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fahadshaikh/Desktop/Scripting/"/>
    </mc:Choice>
  </mc:AlternateContent>
  <bookViews>
    <workbookView xWindow="0" yWindow="460" windowWidth="28560" windowHeight="16480" tabRatio="500"/>
  </bookViews>
  <sheets>
    <sheet name="LeadGibbon" sheetId="1" r:id="rId1"/>
    <sheet name="Temp" sheetId="8" r:id="rId2"/>
    <sheet name="Copy of LeadGibbon" sheetId="2" r:id="rId3"/>
    <sheet name="Pivot Position" sheetId="3" state="hidden" r:id="rId4"/>
    <sheet name="Copy of Pivot Position" sheetId="4" r:id="rId5"/>
    <sheet name="Searches" sheetId="5" r:id="rId6"/>
    <sheet name="testSet" sheetId="6" r:id="rId7"/>
    <sheet name="techList" sheetId="7" r:id="rId8"/>
  </sheets>
  <definedNames>
    <definedName name="_xlnm._FilterDatabase" localSheetId="2" hidden="1">'Copy of LeadGibbon'!$A$1:$AA$1502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4" i="1" l="1"/>
  <c r="AI4" i="1"/>
  <c r="AJ4" i="1"/>
  <c r="AH5" i="1"/>
  <c r="AI5" i="1"/>
  <c r="AJ5" i="1"/>
  <c r="AH6" i="1"/>
  <c r="AI6" i="1"/>
  <c r="AJ6" i="1"/>
  <c r="AH7" i="1"/>
  <c r="AI7" i="1"/>
  <c r="AJ7" i="1"/>
  <c r="AH8" i="1"/>
  <c r="AI8" i="1"/>
  <c r="AJ8" i="1"/>
  <c r="AH9" i="1"/>
  <c r="AI9" i="1"/>
  <c r="AJ9" i="1"/>
  <c r="AH10" i="1"/>
  <c r="AI10" i="1"/>
  <c r="AJ10" i="1"/>
  <c r="AH11" i="1"/>
  <c r="AI11" i="1"/>
  <c r="AJ11" i="1"/>
  <c r="AH12" i="1"/>
  <c r="AI12" i="1"/>
  <c r="AJ12" i="1"/>
  <c r="AH13" i="1"/>
  <c r="AI13" i="1"/>
  <c r="AJ13" i="1"/>
  <c r="AH14" i="1"/>
  <c r="AI14" i="1"/>
  <c r="AJ14" i="1"/>
  <c r="AH15" i="1"/>
  <c r="AI15" i="1"/>
  <c r="AJ15" i="1"/>
  <c r="AH16" i="1"/>
  <c r="AI16" i="1"/>
  <c r="AJ16" i="1"/>
  <c r="AH17" i="1"/>
  <c r="AI17" i="1"/>
  <c r="AJ17" i="1"/>
  <c r="AH18" i="1"/>
  <c r="AI18" i="1"/>
  <c r="AJ18" i="1"/>
  <c r="AH19" i="1"/>
  <c r="AI19" i="1"/>
  <c r="AJ19" i="1"/>
  <c r="AH20" i="1"/>
  <c r="AI20" i="1"/>
  <c r="AJ20" i="1"/>
  <c r="AH21" i="1"/>
  <c r="AI21" i="1"/>
  <c r="AJ21" i="1"/>
  <c r="AH22" i="1"/>
  <c r="AI22" i="1"/>
  <c r="AJ22" i="1"/>
  <c r="AH23" i="1"/>
  <c r="AI23" i="1"/>
  <c r="AJ23" i="1"/>
  <c r="AH24" i="1"/>
  <c r="AI24" i="1"/>
  <c r="AJ24" i="1"/>
  <c r="AH25" i="1"/>
  <c r="AI25" i="1"/>
  <c r="AJ25" i="1"/>
  <c r="AH26" i="1"/>
  <c r="AI26" i="1"/>
  <c r="AJ26" i="1"/>
  <c r="AH27" i="1"/>
  <c r="AI27" i="1"/>
  <c r="AJ27" i="1"/>
  <c r="AH28" i="1"/>
  <c r="AI28" i="1"/>
  <c r="AJ28" i="1"/>
  <c r="AH29" i="1"/>
  <c r="AI29" i="1"/>
  <c r="AJ29" i="1"/>
  <c r="AH30" i="1"/>
  <c r="AI30" i="1"/>
  <c r="AJ30" i="1"/>
  <c r="AH31" i="1"/>
  <c r="AI31" i="1"/>
  <c r="AJ31" i="1"/>
  <c r="AH32" i="1"/>
  <c r="AI32" i="1"/>
  <c r="AJ32" i="1"/>
  <c r="AH33" i="1"/>
  <c r="AI33" i="1"/>
  <c r="AJ33" i="1"/>
  <c r="AH34" i="1"/>
  <c r="AI34" i="1"/>
  <c r="AJ34" i="1"/>
  <c r="AH35" i="1"/>
  <c r="AI35" i="1"/>
  <c r="AJ35" i="1"/>
  <c r="AH36" i="1"/>
  <c r="AI36" i="1"/>
  <c r="AJ36" i="1"/>
  <c r="AH37" i="1"/>
  <c r="AI37" i="1"/>
  <c r="AJ37" i="1"/>
  <c r="AH38" i="1"/>
  <c r="AI38" i="1"/>
  <c r="AJ38" i="1"/>
  <c r="AH39" i="1"/>
  <c r="AI39" i="1"/>
  <c r="AJ39" i="1"/>
  <c r="AH40" i="1"/>
  <c r="AI40" i="1"/>
  <c r="AJ40" i="1"/>
  <c r="AH41" i="1"/>
  <c r="AI41" i="1"/>
  <c r="AJ41" i="1"/>
  <c r="AH42" i="1"/>
  <c r="AI42" i="1"/>
  <c r="AJ42" i="1"/>
  <c r="AH43" i="1"/>
  <c r="AI43" i="1"/>
  <c r="AJ43" i="1"/>
  <c r="AH44" i="1"/>
  <c r="AI44" i="1"/>
  <c r="AJ44" i="1"/>
  <c r="AH45" i="1"/>
  <c r="AI45" i="1"/>
  <c r="AJ45" i="1"/>
  <c r="AH46" i="1"/>
  <c r="AI46" i="1"/>
  <c r="AJ46" i="1"/>
  <c r="AH47" i="1"/>
  <c r="AI47" i="1"/>
  <c r="AJ47" i="1"/>
  <c r="AH48" i="1"/>
  <c r="AI48" i="1"/>
  <c r="AJ48" i="1"/>
  <c r="AH49" i="1"/>
  <c r="AI49" i="1"/>
  <c r="AJ49" i="1"/>
  <c r="AH50" i="1"/>
  <c r="AI50" i="1"/>
  <c r="AJ50" i="1"/>
  <c r="AH51" i="1"/>
  <c r="AI51" i="1"/>
  <c r="AJ51" i="1"/>
  <c r="AH52" i="1"/>
  <c r="AI52" i="1"/>
  <c r="AJ52" i="1"/>
  <c r="AH53" i="1"/>
  <c r="AI53" i="1"/>
  <c r="AJ53" i="1"/>
  <c r="AH54" i="1"/>
  <c r="AI54" i="1"/>
  <c r="AJ54" i="1"/>
  <c r="AH55" i="1"/>
  <c r="AI55" i="1"/>
  <c r="AJ55" i="1"/>
  <c r="AH56" i="1"/>
  <c r="AI56" i="1"/>
  <c r="AJ56" i="1"/>
  <c r="AH57" i="1"/>
  <c r="AI57" i="1"/>
  <c r="AJ57" i="1"/>
  <c r="AH58" i="1"/>
  <c r="AI58" i="1"/>
  <c r="AJ58" i="1"/>
  <c r="AH59" i="1"/>
  <c r="AI59" i="1"/>
  <c r="AJ59" i="1"/>
  <c r="AH60" i="1"/>
  <c r="AI60" i="1"/>
  <c r="AJ60" i="1"/>
  <c r="AH61" i="1"/>
  <c r="AI61" i="1"/>
  <c r="AJ61" i="1"/>
  <c r="AH62" i="1"/>
  <c r="AI62" i="1"/>
  <c r="AJ62" i="1"/>
  <c r="AH63" i="1"/>
  <c r="AI63" i="1"/>
  <c r="AJ63" i="1"/>
  <c r="AH64" i="1"/>
  <c r="AI64" i="1"/>
  <c r="AJ64" i="1"/>
  <c r="AH65" i="1"/>
  <c r="AI65" i="1"/>
  <c r="AJ65" i="1"/>
  <c r="AH66" i="1"/>
  <c r="AI66" i="1"/>
  <c r="AJ66" i="1"/>
  <c r="AH67" i="1"/>
  <c r="AI67" i="1"/>
  <c r="AJ67" i="1"/>
  <c r="AH68" i="1"/>
  <c r="AI68" i="1"/>
  <c r="AJ68" i="1"/>
  <c r="AH69" i="1"/>
  <c r="AI69" i="1"/>
  <c r="AJ69" i="1"/>
  <c r="AH70" i="1"/>
  <c r="AI70" i="1"/>
  <c r="AJ70" i="1"/>
  <c r="AH71" i="1"/>
  <c r="AI71" i="1"/>
  <c r="AJ71" i="1"/>
  <c r="AH72" i="1"/>
  <c r="AI72" i="1"/>
  <c r="AJ72" i="1"/>
  <c r="AH73" i="1"/>
  <c r="AI73" i="1"/>
  <c r="AJ73" i="1"/>
  <c r="AH74" i="1"/>
  <c r="AI74" i="1"/>
  <c r="AJ74" i="1"/>
  <c r="AH75" i="1"/>
  <c r="AI75" i="1"/>
  <c r="AJ75" i="1"/>
  <c r="AH76" i="1"/>
  <c r="AI76" i="1"/>
  <c r="AJ76" i="1"/>
  <c r="AH77" i="1"/>
  <c r="AI77" i="1"/>
  <c r="AJ77" i="1"/>
  <c r="AH78" i="1"/>
  <c r="AI78" i="1"/>
  <c r="AJ78" i="1"/>
  <c r="AH79" i="1"/>
  <c r="AI79" i="1"/>
  <c r="AJ79" i="1"/>
  <c r="AH80" i="1"/>
  <c r="AI80" i="1"/>
  <c r="AJ80" i="1"/>
  <c r="AH81" i="1"/>
  <c r="AI81" i="1"/>
  <c r="AJ81" i="1"/>
  <c r="AH82" i="1"/>
  <c r="AI82" i="1"/>
  <c r="AJ82" i="1"/>
  <c r="AH83" i="1"/>
  <c r="AI83" i="1"/>
  <c r="AJ83" i="1"/>
  <c r="AH84" i="1"/>
  <c r="AI84" i="1"/>
  <c r="AJ84" i="1"/>
  <c r="AH85" i="1"/>
  <c r="AI85" i="1"/>
  <c r="AJ85" i="1"/>
  <c r="AH86" i="1"/>
  <c r="AI86" i="1"/>
  <c r="AJ86" i="1"/>
  <c r="AH87" i="1"/>
  <c r="AI87" i="1"/>
  <c r="AJ87" i="1"/>
  <c r="AH88" i="1"/>
  <c r="AI88" i="1"/>
  <c r="AJ88" i="1"/>
  <c r="AH89" i="1"/>
  <c r="AI89" i="1"/>
  <c r="AJ89" i="1"/>
  <c r="AH90" i="1"/>
  <c r="AI90" i="1"/>
  <c r="AJ90" i="1"/>
  <c r="AH91" i="1"/>
  <c r="AI91" i="1"/>
  <c r="AJ91" i="1"/>
  <c r="AH92" i="1"/>
  <c r="AI92" i="1"/>
  <c r="AJ92" i="1"/>
  <c r="AH93" i="1"/>
  <c r="AI93" i="1"/>
  <c r="AJ93" i="1"/>
  <c r="AH94" i="1"/>
  <c r="AI94" i="1"/>
  <c r="AJ94" i="1"/>
  <c r="AH95" i="1"/>
  <c r="AI95" i="1"/>
  <c r="AJ95" i="1"/>
  <c r="AH96" i="1"/>
  <c r="AI96" i="1"/>
  <c r="AJ96" i="1"/>
  <c r="AH97" i="1"/>
  <c r="AI97" i="1"/>
  <c r="AJ97" i="1"/>
  <c r="AH98" i="1"/>
  <c r="AI98" i="1"/>
  <c r="AJ98" i="1"/>
  <c r="AH99" i="1"/>
  <c r="AI99" i="1"/>
  <c r="AJ99" i="1"/>
  <c r="AH100" i="1"/>
  <c r="AI100" i="1"/>
  <c r="AJ100" i="1"/>
  <c r="AH101" i="1"/>
  <c r="AI101" i="1"/>
  <c r="AJ101" i="1"/>
  <c r="AH102" i="1"/>
  <c r="AI102" i="1"/>
  <c r="AJ102" i="1"/>
  <c r="AH103" i="1"/>
  <c r="AI103" i="1"/>
  <c r="AJ103" i="1"/>
  <c r="AH104" i="1"/>
  <c r="AI104" i="1"/>
  <c r="AJ104" i="1"/>
  <c r="AH105" i="1"/>
  <c r="AI105" i="1"/>
  <c r="AJ105" i="1"/>
  <c r="AH106" i="1"/>
  <c r="AI106" i="1"/>
  <c r="AJ106" i="1"/>
  <c r="AH107" i="1"/>
  <c r="AI107" i="1"/>
  <c r="AJ107" i="1"/>
  <c r="AH108" i="1"/>
  <c r="AI108" i="1"/>
  <c r="AJ108" i="1"/>
  <c r="AH109" i="1"/>
  <c r="AI109" i="1"/>
  <c r="AJ109" i="1"/>
  <c r="AH110" i="1"/>
  <c r="AI110" i="1"/>
  <c r="AJ110" i="1"/>
  <c r="AH111" i="1"/>
  <c r="AI111" i="1"/>
  <c r="AJ111" i="1"/>
  <c r="AH112" i="1"/>
  <c r="AI112" i="1"/>
  <c r="AJ112" i="1"/>
  <c r="AH113" i="1"/>
  <c r="AI113" i="1"/>
  <c r="AJ113" i="1"/>
  <c r="AH114" i="1"/>
  <c r="AI114" i="1"/>
  <c r="AJ114" i="1"/>
  <c r="AH115" i="1"/>
  <c r="AI115" i="1"/>
  <c r="AJ115" i="1"/>
  <c r="AH116" i="1"/>
  <c r="AI116" i="1"/>
  <c r="AJ116" i="1"/>
  <c r="AH117" i="1"/>
  <c r="AI117" i="1"/>
  <c r="AJ117" i="1"/>
  <c r="AH118" i="1"/>
  <c r="AI118" i="1"/>
  <c r="AJ118" i="1"/>
  <c r="AH119" i="1"/>
  <c r="AI119" i="1"/>
  <c r="AJ119" i="1"/>
  <c r="AH120" i="1"/>
  <c r="AI120" i="1"/>
  <c r="AJ120" i="1"/>
  <c r="AH121" i="1"/>
  <c r="AI121" i="1"/>
  <c r="AJ121" i="1"/>
  <c r="AH122" i="1"/>
  <c r="AI122" i="1"/>
  <c r="AJ122" i="1"/>
  <c r="AH123" i="1"/>
  <c r="AI123" i="1"/>
  <c r="AJ123" i="1"/>
  <c r="AH124" i="1"/>
  <c r="AI124" i="1"/>
  <c r="AJ124" i="1"/>
  <c r="AH125" i="1"/>
  <c r="AI125" i="1"/>
  <c r="AJ125" i="1"/>
  <c r="AH126" i="1"/>
  <c r="AI126" i="1"/>
  <c r="AJ126" i="1"/>
  <c r="AH127" i="1"/>
  <c r="AI127" i="1"/>
  <c r="AJ127" i="1"/>
  <c r="AH128" i="1"/>
  <c r="AI128" i="1"/>
  <c r="AJ128" i="1"/>
  <c r="AH129" i="1"/>
  <c r="AI129" i="1"/>
  <c r="AJ129" i="1"/>
  <c r="AH130" i="1"/>
  <c r="AI130" i="1"/>
  <c r="AJ130" i="1"/>
  <c r="AH131" i="1"/>
  <c r="AI131" i="1"/>
  <c r="AJ131" i="1"/>
  <c r="AH132" i="1"/>
  <c r="AI132" i="1"/>
  <c r="AJ132" i="1"/>
  <c r="AH133" i="1"/>
  <c r="AI133" i="1"/>
  <c r="AJ133" i="1"/>
  <c r="AH134" i="1"/>
  <c r="AI134" i="1"/>
  <c r="AJ134" i="1"/>
  <c r="AH135" i="1"/>
  <c r="AI135" i="1"/>
  <c r="AJ135" i="1"/>
  <c r="AH136" i="1"/>
  <c r="AI136" i="1"/>
  <c r="AJ136" i="1"/>
  <c r="AH137" i="1"/>
  <c r="AI137" i="1"/>
  <c r="AJ137" i="1"/>
  <c r="AH138" i="1"/>
  <c r="AI138" i="1"/>
  <c r="AJ138" i="1"/>
  <c r="AH139" i="1"/>
  <c r="AI139" i="1"/>
  <c r="AJ139" i="1"/>
  <c r="AH140" i="1"/>
  <c r="AI140" i="1"/>
  <c r="AJ140" i="1"/>
  <c r="AH141" i="1"/>
  <c r="AI141" i="1"/>
  <c r="AJ141" i="1"/>
  <c r="AH142" i="1"/>
  <c r="AI142" i="1"/>
  <c r="AJ142" i="1"/>
  <c r="AH143" i="1"/>
  <c r="AI143" i="1"/>
  <c r="AJ143" i="1"/>
  <c r="AH144" i="1"/>
  <c r="AI144" i="1"/>
  <c r="AJ144" i="1"/>
  <c r="AH145" i="1"/>
  <c r="AI145" i="1"/>
  <c r="AJ145" i="1"/>
  <c r="AH146" i="1"/>
  <c r="AI146" i="1"/>
  <c r="AJ146" i="1"/>
  <c r="AH147" i="1"/>
  <c r="AI147" i="1"/>
  <c r="AJ147" i="1"/>
  <c r="AH148" i="1"/>
  <c r="AI148" i="1"/>
  <c r="AJ148" i="1"/>
  <c r="AH149" i="1"/>
  <c r="AI149" i="1"/>
  <c r="AJ149" i="1"/>
  <c r="AH150" i="1"/>
  <c r="AI150" i="1"/>
  <c r="AJ150" i="1"/>
  <c r="AH151" i="1"/>
  <c r="AI151" i="1"/>
  <c r="AJ151" i="1"/>
  <c r="AH152" i="1"/>
  <c r="AI152" i="1"/>
  <c r="AJ152" i="1"/>
  <c r="AH153" i="1"/>
  <c r="AI153" i="1"/>
  <c r="AJ153" i="1"/>
  <c r="AH154" i="1"/>
  <c r="AI154" i="1"/>
  <c r="AJ154" i="1"/>
  <c r="AH155" i="1"/>
  <c r="AI155" i="1"/>
  <c r="AJ155" i="1"/>
  <c r="AH156" i="1"/>
  <c r="AI156" i="1"/>
  <c r="AJ156" i="1"/>
  <c r="AH157" i="1"/>
  <c r="AI157" i="1"/>
  <c r="AJ157" i="1"/>
  <c r="AH158" i="1"/>
  <c r="AI158" i="1"/>
  <c r="AJ158" i="1"/>
  <c r="AH159" i="1"/>
  <c r="AI159" i="1"/>
  <c r="AJ159" i="1"/>
  <c r="AH160" i="1"/>
  <c r="AI160" i="1"/>
  <c r="AJ160" i="1"/>
  <c r="AH161" i="1"/>
  <c r="AI161" i="1"/>
  <c r="AJ161" i="1"/>
  <c r="AH162" i="1"/>
  <c r="AI162" i="1"/>
  <c r="AJ162" i="1"/>
  <c r="AH163" i="1"/>
  <c r="AI163" i="1"/>
  <c r="AJ163" i="1"/>
  <c r="AH164" i="1"/>
  <c r="AI164" i="1"/>
  <c r="AJ164" i="1"/>
  <c r="AH165" i="1"/>
  <c r="AI165" i="1"/>
  <c r="AJ165" i="1"/>
  <c r="AH166" i="1"/>
  <c r="AI166" i="1"/>
  <c r="AJ166" i="1"/>
  <c r="AH167" i="1"/>
  <c r="AI167" i="1"/>
  <c r="AJ167" i="1"/>
  <c r="AH168" i="1"/>
  <c r="AI168" i="1"/>
  <c r="AJ168" i="1"/>
  <c r="AH169" i="1"/>
  <c r="AI169" i="1"/>
  <c r="AJ169" i="1"/>
  <c r="AH170" i="1"/>
  <c r="AI170" i="1"/>
  <c r="AJ170" i="1"/>
  <c r="AH171" i="1"/>
  <c r="AI171" i="1"/>
  <c r="AJ171" i="1"/>
  <c r="AH172" i="1"/>
  <c r="AI172" i="1"/>
  <c r="AJ172" i="1"/>
  <c r="AH173" i="1"/>
  <c r="AI173" i="1"/>
  <c r="AJ173" i="1"/>
  <c r="AH174" i="1"/>
  <c r="AI174" i="1"/>
  <c r="AJ174" i="1"/>
  <c r="AH175" i="1"/>
  <c r="AI175" i="1"/>
  <c r="AJ175" i="1"/>
  <c r="AH176" i="1"/>
  <c r="AI176" i="1"/>
  <c r="AJ176" i="1"/>
  <c r="AH177" i="1"/>
  <c r="AI177" i="1"/>
  <c r="AJ177" i="1"/>
  <c r="AH178" i="1"/>
  <c r="AI178" i="1"/>
  <c r="AJ178" i="1"/>
  <c r="AH179" i="1"/>
  <c r="AI179" i="1"/>
  <c r="AJ179" i="1"/>
  <c r="AH180" i="1"/>
  <c r="AI180" i="1"/>
  <c r="AJ180" i="1"/>
  <c r="AH181" i="1"/>
  <c r="AI181" i="1"/>
  <c r="AJ181" i="1"/>
  <c r="AH182" i="1"/>
  <c r="AI182" i="1"/>
  <c r="AJ182" i="1"/>
  <c r="AH183" i="1"/>
  <c r="AI183" i="1"/>
  <c r="AJ183" i="1"/>
  <c r="AH184" i="1"/>
  <c r="AI184" i="1"/>
  <c r="AJ184" i="1"/>
  <c r="AH185" i="1"/>
  <c r="AI185" i="1"/>
  <c r="AJ185" i="1"/>
  <c r="AH186" i="1"/>
  <c r="AI186" i="1"/>
  <c r="AJ186" i="1"/>
  <c r="AH187" i="1"/>
  <c r="AI187" i="1"/>
  <c r="AJ187" i="1"/>
  <c r="AH188" i="1"/>
  <c r="AI188" i="1"/>
  <c r="AJ188" i="1"/>
  <c r="AH189" i="1"/>
  <c r="AI189" i="1"/>
  <c r="AJ189" i="1"/>
  <c r="AH190" i="1"/>
  <c r="AI190" i="1"/>
  <c r="AJ190" i="1"/>
  <c r="AH191" i="1"/>
  <c r="AI191" i="1"/>
  <c r="AJ191" i="1"/>
  <c r="AH192" i="1"/>
  <c r="AI192" i="1"/>
  <c r="AJ192" i="1"/>
  <c r="AH193" i="1"/>
  <c r="AI193" i="1"/>
  <c r="AJ193" i="1"/>
  <c r="AH194" i="1"/>
  <c r="AI194" i="1"/>
  <c r="AJ194" i="1"/>
  <c r="AH195" i="1"/>
  <c r="AI195" i="1"/>
  <c r="AJ195" i="1"/>
  <c r="AH196" i="1"/>
  <c r="AI196" i="1"/>
  <c r="AJ196" i="1"/>
  <c r="AH197" i="1"/>
  <c r="AI197" i="1"/>
  <c r="AJ197" i="1"/>
  <c r="AH198" i="1"/>
  <c r="AI198" i="1"/>
  <c r="AJ198" i="1"/>
  <c r="AH199" i="1"/>
  <c r="AI199" i="1"/>
  <c r="AJ199" i="1"/>
  <c r="AH200" i="1"/>
  <c r="AI200" i="1"/>
  <c r="AJ200" i="1"/>
  <c r="AH201" i="1"/>
  <c r="AI201" i="1"/>
  <c r="AJ201" i="1"/>
  <c r="AH202" i="1"/>
  <c r="AI202" i="1"/>
  <c r="AJ202" i="1"/>
  <c r="AH203" i="1"/>
  <c r="AI203" i="1"/>
  <c r="AJ203" i="1"/>
  <c r="AH204" i="1"/>
  <c r="AI204" i="1"/>
  <c r="AJ204" i="1"/>
  <c r="AH205" i="1"/>
  <c r="AI205" i="1"/>
  <c r="AJ205" i="1"/>
  <c r="AH206" i="1"/>
  <c r="AI206" i="1"/>
  <c r="AJ206" i="1"/>
  <c r="AH207" i="1"/>
  <c r="AI207" i="1"/>
  <c r="AJ207" i="1"/>
  <c r="AH208" i="1"/>
  <c r="AI208" i="1"/>
  <c r="AJ208" i="1"/>
  <c r="AH209" i="1"/>
  <c r="AI209" i="1"/>
  <c r="AJ209" i="1"/>
  <c r="AH210" i="1"/>
  <c r="AI210" i="1"/>
  <c r="AJ210" i="1"/>
  <c r="AH211" i="1"/>
  <c r="AI211" i="1"/>
  <c r="AJ211" i="1"/>
  <c r="AH212" i="1"/>
  <c r="AI212" i="1"/>
  <c r="AJ212" i="1"/>
  <c r="AH213" i="1"/>
  <c r="AI213" i="1"/>
  <c r="AJ213" i="1"/>
  <c r="AH214" i="1"/>
  <c r="AI214" i="1"/>
  <c r="AJ214" i="1"/>
  <c r="AH215" i="1"/>
  <c r="AI215" i="1"/>
  <c r="AJ215" i="1"/>
  <c r="AH216" i="1"/>
  <c r="AI216" i="1"/>
  <c r="AJ216" i="1"/>
  <c r="AH217" i="1"/>
  <c r="AI217" i="1"/>
  <c r="AJ217" i="1"/>
  <c r="AH218" i="1"/>
  <c r="AI218" i="1"/>
  <c r="AJ218" i="1"/>
  <c r="AH219" i="1"/>
  <c r="AI219" i="1"/>
  <c r="AJ219" i="1"/>
  <c r="AH220" i="1"/>
  <c r="AI220" i="1"/>
  <c r="AJ220" i="1"/>
  <c r="AH221" i="1"/>
  <c r="AI221" i="1"/>
  <c r="AJ221" i="1"/>
  <c r="AH222" i="1"/>
  <c r="AI222" i="1"/>
  <c r="AJ222" i="1"/>
  <c r="AH223" i="1"/>
  <c r="AI223" i="1"/>
  <c r="AJ223" i="1"/>
  <c r="AH224" i="1"/>
  <c r="AI224" i="1"/>
  <c r="AJ224" i="1"/>
  <c r="AH225" i="1"/>
  <c r="AI225" i="1"/>
  <c r="AJ225" i="1"/>
  <c r="AH226" i="1"/>
  <c r="AI226" i="1"/>
  <c r="AJ226" i="1"/>
  <c r="AH227" i="1"/>
  <c r="AI227" i="1"/>
  <c r="AJ227" i="1"/>
  <c r="AH228" i="1"/>
  <c r="AI228" i="1"/>
  <c r="AJ228" i="1"/>
  <c r="AH229" i="1"/>
  <c r="AI229" i="1"/>
  <c r="AJ229" i="1"/>
  <c r="AH230" i="1"/>
  <c r="AI230" i="1"/>
  <c r="AJ230" i="1"/>
  <c r="AH231" i="1"/>
  <c r="AI231" i="1"/>
  <c r="AJ231" i="1"/>
  <c r="AH232" i="1"/>
  <c r="AI232" i="1"/>
  <c r="AJ232" i="1"/>
  <c r="AH233" i="1"/>
  <c r="AI233" i="1"/>
  <c r="AJ233" i="1"/>
  <c r="AH234" i="1"/>
  <c r="AI234" i="1"/>
  <c r="AJ234" i="1"/>
  <c r="AH235" i="1"/>
  <c r="AI235" i="1"/>
  <c r="AJ235" i="1"/>
  <c r="AH236" i="1"/>
  <c r="AI236" i="1"/>
  <c r="AJ236" i="1"/>
  <c r="AH237" i="1"/>
  <c r="AI237" i="1"/>
  <c r="AJ237" i="1"/>
  <c r="AH238" i="1"/>
  <c r="AI238" i="1"/>
  <c r="AJ238" i="1"/>
  <c r="AH239" i="1"/>
  <c r="AI239" i="1"/>
  <c r="AJ239" i="1"/>
  <c r="AH240" i="1"/>
  <c r="AI240" i="1"/>
  <c r="AJ240" i="1"/>
  <c r="AH241" i="1"/>
  <c r="AI241" i="1"/>
  <c r="AJ241" i="1"/>
  <c r="AH242" i="1"/>
  <c r="AI242" i="1"/>
  <c r="AJ242" i="1"/>
  <c r="AH243" i="1"/>
  <c r="AI243" i="1"/>
  <c r="AJ243" i="1"/>
  <c r="AH244" i="1"/>
  <c r="AI244" i="1"/>
  <c r="AJ244" i="1"/>
  <c r="AH245" i="1"/>
  <c r="AI245" i="1"/>
  <c r="AJ245" i="1"/>
  <c r="AH246" i="1"/>
  <c r="AI246" i="1"/>
  <c r="AJ246" i="1"/>
  <c r="AH247" i="1"/>
  <c r="AI247" i="1"/>
  <c r="AJ247" i="1"/>
  <c r="AH248" i="1"/>
  <c r="AI248" i="1"/>
  <c r="AJ248" i="1"/>
  <c r="AH249" i="1"/>
  <c r="AI249" i="1"/>
  <c r="AJ249" i="1"/>
  <c r="AH250" i="1"/>
  <c r="AI250" i="1"/>
  <c r="AJ250" i="1"/>
  <c r="AH251" i="1"/>
  <c r="AI251" i="1"/>
  <c r="AJ251" i="1"/>
  <c r="AH252" i="1"/>
  <c r="AI252" i="1"/>
  <c r="AJ252" i="1"/>
  <c r="AH253" i="1"/>
  <c r="AI253" i="1"/>
  <c r="AJ253" i="1"/>
  <c r="AH254" i="1"/>
  <c r="AI254" i="1"/>
  <c r="AJ254" i="1"/>
  <c r="AH255" i="1"/>
  <c r="AI255" i="1"/>
  <c r="AJ255" i="1"/>
  <c r="AH256" i="1"/>
  <c r="AI256" i="1"/>
  <c r="AJ256" i="1"/>
  <c r="AH257" i="1"/>
  <c r="AI257" i="1"/>
  <c r="AJ257" i="1"/>
  <c r="AH258" i="1"/>
  <c r="AI258" i="1"/>
  <c r="AJ258" i="1"/>
  <c r="AH259" i="1"/>
  <c r="AI259" i="1"/>
  <c r="AJ259" i="1"/>
  <c r="AH260" i="1"/>
  <c r="AI260" i="1"/>
  <c r="AJ260" i="1"/>
  <c r="AH261" i="1"/>
  <c r="AI261" i="1"/>
  <c r="AJ261" i="1"/>
  <c r="AH262" i="1"/>
  <c r="AI262" i="1"/>
  <c r="AJ262" i="1"/>
  <c r="AH263" i="1"/>
  <c r="AI263" i="1"/>
  <c r="AJ263" i="1"/>
  <c r="AH264" i="1"/>
  <c r="AI264" i="1"/>
  <c r="AJ264" i="1"/>
  <c r="AH265" i="1"/>
  <c r="AI265" i="1"/>
  <c r="AJ265" i="1"/>
  <c r="AH266" i="1"/>
  <c r="AI266" i="1"/>
  <c r="AJ266" i="1"/>
  <c r="AH267" i="1"/>
  <c r="AI267" i="1"/>
  <c r="AJ267" i="1"/>
  <c r="AH268" i="1"/>
  <c r="AI268" i="1"/>
  <c r="AJ268" i="1"/>
  <c r="AH269" i="1"/>
  <c r="AI269" i="1"/>
  <c r="AJ269" i="1"/>
  <c r="AH270" i="1"/>
  <c r="AI270" i="1"/>
  <c r="AJ270" i="1"/>
  <c r="AH271" i="1"/>
  <c r="AI271" i="1"/>
  <c r="AJ271" i="1"/>
  <c r="AH272" i="1"/>
  <c r="AI272" i="1"/>
  <c r="AJ272" i="1"/>
  <c r="AH273" i="1"/>
  <c r="AI273" i="1"/>
  <c r="AJ273" i="1"/>
  <c r="AH274" i="1"/>
  <c r="AI274" i="1"/>
  <c r="AJ274" i="1"/>
  <c r="AH275" i="1"/>
  <c r="AI275" i="1"/>
  <c r="AJ275" i="1"/>
  <c r="AH276" i="1"/>
  <c r="AI276" i="1"/>
  <c r="AJ276" i="1"/>
  <c r="AH277" i="1"/>
  <c r="AI277" i="1"/>
  <c r="AJ277" i="1"/>
  <c r="AH278" i="1"/>
  <c r="AI278" i="1"/>
  <c r="AJ278" i="1"/>
  <c r="AH279" i="1"/>
  <c r="AI279" i="1"/>
  <c r="AJ279" i="1"/>
  <c r="AH280" i="1"/>
  <c r="AI280" i="1"/>
  <c r="AJ280" i="1"/>
  <c r="AH281" i="1"/>
  <c r="AI281" i="1"/>
  <c r="AJ281" i="1"/>
  <c r="AH282" i="1"/>
  <c r="AI282" i="1"/>
  <c r="AJ282" i="1"/>
  <c r="AH283" i="1"/>
  <c r="AI283" i="1"/>
  <c r="AJ283" i="1"/>
  <c r="AH284" i="1"/>
  <c r="AI284" i="1"/>
  <c r="AJ284" i="1"/>
  <c r="AH285" i="1"/>
  <c r="AI285" i="1"/>
  <c r="AJ285" i="1"/>
  <c r="AH286" i="1"/>
  <c r="AI286" i="1"/>
  <c r="AJ286" i="1"/>
  <c r="AH287" i="1"/>
  <c r="AI287" i="1"/>
  <c r="AJ287" i="1"/>
  <c r="AH288" i="1"/>
  <c r="AI288" i="1"/>
  <c r="AJ288" i="1"/>
  <c r="AH289" i="1"/>
  <c r="AI289" i="1"/>
  <c r="AJ289" i="1"/>
  <c r="AH290" i="1"/>
  <c r="AI290" i="1"/>
  <c r="AJ290" i="1"/>
  <c r="AH291" i="1"/>
  <c r="AI291" i="1"/>
  <c r="AJ291" i="1"/>
  <c r="AH292" i="1"/>
  <c r="AI292" i="1"/>
  <c r="AJ292" i="1"/>
  <c r="AH293" i="1"/>
  <c r="AI293" i="1"/>
  <c r="AJ293" i="1"/>
  <c r="AH294" i="1"/>
  <c r="AI294" i="1"/>
  <c r="AJ294" i="1"/>
  <c r="AH295" i="1"/>
  <c r="AI295" i="1"/>
  <c r="AJ295" i="1"/>
  <c r="AH296" i="1"/>
  <c r="AI296" i="1"/>
  <c r="AJ296" i="1"/>
  <c r="AH297" i="1"/>
  <c r="AI297" i="1"/>
  <c r="AJ297" i="1"/>
  <c r="AH298" i="1"/>
  <c r="AI298" i="1"/>
  <c r="AJ298" i="1"/>
  <c r="AH299" i="1"/>
  <c r="AI299" i="1"/>
  <c r="AJ299" i="1"/>
  <c r="AH300" i="1"/>
  <c r="AI300" i="1"/>
  <c r="AJ300" i="1"/>
  <c r="AH301" i="1"/>
  <c r="AI301" i="1"/>
  <c r="AJ301" i="1"/>
  <c r="AH302" i="1"/>
  <c r="AI302" i="1"/>
  <c r="AJ302" i="1"/>
  <c r="AH303" i="1"/>
  <c r="AI303" i="1"/>
  <c r="AJ303" i="1"/>
  <c r="AH304" i="1"/>
  <c r="AI304" i="1"/>
  <c r="AJ304" i="1"/>
  <c r="AH305" i="1"/>
  <c r="AI305" i="1"/>
  <c r="AJ305" i="1"/>
  <c r="AH306" i="1"/>
  <c r="AI306" i="1"/>
  <c r="AJ306" i="1"/>
  <c r="AH307" i="1"/>
  <c r="AI307" i="1"/>
  <c r="AJ307" i="1"/>
  <c r="AH308" i="1"/>
  <c r="AI308" i="1"/>
  <c r="AJ308" i="1"/>
  <c r="AH309" i="1"/>
  <c r="AI309" i="1"/>
  <c r="AJ309" i="1"/>
  <c r="AH310" i="1"/>
  <c r="AI310" i="1"/>
  <c r="AJ310" i="1"/>
  <c r="AH311" i="1"/>
  <c r="AI311" i="1"/>
  <c r="AJ311" i="1"/>
  <c r="AH312" i="1"/>
  <c r="AI312" i="1"/>
  <c r="AJ312" i="1"/>
  <c r="AH313" i="1"/>
  <c r="AI313" i="1"/>
  <c r="AJ313" i="1"/>
  <c r="AH314" i="1"/>
  <c r="AI314" i="1"/>
  <c r="AJ314" i="1"/>
  <c r="AH315" i="1"/>
  <c r="AI315" i="1"/>
  <c r="AJ315" i="1"/>
  <c r="AH316" i="1"/>
  <c r="AI316" i="1"/>
  <c r="AJ316" i="1"/>
  <c r="AH317" i="1"/>
  <c r="AI317" i="1"/>
  <c r="AJ317" i="1"/>
  <c r="AH318" i="1"/>
  <c r="AI318" i="1"/>
  <c r="AJ318" i="1"/>
  <c r="AH319" i="1"/>
  <c r="AI319" i="1"/>
  <c r="AJ319" i="1"/>
  <c r="AH320" i="1"/>
  <c r="AI320" i="1"/>
  <c r="AJ320" i="1"/>
  <c r="AH321" i="1"/>
  <c r="AI321" i="1"/>
  <c r="AJ321" i="1"/>
  <c r="AH322" i="1"/>
  <c r="AI322" i="1"/>
  <c r="AJ322" i="1"/>
  <c r="AH323" i="1"/>
  <c r="AI323" i="1"/>
  <c r="AJ323" i="1"/>
  <c r="AH324" i="1"/>
  <c r="AI324" i="1"/>
  <c r="AJ324" i="1"/>
  <c r="AH325" i="1"/>
  <c r="AI325" i="1"/>
  <c r="AJ325" i="1"/>
  <c r="AH326" i="1"/>
  <c r="AI326" i="1"/>
  <c r="AJ326" i="1"/>
  <c r="AH327" i="1"/>
  <c r="AI327" i="1"/>
  <c r="AJ327" i="1"/>
  <c r="AH328" i="1"/>
  <c r="AI328" i="1"/>
  <c r="AJ328" i="1"/>
  <c r="AH329" i="1"/>
  <c r="AI329" i="1"/>
  <c r="AJ329" i="1"/>
  <c r="AH330" i="1"/>
  <c r="AI330" i="1"/>
  <c r="AJ330" i="1"/>
  <c r="AH331" i="1"/>
  <c r="AI331" i="1"/>
  <c r="AJ331" i="1"/>
  <c r="AH332" i="1"/>
  <c r="AI332" i="1"/>
  <c r="AJ332" i="1"/>
  <c r="AH333" i="1"/>
  <c r="AI333" i="1"/>
  <c r="AJ333" i="1"/>
  <c r="AH334" i="1"/>
  <c r="AI334" i="1"/>
  <c r="AJ334" i="1"/>
  <c r="AH335" i="1"/>
  <c r="AI335" i="1"/>
  <c r="AJ335" i="1"/>
  <c r="AH336" i="1"/>
  <c r="AI336" i="1"/>
  <c r="AJ336" i="1"/>
  <c r="AH337" i="1"/>
  <c r="AI337" i="1"/>
  <c r="AJ337" i="1"/>
  <c r="AH338" i="1"/>
  <c r="AI338" i="1"/>
  <c r="AJ338" i="1"/>
  <c r="AH339" i="1"/>
  <c r="AI339" i="1"/>
  <c r="AJ339" i="1"/>
  <c r="AH340" i="1"/>
  <c r="AI340" i="1"/>
  <c r="AJ340" i="1"/>
  <c r="AH341" i="1"/>
  <c r="AI341" i="1"/>
  <c r="AJ341" i="1"/>
  <c r="AH342" i="1"/>
  <c r="AI342" i="1"/>
  <c r="AJ342" i="1"/>
  <c r="AH343" i="1"/>
  <c r="AI343" i="1"/>
  <c r="AJ343" i="1"/>
  <c r="AH344" i="1"/>
  <c r="AI344" i="1"/>
  <c r="AJ344" i="1"/>
  <c r="AH345" i="1"/>
  <c r="AI345" i="1"/>
  <c r="AJ345" i="1"/>
  <c r="AH346" i="1"/>
  <c r="AI346" i="1"/>
  <c r="AJ346" i="1"/>
  <c r="AH347" i="1"/>
  <c r="AI347" i="1"/>
  <c r="AJ347" i="1"/>
  <c r="AH348" i="1"/>
  <c r="AI348" i="1"/>
  <c r="AJ348" i="1"/>
  <c r="AH349" i="1"/>
  <c r="AI349" i="1"/>
  <c r="AJ349" i="1"/>
  <c r="AH350" i="1"/>
  <c r="AI350" i="1"/>
  <c r="AJ350" i="1"/>
  <c r="AH351" i="1"/>
  <c r="AI351" i="1"/>
  <c r="AJ351" i="1"/>
  <c r="AH352" i="1"/>
  <c r="AI352" i="1"/>
  <c r="AJ352" i="1"/>
  <c r="AH353" i="1"/>
  <c r="AI353" i="1"/>
  <c r="AJ353" i="1"/>
  <c r="AH354" i="1"/>
  <c r="AI354" i="1"/>
  <c r="AJ354" i="1"/>
  <c r="AH355" i="1"/>
  <c r="AI355" i="1"/>
  <c r="AJ355" i="1"/>
  <c r="AH356" i="1"/>
  <c r="AI356" i="1"/>
  <c r="AJ356" i="1"/>
  <c r="AH357" i="1"/>
  <c r="AI357" i="1"/>
  <c r="AJ357" i="1"/>
  <c r="AH358" i="1"/>
  <c r="AI358" i="1"/>
  <c r="AJ358" i="1"/>
  <c r="AH359" i="1"/>
  <c r="AI359" i="1"/>
  <c r="AJ359" i="1"/>
  <c r="AH360" i="1"/>
  <c r="AI360" i="1"/>
  <c r="AJ360" i="1"/>
  <c r="AH361" i="1"/>
  <c r="AI361" i="1"/>
  <c r="AJ361" i="1"/>
  <c r="AH362" i="1"/>
  <c r="AI362" i="1"/>
  <c r="AJ362" i="1"/>
  <c r="AH363" i="1"/>
  <c r="AI363" i="1"/>
  <c r="AJ363" i="1"/>
  <c r="AH364" i="1"/>
  <c r="AI364" i="1"/>
  <c r="AJ364" i="1"/>
  <c r="AH365" i="1"/>
  <c r="AI365" i="1"/>
  <c r="AJ365" i="1"/>
  <c r="AH366" i="1"/>
  <c r="AI366" i="1"/>
  <c r="AJ366" i="1"/>
  <c r="AH367" i="1"/>
  <c r="AI367" i="1"/>
  <c r="AJ367" i="1"/>
  <c r="AH368" i="1"/>
  <c r="AI368" i="1"/>
  <c r="AJ368" i="1"/>
  <c r="AH369" i="1"/>
  <c r="AI369" i="1"/>
  <c r="AJ369" i="1"/>
  <c r="AH370" i="1"/>
  <c r="AI370" i="1"/>
  <c r="AJ370" i="1"/>
  <c r="AH371" i="1"/>
  <c r="AI371" i="1"/>
  <c r="AJ371" i="1"/>
  <c r="AH372" i="1"/>
  <c r="AI372" i="1"/>
  <c r="AJ372" i="1"/>
  <c r="AH373" i="1"/>
  <c r="AI373" i="1"/>
  <c r="AJ373" i="1"/>
  <c r="AH374" i="1"/>
  <c r="AI374" i="1"/>
  <c r="AJ374" i="1"/>
  <c r="AH375" i="1"/>
  <c r="AI375" i="1"/>
  <c r="AJ375" i="1"/>
  <c r="AH376" i="1"/>
  <c r="AI376" i="1"/>
  <c r="AJ376" i="1"/>
  <c r="AH377" i="1"/>
  <c r="AI377" i="1"/>
  <c r="AJ377" i="1"/>
  <c r="AH378" i="1"/>
  <c r="AI378" i="1"/>
  <c r="AJ378" i="1"/>
  <c r="AH379" i="1"/>
  <c r="AI379" i="1"/>
  <c r="AJ379" i="1"/>
  <c r="AH380" i="1"/>
  <c r="AI380" i="1"/>
  <c r="AJ380" i="1"/>
  <c r="AH381" i="1"/>
  <c r="AI381" i="1"/>
  <c r="AJ381" i="1"/>
  <c r="AH382" i="1"/>
  <c r="AI382" i="1"/>
  <c r="AJ382" i="1"/>
  <c r="AH383" i="1"/>
  <c r="AI383" i="1"/>
  <c r="AJ383" i="1"/>
  <c r="AH384" i="1"/>
  <c r="AI384" i="1"/>
  <c r="AJ384" i="1"/>
  <c r="AH385" i="1"/>
  <c r="AI385" i="1"/>
  <c r="AJ385" i="1"/>
  <c r="AH386" i="1"/>
  <c r="AI386" i="1"/>
  <c r="AJ386" i="1"/>
  <c r="AH387" i="1"/>
  <c r="AI387" i="1"/>
  <c r="AJ387" i="1"/>
  <c r="AH388" i="1"/>
  <c r="AI388" i="1"/>
  <c r="AJ388" i="1"/>
  <c r="AH389" i="1"/>
  <c r="AI389" i="1"/>
  <c r="AJ389" i="1"/>
  <c r="AH390" i="1"/>
  <c r="AI390" i="1"/>
  <c r="AJ390" i="1"/>
  <c r="AH391" i="1"/>
  <c r="AI391" i="1"/>
  <c r="AJ391" i="1"/>
  <c r="AH392" i="1"/>
  <c r="AI392" i="1"/>
  <c r="AJ392" i="1"/>
  <c r="AH393" i="1"/>
  <c r="AI393" i="1"/>
  <c r="AJ393" i="1"/>
  <c r="AH394" i="1"/>
  <c r="AI394" i="1"/>
  <c r="AJ394" i="1"/>
  <c r="AH395" i="1"/>
  <c r="AI395" i="1"/>
  <c r="AJ395" i="1"/>
  <c r="AH396" i="1"/>
  <c r="AI396" i="1"/>
  <c r="AJ396" i="1"/>
  <c r="AH397" i="1"/>
  <c r="AI397" i="1"/>
  <c r="AJ397" i="1"/>
  <c r="AH398" i="1"/>
  <c r="AI398" i="1"/>
  <c r="AJ398" i="1"/>
  <c r="AH399" i="1"/>
  <c r="AI399" i="1"/>
  <c r="AJ399" i="1"/>
  <c r="AH400" i="1"/>
  <c r="AI400" i="1"/>
  <c r="AJ400" i="1"/>
  <c r="AH401" i="1"/>
  <c r="AI401" i="1"/>
  <c r="AJ401" i="1"/>
  <c r="AH402" i="1"/>
  <c r="AI402" i="1"/>
  <c r="AJ402" i="1"/>
  <c r="AH403" i="1"/>
  <c r="AI403" i="1"/>
  <c r="AJ403" i="1"/>
  <c r="AH404" i="1"/>
  <c r="AI404" i="1"/>
  <c r="AJ404" i="1"/>
  <c r="AH405" i="1"/>
  <c r="AI405" i="1"/>
  <c r="AJ405" i="1"/>
  <c r="AH406" i="1"/>
  <c r="AI406" i="1"/>
  <c r="AJ406" i="1"/>
  <c r="AH407" i="1"/>
  <c r="AI407" i="1"/>
  <c r="AJ407" i="1"/>
  <c r="AH408" i="1"/>
  <c r="AI408" i="1"/>
  <c r="AJ408" i="1"/>
  <c r="AH409" i="1"/>
  <c r="AI409" i="1"/>
  <c r="AJ409" i="1"/>
  <c r="AH410" i="1"/>
  <c r="AI410" i="1"/>
  <c r="AJ410" i="1"/>
  <c r="AH411" i="1"/>
  <c r="AI411" i="1"/>
  <c r="AJ411" i="1"/>
  <c r="AH412" i="1"/>
  <c r="AI412" i="1"/>
  <c r="AJ412" i="1"/>
  <c r="AH413" i="1"/>
  <c r="AI413" i="1"/>
  <c r="AJ413" i="1"/>
  <c r="AH414" i="1"/>
  <c r="AI414" i="1"/>
  <c r="AJ414" i="1"/>
  <c r="AH415" i="1"/>
  <c r="AI415" i="1"/>
  <c r="AJ415" i="1"/>
  <c r="AH416" i="1"/>
  <c r="AI416" i="1"/>
  <c r="AJ416" i="1"/>
  <c r="AH417" i="1"/>
  <c r="AI417" i="1"/>
  <c r="AJ417" i="1"/>
  <c r="AH418" i="1"/>
  <c r="AI418" i="1"/>
  <c r="AJ418" i="1"/>
  <c r="AH419" i="1"/>
  <c r="AI419" i="1"/>
  <c r="AJ419" i="1"/>
  <c r="AH420" i="1"/>
  <c r="AI420" i="1"/>
  <c r="AJ420" i="1"/>
  <c r="AH421" i="1"/>
  <c r="AI421" i="1"/>
  <c r="AJ421" i="1"/>
  <c r="AH422" i="1"/>
  <c r="AI422" i="1"/>
  <c r="AJ422" i="1"/>
  <c r="AH423" i="1"/>
  <c r="AI423" i="1"/>
  <c r="AJ423" i="1"/>
  <c r="AH424" i="1"/>
  <c r="AI424" i="1"/>
  <c r="AJ424" i="1"/>
  <c r="AH425" i="1"/>
  <c r="AI425" i="1"/>
  <c r="AJ425" i="1"/>
  <c r="AH426" i="1"/>
  <c r="AI426" i="1"/>
  <c r="AJ426" i="1"/>
  <c r="AH427" i="1"/>
  <c r="AI427" i="1"/>
  <c r="AJ427" i="1"/>
  <c r="AH428" i="1"/>
  <c r="AI428" i="1"/>
  <c r="AJ428" i="1"/>
  <c r="AH429" i="1"/>
  <c r="AI429" i="1"/>
  <c r="AJ429" i="1"/>
  <c r="AH430" i="1"/>
  <c r="AI430" i="1"/>
  <c r="AJ430" i="1"/>
  <c r="AH431" i="1"/>
  <c r="AI431" i="1"/>
  <c r="AJ431" i="1"/>
  <c r="AH432" i="1"/>
  <c r="AI432" i="1"/>
  <c r="AJ432" i="1"/>
  <c r="AH433" i="1"/>
  <c r="AI433" i="1"/>
  <c r="AJ433" i="1"/>
  <c r="AH434" i="1"/>
  <c r="AI434" i="1"/>
  <c r="AJ434" i="1"/>
  <c r="AH435" i="1"/>
  <c r="AI435" i="1"/>
  <c r="AJ435" i="1"/>
  <c r="AH436" i="1"/>
  <c r="AI436" i="1"/>
  <c r="AJ436" i="1"/>
  <c r="AH437" i="1"/>
  <c r="AI437" i="1"/>
  <c r="AJ437" i="1"/>
  <c r="AH438" i="1"/>
  <c r="AI438" i="1"/>
  <c r="AJ438" i="1"/>
  <c r="AH439" i="1"/>
  <c r="AI439" i="1"/>
  <c r="AJ439" i="1"/>
  <c r="AH440" i="1"/>
  <c r="AI440" i="1"/>
  <c r="AJ440" i="1"/>
  <c r="AH441" i="1"/>
  <c r="AI441" i="1"/>
  <c r="AJ441" i="1"/>
  <c r="AH442" i="1"/>
  <c r="AI442" i="1"/>
  <c r="AJ442" i="1"/>
  <c r="AH443" i="1"/>
  <c r="AI443" i="1"/>
  <c r="AJ443" i="1"/>
  <c r="AH444" i="1"/>
  <c r="AI444" i="1"/>
  <c r="AJ444" i="1"/>
  <c r="AH445" i="1"/>
  <c r="AI445" i="1"/>
  <c r="AJ445" i="1"/>
  <c r="AH446" i="1"/>
  <c r="AI446" i="1"/>
  <c r="AJ446" i="1"/>
  <c r="AH447" i="1"/>
  <c r="AI447" i="1"/>
  <c r="AJ447" i="1"/>
  <c r="AH448" i="1"/>
  <c r="AI448" i="1"/>
  <c r="AJ448" i="1"/>
  <c r="AH449" i="1"/>
  <c r="AI449" i="1"/>
  <c r="AJ449" i="1"/>
  <c r="AH450" i="1"/>
  <c r="AI450" i="1"/>
  <c r="AJ450" i="1"/>
  <c r="AH451" i="1"/>
  <c r="AI451" i="1"/>
  <c r="AJ451" i="1"/>
  <c r="AH452" i="1"/>
  <c r="AI452" i="1"/>
  <c r="AJ452" i="1"/>
  <c r="AH453" i="1"/>
  <c r="AI453" i="1"/>
  <c r="AJ453" i="1"/>
  <c r="AH454" i="1"/>
  <c r="AI454" i="1"/>
  <c r="AJ454" i="1"/>
  <c r="AH455" i="1"/>
  <c r="AI455" i="1"/>
  <c r="AJ455" i="1"/>
  <c r="AH456" i="1"/>
  <c r="AI456" i="1"/>
  <c r="AJ456" i="1"/>
  <c r="AH457" i="1"/>
  <c r="AI457" i="1"/>
  <c r="AJ457" i="1"/>
  <c r="AH458" i="1"/>
  <c r="AI458" i="1"/>
  <c r="AJ458" i="1"/>
  <c r="AH459" i="1"/>
  <c r="AI459" i="1"/>
  <c r="AJ459" i="1"/>
  <c r="AH460" i="1"/>
  <c r="AI460" i="1"/>
  <c r="AJ460" i="1"/>
  <c r="AH461" i="1"/>
  <c r="AI461" i="1"/>
  <c r="AJ461" i="1"/>
  <c r="AH462" i="1"/>
  <c r="AI462" i="1"/>
  <c r="AJ462" i="1"/>
  <c r="AH463" i="1"/>
  <c r="AI463" i="1"/>
  <c r="AJ463" i="1"/>
  <c r="AH464" i="1"/>
  <c r="AI464" i="1"/>
  <c r="AJ464" i="1"/>
  <c r="AH465" i="1"/>
  <c r="AI465" i="1"/>
  <c r="AJ465" i="1"/>
  <c r="AH466" i="1"/>
  <c r="AI466" i="1"/>
  <c r="AJ466" i="1"/>
  <c r="AH467" i="1"/>
  <c r="AI467" i="1"/>
  <c r="AJ467" i="1"/>
  <c r="AH468" i="1"/>
  <c r="AI468" i="1"/>
  <c r="AJ468" i="1"/>
  <c r="AH469" i="1"/>
  <c r="AI469" i="1"/>
  <c r="AJ469" i="1"/>
  <c r="AH470" i="1"/>
  <c r="AI470" i="1"/>
  <c r="AJ470" i="1"/>
  <c r="AH471" i="1"/>
  <c r="AI471" i="1"/>
  <c r="AJ471" i="1"/>
  <c r="AH472" i="1"/>
  <c r="AI472" i="1"/>
  <c r="AJ472" i="1"/>
  <c r="AH473" i="1"/>
  <c r="AI473" i="1"/>
  <c r="AJ473" i="1"/>
  <c r="AH474" i="1"/>
  <c r="AI474" i="1"/>
  <c r="AJ474" i="1"/>
  <c r="AH475" i="1"/>
  <c r="AI475" i="1"/>
  <c r="AJ475" i="1"/>
  <c r="AH476" i="1"/>
  <c r="AI476" i="1"/>
  <c r="AJ476" i="1"/>
  <c r="AH477" i="1"/>
  <c r="AI477" i="1"/>
  <c r="AJ477" i="1"/>
  <c r="AH478" i="1"/>
  <c r="AI478" i="1"/>
  <c r="AJ478" i="1"/>
  <c r="AH479" i="1"/>
  <c r="AI479" i="1"/>
  <c r="AJ479" i="1"/>
  <c r="AH480" i="1"/>
  <c r="AI480" i="1"/>
  <c r="AJ480" i="1"/>
  <c r="AH481" i="1"/>
  <c r="AI481" i="1"/>
  <c r="AJ481" i="1"/>
  <c r="AH482" i="1"/>
  <c r="AI482" i="1"/>
  <c r="AJ482" i="1"/>
  <c r="AH483" i="1"/>
  <c r="AI483" i="1"/>
  <c r="AJ483" i="1"/>
  <c r="AH484" i="1"/>
  <c r="AI484" i="1"/>
  <c r="AJ484" i="1"/>
  <c r="AH485" i="1"/>
  <c r="AI485" i="1"/>
  <c r="AJ485" i="1"/>
  <c r="AH486" i="1"/>
  <c r="AI486" i="1"/>
  <c r="AJ486" i="1"/>
  <c r="AH487" i="1"/>
  <c r="AI487" i="1"/>
  <c r="AJ487" i="1"/>
  <c r="AH488" i="1"/>
  <c r="AI488" i="1"/>
  <c r="AJ488" i="1"/>
  <c r="AH489" i="1"/>
  <c r="AI489" i="1"/>
  <c r="AJ489" i="1"/>
  <c r="AH490" i="1"/>
  <c r="AI490" i="1"/>
  <c r="AJ490" i="1"/>
  <c r="AH491" i="1"/>
  <c r="AI491" i="1"/>
  <c r="AJ491" i="1"/>
  <c r="AH492" i="1"/>
  <c r="AI492" i="1"/>
  <c r="AJ492" i="1"/>
  <c r="AH493" i="1"/>
  <c r="AI493" i="1"/>
  <c r="AJ493" i="1"/>
  <c r="AH494" i="1"/>
  <c r="AI494" i="1"/>
  <c r="AJ494" i="1"/>
  <c r="AH495" i="1"/>
  <c r="AI495" i="1"/>
  <c r="AJ495" i="1"/>
  <c r="AH496" i="1"/>
  <c r="AI496" i="1"/>
  <c r="AJ496" i="1"/>
  <c r="AH497" i="1"/>
  <c r="AI497" i="1"/>
  <c r="AJ497" i="1"/>
  <c r="AH498" i="1"/>
  <c r="AI498" i="1"/>
  <c r="AJ498" i="1"/>
  <c r="AH499" i="1"/>
  <c r="AI499" i="1"/>
  <c r="AJ499" i="1"/>
  <c r="AH500" i="1"/>
  <c r="AI500" i="1"/>
  <c r="AJ500" i="1"/>
  <c r="AH501" i="1"/>
  <c r="AI501" i="1"/>
  <c r="AJ501" i="1"/>
  <c r="AH502" i="1"/>
  <c r="AI502" i="1"/>
  <c r="AJ502" i="1"/>
  <c r="AH503" i="1"/>
  <c r="AI503" i="1"/>
  <c r="AJ503" i="1"/>
  <c r="AH504" i="1"/>
  <c r="AI504" i="1"/>
  <c r="AJ504" i="1"/>
  <c r="AH505" i="1"/>
  <c r="AI505" i="1"/>
  <c r="AJ505" i="1"/>
  <c r="AH506" i="1"/>
  <c r="AI506" i="1"/>
  <c r="AJ506" i="1"/>
  <c r="AH507" i="1"/>
  <c r="AI507" i="1"/>
  <c r="AJ507" i="1"/>
  <c r="AH508" i="1"/>
  <c r="AI508" i="1"/>
  <c r="AJ508" i="1"/>
  <c r="AH509" i="1"/>
  <c r="AI509" i="1"/>
  <c r="AJ509" i="1"/>
  <c r="AH510" i="1"/>
  <c r="AI510" i="1"/>
  <c r="AJ510" i="1"/>
  <c r="AH511" i="1"/>
  <c r="AI511" i="1"/>
  <c r="AJ511" i="1"/>
  <c r="AH512" i="1"/>
  <c r="AI512" i="1"/>
  <c r="AJ512" i="1"/>
  <c r="AH513" i="1"/>
  <c r="AI513" i="1"/>
  <c r="AJ513" i="1"/>
  <c r="AH514" i="1"/>
  <c r="AI514" i="1"/>
  <c r="AJ514" i="1"/>
  <c r="AH515" i="1"/>
  <c r="AI515" i="1"/>
  <c r="AJ515" i="1"/>
  <c r="AH516" i="1"/>
  <c r="AI516" i="1"/>
  <c r="AJ516" i="1"/>
  <c r="AH517" i="1"/>
  <c r="AI517" i="1"/>
  <c r="AJ517" i="1"/>
  <c r="AH518" i="1"/>
  <c r="AI518" i="1"/>
  <c r="AJ518" i="1"/>
  <c r="AH519" i="1"/>
  <c r="AI519" i="1"/>
  <c r="AJ519" i="1"/>
  <c r="AH520" i="1"/>
  <c r="AI520" i="1"/>
  <c r="AJ520" i="1"/>
  <c r="AH521" i="1"/>
  <c r="AI521" i="1"/>
  <c r="AJ521" i="1"/>
  <c r="AH522" i="1"/>
  <c r="AI522" i="1"/>
  <c r="AJ522" i="1"/>
  <c r="AH523" i="1"/>
  <c r="AI523" i="1"/>
  <c r="AJ523" i="1"/>
  <c r="AH524" i="1"/>
  <c r="AI524" i="1"/>
  <c r="AJ524" i="1"/>
  <c r="AH525" i="1"/>
  <c r="AI525" i="1"/>
  <c r="AJ525" i="1"/>
  <c r="AH526" i="1"/>
  <c r="AI526" i="1"/>
  <c r="AJ526" i="1"/>
  <c r="AH527" i="1"/>
  <c r="AI527" i="1"/>
  <c r="AJ527" i="1"/>
  <c r="AH528" i="1"/>
  <c r="AI528" i="1"/>
  <c r="AJ528" i="1"/>
  <c r="AH529" i="1"/>
  <c r="AI529" i="1"/>
  <c r="AJ529" i="1"/>
  <c r="AH530" i="1"/>
  <c r="AI530" i="1"/>
  <c r="AJ530" i="1"/>
  <c r="AH531" i="1"/>
  <c r="AI531" i="1"/>
  <c r="AJ531" i="1"/>
  <c r="AH532" i="1"/>
  <c r="AI532" i="1"/>
  <c r="AJ532" i="1"/>
  <c r="AH533" i="1"/>
  <c r="AI533" i="1"/>
  <c r="AJ533" i="1"/>
  <c r="AH534" i="1"/>
  <c r="AI534" i="1"/>
  <c r="AJ534" i="1"/>
  <c r="AH535" i="1"/>
  <c r="AI535" i="1"/>
  <c r="AJ535" i="1"/>
  <c r="AH536" i="1"/>
  <c r="AI536" i="1"/>
  <c r="AJ536" i="1"/>
  <c r="AH537" i="1"/>
  <c r="AI537" i="1"/>
  <c r="AJ537" i="1"/>
  <c r="AH538" i="1"/>
  <c r="AI538" i="1"/>
  <c r="AJ538" i="1"/>
  <c r="AH539" i="1"/>
  <c r="AI539" i="1"/>
  <c r="AJ539" i="1"/>
  <c r="AH540" i="1"/>
  <c r="AI540" i="1"/>
  <c r="AJ540" i="1"/>
  <c r="AH541" i="1"/>
  <c r="AI541" i="1"/>
  <c r="AJ541" i="1"/>
  <c r="AH542" i="1"/>
  <c r="AI542" i="1"/>
  <c r="AJ542" i="1"/>
  <c r="AH543" i="1"/>
  <c r="AI543" i="1"/>
  <c r="AJ543" i="1"/>
  <c r="AH544" i="1"/>
  <c r="AI544" i="1"/>
  <c r="AJ544" i="1"/>
  <c r="AH545" i="1"/>
  <c r="AI545" i="1"/>
  <c r="AJ545" i="1"/>
  <c r="AH546" i="1"/>
  <c r="AI546" i="1"/>
  <c r="AJ546" i="1"/>
  <c r="AH547" i="1"/>
  <c r="AI547" i="1"/>
  <c r="AJ547" i="1"/>
  <c r="AH548" i="1"/>
  <c r="AI548" i="1"/>
  <c r="AJ548" i="1"/>
  <c r="AH549" i="1"/>
  <c r="AI549" i="1"/>
  <c r="AJ549" i="1"/>
  <c r="AH550" i="1"/>
  <c r="AI550" i="1"/>
  <c r="AJ550" i="1"/>
  <c r="AH551" i="1"/>
  <c r="AI551" i="1"/>
  <c r="AJ551" i="1"/>
  <c r="AH552" i="1"/>
  <c r="AI552" i="1"/>
  <c r="AJ552" i="1"/>
  <c r="AH553" i="1"/>
  <c r="AI553" i="1"/>
  <c r="AJ553" i="1"/>
  <c r="AH554" i="1"/>
  <c r="AI554" i="1"/>
  <c r="AJ554" i="1"/>
  <c r="AH555" i="1"/>
  <c r="AI555" i="1"/>
  <c r="AJ555" i="1"/>
  <c r="AH556" i="1"/>
  <c r="AI556" i="1"/>
  <c r="AJ556" i="1"/>
  <c r="AH557" i="1"/>
  <c r="AI557" i="1"/>
  <c r="AJ557" i="1"/>
  <c r="AH558" i="1"/>
  <c r="AI558" i="1"/>
  <c r="AJ558" i="1"/>
  <c r="AH559" i="1"/>
  <c r="AI559" i="1"/>
  <c r="AJ559" i="1"/>
  <c r="AH560" i="1"/>
  <c r="AI560" i="1"/>
  <c r="AJ560" i="1"/>
  <c r="AH561" i="1"/>
  <c r="AI561" i="1"/>
  <c r="AJ561" i="1"/>
  <c r="AH562" i="1"/>
  <c r="AI562" i="1"/>
  <c r="AJ562" i="1"/>
  <c r="AH563" i="1"/>
  <c r="AI563" i="1"/>
  <c r="AJ563" i="1"/>
  <c r="AH564" i="1"/>
  <c r="AI564" i="1"/>
  <c r="AJ564" i="1"/>
  <c r="AH565" i="1"/>
  <c r="AI565" i="1"/>
  <c r="AJ565" i="1"/>
  <c r="AH566" i="1"/>
  <c r="AI566" i="1"/>
  <c r="AJ566" i="1"/>
  <c r="AH567" i="1"/>
  <c r="AI567" i="1"/>
  <c r="AJ567" i="1"/>
  <c r="AH568" i="1"/>
  <c r="AI568" i="1"/>
  <c r="AJ568" i="1"/>
  <c r="AH569" i="1"/>
  <c r="AI569" i="1"/>
  <c r="AJ569" i="1"/>
  <c r="AH570" i="1"/>
  <c r="AI570" i="1"/>
  <c r="AJ570" i="1"/>
  <c r="AH571" i="1"/>
  <c r="AI571" i="1"/>
  <c r="AJ571" i="1"/>
  <c r="AH572" i="1"/>
  <c r="AI572" i="1"/>
  <c r="AJ572" i="1"/>
  <c r="AH573" i="1"/>
  <c r="AI573" i="1"/>
  <c r="AJ573" i="1"/>
  <c r="AH574" i="1"/>
  <c r="AI574" i="1"/>
  <c r="AJ574" i="1"/>
  <c r="AH575" i="1"/>
  <c r="AI575" i="1"/>
  <c r="AJ575" i="1"/>
  <c r="AH576" i="1"/>
  <c r="AI576" i="1"/>
  <c r="AJ576" i="1"/>
  <c r="AH577" i="1"/>
  <c r="AI577" i="1"/>
  <c r="AJ577" i="1"/>
  <c r="AH578" i="1"/>
  <c r="AI578" i="1"/>
  <c r="AJ578" i="1"/>
  <c r="AH579" i="1"/>
  <c r="AI579" i="1"/>
  <c r="AJ579" i="1"/>
  <c r="AH580" i="1"/>
  <c r="AI580" i="1"/>
  <c r="AJ580" i="1"/>
  <c r="AH581" i="1"/>
  <c r="AI581" i="1"/>
  <c r="AJ581" i="1"/>
  <c r="AH582" i="1"/>
  <c r="AI582" i="1"/>
  <c r="AJ582" i="1"/>
  <c r="AH583" i="1"/>
  <c r="AI583" i="1"/>
  <c r="AJ583" i="1"/>
  <c r="AH584" i="1"/>
  <c r="AI584" i="1"/>
  <c r="AJ584" i="1"/>
  <c r="AH585" i="1"/>
  <c r="AI585" i="1"/>
  <c r="AJ585" i="1"/>
  <c r="AH586" i="1"/>
  <c r="AI586" i="1"/>
  <c r="AJ586" i="1"/>
  <c r="AH587" i="1"/>
  <c r="AI587" i="1"/>
  <c r="AJ587" i="1"/>
  <c r="AH588" i="1"/>
  <c r="AI588" i="1"/>
  <c r="AJ588" i="1"/>
  <c r="AH589" i="1"/>
  <c r="AI589" i="1"/>
  <c r="AJ589" i="1"/>
  <c r="AH590" i="1"/>
  <c r="AI590" i="1"/>
  <c r="AJ590" i="1"/>
  <c r="AH591" i="1"/>
  <c r="AI591" i="1"/>
  <c r="AJ591" i="1"/>
  <c r="AH592" i="1"/>
  <c r="AI592" i="1"/>
  <c r="AJ592" i="1"/>
  <c r="AH593" i="1"/>
  <c r="AI593" i="1"/>
  <c r="AJ593" i="1"/>
  <c r="AH594" i="1"/>
  <c r="AI594" i="1"/>
  <c r="AJ594" i="1"/>
  <c r="AH595" i="1"/>
  <c r="AI595" i="1"/>
  <c r="AJ595" i="1"/>
  <c r="AH596" i="1"/>
  <c r="AI596" i="1"/>
  <c r="AJ596" i="1"/>
  <c r="AH597" i="1"/>
  <c r="AI597" i="1"/>
  <c r="AJ597" i="1"/>
  <c r="AH598" i="1"/>
  <c r="AI598" i="1"/>
  <c r="AJ598" i="1"/>
  <c r="AH599" i="1"/>
  <c r="AI599" i="1"/>
  <c r="AJ599" i="1"/>
  <c r="AH600" i="1"/>
  <c r="AI600" i="1"/>
  <c r="AJ600" i="1"/>
  <c r="AH601" i="1"/>
  <c r="AI601" i="1"/>
  <c r="AJ601" i="1"/>
  <c r="AH602" i="1"/>
  <c r="AI602" i="1"/>
  <c r="AJ602" i="1"/>
  <c r="AH603" i="1"/>
  <c r="AI603" i="1"/>
  <c r="AJ603" i="1"/>
  <c r="AH604" i="1"/>
  <c r="AI604" i="1"/>
  <c r="AJ604" i="1"/>
  <c r="AH605" i="1"/>
  <c r="AI605" i="1"/>
  <c r="AJ605" i="1"/>
  <c r="AH606" i="1"/>
  <c r="AI606" i="1"/>
  <c r="AJ606" i="1"/>
  <c r="AH607" i="1"/>
  <c r="AI607" i="1"/>
  <c r="AJ607" i="1"/>
  <c r="AH608" i="1"/>
  <c r="AI608" i="1"/>
  <c r="AJ608" i="1"/>
  <c r="AH609" i="1"/>
  <c r="AI609" i="1"/>
  <c r="AJ609" i="1"/>
  <c r="AH610" i="1"/>
  <c r="AI610" i="1"/>
  <c r="AJ610" i="1"/>
  <c r="AH611" i="1"/>
  <c r="AI611" i="1"/>
  <c r="AJ611" i="1"/>
  <c r="AH612" i="1"/>
  <c r="AI612" i="1"/>
  <c r="AJ612" i="1"/>
  <c r="AH613" i="1"/>
  <c r="AI613" i="1"/>
  <c r="AJ613" i="1"/>
  <c r="AH614" i="1"/>
  <c r="AI614" i="1"/>
  <c r="AJ614" i="1"/>
  <c r="AH615" i="1"/>
  <c r="AI615" i="1"/>
  <c r="AJ615" i="1"/>
  <c r="AH616" i="1"/>
  <c r="AI616" i="1"/>
  <c r="AJ616" i="1"/>
  <c r="AH617" i="1"/>
  <c r="AI617" i="1"/>
  <c r="AJ617" i="1"/>
  <c r="AH618" i="1"/>
  <c r="AI618" i="1"/>
  <c r="AJ618" i="1"/>
  <c r="AH619" i="1"/>
  <c r="AI619" i="1"/>
  <c r="AJ619" i="1"/>
  <c r="AH620" i="1"/>
  <c r="AI620" i="1"/>
  <c r="AJ620" i="1"/>
  <c r="AH621" i="1"/>
  <c r="AI621" i="1"/>
  <c r="AJ621" i="1"/>
  <c r="AH622" i="1"/>
  <c r="AI622" i="1"/>
  <c r="AJ622" i="1"/>
  <c r="AH623" i="1"/>
  <c r="AI623" i="1"/>
  <c r="AJ623" i="1"/>
  <c r="AH624" i="1"/>
  <c r="AI624" i="1"/>
  <c r="AJ624" i="1"/>
  <c r="AH625" i="1"/>
  <c r="AI625" i="1"/>
  <c r="AJ625" i="1"/>
  <c r="AH626" i="1"/>
  <c r="AI626" i="1"/>
  <c r="AJ626" i="1"/>
  <c r="AH627" i="1"/>
  <c r="AI627" i="1"/>
  <c r="AJ627" i="1"/>
  <c r="AH628" i="1"/>
  <c r="AI628" i="1"/>
  <c r="AJ628" i="1"/>
  <c r="AH629" i="1"/>
  <c r="AI629" i="1"/>
  <c r="AJ629" i="1"/>
  <c r="AH630" i="1"/>
  <c r="AI630" i="1"/>
  <c r="AJ630" i="1"/>
  <c r="AH631" i="1"/>
  <c r="AI631" i="1"/>
  <c r="AJ631" i="1"/>
  <c r="AH632" i="1"/>
  <c r="AI632" i="1"/>
  <c r="AJ632" i="1"/>
  <c r="AH633" i="1"/>
  <c r="AI633" i="1"/>
  <c r="AJ633" i="1"/>
  <c r="AH634" i="1"/>
  <c r="AI634" i="1"/>
  <c r="AJ634" i="1"/>
  <c r="AH635" i="1"/>
  <c r="AI635" i="1"/>
  <c r="AJ635" i="1"/>
  <c r="AH636" i="1"/>
  <c r="AI636" i="1"/>
  <c r="AJ636" i="1"/>
  <c r="AH637" i="1"/>
  <c r="AI637" i="1"/>
  <c r="AJ637" i="1"/>
  <c r="AH638" i="1"/>
  <c r="AI638" i="1"/>
  <c r="AJ638" i="1"/>
  <c r="AH639" i="1"/>
  <c r="AI639" i="1"/>
  <c r="AJ639" i="1"/>
  <c r="AH640" i="1"/>
  <c r="AI640" i="1"/>
  <c r="AJ640" i="1"/>
  <c r="AH641" i="1"/>
  <c r="AI641" i="1"/>
  <c r="AJ641" i="1"/>
  <c r="AH642" i="1"/>
  <c r="AI642" i="1"/>
  <c r="AJ642" i="1"/>
  <c r="AH643" i="1"/>
  <c r="AI643" i="1"/>
  <c r="AJ643" i="1"/>
  <c r="AH644" i="1"/>
  <c r="AI644" i="1"/>
  <c r="AJ644" i="1"/>
  <c r="AH645" i="1"/>
  <c r="AI645" i="1"/>
  <c r="AJ645" i="1"/>
  <c r="AH646" i="1"/>
  <c r="AI646" i="1"/>
  <c r="AJ646" i="1"/>
  <c r="AH647" i="1"/>
  <c r="AI647" i="1"/>
  <c r="AJ647" i="1"/>
  <c r="AH648" i="1"/>
  <c r="AI648" i="1"/>
  <c r="AJ648" i="1"/>
  <c r="AH649" i="1"/>
  <c r="AI649" i="1"/>
  <c r="AJ649" i="1"/>
  <c r="AH650" i="1"/>
  <c r="AI650" i="1"/>
  <c r="AJ650" i="1"/>
  <c r="AH651" i="1"/>
  <c r="AI651" i="1"/>
  <c r="AJ651" i="1"/>
  <c r="AH652" i="1"/>
  <c r="AI652" i="1"/>
  <c r="AJ652" i="1"/>
  <c r="AH653" i="1"/>
  <c r="AI653" i="1"/>
  <c r="AJ653" i="1"/>
  <c r="AH654" i="1"/>
  <c r="AI654" i="1"/>
  <c r="AJ654" i="1"/>
  <c r="AH655" i="1"/>
  <c r="AI655" i="1"/>
  <c r="AJ655" i="1"/>
  <c r="AH656" i="1"/>
  <c r="AI656" i="1"/>
  <c r="AJ656" i="1"/>
  <c r="AH657" i="1"/>
  <c r="AI657" i="1"/>
  <c r="AJ657" i="1"/>
  <c r="AH658" i="1"/>
  <c r="AI658" i="1"/>
  <c r="AJ658" i="1"/>
  <c r="AH659" i="1"/>
  <c r="AI659" i="1"/>
  <c r="AJ659" i="1"/>
  <c r="AH660" i="1"/>
  <c r="AI660" i="1"/>
  <c r="AJ660" i="1"/>
  <c r="AH661" i="1"/>
  <c r="AI661" i="1"/>
  <c r="AJ661" i="1"/>
  <c r="AH662" i="1"/>
  <c r="AI662" i="1"/>
  <c r="AJ662" i="1"/>
  <c r="AH663" i="1"/>
  <c r="AI663" i="1"/>
  <c r="AJ663" i="1"/>
  <c r="AH664" i="1"/>
  <c r="AI664" i="1"/>
  <c r="AJ664" i="1"/>
  <c r="AH665" i="1"/>
  <c r="AI665" i="1"/>
  <c r="AJ665" i="1"/>
  <c r="AH666" i="1"/>
  <c r="AI666" i="1"/>
  <c r="AJ666" i="1"/>
  <c r="AH667" i="1"/>
  <c r="AI667" i="1"/>
  <c r="AJ667" i="1"/>
  <c r="AH668" i="1"/>
  <c r="AI668" i="1"/>
  <c r="AJ668" i="1"/>
  <c r="AH669" i="1"/>
  <c r="AI669" i="1"/>
  <c r="AJ669" i="1"/>
  <c r="AH670" i="1"/>
  <c r="AI670" i="1"/>
  <c r="AJ670" i="1"/>
  <c r="AH671" i="1"/>
  <c r="AI671" i="1"/>
  <c r="AJ671" i="1"/>
  <c r="AH672" i="1"/>
  <c r="AI672" i="1"/>
  <c r="AJ672" i="1"/>
  <c r="AH673" i="1"/>
  <c r="AI673" i="1"/>
  <c r="AJ673" i="1"/>
  <c r="AH674" i="1"/>
  <c r="AI674" i="1"/>
  <c r="AJ674" i="1"/>
  <c r="AH675" i="1"/>
  <c r="AI675" i="1"/>
  <c r="AJ675" i="1"/>
  <c r="AH676" i="1"/>
  <c r="AI676" i="1"/>
  <c r="AJ676" i="1"/>
  <c r="AH677" i="1"/>
  <c r="AI677" i="1"/>
  <c r="AJ677" i="1"/>
  <c r="AH678" i="1"/>
  <c r="AI678" i="1"/>
  <c r="AJ678" i="1"/>
  <c r="AH679" i="1"/>
  <c r="AI679" i="1"/>
  <c r="AJ679" i="1"/>
  <c r="AH680" i="1"/>
  <c r="AI680" i="1"/>
  <c r="AJ680" i="1"/>
  <c r="AH681" i="1"/>
  <c r="AI681" i="1"/>
  <c r="AJ681" i="1"/>
  <c r="AH682" i="1"/>
  <c r="AI682" i="1"/>
  <c r="AJ682" i="1"/>
  <c r="AH683" i="1"/>
  <c r="AI683" i="1"/>
  <c r="AJ683" i="1"/>
  <c r="AH684" i="1"/>
  <c r="AI684" i="1"/>
  <c r="AJ684" i="1"/>
  <c r="AH685" i="1"/>
  <c r="AI685" i="1"/>
  <c r="AJ685" i="1"/>
  <c r="AH686" i="1"/>
  <c r="AI686" i="1"/>
  <c r="AJ686" i="1"/>
  <c r="AH687" i="1"/>
  <c r="AI687" i="1"/>
  <c r="AJ687" i="1"/>
  <c r="AH688" i="1"/>
  <c r="AI688" i="1"/>
  <c r="AJ688" i="1"/>
  <c r="AH689" i="1"/>
  <c r="AI689" i="1"/>
  <c r="AJ689" i="1"/>
  <c r="AH690" i="1"/>
  <c r="AI690" i="1"/>
  <c r="AJ690" i="1"/>
  <c r="AH691" i="1"/>
  <c r="AI691" i="1"/>
  <c r="AJ691" i="1"/>
  <c r="AH692" i="1"/>
  <c r="AI692" i="1"/>
  <c r="AJ692" i="1"/>
  <c r="AH693" i="1"/>
  <c r="AI693" i="1"/>
  <c r="AJ693" i="1"/>
  <c r="AH694" i="1"/>
  <c r="AI694" i="1"/>
  <c r="AJ694" i="1"/>
  <c r="AH695" i="1"/>
  <c r="AI695" i="1"/>
  <c r="AJ695" i="1"/>
  <c r="AH696" i="1"/>
  <c r="AI696" i="1"/>
  <c r="AJ696" i="1"/>
  <c r="AH697" i="1"/>
  <c r="AI697" i="1"/>
  <c r="AJ697" i="1"/>
  <c r="AH698" i="1"/>
  <c r="AI698" i="1"/>
  <c r="AJ698" i="1"/>
  <c r="AH699" i="1"/>
  <c r="AI699" i="1"/>
  <c r="AJ699" i="1"/>
  <c r="AH700" i="1"/>
  <c r="AI700" i="1"/>
  <c r="AJ700" i="1"/>
  <c r="AH701" i="1"/>
  <c r="AI701" i="1"/>
  <c r="AJ701" i="1"/>
  <c r="AH702" i="1"/>
  <c r="AI702" i="1"/>
  <c r="AJ702" i="1"/>
  <c r="AH703" i="1"/>
  <c r="AI703" i="1"/>
  <c r="AJ703" i="1"/>
  <c r="AH704" i="1"/>
  <c r="AI704" i="1"/>
  <c r="AJ704" i="1"/>
  <c r="AH705" i="1"/>
  <c r="AI705" i="1"/>
  <c r="AJ705" i="1"/>
  <c r="AH706" i="1"/>
  <c r="AI706" i="1"/>
  <c r="AJ706" i="1"/>
  <c r="AH707" i="1"/>
  <c r="AI707" i="1"/>
  <c r="AJ707" i="1"/>
  <c r="AH708" i="1"/>
  <c r="AI708" i="1"/>
  <c r="AJ708" i="1"/>
  <c r="AH709" i="1"/>
  <c r="AI709" i="1"/>
  <c r="AJ709" i="1"/>
  <c r="AH710" i="1"/>
  <c r="AI710" i="1"/>
  <c r="AJ710" i="1"/>
  <c r="AH711" i="1"/>
  <c r="AI711" i="1"/>
  <c r="AJ711" i="1"/>
  <c r="AH712" i="1"/>
  <c r="AI712" i="1"/>
  <c r="AJ712" i="1"/>
  <c r="AH713" i="1"/>
  <c r="AI713" i="1"/>
  <c r="AJ713" i="1"/>
  <c r="AH714" i="1"/>
  <c r="AI714" i="1"/>
  <c r="AJ714" i="1"/>
  <c r="AH715" i="1"/>
  <c r="AI715" i="1"/>
  <c r="AJ715" i="1"/>
  <c r="AH716" i="1"/>
  <c r="AI716" i="1"/>
  <c r="AJ716" i="1"/>
  <c r="AH717" i="1"/>
  <c r="AI717" i="1"/>
  <c r="AJ717" i="1"/>
  <c r="AH718" i="1"/>
  <c r="AI718" i="1"/>
  <c r="AJ718" i="1"/>
  <c r="AH719" i="1"/>
  <c r="AI719" i="1"/>
  <c r="AJ719" i="1"/>
  <c r="AH720" i="1"/>
  <c r="AI720" i="1"/>
  <c r="AJ720" i="1"/>
  <c r="AH721" i="1"/>
  <c r="AI721" i="1"/>
  <c r="AJ721" i="1"/>
  <c r="AH722" i="1"/>
  <c r="AI722" i="1"/>
  <c r="AJ722" i="1"/>
  <c r="AH723" i="1"/>
  <c r="AI723" i="1"/>
  <c r="AJ723" i="1"/>
  <c r="AH724" i="1"/>
  <c r="AI724" i="1"/>
  <c r="AJ724" i="1"/>
  <c r="AH725" i="1"/>
  <c r="AI725" i="1"/>
  <c r="AJ725" i="1"/>
  <c r="AH726" i="1"/>
  <c r="AI726" i="1"/>
  <c r="AJ726" i="1"/>
  <c r="AH727" i="1"/>
  <c r="AI727" i="1"/>
  <c r="AJ727" i="1"/>
  <c r="AH728" i="1"/>
  <c r="AI728" i="1"/>
  <c r="AJ728" i="1"/>
  <c r="AH729" i="1"/>
  <c r="AI729" i="1"/>
  <c r="AJ729" i="1"/>
  <c r="AH730" i="1"/>
  <c r="AI730" i="1"/>
  <c r="AJ730" i="1"/>
  <c r="AH731" i="1"/>
  <c r="AI731" i="1"/>
  <c r="AJ731" i="1"/>
  <c r="AH732" i="1"/>
  <c r="AI732" i="1"/>
  <c r="AJ732" i="1"/>
  <c r="AH733" i="1"/>
  <c r="AI733" i="1"/>
  <c r="AJ733" i="1"/>
  <c r="AH734" i="1"/>
  <c r="AI734" i="1"/>
  <c r="AJ734" i="1"/>
  <c r="AH735" i="1"/>
  <c r="AI735" i="1"/>
  <c r="AJ735" i="1"/>
  <c r="AH736" i="1"/>
  <c r="AI736" i="1"/>
  <c r="AJ736" i="1"/>
  <c r="AH737" i="1"/>
  <c r="AI737" i="1"/>
  <c r="AJ737" i="1"/>
  <c r="AH738" i="1"/>
  <c r="AI738" i="1"/>
  <c r="AJ738" i="1"/>
  <c r="AH739" i="1"/>
  <c r="AI739" i="1"/>
  <c r="AJ739" i="1"/>
  <c r="AH740" i="1"/>
  <c r="AI740" i="1"/>
  <c r="AJ740" i="1"/>
  <c r="AH741" i="1"/>
  <c r="AI741" i="1"/>
  <c r="AJ741" i="1"/>
  <c r="AH742" i="1"/>
  <c r="AI742" i="1"/>
  <c r="AJ742" i="1"/>
  <c r="AH743" i="1"/>
  <c r="AI743" i="1"/>
  <c r="AJ743" i="1"/>
  <c r="AH744" i="1"/>
  <c r="AI744" i="1"/>
  <c r="AJ744" i="1"/>
  <c r="AH745" i="1"/>
  <c r="AI745" i="1"/>
  <c r="AJ745" i="1"/>
  <c r="AH746" i="1"/>
  <c r="AI746" i="1"/>
  <c r="AJ746" i="1"/>
  <c r="AH747" i="1"/>
  <c r="AI747" i="1"/>
  <c r="AJ747" i="1"/>
  <c r="AH748" i="1"/>
  <c r="AI748" i="1"/>
  <c r="AJ748" i="1"/>
  <c r="AH749" i="1"/>
  <c r="AI749" i="1"/>
  <c r="AJ749" i="1"/>
  <c r="AH750" i="1"/>
  <c r="AI750" i="1"/>
  <c r="AJ750" i="1"/>
  <c r="AH751" i="1"/>
  <c r="AI751" i="1"/>
  <c r="AJ751" i="1"/>
  <c r="AH752" i="1"/>
  <c r="AI752" i="1"/>
  <c r="AJ752" i="1"/>
  <c r="AH753" i="1"/>
  <c r="AI753" i="1"/>
  <c r="AJ753" i="1"/>
  <c r="AH754" i="1"/>
  <c r="AI754" i="1"/>
  <c r="AJ754" i="1"/>
  <c r="AH755" i="1"/>
  <c r="AI755" i="1"/>
  <c r="AJ755" i="1"/>
  <c r="AH756" i="1"/>
  <c r="AI756" i="1"/>
  <c r="AJ756" i="1"/>
  <c r="AH757" i="1"/>
  <c r="AI757" i="1"/>
  <c r="AJ757" i="1"/>
  <c r="AH758" i="1"/>
  <c r="AI758" i="1"/>
  <c r="AJ758" i="1"/>
  <c r="AH759" i="1"/>
  <c r="AI759" i="1"/>
  <c r="AJ759" i="1"/>
  <c r="AH760" i="1"/>
  <c r="AI760" i="1"/>
  <c r="AJ760" i="1"/>
  <c r="AH761" i="1"/>
  <c r="AI761" i="1"/>
  <c r="AJ761" i="1"/>
  <c r="AH762" i="1"/>
  <c r="AI762" i="1"/>
  <c r="AJ762" i="1"/>
  <c r="AH763" i="1"/>
  <c r="AI763" i="1"/>
  <c r="AJ763" i="1"/>
  <c r="AH764" i="1"/>
  <c r="AI764" i="1"/>
  <c r="AJ764" i="1"/>
  <c r="AH765" i="1"/>
  <c r="AI765" i="1"/>
  <c r="AJ765" i="1"/>
  <c r="AH766" i="1"/>
  <c r="AI766" i="1"/>
  <c r="AJ766" i="1"/>
  <c r="AH767" i="1"/>
  <c r="AI767" i="1"/>
  <c r="AJ767" i="1"/>
  <c r="AH768" i="1"/>
  <c r="AI768" i="1"/>
  <c r="AJ768" i="1"/>
  <c r="AH769" i="1"/>
  <c r="AI769" i="1"/>
  <c r="AJ769" i="1"/>
  <c r="AH770" i="1"/>
  <c r="AI770" i="1"/>
  <c r="AJ770" i="1"/>
  <c r="AH771" i="1"/>
  <c r="AI771" i="1"/>
  <c r="AJ771" i="1"/>
  <c r="AH772" i="1"/>
  <c r="AI772" i="1"/>
  <c r="AJ772" i="1"/>
  <c r="AH773" i="1"/>
  <c r="AI773" i="1"/>
  <c r="AJ773" i="1"/>
  <c r="AH774" i="1"/>
  <c r="AI774" i="1"/>
  <c r="AJ774" i="1"/>
  <c r="AH775" i="1"/>
  <c r="AI775" i="1"/>
  <c r="AJ775" i="1"/>
  <c r="AH776" i="1"/>
  <c r="AI776" i="1"/>
  <c r="AJ776" i="1"/>
  <c r="AH777" i="1"/>
  <c r="AI777" i="1"/>
  <c r="AJ777" i="1"/>
  <c r="AH778" i="1"/>
  <c r="AI778" i="1"/>
  <c r="AJ778" i="1"/>
  <c r="AH779" i="1"/>
  <c r="AI779" i="1"/>
  <c r="AJ779" i="1"/>
  <c r="AH780" i="1"/>
  <c r="AI780" i="1"/>
  <c r="AJ780" i="1"/>
  <c r="AH781" i="1"/>
  <c r="AI781" i="1"/>
  <c r="AJ781" i="1"/>
  <c r="AH782" i="1"/>
  <c r="AI782" i="1"/>
  <c r="AJ782" i="1"/>
  <c r="AH783" i="1"/>
  <c r="AI783" i="1"/>
  <c r="AJ783" i="1"/>
  <c r="AH784" i="1"/>
  <c r="AI784" i="1"/>
  <c r="AJ784" i="1"/>
  <c r="AH785" i="1"/>
  <c r="AI785" i="1"/>
  <c r="AJ785" i="1"/>
  <c r="AH786" i="1"/>
  <c r="AI786" i="1"/>
  <c r="AJ786" i="1"/>
  <c r="AH787" i="1"/>
  <c r="AI787" i="1"/>
  <c r="AJ787" i="1"/>
  <c r="AH788" i="1"/>
  <c r="AI788" i="1"/>
  <c r="AJ788" i="1"/>
  <c r="AH789" i="1"/>
  <c r="AI789" i="1"/>
  <c r="AJ789" i="1"/>
  <c r="AH790" i="1"/>
  <c r="AI790" i="1"/>
  <c r="AJ790" i="1"/>
  <c r="AH791" i="1"/>
  <c r="AI791" i="1"/>
  <c r="AJ791" i="1"/>
  <c r="AH792" i="1"/>
  <c r="AI792" i="1"/>
  <c r="AJ792" i="1"/>
  <c r="AH793" i="1"/>
  <c r="AI793" i="1"/>
  <c r="AJ793" i="1"/>
  <c r="AH794" i="1"/>
  <c r="AI794" i="1"/>
  <c r="AJ794" i="1"/>
  <c r="AH795" i="1"/>
  <c r="AI795" i="1"/>
  <c r="AJ795" i="1"/>
  <c r="AH796" i="1"/>
  <c r="AI796" i="1"/>
  <c r="AJ796" i="1"/>
  <c r="AH797" i="1"/>
  <c r="AI797" i="1"/>
  <c r="AJ797" i="1"/>
  <c r="AH798" i="1"/>
  <c r="AI798" i="1"/>
  <c r="AJ798" i="1"/>
  <c r="AH799" i="1"/>
  <c r="AI799" i="1"/>
  <c r="AJ799" i="1"/>
  <c r="AH800" i="1"/>
  <c r="AI800" i="1"/>
  <c r="AJ800" i="1"/>
  <c r="AH801" i="1"/>
  <c r="AI801" i="1"/>
  <c r="AJ801" i="1"/>
  <c r="AH802" i="1"/>
  <c r="AI802" i="1"/>
  <c r="AJ802" i="1"/>
  <c r="AH803" i="1"/>
  <c r="AI803" i="1"/>
  <c r="AJ803" i="1"/>
  <c r="AH804" i="1"/>
  <c r="AI804" i="1"/>
  <c r="AJ804" i="1"/>
  <c r="AH805" i="1"/>
  <c r="AI805" i="1"/>
  <c r="AJ805" i="1"/>
  <c r="AH806" i="1"/>
  <c r="AI806" i="1"/>
  <c r="AJ806" i="1"/>
  <c r="AH807" i="1"/>
  <c r="AI807" i="1"/>
  <c r="AJ807" i="1"/>
  <c r="AH808" i="1"/>
  <c r="AI808" i="1"/>
  <c r="AJ808" i="1"/>
  <c r="AH809" i="1"/>
  <c r="AI809" i="1"/>
  <c r="AJ809" i="1"/>
  <c r="AH810" i="1"/>
  <c r="AI810" i="1"/>
  <c r="AJ810" i="1"/>
  <c r="AH811" i="1"/>
  <c r="AI811" i="1"/>
  <c r="AJ811" i="1"/>
  <c r="AH812" i="1"/>
  <c r="AI812" i="1"/>
  <c r="AJ812" i="1"/>
  <c r="AH813" i="1"/>
  <c r="AI813" i="1"/>
  <c r="AJ813" i="1"/>
  <c r="AH814" i="1"/>
  <c r="AI814" i="1"/>
  <c r="AJ814" i="1"/>
  <c r="AH815" i="1"/>
  <c r="AI815" i="1"/>
  <c r="AJ815" i="1"/>
  <c r="AH816" i="1"/>
  <c r="AI816" i="1"/>
  <c r="AJ816" i="1"/>
  <c r="AH817" i="1"/>
  <c r="AI817" i="1"/>
  <c r="AJ817" i="1"/>
  <c r="AH818" i="1"/>
  <c r="AI818" i="1"/>
  <c r="AJ818" i="1"/>
  <c r="AH819" i="1"/>
  <c r="AI819" i="1"/>
  <c r="AJ819" i="1"/>
  <c r="AH820" i="1"/>
  <c r="AI820" i="1"/>
  <c r="AJ820" i="1"/>
  <c r="AH821" i="1"/>
  <c r="AI821" i="1"/>
  <c r="AJ821" i="1"/>
  <c r="AH822" i="1"/>
  <c r="AI822" i="1"/>
  <c r="AJ822" i="1"/>
  <c r="AH823" i="1"/>
  <c r="AI823" i="1"/>
  <c r="AJ823" i="1"/>
  <c r="AH824" i="1"/>
  <c r="AI824" i="1"/>
  <c r="AJ824" i="1"/>
  <c r="AH825" i="1"/>
  <c r="AI825" i="1"/>
  <c r="AJ825" i="1"/>
  <c r="AH826" i="1"/>
  <c r="AI826" i="1"/>
  <c r="AJ826" i="1"/>
  <c r="AH827" i="1"/>
  <c r="AI827" i="1"/>
  <c r="AJ827" i="1"/>
  <c r="AH828" i="1"/>
  <c r="AI828" i="1"/>
  <c r="AJ828" i="1"/>
  <c r="AH829" i="1"/>
  <c r="AI829" i="1"/>
  <c r="AJ829" i="1"/>
  <c r="AH830" i="1"/>
  <c r="AI830" i="1"/>
  <c r="AJ830" i="1"/>
  <c r="AH831" i="1"/>
  <c r="AI831" i="1"/>
  <c r="AJ831" i="1"/>
  <c r="AH832" i="1"/>
  <c r="AI832" i="1"/>
  <c r="AJ832" i="1"/>
  <c r="AH833" i="1"/>
  <c r="AI833" i="1"/>
  <c r="AJ833" i="1"/>
  <c r="AH834" i="1"/>
  <c r="AI834" i="1"/>
  <c r="AJ834" i="1"/>
  <c r="AH835" i="1"/>
  <c r="AI835" i="1"/>
  <c r="AJ835" i="1"/>
  <c r="AH836" i="1"/>
  <c r="AI836" i="1"/>
  <c r="AJ836" i="1"/>
  <c r="AH837" i="1"/>
  <c r="AI837" i="1"/>
  <c r="AJ837" i="1"/>
  <c r="AH838" i="1"/>
  <c r="AI838" i="1"/>
  <c r="AJ838" i="1"/>
  <c r="AH839" i="1"/>
  <c r="AI839" i="1"/>
  <c r="AJ839" i="1"/>
  <c r="AH840" i="1"/>
  <c r="AI840" i="1"/>
  <c r="AJ840" i="1"/>
  <c r="AH841" i="1"/>
  <c r="AI841" i="1"/>
  <c r="AJ841" i="1"/>
  <c r="AH842" i="1"/>
  <c r="AI842" i="1"/>
  <c r="AJ842" i="1"/>
  <c r="AH843" i="1"/>
  <c r="AI843" i="1"/>
  <c r="AJ843" i="1"/>
  <c r="AH844" i="1"/>
  <c r="AI844" i="1"/>
  <c r="AJ844" i="1"/>
  <c r="AH845" i="1"/>
  <c r="AI845" i="1"/>
  <c r="AJ845" i="1"/>
  <c r="AH846" i="1"/>
  <c r="AI846" i="1"/>
  <c r="AJ846" i="1"/>
  <c r="AH847" i="1"/>
  <c r="AI847" i="1"/>
  <c r="AJ847" i="1"/>
  <c r="AH848" i="1"/>
  <c r="AI848" i="1"/>
  <c r="AJ848" i="1"/>
  <c r="AH849" i="1"/>
  <c r="AI849" i="1"/>
  <c r="AJ849" i="1"/>
  <c r="AH850" i="1"/>
  <c r="AI850" i="1"/>
  <c r="AJ850" i="1"/>
  <c r="AH851" i="1"/>
  <c r="AI851" i="1"/>
  <c r="AJ851" i="1"/>
  <c r="AH852" i="1"/>
  <c r="AI852" i="1"/>
  <c r="AJ852" i="1"/>
  <c r="AH853" i="1"/>
  <c r="AI853" i="1"/>
  <c r="AJ853" i="1"/>
  <c r="AH854" i="1"/>
  <c r="AI854" i="1"/>
  <c r="AJ854" i="1"/>
  <c r="AH855" i="1"/>
  <c r="AI855" i="1"/>
  <c r="AJ855" i="1"/>
  <c r="AH856" i="1"/>
  <c r="AI856" i="1"/>
  <c r="AJ856" i="1"/>
  <c r="AH857" i="1"/>
  <c r="AI857" i="1"/>
  <c r="AJ857" i="1"/>
  <c r="AH858" i="1"/>
  <c r="AI858" i="1"/>
  <c r="AJ858" i="1"/>
  <c r="AH859" i="1"/>
  <c r="AI859" i="1"/>
  <c r="AJ859" i="1"/>
  <c r="AH860" i="1"/>
  <c r="AI860" i="1"/>
  <c r="AJ860" i="1"/>
  <c r="AH861" i="1"/>
  <c r="AI861" i="1"/>
  <c r="AJ861" i="1"/>
  <c r="AH862" i="1"/>
  <c r="AI862" i="1"/>
  <c r="AJ862" i="1"/>
  <c r="AH863" i="1"/>
  <c r="AI863" i="1"/>
  <c r="AJ863" i="1"/>
  <c r="AH864" i="1"/>
  <c r="AI864" i="1"/>
  <c r="AJ864" i="1"/>
  <c r="AH865" i="1"/>
  <c r="AI865" i="1"/>
  <c r="AJ865" i="1"/>
  <c r="AH866" i="1"/>
  <c r="AI866" i="1"/>
  <c r="AJ866" i="1"/>
  <c r="AH867" i="1"/>
  <c r="AI867" i="1"/>
  <c r="AJ867" i="1"/>
  <c r="AH868" i="1"/>
  <c r="AI868" i="1"/>
  <c r="AJ868" i="1"/>
  <c r="AH869" i="1"/>
  <c r="AI869" i="1"/>
  <c r="AJ869" i="1"/>
  <c r="AH870" i="1"/>
  <c r="AI870" i="1"/>
  <c r="AJ870" i="1"/>
  <c r="AH871" i="1"/>
  <c r="AI871" i="1"/>
  <c r="AJ871" i="1"/>
  <c r="AH872" i="1"/>
  <c r="AI872" i="1"/>
  <c r="AJ872" i="1"/>
  <c r="AH873" i="1"/>
  <c r="AI873" i="1"/>
  <c r="AJ873" i="1"/>
  <c r="AH874" i="1"/>
  <c r="AI874" i="1"/>
  <c r="AJ874" i="1"/>
  <c r="AH875" i="1"/>
  <c r="AI875" i="1"/>
  <c r="AJ875" i="1"/>
  <c r="AH876" i="1"/>
  <c r="AI876" i="1"/>
  <c r="AJ876" i="1"/>
  <c r="AH877" i="1"/>
  <c r="AI877" i="1"/>
  <c r="AJ877" i="1"/>
  <c r="AH878" i="1"/>
  <c r="AI878" i="1"/>
  <c r="AJ878" i="1"/>
  <c r="AH879" i="1"/>
  <c r="AI879" i="1"/>
  <c r="AJ879" i="1"/>
  <c r="AH880" i="1"/>
  <c r="AI880" i="1"/>
  <c r="AJ880" i="1"/>
  <c r="AH881" i="1"/>
  <c r="AI881" i="1"/>
  <c r="AJ881" i="1"/>
  <c r="AH882" i="1"/>
  <c r="AI882" i="1"/>
  <c r="AJ882" i="1"/>
  <c r="AH883" i="1"/>
  <c r="AI883" i="1"/>
  <c r="AJ883" i="1"/>
  <c r="AH884" i="1"/>
  <c r="AI884" i="1"/>
  <c r="AJ884" i="1"/>
  <c r="AH885" i="1"/>
  <c r="AI885" i="1"/>
  <c r="AJ885" i="1"/>
  <c r="AH886" i="1"/>
  <c r="AI886" i="1"/>
  <c r="AJ886" i="1"/>
  <c r="AH887" i="1"/>
  <c r="AI887" i="1"/>
  <c r="AJ887" i="1"/>
  <c r="AH888" i="1"/>
  <c r="AI888" i="1"/>
  <c r="AJ888" i="1"/>
  <c r="AH889" i="1"/>
  <c r="AI889" i="1"/>
  <c r="AJ889" i="1"/>
  <c r="AH890" i="1"/>
  <c r="AI890" i="1"/>
  <c r="AJ890" i="1"/>
  <c r="AH891" i="1"/>
  <c r="AI891" i="1"/>
  <c r="AJ891" i="1"/>
  <c r="AH892" i="1"/>
  <c r="AI892" i="1"/>
  <c r="AJ892" i="1"/>
  <c r="AH893" i="1"/>
  <c r="AI893" i="1"/>
  <c r="AJ893" i="1"/>
  <c r="AH894" i="1"/>
  <c r="AI894" i="1"/>
  <c r="AJ894" i="1"/>
  <c r="AH895" i="1"/>
  <c r="AI895" i="1"/>
  <c r="AJ895" i="1"/>
  <c r="AH896" i="1"/>
  <c r="AI896" i="1"/>
  <c r="AJ896" i="1"/>
  <c r="AH897" i="1"/>
  <c r="AI897" i="1"/>
  <c r="AJ897" i="1"/>
  <c r="AH898" i="1"/>
  <c r="AI898" i="1"/>
  <c r="AJ898" i="1"/>
  <c r="AH899" i="1"/>
  <c r="AI899" i="1"/>
  <c r="AJ899" i="1"/>
  <c r="AH900" i="1"/>
  <c r="AI900" i="1"/>
  <c r="AJ900" i="1"/>
  <c r="AH901" i="1"/>
  <c r="AI901" i="1"/>
  <c r="AJ901" i="1"/>
  <c r="AH902" i="1"/>
  <c r="AI902" i="1"/>
  <c r="AJ902" i="1"/>
  <c r="AH903" i="1"/>
  <c r="AI903" i="1"/>
  <c r="AJ903" i="1"/>
  <c r="AH904" i="1"/>
  <c r="AI904" i="1"/>
  <c r="AJ904" i="1"/>
  <c r="AH905" i="1"/>
  <c r="AI905" i="1"/>
  <c r="AJ905" i="1"/>
  <c r="AH906" i="1"/>
  <c r="AI906" i="1"/>
  <c r="AJ906" i="1"/>
  <c r="AH907" i="1"/>
  <c r="AI907" i="1"/>
  <c r="AJ907" i="1"/>
  <c r="AH908" i="1"/>
  <c r="AI908" i="1"/>
  <c r="AJ908" i="1"/>
  <c r="AH909" i="1"/>
  <c r="AI909" i="1"/>
  <c r="AJ909" i="1"/>
  <c r="AH910" i="1"/>
  <c r="AI910" i="1"/>
  <c r="AJ910" i="1"/>
  <c r="AH911" i="1"/>
  <c r="AI911" i="1"/>
  <c r="AJ911" i="1"/>
  <c r="AH912" i="1"/>
  <c r="AI912" i="1"/>
  <c r="AJ912" i="1"/>
  <c r="AH913" i="1"/>
  <c r="AI913" i="1"/>
  <c r="AJ913" i="1"/>
  <c r="AH914" i="1"/>
  <c r="AI914" i="1"/>
  <c r="AJ914" i="1"/>
  <c r="AH915" i="1"/>
  <c r="AI915" i="1"/>
  <c r="AJ915" i="1"/>
  <c r="AH916" i="1"/>
  <c r="AI916" i="1"/>
  <c r="AJ916" i="1"/>
  <c r="AH917" i="1"/>
  <c r="AI917" i="1"/>
  <c r="AJ917" i="1"/>
  <c r="AH918" i="1"/>
  <c r="AI918" i="1"/>
  <c r="AJ918" i="1"/>
  <c r="AH919" i="1"/>
  <c r="AI919" i="1"/>
  <c r="AJ919" i="1"/>
  <c r="AH920" i="1"/>
  <c r="AI920" i="1"/>
  <c r="AJ920" i="1"/>
  <c r="AH921" i="1"/>
  <c r="AI921" i="1"/>
  <c r="AJ921" i="1"/>
  <c r="AH922" i="1"/>
  <c r="AI922" i="1"/>
  <c r="AJ922" i="1"/>
  <c r="AH923" i="1"/>
  <c r="AI923" i="1"/>
  <c r="AJ923" i="1"/>
  <c r="AH924" i="1"/>
  <c r="AI924" i="1"/>
  <c r="AJ924" i="1"/>
  <c r="AH925" i="1"/>
  <c r="AI925" i="1"/>
  <c r="AJ925" i="1"/>
  <c r="AH926" i="1"/>
  <c r="AI926" i="1"/>
  <c r="AJ926" i="1"/>
  <c r="AH927" i="1"/>
  <c r="AI927" i="1"/>
  <c r="AJ927" i="1"/>
  <c r="AH928" i="1"/>
  <c r="AI928" i="1"/>
  <c r="AJ928" i="1"/>
  <c r="AH929" i="1"/>
  <c r="AI929" i="1"/>
  <c r="AJ929" i="1"/>
  <c r="AH930" i="1"/>
  <c r="AI930" i="1"/>
  <c r="AJ930" i="1"/>
  <c r="AH931" i="1"/>
  <c r="AI931" i="1"/>
  <c r="AJ931" i="1"/>
  <c r="AH932" i="1"/>
  <c r="AI932" i="1"/>
  <c r="AJ932" i="1"/>
  <c r="AH933" i="1"/>
  <c r="AI933" i="1"/>
  <c r="AJ933" i="1"/>
  <c r="AH934" i="1"/>
  <c r="AI934" i="1"/>
  <c r="AJ934" i="1"/>
  <c r="AH935" i="1"/>
  <c r="AI935" i="1"/>
  <c r="AJ935" i="1"/>
  <c r="AH936" i="1"/>
  <c r="AI936" i="1"/>
  <c r="AJ936" i="1"/>
  <c r="AH937" i="1"/>
  <c r="AI937" i="1"/>
  <c r="AJ937" i="1"/>
  <c r="AH938" i="1"/>
  <c r="AI938" i="1"/>
  <c r="AJ938" i="1"/>
  <c r="AH939" i="1"/>
  <c r="AI939" i="1"/>
  <c r="AJ939" i="1"/>
  <c r="AH940" i="1"/>
  <c r="AI940" i="1"/>
  <c r="AJ940" i="1"/>
  <c r="AH941" i="1"/>
  <c r="AI941" i="1"/>
  <c r="AJ941" i="1"/>
  <c r="AH942" i="1"/>
  <c r="AI942" i="1"/>
  <c r="AJ942" i="1"/>
  <c r="AH943" i="1"/>
  <c r="AI943" i="1"/>
  <c r="AJ943" i="1"/>
  <c r="AH944" i="1"/>
  <c r="AI944" i="1"/>
  <c r="AJ944" i="1"/>
  <c r="AH945" i="1"/>
  <c r="AI945" i="1"/>
  <c r="AJ945" i="1"/>
  <c r="AH946" i="1"/>
  <c r="AI946" i="1"/>
  <c r="AJ946" i="1"/>
  <c r="AH947" i="1"/>
  <c r="AI947" i="1"/>
  <c r="AJ947" i="1"/>
  <c r="AH948" i="1"/>
  <c r="AI948" i="1"/>
  <c r="AJ948" i="1"/>
  <c r="AH949" i="1"/>
  <c r="AI949" i="1"/>
  <c r="AJ949" i="1"/>
  <c r="AH950" i="1"/>
  <c r="AI950" i="1"/>
  <c r="AJ950" i="1"/>
  <c r="AH951" i="1"/>
  <c r="AI951" i="1"/>
  <c r="AJ951" i="1"/>
  <c r="AH952" i="1"/>
  <c r="AI952" i="1"/>
  <c r="AJ952" i="1"/>
  <c r="AH953" i="1"/>
  <c r="AI953" i="1"/>
  <c r="AJ953" i="1"/>
  <c r="AH954" i="1"/>
  <c r="AI954" i="1"/>
  <c r="AJ954" i="1"/>
  <c r="AH955" i="1"/>
  <c r="AI955" i="1"/>
  <c r="AJ955" i="1"/>
  <c r="AH956" i="1"/>
  <c r="AI956" i="1"/>
  <c r="AJ956" i="1"/>
  <c r="AH957" i="1"/>
  <c r="AI957" i="1"/>
  <c r="AJ957" i="1"/>
  <c r="AH958" i="1"/>
  <c r="AI958" i="1"/>
  <c r="AJ958" i="1"/>
  <c r="AH959" i="1"/>
  <c r="AI959" i="1"/>
  <c r="AJ959" i="1"/>
  <c r="AH960" i="1"/>
  <c r="AI960" i="1"/>
  <c r="AJ960" i="1"/>
  <c r="AH961" i="1"/>
  <c r="AI961" i="1"/>
  <c r="AJ961" i="1"/>
  <c r="AH962" i="1"/>
  <c r="AI962" i="1"/>
  <c r="AJ962" i="1"/>
  <c r="AH963" i="1"/>
  <c r="AI963" i="1"/>
  <c r="AJ963" i="1"/>
  <c r="AH964" i="1"/>
  <c r="AI964" i="1"/>
  <c r="AJ964" i="1"/>
  <c r="AH965" i="1"/>
  <c r="AI965" i="1"/>
  <c r="AJ965" i="1"/>
  <c r="AH966" i="1"/>
  <c r="AI966" i="1"/>
  <c r="AJ966" i="1"/>
  <c r="AH967" i="1"/>
  <c r="AI967" i="1"/>
  <c r="AJ967" i="1"/>
  <c r="AH968" i="1"/>
  <c r="AI968" i="1"/>
  <c r="AJ968" i="1"/>
  <c r="AH969" i="1"/>
  <c r="AI969" i="1"/>
  <c r="AJ969" i="1"/>
  <c r="AH970" i="1"/>
  <c r="AI970" i="1"/>
  <c r="AJ970" i="1"/>
  <c r="AH971" i="1"/>
  <c r="AI971" i="1"/>
  <c r="AJ971" i="1"/>
  <c r="AH972" i="1"/>
  <c r="AI972" i="1"/>
  <c r="AJ972" i="1"/>
  <c r="AH973" i="1"/>
  <c r="AI973" i="1"/>
  <c r="AJ973" i="1"/>
  <c r="AH974" i="1"/>
  <c r="AI974" i="1"/>
  <c r="AJ974" i="1"/>
  <c r="AH975" i="1"/>
  <c r="AI975" i="1"/>
  <c r="AJ975" i="1"/>
  <c r="AH976" i="1"/>
  <c r="AI976" i="1"/>
  <c r="AJ976" i="1"/>
  <c r="AH977" i="1"/>
  <c r="AI977" i="1"/>
  <c r="AJ977" i="1"/>
  <c r="AH978" i="1"/>
  <c r="AI978" i="1"/>
  <c r="AJ978" i="1"/>
  <c r="AH979" i="1"/>
  <c r="AI979" i="1"/>
  <c r="AJ979" i="1"/>
  <c r="AH980" i="1"/>
  <c r="AI980" i="1"/>
  <c r="AJ980" i="1"/>
  <c r="AH981" i="1"/>
  <c r="AI981" i="1"/>
  <c r="AJ981" i="1"/>
  <c r="AH982" i="1"/>
  <c r="AI982" i="1"/>
  <c r="AJ982" i="1"/>
  <c r="AH983" i="1"/>
  <c r="AI983" i="1"/>
  <c r="AJ983" i="1"/>
  <c r="AH984" i="1"/>
  <c r="AI984" i="1"/>
  <c r="AJ984" i="1"/>
  <c r="AH985" i="1"/>
  <c r="AI985" i="1"/>
  <c r="AJ985" i="1"/>
  <c r="AH986" i="1"/>
  <c r="AI986" i="1"/>
  <c r="AJ986" i="1"/>
  <c r="AH987" i="1"/>
  <c r="AI987" i="1"/>
  <c r="AJ987" i="1"/>
  <c r="AH988" i="1"/>
  <c r="AI988" i="1"/>
  <c r="AJ988" i="1"/>
  <c r="AH989" i="1"/>
  <c r="AI989" i="1"/>
  <c r="AJ989" i="1"/>
  <c r="AH990" i="1"/>
  <c r="AI990" i="1"/>
  <c r="AJ990" i="1"/>
  <c r="AH991" i="1"/>
  <c r="AI991" i="1"/>
  <c r="AJ991" i="1"/>
  <c r="AH992" i="1"/>
  <c r="AI992" i="1"/>
  <c r="AJ992" i="1"/>
  <c r="AH993" i="1"/>
  <c r="AI993" i="1"/>
  <c r="AJ993" i="1"/>
  <c r="AH994" i="1"/>
  <c r="AI994" i="1"/>
  <c r="AJ994" i="1"/>
  <c r="AH995" i="1"/>
  <c r="AI995" i="1"/>
  <c r="AJ995" i="1"/>
  <c r="AH996" i="1"/>
  <c r="AI996" i="1"/>
  <c r="AJ996" i="1"/>
  <c r="AH997" i="1"/>
  <c r="AI997" i="1"/>
  <c r="AJ997" i="1"/>
  <c r="AH998" i="1"/>
  <c r="AI998" i="1"/>
  <c r="AJ998" i="1"/>
  <c r="AH999" i="1"/>
  <c r="AI999" i="1"/>
  <c r="AJ999" i="1"/>
  <c r="AH1000" i="1"/>
  <c r="AI1000" i="1"/>
  <c r="AJ1000" i="1"/>
  <c r="AH1001" i="1"/>
  <c r="AI1001" i="1"/>
  <c r="AJ1001" i="1"/>
  <c r="AH1002" i="1"/>
  <c r="AI1002" i="1"/>
  <c r="AJ1002" i="1"/>
  <c r="AH1003" i="1"/>
  <c r="AI1003" i="1"/>
  <c r="AJ1003" i="1"/>
  <c r="AH1004" i="1"/>
  <c r="AI1004" i="1"/>
  <c r="AJ1004" i="1"/>
  <c r="AH1005" i="1"/>
  <c r="AI1005" i="1"/>
  <c r="AJ1005" i="1"/>
  <c r="AH1006" i="1"/>
  <c r="AI1006" i="1"/>
  <c r="AJ1006" i="1"/>
  <c r="AH1007" i="1"/>
  <c r="AI1007" i="1"/>
  <c r="AJ1007" i="1"/>
  <c r="AH1008" i="1"/>
  <c r="AI1008" i="1"/>
  <c r="AJ1008" i="1"/>
  <c r="AH1009" i="1"/>
  <c r="AI1009" i="1"/>
  <c r="AJ1009" i="1"/>
  <c r="AH1010" i="1"/>
  <c r="AI1010" i="1"/>
  <c r="AJ1010" i="1"/>
  <c r="AH1011" i="1"/>
  <c r="AI1011" i="1"/>
  <c r="AJ1011" i="1"/>
  <c r="AH1012" i="1"/>
  <c r="AI1012" i="1"/>
  <c r="AJ1012" i="1"/>
  <c r="AH1013" i="1"/>
  <c r="AI1013" i="1"/>
  <c r="AJ1013" i="1"/>
  <c r="AH1014" i="1"/>
  <c r="AI1014" i="1"/>
  <c r="AJ1014" i="1"/>
  <c r="AH1015" i="1"/>
  <c r="AI1015" i="1"/>
  <c r="AJ1015" i="1"/>
  <c r="AH1016" i="1"/>
  <c r="AI1016" i="1"/>
  <c r="AJ1016" i="1"/>
  <c r="AH1017" i="1"/>
  <c r="AI1017" i="1"/>
  <c r="AJ1017" i="1"/>
  <c r="AH1018" i="1"/>
  <c r="AI1018" i="1"/>
  <c r="AJ1018" i="1"/>
  <c r="AH1019" i="1"/>
  <c r="AI1019" i="1"/>
  <c r="AJ1019" i="1"/>
  <c r="AH1020" i="1"/>
  <c r="AI1020" i="1"/>
  <c r="AJ1020" i="1"/>
  <c r="AH1021" i="1"/>
  <c r="AI1021" i="1"/>
  <c r="AJ1021" i="1"/>
  <c r="AH1022" i="1"/>
  <c r="AI1022" i="1"/>
  <c r="AJ1022" i="1"/>
  <c r="AH1023" i="1"/>
  <c r="AI1023" i="1"/>
  <c r="AJ1023" i="1"/>
  <c r="AH1024" i="1"/>
  <c r="AI1024" i="1"/>
  <c r="AJ1024" i="1"/>
  <c r="AH1025" i="1"/>
  <c r="AI1025" i="1"/>
  <c r="AJ1025" i="1"/>
  <c r="AH1026" i="1"/>
  <c r="AI1026" i="1"/>
  <c r="AJ1026" i="1"/>
  <c r="AH1027" i="1"/>
  <c r="AI1027" i="1"/>
  <c r="AJ1027" i="1"/>
  <c r="AH1028" i="1"/>
  <c r="AI1028" i="1"/>
  <c r="AJ1028" i="1"/>
  <c r="AH1029" i="1"/>
  <c r="AI1029" i="1"/>
  <c r="AJ1029" i="1"/>
  <c r="AH1030" i="1"/>
  <c r="AI1030" i="1"/>
  <c r="AJ1030" i="1"/>
  <c r="AH1031" i="1"/>
  <c r="AI1031" i="1"/>
  <c r="AJ1031" i="1"/>
  <c r="AH1032" i="1"/>
  <c r="AI1032" i="1"/>
  <c r="AJ1032" i="1"/>
  <c r="AH1033" i="1"/>
  <c r="AI1033" i="1"/>
  <c r="AJ1033" i="1"/>
  <c r="AH1034" i="1"/>
  <c r="AI1034" i="1"/>
  <c r="AJ1034" i="1"/>
  <c r="AH1035" i="1"/>
  <c r="AI1035" i="1"/>
  <c r="AJ1035" i="1"/>
  <c r="AH1036" i="1"/>
  <c r="AI1036" i="1"/>
  <c r="AJ1036" i="1"/>
  <c r="AH1037" i="1"/>
  <c r="AI1037" i="1"/>
  <c r="AJ1037" i="1"/>
  <c r="AH1038" i="1"/>
  <c r="AI1038" i="1"/>
  <c r="AJ1038" i="1"/>
  <c r="AH1039" i="1"/>
  <c r="AI1039" i="1"/>
  <c r="AJ1039" i="1"/>
  <c r="AH1040" i="1"/>
  <c r="AI1040" i="1"/>
  <c r="AJ1040" i="1"/>
  <c r="AH1041" i="1"/>
  <c r="AI1041" i="1"/>
  <c r="AJ1041" i="1"/>
  <c r="AH1042" i="1"/>
  <c r="AI1042" i="1"/>
  <c r="AJ1042" i="1"/>
  <c r="AH1043" i="1"/>
  <c r="AI1043" i="1"/>
  <c r="AJ1043" i="1"/>
  <c r="AH1044" i="1"/>
  <c r="AI1044" i="1"/>
  <c r="AJ1044" i="1"/>
  <c r="AH1045" i="1"/>
  <c r="AI1045" i="1"/>
  <c r="AJ1045" i="1"/>
  <c r="AH1046" i="1"/>
  <c r="AI1046" i="1"/>
  <c r="AJ1046" i="1"/>
  <c r="AH1047" i="1"/>
  <c r="AI1047" i="1"/>
  <c r="AJ1047" i="1"/>
  <c r="AH1048" i="1"/>
  <c r="AI1048" i="1"/>
  <c r="AJ1048" i="1"/>
  <c r="AH1049" i="1"/>
  <c r="AI1049" i="1"/>
  <c r="AJ1049" i="1"/>
  <c r="AH1050" i="1"/>
  <c r="AI1050" i="1"/>
  <c r="AJ1050" i="1"/>
  <c r="AH1051" i="1"/>
  <c r="AI1051" i="1"/>
  <c r="AJ1051" i="1"/>
  <c r="AH1052" i="1"/>
  <c r="AI1052" i="1"/>
  <c r="AJ1052" i="1"/>
  <c r="AH1053" i="1"/>
  <c r="AI1053" i="1"/>
  <c r="AJ1053" i="1"/>
  <c r="AH1054" i="1"/>
  <c r="AI1054" i="1"/>
  <c r="AJ1054" i="1"/>
  <c r="AH1055" i="1"/>
  <c r="AI1055" i="1"/>
  <c r="AJ1055" i="1"/>
  <c r="AH1056" i="1"/>
  <c r="AI1056" i="1"/>
  <c r="AJ1056" i="1"/>
  <c r="AH1057" i="1"/>
  <c r="AI1057" i="1"/>
  <c r="AJ1057" i="1"/>
  <c r="AH1058" i="1"/>
  <c r="AI1058" i="1"/>
  <c r="AJ1058" i="1"/>
  <c r="AH1059" i="1"/>
  <c r="AI1059" i="1"/>
  <c r="AJ1059" i="1"/>
  <c r="AH1060" i="1"/>
  <c r="AI1060" i="1"/>
  <c r="AJ1060" i="1"/>
  <c r="AH1061" i="1"/>
  <c r="AI1061" i="1"/>
  <c r="AJ1061" i="1"/>
  <c r="AH1062" i="1"/>
  <c r="AI1062" i="1"/>
  <c r="AJ1062" i="1"/>
  <c r="AH1063" i="1"/>
  <c r="AI1063" i="1"/>
  <c r="AJ1063" i="1"/>
  <c r="AH1064" i="1"/>
  <c r="AI1064" i="1"/>
  <c r="AJ1064" i="1"/>
  <c r="AH1065" i="1"/>
  <c r="AI1065" i="1"/>
  <c r="AJ1065" i="1"/>
  <c r="AH1066" i="1"/>
  <c r="AI1066" i="1"/>
  <c r="AJ1066" i="1"/>
  <c r="AH1067" i="1"/>
  <c r="AI1067" i="1"/>
  <c r="AJ1067" i="1"/>
  <c r="AH1068" i="1"/>
  <c r="AI1068" i="1"/>
  <c r="AJ1068" i="1"/>
  <c r="AH1069" i="1"/>
  <c r="AI1069" i="1"/>
  <c r="AJ1069" i="1"/>
  <c r="AH1070" i="1"/>
  <c r="AI1070" i="1"/>
  <c r="AJ1070" i="1"/>
  <c r="AH1071" i="1"/>
  <c r="AI1071" i="1"/>
  <c r="AJ1071" i="1"/>
  <c r="AH1072" i="1"/>
  <c r="AI1072" i="1"/>
  <c r="AJ1072" i="1"/>
  <c r="AH1073" i="1"/>
  <c r="AI1073" i="1"/>
  <c r="AJ1073" i="1"/>
  <c r="AH1074" i="1"/>
  <c r="AI1074" i="1"/>
  <c r="AJ1074" i="1"/>
  <c r="AH1075" i="1"/>
  <c r="AI1075" i="1"/>
  <c r="AJ1075" i="1"/>
  <c r="AH1076" i="1"/>
  <c r="AI1076" i="1"/>
  <c r="AJ1076" i="1"/>
  <c r="AH1077" i="1"/>
  <c r="AI1077" i="1"/>
  <c r="AJ1077" i="1"/>
  <c r="AH1078" i="1"/>
  <c r="AI1078" i="1"/>
  <c r="AJ1078" i="1"/>
  <c r="AH1079" i="1"/>
  <c r="AI1079" i="1"/>
  <c r="AJ1079" i="1"/>
  <c r="AH1080" i="1"/>
  <c r="AI1080" i="1"/>
  <c r="AJ1080" i="1"/>
  <c r="AH1081" i="1"/>
  <c r="AI1081" i="1"/>
  <c r="AJ1081" i="1"/>
  <c r="AH1082" i="1"/>
  <c r="AI1082" i="1"/>
  <c r="AJ1082" i="1"/>
  <c r="AH1083" i="1"/>
  <c r="AI1083" i="1"/>
  <c r="AJ1083" i="1"/>
  <c r="AH1084" i="1"/>
  <c r="AI1084" i="1"/>
  <c r="AJ1084" i="1"/>
  <c r="AH1085" i="1"/>
  <c r="AI1085" i="1"/>
  <c r="AJ1085" i="1"/>
  <c r="AH1086" i="1"/>
  <c r="AI1086" i="1"/>
  <c r="AJ1086" i="1"/>
  <c r="AH1087" i="1"/>
  <c r="AI1087" i="1"/>
  <c r="AJ1087" i="1"/>
  <c r="AH1088" i="1"/>
  <c r="AI1088" i="1"/>
  <c r="AJ1088" i="1"/>
  <c r="AH1089" i="1"/>
  <c r="AI1089" i="1"/>
  <c r="AJ1089" i="1"/>
  <c r="AH1090" i="1"/>
  <c r="AI1090" i="1"/>
  <c r="AJ1090" i="1"/>
  <c r="AH1091" i="1"/>
  <c r="AI1091" i="1"/>
  <c r="AJ1091" i="1"/>
  <c r="AH1092" i="1"/>
  <c r="AI1092" i="1"/>
  <c r="AJ1092" i="1"/>
  <c r="AH1093" i="1"/>
  <c r="AI1093" i="1"/>
  <c r="AJ1093" i="1"/>
  <c r="AH1094" i="1"/>
  <c r="AI1094" i="1"/>
  <c r="AJ1094" i="1"/>
  <c r="AH1095" i="1"/>
  <c r="AI1095" i="1"/>
  <c r="AJ1095" i="1"/>
  <c r="AH1096" i="1"/>
  <c r="AI1096" i="1"/>
  <c r="AJ1096" i="1"/>
  <c r="AH1097" i="1"/>
  <c r="AI1097" i="1"/>
  <c r="AJ1097" i="1"/>
  <c r="AH1098" i="1"/>
  <c r="AI1098" i="1"/>
  <c r="AJ1098" i="1"/>
  <c r="AH1099" i="1"/>
  <c r="AI1099" i="1"/>
  <c r="AJ1099" i="1"/>
  <c r="AH1100" i="1"/>
  <c r="AI1100" i="1"/>
  <c r="AJ1100" i="1"/>
  <c r="AH1101" i="1"/>
  <c r="AI1101" i="1"/>
  <c r="AJ1101" i="1"/>
  <c r="AH1102" i="1"/>
  <c r="AI1102" i="1"/>
  <c r="AJ1102" i="1"/>
  <c r="AH1103" i="1"/>
  <c r="AI1103" i="1"/>
  <c r="AJ1103" i="1"/>
  <c r="AH1104" i="1"/>
  <c r="AI1104" i="1"/>
  <c r="AJ1104" i="1"/>
  <c r="AH1105" i="1"/>
  <c r="AI1105" i="1"/>
  <c r="AJ1105" i="1"/>
  <c r="AH1106" i="1"/>
  <c r="AI1106" i="1"/>
  <c r="AJ1106" i="1"/>
  <c r="AH1107" i="1"/>
  <c r="AI1107" i="1"/>
  <c r="AJ1107" i="1"/>
  <c r="AH1108" i="1"/>
  <c r="AI1108" i="1"/>
  <c r="AJ1108" i="1"/>
  <c r="AH1109" i="1"/>
  <c r="AI1109" i="1"/>
  <c r="AJ1109" i="1"/>
  <c r="AH1110" i="1"/>
  <c r="AI1110" i="1"/>
  <c r="AJ1110" i="1"/>
  <c r="AH1111" i="1"/>
  <c r="AI1111" i="1"/>
  <c r="AJ1111" i="1"/>
  <c r="AH1112" i="1"/>
  <c r="AI1112" i="1"/>
  <c r="AJ1112" i="1"/>
  <c r="AH1113" i="1"/>
  <c r="AI1113" i="1"/>
  <c r="AJ1113" i="1"/>
  <c r="AH1114" i="1"/>
  <c r="AI1114" i="1"/>
  <c r="AJ1114" i="1"/>
  <c r="AH1115" i="1"/>
  <c r="AI1115" i="1"/>
  <c r="AJ1115" i="1"/>
  <c r="AH1116" i="1"/>
  <c r="AI1116" i="1"/>
  <c r="AJ1116" i="1"/>
  <c r="AH1117" i="1"/>
  <c r="AI1117" i="1"/>
  <c r="AJ1117" i="1"/>
  <c r="AH1118" i="1"/>
  <c r="AI1118" i="1"/>
  <c r="AJ1118" i="1"/>
  <c r="AH1119" i="1"/>
  <c r="AI1119" i="1"/>
  <c r="AJ1119" i="1"/>
  <c r="AH1120" i="1"/>
  <c r="AI1120" i="1"/>
  <c r="AJ1120" i="1"/>
  <c r="AH1121" i="1"/>
  <c r="AI1121" i="1"/>
  <c r="AJ1121" i="1"/>
  <c r="AH1122" i="1"/>
  <c r="AI1122" i="1"/>
  <c r="AJ1122" i="1"/>
  <c r="AH1123" i="1"/>
  <c r="AI1123" i="1"/>
  <c r="AJ1123" i="1"/>
  <c r="AH1124" i="1"/>
  <c r="AI1124" i="1"/>
  <c r="AJ1124" i="1"/>
  <c r="AH1125" i="1"/>
  <c r="AI1125" i="1"/>
  <c r="AJ1125" i="1"/>
  <c r="AH1126" i="1"/>
  <c r="AI1126" i="1"/>
  <c r="AJ1126" i="1"/>
  <c r="AH1127" i="1"/>
  <c r="AI1127" i="1"/>
  <c r="AJ1127" i="1"/>
  <c r="AH1128" i="1"/>
  <c r="AI1128" i="1"/>
  <c r="AJ1128" i="1"/>
  <c r="AH1129" i="1"/>
  <c r="AI1129" i="1"/>
  <c r="AJ1129" i="1"/>
  <c r="AH1130" i="1"/>
  <c r="AI1130" i="1"/>
  <c r="AJ1130" i="1"/>
  <c r="AH1131" i="1"/>
  <c r="AI1131" i="1"/>
  <c r="AJ1131" i="1"/>
  <c r="AH1132" i="1"/>
  <c r="AI1132" i="1"/>
  <c r="AJ1132" i="1"/>
  <c r="AH1133" i="1"/>
  <c r="AI1133" i="1"/>
  <c r="AJ1133" i="1"/>
  <c r="AH1134" i="1"/>
  <c r="AI1134" i="1"/>
  <c r="AJ1134" i="1"/>
  <c r="AH1135" i="1"/>
  <c r="AI1135" i="1"/>
  <c r="AJ1135" i="1"/>
  <c r="AH1136" i="1"/>
  <c r="AI1136" i="1"/>
  <c r="AJ1136" i="1"/>
  <c r="AH1137" i="1"/>
  <c r="AI1137" i="1"/>
  <c r="AJ1137" i="1"/>
  <c r="AH1138" i="1"/>
  <c r="AI1138" i="1"/>
  <c r="AJ1138" i="1"/>
  <c r="AH1139" i="1"/>
  <c r="AI1139" i="1"/>
  <c r="AJ1139" i="1"/>
  <c r="AH1140" i="1"/>
  <c r="AI1140" i="1"/>
  <c r="AJ1140" i="1"/>
  <c r="AH1141" i="1"/>
  <c r="AI1141" i="1"/>
  <c r="AJ1141" i="1"/>
  <c r="AH1142" i="1"/>
  <c r="AI1142" i="1"/>
  <c r="AJ1142" i="1"/>
  <c r="AH1143" i="1"/>
  <c r="AI1143" i="1"/>
  <c r="AJ1143" i="1"/>
  <c r="AH1144" i="1"/>
  <c r="AI1144" i="1"/>
  <c r="AJ1144" i="1"/>
  <c r="AH1145" i="1"/>
  <c r="AI1145" i="1"/>
  <c r="AJ1145" i="1"/>
  <c r="AH1146" i="1"/>
  <c r="AI1146" i="1"/>
  <c r="AJ1146" i="1"/>
  <c r="AH1147" i="1"/>
  <c r="AI1147" i="1"/>
  <c r="AJ1147" i="1"/>
  <c r="AH1148" i="1"/>
  <c r="AI1148" i="1"/>
  <c r="AJ1148" i="1"/>
  <c r="AH1149" i="1"/>
  <c r="AI1149" i="1"/>
  <c r="AJ1149" i="1"/>
  <c r="AH1150" i="1"/>
  <c r="AI1150" i="1"/>
  <c r="AJ1150" i="1"/>
  <c r="AH1151" i="1"/>
  <c r="AI1151" i="1"/>
  <c r="AJ1151" i="1"/>
  <c r="AH1152" i="1"/>
  <c r="AI1152" i="1"/>
  <c r="AJ1152" i="1"/>
  <c r="AH1153" i="1"/>
  <c r="AI1153" i="1"/>
  <c r="AJ1153" i="1"/>
  <c r="AH1154" i="1"/>
  <c r="AI1154" i="1"/>
  <c r="AJ1154" i="1"/>
  <c r="AH1155" i="1"/>
  <c r="AI1155" i="1"/>
  <c r="AJ1155" i="1"/>
  <c r="AH1156" i="1"/>
  <c r="AI1156" i="1"/>
  <c r="AJ1156" i="1"/>
  <c r="AH1157" i="1"/>
  <c r="AI1157" i="1"/>
  <c r="AJ1157" i="1"/>
  <c r="AH1158" i="1"/>
  <c r="AI1158" i="1"/>
  <c r="AJ1158" i="1"/>
  <c r="AH1159" i="1"/>
  <c r="AI1159" i="1"/>
  <c r="AJ1159" i="1"/>
  <c r="AH1160" i="1"/>
  <c r="AI1160" i="1"/>
  <c r="AJ1160" i="1"/>
  <c r="AH1161" i="1"/>
  <c r="AI1161" i="1"/>
  <c r="AJ1161" i="1"/>
  <c r="AH1162" i="1"/>
  <c r="AI1162" i="1"/>
  <c r="AJ1162" i="1"/>
  <c r="AH1163" i="1"/>
  <c r="AI1163" i="1"/>
  <c r="AJ1163" i="1"/>
  <c r="AH1164" i="1"/>
  <c r="AI1164" i="1"/>
  <c r="AJ1164" i="1"/>
  <c r="AH1165" i="1"/>
  <c r="AI1165" i="1"/>
  <c r="AJ1165" i="1"/>
  <c r="AH1166" i="1"/>
  <c r="AI1166" i="1"/>
  <c r="AJ1166" i="1"/>
  <c r="AH1167" i="1"/>
  <c r="AI1167" i="1"/>
  <c r="AJ1167" i="1"/>
  <c r="AH1168" i="1"/>
  <c r="AI1168" i="1"/>
  <c r="AJ1168" i="1"/>
  <c r="AH1169" i="1"/>
  <c r="AI1169" i="1"/>
  <c r="AJ1169" i="1"/>
  <c r="AH1170" i="1"/>
  <c r="AI1170" i="1"/>
  <c r="AJ1170" i="1"/>
  <c r="AH1171" i="1"/>
  <c r="AI1171" i="1"/>
  <c r="AJ1171" i="1"/>
  <c r="AH1172" i="1"/>
  <c r="AI1172" i="1"/>
  <c r="AJ1172" i="1"/>
  <c r="AH1173" i="1"/>
  <c r="AI1173" i="1"/>
  <c r="AJ1173" i="1"/>
  <c r="AH1174" i="1"/>
  <c r="AI1174" i="1"/>
  <c r="AJ1174" i="1"/>
  <c r="AH1175" i="1"/>
  <c r="AI1175" i="1"/>
  <c r="AJ1175" i="1"/>
  <c r="AH1176" i="1"/>
  <c r="AI1176" i="1"/>
  <c r="AJ1176" i="1"/>
  <c r="AH1177" i="1"/>
  <c r="AI1177" i="1"/>
  <c r="AJ1177" i="1"/>
  <c r="AH1178" i="1"/>
  <c r="AI1178" i="1"/>
  <c r="AJ1178" i="1"/>
  <c r="AH1179" i="1"/>
  <c r="AI1179" i="1"/>
  <c r="AJ1179" i="1"/>
  <c r="AH1180" i="1"/>
  <c r="AI1180" i="1"/>
  <c r="AJ1180" i="1"/>
  <c r="AH1181" i="1"/>
  <c r="AI1181" i="1"/>
  <c r="AJ1181" i="1"/>
  <c r="AH1182" i="1"/>
  <c r="AI1182" i="1"/>
  <c r="AJ1182" i="1"/>
  <c r="AH1183" i="1"/>
  <c r="AI1183" i="1"/>
  <c r="AJ1183" i="1"/>
  <c r="AH1184" i="1"/>
  <c r="AI1184" i="1"/>
  <c r="AJ1184" i="1"/>
  <c r="AH1185" i="1"/>
  <c r="AI1185" i="1"/>
  <c r="AJ1185" i="1"/>
  <c r="AH1186" i="1"/>
  <c r="AI1186" i="1"/>
  <c r="AJ1186" i="1"/>
  <c r="AH1187" i="1"/>
  <c r="AI1187" i="1"/>
  <c r="AJ1187" i="1"/>
  <c r="AH1188" i="1"/>
  <c r="AI1188" i="1"/>
  <c r="AJ1188" i="1"/>
  <c r="AH1189" i="1"/>
  <c r="AI1189" i="1"/>
  <c r="AJ1189" i="1"/>
  <c r="AH1190" i="1"/>
  <c r="AI1190" i="1"/>
  <c r="AJ1190" i="1"/>
  <c r="AH1191" i="1"/>
  <c r="AI1191" i="1"/>
  <c r="AJ1191" i="1"/>
  <c r="AH1192" i="1"/>
  <c r="AI1192" i="1"/>
  <c r="AJ1192" i="1"/>
  <c r="AH1193" i="1"/>
  <c r="AI1193" i="1"/>
  <c r="AJ1193" i="1"/>
  <c r="AH1194" i="1"/>
  <c r="AI1194" i="1"/>
  <c r="AJ1194" i="1"/>
  <c r="AH1195" i="1"/>
  <c r="AI1195" i="1"/>
  <c r="AJ1195" i="1"/>
  <c r="AH1196" i="1"/>
  <c r="AI1196" i="1"/>
  <c r="AJ1196" i="1"/>
  <c r="AH1197" i="1"/>
  <c r="AI1197" i="1"/>
  <c r="AJ1197" i="1"/>
  <c r="AH1198" i="1"/>
  <c r="AI1198" i="1"/>
  <c r="AJ1198" i="1"/>
  <c r="AH1199" i="1"/>
  <c r="AI1199" i="1"/>
  <c r="AJ1199" i="1"/>
  <c r="AH1200" i="1"/>
  <c r="AI1200" i="1"/>
  <c r="AJ1200" i="1"/>
  <c r="AH1201" i="1"/>
  <c r="AI1201" i="1"/>
  <c r="AJ1201" i="1"/>
  <c r="AH1202" i="1"/>
  <c r="AI1202" i="1"/>
  <c r="AJ1202" i="1"/>
  <c r="AH1203" i="1"/>
  <c r="AI1203" i="1"/>
  <c r="AJ1203" i="1"/>
  <c r="AH1204" i="1"/>
  <c r="AI1204" i="1"/>
  <c r="AJ1204" i="1"/>
  <c r="AH1205" i="1"/>
  <c r="AI1205" i="1"/>
  <c r="AJ1205" i="1"/>
  <c r="AH1206" i="1"/>
  <c r="AI1206" i="1"/>
  <c r="AJ1206" i="1"/>
  <c r="AH1207" i="1"/>
  <c r="AI1207" i="1"/>
  <c r="AJ1207" i="1"/>
  <c r="AH1208" i="1"/>
  <c r="AI1208" i="1"/>
  <c r="AJ1208" i="1"/>
  <c r="AH1209" i="1"/>
  <c r="AI1209" i="1"/>
  <c r="AJ1209" i="1"/>
  <c r="AH1210" i="1"/>
  <c r="AI1210" i="1"/>
  <c r="AJ1210" i="1"/>
  <c r="AH1211" i="1"/>
  <c r="AI1211" i="1"/>
  <c r="AJ1211" i="1"/>
  <c r="AH1212" i="1"/>
  <c r="AI1212" i="1"/>
  <c r="AJ1212" i="1"/>
  <c r="AH1213" i="1"/>
  <c r="AI1213" i="1"/>
  <c r="AJ1213" i="1"/>
  <c r="AH1214" i="1"/>
  <c r="AI1214" i="1"/>
  <c r="AJ1214" i="1"/>
  <c r="AH1215" i="1"/>
  <c r="AI1215" i="1"/>
  <c r="AJ1215" i="1"/>
  <c r="AH1216" i="1"/>
  <c r="AI1216" i="1"/>
  <c r="AJ1216" i="1"/>
  <c r="AH1217" i="1"/>
  <c r="AI1217" i="1"/>
  <c r="AJ1217" i="1"/>
  <c r="AH1218" i="1"/>
  <c r="AI1218" i="1"/>
  <c r="AJ1218" i="1"/>
  <c r="AH1219" i="1"/>
  <c r="AI1219" i="1"/>
  <c r="AJ1219" i="1"/>
  <c r="AH1220" i="1"/>
  <c r="AI1220" i="1"/>
  <c r="AJ1220" i="1"/>
  <c r="AH1221" i="1"/>
  <c r="AI1221" i="1"/>
  <c r="AJ1221" i="1"/>
  <c r="AH1222" i="1"/>
  <c r="AI1222" i="1"/>
  <c r="AJ1222" i="1"/>
  <c r="AH1223" i="1"/>
  <c r="AI1223" i="1"/>
  <c r="AJ1223" i="1"/>
  <c r="AH1224" i="1"/>
  <c r="AI1224" i="1"/>
  <c r="AJ1224" i="1"/>
  <c r="AH1225" i="1"/>
  <c r="AI1225" i="1"/>
  <c r="AJ1225" i="1"/>
  <c r="AH1226" i="1"/>
  <c r="AI1226" i="1"/>
  <c r="AJ1226" i="1"/>
  <c r="AH1227" i="1"/>
  <c r="AI1227" i="1"/>
  <c r="AJ1227" i="1"/>
  <c r="AH1228" i="1"/>
  <c r="AI1228" i="1"/>
  <c r="AJ1228" i="1"/>
  <c r="AH1229" i="1"/>
  <c r="AI1229" i="1"/>
  <c r="AJ1229" i="1"/>
  <c r="AH1230" i="1"/>
  <c r="AI1230" i="1"/>
  <c r="AJ1230" i="1"/>
  <c r="AH1231" i="1"/>
  <c r="AI1231" i="1"/>
  <c r="AJ1231" i="1"/>
  <c r="AH1232" i="1"/>
  <c r="AI1232" i="1"/>
  <c r="AJ1232" i="1"/>
  <c r="AH1233" i="1"/>
  <c r="AI1233" i="1"/>
  <c r="AJ1233" i="1"/>
  <c r="AH1234" i="1"/>
  <c r="AI1234" i="1"/>
  <c r="AJ1234" i="1"/>
  <c r="AH1235" i="1"/>
  <c r="AI1235" i="1"/>
  <c r="AJ1235" i="1"/>
  <c r="AH1236" i="1"/>
  <c r="AI1236" i="1"/>
  <c r="AJ1236" i="1"/>
  <c r="AH1237" i="1"/>
  <c r="AI1237" i="1"/>
  <c r="AJ1237" i="1"/>
  <c r="AH1238" i="1"/>
  <c r="AI1238" i="1"/>
  <c r="AJ1238" i="1"/>
  <c r="AH1239" i="1"/>
  <c r="AI1239" i="1"/>
  <c r="AJ1239" i="1"/>
  <c r="AH1240" i="1"/>
  <c r="AI1240" i="1"/>
  <c r="AJ1240" i="1"/>
  <c r="AH1241" i="1"/>
  <c r="AI1241" i="1"/>
  <c r="AJ1241" i="1"/>
  <c r="AH1242" i="1"/>
  <c r="AI1242" i="1"/>
  <c r="AJ1242" i="1"/>
  <c r="AH1243" i="1"/>
  <c r="AI1243" i="1"/>
  <c r="AJ1243" i="1"/>
  <c r="AH1244" i="1"/>
  <c r="AI1244" i="1"/>
  <c r="AJ1244" i="1"/>
  <c r="AH1245" i="1"/>
  <c r="AI1245" i="1"/>
  <c r="AJ1245" i="1"/>
  <c r="AH1246" i="1"/>
  <c r="AI1246" i="1"/>
  <c r="AJ1246" i="1"/>
  <c r="AH1247" i="1"/>
  <c r="AI1247" i="1"/>
  <c r="AJ1247" i="1"/>
  <c r="AH1248" i="1"/>
  <c r="AI1248" i="1"/>
  <c r="AJ1248" i="1"/>
  <c r="AH1249" i="1"/>
  <c r="AI1249" i="1"/>
  <c r="AJ1249" i="1"/>
  <c r="AH1250" i="1"/>
  <c r="AI1250" i="1"/>
  <c r="AJ1250" i="1"/>
  <c r="AH1251" i="1"/>
  <c r="AI1251" i="1"/>
  <c r="AJ1251" i="1"/>
  <c r="AH1252" i="1"/>
  <c r="AI1252" i="1"/>
  <c r="AJ1252" i="1"/>
  <c r="AH1253" i="1"/>
  <c r="AI1253" i="1"/>
  <c r="AJ1253" i="1"/>
  <c r="AH1254" i="1"/>
  <c r="AI1254" i="1"/>
  <c r="AJ1254" i="1"/>
  <c r="AH1255" i="1"/>
  <c r="AI1255" i="1"/>
  <c r="AJ1255" i="1"/>
  <c r="AH1256" i="1"/>
  <c r="AI1256" i="1"/>
  <c r="AJ1256" i="1"/>
  <c r="AH1257" i="1"/>
  <c r="AI1257" i="1"/>
  <c r="AJ1257" i="1"/>
  <c r="AH1258" i="1"/>
  <c r="AI1258" i="1"/>
  <c r="AJ1258" i="1"/>
  <c r="AH1259" i="1"/>
  <c r="AI1259" i="1"/>
  <c r="AJ1259" i="1"/>
  <c r="AH1260" i="1"/>
  <c r="AI1260" i="1"/>
  <c r="AJ1260" i="1"/>
  <c r="AH1261" i="1"/>
  <c r="AI1261" i="1"/>
  <c r="AJ1261" i="1"/>
  <c r="AH1262" i="1"/>
  <c r="AI1262" i="1"/>
  <c r="AJ1262" i="1"/>
  <c r="AH1263" i="1"/>
  <c r="AI1263" i="1"/>
  <c r="AJ1263" i="1"/>
  <c r="AH1264" i="1"/>
  <c r="AI1264" i="1"/>
  <c r="AJ1264" i="1"/>
  <c r="AH1265" i="1"/>
  <c r="AI1265" i="1"/>
  <c r="AJ1265" i="1"/>
  <c r="AH1266" i="1"/>
  <c r="AI1266" i="1"/>
  <c r="AJ1266" i="1"/>
  <c r="AH1267" i="1"/>
  <c r="AI1267" i="1"/>
  <c r="AJ1267" i="1"/>
  <c r="AH1268" i="1"/>
  <c r="AI1268" i="1"/>
  <c r="AJ1268" i="1"/>
  <c r="AH1269" i="1"/>
  <c r="AI1269" i="1"/>
  <c r="AJ1269" i="1"/>
  <c r="AH1270" i="1"/>
  <c r="AI1270" i="1"/>
  <c r="AJ1270" i="1"/>
  <c r="AH1271" i="1"/>
  <c r="AI1271" i="1"/>
  <c r="AJ1271" i="1"/>
  <c r="AH1272" i="1"/>
  <c r="AI1272" i="1"/>
  <c r="AJ1272" i="1"/>
  <c r="AH1273" i="1"/>
  <c r="AI1273" i="1"/>
  <c r="AJ1273" i="1"/>
  <c r="AH1274" i="1"/>
  <c r="AI1274" i="1"/>
  <c r="AJ1274" i="1"/>
  <c r="AH1275" i="1"/>
  <c r="AI1275" i="1"/>
  <c r="AJ1275" i="1"/>
  <c r="AH1276" i="1"/>
  <c r="AI1276" i="1"/>
  <c r="AJ1276" i="1"/>
  <c r="AH1277" i="1"/>
  <c r="AI1277" i="1"/>
  <c r="AJ1277" i="1"/>
  <c r="AH1278" i="1"/>
  <c r="AI1278" i="1"/>
  <c r="AJ1278" i="1"/>
  <c r="AH1279" i="1"/>
  <c r="AI1279" i="1"/>
  <c r="AJ1279" i="1"/>
  <c r="AH1280" i="1"/>
  <c r="AI1280" i="1"/>
  <c r="AJ1280" i="1"/>
  <c r="AH1281" i="1"/>
  <c r="AI1281" i="1"/>
  <c r="AJ1281" i="1"/>
  <c r="AH1282" i="1"/>
  <c r="AI1282" i="1"/>
  <c r="AJ1282" i="1"/>
  <c r="AH1283" i="1"/>
  <c r="AI1283" i="1"/>
  <c r="AJ1283" i="1"/>
  <c r="AH1284" i="1"/>
  <c r="AI1284" i="1"/>
  <c r="AJ1284" i="1"/>
  <c r="AH1285" i="1"/>
  <c r="AI1285" i="1"/>
  <c r="AJ1285" i="1"/>
  <c r="AH1286" i="1"/>
  <c r="AI1286" i="1"/>
  <c r="AJ1286" i="1"/>
  <c r="AH1287" i="1"/>
  <c r="AI1287" i="1"/>
  <c r="AJ1287" i="1"/>
  <c r="AH1288" i="1"/>
  <c r="AI1288" i="1"/>
  <c r="AJ1288" i="1"/>
  <c r="AH1289" i="1"/>
  <c r="AI1289" i="1"/>
  <c r="AJ1289" i="1"/>
  <c r="AH1290" i="1"/>
  <c r="AI1290" i="1"/>
  <c r="AJ1290" i="1"/>
  <c r="AH1291" i="1"/>
  <c r="AI1291" i="1"/>
  <c r="AJ1291" i="1"/>
  <c r="AH1292" i="1"/>
  <c r="AI1292" i="1"/>
  <c r="AJ1292" i="1"/>
  <c r="AH1293" i="1"/>
  <c r="AI1293" i="1"/>
  <c r="AJ1293" i="1"/>
  <c r="AH1294" i="1"/>
  <c r="AI1294" i="1"/>
  <c r="AJ1294" i="1"/>
  <c r="AH1295" i="1"/>
  <c r="AI1295" i="1"/>
  <c r="AJ1295" i="1"/>
  <c r="AH1296" i="1"/>
  <c r="AI1296" i="1"/>
  <c r="AJ1296" i="1"/>
  <c r="AH1297" i="1"/>
  <c r="AI1297" i="1"/>
  <c r="AJ1297" i="1"/>
  <c r="AH1298" i="1"/>
  <c r="AI1298" i="1"/>
  <c r="AJ1298" i="1"/>
  <c r="AH1299" i="1"/>
  <c r="AI1299" i="1"/>
  <c r="AJ1299" i="1"/>
  <c r="AH1300" i="1"/>
  <c r="AI1300" i="1"/>
  <c r="AJ1300" i="1"/>
  <c r="AH1301" i="1"/>
  <c r="AI1301" i="1"/>
  <c r="AJ1301" i="1"/>
  <c r="AH1302" i="1"/>
  <c r="AI1302" i="1"/>
  <c r="AJ1302" i="1"/>
  <c r="AH1303" i="1"/>
  <c r="AI1303" i="1"/>
  <c r="AJ1303" i="1"/>
  <c r="AH1304" i="1"/>
  <c r="AI1304" i="1"/>
  <c r="AJ1304" i="1"/>
  <c r="AH1305" i="1"/>
  <c r="AI1305" i="1"/>
  <c r="AJ1305" i="1"/>
  <c r="AH1306" i="1"/>
  <c r="AI1306" i="1"/>
  <c r="AJ1306" i="1"/>
  <c r="AH1307" i="1"/>
  <c r="AI1307" i="1"/>
  <c r="AJ1307" i="1"/>
  <c r="AH1308" i="1"/>
  <c r="AI1308" i="1"/>
  <c r="AJ1308" i="1"/>
  <c r="AH1309" i="1"/>
  <c r="AI1309" i="1"/>
  <c r="AJ1309" i="1"/>
  <c r="AH1310" i="1"/>
  <c r="AI1310" i="1"/>
  <c r="AJ1310" i="1"/>
  <c r="AH1311" i="1"/>
  <c r="AI1311" i="1"/>
  <c r="AJ1311" i="1"/>
  <c r="AH1312" i="1"/>
  <c r="AI1312" i="1"/>
  <c r="AJ1312" i="1"/>
  <c r="AH1313" i="1"/>
  <c r="AI1313" i="1"/>
  <c r="AJ1313" i="1"/>
  <c r="AH1314" i="1"/>
  <c r="AI1314" i="1"/>
  <c r="AJ1314" i="1"/>
  <c r="AH1315" i="1"/>
  <c r="AI1315" i="1"/>
  <c r="AJ1315" i="1"/>
  <c r="AH1316" i="1"/>
  <c r="AI1316" i="1"/>
  <c r="AJ1316" i="1"/>
  <c r="AH1317" i="1"/>
  <c r="AI1317" i="1"/>
  <c r="AJ1317" i="1"/>
  <c r="AH1318" i="1"/>
  <c r="AI1318" i="1"/>
  <c r="AJ1318" i="1"/>
  <c r="AH1319" i="1"/>
  <c r="AI1319" i="1"/>
  <c r="AJ1319" i="1"/>
  <c r="AH1320" i="1"/>
  <c r="AI1320" i="1"/>
  <c r="AJ1320" i="1"/>
  <c r="AH1321" i="1"/>
  <c r="AI1321" i="1"/>
  <c r="AJ1321" i="1"/>
  <c r="AH1322" i="1"/>
  <c r="AI1322" i="1"/>
  <c r="AJ1322" i="1"/>
  <c r="AH1323" i="1"/>
  <c r="AI1323" i="1"/>
  <c r="AJ1323" i="1"/>
  <c r="AH1324" i="1"/>
  <c r="AI1324" i="1"/>
  <c r="AJ1324" i="1"/>
  <c r="AH1325" i="1"/>
  <c r="AI1325" i="1"/>
  <c r="AJ1325" i="1"/>
  <c r="AH1326" i="1"/>
  <c r="AI1326" i="1"/>
  <c r="AJ1326" i="1"/>
  <c r="AH1327" i="1"/>
  <c r="AI1327" i="1"/>
  <c r="AJ1327" i="1"/>
  <c r="AH1328" i="1"/>
  <c r="AI1328" i="1"/>
  <c r="AJ1328" i="1"/>
  <c r="AH1329" i="1"/>
  <c r="AI1329" i="1"/>
  <c r="AJ1329" i="1"/>
  <c r="AH1330" i="1"/>
  <c r="AI1330" i="1"/>
  <c r="AJ1330" i="1"/>
  <c r="AH1331" i="1"/>
  <c r="AI1331" i="1"/>
  <c r="AJ1331" i="1"/>
  <c r="AH1332" i="1"/>
  <c r="AI1332" i="1"/>
  <c r="AJ1332" i="1"/>
  <c r="AH1333" i="1"/>
  <c r="AI1333" i="1"/>
  <c r="AJ1333" i="1"/>
  <c r="AH1334" i="1"/>
  <c r="AI1334" i="1"/>
  <c r="AJ1334" i="1"/>
  <c r="AH1335" i="1"/>
  <c r="AI1335" i="1"/>
  <c r="AJ1335" i="1"/>
  <c r="AH1336" i="1"/>
  <c r="AI1336" i="1"/>
  <c r="AJ1336" i="1"/>
  <c r="AH1337" i="1"/>
  <c r="AI1337" i="1"/>
  <c r="AJ1337" i="1"/>
  <c r="AH1338" i="1"/>
  <c r="AI1338" i="1"/>
  <c r="AJ1338" i="1"/>
  <c r="AH1339" i="1"/>
  <c r="AI1339" i="1"/>
  <c r="AJ1339" i="1"/>
  <c r="AH1340" i="1"/>
  <c r="AI1340" i="1"/>
  <c r="AJ1340" i="1"/>
  <c r="AH1341" i="1"/>
  <c r="AI1341" i="1"/>
  <c r="AJ1341" i="1"/>
  <c r="AH1342" i="1"/>
  <c r="AI1342" i="1"/>
  <c r="AJ1342" i="1"/>
  <c r="AH1343" i="1"/>
  <c r="AI1343" i="1"/>
  <c r="AJ1343" i="1"/>
  <c r="AH1344" i="1"/>
  <c r="AI1344" i="1"/>
  <c r="AJ1344" i="1"/>
  <c r="AH1345" i="1"/>
  <c r="AI1345" i="1"/>
  <c r="AJ1345" i="1"/>
  <c r="AH1346" i="1"/>
  <c r="AI1346" i="1"/>
  <c r="AJ1346" i="1"/>
  <c r="AH1347" i="1"/>
  <c r="AI1347" i="1"/>
  <c r="AJ1347" i="1"/>
  <c r="AH1348" i="1"/>
  <c r="AI1348" i="1"/>
  <c r="AJ1348" i="1"/>
  <c r="AH1349" i="1"/>
  <c r="AI1349" i="1"/>
  <c r="AJ1349" i="1"/>
  <c r="AH1350" i="1"/>
  <c r="AI1350" i="1"/>
  <c r="AJ1350" i="1"/>
  <c r="AH1351" i="1"/>
  <c r="AI1351" i="1"/>
  <c r="AJ1351" i="1"/>
  <c r="AH1352" i="1"/>
  <c r="AI1352" i="1"/>
  <c r="AJ1352" i="1"/>
  <c r="AH1353" i="1"/>
  <c r="AI1353" i="1"/>
  <c r="AJ1353" i="1"/>
  <c r="AH1354" i="1"/>
  <c r="AI1354" i="1"/>
  <c r="AJ1354" i="1"/>
  <c r="AH1355" i="1"/>
  <c r="AI1355" i="1"/>
  <c r="AJ1355" i="1"/>
  <c r="AH1356" i="1"/>
  <c r="AI1356" i="1"/>
  <c r="AJ1356" i="1"/>
  <c r="AH1357" i="1"/>
  <c r="AI1357" i="1"/>
  <c r="AJ1357" i="1"/>
  <c r="AH1358" i="1"/>
  <c r="AI1358" i="1"/>
  <c r="AJ1358" i="1"/>
  <c r="AH1359" i="1"/>
  <c r="AI1359" i="1"/>
  <c r="AJ1359" i="1"/>
  <c r="AH1360" i="1"/>
  <c r="AI1360" i="1"/>
  <c r="AJ1360" i="1"/>
  <c r="AH1361" i="1"/>
  <c r="AI1361" i="1"/>
  <c r="AJ1361" i="1"/>
  <c r="AH1362" i="1"/>
  <c r="AI1362" i="1"/>
  <c r="AJ1362" i="1"/>
  <c r="AH1363" i="1"/>
  <c r="AI1363" i="1"/>
  <c r="AJ1363" i="1"/>
  <c r="AH1364" i="1"/>
  <c r="AI1364" i="1"/>
  <c r="AJ1364" i="1"/>
  <c r="AH1365" i="1"/>
  <c r="AI1365" i="1"/>
  <c r="AJ1365" i="1"/>
  <c r="AH1366" i="1"/>
  <c r="AI1366" i="1"/>
  <c r="AJ1366" i="1"/>
  <c r="AH1367" i="1"/>
  <c r="AI1367" i="1"/>
  <c r="AJ1367" i="1"/>
  <c r="AH1368" i="1"/>
  <c r="AI1368" i="1"/>
  <c r="AJ1368" i="1"/>
  <c r="AH1369" i="1"/>
  <c r="AI1369" i="1"/>
  <c r="AJ1369" i="1"/>
  <c r="AH1370" i="1"/>
  <c r="AI1370" i="1"/>
  <c r="AJ1370" i="1"/>
  <c r="AH1371" i="1"/>
  <c r="AI1371" i="1"/>
  <c r="AJ1371" i="1"/>
  <c r="AH1372" i="1"/>
  <c r="AI1372" i="1"/>
  <c r="AJ1372" i="1"/>
  <c r="AH1373" i="1"/>
  <c r="AI1373" i="1"/>
  <c r="AJ1373" i="1"/>
  <c r="AH1374" i="1"/>
  <c r="AI1374" i="1"/>
  <c r="AJ1374" i="1"/>
  <c r="AH1375" i="1"/>
  <c r="AI1375" i="1"/>
  <c r="AJ1375" i="1"/>
  <c r="AH1376" i="1"/>
  <c r="AI1376" i="1"/>
  <c r="AJ1376" i="1"/>
  <c r="AH1377" i="1"/>
  <c r="AI1377" i="1"/>
  <c r="AJ1377" i="1"/>
  <c r="AH1378" i="1"/>
  <c r="AI1378" i="1"/>
  <c r="AJ1378" i="1"/>
  <c r="AH1379" i="1"/>
  <c r="AI1379" i="1"/>
  <c r="AJ1379" i="1"/>
  <c r="AH1380" i="1"/>
  <c r="AI1380" i="1"/>
  <c r="AJ1380" i="1"/>
  <c r="AH1381" i="1"/>
  <c r="AI1381" i="1"/>
  <c r="AJ1381" i="1"/>
  <c r="AH1382" i="1"/>
  <c r="AI1382" i="1"/>
  <c r="AJ1382" i="1"/>
  <c r="AH1383" i="1"/>
  <c r="AI1383" i="1"/>
  <c r="AJ1383" i="1"/>
  <c r="AH1384" i="1"/>
  <c r="AI1384" i="1"/>
  <c r="AJ1384" i="1"/>
  <c r="AH1385" i="1"/>
  <c r="AI1385" i="1"/>
  <c r="AJ1385" i="1"/>
  <c r="AH1386" i="1"/>
  <c r="AI1386" i="1"/>
  <c r="AJ1386" i="1"/>
  <c r="AH1387" i="1"/>
  <c r="AI1387" i="1"/>
  <c r="AJ1387" i="1"/>
  <c r="AH1388" i="1"/>
  <c r="AI1388" i="1"/>
  <c r="AJ1388" i="1"/>
  <c r="AH1389" i="1"/>
  <c r="AI1389" i="1"/>
  <c r="AJ1389" i="1"/>
  <c r="AH1390" i="1"/>
  <c r="AI1390" i="1"/>
  <c r="AJ1390" i="1"/>
  <c r="AH1391" i="1"/>
  <c r="AI1391" i="1"/>
  <c r="AJ1391" i="1"/>
  <c r="AH1392" i="1"/>
  <c r="AI1392" i="1"/>
  <c r="AJ1392" i="1"/>
  <c r="AH1393" i="1"/>
  <c r="AI1393" i="1"/>
  <c r="AJ1393" i="1"/>
  <c r="AH1394" i="1"/>
  <c r="AI1394" i="1"/>
  <c r="AJ1394" i="1"/>
  <c r="AH1395" i="1"/>
  <c r="AI1395" i="1"/>
  <c r="AJ1395" i="1"/>
  <c r="AH1396" i="1"/>
  <c r="AI1396" i="1"/>
  <c r="AJ1396" i="1"/>
  <c r="AH1397" i="1"/>
  <c r="AI1397" i="1"/>
  <c r="AJ1397" i="1"/>
  <c r="AH1398" i="1"/>
  <c r="AI1398" i="1"/>
  <c r="AJ1398" i="1"/>
  <c r="AH1399" i="1"/>
  <c r="AI1399" i="1"/>
  <c r="AJ1399" i="1"/>
  <c r="AH1400" i="1"/>
  <c r="AI1400" i="1"/>
  <c r="AJ1400" i="1"/>
  <c r="AH1401" i="1"/>
  <c r="AI1401" i="1"/>
  <c r="AJ1401" i="1"/>
  <c r="AH1402" i="1"/>
  <c r="AI1402" i="1"/>
  <c r="AJ1402" i="1"/>
  <c r="AH1403" i="1"/>
  <c r="AI1403" i="1"/>
  <c r="AJ1403" i="1"/>
  <c r="AH1404" i="1"/>
  <c r="AI1404" i="1"/>
  <c r="AJ1404" i="1"/>
  <c r="AH1405" i="1"/>
  <c r="AI1405" i="1"/>
  <c r="AJ1405" i="1"/>
  <c r="AH1406" i="1"/>
  <c r="AI1406" i="1"/>
  <c r="AJ1406" i="1"/>
  <c r="AH1407" i="1"/>
  <c r="AI1407" i="1"/>
  <c r="AJ1407" i="1"/>
  <c r="AH1408" i="1"/>
  <c r="AI1408" i="1"/>
  <c r="AJ1408" i="1"/>
  <c r="AH1409" i="1"/>
  <c r="AI1409" i="1"/>
  <c r="AJ1409" i="1"/>
  <c r="AH1410" i="1"/>
  <c r="AI1410" i="1"/>
  <c r="AJ1410" i="1"/>
  <c r="AH1411" i="1"/>
  <c r="AI1411" i="1"/>
  <c r="AJ1411" i="1"/>
  <c r="AH1412" i="1"/>
  <c r="AI1412" i="1"/>
  <c r="AJ1412" i="1"/>
  <c r="AH1413" i="1"/>
  <c r="AI1413" i="1"/>
  <c r="AJ1413" i="1"/>
  <c r="AH1414" i="1"/>
  <c r="AI1414" i="1"/>
  <c r="AJ1414" i="1"/>
  <c r="AH1415" i="1"/>
  <c r="AI1415" i="1"/>
  <c r="AJ1415" i="1"/>
  <c r="AH1416" i="1"/>
  <c r="AI1416" i="1"/>
  <c r="AJ1416" i="1"/>
  <c r="AH1417" i="1"/>
  <c r="AI1417" i="1"/>
  <c r="AJ1417" i="1"/>
  <c r="AH1418" i="1"/>
  <c r="AI1418" i="1"/>
  <c r="AJ1418" i="1"/>
  <c r="AH1419" i="1"/>
  <c r="AI1419" i="1"/>
  <c r="AJ1419" i="1"/>
  <c r="AH1420" i="1"/>
  <c r="AI1420" i="1"/>
  <c r="AJ1420" i="1"/>
  <c r="AH1421" i="1"/>
  <c r="AI1421" i="1"/>
  <c r="AJ1421" i="1"/>
  <c r="AH1422" i="1"/>
  <c r="AI1422" i="1"/>
  <c r="AJ1422" i="1"/>
  <c r="AH1423" i="1"/>
  <c r="AI1423" i="1"/>
  <c r="AJ1423" i="1"/>
  <c r="AH1424" i="1"/>
  <c r="AI1424" i="1"/>
  <c r="AJ1424" i="1"/>
  <c r="AH1425" i="1"/>
  <c r="AI1425" i="1"/>
  <c r="AJ1425" i="1"/>
  <c r="AH1426" i="1"/>
  <c r="AI1426" i="1"/>
  <c r="AJ1426" i="1"/>
  <c r="AH1427" i="1"/>
  <c r="AI1427" i="1"/>
  <c r="AJ1427" i="1"/>
  <c r="AH1428" i="1"/>
  <c r="AI1428" i="1"/>
  <c r="AJ1428" i="1"/>
  <c r="AH1429" i="1"/>
  <c r="AI1429" i="1"/>
  <c r="AJ1429" i="1"/>
  <c r="AH1430" i="1"/>
  <c r="AI1430" i="1"/>
  <c r="AJ1430" i="1"/>
  <c r="AH1431" i="1"/>
  <c r="AI1431" i="1"/>
  <c r="AJ1431" i="1"/>
  <c r="AH1432" i="1"/>
  <c r="AI1432" i="1"/>
  <c r="AJ1432" i="1"/>
  <c r="AH1433" i="1"/>
  <c r="AI1433" i="1"/>
  <c r="AJ1433" i="1"/>
  <c r="AH1434" i="1"/>
  <c r="AI1434" i="1"/>
  <c r="AJ1434" i="1"/>
  <c r="AH1435" i="1"/>
  <c r="AI1435" i="1"/>
  <c r="AJ1435" i="1"/>
  <c r="AH1436" i="1"/>
  <c r="AI1436" i="1"/>
  <c r="AJ1436" i="1"/>
  <c r="AH1437" i="1"/>
  <c r="AI1437" i="1"/>
  <c r="AJ1437" i="1"/>
  <c r="AH1438" i="1"/>
  <c r="AI1438" i="1"/>
  <c r="AJ1438" i="1"/>
  <c r="AH1439" i="1"/>
  <c r="AI1439" i="1"/>
  <c r="AJ1439" i="1"/>
  <c r="AH1440" i="1"/>
  <c r="AI1440" i="1"/>
  <c r="AJ1440" i="1"/>
  <c r="AH1441" i="1"/>
  <c r="AI1441" i="1"/>
  <c r="AJ1441" i="1"/>
  <c r="AH1442" i="1"/>
  <c r="AI1442" i="1"/>
  <c r="AJ1442" i="1"/>
  <c r="AH1443" i="1"/>
  <c r="AI1443" i="1"/>
  <c r="AJ1443" i="1"/>
  <c r="AH1444" i="1"/>
  <c r="AI1444" i="1"/>
  <c r="AJ1444" i="1"/>
  <c r="AH1445" i="1"/>
  <c r="AI1445" i="1"/>
  <c r="AJ1445" i="1"/>
  <c r="AH1446" i="1"/>
  <c r="AI1446" i="1"/>
  <c r="AJ1446" i="1"/>
  <c r="AH1447" i="1"/>
  <c r="AI1447" i="1"/>
  <c r="AJ1447" i="1"/>
  <c r="AH1448" i="1"/>
  <c r="AI1448" i="1"/>
  <c r="AJ1448" i="1"/>
  <c r="AH1449" i="1"/>
  <c r="AI1449" i="1"/>
  <c r="AJ1449" i="1"/>
  <c r="AH1450" i="1"/>
  <c r="AI1450" i="1"/>
  <c r="AJ1450" i="1"/>
  <c r="AH1451" i="1"/>
  <c r="AI1451" i="1"/>
  <c r="AJ1451" i="1"/>
  <c r="AH1452" i="1"/>
  <c r="AI1452" i="1"/>
  <c r="AJ1452" i="1"/>
  <c r="AH1453" i="1"/>
  <c r="AI1453" i="1"/>
  <c r="AJ1453" i="1"/>
  <c r="AH1454" i="1"/>
  <c r="AI1454" i="1"/>
  <c r="AJ1454" i="1"/>
  <c r="AH1455" i="1"/>
  <c r="AI1455" i="1"/>
  <c r="AJ1455" i="1"/>
  <c r="AH1456" i="1"/>
  <c r="AI1456" i="1"/>
  <c r="AJ1456" i="1"/>
  <c r="AH1457" i="1"/>
  <c r="AI1457" i="1"/>
  <c r="AJ1457" i="1"/>
  <c r="AH1458" i="1"/>
  <c r="AI1458" i="1"/>
  <c r="AJ1458" i="1"/>
  <c r="AH1459" i="1"/>
  <c r="AI1459" i="1"/>
  <c r="AJ1459" i="1"/>
  <c r="AH1460" i="1"/>
  <c r="AI1460" i="1"/>
  <c r="AJ1460" i="1"/>
  <c r="AH1461" i="1"/>
  <c r="AI1461" i="1"/>
  <c r="AJ1461" i="1"/>
  <c r="AH1462" i="1"/>
  <c r="AI1462" i="1"/>
  <c r="AJ1462" i="1"/>
  <c r="AH1463" i="1"/>
  <c r="AI1463" i="1"/>
  <c r="AJ1463" i="1"/>
  <c r="AH1464" i="1"/>
  <c r="AI1464" i="1"/>
  <c r="AJ1464" i="1"/>
  <c r="AH1465" i="1"/>
  <c r="AI1465" i="1"/>
  <c r="AJ1465" i="1"/>
  <c r="AH1466" i="1"/>
  <c r="AI1466" i="1"/>
  <c r="AJ1466" i="1"/>
  <c r="AH1467" i="1"/>
  <c r="AI1467" i="1"/>
  <c r="AJ1467" i="1"/>
  <c r="AH1468" i="1"/>
  <c r="AI1468" i="1"/>
  <c r="AJ1468" i="1"/>
  <c r="AH1469" i="1"/>
  <c r="AI1469" i="1"/>
  <c r="AJ1469" i="1"/>
  <c r="AH1470" i="1"/>
  <c r="AI1470" i="1"/>
  <c r="AJ1470" i="1"/>
  <c r="AH1471" i="1"/>
  <c r="AI1471" i="1"/>
  <c r="AJ1471" i="1"/>
  <c r="AH1472" i="1"/>
  <c r="AI1472" i="1"/>
  <c r="AJ1472" i="1"/>
  <c r="AH1473" i="1"/>
  <c r="AI1473" i="1"/>
  <c r="AJ1473" i="1"/>
  <c r="AH1474" i="1"/>
  <c r="AI1474" i="1"/>
  <c r="AJ1474" i="1"/>
  <c r="AH1475" i="1"/>
  <c r="AI1475" i="1"/>
  <c r="AJ1475" i="1"/>
  <c r="AH1476" i="1"/>
  <c r="AI1476" i="1"/>
  <c r="AJ1476" i="1"/>
  <c r="AH1477" i="1"/>
  <c r="AI1477" i="1"/>
  <c r="AJ1477" i="1"/>
  <c r="AH1478" i="1"/>
  <c r="AI1478" i="1"/>
  <c r="AJ1478" i="1"/>
  <c r="AH1479" i="1"/>
  <c r="AI1479" i="1"/>
  <c r="AJ1479" i="1"/>
  <c r="AH1480" i="1"/>
  <c r="AI1480" i="1"/>
  <c r="AJ1480" i="1"/>
  <c r="AH1481" i="1"/>
  <c r="AI1481" i="1"/>
  <c r="AJ1481" i="1"/>
  <c r="AH1482" i="1"/>
  <c r="AI1482" i="1"/>
  <c r="AJ1482" i="1"/>
  <c r="AH1483" i="1"/>
  <c r="AI1483" i="1"/>
  <c r="AJ1483" i="1"/>
  <c r="AH1484" i="1"/>
  <c r="AI1484" i="1"/>
  <c r="AJ1484" i="1"/>
  <c r="AH1485" i="1"/>
  <c r="AI1485" i="1"/>
  <c r="AJ1485" i="1"/>
  <c r="AH1486" i="1"/>
  <c r="AI1486" i="1"/>
  <c r="AJ1486" i="1"/>
  <c r="AH1487" i="1"/>
  <c r="AI1487" i="1"/>
  <c r="AJ1487" i="1"/>
  <c r="AH1488" i="1"/>
  <c r="AI1488" i="1"/>
  <c r="AJ1488" i="1"/>
  <c r="AH1489" i="1"/>
  <c r="AI1489" i="1"/>
  <c r="AJ1489" i="1"/>
  <c r="AH1490" i="1"/>
  <c r="AI1490" i="1"/>
  <c r="AJ1490" i="1"/>
  <c r="AH1491" i="1"/>
  <c r="AI1491" i="1"/>
  <c r="AJ1491" i="1"/>
  <c r="AH1492" i="1"/>
  <c r="AI1492" i="1"/>
  <c r="AJ1492" i="1"/>
  <c r="AH1493" i="1"/>
  <c r="AI1493" i="1"/>
  <c r="AJ1493" i="1"/>
  <c r="AH1494" i="1"/>
  <c r="AI1494" i="1"/>
  <c r="AJ1494" i="1"/>
  <c r="AH1495" i="1"/>
  <c r="AI1495" i="1"/>
  <c r="AJ1495" i="1"/>
  <c r="AH1496" i="1"/>
  <c r="AI1496" i="1"/>
  <c r="AJ1496" i="1"/>
  <c r="AH1497" i="1"/>
  <c r="AI1497" i="1"/>
  <c r="AJ1497" i="1"/>
  <c r="AH1498" i="1"/>
  <c r="AI1498" i="1"/>
  <c r="AJ1498" i="1"/>
  <c r="AH1499" i="1"/>
  <c r="AI1499" i="1"/>
  <c r="AJ1499" i="1"/>
  <c r="AH1500" i="1"/>
  <c r="AI1500" i="1"/>
  <c r="AJ1500" i="1"/>
  <c r="AH1501" i="1"/>
  <c r="AI1501" i="1"/>
  <c r="AJ1501" i="1"/>
  <c r="AH1502" i="1"/>
  <c r="AI1502" i="1"/>
  <c r="AJ1502" i="1"/>
  <c r="AH1503" i="1"/>
  <c r="AI1503" i="1"/>
  <c r="AJ1503" i="1"/>
  <c r="AH1504" i="1"/>
  <c r="AI1504" i="1"/>
  <c r="AJ1504" i="1"/>
  <c r="AH1505" i="1"/>
  <c r="AI1505" i="1"/>
  <c r="AJ1505" i="1"/>
  <c r="AH1506" i="1"/>
  <c r="AI1506" i="1"/>
  <c r="AJ1506" i="1"/>
  <c r="AH1507" i="1"/>
  <c r="AI1507" i="1"/>
  <c r="AJ1507" i="1"/>
  <c r="AH1508" i="1"/>
  <c r="AI1508" i="1"/>
  <c r="AJ1508" i="1"/>
  <c r="AH1509" i="1"/>
  <c r="AI1509" i="1"/>
  <c r="AJ1509" i="1"/>
  <c r="AH1510" i="1"/>
  <c r="AI1510" i="1"/>
  <c r="AJ1510" i="1"/>
  <c r="AH1511" i="1"/>
  <c r="AI1511" i="1"/>
  <c r="AJ1511" i="1"/>
  <c r="AH1512" i="1"/>
  <c r="AI1512" i="1"/>
  <c r="AJ1512" i="1"/>
  <c r="AH1513" i="1"/>
  <c r="AI1513" i="1"/>
  <c r="AJ1513" i="1"/>
  <c r="AH1514" i="1"/>
  <c r="AI1514" i="1"/>
  <c r="AJ1514" i="1"/>
  <c r="AH1515" i="1"/>
  <c r="AI1515" i="1"/>
  <c r="AJ1515" i="1"/>
  <c r="AH1516" i="1"/>
  <c r="AI1516" i="1"/>
  <c r="AJ1516" i="1"/>
  <c r="AH1517" i="1"/>
  <c r="AI1517" i="1"/>
  <c r="AJ1517" i="1"/>
  <c r="AH1518" i="1"/>
  <c r="AI1518" i="1"/>
  <c r="AJ1518" i="1"/>
  <c r="AH1519" i="1"/>
  <c r="AI1519" i="1"/>
  <c r="AJ1519" i="1"/>
  <c r="AH1520" i="1"/>
  <c r="AI1520" i="1"/>
  <c r="AJ1520" i="1"/>
  <c r="AH1521" i="1"/>
  <c r="AI1521" i="1"/>
  <c r="AJ1521" i="1"/>
  <c r="AH1522" i="1"/>
  <c r="AI1522" i="1"/>
  <c r="AJ1522" i="1"/>
  <c r="AH1523" i="1"/>
  <c r="AI1523" i="1"/>
  <c r="AJ1523" i="1"/>
  <c r="AH1524" i="1"/>
  <c r="AI1524" i="1"/>
  <c r="AJ1524" i="1"/>
  <c r="AH1525" i="1"/>
  <c r="AI1525" i="1"/>
  <c r="AJ1525" i="1"/>
  <c r="AH1526" i="1"/>
  <c r="AI1526" i="1"/>
  <c r="AJ1526" i="1"/>
  <c r="AH1527" i="1"/>
  <c r="AI1527" i="1"/>
  <c r="AJ1527" i="1"/>
  <c r="AH1528" i="1"/>
  <c r="AI1528" i="1"/>
  <c r="AJ1528" i="1"/>
  <c r="AH1529" i="1"/>
  <c r="AI1529" i="1"/>
  <c r="AJ1529" i="1"/>
  <c r="AH1530" i="1"/>
  <c r="AI1530" i="1"/>
  <c r="AJ1530" i="1"/>
  <c r="AH1531" i="1"/>
  <c r="AI1531" i="1"/>
  <c r="AJ1531" i="1"/>
  <c r="AH1532" i="1"/>
  <c r="AI1532" i="1"/>
  <c r="AJ1532" i="1"/>
  <c r="AH1533" i="1"/>
  <c r="AI1533" i="1"/>
  <c r="AJ1533" i="1"/>
  <c r="AH1534" i="1"/>
  <c r="AI1534" i="1"/>
  <c r="AJ1534" i="1"/>
  <c r="AH1535" i="1"/>
  <c r="AI1535" i="1"/>
  <c r="AJ1535" i="1"/>
  <c r="AH1536" i="1"/>
  <c r="AI1536" i="1"/>
  <c r="AJ1536" i="1"/>
  <c r="AH1537" i="1"/>
  <c r="AI1537" i="1"/>
  <c r="AJ1537" i="1"/>
  <c r="AH1538" i="1"/>
  <c r="AI1538" i="1"/>
  <c r="AJ1538" i="1"/>
  <c r="AH1539" i="1"/>
  <c r="AI1539" i="1"/>
  <c r="AJ1539" i="1"/>
  <c r="AH1540" i="1"/>
  <c r="AI1540" i="1"/>
  <c r="AJ1540" i="1"/>
  <c r="AH1541" i="1"/>
  <c r="AI1541" i="1"/>
  <c r="AJ1541" i="1"/>
  <c r="AH1542" i="1"/>
  <c r="AI1542" i="1"/>
  <c r="AJ1542" i="1"/>
  <c r="AH1543" i="1"/>
  <c r="AI1543" i="1"/>
  <c r="AJ1543" i="1"/>
  <c r="AH1544" i="1"/>
  <c r="AI1544" i="1"/>
  <c r="AJ1544" i="1"/>
  <c r="AH1545" i="1"/>
  <c r="AI1545" i="1"/>
  <c r="AJ1545" i="1"/>
  <c r="AH1546" i="1"/>
  <c r="AI1546" i="1"/>
  <c r="AJ1546" i="1"/>
  <c r="AH1547" i="1"/>
  <c r="AI1547" i="1"/>
  <c r="AJ1547" i="1"/>
  <c r="AH1548" i="1"/>
  <c r="AI1548" i="1"/>
  <c r="AJ1548" i="1"/>
  <c r="AH1549" i="1"/>
  <c r="AI1549" i="1"/>
  <c r="AJ1549" i="1"/>
  <c r="AH1550" i="1"/>
  <c r="AI1550" i="1"/>
  <c r="AJ1550" i="1"/>
  <c r="AH1551" i="1"/>
  <c r="AI1551" i="1"/>
  <c r="AJ1551" i="1"/>
  <c r="AH1552" i="1"/>
  <c r="AI1552" i="1"/>
  <c r="AJ1552" i="1"/>
  <c r="AH1553" i="1"/>
  <c r="AI1553" i="1"/>
  <c r="AJ1553" i="1"/>
  <c r="AH1554" i="1"/>
  <c r="AI1554" i="1"/>
  <c r="AJ1554" i="1"/>
  <c r="AH1555" i="1"/>
  <c r="AI1555" i="1"/>
  <c r="AJ1555" i="1"/>
  <c r="AH1556" i="1"/>
  <c r="AI1556" i="1"/>
  <c r="AJ1556" i="1"/>
  <c r="AH1557" i="1"/>
  <c r="AI1557" i="1"/>
  <c r="AJ1557" i="1"/>
  <c r="AH1558" i="1"/>
  <c r="AI1558" i="1"/>
  <c r="AJ1558" i="1"/>
  <c r="AH1559" i="1"/>
  <c r="AI1559" i="1"/>
  <c r="AJ1559" i="1"/>
  <c r="AH1560" i="1"/>
  <c r="AI1560" i="1"/>
  <c r="AJ1560" i="1"/>
  <c r="AH1561" i="1"/>
  <c r="AI1561" i="1"/>
  <c r="AJ1561" i="1"/>
  <c r="AH1562" i="1"/>
  <c r="AI1562" i="1"/>
  <c r="AJ1562" i="1"/>
  <c r="AH1563" i="1"/>
  <c r="AI1563" i="1"/>
  <c r="AJ1563" i="1"/>
  <c r="AH1564" i="1"/>
  <c r="AI1564" i="1"/>
  <c r="AJ1564" i="1"/>
  <c r="AH1565" i="1"/>
  <c r="AI1565" i="1"/>
  <c r="AJ1565" i="1"/>
  <c r="AH1566" i="1"/>
  <c r="AI1566" i="1"/>
  <c r="AJ1566" i="1"/>
  <c r="AH1567" i="1"/>
  <c r="AI1567" i="1"/>
  <c r="AJ1567" i="1"/>
  <c r="AH1568" i="1"/>
  <c r="AI1568" i="1"/>
  <c r="AJ1568" i="1"/>
  <c r="AH1569" i="1"/>
  <c r="AI1569" i="1"/>
  <c r="AJ1569" i="1"/>
  <c r="AH1570" i="1"/>
  <c r="AI1570" i="1"/>
  <c r="AJ1570" i="1"/>
  <c r="AH1571" i="1"/>
  <c r="AI1571" i="1"/>
  <c r="AJ1571" i="1"/>
  <c r="AH1572" i="1"/>
  <c r="AI1572" i="1"/>
  <c r="AJ1572" i="1"/>
  <c r="AH1573" i="1"/>
  <c r="AI1573" i="1"/>
  <c r="AJ1573" i="1"/>
  <c r="AH1574" i="1"/>
  <c r="AI1574" i="1"/>
  <c r="AJ1574" i="1"/>
  <c r="AH1575" i="1"/>
  <c r="AI1575" i="1"/>
  <c r="AJ1575" i="1"/>
  <c r="AH1576" i="1"/>
  <c r="AI1576" i="1"/>
  <c r="AJ1576" i="1"/>
  <c r="AH1577" i="1"/>
  <c r="AI1577" i="1"/>
  <c r="AJ1577" i="1"/>
  <c r="AH1578" i="1"/>
  <c r="AI1578" i="1"/>
  <c r="AJ1578" i="1"/>
  <c r="AH1579" i="1"/>
  <c r="AI1579" i="1"/>
  <c r="AJ1579" i="1"/>
  <c r="AH1580" i="1"/>
  <c r="AI1580" i="1"/>
  <c r="AJ1580" i="1"/>
  <c r="AH1581" i="1"/>
  <c r="AI1581" i="1"/>
  <c r="AJ1581" i="1"/>
  <c r="AH1582" i="1"/>
  <c r="AI1582" i="1"/>
  <c r="AJ1582" i="1"/>
  <c r="AH1583" i="1"/>
  <c r="AI1583" i="1"/>
  <c r="AJ1583" i="1"/>
  <c r="AH1584" i="1"/>
  <c r="AI1584" i="1"/>
  <c r="AJ1584" i="1"/>
  <c r="AH1585" i="1"/>
  <c r="AI1585" i="1"/>
  <c r="AJ1585" i="1"/>
  <c r="AH1586" i="1"/>
  <c r="AI1586" i="1"/>
  <c r="AJ1586" i="1"/>
  <c r="AH1587" i="1"/>
  <c r="AI1587" i="1"/>
  <c r="AJ1587" i="1"/>
  <c r="AH1588" i="1"/>
  <c r="AI1588" i="1"/>
  <c r="AJ1588" i="1"/>
  <c r="AH1589" i="1"/>
  <c r="AI1589" i="1"/>
  <c r="AJ1589" i="1"/>
  <c r="AH1590" i="1"/>
  <c r="AI1590" i="1"/>
  <c r="AJ1590" i="1"/>
  <c r="AH1591" i="1"/>
  <c r="AI1591" i="1"/>
  <c r="AJ1591" i="1"/>
  <c r="AH1592" i="1"/>
  <c r="AI1592" i="1"/>
  <c r="AJ1592" i="1"/>
  <c r="AH1593" i="1"/>
  <c r="AI1593" i="1"/>
  <c r="AJ1593" i="1"/>
  <c r="AH1594" i="1"/>
  <c r="AI1594" i="1"/>
  <c r="AJ1594" i="1"/>
  <c r="AH1595" i="1"/>
  <c r="AI1595" i="1"/>
  <c r="AJ1595" i="1"/>
  <c r="AH1596" i="1"/>
  <c r="AI1596" i="1"/>
  <c r="AJ1596" i="1"/>
  <c r="AH1597" i="1"/>
  <c r="AI1597" i="1"/>
  <c r="AJ1597" i="1"/>
  <c r="AH1598" i="1"/>
  <c r="AI1598" i="1"/>
  <c r="AJ1598" i="1"/>
  <c r="AH1599" i="1"/>
  <c r="AI1599" i="1"/>
  <c r="AJ1599" i="1"/>
  <c r="AH1600" i="1"/>
  <c r="AI1600" i="1"/>
  <c r="AJ1600" i="1"/>
  <c r="AH1601" i="1"/>
  <c r="AI1601" i="1"/>
  <c r="AJ1601" i="1"/>
  <c r="AH1602" i="1"/>
  <c r="AI1602" i="1"/>
  <c r="AJ1602" i="1"/>
  <c r="AH1603" i="1"/>
  <c r="AI1603" i="1"/>
  <c r="AJ1603" i="1"/>
  <c r="AH1604" i="1"/>
  <c r="AI1604" i="1"/>
  <c r="AJ1604" i="1"/>
  <c r="AH1605" i="1"/>
  <c r="AI1605" i="1"/>
  <c r="AJ1605" i="1"/>
  <c r="AH1606" i="1"/>
  <c r="AI1606" i="1"/>
  <c r="AJ1606" i="1"/>
  <c r="AH1607" i="1"/>
  <c r="AI1607" i="1"/>
  <c r="AJ1607" i="1"/>
  <c r="AH1608" i="1"/>
  <c r="AI1608" i="1"/>
  <c r="AJ1608" i="1"/>
  <c r="AH1609" i="1"/>
  <c r="AI1609" i="1"/>
  <c r="AJ1609" i="1"/>
  <c r="AH1610" i="1"/>
  <c r="AI1610" i="1"/>
  <c r="AJ1610" i="1"/>
  <c r="AH1611" i="1"/>
  <c r="AI1611" i="1"/>
  <c r="AJ1611" i="1"/>
  <c r="AH1612" i="1"/>
  <c r="AI1612" i="1"/>
  <c r="AJ1612" i="1"/>
  <c r="AH1613" i="1"/>
  <c r="AI1613" i="1"/>
  <c r="AJ1613" i="1"/>
  <c r="AH1614" i="1"/>
  <c r="AI1614" i="1"/>
  <c r="AJ1614" i="1"/>
  <c r="AH1615" i="1"/>
  <c r="AI1615" i="1"/>
  <c r="AJ1615" i="1"/>
  <c r="AH1616" i="1"/>
  <c r="AI1616" i="1"/>
  <c r="AJ1616" i="1"/>
  <c r="AH1617" i="1"/>
  <c r="AI1617" i="1"/>
  <c r="AJ1617" i="1"/>
  <c r="AH1618" i="1"/>
  <c r="AI1618" i="1"/>
  <c r="AJ1618" i="1"/>
  <c r="AH1619" i="1"/>
  <c r="AI1619" i="1"/>
  <c r="AJ1619" i="1"/>
  <c r="AH1620" i="1"/>
  <c r="AI1620" i="1"/>
  <c r="AJ1620" i="1"/>
  <c r="AH1621" i="1"/>
  <c r="AI1621" i="1"/>
  <c r="AJ1621" i="1"/>
  <c r="AH1622" i="1"/>
  <c r="AI1622" i="1"/>
  <c r="AJ1622" i="1"/>
  <c r="AH1623" i="1"/>
  <c r="AI1623" i="1"/>
  <c r="AJ1623" i="1"/>
  <c r="AH1624" i="1"/>
  <c r="AI1624" i="1"/>
  <c r="AJ1624" i="1"/>
  <c r="AH1625" i="1"/>
  <c r="AI1625" i="1"/>
  <c r="AJ1625" i="1"/>
  <c r="AH1626" i="1"/>
  <c r="AI1626" i="1"/>
  <c r="AJ1626" i="1"/>
  <c r="AH1627" i="1"/>
  <c r="AI1627" i="1"/>
  <c r="AJ1627" i="1"/>
  <c r="AH1628" i="1"/>
  <c r="AI1628" i="1"/>
  <c r="AJ1628" i="1"/>
  <c r="AH1629" i="1"/>
  <c r="AI1629" i="1"/>
  <c r="AJ1629" i="1"/>
  <c r="AH1630" i="1"/>
  <c r="AI1630" i="1"/>
  <c r="AJ1630" i="1"/>
  <c r="AH1631" i="1"/>
  <c r="AI1631" i="1"/>
  <c r="AJ1631" i="1"/>
  <c r="AH1632" i="1"/>
  <c r="AI1632" i="1"/>
  <c r="AJ1632" i="1"/>
  <c r="AH1633" i="1"/>
  <c r="AI1633" i="1"/>
  <c r="AJ1633" i="1"/>
  <c r="AH1634" i="1"/>
  <c r="AI1634" i="1"/>
  <c r="AJ1634" i="1"/>
  <c r="AH1635" i="1"/>
  <c r="AI1635" i="1"/>
  <c r="AJ1635" i="1"/>
  <c r="AH1636" i="1"/>
  <c r="AI1636" i="1"/>
  <c r="AJ1636" i="1"/>
  <c r="AH1637" i="1"/>
  <c r="AI1637" i="1"/>
  <c r="AJ1637" i="1"/>
  <c r="AH1638" i="1"/>
  <c r="AI1638" i="1"/>
  <c r="AJ1638" i="1"/>
  <c r="AH1639" i="1"/>
  <c r="AI1639" i="1"/>
  <c r="AJ1639" i="1"/>
  <c r="AH1640" i="1"/>
  <c r="AI1640" i="1"/>
  <c r="AJ1640" i="1"/>
  <c r="AH1641" i="1"/>
  <c r="AI1641" i="1"/>
  <c r="AJ1641" i="1"/>
  <c r="AH1642" i="1"/>
  <c r="AI1642" i="1"/>
  <c r="AJ1642" i="1"/>
  <c r="AH1643" i="1"/>
  <c r="AI1643" i="1"/>
  <c r="AJ1643" i="1"/>
  <c r="AH1644" i="1"/>
  <c r="AI1644" i="1"/>
  <c r="AJ1644" i="1"/>
  <c r="AH1645" i="1"/>
  <c r="AI1645" i="1"/>
  <c r="AJ1645" i="1"/>
  <c r="AH1646" i="1"/>
  <c r="AI1646" i="1"/>
  <c r="AJ1646" i="1"/>
  <c r="AH1647" i="1"/>
  <c r="AI1647" i="1"/>
  <c r="AJ1647" i="1"/>
  <c r="AH1648" i="1"/>
  <c r="AI1648" i="1"/>
  <c r="AJ1648" i="1"/>
  <c r="AH1649" i="1"/>
  <c r="AI1649" i="1"/>
  <c r="AJ1649" i="1"/>
  <c r="AH1650" i="1"/>
  <c r="AI1650" i="1"/>
  <c r="AJ1650" i="1"/>
  <c r="AH1651" i="1"/>
  <c r="AI1651" i="1"/>
  <c r="AJ1651" i="1"/>
  <c r="AH1652" i="1"/>
  <c r="AI1652" i="1"/>
  <c r="AJ1652" i="1"/>
  <c r="AH1653" i="1"/>
  <c r="AI1653" i="1"/>
  <c r="AJ1653" i="1"/>
  <c r="AH1654" i="1"/>
  <c r="AI1654" i="1"/>
  <c r="AJ1654" i="1"/>
  <c r="AH1655" i="1"/>
  <c r="AI1655" i="1"/>
  <c r="AJ1655" i="1"/>
  <c r="AH1656" i="1"/>
  <c r="AI1656" i="1"/>
  <c r="AJ1656" i="1"/>
  <c r="AH1657" i="1"/>
  <c r="AI1657" i="1"/>
  <c r="AJ1657" i="1"/>
  <c r="AH1658" i="1"/>
  <c r="AI1658" i="1"/>
  <c r="AJ1658" i="1"/>
  <c r="AH1659" i="1"/>
  <c r="AI1659" i="1"/>
  <c r="AJ1659" i="1"/>
  <c r="AH1660" i="1"/>
  <c r="AI1660" i="1"/>
  <c r="AJ1660" i="1"/>
  <c r="AH1661" i="1"/>
  <c r="AI1661" i="1"/>
  <c r="AJ1661" i="1"/>
  <c r="AH1662" i="1"/>
  <c r="AI1662" i="1"/>
  <c r="AJ1662" i="1"/>
  <c r="AH1663" i="1"/>
  <c r="AI1663" i="1"/>
  <c r="AJ1663" i="1"/>
  <c r="AH1664" i="1"/>
  <c r="AI1664" i="1"/>
  <c r="AJ1664" i="1"/>
  <c r="AH1665" i="1"/>
  <c r="AI1665" i="1"/>
  <c r="AJ1665" i="1"/>
  <c r="AH1666" i="1"/>
  <c r="AI1666" i="1"/>
  <c r="AJ1666" i="1"/>
  <c r="AH1667" i="1"/>
  <c r="AI1667" i="1"/>
  <c r="AJ1667" i="1"/>
  <c r="AH1668" i="1"/>
  <c r="AI1668" i="1"/>
  <c r="AJ1668" i="1"/>
  <c r="AH1669" i="1"/>
  <c r="AI1669" i="1"/>
  <c r="AJ1669" i="1"/>
  <c r="AH1670" i="1"/>
  <c r="AI1670" i="1"/>
  <c r="AJ1670" i="1"/>
  <c r="AH1671" i="1"/>
  <c r="AI1671" i="1"/>
  <c r="AJ1671" i="1"/>
  <c r="AH1672" i="1"/>
  <c r="AI1672" i="1"/>
  <c r="AJ1672" i="1"/>
  <c r="AH1673" i="1"/>
  <c r="AI1673" i="1"/>
  <c r="AJ1673" i="1"/>
  <c r="AH1674" i="1"/>
  <c r="AI1674" i="1"/>
  <c r="AJ1674" i="1"/>
  <c r="AH1675" i="1"/>
  <c r="AI1675" i="1"/>
  <c r="AJ1675" i="1"/>
  <c r="AH1676" i="1"/>
  <c r="AI1676" i="1"/>
  <c r="AJ1676" i="1"/>
  <c r="AH1677" i="1"/>
  <c r="AI1677" i="1"/>
  <c r="AJ1677" i="1"/>
  <c r="AH1678" i="1"/>
  <c r="AI1678" i="1"/>
  <c r="AJ1678" i="1"/>
  <c r="AH1679" i="1"/>
  <c r="AI1679" i="1"/>
  <c r="AJ1679" i="1"/>
  <c r="AH1680" i="1"/>
  <c r="AI1680" i="1"/>
  <c r="AJ1680" i="1"/>
  <c r="AH1681" i="1"/>
  <c r="AI1681" i="1"/>
  <c r="AJ1681" i="1"/>
  <c r="AH1682" i="1"/>
  <c r="AI1682" i="1"/>
  <c r="AJ1682" i="1"/>
  <c r="AH1683" i="1"/>
  <c r="AI1683" i="1"/>
  <c r="AJ1683" i="1"/>
  <c r="AH1684" i="1"/>
  <c r="AI1684" i="1"/>
  <c r="AJ1684" i="1"/>
  <c r="AH1685" i="1"/>
  <c r="AI1685" i="1"/>
  <c r="AJ1685" i="1"/>
  <c r="AH1686" i="1"/>
  <c r="AI1686" i="1"/>
  <c r="AJ1686" i="1"/>
  <c r="AH1687" i="1"/>
  <c r="AI1687" i="1"/>
  <c r="AJ1687" i="1"/>
  <c r="AH1688" i="1"/>
  <c r="AI1688" i="1"/>
  <c r="AJ1688" i="1"/>
  <c r="AH1689" i="1"/>
  <c r="AI1689" i="1"/>
  <c r="AJ1689" i="1"/>
  <c r="AH1690" i="1"/>
  <c r="AI1690" i="1"/>
  <c r="AJ1690" i="1"/>
  <c r="AH1691" i="1"/>
  <c r="AI1691" i="1"/>
  <c r="AJ1691" i="1"/>
  <c r="AH1692" i="1"/>
  <c r="AI1692" i="1"/>
  <c r="AJ1692" i="1"/>
  <c r="AH1693" i="1"/>
  <c r="AI1693" i="1"/>
  <c r="AJ1693" i="1"/>
  <c r="AH1694" i="1"/>
  <c r="AI1694" i="1"/>
  <c r="AJ1694" i="1"/>
  <c r="AH1695" i="1"/>
  <c r="AI1695" i="1"/>
  <c r="AJ1695" i="1"/>
  <c r="AH1696" i="1"/>
  <c r="AI1696" i="1"/>
  <c r="AJ1696" i="1"/>
  <c r="AH1697" i="1"/>
  <c r="AI1697" i="1"/>
  <c r="AJ1697" i="1"/>
  <c r="AH1698" i="1"/>
  <c r="AI1698" i="1"/>
  <c r="AJ1698" i="1"/>
  <c r="AH1699" i="1"/>
  <c r="AI1699" i="1"/>
  <c r="AJ1699" i="1"/>
  <c r="AH1700" i="1"/>
  <c r="AI1700" i="1"/>
  <c r="AJ1700" i="1"/>
  <c r="AH1701" i="1"/>
  <c r="AI1701" i="1"/>
  <c r="AJ1701" i="1"/>
  <c r="AH1702" i="1"/>
  <c r="AI1702" i="1"/>
  <c r="AJ1702" i="1"/>
  <c r="AH1703" i="1"/>
  <c r="AI1703" i="1"/>
  <c r="AJ1703" i="1"/>
  <c r="AH1704" i="1"/>
  <c r="AI1704" i="1"/>
  <c r="AJ1704" i="1"/>
  <c r="AH1705" i="1"/>
  <c r="AI1705" i="1"/>
  <c r="AJ1705" i="1"/>
  <c r="AH1706" i="1"/>
  <c r="AI1706" i="1"/>
  <c r="AJ1706" i="1"/>
  <c r="AH1707" i="1"/>
  <c r="AI1707" i="1"/>
  <c r="AJ1707" i="1"/>
  <c r="AH1708" i="1"/>
  <c r="AI1708" i="1"/>
  <c r="AJ1708" i="1"/>
  <c r="AH1709" i="1"/>
  <c r="AI1709" i="1"/>
  <c r="AJ1709" i="1"/>
  <c r="AH1710" i="1"/>
  <c r="AI1710" i="1"/>
  <c r="AJ1710" i="1"/>
  <c r="AH1711" i="1"/>
  <c r="AI1711" i="1"/>
  <c r="AJ1711" i="1"/>
  <c r="AH1712" i="1"/>
  <c r="AI1712" i="1"/>
  <c r="AJ1712" i="1"/>
  <c r="AH1713" i="1"/>
  <c r="AI1713" i="1"/>
  <c r="AJ1713" i="1"/>
  <c r="AH1714" i="1"/>
  <c r="AI1714" i="1"/>
  <c r="AJ1714" i="1"/>
  <c r="AH1715" i="1"/>
  <c r="AI1715" i="1"/>
  <c r="AJ1715" i="1"/>
  <c r="AH1716" i="1"/>
  <c r="AI1716" i="1"/>
  <c r="AJ1716" i="1"/>
  <c r="AH1717" i="1"/>
  <c r="AI1717" i="1"/>
  <c r="AJ1717" i="1"/>
  <c r="AH1718" i="1"/>
  <c r="AI1718" i="1"/>
  <c r="AJ1718" i="1"/>
  <c r="AH1719" i="1"/>
  <c r="AI1719" i="1"/>
  <c r="AJ1719" i="1"/>
  <c r="AH1720" i="1"/>
  <c r="AI1720" i="1"/>
  <c r="AJ1720" i="1"/>
  <c r="AH1721" i="1"/>
  <c r="AI1721" i="1"/>
  <c r="AJ1721" i="1"/>
  <c r="AH1722" i="1"/>
  <c r="AI1722" i="1"/>
  <c r="AJ1722" i="1"/>
  <c r="AH1723" i="1"/>
  <c r="AI1723" i="1"/>
  <c r="AJ1723" i="1"/>
  <c r="AH1724" i="1"/>
  <c r="AI1724" i="1"/>
  <c r="AJ1724" i="1"/>
  <c r="AH1725" i="1"/>
  <c r="AI1725" i="1"/>
  <c r="AJ1725" i="1"/>
  <c r="AH1726" i="1"/>
  <c r="AI1726" i="1"/>
  <c r="AJ1726" i="1"/>
  <c r="AH1727" i="1"/>
  <c r="AI1727" i="1"/>
  <c r="AJ1727" i="1"/>
  <c r="AH1728" i="1"/>
  <c r="AI1728" i="1"/>
  <c r="AJ1728" i="1"/>
  <c r="AH1729" i="1"/>
  <c r="AI1729" i="1"/>
  <c r="AJ1729" i="1"/>
  <c r="AH1730" i="1"/>
  <c r="AI1730" i="1"/>
  <c r="AJ1730" i="1"/>
  <c r="AH1731" i="1"/>
  <c r="AI1731" i="1"/>
  <c r="AJ1731" i="1"/>
  <c r="AH1732" i="1"/>
  <c r="AI1732" i="1"/>
  <c r="AJ1732" i="1"/>
  <c r="AH1733" i="1"/>
  <c r="AI1733" i="1"/>
  <c r="AJ1733" i="1"/>
  <c r="AH1734" i="1"/>
  <c r="AI1734" i="1"/>
  <c r="AJ1734" i="1"/>
  <c r="AH1735" i="1"/>
  <c r="AI1735" i="1"/>
  <c r="AJ1735" i="1"/>
  <c r="AH1736" i="1"/>
  <c r="AI1736" i="1"/>
  <c r="AJ1736" i="1"/>
  <c r="AH1737" i="1"/>
  <c r="AI1737" i="1"/>
  <c r="AJ1737" i="1"/>
  <c r="AH1738" i="1"/>
  <c r="AI1738" i="1"/>
  <c r="AJ1738" i="1"/>
  <c r="AH1739" i="1"/>
  <c r="AI1739" i="1"/>
  <c r="AJ1739" i="1"/>
  <c r="AH1740" i="1"/>
  <c r="AI1740" i="1"/>
  <c r="AJ1740" i="1"/>
  <c r="AH1741" i="1"/>
  <c r="AI1741" i="1"/>
  <c r="AJ1741" i="1"/>
  <c r="AH1742" i="1"/>
  <c r="AI1742" i="1"/>
  <c r="AJ1742" i="1"/>
  <c r="AH1743" i="1"/>
  <c r="AI1743" i="1"/>
  <c r="AJ1743" i="1"/>
  <c r="AH1744" i="1"/>
  <c r="AI1744" i="1"/>
  <c r="AJ1744" i="1"/>
  <c r="AH1745" i="1"/>
  <c r="AI1745" i="1"/>
  <c r="AJ1745" i="1"/>
  <c r="AH1746" i="1"/>
  <c r="AI1746" i="1"/>
  <c r="AJ1746" i="1"/>
  <c r="AH1747" i="1"/>
  <c r="AI1747" i="1"/>
  <c r="AJ1747" i="1"/>
  <c r="AH1748" i="1"/>
  <c r="AI1748" i="1"/>
  <c r="AJ1748" i="1"/>
  <c r="AH1749" i="1"/>
  <c r="AI1749" i="1"/>
  <c r="AJ1749" i="1"/>
  <c r="AH1750" i="1"/>
  <c r="AI1750" i="1"/>
  <c r="AJ1750" i="1"/>
  <c r="AH1751" i="1"/>
  <c r="AI1751" i="1"/>
  <c r="AJ1751" i="1"/>
  <c r="AH1752" i="1"/>
  <c r="AI1752" i="1"/>
  <c r="AJ1752" i="1"/>
  <c r="AH1753" i="1"/>
  <c r="AI1753" i="1"/>
  <c r="AJ1753" i="1"/>
  <c r="AH1754" i="1"/>
  <c r="AI1754" i="1"/>
  <c r="AJ1754" i="1"/>
  <c r="AH1755" i="1"/>
  <c r="AI1755" i="1"/>
  <c r="AJ1755" i="1"/>
  <c r="AH1756" i="1"/>
  <c r="AI1756" i="1"/>
  <c r="AJ1756" i="1"/>
  <c r="AH1757" i="1"/>
  <c r="AI1757" i="1"/>
  <c r="AJ1757" i="1"/>
  <c r="AH1758" i="1"/>
  <c r="AI1758" i="1"/>
  <c r="AJ1758" i="1"/>
  <c r="AH1759" i="1"/>
  <c r="AI1759" i="1"/>
  <c r="AJ1759" i="1"/>
  <c r="AH1760" i="1"/>
  <c r="AI1760" i="1"/>
  <c r="AJ1760" i="1"/>
  <c r="AH1761" i="1"/>
  <c r="AI1761" i="1"/>
  <c r="AJ1761" i="1"/>
  <c r="AH1762" i="1"/>
  <c r="AI1762" i="1"/>
  <c r="AJ1762" i="1"/>
  <c r="AH1763" i="1"/>
  <c r="AI1763" i="1"/>
  <c r="AJ1763" i="1"/>
  <c r="AH1764" i="1"/>
  <c r="AI1764" i="1"/>
  <c r="AJ1764" i="1"/>
  <c r="AH1765" i="1"/>
  <c r="AI1765" i="1"/>
  <c r="AJ1765" i="1"/>
  <c r="AH1766" i="1"/>
  <c r="AI1766" i="1"/>
  <c r="AJ1766" i="1"/>
  <c r="AH1767" i="1"/>
  <c r="AI1767" i="1"/>
  <c r="AJ1767" i="1"/>
  <c r="AH1768" i="1"/>
  <c r="AI1768" i="1"/>
  <c r="AJ1768" i="1"/>
  <c r="AH1769" i="1"/>
  <c r="AI1769" i="1"/>
  <c r="AJ1769" i="1"/>
  <c r="AH1770" i="1"/>
  <c r="AI1770" i="1"/>
  <c r="AJ1770" i="1"/>
  <c r="AH1771" i="1"/>
  <c r="AI1771" i="1"/>
  <c r="AJ1771" i="1"/>
  <c r="AH1772" i="1"/>
  <c r="AI1772" i="1"/>
  <c r="AJ1772" i="1"/>
  <c r="AH1773" i="1"/>
  <c r="AI1773" i="1"/>
  <c r="AJ1773" i="1"/>
  <c r="AH1774" i="1"/>
  <c r="AI1774" i="1"/>
  <c r="AJ1774" i="1"/>
  <c r="AH1775" i="1"/>
  <c r="AI1775" i="1"/>
  <c r="AJ1775" i="1"/>
  <c r="AH1776" i="1"/>
  <c r="AI1776" i="1"/>
  <c r="AJ1776" i="1"/>
  <c r="AH1777" i="1"/>
  <c r="AI1777" i="1"/>
  <c r="AJ1777" i="1"/>
  <c r="AH1778" i="1"/>
  <c r="AI1778" i="1"/>
  <c r="AJ1778" i="1"/>
  <c r="AH1779" i="1"/>
  <c r="AI1779" i="1"/>
  <c r="AJ1779" i="1"/>
  <c r="AH1780" i="1"/>
  <c r="AI1780" i="1"/>
  <c r="AJ1780" i="1"/>
  <c r="AH1781" i="1"/>
  <c r="AI1781" i="1"/>
  <c r="AJ1781" i="1"/>
  <c r="AH1782" i="1"/>
  <c r="AI1782" i="1"/>
  <c r="AJ1782" i="1"/>
  <c r="AH1783" i="1"/>
  <c r="AI1783" i="1"/>
  <c r="AJ1783" i="1"/>
  <c r="AH1784" i="1"/>
  <c r="AI1784" i="1"/>
  <c r="AJ1784" i="1"/>
  <c r="AH1785" i="1"/>
  <c r="AI1785" i="1"/>
  <c r="AJ1785" i="1"/>
  <c r="AH1786" i="1"/>
  <c r="AI1786" i="1"/>
  <c r="AJ1786" i="1"/>
  <c r="AH1787" i="1"/>
  <c r="AI1787" i="1"/>
  <c r="AJ1787" i="1"/>
  <c r="AH1788" i="1"/>
  <c r="AI1788" i="1"/>
  <c r="AJ1788" i="1"/>
  <c r="AH1789" i="1"/>
  <c r="AI1789" i="1"/>
  <c r="AJ1789" i="1"/>
  <c r="AH1790" i="1"/>
  <c r="AI1790" i="1"/>
  <c r="AJ1790" i="1"/>
  <c r="AH1791" i="1"/>
  <c r="AI1791" i="1"/>
  <c r="AJ1791" i="1"/>
  <c r="AH1792" i="1"/>
  <c r="AI1792" i="1"/>
  <c r="AJ1792" i="1"/>
  <c r="AH1793" i="1"/>
  <c r="AI1793" i="1"/>
  <c r="AJ1793" i="1"/>
  <c r="AH1794" i="1"/>
  <c r="AI1794" i="1"/>
  <c r="AJ1794" i="1"/>
  <c r="AH1795" i="1"/>
  <c r="AI1795" i="1"/>
  <c r="AJ1795" i="1"/>
  <c r="AH1796" i="1"/>
  <c r="AI1796" i="1"/>
  <c r="AJ1796" i="1"/>
  <c r="AH1797" i="1"/>
  <c r="AI1797" i="1"/>
  <c r="AJ1797" i="1"/>
  <c r="AH1798" i="1"/>
  <c r="AI1798" i="1"/>
  <c r="AJ1798" i="1"/>
  <c r="AH1799" i="1"/>
  <c r="AI1799" i="1"/>
  <c r="AJ1799" i="1"/>
  <c r="AH1800" i="1"/>
  <c r="AI1800" i="1"/>
  <c r="AJ1800" i="1"/>
  <c r="AH1801" i="1"/>
  <c r="AI1801" i="1"/>
  <c r="AJ1801" i="1"/>
  <c r="AH1802" i="1"/>
  <c r="AI1802" i="1"/>
  <c r="AJ1802" i="1"/>
  <c r="AH1803" i="1"/>
  <c r="AI1803" i="1"/>
  <c r="AJ1803" i="1"/>
  <c r="AH1804" i="1"/>
  <c r="AI1804" i="1"/>
  <c r="AJ1804" i="1"/>
  <c r="AH1805" i="1"/>
  <c r="AI1805" i="1"/>
  <c r="AJ1805" i="1"/>
  <c r="AH1806" i="1"/>
  <c r="AI1806" i="1"/>
  <c r="AJ1806" i="1"/>
  <c r="AH1807" i="1"/>
  <c r="AI1807" i="1"/>
  <c r="AJ1807" i="1"/>
  <c r="AH1808" i="1"/>
  <c r="AI1808" i="1"/>
  <c r="AJ1808" i="1"/>
  <c r="AH1809" i="1"/>
  <c r="AI1809" i="1"/>
  <c r="AJ1809" i="1"/>
  <c r="AH1810" i="1"/>
  <c r="AI1810" i="1"/>
  <c r="AJ1810" i="1"/>
  <c r="AH1811" i="1"/>
  <c r="AI1811" i="1"/>
  <c r="AJ1811" i="1"/>
  <c r="AH1812" i="1"/>
  <c r="AI1812" i="1"/>
  <c r="AJ1812" i="1"/>
  <c r="AH1813" i="1"/>
  <c r="AI1813" i="1"/>
  <c r="AJ1813" i="1"/>
  <c r="AH1814" i="1"/>
  <c r="AI1814" i="1"/>
  <c r="AJ1814" i="1"/>
  <c r="AH1815" i="1"/>
  <c r="AI1815" i="1"/>
  <c r="AJ1815" i="1"/>
  <c r="AH1816" i="1"/>
  <c r="AI1816" i="1"/>
  <c r="AJ1816" i="1"/>
  <c r="AH1817" i="1"/>
  <c r="AI1817" i="1"/>
  <c r="AJ1817" i="1"/>
  <c r="AH1818" i="1"/>
  <c r="AI1818" i="1"/>
  <c r="AJ1818" i="1"/>
  <c r="AH1819" i="1"/>
  <c r="AI1819" i="1"/>
  <c r="AJ1819" i="1"/>
  <c r="AH1820" i="1"/>
  <c r="AI1820" i="1"/>
  <c r="AJ1820" i="1"/>
  <c r="AH1821" i="1"/>
  <c r="AI1821" i="1"/>
  <c r="AJ1821" i="1"/>
  <c r="AH1822" i="1"/>
  <c r="AI1822" i="1"/>
  <c r="AJ1822" i="1"/>
  <c r="AH1823" i="1"/>
  <c r="AI1823" i="1"/>
  <c r="AJ1823" i="1"/>
  <c r="AH1824" i="1"/>
  <c r="AI1824" i="1"/>
  <c r="AJ1824" i="1"/>
  <c r="AH1825" i="1"/>
  <c r="AI1825" i="1"/>
  <c r="AJ1825" i="1"/>
  <c r="AH1826" i="1"/>
  <c r="AI1826" i="1"/>
  <c r="AJ1826" i="1"/>
  <c r="AH1827" i="1"/>
  <c r="AI1827" i="1"/>
  <c r="AJ1827" i="1"/>
  <c r="AH1828" i="1"/>
  <c r="AI1828" i="1"/>
  <c r="AJ1828" i="1"/>
  <c r="AH1829" i="1"/>
  <c r="AI1829" i="1"/>
  <c r="AJ1829" i="1"/>
  <c r="AH1830" i="1"/>
  <c r="AI1830" i="1"/>
  <c r="AJ1830" i="1"/>
  <c r="AH1831" i="1"/>
  <c r="AI1831" i="1"/>
  <c r="AJ1831" i="1"/>
  <c r="AH1832" i="1"/>
  <c r="AI1832" i="1"/>
  <c r="AJ1832" i="1"/>
  <c r="AH1833" i="1"/>
  <c r="AI1833" i="1"/>
  <c r="AJ1833" i="1"/>
  <c r="AH1834" i="1"/>
  <c r="AI1834" i="1"/>
  <c r="AJ1834" i="1"/>
  <c r="AH1835" i="1"/>
  <c r="AI1835" i="1"/>
  <c r="AJ1835" i="1"/>
  <c r="AH1836" i="1"/>
  <c r="AI1836" i="1"/>
  <c r="AJ1836" i="1"/>
  <c r="AH1837" i="1"/>
  <c r="AI1837" i="1"/>
  <c r="AJ1837" i="1"/>
  <c r="AH1838" i="1"/>
  <c r="AI1838" i="1"/>
  <c r="AJ1838" i="1"/>
  <c r="AH1839" i="1"/>
  <c r="AI1839" i="1"/>
  <c r="AJ1839" i="1"/>
  <c r="AH1840" i="1"/>
  <c r="AI1840" i="1"/>
  <c r="AJ1840" i="1"/>
  <c r="AH1841" i="1"/>
  <c r="AI1841" i="1"/>
  <c r="AJ1841" i="1"/>
  <c r="AH1842" i="1"/>
  <c r="AI1842" i="1"/>
  <c r="AJ1842" i="1"/>
  <c r="AH1843" i="1"/>
  <c r="AI1843" i="1"/>
  <c r="AJ1843" i="1"/>
  <c r="AH1844" i="1"/>
  <c r="AI1844" i="1"/>
  <c r="AJ1844" i="1"/>
  <c r="AH1845" i="1"/>
  <c r="AI1845" i="1"/>
  <c r="AJ1845" i="1"/>
  <c r="AH1846" i="1"/>
  <c r="AI1846" i="1"/>
  <c r="AJ1846" i="1"/>
  <c r="AH1847" i="1"/>
  <c r="AI1847" i="1"/>
  <c r="AJ1847" i="1"/>
  <c r="AH1848" i="1"/>
  <c r="AI1848" i="1"/>
  <c r="AJ1848" i="1"/>
  <c r="AH1849" i="1"/>
  <c r="AI1849" i="1"/>
  <c r="AJ1849" i="1"/>
  <c r="AH1850" i="1"/>
  <c r="AI1850" i="1"/>
  <c r="AJ1850" i="1"/>
  <c r="AH1851" i="1"/>
  <c r="AI1851" i="1"/>
  <c r="AJ1851" i="1"/>
  <c r="AH1852" i="1"/>
  <c r="AI1852" i="1"/>
  <c r="AJ1852" i="1"/>
  <c r="AH1853" i="1"/>
  <c r="AI1853" i="1"/>
  <c r="AJ1853" i="1"/>
  <c r="AH1854" i="1"/>
  <c r="AI1854" i="1"/>
  <c r="AJ1854" i="1"/>
  <c r="AH1855" i="1"/>
  <c r="AI1855" i="1"/>
  <c r="AJ1855" i="1"/>
  <c r="AH1856" i="1"/>
  <c r="AI1856" i="1"/>
  <c r="AJ1856" i="1"/>
  <c r="AH1857" i="1"/>
  <c r="AI1857" i="1"/>
  <c r="AJ1857" i="1"/>
  <c r="AH1858" i="1"/>
  <c r="AI1858" i="1"/>
  <c r="AJ1858" i="1"/>
  <c r="AH1859" i="1"/>
  <c r="AI1859" i="1"/>
  <c r="AJ1859" i="1"/>
  <c r="AH1860" i="1"/>
  <c r="AI1860" i="1"/>
  <c r="AJ1860" i="1"/>
  <c r="AH1861" i="1"/>
  <c r="AI1861" i="1"/>
  <c r="AJ1861" i="1"/>
  <c r="AH1862" i="1"/>
  <c r="AI1862" i="1"/>
  <c r="AJ1862" i="1"/>
  <c r="AH1863" i="1"/>
  <c r="AI1863" i="1"/>
  <c r="AJ1863" i="1"/>
  <c r="AH1864" i="1"/>
  <c r="AI1864" i="1"/>
  <c r="AJ1864" i="1"/>
  <c r="AH1865" i="1"/>
  <c r="AI1865" i="1"/>
  <c r="AJ1865" i="1"/>
  <c r="AH1866" i="1"/>
  <c r="AI1866" i="1"/>
  <c r="AJ1866" i="1"/>
  <c r="AH1867" i="1"/>
  <c r="AI1867" i="1"/>
  <c r="AJ1867" i="1"/>
  <c r="AH1868" i="1"/>
  <c r="AI1868" i="1"/>
  <c r="AJ1868" i="1"/>
  <c r="AH1869" i="1"/>
  <c r="AI1869" i="1"/>
  <c r="AJ1869" i="1"/>
  <c r="AH1870" i="1"/>
  <c r="AI1870" i="1"/>
  <c r="AJ1870" i="1"/>
  <c r="AH1871" i="1"/>
  <c r="AI1871" i="1"/>
  <c r="AJ1871" i="1"/>
  <c r="AH1872" i="1"/>
  <c r="AI1872" i="1"/>
  <c r="AJ1872" i="1"/>
  <c r="AH1873" i="1"/>
  <c r="AI1873" i="1"/>
  <c r="AJ1873" i="1"/>
  <c r="AH1874" i="1"/>
  <c r="AI1874" i="1"/>
  <c r="AJ1874" i="1"/>
  <c r="AH1875" i="1"/>
  <c r="AI1875" i="1"/>
  <c r="AJ1875" i="1"/>
  <c r="AH1876" i="1"/>
  <c r="AI1876" i="1"/>
  <c r="AJ1876" i="1"/>
  <c r="AH1877" i="1"/>
  <c r="AI1877" i="1"/>
  <c r="AJ1877" i="1"/>
  <c r="AH1878" i="1"/>
  <c r="AI1878" i="1"/>
  <c r="AJ1878" i="1"/>
  <c r="AH1879" i="1"/>
  <c r="AI1879" i="1"/>
  <c r="AJ1879" i="1"/>
  <c r="AH1880" i="1"/>
  <c r="AI1880" i="1"/>
  <c r="AJ1880" i="1"/>
  <c r="AH1881" i="1"/>
  <c r="AI1881" i="1"/>
  <c r="AJ1881" i="1"/>
  <c r="AH1882" i="1"/>
  <c r="AI1882" i="1"/>
  <c r="AJ1882" i="1"/>
  <c r="AH1883" i="1"/>
  <c r="AI1883" i="1"/>
  <c r="AJ1883" i="1"/>
  <c r="AH1884" i="1"/>
  <c r="AI1884" i="1"/>
  <c r="AJ1884" i="1"/>
  <c r="AH1885" i="1"/>
  <c r="AI1885" i="1"/>
  <c r="AJ1885" i="1"/>
  <c r="AH1886" i="1"/>
  <c r="AI1886" i="1"/>
  <c r="AJ1886" i="1"/>
  <c r="AH1887" i="1"/>
  <c r="AI1887" i="1"/>
  <c r="AJ1887" i="1"/>
  <c r="AH1888" i="1"/>
  <c r="AI1888" i="1"/>
  <c r="AJ1888" i="1"/>
  <c r="AH1889" i="1"/>
  <c r="AI1889" i="1"/>
  <c r="AJ1889" i="1"/>
  <c r="AH1890" i="1"/>
  <c r="AI1890" i="1"/>
  <c r="AJ1890" i="1"/>
  <c r="AH1891" i="1"/>
  <c r="AI1891" i="1"/>
  <c r="AJ1891" i="1"/>
  <c r="AH1892" i="1"/>
  <c r="AI1892" i="1"/>
  <c r="AJ1892" i="1"/>
  <c r="AH1893" i="1"/>
  <c r="AI1893" i="1"/>
  <c r="AJ1893" i="1"/>
  <c r="AH1894" i="1"/>
  <c r="AI1894" i="1"/>
  <c r="AJ1894" i="1"/>
  <c r="AH1895" i="1"/>
  <c r="AI1895" i="1"/>
  <c r="AJ1895" i="1"/>
  <c r="AH1896" i="1"/>
  <c r="AI1896" i="1"/>
  <c r="AJ1896" i="1"/>
  <c r="AH1897" i="1"/>
  <c r="AI1897" i="1"/>
  <c r="AJ1897" i="1"/>
  <c r="AH1898" i="1"/>
  <c r="AI1898" i="1"/>
  <c r="AJ1898" i="1"/>
  <c r="AH1899" i="1"/>
  <c r="AI1899" i="1"/>
  <c r="AJ1899" i="1"/>
  <c r="AH1900" i="1"/>
  <c r="AI1900" i="1"/>
  <c r="AJ1900" i="1"/>
  <c r="AH1901" i="1"/>
  <c r="AI1901" i="1"/>
  <c r="AJ1901" i="1"/>
  <c r="AH1902" i="1"/>
  <c r="AI1902" i="1"/>
  <c r="AJ1902" i="1"/>
  <c r="AH1903" i="1"/>
  <c r="AI1903" i="1"/>
  <c r="AJ1903" i="1"/>
  <c r="AH1904" i="1"/>
  <c r="AI1904" i="1"/>
  <c r="AJ1904" i="1"/>
  <c r="AH1905" i="1"/>
  <c r="AI1905" i="1"/>
  <c r="AJ1905" i="1"/>
  <c r="AH1906" i="1"/>
  <c r="AI1906" i="1"/>
  <c r="AJ1906" i="1"/>
  <c r="AH1907" i="1"/>
  <c r="AI1907" i="1"/>
  <c r="AJ1907" i="1"/>
  <c r="AH1908" i="1"/>
  <c r="AI1908" i="1"/>
  <c r="AJ1908" i="1"/>
  <c r="AH1909" i="1"/>
  <c r="AI1909" i="1"/>
  <c r="AJ1909" i="1"/>
  <c r="AH1910" i="1"/>
  <c r="AI1910" i="1"/>
  <c r="AJ1910" i="1"/>
  <c r="AH1911" i="1"/>
  <c r="AI1911" i="1"/>
  <c r="AJ1911" i="1"/>
  <c r="AH1912" i="1"/>
  <c r="AI1912" i="1"/>
  <c r="AJ1912" i="1"/>
  <c r="AH1913" i="1"/>
  <c r="AI1913" i="1"/>
  <c r="AJ1913" i="1"/>
  <c r="AH1914" i="1"/>
  <c r="AI1914" i="1"/>
  <c r="AJ1914" i="1"/>
  <c r="AH1915" i="1"/>
  <c r="AI1915" i="1"/>
  <c r="AJ1915" i="1"/>
  <c r="AH1916" i="1"/>
  <c r="AI1916" i="1"/>
  <c r="AJ1916" i="1"/>
  <c r="AH1917" i="1"/>
  <c r="AI1917" i="1"/>
  <c r="AJ1917" i="1"/>
  <c r="AH1918" i="1"/>
  <c r="AI1918" i="1"/>
  <c r="AJ1918" i="1"/>
  <c r="AH1919" i="1"/>
  <c r="AI1919" i="1"/>
  <c r="AJ1919" i="1"/>
  <c r="AH1920" i="1"/>
  <c r="AI1920" i="1"/>
  <c r="AJ1920" i="1"/>
  <c r="AH1921" i="1"/>
  <c r="AI1921" i="1"/>
  <c r="AJ1921" i="1"/>
  <c r="AH1922" i="1"/>
  <c r="AI1922" i="1"/>
  <c r="AJ1922" i="1"/>
  <c r="AH1923" i="1"/>
  <c r="AI1923" i="1"/>
  <c r="AJ1923" i="1"/>
  <c r="AH1924" i="1"/>
  <c r="AI1924" i="1"/>
  <c r="AJ1924" i="1"/>
  <c r="AH1925" i="1"/>
  <c r="AI1925" i="1"/>
  <c r="AJ1925" i="1"/>
  <c r="AH1926" i="1"/>
  <c r="AI1926" i="1"/>
  <c r="AJ1926" i="1"/>
  <c r="AH1927" i="1"/>
  <c r="AI1927" i="1"/>
  <c r="AJ1927" i="1"/>
  <c r="AH1928" i="1"/>
  <c r="AI1928" i="1"/>
  <c r="AJ1928" i="1"/>
  <c r="AH1929" i="1"/>
  <c r="AI1929" i="1"/>
  <c r="AJ1929" i="1"/>
  <c r="AH1930" i="1"/>
  <c r="AI1930" i="1"/>
  <c r="AJ1930" i="1"/>
  <c r="AH1931" i="1"/>
  <c r="AI1931" i="1"/>
  <c r="AJ1931" i="1"/>
  <c r="AH1932" i="1"/>
  <c r="AI1932" i="1"/>
  <c r="AJ1932" i="1"/>
  <c r="AH1933" i="1"/>
  <c r="AI1933" i="1"/>
  <c r="AJ1933" i="1"/>
  <c r="AH1934" i="1"/>
  <c r="AI1934" i="1"/>
  <c r="AJ1934" i="1"/>
  <c r="AH1935" i="1"/>
  <c r="AI1935" i="1"/>
  <c r="AJ1935" i="1"/>
  <c r="AH1936" i="1"/>
  <c r="AI1936" i="1"/>
  <c r="AJ1936" i="1"/>
  <c r="AH1937" i="1"/>
  <c r="AI1937" i="1"/>
  <c r="AJ1937" i="1"/>
  <c r="AH1938" i="1"/>
  <c r="AI1938" i="1"/>
  <c r="AJ1938" i="1"/>
  <c r="AH1939" i="1"/>
  <c r="AI1939" i="1"/>
  <c r="AJ1939" i="1"/>
  <c r="AH1940" i="1"/>
  <c r="AI1940" i="1"/>
  <c r="AJ1940" i="1"/>
  <c r="AH1941" i="1"/>
  <c r="AI1941" i="1"/>
  <c r="AJ1941" i="1"/>
  <c r="AH1942" i="1"/>
  <c r="AI1942" i="1"/>
  <c r="AJ1942" i="1"/>
  <c r="AH1943" i="1"/>
  <c r="AI1943" i="1"/>
  <c r="AJ1943" i="1"/>
  <c r="AH1944" i="1"/>
  <c r="AI1944" i="1"/>
  <c r="AJ1944" i="1"/>
  <c r="AH1945" i="1"/>
  <c r="AI1945" i="1"/>
  <c r="AJ1945" i="1"/>
  <c r="AH1946" i="1"/>
  <c r="AI1946" i="1"/>
  <c r="AJ1946" i="1"/>
  <c r="AH1947" i="1"/>
  <c r="AI1947" i="1"/>
  <c r="AJ1947" i="1"/>
  <c r="AH1948" i="1"/>
  <c r="AI1948" i="1"/>
  <c r="AJ1948" i="1"/>
  <c r="AH1949" i="1"/>
  <c r="AI1949" i="1"/>
  <c r="AJ1949" i="1"/>
  <c r="AH1950" i="1"/>
  <c r="AI1950" i="1"/>
  <c r="AJ1950" i="1"/>
  <c r="AH1951" i="1"/>
  <c r="AI1951" i="1"/>
  <c r="AJ1951" i="1"/>
  <c r="AH1952" i="1"/>
  <c r="AI1952" i="1"/>
  <c r="AJ1952" i="1"/>
  <c r="AH1953" i="1"/>
  <c r="AI1953" i="1"/>
  <c r="AJ1953" i="1"/>
  <c r="AH1954" i="1"/>
  <c r="AI1954" i="1"/>
  <c r="AJ1954" i="1"/>
  <c r="AH1955" i="1"/>
  <c r="AI1955" i="1"/>
  <c r="AJ1955" i="1"/>
  <c r="AH1956" i="1"/>
  <c r="AI1956" i="1"/>
  <c r="AJ1956" i="1"/>
  <c r="AH1957" i="1"/>
  <c r="AI1957" i="1"/>
  <c r="AJ1957" i="1"/>
  <c r="AH1958" i="1"/>
  <c r="AI1958" i="1"/>
  <c r="AJ1958" i="1"/>
  <c r="AH1959" i="1"/>
  <c r="AI1959" i="1"/>
  <c r="AJ1959" i="1"/>
  <c r="AH1960" i="1"/>
  <c r="AI1960" i="1"/>
  <c r="AJ1960" i="1"/>
  <c r="AH1961" i="1"/>
  <c r="AI1961" i="1"/>
  <c r="AJ1961" i="1"/>
  <c r="AH1962" i="1"/>
  <c r="AI1962" i="1"/>
  <c r="AJ1962" i="1"/>
  <c r="AH1963" i="1"/>
  <c r="AI1963" i="1"/>
  <c r="AJ1963" i="1"/>
  <c r="AH1964" i="1"/>
  <c r="AI1964" i="1"/>
  <c r="AJ1964" i="1"/>
  <c r="AH1965" i="1"/>
  <c r="AI1965" i="1"/>
  <c r="AJ1965" i="1"/>
  <c r="AH1966" i="1"/>
  <c r="AI1966" i="1"/>
  <c r="AJ1966" i="1"/>
  <c r="AH1967" i="1"/>
  <c r="AI1967" i="1"/>
  <c r="AJ1967" i="1"/>
  <c r="AH1968" i="1"/>
  <c r="AI1968" i="1"/>
  <c r="AJ1968" i="1"/>
  <c r="AH1969" i="1"/>
  <c r="AI1969" i="1"/>
  <c r="AJ1969" i="1"/>
  <c r="AH1970" i="1"/>
  <c r="AI1970" i="1"/>
  <c r="AJ1970" i="1"/>
  <c r="AH1971" i="1"/>
  <c r="AI1971" i="1"/>
  <c r="AJ1971" i="1"/>
  <c r="AH1972" i="1"/>
  <c r="AI1972" i="1"/>
  <c r="AJ1972" i="1"/>
  <c r="AH1973" i="1"/>
  <c r="AI1973" i="1"/>
  <c r="AJ1973" i="1"/>
  <c r="AH1974" i="1"/>
  <c r="AI1974" i="1"/>
  <c r="AJ1974" i="1"/>
  <c r="AH1975" i="1"/>
  <c r="AI1975" i="1"/>
  <c r="AJ1975" i="1"/>
  <c r="AH1976" i="1"/>
  <c r="AI1976" i="1"/>
  <c r="AJ1976" i="1"/>
  <c r="AH1977" i="1"/>
  <c r="AI1977" i="1"/>
  <c r="AJ1977" i="1"/>
  <c r="AH1978" i="1"/>
  <c r="AI1978" i="1"/>
  <c r="AJ1978" i="1"/>
  <c r="AH1979" i="1"/>
  <c r="AI1979" i="1"/>
  <c r="AJ1979" i="1"/>
  <c r="AH1980" i="1"/>
  <c r="AI1980" i="1"/>
  <c r="AJ1980" i="1"/>
  <c r="AH1981" i="1"/>
  <c r="AI1981" i="1"/>
  <c r="AJ1981" i="1"/>
  <c r="AH1982" i="1"/>
  <c r="AI1982" i="1"/>
  <c r="AJ1982" i="1"/>
  <c r="AH1983" i="1"/>
  <c r="AI1983" i="1"/>
  <c r="AJ1983" i="1"/>
  <c r="AH1984" i="1"/>
  <c r="AI1984" i="1"/>
  <c r="AJ1984" i="1"/>
  <c r="AH1985" i="1"/>
  <c r="AI1985" i="1"/>
  <c r="AJ1985" i="1"/>
  <c r="AH1986" i="1"/>
  <c r="AI1986" i="1"/>
  <c r="AJ1986" i="1"/>
  <c r="AH1987" i="1"/>
  <c r="AI1987" i="1"/>
  <c r="AJ1987" i="1"/>
  <c r="AH1988" i="1"/>
  <c r="AI1988" i="1"/>
  <c r="AJ1988" i="1"/>
  <c r="AH1989" i="1"/>
  <c r="AI1989" i="1"/>
  <c r="AJ1989" i="1"/>
  <c r="AH1990" i="1"/>
  <c r="AI1990" i="1"/>
  <c r="AJ1990" i="1"/>
  <c r="AH1991" i="1"/>
  <c r="AI1991" i="1"/>
  <c r="AJ1991" i="1"/>
  <c r="AH1992" i="1"/>
  <c r="AI1992" i="1"/>
  <c r="AJ1992" i="1"/>
  <c r="AH1993" i="1"/>
  <c r="AI1993" i="1"/>
  <c r="AJ1993" i="1"/>
  <c r="AH1994" i="1"/>
  <c r="AI1994" i="1"/>
  <c r="AJ1994" i="1"/>
  <c r="AH1995" i="1"/>
  <c r="AI1995" i="1"/>
  <c r="AJ1995" i="1"/>
  <c r="AH1996" i="1"/>
  <c r="AI1996" i="1"/>
  <c r="AJ1996" i="1"/>
  <c r="AH1997" i="1"/>
  <c r="AI1997" i="1"/>
  <c r="AJ1997" i="1"/>
  <c r="AH1998" i="1"/>
  <c r="AI1998" i="1"/>
  <c r="AJ1998" i="1"/>
  <c r="AH1999" i="1"/>
  <c r="AI1999" i="1"/>
  <c r="AJ1999" i="1"/>
  <c r="AH2000" i="1"/>
  <c r="AI2000" i="1"/>
  <c r="AJ2000" i="1"/>
  <c r="AH2001" i="1"/>
  <c r="AI2001" i="1"/>
  <c r="AJ2001" i="1"/>
  <c r="AH2002" i="1"/>
  <c r="AI2002" i="1"/>
  <c r="AJ2002" i="1"/>
  <c r="AH2003" i="1"/>
  <c r="AI2003" i="1"/>
  <c r="AJ2003" i="1"/>
  <c r="AH2004" i="1"/>
  <c r="AI2004" i="1"/>
  <c r="AJ2004" i="1"/>
  <c r="AH2005" i="1"/>
  <c r="AI2005" i="1"/>
  <c r="AJ2005" i="1"/>
  <c r="AH2006" i="1"/>
  <c r="AI2006" i="1"/>
  <c r="AJ2006" i="1"/>
  <c r="AH2007" i="1"/>
  <c r="AI2007" i="1"/>
  <c r="AJ2007" i="1"/>
  <c r="AH2008" i="1"/>
  <c r="AI2008" i="1"/>
  <c r="AJ2008" i="1"/>
  <c r="AH2009" i="1"/>
  <c r="AI2009" i="1"/>
  <c r="AJ2009" i="1"/>
  <c r="AH2010" i="1"/>
  <c r="AI2010" i="1"/>
  <c r="AJ2010" i="1"/>
  <c r="AH2011" i="1"/>
  <c r="AI2011" i="1"/>
  <c r="AJ2011" i="1"/>
  <c r="AH2012" i="1"/>
  <c r="AI2012" i="1"/>
  <c r="AJ2012" i="1"/>
  <c r="AH2013" i="1"/>
  <c r="AI2013" i="1"/>
  <c r="AJ2013" i="1"/>
  <c r="AH2014" i="1"/>
  <c r="AI2014" i="1"/>
  <c r="AJ2014" i="1"/>
  <c r="AH2015" i="1"/>
  <c r="AI2015" i="1"/>
  <c r="AJ2015" i="1"/>
  <c r="AH2016" i="1"/>
  <c r="AI2016" i="1"/>
  <c r="AJ2016" i="1"/>
  <c r="AH2017" i="1"/>
  <c r="AI2017" i="1"/>
  <c r="AJ2017" i="1"/>
  <c r="AH2018" i="1"/>
  <c r="AI2018" i="1"/>
  <c r="AJ2018" i="1"/>
  <c r="AH2019" i="1"/>
  <c r="AI2019" i="1"/>
  <c r="AJ2019" i="1"/>
  <c r="AH2020" i="1"/>
  <c r="AI2020" i="1"/>
  <c r="AJ2020" i="1"/>
  <c r="AH2021" i="1"/>
  <c r="AI2021" i="1"/>
  <c r="AJ2021" i="1"/>
  <c r="AH2022" i="1"/>
  <c r="AI2022" i="1"/>
  <c r="AJ2022" i="1"/>
  <c r="AH2023" i="1"/>
  <c r="AI2023" i="1"/>
  <c r="AJ2023" i="1"/>
  <c r="AH2024" i="1"/>
  <c r="AI2024" i="1"/>
  <c r="AJ2024" i="1"/>
  <c r="AH2025" i="1"/>
  <c r="AI2025" i="1"/>
  <c r="AJ2025" i="1"/>
  <c r="AH2026" i="1"/>
  <c r="AI2026" i="1"/>
  <c r="AJ2026" i="1"/>
  <c r="AH2027" i="1"/>
  <c r="AI2027" i="1"/>
  <c r="AJ2027" i="1"/>
  <c r="AH2028" i="1"/>
  <c r="AI2028" i="1"/>
  <c r="AJ2028" i="1"/>
  <c r="AH2029" i="1"/>
  <c r="AI2029" i="1"/>
  <c r="AJ2029" i="1"/>
  <c r="AH2030" i="1"/>
  <c r="AI2030" i="1"/>
  <c r="AJ2030" i="1"/>
  <c r="AH2031" i="1"/>
  <c r="AI2031" i="1"/>
  <c r="AJ2031" i="1"/>
  <c r="AH2032" i="1"/>
  <c r="AI2032" i="1"/>
  <c r="AJ2032" i="1"/>
  <c r="AH2033" i="1"/>
  <c r="AI2033" i="1"/>
  <c r="AJ2033" i="1"/>
  <c r="AH2034" i="1"/>
  <c r="AI2034" i="1"/>
  <c r="AJ2034" i="1"/>
  <c r="AH2035" i="1"/>
  <c r="AI2035" i="1"/>
  <c r="AJ2035" i="1"/>
  <c r="AH2036" i="1"/>
  <c r="AI2036" i="1"/>
  <c r="AJ2036" i="1"/>
  <c r="AH2037" i="1"/>
  <c r="AI2037" i="1"/>
  <c r="AJ2037" i="1"/>
  <c r="AH2038" i="1"/>
  <c r="AI2038" i="1"/>
  <c r="AJ2038" i="1"/>
  <c r="AH2039" i="1"/>
  <c r="AI2039" i="1"/>
  <c r="AJ2039" i="1"/>
  <c r="AH2040" i="1"/>
  <c r="AI2040" i="1"/>
  <c r="AJ2040" i="1"/>
  <c r="AH2041" i="1"/>
  <c r="AI2041" i="1"/>
  <c r="AJ2041" i="1"/>
  <c r="AH2042" i="1"/>
  <c r="AI2042" i="1"/>
  <c r="AJ2042" i="1"/>
  <c r="AH2043" i="1"/>
  <c r="AI2043" i="1"/>
  <c r="AJ2043" i="1"/>
  <c r="AH2044" i="1"/>
  <c r="AI2044" i="1"/>
  <c r="AJ2044" i="1"/>
  <c r="AH2045" i="1"/>
  <c r="AI2045" i="1"/>
  <c r="AJ2045" i="1"/>
  <c r="AH2046" i="1"/>
  <c r="AI2046" i="1"/>
  <c r="AJ2046" i="1"/>
  <c r="AH2047" i="1"/>
  <c r="AI2047" i="1"/>
  <c r="AJ2047" i="1"/>
  <c r="AH2048" i="1"/>
  <c r="AI2048" i="1"/>
  <c r="AJ2048" i="1"/>
  <c r="AH2049" i="1"/>
  <c r="AI2049" i="1"/>
  <c r="AJ2049" i="1"/>
  <c r="AH2050" i="1"/>
  <c r="AI2050" i="1"/>
  <c r="AJ2050" i="1"/>
  <c r="AH2051" i="1"/>
  <c r="AI2051" i="1"/>
  <c r="AJ2051" i="1"/>
  <c r="AH2052" i="1"/>
  <c r="AI2052" i="1"/>
  <c r="AJ2052" i="1"/>
  <c r="AH2053" i="1"/>
  <c r="AI2053" i="1"/>
  <c r="AJ2053" i="1"/>
  <c r="AH2054" i="1"/>
  <c r="AI2054" i="1"/>
  <c r="AJ2054" i="1"/>
  <c r="AH2055" i="1"/>
  <c r="AI2055" i="1"/>
  <c r="AJ2055" i="1"/>
  <c r="AH2056" i="1"/>
  <c r="AI2056" i="1"/>
  <c r="AJ2056" i="1"/>
  <c r="AH2057" i="1"/>
  <c r="AI2057" i="1"/>
  <c r="AJ2057" i="1"/>
  <c r="AH2058" i="1"/>
  <c r="AI2058" i="1"/>
  <c r="AJ2058" i="1"/>
  <c r="AH2059" i="1"/>
  <c r="AI2059" i="1"/>
  <c r="AJ2059" i="1"/>
  <c r="AH2060" i="1"/>
  <c r="AI2060" i="1"/>
  <c r="AJ2060" i="1"/>
  <c r="AH2061" i="1"/>
  <c r="AI2061" i="1"/>
  <c r="AJ2061" i="1"/>
  <c r="AH2062" i="1"/>
  <c r="AI2062" i="1"/>
  <c r="AJ2062" i="1"/>
  <c r="AH2063" i="1"/>
  <c r="AI2063" i="1"/>
  <c r="AJ2063" i="1"/>
  <c r="AH2064" i="1"/>
  <c r="AI2064" i="1"/>
  <c r="AJ2064" i="1"/>
  <c r="AH2065" i="1"/>
  <c r="AI2065" i="1"/>
  <c r="AJ2065" i="1"/>
  <c r="AH2066" i="1"/>
  <c r="AI2066" i="1"/>
  <c r="AJ2066" i="1"/>
  <c r="AH2067" i="1"/>
  <c r="AI2067" i="1"/>
  <c r="AJ2067" i="1"/>
  <c r="AH2068" i="1"/>
  <c r="AI2068" i="1"/>
  <c r="AJ2068" i="1"/>
  <c r="AH2069" i="1"/>
  <c r="AI2069" i="1"/>
  <c r="AJ2069" i="1"/>
  <c r="AH2070" i="1"/>
  <c r="AI2070" i="1"/>
  <c r="AJ2070" i="1"/>
  <c r="AH2071" i="1"/>
  <c r="AI2071" i="1"/>
  <c r="AJ2071" i="1"/>
  <c r="AH2072" i="1"/>
  <c r="AI2072" i="1"/>
  <c r="AJ2072" i="1"/>
  <c r="AH2073" i="1"/>
  <c r="AI2073" i="1"/>
  <c r="AJ2073" i="1"/>
  <c r="AH2074" i="1"/>
  <c r="AI2074" i="1"/>
  <c r="AJ2074" i="1"/>
  <c r="AH2075" i="1"/>
  <c r="AI2075" i="1"/>
  <c r="AJ2075" i="1"/>
  <c r="AH2076" i="1"/>
  <c r="AI2076" i="1"/>
  <c r="AJ2076" i="1"/>
  <c r="AH2077" i="1"/>
  <c r="AI2077" i="1"/>
  <c r="AJ2077" i="1"/>
  <c r="AH2078" i="1"/>
  <c r="AI2078" i="1"/>
  <c r="AJ2078" i="1"/>
  <c r="AH2079" i="1"/>
  <c r="AI2079" i="1"/>
  <c r="AJ2079" i="1"/>
  <c r="AH2080" i="1"/>
  <c r="AI2080" i="1"/>
  <c r="AJ2080" i="1"/>
  <c r="AH2081" i="1"/>
  <c r="AI2081" i="1"/>
  <c r="AJ2081" i="1"/>
  <c r="AH2082" i="1"/>
  <c r="AI2082" i="1"/>
  <c r="AJ2082" i="1"/>
  <c r="AH2083" i="1"/>
  <c r="AI2083" i="1"/>
  <c r="AJ2083" i="1"/>
  <c r="AH2084" i="1"/>
  <c r="AI2084" i="1"/>
  <c r="AJ2084" i="1"/>
  <c r="AH2085" i="1"/>
  <c r="AI2085" i="1"/>
  <c r="AJ2085" i="1"/>
  <c r="AH2086" i="1"/>
  <c r="AI2086" i="1"/>
  <c r="AJ2086" i="1"/>
  <c r="AH2087" i="1"/>
  <c r="AI2087" i="1"/>
  <c r="AJ2087" i="1"/>
  <c r="AH2088" i="1"/>
  <c r="AI2088" i="1"/>
  <c r="AJ2088" i="1"/>
  <c r="AH2089" i="1"/>
  <c r="AI2089" i="1"/>
  <c r="AJ2089" i="1"/>
  <c r="AH2090" i="1"/>
  <c r="AI2090" i="1"/>
  <c r="AJ2090" i="1"/>
  <c r="AH2091" i="1"/>
  <c r="AI2091" i="1"/>
  <c r="AJ2091" i="1"/>
  <c r="AH2092" i="1"/>
  <c r="AI2092" i="1"/>
  <c r="AJ2092" i="1"/>
  <c r="AH2093" i="1"/>
  <c r="AI2093" i="1"/>
  <c r="AJ2093" i="1"/>
  <c r="AH2094" i="1"/>
  <c r="AI2094" i="1"/>
  <c r="AJ2094" i="1"/>
  <c r="AH2095" i="1"/>
  <c r="AI2095" i="1"/>
  <c r="AJ2095" i="1"/>
  <c r="AH2096" i="1"/>
  <c r="AI2096" i="1"/>
  <c r="AJ2096" i="1"/>
  <c r="AH2097" i="1"/>
  <c r="AI2097" i="1"/>
  <c r="AJ2097" i="1"/>
  <c r="AH2098" i="1"/>
  <c r="AI2098" i="1"/>
  <c r="AJ2098" i="1"/>
  <c r="AH2099" i="1"/>
  <c r="AI2099" i="1"/>
  <c r="AJ2099" i="1"/>
  <c r="AH2100" i="1"/>
  <c r="AI2100" i="1"/>
  <c r="AJ2100" i="1"/>
  <c r="AH2101" i="1"/>
  <c r="AI2101" i="1"/>
  <c r="AJ2101" i="1"/>
  <c r="AH2102" i="1"/>
  <c r="AI2102" i="1"/>
  <c r="AJ2102" i="1"/>
  <c r="AH2103" i="1"/>
  <c r="AI2103" i="1"/>
  <c r="AJ2103" i="1"/>
  <c r="AH2104" i="1"/>
  <c r="AI2104" i="1"/>
  <c r="AJ2104" i="1"/>
  <c r="AH2105" i="1"/>
  <c r="AI2105" i="1"/>
  <c r="AJ2105" i="1"/>
  <c r="AH2106" i="1"/>
  <c r="AI2106" i="1"/>
  <c r="AJ2106" i="1"/>
  <c r="AH2107" i="1"/>
  <c r="AI2107" i="1"/>
  <c r="AJ2107" i="1"/>
  <c r="AH2108" i="1"/>
  <c r="AI2108" i="1"/>
  <c r="AJ2108" i="1"/>
  <c r="AH2109" i="1"/>
  <c r="AI2109" i="1"/>
  <c r="AJ2109" i="1"/>
  <c r="AH2110" i="1"/>
  <c r="AI2110" i="1"/>
  <c r="AJ2110" i="1"/>
  <c r="AH2111" i="1"/>
  <c r="AI2111" i="1"/>
  <c r="AJ2111" i="1"/>
  <c r="AH2112" i="1"/>
  <c r="AI2112" i="1"/>
  <c r="AJ2112" i="1"/>
  <c r="AH2113" i="1"/>
  <c r="AI2113" i="1"/>
  <c r="AJ2113" i="1"/>
  <c r="AH2114" i="1"/>
  <c r="AI2114" i="1"/>
  <c r="AJ2114" i="1"/>
  <c r="AH2115" i="1"/>
  <c r="AI2115" i="1"/>
  <c r="AJ2115" i="1"/>
  <c r="AH2116" i="1"/>
  <c r="AI2116" i="1"/>
  <c r="AJ2116" i="1"/>
  <c r="AH2117" i="1"/>
  <c r="AI2117" i="1"/>
  <c r="AJ2117" i="1"/>
  <c r="AH2118" i="1"/>
  <c r="AI2118" i="1"/>
  <c r="AJ2118" i="1"/>
  <c r="AH2119" i="1"/>
  <c r="AI2119" i="1"/>
  <c r="AJ2119" i="1"/>
  <c r="AH2120" i="1"/>
  <c r="AI2120" i="1"/>
  <c r="AJ2120" i="1"/>
  <c r="AH2121" i="1"/>
  <c r="AI2121" i="1"/>
  <c r="AJ2121" i="1"/>
  <c r="AH2122" i="1"/>
  <c r="AI2122" i="1"/>
  <c r="AJ2122" i="1"/>
  <c r="AH2123" i="1"/>
  <c r="AI2123" i="1"/>
  <c r="AJ2123" i="1"/>
  <c r="AH2124" i="1"/>
  <c r="AI2124" i="1"/>
  <c r="AJ2124" i="1"/>
  <c r="AH2125" i="1"/>
  <c r="AI2125" i="1"/>
  <c r="AJ2125" i="1"/>
  <c r="AH2126" i="1"/>
  <c r="AI2126" i="1"/>
  <c r="AJ2126" i="1"/>
  <c r="AH2127" i="1"/>
  <c r="AI2127" i="1"/>
  <c r="AJ2127" i="1"/>
  <c r="AH2128" i="1"/>
  <c r="AI2128" i="1"/>
  <c r="AJ2128" i="1"/>
  <c r="AH2129" i="1"/>
  <c r="AI2129" i="1"/>
  <c r="AJ2129" i="1"/>
  <c r="AH2130" i="1"/>
  <c r="AI2130" i="1"/>
  <c r="AJ2130" i="1"/>
  <c r="AH2131" i="1"/>
  <c r="AI2131" i="1"/>
  <c r="AJ2131" i="1"/>
  <c r="AH2132" i="1"/>
  <c r="AI2132" i="1"/>
  <c r="AJ2132" i="1"/>
  <c r="AH2133" i="1"/>
  <c r="AI2133" i="1"/>
  <c r="AJ2133" i="1"/>
  <c r="AH2134" i="1"/>
  <c r="AI2134" i="1"/>
  <c r="AJ2134" i="1"/>
  <c r="AH2135" i="1"/>
  <c r="AI2135" i="1"/>
  <c r="AJ2135" i="1"/>
  <c r="AH2136" i="1"/>
  <c r="AI2136" i="1"/>
  <c r="AJ2136" i="1"/>
  <c r="AH2137" i="1"/>
  <c r="AI2137" i="1"/>
  <c r="AJ2137" i="1"/>
  <c r="AH2138" i="1"/>
  <c r="AI2138" i="1"/>
  <c r="AJ2138" i="1"/>
  <c r="AH2139" i="1"/>
  <c r="AI2139" i="1"/>
  <c r="AJ2139" i="1"/>
  <c r="AH2140" i="1"/>
  <c r="AI2140" i="1"/>
  <c r="AJ2140" i="1"/>
  <c r="AH2141" i="1"/>
  <c r="AI2141" i="1"/>
  <c r="AJ2141" i="1"/>
  <c r="AH2142" i="1"/>
  <c r="AI2142" i="1"/>
  <c r="AJ2142" i="1"/>
  <c r="AH2143" i="1"/>
  <c r="AI2143" i="1"/>
  <c r="AJ2143" i="1"/>
  <c r="AH2144" i="1"/>
  <c r="AI2144" i="1"/>
  <c r="AJ2144" i="1"/>
  <c r="AH2145" i="1"/>
  <c r="AI2145" i="1"/>
  <c r="AJ2145" i="1"/>
  <c r="AH2146" i="1"/>
  <c r="AI2146" i="1"/>
  <c r="AJ2146" i="1"/>
  <c r="AH2147" i="1"/>
  <c r="AI2147" i="1"/>
  <c r="AJ2147" i="1"/>
  <c r="AH2148" i="1"/>
  <c r="AI2148" i="1"/>
  <c r="AJ2148" i="1"/>
  <c r="AH2149" i="1"/>
  <c r="AI2149" i="1"/>
  <c r="AJ2149" i="1"/>
  <c r="AH2150" i="1"/>
  <c r="AI2150" i="1"/>
  <c r="AJ2150" i="1"/>
  <c r="AH2151" i="1"/>
  <c r="AI2151" i="1"/>
  <c r="AJ2151" i="1"/>
  <c r="AH2152" i="1"/>
  <c r="AI2152" i="1"/>
  <c r="AJ2152" i="1"/>
  <c r="AH2153" i="1"/>
  <c r="AI2153" i="1"/>
  <c r="AJ2153" i="1"/>
  <c r="AH2154" i="1"/>
  <c r="AI2154" i="1"/>
  <c r="AJ2154" i="1"/>
  <c r="AH2155" i="1"/>
  <c r="AI2155" i="1"/>
  <c r="AJ2155" i="1"/>
  <c r="AH2156" i="1"/>
  <c r="AI2156" i="1"/>
  <c r="AJ2156" i="1"/>
  <c r="AH2157" i="1"/>
  <c r="AI2157" i="1"/>
  <c r="AJ2157" i="1"/>
  <c r="AH2158" i="1"/>
  <c r="AI2158" i="1"/>
  <c r="AJ2158" i="1"/>
  <c r="AH2159" i="1"/>
  <c r="AI2159" i="1"/>
  <c r="AJ2159" i="1"/>
  <c r="AH2160" i="1"/>
  <c r="AI2160" i="1"/>
  <c r="AJ2160" i="1"/>
  <c r="AH2161" i="1"/>
  <c r="AI2161" i="1"/>
  <c r="AJ2161" i="1"/>
  <c r="AH2162" i="1"/>
  <c r="AI2162" i="1"/>
  <c r="AJ2162" i="1"/>
  <c r="AH2163" i="1"/>
  <c r="AI2163" i="1"/>
  <c r="AJ2163" i="1"/>
  <c r="AH2164" i="1"/>
  <c r="AI2164" i="1"/>
  <c r="AJ2164" i="1"/>
  <c r="AH2165" i="1"/>
  <c r="AI2165" i="1"/>
  <c r="AJ2165" i="1"/>
  <c r="AH2166" i="1"/>
  <c r="AI2166" i="1"/>
  <c r="AJ2166" i="1"/>
  <c r="AH2167" i="1"/>
  <c r="AI2167" i="1"/>
  <c r="AJ2167" i="1"/>
  <c r="AH2168" i="1"/>
  <c r="AI2168" i="1"/>
  <c r="AJ2168" i="1"/>
  <c r="AH2169" i="1"/>
  <c r="AI2169" i="1"/>
  <c r="AJ2169" i="1"/>
  <c r="AH2170" i="1"/>
  <c r="AI2170" i="1"/>
  <c r="AJ2170" i="1"/>
  <c r="AH2171" i="1"/>
  <c r="AI2171" i="1"/>
  <c r="AJ2171" i="1"/>
  <c r="AH2172" i="1"/>
  <c r="AI2172" i="1"/>
  <c r="AJ2172" i="1"/>
  <c r="AH2173" i="1"/>
  <c r="AI2173" i="1"/>
  <c r="AJ2173" i="1"/>
  <c r="AH2174" i="1"/>
  <c r="AI2174" i="1"/>
  <c r="AJ2174" i="1"/>
  <c r="AH2175" i="1"/>
  <c r="AI2175" i="1"/>
  <c r="AJ2175" i="1"/>
  <c r="AH2176" i="1"/>
  <c r="AI2176" i="1"/>
  <c r="AJ2176" i="1"/>
  <c r="AH2177" i="1"/>
  <c r="AI2177" i="1"/>
  <c r="AJ2177" i="1"/>
  <c r="AH2178" i="1"/>
  <c r="AI2178" i="1"/>
  <c r="AJ2178" i="1"/>
  <c r="AH2179" i="1"/>
  <c r="AI2179" i="1"/>
  <c r="AJ2179" i="1"/>
  <c r="AH2180" i="1"/>
  <c r="AI2180" i="1"/>
  <c r="AJ2180" i="1"/>
  <c r="AH2181" i="1"/>
  <c r="AI2181" i="1"/>
  <c r="AJ2181" i="1"/>
  <c r="AH2182" i="1"/>
  <c r="AI2182" i="1"/>
  <c r="AJ2182" i="1"/>
  <c r="AH2183" i="1"/>
  <c r="AI2183" i="1"/>
  <c r="AJ2183" i="1"/>
  <c r="AH2184" i="1"/>
  <c r="AI2184" i="1"/>
  <c r="AJ2184" i="1"/>
  <c r="AH2185" i="1"/>
  <c r="AI2185" i="1"/>
  <c r="AJ2185" i="1"/>
  <c r="AH2186" i="1"/>
  <c r="AI2186" i="1"/>
  <c r="AJ2186" i="1"/>
  <c r="AH2187" i="1"/>
  <c r="AI2187" i="1"/>
  <c r="AJ2187" i="1"/>
  <c r="AH2188" i="1"/>
  <c r="AI2188" i="1"/>
  <c r="AJ2188" i="1"/>
  <c r="AH2189" i="1"/>
  <c r="AI2189" i="1"/>
  <c r="AJ2189" i="1"/>
  <c r="AH2190" i="1"/>
  <c r="AI2190" i="1"/>
  <c r="AJ2190" i="1"/>
  <c r="AH2191" i="1"/>
  <c r="AI2191" i="1"/>
  <c r="AJ2191" i="1"/>
  <c r="AH2192" i="1"/>
  <c r="AI2192" i="1"/>
  <c r="AJ2192" i="1"/>
  <c r="AH2193" i="1"/>
  <c r="AI2193" i="1"/>
  <c r="AJ2193" i="1"/>
  <c r="AH2194" i="1"/>
  <c r="AI2194" i="1"/>
  <c r="AJ2194" i="1"/>
  <c r="AH2195" i="1"/>
  <c r="AI2195" i="1"/>
  <c r="AJ2195" i="1"/>
  <c r="AH2196" i="1"/>
  <c r="AI2196" i="1"/>
  <c r="AJ2196" i="1"/>
  <c r="AH2197" i="1"/>
  <c r="AI2197" i="1"/>
  <c r="AJ2197" i="1"/>
  <c r="AH2198" i="1"/>
  <c r="AI2198" i="1"/>
  <c r="AJ2198" i="1"/>
  <c r="AH2199" i="1"/>
  <c r="AI2199" i="1"/>
  <c r="AJ2199" i="1"/>
  <c r="AH2200" i="1"/>
  <c r="AI2200" i="1"/>
  <c r="AJ2200" i="1"/>
  <c r="AH2201" i="1"/>
  <c r="AI2201" i="1"/>
  <c r="AJ2201" i="1"/>
  <c r="AH2202" i="1"/>
  <c r="AI2202" i="1"/>
  <c r="AJ2202" i="1"/>
  <c r="AH2203" i="1"/>
  <c r="AI2203" i="1"/>
  <c r="AJ2203" i="1"/>
  <c r="AH2204" i="1"/>
  <c r="AI2204" i="1"/>
  <c r="AJ2204" i="1"/>
  <c r="AH2205" i="1"/>
  <c r="AI2205" i="1"/>
  <c r="AJ2205" i="1"/>
  <c r="AH2206" i="1"/>
  <c r="AI2206" i="1"/>
  <c r="AJ2206" i="1"/>
  <c r="AH2207" i="1"/>
  <c r="AI2207" i="1"/>
  <c r="AJ2207" i="1"/>
  <c r="AH2208" i="1"/>
  <c r="AI2208" i="1"/>
  <c r="AJ2208" i="1"/>
  <c r="AH2209" i="1"/>
  <c r="AI2209" i="1"/>
  <c r="AJ2209" i="1"/>
  <c r="AH2210" i="1"/>
  <c r="AI2210" i="1"/>
  <c r="AJ2210" i="1"/>
  <c r="AH2211" i="1"/>
  <c r="AI2211" i="1"/>
  <c r="AJ2211" i="1"/>
  <c r="AH2212" i="1"/>
  <c r="AI2212" i="1"/>
  <c r="AJ2212" i="1"/>
  <c r="AH2213" i="1"/>
  <c r="AI2213" i="1"/>
  <c r="AJ2213" i="1"/>
  <c r="AH2214" i="1"/>
  <c r="AI2214" i="1"/>
  <c r="AJ2214" i="1"/>
  <c r="AH2215" i="1"/>
  <c r="AI2215" i="1"/>
  <c r="AJ2215" i="1"/>
  <c r="AH2216" i="1"/>
  <c r="AI2216" i="1"/>
  <c r="AJ2216" i="1"/>
  <c r="AH2217" i="1"/>
  <c r="AI2217" i="1"/>
  <c r="AJ2217" i="1"/>
  <c r="AH2218" i="1"/>
  <c r="AI2218" i="1"/>
  <c r="AJ2218" i="1"/>
  <c r="AH2219" i="1"/>
  <c r="AI2219" i="1"/>
  <c r="AJ2219" i="1"/>
  <c r="AH2220" i="1"/>
  <c r="AI2220" i="1"/>
  <c r="AJ2220" i="1"/>
  <c r="AH2221" i="1"/>
  <c r="AI2221" i="1"/>
  <c r="AJ2221" i="1"/>
  <c r="AH2222" i="1"/>
  <c r="AI2222" i="1"/>
  <c r="AJ2222" i="1"/>
  <c r="AH2223" i="1"/>
  <c r="AI2223" i="1"/>
  <c r="AJ2223" i="1"/>
  <c r="AH2224" i="1"/>
  <c r="AI2224" i="1"/>
  <c r="AJ2224" i="1"/>
  <c r="AH2225" i="1"/>
  <c r="AI2225" i="1"/>
  <c r="AJ2225" i="1"/>
  <c r="AH2226" i="1"/>
  <c r="AI2226" i="1"/>
  <c r="AJ2226" i="1"/>
  <c r="AH2227" i="1"/>
  <c r="AI2227" i="1"/>
  <c r="AJ2227" i="1"/>
  <c r="AH2228" i="1"/>
  <c r="AI2228" i="1"/>
  <c r="AJ2228" i="1"/>
  <c r="AH2229" i="1"/>
  <c r="AI2229" i="1"/>
  <c r="AJ2229" i="1"/>
  <c r="AH2230" i="1"/>
  <c r="AI2230" i="1"/>
  <c r="AJ2230" i="1"/>
  <c r="AH2231" i="1"/>
  <c r="AI2231" i="1"/>
  <c r="AJ2231" i="1"/>
  <c r="AH2232" i="1"/>
  <c r="AI2232" i="1"/>
  <c r="AJ2232" i="1"/>
  <c r="AH2233" i="1"/>
  <c r="AI2233" i="1"/>
  <c r="AJ2233" i="1"/>
  <c r="AH2234" i="1"/>
  <c r="AI2234" i="1"/>
  <c r="AJ2234" i="1"/>
  <c r="AH2235" i="1"/>
  <c r="AI2235" i="1"/>
  <c r="AJ2235" i="1"/>
  <c r="AH2236" i="1"/>
  <c r="AI2236" i="1"/>
  <c r="AJ2236" i="1"/>
  <c r="AH2237" i="1"/>
  <c r="AI2237" i="1"/>
  <c r="AJ2237" i="1"/>
  <c r="AH2238" i="1"/>
  <c r="AI2238" i="1"/>
  <c r="AJ2238" i="1"/>
  <c r="AH2239" i="1"/>
  <c r="AI2239" i="1"/>
  <c r="AJ2239" i="1"/>
  <c r="AH2240" i="1"/>
  <c r="AI2240" i="1"/>
  <c r="AJ2240" i="1"/>
  <c r="AH2241" i="1"/>
  <c r="AI2241" i="1"/>
  <c r="AJ2241" i="1"/>
  <c r="AH2242" i="1"/>
  <c r="AI2242" i="1"/>
  <c r="AJ2242" i="1"/>
  <c r="AH2243" i="1"/>
  <c r="AI2243" i="1"/>
  <c r="AJ2243" i="1"/>
  <c r="AH2244" i="1"/>
  <c r="AI2244" i="1"/>
  <c r="AJ2244" i="1"/>
  <c r="AH2245" i="1"/>
  <c r="AI2245" i="1"/>
  <c r="AJ2245" i="1"/>
  <c r="AH2246" i="1"/>
  <c r="AI2246" i="1"/>
  <c r="AJ2246" i="1"/>
  <c r="AH2247" i="1"/>
  <c r="AI2247" i="1"/>
  <c r="AJ2247" i="1"/>
  <c r="AH2248" i="1"/>
  <c r="AI2248" i="1"/>
  <c r="AJ2248" i="1"/>
  <c r="AH2249" i="1"/>
  <c r="AI2249" i="1"/>
  <c r="AJ2249" i="1"/>
  <c r="AH2250" i="1"/>
  <c r="AI2250" i="1"/>
  <c r="AJ2250" i="1"/>
  <c r="AH2251" i="1"/>
  <c r="AI2251" i="1"/>
  <c r="AJ2251" i="1"/>
  <c r="AH2252" i="1"/>
  <c r="AI2252" i="1"/>
  <c r="AJ2252" i="1"/>
  <c r="AH2253" i="1"/>
  <c r="AI2253" i="1"/>
  <c r="AJ2253" i="1"/>
  <c r="AH2254" i="1"/>
  <c r="AI2254" i="1"/>
  <c r="AJ2254" i="1"/>
  <c r="AH2255" i="1"/>
  <c r="AI2255" i="1"/>
  <c r="AJ2255" i="1"/>
  <c r="AH2256" i="1"/>
  <c r="AI2256" i="1"/>
  <c r="AJ2256" i="1"/>
  <c r="AH2257" i="1"/>
  <c r="AI2257" i="1"/>
  <c r="AJ2257" i="1"/>
  <c r="AH2258" i="1"/>
  <c r="AI2258" i="1"/>
  <c r="AJ2258" i="1"/>
  <c r="AH2259" i="1"/>
  <c r="AI2259" i="1"/>
  <c r="AJ2259" i="1"/>
  <c r="AH2260" i="1"/>
  <c r="AI2260" i="1"/>
  <c r="AJ2260" i="1"/>
  <c r="AH2261" i="1"/>
  <c r="AI2261" i="1"/>
  <c r="AJ2261" i="1"/>
  <c r="AH2262" i="1"/>
  <c r="AI2262" i="1"/>
  <c r="AJ2262" i="1"/>
  <c r="AH2263" i="1"/>
  <c r="AI2263" i="1"/>
  <c r="AJ2263" i="1"/>
  <c r="AH2264" i="1"/>
  <c r="AI2264" i="1"/>
  <c r="AJ2264" i="1"/>
  <c r="AH2265" i="1"/>
  <c r="AI2265" i="1"/>
  <c r="AJ2265" i="1"/>
  <c r="AH2266" i="1"/>
  <c r="AI2266" i="1"/>
  <c r="AJ2266" i="1"/>
  <c r="AH2267" i="1"/>
  <c r="AI2267" i="1"/>
  <c r="AJ2267" i="1"/>
  <c r="AH2268" i="1"/>
  <c r="AI2268" i="1"/>
  <c r="AJ2268" i="1"/>
  <c r="AH2269" i="1"/>
  <c r="AI2269" i="1"/>
  <c r="AJ2269" i="1"/>
  <c r="AH2270" i="1"/>
  <c r="AI2270" i="1"/>
  <c r="AJ2270" i="1"/>
  <c r="AH2271" i="1"/>
  <c r="AI2271" i="1"/>
  <c r="AJ2271" i="1"/>
  <c r="AH2272" i="1"/>
  <c r="AI2272" i="1"/>
  <c r="AJ2272" i="1"/>
  <c r="AH2273" i="1"/>
  <c r="AI2273" i="1"/>
  <c r="AJ2273" i="1"/>
  <c r="AH2274" i="1"/>
  <c r="AI2274" i="1"/>
  <c r="AJ2274" i="1"/>
  <c r="AH2275" i="1"/>
  <c r="AI2275" i="1"/>
  <c r="AJ2275" i="1"/>
  <c r="AH2276" i="1"/>
  <c r="AI2276" i="1"/>
  <c r="AJ2276" i="1"/>
  <c r="AH2277" i="1"/>
  <c r="AI2277" i="1"/>
  <c r="AJ2277" i="1"/>
  <c r="AH2278" i="1"/>
  <c r="AI2278" i="1"/>
  <c r="AJ2278" i="1"/>
  <c r="AH2279" i="1"/>
  <c r="AI2279" i="1"/>
  <c r="AJ2279" i="1"/>
  <c r="AH2280" i="1"/>
  <c r="AI2280" i="1"/>
  <c r="AJ2280" i="1"/>
  <c r="AH2281" i="1"/>
  <c r="AI2281" i="1"/>
  <c r="AJ2281" i="1"/>
  <c r="AH2282" i="1"/>
  <c r="AI2282" i="1"/>
  <c r="AJ2282" i="1"/>
  <c r="AH2283" i="1"/>
  <c r="AI2283" i="1"/>
  <c r="AJ2283" i="1"/>
  <c r="AH2284" i="1"/>
  <c r="AI2284" i="1"/>
  <c r="AJ2284" i="1"/>
  <c r="AH2285" i="1"/>
  <c r="AI2285" i="1"/>
  <c r="AJ2285" i="1"/>
  <c r="AH2286" i="1"/>
  <c r="AI2286" i="1"/>
  <c r="AJ2286" i="1"/>
  <c r="AH2287" i="1"/>
  <c r="AI2287" i="1"/>
  <c r="AJ2287" i="1"/>
  <c r="AH2288" i="1"/>
  <c r="AI2288" i="1"/>
  <c r="AJ2288" i="1"/>
  <c r="AH2289" i="1"/>
  <c r="AI2289" i="1"/>
  <c r="AJ2289" i="1"/>
  <c r="AH2290" i="1"/>
  <c r="AI2290" i="1"/>
  <c r="AJ2290" i="1"/>
  <c r="AH2291" i="1"/>
  <c r="AI2291" i="1"/>
  <c r="AJ2291" i="1"/>
  <c r="AH2292" i="1"/>
  <c r="AI2292" i="1"/>
  <c r="AJ2292" i="1"/>
  <c r="AH2293" i="1"/>
  <c r="AI2293" i="1"/>
  <c r="AJ2293" i="1"/>
  <c r="AH2294" i="1"/>
  <c r="AI2294" i="1"/>
  <c r="AJ2294" i="1"/>
  <c r="AH2295" i="1"/>
  <c r="AI2295" i="1"/>
  <c r="AJ2295" i="1"/>
  <c r="AH2296" i="1"/>
  <c r="AI2296" i="1"/>
  <c r="AJ2296" i="1"/>
  <c r="AH2297" i="1"/>
  <c r="AI2297" i="1"/>
  <c r="AJ2297" i="1"/>
  <c r="AH2298" i="1"/>
  <c r="AI2298" i="1"/>
  <c r="AJ2298" i="1"/>
  <c r="AH2299" i="1"/>
  <c r="AI2299" i="1"/>
  <c r="AJ2299" i="1"/>
  <c r="AH2300" i="1"/>
  <c r="AI2300" i="1"/>
  <c r="AJ2300" i="1"/>
  <c r="AH2301" i="1"/>
  <c r="AI2301" i="1"/>
  <c r="AJ2301" i="1"/>
  <c r="AH2302" i="1"/>
  <c r="AI2302" i="1"/>
  <c r="AJ2302" i="1"/>
  <c r="AH2303" i="1"/>
  <c r="AI2303" i="1"/>
  <c r="AJ2303" i="1"/>
  <c r="AH2304" i="1"/>
  <c r="AI2304" i="1"/>
  <c r="AJ2304" i="1"/>
  <c r="AH2305" i="1"/>
  <c r="AI2305" i="1"/>
  <c r="AJ2305" i="1"/>
  <c r="AH2306" i="1"/>
  <c r="AI2306" i="1"/>
  <c r="AJ2306" i="1"/>
  <c r="AH2307" i="1"/>
  <c r="AI2307" i="1"/>
  <c r="AJ2307" i="1"/>
  <c r="AH2308" i="1"/>
  <c r="AI2308" i="1"/>
  <c r="AJ2308" i="1"/>
  <c r="AH2309" i="1"/>
  <c r="AI2309" i="1"/>
  <c r="AJ2309" i="1"/>
  <c r="AH2310" i="1"/>
  <c r="AI2310" i="1"/>
  <c r="AJ2310" i="1"/>
  <c r="AH2311" i="1"/>
  <c r="AI2311" i="1"/>
  <c r="AJ2311" i="1"/>
  <c r="AH2312" i="1"/>
  <c r="AI2312" i="1"/>
  <c r="AJ2312" i="1"/>
  <c r="AH2313" i="1"/>
  <c r="AI2313" i="1"/>
  <c r="AJ2313" i="1"/>
  <c r="AH2314" i="1"/>
  <c r="AI2314" i="1"/>
  <c r="AJ2314" i="1"/>
  <c r="AH2315" i="1"/>
  <c r="AI2315" i="1"/>
  <c r="AJ2315" i="1"/>
  <c r="AH2316" i="1"/>
  <c r="AI2316" i="1"/>
  <c r="AJ2316" i="1"/>
  <c r="AH2317" i="1"/>
  <c r="AI2317" i="1"/>
  <c r="AJ2317" i="1"/>
  <c r="AH2318" i="1"/>
  <c r="AI2318" i="1"/>
  <c r="AJ2318" i="1"/>
  <c r="AH2319" i="1"/>
  <c r="AI2319" i="1"/>
  <c r="AJ2319" i="1"/>
  <c r="AH2320" i="1"/>
  <c r="AI2320" i="1"/>
  <c r="AJ2320" i="1"/>
  <c r="AH2321" i="1"/>
  <c r="AI2321" i="1"/>
  <c r="AJ2321" i="1"/>
  <c r="AH2322" i="1"/>
  <c r="AI2322" i="1"/>
  <c r="AJ2322" i="1"/>
  <c r="AH2323" i="1"/>
  <c r="AI2323" i="1"/>
  <c r="AJ2323" i="1"/>
  <c r="AH2324" i="1"/>
  <c r="AI2324" i="1"/>
  <c r="AJ2324" i="1"/>
  <c r="AH2325" i="1"/>
  <c r="AI2325" i="1"/>
  <c r="AJ2325" i="1"/>
  <c r="AH2326" i="1"/>
  <c r="AI2326" i="1"/>
  <c r="AJ2326" i="1"/>
  <c r="AH2327" i="1"/>
  <c r="AI2327" i="1"/>
  <c r="AJ2327" i="1"/>
  <c r="AH2328" i="1"/>
  <c r="AI2328" i="1"/>
  <c r="AJ2328" i="1"/>
  <c r="AH2329" i="1"/>
  <c r="AI2329" i="1"/>
  <c r="AJ2329" i="1"/>
  <c r="AH2330" i="1"/>
  <c r="AI2330" i="1"/>
  <c r="AJ2330" i="1"/>
  <c r="AH2331" i="1"/>
  <c r="AI2331" i="1"/>
  <c r="AJ2331" i="1"/>
  <c r="AH2332" i="1"/>
  <c r="AI2332" i="1"/>
  <c r="AJ2332" i="1"/>
  <c r="AH2333" i="1"/>
  <c r="AI2333" i="1"/>
  <c r="AJ2333" i="1"/>
  <c r="AH2334" i="1"/>
  <c r="AI2334" i="1"/>
  <c r="AJ2334" i="1"/>
  <c r="AH2335" i="1"/>
  <c r="AI2335" i="1"/>
  <c r="AJ2335" i="1"/>
  <c r="AH2336" i="1"/>
  <c r="AI2336" i="1"/>
  <c r="AJ2336" i="1"/>
  <c r="AH2337" i="1"/>
  <c r="AI2337" i="1"/>
  <c r="AJ2337" i="1"/>
  <c r="AH2338" i="1"/>
  <c r="AI2338" i="1"/>
  <c r="AJ2338" i="1"/>
  <c r="AH2339" i="1"/>
  <c r="AI2339" i="1"/>
  <c r="AJ2339" i="1"/>
  <c r="AH2340" i="1"/>
  <c r="AI2340" i="1"/>
  <c r="AJ2340" i="1"/>
  <c r="AH2341" i="1"/>
  <c r="AI2341" i="1"/>
  <c r="AJ2341" i="1"/>
  <c r="AH2342" i="1"/>
  <c r="AI2342" i="1"/>
  <c r="AJ2342" i="1"/>
  <c r="AH2343" i="1"/>
  <c r="AI2343" i="1"/>
  <c r="AJ2343" i="1"/>
  <c r="AH2344" i="1"/>
  <c r="AI2344" i="1"/>
  <c r="AJ2344" i="1"/>
  <c r="AH2345" i="1"/>
  <c r="AI2345" i="1"/>
  <c r="AJ2345" i="1"/>
  <c r="AH2346" i="1"/>
  <c r="AI2346" i="1"/>
  <c r="AJ2346" i="1"/>
  <c r="AH2347" i="1"/>
  <c r="AI2347" i="1"/>
  <c r="AJ2347" i="1"/>
  <c r="AH2348" i="1"/>
  <c r="AI2348" i="1"/>
  <c r="AJ2348" i="1"/>
  <c r="AH2349" i="1"/>
  <c r="AI2349" i="1"/>
  <c r="AJ2349" i="1"/>
  <c r="AH2350" i="1"/>
  <c r="AI2350" i="1"/>
  <c r="AJ2350" i="1"/>
  <c r="AH2351" i="1"/>
  <c r="AI2351" i="1"/>
  <c r="AJ2351" i="1"/>
  <c r="AH2352" i="1"/>
  <c r="AI2352" i="1"/>
  <c r="AJ2352" i="1"/>
  <c r="AH2353" i="1"/>
  <c r="AI2353" i="1"/>
  <c r="AJ2353" i="1"/>
  <c r="AH2354" i="1"/>
  <c r="AI2354" i="1"/>
  <c r="AJ2354" i="1"/>
  <c r="AH2355" i="1"/>
  <c r="AI2355" i="1"/>
  <c r="AJ2355" i="1"/>
  <c r="AH2356" i="1"/>
  <c r="AI2356" i="1"/>
  <c r="AJ2356" i="1"/>
  <c r="AH2357" i="1"/>
  <c r="AI2357" i="1"/>
  <c r="AJ2357" i="1"/>
  <c r="AH2358" i="1"/>
  <c r="AI2358" i="1"/>
  <c r="AJ2358" i="1"/>
  <c r="AH2359" i="1"/>
  <c r="AI2359" i="1"/>
  <c r="AJ2359" i="1"/>
  <c r="AH2360" i="1"/>
  <c r="AI2360" i="1"/>
  <c r="AJ2360" i="1"/>
  <c r="AH2361" i="1"/>
  <c r="AI2361" i="1"/>
  <c r="AJ2361" i="1"/>
  <c r="AH2362" i="1"/>
  <c r="AI2362" i="1"/>
  <c r="AJ2362" i="1"/>
  <c r="AH2363" i="1"/>
  <c r="AI2363" i="1"/>
  <c r="AJ2363" i="1"/>
  <c r="AH2364" i="1"/>
  <c r="AI2364" i="1"/>
  <c r="AJ2364" i="1"/>
  <c r="AH2365" i="1"/>
  <c r="AI2365" i="1"/>
  <c r="AJ2365" i="1"/>
  <c r="AH2366" i="1"/>
  <c r="AI2366" i="1"/>
  <c r="AJ2366" i="1"/>
  <c r="AH2367" i="1"/>
  <c r="AI2367" i="1"/>
  <c r="AJ2367" i="1"/>
  <c r="AH2368" i="1"/>
  <c r="AI2368" i="1"/>
  <c r="AJ2368" i="1"/>
  <c r="AH2369" i="1"/>
  <c r="AI2369" i="1"/>
  <c r="AJ2369" i="1"/>
  <c r="AH2370" i="1"/>
  <c r="AI2370" i="1"/>
  <c r="AJ2370" i="1"/>
  <c r="AH2371" i="1"/>
  <c r="AI2371" i="1"/>
  <c r="AJ2371" i="1"/>
  <c r="AH2372" i="1"/>
  <c r="AI2372" i="1"/>
  <c r="AJ2372" i="1"/>
  <c r="AH2373" i="1"/>
  <c r="AI2373" i="1"/>
  <c r="AJ2373" i="1"/>
  <c r="AH2374" i="1"/>
  <c r="AI2374" i="1"/>
  <c r="AJ2374" i="1"/>
  <c r="AH2375" i="1"/>
  <c r="AI2375" i="1"/>
  <c r="AJ2375" i="1"/>
  <c r="AH2376" i="1"/>
  <c r="AI2376" i="1"/>
  <c r="AJ2376" i="1"/>
  <c r="AH2377" i="1"/>
  <c r="AI2377" i="1"/>
  <c r="AJ2377" i="1"/>
  <c r="AH2378" i="1"/>
  <c r="AI2378" i="1"/>
  <c r="AJ2378" i="1"/>
  <c r="AH2379" i="1"/>
  <c r="AI2379" i="1"/>
  <c r="AJ2379" i="1"/>
  <c r="AH2380" i="1"/>
  <c r="AI2380" i="1"/>
  <c r="AJ2380" i="1"/>
  <c r="AH2381" i="1"/>
  <c r="AI2381" i="1"/>
  <c r="AJ2381" i="1"/>
  <c r="AH2382" i="1"/>
  <c r="AI2382" i="1"/>
  <c r="AJ2382" i="1"/>
  <c r="AH2383" i="1"/>
  <c r="AI2383" i="1"/>
  <c r="AJ2383" i="1"/>
  <c r="AH2384" i="1"/>
  <c r="AI2384" i="1"/>
  <c r="AJ2384" i="1"/>
  <c r="AH2385" i="1"/>
  <c r="AI2385" i="1"/>
  <c r="AJ2385" i="1"/>
  <c r="AH2386" i="1"/>
  <c r="AI2386" i="1"/>
  <c r="AJ2386" i="1"/>
  <c r="AH2387" i="1"/>
  <c r="AI2387" i="1"/>
  <c r="AJ2387" i="1"/>
  <c r="AH2388" i="1"/>
  <c r="AI2388" i="1"/>
  <c r="AJ2388" i="1"/>
  <c r="AH2389" i="1"/>
  <c r="AI2389" i="1"/>
  <c r="AJ2389" i="1"/>
  <c r="AH2390" i="1"/>
  <c r="AI2390" i="1"/>
  <c r="AJ2390" i="1"/>
  <c r="AH2391" i="1"/>
  <c r="AI2391" i="1"/>
  <c r="AJ2391" i="1"/>
  <c r="AH2392" i="1"/>
  <c r="AI2392" i="1"/>
  <c r="AJ2392" i="1"/>
  <c r="AH2393" i="1"/>
  <c r="AI2393" i="1"/>
  <c r="AJ2393" i="1"/>
  <c r="AH2394" i="1"/>
  <c r="AI2394" i="1"/>
  <c r="AJ2394" i="1"/>
  <c r="AH2395" i="1"/>
  <c r="AI2395" i="1"/>
  <c r="AJ2395" i="1"/>
  <c r="AH2396" i="1"/>
  <c r="AI2396" i="1"/>
  <c r="AJ2396" i="1"/>
  <c r="AH2397" i="1"/>
  <c r="AI2397" i="1"/>
  <c r="AJ2397" i="1"/>
  <c r="AH2398" i="1"/>
  <c r="AI2398" i="1"/>
  <c r="AJ2398" i="1"/>
  <c r="AH2399" i="1"/>
  <c r="AI2399" i="1"/>
  <c r="AJ2399" i="1"/>
  <c r="AH2400" i="1"/>
  <c r="AI2400" i="1"/>
  <c r="AJ2400" i="1"/>
  <c r="AH2401" i="1"/>
  <c r="AI2401" i="1"/>
  <c r="AJ2401" i="1"/>
  <c r="AH2402" i="1"/>
  <c r="AI2402" i="1"/>
  <c r="AJ2402" i="1"/>
  <c r="AH2403" i="1"/>
  <c r="AI2403" i="1"/>
  <c r="AJ2403" i="1"/>
  <c r="AH2404" i="1"/>
  <c r="AI2404" i="1"/>
  <c r="AJ2404" i="1"/>
  <c r="AH2405" i="1"/>
  <c r="AI2405" i="1"/>
  <c r="AJ2405" i="1"/>
  <c r="AH2406" i="1"/>
  <c r="AI2406" i="1"/>
  <c r="AJ2406" i="1"/>
  <c r="AH2407" i="1"/>
  <c r="AI2407" i="1"/>
  <c r="AJ2407" i="1"/>
  <c r="AH2408" i="1"/>
  <c r="AI2408" i="1"/>
  <c r="AJ2408" i="1"/>
  <c r="AH2409" i="1"/>
  <c r="AI2409" i="1"/>
  <c r="AJ2409" i="1"/>
  <c r="AH2410" i="1"/>
  <c r="AI2410" i="1"/>
  <c r="AJ2410" i="1"/>
  <c r="AH2411" i="1"/>
  <c r="AI2411" i="1"/>
  <c r="AJ2411" i="1"/>
  <c r="AH2412" i="1"/>
  <c r="AI2412" i="1"/>
  <c r="AJ2412" i="1"/>
  <c r="AH2413" i="1"/>
  <c r="AI2413" i="1"/>
  <c r="AJ2413" i="1"/>
  <c r="AH2414" i="1"/>
  <c r="AI2414" i="1"/>
  <c r="AJ2414" i="1"/>
  <c r="AH2415" i="1"/>
  <c r="AI2415" i="1"/>
  <c r="AJ2415" i="1"/>
  <c r="AH2416" i="1"/>
  <c r="AI2416" i="1"/>
  <c r="AJ2416" i="1"/>
  <c r="AH2417" i="1"/>
  <c r="AI2417" i="1"/>
  <c r="AJ2417" i="1"/>
  <c r="AH2418" i="1"/>
  <c r="AI2418" i="1"/>
  <c r="AJ2418" i="1"/>
  <c r="AH2419" i="1"/>
  <c r="AI2419" i="1"/>
  <c r="AJ2419" i="1"/>
  <c r="AH2420" i="1"/>
  <c r="AI2420" i="1"/>
  <c r="AJ2420" i="1"/>
  <c r="AH2421" i="1"/>
  <c r="AI2421" i="1"/>
  <c r="AJ2421" i="1"/>
  <c r="AH2422" i="1"/>
  <c r="AI2422" i="1"/>
  <c r="AJ2422" i="1"/>
  <c r="AH2423" i="1"/>
  <c r="AI2423" i="1"/>
  <c r="AJ2423" i="1"/>
  <c r="AH2424" i="1"/>
  <c r="AI2424" i="1"/>
  <c r="AJ2424" i="1"/>
  <c r="AH2425" i="1"/>
  <c r="AI2425" i="1"/>
  <c r="AJ2425" i="1"/>
  <c r="AH2426" i="1"/>
  <c r="AI2426" i="1"/>
  <c r="AJ2426" i="1"/>
  <c r="AH2427" i="1"/>
  <c r="AI2427" i="1"/>
  <c r="AJ2427" i="1"/>
  <c r="AH2428" i="1"/>
  <c r="AI2428" i="1"/>
  <c r="AJ2428" i="1"/>
  <c r="AH2429" i="1"/>
  <c r="AI2429" i="1"/>
  <c r="AJ2429" i="1"/>
  <c r="AH2430" i="1"/>
  <c r="AI2430" i="1"/>
  <c r="AJ2430" i="1"/>
  <c r="AH2431" i="1"/>
  <c r="AI2431" i="1"/>
  <c r="AJ2431" i="1"/>
  <c r="AH2432" i="1"/>
  <c r="AI2432" i="1"/>
  <c r="AJ2432" i="1"/>
  <c r="AH2433" i="1"/>
  <c r="AI2433" i="1"/>
  <c r="AJ2433" i="1"/>
  <c r="AH2434" i="1"/>
  <c r="AI2434" i="1"/>
  <c r="AJ2434" i="1"/>
  <c r="AH2435" i="1"/>
  <c r="AI2435" i="1"/>
  <c r="AJ2435" i="1"/>
  <c r="AH2436" i="1"/>
  <c r="AI2436" i="1"/>
  <c r="AJ2436" i="1"/>
  <c r="AH2437" i="1"/>
  <c r="AI2437" i="1"/>
  <c r="AJ2437" i="1"/>
  <c r="AH2438" i="1"/>
  <c r="AI2438" i="1"/>
  <c r="AJ2438" i="1"/>
  <c r="AH2439" i="1"/>
  <c r="AI2439" i="1"/>
  <c r="AJ2439" i="1"/>
  <c r="AH2440" i="1"/>
  <c r="AI2440" i="1"/>
  <c r="AJ2440" i="1"/>
  <c r="AH2441" i="1"/>
  <c r="AI2441" i="1"/>
  <c r="AJ2441" i="1"/>
  <c r="AH2442" i="1"/>
  <c r="AI2442" i="1"/>
  <c r="AJ2442" i="1"/>
  <c r="AH2443" i="1"/>
  <c r="AI2443" i="1"/>
  <c r="AJ2443" i="1"/>
  <c r="AH2444" i="1"/>
  <c r="AI2444" i="1"/>
  <c r="AJ2444" i="1"/>
  <c r="AH2445" i="1"/>
  <c r="AI2445" i="1"/>
  <c r="AJ2445" i="1"/>
  <c r="AH2446" i="1"/>
  <c r="AI2446" i="1"/>
  <c r="AJ2446" i="1"/>
  <c r="AH2447" i="1"/>
  <c r="AI2447" i="1"/>
  <c r="AJ2447" i="1"/>
  <c r="AH2448" i="1"/>
  <c r="AI2448" i="1"/>
  <c r="AJ2448" i="1"/>
  <c r="AH2449" i="1"/>
  <c r="AI2449" i="1"/>
  <c r="AJ2449" i="1"/>
  <c r="AH2450" i="1"/>
  <c r="AI2450" i="1"/>
  <c r="AJ2450" i="1"/>
  <c r="AH2451" i="1"/>
  <c r="AI2451" i="1"/>
  <c r="AJ2451" i="1"/>
  <c r="AH2452" i="1"/>
  <c r="AI2452" i="1"/>
  <c r="AJ2452" i="1"/>
  <c r="AH2453" i="1"/>
  <c r="AI2453" i="1"/>
  <c r="AJ2453" i="1"/>
  <c r="AH2454" i="1"/>
  <c r="AI2454" i="1"/>
  <c r="AJ2454" i="1"/>
  <c r="AH2455" i="1"/>
  <c r="AI2455" i="1"/>
  <c r="AJ2455" i="1"/>
  <c r="AH2456" i="1"/>
  <c r="AI2456" i="1"/>
  <c r="AJ2456" i="1"/>
  <c r="AH2457" i="1"/>
  <c r="AI2457" i="1"/>
  <c r="AJ2457" i="1"/>
  <c r="AH2458" i="1"/>
  <c r="AI2458" i="1"/>
  <c r="AJ2458" i="1"/>
  <c r="AH2459" i="1"/>
  <c r="AI2459" i="1"/>
  <c r="AJ2459" i="1"/>
  <c r="AH2460" i="1"/>
  <c r="AI2460" i="1"/>
  <c r="AJ2460" i="1"/>
  <c r="AH2461" i="1"/>
  <c r="AI2461" i="1"/>
  <c r="AJ2461" i="1"/>
  <c r="AH2462" i="1"/>
  <c r="AI2462" i="1"/>
  <c r="AJ2462" i="1"/>
  <c r="AH2463" i="1"/>
  <c r="AI2463" i="1"/>
  <c r="AJ2463" i="1"/>
  <c r="AH2464" i="1"/>
  <c r="AI2464" i="1"/>
  <c r="AJ2464" i="1"/>
  <c r="AH2465" i="1"/>
  <c r="AI2465" i="1"/>
  <c r="AJ2465" i="1"/>
  <c r="AH2466" i="1"/>
  <c r="AI2466" i="1"/>
  <c r="AJ2466" i="1"/>
  <c r="AH2467" i="1"/>
  <c r="AI2467" i="1"/>
  <c r="AJ2467" i="1"/>
  <c r="AH2468" i="1"/>
  <c r="AI2468" i="1"/>
  <c r="AJ2468" i="1"/>
  <c r="AH2469" i="1"/>
  <c r="AI2469" i="1"/>
  <c r="AJ2469" i="1"/>
  <c r="AH2470" i="1"/>
  <c r="AI2470" i="1"/>
  <c r="AJ2470" i="1"/>
  <c r="AH2471" i="1"/>
  <c r="AI2471" i="1"/>
  <c r="AJ2471" i="1"/>
  <c r="AH2472" i="1"/>
  <c r="AI2472" i="1"/>
  <c r="AJ2472" i="1"/>
  <c r="AH2473" i="1"/>
  <c r="AI2473" i="1"/>
  <c r="AJ2473" i="1"/>
  <c r="AH2474" i="1"/>
  <c r="AI2474" i="1"/>
  <c r="AJ2474" i="1"/>
  <c r="AH2475" i="1"/>
  <c r="AI2475" i="1"/>
  <c r="AJ2475" i="1"/>
  <c r="AH2476" i="1"/>
  <c r="AI2476" i="1"/>
  <c r="AJ2476" i="1"/>
  <c r="AH2477" i="1"/>
  <c r="AI2477" i="1"/>
  <c r="AJ2477" i="1"/>
  <c r="AH2478" i="1"/>
  <c r="AI2478" i="1"/>
  <c r="AJ2478" i="1"/>
  <c r="AH2479" i="1"/>
  <c r="AI2479" i="1"/>
  <c r="AJ2479" i="1"/>
  <c r="AH2480" i="1"/>
  <c r="AI2480" i="1"/>
  <c r="AJ2480" i="1"/>
  <c r="AH2481" i="1"/>
  <c r="AI2481" i="1"/>
  <c r="AJ2481" i="1"/>
  <c r="AH2482" i="1"/>
  <c r="AI2482" i="1"/>
  <c r="AJ2482" i="1"/>
  <c r="AH2483" i="1"/>
  <c r="AI2483" i="1"/>
  <c r="AJ2483" i="1"/>
  <c r="AH2484" i="1"/>
  <c r="AI2484" i="1"/>
  <c r="AJ2484" i="1"/>
  <c r="AH2485" i="1"/>
  <c r="AI2485" i="1"/>
  <c r="AJ2485" i="1"/>
  <c r="AH2486" i="1"/>
  <c r="AI2486" i="1"/>
  <c r="AJ2486" i="1"/>
  <c r="AH2487" i="1"/>
  <c r="AI2487" i="1"/>
  <c r="AJ2487" i="1"/>
  <c r="AH2488" i="1"/>
  <c r="AI2488" i="1"/>
  <c r="AJ2488" i="1"/>
  <c r="AH2489" i="1"/>
  <c r="AI2489" i="1"/>
  <c r="AJ2489" i="1"/>
  <c r="AH2490" i="1"/>
  <c r="AI2490" i="1"/>
  <c r="AJ2490" i="1"/>
  <c r="AH2491" i="1"/>
  <c r="AI2491" i="1"/>
  <c r="AJ2491" i="1"/>
  <c r="AH2492" i="1"/>
  <c r="AI2492" i="1"/>
  <c r="AJ2492" i="1"/>
  <c r="AH2493" i="1"/>
  <c r="AI2493" i="1"/>
  <c r="AJ2493" i="1"/>
  <c r="AH2494" i="1"/>
  <c r="AI2494" i="1"/>
  <c r="AJ2494" i="1"/>
  <c r="AH2495" i="1"/>
  <c r="AI2495" i="1"/>
  <c r="AJ2495" i="1"/>
  <c r="AH2496" i="1"/>
  <c r="AI2496" i="1"/>
  <c r="AJ2496" i="1"/>
  <c r="AH2497" i="1"/>
  <c r="AI2497" i="1"/>
  <c r="AJ2497" i="1"/>
  <c r="AH2498" i="1"/>
  <c r="AI2498" i="1"/>
  <c r="AJ2498" i="1"/>
  <c r="AH2499" i="1"/>
  <c r="AI2499" i="1"/>
  <c r="AJ2499" i="1"/>
  <c r="AH2500" i="1"/>
  <c r="AI2500" i="1"/>
  <c r="AJ2500" i="1"/>
  <c r="AH2501" i="1"/>
  <c r="AI2501" i="1"/>
  <c r="AJ2501" i="1"/>
  <c r="AH2502" i="1"/>
  <c r="AI2502" i="1"/>
  <c r="AJ2502" i="1"/>
  <c r="AH2503" i="1"/>
  <c r="AI2503" i="1"/>
  <c r="AJ2503" i="1"/>
  <c r="AH2504" i="1"/>
  <c r="AI2504" i="1"/>
  <c r="AJ2504" i="1"/>
  <c r="AH2505" i="1"/>
  <c r="AI2505" i="1"/>
  <c r="AJ2505" i="1"/>
  <c r="AH2506" i="1"/>
  <c r="AI2506" i="1"/>
  <c r="AJ2506" i="1"/>
  <c r="AH2507" i="1"/>
  <c r="AI2507" i="1"/>
  <c r="AJ2507" i="1"/>
  <c r="AH2508" i="1"/>
  <c r="AI2508" i="1"/>
  <c r="AJ2508" i="1"/>
  <c r="AH2509" i="1"/>
  <c r="AI2509" i="1"/>
  <c r="AJ2509" i="1"/>
  <c r="AH2510" i="1"/>
  <c r="AI2510" i="1"/>
  <c r="AJ2510" i="1"/>
  <c r="AH2511" i="1"/>
  <c r="AI2511" i="1"/>
  <c r="AJ2511" i="1"/>
  <c r="AH2512" i="1"/>
  <c r="AI2512" i="1"/>
  <c r="AJ2512" i="1"/>
  <c r="AH2513" i="1"/>
  <c r="AI2513" i="1"/>
  <c r="AJ2513" i="1"/>
  <c r="AH2514" i="1"/>
  <c r="AI2514" i="1"/>
  <c r="AJ2514" i="1"/>
  <c r="AH2515" i="1"/>
  <c r="AI2515" i="1"/>
  <c r="AJ2515" i="1"/>
  <c r="AH2516" i="1"/>
  <c r="AI2516" i="1"/>
  <c r="AJ2516" i="1"/>
  <c r="AH2517" i="1"/>
  <c r="AI2517" i="1"/>
  <c r="AJ2517" i="1"/>
  <c r="AH2518" i="1"/>
  <c r="AI2518" i="1"/>
  <c r="AJ2518" i="1"/>
  <c r="AH2519" i="1"/>
  <c r="AI2519" i="1"/>
  <c r="AJ2519" i="1"/>
  <c r="AH2520" i="1"/>
  <c r="AI2520" i="1"/>
  <c r="AJ2520" i="1"/>
  <c r="AH2521" i="1"/>
  <c r="AI2521" i="1"/>
  <c r="AJ2521" i="1"/>
  <c r="AH2522" i="1"/>
  <c r="AI2522" i="1"/>
  <c r="AJ2522" i="1"/>
  <c r="AH2523" i="1"/>
  <c r="AI2523" i="1"/>
  <c r="AJ2523" i="1"/>
  <c r="AH2524" i="1"/>
  <c r="AI2524" i="1"/>
  <c r="AJ2524" i="1"/>
  <c r="AH2525" i="1"/>
  <c r="AI2525" i="1"/>
  <c r="AJ2525" i="1"/>
  <c r="AH2526" i="1"/>
  <c r="AI2526" i="1"/>
  <c r="AJ2526" i="1"/>
  <c r="AH2527" i="1"/>
  <c r="AI2527" i="1"/>
  <c r="AJ2527" i="1"/>
  <c r="AH2528" i="1"/>
  <c r="AI2528" i="1"/>
  <c r="AJ2528" i="1"/>
  <c r="AH2529" i="1"/>
  <c r="AI2529" i="1"/>
  <c r="AJ2529" i="1"/>
  <c r="AH2530" i="1"/>
  <c r="AI2530" i="1"/>
  <c r="AJ2530" i="1"/>
  <c r="AH2531" i="1"/>
  <c r="AI2531" i="1"/>
  <c r="AJ2531" i="1"/>
  <c r="AH2532" i="1"/>
  <c r="AI2532" i="1"/>
  <c r="AJ2532" i="1"/>
  <c r="AH2533" i="1"/>
  <c r="AI2533" i="1"/>
  <c r="AJ2533" i="1"/>
  <c r="AH2534" i="1"/>
  <c r="AI2534" i="1"/>
  <c r="AJ2534" i="1"/>
  <c r="AH2535" i="1"/>
  <c r="AI2535" i="1"/>
  <c r="AJ2535" i="1"/>
  <c r="AH2536" i="1"/>
  <c r="AI2536" i="1"/>
  <c r="AJ2536" i="1"/>
  <c r="AH2537" i="1"/>
  <c r="AI2537" i="1"/>
  <c r="AJ2537" i="1"/>
  <c r="AH2538" i="1"/>
  <c r="AI2538" i="1"/>
  <c r="AJ2538" i="1"/>
  <c r="AH2539" i="1"/>
  <c r="AI2539" i="1"/>
  <c r="AJ2539" i="1"/>
  <c r="AH2540" i="1"/>
  <c r="AI2540" i="1"/>
  <c r="AJ2540" i="1"/>
  <c r="AH2541" i="1"/>
  <c r="AI2541" i="1"/>
  <c r="AJ2541" i="1"/>
  <c r="AH2542" i="1"/>
  <c r="AI2542" i="1"/>
  <c r="AJ2542" i="1"/>
  <c r="AH2543" i="1"/>
  <c r="AI2543" i="1"/>
  <c r="AJ2543" i="1"/>
  <c r="AH2544" i="1"/>
  <c r="AI2544" i="1"/>
  <c r="AJ2544" i="1"/>
  <c r="AH2545" i="1"/>
  <c r="AI2545" i="1"/>
  <c r="AJ2545" i="1"/>
  <c r="AH2546" i="1"/>
  <c r="AI2546" i="1"/>
  <c r="AJ2546" i="1"/>
  <c r="AH2547" i="1"/>
  <c r="AI2547" i="1"/>
  <c r="AJ2547" i="1"/>
  <c r="AH2548" i="1"/>
  <c r="AI2548" i="1"/>
  <c r="AJ2548" i="1"/>
  <c r="AH2549" i="1"/>
  <c r="AI2549" i="1"/>
  <c r="AJ2549" i="1"/>
  <c r="AH2550" i="1"/>
  <c r="AI2550" i="1"/>
  <c r="AJ2550" i="1"/>
  <c r="AH2551" i="1"/>
  <c r="AI2551" i="1"/>
  <c r="AJ2551" i="1"/>
  <c r="AH2552" i="1"/>
  <c r="AI2552" i="1"/>
  <c r="AJ2552" i="1"/>
  <c r="AH2553" i="1"/>
  <c r="AI2553" i="1"/>
  <c r="AJ2553" i="1"/>
  <c r="AH2554" i="1"/>
  <c r="AI2554" i="1"/>
  <c r="AJ2554" i="1"/>
  <c r="AH2555" i="1"/>
  <c r="AI2555" i="1"/>
  <c r="AJ2555" i="1"/>
  <c r="AH2556" i="1"/>
  <c r="AI2556" i="1"/>
  <c r="AJ2556" i="1"/>
  <c r="AH2557" i="1"/>
  <c r="AI2557" i="1"/>
  <c r="AJ2557" i="1"/>
  <c r="AH2558" i="1"/>
  <c r="AI2558" i="1"/>
  <c r="AJ2558" i="1"/>
  <c r="AH2559" i="1"/>
  <c r="AI2559" i="1"/>
  <c r="AJ2559" i="1"/>
  <c r="AH2560" i="1"/>
  <c r="AI2560" i="1"/>
  <c r="AJ2560" i="1"/>
  <c r="AH2561" i="1"/>
  <c r="AI2561" i="1"/>
  <c r="AJ2561" i="1"/>
  <c r="AH2562" i="1"/>
  <c r="AI2562" i="1"/>
  <c r="AJ2562" i="1"/>
  <c r="AH2563" i="1"/>
  <c r="AI2563" i="1"/>
  <c r="AJ2563" i="1"/>
  <c r="AH2564" i="1"/>
  <c r="AI2564" i="1"/>
  <c r="AJ2564" i="1"/>
  <c r="AH2565" i="1"/>
  <c r="AI2565" i="1"/>
  <c r="AJ2565" i="1"/>
  <c r="AH2566" i="1"/>
  <c r="AI2566" i="1"/>
  <c r="AJ2566" i="1"/>
  <c r="AH2567" i="1"/>
  <c r="AI2567" i="1"/>
  <c r="AJ2567" i="1"/>
  <c r="AH2568" i="1"/>
  <c r="AI2568" i="1"/>
  <c r="AJ2568" i="1"/>
  <c r="AH2569" i="1"/>
  <c r="AI2569" i="1"/>
  <c r="AJ2569" i="1"/>
  <c r="AH2570" i="1"/>
  <c r="AI2570" i="1"/>
  <c r="AJ2570" i="1"/>
  <c r="AH2571" i="1"/>
  <c r="AI2571" i="1"/>
  <c r="AJ2571" i="1"/>
  <c r="AH2572" i="1"/>
  <c r="AI2572" i="1"/>
  <c r="AJ2572" i="1"/>
  <c r="AH2573" i="1"/>
  <c r="AI2573" i="1"/>
  <c r="AJ2573" i="1"/>
  <c r="AH2574" i="1"/>
  <c r="AI2574" i="1"/>
  <c r="AJ2574" i="1"/>
  <c r="AH2575" i="1"/>
  <c r="AI2575" i="1"/>
  <c r="AJ2575" i="1"/>
  <c r="AH2576" i="1"/>
  <c r="AI2576" i="1"/>
  <c r="AJ2576" i="1"/>
  <c r="AH2577" i="1"/>
  <c r="AI2577" i="1"/>
  <c r="AJ2577" i="1"/>
  <c r="AH2578" i="1"/>
  <c r="AI2578" i="1"/>
  <c r="AJ2578" i="1"/>
  <c r="AH2579" i="1"/>
  <c r="AI2579" i="1"/>
  <c r="AJ2579" i="1"/>
  <c r="AH2580" i="1"/>
  <c r="AI2580" i="1"/>
  <c r="AJ2580" i="1"/>
  <c r="AH2581" i="1"/>
  <c r="AI2581" i="1"/>
  <c r="AJ2581" i="1"/>
  <c r="AH2582" i="1"/>
  <c r="AI2582" i="1"/>
  <c r="AJ2582" i="1"/>
  <c r="AH2583" i="1"/>
  <c r="AI2583" i="1"/>
  <c r="AJ2583" i="1"/>
  <c r="AH2584" i="1"/>
  <c r="AI2584" i="1"/>
  <c r="AJ2584" i="1"/>
  <c r="AH2585" i="1"/>
  <c r="AI2585" i="1"/>
  <c r="AJ2585" i="1"/>
  <c r="AH2586" i="1"/>
  <c r="AI2586" i="1"/>
  <c r="AJ2586" i="1"/>
  <c r="AH2587" i="1"/>
  <c r="AI2587" i="1"/>
  <c r="AJ2587" i="1"/>
  <c r="AH2588" i="1"/>
  <c r="AI2588" i="1"/>
  <c r="AJ2588" i="1"/>
  <c r="AH2589" i="1"/>
  <c r="AI2589" i="1"/>
  <c r="AJ2589" i="1"/>
  <c r="AH2590" i="1"/>
  <c r="AI2590" i="1"/>
  <c r="AJ2590" i="1"/>
  <c r="AH2591" i="1"/>
  <c r="AI2591" i="1"/>
  <c r="AJ2591" i="1"/>
  <c r="AH2592" i="1"/>
  <c r="AI2592" i="1"/>
  <c r="AJ2592" i="1"/>
  <c r="AH2593" i="1"/>
  <c r="AI2593" i="1"/>
  <c r="AJ2593" i="1"/>
  <c r="AH2594" i="1"/>
  <c r="AI2594" i="1"/>
  <c r="AJ2594" i="1"/>
  <c r="AH2595" i="1"/>
  <c r="AI2595" i="1"/>
  <c r="AJ2595" i="1"/>
  <c r="AH2596" i="1"/>
  <c r="AI2596" i="1"/>
  <c r="AJ2596" i="1"/>
  <c r="AH2597" i="1"/>
  <c r="AI2597" i="1"/>
  <c r="AJ2597" i="1"/>
  <c r="AH2598" i="1"/>
  <c r="AI2598" i="1"/>
  <c r="AJ2598" i="1"/>
  <c r="AH2599" i="1"/>
  <c r="AI2599" i="1"/>
  <c r="AJ2599" i="1"/>
  <c r="AH2600" i="1"/>
  <c r="AI2600" i="1"/>
  <c r="AJ2600" i="1"/>
  <c r="AH2601" i="1"/>
  <c r="AI2601" i="1"/>
  <c r="AJ2601" i="1"/>
  <c r="AH2602" i="1"/>
  <c r="AI2602" i="1"/>
  <c r="AJ2602" i="1"/>
  <c r="AH2603" i="1"/>
  <c r="AI2603" i="1"/>
  <c r="AJ2603" i="1"/>
  <c r="AH2604" i="1"/>
  <c r="AI2604" i="1"/>
  <c r="AJ2604" i="1"/>
  <c r="AH2605" i="1"/>
  <c r="AI2605" i="1"/>
  <c r="AJ2605" i="1"/>
  <c r="AH2606" i="1"/>
  <c r="AI2606" i="1"/>
  <c r="AJ2606" i="1"/>
  <c r="AH2607" i="1"/>
  <c r="AI2607" i="1"/>
  <c r="AJ2607" i="1"/>
  <c r="AH2608" i="1"/>
  <c r="AI2608" i="1"/>
  <c r="AJ2608" i="1"/>
  <c r="AH2609" i="1"/>
  <c r="AI2609" i="1"/>
  <c r="AJ2609" i="1"/>
  <c r="AH2610" i="1"/>
  <c r="AI2610" i="1"/>
  <c r="AJ2610" i="1"/>
  <c r="AH2611" i="1"/>
  <c r="AI2611" i="1"/>
  <c r="AJ2611" i="1"/>
  <c r="AH2612" i="1"/>
  <c r="AI2612" i="1"/>
  <c r="AJ2612" i="1"/>
  <c r="AH2613" i="1"/>
  <c r="AI2613" i="1"/>
  <c r="AJ2613" i="1"/>
  <c r="AH2614" i="1"/>
  <c r="AI2614" i="1"/>
  <c r="AJ2614" i="1"/>
  <c r="AH2615" i="1"/>
  <c r="AI2615" i="1"/>
  <c r="AJ2615" i="1"/>
  <c r="AH2616" i="1"/>
  <c r="AI2616" i="1"/>
  <c r="AJ2616" i="1"/>
  <c r="AH2617" i="1"/>
  <c r="AI2617" i="1"/>
  <c r="AJ2617" i="1"/>
  <c r="AH2618" i="1"/>
  <c r="AI2618" i="1"/>
  <c r="AJ2618" i="1"/>
  <c r="AH2619" i="1"/>
  <c r="AI2619" i="1"/>
  <c r="AJ2619" i="1"/>
  <c r="AH2620" i="1"/>
  <c r="AI2620" i="1"/>
  <c r="AJ2620" i="1"/>
  <c r="AH2621" i="1"/>
  <c r="AI2621" i="1"/>
  <c r="AJ2621" i="1"/>
  <c r="AH2622" i="1"/>
  <c r="AI2622" i="1"/>
  <c r="AJ2622" i="1"/>
  <c r="AH2623" i="1"/>
  <c r="AI2623" i="1"/>
  <c r="AJ2623" i="1"/>
  <c r="AH2624" i="1"/>
  <c r="AI2624" i="1"/>
  <c r="AJ2624" i="1"/>
  <c r="AH2625" i="1"/>
  <c r="AI2625" i="1"/>
  <c r="AJ2625" i="1"/>
  <c r="AH2626" i="1"/>
  <c r="AI2626" i="1"/>
  <c r="AJ2626" i="1"/>
  <c r="AH2627" i="1"/>
  <c r="AI2627" i="1"/>
  <c r="AJ2627" i="1"/>
  <c r="AH2628" i="1"/>
  <c r="AI2628" i="1"/>
  <c r="AJ2628" i="1"/>
  <c r="AH2629" i="1"/>
  <c r="AI2629" i="1"/>
  <c r="AJ2629" i="1"/>
  <c r="AH2630" i="1"/>
  <c r="AI2630" i="1"/>
  <c r="AJ2630" i="1"/>
  <c r="AH2631" i="1"/>
  <c r="AI2631" i="1"/>
  <c r="AJ2631" i="1"/>
  <c r="AH2632" i="1"/>
  <c r="AI2632" i="1"/>
  <c r="AJ2632" i="1"/>
  <c r="AH2633" i="1"/>
  <c r="AI2633" i="1"/>
  <c r="AJ2633" i="1"/>
  <c r="AH2634" i="1"/>
  <c r="AI2634" i="1"/>
  <c r="AJ2634" i="1"/>
  <c r="AH2635" i="1"/>
  <c r="AI2635" i="1"/>
  <c r="AJ2635" i="1"/>
  <c r="AH2636" i="1"/>
  <c r="AI2636" i="1"/>
  <c r="AJ2636" i="1"/>
  <c r="AH2637" i="1"/>
  <c r="AI2637" i="1"/>
  <c r="AJ2637" i="1"/>
  <c r="AH2638" i="1"/>
  <c r="AI2638" i="1"/>
  <c r="AJ2638" i="1"/>
  <c r="AH2639" i="1"/>
  <c r="AI2639" i="1"/>
  <c r="AJ2639" i="1"/>
  <c r="AH2640" i="1"/>
  <c r="AI2640" i="1"/>
  <c r="AJ2640" i="1"/>
  <c r="AH2641" i="1"/>
  <c r="AI2641" i="1"/>
  <c r="AJ2641" i="1"/>
  <c r="AH2642" i="1"/>
  <c r="AI2642" i="1"/>
  <c r="AJ2642" i="1"/>
  <c r="AH2643" i="1"/>
  <c r="AI2643" i="1"/>
  <c r="AJ2643" i="1"/>
  <c r="AH2644" i="1"/>
  <c r="AI2644" i="1"/>
  <c r="AJ2644" i="1"/>
  <c r="AH2645" i="1"/>
  <c r="AI2645" i="1"/>
  <c r="AJ2645" i="1"/>
  <c r="AH2646" i="1"/>
  <c r="AI2646" i="1"/>
  <c r="AJ2646" i="1"/>
  <c r="AH2647" i="1"/>
  <c r="AI2647" i="1"/>
  <c r="AJ2647" i="1"/>
  <c r="AH2648" i="1"/>
  <c r="AI2648" i="1"/>
  <c r="AJ2648" i="1"/>
  <c r="AH2649" i="1"/>
  <c r="AI2649" i="1"/>
  <c r="AJ2649" i="1"/>
  <c r="AH2650" i="1"/>
  <c r="AI2650" i="1"/>
  <c r="AJ2650" i="1"/>
  <c r="AH2651" i="1"/>
  <c r="AI2651" i="1"/>
  <c r="AJ2651" i="1"/>
  <c r="AH2652" i="1"/>
  <c r="AI2652" i="1"/>
  <c r="AJ2652" i="1"/>
  <c r="AH2653" i="1"/>
  <c r="AI2653" i="1"/>
  <c r="AJ2653" i="1"/>
  <c r="AH2654" i="1"/>
  <c r="AI2654" i="1"/>
  <c r="AJ2654" i="1"/>
  <c r="AH2655" i="1"/>
  <c r="AI2655" i="1"/>
  <c r="AJ2655" i="1"/>
  <c r="AH2656" i="1"/>
  <c r="AI2656" i="1"/>
  <c r="AJ2656" i="1"/>
  <c r="AH2657" i="1"/>
  <c r="AI2657" i="1"/>
  <c r="AJ2657" i="1"/>
  <c r="AH2658" i="1"/>
  <c r="AI2658" i="1"/>
  <c r="AJ2658" i="1"/>
  <c r="AH2659" i="1"/>
  <c r="AI2659" i="1"/>
  <c r="AJ2659" i="1"/>
  <c r="AH2660" i="1"/>
  <c r="AI2660" i="1"/>
  <c r="AJ2660" i="1"/>
  <c r="AH2661" i="1"/>
  <c r="AI2661" i="1"/>
  <c r="AJ2661" i="1"/>
  <c r="AH2662" i="1"/>
  <c r="AI2662" i="1"/>
  <c r="AJ2662" i="1"/>
  <c r="AH2663" i="1"/>
  <c r="AI2663" i="1"/>
  <c r="AJ2663" i="1"/>
  <c r="AH2664" i="1"/>
  <c r="AI2664" i="1"/>
  <c r="AJ2664" i="1"/>
  <c r="AH2665" i="1"/>
  <c r="AI2665" i="1"/>
  <c r="AJ2665" i="1"/>
  <c r="AH2666" i="1"/>
  <c r="AI2666" i="1"/>
  <c r="AJ2666" i="1"/>
  <c r="AH2667" i="1"/>
  <c r="AI2667" i="1"/>
  <c r="AJ2667" i="1"/>
  <c r="AH2668" i="1"/>
  <c r="AI2668" i="1"/>
  <c r="AJ2668" i="1"/>
  <c r="AH2669" i="1"/>
  <c r="AI2669" i="1"/>
  <c r="AJ2669" i="1"/>
  <c r="AH2670" i="1"/>
  <c r="AI2670" i="1"/>
  <c r="AJ2670" i="1"/>
  <c r="AH2671" i="1"/>
  <c r="AI2671" i="1"/>
  <c r="AJ2671" i="1"/>
  <c r="AH2672" i="1"/>
  <c r="AI2672" i="1"/>
  <c r="AJ2672" i="1"/>
  <c r="AH2673" i="1"/>
  <c r="AI2673" i="1"/>
  <c r="AJ2673" i="1"/>
  <c r="AH2674" i="1"/>
  <c r="AI2674" i="1"/>
  <c r="AJ2674" i="1"/>
  <c r="AH2675" i="1"/>
  <c r="AI2675" i="1"/>
  <c r="AJ2675" i="1"/>
  <c r="AH2676" i="1"/>
  <c r="AI2676" i="1"/>
  <c r="AJ2676" i="1"/>
  <c r="AH2677" i="1"/>
  <c r="AI2677" i="1"/>
  <c r="AJ2677" i="1"/>
  <c r="AH2678" i="1"/>
  <c r="AI2678" i="1"/>
  <c r="AJ2678" i="1"/>
  <c r="AH2679" i="1"/>
  <c r="AI2679" i="1"/>
  <c r="AJ2679" i="1"/>
  <c r="AH2680" i="1"/>
  <c r="AI2680" i="1"/>
  <c r="AJ2680" i="1"/>
  <c r="AH2681" i="1"/>
  <c r="AI2681" i="1"/>
  <c r="AJ2681" i="1"/>
  <c r="AH2682" i="1"/>
  <c r="AI2682" i="1"/>
  <c r="AJ2682" i="1"/>
  <c r="AH2683" i="1"/>
  <c r="AI2683" i="1"/>
  <c r="AJ2683" i="1"/>
  <c r="AH2684" i="1"/>
  <c r="AI2684" i="1"/>
  <c r="AJ2684" i="1"/>
  <c r="AH2685" i="1"/>
  <c r="AI2685" i="1"/>
  <c r="AJ2685" i="1"/>
  <c r="AH2686" i="1"/>
  <c r="AI2686" i="1"/>
  <c r="AJ2686" i="1"/>
  <c r="AH2687" i="1"/>
  <c r="AI2687" i="1"/>
  <c r="AJ2687" i="1"/>
  <c r="AH2688" i="1"/>
  <c r="AI2688" i="1"/>
  <c r="AJ2688" i="1"/>
  <c r="AH2689" i="1"/>
  <c r="AI2689" i="1"/>
  <c r="AJ2689" i="1"/>
  <c r="AH2690" i="1"/>
  <c r="AI2690" i="1"/>
  <c r="AJ2690" i="1"/>
  <c r="AH2691" i="1"/>
  <c r="AI2691" i="1"/>
  <c r="AJ2691" i="1"/>
  <c r="AH2692" i="1"/>
  <c r="AI2692" i="1"/>
  <c r="AJ2692" i="1"/>
  <c r="AH2693" i="1"/>
  <c r="AI2693" i="1"/>
  <c r="AJ2693" i="1"/>
  <c r="AH2694" i="1"/>
  <c r="AI2694" i="1"/>
  <c r="AJ2694" i="1"/>
  <c r="AH2695" i="1"/>
  <c r="AI2695" i="1"/>
  <c r="AJ2695" i="1"/>
  <c r="AH2696" i="1"/>
  <c r="AI2696" i="1"/>
  <c r="AJ2696" i="1"/>
  <c r="AH2697" i="1"/>
  <c r="AI2697" i="1"/>
  <c r="AJ2697" i="1"/>
  <c r="AH2698" i="1"/>
  <c r="AI2698" i="1"/>
  <c r="AJ2698" i="1"/>
  <c r="AH2699" i="1"/>
  <c r="AI2699" i="1"/>
  <c r="AJ2699" i="1"/>
  <c r="AH2700" i="1"/>
  <c r="AI2700" i="1"/>
  <c r="AJ2700" i="1"/>
  <c r="AH2701" i="1"/>
  <c r="AI2701" i="1"/>
  <c r="AJ2701" i="1"/>
  <c r="AH2702" i="1"/>
  <c r="AI2702" i="1"/>
  <c r="AJ2702" i="1"/>
  <c r="AH2703" i="1"/>
  <c r="AI2703" i="1"/>
  <c r="AJ2703" i="1"/>
  <c r="AH2704" i="1"/>
  <c r="AI2704" i="1"/>
  <c r="AJ2704" i="1"/>
  <c r="AH2705" i="1"/>
  <c r="AI2705" i="1"/>
  <c r="AJ2705" i="1"/>
  <c r="AH2706" i="1"/>
  <c r="AI2706" i="1"/>
  <c r="AJ2706" i="1"/>
  <c r="AH2707" i="1"/>
  <c r="AI2707" i="1"/>
  <c r="AJ2707" i="1"/>
  <c r="AH2708" i="1"/>
  <c r="AI2708" i="1"/>
  <c r="AJ2708" i="1"/>
  <c r="AH2709" i="1"/>
  <c r="AI2709" i="1"/>
  <c r="AJ2709" i="1"/>
  <c r="AH2710" i="1"/>
  <c r="AI2710" i="1"/>
  <c r="AJ2710" i="1"/>
  <c r="AH2711" i="1"/>
  <c r="AI2711" i="1"/>
  <c r="AJ2711" i="1"/>
  <c r="AH2712" i="1"/>
  <c r="AI2712" i="1"/>
  <c r="AJ2712" i="1"/>
  <c r="AH2713" i="1"/>
  <c r="AI2713" i="1"/>
  <c r="AJ2713" i="1"/>
  <c r="AH2714" i="1"/>
  <c r="AI2714" i="1"/>
  <c r="AJ2714" i="1"/>
  <c r="AH2715" i="1"/>
  <c r="AI2715" i="1"/>
  <c r="AJ2715" i="1"/>
  <c r="AH2716" i="1"/>
  <c r="AI2716" i="1"/>
  <c r="AJ2716" i="1"/>
  <c r="AH2717" i="1"/>
  <c r="AI2717" i="1"/>
  <c r="AJ2717" i="1"/>
  <c r="AH2718" i="1"/>
  <c r="AI2718" i="1"/>
  <c r="AJ2718" i="1"/>
  <c r="AH2719" i="1"/>
  <c r="AI2719" i="1"/>
  <c r="AJ2719" i="1"/>
  <c r="AH2720" i="1"/>
  <c r="AI2720" i="1"/>
  <c r="AJ2720" i="1"/>
  <c r="AH2721" i="1"/>
  <c r="AI2721" i="1"/>
  <c r="AJ2721" i="1"/>
  <c r="AH2722" i="1"/>
  <c r="AI2722" i="1"/>
  <c r="AJ2722" i="1"/>
  <c r="AH2723" i="1"/>
  <c r="AI2723" i="1"/>
  <c r="AJ2723" i="1"/>
  <c r="AH2724" i="1"/>
  <c r="AI2724" i="1"/>
  <c r="AJ2724" i="1"/>
  <c r="AH2725" i="1"/>
  <c r="AI2725" i="1"/>
  <c r="AJ2725" i="1"/>
  <c r="AH2726" i="1"/>
  <c r="AI2726" i="1"/>
  <c r="AJ2726" i="1"/>
  <c r="AH2727" i="1"/>
  <c r="AI2727" i="1"/>
  <c r="AJ2727" i="1"/>
  <c r="AH2728" i="1"/>
  <c r="AI2728" i="1"/>
  <c r="AJ2728" i="1"/>
  <c r="AH2729" i="1"/>
  <c r="AI2729" i="1"/>
  <c r="AJ2729" i="1"/>
  <c r="AH2730" i="1"/>
  <c r="AI2730" i="1"/>
  <c r="AJ2730" i="1"/>
  <c r="AH2731" i="1"/>
  <c r="AI2731" i="1"/>
  <c r="AJ2731" i="1"/>
  <c r="AH2732" i="1"/>
  <c r="AI2732" i="1"/>
  <c r="AJ2732" i="1"/>
  <c r="AH2733" i="1"/>
  <c r="AI2733" i="1"/>
  <c r="AJ2733" i="1"/>
  <c r="AH2734" i="1"/>
  <c r="AI2734" i="1"/>
  <c r="AJ2734" i="1"/>
  <c r="AH2735" i="1"/>
  <c r="AI2735" i="1"/>
  <c r="AJ2735" i="1"/>
  <c r="AH2736" i="1"/>
  <c r="AI2736" i="1"/>
  <c r="AJ2736" i="1"/>
  <c r="AH2737" i="1"/>
  <c r="AI2737" i="1"/>
  <c r="AJ2737" i="1"/>
  <c r="AH2738" i="1"/>
  <c r="AI2738" i="1"/>
  <c r="AJ2738" i="1"/>
  <c r="AH2739" i="1"/>
  <c r="AI2739" i="1"/>
  <c r="AJ2739" i="1"/>
  <c r="AH2740" i="1"/>
  <c r="AI2740" i="1"/>
  <c r="AJ2740" i="1"/>
  <c r="AH2741" i="1"/>
  <c r="AI2741" i="1"/>
  <c r="AJ2741" i="1"/>
  <c r="AH2742" i="1"/>
  <c r="AI2742" i="1"/>
  <c r="AJ2742" i="1"/>
  <c r="AH2743" i="1"/>
  <c r="AI2743" i="1"/>
  <c r="AJ2743" i="1"/>
  <c r="AH2744" i="1"/>
  <c r="AI2744" i="1"/>
  <c r="AJ2744" i="1"/>
  <c r="AH2745" i="1"/>
  <c r="AI2745" i="1"/>
  <c r="AJ2745" i="1"/>
  <c r="AH2746" i="1"/>
  <c r="AI2746" i="1"/>
  <c r="AJ2746" i="1"/>
  <c r="AH2747" i="1"/>
  <c r="AI2747" i="1"/>
  <c r="AJ2747" i="1"/>
  <c r="AH2748" i="1"/>
  <c r="AI2748" i="1"/>
  <c r="AJ2748" i="1"/>
  <c r="AH2749" i="1"/>
  <c r="AI2749" i="1"/>
  <c r="AJ2749" i="1"/>
  <c r="AH2750" i="1"/>
  <c r="AI2750" i="1"/>
  <c r="AJ2750" i="1"/>
  <c r="AH2751" i="1"/>
  <c r="AI2751" i="1"/>
  <c r="AJ2751" i="1"/>
  <c r="AH2752" i="1"/>
  <c r="AI2752" i="1"/>
  <c r="AJ2752" i="1"/>
  <c r="AH2753" i="1"/>
  <c r="AI2753" i="1"/>
  <c r="AJ2753" i="1"/>
  <c r="AH2754" i="1"/>
  <c r="AI2754" i="1"/>
  <c r="AJ2754" i="1"/>
  <c r="AH2755" i="1"/>
  <c r="AI2755" i="1"/>
  <c r="AJ2755" i="1"/>
  <c r="AH2756" i="1"/>
  <c r="AI2756" i="1"/>
  <c r="AJ2756" i="1"/>
  <c r="AH2757" i="1"/>
  <c r="AI2757" i="1"/>
  <c r="AJ2757" i="1"/>
  <c r="AH2758" i="1"/>
  <c r="AI2758" i="1"/>
  <c r="AJ2758" i="1"/>
  <c r="AH2759" i="1"/>
  <c r="AI2759" i="1"/>
  <c r="AJ2759" i="1"/>
  <c r="AH2760" i="1"/>
  <c r="AI2760" i="1"/>
  <c r="AJ2760" i="1"/>
  <c r="AH2761" i="1"/>
  <c r="AI2761" i="1"/>
  <c r="AJ2761" i="1"/>
  <c r="AH2762" i="1"/>
  <c r="AI2762" i="1"/>
  <c r="AJ2762" i="1"/>
  <c r="AH2763" i="1"/>
  <c r="AI2763" i="1"/>
  <c r="AJ2763" i="1"/>
  <c r="AH2764" i="1"/>
  <c r="AI2764" i="1"/>
  <c r="AJ2764" i="1"/>
  <c r="AH2765" i="1"/>
  <c r="AI2765" i="1"/>
  <c r="AJ2765" i="1"/>
  <c r="AH2766" i="1"/>
  <c r="AI2766" i="1"/>
  <c r="AJ2766" i="1"/>
  <c r="AH2767" i="1"/>
  <c r="AI2767" i="1"/>
  <c r="AJ2767" i="1"/>
  <c r="AH2768" i="1"/>
  <c r="AI2768" i="1"/>
  <c r="AJ2768" i="1"/>
  <c r="AH2769" i="1"/>
  <c r="AI2769" i="1"/>
  <c r="AJ2769" i="1"/>
  <c r="AH2770" i="1"/>
  <c r="AI2770" i="1"/>
  <c r="AJ2770" i="1"/>
  <c r="AH2771" i="1"/>
  <c r="AI2771" i="1"/>
  <c r="AJ2771" i="1"/>
  <c r="AH2772" i="1"/>
  <c r="AI2772" i="1"/>
  <c r="AJ2772" i="1"/>
  <c r="AH2773" i="1"/>
  <c r="AI2773" i="1"/>
  <c r="AJ2773" i="1"/>
  <c r="AH2774" i="1"/>
  <c r="AI2774" i="1"/>
  <c r="AJ2774" i="1"/>
  <c r="AH2775" i="1"/>
  <c r="AI2775" i="1"/>
  <c r="AJ2775" i="1"/>
  <c r="AH2776" i="1"/>
  <c r="AI2776" i="1"/>
  <c r="AJ2776" i="1"/>
  <c r="AH2777" i="1"/>
  <c r="AI2777" i="1"/>
  <c r="AJ2777" i="1"/>
  <c r="AH2778" i="1"/>
  <c r="AI2778" i="1"/>
  <c r="AJ2778" i="1"/>
  <c r="AH2779" i="1"/>
  <c r="AI2779" i="1"/>
  <c r="AJ2779" i="1"/>
  <c r="AH2780" i="1"/>
  <c r="AI2780" i="1"/>
  <c r="AJ2780" i="1"/>
  <c r="AH2781" i="1"/>
  <c r="AI2781" i="1"/>
  <c r="AJ2781" i="1"/>
  <c r="AH2782" i="1"/>
  <c r="AI2782" i="1"/>
  <c r="AJ2782" i="1"/>
  <c r="AH2783" i="1"/>
  <c r="AI2783" i="1"/>
  <c r="AJ2783" i="1"/>
  <c r="AH2784" i="1"/>
  <c r="AI2784" i="1"/>
  <c r="AJ2784" i="1"/>
  <c r="AH2785" i="1"/>
  <c r="AI2785" i="1"/>
  <c r="AJ2785" i="1"/>
  <c r="AH2786" i="1"/>
  <c r="AI2786" i="1"/>
  <c r="AJ2786" i="1"/>
  <c r="AH2787" i="1"/>
  <c r="AI2787" i="1"/>
  <c r="AJ2787" i="1"/>
  <c r="AH2788" i="1"/>
  <c r="AI2788" i="1"/>
  <c r="AJ2788" i="1"/>
  <c r="AH2789" i="1"/>
  <c r="AI2789" i="1"/>
  <c r="AJ2789" i="1"/>
  <c r="AH2790" i="1"/>
  <c r="AI2790" i="1"/>
  <c r="AJ2790" i="1"/>
  <c r="AH2791" i="1"/>
  <c r="AI2791" i="1"/>
  <c r="AJ2791" i="1"/>
  <c r="AH2792" i="1"/>
  <c r="AI2792" i="1"/>
  <c r="AJ2792" i="1"/>
  <c r="AH2793" i="1"/>
  <c r="AI2793" i="1"/>
  <c r="AJ2793" i="1"/>
  <c r="AH2794" i="1"/>
  <c r="AI2794" i="1"/>
  <c r="AJ2794" i="1"/>
  <c r="AH2795" i="1"/>
  <c r="AI2795" i="1"/>
  <c r="AJ2795" i="1"/>
  <c r="AH2796" i="1"/>
  <c r="AI2796" i="1"/>
  <c r="AJ2796" i="1"/>
  <c r="AH2797" i="1"/>
  <c r="AI2797" i="1"/>
  <c r="AJ2797" i="1"/>
  <c r="AH2798" i="1"/>
  <c r="AI2798" i="1"/>
  <c r="AJ2798" i="1"/>
  <c r="AH2799" i="1"/>
  <c r="AI2799" i="1"/>
  <c r="AJ2799" i="1"/>
  <c r="AH2800" i="1"/>
  <c r="AI2800" i="1"/>
  <c r="AJ2800" i="1"/>
  <c r="AH2801" i="1"/>
  <c r="AI2801" i="1"/>
  <c r="AJ2801" i="1"/>
  <c r="AH2802" i="1"/>
  <c r="AI2802" i="1"/>
  <c r="AJ2802" i="1"/>
  <c r="AH2803" i="1"/>
  <c r="AI2803" i="1"/>
  <c r="AJ2803" i="1"/>
  <c r="AH2804" i="1"/>
  <c r="AI2804" i="1"/>
  <c r="AJ2804" i="1"/>
  <c r="AH2805" i="1"/>
  <c r="AI2805" i="1"/>
  <c r="AJ2805" i="1"/>
  <c r="AH2806" i="1"/>
  <c r="AI2806" i="1"/>
  <c r="AJ2806" i="1"/>
  <c r="AH2807" i="1"/>
  <c r="AI2807" i="1"/>
  <c r="AJ2807" i="1"/>
  <c r="AH2808" i="1"/>
  <c r="AI2808" i="1"/>
  <c r="AJ2808" i="1"/>
  <c r="AH2809" i="1"/>
  <c r="AI2809" i="1"/>
  <c r="AJ2809" i="1"/>
  <c r="AH2810" i="1"/>
  <c r="AI2810" i="1"/>
  <c r="AJ2810" i="1"/>
  <c r="AH2811" i="1"/>
  <c r="AI2811" i="1"/>
  <c r="AJ2811" i="1"/>
  <c r="AH2812" i="1"/>
  <c r="AI2812" i="1"/>
  <c r="AJ2812" i="1"/>
  <c r="AH2813" i="1"/>
  <c r="AI2813" i="1"/>
  <c r="AJ2813" i="1"/>
  <c r="AH2814" i="1"/>
  <c r="AI2814" i="1"/>
  <c r="AJ2814" i="1"/>
  <c r="AH2815" i="1"/>
  <c r="AI2815" i="1"/>
  <c r="AJ2815" i="1"/>
  <c r="AH2816" i="1"/>
  <c r="AI2816" i="1"/>
  <c r="AJ2816" i="1"/>
  <c r="AH2817" i="1"/>
  <c r="AI2817" i="1"/>
  <c r="AJ2817" i="1"/>
  <c r="AH2818" i="1"/>
  <c r="AI2818" i="1"/>
  <c r="AJ2818" i="1"/>
  <c r="AH2819" i="1"/>
  <c r="AI2819" i="1"/>
  <c r="AJ2819" i="1"/>
  <c r="AH2820" i="1"/>
  <c r="AI2820" i="1"/>
  <c r="AJ2820" i="1"/>
  <c r="AH2821" i="1"/>
  <c r="AI2821" i="1"/>
  <c r="AJ2821" i="1"/>
  <c r="AH2822" i="1"/>
  <c r="AI2822" i="1"/>
  <c r="AJ2822" i="1"/>
  <c r="AH2823" i="1"/>
  <c r="AI2823" i="1"/>
  <c r="AJ2823" i="1"/>
  <c r="AH2824" i="1"/>
  <c r="AI2824" i="1"/>
  <c r="AJ2824" i="1"/>
  <c r="AH2825" i="1"/>
  <c r="AI2825" i="1"/>
  <c r="AJ2825" i="1"/>
  <c r="AH2826" i="1"/>
  <c r="AI2826" i="1"/>
  <c r="AJ2826" i="1"/>
  <c r="AH2827" i="1"/>
  <c r="AI2827" i="1"/>
  <c r="AJ2827" i="1"/>
  <c r="AH2828" i="1"/>
  <c r="AI2828" i="1"/>
  <c r="AJ2828" i="1"/>
  <c r="AH2829" i="1"/>
  <c r="AI2829" i="1"/>
  <c r="AJ2829" i="1"/>
  <c r="AH2830" i="1"/>
  <c r="AI2830" i="1"/>
  <c r="AJ2830" i="1"/>
  <c r="AH2831" i="1"/>
  <c r="AI2831" i="1"/>
  <c r="AJ2831" i="1"/>
  <c r="AH2832" i="1"/>
  <c r="AI2832" i="1"/>
  <c r="AJ2832" i="1"/>
  <c r="AH2833" i="1"/>
  <c r="AI2833" i="1"/>
  <c r="AJ2833" i="1"/>
  <c r="AH2834" i="1"/>
  <c r="AI2834" i="1"/>
  <c r="AJ2834" i="1"/>
  <c r="AH2835" i="1"/>
  <c r="AI2835" i="1"/>
  <c r="AJ2835" i="1"/>
  <c r="AH2836" i="1"/>
  <c r="AI2836" i="1"/>
  <c r="AJ2836" i="1"/>
  <c r="AH2837" i="1"/>
  <c r="AI2837" i="1"/>
  <c r="AJ2837" i="1"/>
  <c r="AH2838" i="1"/>
  <c r="AI2838" i="1"/>
  <c r="AJ2838" i="1"/>
  <c r="AH2839" i="1"/>
  <c r="AI2839" i="1"/>
  <c r="AJ2839" i="1"/>
  <c r="AH2840" i="1"/>
  <c r="AI2840" i="1"/>
  <c r="AJ2840" i="1"/>
  <c r="AH2841" i="1"/>
  <c r="AI2841" i="1"/>
  <c r="AJ2841" i="1"/>
  <c r="AI3" i="1"/>
  <c r="AJ3" i="1"/>
  <c r="AH3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H3" i="1"/>
  <c r="AA3" i="1"/>
  <c r="A3" i="1"/>
  <c r="A4" i="1"/>
  <c r="AA4" i="1"/>
  <c r="A2617" i="1"/>
  <c r="AA2617" i="1"/>
  <c r="AB2617" i="1"/>
  <c r="AC2617" i="1"/>
  <c r="AD2617" i="1"/>
  <c r="AE2617" i="1"/>
  <c r="AF2617" i="1"/>
  <c r="AG2617" i="1"/>
  <c r="A2618" i="1"/>
  <c r="AA2618" i="1"/>
  <c r="AB2618" i="1"/>
  <c r="AC2618" i="1"/>
  <c r="AD2618" i="1"/>
  <c r="AE2618" i="1"/>
  <c r="AF2618" i="1"/>
  <c r="AG2618" i="1"/>
  <c r="A2619" i="1"/>
  <c r="AA2619" i="1"/>
  <c r="AB2619" i="1"/>
  <c r="AC2619" i="1"/>
  <c r="AD2619" i="1"/>
  <c r="AE2619" i="1"/>
  <c r="AF2619" i="1"/>
  <c r="AG2619" i="1"/>
  <c r="A2620" i="1"/>
  <c r="AA2620" i="1"/>
  <c r="AB2620" i="1"/>
  <c r="AC2620" i="1"/>
  <c r="AD2620" i="1"/>
  <c r="AE2620" i="1"/>
  <c r="AF2620" i="1"/>
  <c r="AG2620" i="1"/>
  <c r="A2621" i="1"/>
  <c r="AA2621" i="1"/>
  <c r="AB2621" i="1"/>
  <c r="AC2621" i="1"/>
  <c r="AD2621" i="1"/>
  <c r="AE2621" i="1"/>
  <c r="AF2621" i="1"/>
  <c r="AG2621" i="1"/>
  <c r="A2622" i="1"/>
  <c r="AA2622" i="1"/>
  <c r="AB2622" i="1"/>
  <c r="AC2622" i="1"/>
  <c r="AD2622" i="1"/>
  <c r="AE2622" i="1"/>
  <c r="AF2622" i="1"/>
  <c r="AG2622" i="1"/>
  <c r="A2623" i="1"/>
  <c r="AA2623" i="1"/>
  <c r="AB2623" i="1"/>
  <c r="AC2623" i="1"/>
  <c r="AD2623" i="1"/>
  <c r="AE2623" i="1"/>
  <c r="AF2623" i="1"/>
  <c r="AG2623" i="1"/>
  <c r="A2624" i="1"/>
  <c r="AA2624" i="1"/>
  <c r="AB2624" i="1"/>
  <c r="AC2624" i="1"/>
  <c r="AD2624" i="1"/>
  <c r="AE2624" i="1"/>
  <c r="AF2624" i="1"/>
  <c r="AG2624" i="1"/>
  <c r="A2625" i="1"/>
  <c r="AA2625" i="1"/>
  <c r="AB2625" i="1"/>
  <c r="AC2625" i="1"/>
  <c r="AD2625" i="1"/>
  <c r="AE2625" i="1"/>
  <c r="AF2625" i="1"/>
  <c r="AG2625" i="1"/>
  <c r="A2626" i="1"/>
  <c r="AA2626" i="1"/>
  <c r="AB2626" i="1"/>
  <c r="AC2626" i="1"/>
  <c r="AD2626" i="1"/>
  <c r="AE2626" i="1"/>
  <c r="AF2626" i="1"/>
  <c r="AG2626" i="1"/>
  <c r="A2627" i="1"/>
  <c r="AA2627" i="1"/>
  <c r="AB2627" i="1"/>
  <c r="AC2627" i="1"/>
  <c r="AD2627" i="1"/>
  <c r="AE2627" i="1"/>
  <c r="AF2627" i="1"/>
  <c r="AG2627" i="1"/>
  <c r="A2628" i="1"/>
  <c r="AA2628" i="1"/>
  <c r="AB2628" i="1"/>
  <c r="AC2628" i="1"/>
  <c r="AD2628" i="1"/>
  <c r="AE2628" i="1"/>
  <c r="AF2628" i="1"/>
  <c r="AG2628" i="1"/>
  <c r="A2629" i="1"/>
  <c r="AA2629" i="1"/>
  <c r="AB2629" i="1"/>
  <c r="AC2629" i="1"/>
  <c r="AD2629" i="1"/>
  <c r="AE2629" i="1"/>
  <c r="AF2629" i="1"/>
  <c r="AG2629" i="1"/>
  <c r="A2630" i="1"/>
  <c r="AA2630" i="1"/>
  <c r="AB2630" i="1"/>
  <c r="AC2630" i="1"/>
  <c r="AD2630" i="1"/>
  <c r="AE2630" i="1"/>
  <c r="AF2630" i="1"/>
  <c r="AG2630" i="1"/>
  <c r="A2631" i="1"/>
  <c r="AA2631" i="1"/>
  <c r="AB2631" i="1"/>
  <c r="AC2631" i="1"/>
  <c r="AD2631" i="1"/>
  <c r="AE2631" i="1"/>
  <c r="AF2631" i="1"/>
  <c r="AG2631" i="1"/>
  <c r="A2632" i="1"/>
  <c r="AA2632" i="1"/>
  <c r="AB2632" i="1"/>
  <c r="AC2632" i="1"/>
  <c r="AD2632" i="1"/>
  <c r="AE2632" i="1"/>
  <c r="AF2632" i="1"/>
  <c r="AG2632" i="1"/>
  <c r="A2633" i="1"/>
  <c r="AA2633" i="1"/>
  <c r="AB2633" i="1"/>
  <c r="AC2633" i="1"/>
  <c r="AD2633" i="1"/>
  <c r="AE2633" i="1"/>
  <c r="AF2633" i="1"/>
  <c r="AG2633" i="1"/>
  <c r="A2634" i="1"/>
  <c r="AA2634" i="1"/>
  <c r="AB2634" i="1"/>
  <c r="AC2634" i="1"/>
  <c r="AD2634" i="1"/>
  <c r="AE2634" i="1"/>
  <c r="AF2634" i="1"/>
  <c r="AG2634" i="1"/>
  <c r="A2635" i="1"/>
  <c r="AA2635" i="1"/>
  <c r="AB2635" i="1"/>
  <c r="AC2635" i="1"/>
  <c r="AD2635" i="1"/>
  <c r="AE2635" i="1"/>
  <c r="AF2635" i="1"/>
  <c r="AG2635" i="1"/>
  <c r="A2636" i="1"/>
  <c r="AA2636" i="1"/>
  <c r="AB2636" i="1"/>
  <c r="AC2636" i="1"/>
  <c r="AD2636" i="1"/>
  <c r="AE2636" i="1"/>
  <c r="AF2636" i="1"/>
  <c r="AG2636" i="1"/>
  <c r="A2637" i="1"/>
  <c r="AA2637" i="1"/>
  <c r="AB2637" i="1"/>
  <c r="AC2637" i="1"/>
  <c r="AD2637" i="1"/>
  <c r="AE2637" i="1"/>
  <c r="AF2637" i="1"/>
  <c r="AG2637" i="1"/>
  <c r="A2638" i="1"/>
  <c r="AA2638" i="1"/>
  <c r="AB2638" i="1"/>
  <c r="AC2638" i="1"/>
  <c r="AD2638" i="1"/>
  <c r="AE2638" i="1"/>
  <c r="AF2638" i="1"/>
  <c r="AG2638" i="1"/>
  <c r="A2639" i="1"/>
  <c r="AA2639" i="1"/>
  <c r="AB2639" i="1"/>
  <c r="AC2639" i="1"/>
  <c r="AD2639" i="1"/>
  <c r="AE2639" i="1"/>
  <c r="AF2639" i="1"/>
  <c r="AG2639" i="1"/>
  <c r="A2640" i="1"/>
  <c r="AA2640" i="1"/>
  <c r="AB2640" i="1"/>
  <c r="AC2640" i="1"/>
  <c r="AD2640" i="1"/>
  <c r="AE2640" i="1"/>
  <c r="AF2640" i="1"/>
  <c r="AG2640" i="1"/>
  <c r="A2641" i="1"/>
  <c r="AA2641" i="1"/>
  <c r="AB2641" i="1"/>
  <c r="AC2641" i="1"/>
  <c r="AD2641" i="1"/>
  <c r="AE2641" i="1"/>
  <c r="AF2641" i="1"/>
  <c r="AG2641" i="1"/>
  <c r="A2642" i="1"/>
  <c r="AA2642" i="1"/>
  <c r="AB2642" i="1"/>
  <c r="AC2642" i="1"/>
  <c r="AD2642" i="1"/>
  <c r="AE2642" i="1"/>
  <c r="AF2642" i="1"/>
  <c r="AG2642" i="1"/>
  <c r="A2643" i="1"/>
  <c r="AA2643" i="1"/>
  <c r="AB2643" i="1"/>
  <c r="AC2643" i="1"/>
  <c r="AD2643" i="1"/>
  <c r="AE2643" i="1"/>
  <c r="AF2643" i="1"/>
  <c r="AG2643" i="1"/>
  <c r="A2644" i="1"/>
  <c r="AA2644" i="1"/>
  <c r="AB2644" i="1"/>
  <c r="AC2644" i="1"/>
  <c r="AD2644" i="1"/>
  <c r="AE2644" i="1"/>
  <c r="AF2644" i="1"/>
  <c r="AG2644" i="1"/>
  <c r="A2645" i="1"/>
  <c r="AA2645" i="1"/>
  <c r="AB2645" i="1"/>
  <c r="AC2645" i="1"/>
  <c r="AD2645" i="1"/>
  <c r="AE2645" i="1"/>
  <c r="AF2645" i="1"/>
  <c r="AG2645" i="1"/>
  <c r="A2646" i="1"/>
  <c r="AA2646" i="1"/>
  <c r="AB2646" i="1"/>
  <c r="AC2646" i="1"/>
  <c r="AD2646" i="1"/>
  <c r="AE2646" i="1"/>
  <c r="AF2646" i="1"/>
  <c r="AG2646" i="1"/>
  <c r="A2647" i="1"/>
  <c r="AA2647" i="1"/>
  <c r="AB2647" i="1"/>
  <c r="AC2647" i="1"/>
  <c r="AD2647" i="1"/>
  <c r="AE2647" i="1"/>
  <c r="AF2647" i="1"/>
  <c r="AG2647" i="1"/>
  <c r="A2648" i="1"/>
  <c r="AA2648" i="1"/>
  <c r="AB2648" i="1"/>
  <c r="AC2648" i="1"/>
  <c r="AD2648" i="1"/>
  <c r="AE2648" i="1"/>
  <c r="AF2648" i="1"/>
  <c r="AG2648" i="1"/>
  <c r="A2649" i="1"/>
  <c r="AA2649" i="1"/>
  <c r="AB2649" i="1"/>
  <c r="AC2649" i="1"/>
  <c r="AD2649" i="1"/>
  <c r="AE2649" i="1"/>
  <c r="AF2649" i="1"/>
  <c r="AG2649" i="1"/>
  <c r="A2650" i="1"/>
  <c r="AA2650" i="1"/>
  <c r="AB2650" i="1"/>
  <c r="AC2650" i="1"/>
  <c r="AD2650" i="1"/>
  <c r="AE2650" i="1"/>
  <c r="AF2650" i="1"/>
  <c r="AG2650" i="1"/>
  <c r="A2651" i="1"/>
  <c r="AA2651" i="1"/>
  <c r="AB2651" i="1"/>
  <c r="AC2651" i="1"/>
  <c r="AD2651" i="1"/>
  <c r="AE2651" i="1"/>
  <c r="AF2651" i="1"/>
  <c r="AG2651" i="1"/>
  <c r="A2652" i="1"/>
  <c r="AA2652" i="1"/>
  <c r="AB2652" i="1"/>
  <c r="AC2652" i="1"/>
  <c r="AD2652" i="1"/>
  <c r="AE2652" i="1"/>
  <c r="AF2652" i="1"/>
  <c r="AG2652" i="1"/>
  <c r="A2653" i="1"/>
  <c r="AA2653" i="1"/>
  <c r="AB2653" i="1"/>
  <c r="AC2653" i="1"/>
  <c r="AD2653" i="1"/>
  <c r="AE2653" i="1"/>
  <c r="AF2653" i="1"/>
  <c r="AG2653" i="1"/>
  <c r="A2654" i="1"/>
  <c r="AA2654" i="1"/>
  <c r="AB2654" i="1"/>
  <c r="AC2654" i="1"/>
  <c r="AD2654" i="1"/>
  <c r="AE2654" i="1"/>
  <c r="AF2654" i="1"/>
  <c r="AG2654" i="1"/>
  <c r="A2655" i="1"/>
  <c r="AA2655" i="1"/>
  <c r="AB2655" i="1"/>
  <c r="AC2655" i="1"/>
  <c r="AD2655" i="1"/>
  <c r="AE2655" i="1"/>
  <c r="AF2655" i="1"/>
  <c r="AG2655" i="1"/>
  <c r="A2656" i="1"/>
  <c r="AA2656" i="1"/>
  <c r="AB2656" i="1"/>
  <c r="AC2656" i="1"/>
  <c r="AD2656" i="1"/>
  <c r="AE2656" i="1"/>
  <c r="AF2656" i="1"/>
  <c r="AG2656" i="1"/>
  <c r="A2657" i="1"/>
  <c r="AA2657" i="1"/>
  <c r="AB2657" i="1"/>
  <c r="AC2657" i="1"/>
  <c r="AD2657" i="1"/>
  <c r="AE2657" i="1"/>
  <c r="AF2657" i="1"/>
  <c r="AG2657" i="1"/>
  <c r="A2658" i="1"/>
  <c r="AA2658" i="1"/>
  <c r="AB2658" i="1"/>
  <c r="AC2658" i="1"/>
  <c r="AD2658" i="1"/>
  <c r="AE2658" i="1"/>
  <c r="AF2658" i="1"/>
  <c r="AG2658" i="1"/>
  <c r="A2659" i="1"/>
  <c r="AA2659" i="1"/>
  <c r="AB2659" i="1"/>
  <c r="AC2659" i="1"/>
  <c r="AD2659" i="1"/>
  <c r="AE2659" i="1"/>
  <c r="AF2659" i="1"/>
  <c r="AG2659" i="1"/>
  <c r="A2660" i="1"/>
  <c r="AA2660" i="1"/>
  <c r="AB2660" i="1"/>
  <c r="AC2660" i="1"/>
  <c r="AD2660" i="1"/>
  <c r="AE2660" i="1"/>
  <c r="AF2660" i="1"/>
  <c r="AG2660" i="1"/>
  <c r="A2661" i="1"/>
  <c r="AA2661" i="1"/>
  <c r="AB2661" i="1"/>
  <c r="AC2661" i="1"/>
  <c r="AD2661" i="1"/>
  <c r="AE2661" i="1"/>
  <c r="AF2661" i="1"/>
  <c r="AG2661" i="1"/>
  <c r="A2662" i="1"/>
  <c r="AA2662" i="1"/>
  <c r="AB2662" i="1"/>
  <c r="AC2662" i="1"/>
  <c r="AD2662" i="1"/>
  <c r="AE2662" i="1"/>
  <c r="AF2662" i="1"/>
  <c r="AG2662" i="1"/>
  <c r="A2663" i="1"/>
  <c r="AA2663" i="1"/>
  <c r="AB2663" i="1"/>
  <c r="AC2663" i="1"/>
  <c r="AD2663" i="1"/>
  <c r="AE2663" i="1"/>
  <c r="AF2663" i="1"/>
  <c r="AG2663" i="1"/>
  <c r="A2664" i="1"/>
  <c r="AA2664" i="1"/>
  <c r="AB2664" i="1"/>
  <c r="AC2664" i="1"/>
  <c r="AD2664" i="1"/>
  <c r="AE2664" i="1"/>
  <c r="AF2664" i="1"/>
  <c r="AG2664" i="1"/>
  <c r="A2665" i="1"/>
  <c r="AA2665" i="1"/>
  <c r="AB2665" i="1"/>
  <c r="AC2665" i="1"/>
  <c r="AD2665" i="1"/>
  <c r="AE2665" i="1"/>
  <c r="AF2665" i="1"/>
  <c r="AG2665" i="1"/>
  <c r="A2666" i="1"/>
  <c r="AA2666" i="1"/>
  <c r="AB2666" i="1"/>
  <c r="AC2666" i="1"/>
  <c r="AD2666" i="1"/>
  <c r="AE2666" i="1"/>
  <c r="AF2666" i="1"/>
  <c r="AG2666" i="1"/>
  <c r="A2667" i="1"/>
  <c r="AA2667" i="1"/>
  <c r="AB2667" i="1"/>
  <c r="AC2667" i="1"/>
  <c r="AD2667" i="1"/>
  <c r="AE2667" i="1"/>
  <c r="AF2667" i="1"/>
  <c r="AG2667" i="1"/>
  <c r="A2668" i="1"/>
  <c r="AA2668" i="1"/>
  <c r="AB2668" i="1"/>
  <c r="AC2668" i="1"/>
  <c r="AD2668" i="1"/>
  <c r="AE2668" i="1"/>
  <c r="AF2668" i="1"/>
  <c r="AG2668" i="1"/>
  <c r="A2669" i="1"/>
  <c r="AA2669" i="1"/>
  <c r="AB2669" i="1"/>
  <c r="AC2669" i="1"/>
  <c r="AD2669" i="1"/>
  <c r="AE2669" i="1"/>
  <c r="AF2669" i="1"/>
  <c r="AG2669" i="1"/>
  <c r="A2670" i="1"/>
  <c r="AA2670" i="1"/>
  <c r="AB2670" i="1"/>
  <c r="AC2670" i="1"/>
  <c r="AD2670" i="1"/>
  <c r="AE2670" i="1"/>
  <c r="AF2670" i="1"/>
  <c r="AG2670" i="1"/>
  <c r="A2671" i="1"/>
  <c r="AA2671" i="1"/>
  <c r="AB2671" i="1"/>
  <c r="AC2671" i="1"/>
  <c r="AD2671" i="1"/>
  <c r="AE2671" i="1"/>
  <c r="AF2671" i="1"/>
  <c r="AG2671" i="1"/>
  <c r="A2672" i="1"/>
  <c r="AA2672" i="1"/>
  <c r="AB2672" i="1"/>
  <c r="AC2672" i="1"/>
  <c r="AD2672" i="1"/>
  <c r="AE2672" i="1"/>
  <c r="AF2672" i="1"/>
  <c r="AG2672" i="1"/>
  <c r="A2673" i="1"/>
  <c r="AA2673" i="1"/>
  <c r="AB2673" i="1"/>
  <c r="AC2673" i="1"/>
  <c r="AD2673" i="1"/>
  <c r="AE2673" i="1"/>
  <c r="AF2673" i="1"/>
  <c r="AG2673" i="1"/>
  <c r="A2674" i="1"/>
  <c r="AA2674" i="1"/>
  <c r="AB2674" i="1"/>
  <c r="AC2674" i="1"/>
  <c r="AD2674" i="1"/>
  <c r="AE2674" i="1"/>
  <c r="AF2674" i="1"/>
  <c r="AG2674" i="1"/>
  <c r="A2675" i="1"/>
  <c r="AA2675" i="1"/>
  <c r="AB2675" i="1"/>
  <c r="AC2675" i="1"/>
  <c r="AD2675" i="1"/>
  <c r="AE2675" i="1"/>
  <c r="AF2675" i="1"/>
  <c r="AG2675" i="1"/>
  <c r="A2676" i="1"/>
  <c r="AA2676" i="1"/>
  <c r="AB2676" i="1"/>
  <c r="AC2676" i="1"/>
  <c r="AD2676" i="1"/>
  <c r="AE2676" i="1"/>
  <c r="AF2676" i="1"/>
  <c r="AG2676" i="1"/>
  <c r="A2677" i="1"/>
  <c r="AA2677" i="1"/>
  <c r="AB2677" i="1"/>
  <c r="AC2677" i="1"/>
  <c r="AD2677" i="1"/>
  <c r="AE2677" i="1"/>
  <c r="AF2677" i="1"/>
  <c r="AG2677" i="1"/>
  <c r="A2678" i="1"/>
  <c r="AA2678" i="1"/>
  <c r="AB2678" i="1"/>
  <c r="AC2678" i="1"/>
  <c r="AD2678" i="1"/>
  <c r="AE2678" i="1"/>
  <c r="AF2678" i="1"/>
  <c r="AG2678" i="1"/>
  <c r="A2679" i="1"/>
  <c r="AA2679" i="1"/>
  <c r="AB2679" i="1"/>
  <c r="AC2679" i="1"/>
  <c r="AD2679" i="1"/>
  <c r="AE2679" i="1"/>
  <c r="AF2679" i="1"/>
  <c r="AG2679" i="1"/>
  <c r="A2680" i="1"/>
  <c r="AA2680" i="1"/>
  <c r="AB2680" i="1"/>
  <c r="AC2680" i="1"/>
  <c r="AD2680" i="1"/>
  <c r="AE2680" i="1"/>
  <c r="AF2680" i="1"/>
  <c r="AG2680" i="1"/>
  <c r="A2681" i="1"/>
  <c r="AA2681" i="1"/>
  <c r="AB2681" i="1"/>
  <c r="AC2681" i="1"/>
  <c r="AD2681" i="1"/>
  <c r="AE2681" i="1"/>
  <c r="AF2681" i="1"/>
  <c r="AG2681" i="1"/>
  <c r="A2682" i="1"/>
  <c r="AA2682" i="1"/>
  <c r="AB2682" i="1"/>
  <c r="AC2682" i="1"/>
  <c r="AD2682" i="1"/>
  <c r="AE2682" i="1"/>
  <c r="AF2682" i="1"/>
  <c r="AG2682" i="1"/>
  <c r="A2683" i="1"/>
  <c r="AA2683" i="1"/>
  <c r="AB2683" i="1"/>
  <c r="AC2683" i="1"/>
  <c r="AD2683" i="1"/>
  <c r="AE2683" i="1"/>
  <c r="AF2683" i="1"/>
  <c r="AG2683" i="1"/>
  <c r="A2684" i="1"/>
  <c r="AA2684" i="1"/>
  <c r="AB2684" i="1"/>
  <c r="AC2684" i="1"/>
  <c r="AD2684" i="1"/>
  <c r="AE2684" i="1"/>
  <c r="AF2684" i="1"/>
  <c r="AG2684" i="1"/>
  <c r="A2685" i="1"/>
  <c r="AA2685" i="1"/>
  <c r="AB2685" i="1"/>
  <c r="AC2685" i="1"/>
  <c r="AD2685" i="1"/>
  <c r="AE2685" i="1"/>
  <c r="AF2685" i="1"/>
  <c r="AG2685" i="1"/>
  <c r="A2686" i="1"/>
  <c r="AA2686" i="1"/>
  <c r="AB2686" i="1"/>
  <c r="AC2686" i="1"/>
  <c r="AD2686" i="1"/>
  <c r="AE2686" i="1"/>
  <c r="AF2686" i="1"/>
  <c r="AG2686" i="1"/>
  <c r="A2687" i="1"/>
  <c r="AA2687" i="1"/>
  <c r="AB2687" i="1"/>
  <c r="AC2687" i="1"/>
  <c r="AD2687" i="1"/>
  <c r="AE2687" i="1"/>
  <c r="AF2687" i="1"/>
  <c r="AG2687" i="1"/>
  <c r="A2688" i="1"/>
  <c r="AA2688" i="1"/>
  <c r="AB2688" i="1"/>
  <c r="AC2688" i="1"/>
  <c r="AD2688" i="1"/>
  <c r="AE2688" i="1"/>
  <c r="AF2688" i="1"/>
  <c r="AG2688" i="1"/>
  <c r="A2689" i="1"/>
  <c r="AA2689" i="1"/>
  <c r="AB2689" i="1"/>
  <c r="AC2689" i="1"/>
  <c r="AD2689" i="1"/>
  <c r="AE2689" i="1"/>
  <c r="AF2689" i="1"/>
  <c r="AG2689" i="1"/>
  <c r="A2690" i="1"/>
  <c r="AA2690" i="1"/>
  <c r="AB2690" i="1"/>
  <c r="AC2690" i="1"/>
  <c r="AD2690" i="1"/>
  <c r="AE2690" i="1"/>
  <c r="AF2690" i="1"/>
  <c r="AG2690" i="1"/>
  <c r="A2691" i="1"/>
  <c r="AA2691" i="1"/>
  <c r="AB2691" i="1"/>
  <c r="AC2691" i="1"/>
  <c r="AD2691" i="1"/>
  <c r="AE2691" i="1"/>
  <c r="AF2691" i="1"/>
  <c r="AG2691" i="1"/>
  <c r="A2692" i="1"/>
  <c r="AA2692" i="1"/>
  <c r="AB2692" i="1"/>
  <c r="AC2692" i="1"/>
  <c r="AD2692" i="1"/>
  <c r="AE2692" i="1"/>
  <c r="AF2692" i="1"/>
  <c r="AG2692" i="1"/>
  <c r="A2693" i="1"/>
  <c r="AA2693" i="1"/>
  <c r="AB2693" i="1"/>
  <c r="AC2693" i="1"/>
  <c r="AD2693" i="1"/>
  <c r="AE2693" i="1"/>
  <c r="AF2693" i="1"/>
  <c r="AG2693" i="1"/>
  <c r="A2694" i="1"/>
  <c r="AA2694" i="1"/>
  <c r="AB2694" i="1"/>
  <c r="AC2694" i="1"/>
  <c r="AD2694" i="1"/>
  <c r="AE2694" i="1"/>
  <c r="AF2694" i="1"/>
  <c r="AG2694" i="1"/>
  <c r="A2695" i="1"/>
  <c r="AA2695" i="1"/>
  <c r="AB2695" i="1"/>
  <c r="AC2695" i="1"/>
  <c r="AD2695" i="1"/>
  <c r="AE2695" i="1"/>
  <c r="AF2695" i="1"/>
  <c r="AG2695" i="1"/>
  <c r="A2696" i="1"/>
  <c r="AA2696" i="1"/>
  <c r="AB2696" i="1"/>
  <c r="AC2696" i="1"/>
  <c r="AD2696" i="1"/>
  <c r="AE2696" i="1"/>
  <c r="AF2696" i="1"/>
  <c r="AG2696" i="1"/>
  <c r="A2697" i="1"/>
  <c r="AA2697" i="1"/>
  <c r="AB2697" i="1"/>
  <c r="AC2697" i="1"/>
  <c r="AD2697" i="1"/>
  <c r="AE2697" i="1"/>
  <c r="AF2697" i="1"/>
  <c r="AG2697" i="1"/>
  <c r="A2698" i="1"/>
  <c r="AA2698" i="1"/>
  <c r="AB2698" i="1"/>
  <c r="AC2698" i="1"/>
  <c r="AD2698" i="1"/>
  <c r="AE2698" i="1"/>
  <c r="AF2698" i="1"/>
  <c r="AG2698" i="1"/>
  <c r="A2699" i="1"/>
  <c r="AA2699" i="1"/>
  <c r="AB2699" i="1"/>
  <c r="AC2699" i="1"/>
  <c r="AD2699" i="1"/>
  <c r="AE2699" i="1"/>
  <c r="AF2699" i="1"/>
  <c r="AG2699" i="1"/>
  <c r="A2700" i="1"/>
  <c r="AA2700" i="1"/>
  <c r="AB2700" i="1"/>
  <c r="AC2700" i="1"/>
  <c r="AD2700" i="1"/>
  <c r="AE2700" i="1"/>
  <c r="AF2700" i="1"/>
  <c r="AG2700" i="1"/>
  <c r="A2701" i="1"/>
  <c r="AA2701" i="1"/>
  <c r="AB2701" i="1"/>
  <c r="AC2701" i="1"/>
  <c r="AD2701" i="1"/>
  <c r="AE2701" i="1"/>
  <c r="AF2701" i="1"/>
  <c r="AG2701" i="1"/>
  <c r="A2702" i="1"/>
  <c r="AA2702" i="1"/>
  <c r="AB2702" i="1"/>
  <c r="AC2702" i="1"/>
  <c r="AD2702" i="1"/>
  <c r="AE2702" i="1"/>
  <c r="AF2702" i="1"/>
  <c r="AG2702" i="1"/>
  <c r="A2703" i="1"/>
  <c r="AA2703" i="1"/>
  <c r="AB2703" i="1"/>
  <c r="AC2703" i="1"/>
  <c r="AD2703" i="1"/>
  <c r="AE2703" i="1"/>
  <c r="AF2703" i="1"/>
  <c r="AG2703" i="1"/>
  <c r="A2704" i="1"/>
  <c r="AA2704" i="1"/>
  <c r="AB2704" i="1"/>
  <c r="AC2704" i="1"/>
  <c r="AD2704" i="1"/>
  <c r="AE2704" i="1"/>
  <c r="AF2704" i="1"/>
  <c r="AG2704" i="1"/>
  <c r="A2705" i="1"/>
  <c r="AA2705" i="1"/>
  <c r="AB2705" i="1"/>
  <c r="AC2705" i="1"/>
  <c r="AD2705" i="1"/>
  <c r="AE2705" i="1"/>
  <c r="AF2705" i="1"/>
  <c r="AG2705" i="1"/>
  <c r="A2706" i="1"/>
  <c r="AA2706" i="1"/>
  <c r="AB2706" i="1"/>
  <c r="AC2706" i="1"/>
  <c r="AD2706" i="1"/>
  <c r="AE2706" i="1"/>
  <c r="AF2706" i="1"/>
  <c r="AG2706" i="1"/>
  <c r="A2707" i="1"/>
  <c r="AA2707" i="1"/>
  <c r="AB2707" i="1"/>
  <c r="AC2707" i="1"/>
  <c r="AD2707" i="1"/>
  <c r="AE2707" i="1"/>
  <c r="AF2707" i="1"/>
  <c r="AG2707" i="1"/>
  <c r="A2708" i="1"/>
  <c r="AA2708" i="1"/>
  <c r="AB2708" i="1"/>
  <c r="AC2708" i="1"/>
  <c r="AD2708" i="1"/>
  <c r="AE2708" i="1"/>
  <c r="AF2708" i="1"/>
  <c r="AG2708" i="1"/>
  <c r="A2709" i="1"/>
  <c r="AA2709" i="1"/>
  <c r="AB2709" i="1"/>
  <c r="AC2709" i="1"/>
  <c r="AD2709" i="1"/>
  <c r="AE2709" i="1"/>
  <c r="AF2709" i="1"/>
  <c r="AG2709" i="1"/>
  <c r="A2710" i="1"/>
  <c r="AA2710" i="1"/>
  <c r="AB2710" i="1"/>
  <c r="AC2710" i="1"/>
  <c r="AD2710" i="1"/>
  <c r="AE2710" i="1"/>
  <c r="AF2710" i="1"/>
  <c r="AG2710" i="1"/>
  <c r="A2711" i="1"/>
  <c r="AA2711" i="1"/>
  <c r="AB2711" i="1"/>
  <c r="AC2711" i="1"/>
  <c r="AD2711" i="1"/>
  <c r="AE2711" i="1"/>
  <c r="AF2711" i="1"/>
  <c r="AG2711" i="1"/>
  <c r="A2712" i="1"/>
  <c r="AA2712" i="1"/>
  <c r="AB2712" i="1"/>
  <c r="AC2712" i="1"/>
  <c r="AD2712" i="1"/>
  <c r="AE2712" i="1"/>
  <c r="AF2712" i="1"/>
  <c r="AG2712" i="1"/>
  <c r="A2713" i="1"/>
  <c r="AA2713" i="1"/>
  <c r="AB2713" i="1"/>
  <c r="AC2713" i="1"/>
  <c r="AD2713" i="1"/>
  <c r="AE2713" i="1"/>
  <c r="AF2713" i="1"/>
  <c r="AG2713" i="1"/>
  <c r="A2714" i="1"/>
  <c r="AA2714" i="1"/>
  <c r="AB2714" i="1"/>
  <c r="AC2714" i="1"/>
  <c r="AD2714" i="1"/>
  <c r="AE2714" i="1"/>
  <c r="AF2714" i="1"/>
  <c r="AG2714" i="1"/>
  <c r="A2715" i="1"/>
  <c r="AA2715" i="1"/>
  <c r="AB2715" i="1"/>
  <c r="AC2715" i="1"/>
  <c r="AD2715" i="1"/>
  <c r="AE2715" i="1"/>
  <c r="AF2715" i="1"/>
  <c r="AG2715" i="1"/>
  <c r="A2716" i="1"/>
  <c r="AA2716" i="1"/>
  <c r="AB2716" i="1"/>
  <c r="AC2716" i="1"/>
  <c r="AD2716" i="1"/>
  <c r="AE2716" i="1"/>
  <c r="AF2716" i="1"/>
  <c r="AG2716" i="1"/>
  <c r="A2717" i="1"/>
  <c r="AA2717" i="1"/>
  <c r="AB2717" i="1"/>
  <c r="AC2717" i="1"/>
  <c r="AD2717" i="1"/>
  <c r="AE2717" i="1"/>
  <c r="AF2717" i="1"/>
  <c r="AG2717" i="1"/>
  <c r="A2718" i="1"/>
  <c r="AA2718" i="1"/>
  <c r="AB2718" i="1"/>
  <c r="AC2718" i="1"/>
  <c r="AD2718" i="1"/>
  <c r="AE2718" i="1"/>
  <c r="AF2718" i="1"/>
  <c r="AG2718" i="1"/>
  <c r="A2719" i="1"/>
  <c r="AA2719" i="1"/>
  <c r="AB2719" i="1"/>
  <c r="AC2719" i="1"/>
  <c r="AD2719" i="1"/>
  <c r="AE2719" i="1"/>
  <c r="AF2719" i="1"/>
  <c r="AG2719" i="1"/>
  <c r="A2720" i="1"/>
  <c r="AA2720" i="1"/>
  <c r="AB2720" i="1"/>
  <c r="AC2720" i="1"/>
  <c r="AD2720" i="1"/>
  <c r="AE2720" i="1"/>
  <c r="AF2720" i="1"/>
  <c r="AG2720" i="1"/>
  <c r="A2721" i="1"/>
  <c r="AA2721" i="1"/>
  <c r="AB2721" i="1"/>
  <c r="AC2721" i="1"/>
  <c r="AD2721" i="1"/>
  <c r="AE2721" i="1"/>
  <c r="AF2721" i="1"/>
  <c r="AG2721" i="1"/>
  <c r="A2722" i="1"/>
  <c r="AA2722" i="1"/>
  <c r="AB2722" i="1"/>
  <c r="AC2722" i="1"/>
  <c r="AD2722" i="1"/>
  <c r="AE2722" i="1"/>
  <c r="AF2722" i="1"/>
  <c r="AG2722" i="1"/>
  <c r="A2723" i="1"/>
  <c r="AA2723" i="1"/>
  <c r="AB2723" i="1"/>
  <c r="AC2723" i="1"/>
  <c r="AD2723" i="1"/>
  <c r="AE2723" i="1"/>
  <c r="AF2723" i="1"/>
  <c r="AG2723" i="1"/>
  <c r="A2724" i="1"/>
  <c r="AA2724" i="1"/>
  <c r="AB2724" i="1"/>
  <c r="AC2724" i="1"/>
  <c r="AD2724" i="1"/>
  <c r="AE2724" i="1"/>
  <c r="AF2724" i="1"/>
  <c r="AG2724" i="1"/>
  <c r="A2725" i="1"/>
  <c r="AA2725" i="1"/>
  <c r="AB2725" i="1"/>
  <c r="AC2725" i="1"/>
  <c r="AD2725" i="1"/>
  <c r="AE2725" i="1"/>
  <c r="AF2725" i="1"/>
  <c r="AG2725" i="1"/>
  <c r="A2726" i="1"/>
  <c r="AA2726" i="1"/>
  <c r="AB2726" i="1"/>
  <c r="AC2726" i="1"/>
  <c r="AD2726" i="1"/>
  <c r="AE2726" i="1"/>
  <c r="AF2726" i="1"/>
  <c r="AG2726" i="1"/>
  <c r="A2727" i="1"/>
  <c r="AA2727" i="1"/>
  <c r="AB2727" i="1"/>
  <c r="AC2727" i="1"/>
  <c r="AD2727" i="1"/>
  <c r="AE2727" i="1"/>
  <c r="AF2727" i="1"/>
  <c r="AG2727" i="1"/>
  <c r="A2728" i="1"/>
  <c r="AA2728" i="1"/>
  <c r="AB2728" i="1"/>
  <c r="AC2728" i="1"/>
  <c r="AD2728" i="1"/>
  <c r="AE2728" i="1"/>
  <c r="AF2728" i="1"/>
  <c r="AG2728" i="1"/>
  <c r="A2729" i="1"/>
  <c r="AA2729" i="1"/>
  <c r="AB2729" i="1"/>
  <c r="AC2729" i="1"/>
  <c r="AD2729" i="1"/>
  <c r="AE2729" i="1"/>
  <c r="AF2729" i="1"/>
  <c r="AG2729" i="1"/>
  <c r="A2730" i="1"/>
  <c r="AA2730" i="1"/>
  <c r="AB2730" i="1"/>
  <c r="AC2730" i="1"/>
  <c r="AD2730" i="1"/>
  <c r="AE2730" i="1"/>
  <c r="AF2730" i="1"/>
  <c r="AG2730" i="1"/>
  <c r="A2731" i="1"/>
  <c r="AA2731" i="1"/>
  <c r="AB2731" i="1"/>
  <c r="AC2731" i="1"/>
  <c r="AD2731" i="1"/>
  <c r="AE2731" i="1"/>
  <c r="AF2731" i="1"/>
  <c r="AG2731" i="1"/>
  <c r="A2732" i="1"/>
  <c r="AA2732" i="1"/>
  <c r="AB2732" i="1"/>
  <c r="AC2732" i="1"/>
  <c r="AD2732" i="1"/>
  <c r="AE2732" i="1"/>
  <c r="AF2732" i="1"/>
  <c r="AG2732" i="1"/>
  <c r="A2733" i="1"/>
  <c r="AA2733" i="1"/>
  <c r="AB2733" i="1"/>
  <c r="AC2733" i="1"/>
  <c r="AD2733" i="1"/>
  <c r="AE2733" i="1"/>
  <c r="AF2733" i="1"/>
  <c r="AG2733" i="1"/>
  <c r="A2734" i="1"/>
  <c r="AA2734" i="1"/>
  <c r="AB2734" i="1"/>
  <c r="AC2734" i="1"/>
  <c r="AD2734" i="1"/>
  <c r="AE2734" i="1"/>
  <c r="AF2734" i="1"/>
  <c r="AG2734" i="1"/>
  <c r="A2735" i="1"/>
  <c r="AA2735" i="1"/>
  <c r="AB2735" i="1"/>
  <c r="AC2735" i="1"/>
  <c r="AD2735" i="1"/>
  <c r="AE2735" i="1"/>
  <c r="AF2735" i="1"/>
  <c r="AG2735" i="1"/>
  <c r="A2736" i="1"/>
  <c r="AA2736" i="1"/>
  <c r="AB2736" i="1"/>
  <c r="AC2736" i="1"/>
  <c r="AD2736" i="1"/>
  <c r="AE2736" i="1"/>
  <c r="AF2736" i="1"/>
  <c r="AG2736" i="1"/>
  <c r="A2737" i="1"/>
  <c r="AA2737" i="1"/>
  <c r="AB2737" i="1"/>
  <c r="AC2737" i="1"/>
  <c r="AD2737" i="1"/>
  <c r="AE2737" i="1"/>
  <c r="AF2737" i="1"/>
  <c r="AG2737" i="1"/>
  <c r="A2738" i="1"/>
  <c r="AA2738" i="1"/>
  <c r="AB2738" i="1"/>
  <c r="AC2738" i="1"/>
  <c r="AD2738" i="1"/>
  <c r="AE2738" i="1"/>
  <c r="AF2738" i="1"/>
  <c r="AG2738" i="1"/>
  <c r="A2739" i="1"/>
  <c r="AA2739" i="1"/>
  <c r="AB2739" i="1"/>
  <c r="AC2739" i="1"/>
  <c r="AD2739" i="1"/>
  <c r="AE2739" i="1"/>
  <c r="AF2739" i="1"/>
  <c r="AG2739" i="1"/>
  <c r="A2740" i="1"/>
  <c r="AA2740" i="1"/>
  <c r="AB2740" i="1"/>
  <c r="AC2740" i="1"/>
  <c r="AD2740" i="1"/>
  <c r="AE2740" i="1"/>
  <c r="AF2740" i="1"/>
  <c r="AG2740" i="1"/>
  <c r="A2741" i="1"/>
  <c r="AA2741" i="1"/>
  <c r="AB2741" i="1"/>
  <c r="AC2741" i="1"/>
  <c r="AD2741" i="1"/>
  <c r="AE2741" i="1"/>
  <c r="AF2741" i="1"/>
  <c r="AG2741" i="1"/>
  <c r="A2742" i="1"/>
  <c r="AA2742" i="1"/>
  <c r="AB2742" i="1"/>
  <c r="AC2742" i="1"/>
  <c r="AD2742" i="1"/>
  <c r="AE2742" i="1"/>
  <c r="AF2742" i="1"/>
  <c r="AG2742" i="1"/>
  <c r="A2743" i="1"/>
  <c r="AA2743" i="1"/>
  <c r="AB2743" i="1"/>
  <c r="AC2743" i="1"/>
  <c r="AD2743" i="1"/>
  <c r="AE2743" i="1"/>
  <c r="AF2743" i="1"/>
  <c r="AG2743" i="1"/>
  <c r="A2744" i="1"/>
  <c r="AA2744" i="1"/>
  <c r="AB2744" i="1"/>
  <c r="AC2744" i="1"/>
  <c r="AD2744" i="1"/>
  <c r="AE2744" i="1"/>
  <c r="AF2744" i="1"/>
  <c r="AG2744" i="1"/>
  <c r="A2745" i="1"/>
  <c r="AA2745" i="1"/>
  <c r="AB2745" i="1"/>
  <c r="AC2745" i="1"/>
  <c r="AD2745" i="1"/>
  <c r="AE2745" i="1"/>
  <c r="AF2745" i="1"/>
  <c r="AG2745" i="1"/>
  <c r="A2746" i="1"/>
  <c r="AA2746" i="1"/>
  <c r="AB2746" i="1"/>
  <c r="AC2746" i="1"/>
  <c r="AD2746" i="1"/>
  <c r="AE2746" i="1"/>
  <c r="AF2746" i="1"/>
  <c r="AG2746" i="1"/>
  <c r="A2747" i="1"/>
  <c r="AA2747" i="1"/>
  <c r="AB2747" i="1"/>
  <c r="AC2747" i="1"/>
  <c r="AD2747" i="1"/>
  <c r="AE2747" i="1"/>
  <c r="AF2747" i="1"/>
  <c r="AG2747" i="1"/>
  <c r="A2748" i="1"/>
  <c r="AA2748" i="1"/>
  <c r="AB2748" i="1"/>
  <c r="AC2748" i="1"/>
  <c r="AD2748" i="1"/>
  <c r="AE2748" i="1"/>
  <c r="AF2748" i="1"/>
  <c r="AG2748" i="1"/>
  <c r="A2749" i="1"/>
  <c r="AA2749" i="1"/>
  <c r="AB2749" i="1"/>
  <c r="AC2749" i="1"/>
  <c r="AD2749" i="1"/>
  <c r="AE2749" i="1"/>
  <c r="AF2749" i="1"/>
  <c r="AG2749" i="1"/>
  <c r="A2750" i="1"/>
  <c r="AA2750" i="1"/>
  <c r="AB2750" i="1"/>
  <c r="AC2750" i="1"/>
  <c r="AD2750" i="1"/>
  <c r="AE2750" i="1"/>
  <c r="AF2750" i="1"/>
  <c r="AG2750" i="1"/>
  <c r="A2751" i="1"/>
  <c r="AA2751" i="1"/>
  <c r="AB2751" i="1"/>
  <c r="AC2751" i="1"/>
  <c r="AD2751" i="1"/>
  <c r="AE2751" i="1"/>
  <c r="AF2751" i="1"/>
  <c r="AG2751" i="1"/>
  <c r="A2752" i="1"/>
  <c r="AA2752" i="1"/>
  <c r="AB2752" i="1"/>
  <c r="AC2752" i="1"/>
  <c r="AD2752" i="1"/>
  <c r="AE2752" i="1"/>
  <c r="AF2752" i="1"/>
  <c r="AG2752" i="1"/>
  <c r="A2753" i="1"/>
  <c r="AA2753" i="1"/>
  <c r="AB2753" i="1"/>
  <c r="AC2753" i="1"/>
  <c r="AD2753" i="1"/>
  <c r="AE2753" i="1"/>
  <c r="AF2753" i="1"/>
  <c r="AG2753" i="1"/>
  <c r="A2754" i="1"/>
  <c r="AA2754" i="1"/>
  <c r="AB2754" i="1"/>
  <c r="AC2754" i="1"/>
  <c r="AD2754" i="1"/>
  <c r="AE2754" i="1"/>
  <c r="AF2754" i="1"/>
  <c r="AG2754" i="1"/>
  <c r="A2755" i="1"/>
  <c r="AA2755" i="1"/>
  <c r="AB2755" i="1"/>
  <c r="AC2755" i="1"/>
  <c r="AD2755" i="1"/>
  <c r="AE2755" i="1"/>
  <c r="AF2755" i="1"/>
  <c r="AG2755" i="1"/>
  <c r="A2756" i="1"/>
  <c r="AA2756" i="1"/>
  <c r="AB2756" i="1"/>
  <c r="AC2756" i="1"/>
  <c r="AD2756" i="1"/>
  <c r="AE2756" i="1"/>
  <c r="AF2756" i="1"/>
  <c r="AG2756" i="1"/>
  <c r="A2757" i="1"/>
  <c r="AA2757" i="1"/>
  <c r="AB2757" i="1"/>
  <c r="AC2757" i="1"/>
  <c r="AD2757" i="1"/>
  <c r="AE2757" i="1"/>
  <c r="AF2757" i="1"/>
  <c r="AG2757" i="1"/>
  <c r="A2758" i="1"/>
  <c r="AA2758" i="1"/>
  <c r="AB2758" i="1"/>
  <c r="AC2758" i="1"/>
  <c r="AD2758" i="1"/>
  <c r="AE2758" i="1"/>
  <c r="AF2758" i="1"/>
  <c r="AG2758" i="1"/>
  <c r="A2759" i="1"/>
  <c r="AA2759" i="1"/>
  <c r="AB2759" i="1"/>
  <c r="AC2759" i="1"/>
  <c r="AD2759" i="1"/>
  <c r="AE2759" i="1"/>
  <c r="AF2759" i="1"/>
  <c r="AG2759" i="1"/>
  <c r="A2760" i="1"/>
  <c r="AA2760" i="1"/>
  <c r="AB2760" i="1"/>
  <c r="AC2760" i="1"/>
  <c r="AD2760" i="1"/>
  <c r="AE2760" i="1"/>
  <c r="AF2760" i="1"/>
  <c r="AG2760" i="1"/>
  <c r="A2761" i="1"/>
  <c r="AA2761" i="1"/>
  <c r="AB2761" i="1"/>
  <c r="AC2761" i="1"/>
  <c r="AD2761" i="1"/>
  <c r="AE2761" i="1"/>
  <c r="AF2761" i="1"/>
  <c r="AG2761" i="1"/>
  <c r="A2762" i="1"/>
  <c r="AA2762" i="1"/>
  <c r="AB2762" i="1"/>
  <c r="AC2762" i="1"/>
  <c r="AD2762" i="1"/>
  <c r="AE2762" i="1"/>
  <c r="AF2762" i="1"/>
  <c r="AG2762" i="1"/>
  <c r="A2763" i="1"/>
  <c r="AA2763" i="1"/>
  <c r="AB2763" i="1"/>
  <c r="AC2763" i="1"/>
  <c r="AD2763" i="1"/>
  <c r="AE2763" i="1"/>
  <c r="AF2763" i="1"/>
  <c r="AG2763" i="1"/>
  <c r="A2764" i="1"/>
  <c r="AA2764" i="1"/>
  <c r="AB2764" i="1"/>
  <c r="AC2764" i="1"/>
  <c r="AD2764" i="1"/>
  <c r="AE2764" i="1"/>
  <c r="AF2764" i="1"/>
  <c r="AG2764" i="1"/>
  <c r="A2765" i="1"/>
  <c r="AA2765" i="1"/>
  <c r="AB2765" i="1"/>
  <c r="AC2765" i="1"/>
  <c r="AD2765" i="1"/>
  <c r="AE2765" i="1"/>
  <c r="AF2765" i="1"/>
  <c r="AG2765" i="1"/>
  <c r="A2766" i="1"/>
  <c r="AA2766" i="1"/>
  <c r="AB2766" i="1"/>
  <c r="AC2766" i="1"/>
  <c r="AD2766" i="1"/>
  <c r="AE2766" i="1"/>
  <c r="AF2766" i="1"/>
  <c r="AG2766" i="1"/>
  <c r="A2767" i="1"/>
  <c r="AA2767" i="1"/>
  <c r="AB2767" i="1"/>
  <c r="AC2767" i="1"/>
  <c r="AD2767" i="1"/>
  <c r="AE2767" i="1"/>
  <c r="AF2767" i="1"/>
  <c r="AG2767" i="1"/>
  <c r="A2768" i="1"/>
  <c r="AA2768" i="1"/>
  <c r="AB2768" i="1"/>
  <c r="AC2768" i="1"/>
  <c r="AD2768" i="1"/>
  <c r="AE2768" i="1"/>
  <c r="AF2768" i="1"/>
  <c r="AG2768" i="1"/>
  <c r="A2769" i="1"/>
  <c r="AA2769" i="1"/>
  <c r="AB2769" i="1"/>
  <c r="AC2769" i="1"/>
  <c r="AD2769" i="1"/>
  <c r="AE2769" i="1"/>
  <c r="AF2769" i="1"/>
  <c r="AG2769" i="1"/>
  <c r="A2770" i="1"/>
  <c r="AA2770" i="1"/>
  <c r="AB2770" i="1"/>
  <c r="AC2770" i="1"/>
  <c r="AD2770" i="1"/>
  <c r="AE2770" i="1"/>
  <c r="AF2770" i="1"/>
  <c r="AG2770" i="1"/>
  <c r="A2771" i="1"/>
  <c r="AA2771" i="1"/>
  <c r="AB2771" i="1"/>
  <c r="AC2771" i="1"/>
  <c r="AD2771" i="1"/>
  <c r="AE2771" i="1"/>
  <c r="AF2771" i="1"/>
  <c r="AG2771" i="1"/>
  <c r="A2772" i="1"/>
  <c r="AA2772" i="1"/>
  <c r="AB2772" i="1"/>
  <c r="AC2772" i="1"/>
  <c r="AD2772" i="1"/>
  <c r="AE2772" i="1"/>
  <c r="AF2772" i="1"/>
  <c r="AG2772" i="1"/>
  <c r="A2773" i="1"/>
  <c r="AA2773" i="1"/>
  <c r="AB2773" i="1"/>
  <c r="AC2773" i="1"/>
  <c r="AD2773" i="1"/>
  <c r="AE2773" i="1"/>
  <c r="AF2773" i="1"/>
  <c r="AG2773" i="1"/>
  <c r="A2774" i="1"/>
  <c r="AA2774" i="1"/>
  <c r="AB2774" i="1"/>
  <c r="AC2774" i="1"/>
  <c r="AD2774" i="1"/>
  <c r="AE2774" i="1"/>
  <c r="AF2774" i="1"/>
  <c r="AG2774" i="1"/>
  <c r="A2775" i="1"/>
  <c r="AA2775" i="1"/>
  <c r="AB2775" i="1"/>
  <c r="AC2775" i="1"/>
  <c r="AD2775" i="1"/>
  <c r="AE2775" i="1"/>
  <c r="AF2775" i="1"/>
  <c r="AG2775" i="1"/>
  <c r="A2776" i="1"/>
  <c r="AA2776" i="1"/>
  <c r="AB2776" i="1"/>
  <c r="AC2776" i="1"/>
  <c r="AD2776" i="1"/>
  <c r="AE2776" i="1"/>
  <c r="AF2776" i="1"/>
  <c r="AG2776" i="1"/>
  <c r="A2777" i="1"/>
  <c r="AA2777" i="1"/>
  <c r="AB2777" i="1"/>
  <c r="AC2777" i="1"/>
  <c r="AD2777" i="1"/>
  <c r="AE2777" i="1"/>
  <c r="AF2777" i="1"/>
  <c r="AG2777" i="1"/>
  <c r="A2778" i="1"/>
  <c r="AA2778" i="1"/>
  <c r="AB2778" i="1"/>
  <c r="AC2778" i="1"/>
  <c r="AD2778" i="1"/>
  <c r="AE2778" i="1"/>
  <c r="AF2778" i="1"/>
  <c r="AG2778" i="1"/>
  <c r="A2779" i="1"/>
  <c r="AA2779" i="1"/>
  <c r="AB2779" i="1"/>
  <c r="AC2779" i="1"/>
  <c r="AD2779" i="1"/>
  <c r="AE2779" i="1"/>
  <c r="AF2779" i="1"/>
  <c r="AG2779" i="1"/>
  <c r="A2780" i="1"/>
  <c r="AA2780" i="1"/>
  <c r="AB2780" i="1"/>
  <c r="AC2780" i="1"/>
  <c r="AD2780" i="1"/>
  <c r="AE2780" i="1"/>
  <c r="AF2780" i="1"/>
  <c r="AG2780" i="1"/>
  <c r="A2781" i="1"/>
  <c r="AA2781" i="1"/>
  <c r="AB2781" i="1"/>
  <c r="AC2781" i="1"/>
  <c r="AD2781" i="1"/>
  <c r="AE2781" i="1"/>
  <c r="AF2781" i="1"/>
  <c r="AG2781" i="1"/>
  <c r="A2782" i="1"/>
  <c r="AA2782" i="1"/>
  <c r="AB2782" i="1"/>
  <c r="AC2782" i="1"/>
  <c r="AD2782" i="1"/>
  <c r="AE2782" i="1"/>
  <c r="AF2782" i="1"/>
  <c r="AG2782" i="1"/>
  <c r="A2783" i="1"/>
  <c r="AA2783" i="1"/>
  <c r="AB2783" i="1"/>
  <c r="AC2783" i="1"/>
  <c r="AD2783" i="1"/>
  <c r="AE2783" i="1"/>
  <c r="AF2783" i="1"/>
  <c r="AG2783" i="1"/>
  <c r="A2784" i="1"/>
  <c r="AA2784" i="1"/>
  <c r="AB2784" i="1"/>
  <c r="AC2784" i="1"/>
  <c r="AD2784" i="1"/>
  <c r="AE2784" i="1"/>
  <c r="AF2784" i="1"/>
  <c r="AG2784" i="1"/>
  <c r="A2785" i="1"/>
  <c r="AA2785" i="1"/>
  <c r="AB2785" i="1"/>
  <c r="AC2785" i="1"/>
  <c r="AD2785" i="1"/>
  <c r="AE2785" i="1"/>
  <c r="AF2785" i="1"/>
  <c r="AG2785" i="1"/>
  <c r="A2786" i="1"/>
  <c r="AA2786" i="1"/>
  <c r="AB2786" i="1"/>
  <c r="AC2786" i="1"/>
  <c r="AD2786" i="1"/>
  <c r="AE2786" i="1"/>
  <c r="AF2786" i="1"/>
  <c r="AG2786" i="1"/>
  <c r="A2787" i="1"/>
  <c r="AA2787" i="1"/>
  <c r="AB2787" i="1"/>
  <c r="AC2787" i="1"/>
  <c r="AD2787" i="1"/>
  <c r="AE2787" i="1"/>
  <c r="AF2787" i="1"/>
  <c r="AG2787" i="1"/>
  <c r="A2788" i="1"/>
  <c r="AA2788" i="1"/>
  <c r="AB2788" i="1"/>
  <c r="AC2788" i="1"/>
  <c r="AD2788" i="1"/>
  <c r="AE2788" i="1"/>
  <c r="AF2788" i="1"/>
  <c r="AG2788" i="1"/>
  <c r="A2789" i="1"/>
  <c r="AA2789" i="1"/>
  <c r="AB2789" i="1"/>
  <c r="AC2789" i="1"/>
  <c r="AD2789" i="1"/>
  <c r="AE2789" i="1"/>
  <c r="AF2789" i="1"/>
  <c r="AG2789" i="1"/>
  <c r="A2790" i="1"/>
  <c r="AA2790" i="1"/>
  <c r="AB2790" i="1"/>
  <c r="AC2790" i="1"/>
  <c r="AD2790" i="1"/>
  <c r="AE2790" i="1"/>
  <c r="AF2790" i="1"/>
  <c r="AG2790" i="1"/>
  <c r="A2791" i="1"/>
  <c r="AA2791" i="1"/>
  <c r="AB2791" i="1"/>
  <c r="AC2791" i="1"/>
  <c r="AD2791" i="1"/>
  <c r="AE2791" i="1"/>
  <c r="AF2791" i="1"/>
  <c r="AG2791" i="1"/>
  <c r="A2792" i="1"/>
  <c r="AA2792" i="1"/>
  <c r="AB2792" i="1"/>
  <c r="AC2792" i="1"/>
  <c r="AD2792" i="1"/>
  <c r="AE2792" i="1"/>
  <c r="AF2792" i="1"/>
  <c r="AG2792" i="1"/>
  <c r="A2793" i="1"/>
  <c r="AA2793" i="1"/>
  <c r="AB2793" i="1"/>
  <c r="AC2793" i="1"/>
  <c r="AD2793" i="1"/>
  <c r="AE2793" i="1"/>
  <c r="AF2793" i="1"/>
  <c r="AG2793" i="1"/>
  <c r="A2794" i="1"/>
  <c r="AA2794" i="1"/>
  <c r="AB2794" i="1"/>
  <c r="AC2794" i="1"/>
  <c r="AD2794" i="1"/>
  <c r="AE2794" i="1"/>
  <c r="AF2794" i="1"/>
  <c r="AG2794" i="1"/>
  <c r="A2795" i="1"/>
  <c r="AA2795" i="1"/>
  <c r="AB2795" i="1"/>
  <c r="AC2795" i="1"/>
  <c r="AD2795" i="1"/>
  <c r="AE2795" i="1"/>
  <c r="AF2795" i="1"/>
  <c r="AG2795" i="1"/>
  <c r="A2796" i="1"/>
  <c r="AA2796" i="1"/>
  <c r="AB2796" i="1"/>
  <c r="AC2796" i="1"/>
  <c r="AD2796" i="1"/>
  <c r="AE2796" i="1"/>
  <c r="AF2796" i="1"/>
  <c r="AG2796" i="1"/>
  <c r="A2797" i="1"/>
  <c r="AA2797" i="1"/>
  <c r="AB2797" i="1"/>
  <c r="AC2797" i="1"/>
  <c r="AD2797" i="1"/>
  <c r="AE2797" i="1"/>
  <c r="AF2797" i="1"/>
  <c r="AG2797" i="1"/>
  <c r="A2798" i="1"/>
  <c r="AA2798" i="1"/>
  <c r="AB2798" i="1"/>
  <c r="AC2798" i="1"/>
  <c r="AD2798" i="1"/>
  <c r="AE2798" i="1"/>
  <c r="AF2798" i="1"/>
  <c r="AG2798" i="1"/>
  <c r="A2799" i="1"/>
  <c r="AA2799" i="1"/>
  <c r="AB2799" i="1"/>
  <c r="AC2799" i="1"/>
  <c r="AD2799" i="1"/>
  <c r="AE2799" i="1"/>
  <c r="AF2799" i="1"/>
  <c r="AG2799" i="1"/>
  <c r="A2800" i="1"/>
  <c r="AA2800" i="1"/>
  <c r="AB2800" i="1"/>
  <c r="AC2800" i="1"/>
  <c r="AD2800" i="1"/>
  <c r="AE2800" i="1"/>
  <c r="AF2800" i="1"/>
  <c r="AG2800" i="1"/>
  <c r="A2801" i="1"/>
  <c r="AA2801" i="1"/>
  <c r="AB2801" i="1"/>
  <c r="AC2801" i="1"/>
  <c r="AD2801" i="1"/>
  <c r="AE2801" i="1"/>
  <c r="AF2801" i="1"/>
  <c r="AG2801" i="1"/>
  <c r="A2802" i="1"/>
  <c r="AA2802" i="1"/>
  <c r="AB2802" i="1"/>
  <c r="AC2802" i="1"/>
  <c r="AD2802" i="1"/>
  <c r="AE2802" i="1"/>
  <c r="AF2802" i="1"/>
  <c r="AG2802" i="1"/>
  <c r="A2803" i="1"/>
  <c r="AA2803" i="1"/>
  <c r="AB2803" i="1"/>
  <c r="AC2803" i="1"/>
  <c r="AD2803" i="1"/>
  <c r="AE2803" i="1"/>
  <c r="AF2803" i="1"/>
  <c r="AG2803" i="1"/>
  <c r="A2804" i="1"/>
  <c r="AA2804" i="1"/>
  <c r="AB2804" i="1"/>
  <c r="AC2804" i="1"/>
  <c r="AD2804" i="1"/>
  <c r="AE2804" i="1"/>
  <c r="AF2804" i="1"/>
  <c r="AG2804" i="1"/>
  <c r="A2805" i="1"/>
  <c r="AA2805" i="1"/>
  <c r="AB2805" i="1"/>
  <c r="AC2805" i="1"/>
  <c r="AD2805" i="1"/>
  <c r="AE2805" i="1"/>
  <c r="AF2805" i="1"/>
  <c r="AG2805" i="1"/>
  <c r="A2806" i="1"/>
  <c r="AA2806" i="1"/>
  <c r="AB2806" i="1"/>
  <c r="AC2806" i="1"/>
  <c r="AD2806" i="1"/>
  <c r="AE2806" i="1"/>
  <c r="AF2806" i="1"/>
  <c r="AG2806" i="1"/>
  <c r="A2807" i="1"/>
  <c r="AA2807" i="1"/>
  <c r="AB2807" i="1"/>
  <c r="AC2807" i="1"/>
  <c r="AD2807" i="1"/>
  <c r="AE2807" i="1"/>
  <c r="AF2807" i="1"/>
  <c r="AG2807" i="1"/>
  <c r="A2808" i="1"/>
  <c r="AA2808" i="1"/>
  <c r="AB2808" i="1"/>
  <c r="AC2808" i="1"/>
  <c r="AD2808" i="1"/>
  <c r="AE2808" i="1"/>
  <c r="AF2808" i="1"/>
  <c r="AG2808" i="1"/>
  <c r="A2809" i="1"/>
  <c r="AA2809" i="1"/>
  <c r="AB2809" i="1"/>
  <c r="AC2809" i="1"/>
  <c r="AD2809" i="1"/>
  <c r="AE2809" i="1"/>
  <c r="AF2809" i="1"/>
  <c r="AG2809" i="1"/>
  <c r="A2810" i="1"/>
  <c r="AA2810" i="1"/>
  <c r="AB2810" i="1"/>
  <c r="AC2810" i="1"/>
  <c r="AD2810" i="1"/>
  <c r="AE2810" i="1"/>
  <c r="AF2810" i="1"/>
  <c r="AG2810" i="1"/>
  <c r="A2811" i="1"/>
  <c r="AA2811" i="1"/>
  <c r="AB2811" i="1"/>
  <c r="AC2811" i="1"/>
  <c r="AD2811" i="1"/>
  <c r="AE2811" i="1"/>
  <c r="AF2811" i="1"/>
  <c r="AG2811" i="1"/>
  <c r="A2812" i="1"/>
  <c r="AA2812" i="1"/>
  <c r="AB2812" i="1"/>
  <c r="AC2812" i="1"/>
  <c r="AD2812" i="1"/>
  <c r="AE2812" i="1"/>
  <c r="AF2812" i="1"/>
  <c r="AG2812" i="1"/>
  <c r="A2813" i="1"/>
  <c r="AA2813" i="1"/>
  <c r="AB2813" i="1"/>
  <c r="AC2813" i="1"/>
  <c r="AD2813" i="1"/>
  <c r="AE2813" i="1"/>
  <c r="AF2813" i="1"/>
  <c r="AG2813" i="1"/>
  <c r="A2814" i="1"/>
  <c r="AA2814" i="1"/>
  <c r="AB2814" i="1"/>
  <c r="AC2814" i="1"/>
  <c r="AD2814" i="1"/>
  <c r="AE2814" i="1"/>
  <c r="AF2814" i="1"/>
  <c r="AG2814" i="1"/>
  <c r="A2815" i="1"/>
  <c r="AA2815" i="1"/>
  <c r="AB2815" i="1"/>
  <c r="AC2815" i="1"/>
  <c r="AD2815" i="1"/>
  <c r="AE2815" i="1"/>
  <c r="AF2815" i="1"/>
  <c r="AG2815" i="1"/>
  <c r="A2816" i="1"/>
  <c r="AA2816" i="1"/>
  <c r="AB2816" i="1"/>
  <c r="AC2816" i="1"/>
  <c r="AD2816" i="1"/>
  <c r="AE2816" i="1"/>
  <c r="AF2816" i="1"/>
  <c r="AG2816" i="1"/>
  <c r="A2817" i="1"/>
  <c r="AA2817" i="1"/>
  <c r="AB2817" i="1"/>
  <c r="AC2817" i="1"/>
  <c r="AD2817" i="1"/>
  <c r="AE2817" i="1"/>
  <c r="AF2817" i="1"/>
  <c r="AG2817" i="1"/>
  <c r="A2818" i="1"/>
  <c r="AA2818" i="1"/>
  <c r="AB2818" i="1"/>
  <c r="AC2818" i="1"/>
  <c r="AD2818" i="1"/>
  <c r="AE2818" i="1"/>
  <c r="AF2818" i="1"/>
  <c r="AG2818" i="1"/>
  <c r="A2819" i="1"/>
  <c r="AA2819" i="1"/>
  <c r="AB2819" i="1"/>
  <c r="AC2819" i="1"/>
  <c r="AD2819" i="1"/>
  <c r="AE2819" i="1"/>
  <c r="AF2819" i="1"/>
  <c r="AG2819" i="1"/>
  <c r="A2820" i="1"/>
  <c r="AA2820" i="1"/>
  <c r="AB2820" i="1"/>
  <c r="AC2820" i="1"/>
  <c r="AD2820" i="1"/>
  <c r="AE2820" i="1"/>
  <c r="AF2820" i="1"/>
  <c r="AG2820" i="1"/>
  <c r="A2821" i="1"/>
  <c r="AA2821" i="1"/>
  <c r="AB2821" i="1"/>
  <c r="AC2821" i="1"/>
  <c r="AD2821" i="1"/>
  <c r="AE2821" i="1"/>
  <c r="AF2821" i="1"/>
  <c r="AG2821" i="1"/>
  <c r="A2822" i="1"/>
  <c r="AA2822" i="1"/>
  <c r="AB2822" i="1"/>
  <c r="AC2822" i="1"/>
  <c r="AD2822" i="1"/>
  <c r="AE2822" i="1"/>
  <c r="AF2822" i="1"/>
  <c r="AG2822" i="1"/>
  <c r="A2823" i="1"/>
  <c r="AA2823" i="1"/>
  <c r="AB2823" i="1"/>
  <c r="AC2823" i="1"/>
  <c r="AD2823" i="1"/>
  <c r="AE2823" i="1"/>
  <c r="AF2823" i="1"/>
  <c r="AG2823" i="1"/>
  <c r="A2824" i="1"/>
  <c r="AA2824" i="1"/>
  <c r="AB2824" i="1"/>
  <c r="AC2824" i="1"/>
  <c r="AD2824" i="1"/>
  <c r="AE2824" i="1"/>
  <c r="AF2824" i="1"/>
  <c r="AG2824" i="1"/>
  <c r="A2825" i="1"/>
  <c r="AA2825" i="1"/>
  <c r="AB2825" i="1"/>
  <c r="AC2825" i="1"/>
  <c r="AD2825" i="1"/>
  <c r="AE2825" i="1"/>
  <c r="AF2825" i="1"/>
  <c r="AG2825" i="1"/>
  <c r="A2826" i="1"/>
  <c r="AA2826" i="1"/>
  <c r="AB2826" i="1"/>
  <c r="AC2826" i="1"/>
  <c r="AD2826" i="1"/>
  <c r="AE2826" i="1"/>
  <c r="AF2826" i="1"/>
  <c r="AG2826" i="1"/>
  <c r="A2827" i="1"/>
  <c r="AA2827" i="1"/>
  <c r="AB2827" i="1"/>
  <c r="AC2827" i="1"/>
  <c r="AD2827" i="1"/>
  <c r="AE2827" i="1"/>
  <c r="AF2827" i="1"/>
  <c r="AG2827" i="1"/>
  <c r="A2828" i="1"/>
  <c r="AA2828" i="1"/>
  <c r="AB2828" i="1"/>
  <c r="AC2828" i="1"/>
  <c r="AD2828" i="1"/>
  <c r="AE2828" i="1"/>
  <c r="AF2828" i="1"/>
  <c r="AG2828" i="1"/>
  <c r="A2829" i="1"/>
  <c r="AA2829" i="1"/>
  <c r="AB2829" i="1"/>
  <c r="AC2829" i="1"/>
  <c r="AD2829" i="1"/>
  <c r="AE2829" i="1"/>
  <c r="AF2829" i="1"/>
  <c r="AG2829" i="1"/>
  <c r="A2830" i="1"/>
  <c r="AA2830" i="1"/>
  <c r="AB2830" i="1"/>
  <c r="AC2830" i="1"/>
  <c r="AD2830" i="1"/>
  <c r="AE2830" i="1"/>
  <c r="AF2830" i="1"/>
  <c r="AG2830" i="1"/>
  <c r="A2831" i="1"/>
  <c r="AA2831" i="1"/>
  <c r="AB2831" i="1"/>
  <c r="AC2831" i="1"/>
  <c r="AD2831" i="1"/>
  <c r="AE2831" i="1"/>
  <c r="AF2831" i="1"/>
  <c r="AG2831" i="1"/>
  <c r="A2832" i="1"/>
  <c r="AA2832" i="1"/>
  <c r="AB2832" i="1"/>
  <c r="AC2832" i="1"/>
  <c r="AD2832" i="1"/>
  <c r="AE2832" i="1"/>
  <c r="AF2832" i="1"/>
  <c r="AG2832" i="1"/>
  <c r="A2833" i="1"/>
  <c r="AA2833" i="1"/>
  <c r="AB2833" i="1"/>
  <c r="AC2833" i="1"/>
  <c r="AD2833" i="1"/>
  <c r="AE2833" i="1"/>
  <c r="AF2833" i="1"/>
  <c r="AG2833" i="1"/>
  <c r="A2834" i="1"/>
  <c r="AA2834" i="1"/>
  <c r="AB2834" i="1"/>
  <c r="AC2834" i="1"/>
  <c r="AD2834" i="1"/>
  <c r="AE2834" i="1"/>
  <c r="AF2834" i="1"/>
  <c r="AG2834" i="1"/>
  <c r="A2835" i="1"/>
  <c r="AA2835" i="1"/>
  <c r="AB2835" i="1"/>
  <c r="AC2835" i="1"/>
  <c r="AD2835" i="1"/>
  <c r="AE2835" i="1"/>
  <c r="AF2835" i="1"/>
  <c r="AG2835" i="1"/>
  <c r="A2836" i="1"/>
  <c r="AA2836" i="1"/>
  <c r="AB2836" i="1"/>
  <c r="AC2836" i="1"/>
  <c r="AD2836" i="1"/>
  <c r="AE2836" i="1"/>
  <c r="AF2836" i="1"/>
  <c r="AG2836" i="1"/>
  <c r="A2837" i="1"/>
  <c r="AA2837" i="1"/>
  <c r="AB2837" i="1"/>
  <c r="AC2837" i="1"/>
  <c r="AD2837" i="1"/>
  <c r="AE2837" i="1"/>
  <c r="AF2837" i="1"/>
  <c r="AG2837" i="1"/>
  <c r="A2838" i="1"/>
  <c r="AA2838" i="1"/>
  <c r="AB2838" i="1"/>
  <c r="AC2838" i="1"/>
  <c r="AD2838" i="1"/>
  <c r="AE2838" i="1"/>
  <c r="AF2838" i="1"/>
  <c r="AG2838" i="1"/>
  <c r="A2839" i="1"/>
  <c r="AA2839" i="1"/>
  <c r="AB2839" i="1"/>
  <c r="AC2839" i="1"/>
  <c r="AD2839" i="1"/>
  <c r="AE2839" i="1"/>
  <c r="AF2839" i="1"/>
  <c r="AG2839" i="1"/>
  <c r="A2840" i="1"/>
  <c r="AA2840" i="1"/>
  <c r="AB2840" i="1"/>
  <c r="AC2840" i="1"/>
  <c r="AD2840" i="1"/>
  <c r="AE2840" i="1"/>
  <c r="AF2840" i="1"/>
  <c r="AG2840" i="1"/>
  <c r="A2841" i="1"/>
  <c r="AA2841" i="1"/>
  <c r="AB2841" i="1"/>
  <c r="AC2841" i="1"/>
  <c r="AD2841" i="1"/>
  <c r="AE2841" i="1"/>
  <c r="AF2841" i="1"/>
  <c r="AG2841" i="1"/>
  <c r="A67" i="1"/>
  <c r="AA67" i="1"/>
  <c r="AB67" i="1"/>
  <c r="AC67" i="1"/>
  <c r="AD67" i="1"/>
  <c r="AE67" i="1"/>
  <c r="AF67" i="1"/>
  <c r="AG67" i="1"/>
  <c r="A68" i="1"/>
  <c r="AA68" i="1"/>
  <c r="AB68" i="1"/>
  <c r="AC68" i="1"/>
  <c r="AD68" i="1"/>
  <c r="AE68" i="1"/>
  <c r="AF68" i="1"/>
  <c r="AG68" i="1"/>
  <c r="A69" i="1"/>
  <c r="AA69" i="1"/>
  <c r="AB69" i="1"/>
  <c r="AC69" i="1"/>
  <c r="AD69" i="1"/>
  <c r="AE69" i="1"/>
  <c r="AF69" i="1"/>
  <c r="AG69" i="1"/>
  <c r="A70" i="1"/>
  <c r="AA70" i="1"/>
  <c r="AB70" i="1"/>
  <c r="AC70" i="1"/>
  <c r="AD70" i="1"/>
  <c r="AE70" i="1"/>
  <c r="AF70" i="1"/>
  <c r="AG70" i="1"/>
  <c r="A71" i="1"/>
  <c r="AA71" i="1"/>
  <c r="AB71" i="1"/>
  <c r="AC71" i="1"/>
  <c r="AD71" i="1"/>
  <c r="AE71" i="1"/>
  <c r="AF71" i="1"/>
  <c r="AG71" i="1"/>
  <c r="A72" i="1"/>
  <c r="AA72" i="1"/>
  <c r="AB72" i="1"/>
  <c r="AC72" i="1"/>
  <c r="AD72" i="1"/>
  <c r="AE72" i="1"/>
  <c r="AF72" i="1"/>
  <c r="AG72" i="1"/>
  <c r="A73" i="1"/>
  <c r="AA73" i="1"/>
  <c r="AB73" i="1"/>
  <c r="AC73" i="1"/>
  <c r="AD73" i="1"/>
  <c r="AE73" i="1"/>
  <c r="AF73" i="1"/>
  <c r="AG73" i="1"/>
  <c r="A74" i="1"/>
  <c r="AA74" i="1"/>
  <c r="AB74" i="1"/>
  <c r="AC74" i="1"/>
  <c r="AD74" i="1"/>
  <c r="AE74" i="1"/>
  <c r="AF74" i="1"/>
  <c r="AG74" i="1"/>
  <c r="A75" i="1"/>
  <c r="AA75" i="1"/>
  <c r="AB75" i="1"/>
  <c r="AC75" i="1"/>
  <c r="AD75" i="1"/>
  <c r="AE75" i="1"/>
  <c r="AF75" i="1"/>
  <c r="AG75" i="1"/>
  <c r="A76" i="1"/>
  <c r="AA76" i="1"/>
  <c r="AB76" i="1"/>
  <c r="AC76" i="1"/>
  <c r="AD76" i="1"/>
  <c r="AE76" i="1"/>
  <c r="AF76" i="1"/>
  <c r="AG76" i="1"/>
  <c r="A77" i="1"/>
  <c r="AA77" i="1"/>
  <c r="AB77" i="1"/>
  <c r="AC77" i="1"/>
  <c r="AD77" i="1"/>
  <c r="AE77" i="1"/>
  <c r="AF77" i="1"/>
  <c r="AG77" i="1"/>
  <c r="A78" i="1"/>
  <c r="AA78" i="1"/>
  <c r="AB78" i="1"/>
  <c r="AC78" i="1"/>
  <c r="AD78" i="1"/>
  <c r="AE78" i="1"/>
  <c r="AF78" i="1"/>
  <c r="AG78" i="1"/>
  <c r="A79" i="1"/>
  <c r="AA79" i="1"/>
  <c r="AB79" i="1"/>
  <c r="AC79" i="1"/>
  <c r="AD79" i="1"/>
  <c r="AE79" i="1"/>
  <c r="AF79" i="1"/>
  <c r="AG79" i="1"/>
  <c r="A80" i="1"/>
  <c r="AA80" i="1"/>
  <c r="AB80" i="1"/>
  <c r="AC80" i="1"/>
  <c r="AD80" i="1"/>
  <c r="AE80" i="1"/>
  <c r="AF80" i="1"/>
  <c r="AG80" i="1"/>
  <c r="A81" i="1"/>
  <c r="AA81" i="1"/>
  <c r="AB81" i="1"/>
  <c r="AC81" i="1"/>
  <c r="AD81" i="1"/>
  <c r="AE81" i="1"/>
  <c r="AF81" i="1"/>
  <c r="AG81" i="1"/>
  <c r="A82" i="1"/>
  <c r="AA82" i="1"/>
  <c r="AB82" i="1"/>
  <c r="AC82" i="1"/>
  <c r="AD82" i="1"/>
  <c r="AE82" i="1"/>
  <c r="AF82" i="1"/>
  <c r="AG82" i="1"/>
  <c r="A83" i="1"/>
  <c r="AA83" i="1"/>
  <c r="AB83" i="1"/>
  <c r="AC83" i="1"/>
  <c r="AD83" i="1"/>
  <c r="AE83" i="1"/>
  <c r="AF83" i="1"/>
  <c r="AG83" i="1"/>
  <c r="A84" i="1"/>
  <c r="AA84" i="1"/>
  <c r="AB84" i="1"/>
  <c r="AC84" i="1"/>
  <c r="AD84" i="1"/>
  <c r="AE84" i="1"/>
  <c r="AF84" i="1"/>
  <c r="AG84" i="1"/>
  <c r="A85" i="1"/>
  <c r="AA85" i="1"/>
  <c r="AB85" i="1"/>
  <c r="AC85" i="1"/>
  <c r="AD85" i="1"/>
  <c r="AE85" i="1"/>
  <c r="AF85" i="1"/>
  <c r="AG85" i="1"/>
  <c r="A86" i="1"/>
  <c r="AA86" i="1"/>
  <c r="AB86" i="1"/>
  <c r="AC86" i="1"/>
  <c r="AD86" i="1"/>
  <c r="AE86" i="1"/>
  <c r="AF86" i="1"/>
  <c r="AG86" i="1"/>
  <c r="A87" i="1"/>
  <c r="AA87" i="1"/>
  <c r="AB87" i="1"/>
  <c r="AC87" i="1"/>
  <c r="AD87" i="1"/>
  <c r="AE87" i="1"/>
  <c r="AF87" i="1"/>
  <c r="AG87" i="1"/>
  <c r="A88" i="1"/>
  <c r="AA88" i="1"/>
  <c r="AB88" i="1"/>
  <c r="AC88" i="1"/>
  <c r="AD88" i="1"/>
  <c r="AE88" i="1"/>
  <c r="AF88" i="1"/>
  <c r="AG88" i="1"/>
  <c r="A89" i="1"/>
  <c r="AA89" i="1"/>
  <c r="AB89" i="1"/>
  <c r="AC89" i="1"/>
  <c r="AD89" i="1"/>
  <c r="AE89" i="1"/>
  <c r="AF89" i="1"/>
  <c r="AG89" i="1"/>
  <c r="A90" i="1"/>
  <c r="AA90" i="1"/>
  <c r="AB90" i="1"/>
  <c r="AC90" i="1"/>
  <c r="AD90" i="1"/>
  <c r="AE90" i="1"/>
  <c r="AF90" i="1"/>
  <c r="AG90" i="1"/>
  <c r="A91" i="1"/>
  <c r="AA91" i="1"/>
  <c r="AB91" i="1"/>
  <c r="AC91" i="1"/>
  <c r="AD91" i="1"/>
  <c r="AE91" i="1"/>
  <c r="AF91" i="1"/>
  <c r="AG91" i="1"/>
  <c r="A92" i="1"/>
  <c r="AA92" i="1"/>
  <c r="AB92" i="1"/>
  <c r="AC92" i="1"/>
  <c r="AD92" i="1"/>
  <c r="AE92" i="1"/>
  <c r="AF92" i="1"/>
  <c r="AG92" i="1"/>
  <c r="A93" i="1"/>
  <c r="AA93" i="1"/>
  <c r="AB93" i="1"/>
  <c r="AC93" i="1"/>
  <c r="AD93" i="1"/>
  <c r="AE93" i="1"/>
  <c r="AF93" i="1"/>
  <c r="AG93" i="1"/>
  <c r="A94" i="1"/>
  <c r="AA94" i="1"/>
  <c r="AB94" i="1"/>
  <c r="AC94" i="1"/>
  <c r="AD94" i="1"/>
  <c r="AE94" i="1"/>
  <c r="AF94" i="1"/>
  <c r="AG94" i="1"/>
  <c r="A95" i="1"/>
  <c r="AA95" i="1"/>
  <c r="AB95" i="1"/>
  <c r="AC95" i="1"/>
  <c r="AD95" i="1"/>
  <c r="AE95" i="1"/>
  <c r="AF95" i="1"/>
  <c r="AG95" i="1"/>
  <c r="A96" i="1"/>
  <c r="AA96" i="1"/>
  <c r="AB96" i="1"/>
  <c r="AC96" i="1"/>
  <c r="AD96" i="1"/>
  <c r="AE96" i="1"/>
  <c r="AF96" i="1"/>
  <c r="AG96" i="1"/>
  <c r="A97" i="1"/>
  <c r="AA97" i="1"/>
  <c r="AB97" i="1"/>
  <c r="AC97" i="1"/>
  <c r="AD97" i="1"/>
  <c r="AE97" i="1"/>
  <c r="AF97" i="1"/>
  <c r="AG97" i="1"/>
  <c r="A98" i="1"/>
  <c r="AA98" i="1"/>
  <c r="AB98" i="1"/>
  <c r="AC98" i="1"/>
  <c r="AD98" i="1"/>
  <c r="AE98" i="1"/>
  <c r="AF98" i="1"/>
  <c r="AG98" i="1"/>
  <c r="A99" i="1"/>
  <c r="AA99" i="1"/>
  <c r="AB99" i="1"/>
  <c r="AC99" i="1"/>
  <c r="AD99" i="1"/>
  <c r="AE99" i="1"/>
  <c r="AF99" i="1"/>
  <c r="AG99" i="1"/>
  <c r="A100" i="1"/>
  <c r="AA100" i="1"/>
  <c r="AB100" i="1"/>
  <c r="AC100" i="1"/>
  <c r="AD100" i="1"/>
  <c r="AE100" i="1"/>
  <c r="AF100" i="1"/>
  <c r="AG100" i="1"/>
  <c r="A101" i="1"/>
  <c r="AA101" i="1"/>
  <c r="AB101" i="1"/>
  <c r="AC101" i="1"/>
  <c r="AD101" i="1"/>
  <c r="AE101" i="1"/>
  <c r="AF101" i="1"/>
  <c r="AG101" i="1"/>
  <c r="A102" i="1"/>
  <c r="AA102" i="1"/>
  <c r="AB102" i="1"/>
  <c r="AC102" i="1"/>
  <c r="AD102" i="1"/>
  <c r="AE102" i="1"/>
  <c r="AF102" i="1"/>
  <c r="AG102" i="1"/>
  <c r="A103" i="1"/>
  <c r="AA103" i="1"/>
  <c r="AB103" i="1"/>
  <c r="AC103" i="1"/>
  <c r="AD103" i="1"/>
  <c r="AE103" i="1"/>
  <c r="AF103" i="1"/>
  <c r="AG103" i="1"/>
  <c r="A104" i="1"/>
  <c r="AA104" i="1"/>
  <c r="AB104" i="1"/>
  <c r="AC104" i="1"/>
  <c r="AD104" i="1"/>
  <c r="AE104" i="1"/>
  <c r="AF104" i="1"/>
  <c r="AG104" i="1"/>
  <c r="A105" i="1"/>
  <c r="AA105" i="1"/>
  <c r="AB105" i="1"/>
  <c r="AC105" i="1"/>
  <c r="AD105" i="1"/>
  <c r="AE105" i="1"/>
  <c r="AF105" i="1"/>
  <c r="AG105" i="1"/>
  <c r="A106" i="1"/>
  <c r="AA106" i="1"/>
  <c r="AB106" i="1"/>
  <c r="AC106" i="1"/>
  <c r="AD106" i="1"/>
  <c r="AE106" i="1"/>
  <c r="AF106" i="1"/>
  <c r="AG106" i="1"/>
  <c r="A107" i="1"/>
  <c r="AA107" i="1"/>
  <c r="AB107" i="1"/>
  <c r="AC107" i="1"/>
  <c r="AD107" i="1"/>
  <c r="AE107" i="1"/>
  <c r="AF107" i="1"/>
  <c r="AG107" i="1"/>
  <c r="A108" i="1"/>
  <c r="AA108" i="1"/>
  <c r="AB108" i="1"/>
  <c r="AC108" i="1"/>
  <c r="AD108" i="1"/>
  <c r="AE108" i="1"/>
  <c r="AF108" i="1"/>
  <c r="AG108" i="1"/>
  <c r="A109" i="1"/>
  <c r="AA109" i="1"/>
  <c r="AB109" i="1"/>
  <c r="AC109" i="1"/>
  <c r="AD109" i="1"/>
  <c r="AE109" i="1"/>
  <c r="AF109" i="1"/>
  <c r="AG109" i="1"/>
  <c r="A110" i="1"/>
  <c r="AA110" i="1"/>
  <c r="AB110" i="1"/>
  <c r="AC110" i="1"/>
  <c r="AD110" i="1"/>
  <c r="AE110" i="1"/>
  <c r="AF110" i="1"/>
  <c r="AG110" i="1"/>
  <c r="A111" i="1"/>
  <c r="AA111" i="1"/>
  <c r="AB111" i="1"/>
  <c r="AC111" i="1"/>
  <c r="AD111" i="1"/>
  <c r="AE111" i="1"/>
  <c r="AF111" i="1"/>
  <c r="AG111" i="1"/>
  <c r="A112" i="1"/>
  <c r="AA112" i="1"/>
  <c r="AB112" i="1"/>
  <c r="AC112" i="1"/>
  <c r="AD112" i="1"/>
  <c r="AE112" i="1"/>
  <c r="AF112" i="1"/>
  <c r="AG112" i="1"/>
  <c r="A113" i="1"/>
  <c r="AA113" i="1"/>
  <c r="AB113" i="1"/>
  <c r="AC113" i="1"/>
  <c r="AD113" i="1"/>
  <c r="AE113" i="1"/>
  <c r="AF113" i="1"/>
  <c r="AG113" i="1"/>
  <c r="A114" i="1"/>
  <c r="AA114" i="1"/>
  <c r="AB114" i="1"/>
  <c r="AC114" i="1"/>
  <c r="AD114" i="1"/>
  <c r="AE114" i="1"/>
  <c r="AF114" i="1"/>
  <c r="AG114" i="1"/>
  <c r="A115" i="1"/>
  <c r="AA115" i="1"/>
  <c r="AB115" i="1"/>
  <c r="AC115" i="1"/>
  <c r="AD115" i="1"/>
  <c r="AE115" i="1"/>
  <c r="AF115" i="1"/>
  <c r="AG115" i="1"/>
  <c r="A116" i="1"/>
  <c r="AA116" i="1"/>
  <c r="AB116" i="1"/>
  <c r="AC116" i="1"/>
  <c r="AD116" i="1"/>
  <c r="AE116" i="1"/>
  <c r="AF116" i="1"/>
  <c r="AG116" i="1"/>
  <c r="A117" i="1"/>
  <c r="AA117" i="1"/>
  <c r="AB117" i="1"/>
  <c r="AC117" i="1"/>
  <c r="AD117" i="1"/>
  <c r="AE117" i="1"/>
  <c r="AF117" i="1"/>
  <c r="AG117" i="1"/>
  <c r="A118" i="1"/>
  <c r="AA118" i="1"/>
  <c r="AB118" i="1"/>
  <c r="AC118" i="1"/>
  <c r="AD118" i="1"/>
  <c r="AE118" i="1"/>
  <c r="AF118" i="1"/>
  <c r="AG118" i="1"/>
  <c r="A119" i="1"/>
  <c r="AA119" i="1"/>
  <c r="AB119" i="1"/>
  <c r="AC119" i="1"/>
  <c r="AD119" i="1"/>
  <c r="AE119" i="1"/>
  <c r="AF119" i="1"/>
  <c r="AG119" i="1"/>
  <c r="A120" i="1"/>
  <c r="AA120" i="1"/>
  <c r="AB120" i="1"/>
  <c r="AC120" i="1"/>
  <c r="AD120" i="1"/>
  <c r="AE120" i="1"/>
  <c r="AF120" i="1"/>
  <c r="AG120" i="1"/>
  <c r="A121" i="1"/>
  <c r="AA121" i="1"/>
  <c r="AB121" i="1"/>
  <c r="AC121" i="1"/>
  <c r="AD121" i="1"/>
  <c r="AE121" i="1"/>
  <c r="AF121" i="1"/>
  <c r="AG121" i="1"/>
  <c r="A122" i="1"/>
  <c r="AA122" i="1"/>
  <c r="AB122" i="1"/>
  <c r="AC122" i="1"/>
  <c r="AD122" i="1"/>
  <c r="AE122" i="1"/>
  <c r="AF122" i="1"/>
  <c r="AG122" i="1"/>
  <c r="A123" i="1"/>
  <c r="AA123" i="1"/>
  <c r="AB123" i="1"/>
  <c r="AC123" i="1"/>
  <c r="AD123" i="1"/>
  <c r="AE123" i="1"/>
  <c r="AF123" i="1"/>
  <c r="AG123" i="1"/>
  <c r="A124" i="1"/>
  <c r="AA124" i="1"/>
  <c r="AB124" i="1"/>
  <c r="AC124" i="1"/>
  <c r="AD124" i="1"/>
  <c r="AE124" i="1"/>
  <c r="AF124" i="1"/>
  <c r="AG124" i="1"/>
  <c r="A125" i="1"/>
  <c r="AA125" i="1"/>
  <c r="AB125" i="1"/>
  <c r="AC125" i="1"/>
  <c r="AD125" i="1"/>
  <c r="AE125" i="1"/>
  <c r="AF125" i="1"/>
  <c r="AG125" i="1"/>
  <c r="A126" i="1"/>
  <c r="AA126" i="1"/>
  <c r="AB126" i="1"/>
  <c r="AC126" i="1"/>
  <c r="AD126" i="1"/>
  <c r="AE126" i="1"/>
  <c r="AF126" i="1"/>
  <c r="AG126" i="1"/>
  <c r="A127" i="1"/>
  <c r="AA127" i="1"/>
  <c r="AB127" i="1"/>
  <c r="AC127" i="1"/>
  <c r="AD127" i="1"/>
  <c r="AE127" i="1"/>
  <c r="AF127" i="1"/>
  <c r="AG127" i="1"/>
  <c r="A128" i="1"/>
  <c r="AA128" i="1"/>
  <c r="AB128" i="1"/>
  <c r="AC128" i="1"/>
  <c r="AD128" i="1"/>
  <c r="AE128" i="1"/>
  <c r="AF128" i="1"/>
  <c r="AG128" i="1"/>
  <c r="A129" i="1"/>
  <c r="AA129" i="1"/>
  <c r="AB129" i="1"/>
  <c r="AC129" i="1"/>
  <c r="AD129" i="1"/>
  <c r="AE129" i="1"/>
  <c r="AF129" i="1"/>
  <c r="AG129" i="1"/>
  <c r="A130" i="1"/>
  <c r="AA130" i="1"/>
  <c r="AB130" i="1"/>
  <c r="AC130" i="1"/>
  <c r="AD130" i="1"/>
  <c r="AE130" i="1"/>
  <c r="AF130" i="1"/>
  <c r="AG130" i="1"/>
  <c r="A131" i="1"/>
  <c r="AA131" i="1"/>
  <c r="AB131" i="1"/>
  <c r="AC131" i="1"/>
  <c r="AD131" i="1"/>
  <c r="AE131" i="1"/>
  <c r="AF131" i="1"/>
  <c r="AG131" i="1"/>
  <c r="A132" i="1"/>
  <c r="AA132" i="1"/>
  <c r="AB132" i="1"/>
  <c r="AC132" i="1"/>
  <c r="AD132" i="1"/>
  <c r="AE132" i="1"/>
  <c r="AF132" i="1"/>
  <c r="AG132" i="1"/>
  <c r="A133" i="1"/>
  <c r="AA133" i="1"/>
  <c r="AB133" i="1"/>
  <c r="AC133" i="1"/>
  <c r="AD133" i="1"/>
  <c r="AE133" i="1"/>
  <c r="AF133" i="1"/>
  <c r="AG133" i="1"/>
  <c r="A134" i="1"/>
  <c r="AA134" i="1"/>
  <c r="AB134" i="1"/>
  <c r="AC134" i="1"/>
  <c r="AD134" i="1"/>
  <c r="AE134" i="1"/>
  <c r="AF134" i="1"/>
  <c r="AG134" i="1"/>
  <c r="A135" i="1"/>
  <c r="AA135" i="1"/>
  <c r="AB135" i="1"/>
  <c r="AC135" i="1"/>
  <c r="AD135" i="1"/>
  <c r="AE135" i="1"/>
  <c r="AF135" i="1"/>
  <c r="AG135" i="1"/>
  <c r="A136" i="1"/>
  <c r="AA136" i="1"/>
  <c r="AB136" i="1"/>
  <c r="AC136" i="1"/>
  <c r="AD136" i="1"/>
  <c r="AE136" i="1"/>
  <c r="AF136" i="1"/>
  <c r="AG136" i="1"/>
  <c r="A137" i="1"/>
  <c r="AA137" i="1"/>
  <c r="AB137" i="1"/>
  <c r="AC137" i="1"/>
  <c r="AD137" i="1"/>
  <c r="AE137" i="1"/>
  <c r="AF137" i="1"/>
  <c r="AG137" i="1"/>
  <c r="A138" i="1"/>
  <c r="AA138" i="1"/>
  <c r="AB138" i="1"/>
  <c r="AC138" i="1"/>
  <c r="AD138" i="1"/>
  <c r="AE138" i="1"/>
  <c r="AF138" i="1"/>
  <c r="AG138" i="1"/>
  <c r="A139" i="1"/>
  <c r="AA139" i="1"/>
  <c r="AB139" i="1"/>
  <c r="AC139" i="1"/>
  <c r="AD139" i="1"/>
  <c r="AE139" i="1"/>
  <c r="AF139" i="1"/>
  <c r="AG139" i="1"/>
  <c r="A140" i="1"/>
  <c r="AA140" i="1"/>
  <c r="AB140" i="1"/>
  <c r="AC140" i="1"/>
  <c r="AD140" i="1"/>
  <c r="AE140" i="1"/>
  <c r="AF140" i="1"/>
  <c r="AG140" i="1"/>
  <c r="A141" i="1"/>
  <c r="AA141" i="1"/>
  <c r="AB141" i="1"/>
  <c r="AC141" i="1"/>
  <c r="AD141" i="1"/>
  <c r="AE141" i="1"/>
  <c r="AF141" i="1"/>
  <c r="AG141" i="1"/>
  <c r="A142" i="1"/>
  <c r="AA142" i="1"/>
  <c r="AB142" i="1"/>
  <c r="AC142" i="1"/>
  <c r="AD142" i="1"/>
  <c r="AE142" i="1"/>
  <c r="AF142" i="1"/>
  <c r="AG142" i="1"/>
  <c r="A143" i="1"/>
  <c r="AA143" i="1"/>
  <c r="AB143" i="1"/>
  <c r="AC143" i="1"/>
  <c r="AD143" i="1"/>
  <c r="AE143" i="1"/>
  <c r="AF143" i="1"/>
  <c r="AG143" i="1"/>
  <c r="A144" i="1"/>
  <c r="AA144" i="1"/>
  <c r="AB144" i="1"/>
  <c r="AC144" i="1"/>
  <c r="AD144" i="1"/>
  <c r="AE144" i="1"/>
  <c r="AF144" i="1"/>
  <c r="AG144" i="1"/>
  <c r="A145" i="1"/>
  <c r="AA145" i="1"/>
  <c r="AB145" i="1"/>
  <c r="AC145" i="1"/>
  <c r="AD145" i="1"/>
  <c r="AE145" i="1"/>
  <c r="AF145" i="1"/>
  <c r="AG145" i="1"/>
  <c r="A146" i="1"/>
  <c r="AA146" i="1"/>
  <c r="AB146" i="1"/>
  <c r="AC146" i="1"/>
  <c r="AD146" i="1"/>
  <c r="AE146" i="1"/>
  <c r="AF146" i="1"/>
  <c r="AG146" i="1"/>
  <c r="A147" i="1"/>
  <c r="AA147" i="1"/>
  <c r="AB147" i="1"/>
  <c r="AC147" i="1"/>
  <c r="AD147" i="1"/>
  <c r="AE147" i="1"/>
  <c r="AF147" i="1"/>
  <c r="AG147" i="1"/>
  <c r="A148" i="1"/>
  <c r="AA148" i="1"/>
  <c r="AB148" i="1"/>
  <c r="AC148" i="1"/>
  <c r="AD148" i="1"/>
  <c r="AE148" i="1"/>
  <c r="AF148" i="1"/>
  <c r="AG148" i="1"/>
  <c r="A149" i="1"/>
  <c r="AA149" i="1"/>
  <c r="AB149" i="1"/>
  <c r="AC149" i="1"/>
  <c r="AD149" i="1"/>
  <c r="AE149" i="1"/>
  <c r="AF149" i="1"/>
  <c r="AG149" i="1"/>
  <c r="A150" i="1"/>
  <c r="AA150" i="1"/>
  <c r="AB150" i="1"/>
  <c r="AC150" i="1"/>
  <c r="AD150" i="1"/>
  <c r="AE150" i="1"/>
  <c r="AF150" i="1"/>
  <c r="AG150" i="1"/>
  <c r="A151" i="1"/>
  <c r="AA151" i="1"/>
  <c r="AB151" i="1"/>
  <c r="AC151" i="1"/>
  <c r="AD151" i="1"/>
  <c r="AE151" i="1"/>
  <c r="AF151" i="1"/>
  <c r="AG151" i="1"/>
  <c r="A152" i="1"/>
  <c r="AA152" i="1"/>
  <c r="AB152" i="1"/>
  <c r="AC152" i="1"/>
  <c r="AD152" i="1"/>
  <c r="AE152" i="1"/>
  <c r="AF152" i="1"/>
  <c r="AG152" i="1"/>
  <c r="A153" i="1"/>
  <c r="AA153" i="1"/>
  <c r="AB153" i="1"/>
  <c r="AC153" i="1"/>
  <c r="AD153" i="1"/>
  <c r="AE153" i="1"/>
  <c r="AF153" i="1"/>
  <c r="AG153" i="1"/>
  <c r="A154" i="1"/>
  <c r="AA154" i="1"/>
  <c r="AB154" i="1"/>
  <c r="AC154" i="1"/>
  <c r="AD154" i="1"/>
  <c r="AE154" i="1"/>
  <c r="AF154" i="1"/>
  <c r="AG154" i="1"/>
  <c r="A155" i="1"/>
  <c r="AA155" i="1"/>
  <c r="AB155" i="1"/>
  <c r="AC155" i="1"/>
  <c r="AD155" i="1"/>
  <c r="AE155" i="1"/>
  <c r="AF155" i="1"/>
  <c r="AG155" i="1"/>
  <c r="A156" i="1"/>
  <c r="AA156" i="1"/>
  <c r="AB156" i="1"/>
  <c r="AC156" i="1"/>
  <c r="AD156" i="1"/>
  <c r="AE156" i="1"/>
  <c r="AF156" i="1"/>
  <c r="AG156" i="1"/>
  <c r="A157" i="1"/>
  <c r="AA157" i="1"/>
  <c r="AB157" i="1"/>
  <c r="AC157" i="1"/>
  <c r="AD157" i="1"/>
  <c r="AE157" i="1"/>
  <c r="AF157" i="1"/>
  <c r="AG157" i="1"/>
  <c r="A158" i="1"/>
  <c r="AA158" i="1"/>
  <c r="AB158" i="1"/>
  <c r="AC158" i="1"/>
  <c r="AD158" i="1"/>
  <c r="AE158" i="1"/>
  <c r="AF158" i="1"/>
  <c r="AG158" i="1"/>
  <c r="A159" i="1"/>
  <c r="AA159" i="1"/>
  <c r="AB159" i="1"/>
  <c r="AC159" i="1"/>
  <c r="AD159" i="1"/>
  <c r="AE159" i="1"/>
  <c r="AF159" i="1"/>
  <c r="AG159" i="1"/>
  <c r="A160" i="1"/>
  <c r="AA160" i="1"/>
  <c r="AB160" i="1"/>
  <c r="AC160" i="1"/>
  <c r="AD160" i="1"/>
  <c r="AE160" i="1"/>
  <c r="AF160" i="1"/>
  <c r="AG160" i="1"/>
  <c r="A161" i="1"/>
  <c r="AA161" i="1"/>
  <c r="AB161" i="1"/>
  <c r="AC161" i="1"/>
  <c r="AD161" i="1"/>
  <c r="AE161" i="1"/>
  <c r="AF161" i="1"/>
  <c r="AG161" i="1"/>
  <c r="A162" i="1"/>
  <c r="AA162" i="1"/>
  <c r="AB162" i="1"/>
  <c r="AC162" i="1"/>
  <c r="AD162" i="1"/>
  <c r="AE162" i="1"/>
  <c r="AF162" i="1"/>
  <c r="AG162" i="1"/>
  <c r="A163" i="1"/>
  <c r="AA163" i="1"/>
  <c r="AB163" i="1"/>
  <c r="AC163" i="1"/>
  <c r="AD163" i="1"/>
  <c r="AE163" i="1"/>
  <c r="AF163" i="1"/>
  <c r="AG163" i="1"/>
  <c r="A164" i="1"/>
  <c r="AA164" i="1"/>
  <c r="AB164" i="1"/>
  <c r="AC164" i="1"/>
  <c r="AD164" i="1"/>
  <c r="AE164" i="1"/>
  <c r="AF164" i="1"/>
  <c r="AG164" i="1"/>
  <c r="A165" i="1"/>
  <c r="AA165" i="1"/>
  <c r="AB165" i="1"/>
  <c r="AC165" i="1"/>
  <c r="AD165" i="1"/>
  <c r="AE165" i="1"/>
  <c r="AF165" i="1"/>
  <c r="AG165" i="1"/>
  <c r="A166" i="1"/>
  <c r="AA166" i="1"/>
  <c r="AB166" i="1"/>
  <c r="AC166" i="1"/>
  <c r="AD166" i="1"/>
  <c r="AE166" i="1"/>
  <c r="AF166" i="1"/>
  <c r="AG166" i="1"/>
  <c r="A167" i="1"/>
  <c r="AA167" i="1"/>
  <c r="AB167" i="1"/>
  <c r="AC167" i="1"/>
  <c r="AD167" i="1"/>
  <c r="AE167" i="1"/>
  <c r="AF167" i="1"/>
  <c r="AG167" i="1"/>
  <c r="A168" i="1"/>
  <c r="AA168" i="1"/>
  <c r="AB168" i="1"/>
  <c r="AC168" i="1"/>
  <c r="AD168" i="1"/>
  <c r="AE168" i="1"/>
  <c r="AF168" i="1"/>
  <c r="AG168" i="1"/>
  <c r="A169" i="1"/>
  <c r="AA169" i="1"/>
  <c r="AB169" i="1"/>
  <c r="AC169" i="1"/>
  <c r="AD169" i="1"/>
  <c r="AE169" i="1"/>
  <c r="AF169" i="1"/>
  <c r="AG169" i="1"/>
  <c r="A170" i="1"/>
  <c r="AA170" i="1"/>
  <c r="AB170" i="1"/>
  <c r="AC170" i="1"/>
  <c r="AD170" i="1"/>
  <c r="AE170" i="1"/>
  <c r="AF170" i="1"/>
  <c r="AG170" i="1"/>
  <c r="A171" i="1"/>
  <c r="AA171" i="1"/>
  <c r="AB171" i="1"/>
  <c r="AC171" i="1"/>
  <c r="AD171" i="1"/>
  <c r="AE171" i="1"/>
  <c r="AF171" i="1"/>
  <c r="AG171" i="1"/>
  <c r="A172" i="1"/>
  <c r="AA172" i="1"/>
  <c r="AB172" i="1"/>
  <c r="AC172" i="1"/>
  <c r="AD172" i="1"/>
  <c r="AE172" i="1"/>
  <c r="AF172" i="1"/>
  <c r="AG172" i="1"/>
  <c r="A173" i="1"/>
  <c r="AA173" i="1"/>
  <c r="AB173" i="1"/>
  <c r="AC173" i="1"/>
  <c r="AD173" i="1"/>
  <c r="AE173" i="1"/>
  <c r="AF173" i="1"/>
  <c r="AG173" i="1"/>
  <c r="A174" i="1"/>
  <c r="AA174" i="1"/>
  <c r="AB174" i="1"/>
  <c r="AC174" i="1"/>
  <c r="AD174" i="1"/>
  <c r="AE174" i="1"/>
  <c r="AF174" i="1"/>
  <c r="AG174" i="1"/>
  <c r="A175" i="1"/>
  <c r="AA175" i="1"/>
  <c r="AB175" i="1"/>
  <c r="AC175" i="1"/>
  <c r="AD175" i="1"/>
  <c r="AE175" i="1"/>
  <c r="AF175" i="1"/>
  <c r="AG175" i="1"/>
  <c r="A176" i="1"/>
  <c r="AA176" i="1"/>
  <c r="AB176" i="1"/>
  <c r="AC176" i="1"/>
  <c r="AD176" i="1"/>
  <c r="AE176" i="1"/>
  <c r="AF176" i="1"/>
  <c r="AG176" i="1"/>
  <c r="A177" i="1"/>
  <c r="AA177" i="1"/>
  <c r="AB177" i="1"/>
  <c r="AC177" i="1"/>
  <c r="AD177" i="1"/>
  <c r="AE177" i="1"/>
  <c r="AF177" i="1"/>
  <c r="AG177" i="1"/>
  <c r="A178" i="1"/>
  <c r="AA178" i="1"/>
  <c r="AB178" i="1"/>
  <c r="AC178" i="1"/>
  <c r="AD178" i="1"/>
  <c r="AE178" i="1"/>
  <c r="AF178" i="1"/>
  <c r="AG178" i="1"/>
  <c r="A179" i="1"/>
  <c r="AA179" i="1"/>
  <c r="AB179" i="1"/>
  <c r="AC179" i="1"/>
  <c r="AD179" i="1"/>
  <c r="AE179" i="1"/>
  <c r="AF179" i="1"/>
  <c r="AG179" i="1"/>
  <c r="A180" i="1"/>
  <c r="AA180" i="1"/>
  <c r="AB180" i="1"/>
  <c r="AC180" i="1"/>
  <c r="AD180" i="1"/>
  <c r="AE180" i="1"/>
  <c r="AF180" i="1"/>
  <c r="AG180" i="1"/>
  <c r="A181" i="1"/>
  <c r="AA181" i="1"/>
  <c r="AB181" i="1"/>
  <c r="AC181" i="1"/>
  <c r="AD181" i="1"/>
  <c r="AE181" i="1"/>
  <c r="AF181" i="1"/>
  <c r="AG181" i="1"/>
  <c r="A182" i="1"/>
  <c r="AA182" i="1"/>
  <c r="AB182" i="1"/>
  <c r="AC182" i="1"/>
  <c r="AD182" i="1"/>
  <c r="AE182" i="1"/>
  <c r="AF182" i="1"/>
  <c r="AG182" i="1"/>
  <c r="A183" i="1"/>
  <c r="AA183" i="1"/>
  <c r="AB183" i="1"/>
  <c r="AC183" i="1"/>
  <c r="AD183" i="1"/>
  <c r="AE183" i="1"/>
  <c r="AF183" i="1"/>
  <c r="AG183" i="1"/>
  <c r="A184" i="1"/>
  <c r="AA184" i="1"/>
  <c r="AB184" i="1"/>
  <c r="AC184" i="1"/>
  <c r="AD184" i="1"/>
  <c r="AE184" i="1"/>
  <c r="AF184" i="1"/>
  <c r="AG184" i="1"/>
  <c r="A185" i="1"/>
  <c r="AA185" i="1"/>
  <c r="AB185" i="1"/>
  <c r="AC185" i="1"/>
  <c r="AD185" i="1"/>
  <c r="AE185" i="1"/>
  <c r="AF185" i="1"/>
  <c r="AG185" i="1"/>
  <c r="A186" i="1"/>
  <c r="AA186" i="1"/>
  <c r="AB186" i="1"/>
  <c r="AC186" i="1"/>
  <c r="AD186" i="1"/>
  <c r="AE186" i="1"/>
  <c r="AF186" i="1"/>
  <c r="AG186" i="1"/>
  <c r="A187" i="1"/>
  <c r="AA187" i="1"/>
  <c r="AB187" i="1"/>
  <c r="AC187" i="1"/>
  <c r="AD187" i="1"/>
  <c r="AE187" i="1"/>
  <c r="AF187" i="1"/>
  <c r="AG187" i="1"/>
  <c r="A188" i="1"/>
  <c r="AA188" i="1"/>
  <c r="AB188" i="1"/>
  <c r="AC188" i="1"/>
  <c r="AD188" i="1"/>
  <c r="AE188" i="1"/>
  <c r="AF188" i="1"/>
  <c r="AG188" i="1"/>
  <c r="A189" i="1"/>
  <c r="AA189" i="1"/>
  <c r="AB189" i="1"/>
  <c r="AC189" i="1"/>
  <c r="AD189" i="1"/>
  <c r="AE189" i="1"/>
  <c r="AF189" i="1"/>
  <c r="AG189" i="1"/>
  <c r="A190" i="1"/>
  <c r="AA190" i="1"/>
  <c r="AB190" i="1"/>
  <c r="AC190" i="1"/>
  <c r="AD190" i="1"/>
  <c r="AE190" i="1"/>
  <c r="AF190" i="1"/>
  <c r="AG190" i="1"/>
  <c r="A191" i="1"/>
  <c r="AA191" i="1"/>
  <c r="AB191" i="1"/>
  <c r="AC191" i="1"/>
  <c r="AD191" i="1"/>
  <c r="AE191" i="1"/>
  <c r="AF191" i="1"/>
  <c r="AG191" i="1"/>
  <c r="A192" i="1"/>
  <c r="AA192" i="1"/>
  <c r="AB192" i="1"/>
  <c r="AC192" i="1"/>
  <c r="AD192" i="1"/>
  <c r="AE192" i="1"/>
  <c r="AF192" i="1"/>
  <c r="AG192" i="1"/>
  <c r="A193" i="1"/>
  <c r="AA193" i="1"/>
  <c r="AB193" i="1"/>
  <c r="AC193" i="1"/>
  <c r="AD193" i="1"/>
  <c r="AE193" i="1"/>
  <c r="AF193" i="1"/>
  <c r="AG193" i="1"/>
  <c r="A194" i="1"/>
  <c r="AA194" i="1"/>
  <c r="AB194" i="1"/>
  <c r="AC194" i="1"/>
  <c r="AD194" i="1"/>
  <c r="AE194" i="1"/>
  <c r="AF194" i="1"/>
  <c r="AG194" i="1"/>
  <c r="A195" i="1"/>
  <c r="AA195" i="1"/>
  <c r="AB195" i="1"/>
  <c r="AC195" i="1"/>
  <c r="AD195" i="1"/>
  <c r="AE195" i="1"/>
  <c r="AF195" i="1"/>
  <c r="AG195" i="1"/>
  <c r="A196" i="1"/>
  <c r="AA196" i="1"/>
  <c r="AB196" i="1"/>
  <c r="AC196" i="1"/>
  <c r="AD196" i="1"/>
  <c r="AE196" i="1"/>
  <c r="AF196" i="1"/>
  <c r="AG196" i="1"/>
  <c r="A197" i="1"/>
  <c r="AA197" i="1"/>
  <c r="AB197" i="1"/>
  <c r="AC197" i="1"/>
  <c r="AD197" i="1"/>
  <c r="AE197" i="1"/>
  <c r="AF197" i="1"/>
  <c r="AG197" i="1"/>
  <c r="A198" i="1"/>
  <c r="AA198" i="1"/>
  <c r="AB198" i="1"/>
  <c r="AC198" i="1"/>
  <c r="AD198" i="1"/>
  <c r="AE198" i="1"/>
  <c r="AF198" i="1"/>
  <c r="AG198" i="1"/>
  <c r="A199" i="1"/>
  <c r="AA199" i="1"/>
  <c r="AB199" i="1"/>
  <c r="AC199" i="1"/>
  <c r="AD199" i="1"/>
  <c r="AE199" i="1"/>
  <c r="AF199" i="1"/>
  <c r="AG199" i="1"/>
  <c r="A200" i="1"/>
  <c r="AA200" i="1"/>
  <c r="AB200" i="1"/>
  <c r="AC200" i="1"/>
  <c r="AD200" i="1"/>
  <c r="AE200" i="1"/>
  <c r="AF200" i="1"/>
  <c r="AG200" i="1"/>
  <c r="A201" i="1"/>
  <c r="AA201" i="1"/>
  <c r="AB201" i="1"/>
  <c r="AC201" i="1"/>
  <c r="AD201" i="1"/>
  <c r="AE201" i="1"/>
  <c r="AF201" i="1"/>
  <c r="AG201" i="1"/>
  <c r="A202" i="1"/>
  <c r="AA202" i="1"/>
  <c r="AB202" i="1"/>
  <c r="AC202" i="1"/>
  <c r="AD202" i="1"/>
  <c r="AE202" i="1"/>
  <c r="AF202" i="1"/>
  <c r="AG202" i="1"/>
  <c r="A203" i="1"/>
  <c r="AA203" i="1"/>
  <c r="AB203" i="1"/>
  <c r="AC203" i="1"/>
  <c r="AD203" i="1"/>
  <c r="AE203" i="1"/>
  <c r="AF203" i="1"/>
  <c r="AG203" i="1"/>
  <c r="A204" i="1"/>
  <c r="AA204" i="1"/>
  <c r="AB204" i="1"/>
  <c r="AC204" i="1"/>
  <c r="AD204" i="1"/>
  <c r="AE204" i="1"/>
  <c r="AF204" i="1"/>
  <c r="AG204" i="1"/>
  <c r="A205" i="1"/>
  <c r="AA205" i="1"/>
  <c r="AB205" i="1"/>
  <c r="AC205" i="1"/>
  <c r="AD205" i="1"/>
  <c r="AE205" i="1"/>
  <c r="AF205" i="1"/>
  <c r="AG205" i="1"/>
  <c r="A206" i="1"/>
  <c r="AA206" i="1"/>
  <c r="AB206" i="1"/>
  <c r="AC206" i="1"/>
  <c r="AD206" i="1"/>
  <c r="AE206" i="1"/>
  <c r="AF206" i="1"/>
  <c r="AG206" i="1"/>
  <c r="A207" i="1"/>
  <c r="AA207" i="1"/>
  <c r="AB207" i="1"/>
  <c r="AC207" i="1"/>
  <c r="AD207" i="1"/>
  <c r="AE207" i="1"/>
  <c r="AF207" i="1"/>
  <c r="AG207" i="1"/>
  <c r="A208" i="1"/>
  <c r="AA208" i="1"/>
  <c r="AB208" i="1"/>
  <c r="AC208" i="1"/>
  <c r="AD208" i="1"/>
  <c r="AE208" i="1"/>
  <c r="AF208" i="1"/>
  <c r="AG208" i="1"/>
  <c r="A209" i="1"/>
  <c r="AA209" i="1"/>
  <c r="AB209" i="1"/>
  <c r="AC209" i="1"/>
  <c r="AD209" i="1"/>
  <c r="AE209" i="1"/>
  <c r="AF209" i="1"/>
  <c r="AG209" i="1"/>
  <c r="A210" i="1"/>
  <c r="AA210" i="1"/>
  <c r="AB210" i="1"/>
  <c r="AC210" i="1"/>
  <c r="AD210" i="1"/>
  <c r="AE210" i="1"/>
  <c r="AF210" i="1"/>
  <c r="AG210" i="1"/>
  <c r="A211" i="1"/>
  <c r="AA211" i="1"/>
  <c r="AB211" i="1"/>
  <c r="AC211" i="1"/>
  <c r="AD211" i="1"/>
  <c r="AE211" i="1"/>
  <c r="AF211" i="1"/>
  <c r="AG211" i="1"/>
  <c r="A212" i="1"/>
  <c r="AA212" i="1"/>
  <c r="AB212" i="1"/>
  <c r="AC212" i="1"/>
  <c r="AD212" i="1"/>
  <c r="AE212" i="1"/>
  <c r="AF212" i="1"/>
  <c r="AG212" i="1"/>
  <c r="A213" i="1"/>
  <c r="AA213" i="1"/>
  <c r="AB213" i="1"/>
  <c r="AC213" i="1"/>
  <c r="AD213" i="1"/>
  <c r="AE213" i="1"/>
  <c r="AF213" i="1"/>
  <c r="AG213" i="1"/>
  <c r="A214" i="1"/>
  <c r="AA214" i="1"/>
  <c r="AB214" i="1"/>
  <c r="AC214" i="1"/>
  <c r="AD214" i="1"/>
  <c r="AE214" i="1"/>
  <c r="AF214" i="1"/>
  <c r="AG214" i="1"/>
  <c r="A215" i="1"/>
  <c r="AA215" i="1"/>
  <c r="AB215" i="1"/>
  <c r="AC215" i="1"/>
  <c r="AD215" i="1"/>
  <c r="AE215" i="1"/>
  <c r="AF215" i="1"/>
  <c r="AG215" i="1"/>
  <c r="A216" i="1"/>
  <c r="AA216" i="1"/>
  <c r="AB216" i="1"/>
  <c r="AC216" i="1"/>
  <c r="AD216" i="1"/>
  <c r="AE216" i="1"/>
  <c r="AF216" i="1"/>
  <c r="AG216" i="1"/>
  <c r="A217" i="1"/>
  <c r="AA217" i="1"/>
  <c r="AB217" i="1"/>
  <c r="AC217" i="1"/>
  <c r="AD217" i="1"/>
  <c r="AE217" i="1"/>
  <c r="AF217" i="1"/>
  <c r="AG217" i="1"/>
  <c r="A218" i="1"/>
  <c r="AA218" i="1"/>
  <c r="AB218" i="1"/>
  <c r="AC218" i="1"/>
  <c r="AD218" i="1"/>
  <c r="AE218" i="1"/>
  <c r="AF218" i="1"/>
  <c r="AG218" i="1"/>
  <c r="A219" i="1"/>
  <c r="AA219" i="1"/>
  <c r="AB219" i="1"/>
  <c r="AC219" i="1"/>
  <c r="AD219" i="1"/>
  <c r="AE219" i="1"/>
  <c r="AF219" i="1"/>
  <c r="AG219" i="1"/>
  <c r="A220" i="1"/>
  <c r="AA220" i="1"/>
  <c r="AB220" i="1"/>
  <c r="AC220" i="1"/>
  <c r="AD220" i="1"/>
  <c r="AE220" i="1"/>
  <c r="AF220" i="1"/>
  <c r="AG220" i="1"/>
  <c r="A221" i="1"/>
  <c r="AA221" i="1"/>
  <c r="AB221" i="1"/>
  <c r="AC221" i="1"/>
  <c r="AD221" i="1"/>
  <c r="AE221" i="1"/>
  <c r="AF221" i="1"/>
  <c r="AG221" i="1"/>
  <c r="A222" i="1"/>
  <c r="AA222" i="1"/>
  <c r="AB222" i="1"/>
  <c r="AC222" i="1"/>
  <c r="AD222" i="1"/>
  <c r="AE222" i="1"/>
  <c r="AF222" i="1"/>
  <c r="AG222" i="1"/>
  <c r="A223" i="1"/>
  <c r="AA223" i="1"/>
  <c r="AB223" i="1"/>
  <c r="AC223" i="1"/>
  <c r="AD223" i="1"/>
  <c r="AE223" i="1"/>
  <c r="AF223" i="1"/>
  <c r="AG223" i="1"/>
  <c r="A224" i="1"/>
  <c r="AA224" i="1"/>
  <c r="AB224" i="1"/>
  <c r="AC224" i="1"/>
  <c r="AD224" i="1"/>
  <c r="AE224" i="1"/>
  <c r="AF224" i="1"/>
  <c r="AG224" i="1"/>
  <c r="A225" i="1"/>
  <c r="AA225" i="1"/>
  <c r="AB225" i="1"/>
  <c r="AC225" i="1"/>
  <c r="AD225" i="1"/>
  <c r="AE225" i="1"/>
  <c r="AF225" i="1"/>
  <c r="AG225" i="1"/>
  <c r="A226" i="1"/>
  <c r="AA226" i="1"/>
  <c r="AB226" i="1"/>
  <c r="AC226" i="1"/>
  <c r="AD226" i="1"/>
  <c r="AE226" i="1"/>
  <c r="AF226" i="1"/>
  <c r="AG226" i="1"/>
  <c r="A227" i="1"/>
  <c r="AA227" i="1"/>
  <c r="AB227" i="1"/>
  <c r="AC227" i="1"/>
  <c r="AD227" i="1"/>
  <c r="AE227" i="1"/>
  <c r="AF227" i="1"/>
  <c r="AG227" i="1"/>
  <c r="A228" i="1"/>
  <c r="AA228" i="1"/>
  <c r="AB228" i="1"/>
  <c r="AC228" i="1"/>
  <c r="AD228" i="1"/>
  <c r="AE228" i="1"/>
  <c r="AF228" i="1"/>
  <c r="AG228" i="1"/>
  <c r="A229" i="1"/>
  <c r="AA229" i="1"/>
  <c r="AB229" i="1"/>
  <c r="AC229" i="1"/>
  <c r="AD229" i="1"/>
  <c r="AE229" i="1"/>
  <c r="AF229" i="1"/>
  <c r="AG229" i="1"/>
  <c r="A230" i="1"/>
  <c r="AA230" i="1"/>
  <c r="AB230" i="1"/>
  <c r="AC230" i="1"/>
  <c r="AD230" i="1"/>
  <c r="AE230" i="1"/>
  <c r="AF230" i="1"/>
  <c r="AG230" i="1"/>
  <c r="A231" i="1"/>
  <c r="AA231" i="1"/>
  <c r="AB231" i="1"/>
  <c r="AC231" i="1"/>
  <c r="AD231" i="1"/>
  <c r="AE231" i="1"/>
  <c r="AF231" i="1"/>
  <c r="AG231" i="1"/>
  <c r="A232" i="1"/>
  <c r="AA232" i="1"/>
  <c r="AB232" i="1"/>
  <c r="AC232" i="1"/>
  <c r="AD232" i="1"/>
  <c r="AE232" i="1"/>
  <c r="AF232" i="1"/>
  <c r="AG232" i="1"/>
  <c r="A233" i="1"/>
  <c r="AA233" i="1"/>
  <c r="AB233" i="1"/>
  <c r="AC233" i="1"/>
  <c r="AD233" i="1"/>
  <c r="AE233" i="1"/>
  <c r="AF233" i="1"/>
  <c r="AG233" i="1"/>
  <c r="A234" i="1"/>
  <c r="AA234" i="1"/>
  <c r="AB234" i="1"/>
  <c r="AC234" i="1"/>
  <c r="AD234" i="1"/>
  <c r="AE234" i="1"/>
  <c r="AF234" i="1"/>
  <c r="AG234" i="1"/>
  <c r="A235" i="1"/>
  <c r="AA235" i="1"/>
  <c r="AB235" i="1"/>
  <c r="AC235" i="1"/>
  <c r="AD235" i="1"/>
  <c r="AE235" i="1"/>
  <c r="AF235" i="1"/>
  <c r="AG235" i="1"/>
  <c r="A236" i="1"/>
  <c r="AA236" i="1"/>
  <c r="AB236" i="1"/>
  <c r="AC236" i="1"/>
  <c r="AD236" i="1"/>
  <c r="AE236" i="1"/>
  <c r="AF236" i="1"/>
  <c r="AG236" i="1"/>
  <c r="A237" i="1"/>
  <c r="AA237" i="1"/>
  <c r="AB237" i="1"/>
  <c r="AC237" i="1"/>
  <c r="AD237" i="1"/>
  <c r="AE237" i="1"/>
  <c r="AF237" i="1"/>
  <c r="AG237" i="1"/>
  <c r="A238" i="1"/>
  <c r="AA238" i="1"/>
  <c r="AB238" i="1"/>
  <c r="AC238" i="1"/>
  <c r="AD238" i="1"/>
  <c r="AE238" i="1"/>
  <c r="AF238" i="1"/>
  <c r="AG238" i="1"/>
  <c r="A239" i="1"/>
  <c r="AA239" i="1"/>
  <c r="AB239" i="1"/>
  <c r="AC239" i="1"/>
  <c r="AD239" i="1"/>
  <c r="AE239" i="1"/>
  <c r="AF239" i="1"/>
  <c r="AG239" i="1"/>
  <c r="A240" i="1"/>
  <c r="AA240" i="1"/>
  <c r="AB240" i="1"/>
  <c r="AC240" i="1"/>
  <c r="AD240" i="1"/>
  <c r="AE240" i="1"/>
  <c r="AF240" i="1"/>
  <c r="AG240" i="1"/>
  <c r="A241" i="1"/>
  <c r="AA241" i="1"/>
  <c r="AB241" i="1"/>
  <c r="AC241" i="1"/>
  <c r="AD241" i="1"/>
  <c r="AE241" i="1"/>
  <c r="AF241" i="1"/>
  <c r="AG241" i="1"/>
  <c r="A242" i="1"/>
  <c r="AA242" i="1"/>
  <c r="AB242" i="1"/>
  <c r="AC242" i="1"/>
  <c r="AD242" i="1"/>
  <c r="AE242" i="1"/>
  <c r="AF242" i="1"/>
  <c r="AG242" i="1"/>
  <c r="A243" i="1"/>
  <c r="AA243" i="1"/>
  <c r="AB243" i="1"/>
  <c r="AC243" i="1"/>
  <c r="AD243" i="1"/>
  <c r="AE243" i="1"/>
  <c r="AF243" i="1"/>
  <c r="AG243" i="1"/>
  <c r="A244" i="1"/>
  <c r="AA244" i="1"/>
  <c r="AB244" i="1"/>
  <c r="AC244" i="1"/>
  <c r="AD244" i="1"/>
  <c r="AE244" i="1"/>
  <c r="AF244" i="1"/>
  <c r="AG244" i="1"/>
  <c r="A245" i="1"/>
  <c r="AA245" i="1"/>
  <c r="AB245" i="1"/>
  <c r="AC245" i="1"/>
  <c r="AD245" i="1"/>
  <c r="AE245" i="1"/>
  <c r="AF245" i="1"/>
  <c r="AG245" i="1"/>
  <c r="A246" i="1"/>
  <c r="AA246" i="1"/>
  <c r="AB246" i="1"/>
  <c r="AC246" i="1"/>
  <c r="AD246" i="1"/>
  <c r="AE246" i="1"/>
  <c r="AF246" i="1"/>
  <c r="AG246" i="1"/>
  <c r="A247" i="1"/>
  <c r="AA247" i="1"/>
  <c r="AB247" i="1"/>
  <c r="AC247" i="1"/>
  <c r="AD247" i="1"/>
  <c r="AE247" i="1"/>
  <c r="AF247" i="1"/>
  <c r="AG247" i="1"/>
  <c r="A248" i="1"/>
  <c r="AA248" i="1"/>
  <c r="AB248" i="1"/>
  <c r="AC248" i="1"/>
  <c r="AD248" i="1"/>
  <c r="AE248" i="1"/>
  <c r="AF248" i="1"/>
  <c r="AG248" i="1"/>
  <c r="A249" i="1"/>
  <c r="AA249" i="1"/>
  <c r="AB249" i="1"/>
  <c r="AC249" i="1"/>
  <c r="AD249" i="1"/>
  <c r="AE249" i="1"/>
  <c r="AF249" i="1"/>
  <c r="AG249" i="1"/>
  <c r="A250" i="1"/>
  <c r="AA250" i="1"/>
  <c r="AB250" i="1"/>
  <c r="AC250" i="1"/>
  <c r="AD250" i="1"/>
  <c r="AE250" i="1"/>
  <c r="AF250" i="1"/>
  <c r="AG250" i="1"/>
  <c r="A251" i="1"/>
  <c r="AA251" i="1"/>
  <c r="AB251" i="1"/>
  <c r="AC251" i="1"/>
  <c r="AD251" i="1"/>
  <c r="AE251" i="1"/>
  <c r="AF251" i="1"/>
  <c r="AG251" i="1"/>
  <c r="A252" i="1"/>
  <c r="AA252" i="1"/>
  <c r="AB252" i="1"/>
  <c r="AC252" i="1"/>
  <c r="AD252" i="1"/>
  <c r="AE252" i="1"/>
  <c r="AF252" i="1"/>
  <c r="AG252" i="1"/>
  <c r="A253" i="1"/>
  <c r="AA253" i="1"/>
  <c r="AB253" i="1"/>
  <c r="AC253" i="1"/>
  <c r="AD253" i="1"/>
  <c r="AE253" i="1"/>
  <c r="AF253" i="1"/>
  <c r="AG253" i="1"/>
  <c r="A254" i="1"/>
  <c r="AA254" i="1"/>
  <c r="AB254" i="1"/>
  <c r="AC254" i="1"/>
  <c r="AD254" i="1"/>
  <c r="AE254" i="1"/>
  <c r="AF254" i="1"/>
  <c r="AG254" i="1"/>
  <c r="A255" i="1"/>
  <c r="AA255" i="1"/>
  <c r="AB255" i="1"/>
  <c r="AC255" i="1"/>
  <c r="AD255" i="1"/>
  <c r="AE255" i="1"/>
  <c r="AF255" i="1"/>
  <c r="AG255" i="1"/>
  <c r="A256" i="1"/>
  <c r="AA256" i="1"/>
  <c r="AB256" i="1"/>
  <c r="AC256" i="1"/>
  <c r="AD256" i="1"/>
  <c r="AE256" i="1"/>
  <c r="AF256" i="1"/>
  <c r="AG256" i="1"/>
  <c r="A257" i="1"/>
  <c r="AA257" i="1"/>
  <c r="AB257" i="1"/>
  <c r="AC257" i="1"/>
  <c r="AD257" i="1"/>
  <c r="AE257" i="1"/>
  <c r="AF257" i="1"/>
  <c r="AG257" i="1"/>
  <c r="A258" i="1"/>
  <c r="AA258" i="1"/>
  <c r="AB258" i="1"/>
  <c r="AC258" i="1"/>
  <c r="AD258" i="1"/>
  <c r="AE258" i="1"/>
  <c r="AF258" i="1"/>
  <c r="AG258" i="1"/>
  <c r="A259" i="1"/>
  <c r="AA259" i="1"/>
  <c r="AB259" i="1"/>
  <c r="AC259" i="1"/>
  <c r="AD259" i="1"/>
  <c r="AE259" i="1"/>
  <c r="AF259" i="1"/>
  <c r="AG259" i="1"/>
  <c r="A260" i="1"/>
  <c r="AA260" i="1"/>
  <c r="AB260" i="1"/>
  <c r="AC260" i="1"/>
  <c r="AD260" i="1"/>
  <c r="AE260" i="1"/>
  <c r="AF260" i="1"/>
  <c r="AG260" i="1"/>
  <c r="A261" i="1"/>
  <c r="AA261" i="1"/>
  <c r="AB261" i="1"/>
  <c r="AC261" i="1"/>
  <c r="AD261" i="1"/>
  <c r="AE261" i="1"/>
  <c r="AF261" i="1"/>
  <c r="AG261" i="1"/>
  <c r="A262" i="1"/>
  <c r="AA262" i="1"/>
  <c r="AB262" i="1"/>
  <c r="AC262" i="1"/>
  <c r="AD262" i="1"/>
  <c r="AE262" i="1"/>
  <c r="AF262" i="1"/>
  <c r="AG262" i="1"/>
  <c r="A263" i="1"/>
  <c r="AA263" i="1"/>
  <c r="AB263" i="1"/>
  <c r="AC263" i="1"/>
  <c r="AD263" i="1"/>
  <c r="AE263" i="1"/>
  <c r="AF263" i="1"/>
  <c r="AG263" i="1"/>
  <c r="A264" i="1"/>
  <c r="AA264" i="1"/>
  <c r="AB264" i="1"/>
  <c r="AC264" i="1"/>
  <c r="AD264" i="1"/>
  <c r="AE264" i="1"/>
  <c r="AF264" i="1"/>
  <c r="AG264" i="1"/>
  <c r="A265" i="1"/>
  <c r="AA265" i="1"/>
  <c r="AB265" i="1"/>
  <c r="AC265" i="1"/>
  <c r="AD265" i="1"/>
  <c r="AE265" i="1"/>
  <c r="AF265" i="1"/>
  <c r="AG265" i="1"/>
  <c r="A266" i="1"/>
  <c r="AA266" i="1"/>
  <c r="AB266" i="1"/>
  <c r="AC266" i="1"/>
  <c r="AD266" i="1"/>
  <c r="AE266" i="1"/>
  <c r="AF266" i="1"/>
  <c r="AG266" i="1"/>
  <c r="A267" i="1"/>
  <c r="AA267" i="1"/>
  <c r="AB267" i="1"/>
  <c r="AC267" i="1"/>
  <c r="AD267" i="1"/>
  <c r="AE267" i="1"/>
  <c r="AF267" i="1"/>
  <c r="AG267" i="1"/>
  <c r="A268" i="1"/>
  <c r="AA268" i="1"/>
  <c r="AB268" i="1"/>
  <c r="AC268" i="1"/>
  <c r="AD268" i="1"/>
  <c r="AE268" i="1"/>
  <c r="AF268" i="1"/>
  <c r="AG268" i="1"/>
  <c r="A269" i="1"/>
  <c r="AA269" i="1"/>
  <c r="AB269" i="1"/>
  <c r="AC269" i="1"/>
  <c r="AD269" i="1"/>
  <c r="AE269" i="1"/>
  <c r="AF269" i="1"/>
  <c r="AG269" i="1"/>
  <c r="A270" i="1"/>
  <c r="AA270" i="1"/>
  <c r="AB270" i="1"/>
  <c r="AC270" i="1"/>
  <c r="AD270" i="1"/>
  <c r="AE270" i="1"/>
  <c r="AF270" i="1"/>
  <c r="AG270" i="1"/>
  <c r="A271" i="1"/>
  <c r="AA271" i="1"/>
  <c r="AB271" i="1"/>
  <c r="AC271" i="1"/>
  <c r="AD271" i="1"/>
  <c r="AE271" i="1"/>
  <c r="AF271" i="1"/>
  <c r="AG271" i="1"/>
  <c r="A272" i="1"/>
  <c r="AA272" i="1"/>
  <c r="AB272" i="1"/>
  <c r="AC272" i="1"/>
  <c r="AD272" i="1"/>
  <c r="AE272" i="1"/>
  <c r="AF272" i="1"/>
  <c r="AG272" i="1"/>
  <c r="A273" i="1"/>
  <c r="AA273" i="1"/>
  <c r="AB273" i="1"/>
  <c r="AC273" i="1"/>
  <c r="AD273" i="1"/>
  <c r="AE273" i="1"/>
  <c r="AF273" i="1"/>
  <c r="AG273" i="1"/>
  <c r="A274" i="1"/>
  <c r="AA274" i="1"/>
  <c r="AB274" i="1"/>
  <c r="AC274" i="1"/>
  <c r="AD274" i="1"/>
  <c r="AE274" i="1"/>
  <c r="AF274" i="1"/>
  <c r="AG274" i="1"/>
  <c r="A275" i="1"/>
  <c r="AA275" i="1"/>
  <c r="AB275" i="1"/>
  <c r="AC275" i="1"/>
  <c r="AD275" i="1"/>
  <c r="AE275" i="1"/>
  <c r="AF275" i="1"/>
  <c r="AG275" i="1"/>
  <c r="A276" i="1"/>
  <c r="AA276" i="1"/>
  <c r="AB276" i="1"/>
  <c r="AC276" i="1"/>
  <c r="AD276" i="1"/>
  <c r="AE276" i="1"/>
  <c r="AF276" i="1"/>
  <c r="AG276" i="1"/>
  <c r="A277" i="1"/>
  <c r="AA277" i="1"/>
  <c r="AB277" i="1"/>
  <c r="AC277" i="1"/>
  <c r="AD277" i="1"/>
  <c r="AE277" i="1"/>
  <c r="AF277" i="1"/>
  <c r="AG277" i="1"/>
  <c r="A278" i="1"/>
  <c r="AA278" i="1"/>
  <c r="AB278" i="1"/>
  <c r="AC278" i="1"/>
  <c r="AD278" i="1"/>
  <c r="AE278" i="1"/>
  <c r="AF278" i="1"/>
  <c r="AG278" i="1"/>
  <c r="A279" i="1"/>
  <c r="AA279" i="1"/>
  <c r="AB279" i="1"/>
  <c r="AC279" i="1"/>
  <c r="AD279" i="1"/>
  <c r="AE279" i="1"/>
  <c r="AF279" i="1"/>
  <c r="AG279" i="1"/>
  <c r="A280" i="1"/>
  <c r="AA280" i="1"/>
  <c r="AB280" i="1"/>
  <c r="AC280" i="1"/>
  <c r="AD280" i="1"/>
  <c r="AE280" i="1"/>
  <c r="AF280" i="1"/>
  <c r="AG280" i="1"/>
  <c r="A281" i="1"/>
  <c r="AA281" i="1"/>
  <c r="AB281" i="1"/>
  <c r="AC281" i="1"/>
  <c r="AD281" i="1"/>
  <c r="AE281" i="1"/>
  <c r="AF281" i="1"/>
  <c r="AG281" i="1"/>
  <c r="A282" i="1"/>
  <c r="AA282" i="1"/>
  <c r="AB282" i="1"/>
  <c r="AC282" i="1"/>
  <c r="AD282" i="1"/>
  <c r="AE282" i="1"/>
  <c r="AF282" i="1"/>
  <c r="AG282" i="1"/>
  <c r="A283" i="1"/>
  <c r="AA283" i="1"/>
  <c r="AB283" i="1"/>
  <c r="AC283" i="1"/>
  <c r="AD283" i="1"/>
  <c r="AE283" i="1"/>
  <c r="AF283" i="1"/>
  <c r="AG283" i="1"/>
  <c r="A284" i="1"/>
  <c r="AA284" i="1"/>
  <c r="AB284" i="1"/>
  <c r="AC284" i="1"/>
  <c r="AD284" i="1"/>
  <c r="AE284" i="1"/>
  <c r="AF284" i="1"/>
  <c r="AG284" i="1"/>
  <c r="A285" i="1"/>
  <c r="AA285" i="1"/>
  <c r="AB285" i="1"/>
  <c r="AC285" i="1"/>
  <c r="AD285" i="1"/>
  <c r="AE285" i="1"/>
  <c r="AF285" i="1"/>
  <c r="AG285" i="1"/>
  <c r="A286" i="1"/>
  <c r="AA286" i="1"/>
  <c r="AB286" i="1"/>
  <c r="AC286" i="1"/>
  <c r="AD286" i="1"/>
  <c r="AE286" i="1"/>
  <c r="AF286" i="1"/>
  <c r="AG286" i="1"/>
  <c r="A287" i="1"/>
  <c r="AA287" i="1"/>
  <c r="AB287" i="1"/>
  <c r="AC287" i="1"/>
  <c r="AD287" i="1"/>
  <c r="AE287" i="1"/>
  <c r="AF287" i="1"/>
  <c r="AG287" i="1"/>
  <c r="A288" i="1"/>
  <c r="AA288" i="1"/>
  <c r="AB288" i="1"/>
  <c r="AC288" i="1"/>
  <c r="AD288" i="1"/>
  <c r="AE288" i="1"/>
  <c r="AF288" i="1"/>
  <c r="AG288" i="1"/>
  <c r="A289" i="1"/>
  <c r="AA289" i="1"/>
  <c r="AB289" i="1"/>
  <c r="AC289" i="1"/>
  <c r="AD289" i="1"/>
  <c r="AE289" i="1"/>
  <c r="AF289" i="1"/>
  <c r="AG289" i="1"/>
  <c r="A290" i="1"/>
  <c r="AA290" i="1"/>
  <c r="AB290" i="1"/>
  <c r="AC290" i="1"/>
  <c r="AD290" i="1"/>
  <c r="AE290" i="1"/>
  <c r="AF290" i="1"/>
  <c r="AG290" i="1"/>
  <c r="A291" i="1"/>
  <c r="AA291" i="1"/>
  <c r="AB291" i="1"/>
  <c r="AC291" i="1"/>
  <c r="AD291" i="1"/>
  <c r="AE291" i="1"/>
  <c r="AF291" i="1"/>
  <c r="AG291" i="1"/>
  <c r="A292" i="1"/>
  <c r="AA292" i="1"/>
  <c r="AB292" i="1"/>
  <c r="AC292" i="1"/>
  <c r="AD292" i="1"/>
  <c r="AE292" i="1"/>
  <c r="AF292" i="1"/>
  <c r="AG292" i="1"/>
  <c r="A293" i="1"/>
  <c r="AA293" i="1"/>
  <c r="AB293" i="1"/>
  <c r="AC293" i="1"/>
  <c r="AD293" i="1"/>
  <c r="AE293" i="1"/>
  <c r="AF293" i="1"/>
  <c r="AG293" i="1"/>
  <c r="A294" i="1"/>
  <c r="AA294" i="1"/>
  <c r="AB294" i="1"/>
  <c r="AC294" i="1"/>
  <c r="AD294" i="1"/>
  <c r="AE294" i="1"/>
  <c r="AF294" i="1"/>
  <c r="AG294" i="1"/>
  <c r="A295" i="1"/>
  <c r="AA295" i="1"/>
  <c r="AB295" i="1"/>
  <c r="AC295" i="1"/>
  <c r="AD295" i="1"/>
  <c r="AE295" i="1"/>
  <c r="AF295" i="1"/>
  <c r="AG295" i="1"/>
  <c r="A296" i="1"/>
  <c r="AA296" i="1"/>
  <c r="AB296" i="1"/>
  <c r="AC296" i="1"/>
  <c r="AD296" i="1"/>
  <c r="AE296" i="1"/>
  <c r="AF296" i="1"/>
  <c r="AG296" i="1"/>
  <c r="A297" i="1"/>
  <c r="AA297" i="1"/>
  <c r="AB297" i="1"/>
  <c r="AC297" i="1"/>
  <c r="AD297" i="1"/>
  <c r="AE297" i="1"/>
  <c r="AF297" i="1"/>
  <c r="AG297" i="1"/>
  <c r="A298" i="1"/>
  <c r="AA298" i="1"/>
  <c r="AB298" i="1"/>
  <c r="AC298" i="1"/>
  <c r="AD298" i="1"/>
  <c r="AE298" i="1"/>
  <c r="AF298" i="1"/>
  <c r="AG298" i="1"/>
  <c r="A299" i="1"/>
  <c r="AA299" i="1"/>
  <c r="AB299" i="1"/>
  <c r="AC299" i="1"/>
  <c r="AD299" i="1"/>
  <c r="AE299" i="1"/>
  <c r="AF299" i="1"/>
  <c r="AG299" i="1"/>
  <c r="A300" i="1"/>
  <c r="AA300" i="1"/>
  <c r="AB300" i="1"/>
  <c r="AC300" i="1"/>
  <c r="AD300" i="1"/>
  <c r="AE300" i="1"/>
  <c r="AF300" i="1"/>
  <c r="AG300" i="1"/>
  <c r="A301" i="1"/>
  <c r="AA301" i="1"/>
  <c r="AB301" i="1"/>
  <c r="AC301" i="1"/>
  <c r="AD301" i="1"/>
  <c r="AE301" i="1"/>
  <c r="AF301" i="1"/>
  <c r="AG301" i="1"/>
  <c r="A302" i="1"/>
  <c r="AA302" i="1"/>
  <c r="AB302" i="1"/>
  <c r="AC302" i="1"/>
  <c r="AD302" i="1"/>
  <c r="AE302" i="1"/>
  <c r="AF302" i="1"/>
  <c r="AG302" i="1"/>
  <c r="A303" i="1"/>
  <c r="AA303" i="1"/>
  <c r="AB303" i="1"/>
  <c r="AC303" i="1"/>
  <c r="AD303" i="1"/>
  <c r="AE303" i="1"/>
  <c r="AF303" i="1"/>
  <c r="AG303" i="1"/>
  <c r="A304" i="1"/>
  <c r="AA304" i="1"/>
  <c r="AB304" i="1"/>
  <c r="AC304" i="1"/>
  <c r="AD304" i="1"/>
  <c r="AE304" i="1"/>
  <c r="AF304" i="1"/>
  <c r="AG304" i="1"/>
  <c r="A305" i="1"/>
  <c r="AA305" i="1"/>
  <c r="AB305" i="1"/>
  <c r="AC305" i="1"/>
  <c r="AD305" i="1"/>
  <c r="AE305" i="1"/>
  <c r="AF305" i="1"/>
  <c r="AG305" i="1"/>
  <c r="A306" i="1"/>
  <c r="AA306" i="1"/>
  <c r="AB306" i="1"/>
  <c r="AC306" i="1"/>
  <c r="AD306" i="1"/>
  <c r="AE306" i="1"/>
  <c r="AF306" i="1"/>
  <c r="AG306" i="1"/>
  <c r="A307" i="1"/>
  <c r="AA307" i="1"/>
  <c r="AB307" i="1"/>
  <c r="AC307" i="1"/>
  <c r="AD307" i="1"/>
  <c r="AE307" i="1"/>
  <c r="AF307" i="1"/>
  <c r="AG307" i="1"/>
  <c r="A308" i="1"/>
  <c r="AA308" i="1"/>
  <c r="AB308" i="1"/>
  <c r="AC308" i="1"/>
  <c r="AD308" i="1"/>
  <c r="AE308" i="1"/>
  <c r="AF308" i="1"/>
  <c r="AG308" i="1"/>
  <c r="A309" i="1"/>
  <c r="AA309" i="1"/>
  <c r="AB309" i="1"/>
  <c r="AC309" i="1"/>
  <c r="AD309" i="1"/>
  <c r="AE309" i="1"/>
  <c r="AF309" i="1"/>
  <c r="AG309" i="1"/>
  <c r="A310" i="1"/>
  <c r="AA310" i="1"/>
  <c r="AB310" i="1"/>
  <c r="AC310" i="1"/>
  <c r="AD310" i="1"/>
  <c r="AE310" i="1"/>
  <c r="AF310" i="1"/>
  <c r="AG310" i="1"/>
  <c r="A311" i="1"/>
  <c r="AA311" i="1"/>
  <c r="AB311" i="1"/>
  <c r="AC311" i="1"/>
  <c r="AD311" i="1"/>
  <c r="AE311" i="1"/>
  <c r="AF311" i="1"/>
  <c r="AG311" i="1"/>
  <c r="A312" i="1"/>
  <c r="AA312" i="1"/>
  <c r="AB312" i="1"/>
  <c r="AC312" i="1"/>
  <c r="AD312" i="1"/>
  <c r="AE312" i="1"/>
  <c r="AF312" i="1"/>
  <c r="AG312" i="1"/>
  <c r="A313" i="1"/>
  <c r="AA313" i="1"/>
  <c r="AB313" i="1"/>
  <c r="AC313" i="1"/>
  <c r="AD313" i="1"/>
  <c r="AE313" i="1"/>
  <c r="AF313" i="1"/>
  <c r="AG313" i="1"/>
  <c r="A314" i="1"/>
  <c r="AA314" i="1"/>
  <c r="AB314" i="1"/>
  <c r="AC314" i="1"/>
  <c r="AD314" i="1"/>
  <c r="AE314" i="1"/>
  <c r="AF314" i="1"/>
  <c r="AG314" i="1"/>
  <c r="A315" i="1"/>
  <c r="AA315" i="1"/>
  <c r="AB315" i="1"/>
  <c r="AC315" i="1"/>
  <c r="AD315" i="1"/>
  <c r="AE315" i="1"/>
  <c r="AF315" i="1"/>
  <c r="AG315" i="1"/>
  <c r="A316" i="1"/>
  <c r="AA316" i="1"/>
  <c r="AB316" i="1"/>
  <c r="AC316" i="1"/>
  <c r="AD316" i="1"/>
  <c r="AE316" i="1"/>
  <c r="AF316" i="1"/>
  <c r="AG316" i="1"/>
  <c r="A317" i="1"/>
  <c r="AA317" i="1"/>
  <c r="AB317" i="1"/>
  <c r="AC317" i="1"/>
  <c r="AD317" i="1"/>
  <c r="AE317" i="1"/>
  <c r="AF317" i="1"/>
  <c r="AG317" i="1"/>
  <c r="A318" i="1"/>
  <c r="AA318" i="1"/>
  <c r="AB318" i="1"/>
  <c r="AC318" i="1"/>
  <c r="AD318" i="1"/>
  <c r="AE318" i="1"/>
  <c r="AF318" i="1"/>
  <c r="AG318" i="1"/>
  <c r="A319" i="1"/>
  <c r="AA319" i="1"/>
  <c r="AB319" i="1"/>
  <c r="AC319" i="1"/>
  <c r="AD319" i="1"/>
  <c r="AE319" i="1"/>
  <c r="AF319" i="1"/>
  <c r="AG319" i="1"/>
  <c r="A320" i="1"/>
  <c r="AA320" i="1"/>
  <c r="AB320" i="1"/>
  <c r="AC320" i="1"/>
  <c r="AD320" i="1"/>
  <c r="AE320" i="1"/>
  <c r="AF320" i="1"/>
  <c r="AG320" i="1"/>
  <c r="A321" i="1"/>
  <c r="AA321" i="1"/>
  <c r="AB321" i="1"/>
  <c r="AC321" i="1"/>
  <c r="AD321" i="1"/>
  <c r="AE321" i="1"/>
  <c r="AF321" i="1"/>
  <c r="AG321" i="1"/>
  <c r="A322" i="1"/>
  <c r="AA322" i="1"/>
  <c r="AB322" i="1"/>
  <c r="AC322" i="1"/>
  <c r="AD322" i="1"/>
  <c r="AE322" i="1"/>
  <c r="AF322" i="1"/>
  <c r="AG322" i="1"/>
  <c r="A323" i="1"/>
  <c r="AA323" i="1"/>
  <c r="AB323" i="1"/>
  <c r="AC323" i="1"/>
  <c r="AD323" i="1"/>
  <c r="AE323" i="1"/>
  <c r="AF323" i="1"/>
  <c r="AG323" i="1"/>
  <c r="A324" i="1"/>
  <c r="AA324" i="1"/>
  <c r="AB324" i="1"/>
  <c r="AC324" i="1"/>
  <c r="AD324" i="1"/>
  <c r="AE324" i="1"/>
  <c r="AF324" i="1"/>
  <c r="AG324" i="1"/>
  <c r="A325" i="1"/>
  <c r="AA325" i="1"/>
  <c r="AB325" i="1"/>
  <c r="AC325" i="1"/>
  <c r="AD325" i="1"/>
  <c r="AE325" i="1"/>
  <c r="AF325" i="1"/>
  <c r="AG325" i="1"/>
  <c r="A326" i="1"/>
  <c r="AA326" i="1"/>
  <c r="AB326" i="1"/>
  <c r="AC326" i="1"/>
  <c r="AD326" i="1"/>
  <c r="AE326" i="1"/>
  <c r="AF326" i="1"/>
  <c r="AG326" i="1"/>
  <c r="A327" i="1"/>
  <c r="AA327" i="1"/>
  <c r="AB327" i="1"/>
  <c r="AC327" i="1"/>
  <c r="AD327" i="1"/>
  <c r="AE327" i="1"/>
  <c r="AF327" i="1"/>
  <c r="AG327" i="1"/>
  <c r="A328" i="1"/>
  <c r="AA328" i="1"/>
  <c r="AB328" i="1"/>
  <c r="AC328" i="1"/>
  <c r="AD328" i="1"/>
  <c r="AE328" i="1"/>
  <c r="AF328" i="1"/>
  <c r="AG328" i="1"/>
  <c r="A329" i="1"/>
  <c r="AA329" i="1"/>
  <c r="AB329" i="1"/>
  <c r="AC329" i="1"/>
  <c r="AD329" i="1"/>
  <c r="AE329" i="1"/>
  <c r="AF329" i="1"/>
  <c r="AG329" i="1"/>
  <c r="A330" i="1"/>
  <c r="AA330" i="1"/>
  <c r="AB330" i="1"/>
  <c r="AC330" i="1"/>
  <c r="AD330" i="1"/>
  <c r="AE330" i="1"/>
  <c r="AF330" i="1"/>
  <c r="AG330" i="1"/>
  <c r="A331" i="1"/>
  <c r="AA331" i="1"/>
  <c r="AB331" i="1"/>
  <c r="AC331" i="1"/>
  <c r="AD331" i="1"/>
  <c r="AE331" i="1"/>
  <c r="AF331" i="1"/>
  <c r="AG331" i="1"/>
  <c r="A332" i="1"/>
  <c r="AA332" i="1"/>
  <c r="AB332" i="1"/>
  <c r="AC332" i="1"/>
  <c r="AD332" i="1"/>
  <c r="AE332" i="1"/>
  <c r="AF332" i="1"/>
  <c r="AG332" i="1"/>
  <c r="A333" i="1"/>
  <c r="AA333" i="1"/>
  <c r="AB333" i="1"/>
  <c r="AC333" i="1"/>
  <c r="AD333" i="1"/>
  <c r="AE333" i="1"/>
  <c r="AF333" i="1"/>
  <c r="AG333" i="1"/>
  <c r="A334" i="1"/>
  <c r="AA334" i="1"/>
  <c r="AB334" i="1"/>
  <c r="AC334" i="1"/>
  <c r="AD334" i="1"/>
  <c r="AE334" i="1"/>
  <c r="AF334" i="1"/>
  <c r="AG334" i="1"/>
  <c r="A335" i="1"/>
  <c r="AA335" i="1"/>
  <c r="AB335" i="1"/>
  <c r="AC335" i="1"/>
  <c r="AD335" i="1"/>
  <c r="AE335" i="1"/>
  <c r="AF335" i="1"/>
  <c r="AG335" i="1"/>
  <c r="A336" i="1"/>
  <c r="AA336" i="1"/>
  <c r="AB336" i="1"/>
  <c r="AC336" i="1"/>
  <c r="AD336" i="1"/>
  <c r="AE336" i="1"/>
  <c r="AF336" i="1"/>
  <c r="AG336" i="1"/>
  <c r="A337" i="1"/>
  <c r="AA337" i="1"/>
  <c r="AB337" i="1"/>
  <c r="AC337" i="1"/>
  <c r="AD337" i="1"/>
  <c r="AE337" i="1"/>
  <c r="AF337" i="1"/>
  <c r="AG337" i="1"/>
  <c r="A338" i="1"/>
  <c r="AA338" i="1"/>
  <c r="AB338" i="1"/>
  <c r="AC338" i="1"/>
  <c r="AD338" i="1"/>
  <c r="AE338" i="1"/>
  <c r="AF338" i="1"/>
  <c r="AG338" i="1"/>
  <c r="A339" i="1"/>
  <c r="AA339" i="1"/>
  <c r="AB339" i="1"/>
  <c r="AC339" i="1"/>
  <c r="AD339" i="1"/>
  <c r="AE339" i="1"/>
  <c r="AF339" i="1"/>
  <c r="AG339" i="1"/>
  <c r="A340" i="1"/>
  <c r="AA340" i="1"/>
  <c r="AB340" i="1"/>
  <c r="AC340" i="1"/>
  <c r="AD340" i="1"/>
  <c r="AE340" i="1"/>
  <c r="AF340" i="1"/>
  <c r="AG340" i="1"/>
  <c r="A341" i="1"/>
  <c r="AA341" i="1"/>
  <c r="AB341" i="1"/>
  <c r="AC341" i="1"/>
  <c r="AD341" i="1"/>
  <c r="AE341" i="1"/>
  <c r="AF341" i="1"/>
  <c r="AG341" i="1"/>
  <c r="A342" i="1"/>
  <c r="AA342" i="1"/>
  <c r="AB342" i="1"/>
  <c r="AC342" i="1"/>
  <c r="AD342" i="1"/>
  <c r="AE342" i="1"/>
  <c r="AF342" i="1"/>
  <c r="AG342" i="1"/>
  <c r="A343" i="1"/>
  <c r="AA343" i="1"/>
  <c r="AB343" i="1"/>
  <c r="AC343" i="1"/>
  <c r="AD343" i="1"/>
  <c r="AE343" i="1"/>
  <c r="AF343" i="1"/>
  <c r="AG343" i="1"/>
  <c r="A344" i="1"/>
  <c r="AA344" i="1"/>
  <c r="AB344" i="1"/>
  <c r="AC344" i="1"/>
  <c r="AD344" i="1"/>
  <c r="AE344" i="1"/>
  <c r="AF344" i="1"/>
  <c r="AG344" i="1"/>
  <c r="A345" i="1"/>
  <c r="AA345" i="1"/>
  <c r="AB345" i="1"/>
  <c r="AC345" i="1"/>
  <c r="AD345" i="1"/>
  <c r="AE345" i="1"/>
  <c r="AF345" i="1"/>
  <c r="AG345" i="1"/>
  <c r="A346" i="1"/>
  <c r="AA346" i="1"/>
  <c r="AB346" i="1"/>
  <c r="AC346" i="1"/>
  <c r="AD346" i="1"/>
  <c r="AE346" i="1"/>
  <c r="AF346" i="1"/>
  <c r="AG346" i="1"/>
  <c r="A347" i="1"/>
  <c r="AA347" i="1"/>
  <c r="AB347" i="1"/>
  <c r="AC347" i="1"/>
  <c r="AD347" i="1"/>
  <c r="AE347" i="1"/>
  <c r="AF347" i="1"/>
  <c r="AG347" i="1"/>
  <c r="A348" i="1"/>
  <c r="AA348" i="1"/>
  <c r="AB348" i="1"/>
  <c r="AC348" i="1"/>
  <c r="AD348" i="1"/>
  <c r="AE348" i="1"/>
  <c r="AF348" i="1"/>
  <c r="AG348" i="1"/>
  <c r="A349" i="1"/>
  <c r="AA349" i="1"/>
  <c r="AB349" i="1"/>
  <c r="AC349" i="1"/>
  <c r="AD349" i="1"/>
  <c r="AE349" i="1"/>
  <c r="AF349" i="1"/>
  <c r="AG349" i="1"/>
  <c r="A350" i="1"/>
  <c r="AA350" i="1"/>
  <c r="AB350" i="1"/>
  <c r="AC350" i="1"/>
  <c r="AD350" i="1"/>
  <c r="AE350" i="1"/>
  <c r="AF350" i="1"/>
  <c r="AG350" i="1"/>
  <c r="A351" i="1"/>
  <c r="AA351" i="1"/>
  <c r="AB351" i="1"/>
  <c r="AC351" i="1"/>
  <c r="AD351" i="1"/>
  <c r="AE351" i="1"/>
  <c r="AF351" i="1"/>
  <c r="AG351" i="1"/>
  <c r="A352" i="1"/>
  <c r="AA352" i="1"/>
  <c r="AB352" i="1"/>
  <c r="AC352" i="1"/>
  <c r="AD352" i="1"/>
  <c r="AE352" i="1"/>
  <c r="AF352" i="1"/>
  <c r="AG352" i="1"/>
  <c r="A353" i="1"/>
  <c r="AA353" i="1"/>
  <c r="AB353" i="1"/>
  <c r="AC353" i="1"/>
  <c r="AD353" i="1"/>
  <c r="AE353" i="1"/>
  <c r="AF353" i="1"/>
  <c r="AG353" i="1"/>
  <c r="A354" i="1"/>
  <c r="AA354" i="1"/>
  <c r="AB354" i="1"/>
  <c r="AC354" i="1"/>
  <c r="AD354" i="1"/>
  <c r="AE354" i="1"/>
  <c r="AF354" i="1"/>
  <c r="AG354" i="1"/>
  <c r="A355" i="1"/>
  <c r="AA355" i="1"/>
  <c r="AB355" i="1"/>
  <c r="AC355" i="1"/>
  <c r="AD355" i="1"/>
  <c r="AE355" i="1"/>
  <c r="AF355" i="1"/>
  <c r="AG355" i="1"/>
  <c r="A356" i="1"/>
  <c r="AA356" i="1"/>
  <c r="AB356" i="1"/>
  <c r="AC356" i="1"/>
  <c r="AD356" i="1"/>
  <c r="AE356" i="1"/>
  <c r="AF356" i="1"/>
  <c r="AG356" i="1"/>
  <c r="A357" i="1"/>
  <c r="AA357" i="1"/>
  <c r="AB357" i="1"/>
  <c r="AC357" i="1"/>
  <c r="AD357" i="1"/>
  <c r="AE357" i="1"/>
  <c r="AF357" i="1"/>
  <c r="AG357" i="1"/>
  <c r="A358" i="1"/>
  <c r="AA358" i="1"/>
  <c r="AB358" i="1"/>
  <c r="AC358" i="1"/>
  <c r="AD358" i="1"/>
  <c r="AE358" i="1"/>
  <c r="AF358" i="1"/>
  <c r="AG358" i="1"/>
  <c r="A359" i="1"/>
  <c r="AA359" i="1"/>
  <c r="AB359" i="1"/>
  <c r="AC359" i="1"/>
  <c r="AD359" i="1"/>
  <c r="AE359" i="1"/>
  <c r="AF359" i="1"/>
  <c r="AG359" i="1"/>
  <c r="A360" i="1"/>
  <c r="AA360" i="1"/>
  <c r="AB360" i="1"/>
  <c r="AC360" i="1"/>
  <c r="AD360" i="1"/>
  <c r="AE360" i="1"/>
  <c r="AF360" i="1"/>
  <c r="AG360" i="1"/>
  <c r="A361" i="1"/>
  <c r="AA361" i="1"/>
  <c r="AB361" i="1"/>
  <c r="AC361" i="1"/>
  <c r="AD361" i="1"/>
  <c r="AE361" i="1"/>
  <c r="AF361" i="1"/>
  <c r="AG361" i="1"/>
  <c r="A362" i="1"/>
  <c r="AA362" i="1"/>
  <c r="AB362" i="1"/>
  <c r="AC362" i="1"/>
  <c r="AD362" i="1"/>
  <c r="AE362" i="1"/>
  <c r="AF362" i="1"/>
  <c r="AG362" i="1"/>
  <c r="A363" i="1"/>
  <c r="AA363" i="1"/>
  <c r="AB363" i="1"/>
  <c r="AC363" i="1"/>
  <c r="AD363" i="1"/>
  <c r="AE363" i="1"/>
  <c r="AF363" i="1"/>
  <c r="AG363" i="1"/>
  <c r="A364" i="1"/>
  <c r="AA364" i="1"/>
  <c r="AB364" i="1"/>
  <c r="AC364" i="1"/>
  <c r="AD364" i="1"/>
  <c r="AE364" i="1"/>
  <c r="AF364" i="1"/>
  <c r="AG364" i="1"/>
  <c r="A365" i="1"/>
  <c r="AA365" i="1"/>
  <c r="AB365" i="1"/>
  <c r="AC365" i="1"/>
  <c r="AD365" i="1"/>
  <c r="AE365" i="1"/>
  <c r="AF365" i="1"/>
  <c r="AG365" i="1"/>
  <c r="A366" i="1"/>
  <c r="AA366" i="1"/>
  <c r="AB366" i="1"/>
  <c r="AC366" i="1"/>
  <c r="AD366" i="1"/>
  <c r="AE366" i="1"/>
  <c r="AF366" i="1"/>
  <c r="AG366" i="1"/>
  <c r="A367" i="1"/>
  <c r="AA367" i="1"/>
  <c r="AB367" i="1"/>
  <c r="AC367" i="1"/>
  <c r="AD367" i="1"/>
  <c r="AE367" i="1"/>
  <c r="AF367" i="1"/>
  <c r="AG367" i="1"/>
  <c r="A368" i="1"/>
  <c r="AA368" i="1"/>
  <c r="AB368" i="1"/>
  <c r="AC368" i="1"/>
  <c r="AD368" i="1"/>
  <c r="AE368" i="1"/>
  <c r="AF368" i="1"/>
  <c r="AG368" i="1"/>
  <c r="A369" i="1"/>
  <c r="AA369" i="1"/>
  <c r="AB369" i="1"/>
  <c r="AC369" i="1"/>
  <c r="AD369" i="1"/>
  <c r="AE369" i="1"/>
  <c r="AF369" i="1"/>
  <c r="AG369" i="1"/>
  <c r="A370" i="1"/>
  <c r="AA370" i="1"/>
  <c r="AB370" i="1"/>
  <c r="AC370" i="1"/>
  <c r="AD370" i="1"/>
  <c r="AE370" i="1"/>
  <c r="AF370" i="1"/>
  <c r="AG370" i="1"/>
  <c r="A371" i="1"/>
  <c r="AA371" i="1"/>
  <c r="AB371" i="1"/>
  <c r="AC371" i="1"/>
  <c r="AD371" i="1"/>
  <c r="AE371" i="1"/>
  <c r="AF371" i="1"/>
  <c r="AG371" i="1"/>
  <c r="A372" i="1"/>
  <c r="AA372" i="1"/>
  <c r="AB372" i="1"/>
  <c r="AC372" i="1"/>
  <c r="AD372" i="1"/>
  <c r="AE372" i="1"/>
  <c r="AF372" i="1"/>
  <c r="AG372" i="1"/>
  <c r="A373" i="1"/>
  <c r="AA373" i="1"/>
  <c r="AB373" i="1"/>
  <c r="AC373" i="1"/>
  <c r="AD373" i="1"/>
  <c r="AE373" i="1"/>
  <c r="AF373" i="1"/>
  <c r="AG373" i="1"/>
  <c r="A374" i="1"/>
  <c r="AA374" i="1"/>
  <c r="AB374" i="1"/>
  <c r="AC374" i="1"/>
  <c r="AD374" i="1"/>
  <c r="AE374" i="1"/>
  <c r="AF374" i="1"/>
  <c r="AG374" i="1"/>
  <c r="A375" i="1"/>
  <c r="AA375" i="1"/>
  <c r="AB375" i="1"/>
  <c r="AC375" i="1"/>
  <c r="AD375" i="1"/>
  <c r="AE375" i="1"/>
  <c r="AF375" i="1"/>
  <c r="AG375" i="1"/>
  <c r="A376" i="1"/>
  <c r="AA376" i="1"/>
  <c r="AB376" i="1"/>
  <c r="AC376" i="1"/>
  <c r="AD376" i="1"/>
  <c r="AE376" i="1"/>
  <c r="AF376" i="1"/>
  <c r="AG376" i="1"/>
  <c r="A377" i="1"/>
  <c r="AA377" i="1"/>
  <c r="AB377" i="1"/>
  <c r="AC377" i="1"/>
  <c r="AD377" i="1"/>
  <c r="AE377" i="1"/>
  <c r="AF377" i="1"/>
  <c r="AG377" i="1"/>
  <c r="A378" i="1"/>
  <c r="AA378" i="1"/>
  <c r="AB378" i="1"/>
  <c r="AC378" i="1"/>
  <c r="AD378" i="1"/>
  <c r="AE378" i="1"/>
  <c r="AF378" i="1"/>
  <c r="AG378" i="1"/>
  <c r="A379" i="1"/>
  <c r="AA379" i="1"/>
  <c r="AB379" i="1"/>
  <c r="AC379" i="1"/>
  <c r="AD379" i="1"/>
  <c r="AE379" i="1"/>
  <c r="AF379" i="1"/>
  <c r="AG379" i="1"/>
  <c r="A380" i="1"/>
  <c r="AA380" i="1"/>
  <c r="AB380" i="1"/>
  <c r="AC380" i="1"/>
  <c r="AD380" i="1"/>
  <c r="AE380" i="1"/>
  <c r="AF380" i="1"/>
  <c r="AG380" i="1"/>
  <c r="A381" i="1"/>
  <c r="AA381" i="1"/>
  <c r="AB381" i="1"/>
  <c r="AC381" i="1"/>
  <c r="AD381" i="1"/>
  <c r="AE381" i="1"/>
  <c r="AF381" i="1"/>
  <c r="AG381" i="1"/>
  <c r="A382" i="1"/>
  <c r="AA382" i="1"/>
  <c r="AB382" i="1"/>
  <c r="AC382" i="1"/>
  <c r="AD382" i="1"/>
  <c r="AE382" i="1"/>
  <c r="AF382" i="1"/>
  <c r="AG382" i="1"/>
  <c r="A383" i="1"/>
  <c r="AA383" i="1"/>
  <c r="AB383" i="1"/>
  <c r="AC383" i="1"/>
  <c r="AD383" i="1"/>
  <c r="AE383" i="1"/>
  <c r="AF383" i="1"/>
  <c r="AG383" i="1"/>
  <c r="A384" i="1"/>
  <c r="AA384" i="1"/>
  <c r="AB384" i="1"/>
  <c r="AC384" i="1"/>
  <c r="AD384" i="1"/>
  <c r="AE384" i="1"/>
  <c r="AF384" i="1"/>
  <c r="AG384" i="1"/>
  <c r="A385" i="1"/>
  <c r="AA385" i="1"/>
  <c r="AB385" i="1"/>
  <c r="AC385" i="1"/>
  <c r="AD385" i="1"/>
  <c r="AE385" i="1"/>
  <c r="AF385" i="1"/>
  <c r="AG385" i="1"/>
  <c r="A386" i="1"/>
  <c r="AA386" i="1"/>
  <c r="AB386" i="1"/>
  <c r="AC386" i="1"/>
  <c r="AD386" i="1"/>
  <c r="AE386" i="1"/>
  <c r="AF386" i="1"/>
  <c r="AG386" i="1"/>
  <c r="A387" i="1"/>
  <c r="AA387" i="1"/>
  <c r="AB387" i="1"/>
  <c r="AC387" i="1"/>
  <c r="AD387" i="1"/>
  <c r="AE387" i="1"/>
  <c r="AF387" i="1"/>
  <c r="AG387" i="1"/>
  <c r="A388" i="1"/>
  <c r="AA388" i="1"/>
  <c r="AB388" i="1"/>
  <c r="AC388" i="1"/>
  <c r="AD388" i="1"/>
  <c r="AE388" i="1"/>
  <c r="AF388" i="1"/>
  <c r="AG388" i="1"/>
  <c r="A389" i="1"/>
  <c r="AA389" i="1"/>
  <c r="AB389" i="1"/>
  <c r="AC389" i="1"/>
  <c r="AD389" i="1"/>
  <c r="AE389" i="1"/>
  <c r="AF389" i="1"/>
  <c r="AG389" i="1"/>
  <c r="A390" i="1"/>
  <c r="AA390" i="1"/>
  <c r="AB390" i="1"/>
  <c r="AC390" i="1"/>
  <c r="AD390" i="1"/>
  <c r="AE390" i="1"/>
  <c r="AF390" i="1"/>
  <c r="AG390" i="1"/>
  <c r="A391" i="1"/>
  <c r="AA391" i="1"/>
  <c r="AB391" i="1"/>
  <c r="AC391" i="1"/>
  <c r="AD391" i="1"/>
  <c r="AE391" i="1"/>
  <c r="AF391" i="1"/>
  <c r="AG391" i="1"/>
  <c r="A392" i="1"/>
  <c r="AA392" i="1"/>
  <c r="AB392" i="1"/>
  <c r="AC392" i="1"/>
  <c r="AD392" i="1"/>
  <c r="AE392" i="1"/>
  <c r="AF392" i="1"/>
  <c r="AG392" i="1"/>
  <c r="A393" i="1"/>
  <c r="AA393" i="1"/>
  <c r="AB393" i="1"/>
  <c r="AC393" i="1"/>
  <c r="AD393" i="1"/>
  <c r="AE393" i="1"/>
  <c r="AF393" i="1"/>
  <c r="AG393" i="1"/>
  <c r="A394" i="1"/>
  <c r="AA394" i="1"/>
  <c r="AB394" i="1"/>
  <c r="AC394" i="1"/>
  <c r="AD394" i="1"/>
  <c r="AE394" i="1"/>
  <c r="AF394" i="1"/>
  <c r="AG394" i="1"/>
  <c r="A395" i="1"/>
  <c r="AA395" i="1"/>
  <c r="AB395" i="1"/>
  <c r="AC395" i="1"/>
  <c r="AD395" i="1"/>
  <c r="AE395" i="1"/>
  <c r="AF395" i="1"/>
  <c r="AG395" i="1"/>
  <c r="A396" i="1"/>
  <c r="AA396" i="1"/>
  <c r="AB396" i="1"/>
  <c r="AC396" i="1"/>
  <c r="AD396" i="1"/>
  <c r="AE396" i="1"/>
  <c r="AF396" i="1"/>
  <c r="AG396" i="1"/>
  <c r="A397" i="1"/>
  <c r="AA397" i="1"/>
  <c r="AB397" i="1"/>
  <c r="AC397" i="1"/>
  <c r="AD397" i="1"/>
  <c r="AE397" i="1"/>
  <c r="AF397" i="1"/>
  <c r="AG397" i="1"/>
  <c r="A398" i="1"/>
  <c r="AA398" i="1"/>
  <c r="AB398" i="1"/>
  <c r="AC398" i="1"/>
  <c r="AD398" i="1"/>
  <c r="AE398" i="1"/>
  <c r="AF398" i="1"/>
  <c r="AG398" i="1"/>
  <c r="A399" i="1"/>
  <c r="AA399" i="1"/>
  <c r="AB399" i="1"/>
  <c r="AC399" i="1"/>
  <c r="AD399" i="1"/>
  <c r="AE399" i="1"/>
  <c r="AF399" i="1"/>
  <c r="AG399" i="1"/>
  <c r="A400" i="1"/>
  <c r="AA400" i="1"/>
  <c r="AB400" i="1"/>
  <c r="AC400" i="1"/>
  <c r="AD400" i="1"/>
  <c r="AE400" i="1"/>
  <c r="AF400" i="1"/>
  <c r="AG400" i="1"/>
  <c r="A401" i="1"/>
  <c r="AA401" i="1"/>
  <c r="AB401" i="1"/>
  <c r="AC401" i="1"/>
  <c r="AD401" i="1"/>
  <c r="AE401" i="1"/>
  <c r="AF401" i="1"/>
  <c r="AG401" i="1"/>
  <c r="A402" i="1"/>
  <c r="AA402" i="1"/>
  <c r="AB402" i="1"/>
  <c r="AC402" i="1"/>
  <c r="AD402" i="1"/>
  <c r="AE402" i="1"/>
  <c r="AF402" i="1"/>
  <c r="AG402" i="1"/>
  <c r="A403" i="1"/>
  <c r="AA403" i="1"/>
  <c r="AB403" i="1"/>
  <c r="AC403" i="1"/>
  <c r="AD403" i="1"/>
  <c r="AE403" i="1"/>
  <c r="AF403" i="1"/>
  <c r="AG403" i="1"/>
  <c r="A404" i="1"/>
  <c r="AA404" i="1"/>
  <c r="AB404" i="1"/>
  <c r="AC404" i="1"/>
  <c r="AD404" i="1"/>
  <c r="AE404" i="1"/>
  <c r="AF404" i="1"/>
  <c r="AG404" i="1"/>
  <c r="A405" i="1"/>
  <c r="AA405" i="1"/>
  <c r="AB405" i="1"/>
  <c r="AC405" i="1"/>
  <c r="AD405" i="1"/>
  <c r="AE405" i="1"/>
  <c r="AF405" i="1"/>
  <c r="AG405" i="1"/>
  <c r="A406" i="1"/>
  <c r="AA406" i="1"/>
  <c r="AB406" i="1"/>
  <c r="AC406" i="1"/>
  <c r="AD406" i="1"/>
  <c r="AE406" i="1"/>
  <c r="AF406" i="1"/>
  <c r="AG406" i="1"/>
  <c r="A407" i="1"/>
  <c r="AA407" i="1"/>
  <c r="AB407" i="1"/>
  <c r="AC407" i="1"/>
  <c r="AD407" i="1"/>
  <c r="AE407" i="1"/>
  <c r="AF407" i="1"/>
  <c r="AG407" i="1"/>
  <c r="A408" i="1"/>
  <c r="AA408" i="1"/>
  <c r="AB408" i="1"/>
  <c r="AC408" i="1"/>
  <c r="AD408" i="1"/>
  <c r="AE408" i="1"/>
  <c r="AF408" i="1"/>
  <c r="AG408" i="1"/>
  <c r="A409" i="1"/>
  <c r="AA409" i="1"/>
  <c r="AB409" i="1"/>
  <c r="AC409" i="1"/>
  <c r="AD409" i="1"/>
  <c r="AE409" i="1"/>
  <c r="AF409" i="1"/>
  <c r="AG409" i="1"/>
  <c r="A410" i="1"/>
  <c r="AA410" i="1"/>
  <c r="AB410" i="1"/>
  <c r="AC410" i="1"/>
  <c r="AD410" i="1"/>
  <c r="AE410" i="1"/>
  <c r="AF410" i="1"/>
  <c r="AG410" i="1"/>
  <c r="A411" i="1"/>
  <c r="AA411" i="1"/>
  <c r="AB411" i="1"/>
  <c r="AC411" i="1"/>
  <c r="AD411" i="1"/>
  <c r="AE411" i="1"/>
  <c r="AF411" i="1"/>
  <c r="AG411" i="1"/>
  <c r="A412" i="1"/>
  <c r="AA412" i="1"/>
  <c r="AB412" i="1"/>
  <c r="AC412" i="1"/>
  <c r="AD412" i="1"/>
  <c r="AE412" i="1"/>
  <c r="AF412" i="1"/>
  <c r="AG412" i="1"/>
  <c r="A413" i="1"/>
  <c r="AA413" i="1"/>
  <c r="AB413" i="1"/>
  <c r="AC413" i="1"/>
  <c r="AD413" i="1"/>
  <c r="AE413" i="1"/>
  <c r="AF413" i="1"/>
  <c r="AG413" i="1"/>
  <c r="A414" i="1"/>
  <c r="AA414" i="1"/>
  <c r="AB414" i="1"/>
  <c r="AC414" i="1"/>
  <c r="AD414" i="1"/>
  <c r="AE414" i="1"/>
  <c r="AF414" i="1"/>
  <c r="AG414" i="1"/>
  <c r="A415" i="1"/>
  <c r="AA415" i="1"/>
  <c r="AB415" i="1"/>
  <c r="AC415" i="1"/>
  <c r="AD415" i="1"/>
  <c r="AE415" i="1"/>
  <c r="AF415" i="1"/>
  <c r="AG415" i="1"/>
  <c r="A416" i="1"/>
  <c r="AA416" i="1"/>
  <c r="AB416" i="1"/>
  <c r="AC416" i="1"/>
  <c r="AD416" i="1"/>
  <c r="AE416" i="1"/>
  <c r="AF416" i="1"/>
  <c r="AG416" i="1"/>
  <c r="A417" i="1"/>
  <c r="AA417" i="1"/>
  <c r="AB417" i="1"/>
  <c r="AC417" i="1"/>
  <c r="AD417" i="1"/>
  <c r="AE417" i="1"/>
  <c r="AF417" i="1"/>
  <c r="AG417" i="1"/>
  <c r="A418" i="1"/>
  <c r="AA418" i="1"/>
  <c r="AB418" i="1"/>
  <c r="AC418" i="1"/>
  <c r="AD418" i="1"/>
  <c r="AE418" i="1"/>
  <c r="AF418" i="1"/>
  <c r="AG418" i="1"/>
  <c r="A419" i="1"/>
  <c r="AA419" i="1"/>
  <c r="AB419" i="1"/>
  <c r="AC419" i="1"/>
  <c r="AD419" i="1"/>
  <c r="AE419" i="1"/>
  <c r="AF419" i="1"/>
  <c r="AG419" i="1"/>
  <c r="A420" i="1"/>
  <c r="AA420" i="1"/>
  <c r="AB420" i="1"/>
  <c r="AC420" i="1"/>
  <c r="AD420" i="1"/>
  <c r="AE420" i="1"/>
  <c r="AF420" i="1"/>
  <c r="AG420" i="1"/>
  <c r="A421" i="1"/>
  <c r="AA421" i="1"/>
  <c r="AB421" i="1"/>
  <c r="AC421" i="1"/>
  <c r="AD421" i="1"/>
  <c r="AE421" i="1"/>
  <c r="AF421" i="1"/>
  <c r="AG421" i="1"/>
  <c r="A422" i="1"/>
  <c r="AA422" i="1"/>
  <c r="AB422" i="1"/>
  <c r="AC422" i="1"/>
  <c r="AD422" i="1"/>
  <c r="AE422" i="1"/>
  <c r="AF422" i="1"/>
  <c r="AG422" i="1"/>
  <c r="A423" i="1"/>
  <c r="AA423" i="1"/>
  <c r="AB423" i="1"/>
  <c r="AC423" i="1"/>
  <c r="AD423" i="1"/>
  <c r="AE423" i="1"/>
  <c r="AF423" i="1"/>
  <c r="AG423" i="1"/>
  <c r="A424" i="1"/>
  <c r="AA424" i="1"/>
  <c r="AB424" i="1"/>
  <c r="AC424" i="1"/>
  <c r="AD424" i="1"/>
  <c r="AE424" i="1"/>
  <c r="AF424" i="1"/>
  <c r="AG424" i="1"/>
  <c r="A425" i="1"/>
  <c r="AA425" i="1"/>
  <c r="AB425" i="1"/>
  <c r="AC425" i="1"/>
  <c r="AD425" i="1"/>
  <c r="AE425" i="1"/>
  <c r="AF425" i="1"/>
  <c r="AG425" i="1"/>
  <c r="A426" i="1"/>
  <c r="AA426" i="1"/>
  <c r="AB426" i="1"/>
  <c r="AC426" i="1"/>
  <c r="AD426" i="1"/>
  <c r="AE426" i="1"/>
  <c r="AF426" i="1"/>
  <c r="AG426" i="1"/>
  <c r="A427" i="1"/>
  <c r="AA427" i="1"/>
  <c r="AB427" i="1"/>
  <c r="AC427" i="1"/>
  <c r="AD427" i="1"/>
  <c r="AE427" i="1"/>
  <c r="AF427" i="1"/>
  <c r="AG427" i="1"/>
  <c r="A428" i="1"/>
  <c r="AA428" i="1"/>
  <c r="AB428" i="1"/>
  <c r="AC428" i="1"/>
  <c r="AD428" i="1"/>
  <c r="AE428" i="1"/>
  <c r="AF428" i="1"/>
  <c r="AG428" i="1"/>
  <c r="A429" i="1"/>
  <c r="AA429" i="1"/>
  <c r="AB429" i="1"/>
  <c r="AC429" i="1"/>
  <c r="AD429" i="1"/>
  <c r="AE429" i="1"/>
  <c r="AF429" i="1"/>
  <c r="AG429" i="1"/>
  <c r="A430" i="1"/>
  <c r="AA430" i="1"/>
  <c r="AB430" i="1"/>
  <c r="AC430" i="1"/>
  <c r="AD430" i="1"/>
  <c r="AE430" i="1"/>
  <c r="AF430" i="1"/>
  <c r="AG430" i="1"/>
  <c r="A431" i="1"/>
  <c r="AA431" i="1"/>
  <c r="AB431" i="1"/>
  <c r="AC431" i="1"/>
  <c r="AD431" i="1"/>
  <c r="AE431" i="1"/>
  <c r="AF431" i="1"/>
  <c r="AG431" i="1"/>
  <c r="A432" i="1"/>
  <c r="AA432" i="1"/>
  <c r="AB432" i="1"/>
  <c r="AC432" i="1"/>
  <c r="AD432" i="1"/>
  <c r="AE432" i="1"/>
  <c r="AF432" i="1"/>
  <c r="AG432" i="1"/>
  <c r="A433" i="1"/>
  <c r="AA433" i="1"/>
  <c r="AB433" i="1"/>
  <c r="AC433" i="1"/>
  <c r="AD433" i="1"/>
  <c r="AE433" i="1"/>
  <c r="AF433" i="1"/>
  <c r="AG433" i="1"/>
  <c r="A434" i="1"/>
  <c r="AA434" i="1"/>
  <c r="AB434" i="1"/>
  <c r="AC434" i="1"/>
  <c r="AD434" i="1"/>
  <c r="AE434" i="1"/>
  <c r="AF434" i="1"/>
  <c r="AG434" i="1"/>
  <c r="A435" i="1"/>
  <c r="AA435" i="1"/>
  <c r="AB435" i="1"/>
  <c r="AC435" i="1"/>
  <c r="AD435" i="1"/>
  <c r="AE435" i="1"/>
  <c r="AF435" i="1"/>
  <c r="AG435" i="1"/>
  <c r="A436" i="1"/>
  <c r="AA436" i="1"/>
  <c r="AB436" i="1"/>
  <c r="AC436" i="1"/>
  <c r="AD436" i="1"/>
  <c r="AE436" i="1"/>
  <c r="AF436" i="1"/>
  <c r="AG436" i="1"/>
  <c r="A437" i="1"/>
  <c r="AA437" i="1"/>
  <c r="AB437" i="1"/>
  <c r="AC437" i="1"/>
  <c r="AD437" i="1"/>
  <c r="AE437" i="1"/>
  <c r="AF437" i="1"/>
  <c r="AG437" i="1"/>
  <c r="A438" i="1"/>
  <c r="AA438" i="1"/>
  <c r="AB438" i="1"/>
  <c r="AC438" i="1"/>
  <c r="AD438" i="1"/>
  <c r="AE438" i="1"/>
  <c r="AF438" i="1"/>
  <c r="AG438" i="1"/>
  <c r="A439" i="1"/>
  <c r="AA439" i="1"/>
  <c r="AB439" i="1"/>
  <c r="AC439" i="1"/>
  <c r="AD439" i="1"/>
  <c r="AE439" i="1"/>
  <c r="AF439" i="1"/>
  <c r="AG439" i="1"/>
  <c r="A440" i="1"/>
  <c r="AA440" i="1"/>
  <c r="AB440" i="1"/>
  <c r="AC440" i="1"/>
  <c r="AD440" i="1"/>
  <c r="AE440" i="1"/>
  <c r="AF440" i="1"/>
  <c r="AG440" i="1"/>
  <c r="A441" i="1"/>
  <c r="AA441" i="1"/>
  <c r="AB441" i="1"/>
  <c r="AC441" i="1"/>
  <c r="AD441" i="1"/>
  <c r="AE441" i="1"/>
  <c r="AF441" i="1"/>
  <c r="AG441" i="1"/>
  <c r="A442" i="1"/>
  <c r="AA442" i="1"/>
  <c r="AB442" i="1"/>
  <c r="AC442" i="1"/>
  <c r="AD442" i="1"/>
  <c r="AE442" i="1"/>
  <c r="AF442" i="1"/>
  <c r="AG442" i="1"/>
  <c r="A443" i="1"/>
  <c r="AA443" i="1"/>
  <c r="AB443" i="1"/>
  <c r="AC443" i="1"/>
  <c r="AD443" i="1"/>
  <c r="AE443" i="1"/>
  <c r="AF443" i="1"/>
  <c r="AG443" i="1"/>
  <c r="A444" i="1"/>
  <c r="AA444" i="1"/>
  <c r="AB444" i="1"/>
  <c r="AC444" i="1"/>
  <c r="AD444" i="1"/>
  <c r="AE444" i="1"/>
  <c r="AF444" i="1"/>
  <c r="AG444" i="1"/>
  <c r="A445" i="1"/>
  <c r="AA445" i="1"/>
  <c r="AB445" i="1"/>
  <c r="AC445" i="1"/>
  <c r="AD445" i="1"/>
  <c r="AE445" i="1"/>
  <c r="AF445" i="1"/>
  <c r="AG445" i="1"/>
  <c r="A446" i="1"/>
  <c r="AA446" i="1"/>
  <c r="AB446" i="1"/>
  <c r="AC446" i="1"/>
  <c r="AD446" i="1"/>
  <c r="AE446" i="1"/>
  <c r="AF446" i="1"/>
  <c r="AG446" i="1"/>
  <c r="A447" i="1"/>
  <c r="AA447" i="1"/>
  <c r="AB447" i="1"/>
  <c r="AC447" i="1"/>
  <c r="AD447" i="1"/>
  <c r="AE447" i="1"/>
  <c r="AF447" i="1"/>
  <c r="AG447" i="1"/>
  <c r="A448" i="1"/>
  <c r="AA448" i="1"/>
  <c r="AB448" i="1"/>
  <c r="AC448" i="1"/>
  <c r="AD448" i="1"/>
  <c r="AE448" i="1"/>
  <c r="AF448" i="1"/>
  <c r="AG448" i="1"/>
  <c r="A449" i="1"/>
  <c r="AA449" i="1"/>
  <c r="AB449" i="1"/>
  <c r="AC449" i="1"/>
  <c r="AD449" i="1"/>
  <c r="AE449" i="1"/>
  <c r="AF449" i="1"/>
  <c r="AG449" i="1"/>
  <c r="A450" i="1"/>
  <c r="AA450" i="1"/>
  <c r="AB450" i="1"/>
  <c r="AC450" i="1"/>
  <c r="AD450" i="1"/>
  <c r="AE450" i="1"/>
  <c r="AF450" i="1"/>
  <c r="AG450" i="1"/>
  <c r="A451" i="1"/>
  <c r="AA451" i="1"/>
  <c r="AB451" i="1"/>
  <c r="AC451" i="1"/>
  <c r="AD451" i="1"/>
  <c r="AE451" i="1"/>
  <c r="AF451" i="1"/>
  <c r="AG451" i="1"/>
  <c r="A452" i="1"/>
  <c r="AA452" i="1"/>
  <c r="AB452" i="1"/>
  <c r="AC452" i="1"/>
  <c r="AD452" i="1"/>
  <c r="AE452" i="1"/>
  <c r="AF452" i="1"/>
  <c r="AG452" i="1"/>
  <c r="A453" i="1"/>
  <c r="AA453" i="1"/>
  <c r="AB453" i="1"/>
  <c r="AC453" i="1"/>
  <c r="AD453" i="1"/>
  <c r="AE453" i="1"/>
  <c r="AF453" i="1"/>
  <c r="AG453" i="1"/>
  <c r="A454" i="1"/>
  <c r="AA454" i="1"/>
  <c r="AB454" i="1"/>
  <c r="AC454" i="1"/>
  <c r="AD454" i="1"/>
  <c r="AE454" i="1"/>
  <c r="AF454" i="1"/>
  <c r="AG454" i="1"/>
  <c r="A455" i="1"/>
  <c r="AA455" i="1"/>
  <c r="AB455" i="1"/>
  <c r="AC455" i="1"/>
  <c r="AD455" i="1"/>
  <c r="AE455" i="1"/>
  <c r="AF455" i="1"/>
  <c r="AG455" i="1"/>
  <c r="A456" i="1"/>
  <c r="AA456" i="1"/>
  <c r="AB456" i="1"/>
  <c r="AC456" i="1"/>
  <c r="AD456" i="1"/>
  <c r="AE456" i="1"/>
  <c r="AF456" i="1"/>
  <c r="AG456" i="1"/>
  <c r="A457" i="1"/>
  <c r="AA457" i="1"/>
  <c r="AB457" i="1"/>
  <c r="AC457" i="1"/>
  <c r="AD457" i="1"/>
  <c r="AE457" i="1"/>
  <c r="AF457" i="1"/>
  <c r="AG457" i="1"/>
  <c r="A458" i="1"/>
  <c r="AA458" i="1"/>
  <c r="AB458" i="1"/>
  <c r="AC458" i="1"/>
  <c r="AD458" i="1"/>
  <c r="AE458" i="1"/>
  <c r="AF458" i="1"/>
  <c r="AG458" i="1"/>
  <c r="A459" i="1"/>
  <c r="AA459" i="1"/>
  <c r="AB459" i="1"/>
  <c r="AC459" i="1"/>
  <c r="AD459" i="1"/>
  <c r="AE459" i="1"/>
  <c r="AF459" i="1"/>
  <c r="AG459" i="1"/>
  <c r="A460" i="1"/>
  <c r="AA460" i="1"/>
  <c r="AB460" i="1"/>
  <c r="AC460" i="1"/>
  <c r="AD460" i="1"/>
  <c r="AE460" i="1"/>
  <c r="AF460" i="1"/>
  <c r="AG460" i="1"/>
  <c r="A461" i="1"/>
  <c r="AA461" i="1"/>
  <c r="AB461" i="1"/>
  <c r="AC461" i="1"/>
  <c r="AD461" i="1"/>
  <c r="AE461" i="1"/>
  <c r="AF461" i="1"/>
  <c r="AG461" i="1"/>
  <c r="A462" i="1"/>
  <c r="AA462" i="1"/>
  <c r="AB462" i="1"/>
  <c r="AC462" i="1"/>
  <c r="AD462" i="1"/>
  <c r="AE462" i="1"/>
  <c r="AF462" i="1"/>
  <c r="AG462" i="1"/>
  <c r="A463" i="1"/>
  <c r="AA463" i="1"/>
  <c r="AB463" i="1"/>
  <c r="AC463" i="1"/>
  <c r="AD463" i="1"/>
  <c r="AE463" i="1"/>
  <c r="AF463" i="1"/>
  <c r="AG463" i="1"/>
  <c r="A464" i="1"/>
  <c r="AA464" i="1"/>
  <c r="AB464" i="1"/>
  <c r="AC464" i="1"/>
  <c r="AD464" i="1"/>
  <c r="AE464" i="1"/>
  <c r="AF464" i="1"/>
  <c r="AG464" i="1"/>
  <c r="A465" i="1"/>
  <c r="AA465" i="1"/>
  <c r="AB465" i="1"/>
  <c r="AC465" i="1"/>
  <c r="AD465" i="1"/>
  <c r="AE465" i="1"/>
  <c r="AF465" i="1"/>
  <c r="AG465" i="1"/>
  <c r="A466" i="1"/>
  <c r="AA466" i="1"/>
  <c r="AB466" i="1"/>
  <c r="AC466" i="1"/>
  <c r="AD466" i="1"/>
  <c r="AE466" i="1"/>
  <c r="AF466" i="1"/>
  <c r="AG466" i="1"/>
  <c r="A467" i="1"/>
  <c r="AA467" i="1"/>
  <c r="AB467" i="1"/>
  <c r="AC467" i="1"/>
  <c r="AD467" i="1"/>
  <c r="AE467" i="1"/>
  <c r="AF467" i="1"/>
  <c r="AG467" i="1"/>
  <c r="A468" i="1"/>
  <c r="AA468" i="1"/>
  <c r="AB468" i="1"/>
  <c r="AC468" i="1"/>
  <c r="AD468" i="1"/>
  <c r="AE468" i="1"/>
  <c r="AF468" i="1"/>
  <c r="AG468" i="1"/>
  <c r="A469" i="1"/>
  <c r="AA469" i="1"/>
  <c r="AB469" i="1"/>
  <c r="AC469" i="1"/>
  <c r="AD469" i="1"/>
  <c r="AE469" i="1"/>
  <c r="AF469" i="1"/>
  <c r="AG469" i="1"/>
  <c r="A470" i="1"/>
  <c r="AA470" i="1"/>
  <c r="AB470" i="1"/>
  <c r="AC470" i="1"/>
  <c r="AD470" i="1"/>
  <c r="AE470" i="1"/>
  <c r="AF470" i="1"/>
  <c r="AG470" i="1"/>
  <c r="A471" i="1"/>
  <c r="AA471" i="1"/>
  <c r="AB471" i="1"/>
  <c r="AC471" i="1"/>
  <c r="AD471" i="1"/>
  <c r="AE471" i="1"/>
  <c r="AF471" i="1"/>
  <c r="AG471" i="1"/>
  <c r="A472" i="1"/>
  <c r="AA472" i="1"/>
  <c r="AB472" i="1"/>
  <c r="AC472" i="1"/>
  <c r="AD472" i="1"/>
  <c r="AE472" i="1"/>
  <c r="AF472" i="1"/>
  <c r="AG472" i="1"/>
  <c r="A473" i="1"/>
  <c r="AA473" i="1"/>
  <c r="AB473" i="1"/>
  <c r="AC473" i="1"/>
  <c r="AD473" i="1"/>
  <c r="AE473" i="1"/>
  <c r="AF473" i="1"/>
  <c r="AG473" i="1"/>
  <c r="A474" i="1"/>
  <c r="AA474" i="1"/>
  <c r="AB474" i="1"/>
  <c r="AC474" i="1"/>
  <c r="AD474" i="1"/>
  <c r="AE474" i="1"/>
  <c r="AF474" i="1"/>
  <c r="AG474" i="1"/>
  <c r="A475" i="1"/>
  <c r="AA475" i="1"/>
  <c r="AB475" i="1"/>
  <c r="AC475" i="1"/>
  <c r="AD475" i="1"/>
  <c r="AE475" i="1"/>
  <c r="AF475" i="1"/>
  <c r="AG475" i="1"/>
  <c r="A476" i="1"/>
  <c r="AA476" i="1"/>
  <c r="AB476" i="1"/>
  <c r="AC476" i="1"/>
  <c r="AD476" i="1"/>
  <c r="AE476" i="1"/>
  <c r="AF476" i="1"/>
  <c r="AG476" i="1"/>
  <c r="A477" i="1"/>
  <c r="AA477" i="1"/>
  <c r="AB477" i="1"/>
  <c r="AC477" i="1"/>
  <c r="AD477" i="1"/>
  <c r="AE477" i="1"/>
  <c r="AF477" i="1"/>
  <c r="AG477" i="1"/>
  <c r="A478" i="1"/>
  <c r="AA478" i="1"/>
  <c r="AB478" i="1"/>
  <c r="AC478" i="1"/>
  <c r="AD478" i="1"/>
  <c r="AE478" i="1"/>
  <c r="AF478" i="1"/>
  <c r="AG478" i="1"/>
  <c r="A479" i="1"/>
  <c r="AA479" i="1"/>
  <c r="AB479" i="1"/>
  <c r="AC479" i="1"/>
  <c r="AD479" i="1"/>
  <c r="AE479" i="1"/>
  <c r="AF479" i="1"/>
  <c r="AG479" i="1"/>
  <c r="A480" i="1"/>
  <c r="AA480" i="1"/>
  <c r="AB480" i="1"/>
  <c r="AC480" i="1"/>
  <c r="AD480" i="1"/>
  <c r="AE480" i="1"/>
  <c r="AF480" i="1"/>
  <c r="AG480" i="1"/>
  <c r="A481" i="1"/>
  <c r="AA481" i="1"/>
  <c r="AB481" i="1"/>
  <c r="AC481" i="1"/>
  <c r="AD481" i="1"/>
  <c r="AE481" i="1"/>
  <c r="AF481" i="1"/>
  <c r="AG481" i="1"/>
  <c r="A482" i="1"/>
  <c r="AA482" i="1"/>
  <c r="AB482" i="1"/>
  <c r="AC482" i="1"/>
  <c r="AD482" i="1"/>
  <c r="AE482" i="1"/>
  <c r="AF482" i="1"/>
  <c r="AG482" i="1"/>
  <c r="A483" i="1"/>
  <c r="AA483" i="1"/>
  <c r="AB483" i="1"/>
  <c r="AC483" i="1"/>
  <c r="AD483" i="1"/>
  <c r="AE483" i="1"/>
  <c r="AF483" i="1"/>
  <c r="AG483" i="1"/>
  <c r="A484" i="1"/>
  <c r="AA484" i="1"/>
  <c r="AB484" i="1"/>
  <c r="AC484" i="1"/>
  <c r="AD484" i="1"/>
  <c r="AE484" i="1"/>
  <c r="AF484" i="1"/>
  <c r="AG484" i="1"/>
  <c r="A485" i="1"/>
  <c r="AA485" i="1"/>
  <c r="AB485" i="1"/>
  <c r="AC485" i="1"/>
  <c r="AD485" i="1"/>
  <c r="AE485" i="1"/>
  <c r="AF485" i="1"/>
  <c r="AG485" i="1"/>
  <c r="A486" i="1"/>
  <c r="AA486" i="1"/>
  <c r="AB486" i="1"/>
  <c r="AC486" i="1"/>
  <c r="AD486" i="1"/>
  <c r="AE486" i="1"/>
  <c r="AF486" i="1"/>
  <c r="AG486" i="1"/>
  <c r="A487" i="1"/>
  <c r="AA487" i="1"/>
  <c r="AB487" i="1"/>
  <c r="AC487" i="1"/>
  <c r="AD487" i="1"/>
  <c r="AE487" i="1"/>
  <c r="AF487" i="1"/>
  <c r="AG487" i="1"/>
  <c r="A488" i="1"/>
  <c r="AA488" i="1"/>
  <c r="AB488" i="1"/>
  <c r="AC488" i="1"/>
  <c r="AD488" i="1"/>
  <c r="AE488" i="1"/>
  <c r="AF488" i="1"/>
  <c r="AG488" i="1"/>
  <c r="A489" i="1"/>
  <c r="AA489" i="1"/>
  <c r="AB489" i="1"/>
  <c r="AC489" i="1"/>
  <c r="AD489" i="1"/>
  <c r="AE489" i="1"/>
  <c r="AF489" i="1"/>
  <c r="AG489" i="1"/>
  <c r="A490" i="1"/>
  <c r="AA490" i="1"/>
  <c r="AB490" i="1"/>
  <c r="AC490" i="1"/>
  <c r="AD490" i="1"/>
  <c r="AE490" i="1"/>
  <c r="AF490" i="1"/>
  <c r="AG490" i="1"/>
  <c r="A491" i="1"/>
  <c r="AA491" i="1"/>
  <c r="AB491" i="1"/>
  <c r="AC491" i="1"/>
  <c r="AD491" i="1"/>
  <c r="AE491" i="1"/>
  <c r="AF491" i="1"/>
  <c r="AG491" i="1"/>
  <c r="A492" i="1"/>
  <c r="AA492" i="1"/>
  <c r="AB492" i="1"/>
  <c r="AC492" i="1"/>
  <c r="AD492" i="1"/>
  <c r="AE492" i="1"/>
  <c r="AF492" i="1"/>
  <c r="AG492" i="1"/>
  <c r="A493" i="1"/>
  <c r="AA493" i="1"/>
  <c r="AB493" i="1"/>
  <c r="AC493" i="1"/>
  <c r="AD493" i="1"/>
  <c r="AE493" i="1"/>
  <c r="AF493" i="1"/>
  <c r="AG493" i="1"/>
  <c r="A494" i="1"/>
  <c r="AA494" i="1"/>
  <c r="AB494" i="1"/>
  <c r="AC494" i="1"/>
  <c r="AD494" i="1"/>
  <c r="AE494" i="1"/>
  <c r="AF494" i="1"/>
  <c r="AG494" i="1"/>
  <c r="A495" i="1"/>
  <c r="AA495" i="1"/>
  <c r="AB495" i="1"/>
  <c r="AC495" i="1"/>
  <c r="AD495" i="1"/>
  <c r="AE495" i="1"/>
  <c r="AF495" i="1"/>
  <c r="AG495" i="1"/>
  <c r="A496" i="1"/>
  <c r="AA496" i="1"/>
  <c r="AB496" i="1"/>
  <c r="AC496" i="1"/>
  <c r="AD496" i="1"/>
  <c r="AE496" i="1"/>
  <c r="AF496" i="1"/>
  <c r="AG496" i="1"/>
  <c r="A497" i="1"/>
  <c r="AA497" i="1"/>
  <c r="AB497" i="1"/>
  <c r="AC497" i="1"/>
  <c r="AD497" i="1"/>
  <c r="AE497" i="1"/>
  <c r="AF497" i="1"/>
  <c r="AG497" i="1"/>
  <c r="A498" i="1"/>
  <c r="AA498" i="1"/>
  <c r="AB498" i="1"/>
  <c r="AC498" i="1"/>
  <c r="AD498" i="1"/>
  <c r="AE498" i="1"/>
  <c r="AF498" i="1"/>
  <c r="AG498" i="1"/>
  <c r="A499" i="1"/>
  <c r="AA499" i="1"/>
  <c r="AB499" i="1"/>
  <c r="AC499" i="1"/>
  <c r="AD499" i="1"/>
  <c r="AE499" i="1"/>
  <c r="AF499" i="1"/>
  <c r="AG499" i="1"/>
  <c r="A500" i="1"/>
  <c r="AA500" i="1"/>
  <c r="AB500" i="1"/>
  <c r="AC500" i="1"/>
  <c r="AD500" i="1"/>
  <c r="AE500" i="1"/>
  <c r="AF500" i="1"/>
  <c r="AG500" i="1"/>
  <c r="A501" i="1"/>
  <c r="AA501" i="1"/>
  <c r="AB501" i="1"/>
  <c r="AC501" i="1"/>
  <c r="AD501" i="1"/>
  <c r="AE501" i="1"/>
  <c r="AF501" i="1"/>
  <c r="AG501" i="1"/>
  <c r="A502" i="1"/>
  <c r="AA502" i="1"/>
  <c r="AB502" i="1"/>
  <c r="AC502" i="1"/>
  <c r="AD502" i="1"/>
  <c r="AE502" i="1"/>
  <c r="AF502" i="1"/>
  <c r="AG502" i="1"/>
  <c r="A503" i="1"/>
  <c r="AA503" i="1"/>
  <c r="AB503" i="1"/>
  <c r="AC503" i="1"/>
  <c r="AD503" i="1"/>
  <c r="AE503" i="1"/>
  <c r="AF503" i="1"/>
  <c r="AG503" i="1"/>
  <c r="A504" i="1"/>
  <c r="AA504" i="1"/>
  <c r="AB504" i="1"/>
  <c r="AC504" i="1"/>
  <c r="AD504" i="1"/>
  <c r="AE504" i="1"/>
  <c r="AF504" i="1"/>
  <c r="AG504" i="1"/>
  <c r="A505" i="1"/>
  <c r="AA505" i="1"/>
  <c r="AB505" i="1"/>
  <c r="AC505" i="1"/>
  <c r="AD505" i="1"/>
  <c r="AE505" i="1"/>
  <c r="AF505" i="1"/>
  <c r="AG505" i="1"/>
  <c r="A506" i="1"/>
  <c r="AA506" i="1"/>
  <c r="AB506" i="1"/>
  <c r="AC506" i="1"/>
  <c r="AD506" i="1"/>
  <c r="AE506" i="1"/>
  <c r="AF506" i="1"/>
  <c r="AG506" i="1"/>
  <c r="A507" i="1"/>
  <c r="AA507" i="1"/>
  <c r="AB507" i="1"/>
  <c r="AC507" i="1"/>
  <c r="AD507" i="1"/>
  <c r="AE507" i="1"/>
  <c r="AF507" i="1"/>
  <c r="AG507" i="1"/>
  <c r="A508" i="1"/>
  <c r="AA508" i="1"/>
  <c r="AB508" i="1"/>
  <c r="AC508" i="1"/>
  <c r="AD508" i="1"/>
  <c r="AE508" i="1"/>
  <c r="AF508" i="1"/>
  <c r="AG508" i="1"/>
  <c r="A509" i="1"/>
  <c r="AA509" i="1"/>
  <c r="AB509" i="1"/>
  <c r="AC509" i="1"/>
  <c r="AD509" i="1"/>
  <c r="AE509" i="1"/>
  <c r="AF509" i="1"/>
  <c r="AG509" i="1"/>
  <c r="A510" i="1"/>
  <c r="AA510" i="1"/>
  <c r="AB510" i="1"/>
  <c r="AC510" i="1"/>
  <c r="AD510" i="1"/>
  <c r="AE510" i="1"/>
  <c r="AF510" i="1"/>
  <c r="AG510" i="1"/>
  <c r="A511" i="1"/>
  <c r="AA511" i="1"/>
  <c r="AB511" i="1"/>
  <c r="AC511" i="1"/>
  <c r="AD511" i="1"/>
  <c r="AE511" i="1"/>
  <c r="AF511" i="1"/>
  <c r="AG511" i="1"/>
  <c r="A512" i="1"/>
  <c r="AA512" i="1"/>
  <c r="AB512" i="1"/>
  <c r="AC512" i="1"/>
  <c r="AD512" i="1"/>
  <c r="AE512" i="1"/>
  <c r="AF512" i="1"/>
  <c r="AG512" i="1"/>
  <c r="A513" i="1"/>
  <c r="AA513" i="1"/>
  <c r="AB513" i="1"/>
  <c r="AC513" i="1"/>
  <c r="AD513" i="1"/>
  <c r="AE513" i="1"/>
  <c r="AF513" i="1"/>
  <c r="AG513" i="1"/>
  <c r="A514" i="1"/>
  <c r="AA514" i="1"/>
  <c r="AB514" i="1"/>
  <c r="AC514" i="1"/>
  <c r="AD514" i="1"/>
  <c r="AE514" i="1"/>
  <c r="AF514" i="1"/>
  <c r="AG514" i="1"/>
  <c r="A515" i="1"/>
  <c r="AA515" i="1"/>
  <c r="AB515" i="1"/>
  <c r="AC515" i="1"/>
  <c r="AD515" i="1"/>
  <c r="AE515" i="1"/>
  <c r="AF515" i="1"/>
  <c r="AG515" i="1"/>
  <c r="A516" i="1"/>
  <c r="AA516" i="1"/>
  <c r="AB516" i="1"/>
  <c r="AC516" i="1"/>
  <c r="AD516" i="1"/>
  <c r="AE516" i="1"/>
  <c r="AF516" i="1"/>
  <c r="AG516" i="1"/>
  <c r="A517" i="1"/>
  <c r="AA517" i="1"/>
  <c r="AB517" i="1"/>
  <c r="AC517" i="1"/>
  <c r="AD517" i="1"/>
  <c r="AE517" i="1"/>
  <c r="AF517" i="1"/>
  <c r="AG517" i="1"/>
  <c r="A518" i="1"/>
  <c r="AA518" i="1"/>
  <c r="AB518" i="1"/>
  <c r="AC518" i="1"/>
  <c r="AD518" i="1"/>
  <c r="AE518" i="1"/>
  <c r="AF518" i="1"/>
  <c r="AG518" i="1"/>
  <c r="A519" i="1"/>
  <c r="AA519" i="1"/>
  <c r="AB519" i="1"/>
  <c r="AC519" i="1"/>
  <c r="AD519" i="1"/>
  <c r="AE519" i="1"/>
  <c r="AF519" i="1"/>
  <c r="AG519" i="1"/>
  <c r="A520" i="1"/>
  <c r="AA520" i="1"/>
  <c r="AB520" i="1"/>
  <c r="AC520" i="1"/>
  <c r="AD520" i="1"/>
  <c r="AE520" i="1"/>
  <c r="AF520" i="1"/>
  <c r="AG520" i="1"/>
  <c r="A521" i="1"/>
  <c r="AA521" i="1"/>
  <c r="AB521" i="1"/>
  <c r="AC521" i="1"/>
  <c r="AD521" i="1"/>
  <c r="AE521" i="1"/>
  <c r="AF521" i="1"/>
  <c r="AG521" i="1"/>
  <c r="A522" i="1"/>
  <c r="AA522" i="1"/>
  <c r="AB522" i="1"/>
  <c r="AC522" i="1"/>
  <c r="AD522" i="1"/>
  <c r="AE522" i="1"/>
  <c r="AF522" i="1"/>
  <c r="AG522" i="1"/>
  <c r="A523" i="1"/>
  <c r="AA523" i="1"/>
  <c r="AB523" i="1"/>
  <c r="AC523" i="1"/>
  <c r="AD523" i="1"/>
  <c r="AE523" i="1"/>
  <c r="AF523" i="1"/>
  <c r="AG523" i="1"/>
  <c r="A524" i="1"/>
  <c r="AA524" i="1"/>
  <c r="AB524" i="1"/>
  <c r="AC524" i="1"/>
  <c r="AD524" i="1"/>
  <c r="AE524" i="1"/>
  <c r="AF524" i="1"/>
  <c r="AG524" i="1"/>
  <c r="A525" i="1"/>
  <c r="AA525" i="1"/>
  <c r="AB525" i="1"/>
  <c r="AC525" i="1"/>
  <c r="AD525" i="1"/>
  <c r="AE525" i="1"/>
  <c r="AF525" i="1"/>
  <c r="AG525" i="1"/>
  <c r="A526" i="1"/>
  <c r="AA526" i="1"/>
  <c r="AB526" i="1"/>
  <c r="AC526" i="1"/>
  <c r="AD526" i="1"/>
  <c r="AE526" i="1"/>
  <c r="AF526" i="1"/>
  <c r="AG526" i="1"/>
  <c r="A527" i="1"/>
  <c r="AA527" i="1"/>
  <c r="AB527" i="1"/>
  <c r="AC527" i="1"/>
  <c r="AD527" i="1"/>
  <c r="AE527" i="1"/>
  <c r="AF527" i="1"/>
  <c r="AG527" i="1"/>
  <c r="A528" i="1"/>
  <c r="AA528" i="1"/>
  <c r="AB528" i="1"/>
  <c r="AC528" i="1"/>
  <c r="AD528" i="1"/>
  <c r="AE528" i="1"/>
  <c r="AF528" i="1"/>
  <c r="AG528" i="1"/>
  <c r="A529" i="1"/>
  <c r="AA529" i="1"/>
  <c r="AB529" i="1"/>
  <c r="AC529" i="1"/>
  <c r="AD529" i="1"/>
  <c r="AE529" i="1"/>
  <c r="AF529" i="1"/>
  <c r="AG529" i="1"/>
  <c r="A530" i="1"/>
  <c r="AA530" i="1"/>
  <c r="AB530" i="1"/>
  <c r="AC530" i="1"/>
  <c r="AD530" i="1"/>
  <c r="AE530" i="1"/>
  <c r="AF530" i="1"/>
  <c r="AG530" i="1"/>
  <c r="A531" i="1"/>
  <c r="AA531" i="1"/>
  <c r="AB531" i="1"/>
  <c r="AC531" i="1"/>
  <c r="AD531" i="1"/>
  <c r="AE531" i="1"/>
  <c r="AF531" i="1"/>
  <c r="AG531" i="1"/>
  <c r="A532" i="1"/>
  <c r="AA532" i="1"/>
  <c r="AB532" i="1"/>
  <c r="AC532" i="1"/>
  <c r="AD532" i="1"/>
  <c r="AE532" i="1"/>
  <c r="AF532" i="1"/>
  <c r="AG532" i="1"/>
  <c r="A533" i="1"/>
  <c r="AA533" i="1"/>
  <c r="AB533" i="1"/>
  <c r="AC533" i="1"/>
  <c r="AD533" i="1"/>
  <c r="AE533" i="1"/>
  <c r="AF533" i="1"/>
  <c r="AG533" i="1"/>
  <c r="A534" i="1"/>
  <c r="AA534" i="1"/>
  <c r="AB534" i="1"/>
  <c r="AC534" i="1"/>
  <c r="AD534" i="1"/>
  <c r="AE534" i="1"/>
  <c r="AF534" i="1"/>
  <c r="AG534" i="1"/>
  <c r="A535" i="1"/>
  <c r="AA535" i="1"/>
  <c r="AB535" i="1"/>
  <c r="AC535" i="1"/>
  <c r="AD535" i="1"/>
  <c r="AE535" i="1"/>
  <c r="AF535" i="1"/>
  <c r="AG535" i="1"/>
  <c r="A536" i="1"/>
  <c r="AA536" i="1"/>
  <c r="AB536" i="1"/>
  <c r="AC536" i="1"/>
  <c r="AD536" i="1"/>
  <c r="AE536" i="1"/>
  <c r="AF536" i="1"/>
  <c r="AG536" i="1"/>
  <c r="A537" i="1"/>
  <c r="AA537" i="1"/>
  <c r="AB537" i="1"/>
  <c r="AC537" i="1"/>
  <c r="AD537" i="1"/>
  <c r="AE537" i="1"/>
  <c r="AF537" i="1"/>
  <c r="AG537" i="1"/>
  <c r="A538" i="1"/>
  <c r="AA538" i="1"/>
  <c r="AB538" i="1"/>
  <c r="AC538" i="1"/>
  <c r="AD538" i="1"/>
  <c r="AE538" i="1"/>
  <c r="AF538" i="1"/>
  <c r="AG538" i="1"/>
  <c r="A539" i="1"/>
  <c r="AA539" i="1"/>
  <c r="AB539" i="1"/>
  <c r="AC539" i="1"/>
  <c r="AD539" i="1"/>
  <c r="AE539" i="1"/>
  <c r="AF539" i="1"/>
  <c r="AG539" i="1"/>
  <c r="A540" i="1"/>
  <c r="AA540" i="1"/>
  <c r="AB540" i="1"/>
  <c r="AC540" i="1"/>
  <c r="AD540" i="1"/>
  <c r="AE540" i="1"/>
  <c r="AF540" i="1"/>
  <c r="AG540" i="1"/>
  <c r="A541" i="1"/>
  <c r="AA541" i="1"/>
  <c r="AB541" i="1"/>
  <c r="AC541" i="1"/>
  <c r="AD541" i="1"/>
  <c r="AE541" i="1"/>
  <c r="AF541" i="1"/>
  <c r="AG541" i="1"/>
  <c r="A542" i="1"/>
  <c r="AA542" i="1"/>
  <c r="AB542" i="1"/>
  <c r="AC542" i="1"/>
  <c r="AD542" i="1"/>
  <c r="AE542" i="1"/>
  <c r="AF542" i="1"/>
  <c r="AG542" i="1"/>
  <c r="A543" i="1"/>
  <c r="AA543" i="1"/>
  <c r="AB543" i="1"/>
  <c r="AC543" i="1"/>
  <c r="AD543" i="1"/>
  <c r="AE543" i="1"/>
  <c r="AF543" i="1"/>
  <c r="AG543" i="1"/>
  <c r="A544" i="1"/>
  <c r="AA544" i="1"/>
  <c r="AB544" i="1"/>
  <c r="AC544" i="1"/>
  <c r="AD544" i="1"/>
  <c r="AE544" i="1"/>
  <c r="AF544" i="1"/>
  <c r="AG544" i="1"/>
  <c r="A545" i="1"/>
  <c r="AA545" i="1"/>
  <c r="AB545" i="1"/>
  <c r="AC545" i="1"/>
  <c r="AD545" i="1"/>
  <c r="AE545" i="1"/>
  <c r="AF545" i="1"/>
  <c r="AG545" i="1"/>
  <c r="A546" i="1"/>
  <c r="AA546" i="1"/>
  <c r="AB546" i="1"/>
  <c r="AC546" i="1"/>
  <c r="AD546" i="1"/>
  <c r="AE546" i="1"/>
  <c r="AF546" i="1"/>
  <c r="AG546" i="1"/>
  <c r="A547" i="1"/>
  <c r="AA547" i="1"/>
  <c r="AB547" i="1"/>
  <c r="AC547" i="1"/>
  <c r="AD547" i="1"/>
  <c r="AE547" i="1"/>
  <c r="AF547" i="1"/>
  <c r="AG547" i="1"/>
  <c r="A548" i="1"/>
  <c r="AA548" i="1"/>
  <c r="AB548" i="1"/>
  <c r="AC548" i="1"/>
  <c r="AD548" i="1"/>
  <c r="AE548" i="1"/>
  <c r="AF548" i="1"/>
  <c r="AG548" i="1"/>
  <c r="A549" i="1"/>
  <c r="AA549" i="1"/>
  <c r="AB549" i="1"/>
  <c r="AC549" i="1"/>
  <c r="AD549" i="1"/>
  <c r="AE549" i="1"/>
  <c r="AF549" i="1"/>
  <c r="AG549" i="1"/>
  <c r="A550" i="1"/>
  <c r="AA550" i="1"/>
  <c r="AB550" i="1"/>
  <c r="AC550" i="1"/>
  <c r="AD550" i="1"/>
  <c r="AE550" i="1"/>
  <c r="AF550" i="1"/>
  <c r="AG550" i="1"/>
  <c r="A551" i="1"/>
  <c r="AA551" i="1"/>
  <c r="AB551" i="1"/>
  <c r="AC551" i="1"/>
  <c r="AD551" i="1"/>
  <c r="AE551" i="1"/>
  <c r="AF551" i="1"/>
  <c r="AG551" i="1"/>
  <c r="A552" i="1"/>
  <c r="AA552" i="1"/>
  <c r="AB552" i="1"/>
  <c r="AC552" i="1"/>
  <c r="AD552" i="1"/>
  <c r="AE552" i="1"/>
  <c r="AF552" i="1"/>
  <c r="AG552" i="1"/>
  <c r="A553" i="1"/>
  <c r="AA553" i="1"/>
  <c r="AB553" i="1"/>
  <c r="AC553" i="1"/>
  <c r="AD553" i="1"/>
  <c r="AE553" i="1"/>
  <c r="AF553" i="1"/>
  <c r="AG553" i="1"/>
  <c r="A554" i="1"/>
  <c r="AA554" i="1"/>
  <c r="AB554" i="1"/>
  <c r="AC554" i="1"/>
  <c r="AD554" i="1"/>
  <c r="AE554" i="1"/>
  <c r="AF554" i="1"/>
  <c r="AG554" i="1"/>
  <c r="A555" i="1"/>
  <c r="AA555" i="1"/>
  <c r="AB555" i="1"/>
  <c r="AC555" i="1"/>
  <c r="AD555" i="1"/>
  <c r="AE555" i="1"/>
  <c r="AF555" i="1"/>
  <c r="AG555" i="1"/>
  <c r="A556" i="1"/>
  <c r="AA556" i="1"/>
  <c r="AB556" i="1"/>
  <c r="AC556" i="1"/>
  <c r="AD556" i="1"/>
  <c r="AE556" i="1"/>
  <c r="AF556" i="1"/>
  <c r="AG556" i="1"/>
  <c r="A557" i="1"/>
  <c r="AA557" i="1"/>
  <c r="AB557" i="1"/>
  <c r="AC557" i="1"/>
  <c r="AD557" i="1"/>
  <c r="AE557" i="1"/>
  <c r="AF557" i="1"/>
  <c r="AG557" i="1"/>
  <c r="A558" i="1"/>
  <c r="AA558" i="1"/>
  <c r="AB558" i="1"/>
  <c r="AC558" i="1"/>
  <c r="AD558" i="1"/>
  <c r="AE558" i="1"/>
  <c r="AF558" i="1"/>
  <c r="AG558" i="1"/>
  <c r="A559" i="1"/>
  <c r="AA559" i="1"/>
  <c r="AB559" i="1"/>
  <c r="AC559" i="1"/>
  <c r="AD559" i="1"/>
  <c r="AE559" i="1"/>
  <c r="AF559" i="1"/>
  <c r="AG559" i="1"/>
  <c r="A560" i="1"/>
  <c r="AA560" i="1"/>
  <c r="AB560" i="1"/>
  <c r="AC560" i="1"/>
  <c r="AD560" i="1"/>
  <c r="AE560" i="1"/>
  <c r="AF560" i="1"/>
  <c r="AG560" i="1"/>
  <c r="A561" i="1"/>
  <c r="AA561" i="1"/>
  <c r="AB561" i="1"/>
  <c r="AC561" i="1"/>
  <c r="AD561" i="1"/>
  <c r="AE561" i="1"/>
  <c r="AF561" i="1"/>
  <c r="AG561" i="1"/>
  <c r="A562" i="1"/>
  <c r="AA562" i="1"/>
  <c r="AB562" i="1"/>
  <c r="AC562" i="1"/>
  <c r="AD562" i="1"/>
  <c r="AE562" i="1"/>
  <c r="AF562" i="1"/>
  <c r="AG562" i="1"/>
  <c r="A563" i="1"/>
  <c r="AA563" i="1"/>
  <c r="AB563" i="1"/>
  <c r="AC563" i="1"/>
  <c r="AD563" i="1"/>
  <c r="AE563" i="1"/>
  <c r="AF563" i="1"/>
  <c r="AG563" i="1"/>
  <c r="A564" i="1"/>
  <c r="AA564" i="1"/>
  <c r="AB564" i="1"/>
  <c r="AC564" i="1"/>
  <c r="AD564" i="1"/>
  <c r="AE564" i="1"/>
  <c r="AF564" i="1"/>
  <c r="AG564" i="1"/>
  <c r="A565" i="1"/>
  <c r="AA565" i="1"/>
  <c r="AB565" i="1"/>
  <c r="AC565" i="1"/>
  <c r="AD565" i="1"/>
  <c r="AE565" i="1"/>
  <c r="AF565" i="1"/>
  <c r="AG565" i="1"/>
  <c r="A566" i="1"/>
  <c r="AA566" i="1"/>
  <c r="AB566" i="1"/>
  <c r="AC566" i="1"/>
  <c r="AD566" i="1"/>
  <c r="AE566" i="1"/>
  <c r="AF566" i="1"/>
  <c r="AG566" i="1"/>
  <c r="A567" i="1"/>
  <c r="AA567" i="1"/>
  <c r="AB567" i="1"/>
  <c r="AC567" i="1"/>
  <c r="AD567" i="1"/>
  <c r="AE567" i="1"/>
  <c r="AF567" i="1"/>
  <c r="AG567" i="1"/>
  <c r="A568" i="1"/>
  <c r="AA568" i="1"/>
  <c r="AB568" i="1"/>
  <c r="AC568" i="1"/>
  <c r="AD568" i="1"/>
  <c r="AE568" i="1"/>
  <c r="AF568" i="1"/>
  <c r="AG568" i="1"/>
  <c r="A569" i="1"/>
  <c r="AA569" i="1"/>
  <c r="AB569" i="1"/>
  <c r="AC569" i="1"/>
  <c r="AD569" i="1"/>
  <c r="AE569" i="1"/>
  <c r="AF569" i="1"/>
  <c r="AG569" i="1"/>
  <c r="A570" i="1"/>
  <c r="AA570" i="1"/>
  <c r="AB570" i="1"/>
  <c r="AC570" i="1"/>
  <c r="AD570" i="1"/>
  <c r="AE570" i="1"/>
  <c r="AF570" i="1"/>
  <c r="AG570" i="1"/>
  <c r="A571" i="1"/>
  <c r="AA571" i="1"/>
  <c r="AB571" i="1"/>
  <c r="AC571" i="1"/>
  <c r="AD571" i="1"/>
  <c r="AE571" i="1"/>
  <c r="AF571" i="1"/>
  <c r="AG571" i="1"/>
  <c r="A572" i="1"/>
  <c r="AA572" i="1"/>
  <c r="AB572" i="1"/>
  <c r="AC572" i="1"/>
  <c r="AD572" i="1"/>
  <c r="AE572" i="1"/>
  <c r="AF572" i="1"/>
  <c r="AG572" i="1"/>
  <c r="A573" i="1"/>
  <c r="AA573" i="1"/>
  <c r="AB573" i="1"/>
  <c r="AC573" i="1"/>
  <c r="AD573" i="1"/>
  <c r="AE573" i="1"/>
  <c r="AF573" i="1"/>
  <c r="AG573" i="1"/>
  <c r="A574" i="1"/>
  <c r="AA574" i="1"/>
  <c r="AB574" i="1"/>
  <c r="AC574" i="1"/>
  <c r="AD574" i="1"/>
  <c r="AE574" i="1"/>
  <c r="AF574" i="1"/>
  <c r="AG574" i="1"/>
  <c r="A575" i="1"/>
  <c r="AA575" i="1"/>
  <c r="AB575" i="1"/>
  <c r="AC575" i="1"/>
  <c r="AD575" i="1"/>
  <c r="AE575" i="1"/>
  <c r="AF575" i="1"/>
  <c r="AG575" i="1"/>
  <c r="A576" i="1"/>
  <c r="AA576" i="1"/>
  <c r="AB576" i="1"/>
  <c r="AC576" i="1"/>
  <c r="AD576" i="1"/>
  <c r="AE576" i="1"/>
  <c r="AF576" i="1"/>
  <c r="AG576" i="1"/>
  <c r="A577" i="1"/>
  <c r="AA577" i="1"/>
  <c r="AB577" i="1"/>
  <c r="AC577" i="1"/>
  <c r="AD577" i="1"/>
  <c r="AE577" i="1"/>
  <c r="AF577" i="1"/>
  <c r="AG577" i="1"/>
  <c r="A578" i="1"/>
  <c r="AA578" i="1"/>
  <c r="AB578" i="1"/>
  <c r="AC578" i="1"/>
  <c r="AD578" i="1"/>
  <c r="AE578" i="1"/>
  <c r="AF578" i="1"/>
  <c r="AG578" i="1"/>
  <c r="A579" i="1"/>
  <c r="AA579" i="1"/>
  <c r="AB579" i="1"/>
  <c r="AC579" i="1"/>
  <c r="AD579" i="1"/>
  <c r="AE579" i="1"/>
  <c r="AF579" i="1"/>
  <c r="AG579" i="1"/>
  <c r="A580" i="1"/>
  <c r="AA580" i="1"/>
  <c r="AB580" i="1"/>
  <c r="AC580" i="1"/>
  <c r="AD580" i="1"/>
  <c r="AE580" i="1"/>
  <c r="AF580" i="1"/>
  <c r="AG580" i="1"/>
  <c r="A581" i="1"/>
  <c r="AA581" i="1"/>
  <c r="AB581" i="1"/>
  <c r="AC581" i="1"/>
  <c r="AD581" i="1"/>
  <c r="AE581" i="1"/>
  <c r="AF581" i="1"/>
  <c r="AG581" i="1"/>
  <c r="A582" i="1"/>
  <c r="AA582" i="1"/>
  <c r="AB582" i="1"/>
  <c r="AC582" i="1"/>
  <c r="AD582" i="1"/>
  <c r="AE582" i="1"/>
  <c r="AF582" i="1"/>
  <c r="AG582" i="1"/>
  <c r="A583" i="1"/>
  <c r="AA583" i="1"/>
  <c r="AB583" i="1"/>
  <c r="AC583" i="1"/>
  <c r="AD583" i="1"/>
  <c r="AE583" i="1"/>
  <c r="AF583" i="1"/>
  <c r="AG583" i="1"/>
  <c r="A584" i="1"/>
  <c r="AA584" i="1"/>
  <c r="AB584" i="1"/>
  <c r="AC584" i="1"/>
  <c r="AD584" i="1"/>
  <c r="AE584" i="1"/>
  <c r="AF584" i="1"/>
  <c r="AG584" i="1"/>
  <c r="A585" i="1"/>
  <c r="AA585" i="1"/>
  <c r="AB585" i="1"/>
  <c r="AC585" i="1"/>
  <c r="AD585" i="1"/>
  <c r="AE585" i="1"/>
  <c r="AF585" i="1"/>
  <c r="AG585" i="1"/>
  <c r="A586" i="1"/>
  <c r="AA586" i="1"/>
  <c r="AB586" i="1"/>
  <c r="AC586" i="1"/>
  <c r="AD586" i="1"/>
  <c r="AE586" i="1"/>
  <c r="AF586" i="1"/>
  <c r="AG586" i="1"/>
  <c r="A587" i="1"/>
  <c r="AA587" i="1"/>
  <c r="AB587" i="1"/>
  <c r="AC587" i="1"/>
  <c r="AD587" i="1"/>
  <c r="AE587" i="1"/>
  <c r="AF587" i="1"/>
  <c r="AG587" i="1"/>
  <c r="A588" i="1"/>
  <c r="AA588" i="1"/>
  <c r="AB588" i="1"/>
  <c r="AC588" i="1"/>
  <c r="AD588" i="1"/>
  <c r="AE588" i="1"/>
  <c r="AF588" i="1"/>
  <c r="AG588" i="1"/>
  <c r="A589" i="1"/>
  <c r="AA589" i="1"/>
  <c r="AB589" i="1"/>
  <c r="AC589" i="1"/>
  <c r="AD589" i="1"/>
  <c r="AE589" i="1"/>
  <c r="AF589" i="1"/>
  <c r="AG589" i="1"/>
  <c r="A590" i="1"/>
  <c r="AA590" i="1"/>
  <c r="AB590" i="1"/>
  <c r="AC590" i="1"/>
  <c r="AD590" i="1"/>
  <c r="AE590" i="1"/>
  <c r="AF590" i="1"/>
  <c r="AG590" i="1"/>
  <c r="A591" i="1"/>
  <c r="AA591" i="1"/>
  <c r="AB591" i="1"/>
  <c r="AC591" i="1"/>
  <c r="AD591" i="1"/>
  <c r="AE591" i="1"/>
  <c r="AF591" i="1"/>
  <c r="AG591" i="1"/>
  <c r="A592" i="1"/>
  <c r="AA592" i="1"/>
  <c r="AB592" i="1"/>
  <c r="AC592" i="1"/>
  <c r="AD592" i="1"/>
  <c r="AE592" i="1"/>
  <c r="AF592" i="1"/>
  <c r="AG592" i="1"/>
  <c r="A593" i="1"/>
  <c r="AA593" i="1"/>
  <c r="AB593" i="1"/>
  <c r="AC593" i="1"/>
  <c r="AD593" i="1"/>
  <c r="AE593" i="1"/>
  <c r="AF593" i="1"/>
  <c r="AG593" i="1"/>
  <c r="A594" i="1"/>
  <c r="AA594" i="1"/>
  <c r="AB594" i="1"/>
  <c r="AC594" i="1"/>
  <c r="AD594" i="1"/>
  <c r="AE594" i="1"/>
  <c r="AF594" i="1"/>
  <c r="AG594" i="1"/>
  <c r="A595" i="1"/>
  <c r="AA595" i="1"/>
  <c r="AB595" i="1"/>
  <c r="AC595" i="1"/>
  <c r="AD595" i="1"/>
  <c r="AE595" i="1"/>
  <c r="AF595" i="1"/>
  <c r="AG595" i="1"/>
  <c r="A596" i="1"/>
  <c r="AA596" i="1"/>
  <c r="AB596" i="1"/>
  <c r="AC596" i="1"/>
  <c r="AD596" i="1"/>
  <c r="AE596" i="1"/>
  <c r="AF596" i="1"/>
  <c r="AG596" i="1"/>
  <c r="A597" i="1"/>
  <c r="AA597" i="1"/>
  <c r="AB597" i="1"/>
  <c r="AC597" i="1"/>
  <c r="AD597" i="1"/>
  <c r="AE597" i="1"/>
  <c r="AF597" i="1"/>
  <c r="AG597" i="1"/>
  <c r="A598" i="1"/>
  <c r="AA598" i="1"/>
  <c r="AB598" i="1"/>
  <c r="AC598" i="1"/>
  <c r="AD598" i="1"/>
  <c r="AE598" i="1"/>
  <c r="AF598" i="1"/>
  <c r="AG598" i="1"/>
  <c r="A599" i="1"/>
  <c r="AA599" i="1"/>
  <c r="AB599" i="1"/>
  <c r="AC599" i="1"/>
  <c r="AD599" i="1"/>
  <c r="AE599" i="1"/>
  <c r="AF599" i="1"/>
  <c r="AG599" i="1"/>
  <c r="A600" i="1"/>
  <c r="AA600" i="1"/>
  <c r="AB600" i="1"/>
  <c r="AC600" i="1"/>
  <c r="AD600" i="1"/>
  <c r="AE600" i="1"/>
  <c r="AF600" i="1"/>
  <c r="AG600" i="1"/>
  <c r="A601" i="1"/>
  <c r="AA601" i="1"/>
  <c r="AB601" i="1"/>
  <c r="AC601" i="1"/>
  <c r="AD601" i="1"/>
  <c r="AE601" i="1"/>
  <c r="AF601" i="1"/>
  <c r="AG601" i="1"/>
  <c r="A602" i="1"/>
  <c r="AA602" i="1"/>
  <c r="AB602" i="1"/>
  <c r="AC602" i="1"/>
  <c r="AD602" i="1"/>
  <c r="AE602" i="1"/>
  <c r="AF602" i="1"/>
  <c r="AG602" i="1"/>
  <c r="A603" i="1"/>
  <c r="AA603" i="1"/>
  <c r="AB603" i="1"/>
  <c r="AC603" i="1"/>
  <c r="AD603" i="1"/>
  <c r="AE603" i="1"/>
  <c r="AF603" i="1"/>
  <c r="AG603" i="1"/>
  <c r="A604" i="1"/>
  <c r="AA604" i="1"/>
  <c r="AB604" i="1"/>
  <c r="AC604" i="1"/>
  <c r="AD604" i="1"/>
  <c r="AE604" i="1"/>
  <c r="AF604" i="1"/>
  <c r="AG604" i="1"/>
  <c r="A605" i="1"/>
  <c r="AA605" i="1"/>
  <c r="AB605" i="1"/>
  <c r="AC605" i="1"/>
  <c r="AD605" i="1"/>
  <c r="AE605" i="1"/>
  <c r="AF605" i="1"/>
  <c r="AG605" i="1"/>
  <c r="A606" i="1"/>
  <c r="AA606" i="1"/>
  <c r="AB606" i="1"/>
  <c r="AC606" i="1"/>
  <c r="AD606" i="1"/>
  <c r="AE606" i="1"/>
  <c r="AF606" i="1"/>
  <c r="AG606" i="1"/>
  <c r="A607" i="1"/>
  <c r="AA607" i="1"/>
  <c r="AB607" i="1"/>
  <c r="AC607" i="1"/>
  <c r="AD607" i="1"/>
  <c r="AE607" i="1"/>
  <c r="AF607" i="1"/>
  <c r="AG607" i="1"/>
  <c r="A608" i="1"/>
  <c r="AA608" i="1"/>
  <c r="AB608" i="1"/>
  <c r="AC608" i="1"/>
  <c r="AD608" i="1"/>
  <c r="AE608" i="1"/>
  <c r="AF608" i="1"/>
  <c r="AG608" i="1"/>
  <c r="A609" i="1"/>
  <c r="AA609" i="1"/>
  <c r="AB609" i="1"/>
  <c r="AC609" i="1"/>
  <c r="AD609" i="1"/>
  <c r="AE609" i="1"/>
  <c r="AF609" i="1"/>
  <c r="AG609" i="1"/>
  <c r="A610" i="1"/>
  <c r="AA610" i="1"/>
  <c r="AB610" i="1"/>
  <c r="AC610" i="1"/>
  <c r="AD610" i="1"/>
  <c r="AE610" i="1"/>
  <c r="AF610" i="1"/>
  <c r="AG610" i="1"/>
  <c r="A611" i="1"/>
  <c r="AA611" i="1"/>
  <c r="AB611" i="1"/>
  <c r="AC611" i="1"/>
  <c r="AD611" i="1"/>
  <c r="AE611" i="1"/>
  <c r="AF611" i="1"/>
  <c r="AG611" i="1"/>
  <c r="A612" i="1"/>
  <c r="AA612" i="1"/>
  <c r="AB612" i="1"/>
  <c r="AC612" i="1"/>
  <c r="AD612" i="1"/>
  <c r="AE612" i="1"/>
  <c r="AF612" i="1"/>
  <c r="AG612" i="1"/>
  <c r="A613" i="1"/>
  <c r="AA613" i="1"/>
  <c r="AB613" i="1"/>
  <c r="AC613" i="1"/>
  <c r="AD613" i="1"/>
  <c r="AE613" i="1"/>
  <c r="AF613" i="1"/>
  <c r="AG613" i="1"/>
  <c r="A614" i="1"/>
  <c r="AA614" i="1"/>
  <c r="AB614" i="1"/>
  <c r="AC614" i="1"/>
  <c r="AD614" i="1"/>
  <c r="AE614" i="1"/>
  <c r="AF614" i="1"/>
  <c r="AG614" i="1"/>
  <c r="A615" i="1"/>
  <c r="AA615" i="1"/>
  <c r="AB615" i="1"/>
  <c r="AC615" i="1"/>
  <c r="AD615" i="1"/>
  <c r="AE615" i="1"/>
  <c r="AF615" i="1"/>
  <c r="AG615" i="1"/>
  <c r="A616" i="1"/>
  <c r="AA616" i="1"/>
  <c r="AB616" i="1"/>
  <c r="AC616" i="1"/>
  <c r="AD616" i="1"/>
  <c r="AE616" i="1"/>
  <c r="AF616" i="1"/>
  <c r="AG616" i="1"/>
  <c r="A617" i="1"/>
  <c r="AA617" i="1"/>
  <c r="AB617" i="1"/>
  <c r="AC617" i="1"/>
  <c r="AD617" i="1"/>
  <c r="AE617" i="1"/>
  <c r="AF617" i="1"/>
  <c r="AG617" i="1"/>
  <c r="A618" i="1"/>
  <c r="AA618" i="1"/>
  <c r="AB618" i="1"/>
  <c r="AC618" i="1"/>
  <c r="AD618" i="1"/>
  <c r="AE618" i="1"/>
  <c r="AF618" i="1"/>
  <c r="AG618" i="1"/>
  <c r="A619" i="1"/>
  <c r="AA619" i="1"/>
  <c r="AB619" i="1"/>
  <c r="AC619" i="1"/>
  <c r="AD619" i="1"/>
  <c r="AE619" i="1"/>
  <c r="AF619" i="1"/>
  <c r="AG619" i="1"/>
  <c r="A620" i="1"/>
  <c r="AA620" i="1"/>
  <c r="AB620" i="1"/>
  <c r="AC620" i="1"/>
  <c r="AD620" i="1"/>
  <c r="AE620" i="1"/>
  <c r="AF620" i="1"/>
  <c r="AG620" i="1"/>
  <c r="A621" i="1"/>
  <c r="AA621" i="1"/>
  <c r="AB621" i="1"/>
  <c r="AC621" i="1"/>
  <c r="AD621" i="1"/>
  <c r="AE621" i="1"/>
  <c r="AF621" i="1"/>
  <c r="AG621" i="1"/>
  <c r="A622" i="1"/>
  <c r="AA622" i="1"/>
  <c r="AB622" i="1"/>
  <c r="AC622" i="1"/>
  <c r="AD622" i="1"/>
  <c r="AE622" i="1"/>
  <c r="AF622" i="1"/>
  <c r="AG622" i="1"/>
  <c r="A623" i="1"/>
  <c r="AA623" i="1"/>
  <c r="AB623" i="1"/>
  <c r="AC623" i="1"/>
  <c r="AD623" i="1"/>
  <c r="AE623" i="1"/>
  <c r="AF623" i="1"/>
  <c r="AG623" i="1"/>
  <c r="A624" i="1"/>
  <c r="AA624" i="1"/>
  <c r="AB624" i="1"/>
  <c r="AC624" i="1"/>
  <c r="AD624" i="1"/>
  <c r="AE624" i="1"/>
  <c r="AF624" i="1"/>
  <c r="AG624" i="1"/>
  <c r="A625" i="1"/>
  <c r="AA625" i="1"/>
  <c r="AB625" i="1"/>
  <c r="AC625" i="1"/>
  <c r="AD625" i="1"/>
  <c r="AE625" i="1"/>
  <c r="AF625" i="1"/>
  <c r="AG625" i="1"/>
  <c r="A626" i="1"/>
  <c r="AA626" i="1"/>
  <c r="AB626" i="1"/>
  <c r="AC626" i="1"/>
  <c r="AD626" i="1"/>
  <c r="AE626" i="1"/>
  <c r="AF626" i="1"/>
  <c r="AG626" i="1"/>
  <c r="A627" i="1"/>
  <c r="AA627" i="1"/>
  <c r="AB627" i="1"/>
  <c r="AC627" i="1"/>
  <c r="AD627" i="1"/>
  <c r="AE627" i="1"/>
  <c r="AF627" i="1"/>
  <c r="AG627" i="1"/>
  <c r="A628" i="1"/>
  <c r="AA628" i="1"/>
  <c r="AB628" i="1"/>
  <c r="AC628" i="1"/>
  <c r="AD628" i="1"/>
  <c r="AE628" i="1"/>
  <c r="AF628" i="1"/>
  <c r="AG628" i="1"/>
  <c r="A629" i="1"/>
  <c r="AA629" i="1"/>
  <c r="AB629" i="1"/>
  <c r="AC629" i="1"/>
  <c r="AD629" i="1"/>
  <c r="AE629" i="1"/>
  <c r="AF629" i="1"/>
  <c r="AG629" i="1"/>
  <c r="A630" i="1"/>
  <c r="AA630" i="1"/>
  <c r="AB630" i="1"/>
  <c r="AC630" i="1"/>
  <c r="AD630" i="1"/>
  <c r="AE630" i="1"/>
  <c r="AF630" i="1"/>
  <c r="AG630" i="1"/>
  <c r="A631" i="1"/>
  <c r="AA631" i="1"/>
  <c r="AB631" i="1"/>
  <c r="AC631" i="1"/>
  <c r="AD631" i="1"/>
  <c r="AE631" i="1"/>
  <c r="AF631" i="1"/>
  <c r="AG631" i="1"/>
  <c r="A632" i="1"/>
  <c r="AA632" i="1"/>
  <c r="AB632" i="1"/>
  <c r="AC632" i="1"/>
  <c r="AD632" i="1"/>
  <c r="AE632" i="1"/>
  <c r="AF632" i="1"/>
  <c r="AG632" i="1"/>
  <c r="A633" i="1"/>
  <c r="AA633" i="1"/>
  <c r="AB633" i="1"/>
  <c r="AC633" i="1"/>
  <c r="AD633" i="1"/>
  <c r="AE633" i="1"/>
  <c r="AF633" i="1"/>
  <c r="AG633" i="1"/>
  <c r="A634" i="1"/>
  <c r="AA634" i="1"/>
  <c r="AB634" i="1"/>
  <c r="AC634" i="1"/>
  <c r="AD634" i="1"/>
  <c r="AE634" i="1"/>
  <c r="AF634" i="1"/>
  <c r="AG634" i="1"/>
  <c r="A635" i="1"/>
  <c r="AA635" i="1"/>
  <c r="AB635" i="1"/>
  <c r="AC635" i="1"/>
  <c r="AD635" i="1"/>
  <c r="AE635" i="1"/>
  <c r="AF635" i="1"/>
  <c r="AG635" i="1"/>
  <c r="A636" i="1"/>
  <c r="AA636" i="1"/>
  <c r="AB636" i="1"/>
  <c r="AC636" i="1"/>
  <c r="AD636" i="1"/>
  <c r="AE636" i="1"/>
  <c r="AF636" i="1"/>
  <c r="AG636" i="1"/>
  <c r="A637" i="1"/>
  <c r="AA637" i="1"/>
  <c r="AB637" i="1"/>
  <c r="AC637" i="1"/>
  <c r="AD637" i="1"/>
  <c r="AE637" i="1"/>
  <c r="AF637" i="1"/>
  <c r="AG637" i="1"/>
  <c r="A638" i="1"/>
  <c r="AA638" i="1"/>
  <c r="AB638" i="1"/>
  <c r="AC638" i="1"/>
  <c r="AD638" i="1"/>
  <c r="AE638" i="1"/>
  <c r="AF638" i="1"/>
  <c r="AG638" i="1"/>
  <c r="A639" i="1"/>
  <c r="AA639" i="1"/>
  <c r="AB639" i="1"/>
  <c r="AC639" i="1"/>
  <c r="AD639" i="1"/>
  <c r="AE639" i="1"/>
  <c r="AF639" i="1"/>
  <c r="AG639" i="1"/>
  <c r="A640" i="1"/>
  <c r="AA640" i="1"/>
  <c r="AB640" i="1"/>
  <c r="AC640" i="1"/>
  <c r="AD640" i="1"/>
  <c r="AE640" i="1"/>
  <c r="AF640" i="1"/>
  <c r="AG640" i="1"/>
  <c r="A641" i="1"/>
  <c r="AA641" i="1"/>
  <c r="AB641" i="1"/>
  <c r="AC641" i="1"/>
  <c r="AD641" i="1"/>
  <c r="AE641" i="1"/>
  <c r="AF641" i="1"/>
  <c r="AG641" i="1"/>
  <c r="A642" i="1"/>
  <c r="AA642" i="1"/>
  <c r="AB642" i="1"/>
  <c r="AC642" i="1"/>
  <c r="AD642" i="1"/>
  <c r="AE642" i="1"/>
  <c r="AF642" i="1"/>
  <c r="AG642" i="1"/>
  <c r="A643" i="1"/>
  <c r="AA643" i="1"/>
  <c r="AB643" i="1"/>
  <c r="AC643" i="1"/>
  <c r="AD643" i="1"/>
  <c r="AE643" i="1"/>
  <c r="AF643" i="1"/>
  <c r="AG643" i="1"/>
  <c r="A644" i="1"/>
  <c r="AA644" i="1"/>
  <c r="AB644" i="1"/>
  <c r="AC644" i="1"/>
  <c r="AD644" i="1"/>
  <c r="AE644" i="1"/>
  <c r="AF644" i="1"/>
  <c r="AG644" i="1"/>
  <c r="A645" i="1"/>
  <c r="AA645" i="1"/>
  <c r="AB645" i="1"/>
  <c r="AC645" i="1"/>
  <c r="AD645" i="1"/>
  <c r="AE645" i="1"/>
  <c r="AF645" i="1"/>
  <c r="AG645" i="1"/>
  <c r="A646" i="1"/>
  <c r="AA646" i="1"/>
  <c r="AB646" i="1"/>
  <c r="AC646" i="1"/>
  <c r="AD646" i="1"/>
  <c r="AE646" i="1"/>
  <c r="AF646" i="1"/>
  <c r="AG646" i="1"/>
  <c r="A647" i="1"/>
  <c r="AA647" i="1"/>
  <c r="AB647" i="1"/>
  <c r="AC647" i="1"/>
  <c r="AD647" i="1"/>
  <c r="AE647" i="1"/>
  <c r="AF647" i="1"/>
  <c r="AG647" i="1"/>
  <c r="A648" i="1"/>
  <c r="AA648" i="1"/>
  <c r="AB648" i="1"/>
  <c r="AC648" i="1"/>
  <c r="AD648" i="1"/>
  <c r="AE648" i="1"/>
  <c r="AF648" i="1"/>
  <c r="AG648" i="1"/>
  <c r="A649" i="1"/>
  <c r="AA649" i="1"/>
  <c r="AB649" i="1"/>
  <c r="AC649" i="1"/>
  <c r="AD649" i="1"/>
  <c r="AE649" i="1"/>
  <c r="AF649" i="1"/>
  <c r="AG649" i="1"/>
  <c r="A650" i="1"/>
  <c r="AA650" i="1"/>
  <c r="AB650" i="1"/>
  <c r="AC650" i="1"/>
  <c r="AD650" i="1"/>
  <c r="AE650" i="1"/>
  <c r="AF650" i="1"/>
  <c r="AG650" i="1"/>
  <c r="A651" i="1"/>
  <c r="AA651" i="1"/>
  <c r="AB651" i="1"/>
  <c r="AC651" i="1"/>
  <c r="AD651" i="1"/>
  <c r="AE651" i="1"/>
  <c r="AF651" i="1"/>
  <c r="AG651" i="1"/>
  <c r="A652" i="1"/>
  <c r="AA652" i="1"/>
  <c r="AB652" i="1"/>
  <c r="AC652" i="1"/>
  <c r="AD652" i="1"/>
  <c r="AE652" i="1"/>
  <c r="AF652" i="1"/>
  <c r="AG652" i="1"/>
  <c r="A653" i="1"/>
  <c r="AA653" i="1"/>
  <c r="AB653" i="1"/>
  <c r="AC653" i="1"/>
  <c r="AD653" i="1"/>
  <c r="AE653" i="1"/>
  <c r="AF653" i="1"/>
  <c r="AG653" i="1"/>
  <c r="A654" i="1"/>
  <c r="AA654" i="1"/>
  <c r="AB654" i="1"/>
  <c r="AC654" i="1"/>
  <c r="AD654" i="1"/>
  <c r="AE654" i="1"/>
  <c r="AF654" i="1"/>
  <c r="AG654" i="1"/>
  <c r="A655" i="1"/>
  <c r="AA655" i="1"/>
  <c r="AB655" i="1"/>
  <c r="AC655" i="1"/>
  <c r="AD655" i="1"/>
  <c r="AE655" i="1"/>
  <c r="AF655" i="1"/>
  <c r="AG655" i="1"/>
  <c r="A656" i="1"/>
  <c r="AA656" i="1"/>
  <c r="AB656" i="1"/>
  <c r="AC656" i="1"/>
  <c r="AD656" i="1"/>
  <c r="AE656" i="1"/>
  <c r="AF656" i="1"/>
  <c r="AG656" i="1"/>
  <c r="A657" i="1"/>
  <c r="AA657" i="1"/>
  <c r="AB657" i="1"/>
  <c r="AC657" i="1"/>
  <c r="AD657" i="1"/>
  <c r="AE657" i="1"/>
  <c r="AF657" i="1"/>
  <c r="AG657" i="1"/>
  <c r="A658" i="1"/>
  <c r="AA658" i="1"/>
  <c r="AB658" i="1"/>
  <c r="AC658" i="1"/>
  <c r="AD658" i="1"/>
  <c r="AE658" i="1"/>
  <c r="AF658" i="1"/>
  <c r="AG658" i="1"/>
  <c r="A659" i="1"/>
  <c r="AA659" i="1"/>
  <c r="AB659" i="1"/>
  <c r="AC659" i="1"/>
  <c r="AD659" i="1"/>
  <c r="AE659" i="1"/>
  <c r="AF659" i="1"/>
  <c r="AG659" i="1"/>
  <c r="A660" i="1"/>
  <c r="AA660" i="1"/>
  <c r="AB660" i="1"/>
  <c r="AC660" i="1"/>
  <c r="AD660" i="1"/>
  <c r="AE660" i="1"/>
  <c r="AF660" i="1"/>
  <c r="AG660" i="1"/>
  <c r="A661" i="1"/>
  <c r="AA661" i="1"/>
  <c r="AB661" i="1"/>
  <c r="AC661" i="1"/>
  <c r="AD661" i="1"/>
  <c r="AE661" i="1"/>
  <c r="AF661" i="1"/>
  <c r="AG661" i="1"/>
  <c r="A662" i="1"/>
  <c r="AA662" i="1"/>
  <c r="AB662" i="1"/>
  <c r="AC662" i="1"/>
  <c r="AD662" i="1"/>
  <c r="AE662" i="1"/>
  <c r="AF662" i="1"/>
  <c r="AG662" i="1"/>
  <c r="A663" i="1"/>
  <c r="AA663" i="1"/>
  <c r="AB663" i="1"/>
  <c r="AC663" i="1"/>
  <c r="AD663" i="1"/>
  <c r="AE663" i="1"/>
  <c r="AF663" i="1"/>
  <c r="AG663" i="1"/>
  <c r="A664" i="1"/>
  <c r="AA664" i="1"/>
  <c r="AB664" i="1"/>
  <c r="AC664" i="1"/>
  <c r="AD664" i="1"/>
  <c r="AE664" i="1"/>
  <c r="AF664" i="1"/>
  <c r="AG664" i="1"/>
  <c r="A665" i="1"/>
  <c r="AA665" i="1"/>
  <c r="AB665" i="1"/>
  <c r="AC665" i="1"/>
  <c r="AD665" i="1"/>
  <c r="AE665" i="1"/>
  <c r="AF665" i="1"/>
  <c r="AG665" i="1"/>
  <c r="A666" i="1"/>
  <c r="AA666" i="1"/>
  <c r="AB666" i="1"/>
  <c r="AC666" i="1"/>
  <c r="AD666" i="1"/>
  <c r="AE666" i="1"/>
  <c r="AF666" i="1"/>
  <c r="AG666" i="1"/>
  <c r="A667" i="1"/>
  <c r="AA667" i="1"/>
  <c r="AB667" i="1"/>
  <c r="AC667" i="1"/>
  <c r="AD667" i="1"/>
  <c r="AE667" i="1"/>
  <c r="AF667" i="1"/>
  <c r="AG667" i="1"/>
  <c r="A668" i="1"/>
  <c r="AA668" i="1"/>
  <c r="AB668" i="1"/>
  <c r="AC668" i="1"/>
  <c r="AD668" i="1"/>
  <c r="AE668" i="1"/>
  <c r="AF668" i="1"/>
  <c r="AG668" i="1"/>
  <c r="A669" i="1"/>
  <c r="AA669" i="1"/>
  <c r="AB669" i="1"/>
  <c r="AC669" i="1"/>
  <c r="AD669" i="1"/>
  <c r="AE669" i="1"/>
  <c r="AF669" i="1"/>
  <c r="AG669" i="1"/>
  <c r="A670" i="1"/>
  <c r="AA670" i="1"/>
  <c r="AB670" i="1"/>
  <c r="AC670" i="1"/>
  <c r="AD670" i="1"/>
  <c r="AE670" i="1"/>
  <c r="AF670" i="1"/>
  <c r="AG670" i="1"/>
  <c r="A671" i="1"/>
  <c r="AA671" i="1"/>
  <c r="AB671" i="1"/>
  <c r="AC671" i="1"/>
  <c r="AD671" i="1"/>
  <c r="AE671" i="1"/>
  <c r="AF671" i="1"/>
  <c r="AG671" i="1"/>
  <c r="A672" i="1"/>
  <c r="AA672" i="1"/>
  <c r="AB672" i="1"/>
  <c r="AC672" i="1"/>
  <c r="AD672" i="1"/>
  <c r="AE672" i="1"/>
  <c r="AF672" i="1"/>
  <c r="AG672" i="1"/>
  <c r="A673" i="1"/>
  <c r="AA673" i="1"/>
  <c r="AB673" i="1"/>
  <c r="AC673" i="1"/>
  <c r="AD673" i="1"/>
  <c r="AE673" i="1"/>
  <c r="AF673" i="1"/>
  <c r="AG673" i="1"/>
  <c r="A674" i="1"/>
  <c r="AA674" i="1"/>
  <c r="AB674" i="1"/>
  <c r="AC674" i="1"/>
  <c r="AD674" i="1"/>
  <c r="AE674" i="1"/>
  <c r="AF674" i="1"/>
  <c r="AG674" i="1"/>
  <c r="A675" i="1"/>
  <c r="AA675" i="1"/>
  <c r="AB675" i="1"/>
  <c r="AC675" i="1"/>
  <c r="AD675" i="1"/>
  <c r="AE675" i="1"/>
  <c r="AF675" i="1"/>
  <c r="AG675" i="1"/>
  <c r="A676" i="1"/>
  <c r="AA676" i="1"/>
  <c r="AB676" i="1"/>
  <c r="AC676" i="1"/>
  <c r="AD676" i="1"/>
  <c r="AE676" i="1"/>
  <c r="AF676" i="1"/>
  <c r="AG676" i="1"/>
  <c r="A677" i="1"/>
  <c r="AA677" i="1"/>
  <c r="AB677" i="1"/>
  <c r="AC677" i="1"/>
  <c r="AD677" i="1"/>
  <c r="AE677" i="1"/>
  <c r="AF677" i="1"/>
  <c r="AG677" i="1"/>
  <c r="A678" i="1"/>
  <c r="AA678" i="1"/>
  <c r="AB678" i="1"/>
  <c r="AC678" i="1"/>
  <c r="AD678" i="1"/>
  <c r="AE678" i="1"/>
  <c r="AF678" i="1"/>
  <c r="AG678" i="1"/>
  <c r="A679" i="1"/>
  <c r="AA679" i="1"/>
  <c r="AB679" i="1"/>
  <c r="AC679" i="1"/>
  <c r="AD679" i="1"/>
  <c r="AE679" i="1"/>
  <c r="AF679" i="1"/>
  <c r="AG679" i="1"/>
  <c r="A680" i="1"/>
  <c r="AA680" i="1"/>
  <c r="AB680" i="1"/>
  <c r="AC680" i="1"/>
  <c r="AD680" i="1"/>
  <c r="AE680" i="1"/>
  <c r="AF680" i="1"/>
  <c r="AG680" i="1"/>
  <c r="A681" i="1"/>
  <c r="AA681" i="1"/>
  <c r="AB681" i="1"/>
  <c r="AC681" i="1"/>
  <c r="AD681" i="1"/>
  <c r="AE681" i="1"/>
  <c r="AF681" i="1"/>
  <c r="AG681" i="1"/>
  <c r="A682" i="1"/>
  <c r="AA682" i="1"/>
  <c r="AB682" i="1"/>
  <c r="AC682" i="1"/>
  <c r="AD682" i="1"/>
  <c r="AE682" i="1"/>
  <c r="AF682" i="1"/>
  <c r="AG682" i="1"/>
  <c r="A683" i="1"/>
  <c r="AA683" i="1"/>
  <c r="AB683" i="1"/>
  <c r="AC683" i="1"/>
  <c r="AD683" i="1"/>
  <c r="AE683" i="1"/>
  <c r="AF683" i="1"/>
  <c r="AG683" i="1"/>
  <c r="A684" i="1"/>
  <c r="AA684" i="1"/>
  <c r="AB684" i="1"/>
  <c r="AC684" i="1"/>
  <c r="AD684" i="1"/>
  <c r="AE684" i="1"/>
  <c r="AF684" i="1"/>
  <c r="AG684" i="1"/>
  <c r="A685" i="1"/>
  <c r="AA685" i="1"/>
  <c r="AB685" i="1"/>
  <c r="AC685" i="1"/>
  <c r="AD685" i="1"/>
  <c r="AE685" i="1"/>
  <c r="AF685" i="1"/>
  <c r="AG685" i="1"/>
  <c r="A686" i="1"/>
  <c r="AA686" i="1"/>
  <c r="AB686" i="1"/>
  <c r="AC686" i="1"/>
  <c r="AD686" i="1"/>
  <c r="AE686" i="1"/>
  <c r="AF686" i="1"/>
  <c r="AG686" i="1"/>
  <c r="A687" i="1"/>
  <c r="AA687" i="1"/>
  <c r="AB687" i="1"/>
  <c r="AC687" i="1"/>
  <c r="AD687" i="1"/>
  <c r="AE687" i="1"/>
  <c r="AF687" i="1"/>
  <c r="AG687" i="1"/>
  <c r="A688" i="1"/>
  <c r="AA688" i="1"/>
  <c r="AB688" i="1"/>
  <c r="AC688" i="1"/>
  <c r="AD688" i="1"/>
  <c r="AE688" i="1"/>
  <c r="AF688" i="1"/>
  <c r="AG688" i="1"/>
  <c r="A689" i="1"/>
  <c r="AA689" i="1"/>
  <c r="AB689" i="1"/>
  <c r="AC689" i="1"/>
  <c r="AD689" i="1"/>
  <c r="AE689" i="1"/>
  <c r="AF689" i="1"/>
  <c r="AG689" i="1"/>
  <c r="A690" i="1"/>
  <c r="AA690" i="1"/>
  <c r="AB690" i="1"/>
  <c r="AC690" i="1"/>
  <c r="AD690" i="1"/>
  <c r="AE690" i="1"/>
  <c r="AF690" i="1"/>
  <c r="AG690" i="1"/>
  <c r="A691" i="1"/>
  <c r="AA691" i="1"/>
  <c r="AB691" i="1"/>
  <c r="AC691" i="1"/>
  <c r="AD691" i="1"/>
  <c r="AE691" i="1"/>
  <c r="AF691" i="1"/>
  <c r="AG691" i="1"/>
  <c r="A692" i="1"/>
  <c r="AA692" i="1"/>
  <c r="AB692" i="1"/>
  <c r="AC692" i="1"/>
  <c r="AD692" i="1"/>
  <c r="AE692" i="1"/>
  <c r="AF692" i="1"/>
  <c r="AG692" i="1"/>
  <c r="A693" i="1"/>
  <c r="AA693" i="1"/>
  <c r="AB693" i="1"/>
  <c r="AC693" i="1"/>
  <c r="AD693" i="1"/>
  <c r="AE693" i="1"/>
  <c r="AF693" i="1"/>
  <c r="AG693" i="1"/>
  <c r="A694" i="1"/>
  <c r="AA694" i="1"/>
  <c r="AB694" i="1"/>
  <c r="AC694" i="1"/>
  <c r="AD694" i="1"/>
  <c r="AE694" i="1"/>
  <c r="AF694" i="1"/>
  <c r="AG694" i="1"/>
  <c r="A695" i="1"/>
  <c r="AA695" i="1"/>
  <c r="AB695" i="1"/>
  <c r="AC695" i="1"/>
  <c r="AD695" i="1"/>
  <c r="AE695" i="1"/>
  <c r="AF695" i="1"/>
  <c r="AG695" i="1"/>
  <c r="A696" i="1"/>
  <c r="AA696" i="1"/>
  <c r="AB696" i="1"/>
  <c r="AC696" i="1"/>
  <c r="AD696" i="1"/>
  <c r="AE696" i="1"/>
  <c r="AF696" i="1"/>
  <c r="AG696" i="1"/>
  <c r="A697" i="1"/>
  <c r="AA697" i="1"/>
  <c r="AB697" i="1"/>
  <c r="AC697" i="1"/>
  <c r="AD697" i="1"/>
  <c r="AE697" i="1"/>
  <c r="AF697" i="1"/>
  <c r="AG697" i="1"/>
  <c r="A698" i="1"/>
  <c r="AA698" i="1"/>
  <c r="AB698" i="1"/>
  <c r="AC698" i="1"/>
  <c r="AD698" i="1"/>
  <c r="AE698" i="1"/>
  <c r="AF698" i="1"/>
  <c r="AG698" i="1"/>
  <c r="A699" i="1"/>
  <c r="AA699" i="1"/>
  <c r="AB699" i="1"/>
  <c r="AC699" i="1"/>
  <c r="AD699" i="1"/>
  <c r="AE699" i="1"/>
  <c r="AF699" i="1"/>
  <c r="AG699" i="1"/>
  <c r="A700" i="1"/>
  <c r="AA700" i="1"/>
  <c r="AB700" i="1"/>
  <c r="AC700" i="1"/>
  <c r="AD700" i="1"/>
  <c r="AE700" i="1"/>
  <c r="AF700" i="1"/>
  <c r="AG700" i="1"/>
  <c r="A701" i="1"/>
  <c r="AA701" i="1"/>
  <c r="AB701" i="1"/>
  <c r="AC701" i="1"/>
  <c r="AD701" i="1"/>
  <c r="AE701" i="1"/>
  <c r="AF701" i="1"/>
  <c r="AG701" i="1"/>
  <c r="A702" i="1"/>
  <c r="AA702" i="1"/>
  <c r="AB702" i="1"/>
  <c r="AC702" i="1"/>
  <c r="AD702" i="1"/>
  <c r="AE702" i="1"/>
  <c r="AF702" i="1"/>
  <c r="AG702" i="1"/>
  <c r="A703" i="1"/>
  <c r="AA703" i="1"/>
  <c r="AB703" i="1"/>
  <c r="AC703" i="1"/>
  <c r="AD703" i="1"/>
  <c r="AE703" i="1"/>
  <c r="AF703" i="1"/>
  <c r="AG703" i="1"/>
  <c r="A704" i="1"/>
  <c r="AA704" i="1"/>
  <c r="AB704" i="1"/>
  <c r="AC704" i="1"/>
  <c r="AD704" i="1"/>
  <c r="AE704" i="1"/>
  <c r="AF704" i="1"/>
  <c r="AG704" i="1"/>
  <c r="A705" i="1"/>
  <c r="AA705" i="1"/>
  <c r="AB705" i="1"/>
  <c r="AC705" i="1"/>
  <c r="AD705" i="1"/>
  <c r="AE705" i="1"/>
  <c r="AF705" i="1"/>
  <c r="AG705" i="1"/>
  <c r="A706" i="1"/>
  <c r="AA706" i="1"/>
  <c r="AB706" i="1"/>
  <c r="AC706" i="1"/>
  <c r="AD706" i="1"/>
  <c r="AE706" i="1"/>
  <c r="AF706" i="1"/>
  <c r="AG706" i="1"/>
  <c r="A707" i="1"/>
  <c r="AA707" i="1"/>
  <c r="AB707" i="1"/>
  <c r="AC707" i="1"/>
  <c r="AD707" i="1"/>
  <c r="AE707" i="1"/>
  <c r="AF707" i="1"/>
  <c r="AG707" i="1"/>
  <c r="A708" i="1"/>
  <c r="AA708" i="1"/>
  <c r="AB708" i="1"/>
  <c r="AC708" i="1"/>
  <c r="AD708" i="1"/>
  <c r="AE708" i="1"/>
  <c r="AF708" i="1"/>
  <c r="AG708" i="1"/>
  <c r="A709" i="1"/>
  <c r="AA709" i="1"/>
  <c r="AB709" i="1"/>
  <c r="AC709" i="1"/>
  <c r="AD709" i="1"/>
  <c r="AE709" i="1"/>
  <c r="AF709" i="1"/>
  <c r="AG709" i="1"/>
  <c r="A710" i="1"/>
  <c r="AA710" i="1"/>
  <c r="AB710" i="1"/>
  <c r="AC710" i="1"/>
  <c r="AD710" i="1"/>
  <c r="AE710" i="1"/>
  <c r="AF710" i="1"/>
  <c r="AG710" i="1"/>
  <c r="A711" i="1"/>
  <c r="AA711" i="1"/>
  <c r="AB711" i="1"/>
  <c r="AC711" i="1"/>
  <c r="AD711" i="1"/>
  <c r="AE711" i="1"/>
  <c r="AF711" i="1"/>
  <c r="AG711" i="1"/>
  <c r="A712" i="1"/>
  <c r="AA712" i="1"/>
  <c r="AB712" i="1"/>
  <c r="AC712" i="1"/>
  <c r="AD712" i="1"/>
  <c r="AE712" i="1"/>
  <c r="AF712" i="1"/>
  <c r="AG712" i="1"/>
  <c r="A713" i="1"/>
  <c r="AA713" i="1"/>
  <c r="AB713" i="1"/>
  <c r="AC713" i="1"/>
  <c r="AD713" i="1"/>
  <c r="AE713" i="1"/>
  <c r="AF713" i="1"/>
  <c r="AG713" i="1"/>
  <c r="A714" i="1"/>
  <c r="AA714" i="1"/>
  <c r="AB714" i="1"/>
  <c r="AC714" i="1"/>
  <c r="AD714" i="1"/>
  <c r="AE714" i="1"/>
  <c r="AF714" i="1"/>
  <c r="AG714" i="1"/>
  <c r="A715" i="1"/>
  <c r="AA715" i="1"/>
  <c r="AB715" i="1"/>
  <c r="AC715" i="1"/>
  <c r="AD715" i="1"/>
  <c r="AE715" i="1"/>
  <c r="AF715" i="1"/>
  <c r="AG715" i="1"/>
  <c r="A716" i="1"/>
  <c r="AA716" i="1"/>
  <c r="AB716" i="1"/>
  <c r="AC716" i="1"/>
  <c r="AD716" i="1"/>
  <c r="AE716" i="1"/>
  <c r="AF716" i="1"/>
  <c r="AG716" i="1"/>
  <c r="A717" i="1"/>
  <c r="AA717" i="1"/>
  <c r="AB717" i="1"/>
  <c r="AC717" i="1"/>
  <c r="AD717" i="1"/>
  <c r="AE717" i="1"/>
  <c r="AF717" i="1"/>
  <c r="AG717" i="1"/>
  <c r="A718" i="1"/>
  <c r="AA718" i="1"/>
  <c r="AB718" i="1"/>
  <c r="AC718" i="1"/>
  <c r="AD718" i="1"/>
  <c r="AE718" i="1"/>
  <c r="AF718" i="1"/>
  <c r="AG718" i="1"/>
  <c r="A719" i="1"/>
  <c r="AA719" i="1"/>
  <c r="AB719" i="1"/>
  <c r="AC719" i="1"/>
  <c r="AD719" i="1"/>
  <c r="AE719" i="1"/>
  <c r="AF719" i="1"/>
  <c r="AG719" i="1"/>
  <c r="A720" i="1"/>
  <c r="AA720" i="1"/>
  <c r="AB720" i="1"/>
  <c r="AC720" i="1"/>
  <c r="AD720" i="1"/>
  <c r="AE720" i="1"/>
  <c r="AF720" i="1"/>
  <c r="AG720" i="1"/>
  <c r="A721" i="1"/>
  <c r="AA721" i="1"/>
  <c r="AB721" i="1"/>
  <c r="AC721" i="1"/>
  <c r="AD721" i="1"/>
  <c r="AE721" i="1"/>
  <c r="AF721" i="1"/>
  <c r="AG721" i="1"/>
  <c r="A722" i="1"/>
  <c r="AA722" i="1"/>
  <c r="AB722" i="1"/>
  <c r="AC722" i="1"/>
  <c r="AD722" i="1"/>
  <c r="AE722" i="1"/>
  <c r="AF722" i="1"/>
  <c r="AG722" i="1"/>
  <c r="A723" i="1"/>
  <c r="AA723" i="1"/>
  <c r="AB723" i="1"/>
  <c r="AC723" i="1"/>
  <c r="AD723" i="1"/>
  <c r="AE723" i="1"/>
  <c r="AF723" i="1"/>
  <c r="AG723" i="1"/>
  <c r="A724" i="1"/>
  <c r="AA724" i="1"/>
  <c r="AB724" i="1"/>
  <c r="AC724" i="1"/>
  <c r="AD724" i="1"/>
  <c r="AE724" i="1"/>
  <c r="AF724" i="1"/>
  <c r="AG724" i="1"/>
  <c r="A725" i="1"/>
  <c r="AA725" i="1"/>
  <c r="AB725" i="1"/>
  <c r="AC725" i="1"/>
  <c r="AD725" i="1"/>
  <c r="AE725" i="1"/>
  <c r="AF725" i="1"/>
  <c r="AG725" i="1"/>
  <c r="A726" i="1"/>
  <c r="AA726" i="1"/>
  <c r="AB726" i="1"/>
  <c r="AC726" i="1"/>
  <c r="AD726" i="1"/>
  <c r="AE726" i="1"/>
  <c r="AF726" i="1"/>
  <c r="AG726" i="1"/>
  <c r="A727" i="1"/>
  <c r="AA727" i="1"/>
  <c r="AB727" i="1"/>
  <c r="AC727" i="1"/>
  <c r="AD727" i="1"/>
  <c r="AE727" i="1"/>
  <c r="AF727" i="1"/>
  <c r="AG727" i="1"/>
  <c r="A728" i="1"/>
  <c r="AA728" i="1"/>
  <c r="AB728" i="1"/>
  <c r="AC728" i="1"/>
  <c r="AD728" i="1"/>
  <c r="AE728" i="1"/>
  <c r="AF728" i="1"/>
  <c r="AG728" i="1"/>
  <c r="A729" i="1"/>
  <c r="AA729" i="1"/>
  <c r="AB729" i="1"/>
  <c r="AC729" i="1"/>
  <c r="AD729" i="1"/>
  <c r="AE729" i="1"/>
  <c r="AF729" i="1"/>
  <c r="AG729" i="1"/>
  <c r="A730" i="1"/>
  <c r="AA730" i="1"/>
  <c r="AB730" i="1"/>
  <c r="AC730" i="1"/>
  <c r="AD730" i="1"/>
  <c r="AE730" i="1"/>
  <c r="AF730" i="1"/>
  <c r="AG730" i="1"/>
  <c r="A731" i="1"/>
  <c r="AA731" i="1"/>
  <c r="AB731" i="1"/>
  <c r="AC731" i="1"/>
  <c r="AD731" i="1"/>
  <c r="AE731" i="1"/>
  <c r="AF731" i="1"/>
  <c r="AG731" i="1"/>
  <c r="A732" i="1"/>
  <c r="AA732" i="1"/>
  <c r="AB732" i="1"/>
  <c r="AC732" i="1"/>
  <c r="AD732" i="1"/>
  <c r="AE732" i="1"/>
  <c r="AF732" i="1"/>
  <c r="AG732" i="1"/>
  <c r="A733" i="1"/>
  <c r="AA733" i="1"/>
  <c r="AB733" i="1"/>
  <c r="AC733" i="1"/>
  <c r="AD733" i="1"/>
  <c r="AE733" i="1"/>
  <c r="AF733" i="1"/>
  <c r="AG733" i="1"/>
  <c r="A734" i="1"/>
  <c r="AA734" i="1"/>
  <c r="AB734" i="1"/>
  <c r="AC734" i="1"/>
  <c r="AD734" i="1"/>
  <c r="AE734" i="1"/>
  <c r="AF734" i="1"/>
  <c r="AG734" i="1"/>
  <c r="A735" i="1"/>
  <c r="AA735" i="1"/>
  <c r="AB735" i="1"/>
  <c r="AC735" i="1"/>
  <c r="AD735" i="1"/>
  <c r="AE735" i="1"/>
  <c r="AF735" i="1"/>
  <c r="AG735" i="1"/>
  <c r="A736" i="1"/>
  <c r="AA736" i="1"/>
  <c r="AB736" i="1"/>
  <c r="AC736" i="1"/>
  <c r="AD736" i="1"/>
  <c r="AE736" i="1"/>
  <c r="AF736" i="1"/>
  <c r="AG736" i="1"/>
  <c r="A737" i="1"/>
  <c r="AA737" i="1"/>
  <c r="AB737" i="1"/>
  <c r="AC737" i="1"/>
  <c r="AD737" i="1"/>
  <c r="AE737" i="1"/>
  <c r="AF737" i="1"/>
  <c r="AG737" i="1"/>
  <c r="A738" i="1"/>
  <c r="AA738" i="1"/>
  <c r="AB738" i="1"/>
  <c r="AC738" i="1"/>
  <c r="AD738" i="1"/>
  <c r="AE738" i="1"/>
  <c r="AF738" i="1"/>
  <c r="AG738" i="1"/>
  <c r="A739" i="1"/>
  <c r="AA739" i="1"/>
  <c r="AB739" i="1"/>
  <c r="AC739" i="1"/>
  <c r="AD739" i="1"/>
  <c r="AE739" i="1"/>
  <c r="AF739" i="1"/>
  <c r="AG739" i="1"/>
  <c r="A740" i="1"/>
  <c r="AA740" i="1"/>
  <c r="AB740" i="1"/>
  <c r="AC740" i="1"/>
  <c r="AD740" i="1"/>
  <c r="AE740" i="1"/>
  <c r="AF740" i="1"/>
  <c r="AG740" i="1"/>
  <c r="A741" i="1"/>
  <c r="AA741" i="1"/>
  <c r="AB741" i="1"/>
  <c r="AC741" i="1"/>
  <c r="AD741" i="1"/>
  <c r="AE741" i="1"/>
  <c r="AF741" i="1"/>
  <c r="AG741" i="1"/>
  <c r="A742" i="1"/>
  <c r="AA742" i="1"/>
  <c r="AB742" i="1"/>
  <c r="AC742" i="1"/>
  <c r="AD742" i="1"/>
  <c r="AE742" i="1"/>
  <c r="AF742" i="1"/>
  <c r="AG742" i="1"/>
  <c r="A743" i="1"/>
  <c r="AA743" i="1"/>
  <c r="AB743" i="1"/>
  <c r="AC743" i="1"/>
  <c r="AD743" i="1"/>
  <c r="AE743" i="1"/>
  <c r="AF743" i="1"/>
  <c r="AG743" i="1"/>
  <c r="A744" i="1"/>
  <c r="AA744" i="1"/>
  <c r="AB744" i="1"/>
  <c r="AC744" i="1"/>
  <c r="AD744" i="1"/>
  <c r="AE744" i="1"/>
  <c r="AF744" i="1"/>
  <c r="AG744" i="1"/>
  <c r="A745" i="1"/>
  <c r="AA745" i="1"/>
  <c r="AB745" i="1"/>
  <c r="AC745" i="1"/>
  <c r="AD745" i="1"/>
  <c r="AE745" i="1"/>
  <c r="AF745" i="1"/>
  <c r="AG745" i="1"/>
  <c r="A746" i="1"/>
  <c r="AA746" i="1"/>
  <c r="AB746" i="1"/>
  <c r="AC746" i="1"/>
  <c r="AD746" i="1"/>
  <c r="AE746" i="1"/>
  <c r="AF746" i="1"/>
  <c r="AG746" i="1"/>
  <c r="A747" i="1"/>
  <c r="AA747" i="1"/>
  <c r="AB747" i="1"/>
  <c r="AC747" i="1"/>
  <c r="AD747" i="1"/>
  <c r="AE747" i="1"/>
  <c r="AF747" i="1"/>
  <c r="AG747" i="1"/>
  <c r="A748" i="1"/>
  <c r="AA748" i="1"/>
  <c r="AB748" i="1"/>
  <c r="AC748" i="1"/>
  <c r="AD748" i="1"/>
  <c r="AE748" i="1"/>
  <c r="AF748" i="1"/>
  <c r="AG748" i="1"/>
  <c r="A749" i="1"/>
  <c r="AA749" i="1"/>
  <c r="AB749" i="1"/>
  <c r="AC749" i="1"/>
  <c r="AD749" i="1"/>
  <c r="AE749" i="1"/>
  <c r="AF749" i="1"/>
  <c r="AG749" i="1"/>
  <c r="A750" i="1"/>
  <c r="AA750" i="1"/>
  <c r="AB750" i="1"/>
  <c r="AC750" i="1"/>
  <c r="AD750" i="1"/>
  <c r="AE750" i="1"/>
  <c r="AF750" i="1"/>
  <c r="AG750" i="1"/>
  <c r="A751" i="1"/>
  <c r="AA751" i="1"/>
  <c r="AB751" i="1"/>
  <c r="AC751" i="1"/>
  <c r="AD751" i="1"/>
  <c r="AE751" i="1"/>
  <c r="AF751" i="1"/>
  <c r="AG751" i="1"/>
  <c r="A752" i="1"/>
  <c r="AA752" i="1"/>
  <c r="AB752" i="1"/>
  <c r="AC752" i="1"/>
  <c r="AD752" i="1"/>
  <c r="AE752" i="1"/>
  <c r="AF752" i="1"/>
  <c r="AG752" i="1"/>
  <c r="A753" i="1"/>
  <c r="AA753" i="1"/>
  <c r="AB753" i="1"/>
  <c r="AC753" i="1"/>
  <c r="AD753" i="1"/>
  <c r="AE753" i="1"/>
  <c r="AF753" i="1"/>
  <c r="AG753" i="1"/>
  <c r="A754" i="1"/>
  <c r="AA754" i="1"/>
  <c r="AB754" i="1"/>
  <c r="AC754" i="1"/>
  <c r="AD754" i="1"/>
  <c r="AE754" i="1"/>
  <c r="AF754" i="1"/>
  <c r="AG754" i="1"/>
  <c r="A755" i="1"/>
  <c r="AA755" i="1"/>
  <c r="AB755" i="1"/>
  <c r="AC755" i="1"/>
  <c r="AD755" i="1"/>
  <c r="AE755" i="1"/>
  <c r="AF755" i="1"/>
  <c r="AG755" i="1"/>
  <c r="A756" i="1"/>
  <c r="AA756" i="1"/>
  <c r="AB756" i="1"/>
  <c r="AC756" i="1"/>
  <c r="AD756" i="1"/>
  <c r="AE756" i="1"/>
  <c r="AF756" i="1"/>
  <c r="AG756" i="1"/>
  <c r="A757" i="1"/>
  <c r="AA757" i="1"/>
  <c r="AB757" i="1"/>
  <c r="AC757" i="1"/>
  <c r="AD757" i="1"/>
  <c r="AE757" i="1"/>
  <c r="AF757" i="1"/>
  <c r="AG757" i="1"/>
  <c r="A758" i="1"/>
  <c r="AA758" i="1"/>
  <c r="AB758" i="1"/>
  <c r="AC758" i="1"/>
  <c r="AD758" i="1"/>
  <c r="AE758" i="1"/>
  <c r="AF758" i="1"/>
  <c r="AG758" i="1"/>
  <c r="A759" i="1"/>
  <c r="AA759" i="1"/>
  <c r="AB759" i="1"/>
  <c r="AC759" i="1"/>
  <c r="AD759" i="1"/>
  <c r="AE759" i="1"/>
  <c r="AF759" i="1"/>
  <c r="AG759" i="1"/>
  <c r="A760" i="1"/>
  <c r="AA760" i="1"/>
  <c r="AB760" i="1"/>
  <c r="AC760" i="1"/>
  <c r="AD760" i="1"/>
  <c r="AE760" i="1"/>
  <c r="AF760" i="1"/>
  <c r="AG760" i="1"/>
  <c r="A761" i="1"/>
  <c r="AA761" i="1"/>
  <c r="AB761" i="1"/>
  <c r="AC761" i="1"/>
  <c r="AD761" i="1"/>
  <c r="AE761" i="1"/>
  <c r="AF761" i="1"/>
  <c r="AG761" i="1"/>
  <c r="A762" i="1"/>
  <c r="AA762" i="1"/>
  <c r="AB762" i="1"/>
  <c r="AC762" i="1"/>
  <c r="AD762" i="1"/>
  <c r="AE762" i="1"/>
  <c r="AF762" i="1"/>
  <c r="AG762" i="1"/>
  <c r="A763" i="1"/>
  <c r="AA763" i="1"/>
  <c r="AB763" i="1"/>
  <c r="AC763" i="1"/>
  <c r="AD763" i="1"/>
  <c r="AE763" i="1"/>
  <c r="AF763" i="1"/>
  <c r="AG763" i="1"/>
  <c r="A764" i="1"/>
  <c r="AA764" i="1"/>
  <c r="AB764" i="1"/>
  <c r="AC764" i="1"/>
  <c r="AD764" i="1"/>
  <c r="AE764" i="1"/>
  <c r="AF764" i="1"/>
  <c r="AG764" i="1"/>
  <c r="A765" i="1"/>
  <c r="AA765" i="1"/>
  <c r="AB765" i="1"/>
  <c r="AC765" i="1"/>
  <c r="AD765" i="1"/>
  <c r="AE765" i="1"/>
  <c r="AF765" i="1"/>
  <c r="AG765" i="1"/>
  <c r="A766" i="1"/>
  <c r="AA766" i="1"/>
  <c r="AB766" i="1"/>
  <c r="AC766" i="1"/>
  <c r="AD766" i="1"/>
  <c r="AE766" i="1"/>
  <c r="AF766" i="1"/>
  <c r="AG766" i="1"/>
  <c r="A767" i="1"/>
  <c r="AA767" i="1"/>
  <c r="AB767" i="1"/>
  <c r="AC767" i="1"/>
  <c r="AD767" i="1"/>
  <c r="AE767" i="1"/>
  <c r="AF767" i="1"/>
  <c r="AG767" i="1"/>
  <c r="A768" i="1"/>
  <c r="AA768" i="1"/>
  <c r="AB768" i="1"/>
  <c r="AC768" i="1"/>
  <c r="AD768" i="1"/>
  <c r="AE768" i="1"/>
  <c r="AF768" i="1"/>
  <c r="AG768" i="1"/>
  <c r="A769" i="1"/>
  <c r="AA769" i="1"/>
  <c r="AB769" i="1"/>
  <c r="AC769" i="1"/>
  <c r="AD769" i="1"/>
  <c r="AE769" i="1"/>
  <c r="AF769" i="1"/>
  <c r="AG769" i="1"/>
  <c r="A770" i="1"/>
  <c r="AA770" i="1"/>
  <c r="AB770" i="1"/>
  <c r="AC770" i="1"/>
  <c r="AD770" i="1"/>
  <c r="AE770" i="1"/>
  <c r="AF770" i="1"/>
  <c r="AG770" i="1"/>
  <c r="A771" i="1"/>
  <c r="AA771" i="1"/>
  <c r="AB771" i="1"/>
  <c r="AC771" i="1"/>
  <c r="AD771" i="1"/>
  <c r="AE771" i="1"/>
  <c r="AF771" i="1"/>
  <c r="AG771" i="1"/>
  <c r="A772" i="1"/>
  <c r="AA772" i="1"/>
  <c r="AB772" i="1"/>
  <c r="AC772" i="1"/>
  <c r="AD772" i="1"/>
  <c r="AE772" i="1"/>
  <c r="AF772" i="1"/>
  <c r="AG772" i="1"/>
  <c r="A773" i="1"/>
  <c r="AA773" i="1"/>
  <c r="AB773" i="1"/>
  <c r="AC773" i="1"/>
  <c r="AD773" i="1"/>
  <c r="AE773" i="1"/>
  <c r="AF773" i="1"/>
  <c r="AG773" i="1"/>
  <c r="A774" i="1"/>
  <c r="AA774" i="1"/>
  <c r="AB774" i="1"/>
  <c r="AC774" i="1"/>
  <c r="AD774" i="1"/>
  <c r="AE774" i="1"/>
  <c r="AF774" i="1"/>
  <c r="AG774" i="1"/>
  <c r="A775" i="1"/>
  <c r="AA775" i="1"/>
  <c r="AB775" i="1"/>
  <c r="AC775" i="1"/>
  <c r="AD775" i="1"/>
  <c r="AE775" i="1"/>
  <c r="AF775" i="1"/>
  <c r="AG775" i="1"/>
  <c r="A776" i="1"/>
  <c r="AA776" i="1"/>
  <c r="AB776" i="1"/>
  <c r="AC776" i="1"/>
  <c r="AD776" i="1"/>
  <c r="AE776" i="1"/>
  <c r="AF776" i="1"/>
  <c r="AG776" i="1"/>
  <c r="A777" i="1"/>
  <c r="AA777" i="1"/>
  <c r="AB777" i="1"/>
  <c r="AC777" i="1"/>
  <c r="AD777" i="1"/>
  <c r="AE777" i="1"/>
  <c r="AF777" i="1"/>
  <c r="AG777" i="1"/>
  <c r="A778" i="1"/>
  <c r="AA778" i="1"/>
  <c r="AB778" i="1"/>
  <c r="AC778" i="1"/>
  <c r="AD778" i="1"/>
  <c r="AE778" i="1"/>
  <c r="AF778" i="1"/>
  <c r="AG778" i="1"/>
  <c r="A779" i="1"/>
  <c r="AA779" i="1"/>
  <c r="AB779" i="1"/>
  <c r="AC779" i="1"/>
  <c r="AD779" i="1"/>
  <c r="AE779" i="1"/>
  <c r="AF779" i="1"/>
  <c r="AG779" i="1"/>
  <c r="A780" i="1"/>
  <c r="AA780" i="1"/>
  <c r="AB780" i="1"/>
  <c r="AC780" i="1"/>
  <c r="AD780" i="1"/>
  <c r="AE780" i="1"/>
  <c r="AF780" i="1"/>
  <c r="AG780" i="1"/>
  <c r="A781" i="1"/>
  <c r="AA781" i="1"/>
  <c r="AB781" i="1"/>
  <c r="AC781" i="1"/>
  <c r="AD781" i="1"/>
  <c r="AE781" i="1"/>
  <c r="AF781" i="1"/>
  <c r="AG781" i="1"/>
  <c r="A782" i="1"/>
  <c r="AA782" i="1"/>
  <c r="AB782" i="1"/>
  <c r="AC782" i="1"/>
  <c r="AD782" i="1"/>
  <c r="AE782" i="1"/>
  <c r="AF782" i="1"/>
  <c r="AG782" i="1"/>
  <c r="A783" i="1"/>
  <c r="AA783" i="1"/>
  <c r="AB783" i="1"/>
  <c r="AC783" i="1"/>
  <c r="AD783" i="1"/>
  <c r="AE783" i="1"/>
  <c r="AF783" i="1"/>
  <c r="AG783" i="1"/>
  <c r="A784" i="1"/>
  <c r="AA784" i="1"/>
  <c r="AB784" i="1"/>
  <c r="AC784" i="1"/>
  <c r="AD784" i="1"/>
  <c r="AE784" i="1"/>
  <c r="AF784" i="1"/>
  <c r="AG784" i="1"/>
  <c r="A785" i="1"/>
  <c r="AA785" i="1"/>
  <c r="AB785" i="1"/>
  <c r="AC785" i="1"/>
  <c r="AD785" i="1"/>
  <c r="AE785" i="1"/>
  <c r="AF785" i="1"/>
  <c r="AG785" i="1"/>
  <c r="A786" i="1"/>
  <c r="AA786" i="1"/>
  <c r="AB786" i="1"/>
  <c r="AC786" i="1"/>
  <c r="AD786" i="1"/>
  <c r="AE786" i="1"/>
  <c r="AF786" i="1"/>
  <c r="AG786" i="1"/>
  <c r="A787" i="1"/>
  <c r="AA787" i="1"/>
  <c r="AB787" i="1"/>
  <c r="AC787" i="1"/>
  <c r="AD787" i="1"/>
  <c r="AE787" i="1"/>
  <c r="AF787" i="1"/>
  <c r="AG787" i="1"/>
  <c r="A788" i="1"/>
  <c r="AA788" i="1"/>
  <c r="AB788" i="1"/>
  <c r="AC788" i="1"/>
  <c r="AD788" i="1"/>
  <c r="AE788" i="1"/>
  <c r="AF788" i="1"/>
  <c r="AG788" i="1"/>
  <c r="A789" i="1"/>
  <c r="AA789" i="1"/>
  <c r="AB789" i="1"/>
  <c r="AC789" i="1"/>
  <c r="AD789" i="1"/>
  <c r="AE789" i="1"/>
  <c r="AF789" i="1"/>
  <c r="AG789" i="1"/>
  <c r="A790" i="1"/>
  <c r="AA790" i="1"/>
  <c r="AB790" i="1"/>
  <c r="AC790" i="1"/>
  <c r="AD790" i="1"/>
  <c r="AE790" i="1"/>
  <c r="AF790" i="1"/>
  <c r="AG790" i="1"/>
  <c r="A791" i="1"/>
  <c r="AA791" i="1"/>
  <c r="AB791" i="1"/>
  <c r="AC791" i="1"/>
  <c r="AD791" i="1"/>
  <c r="AE791" i="1"/>
  <c r="AF791" i="1"/>
  <c r="AG791" i="1"/>
  <c r="A792" i="1"/>
  <c r="AA792" i="1"/>
  <c r="AB792" i="1"/>
  <c r="AC792" i="1"/>
  <c r="AD792" i="1"/>
  <c r="AE792" i="1"/>
  <c r="AF792" i="1"/>
  <c r="AG792" i="1"/>
  <c r="A793" i="1"/>
  <c r="AA793" i="1"/>
  <c r="AB793" i="1"/>
  <c r="AC793" i="1"/>
  <c r="AD793" i="1"/>
  <c r="AE793" i="1"/>
  <c r="AF793" i="1"/>
  <c r="AG793" i="1"/>
  <c r="A794" i="1"/>
  <c r="AA794" i="1"/>
  <c r="AB794" i="1"/>
  <c r="AC794" i="1"/>
  <c r="AD794" i="1"/>
  <c r="AE794" i="1"/>
  <c r="AF794" i="1"/>
  <c r="AG794" i="1"/>
  <c r="A795" i="1"/>
  <c r="AA795" i="1"/>
  <c r="AB795" i="1"/>
  <c r="AC795" i="1"/>
  <c r="AD795" i="1"/>
  <c r="AE795" i="1"/>
  <c r="AF795" i="1"/>
  <c r="AG795" i="1"/>
  <c r="A796" i="1"/>
  <c r="AA796" i="1"/>
  <c r="AB796" i="1"/>
  <c r="AC796" i="1"/>
  <c r="AD796" i="1"/>
  <c r="AE796" i="1"/>
  <c r="AF796" i="1"/>
  <c r="AG796" i="1"/>
  <c r="A797" i="1"/>
  <c r="AA797" i="1"/>
  <c r="AB797" i="1"/>
  <c r="AC797" i="1"/>
  <c r="AD797" i="1"/>
  <c r="AE797" i="1"/>
  <c r="AF797" i="1"/>
  <c r="AG797" i="1"/>
  <c r="A798" i="1"/>
  <c r="AA798" i="1"/>
  <c r="AB798" i="1"/>
  <c r="AC798" i="1"/>
  <c r="AD798" i="1"/>
  <c r="AE798" i="1"/>
  <c r="AF798" i="1"/>
  <c r="AG798" i="1"/>
  <c r="A799" i="1"/>
  <c r="AA799" i="1"/>
  <c r="AB799" i="1"/>
  <c r="AC799" i="1"/>
  <c r="AD799" i="1"/>
  <c r="AE799" i="1"/>
  <c r="AF799" i="1"/>
  <c r="AG799" i="1"/>
  <c r="A800" i="1"/>
  <c r="AA800" i="1"/>
  <c r="AB800" i="1"/>
  <c r="AC800" i="1"/>
  <c r="AD800" i="1"/>
  <c r="AE800" i="1"/>
  <c r="AF800" i="1"/>
  <c r="AG800" i="1"/>
  <c r="A801" i="1"/>
  <c r="AA801" i="1"/>
  <c r="AB801" i="1"/>
  <c r="AC801" i="1"/>
  <c r="AD801" i="1"/>
  <c r="AE801" i="1"/>
  <c r="AF801" i="1"/>
  <c r="AG801" i="1"/>
  <c r="A802" i="1"/>
  <c r="AA802" i="1"/>
  <c r="AB802" i="1"/>
  <c r="AC802" i="1"/>
  <c r="AD802" i="1"/>
  <c r="AE802" i="1"/>
  <c r="AF802" i="1"/>
  <c r="AG802" i="1"/>
  <c r="A803" i="1"/>
  <c r="AA803" i="1"/>
  <c r="AB803" i="1"/>
  <c r="AC803" i="1"/>
  <c r="AD803" i="1"/>
  <c r="AE803" i="1"/>
  <c r="AF803" i="1"/>
  <c r="AG803" i="1"/>
  <c r="A804" i="1"/>
  <c r="AA804" i="1"/>
  <c r="AB804" i="1"/>
  <c r="AC804" i="1"/>
  <c r="AD804" i="1"/>
  <c r="AE804" i="1"/>
  <c r="AF804" i="1"/>
  <c r="AG804" i="1"/>
  <c r="A805" i="1"/>
  <c r="AA805" i="1"/>
  <c r="AB805" i="1"/>
  <c r="AC805" i="1"/>
  <c r="AD805" i="1"/>
  <c r="AE805" i="1"/>
  <c r="AF805" i="1"/>
  <c r="AG805" i="1"/>
  <c r="A806" i="1"/>
  <c r="AA806" i="1"/>
  <c r="AB806" i="1"/>
  <c r="AC806" i="1"/>
  <c r="AD806" i="1"/>
  <c r="AE806" i="1"/>
  <c r="AF806" i="1"/>
  <c r="AG806" i="1"/>
  <c r="A807" i="1"/>
  <c r="AA807" i="1"/>
  <c r="AB807" i="1"/>
  <c r="AC807" i="1"/>
  <c r="AD807" i="1"/>
  <c r="AE807" i="1"/>
  <c r="AF807" i="1"/>
  <c r="AG807" i="1"/>
  <c r="A808" i="1"/>
  <c r="AA808" i="1"/>
  <c r="AB808" i="1"/>
  <c r="AC808" i="1"/>
  <c r="AD808" i="1"/>
  <c r="AE808" i="1"/>
  <c r="AF808" i="1"/>
  <c r="AG808" i="1"/>
  <c r="A809" i="1"/>
  <c r="AA809" i="1"/>
  <c r="AB809" i="1"/>
  <c r="AC809" i="1"/>
  <c r="AD809" i="1"/>
  <c r="AE809" i="1"/>
  <c r="AF809" i="1"/>
  <c r="AG809" i="1"/>
  <c r="A810" i="1"/>
  <c r="AA810" i="1"/>
  <c r="AB810" i="1"/>
  <c r="AC810" i="1"/>
  <c r="AD810" i="1"/>
  <c r="AE810" i="1"/>
  <c r="AF810" i="1"/>
  <c r="AG810" i="1"/>
  <c r="A811" i="1"/>
  <c r="AA811" i="1"/>
  <c r="AB811" i="1"/>
  <c r="AC811" i="1"/>
  <c r="AD811" i="1"/>
  <c r="AE811" i="1"/>
  <c r="AF811" i="1"/>
  <c r="AG811" i="1"/>
  <c r="A812" i="1"/>
  <c r="AA812" i="1"/>
  <c r="AB812" i="1"/>
  <c r="AC812" i="1"/>
  <c r="AD812" i="1"/>
  <c r="AE812" i="1"/>
  <c r="AF812" i="1"/>
  <c r="AG812" i="1"/>
  <c r="A813" i="1"/>
  <c r="AA813" i="1"/>
  <c r="AB813" i="1"/>
  <c r="AC813" i="1"/>
  <c r="AD813" i="1"/>
  <c r="AE813" i="1"/>
  <c r="AF813" i="1"/>
  <c r="AG813" i="1"/>
  <c r="A814" i="1"/>
  <c r="AA814" i="1"/>
  <c r="AB814" i="1"/>
  <c r="AC814" i="1"/>
  <c r="AD814" i="1"/>
  <c r="AE814" i="1"/>
  <c r="AF814" i="1"/>
  <c r="AG814" i="1"/>
  <c r="A815" i="1"/>
  <c r="AA815" i="1"/>
  <c r="AB815" i="1"/>
  <c r="AC815" i="1"/>
  <c r="AD815" i="1"/>
  <c r="AE815" i="1"/>
  <c r="AF815" i="1"/>
  <c r="AG815" i="1"/>
  <c r="A816" i="1"/>
  <c r="AA816" i="1"/>
  <c r="AB816" i="1"/>
  <c r="AC816" i="1"/>
  <c r="AD816" i="1"/>
  <c r="AE816" i="1"/>
  <c r="AF816" i="1"/>
  <c r="AG816" i="1"/>
  <c r="A817" i="1"/>
  <c r="AA817" i="1"/>
  <c r="AB817" i="1"/>
  <c r="AC817" i="1"/>
  <c r="AD817" i="1"/>
  <c r="AE817" i="1"/>
  <c r="AF817" i="1"/>
  <c r="AG817" i="1"/>
  <c r="A818" i="1"/>
  <c r="AA818" i="1"/>
  <c r="AB818" i="1"/>
  <c r="AC818" i="1"/>
  <c r="AD818" i="1"/>
  <c r="AE818" i="1"/>
  <c r="AF818" i="1"/>
  <c r="AG818" i="1"/>
  <c r="A819" i="1"/>
  <c r="AA819" i="1"/>
  <c r="AB819" i="1"/>
  <c r="AC819" i="1"/>
  <c r="AD819" i="1"/>
  <c r="AE819" i="1"/>
  <c r="AF819" i="1"/>
  <c r="AG819" i="1"/>
  <c r="A820" i="1"/>
  <c r="AA820" i="1"/>
  <c r="AB820" i="1"/>
  <c r="AC820" i="1"/>
  <c r="AD820" i="1"/>
  <c r="AE820" i="1"/>
  <c r="AF820" i="1"/>
  <c r="AG820" i="1"/>
  <c r="A821" i="1"/>
  <c r="AA821" i="1"/>
  <c r="AB821" i="1"/>
  <c r="AC821" i="1"/>
  <c r="AD821" i="1"/>
  <c r="AE821" i="1"/>
  <c r="AF821" i="1"/>
  <c r="AG821" i="1"/>
  <c r="A822" i="1"/>
  <c r="AA822" i="1"/>
  <c r="AB822" i="1"/>
  <c r="AC822" i="1"/>
  <c r="AD822" i="1"/>
  <c r="AE822" i="1"/>
  <c r="AF822" i="1"/>
  <c r="AG822" i="1"/>
  <c r="A823" i="1"/>
  <c r="AA823" i="1"/>
  <c r="AB823" i="1"/>
  <c r="AC823" i="1"/>
  <c r="AD823" i="1"/>
  <c r="AE823" i="1"/>
  <c r="AF823" i="1"/>
  <c r="AG823" i="1"/>
  <c r="A824" i="1"/>
  <c r="AA824" i="1"/>
  <c r="AB824" i="1"/>
  <c r="AC824" i="1"/>
  <c r="AD824" i="1"/>
  <c r="AE824" i="1"/>
  <c r="AF824" i="1"/>
  <c r="AG824" i="1"/>
  <c r="A825" i="1"/>
  <c r="AA825" i="1"/>
  <c r="AB825" i="1"/>
  <c r="AC825" i="1"/>
  <c r="AD825" i="1"/>
  <c r="AE825" i="1"/>
  <c r="AF825" i="1"/>
  <c r="AG825" i="1"/>
  <c r="A826" i="1"/>
  <c r="AA826" i="1"/>
  <c r="AB826" i="1"/>
  <c r="AC826" i="1"/>
  <c r="AD826" i="1"/>
  <c r="AE826" i="1"/>
  <c r="AF826" i="1"/>
  <c r="AG826" i="1"/>
  <c r="A827" i="1"/>
  <c r="AA827" i="1"/>
  <c r="AB827" i="1"/>
  <c r="AC827" i="1"/>
  <c r="AD827" i="1"/>
  <c r="AE827" i="1"/>
  <c r="AF827" i="1"/>
  <c r="AG827" i="1"/>
  <c r="A828" i="1"/>
  <c r="AA828" i="1"/>
  <c r="AB828" i="1"/>
  <c r="AC828" i="1"/>
  <c r="AD828" i="1"/>
  <c r="AE828" i="1"/>
  <c r="AF828" i="1"/>
  <c r="AG828" i="1"/>
  <c r="A829" i="1"/>
  <c r="AA829" i="1"/>
  <c r="AB829" i="1"/>
  <c r="AC829" i="1"/>
  <c r="AD829" i="1"/>
  <c r="AE829" i="1"/>
  <c r="AF829" i="1"/>
  <c r="AG829" i="1"/>
  <c r="A830" i="1"/>
  <c r="AA830" i="1"/>
  <c r="AB830" i="1"/>
  <c r="AC830" i="1"/>
  <c r="AD830" i="1"/>
  <c r="AE830" i="1"/>
  <c r="AF830" i="1"/>
  <c r="AG830" i="1"/>
  <c r="A831" i="1"/>
  <c r="AA831" i="1"/>
  <c r="AB831" i="1"/>
  <c r="AC831" i="1"/>
  <c r="AD831" i="1"/>
  <c r="AE831" i="1"/>
  <c r="AF831" i="1"/>
  <c r="AG831" i="1"/>
  <c r="A832" i="1"/>
  <c r="AA832" i="1"/>
  <c r="AB832" i="1"/>
  <c r="AC832" i="1"/>
  <c r="AD832" i="1"/>
  <c r="AE832" i="1"/>
  <c r="AF832" i="1"/>
  <c r="AG832" i="1"/>
  <c r="A833" i="1"/>
  <c r="AA833" i="1"/>
  <c r="AB833" i="1"/>
  <c r="AC833" i="1"/>
  <c r="AD833" i="1"/>
  <c r="AE833" i="1"/>
  <c r="AF833" i="1"/>
  <c r="AG833" i="1"/>
  <c r="A834" i="1"/>
  <c r="AA834" i="1"/>
  <c r="AB834" i="1"/>
  <c r="AC834" i="1"/>
  <c r="AD834" i="1"/>
  <c r="AE834" i="1"/>
  <c r="AF834" i="1"/>
  <c r="AG834" i="1"/>
  <c r="A835" i="1"/>
  <c r="AA835" i="1"/>
  <c r="AB835" i="1"/>
  <c r="AC835" i="1"/>
  <c r="AD835" i="1"/>
  <c r="AE835" i="1"/>
  <c r="AF835" i="1"/>
  <c r="AG835" i="1"/>
  <c r="A836" i="1"/>
  <c r="AA836" i="1"/>
  <c r="AB836" i="1"/>
  <c r="AC836" i="1"/>
  <c r="AD836" i="1"/>
  <c r="AE836" i="1"/>
  <c r="AF836" i="1"/>
  <c r="AG836" i="1"/>
  <c r="A837" i="1"/>
  <c r="AA837" i="1"/>
  <c r="AB837" i="1"/>
  <c r="AC837" i="1"/>
  <c r="AD837" i="1"/>
  <c r="AE837" i="1"/>
  <c r="AF837" i="1"/>
  <c r="AG837" i="1"/>
  <c r="A838" i="1"/>
  <c r="AA838" i="1"/>
  <c r="AB838" i="1"/>
  <c r="AC838" i="1"/>
  <c r="AD838" i="1"/>
  <c r="AE838" i="1"/>
  <c r="AF838" i="1"/>
  <c r="AG838" i="1"/>
  <c r="A839" i="1"/>
  <c r="AA839" i="1"/>
  <c r="AB839" i="1"/>
  <c r="AC839" i="1"/>
  <c r="AD839" i="1"/>
  <c r="AE839" i="1"/>
  <c r="AF839" i="1"/>
  <c r="AG839" i="1"/>
  <c r="A840" i="1"/>
  <c r="AA840" i="1"/>
  <c r="AB840" i="1"/>
  <c r="AC840" i="1"/>
  <c r="AD840" i="1"/>
  <c r="AE840" i="1"/>
  <c r="AF840" i="1"/>
  <c r="AG840" i="1"/>
  <c r="A841" i="1"/>
  <c r="AA841" i="1"/>
  <c r="AB841" i="1"/>
  <c r="AC841" i="1"/>
  <c r="AD841" i="1"/>
  <c r="AE841" i="1"/>
  <c r="AF841" i="1"/>
  <c r="AG841" i="1"/>
  <c r="A842" i="1"/>
  <c r="AA842" i="1"/>
  <c r="AB842" i="1"/>
  <c r="AC842" i="1"/>
  <c r="AD842" i="1"/>
  <c r="AE842" i="1"/>
  <c r="AF842" i="1"/>
  <c r="AG842" i="1"/>
  <c r="A843" i="1"/>
  <c r="AA843" i="1"/>
  <c r="AB843" i="1"/>
  <c r="AC843" i="1"/>
  <c r="AD843" i="1"/>
  <c r="AE843" i="1"/>
  <c r="AF843" i="1"/>
  <c r="AG843" i="1"/>
  <c r="A844" i="1"/>
  <c r="AA844" i="1"/>
  <c r="AB844" i="1"/>
  <c r="AC844" i="1"/>
  <c r="AD844" i="1"/>
  <c r="AE844" i="1"/>
  <c r="AF844" i="1"/>
  <c r="AG844" i="1"/>
  <c r="A845" i="1"/>
  <c r="AA845" i="1"/>
  <c r="AB845" i="1"/>
  <c r="AC845" i="1"/>
  <c r="AD845" i="1"/>
  <c r="AE845" i="1"/>
  <c r="AF845" i="1"/>
  <c r="AG845" i="1"/>
  <c r="A846" i="1"/>
  <c r="AA846" i="1"/>
  <c r="AB846" i="1"/>
  <c r="AC846" i="1"/>
  <c r="AD846" i="1"/>
  <c r="AE846" i="1"/>
  <c r="AF846" i="1"/>
  <c r="AG846" i="1"/>
  <c r="A847" i="1"/>
  <c r="AA847" i="1"/>
  <c r="AB847" i="1"/>
  <c r="AC847" i="1"/>
  <c r="AD847" i="1"/>
  <c r="AE847" i="1"/>
  <c r="AF847" i="1"/>
  <c r="AG847" i="1"/>
  <c r="A848" i="1"/>
  <c r="AA848" i="1"/>
  <c r="AB848" i="1"/>
  <c r="AC848" i="1"/>
  <c r="AD848" i="1"/>
  <c r="AE848" i="1"/>
  <c r="AF848" i="1"/>
  <c r="AG848" i="1"/>
  <c r="A849" i="1"/>
  <c r="AA849" i="1"/>
  <c r="AB849" i="1"/>
  <c r="AC849" i="1"/>
  <c r="AD849" i="1"/>
  <c r="AE849" i="1"/>
  <c r="AF849" i="1"/>
  <c r="AG849" i="1"/>
  <c r="A850" i="1"/>
  <c r="AA850" i="1"/>
  <c r="AB850" i="1"/>
  <c r="AC850" i="1"/>
  <c r="AD850" i="1"/>
  <c r="AE850" i="1"/>
  <c r="AF850" i="1"/>
  <c r="AG850" i="1"/>
  <c r="A851" i="1"/>
  <c r="AA851" i="1"/>
  <c r="AB851" i="1"/>
  <c r="AC851" i="1"/>
  <c r="AD851" i="1"/>
  <c r="AE851" i="1"/>
  <c r="AF851" i="1"/>
  <c r="AG851" i="1"/>
  <c r="A852" i="1"/>
  <c r="AA852" i="1"/>
  <c r="AB852" i="1"/>
  <c r="AC852" i="1"/>
  <c r="AD852" i="1"/>
  <c r="AE852" i="1"/>
  <c r="AF852" i="1"/>
  <c r="AG852" i="1"/>
  <c r="A853" i="1"/>
  <c r="AA853" i="1"/>
  <c r="AB853" i="1"/>
  <c r="AC853" i="1"/>
  <c r="AD853" i="1"/>
  <c r="AE853" i="1"/>
  <c r="AF853" i="1"/>
  <c r="AG853" i="1"/>
  <c r="A854" i="1"/>
  <c r="AA854" i="1"/>
  <c r="AB854" i="1"/>
  <c r="AC854" i="1"/>
  <c r="AD854" i="1"/>
  <c r="AE854" i="1"/>
  <c r="AF854" i="1"/>
  <c r="AG854" i="1"/>
  <c r="A855" i="1"/>
  <c r="AA855" i="1"/>
  <c r="AB855" i="1"/>
  <c r="AC855" i="1"/>
  <c r="AD855" i="1"/>
  <c r="AE855" i="1"/>
  <c r="AF855" i="1"/>
  <c r="AG855" i="1"/>
  <c r="A856" i="1"/>
  <c r="AA856" i="1"/>
  <c r="AB856" i="1"/>
  <c r="AC856" i="1"/>
  <c r="AD856" i="1"/>
  <c r="AE856" i="1"/>
  <c r="AF856" i="1"/>
  <c r="AG856" i="1"/>
  <c r="A857" i="1"/>
  <c r="AA857" i="1"/>
  <c r="AB857" i="1"/>
  <c r="AC857" i="1"/>
  <c r="AD857" i="1"/>
  <c r="AE857" i="1"/>
  <c r="AF857" i="1"/>
  <c r="AG857" i="1"/>
  <c r="A858" i="1"/>
  <c r="AA858" i="1"/>
  <c r="AB858" i="1"/>
  <c r="AC858" i="1"/>
  <c r="AD858" i="1"/>
  <c r="AE858" i="1"/>
  <c r="AF858" i="1"/>
  <c r="AG858" i="1"/>
  <c r="A859" i="1"/>
  <c r="AA859" i="1"/>
  <c r="AB859" i="1"/>
  <c r="AC859" i="1"/>
  <c r="AD859" i="1"/>
  <c r="AE859" i="1"/>
  <c r="AF859" i="1"/>
  <c r="AG859" i="1"/>
  <c r="A860" i="1"/>
  <c r="AA860" i="1"/>
  <c r="AB860" i="1"/>
  <c r="AC860" i="1"/>
  <c r="AD860" i="1"/>
  <c r="AE860" i="1"/>
  <c r="AF860" i="1"/>
  <c r="AG860" i="1"/>
  <c r="A861" i="1"/>
  <c r="AA861" i="1"/>
  <c r="AB861" i="1"/>
  <c r="AC861" i="1"/>
  <c r="AD861" i="1"/>
  <c r="AE861" i="1"/>
  <c r="AF861" i="1"/>
  <c r="AG861" i="1"/>
  <c r="A862" i="1"/>
  <c r="AA862" i="1"/>
  <c r="AB862" i="1"/>
  <c r="AC862" i="1"/>
  <c r="AD862" i="1"/>
  <c r="AE862" i="1"/>
  <c r="AF862" i="1"/>
  <c r="AG862" i="1"/>
  <c r="A863" i="1"/>
  <c r="AA863" i="1"/>
  <c r="AB863" i="1"/>
  <c r="AC863" i="1"/>
  <c r="AD863" i="1"/>
  <c r="AE863" i="1"/>
  <c r="AF863" i="1"/>
  <c r="AG863" i="1"/>
  <c r="A864" i="1"/>
  <c r="AA864" i="1"/>
  <c r="AB864" i="1"/>
  <c r="AC864" i="1"/>
  <c r="AD864" i="1"/>
  <c r="AE864" i="1"/>
  <c r="AF864" i="1"/>
  <c r="AG864" i="1"/>
  <c r="A865" i="1"/>
  <c r="AA865" i="1"/>
  <c r="AB865" i="1"/>
  <c r="AC865" i="1"/>
  <c r="AD865" i="1"/>
  <c r="AE865" i="1"/>
  <c r="AF865" i="1"/>
  <c r="AG865" i="1"/>
  <c r="A866" i="1"/>
  <c r="AA866" i="1"/>
  <c r="AB866" i="1"/>
  <c r="AC866" i="1"/>
  <c r="AD866" i="1"/>
  <c r="AE866" i="1"/>
  <c r="AF866" i="1"/>
  <c r="AG866" i="1"/>
  <c r="A867" i="1"/>
  <c r="AA867" i="1"/>
  <c r="AB867" i="1"/>
  <c r="AC867" i="1"/>
  <c r="AD867" i="1"/>
  <c r="AE867" i="1"/>
  <c r="AF867" i="1"/>
  <c r="AG867" i="1"/>
  <c r="A868" i="1"/>
  <c r="AA868" i="1"/>
  <c r="AB868" i="1"/>
  <c r="AC868" i="1"/>
  <c r="AD868" i="1"/>
  <c r="AE868" i="1"/>
  <c r="AF868" i="1"/>
  <c r="AG868" i="1"/>
  <c r="A869" i="1"/>
  <c r="AA869" i="1"/>
  <c r="AB869" i="1"/>
  <c r="AC869" i="1"/>
  <c r="AD869" i="1"/>
  <c r="AE869" i="1"/>
  <c r="AF869" i="1"/>
  <c r="AG869" i="1"/>
  <c r="A870" i="1"/>
  <c r="AA870" i="1"/>
  <c r="AB870" i="1"/>
  <c r="AC870" i="1"/>
  <c r="AD870" i="1"/>
  <c r="AE870" i="1"/>
  <c r="AF870" i="1"/>
  <c r="AG870" i="1"/>
  <c r="A871" i="1"/>
  <c r="AA871" i="1"/>
  <c r="AB871" i="1"/>
  <c r="AC871" i="1"/>
  <c r="AD871" i="1"/>
  <c r="AE871" i="1"/>
  <c r="AF871" i="1"/>
  <c r="AG871" i="1"/>
  <c r="A872" i="1"/>
  <c r="AA872" i="1"/>
  <c r="AB872" i="1"/>
  <c r="AC872" i="1"/>
  <c r="AD872" i="1"/>
  <c r="AE872" i="1"/>
  <c r="AF872" i="1"/>
  <c r="AG872" i="1"/>
  <c r="A873" i="1"/>
  <c r="AA873" i="1"/>
  <c r="AB873" i="1"/>
  <c r="AC873" i="1"/>
  <c r="AD873" i="1"/>
  <c r="AE873" i="1"/>
  <c r="AF873" i="1"/>
  <c r="AG873" i="1"/>
  <c r="A874" i="1"/>
  <c r="AA874" i="1"/>
  <c r="AB874" i="1"/>
  <c r="AC874" i="1"/>
  <c r="AD874" i="1"/>
  <c r="AE874" i="1"/>
  <c r="AF874" i="1"/>
  <c r="AG874" i="1"/>
  <c r="A875" i="1"/>
  <c r="AA875" i="1"/>
  <c r="AB875" i="1"/>
  <c r="AC875" i="1"/>
  <c r="AD875" i="1"/>
  <c r="AE875" i="1"/>
  <c r="AF875" i="1"/>
  <c r="AG875" i="1"/>
  <c r="A876" i="1"/>
  <c r="AA876" i="1"/>
  <c r="AB876" i="1"/>
  <c r="AC876" i="1"/>
  <c r="AD876" i="1"/>
  <c r="AE876" i="1"/>
  <c r="AF876" i="1"/>
  <c r="AG876" i="1"/>
  <c r="A877" i="1"/>
  <c r="AA877" i="1"/>
  <c r="AB877" i="1"/>
  <c r="AC877" i="1"/>
  <c r="AD877" i="1"/>
  <c r="AE877" i="1"/>
  <c r="AF877" i="1"/>
  <c r="AG877" i="1"/>
  <c r="A878" i="1"/>
  <c r="AA878" i="1"/>
  <c r="AB878" i="1"/>
  <c r="AC878" i="1"/>
  <c r="AD878" i="1"/>
  <c r="AE878" i="1"/>
  <c r="AF878" i="1"/>
  <c r="AG878" i="1"/>
  <c r="A879" i="1"/>
  <c r="AA879" i="1"/>
  <c r="AB879" i="1"/>
  <c r="AC879" i="1"/>
  <c r="AD879" i="1"/>
  <c r="AE879" i="1"/>
  <c r="AF879" i="1"/>
  <c r="AG879" i="1"/>
  <c r="A880" i="1"/>
  <c r="AA880" i="1"/>
  <c r="AB880" i="1"/>
  <c r="AC880" i="1"/>
  <c r="AD880" i="1"/>
  <c r="AE880" i="1"/>
  <c r="AF880" i="1"/>
  <c r="AG880" i="1"/>
  <c r="A881" i="1"/>
  <c r="AA881" i="1"/>
  <c r="AB881" i="1"/>
  <c r="AC881" i="1"/>
  <c r="AD881" i="1"/>
  <c r="AE881" i="1"/>
  <c r="AF881" i="1"/>
  <c r="AG881" i="1"/>
  <c r="A882" i="1"/>
  <c r="AA882" i="1"/>
  <c r="AB882" i="1"/>
  <c r="AC882" i="1"/>
  <c r="AD882" i="1"/>
  <c r="AE882" i="1"/>
  <c r="AF882" i="1"/>
  <c r="AG882" i="1"/>
  <c r="A883" i="1"/>
  <c r="AA883" i="1"/>
  <c r="AB883" i="1"/>
  <c r="AC883" i="1"/>
  <c r="AD883" i="1"/>
  <c r="AE883" i="1"/>
  <c r="AF883" i="1"/>
  <c r="AG883" i="1"/>
  <c r="A884" i="1"/>
  <c r="AA884" i="1"/>
  <c r="AB884" i="1"/>
  <c r="AC884" i="1"/>
  <c r="AD884" i="1"/>
  <c r="AE884" i="1"/>
  <c r="AF884" i="1"/>
  <c r="AG884" i="1"/>
  <c r="A885" i="1"/>
  <c r="AA885" i="1"/>
  <c r="AB885" i="1"/>
  <c r="AC885" i="1"/>
  <c r="AD885" i="1"/>
  <c r="AE885" i="1"/>
  <c r="AF885" i="1"/>
  <c r="AG885" i="1"/>
  <c r="A886" i="1"/>
  <c r="AA886" i="1"/>
  <c r="AB886" i="1"/>
  <c r="AC886" i="1"/>
  <c r="AD886" i="1"/>
  <c r="AE886" i="1"/>
  <c r="AF886" i="1"/>
  <c r="AG886" i="1"/>
  <c r="A887" i="1"/>
  <c r="AA887" i="1"/>
  <c r="AB887" i="1"/>
  <c r="AC887" i="1"/>
  <c r="AD887" i="1"/>
  <c r="AE887" i="1"/>
  <c r="AF887" i="1"/>
  <c r="AG887" i="1"/>
  <c r="A888" i="1"/>
  <c r="AA888" i="1"/>
  <c r="AB888" i="1"/>
  <c r="AC888" i="1"/>
  <c r="AD888" i="1"/>
  <c r="AE888" i="1"/>
  <c r="AF888" i="1"/>
  <c r="AG888" i="1"/>
  <c r="A889" i="1"/>
  <c r="AA889" i="1"/>
  <c r="AB889" i="1"/>
  <c r="AC889" i="1"/>
  <c r="AD889" i="1"/>
  <c r="AE889" i="1"/>
  <c r="AF889" i="1"/>
  <c r="AG889" i="1"/>
  <c r="A890" i="1"/>
  <c r="AA890" i="1"/>
  <c r="AB890" i="1"/>
  <c r="AC890" i="1"/>
  <c r="AD890" i="1"/>
  <c r="AE890" i="1"/>
  <c r="AF890" i="1"/>
  <c r="AG890" i="1"/>
  <c r="A891" i="1"/>
  <c r="AA891" i="1"/>
  <c r="AB891" i="1"/>
  <c r="AC891" i="1"/>
  <c r="AD891" i="1"/>
  <c r="AE891" i="1"/>
  <c r="AF891" i="1"/>
  <c r="AG891" i="1"/>
  <c r="A892" i="1"/>
  <c r="AA892" i="1"/>
  <c r="AB892" i="1"/>
  <c r="AC892" i="1"/>
  <c r="AD892" i="1"/>
  <c r="AE892" i="1"/>
  <c r="AF892" i="1"/>
  <c r="AG892" i="1"/>
  <c r="A893" i="1"/>
  <c r="AA893" i="1"/>
  <c r="AB893" i="1"/>
  <c r="AC893" i="1"/>
  <c r="AD893" i="1"/>
  <c r="AE893" i="1"/>
  <c r="AF893" i="1"/>
  <c r="AG893" i="1"/>
  <c r="A894" i="1"/>
  <c r="AA894" i="1"/>
  <c r="AB894" i="1"/>
  <c r="AC894" i="1"/>
  <c r="AD894" i="1"/>
  <c r="AE894" i="1"/>
  <c r="AF894" i="1"/>
  <c r="AG894" i="1"/>
  <c r="A895" i="1"/>
  <c r="AA895" i="1"/>
  <c r="AB895" i="1"/>
  <c r="AC895" i="1"/>
  <c r="AD895" i="1"/>
  <c r="AE895" i="1"/>
  <c r="AF895" i="1"/>
  <c r="AG895" i="1"/>
  <c r="A896" i="1"/>
  <c r="AA896" i="1"/>
  <c r="AB896" i="1"/>
  <c r="AC896" i="1"/>
  <c r="AD896" i="1"/>
  <c r="AE896" i="1"/>
  <c r="AF896" i="1"/>
  <c r="AG896" i="1"/>
  <c r="A897" i="1"/>
  <c r="AA897" i="1"/>
  <c r="AB897" i="1"/>
  <c r="AC897" i="1"/>
  <c r="AD897" i="1"/>
  <c r="AE897" i="1"/>
  <c r="AF897" i="1"/>
  <c r="AG897" i="1"/>
  <c r="A898" i="1"/>
  <c r="AA898" i="1"/>
  <c r="AB898" i="1"/>
  <c r="AC898" i="1"/>
  <c r="AD898" i="1"/>
  <c r="AE898" i="1"/>
  <c r="AF898" i="1"/>
  <c r="AG898" i="1"/>
  <c r="A899" i="1"/>
  <c r="AA899" i="1"/>
  <c r="AB899" i="1"/>
  <c r="AC899" i="1"/>
  <c r="AD899" i="1"/>
  <c r="AE899" i="1"/>
  <c r="AF899" i="1"/>
  <c r="AG899" i="1"/>
  <c r="A900" i="1"/>
  <c r="AA900" i="1"/>
  <c r="AB900" i="1"/>
  <c r="AC900" i="1"/>
  <c r="AD900" i="1"/>
  <c r="AE900" i="1"/>
  <c r="AF900" i="1"/>
  <c r="AG900" i="1"/>
  <c r="A901" i="1"/>
  <c r="AA901" i="1"/>
  <c r="AB901" i="1"/>
  <c r="AC901" i="1"/>
  <c r="AD901" i="1"/>
  <c r="AE901" i="1"/>
  <c r="AF901" i="1"/>
  <c r="AG901" i="1"/>
  <c r="A902" i="1"/>
  <c r="AA902" i="1"/>
  <c r="AB902" i="1"/>
  <c r="AC902" i="1"/>
  <c r="AD902" i="1"/>
  <c r="AE902" i="1"/>
  <c r="AF902" i="1"/>
  <c r="AG902" i="1"/>
  <c r="A903" i="1"/>
  <c r="AA903" i="1"/>
  <c r="AB903" i="1"/>
  <c r="AC903" i="1"/>
  <c r="AD903" i="1"/>
  <c r="AE903" i="1"/>
  <c r="AF903" i="1"/>
  <c r="AG903" i="1"/>
  <c r="A904" i="1"/>
  <c r="AA904" i="1"/>
  <c r="AB904" i="1"/>
  <c r="AC904" i="1"/>
  <c r="AD904" i="1"/>
  <c r="AE904" i="1"/>
  <c r="AF904" i="1"/>
  <c r="AG904" i="1"/>
  <c r="A905" i="1"/>
  <c r="AA905" i="1"/>
  <c r="AB905" i="1"/>
  <c r="AC905" i="1"/>
  <c r="AD905" i="1"/>
  <c r="AE905" i="1"/>
  <c r="AF905" i="1"/>
  <c r="AG905" i="1"/>
  <c r="A906" i="1"/>
  <c r="AA906" i="1"/>
  <c r="AB906" i="1"/>
  <c r="AC906" i="1"/>
  <c r="AD906" i="1"/>
  <c r="AE906" i="1"/>
  <c r="AF906" i="1"/>
  <c r="AG906" i="1"/>
  <c r="A907" i="1"/>
  <c r="AA907" i="1"/>
  <c r="AB907" i="1"/>
  <c r="AC907" i="1"/>
  <c r="AD907" i="1"/>
  <c r="AE907" i="1"/>
  <c r="AF907" i="1"/>
  <c r="AG907" i="1"/>
  <c r="A908" i="1"/>
  <c r="AA908" i="1"/>
  <c r="AB908" i="1"/>
  <c r="AC908" i="1"/>
  <c r="AD908" i="1"/>
  <c r="AE908" i="1"/>
  <c r="AF908" i="1"/>
  <c r="AG908" i="1"/>
  <c r="A909" i="1"/>
  <c r="AA909" i="1"/>
  <c r="AB909" i="1"/>
  <c r="AC909" i="1"/>
  <c r="AD909" i="1"/>
  <c r="AE909" i="1"/>
  <c r="AF909" i="1"/>
  <c r="AG909" i="1"/>
  <c r="A910" i="1"/>
  <c r="AA910" i="1"/>
  <c r="AB910" i="1"/>
  <c r="AC910" i="1"/>
  <c r="AD910" i="1"/>
  <c r="AE910" i="1"/>
  <c r="AF910" i="1"/>
  <c r="AG910" i="1"/>
  <c r="A911" i="1"/>
  <c r="AA911" i="1"/>
  <c r="AB911" i="1"/>
  <c r="AC911" i="1"/>
  <c r="AD911" i="1"/>
  <c r="AE911" i="1"/>
  <c r="AF911" i="1"/>
  <c r="AG911" i="1"/>
  <c r="A912" i="1"/>
  <c r="AA912" i="1"/>
  <c r="AB912" i="1"/>
  <c r="AC912" i="1"/>
  <c r="AD912" i="1"/>
  <c r="AE912" i="1"/>
  <c r="AF912" i="1"/>
  <c r="AG912" i="1"/>
  <c r="A913" i="1"/>
  <c r="AA913" i="1"/>
  <c r="AB913" i="1"/>
  <c r="AC913" i="1"/>
  <c r="AD913" i="1"/>
  <c r="AE913" i="1"/>
  <c r="AF913" i="1"/>
  <c r="AG913" i="1"/>
  <c r="A914" i="1"/>
  <c r="AA914" i="1"/>
  <c r="AB914" i="1"/>
  <c r="AC914" i="1"/>
  <c r="AD914" i="1"/>
  <c r="AE914" i="1"/>
  <c r="AF914" i="1"/>
  <c r="AG914" i="1"/>
  <c r="A915" i="1"/>
  <c r="AA915" i="1"/>
  <c r="AB915" i="1"/>
  <c r="AC915" i="1"/>
  <c r="AD915" i="1"/>
  <c r="AE915" i="1"/>
  <c r="AF915" i="1"/>
  <c r="AG915" i="1"/>
  <c r="A916" i="1"/>
  <c r="AA916" i="1"/>
  <c r="AB916" i="1"/>
  <c r="AC916" i="1"/>
  <c r="AD916" i="1"/>
  <c r="AE916" i="1"/>
  <c r="AF916" i="1"/>
  <c r="AG916" i="1"/>
  <c r="A917" i="1"/>
  <c r="AA917" i="1"/>
  <c r="AB917" i="1"/>
  <c r="AC917" i="1"/>
  <c r="AD917" i="1"/>
  <c r="AE917" i="1"/>
  <c r="AF917" i="1"/>
  <c r="AG917" i="1"/>
  <c r="A918" i="1"/>
  <c r="AA918" i="1"/>
  <c r="AB918" i="1"/>
  <c r="AC918" i="1"/>
  <c r="AD918" i="1"/>
  <c r="AE918" i="1"/>
  <c r="AF918" i="1"/>
  <c r="AG918" i="1"/>
  <c r="A919" i="1"/>
  <c r="AA919" i="1"/>
  <c r="AB919" i="1"/>
  <c r="AC919" i="1"/>
  <c r="AD919" i="1"/>
  <c r="AE919" i="1"/>
  <c r="AF919" i="1"/>
  <c r="AG919" i="1"/>
  <c r="A920" i="1"/>
  <c r="AA920" i="1"/>
  <c r="AB920" i="1"/>
  <c r="AC920" i="1"/>
  <c r="AD920" i="1"/>
  <c r="AE920" i="1"/>
  <c r="AF920" i="1"/>
  <c r="AG920" i="1"/>
  <c r="A921" i="1"/>
  <c r="AA921" i="1"/>
  <c r="AB921" i="1"/>
  <c r="AC921" i="1"/>
  <c r="AD921" i="1"/>
  <c r="AE921" i="1"/>
  <c r="AF921" i="1"/>
  <c r="AG921" i="1"/>
  <c r="A922" i="1"/>
  <c r="AA922" i="1"/>
  <c r="AB922" i="1"/>
  <c r="AC922" i="1"/>
  <c r="AD922" i="1"/>
  <c r="AE922" i="1"/>
  <c r="AF922" i="1"/>
  <c r="AG922" i="1"/>
  <c r="A923" i="1"/>
  <c r="AA923" i="1"/>
  <c r="AB923" i="1"/>
  <c r="AC923" i="1"/>
  <c r="AD923" i="1"/>
  <c r="AE923" i="1"/>
  <c r="AF923" i="1"/>
  <c r="AG923" i="1"/>
  <c r="A924" i="1"/>
  <c r="AA924" i="1"/>
  <c r="AB924" i="1"/>
  <c r="AC924" i="1"/>
  <c r="AD924" i="1"/>
  <c r="AE924" i="1"/>
  <c r="AF924" i="1"/>
  <c r="AG924" i="1"/>
  <c r="A925" i="1"/>
  <c r="AA925" i="1"/>
  <c r="AB925" i="1"/>
  <c r="AC925" i="1"/>
  <c r="AD925" i="1"/>
  <c r="AE925" i="1"/>
  <c r="AF925" i="1"/>
  <c r="AG925" i="1"/>
  <c r="A926" i="1"/>
  <c r="AA926" i="1"/>
  <c r="AB926" i="1"/>
  <c r="AC926" i="1"/>
  <c r="AD926" i="1"/>
  <c r="AE926" i="1"/>
  <c r="AF926" i="1"/>
  <c r="AG926" i="1"/>
  <c r="A927" i="1"/>
  <c r="AA927" i="1"/>
  <c r="AB927" i="1"/>
  <c r="AC927" i="1"/>
  <c r="AD927" i="1"/>
  <c r="AE927" i="1"/>
  <c r="AF927" i="1"/>
  <c r="AG927" i="1"/>
  <c r="A928" i="1"/>
  <c r="AA928" i="1"/>
  <c r="AB928" i="1"/>
  <c r="AC928" i="1"/>
  <c r="AD928" i="1"/>
  <c r="AE928" i="1"/>
  <c r="AF928" i="1"/>
  <c r="AG928" i="1"/>
  <c r="A929" i="1"/>
  <c r="AA929" i="1"/>
  <c r="AB929" i="1"/>
  <c r="AC929" i="1"/>
  <c r="AD929" i="1"/>
  <c r="AE929" i="1"/>
  <c r="AF929" i="1"/>
  <c r="AG929" i="1"/>
  <c r="A930" i="1"/>
  <c r="AA930" i="1"/>
  <c r="AB930" i="1"/>
  <c r="AC930" i="1"/>
  <c r="AD930" i="1"/>
  <c r="AE930" i="1"/>
  <c r="AF930" i="1"/>
  <c r="AG930" i="1"/>
  <c r="A931" i="1"/>
  <c r="AA931" i="1"/>
  <c r="AB931" i="1"/>
  <c r="AC931" i="1"/>
  <c r="AD931" i="1"/>
  <c r="AE931" i="1"/>
  <c r="AF931" i="1"/>
  <c r="AG931" i="1"/>
  <c r="A932" i="1"/>
  <c r="AA932" i="1"/>
  <c r="AB932" i="1"/>
  <c r="AC932" i="1"/>
  <c r="AD932" i="1"/>
  <c r="AE932" i="1"/>
  <c r="AF932" i="1"/>
  <c r="AG932" i="1"/>
  <c r="A933" i="1"/>
  <c r="AA933" i="1"/>
  <c r="AB933" i="1"/>
  <c r="AC933" i="1"/>
  <c r="AD933" i="1"/>
  <c r="AE933" i="1"/>
  <c r="AF933" i="1"/>
  <c r="AG933" i="1"/>
  <c r="A934" i="1"/>
  <c r="AA934" i="1"/>
  <c r="AB934" i="1"/>
  <c r="AC934" i="1"/>
  <c r="AD934" i="1"/>
  <c r="AE934" i="1"/>
  <c r="AF934" i="1"/>
  <c r="AG934" i="1"/>
  <c r="A935" i="1"/>
  <c r="AA935" i="1"/>
  <c r="AB935" i="1"/>
  <c r="AC935" i="1"/>
  <c r="AD935" i="1"/>
  <c r="AE935" i="1"/>
  <c r="AF935" i="1"/>
  <c r="AG935" i="1"/>
  <c r="A936" i="1"/>
  <c r="AA936" i="1"/>
  <c r="AB936" i="1"/>
  <c r="AC936" i="1"/>
  <c r="AD936" i="1"/>
  <c r="AE936" i="1"/>
  <c r="AF936" i="1"/>
  <c r="AG936" i="1"/>
  <c r="A937" i="1"/>
  <c r="AA937" i="1"/>
  <c r="AB937" i="1"/>
  <c r="AC937" i="1"/>
  <c r="AD937" i="1"/>
  <c r="AE937" i="1"/>
  <c r="AF937" i="1"/>
  <c r="AG937" i="1"/>
  <c r="A938" i="1"/>
  <c r="AA938" i="1"/>
  <c r="AB938" i="1"/>
  <c r="AC938" i="1"/>
  <c r="AD938" i="1"/>
  <c r="AE938" i="1"/>
  <c r="AF938" i="1"/>
  <c r="AG938" i="1"/>
  <c r="A939" i="1"/>
  <c r="AA939" i="1"/>
  <c r="AB939" i="1"/>
  <c r="AC939" i="1"/>
  <c r="AD939" i="1"/>
  <c r="AE939" i="1"/>
  <c r="AF939" i="1"/>
  <c r="AG939" i="1"/>
  <c r="A940" i="1"/>
  <c r="AA940" i="1"/>
  <c r="AB940" i="1"/>
  <c r="AC940" i="1"/>
  <c r="AD940" i="1"/>
  <c r="AE940" i="1"/>
  <c r="AF940" i="1"/>
  <c r="AG940" i="1"/>
  <c r="A941" i="1"/>
  <c r="AA941" i="1"/>
  <c r="AB941" i="1"/>
  <c r="AC941" i="1"/>
  <c r="AD941" i="1"/>
  <c r="AE941" i="1"/>
  <c r="AF941" i="1"/>
  <c r="AG941" i="1"/>
  <c r="A942" i="1"/>
  <c r="AA942" i="1"/>
  <c r="AB942" i="1"/>
  <c r="AC942" i="1"/>
  <c r="AD942" i="1"/>
  <c r="AE942" i="1"/>
  <c r="AF942" i="1"/>
  <c r="AG942" i="1"/>
  <c r="A943" i="1"/>
  <c r="AA943" i="1"/>
  <c r="AB943" i="1"/>
  <c r="AC943" i="1"/>
  <c r="AD943" i="1"/>
  <c r="AE943" i="1"/>
  <c r="AF943" i="1"/>
  <c r="AG943" i="1"/>
  <c r="A944" i="1"/>
  <c r="AA944" i="1"/>
  <c r="AB944" i="1"/>
  <c r="AC944" i="1"/>
  <c r="AD944" i="1"/>
  <c r="AE944" i="1"/>
  <c r="AF944" i="1"/>
  <c r="AG944" i="1"/>
  <c r="A945" i="1"/>
  <c r="AA945" i="1"/>
  <c r="AB945" i="1"/>
  <c r="AC945" i="1"/>
  <c r="AD945" i="1"/>
  <c r="AE945" i="1"/>
  <c r="AF945" i="1"/>
  <c r="AG945" i="1"/>
  <c r="A946" i="1"/>
  <c r="AA946" i="1"/>
  <c r="AB946" i="1"/>
  <c r="AC946" i="1"/>
  <c r="AD946" i="1"/>
  <c r="AE946" i="1"/>
  <c r="AF946" i="1"/>
  <c r="AG946" i="1"/>
  <c r="A947" i="1"/>
  <c r="AA947" i="1"/>
  <c r="AB947" i="1"/>
  <c r="AC947" i="1"/>
  <c r="AD947" i="1"/>
  <c r="AE947" i="1"/>
  <c r="AF947" i="1"/>
  <c r="AG947" i="1"/>
  <c r="A948" i="1"/>
  <c r="AA948" i="1"/>
  <c r="AB948" i="1"/>
  <c r="AC948" i="1"/>
  <c r="AD948" i="1"/>
  <c r="AE948" i="1"/>
  <c r="AF948" i="1"/>
  <c r="AG948" i="1"/>
  <c r="A949" i="1"/>
  <c r="AA949" i="1"/>
  <c r="AB949" i="1"/>
  <c r="AC949" i="1"/>
  <c r="AD949" i="1"/>
  <c r="AE949" i="1"/>
  <c r="AF949" i="1"/>
  <c r="AG949" i="1"/>
  <c r="A950" i="1"/>
  <c r="AA950" i="1"/>
  <c r="AB950" i="1"/>
  <c r="AC950" i="1"/>
  <c r="AD950" i="1"/>
  <c r="AE950" i="1"/>
  <c r="AF950" i="1"/>
  <c r="AG950" i="1"/>
  <c r="A951" i="1"/>
  <c r="AA951" i="1"/>
  <c r="AB951" i="1"/>
  <c r="AC951" i="1"/>
  <c r="AD951" i="1"/>
  <c r="AE951" i="1"/>
  <c r="AF951" i="1"/>
  <c r="AG951" i="1"/>
  <c r="A952" i="1"/>
  <c r="AA952" i="1"/>
  <c r="AB952" i="1"/>
  <c r="AC952" i="1"/>
  <c r="AD952" i="1"/>
  <c r="AE952" i="1"/>
  <c r="AF952" i="1"/>
  <c r="AG952" i="1"/>
  <c r="A953" i="1"/>
  <c r="AA953" i="1"/>
  <c r="AB953" i="1"/>
  <c r="AC953" i="1"/>
  <c r="AD953" i="1"/>
  <c r="AE953" i="1"/>
  <c r="AF953" i="1"/>
  <c r="AG953" i="1"/>
  <c r="A954" i="1"/>
  <c r="AA954" i="1"/>
  <c r="AB954" i="1"/>
  <c r="AC954" i="1"/>
  <c r="AD954" i="1"/>
  <c r="AE954" i="1"/>
  <c r="AF954" i="1"/>
  <c r="AG954" i="1"/>
  <c r="A955" i="1"/>
  <c r="AA955" i="1"/>
  <c r="AB955" i="1"/>
  <c r="AC955" i="1"/>
  <c r="AD955" i="1"/>
  <c r="AE955" i="1"/>
  <c r="AF955" i="1"/>
  <c r="AG955" i="1"/>
  <c r="A956" i="1"/>
  <c r="AA956" i="1"/>
  <c r="AB956" i="1"/>
  <c r="AC956" i="1"/>
  <c r="AD956" i="1"/>
  <c r="AE956" i="1"/>
  <c r="AF956" i="1"/>
  <c r="AG956" i="1"/>
  <c r="A957" i="1"/>
  <c r="AA957" i="1"/>
  <c r="AB957" i="1"/>
  <c r="AC957" i="1"/>
  <c r="AD957" i="1"/>
  <c r="AE957" i="1"/>
  <c r="AF957" i="1"/>
  <c r="AG957" i="1"/>
  <c r="A958" i="1"/>
  <c r="AA958" i="1"/>
  <c r="AB958" i="1"/>
  <c r="AC958" i="1"/>
  <c r="AD958" i="1"/>
  <c r="AE958" i="1"/>
  <c r="AF958" i="1"/>
  <c r="AG958" i="1"/>
  <c r="A959" i="1"/>
  <c r="AA959" i="1"/>
  <c r="AB959" i="1"/>
  <c r="AC959" i="1"/>
  <c r="AD959" i="1"/>
  <c r="AE959" i="1"/>
  <c r="AF959" i="1"/>
  <c r="AG959" i="1"/>
  <c r="A960" i="1"/>
  <c r="AA960" i="1"/>
  <c r="AB960" i="1"/>
  <c r="AC960" i="1"/>
  <c r="AD960" i="1"/>
  <c r="AE960" i="1"/>
  <c r="AF960" i="1"/>
  <c r="AG960" i="1"/>
  <c r="A961" i="1"/>
  <c r="AA961" i="1"/>
  <c r="AB961" i="1"/>
  <c r="AC961" i="1"/>
  <c r="AD961" i="1"/>
  <c r="AE961" i="1"/>
  <c r="AF961" i="1"/>
  <c r="AG961" i="1"/>
  <c r="A962" i="1"/>
  <c r="AA962" i="1"/>
  <c r="AB962" i="1"/>
  <c r="AC962" i="1"/>
  <c r="AD962" i="1"/>
  <c r="AE962" i="1"/>
  <c r="AF962" i="1"/>
  <c r="AG962" i="1"/>
  <c r="A963" i="1"/>
  <c r="AA963" i="1"/>
  <c r="AB963" i="1"/>
  <c r="AC963" i="1"/>
  <c r="AD963" i="1"/>
  <c r="AE963" i="1"/>
  <c r="AF963" i="1"/>
  <c r="AG963" i="1"/>
  <c r="A964" i="1"/>
  <c r="AA964" i="1"/>
  <c r="AB964" i="1"/>
  <c r="AC964" i="1"/>
  <c r="AD964" i="1"/>
  <c r="AE964" i="1"/>
  <c r="AF964" i="1"/>
  <c r="AG964" i="1"/>
  <c r="A965" i="1"/>
  <c r="AA965" i="1"/>
  <c r="AB965" i="1"/>
  <c r="AC965" i="1"/>
  <c r="AD965" i="1"/>
  <c r="AE965" i="1"/>
  <c r="AF965" i="1"/>
  <c r="AG965" i="1"/>
  <c r="A966" i="1"/>
  <c r="AA966" i="1"/>
  <c r="AB966" i="1"/>
  <c r="AC966" i="1"/>
  <c r="AD966" i="1"/>
  <c r="AE966" i="1"/>
  <c r="AF966" i="1"/>
  <c r="AG966" i="1"/>
  <c r="A967" i="1"/>
  <c r="AA967" i="1"/>
  <c r="AB967" i="1"/>
  <c r="AC967" i="1"/>
  <c r="AD967" i="1"/>
  <c r="AE967" i="1"/>
  <c r="AF967" i="1"/>
  <c r="AG967" i="1"/>
  <c r="A968" i="1"/>
  <c r="AA968" i="1"/>
  <c r="AB968" i="1"/>
  <c r="AC968" i="1"/>
  <c r="AD968" i="1"/>
  <c r="AE968" i="1"/>
  <c r="AF968" i="1"/>
  <c r="AG968" i="1"/>
  <c r="A969" i="1"/>
  <c r="AA969" i="1"/>
  <c r="AB969" i="1"/>
  <c r="AC969" i="1"/>
  <c r="AD969" i="1"/>
  <c r="AE969" i="1"/>
  <c r="AF969" i="1"/>
  <c r="AG969" i="1"/>
  <c r="A970" i="1"/>
  <c r="AA970" i="1"/>
  <c r="AB970" i="1"/>
  <c r="AC970" i="1"/>
  <c r="AD970" i="1"/>
  <c r="AE970" i="1"/>
  <c r="AF970" i="1"/>
  <c r="AG970" i="1"/>
  <c r="A971" i="1"/>
  <c r="AA971" i="1"/>
  <c r="AB971" i="1"/>
  <c r="AC971" i="1"/>
  <c r="AD971" i="1"/>
  <c r="AE971" i="1"/>
  <c r="AF971" i="1"/>
  <c r="AG971" i="1"/>
  <c r="A972" i="1"/>
  <c r="AA972" i="1"/>
  <c r="AB972" i="1"/>
  <c r="AC972" i="1"/>
  <c r="AD972" i="1"/>
  <c r="AE972" i="1"/>
  <c r="AF972" i="1"/>
  <c r="AG972" i="1"/>
  <c r="A973" i="1"/>
  <c r="AA973" i="1"/>
  <c r="AB973" i="1"/>
  <c r="AC973" i="1"/>
  <c r="AD973" i="1"/>
  <c r="AE973" i="1"/>
  <c r="AF973" i="1"/>
  <c r="AG973" i="1"/>
  <c r="A974" i="1"/>
  <c r="AA974" i="1"/>
  <c r="AB974" i="1"/>
  <c r="AC974" i="1"/>
  <c r="AD974" i="1"/>
  <c r="AE974" i="1"/>
  <c r="AF974" i="1"/>
  <c r="AG974" i="1"/>
  <c r="A975" i="1"/>
  <c r="AA975" i="1"/>
  <c r="AB975" i="1"/>
  <c r="AC975" i="1"/>
  <c r="AD975" i="1"/>
  <c r="AE975" i="1"/>
  <c r="AF975" i="1"/>
  <c r="AG975" i="1"/>
  <c r="A976" i="1"/>
  <c r="AA976" i="1"/>
  <c r="AB976" i="1"/>
  <c r="AC976" i="1"/>
  <c r="AD976" i="1"/>
  <c r="AE976" i="1"/>
  <c r="AF976" i="1"/>
  <c r="AG976" i="1"/>
  <c r="A977" i="1"/>
  <c r="AA977" i="1"/>
  <c r="AB977" i="1"/>
  <c r="AC977" i="1"/>
  <c r="AD977" i="1"/>
  <c r="AE977" i="1"/>
  <c r="AF977" i="1"/>
  <c r="AG977" i="1"/>
  <c r="A978" i="1"/>
  <c r="AA978" i="1"/>
  <c r="AB978" i="1"/>
  <c r="AC978" i="1"/>
  <c r="AD978" i="1"/>
  <c r="AE978" i="1"/>
  <c r="AF978" i="1"/>
  <c r="AG978" i="1"/>
  <c r="A979" i="1"/>
  <c r="AA979" i="1"/>
  <c r="AB979" i="1"/>
  <c r="AC979" i="1"/>
  <c r="AD979" i="1"/>
  <c r="AE979" i="1"/>
  <c r="AF979" i="1"/>
  <c r="AG979" i="1"/>
  <c r="A980" i="1"/>
  <c r="AA980" i="1"/>
  <c r="AB980" i="1"/>
  <c r="AC980" i="1"/>
  <c r="AD980" i="1"/>
  <c r="AE980" i="1"/>
  <c r="AF980" i="1"/>
  <c r="AG980" i="1"/>
  <c r="A981" i="1"/>
  <c r="AA981" i="1"/>
  <c r="AB981" i="1"/>
  <c r="AC981" i="1"/>
  <c r="AD981" i="1"/>
  <c r="AE981" i="1"/>
  <c r="AF981" i="1"/>
  <c r="AG981" i="1"/>
  <c r="A982" i="1"/>
  <c r="AA982" i="1"/>
  <c r="AB982" i="1"/>
  <c r="AC982" i="1"/>
  <c r="AD982" i="1"/>
  <c r="AE982" i="1"/>
  <c r="AF982" i="1"/>
  <c r="AG982" i="1"/>
  <c r="A983" i="1"/>
  <c r="AA983" i="1"/>
  <c r="AB983" i="1"/>
  <c r="AC983" i="1"/>
  <c r="AD983" i="1"/>
  <c r="AE983" i="1"/>
  <c r="AF983" i="1"/>
  <c r="AG983" i="1"/>
  <c r="A984" i="1"/>
  <c r="AA984" i="1"/>
  <c r="AB984" i="1"/>
  <c r="AC984" i="1"/>
  <c r="AD984" i="1"/>
  <c r="AE984" i="1"/>
  <c r="AF984" i="1"/>
  <c r="AG984" i="1"/>
  <c r="A985" i="1"/>
  <c r="AA985" i="1"/>
  <c r="AB985" i="1"/>
  <c r="AC985" i="1"/>
  <c r="AD985" i="1"/>
  <c r="AE985" i="1"/>
  <c r="AF985" i="1"/>
  <c r="AG985" i="1"/>
  <c r="A986" i="1"/>
  <c r="AA986" i="1"/>
  <c r="AB986" i="1"/>
  <c r="AC986" i="1"/>
  <c r="AD986" i="1"/>
  <c r="AE986" i="1"/>
  <c r="AF986" i="1"/>
  <c r="AG986" i="1"/>
  <c r="A987" i="1"/>
  <c r="AA987" i="1"/>
  <c r="AB987" i="1"/>
  <c r="AC987" i="1"/>
  <c r="AD987" i="1"/>
  <c r="AE987" i="1"/>
  <c r="AF987" i="1"/>
  <c r="AG987" i="1"/>
  <c r="A988" i="1"/>
  <c r="AA988" i="1"/>
  <c r="AB988" i="1"/>
  <c r="AC988" i="1"/>
  <c r="AD988" i="1"/>
  <c r="AE988" i="1"/>
  <c r="AF988" i="1"/>
  <c r="AG988" i="1"/>
  <c r="A989" i="1"/>
  <c r="AA989" i="1"/>
  <c r="AB989" i="1"/>
  <c r="AC989" i="1"/>
  <c r="AD989" i="1"/>
  <c r="AE989" i="1"/>
  <c r="AF989" i="1"/>
  <c r="AG989" i="1"/>
  <c r="A990" i="1"/>
  <c r="AA990" i="1"/>
  <c r="AB990" i="1"/>
  <c r="AC990" i="1"/>
  <c r="AD990" i="1"/>
  <c r="AE990" i="1"/>
  <c r="AF990" i="1"/>
  <c r="AG990" i="1"/>
  <c r="A991" i="1"/>
  <c r="AA991" i="1"/>
  <c r="AB991" i="1"/>
  <c r="AC991" i="1"/>
  <c r="AD991" i="1"/>
  <c r="AE991" i="1"/>
  <c r="AF991" i="1"/>
  <c r="AG991" i="1"/>
  <c r="A992" i="1"/>
  <c r="AA992" i="1"/>
  <c r="AB992" i="1"/>
  <c r="AC992" i="1"/>
  <c r="AD992" i="1"/>
  <c r="AE992" i="1"/>
  <c r="AF992" i="1"/>
  <c r="AG992" i="1"/>
  <c r="A993" i="1"/>
  <c r="AA993" i="1"/>
  <c r="AB993" i="1"/>
  <c r="AC993" i="1"/>
  <c r="AD993" i="1"/>
  <c r="AE993" i="1"/>
  <c r="AF993" i="1"/>
  <c r="AG993" i="1"/>
  <c r="A994" i="1"/>
  <c r="AA994" i="1"/>
  <c r="AB994" i="1"/>
  <c r="AC994" i="1"/>
  <c r="AD994" i="1"/>
  <c r="AE994" i="1"/>
  <c r="AF994" i="1"/>
  <c r="AG994" i="1"/>
  <c r="A995" i="1"/>
  <c r="AA995" i="1"/>
  <c r="AB995" i="1"/>
  <c r="AC995" i="1"/>
  <c r="AD995" i="1"/>
  <c r="AE995" i="1"/>
  <c r="AF995" i="1"/>
  <c r="AG995" i="1"/>
  <c r="A996" i="1"/>
  <c r="AA996" i="1"/>
  <c r="AB996" i="1"/>
  <c r="AC996" i="1"/>
  <c r="AD996" i="1"/>
  <c r="AE996" i="1"/>
  <c r="AF996" i="1"/>
  <c r="AG996" i="1"/>
  <c r="A997" i="1"/>
  <c r="AA997" i="1"/>
  <c r="AB997" i="1"/>
  <c r="AC997" i="1"/>
  <c r="AD997" i="1"/>
  <c r="AE997" i="1"/>
  <c r="AF997" i="1"/>
  <c r="AG997" i="1"/>
  <c r="A998" i="1"/>
  <c r="AA998" i="1"/>
  <c r="AB998" i="1"/>
  <c r="AC998" i="1"/>
  <c r="AD998" i="1"/>
  <c r="AE998" i="1"/>
  <c r="AF998" i="1"/>
  <c r="AG998" i="1"/>
  <c r="A999" i="1"/>
  <c r="AA999" i="1"/>
  <c r="AB999" i="1"/>
  <c r="AC999" i="1"/>
  <c r="AD999" i="1"/>
  <c r="AE999" i="1"/>
  <c r="AF999" i="1"/>
  <c r="AG999" i="1"/>
  <c r="A1000" i="1"/>
  <c r="AA1000" i="1"/>
  <c r="AB1000" i="1"/>
  <c r="AC1000" i="1"/>
  <c r="AD1000" i="1"/>
  <c r="AE1000" i="1"/>
  <c r="AF1000" i="1"/>
  <c r="AG1000" i="1"/>
  <c r="A1001" i="1"/>
  <c r="AA1001" i="1"/>
  <c r="AB1001" i="1"/>
  <c r="AC1001" i="1"/>
  <c r="AD1001" i="1"/>
  <c r="AE1001" i="1"/>
  <c r="AF1001" i="1"/>
  <c r="AG1001" i="1"/>
  <c r="A1002" i="1"/>
  <c r="AA1002" i="1"/>
  <c r="AB1002" i="1"/>
  <c r="AC1002" i="1"/>
  <c r="AD1002" i="1"/>
  <c r="AE1002" i="1"/>
  <c r="AF1002" i="1"/>
  <c r="AG1002" i="1"/>
  <c r="A1003" i="1"/>
  <c r="AA1003" i="1"/>
  <c r="AB1003" i="1"/>
  <c r="AC1003" i="1"/>
  <c r="AD1003" i="1"/>
  <c r="AE1003" i="1"/>
  <c r="AF1003" i="1"/>
  <c r="AG1003" i="1"/>
  <c r="A1004" i="1"/>
  <c r="AA1004" i="1"/>
  <c r="AB1004" i="1"/>
  <c r="AC1004" i="1"/>
  <c r="AD1004" i="1"/>
  <c r="AE1004" i="1"/>
  <c r="AF1004" i="1"/>
  <c r="AG1004" i="1"/>
  <c r="A1005" i="1"/>
  <c r="AA1005" i="1"/>
  <c r="AB1005" i="1"/>
  <c r="AC1005" i="1"/>
  <c r="AD1005" i="1"/>
  <c r="AE1005" i="1"/>
  <c r="AF1005" i="1"/>
  <c r="AG1005" i="1"/>
  <c r="A1006" i="1"/>
  <c r="AA1006" i="1"/>
  <c r="AB1006" i="1"/>
  <c r="AC1006" i="1"/>
  <c r="AD1006" i="1"/>
  <c r="AE1006" i="1"/>
  <c r="AF1006" i="1"/>
  <c r="AG1006" i="1"/>
  <c r="A1007" i="1"/>
  <c r="AA1007" i="1"/>
  <c r="AB1007" i="1"/>
  <c r="AC1007" i="1"/>
  <c r="AD1007" i="1"/>
  <c r="AE1007" i="1"/>
  <c r="AF1007" i="1"/>
  <c r="AG1007" i="1"/>
  <c r="A1008" i="1"/>
  <c r="AA1008" i="1"/>
  <c r="AB1008" i="1"/>
  <c r="AC1008" i="1"/>
  <c r="AD1008" i="1"/>
  <c r="AE1008" i="1"/>
  <c r="AF1008" i="1"/>
  <c r="AG1008" i="1"/>
  <c r="A1009" i="1"/>
  <c r="AA1009" i="1"/>
  <c r="AB1009" i="1"/>
  <c r="AC1009" i="1"/>
  <c r="AD1009" i="1"/>
  <c r="AE1009" i="1"/>
  <c r="AF1009" i="1"/>
  <c r="AG1009" i="1"/>
  <c r="A1010" i="1"/>
  <c r="AA1010" i="1"/>
  <c r="AB1010" i="1"/>
  <c r="AC1010" i="1"/>
  <c r="AD1010" i="1"/>
  <c r="AE1010" i="1"/>
  <c r="AF1010" i="1"/>
  <c r="AG1010" i="1"/>
  <c r="A1011" i="1"/>
  <c r="AA1011" i="1"/>
  <c r="AB1011" i="1"/>
  <c r="AC1011" i="1"/>
  <c r="AD1011" i="1"/>
  <c r="AE1011" i="1"/>
  <c r="AF1011" i="1"/>
  <c r="AG1011" i="1"/>
  <c r="A1012" i="1"/>
  <c r="AA1012" i="1"/>
  <c r="AB1012" i="1"/>
  <c r="AC1012" i="1"/>
  <c r="AD1012" i="1"/>
  <c r="AE1012" i="1"/>
  <c r="AF1012" i="1"/>
  <c r="AG1012" i="1"/>
  <c r="A1013" i="1"/>
  <c r="AA1013" i="1"/>
  <c r="AB1013" i="1"/>
  <c r="AC1013" i="1"/>
  <c r="AD1013" i="1"/>
  <c r="AE1013" i="1"/>
  <c r="AF1013" i="1"/>
  <c r="AG1013" i="1"/>
  <c r="A1014" i="1"/>
  <c r="AA1014" i="1"/>
  <c r="AB1014" i="1"/>
  <c r="AC1014" i="1"/>
  <c r="AD1014" i="1"/>
  <c r="AE1014" i="1"/>
  <c r="AF1014" i="1"/>
  <c r="AG1014" i="1"/>
  <c r="A1015" i="1"/>
  <c r="AA1015" i="1"/>
  <c r="AB1015" i="1"/>
  <c r="AC1015" i="1"/>
  <c r="AD1015" i="1"/>
  <c r="AE1015" i="1"/>
  <c r="AF1015" i="1"/>
  <c r="AG1015" i="1"/>
  <c r="A1016" i="1"/>
  <c r="AA1016" i="1"/>
  <c r="AB1016" i="1"/>
  <c r="AC1016" i="1"/>
  <c r="AD1016" i="1"/>
  <c r="AE1016" i="1"/>
  <c r="AF1016" i="1"/>
  <c r="AG1016" i="1"/>
  <c r="A1017" i="1"/>
  <c r="AA1017" i="1"/>
  <c r="AB1017" i="1"/>
  <c r="AC1017" i="1"/>
  <c r="AD1017" i="1"/>
  <c r="AE1017" i="1"/>
  <c r="AF1017" i="1"/>
  <c r="AG1017" i="1"/>
  <c r="A1018" i="1"/>
  <c r="AA1018" i="1"/>
  <c r="AB1018" i="1"/>
  <c r="AC1018" i="1"/>
  <c r="AD1018" i="1"/>
  <c r="AE1018" i="1"/>
  <c r="AF1018" i="1"/>
  <c r="AG1018" i="1"/>
  <c r="A1019" i="1"/>
  <c r="AA1019" i="1"/>
  <c r="AB1019" i="1"/>
  <c r="AC1019" i="1"/>
  <c r="AD1019" i="1"/>
  <c r="AE1019" i="1"/>
  <c r="AF1019" i="1"/>
  <c r="AG1019" i="1"/>
  <c r="A1020" i="1"/>
  <c r="AA1020" i="1"/>
  <c r="AB1020" i="1"/>
  <c r="AC1020" i="1"/>
  <c r="AD1020" i="1"/>
  <c r="AE1020" i="1"/>
  <c r="AF1020" i="1"/>
  <c r="AG1020" i="1"/>
  <c r="A1021" i="1"/>
  <c r="AA1021" i="1"/>
  <c r="AB1021" i="1"/>
  <c r="AC1021" i="1"/>
  <c r="AD1021" i="1"/>
  <c r="AE1021" i="1"/>
  <c r="AF1021" i="1"/>
  <c r="AG1021" i="1"/>
  <c r="A1022" i="1"/>
  <c r="AA1022" i="1"/>
  <c r="AB1022" i="1"/>
  <c r="AC1022" i="1"/>
  <c r="AD1022" i="1"/>
  <c r="AE1022" i="1"/>
  <c r="AF1022" i="1"/>
  <c r="AG1022" i="1"/>
  <c r="A1023" i="1"/>
  <c r="AA1023" i="1"/>
  <c r="AB1023" i="1"/>
  <c r="AC1023" i="1"/>
  <c r="AD1023" i="1"/>
  <c r="AE1023" i="1"/>
  <c r="AF1023" i="1"/>
  <c r="AG1023" i="1"/>
  <c r="A1024" i="1"/>
  <c r="AA1024" i="1"/>
  <c r="AB1024" i="1"/>
  <c r="AC1024" i="1"/>
  <c r="AD1024" i="1"/>
  <c r="AE1024" i="1"/>
  <c r="AF1024" i="1"/>
  <c r="AG1024" i="1"/>
  <c r="A1025" i="1"/>
  <c r="AA1025" i="1"/>
  <c r="AB1025" i="1"/>
  <c r="AC1025" i="1"/>
  <c r="AD1025" i="1"/>
  <c r="AE1025" i="1"/>
  <c r="AF1025" i="1"/>
  <c r="AG1025" i="1"/>
  <c r="A1026" i="1"/>
  <c r="AA1026" i="1"/>
  <c r="AB1026" i="1"/>
  <c r="AC1026" i="1"/>
  <c r="AD1026" i="1"/>
  <c r="AE1026" i="1"/>
  <c r="AF1026" i="1"/>
  <c r="AG1026" i="1"/>
  <c r="A1027" i="1"/>
  <c r="AA1027" i="1"/>
  <c r="AB1027" i="1"/>
  <c r="AC1027" i="1"/>
  <c r="AD1027" i="1"/>
  <c r="AE1027" i="1"/>
  <c r="AF1027" i="1"/>
  <c r="AG1027" i="1"/>
  <c r="A1028" i="1"/>
  <c r="AA1028" i="1"/>
  <c r="AB1028" i="1"/>
  <c r="AC1028" i="1"/>
  <c r="AD1028" i="1"/>
  <c r="AE1028" i="1"/>
  <c r="AF1028" i="1"/>
  <c r="AG1028" i="1"/>
  <c r="A1029" i="1"/>
  <c r="AA1029" i="1"/>
  <c r="AB1029" i="1"/>
  <c r="AC1029" i="1"/>
  <c r="AD1029" i="1"/>
  <c r="AE1029" i="1"/>
  <c r="AF1029" i="1"/>
  <c r="AG1029" i="1"/>
  <c r="A1030" i="1"/>
  <c r="AA1030" i="1"/>
  <c r="AB1030" i="1"/>
  <c r="AC1030" i="1"/>
  <c r="AD1030" i="1"/>
  <c r="AE1030" i="1"/>
  <c r="AF1030" i="1"/>
  <c r="AG1030" i="1"/>
  <c r="A1031" i="1"/>
  <c r="AA1031" i="1"/>
  <c r="AB1031" i="1"/>
  <c r="AC1031" i="1"/>
  <c r="AD1031" i="1"/>
  <c r="AE1031" i="1"/>
  <c r="AF1031" i="1"/>
  <c r="AG1031" i="1"/>
  <c r="A1032" i="1"/>
  <c r="AA1032" i="1"/>
  <c r="AB1032" i="1"/>
  <c r="AC1032" i="1"/>
  <c r="AD1032" i="1"/>
  <c r="AE1032" i="1"/>
  <c r="AF1032" i="1"/>
  <c r="AG1032" i="1"/>
  <c r="A1033" i="1"/>
  <c r="AA1033" i="1"/>
  <c r="AB1033" i="1"/>
  <c r="AC1033" i="1"/>
  <c r="AD1033" i="1"/>
  <c r="AE1033" i="1"/>
  <c r="AF1033" i="1"/>
  <c r="AG1033" i="1"/>
  <c r="A1034" i="1"/>
  <c r="AA1034" i="1"/>
  <c r="AB1034" i="1"/>
  <c r="AC1034" i="1"/>
  <c r="AD1034" i="1"/>
  <c r="AE1034" i="1"/>
  <c r="AF1034" i="1"/>
  <c r="AG1034" i="1"/>
  <c r="A1035" i="1"/>
  <c r="AA1035" i="1"/>
  <c r="AB1035" i="1"/>
  <c r="AC1035" i="1"/>
  <c r="AD1035" i="1"/>
  <c r="AE1035" i="1"/>
  <c r="AF1035" i="1"/>
  <c r="AG1035" i="1"/>
  <c r="A1036" i="1"/>
  <c r="AA1036" i="1"/>
  <c r="AB1036" i="1"/>
  <c r="AC1036" i="1"/>
  <c r="AD1036" i="1"/>
  <c r="AE1036" i="1"/>
  <c r="AF1036" i="1"/>
  <c r="AG1036" i="1"/>
  <c r="A1037" i="1"/>
  <c r="AA1037" i="1"/>
  <c r="AB1037" i="1"/>
  <c r="AC1037" i="1"/>
  <c r="AD1037" i="1"/>
  <c r="AE1037" i="1"/>
  <c r="AF1037" i="1"/>
  <c r="AG1037" i="1"/>
  <c r="A1038" i="1"/>
  <c r="AA1038" i="1"/>
  <c r="AB1038" i="1"/>
  <c r="AC1038" i="1"/>
  <c r="AD1038" i="1"/>
  <c r="AE1038" i="1"/>
  <c r="AF1038" i="1"/>
  <c r="AG1038" i="1"/>
  <c r="A1039" i="1"/>
  <c r="AA1039" i="1"/>
  <c r="AB1039" i="1"/>
  <c r="AC1039" i="1"/>
  <c r="AD1039" i="1"/>
  <c r="AE1039" i="1"/>
  <c r="AF1039" i="1"/>
  <c r="AG1039" i="1"/>
  <c r="A1040" i="1"/>
  <c r="AA1040" i="1"/>
  <c r="AB1040" i="1"/>
  <c r="AC1040" i="1"/>
  <c r="AD1040" i="1"/>
  <c r="AE1040" i="1"/>
  <c r="AF1040" i="1"/>
  <c r="AG1040" i="1"/>
  <c r="A1041" i="1"/>
  <c r="AA1041" i="1"/>
  <c r="AB1041" i="1"/>
  <c r="AC1041" i="1"/>
  <c r="AD1041" i="1"/>
  <c r="AE1041" i="1"/>
  <c r="AF1041" i="1"/>
  <c r="AG1041" i="1"/>
  <c r="A1042" i="1"/>
  <c r="AA1042" i="1"/>
  <c r="AB1042" i="1"/>
  <c r="AC1042" i="1"/>
  <c r="AD1042" i="1"/>
  <c r="AE1042" i="1"/>
  <c r="AF1042" i="1"/>
  <c r="AG1042" i="1"/>
  <c r="A1043" i="1"/>
  <c r="AA1043" i="1"/>
  <c r="AB1043" i="1"/>
  <c r="AC1043" i="1"/>
  <c r="AD1043" i="1"/>
  <c r="AE1043" i="1"/>
  <c r="AF1043" i="1"/>
  <c r="AG1043" i="1"/>
  <c r="A1044" i="1"/>
  <c r="AA1044" i="1"/>
  <c r="AB1044" i="1"/>
  <c r="AC1044" i="1"/>
  <c r="AD1044" i="1"/>
  <c r="AE1044" i="1"/>
  <c r="AF1044" i="1"/>
  <c r="AG1044" i="1"/>
  <c r="A1045" i="1"/>
  <c r="AA1045" i="1"/>
  <c r="AB1045" i="1"/>
  <c r="AC1045" i="1"/>
  <c r="AD1045" i="1"/>
  <c r="AE1045" i="1"/>
  <c r="AF1045" i="1"/>
  <c r="AG1045" i="1"/>
  <c r="A1046" i="1"/>
  <c r="AA1046" i="1"/>
  <c r="AB1046" i="1"/>
  <c r="AC1046" i="1"/>
  <c r="AD1046" i="1"/>
  <c r="AE1046" i="1"/>
  <c r="AF1046" i="1"/>
  <c r="AG1046" i="1"/>
  <c r="A1047" i="1"/>
  <c r="AA1047" i="1"/>
  <c r="AB1047" i="1"/>
  <c r="AC1047" i="1"/>
  <c r="AD1047" i="1"/>
  <c r="AE1047" i="1"/>
  <c r="AF1047" i="1"/>
  <c r="AG1047" i="1"/>
  <c r="A1048" i="1"/>
  <c r="AA1048" i="1"/>
  <c r="AB1048" i="1"/>
  <c r="AC1048" i="1"/>
  <c r="AD1048" i="1"/>
  <c r="AE1048" i="1"/>
  <c r="AF1048" i="1"/>
  <c r="AG1048" i="1"/>
  <c r="A1049" i="1"/>
  <c r="AA1049" i="1"/>
  <c r="AB1049" i="1"/>
  <c r="AC1049" i="1"/>
  <c r="AD1049" i="1"/>
  <c r="AE1049" i="1"/>
  <c r="AF1049" i="1"/>
  <c r="AG1049" i="1"/>
  <c r="A1050" i="1"/>
  <c r="AA1050" i="1"/>
  <c r="AB1050" i="1"/>
  <c r="AC1050" i="1"/>
  <c r="AD1050" i="1"/>
  <c r="AE1050" i="1"/>
  <c r="AF1050" i="1"/>
  <c r="AG1050" i="1"/>
  <c r="A1051" i="1"/>
  <c r="AA1051" i="1"/>
  <c r="AB1051" i="1"/>
  <c r="AC1051" i="1"/>
  <c r="AD1051" i="1"/>
  <c r="AE1051" i="1"/>
  <c r="AF1051" i="1"/>
  <c r="AG1051" i="1"/>
  <c r="A1052" i="1"/>
  <c r="AA1052" i="1"/>
  <c r="AB1052" i="1"/>
  <c r="AC1052" i="1"/>
  <c r="AD1052" i="1"/>
  <c r="AE1052" i="1"/>
  <c r="AF1052" i="1"/>
  <c r="AG1052" i="1"/>
  <c r="A1053" i="1"/>
  <c r="AA1053" i="1"/>
  <c r="AB1053" i="1"/>
  <c r="AC1053" i="1"/>
  <c r="AD1053" i="1"/>
  <c r="AE1053" i="1"/>
  <c r="AF1053" i="1"/>
  <c r="AG1053" i="1"/>
  <c r="A1054" i="1"/>
  <c r="AA1054" i="1"/>
  <c r="AB1054" i="1"/>
  <c r="AC1054" i="1"/>
  <c r="AD1054" i="1"/>
  <c r="AE1054" i="1"/>
  <c r="AF1054" i="1"/>
  <c r="AG1054" i="1"/>
  <c r="A1055" i="1"/>
  <c r="AA1055" i="1"/>
  <c r="AB1055" i="1"/>
  <c r="AC1055" i="1"/>
  <c r="AD1055" i="1"/>
  <c r="AE1055" i="1"/>
  <c r="AF1055" i="1"/>
  <c r="AG1055" i="1"/>
  <c r="A1056" i="1"/>
  <c r="AA1056" i="1"/>
  <c r="AB1056" i="1"/>
  <c r="AC1056" i="1"/>
  <c r="AD1056" i="1"/>
  <c r="AE1056" i="1"/>
  <c r="AF1056" i="1"/>
  <c r="AG1056" i="1"/>
  <c r="A1057" i="1"/>
  <c r="AA1057" i="1"/>
  <c r="AB1057" i="1"/>
  <c r="AC1057" i="1"/>
  <c r="AD1057" i="1"/>
  <c r="AE1057" i="1"/>
  <c r="AF1057" i="1"/>
  <c r="AG1057" i="1"/>
  <c r="A1058" i="1"/>
  <c r="AA1058" i="1"/>
  <c r="AB1058" i="1"/>
  <c r="AC1058" i="1"/>
  <c r="AD1058" i="1"/>
  <c r="AE1058" i="1"/>
  <c r="AF1058" i="1"/>
  <c r="AG1058" i="1"/>
  <c r="A1059" i="1"/>
  <c r="AA1059" i="1"/>
  <c r="AB1059" i="1"/>
  <c r="AC1059" i="1"/>
  <c r="AD1059" i="1"/>
  <c r="AE1059" i="1"/>
  <c r="AF1059" i="1"/>
  <c r="AG1059" i="1"/>
  <c r="A1060" i="1"/>
  <c r="AA1060" i="1"/>
  <c r="AB1060" i="1"/>
  <c r="AC1060" i="1"/>
  <c r="AD1060" i="1"/>
  <c r="AE1060" i="1"/>
  <c r="AF1060" i="1"/>
  <c r="AG1060" i="1"/>
  <c r="A1061" i="1"/>
  <c r="AA1061" i="1"/>
  <c r="AB1061" i="1"/>
  <c r="AC1061" i="1"/>
  <c r="AD1061" i="1"/>
  <c r="AE1061" i="1"/>
  <c r="AF1061" i="1"/>
  <c r="AG1061" i="1"/>
  <c r="A1062" i="1"/>
  <c r="AA1062" i="1"/>
  <c r="AB1062" i="1"/>
  <c r="AC1062" i="1"/>
  <c r="AD1062" i="1"/>
  <c r="AE1062" i="1"/>
  <c r="AF1062" i="1"/>
  <c r="AG1062" i="1"/>
  <c r="A1063" i="1"/>
  <c r="AA1063" i="1"/>
  <c r="AB1063" i="1"/>
  <c r="AC1063" i="1"/>
  <c r="AD1063" i="1"/>
  <c r="AE1063" i="1"/>
  <c r="AF1063" i="1"/>
  <c r="AG1063" i="1"/>
  <c r="A1064" i="1"/>
  <c r="AA1064" i="1"/>
  <c r="AB1064" i="1"/>
  <c r="AC1064" i="1"/>
  <c r="AD1064" i="1"/>
  <c r="AE1064" i="1"/>
  <c r="AF1064" i="1"/>
  <c r="AG1064" i="1"/>
  <c r="A1065" i="1"/>
  <c r="AA1065" i="1"/>
  <c r="AB1065" i="1"/>
  <c r="AC1065" i="1"/>
  <c r="AD1065" i="1"/>
  <c r="AE1065" i="1"/>
  <c r="AF1065" i="1"/>
  <c r="AG1065" i="1"/>
  <c r="A1066" i="1"/>
  <c r="AA1066" i="1"/>
  <c r="AB1066" i="1"/>
  <c r="AC1066" i="1"/>
  <c r="AD1066" i="1"/>
  <c r="AE1066" i="1"/>
  <c r="AF1066" i="1"/>
  <c r="AG1066" i="1"/>
  <c r="A1067" i="1"/>
  <c r="AA1067" i="1"/>
  <c r="AB1067" i="1"/>
  <c r="AC1067" i="1"/>
  <c r="AD1067" i="1"/>
  <c r="AE1067" i="1"/>
  <c r="AF1067" i="1"/>
  <c r="AG1067" i="1"/>
  <c r="A1068" i="1"/>
  <c r="AA1068" i="1"/>
  <c r="AB1068" i="1"/>
  <c r="AC1068" i="1"/>
  <c r="AD1068" i="1"/>
  <c r="AE1068" i="1"/>
  <c r="AF1068" i="1"/>
  <c r="AG1068" i="1"/>
  <c r="A1069" i="1"/>
  <c r="AA1069" i="1"/>
  <c r="AB1069" i="1"/>
  <c r="AC1069" i="1"/>
  <c r="AD1069" i="1"/>
  <c r="AE1069" i="1"/>
  <c r="AF1069" i="1"/>
  <c r="AG1069" i="1"/>
  <c r="A1070" i="1"/>
  <c r="AA1070" i="1"/>
  <c r="AB1070" i="1"/>
  <c r="AC1070" i="1"/>
  <c r="AD1070" i="1"/>
  <c r="AE1070" i="1"/>
  <c r="AF1070" i="1"/>
  <c r="AG1070" i="1"/>
  <c r="A1071" i="1"/>
  <c r="AA1071" i="1"/>
  <c r="AB1071" i="1"/>
  <c r="AC1071" i="1"/>
  <c r="AD1071" i="1"/>
  <c r="AE1071" i="1"/>
  <c r="AF1071" i="1"/>
  <c r="AG1071" i="1"/>
  <c r="A1072" i="1"/>
  <c r="AA1072" i="1"/>
  <c r="AB1072" i="1"/>
  <c r="AC1072" i="1"/>
  <c r="AD1072" i="1"/>
  <c r="AE1072" i="1"/>
  <c r="AF1072" i="1"/>
  <c r="AG1072" i="1"/>
  <c r="A1073" i="1"/>
  <c r="AA1073" i="1"/>
  <c r="AB1073" i="1"/>
  <c r="AC1073" i="1"/>
  <c r="AD1073" i="1"/>
  <c r="AE1073" i="1"/>
  <c r="AF1073" i="1"/>
  <c r="AG1073" i="1"/>
  <c r="A1074" i="1"/>
  <c r="AA1074" i="1"/>
  <c r="AB1074" i="1"/>
  <c r="AC1074" i="1"/>
  <c r="AD1074" i="1"/>
  <c r="AE1074" i="1"/>
  <c r="AF1074" i="1"/>
  <c r="AG1074" i="1"/>
  <c r="A1075" i="1"/>
  <c r="AA1075" i="1"/>
  <c r="AB1075" i="1"/>
  <c r="AC1075" i="1"/>
  <c r="AD1075" i="1"/>
  <c r="AE1075" i="1"/>
  <c r="AF1075" i="1"/>
  <c r="AG1075" i="1"/>
  <c r="A1076" i="1"/>
  <c r="AA1076" i="1"/>
  <c r="AB1076" i="1"/>
  <c r="AC1076" i="1"/>
  <c r="AD1076" i="1"/>
  <c r="AE1076" i="1"/>
  <c r="AF1076" i="1"/>
  <c r="AG1076" i="1"/>
  <c r="A1077" i="1"/>
  <c r="AA1077" i="1"/>
  <c r="AB1077" i="1"/>
  <c r="AC1077" i="1"/>
  <c r="AD1077" i="1"/>
  <c r="AE1077" i="1"/>
  <c r="AF1077" i="1"/>
  <c r="AG1077" i="1"/>
  <c r="A1078" i="1"/>
  <c r="AA1078" i="1"/>
  <c r="AB1078" i="1"/>
  <c r="AC1078" i="1"/>
  <c r="AD1078" i="1"/>
  <c r="AE1078" i="1"/>
  <c r="AF1078" i="1"/>
  <c r="AG1078" i="1"/>
  <c r="A1079" i="1"/>
  <c r="AA1079" i="1"/>
  <c r="AB1079" i="1"/>
  <c r="AC1079" i="1"/>
  <c r="AD1079" i="1"/>
  <c r="AE1079" i="1"/>
  <c r="AF1079" i="1"/>
  <c r="AG1079" i="1"/>
  <c r="A1080" i="1"/>
  <c r="AA1080" i="1"/>
  <c r="AB1080" i="1"/>
  <c r="AC1080" i="1"/>
  <c r="AD1080" i="1"/>
  <c r="AE1080" i="1"/>
  <c r="AF1080" i="1"/>
  <c r="AG1080" i="1"/>
  <c r="A1081" i="1"/>
  <c r="AA1081" i="1"/>
  <c r="AB1081" i="1"/>
  <c r="AC1081" i="1"/>
  <c r="AD1081" i="1"/>
  <c r="AE1081" i="1"/>
  <c r="AF1081" i="1"/>
  <c r="AG1081" i="1"/>
  <c r="A1082" i="1"/>
  <c r="AA1082" i="1"/>
  <c r="AB1082" i="1"/>
  <c r="AC1082" i="1"/>
  <c r="AD1082" i="1"/>
  <c r="AE1082" i="1"/>
  <c r="AF1082" i="1"/>
  <c r="AG1082" i="1"/>
  <c r="A1083" i="1"/>
  <c r="AA1083" i="1"/>
  <c r="AB1083" i="1"/>
  <c r="AC1083" i="1"/>
  <c r="AD1083" i="1"/>
  <c r="AE1083" i="1"/>
  <c r="AF1083" i="1"/>
  <c r="AG1083" i="1"/>
  <c r="A1084" i="1"/>
  <c r="AA1084" i="1"/>
  <c r="AB1084" i="1"/>
  <c r="AC1084" i="1"/>
  <c r="AD1084" i="1"/>
  <c r="AE1084" i="1"/>
  <c r="AF1084" i="1"/>
  <c r="AG1084" i="1"/>
  <c r="A1085" i="1"/>
  <c r="AA1085" i="1"/>
  <c r="AB1085" i="1"/>
  <c r="AC1085" i="1"/>
  <c r="AD1085" i="1"/>
  <c r="AE1085" i="1"/>
  <c r="AF1085" i="1"/>
  <c r="AG1085" i="1"/>
  <c r="A1086" i="1"/>
  <c r="AA1086" i="1"/>
  <c r="AB1086" i="1"/>
  <c r="AC1086" i="1"/>
  <c r="AD1086" i="1"/>
  <c r="AE1086" i="1"/>
  <c r="AF1086" i="1"/>
  <c r="AG1086" i="1"/>
  <c r="A1087" i="1"/>
  <c r="AA1087" i="1"/>
  <c r="AB1087" i="1"/>
  <c r="AC1087" i="1"/>
  <c r="AD1087" i="1"/>
  <c r="AE1087" i="1"/>
  <c r="AF1087" i="1"/>
  <c r="AG1087" i="1"/>
  <c r="A1088" i="1"/>
  <c r="AA1088" i="1"/>
  <c r="AB1088" i="1"/>
  <c r="AC1088" i="1"/>
  <c r="AD1088" i="1"/>
  <c r="AE1088" i="1"/>
  <c r="AF1088" i="1"/>
  <c r="AG1088" i="1"/>
  <c r="A1089" i="1"/>
  <c r="AA1089" i="1"/>
  <c r="AB1089" i="1"/>
  <c r="AC1089" i="1"/>
  <c r="AD1089" i="1"/>
  <c r="AE1089" i="1"/>
  <c r="AF1089" i="1"/>
  <c r="AG1089" i="1"/>
  <c r="A1090" i="1"/>
  <c r="AA1090" i="1"/>
  <c r="AB1090" i="1"/>
  <c r="AC1090" i="1"/>
  <c r="AD1090" i="1"/>
  <c r="AE1090" i="1"/>
  <c r="AF1090" i="1"/>
  <c r="AG1090" i="1"/>
  <c r="A1091" i="1"/>
  <c r="AA1091" i="1"/>
  <c r="AB1091" i="1"/>
  <c r="AC1091" i="1"/>
  <c r="AD1091" i="1"/>
  <c r="AE1091" i="1"/>
  <c r="AF1091" i="1"/>
  <c r="AG1091" i="1"/>
  <c r="A1092" i="1"/>
  <c r="AA1092" i="1"/>
  <c r="AB1092" i="1"/>
  <c r="AC1092" i="1"/>
  <c r="AD1092" i="1"/>
  <c r="AE1092" i="1"/>
  <c r="AF1092" i="1"/>
  <c r="AG1092" i="1"/>
  <c r="A1093" i="1"/>
  <c r="AA1093" i="1"/>
  <c r="AB1093" i="1"/>
  <c r="AC1093" i="1"/>
  <c r="AD1093" i="1"/>
  <c r="AE1093" i="1"/>
  <c r="AF1093" i="1"/>
  <c r="AG1093" i="1"/>
  <c r="A1094" i="1"/>
  <c r="AA1094" i="1"/>
  <c r="AB1094" i="1"/>
  <c r="AC1094" i="1"/>
  <c r="AD1094" i="1"/>
  <c r="AE1094" i="1"/>
  <c r="AF1094" i="1"/>
  <c r="AG1094" i="1"/>
  <c r="A1095" i="1"/>
  <c r="AA1095" i="1"/>
  <c r="AB1095" i="1"/>
  <c r="AC1095" i="1"/>
  <c r="AD1095" i="1"/>
  <c r="AE1095" i="1"/>
  <c r="AF1095" i="1"/>
  <c r="AG1095" i="1"/>
  <c r="A1096" i="1"/>
  <c r="AA1096" i="1"/>
  <c r="AB1096" i="1"/>
  <c r="AC1096" i="1"/>
  <c r="AD1096" i="1"/>
  <c r="AE1096" i="1"/>
  <c r="AF1096" i="1"/>
  <c r="AG1096" i="1"/>
  <c r="A1097" i="1"/>
  <c r="AA1097" i="1"/>
  <c r="AB1097" i="1"/>
  <c r="AC1097" i="1"/>
  <c r="AD1097" i="1"/>
  <c r="AE1097" i="1"/>
  <c r="AF1097" i="1"/>
  <c r="AG1097" i="1"/>
  <c r="A1098" i="1"/>
  <c r="AA1098" i="1"/>
  <c r="AB1098" i="1"/>
  <c r="AC1098" i="1"/>
  <c r="AD1098" i="1"/>
  <c r="AE1098" i="1"/>
  <c r="AF1098" i="1"/>
  <c r="AG1098" i="1"/>
  <c r="A1099" i="1"/>
  <c r="AA1099" i="1"/>
  <c r="AB1099" i="1"/>
  <c r="AC1099" i="1"/>
  <c r="AD1099" i="1"/>
  <c r="AE1099" i="1"/>
  <c r="AF1099" i="1"/>
  <c r="AG1099" i="1"/>
  <c r="A1100" i="1"/>
  <c r="AA1100" i="1"/>
  <c r="AB1100" i="1"/>
  <c r="AC1100" i="1"/>
  <c r="AD1100" i="1"/>
  <c r="AE1100" i="1"/>
  <c r="AF1100" i="1"/>
  <c r="AG1100" i="1"/>
  <c r="A1101" i="1"/>
  <c r="AA1101" i="1"/>
  <c r="AB1101" i="1"/>
  <c r="AC1101" i="1"/>
  <c r="AD1101" i="1"/>
  <c r="AE1101" i="1"/>
  <c r="AF1101" i="1"/>
  <c r="AG1101" i="1"/>
  <c r="A1102" i="1"/>
  <c r="AA1102" i="1"/>
  <c r="AB1102" i="1"/>
  <c r="AC1102" i="1"/>
  <c r="AD1102" i="1"/>
  <c r="AE1102" i="1"/>
  <c r="AF1102" i="1"/>
  <c r="AG1102" i="1"/>
  <c r="A1103" i="1"/>
  <c r="AA1103" i="1"/>
  <c r="AB1103" i="1"/>
  <c r="AC1103" i="1"/>
  <c r="AD1103" i="1"/>
  <c r="AE1103" i="1"/>
  <c r="AF1103" i="1"/>
  <c r="AG1103" i="1"/>
  <c r="A1104" i="1"/>
  <c r="AA1104" i="1"/>
  <c r="AB1104" i="1"/>
  <c r="AC1104" i="1"/>
  <c r="AD1104" i="1"/>
  <c r="AE1104" i="1"/>
  <c r="AF1104" i="1"/>
  <c r="AG1104" i="1"/>
  <c r="A1105" i="1"/>
  <c r="AA1105" i="1"/>
  <c r="AB1105" i="1"/>
  <c r="AC1105" i="1"/>
  <c r="AD1105" i="1"/>
  <c r="AE1105" i="1"/>
  <c r="AF1105" i="1"/>
  <c r="AG1105" i="1"/>
  <c r="A1106" i="1"/>
  <c r="AA1106" i="1"/>
  <c r="AB1106" i="1"/>
  <c r="AC1106" i="1"/>
  <c r="AD1106" i="1"/>
  <c r="AE1106" i="1"/>
  <c r="AF1106" i="1"/>
  <c r="AG1106" i="1"/>
  <c r="A1107" i="1"/>
  <c r="AA1107" i="1"/>
  <c r="AB1107" i="1"/>
  <c r="AC1107" i="1"/>
  <c r="AD1107" i="1"/>
  <c r="AE1107" i="1"/>
  <c r="AF1107" i="1"/>
  <c r="AG1107" i="1"/>
  <c r="A1108" i="1"/>
  <c r="AA1108" i="1"/>
  <c r="AB1108" i="1"/>
  <c r="AC1108" i="1"/>
  <c r="AD1108" i="1"/>
  <c r="AE1108" i="1"/>
  <c r="AF1108" i="1"/>
  <c r="AG1108" i="1"/>
  <c r="A1109" i="1"/>
  <c r="AA1109" i="1"/>
  <c r="AB1109" i="1"/>
  <c r="AC1109" i="1"/>
  <c r="AD1109" i="1"/>
  <c r="AE1109" i="1"/>
  <c r="AF1109" i="1"/>
  <c r="AG1109" i="1"/>
  <c r="A1110" i="1"/>
  <c r="AA1110" i="1"/>
  <c r="AB1110" i="1"/>
  <c r="AC1110" i="1"/>
  <c r="AD1110" i="1"/>
  <c r="AE1110" i="1"/>
  <c r="AF1110" i="1"/>
  <c r="AG1110" i="1"/>
  <c r="A1111" i="1"/>
  <c r="AA1111" i="1"/>
  <c r="AB1111" i="1"/>
  <c r="AC1111" i="1"/>
  <c r="AD1111" i="1"/>
  <c r="AE1111" i="1"/>
  <c r="AF1111" i="1"/>
  <c r="AG1111" i="1"/>
  <c r="A1112" i="1"/>
  <c r="AA1112" i="1"/>
  <c r="AB1112" i="1"/>
  <c r="AC1112" i="1"/>
  <c r="AD1112" i="1"/>
  <c r="AE1112" i="1"/>
  <c r="AF1112" i="1"/>
  <c r="AG1112" i="1"/>
  <c r="A1113" i="1"/>
  <c r="AA1113" i="1"/>
  <c r="AB1113" i="1"/>
  <c r="AC1113" i="1"/>
  <c r="AD1113" i="1"/>
  <c r="AE1113" i="1"/>
  <c r="AF1113" i="1"/>
  <c r="AG1113" i="1"/>
  <c r="A1114" i="1"/>
  <c r="AA1114" i="1"/>
  <c r="AB1114" i="1"/>
  <c r="AC1114" i="1"/>
  <c r="AD1114" i="1"/>
  <c r="AE1114" i="1"/>
  <c r="AF1114" i="1"/>
  <c r="AG1114" i="1"/>
  <c r="A1115" i="1"/>
  <c r="AA1115" i="1"/>
  <c r="AB1115" i="1"/>
  <c r="AC1115" i="1"/>
  <c r="AD1115" i="1"/>
  <c r="AE1115" i="1"/>
  <c r="AF1115" i="1"/>
  <c r="AG1115" i="1"/>
  <c r="A1116" i="1"/>
  <c r="AA1116" i="1"/>
  <c r="AB1116" i="1"/>
  <c r="AC1116" i="1"/>
  <c r="AD1116" i="1"/>
  <c r="AE1116" i="1"/>
  <c r="AF1116" i="1"/>
  <c r="AG1116" i="1"/>
  <c r="A1117" i="1"/>
  <c r="AA1117" i="1"/>
  <c r="AB1117" i="1"/>
  <c r="AC1117" i="1"/>
  <c r="AD1117" i="1"/>
  <c r="AE1117" i="1"/>
  <c r="AF1117" i="1"/>
  <c r="AG1117" i="1"/>
  <c r="A1118" i="1"/>
  <c r="AA1118" i="1"/>
  <c r="AB1118" i="1"/>
  <c r="AC1118" i="1"/>
  <c r="AD1118" i="1"/>
  <c r="AE1118" i="1"/>
  <c r="AF1118" i="1"/>
  <c r="AG1118" i="1"/>
  <c r="A1119" i="1"/>
  <c r="AA1119" i="1"/>
  <c r="AB1119" i="1"/>
  <c r="AC1119" i="1"/>
  <c r="AD1119" i="1"/>
  <c r="AE1119" i="1"/>
  <c r="AF1119" i="1"/>
  <c r="AG1119" i="1"/>
  <c r="A1120" i="1"/>
  <c r="AA1120" i="1"/>
  <c r="AB1120" i="1"/>
  <c r="AC1120" i="1"/>
  <c r="AD1120" i="1"/>
  <c r="AE1120" i="1"/>
  <c r="AF1120" i="1"/>
  <c r="AG1120" i="1"/>
  <c r="A1121" i="1"/>
  <c r="AA1121" i="1"/>
  <c r="AB1121" i="1"/>
  <c r="AC1121" i="1"/>
  <c r="AD1121" i="1"/>
  <c r="AE1121" i="1"/>
  <c r="AF1121" i="1"/>
  <c r="AG1121" i="1"/>
  <c r="A1122" i="1"/>
  <c r="AA1122" i="1"/>
  <c r="AB1122" i="1"/>
  <c r="AC1122" i="1"/>
  <c r="AD1122" i="1"/>
  <c r="AE1122" i="1"/>
  <c r="AF1122" i="1"/>
  <c r="AG1122" i="1"/>
  <c r="A1123" i="1"/>
  <c r="AA1123" i="1"/>
  <c r="AB1123" i="1"/>
  <c r="AC1123" i="1"/>
  <c r="AD1123" i="1"/>
  <c r="AE1123" i="1"/>
  <c r="AF1123" i="1"/>
  <c r="AG1123" i="1"/>
  <c r="A1124" i="1"/>
  <c r="AA1124" i="1"/>
  <c r="AB1124" i="1"/>
  <c r="AC1124" i="1"/>
  <c r="AD1124" i="1"/>
  <c r="AE1124" i="1"/>
  <c r="AF1124" i="1"/>
  <c r="AG1124" i="1"/>
  <c r="A1125" i="1"/>
  <c r="AA1125" i="1"/>
  <c r="AB1125" i="1"/>
  <c r="AC1125" i="1"/>
  <c r="AD1125" i="1"/>
  <c r="AE1125" i="1"/>
  <c r="AF1125" i="1"/>
  <c r="AG1125" i="1"/>
  <c r="A1126" i="1"/>
  <c r="AA1126" i="1"/>
  <c r="AB1126" i="1"/>
  <c r="AC1126" i="1"/>
  <c r="AD1126" i="1"/>
  <c r="AE1126" i="1"/>
  <c r="AF1126" i="1"/>
  <c r="AG1126" i="1"/>
  <c r="A1127" i="1"/>
  <c r="AA1127" i="1"/>
  <c r="AB1127" i="1"/>
  <c r="AC1127" i="1"/>
  <c r="AD1127" i="1"/>
  <c r="AE1127" i="1"/>
  <c r="AF1127" i="1"/>
  <c r="AG1127" i="1"/>
  <c r="A1128" i="1"/>
  <c r="AA1128" i="1"/>
  <c r="AB1128" i="1"/>
  <c r="AC1128" i="1"/>
  <c r="AD1128" i="1"/>
  <c r="AE1128" i="1"/>
  <c r="AF1128" i="1"/>
  <c r="AG1128" i="1"/>
  <c r="A1129" i="1"/>
  <c r="AA1129" i="1"/>
  <c r="AB1129" i="1"/>
  <c r="AC1129" i="1"/>
  <c r="AD1129" i="1"/>
  <c r="AE1129" i="1"/>
  <c r="AF1129" i="1"/>
  <c r="AG1129" i="1"/>
  <c r="A1130" i="1"/>
  <c r="AA1130" i="1"/>
  <c r="AB1130" i="1"/>
  <c r="AC1130" i="1"/>
  <c r="AD1130" i="1"/>
  <c r="AE1130" i="1"/>
  <c r="AF1130" i="1"/>
  <c r="AG1130" i="1"/>
  <c r="A1131" i="1"/>
  <c r="AA1131" i="1"/>
  <c r="AB1131" i="1"/>
  <c r="AC1131" i="1"/>
  <c r="AD1131" i="1"/>
  <c r="AE1131" i="1"/>
  <c r="AF1131" i="1"/>
  <c r="AG1131" i="1"/>
  <c r="A1132" i="1"/>
  <c r="AA1132" i="1"/>
  <c r="AB1132" i="1"/>
  <c r="AC1132" i="1"/>
  <c r="AD1132" i="1"/>
  <c r="AE1132" i="1"/>
  <c r="AF1132" i="1"/>
  <c r="AG1132" i="1"/>
  <c r="A1133" i="1"/>
  <c r="AA1133" i="1"/>
  <c r="AB1133" i="1"/>
  <c r="AC1133" i="1"/>
  <c r="AD1133" i="1"/>
  <c r="AE1133" i="1"/>
  <c r="AF1133" i="1"/>
  <c r="AG1133" i="1"/>
  <c r="A1134" i="1"/>
  <c r="AA1134" i="1"/>
  <c r="AB1134" i="1"/>
  <c r="AC1134" i="1"/>
  <c r="AD1134" i="1"/>
  <c r="AE1134" i="1"/>
  <c r="AF1134" i="1"/>
  <c r="AG1134" i="1"/>
  <c r="A1135" i="1"/>
  <c r="AA1135" i="1"/>
  <c r="AB1135" i="1"/>
  <c r="AC1135" i="1"/>
  <c r="AD1135" i="1"/>
  <c r="AE1135" i="1"/>
  <c r="AF1135" i="1"/>
  <c r="AG1135" i="1"/>
  <c r="A1136" i="1"/>
  <c r="AA1136" i="1"/>
  <c r="AB1136" i="1"/>
  <c r="AC1136" i="1"/>
  <c r="AD1136" i="1"/>
  <c r="AE1136" i="1"/>
  <c r="AF1136" i="1"/>
  <c r="AG1136" i="1"/>
  <c r="A1137" i="1"/>
  <c r="AA1137" i="1"/>
  <c r="AB1137" i="1"/>
  <c r="AC1137" i="1"/>
  <c r="AD1137" i="1"/>
  <c r="AE1137" i="1"/>
  <c r="AF1137" i="1"/>
  <c r="AG1137" i="1"/>
  <c r="A1138" i="1"/>
  <c r="AA1138" i="1"/>
  <c r="AB1138" i="1"/>
  <c r="AC1138" i="1"/>
  <c r="AD1138" i="1"/>
  <c r="AE1138" i="1"/>
  <c r="AF1138" i="1"/>
  <c r="AG1138" i="1"/>
  <c r="A1139" i="1"/>
  <c r="AA1139" i="1"/>
  <c r="AB1139" i="1"/>
  <c r="AC1139" i="1"/>
  <c r="AD1139" i="1"/>
  <c r="AE1139" i="1"/>
  <c r="AF1139" i="1"/>
  <c r="AG1139" i="1"/>
  <c r="A1140" i="1"/>
  <c r="AA1140" i="1"/>
  <c r="AB1140" i="1"/>
  <c r="AC1140" i="1"/>
  <c r="AD1140" i="1"/>
  <c r="AE1140" i="1"/>
  <c r="AF1140" i="1"/>
  <c r="AG1140" i="1"/>
  <c r="A1141" i="1"/>
  <c r="AA1141" i="1"/>
  <c r="AB1141" i="1"/>
  <c r="AC1141" i="1"/>
  <c r="AD1141" i="1"/>
  <c r="AE1141" i="1"/>
  <c r="AF1141" i="1"/>
  <c r="AG1141" i="1"/>
  <c r="A1142" i="1"/>
  <c r="AA1142" i="1"/>
  <c r="AB1142" i="1"/>
  <c r="AC1142" i="1"/>
  <c r="AD1142" i="1"/>
  <c r="AE1142" i="1"/>
  <c r="AF1142" i="1"/>
  <c r="AG1142" i="1"/>
  <c r="A1143" i="1"/>
  <c r="AA1143" i="1"/>
  <c r="AB1143" i="1"/>
  <c r="AC1143" i="1"/>
  <c r="AD1143" i="1"/>
  <c r="AE1143" i="1"/>
  <c r="AF1143" i="1"/>
  <c r="AG1143" i="1"/>
  <c r="A1144" i="1"/>
  <c r="AA1144" i="1"/>
  <c r="AB1144" i="1"/>
  <c r="AC1144" i="1"/>
  <c r="AD1144" i="1"/>
  <c r="AE1144" i="1"/>
  <c r="AF1144" i="1"/>
  <c r="AG1144" i="1"/>
  <c r="A1145" i="1"/>
  <c r="AA1145" i="1"/>
  <c r="AB1145" i="1"/>
  <c r="AC1145" i="1"/>
  <c r="AD1145" i="1"/>
  <c r="AE1145" i="1"/>
  <c r="AF1145" i="1"/>
  <c r="AG1145" i="1"/>
  <c r="A1146" i="1"/>
  <c r="AA1146" i="1"/>
  <c r="AB1146" i="1"/>
  <c r="AC1146" i="1"/>
  <c r="AD1146" i="1"/>
  <c r="AE1146" i="1"/>
  <c r="AF1146" i="1"/>
  <c r="AG1146" i="1"/>
  <c r="A1147" i="1"/>
  <c r="AA1147" i="1"/>
  <c r="AB1147" i="1"/>
  <c r="AC1147" i="1"/>
  <c r="AD1147" i="1"/>
  <c r="AE1147" i="1"/>
  <c r="AF1147" i="1"/>
  <c r="AG1147" i="1"/>
  <c r="A1148" i="1"/>
  <c r="AA1148" i="1"/>
  <c r="AB1148" i="1"/>
  <c r="AC1148" i="1"/>
  <c r="AD1148" i="1"/>
  <c r="AE1148" i="1"/>
  <c r="AF1148" i="1"/>
  <c r="AG1148" i="1"/>
  <c r="A1149" i="1"/>
  <c r="AA1149" i="1"/>
  <c r="AB1149" i="1"/>
  <c r="AC1149" i="1"/>
  <c r="AD1149" i="1"/>
  <c r="AE1149" i="1"/>
  <c r="AF1149" i="1"/>
  <c r="AG1149" i="1"/>
  <c r="A1150" i="1"/>
  <c r="AA1150" i="1"/>
  <c r="AB1150" i="1"/>
  <c r="AC1150" i="1"/>
  <c r="AD1150" i="1"/>
  <c r="AE1150" i="1"/>
  <c r="AF1150" i="1"/>
  <c r="AG1150" i="1"/>
  <c r="A1151" i="1"/>
  <c r="AA1151" i="1"/>
  <c r="AB1151" i="1"/>
  <c r="AC1151" i="1"/>
  <c r="AD1151" i="1"/>
  <c r="AE1151" i="1"/>
  <c r="AF1151" i="1"/>
  <c r="AG1151" i="1"/>
  <c r="A1152" i="1"/>
  <c r="AA1152" i="1"/>
  <c r="AB1152" i="1"/>
  <c r="AC1152" i="1"/>
  <c r="AD1152" i="1"/>
  <c r="AE1152" i="1"/>
  <c r="AF1152" i="1"/>
  <c r="AG1152" i="1"/>
  <c r="A1153" i="1"/>
  <c r="AA1153" i="1"/>
  <c r="AB1153" i="1"/>
  <c r="AC1153" i="1"/>
  <c r="AD1153" i="1"/>
  <c r="AE1153" i="1"/>
  <c r="AF1153" i="1"/>
  <c r="AG1153" i="1"/>
  <c r="A1154" i="1"/>
  <c r="AA1154" i="1"/>
  <c r="AB1154" i="1"/>
  <c r="AC1154" i="1"/>
  <c r="AD1154" i="1"/>
  <c r="AE1154" i="1"/>
  <c r="AF1154" i="1"/>
  <c r="AG1154" i="1"/>
  <c r="A1155" i="1"/>
  <c r="AA1155" i="1"/>
  <c r="AB1155" i="1"/>
  <c r="AC1155" i="1"/>
  <c r="AD1155" i="1"/>
  <c r="AE1155" i="1"/>
  <c r="AF1155" i="1"/>
  <c r="AG1155" i="1"/>
  <c r="A1156" i="1"/>
  <c r="AA1156" i="1"/>
  <c r="AB1156" i="1"/>
  <c r="AC1156" i="1"/>
  <c r="AD1156" i="1"/>
  <c r="AE1156" i="1"/>
  <c r="AF1156" i="1"/>
  <c r="AG1156" i="1"/>
  <c r="A1157" i="1"/>
  <c r="AA1157" i="1"/>
  <c r="AB1157" i="1"/>
  <c r="AC1157" i="1"/>
  <c r="AD1157" i="1"/>
  <c r="AE1157" i="1"/>
  <c r="AF1157" i="1"/>
  <c r="AG1157" i="1"/>
  <c r="A1158" i="1"/>
  <c r="AA1158" i="1"/>
  <c r="AB1158" i="1"/>
  <c r="AC1158" i="1"/>
  <c r="AD1158" i="1"/>
  <c r="AE1158" i="1"/>
  <c r="AF1158" i="1"/>
  <c r="AG1158" i="1"/>
  <c r="A1159" i="1"/>
  <c r="AA1159" i="1"/>
  <c r="AB1159" i="1"/>
  <c r="AC1159" i="1"/>
  <c r="AD1159" i="1"/>
  <c r="AE1159" i="1"/>
  <c r="AF1159" i="1"/>
  <c r="AG1159" i="1"/>
  <c r="A1160" i="1"/>
  <c r="AA1160" i="1"/>
  <c r="AB1160" i="1"/>
  <c r="AC1160" i="1"/>
  <c r="AD1160" i="1"/>
  <c r="AE1160" i="1"/>
  <c r="AF1160" i="1"/>
  <c r="AG1160" i="1"/>
  <c r="A1161" i="1"/>
  <c r="AA1161" i="1"/>
  <c r="AB1161" i="1"/>
  <c r="AC1161" i="1"/>
  <c r="AD1161" i="1"/>
  <c r="AE1161" i="1"/>
  <c r="AF1161" i="1"/>
  <c r="AG1161" i="1"/>
  <c r="A1162" i="1"/>
  <c r="AA1162" i="1"/>
  <c r="AB1162" i="1"/>
  <c r="AC1162" i="1"/>
  <c r="AD1162" i="1"/>
  <c r="AE1162" i="1"/>
  <c r="AF1162" i="1"/>
  <c r="AG1162" i="1"/>
  <c r="A1163" i="1"/>
  <c r="AA1163" i="1"/>
  <c r="AB1163" i="1"/>
  <c r="AC1163" i="1"/>
  <c r="AD1163" i="1"/>
  <c r="AE1163" i="1"/>
  <c r="AF1163" i="1"/>
  <c r="AG1163" i="1"/>
  <c r="A1164" i="1"/>
  <c r="AA1164" i="1"/>
  <c r="AB1164" i="1"/>
  <c r="AC1164" i="1"/>
  <c r="AD1164" i="1"/>
  <c r="AE1164" i="1"/>
  <c r="AF1164" i="1"/>
  <c r="AG1164" i="1"/>
  <c r="A1165" i="1"/>
  <c r="AA1165" i="1"/>
  <c r="AB1165" i="1"/>
  <c r="AC1165" i="1"/>
  <c r="AD1165" i="1"/>
  <c r="AE1165" i="1"/>
  <c r="AF1165" i="1"/>
  <c r="AG1165" i="1"/>
  <c r="A1166" i="1"/>
  <c r="AA1166" i="1"/>
  <c r="AB1166" i="1"/>
  <c r="AC1166" i="1"/>
  <c r="AD1166" i="1"/>
  <c r="AE1166" i="1"/>
  <c r="AF1166" i="1"/>
  <c r="AG1166" i="1"/>
  <c r="A1167" i="1"/>
  <c r="AA1167" i="1"/>
  <c r="AB1167" i="1"/>
  <c r="AC1167" i="1"/>
  <c r="AD1167" i="1"/>
  <c r="AE1167" i="1"/>
  <c r="AF1167" i="1"/>
  <c r="AG1167" i="1"/>
  <c r="A1168" i="1"/>
  <c r="AA1168" i="1"/>
  <c r="AB1168" i="1"/>
  <c r="AC1168" i="1"/>
  <c r="AD1168" i="1"/>
  <c r="AE1168" i="1"/>
  <c r="AF1168" i="1"/>
  <c r="AG1168" i="1"/>
  <c r="A1169" i="1"/>
  <c r="AA1169" i="1"/>
  <c r="AB1169" i="1"/>
  <c r="AC1169" i="1"/>
  <c r="AD1169" i="1"/>
  <c r="AE1169" i="1"/>
  <c r="AF1169" i="1"/>
  <c r="AG1169" i="1"/>
  <c r="A1170" i="1"/>
  <c r="AA1170" i="1"/>
  <c r="AB1170" i="1"/>
  <c r="AC1170" i="1"/>
  <c r="AD1170" i="1"/>
  <c r="AE1170" i="1"/>
  <c r="AF1170" i="1"/>
  <c r="AG1170" i="1"/>
  <c r="A1171" i="1"/>
  <c r="AA1171" i="1"/>
  <c r="AB1171" i="1"/>
  <c r="AC1171" i="1"/>
  <c r="AD1171" i="1"/>
  <c r="AE1171" i="1"/>
  <c r="AF1171" i="1"/>
  <c r="AG1171" i="1"/>
  <c r="A1172" i="1"/>
  <c r="AA1172" i="1"/>
  <c r="AB1172" i="1"/>
  <c r="AC1172" i="1"/>
  <c r="AD1172" i="1"/>
  <c r="AE1172" i="1"/>
  <c r="AF1172" i="1"/>
  <c r="AG1172" i="1"/>
  <c r="A1173" i="1"/>
  <c r="AA1173" i="1"/>
  <c r="AB1173" i="1"/>
  <c r="AC1173" i="1"/>
  <c r="AD1173" i="1"/>
  <c r="AE1173" i="1"/>
  <c r="AF1173" i="1"/>
  <c r="AG1173" i="1"/>
  <c r="A1174" i="1"/>
  <c r="AA1174" i="1"/>
  <c r="AB1174" i="1"/>
  <c r="AC1174" i="1"/>
  <c r="AD1174" i="1"/>
  <c r="AE1174" i="1"/>
  <c r="AF1174" i="1"/>
  <c r="AG1174" i="1"/>
  <c r="A1175" i="1"/>
  <c r="AA1175" i="1"/>
  <c r="AB1175" i="1"/>
  <c r="AC1175" i="1"/>
  <c r="AD1175" i="1"/>
  <c r="AE1175" i="1"/>
  <c r="AF1175" i="1"/>
  <c r="AG1175" i="1"/>
  <c r="A1176" i="1"/>
  <c r="AA1176" i="1"/>
  <c r="AB1176" i="1"/>
  <c r="AC1176" i="1"/>
  <c r="AD1176" i="1"/>
  <c r="AE1176" i="1"/>
  <c r="AF1176" i="1"/>
  <c r="AG1176" i="1"/>
  <c r="A1177" i="1"/>
  <c r="AA1177" i="1"/>
  <c r="AB1177" i="1"/>
  <c r="AC1177" i="1"/>
  <c r="AD1177" i="1"/>
  <c r="AE1177" i="1"/>
  <c r="AF1177" i="1"/>
  <c r="AG1177" i="1"/>
  <c r="A1178" i="1"/>
  <c r="AA1178" i="1"/>
  <c r="AB1178" i="1"/>
  <c r="AC1178" i="1"/>
  <c r="AD1178" i="1"/>
  <c r="AE1178" i="1"/>
  <c r="AF1178" i="1"/>
  <c r="AG1178" i="1"/>
  <c r="A1179" i="1"/>
  <c r="AA1179" i="1"/>
  <c r="AB1179" i="1"/>
  <c r="AC1179" i="1"/>
  <c r="AD1179" i="1"/>
  <c r="AE1179" i="1"/>
  <c r="AF1179" i="1"/>
  <c r="AG1179" i="1"/>
  <c r="A1180" i="1"/>
  <c r="AA1180" i="1"/>
  <c r="AB1180" i="1"/>
  <c r="AC1180" i="1"/>
  <c r="AD1180" i="1"/>
  <c r="AE1180" i="1"/>
  <c r="AF1180" i="1"/>
  <c r="AG1180" i="1"/>
  <c r="A1181" i="1"/>
  <c r="AA1181" i="1"/>
  <c r="AB1181" i="1"/>
  <c r="AC1181" i="1"/>
  <c r="AD1181" i="1"/>
  <c r="AE1181" i="1"/>
  <c r="AF1181" i="1"/>
  <c r="AG1181" i="1"/>
  <c r="A1182" i="1"/>
  <c r="AA1182" i="1"/>
  <c r="AB1182" i="1"/>
  <c r="AC1182" i="1"/>
  <c r="AD1182" i="1"/>
  <c r="AE1182" i="1"/>
  <c r="AF1182" i="1"/>
  <c r="AG1182" i="1"/>
  <c r="A1183" i="1"/>
  <c r="AA1183" i="1"/>
  <c r="AB1183" i="1"/>
  <c r="AC1183" i="1"/>
  <c r="AD1183" i="1"/>
  <c r="AE1183" i="1"/>
  <c r="AF1183" i="1"/>
  <c r="AG1183" i="1"/>
  <c r="A1184" i="1"/>
  <c r="AA1184" i="1"/>
  <c r="AB1184" i="1"/>
  <c r="AC1184" i="1"/>
  <c r="AD1184" i="1"/>
  <c r="AE1184" i="1"/>
  <c r="AF1184" i="1"/>
  <c r="AG1184" i="1"/>
  <c r="A1185" i="1"/>
  <c r="AA1185" i="1"/>
  <c r="AB1185" i="1"/>
  <c r="AC1185" i="1"/>
  <c r="AD1185" i="1"/>
  <c r="AE1185" i="1"/>
  <c r="AF1185" i="1"/>
  <c r="AG1185" i="1"/>
  <c r="A1186" i="1"/>
  <c r="AA1186" i="1"/>
  <c r="AB1186" i="1"/>
  <c r="AC1186" i="1"/>
  <c r="AD1186" i="1"/>
  <c r="AE1186" i="1"/>
  <c r="AF1186" i="1"/>
  <c r="AG1186" i="1"/>
  <c r="A1187" i="1"/>
  <c r="AA1187" i="1"/>
  <c r="AB1187" i="1"/>
  <c r="AC1187" i="1"/>
  <c r="AD1187" i="1"/>
  <c r="AE1187" i="1"/>
  <c r="AF1187" i="1"/>
  <c r="AG1187" i="1"/>
  <c r="A1188" i="1"/>
  <c r="AA1188" i="1"/>
  <c r="AB1188" i="1"/>
  <c r="AC1188" i="1"/>
  <c r="AD1188" i="1"/>
  <c r="AE1188" i="1"/>
  <c r="AF1188" i="1"/>
  <c r="AG1188" i="1"/>
  <c r="A1189" i="1"/>
  <c r="AA1189" i="1"/>
  <c r="AB1189" i="1"/>
  <c r="AC1189" i="1"/>
  <c r="AD1189" i="1"/>
  <c r="AE1189" i="1"/>
  <c r="AF1189" i="1"/>
  <c r="AG1189" i="1"/>
  <c r="A1190" i="1"/>
  <c r="AA1190" i="1"/>
  <c r="AB1190" i="1"/>
  <c r="AC1190" i="1"/>
  <c r="AD1190" i="1"/>
  <c r="AE1190" i="1"/>
  <c r="AF1190" i="1"/>
  <c r="AG1190" i="1"/>
  <c r="A1191" i="1"/>
  <c r="AA1191" i="1"/>
  <c r="AB1191" i="1"/>
  <c r="AC1191" i="1"/>
  <c r="AD1191" i="1"/>
  <c r="AE1191" i="1"/>
  <c r="AF1191" i="1"/>
  <c r="AG1191" i="1"/>
  <c r="A1192" i="1"/>
  <c r="AA1192" i="1"/>
  <c r="AB1192" i="1"/>
  <c r="AC1192" i="1"/>
  <c r="AD1192" i="1"/>
  <c r="AE1192" i="1"/>
  <c r="AF1192" i="1"/>
  <c r="AG1192" i="1"/>
  <c r="A1193" i="1"/>
  <c r="AA1193" i="1"/>
  <c r="AB1193" i="1"/>
  <c r="AC1193" i="1"/>
  <c r="AD1193" i="1"/>
  <c r="AE1193" i="1"/>
  <c r="AF1193" i="1"/>
  <c r="AG1193" i="1"/>
  <c r="A1194" i="1"/>
  <c r="AA1194" i="1"/>
  <c r="AB1194" i="1"/>
  <c r="AC1194" i="1"/>
  <c r="AD1194" i="1"/>
  <c r="AE1194" i="1"/>
  <c r="AF1194" i="1"/>
  <c r="AG1194" i="1"/>
  <c r="A1195" i="1"/>
  <c r="AA1195" i="1"/>
  <c r="AB1195" i="1"/>
  <c r="AC1195" i="1"/>
  <c r="AD1195" i="1"/>
  <c r="AE1195" i="1"/>
  <c r="AF1195" i="1"/>
  <c r="AG1195" i="1"/>
  <c r="A1196" i="1"/>
  <c r="AA1196" i="1"/>
  <c r="AB1196" i="1"/>
  <c r="AC1196" i="1"/>
  <c r="AD1196" i="1"/>
  <c r="AE1196" i="1"/>
  <c r="AF1196" i="1"/>
  <c r="AG1196" i="1"/>
  <c r="A1197" i="1"/>
  <c r="AA1197" i="1"/>
  <c r="AB1197" i="1"/>
  <c r="AC1197" i="1"/>
  <c r="AD1197" i="1"/>
  <c r="AE1197" i="1"/>
  <c r="AF1197" i="1"/>
  <c r="AG1197" i="1"/>
  <c r="A1198" i="1"/>
  <c r="AA1198" i="1"/>
  <c r="AB1198" i="1"/>
  <c r="AC1198" i="1"/>
  <c r="AD1198" i="1"/>
  <c r="AE1198" i="1"/>
  <c r="AF1198" i="1"/>
  <c r="AG1198" i="1"/>
  <c r="A1199" i="1"/>
  <c r="AA1199" i="1"/>
  <c r="AB1199" i="1"/>
  <c r="AC1199" i="1"/>
  <c r="AD1199" i="1"/>
  <c r="AE1199" i="1"/>
  <c r="AF1199" i="1"/>
  <c r="AG1199" i="1"/>
  <c r="A1200" i="1"/>
  <c r="AA1200" i="1"/>
  <c r="AB1200" i="1"/>
  <c r="AC1200" i="1"/>
  <c r="AD1200" i="1"/>
  <c r="AE1200" i="1"/>
  <c r="AF1200" i="1"/>
  <c r="AG1200" i="1"/>
  <c r="A1201" i="1"/>
  <c r="AA1201" i="1"/>
  <c r="AB1201" i="1"/>
  <c r="AC1201" i="1"/>
  <c r="AD1201" i="1"/>
  <c r="AE1201" i="1"/>
  <c r="AF1201" i="1"/>
  <c r="AG1201" i="1"/>
  <c r="A1202" i="1"/>
  <c r="AA1202" i="1"/>
  <c r="AB1202" i="1"/>
  <c r="AC1202" i="1"/>
  <c r="AD1202" i="1"/>
  <c r="AE1202" i="1"/>
  <c r="AF1202" i="1"/>
  <c r="AG1202" i="1"/>
  <c r="A1203" i="1"/>
  <c r="AA1203" i="1"/>
  <c r="AB1203" i="1"/>
  <c r="AC1203" i="1"/>
  <c r="AD1203" i="1"/>
  <c r="AE1203" i="1"/>
  <c r="AF1203" i="1"/>
  <c r="AG1203" i="1"/>
  <c r="A1204" i="1"/>
  <c r="AA1204" i="1"/>
  <c r="AB1204" i="1"/>
  <c r="AC1204" i="1"/>
  <c r="AD1204" i="1"/>
  <c r="AE1204" i="1"/>
  <c r="AF1204" i="1"/>
  <c r="AG1204" i="1"/>
  <c r="A1205" i="1"/>
  <c r="AA1205" i="1"/>
  <c r="AB1205" i="1"/>
  <c r="AC1205" i="1"/>
  <c r="AD1205" i="1"/>
  <c r="AE1205" i="1"/>
  <c r="AF1205" i="1"/>
  <c r="AG1205" i="1"/>
  <c r="A1206" i="1"/>
  <c r="AA1206" i="1"/>
  <c r="AB1206" i="1"/>
  <c r="AC1206" i="1"/>
  <c r="AD1206" i="1"/>
  <c r="AE1206" i="1"/>
  <c r="AF1206" i="1"/>
  <c r="AG1206" i="1"/>
  <c r="A1207" i="1"/>
  <c r="AA1207" i="1"/>
  <c r="AB1207" i="1"/>
  <c r="AC1207" i="1"/>
  <c r="AD1207" i="1"/>
  <c r="AE1207" i="1"/>
  <c r="AF1207" i="1"/>
  <c r="AG1207" i="1"/>
  <c r="A1208" i="1"/>
  <c r="AA1208" i="1"/>
  <c r="AB1208" i="1"/>
  <c r="AC1208" i="1"/>
  <c r="AD1208" i="1"/>
  <c r="AE1208" i="1"/>
  <c r="AF1208" i="1"/>
  <c r="AG1208" i="1"/>
  <c r="A1209" i="1"/>
  <c r="AA1209" i="1"/>
  <c r="AB1209" i="1"/>
  <c r="AC1209" i="1"/>
  <c r="AD1209" i="1"/>
  <c r="AE1209" i="1"/>
  <c r="AF1209" i="1"/>
  <c r="AG1209" i="1"/>
  <c r="A1210" i="1"/>
  <c r="AA1210" i="1"/>
  <c r="AB1210" i="1"/>
  <c r="AC1210" i="1"/>
  <c r="AD1210" i="1"/>
  <c r="AE1210" i="1"/>
  <c r="AF1210" i="1"/>
  <c r="AG1210" i="1"/>
  <c r="A1211" i="1"/>
  <c r="AA1211" i="1"/>
  <c r="AB1211" i="1"/>
  <c r="AC1211" i="1"/>
  <c r="AD1211" i="1"/>
  <c r="AE1211" i="1"/>
  <c r="AF1211" i="1"/>
  <c r="AG1211" i="1"/>
  <c r="A1212" i="1"/>
  <c r="AA1212" i="1"/>
  <c r="AB1212" i="1"/>
  <c r="AC1212" i="1"/>
  <c r="AD1212" i="1"/>
  <c r="AE1212" i="1"/>
  <c r="AF1212" i="1"/>
  <c r="AG1212" i="1"/>
  <c r="A1213" i="1"/>
  <c r="AA1213" i="1"/>
  <c r="AB1213" i="1"/>
  <c r="AC1213" i="1"/>
  <c r="AD1213" i="1"/>
  <c r="AE1213" i="1"/>
  <c r="AF1213" i="1"/>
  <c r="AG1213" i="1"/>
  <c r="A1214" i="1"/>
  <c r="AA1214" i="1"/>
  <c r="AB1214" i="1"/>
  <c r="AC1214" i="1"/>
  <c r="AD1214" i="1"/>
  <c r="AE1214" i="1"/>
  <c r="AF1214" i="1"/>
  <c r="AG1214" i="1"/>
  <c r="A1215" i="1"/>
  <c r="AA1215" i="1"/>
  <c r="AB1215" i="1"/>
  <c r="AC1215" i="1"/>
  <c r="AD1215" i="1"/>
  <c r="AE1215" i="1"/>
  <c r="AF1215" i="1"/>
  <c r="AG1215" i="1"/>
  <c r="A1216" i="1"/>
  <c r="AA1216" i="1"/>
  <c r="AB1216" i="1"/>
  <c r="AC1216" i="1"/>
  <c r="AD1216" i="1"/>
  <c r="AE1216" i="1"/>
  <c r="AF1216" i="1"/>
  <c r="AG1216" i="1"/>
  <c r="A1217" i="1"/>
  <c r="AA1217" i="1"/>
  <c r="AB1217" i="1"/>
  <c r="AC1217" i="1"/>
  <c r="AD1217" i="1"/>
  <c r="AE1217" i="1"/>
  <c r="AF1217" i="1"/>
  <c r="AG1217" i="1"/>
  <c r="A1218" i="1"/>
  <c r="AA1218" i="1"/>
  <c r="AB1218" i="1"/>
  <c r="AC1218" i="1"/>
  <c r="AD1218" i="1"/>
  <c r="AE1218" i="1"/>
  <c r="AF1218" i="1"/>
  <c r="AG1218" i="1"/>
  <c r="A1219" i="1"/>
  <c r="AA1219" i="1"/>
  <c r="AB1219" i="1"/>
  <c r="AC1219" i="1"/>
  <c r="AD1219" i="1"/>
  <c r="AE1219" i="1"/>
  <c r="AF1219" i="1"/>
  <c r="AG1219" i="1"/>
  <c r="A1220" i="1"/>
  <c r="AA1220" i="1"/>
  <c r="AB1220" i="1"/>
  <c r="AC1220" i="1"/>
  <c r="AD1220" i="1"/>
  <c r="AE1220" i="1"/>
  <c r="AF1220" i="1"/>
  <c r="AG1220" i="1"/>
  <c r="A1221" i="1"/>
  <c r="AA1221" i="1"/>
  <c r="AB1221" i="1"/>
  <c r="AC1221" i="1"/>
  <c r="AD1221" i="1"/>
  <c r="AE1221" i="1"/>
  <c r="AF1221" i="1"/>
  <c r="AG1221" i="1"/>
  <c r="A1222" i="1"/>
  <c r="AA1222" i="1"/>
  <c r="AB1222" i="1"/>
  <c r="AC1222" i="1"/>
  <c r="AD1222" i="1"/>
  <c r="AE1222" i="1"/>
  <c r="AF1222" i="1"/>
  <c r="AG1222" i="1"/>
  <c r="A1223" i="1"/>
  <c r="AA1223" i="1"/>
  <c r="AB1223" i="1"/>
  <c r="AC1223" i="1"/>
  <c r="AD1223" i="1"/>
  <c r="AE1223" i="1"/>
  <c r="AF1223" i="1"/>
  <c r="AG1223" i="1"/>
  <c r="A1224" i="1"/>
  <c r="AA1224" i="1"/>
  <c r="AB1224" i="1"/>
  <c r="AC1224" i="1"/>
  <c r="AD1224" i="1"/>
  <c r="AE1224" i="1"/>
  <c r="AF1224" i="1"/>
  <c r="AG1224" i="1"/>
  <c r="A1225" i="1"/>
  <c r="AA1225" i="1"/>
  <c r="AB1225" i="1"/>
  <c r="AC1225" i="1"/>
  <c r="AD1225" i="1"/>
  <c r="AE1225" i="1"/>
  <c r="AF1225" i="1"/>
  <c r="AG1225" i="1"/>
  <c r="A1226" i="1"/>
  <c r="AA1226" i="1"/>
  <c r="AB1226" i="1"/>
  <c r="AC1226" i="1"/>
  <c r="AD1226" i="1"/>
  <c r="AE1226" i="1"/>
  <c r="AF1226" i="1"/>
  <c r="AG1226" i="1"/>
  <c r="A1227" i="1"/>
  <c r="AA1227" i="1"/>
  <c r="AB1227" i="1"/>
  <c r="AC1227" i="1"/>
  <c r="AD1227" i="1"/>
  <c r="AE1227" i="1"/>
  <c r="AF1227" i="1"/>
  <c r="AG1227" i="1"/>
  <c r="A1228" i="1"/>
  <c r="AA1228" i="1"/>
  <c r="AB1228" i="1"/>
  <c r="AC1228" i="1"/>
  <c r="AD1228" i="1"/>
  <c r="AE1228" i="1"/>
  <c r="AF1228" i="1"/>
  <c r="AG1228" i="1"/>
  <c r="A1229" i="1"/>
  <c r="AA1229" i="1"/>
  <c r="AB1229" i="1"/>
  <c r="AC1229" i="1"/>
  <c r="AD1229" i="1"/>
  <c r="AE1229" i="1"/>
  <c r="AF1229" i="1"/>
  <c r="AG1229" i="1"/>
  <c r="A1230" i="1"/>
  <c r="AA1230" i="1"/>
  <c r="AB1230" i="1"/>
  <c r="AC1230" i="1"/>
  <c r="AD1230" i="1"/>
  <c r="AE1230" i="1"/>
  <c r="AF1230" i="1"/>
  <c r="AG1230" i="1"/>
  <c r="A1231" i="1"/>
  <c r="AA1231" i="1"/>
  <c r="AB1231" i="1"/>
  <c r="AC1231" i="1"/>
  <c r="AD1231" i="1"/>
  <c r="AE1231" i="1"/>
  <c r="AF1231" i="1"/>
  <c r="AG1231" i="1"/>
  <c r="A1232" i="1"/>
  <c r="AA1232" i="1"/>
  <c r="AB1232" i="1"/>
  <c r="AC1232" i="1"/>
  <c r="AD1232" i="1"/>
  <c r="AE1232" i="1"/>
  <c r="AF1232" i="1"/>
  <c r="AG1232" i="1"/>
  <c r="A1233" i="1"/>
  <c r="AA1233" i="1"/>
  <c r="AB1233" i="1"/>
  <c r="AC1233" i="1"/>
  <c r="AD1233" i="1"/>
  <c r="AE1233" i="1"/>
  <c r="AF1233" i="1"/>
  <c r="AG1233" i="1"/>
  <c r="A1234" i="1"/>
  <c r="AA1234" i="1"/>
  <c r="AB1234" i="1"/>
  <c r="AC1234" i="1"/>
  <c r="AD1234" i="1"/>
  <c r="AE1234" i="1"/>
  <c r="AF1234" i="1"/>
  <c r="AG1234" i="1"/>
  <c r="A1235" i="1"/>
  <c r="AA1235" i="1"/>
  <c r="AB1235" i="1"/>
  <c r="AC1235" i="1"/>
  <c r="AD1235" i="1"/>
  <c r="AE1235" i="1"/>
  <c r="AF1235" i="1"/>
  <c r="AG1235" i="1"/>
  <c r="A1236" i="1"/>
  <c r="AA1236" i="1"/>
  <c r="AB1236" i="1"/>
  <c r="AC1236" i="1"/>
  <c r="AD1236" i="1"/>
  <c r="AE1236" i="1"/>
  <c r="AF1236" i="1"/>
  <c r="AG1236" i="1"/>
  <c r="A1237" i="1"/>
  <c r="AA1237" i="1"/>
  <c r="AB1237" i="1"/>
  <c r="AC1237" i="1"/>
  <c r="AD1237" i="1"/>
  <c r="AE1237" i="1"/>
  <c r="AF1237" i="1"/>
  <c r="AG1237" i="1"/>
  <c r="A1238" i="1"/>
  <c r="AA1238" i="1"/>
  <c r="AB1238" i="1"/>
  <c r="AC1238" i="1"/>
  <c r="AD1238" i="1"/>
  <c r="AE1238" i="1"/>
  <c r="AF1238" i="1"/>
  <c r="AG1238" i="1"/>
  <c r="A1239" i="1"/>
  <c r="AA1239" i="1"/>
  <c r="AB1239" i="1"/>
  <c r="AC1239" i="1"/>
  <c r="AD1239" i="1"/>
  <c r="AE1239" i="1"/>
  <c r="AF1239" i="1"/>
  <c r="AG1239" i="1"/>
  <c r="A1240" i="1"/>
  <c r="AA1240" i="1"/>
  <c r="AB1240" i="1"/>
  <c r="AC1240" i="1"/>
  <c r="AD1240" i="1"/>
  <c r="AE1240" i="1"/>
  <c r="AF1240" i="1"/>
  <c r="AG1240" i="1"/>
  <c r="A1241" i="1"/>
  <c r="AA1241" i="1"/>
  <c r="AB1241" i="1"/>
  <c r="AC1241" i="1"/>
  <c r="AD1241" i="1"/>
  <c r="AE1241" i="1"/>
  <c r="AF1241" i="1"/>
  <c r="AG1241" i="1"/>
  <c r="A1242" i="1"/>
  <c r="AA1242" i="1"/>
  <c r="AB1242" i="1"/>
  <c r="AC1242" i="1"/>
  <c r="AD1242" i="1"/>
  <c r="AE1242" i="1"/>
  <c r="AF1242" i="1"/>
  <c r="AG1242" i="1"/>
  <c r="A1243" i="1"/>
  <c r="AA1243" i="1"/>
  <c r="AB1243" i="1"/>
  <c r="AC1243" i="1"/>
  <c r="AD1243" i="1"/>
  <c r="AE1243" i="1"/>
  <c r="AF1243" i="1"/>
  <c r="AG1243" i="1"/>
  <c r="A1244" i="1"/>
  <c r="AA1244" i="1"/>
  <c r="AB1244" i="1"/>
  <c r="AC1244" i="1"/>
  <c r="AD1244" i="1"/>
  <c r="AE1244" i="1"/>
  <c r="AF1244" i="1"/>
  <c r="AG1244" i="1"/>
  <c r="A1245" i="1"/>
  <c r="AA1245" i="1"/>
  <c r="AB1245" i="1"/>
  <c r="AC1245" i="1"/>
  <c r="AD1245" i="1"/>
  <c r="AE1245" i="1"/>
  <c r="AF1245" i="1"/>
  <c r="AG1245" i="1"/>
  <c r="A1246" i="1"/>
  <c r="AA1246" i="1"/>
  <c r="AB1246" i="1"/>
  <c r="AC1246" i="1"/>
  <c r="AD1246" i="1"/>
  <c r="AE1246" i="1"/>
  <c r="AF1246" i="1"/>
  <c r="AG1246" i="1"/>
  <c r="A1247" i="1"/>
  <c r="AA1247" i="1"/>
  <c r="AB1247" i="1"/>
  <c r="AC1247" i="1"/>
  <c r="AD1247" i="1"/>
  <c r="AE1247" i="1"/>
  <c r="AF1247" i="1"/>
  <c r="AG1247" i="1"/>
  <c r="A1248" i="1"/>
  <c r="AA1248" i="1"/>
  <c r="AB1248" i="1"/>
  <c r="AC1248" i="1"/>
  <c r="AD1248" i="1"/>
  <c r="AE1248" i="1"/>
  <c r="AF1248" i="1"/>
  <c r="AG1248" i="1"/>
  <c r="A1249" i="1"/>
  <c r="AA1249" i="1"/>
  <c r="AB1249" i="1"/>
  <c r="AC1249" i="1"/>
  <c r="AD1249" i="1"/>
  <c r="AE1249" i="1"/>
  <c r="AF1249" i="1"/>
  <c r="AG1249" i="1"/>
  <c r="A1250" i="1"/>
  <c r="AA1250" i="1"/>
  <c r="AB1250" i="1"/>
  <c r="AC1250" i="1"/>
  <c r="AD1250" i="1"/>
  <c r="AE1250" i="1"/>
  <c r="AF1250" i="1"/>
  <c r="AG1250" i="1"/>
  <c r="A1251" i="1"/>
  <c r="AA1251" i="1"/>
  <c r="AB1251" i="1"/>
  <c r="AC1251" i="1"/>
  <c r="AD1251" i="1"/>
  <c r="AE1251" i="1"/>
  <c r="AF1251" i="1"/>
  <c r="AG1251" i="1"/>
  <c r="A1252" i="1"/>
  <c r="AA1252" i="1"/>
  <c r="AB1252" i="1"/>
  <c r="AC1252" i="1"/>
  <c r="AD1252" i="1"/>
  <c r="AE1252" i="1"/>
  <c r="AF1252" i="1"/>
  <c r="AG1252" i="1"/>
  <c r="A1253" i="1"/>
  <c r="AA1253" i="1"/>
  <c r="AB1253" i="1"/>
  <c r="AC1253" i="1"/>
  <c r="AD1253" i="1"/>
  <c r="AE1253" i="1"/>
  <c r="AF1253" i="1"/>
  <c r="AG1253" i="1"/>
  <c r="A1254" i="1"/>
  <c r="AA1254" i="1"/>
  <c r="AB1254" i="1"/>
  <c r="AC1254" i="1"/>
  <c r="AD1254" i="1"/>
  <c r="AE1254" i="1"/>
  <c r="AF1254" i="1"/>
  <c r="AG1254" i="1"/>
  <c r="A1255" i="1"/>
  <c r="AA1255" i="1"/>
  <c r="AB1255" i="1"/>
  <c r="AC1255" i="1"/>
  <c r="AD1255" i="1"/>
  <c r="AE1255" i="1"/>
  <c r="AF1255" i="1"/>
  <c r="AG1255" i="1"/>
  <c r="A1256" i="1"/>
  <c r="AA1256" i="1"/>
  <c r="AB1256" i="1"/>
  <c r="AC1256" i="1"/>
  <c r="AD1256" i="1"/>
  <c r="AE1256" i="1"/>
  <c r="AF1256" i="1"/>
  <c r="AG1256" i="1"/>
  <c r="A1257" i="1"/>
  <c r="AA1257" i="1"/>
  <c r="AB1257" i="1"/>
  <c r="AC1257" i="1"/>
  <c r="AD1257" i="1"/>
  <c r="AE1257" i="1"/>
  <c r="AF1257" i="1"/>
  <c r="AG1257" i="1"/>
  <c r="A1258" i="1"/>
  <c r="AA1258" i="1"/>
  <c r="AB1258" i="1"/>
  <c r="AC1258" i="1"/>
  <c r="AD1258" i="1"/>
  <c r="AE1258" i="1"/>
  <c r="AF1258" i="1"/>
  <c r="AG1258" i="1"/>
  <c r="A1259" i="1"/>
  <c r="AA1259" i="1"/>
  <c r="AB1259" i="1"/>
  <c r="AC1259" i="1"/>
  <c r="AD1259" i="1"/>
  <c r="AE1259" i="1"/>
  <c r="AF1259" i="1"/>
  <c r="AG1259" i="1"/>
  <c r="A1260" i="1"/>
  <c r="AA1260" i="1"/>
  <c r="AB1260" i="1"/>
  <c r="AC1260" i="1"/>
  <c r="AD1260" i="1"/>
  <c r="AE1260" i="1"/>
  <c r="AF1260" i="1"/>
  <c r="AG1260" i="1"/>
  <c r="A1261" i="1"/>
  <c r="AA1261" i="1"/>
  <c r="AB1261" i="1"/>
  <c r="AC1261" i="1"/>
  <c r="AD1261" i="1"/>
  <c r="AE1261" i="1"/>
  <c r="AF1261" i="1"/>
  <c r="AG1261" i="1"/>
  <c r="A1262" i="1"/>
  <c r="AA1262" i="1"/>
  <c r="AB1262" i="1"/>
  <c r="AC1262" i="1"/>
  <c r="AD1262" i="1"/>
  <c r="AE1262" i="1"/>
  <c r="AF1262" i="1"/>
  <c r="AG1262" i="1"/>
  <c r="A1263" i="1"/>
  <c r="AA1263" i="1"/>
  <c r="AB1263" i="1"/>
  <c r="AC1263" i="1"/>
  <c r="AD1263" i="1"/>
  <c r="AE1263" i="1"/>
  <c r="AF1263" i="1"/>
  <c r="AG1263" i="1"/>
  <c r="A1264" i="1"/>
  <c r="AA1264" i="1"/>
  <c r="AB1264" i="1"/>
  <c r="AC1264" i="1"/>
  <c r="AD1264" i="1"/>
  <c r="AE1264" i="1"/>
  <c r="AF1264" i="1"/>
  <c r="AG1264" i="1"/>
  <c r="A1265" i="1"/>
  <c r="AA1265" i="1"/>
  <c r="AB1265" i="1"/>
  <c r="AC1265" i="1"/>
  <c r="AD1265" i="1"/>
  <c r="AE1265" i="1"/>
  <c r="AF1265" i="1"/>
  <c r="AG1265" i="1"/>
  <c r="A1266" i="1"/>
  <c r="AA1266" i="1"/>
  <c r="AB1266" i="1"/>
  <c r="AC1266" i="1"/>
  <c r="AD1266" i="1"/>
  <c r="AE1266" i="1"/>
  <c r="AF1266" i="1"/>
  <c r="AG1266" i="1"/>
  <c r="A1267" i="1"/>
  <c r="AA1267" i="1"/>
  <c r="AB1267" i="1"/>
  <c r="AC1267" i="1"/>
  <c r="AD1267" i="1"/>
  <c r="AE1267" i="1"/>
  <c r="AF1267" i="1"/>
  <c r="AG1267" i="1"/>
  <c r="A1268" i="1"/>
  <c r="AA1268" i="1"/>
  <c r="AB1268" i="1"/>
  <c r="AC1268" i="1"/>
  <c r="AD1268" i="1"/>
  <c r="AE1268" i="1"/>
  <c r="AF1268" i="1"/>
  <c r="AG1268" i="1"/>
  <c r="A1269" i="1"/>
  <c r="AA1269" i="1"/>
  <c r="AB1269" i="1"/>
  <c r="AC1269" i="1"/>
  <c r="AD1269" i="1"/>
  <c r="AE1269" i="1"/>
  <c r="AF1269" i="1"/>
  <c r="AG1269" i="1"/>
  <c r="A1270" i="1"/>
  <c r="AA1270" i="1"/>
  <c r="AB1270" i="1"/>
  <c r="AC1270" i="1"/>
  <c r="AD1270" i="1"/>
  <c r="AE1270" i="1"/>
  <c r="AF1270" i="1"/>
  <c r="AG1270" i="1"/>
  <c r="A1271" i="1"/>
  <c r="AA1271" i="1"/>
  <c r="AB1271" i="1"/>
  <c r="AC1271" i="1"/>
  <c r="AD1271" i="1"/>
  <c r="AE1271" i="1"/>
  <c r="AF1271" i="1"/>
  <c r="AG1271" i="1"/>
  <c r="A1272" i="1"/>
  <c r="AA1272" i="1"/>
  <c r="AB1272" i="1"/>
  <c r="AC1272" i="1"/>
  <c r="AD1272" i="1"/>
  <c r="AE1272" i="1"/>
  <c r="AF1272" i="1"/>
  <c r="AG1272" i="1"/>
  <c r="A1273" i="1"/>
  <c r="AA1273" i="1"/>
  <c r="AB1273" i="1"/>
  <c r="AC1273" i="1"/>
  <c r="AD1273" i="1"/>
  <c r="AE1273" i="1"/>
  <c r="AF1273" i="1"/>
  <c r="AG1273" i="1"/>
  <c r="A1274" i="1"/>
  <c r="AA1274" i="1"/>
  <c r="AB1274" i="1"/>
  <c r="AC1274" i="1"/>
  <c r="AD1274" i="1"/>
  <c r="AE1274" i="1"/>
  <c r="AF1274" i="1"/>
  <c r="AG1274" i="1"/>
  <c r="A1275" i="1"/>
  <c r="AA1275" i="1"/>
  <c r="AB1275" i="1"/>
  <c r="AC1275" i="1"/>
  <c r="AD1275" i="1"/>
  <c r="AE1275" i="1"/>
  <c r="AF1275" i="1"/>
  <c r="AG1275" i="1"/>
  <c r="A1276" i="1"/>
  <c r="AA1276" i="1"/>
  <c r="AB1276" i="1"/>
  <c r="AC1276" i="1"/>
  <c r="AD1276" i="1"/>
  <c r="AE1276" i="1"/>
  <c r="AF1276" i="1"/>
  <c r="AG1276" i="1"/>
  <c r="A1277" i="1"/>
  <c r="AA1277" i="1"/>
  <c r="AB1277" i="1"/>
  <c r="AC1277" i="1"/>
  <c r="AD1277" i="1"/>
  <c r="AE1277" i="1"/>
  <c r="AF1277" i="1"/>
  <c r="AG1277" i="1"/>
  <c r="A1278" i="1"/>
  <c r="AA1278" i="1"/>
  <c r="AB1278" i="1"/>
  <c r="AC1278" i="1"/>
  <c r="AD1278" i="1"/>
  <c r="AE1278" i="1"/>
  <c r="AF1278" i="1"/>
  <c r="AG1278" i="1"/>
  <c r="A1279" i="1"/>
  <c r="AA1279" i="1"/>
  <c r="AB1279" i="1"/>
  <c r="AC1279" i="1"/>
  <c r="AD1279" i="1"/>
  <c r="AE1279" i="1"/>
  <c r="AF1279" i="1"/>
  <c r="AG1279" i="1"/>
  <c r="A1280" i="1"/>
  <c r="AA1280" i="1"/>
  <c r="AB1280" i="1"/>
  <c r="AC1280" i="1"/>
  <c r="AD1280" i="1"/>
  <c r="AE1280" i="1"/>
  <c r="AF1280" i="1"/>
  <c r="AG1280" i="1"/>
  <c r="A1281" i="1"/>
  <c r="AA1281" i="1"/>
  <c r="AB1281" i="1"/>
  <c r="AC1281" i="1"/>
  <c r="AD1281" i="1"/>
  <c r="AE1281" i="1"/>
  <c r="AF1281" i="1"/>
  <c r="AG1281" i="1"/>
  <c r="A1282" i="1"/>
  <c r="AA1282" i="1"/>
  <c r="AB1282" i="1"/>
  <c r="AC1282" i="1"/>
  <c r="AD1282" i="1"/>
  <c r="AE1282" i="1"/>
  <c r="AF1282" i="1"/>
  <c r="AG1282" i="1"/>
  <c r="A1283" i="1"/>
  <c r="AA1283" i="1"/>
  <c r="AB1283" i="1"/>
  <c r="AC1283" i="1"/>
  <c r="AD1283" i="1"/>
  <c r="AE1283" i="1"/>
  <c r="AF1283" i="1"/>
  <c r="AG1283" i="1"/>
  <c r="A1284" i="1"/>
  <c r="AA1284" i="1"/>
  <c r="AB1284" i="1"/>
  <c r="AC1284" i="1"/>
  <c r="AD1284" i="1"/>
  <c r="AE1284" i="1"/>
  <c r="AF1284" i="1"/>
  <c r="AG1284" i="1"/>
  <c r="A1285" i="1"/>
  <c r="AA1285" i="1"/>
  <c r="AB1285" i="1"/>
  <c r="AC1285" i="1"/>
  <c r="AD1285" i="1"/>
  <c r="AE1285" i="1"/>
  <c r="AF1285" i="1"/>
  <c r="AG1285" i="1"/>
  <c r="A1286" i="1"/>
  <c r="AA1286" i="1"/>
  <c r="AB1286" i="1"/>
  <c r="AC1286" i="1"/>
  <c r="AD1286" i="1"/>
  <c r="AE1286" i="1"/>
  <c r="AF1286" i="1"/>
  <c r="AG1286" i="1"/>
  <c r="A1287" i="1"/>
  <c r="AA1287" i="1"/>
  <c r="AB1287" i="1"/>
  <c r="AC1287" i="1"/>
  <c r="AD1287" i="1"/>
  <c r="AE1287" i="1"/>
  <c r="AF1287" i="1"/>
  <c r="AG1287" i="1"/>
  <c r="A1288" i="1"/>
  <c r="AA1288" i="1"/>
  <c r="AB1288" i="1"/>
  <c r="AC1288" i="1"/>
  <c r="AD1288" i="1"/>
  <c r="AE1288" i="1"/>
  <c r="AF1288" i="1"/>
  <c r="AG1288" i="1"/>
  <c r="A1289" i="1"/>
  <c r="AA1289" i="1"/>
  <c r="AB1289" i="1"/>
  <c r="AC1289" i="1"/>
  <c r="AD1289" i="1"/>
  <c r="AE1289" i="1"/>
  <c r="AF1289" i="1"/>
  <c r="AG1289" i="1"/>
  <c r="A1290" i="1"/>
  <c r="AA1290" i="1"/>
  <c r="AB1290" i="1"/>
  <c r="AC1290" i="1"/>
  <c r="AD1290" i="1"/>
  <c r="AE1290" i="1"/>
  <c r="AF1290" i="1"/>
  <c r="AG1290" i="1"/>
  <c r="A1291" i="1"/>
  <c r="AA1291" i="1"/>
  <c r="AB1291" i="1"/>
  <c r="AC1291" i="1"/>
  <c r="AD1291" i="1"/>
  <c r="AE1291" i="1"/>
  <c r="AF1291" i="1"/>
  <c r="AG1291" i="1"/>
  <c r="A1292" i="1"/>
  <c r="AA1292" i="1"/>
  <c r="AB1292" i="1"/>
  <c r="AC1292" i="1"/>
  <c r="AD1292" i="1"/>
  <c r="AE1292" i="1"/>
  <c r="AF1292" i="1"/>
  <c r="AG1292" i="1"/>
  <c r="A1293" i="1"/>
  <c r="AA1293" i="1"/>
  <c r="AB1293" i="1"/>
  <c r="AC1293" i="1"/>
  <c r="AD1293" i="1"/>
  <c r="AE1293" i="1"/>
  <c r="AF1293" i="1"/>
  <c r="AG1293" i="1"/>
  <c r="A1294" i="1"/>
  <c r="AA1294" i="1"/>
  <c r="AB1294" i="1"/>
  <c r="AC1294" i="1"/>
  <c r="AD1294" i="1"/>
  <c r="AE1294" i="1"/>
  <c r="AF1294" i="1"/>
  <c r="AG1294" i="1"/>
  <c r="A1295" i="1"/>
  <c r="AA1295" i="1"/>
  <c r="AB1295" i="1"/>
  <c r="AC1295" i="1"/>
  <c r="AD1295" i="1"/>
  <c r="AE1295" i="1"/>
  <c r="AF1295" i="1"/>
  <c r="AG1295" i="1"/>
  <c r="A1296" i="1"/>
  <c r="AA1296" i="1"/>
  <c r="AB1296" i="1"/>
  <c r="AC1296" i="1"/>
  <c r="AD1296" i="1"/>
  <c r="AE1296" i="1"/>
  <c r="AF1296" i="1"/>
  <c r="AG1296" i="1"/>
  <c r="A1297" i="1"/>
  <c r="AA1297" i="1"/>
  <c r="AB1297" i="1"/>
  <c r="AC1297" i="1"/>
  <c r="AD1297" i="1"/>
  <c r="AE1297" i="1"/>
  <c r="AF1297" i="1"/>
  <c r="AG1297" i="1"/>
  <c r="A1298" i="1"/>
  <c r="AA1298" i="1"/>
  <c r="AB1298" i="1"/>
  <c r="AC1298" i="1"/>
  <c r="AD1298" i="1"/>
  <c r="AE1298" i="1"/>
  <c r="AF1298" i="1"/>
  <c r="AG1298" i="1"/>
  <c r="A1299" i="1"/>
  <c r="AA1299" i="1"/>
  <c r="AB1299" i="1"/>
  <c r="AC1299" i="1"/>
  <c r="AD1299" i="1"/>
  <c r="AE1299" i="1"/>
  <c r="AF1299" i="1"/>
  <c r="AG1299" i="1"/>
  <c r="A1300" i="1"/>
  <c r="AA1300" i="1"/>
  <c r="AB1300" i="1"/>
  <c r="AC1300" i="1"/>
  <c r="AD1300" i="1"/>
  <c r="AE1300" i="1"/>
  <c r="AF1300" i="1"/>
  <c r="AG1300" i="1"/>
  <c r="A1301" i="1"/>
  <c r="AA1301" i="1"/>
  <c r="AB1301" i="1"/>
  <c r="AC1301" i="1"/>
  <c r="AD1301" i="1"/>
  <c r="AE1301" i="1"/>
  <c r="AF1301" i="1"/>
  <c r="AG1301" i="1"/>
  <c r="A1302" i="1"/>
  <c r="AA1302" i="1"/>
  <c r="AB1302" i="1"/>
  <c r="AC1302" i="1"/>
  <c r="AD1302" i="1"/>
  <c r="AE1302" i="1"/>
  <c r="AF1302" i="1"/>
  <c r="AG1302" i="1"/>
  <c r="A1303" i="1"/>
  <c r="AA1303" i="1"/>
  <c r="AB1303" i="1"/>
  <c r="AC1303" i="1"/>
  <c r="AD1303" i="1"/>
  <c r="AE1303" i="1"/>
  <c r="AF1303" i="1"/>
  <c r="AG1303" i="1"/>
  <c r="A1304" i="1"/>
  <c r="AA1304" i="1"/>
  <c r="AB1304" i="1"/>
  <c r="AC1304" i="1"/>
  <c r="AD1304" i="1"/>
  <c r="AE1304" i="1"/>
  <c r="AF1304" i="1"/>
  <c r="AG1304" i="1"/>
  <c r="A1305" i="1"/>
  <c r="AA1305" i="1"/>
  <c r="AB1305" i="1"/>
  <c r="AC1305" i="1"/>
  <c r="AD1305" i="1"/>
  <c r="AE1305" i="1"/>
  <c r="AF1305" i="1"/>
  <c r="AG1305" i="1"/>
  <c r="A1306" i="1"/>
  <c r="AA1306" i="1"/>
  <c r="AB1306" i="1"/>
  <c r="AC1306" i="1"/>
  <c r="AD1306" i="1"/>
  <c r="AE1306" i="1"/>
  <c r="AF1306" i="1"/>
  <c r="AG1306" i="1"/>
  <c r="A1307" i="1"/>
  <c r="AA1307" i="1"/>
  <c r="AB1307" i="1"/>
  <c r="AC1307" i="1"/>
  <c r="AD1307" i="1"/>
  <c r="AE1307" i="1"/>
  <c r="AF1307" i="1"/>
  <c r="AG1307" i="1"/>
  <c r="A1308" i="1"/>
  <c r="AA1308" i="1"/>
  <c r="AB1308" i="1"/>
  <c r="AC1308" i="1"/>
  <c r="AD1308" i="1"/>
  <c r="AE1308" i="1"/>
  <c r="AF1308" i="1"/>
  <c r="AG1308" i="1"/>
  <c r="A1309" i="1"/>
  <c r="AA1309" i="1"/>
  <c r="AB1309" i="1"/>
  <c r="AC1309" i="1"/>
  <c r="AD1309" i="1"/>
  <c r="AE1309" i="1"/>
  <c r="AF1309" i="1"/>
  <c r="AG1309" i="1"/>
  <c r="A1310" i="1"/>
  <c r="AA1310" i="1"/>
  <c r="AB1310" i="1"/>
  <c r="AC1310" i="1"/>
  <c r="AD1310" i="1"/>
  <c r="AE1310" i="1"/>
  <c r="AF1310" i="1"/>
  <c r="AG1310" i="1"/>
  <c r="A1311" i="1"/>
  <c r="AA1311" i="1"/>
  <c r="AB1311" i="1"/>
  <c r="AC1311" i="1"/>
  <c r="AD1311" i="1"/>
  <c r="AE1311" i="1"/>
  <c r="AF1311" i="1"/>
  <c r="AG1311" i="1"/>
  <c r="A1312" i="1"/>
  <c r="AA1312" i="1"/>
  <c r="AB1312" i="1"/>
  <c r="AC1312" i="1"/>
  <c r="AD1312" i="1"/>
  <c r="AE1312" i="1"/>
  <c r="AF1312" i="1"/>
  <c r="AG1312" i="1"/>
  <c r="A1313" i="1"/>
  <c r="AA1313" i="1"/>
  <c r="AB1313" i="1"/>
  <c r="AC1313" i="1"/>
  <c r="AD1313" i="1"/>
  <c r="AE1313" i="1"/>
  <c r="AF1313" i="1"/>
  <c r="AG1313" i="1"/>
  <c r="A1314" i="1"/>
  <c r="AA1314" i="1"/>
  <c r="AB1314" i="1"/>
  <c r="AC1314" i="1"/>
  <c r="AD1314" i="1"/>
  <c r="AE1314" i="1"/>
  <c r="AF1314" i="1"/>
  <c r="AG1314" i="1"/>
  <c r="A1315" i="1"/>
  <c r="AA1315" i="1"/>
  <c r="AB1315" i="1"/>
  <c r="AC1315" i="1"/>
  <c r="AD1315" i="1"/>
  <c r="AE1315" i="1"/>
  <c r="AF1315" i="1"/>
  <c r="AG1315" i="1"/>
  <c r="A1316" i="1"/>
  <c r="AA1316" i="1"/>
  <c r="AB1316" i="1"/>
  <c r="AC1316" i="1"/>
  <c r="AD1316" i="1"/>
  <c r="AE1316" i="1"/>
  <c r="AF1316" i="1"/>
  <c r="AG1316" i="1"/>
  <c r="A1317" i="1"/>
  <c r="AA1317" i="1"/>
  <c r="AB1317" i="1"/>
  <c r="AC1317" i="1"/>
  <c r="AD1317" i="1"/>
  <c r="AE1317" i="1"/>
  <c r="AF1317" i="1"/>
  <c r="AG1317" i="1"/>
  <c r="A1318" i="1"/>
  <c r="AA1318" i="1"/>
  <c r="AB1318" i="1"/>
  <c r="AC1318" i="1"/>
  <c r="AD1318" i="1"/>
  <c r="AE1318" i="1"/>
  <c r="AF1318" i="1"/>
  <c r="AG1318" i="1"/>
  <c r="A1319" i="1"/>
  <c r="AA1319" i="1"/>
  <c r="AB1319" i="1"/>
  <c r="AC1319" i="1"/>
  <c r="AD1319" i="1"/>
  <c r="AE1319" i="1"/>
  <c r="AF1319" i="1"/>
  <c r="AG1319" i="1"/>
  <c r="A1320" i="1"/>
  <c r="AA1320" i="1"/>
  <c r="AB1320" i="1"/>
  <c r="AC1320" i="1"/>
  <c r="AD1320" i="1"/>
  <c r="AE1320" i="1"/>
  <c r="AF1320" i="1"/>
  <c r="AG1320" i="1"/>
  <c r="A1321" i="1"/>
  <c r="AA1321" i="1"/>
  <c r="AB1321" i="1"/>
  <c r="AC1321" i="1"/>
  <c r="AD1321" i="1"/>
  <c r="AE1321" i="1"/>
  <c r="AF1321" i="1"/>
  <c r="AG1321" i="1"/>
  <c r="A1322" i="1"/>
  <c r="AA1322" i="1"/>
  <c r="AB1322" i="1"/>
  <c r="AC1322" i="1"/>
  <c r="AD1322" i="1"/>
  <c r="AE1322" i="1"/>
  <c r="AF1322" i="1"/>
  <c r="AG1322" i="1"/>
  <c r="A1323" i="1"/>
  <c r="AA1323" i="1"/>
  <c r="AB1323" i="1"/>
  <c r="AC1323" i="1"/>
  <c r="AD1323" i="1"/>
  <c r="AE1323" i="1"/>
  <c r="AF1323" i="1"/>
  <c r="AG1323" i="1"/>
  <c r="A1324" i="1"/>
  <c r="AA1324" i="1"/>
  <c r="AB1324" i="1"/>
  <c r="AC1324" i="1"/>
  <c r="AD1324" i="1"/>
  <c r="AE1324" i="1"/>
  <c r="AF1324" i="1"/>
  <c r="AG1324" i="1"/>
  <c r="A1325" i="1"/>
  <c r="AA1325" i="1"/>
  <c r="AB1325" i="1"/>
  <c r="AC1325" i="1"/>
  <c r="AD1325" i="1"/>
  <c r="AE1325" i="1"/>
  <c r="AF1325" i="1"/>
  <c r="AG1325" i="1"/>
  <c r="A1326" i="1"/>
  <c r="AA1326" i="1"/>
  <c r="AB1326" i="1"/>
  <c r="AC1326" i="1"/>
  <c r="AD1326" i="1"/>
  <c r="AE1326" i="1"/>
  <c r="AF1326" i="1"/>
  <c r="AG1326" i="1"/>
  <c r="A1327" i="1"/>
  <c r="AA1327" i="1"/>
  <c r="AB1327" i="1"/>
  <c r="AC1327" i="1"/>
  <c r="AD1327" i="1"/>
  <c r="AE1327" i="1"/>
  <c r="AF1327" i="1"/>
  <c r="AG1327" i="1"/>
  <c r="A1328" i="1"/>
  <c r="AA1328" i="1"/>
  <c r="AB1328" i="1"/>
  <c r="AC1328" i="1"/>
  <c r="AD1328" i="1"/>
  <c r="AE1328" i="1"/>
  <c r="AF1328" i="1"/>
  <c r="AG1328" i="1"/>
  <c r="A1329" i="1"/>
  <c r="AA1329" i="1"/>
  <c r="AB1329" i="1"/>
  <c r="AC1329" i="1"/>
  <c r="AD1329" i="1"/>
  <c r="AE1329" i="1"/>
  <c r="AF1329" i="1"/>
  <c r="AG1329" i="1"/>
  <c r="A1330" i="1"/>
  <c r="AA1330" i="1"/>
  <c r="AB1330" i="1"/>
  <c r="AC1330" i="1"/>
  <c r="AD1330" i="1"/>
  <c r="AE1330" i="1"/>
  <c r="AF1330" i="1"/>
  <c r="AG1330" i="1"/>
  <c r="A1331" i="1"/>
  <c r="AA1331" i="1"/>
  <c r="AB1331" i="1"/>
  <c r="AC1331" i="1"/>
  <c r="AD1331" i="1"/>
  <c r="AE1331" i="1"/>
  <c r="AF1331" i="1"/>
  <c r="AG1331" i="1"/>
  <c r="A1332" i="1"/>
  <c r="AA1332" i="1"/>
  <c r="AB1332" i="1"/>
  <c r="AC1332" i="1"/>
  <c r="AD1332" i="1"/>
  <c r="AE1332" i="1"/>
  <c r="AF1332" i="1"/>
  <c r="AG1332" i="1"/>
  <c r="A1333" i="1"/>
  <c r="AA1333" i="1"/>
  <c r="AB1333" i="1"/>
  <c r="AC1333" i="1"/>
  <c r="AD1333" i="1"/>
  <c r="AE1333" i="1"/>
  <c r="AF1333" i="1"/>
  <c r="AG1333" i="1"/>
  <c r="A1334" i="1"/>
  <c r="AA1334" i="1"/>
  <c r="AB1334" i="1"/>
  <c r="AC1334" i="1"/>
  <c r="AD1334" i="1"/>
  <c r="AE1334" i="1"/>
  <c r="AF1334" i="1"/>
  <c r="AG1334" i="1"/>
  <c r="A1335" i="1"/>
  <c r="AA1335" i="1"/>
  <c r="AB1335" i="1"/>
  <c r="AC1335" i="1"/>
  <c r="AD1335" i="1"/>
  <c r="AE1335" i="1"/>
  <c r="AF1335" i="1"/>
  <c r="AG1335" i="1"/>
  <c r="A1336" i="1"/>
  <c r="AA1336" i="1"/>
  <c r="AB1336" i="1"/>
  <c r="AC1336" i="1"/>
  <c r="AD1336" i="1"/>
  <c r="AE1336" i="1"/>
  <c r="AF1336" i="1"/>
  <c r="AG1336" i="1"/>
  <c r="A1337" i="1"/>
  <c r="AA1337" i="1"/>
  <c r="AB1337" i="1"/>
  <c r="AC1337" i="1"/>
  <c r="AD1337" i="1"/>
  <c r="AE1337" i="1"/>
  <c r="AF1337" i="1"/>
  <c r="AG1337" i="1"/>
  <c r="A1338" i="1"/>
  <c r="AA1338" i="1"/>
  <c r="AB1338" i="1"/>
  <c r="AC1338" i="1"/>
  <c r="AD1338" i="1"/>
  <c r="AE1338" i="1"/>
  <c r="AF1338" i="1"/>
  <c r="AG1338" i="1"/>
  <c r="A1339" i="1"/>
  <c r="AA1339" i="1"/>
  <c r="AB1339" i="1"/>
  <c r="AC1339" i="1"/>
  <c r="AD1339" i="1"/>
  <c r="AE1339" i="1"/>
  <c r="AF1339" i="1"/>
  <c r="AG1339" i="1"/>
  <c r="A1340" i="1"/>
  <c r="AA1340" i="1"/>
  <c r="AB1340" i="1"/>
  <c r="AC1340" i="1"/>
  <c r="AD1340" i="1"/>
  <c r="AE1340" i="1"/>
  <c r="AF1340" i="1"/>
  <c r="AG1340" i="1"/>
  <c r="A1341" i="1"/>
  <c r="AA1341" i="1"/>
  <c r="AB1341" i="1"/>
  <c r="AC1341" i="1"/>
  <c r="AD1341" i="1"/>
  <c r="AE1341" i="1"/>
  <c r="AF1341" i="1"/>
  <c r="AG1341" i="1"/>
  <c r="A1342" i="1"/>
  <c r="AA1342" i="1"/>
  <c r="AB1342" i="1"/>
  <c r="AC1342" i="1"/>
  <c r="AD1342" i="1"/>
  <c r="AE1342" i="1"/>
  <c r="AF1342" i="1"/>
  <c r="AG1342" i="1"/>
  <c r="A1343" i="1"/>
  <c r="AA1343" i="1"/>
  <c r="AB1343" i="1"/>
  <c r="AC1343" i="1"/>
  <c r="AD1343" i="1"/>
  <c r="AE1343" i="1"/>
  <c r="AF1343" i="1"/>
  <c r="AG1343" i="1"/>
  <c r="A1344" i="1"/>
  <c r="AA1344" i="1"/>
  <c r="AB1344" i="1"/>
  <c r="AC1344" i="1"/>
  <c r="AD1344" i="1"/>
  <c r="AE1344" i="1"/>
  <c r="AF1344" i="1"/>
  <c r="AG1344" i="1"/>
  <c r="A1345" i="1"/>
  <c r="AA1345" i="1"/>
  <c r="AB1345" i="1"/>
  <c r="AC1345" i="1"/>
  <c r="AD1345" i="1"/>
  <c r="AE1345" i="1"/>
  <c r="AF1345" i="1"/>
  <c r="AG1345" i="1"/>
  <c r="A1346" i="1"/>
  <c r="AA1346" i="1"/>
  <c r="AB1346" i="1"/>
  <c r="AC1346" i="1"/>
  <c r="AD1346" i="1"/>
  <c r="AE1346" i="1"/>
  <c r="AF1346" i="1"/>
  <c r="AG1346" i="1"/>
  <c r="A1347" i="1"/>
  <c r="AA1347" i="1"/>
  <c r="AB1347" i="1"/>
  <c r="AC1347" i="1"/>
  <c r="AD1347" i="1"/>
  <c r="AE1347" i="1"/>
  <c r="AF1347" i="1"/>
  <c r="AG1347" i="1"/>
  <c r="A1348" i="1"/>
  <c r="AA1348" i="1"/>
  <c r="AB1348" i="1"/>
  <c r="AC1348" i="1"/>
  <c r="AD1348" i="1"/>
  <c r="AE1348" i="1"/>
  <c r="AF1348" i="1"/>
  <c r="AG1348" i="1"/>
  <c r="A1349" i="1"/>
  <c r="AA1349" i="1"/>
  <c r="AB1349" i="1"/>
  <c r="AC1349" i="1"/>
  <c r="AD1349" i="1"/>
  <c r="AE1349" i="1"/>
  <c r="AF1349" i="1"/>
  <c r="AG1349" i="1"/>
  <c r="A1350" i="1"/>
  <c r="AA1350" i="1"/>
  <c r="AB1350" i="1"/>
  <c r="AC1350" i="1"/>
  <c r="AD1350" i="1"/>
  <c r="AE1350" i="1"/>
  <c r="AF1350" i="1"/>
  <c r="AG1350" i="1"/>
  <c r="A1351" i="1"/>
  <c r="AA1351" i="1"/>
  <c r="AB1351" i="1"/>
  <c r="AC1351" i="1"/>
  <c r="AD1351" i="1"/>
  <c r="AE1351" i="1"/>
  <c r="AF1351" i="1"/>
  <c r="AG1351" i="1"/>
  <c r="A1352" i="1"/>
  <c r="AA1352" i="1"/>
  <c r="AB1352" i="1"/>
  <c r="AC1352" i="1"/>
  <c r="AD1352" i="1"/>
  <c r="AE1352" i="1"/>
  <c r="AF1352" i="1"/>
  <c r="AG1352" i="1"/>
  <c r="A1353" i="1"/>
  <c r="AA1353" i="1"/>
  <c r="AB1353" i="1"/>
  <c r="AC1353" i="1"/>
  <c r="AD1353" i="1"/>
  <c r="AE1353" i="1"/>
  <c r="AF1353" i="1"/>
  <c r="AG1353" i="1"/>
  <c r="A1354" i="1"/>
  <c r="AA1354" i="1"/>
  <c r="AB1354" i="1"/>
  <c r="AC1354" i="1"/>
  <c r="AD1354" i="1"/>
  <c r="AE1354" i="1"/>
  <c r="AF1354" i="1"/>
  <c r="AG1354" i="1"/>
  <c r="A1355" i="1"/>
  <c r="AA1355" i="1"/>
  <c r="AB1355" i="1"/>
  <c r="AC1355" i="1"/>
  <c r="AD1355" i="1"/>
  <c r="AE1355" i="1"/>
  <c r="AF1355" i="1"/>
  <c r="AG1355" i="1"/>
  <c r="A1356" i="1"/>
  <c r="AA1356" i="1"/>
  <c r="AB1356" i="1"/>
  <c r="AC1356" i="1"/>
  <c r="AD1356" i="1"/>
  <c r="AE1356" i="1"/>
  <c r="AF1356" i="1"/>
  <c r="AG1356" i="1"/>
  <c r="A1357" i="1"/>
  <c r="AA1357" i="1"/>
  <c r="AB1357" i="1"/>
  <c r="AC1357" i="1"/>
  <c r="AD1357" i="1"/>
  <c r="AE1357" i="1"/>
  <c r="AF1357" i="1"/>
  <c r="AG1357" i="1"/>
  <c r="A1358" i="1"/>
  <c r="AA1358" i="1"/>
  <c r="AB1358" i="1"/>
  <c r="AC1358" i="1"/>
  <c r="AD1358" i="1"/>
  <c r="AE1358" i="1"/>
  <c r="AF1358" i="1"/>
  <c r="AG1358" i="1"/>
  <c r="A1359" i="1"/>
  <c r="AA1359" i="1"/>
  <c r="AB1359" i="1"/>
  <c r="AC1359" i="1"/>
  <c r="AD1359" i="1"/>
  <c r="AE1359" i="1"/>
  <c r="AF1359" i="1"/>
  <c r="AG1359" i="1"/>
  <c r="A1360" i="1"/>
  <c r="AA1360" i="1"/>
  <c r="AB1360" i="1"/>
  <c r="AC1360" i="1"/>
  <c r="AD1360" i="1"/>
  <c r="AE1360" i="1"/>
  <c r="AF1360" i="1"/>
  <c r="AG1360" i="1"/>
  <c r="A1361" i="1"/>
  <c r="AA1361" i="1"/>
  <c r="AB1361" i="1"/>
  <c r="AC1361" i="1"/>
  <c r="AD1361" i="1"/>
  <c r="AE1361" i="1"/>
  <c r="AF1361" i="1"/>
  <c r="AG1361" i="1"/>
  <c r="A1362" i="1"/>
  <c r="AA1362" i="1"/>
  <c r="AB1362" i="1"/>
  <c r="AC1362" i="1"/>
  <c r="AD1362" i="1"/>
  <c r="AE1362" i="1"/>
  <c r="AF1362" i="1"/>
  <c r="AG1362" i="1"/>
  <c r="A1363" i="1"/>
  <c r="AA1363" i="1"/>
  <c r="AB1363" i="1"/>
  <c r="AC1363" i="1"/>
  <c r="AD1363" i="1"/>
  <c r="AE1363" i="1"/>
  <c r="AF1363" i="1"/>
  <c r="AG1363" i="1"/>
  <c r="A1364" i="1"/>
  <c r="AA1364" i="1"/>
  <c r="AB1364" i="1"/>
  <c r="AC1364" i="1"/>
  <c r="AD1364" i="1"/>
  <c r="AE1364" i="1"/>
  <c r="AF1364" i="1"/>
  <c r="AG1364" i="1"/>
  <c r="A1365" i="1"/>
  <c r="AA1365" i="1"/>
  <c r="AB1365" i="1"/>
  <c r="AC1365" i="1"/>
  <c r="AD1365" i="1"/>
  <c r="AE1365" i="1"/>
  <c r="AF1365" i="1"/>
  <c r="AG1365" i="1"/>
  <c r="A1366" i="1"/>
  <c r="AA1366" i="1"/>
  <c r="AB1366" i="1"/>
  <c r="AC1366" i="1"/>
  <c r="AD1366" i="1"/>
  <c r="AE1366" i="1"/>
  <c r="AF1366" i="1"/>
  <c r="AG1366" i="1"/>
  <c r="A1367" i="1"/>
  <c r="AA1367" i="1"/>
  <c r="AB1367" i="1"/>
  <c r="AC1367" i="1"/>
  <c r="AD1367" i="1"/>
  <c r="AE1367" i="1"/>
  <c r="AF1367" i="1"/>
  <c r="AG1367" i="1"/>
  <c r="A1368" i="1"/>
  <c r="AA1368" i="1"/>
  <c r="AB1368" i="1"/>
  <c r="AC1368" i="1"/>
  <c r="AD1368" i="1"/>
  <c r="AE1368" i="1"/>
  <c r="AF1368" i="1"/>
  <c r="AG1368" i="1"/>
  <c r="A1369" i="1"/>
  <c r="AA1369" i="1"/>
  <c r="AB1369" i="1"/>
  <c r="AC1369" i="1"/>
  <c r="AD1369" i="1"/>
  <c r="AE1369" i="1"/>
  <c r="AF1369" i="1"/>
  <c r="AG1369" i="1"/>
  <c r="A1370" i="1"/>
  <c r="AA1370" i="1"/>
  <c r="AB1370" i="1"/>
  <c r="AC1370" i="1"/>
  <c r="AD1370" i="1"/>
  <c r="AE1370" i="1"/>
  <c r="AF1370" i="1"/>
  <c r="AG1370" i="1"/>
  <c r="A1371" i="1"/>
  <c r="AA1371" i="1"/>
  <c r="AB1371" i="1"/>
  <c r="AC1371" i="1"/>
  <c r="AD1371" i="1"/>
  <c r="AE1371" i="1"/>
  <c r="AF1371" i="1"/>
  <c r="AG1371" i="1"/>
  <c r="A1372" i="1"/>
  <c r="AA1372" i="1"/>
  <c r="AB1372" i="1"/>
  <c r="AC1372" i="1"/>
  <c r="AD1372" i="1"/>
  <c r="AE1372" i="1"/>
  <c r="AF1372" i="1"/>
  <c r="AG1372" i="1"/>
  <c r="A1373" i="1"/>
  <c r="AA1373" i="1"/>
  <c r="AB1373" i="1"/>
  <c r="AC1373" i="1"/>
  <c r="AD1373" i="1"/>
  <c r="AE1373" i="1"/>
  <c r="AF1373" i="1"/>
  <c r="AG1373" i="1"/>
  <c r="A1374" i="1"/>
  <c r="AA1374" i="1"/>
  <c r="AB1374" i="1"/>
  <c r="AC1374" i="1"/>
  <c r="AD1374" i="1"/>
  <c r="AE1374" i="1"/>
  <c r="AF1374" i="1"/>
  <c r="AG1374" i="1"/>
  <c r="A1375" i="1"/>
  <c r="AA1375" i="1"/>
  <c r="AB1375" i="1"/>
  <c r="AC1375" i="1"/>
  <c r="AD1375" i="1"/>
  <c r="AE1375" i="1"/>
  <c r="AF1375" i="1"/>
  <c r="AG1375" i="1"/>
  <c r="A1376" i="1"/>
  <c r="AA1376" i="1"/>
  <c r="AB1376" i="1"/>
  <c r="AC1376" i="1"/>
  <c r="AD1376" i="1"/>
  <c r="AE1376" i="1"/>
  <c r="AF1376" i="1"/>
  <c r="AG1376" i="1"/>
  <c r="A1377" i="1"/>
  <c r="AA1377" i="1"/>
  <c r="AB1377" i="1"/>
  <c r="AC1377" i="1"/>
  <c r="AD1377" i="1"/>
  <c r="AE1377" i="1"/>
  <c r="AF1377" i="1"/>
  <c r="AG1377" i="1"/>
  <c r="A1378" i="1"/>
  <c r="AA1378" i="1"/>
  <c r="AB1378" i="1"/>
  <c r="AC1378" i="1"/>
  <c r="AD1378" i="1"/>
  <c r="AE1378" i="1"/>
  <c r="AF1378" i="1"/>
  <c r="AG1378" i="1"/>
  <c r="A1379" i="1"/>
  <c r="AA1379" i="1"/>
  <c r="AB1379" i="1"/>
  <c r="AC1379" i="1"/>
  <c r="AD1379" i="1"/>
  <c r="AE1379" i="1"/>
  <c r="AF1379" i="1"/>
  <c r="AG1379" i="1"/>
  <c r="A1380" i="1"/>
  <c r="AA1380" i="1"/>
  <c r="AB1380" i="1"/>
  <c r="AC1380" i="1"/>
  <c r="AD1380" i="1"/>
  <c r="AE1380" i="1"/>
  <c r="AF1380" i="1"/>
  <c r="AG1380" i="1"/>
  <c r="A1381" i="1"/>
  <c r="AA1381" i="1"/>
  <c r="AB1381" i="1"/>
  <c r="AC1381" i="1"/>
  <c r="AD1381" i="1"/>
  <c r="AE1381" i="1"/>
  <c r="AF1381" i="1"/>
  <c r="AG1381" i="1"/>
  <c r="A1382" i="1"/>
  <c r="AA1382" i="1"/>
  <c r="AB1382" i="1"/>
  <c r="AC1382" i="1"/>
  <c r="AD1382" i="1"/>
  <c r="AE1382" i="1"/>
  <c r="AF1382" i="1"/>
  <c r="AG1382" i="1"/>
  <c r="A1383" i="1"/>
  <c r="AA1383" i="1"/>
  <c r="AB1383" i="1"/>
  <c r="AC1383" i="1"/>
  <c r="AD1383" i="1"/>
  <c r="AE1383" i="1"/>
  <c r="AF1383" i="1"/>
  <c r="AG1383" i="1"/>
  <c r="A1384" i="1"/>
  <c r="AA1384" i="1"/>
  <c r="AB1384" i="1"/>
  <c r="AC1384" i="1"/>
  <c r="AD1384" i="1"/>
  <c r="AE1384" i="1"/>
  <c r="AF1384" i="1"/>
  <c r="AG1384" i="1"/>
  <c r="A1385" i="1"/>
  <c r="AA1385" i="1"/>
  <c r="AB1385" i="1"/>
  <c r="AC1385" i="1"/>
  <c r="AD1385" i="1"/>
  <c r="AE1385" i="1"/>
  <c r="AF1385" i="1"/>
  <c r="AG1385" i="1"/>
  <c r="A1386" i="1"/>
  <c r="AA1386" i="1"/>
  <c r="AB1386" i="1"/>
  <c r="AC1386" i="1"/>
  <c r="AD1386" i="1"/>
  <c r="AE1386" i="1"/>
  <c r="AF1386" i="1"/>
  <c r="AG1386" i="1"/>
  <c r="A1387" i="1"/>
  <c r="AA1387" i="1"/>
  <c r="AB1387" i="1"/>
  <c r="AC1387" i="1"/>
  <c r="AD1387" i="1"/>
  <c r="AE1387" i="1"/>
  <c r="AF1387" i="1"/>
  <c r="AG1387" i="1"/>
  <c r="A1388" i="1"/>
  <c r="AA1388" i="1"/>
  <c r="AB1388" i="1"/>
  <c r="AC1388" i="1"/>
  <c r="AD1388" i="1"/>
  <c r="AE1388" i="1"/>
  <c r="AF1388" i="1"/>
  <c r="AG1388" i="1"/>
  <c r="A1389" i="1"/>
  <c r="AA1389" i="1"/>
  <c r="AB1389" i="1"/>
  <c r="AC1389" i="1"/>
  <c r="AD1389" i="1"/>
  <c r="AE1389" i="1"/>
  <c r="AF1389" i="1"/>
  <c r="AG1389" i="1"/>
  <c r="A1390" i="1"/>
  <c r="AA1390" i="1"/>
  <c r="AB1390" i="1"/>
  <c r="AC1390" i="1"/>
  <c r="AD1390" i="1"/>
  <c r="AE1390" i="1"/>
  <c r="AF1390" i="1"/>
  <c r="AG1390" i="1"/>
  <c r="A1391" i="1"/>
  <c r="AA1391" i="1"/>
  <c r="AB1391" i="1"/>
  <c r="AC1391" i="1"/>
  <c r="AD1391" i="1"/>
  <c r="AE1391" i="1"/>
  <c r="AF1391" i="1"/>
  <c r="AG1391" i="1"/>
  <c r="A1392" i="1"/>
  <c r="AA1392" i="1"/>
  <c r="AB1392" i="1"/>
  <c r="AC1392" i="1"/>
  <c r="AD1392" i="1"/>
  <c r="AE1392" i="1"/>
  <c r="AF1392" i="1"/>
  <c r="AG1392" i="1"/>
  <c r="A1393" i="1"/>
  <c r="AA1393" i="1"/>
  <c r="AB1393" i="1"/>
  <c r="AC1393" i="1"/>
  <c r="AD1393" i="1"/>
  <c r="AE1393" i="1"/>
  <c r="AF1393" i="1"/>
  <c r="AG1393" i="1"/>
  <c r="A1394" i="1"/>
  <c r="AA1394" i="1"/>
  <c r="AB1394" i="1"/>
  <c r="AC1394" i="1"/>
  <c r="AD1394" i="1"/>
  <c r="AE1394" i="1"/>
  <c r="AF1394" i="1"/>
  <c r="AG1394" i="1"/>
  <c r="A1395" i="1"/>
  <c r="AA1395" i="1"/>
  <c r="AB1395" i="1"/>
  <c r="AC1395" i="1"/>
  <c r="AD1395" i="1"/>
  <c r="AE1395" i="1"/>
  <c r="AF1395" i="1"/>
  <c r="AG1395" i="1"/>
  <c r="A1396" i="1"/>
  <c r="AA1396" i="1"/>
  <c r="AB1396" i="1"/>
  <c r="AC1396" i="1"/>
  <c r="AD1396" i="1"/>
  <c r="AE1396" i="1"/>
  <c r="AF1396" i="1"/>
  <c r="AG1396" i="1"/>
  <c r="A1397" i="1"/>
  <c r="AA1397" i="1"/>
  <c r="AB1397" i="1"/>
  <c r="AC1397" i="1"/>
  <c r="AD1397" i="1"/>
  <c r="AE1397" i="1"/>
  <c r="AF1397" i="1"/>
  <c r="AG1397" i="1"/>
  <c r="A1398" i="1"/>
  <c r="AA1398" i="1"/>
  <c r="AB1398" i="1"/>
  <c r="AC1398" i="1"/>
  <c r="AD1398" i="1"/>
  <c r="AE1398" i="1"/>
  <c r="AF1398" i="1"/>
  <c r="AG1398" i="1"/>
  <c r="A1399" i="1"/>
  <c r="AA1399" i="1"/>
  <c r="AB1399" i="1"/>
  <c r="AC1399" i="1"/>
  <c r="AD1399" i="1"/>
  <c r="AE1399" i="1"/>
  <c r="AF1399" i="1"/>
  <c r="AG1399" i="1"/>
  <c r="A1400" i="1"/>
  <c r="AA1400" i="1"/>
  <c r="AB1400" i="1"/>
  <c r="AC1400" i="1"/>
  <c r="AD1400" i="1"/>
  <c r="AE1400" i="1"/>
  <c r="AF1400" i="1"/>
  <c r="AG1400" i="1"/>
  <c r="A1401" i="1"/>
  <c r="AA1401" i="1"/>
  <c r="AB1401" i="1"/>
  <c r="AC1401" i="1"/>
  <c r="AD1401" i="1"/>
  <c r="AE1401" i="1"/>
  <c r="AF1401" i="1"/>
  <c r="AG1401" i="1"/>
  <c r="A1402" i="1"/>
  <c r="AA1402" i="1"/>
  <c r="AB1402" i="1"/>
  <c r="AC1402" i="1"/>
  <c r="AD1402" i="1"/>
  <c r="AE1402" i="1"/>
  <c r="AF1402" i="1"/>
  <c r="AG1402" i="1"/>
  <c r="A1403" i="1"/>
  <c r="AA1403" i="1"/>
  <c r="AB1403" i="1"/>
  <c r="AC1403" i="1"/>
  <c r="AD1403" i="1"/>
  <c r="AE1403" i="1"/>
  <c r="AF1403" i="1"/>
  <c r="AG1403" i="1"/>
  <c r="A1404" i="1"/>
  <c r="AA1404" i="1"/>
  <c r="AB1404" i="1"/>
  <c r="AC1404" i="1"/>
  <c r="AD1404" i="1"/>
  <c r="AE1404" i="1"/>
  <c r="AF1404" i="1"/>
  <c r="AG1404" i="1"/>
  <c r="A1405" i="1"/>
  <c r="AA1405" i="1"/>
  <c r="AB1405" i="1"/>
  <c r="AC1405" i="1"/>
  <c r="AD1405" i="1"/>
  <c r="AE1405" i="1"/>
  <c r="AF1405" i="1"/>
  <c r="AG1405" i="1"/>
  <c r="A1406" i="1"/>
  <c r="AA1406" i="1"/>
  <c r="AB1406" i="1"/>
  <c r="AC1406" i="1"/>
  <c r="AD1406" i="1"/>
  <c r="AE1406" i="1"/>
  <c r="AF1406" i="1"/>
  <c r="AG1406" i="1"/>
  <c r="A1407" i="1"/>
  <c r="AA1407" i="1"/>
  <c r="AB1407" i="1"/>
  <c r="AC1407" i="1"/>
  <c r="AD1407" i="1"/>
  <c r="AE1407" i="1"/>
  <c r="AF1407" i="1"/>
  <c r="AG1407" i="1"/>
  <c r="A1408" i="1"/>
  <c r="AA1408" i="1"/>
  <c r="AB1408" i="1"/>
  <c r="AC1408" i="1"/>
  <c r="AD1408" i="1"/>
  <c r="AE1408" i="1"/>
  <c r="AF1408" i="1"/>
  <c r="AG1408" i="1"/>
  <c r="A1409" i="1"/>
  <c r="AA1409" i="1"/>
  <c r="AB1409" i="1"/>
  <c r="AC1409" i="1"/>
  <c r="AD1409" i="1"/>
  <c r="AE1409" i="1"/>
  <c r="AF1409" i="1"/>
  <c r="AG1409" i="1"/>
  <c r="A1410" i="1"/>
  <c r="AA1410" i="1"/>
  <c r="AB1410" i="1"/>
  <c r="AC1410" i="1"/>
  <c r="AD1410" i="1"/>
  <c r="AE1410" i="1"/>
  <c r="AF1410" i="1"/>
  <c r="AG1410" i="1"/>
  <c r="A1411" i="1"/>
  <c r="AA1411" i="1"/>
  <c r="AB1411" i="1"/>
  <c r="AC1411" i="1"/>
  <c r="AD1411" i="1"/>
  <c r="AE1411" i="1"/>
  <c r="AF1411" i="1"/>
  <c r="AG1411" i="1"/>
  <c r="A1412" i="1"/>
  <c r="AA1412" i="1"/>
  <c r="AB1412" i="1"/>
  <c r="AC1412" i="1"/>
  <c r="AD1412" i="1"/>
  <c r="AE1412" i="1"/>
  <c r="AF1412" i="1"/>
  <c r="AG1412" i="1"/>
  <c r="A1413" i="1"/>
  <c r="AA1413" i="1"/>
  <c r="AB1413" i="1"/>
  <c r="AC1413" i="1"/>
  <c r="AD1413" i="1"/>
  <c r="AE1413" i="1"/>
  <c r="AF1413" i="1"/>
  <c r="AG1413" i="1"/>
  <c r="A1414" i="1"/>
  <c r="AA1414" i="1"/>
  <c r="AB1414" i="1"/>
  <c r="AC1414" i="1"/>
  <c r="AD1414" i="1"/>
  <c r="AE1414" i="1"/>
  <c r="AF1414" i="1"/>
  <c r="AG1414" i="1"/>
  <c r="A1415" i="1"/>
  <c r="AA1415" i="1"/>
  <c r="AB1415" i="1"/>
  <c r="AC1415" i="1"/>
  <c r="AD1415" i="1"/>
  <c r="AE1415" i="1"/>
  <c r="AF1415" i="1"/>
  <c r="AG1415" i="1"/>
  <c r="A1416" i="1"/>
  <c r="AA1416" i="1"/>
  <c r="AB1416" i="1"/>
  <c r="AC1416" i="1"/>
  <c r="AD1416" i="1"/>
  <c r="AE1416" i="1"/>
  <c r="AF1416" i="1"/>
  <c r="AG1416" i="1"/>
  <c r="A1417" i="1"/>
  <c r="AA1417" i="1"/>
  <c r="AB1417" i="1"/>
  <c r="AC1417" i="1"/>
  <c r="AD1417" i="1"/>
  <c r="AE1417" i="1"/>
  <c r="AF1417" i="1"/>
  <c r="AG1417" i="1"/>
  <c r="A1418" i="1"/>
  <c r="AA1418" i="1"/>
  <c r="AB1418" i="1"/>
  <c r="AC1418" i="1"/>
  <c r="AD1418" i="1"/>
  <c r="AE1418" i="1"/>
  <c r="AF1418" i="1"/>
  <c r="AG1418" i="1"/>
  <c r="A1419" i="1"/>
  <c r="AA1419" i="1"/>
  <c r="AB1419" i="1"/>
  <c r="AC1419" i="1"/>
  <c r="AD1419" i="1"/>
  <c r="AE1419" i="1"/>
  <c r="AF1419" i="1"/>
  <c r="AG1419" i="1"/>
  <c r="A1420" i="1"/>
  <c r="AA1420" i="1"/>
  <c r="AB1420" i="1"/>
  <c r="AC1420" i="1"/>
  <c r="AD1420" i="1"/>
  <c r="AE1420" i="1"/>
  <c r="AF1420" i="1"/>
  <c r="AG1420" i="1"/>
  <c r="A1421" i="1"/>
  <c r="AA1421" i="1"/>
  <c r="AB1421" i="1"/>
  <c r="AC1421" i="1"/>
  <c r="AD1421" i="1"/>
  <c r="AE1421" i="1"/>
  <c r="AF1421" i="1"/>
  <c r="AG1421" i="1"/>
  <c r="A1422" i="1"/>
  <c r="AA1422" i="1"/>
  <c r="AB1422" i="1"/>
  <c r="AC1422" i="1"/>
  <c r="AD1422" i="1"/>
  <c r="AE1422" i="1"/>
  <c r="AF1422" i="1"/>
  <c r="AG1422" i="1"/>
  <c r="A1423" i="1"/>
  <c r="AA1423" i="1"/>
  <c r="AB1423" i="1"/>
  <c r="AC1423" i="1"/>
  <c r="AD1423" i="1"/>
  <c r="AE1423" i="1"/>
  <c r="AF1423" i="1"/>
  <c r="AG1423" i="1"/>
  <c r="A1424" i="1"/>
  <c r="AA1424" i="1"/>
  <c r="AB1424" i="1"/>
  <c r="AC1424" i="1"/>
  <c r="AD1424" i="1"/>
  <c r="AE1424" i="1"/>
  <c r="AF1424" i="1"/>
  <c r="AG1424" i="1"/>
  <c r="A1425" i="1"/>
  <c r="AA1425" i="1"/>
  <c r="AB1425" i="1"/>
  <c r="AC1425" i="1"/>
  <c r="AD1425" i="1"/>
  <c r="AE1425" i="1"/>
  <c r="AF1425" i="1"/>
  <c r="AG1425" i="1"/>
  <c r="A1426" i="1"/>
  <c r="AA1426" i="1"/>
  <c r="AB1426" i="1"/>
  <c r="AC1426" i="1"/>
  <c r="AD1426" i="1"/>
  <c r="AE1426" i="1"/>
  <c r="AF1426" i="1"/>
  <c r="AG1426" i="1"/>
  <c r="A1427" i="1"/>
  <c r="AA1427" i="1"/>
  <c r="AB1427" i="1"/>
  <c r="AC1427" i="1"/>
  <c r="AD1427" i="1"/>
  <c r="AE1427" i="1"/>
  <c r="AF1427" i="1"/>
  <c r="AG1427" i="1"/>
  <c r="A1428" i="1"/>
  <c r="AA1428" i="1"/>
  <c r="AB1428" i="1"/>
  <c r="AC1428" i="1"/>
  <c r="AD1428" i="1"/>
  <c r="AE1428" i="1"/>
  <c r="AF1428" i="1"/>
  <c r="AG1428" i="1"/>
  <c r="A1429" i="1"/>
  <c r="AA1429" i="1"/>
  <c r="AB1429" i="1"/>
  <c r="AC1429" i="1"/>
  <c r="AD1429" i="1"/>
  <c r="AE1429" i="1"/>
  <c r="AF1429" i="1"/>
  <c r="AG1429" i="1"/>
  <c r="A1430" i="1"/>
  <c r="AA1430" i="1"/>
  <c r="AB1430" i="1"/>
  <c r="AC1430" i="1"/>
  <c r="AD1430" i="1"/>
  <c r="AE1430" i="1"/>
  <c r="AF1430" i="1"/>
  <c r="AG1430" i="1"/>
  <c r="A1431" i="1"/>
  <c r="AA1431" i="1"/>
  <c r="AB1431" i="1"/>
  <c r="AC1431" i="1"/>
  <c r="AD1431" i="1"/>
  <c r="AE1431" i="1"/>
  <c r="AF1431" i="1"/>
  <c r="AG1431" i="1"/>
  <c r="A1432" i="1"/>
  <c r="AA1432" i="1"/>
  <c r="AB1432" i="1"/>
  <c r="AC1432" i="1"/>
  <c r="AD1432" i="1"/>
  <c r="AE1432" i="1"/>
  <c r="AF1432" i="1"/>
  <c r="AG1432" i="1"/>
  <c r="A1433" i="1"/>
  <c r="AA1433" i="1"/>
  <c r="AB1433" i="1"/>
  <c r="AC1433" i="1"/>
  <c r="AD1433" i="1"/>
  <c r="AE1433" i="1"/>
  <c r="AF1433" i="1"/>
  <c r="AG1433" i="1"/>
  <c r="A1434" i="1"/>
  <c r="AA1434" i="1"/>
  <c r="AB1434" i="1"/>
  <c r="AC1434" i="1"/>
  <c r="AD1434" i="1"/>
  <c r="AE1434" i="1"/>
  <c r="AF1434" i="1"/>
  <c r="AG1434" i="1"/>
  <c r="A1435" i="1"/>
  <c r="AA1435" i="1"/>
  <c r="AB1435" i="1"/>
  <c r="AC1435" i="1"/>
  <c r="AD1435" i="1"/>
  <c r="AE1435" i="1"/>
  <c r="AF1435" i="1"/>
  <c r="AG1435" i="1"/>
  <c r="A1436" i="1"/>
  <c r="AA1436" i="1"/>
  <c r="AB1436" i="1"/>
  <c r="AC1436" i="1"/>
  <c r="AD1436" i="1"/>
  <c r="AE1436" i="1"/>
  <c r="AF1436" i="1"/>
  <c r="AG1436" i="1"/>
  <c r="A1437" i="1"/>
  <c r="AA1437" i="1"/>
  <c r="AB1437" i="1"/>
  <c r="AC1437" i="1"/>
  <c r="AD1437" i="1"/>
  <c r="AE1437" i="1"/>
  <c r="AF1437" i="1"/>
  <c r="AG1437" i="1"/>
  <c r="A1438" i="1"/>
  <c r="AA1438" i="1"/>
  <c r="AB1438" i="1"/>
  <c r="AC1438" i="1"/>
  <c r="AD1438" i="1"/>
  <c r="AE1438" i="1"/>
  <c r="AF1438" i="1"/>
  <c r="AG1438" i="1"/>
  <c r="A1439" i="1"/>
  <c r="AA1439" i="1"/>
  <c r="AB1439" i="1"/>
  <c r="AC1439" i="1"/>
  <c r="AD1439" i="1"/>
  <c r="AE1439" i="1"/>
  <c r="AF1439" i="1"/>
  <c r="AG1439" i="1"/>
  <c r="A1440" i="1"/>
  <c r="AA1440" i="1"/>
  <c r="AB1440" i="1"/>
  <c r="AC1440" i="1"/>
  <c r="AD1440" i="1"/>
  <c r="AE1440" i="1"/>
  <c r="AF1440" i="1"/>
  <c r="AG1440" i="1"/>
  <c r="A1441" i="1"/>
  <c r="AA1441" i="1"/>
  <c r="AB1441" i="1"/>
  <c r="AC1441" i="1"/>
  <c r="AD1441" i="1"/>
  <c r="AE1441" i="1"/>
  <c r="AF1441" i="1"/>
  <c r="AG1441" i="1"/>
  <c r="A1442" i="1"/>
  <c r="AA1442" i="1"/>
  <c r="AB1442" i="1"/>
  <c r="AC1442" i="1"/>
  <c r="AD1442" i="1"/>
  <c r="AE1442" i="1"/>
  <c r="AF1442" i="1"/>
  <c r="AG1442" i="1"/>
  <c r="A1443" i="1"/>
  <c r="AA1443" i="1"/>
  <c r="AB1443" i="1"/>
  <c r="AC1443" i="1"/>
  <c r="AD1443" i="1"/>
  <c r="AE1443" i="1"/>
  <c r="AF1443" i="1"/>
  <c r="AG1443" i="1"/>
  <c r="A1444" i="1"/>
  <c r="AA1444" i="1"/>
  <c r="AB1444" i="1"/>
  <c r="AC1444" i="1"/>
  <c r="AD1444" i="1"/>
  <c r="AE1444" i="1"/>
  <c r="AF1444" i="1"/>
  <c r="AG1444" i="1"/>
  <c r="A1445" i="1"/>
  <c r="AA1445" i="1"/>
  <c r="AB1445" i="1"/>
  <c r="AC1445" i="1"/>
  <c r="AD1445" i="1"/>
  <c r="AE1445" i="1"/>
  <c r="AF1445" i="1"/>
  <c r="AG1445" i="1"/>
  <c r="A1446" i="1"/>
  <c r="AA1446" i="1"/>
  <c r="AB1446" i="1"/>
  <c r="AC1446" i="1"/>
  <c r="AD1446" i="1"/>
  <c r="AE1446" i="1"/>
  <c r="AF1446" i="1"/>
  <c r="AG1446" i="1"/>
  <c r="A1447" i="1"/>
  <c r="AA1447" i="1"/>
  <c r="AB1447" i="1"/>
  <c r="AC1447" i="1"/>
  <c r="AD1447" i="1"/>
  <c r="AE1447" i="1"/>
  <c r="AF1447" i="1"/>
  <c r="AG1447" i="1"/>
  <c r="A1448" i="1"/>
  <c r="AA1448" i="1"/>
  <c r="AB1448" i="1"/>
  <c r="AC1448" i="1"/>
  <c r="AD1448" i="1"/>
  <c r="AE1448" i="1"/>
  <c r="AF1448" i="1"/>
  <c r="AG1448" i="1"/>
  <c r="A1449" i="1"/>
  <c r="AA1449" i="1"/>
  <c r="AB1449" i="1"/>
  <c r="AC1449" i="1"/>
  <c r="AD1449" i="1"/>
  <c r="AE1449" i="1"/>
  <c r="AF1449" i="1"/>
  <c r="AG1449" i="1"/>
  <c r="A1450" i="1"/>
  <c r="AA1450" i="1"/>
  <c r="AB1450" i="1"/>
  <c r="AC1450" i="1"/>
  <c r="AD1450" i="1"/>
  <c r="AE1450" i="1"/>
  <c r="AF1450" i="1"/>
  <c r="AG1450" i="1"/>
  <c r="A1451" i="1"/>
  <c r="AA1451" i="1"/>
  <c r="AB1451" i="1"/>
  <c r="AC1451" i="1"/>
  <c r="AD1451" i="1"/>
  <c r="AE1451" i="1"/>
  <c r="AF1451" i="1"/>
  <c r="AG1451" i="1"/>
  <c r="A1452" i="1"/>
  <c r="AA1452" i="1"/>
  <c r="AB1452" i="1"/>
  <c r="AC1452" i="1"/>
  <c r="AD1452" i="1"/>
  <c r="AE1452" i="1"/>
  <c r="AF1452" i="1"/>
  <c r="AG1452" i="1"/>
  <c r="A1453" i="1"/>
  <c r="AA1453" i="1"/>
  <c r="AB1453" i="1"/>
  <c r="AC1453" i="1"/>
  <c r="AD1453" i="1"/>
  <c r="AE1453" i="1"/>
  <c r="AF1453" i="1"/>
  <c r="AG1453" i="1"/>
  <c r="A1454" i="1"/>
  <c r="AA1454" i="1"/>
  <c r="AB1454" i="1"/>
  <c r="AC1454" i="1"/>
  <c r="AD1454" i="1"/>
  <c r="AE1454" i="1"/>
  <c r="AF1454" i="1"/>
  <c r="AG1454" i="1"/>
  <c r="A1455" i="1"/>
  <c r="AA1455" i="1"/>
  <c r="AB1455" i="1"/>
  <c r="AC1455" i="1"/>
  <c r="AD1455" i="1"/>
  <c r="AE1455" i="1"/>
  <c r="AF1455" i="1"/>
  <c r="AG1455" i="1"/>
  <c r="A1456" i="1"/>
  <c r="AA1456" i="1"/>
  <c r="AB1456" i="1"/>
  <c r="AC1456" i="1"/>
  <c r="AD1456" i="1"/>
  <c r="AE1456" i="1"/>
  <c r="AF1456" i="1"/>
  <c r="AG1456" i="1"/>
  <c r="A1457" i="1"/>
  <c r="AA1457" i="1"/>
  <c r="AB1457" i="1"/>
  <c r="AC1457" i="1"/>
  <c r="AD1457" i="1"/>
  <c r="AE1457" i="1"/>
  <c r="AF1457" i="1"/>
  <c r="AG1457" i="1"/>
  <c r="A1458" i="1"/>
  <c r="AA1458" i="1"/>
  <c r="AB1458" i="1"/>
  <c r="AC1458" i="1"/>
  <c r="AD1458" i="1"/>
  <c r="AE1458" i="1"/>
  <c r="AF1458" i="1"/>
  <c r="AG1458" i="1"/>
  <c r="A1459" i="1"/>
  <c r="AA1459" i="1"/>
  <c r="AB1459" i="1"/>
  <c r="AC1459" i="1"/>
  <c r="AD1459" i="1"/>
  <c r="AE1459" i="1"/>
  <c r="AF1459" i="1"/>
  <c r="AG1459" i="1"/>
  <c r="A1460" i="1"/>
  <c r="AA1460" i="1"/>
  <c r="AB1460" i="1"/>
  <c r="AC1460" i="1"/>
  <c r="AD1460" i="1"/>
  <c r="AE1460" i="1"/>
  <c r="AF1460" i="1"/>
  <c r="AG1460" i="1"/>
  <c r="A1461" i="1"/>
  <c r="AA1461" i="1"/>
  <c r="AB1461" i="1"/>
  <c r="AC1461" i="1"/>
  <c r="AD1461" i="1"/>
  <c r="AE1461" i="1"/>
  <c r="AF1461" i="1"/>
  <c r="AG1461" i="1"/>
  <c r="A1462" i="1"/>
  <c r="AA1462" i="1"/>
  <c r="AB1462" i="1"/>
  <c r="AC1462" i="1"/>
  <c r="AD1462" i="1"/>
  <c r="AE1462" i="1"/>
  <c r="AF1462" i="1"/>
  <c r="AG1462" i="1"/>
  <c r="A1463" i="1"/>
  <c r="AA1463" i="1"/>
  <c r="AB1463" i="1"/>
  <c r="AC1463" i="1"/>
  <c r="AD1463" i="1"/>
  <c r="AE1463" i="1"/>
  <c r="AF1463" i="1"/>
  <c r="AG1463" i="1"/>
  <c r="A1464" i="1"/>
  <c r="AA1464" i="1"/>
  <c r="AB1464" i="1"/>
  <c r="AC1464" i="1"/>
  <c r="AD1464" i="1"/>
  <c r="AE1464" i="1"/>
  <c r="AF1464" i="1"/>
  <c r="AG1464" i="1"/>
  <c r="A1465" i="1"/>
  <c r="AA1465" i="1"/>
  <c r="AB1465" i="1"/>
  <c r="AC1465" i="1"/>
  <c r="AD1465" i="1"/>
  <c r="AE1465" i="1"/>
  <c r="AF1465" i="1"/>
  <c r="AG1465" i="1"/>
  <c r="A1466" i="1"/>
  <c r="AA1466" i="1"/>
  <c r="AB1466" i="1"/>
  <c r="AC1466" i="1"/>
  <c r="AD1466" i="1"/>
  <c r="AE1466" i="1"/>
  <c r="AF1466" i="1"/>
  <c r="AG1466" i="1"/>
  <c r="A1467" i="1"/>
  <c r="AA1467" i="1"/>
  <c r="AB1467" i="1"/>
  <c r="AC1467" i="1"/>
  <c r="AD1467" i="1"/>
  <c r="AE1467" i="1"/>
  <c r="AF1467" i="1"/>
  <c r="AG1467" i="1"/>
  <c r="A1468" i="1"/>
  <c r="AA1468" i="1"/>
  <c r="AB1468" i="1"/>
  <c r="AC1468" i="1"/>
  <c r="AD1468" i="1"/>
  <c r="AE1468" i="1"/>
  <c r="AF1468" i="1"/>
  <c r="AG1468" i="1"/>
  <c r="A1469" i="1"/>
  <c r="AA1469" i="1"/>
  <c r="AB1469" i="1"/>
  <c r="AC1469" i="1"/>
  <c r="AD1469" i="1"/>
  <c r="AE1469" i="1"/>
  <c r="AF1469" i="1"/>
  <c r="AG1469" i="1"/>
  <c r="A1470" i="1"/>
  <c r="AA1470" i="1"/>
  <c r="AB1470" i="1"/>
  <c r="AC1470" i="1"/>
  <c r="AD1470" i="1"/>
  <c r="AE1470" i="1"/>
  <c r="AF1470" i="1"/>
  <c r="AG1470" i="1"/>
  <c r="A1471" i="1"/>
  <c r="AA1471" i="1"/>
  <c r="AB1471" i="1"/>
  <c r="AC1471" i="1"/>
  <c r="AD1471" i="1"/>
  <c r="AE1471" i="1"/>
  <c r="AF1471" i="1"/>
  <c r="AG1471" i="1"/>
  <c r="A1472" i="1"/>
  <c r="AA1472" i="1"/>
  <c r="AB1472" i="1"/>
  <c r="AC1472" i="1"/>
  <c r="AD1472" i="1"/>
  <c r="AE1472" i="1"/>
  <c r="AF1472" i="1"/>
  <c r="AG1472" i="1"/>
  <c r="A1473" i="1"/>
  <c r="AA1473" i="1"/>
  <c r="AB1473" i="1"/>
  <c r="AC1473" i="1"/>
  <c r="AD1473" i="1"/>
  <c r="AE1473" i="1"/>
  <c r="AF1473" i="1"/>
  <c r="AG1473" i="1"/>
  <c r="A1474" i="1"/>
  <c r="AA1474" i="1"/>
  <c r="AB1474" i="1"/>
  <c r="AC1474" i="1"/>
  <c r="AD1474" i="1"/>
  <c r="AE1474" i="1"/>
  <c r="AF1474" i="1"/>
  <c r="AG1474" i="1"/>
  <c r="A1475" i="1"/>
  <c r="AA1475" i="1"/>
  <c r="AB1475" i="1"/>
  <c r="AC1475" i="1"/>
  <c r="AD1475" i="1"/>
  <c r="AE1475" i="1"/>
  <c r="AF1475" i="1"/>
  <c r="AG1475" i="1"/>
  <c r="A1476" i="1"/>
  <c r="AA1476" i="1"/>
  <c r="AB1476" i="1"/>
  <c r="AC1476" i="1"/>
  <c r="AD1476" i="1"/>
  <c r="AE1476" i="1"/>
  <c r="AF1476" i="1"/>
  <c r="AG1476" i="1"/>
  <c r="A1477" i="1"/>
  <c r="AA1477" i="1"/>
  <c r="AB1477" i="1"/>
  <c r="AC1477" i="1"/>
  <c r="AD1477" i="1"/>
  <c r="AE1477" i="1"/>
  <c r="AF1477" i="1"/>
  <c r="AG1477" i="1"/>
  <c r="A1478" i="1"/>
  <c r="AA1478" i="1"/>
  <c r="AB1478" i="1"/>
  <c r="AC1478" i="1"/>
  <c r="AD1478" i="1"/>
  <c r="AE1478" i="1"/>
  <c r="AF1478" i="1"/>
  <c r="AG1478" i="1"/>
  <c r="A1479" i="1"/>
  <c r="AA1479" i="1"/>
  <c r="AB1479" i="1"/>
  <c r="AC1479" i="1"/>
  <c r="AD1479" i="1"/>
  <c r="AE1479" i="1"/>
  <c r="AF1479" i="1"/>
  <c r="AG1479" i="1"/>
  <c r="A1480" i="1"/>
  <c r="AA1480" i="1"/>
  <c r="AB1480" i="1"/>
  <c r="AC1480" i="1"/>
  <c r="AD1480" i="1"/>
  <c r="AE1480" i="1"/>
  <c r="AF1480" i="1"/>
  <c r="AG1480" i="1"/>
  <c r="A1481" i="1"/>
  <c r="AA1481" i="1"/>
  <c r="AB1481" i="1"/>
  <c r="AC1481" i="1"/>
  <c r="AD1481" i="1"/>
  <c r="AE1481" i="1"/>
  <c r="AF1481" i="1"/>
  <c r="AG1481" i="1"/>
  <c r="A1482" i="1"/>
  <c r="AA1482" i="1"/>
  <c r="AB1482" i="1"/>
  <c r="AC1482" i="1"/>
  <c r="AD1482" i="1"/>
  <c r="AE1482" i="1"/>
  <c r="AF1482" i="1"/>
  <c r="AG1482" i="1"/>
  <c r="A1483" i="1"/>
  <c r="AA1483" i="1"/>
  <c r="AB1483" i="1"/>
  <c r="AC1483" i="1"/>
  <c r="AD1483" i="1"/>
  <c r="AE1483" i="1"/>
  <c r="AF1483" i="1"/>
  <c r="AG1483" i="1"/>
  <c r="A1484" i="1"/>
  <c r="AA1484" i="1"/>
  <c r="AB1484" i="1"/>
  <c r="AC1484" i="1"/>
  <c r="AD1484" i="1"/>
  <c r="AE1484" i="1"/>
  <c r="AF1484" i="1"/>
  <c r="AG1484" i="1"/>
  <c r="A1485" i="1"/>
  <c r="AA1485" i="1"/>
  <c r="AB1485" i="1"/>
  <c r="AC1485" i="1"/>
  <c r="AD1485" i="1"/>
  <c r="AE1485" i="1"/>
  <c r="AF1485" i="1"/>
  <c r="AG1485" i="1"/>
  <c r="A1486" i="1"/>
  <c r="AA1486" i="1"/>
  <c r="AB1486" i="1"/>
  <c r="AC1486" i="1"/>
  <c r="AD1486" i="1"/>
  <c r="AE1486" i="1"/>
  <c r="AF1486" i="1"/>
  <c r="AG1486" i="1"/>
  <c r="A1487" i="1"/>
  <c r="AA1487" i="1"/>
  <c r="AB1487" i="1"/>
  <c r="AC1487" i="1"/>
  <c r="AD1487" i="1"/>
  <c r="AE1487" i="1"/>
  <c r="AF1487" i="1"/>
  <c r="AG1487" i="1"/>
  <c r="A1488" i="1"/>
  <c r="AA1488" i="1"/>
  <c r="AB1488" i="1"/>
  <c r="AC1488" i="1"/>
  <c r="AD1488" i="1"/>
  <c r="AE1488" i="1"/>
  <c r="AF1488" i="1"/>
  <c r="AG1488" i="1"/>
  <c r="A1489" i="1"/>
  <c r="AA1489" i="1"/>
  <c r="AB1489" i="1"/>
  <c r="AC1489" i="1"/>
  <c r="AD1489" i="1"/>
  <c r="AE1489" i="1"/>
  <c r="AF1489" i="1"/>
  <c r="AG1489" i="1"/>
  <c r="A1490" i="1"/>
  <c r="AA1490" i="1"/>
  <c r="AB1490" i="1"/>
  <c r="AC1490" i="1"/>
  <c r="AD1490" i="1"/>
  <c r="AE1490" i="1"/>
  <c r="AF1490" i="1"/>
  <c r="AG1490" i="1"/>
  <c r="A1491" i="1"/>
  <c r="AA1491" i="1"/>
  <c r="AB1491" i="1"/>
  <c r="AC1491" i="1"/>
  <c r="AD1491" i="1"/>
  <c r="AE1491" i="1"/>
  <c r="AF1491" i="1"/>
  <c r="AG1491" i="1"/>
  <c r="A1492" i="1"/>
  <c r="AA1492" i="1"/>
  <c r="AB1492" i="1"/>
  <c r="AC1492" i="1"/>
  <c r="AD1492" i="1"/>
  <c r="AE1492" i="1"/>
  <c r="AF1492" i="1"/>
  <c r="AG1492" i="1"/>
  <c r="A1493" i="1"/>
  <c r="AA1493" i="1"/>
  <c r="AB1493" i="1"/>
  <c r="AC1493" i="1"/>
  <c r="AD1493" i="1"/>
  <c r="AE1493" i="1"/>
  <c r="AF1493" i="1"/>
  <c r="AG1493" i="1"/>
  <c r="A1494" i="1"/>
  <c r="AA1494" i="1"/>
  <c r="AB1494" i="1"/>
  <c r="AC1494" i="1"/>
  <c r="AD1494" i="1"/>
  <c r="AE1494" i="1"/>
  <c r="AF1494" i="1"/>
  <c r="AG1494" i="1"/>
  <c r="A1495" i="1"/>
  <c r="AA1495" i="1"/>
  <c r="AB1495" i="1"/>
  <c r="AC1495" i="1"/>
  <c r="AD1495" i="1"/>
  <c r="AE1495" i="1"/>
  <c r="AF1495" i="1"/>
  <c r="AG1495" i="1"/>
  <c r="A1496" i="1"/>
  <c r="AA1496" i="1"/>
  <c r="AB1496" i="1"/>
  <c r="AC1496" i="1"/>
  <c r="AD1496" i="1"/>
  <c r="AE1496" i="1"/>
  <c r="AF1496" i="1"/>
  <c r="AG1496" i="1"/>
  <c r="A1497" i="1"/>
  <c r="AA1497" i="1"/>
  <c r="AB1497" i="1"/>
  <c r="AC1497" i="1"/>
  <c r="AD1497" i="1"/>
  <c r="AE1497" i="1"/>
  <c r="AF1497" i="1"/>
  <c r="AG1497" i="1"/>
  <c r="A1498" i="1"/>
  <c r="AA1498" i="1"/>
  <c r="AB1498" i="1"/>
  <c r="AC1498" i="1"/>
  <c r="AD1498" i="1"/>
  <c r="AE1498" i="1"/>
  <c r="AF1498" i="1"/>
  <c r="AG1498" i="1"/>
  <c r="A1499" i="1"/>
  <c r="AA1499" i="1"/>
  <c r="AB1499" i="1"/>
  <c r="AC1499" i="1"/>
  <c r="AD1499" i="1"/>
  <c r="AE1499" i="1"/>
  <c r="AF1499" i="1"/>
  <c r="AG1499" i="1"/>
  <c r="A1500" i="1"/>
  <c r="AA1500" i="1"/>
  <c r="AB1500" i="1"/>
  <c r="AC1500" i="1"/>
  <c r="AD1500" i="1"/>
  <c r="AE1500" i="1"/>
  <c r="AF1500" i="1"/>
  <c r="AG1500" i="1"/>
  <c r="A1501" i="1"/>
  <c r="AA1501" i="1"/>
  <c r="AB1501" i="1"/>
  <c r="AC1501" i="1"/>
  <c r="AD1501" i="1"/>
  <c r="AE1501" i="1"/>
  <c r="AF1501" i="1"/>
  <c r="AG1501" i="1"/>
  <c r="A1502" i="1"/>
  <c r="AA1502" i="1"/>
  <c r="AB1502" i="1"/>
  <c r="AC1502" i="1"/>
  <c r="AD1502" i="1"/>
  <c r="AE1502" i="1"/>
  <c r="AF1502" i="1"/>
  <c r="AG1502" i="1"/>
  <c r="A1503" i="1"/>
  <c r="AA1503" i="1"/>
  <c r="AB1503" i="1"/>
  <c r="AC1503" i="1"/>
  <c r="AD1503" i="1"/>
  <c r="AE1503" i="1"/>
  <c r="AF1503" i="1"/>
  <c r="AG1503" i="1"/>
  <c r="A1504" i="1"/>
  <c r="AA1504" i="1"/>
  <c r="AB1504" i="1"/>
  <c r="AC1504" i="1"/>
  <c r="AD1504" i="1"/>
  <c r="AE1504" i="1"/>
  <c r="AF1504" i="1"/>
  <c r="AG1504" i="1"/>
  <c r="A1505" i="1"/>
  <c r="AA1505" i="1"/>
  <c r="AB1505" i="1"/>
  <c r="AC1505" i="1"/>
  <c r="AD1505" i="1"/>
  <c r="AE1505" i="1"/>
  <c r="AF1505" i="1"/>
  <c r="AG1505" i="1"/>
  <c r="A1506" i="1"/>
  <c r="AA1506" i="1"/>
  <c r="AB1506" i="1"/>
  <c r="AC1506" i="1"/>
  <c r="AD1506" i="1"/>
  <c r="AE1506" i="1"/>
  <c r="AF1506" i="1"/>
  <c r="AG1506" i="1"/>
  <c r="A1507" i="1"/>
  <c r="AA1507" i="1"/>
  <c r="AB1507" i="1"/>
  <c r="AC1507" i="1"/>
  <c r="AD1507" i="1"/>
  <c r="AE1507" i="1"/>
  <c r="AF1507" i="1"/>
  <c r="AG1507" i="1"/>
  <c r="A1508" i="1"/>
  <c r="AA1508" i="1"/>
  <c r="AB1508" i="1"/>
  <c r="AC1508" i="1"/>
  <c r="AD1508" i="1"/>
  <c r="AE1508" i="1"/>
  <c r="AF1508" i="1"/>
  <c r="AG1508" i="1"/>
  <c r="A1509" i="1"/>
  <c r="AA1509" i="1"/>
  <c r="AB1509" i="1"/>
  <c r="AC1509" i="1"/>
  <c r="AD1509" i="1"/>
  <c r="AE1509" i="1"/>
  <c r="AF1509" i="1"/>
  <c r="AG1509" i="1"/>
  <c r="A1510" i="1"/>
  <c r="AA1510" i="1"/>
  <c r="AB1510" i="1"/>
  <c r="AC1510" i="1"/>
  <c r="AD1510" i="1"/>
  <c r="AE1510" i="1"/>
  <c r="AF1510" i="1"/>
  <c r="AG1510" i="1"/>
  <c r="A1511" i="1"/>
  <c r="AA1511" i="1"/>
  <c r="AB1511" i="1"/>
  <c r="AC1511" i="1"/>
  <c r="AD1511" i="1"/>
  <c r="AE1511" i="1"/>
  <c r="AF1511" i="1"/>
  <c r="AG1511" i="1"/>
  <c r="A1512" i="1"/>
  <c r="AA1512" i="1"/>
  <c r="AB1512" i="1"/>
  <c r="AC1512" i="1"/>
  <c r="AD1512" i="1"/>
  <c r="AE1512" i="1"/>
  <c r="AF1512" i="1"/>
  <c r="AG1512" i="1"/>
  <c r="A1513" i="1"/>
  <c r="AA1513" i="1"/>
  <c r="AB1513" i="1"/>
  <c r="AC1513" i="1"/>
  <c r="AD1513" i="1"/>
  <c r="AE1513" i="1"/>
  <c r="AF1513" i="1"/>
  <c r="AG1513" i="1"/>
  <c r="A1514" i="1"/>
  <c r="AA1514" i="1"/>
  <c r="AB1514" i="1"/>
  <c r="AC1514" i="1"/>
  <c r="AD1514" i="1"/>
  <c r="AE1514" i="1"/>
  <c r="AF1514" i="1"/>
  <c r="AG1514" i="1"/>
  <c r="A1515" i="1"/>
  <c r="AA1515" i="1"/>
  <c r="AB1515" i="1"/>
  <c r="AC1515" i="1"/>
  <c r="AD1515" i="1"/>
  <c r="AE1515" i="1"/>
  <c r="AF1515" i="1"/>
  <c r="AG1515" i="1"/>
  <c r="A1516" i="1"/>
  <c r="AA1516" i="1"/>
  <c r="AB1516" i="1"/>
  <c r="AC1516" i="1"/>
  <c r="AD1516" i="1"/>
  <c r="AE1516" i="1"/>
  <c r="AF1516" i="1"/>
  <c r="AG1516" i="1"/>
  <c r="A1517" i="1"/>
  <c r="AA1517" i="1"/>
  <c r="AB1517" i="1"/>
  <c r="AC1517" i="1"/>
  <c r="AD1517" i="1"/>
  <c r="AE1517" i="1"/>
  <c r="AF1517" i="1"/>
  <c r="AG1517" i="1"/>
  <c r="A1518" i="1"/>
  <c r="AA1518" i="1"/>
  <c r="AB1518" i="1"/>
  <c r="AC1518" i="1"/>
  <c r="AD1518" i="1"/>
  <c r="AE1518" i="1"/>
  <c r="AF1518" i="1"/>
  <c r="AG1518" i="1"/>
  <c r="A1519" i="1"/>
  <c r="AA1519" i="1"/>
  <c r="AB1519" i="1"/>
  <c r="AC1519" i="1"/>
  <c r="AD1519" i="1"/>
  <c r="AE1519" i="1"/>
  <c r="AF1519" i="1"/>
  <c r="AG1519" i="1"/>
  <c r="A1520" i="1"/>
  <c r="AA1520" i="1"/>
  <c r="AB1520" i="1"/>
  <c r="AC1520" i="1"/>
  <c r="AD1520" i="1"/>
  <c r="AE1520" i="1"/>
  <c r="AF1520" i="1"/>
  <c r="AG1520" i="1"/>
  <c r="A1521" i="1"/>
  <c r="AA1521" i="1"/>
  <c r="AB1521" i="1"/>
  <c r="AC1521" i="1"/>
  <c r="AD1521" i="1"/>
  <c r="AE1521" i="1"/>
  <c r="AF1521" i="1"/>
  <c r="AG1521" i="1"/>
  <c r="A1522" i="1"/>
  <c r="AA1522" i="1"/>
  <c r="AB1522" i="1"/>
  <c r="AC1522" i="1"/>
  <c r="AD1522" i="1"/>
  <c r="AE1522" i="1"/>
  <c r="AF1522" i="1"/>
  <c r="AG1522" i="1"/>
  <c r="A1523" i="1"/>
  <c r="AA1523" i="1"/>
  <c r="AB1523" i="1"/>
  <c r="AC1523" i="1"/>
  <c r="AD1523" i="1"/>
  <c r="AE1523" i="1"/>
  <c r="AF1523" i="1"/>
  <c r="AG1523" i="1"/>
  <c r="A1524" i="1"/>
  <c r="AA1524" i="1"/>
  <c r="AB1524" i="1"/>
  <c r="AC1524" i="1"/>
  <c r="AD1524" i="1"/>
  <c r="AE1524" i="1"/>
  <c r="AF1524" i="1"/>
  <c r="AG1524" i="1"/>
  <c r="A1525" i="1"/>
  <c r="AA1525" i="1"/>
  <c r="AB1525" i="1"/>
  <c r="AC1525" i="1"/>
  <c r="AD1525" i="1"/>
  <c r="AE1525" i="1"/>
  <c r="AF1525" i="1"/>
  <c r="AG1525" i="1"/>
  <c r="A1526" i="1"/>
  <c r="AA1526" i="1"/>
  <c r="AB1526" i="1"/>
  <c r="AC1526" i="1"/>
  <c r="AD1526" i="1"/>
  <c r="AE1526" i="1"/>
  <c r="AF1526" i="1"/>
  <c r="AG1526" i="1"/>
  <c r="A1527" i="1"/>
  <c r="AA1527" i="1"/>
  <c r="AB1527" i="1"/>
  <c r="AC1527" i="1"/>
  <c r="AD1527" i="1"/>
  <c r="AE1527" i="1"/>
  <c r="AF1527" i="1"/>
  <c r="AG1527" i="1"/>
  <c r="A1528" i="1"/>
  <c r="AA1528" i="1"/>
  <c r="AB1528" i="1"/>
  <c r="AC1528" i="1"/>
  <c r="AD1528" i="1"/>
  <c r="AE1528" i="1"/>
  <c r="AF1528" i="1"/>
  <c r="AG1528" i="1"/>
  <c r="A1529" i="1"/>
  <c r="AA1529" i="1"/>
  <c r="AB1529" i="1"/>
  <c r="AC1529" i="1"/>
  <c r="AD1529" i="1"/>
  <c r="AE1529" i="1"/>
  <c r="AF1529" i="1"/>
  <c r="AG1529" i="1"/>
  <c r="A1530" i="1"/>
  <c r="AA1530" i="1"/>
  <c r="AB1530" i="1"/>
  <c r="AC1530" i="1"/>
  <c r="AD1530" i="1"/>
  <c r="AE1530" i="1"/>
  <c r="AF1530" i="1"/>
  <c r="AG1530" i="1"/>
  <c r="A1531" i="1"/>
  <c r="AA1531" i="1"/>
  <c r="AB1531" i="1"/>
  <c r="AC1531" i="1"/>
  <c r="AD1531" i="1"/>
  <c r="AE1531" i="1"/>
  <c r="AF1531" i="1"/>
  <c r="AG1531" i="1"/>
  <c r="A1532" i="1"/>
  <c r="AA1532" i="1"/>
  <c r="AB1532" i="1"/>
  <c r="AC1532" i="1"/>
  <c r="AD1532" i="1"/>
  <c r="AE1532" i="1"/>
  <c r="AF1532" i="1"/>
  <c r="AG1532" i="1"/>
  <c r="A1533" i="1"/>
  <c r="AA1533" i="1"/>
  <c r="AB1533" i="1"/>
  <c r="AC1533" i="1"/>
  <c r="AD1533" i="1"/>
  <c r="AE1533" i="1"/>
  <c r="AF1533" i="1"/>
  <c r="AG1533" i="1"/>
  <c r="A1534" i="1"/>
  <c r="AA1534" i="1"/>
  <c r="AB1534" i="1"/>
  <c r="AC1534" i="1"/>
  <c r="AD1534" i="1"/>
  <c r="AE1534" i="1"/>
  <c r="AF1534" i="1"/>
  <c r="AG1534" i="1"/>
  <c r="A1535" i="1"/>
  <c r="AA1535" i="1"/>
  <c r="AB1535" i="1"/>
  <c r="AC1535" i="1"/>
  <c r="AD1535" i="1"/>
  <c r="AE1535" i="1"/>
  <c r="AF1535" i="1"/>
  <c r="AG1535" i="1"/>
  <c r="A1536" i="1"/>
  <c r="AA1536" i="1"/>
  <c r="AB1536" i="1"/>
  <c r="AC1536" i="1"/>
  <c r="AD1536" i="1"/>
  <c r="AE1536" i="1"/>
  <c r="AF1536" i="1"/>
  <c r="AG1536" i="1"/>
  <c r="A1537" i="1"/>
  <c r="AA1537" i="1"/>
  <c r="AB1537" i="1"/>
  <c r="AC1537" i="1"/>
  <c r="AD1537" i="1"/>
  <c r="AE1537" i="1"/>
  <c r="AF1537" i="1"/>
  <c r="AG1537" i="1"/>
  <c r="A1538" i="1"/>
  <c r="AA1538" i="1"/>
  <c r="AB1538" i="1"/>
  <c r="AC1538" i="1"/>
  <c r="AD1538" i="1"/>
  <c r="AE1538" i="1"/>
  <c r="AF1538" i="1"/>
  <c r="AG1538" i="1"/>
  <c r="A1539" i="1"/>
  <c r="AA1539" i="1"/>
  <c r="AB1539" i="1"/>
  <c r="AC1539" i="1"/>
  <c r="AD1539" i="1"/>
  <c r="AE1539" i="1"/>
  <c r="AF1539" i="1"/>
  <c r="AG1539" i="1"/>
  <c r="A1540" i="1"/>
  <c r="AA1540" i="1"/>
  <c r="AB1540" i="1"/>
  <c r="AC1540" i="1"/>
  <c r="AD1540" i="1"/>
  <c r="AE1540" i="1"/>
  <c r="AF1540" i="1"/>
  <c r="AG1540" i="1"/>
  <c r="A1541" i="1"/>
  <c r="AA1541" i="1"/>
  <c r="AB1541" i="1"/>
  <c r="AC1541" i="1"/>
  <c r="AD1541" i="1"/>
  <c r="AE1541" i="1"/>
  <c r="AF1541" i="1"/>
  <c r="AG1541" i="1"/>
  <c r="A1542" i="1"/>
  <c r="AA1542" i="1"/>
  <c r="AB1542" i="1"/>
  <c r="AC1542" i="1"/>
  <c r="AD1542" i="1"/>
  <c r="AE1542" i="1"/>
  <c r="AF1542" i="1"/>
  <c r="AG1542" i="1"/>
  <c r="A1543" i="1"/>
  <c r="AA1543" i="1"/>
  <c r="AB1543" i="1"/>
  <c r="AC1543" i="1"/>
  <c r="AD1543" i="1"/>
  <c r="AE1543" i="1"/>
  <c r="AF1543" i="1"/>
  <c r="AG1543" i="1"/>
  <c r="A1544" i="1"/>
  <c r="AA1544" i="1"/>
  <c r="AB1544" i="1"/>
  <c r="AC1544" i="1"/>
  <c r="AD1544" i="1"/>
  <c r="AE1544" i="1"/>
  <c r="AF1544" i="1"/>
  <c r="AG1544" i="1"/>
  <c r="A1545" i="1"/>
  <c r="AA1545" i="1"/>
  <c r="AB1545" i="1"/>
  <c r="AC1545" i="1"/>
  <c r="AD1545" i="1"/>
  <c r="AE1545" i="1"/>
  <c r="AF1545" i="1"/>
  <c r="AG1545" i="1"/>
  <c r="A1546" i="1"/>
  <c r="AA1546" i="1"/>
  <c r="AB1546" i="1"/>
  <c r="AC1546" i="1"/>
  <c r="AD1546" i="1"/>
  <c r="AE1546" i="1"/>
  <c r="AF1546" i="1"/>
  <c r="AG1546" i="1"/>
  <c r="A1547" i="1"/>
  <c r="AA1547" i="1"/>
  <c r="AB1547" i="1"/>
  <c r="AC1547" i="1"/>
  <c r="AD1547" i="1"/>
  <c r="AE1547" i="1"/>
  <c r="AF1547" i="1"/>
  <c r="AG1547" i="1"/>
  <c r="A1548" i="1"/>
  <c r="AA1548" i="1"/>
  <c r="AB1548" i="1"/>
  <c r="AC1548" i="1"/>
  <c r="AD1548" i="1"/>
  <c r="AE1548" i="1"/>
  <c r="AF1548" i="1"/>
  <c r="AG1548" i="1"/>
  <c r="A1549" i="1"/>
  <c r="AA1549" i="1"/>
  <c r="AB1549" i="1"/>
  <c r="AC1549" i="1"/>
  <c r="AD1549" i="1"/>
  <c r="AE1549" i="1"/>
  <c r="AF1549" i="1"/>
  <c r="AG1549" i="1"/>
  <c r="A1550" i="1"/>
  <c r="AA1550" i="1"/>
  <c r="AB1550" i="1"/>
  <c r="AC1550" i="1"/>
  <c r="AD1550" i="1"/>
  <c r="AE1550" i="1"/>
  <c r="AF1550" i="1"/>
  <c r="AG1550" i="1"/>
  <c r="A1551" i="1"/>
  <c r="AA1551" i="1"/>
  <c r="AB1551" i="1"/>
  <c r="AC1551" i="1"/>
  <c r="AD1551" i="1"/>
  <c r="AE1551" i="1"/>
  <c r="AF1551" i="1"/>
  <c r="AG1551" i="1"/>
  <c r="A1552" i="1"/>
  <c r="AA1552" i="1"/>
  <c r="AB1552" i="1"/>
  <c r="AC1552" i="1"/>
  <c r="AD1552" i="1"/>
  <c r="AE1552" i="1"/>
  <c r="AF1552" i="1"/>
  <c r="AG1552" i="1"/>
  <c r="A1553" i="1"/>
  <c r="AA1553" i="1"/>
  <c r="AB1553" i="1"/>
  <c r="AC1553" i="1"/>
  <c r="AD1553" i="1"/>
  <c r="AE1553" i="1"/>
  <c r="AF1553" i="1"/>
  <c r="AG1553" i="1"/>
  <c r="A1554" i="1"/>
  <c r="AA1554" i="1"/>
  <c r="AB1554" i="1"/>
  <c r="AC1554" i="1"/>
  <c r="AD1554" i="1"/>
  <c r="AE1554" i="1"/>
  <c r="AF1554" i="1"/>
  <c r="AG1554" i="1"/>
  <c r="A1555" i="1"/>
  <c r="AA1555" i="1"/>
  <c r="AB1555" i="1"/>
  <c r="AC1555" i="1"/>
  <c r="AD1555" i="1"/>
  <c r="AE1555" i="1"/>
  <c r="AF1555" i="1"/>
  <c r="AG1555" i="1"/>
  <c r="A1556" i="1"/>
  <c r="AA1556" i="1"/>
  <c r="AB1556" i="1"/>
  <c r="AC1556" i="1"/>
  <c r="AD1556" i="1"/>
  <c r="AE1556" i="1"/>
  <c r="AF1556" i="1"/>
  <c r="AG1556" i="1"/>
  <c r="A1557" i="1"/>
  <c r="AA1557" i="1"/>
  <c r="AB1557" i="1"/>
  <c r="AC1557" i="1"/>
  <c r="AD1557" i="1"/>
  <c r="AE1557" i="1"/>
  <c r="AF1557" i="1"/>
  <c r="AG1557" i="1"/>
  <c r="A1558" i="1"/>
  <c r="AA1558" i="1"/>
  <c r="AB1558" i="1"/>
  <c r="AC1558" i="1"/>
  <c r="AD1558" i="1"/>
  <c r="AE1558" i="1"/>
  <c r="AF1558" i="1"/>
  <c r="AG1558" i="1"/>
  <c r="A1559" i="1"/>
  <c r="AA1559" i="1"/>
  <c r="AB1559" i="1"/>
  <c r="AC1559" i="1"/>
  <c r="AD1559" i="1"/>
  <c r="AE1559" i="1"/>
  <c r="AF1559" i="1"/>
  <c r="AG1559" i="1"/>
  <c r="A1560" i="1"/>
  <c r="AA1560" i="1"/>
  <c r="AB1560" i="1"/>
  <c r="AC1560" i="1"/>
  <c r="AD1560" i="1"/>
  <c r="AE1560" i="1"/>
  <c r="AF1560" i="1"/>
  <c r="AG1560" i="1"/>
  <c r="A1561" i="1"/>
  <c r="AA1561" i="1"/>
  <c r="AB1561" i="1"/>
  <c r="AC1561" i="1"/>
  <c r="AD1561" i="1"/>
  <c r="AE1561" i="1"/>
  <c r="AF1561" i="1"/>
  <c r="AG1561" i="1"/>
  <c r="A1562" i="1"/>
  <c r="AA1562" i="1"/>
  <c r="AB1562" i="1"/>
  <c r="AC1562" i="1"/>
  <c r="AD1562" i="1"/>
  <c r="AE1562" i="1"/>
  <c r="AF1562" i="1"/>
  <c r="AG1562" i="1"/>
  <c r="A1563" i="1"/>
  <c r="AA1563" i="1"/>
  <c r="AB1563" i="1"/>
  <c r="AC1563" i="1"/>
  <c r="AD1563" i="1"/>
  <c r="AE1563" i="1"/>
  <c r="AF1563" i="1"/>
  <c r="AG1563" i="1"/>
  <c r="A1564" i="1"/>
  <c r="AA1564" i="1"/>
  <c r="AB1564" i="1"/>
  <c r="AC1564" i="1"/>
  <c r="AD1564" i="1"/>
  <c r="AE1564" i="1"/>
  <c r="AF1564" i="1"/>
  <c r="AG1564" i="1"/>
  <c r="A1565" i="1"/>
  <c r="AA1565" i="1"/>
  <c r="AB1565" i="1"/>
  <c r="AC1565" i="1"/>
  <c r="AD1565" i="1"/>
  <c r="AE1565" i="1"/>
  <c r="AF1565" i="1"/>
  <c r="AG1565" i="1"/>
  <c r="A1566" i="1"/>
  <c r="AA1566" i="1"/>
  <c r="AB1566" i="1"/>
  <c r="AC1566" i="1"/>
  <c r="AD1566" i="1"/>
  <c r="AE1566" i="1"/>
  <c r="AF1566" i="1"/>
  <c r="AG1566" i="1"/>
  <c r="A1567" i="1"/>
  <c r="AA1567" i="1"/>
  <c r="AB1567" i="1"/>
  <c r="AC1567" i="1"/>
  <c r="AD1567" i="1"/>
  <c r="AE1567" i="1"/>
  <c r="AF1567" i="1"/>
  <c r="AG1567" i="1"/>
  <c r="A1568" i="1"/>
  <c r="AA1568" i="1"/>
  <c r="AB1568" i="1"/>
  <c r="AC1568" i="1"/>
  <c r="AD1568" i="1"/>
  <c r="AE1568" i="1"/>
  <c r="AF1568" i="1"/>
  <c r="AG1568" i="1"/>
  <c r="A1569" i="1"/>
  <c r="AA1569" i="1"/>
  <c r="AB1569" i="1"/>
  <c r="AC1569" i="1"/>
  <c r="AD1569" i="1"/>
  <c r="AE1569" i="1"/>
  <c r="AF1569" i="1"/>
  <c r="AG1569" i="1"/>
  <c r="A1570" i="1"/>
  <c r="AA1570" i="1"/>
  <c r="AB1570" i="1"/>
  <c r="AC1570" i="1"/>
  <c r="AD1570" i="1"/>
  <c r="AE1570" i="1"/>
  <c r="AF1570" i="1"/>
  <c r="AG1570" i="1"/>
  <c r="A1571" i="1"/>
  <c r="AA1571" i="1"/>
  <c r="AB1571" i="1"/>
  <c r="AC1571" i="1"/>
  <c r="AD1571" i="1"/>
  <c r="AE1571" i="1"/>
  <c r="AF1571" i="1"/>
  <c r="AG1571" i="1"/>
  <c r="A1572" i="1"/>
  <c r="AA1572" i="1"/>
  <c r="AB1572" i="1"/>
  <c r="AC1572" i="1"/>
  <c r="AD1572" i="1"/>
  <c r="AE1572" i="1"/>
  <c r="AF1572" i="1"/>
  <c r="AG1572" i="1"/>
  <c r="A1573" i="1"/>
  <c r="AA1573" i="1"/>
  <c r="AB1573" i="1"/>
  <c r="AC1573" i="1"/>
  <c r="AD1573" i="1"/>
  <c r="AE1573" i="1"/>
  <c r="AF1573" i="1"/>
  <c r="AG1573" i="1"/>
  <c r="A1574" i="1"/>
  <c r="AA1574" i="1"/>
  <c r="AB1574" i="1"/>
  <c r="AC1574" i="1"/>
  <c r="AD1574" i="1"/>
  <c r="AE1574" i="1"/>
  <c r="AF1574" i="1"/>
  <c r="AG1574" i="1"/>
  <c r="A1575" i="1"/>
  <c r="AA1575" i="1"/>
  <c r="AB1575" i="1"/>
  <c r="AC1575" i="1"/>
  <c r="AD1575" i="1"/>
  <c r="AE1575" i="1"/>
  <c r="AF1575" i="1"/>
  <c r="AG1575" i="1"/>
  <c r="A1576" i="1"/>
  <c r="AA1576" i="1"/>
  <c r="AB1576" i="1"/>
  <c r="AC1576" i="1"/>
  <c r="AD1576" i="1"/>
  <c r="AE1576" i="1"/>
  <c r="AF1576" i="1"/>
  <c r="AG1576" i="1"/>
  <c r="A1577" i="1"/>
  <c r="AA1577" i="1"/>
  <c r="AB1577" i="1"/>
  <c r="AC1577" i="1"/>
  <c r="AD1577" i="1"/>
  <c r="AE1577" i="1"/>
  <c r="AF1577" i="1"/>
  <c r="AG1577" i="1"/>
  <c r="A1578" i="1"/>
  <c r="AA1578" i="1"/>
  <c r="AB1578" i="1"/>
  <c r="AC1578" i="1"/>
  <c r="AD1578" i="1"/>
  <c r="AE1578" i="1"/>
  <c r="AF1578" i="1"/>
  <c r="AG1578" i="1"/>
  <c r="A1579" i="1"/>
  <c r="AA1579" i="1"/>
  <c r="AB1579" i="1"/>
  <c r="AC1579" i="1"/>
  <c r="AD1579" i="1"/>
  <c r="AE1579" i="1"/>
  <c r="AF1579" i="1"/>
  <c r="AG1579" i="1"/>
  <c r="A1580" i="1"/>
  <c r="AA1580" i="1"/>
  <c r="AB1580" i="1"/>
  <c r="AC1580" i="1"/>
  <c r="AD1580" i="1"/>
  <c r="AE1580" i="1"/>
  <c r="AF1580" i="1"/>
  <c r="AG1580" i="1"/>
  <c r="A1581" i="1"/>
  <c r="AA1581" i="1"/>
  <c r="AB1581" i="1"/>
  <c r="AC1581" i="1"/>
  <c r="AD1581" i="1"/>
  <c r="AE1581" i="1"/>
  <c r="AF1581" i="1"/>
  <c r="AG1581" i="1"/>
  <c r="A1582" i="1"/>
  <c r="AA1582" i="1"/>
  <c r="AB1582" i="1"/>
  <c r="AC1582" i="1"/>
  <c r="AD1582" i="1"/>
  <c r="AE1582" i="1"/>
  <c r="AF1582" i="1"/>
  <c r="AG1582" i="1"/>
  <c r="A1583" i="1"/>
  <c r="AA1583" i="1"/>
  <c r="AB1583" i="1"/>
  <c r="AC1583" i="1"/>
  <c r="AD1583" i="1"/>
  <c r="AE1583" i="1"/>
  <c r="AF1583" i="1"/>
  <c r="AG1583" i="1"/>
  <c r="A1584" i="1"/>
  <c r="AA1584" i="1"/>
  <c r="AB1584" i="1"/>
  <c r="AC1584" i="1"/>
  <c r="AD1584" i="1"/>
  <c r="AE1584" i="1"/>
  <c r="AF1584" i="1"/>
  <c r="AG1584" i="1"/>
  <c r="A1585" i="1"/>
  <c r="AA1585" i="1"/>
  <c r="AB1585" i="1"/>
  <c r="AC1585" i="1"/>
  <c r="AD1585" i="1"/>
  <c r="AE1585" i="1"/>
  <c r="AF1585" i="1"/>
  <c r="AG1585" i="1"/>
  <c r="A1586" i="1"/>
  <c r="AA1586" i="1"/>
  <c r="AB1586" i="1"/>
  <c r="AC1586" i="1"/>
  <c r="AD1586" i="1"/>
  <c r="AE1586" i="1"/>
  <c r="AF1586" i="1"/>
  <c r="AG1586" i="1"/>
  <c r="A1587" i="1"/>
  <c r="AA1587" i="1"/>
  <c r="AB1587" i="1"/>
  <c r="AC1587" i="1"/>
  <c r="AD1587" i="1"/>
  <c r="AE1587" i="1"/>
  <c r="AF1587" i="1"/>
  <c r="AG1587" i="1"/>
  <c r="A1588" i="1"/>
  <c r="AA1588" i="1"/>
  <c r="AB1588" i="1"/>
  <c r="AC1588" i="1"/>
  <c r="AD1588" i="1"/>
  <c r="AE1588" i="1"/>
  <c r="AF1588" i="1"/>
  <c r="AG1588" i="1"/>
  <c r="A1589" i="1"/>
  <c r="AA1589" i="1"/>
  <c r="AB1589" i="1"/>
  <c r="AC1589" i="1"/>
  <c r="AD1589" i="1"/>
  <c r="AE1589" i="1"/>
  <c r="AF1589" i="1"/>
  <c r="AG1589" i="1"/>
  <c r="A1590" i="1"/>
  <c r="AA1590" i="1"/>
  <c r="AB1590" i="1"/>
  <c r="AC1590" i="1"/>
  <c r="AD1590" i="1"/>
  <c r="AE1590" i="1"/>
  <c r="AF1590" i="1"/>
  <c r="AG1590" i="1"/>
  <c r="A1591" i="1"/>
  <c r="AA1591" i="1"/>
  <c r="AB1591" i="1"/>
  <c r="AC1591" i="1"/>
  <c r="AD1591" i="1"/>
  <c r="AE1591" i="1"/>
  <c r="AF1591" i="1"/>
  <c r="AG1591" i="1"/>
  <c r="A1592" i="1"/>
  <c r="AA1592" i="1"/>
  <c r="AB1592" i="1"/>
  <c r="AC1592" i="1"/>
  <c r="AD1592" i="1"/>
  <c r="AE1592" i="1"/>
  <c r="AF1592" i="1"/>
  <c r="AG1592" i="1"/>
  <c r="A1593" i="1"/>
  <c r="AA1593" i="1"/>
  <c r="AB1593" i="1"/>
  <c r="AC1593" i="1"/>
  <c r="AD1593" i="1"/>
  <c r="AE1593" i="1"/>
  <c r="AF1593" i="1"/>
  <c r="AG1593" i="1"/>
  <c r="A1594" i="1"/>
  <c r="AA1594" i="1"/>
  <c r="AB1594" i="1"/>
  <c r="AC1594" i="1"/>
  <c r="AD1594" i="1"/>
  <c r="AE1594" i="1"/>
  <c r="AF1594" i="1"/>
  <c r="AG1594" i="1"/>
  <c r="A1595" i="1"/>
  <c r="AA1595" i="1"/>
  <c r="AB1595" i="1"/>
  <c r="AC1595" i="1"/>
  <c r="AD1595" i="1"/>
  <c r="AE1595" i="1"/>
  <c r="AF1595" i="1"/>
  <c r="AG1595" i="1"/>
  <c r="A1596" i="1"/>
  <c r="AA1596" i="1"/>
  <c r="AB1596" i="1"/>
  <c r="AC1596" i="1"/>
  <c r="AD1596" i="1"/>
  <c r="AE1596" i="1"/>
  <c r="AF1596" i="1"/>
  <c r="AG1596" i="1"/>
  <c r="A1597" i="1"/>
  <c r="AA1597" i="1"/>
  <c r="AB1597" i="1"/>
  <c r="AC1597" i="1"/>
  <c r="AD1597" i="1"/>
  <c r="AE1597" i="1"/>
  <c r="AF1597" i="1"/>
  <c r="AG1597" i="1"/>
  <c r="A1598" i="1"/>
  <c r="AA1598" i="1"/>
  <c r="AB1598" i="1"/>
  <c r="AC1598" i="1"/>
  <c r="AD1598" i="1"/>
  <c r="AE1598" i="1"/>
  <c r="AF1598" i="1"/>
  <c r="AG1598" i="1"/>
  <c r="A1599" i="1"/>
  <c r="AA1599" i="1"/>
  <c r="AB1599" i="1"/>
  <c r="AC1599" i="1"/>
  <c r="AD1599" i="1"/>
  <c r="AE1599" i="1"/>
  <c r="AF1599" i="1"/>
  <c r="AG1599" i="1"/>
  <c r="A1600" i="1"/>
  <c r="AA1600" i="1"/>
  <c r="AB1600" i="1"/>
  <c r="AC1600" i="1"/>
  <c r="AD1600" i="1"/>
  <c r="AE1600" i="1"/>
  <c r="AF1600" i="1"/>
  <c r="AG1600" i="1"/>
  <c r="A1601" i="1"/>
  <c r="AA1601" i="1"/>
  <c r="AB1601" i="1"/>
  <c r="AC1601" i="1"/>
  <c r="AD1601" i="1"/>
  <c r="AE1601" i="1"/>
  <c r="AF1601" i="1"/>
  <c r="AG1601" i="1"/>
  <c r="A1602" i="1"/>
  <c r="AA1602" i="1"/>
  <c r="AB1602" i="1"/>
  <c r="AC1602" i="1"/>
  <c r="AD1602" i="1"/>
  <c r="AE1602" i="1"/>
  <c r="AF1602" i="1"/>
  <c r="AG1602" i="1"/>
  <c r="A1603" i="1"/>
  <c r="AA1603" i="1"/>
  <c r="AB1603" i="1"/>
  <c r="AC1603" i="1"/>
  <c r="AD1603" i="1"/>
  <c r="AE1603" i="1"/>
  <c r="AF1603" i="1"/>
  <c r="AG1603" i="1"/>
  <c r="A1604" i="1"/>
  <c r="AA1604" i="1"/>
  <c r="AB1604" i="1"/>
  <c r="AC1604" i="1"/>
  <c r="AD1604" i="1"/>
  <c r="AE1604" i="1"/>
  <c r="AF1604" i="1"/>
  <c r="AG1604" i="1"/>
  <c r="A1605" i="1"/>
  <c r="AA1605" i="1"/>
  <c r="AB1605" i="1"/>
  <c r="AC1605" i="1"/>
  <c r="AD1605" i="1"/>
  <c r="AE1605" i="1"/>
  <c r="AF1605" i="1"/>
  <c r="AG1605" i="1"/>
  <c r="A1606" i="1"/>
  <c r="AA1606" i="1"/>
  <c r="AB1606" i="1"/>
  <c r="AC1606" i="1"/>
  <c r="AD1606" i="1"/>
  <c r="AE1606" i="1"/>
  <c r="AF1606" i="1"/>
  <c r="AG1606" i="1"/>
  <c r="A1607" i="1"/>
  <c r="AA1607" i="1"/>
  <c r="AB1607" i="1"/>
  <c r="AC1607" i="1"/>
  <c r="AD1607" i="1"/>
  <c r="AE1607" i="1"/>
  <c r="AF1607" i="1"/>
  <c r="AG1607" i="1"/>
  <c r="A1608" i="1"/>
  <c r="AA1608" i="1"/>
  <c r="AB1608" i="1"/>
  <c r="AC1608" i="1"/>
  <c r="AD1608" i="1"/>
  <c r="AE1608" i="1"/>
  <c r="AF1608" i="1"/>
  <c r="AG1608" i="1"/>
  <c r="A1609" i="1"/>
  <c r="AA1609" i="1"/>
  <c r="AB1609" i="1"/>
  <c r="AC1609" i="1"/>
  <c r="AD1609" i="1"/>
  <c r="AE1609" i="1"/>
  <c r="AF1609" i="1"/>
  <c r="AG1609" i="1"/>
  <c r="A1610" i="1"/>
  <c r="AA1610" i="1"/>
  <c r="AB1610" i="1"/>
  <c r="AC1610" i="1"/>
  <c r="AD1610" i="1"/>
  <c r="AE1610" i="1"/>
  <c r="AF1610" i="1"/>
  <c r="AG1610" i="1"/>
  <c r="A1611" i="1"/>
  <c r="AA1611" i="1"/>
  <c r="AB1611" i="1"/>
  <c r="AC1611" i="1"/>
  <c r="AD1611" i="1"/>
  <c r="AE1611" i="1"/>
  <c r="AF1611" i="1"/>
  <c r="AG1611" i="1"/>
  <c r="A1612" i="1"/>
  <c r="AA1612" i="1"/>
  <c r="AB1612" i="1"/>
  <c r="AC1612" i="1"/>
  <c r="AD1612" i="1"/>
  <c r="AE1612" i="1"/>
  <c r="AF1612" i="1"/>
  <c r="AG1612" i="1"/>
  <c r="A1613" i="1"/>
  <c r="AA1613" i="1"/>
  <c r="AB1613" i="1"/>
  <c r="AC1613" i="1"/>
  <c r="AD1613" i="1"/>
  <c r="AE1613" i="1"/>
  <c r="AF1613" i="1"/>
  <c r="AG1613" i="1"/>
  <c r="A1614" i="1"/>
  <c r="AA1614" i="1"/>
  <c r="AB1614" i="1"/>
  <c r="AC1614" i="1"/>
  <c r="AD1614" i="1"/>
  <c r="AE1614" i="1"/>
  <c r="AF1614" i="1"/>
  <c r="AG1614" i="1"/>
  <c r="A1615" i="1"/>
  <c r="AA1615" i="1"/>
  <c r="AB1615" i="1"/>
  <c r="AC1615" i="1"/>
  <c r="AD1615" i="1"/>
  <c r="AE1615" i="1"/>
  <c r="AF1615" i="1"/>
  <c r="AG1615" i="1"/>
  <c r="A1616" i="1"/>
  <c r="AA1616" i="1"/>
  <c r="AB1616" i="1"/>
  <c r="AC1616" i="1"/>
  <c r="AD1616" i="1"/>
  <c r="AE1616" i="1"/>
  <c r="AF1616" i="1"/>
  <c r="AG1616" i="1"/>
  <c r="A1617" i="1"/>
  <c r="AA1617" i="1"/>
  <c r="AB1617" i="1"/>
  <c r="AC1617" i="1"/>
  <c r="AD1617" i="1"/>
  <c r="AE1617" i="1"/>
  <c r="AF1617" i="1"/>
  <c r="AG1617" i="1"/>
  <c r="A1618" i="1"/>
  <c r="AA1618" i="1"/>
  <c r="AB1618" i="1"/>
  <c r="AC1618" i="1"/>
  <c r="AD1618" i="1"/>
  <c r="AE1618" i="1"/>
  <c r="AF1618" i="1"/>
  <c r="AG1618" i="1"/>
  <c r="A1619" i="1"/>
  <c r="AA1619" i="1"/>
  <c r="AB1619" i="1"/>
  <c r="AC1619" i="1"/>
  <c r="AD1619" i="1"/>
  <c r="AE1619" i="1"/>
  <c r="AF1619" i="1"/>
  <c r="AG1619" i="1"/>
  <c r="A1620" i="1"/>
  <c r="AA1620" i="1"/>
  <c r="AB1620" i="1"/>
  <c r="AC1620" i="1"/>
  <c r="AD1620" i="1"/>
  <c r="AE1620" i="1"/>
  <c r="AF1620" i="1"/>
  <c r="AG1620" i="1"/>
  <c r="A1621" i="1"/>
  <c r="AA1621" i="1"/>
  <c r="AB1621" i="1"/>
  <c r="AC1621" i="1"/>
  <c r="AD1621" i="1"/>
  <c r="AE1621" i="1"/>
  <c r="AF1621" i="1"/>
  <c r="AG1621" i="1"/>
  <c r="A1622" i="1"/>
  <c r="AA1622" i="1"/>
  <c r="AB1622" i="1"/>
  <c r="AC1622" i="1"/>
  <c r="AD1622" i="1"/>
  <c r="AE1622" i="1"/>
  <c r="AF1622" i="1"/>
  <c r="AG1622" i="1"/>
  <c r="A1623" i="1"/>
  <c r="AA1623" i="1"/>
  <c r="AB1623" i="1"/>
  <c r="AC1623" i="1"/>
  <c r="AD1623" i="1"/>
  <c r="AE1623" i="1"/>
  <c r="AF1623" i="1"/>
  <c r="AG1623" i="1"/>
  <c r="A1624" i="1"/>
  <c r="AA1624" i="1"/>
  <c r="AB1624" i="1"/>
  <c r="AC1624" i="1"/>
  <c r="AD1624" i="1"/>
  <c r="AE1624" i="1"/>
  <c r="AF1624" i="1"/>
  <c r="AG1624" i="1"/>
  <c r="A1625" i="1"/>
  <c r="AA1625" i="1"/>
  <c r="AB1625" i="1"/>
  <c r="AC1625" i="1"/>
  <c r="AD1625" i="1"/>
  <c r="AE1625" i="1"/>
  <c r="AF1625" i="1"/>
  <c r="AG1625" i="1"/>
  <c r="A1626" i="1"/>
  <c r="AA1626" i="1"/>
  <c r="AB1626" i="1"/>
  <c r="AC1626" i="1"/>
  <c r="AD1626" i="1"/>
  <c r="AE1626" i="1"/>
  <c r="AF1626" i="1"/>
  <c r="AG1626" i="1"/>
  <c r="A1627" i="1"/>
  <c r="AA1627" i="1"/>
  <c r="AB1627" i="1"/>
  <c r="AC1627" i="1"/>
  <c r="AD1627" i="1"/>
  <c r="AE1627" i="1"/>
  <c r="AF1627" i="1"/>
  <c r="AG1627" i="1"/>
  <c r="A1628" i="1"/>
  <c r="AA1628" i="1"/>
  <c r="AB1628" i="1"/>
  <c r="AC1628" i="1"/>
  <c r="AD1628" i="1"/>
  <c r="AE1628" i="1"/>
  <c r="AF1628" i="1"/>
  <c r="AG1628" i="1"/>
  <c r="A1629" i="1"/>
  <c r="AA1629" i="1"/>
  <c r="AB1629" i="1"/>
  <c r="AC1629" i="1"/>
  <c r="AD1629" i="1"/>
  <c r="AE1629" i="1"/>
  <c r="AF1629" i="1"/>
  <c r="AG1629" i="1"/>
  <c r="A1630" i="1"/>
  <c r="AA1630" i="1"/>
  <c r="AB1630" i="1"/>
  <c r="AC1630" i="1"/>
  <c r="AD1630" i="1"/>
  <c r="AE1630" i="1"/>
  <c r="AF1630" i="1"/>
  <c r="AG1630" i="1"/>
  <c r="A1631" i="1"/>
  <c r="AA1631" i="1"/>
  <c r="AB1631" i="1"/>
  <c r="AC1631" i="1"/>
  <c r="AD1631" i="1"/>
  <c r="AE1631" i="1"/>
  <c r="AF1631" i="1"/>
  <c r="AG1631" i="1"/>
  <c r="A1632" i="1"/>
  <c r="AA1632" i="1"/>
  <c r="AB1632" i="1"/>
  <c r="AC1632" i="1"/>
  <c r="AD1632" i="1"/>
  <c r="AE1632" i="1"/>
  <c r="AF1632" i="1"/>
  <c r="AG1632" i="1"/>
  <c r="A1633" i="1"/>
  <c r="AA1633" i="1"/>
  <c r="AB1633" i="1"/>
  <c r="AC1633" i="1"/>
  <c r="AD1633" i="1"/>
  <c r="AE1633" i="1"/>
  <c r="AF1633" i="1"/>
  <c r="AG1633" i="1"/>
  <c r="A1634" i="1"/>
  <c r="AA1634" i="1"/>
  <c r="AB1634" i="1"/>
  <c r="AC1634" i="1"/>
  <c r="AD1634" i="1"/>
  <c r="AE1634" i="1"/>
  <c r="AF1634" i="1"/>
  <c r="AG1634" i="1"/>
  <c r="A1635" i="1"/>
  <c r="AA1635" i="1"/>
  <c r="AB1635" i="1"/>
  <c r="AC1635" i="1"/>
  <c r="AD1635" i="1"/>
  <c r="AE1635" i="1"/>
  <c r="AF1635" i="1"/>
  <c r="AG1635" i="1"/>
  <c r="A1636" i="1"/>
  <c r="AA1636" i="1"/>
  <c r="AB1636" i="1"/>
  <c r="AC1636" i="1"/>
  <c r="AD1636" i="1"/>
  <c r="AE1636" i="1"/>
  <c r="AF1636" i="1"/>
  <c r="AG1636" i="1"/>
  <c r="A1637" i="1"/>
  <c r="AA1637" i="1"/>
  <c r="AB1637" i="1"/>
  <c r="AC1637" i="1"/>
  <c r="AD1637" i="1"/>
  <c r="AE1637" i="1"/>
  <c r="AF1637" i="1"/>
  <c r="AG1637" i="1"/>
  <c r="A1638" i="1"/>
  <c r="AA1638" i="1"/>
  <c r="AB1638" i="1"/>
  <c r="AC1638" i="1"/>
  <c r="AD1638" i="1"/>
  <c r="AE1638" i="1"/>
  <c r="AF1638" i="1"/>
  <c r="AG1638" i="1"/>
  <c r="A1639" i="1"/>
  <c r="AA1639" i="1"/>
  <c r="AB1639" i="1"/>
  <c r="AC1639" i="1"/>
  <c r="AD1639" i="1"/>
  <c r="AE1639" i="1"/>
  <c r="AF1639" i="1"/>
  <c r="AG1639" i="1"/>
  <c r="A1640" i="1"/>
  <c r="AA1640" i="1"/>
  <c r="AB1640" i="1"/>
  <c r="AC1640" i="1"/>
  <c r="AD1640" i="1"/>
  <c r="AE1640" i="1"/>
  <c r="AF1640" i="1"/>
  <c r="AG1640" i="1"/>
  <c r="A1641" i="1"/>
  <c r="AA1641" i="1"/>
  <c r="AB1641" i="1"/>
  <c r="AC1641" i="1"/>
  <c r="AD1641" i="1"/>
  <c r="AE1641" i="1"/>
  <c r="AF1641" i="1"/>
  <c r="AG1641" i="1"/>
  <c r="A1642" i="1"/>
  <c r="AA1642" i="1"/>
  <c r="AB1642" i="1"/>
  <c r="AC1642" i="1"/>
  <c r="AD1642" i="1"/>
  <c r="AE1642" i="1"/>
  <c r="AF1642" i="1"/>
  <c r="AG1642" i="1"/>
  <c r="A1643" i="1"/>
  <c r="AA1643" i="1"/>
  <c r="AB1643" i="1"/>
  <c r="AC1643" i="1"/>
  <c r="AD1643" i="1"/>
  <c r="AE1643" i="1"/>
  <c r="AF1643" i="1"/>
  <c r="AG1643" i="1"/>
  <c r="A1644" i="1"/>
  <c r="AA1644" i="1"/>
  <c r="AB1644" i="1"/>
  <c r="AC1644" i="1"/>
  <c r="AD1644" i="1"/>
  <c r="AE1644" i="1"/>
  <c r="AF1644" i="1"/>
  <c r="AG1644" i="1"/>
  <c r="A1645" i="1"/>
  <c r="AA1645" i="1"/>
  <c r="AB1645" i="1"/>
  <c r="AC1645" i="1"/>
  <c r="AD1645" i="1"/>
  <c r="AE1645" i="1"/>
  <c r="AF1645" i="1"/>
  <c r="AG1645" i="1"/>
  <c r="A1646" i="1"/>
  <c r="AA1646" i="1"/>
  <c r="AB1646" i="1"/>
  <c r="AC1646" i="1"/>
  <c r="AD1646" i="1"/>
  <c r="AE1646" i="1"/>
  <c r="AF1646" i="1"/>
  <c r="AG1646" i="1"/>
  <c r="A1647" i="1"/>
  <c r="AA1647" i="1"/>
  <c r="AB1647" i="1"/>
  <c r="AC1647" i="1"/>
  <c r="AD1647" i="1"/>
  <c r="AE1647" i="1"/>
  <c r="AF1647" i="1"/>
  <c r="AG1647" i="1"/>
  <c r="A1648" i="1"/>
  <c r="AA1648" i="1"/>
  <c r="AB1648" i="1"/>
  <c r="AC1648" i="1"/>
  <c r="AD1648" i="1"/>
  <c r="AE1648" i="1"/>
  <c r="AF1648" i="1"/>
  <c r="AG1648" i="1"/>
  <c r="A1649" i="1"/>
  <c r="AA1649" i="1"/>
  <c r="AB1649" i="1"/>
  <c r="AC1649" i="1"/>
  <c r="AD1649" i="1"/>
  <c r="AE1649" i="1"/>
  <c r="AF1649" i="1"/>
  <c r="AG1649" i="1"/>
  <c r="A1650" i="1"/>
  <c r="AA1650" i="1"/>
  <c r="AB1650" i="1"/>
  <c r="AC1650" i="1"/>
  <c r="AD1650" i="1"/>
  <c r="AE1650" i="1"/>
  <c r="AF1650" i="1"/>
  <c r="AG1650" i="1"/>
  <c r="A1651" i="1"/>
  <c r="AA1651" i="1"/>
  <c r="AB1651" i="1"/>
  <c r="AC1651" i="1"/>
  <c r="AD1651" i="1"/>
  <c r="AE1651" i="1"/>
  <c r="AF1651" i="1"/>
  <c r="AG1651" i="1"/>
  <c r="A1652" i="1"/>
  <c r="AA1652" i="1"/>
  <c r="AB1652" i="1"/>
  <c r="AC1652" i="1"/>
  <c r="AD1652" i="1"/>
  <c r="AE1652" i="1"/>
  <c r="AF1652" i="1"/>
  <c r="AG1652" i="1"/>
  <c r="A1653" i="1"/>
  <c r="AA1653" i="1"/>
  <c r="AB1653" i="1"/>
  <c r="AC1653" i="1"/>
  <c r="AD1653" i="1"/>
  <c r="AE1653" i="1"/>
  <c r="AF1653" i="1"/>
  <c r="AG1653" i="1"/>
  <c r="A1654" i="1"/>
  <c r="AA1654" i="1"/>
  <c r="AB1654" i="1"/>
  <c r="AC1654" i="1"/>
  <c r="AD1654" i="1"/>
  <c r="AE1654" i="1"/>
  <c r="AF1654" i="1"/>
  <c r="AG1654" i="1"/>
  <c r="A1655" i="1"/>
  <c r="AA1655" i="1"/>
  <c r="AB1655" i="1"/>
  <c r="AC1655" i="1"/>
  <c r="AD1655" i="1"/>
  <c r="AE1655" i="1"/>
  <c r="AF1655" i="1"/>
  <c r="AG1655" i="1"/>
  <c r="A1656" i="1"/>
  <c r="AA1656" i="1"/>
  <c r="AB1656" i="1"/>
  <c r="AC1656" i="1"/>
  <c r="AD1656" i="1"/>
  <c r="AE1656" i="1"/>
  <c r="AF1656" i="1"/>
  <c r="AG1656" i="1"/>
  <c r="A1657" i="1"/>
  <c r="AA1657" i="1"/>
  <c r="AB1657" i="1"/>
  <c r="AC1657" i="1"/>
  <c r="AD1657" i="1"/>
  <c r="AE1657" i="1"/>
  <c r="AF1657" i="1"/>
  <c r="AG1657" i="1"/>
  <c r="A1658" i="1"/>
  <c r="AA1658" i="1"/>
  <c r="AB1658" i="1"/>
  <c r="AC1658" i="1"/>
  <c r="AD1658" i="1"/>
  <c r="AE1658" i="1"/>
  <c r="AF1658" i="1"/>
  <c r="AG1658" i="1"/>
  <c r="A1659" i="1"/>
  <c r="AA1659" i="1"/>
  <c r="AB1659" i="1"/>
  <c r="AC1659" i="1"/>
  <c r="AD1659" i="1"/>
  <c r="AE1659" i="1"/>
  <c r="AF1659" i="1"/>
  <c r="AG1659" i="1"/>
  <c r="A1660" i="1"/>
  <c r="AA1660" i="1"/>
  <c r="AB1660" i="1"/>
  <c r="AC1660" i="1"/>
  <c r="AD1660" i="1"/>
  <c r="AE1660" i="1"/>
  <c r="AF1660" i="1"/>
  <c r="AG1660" i="1"/>
  <c r="A1661" i="1"/>
  <c r="AA1661" i="1"/>
  <c r="AB1661" i="1"/>
  <c r="AC1661" i="1"/>
  <c r="AD1661" i="1"/>
  <c r="AE1661" i="1"/>
  <c r="AF1661" i="1"/>
  <c r="AG1661" i="1"/>
  <c r="A1662" i="1"/>
  <c r="AA1662" i="1"/>
  <c r="AB1662" i="1"/>
  <c r="AC1662" i="1"/>
  <c r="AD1662" i="1"/>
  <c r="AE1662" i="1"/>
  <c r="AF1662" i="1"/>
  <c r="AG1662" i="1"/>
  <c r="A1663" i="1"/>
  <c r="AA1663" i="1"/>
  <c r="AB1663" i="1"/>
  <c r="AC1663" i="1"/>
  <c r="AD1663" i="1"/>
  <c r="AE1663" i="1"/>
  <c r="AF1663" i="1"/>
  <c r="AG1663" i="1"/>
  <c r="A1664" i="1"/>
  <c r="AA1664" i="1"/>
  <c r="AB1664" i="1"/>
  <c r="AC1664" i="1"/>
  <c r="AD1664" i="1"/>
  <c r="AE1664" i="1"/>
  <c r="AF1664" i="1"/>
  <c r="AG1664" i="1"/>
  <c r="A1665" i="1"/>
  <c r="AA1665" i="1"/>
  <c r="AB1665" i="1"/>
  <c r="AC1665" i="1"/>
  <c r="AD1665" i="1"/>
  <c r="AE1665" i="1"/>
  <c r="AF1665" i="1"/>
  <c r="AG1665" i="1"/>
  <c r="A1666" i="1"/>
  <c r="AA1666" i="1"/>
  <c r="AB1666" i="1"/>
  <c r="AC1666" i="1"/>
  <c r="AD1666" i="1"/>
  <c r="AE1666" i="1"/>
  <c r="AF1666" i="1"/>
  <c r="AG1666" i="1"/>
  <c r="A1667" i="1"/>
  <c r="AA1667" i="1"/>
  <c r="AB1667" i="1"/>
  <c r="AC1667" i="1"/>
  <c r="AD1667" i="1"/>
  <c r="AE1667" i="1"/>
  <c r="AF1667" i="1"/>
  <c r="AG1667" i="1"/>
  <c r="A1668" i="1"/>
  <c r="AA1668" i="1"/>
  <c r="AB1668" i="1"/>
  <c r="AC1668" i="1"/>
  <c r="AD1668" i="1"/>
  <c r="AE1668" i="1"/>
  <c r="AF1668" i="1"/>
  <c r="AG1668" i="1"/>
  <c r="A1669" i="1"/>
  <c r="AA1669" i="1"/>
  <c r="AB1669" i="1"/>
  <c r="AC1669" i="1"/>
  <c r="AD1669" i="1"/>
  <c r="AE1669" i="1"/>
  <c r="AF1669" i="1"/>
  <c r="AG1669" i="1"/>
  <c r="A1670" i="1"/>
  <c r="AA1670" i="1"/>
  <c r="AB1670" i="1"/>
  <c r="AC1670" i="1"/>
  <c r="AD1670" i="1"/>
  <c r="AE1670" i="1"/>
  <c r="AF1670" i="1"/>
  <c r="AG1670" i="1"/>
  <c r="A1671" i="1"/>
  <c r="AA1671" i="1"/>
  <c r="AB1671" i="1"/>
  <c r="AC1671" i="1"/>
  <c r="AD1671" i="1"/>
  <c r="AE1671" i="1"/>
  <c r="AF1671" i="1"/>
  <c r="AG1671" i="1"/>
  <c r="A1672" i="1"/>
  <c r="AA1672" i="1"/>
  <c r="AB1672" i="1"/>
  <c r="AC1672" i="1"/>
  <c r="AD1672" i="1"/>
  <c r="AE1672" i="1"/>
  <c r="AF1672" i="1"/>
  <c r="AG1672" i="1"/>
  <c r="A1673" i="1"/>
  <c r="AA1673" i="1"/>
  <c r="AB1673" i="1"/>
  <c r="AC1673" i="1"/>
  <c r="AD1673" i="1"/>
  <c r="AE1673" i="1"/>
  <c r="AF1673" i="1"/>
  <c r="AG1673" i="1"/>
  <c r="A1674" i="1"/>
  <c r="AA1674" i="1"/>
  <c r="AB1674" i="1"/>
  <c r="AC1674" i="1"/>
  <c r="AD1674" i="1"/>
  <c r="AE1674" i="1"/>
  <c r="AF1674" i="1"/>
  <c r="AG1674" i="1"/>
  <c r="A1675" i="1"/>
  <c r="AA1675" i="1"/>
  <c r="AB1675" i="1"/>
  <c r="AC1675" i="1"/>
  <c r="AD1675" i="1"/>
  <c r="AE1675" i="1"/>
  <c r="AF1675" i="1"/>
  <c r="AG1675" i="1"/>
  <c r="A1676" i="1"/>
  <c r="AA1676" i="1"/>
  <c r="AB1676" i="1"/>
  <c r="AC1676" i="1"/>
  <c r="AD1676" i="1"/>
  <c r="AE1676" i="1"/>
  <c r="AF1676" i="1"/>
  <c r="AG1676" i="1"/>
  <c r="A1677" i="1"/>
  <c r="AA1677" i="1"/>
  <c r="AB1677" i="1"/>
  <c r="AC1677" i="1"/>
  <c r="AD1677" i="1"/>
  <c r="AE1677" i="1"/>
  <c r="AF1677" i="1"/>
  <c r="AG1677" i="1"/>
  <c r="A1678" i="1"/>
  <c r="AA1678" i="1"/>
  <c r="AB1678" i="1"/>
  <c r="AC1678" i="1"/>
  <c r="AD1678" i="1"/>
  <c r="AE1678" i="1"/>
  <c r="AF1678" i="1"/>
  <c r="AG1678" i="1"/>
  <c r="A1679" i="1"/>
  <c r="AA1679" i="1"/>
  <c r="AB1679" i="1"/>
  <c r="AC1679" i="1"/>
  <c r="AD1679" i="1"/>
  <c r="AE1679" i="1"/>
  <c r="AF1679" i="1"/>
  <c r="AG1679" i="1"/>
  <c r="A1680" i="1"/>
  <c r="AA1680" i="1"/>
  <c r="AB1680" i="1"/>
  <c r="AC1680" i="1"/>
  <c r="AD1680" i="1"/>
  <c r="AE1680" i="1"/>
  <c r="AF1680" i="1"/>
  <c r="AG1680" i="1"/>
  <c r="A1681" i="1"/>
  <c r="AA1681" i="1"/>
  <c r="AB1681" i="1"/>
  <c r="AC1681" i="1"/>
  <c r="AD1681" i="1"/>
  <c r="AE1681" i="1"/>
  <c r="AF1681" i="1"/>
  <c r="AG1681" i="1"/>
  <c r="A1682" i="1"/>
  <c r="AA1682" i="1"/>
  <c r="AB1682" i="1"/>
  <c r="AC1682" i="1"/>
  <c r="AD1682" i="1"/>
  <c r="AE1682" i="1"/>
  <c r="AF1682" i="1"/>
  <c r="AG1682" i="1"/>
  <c r="A1683" i="1"/>
  <c r="AA1683" i="1"/>
  <c r="AB1683" i="1"/>
  <c r="AC1683" i="1"/>
  <c r="AD1683" i="1"/>
  <c r="AE1683" i="1"/>
  <c r="AF1683" i="1"/>
  <c r="AG1683" i="1"/>
  <c r="A1684" i="1"/>
  <c r="AA1684" i="1"/>
  <c r="AB1684" i="1"/>
  <c r="AC1684" i="1"/>
  <c r="AD1684" i="1"/>
  <c r="AE1684" i="1"/>
  <c r="AF1684" i="1"/>
  <c r="AG1684" i="1"/>
  <c r="A1685" i="1"/>
  <c r="AA1685" i="1"/>
  <c r="AB1685" i="1"/>
  <c r="AC1685" i="1"/>
  <c r="AD1685" i="1"/>
  <c r="AE1685" i="1"/>
  <c r="AF1685" i="1"/>
  <c r="AG1685" i="1"/>
  <c r="A1686" i="1"/>
  <c r="AA1686" i="1"/>
  <c r="AB1686" i="1"/>
  <c r="AC1686" i="1"/>
  <c r="AD1686" i="1"/>
  <c r="AE1686" i="1"/>
  <c r="AF1686" i="1"/>
  <c r="AG1686" i="1"/>
  <c r="A1687" i="1"/>
  <c r="AA1687" i="1"/>
  <c r="AB1687" i="1"/>
  <c r="AC1687" i="1"/>
  <c r="AD1687" i="1"/>
  <c r="AE1687" i="1"/>
  <c r="AF1687" i="1"/>
  <c r="AG1687" i="1"/>
  <c r="A1688" i="1"/>
  <c r="AA1688" i="1"/>
  <c r="AB1688" i="1"/>
  <c r="AC1688" i="1"/>
  <c r="AD1688" i="1"/>
  <c r="AE1688" i="1"/>
  <c r="AF1688" i="1"/>
  <c r="AG1688" i="1"/>
  <c r="A1689" i="1"/>
  <c r="AA1689" i="1"/>
  <c r="AB1689" i="1"/>
  <c r="AC1689" i="1"/>
  <c r="AD1689" i="1"/>
  <c r="AE1689" i="1"/>
  <c r="AF1689" i="1"/>
  <c r="AG1689" i="1"/>
  <c r="A1690" i="1"/>
  <c r="AA1690" i="1"/>
  <c r="AB1690" i="1"/>
  <c r="AC1690" i="1"/>
  <c r="AD1690" i="1"/>
  <c r="AE1690" i="1"/>
  <c r="AF1690" i="1"/>
  <c r="AG1690" i="1"/>
  <c r="A1691" i="1"/>
  <c r="AA1691" i="1"/>
  <c r="AB1691" i="1"/>
  <c r="AC1691" i="1"/>
  <c r="AD1691" i="1"/>
  <c r="AE1691" i="1"/>
  <c r="AF1691" i="1"/>
  <c r="AG1691" i="1"/>
  <c r="A1692" i="1"/>
  <c r="AA1692" i="1"/>
  <c r="AB1692" i="1"/>
  <c r="AC1692" i="1"/>
  <c r="AD1692" i="1"/>
  <c r="AE1692" i="1"/>
  <c r="AF1692" i="1"/>
  <c r="AG1692" i="1"/>
  <c r="A1693" i="1"/>
  <c r="AA1693" i="1"/>
  <c r="AB1693" i="1"/>
  <c r="AC1693" i="1"/>
  <c r="AD1693" i="1"/>
  <c r="AE1693" i="1"/>
  <c r="AF1693" i="1"/>
  <c r="AG1693" i="1"/>
  <c r="A1694" i="1"/>
  <c r="AA1694" i="1"/>
  <c r="AB1694" i="1"/>
  <c r="AC1694" i="1"/>
  <c r="AD1694" i="1"/>
  <c r="AE1694" i="1"/>
  <c r="AF1694" i="1"/>
  <c r="AG1694" i="1"/>
  <c r="A1695" i="1"/>
  <c r="AA1695" i="1"/>
  <c r="AB1695" i="1"/>
  <c r="AC1695" i="1"/>
  <c r="AD1695" i="1"/>
  <c r="AE1695" i="1"/>
  <c r="AF1695" i="1"/>
  <c r="AG1695" i="1"/>
  <c r="A1696" i="1"/>
  <c r="AA1696" i="1"/>
  <c r="AB1696" i="1"/>
  <c r="AC1696" i="1"/>
  <c r="AD1696" i="1"/>
  <c r="AE1696" i="1"/>
  <c r="AF1696" i="1"/>
  <c r="AG1696" i="1"/>
  <c r="A1697" i="1"/>
  <c r="AA1697" i="1"/>
  <c r="AB1697" i="1"/>
  <c r="AC1697" i="1"/>
  <c r="AD1697" i="1"/>
  <c r="AE1697" i="1"/>
  <c r="AF1697" i="1"/>
  <c r="AG1697" i="1"/>
  <c r="A1698" i="1"/>
  <c r="AA1698" i="1"/>
  <c r="AB1698" i="1"/>
  <c r="AC1698" i="1"/>
  <c r="AD1698" i="1"/>
  <c r="AE1698" i="1"/>
  <c r="AF1698" i="1"/>
  <c r="AG1698" i="1"/>
  <c r="A1699" i="1"/>
  <c r="AA1699" i="1"/>
  <c r="AB1699" i="1"/>
  <c r="AC1699" i="1"/>
  <c r="AD1699" i="1"/>
  <c r="AE1699" i="1"/>
  <c r="AF1699" i="1"/>
  <c r="AG1699" i="1"/>
  <c r="A1700" i="1"/>
  <c r="AA1700" i="1"/>
  <c r="AB1700" i="1"/>
  <c r="AC1700" i="1"/>
  <c r="AD1700" i="1"/>
  <c r="AE1700" i="1"/>
  <c r="AF1700" i="1"/>
  <c r="AG1700" i="1"/>
  <c r="A1701" i="1"/>
  <c r="AA1701" i="1"/>
  <c r="AB1701" i="1"/>
  <c r="AC1701" i="1"/>
  <c r="AD1701" i="1"/>
  <c r="AE1701" i="1"/>
  <c r="AF1701" i="1"/>
  <c r="AG1701" i="1"/>
  <c r="A1702" i="1"/>
  <c r="AA1702" i="1"/>
  <c r="AB1702" i="1"/>
  <c r="AC1702" i="1"/>
  <c r="AD1702" i="1"/>
  <c r="AE1702" i="1"/>
  <c r="AF1702" i="1"/>
  <c r="AG1702" i="1"/>
  <c r="A1703" i="1"/>
  <c r="AA1703" i="1"/>
  <c r="AB1703" i="1"/>
  <c r="AC1703" i="1"/>
  <c r="AD1703" i="1"/>
  <c r="AE1703" i="1"/>
  <c r="AF1703" i="1"/>
  <c r="AG1703" i="1"/>
  <c r="A1704" i="1"/>
  <c r="AA1704" i="1"/>
  <c r="AB1704" i="1"/>
  <c r="AC1704" i="1"/>
  <c r="AD1704" i="1"/>
  <c r="AE1704" i="1"/>
  <c r="AF1704" i="1"/>
  <c r="AG1704" i="1"/>
  <c r="A1705" i="1"/>
  <c r="AA1705" i="1"/>
  <c r="AB1705" i="1"/>
  <c r="AC1705" i="1"/>
  <c r="AD1705" i="1"/>
  <c r="AE1705" i="1"/>
  <c r="AF1705" i="1"/>
  <c r="AG1705" i="1"/>
  <c r="A1706" i="1"/>
  <c r="AA1706" i="1"/>
  <c r="AB1706" i="1"/>
  <c r="AC1706" i="1"/>
  <c r="AD1706" i="1"/>
  <c r="AE1706" i="1"/>
  <c r="AF1706" i="1"/>
  <c r="AG1706" i="1"/>
  <c r="A1707" i="1"/>
  <c r="AA1707" i="1"/>
  <c r="AB1707" i="1"/>
  <c r="AC1707" i="1"/>
  <c r="AD1707" i="1"/>
  <c r="AE1707" i="1"/>
  <c r="AF1707" i="1"/>
  <c r="AG1707" i="1"/>
  <c r="A1708" i="1"/>
  <c r="AA1708" i="1"/>
  <c r="AB1708" i="1"/>
  <c r="AC1708" i="1"/>
  <c r="AD1708" i="1"/>
  <c r="AE1708" i="1"/>
  <c r="AF1708" i="1"/>
  <c r="AG1708" i="1"/>
  <c r="A1709" i="1"/>
  <c r="AA1709" i="1"/>
  <c r="AB1709" i="1"/>
  <c r="AC1709" i="1"/>
  <c r="AD1709" i="1"/>
  <c r="AE1709" i="1"/>
  <c r="AF1709" i="1"/>
  <c r="AG1709" i="1"/>
  <c r="A1710" i="1"/>
  <c r="AA1710" i="1"/>
  <c r="AB1710" i="1"/>
  <c r="AC1710" i="1"/>
  <c r="AD1710" i="1"/>
  <c r="AE1710" i="1"/>
  <c r="AF1710" i="1"/>
  <c r="AG1710" i="1"/>
  <c r="A1711" i="1"/>
  <c r="AA1711" i="1"/>
  <c r="AB1711" i="1"/>
  <c r="AC1711" i="1"/>
  <c r="AD1711" i="1"/>
  <c r="AE1711" i="1"/>
  <c r="AF1711" i="1"/>
  <c r="AG1711" i="1"/>
  <c r="A1712" i="1"/>
  <c r="AA1712" i="1"/>
  <c r="AB1712" i="1"/>
  <c r="AC1712" i="1"/>
  <c r="AD1712" i="1"/>
  <c r="AE1712" i="1"/>
  <c r="AF1712" i="1"/>
  <c r="AG1712" i="1"/>
  <c r="A1713" i="1"/>
  <c r="AA1713" i="1"/>
  <c r="AB1713" i="1"/>
  <c r="AC1713" i="1"/>
  <c r="AD1713" i="1"/>
  <c r="AE1713" i="1"/>
  <c r="AF1713" i="1"/>
  <c r="AG1713" i="1"/>
  <c r="A1714" i="1"/>
  <c r="AA1714" i="1"/>
  <c r="AB1714" i="1"/>
  <c r="AC1714" i="1"/>
  <c r="AD1714" i="1"/>
  <c r="AE1714" i="1"/>
  <c r="AF1714" i="1"/>
  <c r="AG1714" i="1"/>
  <c r="A1715" i="1"/>
  <c r="AA1715" i="1"/>
  <c r="AB1715" i="1"/>
  <c r="AC1715" i="1"/>
  <c r="AD1715" i="1"/>
  <c r="AE1715" i="1"/>
  <c r="AF1715" i="1"/>
  <c r="AG1715" i="1"/>
  <c r="A1716" i="1"/>
  <c r="AA1716" i="1"/>
  <c r="AB1716" i="1"/>
  <c r="AC1716" i="1"/>
  <c r="AD1716" i="1"/>
  <c r="AE1716" i="1"/>
  <c r="AF1716" i="1"/>
  <c r="AG1716" i="1"/>
  <c r="A1717" i="1"/>
  <c r="AA1717" i="1"/>
  <c r="AB1717" i="1"/>
  <c r="AC1717" i="1"/>
  <c r="AD1717" i="1"/>
  <c r="AE1717" i="1"/>
  <c r="AF1717" i="1"/>
  <c r="AG1717" i="1"/>
  <c r="A1718" i="1"/>
  <c r="AA1718" i="1"/>
  <c r="AB1718" i="1"/>
  <c r="AC1718" i="1"/>
  <c r="AD1718" i="1"/>
  <c r="AE1718" i="1"/>
  <c r="AF1718" i="1"/>
  <c r="AG1718" i="1"/>
  <c r="A1719" i="1"/>
  <c r="AA1719" i="1"/>
  <c r="AB1719" i="1"/>
  <c r="AC1719" i="1"/>
  <c r="AD1719" i="1"/>
  <c r="AE1719" i="1"/>
  <c r="AF1719" i="1"/>
  <c r="AG1719" i="1"/>
  <c r="A1720" i="1"/>
  <c r="AA1720" i="1"/>
  <c r="AB1720" i="1"/>
  <c r="AC1720" i="1"/>
  <c r="AD1720" i="1"/>
  <c r="AE1720" i="1"/>
  <c r="AF1720" i="1"/>
  <c r="AG1720" i="1"/>
  <c r="A1721" i="1"/>
  <c r="AA1721" i="1"/>
  <c r="AB1721" i="1"/>
  <c r="AC1721" i="1"/>
  <c r="AD1721" i="1"/>
  <c r="AE1721" i="1"/>
  <c r="AF1721" i="1"/>
  <c r="AG1721" i="1"/>
  <c r="A1722" i="1"/>
  <c r="AA1722" i="1"/>
  <c r="AB1722" i="1"/>
  <c r="AC1722" i="1"/>
  <c r="AD1722" i="1"/>
  <c r="AE1722" i="1"/>
  <c r="AF1722" i="1"/>
  <c r="AG1722" i="1"/>
  <c r="A1723" i="1"/>
  <c r="AA1723" i="1"/>
  <c r="AB1723" i="1"/>
  <c r="AC1723" i="1"/>
  <c r="AD1723" i="1"/>
  <c r="AE1723" i="1"/>
  <c r="AF1723" i="1"/>
  <c r="AG1723" i="1"/>
  <c r="A1724" i="1"/>
  <c r="AA1724" i="1"/>
  <c r="AB1724" i="1"/>
  <c r="AC1724" i="1"/>
  <c r="AD1724" i="1"/>
  <c r="AE1724" i="1"/>
  <c r="AF1724" i="1"/>
  <c r="AG1724" i="1"/>
  <c r="A1725" i="1"/>
  <c r="AA1725" i="1"/>
  <c r="AB1725" i="1"/>
  <c r="AC1725" i="1"/>
  <c r="AD1725" i="1"/>
  <c r="AE1725" i="1"/>
  <c r="AF1725" i="1"/>
  <c r="AG1725" i="1"/>
  <c r="A1726" i="1"/>
  <c r="AA1726" i="1"/>
  <c r="AB1726" i="1"/>
  <c r="AC1726" i="1"/>
  <c r="AD1726" i="1"/>
  <c r="AE1726" i="1"/>
  <c r="AF1726" i="1"/>
  <c r="AG1726" i="1"/>
  <c r="A1727" i="1"/>
  <c r="AA1727" i="1"/>
  <c r="AB1727" i="1"/>
  <c r="AC1727" i="1"/>
  <c r="AD1727" i="1"/>
  <c r="AE1727" i="1"/>
  <c r="AF1727" i="1"/>
  <c r="AG1727" i="1"/>
  <c r="A1728" i="1"/>
  <c r="AA1728" i="1"/>
  <c r="AB1728" i="1"/>
  <c r="AC1728" i="1"/>
  <c r="AD1728" i="1"/>
  <c r="AE1728" i="1"/>
  <c r="AF1728" i="1"/>
  <c r="AG1728" i="1"/>
  <c r="A1729" i="1"/>
  <c r="AA1729" i="1"/>
  <c r="AB1729" i="1"/>
  <c r="AC1729" i="1"/>
  <c r="AD1729" i="1"/>
  <c r="AE1729" i="1"/>
  <c r="AF1729" i="1"/>
  <c r="AG1729" i="1"/>
  <c r="A1730" i="1"/>
  <c r="AA1730" i="1"/>
  <c r="AB1730" i="1"/>
  <c r="AC1730" i="1"/>
  <c r="AD1730" i="1"/>
  <c r="AE1730" i="1"/>
  <c r="AF1730" i="1"/>
  <c r="AG1730" i="1"/>
  <c r="A1731" i="1"/>
  <c r="AA1731" i="1"/>
  <c r="AB1731" i="1"/>
  <c r="AC1731" i="1"/>
  <c r="AD1731" i="1"/>
  <c r="AE1731" i="1"/>
  <c r="AF1731" i="1"/>
  <c r="AG1731" i="1"/>
  <c r="A1732" i="1"/>
  <c r="AA1732" i="1"/>
  <c r="AB1732" i="1"/>
  <c r="AC1732" i="1"/>
  <c r="AD1732" i="1"/>
  <c r="AE1732" i="1"/>
  <c r="AF1732" i="1"/>
  <c r="AG1732" i="1"/>
  <c r="A1733" i="1"/>
  <c r="AA1733" i="1"/>
  <c r="AB1733" i="1"/>
  <c r="AC1733" i="1"/>
  <c r="AD1733" i="1"/>
  <c r="AE1733" i="1"/>
  <c r="AF1733" i="1"/>
  <c r="AG1733" i="1"/>
  <c r="A1734" i="1"/>
  <c r="AA1734" i="1"/>
  <c r="AB1734" i="1"/>
  <c r="AC1734" i="1"/>
  <c r="AD1734" i="1"/>
  <c r="AE1734" i="1"/>
  <c r="AF1734" i="1"/>
  <c r="AG1734" i="1"/>
  <c r="A1735" i="1"/>
  <c r="AA1735" i="1"/>
  <c r="AB1735" i="1"/>
  <c r="AC1735" i="1"/>
  <c r="AD1735" i="1"/>
  <c r="AE1735" i="1"/>
  <c r="AF1735" i="1"/>
  <c r="AG1735" i="1"/>
  <c r="A1736" i="1"/>
  <c r="AA1736" i="1"/>
  <c r="AB1736" i="1"/>
  <c r="AC1736" i="1"/>
  <c r="AD1736" i="1"/>
  <c r="AE1736" i="1"/>
  <c r="AF1736" i="1"/>
  <c r="AG1736" i="1"/>
  <c r="A1737" i="1"/>
  <c r="AA1737" i="1"/>
  <c r="AB1737" i="1"/>
  <c r="AC1737" i="1"/>
  <c r="AD1737" i="1"/>
  <c r="AE1737" i="1"/>
  <c r="AF1737" i="1"/>
  <c r="AG1737" i="1"/>
  <c r="A1738" i="1"/>
  <c r="AA1738" i="1"/>
  <c r="AB1738" i="1"/>
  <c r="AC1738" i="1"/>
  <c r="AD1738" i="1"/>
  <c r="AE1738" i="1"/>
  <c r="AF1738" i="1"/>
  <c r="AG1738" i="1"/>
  <c r="A1739" i="1"/>
  <c r="AA1739" i="1"/>
  <c r="AB1739" i="1"/>
  <c r="AC1739" i="1"/>
  <c r="AD1739" i="1"/>
  <c r="AE1739" i="1"/>
  <c r="AF1739" i="1"/>
  <c r="AG1739" i="1"/>
  <c r="A1740" i="1"/>
  <c r="AA1740" i="1"/>
  <c r="AB1740" i="1"/>
  <c r="AC1740" i="1"/>
  <c r="AD1740" i="1"/>
  <c r="AE1740" i="1"/>
  <c r="AF1740" i="1"/>
  <c r="AG1740" i="1"/>
  <c r="A1741" i="1"/>
  <c r="AA1741" i="1"/>
  <c r="AB1741" i="1"/>
  <c r="AC1741" i="1"/>
  <c r="AD1741" i="1"/>
  <c r="AE1741" i="1"/>
  <c r="AF1741" i="1"/>
  <c r="AG1741" i="1"/>
  <c r="A1742" i="1"/>
  <c r="AA1742" i="1"/>
  <c r="AB1742" i="1"/>
  <c r="AC1742" i="1"/>
  <c r="AD1742" i="1"/>
  <c r="AE1742" i="1"/>
  <c r="AF1742" i="1"/>
  <c r="AG1742" i="1"/>
  <c r="A1743" i="1"/>
  <c r="AA1743" i="1"/>
  <c r="AB1743" i="1"/>
  <c r="AC1743" i="1"/>
  <c r="AD1743" i="1"/>
  <c r="AE1743" i="1"/>
  <c r="AF1743" i="1"/>
  <c r="AG1743" i="1"/>
  <c r="A1744" i="1"/>
  <c r="AA1744" i="1"/>
  <c r="AB1744" i="1"/>
  <c r="AC1744" i="1"/>
  <c r="AD1744" i="1"/>
  <c r="AE1744" i="1"/>
  <c r="AF1744" i="1"/>
  <c r="AG1744" i="1"/>
  <c r="A1745" i="1"/>
  <c r="AA1745" i="1"/>
  <c r="AB1745" i="1"/>
  <c r="AC1745" i="1"/>
  <c r="AD1745" i="1"/>
  <c r="AE1745" i="1"/>
  <c r="AF1745" i="1"/>
  <c r="AG1745" i="1"/>
  <c r="A1746" i="1"/>
  <c r="AA1746" i="1"/>
  <c r="AB1746" i="1"/>
  <c r="AC1746" i="1"/>
  <c r="AD1746" i="1"/>
  <c r="AE1746" i="1"/>
  <c r="AF1746" i="1"/>
  <c r="AG1746" i="1"/>
  <c r="A1747" i="1"/>
  <c r="AA1747" i="1"/>
  <c r="AB1747" i="1"/>
  <c r="AC1747" i="1"/>
  <c r="AD1747" i="1"/>
  <c r="AE1747" i="1"/>
  <c r="AF1747" i="1"/>
  <c r="AG1747" i="1"/>
  <c r="A1748" i="1"/>
  <c r="AA1748" i="1"/>
  <c r="AB1748" i="1"/>
  <c r="AC1748" i="1"/>
  <c r="AD1748" i="1"/>
  <c r="AE1748" i="1"/>
  <c r="AF1748" i="1"/>
  <c r="AG1748" i="1"/>
  <c r="A1749" i="1"/>
  <c r="AA1749" i="1"/>
  <c r="AB1749" i="1"/>
  <c r="AC1749" i="1"/>
  <c r="AD1749" i="1"/>
  <c r="AE1749" i="1"/>
  <c r="AF1749" i="1"/>
  <c r="AG1749" i="1"/>
  <c r="A1750" i="1"/>
  <c r="AA1750" i="1"/>
  <c r="AB1750" i="1"/>
  <c r="AC1750" i="1"/>
  <c r="AD1750" i="1"/>
  <c r="AE1750" i="1"/>
  <c r="AF1750" i="1"/>
  <c r="AG1750" i="1"/>
  <c r="A1751" i="1"/>
  <c r="AA1751" i="1"/>
  <c r="AB1751" i="1"/>
  <c r="AC1751" i="1"/>
  <c r="AD1751" i="1"/>
  <c r="AE1751" i="1"/>
  <c r="AF1751" i="1"/>
  <c r="AG1751" i="1"/>
  <c r="A1752" i="1"/>
  <c r="AA1752" i="1"/>
  <c r="AB1752" i="1"/>
  <c r="AC1752" i="1"/>
  <c r="AD1752" i="1"/>
  <c r="AE1752" i="1"/>
  <c r="AF1752" i="1"/>
  <c r="AG1752" i="1"/>
  <c r="A1753" i="1"/>
  <c r="AA1753" i="1"/>
  <c r="AB1753" i="1"/>
  <c r="AC1753" i="1"/>
  <c r="AD1753" i="1"/>
  <c r="AE1753" i="1"/>
  <c r="AF1753" i="1"/>
  <c r="AG1753" i="1"/>
  <c r="A1754" i="1"/>
  <c r="AA1754" i="1"/>
  <c r="AB1754" i="1"/>
  <c r="AC1754" i="1"/>
  <c r="AD1754" i="1"/>
  <c r="AE1754" i="1"/>
  <c r="AF1754" i="1"/>
  <c r="AG1754" i="1"/>
  <c r="A1755" i="1"/>
  <c r="AA1755" i="1"/>
  <c r="AB1755" i="1"/>
  <c r="AC1755" i="1"/>
  <c r="AD1755" i="1"/>
  <c r="AE1755" i="1"/>
  <c r="AF1755" i="1"/>
  <c r="AG1755" i="1"/>
  <c r="A1756" i="1"/>
  <c r="AA1756" i="1"/>
  <c r="AB1756" i="1"/>
  <c r="AC1756" i="1"/>
  <c r="AD1756" i="1"/>
  <c r="AE1756" i="1"/>
  <c r="AF1756" i="1"/>
  <c r="AG1756" i="1"/>
  <c r="A1757" i="1"/>
  <c r="AA1757" i="1"/>
  <c r="AB1757" i="1"/>
  <c r="AC1757" i="1"/>
  <c r="AD1757" i="1"/>
  <c r="AE1757" i="1"/>
  <c r="AF1757" i="1"/>
  <c r="AG1757" i="1"/>
  <c r="A1758" i="1"/>
  <c r="AA1758" i="1"/>
  <c r="AB1758" i="1"/>
  <c r="AC1758" i="1"/>
  <c r="AD1758" i="1"/>
  <c r="AE1758" i="1"/>
  <c r="AF1758" i="1"/>
  <c r="AG1758" i="1"/>
  <c r="A1759" i="1"/>
  <c r="AA1759" i="1"/>
  <c r="AB1759" i="1"/>
  <c r="AC1759" i="1"/>
  <c r="AD1759" i="1"/>
  <c r="AE1759" i="1"/>
  <c r="AF1759" i="1"/>
  <c r="AG1759" i="1"/>
  <c r="A1760" i="1"/>
  <c r="AA1760" i="1"/>
  <c r="AB1760" i="1"/>
  <c r="AC1760" i="1"/>
  <c r="AD1760" i="1"/>
  <c r="AE1760" i="1"/>
  <c r="AF1760" i="1"/>
  <c r="AG1760" i="1"/>
  <c r="A1761" i="1"/>
  <c r="AA1761" i="1"/>
  <c r="AB1761" i="1"/>
  <c r="AC1761" i="1"/>
  <c r="AD1761" i="1"/>
  <c r="AE1761" i="1"/>
  <c r="AF1761" i="1"/>
  <c r="AG1761" i="1"/>
  <c r="A1762" i="1"/>
  <c r="AA1762" i="1"/>
  <c r="AB1762" i="1"/>
  <c r="AC1762" i="1"/>
  <c r="AD1762" i="1"/>
  <c r="AE1762" i="1"/>
  <c r="AF1762" i="1"/>
  <c r="AG1762" i="1"/>
  <c r="A1763" i="1"/>
  <c r="AA1763" i="1"/>
  <c r="AB1763" i="1"/>
  <c r="AC1763" i="1"/>
  <c r="AD1763" i="1"/>
  <c r="AE1763" i="1"/>
  <c r="AF1763" i="1"/>
  <c r="AG1763" i="1"/>
  <c r="A1764" i="1"/>
  <c r="AA1764" i="1"/>
  <c r="AB1764" i="1"/>
  <c r="AC1764" i="1"/>
  <c r="AD1764" i="1"/>
  <c r="AE1764" i="1"/>
  <c r="AF1764" i="1"/>
  <c r="AG1764" i="1"/>
  <c r="A1765" i="1"/>
  <c r="AA1765" i="1"/>
  <c r="AB1765" i="1"/>
  <c r="AC1765" i="1"/>
  <c r="AD1765" i="1"/>
  <c r="AE1765" i="1"/>
  <c r="AF1765" i="1"/>
  <c r="AG1765" i="1"/>
  <c r="A1766" i="1"/>
  <c r="AA1766" i="1"/>
  <c r="AB1766" i="1"/>
  <c r="AC1766" i="1"/>
  <c r="AD1766" i="1"/>
  <c r="AE1766" i="1"/>
  <c r="AF1766" i="1"/>
  <c r="AG1766" i="1"/>
  <c r="A1767" i="1"/>
  <c r="AA1767" i="1"/>
  <c r="AB1767" i="1"/>
  <c r="AC1767" i="1"/>
  <c r="AD1767" i="1"/>
  <c r="AE1767" i="1"/>
  <c r="AF1767" i="1"/>
  <c r="AG1767" i="1"/>
  <c r="A1768" i="1"/>
  <c r="AA1768" i="1"/>
  <c r="AB1768" i="1"/>
  <c r="AC1768" i="1"/>
  <c r="AD1768" i="1"/>
  <c r="AE1768" i="1"/>
  <c r="AF1768" i="1"/>
  <c r="AG1768" i="1"/>
  <c r="A1769" i="1"/>
  <c r="AA1769" i="1"/>
  <c r="AB1769" i="1"/>
  <c r="AC1769" i="1"/>
  <c r="AD1769" i="1"/>
  <c r="AE1769" i="1"/>
  <c r="AF1769" i="1"/>
  <c r="AG1769" i="1"/>
  <c r="A1770" i="1"/>
  <c r="AA1770" i="1"/>
  <c r="AB1770" i="1"/>
  <c r="AC1770" i="1"/>
  <c r="AD1770" i="1"/>
  <c r="AE1770" i="1"/>
  <c r="AF1770" i="1"/>
  <c r="AG1770" i="1"/>
  <c r="A1771" i="1"/>
  <c r="AA1771" i="1"/>
  <c r="AB1771" i="1"/>
  <c r="AC1771" i="1"/>
  <c r="AD1771" i="1"/>
  <c r="AE1771" i="1"/>
  <c r="AF1771" i="1"/>
  <c r="AG1771" i="1"/>
  <c r="A1772" i="1"/>
  <c r="AA1772" i="1"/>
  <c r="AB1772" i="1"/>
  <c r="AC1772" i="1"/>
  <c r="AD1772" i="1"/>
  <c r="AE1772" i="1"/>
  <c r="AF1772" i="1"/>
  <c r="AG1772" i="1"/>
  <c r="A1773" i="1"/>
  <c r="AA1773" i="1"/>
  <c r="AB1773" i="1"/>
  <c r="AC1773" i="1"/>
  <c r="AD1773" i="1"/>
  <c r="AE1773" i="1"/>
  <c r="AF1773" i="1"/>
  <c r="AG1773" i="1"/>
  <c r="A1774" i="1"/>
  <c r="AA1774" i="1"/>
  <c r="AB1774" i="1"/>
  <c r="AC1774" i="1"/>
  <c r="AD1774" i="1"/>
  <c r="AE1774" i="1"/>
  <c r="AF1774" i="1"/>
  <c r="AG1774" i="1"/>
  <c r="A1775" i="1"/>
  <c r="AA1775" i="1"/>
  <c r="AB1775" i="1"/>
  <c r="AC1775" i="1"/>
  <c r="AD1775" i="1"/>
  <c r="AE1775" i="1"/>
  <c r="AF1775" i="1"/>
  <c r="AG1775" i="1"/>
  <c r="A1776" i="1"/>
  <c r="AA1776" i="1"/>
  <c r="AB1776" i="1"/>
  <c r="AC1776" i="1"/>
  <c r="AD1776" i="1"/>
  <c r="AE1776" i="1"/>
  <c r="AF1776" i="1"/>
  <c r="AG1776" i="1"/>
  <c r="A1777" i="1"/>
  <c r="AA1777" i="1"/>
  <c r="AB1777" i="1"/>
  <c r="AC1777" i="1"/>
  <c r="AD1777" i="1"/>
  <c r="AE1777" i="1"/>
  <c r="AF1777" i="1"/>
  <c r="AG1777" i="1"/>
  <c r="A1778" i="1"/>
  <c r="AA1778" i="1"/>
  <c r="AB1778" i="1"/>
  <c r="AC1778" i="1"/>
  <c r="AD1778" i="1"/>
  <c r="AE1778" i="1"/>
  <c r="AF1778" i="1"/>
  <c r="AG1778" i="1"/>
  <c r="A1779" i="1"/>
  <c r="AA1779" i="1"/>
  <c r="AB1779" i="1"/>
  <c r="AC1779" i="1"/>
  <c r="AD1779" i="1"/>
  <c r="AE1779" i="1"/>
  <c r="AF1779" i="1"/>
  <c r="AG1779" i="1"/>
  <c r="A1780" i="1"/>
  <c r="AA1780" i="1"/>
  <c r="AB1780" i="1"/>
  <c r="AC1780" i="1"/>
  <c r="AD1780" i="1"/>
  <c r="AE1780" i="1"/>
  <c r="AF1780" i="1"/>
  <c r="AG1780" i="1"/>
  <c r="A1781" i="1"/>
  <c r="AA1781" i="1"/>
  <c r="AB1781" i="1"/>
  <c r="AC1781" i="1"/>
  <c r="AD1781" i="1"/>
  <c r="AE1781" i="1"/>
  <c r="AF1781" i="1"/>
  <c r="AG1781" i="1"/>
  <c r="A1782" i="1"/>
  <c r="AA1782" i="1"/>
  <c r="AB1782" i="1"/>
  <c r="AC1782" i="1"/>
  <c r="AD1782" i="1"/>
  <c r="AE1782" i="1"/>
  <c r="AF1782" i="1"/>
  <c r="AG1782" i="1"/>
  <c r="A1783" i="1"/>
  <c r="AA1783" i="1"/>
  <c r="AB1783" i="1"/>
  <c r="AC1783" i="1"/>
  <c r="AD1783" i="1"/>
  <c r="AE1783" i="1"/>
  <c r="AF1783" i="1"/>
  <c r="AG1783" i="1"/>
  <c r="A1784" i="1"/>
  <c r="AA1784" i="1"/>
  <c r="AB1784" i="1"/>
  <c r="AC1784" i="1"/>
  <c r="AD1784" i="1"/>
  <c r="AE1784" i="1"/>
  <c r="AF1784" i="1"/>
  <c r="AG1784" i="1"/>
  <c r="A1785" i="1"/>
  <c r="AA1785" i="1"/>
  <c r="AB1785" i="1"/>
  <c r="AC1785" i="1"/>
  <c r="AD1785" i="1"/>
  <c r="AE1785" i="1"/>
  <c r="AF1785" i="1"/>
  <c r="AG1785" i="1"/>
  <c r="A1786" i="1"/>
  <c r="AA1786" i="1"/>
  <c r="AB1786" i="1"/>
  <c r="AC1786" i="1"/>
  <c r="AD1786" i="1"/>
  <c r="AE1786" i="1"/>
  <c r="AF1786" i="1"/>
  <c r="AG1786" i="1"/>
  <c r="A1787" i="1"/>
  <c r="AA1787" i="1"/>
  <c r="AB1787" i="1"/>
  <c r="AC1787" i="1"/>
  <c r="AD1787" i="1"/>
  <c r="AE1787" i="1"/>
  <c r="AF1787" i="1"/>
  <c r="AG1787" i="1"/>
  <c r="A1788" i="1"/>
  <c r="AA1788" i="1"/>
  <c r="AB1788" i="1"/>
  <c r="AC1788" i="1"/>
  <c r="AD1788" i="1"/>
  <c r="AE1788" i="1"/>
  <c r="AF1788" i="1"/>
  <c r="AG1788" i="1"/>
  <c r="A1789" i="1"/>
  <c r="AA1789" i="1"/>
  <c r="AB1789" i="1"/>
  <c r="AC1789" i="1"/>
  <c r="AD1789" i="1"/>
  <c r="AE1789" i="1"/>
  <c r="AF1789" i="1"/>
  <c r="AG1789" i="1"/>
  <c r="A1790" i="1"/>
  <c r="AA1790" i="1"/>
  <c r="AB1790" i="1"/>
  <c r="AC1790" i="1"/>
  <c r="AD1790" i="1"/>
  <c r="AE1790" i="1"/>
  <c r="AF1790" i="1"/>
  <c r="AG1790" i="1"/>
  <c r="A1791" i="1"/>
  <c r="AA1791" i="1"/>
  <c r="AB1791" i="1"/>
  <c r="AC1791" i="1"/>
  <c r="AD1791" i="1"/>
  <c r="AE1791" i="1"/>
  <c r="AF1791" i="1"/>
  <c r="AG1791" i="1"/>
  <c r="A1792" i="1"/>
  <c r="AA1792" i="1"/>
  <c r="AB1792" i="1"/>
  <c r="AC1792" i="1"/>
  <c r="AD1792" i="1"/>
  <c r="AE1792" i="1"/>
  <c r="AF1792" i="1"/>
  <c r="AG1792" i="1"/>
  <c r="A1793" i="1"/>
  <c r="AA1793" i="1"/>
  <c r="AB1793" i="1"/>
  <c r="AC1793" i="1"/>
  <c r="AD1793" i="1"/>
  <c r="AE1793" i="1"/>
  <c r="AF1793" i="1"/>
  <c r="AG1793" i="1"/>
  <c r="A1794" i="1"/>
  <c r="AA1794" i="1"/>
  <c r="AB1794" i="1"/>
  <c r="AC1794" i="1"/>
  <c r="AD1794" i="1"/>
  <c r="AE1794" i="1"/>
  <c r="AF1794" i="1"/>
  <c r="AG1794" i="1"/>
  <c r="A1795" i="1"/>
  <c r="AA1795" i="1"/>
  <c r="AB1795" i="1"/>
  <c r="AC1795" i="1"/>
  <c r="AD1795" i="1"/>
  <c r="AE1795" i="1"/>
  <c r="AF1795" i="1"/>
  <c r="AG1795" i="1"/>
  <c r="A1796" i="1"/>
  <c r="AA1796" i="1"/>
  <c r="AB1796" i="1"/>
  <c r="AC1796" i="1"/>
  <c r="AD1796" i="1"/>
  <c r="AE1796" i="1"/>
  <c r="AF1796" i="1"/>
  <c r="AG1796" i="1"/>
  <c r="A1797" i="1"/>
  <c r="AA1797" i="1"/>
  <c r="AB1797" i="1"/>
  <c r="AC1797" i="1"/>
  <c r="AD1797" i="1"/>
  <c r="AE1797" i="1"/>
  <c r="AF1797" i="1"/>
  <c r="AG1797" i="1"/>
  <c r="A1798" i="1"/>
  <c r="AA1798" i="1"/>
  <c r="AB1798" i="1"/>
  <c r="AC1798" i="1"/>
  <c r="AD1798" i="1"/>
  <c r="AE1798" i="1"/>
  <c r="AF1798" i="1"/>
  <c r="AG1798" i="1"/>
  <c r="A1799" i="1"/>
  <c r="AA1799" i="1"/>
  <c r="AB1799" i="1"/>
  <c r="AC1799" i="1"/>
  <c r="AD1799" i="1"/>
  <c r="AE1799" i="1"/>
  <c r="AF1799" i="1"/>
  <c r="AG1799" i="1"/>
  <c r="A1800" i="1"/>
  <c r="AA1800" i="1"/>
  <c r="AB1800" i="1"/>
  <c r="AC1800" i="1"/>
  <c r="AD1800" i="1"/>
  <c r="AE1800" i="1"/>
  <c r="AF1800" i="1"/>
  <c r="AG1800" i="1"/>
  <c r="A1801" i="1"/>
  <c r="AA1801" i="1"/>
  <c r="AB1801" i="1"/>
  <c r="AC1801" i="1"/>
  <c r="AD1801" i="1"/>
  <c r="AE1801" i="1"/>
  <c r="AF1801" i="1"/>
  <c r="AG1801" i="1"/>
  <c r="A1802" i="1"/>
  <c r="AA1802" i="1"/>
  <c r="AB1802" i="1"/>
  <c r="AC1802" i="1"/>
  <c r="AD1802" i="1"/>
  <c r="AE1802" i="1"/>
  <c r="AF1802" i="1"/>
  <c r="AG1802" i="1"/>
  <c r="A1803" i="1"/>
  <c r="AA1803" i="1"/>
  <c r="AB1803" i="1"/>
  <c r="AC1803" i="1"/>
  <c r="AD1803" i="1"/>
  <c r="AE1803" i="1"/>
  <c r="AF1803" i="1"/>
  <c r="AG1803" i="1"/>
  <c r="A1804" i="1"/>
  <c r="AA1804" i="1"/>
  <c r="AB1804" i="1"/>
  <c r="AC1804" i="1"/>
  <c r="AD1804" i="1"/>
  <c r="AE1804" i="1"/>
  <c r="AF1804" i="1"/>
  <c r="AG1804" i="1"/>
  <c r="A1805" i="1"/>
  <c r="AA1805" i="1"/>
  <c r="AB1805" i="1"/>
  <c r="AC1805" i="1"/>
  <c r="AD1805" i="1"/>
  <c r="AE1805" i="1"/>
  <c r="AF1805" i="1"/>
  <c r="AG1805" i="1"/>
  <c r="A1806" i="1"/>
  <c r="AA1806" i="1"/>
  <c r="AB1806" i="1"/>
  <c r="AC1806" i="1"/>
  <c r="AD1806" i="1"/>
  <c r="AE1806" i="1"/>
  <c r="AF1806" i="1"/>
  <c r="AG1806" i="1"/>
  <c r="A1807" i="1"/>
  <c r="AA1807" i="1"/>
  <c r="AB1807" i="1"/>
  <c r="AC1807" i="1"/>
  <c r="AD1807" i="1"/>
  <c r="AE1807" i="1"/>
  <c r="AF1807" i="1"/>
  <c r="AG1807" i="1"/>
  <c r="A1808" i="1"/>
  <c r="AA1808" i="1"/>
  <c r="AB1808" i="1"/>
  <c r="AC1808" i="1"/>
  <c r="AD1808" i="1"/>
  <c r="AE1808" i="1"/>
  <c r="AF1808" i="1"/>
  <c r="AG1808" i="1"/>
  <c r="A1809" i="1"/>
  <c r="AA1809" i="1"/>
  <c r="AB1809" i="1"/>
  <c r="AC1809" i="1"/>
  <c r="AD1809" i="1"/>
  <c r="AE1809" i="1"/>
  <c r="AF1809" i="1"/>
  <c r="AG1809" i="1"/>
  <c r="A1810" i="1"/>
  <c r="AA1810" i="1"/>
  <c r="AB1810" i="1"/>
  <c r="AC1810" i="1"/>
  <c r="AD1810" i="1"/>
  <c r="AE1810" i="1"/>
  <c r="AF1810" i="1"/>
  <c r="AG1810" i="1"/>
  <c r="A1811" i="1"/>
  <c r="AA1811" i="1"/>
  <c r="AB1811" i="1"/>
  <c r="AC1811" i="1"/>
  <c r="AD1811" i="1"/>
  <c r="AE1811" i="1"/>
  <c r="AF1811" i="1"/>
  <c r="AG1811" i="1"/>
  <c r="A1812" i="1"/>
  <c r="AA1812" i="1"/>
  <c r="AB1812" i="1"/>
  <c r="AC1812" i="1"/>
  <c r="AD1812" i="1"/>
  <c r="AE1812" i="1"/>
  <c r="AF1812" i="1"/>
  <c r="AG1812" i="1"/>
  <c r="A1813" i="1"/>
  <c r="AA1813" i="1"/>
  <c r="AB1813" i="1"/>
  <c r="AC1813" i="1"/>
  <c r="AD1813" i="1"/>
  <c r="AE1813" i="1"/>
  <c r="AF1813" i="1"/>
  <c r="AG1813" i="1"/>
  <c r="A1814" i="1"/>
  <c r="AA1814" i="1"/>
  <c r="AB1814" i="1"/>
  <c r="AC1814" i="1"/>
  <c r="AD1814" i="1"/>
  <c r="AE1814" i="1"/>
  <c r="AF1814" i="1"/>
  <c r="AG1814" i="1"/>
  <c r="A1815" i="1"/>
  <c r="AA1815" i="1"/>
  <c r="AB1815" i="1"/>
  <c r="AC1815" i="1"/>
  <c r="AD1815" i="1"/>
  <c r="AE1815" i="1"/>
  <c r="AF1815" i="1"/>
  <c r="AG1815" i="1"/>
  <c r="A1816" i="1"/>
  <c r="AA1816" i="1"/>
  <c r="AB1816" i="1"/>
  <c r="AC1816" i="1"/>
  <c r="AD1816" i="1"/>
  <c r="AE1816" i="1"/>
  <c r="AF1816" i="1"/>
  <c r="AG1816" i="1"/>
  <c r="A1817" i="1"/>
  <c r="AA1817" i="1"/>
  <c r="AB1817" i="1"/>
  <c r="AC1817" i="1"/>
  <c r="AD1817" i="1"/>
  <c r="AE1817" i="1"/>
  <c r="AF1817" i="1"/>
  <c r="AG1817" i="1"/>
  <c r="A1818" i="1"/>
  <c r="AA1818" i="1"/>
  <c r="AB1818" i="1"/>
  <c r="AC1818" i="1"/>
  <c r="AD1818" i="1"/>
  <c r="AE1818" i="1"/>
  <c r="AF1818" i="1"/>
  <c r="AG1818" i="1"/>
  <c r="A1819" i="1"/>
  <c r="AA1819" i="1"/>
  <c r="AB1819" i="1"/>
  <c r="AC1819" i="1"/>
  <c r="AD1819" i="1"/>
  <c r="AE1819" i="1"/>
  <c r="AF1819" i="1"/>
  <c r="AG1819" i="1"/>
  <c r="A1820" i="1"/>
  <c r="AA1820" i="1"/>
  <c r="AB1820" i="1"/>
  <c r="AC1820" i="1"/>
  <c r="AD1820" i="1"/>
  <c r="AE1820" i="1"/>
  <c r="AF1820" i="1"/>
  <c r="AG1820" i="1"/>
  <c r="A1821" i="1"/>
  <c r="AA1821" i="1"/>
  <c r="AB1821" i="1"/>
  <c r="AC1821" i="1"/>
  <c r="AD1821" i="1"/>
  <c r="AE1821" i="1"/>
  <c r="AF1821" i="1"/>
  <c r="AG1821" i="1"/>
  <c r="A1822" i="1"/>
  <c r="AA1822" i="1"/>
  <c r="AB1822" i="1"/>
  <c r="AC1822" i="1"/>
  <c r="AD1822" i="1"/>
  <c r="AE1822" i="1"/>
  <c r="AF1822" i="1"/>
  <c r="AG1822" i="1"/>
  <c r="A1823" i="1"/>
  <c r="AA1823" i="1"/>
  <c r="AB1823" i="1"/>
  <c r="AC1823" i="1"/>
  <c r="AD1823" i="1"/>
  <c r="AE1823" i="1"/>
  <c r="AF1823" i="1"/>
  <c r="AG1823" i="1"/>
  <c r="A1824" i="1"/>
  <c r="AA1824" i="1"/>
  <c r="AB1824" i="1"/>
  <c r="AC1824" i="1"/>
  <c r="AD1824" i="1"/>
  <c r="AE1824" i="1"/>
  <c r="AF1824" i="1"/>
  <c r="AG1824" i="1"/>
  <c r="A1825" i="1"/>
  <c r="AA1825" i="1"/>
  <c r="AB1825" i="1"/>
  <c r="AC1825" i="1"/>
  <c r="AD1825" i="1"/>
  <c r="AE1825" i="1"/>
  <c r="AF1825" i="1"/>
  <c r="AG1825" i="1"/>
  <c r="A1826" i="1"/>
  <c r="AA1826" i="1"/>
  <c r="AB1826" i="1"/>
  <c r="AC1826" i="1"/>
  <c r="AD1826" i="1"/>
  <c r="AE1826" i="1"/>
  <c r="AF1826" i="1"/>
  <c r="AG1826" i="1"/>
  <c r="A1827" i="1"/>
  <c r="AA1827" i="1"/>
  <c r="AB1827" i="1"/>
  <c r="AC1827" i="1"/>
  <c r="AD1827" i="1"/>
  <c r="AE1827" i="1"/>
  <c r="AF1827" i="1"/>
  <c r="AG1827" i="1"/>
  <c r="A1828" i="1"/>
  <c r="AA1828" i="1"/>
  <c r="AB1828" i="1"/>
  <c r="AC1828" i="1"/>
  <c r="AD1828" i="1"/>
  <c r="AE1828" i="1"/>
  <c r="AF1828" i="1"/>
  <c r="AG1828" i="1"/>
  <c r="A1829" i="1"/>
  <c r="AA1829" i="1"/>
  <c r="AB1829" i="1"/>
  <c r="AC1829" i="1"/>
  <c r="AD1829" i="1"/>
  <c r="AE1829" i="1"/>
  <c r="AF1829" i="1"/>
  <c r="AG1829" i="1"/>
  <c r="A1830" i="1"/>
  <c r="AA1830" i="1"/>
  <c r="AB1830" i="1"/>
  <c r="AC1830" i="1"/>
  <c r="AD1830" i="1"/>
  <c r="AE1830" i="1"/>
  <c r="AF1830" i="1"/>
  <c r="AG1830" i="1"/>
  <c r="A1831" i="1"/>
  <c r="AA1831" i="1"/>
  <c r="AB1831" i="1"/>
  <c r="AC1831" i="1"/>
  <c r="AD1831" i="1"/>
  <c r="AE1831" i="1"/>
  <c r="AF1831" i="1"/>
  <c r="AG1831" i="1"/>
  <c r="A1832" i="1"/>
  <c r="AA1832" i="1"/>
  <c r="AB1832" i="1"/>
  <c r="AC1832" i="1"/>
  <c r="AD1832" i="1"/>
  <c r="AE1832" i="1"/>
  <c r="AF1832" i="1"/>
  <c r="AG1832" i="1"/>
  <c r="A1833" i="1"/>
  <c r="AA1833" i="1"/>
  <c r="AB1833" i="1"/>
  <c r="AC1833" i="1"/>
  <c r="AD1833" i="1"/>
  <c r="AE1833" i="1"/>
  <c r="AF1833" i="1"/>
  <c r="AG1833" i="1"/>
  <c r="A1834" i="1"/>
  <c r="AA1834" i="1"/>
  <c r="AB1834" i="1"/>
  <c r="AC1834" i="1"/>
  <c r="AD1834" i="1"/>
  <c r="AE1834" i="1"/>
  <c r="AF1834" i="1"/>
  <c r="AG1834" i="1"/>
  <c r="A1835" i="1"/>
  <c r="AA1835" i="1"/>
  <c r="AB1835" i="1"/>
  <c r="AC1835" i="1"/>
  <c r="AD1835" i="1"/>
  <c r="AE1835" i="1"/>
  <c r="AF1835" i="1"/>
  <c r="AG1835" i="1"/>
  <c r="A1836" i="1"/>
  <c r="AA1836" i="1"/>
  <c r="AB1836" i="1"/>
  <c r="AC1836" i="1"/>
  <c r="AD1836" i="1"/>
  <c r="AE1836" i="1"/>
  <c r="AF1836" i="1"/>
  <c r="AG1836" i="1"/>
  <c r="A1837" i="1"/>
  <c r="AA1837" i="1"/>
  <c r="AB1837" i="1"/>
  <c r="AC1837" i="1"/>
  <c r="AD1837" i="1"/>
  <c r="AE1837" i="1"/>
  <c r="AF1837" i="1"/>
  <c r="AG1837" i="1"/>
  <c r="A1838" i="1"/>
  <c r="AA1838" i="1"/>
  <c r="AB1838" i="1"/>
  <c r="AC1838" i="1"/>
  <c r="AD1838" i="1"/>
  <c r="AE1838" i="1"/>
  <c r="AF1838" i="1"/>
  <c r="AG1838" i="1"/>
  <c r="A1839" i="1"/>
  <c r="AA1839" i="1"/>
  <c r="AB1839" i="1"/>
  <c r="AC1839" i="1"/>
  <c r="AD1839" i="1"/>
  <c r="AE1839" i="1"/>
  <c r="AF1839" i="1"/>
  <c r="AG1839" i="1"/>
  <c r="A1840" i="1"/>
  <c r="AA1840" i="1"/>
  <c r="AB1840" i="1"/>
  <c r="AC1840" i="1"/>
  <c r="AD1840" i="1"/>
  <c r="AE1840" i="1"/>
  <c r="AF1840" i="1"/>
  <c r="AG1840" i="1"/>
  <c r="A1841" i="1"/>
  <c r="AA1841" i="1"/>
  <c r="AB1841" i="1"/>
  <c r="AC1841" i="1"/>
  <c r="AD1841" i="1"/>
  <c r="AE1841" i="1"/>
  <c r="AF1841" i="1"/>
  <c r="AG1841" i="1"/>
  <c r="A1842" i="1"/>
  <c r="AA1842" i="1"/>
  <c r="AB1842" i="1"/>
  <c r="AC1842" i="1"/>
  <c r="AD1842" i="1"/>
  <c r="AE1842" i="1"/>
  <c r="AF1842" i="1"/>
  <c r="AG1842" i="1"/>
  <c r="A1843" i="1"/>
  <c r="AA1843" i="1"/>
  <c r="AB1843" i="1"/>
  <c r="AC1843" i="1"/>
  <c r="AD1843" i="1"/>
  <c r="AE1843" i="1"/>
  <c r="AF1843" i="1"/>
  <c r="AG1843" i="1"/>
  <c r="A1844" i="1"/>
  <c r="AA1844" i="1"/>
  <c r="AB1844" i="1"/>
  <c r="AC1844" i="1"/>
  <c r="AD1844" i="1"/>
  <c r="AE1844" i="1"/>
  <c r="AF1844" i="1"/>
  <c r="AG1844" i="1"/>
  <c r="A1845" i="1"/>
  <c r="AA1845" i="1"/>
  <c r="AB1845" i="1"/>
  <c r="AC1845" i="1"/>
  <c r="AD1845" i="1"/>
  <c r="AE1845" i="1"/>
  <c r="AF1845" i="1"/>
  <c r="AG1845" i="1"/>
  <c r="A1846" i="1"/>
  <c r="AA1846" i="1"/>
  <c r="AB1846" i="1"/>
  <c r="AC1846" i="1"/>
  <c r="AD1846" i="1"/>
  <c r="AE1846" i="1"/>
  <c r="AF1846" i="1"/>
  <c r="AG1846" i="1"/>
  <c r="A1847" i="1"/>
  <c r="AA1847" i="1"/>
  <c r="AB1847" i="1"/>
  <c r="AC1847" i="1"/>
  <c r="AD1847" i="1"/>
  <c r="AE1847" i="1"/>
  <c r="AF1847" i="1"/>
  <c r="AG1847" i="1"/>
  <c r="A1848" i="1"/>
  <c r="AA1848" i="1"/>
  <c r="AB1848" i="1"/>
  <c r="AC1848" i="1"/>
  <c r="AD1848" i="1"/>
  <c r="AE1848" i="1"/>
  <c r="AF1848" i="1"/>
  <c r="AG1848" i="1"/>
  <c r="A1849" i="1"/>
  <c r="AA1849" i="1"/>
  <c r="AB1849" i="1"/>
  <c r="AC1849" i="1"/>
  <c r="AD1849" i="1"/>
  <c r="AE1849" i="1"/>
  <c r="AF1849" i="1"/>
  <c r="AG1849" i="1"/>
  <c r="A1850" i="1"/>
  <c r="AA1850" i="1"/>
  <c r="AB1850" i="1"/>
  <c r="AC1850" i="1"/>
  <c r="AD1850" i="1"/>
  <c r="AE1850" i="1"/>
  <c r="AF1850" i="1"/>
  <c r="AG1850" i="1"/>
  <c r="A1851" i="1"/>
  <c r="AA1851" i="1"/>
  <c r="AB1851" i="1"/>
  <c r="AC1851" i="1"/>
  <c r="AD1851" i="1"/>
  <c r="AE1851" i="1"/>
  <c r="AF1851" i="1"/>
  <c r="AG1851" i="1"/>
  <c r="A1852" i="1"/>
  <c r="AA1852" i="1"/>
  <c r="AB1852" i="1"/>
  <c r="AC1852" i="1"/>
  <c r="AD1852" i="1"/>
  <c r="AE1852" i="1"/>
  <c r="AF1852" i="1"/>
  <c r="AG1852" i="1"/>
  <c r="A1853" i="1"/>
  <c r="AA1853" i="1"/>
  <c r="AB1853" i="1"/>
  <c r="AC1853" i="1"/>
  <c r="AD1853" i="1"/>
  <c r="AE1853" i="1"/>
  <c r="AF1853" i="1"/>
  <c r="AG1853" i="1"/>
  <c r="A1854" i="1"/>
  <c r="AA1854" i="1"/>
  <c r="AB1854" i="1"/>
  <c r="AC1854" i="1"/>
  <c r="AD1854" i="1"/>
  <c r="AE1854" i="1"/>
  <c r="AF1854" i="1"/>
  <c r="AG1854" i="1"/>
  <c r="A1855" i="1"/>
  <c r="AA1855" i="1"/>
  <c r="AB1855" i="1"/>
  <c r="AC1855" i="1"/>
  <c r="AD1855" i="1"/>
  <c r="AE1855" i="1"/>
  <c r="AF1855" i="1"/>
  <c r="AG1855" i="1"/>
  <c r="A1856" i="1"/>
  <c r="AA1856" i="1"/>
  <c r="AB1856" i="1"/>
  <c r="AC1856" i="1"/>
  <c r="AD1856" i="1"/>
  <c r="AE1856" i="1"/>
  <c r="AF1856" i="1"/>
  <c r="AG1856" i="1"/>
  <c r="A1857" i="1"/>
  <c r="AA1857" i="1"/>
  <c r="AB1857" i="1"/>
  <c r="AC1857" i="1"/>
  <c r="AD1857" i="1"/>
  <c r="AE1857" i="1"/>
  <c r="AF1857" i="1"/>
  <c r="AG1857" i="1"/>
  <c r="A1858" i="1"/>
  <c r="AA1858" i="1"/>
  <c r="AB1858" i="1"/>
  <c r="AC1858" i="1"/>
  <c r="AD1858" i="1"/>
  <c r="AE1858" i="1"/>
  <c r="AF1858" i="1"/>
  <c r="AG1858" i="1"/>
  <c r="A1859" i="1"/>
  <c r="AA1859" i="1"/>
  <c r="AB1859" i="1"/>
  <c r="AC1859" i="1"/>
  <c r="AD1859" i="1"/>
  <c r="AE1859" i="1"/>
  <c r="AF1859" i="1"/>
  <c r="AG1859" i="1"/>
  <c r="A1860" i="1"/>
  <c r="AA1860" i="1"/>
  <c r="AB1860" i="1"/>
  <c r="AC1860" i="1"/>
  <c r="AD1860" i="1"/>
  <c r="AE1860" i="1"/>
  <c r="AF1860" i="1"/>
  <c r="AG1860" i="1"/>
  <c r="A1861" i="1"/>
  <c r="AA1861" i="1"/>
  <c r="AB1861" i="1"/>
  <c r="AC1861" i="1"/>
  <c r="AD1861" i="1"/>
  <c r="AE1861" i="1"/>
  <c r="AF1861" i="1"/>
  <c r="AG1861" i="1"/>
  <c r="A1862" i="1"/>
  <c r="AA1862" i="1"/>
  <c r="AB1862" i="1"/>
  <c r="AC1862" i="1"/>
  <c r="AD1862" i="1"/>
  <c r="AE1862" i="1"/>
  <c r="AF1862" i="1"/>
  <c r="AG1862" i="1"/>
  <c r="A1863" i="1"/>
  <c r="AA1863" i="1"/>
  <c r="AB1863" i="1"/>
  <c r="AC1863" i="1"/>
  <c r="AD1863" i="1"/>
  <c r="AE1863" i="1"/>
  <c r="AF1863" i="1"/>
  <c r="AG1863" i="1"/>
  <c r="A1864" i="1"/>
  <c r="AA1864" i="1"/>
  <c r="AB1864" i="1"/>
  <c r="AC1864" i="1"/>
  <c r="AD1864" i="1"/>
  <c r="AE1864" i="1"/>
  <c r="AF1864" i="1"/>
  <c r="AG1864" i="1"/>
  <c r="A1865" i="1"/>
  <c r="AA1865" i="1"/>
  <c r="AB1865" i="1"/>
  <c r="AC1865" i="1"/>
  <c r="AD1865" i="1"/>
  <c r="AE1865" i="1"/>
  <c r="AF1865" i="1"/>
  <c r="AG1865" i="1"/>
  <c r="A1866" i="1"/>
  <c r="AA1866" i="1"/>
  <c r="AB1866" i="1"/>
  <c r="AC1866" i="1"/>
  <c r="AD1866" i="1"/>
  <c r="AE1866" i="1"/>
  <c r="AF1866" i="1"/>
  <c r="AG1866" i="1"/>
  <c r="A1867" i="1"/>
  <c r="AA1867" i="1"/>
  <c r="AB1867" i="1"/>
  <c r="AC1867" i="1"/>
  <c r="AD1867" i="1"/>
  <c r="AE1867" i="1"/>
  <c r="AF1867" i="1"/>
  <c r="AG1867" i="1"/>
  <c r="A1868" i="1"/>
  <c r="AA1868" i="1"/>
  <c r="AB1868" i="1"/>
  <c r="AC1868" i="1"/>
  <c r="AD1868" i="1"/>
  <c r="AE1868" i="1"/>
  <c r="AF1868" i="1"/>
  <c r="AG1868" i="1"/>
  <c r="A1869" i="1"/>
  <c r="AA1869" i="1"/>
  <c r="AB1869" i="1"/>
  <c r="AC1869" i="1"/>
  <c r="AD1869" i="1"/>
  <c r="AE1869" i="1"/>
  <c r="AF1869" i="1"/>
  <c r="AG1869" i="1"/>
  <c r="A1870" i="1"/>
  <c r="AA1870" i="1"/>
  <c r="AB1870" i="1"/>
  <c r="AC1870" i="1"/>
  <c r="AD1870" i="1"/>
  <c r="AE1870" i="1"/>
  <c r="AF1870" i="1"/>
  <c r="AG1870" i="1"/>
  <c r="A1871" i="1"/>
  <c r="AA1871" i="1"/>
  <c r="AB1871" i="1"/>
  <c r="AC1871" i="1"/>
  <c r="AD1871" i="1"/>
  <c r="AE1871" i="1"/>
  <c r="AF1871" i="1"/>
  <c r="AG1871" i="1"/>
  <c r="A1872" i="1"/>
  <c r="AA1872" i="1"/>
  <c r="AB1872" i="1"/>
  <c r="AC1872" i="1"/>
  <c r="AD1872" i="1"/>
  <c r="AE1872" i="1"/>
  <c r="AF1872" i="1"/>
  <c r="AG1872" i="1"/>
  <c r="A1873" i="1"/>
  <c r="AA1873" i="1"/>
  <c r="AB1873" i="1"/>
  <c r="AC1873" i="1"/>
  <c r="AD1873" i="1"/>
  <c r="AE1873" i="1"/>
  <c r="AF1873" i="1"/>
  <c r="AG1873" i="1"/>
  <c r="A1874" i="1"/>
  <c r="AA1874" i="1"/>
  <c r="AB1874" i="1"/>
  <c r="AC1874" i="1"/>
  <c r="AD1874" i="1"/>
  <c r="AE1874" i="1"/>
  <c r="AF1874" i="1"/>
  <c r="AG1874" i="1"/>
  <c r="A1875" i="1"/>
  <c r="AA1875" i="1"/>
  <c r="AB1875" i="1"/>
  <c r="AC1875" i="1"/>
  <c r="AD1875" i="1"/>
  <c r="AE1875" i="1"/>
  <c r="AF1875" i="1"/>
  <c r="AG1875" i="1"/>
  <c r="A1876" i="1"/>
  <c r="AA1876" i="1"/>
  <c r="AB1876" i="1"/>
  <c r="AC1876" i="1"/>
  <c r="AD1876" i="1"/>
  <c r="AE1876" i="1"/>
  <c r="AF1876" i="1"/>
  <c r="AG1876" i="1"/>
  <c r="A1877" i="1"/>
  <c r="AA1877" i="1"/>
  <c r="AB1877" i="1"/>
  <c r="AC1877" i="1"/>
  <c r="AD1877" i="1"/>
  <c r="AE1877" i="1"/>
  <c r="AF1877" i="1"/>
  <c r="AG1877" i="1"/>
  <c r="A1878" i="1"/>
  <c r="AA1878" i="1"/>
  <c r="AB1878" i="1"/>
  <c r="AC1878" i="1"/>
  <c r="AD1878" i="1"/>
  <c r="AE1878" i="1"/>
  <c r="AF1878" i="1"/>
  <c r="AG1878" i="1"/>
  <c r="A1879" i="1"/>
  <c r="AA1879" i="1"/>
  <c r="AB1879" i="1"/>
  <c r="AC1879" i="1"/>
  <c r="AD1879" i="1"/>
  <c r="AE1879" i="1"/>
  <c r="AF1879" i="1"/>
  <c r="AG1879" i="1"/>
  <c r="A1880" i="1"/>
  <c r="AA1880" i="1"/>
  <c r="AB1880" i="1"/>
  <c r="AC1880" i="1"/>
  <c r="AD1880" i="1"/>
  <c r="AE1880" i="1"/>
  <c r="AF1880" i="1"/>
  <c r="AG1880" i="1"/>
  <c r="A1881" i="1"/>
  <c r="AA1881" i="1"/>
  <c r="AB1881" i="1"/>
  <c r="AC1881" i="1"/>
  <c r="AD1881" i="1"/>
  <c r="AE1881" i="1"/>
  <c r="AF1881" i="1"/>
  <c r="AG1881" i="1"/>
  <c r="A1882" i="1"/>
  <c r="AA1882" i="1"/>
  <c r="AB1882" i="1"/>
  <c r="AC1882" i="1"/>
  <c r="AD1882" i="1"/>
  <c r="AE1882" i="1"/>
  <c r="AF1882" i="1"/>
  <c r="AG1882" i="1"/>
  <c r="A1883" i="1"/>
  <c r="AA1883" i="1"/>
  <c r="AB1883" i="1"/>
  <c r="AC1883" i="1"/>
  <c r="AD1883" i="1"/>
  <c r="AE1883" i="1"/>
  <c r="AF1883" i="1"/>
  <c r="AG1883" i="1"/>
  <c r="A1884" i="1"/>
  <c r="AA1884" i="1"/>
  <c r="AB1884" i="1"/>
  <c r="AC1884" i="1"/>
  <c r="AD1884" i="1"/>
  <c r="AE1884" i="1"/>
  <c r="AF1884" i="1"/>
  <c r="AG1884" i="1"/>
  <c r="A1885" i="1"/>
  <c r="AA1885" i="1"/>
  <c r="AB1885" i="1"/>
  <c r="AC1885" i="1"/>
  <c r="AD1885" i="1"/>
  <c r="AE1885" i="1"/>
  <c r="AF1885" i="1"/>
  <c r="AG1885" i="1"/>
  <c r="A1886" i="1"/>
  <c r="AA1886" i="1"/>
  <c r="AB1886" i="1"/>
  <c r="AC1886" i="1"/>
  <c r="AD1886" i="1"/>
  <c r="AE1886" i="1"/>
  <c r="AF1886" i="1"/>
  <c r="AG1886" i="1"/>
  <c r="A1887" i="1"/>
  <c r="AA1887" i="1"/>
  <c r="AB1887" i="1"/>
  <c r="AC1887" i="1"/>
  <c r="AD1887" i="1"/>
  <c r="AE1887" i="1"/>
  <c r="AF1887" i="1"/>
  <c r="AG1887" i="1"/>
  <c r="A1888" i="1"/>
  <c r="AA1888" i="1"/>
  <c r="AB1888" i="1"/>
  <c r="AC1888" i="1"/>
  <c r="AD1888" i="1"/>
  <c r="AE1888" i="1"/>
  <c r="AF1888" i="1"/>
  <c r="AG1888" i="1"/>
  <c r="A1889" i="1"/>
  <c r="AA1889" i="1"/>
  <c r="AB1889" i="1"/>
  <c r="AC1889" i="1"/>
  <c r="AD1889" i="1"/>
  <c r="AE1889" i="1"/>
  <c r="AF1889" i="1"/>
  <c r="AG1889" i="1"/>
  <c r="A1890" i="1"/>
  <c r="AA1890" i="1"/>
  <c r="AB1890" i="1"/>
  <c r="AC1890" i="1"/>
  <c r="AD1890" i="1"/>
  <c r="AE1890" i="1"/>
  <c r="AF1890" i="1"/>
  <c r="AG1890" i="1"/>
  <c r="A1891" i="1"/>
  <c r="AA1891" i="1"/>
  <c r="AB1891" i="1"/>
  <c r="AC1891" i="1"/>
  <c r="AD1891" i="1"/>
  <c r="AE1891" i="1"/>
  <c r="AF1891" i="1"/>
  <c r="AG1891" i="1"/>
  <c r="A1892" i="1"/>
  <c r="AA1892" i="1"/>
  <c r="AB1892" i="1"/>
  <c r="AC1892" i="1"/>
  <c r="AD1892" i="1"/>
  <c r="AE1892" i="1"/>
  <c r="AF1892" i="1"/>
  <c r="AG1892" i="1"/>
  <c r="A1893" i="1"/>
  <c r="AA1893" i="1"/>
  <c r="AB1893" i="1"/>
  <c r="AC1893" i="1"/>
  <c r="AD1893" i="1"/>
  <c r="AE1893" i="1"/>
  <c r="AF1893" i="1"/>
  <c r="AG1893" i="1"/>
  <c r="A1894" i="1"/>
  <c r="AA1894" i="1"/>
  <c r="AB1894" i="1"/>
  <c r="AC1894" i="1"/>
  <c r="AD1894" i="1"/>
  <c r="AE1894" i="1"/>
  <c r="AF1894" i="1"/>
  <c r="AG1894" i="1"/>
  <c r="A1895" i="1"/>
  <c r="AA1895" i="1"/>
  <c r="AB1895" i="1"/>
  <c r="AC1895" i="1"/>
  <c r="AD1895" i="1"/>
  <c r="AE1895" i="1"/>
  <c r="AF1895" i="1"/>
  <c r="AG1895" i="1"/>
  <c r="A1896" i="1"/>
  <c r="AA1896" i="1"/>
  <c r="AB1896" i="1"/>
  <c r="AC1896" i="1"/>
  <c r="AD1896" i="1"/>
  <c r="AE1896" i="1"/>
  <c r="AF1896" i="1"/>
  <c r="AG1896" i="1"/>
  <c r="A1897" i="1"/>
  <c r="AA1897" i="1"/>
  <c r="AB1897" i="1"/>
  <c r="AC1897" i="1"/>
  <c r="AD1897" i="1"/>
  <c r="AE1897" i="1"/>
  <c r="AF1897" i="1"/>
  <c r="AG1897" i="1"/>
  <c r="A1898" i="1"/>
  <c r="AA1898" i="1"/>
  <c r="AB1898" i="1"/>
  <c r="AC1898" i="1"/>
  <c r="AD1898" i="1"/>
  <c r="AE1898" i="1"/>
  <c r="AF1898" i="1"/>
  <c r="AG1898" i="1"/>
  <c r="A1899" i="1"/>
  <c r="AA1899" i="1"/>
  <c r="AB1899" i="1"/>
  <c r="AC1899" i="1"/>
  <c r="AD1899" i="1"/>
  <c r="AE1899" i="1"/>
  <c r="AF1899" i="1"/>
  <c r="AG1899" i="1"/>
  <c r="A1900" i="1"/>
  <c r="AA1900" i="1"/>
  <c r="AB1900" i="1"/>
  <c r="AC1900" i="1"/>
  <c r="AD1900" i="1"/>
  <c r="AE1900" i="1"/>
  <c r="AF1900" i="1"/>
  <c r="AG1900" i="1"/>
  <c r="A1901" i="1"/>
  <c r="AA1901" i="1"/>
  <c r="AB1901" i="1"/>
  <c r="AC1901" i="1"/>
  <c r="AD1901" i="1"/>
  <c r="AE1901" i="1"/>
  <c r="AF1901" i="1"/>
  <c r="AG1901" i="1"/>
  <c r="A1902" i="1"/>
  <c r="AA1902" i="1"/>
  <c r="AB1902" i="1"/>
  <c r="AC1902" i="1"/>
  <c r="AD1902" i="1"/>
  <c r="AE1902" i="1"/>
  <c r="AF1902" i="1"/>
  <c r="AG1902" i="1"/>
  <c r="A1903" i="1"/>
  <c r="AA1903" i="1"/>
  <c r="AB1903" i="1"/>
  <c r="AC1903" i="1"/>
  <c r="AD1903" i="1"/>
  <c r="AE1903" i="1"/>
  <c r="AF1903" i="1"/>
  <c r="AG1903" i="1"/>
  <c r="A1904" i="1"/>
  <c r="AA1904" i="1"/>
  <c r="AB1904" i="1"/>
  <c r="AC1904" i="1"/>
  <c r="AD1904" i="1"/>
  <c r="AE1904" i="1"/>
  <c r="AF1904" i="1"/>
  <c r="AG1904" i="1"/>
  <c r="A1905" i="1"/>
  <c r="AA1905" i="1"/>
  <c r="AB1905" i="1"/>
  <c r="AC1905" i="1"/>
  <c r="AD1905" i="1"/>
  <c r="AE1905" i="1"/>
  <c r="AF1905" i="1"/>
  <c r="AG1905" i="1"/>
  <c r="A1906" i="1"/>
  <c r="AA1906" i="1"/>
  <c r="AB1906" i="1"/>
  <c r="AC1906" i="1"/>
  <c r="AD1906" i="1"/>
  <c r="AE1906" i="1"/>
  <c r="AF1906" i="1"/>
  <c r="AG1906" i="1"/>
  <c r="A1907" i="1"/>
  <c r="AA1907" i="1"/>
  <c r="AB1907" i="1"/>
  <c r="AC1907" i="1"/>
  <c r="AD1907" i="1"/>
  <c r="AE1907" i="1"/>
  <c r="AF1907" i="1"/>
  <c r="AG1907" i="1"/>
  <c r="A1908" i="1"/>
  <c r="AA1908" i="1"/>
  <c r="AB1908" i="1"/>
  <c r="AC1908" i="1"/>
  <c r="AD1908" i="1"/>
  <c r="AE1908" i="1"/>
  <c r="AF1908" i="1"/>
  <c r="AG1908" i="1"/>
  <c r="A1909" i="1"/>
  <c r="AA1909" i="1"/>
  <c r="AB1909" i="1"/>
  <c r="AC1909" i="1"/>
  <c r="AD1909" i="1"/>
  <c r="AE1909" i="1"/>
  <c r="AF1909" i="1"/>
  <c r="AG1909" i="1"/>
  <c r="A1910" i="1"/>
  <c r="AA1910" i="1"/>
  <c r="AB1910" i="1"/>
  <c r="AC1910" i="1"/>
  <c r="AD1910" i="1"/>
  <c r="AE1910" i="1"/>
  <c r="AF1910" i="1"/>
  <c r="AG1910" i="1"/>
  <c r="A1911" i="1"/>
  <c r="AA1911" i="1"/>
  <c r="AB1911" i="1"/>
  <c r="AC1911" i="1"/>
  <c r="AD1911" i="1"/>
  <c r="AE1911" i="1"/>
  <c r="AF1911" i="1"/>
  <c r="AG1911" i="1"/>
  <c r="A1912" i="1"/>
  <c r="AA1912" i="1"/>
  <c r="AB1912" i="1"/>
  <c r="AC1912" i="1"/>
  <c r="AD1912" i="1"/>
  <c r="AE1912" i="1"/>
  <c r="AF1912" i="1"/>
  <c r="AG1912" i="1"/>
  <c r="A1913" i="1"/>
  <c r="AA1913" i="1"/>
  <c r="AB1913" i="1"/>
  <c r="AC1913" i="1"/>
  <c r="AD1913" i="1"/>
  <c r="AE1913" i="1"/>
  <c r="AF1913" i="1"/>
  <c r="AG1913" i="1"/>
  <c r="A1914" i="1"/>
  <c r="AA1914" i="1"/>
  <c r="AB1914" i="1"/>
  <c r="AC1914" i="1"/>
  <c r="AD1914" i="1"/>
  <c r="AE1914" i="1"/>
  <c r="AF1914" i="1"/>
  <c r="AG1914" i="1"/>
  <c r="A1915" i="1"/>
  <c r="AA1915" i="1"/>
  <c r="AB1915" i="1"/>
  <c r="AC1915" i="1"/>
  <c r="AD1915" i="1"/>
  <c r="AE1915" i="1"/>
  <c r="AF1915" i="1"/>
  <c r="AG1915" i="1"/>
  <c r="A1916" i="1"/>
  <c r="AA1916" i="1"/>
  <c r="AB1916" i="1"/>
  <c r="AC1916" i="1"/>
  <c r="AD1916" i="1"/>
  <c r="AE1916" i="1"/>
  <c r="AF1916" i="1"/>
  <c r="AG1916" i="1"/>
  <c r="A1917" i="1"/>
  <c r="AA1917" i="1"/>
  <c r="AB1917" i="1"/>
  <c r="AC1917" i="1"/>
  <c r="AD1917" i="1"/>
  <c r="AE1917" i="1"/>
  <c r="AF1917" i="1"/>
  <c r="AG1917" i="1"/>
  <c r="A1918" i="1"/>
  <c r="AA1918" i="1"/>
  <c r="AB1918" i="1"/>
  <c r="AC1918" i="1"/>
  <c r="AD1918" i="1"/>
  <c r="AE1918" i="1"/>
  <c r="AF1918" i="1"/>
  <c r="AG1918" i="1"/>
  <c r="A1919" i="1"/>
  <c r="AA1919" i="1"/>
  <c r="AB1919" i="1"/>
  <c r="AC1919" i="1"/>
  <c r="AD1919" i="1"/>
  <c r="AE1919" i="1"/>
  <c r="AF1919" i="1"/>
  <c r="AG1919" i="1"/>
  <c r="A1920" i="1"/>
  <c r="AA1920" i="1"/>
  <c r="AB1920" i="1"/>
  <c r="AC1920" i="1"/>
  <c r="AD1920" i="1"/>
  <c r="AE1920" i="1"/>
  <c r="AF1920" i="1"/>
  <c r="AG1920" i="1"/>
  <c r="A1921" i="1"/>
  <c r="AA1921" i="1"/>
  <c r="AB1921" i="1"/>
  <c r="AC1921" i="1"/>
  <c r="AD1921" i="1"/>
  <c r="AE1921" i="1"/>
  <c r="AF1921" i="1"/>
  <c r="AG1921" i="1"/>
  <c r="A1922" i="1"/>
  <c r="AA1922" i="1"/>
  <c r="AB1922" i="1"/>
  <c r="AC1922" i="1"/>
  <c r="AD1922" i="1"/>
  <c r="AE1922" i="1"/>
  <c r="AF1922" i="1"/>
  <c r="AG1922" i="1"/>
  <c r="A1923" i="1"/>
  <c r="AA1923" i="1"/>
  <c r="AB1923" i="1"/>
  <c r="AC1923" i="1"/>
  <c r="AD1923" i="1"/>
  <c r="AE1923" i="1"/>
  <c r="AF1923" i="1"/>
  <c r="AG1923" i="1"/>
  <c r="A1924" i="1"/>
  <c r="AA1924" i="1"/>
  <c r="AB1924" i="1"/>
  <c r="AC1924" i="1"/>
  <c r="AD1924" i="1"/>
  <c r="AE1924" i="1"/>
  <c r="AF1924" i="1"/>
  <c r="AG1924" i="1"/>
  <c r="A1925" i="1"/>
  <c r="AA1925" i="1"/>
  <c r="AB1925" i="1"/>
  <c r="AC1925" i="1"/>
  <c r="AD1925" i="1"/>
  <c r="AE1925" i="1"/>
  <c r="AF1925" i="1"/>
  <c r="AG1925" i="1"/>
  <c r="A1926" i="1"/>
  <c r="AA1926" i="1"/>
  <c r="AB1926" i="1"/>
  <c r="AC1926" i="1"/>
  <c r="AD1926" i="1"/>
  <c r="AE1926" i="1"/>
  <c r="AF1926" i="1"/>
  <c r="AG1926" i="1"/>
  <c r="A1927" i="1"/>
  <c r="AA1927" i="1"/>
  <c r="AB1927" i="1"/>
  <c r="AC1927" i="1"/>
  <c r="AD1927" i="1"/>
  <c r="AE1927" i="1"/>
  <c r="AF1927" i="1"/>
  <c r="AG1927" i="1"/>
  <c r="A1928" i="1"/>
  <c r="AA1928" i="1"/>
  <c r="AB1928" i="1"/>
  <c r="AC1928" i="1"/>
  <c r="AD1928" i="1"/>
  <c r="AE1928" i="1"/>
  <c r="AF1928" i="1"/>
  <c r="AG1928" i="1"/>
  <c r="A1929" i="1"/>
  <c r="AA1929" i="1"/>
  <c r="AB1929" i="1"/>
  <c r="AC1929" i="1"/>
  <c r="AD1929" i="1"/>
  <c r="AE1929" i="1"/>
  <c r="AF1929" i="1"/>
  <c r="AG1929" i="1"/>
  <c r="A1930" i="1"/>
  <c r="AA1930" i="1"/>
  <c r="AB1930" i="1"/>
  <c r="AC1930" i="1"/>
  <c r="AD1930" i="1"/>
  <c r="AE1930" i="1"/>
  <c r="AF1930" i="1"/>
  <c r="AG1930" i="1"/>
  <c r="A1931" i="1"/>
  <c r="AA1931" i="1"/>
  <c r="AB1931" i="1"/>
  <c r="AC1931" i="1"/>
  <c r="AD1931" i="1"/>
  <c r="AE1931" i="1"/>
  <c r="AF1931" i="1"/>
  <c r="AG1931" i="1"/>
  <c r="A1932" i="1"/>
  <c r="AA1932" i="1"/>
  <c r="AB1932" i="1"/>
  <c r="AC1932" i="1"/>
  <c r="AD1932" i="1"/>
  <c r="AE1932" i="1"/>
  <c r="AF1932" i="1"/>
  <c r="AG1932" i="1"/>
  <c r="A1933" i="1"/>
  <c r="AA1933" i="1"/>
  <c r="AB1933" i="1"/>
  <c r="AC1933" i="1"/>
  <c r="AD1933" i="1"/>
  <c r="AE1933" i="1"/>
  <c r="AF1933" i="1"/>
  <c r="AG1933" i="1"/>
  <c r="A1934" i="1"/>
  <c r="AA1934" i="1"/>
  <c r="AB1934" i="1"/>
  <c r="AC1934" i="1"/>
  <c r="AD1934" i="1"/>
  <c r="AE1934" i="1"/>
  <c r="AF1934" i="1"/>
  <c r="AG1934" i="1"/>
  <c r="A1935" i="1"/>
  <c r="AA1935" i="1"/>
  <c r="AB1935" i="1"/>
  <c r="AC1935" i="1"/>
  <c r="AD1935" i="1"/>
  <c r="AE1935" i="1"/>
  <c r="AF1935" i="1"/>
  <c r="AG1935" i="1"/>
  <c r="A1936" i="1"/>
  <c r="AA1936" i="1"/>
  <c r="AB1936" i="1"/>
  <c r="AC1936" i="1"/>
  <c r="AD1936" i="1"/>
  <c r="AE1936" i="1"/>
  <c r="AF1936" i="1"/>
  <c r="AG1936" i="1"/>
  <c r="A1937" i="1"/>
  <c r="AA1937" i="1"/>
  <c r="AB1937" i="1"/>
  <c r="AC1937" i="1"/>
  <c r="AD1937" i="1"/>
  <c r="AE1937" i="1"/>
  <c r="AF1937" i="1"/>
  <c r="AG1937" i="1"/>
  <c r="A1938" i="1"/>
  <c r="AA1938" i="1"/>
  <c r="AB1938" i="1"/>
  <c r="AC1938" i="1"/>
  <c r="AD1938" i="1"/>
  <c r="AE1938" i="1"/>
  <c r="AF1938" i="1"/>
  <c r="AG1938" i="1"/>
  <c r="A1939" i="1"/>
  <c r="AA1939" i="1"/>
  <c r="AB1939" i="1"/>
  <c r="AC1939" i="1"/>
  <c r="AD1939" i="1"/>
  <c r="AE1939" i="1"/>
  <c r="AF1939" i="1"/>
  <c r="AG1939" i="1"/>
  <c r="A1940" i="1"/>
  <c r="AA1940" i="1"/>
  <c r="AB1940" i="1"/>
  <c r="AC1940" i="1"/>
  <c r="AD1940" i="1"/>
  <c r="AE1940" i="1"/>
  <c r="AF1940" i="1"/>
  <c r="AG1940" i="1"/>
  <c r="A1941" i="1"/>
  <c r="AA1941" i="1"/>
  <c r="AB1941" i="1"/>
  <c r="AC1941" i="1"/>
  <c r="AD1941" i="1"/>
  <c r="AE1941" i="1"/>
  <c r="AF1941" i="1"/>
  <c r="AG1941" i="1"/>
  <c r="A1942" i="1"/>
  <c r="AA1942" i="1"/>
  <c r="AB1942" i="1"/>
  <c r="AC1942" i="1"/>
  <c r="AD1942" i="1"/>
  <c r="AE1942" i="1"/>
  <c r="AF1942" i="1"/>
  <c r="AG1942" i="1"/>
  <c r="A1943" i="1"/>
  <c r="AA1943" i="1"/>
  <c r="AB1943" i="1"/>
  <c r="AC1943" i="1"/>
  <c r="AD1943" i="1"/>
  <c r="AE1943" i="1"/>
  <c r="AF1943" i="1"/>
  <c r="AG1943" i="1"/>
  <c r="A1944" i="1"/>
  <c r="AA1944" i="1"/>
  <c r="AB1944" i="1"/>
  <c r="AC1944" i="1"/>
  <c r="AD1944" i="1"/>
  <c r="AE1944" i="1"/>
  <c r="AF1944" i="1"/>
  <c r="AG1944" i="1"/>
  <c r="A1945" i="1"/>
  <c r="AA1945" i="1"/>
  <c r="AB1945" i="1"/>
  <c r="AC1945" i="1"/>
  <c r="AD1945" i="1"/>
  <c r="AE1945" i="1"/>
  <c r="AF1945" i="1"/>
  <c r="AG1945" i="1"/>
  <c r="A1946" i="1"/>
  <c r="AA1946" i="1"/>
  <c r="AB1946" i="1"/>
  <c r="AC1946" i="1"/>
  <c r="AD1946" i="1"/>
  <c r="AE1946" i="1"/>
  <c r="AF1946" i="1"/>
  <c r="AG1946" i="1"/>
  <c r="A1947" i="1"/>
  <c r="AA1947" i="1"/>
  <c r="AB1947" i="1"/>
  <c r="AC1947" i="1"/>
  <c r="AD1947" i="1"/>
  <c r="AE1947" i="1"/>
  <c r="AF1947" i="1"/>
  <c r="AG1947" i="1"/>
  <c r="A1948" i="1"/>
  <c r="AA1948" i="1"/>
  <c r="AB1948" i="1"/>
  <c r="AC1948" i="1"/>
  <c r="AD1948" i="1"/>
  <c r="AE1948" i="1"/>
  <c r="AF1948" i="1"/>
  <c r="AG1948" i="1"/>
  <c r="A1949" i="1"/>
  <c r="AA1949" i="1"/>
  <c r="AB1949" i="1"/>
  <c r="AC1949" i="1"/>
  <c r="AD1949" i="1"/>
  <c r="AE1949" i="1"/>
  <c r="AF1949" i="1"/>
  <c r="AG1949" i="1"/>
  <c r="A1950" i="1"/>
  <c r="AA1950" i="1"/>
  <c r="AB1950" i="1"/>
  <c r="AC1950" i="1"/>
  <c r="AD1950" i="1"/>
  <c r="AE1950" i="1"/>
  <c r="AF1950" i="1"/>
  <c r="AG1950" i="1"/>
  <c r="A1951" i="1"/>
  <c r="AA1951" i="1"/>
  <c r="AB1951" i="1"/>
  <c r="AC1951" i="1"/>
  <c r="AD1951" i="1"/>
  <c r="AE1951" i="1"/>
  <c r="AF1951" i="1"/>
  <c r="AG1951" i="1"/>
  <c r="A1952" i="1"/>
  <c r="AA1952" i="1"/>
  <c r="AB1952" i="1"/>
  <c r="AC1952" i="1"/>
  <c r="AD1952" i="1"/>
  <c r="AE1952" i="1"/>
  <c r="AF1952" i="1"/>
  <c r="AG1952" i="1"/>
  <c r="A1953" i="1"/>
  <c r="AA1953" i="1"/>
  <c r="AB1953" i="1"/>
  <c r="AC1953" i="1"/>
  <c r="AD1953" i="1"/>
  <c r="AE1953" i="1"/>
  <c r="AF1953" i="1"/>
  <c r="AG1953" i="1"/>
  <c r="A1954" i="1"/>
  <c r="AA1954" i="1"/>
  <c r="AB1954" i="1"/>
  <c r="AC1954" i="1"/>
  <c r="AD1954" i="1"/>
  <c r="AE1954" i="1"/>
  <c r="AF1954" i="1"/>
  <c r="AG1954" i="1"/>
  <c r="A1955" i="1"/>
  <c r="AA1955" i="1"/>
  <c r="AB1955" i="1"/>
  <c r="AC1955" i="1"/>
  <c r="AD1955" i="1"/>
  <c r="AE1955" i="1"/>
  <c r="AF1955" i="1"/>
  <c r="AG1955" i="1"/>
  <c r="A1956" i="1"/>
  <c r="AA1956" i="1"/>
  <c r="AB1956" i="1"/>
  <c r="AC1956" i="1"/>
  <c r="AD1956" i="1"/>
  <c r="AE1956" i="1"/>
  <c r="AF1956" i="1"/>
  <c r="AG1956" i="1"/>
  <c r="A1957" i="1"/>
  <c r="AA1957" i="1"/>
  <c r="AB1957" i="1"/>
  <c r="AC1957" i="1"/>
  <c r="AD1957" i="1"/>
  <c r="AE1957" i="1"/>
  <c r="AF1957" i="1"/>
  <c r="AG1957" i="1"/>
  <c r="A1958" i="1"/>
  <c r="AA1958" i="1"/>
  <c r="AB1958" i="1"/>
  <c r="AC1958" i="1"/>
  <c r="AD1958" i="1"/>
  <c r="AE1958" i="1"/>
  <c r="AF1958" i="1"/>
  <c r="AG1958" i="1"/>
  <c r="A1959" i="1"/>
  <c r="AA1959" i="1"/>
  <c r="AB1959" i="1"/>
  <c r="AC1959" i="1"/>
  <c r="AD1959" i="1"/>
  <c r="AE1959" i="1"/>
  <c r="AF1959" i="1"/>
  <c r="AG1959" i="1"/>
  <c r="A1960" i="1"/>
  <c r="AA1960" i="1"/>
  <c r="AB1960" i="1"/>
  <c r="AC1960" i="1"/>
  <c r="AD1960" i="1"/>
  <c r="AE1960" i="1"/>
  <c r="AF1960" i="1"/>
  <c r="AG1960" i="1"/>
  <c r="A1961" i="1"/>
  <c r="AA1961" i="1"/>
  <c r="AB1961" i="1"/>
  <c r="AC1961" i="1"/>
  <c r="AD1961" i="1"/>
  <c r="AE1961" i="1"/>
  <c r="AF1961" i="1"/>
  <c r="AG1961" i="1"/>
  <c r="A1962" i="1"/>
  <c r="AA1962" i="1"/>
  <c r="AB1962" i="1"/>
  <c r="AC1962" i="1"/>
  <c r="AD1962" i="1"/>
  <c r="AE1962" i="1"/>
  <c r="AF1962" i="1"/>
  <c r="AG1962" i="1"/>
  <c r="A1963" i="1"/>
  <c r="AA1963" i="1"/>
  <c r="AB1963" i="1"/>
  <c r="AC1963" i="1"/>
  <c r="AD1963" i="1"/>
  <c r="AE1963" i="1"/>
  <c r="AF1963" i="1"/>
  <c r="AG1963" i="1"/>
  <c r="A1964" i="1"/>
  <c r="AA1964" i="1"/>
  <c r="AB1964" i="1"/>
  <c r="AC1964" i="1"/>
  <c r="AD1964" i="1"/>
  <c r="AE1964" i="1"/>
  <c r="AF1964" i="1"/>
  <c r="AG1964" i="1"/>
  <c r="A1965" i="1"/>
  <c r="AA1965" i="1"/>
  <c r="AB1965" i="1"/>
  <c r="AC1965" i="1"/>
  <c r="AD1965" i="1"/>
  <c r="AE1965" i="1"/>
  <c r="AF1965" i="1"/>
  <c r="AG1965" i="1"/>
  <c r="A1966" i="1"/>
  <c r="AA1966" i="1"/>
  <c r="AB1966" i="1"/>
  <c r="AC1966" i="1"/>
  <c r="AD1966" i="1"/>
  <c r="AE1966" i="1"/>
  <c r="AF1966" i="1"/>
  <c r="AG1966" i="1"/>
  <c r="A1967" i="1"/>
  <c r="AA1967" i="1"/>
  <c r="AB1967" i="1"/>
  <c r="AC1967" i="1"/>
  <c r="AD1967" i="1"/>
  <c r="AE1967" i="1"/>
  <c r="AF1967" i="1"/>
  <c r="AG1967" i="1"/>
  <c r="A1968" i="1"/>
  <c r="AA1968" i="1"/>
  <c r="AB1968" i="1"/>
  <c r="AC1968" i="1"/>
  <c r="AD1968" i="1"/>
  <c r="AE1968" i="1"/>
  <c r="AF1968" i="1"/>
  <c r="AG1968" i="1"/>
  <c r="A1969" i="1"/>
  <c r="AA1969" i="1"/>
  <c r="AB1969" i="1"/>
  <c r="AC1969" i="1"/>
  <c r="AD1969" i="1"/>
  <c r="AE1969" i="1"/>
  <c r="AF1969" i="1"/>
  <c r="AG1969" i="1"/>
  <c r="A1970" i="1"/>
  <c r="AA1970" i="1"/>
  <c r="AB1970" i="1"/>
  <c r="AC1970" i="1"/>
  <c r="AD1970" i="1"/>
  <c r="AE1970" i="1"/>
  <c r="AF1970" i="1"/>
  <c r="AG1970" i="1"/>
  <c r="A1971" i="1"/>
  <c r="AA1971" i="1"/>
  <c r="AB1971" i="1"/>
  <c r="AC1971" i="1"/>
  <c r="AD1971" i="1"/>
  <c r="AE1971" i="1"/>
  <c r="AF1971" i="1"/>
  <c r="AG1971" i="1"/>
  <c r="A1972" i="1"/>
  <c r="AA1972" i="1"/>
  <c r="AB1972" i="1"/>
  <c r="AC1972" i="1"/>
  <c r="AD1972" i="1"/>
  <c r="AE1972" i="1"/>
  <c r="AF1972" i="1"/>
  <c r="AG1972" i="1"/>
  <c r="A1973" i="1"/>
  <c r="AA1973" i="1"/>
  <c r="AB1973" i="1"/>
  <c r="AC1973" i="1"/>
  <c r="AD1973" i="1"/>
  <c r="AE1973" i="1"/>
  <c r="AF1973" i="1"/>
  <c r="AG1973" i="1"/>
  <c r="A1974" i="1"/>
  <c r="AA1974" i="1"/>
  <c r="AB1974" i="1"/>
  <c r="AC1974" i="1"/>
  <c r="AD1974" i="1"/>
  <c r="AE1974" i="1"/>
  <c r="AF1974" i="1"/>
  <c r="AG1974" i="1"/>
  <c r="A1975" i="1"/>
  <c r="AA1975" i="1"/>
  <c r="AB1975" i="1"/>
  <c r="AC1975" i="1"/>
  <c r="AD1975" i="1"/>
  <c r="AE1975" i="1"/>
  <c r="AF1975" i="1"/>
  <c r="AG1975" i="1"/>
  <c r="A1976" i="1"/>
  <c r="AA1976" i="1"/>
  <c r="AB1976" i="1"/>
  <c r="AC1976" i="1"/>
  <c r="AD1976" i="1"/>
  <c r="AE1976" i="1"/>
  <c r="AF1976" i="1"/>
  <c r="AG1976" i="1"/>
  <c r="A1977" i="1"/>
  <c r="AA1977" i="1"/>
  <c r="AB1977" i="1"/>
  <c r="AC1977" i="1"/>
  <c r="AD1977" i="1"/>
  <c r="AE1977" i="1"/>
  <c r="AF1977" i="1"/>
  <c r="AG1977" i="1"/>
  <c r="A1978" i="1"/>
  <c r="AA1978" i="1"/>
  <c r="AB1978" i="1"/>
  <c r="AC1978" i="1"/>
  <c r="AD1978" i="1"/>
  <c r="AE1978" i="1"/>
  <c r="AF1978" i="1"/>
  <c r="AG1978" i="1"/>
  <c r="A1979" i="1"/>
  <c r="AA1979" i="1"/>
  <c r="AB1979" i="1"/>
  <c r="AC1979" i="1"/>
  <c r="AD1979" i="1"/>
  <c r="AE1979" i="1"/>
  <c r="AF1979" i="1"/>
  <c r="AG1979" i="1"/>
  <c r="A1980" i="1"/>
  <c r="AA1980" i="1"/>
  <c r="AB1980" i="1"/>
  <c r="AC1980" i="1"/>
  <c r="AD1980" i="1"/>
  <c r="AE1980" i="1"/>
  <c r="AF1980" i="1"/>
  <c r="AG1980" i="1"/>
  <c r="A1981" i="1"/>
  <c r="AA1981" i="1"/>
  <c r="AB1981" i="1"/>
  <c r="AC1981" i="1"/>
  <c r="AD1981" i="1"/>
  <c r="AE1981" i="1"/>
  <c r="AF1981" i="1"/>
  <c r="AG1981" i="1"/>
  <c r="A1982" i="1"/>
  <c r="AA1982" i="1"/>
  <c r="AB1982" i="1"/>
  <c r="AC1982" i="1"/>
  <c r="AD1982" i="1"/>
  <c r="AE1982" i="1"/>
  <c r="AF1982" i="1"/>
  <c r="AG1982" i="1"/>
  <c r="A1983" i="1"/>
  <c r="AA1983" i="1"/>
  <c r="AB1983" i="1"/>
  <c r="AC1983" i="1"/>
  <c r="AD1983" i="1"/>
  <c r="AE1983" i="1"/>
  <c r="AF1983" i="1"/>
  <c r="AG1983" i="1"/>
  <c r="A1984" i="1"/>
  <c r="AA1984" i="1"/>
  <c r="AB1984" i="1"/>
  <c r="AC1984" i="1"/>
  <c r="AD1984" i="1"/>
  <c r="AE1984" i="1"/>
  <c r="AF1984" i="1"/>
  <c r="AG1984" i="1"/>
  <c r="A1985" i="1"/>
  <c r="AA1985" i="1"/>
  <c r="AB1985" i="1"/>
  <c r="AC1985" i="1"/>
  <c r="AD1985" i="1"/>
  <c r="AE1985" i="1"/>
  <c r="AF1985" i="1"/>
  <c r="AG1985" i="1"/>
  <c r="A1986" i="1"/>
  <c r="AA1986" i="1"/>
  <c r="AB1986" i="1"/>
  <c r="AC1986" i="1"/>
  <c r="AD1986" i="1"/>
  <c r="AE1986" i="1"/>
  <c r="AF1986" i="1"/>
  <c r="AG1986" i="1"/>
  <c r="A1987" i="1"/>
  <c r="AA1987" i="1"/>
  <c r="AB1987" i="1"/>
  <c r="AC1987" i="1"/>
  <c r="AD1987" i="1"/>
  <c r="AE1987" i="1"/>
  <c r="AF1987" i="1"/>
  <c r="AG1987" i="1"/>
  <c r="A1988" i="1"/>
  <c r="AA1988" i="1"/>
  <c r="AB1988" i="1"/>
  <c r="AC1988" i="1"/>
  <c r="AD1988" i="1"/>
  <c r="AE1988" i="1"/>
  <c r="AF1988" i="1"/>
  <c r="AG1988" i="1"/>
  <c r="A1989" i="1"/>
  <c r="AA1989" i="1"/>
  <c r="AB1989" i="1"/>
  <c r="AC1989" i="1"/>
  <c r="AD1989" i="1"/>
  <c r="AE1989" i="1"/>
  <c r="AF1989" i="1"/>
  <c r="AG1989" i="1"/>
  <c r="A1990" i="1"/>
  <c r="AA1990" i="1"/>
  <c r="AB1990" i="1"/>
  <c r="AC1990" i="1"/>
  <c r="AD1990" i="1"/>
  <c r="AE1990" i="1"/>
  <c r="AF1990" i="1"/>
  <c r="AG1990" i="1"/>
  <c r="A1991" i="1"/>
  <c r="AA1991" i="1"/>
  <c r="AB1991" i="1"/>
  <c r="AC1991" i="1"/>
  <c r="AD1991" i="1"/>
  <c r="AE1991" i="1"/>
  <c r="AF1991" i="1"/>
  <c r="AG1991" i="1"/>
  <c r="A1992" i="1"/>
  <c r="AA1992" i="1"/>
  <c r="AB1992" i="1"/>
  <c r="AC1992" i="1"/>
  <c r="AD1992" i="1"/>
  <c r="AE1992" i="1"/>
  <c r="AF1992" i="1"/>
  <c r="AG1992" i="1"/>
  <c r="A1993" i="1"/>
  <c r="AA1993" i="1"/>
  <c r="AB1993" i="1"/>
  <c r="AC1993" i="1"/>
  <c r="AD1993" i="1"/>
  <c r="AE1993" i="1"/>
  <c r="AF1993" i="1"/>
  <c r="AG1993" i="1"/>
  <c r="A1994" i="1"/>
  <c r="AA1994" i="1"/>
  <c r="AB1994" i="1"/>
  <c r="AC1994" i="1"/>
  <c r="AD1994" i="1"/>
  <c r="AE1994" i="1"/>
  <c r="AF1994" i="1"/>
  <c r="AG1994" i="1"/>
  <c r="A1995" i="1"/>
  <c r="AA1995" i="1"/>
  <c r="AB1995" i="1"/>
  <c r="AC1995" i="1"/>
  <c r="AD1995" i="1"/>
  <c r="AE1995" i="1"/>
  <c r="AF1995" i="1"/>
  <c r="AG1995" i="1"/>
  <c r="A1996" i="1"/>
  <c r="AA1996" i="1"/>
  <c r="AB1996" i="1"/>
  <c r="AC1996" i="1"/>
  <c r="AD1996" i="1"/>
  <c r="AE1996" i="1"/>
  <c r="AF1996" i="1"/>
  <c r="AG1996" i="1"/>
  <c r="A1997" i="1"/>
  <c r="AA1997" i="1"/>
  <c r="AB1997" i="1"/>
  <c r="AC1997" i="1"/>
  <c r="AD1997" i="1"/>
  <c r="AE1997" i="1"/>
  <c r="AF1997" i="1"/>
  <c r="AG1997" i="1"/>
  <c r="A1998" i="1"/>
  <c r="AA1998" i="1"/>
  <c r="AB1998" i="1"/>
  <c r="AC1998" i="1"/>
  <c r="AD1998" i="1"/>
  <c r="AE1998" i="1"/>
  <c r="AF1998" i="1"/>
  <c r="AG1998" i="1"/>
  <c r="A1999" i="1"/>
  <c r="AA1999" i="1"/>
  <c r="AB1999" i="1"/>
  <c r="AC1999" i="1"/>
  <c r="AD1999" i="1"/>
  <c r="AE1999" i="1"/>
  <c r="AF1999" i="1"/>
  <c r="AG1999" i="1"/>
  <c r="A2000" i="1"/>
  <c r="AA2000" i="1"/>
  <c r="AB2000" i="1"/>
  <c r="AC2000" i="1"/>
  <c r="AD2000" i="1"/>
  <c r="AE2000" i="1"/>
  <c r="AF2000" i="1"/>
  <c r="AG2000" i="1"/>
  <c r="A2001" i="1"/>
  <c r="AA2001" i="1"/>
  <c r="AB2001" i="1"/>
  <c r="AC2001" i="1"/>
  <c r="AD2001" i="1"/>
  <c r="AE2001" i="1"/>
  <c r="AF2001" i="1"/>
  <c r="AG2001" i="1"/>
  <c r="A2002" i="1"/>
  <c r="AA2002" i="1"/>
  <c r="AB2002" i="1"/>
  <c r="AC2002" i="1"/>
  <c r="AD2002" i="1"/>
  <c r="AE2002" i="1"/>
  <c r="AF2002" i="1"/>
  <c r="AG2002" i="1"/>
  <c r="A2003" i="1"/>
  <c r="AA2003" i="1"/>
  <c r="AB2003" i="1"/>
  <c r="AC2003" i="1"/>
  <c r="AD2003" i="1"/>
  <c r="AE2003" i="1"/>
  <c r="AF2003" i="1"/>
  <c r="AG2003" i="1"/>
  <c r="A2004" i="1"/>
  <c r="AA2004" i="1"/>
  <c r="AB2004" i="1"/>
  <c r="AC2004" i="1"/>
  <c r="AD2004" i="1"/>
  <c r="AE2004" i="1"/>
  <c r="AF2004" i="1"/>
  <c r="AG2004" i="1"/>
  <c r="A2005" i="1"/>
  <c r="AA2005" i="1"/>
  <c r="AB2005" i="1"/>
  <c r="AC2005" i="1"/>
  <c r="AD2005" i="1"/>
  <c r="AE2005" i="1"/>
  <c r="AF2005" i="1"/>
  <c r="AG2005" i="1"/>
  <c r="A2006" i="1"/>
  <c r="AA2006" i="1"/>
  <c r="AB2006" i="1"/>
  <c r="AC2006" i="1"/>
  <c r="AD2006" i="1"/>
  <c r="AE2006" i="1"/>
  <c r="AF2006" i="1"/>
  <c r="AG2006" i="1"/>
  <c r="A2007" i="1"/>
  <c r="AA2007" i="1"/>
  <c r="AB2007" i="1"/>
  <c r="AC2007" i="1"/>
  <c r="AD2007" i="1"/>
  <c r="AE2007" i="1"/>
  <c r="AF2007" i="1"/>
  <c r="AG2007" i="1"/>
  <c r="A2008" i="1"/>
  <c r="AA2008" i="1"/>
  <c r="AB2008" i="1"/>
  <c r="AC2008" i="1"/>
  <c r="AD2008" i="1"/>
  <c r="AE2008" i="1"/>
  <c r="AF2008" i="1"/>
  <c r="AG2008" i="1"/>
  <c r="A2009" i="1"/>
  <c r="AA2009" i="1"/>
  <c r="AB2009" i="1"/>
  <c r="AC2009" i="1"/>
  <c r="AD2009" i="1"/>
  <c r="AE2009" i="1"/>
  <c r="AF2009" i="1"/>
  <c r="AG2009" i="1"/>
  <c r="A2010" i="1"/>
  <c r="AA2010" i="1"/>
  <c r="AB2010" i="1"/>
  <c r="AC2010" i="1"/>
  <c r="AD2010" i="1"/>
  <c r="AE2010" i="1"/>
  <c r="AF2010" i="1"/>
  <c r="AG2010" i="1"/>
  <c r="A2011" i="1"/>
  <c r="AA2011" i="1"/>
  <c r="AB2011" i="1"/>
  <c r="AC2011" i="1"/>
  <c r="AD2011" i="1"/>
  <c r="AE2011" i="1"/>
  <c r="AF2011" i="1"/>
  <c r="AG2011" i="1"/>
  <c r="A2012" i="1"/>
  <c r="AA2012" i="1"/>
  <c r="AB2012" i="1"/>
  <c r="AC2012" i="1"/>
  <c r="AD2012" i="1"/>
  <c r="AE2012" i="1"/>
  <c r="AF2012" i="1"/>
  <c r="AG2012" i="1"/>
  <c r="A2013" i="1"/>
  <c r="AA2013" i="1"/>
  <c r="AB2013" i="1"/>
  <c r="AC2013" i="1"/>
  <c r="AD2013" i="1"/>
  <c r="AE2013" i="1"/>
  <c r="AF2013" i="1"/>
  <c r="AG2013" i="1"/>
  <c r="A2014" i="1"/>
  <c r="AA2014" i="1"/>
  <c r="AB2014" i="1"/>
  <c r="AC2014" i="1"/>
  <c r="AD2014" i="1"/>
  <c r="AE2014" i="1"/>
  <c r="AF2014" i="1"/>
  <c r="AG2014" i="1"/>
  <c r="A2015" i="1"/>
  <c r="AA2015" i="1"/>
  <c r="AB2015" i="1"/>
  <c r="AC2015" i="1"/>
  <c r="AD2015" i="1"/>
  <c r="AE2015" i="1"/>
  <c r="AF2015" i="1"/>
  <c r="AG2015" i="1"/>
  <c r="A2016" i="1"/>
  <c r="AA2016" i="1"/>
  <c r="AB2016" i="1"/>
  <c r="AC2016" i="1"/>
  <c r="AD2016" i="1"/>
  <c r="AE2016" i="1"/>
  <c r="AF2016" i="1"/>
  <c r="AG2016" i="1"/>
  <c r="A2017" i="1"/>
  <c r="AA2017" i="1"/>
  <c r="AB2017" i="1"/>
  <c r="AC2017" i="1"/>
  <c r="AD2017" i="1"/>
  <c r="AE2017" i="1"/>
  <c r="AF2017" i="1"/>
  <c r="AG2017" i="1"/>
  <c r="A2018" i="1"/>
  <c r="AA2018" i="1"/>
  <c r="AB2018" i="1"/>
  <c r="AC2018" i="1"/>
  <c r="AD2018" i="1"/>
  <c r="AE2018" i="1"/>
  <c r="AF2018" i="1"/>
  <c r="AG2018" i="1"/>
  <c r="A2019" i="1"/>
  <c r="AA2019" i="1"/>
  <c r="AB2019" i="1"/>
  <c r="AC2019" i="1"/>
  <c r="AD2019" i="1"/>
  <c r="AE2019" i="1"/>
  <c r="AF2019" i="1"/>
  <c r="AG2019" i="1"/>
  <c r="A2020" i="1"/>
  <c r="AA2020" i="1"/>
  <c r="AB2020" i="1"/>
  <c r="AC2020" i="1"/>
  <c r="AD2020" i="1"/>
  <c r="AE2020" i="1"/>
  <c r="AF2020" i="1"/>
  <c r="AG2020" i="1"/>
  <c r="A2021" i="1"/>
  <c r="AA2021" i="1"/>
  <c r="AB2021" i="1"/>
  <c r="AC2021" i="1"/>
  <c r="AD2021" i="1"/>
  <c r="AE2021" i="1"/>
  <c r="AF2021" i="1"/>
  <c r="AG2021" i="1"/>
  <c r="A2022" i="1"/>
  <c r="AA2022" i="1"/>
  <c r="AB2022" i="1"/>
  <c r="AC2022" i="1"/>
  <c r="AD2022" i="1"/>
  <c r="AE2022" i="1"/>
  <c r="AF2022" i="1"/>
  <c r="AG2022" i="1"/>
  <c r="A2023" i="1"/>
  <c r="AA2023" i="1"/>
  <c r="AB2023" i="1"/>
  <c r="AC2023" i="1"/>
  <c r="AD2023" i="1"/>
  <c r="AE2023" i="1"/>
  <c r="AF2023" i="1"/>
  <c r="AG2023" i="1"/>
  <c r="A2024" i="1"/>
  <c r="AA2024" i="1"/>
  <c r="AB2024" i="1"/>
  <c r="AC2024" i="1"/>
  <c r="AD2024" i="1"/>
  <c r="AE2024" i="1"/>
  <c r="AF2024" i="1"/>
  <c r="AG2024" i="1"/>
  <c r="A2025" i="1"/>
  <c r="AA2025" i="1"/>
  <c r="AB2025" i="1"/>
  <c r="AC2025" i="1"/>
  <c r="AD2025" i="1"/>
  <c r="AE2025" i="1"/>
  <c r="AF2025" i="1"/>
  <c r="AG2025" i="1"/>
  <c r="A2026" i="1"/>
  <c r="AA2026" i="1"/>
  <c r="AB2026" i="1"/>
  <c r="AC2026" i="1"/>
  <c r="AD2026" i="1"/>
  <c r="AE2026" i="1"/>
  <c r="AF2026" i="1"/>
  <c r="AG2026" i="1"/>
  <c r="A2027" i="1"/>
  <c r="AA2027" i="1"/>
  <c r="AB2027" i="1"/>
  <c r="AC2027" i="1"/>
  <c r="AD2027" i="1"/>
  <c r="AE2027" i="1"/>
  <c r="AF2027" i="1"/>
  <c r="AG2027" i="1"/>
  <c r="A2028" i="1"/>
  <c r="AA2028" i="1"/>
  <c r="AB2028" i="1"/>
  <c r="AC2028" i="1"/>
  <c r="AD2028" i="1"/>
  <c r="AE2028" i="1"/>
  <c r="AF2028" i="1"/>
  <c r="AG2028" i="1"/>
  <c r="A2029" i="1"/>
  <c r="AA2029" i="1"/>
  <c r="AB2029" i="1"/>
  <c r="AC2029" i="1"/>
  <c r="AD2029" i="1"/>
  <c r="AE2029" i="1"/>
  <c r="AF2029" i="1"/>
  <c r="AG2029" i="1"/>
  <c r="A2030" i="1"/>
  <c r="AA2030" i="1"/>
  <c r="AB2030" i="1"/>
  <c r="AC2030" i="1"/>
  <c r="AD2030" i="1"/>
  <c r="AE2030" i="1"/>
  <c r="AF2030" i="1"/>
  <c r="AG2030" i="1"/>
  <c r="A2031" i="1"/>
  <c r="AA2031" i="1"/>
  <c r="AB2031" i="1"/>
  <c r="AC2031" i="1"/>
  <c r="AD2031" i="1"/>
  <c r="AE2031" i="1"/>
  <c r="AF2031" i="1"/>
  <c r="AG2031" i="1"/>
  <c r="A2032" i="1"/>
  <c r="AA2032" i="1"/>
  <c r="AB2032" i="1"/>
  <c r="AC2032" i="1"/>
  <c r="AD2032" i="1"/>
  <c r="AE2032" i="1"/>
  <c r="AF2032" i="1"/>
  <c r="AG2032" i="1"/>
  <c r="A2033" i="1"/>
  <c r="AA2033" i="1"/>
  <c r="AB2033" i="1"/>
  <c r="AC2033" i="1"/>
  <c r="AD2033" i="1"/>
  <c r="AE2033" i="1"/>
  <c r="AF2033" i="1"/>
  <c r="AG2033" i="1"/>
  <c r="A2034" i="1"/>
  <c r="AA2034" i="1"/>
  <c r="AB2034" i="1"/>
  <c r="AC2034" i="1"/>
  <c r="AD2034" i="1"/>
  <c r="AE2034" i="1"/>
  <c r="AF2034" i="1"/>
  <c r="AG2034" i="1"/>
  <c r="A2035" i="1"/>
  <c r="AA2035" i="1"/>
  <c r="AB2035" i="1"/>
  <c r="AC2035" i="1"/>
  <c r="AD2035" i="1"/>
  <c r="AE2035" i="1"/>
  <c r="AF2035" i="1"/>
  <c r="AG2035" i="1"/>
  <c r="A2036" i="1"/>
  <c r="AA2036" i="1"/>
  <c r="AB2036" i="1"/>
  <c r="AC2036" i="1"/>
  <c r="AD2036" i="1"/>
  <c r="AE2036" i="1"/>
  <c r="AF2036" i="1"/>
  <c r="AG2036" i="1"/>
  <c r="A2037" i="1"/>
  <c r="AA2037" i="1"/>
  <c r="AB2037" i="1"/>
  <c r="AC2037" i="1"/>
  <c r="AD2037" i="1"/>
  <c r="AE2037" i="1"/>
  <c r="AF2037" i="1"/>
  <c r="AG2037" i="1"/>
  <c r="A2038" i="1"/>
  <c r="AA2038" i="1"/>
  <c r="AB2038" i="1"/>
  <c r="AC2038" i="1"/>
  <c r="AD2038" i="1"/>
  <c r="AE2038" i="1"/>
  <c r="AF2038" i="1"/>
  <c r="AG2038" i="1"/>
  <c r="A2039" i="1"/>
  <c r="AA2039" i="1"/>
  <c r="AB2039" i="1"/>
  <c r="AC2039" i="1"/>
  <c r="AD2039" i="1"/>
  <c r="AE2039" i="1"/>
  <c r="AF2039" i="1"/>
  <c r="AG2039" i="1"/>
  <c r="A2040" i="1"/>
  <c r="AA2040" i="1"/>
  <c r="AB2040" i="1"/>
  <c r="AC2040" i="1"/>
  <c r="AD2040" i="1"/>
  <c r="AE2040" i="1"/>
  <c r="AF2040" i="1"/>
  <c r="AG2040" i="1"/>
  <c r="A2041" i="1"/>
  <c r="AA2041" i="1"/>
  <c r="AB2041" i="1"/>
  <c r="AC2041" i="1"/>
  <c r="AD2041" i="1"/>
  <c r="AE2041" i="1"/>
  <c r="AF2041" i="1"/>
  <c r="AG2041" i="1"/>
  <c r="A2042" i="1"/>
  <c r="AA2042" i="1"/>
  <c r="AB2042" i="1"/>
  <c r="AC2042" i="1"/>
  <c r="AD2042" i="1"/>
  <c r="AE2042" i="1"/>
  <c r="AF2042" i="1"/>
  <c r="AG2042" i="1"/>
  <c r="A2043" i="1"/>
  <c r="AA2043" i="1"/>
  <c r="AB2043" i="1"/>
  <c r="AC2043" i="1"/>
  <c r="AD2043" i="1"/>
  <c r="AE2043" i="1"/>
  <c r="AF2043" i="1"/>
  <c r="AG2043" i="1"/>
  <c r="A2044" i="1"/>
  <c r="AA2044" i="1"/>
  <c r="AB2044" i="1"/>
  <c r="AC2044" i="1"/>
  <c r="AD2044" i="1"/>
  <c r="AE2044" i="1"/>
  <c r="AF2044" i="1"/>
  <c r="AG2044" i="1"/>
  <c r="A2045" i="1"/>
  <c r="AA2045" i="1"/>
  <c r="AB2045" i="1"/>
  <c r="AC2045" i="1"/>
  <c r="AD2045" i="1"/>
  <c r="AE2045" i="1"/>
  <c r="AF2045" i="1"/>
  <c r="AG2045" i="1"/>
  <c r="A2046" i="1"/>
  <c r="AA2046" i="1"/>
  <c r="AB2046" i="1"/>
  <c r="AC2046" i="1"/>
  <c r="AD2046" i="1"/>
  <c r="AE2046" i="1"/>
  <c r="AF2046" i="1"/>
  <c r="AG2046" i="1"/>
  <c r="A2047" i="1"/>
  <c r="AA2047" i="1"/>
  <c r="AB2047" i="1"/>
  <c r="AC2047" i="1"/>
  <c r="AD2047" i="1"/>
  <c r="AE2047" i="1"/>
  <c r="AF2047" i="1"/>
  <c r="AG2047" i="1"/>
  <c r="A2048" i="1"/>
  <c r="AA2048" i="1"/>
  <c r="AB2048" i="1"/>
  <c r="AC2048" i="1"/>
  <c r="AD2048" i="1"/>
  <c r="AE2048" i="1"/>
  <c r="AF2048" i="1"/>
  <c r="AG2048" i="1"/>
  <c r="A2049" i="1"/>
  <c r="AA2049" i="1"/>
  <c r="AB2049" i="1"/>
  <c r="AC2049" i="1"/>
  <c r="AD2049" i="1"/>
  <c r="AE2049" i="1"/>
  <c r="AF2049" i="1"/>
  <c r="AG2049" i="1"/>
  <c r="A2050" i="1"/>
  <c r="AA2050" i="1"/>
  <c r="AB2050" i="1"/>
  <c r="AC2050" i="1"/>
  <c r="AD2050" i="1"/>
  <c r="AE2050" i="1"/>
  <c r="AF2050" i="1"/>
  <c r="AG2050" i="1"/>
  <c r="A2051" i="1"/>
  <c r="AA2051" i="1"/>
  <c r="AB2051" i="1"/>
  <c r="AC2051" i="1"/>
  <c r="AD2051" i="1"/>
  <c r="AE2051" i="1"/>
  <c r="AF2051" i="1"/>
  <c r="AG2051" i="1"/>
  <c r="A2052" i="1"/>
  <c r="AA2052" i="1"/>
  <c r="AB2052" i="1"/>
  <c r="AC2052" i="1"/>
  <c r="AD2052" i="1"/>
  <c r="AE2052" i="1"/>
  <c r="AF2052" i="1"/>
  <c r="AG2052" i="1"/>
  <c r="A2053" i="1"/>
  <c r="AA2053" i="1"/>
  <c r="AB2053" i="1"/>
  <c r="AC2053" i="1"/>
  <c r="AD2053" i="1"/>
  <c r="AE2053" i="1"/>
  <c r="AF2053" i="1"/>
  <c r="AG2053" i="1"/>
  <c r="A2054" i="1"/>
  <c r="AA2054" i="1"/>
  <c r="AB2054" i="1"/>
  <c r="AC2054" i="1"/>
  <c r="AD2054" i="1"/>
  <c r="AE2054" i="1"/>
  <c r="AF2054" i="1"/>
  <c r="AG2054" i="1"/>
  <c r="A2055" i="1"/>
  <c r="AA2055" i="1"/>
  <c r="AB2055" i="1"/>
  <c r="AC2055" i="1"/>
  <c r="AD2055" i="1"/>
  <c r="AE2055" i="1"/>
  <c r="AF2055" i="1"/>
  <c r="AG2055" i="1"/>
  <c r="A2056" i="1"/>
  <c r="AA2056" i="1"/>
  <c r="AB2056" i="1"/>
  <c r="AC2056" i="1"/>
  <c r="AD2056" i="1"/>
  <c r="AE2056" i="1"/>
  <c r="AF2056" i="1"/>
  <c r="AG2056" i="1"/>
  <c r="A2057" i="1"/>
  <c r="AA2057" i="1"/>
  <c r="AB2057" i="1"/>
  <c r="AC2057" i="1"/>
  <c r="AD2057" i="1"/>
  <c r="AE2057" i="1"/>
  <c r="AF2057" i="1"/>
  <c r="AG2057" i="1"/>
  <c r="A2058" i="1"/>
  <c r="AA2058" i="1"/>
  <c r="AB2058" i="1"/>
  <c r="AC2058" i="1"/>
  <c r="AD2058" i="1"/>
  <c r="AE2058" i="1"/>
  <c r="AF2058" i="1"/>
  <c r="AG2058" i="1"/>
  <c r="A2059" i="1"/>
  <c r="AA2059" i="1"/>
  <c r="AB2059" i="1"/>
  <c r="AC2059" i="1"/>
  <c r="AD2059" i="1"/>
  <c r="AE2059" i="1"/>
  <c r="AF2059" i="1"/>
  <c r="AG2059" i="1"/>
  <c r="A2060" i="1"/>
  <c r="AA2060" i="1"/>
  <c r="AB2060" i="1"/>
  <c r="AC2060" i="1"/>
  <c r="AD2060" i="1"/>
  <c r="AE2060" i="1"/>
  <c r="AF2060" i="1"/>
  <c r="AG2060" i="1"/>
  <c r="A2061" i="1"/>
  <c r="AA2061" i="1"/>
  <c r="AB2061" i="1"/>
  <c r="AC2061" i="1"/>
  <c r="AD2061" i="1"/>
  <c r="AE2061" i="1"/>
  <c r="AF2061" i="1"/>
  <c r="AG2061" i="1"/>
  <c r="A2062" i="1"/>
  <c r="AA2062" i="1"/>
  <c r="AB2062" i="1"/>
  <c r="AC2062" i="1"/>
  <c r="AD2062" i="1"/>
  <c r="AE2062" i="1"/>
  <c r="AF2062" i="1"/>
  <c r="AG2062" i="1"/>
  <c r="A2063" i="1"/>
  <c r="AA2063" i="1"/>
  <c r="AB2063" i="1"/>
  <c r="AC2063" i="1"/>
  <c r="AD2063" i="1"/>
  <c r="AE2063" i="1"/>
  <c r="AF2063" i="1"/>
  <c r="AG2063" i="1"/>
  <c r="A2064" i="1"/>
  <c r="AA2064" i="1"/>
  <c r="AB2064" i="1"/>
  <c r="AC2064" i="1"/>
  <c r="AD2064" i="1"/>
  <c r="AE2064" i="1"/>
  <c r="AF2064" i="1"/>
  <c r="AG2064" i="1"/>
  <c r="A2065" i="1"/>
  <c r="AA2065" i="1"/>
  <c r="AB2065" i="1"/>
  <c r="AC2065" i="1"/>
  <c r="AD2065" i="1"/>
  <c r="AE2065" i="1"/>
  <c r="AF2065" i="1"/>
  <c r="AG2065" i="1"/>
  <c r="A2066" i="1"/>
  <c r="AA2066" i="1"/>
  <c r="AB2066" i="1"/>
  <c r="AC2066" i="1"/>
  <c r="AD2066" i="1"/>
  <c r="AE2066" i="1"/>
  <c r="AF2066" i="1"/>
  <c r="AG2066" i="1"/>
  <c r="A2067" i="1"/>
  <c r="AA2067" i="1"/>
  <c r="AB2067" i="1"/>
  <c r="AC2067" i="1"/>
  <c r="AD2067" i="1"/>
  <c r="AE2067" i="1"/>
  <c r="AF2067" i="1"/>
  <c r="AG2067" i="1"/>
  <c r="A2068" i="1"/>
  <c r="AA2068" i="1"/>
  <c r="AB2068" i="1"/>
  <c r="AC2068" i="1"/>
  <c r="AD2068" i="1"/>
  <c r="AE2068" i="1"/>
  <c r="AF2068" i="1"/>
  <c r="AG2068" i="1"/>
  <c r="A2069" i="1"/>
  <c r="AA2069" i="1"/>
  <c r="AB2069" i="1"/>
  <c r="AC2069" i="1"/>
  <c r="AD2069" i="1"/>
  <c r="AE2069" i="1"/>
  <c r="AF2069" i="1"/>
  <c r="AG2069" i="1"/>
  <c r="A2070" i="1"/>
  <c r="AA2070" i="1"/>
  <c r="AB2070" i="1"/>
  <c r="AC2070" i="1"/>
  <c r="AD2070" i="1"/>
  <c r="AE2070" i="1"/>
  <c r="AF2070" i="1"/>
  <c r="AG2070" i="1"/>
  <c r="A2071" i="1"/>
  <c r="AA2071" i="1"/>
  <c r="AB2071" i="1"/>
  <c r="AC2071" i="1"/>
  <c r="AD2071" i="1"/>
  <c r="AE2071" i="1"/>
  <c r="AF2071" i="1"/>
  <c r="AG2071" i="1"/>
  <c r="A2072" i="1"/>
  <c r="AA2072" i="1"/>
  <c r="AB2072" i="1"/>
  <c r="AC2072" i="1"/>
  <c r="AD2072" i="1"/>
  <c r="AE2072" i="1"/>
  <c r="AF2072" i="1"/>
  <c r="AG2072" i="1"/>
  <c r="A2073" i="1"/>
  <c r="AA2073" i="1"/>
  <c r="AB2073" i="1"/>
  <c r="AC2073" i="1"/>
  <c r="AD2073" i="1"/>
  <c r="AE2073" i="1"/>
  <c r="AF2073" i="1"/>
  <c r="AG2073" i="1"/>
  <c r="A2074" i="1"/>
  <c r="AA2074" i="1"/>
  <c r="AB2074" i="1"/>
  <c r="AC2074" i="1"/>
  <c r="AD2074" i="1"/>
  <c r="AE2074" i="1"/>
  <c r="AF2074" i="1"/>
  <c r="AG2074" i="1"/>
  <c r="A2075" i="1"/>
  <c r="AA2075" i="1"/>
  <c r="AB2075" i="1"/>
  <c r="AC2075" i="1"/>
  <c r="AD2075" i="1"/>
  <c r="AE2075" i="1"/>
  <c r="AF2075" i="1"/>
  <c r="AG2075" i="1"/>
  <c r="A2076" i="1"/>
  <c r="AA2076" i="1"/>
  <c r="AB2076" i="1"/>
  <c r="AC2076" i="1"/>
  <c r="AD2076" i="1"/>
  <c r="AE2076" i="1"/>
  <c r="AF2076" i="1"/>
  <c r="AG2076" i="1"/>
  <c r="A2077" i="1"/>
  <c r="AA2077" i="1"/>
  <c r="AB2077" i="1"/>
  <c r="AC2077" i="1"/>
  <c r="AD2077" i="1"/>
  <c r="AE2077" i="1"/>
  <c r="AF2077" i="1"/>
  <c r="AG2077" i="1"/>
  <c r="A2078" i="1"/>
  <c r="AA2078" i="1"/>
  <c r="AB2078" i="1"/>
  <c r="AC2078" i="1"/>
  <c r="AD2078" i="1"/>
  <c r="AE2078" i="1"/>
  <c r="AF2078" i="1"/>
  <c r="AG2078" i="1"/>
  <c r="A2079" i="1"/>
  <c r="AA2079" i="1"/>
  <c r="AB2079" i="1"/>
  <c r="AC2079" i="1"/>
  <c r="AD2079" i="1"/>
  <c r="AE2079" i="1"/>
  <c r="AF2079" i="1"/>
  <c r="AG2079" i="1"/>
  <c r="A2080" i="1"/>
  <c r="AA2080" i="1"/>
  <c r="AB2080" i="1"/>
  <c r="AC2080" i="1"/>
  <c r="AD2080" i="1"/>
  <c r="AE2080" i="1"/>
  <c r="AF2080" i="1"/>
  <c r="AG2080" i="1"/>
  <c r="A2081" i="1"/>
  <c r="AA2081" i="1"/>
  <c r="AB2081" i="1"/>
  <c r="AC2081" i="1"/>
  <c r="AD2081" i="1"/>
  <c r="AE2081" i="1"/>
  <c r="AF2081" i="1"/>
  <c r="AG2081" i="1"/>
  <c r="A2082" i="1"/>
  <c r="AA2082" i="1"/>
  <c r="AB2082" i="1"/>
  <c r="AC2082" i="1"/>
  <c r="AD2082" i="1"/>
  <c r="AE2082" i="1"/>
  <c r="AF2082" i="1"/>
  <c r="AG2082" i="1"/>
  <c r="A2083" i="1"/>
  <c r="AA2083" i="1"/>
  <c r="AB2083" i="1"/>
  <c r="AC2083" i="1"/>
  <c r="AD2083" i="1"/>
  <c r="AE2083" i="1"/>
  <c r="AF2083" i="1"/>
  <c r="AG2083" i="1"/>
  <c r="A2084" i="1"/>
  <c r="AA2084" i="1"/>
  <c r="AB2084" i="1"/>
  <c r="AC2084" i="1"/>
  <c r="AD2084" i="1"/>
  <c r="AE2084" i="1"/>
  <c r="AF2084" i="1"/>
  <c r="AG2084" i="1"/>
  <c r="A2085" i="1"/>
  <c r="AA2085" i="1"/>
  <c r="AB2085" i="1"/>
  <c r="AC2085" i="1"/>
  <c r="AD2085" i="1"/>
  <c r="AE2085" i="1"/>
  <c r="AF2085" i="1"/>
  <c r="AG2085" i="1"/>
  <c r="A2086" i="1"/>
  <c r="AA2086" i="1"/>
  <c r="AB2086" i="1"/>
  <c r="AC2086" i="1"/>
  <c r="AD2086" i="1"/>
  <c r="AE2086" i="1"/>
  <c r="AF2086" i="1"/>
  <c r="AG2086" i="1"/>
  <c r="A2087" i="1"/>
  <c r="AA2087" i="1"/>
  <c r="AB2087" i="1"/>
  <c r="AC2087" i="1"/>
  <c r="AD2087" i="1"/>
  <c r="AE2087" i="1"/>
  <c r="AF2087" i="1"/>
  <c r="AG2087" i="1"/>
  <c r="A2088" i="1"/>
  <c r="AA2088" i="1"/>
  <c r="AB2088" i="1"/>
  <c r="AC2088" i="1"/>
  <c r="AD2088" i="1"/>
  <c r="AE2088" i="1"/>
  <c r="AF2088" i="1"/>
  <c r="AG2088" i="1"/>
  <c r="A2089" i="1"/>
  <c r="AA2089" i="1"/>
  <c r="AB2089" i="1"/>
  <c r="AC2089" i="1"/>
  <c r="AD2089" i="1"/>
  <c r="AE2089" i="1"/>
  <c r="AF2089" i="1"/>
  <c r="AG2089" i="1"/>
  <c r="A2090" i="1"/>
  <c r="AA2090" i="1"/>
  <c r="AB2090" i="1"/>
  <c r="AC2090" i="1"/>
  <c r="AD2090" i="1"/>
  <c r="AE2090" i="1"/>
  <c r="AF2090" i="1"/>
  <c r="AG2090" i="1"/>
  <c r="A2091" i="1"/>
  <c r="AA2091" i="1"/>
  <c r="AB2091" i="1"/>
  <c r="AC2091" i="1"/>
  <c r="AD2091" i="1"/>
  <c r="AE2091" i="1"/>
  <c r="AF2091" i="1"/>
  <c r="AG2091" i="1"/>
  <c r="A2092" i="1"/>
  <c r="AA2092" i="1"/>
  <c r="AB2092" i="1"/>
  <c r="AC2092" i="1"/>
  <c r="AD2092" i="1"/>
  <c r="AE2092" i="1"/>
  <c r="AF2092" i="1"/>
  <c r="AG2092" i="1"/>
  <c r="A2093" i="1"/>
  <c r="AA2093" i="1"/>
  <c r="AB2093" i="1"/>
  <c r="AC2093" i="1"/>
  <c r="AD2093" i="1"/>
  <c r="AE2093" i="1"/>
  <c r="AF2093" i="1"/>
  <c r="AG2093" i="1"/>
  <c r="A2094" i="1"/>
  <c r="AA2094" i="1"/>
  <c r="AB2094" i="1"/>
  <c r="AC2094" i="1"/>
  <c r="AD2094" i="1"/>
  <c r="AE2094" i="1"/>
  <c r="AF2094" i="1"/>
  <c r="AG2094" i="1"/>
  <c r="A2095" i="1"/>
  <c r="AA2095" i="1"/>
  <c r="AB2095" i="1"/>
  <c r="AC2095" i="1"/>
  <c r="AD2095" i="1"/>
  <c r="AE2095" i="1"/>
  <c r="AF2095" i="1"/>
  <c r="AG2095" i="1"/>
  <c r="A2096" i="1"/>
  <c r="AA2096" i="1"/>
  <c r="AB2096" i="1"/>
  <c r="AC2096" i="1"/>
  <c r="AD2096" i="1"/>
  <c r="AE2096" i="1"/>
  <c r="AF2096" i="1"/>
  <c r="AG2096" i="1"/>
  <c r="A2097" i="1"/>
  <c r="AA2097" i="1"/>
  <c r="AB2097" i="1"/>
  <c r="AC2097" i="1"/>
  <c r="AD2097" i="1"/>
  <c r="AE2097" i="1"/>
  <c r="AF2097" i="1"/>
  <c r="AG2097" i="1"/>
  <c r="A2098" i="1"/>
  <c r="AA2098" i="1"/>
  <c r="AB2098" i="1"/>
  <c r="AC2098" i="1"/>
  <c r="AD2098" i="1"/>
  <c r="AE2098" i="1"/>
  <c r="AF2098" i="1"/>
  <c r="AG2098" i="1"/>
  <c r="A2099" i="1"/>
  <c r="AA2099" i="1"/>
  <c r="AB2099" i="1"/>
  <c r="AC2099" i="1"/>
  <c r="AD2099" i="1"/>
  <c r="AE2099" i="1"/>
  <c r="AF2099" i="1"/>
  <c r="AG2099" i="1"/>
  <c r="A2100" i="1"/>
  <c r="AA2100" i="1"/>
  <c r="AB2100" i="1"/>
  <c r="AC2100" i="1"/>
  <c r="AD2100" i="1"/>
  <c r="AE2100" i="1"/>
  <c r="AF2100" i="1"/>
  <c r="AG2100" i="1"/>
  <c r="A2101" i="1"/>
  <c r="AA2101" i="1"/>
  <c r="AB2101" i="1"/>
  <c r="AC2101" i="1"/>
  <c r="AD2101" i="1"/>
  <c r="AE2101" i="1"/>
  <c r="AF2101" i="1"/>
  <c r="AG2101" i="1"/>
  <c r="A2102" i="1"/>
  <c r="AA2102" i="1"/>
  <c r="AB2102" i="1"/>
  <c r="AC2102" i="1"/>
  <c r="AD2102" i="1"/>
  <c r="AE2102" i="1"/>
  <c r="AF2102" i="1"/>
  <c r="AG2102" i="1"/>
  <c r="A2103" i="1"/>
  <c r="AA2103" i="1"/>
  <c r="AB2103" i="1"/>
  <c r="AC2103" i="1"/>
  <c r="AD2103" i="1"/>
  <c r="AE2103" i="1"/>
  <c r="AF2103" i="1"/>
  <c r="AG2103" i="1"/>
  <c r="A2104" i="1"/>
  <c r="AA2104" i="1"/>
  <c r="AB2104" i="1"/>
  <c r="AC2104" i="1"/>
  <c r="AD2104" i="1"/>
  <c r="AE2104" i="1"/>
  <c r="AF2104" i="1"/>
  <c r="AG2104" i="1"/>
  <c r="A2105" i="1"/>
  <c r="AA2105" i="1"/>
  <c r="AB2105" i="1"/>
  <c r="AC2105" i="1"/>
  <c r="AD2105" i="1"/>
  <c r="AE2105" i="1"/>
  <c r="AF2105" i="1"/>
  <c r="AG2105" i="1"/>
  <c r="A2106" i="1"/>
  <c r="AA2106" i="1"/>
  <c r="AB2106" i="1"/>
  <c r="AC2106" i="1"/>
  <c r="AD2106" i="1"/>
  <c r="AE2106" i="1"/>
  <c r="AF2106" i="1"/>
  <c r="AG2106" i="1"/>
  <c r="A2107" i="1"/>
  <c r="AA2107" i="1"/>
  <c r="AB2107" i="1"/>
  <c r="AC2107" i="1"/>
  <c r="AD2107" i="1"/>
  <c r="AE2107" i="1"/>
  <c r="AF2107" i="1"/>
  <c r="AG2107" i="1"/>
  <c r="A2108" i="1"/>
  <c r="AA2108" i="1"/>
  <c r="AB2108" i="1"/>
  <c r="AC2108" i="1"/>
  <c r="AD2108" i="1"/>
  <c r="AE2108" i="1"/>
  <c r="AF2108" i="1"/>
  <c r="AG2108" i="1"/>
  <c r="A2109" i="1"/>
  <c r="AA2109" i="1"/>
  <c r="AB2109" i="1"/>
  <c r="AC2109" i="1"/>
  <c r="AD2109" i="1"/>
  <c r="AE2109" i="1"/>
  <c r="AF2109" i="1"/>
  <c r="AG2109" i="1"/>
  <c r="A2110" i="1"/>
  <c r="AA2110" i="1"/>
  <c r="AB2110" i="1"/>
  <c r="AC2110" i="1"/>
  <c r="AD2110" i="1"/>
  <c r="AE2110" i="1"/>
  <c r="AF2110" i="1"/>
  <c r="AG2110" i="1"/>
  <c r="A2111" i="1"/>
  <c r="AA2111" i="1"/>
  <c r="AB2111" i="1"/>
  <c r="AC2111" i="1"/>
  <c r="AD2111" i="1"/>
  <c r="AE2111" i="1"/>
  <c r="AF2111" i="1"/>
  <c r="AG2111" i="1"/>
  <c r="A2112" i="1"/>
  <c r="AA2112" i="1"/>
  <c r="AB2112" i="1"/>
  <c r="AC2112" i="1"/>
  <c r="AD2112" i="1"/>
  <c r="AE2112" i="1"/>
  <c r="AF2112" i="1"/>
  <c r="AG2112" i="1"/>
  <c r="A2113" i="1"/>
  <c r="AA2113" i="1"/>
  <c r="AB2113" i="1"/>
  <c r="AC2113" i="1"/>
  <c r="AD2113" i="1"/>
  <c r="AE2113" i="1"/>
  <c r="AF2113" i="1"/>
  <c r="AG2113" i="1"/>
  <c r="A2114" i="1"/>
  <c r="AA2114" i="1"/>
  <c r="AB2114" i="1"/>
  <c r="AC2114" i="1"/>
  <c r="AD2114" i="1"/>
  <c r="AE2114" i="1"/>
  <c r="AF2114" i="1"/>
  <c r="AG2114" i="1"/>
  <c r="A2115" i="1"/>
  <c r="AA2115" i="1"/>
  <c r="AB2115" i="1"/>
  <c r="AC2115" i="1"/>
  <c r="AD2115" i="1"/>
  <c r="AE2115" i="1"/>
  <c r="AF2115" i="1"/>
  <c r="AG2115" i="1"/>
  <c r="A2116" i="1"/>
  <c r="AA2116" i="1"/>
  <c r="AB2116" i="1"/>
  <c r="AC2116" i="1"/>
  <c r="AD2116" i="1"/>
  <c r="AE2116" i="1"/>
  <c r="AF2116" i="1"/>
  <c r="AG2116" i="1"/>
  <c r="A2117" i="1"/>
  <c r="AA2117" i="1"/>
  <c r="AB2117" i="1"/>
  <c r="AC2117" i="1"/>
  <c r="AD2117" i="1"/>
  <c r="AE2117" i="1"/>
  <c r="AF2117" i="1"/>
  <c r="AG2117" i="1"/>
  <c r="A2118" i="1"/>
  <c r="AA2118" i="1"/>
  <c r="AB2118" i="1"/>
  <c r="AC2118" i="1"/>
  <c r="AD2118" i="1"/>
  <c r="AE2118" i="1"/>
  <c r="AF2118" i="1"/>
  <c r="AG2118" i="1"/>
  <c r="A2119" i="1"/>
  <c r="AA2119" i="1"/>
  <c r="AB2119" i="1"/>
  <c r="AC2119" i="1"/>
  <c r="AD2119" i="1"/>
  <c r="AE2119" i="1"/>
  <c r="AF2119" i="1"/>
  <c r="AG2119" i="1"/>
  <c r="A2120" i="1"/>
  <c r="AA2120" i="1"/>
  <c r="AB2120" i="1"/>
  <c r="AC2120" i="1"/>
  <c r="AD2120" i="1"/>
  <c r="AE2120" i="1"/>
  <c r="AF2120" i="1"/>
  <c r="AG2120" i="1"/>
  <c r="A2121" i="1"/>
  <c r="AA2121" i="1"/>
  <c r="AB2121" i="1"/>
  <c r="AC2121" i="1"/>
  <c r="AD2121" i="1"/>
  <c r="AE2121" i="1"/>
  <c r="AF2121" i="1"/>
  <c r="AG2121" i="1"/>
  <c r="A2122" i="1"/>
  <c r="AA2122" i="1"/>
  <c r="AB2122" i="1"/>
  <c r="AC2122" i="1"/>
  <c r="AD2122" i="1"/>
  <c r="AE2122" i="1"/>
  <c r="AF2122" i="1"/>
  <c r="AG2122" i="1"/>
  <c r="A2123" i="1"/>
  <c r="AA2123" i="1"/>
  <c r="AB2123" i="1"/>
  <c r="AC2123" i="1"/>
  <c r="AD2123" i="1"/>
  <c r="AE2123" i="1"/>
  <c r="AF2123" i="1"/>
  <c r="AG2123" i="1"/>
  <c r="A2124" i="1"/>
  <c r="AA2124" i="1"/>
  <c r="AB2124" i="1"/>
  <c r="AC2124" i="1"/>
  <c r="AD2124" i="1"/>
  <c r="AE2124" i="1"/>
  <c r="AF2124" i="1"/>
  <c r="AG2124" i="1"/>
  <c r="A2125" i="1"/>
  <c r="AA2125" i="1"/>
  <c r="AB2125" i="1"/>
  <c r="AC2125" i="1"/>
  <c r="AD2125" i="1"/>
  <c r="AE2125" i="1"/>
  <c r="AF2125" i="1"/>
  <c r="AG2125" i="1"/>
  <c r="A2126" i="1"/>
  <c r="AA2126" i="1"/>
  <c r="AB2126" i="1"/>
  <c r="AC2126" i="1"/>
  <c r="AD2126" i="1"/>
  <c r="AE2126" i="1"/>
  <c r="AF2126" i="1"/>
  <c r="AG2126" i="1"/>
  <c r="A2127" i="1"/>
  <c r="AA2127" i="1"/>
  <c r="AB2127" i="1"/>
  <c r="AC2127" i="1"/>
  <c r="AD2127" i="1"/>
  <c r="AE2127" i="1"/>
  <c r="AF2127" i="1"/>
  <c r="AG2127" i="1"/>
  <c r="A2128" i="1"/>
  <c r="AA2128" i="1"/>
  <c r="AB2128" i="1"/>
  <c r="AC2128" i="1"/>
  <c r="AD2128" i="1"/>
  <c r="AE2128" i="1"/>
  <c r="AF2128" i="1"/>
  <c r="AG2128" i="1"/>
  <c r="A2129" i="1"/>
  <c r="AA2129" i="1"/>
  <c r="AB2129" i="1"/>
  <c r="AC2129" i="1"/>
  <c r="AD2129" i="1"/>
  <c r="AE2129" i="1"/>
  <c r="AF2129" i="1"/>
  <c r="AG2129" i="1"/>
  <c r="A2130" i="1"/>
  <c r="AA2130" i="1"/>
  <c r="AB2130" i="1"/>
  <c r="AC2130" i="1"/>
  <c r="AD2130" i="1"/>
  <c r="AE2130" i="1"/>
  <c r="AF2130" i="1"/>
  <c r="AG2130" i="1"/>
  <c r="A2131" i="1"/>
  <c r="AA2131" i="1"/>
  <c r="AB2131" i="1"/>
  <c r="AC2131" i="1"/>
  <c r="AD2131" i="1"/>
  <c r="AE2131" i="1"/>
  <c r="AF2131" i="1"/>
  <c r="AG2131" i="1"/>
  <c r="A2132" i="1"/>
  <c r="AA2132" i="1"/>
  <c r="AB2132" i="1"/>
  <c r="AC2132" i="1"/>
  <c r="AD2132" i="1"/>
  <c r="AE2132" i="1"/>
  <c r="AF2132" i="1"/>
  <c r="AG2132" i="1"/>
  <c r="A2133" i="1"/>
  <c r="AA2133" i="1"/>
  <c r="AB2133" i="1"/>
  <c r="AC2133" i="1"/>
  <c r="AD2133" i="1"/>
  <c r="AE2133" i="1"/>
  <c r="AF2133" i="1"/>
  <c r="AG2133" i="1"/>
  <c r="A2134" i="1"/>
  <c r="AA2134" i="1"/>
  <c r="AB2134" i="1"/>
  <c r="AC2134" i="1"/>
  <c r="AD2134" i="1"/>
  <c r="AE2134" i="1"/>
  <c r="AF2134" i="1"/>
  <c r="AG2134" i="1"/>
  <c r="A2135" i="1"/>
  <c r="AA2135" i="1"/>
  <c r="AB2135" i="1"/>
  <c r="AC2135" i="1"/>
  <c r="AD2135" i="1"/>
  <c r="AE2135" i="1"/>
  <c r="AF2135" i="1"/>
  <c r="AG2135" i="1"/>
  <c r="A2136" i="1"/>
  <c r="AA2136" i="1"/>
  <c r="AB2136" i="1"/>
  <c r="AC2136" i="1"/>
  <c r="AD2136" i="1"/>
  <c r="AE2136" i="1"/>
  <c r="AF2136" i="1"/>
  <c r="AG2136" i="1"/>
  <c r="A2137" i="1"/>
  <c r="AA2137" i="1"/>
  <c r="AB2137" i="1"/>
  <c r="AC2137" i="1"/>
  <c r="AD2137" i="1"/>
  <c r="AE2137" i="1"/>
  <c r="AF2137" i="1"/>
  <c r="AG2137" i="1"/>
  <c r="A2138" i="1"/>
  <c r="AA2138" i="1"/>
  <c r="AB2138" i="1"/>
  <c r="AC2138" i="1"/>
  <c r="AD2138" i="1"/>
  <c r="AE2138" i="1"/>
  <c r="AF2138" i="1"/>
  <c r="AG2138" i="1"/>
  <c r="A2139" i="1"/>
  <c r="AA2139" i="1"/>
  <c r="AB2139" i="1"/>
  <c r="AC2139" i="1"/>
  <c r="AD2139" i="1"/>
  <c r="AE2139" i="1"/>
  <c r="AF2139" i="1"/>
  <c r="AG2139" i="1"/>
  <c r="A2140" i="1"/>
  <c r="AA2140" i="1"/>
  <c r="AB2140" i="1"/>
  <c r="AC2140" i="1"/>
  <c r="AD2140" i="1"/>
  <c r="AE2140" i="1"/>
  <c r="AF2140" i="1"/>
  <c r="AG2140" i="1"/>
  <c r="A2141" i="1"/>
  <c r="AA2141" i="1"/>
  <c r="AB2141" i="1"/>
  <c r="AC2141" i="1"/>
  <c r="AD2141" i="1"/>
  <c r="AE2141" i="1"/>
  <c r="AF2141" i="1"/>
  <c r="AG2141" i="1"/>
  <c r="A2142" i="1"/>
  <c r="AA2142" i="1"/>
  <c r="AB2142" i="1"/>
  <c r="AC2142" i="1"/>
  <c r="AD2142" i="1"/>
  <c r="AE2142" i="1"/>
  <c r="AF2142" i="1"/>
  <c r="AG2142" i="1"/>
  <c r="A2143" i="1"/>
  <c r="AA2143" i="1"/>
  <c r="AB2143" i="1"/>
  <c r="AC2143" i="1"/>
  <c r="AD2143" i="1"/>
  <c r="AE2143" i="1"/>
  <c r="AF2143" i="1"/>
  <c r="AG2143" i="1"/>
  <c r="A2144" i="1"/>
  <c r="AA2144" i="1"/>
  <c r="AB2144" i="1"/>
  <c r="AC2144" i="1"/>
  <c r="AD2144" i="1"/>
  <c r="AE2144" i="1"/>
  <c r="AF2144" i="1"/>
  <c r="AG2144" i="1"/>
  <c r="A2145" i="1"/>
  <c r="AA2145" i="1"/>
  <c r="AB2145" i="1"/>
  <c r="AC2145" i="1"/>
  <c r="AD2145" i="1"/>
  <c r="AE2145" i="1"/>
  <c r="AF2145" i="1"/>
  <c r="AG2145" i="1"/>
  <c r="A2146" i="1"/>
  <c r="AA2146" i="1"/>
  <c r="AB2146" i="1"/>
  <c r="AC2146" i="1"/>
  <c r="AD2146" i="1"/>
  <c r="AE2146" i="1"/>
  <c r="AF2146" i="1"/>
  <c r="AG2146" i="1"/>
  <c r="A2147" i="1"/>
  <c r="AA2147" i="1"/>
  <c r="AB2147" i="1"/>
  <c r="AC2147" i="1"/>
  <c r="AD2147" i="1"/>
  <c r="AE2147" i="1"/>
  <c r="AF2147" i="1"/>
  <c r="AG2147" i="1"/>
  <c r="A2148" i="1"/>
  <c r="AA2148" i="1"/>
  <c r="AB2148" i="1"/>
  <c r="AC2148" i="1"/>
  <c r="AD2148" i="1"/>
  <c r="AE2148" i="1"/>
  <c r="AF2148" i="1"/>
  <c r="AG2148" i="1"/>
  <c r="A2149" i="1"/>
  <c r="AA2149" i="1"/>
  <c r="AB2149" i="1"/>
  <c r="AC2149" i="1"/>
  <c r="AD2149" i="1"/>
  <c r="AE2149" i="1"/>
  <c r="AF2149" i="1"/>
  <c r="AG2149" i="1"/>
  <c r="A2150" i="1"/>
  <c r="AA2150" i="1"/>
  <c r="AB2150" i="1"/>
  <c r="AC2150" i="1"/>
  <c r="AD2150" i="1"/>
  <c r="AE2150" i="1"/>
  <c r="AF2150" i="1"/>
  <c r="AG2150" i="1"/>
  <c r="A2151" i="1"/>
  <c r="AA2151" i="1"/>
  <c r="AB2151" i="1"/>
  <c r="AC2151" i="1"/>
  <c r="AD2151" i="1"/>
  <c r="AE2151" i="1"/>
  <c r="AF2151" i="1"/>
  <c r="AG2151" i="1"/>
  <c r="A2152" i="1"/>
  <c r="AA2152" i="1"/>
  <c r="AB2152" i="1"/>
  <c r="AC2152" i="1"/>
  <c r="AD2152" i="1"/>
  <c r="AE2152" i="1"/>
  <c r="AF2152" i="1"/>
  <c r="AG2152" i="1"/>
  <c r="A2153" i="1"/>
  <c r="AA2153" i="1"/>
  <c r="AB2153" i="1"/>
  <c r="AC2153" i="1"/>
  <c r="AD2153" i="1"/>
  <c r="AE2153" i="1"/>
  <c r="AF2153" i="1"/>
  <c r="AG2153" i="1"/>
  <c r="A2154" i="1"/>
  <c r="AA2154" i="1"/>
  <c r="AB2154" i="1"/>
  <c r="AC2154" i="1"/>
  <c r="AD2154" i="1"/>
  <c r="AE2154" i="1"/>
  <c r="AF2154" i="1"/>
  <c r="AG2154" i="1"/>
  <c r="A2155" i="1"/>
  <c r="AA2155" i="1"/>
  <c r="AB2155" i="1"/>
  <c r="AC2155" i="1"/>
  <c r="AD2155" i="1"/>
  <c r="AE2155" i="1"/>
  <c r="AF2155" i="1"/>
  <c r="AG2155" i="1"/>
  <c r="A2156" i="1"/>
  <c r="AA2156" i="1"/>
  <c r="AB2156" i="1"/>
  <c r="AC2156" i="1"/>
  <c r="AD2156" i="1"/>
  <c r="AE2156" i="1"/>
  <c r="AF2156" i="1"/>
  <c r="AG2156" i="1"/>
  <c r="A2157" i="1"/>
  <c r="AA2157" i="1"/>
  <c r="AB2157" i="1"/>
  <c r="AC2157" i="1"/>
  <c r="AD2157" i="1"/>
  <c r="AE2157" i="1"/>
  <c r="AF2157" i="1"/>
  <c r="AG2157" i="1"/>
  <c r="A2158" i="1"/>
  <c r="AA2158" i="1"/>
  <c r="AB2158" i="1"/>
  <c r="AC2158" i="1"/>
  <c r="AD2158" i="1"/>
  <c r="AE2158" i="1"/>
  <c r="AF2158" i="1"/>
  <c r="AG2158" i="1"/>
  <c r="A2159" i="1"/>
  <c r="AA2159" i="1"/>
  <c r="AB2159" i="1"/>
  <c r="AC2159" i="1"/>
  <c r="AD2159" i="1"/>
  <c r="AE2159" i="1"/>
  <c r="AF2159" i="1"/>
  <c r="AG2159" i="1"/>
  <c r="A2160" i="1"/>
  <c r="AA2160" i="1"/>
  <c r="AB2160" i="1"/>
  <c r="AC2160" i="1"/>
  <c r="AD2160" i="1"/>
  <c r="AE2160" i="1"/>
  <c r="AF2160" i="1"/>
  <c r="AG2160" i="1"/>
  <c r="A2161" i="1"/>
  <c r="AA2161" i="1"/>
  <c r="AB2161" i="1"/>
  <c r="AC2161" i="1"/>
  <c r="AD2161" i="1"/>
  <c r="AE2161" i="1"/>
  <c r="AF2161" i="1"/>
  <c r="AG2161" i="1"/>
  <c r="A2162" i="1"/>
  <c r="AA2162" i="1"/>
  <c r="AB2162" i="1"/>
  <c r="AC2162" i="1"/>
  <c r="AD2162" i="1"/>
  <c r="AE2162" i="1"/>
  <c r="AF2162" i="1"/>
  <c r="AG2162" i="1"/>
  <c r="A2163" i="1"/>
  <c r="AA2163" i="1"/>
  <c r="AB2163" i="1"/>
  <c r="AC2163" i="1"/>
  <c r="AD2163" i="1"/>
  <c r="AE2163" i="1"/>
  <c r="AF2163" i="1"/>
  <c r="AG2163" i="1"/>
  <c r="A2164" i="1"/>
  <c r="AA2164" i="1"/>
  <c r="AB2164" i="1"/>
  <c r="AC2164" i="1"/>
  <c r="AD2164" i="1"/>
  <c r="AE2164" i="1"/>
  <c r="AF2164" i="1"/>
  <c r="AG2164" i="1"/>
  <c r="A2165" i="1"/>
  <c r="AA2165" i="1"/>
  <c r="AB2165" i="1"/>
  <c r="AC2165" i="1"/>
  <c r="AD2165" i="1"/>
  <c r="AE2165" i="1"/>
  <c r="AF2165" i="1"/>
  <c r="AG2165" i="1"/>
  <c r="A2166" i="1"/>
  <c r="AA2166" i="1"/>
  <c r="AB2166" i="1"/>
  <c r="AC2166" i="1"/>
  <c r="AD2166" i="1"/>
  <c r="AE2166" i="1"/>
  <c r="AF2166" i="1"/>
  <c r="AG2166" i="1"/>
  <c r="A2167" i="1"/>
  <c r="AA2167" i="1"/>
  <c r="AB2167" i="1"/>
  <c r="AC2167" i="1"/>
  <c r="AD2167" i="1"/>
  <c r="AE2167" i="1"/>
  <c r="AF2167" i="1"/>
  <c r="AG2167" i="1"/>
  <c r="A2168" i="1"/>
  <c r="AA2168" i="1"/>
  <c r="AB2168" i="1"/>
  <c r="AC2168" i="1"/>
  <c r="AD2168" i="1"/>
  <c r="AE2168" i="1"/>
  <c r="AF2168" i="1"/>
  <c r="AG2168" i="1"/>
  <c r="A2169" i="1"/>
  <c r="AA2169" i="1"/>
  <c r="AB2169" i="1"/>
  <c r="AC2169" i="1"/>
  <c r="AD2169" i="1"/>
  <c r="AE2169" i="1"/>
  <c r="AF2169" i="1"/>
  <c r="AG2169" i="1"/>
  <c r="A2170" i="1"/>
  <c r="AA2170" i="1"/>
  <c r="AB2170" i="1"/>
  <c r="AC2170" i="1"/>
  <c r="AD2170" i="1"/>
  <c r="AE2170" i="1"/>
  <c r="AF2170" i="1"/>
  <c r="AG2170" i="1"/>
  <c r="A2171" i="1"/>
  <c r="AA2171" i="1"/>
  <c r="AB2171" i="1"/>
  <c r="AC2171" i="1"/>
  <c r="AD2171" i="1"/>
  <c r="AE2171" i="1"/>
  <c r="AF2171" i="1"/>
  <c r="AG2171" i="1"/>
  <c r="A2172" i="1"/>
  <c r="AA2172" i="1"/>
  <c r="AB2172" i="1"/>
  <c r="AC2172" i="1"/>
  <c r="AD2172" i="1"/>
  <c r="AE2172" i="1"/>
  <c r="AF2172" i="1"/>
  <c r="AG2172" i="1"/>
  <c r="A2173" i="1"/>
  <c r="AA2173" i="1"/>
  <c r="AB2173" i="1"/>
  <c r="AC2173" i="1"/>
  <c r="AD2173" i="1"/>
  <c r="AE2173" i="1"/>
  <c r="AF2173" i="1"/>
  <c r="AG2173" i="1"/>
  <c r="A2174" i="1"/>
  <c r="AA2174" i="1"/>
  <c r="AB2174" i="1"/>
  <c r="AC2174" i="1"/>
  <c r="AD2174" i="1"/>
  <c r="AE2174" i="1"/>
  <c r="AF2174" i="1"/>
  <c r="AG2174" i="1"/>
  <c r="A2175" i="1"/>
  <c r="AA2175" i="1"/>
  <c r="AB2175" i="1"/>
  <c r="AC2175" i="1"/>
  <c r="AD2175" i="1"/>
  <c r="AE2175" i="1"/>
  <c r="AF2175" i="1"/>
  <c r="AG2175" i="1"/>
  <c r="A2176" i="1"/>
  <c r="AA2176" i="1"/>
  <c r="AB2176" i="1"/>
  <c r="AC2176" i="1"/>
  <c r="AD2176" i="1"/>
  <c r="AE2176" i="1"/>
  <c r="AF2176" i="1"/>
  <c r="AG2176" i="1"/>
  <c r="A2177" i="1"/>
  <c r="AA2177" i="1"/>
  <c r="AB2177" i="1"/>
  <c r="AC2177" i="1"/>
  <c r="AD2177" i="1"/>
  <c r="AE2177" i="1"/>
  <c r="AF2177" i="1"/>
  <c r="AG2177" i="1"/>
  <c r="A2178" i="1"/>
  <c r="AA2178" i="1"/>
  <c r="AB2178" i="1"/>
  <c r="AC2178" i="1"/>
  <c r="AD2178" i="1"/>
  <c r="AE2178" i="1"/>
  <c r="AF2178" i="1"/>
  <c r="AG2178" i="1"/>
  <c r="A2179" i="1"/>
  <c r="AA2179" i="1"/>
  <c r="AB2179" i="1"/>
  <c r="AC2179" i="1"/>
  <c r="AD2179" i="1"/>
  <c r="AE2179" i="1"/>
  <c r="AF2179" i="1"/>
  <c r="AG2179" i="1"/>
  <c r="A2180" i="1"/>
  <c r="AA2180" i="1"/>
  <c r="AB2180" i="1"/>
  <c r="AC2180" i="1"/>
  <c r="AD2180" i="1"/>
  <c r="AE2180" i="1"/>
  <c r="AF2180" i="1"/>
  <c r="AG2180" i="1"/>
  <c r="A2181" i="1"/>
  <c r="AA2181" i="1"/>
  <c r="AB2181" i="1"/>
  <c r="AC2181" i="1"/>
  <c r="AD2181" i="1"/>
  <c r="AE2181" i="1"/>
  <c r="AF2181" i="1"/>
  <c r="AG2181" i="1"/>
  <c r="A2182" i="1"/>
  <c r="AA2182" i="1"/>
  <c r="AB2182" i="1"/>
  <c r="AC2182" i="1"/>
  <c r="AD2182" i="1"/>
  <c r="AE2182" i="1"/>
  <c r="AF2182" i="1"/>
  <c r="AG2182" i="1"/>
  <c r="A2183" i="1"/>
  <c r="AA2183" i="1"/>
  <c r="AB2183" i="1"/>
  <c r="AC2183" i="1"/>
  <c r="AD2183" i="1"/>
  <c r="AE2183" i="1"/>
  <c r="AF2183" i="1"/>
  <c r="AG2183" i="1"/>
  <c r="A2184" i="1"/>
  <c r="AA2184" i="1"/>
  <c r="AB2184" i="1"/>
  <c r="AC2184" i="1"/>
  <c r="AD2184" i="1"/>
  <c r="AE2184" i="1"/>
  <c r="AF2184" i="1"/>
  <c r="AG2184" i="1"/>
  <c r="A2185" i="1"/>
  <c r="AA2185" i="1"/>
  <c r="AB2185" i="1"/>
  <c r="AC2185" i="1"/>
  <c r="AD2185" i="1"/>
  <c r="AE2185" i="1"/>
  <c r="AF2185" i="1"/>
  <c r="AG2185" i="1"/>
  <c r="A2186" i="1"/>
  <c r="AA2186" i="1"/>
  <c r="AB2186" i="1"/>
  <c r="AC2186" i="1"/>
  <c r="AD2186" i="1"/>
  <c r="AE2186" i="1"/>
  <c r="AF2186" i="1"/>
  <c r="AG2186" i="1"/>
  <c r="A2187" i="1"/>
  <c r="AA2187" i="1"/>
  <c r="AB2187" i="1"/>
  <c r="AC2187" i="1"/>
  <c r="AD2187" i="1"/>
  <c r="AE2187" i="1"/>
  <c r="AF2187" i="1"/>
  <c r="AG2187" i="1"/>
  <c r="A2188" i="1"/>
  <c r="AA2188" i="1"/>
  <c r="AB2188" i="1"/>
  <c r="AC2188" i="1"/>
  <c r="AD2188" i="1"/>
  <c r="AE2188" i="1"/>
  <c r="AF2188" i="1"/>
  <c r="AG2188" i="1"/>
  <c r="A2189" i="1"/>
  <c r="AA2189" i="1"/>
  <c r="AB2189" i="1"/>
  <c r="AC2189" i="1"/>
  <c r="AD2189" i="1"/>
  <c r="AE2189" i="1"/>
  <c r="AF2189" i="1"/>
  <c r="AG2189" i="1"/>
  <c r="A2190" i="1"/>
  <c r="AA2190" i="1"/>
  <c r="AB2190" i="1"/>
  <c r="AC2190" i="1"/>
  <c r="AD2190" i="1"/>
  <c r="AE2190" i="1"/>
  <c r="AF2190" i="1"/>
  <c r="AG2190" i="1"/>
  <c r="A2191" i="1"/>
  <c r="AA2191" i="1"/>
  <c r="AB2191" i="1"/>
  <c r="AC2191" i="1"/>
  <c r="AD2191" i="1"/>
  <c r="AE2191" i="1"/>
  <c r="AF2191" i="1"/>
  <c r="AG2191" i="1"/>
  <c r="A2192" i="1"/>
  <c r="AA2192" i="1"/>
  <c r="AB2192" i="1"/>
  <c r="AC2192" i="1"/>
  <c r="AD2192" i="1"/>
  <c r="AE2192" i="1"/>
  <c r="AF2192" i="1"/>
  <c r="AG2192" i="1"/>
  <c r="A2193" i="1"/>
  <c r="AA2193" i="1"/>
  <c r="AB2193" i="1"/>
  <c r="AC2193" i="1"/>
  <c r="AD2193" i="1"/>
  <c r="AE2193" i="1"/>
  <c r="AF2193" i="1"/>
  <c r="AG2193" i="1"/>
  <c r="A2194" i="1"/>
  <c r="AA2194" i="1"/>
  <c r="AB2194" i="1"/>
  <c r="AC2194" i="1"/>
  <c r="AD2194" i="1"/>
  <c r="AE2194" i="1"/>
  <c r="AF2194" i="1"/>
  <c r="AG2194" i="1"/>
  <c r="A2195" i="1"/>
  <c r="AA2195" i="1"/>
  <c r="AB2195" i="1"/>
  <c r="AC2195" i="1"/>
  <c r="AD2195" i="1"/>
  <c r="AE2195" i="1"/>
  <c r="AF2195" i="1"/>
  <c r="AG2195" i="1"/>
  <c r="A2196" i="1"/>
  <c r="AA2196" i="1"/>
  <c r="AB2196" i="1"/>
  <c r="AC2196" i="1"/>
  <c r="AD2196" i="1"/>
  <c r="AE2196" i="1"/>
  <c r="AF2196" i="1"/>
  <c r="AG2196" i="1"/>
  <c r="A2197" i="1"/>
  <c r="AA2197" i="1"/>
  <c r="AB2197" i="1"/>
  <c r="AC2197" i="1"/>
  <c r="AD2197" i="1"/>
  <c r="AE2197" i="1"/>
  <c r="AF2197" i="1"/>
  <c r="AG2197" i="1"/>
  <c r="A2198" i="1"/>
  <c r="AA2198" i="1"/>
  <c r="AB2198" i="1"/>
  <c r="AC2198" i="1"/>
  <c r="AD2198" i="1"/>
  <c r="AE2198" i="1"/>
  <c r="AF2198" i="1"/>
  <c r="AG2198" i="1"/>
  <c r="A2199" i="1"/>
  <c r="AA2199" i="1"/>
  <c r="AB2199" i="1"/>
  <c r="AC2199" i="1"/>
  <c r="AD2199" i="1"/>
  <c r="AE2199" i="1"/>
  <c r="AF2199" i="1"/>
  <c r="AG2199" i="1"/>
  <c r="A2200" i="1"/>
  <c r="AA2200" i="1"/>
  <c r="AB2200" i="1"/>
  <c r="AC2200" i="1"/>
  <c r="AD2200" i="1"/>
  <c r="AE2200" i="1"/>
  <c r="AF2200" i="1"/>
  <c r="AG2200" i="1"/>
  <c r="A2201" i="1"/>
  <c r="AA2201" i="1"/>
  <c r="AB2201" i="1"/>
  <c r="AC2201" i="1"/>
  <c r="AD2201" i="1"/>
  <c r="AE2201" i="1"/>
  <c r="AF2201" i="1"/>
  <c r="AG2201" i="1"/>
  <c r="A2202" i="1"/>
  <c r="AA2202" i="1"/>
  <c r="AB2202" i="1"/>
  <c r="AC2202" i="1"/>
  <c r="AD2202" i="1"/>
  <c r="AE2202" i="1"/>
  <c r="AF2202" i="1"/>
  <c r="AG2202" i="1"/>
  <c r="A2203" i="1"/>
  <c r="AA2203" i="1"/>
  <c r="AB2203" i="1"/>
  <c r="AC2203" i="1"/>
  <c r="AD2203" i="1"/>
  <c r="AE2203" i="1"/>
  <c r="AF2203" i="1"/>
  <c r="AG2203" i="1"/>
  <c r="A2204" i="1"/>
  <c r="AA2204" i="1"/>
  <c r="AB2204" i="1"/>
  <c r="AC2204" i="1"/>
  <c r="AD2204" i="1"/>
  <c r="AE2204" i="1"/>
  <c r="AF2204" i="1"/>
  <c r="AG2204" i="1"/>
  <c r="A2205" i="1"/>
  <c r="AA2205" i="1"/>
  <c r="AB2205" i="1"/>
  <c r="AC2205" i="1"/>
  <c r="AD2205" i="1"/>
  <c r="AE2205" i="1"/>
  <c r="AF2205" i="1"/>
  <c r="AG2205" i="1"/>
  <c r="A2206" i="1"/>
  <c r="AA2206" i="1"/>
  <c r="AB2206" i="1"/>
  <c r="AC2206" i="1"/>
  <c r="AD2206" i="1"/>
  <c r="AE2206" i="1"/>
  <c r="AF2206" i="1"/>
  <c r="AG2206" i="1"/>
  <c r="A2207" i="1"/>
  <c r="AA2207" i="1"/>
  <c r="AB2207" i="1"/>
  <c r="AC2207" i="1"/>
  <c r="AD2207" i="1"/>
  <c r="AE2207" i="1"/>
  <c r="AF2207" i="1"/>
  <c r="AG2207" i="1"/>
  <c r="A2208" i="1"/>
  <c r="AA2208" i="1"/>
  <c r="AB2208" i="1"/>
  <c r="AC2208" i="1"/>
  <c r="AD2208" i="1"/>
  <c r="AE2208" i="1"/>
  <c r="AF2208" i="1"/>
  <c r="AG2208" i="1"/>
  <c r="A2209" i="1"/>
  <c r="AA2209" i="1"/>
  <c r="AB2209" i="1"/>
  <c r="AC2209" i="1"/>
  <c r="AD2209" i="1"/>
  <c r="AE2209" i="1"/>
  <c r="AF2209" i="1"/>
  <c r="AG2209" i="1"/>
  <c r="A2210" i="1"/>
  <c r="AA2210" i="1"/>
  <c r="AB2210" i="1"/>
  <c r="AC2210" i="1"/>
  <c r="AD2210" i="1"/>
  <c r="AE2210" i="1"/>
  <c r="AF2210" i="1"/>
  <c r="AG2210" i="1"/>
  <c r="A2211" i="1"/>
  <c r="AA2211" i="1"/>
  <c r="AB2211" i="1"/>
  <c r="AC2211" i="1"/>
  <c r="AD2211" i="1"/>
  <c r="AE2211" i="1"/>
  <c r="AF2211" i="1"/>
  <c r="AG2211" i="1"/>
  <c r="A2212" i="1"/>
  <c r="AA2212" i="1"/>
  <c r="AB2212" i="1"/>
  <c r="AC2212" i="1"/>
  <c r="AD2212" i="1"/>
  <c r="AE2212" i="1"/>
  <c r="AF2212" i="1"/>
  <c r="AG2212" i="1"/>
  <c r="A2213" i="1"/>
  <c r="AA2213" i="1"/>
  <c r="AB2213" i="1"/>
  <c r="AC2213" i="1"/>
  <c r="AD2213" i="1"/>
  <c r="AE2213" i="1"/>
  <c r="AF2213" i="1"/>
  <c r="AG2213" i="1"/>
  <c r="A2214" i="1"/>
  <c r="AA2214" i="1"/>
  <c r="AB2214" i="1"/>
  <c r="AC2214" i="1"/>
  <c r="AD2214" i="1"/>
  <c r="AE2214" i="1"/>
  <c r="AF2214" i="1"/>
  <c r="AG2214" i="1"/>
  <c r="A2215" i="1"/>
  <c r="AA2215" i="1"/>
  <c r="AB2215" i="1"/>
  <c r="AC2215" i="1"/>
  <c r="AD2215" i="1"/>
  <c r="AE2215" i="1"/>
  <c r="AF2215" i="1"/>
  <c r="AG2215" i="1"/>
  <c r="A2216" i="1"/>
  <c r="AA2216" i="1"/>
  <c r="AB2216" i="1"/>
  <c r="AC2216" i="1"/>
  <c r="AD2216" i="1"/>
  <c r="AE2216" i="1"/>
  <c r="AF2216" i="1"/>
  <c r="AG2216" i="1"/>
  <c r="A2217" i="1"/>
  <c r="AA2217" i="1"/>
  <c r="AB2217" i="1"/>
  <c r="AC2217" i="1"/>
  <c r="AD2217" i="1"/>
  <c r="AE2217" i="1"/>
  <c r="AF2217" i="1"/>
  <c r="AG2217" i="1"/>
  <c r="A2218" i="1"/>
  <c r="AA2218" i="1"/>
  <c r="AB2218" i="1"/>
  <c r="AC2218" i="1"/>
  <c r="AD2218" i="1"/>
  <c r="AE2218" i="1"/>
  <c r="AF2218" i="1"/>
  <c r="AG2218" i="1"/>
  <c r="A2219" i="1"/>
  <c r="AA2219" i="1"/>
  <c r="AB2219" i="1"/>
  <c r="AC2219" i="1"/>
  <c r="AD2219" i="1"/>
  <c r="AE2219" i="1"/>
  <c r="AF2219" i="1"/>
  <c r="AG2219" i="1"/>
  <c r="A2220" i="1"/>
  <c r="AA2220" i="1"/>
  <c r="AB2220" i="1"/>
  <c r="AC2220" i="1"/>
  <c r="AD2220" i="1"/>
  <c r="AE2220" i="1"/>
  <c r="AF2220" i="1"/>
  <c r="AG2220" i="1"/>
  <c r="A2221" i="1"/>
  <c r="AA2221" i="1"/>
  <c r="AB2221" i="1"/>
  <c r="AC2221" i="1"/>
  <c r="AD2221" i="1"/>
  <c r="AE2221" i="1"/>
  <c r="AF2221" i="1"/>
  <c r="AG2221" i="1"/>
  <c r="A2222" i="1"/>
  <c r="AA2222" i="1"/>
  <c r="AB2222" i="1"/>
  <c r="AC2222" i="1"/>
  <c r="AD2222" i="1"/>
  <c r="AE2222" i="1"/>
  <c r="AF2222" i="1"/>
  <c r="AG2222" i="1"/>
  <c r="A2223" i="1"/>
  <c r="AA2223" i="1"/>
  <c r="AB2223" i="1"/>
  <c r="AC2223" i="1"/>
  <c r="AD2223" i="1"/>
  <c r="AE2223" i="1"/>
  <c r="AF2223" i="1"/>
  <c r="AG2223" i="1"/>
  <c r="A2224" i="1"/>
  <c r="AA2224" i="1"/>
  <c r="AB2224" i="1"/>
  <c r="AC2224" i="1"/>
  <c r="AD2224" i="1"/>
  <c r="AE2224" i="1"/>
  <c r="AF2224" i="1"/>
  <c r="AG2224" i="1"/>
  <c r="A2225" i="1"/>
  <c r="AA2225" i="1"/>
  <c r="AB2225" i="1"/>
  <c r="AC2225" i="1"/>
  <c r="AD2225" i="1"/>
  <c r="AE2225" i="1"/>
  <c r="AF2225" i="1"/>
  <c r="AG2225" i="1"/>
  <c r="A2226" i="1"/>
  <c r="AA2226" i="1"/>
  <c r="AB2226" i="1"/>
  <c r="AC2226" i="1"/>
  <c r="AD2226" i="1"/>
  <c r="AE2226" i="1"/>
  <c r="AF2226" i="1"/>
  <c r="AG2226" i="1"/>
  <c r="A2227" i="1"/>
  <c r="AA2227" i="1"/>
  <c r="AB2227" i="1"/>
  <c r="AC2227" i="1"/>
  <c r="AD2227" i="1"/>
  <c r="AE2227" i="1"/>
  <c r="AF2227" i="1"/>
  <c r="AG2227" i="1"/>
  <c r="A2228" i="1"/>
  <c r="AA2228" i="1"/>
  <c r="AB2228" i="1"/>
  <c r="AC2228" i="1"/>
  <c r="AD2228" i="1"/>
  <c r="AE2228" i="1"/>
  <c r="AF2228" i="1"/>
  <c r="AG2228" i="1"/>
  <c r="A2229" i="1"/>
  <c r="AA2229" i="1"/>
  <c r="AB2229" i="1"/>
  <c r="AC2229" i="1"/>
  <c r="AD2229" i="1"/>
  <c r="AE2229" i="1"/>
  <c r="AF2229" i="1"/>
  <c r="AG2229" i="1"/>
  <c r="A2230" i="1"/>
  <c r="AA2230" i="1"/>
  <c r="AB2230" i="1"/>
  <c r="AC2230" i="1"/>
  <c r="AD2230" i="1"/>
  <c r="AE2230" i="1"/>
  <c r="AF2230" i="1"/>
  <c r="AG2230" i="1"/>
  <c r="A2231" i="1"/>
  <c r="AA2231" i="1"/>
  <c r="AB2231" i="1"/>
  <c r="AC2231" i="1"/>
  <c r="AD2231" i="1"/>
  <c r="AE2231" i="1"/>
  <c r="AF2231" i="1"/>
  <c r="AG2231" i="1"/>
  <c r="A2232" i="1"/>
  <c r="AA2232" i="1"/>
  <c r="AB2232" i="1"/>
  <c r="AC2232" i="1"/>
  <c r="AD2232" i="1"/>
  <c r="AE2232" i="1"/>
  <c r="AF2232" i="1"/>
  <c r="AG2232" i="1"/>
  <c r="A2233" i="1"/>
  <c r="AA2233" i="1"/>
  <c r="AB2233" i="1"/>
  <c r="AC2233" i="1"/>
  <c r="AD2233" i="1"/>
  <c r="AE2233" i="1"/>
  <c r="AF2233" i="1"/>
  <c r="AG2233" i="1"/>
  <c r="A2234" i="1"/>
  <c r="AA2234" i="1"/>
  <c r="AB2234" i="1"/>
  <c r="AC2234" i="1"/>
  <c r="AD2234" i="1"/>
  <c r="AE2234" i="1"/>
  <c r="AF2234" i="1"/>
  <c r="AG2234" i="1"/>
  <c r="A2235" i="1"/>
  <c r="AA2235" i="1"/>
  <c r="AB2235" i="1"/>
  <c r="AC2235" i="1"/>
  <c r="AD2235" i="1"/>
  <c r="AE2235" i="1"/>
  <c r="AF2235" i="1"/>
  <c r="AG2235" i="1"/>
  <c r="A2236" i="1"/>
  <c r="AA2236" i="1"/>
  <c r="AB2236" i="1"/>
  <c r="AC2236" i="1"/>
  <c r="AD2236" i="1"/>
  <c r="AE2236" i="1"/>
  <c r="AF2236" i="1"/>
  <c r="AG2236" i="1"/>
  <c r="A2237" i="1"/>
  <c r="AA2237" i="1"/>
  <c r="AB2237" i="1"/>
  <c r="AC2237" i="1"/>
  <c r="AD2237" i="1"/>
  <c r="AE2237" i="1"/>
  <c r="AF2237" i="1"/>
  <c r="AG2237" i="1"/>
  <c r="A2238" i="1"/>
  <c r="AA2238" i="1"/>
  <c r="AB2238" i="1"/>
  <c r="AC2238" i="1"/>
  <c r="AD2238" i="1"/>
  <c r="AE2238" i="1"/>
  <c r="AF2238" i="1"/>
  <c r="AG2238" i="1"/>
  <c r="A2239" i="1"/>
  <c r="AA2239" i="1"/>
  <c r="AB2239" i="1"/>
  <c r="AC2239" i="1"/>
  <c r="AD2239" i="1"/>
  <c r="AE2239" i="1"/>
  <c r="AF2239" i="1"/>
  <c r="AG2239" i="1"/>
  <c r="A2240" i="1"/>
  <c r="AA2240" i="1"/>
  <c r="AB2240" i="1"/>
  <c r="AC2240" i="1"/>
  <c r="AD2240" i="1"/>
  <c r="AE2240" i="1"/>
  <c r="AF2240" i="1"/>
  <c r="AG2240" i="1"/>
  <c r="A2241" i="1"/>
  <c r="AA2241" i="1"/>
  <c r="AB2241" i="1"/>
  <c r="AC2241" i="1"/>
  <c r="AD2241" i="1"/>
  <c r="AE2241" i="1"/>
  <c r="AF2241" i="1"/>
  <c r="AG2241" i="1"/>
  <c r="A2242" i="1"/>
  <c r="AA2242" i="1"/>
  <c r="AB2242" i="1"/>
  <c r="AC2242" i="1"/>
  <c r="AD2242" i="1"/>
  <c r="AE2242" i="1"/>
  <c r="AF2242" i="1"/>
  <c r="AG2242" i="1"/>
  <c r="A2243" i="1"/>
  <c r="AA2243" i="1"/>
  <c r="AB2243" i="1"/>
  <c r="AC2243" i="1"/>
  <c r="AD2243" i="1"/>
  <c r="AE2243" i="1"/>
  <c r="AF2243" i="1"/>
  <c r="AG2243" i="1"/>
  <c r="A2244" i="1"/>
  <c r="AA2244" i="1"/>
  <c r="AB2244" i="1"/>
  <c r="AC2244" i="1"/>
  <c r="AD2244" i="1"/>
  <c r="AE2244" i="1"/>
  <c r="AF2244" i="1"/>
  <c r="AG2244" i="1"/>
  <c r="A2245" i="1"/>
  <c r="AA2245" i="1"/>
  <c r="AB2245" i="1"/>
  <c r="AC2245" i="1"/>
  <c r="AD2245" i="1"/>
  <c r="AE2245" i="1"/>
  <c r="AF2245" i="1"/>
  <c r="AG2245" i="1"/>
  <c r="A2246" i="1"/>
  <c r="AA2246" i="1"/>
  <c r="AB2246" i="1"/>
  <c r="AC2246" i="1"/>
  <c r="AD2246" i="1"/>
  <c r="AE2246" i="1"/>
  <c r="AF2246" i="1"/>
  <c r="AG2246" i="1"/>
  <c r="A2247" i="1"/>
  <c r="AA2247" i="1"/>
  <c r="AB2247" i="1"/>
  <c r="AC2247" i="1"/>
  <c r="AD2247" i="1"/>
  <c r="AE2247" i="1"/>
  <c r="AF2247" i="1"/>
  <c r="AG2247" i="1"/>
  <c r="A2248" i="1"/>
  <c r="AA2248" i="1"/>
  <c r="AB2248" i="1"/>
  <c r="AC2248" i="1"/>
  <c r="AD2248" i="1"/>
  <c r="AE2248" i="1"/>
  <c r="AF2248" i="1"/>
  <c r="AG2248" i="1"/>
  <c r="A2249" i="1"/>
  <c r="AA2249" i="1"/>
  <c r="AB2249" i="1"/>
  <c r="AC2249" i="1"/>
  <c r="AD2249" i="1"/>
  <c r="AE2249" i="1"/>
  <c r="AF2249" i="1"/>
  <c r="AG2249" i="1"/>
  <c r="A2250" i="1"/>
  <c r="AA2250" i="1"/>
  <c r="AB2250" i="1"/>
  <c r="AC2250" i="1"/>
  <c r="AD2250" i="1"/>
  <c r="AE2250" i="1"/>
  <c r="AF2250" i="1"/>
  <c r="AG2250" i="1"/>
  <c r="A2251" i="1"/>
  <c r="AA2251" i="1"/>
  <c r="AB2251" i="1"/>
  <c r="AC2251" i="1"/>
  <c r="AD2251" i="1"/>
  <c r="AE2251" i="1"/>
  <c r="AF2251" i="1"/>
  <c r="AG2251" i="1"/>
  <c r="A2252" i="1"/>
  <c r="AA2252" i="1"/>
  <c r="AB2252" i="1"/>
  <c r="AC2252" i="1"/>
  <c r="AD2252" i="1"/>
  <c r="AE2252" i="1"/>
  <c r="AF2252" i="1"/>
  <c r="AG2252" i="1"/>
  <c r="A2253" i="1"/>
  <c r="AA2253" i="1"/>
  <c r="AB2253" i="1"/>
  <c r="AC2253" i="1"/>
  <c r="AD2253" i="1"/>
  <c r="AE2253" i="1"/>
  <c r="AF2253" i="1"/>
  <c r="AG2253" i="1"/>
  <c r="A2254" i="1"/>
  <c r="AA2254" i="1"/>
  <c r="AB2254" i="1"/>
  <c r="AC2254" i="1"/>
  <c r="AD2254" i="1"/>
  <c r="AE2254" i="1"/>
  <c r="AF2254" i="1"/>
  <c r="AG2254" i="1"/>
  <c r="A2255" i="1"/>
  <c r="AA2255" i="1"/>
  <c r="AB2255" i="1"/>
  <c r="AC2255" i="1"/>
  <c r="AD2255" i="1"/>
  <c r="AE2255" i="1"/>
  <c r="AF2255" i="1"/>
  <c r="AG2255" i="1"/>
  <c r="A2256" i="1"/>
  <c r="AA2256" i="1"/>
  <c r="AB2256" i="1"/>
  <c r="AC2256" i="1"/>
  <c r="AD2256" i="1"/>
  <c r="AE2256" i="1"/>
  <c r="AF2256" i="1"/>
  <c r="AG2256" i="1"/>
  <c r="A2257" i="1"/>
  <c r="AA2257" i="1"/>
  <c r="AB2257" i="1"/>
  <c r="AC2257" i="1"/>
  <c r="AD2257" i="1"/>
  <c r="AE2257" i="1"/>
  <c r="AF2257" i="1"/>
  <c r="AG2257" i="1"/>
  <c r="A2258" i="1"/>
  <c r="AA2258" i="1"/>
  <c r="AB2258" i="1"/>
  <c r="AC2258" i="1"/>
  <c r="AD2258" i="1"/>
  <c r="AE2258" i="1"/>
  <c r="AF2258" i="1"/>
  <c r="AG2258" i="1"/>
  <c r="A2259" i="1"/>
  <c r="AA2259" i="1"/>
  <c r="AB2259" i="1"/>
  <c r="AC2259" i="1"/>
  <c r="AD2259" i="1"/>
  <c r="AE2259" i="1"/>
  <c r="AF2259" i="1"/>
  <c r="AG2259" i="1"/>
  <c r="A2260" i="1"/>
  <c r="AA2260" i="1"/>
  <c r="AB2260" i="1"/>
  <c r="AC2260" i="1"/>
  <c r="AD2260" i="1"/>
  <c r="AE2260" i="1"/>
  <c r="AF2260" i="1"/>
  <c r="AG2260" i="1"/>
  <c r="A2261" i="1"/>
  <c r="AA2261" i="1"/>
  <c r="AB2261" i="1"/>
  <c r="AC2261" i="1"/>
  <c r="AD2261" i="1"/>
  <c r="AE2261" i="1"/>
  <c r="AF2261" i="1"/>
  <c r="AG2261" i="1"/>
  <c r="A2262" i="1"/>
  <c r="AA2262" i="1"/>
  <c r="AB2262" i="1"/>
  <c r="AC2262" i="1"/>
  <c r="AD2262" i="1"/>
  <c r="AE2262" i="1"/>
  <c r="AF2262" i="1"/>
  <c r="AG2262" i="1"/>
  <c r="A2263" i="1"/>
  <c r="AA2263" i="1"/>
  <c r="AB2263" i="1"/>
  <c r="AC2263" i="1"/>
  <c r="AD2263" i="1"/>
  <c r="AE2263" i="1"/>
  <c r="AF2263" i="1"/>
  <c r="AG2263" i="1"/>
  <c r="A2264" i="1"/>
  <c r="AA2264" i="1"/>
  <c r="AB2264" i="1"/>
  <c r="AC2264" i="1"/>
  <c r="AD2264" i="1"/>
  <c r="AE2264" i="1"/>
  <c r="AF2264" i="1"/>
  <c r="AG2264" i="1"/>
  <c r="A2265" i="1"/>
  <c r="AA2265" i="1"/>
  <c r="AB2265" i="1"/>
  <c r="AC2265" i="1"/>
  <c r="AD2265" i="1"/>
  <c r="AE2265" i="1"/>
  <c r="AF2265" i="1"/>
  <c r="AG2265" i="1"/>
  <c r="A2266" i="1"/>
  <c r="AA2266" i="1"/>
  <c r="AB2266" i="1"/>
  <c r="AC2266" i="1"/>
  <c r="AD2266" i="1"/>
  <c r="AE2266" i="1"/>
  <c r="AF2266" i="1"/>
  <c r="AG2266" i="1"/>
  <c r="A2267" i="1"/>
  <c r="AA2267" i="1"/>
  <c r="AB2267" i="1"/>
  <c r="AC2267" i="1"/>
  <c r="AD2267" i="1"/>
  <c r="AE2267" i="1"/>
  <c r="AF2267" i="1"/>
  <c r="AG2267" i="1"/>
  <c r="A2268" i="1"/>
  <c r="AA2268" i="1"/>
  <c r="AB2268" i="1"/>
  <c r="AC2268" i="1"/>
  <c r="AD2268" i="1"/>
  <c r="AE2268" i="1"/>
  <c r="AF2268" i="1"/>
  <c r="AG2268" i="1"/>
  <c r="A2269" i="1"/>
  <c r="AA2269" i="1"/>
  <c r="AB2269" i="1"/>
  <c r="AC2269" i="1"/>
  <c r="AD2269" i="1"/>
  <c r="AE2269" i="1"/>
  <c r="AF2269" i="1"/>
  <c r="AG2269" i="1"/>
  <c r="A2270" i="1"/>
  <c r="AA2270" i="1"/>
  <c r="AB2270" i="1"/>
  <c r="AC2270" i="1"/>
  <c r="AD2270" i="1"/>
  <c r="AE2270" i="1"/>
  <c r="AF2270" i="1"/>
  <c r="AG2270" i="1"/>
  <c r="A2271" i="1"/>
  <c r="AA2271" i="1"/>
  <c r="AB2271" i="1"/>
  <c r="AC2271" i="1"/>
  <c r="AD2271" i="1"/>
  <c r="AE2271" i="1"/>
  <c r="AF2271" i="1"/>
  <c r="AG2271" i="1"/>
  <c r="A2272" i="1"/>
  <c r="AA2272" i="1"/>
  <c r="AB2272" i="1"/>
  <c r="AC2272" i="1"/>
  <c r="AD2272" i="1"/>
  <c r="AE2272" i="1"/>
  <c r="AF2272" i="1"/>
  <c r="AG2272" i="1"/>
  <c r="A2273" i="1"/>
  <c r="AA2273" i="1"/>
  <c r="AB2273" i="1"/>
  <c r="AC2273" i="1"/>
  <c r="AD2273" i="1"/>
  <c r="AE2273" i="1"/>
  <c r="AF2273" i="1"/>
  <c r="AG2273" i="1"/>
  <c r="A2274" i="1"/>
  <c r="AA2274" i="1"/>
  <c r="AB2274" i="1"/>
  <c r="AC2274" i="1"/>
  <c r="AD2274" i="1"/>
  <c r="AE2274" i="1"/>
  <c r="AF2274" i="1"/>
  <c r="AG2274" i="1"/>
  <c r="A2275" i="1"/>
  <c r="AA2275" i="1"/>
  <c r="AB2275" i="1"/>
  <c r="AC2275" i="1"/>
  <c r="AD2275" i="1"/>
  <c r="AE2275" i="1"/>
  <c r="AF2275" i="1"/>
  <c r="AG2275" i="1"/>
  <c r="A2276" i="1"/>
  <c r="AA2276" i="1"/>
  <c r="AB2276" i="1"/>
  <c r="AC2276" i="1"/>
  <c r="AD2276" i="1"/>
  <c r="AE2276" i="1"/>
  <c r="AF2276" i="1"/>
  <c r="AG2276" i="1"/>
  <c r="A2277" i="1"/>
  <c r="AA2277" i="1"/>
  <c r="AB2277" i="1"/>
  <c r="AC2277" i="1"/>
  <c r="AD2277" i="1"/>
  <c r="AE2277" i="1"/>
  <c r="AF2277" i="1"/>
  <c r="AG2277" i="1"/>
  <c r="A2278" i="1"/>
  <c r="AA2278" i="1"/>
  <c r="AB2278" i="1"/>
  <c r="AC2278" i="1"/>
  <c r="AD2278" i="1"/>
  <c r="AE2278" i="1"/>
  <c r="AF2278" i="1"/>
  <c r="AG2278" i="1"/>
  <c r="A2279" i="1"/>
  <c r="AA2279" i="1"/>
  <c r="AB2279" i="1"/>
  <c r="AC2279" i="1"/>
  <c r="AD2279" i="1"/>
  <c r="AE2279" i="1"/>
  <c r="AF2279" i="1"/>
  <c r="AG2279" i="1"/>
  <c r="A2280" i="1"/>
  <c r="AA2280" i="1"/>
  <c r="AB2280" i="1"/>
  <c r="AC2280" i="1"/>
  <c r="AD2280" i="1"/>
  <c r="AE2280" i="1"/>
  <c r="AF2280" i="1"/>
  <c r="AG2280" i="1"/>
  <c r="A2281" i="1"/>
  <c r="AA2281" i="1"/>
  <c r="AB2281" i="1"/>
  <c r="AC2281" i="1"/>
  <c r="AD2281" i="1"/>
  <c r="AE2281" i="1"/>
  <c r="AF2281" i="1"/>
  <c r="AG2281" i="1"/>
  <c r="A2282" i="1"/>
  <c r="AA2282" i="1"/>
  <c r="AB2282" i="1"/>
  <c r="AC2282" i="1"/>
  <c r="AD2282" i="1"/>
  <c r="AE2282" i="1"/>
  <c r="AF2282" i="1"/>
  <c r="AG2282" i="1"/>
  <c r="A2283" i="1"/>
  <c r="AA2283" i="1"/>
  <c r="AB2283" i="1"/>
  <c r="AC2283" i="1"/>
  <c r="AD2283" i="1"/>
  <c r="AE2283" i="1"/>
  <c r="AF2283" i="1"/>
  <c r="AG2283" i="1"/>
  <c r="A2284" i="1"/>
  <c r="AA2284" i="1"/>
  <c r="AB2284" i="1"/>
  <c r="AC2284" i="1"/>
  <c r="AD2284" i="1"/>
  <c r="AE2284" i="1"/>
  <c r="AF2284" i="1"/>
  <c r="AG2284" i="1"/>
  <c r="A2285" i="1"/>
  <c r="AA2285" i="1"/>
  <c r="AB2285" i="1"/>
  <c r="AC2285" i="1"/>
  <c r="AD2285" i="1"/>
  <c r="AE2285" i="1"/>
  <c r="AF2285" i="1"/>
  <c r="AG2285" i="1"/>
  <c r="A2286" i="1"/>
  <c r="AA2286" i="1"/>
  <c r="AB2286" i="1"/>
  <c r="AC2286" i="1"/>
  <c r="AD2286" i="1"/>
  <c r="AE2286" i="1"/>
  <c r="AF2286" i="1"/>
  <c r="AG2286" i="1"/>
  <c r="A2287" i="1"/>
  <c r="AA2287" i="1"/>
  <c r="AB2287" i="1"/>
  <c r="AC2287" i="1"/>
  <c r="AD2287" i="1"/>
  <c r="AE2287" i="1"/>
  <c r="AF2287" i="1"/>
  <c r="AG2287" i="1"/>
  <c r="A2288" i="1"/>
  <c r="AA2288" i="1"/>
  <c r="AB2288" i="1"/>
  <c r="AC2288" i="1"/>
  <c r="AD2288" i="1"/>
  <c r="AE2288" i="1"/>
  <c r="AF2288" i="1"/>
  <c r="AG2288" i="1"/>
  <c r="A2289" i="1"/>
  <c r="AA2289" i="1"/>
  <c r="AB2289" i="1"/>
  <c r="AC2289" i="1"/>
  <c r="AD2289" i="1"/>
  <c r="AE2289" i="1"/>
  <c r="AF2289" i="1"/>
  <c r="AG2289" i="1"/>
  <c r="A2290" i="1"/>
  <c r="AA2290" i="1"/>
  <c r="AB2290" i="1"/>
  <c r="AC2290" i="1"/>
  <c r="AD2290" i="1"/>
  <c r="AE2290" i="1"/>
  <c r="AF2290" i="1"/>
  <c r="AG2290" i="1"/>
  <c r="A2291" i="1"/>
  <c r="AA2291" i="1"/>
  <c r="AB2291" i="1"/>
  <c r="AC2291" i="1"/>
  <c r="AD2291" i="1"/>
  <c r="AE2291" i="1"/>
  <c r="AF2291" i="1"/>
  <c r="AG2291" i="1"/>
  <c r="A2292" i="1"/>
  <c r="AA2292" i="1"/>
  <c r="AB2292" i="1"/>
  <c r="AC2292" i="1"/>
  <c r="AD2292" i="1"/>
  <c r="AE2292" i="1"/>
  <c r="AF2292" i="1"/>
  <c r="AG2292" i="1"/>
  <c r="A2293" i="1"/>
  <c r="AA2293" i="1"/>
  <c r="AB2293" i="1"/>
  <c r="AC2293" i="1"/>
  <c r="AD2293" i="1"/>
  <c r="AE2293" i="1"/>
  <c r="AF2293" i="1"/>
  <c r="AG2293" i="1"/>
  <c r="A2294" i="1"/>
  <c r="AA2294" i="1"/>
  <c r="AB2294" i="1"/>
  <c r="AC2294" i="1"/>
  <c r="AD2294" i="1"/>
  <c r="AE2294" i="1"/>
  <c r="AF2294" i="1"/>
  <c r="AG2294" i="1"/>
  <c r="A2295" i="1"/>
  <c r="AA2295" i="1"/>
  <c r="AB2295" i="1"/>
  <c r="AC2295" i="1"/>
  <c r="AD2295" i="1"/>
  <c r="AE2295" i="1"/>
  <c r="AF2295" i="1"/>
  <c r="AG2295" i="1"/>
  <c r="A2296" i="1"/>
  <c r="AA2296" i="1"/>
  <c r="AB2296" i="1"/>
  <c r="AC2296" i="1"/>
  <c r="AD2296" i="1"/>
  <c r="AE2296" i="1"/>
  <c r="AF2296" i="1"/>
  <c r="AG2296" i="1"/>
  <c r="A2297" i="1"/>
  <c r="AA2297" i="1"/>
  <c r="AB2297" i="1"/>
  <c r="AC2297" i="1"/>
  <c r="AD2297" i="1"/>
  <c r="AE2297" i="1"/>
  <c r="AF2297" i="1"/>
  <c r="AG2297" i="1"/>
  <c r="A2298" i="1"/>
  <c r="AA2298" i="1"/>
  <c r="AB2298" i="1"/>
  <c r="AC2298" i="1"/>
  <c r="AD2298" i="1"/>
  <c r="AE2298" i="1"/>
  <c r="AF2298" i="1"/>
  <c r="AG2298" i="1"/>
  <c r="A2299" i="1"/>
  <c r="AA2299" i="1"/>
  <c r="AB2299" i="1"/>
  <c r="AC2299" i="1"/>
  <c r="AD2299" i="1"/>
  <c r="AE2299" i="1"/>
  <c r="AF2299" i="1"/>
  <c r="AG2299" i="1"/>
  <c r="A2300" i="1"/>
  <c r="AA2300" i="1"/>
  <c r="AB2300" i="1"/>
  <c r="AC2300" i="1"/>
  <c r="AD2300" i="1"/>
  <c r="AE2300" i="1"/>
  <c r="AF2300" i="1"/>
  <c r="AG2300" i="1"/>
  <c r="A2301" i="1"/>
  <c r="AA2301" i="1"/>
  <c r="AB2301" i="1"/>
  <c r="AC2301" i="1"/>
  <c r="AD2301" i="1"/>
  <c r="AE2301" i="1"/>
  <c r="AF2301" i="1"/>
  <c r="AG2301" i="1"/>
  <c r="A2302" i="1"/>
  <c r="AA2302" i="1"/>
  <c r="AB2302" i="1"/>
  <c r="AC2302" i="1"/>
  <c r="AD2302" i="1"/>
  <c r="AE2302" i="1"/>
  <c r="AF2302" i="1"/>
  <c r="AG2302" i="1"/>
  <c r="A2303" i="1"/>
  <c r="AA2303" i="1"/>
  <c r="AB2303" i="1"/>
  <c r="AC2303" i="1"/>
  <c r="AD2303" i="1"/>
  <c r="AE2303" i="1"/>
  <c r="AF2303" i="1"/>
  <c r="AG2303" i="1"/>
  <c r="A2304" i="1"/>
  <c r="AA2304" i="1"/>
  <c r="AB2304" i="1"/>
  <c r="AC2304" i="1"/>
  <c r="AD2304" i="1"/>
  <c r="AE2304" i="1"/>
  <c r="AF2304" i="1"/>
  <c r="AG2304" i="1"/>
  <c r="A2305" i="1"/>
  <c r="AA2305" i="1"/>
  <c r="AB2305" i="1"/>
  <c r="AC2305" i="1"/>
  <c r="AD2305" i="1"/>
  <c r="AE2305" i="1"/>
  <c r="AF2305" i="1"/>
  <c r="AG2305" i="1"/>
  <c r="A2306" i="1"/>
  <c r="AA2306" i="1"/>
  <c r="AB2306" i="1"/>
  <c r="AC2306" i="1"/>
  <c r="AD2306" i="1"/>
  <c r="AE2306" i="1"/>
  <c r="AF2306" i="1"/>
  <c r="AG2306" i="1"/>
  <c r="A2307" i="1"/>
  <c r="AA2307" i="1"/>
  <c r="AB2307" i="1"/>
  <c r="AC2307" i="1"/>
  <c r="AD2307" i="1"/>
  <c r="AE2307" i="1"/>
  <c r="AF2307" i="1"/>
  <c r="AG2307" i="1"/>
  <c r="A2308" i="1"/>
  <c r="AA2308" i="1"/>
  <c r="AB2308" i="1"/>
  <c r="AC2308" i="1"/>
  <c r="AD2308" i="1"/>
  <c r="AE2308" i="1"/>
  <c r="AF2308" i="1"/>
  <c r="AG2308" i="1"/>
  <c r="A2309" i="1"/>
  <c r="AA2309" i="1"/>
  <c r="AB2309" i="1"/>
  <c r="AC2309" i="1"/>
  <c r="AD2309" i="1"/>
  <c r="AE2309" i="1"/>
  <c r="AF2309" i="1"/>
  <c r="AG2309" i="1"/>
  <c r="A2310" i="1"/>
  <c r="AA2310" i="1"/>
  <c r="AB2310" i="1"/>
  <c r="AC2310" i="1"/>
  <c r="AD2310" i="1"/>
  <c r="AE2310" i="1"/>
  <c r="AF2310" i="1"/>
  <c r="AG2310" i="1"/>
  <c r="A2311" i="1"/>
  <c r="AA2311" i="1"/>
  <c r="AB2311" i="1"/>
  <c r="AC2311" i="1"/>
  <c r="AD2311" i="1"/>
  <c r="AE2311" i="1"/>
  <c r="AF2311" i="1"/>
  <c r="AG2311" i="1"/>
  <c r="A2312" i="1"/>
  <c r="AA2312" i="1"/>
  <c r="AB2312" i="1"/>
  <c r="AC2312" i="1"/>
  <c r="AD2312" i="1"/>
  <c r="AE2312" i="1"/>
  <c r="AF2312" i="1"/>
  <c r="AG2312" i="1"/>
  <c r="A2313" i="1"/>
  <c r="AA2313" i="1"/>
  <c r="AB2313" i="1"/>
  <c r="AC2313" i="1"/>
  <c r="AD2313" i="1"/>
  <c r="AE2313" i="1"/>
  <c r="AF2313" i="1"/>
  <c r="AG2313" i="1"/>
  <c r="A2314" i="1"/>
  <c r="AA2314" i="1"/>
  <c r="AB2314" i="1"/>
  <c r="AC2314" i="1"/>
  <c r="AD2314" i="1"/>
  <c r="AE2314" i="1"/>
  <c r="AF2314" i="1"/>
  <c r="AG2314" i="1"/>
  <c r="A2315" i="1"/>
  <c r="AA2315" i="1"/>
  <c r="AB2315" i="1"/>
  <c r="AC2315" i="1"/>
  <c r="AD2315" i="1"/>
  <c r="AE2315" i="1"/>
  <c r="AF2315" i="1"/>
  <c r="AG2315" i="1"/>
  <c r="A2316" i="1"/>
  <c r="AA2316" i="1"/>
  <c r="AB2316" i="1"/>
  <c r="AC2316" i="1"/>
  <c r="AD2316" i="1"/>
  <c r="AE2316" i="1"/>
  <c r="AF2316" i="1"/>
  <c r="AG2316" i="1"/>
  <c r="A2317" i="1"/>
  <c r="AA2317" i="1"/>
  <c r="AB2317" i="1"/>
  <c r="AC2317" i="1"/>
  <c r="AD2317" i="1"/>
  <c r="AE2317" i="1"/>
  <c r="AF2317" i="1"/>
  <c r="AG2317" i="1"/>
  <c r="A2318" i="1"/>
  <c r="AA2318" i="1"/>
  <c r="AB2318" i="1"/>
  <c r="AC2318" i="1"/>
  <c r="AD2318" i="1"/>
  <c r="AE2318" i="1"/>
  <c r="AF2318" i="1"/>
  <c r="AG2318" i="1"/>
  <c r="A2319" i="1"/>
  <c r="AA2319" i="1"/>
  <c r="AB2319" i="1"/>
  <c r="AC2319" i="1"/>
  <c r="AD2319" i="1"/>
  <c r="AE2319" i="1"/>
  <c r="AF2319" i="1"/>
  <c r="AG2319" i="1"/>
  <c r="A2320" i="1"/>
  <c r="AA2320" i="1"/>
  <c r="AB2320" i="1"/>
  <c r="AC2320" i="1"/>
  <c r="AD2320" i="1"/>
  <c r="AE2320" i="1"/>
  <c r="AF2320" i="1"/>
  <c r="AG2320" i="1"/>
  <c r="A2321" i="1"/>
  <c r="AA2321" i="1"/>
  <c r="AB2321" i="1"/>
  <c r="AC2321" i="1"/>
  <c r="AD2321" i="1"/>
  <c r="AE2321" i="1"/>
  <c r="AF2321" i="1"/>
  <c r="AG2321" i="1"/>
  <c r="A2322" i="1"/>
  <c r="AA2322" i="1"/>
  <c r="AB2322" i="1"/>
  <c r="AC2322" i="1"/>
  <c r="AD2322" i="1"/>
  <c r="AE2322" i="1"/>
  <c r="AF2322" i="1"/>
  <c r="AG2322" i="1"/>
  <c r="A2323" i="1"/>
  <c r="AA2323" i="1"/>
  <c r="AB2323" i="1"/>
  <c r="AC2323" i="1"/>
  <c r="AD2323" i="1"/>
  <c r="AE2323" i="1"/>
  <c r="AF2323" i="1"/>
  <c r="AG2323" i="1"/>
  <c r="A2324" i="1"/>
  <c r="AA2324" i="1"/>
  <c r="AB2324" i="1"/>
  <c r="AC2324" i="1"/>
  <c r="AD2324" i="1"/>
  <c r="AE2324" i="1"/>
  <c r="AF2324" i="1"/>
  <c r="AG2324" i="1"/>
  <c r="A2325" i="1"/>
  <c r="AA2325" i="1"/>
  <c r="AB2325" i="1"/>
  <c r="AC2325" i="1"/>
  <c r="AD2325" i="1"/>
  <c r="AE2325" i="1"/>
  <c r="AF2325" i="1"/>
  <c r="AG2325" i="1"/>
  <c r="A2326" i="1"/>
  <c r="AA2326" i="1"/>
  <c r="AB2326" i="1"/>
  <c r="AC2326" i="1"/>
  <c r="AD2326" i="1"/>
  <c r="AE2326" i="1"/>
  <c r="AF2326" i="1"/>
  <c r="AG2326" i="1"/>
  <c r="A2327" i="1"/>
  <c r="AA2327" i="1"/>
  <c r="AB2327" i="1"/>
  <c r="AC2327" i="1"/>
  <c r="AD2327" i="1"/>
  <c r="AE2327" i="1"/>
  <c r="AF2327" i="1"/>
  <c r="AG2327" i="1"/>
  <c r="A2328" i="1"/>
  <c r="AA2328" i="1"/>
  <c r="AB2328" i="1"/>
  <c r="AC2328" i="1"/>
  <c r="AD2328" i="1"/>
  <c r="AE2328" i="1"/>
  <c r="AF2328" i="1"/>
  <c r="AG2328" i="1"/>
  <c r="A2329" i="1"/>
  <c r="AA2329" i="1"/>
  <c r="AB2329" i="1"/>
  <c r="AC2329" i="1"/>
  <c r="AD2329" i="1"/>
  <c r="AE2329" i="1"/>
  <c r="AF2329" i="1"/>
  <c r="AG2329" i="1"/>
  <c r="A2330" i="1"/>
  <c r="AA2330" i="1"/>
  <c r="AB2330" i="1"/>
  <c r="AC2330" i="1"/>
  <c r="AD2330" i="1"/>
  <c r="AE2330" i="1"/>
  <c r="AF2330" i="1"/>
  <c r="AG2330" i="1"/>
  <c r="A2331" i="1"/>
  <c r="AA2331" i="1"/>
  <c r="AB2331" i="1"/>
  <c r="AC2331" i="1"/>
  <c r="AD2331" i="1"/>
  <c r="AE2331" i="1"/>
  <c r="AF2331" i="1"/>
  <c r="AG2331" i="1"/>
  <c r="A2332" i="1"/>
  <c r="AA2332" i="1"/>
  <c r="AB2332" i="1"/>
  <c r="AC2332" i="1"/>
  <c r="AD2332" i="1"/>
  <c r="AE2332" i="1"/>
  <c r="AF2332" i="1"/>
  <c r="AG2332" i="1"/>
  <c r="A2333" i="1"/>
  <c r="AA2333" i="1"/>
  <c r="AB2333" i="1"/>
  <c r="AC2333" i="1"/>
  <c r="AD2333" i="1"/>
  <c r="AE2333" i="1"/>
  <c r="AF2333" i="1"/>
  <c r="AG2333" i="1"/>
  <c r="A2334" i="1"/>
  <c r="AA2334" i="1"/>
  <c r="AB2334" i="1"/>
  <c r="AC2334" i="1"/>
  <c r="AD2334" i="1"/>
  <c r="AE2334" i="1"/>
  <c r="AF2334" i="1"/>
  <c r="AG2334" i="1"/>
  <c r="A2335" i="1"/>
  <c r="AA2335" i="1"/>
  <c r="AB2335" i="1"/>
  <c r="AC2335" i="1"/>
  <c r="AD2335" i="1"/>
  <c r="AE2335" i="1"/>
  <c r="AF2335" i="1"/>
  <c r="AG2335" i="1"/>
  <c r="A2336" i="1"/>
  <c r="AA2336" i="1"/>
  <c r="AB2336" i="1"/>
  <c r="AC2336" i="1"/>
  <c r="AD2336" i="1"/>
  <c r="AE2336" i="1"/>
  <c r="AF2336" i="1"/>
  <c r="AG2336" i="1"/>
  <c r="A2337" i="1"/>
  <c r="AA2337" i="1"/>
  <c r="AB2337" i="1"/>
  <c r="AC2337" i="1"/>
  <c r="AD2337" i="1"/>
  <c r="AE2337" i="1"/>
  <c r="AF2337" i="1"/>
  <c r="AG2337" i="1"/>
  <c r="A2338" i="1"/>
  <c r="AA2338" i="1"/>
  <c r="AB2338" i="1"/>
  <c r="AC2338" i="1"/>
  <c r="AD2338" i="1"/>
  <c r="AE2338" i="1"/>
  <c r="AF2338" i="1"/>
  <c r="AG2338" i="1"/>
  <c r="A2339" i="1"/>
  <c r="AA2339" i="1"/>
  <c r="AB2339" i="1"/>
  <c r="AC2339" i="1"/>
  <c r="AD2339" i="1"/>
  <c r="AE2339" i="1"/>
  <c r="AF2339" i="1"/>
  <c r="AG2339" i="1"/>
  <c r="A2340" i="1"/>
  <c r="AA2340" i="1"/>
  <c r="AB2340" i="1"/>
  <c r="AC2340" i="1"/>
  <c r="AD2340" i="1"/>
  <c r="AE2340" i="1"/>
  <c r="AF2340" i="1"/>
  <c r="AG2340" i="1"/>
  <c r="A2341" i="1"/>
  <c r="AA2341" i="1"/>
  <c r="AB2341" i="1"/>
  <c r="AC2341" i="1"/>
  <c r="AD2341" i="1"/>
  <c r="AE2341" i="1"/>
  <c r="AF2341" i="1"/>
  <c r="AG2341" i="1"/>
  <c r="A2342" i="1"/>
  <c r="AA2342" i="1"/>
  <c r="AB2342" i="1"/>
  <c r="AC2342" i="1"/>
  <c r="AD2342" i="1"/>
  <c r="AE2342" i="1"/>
  <c r="AF2342" i="1"/>
  <c r="AG2342" i="1"/>
  <c r="A2343" i="1"/>
  <c r="AA2343" i="1"/>
  <c r="AB2343" i="1"/>
  <c r="AC2343" i="1"/>
  <c r="AD2343" i="1"/>
  <c r="AE2343" i="1"/>
  <c r="AF2343" i="1"/>
  <c r="AG2343" i="1"/>
  <c r="A2344" i="1"/>
  <c r="AA2344" i="1"/>
  <c r="AB2344" i="1"/>
  <c r="AC2344" i="1"/>
  <c r="AD2344" i="1"/>
  <c r="AE2344" i="1"/>
  <c r="AF2344" i="1"/>
  <c r="AG2344" i="1"/>
  <c r="A2345" i="1"/>
  <c r="AA2345" i="1"/>
  <c r="AB2345" i="1"/>
  <c r="AC2345" i="1"/>
  <c r="AD2345" i="1"/>
  <c r="AE2345" i="1"/>
  <c r="AF2345" i="1"/>
  <c r="AG2345" i="1"/>
  <c r="A2346" i="1"/>
  <c r="AA2346" i="1"/>
  <c r="AB2346" i="1"/>
  <c r="AC2346" i="1"/>
  <c r="AD2346" i="1"/>
  <c r="AE2346" i="1"/>
  <c r="AF2346" i="1"/>
  <c r="AG2346" i="1"/>
  <c r="A2347" i="1"/>
  <c r="AA2347" i="1"/>
  <c r="AB2347" i="1"/>
  <c r="AC2347" i="1"/>
  <c r="AD2347" i="1"/>
  <c r="AE2347" i="1"/>
  <c r="AF2347" i="1"/>
  <c r="AG2347" i="1"/>
  <c r="A2348" i="1"/>
  <c r="AA2348" i="1"/>
  <c r="AB2348" i="1"/>
  <c r="AC2348" i="1"/>
  <c r="AD2348" i="1"/>
  <c r="AE2348" i="1"/>
  <c r="AF2348" i="1"/>
  <c r="AG2348" i="1"/>
  <c r="A2349" i="1"/>
  <c r="AA2349" i="1"/>
  <c r="AB2349" i="1"/>
  <c r="AC2349" i="1"/>
  <c r="AD2349" i="1"/>
  <c r="AE2349" i="1"/>
  <c r="AF2349" i="1"/>
  <c r="AG2349" i="1"/>
  <c r="A2350" i="1"/>
  <c r="AA2350" i="1"/>
  <c r="AB2350" i="1"/>
  <c r="AC2350" i="1"/>
  <c r="AD2350" i="1"/>
  <c r="AE2350" i="1"/>
  <c r="AF2350" i="1"/>
  <c r="AG2350" i="1"/>
  <c r="A2351" i="1"/>
  <c r="AA2351" i="1"/>
  <c r="AB2351" i="1"/>
  <c r="AC2351" i="1"/>
  <c r="AD2351" i="1"/>
  <c r="AE2351" i="1"/>
  <c r="AF2351" i="1"/>
  <c r="AG2351" i="1"/>
  <c r="A2352" i="1"/>
  <c r="AA2352" i="1"/>
  <c r="AB2352" i="1"/>
  <c r="AC2352" i="1"/>
  <c r="AD2352" i="1"/>
  <c r="AE2352" i="1"/>
  <c r="AF2352" i="1"/>
  <c r="AG2352" i="1"/>
  <c r="A2353" i="1"/>
  <c r="AA2353" i="1"/>
  <c r="AB2353" i="1"/>
  <c r="AC2353" i="1"/>
  <c r="AD2353" i="1"/>
  <c r="AE2353" i="1"/>
  <c r="AF2353" i="1"/>
  <c r="AG2353" i="1"/>
  <c r="A2354" i="1"/>
  <c r="AA2354" i="1"/>
  <c r="AB2354" i="1"/>
  <c r="AC2354" i="1"/>
  <c r="AD2354" i="1"/>
  <c r="AE2354" i="1"/>
  <c r="AF2354" i="1"/>
  <c r="AG2354" i="1"/>
  <c r="A2355" i="1"/>
  <c r="AA2355" i="1"/>
  <c r="AB2355" i="1"/>
  <c r="AC2355" i="1"/>
  <c r="AD2355" i="1"/>
  <c r="AE2355" i="1"/>
  <c r="AF2355" i="1"/>
  <c r="AG2355" i="1"/>
  <c r="A2356" i="1"/>
  <c r="AA2356" i="1"/>
  <c r="AB2356" i="1"/>
  <c r="AC2356" i="1"/>
  <c r="AD2356" i="1"/>
  <c r="AE2356" i="1"/>
  <c r="AF2356" i="1"/>
  <c r="AG2356" i="1"/>
  <c r="A2357" i="1"/>
  <c r="AA2357" i="1"/>
  <c r="AB2357" i="1"/>
  <c r="AC2357" i="1"/>
  <c r="AD2357" i="1"/>
  <c r="AE2357" i="1"/>
  <c r="AF2357" i="1"/>
  <c r="AG2357" i="1"/>
  <c r="A2358" i="1"/>
  <c r="AA2358" i="1"/>
  <c r="AB2358" i="1"/>
  <c r="AC2358" i="1"/>
  <c r="AD2358" i="1"/>
  <c r="AE2358" i="1"/>
  <c r="AF2358" i="1"/>
  <c r="AG2358" i="1"/>
  <c r="A2359" i="1"/>
  <c r="AA2359" i="1"/>
  <c r="AB2359" i="1"/>
  <c r="AC2359" i="1"/>
  <c r="AD2359" i="1"/>
  <c r="AE2359" i="1"/>
  <c r="AF2359" i="1"/>
  <c r="AG2359" i="1"/>
  <c r="A2360" i="1"/>
  <c r="AA2360" i="1"/>
  <c r="AB2360" i="1"/>
  <c r="AC2360" i="1"/>
  <c r="AD2360" i="1"/>
  <c r="AE2360" i="1"/>
  <c r="AF2360" i="1"/>
  <c r="AG2360" i="1"/>
  <c r="A2361" i="1"/>
  <c r="AA2361" i="1"/>
  <c r="AB2361" i="1"/>
  <c r="AC2361" i="1"/>
  <c r="AD2361" i="1"/>
  <c r="AE2361" i="1"/>
  <c r="AF2361" i="1"/>
  <c r="AG2361" i="1"/>
  <c r="A2362" i="1"/>
  <c r="AA2362" i="1"/>
  <c r="AB2362" i="1"/>
  <c r="AC2362" i="1"/>
  <c r="AD2362" i="1"/>
  <c r="AE2362" i="1"/>
  <c r="AF2362" i="1"/>
  <c r="AG2362" i="1"/>
  <c r="A2363" i="1"/>
  <c r="AA2363" i="1"/>
  <c r="AB2363" i="1"/>
  <c r="AC2363" i="1"/>
  <c r="AD2363" i="1"/>
  <c r="AE2363" i="1"/>
  <c r="AF2363" i="1"/>
  <c r="AG2363" i="1"/>
  <c r="A2364" i="1"/>
  <c r="AA2364" i="1"/>
  <c r="AB2364" i="1"/>
  <c r="AC2364" i="1"/>
  <c r="AD2364" i="1"/>
  <c r="AE2364" i="1"/>
  <c r="AF2364" i="1"/>
  <c r="AG2364" i="1"/>
  <c r="A2365" i="1"/>
  <c r="AA2365" i="1"/>
  <c r="AB2365" i="1"/>
  <c r="AC2365" i="1"/>
  <c r="AD2365" i="1"/>
  <c r="AE2365" i="1"/>
  <c r="AF2365" i="1"/>
  <c r="AG2365" i="1"/>
  <c r="A2366" i="1"/>
  <c r="AA2366" i="1"/>
  <c r="AB2366" i="1"/>
  <c r="AC2366" i="1"/>
  <c r="AD2366" i="1"/>
  <c r="AE2366" i="1"/>
  <c r="AF2366" i="1"/>
  <c r="AG2366" i="1"/>
  <c r="A2367" i="1"/>
  <c r="AA2367" i="1"/>
  <c r="AB2367" i="1"/>
  <c r="AC2367" i="1"/>
  <c r="AD2367" i="1"/>
  <c r="AE2367" i="1"/>
  <c r="AF2367" i="1"/>
  <c r="AG2367" i="1"/>
  <c r="A2368" i="1"/>
  <c r="AA2368" i="1"/>
  <c r="AB2368" i="1"/>
  <c r="AC2368" i="1"/>
  <c r="AD2368" i="1"/>
  <c r="AE2368" i="1"/>
  <c r="AF2368" i="1"/>
  <c r="AG2368" i="1"/>
  <c r="A2369" i="1"/>
  <c r="AA2369" i="1"/>
  <c r="AB2369" i="1"/>
  <c r="AC2369" i="1"/>
  <c r="AD2369" i="1"/>
  <c r="AE2369" i="1"/>
  <c r="AF2369" i="1"/>
  <c r="AG2369" i="1"/>
  <c r="A2370" i="1"/>
  <c r="AA2370" i="1"/>
  <c r="AB2370" i="1"/>
  <c r="AC2370" i="1"/>
  <c r="AD2370" i="1"/>
  <c r="AE2370" i="1"/>
  <c r="AF2370" i="1"/>
  <c r="AG2370" i="1"/>
  <c r="A2371" i="1"/>
  <c r="AA2371" i="1"/>
  <c r="AB2371" i="1"/>
  <c r="AC2371" i="1"/>
  <c r="AD2371" i="1"/>
  <c r="AE2371" i="1"/>
  <c r="AF2371" i="1"/>
  <c r="AG2371" i="1"/>
  <c r="A2372" i="1"/>
  <c r="AA2372" i="1"/>
  <c r="AB2372" i="1"/>
  <c r="AC2372" i="1"/>
  <c r="AD2372" i="1"/>
  <c r="AE2372" i="1"/>
  <c r="AF2372" i="1"/>
  <c r="AG2372" i="1"/>
  <c r="A2373" i="1"/>
  <c r="AA2373" i="1"/>
  <c r="AB2373" i="1"/>
  <c r="AC2373" i="1"/>
  <c r="AD2373" i="1"/>
  <c r="AE2373" i="1"/>
  <c r="AF2373" i="1"/>
  <c r="AG2373" i="1"/>
  <c r="A2374" i="1"/>
  <c r="AA2374" i="1"/>
  <c r="AB2374" i="1"/>
  <c r="AC2374" i="1"/>
  <c r="AD2374" i="1"/>
  <c r="AE2374" i="1"/>
  <c r="AF2374" i="1"/>
  <c r="AG2374" i="1"/>
  <c r="A2375" i="1"/>
  <c r="AA2375" i="1"/>
  <c r="AB2375" i="1"/>
  <c r="AC2375" i="1"/>
  <c r="AD2375" i="1"/>
  <c r="AE2375" i="1"/>
  <c r="AF2375" i="1"/>
  <c r="AG2375" i="1"/>
  <c r="A2376" i="1"/>
  <c r="AA2376" i="1"/>
  <c r="AB2376" i="1"/>
  <c r="AC2376" i="1"/>
  <c r="AD2376" i="1"/>
  <c r="AE2376" i="1"/>
  <c r="AF2376" i="1"/>
  <c r="AG2376" i="1"/>
  <c r="A2377" i="1"/>
  <c r="AA2377" i="1"/>
  <c r="AB2377" i="1"/>
  <c r="AC2377" i="1"/>
  <c r="AD2377" i="1"/>
  <c r="AE2377" i="1"/>
  <c r="AF2377" i="1"/>
  <c r="AG2377" i="1"/>
  <c r="A2378" i="1"/>
  <c r="AA2378" i="1"/>
  <c r="AB2378" i="1"/>
  <c r="AC2378" i="1"/>
  <c r="AD2378" i="1"/>
  <c r="AE2378" i="1"/>
  <c r="AF2378" i="1"/>
  <c r="AG2378" i="1"/>
  <c r="A2379" i="1"/>
  <c r="AA2379" i="1"/>
  <c r="AB2379" i="1"/>
  <c r="AC2379" i="1"/>
  <c r="AD2379" i="1"/>
  <c r="AE2379" i="1"/>
  <c r="AF2379" i="1"/>
  <c r="AG2379" i="1"/>
  <c r="A2380" i="1"/>
  <c r="AA2380" i="1"/>
  <c r="AB2380" i="1"/>
  <c r="AC2380" i="1"/>
  <c r="AD2380" i="1"/>
  <c r="AE2380" i="1"/>
  <c r="AF2380" i="1"/>
  <c r="AG2380" i="1"/>
  <c r="A2381" i="1"/>
  <c r="AA2381" i="1"/>
  <c r="AB2381" i="1"/>
  <c r="AC2381" i="1"/>
  <c r="AD2381" i="1"/>
  <c r="AE2381" i="1"/>
  <c r="AF2381" i="1"/>
  <c r="AG2381" i="1"/>
  <c r="A2382" i="1"/>
  <c r="AA2382" i="1"/>
  <c r="AB2382" i="1"/>
  <c r="AC2382" i="1"/>
  <c r="AD2382" i="1"/>
  <c r="AE2382" i="1"/>
  <c r="AF2382" i="1"/>
  <c r="AG2382" i="1"/>
  <c r="A2383" i="1"/>
  <c r="AA2383" i="1"/>
  <c r="AB2383" i="1"/>
  <c r="AC2383" i="1"/>
  <c r="AD2383" i="1"/>
  <c r="AE2383" i="1"/>
  <c r="AF2383" i="1"/>
  <c r="AG2383" i="1"/>
  <c r="A2384" i="1"/>
  <c r="AA2384" i="1"/>
  <c r="AB2384" i="1"/>
  <c r="AC2384" i="1"/>
  <c r="AD2384" i="1"/>
  <c r="AE2384" i="1"/>
  <c r="AF2384" i="1"/>
  <c r="AG2384" i="1"/>
  <c r="A2385" i="1"/>
  <c r="AA2385" i="1"/>
  <c r="AB2385" i="1"/>
  <c r="AC2385" i="1"/>
  <c r="AD2385" i="1"/>
  <c r="AE2385" i="1"/>
  <c r="AF2385" i="1"/>
  <c r="AG2385" i="1"/>
  <c r="A2386" i="1"/>
  <c r="AA2386" i="1"/>
  <c r="AB2386" i="1"/>
  <c r="AC2386" i="1"/>
  <c r="AD2386" i="1"/>
  <c r="AE2386" i="1"/>
  <c r="AF2386" i="1"/>
  <c r="AG2386" i="1"/>
  <c r="A2387" i="1"/>
  <c r="AA2387" i="1"/>
  <c r="AB2387" i="1"/>
  <c r="AC2387" i="1"/>
  <c r="AD2387" i="1"/>
  <c r="AE2387" i="1"/>
  <c r="AF2387" i="1"/>
  <c r="AG2387" i="1"/>
  <c r="A2388" i="1"/>
  <c r="AA2388" i="1"/>
  <c r="AB2388" i="1"/>
  <c r="AC2388" i="1"/>
  <c r="AD2388" i="1"/>
  <c r="AE2388" i="1"/>
  <c r="AF2388" i="1"/>
  <c r="AG2388" i="1"/>
  <c r="A2389" i="1"/>
  <c r="AA2389" i="1"/>
  <c r="AB2389" i="1"/>
  <c r="AC2389" i="1"/>
  <c r="AD2389" i="1"/>
  <c r="AE2389" i="1"/>
  <c r="AF2389" i="1"/>
  <c r="AG2389" i="1"/>
  <c r="A2390" i="1"/>
  <c r="AA2390" i="1"/>
  <c r="AB2390" i="1"/>
  <c r="AC2390" i="1"/>
  <c r="AD2390" i="1"/>
  <c r="AE2390" i="1"/>
  <c r="AF2390" i="1"/>
  <c r="AG2390" i="1"/>
  <c r="A2391" i="1"/>
  <c r="AA2391" i="1"/>
  <c r="AB2391" i="1"/>
  <c r="AC2391" i="1"/>
  <c r="AD2391" i="1"/>
  <c r="AE2391" i="1"/>
  <c r="AF2391" i="1"/>
  <c r="AG2391" i="1"/>
  <c r="A2392" i="1"/>
  <c r="AA2392" i="1"/>
  <c r="AB2392" i="1"/>
  <c r="AC2392" i="1"/>
  <c r="AD2392" i="1"/>
  <c r="AE2392" i="1"/>
  <c r="AF2392" i="1"/>
  <c r="AG2392" i="1"/>
  <c r="A2393" i="1"/>
  <c r="AA2393" i="1"/>
  <c r="AB2393" i="1"/>
  <c r="AC2393" i="1"/>
  <c r="AD2393" i="1"/>
  <c r="AE2393" i="1"/>
  <c r="AF2393" i="1"/>
  <c r="AG2393" i="1"/>
  <c r="A2394" i="1"/>
  <c r="AA2394" i="1"/>
  <c r="AB2394" i="1"/>
  <c r="AC2394" i="1"/>
  <c r="AD2394" i="1"/>
  <c r="AE2394" i="1"/>
  <c r="AF2394" i="1"/>
  <c r="AG2394" i="1"/>
  <c r="A2395" i="1"/>
  <c r="AA2395" i="1"/>
  <c r="AB2395" i="1"/>
  <c r="AC2395" i="1"/>
  <c r="AD2395" i="1"/>
  <c r="AE2395" i="1"/>
  <c r="AF2395" i="1"/>
  <c r="AG2395" i="1"/>
  <c r="A2396" i="1"/>
  <c r="AA2396" i="1"/>
  <c r="AB2396" i="1"/>
  <c r="AC2396" i="1"/>
  <c r="AD2396" i="1"/>
  <c r="AE2396" i="1"/>
  <c r="AF2396" i="1"/>
  <c r="AG2396" i="1"/>
  <c r="A2397" i="1"/>
  <c r="AA2397" i="1"/>
  <c r="AB2397" i="1"/>
  <c r="AC2397" i="1"/>
  <c r="AD2397" i="1"/>
  <c r="AE2397" i="1"/>
  <c r="AF2397" i="1"/>
  <c r="AG2397" i="1"/>
  <c r="A2398" i="1"/>
  <c r="AA2398" i="1"/>
  <c r="AB2398" i="1"/>
  <c r="AC2398" i="1"/>
  <c r="AD2398" i="1"/>
  <c r="AE2398" i="1"/>
  <c r="AF2398" i="1"/>
  <c r="AG2398" i="1"/>
  <c r="A2399" i="1"/>
  <c r="AA2399" i="1"/>
  <c r="AB2399" i="1"/>
  <c r="AC2399" i="1"/>
  <c r="AD2399" i="1"/>
  <c r="AE2399" i="1"/>
  <c r="AF2399" i="1"/>
  <c r="AG2399" i="1"/>
  <c r="A2400" i="1"/>
  <c r="AA2400" i="1"/>
  <c r="AB2400" i="1"/>
  <c r="AC2400" i="1"/>
  <c r="AD2400" i="1"/>
  <c r="AE2400" i="1"/>
  <c r="AF2400" i="1"/>
  <c r="AG2400" i="1"/>
  <c r="A2401" i="1"/>
  <c r="AA2401" i="1"/>
  <c r="AB2401" i="1"/>
  <c r="AC2401" i="1"/>
  <c r="AD2401" i="1"/>
  <c r="AE2401" i="1"/>
  <c r="AF2401" i="1"/>
  <c r="AG2401" i="1"/>
  <c r="A2402" i="1"/>
  <c r="AA2402" i="1"/>
  <c r="AB2402" i="1"/>
  <c r="AC2402" i="1"/>
  <c r="AD2402" i="1"/>
  <c r="AE2402" i="1"/>
  <c r="AF2402" i="1"/>
  <c r="AG2402" i="1"/>
  <c r="A2403" i="1"/>
  <c r="AA2403" i="1"/>
  <c r="AB2403" i="1"/>
  <c r="AC2403" i="1"/>
  <c r="AD2403" i="1"/>
  <c r="AE2403" i="1"/>
  <c r="AF2403" i="1"/>
  <c r="AG2403" i="1"/>
  <c r="A2404" i="1"/>
  <c r="AA2404" i="1"/>
  <c r="AB2404" i="1"/>
  <c r="AC2404" i="1"/>
  <c r="AD2404" i="1"/>
  <c r="AE2404" i="1"/>
  <c r="AF2404" i="1"/>
  <c r="AG2404" i="1"/>
  <c r="A2405" i="1"/>
  <c r="AA2405" i="1"/>
  <c r="AB2405" i="1"/>
  <c r="AC2405" i="1"/>
  <c r="AD2405" i="1"/>
  <c r="AE2405" i="1"/>
  <c r="AF2405" i="1"/>
  <c r="AG2405" i="1"/>
  <c r="A2406" i="1"/>
  <c r="AA2406" i="1"/>
  <c r="AB2406" i="1"/>
  <c r="AC2406" i="1"/>
  <c r="AD2406" i="1"/>
  <c r="AE2406" i="1"/>
  <c r="AF2406" i="1"/>
  <c r="AG2406" i="1"/>
  <c r="A2407" i="1"/>
  <c r="AA2407" i="1"/>
  <c r="AB2407" i="1"/>
  <c r="AC2407" i="1"/>
  <c r="AD2407" i="1"/>
  <c r="AE2407" i="1"/>
  <c r="AF2407" i="1"/>
  <c r="AG2407" i="1"/>
  <c r="A2408" i="1"/>
  <c r="AA2408" i="1"/>
  <c r="AB2408" i="1"/>
  <c r="AC2408" i="1"/>
  <c r="AD2408" i="1"/>
  <c r="AE2408" i="1"/>
  <c r="AF2408" i="1"/>
  <c r="AG2408" i="1"/>
  <c r="A2409" i="1"/>
  <c r="AA2409" i="1"/>
  <c r="AB2409" i="1"/>
  <c r="AC2409" i="1"/>
  <c r="AD2409" i="1"/>
  <c r="AE2409" i="1"/>
  <c r="AF2409" i="1"/>
  <c r="AG2409" i="1"/>
  <c r="A2410" i="1"/>
  <c r="AA2410" i="1"/>
  <c r="AB2410" i="1"/>
  <c r="AC2410" i="1"/>
  <c r="AD2410" i="1"/>
  <c r="AE2410" i="1"/>
  <c r="AF2410" i="1"/>
  <c r="AG2410" i="1"/>
  <c r="A2411" i="1"/>
  <c r="AA2411" i="1"/>
  <c r="AB2411" i="1"/>
  <c r="AC2411" i="1"/>
  <c r="AD2411" i="1"/>
  <c r="AE2411" i="1"/>
  <c r="AF2411" i="1"/>
  <c r="AG2411" i="1"/>
  <c r="A2412" i="1"/>
  <c r="AA2412" i="1"/>
  <c r="AB2412" i="1"/>
  <c r="AC2412" i="1"/>
  <c r="AD2412" i="1"/>
  <c r="AE2412" i="1"/>
  <c r="AF2412" i="1"/>
  <c r="AG2412" i="1"/>
  <c r="A2413" i="1"/>
  <c r="AA2413" i="1"/>
  <c r="AB2413" i="1"/>
  <c r="AC2413" i="1"/>
  <c r="AD2413" i="1"/>
  <c r="AE2413" i="1"/>
  <c r="AF2413" i="1"/>
  <c r="AG2413" i="1"/>
  <c r="A2414" i="1"/>
  <c r="AA2414" i="1"/>
  <c r="AB2414" i="1"/>
  <c r="AC2414" i="1"/>
  <c r="AD2414" i="1"/>
  <c r="AE2414" i="1"/>
  <c r="AF2414" i="1"/>
  <c r="AG2414" i="1"/>
  <c r="A2415" i="1"/>
  <c r="AA2415" i="1"/>
  <c r="AB2415" i="1"/>
  <c r="AC2415" i="1"/>
  <c r="AD2415" i="1"/>
  <c r="AE2415" i="1"/>
  <c r="AF2415" i="1"/>
  <c r="AG2415" i="1"/>
  <c r="A2416" i="1"/>
  <c r="AA2416" i="1"/>
  <c r="AB2416" i="1"/>
  <c r="AC2416" i="1"/>
  <c r="AD2416" i="1"/>
  <c r="AE2416" i="1"/>
  <c r="AF2416" i="1"/>
  <c r="AG2416" i="1"/>
  <c r="A2417" i="1"/>
  <c r="AA2417" i="1"/>
  <c r="AB2417" i="1"/>
  <c r="AC2417" i="1"/>
  <c r="AD2417" i="1"/>
  <c r="AE2417" i="1"/>
  <c r="AF2417" i="1"/>
  <c r="AG2417" i="1"/>
  <c r="A2418" i="1"/>
  <c r="AA2418" i="1"/>
  <c r="AB2418" i="1"/>
  <c r="AC2418" i="1"/>
  <c r="AD2418" i="1"/>
  <c r="AE2418" i="1"/>
  <c r="AF2418" i="1"/>
  <c r="AG2418" i="1"/>
  <c r="A2419" i="1"/>
  <c r="AA2419" i="1"/>
  <c r="AB2419" i="1"/>
  <c r="AC2419" i="1"/>
  <c r="AD2419" i="1"/>
  <c r="AE2419" i="1"/>
  <c r="AF2419" i="1"/>
  <c r="AG2419" i="1"/>
  <c r="A2420" i="1"/>
  <c r="AA2420" i="1"/>
  <c r="AB2420" i="1"/>
  <c r="AC2420" i="1"/>
  <c r="AD2420" i="1"/>
  <c r="AE2420" i="1"/>
  <c r="AF2420" i="1"/>
  <c r="AG2420" i="1"/>
  <c r="A2421" i="1"/>
  <c r="AA2421" i="1"/>
  <c r="AB2421" i="1"/>
  <c r="AC2421" i="1"/>
  <c r="AD2421" i="1"/>
  <c r="AE2421" i="1"/>
  <c r="AF2421" i="1"/>
  <c r="AG2421" i="1"/>
  <c r="A2422" i="1"/>
  <c r="AA2422" i="1"/>
  <c r="AB2422" i="1"/>
  <c r="AC2422" i="1"/>
  <c r="AD2422" i="1"/>
  <c r="AE2422" i="1"/>
  <c r="AF2422" i="1"/>
  <c r="AG2422" i="1"/>
  <c r="A2423" i="1"/>
  <c r="AA2423" i="1"/>
  <c r="AB2423" i="1"/>
  <c r="AC2423" i="1"/>
  <c r="AD2423" i="1"/>
  <c r="AE2423" i="1"/>
  <c r="AF2423" i="1"/>
  <c r="AG2423" i="1"/>
  <c r="A2424" i="1"/>
  <c r="AA2424" i="1"/>
  <c r="AB2424" i="1"/>
  <c r="AC2424" i="1"/>
  <c r="AD2424" i="1"/>
  <c r="AE2424" i="1"/>
  <c r="AF2424" i="1"/>
  <c r="AG2424" i="1"/>
  <c r="A2425" i="1"/>
  <c r="AA2425" i="1"/>
  <c r="AB2425" i="1"/>
  <c r="AC2425" i="1"/>
  <c r="AD2425" i="1"/>
  <c r="AE2425" i="1"/>
  <c r="AF2425" i="1"/>
  <c r="AG2425" i="1"/>
  <c r="A2426" i="1"/>
  <c r="AA2426" i="1"/>
  <c r="AB2426" i="1"/>
  <c r="AC2426" i="1"/>
  <c r="AD2426" i="1"/>
  <c r="AE2426" i="1"/>
  <c r="AF2426" i="1"/>
  <c r="AG2426" i="1"/>
  <c r="A2427" i="1"/>
  <c r="AA2427" i="1"/>
  <c r="AB2427" i="1"/>
  <c r="AC2427" i="1"/>
  <c r="AD2427" i="1"/>
  <c r="AE2427" i="1"/>
  <c r="AF2427" i="1"/>
  <c r="AG2427" i="1"/>
  <c r="A2428" i="1"/>
  <c r="AA2428" i="1"/>
  <c r="AB2428" i="1"/>
  <c r="AC2428" i="1"/>
  <c r="AD2428" i="1"/>
  <c r="AE2428" i="1"/>
  <c r="AF2428" i="1"/>
  <c r="AG2428" i="1"/>
  <c r="A2429" i="1"/>
  <c r="AA2429" i="1"/>
  <c r="AB2429" i="1"/>
  <c r="AC2429" i="1"/>
  <c r="AD2429" i="1"/>
  <c r="AE2429" i="1"/>
  <c r="AF2429" i="1"/>
  <c r="AG2429" i="1"/>
  <c r="A2430" i="1"/>
  <c r="AA2430" i="1"/>
  <c r="AB2430" i="1"/>
  <c r="AC2430" i="1"/>
  <c r="AD2430" i="1"/>
  <c r="AE2430" i="1"/>
  <c r="AF2430" i="1"/>
  <c r="AG2430" i="1"/>
  <c r="A2431" i="1"/>
  <c r="AA2431" i="1"/>
  <c r="AB2431" i="1"/>
  <c r="AC2431" i="1"/>
  <c r="AD2431" i="1"/>
  <c r="AE2431" i="1"/>
  <c r="AF2431" i="1"/>
  <c r="AG2431" i="1"/>
  <c r="A2432" i="1"/>
  <c r="AA2432" i="1"/>
  <c r="AB2432" i="1"/>
  <c r="AC2432" i="1"/>
  <c r="AD2432" i="1"/>
  <c r="AE2432" i="1"/>
  <c r="AF2432" i="1"/>
  <c r="AG2432" i="1"/>
  <c r="A2433" i="1"/>
  <c r="AA2433" i="1"/>
  <c r="AB2433" i="1"/>
  <c r="AC2433" i="1"/>
  <c r="AD2433" i="1"/>
  <c r="AE2433" i="1"/>
  <c r="AF2433" i="1"/>
  <c r="AG2433" i="1"/>
  <c r="A2434" i="1"/>
  <c r="AA2434" i="1"/>
  <c r="AB2434" i="1"/>
  <c r="AC2434" i="1"/>
  <c r="AD2434" i="1"/>
  <c r="AE2434" i="1"/>
  <c r="AF2434" i="1"/>
  <c r="AG2434" i="1"/>
  <c r="A2435" i="1"/>
  <c r="AA2435" i="1"/>
  <c r="AB2435" i="1"/>
  <c r="AC2435" i="1"/>
  <c r="AD2435" i="1"/>
  <c r="AE2435" i="1"/>
  <c r="AF2435" i="1"/>
  <c r="AG2435" i="1"/>
  <c r="A2436" i="1"/>
  <c r="AA2436" i="1"/>
  <c r="AB2436" i="1"/>
  <c r="AC2436" i="1"/>
  <c r="AD2436" i="1"/>
  <c r="AE2436" i="1"/>
  <c r="AF2436" i="1"/>
  <c r="AG2436" i="1"/>
  <c r="A2437" i="1"/>
  <c r="AA2437" i="1"/>
  <c r="AB2437" i="1"/>
  <c r="AC2437" i="1"/>
  <c r="AD2437" i="1"/>
  <c r="AE2437" i="1"/>
  <c r="AF2437" i="1"/>
  <c r="AG2437" i="1"/>
  <c r="A2438" i="1"/>
  <c r="AA2438" i="1"/>
  <c r="AB2438" i="1"/>
  <c r="AC2438" i="1"/>
  <c r="AD2438" i="1"/>
  <c r="AE2438" i="1"/>
  <c r="AF2438" i="1"/>
  <c r="AG2438" i="1"/>
  <c r="A2439" i="1"/>
  <c r="AA2439" i="1"/>
  <c r="AB2439" i="1"/>
  <c r="AC2439" i="1"/>
  <c r="AD2439" i="1"/>
  <c r="AE2439" i="1"/>
  <c r="AF2439" i="1"/>
  <c r="AG2439" i="1"/>
  <c r="A2440" i="1"/>
  <c r="AA2440" i="1"/>
  <c r="AB2440" i="1"/>
  <c r="AC2440" i="1"/>
  <c r="AD2440" i="1"/>
  <c r="AE2440" i="1"/>
  <c r="AF2440" i="1"/>
  <c r="AG2440" i="1"/>
  <c r="A2441" i="1"/>
  <c r="AA2441" i="1"/>
  <c r="AB2441" i="1"/>
  <c r="AC2441" i="1"/>
  <c r="AD2441" i="1"/>
  <c r="AE2441" i="1"/>
  <c r="AF2441" i="1"/>
  <c r="AG2441" i="1"/>
  <c r="A2442" i="1"/>
  <c r="AA2442" i="1"/>
  <c r="AB2442" i="1"/>
  <c r="AC2442" i="1"/>
  <c r="AD2442" i="1"/>
  <c r="AE2442" i="1"/>
  <c r="AF2442" i="1"/>
  <c r="AG2442" i="1"/>
  <c r="A2443" i="1"/>
  <c r="AA2443" i="1"/>
  <c r="AB2443" i="1"/>
  <c r="AC2443" i="1"/>
  <c r="AD2443" i="1"/>
  <c r="AE2443" i="1"/>
  <c r="AF2443" i="1"/>
  <c r="AG2443" i="1"/>
  <c r="A2444" i="1"/>
  <c r="AA2444" i="1"/>
  <c r="AB2444" i="1"/>
  <c r="AC2444" i="1"/>
  <c r="AD2444" i="1"/>
  <c r="AE2444" i="1"/>
  <c r="AF2444" i="1"/>
  <c r="AG2444" i="1"/>
  <c r="A2445" i="1"/>
  <c r="AA2445" i="1"/>
  <c r="AB2445" i="1"/>
  <c r="AC2445" i="1"/>
  <c r="AD2445" i="1"/>
  <c r="AE2445" i="1"/>
  <c r="AF2445" i="1"/>
  <c r="AG2445" i="1"/>
  <c r="A2446" i="1"/>
  <c r="AA2446" i="1"/>
  <c r="AB2446" i="1"/>
  <c r="AC2446" i="1"/>
  <c r="AD2446" i="1"/>
  <c r="AE2446" i="1"/>
  <c r="AF2446" i="1"/>
  <c r="AG2446" i="1"/>
  <c r="A2447" i="1"/>
  <c r="AA2447" i="1"/>
  <c r="AB2447" i="1"/>
  <c r="AC2447" i="1"/>
  <c r="AD2447" i="1"/>
  <c r="AE2447" i="1"/>
  <c r="AF2447" i="1"/>
  <c r="AG2447" i="1"/>
  <c r="A2448" i="1"/>
  <c r="AA2448" i="1"/>
  <c r="AB2448" i="1"/>
  <c r="AC2448" i="1"/>
  <c r="AD2448" i="1"/>
  <c r="AE2448" i="1"/>
  <c r="AF2448" i="1"/>
  <c r="AG2448" i="1"/>
  <c r="A2449" i="1"/>
  <c r="AA2449" i="1"/>
  <c r="AB2449" i="1"/>
  <c r="AC2449" i="1"/>
  <c r="AD2449" i="1"/>
  <c r="AE2449" i="1"/>
  <c r="AF2449" i="1"/>
  <c r="AG2449" i="1"/>
  <c r="A2450" i="1"/>
  <c r="AA2450" i="1"/>
  <c r="AB2450" i="1"/>
  <c r="AC2450" i="1"/>
  <c r="AD2450" i="1"/>
  <c r="AE2450" i="1"/>
  <c r="AF2450" i="1"/>
  <c r="AG2450" i="1"/>
  <c r="A2451" i="1"/>
  <c r="AA2451" i="1"/>
  <c r="AB2451" i="1"/>
  <c r="AC2451" i="1"/>
  <c r="AD2451" i="1"/>
  <c r="AE2451" i="1"/>
  <c r="AF2451" i="1"/>
  <c r="AG2451" i="1"/>
  <c r="A2452" i="1"/>
  <c r="AA2452" i="1"/>
  <c r="AB2452" i="1"/>
  <c r="AC2452" i="1"/>
  <c r="AD2452" i="1"/>
  <c r="AE2452" i="1"/>
  <c r="AF2452" i="1"/>
  <c r="AG2452" i="1"/>
  <c r="A2453" i="1"/>
  <c r="AA2453" i="1"/>
  <c r="AB2453" i="1"/>
  <c r="AC2453" i="1"/>
  <c r="AD2453" i="1"/>
  <c r="AE2453" i="1"/>
  <c r="AF2453" i="1"/>
  <c r="AG2453" i="1"/>
  <c r="A2454" i="1"/>
  <c r="AA2454" i="1"/>
  <c r="AB2454" i="1"/>
  <c r="AC2454" i="1"/>
  <c r="AD2454" i="1"/>
  <c r="AE2454" i="1"/>
  <c r="AF2454" i="1"/>
  <c r="AG2454" i="1"/>
  <c r="A2455" i="1"/>
  <c r="AA2455" i="1"/>
  <c r="AB2455" i="1"/>
  <c r="AC2455" i="1"/>
  <c r="AD2455" i="1"/>
  <c r="AE2455" i="1"/>
  <c r="AF2455" i="1"/>
  <c r="AG2455" i="1"/>
  <c r="A2456" i="1"/>
  <c r="AA2456" i="1"/>
  <c r="AB2456" i="1"/>
  <c r="AC2456" i="1"/>
  <c r="AD2456" i="1"/>
  <c r="AE2456" i="1"/>
  <c r="AF2456" i="1"/>
  <c r="AG2456" i="1"/>
  <c r="A2457" i="1"/>
  <c r="AA2457" i="1"/>
  <c r="AB2457" i="1"/>
  <c r="AC2457" i="1"/>
  <c r="AD2457" i="1"/>
  <c r="AE2457" i="1"/>
  <c r="AF2457" i="1"/>
  <c r="AG2457" i="1"/>
  <c r="A2458" i="1"/>
  <c r="AA2458" i="1"/>
  <c r="AB2458" i="1"/>
  <c r="AC2458" i="1"/>
  <c r="AD2458" i="1"/>
  <c r="AE2458" i="1"/>
  <c r="AF2458" i="1"/>
  <c r="AG2458" i="1"/>
  <c r="A2459" i="1"/>
  <c r="AA2459" i="1"/>
  <c r="AB2459" i="1"/>
  <c r="AC2459" i="1"/>
  <c r="AD2459" i="1"/>
  <c r="AE2459" i="1"/>
  <c r="AF2459" i="1"/>
  <c r="AG2459" i="1"/>
  <c r="A2460" i="1"/>
  <c r="AA2460" i="1"/>
  <c r="AB2460" i="1"/>
  <c r="AC2460" i="1"/>
  <c r="AD2460" i="1"/>
  <c r="AE2460" i="1"/>
  <c r="AF2460" i="1"/>
  <c r="AG2460" i="1"/>
  <c r="A2461" i="1"/>
  <c r="AA2461" i="1"/>
  <c r="AB2461" i="1"/>
  <c r="AC2461" i="1"/>
  <c r="AD2461" i="1"/>
  <c r="AE2461" i="1"/>
  <c r="AF2461" i="1"/>
  <c r="AG2461" i="1"/>
  <c r="A2462" i="1"/>
  <c r="AA2462" i="1"/>
  <c r="AB2462" i="1"/>
  <c r="AC2462" i="1"/>
  <c r="AD2462" i="1"/>
  <c r="AE2462" i="1"/>
  <c r="AF2462" i="1"/>
  <c r="AG2462" i="1"/>
  <c r="A2463" i="1"/>
  <c r="AA2463" i="1"/>
  <c r="AB2463" i="1"/>
  <c r="AC2463" i="1"/>
  <c r="AD2463" i="1"/>
  <c r="AE2463" i="1"/>
  <c r="AF2463" i="1"/>
  <c r="AG2463" i="1"/>
  <c r="A2464" i="1"/>
  <c r="AA2464" i="1"/>
  <c r="AB2464" i="1"/>
  <c r="AC2464" i="1"/>
  <c r="AD2464" i="1"/>
  <c r="AE2464" i="1"/>
  <c r="AF2464" i="1"/>
  <c r="AG2464" i="1"/>
  <c r="A2465" i="1"/>
  <c r="AA2465" i="1"/>
  <c r="AB2465" i="1"/>
  <c r="AC2465" i="1"/>
  <c r="AD2465" i="1"/>
  <c r="AE2465" i="1"/>
  <c r="AF2465" i="1"/>
  <c r="AG2465" i="1"/>
  <c r="A2466" i="1"/>
  <c r="AA2466" i="1"/>
  <c r="AB2466" i="1"/>
  <c r="AC2466" i="1"/>
  <c r="AD2466" i="1"/>
  <c r="AE2466" i="1"/>
  <c r="AF2466" i="1"/>
  <c r="AG2466" i="1"/>
  <c r="A2467" i="1"/>
  <c r="AA2467" i="1"/>
  <c r="AB2467" i="1"/>
  <c r="AC2467" i="1"/>
  <c r="AD2467" i="1"/>
  <c r="AE2467" i="1"/>
  <c r="AF2467" i="1"/>
  <c r="AG2467" i="1"/>
  <c r="A2468" i="1"/>
  <c r="AA2468" i="1"/>
  <c r="AB2468" i="1"/>
  <c r="AC2468" i="1"/>
  <c r="AD2468" i="1"/>
  <c r="AE2468" i="1"/>
  <c r="AF2468" i="1"/>
  <c r="AG2468" i="1"/>
  <c r="A2469" i="1"/>
  <c r="AA2469" i="1"/>
  <c r="AB2469" i="1"/>
  <c r="AC2469" i="1"/>
  <c r="AD2469" i="1"/>
  <c r="AE2469" i="1"/>
  <c r="AF2469" i="1"/>
  <c r="AG2469" i="1"/>
  <c r="A2470" i="1"/>
  <c r="AA2470" i="1"/>
  <c r="AB2470" i="1"/>
  <c r="AC2470" i="1"/>
  <c r="AD2470" i="1"/>
  <c r="AE2470" i="1"/>
  <c r="AF2470" i="1"/>
  <c r="AG2470" i="1"/>
  <c r="A2471" i="1"/>
  <c r="AA2471" i="1"/>
  <c r="AB2471" i="1"/>
  <c r="AC2471" i="1"/>
  <c r="AD2471" i="1"/>
  <c r="AE2471" i="1"/>
  <c r="AF2471" i="1"/>
  <c r="AG2471" i="1"/>
  <c r="A2472" i="1"/>
  <c r="AA2472" i="1"/>
  <c r="AB2472" i="1"/>
  <c r="AC2472" i="1"/>
  <c r="AD2472" i="1"/>
  <c r="AE2472" i="1"/>
  <c r="AF2472" i="1"/>
  <c r="AG2472" i="1"/>
  <c r="A2473" i="1"/>
  <c r="AA2473" i="1"/>
  <c r="AB2473" i="1"/>
  <c r="AC2473" i="1"/>
  <c r="AD2473" i="1"/>
  <c r="AE2473" i="1"/>
  <c r="AF2473" i="1"/>
  <c r="AG2473" i="1"/>
  <c r="A2474" i="1"/>
  <c r="AA2474" i="1"/>
  <c r="AB2474" i="1"/>
  <c r="AC2474" i="1"/>
  <c r="AD2474" i="1"/>
  <c r="AE2474" i="1"/>
  <c r="AF2474" i="1"/>
  <c r="AG2474" i="1"/>
  <c r="A2475" i="1"/>
  <c r="AA2475" i="1"/>
  <c r="AB2475" i="1"/>
  <c r="AC2475" i="1"/>
  <c r="AD2475" i="1"/>
  <c r="AE2475" i="1"/>
  <c r="AF2475" i="1"/>
  <c r="AG2475" i="1"/>
  <c r="A2476" i="1"/>
  <c r="AA2476" i="1"/>
  <c r="AB2476" i="1"/>
  <c r="AC2476" i="1"/>
  <c r="AD2476" i="1"/>
  <c r="AE2476" i="1"/>
  <c r="AF2476" i="1"/>
  <c r="AG2476" i="1"/>
  <c r="A2477" i="1"/>
  <c r="AA2477" i="1"/>
  <c r="AB2477" i="1"/>
  <c r="AC2477" i="1"/>
  <c r="AD2477" i="1"/>
  <c r="AE2477" i="1"/>
  <c r="AF2477" i="1"/>
  <c r="AG2477" i="1"/>
  <c r="A2478" i="1"/>
  <c r="AA2478" i="1"/>
  <c r="AB2478" i="1"/>
  <c r="AC2478" i="1"/>
  <c r="AD2478" i="1"/>
  <c r="AE2478" i="1"/>
  <c r="AF2478" i="1"/>
  <c r="AG2478" i="1"/>
  <c r="A2479" i="1"/>
  <c r="AA2479" i="1"/>
  <c r="AB2479" i="1"/>
  <c r="AC2479" i="1"/>
  <c r="AD2479" i="1"/>
  <c r="AE2479" i="1"/>
  <c r="AF2479" i="1"/>
  <c r="AG2479" i="1"/>
  <c r="A2480" i="1"/>
  <c r="AA2480" i="1"/>
  <c r="AB2480" i="1"/>
  <c r="AC2480" i="1"/>
  <c r="AD2480" i="1"/>
  <c r="AE2480" i="1"/>
  <c r="AF2480" i="1"/>
  <c r="AG2480" i="1"/>
  <c r="A2481" i="1"/>
  <c r="AA2481" i="1"/>
  <c r="AB2481" i="1"/>
  <c r="AC2481" i="1"/>
  <c r="AD2481" i="1"/>
  <c r="AE2481" i="1"/>
  <c r="AF2481" i="1"/>
  <c r="AG2481" i="1"/>
  <c r="A2482" i="1"/>
  <c r="AA2482" i="1"/>
  <c r="AB2482" i="1"/>
  <c r="AC2482" i="1"/>
  <c r="AD2482" i="1"/>
  <c r="AE2482" i="1"/>
  <c r="AF2482" i="1"/>
  <c r="AG2482" i="1"/>
  <c r="A2483" i="1"/>
  <c r="AA2483" i="1"/>
  <c r="AB2483" i="1"/>
  <c r="AC2483" i="1"/>
  <c r="AD2483" i="1"/>
  <c r="AE2483" i="1"/>
  <c r="AF2483" i="1"/>
  <c r="AG2483" i="1"/>
  <c r="A2484" i="1"/>
  <c r="AA2484" i="1"/>
  <c r="AB2484" i="1"/>
  <c r="AC2484" i="1"/>
  <c r="AD2484" i="1"/>
  <c r="AE2484" i="1"/>
  <c r="AF2484" i="1"/>
  <c r="AG2484" i="1"/>
  <c r="A2485" i="1"/>
  <c r="AA2485" i="1"/>
  <c r="AB2485" i="1"/>
  <c r="AC2485" i="1"/>
  <c r="AD2485" i="1"/>
  <c r="AE2485" i="1"/>
  <c r="AF2485" i="1"/>
  <c r="AG2485" i="1"/>
  <c r="A2486" i="1"/>
  <c r="AA2486" i="1"/>
  <c r="AB2486" i="1"/>
  <c r="AC2486" i="1"/>
  <c r="AD2486" i="1"/>
  <c r="AE2486" i="1"/>
  <c r="AF2486" i="1"/>
  <c r="AG2486" i="1"/>
  <c r="A2487" i="1"/>
  <c r="AA2487" i="1"/>
  <c r="AB2487" i="1"/>
  <c r="AC2487" i="1"/>
  <c r="AD2487" i="1"/>
  <c r="AE2487" i="1"/>
  <c r="AF2487" i="1"/>
  <c r="AG2487" i="1"/>
  <c r="A2488" i="1"/>
  <c r="AA2488" i="1"/>
  <c r="AB2488" i="1"/>
  <c r="AC2488" i="1"/>
  <c r="AD2488" i="1"/>
  <c r="AE2488" i="1"/>
  <c r="AF2488" i="1"/>
  <c r="AG2488" i="1"/>
  <c r="A2489" i="1"/>
  <c r="AA2489" i="1"/>
  <c r="AB2489" i="1"/>
  <c r="AC2489" i="1"/>
  <c r="AD2489" i="1"/>
  <c r="AE2489" i="1"/>
  <c r="AF2489" i="1"/>
  <c r="AG2489" i="1"/>
  <c r="A2490" i="1"/>
  <c r="AA2490" i="1"/>
  <c r="AB2490" i="1"/>
  <c r="AC2490" i="1"/>
  <c r="AD2490" i="1"/>
  <c r="AE2490" i="1"/>
  <c r="AF2490" i="1"/>
  <c r="AG2490" i="1"/>
  <c r="A2491" i="1"/>
  <c r="AA2491" i="1"/>
  <c r="AB2491" i="1"/>
  <c r="AC2491" i="1"/>
  <c r="AD2491" i="1"/>
  <c r="AE2491" i="1"/>
  <c r="AF2491" i="1"/>
  <c r="AG2491" i="1"/>
  <c r="A2492" i="1"/>
  <c r="AA2492" i="1"/>
  <c r="AB2492" i="1"/>
  <c r="AC2492" i="1"/>
  <c r="AD2492" i="1"/>
  <c r="AE2492" i="1"/>
  <c r="AF2492" i="1"/>
  <c r="AG2492" i="1"/>
  <c r="A2493" i="1"/>
  <c r="AA2493" i="1"/>
  <c r="AB2493" i="1"/>
  <c r="AC2493" i="1"/>
  <c r="AD2493" i="1"/>
  <c r="AE2493" i="1"/>
  <c r="AF2493" i="1"/>
  <c r="AG2493" i="1"/>
  <c r="A2494" i="1"/>
  <c r="AA2494" i="1"/>
  <c r="AB2494" i="1"/>
  <c r="AC2494" i="1"/>
  <c r="AD2494" i="1"/>
  <c r="AE2494" i="1"/>
  <c r="AF2494" i="1"/>
  <c r="AG2494" i="1"/>
  <c r="A2495" i="1"/>
  <c r="AA2495" i="1"/>
  <c r="AB2495" i="1"/>
  <c r="AC2495" i="1"/>
  <c r="AD2495" i="1"/>
  <c r="AE2495" i="1"/>
  <c r="AF2495" i="1"/>
  <c r="AG2495" i="1"/>
  <c r="A2496" i="1"/>
  <c r="AA2496" i="1"/>
  <c r="AB2496" i="1"/>
  <c r="AC2496" i="1"/>
  <c r="AD2496" i="1"/>
  <c r="AE2496" i="1"/>
  <c r="AF2496" i="1"/>
  <c r="AG2496" i="1"/>
  <c r="A2497" i="1"/>
  <c r="AA2497" i="1"/>
  <c r="AB2497" i="1"/>
  <c r="AC2497" i="1"/>
  <c r="AD2497" i="1"/>
  <c r="AE2497" i="1"/>
  <c r="AF2497" i="1"/>
  <c r="AG2497" i="1"/>
  <c r="A2498" i="1"/>
  <c r="AA2498" i="1"/>
  <c r="AB2498" i="1"/>
  <c r="AC2498" i="1"/>
  <c r="AD2498" i="1"/>
  <c r="AE2498" i="1"/>
  <c r="AF2498" i="1"/>
  <c r="AG2498" i="1"/>
  <c r="A2499" i="1"/>
  <c r="AA2499" i="1"/>
  <c r="AB2499" i="1"/>
  <c r="AC2499" i="1"/>
  <c r="AD2499" i="1"/>
  <c r="AE2499" i="1"/>
  <c r="AF2499" i="1"/>
  <c r="AG2499" i="1"/>
  <c r="A2500" i="1"/>
  <c r="AA2500" i="1"/>
  <c r="AB2500" i="1"/>
  <c r="AC2500" i="1"/>
  <c r="AD2500" i="1"/>
  <c r="AE2500" i="1"/>
  <c r="AF2500" i="1"/>
  <c r="AG2500" i="1"/>
  <c r="A2501" i="1"/>
  <c r="AA2501" i="1"/>
  <c r="AB2501" i="1"/>
  <c r="AC2501" i="1"/>
  <c r="AD2501" i="1"/>
  <c r="AE2501" i="1"/>
  <c r="AF2501" i="1"/>
  <c r="AG2501" i="1"/>
  <c r="A2502" i="1"/>
  <c r="AA2502" i="1"/>
  <c r="AB2502" i="1"/>
  <c r="AC2502" i="1"/>
  <c r="AD2502" i="1"/>
  <c r="AE2502" i="1"/>
  <c r="AF2502" i="1"/>
  <c r="AG2502" i="1"/>
  <c r="A2503" i="1"/>
  <c r="AA2503" i="1"/>
  <c r="AB2503" i="1"/>
  <c r="AC2503" i="1"/>
  <c r="AD2503" i="1"/>
  <c r="AE2503" i="1"/>
  <c r="AF2503" i="1"/>
  <c r="AG2503" i="1"/>
  <c r="A2504" i="1"/>
  <c r="AA2504" i="1"/>
  <c r="AB2504" i="1"/>
  <c r="AC2504" i="1"/>
  <c r="AD2504" i="1"/>
  <c r="AE2504" i="1"/>
  <c r="AF2504" i="1"/>
  <c r="AG2504" i="1"/>
  <c r="A2505" i="1"/>
  <c r="AA2505" i="1"/>
  <c r="AB2505" i="1"/>
  <c r="AC2505" i="1"/>
  <c r="AD2505" i="1"/>
  <c r="AE2505" i="1"/>
  <c r="AF2505" i="1"/>
  <c r="AG2505" i="1"/>
  <c r="A2506" i="1"/>
  <c r="AA2506" i="1"/>
  <c r="AB2506" i="1"/>
  <c r="AC2506" i="1"/>
  <c r="AD2506" i="1"/>
  <c r="AE2506" i="1"/>
  <c r="AF2506" i="1"/>
  <c r="AG2506" i="1"/>
  <c r="A2507" i="1"/>
  <c r="AA2507" i="1"/>
  <c r="AB2507" i="1"/>
  <c r="AC2507" i="1"/>
  <c r="AD2507" i="1"/>
  <c r="AE2507" i="1"/>
  <c r="AF2507" i="1"/>
  <c r="AG2507" i="1"/>
  <c r="A2508" i="1"/>
  <c r="AA2508" i="1"/>
  <c r="AB2508" i="1"/>
  <c r="AC2508" i="1"/>
  <c r="AD2508" i="1"/>
  <c r="AE2508" i="1"/>
  <c r="AF2508" i="1"/>
  <c r="AG2508" i="1"/>
  <c r="A2509" i="1"/>
  <c r="AA2509" i="1"/>
  <c r="AB2509" i="1"/>
  <c r="AC2509" i="1"/>
  <c r="AD2509" i="1"/>
  <c r="AE2509" i="1"/>
  <c r="AF2509" i="1"/>
  <c r="AG2509" i="1"/>
  <c r="A2510" i="1"/>
  <c r="AA2510" i="1"/>
  <c r="AB2510" i="1"/>
  <c r="AC2510" i="1"/>
  <c r="AD2510" i="1"/>
  <c r="AE2510" i="1"/>
  <c r="AF2510" i="1"/>
  <c r="AG2510" i="1"/>
  <c r="A2511" i="1"/>
  <c r="AA2511" i="1"/>
  <c r="AB2511" i="1"/>
  <c r="AC2511" i="1"/>
  <c r="AD2511" i="1"/>
  <c r="AE2511" i="1"/>
  <c r="AF2511" i="1"/>
  <c r="AG2511" i="1"/>
  <c r="A2512" i="1"/>
  <c r="AA2512" i="1"/>
  <c r="AB2512" i="1"/>
  <c r="AC2512" i="1"/>
  <c r="AD2512" i="1"/>
  <c r="AE2512" i="1"/>
  <c r="AF2512" i="1"/>
  <c r="AG2512" i="1"/>
  <c r="A2513" i="1"/>
  <c r="AA2513" i="1"/>
  <c r="AB2513" i="1"/>
  <c r="AC2513" i="1"/>
  <c r="AD2513" i="1"/>
  <c r="AE2513" i="1"/>
  <c r="AF2513" i="1"/>
  <c r="AG2513" i="1"/>
  <c r="A2514" i="1"/>
  <c r="AA2514" i="1"/>
  <c r="AB2514" i="1"/>
  <c r="AC2514" i="1"/>
  <c r="AD2514" i="1"/>
  <c r="AE2514" i="1"/>
  <c r="AF2514" i="1"/>
  <c r="AG2514" i="1"/>
  <c r="A2515" i="1"/>
  <c r="AA2515" i="1"/>
  <c r="AB2515" i="1"/>
  <c r="AC2515" i="1"/>
  <c r="AD2515" i="1"/>
  <c r="AE2515" i="1"/>
  <c r="AF2515" i="1"/>
  <c r="AG2515" i="1"/>
  <c r="A2516" i="1"/>
  <c r="AA2516" i="1"/>
  <c r="AB2516" i="1"/>
  <c r="AC2516" i="1"/>
  <c r="AD2516" i="1"/>
  <c r="AE2516" i="1"/>
  <c r="AF2516" i="1"/>
  <c r="AG2516" i="1"/>
  <c r="A2517" i="1"/>
  <c r="AA2517" i="1"/>
  <c r="AB2517" i="1"/>
  <c r="AC2517" i="1"/>
  <c r="AD2517" i="1"/>
  <c r="AE2517" i="1"/>
  <c r="AF2517" i="1"/>
  <c r="AG2517" i="1"/>
  <c r="A2518" i="1"/>
  <c r="AA2518" i="1"/>
  <c r="AB2518" i="1"/>
  <c r="AC2518" i="1"/>
  <c r="AD2518" i="1"/>
  <c r="AE2518" i="1"/>
  <c r="AF2518" i="1"/>
  <c r="AG2518" i="1"/>
  <c r="A2519" i="1"/>
  <c r="AA2519" i="1"/>
  <c r="AB2519" i="1"/>
  <c r="AC2519" i="1"/>
  <c r="AD2519" i="1"/>
  <c r="AE2519" i="1"/>
  <c r="AF2519" i="1"/>
  <c r="AG2519" i="1"/>
  <c r="A2520" i="1"/>
  <c r="AA2520" i="1"/>
  <c r="AB2520" i="1"/>
  <c r="AC2520" i="1"/>
  <c r="AD2520" i="1"/>
  <c r="AE2520" i="1"/>
  <c r="AF2520" i="1"/>
  <c r="AG2520" i="1"/>
  <c r="A2521" i="1"/>
  <c r="AA2521" i="1"/>
  <c r="AB2521" i="1"/>
  <c r="AC2521" i="1"/>
  <c r="AD2521" i="1"/>
  <c r="AE2521" i="1"/>
  <c r="AF2521" i="1"/>
  <c r="AG2521" i="1"/>
  <c r="A2522" i="1"/>
  <c r="AA2522" i="1"/>
  <c r="AB2522" i="1"/>
  <c r="AC2522" i="1"/>
  <c r="AD2522" i="1"/>
  <c r="AE2522" i="1"/>
  <c r="AF2522" i="1"/>
  <c r="AG2522" i="1"/>
  <c r="A2523" i="1"/>
  <c r="AA2523" i="1"/>
  <c r="AB2523" i="1"/>
  <c r="AC2523" i="1"/>
  <c r="AD2523" i="1"/>
  <c r="AE2523" i="1"/>
  <c r="AF2523" i="1"/>
  <c r="AG2523" i="1"/>
  <c r="A2524" i="1"/>
  <c r="AA2524" i="1"/>
  <c r="AB2524" i="1"/>
  <c r="AC2524" i="1"/>
  <c r="AD2524" i="1"/>
  <c r="AE2524" i="1"/>
  <c r="AF2524" i="1"/>
  <c r="AG2524" i="1"/>
  <c r="A2525" i="1"/>
  <c r="AA2525" i="1"/>
  <c r="AB2525" i="1"/>
  <c r="AC2525" i="1"/>
  <c r="AD2525" i="1"/>
  <c r="AE2525" i="1"/>
  <c r="AF2525" i="1"/>
  <c r="AG2525" i="1"/>
  <c r="A2526" i="1"/>
  <c r="AA2526" i="1"/>
  <c r="AB2526" i="1"/>
  <c r="AC2526" i="1"/>
  <c r="AD2526" i="1"/>
  <c r="AE2526" i="1"/>
  <c r="AF2526" i="1"/>
  <c r="AG2526" i="1"/>
  <c r="A2527" i="1"/>
  <c r="AA2527" i="1"/>
  <c r="AB2527" i="1"/>
  <c r="AC2527" i="1"/>
  <c r="AD2527" i="1"/>
  <c r="AE2527" i="1"/>
  <c r="AF2527" i="1"/>
  <c r="AG2527" i="1"/>
  <c r="A2528" i="1"/>
  <c r="AA2528" i="1"/>
  <c r="AB2528" i="1"/>
  <c r="AC2528" i="1"/>
  <c r="AD2528" i="1"/>
  <c r="AE2528" i="1"/>
  <c r="AF2528" i="1"/>
  <c r="AG2528" i="1"/>
  <c r="A2529" i="1"/>
  <c r="AA2529" i="1"/>
  <c r="AB2529" i="1"/>
  <c r="AC2529" i="1"/>
  <c r="AD2529" i="1"/>
  <c r="AE2529" i="1"/>
  <c r="AF2529" i="1"/>
  <c r="AG2529" i="1"/>
  <c r="A2530" i="1"/>
  <c r="AA2530" i="1"/>
  <c r="AB2530" i="1"/>
  <c r="AC2530" i="1"/>
  <c r="AD2530" i="1"/>
  <c r="AE2530" i="1"/>
  <c r="AF2530" i="1"/>
  <c r="AG2530" i="1"/>
  <c r="A2531" i="1"/>
  <c r="AA2531" i="1"/>
  <c r="AB2531" i="1"/>
  <c r="AC2531" i="1"/>
  <c r="AD2531" i="1"/>
  <c r="AE2531" i="1"/>
  <c r="AF2531" i="1"/>
  <c r="AG2531" i="1"/>
  <c r="A2532" i="1"/>
  <c r="AA2532" i="1"/>
  <c r="AB2532" i="1"/>
  <c r="AC2532" i="1"/>
  <c r="AD2532" i="1"/>
  <c r="AE2532" i="1"/>
  <c r="AF2532" i="1"/>
  <c r="AG2532" i="1"/>
  <c r="A2533" i="1"/>
  <c r="AA2533" i="1"/>
  <c r="AB2533" i="1"/>
  <c r="AC2533" i="1"/>
  <c r="AD2533" i="1"/>
  <c r="AE2533" i="1"/>
  <c r="AF2533" i="1"/>
  <c r="AG2533" i="1"/>
  <c r="A2534" i="1"/>
  <c r="AA2534" i="1"/>
  <c r="AB2534" i="1"/>
  <c r="AC2534" i="1"/>
  <c r="AD2534" i="1"/>
  <c r="AE2534" i="1"/>
  <c r="AF2534" i="1"/>
  <c r="AG2534" i="1"/>
  <c r="A2535" i="1"/>
  <c r="AA2535" i="1"/>
  <c r="AB2535" i="1"/>
  <c r="AC2535" i="1"/>
  <c r="AD2535" i="1"/>
  <c r="AE2535" i="1"/>
  <c r="AF2535" i="1"/>
  <c r="AG2535" i="1"/>
  <c r="A2536" i="1"/>
  <c r="AA2536" i="1"/>
  <c r="AB2536" i="1"/>
  <c r="AC2536" i="1"/>
  <c r="AD2536" i="1"/>
  <c r="AE2536" i="1"/>
  <c r="AF2536" i="1"/>
  <c r="AG2536" i="1"/>
  <c r="A2537" i="1"/>
  <c r="AA2537" i="1"/>
  <c r="AB2537" i="1"/>
  <c r="AC2537" i="1"/>
  <c r="AD2537" i="1"/>
  <c r="AE2537" i="1"/>
  <c r="AF2537" i="1"/>
  <c r="AG2537" i="1"/>
  <c r="A2538" i="1"/>
  <c r="AA2538" i="1"/>
  <c r="AB2538" i="1"/>
  <c r="AC2538" i="1"/>
  <c r="AD2538" i="1"/>
  <c r="AE2538" i="1"/>
  <c r="AF2538" i="1"/>
  <c r="AG2538" i="1"/>
  <c r="A2539" i="1"/>
  <c r="AA2539" i="1"/>
  <c r="AB2539" i="1"/>
  <c r="AC2539" i="1"/>
  <c r="AD2539" i="1"/>
  <c r="AE2539" i="1"/>
  <c r="AF2539" i="1"/>
  <c r="AG2539" i="1"/>
  <c r="A2540" i="1"/>
  <c r="AA2540" i="1"/>
  <c r="AB2540" i="1"/>
  <c r="AC2540" i="1"/>
  <c r="AD2540" i="1"/>
  <c r="AE2540" i="1"/>
  <c r="AF2540" i="1"/>
  <c r="AG2540" i="1"/>
  <c r="A2541" i="1"/>
  <c r="AA2541" i="1"/>
  <c r="AB2541" i="1"/>
  <c r="AC2541" i="1"/>
  <c r="AD2541" i="1"/>
  <c r="AE2541" i="1"/>
  <c r="AF2541" i="1"/>
  <c r="AG2541" i="1"/>
  <c r="A2542" i="1"/>
  <c r="AA2542" i="1"/>
  <c r="AB2542" i="1"/>
  <c r="AC2542" i="1"/>
  <c r="AD2542" i="1"/>
  <c r="AE2542" i="1"/>
  <c r="AF2542" i="1"/>
  <c r="AG2542" i="1"/>
  <c r="A2543" i="1"/>
  <c r="AA2543" i="1"/>
  <c r="AB2543" i="1"/>
  <c r="AC2543" i="1"/>
  <c r="AD2543" i="1"/>
  <c r="AE2543" i="1"/>
  <c r="AF2543" i="1"/>
  <c r="AG2543" i="1"/>
  <c r="A2544" i="1"/>
  <c r="AA2544" i="1"/>
  <c r="AB2544" i="1"/>
  <c r="AC2544" i="1"/>
  <c r="AD2544" i="1"/>
  <c r="AE2544" i="1"/>
  <c r="AF2544" i="1"/>
  <c r="AG2544" i="1"/>
  <c r="A2545" i="1"/>
  <c r="AA2545" i="1"/>
  <c r="AB2545" i="1"/>
  <c r="AC2545" i="1"/>
  <c r="AD2545" i="1"/>
  <c r="AE2545" i="1"/>
  <c r="AF2545" i="1"/>
  <c r="AG2545" i="1"/>
  <c r="A2546" i="1"/>
  <c r="AA2546" i="1"/>
  <c r="AB2546" i="1"/>
  <c r="AC2546" i="1"/>
  <c r="AD2546" i="1"/>
  <c r="AE2546" i="1"/>
  <c r="AF2546" i="1"/>
  <c r="AG2546" i="1"/>
  <c r="A2547" i="1"/>
  <c r="AA2547" i="1"/>
  <c r="AB2547" i="1"/>
  <c r="AC2547" i="1"/>
  <c r="AD2547" i="1"/>
  <c r="AE2547" i="1"/>
  <c r="AF2547" i="1"/>
  <c r="AG2547" i="1"/>
  <c r="A2548" i="1"/>
  <c r="AA2548" i="1"/>
  <c r="AB2548" i="1"/>
  <c r="AC2548" i="1"/>
  <c r="AD2548" i="1"/>
  <c r="AE2548" i="1"/>
  <c r="AF2548" i="1"/>
  <c r="AG2548" i="1"/>
  <c r="A2549" i="1"/>
  <c r="AA2549" i="1"/>
  <c r="AB2549" i="1"/>
  <c r="AC2549" i="1"/>
  <c r="AD2549" i="1"/>
  <c r="AE2549" i="1"/>
  <c r="AF2549" i="1"/>
  <c r="AG2549" i="1"/>
  <c r="A2550" i="1"/>
  <c r="AA2550" i="1"/>
  <c r="AB2550" i="1"/>
  <c r="AC2550" i="1"/>
  <c r="AD2550" i="1"/>
  <c r="AE2550" i="1"/>
  <c r="AF2550" i="1"/>
  <c r="AG2550" i="1"/>
  <c r="A2551" i="1"/>
  <c r="AA2551" i="1"/>
  <c r="AB2551" i="1"/>
  <c r="AC2551" i="1"/>
  <c r="AD2551" i="1"/>
  <c r="AE2551" i="1"/>
  <c r="AF2551" i="1"/>
  <c r="AG2551" i="1"/>
  <c r="A2552" i="1"/>
  <c r="AA2552" i="1"/>
  <c r="AB2552" i="1"/>
  <c r="AC2552" i="1"/>
  <c r="AD2552" i="1"/>
  <c r="AE2552" i="1"/>
  <c r="AF2552" i="1"/>
  <c r="AG2552" i="1"/>
  <c r="A2553" i="1"/>
  <c r="AA2553" i="1"/>
  <c r="AB2553" i="1"/>
  <c r="AC2553" i="1"/>
  <c r="AD2553" i="1"/>
  <c r="AE2553" i="1"/>
  <c r="AF2553" i="1"/>
  <c r="AG2553" i="1"/>
  <c r="A2554" i="1"/>
  <c r="AA2554" i="1"/>
  <c r="AB2554" i="1"/>
  <c r="AC2554" i="1"/>
  <c r="AD2554" i="1"/>
  <c r="AE2554" i="1"/>
  <c r="AF2554" i="1"/>
  <c r="AG2554" i="1"/>
  <c r="A2555" i="1"/>
  <c r="AA2555" i="1"/>
  <c r="AB2555" i="1"/>
  <c r="AC2555" i="1"/>
  <c r="AD2555" i="1"/>
  <c r="AE2555" i="1"/>
  <c r="AF2555" i="1"/>
  <c r="AG2555" i="1"/>
  <c r="A2556" i="1"/>
  <c r="AA2556" i="1"/>
  <c r="AB2556" i="1"/>
  <c r="AC2556" i="1"/>
  <c r="AD2556" i="1"/>
  <c r="AE2556" i="1"/>
  <c r="AF2556" i="1"/>
  <c r="AG2556" i="1"/>
  <c r="A2557" i="1"/>
  <c r="AA2557" i="1"/>
  <c r="AB2557" i="1"/>
  <c r="AC2557" i="1"/>
  <c r="AD2557" i="1"/>
  <c r="AE2557" i="1"/>
  <c r="AF2557" i="1"/>
  <c r="AG2557" i="1"/>
  <c r="A2558" i="1"/>
  <c r="AA2558" i="1"/>
  <c r="AB2558" i="1"/>
  <c r="AC2558" i="1"/>
  <c r="AD2558" i="1"/>
  <c r="AE2558" i="1"/>
  <c r="AF2558" i="1"/>
  <c r="AG2558" i="1"/>
  <c r="A2559" i="1"/>
  <c r="AA2559" i="1"/>
  <c r="AB2559" i="1"/>
  <c r="AC2559" i="1"/>
  <c r="AD2559" i="1"/>
  <c r="AE2559" i="1"/>
  <c r="AF2559" i="1"/>
  <c r="AG2559" i="1"/>
  <c r="A2560" i="1"/>
  <c r="AA2560" i="1"/>
  <c r="AB2560" i="1"/>
  <c r="AC2560" i="1"/>
  <c r="AD2560" i="1"/>
  <c r="AE2560" i="1"/>
  <c r="AF2560" i="1"/>
  <c r="AG2560" i="1"/>
  <c r="A2561" i="1"/>
  <c r="AA2561" i="1"/>
  <c r="AB2561" i="1"/>
  <c r="AC2561" i="1"/>
  <c r="AD2561" i="1"/>
  <c r="AE2561" i="1"/>
  <c r="AF2561" i="1"/>
  <c r="AG2561" i="1"/>
  <c r="A2562" i="1"/>
  <c r="AA2562" i="1"/>
  <c r="AB2562" i="1"/>
  <c r="AC2562" i="1"/>
  <c r="AD2562" i="1"/>
  <c r="AE2562" i="1"/>
  <c r="AF2562" i="1"/>
  <c r="AG2562" i="1"/>
  <c r="A2563" i="1"/>
  <c r="AA2563" i="1"/>
  <c r="AB2563" i="1"/>
  <c r="AC2563" i="1"/>
  <c r="AD2563" i="1"/>
  <c r="AE2563" i="1"/>
  <c r="AF2563" i="1"/>
  <c r="AG2563" i="1"/>
  <c r="A2564" i="1"/>
  <c r="AA2564" i="1"/>
  <c r="AB2564" i="1"/>
  <c r="AC2564" i="1"/>
  <c r="AD2564" i="1"/>
  <c r="AE2564" i="1"/>
  <c r="AF2564" i="1"/>
  <c r="AG2564" i="1"/>
  <c r="A2565" i="1"/>
  <c r="AA2565" i="1"/>
  <c r="AB2565" i="1"/>
  <c r="AC2565" i="1"/>
  <c r="AD2565" i="1"/>
  <c r="AE2565" i="1"/>
  <c r="AF2565" i="1"/>
  <c r="AG2565" i="1"/>
  <c r="A2566" i="1"/>
  <c r="AA2566" i="1"/>
  <c r="AB2566" i="1"/>
  <c r="AC2566" i="1"/>
  <c r="AD2566" i="1"/>
  <c r="AE2566" i="1"/>
  <c r="AF2566" i="1"/>
  <c r="AG2566" i="1"/>
  <c r="A2567" i="1"/>
  <c r="AA2567" i="1"/>
  <c r="AB2567" i="1"/>
  <c r="AC2567" i="1"/>
  <c r="AD2567" i="1"/>
  <c r="AE2567" i="1"/>
  <c r="AF2567" i="1"/>
  <c r="AG2567" i="1"/>
  <c r="A2568" i="1"/>
  <c r="AA2568" i="1"/>
  <c r="AB2568" i="1"/>
  <c r="AC2568" i="1"/>
  <c r="AD2568" i="1"/>
  <c r="AE2568" i="1"/>
  <c r="AF2568" i="1"/>
  <c r="AG2568" i="1"/>
  <c r="A2569" i="1"/>
  <c r="AA2569" i="1"/>
  <c r="AB2569" i="1"/>
  <c r="AC2569" i="1"/>
  <c r="AD2569" i="1"/>
  <c r="AE2569" i="1"/>
  <c r="AF2569" i="1"/>
  <c r="AG2569" i="1"/>
  <c r="A2570" i="1"/>
  <c r="AA2570" i="1"/>
  <c r="AB2570" i="1"/>
  <c r="AC2570" i="1"/>
  <c r="AD2570" i="1"/>
  <c r="AE2570" i="1"/>
  <c r="AF2570" i="1"/>
  <c r="AG2570" i="1"/>
  <c r="A2571" i="1"/>
  <c r="AA2571" i="1"/>
  <c r="AB2571" i="1"/>
  <c r="AC2571" i="1"/>
  <c r="AD2571" i="1"/>
  <c r="AE2571" i="1"/>
  <c r="AF2571" i="1"/>
  <c r="AG2571" i="1"/>
  <c r="A2572" i="1"/>
  <c r="AA2572" i="1"/>
  <c r="AB2572" i="1"/>
  <c r="AC2572" i="1"/>
  <c r="AD2572" i="1"/>
  <c r="AE2572" i="1"/>
  <c r="AF2572" i="1"/>
  <c r="AG2572" i="1"/>
  <c r="A2573" i="1"/>
  <c r="AA2573" i="1"/>
  <c r="AB2573" i="1"/>
  <c r="AC2573" i="1"/>
  <c r="AD2573" i="1"/>
  <c r="AE2573" i="1"/>
  <c r="AF2573" i="1"/>
  <c r="AG2573" i="1"/>
  <c r="A2574" i="1"/>
  <c r="AA2574" i="1"/>
  <c r="AB2574" i="1"/>
  <c r="AC2574" i="1"/>
  <c r="AD2574" i="1"/>
  <c r="AE2574" i="1"/>
  <c r="AF2574" i="1"/>
  <c r="AG2574" i="1"/>
  <c r="A2575" i="1"/>
  <c r="AA2575" i="1"/>
  <c r="AB2575" i="1"/>
  <c r="AC2575" i="1"/>
  <c r="AD2575" i="1"/>
  <c r="AE2575" i="1"/>
  <c r="AF2575" i="1"/>
  <c r="AG2575" i="1"/>
  <c r="A2576" i="1"/>
  <c r="AA2576" i="1"/>
  <c r="AB2576" i="1"/>
  <c r="AC2576" i="1"/>
  <c r="AD2576" i="1"/>
  <c r="AE2576" i="1"/>
  <c r="AF2576" i="1"/>
  <c r="AG2576" i="1"/>
  <c r="A2577" i="1"/>
  <c r="AA2577" i="1"/>
  <c r="AB2577" i="1"/>
  <c r="AC2577" i="1"/>
  <c r="AD2577" i="1"/>
  <c r="AE2577" i="1"/>
  <c r="AF2577" i="1"/>
  <c r="AG2577" i="1"/>
  <c r="A2578" i="1"/>
  <c r="AA2578" i="1"/>
  <c r="AB2578" i="1"/>
  <c r="AC2578" i="1"/>
  <c r="AD2578" i="1"/>
  <c r="AE2578" i="1"/>
  <c r="AF2578" i="1"/>
  <c r="AG2578" i="1"/>
  <c r="A2579" i="1"/>
  <c r="AA2579" i="1"/>
  <c r="AB2579" i="1"/>
  <c r="AC2579" i="1"/>
  <c r="AD2579" i="1"/>
  <c r="AE2579" i="1"/>
  <c r="AF2579" i="1"/>
  <c r="AG2579" i="1"/>
  <c r="A2580" i="1"/>
  <c r="AA2580" i="1"/>
  <c r="AB2580" i="1"/>
  <c r="AC2580" i="1"/>
  <c r="AD2580" i="1"/>
  <c r="AE2580" i="1"/>
  <c r="AF2580" i="1"/>
  <c r="AG2580" i="1"/>
  <c r="A2581" i="1"/>
  <c r="AA2581" i="1"/>
  <c r="AB2581" i="1"/>
  <c r="AC2581" i="1"/>
  <c r="AD2581" i="1"/>
  <c r="AE2581" i="1"/>
  <c r="AF2581" i="1"/>
  <c r="AG2581" i="1"/>
  <c r="A2582" i="1"/>
  <c r="AA2582" i="1"/>
  <c r="AB2582" i="1"/>
  <c r="AC2582" i="1"/>
  <c r="AD2582" i="1"/>
  <c r="AE2582" i="1"/>
  <c r="AF2582" i="1"/>
  <c r="AG2582" i="1"/>
  <c r="A2583" i="1"/>
  <c r="AA2583" i="1"/>
  <c r="AB2583" i="1"/>
  <c r="AC2583" i="1"/>
  <c r="AD2583" i="1"/>
  <c r="AE2583" i="1"/>
  <c r="AF2583" i="1"/>
  <c r="AG2583" i="1"/>
  <c r="A2584" i="1"/>
  <c r="AA2584" i="1"/>
  <c r="AB2584" i="1"/>
  <c r="AC2584" i="1"/>
  <c r="AD2584" i="1"/>
  <c r="AE2584" i="1"/>
  <c r="AF2584" i="1"/>
  <c r="AG2584" i="1"/>
  <c r="A2585" i="1"/>
  <c r="AA2585" i="1"/>
  <c r="AB2585" i="1"/>
  <c r="AC2585" i="1"/>
  <c r="AD2585" i="1"/>
  <c r="AE2585" i="1"/>
  <c r="AF2585" i="1"/>
  <c r="AG2585" i="1"/>
  <c r="A2586" i="1"/>
  <c r="AA2586" i="1"/>
  <c r="AB2586" i="1"/>
  <c r="AC2586" i="1"/>
  <c r="AD2586" i="1"/>
  <c r="AE2586" i="1"/>
  <c r="AF2586" i="1"/>
  <c r="AG2586" i="1"/>
  <c r="A2587" i="1"/>
  <c r="AA2587" i="1"/>
  <c r="AB2587" i="1"/>
  <c r="AC2587" i="1"/>
  <c r="AD2587" i="1"/>
  <c r="AE2587" i="1"/>
  <c r="AF2587" i="1"/>
  <c r="AG2587" i="1"/>
  <c r="A2588" i="1"/>
  <c r="AA2588" i="1"/>
  <c r="AB2588" i="1"/>
  <c r="AC2588" i="1"/>
  <c r="AD2588" i="1"/>
  <c r="AE2588" i="1"/>
  <c r="AF2588" i="1"/>
  <c r="AG2588" i="1"/>
  <c r="A2589" i="1"/>
  <c r="AA2589" i="1"/>
  <c r="AB2589" i="1"/>
  <c r="AC2589" i="1"/>
  <c r="AD2589" i="1"/>
  <c r="AE2589" i="1"/>
  <c r="AF2589" i="1"/>
  <c r="AG2589" i="1"/>
  <c r="A2590" i="1"/>
  <c r="AA2590" i="1"/>
  <c r="AB2590" i="1"/>
  <c r="AC2590" i="1"/>
  <c r="AD2590" i="1"/>
  <c r="AE2590" i="1"/>
  <c r="AF2590" i="1"/>
  <c r="AG2590" i="1"/>
  <c r="A2591" i="1"/>
  <c r="AA2591" i="1"/>
  <c r="AB2591" i="1"/>
  <c r="AC2591" i="1"/>
  <c r="AD2591" i="1"/>
  <c r="AE2591" i="1"/>
  <c r="AF2591" i="1"/>
  <c r="AG2591" i="1"/>
  <c r="A2592" i="1"/>
  <c r="AA2592" i="1"/>
  <c r="AB2592" i="1"/>
  <c r="AC2592" i="1"/>
  <c r="AD2592" i="1"/>
  <c r="AE2592" i="1"/>
  <c r="AF2592" i="1"/>
  <c r="AG2592" i="1"/>
  <c r="A2593" i="1"/>
  <c r="AA2593" i="1"/>
  <c r="AB2593" i="1"/>
  <c r="AC2593" i="1"/>
  <c r="AD2593" i="1"/>
  <c r="AE2593" i="1"/>
  <c r="AF2593" i="1"/>
  <c r="AG2593" i="1"/>
  <c r="A2594" i="1"/>
  <c r="AA2594" i="1"/>
  <c r="AB2594" i="1"/>
  <c r="AC2594" i="1"/>
  <c r="AD2594" i="1"/>
  <c r="AE2594" i="1"/>
  <c r="AF2594" i="1"/>
  <c r="AG2594" i="1"/>
  <c r="A2595" i="1"/>
  <c r="AA2595" i="1"/>
  <c r="AB2595" i="1"/>
  <c r="AC2595" i="1"/>
  <c r="AD2595" i="1"/>
  <c r="AE2595" i="1"/>
  <c r="AF2595" i="1"/>
  <c r="AG2595" i="1"/>
  <c r="A2596" i="1"/>
  <c r="AA2596" i="1"/>
  <c r="AB2596" i="1"/>
  <c r="AC2596" i="1"/>
  <c r="AD2596" i="1"/>
  <c r="AE2596" i="1"/>
  <c r="AF2596" i="1"/>
  <c r="AG2596" i="1"/>
  <c r="A2597" i="1"/>
  <c r="AA2597" i="1"/>
  <c r="AB2597" i="1"/>
  <c r="AC2597" i="1"/>
  <c r="AD2597" i="1"/>
  <c r="AE2597" i="1"/>
  <c r="AF2597" i="1"/>
  <c r="AG2597" i="1"/>
  <c r="A2598" i="1"/>
  <c r="AA2598" i="1"/>
  <c r="AB2598" i="1"/>
  <c r="AC2598" i="1"/>
  <c r="AD2598" i="1"/>
  <c r="AE2598" i="1"/>
  <c r="AF2598" i="1"/>
  <c r="AG2598" i="1"/>
  <c r="A2599" i="1"/>
  <c r="AA2599" i="1"/>
  <c r="AB2599" i="1"/>
  <c r="AC2599" i="1"/>
  <c r="AD2599" i="1"/>
  <c r="AE2599" i="1"/>
  <c r="AF2599" i="1"/>
  <c r="AG2599" i="1"/>
  <c r="A2600" i="1"/>
  <c r="AA2600" i="1"/>
  <c r="AB2600" i="1"/>
  <c r="AC2600" i="1"/>
  <c r="AD2600" i="1"/>
  <c r="AE2600" i="1"/>
  <c r="AF2600" i="1"/>
  <c r="AG2600" i="1"/>
  <c r="A2601" i="1"/>
  <c r="AA2601" i="1"/>
  <c r="AB2601" i="1"/>
  <c r="AC2601" i="1"/>
  <c r="AD2601" i="1"/>
  <c r="AE2601" i="1"/>
  <c r="AF2601" i="1"/>
  <c r="AG2601" i="1"/>
  <c r="A2602" i="1"/>
  <c r="AA2602" i="1"/>
  <c r="AB2602" i="1"/>
  <c r="AC2602" i="1"/>
  <c r="AD2602" i="1"/>
  <c r="AE2602" i="1"/>
  <c r="AF2602" i="1"/>
  <c r="AG2602" i="1"/>
  <c r="A2603" i="1"/>
  <c r="AA2603" i="1"/>
  <c r="AB2603" i="1"/>
  <c r="AC2603" i="1"/>
  <c r="AD2603" i="1"/>
  <c r="AE2603" i="1"/>
  <c r="AF2603" i="1"/>
  <c r="AG2603" i="1"/>
  <c r="A2604" i="1"/>
  <c r="AA2604" i="1"/>
  <c r="AB2604" i="1"/>
  <c r="AC2604" i="1"/>
  <c r="AD2604" i="1"/>
  <c r="AE2604" i="1"/>
  <c r="AF2604" i="1"/>
  <c r="AG2604" i="1"/>
  <c r="A2605" i="1"/>
  <c r="AA2605" i="1"/>
  <c r="AB2605" i="1"/>
  <c r="AC2605" i="1"/>
  <c r="AD2605" i="1"/>
  <c r="AE2605" i="1"/>
  <c r="AF2605" i="1"/>
  <c r="AG2605" i="1"/>
  <c r="A2606" i="1"/>
  <c r="AA2606" i="1"/>
  <c r="AB2606" i="1"/>
  <c r="AC2606" i="1"/>
  <c r="AD2606" i="1"/>
  <c r="AE2606" i="1"/>
  <c r="AF2606" i="1"/>
  <c r="AG2606" i="1"/>
  <c r="A2607" i="1"/>
  <c r="AA2607" i="1"/>
  <c r="AB2607" i="1"/>
  <c r="AC2607" i="1"/>
  <c r="AD2607" i="1"/>
  <c r="AE2607" i="1"/>
  <c r="AF2607" i="1"/>
  <c r="AG2607" i="1"/>
  <c r="A2608" i="1"/>
  <c r="AA2608" i="1"/>
  <c r="AB2608" i="1"/>
  <c r="AC2608" i="1"/>
  <c r="AD2608" i="1"/>
  <c r="AE2608" i="1"/>
  <c r="AF2608" i="1"/>
  <c r="AG2608" i="1"/>
  <c r="A2609" i="1"/>
  <c r="AA2609" i="1"/>
  <c r="AB2609" i="1"/>
  <c r="AC2609" i="1"/>
  <c r="AD2609" i="1"/>
  <c r="AE2609" i="1"/>
  <c r="AF2609" i="1"/>
  <c r="AG2609" i="1"/>
  <c r="A2610" i="1"/>
  <c r="AA2610" i="1"/>
  <c r="AB2610" i="1"/>
  <c r="AC2610" i="1"/>
  <c r="AD2610" i="1"/>
  <c r="AE2610" i="1"/>
  <c r="AF2610" i="1"/>
  <c r="AG2610" i="1"/>
  <c r="A2611" i="1"/>
  <c r="AA2611" i="1"/>
  <c r="AB2611" i="1"/>
  <c r="AC2611" i="1"/>
  <c r="AD2611" i="1"/>
  <c r="AE2611" i="1"/>
  <c r="AF2611" i="1"/>
  <c r="AG2611" i="1"/>
  <c r="A2612" i="1"/>
  <c r="AA2612" i="1"/>
  <c r="AB2612" i="1"/>
  <c r="AC2612" i="1"/>
  <c r="AD2612" i="1"/>
  <c r="AE2612" i="1"/>
  <c r="AF2612" i="1"/>
  <c r="AG2612" i="1"/>
  <c r="A2613" i="1"/>
  <c r="AA2613" i="1"/>
  <c r="AB2613" i="1"/>
  <c r="AC2613" i="1"/>
  <c r="AD2613" i="1"/>
  <c r="AE2613" i="1"/>
  <c r="AF2613" i="1"/>
  <c r="AG2613" i="1"/>
  <c r="A2614" i="1"/>
  <c r="AA2614" i="1"/>
  <c r="AB2614" i="1"/>
  <c r="AC2614" i="1"/>
  <c r="AD2614" i="1"/>
  <c r="AE2614" i="1"/>
  <c r="AF2614" i="1"/>
  <c r="AG2614" i="1"/>
  <c r="A2615" i="1"/>
  <c r="AA2615" i="1"/>
  <c r="AB2615" i="1"/>
  <c r="AC2615" i="1"/>
  <c r="AD2615" i="1"/>
  <c r="AE2615" i="1"/>
  <c r="AF2615" i="1"/>
  <c r="AG2615" i="1"/>
  <c r="A2616" i="1"/>
  <c r="AA2616" i="1"/>
  <c r="AB2616" i="1"/>
  <c r="AC2616" i="1"/>
  <c r="AD2616" i="1"/>
  <c r="AE2616" i="1"/>
  <c r="AF2616" i="1"/>
  <c r="AG2616" i="1"/>
  <c r="A45" i="1"/>
  <c r="AA45" i="1"/>
  <c r="AB45" i="1"/>
  <c r="AC45" i="1"/>
  <c r="AD45" i="1"/>
  <c r="AE45" i="1"/>
  <c r="AF45" i="1"/>
  <c r="AG45" i="1"/>
  <c r="A46" i="1"/>
  <c r="AA46" i="1"/>
  <c r="AB46" i="1"/>
  <c r="AC46" i="1"/>
  <c r="AD46" i="1"/>
  <c r="AE46" i="1"/>
  <c r="AF46" i="1"/>
  <c r="AG46" i="1"/>
  <c r="A47" i="1"/>
  <c r="AA47" i="1"/>
  <c r="AB47" i="1"/>
  <c r="AC47" i="1"/>
  <c r="AD47" i="1"/>
  <c r="AE47" i="1"/>
  <c r="AF47" i="1"/>
  <c r="AG47" i="1"/>
  <c r="A48" i="1"/>
  <c r="AA48" i="1"/>
  <c r="AB48" i="1"/>
  <c r="AC48" i="1"/>
  <c r="AD48" i="1"/>
  <c r="AE48" i="1"/>
  <c r="AF48" i="1"/>
  <c r="AG48" i="1"/>
  <c r="A49" i="1"/>
  <c r="AA49" i="1"/>
  <c r="AB49" i="1"/>
  <c r="AC49" i="1"/>
  <c r="AD49" i="1"/>
  <c r="AE49" i="1"/>
  <c r="AF49" i="1"/>
  <c r="AG49" i="1"/>
  <c r="A50" i="1"/>
  <c r="AA50" i="1"/>
  <c r="AB50" i="1"/>
  <c r="AC50" i="1"/>
  <c r="AD50" i="1"/>
  <c r="AE50" i="1"/>
  <c r="AF50" i="1"/>
  <c r="AG50" i="1"/>
  <c r="A51" i="1"/>
  <c r="AA51" i="1"/>
  <c r="AB51" i="1"/>
  <c r="AC51" i="1"/>
  <c r="AD51" i="1"/>
  <c r="AE51" i="1"/>
  <c r="AF51" i="1"/>
  <c r="AG51" i="1"/>
  <c r="A52" i="1"/>
  <c r="AA52" i="1"/>
  <c r="AB52" i="1"/>
  <c r="AC52" i="1"/>
  <c r="AD52" i="1"/>
  <c r="AE52" i="1"/>
  <c r="AF52" i="1"/>
  <c r="AG52" i="1"/>
  <c r="A53" i="1"/>
  <c r="AA53" i="1"/>
  <c r="AB53" i="1"/>
  <c r="AC53" i="1"/>
  <c r="AD53" i="1"/>
  <c r="AE53" i="1"/>
  <c r="AF53" i="1"/>
  <c r="AG53" i="1"/>
  <c r="A54" i="1"/>
  <c r="AA54" i="1"/>
  <c r="AB54" i="1"/>
  <c r="AC54" i="1"/>
  <c r="AD54" i="1"/>
  <c r="AE54" i="1"/>
  <c r="AF54" i="1"/>
  <c r="AG54" i="1"/>
  <c r="A55" i="1"/>
  <c r="AA55" i="1"/>
  <c r="AB55" i="1"/>
  <c r="AC55" i="1"/>
  <c r="AD55" i="1"/>
  <c r="AE55" i="1"/>
  <c r="AF55" i="1"/>
  <c r="AG55" i="1"/>
  <c r="A56" i="1"/>
  <c r="AA56" i="1"/>
  <c r="AB56" i="1"/>
  <c r="AC56" i="1"/>
  <c r="AD56" i="1"/>
  <c r="AE56" i="1"/>
  <c r="AF56" i="1"/>
  <c r="AG56" i="1"/>
  <c r="A57" i="1"/>
  <c r="AA57" i="1"/>
  <c r="AB57" i="1"/>
  <c r="AC57" i="1"/>
  <c r="AD57" i="1"/>
  <c r="AE57" i="1"/>
  <c r="AF57" i="1"/>
  <c r="AG57" i="1"/>
  <c r="A58" i="1"/>
  <c r="AA58" i="1"/>
  <c r="AB58" i="1"/>
  <c r="AC58" i="1"/>
  <c r="AD58" i="1"/>
  <c r="AE58" i="1"/>
  <c r="AF58" i="1"/>
  <c r="AG58" i="1"/>
  <c r="A59" i="1"/>
  <c r="AA59" i="1"/>
  <c r="AB59" i="1"/>
  <c r="AC59" i="1"/>
  <c r="AD59" i="1"/>
  <c r="AE59" i="1"/>
  <c r="AF59" i="1"/>
  <c r="AG59" i="1"/>
  <c r="A60" i="1"/>
  <c r="AA60" i="1"/>
  <c r="AB60" i="1"/>
  <c r="AC60" i="1"/>
  <c r="AD60" i="1"/>
  <c r="AE60" i="1"/>
  <c r="AF60" i="1"/>
  <c r="AG60" i="1"/>
  <c r="A61" i="1"/>
  <c r="AA61" i="1"/>
  <c r="AB61" i="1"/>
  <c r="AC61" i="1"/>
  <c r="AD61" i="1"/>
  <c r="AE61" i="1"/>
  <c r="AF61" i="1"/>
  <c r="AG61" i="1"/>
  <c r="A62" i="1"/>
  <c r="AA62" i="1"/>
  <c r="AB62" i="1"/>
  <c r="AC62" i="1"/>
  <c r="AD62" i="1"/>
  <c r="AE62" i="1"/>
  <c r="AF62" i="1"/>
  <c r="AG62" i="1"/>
  <c r="A63" i="1"/>
  <c r="AA63" i="1"/>
  <c r="AB63" i="1"/>
  <c r="AC63" i="1"/>
  <c r="AD63" i="1"/>
  <c r="AE63" i="1"/>
  <c r="AF63" i="1"/>
  <c r="AG63" i="1"/>
  <c r="A64" i="1"/>
  <c r="AA64" i="1"/>
  <c r="AB64" i="1"/>
  <c r="AC64" i="1"/>
  <c r="AD64" i="1"/>
  <c r="AE64" i="1"/>
  <c r="AF64" i="1"/>
  <c r="AG64" i="1"/>
  <c r="A65" i="1"/>
  <c r="AA65" i="1"/>
  <c r="AB65" i="1"/>
  <c r="AC65" i="1"/>
  <c r="AD65" i="1"/>
  <c r="AE65" i="1"/>
  <c r="AF65" i="1"/>
  <c r="AG65" i="1"/>
  <c r="A66" i="1"/>
  <c r="AA66" i="1"/>
  <c r="AB66" i="1"/>
  <c r="AC66" i="1"/>
  <c r="AD66" i="1"/>
  <c r="AE66" i="1"/>
  <c r="AF66" i="1"/>
  <c r="AG66" i="1"/>
  <c r="A11" i="1"/>
  <c r="AA11" i="1"/>
  <c r="AB11" i="1"/>
  <c r="AC11" i="1"/>
  <c r="AD11" i="1"/>
  <c r="AE11" i="1"/>
  <c r="AF11" i="1"/>
  <c r="AG11" i="1"/>
  <c r="A12" i="1"/>
  <c r="AA12" i="1"/>
  <c r="AB12" i="1"/>
  <c r="AC12" i="1"/>
  <c r="AD12" i="1"/>
  <c r="AE12" i="1"/>
  <c r="AF12" i="1"/>
  <c r="AG12" i="1"/>
  <c r="A13" i="1"/>
  <c r="AA13" i="1"/>
  <c r="AB13" i="1"/>
  <c r="AC13" i="1"/>
  <c r="AD13" i="1"/>
  <c r="AE13" i="1"/>
  <c r="AF13" i="1"/>
  <c r="AG13" i="1"/>
  <c r="A14" i="1"/>
  <c r="AA14" i="1"/>
  <c r="AB14" i="1"/>
  <c r="AC14" i="1"/>
  <c r="AD14" i="1"/>
  <c r="AE14" i="1"/>
  <c r="AF14" i="1"/>
  <c r="AG14" i="1"/>
  <c r="A15" i="1"/>
  <c r="AA15" i="1"/>
  <c r="AB15" i="1"/>
  <c r="AC15" i="1"/>
  <c r="AD15" i="1"/>
  <c r="AE15" i="1"/>
  <c r="AF15" i="1"/>
  <c r="AG15" i="1"/>
  <c r="A16" i="1"/>
  <c r="AA16" i="1"/>
  <c r="AB16" i="1"/>
  <c r="AC16" i="1"/>
  <c r="AD16" i="1"/>
  <c r="AE16" i="1"/>
  <c r="AF16" i="1"/>
  <c r="AG16" i="1"/>
  <c r="A17" i="1"/>
  <c r="AA17" i="1"/>
  <c r="AB17" i="1"/>
  <c r="AC17" i="1"/>
  <c r="AD17" i="1"/>
  <c r="AE17" i="1"/>
  <c r="AF17" i="1"/>
  <c r="AG17" i="1"/>
  <c r="A18" i="1"/>
  <c r="AA18" i="1"/>
  <c r="AB18" i="1"/>
  <c r="AC18" i="1"/>
  <c r="AD18" i="1"/>
  <c r="AE18" i="1"/>
  <c r="AF18" i="1"/>
  <c r="AG18" i="1"/>
  <c r="A19" i="1"/>
  <c r="AA19" i="1"/>
  <c r="AB19" i="1"/>
  <c r="AC19" i="1"/>
  <c r="AD19" i="1"/>
  <c r="AE19" i="1"/>
  <c r="AF19" i="1"/>
  <c r="AG19" i="1"/>
  <c r="A20" i="1"/>
  <c r="AA20" i="1"/>
  <c r="AB20" i="1"/>
  <c r="AC20" i="1"/>
  <c r="AD20" i="1"/>
  <c r="AE20" i="1"/>
  <c r="AF20" i="1"/>
  <c r="AG20" i="1"/>
  <c r="A21" i="1"/>
  <c r="AA21" i="1"/>
  <c r="AB21" i="1"/>
  <c r="AC21" i="1"/>
  <c r="AD21" i="1"/>
  <c r="AE21" i="1"/>
  <c r="AF21" i="1"/>
  <c r="AG21" i="1"/>
  <c r="A22" i="1"/>
  <c r="AA22" i="1"/>
  <c r="AB22" i="1"/>
  <c r="AC22" i="1"/>
  <c r="AD22" i="1"/>
  <c r="AE22" i="1"/>
  <c r="AF22" i="1"/>
  <c r="AG22" i="1"/>
  <c r="A23" i="1"/>
  <c r="AA23" i="1"/>
  <c r="AB23" i="1"/>
  <c r="AC23" i="1"/>
  <c r="AD23" i="1"/>
  <c r="AE23" i="1"/>
  <c r="AF23" i="1"/>
  <c r="AG23" i="1"/>
  <c r="A24" i="1"/>
  <c r="AA24" i="1"/>
  <c r="AB24" i="1"/>
  <c r="AC24" i="1"/>
  <c r="AD24" i="1"/>
  <c r="AE24" i="1"/>
  <c r="AF24" i="1"/>
  <c r="AG24" i="1"/>
  <c r="A25" i="1"/>
  <c r="AA25" i="1"/>
  <c r="AB25" i="1"/>
  <c r="AC25" i="1"/>
  <c r="AD25" i="1"/>
  <c r="AE25" i="1"/>
  <c r="AF25" i="1"/>
  <c r="AG25" i="1"/>
  <c r="A26" i="1"/>
  <c r="AA26" i="1"/>
  <c r="AB26" i="1"/>
  <c r="AC26" i="1"/>
  <c r="AD26" i="1"/>
  <c r="AE26" i="1"/>
  <c r="AF26" i="1"/>
  <c r="AG26" i="1"/>
  <c r="A27" i="1"/>
  <c r="AA27" i="1"/>
  <c r="AB27" i="1"/>
  <c r="AC27" i="1"/>
  <c r="AD27" i="1"/>
  <c r="AE27" i="1"/>
  <c r="AF27" i="1"/>
  <c r="AG27" i="1"/>
  <c r="A28" i="1"/>
  <c r="AA28" i="1"/>
  <c r="AB28" i="1"/>
  <c r="AC28" i="1"/>
  <c r="AD28" i="1"/>
  <c r="AE28" i="1"/>
  <c r="AF28" i="1"/>
  <c r="AG28" i="1"/>
  <c r="A29" i="1"/>
  <c r="AA29" i="1"/>
  <c r="AB29" i="1"/>
  <c r="AC29" i="1"/>
  <c r="AD29" i="1"/>
  <c r="AE29" i="1"/>
  <c r="AF29" i="1"/>
  <c r="AG29" i="1"/>
  <c r="A30" i="1"/>
  <c r="AA30" i="1"/>
  <c r="AB30" i="1"/>
  <c r="AC30" i="1"/>
  <c r="AD30" i="1"/>
  <c r="AE30" i="1"/>
  <c r="AF30" i="1"/>
  <c r="AG30" i="1"/>
  <c r="A31" i="1"/>
  <c r="AA31" i="1"/>
  <c r="AB31" i="1"/>
  <c r="AC31" i="1"/>
  <c r="AD31" i="1"/>
  <c r="AE31" i="1"/>
  <c r="AF31" i="1"/>
  <c r="AG31" i="1"/>
  <c r="A32" i="1"/>
  <c r="AA32" i="1"/>
  <c r="AB32" i="1"/>
  <c r="AC32" i="1"/>
  <c r="AD32" i="1"/>
  <c r="AE32" i="1"/>
  <c r="AF32" i="1"/>
  <c r="AG32" i="1"/>
  <c r="A33" i="1"/>
  <c r="AA33" i="1"/>
  <c r="AB33" i="1"/>
  <c r="AC33" i="1"/>
  <c r="AD33" i="1"/>
  <c r="AE33" i="1"/>
  <c r="AF33" i="1"/>
  <c r="AG33" i="1"/>
  <c r="A34" i="1"/>
  <c r="AA34" i="1"/>
  <c r="AB34" i="1"/>
  <c r="AC34" i="1"/>
  <c r="AD34" i="1"/>
  <c r="AE34" i="1"/>
  <c r="AF34" i="1"/>
  <c r="AG34" i="1"/>
  <c r="A35" i="1"/>
  <c r="AA35" i="1"/>
  <c r="AB35" i="1"/>
  <c r="AC35" i="1"/>
  <c r="AD35" i="1"/>
  <c r="AE35" i="1"/>
  <c r="AF35" i="1"/>
  <c r="AG35" i="1"/>
  <c r="A36" i="1"/>
  <c r="AA36" i="1"/>
  <c r="AB36" i="1"/>
  <c r="AC36" i="1"/>
  <c r="AD36" i="1"/>
  <c r="AE36" i="1"/>
  <c r="AF36" i="1"/>
  <c r="AG36" i="1"/>
  <c r="A37" i="1"/>
  <c r="AA37" i="1"/>
  <c r="AB37" i="1"/>
  <c r="AC37" i="1"/>
  <c r="AD37" i="1"/>
  <c r="AE37" i="1"/>
  <c r="AF37" i="1"/>
  <c r="AG37" i="1"/>
  <c r="A38" i="1"/>
  <c r="AA38" i="1"/>
  <c r="AB38" i="1"/>
  <c r="AC38" i="1"/>
  <c r="AD38" i="1"/>
  <c r="AE38" i="1"/>
  <c r="AF38" i="1"/>
  <c r="AG38" i="1"/>
  <c r="A39" i="1"/>
  <c r="AA39" i="1"/>
  <c r="AB39" i="1"/>
  <c r="AC39" i="1"/>
  <c r="AD39" i="1"/>
  <c r="AE39" i="1"/>
  <c r="AF39" i="1"/>
  <c r="AG39" i="1"/>
  <c r="A40" i="1"/>
  <c r="AA40" i="1"/>
  <c r="AB40" i="1"/>
  <c r="AC40" i="1"/>
  <c r="AD40" i="1"/>
  <c r="AE40" i="1"/>
  <c r="AF40" i="1"/>
  <c r="AG40" i="1"/>
  <c r="A41" i="1"/>
  <c r="AA41" i="1"/>
  <c r="AB41" i="1"/>
  <c r="AC41" i="1"/>
  <c r="AD41" i="1"/>
  <c r="AE41" i="1"/>
  <c r="AF41" i="1"/>
  <c r="AG41" i="1"/>
  <c r="A42" i="1"/>
  <c r="AA42" i="1"/>
  <c r="AB42" i="1"/>
  <c r="AC42" i="1"/>
  <c r="AD42" i="1"/>
  <c r="AE42" i="1"/>
  <c r="AF42" i="1"/>
  <c r="AG42" i="1"/>
  <c r="A43" i="1"/>
  <c r="AA43" i="1"/>
  <c r="AB43" i="1"/>
  <c r="AC43" i="1"/>
  <c r="AD43" i="1"/>
  <c r="AE43" i="1"/>
  <c r="AF43" i="1"/>
  <c r="AG43" i="1"/>
  <c r="A44" i="1"/>
  <c r="AA44" i="1"/>
  <c r="AB44" i="1"/>
  <c r="AC44" i="1"/>
  <c r="AD44" i="1"/>
  <c r="AE44" i="1"/>
  <c r="AF44" i="1"/>
  <c r="AG44" i="1"/>
  <c r="AB4" i="1"/>
  <c r="AC4" i="1"/>
  <c r="AD4" i="1"/>
  <c r="AE4" i="1"/>
  <c r="AF4" i="1"/>
  <c r="AG4" i="1"/>
  <c r="A5" i="1"/>
  <c r="AA5" i="1"/>
  <c r="AB5" i="1"/>
  <c r="AC5" i="1"/>
  <c r="AD5" i="1"/>
  <c r="AE5" i="1"/>
  <c r="AF5" i="1"/>
  <c r="AG5" i="1"/>
  <c r="A6" i="1"/>
  <c r="AA6" i="1"/>
  <c r="AB6" i="1"/>
  <c r="AC6" i="1"/>
  <c r="AD6" i="1"/>
  <c r="AE6" i="1"/>
  <c r="AF6" i="1"/>
  <c r="AG6" i="1"/>
  <c r="A7" i="1"/>
  <c r="AA7" i="1"/>
  <c r="AB7" i="1"/>
  <c r="AC7" i="1"/>
  <c r="AD7" i="1"/>
  <c r="AE7" i="1"/>
  <c r="AF7" i="1"/>
  <c r="AG7" i="1"/>
  <c r="A8" i="1"/>
  <c r="AA8" i="1"/>
  <c r="AB8" i="1"/>
  <c r="AC8" i="1"/>
  <c r="AD8" i="1"/>
  <c r="AE8" i="1"/>
  <c r="AF8" i="1"/>
  <c r="AG8" i="1"/>
  <c r="A9" i="1"/>
  <c r="AA9" i="1"/>
  <c r="AB9" i="1"/>
  <c r="AC9" i="1"/>
  <c r="AD9" i="1"/>
  <c r="AE9" i="1"/>
  <c r="AF9" i="1"/>
  <c r="AG9" i="1"/>
  <c r="A10" i="1"/>
  <c r="AA10" i="1"/>
  <c r="AB10" i="1"/>
  <c r="AC10" i="1"/>
  <c r="AD10" i="1"/>
  <c r="AE10" i="1"/>
  <c r="AF10" i="1"/>
  <c r="AG10" i="1"/>
  <c r="AB3" i="1"/>
  <c r="AC3" i="1"/>
  <c r="AD3" i="1"/>
  <c r="AE3" i="1"/>
  <c r="AF3" i="1"/>
  <c r="AG3" i="1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8" i="5"/>
  <c r="AA10" i="6"/>
  <c r="Y10" i="6"/>
  <c r="X10" i="6"/>
  <c r="W10" i="6"/>
  <c r="AA9" i="6"/>
  <c r="Y9" i="6"/>
  <c r="X9" i="6"/>
  <c r="W9" i="6"/>
  <c r="U9" i="6"/>
  <c r="V9" i="6"/>
  <c r="AA8" i="6"/>
  <c r="Y8" i="6"/>
  <c r="X8" i="6"/>
  <c r="W8" i="6"/>
  <c r="U8" i="6"/>
  <c r="V8" i="6"/>
  <c r="AA7" i="6"/>
  <c r="Y7" i="6"/>
  <c r="X7" i="6"/>
  <c r="W7" i="6"/>
  <c r="U7" i="6"/>
  <c r="V7" i="6"/>
  <c r="AA6" i="6"/>
  <c r="Y6" i="6"/>
  <c r="X6" i="6"/>
  <c r="W6" i="6"/>
  <c r="U6" i="6"/>
  <c r="V6" i="6"/>
  <c r="AA5" i="6"/>
  <c r="Y5" i="6"/>
  <c r="X5" i="6"/>
  <c r="W5" i="6"/>
  <c r="U5" i="6"/>
  <c r="V5" i="6"/>
  <c r="AA4" i="6"/>
  <c r="Y4" i="6"/>
  <c r="X4" i="6"/>
  <c r="W4" i="6"/>
  <c r="U4" i="6"/>
  <c r="V4" i="6"/>
  <c r="AA3" i="6"/>
  <c r="Y3" i="6"/>
  <c r="X3" i="6"/>
  <c r="W3" i="6"/>
  <c r="U3" i="6"/>
  <c r="V3" i="6"/>
  <c r="AA2" i="6"/>
  <c r="Y2" i="6"/>
  <c r="X2" i="6"/>
  <c r="W2" i="6"/>
  <c r="U2" i="6"/>
  <c r="V2" i="6"/>
  <c r="C688" i="3"/>
  <c r="C687" i="3"/>
  <c r="Y1502" i="2"/>
  <c r="X1502" i="2"/>
  <c r="W1502" i="2"/>
  <c r="U1502" i="2"/>
  <c r="V1502" i="2"/>
  <c r="Y1501" i="2"/>
  <c r="X1501" i="2"/>
  <c r="W1501" i="2"/>
  <c r="U1501" i="2"/>
  <c r="V1501" i="2"/>
  <c r="Y1500" i="2"/>
  <c r="X1500" i="2"/>
  <c r="W1500" i="2"/>
  <c r="U1500" i="2"/>
  <c r="V1500" i="2"/>
  <c r="Y1499" i="2"/>
  <c r="X1499" i="2"/>
  <c r="W1499" i="2"/>
  <c r="Y1498" i="2"/>
  <c r="X1498" i="2"/>
  <c r="W1498" i="2"/>
  <c r="U1498" i="2"/>
  <c r="V1498" i="2"/>
  <c r="Y1497" i="2"/>
  <c r="X1497" i="2"/>
  <c r="W1497" i="2"/>
  <c r="Y1496" i="2"/>
  <c r="X1496" i="2"/>
  <c r="W1496" i="2"/>
  <c r="U1496" i="2"/>
  <c r="V1496" i="2"/>
  <c r="Y1495" i="2"/>
  <c r="X1495" i="2"/>
  <c r="W1495" i="2"/>
  <c r="U1495" i="2"/>
  <c r="V1495" i="2"/>
  <c r="Y1494" i="2"/>
  <c r="X1494" i="2"/>
  <c r="W1494" i="2"/>
  <c r="U1494" i="2"/>
  <c r="V1494" i="2"/>
  <c r="Y1493" i="2"/>
  <c r="X1493" i="2"/>
  <c r="W1493" i="2"/>
  <c r="U1493" i="2"/>
  <c r="V1493" i="2"/>
  <c r="Y1492" i="2"/>
  <c r="X1492" i="2"/>
  <c r="W1492" i="2"/>
  <c r="U1492" i="2"/>
  <c r="V1492" i="2"/>
  <c r="Y1491" i="2"/>
  <c r="X1491" i="2"/>
  <c r="W1491" i="2"/>
  <c r="U1491" i="2"/>
  <c r="V1491" i="2"/>
  <c r="Y1490" i="2"/>
  <c r="X1490" i="2"/>
  <c r="W1490" i="2"/>
  <c r="U1490" i="2"/>
  <c r="V1490" i="2"/>
  <c r="Y1489" i="2"/>
  <c r="X1489" i="2"/>
  <c r="W1489" i="2"/>
  <c r="U1489" i="2"/>
  <c r="V1489" i="2"/>
  <c r="Y1488" i="2"/>
  <c r="X1488" i="2"/>
  <c r="W1488" i="2"/>
  <c r="U1488" i="2"/>
  <c r="V1488" i="2"/>
  <c r="Y1487" i="2"/>
  <c r="X1487" i="2"/>
  <c r="W1487" i="2"/>
  <c r="U1487" i="2"/>
  <c r="V1487" i="2"/>
  <c r="Y1486" i="2"/>
  <c r="X1486" i="2"/>
  <c r="W1486" i="2"/>
  <c r="U1486" i="2"/>
  <c r="V1486" i="2"/>
  <c r="Y1485" i="2"/>
  <c r="X1485" i="2"/>
  <c r="W1485" i="2"/>
  <c r="U1485" i="2"/>
  <c r="V1485" i="2"/>
  <c r="Y1484" i="2"/>
  <c r="X1484" i="2"/>
  <c r="W1484" i="2"/>
  <c r="U1484" i="2"/>
  <c r="V1484" i="2"/>
  <c r="Y1483" i="2"/>
  <c r="X1483" i="2"/>
  <c r="W1483" i="2"/>
  <c r="U1483" i="2"/>
  <c r="V1483" i="2"/>
  <c r="Y1482" i="2"/>
  <c r="X1482" i="2"/>
  <c r="W1482" i="2"/>
  <c r="Y1481" i="2"/>
  <c r="X1481" i="2"/>
  <c r="W1481" i="2"/>
  <c r="U1481" i="2"/>
  <c r="V1481" i="2"/>
  <c r="Y1480" i="2"/>
  <c r="X1480" i="2"/>
  <c r="W1480" i="2"/>
  <c r="U1480" i="2"/>
  <c r="V1480" i="2"/>
  <c r="Y1479" i="2"/>
  <c r="X1479" i="2"/>
  <c r="W1479" i="2"/>
  <c r="U1479" i="2"/>
  <c r="V1479" i="2"/>
  <c r="Y1478" i="2"/>
  <c r="X1478" i="2"/>
  <c r="W1478" i="2"/>
  <c r="U1478" i="2"/>
  <c r="V1478" i="2"/>
  <c r="Y1477" i="2"/>
  <c r="X1477" i="2"/>
  <c r="W1477" i="2"/>
  <c r="Y1476" i="2"/>
  <c r="X1476" i="2"/>
  <c r="W1476" i="2"/>
  <c r="U1476" i="2"/>
  <c r="V1476" i="2"/>
  <c r="Y1475" i="2"/>
  <c r="X1475" i="2"/>
  <c r="W1475" i="2"/>
  <c r="Y1474" i="2"/>
  <c r="X1474" i="2"/>
  <c r="W1474" i="2"/>
  <c r="U1474" i="2"/>
  <c r="V1474" i="2"/>
  <c r="Y1473" i="2"/>
  <c r="X1473" i="2"/>
  <c r="W1473" i="2"/>
  <c r="U1473" i="2"/>
  <c r="V1473" i="2"/>
  <c r="Y1472" i="2"/>
  <c r="X1472" i="2"/>
  <c r="W1472" i="2"/>
  <c r="U1472" i="2"/>
  <c r="V1472" i="2"/>
  <c r="Y1471" i="2"/>
  <c r="X1471" i="2"/>
  <c r="W1471" i="2"/>
  <c r="U1471" i="2"/>
  <c r="V1471" i="2"/>
  <c r="Y1470" i="2"/>
  <c r="X1470" i="2"/>
  <c r="W1470" i="2"/>
  <c r="U1470" i="2"/>
  <c r="V1470" i="2"/>
  <c r="Y1469" i="2"/>
  <c r="X1469" i="2"/>
  <c r="W1469" i="2"/>
  <c r="U1469" i="2"/>
  <c r="V1469" i="2"/>
  <c r="Y1468" i="2"/>
  <c r="X1468" i="2"/>
  <c r="W1468" i="2"/>
  <c r="U1468" i="2"/>
  <c r="V1468" i="2"/>
  <c r="Y1467" i="2"/>
  <c r="X1467" i="2"/>
  <c r="W1467" i="2"/>
  <c r="U1467" i="2"/>
  <c r="V1467" i="2"/>
  <c r="Y1466" i="2"/>
  <c r="X1466" i="2"/>
  <c r="W1466" i="2"/>
  <c r="U1466" i="2"/>
  <c r="V1466" i="2"/>
  <c r="Y1465" i="2"/>
  <c r="X1465" i="2"/>
  <c r="W1465" i="2"/>
  <c r="Y1464" i="2"/>
  <c r="X1464" i="2"/>
  <c r="W1464" i="2"/>
  <c r="Y1463" i="2"/>
  <c r="X1463" i="2"/>
  <c r="W1463" i="2"/>
  <c r="U1463" i="2"/>
  <c r="V1463" i="2"/>
  <c r="Y1462" i="2"/>
  <c r="X1462" i="2"/>
  <c r="W1462" i="2"/>
  <c r="U1462" i="2"/>
  <c r="V1462" i="2"/>
  <c r="Y1461" i="2"/>
  <c r="X1461" i="2"/>
  <c r="W1461" i="2"/>
  <c r="U1461" i="2"/>
  <c r="V1461" i="2"/>
  <c r="Y1460" i="2"/>
  <c r="X1460" i="2"/>
  <c r="W1460" i="2"/>
  <c r="U1460" i="2"/>
  <c r="V1460" i="2"/>
  <c r="Y1459" i="2"/>
  <c r="X1459" i="2"/>
  <c r="W1459" i="2"/>
  <c r="Y1458" i="2"/>
  <c r="X1458" i="2"/>
  <c r="W1458" i="2"/>
  <c r="U1458" i="2"/>
  <c r="V1458" i="2"/>
  <c r="Y1457" i="2"/>
  <c r="X1457" i="2"/>
  <c r="W1457" i="2"/>
  <c r="U1457" i="2"/>
  <c r="V1457" i="2"/>
  <c r="Y1456" i="2"/>
  <c r="X1456" i="2"/>
  <c r="W1456" i="2"/>
  <c r="U1456" i="2"/>
  <c r="V1456" i="2"/>
  <c r="Y1455" i="2"/>
  <c r="X1455" i="2"/>
  <c r="W1455" i="2"/>
  <c r="U1455" i="2"/>
  <c r="V1455" i="2"/>
  <c r="Y1454" i="2"/>
  <c r="X1454" i="2"/>
  <c r="W1454" i="2"/>
  <c r="U1454" i="2"/>
  <c r="V1454" i="2"/>
  <c r="Y1453" i="2"/>
  <c r="X1453" i="2"/>
  <c r="W1453" i="2"/>
  <c r="U1453" i="2"/>
  <c r="V1453" i="2"/>
  <c r="Y1452" i="2"/>
  <c r="X1452" i="2"/>
  <c r="W1452" i="2"/>
  <c r="U1452" i="2"/>
  <c r="V1452" i="2"/>
  <c r="Y1451" i="2"/>
  <c r="X1451" i="2"/>
  <c r="W1451" i="2"/>
  <c r="U1451" i="2"/>
  <c r="V1451" i="2"/>
  <c r="Y1450" i="2"/>
  <c r="X1450" i="2"/>
  <c r="W1450" i="2"/>
  <c r="U1450" i="2"/>
  <c r="V1450" i="2"/>
  <c r="Y1449" i="2"/>
  <c r="X1449" i="2"/>
  <c r="W1449" i="2"/>
  <c r="U1449" i="2"/>
  <c r="V1449" i="2"/>
  <c r="Y1448" i="2"/>
  <c r="X1448" i="2"/>
  <c r="W1448" i="2"/>
  <c r="U1448" i="2"/>
  <c r="V1448" i="2"/>
  <c r="Y1447" i="2"/>
  <c r="X1447" i="2"/>
  <c r="W1447" i="2"/>
  <c r="U1447" i="2"/>
  <c r="V1447" i="2"/>
  <c r="Y1446" i="2"/>
  <c r="X1446" i="2"/>
  <c r="W1446" i="2"/>
  <c r="U1446" i="2"/>
  <c r="V1446" i="2"/>
  <c r="Y1445" i="2"/>
  <c r="X1445" i="2"/>
  <c r="W1445" i="2"/>
  <c r="U1445" i="2"/>
  <c r="V1445" i="2"/>
  <c r="Y1444" i="2"/>
  <c r="X1444" i="2"/>
  <c r="W1444" i="2"/>
  <c r="U1444" i="2"/>
  <c r="V1444" i="2"/>
  <c r="Y1443" i="2"/>
  <c r="X1443" i="2"/>
  <c r="W1443" i="2"/>
  <c r="U1443" i="2"/>
  <c r="V1443" i="2"/>
  <c r="Y1442" i="2"/>
  <c r="X1442" i="2"/>
  <c r="W1442" i="2"/>
  <c r="U1442" i="2"/>
  <c r="V1442" i="2"/>
  <c r="Y1441" i="2"/>
  <c r="X1441" i="2"/>
  <c r="W1441" i="2"/>
  <c r="U1441" i="2"/>
  <c r="V1441" i="2"/>
  <c r="Y1440" i="2"/>
  <c r="X1440" i="2"/>
  <c r="W1440" i="2"/>
  <c r="U1440" i="2"/>
  <c r="V1440" i="2"/>
  <c r="Y1439" i="2"/>
  <c r="X1439" i="2"/>
  <c r="W1439" i="2"/>
  <c r="U1439" i="2"/>
  <c r="V1439" i="2"/>
  <c r="Y1438" i="2"/>
  <c r="X1438" i="2"/>
  <c r="W1438" i="2"/>
  <c r="U1438" i="2"/>
  <c r="V1438" i="2"/>
  <c r="Y1437" i="2"/>
  <c r="X1437" i="2"/>
  <c r="W1437" i="2"/>
  <c r="U1437" i="2"/>
  <c r="V1437" i="2"/>
  <c r="Y1436" i="2"/>
  <c r="X1436" i="2"/>
  <c r="W1436" i="2"/>
  <c r="U1436" i="2"/>
  <c r="V1436" i="2"/>
  <c r="Y1435" i="2"/>
  <c r="X1435" i="2"/>
  <c r="W1435" i="2"/>
  <c r="U1435" i="2"/>
  <c r="V1435" i="2"/>
  <c r="Y1434" i="2"/>
  <c r="X1434" i="2"/>
  <c r="W1434" i="2"/>
  <c r="U1434" i="2"/>
  <c r="V1434" i="2"/>
  <c r="Y1433" i="2"/>
  <c r="X1433" i="2"/>
  <c r="W1433" i="2"/>
  <c r="U1433" i="2"/>
  <c r="V1433" i="2"/>
  <c r="Y1432" i="2"/>
  <c r="X1432" i="2"/>
  <c r="W1432" i="2"/>
  <c r="U1432" i="2"/>
  <c r="V1432" i="2"/>
  <c r="Y1431" i="2"/>
  <c r="X1431" i="2"/>
  <c r="W1431" i="2"/>
  <c r="U1431" i="2"/>
  <c r="V1431" i="2"/>
  <c r="Y1430" i="2"/>
  <c r="X1430" i="2"/>
  <c r="W1430" i="2"/>
  <c r="U1430" i="2"/>
  <c r="V1430" i="2"/>
  <c r="Y1429" i="2"/>
  <c r="X1429" i="2"/>
  <c r="W1429" i="2"/>
  <c r="U1429" i="2"/>
  <c r="V1429" i="2"/>
  <c r="Y1428" i="2"/>
  <c r="X1428" i="2"/>
  <c r="W1428" i="2"/>
  <c r="U1428" i="2"/>
  <c r="V1428" i="2"/>
  <c r="Y1427" i="2"/>
  <c r="X1427" i="2"/>
  <c r="W1427" i="2"/>
  <c r="U1427" i="2"/>
  <c r="V1427" i="2"/>
  <c r="Y1426" i="2"/>
  <c r="X1426" i="2"/>
  <c r="W1426" i="2"/>
  <c r="U1426" i="2"/>
  <c r="V1426" i="2"/>
  <c r="Y1425" i="2"/>
  <c r="X1425" i="2"/>
  <c r="W1425" i="2"/>
  <c r="U1425" i="2"/>
  <c r="V1425" i="2"/>
  <c r="Y1424" i="2"/>
  <c r="X1424" i="2"/>
  <c r="W1424" i="2"/>
  <c r="U1424" i="2"/>
  <c r="V1424" i="2"/>
  <c r="Y1423" i="2"/>
  <c r="X1423" i="2"/>
  <c r="W1423" i="2"/>
  <c r="U1423" i="2"/>
  <c r="V1423" i="2"/>
  <c r="Y1422" i="2"/>
  <c r="X1422" i="2"/>
  <c r="W1422" i="2"/>
  <c r="U1422" i="2"/>
  <c r="V1422" i="2"/>
  <c r="Y1421" i="2"/>
  <c r="X1421" i="2"/>
  <c r="W1421" i="2"/>
  <c r="U1421" i="2"/>
  <c r="V1421" i="2"/>
  <c r="Y1420" i="2"/>
  <c r="X1420" i="2"/>
  <c r="W1420" i="2"/>
  <c r="U1420" i="2"/>
  <c r="V1420" i="2"/>
  <c r="Y1419" i="2"/>
  <c r="X1419" i="2"/>
  <c r="W1419" i="2"/>
  <c r="U1419" i="2"/>
  <c r="V1419" i="2"/>
  <c r="Y1418" i="2"/>
  <c r="X1418" i="2"/>
  <c r="W1418" i="2"/>
  <c r="U1418" i="2"/>
  <c r="V1418" i="2"/>
  <c r="Y1417" i="2"/>
  <c r="X1417" i="2"/>
  <c r="W1417" i="2"/>
  <c r="U1417" i="2"/>
  <c r="V1417" i="2"/>
  <c r="Y1416" i="2"/>
  <c r="X1416" i="2"/>
  <c r="W1416" i="2"/>
  <c r="U1416" i="2"/>
  <c r="V1416" i="2"/>
  <c r="Y1415" i="2"/>
  <c r="X1415" i="2"/>
  <c r="W1415" i="2"/>
  <c r="U1415" i="2"/>
  <c r="V1415" i="2"/>
  <c r="Y1414" i="2"/>
  <c r="X1414" i="2"/>
  <c r="W1414" i="2"/>
  <c r="U1414" i="2"/>
  <c r="V1414" i="2"/>
  <c r="Y1413" i="2"/>
  <c r="X1413" i="2"/>
  <c r="W1413" i="2"/>
  <c r="U1413" i="2"/>
  <c r="V1413" i="2"/>
  <c r="Y1412" i="2"/>
  <c r="X1412" i="2"/>
  <c r="W1412" i="2"/>
  <c r="U1412" i="2"/>
  <c r="V1412" i="2"/>
  <c r="Y1411" i="2"/>
  <c r="X1411" i="2"/>
  <c r="W1411" i="2"/>
  <c r="Y1410" i="2"/>
  <c r="X1410" i="2"/>
  <c r="W1410" i="2"/>
  <c r="U1410" i="2"/>
  <c r="V1410" i="2"/>
  <c r="Y1409" i="2"/>
  <c r="X1409" i="2"/>
  <c r="W1409" i="2"/>
  <c r="Y1408" i="2"/>
  <c r="X1408" i="2"/>
  <c r="W1408" i="2"/>
  <c r="Y1407" i="2"/>
  <c r="X1407" i="2"/>
  <c r="W1407" i="2"/>
  <c r="U1407" i="2"/>
  <c r="V1407" i="2"/>
  <c r="Y1406" i="2"/>
  <c r="X1406" i="2"/>
  <c r="W1406" i="2"/>
  <c r="U1406" i="2"/>
  <c r="V1406" i="2"/>
  <c r="Y1405" i="2"/>
  <c r="X1405" i="2"/>
  <c r="W1405" i="2"/>
  <c r="U1405" i="2"/>
  <c r="V1405" i="2"/>
  <c r="Y1404" i="2"/>
  <c r="X1404" i="2"/>
  <c r="W1404" i="2"/>
  <c r="U1404" i="2"/>
  <c r="V1404" i="2"/>
  <c r="Y1403" i="2"/>
  <c r="X1403" i="2"/>
  <c r="W1403" i="2"/>
  <c r="U1403" i="2"/>
  <c r="V1403" i="2"/>
  <c r="Y1402" i="2"/>
  <c r="X1402" i="2"/>
  <c r="W1402" i="2"/>
  <c r="Y1401" i="2"/>
  <c r="X1401" i="2"/>
  <c r="W1401" i="2"/>
  <c r="U1401" i="2"/>
  <c r="V1401" i="2"/>
  <c r="Y1400" i="2"/>
  <c r="X1400" i="2"/>
  <c r="W1400" i="2"/>
  <c r="Y1399" i="2"/>
  <c r="X1399" i="2"/>
  <c r="W1399" i="2"/>
  <c r="U1399" i="2"/>
  <c r="V1399" i="2"/>
  <c r="Y1398" i="2"/>
  <c r="X1398" i="2"/>
  <c r="W1398" i="2"/>
  <c r="U1398" i="2"/>
  <c r="V1398" i="2"/>
  <c r="Y1397" i="2"/>
  <c r="X1397" i="2"/>
  <c r="W1397" i="2"/>
  <c r="U1397" i="2"/>
  <c r="V1397" i="2"/>
  <c r="Y1396" i="2"/>
  <c r="X1396" i="2"/>
  <c r="W1396" i="2"/>
  <c r="Y1395" i="2"/>
  <c r="X1395" i="2"/>
  <c r="W1395" i="2"/>
  <c r="U1395" i="2"/>
  <c r="V1395" i="2"/>
  <c r="Y1394" i="2"/>
  <c r="X1394" i="2"/>
  <c r="W1394" i="2"/>
  <c r="Y1393" i="2"/>
  <c r="X1393" i="2"/>
  <c r="W1393" i="2"/>
  <c r="Y1392" i="2"/>
  <c r="X1392" i="2"/>
  <c r="W1392" i="2"/>
  <c r="U1392" i="2"/>
  <c r="V1392" i="2"/>
  <c r="Y1391" i="2"/>
  <c r="X1391" i="2"/>
  <c r="W1391" i="2"/>
  <c r="U1391" i="2"/>
  <c r="V1391" i="2"/>
  <c r="Y1390" i="2"/>
  <c r="X1390" i="2"/>
  <c r="W1390" i="2"/>
  <c r="U1390" i="2"/>
  <c r="V1390" i="2"/>
  <c r="Y1389" i="2"/>
  <c r="X1389" i="2"/>
  <c r="W1389" i="2"/>
  <c r="U1389" i="2"/>
  <c r="V1389" i="2"/>
  <c r="Y1388" i="2"/>
  <c r="X1388" i="2"/>
  <c r="W1388" i="2"/>
  <c r="U1388" i="2"/>
  <c r="V1388" i="2"/>
  <c r="Y1387" i="2"/>
  <c r="X1387" i="2"/>
  <c r="W1387" i="2"/>
  <c r="U1387" i="2"/>
  <c r="V1387" i="2"/>
  <c r="Y1386" i="2"/>
  <c r="X1386" i="2"/>
  <c r="W1386" i="2"/>
  <c r="U1386" i="2"/>
  <c r="V1386" i="2"/>
  <c r="Y1385" i="2"/>
  <c r="X1385" i="2"/>
  <c r="W1385" i="2"/>
  <c r="U1385" i="2"/>
  <c r="V1385" i="2"/>
  <c r="Y1384" i="2"/>
  <c r="X1384" i="2"/>
  <c r="W1384" i="2"/>
  <c r="U1384" i="2"/>
  <c r="V1384" i="2"/>
  <c r="Y1383" i="2"/>
  <c r="X1383" i="2"/>
  <c r="W1383" i="2"/>
  <c r="U1383" i="2"/>
  <c r="V1383" i="2"/>
  <c r="Y1382" i="2"/>
  <c r="X1382" i="2"/>
  <c r="W1382" i="2"/>
  <c r="U1382" i="2"/>
  <c r="V1382" i="2"/>
  <c r="Y1381" i="2"/>
  <c r="X1381" i="2"/>
  <c r="W1381" i="2"/>
  <c r="U1381" i="2"/>
  <c r="V1381" i="2"/>
  <c r="Y1380" i="2"/>
  <c r="X1380" i="2"/>
  <c r="W1380" i="2"/>
  <c r="U1380" i="2"/>
  <c r="V1380" i="2"/>
  <c r="Y1379" i="2"/>
  <c r="X1379" i="2"/>
  <c r="W1379" i="2"/>
  <c r="U1379" i="2"/>
  <c r="V1379" i="2"/>
  <c r="Y1378" i="2"/>
  <c r="X1378" i="2"/>
  <c r="W1378" i="2"/>
  <c r="U1378" i="2"/>
  <c r="V1378" i="2"/>
  <c r="Y1377" i="2"/>
  <c r="X1377" i="2"/>
  <c r="W1377" i="2"/>
  <c r="U1377" i="2"/>
  <c r="V1377" i="2"/>
  <c r="Y1376" i="2"/>
  <c r="X1376" i="2"/>
  <c r="W1376" i="2"/>
  <c r="U1376" i="2"/>
  <c r="V1376" i="2"/>
  <c r="Y1375" i="2"/>
  <c r="X1375" i="2"/>
  <c r="W1375" i="2"/>
  <c r="U1375" i="2"/>
  <c r="V1375" i="2"/>
  <c r="Y1374" i="2"/>
  <c r="X1374" i="2"/>
  <c r="W1374" i="2"/>
  <c r="U1374" i="2"/>
  <c r="V1374" i="2"/>
  <c r="Y1373" i="2"/>
  <c r="X1373" i="2"/>
  <c r="W1373" i="2"/>
  <c r="U1373" i="2"/>
  <c r="V1373" i="2"/>
  <c r="Y1372" i="2"/>
  <c r="X1372" i="2"/>
  <c r="W1372" i="2"/>
  <c r="U1372" i="2"/>
  <c r="V1372" i="2"/>
  <c r="Y1371" i="2"/>
  <c r="X1371" i="2"/>
  <c r="W1371" i="2"/>
  <c r="U1371" i="2"/>
  <c r="V1371" i="2"/>
  <c r="Y1370" i="2"/>
  <c r="X1370" i="2"/>
  <c r="W1370" i="2"/>
  <c r="U1370" i="2"/>
  <c r="V1370" i="2"/>
  <c r="Y1369" i="2"/>
  <c r="X1369" i="2"/>
  <c r="W1369" i="2"/>
  <c r="U1369" i="2"/>
  <c r="V1369" i="2"/>
  <c r="Y1368" i="2"/>
  <c r="X1368" i="2"/>
  <c r="W1368" i="2"/>
  <c r="U1368" i="2"/>
  <c r="V1368" i="2"/>
  <c r="Y1367" i="2"/>
  <c r="X1367" i="2"/>
  <c r="W1367" i="2"/>
  <c r="U1367" i="2"/>
  <c r="V1367" i="2"/>
  <c r="Y1366" i="2"/>
  <c r="X1366" i="2"/>
  <c r="W1366" i="2"/>
  <c r="U1366" i="2"/>
  <c r="V1366" i="2"/>
  <c r="Y1365" i="2"/>
  <c r="X1365" i="2"/>
  <c r="W1365" i="2"/>
  <c r="U1365" i="2"/>
  <c r="V1365" i="2"/>
  <c r="Y1364" i="2"/>
  <c r="X1364" i="2"/>
  <c r="W1364" i="2"/>
  <c r="U1364" i="2"/>
  <c r="V1364" i="2"/>
  <c r="Y1363" i="2"/>
  <c r="X1363" i="2"/>
  <c r="W1363" i="2"/>
  <c r="U1363" i="2"/>
  <c r="V1363" i="2"/>
  <c r="Y1362" i="2"/>
  <c r="X1362" i="2"/>
  <c r="W1362" i="2"/>
  <c r="U1362" i="2"/>
  <c r="V1362" i="2"/>
  <c r="Y1361" i="2"/>
  <c r="X1361" i="2"/>
  <c r="W1361" i="2"/>
  <c r="U1361" i="2"/>
  <c r="V1361" i="2"/>
  <c r="Y1360" i="2"/>
  <c r="X1360" i="2"/>
  <c r="W1360" i="2"/>
  <c r="U1360" i="2"/>
  <c r="V1360" i="2"/>
  <c r="Y1359" i="2"/>
  <c r="X1359" i="2"/>
  <c r="W1359" i="2"/>
  <c r="U1359" i="2"/>
  <c r="V1359" i="2"/>
  <c r="Y1358" i="2"/>
  <c r="X1358" i="2"/>
  <c r="W1358" i="2"/>
  <c r="U1358" i="2"/>
  <c r="V1358" i="2"/>
  <c r="Y1357" i="2"/>
  <c r="X1357" i="2"/>
  <c r="W1357" i="2"/>
  <c r="U1357" i="2"/>
  <c r="V1357" i="2"/>
  <c r="Y1356" i="2"/>
  <c r="X1356" i="2"/>
  <c r="W1356" i="2"/>
  <c r="U1356" i="2"/>
  <c r="V1356" i="2"/>
  <c r="Y1355" i="2"/>
  <c r="X1355" i="2"/>
  <c r="W1355" i="2"/>
  <c r="U1355" i="2"/>
  <c r="V1355" i="2"/>
  <c r="Y1354" i="2"/>
  <c r="X1354" i="2"/>
  <c r="W1354" i="2"/>
  <c r="U1354" i="2"/>
  <c r="V1354" i="2"/>
  <c r="Y1353" i="2"/>
  <c r="X1353" i="2"/>
  <c r="W1353" i="2"/>
  <c r="U1353" i="2"/>
  <c r="V1353" i="2"/>
  <c r="Y1352" i="2"/>
  <c r="X1352" i="2"/>
  <c r="W1352" i="2"/>
  <c r="Y1351" i="2"/>
  <c r="X1351" i="2"/>
  <c r="W1351" i="2"/>
  <c r="Y1350" i="2"/>
  <c r="X1350" i="2"/>
  <c r="W1350" i="2"/>
  <c r="U1350" i="2"/>
  <c r="V1350" i="2"/>
  <c r="Y1349" i="2"/>
  <c r="X1349" i="2"/>
  <c r="W1349" i="2"/>
  <c r="U1349" i="2"/>
  <c r="V1349" i="2"/>
  <c r="Y1348" i="2"/>
  <c r="X1348" i="2"/>
  <c r="W1348" i="2"/>
  <c r="U1348" i="2"/>
  <c r="V1348" i="2"/>
  <c r="Y1347" i="2"/>
  <c r="X1347" i="2"/>
  <c r="W1347" i="2"/>
  <c r="Y1346" i="2"/>
  <c r="X1346" i="2"/>
  <c r="W1346" i="2"/>
  <c r="U1346" i="2"/>
  <c r="V1346" i="2"/>
  <c r="Y1345" i="2"/>
  <c r="X1345" i="2"/>
  <c r="W1345" i="2"/>
  <c r="U1345" i="2"/>
  <c r="V1345" i="2"/>
  <c r="Y1344" i="2"/>
  <c r="X1344" i="2"/>
  <c r="W1344" i="2"/>
  <c r="Y1343" i="2"/>
  <c r="X1343" i="2"/>
  <c r="W1343" i="2"/>
  <c r="Y1342" i="2"/>
  <c r="X1342" i="2"/>
  <c r="W1342" i="2"/>
  <c r="Y1341" i="2"/>
  <c r="X1341" i="2"/>
  <c r="W1341" i="2"/>
  <c r="U1341" i="2"/>
  <c r="V1341" i="2"/>
  <c r="Y1340" i="2"/>
  <c r="X1340" i="2"/>
  <c r="W1340" i="2"/>
  <c r="U1340" i="2"/>
  <c r="V1340" i="2"/>
  <c r="Y1339" i="2"/>
  <c r="X1339" i="2"/>
  <c r="W1339" i="2"/>
  <c r="Y1338" i="2"/>
  <c r="X1338" i="2"/>
  <c r="W1338" i="2"/>
  <c r="Y1337" i="2"/>
  <c r="X1337" i="2"/>
  <c r="W1337" i="2"/>
  <c r="Y1336" i="2"/>
  <c r="X1336" i="2"/>
  <c r="W1336" i="2"/>
  <c r="U1336" i="2"/>
  <c r="V1336" i="2"/>
  <c r="Y1335" i="2"/>
  <c r="X1335" i="2"/>
  <c r="W1335" i="2"/>
  <c r="U1335" i="2"/>
  <c r="V1335" i="2"/>
  <c r="Y1334" i="2"/>
  <c r="X1334" i="2"/>
  <c r="W1334" i="2"/>
  <c r="Y1333" i="2"/>
  <c r="X1333" i="2"/>
  <c r="W1333" i="2"/>
  <c r="U1333" i="2"/>
  <c r="V1333" i="2"/>
  <c r="Y1332" i="2"/>
  <c r="X1332" i="2"/>
  <c r="W1332" i="2"/>
  <c r="U1332" i="2"/>
  <c r="V1332" i="2"/>
  <c r="Y1331" i="2"/>
  <c r="X1331" i="2"/>
  <c r="W1331" i="2"/>
  <c r="Y1330" i="2"/>
  <c r="X1330" i="2"/>
  <c r="W1330" i="2"/>
  <c r="Y1329" i="2"/>
  <c r="X1329" i="2"/>
  <c r="W1329" i="2"/>
  <c r="U1329" i="2"/>
  <c r="V1329" i="2"/>
  <c r="Y1328" i="2"/>
  <c r="X1328" i="2"/>
  <c r="W1328" i="2"/>
  <c r="U1328" i="2"/>
  <c r="V1328" i="2"/>
  <c r="Y1327" i="2"/>
  <c r="X1327" i="2"/>
  <c r="W1327" i="2"/>
  <c r="Y1326" i="2"/>
  <c r="X1326" i="2"/>
  <c r="W1326" i="2"/>
  <c r="U1326" i="2"/>
  <c r="V1326" i="2"/>
  <c r="Y1325" i="2"/>
  <c r="X1325" i="2"/>
  <c r="W1325" i="2"/>
  <c r="U1325" i="2"/>
  <c r="V1325" i="2"/>
  <c r="Y1324" i="2"/>
  <c r="X1324" i="2"/>
  <c r="W1324" i="2"/>
  <c r="U1324" i="2"/>
  <c r="V1324" i="2"/>
  <c r="Y1323" i="2"/>
  <c r="X1323" i="2"/>
  <c r="W1323" i="2"/>
  <c r="U1323" i="2"/>
  <c r="V1323" i="2"/>
  <c r="Y1322" i="2"/>
  <c r="X1322" i="2"/>
  <c r="W1322" i="2"/>
  <c r="Y1321" i="2"/>
  <c r="X1321" i="2"/>
  <c r="W1321" i="2"/>
  <c r="U1321" i="2"/>
  <c r="V1321" i="2"/>
  <c r="Y1320" i="2"/>
  <c r="X1320" i="2"/>
  <c r="W1320" i="2"/>
  <c r="U1320" i="2"/>
  <c r="V1320" i="2"/>
  <c r="Y1319" i="2"/>
  <c r="X1319" i="2"/>
  <c r="W1319" i="2"/>
  <c r="U1319" i="2"/>
  <c r="V1319" i="2"/>
  <c r="Y1318" i="2"/>
  <c r="X1318" i="2"/>
  <c r="W1318" i="2"/>
  <c r="Y1317" i="2"/>
  <c r="X1317" i="2"/>
  <c r="W1317" i="2"/>
  <c r="U1317" i="2"/>
  <c r="V1317" i="2"/>
  <c r="Y1316" i="2"/>
  <c r="X1316" i="2"/>
  <c r="W1316" i="2"/>
  <c r="U1316" i="2"/>
  <c r="V1316" i="2"/>
  <c r="Y1315" i="2"/>
  <c r="X1315" i="2"/>
  <c r="W1315" i="2"/>
  <c r="Y1314" i="2"/>
  <c r="X1314" i="2"/>
  <c r="W1314" i="2"/>
  <c r="U1314" i="2"/>
  <c r="V1314" i="2"/>
  <c r="Y1313" i="2"/>
  <c r="X1313" i="2"/>
  <c r="W1313" i="2"/>
  <c r="U1313" i="2"/>
  <c r="V1313" i="2"/>
  <c r="Y1312" i="2"/>
  <c r="X1312" i="2"/>
  <c r="W1312" i="2"/>
  <c r="Y1311" i="2"/>
  <c r="X1311" i="2"/>
  <c r="W1311" i="2"/>
  <c r="U1311" i="2"/>
  <c r="V1311" i="2"/>
  <c r="Y1310" i="2"/>
  <c r="X1310" i="2"/>
  <c r="W1310" i="2"/>
  <c r="U1310" i="2"/>
  <c r="V1310" i="2"/>
  <c r="Y1309" i="2"/>
  <c r="X1309" i="2"/>
  <c r="W1309" i="2"/>
  <c r="U1309" i="2"/>
  <c r="V1309" i="2"/>
  <c r="Y1308" i="2"/>
  <c r="X1308" i="2"/>
  <c r="W1308" i="2"/>
  <c r="U1308" i="2"/>
  <c r="V1308" i="2"/>
  <c r="Y1307" i="2"/>
  <c r="X1307" i="2"/>
  <c r="W1307" i="2"/>
  <c r="U1307" i="2"/>
  <c r="V1307" i="2"/>
  <c r="Y1306" i="2"/>
  <c r="X1306" i="2"/>
  <c r="W1306" i="2"/>
  <c r="U1306" i="2"/>
  <c r="V1306" i="2"/>
  <c r="Y1305" i="2"/>
  <c r="X1305" i="2"/>
  <c r="W1305" i="2"/>
  <c r="U1305" i="2"/>
  <c r="V1305" i="2"/>
  <c r="Y1304" i="2"/>
  <c r="X1304" i="2"/>
  <c r="W1304" i="2"/>
  <c r="U1304" i="2"/>
  <c r="V1304" i="2"/>
  <c r="Y1303" i="2"/>
  <c r="X1303" i="2"/>
  <c r="W1303" i="2"/>
  <c r="U1303" i="2"/>
  <c r="V1303" i="2"/>
  <c r="Y1302" i="2"/>
  <c r="X1302" i="2"/>
  <c r="W1302" i="2"/>
  <c r="U1302" i="2"/>
  <c r="V1302" i="2"/>
  <c r="Y1301" i="2"/>
  <c r="X1301" i="2"/>
  <c r="W1301" i="2"/>
  <c r="U1301" i="2"/>
  <c r="V1301" i="2"/>
  <c r="Y1300" i="2"/>
  <c r="X1300" i="2"/>
  <c r="W1300" i="2"/>
  <c r="U1300" i="2"/>
  <c r="V1300" i="2"/>
  <c r="Y1299" i="2"/>
  <c r="X1299" i="2"/>
  <c r="W1299" i="2"/>
  <c r="U1299" i="2"/>
  <c r="V1299" i="2"/>
  <c r="Y1298" i="2"/>
  <c r="X1298" i="2"/>
  <c r="W1298" i="2"/>
  <c r="U1298" i="2"/>
  <c r="V1298" i="2"/>
  <c r="Y1297" i="2"/>
  <c r="X1297" i="2"/>
  <c r="W1297" i="2"/>
  <c r="U1297" i="2"/>
  <c r="V1297" i="2"/>
  <c r="Y1296" i="2"/>
  <c r="X1296" i="2"/>
  <c r="W1296" i="2"/>
  <c r="U1296" i="2"/>
  <c r="V1296" i="2"/>
  <c r="Y1295" i="2"/>
  <c r="X1295" i="2"/>
  <c r="W1295" i="2"/>
  <c r="U1295" i="2"/>
  <c r="V1295" i="2"/>
  <c r="Y1294" i="2"/>
  <c r="X1294" i="2"/>
  <c r="W1294" i="2"/>
  <c r="U1294" i="2"/>
  <c r="V1294" i="2"/>
  <c r="Y1293" i="2"/>
  <c r="X1293" i="2"/>
  <c r="W1293" i="2"/>
  <c r="U1293" i="2"/>
  <c r="V1293" i="2"/>
  <c r="Y1292" i="2"/>
  <c r="X1292" i="2"/>
  <c r="W1292" i="2"/>
  <c r="U1292" i="2"/>
  <c r="V1292" i="2"/>
  <c r="Y1291" i="2"/>
  <c r="X1291" i="2"/>
  <c r="W1291" i="2"/>
  <c r="U1291" i="2"/>
  <c r="V1291" i="2"/>
  <c r="Y1290" i="2"/>
  <c r="X1290" i="2"/>
  <c r="W1290" i="2"/>
  <c r="U1290" i="2"/>
  <c r="V1290" i="2"/>
  <c r="Y1289" i="2"/>
  <c r="X1289" i="2"/>
  <c r="W1289" i="2"/>
  <c r="U1289" i="2"/>
  <c r="V1289" i="2"/>
  <c r="Y1288" i="2"/>
  <c r="X1288" i="2"/>
  <c r="W1288" i="2"/>
  <c r="U1288" i="2"/>
  <c r="V1288" i="2"/>
  <c r="Y1287" i="2"/>
  <c r="X1287" i="2"/>
  <c r="W1287" i="2"/>
  <c r="U1287" i="2"/>
  <c r="V1287" i="2"/>
  <c r="Y1286" i="2"/>
  <c r="X1286" i="2"/>
  <c r="W1286" i="2"/>
  <c r="U1286" i="2"/>
  <c r="V1286" i="2"/>
  <c r="Y1285" i="2"/>
  <c r="X1285" i="2"/>
  <c r="W1285" i="2"/>
  <c r="U1285" i="2"/>
  <c r="V1285" i="2"/>
  <c r="Y1284" i="2"/>
  <c r="X1284" i="2"/>
  <c r="W1284" i="2"/>
  <c r="U1284" i="2"/>
  <c r="V1284" i="2"/>
  <c r="Y1283" i="2"/>
  <c r="X1283" i="2"/>
  <c r="W1283" i="2"/>
  <c r="Y1282" i="2"/>
  <c r="X1282" i="2"/>
  <c r="W1282" i="2"/>
  <c r="Y1281" i="2"/>
  <c r="X1281" i="2"/>
  <c r="W1281" i="2"/>
  <c r="U1281" i="2"/>
  <c r="V1281" i="2"/>
  <c r="Y1280" i="2"/>
  <c r="X1280" i="2"/>
  <c r="W1280" i="2"/>
  <c r="U1280" i="2"/>
  <c r="V1280" i="2"/>
  <c r="Y1279" i="2"/>
  <c r="X1279" i="2"/>
  <c r="W1279" i="2"/>
  <c r="Y1278" i="2"/>
  <c r="X1278" i="2"/>
  <c r="W1278" i="2"/>
  <c r="Y1277" i="2"/>
  <c r="X1277" i="2"/>
  <c r="W1277" i="2"/>
  <c r="U1277" i="2"/>
  <c r="V1277" i="2"/>
  <c r="Y1276" i="2"/>
  <c r="X1276" i="2"/>
  <c r="W1276" i="2"/>
  <c r="Y1275" i="2"/>
  <c r="X1275" i="2"/>
  <c r="W1275" i="2"/>
  <c r="Y1274" i="2"/>
  <c r="X1274" i="2"/>
  <c r="W1274" i="2"/>
  <c r="U1274" i="2"/>
  <c r="V1274" i="2"/>
  <c r="Y1273" i="2"/>
  <c r="X1273" i="2"/>
  <c r="W1273" i="2"/>
  <c r="U1273" i="2"/>
  <c r="V1273" i="2"/>
  <c r="Y1272" i="2"/>
  <c r="X1272" i="2"/>
  <c r="W1272" i="2"/>
  <c r="Y1271" i="2"/>
  <c r="X1271" i="2"/>
  <c r="W1271" i="2"/>
  <c r="Y1270" i="2"/>
  <c r="X1270" i="2"/>
  <c r="W1270" i="2"/>
  <c r="Y1269" i="2"/>
  <c r="X1269" i="2"/>
  <c r="W1269" i="2"/>
  <c r="U1269" i="2"/>
  <c r="V1269" i="2"/>
  <c r="Y1268" i="2"/>
  <c r="X1268" i="2"/>
  <c r="W1268" i="2"/>
  <c r="Y1267" i="2"/>
  <c r="X1267" i="2"/>
  <c r="W1267" i="2"/>
  <c r="Y1266" i="2"/>
  <c r="X1266" i="2"/>
  <c r="W1266" i="2"/>
  <c r="U1266" i="2"/>
  <c r="V1266" i="2"/>
  <c r="Y1265" i="2"/>
  <c r="X1265" i="2"/>
  <c r="W1265" i="2"/>
  <c r="U1265" i="2"/>
  <c r="V1265" i="2"/>
  <c r="Y1264" i="2"/>
  <c r="X1264" i="2"/>
  <c r="W1264" i="2"/>
  <c r="Y1263" i="2"/>
  <c r="X1263" i="2"/>
  <c r="W1263" i="2"/>
  <c r="Y1262" i="2"/>
  <c r="X1262" i="2"/>
  <c r="W1262" i="2"/>
  <c r="U1262" i="2"/>
  <c r="V1262" i="2"/>
  <c r="Y1261" i="2"/>
  <c r="X1261" i="2"/>
  <c r="W1261" i="2"/>
  <c r="U1261" i="2"/>
  <c r="V1261" i="2"/>
  <c r="Y1260" i="2"/>
  <c r="X1260" i="2"/>
  <c r="W1260" i="2"/>
  <c r="U1260" i="2"/>
  <c r="V1260" i="2"/>
  <c r="Y1259" i="2"/>
  <c r="X1259" i="2"/>
  <c r="W1259" i="2"/>
  <c r="U1259" i="2"/>
  <c r="V1259" i="2"/>
  <c r="Y1258" i="2"/>
  <c r="X1258" i="2"/>
  <c r="W1258" i="2"/>
  <c r="U1258" i="2"/>
  <c r="V1258" i="2"/>
  <c r="Y1257" i="2"/>
  <c r="X1257" i="2"/>
  <c r="W1257" i="2"/>
  <c r="U1257" i="2"/>
  <c r="V1257" i="2"/>
  <c r="Y1256" i="2"/>
  <c r="X1256" i="2"/>
  <c r="W1256" i="2"/>
  <c r="U1256" i="2"/>
  <c r="V1256" i="2"/>
  <c r="Y1255" i="2"/>
  <c r="X1255" i="2"/>
  <c r="W1255" i="2"/>
  <c r="U1255" i="2"/>
  <c r="V1255" i="2"/>
  <c r="Y1254" i="2"/>
  <c r="X1254" i="2"/>
  <c r="W1254" i="2"/>
  <c r="U1254" i="2"/>
  <c r="V1254" i="2"/>
  <c r="Y1253" i="2"/>
  <c r="X1253" i="2"/>
  <c r="W1253" i="2"/>
  <c r="U1253" i="2"/>
  <c r="V1253" i="2"/>
  <c r="Y1252" i="2"/>
  <c r="X1252" i="2"/>
  <c r="W1252" i="2"/>
  <c r="U1252" i="2"/>
  <c r="V1252" i="2"/>
  <c r="Y1251" i="2"/>
  <c r="X1251" i="2"/>
  <c r="W1251" i="2"/>
  <c r="U1251" i="2"/>
  <c r="V1251" i="2"/>
  <c r="Y1250" i="2"/>
  <c r="X1250" i="2"/>
  <c r="W1250" i="2"/>
  <c r="U1250" i="2"/>
  <c r="V1250" i="2"/>
  <c r="Y1249" i="2"/>
  <c r="X1249" i="2"/>
  <c r="W1249" i="2"/>
  <c r="U1249" i="2"/>
  <c r="V1249" i="2"/>
  <c r="Y1248" i="2"/>
  <c r="X1248" i="2"/>
  <c r="W1248" i="2"/>
  <c r="U1248" i="2"/>
  <c r="V1248" i="2"/>
  <c r="Y1247" i="2"/>
  <c r="X1247" i="2"/>
  <c r="W1247" i="2"/>
  <c r="U1247" i="2"/>
  <c r="V1247" i="2"/>
  <c r="Y1246" i="2"/>
  <c r="X1246" i="2"/>
  <c r="W1246" i="2"/>
  <c r="U1246" i="2"/>
  <c r="V1246" i="2"/>
  <c r="Y1245" i="2"/>
  <c r="X1245" i="2"/>
  <c r="W1245" i="2"/>
  <c r="U1245" i="2"/>
  <c r="V1245" i="2"/>
  <c r="Y1244" i="2"/>
  <c r="X1244" i="2"/>
  <c r="W1244" i="2"/>
  <c r="Y1243" i="2"/>
  <c r="X1243" i="2"/>
  <c r="W1243" i="2"/>
  <c r="Y1242" i="2"/>
  <c r="X1242" i="2"/>
  <c r="W1242" i="2"/>
  <c r="U1242" i="2"/>
  <c r="V1242" i="2"/>
  <c r="Y1241" i="2"/>
  <c r="X1241" i="2"/>
  <c r="W1241" i="2"/>
  <c r="U1241" i="2"/>
  <c r="V1241" i="2"/>
  <c r="Y1240" i="2"/>
  <c r="X1240" i="2"/>
  <c r="W1240" i="2"/>
  <c r="U1240" i="2"/>
  <c r="V1240" i="2"/>
  <c r="Y1239" i="2"/>
  <c r="X1239" i="2"/>
  <c r="W1239" i="2"/>
  <c r="U1239" i="2"/>
  <c r="V1239" i="2"/>
  <c r="Y1238" i="2"/>
  <c r="X1238" i="2"/>
  <c r="W1238" i="2"/>
  <c r="U1238" i="2"/>
  <c r="V1238" i="2"/>
  <c r="Y1237" i="2"/>
  <c r="X1237" i="2"/>
  <c r="W1237" i="2"/>
  <c r="U1237" i="2"/>
  <c r="V1237" i="2"/>
  <c r="Y1236" i="2"/>
  <c r="X1236" i="2"/>
  <c r="W1236" i="2"/>
  <c r="U1236" i="2"/>
  <c r="V1236" i="2"/>
  <c r="Y1235" i="2"/>
  <c r="X1235" i="2"/>
  <c r="W1235" i="2"/>
  <c r="U1235" i="2"/>
  <c r="V1235" i="2"/>
  <c r="Y1234" i="2"/>
  <c r="X1234" i="2"/>
  <c r="W1234" i="2"/>
  <c r="U1234" i="2"/>
  <c r="V1234" i="2"/>
  <c r="Y1233" i="2"/>
  <c r="X1233" i="2"/>
  <c r="W1233" i="2"/>
  <c r="U1233" i="2"/>
  <c r="V1233" i="2"/>
  <c r="Y1232" i="2"/>
  <c r="X1232" i="2"/>
  <c r="W1232" i="2"/>
  <c r="U1232" i="2"/>
  <c r="V1232" i="2"/>
  <c r="Y1231" i="2"/>
  <c r="X1231" i="2"/>
  <c r="W1231" i="2"/>
  <c r="U1231" i="2"/>
  <c r="V1231" i="2"/>
  <c r="Y1230" i="2"/>
  <c r="X1230" i="2"/>
  <c r="W1230" i="2"/>
  <c r="U1230" i="2"/>
  <c r="V1230" i="2"/>
  <c r="Y1229" i="2"/>
  <c r="X1229" i="2"/>
  <c r="W1229" i="2"/>
  <c r="U1229" i="2"/>
  <c r="V1229" i="2"/>
  <c r="Y1228" i="2"/>
  <c r="X1228" i="2"/>
  <c r="W1228" i="2"/>
  <c r="U1228" i="2"/>
  <c r="V1228" i="2"/>
  <c r="Y1227" i="2"/>
  <c r="X1227" i="2"/>
  <c r="W1227" i="2"/>
  <c r="U1227" i="2"/>
  <c r="V1227" i="2"/>
  <c r="Y1226" i="2"/>
  <c r="X1226" i="2"/>
  <c r="W1226" i="2"/>
  <c r="U1226" i="2"/>
  <c r="V1226" i="2"/>
  <c r="Y1225" i="2"/>
  <c r="X1225" i="2"/>
  <c r="W1225" i="2"/>
  <c r="U1225" i="2"/>
  <c r="V1225" i="2"/>
  <c r="Y1224" i="2"/>
  <c r="X1224" i="2"/>
  <c r="W1224" i="2"/>
  <c r="U1224" i="2"/>
  <c r="V1224" i="2"/>
  <c r="Y1223" i="2"/>
  <c r="X1223" i="2"/>
  <c r="W1223" i="2"/>
  <c r="U1223" i="2"/>
  <c r="V1223" i="2"/>
  <c r="Y1222" i="2"/>
  <c r="X1222" i="2"/>
  <c r="W1222" i="2"/>
  <c r="U1222" i="2"/>
  <c r="V1222" i="2"/>
  <c r="Y1221" i="2"/>
  <c r="X1221" i="2"/>
  <c r="W1221" i="2"/>
  <c r="U1221" i="2"/>
  <c r="V1221" i="2"/>
  <c r="Y1220" i="2"/>
  <c r="X1220" i="2"/>
  <c r="W1220" i="2"/>
  <c r="U1220" i="2"/>
  <c r="V1220" i="2"/>
  <c r="Y1219" i="2"/>
  <c r="X1219" i="2"/>
  <c r="W1219" i="2"/>
  <c r="U1219" i="2"/>
  <c r="V1219" i="2"/>
  <c r="Y1218" i="2"/>
  <c r="X1218" i="2"/>
  <c r="W1218" i="2"/>
  <c r="Y1217" i="2"/>
  <c r="X1217" i="2"/>
  <c r="W1217" i="2"/>
  <c r="Y1216" i="2"/>
  <c r="X1216" i="2"/>
  <c r="W1216" i="2"/>
  <c r="U1216" i="2"/>
  <c r="V1216" i="2"/>
  <c r="Y1215" i="2"/>
  <c r="X1215" i="2"/>
  <c r="W1215" i="2"/>
  <c r="U1215" i="2"/>
  <c r="V1215" i="2"/>
  <c r="Y1214" i="2"/>
  <c r="X1214" i="2"/>
  <c r="W1214" i="2"/>
  <c r="U1214" i="2"/>
  <c r="V1214" i="2"/>
  <c r="Y1213" i="2"/>
  <c r="X1213" i="2"/>
  <c r="W1213" i="2"/>
  <c r="U1213" i="2"/>
  <c r="V1213" i="2"/>
  <c r="Y1212" i="2"/>
  <c r="X1212" i="2"/>
  <c r="W1212" i="2"/>
  <c r="U1212" i="2"/>
  <c r="V1212" i="2"/>
  <c r="Y1211" i="2"/>
  <c r="X1211" i="2"/>
  <c r="W1211" i="2"/>
  <c r="U1211" i="2"/>
  <c r="V1211" i="2"/>
  <c r="Y1210" i="2"/>
  <c r="X1210" i="2"/>
  <c r="W1210" i="2"/>
  <c r="U1210" i="2"/>
  <c r="V1210" i="2"/>
  <c r="Y1209" i="2"/>
  <c r="X1209" i="2"/>
  <c r="W1209" i="2"/>
  <c r="Y1208" i="2"/>
  <c r="X1208" i="2"/>
  <c r="W1208" i="2"/>
  <c r="U1208" i="2"/>
  <c r="V1208" i="2"/>
  <c r="Y1207" i="2"/>
  <c r="X1207" i="2"/>
  <c r="W1207" i="2"/>
  <c r="U1207" i="2"/>
  <c r="V1207" i="2"/>
  <c r="Y1206" i="2"/>
  <c r="X1206" i="2"/>
  <c r="W1206" i="2"/>
  <c r="U1206" i="2"/>
  <c r="V1206" i="2"/>
  <c r="Y1205" i="2"/>
  <c r="X1205" i="2"/>
  <c r="W1205" i="2"/>
  <c r="Y1204" i="2"/>
  <c r="X1204" i="2"/>
  <c r="W1204" i="2"/>
  <c r="Y1203" i="2"/>
  <c r="X1203" i="2"/>
  <c r="W1203" i="2"/>
  <c r="Y1202" i="2"/>
  <c r="X1202" i="2"/>
  <c r="W1202" i="2"/>
  <c r="U1202" i="2"/>
  <c r="V1202" i="2"/>
  <c r="Y1201" i="2"/>
  <c r="X1201" i="2"/>
  <c r="W1201" i="2"/>
  <c r="U1201" i="2"/>
  <c r="V1201" i="2"/>
  <c r="Y1200" i="2"/>
  <c r="X1200" i="2"/>
  <c r="W1200" i="2"/>
  <c r="U1200" i="2"/>
  <c r="V1200" i="2"/>
  <c r="Y1199" i="2"/>
  <c r="X1199" i="2"/>
  <c r="W1199" i="2"/>
  <c r="Y1198" i="2"/>
  <c r="X1198" i="2"/>
  <c r="W1198" i="2"/>
  <c r="Y1197" i="2"/>
  <c r="X1197" i="2"/>
  <c r="W1197" i="2"/>
  <c r="Y1196" i="2"/>
  <c r="X1196" i="2"/>
  <c r="W1196" i="2"/>
  <c r="U1196" i="2"/>
  <c r="V1196" i="2"/>
  <c r="Y1195" i="2"/>
  <c r="X1195" i="2"/>
  <c r="W1195" i="2"/>
  <c r="U1195" i="2"/>
  <c r="V1195" i="2"/>
  <c r="Y1194" i="2"/>
  <c r="X1194" i="2"/>
  <c r="W1194" i="2"/>
  <c r="U1194" i="2"/>
  <c r="V1194" i="2"/>
  <c r="Y1193" i="2"/>
  <c r="X1193" i="2"/>
  <c r="W1193" i="2"/>
  <c r="U1193" i="2"/>
  <c r="V1193" i="2"/>
  <c r="Y1192" i="2"/>
  <c r="X1192" i="2"/>
  <c r="W1192" i="2"/>
  <c r="U1192" i="2"/>
  <c r="V1192" i="2"/>
  <c r="Y1191" i="2"/>
  <c r="X1191" i="2"/>
  <c r="W1191" i="2"/>
  <c r="U1191" i="2"/>
  <c r="V1191" i="2"/>
  <c r="Y1190" i="2"/>
  <c r="X1190" i="2"/>
  <c r="W1190" i="2"/>
  <c r="U1190" i="2"/>
  <c r="V1190" i="2"/>
  <c r="Y1189" i="2"/>
  <c r="X1189" i="2"/>
  <c r="W1189" i="2"/>
  <c r="Y1188" i="2"/>
  <c r="X1188" i="2"/>
  <c r="W1188" i="2"/>
  <c r="Y1187" i="2"/>
  <c r="X1187" i="2"/>
  <c r="W1187" i="2"/>
  <c r="Y1186" i="2"/>
  <c r="X1186" i="2"/>
  <c r="W1186" i="2"/>
  <c r="U1186" i="2"/>
  <c r="V1186" i="2"/>
  <c r="Y1185" i="2"/>
  <c r="X1185" i="2"/>
  <c r="W1185" i="2"/>
  <c r="U1185" i="2"/>
  <c r="V1185" i="2"/>
  <c r="Y1184" i="2"/>
  <c r="X1184" i="2"/>
  <c r="W1184" i="2"/>
  <c r="U1184" i="2"/>
  <c r="V1184" i="2"/>
  <c r="Y1183" i="2"/>
  <c r="X1183" i="2"/>
  <c r="W1183" i="2"/>
  <c r="U1183" i="2"/>
  <c r="V1183" i="2"/>
  <c r="Y1182" i="2"/>
  <c r="X1182" i="2"/>
  <c r="W1182" i="2"/>
  <c r="U1182" i="2"/>
  <c r="V1182" i="2"/>
  <c r="Y1181" i="2"/>
  <c r="X1181" i="2"/>
  <c r="W1181" i="2"/>
  <c r="Y1180" i="2"/>
  <c r="X1180" i="2"/>
  <c r="W1180" i="2"/>
  <c r="Y1179" i="2"/>
  <c r="X1179" i="2"/>
  <c r="W1179" i="2"/>
  <c r="Y1178" i="2"/>
  <c r="X1178" i="2"/>
  <c r="W1178" i="2"/>
  <c r="Y1177" i="2"/>
  <c r="X1177" i="2"/>
  <c r="W1177" i="2"/>
  <c r="U1177" i="2"/>
  <c r="V1177" i="2"/>
  <c r="Y1176" i="2"/>
  <c r="X1176" i="2"/>
  <c r="W1176" i="2"/>
  <c r="U1176" i="2"/>
  <c r="V1176" i="2"/>
  <c r="Y1175" i="2"/>
  <c r="X1175" i="2"/>
  <c r="W1175" i="2"/>
  <c r="U1175" i="2"/>
  <c r="V1175" i="2"/>
  <c r="Y1174" i="2"/>
  <c r="X1174" i="2"/>
  <c r="W1174" i="2"/>
  <c r="U1174" i="2"/>
  <c r="V1174" i="2"/>
  <c r="Y1173" i="2"/>
  <c r="X1173" i="2"/>
  <c r="W1173" i="2"/>
  <c r="U1173" i="2"/>
  <c r="V1173" i="2"/>
  <c r="Y1172" i="2"/>
  <c r="X1172" i="2"/>
  <c r="W1172" i="2"/>
  <c r="Y1171" i="2"/>
  <c r="X1171" i="2"/>
  <c r="W1171" i="2"/>
  <c r="Y1170" i="2"/>
  <c r="X1170" i="2"/>
  <c r="W1170" i="2"/>
  <c r="Y1169" i="2"/>
  <c r="X1169" i="2"/>
  <c r="W1169" i="2"/>
  <c r="Y1168" i="2"/>
  <c r="X1168" i="2"/>
  <c r="W1168" i="2"/>
  <c r="Y1167" i="2"/>
  <c r="X1167" i="2"/>
  <c r="W1167" i="2"/>
  <c r="U1167" i="2"/>
  <c r="V1167" i="2"/>
  <c r="Y1166" i="2"/>
  <c r="X1166" i="2"/>
  <c r="W1166" i="2"/>
  <c r="U1166" i="2"/>
  <c r="V1166" i="2"/>
  <c r="Y1165" i="2"/>
  <c r="X1165" i="2"/>
  <c r="W1165" i="2"/>
  <c r="Y1164" i="2"/>
  <c r="X1164" i="2"/>
  <c r="W1164" i="2"/>
  <c r="Y1163" i="2"/>
  <c r="X1163" i="2"/>
  <c r="W1163" i="2"/>
  <c r="Y1162" i="2"/>
  <c r="X1162" i="2"/>
  <c r="W1162" i="2"/>
  <c r="U1162" i="2"/>
  <c r="V1162" i="2"/>
  <c r="Y1161" i="2"/>
  <c r="X1161" i="2"/>
  <c r="W1161" i="2"/>
  <c r="Y1160" i="2"/>
  <c r="X1160" i="2"/>
  <c r="W1160" i="2"/>
  <c r="Y1159" i="2"/>
  <c r="X1159" i="2"/>
  <c r="W1159" i="2"/>
  <c r="Y1158" i="2"/>
  <c r="X1158" i="2"/>
  <c r="W1158" i="2"/>
  <c r="Y1157" i="2"/>
  <c r="X1157" i="2"/>
  <c r="W1157" i="2"/>
  <c r="U1157" i="2"/>
  <c r="V1157" i="2"/>
  <c r="Y1156" i="2"/>
  <c r="X1156" i="2"/>
  <c r="W1156" i="2"/>
  <c r="U1156" i="2"/>
  <c r="V1156" i="2"/>
  <c r="Y1155" i="2"/>
  <c r="X1155" i="2"/>
  <c r="W1155" i="2"/>
  <c r="U1155" i="2"/>
  <c r="V1155" i="2"/>
  <c r="Y1154" i="2"/>
  <c r="X1154" i="2"/>
  <c r="W1154" i="2"/>
  <c r="Y1153" i="2"/>
  <c r="X1153" i="2"/>
  <c r="W1153" i="2"/>
  <c r="U1153" i="2"/>
  <c r="V1153" i="2"/>
  <c r="Y1152" i="2"/>
  <c r="X1152" i="2"/>
  <c r="W1152" i="2"/>
  <c r="U1152" i="2"/>
  <c r="V1152" i="2"/>
  <c r="Y1151" i="2"/>
  <c r="X1151" i="2"/>
  <c r="W1151" i="2"/>
  <c r="Y1150" i="2"/>
  <c r="X1150" i="2"/>
  <c r="W1150" i="2"/>
  <c r="U1150" i="2"/>
  <c r="V1150" i="2"/>
  <c r="Y1149" i="2"/>
  <c r="X1149" i="2"/>
  <c r="W1149" i="2"/>
  <c r="Y1148" i="2"/>
  <c r="X1148" i="2"/>
  <c r="W1148" i="2"/>
  <c r="Y1147" i="2"/>
  <c r="X1147" i="2"/>
  <c r="W1147" i="2"/>
  <c r="Y1146" i="2"/>
  <c r="X1146" i="2"/>
  <c r="W1146" i="2"/>
  <c r="U1146" i="2"/>
  <c r="V1146" i="2"/>
  <c r="Y1145" i="2"/>
  <c r="X1145" i="2"/>
  <c r="W1145" i="2"/>
  <c r="Y1144" i="2"/>
  <c r="X1144" i="2"/>
  <c r="W1144" i="2"/>
  <c r="Y1143" i="2"/>
  <c r="X1143" i="2"/>
  <c r="W1143" i="2"/>
  <c r="U1143" i="2"/>
  <c r="V1143" i="2"/>
  <c r="Y1142" i="2"/>
  <c r="X1142" i="2"/>
  <c r="W1142" i="2"/>
  <c r="U1142" i="2"/>
  <c r="V1142" i="2"/>
  <c r="Y1141" i="2"/>
  <c r="X1141" i="2"/>
  <c r="W1141" i="2"/>
  <c r="U1141" i="2"/>
  <c r="V1141" i="2"/>
  <c r="Y1140" i="2"/>
  <c r="X1140" i="2"/>
  <c r="W1140" i="2"/>
  <c r="Y1139" i="2"/>
  <c r="X1139" i="2"/>
  <c r="W1139" i="2"/>
  <c r="Y1138" i="2"/>
  <c r="X1138" i="2"/>
  <c r="W1138" i="2"/>
  <c r="Y1137" i="2"/>
  <c r="X1137" i="2"/>
  <c r="W1137" i="2"/>
  <c r="Y1136" i="2"/>
  <c r="X1136" i="2"/>
  <c r="W1136" i="2"/>
  <c r="U1136" i="2"/>
  <c r="V1136" i="2"/>
  <c r="Y1135" i="2"/>
  <c r="X1135" i="2"/>
  <c r="W1135" i="2"/>
  <c r="U1135" i="2"/>
  <c r="V1135" i="2"/>
  <c r="Y1134" i="2"/>
  <c r="X1134" i="2"/>
  <c r="W1134" i="2"/>
  <c r="U1134" i="2"/>
  <c r="V1134" i="2"/>
  <c r="Y1133" i="2"/>
  <c r="X1133" i="2"/>
  <c r="W1133" i="2"/>
  <c r="U1133" i="2"/>
  <c r="V1133" i="2"/>
  <c r="Y1132" i="2"/>
  <c r="X1132" i="2"/>
  <c r="W1132" i="2"/>
  <c r="U1132" i="2"/>
  <c r="V1132" i="2"/>
  <c r="Y1131" i="2"/>
  <c r="X1131" i="2"/>
  <c r="W1131" i="2"/>
  <c r="Y1130" i="2"/>
  <c r="X1130" i="2"/>
  <c r="W1130" i="2"/>
  <c r="Y1129" i="2"/>
  <c r="X1129" i="2"/>
  <c r="W1129" i="2"/>
  <c r="Y1128" i="2"/>
  <c r="X1128" i="2"/>
  <c r="W1128" i="2"/>
  <c r="Y1127" i="2"/>
  <c r="X1127" i="2"/>
  <c r="W1127" i="2"/>
  <c r="U1127" i="2"/>
  <c r="V1127" i="2"/>
  <c r="Y1126" i="2"/>
  <c r="X1126" i="2"/>
  <c r="W1126" i="2"/>
  <c r="U1126" i="2"/>
  <c r="V1126" i="2"/>
  <c r="Y1125" i="2"/>
  <c r="X1125" i="2"/>
  <c r="W1125" i="2"/>
  <c r="U1125" i="2"/>
  <c r="V1125" i="2"/>
  <c r="Y1124" i="2"/>
  <c r="X1124" i="2"/>
  <c r="W1124" i="2"/>
  <c r="U1124" i="2"/>
  <c r="V1124" i="2"/>
  <c r="Y1123" i="2"/>
  <c r="X1123" i="2"/>
  <c r="W1123" i="2"/>
  <c r="U1123" i="2"/>
  <c r="V1123" i="2"/>
  <c r="Y1122" i="2"/>
  <c r="X1122" i="2"/>
  <c r="W1122" i="2"/>
  <c r="Y1121" i="2"/>
  <c r="X1121" i="2"/>
  <c r="W1121" i="2"/>
  <c r="Y1120" i="2"/>
  <c r="X1120" i="2"/>
  <c r="W1120" i="2"/>
  <c r="Y1119" i="2"/>
  <c r="X1119" i="2"/>
  <c r="W1119" i="2"/>
  <c r="U1119" i="2"/>
  <c r="V1119" i="2"/>
  <c r="Y1118" i="2"/>
  <c r="X1118" i="2"/>
  <c r="W1118" i="2"/>
  <c r="U1118" i="2"/>
  <c r="V1118" i="2"/>
  <c r="Y1117" i="2"/>
  <c r="X1117" i="2"/>
  <c r="W1117" i="2"/>
  <c r="U1117" i="2"/>
  <c r="V1117" i="2"/>
  <c r="Y1116" i="2"/>
  <c r="X1116" i="2"/>
  <c r="W1116" i="2"/>
  <c r="U1116" i="2"/>
  <c r="V1116" i="2"/>
  <c r="Y1115" i="2"/>
  <c r="X1115" i="2"/>
  <c r="W1115" i="2"/>
  <c r="U1115" i="2"/>
  <c r="V1115" i="2"/>
  <c r="Y1114" i="2"/>
  <c r="X1114" i="2"/>
  <c r="W1114" i="2"/>
  <c r="Y1113" i="2"/>
  <c r="X1113" i="2"/>
  <c r="W1113" i="2"/>
  <c r="U1113" i="2"/>
  <c r="V1113" i="2"/>
  <c r="Y1112" i="2"/>
  <c r="X1112" i="2"/>
  <c r="W1112" i="2"/>
  <c r="U1112" i="2"/>
  <c r="V1112" i="2"/>
  <c r="Y1111" i="2"/>
  <c r="X1111" i="2"/>
  <c r="W1111" i="2"/>
  <c r="U1111" i="2"/>
  <c r="V1111" i="2"/>
  <c r="Y1110" i="2"/>
  <c r="X1110" i="2"/>
  <c r="W1110" i="2"/>
  <c r="U1110" i="2"/>
  <c r="V1110" i="2"/>
  <c r="Y1109" i="2"/>
  <c r="X1109" i="2"/>
  <c r="W1109" i="2"/>
  <c r="U1109" i="2"/>
  <c r="V1109" i="2"/>
  <c r="Y1108" i="2"/>
  <c r="X1108" i="2"/>
  <c r="W1108" i="2"/>
  <c r="U1108" i="2"/>
  <c r="V1108" i="2"/>
  <c r="Y1107" i="2"/>
  <c r="X1107" i="2"/>
  <c r="W1107" i="2"/>
  <c r="Y1106" i="2"/>
  <c r="X1106" i="2"/>
  <c r="W1106" i="2"/>
  <c r="Y1105" i="2"/>
  <c r="X1105" i="2"/>
  <c r="W1105" i="2"/>
  <c r="Y1104" i="2"/>
  <c r="X1104" i="2"/>
  <c r="W1104" i="2"/>
  <c r="Y1103" i="2"/>
  <c r="X1103" i="2"/>
  <c r="W1103" i="2"/>
  <c r="U1103" i="2"/>
  <c r="V1103" i="2"/>
  <c r="Y1102" i="2"/>
  <c r="X1102" i="2"/>
  <c r="W1102" i="2"/>
  <c r="U1102" i="2"/>
  <c r="V1102" i="2"/>
  <c r="Y1101" i="2"/>
  <c r="X1101" i="2"/>
  <c r="W1101" i="2"/>
  <c r="U1101" i="2"/>
  <c r="V1101" i="2"/>
  <c r="Y1100" i="2"/>
  <c r="X1100" i="2"/>
  <c r="W1100" i="2"/>
  <c r="U1100" i="2"/>
  <c r="V1100" i="2"/>
  <c r="Y1099" i="2"/>
  <c r="X1099" i="2"/>
  <c r="W1099" i="2"/>
  <c r="U1099" i="2"/>
  <c r="V1099" i="2"/>
  <c r="Y1098" i="2"/>
  <c r="X1098" i="2"/>
  <c r="W1098" i="2"/>
  <c r="U1098" i="2"/>
  <c r="V1098" i="2"/>
  <c r="Y1097" i="2"/>
  <c r="X1097" i="2"/>
  <c r="W1097" i="2"/>
  <c r="U1097" i="2"/>
  <c r="V1097" i="2"/>
  <c r="Y1096" i="2"/>
  <c r="X1096" i="2"/>
  <c r="W1096" i="2"/>
  <c r="Y1095" i="2"/>
  <c r="X1095" i="2"/>
  <c r="W1095" i="2"/>
  <c r="Y1094" i="2"/>
  <c r="X1094" i="2"/>
  <c r="W1094" i="2"/>
  <c r="Y1093" i="2"/>
  <c r="X1093" i="2"/>
  <c r="W1093" i="2"/>
  <c r="Y1092" i="2"/>
  <c r="X1092" i="2"/>
  <c r="W1092" i="2"/>
  <c r="Y1091" i="2"/>
  <c r="X1091" i="2"/>
  <c r="W1091" i="2"/>
  <c r="U1091" i="2"/>
  <c r="V1091" i="2"/>
  <c r="Y1090" i="2"/>
  <c r="X1090" i="2"/>
  <c r="W1090" i="2"/>
  <c r="U1090" i="2"/>
  <c r="V1090" i="2"/>
  <c r="Y1089" i="2"/>
  <c r="X1089" i="2"/>
  <c r="W1089" i="2"/>
  <c r="U1089" i="2"/>
  <c r="V1089" i="2"/>
  <c r="Y1088" i="2"/>
  <c r="X1088" i="2"/>
  <c r="W1088" i="2"/>
  <c r="U1088" i="2"/>
  <c r="V1088" i="2"/>
  <c r="Y1087" i="2"/>
  <c r="X1087" i="2"/>
  <c r="W1087" i="2"/>
  <c r="U1087" i="2"/>
  <c r="V1087" i="2"/>
  <c r="Y1086" i="2"/>
  <c r="X1086" i="2"/>
  <c r="W1086" i="2"/>
  <c r="U1086" i="2"/>
  <c r="V1086" i="2"/>
  <c r="Y1085" i="2"/>
  <c r="X1085" i="2"/>
  <c r="W1085" i="2"/>
  <c r="U1085" i="2"/>
  <c r="V1085" i="2"/>
  <c r="Y1084" i="2"/>
  <c r="X1084" i="2"/>
  <c r="W1084" i="2"/>
  <c r="Y1083" i="2"/>
  <c r="X1083" i="2"/>
  <c r="W1083" i="2"/>
  <c r="Y1082" i="2"/>
  <c r="X1082" i="2"/>
  <c r="W1082" i="2"/>
  <c r="Y1081" i="2"/>
  <c r="X1081" i="2"/>
  <c r="W1081" i="2"/>
  <c r="U1081" i="2"/>
  <c r="V1081" i="2"/>
  <c r="Y1080" i="2"/>
  <c r="X1080" i="2"/>
  <c r="W1080" i="2"/>
  <c r="U1080" i="2"/>
  <c r="V1080" i="2"/>
  <c r="Y1079" i="2"/>
  <c r="X1079" i="2"/>
  <c r="W1079" i="2"/>
  <c r="U1079" i="2"/>
  <c r="V1079" i="2"/>
  <c r="Y1078" i="2"/>
  <c r="X1078" i="2"/>
  <c r="W1078" i="2"/>
  <c r="U1078" i="2"/>
  <c r="V1078" i="2"/>
  <c r="Y1077" i="2"/>
  <c r="X1077" i="2"/>
  <c r="W1077" i="2"/>
  <c r="U1077" i="2"/>
  <c r="V1077" i="2"/>
  <c r="Y1076" i="2"/>
  <c r="X1076" i="2"/>
  <c r="W1076" i="2"/>
  <c r="U1076" i="2"/>
  <c r="V1076" i="2"/>
  <c r="Y1075" i="2"/>
  <c r="X1075" i="2"/>
  <c r="W1075" i="2"/>
  <c r="Y1074" i="2"/>
  <c r="X1074" i="2"/>
  <c r="W1074" i="2"/>
  <c r="U1074" i="2"/>
  <c r="V1074" i="2"/>
  <c r="Y1073" i="2"/>
  <c r="X1073" i="2"/>
  <c r="W1073" i="2"/>
  <c r="U1073" i="2"/>
  <c r="V1073" i="2"/>
  <c r="Y1072" i="2"/>
  <c r="X1072" i="2"/>
  <c r="W1072" i="2"/>
  <c r="U1072" i="2"/>
  <c r="V1072" i="2"/>
  <c r="Y1071" i="2"/>
  <c r="X1071" i="2"/>
  <c r="W1071" i="2"/>
  <c r="Y1070" i="2"/>
  <c r="X1070" i="2"/>
  <c r="W1070" i="2"/>
  <c r="Y1069" i="2"/>
  <c r="X1069" i="2"/>
  <c r="W1069" i="2"/>
  <c r="Y1068" i="2"/>
  <c r="X1068" i="2"/>
  <c r="W1068" i="2"/>
  <c r="U1068" i="2"/>
  <c r="V1068" i="2"/>
  <c r="Y1067" i="2"/>
  <c r="X1067" i="2"/>
  <c r="W1067" i="2"/>
  <c r="Y1066" i="2"/>
  <c r="X1066" i="2"/>
  <c r="W1066" i="2"/>
  <c r="U1066" i="2"/>
  <c r="V1066" i="2"/>
  <c r="Y1065" i="2"/>
  <c r="X1065" i="2"/>
  <c r="W1065" i="2"/>
  <c r="U1065" i="2"/>
  <c r="V1065" i="2"/>
  <c r="Y1064" i="2"/>
  <c r="X1064" i="2"/>
  <c r="W1064" i="2"/>
  <c r="U1064" i="2"/>
  <c r="V1064" i="2"/>
  <c r="Y1063" i="2"/>
  <c r="X1063" i="2"/>
  <c r="W1063" i="2"/>
  <c r="U1063" i="2"/>
  <c r="V1063" i="2"/>
  <c r="Y1062" i="2"/>
  <c r="X1062" i="2"/>
  <c r="W1062" i="2"/>
  <c r="U1062" i="2"/>
  <c r="V1062" i="2"/>
  <c r="Y1061" i="2"/>
  <c r="X1061" i="2"/>
  <c r="W1061" i="2"/>
  <c r="U1061" i="2"/>
  <c r="V1061" i="2"/>
  <c r="Y1060" i="2"/>
  <c r="X1060" i="2"/>
  <c r="W1060" i="2"/>
  <c r="U1060" i="2"/>
  <c r="V1060" i="2"/>
  <c r="Y1059" i="2"/>
  <c r="X1059" i="2"/>
  <c r="W1059" i="2"/>
  <c r="U1059" i="2"/>
  <c r="V1059" i="2"/>
  <c r="Y1058" i="2"/>
  <c r="X1058" i="2"/>
  <c r="W1058" i="2"/>
  <c r="U1058" i="2"/>
  <c r="V1058" i="2"/>
  <c r="Y1057" i="2"/>
  <c r="X1057" i="2"/>
  <c r="W1057" i="2"/>
  <c r="U1057" i="2"/>
  <c r="V1057" i="2"/>
  <c r="Y1056" i="2"/>
  <c r="X1056" i="2"/>
  <c r="W1056" i="2"/>
  <c r="U1056" i="2"/>
  <c r="V1056" i="2"/>
  <c r="Y1055" i="2"/>
  <c r="X1055" i="2"/>
  <c r="W1055" i="2"/>
  <c r="U1055" i="2"/>
  <c r="V1055" i="2"/>
  <c r="Y1054" i="2"/>
  <c r="X1054" i="2"/>
  <c r="W1054" i="2"/>
  <c r="U1054" i="2"/>
  <c r="V1054" i="2"/>
  <c r="Y1053" i="2"/>
  <c r="X1053" i="2"/>
  <c r="W1053" i="2"/>
  <c r="U1053" i="2"/>
  <c r="V1053" i="2"/>
  <c r="Y1052" i="2"/>
  <c r="X1052" i="2"/>
  <c r="W1052" i="2"/>
  <c r="U1052" i="2"/>
  <c r="V1052" i="2"/>
  <c r="Y1051" i="2"/>
  <c r="X1051" i="2"/>
  <c r="W1051" i="2"/>
  <c r="U1051" i="2"/>
  <c r="V1051" i="2"/>
  <c r="Y1050" i="2"/>
  <c r="X1050" i="2"/>
  <c r="W1050" i="2"/>
  <c r="U1050" i="2"/>
  <c r="V1050" i="2"/>
  <c r="Y1049" i="2"/>
  <c r="X1049" i="2"/>
  <c r="W1049" i="2"/>
  <c r="U1049" i="2"/>
  <c r="V1049" i="2"/>
  <c r="Y1048" i="2"/>
  <c r="X1048" i="2"/>
  <c r="W1048" i="2"/>
  <c r="U1048" i="2"/>
  <c r="V1048" i="2"/>
  <c r="Y1047" i="2"/>
  <c r="X1047" i="2"/>
  <c r="W1047" i="2"/>
  <c r="U1047" i="2"/>
  <c r="V1047" i="2"/>
  <c r="Y1046" i="2"/>
  <c r="X1046" i="2"/>
  <c r="W1046" i="2"/>
  <c r="U1046" i="2"/>
  <c r="V1046" i="2"/>
  <c r="Y1045" i="2"/>
  <c r="X1045" i="2"/>
  <c r="W1045" i="2"/>
  <c r="U1045" i="2"/>
  <c r="V1045" i="2"/>
  <c r="Y1044" i="2"/>
  <c r="X1044" i="2"/>
  <c r="W1044" i="2"/>
  <c r="U1044" i="2"/>
  <c r="V1044" i="2"/>
  <c r="Y1043" i="2"/>
  <c r="X1043" i="2"/>
  <c r="W1043" i="2"/>
  <c r="U1043" i="2"/>
  <c r="V1043" i="2"/>
  <c r="Y1042" i="2"/>
  <c r="X1042" i="2"/>
  <c r="W1042" i="2"/>
  <c r="U1042" i="2"/>
  <c r="V1042" i="2"/>
  <c r="Y1041" i="2"/>
  <c r="X1041" i="2"/>
  <c r="W1041" i="2"/>
  <c r="U1041" i="2"/>
  <c r="V1041" i="2"/>
  <c r="Y1040" i="2"/>
  <c r="X1040" i="2"/>
  <c r="W1040" i="2"/>
  <c r="U1040" i="2"/>
  <c r="V1040" i="2"/>
  <c r="Y1039" i="2"/>
  <c r="X1039" i="2"/>
  <c r="W1039" i="2"/>
  <c r="U1039" i="2"/>
  <c r="V1039" i="2"/>
  <c r="Y1038" i="2"/>
  <c r="X1038" i="2"/>
  <c r="W1038" i="2"/>
  <c r="U1038" i="2"/>
  <c r="V1038" i="2"/>
  <c r="Y1037" i="2"/>
  <c r="X1037" i="2"/>
  <c r="W1037" i="2"/>
  <c r="U1037" i="2"/>
  <c r="V1037" i="2"/>
  <c r="Y1036" i="2"/>
  <c r="X1036" i="2"/>
  <c r="W1036" i="2"/>
  <c r="U1036" i="2"/>
  <c r="V1036" i="2"/>
  <c r="Y1035" i="2"/>
  <c r="X1035" i="2"/>
  <c r="W1035" i="2"/>
  <c r="U1035" i="2"/>
  <c r="V1035" i="2"/>
  <c r="Y1034" i="2"/>
  <c r="X1034" i="2"/>
  <c r="W1034" i="2"/>
  <c r="U1034" i="2"/>
  <c r="V1034" i="2"/>
  <c r="Y1033" i="2"/>
  <c r="X1033" i="2"/>
  <c r="W1033" i="2"/>
  <c r="U1033" i="2"/>
  <c r="V1033" i="2"/>
  <c r="Y1032" i="2"/>
  <c r="X1032" i="2"/>
  <c r="W1032" i="2"/>
  <c r="U1032" i="2"/>
  <c r="V1032" i="2"/>
  <c r="Y1031" i="2"/>
  <c r="X1031" i="2"/>
  <c r="W1031" i="2"/>
  <c r="U1031" i="2"/>
  <c r="V1031" i="2"/>
  <c r="Y1030" i="2"/>
  <c r="X1030" i="2"/>
  <c r="W1030" i="2"/>
  <c r="U1030" i="2"/>
  <c r="V1030" i="2"/>
  <c r="Y1029" i="2"/>
  <c r="X1029" i="2"/>
  <c r="W1029" i="2"/>
  <c r="U1029" i="2"/>
  <c r="V1029" i="2"/>
  <c r="Y1028" i="2"/>
  <c r="X1028" i="2"/>
  <c r="W1028" i="2"/>
  <c r="U1028" i="2"/>
  <c r="V1028" i="2"/>
  <c r="Y1027" i="2"/>
  <c r="X1027" i="2"/>
  <c r="W1027" i="2"/>
  <c r="U1027" i="2"/>
  <c r="V1027" i="2"/>
  <c r="Y1026" i="2"/>
  <c r="X1026" i="2"/>
  <c r="W1026" i="2"/>
  <c r="U1026" i="2"/>
  <c r="V1026" i="2"/>
  <c r="Y1025" i="2"/>
  <c r="X1025" i="2"/>
  <c r="W1025" i="2"/>
  <c r="U1025" i="2"/>
  <c r="V1025" i="2"/>
  <c r="Y1024" i="2"/>
  <c r="X1024" i="2"/>
  <c r="W1024" i="2"/>
  <c r="U1024" i="2"/>
  <c r="V1024" i="2"/>
  <c r="Y1023" i="2"/>
  <c r="X1023" i="2"/>
  <c r="W1023" i="2"/>
  <c r="U1023" i="2"/>
  <c r="V1023" i="2"/>
  <c r="Y1022" i="2"/>
  <c r="X1022" i="2"/>
  <c r="W1022" i="2"/>
  <c r="U1022" i="2"/>
  <c r="V1022" i="2"/>
  <c r="Y1021" i="2"/>
  <c r="X1021" i="2"/>
  <c r="W1021" i="2"/>
  <c r="U1021" i="2"/>
  <c r="V1021" i="2"/>
  <c r="Y1020" i="2"/>
  <c r="X1020" i="2"/>
  <c r="W1020" i="2"/>
  <c r="U1020" i="2"/>
  <c r="V1020" i="2"/>
  <c r="Y1019" i="2"/>
  <c r="X1019" i="2"/>
  <c r="W1019" i="2"/>
  <c r="U1019" i="2"/>
  <c r="V1019" i="2"/>
  <c r="Y1018" i="2"/>
  <c r="X1018" i="2"/>
  <c r="W1018" i="2"/>
  <c r="U1018" i="2"/>
  <c r="V1018" i="2"/>
  <c r="Y1017" i="2"/>
  <c r="X1017" i="2"/>
  <c r="W1017" i="2"/>
  <c r="U1017" i="2"/>
  <c r="V1017" i="2"/>
  <c r="Y1016" i="2"/>
  <c r="X1016" i="2"/>
  <c r="W1016" i="2"/>
  <c r="U1016" i="2"/>
  <c r="V1016" i="2"/>
  <c r="Y1015" i="2"/>
  <c r="X1015" i="2"/>
  <c r="W1015" i="2"/>
  <c r="U1015" i="2"/>
  <c r="V1015" i="2"/>
  <c r="Y1014" i="2"/>
  <c r="X1014" i="2"/>
  <c r="W1014" i="2"/>
  <c r="U1014" i="2"/>
  <c r="V1014" i="2"/>
  <c r="Y1013" i="2"/>
  <c r="X1013" i="2"/>
  <c r="W1013" i="2"/>
  <c r="U1013" i="2"/>
  <c r="V1013" i="2"/>
  <c r="Y1012" i="2"/>
  <c r="X1012" i="2"/>
  <c r="W1012" i="2"/>
  <c r="U1012" i="2"/>
  <c r="V1012" i="2"/>
  <c r="Y1011" i="2"/>
  <c r="X1011" i="2"/>
  <c r="W1011" i="2"/>
  <c r="U1011" i="2"/>
  <c r="V1011" i="2"/>
  <c r="Y1010" i="2"/>
  <c r="X1010" i="2"/>
  <c r="W1010" i="2"/>
  <c r="U1010" i="2"/>
  <c r="V1010" i="2"/>
  <c r="Y1009" i="2"/>
  <c r="X1009" i="2"/>
  <c r="W1009" i="2"/>
  <c r="U1009" i="2"/>
  <c r="V1009" i="2"/>
  <c r="Y1008" i="2"/>
  <c r="X1008" i="2"/>
  <c r="W1008" i="2"/>
  <c r="U1008" i="2"/>
  <c r="V1008" i="2"/>
  <c r="Y1007" i="2"/>
  <c r="X1007" i="2"/>
  <c r="W1007" i="2"/>
  <c r="U1007" i="2"/>
  <c r="V1007" i="2"/>
  <c r="Y1006" i="2"/>
  <c r="X1006" i="2"/>
  <c r="W1006" i="2"/>
  <c r="U1006" i="2"/>
  <c r="V1006" i="2"/>
  <c r="Y1005" i="2"/>
  <c r="X1005" i="2"/>
  <c r="W1005" i="2"/>
  <c r="U1005" i="2"/>
  <c r="V1005" i="2"/>
  <c r="Y1004" i="2"/>
  <c r="X1004" i="2"/>
  <c r="W1004" i="2"/>
  <c r="U1004" i="2"/>
  <c r="V1004" i="2"/>
  <c r="Y1003" i="2"/>
  <c r="X1003" i="2"/>
  <c r="W1003" i="2"/>
  <c r="U1003" i="2"/>
  <c r="V1003" i="2"/>
  <c r="Y1002" i="2"/>
  <c r="X1002" i="2"/>
  <c r="W1002" i="2"/>
  <c r="U1002" i="2"/>
  <c r="V1002" i="2"/>
  <c r="Y1001" i="2"/>
  <c r="X1001" i="2"/>
  <c r="W1001" i="2"/>
  <c r="U1001" i="2"/>
  <c r="V1001" i="2"/>
  <c r="Y1000" i="2"/>
  <c r="X1000" i="2"/>
  <c r="W1000" i="2"/>
  <c r="Y999" i="2"/>
  <c r="X999" i="2"/>
  <c r="W999" i="2"/>
  <c r="Y998" i="2"/>
  <c r="X998" i="2"/>
  <c r="W998" i="2"/>
  <c r="U998" i="2"/>
  <c r="V998" i="2"/>
  <c r="Y997" i="2"/>
  <c r="X997" i="2"/>
  <c r="W997" i="2"/>
  <c r="U997" i="2"/>
  <c r="V997" i="2"/>
  <c r="Y996" i="2"/>
  <c r="X996" i="2"/>
  <c r="W996" i="2"/>
  <c r="U996" i="2"/>
  <c r="V996" i="2"/>
  <c r="Y995" i="2"/>
  <c r="X995" i="2"/>
  <c r="W995" i="2"/>
  <c r="Y994" i="2"/>
  <c r="X994" i="2"/>
  <c r="W994" i="2"/>
  <c r="U994" i="2"/>
  <c r="V994" i="2"/>
  <c r="Y993" i="2"/>
  <c r="X993" i="2"/>
  <c r="W993" i="2"/>
  <c r="U993" i="2"/>
  <c r="V993" i="2"/>
  <c r="Y992" i="2"/>
  <c r="X992" i="2"/>
  <c r="W992" i="2"/>
  <c r="U992" i="2"/>
  <c r="V992" i="2"/>
  <c r="Y991" i="2"/>
  <c r="X991" i="2"/>
  <c r="W991" i="2"/>
  <c r="Y990" i="2"/>
  <c r="X990" i="2"/>
  <c r="W990" i="2"/>
  <c r="Y989" i="2"/>
  <c r="X989" i="2"/>
  <c r="W989" i="2"/>
  <c r="U989" i="2"/>
  <c r="V989" i="2"/>
  <c r="Y988" i="2"/>
  <c r="X988" i="2"/>
  <c r="W988" i="2"/>
  <c r="U988" i="2"/>
  <c r="V988" i="2"/>
  <c r="Y987" i="2"/>
  <c r="X987" i="2"/>
  <c r="W987" i="2"/>
  <c r="U987" i="2"/>
  <c r="V987" i="2"/>
  <c r="Y986" i="2"/>
  <c r="X986" i="2"/>
  <c r="W986" i="2"/>
  <c r="U986" i="2"/>
  <c r="V986" i="2"/>
  <c r="Y985" i="2"/>
  <c r="X985" i="2"/>
  <c r="W985" i="2"/>
  <c r="U985" i="2"/>
  <c r="V985" i="2"/>
  <c r="Y984" i="2"/>
  <c r="X984" i="2"/>
  <c r="W984" i="2"/>
  <c r="U984" i="2"/>
  <c r="V984" i="2"/>
  <c r="Y983" i="2"/>
  <c r="X983" i="2"/>
  <c r="W983" i="2"/>
  <c r="U983" i="2"/>
  <c r="V983" i="2"/>
  <c r="Y982" i="2"/>
  <c r="X982" i="2"/>
  <c r="W982" i="2"/>
  <c r="U982" i="2"/>
  <c r="V982" i="2"/>
  <c r="Y981" i="2"/>
  <c r="X981" i="2"/>
  <c r="W981" i="2"/>
  <c r="U981" i="2"/>
  <c r="V981" i="2"/>
  <c r="Y980" i="2"/>
  <c r="X980" i="2"/>
  <c r="W980" i="2"/>
  <c r="U980" i="2"/>
  <c r="V980" i="2"/>
  <c r="Y979" i="2"/>
  <c r="X979" i="2"/>
  <c r="W979" i="2"/>
  <c r="U979" i="2"/>
  <c r="V979" i="2"/>
  <c r="Y978" i="2"/>
  <c r="X978" i="2"/>
  <c r="W978" i="2"/>
  <c r="U978" i="2"/>
  <c r="V978" i="2"/>
  <c r="Y977" i="2"/>
  <c r="X977" i="2"/>
  <c r="W977" i="2"/>
  <c r="U977" i="2"/>
  <c r="V977" i="2"/>
  <c r="Y976" i="2"/>
  <c r="X976" i="2"/>
  <c r="W976" i="2"/>
  <c r="U976" i="2"/>
  <c r="V976" i="2"/>
  <c r="Y975" i="2"/>
  <c r="X975" i="2"/>
  <c r="W975" i="2"/>
  <c r="U975" i="2"/>
  <c r="V975" i="2"/>
  <c r="Y974" i="2"/>
  <c r="X974" i="2"/>
  <c r="W974" i="2"/>
  <c r="U974" i="2"/>
  <c r="V974" i="2"/>
  <c r="Y973" i="2"/>
  <c r="X973" i="2"/>
  <c r="W973" i="2"/>
  <c r="U973" i="2"/>
  <c r="V973" i="2"/>
  <c r="Y972" i="2"/>
  <c r="X972" i="2"/>
  <c r="W972" i="2"/>
  <c r="U972" i="2"/>
  <c r="V972" i="2"/>
  <c r="Y971" i="2"/>
  <c r="X971" i="2"/>
  <c r="W971" i="2"/>
  <c r="Y970" i="2"/>
  <c r="X970" i="2"/>
  <c r="W970" i="2"/>
  <c r="Y969" i="2"/>
  <c r="X969" i="2"/>
  <c r="W969" i="2"/>
  <c r="U969" i="2"/>
  <c r="V969" i="2"/>
  <c r="Y968" i="2"/>
  <c r="X968" i="2"/>
  <c r="W968" i="2"/>
  <c r="U968" i="2"/>
  <c r="V968" i="2"/>
  <c r="Y967" i="2"/>
  <c r="X967" i="2"/>
  <c r="W967" i="2"/>
  <c r="Y966" i="2"/>
  <c r="X966" i="2"/>
  <c r="W966" i="2"/>
  <c r="U966" i="2"/>
  <c r="V966" i="2"/>
  <c r="Y965" i="2"/>
  <c r="X965" i="2"/>
  <c r="W965" i="2"/>
  <c r="U965" i="2"/>
  <c r="V965" i="2"/>
  <c r="Y964" i="2"/>
  <c r="X964" i="2"/>
  <c r="W964" i="2"/>
  <c r="U964" i="2"/>
  <c r="V964" i="2"/>
  <c r="Y963" i="2"/>
  <c r="X963" i="2"/>
  <c r="W963" i="2"/>
  <c r="U963" i="2"/>
  <c r="V963" i="2"/>
  <c r="Y962" i="2"/>
  <c r="X962" i="2"/>
  <c r="W962" i="2"/>
  <c r="U962" i="2"/>
  <c r="V962" i="2"/>
  <c r="Y961" i="2"/>
  <c r="X961" i="2"/>
  <c r="W961" i="2"/>
  <c r="Y960" i="2"/>
  <c r="X960" i="2"/>
  <c r="W960" i="2"/>
  <c r="U960" i="2"/>
  <c r="V960" i="2"/>
  <c r="Y959" i="2"/>
  <c r="X959" i="2"/>
  <c r="W959" i="2"/>
  <c r="U959" i="2"/>
  <c r="V959" i="2"/>
  <c r="Y958" i="2"/>
  <c r="X958" i="2"/>
  <c r="W958" i="2"/>
  <c r="U958" i="2"/>
  <c r="V958" i="2"/>
  <c r="Y957" i="2"/>
  <c r="X957" i="2"/>
  <c r="W957" i="2"/>
  <c r="U957" i="2"/>
  <c r="V957" i="2"/>
  <c r="Y956" i="2"/>
  <c r="X956" i="2"/>
  <c r="W956" i="2"/>
  <c r="U956" i="2"/>
  <c r="V956" i="2"/>
  <c r="Y955" i="2"/>
  <c r="X955" i="2"/>
  <c r="W955" i="2"/>
  <c r="U955" i="2"/>
  <c r="V955" i="2"/>
  <c r="Y954" i="2"/>
  <c r="X954" i="2"/>
  <c r="W954" i="2"/>
  <c r="U954" i="2"/>
  <c r="V954" i="2"/>
  <c r="Y953" i="2"/>
  <c r="X953" i="2"/>
  <c r="W953" i="2"/>
  <c r="U953" i="2"/>
  <c r="V953" i="2"/>
  <c r="Y952" i="2"/>
  <c r="X952" i="2"/>
  <c r="W952" i="2"/>
  <c r="U952" i="2"/>
  <c r="V952" i="2"/>
  <c r="Y951" i="2"/>
  <c r="X951" i="2"/>
  <c r="W951" i="2"/>
  <c r="U951" i="2"/>
  <c r="V951" i="2"/>
  <c r="Y950" i="2"/>
  <c r="X950" i="2"/>
  <c r="W950" i="2"/>
  <c r="U950" i="2"/>
  <c r="V950" i="2"/>
  <c r="Y949" i="2"/>
  <c r="X949" i="2"/>
  <c r="W949" i="2"/>
  <c r="U949" i="2"/>
  <c r="V949" i="2"/>
  <c r="Y948" i="2"/>
  <c r="X948" i="2"/>
  <c r="W948" i="2"/>
  <c r="U948" i="2"/>
  <c r="V948" i="2"/>
  <c r="Y947" i="2"/>
  <c r="X947" i="2"/>
  <c r="W947" i="2"/>
  <c r="U947" i="2"/>
  <c r="V947" i="2"/>
  <c r="Y946" i="2"/>
  <c r="X946" i="2"/>
  <c r="W946" i="2"/>
  <c r="U946" i="2"/>
  <c r="V946" i="2"/>
  <c r="AA945" i="2"/>
  <c r="Y945" i="2"/>
  <c r="X945" i="2"/>
  <c r="W945" i="2"/>
  <c r="U945" i="2"/>
  <c r="V945" i="2"/>
  <c r="AA944" i="2"/>
  <c r="Y944" i="2"/>
  <c r="X944" i="2"/>
  <c r="W944" i="2"/>
  <c r="U944" i="2"/>
  <c r="V944" i="2"/>
  <c r="AA943" i="2"/>
  <c r="Y943" i="2"/>
  <c r="X943" i="2"/>
  <c r="W943" i="2"/>
  <c r="U943" i="2"/>
  <c r="V943" i="2"/>
  <c r="AA942" i="2"/>
  <c r="Y942" i="2"/>
  <c r="X942" i="2"/>
  <c r="W942" i="2"/>
  <c r="U942" i="2"/>
  <c r="V942" i="2"/>
  <c r="AA941" i="2"/>
  <c r="Y941" i="2"/>
  <c r="X941" i="2"/>
  <c r="W941" i="2"/>
  <c r="U941" i="2"/>
  <c r="V941" i="2"/>
  <c r="AA940" i="2"/>
  <c r="Y940" i="2"/>
  <c r="X940" i="2"/>
  <c r="W940" i="2"/>
  <c r="U940" i="2"/>
  <c r="V940" i="2"/>
  <c r="AA939" i="2"/>
  <c r="Y939" i="2"/>
  <c r="X939" i="2"/>
  <c r="W939" i="2"/>
  <c r="U939" i="2"/>
  <c r="V939" i="2"/>
  <c r="AA938" i="2"/>
  <c r="Y938" i="2"/>
  <c r="X938" i="2"/>
  <c r="W938" i="2"/>
  <c r="U938" i="2"/>
  <c r="V938" i="2"/>
  <c r="AA937" i="2"/>
  <c r="Y937" i="2"/>
  <c r="X937" i="2"/>
  <c r="W937" i="2"/>
  <c r="U937" i="2"/>
  <c r="V937" i="2"/>
  <c r="AA936" i="2"/>
  <c r="Y936" i="2"/>
  <c r="X936" i="2"/>
  <c r="W936" i="2"/>
  <c r="U936" i="2"/>
  <c r="V936" i="2"/>
  <c r="AA935" i="2"/>
  <c r="Y935" i="2"/>
  <c r="X935" i="2"/>
  <c r="W935" i="2"/>
  <c r="U935" i="2"/>
  <c r="V935" i="2"/>
  <c r="AA934" i="2"/>
  <c r="Y934" i="2"/>
  <c r="X934" i="2"/>
  <c r="W934" i="2"/>
  <c r="U934" i="2"/>
  <c r="V934" i="2"/>
  <c r="AA933" i="2"/>
  <c r="Y933" i="2"/>
  <c r="X933" i="2"/>
  <c r="W933" i="2"/>
  <c r="U933" i="2"/>
  <c r="V933" i="2"/>
  <c r="AA932" i="2"/>
  <c r="Y932" i="2"/>
  <c r="X932" i="2"/>
  <c r="W932" i="2"/>
  <c r="U932" i="2"/>
  <c r="V932" i="2"/>
  <c r="AA931" i="2"/>
  <c r="Y931" i="2"/>
  <c r="X931" i="2"/>
  <c r="W931" i="2"/>
  <c r="U931" i="2"/>
  <c r="V931" i="2"/>
  <c r="AA930" i="2"/>
  <c r="Y930" i="2"/>
  <c r="X930" i="2"/>
  <c r="W930" i="2"/>
  <c r="U930" i="2"/>
  <c r="V930" i="2"/>
  <c r="AA929" i="2"/>
  <c r="Y929" i="2"/>
  <c r="X929" i="2"/>
  <c r="W929" i="2"/>
  <c r="U929" i="2"/>
  <c r="V929" i="2"/>
  <c r="AA928" i="2"/>
  <c r="Y928" i="2"/>
  <c r="X928" i="2"/>
  <c r="W928" i="2"/>
  <c r="U928" i="2"/>
  <c r="V928" i="2"/>
  <c r="AA927" i="2"/>
  <c r="Y927" i="2"/>
  <c r="X927" i="2"/>
  <c r="W927" i="2"/>
  <c r="U927" i="2"/>
  <c r="V927" i="2"/>
  <c r="AA926" i="2"/>
  <c r="Y926" i="2"/>
  <c r="X926" i="2"/>
  <c r="W926" i="2"/>
  <c r="U926" i="2"/>
  <c r="V926" i="2"/>
  <c r="AA925" i="2"/>
  <c r="Y925" i="2"/>
  <c r="X925" i="2"/>
  <c r="W925" i="2"/>
  <c r="U925" i="2"/>
  <c r="V925" i="2"/>
  <c r="AA924" i="2"/>
  <c r="Y924" i="2"/>
  <c r="X924" i="2"/>
  <c r="W924" i="2"/>
  <c r="U924" i="2"/>
  <c r="V924" i="2"/>
  <c r="AA923" i="2"/>
  <c r="Y923" i="2"/>
  <c r="X923" i="2"/>
  <c r="W923" i="2"/>
  <c r="U923" i="2"/>
  <c r="V923" i="2"/>
  <c r="AA922" i="2"/>
  <c r="Y922" i="2"/>
  <c r="X922" i="2"/>
  <c r="W922" i="2"/>
  <c r="U922" i="2"/>
  <c r="V922" i="2"/>
  <c r="AA921" i="2"/>
  <c r="Y921" i="2"/>
  <c r="X921" i="2"/>
  <c r="W921" i="2"/>
  <c r="U921" i="2"/>
  <c r="V921" i="2"/>
  <c r="AA920" i="2"/>
  <c r="Y920" i="2"/>
  <c r="X920" i="2"/>
  <c r="W920" i="2"/>
  <c r="U920" i="2"/>
  <c r="V920" i="2"/>
  <c r="AA919" i="2"/>
  <c r="Y919" i="2"/>
  <c r="X919" i="2"/>
  <c r="W919" i="2"/>
  <c r="U919" i="2"/>
  <c r="V919" i="2"/>
  <c r="AA918" i="2"/>
  <c r="Y918" i="2"/>
  <c r="X918" i="2"/>
  <c r="W918" i="2"/>
  <c r="U918" i="2"/>
  <c r="V918" i="2"/>
  <c r="AA917" i="2"/>
  <c r="Y917" i="2"/>
  <c r="X917" i="2"/>
  <c r="W917" i="2"/>
  <c r="U917" i="2"/>
  <c r="V917" i="2"/>
  <c r="AA916" i="2"/>
  <c r="Y916" i="2"/>
  <c r="X916" i="2"/>
  <c r="W916" i="2"/>
  <c r="U916" i="2"/>
  <c r="V916" i="2"/>
  <c r="AA915" i="2"/>
  <c r="Y915" i="2"/>
  <c r="X915" i="2"/>
  <c r="W915" i="2"/>
  <c r="U915" i="2"/>
  <c r="V915" i="2"/>
  <c r="AA914" i="2"/>
  <c r="Y914" i="2"/>
  <c r="X914" i="2"/>
  <c r="W914" i="2"/>
  <c r="U914" i="2"/>
  <c r="V914" i="2"/>
  <c r="AA913" i="2"/>
  <c r="Y913" i="2"/>
  <c r="X913" i="2"/>
  <c r="W913" i="2"/>
  <c r="U913" i="2"/>
  <c r="V913" i="2"/>
  <c r="AA912" i="2"/>
  <c r="Y912" i="2"/>
  <c r="X912" i="2"/>
  <c r="W912" i="2"/>
  <c r="U912" i="2"/>
  <c r="V912" i="2"/>
  <c r="AA911" i="2"/>
  <c r="Y911" i="2"/>
  <c r="X911" i="2"/>
  <c r="W911" i="2"/>
  <c r="U911" i="2"/>
  <c r="V911" i="2"/>
  <c r="AA910" i="2"/>
  <c r="Y910" i="2"/>
  <c r="X910" i="2"/>
  <c r="W910" i="2"/>
  <c r="U910" i="2"/>
  <c r="V910" i="2"/>
  <c r="AA909" i="2"/>
  <c r="Y909" i="2"/>
  <c r="X909" i="2"/>
  <c r="W909" i="2"/>
  <c r="U909" i="2"/>
  <c r="V909" i="2"/>
  <c r="AA908" i="2"/>
  <c r="Y908" i="2"/>
  <c r="X908" i="2"/>
  <c r="W908" i="2"/>
  <c r="U908" i="2"/>
  <c r="V908" i="2"/>
  <c r="AA907" i="2"/>
  <c r="Y907" i="2"/>
  <c r="X907" i="2"/>
  <c r="W907" i="2"/>
  <c r="AA906" i="2"/>
  <c r="Y906" i="2"/>
  <c r="X906" i="2"/>
  <c r="W906" i="2"/>
  <c r="U906" i="2"/>
  <c r="V906" i="2"/>
  <c r="AA905" i="2"/>
  <c r="Y905" i="2"/>
  <c r="X905" i="2"/>
  <c r="W905" i="2"/>
  <c r="U905" i="2"/>
  <c r="V905" i="2"/>
  <c r="AA904" i="2"/>
  <c r="Y904" i="2"/>
  <c r="X904" i="2"/>
  <c r="W904" i="2"/>
  <c r="U904" i="2"/>
  <c r="V904" i="2"/>
  <c r="AA903" i="2"/>
  <c r="Y903" i="2"/>
  <c r="X903" i="2"/>
  <c r="W903" i="2"/>
  <c r="U903" i="2"/>
  <c r="V903" i="2"/>
  <c r="AA902" i="2"/>
  <c r="Y902" i="2"/>
  <c r="X902" i="2"/>
  <c r="W902" i="2"/>
  <c r="U902" i="2"/>
  <c r="V902" i="2"/>
  <c r="AA901" i="2"/>
  <c r="Y901" i="2"/>
  <c r="X901" i="2"/>
  <c r="W901" i="2"/>
  <c r="U901" i="2"/>
  <c r="V901" i="2"/>
  <c r="AA900" i="2"/>
  <c r="Y900" i="2"/>
  <c r="X900" i="2"/>
  <c r="W900" i="2"/>
  <c r="U900" i="2"/>
  <c r="V900" i="2"/>
  <c r="AA899" i="2"/>
  <c r="Y899" i="2"/>
  <c r="X899" i="2"/>
  <c r="W899" i="2"/>
  <c r="U899" i="2"/>
  <c r="V899" i="2"/>
  <c r="AA898" i="2"/>
  <c r="Y898" i="2"/>
  <c r="X898" i="2"/>
  <c r="W898" i="2"/>
  <c r="U898" i="2"/>
  <c r="V898" i="2"/>
  <c r="AA897" i="2"/>
  <c r="Y897" i="2"/>
  <c r="X897" i="2"/>
  <c r="W897" i="2"/>
  <c r="AA896" i="2"/>
  <c r="Y896" i="2"/>
  <c r="X896" i="2"/>
  <c r="W896" i="2"/>
  <c r="U896" i="2"/>
  <c r="V896" i="2"/>
  <c r="AA895" i="2"/>
  <c r="Y895" i="2"/>
  <c r="X895" i="2"/>
  <c r="W895" i="2"/>
  <c r="U895" i="2"/>
  <c r="V895" i="2"/>
  <c r="AA894" i="2"/>
  <c r="Y894" i="2"/>
  <c r="X894" i="2"/>
  <c r="W894" i="2"/>
  <c r="U894" i="2"/>
  <c r="V894" i="2"/>
  <c r="AA893" i="2"/>
  <c r="Y893" i="2"/>
  <c r="X893" i="2"/>
  <c r="W893" i="2"/>
  <c r="U893" i="2"/>
  <c r="V893" i="2"/>
  <c r="AA892" i="2"/>
  <c r="Y892" i="2"/>
  <c r="X892" i="2"/>
  <c r="W892" i="2"/>
  <c r="U892" i="2"/>
  <c r="V892" i="2"/>
  <c r="AA891" i="2"/>
  <c r="Y891" i="2"/>
  <c r="X891" i="2"/>
  <c r="W891" i="2"/>
  <c r="U891" i="2"/>
  <c r="V891" i="2"/>
  <c r="AA890" i="2"/>
  <c r="Y890" i="2"/>
  <c r="X890" i="2"/>
  <c r="W890" i="2"/>
  <c r="U890" i="2"/>
  <c r="V890" i="2"/>
  <c r="AA889" i="2"/>
  <c r="Y889" i="2"/>
  <c r="X889" i="2"/>
  <c r="W889" i="2"/>
  <c r="U889" i="2"/>
  <c r="V889" i="2"/>
  <c r="AA888" i="2"/>
  <c r="Y888" i="2"/>
  <c r="X888" i="2"/>
  <c r="W888" i="2"/>
  <c r="U888" i="2"/>
  <c r="V888" i="2"/>
  <c r="AA887" i="2"/>
  <c r="Y887" i="2"/>
  <c r="X887" i="2"/>
  <c r="W887" i="2"/>
  <c r="U887" i="2"/>
  <c r="V887" i="2"/>
  <c r="AA886" i="2"/>
  <c r="Y886" i="2"/>
  <c r="X886" i="2"/>
  <c r="W886" i="2"/>
  <c r="U886" i="2"/>
  <c r="V886" i="2"/>
  <c r="AA885" i="2"/>
  <c r="Y885" i="2"/>
  <c r="X885" i="2"/>
  <c r="W885" i="2"/>
  <c r="U885" i="2"/>
  <c r="V885" i="2"/>
  <c r="AA884" i="2"/>
  <c r="Y884" i="2"/>
  <c r="X884" i="2"/>
  <c r="W884" i="2"/>
  <c r="U884" i="2"/>
  <c r="V884" i="2"/>
  <c r="AA883" i="2"/>
  <c r="Y883" i="2"/>
  <c r="X883" i="2"/>
  <c r="W883" i="2"/>
  <c r="U883" i="2"/>
  <c r="V883" i="2"/>
  <c r="AA882" i="2"/>
  <c r="Y882" i="2"/>
  <c r="X882" i="2"/>
  <c r="W882" i="2"/>
  <c r="U882" i="2"/>
  <c r="V882" i="2"/>
  <c r="AA881" i="2"/>
  <c r="Y881" i="2"/>
  <c r="X881" i="2"/>
  <c r="W881" i="2"/>
  <c r="U881" i="2"/>
  <c r="V881" i="2"/>
  <c r="AA880" i="2"/>
  <c r="Y880" i="2"/>
  <c r="X880" i="2"/>
  <c r="W880" i="2"/>
  <c r="U880" i="2"/>
  <c r="V880" i="2"/>
  <c r="AA879" i="2"/>
  <c r="Y879" i="2"/>
  <c r="X879" i="2"/>
  <c r="W879" i="2"/>
  <c r="U879" i="2"/>
  <c r="V879" i="2"/>
  <c r="AA878" i="2"/>
  <c r="Y878" i="2"/>
  <c r="X878" i="2"/>
  <c r="W878" i="2"/>
  <c r="U878" i="2"/>
  <c r="V878" i="2"/>
  <c r="AA877" i="2"/>
  <c r="Y877" i="2"/>
  <c r="X877" i="2"/>
  <c r="W877" i="2"/>
  <c r="U877" i="2"/>
  <c r="V877" i="2"/>
  <c r="AA876" i="2"/>
  <c r="Y876" i="2"/>
  <c r="X876" i="2"/>
  <c r="W876" i="2"/>
  <c r="U876" i="2"/>
  <c r="V876" i="2"/>
  <c r="AA875" i="2"/>
  <c r="Y875" i="2"/>
  <c r="X875" i="2"/>
  <c r="W875" i="2"/>
  <c r="U875" i="2"/>
  <c r="V875" i="2"/>
  <c r="AA874" i="2"/>
  <c r="Y874" i="2"/>
  <c r="X874" i="2"/>
  <c r="W874" i="2"/>
  <c r="U874" i="2"/>
  <c r="V874" i="2"/>
  <c r="AA873" i="2"/>
  <c r="Y873" i="2"/>
  <c r="X873" i="2"/>
  <c r="W873" i="2"/>
  <c r="U873" i="2"/>
  <c r="V873" i="2"/>
  <c r="AA872" i="2"/>
  <c r="Y872" i="2"/>
  <c r="X872" i="2"/>
  <c r="W872" i="2"/>
  <c r="U872" i="2"/>
  <c r="V872" i="2"/>
  <c r="AA871" i="2"/>
  <c r="Y871" i="2"/>
  <c r="X871" i="2"/>
  <c r="W871" i="2"/>
  <c r="U871" i="2"/>
  <c r="V871" i="2"/>
  <c r="AA870" i="2"/>
  <c r="Y870" i="2"/>
  <c r="X870" i="2"/>
  <c r="W870" i="2"/>
  <c r="U870" i="2"/>
  <c r="V870" i="2"/>
  <c r="AA869" i="2"/>
  <c r="Y869" i="2"/>
  <c r="X869" i="2"/>
  <c r="W869" i="2"/>
  <c r="U869" i="2"/>
  <c r="V869" i="2"/>
  <c r="AA868" i="2"/>
  <c r="Y868" i="2"/>
  <c r="X868" i="2"/>
  <c r="W868" i="2"/>
  <c r="U868" i="2"/>
  <c r="V868" i="2"/>
  <c r="AA867" i="2"/>
  <c r="Y867" i="2"/>
  <c r="X867" i="2"/>
  <c r="W867" i="2"/>
  <c r="U867" i="2"/>
  <c r="V867" i="2"/>
  <c r="AA866" i="2"/>
  <c r="Y866" i="2"/>
  <c r="X866" i="2"/>
  <c r="W866" i="2"/>
  <c r="U866" i="2"/>
  <c r="V866" i="2"/>
  <c r="AA865" i="2"/>
  <c r="Y865" i="2"/>
  <c r="X865" i="2"/>
  <c r="W865" i="2"/>
  <c r="U865" i="2"/>
  <c r="V865" i="2"/>
  <c r="AA864" i="2"/>
  <c r="Y864" i="2"/>
  <c r="X864" i="2"/>
  <c r="W864" i="2"/>
  <c r="U864" i="2"/>
  <c r="V864" i="2"/>
  <c r="AA863" i="2"/>
  <c r="Y863" i="2"/>
  <c r="X863" i="2"/>
  <c r="W863" i="2"/>
  <c r="U863" i="2"/>
  <c r="V863" i="2"/>
  <c r="AA862" i="2"/>
  <c r="Y862" i="2"/>
  <c r="X862" i="2"/>
  <c r="W862" i="2"/>
  <c r="U862" i="2"/>
  <c r="V862" i="2"/>
  <c r="AA861" i="2"/>
  <c r="Y861" i="2"/>
  <c r="X861" i="2"/>
  <c r="W861" i="2"/>
  <c r="U861" i="2"/>
  <c r="V861" i="2"/>
  <c r="AA860" i="2"/>
  <c r="Y860" i="2"/>
  <c r="X860" i="2"/>
  <c r="W860" i="2"/>
  <c r="U860" i="2"/>
  <c r="V860" i="2"/>
  <c r="AA859" i="2"/>
  <c r="Y859" i="2"/>
  <c r="X859" i="2"/>
  <c r="W859" i="2"/>
  <c r="U859" i="2"/>
  <c r="V859" i="2"/>
  <c r="AA858" i="2"/>
  <c r="Y858" i="2"/>
  <c r="X858" i="2"/>
  <c r="W858" i="2"/>
  <c r="U858" i="2"/>
  <c r="V858" i="2"/>
  <c r="AA857" i="2"/>
  <c r="Y857" i="2"/>
  <c r="X857" i="2"/>
  <c r="W857" i="2"/>
  <c r="U857" i="2"/>
  <c r="V857" i="2"/>
  <c r="AA856" i="2"/>
  <c r="Y856" i="2"/>
  <c r="X856" i="2"/>
  <c r="W856" i="2"/>
  <c r="U856" i="2"/>
  <c r="V856" i="2"/>
  <c r="AA855" i="2"/>
  <c r="Y855" i="2"/>
  <c r="X855" i="2"/>
  <c r="W855" i="2"/>
  <c r="U855" i="2"/>
  <c r="V855" i="2"/>
  <c r="AA854" i="2"/>
  <c r="Y854" i="2"/>
  <c r="X854" i="2"/>
  <c r="W854" i="2"/>
  <c r="U854" i="2"/>
  <c r="V854" i="2"/>
  <c r="AA853" i="2"/>
  <c r="Y853" i="2"/>
  <c r="X853" i="2"/>
  <c r="W853" i="2"/>
  <c r="U853" i="2"/>
  <c r="V853" i="2"/>
  <c r="AA852" i="2"/>
  <c r="Y852" i="2"/>
  <c r="X852" i="2"/>
  <c r="W852" i="2"/>
  <c r="U852" i="2"/>
  <c r="V852" i="2"/>
  <c r="AA851" i="2"/>
  <c r="Y851" i="2"/>
  <c r="X851" i="2"/>
  <c r="W851" i="2"/>
  <c r="U851" i="2"/>
  <c r="V851" i="2"/>
  <c r="AA850" i="2"/>
  <c r="Y850" i="2"/>
  <c r="X850" i="2"/>
  <c r="W850" i="2"/>
  <c r="U850" i="2"/>
  <c r="V850" i="2"/>
  <c r="AA849" i="2"/>
  <c r="Y849" i="2"/>
  <c r="X849" i="2"/>
  <c r="W849" i="2"/>
  <c r="U849" i="2"/>
  <c r="V849" i="2"/>
  <c r="AA848" i="2"/>
  <c r="Y848" i="2"/>
  <c r="X848" i="2"/>
  <c r="W848" i="2"/>
  <c r="U848" i="2"/>
  <c r="V848" i="2"/>
  <c r="AA847" i="2"/>
  <c r="Y847" i="2"/>
  <c r="X847" i="2"/>
  <c r="W847" i="2"/>
  <c r="U847" i="2"/>
  <c r="V847" i="2"/>
  <c r="AA846" i="2"/>
  <c r="Y846" i="2"/>
  <c r="X846" i="2"/>
  <c r="W846" i="2"/>
  <c r="U846" i="2"/>
  <c r="V846" i="2"/>
  <c r="AA845" i="2"/>
  <c r="Y845" i="2"/>
  <c r="X845" i="2"/>
  <c r="W845" i="2"/>
  <c r="U845" i="2"/>
  <c r="V845" i="2"/>
  <c r="AA844" i="2"/>
  <c r="Y844" i="2"/>
  <c r="X844" i="2"/>
  <c r="W844" i="2"/>
  <c r="U844" i="2"/>
  <c r="V844" i="2"/>
  <c r="AA843" i="2"/>
  <c r="Y843" i="2"/>
  <c r="X843" i="2"/>
  <c r="W843" i="2"/>
  <c r="U843" i="2"/>
  <c r="V843" i="2"/>
  <c r="AA842" i="2"/>
  <c r="Y842" i="2"/>
  <c r="X842" i="2"/>
  <c r="W842" i="2"/>
  <c r="U842" i="2"/>
  <c r="V842" i="2"/>
  <c r="AA841" i="2"/>
  <c r="Y841" i="2"/>
  <c r="X841" i="2"/>
  <c r="W841" i="2"/>
  <c r="U841" i="2"/>
  <c r="V841" i="2"/>
  <c r="AA840" i="2"/>
  <c r="Y840" i="2"/>
  <c r="X840" i="2"/>
  <c r="W840" i="2"/>
  <c r="U840" i="2"/>
  <c r="V840" i="2"/>
  <c r="AA839" i="2"/>
  <c r="Y839" i="2"/>
  <c r="X839" i="2"/>
  <c r="W839" i="2"/>
  <c r="U839" i="2"/>
  <c r="V839" i="2"/>
  <c r="AA838" i="2"/>
  <c r="Y838" i="2"/>
  <c r="X838" i="2"/>
  <c r="W838" i="2"/>
  <c r="U838" i="2"/>
  <c r="V838" i="2"/>
  <c r="AA837" i="2"/>
  <c r="Y837" i="2"/>
  <c r="X837" i="2"/>
  <c r="W837" i="2"/>
  <c r="U837" i="2"/>
  <c r="V837" i="2"/>
  <c r="AA836" i="2"/>
  <c r="Y836" i="2"/>
  <c r="X836" i="2"/>
  <c r="W836" i="2"/>
  <c r="U836" i="2"/>
  <c r="V836" i="2"/>
  <c r="AA835" i="2"/>
  <c r="Y835" i="2"/>
  <c r="X835" i="2"/>
  <c r="W835" i="2"/>
  <c r="U835" i="2"/>
  <c r="V835" i="2"/>
  <c r="AA834" i="2"/>
  <c r="Y834" i="2"/>
  <c r="X834" i="2"/>
  <c r="W834" i="2"/>
  <c r="U834" i="2"/>
  <c r="V834" i="2"/>
  <c r="AA833" i="2"/>
  <c r="Y833" i="2"/>
  <c r="X833" i="2"/>
  <c r="W833" i="2"/>
  <c r="U833" i="2"/>
  <c r="V833" i="2"/>
  <c r="AA832" i="2"/>
  <c r="Y832" i="2"/>
  <c r="X832" i="2"/>
  <c r="W832" i="2"/>
  <c r="U832" i="2"/>
  <c r="V832" i="2"/>
  <c r="AA831" i="2"/>
  <c r="Y831" i="2"/>
  <c r="X831" i="2"/>
  <c r="W831" i="2"/>
  <c r="U831" i="2"/>
  <c r="V831" i="2"/>
  <c r="AA830" i="2"/>
  <c r="Y830" i="2"/>
  <c r="X830" i="2"/>
  <c r="W830" i="2"/>
  <c r="U830" i="2"/>
  <c r="V830" i="2"/>
  <c r="AA829" i="2"/>
  <c r="Y829" i="2"/>
  <c r="X829" i="2"/>
  <c r="W829" i="2"/>
  <c r="U829" i="2"/>
  <c r="V829" i="2"/>
  <c r="AA828" i="2"/>
  <c r="Y828" i="2"/>
  <c r="X828" i="2"/>
  <c r="W828" i="2"/>
  <c r="AA827" i="2"/>
  <c r="Y827" i="2"/>
  <c r="X827" i="2"/>
  <c r="W827" i="2"/>
  <c r="AA826" i="2"/>
  <c r="Y826" i="2"/>
  <c r="X826" i="2"/>
  <c r="W826" i="2"/>
  <c r="U826" i="2"/>
  <c r="V826" i="2"/>
  <c r="AA825" i="2"/>
  <c r="Y825" i="2"/>
  <c r="X825" i="2"/>
  <c r="W825" i="2"/>
  <c r="U825" i="2"/>
  <c r="V825" i="2"/>
  <c r="AA824" i="2"/>
  <c r="Y824" i="2"/>
  <c r="X824" i="2"/>
  <c r="W824" i="2"/>
  <c r="U824" i="2"/>
  <c r="V824" i="2"/>
  <c r="AA823" i="2"/>
  <c r="Y823" i="2"/>
  <c r="X823" i="2"/>
  <c r="W823" i="2"/>
  <c r="U823" i="2"/>
  <c r="V823" i="2"/>
  <c r="AA822" i="2"/>
  <c r="Y822" i="2"/>
  <c r="X822" i="2"/>
  <c r="W822" i="2"/>
  <c r="U822" i="2"/>
  <c r="V822" i="2"/>
  <c r="AA821" i="2"/>
  <c r="Y821" i="2"/>
  <c r="X821" i="2"/>
  <c r="W821" i="2"/>
  <c r="U821" i="2"/>
  <c r="V821" i="2"/>
  <c r="AA820" i="2"/>
  <c r="Y820" i="2"/>
  <c r="X820" i="2"/>
  <c r="W820" i="2"/>
  <c r="U820" i="2"/>
  <c r="V820" i="2"/>
  <c r="AA819" i="2"/>
  <c r="Y819" i="2"/>
  <c r="X819" i="2"/>
  <c r="W819" i="2"/>
  <c r="U819" i="2"/>
  <c r="V819" i="2"/>
  <c r="AA818" i="2"/>
  <c r="Y818" i="2"/>
  <c r="X818" i="2"/>
  <c r="W818" i="2"/>
  <c r="U818" i="2"/>
  <c r="V818" i="2"/>
  <c r="AA817" i="2"/>
  <c r="Y817" i="2"/>
  <c r="X817" i="2"/>
  <c r="W817" i="2"/>
  <c r="AA816" i="2"/>
  <c r="Y816" i="2"/>
  <c r="X816" i="2"/>
  <c r="W816" i="2"/>
  <c r="U816" i="2"/>
  <c r="V816" i="2"/>
  <c r="AA815" i="2"/>
  <c r="Y815" i="2"/>
  <c r="X815" i="2"/>
  <c r="W815" i="2"/>
  <c r="U815" i="2"/>
  <c r="V815" i="2"/>
  <c r="AA814" i="2"/>
  <c r="Y814" i="2"/>
  <c r="X814" i="2"/>
  <c r="W814" i="2"/>
  <c r="U814" i="2"/>
  <c r="V814" i="2"/>
  <c r="AA813" i="2"/>
  <c r="Y813" i="2"/>
  <c r="X813" i="2"/>
  <c r="W813" i="2"/>
  <c r="U813" i="2"/>
  <c r="V813" i="2"/>
  <c r="AA812" i="2"/>
  <c r="Y812" i="2"/>
  <c r="X812" i="2"/>
  <c r="W812" i="2"/>
  <c r="U812" i="2"/>
  <c r="V812" i="2"/>
  <c r="AA811" i="2"/>
  <c r="Y811" i="2"/>
  <c r="X811" i="2"/>
  <c r="W811" i="2"/>
  <c r="U811" i="2"/>
  <c r="V811" i="2"/>
  <c r="AA810" i="2"/>
  <c r="Y810" i="2"/>
  <c r="X810" i="2"/>
  <c r="W810" i="2"/>
  <c r="U810" i="2"/>
  <c r="V810" i="2"/>
  <c r="AA809" i="2"/>
  <c r="Y809" i="2"/>
  <c r="X809" i="2"/>
  <c r="W809" i="2"/>
  <c r="U809" i="2"/>
  <c r="V809" i="2"/>
  <c r="AA808" i="2"/>
  <c r="Y808" i="2"/>
  <c r="X808" i="2"/>
  <c r="W808" i="2"/>
  <c r="U808" i="2"/>
  <c r="V808" i="2"/>
  <c r="AA807" i="2"/>
  <c r="Y807" i="2"/>
  <c r="X807" i="2"/>
  <c r="W807" i="2"/>
  <c r="U807" i="2"/>
  <c r="V807" i="2"/>
  <c r="AA806" i="2"/>
  <c r="Y806" i="2"/>
  <c r="X806" i="2"/>
  <c r="W806" i="2"/>
  <c r="U806" i="2"/>
  <c r="V806" i="2"/>
  <c r="AA805" i="2"/>
  <c r="Y805" i="2"/>
  <c r="X805" i="2"/>
  <c r="W805" i="2"/>
  <c r="U805" i="2"/>
  <c r="V805" i="2"/>
  <c r="AA804" i="2"/>
  <c r="Y804" i="2"/>
  <c r="X804" i="2"/>
  <c r="W804" i="2"/>
  <c r="U804" i="2"/>
  <c r="V804" i="2"/>
  <c r="AA803" i="2"/>
  <c r="Y803" i="2"/>
  <c r="X803" i="2"/>
  <c r="W803" i="2"/>
  <c r="U803" i="2"/>
  <c r="V803" i="2"/>
  <c r="AA802" i="2"/>
  <c r="Y802" i="2"/>
  <c r="X802" i="2"/>
  <c r="W802" i="2"/>
  <c r="U802" i="2"/>
  <c r="V802" i="2"/>
  <c r="AA801" i="2"/>
  <c r="Y801" i="2"/>
  <c r="X801" i="2"/>
  <c r="W801" i="2"/>
  <c r="U801" i="2"/>
  <c r="V801" i="2"/>
  <c r="AA800" i="2"/>
  <c r="Y800" i="2"/>
  <c r="X800" i="2"/>
  <c r="W800" i="2"/>
  <c r="U800" i="2"/>
  <c r="V800" i="2"/>
  <c r="AA799" i="2"/>
  <c r="Y799" i="2"/>
  <c r="X799" i="2"/>
  <c r="W799" i="2"/>
  <c r="U799" i="2"/>
  <c r="V799" i="2"/>
  <c r="AA798" i="2"/>
  <c r="Y798" i="2"/>
  <c r="X798" i="2"/>
  <c r="W798" i="2"/>
  <c r="U798" i="2"/>
  <c r="V798" i="2"/>
  <c r="AA797" i="2"/>
  <c r="Y797" i="2"/>
  <c r="X797" i="2"/>
  <c r="W797" i="2"/>
  <c r="U797" i="2"/>
  <c r="V797" i="2"/>
  <c r="AA796" i="2"/>
  <c r="Y796" i="2"/>
  <c r="X796" i="2"/>
  <c r="W796" i="2"/>
  <c r="U796" i="2"/>
  <c r="V796" i="2"/>
  <c r="AA795" i="2"/>
  <c r="Y795" i="2"/>
  <c r="X795" i="2"/>
  <c r="W795" i="2"/>
  <c r="U795" i="2"/>
  <c r="V795" i="2"/>
  <c r="AA794" i="2"/>
  <c r="Y794" i="2"/>
  <c r="X794" i="2"/>
  <c r="W794" i="2"/>
  <c r="U794" i="2"/>
  <c r="V794" i="2"/>
  <c r="AA793" i="2"/>
  <c r="Y793" i="2"/>
  <c r="X793" i="2"/>
  <c r="W793" i="2"/>
  <c r="U793" i="2"/>
  <c r="V793" i="2"/>
  <c r="AA792" i="2"/>
  <c r="Y792" i="2"/>
  <c r="X792" i="2"/>
  <c r="W792" i="2"/>
  <c r="U792" i="2"/>
  <c r="V792" i="2"/>
  <c r="AA791" i="2"/>
  <c r="Y791" i="2"/>
  <c r="X791" i="2"/>
  <c r="W791" i="2"/>
  <c r="U791" i="2"/>
  <c r="V791" i="2"/>
  <c r="AA790" i="2"/>
  <c r="Y790" i="2"/>
  <c r="X790" i="2"/>
  <c r="W790" i="2"/>
  <c r="U790" i="2"/>
  <c r="V790" i="2"/>
  <c r="AA789" i="2"/>
  <c r="Y789" i="2"/>
  <c r="X789" i="2"/>
  <c r="W789" i="2"/>
  <c r="U789" i="2"/>
  <c r="V789" i="2"/>
  <c r="AA788" i="2"/>
  <c r="Y788" i="2"/>
  <c r="X788" i="2"/>
  <c r="W788" i="2"/>
  <c r="U788" i="2"/>
  <c r="V788" i="2"/>
  <c r="AA787" i="2"/>
  <c r="Y787" i="2"/>
  <c r="X787" i="2"/>
  <c r="W787" i="2"/>
  <c r="U787" i="2"/>
  <c r="V787" i="2"/>
  <c r="AA786" i="2"/>
  <c r="Y786" i="2"/>
  <c r="X786" i="2"/>
  <c r="W786" i="2"/>
  <c r="U786" i="2"/>
  <c r="V786" i="2"/>
  <c r="AA785" i="2"/>
  <c r="Y785" i="2"/>
  <c r="X785" i="2"/>
  <c r="W785" i="2"/>
  <c r="U785" i="2"/>
  <c r="V785" i="2"/>
  <c r="AA784" i="2"/>
  <c r="Y784" i="2"/>
  <c r="X784" i="2"/>
  <c r="W784" i="2"/>
  <c r="U784" i="2"/>
  <c r="V784" i="2"/>
  <c r="AA783" i="2"/>
  <c r="Y783" i="2"/>
  <c r="X783" i="2"/>
  <c r="W783" i="2"/>
  <c r="U783" i="2"/>
  <c r="V783" i="2"/>
  <c r="AA782" i="2"/>
  <c r="Y782" i="2"/>
  <c r="X782" i="2"/>
  <c r="W782" i="2"/>
  <c r="U782" i="2"/>
  <c r="V782" i="2"/>
  <c r="AA781" i="2"/>
  <c r="Y781" i="2"/>
  <c r="X781" i="2"/>
  <c r="W781" i="2"/>
  <c r="U781" i="2"/>
  <c r="V781" i="2"/>
  <c r="AA780" i="2"/>
  <c r="Y780" i="2"/>
  <c r="X780" i="2"/>
  <c r="W780" i="2"/>
  <c r="U780" i="2"/>
  <c r="V780" i="2"/>
  <c r="AA779" i="2"/>
  <c r="Y779" i="2"/>
  <c r="X779" i="2"/>
  <c r="W779" i="2"/>
  <c r="U779" i="2"/>
  <c r="V779" i="2"/>
  <c r="AA778" i="2"/>
  <c r="Y778" i="2"/>
  <c r="X778" i="2"/>
  <c r="W778" i="2"/>
  <c r="U778" i="2"/>
  <c r="V778" i="2"/>
  <c r="AA777" i="2"/>
  <c r="Y777" i="2"/>
  <c r="X777" i="2"/>
  <c r="W777" i="2"/>
  <c r="U777" i="2"/>
  <c r="V777" i="2"/>
  <c r="AA776" i="2"/>
  <c r="Y776" i="2"/>
  <c r="X776" i="2"/>
  <c r="W776" i="2"/>
  <c r="U776" i="2"/>
  <c r="V776" i="2"/>
  <c r="AA775" i="2"/>
  <c r="Y775" i="2"/>
  <c r="X775" i="2"/>
  <c r="W775" i="2"/>
  <c r="U775" i="2"/>
  <c r="V775" i="2"/>
  <c r="AA774" i="2"/>
  <c r="Y774" i="2"/>
  <c r="X774" i="2"/>
  <c r="W774" i="2"/>
  <c r="U774" i="2"/>
  <c r="V774" i="2"/>
  <c r="AA773" i="2"/>
  <c r="Y773" i="2"/>
  <c r="X773" i="2"/>
  <c r="W773" i="2"/>
  <c r="U773" i="2"/>
  <c r="V773" i="2"/>
  <c r="AA772" i="2"/>
  <c r="Y772" i="2"/>
  <c r="X772" i="2"/>
  <c r="W772" i="2"/>
  <c r="U772" i="2"/>
  <c r="V772" i="2"/>
  <c r="AA771" i="2"/>
  <c r="Y771" i="2"/>
  <c r="X771" i="2"/>
  <c r="W771" i="2"/>
  <c r="U771" i="2"/>
  <c r="V771" i="2"/>
  <c r="AA770" i="2"/>
  <c r="Y770" i="2"/>
  <c r="X770" i="2"/>
  <c r="W770" i="2"/>
  <c r="U770" i="2"/>
  <c r="V770" i="2"/>
  <c r="AA769" i="2"/>
  <c r="Y769" i="2"/>
  <c r="X769" i="2"/>
  <c r="W769" i="2"/>
  <c r="U769" i="2"/>
  <c r="V769" i="2"/>
  <c r="AA768" i="2"/>
  <c r="Y768" i="2"/>
  <c r="X768" i="2"/>
  <c r="W768" i="2"/>
  <c r="U768" i="2"/>
  <c r="V768" i="2"/>
  <c r="AA767" i="2"/>
  <c r="Y767" i="2"/>
  <c r="X767" i="2"/>
  <c r="W767" i="2"/>
  <c r="U767" i="2"/>
  <c r="V767" i="2"/>
  <c r="AA766" i="2"/>
  <c r="Y766" i="2"/>
  <c r="X766" i="2"/>
  <c r="W766" i="2"/>
  <c r="U766" i="2"/>
  <c r="V766" i="2"/>
  <c r="AA765" i="2"/>
  <c r="Y765" i="2"/>
  <c r="X765" i="2"/>
  <c r="W765" i="2"/>
  <c r="U765" i="2"/>
  <c r="V765" i="2"/>
  <c r="AA764" i="2"/>
  <c r="Y764" i="2"/>
  <c r="X764" i="2"/>
  <c r="W764" i="2"/>
  <c r="U764" i="2"/>
  <c r="V764" i="2"/>
  <c r="AA763" i="2"/>
  <c r="Y763" i="2"/>
  <c r="X763" i="2"/>
  <c r="W763" i="2"/>
  <c r="U763" i="2"/>
  <c r="V763" i="2"/>
  <c r="AA762" i="2"/>
  <c r="Y762" i="2"/>
  <c r="X762" i="2"/>
  <c r="W762" i="2"/>
  <c r="U762" i="2"/>
  <c r="V762" i="2"/>
  <c r="AA761" i="2"/>
  <c r="Y761" i="2"/>
  <c r="X761" i="2"/>
  <c r="W761" i="2"/>
  <c r="U761" i="2"/>
  <c r="V761" i="2"/>
  <c r="AA760" i="2"/>
  <c r="Y760" i="2"/>
  <c r="X760" i="2"/>
  <c r="W760" i="2"/>
  <c r="U760" i="2"/>
  <c r="V760" i="2"/>
  <c r="AA759" i="2"/>
  <c r="Y759" i="2"/>
  <c r="X759" i="2"/>
  <c r="W759" i="2"/>
  <c r="U759" i="2"/>
  <c r="V759" i="2"/>
  <c r="AA758" i="2"/>
  <c r="Y758" i="2"/>
  <c r="X758" i="2"/>
  <c r="W758" i="2"/>
  <c r="U758" i="2"/>
  <c r="V758" i="2"/>
  <c r="AA757" i="2"/>
  <c r="Y757" i="2"/>
  <c r="X757" i="2"/>
  <c r="W757" i="2"/>
  <c r="U757" i="2"/>
  <c r="V757" i="2"/>
  <c r="AA756" i="2"/>
  <c r="Y756" i="2"/>
  <c r="X756" i="2"/>
  <c r="W756" i="2"/>
  <c r="U756" i="2"/>
  <c r="V756" i="2"/>
  <c r="AA755" i="2"/>
  <c r="Y755" i="2"/>
  <c r="X755" i="2"/>
  <c r="W755" i="2"/>
  <c r="U755" i="2"/>
  <c r="V755" i="2"/>
  <c r="AA754" i="2"/>
  <c r="Y754" i="2"/>
  <c r="X754" i="2"/>
  <c r="W754" i="2"/>
  <c r="U754" i="2"/>
  <c r="V754" i="2"/>
  <c r="AA753" i="2"/>
  <c r="Y753" i="2"/>
  <c r="X753" i="2"/>
  <c r="W753" i="2"/>
  <c r="U753" i="2"/>
  <c r="V753" i="2"/>
  <c r="AA752" i="2"/>
  <c r="Y752" i="2"/>
  <c r="X752" i="2"/>
  <c r="W752" i="2"/>
  <c r="U752" i="2"/>
  <c r="V752" i="2"/>
  <c r="AA751" i="2"/>
  <c r="Y751" i="2"/>
  <c r="X751" i="2"/>
  <c r="W751" i="2"/>
  <c r="U751" i="2"/>
  <c r="V751" i="2"/>
  <c r="AA750" i="2"/>
  <c r="Y750" i="2"/>
  <c r="X750" i="2"/>
  <c r="W750" i="2"/>
  <c r="U750" i="2"/>
  <c r="V750" i="2"/>
  <c r="AA749" i="2"/>
  <c r="Y749" i="2"/>
  <c r="X749" i="2"/>
  <c r="W749" i="2"/>
  <c r="U749" i="2"/>
  <c r="V749" i="2"/>
  <c r="AA748" i="2"/>
  <c r="Y748" i="2"/>
  <c r="X748" i="2"/>
  <c r="W748" i="2"/>
  <c r="U748" i="2"/>
  <c r="V748" i="2"/>
  <c r="AA747" i="2"/>
  <c r="Y747" i="2"/>
  <c r="X747" i="2"/>
  <c r="W747" i="2"/>
  <c r="U747" i="2"/>
  <c r="V747" i="2"/>
  <c r="AA746" i="2"/>
  <c r="Y746" i="2"/>
  <c r="X746" i="2"/>
  <c r="W746" i="2"/>
  <c r="U746" i="2"/>
  <c r="V746" i="2"/>
  <c r="AA745" i="2"/>
  <c r="Y745" i="2"/>
  <c r="X745" i="2"/>
  <c r="W745" i="2"/>
  <c r="U745" i="2"/>
  <c r="V745" i="2"/>
  <c r="AA744" i="2"/>
  <c r="Y744" i="2"/>
  <c r="X744" i="2"/>
  <c r="W744" i="2"/>
  <c r="U744" i="2"/>
  <c r="V744" i="2"/>
  <c r="AA743" i="2"/>
  <c r="Y743" i="2"/>
  <c r="X743" i="2"/>
  <c r="W743" i="2"/>
  <c r="AA742" i="2"/>
  <c r="Y742" i="2"/>
  <c r="X742" i="2"/>
  <c r="W742" i="2"/>
  <c r="U742" i="2"/>
  <c r="V742" i="2"/>
  <c r="AA741" i="2"/>
  <c r="Y741" i="2"/>
  <c r="X741" i="2"/>
  <c r="W741" i="2"/>
  <c r="U741" i="2"/>
  <c r="V741" i="2"/>
  <c r="AA740" i="2"/>
  <c r="Y740" i="2"/>
  <c r="X740" i="2"/>
  <c r="W740" i="2"/>
  <c r="U740" i="2"/>
  <c r="V740" i="2"/>
  <c r="AA739" i="2"/>
  <c r="Y739" i="2"/>
  <c r="X739" i="2"/>
  <c r="W739" i="2"/>
  <c r="U739" i="2"/>
  <c r="V739" i="2"/>
  <c r="AA738" i="2"/>
  <c r="Y738" i="2"/>
  <c r="X738" i="2"/>
  <c r="W738" i="2"/>
  <c r="U738" i="2"/>
  <c r="V738" i="2"/>
  <c r="AA737" i="2"/>
  <c r="Y737" i="2"/>
  <c r="X737" i="2"/>
  <c r="W737" i="2"/>
  <c r="U737" i="2"/>
  <c r="V737" i="2"/>
  <c r="AA736" i="2"/>
  <c r="Y736" i="2"/>
  <c r="X736" i="2"/>
  <c r="W736" i="2"/>
  <c r="U736" i="2"/>
  <c r="V736" i="2"/>
  <c r="AA735" i="2"/>
  <c r="Y735" i="2"/>
  <c r="X735" i="2"/>
  <c r="W735" i="2"/>
  <c r="U735" i="2"/>
  <c r="V735" i="2"/>
  <c r="AA734" i="2"/>
  <c r="Y734" i="2"/>
  <c r="X734" i="2"/>
  <c r="W734" i="2"/>
  <c r="U734" i="2"/>
  <c r="V734" i="2"/>
  <c r="AA733" i="2"/>
  <c r="Y733" i="2"/>
  <c r="X733" i="2"/>
  <c r="W733" i="2"/>
  <c r="U733" i="2"/>
  <c r="V733" i="2"/>
  <c r="AA732" i="2"/>
  <c r="Y732" i="2"/>
  <c r="X732" i="2"/>
  <c r="W732" i="2"/>
  <c r="U732" i="2"/>
  <c r="V732" i="2"/>
  <c r="AA731" i="2"/>
  <c r="Y731" i="2"/>
  <c r="X731" i="2"/>
  <c r="W731" i="2"/>
  <c r="U731" i="2"/>
  <c r="V731" i="2"/>
  <c r="AA730" i="2"/>
  <c r="Y730" i="2"/>
  <c r="X730" i="2"/>
  <c r="W730" i="2"/>
  <c r="U730" i="2"/>
  <c r="V730" i="2"/>
  <c r="AA729" i="2"/>
  <c r="Y729" i="2"/>
  <c r="X729" i="2"/>
  <c r="W729" i="2"/>
  <c r="U729" i="2"/>
  <c r="V729" i="2"/>
  <c r="AA728" i="2"/>
  <c r="Y728" i="2"/>
  <c r="X728" i="2"/>
  <c r="W728" i="2"/>
  <c r="U728" i="2"/>
  <c r="V728" i="2"/>
  <c r="AA727" i="2"/>
  <c r="Y727" i="2"/>
  <c r="X727" i="2"/>
  <c r="W727" i="2"/>
  <c r="U727" i="2"/>
  <c r="V727" i="2"/>
  <c r="AA726" i="2"/>
  <c r="Y726" i="2"/>
  <c r="X726" i="2"/>
  <c r="W726" i="2"/>
  <c r="U726" i="2"/>
  <c r="V726" i="2"/>
  <c r="AA725" i="2"/>
  <c r="Y725" i="2"/>
  <c r="X725" i="2"/>
  <c r="W725" i="2"/>
  <c r="U725" i="2"/>
  <c r="V725" i="2"/>
  <c r="AA724" i="2"/>
  <c r="Y724" i="2"/>
  <c r="X724" i="2"/>
  <c r="W724" i="2"/>
  <c r="AA723" i="2"/>
  <c r="Y723" i="2"/>
  <c r="X723" i="2"/>
  <c r="W723" i="2"/>
  <c r="U723" i="2"/>
  <c r="V723" i="2"/>
  <c r="AA722" i="2"/>
  <c r="Y722" i="2"/>
  <c r="X722" i="2"/>
  <c r="W722" i="2"/>
  <c r="U722" i="2"/>
  <c r="V722" i="2"/>
  <c r="AA721" i="2"/>
  <c r="Y721" i="2"/>
  <c r="X721" i="2"/>
  <c r="W721" i="2"/>
  <c r="U721" i="2"/>
  <c r="V721" i="2"/>
  <c r="AA720" i="2"/>
  <c r="Y720" i="2"/>
  <c r="X720" i="2"/>
  <c r="W720" i="2"/>
  <c r="U720" i="2"/>
  <c r="V720" i="2"/>
  <c r="AA719" i="2"/>
  <c r="Y719" i="2"/>
  <c r="X719" i="2"/>
  <c r="W719" i="2"/>
  <c r="U719" i="2"/>
  <c r="V719" i="2"/>
  <c r="AA718" i="2"/>
  <c r="Y718" i="2"/>
  <c r="X718" i="2"/>
  <c r="W718" i="2"/>
  <c r="U718" i="2"/>
  <c r="V718" i="2"/>
  <c r="AA717" i="2"/>
  <c r="Y717" i="2"/>
  <c r="X717" i="2"/>
  <c r="W717" i="2"/>
  <c r="U717" i="2"/>
  <c r="V717" i="2"/>
  <c r="AA716" i="2"/>
  <c r="Y716" i="2"/>
  <c r="X716" i="2"/>
  <c r="W716" i="2"/>
  <c r="U716" i="2"/>
  <c r="V716" i="2"/>
  <c r="AA715" i="2"/>
  <c r="Y715" i="2"/>
  <c r="X715" i="2"/>
  <c r="W715" i="2"/>
  <c r="U715" i="2"/>
  <c r="V715" i="2"/>
  <c r="AA714" i="2"/>
  <c r="Y714" i="2"/>
  <c r="X714" i="2"/>
  <c r="W714" i="2"/>
  <c r="U714" i="2"/>
  <c r="V714" i="2"/>
  <c r="AA713" i="2"/>
  <c r="Y713" i="2"/>
  <c r="X713" i="2"/>
  <c r="W713" i="2"/>
  <c r="U713" i="2"/>
  <c r="V713" i="2"/>
  <c r="AA712" i="2"/>
  <c r="Y712" i="2"/>
  <c r="X712" i="2"/>
  <c r="W712" i="2"/>
  <c r="U712" i="2"/>
  <c r="V712" i="2"/>
  <c r="AA711" i="2"/>
  <c r="Y711" i="2"/>
  <c r="X711" i="2"/>
  <c r="W711" i="2"/>
  <c r="U711" i="2"/>
  <c r="V711" i="2"/>
  <c r="AA710" i="2"/>
  <c r="Y710" i="2"/>
  <c r="X710" i="2"/>
  <c r="W710" i="2"/>
  <c r="U710" i="2"/>
  <c r="V710" i="2"/>
  <c r="AA709" i="2"/>
  <c r="Y709" i="2"/>
  <c r="X709" i="2"/>
  <c r="W709" i="2"/>
  <c r="U709" i="2"/>
  <c r="V709" i="2"/>
  <c r="AA708" i="2"/>
  <c r="Y708" i="2"/>
  <c r="X708" i="2"/>
  <c r="W708" i="2"/>
  <c r="U708" i="2"/>
  <c r="V708" i="2"/>
  <c r="AA707" i="2"/>
  <c r="Y707" i="2"/>
  <c r="X707" i="2"/>
  <c r="W707" i="2"/>
  <c r="U707" i="2"/>
  <c r="V707" i="2"/>
  <c r="AA706" i="2"/>
  <c r="Y706" i="2"/>
  <c r="X706" i="2"/>
  <c r="W706" i="2"/>
  <c r="U706" i="2"/>
  <c r="V706" i="2"/>
  <c r="AA705" i="2"/>
  <c r="Y705" i="2"/>
  <c r="X705" i="2"/>
  <c r="W705" i="2"/>
  <c r="U705" i="2"/>
  <c r="V705" i="2"/>
  <c r="AA704" i="2"/>
  <c r="Y704" i="2"/>
  <c r="X704" i="2"/>
  <c r="W704" i="2"/>
  <c r="U704" i="2"/>
  <c r="V704" i="2"/>
  <c r="AA703" i="2"/>
  <c r="Y703" i="2"/>
  <c r="X703" i="2"/>
  <c r="W703" i="2"/>
  <c r="U703" i="2"/>
  <c r="V703" i="2"/>
  <c r="AA702" i="2"/>
  <c r="Y702" i="2"/>
  <c r="X702" i="2"/>
  <c r="W702" i="2"/>
  <c r="U702" i="2"/>
  <c r="V702" i="2"/>
  <c r="AA701" i="2"/>
  <c r="Y701" i="2"/>
  <c r="X701" i="2"/>
  <c r="W701" i="2"/>
  <c r="U701" i="2"/>
  <c r="V701" i="2"/>
  <c r="AA700" i="2"/>
  <c r="Y700" i="2"/>
  <c r="X700" i="2"/>
  <c r="W700" i="2"/>
  <c r="U700" i="2"/>
  <c r="V700" i="2"/>
  <c r="AA699" i="2"/>
  <c r="Y699" i="2"/>
  <c r="X699" i="2"/>
  <c r="W699" i="2"/>
  <c r="U699" i="2"/>
  <c r="V699" i="2"/>
  <c r="AA698" i="2"/>
  <c r="Y698" i="2"/>
  <c r="X698" i="2"/>
  <c r="W698" i="2"/>
  <c r="U698" i="2"/>
  <c r="V698" i="2"/>
  <c r="AA697" i="2"/>
  <c r="Y697" i="2"/>
  <c r="X697" i="2"/>
  <c r="W697" i="2"/>
  <c r="U697" i="2"/>
  <c r="V697" i="2"/>
  <c r="AA696" i="2"/>
  <c r="Y696" i="2"/>
  <c r="X696" i="2"/>
  <c r="W696" i="2"/>
  <c r="U696" i="2"/>
  <c r="V696" i="2"/>
  <c r="AA695" i="2"/>
  <c r="Y695" i="2"/>
  <c r="X695" i="2"/>
  <c r="W695" i="2"/>
  <c r="AA694" i="2"/>
  <c r="Y694" i="2"/>
  <c r="X694" i="2"/>
  <c r="W694" i="2"/>
  <c r="U694" i="2"/>
  <c r="V694" i="2"/>
  <c r="AA693" i="2"/>
  <c r="Y693" i="2"/>
  <c r="X693" i="2"/>
  <c r="W693" i="2"/>
  <c r="U693" i="2"/>
  <c r="V693" i="2"/>
  <c r="AA692" i="2"/>
  <c r="Y692" i="2"/>
  <c r="X692" i="2"/>
  <c r="W692" i="2"/>
  <c r="U692" i="2"/>
  <c r="V692" i="2"/>
  <c r="AA691" i="2"/>
  <c r="Y691" i="2"/>
  <c r="X691" i="2"/>
  <c r="W691" i="2"/>
  <c r="U691" i="2"/>
  <c r="V691" i="2"/>
  <c r="AA690" i="2"/>
  <c r="Y690" i="2"/>
  <c r="X690" i="2"/>
  <c r="W690" i="2"/>
  <c r="U690" i="2"/>
  <c r="V690" i="2"/>
  <c r="AA689" i="2"/>
  <c r="Y689" i="2"/>
  <c r="X689" i="2"/>
  <c r="W689" i="2"/>
  <c r="U689" i="2"/>
  <c r="V689" i="2"/>
  <c r="AA688" i="2"/>
  <c r="Y688" i="2"/>
  <c r="X688" i="2"/>
  <c r="W688" i="2"/>
  <c r="U688" i="2"/>
  <c r="V688" i="2"/>
  <c r="AA687" i="2"/>
  <c r="Y687" i="2"/>
  <c r="X687" i="2"/>
  <c r="W687" i="2"/>
  <c r="U687" i="2"/>
  <c r="V687" i="2"/>
  <c r="AA686" i="2"/>
  <c r="Y686" i="2"/>
  <c r="X686" i="2"/>
  <c r="W686" i="2"/>
  <c r="U686" i="2"/>
  <c r="V686" i="2"/>
  <c r="AA685" i="2"/>
  <c r="Y685" i="2"/>
  <c r="X685" i="2"/>
  <c r="W685" i="2"/>
  <c r="U685" i="2"/>
  <c r="V685" i="2"/>
  <c r="AA684" i="2"/>
  <c r="Y684" i="2"/>
  <c r="X684" i="2"/>
  <c r="W684" i="2"/>
  <c r="U684" i="2"/>
  <c r="V684" i="2"/>
  <c r="AA683" i="2"/>
  <c r="Y683" i="2"/>
  <c r="X683" i="2"/>
  <c r="W683" i="2"/>
  <c r="U683" i="2"/>
  <c r="V683" i="2"/>
  <c r="AA682" i="2"/>
  <c r="Y682" i="2"/>
  <c r="X682" i="2"/>
  <c r="W682" i="2"/>
  <c r="U682" i="2"/>
  <c r="V682" i="2"/>
  <c r="AA681" i="2"/>
  <c r="Y681" i="2"/>
  <c r="X681" i="2"/>
  <c r="W681" i="2"/>
  <c r="U681" i="2"/>
  <c r="V681" i="2"/>
  <c r="AA680" i="2"/>
  <c r="Y680" i="2"/>
  <c r="X680" i="2"/>
  <c r="W680" i="2"/>
  <c r="U680" i="2"/>
  <c r="V680" i="2"/>
  <c r="AA679" i="2"/>
  <c r="Y679" i="2"/>
  <c r="X679" i="2"/>
  <c r="W679" i="2"/>
  <c r="U679" i="2"/>
  <c r="V679" i="2"/>
  <c r="AA678" i="2"/>
  <c r="Y678" i="2"/>
  <c r="X678" i="2"/>
  <c r="W678" i="2"/>
  <c r="U678" i="2"/>
  <c r="V678" i="2"/>
  <c r="AA677" i="2"/>
  <c r="Y677" i="2"/>
  <c r="X677" i="2"/>
  <c r="W677" i="2"/>
  <c r="U677" i="2"/>
  <c r="V677" i="2"/>
  <c r="AA676" i="2"/>
  <c r="Y676" i="2"/>
  <c r="X676" i="2"/>
  <c r="W676" i="2"/>
  <c r="U676" i="2"/>
  <c r="V676" i="2"/>
  <c r="AA675" i="2"/>
  <c r="Y675" i="2"/>
  <c r="X675" i="2"/>
  <c r="W675" i="2"/>
  <c r="U675" i="2"/>
  <c r="V675" i="2"/>
  <c r="AA674" i="2"/>
  <c r="Y674" i="2"/>
  <c r="X674" i="2"/>
  <c r="W674" i="2"/>
  <c r="U674" i="2"/>
  <c r="V674" i="2"/>
  <c r="AA673" i="2"/>
  <c r="Y673" i="2"/>
  <c r="X673" i="2"/>
  <c r="W673" i="2"/>
  <c r="U673" i="2"/>
  <c r="V673" i="2"/>
  <c r="AA672" i="2"/>
  <c r="Y672" i="2"/>
  <c r="X672" i="2"/>
  <c r="W672" i="2"/>
  <c r="U672" i="2"/>
  <c r="V672" i="2"/>
  <c r="AA671" i="2"/>
  <c r="Y671" i="2"/>
  <c r="X671" i="2"/>
  <c r="W671" i="2"/>
  <c r="U671" i="2"/>
  <c r="V671" i="2"/>
  <c r="AA670" i="2"/>
  <c r="Y670" i="2"/>
  <c r="X670" i="2"/>
  <c r="W670" i="2"/>
  <c r="U670" i="2"/>
  <c r="V670" i="2"/>
  <c r="AA669" i="2"/>
  <c r="Y669" i="2"/>
  <c r="X669" i="2"/>
  <c r="W669" i="2"/>
  <c r="U669" i="2"/>
  <c r="V669" i="2"/>
  <c r="AA668" i="2"/>
  <c r="Y668" i="2"/>
  <c r="X668" i="2"/>
  <c r="W668" i="2"/>
  <c r="U668" i="2"/>
  <c r="V668" i="2"/>
  <c r="AA667" i="2"/>
  <c r="Y667" i="2"/>
  <c r="X667" i="2"/>
  <c r="W667" i="2"/>
  <c r="U667" i="2"/>
  <c r="V667" i="2"/>
  <c r="AA666" i="2"/>
  <c r="Y666" i="2"/>
  <c r="X666" i="2"/>
  <c r="W666" i="2"/>
  <c r="U666" i="2"/>
  <c r="V666" i="2"/>
  <c r="AA665" i="2"/>
  <c r="Y665" i="2"/>
  <c r="X665" i="2"/>
  <c r="W665" i="2"/>
  <c r="U665" i="2"/>
  <c r="V665" i="2"/>
  <c r="AA664" i="2"/>
  <c r="Y664" i="2"/>
  <c r="X664" i="2"/>
  <c r="W664" i="2"/>
  <c r="U664" i="2"/>
  <c r="V664" i="2"/>
  <c r="AA663" i="2"/>
  <c r="Y663" i="2"/>
  <c r="X663" i="2"/>
  <c r="W663" i="2"/>
  <c r="U663" i="2"/>
  <c r="V663" i="2"/>
  <c r="AA662" i="2"/>
  <c r="Y662" i="2"/>
  <c r="X662" i="2"/>
  <c r="W662" i="2"/>
  <c r="U662" i="2"/>
  <c r="V662" i="2"/>
  <c r="AA661" i="2"/>
  <c r="Y661" i="2"/>
  <c r="X661" i="2"/>
  <c r="W661" i="2"/>
  <c r="U661" i="2"/>
  <c r="V661" i="2"/>
  <c r="AA660" i="2"/>
  <c r="Y660" i="2"/>
  <c r="X660" i="2"/>
  <c r="W660" i="2"/>
  <c r="U660" i="2"/>
  <c r="V660" i="2"/>
  <c r="AA659" i="2"/>
  <c r="Y659" i="2"/>
  <c r="X659" i="2"/>
  <c r="W659" i="2"/>
  <c r="U659" i="2"/>
  <c r="V659" i="2"/>
  <c r="AA658" i="2"/>
  <c r="Y658" i="2"/>
  <c r="X658" i="2"/>
  <c r="W658" i="2"/>
  <c r="U658" i="2"/>
  <c r="V658" i="2"/>
  <c r="AA657" i="2"/>
  <c r="Y657" i="2"/>
  <c r="X657" i="2"/>
  <c r="W657" i="2"/>
  <c r="U657" i="2"/>
  <c r="V657" i="2"/>
  <c r="AA656" i="2"/>
  <c r="Y656" i="2"/>
  <c r="X656" i="2"/>
  <c r="W656" i="2"/>
  <c r="U656" i="2"/>
  <c r="V656" i="2"/>
  <c r="AA655" i="2"/>
  <c r="Y655" i="2"/>
  <c r="X655" i="2"/>
  <c r="W655" i="2"/>
  <c r="U655" i="2"/>
  <c r="V655" i="2"/>
  <c r="AA654" i="2"/>
  <c r="Y654" i="2"/>
  <c r="X654" i="2"/>
  <c r="W654" i="2"/>
  <c r="U654" i="2"/>
  <c r="V654" i="2"/>
  <c r="AA653" i="2"/>
  <c r="Y653" i="2"/>
  <c r="X653" i="2"/>
  <c r="W653" i="2"/>
  <c r="U653" i="2"/>
  <c r="V653" i="2"/>
  <c r="AA652" i="2"/>
  <c r="Y652" i="2"/>
  <c r="X652" i="2"/>
  <c r="W652" i="2"/>
  <c r="U652" i="2"/>
  <c r="V652" i="2"/>
  <c r="AA651" i="2"/>
  <c r="Y651" i="2"/>
  <c r="X651" i="2"/>
  <c r="W651" i="2"/>
  <c r="U651" i="2"/>
  <c r="V651" i="2"/>
  <c r="AA650" i="2"/>
  <c r="Y650" i="2"/>
  <c r="X650" i="2"/>
  <c r="W650" i="2"/>
  <c r="U650" i="2"/>
  <c r="V650" i="2"/>
  <c r="AA649" i="2"/>
  <c r="Y649" i="2"/>
  <c r="X649" i="2"/>
  <c r="W649" i="2"/>
  <c r="U649" i="2"/>
  <c r="V649" i="2"/>
  <c r="AA648" i="2"/>
  <c r="Y648" i="2"/>
  <c r="X648" i="2"/>
  <c r="W648" i="2"/>
  <c r="U648" i="2"/>
  <c r="V648" i="2"/>
  <c r="AA647" i="2"/>
  <c r="Y647" i="2"/>
  <c r="X647" i="2"/>
  <c r="W647" i="2"/>
  <c r="U647" i="2"/>
  <c r="V647" i="2"/>
  <c r="AA646" i="2"/>
  <c r="Y646" i="2"/>
  <c r="X646" i="2"/>
  <c r="W646" i="2"/>
  <c r="U646" i="2"/>
  <c r="V646" i="2"/>
  <c r="AA645" i="2"/>
  <c r="Y645" i="2"/>
  <c r="X645" i="2"/>
  <c r="W645" i="2"/>
  <c r="U645" i="2"/>
  <c r="V645" i="2"/>
  <c r="AA644" i="2"/>
  <c r="Y644" i="2"/>
  <c r="X644" i="2"/>
  <c r="W644" i="2"/>
  <c r="U644" i="2"/>
  <c r="V644" i="2"/>
  <c r="AA643" i="2"/>
  <c r="Y643" i="2"/>
  <c r="X643" i="2"/>
  <c r="W643" i="2"/>
  <c r="U643" i="2"/>
  <c r="V643" i="2"/>
  <c r="AA642" i="2"/>
  <c r="Y642" i="2"/>
  <c r="X642" i="2"/>
  <c r="W642" i="2"/>
  <c r="U642" i="2"/>
  <c r="V642" i="2"/>
  <c r="AA641" i="2"/>
  <c r="Y641" i="2"/>
  <c r="X641" i="2"/>
  <c r="W641" i="2"/>
  <c r="U641" i="2"/>
  <c r="V641" i="2"/>
  <c r="AA640" i="2"/>
  <c r="Y640" i="2"/>
  <c r="X640" i="2"/>
  <c r="W640" i="2"/>
  <c r="U640" i="2"/>
  <c r="V640" i="2"/>
  <c r="AA639" i="2"/>
  <c r="Y639" i="2"/>
  <c r="X639" i="2"/>
  <c r="W639" i="2"/>
  <c r="U639" i="2"/>
  <c r="V639" i="2"/>
  <c r="AA638" i="2"/>
  <c r="Y638" i="2"/>
  <c r="X638" i="2"/>
  <c r="W638" i="2"/>
  <c r="U638" i="2"/>
  <c r="V638" i="2"/>
  <c r="AA637" i="2"/>
  <c r="Y637" i="2"/>
  <c r="X637" i="2"/>
  <c r="W637" i="2"/>
  <c r="U637" i="2"/>
  <c r="V637" i="2"/>
  <c r="AA636" i="2"/>
  <c r="Y636" i="2"/>
  <c r="X636" i="2"/>
  <c r="W636" i="2"/>
  <c r="U636" i="2"/>
  <c r="V636" i="2"/>
  <c r="AA635" i="2"/>
  <c r="Y635" i="2"/>
  <c r="X635" i="2"/>
  <c r="W635" i="2"/>
  <c r="U635" i="2"/>
  <c r="V635" i="2"/>
  <c r="AA634" i="2"/>
  <c r="Y634" i="2"/>
  <c r="X634" i="2"/>
  <c r="W634" i="2"/>
  <c r="U634" i="2"/>
  <c r="V634" i="2"/>
  <c r="AA633" i="2"/>
  <c r="Y633" i="2"/>
  <c r="X633" i="2"/>
  <c r="W633" i="2"/>
  <c r="U633" i="2"/>
  <c r="V633" i="2"/>
  <c r="AA632" i="2"/>
  <c r="Y632" i="2"/>
  <c r="X632" i="2"/>
  <c r="W632" i="2"/>
  <c r="U632" i="2"/>
  <c r="V632" i="2"/>
  <c r="AA631" i="2"/>
  <c r="Y631" i="2"/>
  <c r="X631" i="2"/>
  <c r="W631" i="2"/>
  <c r="U631" i="2"/>
  <c r="V631" i="2"/>
  <c r="AA630" i="2"/>
  <c r="Y630" i="2"/>
  <c r="X630" i="2"/>
  <c r="W630" i="2"/>
  <c r="U630" i="2"/>
  <c r="V630" i="2"/>
  <c r="AA629" i="2"/>
  <c r="Y629" i="2"/>
  <c r="X629" i="2"/>
  <c r="W629" i="2"/>
  <c r="U629" i="2"/>
  <c r="V629" i="2"/>
  <c r="AA628" i="2"/>
  <c r="Y628" i="2"/>
  <c r="X628" i="2"/>
  <c r="W628" i="2"/>
  <c r="U628" i="2"/>
  <c r="V628" i="2"/>
  <c r="AA627" i="2"/>
  <c r="Y627" i="2"/>
  <c r="X627" i="2"/>
  <c r="W627" i="2"/>
  <c r="U627" i="2"/>
  <c r="V627" i="2"/>
  <c r="AA626" i="2"/>
  <c r="Y626" i="2"/>
  <c r="X626" i="2"/>
  <c r="W626" i="2"/>
  <c r="U626" i="2"/>
  <c r="V626" i="2"/>
  <c r="AA625" i="2"/>
  <c r="Y625" i="2"/>
  <c r="X625" i="2"/>
  <c r="W625" i="2"/>
  <c r="U625" i="2"/>
  <c r="V625" i="2"/>
  <c r="AA624" i="2"/>
  <c r="Y624" i="2"/>
  <c r="X624" i="2"/>
  <c r="W624" i="2"/>
  <c r="U624" i="2"/>
  <c r="V624" i="2"/>
  <c r="AA623" i="2"/>
  <c r="Y623" i="2"/>
  <c r="X623" i="2"/>
  <c r="W623" i="2"/>
  <c r="U623" i="2"/>
  <c r="V623" i="2"/>
  <c r="AA622" i="2"/>
  <c r="Y622" i="2"/>
  <c r="X622" i="2"/>
  <c r="W622" i="2"/>
  <c r="U622" i="2"/>
  <c r="V622" i="2"/>
  <c r="AA621" i="2"/>
  <c r="Y621" i="2"/>
  <c r="X621" i="2"/>
  <c r="W621" i="2"/>
  <c r="AA620" i="2"/>
  <c r="Y620" i="2"/>
  <c r="X620" i="2"/>
  <c r="W620" i="2"/>
  <c r="U620" i="2"/>
  <c r="V620" i="2"/>
  <c r="AA619" i="2"/>
  <c r="Y619" i="2"/>
  <c r="X619" i="2"/>
  <c r="W619" i="2"/>
  <c r="U619" i="2"/>
  <c r="V619" i="2"/>
  <c r="AA618" i="2"/>
  <c r="Y618" i="2"/>
  <c r="X618" i="2"/>
  <c r="W618" i="2"/>
  <c r="U618" i="2"/>
  <c r="V618" i="2"/>
  <c r="AA617" i="2"/>
  <c r="Y617" i="2"/>
  <c r="X617" i="2"/>
  <c r="W617" i="2"/>
  <c r="AA616" i="2"/>
  <c r="Y616" i="2"/>
  <c r="X616" i="2"/>
  <c r="W616" i="2"/>
  <c r="U616" i="2"/>
  <c r="V616" i="2"/>
  <c r="AA615" i="2"/>
  <c r="Y615" i="2"/>
  <c r="X615" i="2"/>
  <c r="W615" i="2"/>
  <c r="U615" i="2"/>
  <c r="V615" i="2"/>
  <c r="AA614" i="2"/>
  <c r="Y614" i="2"/>
  <c r="X614" i="2"/>
  <c r="W614" i="2"/>
  <c r="U614" i="2"/>
  <c r="V614" i="2"/>
  <c r="AA613" i="2"/>
  <c r="Y613" i="2"/>
  <c r="X613" i="2"/>
  <c r="W613" i="2"/>
  <c r="U613" i="2"/>
  <c r="V613" i="2"/>
  <c r="AA612" i="2"/>
  <c r="Y612" i="2"/>
  <c r="X612" i="2"/>
  <c r="W612" i="2"/>
  <c r="U612" i="2"/>
  <c r="V612" i="2"/>
  <c r="AA611" i="2"/>
  <c r="Y611" i="2"/>
  <c r="X611" i="2"/>
  <c r="W611" i="2"/>
  <c r="U611" i="2"/>
  <c r="V611" i="2"/>
  <c r="AA610" i="2"/>
  <c r="Y610" i="2"/>
  <c r="X610" i="2"/>
  <c r="W610" i="2"/>
  <c r="U610" i="2"/>
  <c r="V610" i="2"/>
  <c r="AA609" i="2"/>
  <c r="Y609" i="2"/>
  <c r="X609" i="2"/>
  <c r="W609" i="2"/>
  <c r="U609" i="2"/>
  <c r="V609" i="2"/>
  <c r="AA608" i="2"/>
  <c r="Y608" i="2"/>
  <c r="X608" i="2"/>
  <c r="W608" i="2"/>
  <c r="AA607" i="2"/>
  <c r="Y607" i="2"/>
  <c r="X607" i="2"/>
  <c r="W607" i="2"/>
  <c r="U607" i="2"/>
  <c r="V607" i="2"/>
  <c r="AA606" i="2"/>
  <c r="Y606" i="2"/>
  <c r="X606" i="2"/>
  <c r="W606" i="2"/>
  <c r="AA605" i="2"/>
  <c r="Y605" i="2"/>
  <c r="X605" i="2"/>
  <c r="W605" i="2"/>
  <c r="U605" i="2"/>
  <c r="V605" i="2"/>
  <c r="AA604" i="2"/>
  <c r="Y604" i="2"/>
  <c r="X604" i="2"/>
  <c r="W604" i="2"/>
  <c r="U604" i="2"/>
  <c r="V604" i="2"/>
  <c r="AA603" i="2"/>
  <c r="Y603" i="2"/>
  <c r="X603" i="2"/>
  <c r="W603" i="2"/>
  <c r="U603" i="2"/>
  <c r="V603" i="2"/>
  <c r="AA602" i="2"/>
  <c r="Y602" i="2"/>
  <c r="X602" i="2"/>
  <c r="W602" i="2"/>
  <c r="U602" i="2"/>
  <c r="V602" i="2"/>
  <c r="AA601" i="2"/>
  <c r="Y601" i="2"/>
  <c r="X601" i="2"/>
  <c r="W601" i="2"/>
  <c r="U601" i="2"/>
  <c r="V601" i="2"/>
  <c r="AA600" i="2"/>
  <c r="Y600" i="2"/>
  <c r="X600" i="2"/>
  <c r="W600" i="2"/>
  <c r="U600" i="2"/>
  <c r="V600" i="2"/>
  <c r="AA599" i="2"/>
  <c r="Y599" i="2"/>
  <c r="X599" i="2"/>
  <c r="W599" i="2"/>
  <c r="U599" i="2"/>
  <c r="V599" i="2"/>
  <c r="AA598" i="2"/>
  <c r="Y598" i="2"/>
  <c r="X598" i="2"/>
  <c r="W598" i="2"/>
  <c r="U598" i="2"/>
  <c r="V598" i="2"/>
  <c r="AA597" i="2"/>
  <c r="Y597" i="2"/>
  <c r="X597" i="2"/>
  <c r="W597" i="2"/>
  <c r="U597" i="2"/>
  <c r="V597" i="2"/>
  <c r="AA596" i="2"/>
  <c r="Y596" i="2"/>
  <c r="X596" i="2"/>
  <c r="W596" i="2"/>
  <c r="U596" i="2"/>
  <c r="V596" i="2"/>
  <c r="AA595" i="2"/>
  <c r="Y595" i="2"/>
  <c r="X595" i="2"/>
  <c r="W595" i="2"/>
  <c r="U595" i="2"/>
  <c r="V595" i="2"/>
  <c r="AA594" i="2"/>
  <c r="Y594" i="2"/>
  <c r="X594" i="2"/>
  <c r="W594" i="2"/>
  <c r="U594" i="2"/>
  <c r="V594" i="2"/>
  <c r="AA593" i="2"/>
  <c r="Y593" i="2"/>
  <c r="X593" i="2"/>
  <c r="W593" i="2"/>
  <c r="U593" i="2"/>
  <c r="V593" i="2"/>
  <c r="AA592" i="2"/>
  <c r="Y592" i="2"/>
  <c r="X592" i="2"/>
  <c r="W592" i="2"/>
  <c r="U592" i="2"/>
  <c r="V592" i="2"/>
  <c r="AA591" i="2"/>
  <c r="Y591" i="2"/>
  <c r="X591" i="2"/>
  <c r="W591" i="2"/>
  <c r="U591" i="2"/>
  <c r="V591" i="2"/>
  <c r="AA590" i="2"/>
  <c r="Y590" i="2"/>
  <c r="X590" i="2"/>
  <c r="W590" i="2"/>
  <c r="U590" i="2"/>
  <c r="V590" i="2"/>
  <c r="AA589" i="2"/>
  <c r="Y589" i="2"/>
  <c r="X589" i="2"/>
  <c r="W589" i="2"/>
  <c r="U589" i="2"/>
  <c r="V589" i="2"/>
  <c r="AA588" i="2"/>
  <c r="Y588" i="2"/>
  <c r="X588" i="2"/>
  <c r="W588" i="2"/>
  <c r="U588" i="2"/>
  <c r="V588" i="2"/>
  <c r="AA587" i="2"/>
  <c r="Y587" i="2"/>
  <c r="X587" i="2"/>
  <c r="W587" i="2"/>
  <c r="U587" i="2"/>
  <c r="V587" i="2"/>
  <c r="AA586" i="2"/>
  <c r="Y586" i="2"/>
  <c r="X586" i="2"/>
  <c r="W586" i="2"/>
  <c r="U586" i="2"/>
  <c r="V586" i="2"/>
  <c r="AA585" i="2"/>
  <c r="Y585" i="2"/>
  <c r="X585" i="2"/>
  <c r="W585" i="2"/>
  <c r="U585" i="2"/>
  <c r="V585" i="2"/>
  <c r="AA584" i="2"/>
  <c r="Y584" i="2"/>
  <c r="X584" i="2"/>
  <c r="W584" i="2"/>
  <c r="U584" i="2"/>
  <c r="V584" i="2"/>
  <c r="AA583" i="2"/>
  <c r="Y583" i="2"/>
  <c r="X583" i="2"/>
  <c r="W583" i="2"/>
  <c r="U583" i="2"/>
  <c r="V583" i="2"/>
  <c r="AA582" i="2"/>
  <c r="Y582" i="2"/>
  <c r="X582" i="2"/>
  <c r="W582" i="2"/>
  <c r="U582" i="2"/>
  <c r="V582" i="2"/>
  <c r="AA581" i="2"/>
  <c r="Y581" i="2"/>
  <c r="X581" i="2"/>
  <c r="W581" i="2"/>
  <c r="U581" i="2"/>
  <c r="V581" i="2"/>
  <c r="AA580" i="2"/>
  <c r="Y580" i="2"/>
  <c r="X580" i="2"/>
  <c r="W580" i="2"/>
  <c r="U580" i="2"/>
  <c r="V580" i="2"/>
  <c r="AA579" i="2"/>
  <c r="Y579" i="2"/>
  <c r="X579" i="2"/>
  <c r="W579" i="2"/>
  <c r="AA578" i="2"/>
  <c r="Y578" i="2"/>
  <c r="X578" i="2"/>
  <c r="W578" i="2"/>
  <c r="U578" i="2"/>
  <c r="V578" i="2"/>
  <c r="AA577" i="2"/>
  <c r="Y577" i="2"/>
  <c r="X577" i="2"/>
  <c r="W577" i="2"/>
  <c r="U577" i="2"/>
  <c r="V577" i="2"/>
  <c r="AA576" i="2"/>
  <c r="Y576" i="2"/>
  <c r="X576" i="2"/>
  <c r="W576" i="2"/>
  <c r="U576" i="2"/>
  <c r="V576" i="2"/>
  <c r="AA575" i="2"/>
  <c r="Y575" i="2"/>
  <c r="X575" i="2"/>
  <c r="W575" i="2"/>
  <c r="AA574" i="2"/>
  <c r="Y574" i="2"/>
  <c r="X574" i="2"/>
  <c r="W574" i="2"/>
  <c r="U574" i="2"/>
  <c r="V574" i="2"/>
  <c r="AA573" i="2"/>
  <c r="Y573" i="2"/>
  <c r="X573" i="2"/>
  <c r="W573" i="2"/>
  <c r="U573" i="2"/>
  <c r="V573" i="2"/>
  <c r="AA572" i="2"/>
  <c r="Y572" i="2"/>
  <c r="X572" i="2"/>
  <c r="W572" i="2"/>
  <c r="U572" i="2"/>
  <c r="V572" i="2"/>
  <c r="AA571" i="2"/>
  <c r="Y571" i="2"/>
  <c r="X571" i="2"/>
  <c r="W571" i="2"/>
  <c r="U571" i="2"/>
  <c r="V571" i="2"/>
  <c r="AA570" i="2"/>
  <c r="Y570" i="2"/>
  <c r="X570" i="2"/>
  <c r="W570" i="2"/>
  <c r="AA569" i="2"/>
  <c r="Y569" i="2"/>
  <c r="X569" i="2"/>
  <c r="W569" i="2"/>
  <c r="U569" i="2"/>
  <c r="V569" i="2"/>
  <c r="AA568" i="2"/>
  <c r="Y568" i="2"/>
  <c r="X568" i="2"/>
  <c r="W568" i="2"/>
  <c r="U568" i="2"/>
  <c r="V568" i="2"/>
  <c r="AA567" i="2"/>
  <c r="Y567" i="2"/>
  <c r="X567" i="2"/>
  <c r="W567" i="2"/>
  <c r="U567" i="2"/>
  <c r="V567" i="2"/>
  <c r="AA566" i="2"/>
  <c r="Y566" i="2"/>
  <c r="X566" i="2"/>
  <c r="W566" i="2"/>
  <c r="U566" i="2"/>
  <c r="V566" i="2"/>
  <c r="AA565" i="2"/>
  <c r="Y565" i="2"/>
  <c r="X565" i="2"/>
  <c r="W565" i="2"/>
  <c r="U565" i="2"/>
  <c r="V565" i="2"/>
  <c r="AA564" i="2"/>
  <c r="Y564" i="2"/>
  <c r="X564" i="2"/>
  <c r="W564" i="2"/>
  <c r="U564" i="2"/>
  <c r="V564" i="2"/>
  <c r="AA563" i="2"/>
  <c r="Y563" i="2"/>
  <c r="X563" i="2"/>
  <c r="W563" i="2"/>
  <c r="U563" i="2"/>
  <c r="V563" i="2"/>
  <c r="AA562" i="2"/>
  <c r="Y562" i="2"/>
  <c r="X562" i="2"/>
  <c r="W562" i="2"/>
  <c r="U562" i="2"/>
  <c r="V562" i="2"/>
  <c r="AA561" i="2"/>
  <c r="Y561" i="2"/>
  <c r="X561" i="2"/>
  <c r="W561" i="2"/>
  <c r="U561" i="2"/>
  <c r="V561" i="2"/>
  <c r="AA560" i="2"/>
  <c r="Y560" i="2"/>
  <c r="X560" i="2"/>
  <c r="W560" i="2"/>
  <c r="U560" i="2"/>
  <c r="V560" i="2"/>
  <c r="AA559" i="2"/>
  <c r="Y559" i="2"/>
  <c r="X559" i="2"/>
  <c r="W559" i="2"/>
  <c r="U559" i="2"/>
  <c r="V559" i="2"/>
  <c r="AA558" i="2"/>
  <c r="Y558" i="2"/>
  <c r="X558" i="2"/>
  <c r="W558" i="2"/>
  <c r="U558" i="2"/>
  <c r="V558" i="2"/>
  <c r="AA557" i="2"/>
  <c r="Y557" i="2"/>
  <c r="X557" i="2"/>
  <c r="W557" i="2"/>
  <c r="U557" i="2"/>
  <c r="V557" i="2"/>
  <c r="AA556" i="2"/>
  <c r="Y556" i="2"/>
  <c r="X556" i="2"/>
  <c r="W556" i="2"/>
  <c r="U556" i="2"/>
  <c r="V556" i="2"/>
  <c r="AA555" i="2"/>
  <c r="Y555" i="2"/>
  <c r="X555" i="2"/>
  <c r="W555" i="2"/>
  <c r="U555" i="2"/>
  <c r="V555" i="2"/>
  <c r="AA554" i="2"/>
  <c r="Y554" i="2"/>
  <c r="X554" i="2"/>
  <c r="W554" i="2"/>
  <c r="U554" i="2"/>
  <c r="V554" i="2"/>
  <c r="AA553" i="2"/>
  <c r="Y553" i="2"/>
  <c r="X553" i="2"/>
  <c r="W553" i="2"/>
  <c r="U553" i="2"/>
  <c r="V553" i="2"/>
  <c r="AA552" i="2"/>
  <c r="Y552" i="2"/>
  <c r="X552" i="2"/>
  <c r="W552" i="2"/>
  <c r="U552" i="2"/>
  <c r="V552" i="2"/>
  <c r="AA551" i="2"/>
  <c r="Y551" i="2"/>
  <c r="X551" i="2"/>
  <c r="W551" i="2"/>
  <c r="AA550" i="2"/>
  <c r="Y550" i="2"/>
  <c r="X550" i="2"/>
  <c r="W550" i="2"/>
  <c r="U550" i="2"/>
  <c r="V550" i="2"/>
  <c r="AA549" i="2"/>
  <c r="Y549" i="2"/>
  <c r="X549" i="2"/>
  <c r="W549" i="2"/>
  <c r="U549" i="2"/>
  <c r="V549" i="2"/>
  <c r="AA548" i="2"/>
  <c r="Y548" i="2"/>
  <c r="X548" i="2"/>
  <c r="W548" i="2"/>
  <c r="U548" i="2"/>
  <c r="V548" i="2"/>
  <c r="AA547" i="2"/>
  <c r="Y547" i="2"/>
  <c r="X547" i="2"/>
  <c r="W547" i="2"/>
  <c r="U547" i="2"/>
  <c r="V547" i="2"/>
  <c r="AA546" i="2"/>
  <c r="Y546" i="2"/>
  <c r="X546" i="2"/>
  <c r="W546" i="2"/>
  <c r="U546" i="2"/>
  <c r="V546" i="2"/>
  <c r="AA545" i="2"/>
  <c r="Y545" i="2"/>
  <c r="X545" i="2"/>
  <c r="W545" i="2"/>
  <c r="U545" i="2"/>
  <c r="V545" i="2"/>
  <c r="AA544" i="2"/>
  <c r="Y544" i="2"/>
  <c r="X544" i="2"/>
  <c r="W544" i="2"/>
  <c r="U544" i="2"/>
  <c r="V544" i="2"/>
  <c r="AA543" i="2"/>
  <c r="Y543" i="2"/>
  <c r="X543" i="2"/>
  <c r="W543" i="2"/>
  <c r="U543" i="2"/>
  <c r="V543" i="2"/>
  <c r="AA542" i="2"/>
  <c r="Y542" i="2"/>
  <c r="X542" i="2"/>
  <c r="W542" i="2"/>
  <c r="U542" i="2"/>
  <c r="V542" i="2"/>
  <c r="AA541" i="2"/>
  <c r="Y541" i="2"/>
  <c r="X541" i="2"/>
  <c r="W541" i="2"/>
  <c r="U541" i="2"/>
  <c r="V541" i="2"/>
  <c r="AA540" i="2"/>
  <c r="Y540" i="2"/>
  <c r="X540" i="2"/>
  <c r="W540" i="2"/>
  <c r="U540" i="2"/>
  <c r="V540" i="2"/>
  <c r="AA539" i="2"/>
  <c r="Y539" i="2"/>
  <c r="X539" i="2"/>
  <c r="W539" i="2"/>
  <c r="U539" i="2"/>
  <c r="V539" i="2"/>
  <c r="AA538" i="2"/>
  <c r="Y538" i="2"/>
  <c r="X538" i="2"/>
  <c r="W538" i="2"/>
  <c r="U538" i="2"/>
  <c r="V538" i="2"/>
  <c r="AA537" i="2"/>
  <c r="Y537" i="2"/>
  <c r="X537" i="2"/>
  <c r="W537" i="2"/>
  <c r="U537" i="2"/>
  <c r="V537" i="2"/>
  <c r="AA536" i="2"/>
  <c r="Y536" i="2"/>
  <c r="X536" i="2"/>
  <c r="W536" i="2"/>
  <c r="U536" i="2"/>
  <c r="V536" i="2"/>
  <c r="AA535" i="2"/>
  <c r="Y535" i="2"/>
  <c r="X535" i="2"/>
  <c r="W535" i="2"/>
  <c r="AA534" i="2"/>
  <c r="Y534" i="2"/>
  <c r="X534" i="2"/>
  <c r="W534" i="2"/>
  <c r="U534" i="2"/>
  <c r="V534" i="2"/>
  <c r="AA533" i="2"/>
  <c r="Y533" i="2"/>
  <c r="X533" i="2"/>
  <c r="W533" i="2"/>
  <c r="U533" i="2"/>
  <c r="V533" i="2"/>
  <c r="AA532" i="2"/>
  <c r="Y532" i="2"/>
  <c r="X532" i="2"/>
  <c r="W532" i="2"/>
  <c r="U532" i="2"/>
  <c r="V532" i="2"/>
  <c r="AA531" i="2"/>
  <c r="Y531" i="2"/>
  <c r="X531" i="2"/>
  <c r="W531" i="2"/>
  <c r="U531" i="2"/>
  <c r="V531" i="2"/>
  <c r="AA530" i="2"/>
  <c r="Y530" i="2"/>
  <c r="X530" i="2"/>
  <c r="W530" i="2"/>
  <c r="U530" i="2"/>
  <c r="V530" i="2"/>
  <c r="AA529" i="2"/>
  <c r="Y529" i="2"/>
  <c r="X529" i="2"/>
  <c r="W529" i="2"/>
  <c r="U529" i="2"/>
  <c r="V529" i="2"/>
  <c r="AA528" i="2"/>
  <c r="Y528" i="2"/>
  <c r="X528" i="2"/>
  <c r="W528" i="2"/>
  <c r="U528" i="2"/>
  <c r="V528" i="2"/>
  <c r="AA527" i="2"/>
  <c r="Y527" i="2"/>
  <c r="X527" i="2"/>
  <c r="W527" i="2"/>
  <c r="U527" i="2"/>
  <c r="V527" i="2"/>
  <c r="AA526" i="2"/>
  <c r="Y526" i="2"/>
  <c r="X526" i="2"/>
  <c r="W526" i="2"/>
  <c r="U526" i="2"/>
  <c r="V526" i="2"/>
  <c r="AA525" i="2"/>
  <c r="Y525" i="2"/>
  <c r="X525" i="2"/>
  <c r="W525" i="2"/>
  <c r="U525" i="2"/>
  <c r="V525" i="2"/>
  <c r="AA524" i="2"/>
  <c r="Y524" i="2"/>
  <c r="X524" i="2"/>
  <c r="W524" i="2"/>
  <c r="U524" i="2"/>
  <c r="V524" i="2"/>
  <c r="AA523" i="2"/>
  <c r="Y523" i="2"/>
  <c r="X523" i="2"/>
  <c r="W523" i="2"/>
  <c r="U523" i="2"/>
  <c r="V523" i="2"/>
  <c r="AA522" i="2"/>
  <c r="Y522" i="2"/>
  <c r="X522" i="2"/>
  <c r="W522" i="2"/>
  <c r="AA521" i="2"/>
  <c r="Y521" i="2"/>
  <c r="X521" i="2"/>
  <c r="W521" i="2"/>
  <c r="U521" i="2"/>
  <c r="V521" i="2"/>
  <c r="AA520" i="2"/>
  <c r="Y520" i="2"/>
  <c r="X520" i="2"/>
  <c r="W520" i="2"/>
  <c r="U520" i="2"/>
  <c r="V520" i="2"/>
  <c r="AA519" i="2"/>
  <c r="Y519" i="2"/>
  <c r="X519" i="2"/>
  <c r="W519" i="2"/>
  <c r="U519" i="2"/>
  <c r="V519" i="2"/>
  <c r="AA518" i="2"/>
  <c r="Y518" i="2"/>
  <c r="X518" i="2"/>
  <c r="W518" i="2"/>
  <c r="U518" i="2"/>
  <c r="V518" i="2"/>
  <c r="AA517" i="2"/>
  <c r="Y517" i="2"/>
  <c r="X517" i="2"/>
  <c r="W517" i="2"/>
  <c r="U517" i="2"/>
  <c r="V517" i="2"/>
  <c r="AA516" i="2"/>
  <c r="Y516" i="2"/>
  <c r="X516" i="2"/>
  <c r="W516" i="2"/>
  <c r="U516" i="2"/>
  <c r="V516" i="2"/>
  <c r="AA515" i="2"/>
  <c r="Y515" i="2"/>
  <c r="X515" i="2"/>
  <c r="W515" i="2"/>
  <c r="U515" i="2"/>
  <c r="V515" i="2"/>
  <c r="AA514" i="2"/>
  <c r="Y514" i="2"/>
  <c r="X514" i="2"/>
  <c r="W514" i="2"/>
  <c r="U514" i="2"/>
  <c r="V514" i="2"/>
  <c r="AA513" i="2"/>
  <c r="Y513" i="2"/>
  <c r="X513" i="2"/>
  <c r="W513" i="2"/>
  <c r="U513" i="2"/>
  <c r="V513" i="2"/>
  <c r="AA512" i="2"/>
  <c r="Y512" i="2"/>
  <c r="X512" i="2"/>
  <c r="W512" i="2"/>
  <c r="U512" i="2"/>
  <c r="V512" i="2"/>
  <c r="AA511" i="2"/>
  <c r="Y511" i="2"/>
  <c r="X511" i="2"/>
  <c r="W511" i="2"/>
  <c r="U511" i="2"/>
  <c r="V511" i="2"/>
  <c r="AA510" i="2"/>
  <c r="Y510" i="2"/>
  <c r="X510" i="2"/>
  <c r="W510" i="2"/>
  <c r="U510" i="2"/>
  <c r="V510" i="2"/>
  <c r="AA509" i="2"/>
  <c r="Y509" i="2"/>
  <c r="X509" i="2"/>
  <c r="W509" i="2"/>
  <c r="U509" i="2"/>
  <c r="V509" i="2"/>
  <c r="AA508" i="2"/>
  <c r="Y508" i="2"/>
  <c r="X508" i="2"/>
  <c r="W508" i="2"/>
  <c r="U508" i="2"/>
  <c r="V508" i="2"/>
  <c r="AA507" i="2"/>
  <c r="Y507" i="2"/>
  <c r="X507" i="2"/>
  <c r="W507" i="2"/>
  <c r="U507" i="2"/>
  <c r="V507" i="2"/>
  <c r="AA506" i="2"/>
  <c r="Y506" i="2"/>
  <c r="X506" i="2"/>
  <c r="W506" i="2"/>
  <c r="U506" i="2"/>
  <c r="V506" i="2"/>
  <c r="AA505" i="2"/>
  <c r="Y505" i="2"/>
  <c r="X505" i="2"/>
  <c r="W505" i="2"/>
  <c r="U505" i="2"/>
  <c r="V505" i="2"/>
  <c r="AA504" i="2"/>
  <c r="Y504" i="2"/>
  <c r="X504" i="2"/>
  <c r="W504" i="2"/>
  <c r="U504" i="2"/>
  <c r="V504" i="2"/>
  <c r="AA503" i="2"/>
  <c r="Y503" i="2"/>
  <c r="X503" i="2"/>
  <c r="W503" i="2"/>
  <c r="U503" i="2"/>
  <c r="V503" i="2"/>
  <c r="AA502" i="2"/>
  <c r="Y502" i="2"/>
  <c r="X502" i="2"/>
  <c r="W502" i="2"/>
  <c r="U502" i="2"/>
  <c r="V502" i="2"/>
  <c r="AA501" i="2"/>
  <c r="Y501" i="2"/>
  <c r="X501" i="2"/>
  <c r="W501" i="2"/>
  <c r="U501" i="2"/>
  <c r="V501" i="2"/>
  <c r="AA500" i="2"/>
  <c r="Y500" i="2"/>
  <c r="X500" i="2"/>
  <c r="W500" i="2"/>
  <c r="U500" i="2"/>
  <c r="V500" i="2"/>
  <c r="AA499" i="2"/>
  <c r="Y499" i="2"/>
  <c r="X499" i="2"/>
  <c r="W499" i="2"/>
  <c r="U499" i="2"/>
  <c r="V499" i="2"/>
  <c r="AA498" i="2"/>
  <c r="Y498" i="2"/>
  <c r="X498" i="2"/>
  <c r="W498" i="2"/>
  <c r="U498" i="2"/>
  <c r="V498" i="2"/>
  <c r="AA497" i="2"/>
  <c r="Y497" i="2"/>
  <c r="X497" i="2"/>
  <c r="W497" i="2"/>
  <c r="AA496" i="2"/>
  <c r="Y496" i="2"/>
  <c r="X496" i="2"/>
  <c r="W496" i="2"/>
  <c r="U496" i="2"/>
  <c r="V496" i="2"/>
  <c r="AA495" i="2"/>
  <c r="Y495" i="2"/>
  <c r="X495" i="2"/>
  <c r="W495" i="2"/>
  <c r="U495" i="2"/>
  <c r="V495" i="2"/>
  <c r="AA494" i="2"/>
  <c r="Y494" i="2"/>
  <c r="X494" i="2"/>
  <c r="W494" i="2"/>
  <c r="U494" i="2"/>
  <c r="V494" i="2"/>
  <c r="AA493" i="2"/>
  <c r="Y493" i="2"/>
  <c r="X493" i="2"/>
  <c r="W493" i="2"/>
  <c r="U493" i="2"/>
  <c r="V493" i="2"/>
  <c r="AA492" i="2"/>
  <c r="Y492" i="2"/>
  <c r="X492" i="2"/>
  <c r="W492" i="2"/>
  <c r="U492" i="2"/>
  <c r="V492" i="2"/>
  <c r="AA491" i="2"/>
  <c r="Y491" i="2"/>
  <c r="X491" i="2"/>
  <c r="W491" i="2"/>
  <c r="U491" i="2"/>
  <c r="V491" i="2"/>
  <c r="AA490" i="2"/>
  <c r="Y490" i="2"/>
  <c r="X490" i="2"/>
  <c r="W490" i="2"/>
  <c r="U490" i="2"/>
  <c r="V490" i="2"/>
  <c r="AA489" i="2"/>
  <c r="Y489" i="2"/>
  <c r="X489" i="2"/>
  <c r="W489" i="2"/>
  <c r="U489" i="2"/>
  <c r="V489" i="2"/>
  <c r="AA488" i="2"/>
  <c r="Y488" i="2"/>
  <c r="X488" i="2"/>
  <c r="W488" i="2"/>
  <c r="U488" i="2"/>
  <c r="V488" i="2"/>
  <c r="AA487" i="2"/>
  <c r="Y487" i="2"/>
  <c r="X487" i="2"/>
  <c r="W487" i="2"/>
  <c r="U487" i="2"/>
  <c r="V487" i="2"/>
  <c r="AA486" i="2"/>
  <c r="Y486" i="2"/>
  <c r="X486" i="2"/>
  <c r="W486" i="2"/>
  <c r="AA485" i="2"/>
  <c r="Y485" i="2"/>
  <c r="X485" i="2"/>
  <c r="W485" i="2"/>
  <c r="U485" i="2"/>
  <c r="V485" i="2"/>
  <c r="AA484" i="2"/>
  <c r="Y484" i="2"/>
  <c r="X484" i="2"/>
  <c r="W484" i="2"/>
  <c r="U484" i="2"/>
  <c r="V484" i="2"/>
  <c r="AA483" i="2"/>
  <c r="Y483" i="2"/>
  <c r="X483" i="2"/>
  <c r="W483" i="2"/>
  <c r="AA482" i="2"/>
  <c r="Y482" i="2"/>
  <c r="X482" i="2"/>
  <c r="W482" i="2"/>
  <c r="AA481" i="2"/>
  <c r="Y481" i="2"/>
  <c r="X481" i="2"/>
  <c r="W481" i="2"/>
  <c r="U481" i="2"/>
  <c r="V481" i="2"/>
  <c r="AA480" i="2"/>
  <c r="Y480" i="2"/>
  <c r="X480" i="2"/>
  <c r="W480" i="2"/>
  <c r="U480" i="2"/>
  <c r="V480" i="2"/>
  <c r="AA479" i="2"/>
  <c r="Y479" i="2"/>
  <c r="X479" i="2"/>
  <c r="W479" i="2"/>
  <c r="U479" i="2"/>
  <c r="V479" i="2"/>
  <c r="AA478" i="2"/>
  <c r="Y478" i="2"/>
  <c r="X478" i="2"/>
  <c r="W478" i="2"/>
  <c r="U478" i="2"/>
  <c r="V478" i="2"/>
  <c r="AA477" i="2"/>
  <c r="Y477" i="2"/>
  <c r="X477" i="2"/>
  <c r="W477" i="2"/>
  <c r="U477" i="2"/>
  <c r="V477" i="2"/>
  <c r="AA476" i="2"/>
  <c r="Y476" i="2"/>
  <c r="X476" i="2"/>
  <c r="W476" i="2"/>
  <c r="U476" i="2"/>
  <c r="V476" i="2"/>
  <c r="AA475" i="2"/>
  <c r="Y475" i="2"/>
  <c r="X475" i="2"/>
  <c r="W475" i="2"/>
  <c r="AA474" i="2"/>
  <c r="Y474" i="2"/>
  <c r="X474" i="2"/>
  <c r="W474" i="2"/>
  <c r="U474" i="2"/>
  <c r="V474" i="2"/>
  <c r="AA473" i="2"/>
  <c r="Y473" i="2"/>
  <c r="X473" i="2"/>
  <c r="W473" i="2"/>
  <c r="U473" i="2"/>
  <c r="V473" i="2"/>
  <c r="AA472" i="2"/>
  <c r="Y472" i="2"/>
  <c r="X472" i="2"/>
  <c r="W472" i="2"/>
  <c r="U472" i="2"/>
  <c r="V472" i="2"/>
  <c r="AA471" i="2"/>
  <c r="Y471" i="2"/>
  <c r="X471" i="2"/>
  <c r="W471" i="2"/>
  <c r="U471" i="2"/>
  <c r="V471" i="2"/>
  <c r="AA470" i="2"/>
  <c r="Y470" i="2"/>
  <c r="X470" i="2"/>
  <c r="W470" i="2"/>
  <c r="AA469" i="2"/>
  <c r="Y469" i="2"/>
  <c r="X469" i="2"/>
  <c r="W469" i="2"/>
  <c r="U469" i="2"/>
  <c r="V469" i="2"/>
  <c r="AA468" i="2"/>
  <c r="Y468" i="2"/>
  <c r="X468" i="2"/>
  <c r="W468" i="2"/>
  <c r="U468" i="2"/>
  <c r="V468" i="2"/>
  <c r="AA467" i="2"/>
  <c r="Y467" i="2"/>
  <c r="X467" i="2"/>
  <c r="W467" i="2"/>
  <c r="U467" i="2"/>
  <c r="V467" i="2"/>
  <c r="AA466" i="2"/>
  <c r="Y466" i="2"/>
  <c r="X466" i="2"/>
  <c r="W466" i="2"/>
  <c r="U466" i="2"/>
  <c r="V466" i="2"/>
  <c r="AA465" i="2"/>
  <c r="Y465" i="2"/>
  <c r="X465" i="2"/>
  <c r="W465" i="2"/>
  <c r="U465" i="2"/>
  <c r="V465" i="2"/>
  <c r="AA464" i="2"/>
  <c r="Y464" i="2"/>
  <c r="X464" i="2"/>
  <c r="W464" i="2"/>
  <c r="U464" i="2"/>
  <c r="V464" i="2"/>
  <c r="AA463" i="2"/>
  <c r="Y463" i="2"/>
  <c r="X463" i="2"/>
  <c r="W463" i="2"/>
  <c r="U463" i="2"/>
  <c r="V463" i="2"/>
  <c r="AA462" i="2"/>
  <c r="Y462" i="2"/>
  <c r="X462" i="2"/>
  <c r="W462" i="2"/>
  <c r="U462" i="2"/>
  <c r="V462" i="2"/>
  <c r="AA461" i="2"/>
  <c r="Y461" i="2"/>
  <c r="X461" i="2"/>
  <c r="W461" i="2"/>
  <c r="U461" i="2"/>
  <c r="V461" i="2"/>
  <c r="AA460" i="2"/>
  <c r="Y460" i="2"/>
  <c r="X460" i="2"/>
  <c r="W460" i="2"/>
  <c r="U460" i="2"/>
  <c r="V460" i="2"/>
  <c r="AA459" i="2"/>
  <c r="Y459" i="2"/>
  <c r="X459" i="2"/>
  <c r="W459" i="2"/>
  <c r="U459" i="2"/>
  <c r="V459" i="2"/>
  <c r="AA458" i="2"/>
  <c r="Y458" i="2"/>
  <c r="X458" i="2"/>
  <c r="W458" i="2"/>
  <c r="U458" i="2"/>
  <c r="V458" i="2"/>
  <c r="AA457" i="2"/>
  <c r="Y457" i="2"/>
  <c r="X457" i="2"/>
  <c r="W457" i="2"/>
  <c r="U457" i="2"/>
  <c r="V457" i="2"/>
  <c r="AA456" i="2"/>
  <c r="Y456" i="2"/>
  <c r="X456" i="2"/>
  <c r="W456" i="2"/>
  <c r="U456" i="2"/>
  <c r="V456" i="2"/>
  <c r="AA455" i="2"/>
  <c r="Y455" i="2"/>
  <c r="X455" i="2"/>
  <c r="W455" i="2"/>
  <c r="U455" i="2"/>
  <c r="V455" i="2"/>
  <c r="AA454" i="2"/>
  <c r="Y454" i="2"/>
  <c r="X454" i="2"/>
  <c r="W454" i="2"/>
  <c r="U454" i="2"/>
  <c r="V454" i="2"/>
  <c r="AA453" i="2"/>
  <c r="Y453" i="2"/>
  <c r="X453" i="2"/>
  <c r="W453" i="2"/>
  <c r="U453" i="2"/>
  <c r="V453" i="2"/>
  <c r="AA452" i="2"/>
  <c r="Y452" i="2"/>
  <c r="X452" i="2"/>
  <c r="W452" i="2"/>
  <c r="U452" i="2"/>
  <c r="V452" i="2"/>
  <c r="AA451" i="2"/>
  <c r="Y451" i="2"/>
  <c r="X451" i="2"/>
  <c r="W451" i="2"/>
  <c r="U451" i="2"/>
  <c r="V451" i="2"/>
  <c r="AA450" i="2"/>
  <c r="Y450" i="2"/>
  <c r="X450" i="2"/>
  <c r="W450" i="2"/>
  <c r="U450" i="2"/>
  <c r="V450" i="2"/>
  <c r="AA449" i="2"/>
  <c r="Y449" i="2"/>
  <c r="X449" i="2"/>
  <c r="W449" i="2"/>
  <c r="AA448" i="2"/>
  <c r="Y448" i="2"/>
  <c r="X448" i="2"/>
  <c r="W448" i="2"/>
  <c r="U448" i="2"/>
  <c r="V448" i="2"/>
  <c r="AA447" i="2"/>
  <c r="Y447" i="2"/>
  <c r="X447" i="2"/>
  <c r="W447" i="2"/>
  <c r="U447" i="2"/>
  <c r="V447" i="2"/>
  <c r="AA446" i="2"/>
  <c r="Y446" i="2"/>
  <c r="X446" i="2"/>
  <c r="W446" i="2"/>
  <c r="U446" i="2"/>
  <c r="V446" i="2"/>
  <c r="AA445" i="2"/>
  <c r="Y445" i="2"/>
  <c r="X445" i="2"/>
  <c r="W445" i="2"/>
  <c r="U445" i="2"/>
  <c r="V445" i="2"/>
  <c r="AA444" i="2"/>
  <c r="Y444" i="2"/>
  <c r="X444" i="2"/>
  <c r="W444" i="2"/>
  <c r="U444" i="2"/>
  <c r="V444" i="2"/>
  <c r="AA443" i="2"/>
  <c r="Y443" i="2"/>
  <c r="X443" i="2"/>
  <c r="W443" i="2"/>
  <c r="U443" i="2"/>
  <c r="V443" i="2"/>
  <c r="AA442" i="2"/>
  <c r="Y442" i="2"/>
  <c r="X442" i="2"/>
  <c r="W442" i="2"/>
  <c r="U442" i="2"/>
  <c r="V442" i="2"/>
  <c r="AA441" i="2"/>
  <c r="Y441" i="2"/>
  <c r="X441" i="2"/>
  <c r="W441" i="2"/>
  <c r="U441" i="2"/>
  <c r="V441" i="2"/>
  <c r="AA440" i="2"/>
  <c r="Y440" i="2"/>
  <c r="X440" i="2"/>
  <c r="W440" i="2"/>
  <c r="U440" i="2"/>
  <c r="V440" i="2"/>
  <c r="AA439" i="2"/>
  <c r="Y439" i="2"/>
  <c r="X439" i="2"/>
  <c r="W439" i="2"/>
  <c r="U439" i="2"/>
  <c r="V439" i="2"/>
  <c r="AA438" i="2"/>
  <c r="Y438" i="2"/>
  <c r="X438" i="2"/>
  <c r="W438" i="2"/>
  <c r="U438" i="2"/>
  <c r="V438" i="2"/>
  <c r="AA437" i="2"/>
  <c r="Y437" i="2"/>
  <c r="X437" i="2"/>
  <c r="W437" i="2"/>
  <c r="U437" i="2"/>
  <c r="V437" i="2"/>
  <c r="AA436" i="2"/>
  <c r="Y436" i="2"/>
  <c r="X436" i="2"/>
  <c r="W436" i="2"/>
  <c r="AA435" i="2"/>
  <c r="Y435" i="2"/>
  <c r="X435" i="2"/>
  <c r="W435" i="2"/>
  <c r="U435" i="2"/>
  <c r="V435" i="2"/>
  <c r="AA434" i="2"/>
  <c r="Y434" i="2"/>
  <c r="X434" i="2"/>
  <c r="W434" i="2"/>
  <c r="AA433" i="2"/>
  <c r="Y433" i="2"/>
  <c r="X433" i="2"/>
  <c r="W433" i="2"/>
  <c r="U433" i="2"/>
  <c r="V433" i="2"/>
  <c r="AA432" i="2"/>
  <c r="Y432" i="2"/>
  <c r="X432" i="2"/>
  <c r="W432" i="2"/>
  <c r="U432" i="2"/>
  <c r="V432" i="2"/>
  <c r="AA431" i="2"/>
  <c r="Y431" i="2"/>
  <c r="X431" i="2"/>
  <c r="W431" i="2"/>
  <c r="AA430" i="2"/>
  <c r="Y430" i="2"/>
  <c r="X430" i="2"/>
  <c r="W430" i="2"/>
  <c r="U430" i="2"/>
  <c r="V430" i="2"/>
  <c r="AA429" i="2"/>
  <c r="Y429" i="2"/>
  <c r="X429" i="2"/>
  <c r="W429" i="2"/>
  <c r="AA428" i="2"/>
  <c r="Y428" i="2"/>
  <c r="X428" i="2"/>
  <c r="W428" i="2"/>
  <c r="U428" i="2"/>
  <c r="V428" i="2"/>
  <c r="AA427" i="2"/>
  <c r="Y427" i="2"/>
  <c r="X427" i="2"/>
  <c r="W427" i="2"/>
  <c r="U427" i="2"/>
  <c r="V427" i="2"/>
  <c r="AA426" i="2"/>
  <c r="Y426" i="2"/>
  <c r="X426" i="2"/>
  <c r="W426" i="2"/>
  <c r="U426" i="2"/>
  <c r="V426" i="2"/>
  <c r="AA425" i="2"/>
  <c r="Y425" i="2"/>
  <c r="X425" i="2"/>
  <c r="W425" i="2"/>
  <c r="U425" i="2"/>
  <c r="V425" i="2"/>
  <c r="AA424" i="2"/>
  <c r="Y424" i="2"/>
  <c r="X424" i="2"/>
  <c r="W424" i="2"/>
  <c r="U424" i="2"/>
  <c r="V424" i="2"/>
  <c r="AA423" i="2"/>
  <c r="Y423" i="2"/>
  <c r="X423" i="2"/>
  <c r="W423" i="2"/>
  <c r="U423" i="2"/>
  <c r="V423" i="2"/>
  <c r="AA422" i="2"/>
  <c r="Y422" i="2"/>
  <c r="X422" i="2"/>
  <c r="W422" i="2"/>
  <c r="U422" i="2"/>
  <c r="V422" i="2"/>
  <c r="AA421" i="2"/>
  <c r="Y421" i="2"/>
  <c r="X421" i="2"/>
  <c r="W421" i="2"/>
  <c r="U421" i="2"/>
  <c r="V421" i="2"/>
  <c r="AA420" i="2"/>
  <c r="Y420" i="2"/>
  <c r="X420" i="2"/>
  <c r="W420" i="2"/>
  <c r="AA419" i="2"/>
  <c r="Y419" i="2"/>
  <c r="X419" i="2"/>
  <c r="W419" i="2"/>
  <c r="U419" i="2"/>
  <c r="V419" i="2"/>
  <c r="AA418" i="2"/>
  <c r="Y418" i="2"/>
  <c r="X418" i="2"/>
  <c r="W418" i="2"/>
  <c r="AA417" i="2"/>
  <c r="Y417" i="2"/>
  <c r="X417" i="2"/>
  <c r="W417" i="2"/>
  <c r="U417" i="2"/>
  <c r="V417" i="2"/>
  <c r="AA416" i="2"/>
  <c r="Y416" i="2"/>
  <c r="X416" i="2"/>
  <c r="W416" i="2"/>
  <c r="U416" i="2"/>
  <c r="V416" i="2"/>
  <c r="AA415" i="2"/>
  <c r="Y415" i="2"/>
  <c r="X415" i="2"/>
  <c r="W415" i="2"/>
  <c r="U415" i="2"/>
  <c r="V415" i="2"/>
  <c r="AA414" i="2"/>
  <c r="Y414" i="2"/>
  <c r="X414" i="2"/>
  <c r="W414" i="2"/>
  <c r="AA413" i="2"/>
  <c r="Y413" i="2"/>
  <c r="X413" i="2"/>
  <c r="W413" i="2"/>
  <c r="U413" i="2"/>
  <c r="V413" i="2"/>
  <c r="AA412" i="2"/>
  <c r="Y412" i="2"/>
  <c r="X412" i="2"/>
  <c r="W412" i="2"/>
  <c r="AA411" i="2"/>
  <c r="Y411" i="2"/>
  <c r="X411" i="2"/>
  <c r="W411" i="2"/>
  <c r="AA410" i="2"/>
  <c r="Y410" i="2"/>
  <c r="X410" i="2"/>
  <c r="W410" i="2"/>
  <c r="AA409" i="2"/>
  <c r="Y409" i="2"/>
  <c r="X409" i="2"/>
  <c r="W409" i="2"/>
  <c r="U409" i="2"/>
  <c r="V409" i="2"/>
  <c r="AA408" i="2"/>
  <c r="Y408" i="2"/>
  <c r="X408" i="2"/>
  <c r="W408" i="2"/>
  <c r="U408" i="2"/>
  <c r="V408" i="2"/>
  <c r="AA407" i="2"/>
  <c r="Y407" i="2"/>
  <c r="X407" i="2"/>
  <c r="W407" i="2"/>
  <c r="U407" i="2"/>
  <c r="V407" i="2"/>
  <c r="AA406" i="2"/>
  <c r="Y406" i="2"/>
  <c r="X406" i="2"/>
  <c r="W406" i="2"/>
  <c r="U406" i="2"/>
  <c r="V406" i="2"/>
  <c r="AA405" i="2"/>
  <c r="Y405" i="2"/>
  <c r="X405" i="2"/>
  <c r="W405" i="2"/>
  <c r="U405" i="2"/>
  <c r="V405" i="2"/>
  <c r="AA404" i="2"/>
  <c r="Y404" i="2"/>
  <c r="X404" i="2"/>
  <c r="W404" i="2"/>
  <c r="U404" i="2"/>
  <c r="V404" i="2"/>
  <c r="AA403" i="2"/>
  <c r="Y403" i="2"/>
  <c r="X403" i="2"/>
  <c r="W403" i="2"/>
  <c r="AA402" i="2"/>
  <c r="Y402" i="2"/>
  <c r="X402" i="2"/>
  <c r="W402" i="2"/>
  <c r="U402" i="2"/>
  <c r="V402" i="2"/>
  <c r="AA401" i="2"/>
  <c r="Y401" i="2"/>
  <c r="X401" i="2"/>
  <c r="W401" i="2"/>
  <c r="U401" i="2"/>
  <c r="V401" i="2"/>
  <c r="AA400" i="2"/>
  <c r="Y400" i="2"/>
  <c r="X400" i="2"/>
  <c r="W400" i="2"/>
  <c r="U400" i="2"/>
  <c r="V400" i="2"/>
  <c r="AA399" i="2"/>
  <c r="Y399" i="2"/>
  <c r="X399" i="2"/>
  <c r="W399" i="2"/>
  <c r="U399" i="2"/>
  <c r="V399" i="2"/>
  <c r="AA398" i="2"/>
  <c r="Y398" i="2"/>
  <c r="X398" i="2"/>
  <c r="W398" i="2"/>
  <c r="AA397" i="2"/>
  <c r="Y397" i="2"/>
  <c r="X397" i="2"/>
  <c r="W397" i="2"/>
  <c r="U397" i="2"/>
  <c r="V397" i="2"/>
  <c r="AA396" i="2"/>
  <c r="Y396" i="2"/>
  <c r="X396" i="2"/>
  <c r="W396" i="2"/>
  <c r="U396" i="2"/>
  <c r="V396" i="2"/>
  <c r="AA395" i="2"/>
  <c r="Y395" i="2"/>
  <c r="X395" i="2"/>
  <c r="W395" i="2"/>
  <c r="AA394" i="2"/>
  <c r="Y394" i="2"/>
  <c r="X394" i="2"/>
  <c r="W394" i="2"/>
  <c r="U394" i="2"/>
  <c r="V394" i="2"/>
  <c r="AA393" i="2"/>
  <c r="Y393" i="2"/>
  <c r="X393" i="2"/>
  <c r="W393" i="2"/>
  <c r="AA392" i="2"/>
  <c r="Y392" i="2"/>
  <c r="X392" i="2"/>
  <c r="W392" i="2"/>
  <c r="U392" i="2"/>
  <c r="V392" i="2"/>
  <c r="AA391" i="2"/>
  <c r="Y391" i="2"/>
  <c r="X391" i="2"/>
  <c r="W391" i="2"/>
  <c r="U391" i="2"/>
  <c r="V391" i="2"/>
  <c r="AA390" i="2"/>
  <c r="Y390" i="2"/>
  <c r="X390" i="2"/>
  <c r="W390" i="2"/>
  <c r="U390" i="2"/>
  <c r="V390" i="2"/>
  <c r="AA389" i="2"/>
  <c r="Y389" i="2"/>
  <c r="X389" i="2"/>
  <c r="W389" i="2"/>
  <c r="U389" i="2"/>
  <c r="V389" i="2"/>
  <c r="AA388" i="2"/>
  <c r="Y388" i="2"/>
  <c r="X388" i="2"/>
  <c r="W388" i="2"/>
  <c r="U388" i="2"/>
  <c r="V388" i="2"/>
  <c r="AA387" i="2"/>
  <c r="Y387" i="2"/>
  <c r="X387" i="2"/>
  <c r="W387" i="2"/>
  <c r="U387" i="2"/>
  <c r="V387" i="2"/>
  <c r="AA386" i="2"/>
  <c r="Y386" i="2"/>
  <c r="X386" i="2"/>
  <c r="W386" i="2"/>
  <c r="AA385" i="2"/>
  <c r="Y385" i="2"/>
  <c r="X385" i="2"/>
  <c r="W385" i="2"/>
  <c r="U385" i="2"/>
  <c r="V385" i="2"/>
  <c r="AA384" i="2"/>
  <c r="Y384" i="2"/>
  <c r="X384" i="2"/>
  <c r="W384" i="2"/>
  <c r="U384" i="2"/>
  <c r="V384" i="2"/>
  <c r="AA383" i="2"/>
  <c r="Y383" i="2"/>
  <c r="X383" i="2"/>
  <c r="W383" i="2"/>
  <c r="U383" i="2"/>
  <c r="V383" i="2"/>
  <c r="AA382" i="2"/>
  <c r="Y382" i="2"/>
  <c r="X382" i="2"/>
  <c r="W382" i="2"/>
  <c r="U382" i="2"/>
  <c r="V382" i="2"/>
  <c r="AA381" i="2"/>
  <c r="Y381" i="2"/>
  <c r="X381" i="2"/>
  <c r="W381" i="2"/>
  <c r="AA380" i="2"/>
  <c r="Y380" i="2"/>
  <c r="X380" i="2"/>
  <c r="W380" i="2"/>
  <c r="U380" i="2"/>
  <c r="V380" i="2"/>
  <c r="AA379" i="2"/>
  <c r="Y379" i="2"/>
  <c r="X379" i="2"/>
  <c r="W379" i="2"/>
  <c r="U379" i="2"/>
  <c r="V379" i="2"/>
  <c r="AA378" i="2"/>
  <c r="Y378" i="2"/>
  <c r="X378" i="2"/>
  <c r="W378" i="2"/>
  <c r="U378" i="2"/>
  <c r="V378" i="2"/>
  <c r="AA377" i="2"/>
  <c r="Y377" i="2"/>
  <c r="X377" i="2"/>
  <c r="W377" i="2"/>
  <c r="U377" i="2"/>
  <c r="V377" i="2"/>
  <c r="AA376" i="2"/>
  <c r="Y376" i="2"/>
  <c r="X376" i="2"/>
  <c r="W376" i="2"/>
  <c r="U376" i="2"/>
  <c r="V376" i="2"/>
  <c r="AA375" i="2"/>
  <c r="Y375" i="2"/>
  <c r="X375" i="2"/>
  <c r="W375" i="2"/>
  <c r="U375" i="2"/>
  <c r="V375" i="2"/>
  <c r="AA374" i="2"/>
  <c r="Y374" i="2"/>
  <c r="X374" i="2"/>
  <c r="W374" i="2"/>
  <c r="AA373" i="2"/>
  <c r="Y373" i="2"/>
  <c r="X373" i="2"/>
  <c r="W373" i="2"/>
  <c r="U373" i="2"/>
  <c r="V373" i="2"/>
  <c r="AA372" i="2"/>
  <c r="Y372" i="2"/>
  <c r="X372" i="2"/>
  <c r="W372" i="2"/>
  <c r="U372" i="2"/>
  <c r="V372" i="2"/>
  <c r="AA371" i="2"/>
  <c r="Y371" i="2"/>
  <c r="X371" i="2"/>
  <c r="W371" i="2"/>
  <c r="U371" i="2"/>
  <c r="V371" i="2"/>
  <c r="AA370" i="2"/>
  <c r="Y370" i="2"/>
  <c r="X370" i="2"/>
  <c r="W370" i="2"/>
  <c r="U370" i="2"/>
  <c r="V370" i="2"/>
  <c r="AA369" i="2"/>
  <c r="Y369" i="2"/>
  <c r="X369" i="2"/>
  <c r="W369" i="2"/>
  <c r="U369" i="2"/>
  <c r="V369" i="2"/>
  <c r="AA368" i="2"/>
  <c r="Y368" i="2"/>
  <c r="X368" i="2"/>
  <c r="W368" i="2"/>
  <c r="U368" i="2"/>
  <c r="V368" i="2"/>
  <c r="AA367" i="2"/>
  <c r="Y367" i="2"/>
  <c r="X367" i="2"/>
  <c r="W367" i="2"/>
  <c r="U367" i="2"/>
  <c r="V367" i="2"/>
  <c r="AA366" i="2"/>
  <c r="Y366" i="2"/>
  <c r="X366" i="2"/>
  <c r="W366" i="2"/>
  <c r="U366" i="2"/>
  <c r="V366" i="2"/>
  <c r="AA365" i="2"/>
  <c r="Y365" i="2"/>
  <c r="X365" i="2"/>
  <c r="W365" i="2"/>
  <c r="U365" i="2"/>
  <c r="V365" i="2"/>
  <c r="AA364" i="2"/>
  <c r="Y364" i="2"/>
  <c r="X364" i="2"/>
  <c r="W364" i="2"/>
  <c r="U364" i="2"/>
  <c r="V364" i="2"/>
  <c r="AA363" i="2"/>
  <c r="Y363" i="2"/>
  <c r="X363" i="2"/>
  <c r="W363" i="2"/>
  <c r="U363" i="2"/>
  <c r="V363" i="2"/>
  <c r="AA362" i="2"/>
  <c r="Y362" i="2"/>
  <c r="X362" i="2"/>
  <c r="W362" i="2"/>
  <c r="AA361" i="2"/>
  <c r="Y361" i="2"/>
  <c r="X361" i="2"/>
  <c r="W361" i="2"/>
  <c r="U361" i="2"/>
  <c r="V361" i="2"/>
  <c r="AA360" i="2"/>
  <c r="Y360" i="2"/>
  <c r="X360" i="2"/>
  <c r="W360" i="2"/>
  <c r="AA359" i="2"/>
  <c r="Y359" i="2"/>
  <c r="X359" i="2"/>
  <c r="W359" i="2"/>
  <c r="U359" i="2"/>
  <c r="V359" i="2"/>
  <c r="AA358" i="2"/>
  <c r="Y358" i="2"/>
  <c r="X358" i="2"/>
  <c r="W358" i="2"/>
  <c r="U358" i="2"/>
  <c r="V358" i="2"/>
  <c r="AA357" i="2"/>
  <c r="Y357" i="2"/>
  <c r="X357" i="2"/>
  <c r="W357" i="2"/>
  <c r="U357" i="2"/>
  <c r="V357" i="2"/>
  <c r="AA356" i="2"/>
  <c r="Y356" i="2"/>
  <c r="X356" i="2"/>
  <c r="W356" i="2"/>
  <c r="U356" i="2"/>
  <c r="V356" i="2"/>
  <c r="AA355" i="2"/>
  <c r="Y355" i="2"/>
  <c r="X355" i="2"/>
  <c r="W355" i="2"/>
  <c r="U355" i="2"/>
  <c r="V355" i="2"/>
  <c r="AA354" i="2"/>
  <c r="Y354" i="2"/>
  <c r="X354" i="2"/>
  <c r="W354" i="2"/>
  <c r="U354" i="2"/>
  <c r="V354" i="2"/>
  <c r="AA353" i="2"/>
  <c r="Y353" i="2"/>
  <c r="X353" i="2"/>
  <c r="W353" i="2"/>
  <c r="U353" i="2"/>
  <c r="V353" i="2"/>
  <c r="AA352" i="2"/>
  <c r="Y352" i="2"/>
  <c r="X352" i="2"/>
  <c r="W352" i="2"/>
  <c r="U352" i="2"/>
  <c r="V352" i="2"/>
  <c r="AA351" i="2"/>
  <c r="Y351" i="2"/>
  <c r="X351" i="2"/>
  <c r="W351" i="2"/>
  <c r="U351" i="2"/>
  <c r="V351" i="2"/>
  <c r="AA350" i="2"/>
  <c r="Y350" i="2"/>
  <c r="X350" i="2"/>
  <c r="W350" i="2"/>
  <c r="U350" i="2"/>
  <c r="V350" i="2"/>
  <c r="AA349" i="2"/>
  <c r="Y349" i="2"/>
  <c r="X349" i="2"/>
  <c r="W349" i="2"/>
  <c r="AA348" i="2"/>
  <c r="Y348" i="2"/>
  <c r="X348" i="2"/>
  <c r="W348" i="2"/>
  <c r="U348" i="2"/>
  <c r="V348" i="2"/>
  <c r="AA347" i="2"/>
  <c r="Y347" i="2"/>
  <c r="X347" i="2"/>
  <c r="W347" i="2"/>
  <c r="U347" i="2"/>
  <c r="V347" i="2"/>
  <c r="AA346" i="2"/>
  <c r="Y346" i="2"/>
  <c r="X346" i="2"/>
  <c r="W346" i="2"/>
  <c r="U346" i="2"/>
  <c r="V346" i="2"/>
  <c r="AA345" i="2"/>
  <c r="Y345" i="2"/>
  <c r="X345" i="2"/>
  <c r="W345" i="2"/>
  <c r="U345" i="2"/>
  <c r="V345" i="2"/>
  <c r="AA344" i="2"/>
  <c r="Y344" i="2"/>
  <c r="X344" i="2"/>
  <c r="W344" i="2"/>
  <c r="U344" i="2"/>
  <c r="V344" i="2"/>
  <c r="AA343" i="2"/>
  <c r="Y343" i="2"/>
  <c r="X343" i="2"/>
  <c r="W343" i="2"/>
  <c r="AA342" i="2"/>
  <c r="Y342" i="2"/>
  <c r="X342" i="2"/>
  <c r="W342" i="2"/>
  <c r="U342" i="2"/>
  <c r="V342" i="2"/>
  <c r="AA341" i="2"/>
  <c r="Y341" i="2"/>
  <c r="X341" i="2"/>
  <c r="W341" i="2"/>
  <c r="U341" i="2"/>
  <c r="V341" i="2"/>
  <c r="AA340" i="2"/>
  <c r="Y340" i="2"/>
  <c r="X340" i="2"/>
  <c r="W340" i="2"/>
  <c r="U340" i="2"/>
  <c r="V340" i="2"/>
  <c r="AA339" i="2"/>
  <c r="Y339" i="2"/>
  <c r="X339" i="2"/>
  <c r="W339" i="2"/>
  <c r="U339" i="2"/>
  <c r="V339" i="2"/>
  <c r="AA338" i="2"/>
  <c r="Y338" i="2"/>
  <c r="X338" i="2"/>
  <c r="W338" i="2"/>
  <c r="U338" i="2"/>
  <c r="V338" i="2"/>
  <c r="AA337" i="2"/>
  <c r="Y337" i="2"/>
  <c r="X337" i="2"/>
  <c r="W337" i="2"/>
  <c r="U337" i="2"/>
  <c r="V337" i="2"/>
  <c r="AA336" i="2"/>
  <c r="Y336" i="2"/>
  <c r="X336" i="2"/>
  <c r="W336" i="2"/>
  <c r="U336" i="2"/>
  <c r="V336" i="2"/>
  <c r="AA335" i="2"/>
  <c r="Y335" i="2"/>
  <c r="X335" i="2"/>
  <c r="W335" i="2"/>
  <c r="U335" i="2"/>
  <c r="V335" i="2"/>
  <c r="AA334" i="2"/>
  <c r="Y334" i="2"/>
  <c r="X334" i="2"/>
  <c r="W334" i="2"/>
  <c r="U334" i="2"/>
  <c r="V334" i="2"/>
  <c r="AA333" i="2"/>
  <c r="Y333" i="2"/>
  <c r="X333" i="2"/>
  <c r="W333" i="2"/>
  <c r="AA332" i="2"/>
  <c r="Y332" i="2"/>
  <c r="X332" i="2"/>
  <c r="W332" i="2"/>
  <c r="U332" i="2"/>
  <c r="V332" i="2"/>
  <c r="AA331" i="2"/>
  <c r="Y331" i="2"/>
  <c r="X331" i="2"/>
  <c r="W331" i="2"/>
  <c r="U331" i="2"/>
  <c r="V331" i="2"/>
  <c r="AA330" i="2"/>
  <c r="Y330" i="2"/>
  <c r="X330" i="2"/>
  <c r="W330" i="2"/>
  <c r="U330" i="2"/>
  <c r="V330" i="2"/>
  <c r="AA329" i="2"/>
  <c r="Y329" i="2"/>
  <c r="X329" i="2"/>
  <c r="W329" i="2"/>
  <c r="U329" i="2"/>
  <c r="V329" i="2"/>
  <c r="AA328" i="2"/>
  <c r="Y328" i="2"/>
  <c r="X328" i="2"/>
  <c r="W328" i="2"/>
  <c r="U328" i="2"/>
  <c r="V328" i="2"/>
  <c r="AA327" i="2"/>
  <c r="Y327" i="2"/>
  <c r="X327" i="2"/>
  <c r="W327" i="2"/>
  <c r="U327" i="2"/>
  <c r="V327" i="2"/>
  <c r="AA326" i="2"/>
  <c r="Y326" i="2"/>
  <c r="X326" i="2"/>
  <c r="W326" i="2"/>
  <c r="U326" i="2"/>
  <c r="V326" i="2"/>
  <c r="AA325" i="2"/>
  <c r="Y325" i="2"/>
  <c r="X325" i="2"/>
  <c r="W325" i="2"/>
  <c r="AA324" i="2"/>
  <c r="Y324" i="2"/>
  <c r="X324" i="2"/>
  <c r="W324" i="2"/>
  <c r="U324" i="2"/>
  <c r="V324" i="2"/>
  <c r="AA323" i="2"/>
  <c r="Y323" i="2"/>
  <c r="X323" i="2"/>
  <c r="W323" i="2"/>
  <c r="U323" i="2"/>
  <c r="V323" i="2"/>
  <c r="AA322" i="2"/>
  <c r="Y322" i="2"/>
  <c r="X322" i="2"/>
  <c r="W322" i="2"/>
  <c r="U322" i="2"/>
  <c r="V322" i="2"/>
  <c r="AA321" i="2"/>
  <c r="Y321" i="2"/>
  <c r="X321" i="2"/>
  <c r="W321" i="2"/>
  <c r="U321" i="2"/>
  <c r="V321" i="2"/>
  <c r="AA320" i="2"/>
  <c r="Y320" i="2"/>
  <c r="X320" i="2"/>
  <c r="W320" i="2"/>
  <c r="U320" i="2"/>
  <c r="V320" i="2"/>
  <c r="AA319" i="2"/>
  <c r="Y319" i="2"/>
  <c r="X319" i="2"/>
  <c r="W319" i="2"/>
  <c r="U319" i="2"/>
  <c r="V319" i="2"/>
  <c r="AA318" i="2"/>
  <c r="Y318" i="2"/>
  <c r="X318" i="2"/>
  <c r="W318" i="2"/>
  <c r="U318" i="2"/>
  <c r="V318" i="2"/>
  <c r="AA317" i="2"/>
  <c r="Y317" i="2"/>
  <c r="X317" i="2"/>
  <c r="W317" i="2"/>
  <c r="U317" i="2"/>
  <c r="V317" i="2"/>
  <c r="AA316" i="2"/>
  <c r="Y316" i="2"/>
  <c r="X316" i="2"/>
  <c r="W316" i="2"/>
  <c r="U316" i="2"/>
  <c r="V316" i="2"/>
  <c r="AA315" i="2"/>
  <c r="Y315" i="2"/>
  <c r="X315" i="2"/>
  <c r="W315" i="2"/>
  <c r="U315" i="2"/>
  <c r="V315" i="2"/>
  <c r="AA314" i="2"/>
  <c r="Y314" i="2"/>
  <c r="X314" i="2"/>
  <c r="W314" i="2"/>
  <c r="AA313" i="2"/>
  <c r="Y313" i="2"/>
  <c r="X313" i="2"/>
  <c r="W313" i="2"/>
  <c r="U313" i="2"/>
  <c r="V313" i="2"/>
  <c r="AA312" i="2"/>
  <c r="Y312" i="2"/>
  <c r="X312" i="2"/>
  <c r="W312" i="2"/>
  <c r="U312" i="2"/>
  <c r="V312" i="2"/>
  <c r="AA311" i="2"/>
  <c r="Y311" i="2"/>
  <c r="X311" i="2"/>
  <c r="W311" i="2"/>
  <c r="U311" i="2"/>
  <c r="V311" i="2"/>
  <c r="AA310" i="2"/>
  <c r="Y310" i="2"/>
  <c r="X310" i="2"/>
  <c r="W310" i="2"/>
  <c r="U310" i="2"/>
  <c r="V310" i="2"/>
  <c r="AA309" i="2"/>
  <c r="Y309" i="2"/>
  <c r="X309" i="2"/>
  <c r="W309" i="2"/>
  <c r="U309" i="2"/>
  <c r="V309" i="2"/>
  <c r="AA308" i="2"/>
  <c r="Y308" i="2"/>
  <c r="X308" i="2"/>
  <c r="W308" i="2"/>
  <c r="U308" i="2"/>
  <c r="V308" i="2"/>
  <c r="AA307" i="2"/>
  <c r="Y307" i="2"/>
  <c r="X307" i="2"/>
  <c r="W307" i="2"/>
  <c r="U307" i="2"/>
  <c r="V307" i="2"/>
  <c r="AA306" i="2"/>
  <c r="Y306" i="2"/>
  <c r="X306" i="2"/>
  <c r="W306" i="2"/>
  <c r="U306" i="2"/>
  <c r="V306" i="2"/>
  <c r="AA305" i="2"/>
  <c r="Y305" i="2"/>
  <c r="X305" i="2"/>
  <c r="W305" i="2"/>
  <c r="AA304" i="2"/>
  <c r="Y304" i="2"/>
  <c r="X304" i="2"/>
  <c r="W304" i="2"/>
  <c r="U304" i="2"/>
  <c r="V304" i="2"/>
  <c r="AA303" i="2"/>
  <c r="Y303" i="2"/>
  <c r="X303" i="2"/>
  <c r="W303" i="2"/>
  <c r="U303" i="2"/>
  <c r="V303" i="2"/>
  <c r="AA302" i="2"/>
  <c r="Y302" i="2"/>
  <c r="X302" i="2"/>
  <c r="W302" i="2"/>
  <c r="U302" i="2"/>
  <c r="V302" i="2"/>
  <c r="AA301" i="2"/>
  <c r="Y301" i="2"/>
  <c r="X301" i="2"/>
  <c r="W301" i="2"/>
  <c r="U301" i="2"/>
  <c r="V301" i="2"/>
  <c r="AA300" i="2"/>
  <c r="Y300" i="2"/>
  <c r="X300" i="2"/>
  <c r="W300" i="2"/>
  <c r="U300" i="2"/>
  <c r="V300" i="2"/>
  <c r="AA299" i="2"/>
  <c r="Y299" i="2"/>
  <c r="X299" i="2"/>
  <c r="W299" i="2"/>
  <c r="U299" i="2"/>
  <c r="V299" i="2"/>
  <c r="AA298" i="2"/>
  <c r="Y298" i="2"/>
  <c r="X298" i="2"/>
  <c r="W298" i="2"/>
  <c r="U298" i="2"/>
  <c r="V298" i="2"/>
  <c r="AA297" i="2"/>
  <c r="Y297" i="2"/>
  <c r="X297" i="2"/>
  <c r="W297" i="2"/>
  <c r="AA296" i="2"/>
  <c r="Y296" i="2"/>
  <c r="X296" i="2"/>
  <c r="W296" i="2"/>
  <c r="U296" i="2"/>
  <c r="V296" i="2"/>
  <c r="AA295" i="2"/>
  <c r="Y295" i="2"/>
  <c r="X295" i="2"/>
  <c r="W295" i="2"/>
  <c r="U295" i="2"/>
  <c r="V295" i="2"/>
  <c r="AA294" i="2"/>
  <c r="Y294" i="2"/>
  <c r="X294" i="2"/>
  <c r="W294" i="2"/>
  <c r="U294" i="2"/>
  <c r="V294" i="2"/>
  <c r="AA293" i="2"/>
  <c r="Y293" i="2"/>
  <c r="X293" i="2"/>
  <c r="W293" i="2"/>
  <c r="U293" i="2"/>
  <c r="V293" i="2"/>
  <c r="AA292" i="2"/>
  <c r="Y292" i="2"/>
  <c r="X292" i="2"/>
  <c r="W292" i="2"/>
  <c r="U292" i="2"/>
  <c r="V292" i="2"/>
  <c r="AA291" i="2"/>
  <c r="Y291" i="2"/>
  <c r="X291" i="2"/>
  <c r="W291" i="2"/>
  <c r="U291" i="2"/>
  <c r="V291" i="2"/>
  <c r="AA290" i="2"/>
  <c r="Y290" i="2"/>
  <c r="X290" i="2"/>
  <c r="W290" i="2"/>
  <c r="U290" i="2"/>
  <c r="V290" i="2"/>
  <c r="AA289" i="2"/>
  <c r="Y289" i="2"/>
  <c r="X289" i="2"/>
  <c r="W289" i="2"/>
  <c r="U289" i="2"/>
  <c r="V289" i="2"/>
  <c r="AA288" i="2"/>
  <c r="Y288" i="2"/>
  <c r="X288" i="2"/>
  <c r="W288" i="2"/>
  <c r="AA287" i="2"/>
  <c r="Y287" i="2"/>
  <c r="X287" i="2"/>
  <c r="W287" i="2"/>
  <c r="U287" i="2"/>
  <c r="V287" i="2"/>
  <c r="AA286" i="2"/>
  <c r="Y286" i="2"/>
  <c r="X286" i="2"/>
  <c r="W286" i="2"/>
  <c r="AA285" i="2"/>
  <c r="Y285" i="2"/>
  <c r="X285" i="2"/>
  <c r="W285" i="2"/>
  <c r="U285" i="2"/>
  <c r="V285" i="2"/>
  <c r="AA284" i="2"/>
  <c r="Y284" i="2"/>
  <c r="X284" i="2"/>
  <c r="W284" i="2"/>
  <c r="U284" i="2"/>
  <c r="V284" i="2"/>
  <c r="AA283" i="2"/>
  <c r="Y283" i="2"/>
  <c r="X283" i="2"/>
  <c r="W283" i="2"/>
  <c r="U283" i="2"/>
  <c r="V283" i="2"/>
  <c r="AA282" i="2"/>
  <c r="Y282" i="2"/>
  <c r="X282" i="2"/>
  <c r="W282" i="2"/>
  <c r="U282" i="2"/>
  <c r="V282" i="2"/>
  <c r="AA281" i="2"/>
  <c r="Y281" i="2"/>
  <c r="X281" i="2"/>
  <c r="W281" i="2"/>
  <c r="U281" i="2"/>
  <c r="V281" i="2"/>
  <c r="AA280" i="2"/>
  <c r="Y280" i="2"/>
  <c r="X280" i="2"/>
  <c r="W280" i="2"/>
  <c r="AA279" i="2"/>
  <c r="Y279" i="2"/>
  <c r="X279" i="2"/>
  <c r="W279" i="2"/>
  <c r="U279" i="2"/>
  <c r="V279" i="2"/>
  <c r="AA278" i="2"/>
  <c r="Y278" i="2"/>
  <c r="X278" i="2"/>
  <c r="W278" i="2"/>
  <c r="U278" i="2"/>
  <c r="V278" i="2"/>
  <c r="AA277" i="2"/>
  <c r="Y277" i="2"/>
  <c r="X277" i="2"/>
  <c r="W277" i="2"/>
  <c r="U277" i="2"/>
  <c r="V277" i="2"/>
  <c r="AA276" i="2"/>
  <c r="Y276" i="2"/>
  <c r="X276" i="2"/>
  <c r="W276" i="2"/>
  <c r="U276" i="2"/>
  <c r="V276" i="2"/>
  <c r="AA275" i="2"/>
  <c r="Y275" i="2"/>
  <c r="X275" i="2"/>
  <c r="W275" i="2"/>
  <c r="U275" i="2"/>
  <c r="V275" i="2"/>
  <c r="AA274" i="2"/>
  <c r="Y274" i="2"/>
  <c r="X274" i="2"/>
  <c r="W274" i="2"/>
  <c r="U274" i="2"/>
  <c r="V274" i="2"/>
  <c r="AA273" i="2"/>
  <c r="Y273" i="2"/>
  <c r="X273" i="2"/>
  <c r="W273" i="2"/>
  <c r="U273" i="2"/>
  <c r="V273" i="2"/>
  <c r="AA272" i="2"/>
  <c r="Y272" i="2"/>
  <c r="X272" i="2"/>
  <c r="W272" i="2"/>
  <c r="U272" i="2"/>
  <c r="V272" i="2"/>
  <c r="AA271" i="2"/>
  <c r="Y271" i="2"/>
  <c r="X271" i="2"/>
  <c r="W271" i="2"/>
  <c r="U271" i="2"/>
  <c r="V271" i="2"/>
  <c r="AA270" i="2"/>
  <c r="Y270" i="2"/>
  <c r="X270" i="2"/>
  <c r="W270" i="2"/>
  <c r="U270" i="2"/>
  <c r="V270" i="2"/>
  <c r="AA269" i="2"/>
  <c r="Y269" i="2"/>
  <c r="X269" i="2"/>
  <c r="W269" i="2"/>
  <c r="U269" i="2"/>
  <c r="V269" i="2"/>
  <c r="AA268" i="2"/>
  <c r="Y268" i="2"/>
  <c r="X268" i="2"/>
  <c r="W268" i="2"/>
  <c r="U268" i="2"/>
  <c r="V268" i="2"/>
  <c r="AA267" i="2"/>
  <c r="Y267" i="2"/>
  <c r="X267" i="2"/>
  <c r="W267" i="2"/>
  <c r="AA266" i="2"/>
  <c r="Y266" i="2"/>
  <c r="X266" i="2"/>
  <c r="W266" i="2"/>
  <c r="U266" i="2"/>
  <c r="V266" i="2"/>
  <c r="AA265" i="2"/>
  <c r="Y265" i="2"/>
  <c r="X265" i="2"/>
  <c r="W265" i="2"/>
  <c r="U265" i="2"/>
  <c r="V265" i="2"/>
  <c r="AA264" i="2"/>
  <c r="Y264" i="2"/>
  <c r="X264" i="2"/>
  <c r="W264" i="2"/>
  <c r="U264" i="2"/>
  <c r="V264" i="2"/>
  <c r="AA263" i="2"/>
  <c r="Y263" i="2"/>
  <c r="X263" i="2"/>
  <c r="W263" i="2"/>
  <c r="U263" i="2"/>
  <c r="V263" i="2"/>
  <c r="AA262" i="2"/>
  <c r="Y262" i="2"/>
  <c r="X262" i="2"/>
  <c r="W262" i="2"/>
  <c r="U262" i="2"/>
  <c r="V262" i="2"/>
  <c r="AA261" i="2"/>
  <c r="Y261" i="2"/>
  <c r="X261" i="2"/>
  <c r="W261" i="2"/>
  <c r="U261" i="2"/>
  <c r="V261" i="2"/>
  <c r="AA260" i="2"/>
  <c r="Y260" i="2"/>
  <c r="X260" i="2"/>
  <c r="W260" i="2"/>
  <c r="U260" i="2"/>
  <c r="V260" i="2"/>
  <c r="AA259" i="2"/>
  <c r="Y259" i="2"/>
  <c r="X259" i="2"/>
  <c r="W259" i="2"/>
  <c r="U259" i="2"/>
  <c r="V259" i="2"/>
  <c r="AA258" i="2"/>
  <c r="Y258" i="2"/>
  <c r="X258" i="2"/>
  <c r="W258" i="2"/>
  <c r="U258" i="2"/>
  <c r="V258" i="2"/>
  <c r="AA257" i="2"/>
  <c r="Y257" i="2"/>
  <c r="X257" i="2"/>
  <c r="W257" i="2"/>
  <c r="U257" i="2"/>
  <c r="V257" i="2"/>
  <c r="AA256" i="2"/>
  <c r="Y256" i="2"/>
  <c r="X256" i="2"/>
  <c r="W256" i="2"/>
  <c r="U256" i="2"/>
  <c r="V256" i="2"/>
  <c r="AA255" i="2"/>
  <c r="Y255" i="2"/>
  <c r="X255" i="2"/>
  <c r="W255" i="2"/>
  <c r="U255" i="2"/>
  <c r="V255" i="2"/>
  <c r="AA254" i="2"/>
  <c r="Y254" i="2"/>
  <c r="X254" i="2"/>
  <c r="W254" i="2"/>
  <c r="U254" i="2"/>
  <c r="V254" i="2"/>
  <c r="AA253" i="2"/>
  <c r="Y253" i="2"/>
  <c r="X253" i="2"/>
  <c r="W253" i="2"/>
  <c r="U253" i="2"/>
  <c r="V253" i="2"/>
  <c r="AA252" i="2"/>
  <c r="Y252" i="2"/>
  <c r="X252" i="2"/>
  <c r="W252" i="2"/>
  <c r="U252" i="2"/>
  <c r="V252" i="2"/>
  <c r="AA251" i="2"/>
  <c r="Y251" i="2"/>
  <c r="X251" i="2"/>
  <c r="W251" i="2"/>
  <c r="AA250" i="2"/>
  <c r="Y250" i="2"/>
  <c r="X250" i="2"/>
  <c r="W250" i="2"/>
  <c r="U250" i="2"/>
  <c r="V250" i="2"/>
  <c r="AA249" i="2"/>
  <c r="Y249" i="2"/>
  <c r="X249" i="2"/>
  <c r="W249" i="2"/>
  <c r="U249" i="2"/>
  <c r="V249" i="2"/>
  <c r="AA248" i="2"/>
  <c r="Y248" i="2"/>
  <c r="X248" i="2"/>
  <c r="W248" i="2"/>
  <c r="U248" i="2"/>
  <c r="V248" i="2"/>
  <c r="AA247" i="2"/>
  <c r="Y247" i="2"/>
  <c r="X247" i="2"/>
  <c r="W247" i="2"/>
  <c r="AA246" i="2"/>
  <c r="Y246" i="2"/>
  <c r="X246" i="2"/>
  <c r="W246" i="2"/>
  <c r="U246" i="2"/>
  <c r="V246" i="2"/>
  <c r="AA245" i="2"/>
  <c r="Y245" i="2"/>
  <c r="X245" i="2"/>
  <c r="W245" i="2"/>
  <c r="U245" i="2"/>
  <c r="V245" i="2"/>
  <c r="AA244" i="2"/>
  <c r="Y244" i="2"/>
  <c r="X244" i="2"/>
  <c r="W244" i="2"/>
  <c r="U244" i="2"/>
  <c r="V244" i="2"/>
  <c r="AA243" i="2"/>
  <c r="Y243" i="2"/>
  <c r="X243" i="2"/>
  <c r="W243" i="2"/>
  <c r="U243" i="2"/>
  <c r="V243" i="2"/>
  <c r="AA242" i="2"/>
  <c r="Y242" i="2"/>
  <c r="X242" i="2"/>
  <c r="W242" i="2"/>
  <c r="U242" i="2"/>
  <c r="V242" i="2"/>
  <c r="AA241" i="2"/>
  <c r="Y241" i="2"/>
  <c r="X241" i="2"/>
  <c r="W241" i="2"/>
  <c r="U241" i="2"/>
  <c r="V241" i="2"/>
  <c r="AA240" i="2"/>
  <c r="Y240" i="2"/>
  <c r="X240" i="2"/>
  <c r="W240" i="2"/>
  <c r="U240" i="2"/>
  <c r="V240" i="2"/>
  <c r="AA239" i="2"/>
  <c r="Y239" i="2"/>
  <c r="X239" i="2"/>
  <c r="W239" i="2"/>
  <c r="U239" i="2"/>
  <c r="V239" i="2"/>
  <c r="AA238" i="2"/>
  <c r="Y238" i="2"/>
  <c r="X238" i="2"/>
  <c r="W238" i="2"/>
  <c r="AA237" i="2"/>
  <c r="Y237" i="2"/>
  <c r="X237" i="2"/>
  <c r="W237" i="2"/>
  <c r="U237" i="2"/>
  <c r="V237" i="2"/>
  <c r="AA236" i="2"/>
  <c r="Y236" i="2"/>
  <c r="X236" i="2"/>
  <c r="W236" i="2"/>
  <c r="U236" i="2"/>
  <c r="V236" i="2"/>
  <c r="AA235" i="2"/>
  <c r="Y235" i="2"/>
  <c r="X235" i="2"/>
  <c r="W235" i="2"/>
  <c r="U235" i="2"/>
  <c r="V235" i="2"/>
  <c r="AA234" i="2"/>
  <c r="Y234" i="2"/>
  <c r="X234" i="2"/>
  <c r="W234" i="2"/>
  <c r="U234" i="2"/>
  <c r="V234" i="2"/>
  <c r="AA233" i="2"/>
  <c r="Y233" i="2"/>
  <c r="X233" i="2"/>
  <c r="W233" i="2"/>
  <c r="U233" i="2"/>
  <c r="V233" i="2"/>
  <c r="AA232" i="2"/>
  <c r="Y232" i="2"/>
  <c r="X232" i="2"/>
  <c r="W232" i="2"/>
  <c r="U232" i="2"/>
  <c r="V232" i="2"/>
  <c r="AA231" i="2"/>
  <c r="Y231" i="2"/>
  <c r="X231" i="2"/>
  <c r="W231" i="2"/>
  <c r="U231" i="2"/>
  <c r="V231" i="2"/>
  <c r="AA230" i="2"/>
  <c r="Y230" i="2"/>
  <c r="X230" i="2"/>
  <c r="W230" i="2"/>
  <c r="U230" i="2"/>
  <c r="V230" i="2"/>
  <c r="AA229" i="2"/>
  <c r="Y229" i="2"/>
  <c r="X229" i="2"/>
  <c r="W229" i="2"/>
  <c r="AA228" i="2"/>
  <c r="Y228" i="2"/>
  <c r="X228" i="2"/>
  <c r="W228" i="2"/>
  <c r="AA227" i="2"/>
  <c r="Y227" i="2"/>
  <c r="X227" i="2"/>
  <c r="W227" i="2"/>
  <c r="U227" i="2"/>
  <c r="V227" i="2"/>
  <c r="AA226" i="2"/>
  <c r="Y226" i="2"/>
  <c r="X226" i="2"/>
  <c r="W226" i="2"/>
  <c r="AA225" i="2"/>
  <c r="Y225" i="2"/>
  <c r="X225" i="2"/>
  <c r="W225" i="2"/>
  <c r="U225" i="2"/>
  <c r="V225" i="2"/>
  <c r="AA224" i="2"/>
  <c r="Y224" i="2"/>
  <c r="X224" i="2"/>
  <c r="W224" i="2"/>
  <c r="U224" i="2"/>
  <c r="V224" i="2"/>
  <c r="AA223" i="2"/>
  <c r="Y223" i="2"/>
  <c r="X223" i="2"/>
  <c r="W223" i="2"/>
  <c r="U223" i="2"/>
  <c r="V223" i="2"/>
  <c r="AA222" i="2"/>
  <c r="Y222" i="2"/>
  <c r="X222" i="2"/>
  <c r="W222" i="2"/>
  <c r="U222" i="2"/>
  <c r="V222" i="2"/>
  <c r="AA221" i="2"/>
  <c r="Y221" i="2"/>
  <c r="X221" i="2"/>
  <c r="W221" i="2"/>
  <c r="AA220" i="2"/>
  <c r="Y220" i="2"/>
  <c r="X220" i="2"/>
  <c r="W220" i="2"/>
  <c r="U220" i="2"/>
  <c r="V220" i="2"/>
  <c r="AA219" i="2"/>
  <c r="Y219" i="2"/>
  <c r="X219" i="2"/>
  <c r="W219" i="2"/>
  <c r="U219" i="2"/>
  <c r="V219" i="2"/>
  <c r="AA218" i="2"/>
  <c r="Y218" i="2"/>
  <c r="X218" i="2"/>
  <c r="W218" i="2"/>
  <c r="U218" i="2"/>
  <c r="V218" i="2"/>
  <c r="AA217" i="2"/>
  <c r="Y217" i="2"/>
  <c r="X217" i="2"/>
  <c r="W217" i="2"/>
  <c r="U217" i="2"/>
  <c r="V217" i="2"/>
  <c r="AA216" i="2"/>
  <c r="Y216" i="2"/>
  <c r="X216" i="2"/>
  <c r="W216" i="2"/>
  <c r="U216" i="2"/>
  <c r="V216" i="2"/>
  <c r="AA215" i="2"/>
  <c r="Y215" i="2"/>
  <c r="X215" i="2"/>
  <c r="W215" i="2"/>
  <c r="AA214" i="2"/>
  <c r="Y214" i="2"/>
  <c r="X214" i="2"/>
  <c r="W214" i="2"/>
  <c r="U214" i="2"/>
  <c r="V214" i="2"/>
  <c r="AA213" i="2"/>
  <c r="Y213" i="2"/>
  <c r="X213" i="2"/>
  <c r="W213" i="2"/>
  <c r="AA212" i="2"/>
  <c r="Y212" i="2"/>
  <c r="X212" i="2"/>
  <c r="W212" i="2"/>
  <c r="AA211" i="2"/>
  <c r="Y211" i="2"/>
  <c r="X211" i="2"/>
  <c r="W211" i="2"/>
  <c r="U211" i="2"/>
  <c r="V211" i="2"/>
  <c r="AA210" i="2"/>
  <c r="Y210" i="2"/>
  <c r="X210" i="2"/>
  <c r="W210" i="2"/>
  <c r="U210" i="2"/>
  <c r="V210" i="2"/>
  <c r="AA209" i="2"/>
  <c r="Y209" i="2"/>
  <c r="X209" i="2"/>
  <c r="W209" i="2"/>
  <c r="U209" i="2"/>
  <c r="V209" i="2"/>
  <c r="AA208" i="2"/>
  <c r="Y208" i="2"/>
  <c r="X208" i="2"/>
  <c r="W208" i="2"/>
  <c r="U208" i="2"/>
  <c r="V208" i="2"/>
  <c r="AA207" i="2"/>
  <c r="Y207" i="2"/>
  <c r="X207" i="2"/>
  <c r="W207" i="2"/>
  <c r="AA206" i="2"/>
  <c r="Y206" i="2"/>
  <c r="X206" i="2"/>
  <c r="W206" i="2"/>
  <c r="U206" i="2"/>
  <c r="V206" i="2"/>
  <c r="AA205" i="2"/>
  <c r="Y205" i="2"/>
  <c r="X205" i="2"/>
  <c r="W205" i="2"/>
  <c r="AA204" i="2"/>
  <c r="Y204" i="2"/>
  <c r="X204" i="2"/>
  <c r="W204" i="2"/>
  <c r="AA203" i="2"/>
  <c r="Y203" i="2"/>
  <c r="X203" i="2"/>
  <c r="W203" i="2"/>
  <c r="AA202" i="2"/>
  <c r="Y202" i="2"/>
  <c r="X202" i="2"/>
  <c r="W202" i="2"/>
  <c r="U202" i="2"/>
  <c r="V202" i="2"/>
  <c r="AA201" i="2"/>
  <c r="Y201" i="2"/>
  <c r="X201" i="2"/>
  <c r="W201" i="2"/>
  <c r="U201" i="2"/>
  <c r="V201" i="2"/>
  <c r="AA200" i="2"/>
  <c r="Y200" i="2"/>
  <c r="X200" i="2"/>
  <c r="W200" i="2"/>
  <c r="AA199" i="2"/>
  <c r="Y199" i="2"/>
  <c r="X199" i="2"/>
  <c r="W199" i="2"/>
  <c r="U199" i="2"/>
  <c r="V199" i="2"/>
  <c r="AA198" i="2"/>
  <c r="Y198" i="2"/>
  <c r="X198" i="2"/>
  <c r="W198" i="2"/>
  <c r="U198" i="2"/>
  <c r="V198" i="2"/>
  <c r="AA197" i="2"/>
  <c r="Y197" i="2"/>
  <c r="X197" i="2"/>
  <c r="W197" i="2"/>
  <c r="U197" i="2"/>
  <c r="V197" i="2"/>
  <c r="AA196" i="2"/>
  <c r="Y196" i="2"/>
  <c r="X196" i="2"/>
  <c r="W196" i="2"/>
  <c r="U196" i="2"/>
  <c r="V196" i="2"/>
  <c r="AA195" i="2"/>
  <c r="Y195" i="2"/>
  <c r="X195" i="2"/>
  <c r="W195" i="2"/>
  <c r="U195" i="2"/>
  <c r="V195" i="2"/>
  <c r="AA194" i="2"/>
  <c r="Y194" i="2"/>
  <c r="X194" i="2"/>
  <c r="W194" i="2"/>
  <c r="AA193" i="2"/>
  <c r="Y193" i="2"/>
  <c r="X193" i="2"/>
  <c r="W193" i="2"/>
  <c r="U193" i="2"/>
  <c r="V193" i="2"/>
  <c r="AA192" i="2"/>
  <c r="Y192" i="2"/>
  <c r="X192" i="2"/>
  <c r="W192" i="2"/>
  <c r="U192" i="2"/>
  <c r="V192" i="2"/>
  <c r="AA191" i="2"/>
  <c r="Y191" i="2"/>
  <c r="X191" i="2"/>
  <c r="W191" i="2"/>
  <c r="U191" i="2"/>
  <c r="V191" i="2"/>
  <c r="AA190" i="2"/>
  <c r="Y190" i="2"/>
  <c r="X190" i="2"/>
  <c r="W190" i="2"/>
  <c r="U190" i="2"/>
  <c r="V190" i="2"/>
  <c r="AA189" i="2"/>
  <c r="Y189" i="2"/>
  <c r="X189" i="2"/>
  <c r="W189" i="2"/>
  <c r="U189" i="2"/>
  <c r="V189" i="2"/>
  <c r="AA188" i="2"/>
  <c r="Y188" i="2"/>
  <c r="X188" i="2"/>
  <c r="W188" i="2"/>
  <c r="U188" i="2"/>
  <c r="V188" i="2"/>
  <c r="AA187" i="2"/>
  <c r="Y187" i="2"/>
  <c r="X187" i="2"/>
  <c r="W187" i="2"/>
  <c r="AA186" i="2"/>
  <c r="Y186" i="2"/>
  <c r="X186" i="2"/>
  <c r="W186" i="2"/>
  <c r="AA185" i="2"/>
  <c r="Y185" i="2"/>
  <c r="X185" i="2"/>
  <c r="W185" i="2"/>
  <c r="AA184" i="2"/>
  <c r="Y184" i="2"/>
  <c r="X184" i="2"/>
  <c r="W184" i="2"/>
  <c r="U184" i="2"/>
  <c r="V184" i="2"/>
  <c r="AA183" i="2"/>
  <c r="Y183" i="2"/>
  <c r="X183" i="2"/>
  <c r="W183" i="2"/>
  <c r="AA182" i="2"/>
  <c r="Y182" i="2"/>
  <c r="X182" i="2"/>
  <c r="W182" i="2"/>
  <c r="U182" i="2"/>
  <c r="V182" i="2"/>
  <c r="AA181" i="2"/>
  <c r="Y181" i="2"/>
  <c r="X181" i="2"/>
  <c r="W181" i="2"/>
  <c r="U181" i="2"/>
  <c r="V181" i="2"/>
  <c r="AA180" i="2"/>
  <c r="Y180" i="2"/>
  <c r="X180" i="2"/>
  <c r="W180" i="2"/>
  <c r="U180" i="2"/>
  <c r="V180" i="2"/>
  <c r="AA179" i="2"/>
  <c r="Y179" i="2"/>
  <c r="X179" i="2"/>
  <c r="W179" i="2"/>
  <c r="U179" i="2"/>
  <c r="V179" i="2"/>
  <c r="AA178" i="2"/>
  <c r="Y178" i="2"/>
  <c r="X178" i="2"/>
  <c r="W178" i="2"/>
  <c r="AA177" i="2"/>
  <c r="Y177" i="2"/>
  <c r="X177" i="2"/>
  <c r="W177" i="2"/>
  <c r="AA176" i="2"/>
  <c r="Y176" i="2"/>
  <c r="X176" i="2"/>
  <c r="W176" i="2"/>
  <c r="U176" i="2"/>
  <c r="V176" i="2"/>
  <c r="AA175" i="2"/>
  <c r="Y175" i="2"/>
  <c r="X175" i="2"/>
  <c r="W175" i="2"/>
  <c r="AA174" i="2"/>
  <c r="Y174" i="2"/>
  <c r="X174" i="2"/>
  <c r="W174" i="2"/>
  <c r="AA173" i="2"/>
  <c r="Y173" i="2"/>
  <c r="X173" i="2"/>
  <c r="W173" i="2"/>
  <c r="U173" i="2"/>
  <c r="V173" i="2"/>
  <c r="AA172" i="2"/>
  <c r="Y172" i="2"/>
  <c r="X172" i="2"/>
  <c r="W172" i="2"/>
  <c r="AA171" i="2"/>
  <c r="Y171" i="2"/>
  <c r="X171" i="2"/>
  <c r="W171" i="2"/>
  <c r="AA170" i="2"/>
  <c r="Y170" i="2"/>
  <c r="X170" i="2"/>
  <c r="W170" i="2"/>
  <c r="U170" i="2"/>
  <c r="V170" i="2"/>
  <c r="AA169" i="2"/>
  <c r="Y169" i="2"/>
  <c r="X169" i="2"/>
  <c r="W169" i="2"/>
  <c r="U169" i="2"/>
  <c r="V169" i="2"/>
  <c r="AA168" i="2"/>
  <c r="Y168" i="2"/>
  <c r="X168" i="2"/>
  <c r="W168" i="2"/>
  <c r="U168" i="2"/>
  <c r="V168" i="2"/>
  <c r="AA167" i="2"/>
  <c r="Y167" i="2"/>
  <c r="X167" i="2"/>
  <c r="W167" i="2"/>
  <c r="U167" i="2"/>
  <c r="V167" i="2"/>
  <c r="AA166" i="2"/>
  <c r="Y166" i="2"/>
  <c r="X166" i="2"/>
  <c r="W166" i="2"/>
  <c r="AA165" i="2"/>
  <c r="Y165" i="2"/>
  <c r="X165" i="2"/>
  <c r="W165" i="2"/>
  <c r="AA164" i="2"/>
  <c r="Y164" i="2"/>
  <c r="X164" i="2"/>
  <c r="W164" i="2"/>
  <c r="U164" i="2"/>
  <c r="V164" i="2"/>
  <c r="AA163" i="2"/>
  <c r="Y163" i="2"/>
  <c r="X163" i="2"/>
  <c r="W163" i="2"/>
  <c r="U163" i="2"/>
  <c r="V163" i="2"/>
  <c r="AA162" i="2"/>
  <c r="Y162" i="2"/>
  <c r="X162" i="2"/>
  <c r="W162" i="2"/>
  <c r="AA161" i="2"/>
  <c r="Y161" i="2"/>
  <c r="X161" i="2"/>
  <c r="W161" i="2"/>
  <c r="U161" i="2"/>
  <c r="V161" i="2"/>
  <c r="AA160" i="2"/>
  <c r="Y160" i="2"/>
  <c r="X160" i="2"/>
  <c r="W160" i="2"/>
  <c r="U160" i="2"/>
  <c r="V160" i="2"/>
  <c r="AA159" i="2"/>
  <c r="Y159" i="2"/>
  <c r="X159" i="2"/>
  <c r="W159" i="2"/>
  <c r="U159" i="2"/>
  <c r="V159" i="2"/>
  <c r="AA158" i="2"/>
  <c r="Y158" i="2"/>
  <c r="X158" i="2"/>
  <c r="W158" i="2"/>
  <c r="U158" i="2"/>
  <c r="V158" i="2"/>
  <c r="AA157" i="2"/>
  <c r="Y157" i="2"/>
  <c r="X157" i="2"/>
  <c r="W157" i="2"/>
  <c r="U157" i="2"/>
  <c r="V157" i="2"/>
  <c r="AA156" i="2"/>
  <c r="Y156" i="2"/>
  <c r="X156" i="2"/>
  <c r="W156" i="2"/>
  <c r="U156" i="2"/>
  <c r="V156" i="2"/>
  <c r="AA155" i="2"/>
  <c r="Y155" i="2"/>
  <c r="X155" i="2"/>
  <c r="W155" i="2"/>
  <c r="U155" i="2"/>
  <c r="V155" i="2"/>
  <c r="AA154" i="2"/>
  <c r="Y154" i="2"/>
  <c r="X154" i="2"/>
  <c r="W154" i="2"/>
  <c r="U154" i="2"/>
  <c r="V154" i="2"/>
  <c r="AA153" i="2"/>
  <c r="Y153" i="2"/>
  <c r="X153" i="2"/>
  <c r="W153" i="2"/>
  <c r="U153" i="2"/>
  <c r="V153" i="2"/>
  <c r="AA152" i="2"/>
  <c r="Y152" i="2"/>
  <c r="X152" i="2"/>
  <c r="W152" i="2"/>
  <c r="U152" i="2"/>
  <c r="V152" i="2"/>
  <c r="AA151" i="2"/>
  <c r="Y151" i="2"/>
  <c r="X151" i="2"/>
  <c r="W151" i="2"/>
  <c r="U151" i="2"/>
  <c r="V151" i="2"/>
  <c r="AA150" i="2"/>
  <c r="Y150" i="2"/>
  <c r="X150" i="2"/>
  <c r="W150" i="2"/>
  <c r="U150" i="2"/>
  <c r="V150" i="2"/>
  <c r="AA149" i="2"/>
  <c r="Y149" i="2"/>
  <c r="X149" i="2"/>
  <c r="W149" i="2"/>
  <c r="AA148" i="2"/>
  <c r="Y148" i="2"/>
  <c r="X148" i="2"/>
  <c r="W148" i="2"/>
  <c r="U148" i="2"/>
  <c r="V148" i="2"/>
  <c r="AA147" i="2"/>
  <c r="Y147" i="2"/>
  <c r="X147" i="2"/>
  <c r="W147" i="2"/>
  <c r="U147" i="2"/>
  <c r="V147" i="2"/>
  <c r="AA146" i="2"/>
  <c r="Y146" i="2"/>
  <c r="X146" i="2"/>
  <c r="W146" i="2"/>
  <c r="U146" i="2"/>
  <c r="V146" i="2"/>
  <c r="AA145" i="2"/>
  <c r="Y145" i="2"/>
  <c r="X145" i="2"/>
  <c r="W145" i="2"/>
  <c r="U145" i="2"/>
  <c r="V145" i="2"/>
  <c r="AA144" i="2"/>
  <c r="Y144" i="2"/>
  <c r="X144" i="2"/>
  <c r="W144" i="2"/>
  <c r="U144" i="2"/>
  <c r="V144" i="2"/>
  <c r="AA143" i="2"/>
  <c r="Y143" i="2"/>
  <c r="X143" i="2"/>
  <c r="W143" i="2"/>
  <c r="U143" i="2"/>
  <c r="V143" i="2"/>
  <c r="AA142" i="2"/>
  <c r="Y142" i="2"/>
  <c r="X142" i="2"/>
  <c r="W142" i="2"/>
  <c r="U142" i="2"/>
  <c r="V142" i="2"/>
  <c r="AA141" i="2"/>
  <c r="Y141" i="2"/>
  <c r="X141" i="2"/>
  <c r="W141" i="2"/>
  <c r="U141" i="2"/>
  <c r="V141" i="2"/>
  <c r="AA140" i="2"/>
  <c r="Y140" i="2"/>
  <c r="X140" i="2"/>
  <c r="W140" i="2"/>
  <c r="U140" i="2"/>
  <c r="V140" i="2"/>
  <c r="AA139" i="2"/>
  <c r="Y139" i="2"/>
  <c r="X139" i="2"/>
  <c r="W139" i="2"/>
  <c r="U139" i="2"/>
  <c r="V139" i="2"/>
  <c r="AA138" i="2"/>
  <c r="Y138" i="2"/>
  <c r="X138" i="2"/>
  <c r="W138" i="2"/>
  <c r="U138" i="2"/>
  <c r="V138" i="2"/>
  <c r="AA137" i="2"/>
  <c r="Y137" i="2"/>
  <c r="X137" i="2"/>
  <c r="W137" i="2"/>
  <c r="U137" i="2"/>
  <c r="V137" i="2"/>
  <c r="AA136" i="2"/>
  <c r="Y136" i="2"/>
  <c r="X136" i="2"/>
  <c r="W136" i="2"/>
  <c r="U136" i="2"/>
  <c r="V136" i="2"/>
  <c r="AA135" i="2"/>
  <c r="Y135" i="2"/>
  <c r="X135" i="2"/>
  <c r="W135" i="2"/>
  <c r="AA134" i="2"/>
  <c r="Y134" i="2"/>
  <c r="X134" i="2"/>
  <c r="W134" i="2"/>
  <c r="U134" i="2"/>
  <c r="V134" i="2"/>
  <c r="AA133" i="2"/>
  <c r="Y133" i="2"/>
  <c r="X133" i="2"/>
  <c r="W133" i="2"/>
  <c r="U133" i="2"/>
  <c r="V133" i="2"/>
  <c r="AA132" i="2"/>
  <c r="Y132" i="2"/>
  <c r="X132" i="2"/>
  <c r="W132" i="2"/>
  <c r="AA131" i="2"/>
  <c r="Y131" i="2"/>
  <c r="X131" i="2"/>
  <c r="W131" i="2"/>
  <c r="U131" i="2"/>
  <c r="V131" i="2"/>
  <c r="AA130" i="2"/>
  <c r="Y130" i="2"/>
  <c r="X130" i="2"/>
  <c r="W130" i="2"/>
  <c r="AA129" i="2"/>
  <c r="Y129" i="2"/>
  <c r="X129" i="2"/>
  <c r="W129" i="2"/>
  <c r="U129" i="2"/>
  <c r="V129" i="2"/>
  <c r="AA128" i="2"/>
  <c r="Y128" i="2"/>
  <c r="X128" i="2"/>
  <c r="W128" i="2"/>
  <c r="U128" i="2"/>
  <c r="V128" i="2"/>
  <c r="AA127" i="2"/>
  <c r="Y127" i="2"/>
  <c r="X127" i="2"/>
  <c r="W127" i="2"/>
  <c r="U127" i="2"/>
  <c r="V127" i="2"/>
  <c r="AA126" i="2"/>
  <c r="Y126" i="2"/>
  <c r="X126" i="2"/>
  <c r="W126" i="2"/>
  <c r="U126" i="2"/>
  <c r="V126" i="2"/>
  <c r="AA125" i="2"/>
  <c r="Y125" i="2"/>
  <c r="X125" i="2"/>
  <c r="W125" i="2"/>
  <c r="U125" i="2"/>
  <c r="V125" i="2"/>
  <c r="AA124" i="2"/>
  <c r="Y124" i="2"/>
  <c r="X124" i="2"/>
  <c r="W124" i="2"/>
  <c r="U124" i="2"/>
  <c r="V124" i="2"/>
  <c r="AA123" i="2"/>
  <c r="Y123" i="2"/>
  <c r="X123" i="2"/>
  <c r="W123" i="2"/>
  <c r="U123" i="2"/>
  <c r="V123" i="2"/>
  <c r="AA122" i="2"/>
  <c r="Y122" i="2"/>
  <c r="X122" i="2"/>
  <c r="W122" i="2"/>
  <c r="U122" i="2"/>
  <c r="V122" i="2"/>
  <c r="AA121" i="2"/>
  <c r="Y121" i="2"/>
  <c r="X121" i="2"/>
  <c r="W121" i="2"/>
  <c r="U121" i="2"/>
  <c r="V121" i="2"/>
  <c r="AA120" i="2"/>
  <c r="Y120" i="2"/>
  <c r="X120" i="2"/>
  <c r="W120" i="2"/>
  <c r="U120" i="2"/>
  <c r="V120" i="2"/>
  <c r="AA119" i="2"/>
  <c r="Y119" i="2"/>
  <c r="X119" i="2"/>
  <c r="W119" i="2"/>
  <c r="U119" i="2"/>
  <c r="V119" i="2"/>
  <c r="AA118" i="2"/>
  <c r="Y118" i="2"/>
  <c r="X118" i="2"/>
  <c r="W118" i="2"/>
  <c r="U118" i="2"/>
  <c r="V118" i="2"/>
  <c r="AA117" i="2"/>
  <c r="Y117" i="2"/>
  <c r="X117" i="2"/>
  <c r="W117" i="2"/>
  <c r="U117" i="2"/>
  <c r="V117" i="2"/>
  <c r="AA116" i="2"/>
  <c r="Y116" i="2"/>
  <c r="X116" i="2"/>
  <c r="W116" i="2"/>
  <c r="U116" i="2"/>
  <c r="V116" i="2"/>
  <c r="AA115" i="2"/>
  <c r="Y115" i="2"/>
  <c r="X115" i="2"/>
  <c r="W115" i="2"/>
  <c r="U115" i="2"/>
  <c r="V115" i="2"/>
  <c r="AA114" i="2"/>
  <c r="Y114" i="2"/>
  <c r="X114" i="2"/>
  <c r="W114" i="2"/>
  <c r="U114" i="2"/>
  <c r="V114" i="2"/>
  <c r="AA113" i="2"/>
  <c r="Y113" i="2"/>
  <c r="X113" i="2"/>
  <c r="W113" i="2"/>
  <c r="AA112" i="2"/>
  <c r="Y112" i="2"/>
  <c r="X112" i="2"/>
  <c r="W112" i="2"/>
  <c r="U112" i="2"/>
  <c r="V112" i="2"/>
  <c r="AA111" i="2"/>
  <c r="Y111" i="2"/>
  <c r="X111" i="2"/>
  <c r="W111" i="2"/>
  <c r="AA110" i="2"/>
  <c r="Y110" i="2"/>
  <c r="X110" i="2"/>
  <c r="W110" i="2"/>
  <c r="U110" i="2"/>
  <c r="V110" i="2"/>
  <c r="AA109" i="2"/>
  <c r="Y109" i="2"/>
  <c r="X109" i="2"/>
  <c r="W109" i="2"/>
  <c r="AA108" i="2"/>
  <c r="Y108" i="2"/>
  <c r="X108" i="2"/>
  <c r="W108" i="2"/>
  <c r="U108" i="2"/>
  <c r="V108" i="2"/>
  <c r="AA107" i="2"/>
  <c r="Y107" i="2"/>
  <c r="X107" i="2"/>
  <c r="W107" i="2"/>
  <c r="U107" i="2"/>
  <c r="V107" i="2"/>
  <c r="AA106" i="2"/>
  <c r="Y106" i="2"/>
  <c r="X106" i="2"/>
  <c r="W106" i="2"/>
  <c r="U106" i="2"/>
  <c r="V106" i="2"/>
  <c r="AA105" i="2"/>
  <c r="Y105" i="2"/>
  <c r="X105" i="2"/>
  <c r="W105" i="2"/>
  <c r="AA104" i="2"/>
  <c r="Y104" i="2"/>
  <c r="X104" i="2"/>
  <c r="W104" i="2"/>
  <c r="U104" i="2"/>
  <c r="V104" i="2"/>
  <c r="AA103" i="2"/>
  <c r="Y103" i="2"/>
  <c r="X103" i="2"/>
  <c r="W103" i="2"/>
  <c r="U103" i="2"/>
  <c r="V103" i="2"/>
  <c r="AA102" i="2"/>
  <c r="Y102" i="2"/>
  <c r="X102" i="2"/>
  <c r="W102" i="2"/>
  <c r="U102" i="2"/>
  <c r="V102" i="2"/>
  <c r="AA101" i="2"/>
  <c r="Y101" i="2"/>
  <c r="X101" i="2"/>
  <c r="W101" i="2"/>
  <c r="U101" i="2"/>
  <c r="V101" i="2"/>
  <c r="AA100" i="2"/>
  <c r="Y100" i="2"/>
  <c r="X100" i="2"/>
  <c r="W100" i="2"/>
  <c r="U100" i="2"/>
  <c r="V100" i="2"/>
  <c r="AA99" i="2"/>
  <c r="Y99" i="2"/>
  <c r="X99" i="2"/>
  <c r="W99" i="2"/>
  <c r="U99" i="2"/>
  <c r="V99" i="2"/>
  <c r="AA98" i="2"/>
  <c r="Y98" i="2"/>
  <c r="X98" i="2"/>
  <c r="W98" i="2"/>
  <c r="U98" i="2"/>
  <c r="V98" i="2"/>
  <c r="AA97" i="2"/>
  <c r="Y97" i="2"/>
  <c r="X97" i="2"/>
  <c r="W97" i="2"/>
  <c r="U97" i="2"/>
  <c r="V97" i="2"/>
  <c r="AA96" i="2"/>
  <c r="Y96" i="2"/>
  <c r="X96" i="2"/>
  <c r="W96" i="2"/>
  <c r="U96" i="2"/>
  <c r="V96" i="2"/>
  <c r="AA95" i="2"/>
  <c r="Y95" i="2"/>
  <c r="X95" i="2"/>
  <c r="W95" i="2"/>
  <c r="AA94" i="2"/>
  <c r="Y94" i="2"/>
  <c r="X94" i="2"/>
  <c r="W94" i="2"/>
  <c r="U94" i="2"/>
  <c r="V94" i="2"/>
  <c r="AA93" i="2"/>
  <c r="Y93" i="2"/>
  <c r="X93" i="2"/>
  <c r="W93" i="2"/>
  <c r="U93" i="2"/>
  <c r="V93" i="2"/>
  <c r="AA92" i="2"/>
  <c r="Y92" i="2"/>
  <c r="X92" i="2"/>
  <c r="W92" i="2"/>
  <c r="AA91" i="2"/>
  <c r="Y91" i="2"/>
  <c r="X91" i="2"/>
  <c r="W91" i="2"/>
  <c r="U91" i="2"/>
  <c r="V91" i="2"/>
  <c r="AA90" i="2"/>
  <c r="Y90" i="2"/>
  <c r="X90" i="2"/>
  <c r="W90" i="2"/>
  <c r="U90" i="2"/>
  <c r="V90" i="2"/>
  <c r="AA89" i="2"/>
  <c r="Y89" i="2"/>
  <c r="X89" i="2"/>
  <c r="W89" i="2"/>
  <c r="U89" i="2"/>
  <c r="V89" i="2"/>
  <c r="AA88" i="2"/>
  <c r="Y88" i="2"/>
  <c r="X88" i="2"/>
  <c r="W88" i="2"/>
  <c r="U88" i="2"/>
  <c r="V88" i="2"/>
  <c r="AA87" i="2"/>
  <c r="Y87" i="2"/>
  <c r="X87" i="2"/>
  <c r="W87" i="2"/>
  <c r="U87" i="2"/>
  <c r="V87" i="2"/>
  <c r="AA86" i="2"/>
  <c r="Y86" i="2"/>
  <c r="X86" i="2"/>
  <c r="W86" i="2"/>
  <c r="AA85" i="2"/>
  <c r="Y85" i="2"/>
  <c r="X85" i="2"/>
  <c r="W85" i="2"/>
  <c r="U85" i="2"/>
  <c r="V85" i="2"/>
  <c r="AA84" i="2"/>
  <c r="Y84" i="2"/>
  <c r="X84" i="2"/>
  <c r="W84" i="2"/>
  <c r="U84" i="2"/>
  <c r="V84" i="2"/>
  <c r="AA83" i="2"/>
  <c r="Y83" i="2"/>
  <c r="X83" i="2"/>
  <c r="W83" i="2"/>
  <c r="U83" i="2"/>
  <c r="V83" i="2"/>
  <c r="AA82" i="2"/>
  <c r="Y82" i="2"/>
  <c r="X82" i="2"/>
  <c r="W82" i="2"/>
  <c r="U82" i="2"/>
  <c r="V82" i="2"/>
  <c r="AA81" i="2"/>
  <c r="Y81" i="2"/>
  <c r="X81" i="2"/>
  <c r="W81" i="2"/>
  <c r="U81" i="2"/>
  <c r="V81" i="2"/>
  <c r="AA80" i="2"/>
  <c r="Y80" i="2"/>
  <c r="X80" i="2"/>
  <c r="W80" i="2"/>
  <c r="U80" i="2"/>
  <c r="V80" i="2"/>
  <c r="AA79" i="2"/>
  <c r="Y79" i="2"/>
  <c r="X79" i="2"/>
  <c r="W79" i="2"/>
  <c r="U79" i="2"/>
  <c r="V79" i="2"/>
  <c r="AA78" i="2"/>
  <c r="Y78" i="2"/>
  <c r="X78" i="2"/>
  <c r="W78" i="2"/>
  <c r="U78" i="2"/>
  <c r="V78" i="2"/>
  <c r="AA77" i="2"/>
  <c r="Y77" i="2"/>
  <c r="X77" i="2"/>
  <c r="W77" i="2"/>
  <c r="U77" i="2"/>
  <c r="V77" i="2"/>
  <c r="AA76" i="2"/>
  <c r="Y76" i="2"/>
  <c r="X76" i="2"/>
  <c r="W76" i="2"/>
  <c r="U76" i="2"/>
  <c r="V76" i="2"/>
  <c r="AA75" i="2"/>
  <c r="Y75" i="2"/>
  <c r="X75" i="2"/>
  <c r="W75" i="2"/>
  <c r="U75" i="2"/>
  <c r="V75" i="2"/>
  <c r="AA74" i="2"/>
  <c r="Y74" i="2"/>
  <c r="X74" i="2"/>
  <c r="W74" i="2"/>
  <c r="U74" i="2"/>
  <c r="V74" i="2"/>
  <c r="AA73" i="2"/>
  <c r="Y73" i="2"/>
  <c r="X73" i="2"/>
  <c r="W73" i="2"/>
  <c r="AA72" i="2"/>
  <c r="Y72" i="2"/>
  <c r="X72" i="2"/>
  <c r="W72" i="2"/>
  <c r="AA71" i="2"/>
  <c r="Y71" i="2"/>
  <c r="X71" i="2"/>
  <c r="W71" i="2"/>
  <c r="U71" i="2"/>
  <c r="V71" i="2"/>
  <c r="AA70" i="2"/>
  <c r="Y70" i="2"/>
  <c r="X70" i="2"/>
  <c r="W70" i="2"/>
  <c r="U70" i="2"/>
  <c r="V70" i="2"/>
  <c r="AA69" i="2"/>
  <c r="Y69" i="2"/>
  <c r="X69" i="2"/>
  <c r="W69" i="2"/>
  <c r="U69" i="2"/>
  <c r="V69" i="2"/>
  <c r="AA68" i="2"/>
  <c r="Y68" i="2"/>
  <c r="X68" i="2"/>
  <c r="W68" i="2"/>
  <c r="U68" i="2"/>
  <c r="V68" i="2"/>
  <c r="AA67" i="2"/>
  <c r="Y67" i="2"/>
  <c r="X67" i="2"/>
  <c r="W67" i="2"/>
  <c r="AA66" i="2"/>
  <c r="Y66" i="2"/>
  <c r="X66" i="2"/>
  <c r="W66" i="2"/>
  <c r="U66" i="2"/>
  <c r="V66" i="2"/>
  <c r="AA65" i="2"/>
  <c r="Y65" i="2"/>
  <c r="X65" i="2"/>
  <c r="W65" i="2"/>
  <c r="U65" i="2"/>
  <c r="V65" i="2"/>
  <c r="AA64" i="2"/>
  <c r="Y64" i="2"/>
  <c r="X64" i="2"/>
  <c r="W64" i="2"/>
  <c r="U64" i="2"/>
  <c r="V64" i="2"/>
  <c r="AA63" i="2"/>
  <c r="Y63" i="2"/>
  <c r="X63" i="2"/>
  <c r="W63" i="2"/>
  <c r="AA62" i="2"/>
  <c r="Y62" i="2"/>
  <c r="X62" i="2"/>
  <c r="W62" i="2"/>
  <c r="U62" i="2"/>
  <c r="V62" i="2"/>
  <c r="AA61" i="2"/>
  <c r="Y61" i="2"/>
  <c r="X61" i="2"/>
  <c r="W61" i="2"/>
  <c r="U61" i="2"/>
  <c r="V61" i="2"/>
  <c r="AA60" i="2"/>
  <c r="Y60" i="2"/>
  <c r="X60" i="2"/>
  <c r="W60" i="2"/>
  <c r="AA59" i="2"/>
  <c r="Y59" i="2"/>
  <c r="X59" i="2"/>
  <c r="W59" i="2"/>
  <c r="U59" i="2"/>
  <c r="V59" i="2"/>
  <c r="AA58" i="2"/>
  <c r="Y58" i="2"/>
  <c r="X58" i="2"/>
  <c r="W58" i="2"/>
  <c r="U58" i="2"/>
  <c r="V58" i="2"/>
  <c r="AA57" i="2"/>
  <c r="Y57" i="2"/>
  <c r="X57" i="2"/>
  <c r="W57" i="2"/>
  <c r="U57" i="2"/>
  <c r="V57" i="2"/>
  <c r="AA56" i="2"/>
  <c r="Y56" i="2"/>
  <c r="X56" i="2"/>
  <c r="W56" i="2"/>
  <c r="U56" i="2"/>
  <c r="V56" i="2"/>
  <c r="AA55" i="2"/>
  <c r="Y55" i="2"/>
  <c r="X55" i="2"/>
  <c r="W55" i="2"/>
  <c r="U55" i="2"/>
  <c r="V55" i="2"/>
  <c r="AA54" i="2"/>
  <c r="Y54" i="2"/>
  <c r="X54" i="2"/>
  <c r="W54" i="2"/>
  <c r="U54" i="2"/>
  <c r="V54" i="2"/>
  <c r="AA53" i="2"/>
  <c r="Y53" i="2"/>
  <c r="X53" i="2"/>
  <c r="W53" i="2"/>
  <c r="U53" i="2"/>
  <c r="V53" i="2"/>
  <c r="AA52" i="2"/>
  <c r="Y52" i="2"/>
  <c r="X52" i="2"/>
  <c r="W52" i="2"/>
  <c r="U52" i="2"/>
  <c r="V52" i="2"/>
  <c r="AA51" i="2"/>
  <c r="Y51" i="2"/>
  <c r="X51" i="2"/>
  <c r="W51" i="2"/>
  <c r="AA50" i="2"/>
  <c r="Y50" i="2"/>
  <c r="X50" i="2"/>
  <c r="W50" i="2"/>
  <c r="U50" i="2"/>
  <c r="V50" i="2"/>
  <c r="AA49" i="2"/>
  <c r="Y49" i="2"/>
  <c r="X49" i="2"/>
  <c r="W49" i="2"/>
  <c r="U49" i="2"/>
  <c r="V49" i="2"/>
  <c r="AA48" i="2"/>
  <c r="Y48" i="2"/>
  <c r="X48" i="2"/>
  <c r="W48" i="2"/>
  <c r="U48" i="2"/>
  <c r="V48" i="2"/>
  <c r="AA47" i="2"/>
  <c r="Y47" i="2"/>
  <c r="X47" i="2"/>
  <c r="W47" i="2"/>
  <c r="U47" i="2"/>
  <c r="V47" i="2"/>
  <c r="AA46" i="2"/>
  <c r="Y46" i="2"/>
  <c r="X46" i="2"/>
  <c r="W46" i="2"/>
  <c r="U46" i="2"/>
  <c r="V46" i="2"/>
  <c r="AA45" i="2"/>
  <c r="Y45" i="2"/>
  <c r="X45" i="2"/>
  <c r="W45" i="2"/>
  <c r="AA44" i="2"/>
  <c r="Y44" i="2"/>
  <c r="X44" i="2"/>
  <c r="W44" i="2"/>
  <c r="U44" i="2"/>
  <c r="V44" i="2"/>
  <c r="AA43" i="2"/>
  <c r="Y43" i="2"/>
  <c r="X43" i="2"/>
  <c r="W43" i="2"/>
  <c r="U43" i="2"/>
  <c r="V43" i="2"/>
  <c r="AA42" i="2"/>
  <c r="Y42" i="2"/>
  <c r="X42" i="2"/>
  <c r="W42" i="2"/>
  <c r="U42" i="2"/>
  <c r="V42" i="2"/>
  <c r="AA41" i="2"/>
  <c r="Y41" i="2"/>
  <c r="X41" i="2"/>
  <c r="W41" i="2"/>
  <c r="AA40" i="2"/>
  <c r="Y40" i="2"/>
  <c r="X40" i="2"/>
  <c r="W40" i="2"/>
  <c r="U40" i="2"/>
  <c r="V40" i="2"/>
  <c r="AA39" i="2"/>
  <c r="Y39" i="2"/>
  <c r="X39" i="2"/>
  <c r="W39" i="2"/>
  <c r="U39" i="2"/>
  <c r="V39" i="2"/>
  <c r="AA38" i="2"/>
  <c r="Y38" i="2"/>
  <c r="X38" i="2"/>
  <c r="W38" i="2"/>
  <c r="U38" i="2"/>
  <c r="V38" i="2"/>
  <c r="AA37" i="2"/>
  <c r="Y37" i="2"/>
  <c r="X37" i="2"/>
  <c r="W37" i="2"/>
  <c r="U37" i="2"/>
  <c r="V37" i="2"/>
  <c r="AA36" i="2"/>
  <c r="Y36" i="2"/>
  <c r="X36" i="2"/>
  <c r="W36" i="2"/>
  <c r="U36" i="2"/>
  <c r="V36" i="2"/>
  <c r="AA35" i="2"/>
  <c r="Y35" i="2"/>
  <c r="X35" i="2"/>
  <c r="W35" i="2"/>
  <c r="U35" i="2"/>
  <c r="V35" i="2"/>
  <c r="AA34" i="2"/>
  <c r="Y34" i="2"/>
  <c r="X34" i="2"/>
  <c r="W34" i="2"/>
  <c r="U34" i="2"/>
  <c r="V34" i="2"/>
  <c r="AA33" i="2"/>
  <c r="Y33" i="2"/>
  <c r="X33" i="2"/>
  <c r="W33" i="2"/>
  <c r="U33" i="2"/>
  <c r="V33" i="2"/>
  <c r="AA32" i="2"/>
  <c r="Y32" i="2"/>
  <c r="X32" i="2"/>
  <c r="W32" i="2"/>
  <c r="U32" i="2"/>
  <c r="V32" i="2"/>
  <c r="AA31" i="2"/>
  <c r="Y31" i="2"/>
  <c r="X31" i="2"/>
  <c r="W31" i="2"/>
  <c r="U31" i="2"/>
  <c r="V31" i="2"/>
  <c r="AA30" i="2"/>
  <c r="Y30" i="2"/>
  <c r="X30" i="2"/>
  <c r="W30" i="2"/>
  <c r="U30" i="2"/>
  <c r="V30" i="2"/>
  <c r="AA29" i="2"/>
  <c r="Y29" i="2"/>
  <c r="X29" i="2"/>
  <c r="W29" i="2"/>
  <c r="U29" i="2"/>
  <c r="V29" i="2"/>
  <c r="AA28" i="2"/>
  <c r="Y28" i="2"/>
  <c r="X28" i="2"/>
  <c r="W28" i="2"/>
  <c r="U28" i="2"/>
  <c r="V28" i="2"/>
  <c r="AA27" i="2"/>
  <c r="Y27" i="2"/>
  <c r="X27" i="2"/>
  <c r="W27" i="2"/>
  <c r="U27" i="2"/>
  <c r="V27" i="2"/>
  <c r="AA26" i="2"/>
  <c r="Y26" i="2"/>
  <c r="X26" i="2"/>
  <c r="W26" i="2"/>
  <c r="AA25" i="2"/>
  <c r="Y25" i="2"/>
  <c r="X25" i="2"/>
  <c r="W25" i="2"/>
  <c r="U25" i="2"/>
  <c r="V25" i="2"/>
  <c r="AA24" i="2"/>
  <c r="Y24" i="2"/>
  <c r="X24" i="2"/>
  <c r="W24" i="2"/>
  <c r="U24" i="2"/>
  <c r="V24" i="2"/>
  <c r="AA23" i="2"/>
  <c r="Y23" i="2"/>
  <c r="X23" i="2"/>
  <c r="W23" i="2"/>
  <c r="U23" i="2"/>
  <c r="V23" i="2"/>
  <c r="AA22" i="2"/>
  <c r="Y22" i="2"/>
  <c r="X22" i="2"/>
  <c r="W22" i="2"/>
  <c r="AA21" i="2"/>
  <c r="Y21" i="2"/>
  <c r="X21" i="2"/>
  <c r="W21" i="2"/>
  <c r="U21" i="2"/>
  <c r="V21" i="2"/>
  <c r="AA20" i="2"/>
  <c r="Y20" i="2"/>
  <c r="X20" i="2"/>
  <c r="W20" i="2"/>
  <c r="U20" i="2"/>
  <c r="V20" i="2"/>
  <c r="AA19" i="2"/>
  <c r="Y19" i="2"/>
  <c r="X19" i="2"/>
  <c r="W19" i="2"/>
  <c r="U19" i="2"/>
  <c r="V19" i="2"/>
  <c r="AA18" i="2"/>
  <c r="Y18" i="2"/>
  <c r="X18" i="2"/>
  <c r="W18" i="2"/>
  <c r="U18" i="2"/>
  <c r="V18" i="2"/>
  <c r="AA17" i="2"/>
  <c r="Y17" i="2"/>
  <c r="X17" i="2"/>
  <c r="W17" i="2"/>
  <c r="AA16" i="2"/>
  <c r="Y16" i="2"/>
  <c r="X16" i="2"/>
  <c r="W16" i="2"/>
  <c r="U16" i="2"/>
  <c r="V16" i="2"/>
  <c r="AA15" i="2"/>
  <c r="Y15" i="2"/>
  <c r="X15" i="2"/>
  <c r="W15" i="2"/>
  <c r="AA14" i="2"/>
  <c r="Y14" i="2"/>
  <c r="X14" i="2"/>
  <c r="W14" i="2"/>
  <c r="U14" i="2"/>
  <c r="V14" i="2"/>
  <c r="AA13" i="2"/>
  <c r="Y13" i="2"/>
  <c r="X13" i="2"/>
  <c r="W13" i="2"/>
  <c r="U13" i="2"/>
  <c r="V13" i="2"/>
  <c r="AA12" i="2"/>
  <c r="Y12" i="2"/>
  <c r="X12" i="2"/>
  <c r="W12" i="2"/>
  <c r="U12" i="2"/>
  <c r="V12" i="2"/>
  <c r="AA11" i="2"/>
  <c r="Y11" i="2"/>
  <c r="X11" i="2"/>
  <c r="W11" i="2"/>
  <c r="U11" i="2"/>
  <c r="V11" i="2"/>
  <c r="AA10" i="2"/>
  <c r="Y10" i="2"/>
  <c r="X10" i="2"/>
  <c r="W10" i="2"/>
  <c r="AA9" i="2"/>
  <c r="Y9" i="2"/>
  <c r="X9" i="2"/>
  <c r="W9" i="2"/>
  <c r="U9" i="2"/>
  <c r="V9" i="2"/>
  <c r="AA8" i="2"/>
  <c r="Y8" i="2"/>
  <c r="X8" i="2"/>
  <c r="W8" i="2"/>
  <c r="U8" i="2"/>
  <c r="V8" i="2"/>
  <c r="AA7" i="2"/>
  <c r="Y7" i="2"/>
  <c r="X7" i="2"/>
  <c r="W7" i="2"/>
  <c r="U7" i="2"/>
  <c r="V7" i="2"/>
  <c r="AA6" i="2"/>
  <c r="Y6" i="2"/>
  <c r="X6" i="2"/>
  <c r="W6" i="2"/>
  <c r="U6" i="2"/>
  <c r="V6" i="2"/>
  <c r="AA5" i="2"/>
  <c r="Y5" i="2"/>
  <c r="X5" i="2"/>
  <c r="W5" i="2"/>
  <c r="U5" i="2"/>
  <c r="V5" i="2"/>
  <c r="AA4" i="2"/>
  <c r="Y4" i="2"/>
  <c r="X4" i="2"/>
  <c r="W4" i="2"/>
  <c r="U4" i="2"/>
  <c r="V4" i="2"/>
  <c r="AA3" i="2"/>
  <c r="Y3" i="2"/>
  <c r="X3" i="2"/>
  <c r="W3" i="2"/>
  <c r="U3" i="2"/>
  <c r="V3" i="2"/>
  <c r="AA2" i="2"/>
  <c r="Y2" i="2"/>
  <c r="X2" i="2"/>
  <c r="W2" i="2"/>
  <c r="U2" i="2"/>
  <c r="V2" i="2"/>
</calcChain>
</file>

<file path=xl/sharedStrings.xml><?xml version="1.0" encoding="utf-8"?>
<sst xmlns="http://schemas.openxmlformats.org/spreadsheetml/2006/main" count="57713" uniqueCount="16820">
  <si>
    <t>Name</t>
  </si>
  <si>
    <t>Count</t>
  </si>
  <si>
    <t>Points</t>
  </si>
  <si>
    <t>CONCAT</t>
  </si>
  <si>
    <t>First Name</t>
  </si>
  <si>
    <t>Last Name</t>
  </si>
  <si>
    <t>Job Title</t>
  </si>
  <si>
    <t>Email Address</t>
  </si>
  <si>
    <t>Company</t>
  </si>
  <si>
    <t>Website</t>
  </si>
  <si>
    <t>domain</t>
  </si>
  <si>
    <t>Company Industry</t>
  </si>
  <si>
    <t>Company Size</t>
  </si>
  <si>
    <t>Linkedin URL</t>
  </si>
  <si>
    <t>Date Added</t>
  </si>
  <si>
    <t>Prospected by</t>
  </si>
  <si>
    <t>Verified</t>
  </si>
  <si>
    <t>Country</t>
  </si>
  <si>
    <t>City</t>
  </si>
  <si>
    <t>State/Province</t>
  </si>
  <si>
    <t>Street Address</t>
  </si>
  <si>
    <t>Postal/ZIP</t>
  </si>
  <si>
    <t>Phone Number</t>
  </si>
  <si>
    <t>#</t>
  </si>
  <si>
    <t>Search</t>
  </si>
  <si>
    <t>Domain</t>
  </si>
  <si>
    <t>var domains = [];</t>
  </si>
  <si>
    <t>Seniority</t>
  </si>
  <si>
    <t>org_cost</t>
  </si>
  <si>
    <t>sem_cost</t>
  </si>
  <si>
    <t>Bruno</t>
  </si>
  <si>
    <t>Aziza</t>
  </si>
  <si>
    <t>Chief Marketing Officer (CMO)</t>
  </si>
  <si>
    <t>bruno.aziza@atscale.com</t>
  </si>
  <si>
    <t>AtScale | Make BI Work on Big Data</t>
  </si>
  <si>
    <t>atscale.com</t>
  </si>
  <si>
    <t>Dup</t>
  </si>
  <si>
    <t>#inCompany</t>
  </si>
  <si>
    <t>Include</t>
  </si>
  <si>
    <t>Size Score</t>
  </si>
  <si>
    <t>Amy</t>
  </si>
  <si>
    <t>Kennedy</t>
  </si>
  <si>
    <t>Chief Marketing Officer</t>
  </si>
  <si>
    <t>amy.kennedy@modsquad.com</t>
  </si>
  <si>
    <t>ModSquad, Inc.</t>
  </si>
  <si>
    <t>modsquad.com</t>
  </si>
  <si>
    <t>Internet</t>
  </si>
  <si>
    <t>https://www.linkedin.com/pub/amy-kennedy/2/696/3aa</t>
  </si>
  <si>
    <t>Wed Jan 03 2018 04:31:58</t>
  </si>
  <si>
    <t>Computer Software</t>
  </si>
  <si>
    <t>muneer@crowdlinker.com</t>
  </si>
  <si>
    <t>Green</t>
  </si>
  <si>
    <t>United States</t>
  </si>
  <si>
    <t>Sacramento</t>
  </si>
  <si>
    <t>CA</t>
  </si>
  <si>
    <t>1300 S Street</t>
  </si>
  <si>
    <t>https://www.linkedin.com/pub/bruno-aziza/0/630/758</t>
  </si>
  <si>
    <t>95811</t>
  </si>
  <si>
    <t>(855) 818-6637</t>
  </si>
  <si>
    <t>Tue Jan 02 2018 07:51:07</t>
  </si>
  <si>
    <t>San Mateo</t>
  </si>
  <si>
    <t>CALIFORNIA</t>
  </si>
  <si>
    <t>400 S El Camino Real</t>
  </si>
  <si>
    <t>94402</t>
  </si>
  <si>
    <t>(650) 204-4959</t>
  </si>
  <si>
    <t>Maria</t>
  </si>
  <si>
    <t>Pergolino</t>
  </si>
  <si>
    <t>maria.pergolino@anaplan.com</t>
  </si>
  <si>
    <t>Anaplan</t>
  </si>
  <si>
    <t>anaplan.com</t>
  </si>
  <si>
    <t>Information Technology and Services</t>
  </si>
  <si>
    <t>https://www.linkedin.com/pub/maria-pergolino/2/b35/6a0</t>
  </si>
  <si>
    <t>Tue Jan 02 2018 07:51:13</t>
  </si>
  <si>
    <t>San Francisco</t>
  </si>
  <si>
    <t>Suite 101</t>
  </si>
  <si>
    <t>94107</t>
  </si>
  <si>
    <t>(415) 742-8199</t>
  </si>
  <si>
    <t>Meagen</t>
  </si>
  <si>
    <t>Eisenberg</t>
  </si>
  <si>
    <t>meagen.eisenberg@mongodb.com</t>
  </si>
  <si>
    <t>MongoDB</t>
  </si>
  <si>
    <t>mongodb.com</t>
  </si>
  <si>
    <t>https://www.linkedin.com/pub/meagen-eisenberg/0/342/45</t>
  </si>
  <si>
    <t>Tue Jan 02 2018 07:51:21</t>
  </si>
  <si>
    <t>New York</t>
  </si>
  <si>
    <t>NY</t>
  </si>
  <si>
    <t>229 West 43rd Street</t>
  </si>
  <si>
    <t>10036</t>
  </si>
  <si>
    <t>(866) 237-8815</t>
  </si>
  <si>
    <t>Chris</t>
  </si>
  <si>
    <t>Capossela</t>
  </si>
  <si>
    <t>chris.capossela@microsoft.com</t>
  </si>
  <si>
    <t>Microsoft</t>
  </si>
  <si>
    <t>microsoft.com</t>
  </si>
  <si>
    <t>https://www.linkedin.com/pub/chris-capossela/1/995/7a9</t>
  </si>
  <si>
    <t>Tue Jan 02 2018 07:51:28</t>
  </si>
  <si>
    <t>Redmond</t>
  </si>
  <si>
    <t>WA</t>
  </si>
  <si>
    <t>1 Microsoft Way</t>
  </si>
  <si>
    <t>98052</t>
  </si>
  <si>
    <t>(425) 882-8080</t>
  </si>
  <si>
    <t>Anthony</t>
  </si>
  <si>
    <t>Kennada</t>
  </si>
  <si>
    <t>akennada@gainsight.com</t>
  </si>
  <si>
    <t>Gainsight</t>
  </si>
  <si>
    <t>gainsight.com</t>
  </si>
  <si>
    <t>https://www.linkedin.com/pub/anthony-kennada/8/597/943</t>
  </si>
  <si>
    <t>Tue Jan 02 2018 07:51:36</t>
  </si>
  <si>
    <t>Redwood City</t>
  </si>
  <si>
    <t>1400 Bridge Parkway</t>
  </si>
  <si>
    <t>94065</t>
  </si>
  <si>
    <t>(888) 623-8562</t>
  </si>
  <si>
    <t>Mike</t>
  </si>
  <si>
    <t>Grandinetti</t>
  </si>
  <si>
    <t>Chief Marketing and Corporate Strategy Officer</t>
  </si>
  <si>
    <t>mike@reduxio.com</t>
  </si>
  <si>
    <t>Reduxio Systems</t>
  </si>
  <si>
    <t>reduxio.com</t>
  </si>
  <si>
    <t>https://www.linkedin.com/pub/mike-grandinetti/0/25/a76</t>
  </si>
  <si>
    <t>Tue Jan 02 2018 07:51:44</t>
  </si>
  <si>
    <t>Yellow</t>
  </si>
  <si>
    <t>South San Francisco</t>
  </si>
  <si>
    <t>111 Pine Avenue</t>
  </si>
  <si>
    <t>94080</t>
  </si>
  <si>
    <t>(866) 992-5867</t>
  </si>
  <si>
    <t>Anurag</t>
  </si>
  <si>
    <t>Harsh</t>
  </si>
  <si>
    <t>Global Chief Marketing Officer</t>
  </si>
  <si>
    <t>anurag.harsh@ipsoft.com</t>
  </si>
  <si>
    <t>IPsoft</t>
  </si>
  <si>
    <t>ipsoft.com</t>
  </si>
  <si>
    <t>https://www.linkedin.com/pub/anurag-harsh/0/1a0/113</t>
  </si>
  <si>
    <t>Tue Jan 02 2018 07:51:51</t>
  </si>
  <si>
    <t>17 State Street</t>
  </si>
  <si>
    <t>10004</t>
  </si>
  <si>
    <t>(212) 708-5500</t>
  </si>
  <si>
    <t>Adam</t>
  </si>
  <si>
    <t>Corey</t>
  </si>
  <si>
    <t>adam@ow.ly</t>
  </si>
  <si>
    <t>Tealium</t>
  </si>
  <si>
    <t>ow.ly</t>
  </si>
  <si>
    <t>Gary</t>
  </si>
  <si>
    <t>Sevounts</t>
  </si>
  <si>
    <t>gary@aryaka.com</t>
  </si>
  <si>
    <t>Aryaka Networks</t>
  </si>
  <si>
    <t>https://www.linkedin.com/pub/adam-corey/0/9a9/b52</t>
  </si>
  <si>
    <t>aryaka.com</t>
  </si>
  <si>
    <t>Tue Jan 02 2018 07:55:04</t>
  </si>
  <si>
    <t>Computer Networking</t>
  </si>
  <si>
    <t>https://www.linkedin.com/pub/gary-sevounts/0/31/a36</t>
  </si>
  <si>
    <t>San Diego</t>
  </si>
  <si>
    <t>Tue Jan 02 2018 07:51:59</t>
  </si>
  <si>
    <t>11095 Torreyana Road</t>
  </si>
  <si>
    <t>92121</t>
  </si>
  <si>
    <t>(858) 779-1344</t>
  </si>
  <si>
    <t>1800 Gateway Drive</t>
  </si>
  <si>
    <t>94404</t>
  </si>
  <si>
    <t>(877) 727-9252</t>
  </si>
  <si>
    <t>Sarah</t>
  </si>
  <si>
    <t>Ellis</t>
  </si>
  <si>
    <t>sarah@marketo.com</t>
  </si>
  <si>
    <t>Marketo</t>
  </si>
  <si>
    <t>marketo.com</t>
  </si>
  <si>
    <t>https://www.linkedin.com/pub/sarah-kennedy-ellis/4/657/967</t>
  </si>
  <si>
    <t>Tue Jan 02 2018 07:52:07</t>
  </si>
  <si>
    <t>901 Mariners Island Blvd.</t>
  </si>
  <si>
    <t>(650) 376-2300</t>
  </si>
  <si>
    <t>Matthew</t>
  </si>
  <si>
    <t>Trifiro</t>
  </si>
  <si>
    <t>mtrifiro@vapor.io</t>
  </si>
  <si>
    <t>Vapor IO</t>
  </si>
  <si>
    <t>vapor.io</t>
  </si>
  <si>
    <t>https://www.linkedin.com/pub/matthew-trifiro/0/1a/229</t>
  </si>
  <si>
    <t>Tue Jan 02 2018 07:52:15</t>
  </si>
  <si>
    <t>Austin</t>
  </si>
  <si>
    <t>TX</t>
  </si>
  <si>
    <t>7300 RM 2222</t>
  </si>
  <si>
    <t>78730</t>
  </si>
  <si>
    <t>(512) 600-1123</t>
  </si>
  <si>
    <t>Volpe</t>
  </si>
  <si>
    <t>CMO</t>
  </si>
  <si>
    <t>mike@cybereason.com</t>
  </si>
  <si>
    <t>Cybereason</t>
  </si>
  <si>
    <t>cybereason.com</t>
  </si>
  <si>
    <t>M.</t>
  </si>
  <si>
    <t>mm@druva.com</t>
  </si>
  <si>
    <t>Druva</t>
  </si>
  <si>
    <t>druva.com</t>
  </si>
  <si>
    <t>Computer &amp; Network Security</t>
  </si>
  <si>
    <t>https://www.linkedin.com/pub/mike-volpe/1/98a/6a</t>
  </si>
  <si>
    <t>Wed Jan 03 2018 12:56:40</t>
  </si>
  <si>
    <t>https://www.linkedin.com/pub/matthew-m/0/76a/20</t>
  </si>
  <si>
    <t>Tue Jan 02 2018 07:52:22</t>
  </si>
  <si>
    <t>Boston</t>
  </si>
  <si>
    <t>Sunnyvale</t>
  </si>
  <si>
    <t>MA</t>
  </si>
  <si>
    <t>200 Clarendon Street</t>
  </si>
  <si>
    <t>150 Mathilda Place, Suite 450</t>
  </si>
  <si>
    <t>94086</t>
  </si>
  <si>
    <t>02116</t>
  </si>
  <si>
    <t>(650) 241-3501</t>
  </si>
  <si>
    <t>(855) 695-8200</t>
  </si>
  <si>
    <t>Heather</t>
  </si>
  <si>
    <t>Zynczak</t>
  </si>
  <si>
    <t>heather-zynczak@pluralsight.com</t>
  </si>
  <si>
    <t>Pluralsight</t>
  </si>
  <si>
    <t>pluralsight.com</t>
  </si>
  <si>
    <t>https://www.linkedin.com/pub/heather-zynczak/0/694/799</t>
  </si>
  <si>
    <t>Tue Jan 02 2018 07:52:30</t>
  </si>
  <si>
    <t>Farmington</t>
  </si>
  <si>
    <t>UT</t>
  </si>
  <si>
    <t>182 North Union Avenue</t>
  </si>
  <si>
    <t>84025</t>
  </si>
  <si>
    <t>(801) 784-9007</t>
  </si>
  <si>
    <t>Eric</t>
  </si>
  <si>
    <t>Eden</t>
  </si>
  <si>
    <t>eric@receipt-bank.com</t>
  </si>
  <si>
    <t>Receipt Bank</t>
  </si>
  <si>
    <t>receipt-bank.com</t>
  </si>
  <si>
    <t>Information Services</t>
  </si>
  <si>
    <t>https://www.linkedin.com/pub/eric-eden/2/870/392</t>
  </si>
  <si>
    <t>Tue Jan 02 2018 07:52:37</t>
  </si>
  <si>
    <t>Unavailable</t>
  </si>
  <si>
    <t>Michelle</t>
  </si>
  <si>
    <t>Huff</t>
  </si>
  <si>
    <t>michelle.huff@act-on.com</t>
  </si>
  <si>
    <t>Act-On Software, Inc.</t>
  </si>
  <si>
    <t>Act-On.com</t>
  </si>
  <si>
    <t>https://www.linkedin.com/pub/michelle-huff/0/994/a99</t>
  </si>
  <si>
    <t>Wed Jan 03 2018 04:07:20</t>
  </si>
  <si>
    <t>Jascha</t>
  </si>
  <si>
    <t>Kaykas-Wolff</t>
  </si>
  <si>
    <t>jkaykas-wolff@mozilla.org</t>
  </si>
  <si>
    <t>Mozilla</t>
  </si>
  <si>
    <t>Portland</t>
  </si>
  <si>
    <t>mozilla.org</t>
  </si>
  <si>
    <t>Oregon</t>
  </si>
  <si>
    <t>121 SW Morrison St.</t>
  </si>
  <si>
    <t>97204</t>
  </si>
  <si>
    <t>(877) 530-1555</t>
  </si>
  <si>
    <t>https://www.linkedin.com/pub/jascha-kaykas-wolff/0/228/ba4</t>
  </si>
  <si>
    <t>Tue Jan 02 2018 07:52:47</t>
  </si>
  <si>
    <t>Mountain View</t>
  </si>
  <si>
    <t>650 Castro Street, Suite 300</t>
  </si>
  <si>
    <t>94041</t>
  </si>
  <si>
    <t>(650) 903-0800</t>
  </si>
  <si>
    <t>Andrea</t>
  </si>
  <si>
    <t>Ward</t>
  </si>
  <si>
    <t>award@magento.com</t>
  </si>
  <si>
    <t>Magento Commerce</t>
  </si>
  <si>
    <t>magento.com</t>
  </si>
  <si>
    <t>https://www.linkedin.com/pub/andrea-ward/0/47a/226</t>
  </si>
  <si>
    <t>Tue Jan 02 2018 07:52:55</t>
  </si>
  <si>
    <t>Campbell</t>
  </si>
  <si>
    <t>54 N. Central Ave, Suite 200</t>
  </si>
  <si>
    <t>95008</t>
  </si>
  <si>
    <t>Robson</t>
  </si>
  <si>
    <t>Grieve</t>
  </si>
  <si>
    <t>robson.grieve@newrelic.com</t>
  </si>
  <si>
    <t>New Relic, Inc.</t>
  </si>
  <si>
    <t>newrelic.com</t>
  </si>
  <si>
    <t>https://www.linkedin.com/pub/robson-grieve/0/21b/6a</t>
  </si>
  <si>
    <t>Kathy</t>
  </si>
  <si>
    <t>Tue Jan 02 2018 07:53:03</t>
  </si>
  <si>
    <t>Jaques</t>
  </si>
  <si>
    <t>kjaques@evestment.com</t>
  </si>
  <si>
    <t>188 Spear</t>
  </si>
  <si>
    <t>eVestment</t>
  </si>
  <si>
    <t>94105</t>
  </si>
  <si>
    <t>(650) 777-7600</t>
  </si>
  <si>
    <t>eVestment.com</t>
  </si>
  <si>
    <t>https://www.linkedin.com/pub/kathy-jaques/0/710/944</t>
  </si>
  <si>
    <t>Tue Jan 02 2018 05:21:57</t>
  </si>
  <si>
    <t>Atlanta</t>
  </si>
  <si>
    <t>Daniel</t>
  </si>
  <si>
    <t>Georgia</t>
  </si>
  <si>
    <t>Druker</t>
  </si>
  <si>
    <t>100 Glenridge Point Pkwy</t>
  </si>
  <si>
    <t>30342</t>
  </si>
  <si>
    <t>ddruker@instartlogic.com</t>
  </si>
  <si>
    <t>Instart Logic</t>
  </si>
  <si>
    <t>(877) 769-2388</t>
  </si>
  <si>
    <t>instartlogic.com</t>
  </si>
  <si>
    <t>https://www.linkedin.com/pub/daniel-druker/1/bbb/9b4</t>
  </si>
  <si>
    <t>Tue Jan 02 2018 07:53:12</t>
  </si>
  <si>
    <t>Palo alto</t>
  </si>
  <si>
    <t>450 Lambert Ave</t>
  </si>
  <si>
    <t>94306</t>
  </si>
  <si>
    <t>(650) 919-8856</t>
  </si>
  <si>
    <t>Taher</t>
  </si>
  <si>
    <t>Behbehani</t>
  </si>
  <si>
    <t>Chief Digital &amp; Marketing Officer</t>
  </si>
  <si>
    <t>tbehbehani@broadsoft.com</t>
  </si>
  <si>
    <t>BroadSoft</t>
  </si>
  <si>
    <t>broadsoft.com</t>
  </si>
  <si>
    <t>Telecommunications</t>
  </si>
  <si>
    <t>https://www.linkedin.com/pub/taher-behbehani/0/8bb/403</t>
  </si>
  <si>
    <t>Tue Jan 02 2018 07:53:20</t>
  </si>
  <si>
    <t>Julie</t>
  </si>
  <si>
    <t>Filion</t>
  </si>
  <si>
    <t>julie.filion@id.me</t>
  </si>
  <si>
    <t>Rafay</t>
  </si>
  <si>
    <t>ID.me</t>
  </si>
  <si>
    <t>Khan</t>
  </si>
  <si>
    <t>Chief Revenue Officer</t>
  </si>
  <si>
    <t>rafay.khan@inrix.com</t>
  </si>
  <si>
    <t>INRIX</t>
  </si>
  <si>
    <t>inrix.com</t>
  </si>
  <si>
    <t>https://www.linkedin.com/pub/julie-filion/2/64/107</t>
  </si>
  <si>
    <t>Tue Jan 02 2018 07:53:28</t>
  </si>
  <si>
    <t>McLean</t>
  </si>
  <si>
    <t>VA</t>
  </si>
  <si>
    <t>8281 Greensboro Dr.</t>
  </si>
  <si>
    <t>https://www.linkedin.com/sales/profile/3187938,bSoa,NAME_SEARCH</t>
  </si>
  <si>
    <t>22102</t>
  </si>
  <si>
    <t>(866) 775-4363</t>
  </si>
  <si>
    <t>Tue Jan 02 2018 05:39:08</t>
  </si>
  <si>
    <t>Kirkland</t>
  </si>
  <si>
    <t>10210 NE Points Dr</t>
  </si>
  <si>
    <t>98033</t>
  </si>
  <si>
    <t>(425) 284-3800</t>
  </si>
  <si>
    <t>Simon</t>
  </si>
  <si>
    <t>Fleming-Wood</t>
  </si>
  <si>
    <t>simon.fleming-wood@thetileapp.com</t>
  </si>
  <si>
    <t>Tile</t>
  </si>
  <si>
    <t>thetileapp.com</t>
  </si>
  <si>
    <t>Consumer Electronics</t>
  </si>
  <si>
    <t>291</t>
  </si>
  <si>
    <t>https://www.linkedin.com/pub/simon-fleming-wood/0/b96/654</t>
  </si>
  <si>
    <t>Tue Jan 02 2018 07:53:35</t>
  </si>
  <si>
    <t>2121 South El Camino Real</t>
  </si>
  <si>
    <t>94403</t>
  </si>
  <si>
    <t>(650) 242-4102</t>
  </si>
  <si>
    <t>Curtin</t>
  </si>
  <si>
    <t>Global Head of New Platform Marketing Transformation and Chief Digital Officer</t>
  </si>
  <si>
    <t>ccurtin@visa.com</t>
  </si>
  <si>
    <t>Visa</t>
  </si>
  <si>
    <t>visa.com</t>
  </si>
  <si>
    <t>Wayne</t>
  </si>
  <si>
    <t>https://www.linkedin.com/pub/chris-curtin/4/b7b/59a</t>
  </si>
  <si>
    <t>Ariola</t>
  </si>
  <si>
    <t>Tue Jan 02 2018 07:53:43</t>
  </si>
  <si>
    <t>w.ariola@tricentis.com</t>
  </si>
  <si>
    <t>Tricentis</t>
  </si>
  <si>
    <t>tricentis.com</t>
  </si>
  <si>
    <t>https://www.linkedin.com/pub/wayne-ariola/0/46/41a</t>
  </si>
  <si>
    <t>Wed Jan 03 2018 04:25:44</t>
  </si>
  <si>
    <t>Austria</t>
  </si>
  <si>
    <t>Vienna</t>
  </si>
  <si>
    <t>1</t>
  </si>
  <si>
    <t>1220</t>
  </si>
  <si>
    <t>01 26324090</t>
  </si>
  <si>
    <t>Kirby</t>
  </si>
  <si>
    <t>Wadsworth</t>
  </si>
  <si>
    <t>kwadsworth@illusivenetworks.com</t>
  </si>
  <si>
    <t>Illusive Networks</t>
  </si>
  <si>
    <t>illusivenetworks.com</t>
  </si>
  <si>
    <t>https://www.linkedin.com/pub/kirby-wadsworth/0/1b2/b33</t>
  </si>
  <si>
    <t>Tue Jan 02 2018 07:53:52</t>
  </si>
  <si>
    <t>Israel</t>
  </si>
  <si>
    <t>Tel Aviv</t>
  </si>
  <si>
    <t>7 Tosteret Haaretz</t>
  </si>
  <si>
    <t>Dan</t>
  </si>
  <si>
    <t>Lowden</t>
  </si>
  <si>
    <t>dan.lowden@digitalshadows.com</t>
  </si>
  <si>
    <t>Digital Shadows</t>
  </si>
  <si>
    <t>digitalshadows.com</t>
  </si>
  <si>
    <t>https://www.linkedin.com/pub/dan-lowden/5/a27/307</t>
  </si>
  <si>
    <t>Tue Jan 02 2018 07:54:02</t>
  </si>
  <si>
    <t>California</t>
  </si>
  <si>
    <t>332 Pine Street</t>
  </si>
  <si>
    <t>CA 94104</t>
  </si>
  <si>
    <t>Victoria</t>
  </si>
  <si>
    <t>Hodgkins</t>
  </si>
  <si>
    <t>vhodgkins@bamboohr.com</t>
  </si>
  <si>
    <t>BambooHR</t>
  </si>
  <si>
    <t>Don</t>
  </si>
  <si>
    <t>bamboohr.com</t>
  </si>
  <si>
    <t>Richman</t>
  </si>
  <si>
    <t>Chief Marketing Officer and SVP Powered by Avant</t>
  </si>
  <si>
    <t>don.richman@avant.com</t>
  </si>
  <si>
    <t>Avant</t>
  </si>
  <si>
    <t>avant.com</t>
  </si>
  <si>
    <t>https://www.linkedin.com/pub/victoria-hodgkins/3/882/442</t>
  </si>
  <si>
    <t>Financial Services</t>
  </si>
  <si>
    <t>Wed Jan 03 2018 04:30:37</t>
  </si>
  <si>
    <t>https://www.linkedin.com/pub/don-richman/5/b58/627</t>
  </si>
  <si>
    <t>Tue Jan 02 2018 07:54:10</t>
  </si>
  <si>
    <t>Lindon</t>
  </si>
  <si>
    <t>335 South 560 West</t>
  </si>
  <si>
    <t>84042-1911</t>
  </si>
  <si>
    <t>(801) 724-6600</t>
  </si>
  <si>
    <t>Chicago</t>
  </si>
  <si>
    <t>IL</t>
  </si>
  <si>
    <t>222 N. LaSalle Street</t>
  </si>
  <si>
    <t>60601</t>
  </si>
  <si>
    <t>(800) 712-5407</t>
  </si>
  <si>
    <t>Paul</t>
  </si>
  <si>
    <t>Jim</t>
  </si>
  <si>
    <t>Hunt</t>
  </si>
  <si>
    <t>Rudden</t>
  </si>
  <si>
    <t>paul.hunt@highq.com</t>
  </si>
  <si>
    <t>jrudden@spredfast.com</t>
  </si>
  <si>
    <t>HighQ</t>
  </si>
  <si>
    <t>Spredfast</t>
  </si>
  <si>
    <t>highq.com</t>
  </si>
  <si>
    <t>spredfast.com</t>
  </si>
  <si>
    <t>https://www.linkedin.com/pub/paul-hunt/1/158/b13</t>
  </si>
  <si>
    <t>Tue Jan 02 2018 04:20:36</t>
  </si>
  <si>
    <t>https://www.linkedin.com/pub/jim-rudden/1/183/820</t>
  </si>
  <si>
    <t>Tue Jan 02 2018 07:54:20</t>
  </si>
  <si>
    <t>United Kingdom</t>
  </si>
  <si>
    <t>London</t>
  </si>
  <si>
    <t>55 King William Street</t>
  </si>
  <si>
    <t>EC4R 9AD</t>
  </si>
  <si>
    <t>Ste 600</t>
  </si>
  <si>
    <t>020 7220 5340</t>
  </si>
  <si>
    <t>78701</t>
  </si>
  <si>
    <t>(512) 649-3286</t>
  </si>
  <si>
    <t>Edward</t>
  </si>
  <si>
    <t>Nevraumont</t>
  </si>
  <si>
    <t>Chief Revenue Officer / Chief Marketing Officer</t>
  </si>
  <si>
    <t>edward.nevraumont@generalassemb.ly</t>
  </si>
  <si>
    <t>General Assembly</t>
  </si>
  <si>
    <t>generalassemb.ly</t>
  </si>
  <si>
    <t>Education Management</t>
  </si>
  <si>
    <t>https://www.linkedin.com/pub/edward-nevraumont/0/1a0/122</t>
  </si>
  <si>
    <t>Tue Jan 02 2018 07:54:31</t>
  </si>
  <si>
    <t>John</t>
  </si>
  <si>
    <t>Bara</t>
  </si>
  <si>
    <t>President and Chief Marketing Officer</t>
  </si>
  <si>
    <t>john@mintigo.com</t>
  </si>
  <si>
    <t>Mintigo</t>
  </si>
  <si>
    <t>mintigo.com</t>
  </si>
  <si>
    <t>Marketing and Advertising</t>
  </si>
  <si>
    <t>https://www.linkedin.com/pub/john-bara/4/242/317</t>
  </si>
  <si>
    <t>Tue Jan 02 2018 07:54:40</t>
  </si>
  <si>
    <t>155 Bovet Road</t>
  </si>
  <si>
    <t>David</t>
  </si>
  <si>
    <t>Satterwhite</t>
  </si>
  <si>
    <t>david.satterwhite@act-on.com</t>
  </si>
  <si>
    <t>Frederick</t>
  </si>
  <si>
    <t>Crosby</t>
  </si>
  <si>
    <t>Chief Revenue and Marketing Officer</t>
  </si>
  <si>
    <t>frederick@veem.com</t>
  </si>
  <si>
    <t>Veem</t>
  </si>
  <si>
    <t>https://www.linkedin.com/pub/david-atmaram-satterwhite/0/8a/a12</t>
  </si>
  <si>
    <t>veem.com</t>
  </si>
  <si>
    <t>Tue Jan 02 2018 05:08:43</t>
  </si>
  <si>
    <t>https://www.linkedin.com/pub/frederick-crosby/0/9/ab8</t>
  </si>
  <si>
    <t>Tue Jan 02 2018 07:54:49</t>
  </si>
  <si>
    <t>50 Osgood Place</t>
  </si>
  <si>
    <t>94133</t>
  </si>
  <si>
    <t>(877) 279-2629</t>
  </si>
  <si>
    <t>Elizabeth</t>
  </si>
  <si>
    <t>Slavitt</t>
  </si>
  <si>
    <t>elizabeths@khanacademy.org</t>
  </si>
  <si>
    <t>Khan Academy</t>
  </si>
  <si>
    <t>khanacademy.org</t>
  </si>
  <si>
    <t>E-Learning</t>
  </si>
  <si>
    <t>https://www.linkedin.com/pub/elizabeth-slavitt/32/61a/27a</t>
  </si>
  <si>
    <t>Tue Jan 02 2018 07:54:56</t>
  </si>
  <si>
    <t>Palo Alto</t>
  </si>
  <si>
    <t>1937 Landings Drive, Mountain View</t>
  </si>
  <si>
    <t>94043</t>
  </si>
  <si>
    <t>Connie</t>
  </si>
  <si>
    <t>Stack</t>
  </si>
  <si>
    <t>cstack@digitalguardian.com</t>
  </si>
  <si>
    <t>Digital Guardian</t>
  </si>
  <si>
    <t>digitalguardian.com</t>
  </si>
  <si>
    <t>https://www.linkedin.com/pub/connie-stack/1/7b6/989</t>
  </si>
  <si>
    <t>Tue Jan 02 2018 07:55:11</t>
  </si>
  <si>
    <t>Waltham</t>
  </si>
  <si>
    <t>860 Winter Street</t>
  </si>
  <si>
    <t>02451</t>
  </si>
  <si>
    <t>(781) 788-8180</t>
  </si>
  <si>
    <t>Mark</t>
  </si>
  <si>
    <t>Floisand</t>
  </si>
  <si>
    <t>mfloisand@coveo.com</t>
  </si>
  <si>
    <t>Coveo</t>
  </si>
  <si>
    <t>coveo.com</t>
  </si>
  <si>
    <t>https://www.linkedin.com/pub/mark-floisand/0/1a5/b75</t>
  </si>
  <si>
    <t>Tue Jan 02 2018 07:55:21</t>
  </si>
  <si>
    <t>Canada</t>
  </si>
  <si>
    <t>Quebec City</t>
  </si>
  <si>
    <t>Quebec</t>
  </si>
  <si>
    <t>3175 des Quatre-Bourgeois</t>
  </si>
  <si>
    <t>G1W 2K7</t>
  </si>
  <si>
    <t>(418) 263-1111</t>
  </si>
  <si>
    <t>Shay</t>
  </si>
  <si>
    <t>Staples</t>
  </si>
  <si>
    <t>Merijn</t>
  </si>
  <si>
    <t>Global Support Manager: CMO</t>
  </si>
  <si>
    <t>Booij</t>
  </si>
  <si>
    <t>shay.staples@mitratech.com</t>
  </si>
  <si>
    <t>merijn.booij@genesys.com</t>
  </si>
  <si>
    <t>Mitratech</t>
  </si>
  <si>
    <t>Genesys</t>
  </si>
  <si>
    <t>mitratech.com</t>
  </si>
  <si>
    <t>genesys.com</t>
  </si>
  <si>
    <t>https://www.linkedin.com/pub/shay-staples/3b/852/691</t>
  </si>
  <si>
    <t>https://www.linkedin.com/pub/merijn-te-booij/0/365/832</t>
  </si>
  <si>
    <t>Wed Jan 03 2018 03:46:33</t>
  </si>
  <si>
    <t>Tue Jan 02 2018 07:55:31</t>
  </si>
  <si>
    <t>Daly City</t>
  </si>
  <si>
    <t>2001 Junipero Serra Blvd.</t>
  </si>
  <si>
    <t>5001 Plaza on the Lake</t>
  </si>
  <si>
    <t>94014</t>
  </si>
  <si>
    <t>78746</t>
  </si>
  <si>
    <t>(650) 466-1100</t>
  </si>
  <si>
    <t>(512) 382-7322</t>
  </si>
  <si>
    <t>Paige</t>
  </si>
  <si>
    <t>Leidig</t>
  </si>
  <si>
    <t>pleidig@netbase.com</t>
  </si>
  <si>
    <t>NetBase Solutions, Inc.</t>
  </si>
  <si>
    <t>netbase.com</t>
  </si>
  <si>
    <t>https://www.linkedin.com/pub/paige-r-leidig/0/678/7</t>
  </si>
  <si>
    <t>Tue Jan 02 2018 07:55:37</t>
  </si>
  <si>
    <t>Santa Clara</t>
  </si>
  <si>
    <t>3960 Freedom Circle</t>
  </si>
  <si>
    <t>95054</t>
  </si>
  <si>
    <t>(650) 810-2100</t>
  </si>
  <si>
    <t>Bryan</t>
  </si>
  <si>
    <t>Roi</t>
  </si>
  <si>
    <t>Semple</t>
  </si>
  <si>
    <t>Carmel</t>
  </si>
  <si>
    <t>Chief Marketing &amp; Corp. Strategy Officer</t>
  </si>
  <si>
    <t>roic@perfectomobile.com</t>
  </si>
  <si>
    <t>Perfecto Mobile</t>
  </si>
  <si>
    <t>bryan.semple@smartbear.com</t>
  </si>
  <si>
    <t>perfectomobile.com</t>
  </si>
  <si>
    <t>SmartBear Software</t>
  </si>
  <si>
    <t>smartbear.com</t>
  </si>
  <si>
    <t>https://www.linkedin.com/pub/roi-carmel/1/1b5/456</t>
  </si>
  <si>
    <t>Tue Jan 02 2018 07:55:45</t>
  </si>
  <si>
    <t>https://www.linkedin.com/pub/bryan-semple/0/28/35</t>
  </si>
  <si>
    <t>Burlington</t>
  </si>
  <si>
    <t>Wed Jan 03 2018 04:09:36</t>
  </si>
  <si>
    <t>Massachusetts</t>
  </si>
  <si>
    <t>25 Corporate Drive</t>
  </si>
  <si>
    <t>01803</t>
  </si>
  <si>
    <t>(781) 205-4111</t>
  </si>
  <si>
    <t>Somerville</t>
  </si>
  <si>
    <t>450 Artisan Way</t>
  </si>
  <si>
    <t>02145</t>
  </si>
  <si>
    <t>(617) 684-2600</t>
  </si>
  <si>
    <t>Jennifer</t>
  </si>
  <si>
    <t>Steeves-Kiss</t>
  </si>
  <si>
    <t>Chief Product and Marketing Officer</t>
  </si>
  <si>
    <t>jsteeves-kiss@repairpal.com</t>
  </si>
  <si>
    <t>RepairPal</t>
  </si>
  <si>
    <t>repairpal.com</t>
  </si>
  <si>
    <t>https://www.linkedin.com/pub/jennifer-steeves-kiss/6/84/937</t>
  </si>
  <si>
    <t>Tue Jan 02 2018 07:55:52</t>
  </si>
  <si>
    <t>363 Clementina Street</t>
  </si>
  <si>
    <t>94103</t>
  </si>
  <si>
    <t>(800) 969-9204</t>
  </si>
  <si>
    <t>Kristin</t>
  </si>
  <si>
    <t>Beischel</t>
  </si>
  <si>
    <t>EVP &amp; Chief Marketing Officer</t>
  </si>
  <si>
    <t>kristin@magicjack.com</t>
  </si>
  <si>
    <t>magicJack</t>
  </si>
  <si>
    <t>magicjack.com</t>
  </si>
  <si>
    <t>Ryan</t>
  </si>
  <si>
    <t>Jamboretz</t>
  </si>
  <si>
    <t>https://www.linkedin.com/pub/kristin-beischel/4/407/42a</t>
  </si>
  <si>
    <t>President / Chief Revenue Officer</t>
  </si>
  <si>
    <t>Tue Jan 02 2018 07:55:59</t>
  </si>
  <si>
    <t>rjamboretz@videologygroup.com</t>
  </si>
  <si>
    <t>Videology, Inc.</t>
  </si>
  <si>
    <t>videologygroup.com</t>
  </si>
  <si>
    <t>https://www.linkedin.com/pub/ryan-jamboretz/2/26b/67b</t>
  </si>
  <si>
    <t>Tue Jan 02 2018 04:56:04</t>
  </si>
  <si>
    <t>Syed</t>
  </si>
  <si>
    <t>Hoda</t>
  </si>
  <si>
    <t>1500 Broadway</t>
  </si>
  <si>
    <t>shoda@sightmachine.com</t>
  </si>
  <si>
    <t>Sight Machine</t>
  </si>
  <si>
    <t>sightmachine.com</t>
  </si>
  <si>
    <t>https://www.linkedin.com/pub/syed-hoda/0/52a/401</t>
  </si>
  <si>
    <t>Tue Jan 02 2018 07:56:06</t>
  </si>
  <si>
    <t>243 Vallejo Street</t>
  </si>
  <si>
    <t>94111</t>
  </si>
  <si>
    <t>(888) 461-5739</t>
  </si>
  <si>
    <t>Crowd</t>
  </si>
  <si>
    <t>rcrowd@g2crowd.com</t>
  </si>
  <si>
    <t>G2 Crowd</t>
  </si>
  <si>
    <t>g2crowd.com</t>
  </si>
  <si>
    <t>https://www.linkedin.com/pub/ryan-bonnici-%F0%9F%9A%80-cmo-at-g2-crowd/13/514/954</t>
  </si>
  <si>
    <t>Tue Jan 02 2018 07:56:14</t>
  </si>
  <si>
    <t>20 N Upper Wacker Dr</t>
  </si>
  <si>
    <t>60606</t>
  </si>
  <si>
    <t>(847) 748-7559</t>
  </si>
  <si>
    <t>Avinash</t>
  </si>
  <si>
    <t>Kaushik</t>
  </si>
  <si>
    <t>Digital Marketing Evangelist</t>
  </si>
  <si>
    <t>akaushik@google.com</t>
  </si>
  <si>
    <t>Google</t>
  </si>
  <si>
    <t>google.com</t>
  </si>
  <si>
    <t>https://www.linkedin.com/pub/avinash-kaushik/0/994/b94</t>
  </si>
  <si>
    <t>Tue Jan 02 2018 07:56:22</t>
  </si>
  <si>
    <t>1600 Amphitheatre Parkway</t>
  </si>
  <si>
    <t>Peter</t>
  </si>
  <si>
    <t>Tyrrell</t>
  </si>
  <si>
    <t>CRO</t>
  </si>
  <si>
    <t>peter.tyrrell@smartbear.com</t>
  </si>
  <si>
    <t>https://www.linkedin.com/pub/peter-tyrrell/20/546/6bb</t>
  </si>
  <si>
    <t>Ali</t>
  </si>
  <si>
    <t>Din</t>
  </si>
  <si>
    <t>Tue Jan 02 2018 06:12:53</t>
  </si>
  <si>
    <t>adin@dincloud.com</t>
  </si>
  <si>
    <t>dinCloud</t>
  </si>
  <si>
    <t>dincloud.com</t>
  </si>
  <si>
    <t>https://www.linkedin.com/pub/ali-din/0/449/204</t>
  </si>
  <si>
    <t>Tue Jan 02 2018 07:56:29</t>
  </si>
  <si>
    <t>Rolling Hills Estates</t>
  </si>
  <si>
    <t>27520 Hawthorne Blvd., Suite 185</t>
  </si>
  <si>
    <t>90274</t>
  </si>
  <si>
    <t>(424) 286-2300</t>
  </si>
  <si>
    <t>Jon</t>
  </si>
  <si>
    <t>Finegold</t>
  </si>
  <si>
    <t>jfinegold@signiant.com</t>
  </si>
  <si>
    <t>Signiant</t>
  </si>
  <si>
    <t>signiant.com</t>
  </si>
  <si>
    <t>https://www.linkedin.com/pub/jon-finegold/0/374/78</t>
  </si>
  <si>
    <t>Tue Jan 02 2018 07:56:41</t>
  </si>
  <si>
    <t>Lexington</t>
  </si>
  <si>
    <t>91 Hartwell Ave</t>
  </si>
  <si>
    <t>01421</t>
  </si>
  <si>
    <t>(781) 221-4000</t>
  </si>
  <si>
    <t>Bob</t>
  </si>
  <si>
    <t>Ian</t>
  </si>
  <si>
    <t>Kramich</t>
  </si>
  <si>
    <t>Hoffman</t>
  </si>
  <si>
    <t/>
  </si>
  <si>
    <t>bob.kramich@objectfrontier.com</t>
  </si>
  <si>
    <t>Applied Systems</t>
  </si>
  <si>
    <t>ObjectFrontier Software (OFS)</t>
  </si>
  <si>
    <t>objectfrontier.com</t>
  </si>
  <si>
    <t>Not Verified</t>
  </si>
  <si>
    <t>https://www.linkedin.com/pub/bob-kramich/2/54/2b1</t>
  </si>
  <si>
    <t>Tue Jan 02 2018 05:51:50</t>
  </si>
  <si>
    <t>Alpharetta</t>
  </si>
  <si>
    <t>3025 Windward Plaza Suite 525</t>
  </si>
  <si>
    <t>30005</t>
  </si>
  <si>
    <t>(470) 210-3330</t>
  </si>
  <si>
    <t>Wilson</t>
  </si>
  <si>
    <t>mwilson@blackberry.com</t>
  </si>
  <si>
    <t>BlackBerry</t>
  </si>
  <si>
    <t>BlackBerry.com</t>
  </si>
  <si>
    <t>https://www.linkedin.com/pub/mark-wilson/0/21/b6b</t>
  </si>
  <si>
    <t>Tue Jan 02 2018 07:56:52</t>
  </si>
  <si>
    <t>Waterloo</t>
  </si>
  <si>
    <t>Ontario</t>
  </si>
  <si>
    <t>295 Phillip Street</t>
  </si>
  <si>
    <t>98008</t>
  </si>
  <si>
    <t>Jeanne</t>
  </si>
  <si>
    <t>Hopkins</t>
  </si>
  <si>
    <t>Executive Vice President &amp; Chief Marketing Officer</t>
  </si>
  <si>
    <t>jhopkins@ipswitch.com</t>
  </si>
  <si>
    <t>Ipswitch, Inc.</t>
  </si>
  <si>
    <t>ipswitch.com</t>
  </si>
  <si>
    <t>https://www.linkedin.com/pub/jeanne-hopkins/1/491/b59</t>
  </si>
  <si>
    <t>Tue Jan 02 2018 07:56:59</t>
  </si>
  <si>
    <t>15 Wayside Road</t>
  </si>
  <si>
    <t>(781) 676-5800</t>
  </si>
  <si>
    <t>Sham</t>
  </si>
  <si>
    <t>Sao</t>
  </si>
  <si>
    <t>Chief Customer Officer (Sales, Marketing, Channels,  Success,  Support)</t>
  </si>
  <si>
    <t>ssao@placester.com</t>
  </si>
  <si>
    <t>Placester, Inc.</t>
  </si>
  <si>
    <t>placester.com</t>
  </si>
  <si>
    <t>https://www.linkedin.com/pub/sham-sao/0/27/934</t>
  </si>
  <si>
    <t>Tue Jan 02 2018 07:57:06</t>
  </si>
  <si>
    <t>100 High Street</t>
  </si>
  <si>
    <t>02110</t>
  </si>
  <si>
    <t>(800) 728-8391</t>
  </si>
  <si>
    <t>Camp</t>
  </si>
  <si>
    <t>SVP, Chief Sales and Marketing Officer at CINC</t>
  </si>
  <si>
    <t>david.camp@commissionsinc.com</t>
  </si>
  <si>
    <t>Commissions Inc. (CINC)</t>
  </si>
  <si>
    <t>commissionsinc.com</t>
  </si>
  <si>
    <t>Jason</t>
  </si>
  <si>
    <t>Riback</t>
  </si>
  <si>
    <t>jason@mediamint.com</t>
  </si>
  <si>
    <t>MediaMint</t>
  </si>
  <si>
    <t>https://www.linkedin.com/pub/david-camp/4/975/128</t>
  </si>
  <si>
    <t>mediamint.com</t>
  </si>
  <si>
    <t>Tue Jan 02 2018 07:57:13</t>
  </si>
  <si>
    <t>https://www.linkedin.com/pub/jason-riback/8/b46/996</t>
  </si>
  <si>
    <t>Tue Jan 02 2018 05:42:20</t>
  </si>
  <si>
    <t>Marietta</t>
  </si>
  <si>
    <t>India</t>
  </si>
  <si>
    <t>1351 Dividend Drive. Suite K</t>
  </si>
  <si>
    <t>Hyderabad</t>
  </si>
  <si>
    <t>Telangana</t>
  </si>
  <si>
    <t>30067</t>
  </si>
  <si>
    <t xml:space="preserve">5th Floor, Gutenberg IT Park, </t>
  </si>
  <si>
    <t>(855) 246-2717</t>
  </si>
  <si>
    <t>500081</t>
  </si>
  <si>
    <t>040 6459 8020</t>
  </si>
  <si>
    <t>Josh</t>
  </si>
  <si>
    <t>Lysne</t>
  </si>
  <si>
    <t>Associate Vice President and Chief Marketing Officer</t>
  </si>
  <si>
    <t>Concordia College</t>
  </si>
  <si>
    <t>concordiacollege.edu</t>
  </si>
  <si>
    <t>Higher Education</t>
  </si>
  <si>
    <t>MN</t>
  </si>
  <si>
    <t>Bobby</t>
  </si>
  <si>
    <t>Patrick</t>
  </si>
  <si>
    <t>bobby.patrick@uipath.com</t>
  </si>
  <si>
    <t>UiPath - Robotic Process Automation</t>
  </si>
  <si>
    <t>uipath.com</t>
  </si>
  <si>
    <t>https://www.linkedin.com/pub/bobby-patrick/0/110/532</t>
  </si>
  <si>
    <t>Wed Jan 03 2018 04:09:10</t>
  </si>
  <si>
    <t>311 W 43rd Street</t>
  </si>
  <si>
    <t>NY 10036</t>
  </si>
  <si>
    <t>(844) 432-0455</t>
  </si>
  <si>
    <t>Cain</t>
  </si>
  <si>
    <t>CMO Advisor</t>
  </si>
  <si>
    <t>david@ycombinator.com</t>
  </si>
  <si>
    <t>Y Combinator</t>
  </si>
  <si>
    <t>ycombinator.com</t>
  </si>
  <si>
    <t>Venture Capital &amp; Private Equity</t>
  </si>
  <si>
    <t>https://www.linkedin.com/pub/david-cain/0/64/a54</t>
  </si>
  <si>
    <t>Tue Jan 02 2018 07:57:25</t>
  </si>
  <si>
    <t>Moshe</t>
  </si>
  <si>
    <t>Sheradsky</t>
  </si>
  <si>
    <t>Influencer</t>
  </si>
  <si>
    <t>moshe@obvious.ly</t>
  </si>
  <si>
    <t>Obviously</t>
  </si>
  <si>
    <t>obvious.ly</t>
  </si>
  <si>
    <t>https://www.linkedin.com/pub/moshe-reuven-sheradsky/5a/39b/a4</t>
  </si>
  <si>
    <t>Tue Jan 02 2018 07:57:32</t>
  </si>
  <si>
    <t>241 Centre Street</t>
  </si>
  <si>
    <t>10012</t>
  </si>
  <si>
    <t>(800) 674-3116</t>
  </si>
  <si>
    <t>Scott</t>
  </si>
  <si>
    <t>Prindle</t>
  </si>
  <si>
    <t>Partner/Chief Technology Officer</t>
  </si>
  <si>
    <t>sprindle@mademovement.com</t>
  </si>
  <si>
    <t>Made Movement</t>
  </si>
  <si>
    <t>mademovement.com</t>
  </si>
  <si>
    <t>https://www.linkedin.com/pub/scott-prindle/0/7b9/502</t>
  </si>
  <si>
    <t>Tue Jan 02 2018 07:57:43</t>
  </si>
  <si>
    <t>Boulder</t>
  </si>
  <si>
    <t>CO</t>
  </si>
  <si>
    <t>200 Pearl Street</t>
  </si>
  <si>
    <t>80302</t>
  </si>
  <si>
    <t>Keith</t>
  </si>
  <si>
    <t>(720) 420-9840</t>
  </si>
  <si>
    <t>Alsheimer</t>
  </si>
  <si>
    <t>keith.alsheimer@enterprisedb.com</t>
  </si>
  <si>
    <t>EnterpriseDB</t>
  </si>
  <si>
    <t>enterprisedb.com</t>
  </si>
  <si>
    <t>https://www.linkedin.com/pub/keith-alsheimer/4/753/583</t>
  </si>
  <si>
    <t>Tue Jan 02 2018 05:19:24</t>
  </si>
  <si>
    <t>Bedford</t>
  </si>
  <si>
    <t>34 Crosby Drive</t>
  </si>
  <si>
    <t>01730</t>
  </si>
  <si>
    <t>Trevor</t>
  </si>
  <si>
    <t>Lynn</t>
  </si>
  <si>
    <t>Board Director</t>
  </si>
  <si>
    <t>trevor.lynn@socialtables.com</t>
  </si>
  <si>
    <t>Social Tables</t>
  </si>
  <si>
    <t>socialtables.com</t>
  </si>
  <si>
    <t>Hospitality</t>
  </si>
  <si>
    <t>https://www.linkedin.com/pub/trevor-lynn/2b/909/250</t>
  </si>
  <si>
    <t>Tue Jan 02 2018 07:57:51</t>
  </si>
  <si>
    <t>Washington</t>
  </si>
  <si>
    <t>DC</t>
  </si>
  <si>
    <t>1325 G Street NW</t>
  </si>
  <si>
    <t>20005</t>
  </si>
  <si>
    <t>(877) 973-2863</t>
  </si>
  <si>
    <t>Nixon</t>
  </si>
  <si>
    <t>john.nixon@metasource.com</t>
  </si>
  <si>
    <t>MetaSource</t>
  </si>
  <si>
    <t>metasource.com</t>
  </si>
  <si>
    <t>https://www.linkedin.com/pub/john-nixon/84/211/a58</t>
  </si>
  <si>
    <t>Tue Jan 02 2018 05:44:42</t>
  </si>
  <si>
    <t>Bristol</t>
  </si>
  <si>
    <t>PA</t>
  </si>
  <si>
    <t>1900 Frost Road, Suite 100</t>
  </si>
  <si>
    <t>19007</t>
  </si>
  <si>
    <t>(888) 634-7684</t>
  </si>
  <si>
    <t>Richard</t>
  </si>
  <si>
    <t>Whitehead</t>
  </si>
  <si>
    <t>Chief Operating Officer &amp; Global VP Sales &amp; Marketing</t>
  </si>
  <si>
    <t>richard.whitehead@csl-us.com</t>
  </si>
  <si>
    <t>CSL Software Solutions Inc.</t>
  </si>
  <si>
    <t>csl-us.com</t>
  </si>
  <si>
    <t>https://www.linkedin.com/pub/richard-whitehead/1/983/133</t>
  </si>
  <si>
    <t>Tue Jan 02 2018 07:57:58</t>
  </si>
  <si>
    <t>Vermont</t>
  </si>
  <si>
    <t>35 King Street</t>
  </si>
  <si>
    <t>05401</t>
  </si>
  <si>
    <t>(802) 299-9869</t>
  </si>
  <si>
    <t>Anirban</t>
  </si>
  <si>
    <t>Datta</t>
  </si>
  <si>
    <t>anirban@geteverwise.com</t>
  </si>
  <si>
    <t>Everwise</t>
  </si>
  <si>
    <t>geteverwise.com</t>
  </si>
  <si>
    <t>Chandar</t>
  </si>
  <si>
    <t>Human Resources</t>
  </si>
  <si>
    <t>Pattabhiram</t>
  </si>
  <si>
    <t>https://www.linkedin.com/pub/anirban-datta/0/346/468</t>
  </si>
  <si>
    <t>chandar.pattabhiram@coupa.com</t>
  </si>
  <si>
    <t>Tue Jan 02 2018 08:27:49</t>
  </si>
  <si>
    <t>Coupa Software</t>
  </si>
  <si>
    <t>coupa.com</t>
  </si>
  <si>
    <t>456 Montgomery Street</t>
  </si>
  <si>
    <t>(415) 795-8500</t>
  </si>
  <si>
    <t>https://www.linkedin.com/pub/chandar-pattabhiram/0/290/b77</t>
  </si>
  <si>
    <t>Tue Jan 02 2018 07:58:06</t>
  </si>
  <si>
    <t>San Mateo, CA</t>
  </si>
  <si>
    <t>Vittorio</t>
  </si>
  <si>
    <t>Viarengo</t>
  </si>
  <si>
    <t>vittorio@skyhighnetworks.com</t>
  </si>
  <si>
    <t>Skyhigh Networks</t>
  </si>
  <si>
    <t>skyhighnetworks.com</t>
  </si>
  <si>
    <t>Diane</t>
  </si>
  <si>
    <t>Albano</t>
  </si>
  <si>
    <t>CRO and EVP Global Sales</t>
  </si>
  <si>
    <t>dalbano@ipswitch.com</t>
  </si>
  <si>
    <t>https://www.linkedin.com/pub/vittorio-viarengo/0/18/619</t>
  </si>
  <si>
    <t>Tue Jan 02 2018 07:58:14</t>
  </si>
  <si>
    <t>https://www.linkedin.com/pub/diane-albano/6/87/761</t>
  </si>
  <si>
    <t>900 E. Hamilton Avenue</t>
  </si>
  <si>
    <t>Tue Jan 02 2018 06:13:25</t>
  </si>
  <si>
    <t>(866) 727-8383</t>
  </si>
  <si>
    <t>Andrew</t>
  </si>
  <si>
    <t>Malcolm</t>
  </si>
  <si>
    <t>amalcolm@evernote.com</t>
  </si>
  <si>
    <t>Evernote</t>
  </si>
  <si>
    <t>evernote.com</t>
  </si>
  <si>
    <t>https://www.linkedin.com/pub/andrew-malcolm/0/b58/598</t>
  </si>
  <si>
    <t>Tue Jan 02 2018 07:58:20</t>
  </si>
  <si>
    <t>305 Walnut Street</t>
  </si>
  <si>
    <t>Lynda</t>
  </si>
  <si>
    <t>94063</t>
  </si>
  <si>
    <t>Radosevich</t>
  </si>
  <si>
    <t>(650) 257-0885</t>
  </si>
  <si>
    <t>lynda@joinreal.com</t>
  </si>
  <si>
    <t>Real</t>
  </si>
  <si>
    <t>joinreal.com</t>
  </si>
  <si>
    <t>Real Estate</t>
  </si>
  <si>
    <t>https://www.linkedin.com/pub/lynda-radosevich/0/bb0/a5a</t>
  </si>
  <si>
    <t>Wed Jan 03 2018 04:34:41</t>
  </si>
  <si>
    <t>27 W 24th St</t>
  </si>
  <si>
    <t>10010</t>
  </si>
  <si>
    <t>(212) 387-7103</t>
  </si>
  <si>
    <t>Lori</t>
  </si>
  <si>
    <t>Ruff</t>
  </si>
  <si>
    <t>► Keynote SPEAKER &amp; AUTHOR: Helping Executives Authentically Represent Personal Brand Online</t>
  </si>
  <si>
    <t>Suite Branding - Keynote &amp; Conference Public Speaker | Inspiring Today's Top Performers with Passion</t>
  </si>
  <si>
    <t>trade.io</t>
  </si>
  <si>
    <t>Matt</t>
  </si>
  <si>
    <t>Zilli</t>
  </si>
  <si>
    <t>Chief Customer Officer</t>
  </si>
  <si>
    <t>Ed</t>
  </si>
  <si>
    <t>Montes</t>
  </si>
  <si>
    <t>ed.montes@dataxu.com</t>
  </si>
  <si>
    <t>dataxu</t>
  </si>
  <si>
    <t>dataxu.com</t>
  </si>
  <si>
    <t>https://www.linkedin.com/pub/ed-montes/0/287/aa3</t>
  </si>
  <si>
    <t>Tue Jan 02 2018 05:19:15</t>
  </si>
  <si>
    <t>281 Summer Street</t>
  </si>
  <si>
    <t>02210</t>
  </si>
  <si>
    <t>(857) 244-6200</t>
  </si>
  <si>
    <t>Christopher</t>
  </si>
  <si>
    <t>Obereder</t>
  </si>
  <si>
    <t>christopher@trade.io</t>
  </si>
  <si>
    <t>Lane</t>
  </si>
  <si>
    <t>markodojo.com</t>
  </si>
  <si>
    <t>Brannan</t>
  </si>
  <si>
    <t>lbrannan@fourwindsinteractive.com</t>
  </si>
  <si>
    <t>Four Winds Interactive</t>
  </si>
  <si>
    <t>fourwindsinteractive.com</t>
  </si>
  <si>
    <t>22</t>
  </si>
  <si>
    <t>https://www.linkedin.com/pub/christopher-obereder/80/477/663</t>
  </si>
  <si>
    <t>https://www.linkedin.com/pub/lane-brannan/2/5a0/a16</t>
  </si>
  <si>
    <t>Tue Jan 02 2018 07:58:37</t>
  </si>
  <si>
    <t>Tue Jan 02 2018 05:32:42</t>
  </si>
  <si>
    <t>Switzerland</t>
  </si>
  <si>
    <t>Denver</t>
  </si>
  <si>
    <t>Zug</t>
  </si>
  <si>
    <t>1221 Broadway Street</t>
  </si>
  <si>
    <t>80203</t>
  </si>
  <si>
    <t>(877) 204-6679</t>
  </si>
  <si>
    <t>Bahnhofstrasse 21</t>
  </si>
  <si>
    <t>6300</t>
  </si>
  <si>
    <t>mike.volpe@cybereason.com</t>
  </si>
  <si>
    <t>mindbodyonline.com</t>
  </si>
  <si>
    <t>Thompson</t>
  </si>
  <si>
    <t>mthompson@sevone.com</t>
  </si>
  <si>
    <t>SevOne</t>
  </si>
  <si>
    <t>sevone.com</t>
  </si>
  <si>
    <t>Tue Jan 02 2018 07:58:44</t>
  </si>
  <si>
    <t>https://www.linkedin.com/pub/mark-e-thompson/a/391/b31</t>
  </si>
  <si>
    <t>Tue Jan 02 2018 05:07:20</t>
  </si>
  <si>
    <t>800 Boylston Street</t>
  </si>
  <si>
    <t>02199</t>
  </si>
  <si>
    <t>Joel</t>
  </si>
  <si>
    <t>York</t>
  </si>
  <si>
    <t>CEO, CMO &amp; Founder | SaaS | Integrated Marketing</t>
  </si>
  <si>
    <t>joel@markodojo.com</t>
  </si>
  <si>
    <t>Markodojo</t>
  </si>
  <si>
    <t>applause.com</t>
  </si>
  <si>
    <t>https://www.linkedin.com/pub/joel-york/1/10/347</t>
  </si>
  <si>
    <t>Tue Jan 02 2018 07:58:50</t>
  </si>
  <si>
    <t>LaBruna</t>
  </si>
  <si>
    <t>clabruna@hostanalytics.com</t>
  </si>
  <si>
    <t>Host Analytics Inc</t>
  </si>
  <si>
    <t>hostanalytics.com</t>
  </si>
  <si>
    <t>https://www.linkedin.com/pub/christopher-labruna/0/220/a7b</t>
  </si>
  <si>
    <t>Tue Jan 02 2018 05:23:31</t>
  </si>
  <si>
    <t>555 Twin Dolphin Drive</t>
  </si>
  <si>
    <t>(866) 391-4678</t>
  </si>
  <si>
    <t>Joshua</t>
  </si>
  <si>
    <t>Todd</t>
  </si>
  <si>
    <t>joshua.todd@mindbodyonline.com</t>
  </si>
  <si>
    <t>MINDBODY, Inc.</t>
  </si>
  <si>
    <t>ge.com</t>
  </si>
  <si>
    <t>https://www.linkedin.com/pub/joshua-todd/2/674/4b9</t>
  </si>
  <si>
    <t>Tue Jan 02 2018 07:58:59</t>
  </si>
  <si>
    <t>San Luis Obispo</t>
  </si>
  <si>
    <t>4051 Broad St.</t>
  </si>
  <si>
    <t>93401</t>
  </si>
  <si>
    <t>(877) 755-4279</t>
  </si>
  <si>
    <t>Charlie</t>
  </si>
  <si>
    <t>Ungashick</t>
  </si>
  <si>
    <t>charlie.ungashick@applause.com</t>
  </si>
  <si>
    <t>Applause</t>
  </si>
  <si>
    <t>pamperedchef.com</t>
  </si>
  <si>
    <t>Marcus</t>
  </si>
  <si>
    <t>Bragg</t>
  </si>
  <si>
    <t>https://www.linkedin.com/pub/charlie-ungashick/1/351/995</t>
  </si>
  <si>
    <t>mbragg@alienvault.com</t>
  </si>
  <si>
    <t>Tue Jan 02 2018 07:59:07</t>
  </si>
  <si>
    <t>AlienVault</t>
  </si>
  <si>
    <t>alienvault.com</t>
  </si>
  <si>
    <t>Framingham</t>
  </si>
  <si>
    <t>https://www.linkedin.com/pub/marcus-bragg/0/26b/458</t>
  </si>
  <si>
    <t>100 Pennsylvania Ave.</t>
  </si>
  <si>
    <t>01701</t>
  </si>
  <si>
    <t>Tue Jan 02 2018 05:05:52</t>
  </si>
  <si>
    <t>(508) 480-9999</t>
  </si>
  <si>
    <t>1875 S. Grant Street</t>
  </si>
  <si>
    <t>(650) 713-3333</t>
  </si>
  <si>
    <t>Aaron</t>
  </si>
  <si>
    <t>Darcy</t>
  </si>
  <si>
    <t>aaron.darcy@ge.com</t>
  </si>
  <si>
    <t>GE Digital</t>
  </si>
  <si>
    <t>nanonation.net</t>
  </si>
  <si>
    <t>https://www.linkedin.com/pub/aaron-darcy/1/629/157</t>
  </si>
  <si>
    <t>Tue Jan 02 2018 07:59:15</t>
  </si>
  <si>
    <t>San Ramon</t>
  </si>
  <si>
    <t>2623 Camino Ramon</t>
  </si>
  <si>
    <t>94583</t>
  </si>
  <si>
    <t>(925) 242-6200</t>
  </si>
  <si>
    <t>Brian</t>
  </si>
  <si>
    <t>Reagan</t>
  </si>
  <si>
    <t>brian.reagan@actifio.com</t>
  </si>
  <si>
    <t>Actifio</t>
  </si>
  <si>
    <t>actifio.com</t>
  </si>
  <si>
    <t>https://www.linkedin.com/pub/brian-reagan/0/77/bb8</t>
  </si>
  <si>
    <t>Wed Jan 03 2018 04:30:29</t>
  </si>
  <si>
    <t>333 Wyman Street</t>
  </si>
  <si>
    <t>(781) 790-7500</t>
  </si>
  <si>
    <t>Yael</t>
  </si>
  <si>
    <t>Morowati</t>
  </si>
  <si>
    <t xml:space="preserve">EBS             </t>
  </si>
  <si>
    <t>endurance.com</t>
  </si>
  <si>
    <t>Nicolas</t>
  </si>
  <si>
    <t>D.</t>
  </si>
  <si>
    <t>nicolas@hackerrank.com</t>
  </si>
  <si>
    <t>HackerRank</t>
  </si>
  <si>
    <t>hackerrank.com</t>
  </si>
  <si>
    <t>https://www.linkedin.com/pub/nicolas-d/1/255/250</t>
  </si>
  <si>
    <t>Tue Jan 02 2018 04:11:57</t>
  </si>
  <si>
    <t>2300 Geng Road</t>
  </si>
  <si>
    <t>94303</t>
  </si>
  <si>
    <t>(415) 900-4023</t>
  </si>
  <si>
    <t>Belinda</t>
  </si>
  <si>
    <t>Hudmon</t>
  </si>
  <si>
    <t>bhudmon@pamperedchef.com</t>
  </si>
  <si>
    <t>Pampered Chef</t>
  </si>
  <si>
    <t>concur.com</t>
  </si>
  <si>
    <t>Consumer Goods</t>
  </si>
  <si>
    <t>https://www.linkedin.com/pub/belinda-hudmon/0/55/998</t>
  </si>
  <si>
    <t>Tue Jan 02 2018 07:59:26</t>
  </si>
  <si>
    <t>Addison</t>
  </si>
  <si>
    <t>1 Pampered Chef Ln</t>
  </si>
  <si>
    <t>60101</t>
  </si>
  <si>
    <t>(888) 687-2433</t>
  </si>
  <si>
    <t>James</t>
  </si>
  <si>
    <t>Smith</t>
  </si>
  <si>
    <t>Chief Marketing Officer / CMO</t>
  </si>
  <si>
    <t>james.smith@gooddata.com</t>
  </si>
  <si>
    <t>GoodData</t>
  </si>
  <si>
    <t>gooddata.com</t>
  </si>
  <si>
    <t>https://www.linkedin.com/pub/james-smith/2/644/371</t>
  </si>
  <si>
    <t>Tue Jan 02 2018 08:05:24</t>
  </si>
  <si>
    <t>AshLea</t>
  </si>
  <si>
    <t>Allberry</t>
  </si>
  <si>
    <t>660 Third Street</t>
  </si>
  <si>
    <t>Chief Operating Officer</t>
  </si>
  <si>
    <t>(415) 200-0186</t>
  </si>
  <si>
    <t>ashleaallberry@nanonation.net</t>
  </si>
  <si>
    <t>Nanonation</t>
  </si>
  <si>
    <t>idisciple.org</t>
  </si>
  <si>
    <t>https://www.linkedin.com/pub/ashlea-allberry/1b/30/582</t>
  </si>
  <si>
    <t>Tue Jan 02 2018 07:59:34</t>
  </si>
  <si>
    <t>Lincoln</t>
  </si>
  <si>
    <t>NE</t>
  </si>
  <si>
    <t>301 S. 13th St.</t>
  </si>
  <si>
    <t>68508</t>
  </si>
  <si>
    <t>(402) 323-6266</t>
  </si>
  <si>
    <t>Armour</t>
  </si>
  <si>
    <t>Taylor</t>
  </si>
  <si>
    <t>barmour@jellyvision.com</t>
  </si>
  <si>
    <t>Hawes</t>
  </si>
  <si>
    <t>Jellyvision</t>
  </si>
  <si>
    <t>SVP Marketing</t>
  </si>
  <si>
    <t>jellyvision.com</t>
  </si>
  <si>
    <t>taylor.hawes@endurance.com</t>
  </si>
  <si>
    <t>Endurance International Group</t>
  </si>
  <si>
    <t>https://www.linkedin.com/pub/bob-armour/0/7a5/513</t>
  </si>
  <si>
    <t>fluke.com</t>
  </si>
  <si>
    <t>Tue Jan 02 2018 08:22:28</t>
  </si>
  <si>
    <t>848 West Eastman</t>
  </si>
  <si>
    <t>https://www.linkedin.com/pub/taylor-hawes/4/67b/239</t>
  </si>
  <si>
    <t>60642</t>
  </si>
  <si>
    <t>(312) 266-0606</t>
  </si>
  <si>
    <t>Tue Jan 02 2018 07:59:41</t>
  </si>
  <si>
    <t>10 Corporate Drive</t>
  </si>
  <si>
    <t>(781) 852-3200</t>
  </si>
  <si>
    <t>Rob</t>
  </si>
  <si>
    <t>Gubas</t>
  </si>
  <si>
    <t>Senior Director | Global Integrated Marketing</t>
  </si>
  <si>
    <t>rob.gubas@concur.com</t>
  </si>
  <si>
    <t>Concur</t>
  </si>
  <si>
    <t>C.</t>
  </si>
  <si>
    <t>Brice</t>
  </si>
  <si>
    <t>cbrice@vendavo.com</t>
  </si>
  <si>
    <t>improbable.io</t>
  </si>
  <si>
    <t>Vendavo</t>
  </si>
  <si>
    <t>vendavo.com</t>
  </si>
  <si>
    <t>https://www.linkedin.com/pub/rob-gubas/2/235/b7b</t>
  </si>
  <si>
    <t>https://www.linkedin.com/pub/c-edward-brice/0/51a/295</t>
  </si>
  <si>
    <t>Tue Jan 02 2018 07:59:50</t>
  </si>
  <si>
    <t>Tue Jan 02 2018 03:46:19</t>
  </si>
  <si>
    <t>Bellevue</t>
  </si>
  <si>
    <t>601 108th Ave NE, Suite 1000</t>
  </si>
  <si>
    <t>3001 East Brighton Boulevard</t>
  </si>
  <si>
    <t>98004</t>
  </si>
  <si>
    <t>80216</t>
  </si>
  <si>
    <t>(800) 401-8412</t>
  </si>
  <si>
    <t>Brad</t>
  </si>
  <si>
    <t>Mauldin</t>
  </si>
  <si>
    <t>Running "the race" - with Perseverance!</t>
  </si>
  <si>
    <t>brad.mauldin@idisciple.org</t>
  </si>
  <si>
    <t>iDisciple</t>
  </si>
  <si>
    <t>newstore.com</t>
  </si>
  <si>
    <t>36</t>
  </si>
  <si>
    <t>https://www.linkedin.com/pub/brad-mauldin/4/56/2a1</t>
  </si>
  <si>
    <t>Tue Jan 02 2018 07:59:57</t>
  </si>
  <si>
    <t>13560 Morris Road</t>
  </si>
  <si>
    <t>30004</t>
  </si>
  <si>
    <t>(855) 434-3576</t>
  </si>
  <si>
    <t>Stijn</t>
  </si>
  <si>
    <t>Hendrikse</t>
  </si>
  <si>
    <t>CMO Fluke Digital Systems</t>
  </si>
  <si>
    <t>stijn.hendrikse@fluke.com</t>
  </si>
  <si>
    <t>Fluke Corporation</t>
  </si>
  <si>
    <t>verizonwireless.com</t>
  </si>
  <si>
    <t>Electrical/Electronic Manufacturing</t>
  </si>
  <si>
    <t>https://www.linkedin.com/pub/stijn-hendrikse/0/20a/9a3</t>
  </si>
  <si>
    <t>Tue Jan 02 2018 08:00:04</t>
  </si>
  <si>
    <t>Everett</t>
  </si>
  <si>
    <t>6920 Seaway Blvd.</t>
  </si>
  <si>
    <t>98203</t>
  </si>
  <si>
    <t>(425) 347-6100</t>
  </si>
  <si>
    <t>Mitch</t>
  </si>
  <si>
    <t>Wainer</t>
  </si>
  <si>
    <t>Co-Founder &amp; Head of Marketing</t>
  </si>
  <si>
    <t>mwainer@digitalocean.com</t>
  </si>
  <si>
    <t>DigitalOcean</t>
  </si>
  <si>
    <t>digitalocean.com</t>
  </si>
  <si>
    <t>https://www.linkedin.com/pub/mitch-wainer/4/87/990</t>
  </si>
  <si>
    <t>Tue Jan 02 2018 04:05:43</t>
  </si>
  <si>
    <t>101 Avenue of the Americas</t>
  </si>
  <si>
    <t>10013</t>
  </si>
  <si>
    <t>Jhonson</t>
  </si>
  <si>
    <t>(347) 903-7918</t>
  </si>
  <si>
    <t>jason@improbable.io</t>
  </si>
  <si>
    <t>Improbable</t>
  </si>
  <si>
    <t>forhims.com</t>
  </si>
  <si>
    <t>https://www.linkedin.com/pub/jason-jhonson/4/1b/3ab</t>
  </si>
  <si>
    <t>Tue Jan 02 2018 08:00:11</t>
  </si>
  <si>
    <t>30 Farringdon Road</t>
  </si>
  <si>
    <t>EC1M 3HE</t>
  </si>
  <si>
    <t>020 8099 5349</t>
  </si>
  <si>
    <t>Phil</t>
  </si>
  <si>
    <t>Granof</t>
  </si>
  <si>
    <t>Sakaniwa</t>
  </si>
  <si>
    <t>phil.granof@newstore.com</t>
  </si>
  <si>
    <t>mark.sakaniwa@entercoms.com</t>
  </si>
  <si>
    <t>NewStore, Inc.</t>
  </si>
  <si>
    <t>Entercoms, Inc.</t>
  </si>
  <si>
    <t>entercoms.com</t>
  </si>
  <si>
    <t>chariotsolutions.com</t>
  </si>
  <si>
    <t>https://www.linkedin.com/pub/mark-sakaniwa/0/381/322</t>
  </si>
  <si>
    <t>https://www.linkedin.com/pub/phil-granof/0/660/840</t>
  </si>
  <si>
    <t>Tue Jan 02 2018 08:00:18</t>
  </si>
  <si>
    <t>Tue Jan 02 2018 05:44:59</t>
  </si>
  <si>
    <t>Irving</t>
  </si>
  <si>
    <t>60 South Street</t>
  </si>
  <si>
    <t>02111</t>
  </si>
  <si>
    <t>5215 North O’Connor Blvd.</t>
  </si>
  <si>
    <t>TX 75039</t>
  </si>
  <si>
    <t>Noah</t>
  </si>
  <si>
    <t>MBA</t>
  </si>
  <si>
    <t>Marketing Manager, B2B Go to Market - Leadership Development Program</t>
  </si>
  <si>
    <t>noah.mba@verizonwireless.com</t>
  </si>
  <si>
    <t>Verizon Wireless</t>
  </si>
  <si>
    <t>https://www.linkedin.com/pub/noah-christensen-mba/35/896/379</t>
  </si>
  <si>
    <t>Tue Jan 02 2018 08:00:26</t>
  </si>
  <si>
    <t>Basking Ridge</t>
  </si>
  <si>
    <t>NJ</t>
  </si>
  <si>
    <t>1 Verizon Way</t>
  </si>
  <si>
    <t>Hebert</t>
  </si>
  <si>
    <t>shebert@accuratebackground.com</t>
  </si>
  <si>
    <t>Accurate Background</t>
  </si>
  <si>
    <t>accuratebackground.com</t>
  </si>
  <si>
    <t>https://www.linkedin.com/pub/scott-hebert/1/253/42a</t>
  </si>
  <si>
    <t>Tue Jan 02 2018 05:32:01</t>
  </si>
  <si>
    <t>Irvine</t>
  </si>
  <si>
    <t>7515 Irvine Center Dr</t>
  </si>
  <si>
    <t>92618</t>
  </si>
  <si>
    <t>(800) 784-3911</t>
  </si>
  <si>
    <t>Jonathan</t>
  </si>
  <si>
    <t>Sills</t>
  </si>
  <si>
    <t>jonathan@forhims.com</t>
  </si>
  <si>
    <t xml:space="preserve">hims </t>
  </si>
  <si>
    <t>crossfuze.com</t>
  </si>
  <si>
    <t>Health, Wellness and Fitness</t>
  </si>
  <si>
    <t>https://www.linkedin.com/pub/jonathan-sills/0/102/355</t>
  </si>
  <si>
    <t>Tue Jan 02 2018 08:00:34</t>
  </si>
  <si>
    <t xml:space="preserve">San Francisco </t>
  </si>
  <si>
    <t>1 Letterman Drive</t>
  </si>
  <si>
    <t>94129</t>
  </si>
  <si>
    <t>(415) 561-5505</t>
  </si>
  <si>
    <t>Amanda</t>
  </si>
  <si>
    <t>Gutterman</t>
  </si>
  <si>
    <t>amanda.gutterman@consensys.net</t>
  </si>
  <si>
    <t>ConsenSys</t>
  </si>
  <si>
    <t>Tracey</t>
  </si>
  <si>
    <t>consensys.net</t>
  </si>
  <si>
    <t>Welson-Rossman</t>
  </si>
  <si>
    <t>twelson-rossman@chariotsolutions.com</t>
  </si>
  <si>
    <t>Chariot Solutions</t>
  </si>
  <si>
    <t>https://www.linkedin.com/pub/amanda-gutterman/53/2a0/69</t>
  </si>
  <si>
    <t>permira.com</t>
  </si>
  <si>
    <t>Tue Jan 02 2018 08:03:34</t>
  </si>
  <si>
    <t>https://www.linkedin.com/pub/tracey-welson-rossman/0/525/352</t>
  </si>
  <si>
    <t>Tue Jan 02 2018 08:00:46</t>
  </si>
  <si>
    <t>Brooklyn</t>
  </si>
  <si>
    <t>49 Bogart St</t>
  </si>
  <si>
    <t>11206</t>
  </si>
  <si>
    <t>Fort Washington</t>
  </si>
  <si>
    <t>515 Pennsylvania Ave.</t>
  </si>
  <si>
    <t>(646) 598-6373</t>
  </si>
  <si>
    <t>19034</t>
  </si>
  <si>
    <t>(215) 358-1780</t>
  </si>
  <si>
    <t>Yoli</t>
  </si>
  <si>
    <t>Chisholm</t>
  </si>
  <si>
    <t>Director Digital Marketing US CMO</t>
  </si>
  <si>
    <t>yoli@microsoft.com</t>
  </si>
  <si>
    <t>accenture.com</t>
  </si>
  <si>
    <t>https://www.linkedin.com/pub/yoli-chisholm/1/ab9/110</t>
  </si>
  <si>
    <t>Tue Jan 02 2018 08:00:56</t>
  </si>
  <si>
    <t>Ellen</t>
  </si>
  <si>
    <t>Walsh</t>
  </si>
  <si>
    <t>ellen.walsh@attain.com</t>
  </si>
  <si>
    <t>Attain</t>
  </si>
  <si>
    <t>attain.com</t>
  </si>
  <si>
    <t>JOHN</t>
  </si>
  <si>
    <t>RYAN</t>
  </si>
  <si>
    <t>https://www.linkedin.com/pub/ellen-walsh/2/492/58a</t>
  </si>
  <si>
    <t>john@crossfuze.com</t>
  </si>
  <si>
    <t>Crossfuze</t>
  </si>
  <si>
    <t>Tue Jan 02 2018 05:45:06</t>
  </si>
  <si>
    <t>amazon.com</t>
  </si>
  <si>
    <t>Virginia</t>
  </si>
  <si>
    <t>1600 Tysons Boulevard</t>
  </si>
  <si>
    <t>https://www.linkedin.com/pub/john-w-ryan/2/795/338</t>
  </si>
  <si>
    <t>(703) 857-2200</t>
  </si>
  <si>
    <t>Tue Jan 02 2018 08:01:04</t>
  </si>
  <si>
    <t>Buffalo</t>
  </si>
  <si>
    <t>500 Seneca Street</t>
  </si>
  <si>
    <t>14204</t>
  </si>
  <si>
    <t>(888) 829-5511</t>
  </si>
  <si>
    <t>Michael</t>
  </si>
  <si>
    <t>Hiles</t>
  </si>
  <si>
    <t>General Partner</t>
  </si>
  <si>
    <t>Cincinnati Crypto Fund LP</t>
  </si>
  <si>
    <t>kareo.com</t>
  </si>
  <si>
    <t>Lange</t>
  </si>
  <si>
    <t>mark.lange@reputation.com</t>
  </si>
  <si>
    <t>Reputation.com</t>
  </si>
  <si>
    <t>reputation.com</t>
  </si>
  <si>
    <t>https://www.linkedin.com/pub/mark-lange/0/680/52a</t>
  </si>
  <si>
    <t>Tue Jan 02 2018 08:27:55</t>
  </si>
  <si>
    <t>Ben</t>
  </si>
  <si>
    <t>Parr</t>
  </si>
  <si>
    <t>Co-founder and CMO</t>
  </si>
  <si>
    <t>ben@octane.ai</t>
  </si>
  <si>
    <t>Octane AI</t>
  </si>
  <si>
    <t>octane.ai</t>
  </si>
  <si>
    <t>su.org</t>
  </si>
  <si>
    <t>14</t>
  </si>
  <si>
    <t>https://www.linkedin.com/pub/ben-parr/3/673/3b</t>
  </si>
  <si>
    <t>Tue Jan 02 2018 08:01:18</t>
  </si>
  <si>
    <t>Gautam</t>
  </si>
  <si>
    <t>Goswami</t>
  </si>
  <si>
    <t>Strategic Advisor - Marketing</t>
  </si>
  <si>
    <t>gautam.goswami@permira.com</t>
  </si>
  <si>
    <t>Permira</t>
  </si>
  <si>
    <t>algolia.com</t>
  </si>
  <si>
    <t>https://www.linkedin.com/pub/gautam-goswami/1/933/32a</t>
  </si>
  <si>
    <t>Tue Jan 02 2018 08:01:28</t>
  </si>
  <si>
    <t>80 Pall Mall</t>
  </si>
  <si>
    <t>SW1Y 5ES</t>
  </si>
  <si>
    <t>020 7632 1000</t>
  </si>
  <si>
    <t>Sameer</t>
  </si>
  <si>
    <t>Sama</t>
  </si>
  <si>
    <t>sameer@ebrandz.com</t>
  </si>
  <si>
    <t>eBrandz Solutions Pvt. Ltd.</t>
  </si>
  <si>
    <t>ebrandz.com</t>
  </si>
  <si>
    <t>https://www.linkedin.com/pub/sameer-sama/20/a12/120</t>
  </si>
  <si>
    <t>Tue Jan 02 2018 05:48:56</t>
  </si>
  <si>
    <t>Mumbai</t>
  </si>
  <si>
    <t>Craig</t>
  </si>
  <si>
    <t>Maharaashtra</t>
  </si>
  <si>
    <t>Petronella</t>
  </si>
  <si>
    <t>Unit No 8, Italian Compound, Goregaon (East)</t>
  </si>
  <si>
    <t>400063</t>
  </si>
  <si>
    <t>Petronella Technology Group, Inc.</t>
  </si>
  <si>
    <t>022 4003 8811</t>
  </si>
  <si>
    <t>World's Foremost Expert on HIPAA AND Cybersecurity</t>
  </si>
  <si>
    <t>homedefenders.com</t>
  </si>
  <si>
    <t>Lisa</t>
  </si>
  <si>
    <t>Noon</t>
  </si>
  <si>
    <t>Global Managing Director, Google Cloud</t>
  </si>
  <si>
    <t>lisa.noon@accenture.com</t>
  </si>
  <si>
    <t>Accenture</t>
  </si>
  <si>
    <t>shoprunner.com</t>
  </si>
  <si>
    <t>Sean</t>
  </si>
  <si>
    <t>Lim</t>
  </si>
  <si>
    <t>https://www.linkedin.com/pub/lisa-noon/2/983/920</t>
  </si>
  <si>
    <t>sean.lim@reebonz.com</t>
  </si>
  <si>
    <t>Tue Jan 02 2018 08:01:42</t>
  </si>
  <si>
    <t>Reebonz - Your World of Luxury</t>
  </si>
  <si>
    <t>reebonz.com</t>
  </si>
  <si>
    <t>Ireland</t>
  </si>
  <si>
    <t>Dublin 2</t>
  </si>
  <si>
    <t>Luxury Goods &amp; Jewelry</t>
  </si>
  <si>
    <t>Grand Canal Harbour</t>
  </si>
  <si>
    <t>https://www.linkedin.com/pub/sean-lim/1/768/78</t>
  </si>
  <si>
    <t>Tue Jan 02 2018 05:54:41</t>
  </si>
  <si>
    <t>Gina</t>
  </si>
  <si>
    <t>Poole</t>
  </si>
  <si>
    <t>CMO, Game Developers</t>
  </si>
  <si>
    <t>gpoole@amazon.com</t>
  </si>
  <si>
    <t>Amazon</t>
  </si>
  <si>
    <t>https://www.linkedin.com/pub/gina-poole/5/a76/491</t>
  </si>
  <si>
    <t>Tue Jan 02 2018 08:01:51</t>
  </si>
  <si>
    <t>Seattle</t>
  </si>
  <si>
    <t>123 Boren</t>
  </si>
  <si>
    <t>98109</t>
  </si>
  <si>
    <t>Pickell</t>
  </si>
  <si>
    <t>Chief Marketing Officer/Chief Customer Officer/Chief Strategy Officer</t>
  </si>
  <si>
    <t>rob.pickell@kareo.com</t>
  </si>
  <si>
    <t>Kareo</t>
  </si>
  <si>
    <t>Banyan.com</t>
  </si>
  <si>
    <t>https://www.linkedin.com/pub/rob-pickell/2/672/410</t>
  </si>
  <si>
    <t>Tue Jan 02 2018 08:01:59</t>
  </si>
  <si>
    <t>3353 Michelson Drive</t>
  </si>
  <si>
    <t>92612</t>
  </si>
  <si>
    <t>(888) 775-2736</t>
  </si>
  <si>
    <t>Jessica</t>
  </si>
  <si>
    <t>Scorpio</t>
  </si>
  <si>
    <t>Alumni Representative</t>
  </si>
  <si>
    <t>scorpioj@su.org</t>
  </si>
  <si>
    <t>Singularity University</t>
  </si>
  <si>
    <t>Bell</t>
  </si>
  <si>
    <t>lp.co</t>
  </si>
  <si>
    <t>brian.bell@sportsengine.com</t>
  </si>
  <si>
    <t>https://www.linkedin.com/pub/jessica-scorpio/3/560/229</t>
  </si>
  <si>
    <t>SportsEngine</t>
  </si>
  <si>
    <t>sportsengine.com</t>
  </si>
  <si>
    <t>Tue Jan 02 2018 08:02:06</t>
  </si>
  <si>
    <t>Moffett Field</t>
  </si>
  <si>
    <t>Bldg 20 S Akron Rd</t>
  </si>
  <si>
    <t>https://www.linkedin.com/pub/brian-bell/1/764/717</t>
  </si>
  <si>
    <t>94035-0001</t>
  </si>
  <si>
    <t>(650) 200-3434</t>
  </si>
  <si>
    <t>Tue Jan 02 2018 05:28:24</t>
  </si>
  <si>
    <t>Minneapolis</t>
  </si>
  <si>
    <t>807 Broadway St NE</t>
  </si>
  <si>
    <t>55413</t>
  </si>
  <si>
    <t>(888) 379-1035</t>
  </si>
  <si>
    <t>Kendall</t>
  </si>
  <si>
    <t>Collins</t>
  </si>
  <si>
    <t>Board Member</t>
  </si>
  <si>
    <t>kendall@algolia.com</t>
  </si>
  <si>
    <t>Algolia</t>
  </si>
  <si>
    <t>cannabase.io</t>
  </si>
  <si>
    <t>https://www.linkedin.com/pub/kendall-collins/0/b08/b64</t>
  </si>
  <si>
    <t>Tue Jan 02 2018 08:02:14</t>
  </si>
  <si>
    <t>589 Howard Street</t>
  </si>
  <si>
    <t>Tamara</t>
  </si>
  <si>
    <t>M.B.A.</t>
  </si>
  <si>
    <t>Digital Marketing Manager-Email &amp; Acquisition</t>
  </si>
  <si>
    <t>tamaram@homedefenders.com</t>
  </si>
  <si>
    <t>Tracy</t>
  </si>
  <si>
    <t>DEFENDERS</t>
  </si>
  <si>
    <t>Eiler</t>
  </si>
  <si>
    <t>topbots.com</t>
  </si>
  <si>
    <t>tracy.eiler@insideview.com</t>
  </si>
  <si>
    <t>InsideView Technologies, Inc.</t>
  </si>
  <si>
    <t>Consumer Services</t>
  </si>
  <si>
    <t>InsideView.com</t>
  </si>
  <si>
    <t>https://www.linkedin.com/pub/tamara-sullivan-m-b-a/9/254/844</t>
  </si>
  <si>
    <t>Tue Jan 02 2018 08:02:23</t>
  </si>
  <si>
    <t>Indianapolis</t>
  </si>
  <si>
    <t>IN</t>
  </si>
  <si>
    <t>3750 Priority Way South Drive</t>
  </si>
  <si>
    <t>46240</t>
  </si>
  <si>
    <t>(317) 383-3520</t>
  </si>
  <si>
    <t>https://www.linkedin.com/pub/tracy-eiler/0/742/916</t>
  </si>
  <si>
    <t>Wed Jan 03 2018 04:09:13</t>
  </si>
  <si>
    <t>444 De Haro Street</t>
  </si>
  <si>
    <t>(415) 728-9300</t>
  </si>
  <si>
    <t>Goines</t>
  </si>
  <si>
    <t>Vice Chairman</t>
  </si>
  <si>
    <t>Personal Capital</t>
  </si>
  <si>
    <t>Sandler</t>
  </si>
  <si>
    <t>Interim Chief Marketing Officer</t>
  </si>
  <si>
    <t>todd@shoprunner.com</t>
  </si>
  <si>
    <t>ShopRunner</t>
  </si>
  <si>
    <t>Kelly</t>
  </si>
  <si>
    <t>john.kelly@insideview.com</t>
  </si>
  <si>
    <t>intuit.com</t>
  </si>
  <si>
    <t>https://www.linkedin.com/pub/todd-sandler/8/60a/22</t>
  </si>
  <si>
    <t>https://www.linkedin.com/pub/john-kelly/2/ab8/5b2</t>
  </si>
  <si>
    <t>Tue Jan 02 2018 08:02:36</t>
  </si>
  <si>
    <t>Tue Jan 02 2018 05:16:38</t>
  </si>
  <si>
    <t>350 N. LaSalle, 5th floor</t>
  </si>
  <si>
    <t>60654</t>
  </si>
  <si>
    <t>Grad</t>
  </si>
  <si>
    <t>Conn</t>
  </si>
  <si>
    <t>General Manager (Partner-level) and CMO</t>
  </si>
  <si>
    <t>gradconn@microsoft.com</t>
  </si>
  <si>
    <t>billmo.com</t>
  </si>
  <si>
    <t>https://www.linkedin.com/pub/grad-conn/0/5b9/825</t>
  </si>
  <si>
    <t>Tue Jan 02 2018 08:02:46</t>
  </si>
  <si>
    <t>Dean</t>
  </si>
  <si>
    <t>Afzal</t>
  </si>
  <si>
    <t>dean.afzal@enablon.com</t>
  </si>
  <si>
    <t>Enablon</t>
  </si>
  <si>
    <t>enablon.com</t>
  </si>
  <si>
    <t>Leon</t>
  </si>
  <si>
    <t>Guzenda</t>
  </si>
  <si>
    <t>https://www.linkedin.com/pub/dean-afzal/4/818/187</t>
  </si>
  <si>
    <t>Chief Technology Marketing Officer</t>
  </si>
  <si>
    <t>Tue Jan 02 2018 08:31:44</t>
  </si>
  <si>
    <t>Objectivity, Inc.</t>
  </si>
  <si>
    <t>dynamicsignal.com</t>
  </si>
  <si>
    <t>The Willis Tower - 54th Floor</t>
  </si>
  <si>
    <t>(312) 784-7955</t>
  </si>
  <si>
    <t>Jed</t>
  </si>
  <si>
    <t>Morley</t>
  </si>
  <si>
    <t>Vice President of Marketing</t>
  </si>
  <si>
    <t>jed@banyan.com</t>
  </si>
  <si>
    <t>Banyan</t>
  </si>
  <si>
    <t>virtru.com</t>
  </si>
  <si>
    <t>https://www.linkedin.com/pub/jed-morley/0/4a8/ba5</t>
  </si>
  <si>
    <t>Tue Jan 02 2018 08:02:58</t>
  </si>
  <si>
    <t>Orem</t>
  </si>
  <si>
    <t>370 E 800 S</t>
  </si>
  <si>
    <t>84097</t>
  </si>
  <si>
    <t>(877) 436-0134</t>
  </si>
  <si>
    <t>Anne</t>
  </si>
  <si>
    <t>Driscoll</t>
  </si>
  <si>
    <t>President, and Chief Operating Officer</t>
  </si>
  <si>
    <t>anne@lp.co</t>
  </si>
  <si>
    <t>Launch Pad Partners, LLC</t>
  </si>
  <si>
    <t>navicure.com</t>
  </si>
  <si>
    <t>https://www.linkedin.com/pub/anne-driscoll/0/265/b3b</t>
  </si>
  <si>
    <t>Tue Jan 02 2018 08:03:07</t>
  </si>
  <si>
    <t>New Orleans</t>
  </si>
  <si>
    <t>LA</t>
  </si>
  <si>
    <t>643 Magazine St.</t>
  </si>
  <si>
    <t>Miller</t>
  </si>
  <si>
    <t>ian.miller@enablon.com</t>
  </si>
  <si>
    <t>70130</t>
  </si>
  <si>
    <t>https://www.linkedin.com/pub/ian-miller/8/26a/458</t>
  </si>
  <si>
    <t>Tue Jan 02 2018 05:36:06</t>
  </si>
  <si>
    <t>Colin</t>
  </si>
  <si>
    <t>White</t>
  </si>
  <si>
    <t>Fractional CMO/Marketing Advisor</t>
  </si>
  <si>
    <t>BossNine Technologies</t>
  </si>
  <si>
    <t>crowdstrike.com</t>
  </si>
  <si>
    <t>Maynard</t>
  </si>
  <si>
    <t>01754</t>
  </si>
  <si>
    <t>Philippe</t>
  </si>
  <si>
    <t>Tesler</t>
  </si>
  <si>
    <t>CEO Americas, Australia &amp; New Zealand</t>
  </si>
  <si>
    <t>ptesler@enablon.com</t>
  </si>
  <si>
    <t>Beck</t>
  </si>
  <si>
    <t>Co-Founder, Managing Director</t>
  </si>
  <si>
    <t>jennifer@cannabase.io</t>
  </si>
  <si>
    <t>Cannabase</t>
  </si>
  <si>
    <t>globallogic.com</t>
  </si>
  <si>
    <t>https://www.linkedin.com/pub/philippe-tesler/1/b61/63</t>
  </si>
  <si>
    <t>https://www.linkedin.com/pub/jennifer-beck/29/570/28a</t>
  </si>
  <si>
    <t>Tue Jan 02 2018 06:13:58</t>
  </si>
  <si>
    <t>Tue Jan 02 2018 08:03:20</t>
  </si>
  <si>
    <t>Adelyn</t>
  </si>
  <si>
    <t>Zhou</t>
  </si>
  <si>
    <t>adelyn.zhou@topbots.com</t>
  </si>
  <si>
    <t>TOPBOTS</t>
  </si>
  <si>
    <t>cognizant.com</t>
  </si>
  <si>
    <t>https://www.linkedin.com/pub/adelyn-zhou/4/2b2/302</t>
  </si>
  <si>
    <t>Tue Jan 02 2018 08:03:26</t>
  </si>
  <si>
    <t>Denise</t>
  </si>
  <si>
    <t>Persson</t>
  </si>
  <si>
    <t>denise.persson@snowflake.net</t>
  </si>
  <si>
    <t>Snowflake Computing</t>
  </si>
  <si>
    <t>snowflake.net</t>
  </si>
  <si>
    <t>https://www.linkedin.com/pub/denise-persson/0/523/786</t>
  </si>
  <si>
    <t>quantcast.com</t>
  </si>
  <si>
    <t>Tue Jan 02 2018 04:13:45</t>
  </si>
  <si>
    <t>100 S Ellsworth Ave</t>
  </si>
  <si>
    <t>94401</t>
  </si>
  <si>
    <t>(844) 766-9355</t>
  </si>
  <si>
    <t>Carro</t>
  </si>
  <si>
    <t>Ford</t>
  </si>
  <si>
    <t>Author and Marketing Expert</t>
  </si>
  <si>
    <t>The Smartass Marketer's Handbook</t>
  </si>
  <si>
    <t>workfront.com</t>
  </si>
  <si>
    <t>Degnan</t>
  </si>
  <si>
    <t>chris.degnan@snowflake.net</t>
  </si>
  <si>
    <t>https://www.linkedin.com/pub/chris-degnan/0/470/524</t>
  </si>
  <si>
    <t>Tue Jan 02 2018 02:03:12</t>
  </si>
  <si>
    <t>Nancy</t>
  </si>
  <si>
    <t>Cole</t>
  </si>
  <si>
    <t>Business Lead to the Chief Marketing &amp; Sales Officer</t>
  </si>
  <si>
    <t>nancy_cole@intuit.com</t>
  </si>
  <si>
    <t>Intuit</t>
  </si>
  <si>
    <t>sap.com</t>
  </si>
  <si>
    <t>https://www.linkedin.com/pub/nancy-cole/2/28b/4aa</t>
  </si>
  <si>
    <t>Tue Jan 02 2018 08:03:47</t>
  </si>
  <si>
    <t>2632 Marine Way</t>
  </si>
  <si>
    <t>(650) 944-6000</t>
  </si>
  <si>
    <t>Roger</t>
  </si>
  <si>
    <t>Lopez</t>
  </si>
  <si>
    <t>roger.lopez@billmo.com</t>
  </si>
  <si>
    <t>BillMo</t>
  </si>
  <si>
    <t>kuware.com</t>
  </si>
  <si>
    <t>19</t>
  </si>
  <si>
    <t>https://www.linkedin.com/pub/roger-lopez/5/aab/7a9</t>
  </si>
  <si>
    <t>Eyal</t>
  </si>
  <si>
    <t>Tue Jan 02 2018 08:04:01</t>
  </si>
  <si>
    <t>Goldstein</t>
  </si>
  <si>
    <t>egoldstein@asuresoftware.com</t>
  </si>
  <si>
    <t>Asure Software</t>
  </si>
  <si>
    <t>Middlebury</t>
  </si>
  <si>
    <t>CT</t>
  </si>
  <si>
    <t>asuresoftware.com</t>
  </si>
  <si>
    <t>765 Straits Turnpike</t>
  </si>
  <si>
    <t>06762</t>
  </si>
  <si>
    <t>https://www.linkedin.com/pub/eyal-goldstein/32/67b/364</t>
  </si>
  <si>
    <t>Tue Jan 02 2018 05:23:24</t>
  </si>
  <si>
    <t>110 Wild Basin Rd.</t>
  </si>
  <si>
    <t>(512) 437-2700</t>
  </si>
  <si>
    <t>Joelle</t>
  </si>
  <si>
    <t>Kaufman</t>
  </si>
  <si>
    <t>joelle@dynamicsignal.com</t>
  </si>
  <si>
    <t>Dynamic Signal</t>
  </si>
  <si>
    <t>https://www.linkedin.com/pub/joelle-gropper-kaufman/0/705/197</t>
  </si>
  <si>
    <t>Tue Jan 02 2018 08:04:09</t>
  </si>
  <si>
    <t>SAN BRUNO</t>
  </si>
  <si>
    <t>1111 Bayhill Drive</t>
  </si>
  <si>
    <t>94066</t>
  </si>
  <si>
    <t>(650) 231-2550</t>
  </si>
  <si>
    <t>Rip</t>
  </si>
  <si>
    <t>Gerber</t>
  </si>
  <si>
    <t>Chief Marketing &amp; Alliance Officer | APAC Executive Leader</t>
  </si>
  <si>
    <t>rgerber@vlocity.com</t>
  </si>
  <si>
    <t>Charles</t>
  </si>
  <si>
    <t>Vlocity</t>
  </si>
  <si>
    <t>Gold</t>
  </si>
  <si>
    <t>vlocity.com</t>
  </si>
  <si>
    <t>cgold@virtru.com</t>
  </si>
  <si>
    <t>Virtru</t>
  </si>
  <si>
    <t>lever.co</t>
  </si>
  <si>
    <t>https://www.linkedin.com/pub/rip-gerber/0/79/19a</t>
  </si>
  <si>
    <t>Wed Jan 03 2018 04:07:19</t>
  </si>
  <si>
    <t>67</t>
  </si>
  <si>
    <t>https://www.linkedin.com/pub/charles-gold/0/1a1/464</t>
  </si>
  <si>
    <t>Tue Jan 02 2018 08:04:15</t>
  </si>
  <si>
    <t>Salesforce West</t>
  </si>
  <si>
    <t>(844) 856-2489</t>
  </si>
  <si>
    <t>Philip</t>
  </si>
  <si>
    <t>Dolan</t>
  </si>
  <si>
    <t>pdolan@navicure.com</t>
  </si>
  <si>
    <t>Navicure</t>
  </si>
  <si>
    <t>coalfire.com</t>
  </si>
  <si>
    <t>https://www.linkedin.com/pub/philip-dolan/3/996/94b</t>
  </si>
  <si>
    <t>Tue Jan 02 2018 08:04:23</t>
  </si>
  <si>
    <t>Duluth</t>
  </si>
  <si>
    <t>2055 Sugarloaf Circle</t>
  </si>
  <si>
    <t>30097</t>
  </si>
  <si>
    <t>(770) 342-0200</t>
  </si>
  <si>
    <t>Johanna</t>
  </si>
  <si>
    <t>Flower</t>
  </si>
  <si>
    <t>johanna.flower@crowdstrike.com</t>
  </si>
  <si>
    <t>CrowdStrike</t>
  </si>
  <si>
    <t>rubrik.com</t>
  </si>
  <si>
    <t>https://www.linkedin.com/pub/johanna-flower/7/967/382</t>
  </si>
  <si>
    <t>Tue Jan 02 2018 08:04:29</t>
  </si>
  <si>
    <t>150 Mathilda Place</t>
  </si>
  <si>
    <t>Arya</t>
  </si>
  <si>
    <t>Barirani</t>
  </si>
  <si>
    <t>arya.barirani@globallogic.com</t>
  </si>
  <si>
    <t>GlobalLogic</t>
  </si>
  <si>
    <t>barracuda.com</t>
  </si>
  <si>
    <t>https://www.linkedin.com/pub/arya-barirani/0/864/666</t>
  </si>
  <si>
    <t>Tue Jan 02 2018 08:04:36</t>
  </si>
  <si>
    <t>Randy</t>
  </si>
  <si>
    <t>San Jose</t>
  </si>
  <si>
    <t>Arseneau</t>
  </si>
  <si>
    <t>1741 Technology Drive</t>
  </si>
  <si>
    <t>95110</t>
  </si>
  <si>
    <t>(408) 273-8900</t>
  </si>
  <si>
    <t>rarseneau@infinidat.com</t>
  </si>
  <si>
    <t>INFINIDAT</t>
  </si>
  <si>
    <t>Infinidat.com</t>
  </si>
  <si>
    <t>https://www.linkedin.com/pub/randy-arseneau/0/686/ba9</t>
  </si>
  <si>
    <t>Tue Jan 02 2018 05:30:27</t>
  </si>
  <si>
    <t>500 Totten Pond Rd</t>
  </si>
  <si>
    <t>(855) 900-4634</t>
  </si>
  <si>
    <t>Olfert</t>
  </si>
  <si>
    <t>AVP, Chief Marketing Officer (CMO), Communications, Media &amp; Technology</t>
  </si>
  <si>
    <t>corey.olfert@cognizant.com</t>
  </si>
  <si>
    <t>Cognizant</t>
  </si>
  <si>
    <t>netapp.com</t>
  </si>
  <si>
    <t>https://www.linkedin.com/pub/corey-olfert/3/492/2a</t>
  </si>
  <si>
    <t>Tue Jan 02 2018 08:04:45</t>
  </si>
  <si>
    <t>Teaneck</t>
  </si>
  <si>
    <t>500 Frank W Burr Blvd</t>
  </si>
  <si>
    <t>07666</t>
  </si>
  <si>
    <t>(201) 801-0233</t>
  </si>
  <si>
    <t>Steven</t>
  </si>
  <si>
    <t>Pereira</t>
  </si>
  <si>
    <t>Chief Marketing and Communications Officer</t>
  </si>
  <si>
    <t>spereira@quantcast.com</t>
  </si>
  <si>
    <t>Quantcast</t>
  </si>
  <si>
    <t>freshdirect.com</t>
  </si>
  <si>
    <t>https://www.linkedin.com/pub/steven-wolfe-pereira/0/160/832</t>
  </si>
  <si>
    <t>Tue Jan 02 2018 08:04:53</t>
  </si>
  <si>
    <t>795 Folsom</t>
  </si>
  <si>
    <t>(800) 293-5706</t>
  </si>
  <si>
    <t>Amand</t>
  </si>
  <si>
    <t>wayne.amand@visualiq.com</t>
  </si>
  <si>
    <t>Visual IQ, Inc.</t>
  </si>
  <si>
    <t>visualiq.com</t>
  </si>
  <si>
    <t>https://www.linkedin.com/pub/wayne-st-amand/2/338/76a</t>
  </si>
  <si>
    <t>Tue Jan 02 2018 08:29:57</t>
  </si>
  <si>
    <t>Needham</t>
  </si>
  <si>
    <t>75 Second Ave.</t>
  </si>
  <si>
    <t>02494</t>
  </si>
  <si>
    <t>(781) 657-9035</t>
  </si>
  <si>
    <t>Joe</t>
  </si>
  <si>
    <t>joe@workfront.com</t>
  </si>
  <si>
    <t>Workfront</t>
  </si>
  <si>
    <t>purestorage.com</t>
  </si>
  <si>
    <t>https://www.linkedin.com/pub/joe-staples/9/254/221</t>
  </si>
  <si>
    <t>Tue Jan 02 2018 08:05:01</t>
  </si>
  <si>
    <t>Lehi</t>
  </si>
  <si>
    <t>Utah</t>
  </si>
  <si>
    <t>3301 N. Thanksgiving Way Ste. 100</t>
  </si>
  <si>
    <t>84043</t>
  </si>
  <si>
    <t>(801) 373-3266</t>
  </si>
  <si>
    <t>Sebastian</t>
  </si>
  <si>
    <t>Buerba</t>
  </si>
  <si>
    <t>Alicia</t>
  </si>
  <si>
    <t>sebastian.buerba@stamps.com</t>
  </si>
  <si>
    <t>Tillman</t>
  </si>
  <si>
    <t>Stamps.com</t>
  </si>
  <si>
    <t>alicia.tillman@sap.com</t>
  </si>
  <si>
    <t>stamps.com</t>
  </si>
  <si>
    <t>SAP</t>
  </si>
  <si>
    <t>https://www.linkedin.com/pub/sebastian-buerba/0/1a4/bb6</t>
  </si>
  <si>
    <t>Tue Jan 02 2018 05:30:34</t>
  </si>
  <si>
    <t>lendingtree.com</t>
  </si>
  <si>
    <t>El Segundo</t>
  </si>
  <si>
    <t>https://www.linkedin.com/pub/alicia-tillman/5/49b/aa2</t>
  </si>
  <si>
    <t>1990 E. Grand Ave.</t>
  </si>
  <si>
    <t>Tue Jan 02 2018 08:05:09</t>
  </si>
  <si>
    <t>90245</t>
  </si>
  <si>
    <t>(888) 434-0055</t>
  </si>
  <si>
    <t>Germany</t>
  </si>
  <si>
    <t>Walldorf</t>
  </si>
  <si>
    <t>BW</t>
  </si>
  <si>
    <t>Dietmar-Hopp-Allee 16</t>
  </si>
  <si>
    <t>69190</t>
  </si>
  <si>
    <t>06227 747474</t>
  </si>
  <si>
    <t>Payne</t>
  </si>
  <si>
    <t>Fractional Chief Marketing/Digital Officer</t>
  </si>
  <si>
    <t>kelly@kuware.com</t>
  </si>
  <si>
    <t>KUWARE INC</t>
  </si>
  <si>
    <t>wipro.com</t>
  </si>
  <si>
    <t>16</t>
  </si>
  <si>
    <t>https://www.linkedin.com/pub/kelly-payne/0/321/712</t>
  </si>
  <si>
    <t>Tue Jan 02 2018 08:05:17</t>
  </si>
  <si>
    <t>8920 Business Park Dr  #250</t>
  </si>
  <si>
    <t>78759</t>
  </si>
  <si>
    <t>(512) 364-0165</t>
  </si>
  <si>
    <t>Ralph</t>
  </si>
  <si>
    <t>Robertson</t>
  </si>
  <si>
    <t>ralph.robertson@visualiq.com</t>
  </si>
  <si>
    <t>https://www.linkedin.com/pub/ralph-robertson/2/14b/528</t>
  </si>
  <si>
    <t>Tue Jan 02 2018 02:03:14</t>
  </si>
  <si>
    <t>optanix.com</t>
  </si>
  <si>
    <t>Leela</t>
  </si>
  <si>
    <t>Srinivasan</t>
  </si>
  <si>
    <t>leela.srinivasan@lever.co</t>
  </si>
  <si>
    <t>Lever</t>
  </si>
  <si>
    <t>aall.in</t>
  </si>
  <si>
    <t>183</t>
  </si>
  <si>
    <t>https://www.linkedin.com/pub/leela-srinivasan/1/832/b83</t>
  </si>
  <si>
    <t>Tue Jan 02 2018 08:05:31</t>
  </si>
  <si>
    <t>Beaupre</t>
  </si>
  <si>
    <t>jbeaupre@denovo-us.com</t>
  </si>
  <si>
    <t>Denovo Ventures LLC</t>
  </si>
  <si>
    <t>989 Market Street</t>
  </si>
  <si>
    <t>denovo-us.com</t>
  </si>
  <si>
    <t>(415) 458-2731</t>
  </si>
  <si>
    <t>https://www.linkedin.com/pub/jennifer-beaupre/3/a34/a07</t>
  </si>
  <si>
    <t>Wed Jan 03 2018 04:31:09</t>
  </si>
  <si>
    <t>6400 Lookout Road, Suite 101</t>
  </si>
  <si>
    <t>80301</t>
  </si>
  <si>
    <t>(877) 433-6686</t>
  </si>
  <si>
    <t>Kehoe</t>
  </si>
  <si>
    <t>Chief Marketing and Strategy Officer (CMO)</t>
  </si>
  <si>
    <t>patrick.kehoe@coalfire.com</t>
  </si>
  <si>
    <t>Coalfire</t>
  </si>
  <si>
    <t>https://www.linkedin.com/pub/patrick-kehoe/1/970/663</t>
  </si>
  <si>
    <t>Tue Jan 02 2018 08:05:38</t>
  </si>
  <si>
    <t>Westminster</t>
  </si>
  <si>
    <t>11000 Westmoor Circle</t>
  </si>
  <si>
    <t>80021</t>
  </si>
  <si>
    <t>(303) 554-6333</t>
  </si>
  <si>
    <t>Fuselier</t>
  </si>
  <si>
    <t>Kara</t>
  </si>
  <si>
    <t>sfuselier@sciencelogic.com</t>
  </si>
  <si>
    <t>ScienceLogic</t>
  </si>
  <si>
    <t>kara.wilson@rubrik.com</t>
  </si>
  <si>
    <t>sciencelogic.com</t>
  </si>
  <si>
    <t>Rubrik, Inc.</t>
  </si>
  <si>
    <t>extrahop.com</t>
  </si>
  <si>
    <t>https://www.linkedin.com/pub/scott-fuselier/0/9b5/571</t>
  </si>
  <si>
    <t>Tue Jan 02 2018 05:17:10</t>
  </si>
  <si>
    <t>https://www.linkedin.com/pub/kara-wilson/0/51a/793</t>
  </si>
  <si>
    <t>Reston</t>
  </si>
  <si>
    <t>Tue Jan 02 2018 08:05:45</t>
  </si>
  <si>
    <t>10700 Parkridge Boulevard</t>
  </si>
  <si>
    <t>20191</t>
  </si>
  <si>
    <t>(703) 354-1010</t>
  </si>
  <si>
    <t>1001 Page Mill Rd.</t>
  </si>
  <si>
    <t>94304</t>
  </si>
  <si>
    <t>(844) 478-2745</t>
  </si>
  <si>
    <t>Erin</t>
  </si>
  <si>
    <t>Hintz</t>
  </si>
  <si>
    <t>SVP and Chief Marketing Officer</t>
  </si>
  <si>
    <t>erin.hintz@barracuda.com</t>
  </si>
  <si>
    <t>Barracuda (NYSE: CUDA)</t>
  </si>
  <si>
    <t>calix.com</t>
  </si>
  <si>
    <t>1334</t>
  </si>
  <si>
    <t>https://www.linkedin.com/pub/erin-hintz/0/439/a29</t>
  </si>
  <si>
    <t>Tue Jan 02 2018 08:05:51</t>
  </si>
  <si>
    <t>3175 S. Winchester Blvd.</t>
  </si>
  <si>
    <t>Tom</t>
  </si>
  <si>
    <t>Burke</t>
  </si>
  <si>
    <t>tburke@autoeurope.com</t>
  </si>
  <si>
    <t>Auto Europe Car Rental</t>
  </si>
  <si>
    <t>autoeurope.com</t>
  </si>
  <si>
    <t>Leisure, Travel &amp; Tourism</t>
  </si>
  <si>
    <t>https://www.linkedin.com/pub/tom-burke/3/442/483</t>
  </si>
  <si>
    <t>Tue Jan 02 2018 05:47:21</t>
  </si>
  <si>
    <t>Jean</t>
  </si>
  <si>
    <t>English</t>
  </si>
  <si>
    <t>Maine</t>
  </si>
  <si>
    <t>39 Commercial Street</t>
  </si>
  <si>
    <t>jean.english@netapp.com</t>
  </si>
  <si>
    <t>04101</t>
  </si>
  <si>
    <t>NetApp</t>
  </si>
  <si>
    <t>(800) 223-5555</t>
  </si>
  <si>
    <t>axioma.com</t>
  </si>
  <si>
    <t>https://www.linkedin.com/pub/jean-english/4/b7/13b</t>
  </si>
  <si>
    <t>Tue Jan 02 2018 08:05:59</t>
  </si>
  <si>
    <t>495 E Java Dr</t>
  </si>
  <si>
    <t>94089</t>
  </si>
  <si>
    <t>(408) 822-6000</t>
  </si>
  <si>
    <t>Sheldon</t>
  </si>
  <si>
    <t>Chief Revenue Officer / CMO</t>
  </si>
  <si>
    <t>jsheldon@freshdirect.com</t>
  </si>
  <si>
    <t>FreshDirect</t>
  </si>
  <si>
    <t>Treyger</t>
  </si>
  <si>
    <t>tcs.com</t>
  </si>
  <si>
    <t>vtreyger@kabbage.com</t>
  </si>
  <si>
    <t>Kabbage, Inc</t>
  </si>
  <si>
    <t>Food &amp; Beverages</t>
  </si>
  <si>
    <t>kabbage.com</t>
  </si>
  <si>
    <t>https://www.linkedin.com/pub/john-sheldon/2/333/213</t>
  </si>
  <si>
    <t>Tue Jan 02 2018 08:06:07</t>
  </si>
  <si>
    <t>https://www.linkedin.com/pub/victoria-treyger/4/703/29</t>
  </si>
  <si>
    <t>Tue Jan 02 2018 05:03:23</t>
  </si>
  <si>
    <t>Long Island City</t>
  </si>
  <si>
    <t xml:space="preserve">23-30 Borden Ave. </t>
  </si>
  <si>
    <t>11101</t>
  </si>
  <si>
    <t>Suite 1100</t>
  </si>
  <si>
    <t>30308</t>
  </si>
  <si>
    <t>(888) 986-8263</t>
  </si>
  <si>
    <t>Forsythe</t>
  </si>
  <si>
    <t>tforsythe@purestorage.com</t>
  </si>
  <si>
    <t>Pure Storage</t>
  </si>
  <si>
    <t>jivesoftware.com</t>
  </si>
  <si>
    <t>https://www.linkedin.com/pub/todd-forsythe/0/765/298</t>
  </si>
  <si>
    <t>Tue Jan 02 2018 08:06:14</t>
  </si>
  <si>
    <t>650 Castro Street</t>
  </si>
  <si>
    <t>(800) 379-7873</t>
  </si>
  <si>
    <t>Suchit</t>
  </si>
  <si>
    <t>Majmudar</t>
  </si>
  <si>
    <t>suchit.majmudar@ibotta.com</t>
  </si>
  <si>
    <t>Ibotta, Inc.</t>
  </si>
  <si>
    <t>ibotta.com</t>
  </si>
  <si>
    <t>https://www.linkedin.com/pub/suchit-majmudar/0/b3b/b2a</t>
  </si>
  <si>
    <t>Wed Jan 03 2018 04:07:21</t>
  </si>
  <si>
    <t>Colorado</t>
  </si>
  <si>
    <t>1801 California St, Suite 400</t>
  </si>
  <si>
    <t>80202</t>
  </si>
  <si>
    <t>(303) 593-1633</t>
  </si>
  <si>
    <t>brad.wilson@lendingtree.com</t>
  </si>
  <si>
    <t>LendingTree</t>
  </si>
  <si>
    <t>quest-global.com</t>
  </si>
  <si>
    <t>https://www.linkedin.com/pub/brad-wilson/0/ba/a3</t>
  </si>
  <si>
    <t>Tue Jan 02 2018 08:06:21</t>
  </si>
  <si>
    <t>Charlotte</t>
  </si>
  <si>
    <t>NC</t>
  </si>
  <si>
    <t>11115 Rushmore Drive</t>
  </si>
  <si>
    <t>28277</t>
  </si>
  <si>
    <t>(800) 310-1860</t>
  </si>
  <si>
    <t>Naveen</t>
  </si>
  <si>
    <t>Rajdev</t>
  </si>
  <si>
    <t>naveen.rajdev@wipro.com</t>
  </si>
  <si>
    <t>Wipro Limited</t>
  </si>
  <si>
    <t>alphaflightguru.com</t>
  </si>
  <si>
    <t>https://www.linkedin.com/pub/naveen-rajdev/2/61b/428</t>
  </si>
  <si>
    <t>Tue Jan 02 2018 08:06:30</t>
  </si>
  <si>
    <t>Bangalore</t>
  </si>
  <si>
    <t>Karnataka</t>
  </si>
  <si>
    <t>Doddakannelli</t>
  </si>
  <si>
    <t>560035</t>
  </si>
  <si>
    <t>080 2844 0011</t>
  </si>
  <si>
    <t>Melissa</t>
  </si>
  <si>
    <t>Puls</t>
  </si>
  <si>
    <t>melissa.puls@optanix.com</t>
  </si>
  <si>
    <t>Optanix</t>
  </si>
  <si>
    <t>socrata.com</t>
  </si>
  <si>
    <t>https://www.linkedin.com/pub/melissa-puls/1/a6/52</t>
  </si>
  <si>
    <t>Tue Jan 02 2018 08:06:40</t>
  </si>
  <si>
    <t>One Penn Plaza, Suite 3310</t>
  </si>
  <si>
    <t>10119</t>
  </si>
  <si>
    <t>King</t>
  </si>
  <si>
    <t>david.king@trintech.com</t>
  </si>
  <si>
    <t>Trintech</t>
  </si>
  <si>
    <t>trintech.com</t>
  </si>
  <si>
    <t>Rachita</t>
  </si>
  <si>
    <t>https://www.linkedin.com/pub/david-king/0/105/212</t>
  </si>
  <si>
    <t>Sharma</t>
  </si>
  <si>
    <t>Regional Chairperson</t>
  </si>
  <si>
    <t>Tue Jan 02 2018 05:34:45</t>
  </si>
  <si>
    <t>rachita.sharma@aall.in</t>
  </si>
  <si>
    <t>ALL LADIES LEAGUE</t>
  </si>
  <si>
    <t>Texas</t>
  </si>
  <si>
    <t>15851 Dallas Parkway, Ste 900</t>
  </si>
  <si>
    <t>75001</t>
  </si>
  <si>
    <t>(972) 701-9802</t>
  </si>
  <si>
    <t>eutectix.com</t>
  </si>
  <si>
    <t>Nonprofit Organization Management</t>
  </si>
  <si>
    <t>https://www.linkedin.com/pub/rachita-sharma/101/92a/748</t>
  </si>
  <si>
    <t>Tue Jan 02 2018 08:06:55</t>
  </si>
  <si>
    <t>New Delhi</t>
  </si>
  <si>
    <t>Delhi</t>
  </si>
  <si>
    <t>Space City, B – II/1, MCIE, Mathura Road,</t>
  </si>
  <si>
    <t>110044</t>
  </si>
  <si>
    <t>083768 38111</t>
  </si>
  <si>
    <t>Brent</t>
  </si>
  <si>
    <t>Remai</t>
  </si>
  <si>
    <t>GM, Infrastructure and Core Services Marketing</t>
  </si>
  <si>
    <t>bremai@amazon.com</t>
  </si>
  <si>
    <t>Amazon Web Services</t>
  </si>
  <si>
    <t>wwwilliams.com</t>
  </si>
  <si>
    <t>Stuart</t>
  </si>
  <si>
    <t>https://www.linkedin.com/pub/brent-remai/0/275/131</t>
  </si>
  <si>
    <t>Spiegel</t>
  </si>
  <si>
    <t>Tue Jan 02 2018 08:07:03</t>
  </si>
  <si>
    <t>sspiegel@newgistics.com</t>
  </si>
  <si>
    <t>Newgistics</t>
  </si>
  <si>
    <t>newgistics.com</t>
  </si>
  <si>
    <t>410 Terry Ave N</t>
  </si>
  <si>
    <t>98019</t>
  </si>
  <si>
    <t>(877) 346-6244</t>
  </si>
  <si>
    <t>https://www.linkedin.com/pub/stuart-spiegel/0/1a7/b77</t>
  </si>
  <si>
    <t>Tue Jan 02 2018 05:37:23</t>
  </si>
  <si>
    <t>7171 Southwest Parkway</t>
  </si>
  <si>
    <t>78735</t>
  </si>
  <si>
    <t>(512) 225-6000</t>
  </si>
  <si>
    <t>Chief Marketing &amp; Technology Officer</t>
  </si>
  <si>
    <t>Unitrends</t>
  </si>
  <si>
    <t>govbergwatches.com</t>
  </si>
  <si>
    <t>Robert</t>
  </si>
  <si>
    <t>Michlewicz</t>
  </si>
  <si>
    <t>robert.michlewicz@trintech.com</t>
  </si>
  <si>
    <t>Bill</t>
  </si>
  <si>
    <t>https://www.linkedin.com/pub/robert-michlewicz/0/5b5/b82</t>
  </si>
  <si>
    <t>Glenn</t>
  </si>
  <si>
    <t>Sr. Director, Demand</t>
  </si>
  <si>
    <t>billg@extrahop.com</t>
  </si>
  <si>
    <t>Tue Jan 02 2018 05:34:39</t>
  </si>
  <si>
    <t>ExtraHop</t>
  </si>
  <si>
    <t>sociusdigital.com</t>
  </si>
  <si>
    <t>Computer Hardware</t>
  </si>
  <si>
    <t>https://www.linkedin.com/pub/bill-glenn/0/876/12a</t>
  </si>
  <si>
    <t>Tue Jan 02 2018 08:07:18</t>
  </si>
  <si>
    <t>520 Pike Street Suite 1700</t>
  </si>
  <si>
    <t>98101</t>
  </si>
  <si>
    <t>(877) 333-9872</t>
  </si>
  <si>
    <t>J.</t>
  </si>
  <si>
    <t>j.collins@calix.com</t>
  </si>
  <si>
    <t>Calix</t>
  </si>
  <si>
    <t>credithuman.com</t>
  </si>
  <si>
    <t>1160</t>
  </si>
  <si>
    <t>https://www.linkedin.com/pub/j-matthew-collins/45/b17/494</t>
  </si>
  <si>
    <t>Tue Jan 02 2018 08:07:26</t>
  </si>
  <si>
    <t>Petaluma</t>
  </si>
  <si>
    <t>1035 N. McDowell Blvd.</t>
  </si>
  <si>
    <t>94954</t>
  </si>
  <si>
    <t>(707) 766-3000</t>
  </si>
  <si>
    <t>Steve</t>
  </si>
  <si>
    <t>Mann</t>
  </si>
  <si>
    <t>steve.mann@axioma.com</t>
  </si>
  <si>
    <t>Axioma Inc.</t>
  </si>
  <si>
    <t>https://www.linkedin.com/pub/steve-mann/1/558/97</t>
  </si>
  <si>
    <t>Tue Jan 02 2018 08:07:36</t>
  </si>
  <si>
    <t>(212) 991-4500</t>
  </si>
  <si>
    <t>Levitan</t>
  </si>
  <si>
    <t>scott@mercari.com</t>
  </si>
  <si>
    <t>Mercari, Inc.</t>
  </si>
  <si>
    <t>mercari.com</t>
  </si>
  <si>
    <t>https://www.linkedin.com/pub/scott-levitan/3/376/54b</t>
  </si>
  <si>
    <t>Japan</t>
  </si>
  <si>
    <t>Minato-ku</t>
  </si>
  <si>
    <t>Tokyo</t>
  </si>
  <si>
    <t>6-10-1 Roppongi,</t>
  </si>
  <si>
    <t>106-6118</t>
  </si>
  <si>
    <t>Freeman</t>
  </si>
  <si>
    <t>Chief Marketing &amp; Communications Officer, Business &amp; Technology Services</t>
  </si>
  <si>
    <t>julie.freeman@tcs.com</t>
  </si>
  <si>
    <t>Tata Consultancy Services</t>
  </si>
  <si>
    <t>fixstream.com</t>
  </si>
  <si>
    <t>https://www.linkedin.com/pub/julie-freeman/12/b7b/769</t>
  </si>
  <si>
    <t>Tue Jan 02 2018 08:07:47</t>
  </si>
  <si>
    <t>Maharashtra</t>
  </si>
  <si>
    <t>400001</t>
  </si>
  <si>
    <t>022 6778 9999</t>
  </si>
  <si>
    <t>Shyam</t>
  </si>
  <si>
    <t>Puglia</t>
  </si>
  <si>
    <t>CMO Chief Marketing Officer</t>
  </si>
  <si>
    <t>david.puglia@jivesoftware.com</t>
  </si>
  <si>
    <t>Bhethanabotla</t>
  </si>
  <si>
    <t>Jive Software</t>
  </si>
  <si>
    <t>shyam.bhethanabotla@compassitesinc.com</t>
  </si>
  <si>
    <t>qasymphony.com</t>
  </si>
  <si>
    <t>Compassites Software Solutions</t>
  </si>
  <si>
    <t>compassitesinc.com</t>
  </si>
  <si>
    <t>https://www.linkedin.com/pub/david-puglia/3/4a0/5b1</t>
  </si>
  <si>
    <t>Tue Jan 02 2018 08:07:53</t>
  </si>
  <si>
    <t>https://www.linkedin.com/pub/shyam-bhethanabotla/1/46/68a</t>
  </si>
  <si>
    <t>Tue Jan 02 2018 04:31:43</t>
  </si>
  <si>
    <t xml:space="preserve">300 Orchard City Dr </t>
  </si>
  <si>
    <t>IBC Knowledge Park, Tower C, 4th floor,</t>
  </si>
  <si>
    <t>560029</t>
  </si>
  <si>
    <t>080 2654 3592</t>
  </si>
  <si>
    <t>Doug</t>
  </si>
  <si>
    <t>Mow</t>
  </si>
  <si>
    <t>doug.mow@quest-global.com</t>
  </si>
  <si>
    <t>QuEST Global</t>
  </si>
  <si>
    <t>proservice.com</t>
  </si>
  <si>
    <t>Outsourcing/Offshoring</t>
  </si>
  <si>
    <t>https://www.linkedin.com/pub/doug-mow/0/2a/ba0</t>
  </si>
  <si>
    <t>Tue Jan 02 2018 08:08:04</t>
  </si>
  <si>
    <t>Singapore</t>
  </si>
  <si>
    <t>7, Temasek Boulevard,</t>
  </si>
  <si>
    <t>038987</t>
  </si>
  <si>
    <t>6272 3310</t>
  </si>
  <si>
    <t>Basch</t>
  </si>
  <si>
    <t>michael.basch@achievers.com</t>
  </si>
  <si>
    <t>Achievers</t>
  </si>
  <si>
    <t>achievers.com</t>
  </si>
  <si>
    <t>https://www.linkedin.com/pub/michael-basch/2/b56/491</t>
  </si>
  <si>
    <t>Tue Jan 02 2018 01:16:00</t>
  </si>
  <si>
    <t>Toronto</t>
  </si>
  <si>
    <t>190 Liberty Street W</t>
  </si>
  <si>
    <t>Alex</t>
  </si>
  <si>
    <t>M6K 3L5</t>
  </si>
  <si>
    <t>S.</t>
  </si>
  <si>
    <t>(888) 622-3343</t>
  </si>
  <si>
    <t>Chief Digital Marketing Officer (CMO)</t>
  </si>
  <si>
    <t>alex@alphaflightguru.com</t>
  </si>
  <si>
    <t>Alpha Flight Guru</t>
  </si>
  <si>
    <t>clari.com</t>
  </si>
  <si>
    <t>https://www.linkedin.com/pub/alex-s/3/511/62a</t>
  </si>
  <si>
    <t>Tue Jan 02 2018 08:08:11</t>
  </si>
  <si>
    <t>33 New Montgomery</t>
  </si>
  <si>
    <t>(800) 359-5175</t>
  </si>
  <si>
    <t>Safouen</t>
  </si>
  <si>
    <t>Rabah</t>
  </si>
  <si>
    <t>Chief Marketing and Product Officer</t>
  </si>
  <si>
    <t>safouen.rabah@socrata.com</t>
  </si>
  <si>
    <t>Socrata</t>
  </si>
  <si>
    <t>clicksoftware.com</t>
  </si>
  <si>
    <t>https://www.linkedin.com/pub/safouen-saf-rabah/0/144/97b</t>
  </si>
  <si>
    <t>Wang</t>
  </si>
  <si>
    <t>Tue Jan 02 2018 08:08:18</t>
  </si>
  <si>
    <t>Vice President of Marketing and Ecommerce/Head of Conversions NASDAQ: TRUP</t>
  </si>
  <si>
    <t>richard.wang@trupanion.com</t>
  </si>
  <si>
    <t>Trupanion - Medical insurance for your pet</t>
  </si>
  <si>
    <t>trupanion.com</t>
  </si>
  <si>
    <t>705 5th Ave S</t>
  </si>
  <si>
    <t>98104</t>
  </si>
  <si>
    <t>(206) 340-8008</t>
  </si>
  <si>
    <t>https://www.linkedin.com/pub/richard-wang/33/557/a9a</t>
  </si>
  <si>
    <t>Tue Jan 02 2018 02:05:01</t>
  </si>
  <si>
    <t>6100 4th Ave S</t>
  </si>
  <si>
    <t>98108</t>
  </si>
  <si>
    <t>(888) 733-2685</t>
  </si>
  <si>
    <t>Russotti</t>
  </si>
  <si>
    <t>rrussotti@eutectix.com</t>
  </si>
  <si>
    <t>Eutectix</t>
  </si>
  <si>
    <t>SharpUSA.com</t>
  </si>
  <si>
    <t>Mining &amp; Metals</t>
  </si>
  <si>
    <t>https://www.linkedin.com/pub/robert-russotti/1/4a9/925</t>
  </si>
  <si>
    <t>Tue Jan 02 2018 08:08:26</t>
  </si>
  <si>
    <t>Troy</t>
  </si>
  <si>
    <t>MI</t>
  </si>
  <si>
    <t>1864 Northwood Drive</t>
  </si>
  <si>
    <t>48084</t>
  </si>
  <si>
    <t>(248) 293-3200</t>
  </si>
  <si>
    <t>Blum</t>
  </si>
  <si>
    <t>Chief Information and Marketing Officer (CIO &amp; CMO)</t>
  </si>
  <si>
    <t>dblum@wwwilliams.com</t>
  </si>
  <si>
    <t>W.W.Williams</t>
  </si>
  <si>
    <t>calliduscloud.com</t>
  </si>
  <si>
    <t>Automotive</t>
  </si>
  <si>
    <t>https://www.linkedin.com/pub/david-blum/23/a4a/230</t>
  </si>
  <si>
    <t>Tue Jan 02 2018 08:08:34</t>
  </si>
  <si>
    <t>Columbus</t>
  </si>
  <si>
    <t>OH</t>
  </si>
  <si>
    <t>835 West Goodale Boulevard</t>
  </si>
  <si>
    <t>43212</t>
  </si>
  <si>
    <t>(614) 228-5000</t>
  </si>
  <si>
    <t>Kaplan</t>
  </si>
  <si>
    <t>dkaplan@govbergwatches.com</t>
  </si>
  <si>
    <t>Govberg Jewelers</t>
  </si>
  <si>
    <t>xtiri.com</t>
  </si>
  <si>
    <t>https://www.linkedin.com/pub/david-kaplan/0/75/182</t>
  </si>
  <si>
    <t>Tue Jan 02 2018 08:08:41</t>
  </si>
  <si>
    <t>Philadelphia</t>
  </si>
  <si>
    <t>Pennsylvania</t>
  </si>
  <si>
    <t>1521 Walnut Street</t>
  </si>
  <si>
    <t>Canaway</t>
  </si>
  <si>
    <t>19102</t>
  </si>
  <si>
    <t>(215) 546-6505</t>
  </si>
  <si>
    <t>bcanaway@blackducksoftware.com</t>
  </si>
  <si>
    <t>Black Duck Software</t>
  </si>
  <si>
    <t>blackducksoftware.com</t>
  </si>
  <si>
    <t>http://www.linkedin.com/sales/profile/4488577,bFZk,NAME_SEARCH</t>
  </si>
  <si>
    <t>Tue Jan 02 2018 08:21:38</t>
  </si>
  <si>
    <t>800 District Avenue</t>
  </si>
  <si>
    <t>(781) 891-5100</t>
  </si>
  <si>
    <t>Ernesto</t>
  </si>
  <si>
    <t>Torres,</t>
  </si>
  <si>
    <t>ernesto@sociusdigital.com</t>
  </si>
  <si>
    <t>Socius Digital Corp</t>
  </si>
  <si>
    <t>telesign.com</t>
  </si>
  <si>
    <t>2</t>
  </si>
  <si>
    <t>https://www.linkedin.com/pub/ernesto-gonz%C3%A1lez-torres-mba/9/b06/84a</t>
  </si>
  <si>
    <t>Tue Jan 02 2018 08:08:49</t>
  </si>
  <si>
    <t>Fort Worth</t>
  </si>
  <si>
    <t>9800 Hillwood Parkway Suite 140</t>
  </si>
  <si>
    <t>76177</t>
  </si>
  <si>
    <t>Laura</t>
  </si>
  <si>
    <t>Johnston</t>
  </si>
  <si>
    <t>laura.johnston@credithuman.com</t>
  </si>
  <si>
    <t>Credit Human</t>
  </si>
  <si>
    <t>Anita</t>
  </si>
  <si>
    <t>Gupta</t>
  </si>
  <si>
    <t>Founder and Chief Revenue Officer</t>
  </si>
  <si>
    <t>surveysampling.com</t>
  </si>
  <si>
    <t>anita.gupta@kiwitech.com</t>
  </si>
  <si>
    <t>KiwiTech</t>
  </si>
  <si>
    <t>kiwitech.com</t>
  </si>
  <si>
    <t>https://www.linkedin.com/pub/laura-johnston/1/b58/492</t>
  </si>
  <si>
    <t>Tue Jan 02 2018 08:08:56</t>
  </si>
  <si>
    <t>https://www.linkedin.com/pub/anita-gupta/1/989/117</t>
  </si>
  <si>
    <t>Tue Jan 02 2018 05:13:14</t>
  </si>
  <si>
    <t>San Antonio</t>
  </si>
  <si>
    <t>6061 IH 10 West</t>
  </si>
  <si>
    <t>78201</t>
  </si>
  <si>
    <t>Washington, DC</t>
  </si>
  <si>
    <t>(210) 258-1234</t>
  </si>
  <si>
    <t>3030 K Street, NW</t>
  </si>
  <si>
    <t>20007</t>
  </si>
  <si>
    <t>Fuller</t>
  </si>
  <si>
    <t>amy.fuller@accenture.com</t>
  </si>
  <si>
    <t>brentwood.com</t>
  </si>
  <si>
    <t>https://www.linkedin.com/pub/amy-fuller/6/124/36a</t>
  </si>
  <si>
    <t>Tue Jan 02 2018 08:09:03</t>
  </si>
  <si>
    <t>Handler</t>
  </si>
  <si>
    <t>Enzo</t>
  </si>
  <si>
    <t>Signore</t>
  </si>
  <si>
    <t>matt.handler@whitehatsec.com</t>
  </si>
  <si>
    <t>enzo.signore@fixstream.com</t>
  </si>
  <si>
    <t>WhiteHat Security</t>
  </si>
  <si>
    <t>FixStream</t>
  </si>
  <si>
    <t>whitehatsec.com</t>
  </si>
  <si>
    <t>1800flowers.com</t>
  </si>
  <si>
    <t>https://www.linkedin.com/pub/enzo-signore/0/67/811</t>
  </si>
  <si>
    <t>Tue Jan 02 2018 08:09:10</t>
  </si>
  <si>
    <t>https://www.linkedin.com/pub/matt-handler/83/519/4a8</t>
  </si>
  <si>
    <t>Tue Jan 02 2018 05:07:54</t>
  </si>
  <si>
    <t>2680 North First Street</t>
  </si>
  <si>
    <t>3970 Freedom Circle</t>
  </si>
  <si>
    <t>(408) 343-8300</t>
  </si>
  <si>
    <t>Kira</t>
  </si>
  <si>
    <t>Mondrus</t>
  </si>
  <si>
    <t>kiramondrus@qasymphony.com</t>
  </si>
  <si>
    <t>QASymphony</t>
  </si>
  <si>
    <t>acrolinx.com</t>
  </si>
  <si>
    <t>https://www.linkedin.com/pub/kira-mondrus/0/109/400</t>
  </si>
  <si>
    <t>Tue Jan 02 2018 08:09:17</t>
  </si>
  <si>
    <t>550 Pharr Rd NE</t>
  </si>
  <si>
    <t>GA 30305</t>
  </si>
  <si>
    <t>(844) 798-4386</t>
  </si>
  <si>
    <t>Carter</t>
  </si>
  <si>
    <t>Holland</t>
  </si>
  <si>
    <t>cholland@tracelink.com</t>
  </si>
  <si>
    <t>TraceLink</t>
  </si>
  <si>
    <t>tracelink.com</t>
  </si>
  <si>
    <t>Joseph</t>
  </si>
  <si>
    <t>Pigato</t>
  </si>
  <si>
    <t>https://www.linkedin.com/pub/carter-holland/0/82/aa2</t>
  </si>
  <si>
    <t>Chief Marketing &amp; Innovation Officer</t>
  </si>
  <si>
    <t>joseph.pigato@proservice.com</t>
  </si>
  <si>
    <t>ProService Hawaii</t>
  </si>
  <si>
    <t>Tue Jan 02 2018 05:31:14</t>
  </si>
  <si>
    <t>zenefits.com</t>
  </si>
  <si>
    <t>North Reading</t>
  </si>
  <si>
    <t>400 Riverpark Dr.</t>
  </si>
  <si>
    <t>https://www.linkedin.com/pub/joseph-pigato/0/6a5/968</t>
  </si>
  <si>
    <t>01864</t>
  </si>
  <si>
    <t>Tue Jan 02 2018 08:09:24</t>
  </si>
  <si>
    <t>(781) 914-4900</t>
  </si>
  <si>
    <t>Honolulu</t>
  </si>
  <si>
    <t>HI</t>
  </si>
  <si>
    <t>6600 Kalanianaole Highway</t>
  </si>
  <si>
    <t>96825</t>
  </si>
  <si>
    <t>(808) 394-8878</t>
  </si>
  <si>
    <t>Karel</t>
  </si>
  <si>
    <t>dkarel@clari.com</t>
  </si>
  <si>
    <t>Clari</t>
  </si>
  <si>
    <t>rapid7.com</t>
  </si>
  <si>
    <t>https://www.linkedin.com/pub/david-karel/0/10b/556</t>
  </si>
  <si>
    <t>Tue Jan 02 2018 08:09:31</t>
  </si>
  <si>
    <t>Bartlett</t>
  </si>
  <si>
    <t>mbartlett@tracelink.com</t>
  </si>
  <si>
    <t>1154 Sonora Court</t>
  </si>
  <si>
    <t>(650) 265-2111</t>
  </si>
  <si>
    <t>https://www.linkedin.com/pub/mike-bartlett/b/577/78</t>
  </si>
  <si>
    <t>Tue Jan 02 2018 05:35:39</t>
  </si>
  <si>
    <t>Claudine</t>
  </si>
  <si>
    <t>Bianchi</t>
  </si>
  <si>
    <t>claudine.bianchi@clicksoftware.com</t>
  </si>
  <si>
    <t>ClickSoftware</t>
  </si>
  <si>
    <t>skipio.com</t>
  </si>
  <si>
    <t>https://www.linkedin.com/pub/claudine-bianchi/0/995/29b</t>
  </si>
  <si>
    <t>Tue Jan 02 2018 08:09:41</t>
  </si>
  <si>
    <t>35 Corporate Drive</t>
  </si>
  <si>
    <t>(781) 272-5903</t>
  </si>
  <si>
    <t>Nirmal</t>
  </si>
  <si>
    <t>Capobianco</t>
  </si>
  <si>
    <t>Nair</t>
  </si>
  <si>
    <t>Chief Product Officer, EVP Marketing &amp; Digital Sales</t>
  </si>
  <si>
    <t>Clickatell, Inc.</t>
  </si>
  <si>
    <t>john.capobianco@vitac.com</t>
  </si>
  <si>
    <t>resonate.com</t>
  </si>
  <si>
    <t>VITAC</t>
  </si>
  <si>
    <t>vitac.com</t>
  </si>
  <si>
    <t>Broadcast Media</t>
  </si>
  <si>
    <t>https://www.linkedin.com/pub/john-h-capobianco/0/70/339</t>
  </si>
  <si>
    <t>Tue Jan 02 2018 05:36:52</t>
  </si>
  <si>
    <t>Greenwood Village</t>
  </si>
  <si>
    <t>8300 East Maplewood Avenue</t>
  </si>
  <si>
    <t>80111</t>
  </si>
  <si>
    <t>(800) 775-7838</t>
  </si>
  <si>
    <t>Marusic</t>
  </si>
  <si>
    <t>mike.marusic@sharpusa.com</t>
  </si>
  <si>
    <t>Sharp Electronics Corporation USA</t>
  </si>
  <si>
    <t>tagetik.com</t>
  </si>
  <si>
    <t>https://www.linkedin.com/pub/mike-marusic/3/5ba/518</t>
  </si>
  <si>
    <t>Tue Jan 02 2018 08:09:53</t>
  </si>
  <si>
    <t>Montvale</t>
  </si>
  <si>
    <t>100 Paragon Drive</t>
  </si>
  <si>
    <t>07645</t>
  </si>
  <si>
    <t>(201) 529-8200</t>
  </si>
  <si>
    <t>Giles</t>
  </si>
  <si>
    <t>House</t>
  </si>
  <si>
    <t>EVP &amp; Chief Product Officer</t>
  </si>
  <si>
    <t>ghouse@calliduscloud.com</t>
  </si>
  <si>
    <t>CallidusCloud</t>
  </si>
  <si>
    <t>listentech.com</t>
  </si>
  <si>
    <t>https://www.linkedin.com/pub/giles-house/3/12b/5b5</t>
  </si>
  <si>
    <t>Tue Jan 02 2018 08:10:03</t>
  </si>
  <si>
    <t>Dublin</t>
  </si>
  <si>
    <t>Suite 400</t>
  </si>
  <si>
    <t>94568</t>
  </si>
  <si>
    <t>(925) 251-2200</t>
  </si>
  <si>
    <t>Art</t>
  </si>
  <si>
    <t>Gencarelli</t>
  </si>
  <si>
    <t>art.gencarelli@knowledgent.com</t>
  </si>
  <si>
    <t>Knowledgent</t>
  </si>
  <si>
    <t>knowledgent.com</t>
  </si>
  <si>
    <t>Management Consulting</t>
  </si>
  <si>
    <t>https://www.linkedin.com/pub/art-gencarelli/13/613/213</t>
  </si>
  <si>
    <t>Tue Jan 02 2018 05:43:30</t>
  </si>
  <si>
    <t>Warren</t>
  </si>
  <si>
    <t>3 Mountainview Road</t>
  </si>
  <si>
    <t>07059</t>
  </si>
  <si>
    <t>(908) 542-4200</t>
  </si>
  <si>
    <t>Ray</t>
  </si>
  <si>
    <t>ICUC - A Dentsu Aegis Network Company</t>
  </si>
  <si>
    <t>compuware.com</t>
  </si>
  <si>
    <t>Pasewark</t>
  </si>
  <si>
    <t>richardp@brandwatch.com</t>
  </si>
  <si>
    <t>Brandwatch</t>
  </si>
  <si>
    <t>brandwatch.com</t>
  </si>
  <si>
    <t>https://www.linkedin.com/pub/richard-pasewark/2/255/71b</t>
  </si>
  <si>
    <t>Tue Jan 02 2018 05:23:51</t>
  </si>
  <si>
    <t>Brighton</t>
  </si>
  <si>
    <t>East Sussex</t>
  </si>
  <si>
    <t>Jamie</t>
  </si>
  <si>
    <t>Sovereign House</t>
  </si>
  <si>
    <t>BN11UJ</t>
  </si>
  <si>
    <t>Lords</t>
  </si>
  <si>
    <t>01273 234290</t>
  </si>
  <si>
    <t>Chief Marketing Officer at XTIRI</t>
  </si>
  <si>
    <t>jamie@xtiri.com</t>
  </si>
  <si>
    <t>XTIRI</t>
  </si>
  <si>
    <t>5</t>
  </si>
  <si>
    <t>https://www.linkedin.com/pub/jamie-lords/9/7b3/11</t>
  </si>
  <si>
    <t>Tue Jan 02 2018 08:10:15</t>
  </si>
  <si>
    <t>St George</t>
  </si>
  <si>
    <t>750 Ridgeview Dr. Suite 102</t>
  </si>
  <si>
    <t>84770</t>
  </si>
  <si>
    <t>(435) 773-5987</t>
  </si>
  <si>
    <t>Tushar</t>
  </si>
  <si>
    <t>Patel</t>
  </si>
  <si>
    <t>tushar.patel@kibocommerce.com</t>
  </si>
  <si>
    <t>Kibo Commerce</t>
  </si>
  <si>
    <t>Justin</t>
  </si>
  <si>
    <t>kibocommerce.com</t>
  </si>
  <si>
    <t>Hart</t>
  </si>
  <si>
    <t xml:space="preserve">Chief Marketing Officer </t>
  </si>
  <si>
    <t>jhart@telesign.com</t>
  </si>
  <si>
    <t>TeleSign</t>
  </si>
  <si>
    <t>https://www.linkedin.com/pub/tushar-patel/0/416/358</t>
  </si>
  <si>
    <t>renegadespro.com</t>
  </si>
  <si>
    <t>Wed Jan 03 2018 04:08:19</t>
  </si>
  <si>
    <t>https://www.linkedin.com/pub/justin-hart/4/429/659</t>
  </si>
  <si>
    <t>Tue Jan 02 2018 08:10:22</t>
  </si>
  <si>
    <t>Dallas</t>
  </si>
  <si>
    <t>Marina del Rey</t>
  </si>
  <si>
    <t>717 N Harwood Street</t>
  </si>
  <si>
    <t>75201</t>
  </si>
  <si>
    <t>13274 Fiji Way Marina</t>
  </si>
  <si>
    <t>90292</t>
  </si>
  <si>
    <t>(877) 350-3866</t>
  </si>
  <si>
    <t>(800) 850-3485</t>
  </si>
  <si>
    <t>Rahul</t>
  </si>
  <si>
    <t>Khadikar</t>
  </si>
  <si>
    <t>Mvantage</t>
  </si>
  <si>
    <t>TECHmarcLabs.com</t>
  </si>
  <si>
    <t>Andy</t>
  </si>
  <si>
    <t>Jolls</t>
  </si>
  <si>
    <t>andy.jolls@surveysampling.com</t>
  </si>
  <si>
    <t>Survey Sampling International</t>
  </si>
  <si>
    <t>Bieszczat</t>
  </si>
  <si>
    <t>sbieszczat@iqms.com</t>
  </si>
  <si>
    <t>IQMS</t>
  </si>
  <si>
    <t>Market Research</t>
  </si>
  <si>
    <t>iqms.com</t>
  </si>
  <si>
    <t>https://www.linkedin.com/pub/andy-jolls/0/6/508</t>
  </si>
  <si>
    <t>Tue Jan 02 2018 08:10:37</t>
  </si>
  <si>
    <t>Shelton</t>
  </si>
  <si>
    <t>https://www.linkedin.com/pub/steve-bieszczat/2/206/72a</t>
  </si>
  <si>
    <t>6 Research Drive</t>
  </si>
  <si>
    <t>06484</t>
  </si>
  <si>
    <t>(203) 567-7200</t>
  </si>
  <si>
    <t>Tue Jan 02 2018 08:34:25</t>
  </si>
  <si>
    <t>Paso Robles</t>
  </si>
  <si>
    <t>2231 Wisteria Lane</t>
  </si>
  <si>
    <t>93446</t>
  </si>
  <si>
    <t>(805) 227-1122</t>
  </si>
  <si>
    <t>Jay</t>
  </si>
  <si>
    <t>Sung</t>
  </si>
  <si>
    <t>Operating Partner and CMO</t>
  </si>
  <si>
    <t>jay.sung@brentwood.com</t>
  </si>
  <si>
    <t>Brentwood Associates</t>
  </si>
  <si>
    <t>worldpantry.com</t>
  </si>
  <si>
    <t>https://www.linkedin.com/pub/jay-sung/1/ba9/401</t>
  </si>
  <si>
    <t>Tue Jan 02 2018 08:10:44</t>
  </si>
  <si>
    <t>Los Angeles</t>
  </si>
  <si>
    <t>11150 Santa Monica Boulevard</t>
  </si>
  <si>
    <t>90025</t>
  </si>
  <si>
    <t>(310) 477-6611</t>
  </si>
  <si>
    <t>Amit</t>
  </si>
  <si>
    <t>Shah</t>
  </si>
  <si>
    <t>ashah@1800flowers.com</t>
  </si>
  <si>
    <t>1-800-FLOWERS.COM, INC.</t>
  </si>
  <si>
    <t>yotpo.com</t>
  </si>
  <si>
    <t>Fitz</t>
  </si>
  <si>
    <t>Retail</t>
  </si>
  <si>
    <t>sfitz@sumologic.com</t>
  </si>
  <si>
    <t>https://www.linkedin.com/pub/amit-shah/0/76/734</t>
  </si>
  <si>
    <t>Sumo Logic</t>
  </si>
  <si>
    <t>Tue Jan 02 2018 08:10:51</t>
  </si>
  <si>
    <t>sumologic.com</t>
  </si>
  <si>
    <t>Carle Place</t>
  </si>
  <si>
    <t>One Old Country Road</t>
  </si>
  <si>
    <t>11514</t>
  </si>
  <si>
    <t>(516) 739-3083</t>
  </si>
  <si>
    <t>https://www.linkedin.com/pub/steven-fitz/0/7a4/148</t>
  </si>
  <si>
    <t>Tue Jan 02 2018 05:04:10</t>
  </si>
  <si>
    <t>305 Main Street</t>
  </si>
  <si>
    <t>(650) 810-8700</t>
  </si>
  <si>
    <t>Willis</t>
  </si>
  <si>
    <t>christopher.willis@acrolinx.com</t>
  </si>
  <si>
    <t>Acrolinx</t>
  </si>
  <si>
    <t>prowesscorp.com</t>
  </si>
  <si>
    <t>https://www.linkedin.com/pub/christopher-p-willis/0/631/399</t>
  </si>
  <si>
    <t>Tue Jan 02 2018 08:11:03</t>
  </si>
  <si>
    <t>Kevin</t>
  </si>
  <si>
    <t>Marasco</t>
  </si>
  <si>
    <t>kmarasco@zenefits.com</t>
  </si>
  <si>
    <t>Zenefits</t>
  </si>
  <si>
    <t>digitalwest.com</t>
  </si>
  <si>
    <t>https://www.linkedin.com/pub/kevin-marasco/0/391/142</t>
  </si>
  <si>
    <t>Tue Jan 02 2018 08:11:10</t>
  </si>
  <si>
    <t>250 Branan Street</t>
  </si>
  <si>
    <t>Keenan</t>
  </si>
  <si>
    <t>(888) 249-3263</t>
  </si>
  <si>
    <t>dkeenan@spherasolutions.com</t>
  </si>
  <si>
    <t>Sphera</t>
  </si>
  <si>
    <t>spherasolutions.com</t>
  </si>
  <si>
    <t>https://www.linkedin.com/pub/daniel-keenan/3/635/36</t>
  </si>
  <si>
    <t>Tue Jan 02 2018 05:38:32</t>
  </si>
  <si>
    <t>Carol</t>
  </si>
  <si>
    <t>Meyers</t>
  </si>
  <si>
    <t>carol.meyers@rapid7.com</t>
  </si>
  <si>
    <t>Rapid7</t>
  </si>
  <si>
    <t>aspireonline.com</t>
  </si>
  <si>
    <t>https://www.linkedin.com/pub/carol-meyers/0/65/219</t>
  </si>
  <si>
    <t>Tue Jan 02 2018 08:11:18</t>
  </si>
  <si>
    <t>100 Summer Street</t>
  </si>
  <si>
    <t>(617) 247-1717</t>
  </si>
  <si>
    <t>Isaacson</t>
  </si>
  <si>
    <t>pisaacson@demandbase.com</t>
  </si>
  <si>
    <t>Demandbase</t>
  </si>
  <si>
    <t>demandbase.com</t>
  </si>
  <si>
    <t>https://www.linkedin.com/pub/peter-isaacson/0/994/62b</t>
  </si>
  <si>
    <t>Tue Jan 02 2018 08:18:50</t>
  </si>
  <si>
    <t>Marty</t>
  </si>
  <si>
    <t>Terbrack</t>
  </si>
  <si>
    <t>Chief Executive Officer, Founder &amp; Chairman</t>
  </si>
  <si>
    <t>680 Folsom Street</t>
  </si>
  <si>
    <t>MY BOTS LABS</t>
  </si>
  <si>
    <t>(415) 683-2660</t>
  </si>
  <si>
    <t>vidyard.com</t>
  </si>
  <si>
    <t>VanOrman</t>
  </si>
  <si>
    <t>dan@skipio.com</t>
  </si>
  <si>
    <t>Skipio</t>
  </si>
  <si>
    <t>blackrock.com</t>
  </si>
  <si>
    <t>https://www.linkedin.com/pub/dan-vanorman/2/a82/b71</t>
  </si>
  <si>
    <t>Tue Jan 02 2018 08:11:30</t>
  </si>
  <si>
    <t>Wight</t>
  </si>
  <si>
    <t>Chief Revenue Officer - Delivering Customer Satisfaction through ABM</t>
  </si>
  <si>
    <t>dwight@demandbase.com</t>
  </si>
  <si>
    <t>American Fork</t>
  </si>
  <si>
    <t>615 N 150 E</t>
  </si>
  <si>
    <t>84004</t>
  </si>
  <si>
    <t>(800) 800-0134</t>
  </si>
  <si>
    <t>https://www.linkedin.com/pub/don-wight/1/a63/449</t>
  </si>
  <si>
    <t>Tue Jan 02 2018 05:26:04</t>
  </si>
  <si>
    <t>Haidee</t>
  </si>
  <si>
    <t>Hanna</t>
  </si>
  <si>
    <t>Vice President Marketing</t>
  </si>
  <si>
    <t>haidee.hanna@resonate.com</t>
  </si>
  <si>
    <t>Resonate</t>
  </si>
  <si>
    <t>turo.com</t>
  </si>
  <si>
    <t>https://www.linkedin.com/pub/haidee-calore-hanna/1/120/8a8</t>
  </si>
  <si>
    <t>Tue Jan 02 2018 08:11:36</t>
  </si>
  <si>
    <t>11720 Plaza America Drive</t>
  </si>
  <si>
    <t>20190</t>
  </si>
  <si>
    <t>(571) 266-3200</t>
  </si>
  <si>
    <t>Kasabian</t>
  </si>
  <si>
    <t>Bamberger</t>
  </si>
  <si>
    <t>david.kasabian@tagetik.com</t>
  </si>
  <si>
    <t>CCH® Tagetik</t>
  </si>
  <si>
    <t>steve.bamberger@visier.com</t>
  </si>
  <si>
    <t>Visier Inc.</t>
  </si>
  <si>
    <t>visier.com</t>
  </si>
  <si>
    <t>reachlocal.com</t>
  </si>
  <si>
    <t>https://www.linkedin.com/pub/steve-bamberger/0/31/186</t>
  </si>
  <si>
    <t>https://www.linkedin.com/pub/david-kasabian/7/34/19a</t>
  </si>
  <si>
    <t>Tue Jan 02 2018 05:35:55</t>
  </si>
  <si>
    <t>Tue Jan 02 2018 08:11:44</t>
  </si>
  <si>
    <t>Vancouver</t>
  </si>
  <si>
    <t>Italy</t>
  </si>
  <si>
    <t>British Columbia</t>
  </si>
  <si>
    <t>Lucca</t>
  </si>
  <si>
    <t>575 West 8th Ave.</t>
  </si>
  <si>
    <t>V5Z 0C4</t>
  </si>
  <si>
    <t>Via Roosevelt, 103</t>
  </si>
  <si>
    <t>(888) 277-9331</t>
  </si>
  <si>
    <t>55100</t>
  </si>
  <si>
    <t>0583 96811</t>
  </si>
  <si>
    <t>Maile</t>
  </si>
  <si>
    <t>Keone</t>
  </si>
  <si>
    <t>maile.keone@listentech.com</t>
  </si>
  <si>
    <t>Listen Technologies Corporation</t>
  </si>
  <si>
    <t>weddingwire.com</t>
  </si>
  <si>
    <t>https://www.linkedin.com/pub/maile-keone/1/585/a96</t>
  </si>
  <si>
    <t>Tue Jan 02 2018 08:11:51</t>
  </si>
  <si>
    <t>Bluffdale</t>
  </si>
  <si>
    <t>14912 Heritagecrest Way</t>
  </si>
  <si>
    <t>84065-4818</t>
  </si>
  <si>
    <t>(801) 233-8992</t>
  </si>
  <si>
    <t>Wooh</t>
  </si>
  <si>
    <t>michael.wooh@confirmit.com</t>
  </si>
  <si>
    <t>Confirmit</t>
  </si>
  <si>
    <t>confirmit.com</t>
  </si>
  <si>
    <t>https://www.linkedin.com/pub/michael-wooh/0/498/744</t>
  </si>
  <si>
    <t>Wed Jan 03 2018 04:08:20</t>
  </si>
  <si>
    <t>Norway</t>
  </si>
  <si>
    <t>Oslo</t>
  </si>
  <si>
    <t>Karenslyst Allé 56</t>
  </si>
  <si>
    <t>0277</t>
  </si>
  <si>
    <t>21 50 25 00</t>
  </si>
  <si>
    <t>Mitzi</t>
  </si>
  <si>
    <t>Hunter</t>
  </si>
  <si>
    <t>mitzi.hunter@compuware.com</t>
  </si>
  <si>
    <t>Compuware</t>
  </si>
  <si>
    <t>capriza.com</t>
  </si>
  <si>
    <t>https://www.linkedin.com/pub/mitzi-hunter/5/2a3/556</t>
  </si>
  <si>
    <t>Tue Jan 02 2018 08:11:59</t>
  </si>
  <si>
    <t>Detroit</t>
  </si>
  <si>
    <t>One Campus Martius</t>
  </si>
  <si>
    <t>48226</t>
  </si>
  <si>
    <t>(313) 227-7300</t>
  </si>
  <si>
    <t>Jill</t>
  </si>
  <si>
    <t>Carpenter</t>
  </si>
  <si>
    <t>jcarpenter@cirruspath.com</t>
  </si>
  <si>
    <t>Cirrus Insight</t>
  </si>
  <si>
    <t>cirruspath.com</t>
  </si>
  <si>
    <t>Nauman</t>
  </si>
  <si>
    <t>Ahmad</t>
  </si>
  <si>
    <t>secureauth.com</t>
  </si>
  <si>
    <t>Co-Founder / Chief Marketing Officer</t>
  </si>
  <si>
    <t>nauman@peopleqlik.com</t>
  </si>
  <si>
    <t>PeopleQlik</t>
  </si>
  <si>
    <t>https://www.linkedin.com/pub/jill-carpenter/29/8aa/962</t>
  </si>
  <si>
    <t>Tue Jan 02 2018 08:12:06</t>
  </si>
  <si>
    <t>16253 Laguna Canyon Rd</t>
  </si>
  <si>
    <t>peopleqlik.com</t>
  </si>
  <si>
    <t>https://www.linkedin.com/pub/nauman-ahmad/ab/a97/154</t>
  </si>
  <si>
    <t>Tue Jan 02 2018 04:11:12</t>
  </si>
  <si>
    <t>Australia</t>
  </si>
  <si>
    <t>Melbourne</t>
  </si>
  <si>
    <t>Level 24, 570 Bourke Street</t>
  </si>
  <si>
    <t>Shahrukh</t>
  </si>
  <si>
    <t>32901</t>
  </si>
  <si>
    <t>Panjwani</t>
  </si>
  <si>
    <t>General Manager</t>
  </si>
  <si>
    <t>shahrukh.panjwani@renegadespro.com</t>
  </si>
  <si>
    <t>Renegades</t>
  </si>
  <si>
    <t>GlobalHealthcareResources.com</t>
  </si>
  <si>
    <t>Sports</t>
  </si>
  <si>
    <t>https://www.linkedin.com/pub/shahrukh-panjwani/a0/882/144</t>
  </si>
  <si>
    <t>Tue Jan 02 2018 08:12:13</t>
  </si>
  <si>
    <t>Michigan</t>
  </si>
  <si>
    <t>Masiello</t>
  </si>
  <si>
    <t>Chief Marketing Officer / Founder</t>
  </si>
  <si>
    <t>lisa.masiello@techmarclabs.com</t>
  </si>
  <si>
    <t>TECHmarc Labs, Inc. - Transform Your IT Channel</t>
  </si>
  <si>
    <t>te.com</t>
  </si>
  <si>
    <t>https://www.linkedin.com/pub/lisa-m-masiello/1/ab7/a22</t>
  </si>
  <si>
    <t>Tue Jan 02 2018 08:12:20</t>
  </si>
  <si>
    <t>Nashua</t>
  </si>
  <si>
    <t>NH</t>
  </si>
  <si>
    <t>Hameed</t>
  </si>
  <si>
    <t>adam.hameed@plansource.com</t>
  </si>
  <si>
    <t>PlanSource</t>
  </si>
  <si>
    <t>plansource.com</t>
  </si>
  <si>
    <t>https://www.linkedin.com/pub/adam-hameed/0/302/160</t>
  </si>
  <si>
    <t>Tue Jan 02 2018 05:35:16</t>
  </si>
  <si>
    <t>Worsman</t>
  </si>
  <si>
    <t>Chief Creative Officer</t>
  </si>
  <si>
    <t>matthew.worsman@theunrivaled.com</t>
  </si>
  <si>
    <t>Unrivaled Enterprises</t>
  </si>
  <si>
    <t>theunrivaled.com</t>
  </si>
  <si>
    <t>Orlando</t>
  </si>
  <si>
    <t>FL</t>
  </si>
  <si>
    <t>101 South Garland Ave.</t>
  </si>
  <si>
    <t>lifeatexpedia.com</t>
  </si>
  <si>
    <t>32801</t>
  </si>
  <si>
    <t>(877) 549-8549</t>
  </si>
  <si>
    <t>https://www.linkedin.com/pub/matthew-worsman/14/248/754</t>
  </si>
  <si>
    <t>Tue Jan 02 2018 08:12:31</t>
  </si>
  <si>
    <t>Aimen</t>
  </si>
  <si>
    <t>Barma</t>
  </si>
  <si>
    <t>Head of Innovation, Growth and Analytics</t>
  </si>
  <si>
    <t>aimen_barma@worldpantry.com</t>
  </si>
  <si>
    <t>WorldPantry.com</t>
  </si>
  <si>
    <t>247.ai</t>
  </si>
  <si>
    <t>43</t>
  </si>
  <si>
    <t>https://www.linkedin.com/pub/aimen-barma/0/67b/662</t>
  </si>
  <si>
    <t>Tue Jan 02 2018 08:12:40</t>
  </si>
  <si>
    <t>Pohlmann</t>
  </si>
  <si>
    <t>tom.pohlmann@thinkahead.com</t>
  </si>
  <si>
    <t>AHEAD</t>
  </si>
  <si>
    <t>ThinkAhead.com</t>
  </si>
  <si>
    <t>https://www.linkedin.com/pub/tom-pohlmann/0/198/473</t>
  </si>
  <si>
    <t>Wed Jan 03 2018 04:21:36</t>
  </si>
  <si>
    <t>401 N Michigan Ave</t>
  </si>
  <si>
    <t>60611</t>
  </si>
  <si>
    <t>Ran</t>
  </si>
  <si>
    <t>(312) 924-4492</t>
  </si>
  <si>
    <t>Oelgiesser</t>
  </si>
  <si>
    <t>VP Marketing</t>
  </si>
  <si>
    <t>rano@yotpo.com</t>
  </si>
  <si>
    <t>Yotpo</t>
  </si>
  <si>
    <t>aweber.com</t>
  </si>
  <si>
    <t>https://www.linkedin.com/pub/ran-oelgiesser/0/736/54b</t>
  </si>
  <si>
    <t>Tue Jan 02 2018 08:12:47</t>
  </si>
  <si>
    <t>New York City</t>
  </si>
  <si>
    <t>33 West 19th Street</t>
  </si>
  <si>
    <t>10011</t>
  </si>
  <si>
    <t>(646) 977-7959</t>
  </si>
  <si>
    <t>Karwoski</t>
  </si>
  <si>
    <t>Director, Cloud Services</t>
  </si>
  <si>
    <t>karwoski@prowesscorp.com</t>
  </si>
  <si>
    <t>Prowess Consulting LLC</t>
  </si>
  <si>
    <t>reyrey.com</t>
  </si>
  <si>
    <t>https://www.linkedin.com/pub/john-karwoski/5/1ba/a9</t>
  </si>
  <si>
    <t>Tue Jan 02 2018 08:12:53</t>
  </si>
  <si>
    <t>5701 6th Ave. S</t>
  </si>
  <si>
    <t>(206) 443-1117</t>
  </si>
  <si>
    <t>CFE</t>
  </si>
  <si>
    <t>michael@digitalwest.com</t>
  </si>
  <si>
    <t>Digital West Networks, Inc.</t>
  </si>
  <si>
    <t>busybusy.com</t>
  </si>
  <si>
    <t>https://www.linkedin.com/pub/michael-boyer-cfe/0/564/862</t>
  </si>
  <si>
    <t>Tue Jan 02 2018 08:13:03</t>
  </si>
  <si>
    <t>1998 Santa Barbara Ave.</t>
  </si>
  <si>
    <t>(805) 781-9378</t>
  </si>
  <si>
    <t>Shelia</t>
  </si>
  <si>
    <t>Reed</t>
  </si>
  <si>
    <t>shelia.reed@aspireonline.com</t>
  </si>
  <si>
    <t>Aspire Financial Services, LLC</t>
  </si>
  <si>
    <t>vimoc.com</t>
  </si>
  <si>
    <t>https://www.linkedin.com/pub/shelia-reed/1/383/176</t>
  </si>
  <si>
    <t>Tue Jan 02 2018 08:13:11</t>
  </si>
  <si>
    <t>Tampa</t>
  </si>
  <si>
    <t>4010 Boy Scout Boulevard</t>
  </si>
  <si>
    <t>33607</t>
  </si>
  <si>
    <t>(813) 874-0671</t>
  </si>
  <si>
    <t>Neagle</t>
  </si>
  <si>
    <t>matthewn@porch.com</t>
  </si>
  <si>
    <t>Porch</t>
  </si>
  <si>
    <t>porch.com</t>
  </si>
  <si>
    <t>https://www.linkedin.com/pub/matthew-neagle/0/4a2/745</t>
  </si>
  <si>
    <t>Tue Jan 02 2018 05:34:28</t>
  </si>
  <si>
    <t>2200 First Avenue South</t>
  </si>
  <si>
    <t>98134</t>
  </si>
  <si>
    <t>Jeff</t>
  </si>
  <si>
    <t>Loeb</t>
  </si>
  <si>
    <t>jeff.loeb@vidyard.com</t>
  </si>
  <si>
    <t>Vidyard</t>
  </si>
  <si>
    <t>hpe.com</t>
  </si>
  <si>
    <t>Online Media</t>
  </si>
  <si>
    <t>https://www.linkedin.com/pub/jeff-loeb/1/4a1/44</t>
  </si>
  <si>
    <t>Tue Jan 02 2018 08:13:18</t>
  </si>
  <si>
    <t>Kitchener</t>
  </si>
  <si>
    <t>8 Queen St. N</t>
  </si>
  <si>
    <t>N2H 2G8</t>
  </si>
  <si>
    <t>(800) 530-3878</t>
  </si>
  <si>
    <t>Frank</t>
  </si>
  <si>
    <t>III</t>
  </si>
  <si>
    <t>Senior Managing Director &amp; Global Chief Marketing Officer</t>
  </si>
  <si>
    <t>iii@blackrock.com</t>
  </si>
  <si>
    <t>BlackRock</t>
  </si>
  <si>
    <t>chiefoutsiders.com</t>
  </si>
  <si>
    <t>https://www.linkedin.com/pub/frank-cooper-iii/6/1a6/50</t>
  </si>
  <si>
    <t>Tue Jan 02 2018 08:13:24</t>
  </si>
  <si>
    <t>Colleen</t>
  </si>
  <si>
    <t>Jansen</t>
  </si>
  <si>
    <t>colleen.jansen@chargepoint.com</t>
  </si>
  <si>
    <t>ChargePoint</t>
  </si>
  <si>
    <t>chargepoint.com</t>
  </si>
  <si>
    <t>https://www.linkedin.com/pub/colleen-jansen/0/83/862</t>
  </si>
  <si>
    <t>Tue Jan 02 2018 08:17:30</t>
  </si>
  <si>
    <t>254 E. Hacienda Avenue</t>
  </si>
  <si>
    <t>95008-6901</t>
  </si>
  <si>
    <t>(888) 758-4389</t>
  </si>
  <si>
    <t>Mok</t>
  </si>
  <si>
    <t>andrew@turo.com</t>
  </si>
  <si>
    <t>Turo</t>
  </si>
  <si>
    <t>parkcitygroup.com</t>
  </si>
  <si>
    <t>https://www.linkedin.com/pub/andrew-mok/10/858/b12</t>
  </si>
  <si>
    <t>Tue Jan 02 2018 08:13:31</t>
  </si>
  <si>
    <t>667 Mission St.</t>
  </si>
  <si>
    <t>(866) 735-2901</t>
  </si>
  <si>
    <t>April</t>
  </si>
  <si>
    <t>O.</t>
  </si>
  <si>
    <t>Senior Digital Marketing Consultant | Outside Sales Consultant</t>
  </si>
  <si>
    <t>Stagnaro</t>
  </si>
  <si>
    <t>april.o@reachlocal.com</t>
  </si>
  <si>
    <t>CMO, Express Plus Group</t>
  </si>
  <si>
    <t>ReachLocal</t>
  </si>
  <si>
    <t>jennifer.stagnaro@chargepoint.com</t>
  </si>
  <si>
    <t>forbescommcouncil.com</t>
  </si>
  <si>
    <t>https://www.linkedin.com/pub/jennifer-nance-stagnaro/0/611/98a</t>
  </si>
  <si>
    <t>https://www.linkedin.com/pub/april-o/6/924/768</t>
  </si>
  <si>
    <t>Wed Jan 03 2018 03:37:25</t>
  </si>
  <si>
    <t>Tue Jan 02 2018 08:13:48</t>
  </si>
  <si>
    <t>Woodland Hills</t>
  </si>
  <si>
    <t>Ste. 1600</t>
  </si>
  <si>
    <t>91367</t>
  </si>
  <si>
    <t>(424) 646-4900</t>
  </si>
  <si>
    <t>Sonny</t>
  </si>
  <si>
    <t>Ganguly</t>
  </si>
  <si>
    <t>CMO &amp; Co-Founder</t>
  </si>
  <si>
    <t>sganguly@weddingwire.com</t>
  </si>
  <si>
    <t>WeddingWire</t>
  </si>
  <si>
    <t>gm.com</t>
  </si>
  <si>
    <t>https://www.linkedin.com/pub/sonny-ganguly/4/47/65b</t>
  </si>
  <si>
    <t>Tue Jan 02 2018 08:13:56</t>
  </si>
  <si>
    <t>Chevy Chase</t>
  </si>
  <si>
    <t>MD</t>
  </si>
  <si>
    <t>Two Wisconsin Circle</t>
  </si>
  <si>
    <t>20815</t>
  </si>
  <si>
    <t>(301) 231-9473</t>
  </si>
  <si>
    <t>Sansom</t>
  </si>
  <si>
    <t>nancy.sansom@plansource.com</t>
  </si>
  <si>
    <t>Lance</t>
  </si>
  <si>
    <t>Walter</t>
  </si>
  <si>
    <t>lance.walter@capriza.com</t>
  </si>
  <si>
    <t>Capriza</t>
  </si>
  <si>
    <t>https://www.linkedin.com/pub/nancy-sansom/3/996/990</t>
  </si>
  <si>
    <t>pentaho.com</t>
  </si>
  <si>
    <t>Wed Jan 03 2018 04:32:47</t>
  </si>
  <si>
    <t>https://www.linkedin.com/pub/lance-walter/0/520/66b</t>
  </si>
  <si>
    <t>Tue Jan 02 2018 08:14:02</t>
  </si>
  <si>
    <t>400 Hamilton Avenue</t>
  </si>
  <si>
    <t>94301</t>
  </si>
  <si>
    <t>(650) 600-3661</t>
  </si>
  <si>
    <t>Nolan</t>
  </si>
  <si>
    <t>jnolan@secureauth.com</t>
  </si>
  <si>
    <t>SecureAuth Corporation</t>
  </si>
  <si>
    <t>the-inn.org</t>
  </si>
  <si>
    <t>https://www.linkedin.com/pub/jeff-nolan/3/81/997</t>
  </si>
  <si>
    <t>Tue Jan 02 2018 08:14:11</t>
  </si>
  <si>
    <t>8845 Irvine Center Drive</t>
  </si>
  <si>
    <t>(949) 777-6959</t>
  </si>
  <si>
    <t>Morgan</t>
  </si>
  <si>
    <t>chris.morgan@moat.com</t>
  </si>
  <si>
    <t>Moat</t>
  </si>
  <si>
    <t>moat.com</t>
  </si>
  <si>
    <t>https://www.linkedin.com/pub/chris-morgan/0/991/7ab</t>
  </si>
  <si>
    <t>Paula</t>
  </si>
  <si>
    <t>Tue Jan 02 2018 04:26:18</t>
  </si>
  <si>
    <t>Sirois</t>
  </si>
  <si>
    <t>Chief Revenue Officer &amp; CMO</t>
  </si>
  <si>
    <t>psirois@globalhealthcareresources.com</t>
  </si>
  <si>
    <t>Global Healthcare Resources (GHR)</t>
  </si>
  <si>
    <t xml:space="preserve">New York </t>
  </si>
  <si>
    <t>63 Madison Avenue</t>
  </si>
  <si>
    <t>10016</t>
  </si>
  <si>
    <t>itdcanada.ca</t>
  </si>
  <si>
    <t>17</t>
  </si>
  <si>
    <t>https://www.linkedin.com/pub/paula-sirois/4/839/686</t>
  </si>
  <si>
    <t>Tue Jan 02 2018 08:14:18</t>
  </si>
  <si>
    <t>West Palm Beach</t>
  </si>
  <si>
    <t>Florida</t>
  </si>
  <si>
    <t>Bhagat</t>
  </si>
  <si>
    <t>CMO, Consumer Solutions Division</t>
  </si>
  <si>
    <t>bhagatn@te.com</t>
  </si>
  <si>
    <t>TE Connectivity</t>
  </si>
  <si>
    <t>palantir.com</t>
  </si>
  <si>
    <t>Lowry</t>
  </si>
  <si>
    <t>https://www.linkedin.com/pub/nancy-bhagat/1/275/895</t>
  </si>
  <si>
    <t>mark.lowry@higherlogic.com</t>
  </si>
  <si>
    <t>Higher Logic</t>
  </si>
  <si>
    <t>Tue Jan 02 2018 08:14:28</t>
  </si>
  <si>
    <t>higherlogic.com</t>
  </si>
  <si>
    <t>Schaffhausen</t>
  </si>
  <si>
    <t>Rheinstrasse 20</t>
  </si>
  <si>
    <t>https://www.linkedin.com/pub/mark-lowry/0/a84/698</t>
  </si>
  <si>
    <t>8200</t>
  </si>
  <si>
    <t>052 633 66 00</t>
  </si>
  <si>
    <t>Tue Jan 02 2018 05:20:22</t>
  </si>
  <si>
    <t>Arlington</t>
  </si>
  <si>
    <t>1600 Wilson Blvd</t>
  </si>
  <si>
    <t>22209</t>
  </si>
  <si>
    <t>(202) 360-4402</t>
  </si>
  <si>
    <t>Nolie</t>
  </si>
  <si>
    <t>MacDonald</t>
  </si>
  <si>
    <t>Database Marketing Manager</t>
  </si>
  <si>
    <t>nolie.macdonald@lifeatexpedia.com</t>
  </si>
  <si>
    <t>Expedia, Inc.</t>
  </si>
  <si>
    <t>https://www.linkedin.com/pub/nolie-macdonald/46/9b4/508</t>
  </si>
  <si>
    <t>Tue Jan 02 2018 08:14:37</t>
  </si>
  <si>
    <t>333 108th Ave NE</t>
  </si>
  <si>
    <t>(425) 679-7200</t>
  </si>
  <si>
    <t>Neff</t>
  </si>
  <si>
    <t>Product Marketing, AI Solutions</t>
  </si>
  <si>
    <t>andrew.neff@247.ai</t>
  </si>
  <si>
    <t>[24]7.ai</t>
  </si>
  <si>
    <t>servicenow.com</t>
  </si>
  <si>
    <t>https://www.linkedin.com/pub/andrew-neff/0/3/8a9</t>
  </si>
  <si>
    <t>Tue Jan 02 2018 08:14:45</t>
  </si>
  <si>
    <t>2001 Logic Drive</t>
  </si>
  <si>
    <t>95124</t>
  </si>
  <si>
    <t>(650) 385-2247</t>
  </si>
  <si>
    <t>Zaballos</t>
  </si>
  <si>
    <t>Board of Directors Member</t>
  </si>
  <si>
    <t>QuickPivot</t>
  </si>
  <si>
    <t>transflo.com</t>
  </si>
  <si>
    <t>O'Neill</t>
  </si>
  <si>
    <t>poneill@prysm.com</t>
  </si>
  <si>
    <t>Prysm Inc.</t>
  </si>
  <si>
    <t>prysm.com</t>
  </si>
  <si>
    <t>https://www.linkedin.com/pub/paige-o-neill/1/83b/5b8</t>
  </si>
  <si>
    <t>Tue Jan 02 2018 08:32:38</t>
  </si>
  <si>
    <t>180 Baytech Drive</t>
  </si>
  <si>
    <t>95134</t>
  </si>
  <si>
    <t>(408) 586-1100</t>
  </si>
  <si>
    <t>Erik</t>
  </si>
  <si>
    <t>Harbison</t>
  </si>
  <si>
    <t>erik.harbison@aweber.com</t>
  </si>
  <si>
    <t>AWeber</t>
  </si>
  <si>
    <t>rsa.com</t>
  </si>
  <si>
    <t>https://www.linkedin.com/pub/erik-harbison/1/100/221</t>
  </si>
  <si>
    <t>Tue Jan 02 2018 08:15:04</t>
  </si>
  <si>
    <t>Chalfont</t>
  </si>
  <si>
    <t>1100 Manor Dr.</t>
  </si>
  <si>
    <t>18914</t>
  </si>
  <si>
    <t>(877) 293-2371</t>
  </si>
  <si>
    <t>Grehan</t>
  </si>
  <si>
    <t>Berkowitz</t>
  </si>
  <si>
    <t>CMO &amp; Managing Director</t>
  </si>
  <si>
    <t>CRO Strategist</t>
  </si>
  <si>
    <t>Acronym Media</t>
  </si>
  <si>
    <t>dberkowitz@thomasnet.com</t>
  </si>
  <si>
    <t>Thomas</t>
  </si>
  <si>
    <t>Thomasnet.com</t>
  </si>
  <si>
    <t>https://www.linkedin.com/pub/daniel-berkowitz/4b/ab9/320</t>
  </si>
  <si>
    <t>Tue Jan 02 2018 06:15:21</t>
  </si>
  <si>
    <t>5 Penn Plaza</t>
  </si>
  <si>
    <t>10001</t>
  </si>
  <si>
    <t>(212) 629-2149</t>
  </si>
  <si>
    <t>Jordan</t>
  </si>
  <si>
    <t xml:space="preserve">Marketing Communications Professional </t>
  </si>
  <si>
    <t>jordan_collins@reyrey.com</t>
  </si>
  <si>
    <t>The Reynolds and Reynolds Company</t>
  </si>
  <si>
    <t>nintex.com</t>
  </si>
  <si>
    <t>https://www.linkedin.com/pub/jordan-collins/112/768/5b6</t>
  </si>
  <si>
    <t>Tue Jan 02 2018 08:15:15</t>
  </si>
  <si>
    <t>Dayton</t>
  </si>
  <si>
    <t>1 Reynolds Way</t>
  </si>
  <si>
    <t>45430</t>
  </si>
  <si>
    <t>(937) 485-2000</t>
  </si>
  <si>
    <t>Jarman</t>
  </si>
  <si>
    <t>VP of Marketing</t>
  </si>
  <si>
    <t>james.jarman@busybusy.com</t>
  </si>
  <si>
    <t>busybusy</t>
  </si>
  <si>
    <t>ellucian.com</t>
  </si>
  <si>
    <t>Construction</t>
  </si>
  <si>
    <t>https://www.linkedin.com/pub/james-jarman/0/238/b8a</t>
  </si>
  <si>
    <t>Tue Jan 02 2018 08:15:23</t>
  </si>
  <si>
    <t>St. George</t>
  </si>
  <si>
    <t>446 S Mall Dr</t>
  </si>
  <si>
    <t>84790</t>
  </si>
  <si>
    <t>(855) 287-9287</t>
  </si>
  <si>
    <t>Sebt</t>
  </si>
  <si>
    <t>President &amp; CMO</t>
  </si>
  <si>
    <t>sebt@vimoc.com</t>
  </si>
  <si>
    <t>VIMOC Technologies</t>
  </si>
  <si>
    <t>vibes.com</t>
  </si>
  <si>
    <t>11</t>
  </si>
  <si>
    <t>https://www.linkedin.com/pub/ali-sebt/5/a56/228</t>
  </si>
  <si>
    <t>Tue Jan 02 2018 08:15:32</t>
  </si>
  <si>
    <t>Miriam</t>
  </si>
  <si>
    <t>Kutcher</t>
  </si>
  <si>
    <t>Marketing Programs; Partner Marketing; Customer Advocacy</t>
  </si>
  <si>
    <t>miriam.kutcher@hpe.com</t>
  </si>
  <si>
    <t>Hewlett Packard Enterprise</t>
  </si>
  <si>
    <t>voicera.com</t>
  </si>
  <si>
    <t>https://www.linkedin.com/pub/miriam-kutcher/0/b42/9b7</t>
  </si>
  <si>
    <t>Tue Jan 02 2018 08:15:40</t>
  </si>
  <si>
    <t>3000 Hanover Street</t>
  </si>
  <si>
    <t>(650) 687-5817</t>
  </si>
  <si>
    <t>Adrian</t>
  </si>
  <si>
    <t>Haaften</t>
  </si>
  <si>
    <t>CMO &amp; Partner</t>
  </si>
  <si>
    <t>ahaaften@chiefoutsiders.com</t>
  </si>
  <si>
    <t>Chief Outsiders</t>
  </si>
  <si>
    <t>rapidminer.com</t>
  </si>
  <si>
    <t>Hilbert</t>
  </si>
  <si>
    <t>jim@aryaka.com</t>
  </si>
  <si>
    <t>https://www.linkedin.com/pub/adrian-van-haaften/2/271/a4</t>
  </si>
  <si>
    <t>Tue Jan 02 2018 08:15:48</t>
  </si>
  <si>
    <t>https://www.linkedin.com/pub/jim-hilbert/0/36/4b2</t>
  </si>
  <si>
    <t>Tue Jan 02 2018 05:10:55</t>
  </si>
  <si>
    <t>Houston</t>
  </si>
  <si>
    <t>4801 Woodway Drive</t>
  </si>
  <si>
    <t>77056</t>
  </si>
  <si>
    <t>(281) 304-1032</t>
  </si>
  <si>
    <t>Nicole</t>
  </si>
  <si>
    <t>Frisbee</t>
  </si>
  <si>
    <t>Customer Success Manager</t>
  </si>
  <si>
    <t>nfrisbee@parkcitygroup.com</t>
  </si>
  <si>
    <t>Park City Group - ReposiTrak</t>
  </si>
  <si>
    <t>ziprecruiter.com</t>
  </si>
  <si>
    <t>https://www.linkedin.com/pub/nicole-frisbee/86/8a3/716</t>
  </si>
  <si>
    <t>Tue Jan 02 2018 08:15:59</t>
  </si>
  <si>
    <t>Jeacock</t>
  </si>
  <si>
    <t>sjeacock@springglobal.com</t>
  </si>
  <si>
    <t>Spring Global</t>
  </si>
  <si>
    <t>springglobal.com</t>
  </si>
  <si>
    <t>Salt Lake City</t>
  </si>
  <si>
    <t>299 South Main St, Suite 2370</t>
  </si>
  <si>
    <t>84111</t>
  </si>
  <si>
    <t>https://www.linkedin.com/pub/simon-jeacock/0/26b/a57</t>
  </si>
  <si>
    <t>Tue Jan 02 2018 05:34:06</t>
  </si>
  <si>
    <t>11710 Plaza America Drive, Suite 2000</t>
  </si>
  <si>
    <t>(703) 251-4716</t>
  </si>
  <si>
    <t>Torkildson</t>
  </si>
  <si>
    <t>Contributor</t>
  </si>
  <si>
    <t>atorkildson@forbescommcouncil.com</t>
  </si>
  <si>
    <t>Forbes Communications Council</t>
  </si>
  <si>
    <t>rocket-internet.com</t>
  </si>
  <si>
    <t>Civic &amp; Social Organization</t>
  </si>
  <si>
    <t>https://www.linkedin.com/pub/adam-torkildson/2/377/718</t>
  </si>
  <si>
    <t>Tue Jan 02 2018 08:16:07</t>
  </si>
  <si>
    <t>745 Atlantic Avenue</t>
  </si>
  <si>
    <t>(908) 797-0891</t>
  </si>
  <si>
    <t>Christian</t>
  </si>
  <si>
    <t>Celic</t>
  </si>
  <si>
    <t>CRO, North America</t>
  </si>
  <si>
    <t>Timothy</t>
  </si>
  <si>
    <t>c.celic@zoomin.tv</t>
  </si>
  <si>
    <t>Noble</t>
  </si>
  <si>
    <t>Zoomin.TV</t>
  </si>
  <si>
    <t>Global Product Director - Customer Experience and CMO, IT</t>
  </si>
  <si>
    <t>timothy.noble@gm.com</t>
  </si>
  <si>
    <t>General Motors</t>
  </si>
  <si>
    <t>zoomin.tv</t>
  </si>
  <si>
    <t>Media Production</t>
  </si>
  <si>
    <t>https://www.linkedin.com/pub/christian-celic/3/187/b05</t>
  </si>
  <si>
    <t>vimeo.com</t>
  </si>
  <si>
    <t>Tue Jan 02 2018 05:00:00</t>
  </si>
  <si>
    <t>Netherlands</t>
  </si>
  <si>
    <t>Amsterdam</t>
  </si>
  <si>
    <t>Noord Holland</t>
  </si>
  <si>
    <t>Hoogte Kadijk 143 F25</t>
  </si>
  <si>
    <t>1018 BH</t>
  </si>
  <si>
    <t>https://www.linkedin.com/pub/timothy-noble/0/2ba/60</t>
  </si>
  <si>
    <t>020 320 9975</t>
  </si>
  <si>
    <t>Tue Jan 02 2018 08:16:14</t>
  </si>
  <si>
    <t>P.O. Box 33170</t>
  </si>
  <si>
    <t>48232-5170</t>
  </si>
  <si>
    <t>(313) 556-5000</t>
  </si>
  <si>
    <t>Selena</t>
  </si>
  <si>
    <t>Rogers</t>
  </si>
  <si>
    <t>Executive Assistant to CEO and CMO</t>
  </si>
  <si>
    <t>srogers@pentaho.com</t>
  </si>
  <si>
    <t>Pentaho from Hitachi Vantara</t>
  </si>
  <si>
    <t>forbestechcouncil.com</t>
  </si>
  <si>
    <t>https://www.linkedin.com/pub/selena-rogers/1/a91/7a9</t>
  </si>
  <si>
    <t>Tue Jan 02 2018 08:16:21</t>
  </si>
  <si>
    <t>Nuckles</t>
  </si>
  <si>
    <t>jnuckles@doctorondemand.com</t>
  </si>
  <si>
    <t>Doctor On Demand</t>
  </si>
  <si>
    <t>2845 Lafayette Street</t>
  </si>
  <si>
    <t>95050</t>
  </si>
  <si>
    <t>doctorondemand.com</t>
  </si>
  <si>
    <t>(800) 227-1930</t>
  </si>
  <si>
    <t>Hospital &amp; Health Care</t>
  </si>
  <si>
    <t>https://www.linkedin.com/pub/jennifer-nuckles/3/60/964</t>
  </si>
  <si>
    <t>Wed Jan 03 2018 04:08:02</t>
  </si>
  <si>
    <t>275 Battery Street</t>
  </si>
  <si>
    <t>(800) 997-6196</t>
  </si>
  <si>
    <t>Malika</t>
  </si>
  <si>
    <t>(InfoSec)</t>
  </si>
  <si>
    <t>Chief Technology Officer</t>
  </si>
  <si>
    <t>ZOIM Investment Group, LLC</t>
  </si>
  <si>
    <t>mesosphere.com</t>
  </si>
  <si>
    <t>Dorian</t>
  </si>
  <si>
    <t>Stern</t>
  </si>
  <si>
    <t>Chief Development Officer</t>
  </si>
  <si>
    <t>dstern@the-inn.org</t>
  </si>
  <si>
    <t>The INN (Interfaith Nutrition Network)</t>
  </si>
  <si>
    <t>Geoff</t>
  </si>
  <si>
    <t>Galat</t>
  </si>
  <si>
    <t>geoff.galat@clicktale.com</t>
  </si>
  <si>
    <t>Clicktale</t>
  </si>
  <si>
    <t>25</t>
  </si>
  <si>
    <t>clicktale.com</t>
  </si>
  <si>
    <t>https://www.linkedin.com/pub/dorian-stern/0/b28/978</t>
  </si>
  <si>
    <t>Tue Jan 02 2018 08:16:32</t>
  </si>
  <si>
    <t>https://www.linkedin.com/pub/geoff-galat/0/69/a85</t>
  </si>
  <si>
    <t>Tue Jan 02 2018 05:28:02</t>
  </si>
  <si>
    <t>Hempstead</t>
  </si>
  <si>
    <t>211 Fulton Ave.</t>
  </si>
  <si>
    <t>11550</t>
  </si>
  <si>
    <t>Ramat Gan</t>
  </si>
  <si>
    <t>(516) 486-8506</t>
  </si>
  <si>
    <t>Atrium Tower</t>
  </si>
  <si>
    <t>5250501</t>
  </si>
  <si>
    <t>Jamak</t>
  </si>
  <si>
    <t>Golshani</t>
  </si>
  <si>
    <t>VP Marketing &amp; Businness Development</t>
  </si>
  <si>
    <t>jamak@itdcanada.ca</t>
  </si>
  <si>
    <t>Institute of Technology Development of Canada ( ITD Canada)</t>
  </si>
  <si>
    <t>datorama.com</t>
  </si>
  <si>
    <t>18</t>
  </si>
  <si>
    <t>https://www.linkedin.com/pub/jamak-golshani/5/16a/414</t>
  </si>
  <si>
    <t>Tue Jan 02 2018 08:16:39</t>
  </si>
  <si>
    <t>BC</t>
  </si>
  <si>
    <t>475 Granville Street</t>
  </si>
  <si>
    <t>V6C 1T1</t>
  </si>
  <si>
    <t>(604) 558-8727</t>
  </si>
  <si>
    <t>Manuela</t>
  </si>
  <si>
    <t>钟梦露</t>
  </si>
  <si>
    <t>Business Development</t>
  </si>
  <si>
    <t>m@palantir.com</t>
  </si>
  <si>
    <t>Palantir Technologies</t>
  </si>
  <si>
    <t>crimsonhexagon.com</t>
  </si>
  <si>
    <t>https://www.linkedin.com/pub/manuela-zoninsein-%E9%92%9F%E6%A2%A6%E9%9C%B2/2/46/560</t>
  </si>
  <si>
    <t>Tue Jan 02 2018 08:16:46</t>
  </si>
  <si>
    <t>100 Hamilton Ave</t>
  </si>
  <si>
    <t>(650) 815-0200</t>
  </si>
  <si>
    <t>Persiano</t>
  </si>
  <si>
    <t>mpersiano@ipipeline.com</t>
  </si>
  <si>
    <t>iPipeline</t>
  </si>
  <si>
    <t>ipipeline.com</t>
  </si>
  <si>
    <t>Marlynn</t>
  </si>
  <si>
    <t>Harris</t>
  </si>
  <si>
    <t>CMO, The Avani Group</t>
  </si>
  <si>
    <t>The Avani Group</t>
  </si>
  <si>
    <t>evergage.com</t>
  </si>
  <si>
    <t>https://www.linkedin.com/pub/michael-persiano/12/560/aa0</t>
  </si>
  <si>
    <t>Tue Jan 02 2018 04:03:17</t>
  </si>
  <si>
    <t>Exton</t>
  </si>
  <si>
    <t>222 Valley Creek Blvd</t>
  </si>
  <si>
    <t>19341</t>
  </si>
  <si>
    <t>(484) 348-6555</t>
  </si>
  <si>
    <t>Andres</t>
  </si>
  <si>
    <t>Botero</t>
  </si>
  <si>
    <t>Chief Marketing Officer and SVP, Global Alliances and Channels, Marketing and Sales Development</t>
  </si>
  <si>
    <t>abotero@calliduscloud.com</t>
  </si>
  <si>
    <t>percolate.com</t>
  </si>
  <si>
    <t>https://www.linkedin.com/pub/andres-botero/0/46/580</t>
  </si>
  <si>
    <t>Tue Jan 02 2018 08:17:01</t>
  </si>
  <si>
    <t>Louttit</t>
  </si>
  <si>
    <t>eric.l@ivymobility.com</t>
  </si>
  <si>
    <t>Ivy Mobility</t>
  </si>
  <si>
    <t>ivymobility.com</t>
  </si>
  <si>
    <t>https://www.linkedin.com/pub/eric-louttit/0/185/a44</t>
  </si>
  <si>
    <t>Tue Jan 02 2018 05:24:51</t>
  </si>
  <si>
    <t>dan.rogers@servicenow.com</t>
  </si>
  <si>
    <t>ServiceNow</t>
  </si>
  <si>
    <t>10 Marina Blvd</t>
  </si>
  <si>
    <t>nextgenvp.com</t>
  </si>
  <si>
    <t>Marina Bay Financial Centre</t>
  </si>
  <si>
    <t>018983</t>
  </si>
  <si>
    <t>https://www.linkedin.com/pub/dan-rogers/0/17a/a17</t>
  </si>
  <si>
    <t>Tue Jan 02 2018 08:17:07</t>
  </si>
  <si>
    <t>2225 Lawson Lane</t>
  </si>
  <si>
    <t>(408) 501-8550</t>
  </si>
  <si>
    <t>Rick</t>
  </si>
  <si>
    <t>Bradberry</t>
  </si>
  <si>
    <t>rbradberry@transflo.com</t>
  </si>
  <si>
    <t>Pegasus TransTech</t>
  </si>
  <si>
    <t>redislabs.com</t>
  </si>
  <si>
    <t>https://www.linkedin.com/pub/rick-bradberry/0/a41/a92</t>
  </si>
  <si>
    <t>Tue Jan 02 2018 08:17:14</t>
  </si>
  <si>
    <t>4301 W Boy Scout Blvd  #550</t>
  </si>
  <si>
    <t>(813) 386-6000</t>
  </si>
  <si>
    <t>Iain</t>
  </si>
  <si>
    <t>Hutchison</t>
  </si>
  <si>
    <t>iain.hutchison@geniussports.com</t>
  </si>
  <si>
    <t>Genius Sports</t>
  </si>
  <si>
    <t>geniussports.com</t>
  </si>
  <si>
    <t>https://www.linkedin.com/pub/iain-hutchison/0/5b2/257</t>
  </si>
  <si>
    <t>Tue Jan 02 2018 05:52:23</t>
  </si>
  <si>
    <t>25a Soho Square</t>
  </si>
  <si>
    <t>W1D4FA</t>
  </si>
  <si>
    <t>020 7851 4060</t>
  </si>
  <si>
    <t>Holly</t>
  </si>
  <si>
    <t>Rollo</t>
  </si>
  <si>
    <t>Chief Marketing Officer, SVP</t>
  </si>
  <si>
    <t>holly.rollo@rsa.com</t>
  </si>
  <si>
    <t>RSA Security</t>
  </si>
  <si>
    <t>hotschedules.com</t>
  </si>
  <si>
    <t>https://www.linkedin.com/pub/holly-rollo/0/786/41a</t>
  </si>
  <si>
    <t>Tue Jan 02 2018 08:17:23</t>
  </si>
  <si>
    <t>174 Middlesex Turnpike</t>
  </si>
  <si>
    <t>(781) 271-1173</t>
  </si>
  <si>
    <t>aptean.com</t>
  </si>
  <si>
    <t>Fleckenstein</t>
  </si>
  <si>
    <t>matt.fleckenstein@nintex.com</t>
  </si>
  <si>
    <t>Nintex</t>
  </si>
  <si>
    <t>pega.com</t>
  </si>
  <si>
    <t>https://www.linkedin.com/pub/matt-fleckenstein/0/901/712</t>
  </si>
  <si>
    <t>Tue Jan 02 2018 08:17:37</t>
  </si>
  <si>
    <t>Plaza Center</t>
  </si>
  <si>
    <t>(425) 324-2400</t>
  </si>
  <si>
    <t>Beber</t>
  </si>
  <si>
    <t>harris@vimeo.com</t>
  </si>
  <si>
    <t>Vimeo</t>
  </si>
  <si>
    <t>https://www.linkedin.com/pub/harris-beber/11/493/35a</t>
  </si>
  <si>
    <t>Tue Jan 02 2018 08:18:27</t>
  </si>
  <si>
    <t>Jackie</t>
  </si>
  <si>
    <t>Yeaney</t>
  </si>
  <si>
    <t>jackie.yeaney@ellucian.com</t>
  </si>
  <si>
    <t>Ellucian</t>
  </si>
  <si>
    <t>555 West 18th St</t>
  </si>
  <si>
    <t>realtor.com</t>
  </si>
  <si>
    <t>https://www.linkedin.com/pub/jackie-yeaney/0/142/483</t>
  </si>
  <si>
    <t>Tue Jan 02 2018 08:17:44</t>
  </si>
  <si>
    <t>2003 Edmund Halley Drive</t>
  </si>
  <si>
    <t>(703) 968-9000</t>
  </si>
  <si>
    <t>Sophie</t>
  </si>
  <si>
    <t>Vu</t>
  </si>
  <si>
    <t>sophie.vu@vibes.com</t>
  </si>
  <si>
    <t>Vibes</t>
  </si>
  <si>
    <t>mdsol.com</t>
  </si>
  <si>
    <t>https://www.linkedin.com/pub/sophie-vu/2/258/259</t>
  </si>
  <si>
    <t>Tue Jan 02 2018 08:17:50</t>
  </si>
  <si>
    <t>300 W. Adams St.,</t>
  </si>
  <si>
    <t>(312) 753-6330</t>
  </si>
  <si>
    <t>A</t>
  </si>
  <si>
    <t>B.</t>
  </si>
  <si>
    <t>a.b@datacoresystems.com</t>
  </si>
  <si>
    <t>Data-Core Systems Inc.</t>
  </si>
  <si>
    <t>datacoresystems.com</t>
  </si>
  <si>
    <t>https://www.linkedin.com/sales/profile/2944796,tNbE,NAME_SEARCH</t>
  </si>
  <si>
    <t>Tue Jan 02 2018 04:09:29</t>
  </si>
  <si>
    <t>1500 John F. Kennedy Blvd. Suite 624</t>
  </si>
  <si>
    <t>(215) 243-1990</t>
  </si>
  <si>
    <t>Cory</t>
  </si>
  <si>
    <t>Treffiletti</t>
  </si>
  <si>
    <t>coryt@voicera.com</t>
  </si>
  <si>
    <t>Voicera</t>
  </si>
  <si>
    <t>icims.com</t>
  </si>
  <si>
    <t>https://www.linkedin.com/pub/cory-treffiletti/8/746/340</t>
  </si>
  <si>
    <t>Tue Jan 02 2018 08:17:57</t>
  </si>
  <si>
    <t>Menlo Park</t>
  </si>
  <si>
    <t>883 Santa Cruz Avenue</t>
  </si>
  <si>
    <t>94025</t>
  </si>
  <si>
    <t>Del</t>
  </si>
  <si>
    <t>Humenik</t>
  </si>
  <si>
    <t>del.humenik@semrush.com</t>
  </si>
  <si>
    <t>SEMrush</t>
  </si>
  <si>
    <t>semrush.com</t>
  </si>
  <si>
    <t>Wentworth</t>
  </si>
  <si>
    <t>https://www.linkedin.com/pub/del-humenik/12/ab1/517</t>
  </si>
  <si>
    <t>twentworth@rapidminer.com</t>
  </si>
  <si>
    <t>Tue Jan 02 2018 05:03:08</t>
  </si>
  <si>
    <t>RapidMiner, Inc.</t>
  </si>
  <si>
    <t>Trevose</t>
  </si>
  <si>
    <t>logianalytics.com</t>
  </si>
  <si>
    <t>7 Neshaminy Interplex</t>
  </si>
  <si>
    <t>19053</t>
  </si>
  <si>
    <t>(855) 814-4510</t>
  </si>
  <si>
    <t>92</t>
  </si>
  <si>
    <t>https://www.linkedin.com/pub/tom-wentworth/1/193/92</t>
  </si>
  <si>
    <t>Tue Jan 02 2018 08:18:05</t>
  </si>
  <si>
    <t>10 Milk Street</t>
  </si>
  <si>
    <t>02108</t>
  </si>
  <si>
    <t>(855) 472-7434</t>
  </si>
  <si>
    <t>Gutentag</t>
  </si>
  <si>
    <t>eyal@ziprecruiter.com</t>
  </si>
  <si>
    <t>ZipRecruiter</t>
  </si>
  <si>
    <t>Paulus</t>
  </si>
  <si>
    <t>dan.paulus@newscycle.com</t>
  </si>
  <si>
    <t>NEWSCYCLE Solutions</t>
  </si>
  <si>
    <t>newscycle.com</t>
  </si>
  <si>
    <t>https://www.linkedin.com/pub/dan-paulus/3/b5/6ab</t>
  </si>
  <si>
    <t>origamilogic.com</t>
  </si>
  <si>
    <t>Tue Jan 02 2018 05:46:01</t>
  </si>
  <si>
    <t>Bloomington</t>
  </si>
  <si>
    <t>https://www.linkedin.com/pub/eyal-gutentag/0/109/1b2</t>
  </si>
  <si>
    <t>7900 International Drive Suite 800</t>
  </si>
  <si>
    <t>Tue Jan 02 2018 08:18:12</t>
  </si>
  <si>
    <t>55425</t>
  </si>
  <si>
    <t>(651) 639-0662</t>
  </si>
  <si>
    <t>Enrico</t>
  </si>
  <si>
    <t>Ferrari</t>
  </si>
  <si>
    <t>enrico.ferrari@rocket-internet.com</t>
  </si>
  <si>
    <t>Rocket Internet SE</t>
  </si>
  <si>
    <t>swap.com</t>
  </si>
  <si>
    <t>https://www.linkedin.com/pub/enrico-ferrari/13/67a/87a</t>
  </si>
  <si>
    <t>Tue Jan 02 2018 08:18:19</t>
  </si>
  <si>
    <t>Berlin</t>
  </si>
  <si>
    <t>Charlottenstraße 4</t>
  </si>
  <si>
    <t>10969</t>
  </si>
  <si>
    <t>030 300131800</t>
  </si>
  <si>
    <t>bigswitch.com</t>
  </si>
  <si>
    <t>dan.carmel@imanage.com</t>
  </si>
  <si>
    <t>iManage</t>
  </si>
  <si>
    <t>imanage.com</t>
  </si>
  <si>
    <t>https://www.linkedin.com/pub/dan-carmel/1/8a1/262</t>
  </si>
  <si>
    <t>Tue Jan 02 2018 05:25:11</t>
  </si>
  <si>
    <t>Juliette</t>
  </si>
  <si>
    <t>Rizkallah</t>
  </si>
  <si>
    <t>Official Member</t>
  </si>
  <si>
    <t>juliette@forbestechcouncil.com</t>
  </si>
  <si>
    <t>Forbes Technology Council</t>
  </si>
  <si>
    <t>tradeshift.com</t>
  </si>
  <si>
    <t>https://www.linkedin.com/pub/juliette-rizkallah/2/250/209</t>
  </si>
  <si>
    <t>Tue Jan 02 2018 08:18:34</t>
  </si>
  <si>
    <t>Munoz</t>
  </si>
  <si>
    <t>mike.munoz@cherwell.com</t>
  </si>
  <si>
    <t>Cherwell Software</t>
  </si>
  <si>
    <t>cherwell.com</t>
  </si>
  <si>
    <t>Guagenti</t>
  </si>
  <si>
    <t>https://www.linkedin.com/pub/mike-munoz/20/869/65</t>
  </si>
  <si>
    <t>peter@mesosphere.com</t>
  </si>
  <si>
    <t>Mesosphere</t>
  </si>
  <si>
    <t>Tue Jan 02 2018 05:06:20</t>
  </si>
  <si>
    <t>careerbuilder.com</t>
  </si>
  <si>
    <t>Colorado Springs</t>
  </si>
  <si>
    <t>10125 Federal Drive, Suite 100</t>
  </si>
  <si>
    <t>https://www.linkedin.com/pub/peter-guagenti/0/265/264</t>
  </si>
  <si>
    <t>80908</t>
  </si>
  <si>
    <t>Tue Jan 02 2018 08:18:42</t>
  </si>
  <si>
    <t>(719) 386-7000</t>
  </si>
  <si>
    <t>88 Stevenson Street</t>
  </si>
  <si>
    <t>(510) 401-1792</t>
  </si>
  <si>
    <t>cvent.com</t>
  </si>
  <si>
    <t>Amber</t>
  </si>
  <si>
    <t>Armstrong</t>
  </si>
  <si>
    <t>Chief of Staff to the Chief Marketing Officer</t>
  </si>
  <si>
    <t>IBM</t>
  </si>
  <si>
    <t>silentcircle.com</t>
  </si>
  <si>
    <t>Leah</t>
  </si>
  <si>
    <t>Pope</t>
  </si>
  <si>
    <t>leah@datorama.com</t>
  </si>
  <si>
    <t>Datorama</t>
  </si>
  <si>
    <t>Kirk</t>
  </si>
  <si>
    <t>https://www.linkedin.com/pub/leah-pope/2/326/565</t>
  </si>
  <si>
    <t>Dauksavage</t>
  </si>
  <si>
    <t>Tue Jan 02 2018 08:19:00</t>
  </si>
  <si>
    <t>kdauksavage@billtrust.com</t>
  </si>
  <si>
    <t>Billtrust</t>
  </si>
  <si>
    <t>billtrust.com</t>
  </si>
  <si>
    <t>43 W. 23rd Street</t>
  </si>
  <si>
    <t>https://www.linkedin.com/pub/kirk-dauksavage/0/293/a0b</t>
  </si>
  <si>
    <t>Tue Jan 02 2018 05:31:37</t>
  </si>
  <si>
    <t>Hamilton</t>
  </si>
  <si>
    <t>New Jersey</t>
  </si>
  <si>
    <t>100 American Metro Blvd.,</t>
  </si>
  <si>
    <t>08619</t>
  </si>
  <si>
    <t>(609) 235-1010</t>
  </si>
  <si>
    <t>Lou</t>
  </si>
  <si>
    <t>Jordano</t>
  </si>
  <si>
    <t>ljordano@crimsonhexagon.com</t>
  </si>
  <si>
    <t>Crimson Hexagon</t>
  </si>
  <si>
    <t>redbox.com</t>
  </si>
  <si>
    <t>https://www.linkedin.com/pub/lou-jordano/0/145/472</t>
  </si>
  <si>
    <t>Tue Jan 02 2018 08:19:07</t>
  </si>
  <si>
    <t>253 Summer Street</t>
  </si>
  <si>
    <t>(617) 547-1072 ext. 122</t>
  </si>
  <si>
    <t>Zimmerman</t>
  </si>
  <si>
    <t>azimmerman@evergage.com</t>
  </si>
  <si>
    <t>Evergage</t>
  </si>
  <si>
    <t>golucid.co</t>
  </si>
  <si>
    <t>96</t>
  </si>
  <si>
    <t>https://www.linkedin.com/pub/andy-zimmerman/0/513/986</t>
  </si>
  <si>
    <t>Tue Jan 02 2018 08:19:16</t>
  </si>
  <si>
    <t>212 Elm Street</t>
  </si>
  <si>
    <t>02144</t>
  </si>
  <si>
    <t>(888) 310-0589</t>
  </si>
  <si>
    <t>Jones</t>
  </si>
  <si>
    <t>scott@percolate.com</t>
  </si>
  <si>
    <t>Percolate Inc.</t>
  </si>
  <si>
    <t>axway.com</t>
  </si>
  <si>
    <t>https://www.linkedin.com/pub/scott-jones/0/345/2a0</t>
  </si>
  <si>
    <t>Tue Jan 02 2018 08:19:23</t>
  </si>
  <si>
    <t>107 Grand St. - 2nd Floor</t>
  </si>
  <si>
    <t>(646) 396-3136</t>
  </si>
  <si>
    <t>Sara</t>
  </si>
  <si>
    <t>Spivey</t>
  </si>
  <si>
    <t>Venture Partner</t>
  </si>
  <si>
    <t>sara@nextgenvp.com</t>
  </si>
  <si>
    <t>NextGen Venture Partners</t>
  </si>
  <si>
    <t>hirevue.com</t>
  </si>
  <si>
    <t>https://www.linkedin.com/pub/sara-spivey/1/229/867</t>
  </si>
  <si>
    <t>Tue Jan 02 2018 08:19:30</t>
  </si>
  <si>
    <t>1015 15th Street NW</t>
  </si>
  <si>
    <t>Susan</t>
  </si>
  <si>
    <t>McKenna</t>
  </si>
  <si>
    <t>smckenna@billtrust.com</t>
  </si>
  <si>
    <t>https://www.linkedin.com/pub/susan-mckenna/0/516/109</t>
  </si>
  <si>
    <t>Wed Jan 03 2018 03:57:45</t>
  </si>
  <si>
    <t>Manish</t>
  </si>
  <si>
    <t>manish_gupta@redislabs.com</t>
  </si>
  <si>
    <t>Redis Labs</t>
  </si>
  <si>
    <t>mscdirect.com</t>
  </si>
  <si>
    <t>https://www.linkedin.com/pub/manish-gupta/0/413/821</t>
  </si>
  <si>
    <t>Tue Jan 02 2018 08:19:37</t>
  </si>
  <si>
    <t>700 E. El Camino Real</t>
  </si>
  <si>
    <t>(650) 352-7066</t>
  </si>
  <si>
    <t>Neville</t>
  </si>
  <si>
    <t>Letzerich</t>
  </si>
  <si>
    <t>neville.letzerich@hotschedules.com</t>
  </si>
  <si>
    <t>HotSchedules</t>
  </si>
  <si>
    <t>https://www.linkedin.com/pub/neville-letzerich/1/19a/574</t>
  </si>
  <si>
    <t>Tue Jan 02 2018 08:19:44</t>
  </si>
  <si>
    <t>6504 Bridge Point Pkwy</t>
  </si>
  <si>
    <t>(512) 904-4299</t>
  </si>
  <si>
    <t>Leo</t>
  </si>
  <si>
    <t>Tucker</t>
  </si>
  <si>
    <t>leo.tucker@aptean.com</t>
  </si>
  <si>
    <t>Aptean</t>
  </si>
  <si>
    <t>tipalti.com</t>
  </si>
  <si>
    <t>https://www.linkedin.com/pub/leo-tucker/0/b31/900</t>
  </si>
  <si>
    <t>Tue Jan 02 2018 08:19:51</t>
  </si>
  <si>
    <t>Nathan</t>
  </si>
  <si>
    <t>4325 Alexander Drive</t>
  </si>
  <si>
    <t>30022</t>
  </si>
  <si>
    <t>Rawlins</t>
  </si>
  <si>
    <t>(770) 351-9600</t>
  </si>
  <si>
    <t>nrawlins@golucid.co</t>
  </si>
  <si>
    <t>Lucid</t>
  </si>
  <si>
    <t>https://www.linkedin.com/pub/nathan-rawlins/1/b84/30a</t>
  </si>
  <si>
    <t>Tue Jan 02 2018 08:21:58</t>
  </si>
  <si>
    <t>South Jordan</t>
  </si>
  <si>
    <t>10355 South Jordan Gateway</t>
  </si>
  <si>
    <t>84095</t>
  </si>
  <si>
    <t>(844) 465-8243</t>
  </si>
  <si>
    <t>Libretto</t>
  </si>
  <si>
    <t>SVP, Chief Marketing Officer</t>
  </si>
  <si>
    <t>tom.libretto@pega.com</t>
  </si>
  <si>
    <t>Pegasystems</t>
  </si>
  <si>
    <t>greatminds.org</t>
  </si>
  <si>
    <t>https://www.linkedin.com/pub/tom-libretto/0/695/800</t>
  </si>
  <si>
    <t>Tue Jan 02 2018 08:20:02</t>
  </si>
  <si>
    <t>Cambridge</t>
  </si>
  <si>
    <t>One Rogers Street</t>
  </si>
  <si>
    <t>02142-1590</t>
  </si>
  <si>
    <t>(617) 374-9600</t>
  </si>
  <si>
    <t>Nate</t>
  </si>
  <si>
    <t>Johnson</t>
  </si>
  <si>
    <t>nate.johnson@realtor.com</t>
  </si>
  <si>
    <t>springbot.com</t>
  </si>
  <si>
    <t>Maia</t>
  </si>
  <si>
    <t>Tihista</t>
  </si>
  <si>
    <t>https://www.linkedin.com/pub/nate-johnson/0/bba/5ba</t>
  </si>
  <si>
    <t>mtihista@oncourselearning.com</t>
  </si>
  <si>
    <t>OnCourse Learning</t>
  </si>
  <si>
    <t>Tue Jan 02 2018 08:20:11</t>
  </si>
  <si>
    <t>oncourselearning.com</t>
  </si>
  <si>
    <t>3315 Scott Blvd</t>
  </si>
  <si>
    <t>https://www.linkedin.com/pub/maia-tihista/0/1b/173</t>
  </si>
  <si>
    <t>(800) 878-4166</t>
  </si>
  <si>
    <t>Brookfield</t>
  </si>
  <si>
    <t>WI</t>
  </si>
  <si>
    <t>20225 Water Tower Blvd</t>
  </si>
  <si>
    <t>53045</t>
  </si>
  <si>
    <t>(866) 806-9900</t>
  </si>
  <si>
    <t>Mouyal</t>
  </si>
  <si>
    <t>smouyal@mdsol.com</t>
  </si>
  <si>
    <t>Medidata Solutions</t>
  </si>
  <si>
    <t>avnet.com</t>
  </si>
  <si>
    <t>https://www.linkedin.com/pub/simon-mouyal/0/263/a1b</t>
  </si>
  <si>
    <t>Tue Jan 02 2018 08:20:18</t>
  </si>
  <si>
    <t>350 Hudson Street</t>
  </si>
  <si>
    <t>10014</t>
  </si>
  <si>
    <t>(212) 918-1800</t>
  </si>
  <si>
    <t>Manvinder</t>
  </si>
  <si>
    <t>Saraon</t>
  </si>
  <si>
    <t>Chief Marketing Officer &amp; GM of Consumer Mortgage</t>
  </si>
  <si>
    <t>manvinder@lendinghome.com</t>
  </si>
  <si>
    <t>LendingHome</t>
  </si>
  <si>
    <t>Vitale</t>
  </si>
  <si>
    <t>lendinghome.com</t>
  </si>
  <si>
    <t>susan.vitale@icims.com</t>
  </si>
  <si>
    <t>iCIMS</t>
  </si>
  <si>
    <t>commvault.com</t>
  </si>
  <si>
    <t>https://www.linkedin.com/pub/manvinder-saraon/1/13a/a80</t>
  </si>
  <si>
    <t>Tue Jan 02 2018 05:40:25</t>
  </si>
  <si>
    <t>https://www.linkedin.com/pub/susan-vitale/1/aa4/506</t>
  </si>
  <si>
    <t>Tue Jan 02 2018 08:20:26</t>
  </si>
  <si>
    <t>One California Street, Floor 17</t>
  </si>
  <si>
    <t>(844) 415-4663</t>
  </si>
  <si>
    <t>Holmdel</t>
  </si>
  <si>
    <t xml:space="preserve">101 Crawfords Corner Road </t>
  </si>
  <si>
    <t>07733</t>
  </si>
  <si>
    <t>(732) 847-1941</t>
  </si>
  <si>
    <t>Alansky</t>
  </si>
  <si>
    <t>kevin.alansky@logianalytics.com</t>
  </si>
  <si>
    <t>Logi Analytics</t>
  </si>
  <si>
    <t>https://www.linkedin.com/pub/kevin-alansky/0/3a6/8a7</t>
  </si>
  <si>
    <t>Tue Jan 02 2018 08:20:38</t>
  </si>
  <si>
    <t>7900 Westpark Drive</t>
  </si>
  <si>
    <t>(703) 752-9700</t>
  </si>
  <si>
    <t>Wastie</t>
  </si>
  <si>
    <t>Chief Marketing and Revenue Officer</t>
  </si>
  <si>
    <t>steven@origamilogic.com</t>
  </si>
  <si>
    <t>Origami Logic</t>
  </si>
  <si>
    <t>LLS.org</t>
  </si>
  <si>
    <t>https://www.linkedin.com/pub/steven-wastie/0/13b/42b</t>
  </si>
  <si>
    <t>Tue Jan 02 2018 08:20:46</t>
  </si>
  <si>
    <t>303 Bryant Street</t>
  </si>
  <si>
    <t>(650) 394-5355</t>
  </si>
  <si>
    <t>Gainey</t>
  </si>
  <si>
    <t>scott.gainey@cherwell.com</t>
  </si>
  <si>
    <t>https://www.linkedin.com/pub/scott-gainey/0/381/284</t>
  </si>
  <si>
    <t>Wed Jan 03 2018 03:59:55</t>
  </si>
  <si>
    <t>Rich</t>
  </si>
  <si>
    <t>Lesperance</t>
  </si>
  <si>
    <t>rich.lesperance@swap.com</t>
  </si>
  <si>
    <t>Swap.com</t>
  </si>
  <si>
    <t>cendyn.com</t>
  </si>
  <si>
    <t>https://www.linkedin.com/pub/rich-lesperance/0/55/855</t>
  </si>
  <si>
    <t>Tue Jan 02 2018 08:20:54</t>
  </si>
  <si>
    <t>Bolingbrook</t>
  </si>
  <si>
    <t>Illinois</t>
  </si>
  <si>
    <t>850 Veterans Parkway</t>
  </si>
  <si>
    <t>60440</t>
  </si>
  <si>
    <t>(630) 296-0146</t>
  </si>
  <si>
    <t>Gregg</t>
  </si>
  <si>
    <t>Holzrichter</t>
  </si>
  <si>
    <t>gregg.holzrichter@bigswitch.com</t>
  </si>
  <si>
    <t>Big Switch Networks</t>
  </si>
  <si>
    <t>bit.ly</t>
  </si>
  <si>
    <t>McLafferty</t>
  </si>
  <si>
    <t>lmclafferty@peak6.com</t>
  </si>
  <si>
    <t>PEAK6 Investments</t>
  </si>
  <si>
    <t>peak6.com</t>
  </si>
  <si>
    <t>https://www.linkedin.com/pub/gregg-holzrichter/0/85/711</t>
  </si>
  <si>
    <t>Tue Jan 02 2018 08:21:01</t>
  </si>
  <si>
    <t>https://www.linkedin.com/pub/lisa-mclafferty/0/b8/b74</t>
  </si>
  <si>
    <t>Tue Jan 02 2018 04:09:41</t>
  </si>
  <si>
    <t>3965 Freedom Circle</t>
  </si>
  <si>
    <t>(650) 322-6510</t>
  </si>
  <si>
    <t>141 W. Jackson Blvd, Suite 500</t>
  </si>
  <si>
    <t>60604</t>
  </si>
  <si>
    <t>(312) 444-8000</t>
  </si>
  <si>
    <t>Ahrens</t>
  </si>
  <si>
    <t>david.ahrens@tradeshift.com</t>
  </si>
  <si>
    <t>Tradeshift</t>
  </si>
  <si>
    <t>ingeniousmed.com</t>
  </si>
  <si>
    <t>https://www.linkedin.com/pub/david-ahrens/1/467/605</t>
  </si>
  <si>
    <t>Tue Jan 02 2018 08:21:08</t>
  </si>
  <si>
    <t>#100</t>
  </si>
  <si>
    <t>(800) 381-3585</t>
  </si>
  <si>
    <t>Sauber</t>
  </si>
  <si>
    <t>msauber@instec-corp.com</t>
  </si>
  <si>
    <t>INSTEC</t>
  </si>
  <si>
    <t>instec-corp.com</t>
  </si>
  <si>
    <t>https://www.linkedin.com/pub/michael-sauber/0/1b4/a28</t>
  </si>
  <si>
    <t>Wed Jan 03 2018 03:36:06</t>
  </si>
  <si>
    <t>Naperville</t>
  </si>
  <si>
    <t>Lenzen</t>
  </si>
  <si>
    <t>1811 Centre Point Circle</t>
  </si>
  <si>
    <t>john.lenzen@careerbuilder.com</t>
  </si>
  <si>
    <t>60653</t>
  </si>
  <si>
    <t>CareerBuilder</t>
  </si>
  <si>
    <t>techtarget.com</t>
  </si>
  <si>
    <t>https://www.linkedin.com/pub/john-lenzen/4/732/7b2</t>
  </si>
  <si>
    <t>Tue Jan 02 2018 08:21:16</t>
  </si>
  <si>
    <t>psmith@cvent.com</t>
  </si>
  <si>
    <t>Cvent</t>
  </si>
  <si>
    <t>jdrf.org</t>
  </si>
  <si>
    <t>https://www.linkedin.com/pub/patrick-smith/0/47/a58</t>
  </si>
  <si>
    <t>Tue Jan 02 2018 08:21:25</t>
  </si>
  <si>
    <t>Tysons Corner</t>
  </si>
  <si>
    <t>1765 Greensboro Station Place</t>
  </si>
  <si>
    <t>(866) 318-4358</t>
  </si>
  <si>
    <t>Schultz</t>
  </si>
  <si>
    <t>rick@databricks.com</t>
  </si>
  <si>
    <t>Databricks</t>
  </si>
  <si>
    <t>databricks.com</t>
  </si>
  <si>
    <t>https://www.linkedin.com/pub/rick-schultz/0/531/403</t>
  </si>
  <si>
    <t>Wed Jan 03 2018 03:53:59</t>
  </si>
  <si>
    <t>160 Spear Street</t>
  </si>
  <si>
    <t>(866) 330-0121</t>
  </si>
  <si>
    <t>Konowe</t>
  </si>
  <si>
    <t>Chief Marketing &amp; Strategy Officer</t>
  </si>
  <si>
    <t>jkonowe@silentcircle.com</t>
  </si>
  <si>
    <t>Silent Circle</t>
  </si>
  <si>
    <t>neudesic.com</t>
  </si>
  <si>
    <t>64</t>
  </si>
  <si>
    <t>https://www.linkedin.com/pub/joshua-konowe/0/99a/277</t>
  </si>
  <si>
    <t>Tue Jan 02 2018 08:21:32</t>
  </si>
  <si>
    <t>urjanet.com</t>
  </si>
  <si>
    <t>Kayal</t>
  </si>
  <si>
    <t>akayal@signpost.com</t>
  </si>
  <si>
    <t>Signpost</t>
  </si>
  <si>
    <t>signpost.com</t>
  </si>
  <si>
    <t>https://www.linkedin.com/pub/andrea-kayal/29/95a/13</t>
  </si>
  <si>
    <t>Wed Jan 03 2018 03:56:29</t>
  </si>
  <si>
    <t>127 West 26th St</t>
  </si>
  <si>
    <t>(855) 606-4900</t>
  </si>
  <si>
    <t>Ash</t>
  </si>
  <si>
    <t>ElDifrawi</t>
  </si>
  <si>
    <t>Chief Marketing and Customer Experience Officer</t>
  </si>
  <si>
    <t>aeldifrawi@redbox.com</t>
  </si>
  <si>
    <t>Redbox Automated Retail, LLC</t>
  </si>
  <si>
    <t>softtek.com</t>
  </si>
  <si>
    <t>Entertainment</t>
  </si>
  <si>
    <t>https://www.linkedin.com/pub/ash-eldifrawi/3/8a6/a09</t>
  </si>
  <si>
    <t>Tue Jan 02 2018 08:21:46</t>
  </si>
  <si>
    <t>Oakbrook Terrace</t>
  </si>
  <si>
    <t>1 Tower Lane</t>
  </si>
  <si>
    <t>60181</t>
  </si>
  <si>
    <t>(630) 756-8000</t>
  </si>
  <si>
    <t>Overfelt</t>
  </si>
  <si>
    <t>Cameron</t>
  </si>
  <si>
    <t xml:space="preserve">Chief Growth Officer </t>
  </si>
  <si>
    <t>tcameron@lifesize.com</t>
  </si>
  <si>
    <t>Aurea Software</t>
  </si>
  <si>
    <t>Lifesize</t>
  </si>
  <si>
    <t>lntinfotech.com</t>
  </si>
  <si>
    <t>lifesize.com</t>
  </si>
  <si>
    <t>https://www.linkedin.com/pub/reed-overfelt/2/a72/851</t>
  </si>
  <si>
    <t>https://www.linkedin.com/pub/tom-cameron/0/801/776</t>
  </si>
  <si>
    <t>Tue Jan 02 2018 06:14:06</t>
  </si>
  <si>
    <t>Suite 100</t>
  </si>
  <si>
    <t>(512) 347-9300</t>
  </si>
  <si>
    <t>treasuredata.com</t>
  </si>
  <si>
    <t>Lambert</t>
  </si>
  <si>
    <t>Billet</t>
  </si>
  <si>
    <t>lambert@looker.com</t>
  </si>
  <si>
    <t>Looker</t>
  </si>
  <si>
    <t>looker.com</t>
  </si>
  <si>
    <t>Jeffrey</t>
  </si>
  <si>
    <t>Gross</t>
  </si>
  <si>
    <t>Senior Vice President and Chief Marketing Officer</t>
  </si>
  <si>
    <t>jgross@axway.com</t>
  </si>
  <si>
    <t>https://www.linkedin.com/pub/lambert-billet/2/674/248</t>
  </si>
  <si>
    <t>Axway</t>
  </si>
  <si>
    <t>Tue Jan 02 2018 05:17:18</t>
  </si>
  <si>
    <t>northwestern.edu</t>
  </si>
  <si>
    <t>Santa Cruz</t>
  </si>
  <si>
    <t>101 Church St</t>
  </si>
  <si>
    <t>https://www.linkedin.com/pub/jeffrey-gross/4/a61/616</t>
  </si>
  <si>
    <t>95060</t>
  </si>
  <si>
    <t>(831) 244-0340</t>
  </si>
  <si>
    <t>Tue Jan 02 2018 08:22:07</t>
  </si>
  <si>
    <t>Phoenix</t>
  </si>
  <si>
    <t>AZ</t>
  </si>
  <si>
    <t>6811 E Mayo Blvd</t>
  </si>
  <si>
    <t>85054</t>
  </si>
  <si>
    <t>(480) 627-1800</t>
  </si>
  <si>
    <t>Diana</t>
  </si>
  <si>
    <t>Kucer</t>
  </si>
  <si>
    <t>dkucer@hirevue.com</t>
  </si>
  <si>
    <t>HireVue</t>
  </si>
  <si>
    <t>Buildium.com</t>
  </si>
  <si>
    <t>https://www.linkedin.com/pub/diana-kucer/0/129/a07</t>
  </si>
  <si>
    <t>Tue Jan 02 2018 08:22:14</t>
  </si>
  <si>
    <t>10876 S River Front Pkwy</t>
  </si>
  <si>
    <t>(801) 316-2910</t>
  </si>
  <si>
    <t>Marino</t>
  </si>
  <si>
    <t>anthony.marino@thredup.com</t>
  </si>
  <si>
    <t>thredUP</t>
  </si>
  <si>
    <t>thredUP.com</t>
  </si>
  <si>
    <t>Apparel &amp; Fashion</t>
  </si>
  <si>
    <t>https://www.linkedin.com/pub/anthony-marino/1/332/939</t>
  </si>
  <si>
    <t>Wed Jan 03 2018 04:07:40</t>
  </si>
  <si>
    <t>114 Sansome Street</t>
  </si>
  <si>
    <t>94104</t>
  </si>
  <si>
    <t>(617) 575-9676</t>
  </si>
  <si>
    <t>Baruch</t>
  </si>
  <si>
    <t>SVP, Chief Strategy &amp; Marketing Officer</t>
  </si>
  <si>
    <t>baruchs@mscdirect.com</t>
  </si>
  <si>
    <t>MSC Industrial Supply Co.</t>
  </si>
  <si>
    <t>sociamonials.com</t>
  </si>
  <si>
    <t>Wholesale</t>
  </si>
  <si>
    <t>https://www.linkedin.com/pub/steven-n-baruch/1/a07/6b8</t>
  </si>
  <si>
    <t>Tue Jan 02 2018 08:22:21</t>
  </si>
  <si>
    <t>constellationr.com</t>
  </si>
  <si>
    <t>Weyman</t>
  </si>
  <si>
    <t>peter.weyman@zoominfo.com</t>
  </si>
  <si>
    <t>ZoomInfo</t>
  </si>
  <si>
    <t>zoominfo.com</t>
  </si>
  <si>
    <t>https://www.linkedin.com/pub/peter-j-weyman/0/261/b01</t>
  </si>
  <si>
    <t>Tue Jan 02 2018 05:22:12</t>
  </si>
  <si>
    <t>307 Waverley Oaks Road</t>
  </si>
  <si>
    <t>02452</t>
  </si>
  <si>
    <t>(781) 693-7500</t>
  </si>
  <si>
    <t>Israch</t>
  </si>
  <si>
    <t>robert.israch@tipalti.com</t>
  </si>
  <si>
    <t>Tipalti</t>
  </si>
  <si>
    <t>reflektive.com</t>
  </si>
  <si>
    <t>https://www.linkedin.com/pub/robert-israch/0/151/ba5</t>
  </si>
  <si>
    <t>Tue Jan 02 2018 08:22:36</t>
  </si>
  <si>
    <t>1810 Gateway Dr.</t>
  </si>
  <si>
    <t>(650) 319-8999</t>
  </si>
  <si>
    <t>Shane</t>
  </si>
  <si>
    <t>Lennon</t>
  </si>
  <si>
    <t>shane.lennon@greatminds.org</t>
  </si>
  <si>
    <t>Great Minds</t>
  </si>
  <si>
    <t>Chuck</t>
  </si>
  <si>
    <t>Moeling</t>
  </si>
  <si>
    <t>Chief Marketing Officer &amp; Executive Vice President Sales</t>
  </si>
  <si>
    <t>chuck.moeling@interfacesystems.com</t>
  </si>
  <si>
    <t>Interface Security Systems</t>
  </si>
  <si>
    <t>sprinklr.com</t>
  </si>
  <si>
    <t>interfacesystems.com</t>
  </si>
  <si>
    <t>https://www.linkedin.com/pub/shane-lennon/0/5a/a93</t>
  </si>
  <si>
    <t>https://www.linkedin.com/pub/chuck-moeling/a/45a/8b8</t>
  </si>
  <si>
    <t>Tue Jan 02 2018 08:22:44</t>
  </si>
  <si>
    <t>Tue Jan 02 2018 05:33:31</t>
  </si>
  <si>
    <t>55 M Street SE</t>
  </si>
  <si>
    <t>Earth City</t>
  </si>
  <si>
    <t>20003</t>
  </si>
  <si>
    <t>MO</t>
  </si>
  <si>
    <t>(202) 223-1854</t>
  </si>
  <si>
    <t>3773 Corporate Center Drive</t>
  </si>
  <si>
    <t>63045</t>
  </si>
  <si>
    <t>(314) 595-0100</t>
  </si>
  <si>
    <t>Erika</t>
  </si>
  <si>
    <t>Brookes</t>
  </si>
  <si>
    <t>erika.brookes@springbot.com</t>
  </si>
  <si>
    <t>Springbot</t>
  </si>
  <si>
    <t>paycor.com</t>
  </si>
  <si>
    <t>https://www.linkedin.com/pub/erika-jolly-brookes/0/243/179</t>
  </si>
  <si>
    <t>Tue Jan 02 2018 08:22:51</t>
  </si>
  <si>
    <t>GA</t>
  </si>
  <si>
    <t>1201 Peachtree St. NE</t>
  </si>
  <si>
    <t>30361</t>
  </si>
  <si>
    <t>(404) 487-0041</t>
  </si>
  <si>
    <t>Newton</t>
  </si>
  <si>
    <t>Vice President of Marketing and Head of SEO</t>
  </si>
  <si>
    <t>enewton@brightedge.com</t>
  </si>
  <si>
    <t>BrightEdge</t>
  </si>
  <si>
    <t>brightedge.com</t>
  </si>
  <si>
    <t>https://www.linkedin.com/pub/erik-newton/1/35/98b</t>
  </si>
  <si>
    <t>Tue Jan 02 2018 05:57:58</t>
  </si>
  <si>
    <t>Sellers</t>
  </si>
  <si>
    <t>Foster City</t>
  </si>
  <si>
    <t>kevin.sellers@avnet.com</t>
  </si>
  <si>
    <t>Avnet</t>
  </si>
  <si>
    <t>989 East Hillsdale</t>
  </si>
  <si>
    <t>(800) 578-8023</t>
  </si>
  <si>
    <t>gitlab.com</t>
  </si>
  <si>
    <t>https://www.linkedin.com/pub/kevin-sellers/2/366/968</t>
  </si>
  <si>
    <t>Tue Jan 02 2018 08:22:59</t>
  </si>
  <si>
    <t>2211 South 47th Street</t>
  </si>
  <si>
    <t>85034</t>
  </si>
  <si>
    <t>(480) 643-2000</t>
  </si>
  <si>
    <t>Powell</t>
  </si>
  <si>
    <t>cpowell@commvault.com</t>
  </si>
  <si>
    <t>Commvault</t>
  </si>
  <si>
    <t>ibm.com</t>
  </si>
  <si>
    <t>https://www.linkedin.com/pub/christopher-powell/0/3a9/485</t>
  </si>
  <si>
    <t>Tue Jan 02 2018 08:23:07</t>
  </si>
  <si>
    <t>Tinton Falls</t>
  </si>
  <si>
    <t>1 Commvault Way</t>
  </si>
  <si>
    <t>07724</t>
  </si>
  <si>
    <t>(732) 728-5310</t>
  </si>
  <si>
    <t>Niloy</t>
  </si>
  <si>
    <t>Sanyal</t>
  </si>
  <si>
    <t>niloy.sanyal@ge.com</t>
  </si>
  <si>
    <t>https://www.linkedin.com/pub/niloy-sanyal/1/6ba/87</t>
  </si>
  <si>
    <t>Tue Jan 02 2018 08:23:19</t>
  </si>
  <si>
    <t>Conlon</t>
  </si>
  <si>
    <t>kevin@ittblazers.com</t>
  </si>
  <si>
    <t>IT Trailblazers</t>
  </si>
  <si>
    <t>ittblazers.com</t>
  </si>
  <si>
    <t>Ellyn</t>
  </si>
  <si>
    <t>Raftery</t>
  </si>
  <si>
    <t>Chairman Board of Directors</t>
  </si>
  <si>
    <t>ellyn.raftery@lls.org</t>
  </si>
  <si>
    <t>https://www.linkedin.com/sales/profile/1014613,dB5Q,NAME_SEARCH</t>
  </si>
  <si>
    <t>The Leukemia &amp; Lymphoma Society</t>
  </si>
  <si>
    <t>Tue Jan 02 2018 05:48:42</t>
  </si>
  <si>
    <t>EndlessAisles.io</t>
  </si>
  <si>
    <t>North Brunswick</t>
  </si>
  <si>
    <t>2050 Route 27, Suite 203</t>
  </si>
  <si>
    <t>08902</t>
  </si>
  <si>
    <t>(732) 227-1772</t>
  </si>
  <si>
    <t>https://www.linkedin.com/pub/ellyn-raftery/6/93a/5a7</t>
  </si>
  <si>
    <t>Tue Jan 02 2018 08:23:28</t>
  </si>
  <si>
    <t>Rye Brook</t>
  </si>
  <si>
    <t>3 International Drive</t>
  </si>
  <si>
    <t>10573</t>
  </si>
  <si>
    <t>(914) 949-5213</t>
  </si>
  <si>
    <t>Kerr</t>
  </si>
  <si>
    <t>michelle.kerr@delphix.com</t>
  </si>
  <si>
    <t>Tim</t>
  </si>
  <si>
    <t>Delphix</t>
  </si>
  <si>
    <t>Sullivan</t>
  </si>
  <si>
    <t>delphix.com</t>
  </si>
  <si>
    <t>Chief Sales and Marketing Officer</t>
  </si>
  <si>
    <t>tsullivan@cendyn.com</t>
  </si>
  <si>
    <t>Cendyn</t>
  </si>
  <si>
    <t>https://www.linkedin.com/pub/michelle-kerr/0/229/521</t>
  </si>
  <si>
    <t>kenandy.com</t>
  </si>
  <si>
    <t>Tue Jan 02 2018 08:28:31</t>
  </si>
  <si>
    <t>https://www.linkedin.com/pub/tim-sullivan/5/652/401</t>
  </si>
  <si>
    <t>1400A Seaport Blvd. Suite 200</t>
  </si>
  <si>
    <t>Tue Jan 02 2018 08:23:37</t>
  </si>
  <si>
    <t>(650) 494-1645</t>
  </si>
  <si>
    <t>Boca Raton</t>
  </si>
  <si>
    <t>980 North Federal Hwy Suite 200</t>
  </si>
  <si>
    <t>33432</t>
  </si>
  <si>
    <t>(561) 750-3173</t>
  </si>
  <si>
    <t>Lauren</t>
  </si>
  <si>
    <t>Sallata</t>
  </si>
  <si>
    <t>Chief Marketing Officer/Senior Vice President</t>
  </si>
  <si>
    <t>lauren@bit.ly</t>
  </si>
  <si>
    <t>Panasonic USA</t>
  </si>
  <si>
    <t>duckcreek.com</t>
  </si>
  <si>
    <t>https://www.linkedin.com/pub/lauren-sallata/0/593/67a</t>
  </si>
  <si>
    <t>Tue Jan 02 2018 08:23:45</t>
  </si>
  <si>
    <t>Newark</t>
  </si>
  <si>
    <t>2 Riverfront Plaza</t>
  </si>
  <si>
    <t>07102</t>
  </si>
  <si>
    <t>(201) 348-7000</t>
  </si>
  <si>
    <t>Robin</t>
  </si>
  <si>
    <t>Hackney</t>
  </si>
  <si>
    <t>robin.hackney@ingeniousmed.com</t>
  </si>
  <si>
    <t>Ingenious Med</t>
  </si>
  <si>
    <t>cloudvelox.com</t>
  </si>
  <si>
    <t>https://www.linkedin.com/pub/robin-hackney/0/252/196</t>
  </si>
  <si>
    <t>Tue Jan 02 2018 08:23:52</t>
  </si>
  <si>
    <t>400 Galleria Pkwy</t>
  </si>
  <si>
    <t>30339</t>
  </si>
  <si>
    <t>(404) 815-0862</t>
  </si>
  <si>
    <t>Steinert</t>
  </si>
  <si>
    <t>john.steinert@techtarget.com</t>
  </si>
  <si>
    <t>TechTarget</t>
  </si>
  <si>
    <t>morningstar.com</t>
  </si>
  <si>
    <t>https://www.linkedin.com/pub/john-a-steinert/0/72/552</t>
  </si>
  <si>
    <t>Tue Jan 02 2018 08:24:08</t>
  </si>
  <si>
    <t>275 Grove Street</t>
  </si>
  <si>
    <t>02466</t>
  </si>
  <si>
    <t>(617) 431-9200</t>
  </si>
  <si>
    <t>Alisa</t>
  </si>
  <si>
    <t>Norris</t>
  </si>
  <si>
    <t>anorris@jdrf.org</t>
  </si>
  <si>
    <t>JDRF International</t>
  </si>
  <si>
    <t>idg.com</t>
  </si>
  <si>
    <t>Fund-Raising</t>
  </si>
  <si>
    <t>https://www.linkedin.com/pub/alisa-c-norris/0/470/43</t>
  </si>
  <si>
    <t>Tue Jan 02 2018 08:24:15</t>
  </si>
  <si>
    <t>26 Broadway</t>
  </si>
  <si>
    <t>Wild</t>
  </si>
  <si>
    <t>(212) 785-9595</t>
  </si>
  <si>
    <t>andy.wild@planet.com</t>
  </si>
  <si>
    <t>Planet</t>
  </si>
  <si>
    <t>planet.com</t>
  </si>
  <si>
    <t>https://www.linkedin.com/pub/andy-wild/5/555/68b</t>
  </si>
  <si>
    <t>Tue Jan 02 2018 05:24:58</t>
  </si>
  <si>
    <t>Chief Marketing Officer  | Alliances</t>
  </si>
  <si>
    <t>mark.jones@neudesic.com</t>
  </si>
  <si>
    <t>Neudesic</t>
  </si>
  <si>
    <t>unitedrentals.com</t>
  </si>
  <si>
    <t>https://www.linkedin.com/pub/mark-jones/0/993/32</t>
  </si>
  <si>
    <t>Tue Jan 02 2018 08:24:28</t>
  </si>
  <si>
    <t>200 Spectrum Center Drive</t>
  </si>
  <si>
    <t>(949) 754-4500</t>
  </si>
  <si>
    <t>Seth</t>
  </si>
  <si>
    <t>Nesbitt</t>
  </si>
  <si>
    <t>seth.nesbitt@icertis.com</t>
  </si>
  <si>
    <t>Icertis</t>
  </si>
  <si>
    <t>icertis.com</t>
  </si>
  <si>
    <t>https://www.linkedin.com/pub/seth-nesbitt/0/87/189</t>
  </si>
  <si>
    <t>Wed Jan 03 2018 04:28:47</t>
  </si>
  <si>
    <t>14711 NE 29th Place</t>
  </si>
  <si>
    <t>98007</t>
  </si>
  <si>
    <t>(425) 869-7649</t>
  </si>
  <si>
    <t>Arvin</t>
  </si>
  <si>
    <t>sarah.arvin@urjanet.com</t>
  </si>
  <si>
    <t>Urjanet</t>
  </si>
  <si>
    <t>bannerhealth.com</t>
  </si>
  <si>
    <t>https://www.linkedin.com/pub/sarah-arvin/0/7/b85</t>
  </si>
  <si>
    <t>Tue Jan 02 2018 08:24:35</t>
  </si>
  <si>
    <t>1350 Spring St. NW</t>
  </si>
  <si>
    <t>30309</t>
  </si>
  <si>
    <t>(678) 439-8752</t>
  </si>
  <si>
    <t>★</t>
  </si>
  <si>
    <t>Chief Marketing Officer US&amp;Canada</t>
  </si>
  <si>
    <t>Softtek</t>
  </si>
  <si>
    <t>teamsnap.com</t>
  </si>
  <si>
    <t>Monterrey</t>
  </si>
  <si>
    <t>66210</t>
  </si>
  <si>
    <t>Peeyush</t>
  </si>
  <si>
    <t>Dubey</t>
  </si>
  <si>
    <t>peeyush.dubey@lntinfotech.com</t>
  </si>
  <si>
    <t>Larsen &amp; Toubro Infotech Ltd</t>
  </si>
  <si>
    <t>https://www.linkedin.com/pub/peeyush-dubey/2/108/71b</t>
  </si>
  <si>
    <t>Tue Jan 02 2018 08:24:49</t>
  </si>
  <si>
    <t>Kalish</t>
  </si>
  <si>
    <t>CRO &amp; Co-Founder</t>
  </si>
  <si>
    <t>matthew.kalish@draftkings.com</t>
  </si>
  <si>
    <t>L&amp;T Infotech, Technology Tower. Gate No. 5</t>
  </si>
  <si>
    <t>DraftKings, Inc.</t>
  </si>
  <si>
    <t>400072</t>
  </si>
  <si>
    <t>draftkings.com</t>
  </si>
  <si>
    <t>022 6776 6776</t>
  </si>
  <si>
    <t>https://www.linkedin.com/pub/matthew-kalish/3/ab3/529</t>
  </si>
  <si>
    <t>Tue Jan 02 2018 06:10:06</t>
  </si>
  <si>
    <t>225 Franklin Street</t>
  </si>
  <si>
    <t>Glickman</t>
  </si>
  <si>
    <t>rglickman@treasuredata.com</t>
  </si>
  <si>
    <t>Treasure Data</t>
  </si>
  <si>
    <t>https://www.linkedin.com/pub/rob-glickman/1/4bb/b39</t>
  </si>
  <si>
    <t>Tue Jan 02 2018 08:24:55</t>
  </si>
  <si>
    <t>2565 Leghorn St</t>
  </si>
  <si>
    <t>(866) 899-5386</t>
  </si>
  <si>
    <t>Ethelbert</t>
  </si>
  <si>
    <t>Williams</t>
  </si>
  <si>
    <t>Adjunct Lecturer, Digital Media &amp; Innovation</t>
  </si>
  <si>
    <t>ethelbert.williams@northwestern.edu</t>
  </si>
  <si>
    <t>Northwestern University</t>
  </si>
  <si>
    <t>pendo.io</t>
  </si>
  <si>
    <t>https://www.linkedin.com/pub/ethelbert-williams/0/18b/163</t>
  </si>
  <si>
    <t>Tue Jan 02 2018 08:25:09</t>
  </si>
  <si>
    <t>Evanston</t>
  </si>
  <si>
    <t>633 Clark St</t>
  </si>
  <si>
    <t>60208</t>
  </si>
  <si>
    <t>(847) 491-3741</t>
  </si>
  <si>
    <t>Dennis</t>
  </si>
  <si>
    <t>Maloney</t>
  </si>
  <si>
    <t>VP, Chief Digital Officer</t>
  </si>
  <si>
    <t>Domino's Pizza</t>
  </si>
  <si>
    <t>Ganeshan</t>
  </si>
  <si>
    <t>Founder &amp; Chief Marketing Officer Consultant</t>
  </si>
  <si>
    <t>Exponential Marketing LLC</t>
  </si>
  <si>
    <t>saatvamattress.com</t>
  </si>
  <si>
    <t>Litster</t>
  </si>
  <si>
    <t>Jen</t>
  </si>
  <si>
    <t>Grant</t>
  </si>
  <si>
    <t>christopher.litster@buildium.com</t>
  </si>
  <si>
    <t>jen.grant@looker.com</t>
  </si>
  <si>
    <t>Buildium LLC</t>
  </si>
  <si>
    <t>spoken.com</t>
  </si>
  <si>
    <t>https://www.linkedin.com/pub/jen-grant/0/787/358</t>
  </si>
  <si>
    <t>Wed Jan 03 2018 03:54:20</t>
  </si>
  <si>
    <t>https://www.linkedin.com/pub/christopher-chris-litster/0/300/589</t>
  </si>
  <si>
    <t>Tue Jan 02 2018 08:25:23</t>
  </si>
  <si>
    <t>(888) 414-1933</t>
  </si>
  <si>
    <t>Sherman</t>
  </si>
  <si>
    <t>Chief Executive Officer</t>
  </si>
  <si>
    <t>craig.sherman@sociamonials.com</t>
  </si>
  <si>
    <t>Sociamonials</t>
  </si>
  <si>
    <t>https://www.linkedin.com/pub/craig-sherman/4/578/82</t>
  </si>
  <si>
    <t>Tue Jan 02 2018 08:25:34</t>
  </si>
  <si>
    <t>Moss</t>
  </si>
  <si>
    <t>jason@bit.ly</t>
  </si>
  <si>
    <t>Avvo</t>
  </si>
  <si>
    <t>Legal Services</t>
  </si>
  <si>
    <t>https://www.linkedin.com/pub/jason-moss/2/34b/30b</t>
  </si>
  <si>
    <t>Wed Jan 03 2018 04:26:07</t>
  </si>
  <si>
    <t>720 Olive Way</t>
  </si>
  <si>
    <t>(206) 734-4111</t>
  </si>
  <si>
    <t>Cindy</t>
  </si>
  <si>
    <t>Vice President &amp; Principal Analyst - Digital Marketing and Sales Effectiveness</t>
  </si>
  <si>
    <t>cindy@constellationr.com</t>
  </si>
  <si>
    <t>Constellation Research, Inc.</t>
  </si>
  <si>
    <t>unifiedinbox.com</t>
  </si>
  <si>
    <t>https://www.linkedin.com/pub/cindy-zhou/2/289/910</t>
  </si>
  <si>
    <t>Tue Jan 02 2018 08:25:41</t>
  </si>
  <si>
    <t>Getze</t>
  </si>
  <si>
    <t>john.getze@kixeye.com</t>
  </si>
  <si>
    <t>KIXEYE</t>
  </si>
  <si>
    <t>kixeye.com</t>
  </si>
  <si>
    <t>Computer Games</t>
  </si>
  <si>
    <t>Knight-Ludvigson</t>
  </si>
  <si>
    <t>https://www.linkedin.com/pub/john-getze/6/22/5b7</t>
  </si>
  <si>
    <t>Tue Jan 02 2018 08:39:59</t>
  </si>
  <si>
    <t>julie@reflektive.com</t>
  </si>
  <si>
    <t>Reflektive</t>
  </si>
  <si>
    <t>333 Bush Street</t>
  </si>
  <si>
    <t>yubico.com</t>
  </si>
  <si>
    <t>(415) 400-8280</t>
  </si>
  <si>
    <t>https://www.linkedin.com/pub/julie-knight-ludvigson/0/b/a13</t>
  </si>
  <si>
    <t>Tue Jan 02 2018 08:25:49</t>
  </si>
  <si>
    <t>123 Townsend St.</t>
  </si>
  <si>
    <t>(888) 848-6048</t>
  </si>
  <si>
    <t>Butta</t>
  </si>
  <si>
    <t>thomas.butta@sprinklr.com</t>
  </si>
  <si>
    <t>Sprinklr</t>
  </si>
  <si>
    <t>https://www.linkedin.com/pub/thomas-butta/3/510/991</t>
  </si>
  <si>
    <t>Tue Jan 02 2018 08:25:56</t>
  </si>
  <si>
    <t>29 W. 35th St. Floor 7</t>
  </si>
  <si>
    <t>(917) 933-7800</t>
  </si>
  <si>
    <t>Raymond</t>
  </si>
  <si>
    <t>Hertz</t>
  </si>
  <si>
    <t>raymond.hertz@nomagic.com</t>
  </si>
  <si>
    <t>No Magic, Inc.</t>
  </si>
  <si>
    <t>nomagic.com</t>
  </si>
  <si>
    <t>https://www.linkedin.com/pub/raymond-hertz/0/47a/419</t>
  </si>
  <si>
    <t>Tue Jan 02 2018 05:47:04</t>
  </si>
  <si>
    <t>Allen</t>
  </si>
  <si>
    <t>700 Central Exp. S. Suite 110</t>
  </si>
  <si>
    <t>75013</t>
  </si>
  <si>
    <t>Cross</t>
  </si>
  <si>
    <t>gcross@paycor.com</t>
  </si>
  <si>
    <t>Paycor</t>
  </si>
  <si>
    <t>wizehive.com</t>
  </si>
  <si>
    <t>https://www.linkedin.com/pub/glenn-cross/5/3/b42</t>
  </si>
  <si>
    <t>Tue Jan 02 2018 08:26:02</t>
  </si>
  <si>
    <t>Cincinnati</t>
  </si>
  <si>
    <t>Scheuermann</t>
  </si>
  <si>
    <t>jscheuermann@gitlab.com</t>
  </si>
  <si>
    <t>GitLab, Inc.</t>
  </si>
  <si>
    <t>gdpventure.com</t>
  </si>
  <si>
    <t>https://www.linkedin.com/pub/joe-scheuermann/0/6a1/58b</t>
  </si>
  <si>
    <t>Tue Jan 02 2018 08:26:09</t>
  </si>
  <si>
    <t>Matthews</t>
  </si>
  <si>
    <t>Exabeam</t>
  </si>
  <si>
    <t>zimperium.com</t>
  </si>
  <si>
    <t>Wheeler</t>
  </si>
  <si>
    <t>dwheeler@xifin.com</t>
  </si>
  <si>
    <t>XIFIN, Inc.</t>
  </si>
  <si>
    <t>xifin.com</t>
  </si>
  <si>
    <t>https://www.linkedin.com/pub/doug-wheeler/1/97/1a0</t>
  </si>
  <si>
    <t>Tue Jan 02 2018 04:07:39</t>
  </si>
  <si>
    <t>12225 El Camino Real</t>
  </si>
  <si>
    <t>92130</t>
  </si>
  <si>
    <t>(858) 793-5700</t>
  </si>
  <si>
    <t>Meg</t>
  </si>
  <si>
    <t>Murphy</t>
  </si>
  <si>
    <t>Chief Marketing Officer, IBM Systems</t>
  </si>
  <si>
    <t>meg.murphy@ibm.com</t>
  </si>
  <si>
    <t>https://www.linkedin.com/pub/meg-murphy/2/a45/7a</t>
  </si>
  <si>
    <t>Tue Jan 02 2018 08:26:20</t>
  </si>
  <si>
    <t>Armonk, New York</t>
  </si>
  <si>
    <t>International Business Machines Corp.</t>
  </si>
  <si>
    <t>10504</t>
  </si>
  <si>
    <t>(914) 499-1900</t>
  </si>
  <si>
    <t>Hurst</t>
  </si>
  <si>
    <t>churst@fncinc.com</t>
  </si>
  <si>
    <t>CoreLogic | FNC</t>
  </si>
  <si>
    <t>fncinc.com</t>
  </si>
  <si>
    <t>Soren</t>
  </si>
  <si>
    <t>Mills</t>
  </si>
  <si>
    <t xml:space="preserve">CEO </t>
  </si>
  <si>
    <t>https://www.linkedin.com/pub/charles-hurst/2/183/b1b</t>
  </si>
  <si>
    <t>soren@aiqagency.com</t>
  </si>
  <si>
    <t>Tue Jan 02 2018 05:49:12</t>
  </si>
  <si>
    <t>Oxford</t>
  </si>
  <si>
    <t>Mississippi</t>
  </si>
  <si>
    <t>1214 Office Park Drive</t>
  </si>
  <si>
    <t>38655</t>
  </si>
  <si>
    <t>AIQ Agency</t>
  </si>
  <si>
    <t>(662) 236-2020</t>
  </si>
  <si>
    <t>aiqagency.com</t>
  </si>
  <si>
    <t>iqpcexchange.com</t>
  </si>
  <si>
    <t>https://www.linkedin.com/pub/soren-mills/0/b76/a7a</t>
  </si>
  <si>
    <t>Tue Jan 02 2018 08:26:27</t>
  </si>
  <si>
    <t>220 Downey Street</t>
  </si>
  <si>
    <t>94117</t>
  </si>
  <si>
    <t>Lackman</t>
  </si>
  <si>
    <t>President</t>
  </si>
  <si>
    <t>mike.lackman@endlessaisles.io</t>
  </si>
  <si>
    <t>Michele</t>
  </si>
  <si>
    <t>PHIDO - A Phillips Company</t>
  </si>
  <si>
    <t>Floriani</t>
  </si>
  <si>
    <t>michele@sequoia.com</t>
  </si>
  <si>
    <t>Sequoia Consulting Group</t>
  </si>
  <si>
    <t>sequoia.com</t>
  </si>
  <si>
    <t>lastline.com</t>
  </si>
  <si>
    <t>Insurance</t>
  </si>
  <si>
    <t>https://www.linkedin.com/pub/michele-floriani/0/674/4a</t>
  </si>
  <si>
    <t>https://www.linkedin.com/pub/mike-lackman/18/73b/991</t>
  </si>
  <si>
    <t>Tue Jan 02 2018 03:41:55</t>
  </si>
  <si>
    <t>Tue Jan 02 2018 08:26:38</t>
  </si>
  <si>
    <t>1850 Gateway Drive</t>
  </si>
  <si>
    <t>(650) 369-0200</t>
  </si>
  <si>
    <t>989 6th Ave, Floor 12</t>
  </si>
  <si>
    <t>10018</t>
  </si>
  <si>
    <t>(212) 772-6144</t>
  </si>
  <si>
    <t>Marie</t>
  </si>
  <si>
    <t>Jackson</t>
  </si>
  <si>
    <t>marie.jackson@kenandy.com</t>
  </si>
  <si>
    <t>Kenandy</t>
  </si>
  <si>
    <t>https://www.linkedin.com/pub/marie-amoruso-jackson/5/7a7/39</t>
  </si>
  <si>
    <t>Tue Jan 02 2018 08:26:45</t>
  </si>
  <si>
    <t>303 Twin Dolphin Drive, Suite 500</t>
  </si>
  <si>
    <t>(855) 536-2639</t>
  </si>
  <si>
    <t>Noreen</t>
  </si>
  <si>
    <t>nallen@bandwidth.com</t>
  </si>
  <si>
    <t>Bandwidth Inc.</t>
  </si>
  <si>
    <t>bandwidth.com</t>
  </si>
  <si>
    <t>https://www.linkedin.com/pub/noreen-allen/2/799/677</t>
  </si>
  <si>
    <t>Tue Jan 02 2018 04:16:08</t>
  </si>
  <si>
    <t>Raleigh</t>
  </si>
  <si>
    <t>900 Main Campus Dr</t>
  </si>
  <si>
    <t>27606</t>
  </si>
  <si>
    <t>(800) 808-5150</t>
  </si>
  <si>
    <t>Fitzgerald</t>
  </si>
  <si>
    <t>scott@duckcreek.com</t>
  </si>
  <si>
    <t>Duck Creek Technologies</t>
  </si>
  <si>
    <t>proficio.com</t>
  </si>
  <si>
    <t>https://www.linkedin.com/pub/scott-fitzgerald/0/613/4</t>
  </si>
  <si>
    <t>Tue Jan 02 2018 08:26:53</t>
  </si>
  <si>
    <t>51 Sleeper St</t>
  </si>
  <si>
    <t>(857) 239-5618</t>
  </si>
  <si>
    <t>Ashburn</t>
  </si>
  <si>
    <t>bill.ashburn@highjump.com</t>
  </si>
  <si>
    <t>HighJump</t>
  </si>
  <si>
    <t>highjump.com</t>
  </si>
  <si>
    <t>Kessinger</t>
  </si>
  <si>
    <t>https://www.linkedin.com/pub/bill-ashburn/32/a41/101</t>
  </si>
  <si>
    <t>james.kessinger@cloudvelox.com</t>
  </si>
  <si>
    <t>CloudVelox</t>
  </si>
  <si>
    <t>Tue Jan 02 2018 05:31:05</t>
  </si>
  <si>
    <t>convercent.com</t>
  </si>
  <si>
    <t>27</t>
  </si>
  <si>
    <t>https://www.linkedin.com/pub/james-kessinger/0/113/578</t>
  </si>
  <si>
    <t>Tue Jan 02 2018 08:27:01</t>
  </si>
  <si>
    <t>3945 Freedom Circle</t>
  </si>
  <si>
    <t>5800 West 83rd St.</t>
  </si>
  <si>
    <t>55347</t>
  </si>
  <si>
    <t>(408) 841-4800</t>
  </si>
  <si>
    <t>(952) 947-4088</t>
  </si>
  <si>
    <t>Pinkerton</t>
  </si>
  <si>
    <t>rob.pinkerton@morningstar.com</t>
  </si>
  <si>
    <t>Morningstar</t>
  </si>
  <si>
    <t>syspro.com</t>
  </si>
  <si>
    <t>https://www.linkedin.com/pub/rob-pinkerton/0/78/620</t>
  </si>
  <si>
    <t>Tue Jan 02 2018 08:27:08</t>
  </si>
  <si>
    <t>22 W. Washington St.</t>
  </si>
  <si>
    <t>60602</t>
  </si>
  <si>
    <t>(312) 696-6000</t>
  </si>
  <si>
    <t>josh.london@idg.com</t>
  </si>
  <si>
    <t>IDG (International Data Group)</t>
  </si>
  <si>
    <t>legalzoom.com</t>
  </si>
  <si>
    <t>Publishing</t>
  </si>
  <si>
    <t>https://www.linkedin.com/pub/josh-london/0/362/b4a</t>
  </si>
  <si>
    <t>Tue Jan 02 2018 08:27:19</t>
  </si>
  <si>
    <t>One Exeter Plaza, 15th floor</t>
  </si>
  <si>
    <t>(617) 534-1200</t>
  </si>
  <si>
    <t>Hummel</t>
  </si>
  <si>
    <t>chummel@unitedrentals.com</t>
  </si>
  <si>
    <t>United Rentals</t>
  </si>
  <si>
    <t>kony.com</t>
  </si>
  <si>
    <t>https://www.linkedin.com/pub/chris-hummel/0/693/a23</t>
  </si>
  <si>
    <t>Tue Jan 02 2018 08:27:26</t>
  </si>
  <si>
    <t>Stamford</t>
  </si>
  <si>
    <t>100 First Stamford Place, Suite 700</t>
  </si>
  <si>
    <t>06902</t>
  </si>
  <si>
    <t>(203) 327-0090</t>
  </si>
  <si>
    <t>Alexandra</t>
  </si>
  <si>
    <t>Morehouse</t>
  </si>
  <si>
    <t>alexandra.morehouse@bannerhealth.com</t>
  </si>
  <si>
    <t>Banner Health</t>
  </si>
  <si>
    <t>Sturtz</t>
  </si>
  <si>
    <t>dsturtz@dealer-fx.com</t>
  </si>
  <si>
    <t>Dealer-FX Group, Inc</t>
  </si>
  <si>
    <t>dealer-fx.com</t>
  </si>
  <si>
    <t>bluvector.io</t>
  </si>
  <si>
    <t>https://www.linkedin.com/pub/alexandra-morehouse/0/596/b09</t>
  </si>
  <si>
    <t>https://www.linkedin.com/pub/david-sturtz/0/199/3aa</t>
  </si>
  <si>
    <t>Tue Jan 02 2018 08:27:34</t>
  </si>
  <si>
    <t>Tue Jan 02 2018 05:32:08</t>
  </si>
  <si>
    <t>2901 N Central Ave.</t>
  </si>
  <si>
    <t>85012</t>
  </si>
  <si>
    <t>(602) 747-4000</t>
  </si>
  <si>
    <t>80 Tiverton Court, Suite 500</t>
  </si>
  <si>
    <t>L3R 0G4</t>
  </si>
  <si>
    <t>(416) 493-0039</t>
  </si>
  <si>
    <t>Ken</t>
  </si>
  <si>
    <t>McDonald</t>
  </si>
  <si>
    <t>Chief Growth Officer (Marketing, Sales &amp; Analytics )</t>
  </si>
  <si>
    <t>ken.mcdonald@teamsnap.com</t>
  </si>
  <si>
    <t>TeamSnap</t>
  </si>
  <si>
    <t>qstream.com</t>
  </si>
  <si>
    <t>https://www.linkedin.com/pub/ken-mcdonald/0/68/867</t>
  </si>
  <si>
    <t>Tue Jan 02 2018 08:27:42</t>
  </si>
  <si>
    <t>2040 14th Street</t>
  </si>
  <si>
    <t>(720) 496-1059</t>
  </si>
  <si>
    <t>variety.com</t>
  </si>
  <si>
    <t>GetG5.com</t>
  </si>
  <si>
    <t>Manuel</t>
  </si>
  <si>
    <t>Mörbach</t>
  </si>
  <si>
    <t>Chief Marketing Officer &amp; Managing Director</t>
  </si>
  <si>
    <t>manuel.mrbach@statista.com</t>
  </si>
  <si>
    <t>Statista Global</t>
  </si>
  <si>
    <t>statista.com</t>
  </si>
  <si>
    <t>https://www.linkedin.com/pub/manuel-m%C3%B6rbach/40/9b9/19b</t>
  </si>
  <si>
    <t>Wed Jan 03 2018 04:31:01</t>
  </si>
  <si>
    <t>55 Broad Street, Floor 30</t>
  </si>
  <si>
    <t>10006</t>
  </si>
  <si>
    <t>Jake</t>
  </si>
  <si>
    <t>Sorofman</t>
  </si>
  <si>
    <t>jsorofman@pendo.io</t>
  </si>
  <si>
    <t>Pendo.io</t>
  </si>
  <si>
    <t>catchpoint.com</t>
  </si>
  <si>
    <t>https://www.linkedin.com/pub/jake-sorofman/0/69/801</t>
  </si>
  <si>
    <t>Tue Jan 02 2018 08:28:03</t>
  </si>
  <si>
    <t>North Carolina</t>
  </si>
  <si>
    <t>418 S Dawson St</t>
  </si>
  <si>
    <t>27601</t>
  </si>
  <si>
    <t>(919) 275-5477</t>
  </si>
  <si>
    <t>Ajay</t>
  </si>
  <si>
    <t>Ramachandran</t>
  </si>
  <si>
    <t>Founding Partner</t>
  </si>
  <si>
    <t>ajay@happinessvc.com</t>
  </si>
  <si>
    <t>Happiness Ventures</t>
  </si>
  <si>
    <t>happinessvc.com</t>
  </si>
  <si>
    <t>visionsolutions.com</t>
  </si>
  <si>
    <t>https://www.linkedin.com/pub/ajay-ramachandran/0/1a/214</t>
  </si>
  <si>
    <t>Tue Jan 02 2018 08:28:10</t>
  </si>
  <si>
    <t>Ricky</t>
  </si>
  <si>
    <t>Joshi</t>
  </si>
  <si>
    <t>Co-Founder, Chief Marketing Officer</t>
  </si>
  <si>
    <t>rjoshi@saatvamattress.com</t>
  </si>
  <si>
    <t>Saatva Mattress</t>
  </si>
  <si>
    <t>metalogix.com</t>
  </si>
  <si>
    <t>Furniture</t>
  </si>
  <si>
    <t>56</t>
  </si>
  <si>
    <t>https://www.linkedin.com/pub/ricky-joshi/0/1b1/7</t>
  </si>
  <si>
    <t>Tue Jan 02 2018 08:28:16</t>
  </si>
  <si>
    <t>Westport</t>
  </si>
  <si>
    <t>25 Sylvan Rd. South Suite W</t>
  </si>
  <si>
    <t>Gettinger</t>
  </si>
  <si>
    <t>jon.gettinger@spoken.com</t>
  </si>
  <si>
    <t>Spoken Communications</t>
  </si>
  <si>
    <t>matthew.m@druva.com</t>
  </si>
  <si>
    <t>Wed Jan 03 2018 12:50:30</t>
  </si>
  <si>
    <t>https://www.linkedin.com/pub/jon-gettinger/0/3/577</t>
  </si>
  <si>
    <t>Tue Jan 02 2018 08:28:23</t>
  </si>
  <si>
    <t>2101 Fourth Ave., Suite 620</t>
  </si>
  <si>
    <t>98121</t>
  </si>
  <si>
    <t>(206) 428-6044</t>
  </si>
  <si>
    <t>gifttree.com</t>
  </si>
  <si>
    <t>Christine</t>
  </si>
  <si>
    <t>Bottagaro</t>
  </si>
  <si>
    <t>christine.bottagaro@roguewave.com</t>
  </si>
  <si>
    <t>Rogue Wave Software</t>
  </si>
  <si>
    <t>roguewave.com</t>
  </si>
  <si>
    <t>https://www.linkedin.com/pub/christine-bottagaro/1/a9a/312</t>
  </si>
  <si>
    <t>Tue Jan 02 2018 05:32:34</t>
  </si>
  <si>
    <t>Louisville</t>
  </si>
  <si>
    <t>1315 West Century Drive, Suite 150</t>
  </si>
  <si>
    <t>80027</t>
  </si>
  <si>
    <t>(303) 473-9118</t>
  </si>
  <si>
    <t>Herron</t>
  </si>
  <si>
    <t>ken.herron@unifiedinbox.com</t>
  </si>
  <si>
    <t>Unified Inbox (UIB)</t>
  </si>
  <si>
    <t>radware.com</t>
  </si>
  <si>
    <t>https://www.linkedin.com/pub/ken-herron/0/3a8/887</t>
  </si>
  <si>
    <t>Tue Jan 02 2018 08:28:38</t>
  </si>
  <si>
    <t>80 Anson Rd</t>
  </si>
  <si>
    <t>079907</t>
  </si>
  <si>
    <t>Skokowski</t>
  </si>
  <si>
    <t>paula@yubico.com</t>
  </si>
  <si>
    <t>Yubico</t>
  </si>
  <si>
    <t>nuance.com</t>
  </si>
  <si>
    <t>Alison</t>
  </si>
  <si>
    <t>Garback</t>
  </si>
  <si>
    <t>agarback@newsignature.com</t>
  </si>
  <si>
    <t>https://www.linkedin.com/pub/paula-skokowski/3/4b4/546</t>
  </si>
  <si>
    <t>New Signature</t>
  </si>
  <si>
    <t>newsignature.com</t>
  </si>
  <si>
    <t>Tue Jan 02 2018 08:28:45</t>
  </si>
  <si>
    <t>https://www.linkedin.com/pub/alison-pine-garback/3/b23/a93</t>
  </si>
  <si>
    <t>530 Lytton Street, Suite 301</t>
  </si>
  <si>
    <t>(408) 774-4064</t>
  </si>
  <si>
    <t>Tue Jan 02 2018 05:38:26</t>
  </si>
  <si>
    <t>901 K Street NW</t>
  </si>
  <si>
    <t>20001</t>
  </si>
  <si>
    <t>(202) 452-5923</t>
  </si>
  <si>
    <t>Chief Sales &amp; Marketing Officer</t>
  </si>
  <si>
    <t>andrew@thecsmo.com</t>
  </si>
  <si>
    <t>The CSMO</t>
  </si>
  <si>
    <t>thecsmo.com</t>
  </si>
  <si>
    <t>virginpulse.com</t>
  </si>
  <si>
    <t>https://www.linkedin.com/pub/andrew-taylor/0/340/9b8</t>
  </si>
  <si>
    <t>Tue Jan 02 2018 08:28:53</t>
  </si>
  <si>
    <t>Carlsbad</t>
  </si>
  <si>
    <t>Thrush Place</t>
  </si>
  <si>
    <t>92011</t>
  </si>
  <si>
    <t>Kristen</t>
  </si>
  <si>
    <t>Knouft</t>
  </si>
  <si>
    <t>kristen@wizehive.com</t>
  </si>
  <si>
    <t>O'Brien</t>
  </si>
  <si>
    <t>WizeHive</t>
  </si>
  <si>
    <t>tim@scopely.com</t>
  </si>
  <si>
    <t>Scopely</t>
  </si>
  <si>
    <t>spiraledge.com</t>
  </si>
  <si>
    <t>scopely.com</t>
  </si>
  <si>
    <t>42</t>
  </si>
  <si>
    <t>https://www.linkedin.com/pub/kristen-knouft/0/96/9b</t>
  </si>
  <si>
    <t>https://www.linkedin.com/pub/tim-o-brien/3/1bb/362</t>
  </si>
  <si>
    <t>Tue Jan 02 2018 08:29:02</t>
  </si>
  <si>
    <t>Tue Jan 02 2018 04:27:44</t>
  </si>
  <si>
    <t>Conshohocken</t>
  </si>
  <si>
    <t>Culver City</t>
  </si>
  <si>
    <t>441 E. Hector Street</t>
  </si>
  <si>
    <t>19428</t>
  </si>
  <si>
    <t>3530 Hayden Ave. A</t>
  </si>
  <si>
    <t>(877) 767-9493</t>
  </si>
  <si>
    <t>90232</t>
  </si>
  <si>
    <t>(323) 400-6618</t>
  </si>
  <si>
    <t>Evans</t>
  </si>
  <si>
    <t>Optiv Inc</t>
  </si>
  <si>
    <t>Chalva</t>
  </si>
  <si>
    <t>Tchkotoua</t>
  </si>
  <si>
    <t>Danny</t>
  </si>
  <si>
    <t>Chief Marketing Officer at etouches</t>
  </si>
  <si>
    <t>Wirianto</t>
  </si>
  <si>
    <t>ctchkotoua@etouches.com</t>
  </si>
  <si>
    <t>etouches</t>
  </si>
  <si>
    <t>danny.wirianto@gdpventure.com</t>
  </si>
  <si>
    <t>etouches.com</t>
  </si>
  <si>
    <t>GDP Venture</t>
  </si>
  <si>
    <t>https://www.linkedin.com/pub/chalva-tchkotoua/11/996/240</t>
  </si>
  <si>
    <t>Investment Management</t>
  </si>
  <si>
    <t>Tue Jan 02 2018 08:36:46</t>
  </si>
  <si>
    <t>https://www.linkedin.com/pub/danny-oei-wirianto/0/a0b/910</t>
  </si>
  <si>
    <t>Norwalk</t>
  </si>
  <si>
    <t>Tue Jan 02 2018 08:29:13</t>
  </si>
  <si>
    <t>13 Marshall St</t>
  </si>
  <si>
    <t>06854</t>
  </si>
  <si>
    <t>(203) 403-9470</t>
  </si>
  <si>
    <t>Indonesia</t>
  </si>
  <si>
    <t>Jakarta</t>
  </si>
  <si>
    <t>DKI Jakarta</t>
  </si>
  <si>
    <t>Wisma 77 Tower 2</t>
  </si>
  <si>
    <t>11410</t>
  </si>
  <si>
    <t>Director of Customer Advocacy</t>
  </si>
  <si>
    <t>scott.king@zimperium.com</t>
  </si>
  <si>
    <t>ZIMPERIUM</t>
  </si>
  <si>
    <t>dashlane.com</t>
  </si>
  <si>
    <t>https://www.linkedin.com/pub/scott-king/0/340/262</t>
  </si>
  <si>
    <t>Tue Jan 02 2018 08:29:20</t>
  </si>
  <si>
    <t>101 Mission St.</t>
  </si>
  <si>
    <t>(844) 601-6760</t>
  </si>
  <si>
    <t>Gabriel</t>
  </si>
  <si>
    <t>Hacker</t>
  </si>
  <si>
    <t xml:space="preserve">Co-Founder and CMO </t>
  </si>
  <si>
    <t>gabriel.hacker@monchies.store</t>
  </si>
  <si>
    <t xml:space="preserve">Monchies </t>
  </si>
  <si>
    <t>monchies.store</t>
  </si>
  <si>
    <t>americansafetycouncil.com</t>
  </si>
  <si>
    <t>https://www.linkedin.com/pub/gabriel-noboa-growth-hacker/40/851/24</t>
  </si>
  <si>
    <t>Tue Jan 02 2018 08:29:28</t>
  </si>
  <si>
    <t>Miami</t>
  </si>
  <si>
    <t xml:space="preserve">Downtown </t>
  </si>
  <si>
    <t>33137</t>
  </si>
  <si>
    <t>(305) 223-6040</t>
  </si>
  <si>
    <t>Aileen</t>
  </si>
  <si>
    <t>Labadie</t>
  </si>
  <si>
    <t>Director of Business Development, Chief Marketing Officer Exchange</t>
  </si>
  <si>
    <t>aileen.labadie@iqpcexchange.com</t>
  </si>
  <si>
    <t>IQPC Exchange</t>
  </si>
  <si>
    <t>protegrity.com</t>
  </si>
  <si>
    <t>Events Services</t>
  </si>
  <si>
    <t>https://www.linkedin.com/pub/aileen-labadie/7/760/b12</t>
  </si>
  <si>
    <t>Tue Jan 02 2018 08:29:37</t>
  </si>
  <si>
    <t>Eileen</t>
  </si>
  <si>
    <t>Garry</t>
  </si>
  <si>
    <t>eileen.garry@protegrity.com</t>
  </si>
  <si>
    <t>Protegrity</t>
  </si>
  <si>
    <t>1410 North Westshore Blvd</t>
  </si>
  <si>
    <t>https://www.linkedin.com/pub/eileen-garry/0/97/930</t>
  </si>
  <si>
    <t>Tue Jan 02 2018 08:33:09</t>
  </si>
  <si>
    <t>5 High Ridge Park</t>
  </si>
  <si>
    <t>06905</t>
  </si>
  <si>
    <t>(203) 326-7200</t>
  </si>
  <si>
    <t>Bert</t>
  </si>
  <si>
    <t>Rankin</t>
  </si>
  <si>
    <t>bert@lastline.com</t>
  </si>
  <si>
    <t>Lastline, Inc.</t>
  </si>
  <si>
    <t>lucidworks.com</t>
  </si>
  <si>
    <t>https://www.linkedin.com/pub/bert-rankin/1/4ba/516</t>
  </si>
  <si>
    <t>Tue Jan 02 2018 08:29:49</t>
  </si>
  <si>
    <t>203 Redwood Shores Parkway</t>
  </si>
  <si>
    <t>(877) 671-3239</t>
  </si>
  <si>
    <t>Reig</t>
  </si>
  <si>
    <t>bill.reig@cobiscorp.com</t>
  </si>
  <si>
    <t>Cobiscorp</t>
  </si>
  <si>
    <t>cobiscorp.com</t>
  </si>
  <si>
    <t>https://www.linkedin.com/pub/bill-reig/13/317/518</t>
  </si>
  <si>
    <t>Tue Jan 02 2018 05:46:57</t>
  </si>
  <si>
    <t>parasoft.com</t>
  </si>
  <si>
    <t>Ecuador</t>
  </si>
  <si>
    <t>QUITO</t>
  </si>
  <si>
    <t>SITE CENTER CALLE E N0 50</t>
  </si>
  <si>
    <t>Dustin</t>
  </si>
  <si>
    <t>Ritter</t>
  </si>
  <si>
    <t>dritter@proficio.com</t>
  </si>
  <si>
    <t>Proficio</t>
  </si>
  <si>
    <t>rizepoint.com</t>
  </si>
  <si>
    <t>Moses</t>
  </si>
  <si>
    <t>heather.moses@nexthink.com</t>
  </si>
  <si>
    <t>Nexthink</t>
  </si>
  <si>
    <t>https://www.linkedin.com/pub/dustin-ritter/6/3a1/453</t>
  </si>
  <si>
    <t>nexthink.com</t>
  </si>
  <si>
    <t>Tue Jan 02 2018 08:30:04</t>
  </si>
  <si>
    <t>https://www.linkedin.com/pub/heather-moses/2/343/64b</t>
  </si>
  <si>
    <t>Tue Jan 02 2018 08:39:53</t>
  </si>
  <si>
    <t>1555 Faraday Avenue</t>
  </si>
  <si>
    <t>92008</t>
  </si>
  <si>
    <t>(800) 779-5042</t>
  </si>
  <si>
    <t>99 Chauncy Street</t>
  </si>
  <si>
    <t>(617) 453-2356</t>
  </si>
  <si>
    <t>Tony</t>
  </si>
  <si>
    <t>Wessels</t>
  </si>
  <si>
    <t>tony.wessels@convercent.com</t>
  </si>
  <si>
    <t>Convercent</t>
  </si>
  <si>
    <t>brightcove.com</t>
  </si>
  <si>
    <t>https://www.linkedin.com/pub/tony-wessels/0/70/765</t>
  </si>
  <si>
    <t>Tue Jan 02 2018 08:30:13</t>
  </si>
  <si>
    <t>929 Broadway</t>
  </si>
  <si>
    <t>(303) 526-7600</t>
  </si>
  <si>
    <t>Dawna</t>
  </si>
  <si>
    <t>Olsen</t>
  </si>
  <si>
    <t>dawna.olsen@syspro.com</t>
  </si>
  <si>
    <t>SYSPRO USA</t>
  </si>
  <si>
    <t>bottomline.com</t>
  </si>
  <si>
    <t>https://www.linkedin.com/pub/dawna-olsen/2/90/840</t>
  </si>
  <si>
    <t>Tue Jan 02 2018 08:30:26</t>
  </si>
  <si>
    <t>Costa Mesa</t>
  </si>
  <si>
    <t>SYSPRO</t>
  </si>
  <si>
    <t>92626</t>
  </si>
  <si>
    <t>(714) 437-1000</t>
  </si>
  <si>
    <t>Dille</t>
  </si>
  <si>
    <t>CMO in Residence</t>
  </si>
  <si>
    <t>sdille@qubole.com</t>
  </si>
  <si>
    <t>Qubole</t>
  </si>
  <si>
    <t>qubole.com</t>
  </si>
  <si>
    <t>https://www.linkedin.com/pub/steve-dille/0/a64/826</t>
  </si>
  <si>
    <t>Tue Jan 02 2018 04:09:49</t>
  </si>
  <si>
    <t>Goldberg</t>
  </si>
  <si>
    <t>469 El Camino Real</t>
  </si>
  <si>
    <t>lgoldberg@legalzoom.com</t>
  </si>
  <si>
    <t>(855) 423-6674</t>
  </si>
  <si>
    <t>LegalZoom</t>
  </si>
  <si>
    <t>planview.com</t>
  </si>
  <si>
    <t>http://www.linkedin.com/sales/profile/27549,KDt2,NAME_SEARCH</t>
  </si>
  <si>
    <t>Tue Jan 02 2018 08:30:34</t>
  </si>
  <si>
    <t>Glendale</t>
  </si>
  <si>
    <t>101 N Brand Blvd</t>
  </si>
  <si>
    <t>91203</t>
  </si>
  <si>
    <t>(323) 962-8600</t>
  </si>
  <si>
    <t>Carlos</t>
  </si>
  <si>
    <t>Carvajal</t>
  </si>
  <si>
    <t>carlos.carvajal@kony.com</t>
  </si>
  <si>
    <t>Kony, Inc.</t>
  </si>
  <si>
    <t>claroty.com</t>
  </si>
  <si>
    <t>Ziegler</t>
  </si>
  <si>
    <t>cziegler@legacy.com</t>
  </si>
  <si>
    <t>https://www.linkedin.com/pub/carlos-carvajal/0/447/7ba</t>
  </si>
  <si>
    <t>Legacy.com</t>
  </si>
  <si>
    <t>Tue Jan 02 2018 08:30:42</t>
  </si>
  <si>
    <t>legacy.com</t>
  </si>
  <si>
    <t>https://www.linkedin.com/pub/craig-ziegler/1/671/6a0</t>
  </si>
  <si>
    <t>Tue Jan 02 2018 05:31:22</t>
  </si>
  <si>
    <t>9225 Bee Cave Road, Building A, Suite 300</t>
  </si>
  <si>
    <t>78733</t>
  </si>
  <si>
    <t>(512) 792-2900</t>
  </si>
  <si>
    <t>820 Davis Street, Suite 210</t>
  </si>
  <si>
    <t>60201</t>
  </si>
  <si>
    <t>(888) 397-9494</t>
  </si>
  <si>
    <t>Dave</t>
  </si>
  <si>
    <t>Capuano</t>
  </si>
  <si>
    <t>dave.capuano@bluvector.io</t>
  </si>
  <si>
    <t>BluVector</t>
  </si>
  <si>
    <t>propellerhealth.com</t>
  </si>
  <si>
    <t>65</t>
  </si>
  <si>
    <t>https://www.linkedin.com/pub/dave-capuano/0/7b/ab2</t>
  </si>
  <si>
    <t>Tue Jan 02 2018 08:30:51</t>
  </si>
  <si>
    <t>4501 North Fairfax Drive</t>
  </si>
  <si>
    <t>22203</t>
  </si>
  <si>
    <t>(571) 565-2100</t>
  </si>
  <si>
    <t>Sharp</t>
  </si>
  <si>
    <t>cole@bouncex.com</t>
  </si>
  <si>
    <t>BounceX</t>
  </si>
  <si>
    <t>bouncex.com</t>
  </si>
  <si>
    <t>https://www.linkedin.com/pub/cole-sharp/7/663/a78</t>
  </si>
  <si>
    <t>Tue Jan 02 2018 05:10:01</t>
  </si>
  <si>
    <t>620 8th Avenue</t>
  </si>
  <si>
    <t>(212) 292-3162</t>
  </si>
  <si>
    <t>Preston</t>
  </si>
  <si>
    <t>steve.preston@qstream.com</t>
  </si>
  <si>
    <t>Qstream</t>
  </si>
  <si>
    <t>vasco.com</t>
  </si>
  <si>
    <t>https://www.linkedin.com/pub/steve-preston/0/b28/276</t>
  </si>
  <si>
    <t>Tue Jan 02 2018 08:30:58</t>
  </si>
  <si>
    <t>One Burlington Woods Drive</t>
  </si>
  <si>
    <t>(781) 222-2020</t>
  </si>
  <si>
    <t>Cecilia</t>
  </si>
  <si>
    <t>Dea</t>
  </si>
  <si>
    <t>Panozzo</t>
  </si>
  <si>
    <t>Lawrence</t>
  </si>
  <si>
    <t>cecilia.panozzo@situs.com</t>
  </si>
  <si>
    <t>Situs</t>
  </si>
  <si>
    <t>dea.lawrence@variety.com</t>
  </si>
  <si>
    <t>situs.com</t>
  </si>
  <si>
    <t>Variety</t>
  </si>
  <si>
    <t>https://www.linkedin.com/pub/cecilia-panozzo/0/224/7bb</t>
  </si>
  <si>
    <t>Tue Jan 02 2018 03:43:39</t>
  </si>
  <si>
    <t>https://www.linkedin.com/pub/dea-lawrence/1/64a/416</t>
  </si>
  <si>
    <t>5065 Westheimer</t>
  </si>
  <si>
    <t>(713) 328-4400</t>
  </si>
  <si>
    <t>Tue Jan 02 2018 08:31:05</t>
  </si>
  <si>
    <t>11175 Santa Monica Blvd.</t>
  </si>
  <si>
    <t>(424) 276-2882</t>
  </si>
  <si>
    <t>Roussain</t>
  </si>
  <si>
    <t>david.roussain@getg5.com</t>
  </si>
  <si>
    <t>GetG5</t>
  </si>
  <si>
    <t>https://www.linkedin.com/pub/david-roussain/0/6a6/931</t>
  </si>
  <si>
    <t>Tue Jan 02 2018 08:31:14</t>
  </si>
  <si>
    <t>Bend</t>
  </si>
  <si>
    <t>550 NW Franklin Ave, Ste 200</t>
  </si>
  <si>
    <t>97703</t>
  </si>
  <si>
    <t>(800) 554-1965</t>
  </si>
  <si>
    <t>Yancy</t>
  </si>
  <si>
    <t>Oshita</t>
  </si>
  <si>
    <t>yoshita@catchpoint.com</t>
  </si>
  <si>
    <t>Catchpoint</t>
  </si>
  <si>
    <t>datavail.com</t>
  </si>
  <si>
    <t>https://www.linkedin.com/pub/yancy-oshita/0/437/bb1</t>
  </si>
  <si>
    <t>Tue Jan 02 2018 08:31:21</t>
  </si>
  <si>
    <t>228 Park Ave S #28080</t>
  </si>
  <si>
    <t>10003</t>
  </si>
  <si>
    <t>(646) 727-4557</t>
  </si>
  <si>
    <t>Wymbs</t>
  </si>
  <si>
    <t>keith.wymbs@elemental.com</t>
  </si>
  <si>
    <t>AWS Elemental, an Amazon Web Services Company</t>
  </si>
  <si>
    <t>elemental.com</t>
  </si>
  <si>
    <t>https://www.linkedin.com/pub/keith-wymbs/7/480/474</t>
  </si>
  <si>
    <t>Tue Jan 02 2018 05:23:43</t>
  </si>
  <si>
    <t>225 SW Broadway</t>
  </si>
  <si>
    <t>97205</t>
  </si>
  <si>
    <t>(503) 222-3212</t>
  </si>
  <si>
    <t>Vesely</t>
  </si>
  <si>
    <t>EVP, Chief Marketing Officer</t>
  </si>
  <si>
    <t>edward.vesely@visionsolutions.com</t>
  </si>
  <si>
    <t>Vision Solutions, Inc.</t>
  </si>
  <si>
    <t>ezcater.com</t>
  </si>
  <si>
    <t>https://www.linkedin.com/pub/edward-vesely/0/2b9/27a</t>
  </si>
  <si>
    <t>Tue Jan 02 2018 08:31:29</t>
  </si>
  <si>
    <t>15300 Barranca Parkway</t>
  </si>
  <si>
    <t>(801) 799-0300</t>
  </si>
  <si>
    <t>Lees</t>
  </si>
  <si>
    <t>mlees@metalogix.com</t>
  </si>
  <si>
    <t>Metalogix Software</t>
  </si>
  <si>
    <t>blueridgeglobal.com</t>
  </si>
  <si>
    <t>https://www.linkedin.com/pub/michael-lees/1/328/5b4</t>
  </si>
  <si>
    <t>Tue Jan 02 2018 08:31:37</t>
  </si>
  <si>
    <t>5335 Wisconsin Avenue, NW</t>
  </si>
  <si>
    <t>20015</t>
  </si>
  <si>
    <t>(877) 450-8667</t>
  </si>
  <si>
    <t>inmotionnow.com</t>
  </si>
  <si>
    <t>Marshall</t>
  </si>
  <si>
    <t>jason.marshall@gifttree.com</t>
  </si>
  <si>
    <t>GiftTree</t>
  </si>
  <si>
    <t>fugue.co</t>
  </si>
  <si>
    <t>https://www.linkedin.com/pub/jason-marshall/0/431/41a</t>
  </si>
  <si>
    <t>Tue Jan 02 2018 08:31:53</t>
  </si>
  <si>
    <t>1800 W 4th Plain Blvd</t>
  </si>
  <si>
    <t>98660</t>
  </si>
  <si>
    <t>(360) 699-0772</t>
  </si>
  <si>
    <t>Anna</t>
  </si>
  <si>
    <t>Convery</t>
  </si>
  <si>
    <t>annac@radware.com</t>
  </si>
  <si>
    <t>Radware</t>
  </si>
  <si>
    <t>lytx.com</t>
  </si>
  <si>
    <t>https://www.linkedin.com/pub/anna-convery/1/290/a1b</t>
  </si>
  <si>
    <t>Tue Jan 02 2018 08:32:01</t>
  </si>
  <si>
    <t>22 Raoul Wallenberg St.</t>
  </si>
  <si>
    <t>69710</t>
  </si>
  <si>
    <t>03-766-8666</t>
  </si>
  <si>
    <t>Brenda</t>
  </si>
  <si>
    <t>Hodge</t>
  </si>
  <si>
    <t xml:space="preserve">Chief Marketing Officer, Healthcare </t>
  </si>
  <si>
    <t>Ted</t>
  </si>
  <si>
    <t>brenda.hodge@nuance.com</t>
  </si>
  <si>
    <t>Nuance Communications</t>
  </si>
  <si>
    <t>Kondis</t>
  </si>
  <si>
    <t>ted.kondis@hotschedules.com</t>
  </si>
  <si>
    <t>https://www.linkedin.com/pub/brenda-hodge/13/7b5/744</t>
  </si>
  <si>
    <t>Tue Jan 02 2018 08:32:14</t>
  </si>
  <si>
    <t>https://www.linkedin.com/pub/ted-kondis/6/a81/698</t>
  </si>
  <si>
    <t>Tue Jan 02 2018 05:35:32</t>
  </si>
  <si>
    <t>1 Wayside Road</t>
  </si>
  <si>
    <t>(781) 565-5000</t>
  </si>
  <si>
    <t>Wendy</t>
  </si>
  <si>
    <t>Werve</t>
  </si>
  <si>
    <t>wendy.werve@virginpulse.com</t>
  </si>
  <si>
    <t>Virgin Pulse</t>
  </si>
  <si>
    <t>a2ia.com</t>
  </si>
  <si>
    <t>http://www.linkedin.com/sales/profile/965176,QBMc,NAME_SEARCH</t>
  </si>
  <si>
    <t>Tue Jan 02 2018 08:32:23</t>
  </si>
  <si>
    <t>492 Old Connecticut Path</t>
  </si>
  <si>
    <t>(866) 852-6898</t>
  </si>
  <si>
    <t>Darryl</t>
  </si>
  <si>
    <t>Worsham</t>
  </si>
  <si>
    <t>dworsham@growthaccelerationpartners.com</t>
  </si>
  <si>
    <t>Growth Acceleration Partners</t>
  </si>
  <si>
    <t>growthaccelerationpartners.com</t>
  </si>
  <si>
    <t>https://www.linkedin.com/pub/darryl-worsham/0/72/45</t>
  </si>
  <si>
    <t>Tue Jan 02 2018 04:50:24</t>
  </si>
  <si>
    <t>8627 North MoPac Expressway Suite 120</t>
  </si>
  <si>
    <t>Alexander</t>
  </si>
  <si>
    <t>Sienkiewicz</t>
  </si>
  <si>
    <t>(512) 243-5754</t>
  </si>
  <si>
    <t>alexander.sienkiewicz@spiraledge.com</t>
  </si>
  <si>
    <t>Spiraledge, Inc</t>
  </si>
  <si>
    <t>altium.com</t>
  </si>
  <si>
    <t>https://www.linkedin.com/pub/alexander-sienkiewicz/0/580/38</t>
  </si>
  <si>
    <t>Tue Jan 02 2018 08:32:31</t>
  </si>
  <si>
    <t>1919 S Bascom Ave. Suite 300</t>
  </si>
  <si>
    <t>(800) 691-4065</t>
  </si>
  <si>
    <t>infocus.com</t>
  </si>
  <si>
    <t>Wilner</t>
  </si>
  <si>
    <t>dave@auth0.com</t>
  </si>
  <si>
    <t>Auth0</t>
  </si>
  <si>
    <t>auth0.com</t>
  </si>
  <si>
    <t>https://www.linkedin.com/pub/dave-wilner/2/a7/a5</t>
  </si>
  <si>
    <t>Tue Jan 02 2018 05:19:32</t>
  </si>
  <si>
    <t>10777 Main Street</t>
  </si>
  <si>
    <t>(888) 235-2699</t>
  </si>
  <si>
    <t>Friedman</t>
  </si>
  <si>
    <t xml:space="preserve">Chief Growth &amp; Marketing Officer </t>
  </si>
  <si>
    <t>gfriedman@mosscorps.com</t>
  </si>
  <si>
    <t>Moss Corporation</t>
  </si>
  <si>
    <t>mosscorps.com</t>
  </si>
  <si>
    <t>tr.com</t>
  </si>
  <si>
    <t>https://www.linkedin.com/pub/gary-friedman/3/a60/5b0</t>
  </si>
  <si>
    <t>Tue Jan 02 2018 08:32:46</t>
  </si>
  <si>
    <t>Beachwood</t>
  </si>
  <si>
    <t>3700 Park East Dr</t>
  </si>
  <si>
    <t>44122</t>
  </si>
  <si>
    <t>Paradise</t>
  </si>
  <si>
    <t>jeff.paradise@dashlane.com</t>
  </si>
  <si>
    <t>Dashlane</t>
  </si>
  <si>
    <t>powerschool.com</t>
  </si>
  <si>
    <t>https://www.linkedin.com/pub/jeff-paradise/19/971/b03</t>
  </si>
  <si>
    <t>Tue Jan 02 2018 08:32:55</t>
  </si>
  <si>
    <t xml:space="preserve">156 5th Ave </t>
  </si>
  <si>
    <t>(912) 631-4457</t>
  </si>
  <si>
    <t>Gallardo</t>
  </si>
  <si>
    <t>gallardo@americansafetycouncil.com</t>
  </si>
  <si>
    <t>American Safety Council, Inc</t>
  </si>
  <si>
    <t>silabs.com</t>
  </si>
  <si>
    <t>Hoblit</t>
  </si>
  <si>
    <t>robert.hoblit@digicert.com</t>
  </si>
  <si>
    <t>https://www.linkedin.com/pub/rob-gallardo/9/577/1b5</t>
  </si>
  <si>
    <t>DigiCert, Inc.</t>
  </si>
  <si>
    <t>Tue Jan 02 2018 08:33:02</t>
  </si>
  <si>
    <t>digicert.com</t>
  </si>
  <si>
    <t>225 E Robinson St</t>
  </si>
  <si>
    <t>https://www.linkedin.com/pub/robert-hoblit/0/251/965</t>
  </si>
  <si>
    <t>(800) 732-4135</t>
  </si>
  <si>
    <t>Tue Jan 02 2018 05:33:24</t>
  </si>
  <si>
    <t>2801 North Thanksgiving Way</t>
  </si>
  <si>
    <t>(801) 701-9600</t>
  </si>
  <si>
    <t>healthjoy.com</t>
  </si>
  <si>
    <t>Hempen</t>
  </si>
  <si>
    <t>patrick.hempen@softprocorp.com</t>
  </si>
  <si>
    <t>SoftPro</t>
  </si>
  <si>
    <t>SoftProCorp.com</t>
  </si>
  <si>
    <t>https://www.linkedin.com/sales/profile/11999002,FnwK,NAME_SEARCH</t>
  </si>
  <si>
    <t>Tue Jan 02 2018 05:48:21</t>
  </si>
  <si>
    <t>4800 Falls of Neuse Rd</t>
  </si>
  <si>
    <t>27609</t>
  </si>
  <si>
    <t>(919) 829-1122</t>
  </si>
  <si>
    <t>Messick</t>
  </si>
  <si>
    <t>keith.messick@lucidworks.com</t>
  </si>
  <si>
    <t>Lucidworks</t>
  </si>
  <si>
    <t>related.com</t>
  </si>
  <si>
    <t>https://www.linkedin.com/pub/keith-messick/2/24b/3b0</t>
  </si>
  <si>
    <t>Tue Jan 02 2018 08:33:20</t>
  </si>
  <si>
    <t>717 Market St</t>
  </si>
  <si>
    <t>(415) 329-6515</t>
  </si>
  <si>
    <t>Marc</t>
  </si>
  <si>
    <t>Brown</t>
  </si>
  <si>
    <t>marc@parasoft.com</t>
  </si>
  <si>
    <t>Parasoft</t>
  </si>
  <si>
    <t>nextech.com</t>
  </si>
  <si>
    <t>https://www.linkedin.com/pub/marc-brown/0/838/542</t>
  </si>
  <si>
    <t>Tue Jan 02 2018 08:33:28</t>
  </si>
  <si>
    <t>Monrovia</t>
  </si>
  <si>
    <t>101 E. Huntington Dr</t>
  </si>
  <si>
    <t>91016</t>
  </si>
  <si>
    <t>(626) 305-0041</t>
  </si>
  <si>
    <t>Suzuki</t>
  </si>
  <si>
    <t>michelle.suzuki@rizepoint.com</t>
  </si>
  <si>
    <t>RizePoint</t>
  </si>
  <si>
    <t>https://www.linkedin.com/pub/michelle-suzuki/1/118/150</t>
  </si>
  <si>
    <t>Tue Jan 02 2018 08:33:35</t>
  </si>
  <si>
    <t>2890 East Cottonwood Parkway, Ste 250</t>
  </si>
  <si>
    <t>84121</t>
  </si>
  <si>
    <t>(801) 285-9810</t>
  </si>
  <si>
    <t>Spinelli</t>
  </si>
  <si>
    <t>phil.spinelli@ingeniousmed.com</t>
  </si>
  <si>
    <t>Neil</t>
  </si>
  <si>
    <t>https://www.linkedin.com/pub/phil-spinelli/6/358/603</t>
  </si>
  <si>
    <t>Lieberman</t>
  </si>
  <si>
    <t>Tue Jan 02 2018 05:46:08</t>
  </si>
  <si>
    <t>nlieberman@brightcove.com</t>
  </si>
  <si>
    <t>Brightcove</t>
  </si>
  <si>
    <t>ingomoney.com</t>
  </si>
  <si>
    <t>https://www.linkedin.com/pub/neil-lieberman/3/13b/558</t>
  </si>
  <si>
    <t>Tue Jan 02 2018 08:33:42</t>
  </si>
  <si>
    <t>290 Congress Street</t>
  </si>
  <si>
    <t>(617) 500-4947</t>
  </si>
  <si>
    <t>Nurnberger</t>
  </si>
  <si>
    <t>cnurnberger@bottomline.com</t>
  </si>
  <si>
    <t>Donald</t>
  </si>
  <si>
    <t>Bottomline Technologies</t>
  </si>
  <si>
    <t>Karpiak</t>
  </si>
  <si>
    <t>donald.karpiak@spr.com</t>
  </si>
  <si>
    <t>SPR</t>
  </si>
  <si>
    <t>attivio.com</t>
  </si>
  <si>
    <t>spr.com</t>
  </si>
  <si>
    <t>https://www.linkedin.com/pub/donald-karpiak/0/71a/a03</t>
  </si>
  <si>
    <t>https://www.linkedin.com/pub/christine-nurnberger/1/ab7/a24</t>
  </si>
  <si>
    <t>Tue Jan 02 2018 06:11:19</t>
  </si>
  <si>
    <t>Tue Jan 02 2018 08:33:48</t>
  </si>
  <si>
    <t>233 S Wacker Drive Suite 3500</t>
  </si>
  <si>
    <t>Portsmouth</t>
  </si>
  <si>
    <t>(312) 756-1760</t>
  </si>
  <si>
    <t>325 Corporate Drive</t>
  </si>
  <si>
    <t>03801</t>
  </si>
  <si>
    <t>(603) 436-0700</t>
  </si>
  <si>
    <t>Urioste</t>
  </si>
  <si>
    <t>burioste@planview.com</t>
  </si>
  <si>
    <t>Planview, Inc.</t>
  </si>
  <si>
    <t>renaissance.com</t>
  </si>
  <si>
    <t>https://www.linkedin.com/pub/bryan-urioste/0/b6/290</t>
  </si>
  <si>
    <t>Carl</t>
  </si>
  <si>
    <t>Tsukahara</t>
  </si>
  <si>
    <t>Tue Jan 02 2018 08:33:55</t>
  </si>
  <si>
    <t>carl.tsukahara@optimizely.com</t>
  </si>
  <si>
    <t>Optimizely</t>
  </si>
  <si>
    <t>optimizely.com</t>
  </si>
  <si>
    <t>12301 Research Boulevard</t>
  </si>
  <si>
    <t>(512) 225-2700</t>
  </si>
  <si>
    <t>https://www.linkedin.com/pub/carl-tsukahara/0/584/200</t>
  </si>
  <si>
    <t>Wed Jan 03 2018 04:06:36</t>
  </si>
  <si>
    <t>631 Howard Street</t>
  </si>
  <si>
    <t>(800) 252-9480</t>
  </si>
  <si>
    <t>McBride</t>
  </si>
  <si>
    <t>patrick.m@claroty.com</t>
  </si>
  <si>
    <t>Claroty</t>
  </si>
  <si>
    <t>ibsplc.com</t>
  </si>
  <si>
    <t>https://www.linkedin.com/pub/patrick-mcbride/1/5/564</t>
  </si>
  <si>
    <t>Tue Jan 02 2018 08:34:03</t>
  </si>
  <si>
    <t>130 E. 59th St</t>
  </si>
  <si>
    <t>10022</t>
  </si>
  <si>
    <t>(212) 634-6874</t>
  </si>
  <si>
    <t>Lensing</t>
  </si>
  <si>
    <t>brad.lensing@propellerhealth.com</t>
  </si>
  <si>
    <t>Propeller Health</t>
  </si>
  <si>
    <t>e-spirit.com</t>
  </si>
  <si>
    <t>Medical Devices</t>
  </si>
  <si>
    <t>https://www.linkedin.com/pub/brad-lensing/0/30/354</t>
  </si>
  <si>
    <t>Tue Jan 02 2018 08:34:09</t>
  </si>
  <si>
    <t>Madison</t>
  </si>
  <si>
    <t>634 W. Main St</t>
  </si>
  <si>
    <t>53703</t>
  </si>
  <si>
    <t>(608) 251-0470</t>
  </si>
  <si>
    <t>Wilkins</t>
  </si>
  <si>
    <t>david.wilkins@healthcaresource.com</t>
  </si>
  <si>
    <t>HealthcareSource</t>
  </si>
  <si>
    <t>healthcaresource.com</t>
  </si>
  <si>
    <t>https://www.linkedin.com/pub/david-wilkins/2/550/727</t>
  </si>
  <si>
    <t>Tue Jan 02 2018 05:34:21</t>
  </si>
  <si>
    <t>Woburn</t>
  </si>
  <si>
    <t>100 Sylvan Rd.</t>
  </si>
  <si>
    <t>01801</t>
  </si>
  <si>
    <t>(800) 869-5200</t>
  </si>
  <si>
    <t>Gunn</t>
  </si>
  <si>
    <t>john.gunn@vasco.com</t>
  </si>
  <si>
    <t>VASCO Data Security</t>
  </si>
  <si>
    <t>exlservice.com</t>
  </si>
  <si>
    <t>https://www.linkedin.com/pub/john-gunn/5/830/166</t>
  </si>
  <si>
    <t>Tue Jan 02 2018 08:34:17</t>
  </si>
  <si>
    <t>1901 South Meyers Road, Suite 210</t>
  </si>
  <si>
    <t>(630) 932-8844</t>
  </si>
  <si>
    <t>matt.keenan@peopleadmin.com</t>
  </si>
  <si>
    <t>PeopleAdmin</t>
  </si>
  <si>
    <t>peopleadmin.com</t>
  </si>
  <si>
    <t>https://www.linkedin.com/pub/matt-keenan/0/26b/a51</t>
  </si>
  <si>
    <t>Tue Jan 02 2018 05:34:54</t>
  </si>
  <si>
    <t>prismamedia.com</t>
  </si>
  <si>
    <t>805 Las Cimas Parkway, Suite 400</t>
  </si>
  <si>
    <t>(877) 637-5800</t>
  </si>
  <si>
    <t>Hernan</t>
  </si>
  <si>
    <t>Global Chief Operating Officer</t>
  </si>
  <si>
    <t>h.marino@sap.com</t>
  </si>
  <si>
    <t>densify.com</t>
  </si>
  <si>
    <t>Boissy</t>
  </si>
  <si>
    <t>jboissy@iteris.com</t>
  </si>
  <si>
    <t>Iteris, Inc.</t>
  </si>
  <si>
    <t>https://www.linkedin.com/pub/hernan-marino/0/b20/9a5</t>
  </si>
  <si>
    <t>iteris.com</t>
  </si>
  <si>
    <t>Tue Jan 02 2018 08:34:33</t>
  </si>
  <si>
    <t>https://www.linkedin.com/pub/joe-boissy/0/641/116</t>
  </si>
  <si>
    <t>Tue Jan 02 2018 05:20:10</t>
  </si>
  <si>
    <t>Santa Ana</t>
  </si>
  <si>
    <t>1700 Carnegie Avenue</t>
  </si>
  <si>
    <t>92705</t>
  </si>
  <si>
    <t>(949) 270-9400</t>
  </si>
  <si>
    <t>Caputo</t>
  </si>
  <si>
    <t>robin.caputo@datavail.com</t>
  </si>
  <si>
    <t>Datavail</t>
  </si>
  <si>
    <t>getknownpros.com</t>
  </si>
  <si>
    <t>https://www.linkedin.com/pub/robin-caputo/2/54b/5b2</t>
  </si>
  <si>
    <t>Tue Jan 02 2018 08:34:41</t>
  </si>
  <si>
    <t>Broomfield</t>
  </si>
  <si>
    <t>11800 Ridge Parkway</t>
  </si>
  <si>
    <t>(877) 634-9222</t>
  </si>
  <si>
    <t>Meiselman</t>
  </si>
  <si>
    <t>david.meiselman@ezcater.com</t>
  </si>
  <si>
    <t>ezCater</t>
  </si>
  <si>
    <t>skygenusa.com</t>
  </si>
  <si>
    <t>Bernadette</t>
  </si>
  <si>
    <t>https://www.linkedin.com/pub/david-meiselman/1/875/585</t>
  </si>
  <si>
    <t>bernadette.nixon@alfresco.com</t>
  </si>
  <si>
    <t>Alfresco</t>
  </si>
  <si>
    <t>Tue Jan 02 2018 08:34:47</t>
  </si>
  <si>
    <t>alfresco.com</t>
  </si>
  <si>
    <t>https://www.linkedin.com/pub/bernadette-nixon/7/127/911</t>
  </si>
  <si>
    <t>Tue Jan 02 2018 04:29:20</t>
  </si>
  <si>
    <t>1825 S Grant St, Suite 900</t>
  </si>
  <si>
    <t>CA 94402</t>
  </si>
  <si>
    <t>(888) 317-3395</t>
  </si>
  <si>
    <t>todd.craig@blueridgeglobal.com</t>
  </si>
  <si>
    <t>Blue Ridge</t>
  </si>
  <si>
    <t>stratfor.com</t>
  </si>
  <si>
    <t>https://www.linkedin.com/pub/todd-craig/0/a14/413</t>
  </si>
  <si>
    <t>Tue Jan 02 2018 08:34:54</t>
  </si>
  <si>
    <t>210 Interstate North Parkway SE</t>
  </si>
  <si>
    <t>(877) 547-0346</t>
  </si>
  <si>
    <t>Melanie</t>
  </si>
  <si>
    <t>Withers</t>
  </si>
  <si>
    <t>melanie.marcus@surescripts.com</t>
  </si>
  <si>
    <t>awithers@inmotionnow.com</t>
  </si>
  <si>
    <t>Surescripts</t>
  </si>
  <si>
    <t>inMotionNow</t>
  </si>
  <si>
    <t>surescripts.com</t>
  </si>
  <si>
    <t>steadyapp.com</t>
  </si>
  <si>
    <t>https://www.linkedin.com/pub/melanie-marcus/9/339/993</t>
  </si>
  <si>
    <t>https://www.linkedin.com/pub/alex-withers/3/334/42b</t>
  </si>
  <si>
    <t>Wed Jan 03 2018 04:32:15</t>
  </si>
  <si>
    <t>Tue Jan 02 2018 08:35:02</t>
  </si>
  <si>
    <t>Morrisville</t>
  </si>
  <si>
    <t>215 Southport Drive</t>
  </si>
  <si>
    <t>27560</t>
  </si>
  <si>
    <t>2800 Crystal Drive</t>
  </si>
  <si>
    <t>(919) 678-8118</t>
  </si>
  <si>
    <t>22202</t>
  </si>
  <si>
    <t>(703) 921-2121</t>
  </si>
  <si>
    <t>Mandy</t>
  </si>
  <si>
    <t>Rao</t>
  </si>
  <si>
    <t>mandy@fugue.co</t>
  </si>
  <si>
    <t>Fugue, Inc.</t>
  </si>
  <si>
    <t>ign.com</t>
  </si>
  <si>
    <t>https://www.linkedin.com/pub/mandy-dhaliwal-rao/0/448/26</t>
  </si>
  <si>
    <t>Tue Jan 02 2018 08:35:10</t>
  </si>
  <si>
    <t>47 E. All Saints</t>
  </si>
  <si>
    <t>Kerker</t>
  </si>
  <si>
    <t>Executive Vice President and Chief Marketing Officer</t>
  </si>
  <si>
    <t>kkerker@lytx.com</t>
  </si>
  <si>
    <t>Lytx, Inc.</t>
  </si>
  <si>
    <t>zones.com</t>
  </si>
  <si>
    <t>https://www.linkedin.com/pub/kara-kerker/5/4b7/382</t>
  </si>
  <si>
    <t>Tue Jan 02 2018 08:35:19</t>
  </si>
  <si>
    <t>9785 Towne Centre Drive</t>
  </si>
  <si>
    <t>(858) 430-4000</t>
  </si>
  <si>
    <t>Christy</t>
  </si>
  <si>
    <t>Marble</t>
  </si>
  <si>
    <t>christy.marble@concur.com</t>
  </si>
  <si>
    <t>nypublicradio.org</t>
  </si>
  <si>
    <t>https://www.linkedin.com/pub/christy-marble/0/256/869</t>
  </si>
  <si>
    <t>Tue Jan 02 2018 08:35:27</t>
  </si>
  <si>
    <t>Carty</t>
  </si>
  <si>
    <t>amanda.carty@diligent.com</t>
  </si>
  <si>
    <t>Diligent Corporation</t>
  </si>
  <si>
    <t>diligent.com</t>
  </si>
  <si>
    <t>https://www.linkedin.com/pub/amanda-carty/2/a12/840</t>
  </si>
  <si>
    <t>Tue Jan 02 2018 05:18:18</t>
  </si>
  <si>
    <t>1385 Broadway</t>
  </si>
  <si>
    <t>(212) 741-8181</t>
  </si>
  <si>
    <t>Wendi</t>
  </si>
  <si>
    <t>Klein</t>
  </si>
  <si>
    <t>Chief Marketing Officer &amp; Director of Mobile Partner Development</t>
  </si>
  <si>
    <t>wendi.klein@a2ia.com</t>
  </si>
  <si>
    <t>A2iA</t>
  </si>
  <si>
    <t>adistec.com</t>
  </si>
  <si>
    <t>https://www.linkedin.com/pub/wendi-klein/2/b12/617</t>
  </si>
  <si>
    <t>Tue Jan 02 2018 08:35:35</t>
  </si>
  <si>
    <t>France</t>
  </si>
  <si>
    <t>Paris</t>
  </si>
  <si>
    <t>FR</t>
  </si>
  <si>
    <t>EMEA / Asia Pacific:</t>
  </si>
  <si>
    <t>75008</t>
  </si>
  <si>
    <t>01 44 42 00 80</t>
  </si>
  <si>
    <t>Hilk</t>
  </si>
  <si>
    <t>jhilk@diligent.com</t>
  </si>
  <si>
    <t>Pawela</t>
  </si>
  <si>
    <t>ted.pawela@altium.com</t>
  </si>
  <si>
    <t>Altium®</t>
  </si>
  <si>
    <t>https://www.linkedin.com/pub/jeff-hilk/0/380/286</t>
  </si>
  <si>
    <t>tavant.com</t>
  </si>
  <si>
    <t>Tue Jan 02 2018 05:44:09</t>
  </si>
  <si>
    <t>https://www.linkedin.com/pub/ted-pawela/4/509/a6a</t>
  </si>
  <si>
    <t>Tue Jan 02 2018 08:35:42</t>
  </si>
  <si>
    <t>Brady</t>
  </si>
  <si>
    <t>Bruce</t>
  </si>
  <si>
    <t>brady.bruce@infocus.com</t>
  </si>
  <si>
    <t>InFocus</t>
  </si>
  <si>
    <t>earnix.com</t>
  </si>
  <si>
    <t>https://www.linkedin.com/pub/brady-o-bruce/0/1/719</t>
  </si>
  <si>
    <t>Tue Jan 02 2018 08:35:49</t>
  </si>
  <si>
    <t>OR</t>
  </si>
  <si>
    <t>13190 SW 68th Parkway</t>
  </si>
  <si>
    <t>97223</t>
  </si>
  <si>
    <t>(503) 207-4700</t>
  </si>
  <si>
    <t>Pusch</t>
  </si>
  <si>
    <t>rick.pusch@modmed.com</t>
  </si>
  <si>
    <t>Modernizing Medicine</t>
  </si>
  <si>
    <t>modmed.com</t>
  </si>
  <si>
    <t>https://www.linkedin.com/pub/rick-von-pusch/11/88a/170</t>
  </si>
  <si>
    <t>Tue Jan 02 2018 06:09:19</t>
  </si>
  <si>
    <t>3600 FAU Blvd., Suite 202</t>
  </si>
  <si>
    <t>33431</t>
  </si>
  <si>
    <t>(561) 880-2998</t>
  </si>
  <si>
    <t>Alecha</t>
  </si>
  <si>
    <t>Stackle</t>
  </si>
  <si>
    <t>Chief Marketing Officer - Tax and Accounting</t>
  </si>
  <si>
    <t>alecha.stackle@tr.com</t>
  </si>
  <si>
    <t>Thomson Reuters</t>
  </si>
  <si>
    <t>kofax.com</t>
  </si>
  <si>
    <t>https://www.linkedin.com/pub/alecha-stackle/2/97/a77</t>
  </si>
  <si>
    <t>Tue Jan 02 2018 08:35:58</t>
  </si>
  <si>
    <t>3 Times Square</t>
  </si>
  <si>
    <t>(646) 223-4000</t>
  </si>
  <si>
    <t>anthony.miller@powerschool.com</t>
  </si>
  <si>
    <t>PowerSchool Group LLC</t>
  </si>
  <si>
    <t>moosejaw.com</t>
  </si>
  <si>
    <t>https://www.linkedin.com/pub/anthony-miller/2/6a8/484</t>
  </si>
  <si>
    <t>Tue Jan 02 2018 08:36:05</t>
  </si>
  <si>
    <t>Folsom</t>
  </si>
  <si>
    <t>150 Parkshore Dr</t>
  </si>
  <si>
    <t>95630</t>
  </si>
  <si>
    <t>(877) 873-1550</t>
  </si>
  <si>
    <t>Grieshaber</t>
  </si>
  <si>
    <t>michele.grieshaber@silabs.com</t>
  </si>
  <si>
    <t>Silicon Labs</t>
  </si>
  <si>
    <t>cloudlock.com</t>
  </si>
  <si>
    <t>Semiconductors</t>
  </si>
  <si>
    <t>https://www.linkedin.com/pub/michele-grieshaber/8/ba5/79</t>
  </si>
  <si>
    <t>Tue Jan 02 2018 08:36:12</t>
  </si>
  <si>
    <t>400 West Cesar Chavez</t>
  </si>
  <si>
    <t>(512) 416-8500</t>
  </si>
  <si>
    <t>Ramos</t>
  </si>
  <si>
    <t>rick.ramos@healthjoy.com</t>
  </si>
  <si>
    <t>HealthJoy</t>
  </si>
  <si>
    <t>https://www.linkedin.com/pub/rick-ramos/0/510/1a</t>
  </si>
  <si>
    <t>Tue Jan 02 2018 08:36:21</t>
  </si>
  <si>
    <t>215 W. Superior Street</t>
  </si>
  <si>
    <t>(855) 947-6900</t>
  </si>
  <si>
    <t>Mancini</t>
  </si>
  <si>
    <t>jeff.mancini@related.com</t>
  </si>
  <si>
    <t>Related Companies</t>
  </si>
  <si>
    <t>https://www.linkedin.com/pub/jeff-mancini/15/5b9/2a7</t>
  </si>
  <si>
    <t>Tue Jan 02 2018 08:36:31</t>
  </si>
  <si>
    <t>60 Columbus Circle</t>
  </si>
  <si>
    <t>10023</t>
  </si>
  <si>
    <t>(212) 801-1000</t>
  </si>
  <si>
    <t>Wyn</t>
  </si>
  <si>
    <t>Partington</t>
  </si>
  <si>
    <t>w.partington@nextech.com</t>
  </si>
  <si>
    <t>Nextech Systems</t>
  </si>
  <si>
    <t>skillsurvey.com</t>
  </si>
  <si>
    <t>https://www.linkedin.com/pub/wyn-partington/8/487/675</t>
  </si>
  <si>
    <t>Tue Jan 02 2018 08:36:39</t>
  </si>
  <si>
    <t>5550 West Executive Drive</t>
  </si>
  <si>
    <t>33609</t>
  </si>
  <si>
    <t>(813) 425-9200</t>
  </si>
  <si>
    <t>Joy</t>
  </si>
  <si>
    <t>Nemitz</t>
  </si>
  <si>
    <t>jnemitz@lookingglasscyber.com</t>
  </si>
  <si>
    <t>LookingGlass Cyber Solutions, Inc.</t>
  </si>
  <si>
    <t>lookingglasscyber.com</t>
  </si>
  <si>
    <t>https://www.linkedin.com/pub/joy-nemitz/0/844/a16</t>
  </si>
  <si>
    <t>Wed Jan 03 2018 04:28:54</t>
  </si>
  <si>
    <t>dxc.technology</t>
  </si>
  <si>
    <t>10740 Park Ridge Blvd, Suite 200</t>
  </si>
  <si>
    <t>(703) 351-1000</t>
  </si>
  <si>
    <t>William</t>
  </si>
  <si>
    <t>Zielke</t>
  </si>
  <si>
    <t>william.zielke@ingomoney.com</t>
  </si>
  <si>
    <t>Ingo Money</t>
  </si>
  <si>
    <t>zeroturnaround.com</t>
  </si>
  <si>
    <t>https://www.linkedin.com/pub/william-zielke/0/783/826</t>
  </si>
  <si>
    <t>Tue Jan 02 2018 08:36:55</t>
  </si>
  <si>
    <t xml:space="preserve"> 11545 Wills Road</t>
  </si>
  <si>
    <t>30009</t>
  </si>
  <si>
    <t>(229) 276-3990</t>
  </si>
  <si>
    <t>Pete</t>
  </si>
  <si>
    <t>Agresta</t>
  </si>
  <si>
    <t>pagresta@lookingglasscyber.com</t>
  </si>
  <si>
    <t>Allyson</t>
  </si>
  <si>
    <t>Barr</t>
  </si>
  <si>
    <t>https://www.linkedin.com/pub/pete-agresta/0/185/65b</t>
  </si>
  <si>
    <t>Tue Jan 02 2018 05:32:57</t>
  </si>
  <si>
    <t>abarr@attivio.com</t>
  </si>
  <si>
    <t>Attivio</t>
  </si>
  <si>
    <t>feedzai.com</t>
  </si>
  <si>
    <t>85</t>
  </si>
  <si>
    <t>https://www.linkedin.com/pub/allyson-barr/2/53b/43b</t>
  </si>
  <si>
    <t>Tue Jan 02 2018 08:37:03</t>
  </si>
  <si>
    <t>(857) 226-5040</t>
  </si>
  <si>
    <t>Hansen</t>
  </si>
  <si>
    <t>tracy.hansen@renaissance.com</t>
  </si>
  <si>
    <t>Renaissance Learning</t>
  </si>
  <si>
    <t>aravo.com</t>
  </si>
  <si>
    <t>https://www.linkedin.com/pub/tracy-hansen/0/6a4/678</t>
  </si>
  <si>
    <t>Tue Jan 02 2018 08:37:10</t>
  </si>
  <si>
    <t>Wisconsin Rapids</t>
  </si>
  <si>
    <t>2911 Peach street</t>
  </si>
  <si>
    <t>54495</t>
  </si>
  <si>
    <t>(715) 424-3636</t>
  </si>
  <si>
    <t>Bratati</t>
  </si>
  <si>
    <t>Ghosh</t>
  </si>
  <si>
    <t>bratati.ghosh@ibsplc.com</t>
  </si>
  <si>
    <t>IBS Software Services</t>
  </si>
  <si>
    <t>izotope.com</t>
  </si>
  <si>
    <t>https://www.linkedin.com/pub/bratati-ghosh/0/687/526</t>
  </si>
  <si>
    <t>Tue Jan 02 2018 08:37:20</t>
  </si>
  <si>
    <t>Trivandrum</t>
  </si>
  <si>
    <t>Kerala</t>
  </si>
  <si>
    <t>IBS Software Services Pvt. Ltd</t>
  </si>
  <si>
    <t>365581</t>
  </si>
  <si>
    <t>0471 661 4200</t>
  </si>
  <si>
    <t>Gerard</t>
  </si>
  <si>
    <t>michael.gerard@e-spirit.com</t>
  </si>
  <si>
    <t>e-Spirit Inc.</t>
  </si>
  <si>
    <t>seerene.com</t>
  </si>
  <si>
    <t>https://www.linkedin.com/pub/michael-gerard/1/206/527</t>
  </si>
  <si>
    <t>Tue Jan 02 2018 08:37:28</t>
  </si>
  <si>
    <t>One Cranberry Hill</t>
  </si>
  <si>
    <t>02421</t>
  </si>
  <si>
    <t>(781) 862-5511</t>
  </si>
  <si>
    <t>Cristin</t>
  </si>
  <si>
    <t>Balog</t>
  </si>
  <si>
    <t>cbalog@nexient.com</t>
  </si>
  <si>
    <t>Nexient</t>
  </si>
  <si>
    <t>nexient.com</t>
  </si>
  <si>
    <t>https://www.linkedin.com/pub/cristin-balog/0/24/1a5</t>
  </si>
  <si>
    <t>Tue Jan 02 2018 05:36:34</t>
  </si>
  <si>
    <t>94560</t>
  </si>
  <si>
    <t>(415) 992-7277</t>
  </si>
  <si>
    <t>Rohit</t>
  </si>
  <si>
    <t>Wadhwa</t>
  </si>
  <si>
    <t>VP and Chief Marketing Officer</t>
  </si>
  <si>
    <t>rohit.wadhwa@exlservice.com</t>
  </si>
  <si>
    <t>EXL</t>
  </si>
  <si>
    <t>https://www.linkedin.com/pub/rohit-wadhwa/41/a27/1b6</t>
  </si>
  <si>
    <t>Tue Jan 02 2018 08:37:37</t>
  </si>
  <si>
    <t>280 Park Ave.</t>
  </si>
  <si>
    <t>(212) 277-7100</t>
  </si>
  <si>
    <t>-</t>
  </si>
  <si>
    <t>Berrebi</t>
  </si>
  <si>
    <t>Chief Technology and Direct Marketing Officer</t>
  </si>
  <si>
    <t>-berrebi@prismamedia.com</t>
  </si>
  <si>
    <t>Prisma Media</t>
  </si>
  <si>
    <t>Newspapers</t>
  </si>
  <si>
    <t>https://www.linkedin.com/pub/david-berrebi/0/292/763</t>
  </si>
  <si>
    <t>Tue Jan 02 2018 08:37:46</t>
  </si>
  <si>
    <t>Raguin</t>
  </si>
  <si>
    <t>Gennevilliers</t>
  </si>
  <si>
    <t>jraguin@seismic.com</t>
  </si>
  <si>
    <t>Seismic Software</t>
  </si>
  <si>
    <t>13, rue Henri Barbusse</t>
  </si>
  <si>
    <t>92624</t>
  </si>
  <si>
    <t>seismic.com</t>
  </si>
  <si>
    <t>01 73 05 45 45</t>
  </si>
  <si>
    <t>https://www.linkedin.com/pub/john-raguin/2/870/108</t>
  </si>
  <si>
    <t>Tue Jan 02 2018 05:38:04</t>
  </si>
  <si>
    <t>12770 El Camino Real</t>
  </si>
  <si>
    <t>(855) 466-8748</t>
  </si>
  <si>
    <t>Yama</t>
  </si>
  <si>
    <t>Habibzai</t>
  </si>
  <si>
    <t>yhabibzai@densify.com</t>
  </si>
  <si>
    <t>Densify</t>
  </si>
  <si>
    <t>https://www.linkedin.com/pub/yama-habibzai/1/8b/b81</t>
  </si>
  <si>
    <t>Tue Jan 02 2018 08:37:53</t>
  </si>
  <si>
    <t>Richmond Hill</t>
  </si>
  <si>
    <t>ON</t>
  </si>
  <si>
    <t>45 Vogell Road</t>
  </si>
  <si>
    <t>L4B 3P6</t>
  </si>
  <si>
    <t>(905) 731-0090</t>
  </si>
  <si>
    <t>Potts</t>
  </si>
  <si>
    <t>Chief Revenue Officer (CRO)</t>
  </si>
  <si>
    <t>spotts@determine.com</t>
  </si>
  <si>
    <t>Determine</t>
  </si>
  <si>
    <t>determine.com</t>
  </si>
  <si>
    <t>Will</t>
  </si>
  <si>
    <t>Cartwright</t>
  </si>
  <si>
    <t>Founding President</t>
  </si>
  <si>
    <t>will.cartwright@getknownpros.com</t>
  </si>
  <si>
    <t>https://www.linkedin.com/pub/steve-potts/0/2aa/5b8</t>
  </si>
  <si>
    <t>Get Known Pros</t>
  </si>
  <si>
    <t>Tue Jan 02 2018 04:50:09</t>
  </si>
  <si>
    <t>615 W. Carmel Drive</t>
  </si>
  <si>
    <t>46032</t>
  </si>
  <si>
    <t>(877) 806-1932</t>
  </si>
  <si>
    <t>https://www.linkedin.com/pub/will-cartwright/11a/774/a79</t>
  </si>
  <si>
    <t>Tue Jan 02 2018 08:38:06</t>
  </si>
  <si>
    <t>Garden City South</t>
  </si>
  <si>
    <t>200 Kilburn Road South</t>
  </si>
  <si>
    <t>11530</t>
  </si>
  <si>
    <t>(516) 350-0807</t>
  </si>
  <si>
    <t>Linda</t>
  </si>
  <si>
    <t>Bernier</t>
  </si>
  <si>
    <t>linda.bernier@skygenusa.com</t>
  </si>
  <si>
    <t>SKYGEN USA</t>
  </si>
  <si>
    <t>https://www.linkedin.com/pub/linda-bernier/1/907/a37</t>
  </si>
  <si>
    <t>Tue Jan 02 2018 08:38:16</t>
  </si>
  <si>
    <t>Menomonee Falls</t>
  </si>
  <si>
    <t>W140 N8981 Lilly Rd.</t>
  </si>
  <si>
    <t>53051</t>
  </si>
  <si>
    <t>Maranian</t>
  </si>
  <si>
    <t>Chief Product, Technology &amp; Marketing Officer</t>
  </si>
  <si>
    <t>ken.maranian@stratfor.com</t>
  </si>
  <si>
    <t>Stratfor</t>
  </si>
  <si>
    <t>alphonso.tv</t>
  </si>
  <si>
    <t>https://www.linkedin.com/pub/ken-maranian/1/103/68b</t>
  </si>
  <si>
    <t>Tue Jan 02 2018 08:38:23</t>
  </si>
  <si>
    <t>P.O. Box 92529</t>
  </si>
  <si>
    <t>78709-2529</t>
  </si>
  <si>
    <t>(512) 744-4300</t>
  </si>
  <si>
    <t>Frazier</t>
  </si>
  <si>
    <t>fmiller@wrike.com</t>
  </si>
  <si>
    <t>Wrike</t>
  </si>
  <si>
    <t>wrike.com</t>
  </si>
  <si>
    <t>https://www.linkedin.com/pub/frazier-miller/0/2b/315</t>
  </si>
  <si>
    <t>Tue Jan 02 2018 04:14:49</t>
  </si>
  <si>
    <t>Ozgur</t>
  </si>
  <si>
    <t>Uzuner</t>
  </si>
  <si>
    <t>Chief Growth Officer</t>
  </si>
  <si>
    <t>ozgur@steadyapp.com</t>
  </si>
  <si>
    <t>Steady</t>
  </si>
  <si>
    <t>10 S Almaden Blvd,</t>
  </si>
  <si>
    <t>95113</t>
  </si>
  <si>
    <t>(877) 779-7453</t>
  </si>
  <si>
    <t>cypress.com</t>
  </si>
  <si>
    <t>https://www.linkedin.com/pub/ozgur-uzuner/7/42a/679</t>
  </si>
  <si>
    <t>Tue Jan 02 2018 08:38:30</t>
  </si>
  <si>
    <t>1175 Peachtree Road NE</t>
  </si>
  <si>
    <t>(404) 201-5008</t>
  </si>
  <si>
    <t>Prough</t>
  </si>
  <si>
    <t>SVP, Chief Revenue Officer</t>
  </si>
  <si>
    <t>yprough@ign.com</t>
  </si>
  <si>
    <t>IGN Entertainment</t>
  </si>
  <si>
    <t>https://www.linkedin.com/pub/yael-prough/0/7b8/255</t>
  </si>
  <si>
    <t>Tue Jan 02 2018 08:38:37</t>
  </si>
  <si>
    <t>625 Second Street</t>
  </si>
  <si>
    <t>(415) 696-5453</t>
  </si>
  <si>
    <t>frazier.miller@wrike.com</t>
  </si>
  <si>
    <t>Wed Jan 03 2018 03:12:50</t>
  </si>
  <si>
    <t>Derrek</t>
  </si>
  <si>
    <t>Hallock</t>
  </si>
  <si>
    <t>derrek.hallock@zones.com</t>
  </si>
  <si>
    <t>Zones, Inc.</t>
  </si>
  <si>
    <t>atriark.com</t>
  </si>
  <si>
    <t>https://www.linkedin.com/pub/derrek-hallock/3/b12/771</t>
  </si>
  <si>
    <t>Tue Jan 02 2018 08:38:45</t>
  </si>
  <si>
    <t>Auburn</t>
  </si>
  <si>
    <t>1102 15th St SW, Suite 102</t>
  </si>
  <si>
    <t>98001-6509</t>
  </si>
  <si>
    <t>(253) 205-3000</t>
  </si>
  <si>
    <t>Weingard</t>
  </si>
  <si>
    <t>Vice President and Chief Marketing Officer</t>
  </si>
  <si>
    <t>pweingard@nypublicradio.org</t>
  </si>
  <si>
    <t>New York Public Radio</t>
  </si>
  <si>
    <t>deloittedigital.com</t>
  </si>
  <si>
    <t>https://www.linkedin.com/pub/peter-weingard/0/195/a18</t>
  </si>
  <si>
    <t>Tue Jan 02 2018 08:38:53</t>
  </si>
  <si>
    <t>acarty@diligent.com</t>
  </si>
  <si>
    <t>160 Varick Street</t>
  </si>
  <si>
    <t>(646) 829-4400</t>
  </si>
  <si>
    <t>Wed Jan 03 2018 04:25:20</t>
  </si>
  <si>
    <t>Lucrecia</t>
  </si>
  <si>
    <t>Carreras</t>
  </si>
  <si>
    <t>Chief Channel and Marketing Officer</t>
  </si>
  <si>
    <t>lcarreras@adistec.com</t>
  </si>
  <si>
    <t>Adistec</t>
  </si>
  <si>
    <t>246</t>
  </si>
  <si>
    <t>https://www.linkedin.com/pub/lucrecia-carreras/1a/b84/169</t>
  </si>
  <si>
    <t>Tue Jan 02 2018 08:39:01</t>
  </si>
  <si>
    <t>7620 NW 25 Street, Unit 7</t>
  </si>
  <si>
    <t>33122</t>
  </si>
  <si>
    <t>(786) 221-2300</t>
  </si>
  <si>
    <t>Barrett</t>
  </si>
  <si>
    <t>Foster</t>
  </si>
  <si>
    <t>barrett.foster@wrike.com</t>
  </si>
  <si>
    <t>https://www.linkedin.com/pub/barrett-foster/1/501/405</t>
  </si>
  <si>
    <t>Tue Jan 02 2018 06:10:19</t>
  </si>
  <si>
    <t>Hassan</t>
  </si>
  <si>
    <t>Rashid</t>
  </si>
  <si>
    <t>hassan.rashid@tavant.com</t>
  </si>
  <si>
    <t>Tavant</t>
  </si>
  <si>
    <t>https://www.linkedin.com/pub/hassan-rashid/5/a7b/759</t>
  </si>
  <si>
    <t>Tue Jan 02 2018 08:39:08</t>
  </si>
  <si>
    <t>(408) 519-5400</t>
  </si>
  <si>
    <t>George</t>
  </si>
  <si>
    <t>Ravich</t>
  </si>
  <si>
    <t>georger@earnix.com</t>
  </si>
  <si>
    <t>Earnix</t>
  </si>
  <si>
    <t>https://www.linkedin.com/pub/george-ravich/0/632/7b4</t>
  </si>
  <si>
    <t>Tue Jan 02 2018 08:39:15</t>
  </si>
  <si>
    <t>Reagh</t>
  </si>
  <si>
    <t>john.reagh@experticity.com</t>
  </si>
  <si>
    <t>Experticity</t>
  </si>
  <si>
    <t>Experticity.com</t>
  </si>
  <si>
    <t>https://www.linkedin.com/pub/john-reagh/1/39/3a2</t>
  </si>
  <si>
    <t>Tue Jan 02 2018 04:37:57</t>
  </si>
  <si>
    <t>9 Exchange Place</t>
  </si>
  <si>
    <t>(888) 814-4764</t>
  </si>
  <si>
    <t>grant.johnson@kofax.com</t>
  </si>
  <si>
    <t>Kofax</t>
  </si>
  <si>
    <t>https://www.linkedin.com/pub/grant-johnson/0/a7/360</t>
  </si>
  <si>
    <t>Tue Jan 02 2018 08:39:22</t>
  </si>
  <si>
    <t>15211 Laguna Canyon Rd</t>
  </si>
  <si>
    <t>92618-3603</t>
  </si>
  <si>
    <t>(949) 783-1000</t>
  </si>
  <si>
    <t>Manav</t>
  </si>
  <si>
    <t>Khurana</t>
  </si>
  <si>
    <t>Pingree</t>
  </si>
  <si>
    <t>manavkhurana@invisionapp.com</t>
  </si>
  <si>
    <t>InVision</t>
  </si>
  <si>
    <t>dpingree@moosejaw.com</t>
  </si>
  <si>
    <t>invisionapp.com</t>
  </si>
  <si>
    <t>Moosejaw Mountaineering</t>
  </si>
  <si>
    <t>https://www.linkedin.com/pub/manav-khurana/0/b7/b60</t>
  </si>
  <si>
    <t>Wed Jan 03 2018 04:00:02</t>
  </si>
  <si>
    <t>https://www.linkedin.com/pub/dan-pingree/0/a68/7aa</t>
  </si>
  <si>
    <t>41 Madison Ave</t>
  </si>
  <si>
    <t>Tue Jan 02 2018 08:39:30</t>
  </si>
  <si>
    <t>(212) 557-5554</t>
  </si>
  <si>
    <t>Madison Heights</t>
  </si>
  <si>
    <t>32200 North Avis</t>
  </si>
  <si>
    <t>48071</t>
  </si>
  <si>
    <t>(248) 246-4000</t>
  </si>
  <si>
    <t>Hamann</t>
  </si>
  <si>
    <t>Automox</t>
  </si>
  <si>
    <t>https://www.linkedin.com/pub/holly-hamann/0/7a6/251</t>
  </si>
  <si>
    <t>Bernd</t>
  </si>
  <si>
    <t>Leger</t>
  </si>
  <si>
    <t>bernd@cloudlock.com</t>
  </si>
  <si>
    <t>CloudLock - Now part of Cisco</t>
  </si>
  <si>
    <t>https://www.linkedin.com/pub/bernd-leger/0/a4/211</t>
  </si>
  <si>
    <t>Tue Jan 02 2018 08:39:40</t>
  </si>
  <si>
    <t>Suite 105</t>
  </si>
  <si>
    <t>02453</t>
  </si>
  <si>
    <t>(781) 996-4332</t>
  </si>
  <si>
    <t>268</t>
  </si>
  <si>
    <t>Spring</t>
  </si>
  <si>
    <t>richard.spring@eagleview.com</t>
  </si>
  <si>
    <t>EagleView</t>
  </si>
  <si>
    <t>eagleview.com</t>
  </si>
  <si>
    <t>https://www.linkedin.com/pub/richard-spring/8/391/60a</t>
  </si>
  <si>
    <t>Tue Jan 02 2018 05:37:32</t>
  </si>
  <si>
    <t>Bothell</t>
  </si>
  <si>
    <t>3700 Monte Villa Pkwy,</t>
  </si>
  <si>
    <t>98021</t>
  </si>
  <si>
    <t>(855) 984-6590</t>
  </si>
  <si>
    <t>Terry</t>
  </si>
  <si>
    <t>mreed@skillsurvey.com</t>
  </si>
  <si>
    <t>Erdle</t>
  </si>
  <si>
    <t>SkillSurvey</t>
  </si>
  <si>
    <t>terdle@restaurant.org</t>
  </si>
  <si>
    <t>National Restaurant Association</t>
  </si>
  <si>
    <t>restaurant.org</t>
  </si>
  <si>
    <t>Restaurants</t>
  </si>
  <si>
    <t>https://www.linkedin.com/pub/terry-erdle/0/4a9/12</t>
  </si>
  <si>
    <t>Tue Jan 02 2018 05:41:54</t>
  </si>
  <si>
    <t>https://www.linkedin.com/pub/michelle-healy-reed/0/416/478</t>
  </si>
  <si>
    <t>Tue Jan 02 2018 08:40:06</t>
  </si>
  <si>
    <t>2055 L Street, NW</t>
  </si>
  <si>
    <t>20036</t>
  </si>
  <si>
    <t>(202) 331-5900</t>
  </si>
  <si>
    <t>Berwyn</t>
  </si>
  <si>
    <t>1235 Westlakes Drive</t>
  </si>
  <si>
    <t>19312</t>
  </si>
  <si>
    <t>(610) 947-6300</t>
  </si>
  <si>
    <t>Stockman</t>
  </si>
  <si>
    <t>DXC Technology</t>
  </si>
  <si>
    <t>simplilearn.com</t>
  </si>
  <si>
    <t>rmba@ntrustinfotech.com</t>
  </si>
  <si>
    <t>NTrust Infotech</t>
  </si>
  <si>
    <t>ntrustinfotech.com</t>
  </si>
  <si>
    <t>https://www.linkedin.com/pub/richard-platzek-mba/0/3b5/ab9</t>
  </si>
  <si>
    <t>Tue Jan 02 2018 05:46:38</t>
  </si>
  <si>
    <t>230 Commerce</t>
  </si>
  <si>
    <t>92602</t>
  </si>
  <si>
    <t>(562) 207-1610</t>
  </si>
  <si>
    <t>Duffy</t>
  </si>
  <si>
    <t>matthew.duffy@zeroturnaround.com</t>
  </si>
  <si>
    <t>ZeroTurnaround</t>
  </si>
  <si>
    <t>https://www.linkedin.com/pub/matthew-duffy/5/607/b71</t>
  </si>
  <si>
    <t>Tue Jan 02 2018 08:40:20</t>
  </si>
  <si>
    <t>Estonia</t>
  </si>
  <si>
    <t>Tartu</t>
  </si>
  <si>
    <t>Ülikooli 2</t>
  </si>
  <si>
    <t>51009</t>
  </si>
  <si>
    <t>Barkdoll</t>
  </si>
  <si>
    <t>jim.barkdoll@titus.com</t>
  </si>
  <si>
    <t>TITUS</t>
  </si>
  <si>
    <t>titus.com</t>
  </si>
  <si>
    <t>https://www.linkedin.com/pub/jim-barkdoll/3/a4/56b</t>
  </si>
  <si>
    <t>Tue Jan 02 2018 04:36:36</t>
  </si>
  <si>
    <t>Loc</t>
  </si>
  <si>
    <t>Ottawa</t>
  </si>
  <si>
    <t>Nguyen</t>
  </si>
  <si>
    <t>343 Preston St.</t>
  </si>
  <si>
    <t>K1S 1N4</t>
  </si>
  <si>
    <t>(613) 820-5111</t>
  </si>
  <si>
    <t>loc.nguyen@feedzai.com</t>
  </si>
  <si>
    <t>Feedzai</t>
  </si>
  <si>
    <t>sevenlakes.com</t>
  </si>
  <si>
    <t>https://www.linkedin.com/pub/loc-d-nguyen/0/260/3aa</t>
  </si>
  <si>
    <t>Tue Jan 02 2018 08:40:27</t>
  </si>
  <si>
    <t>1875 South Grant Street</t>
  </si>
  <si>
    <t>(650) 260-8924</t>
  </si>
  <si>
    <t>Nicholson</t>
  </si>
  <si>
    <t>BookingBug</t>
  </si>
  <si>
    <t>Kimberley</t>
  </si>
  <si>
    <t>Allan</t>
  </si>
  <si>
    <t>kallan@aravo.com</t>
  </si>
  <si>
    <t>Aravo Solutions - Third Party Risk Management</t>
  </si>
  <si>
    <t>calipercorp.com</t>
  </si>
  <si>
    <t>https://www.linkedin.com/pub/kimberley-allan/1/399/902</t>
  </si>
  <si>
    <t>Tue Jan 02 2018 08:40:39</t>
  </si>
  <si>
    <t>555 California Street</t>
  </si>
  <si>
    <t>Ackerlund</t>
  </si>
  <si>
    <t>ray.ackerlund@skyward.com</t>
  </si>
  <si>
    <t>Skyward</t>
  </si>
  <si>
    <t>skyward.com</t>
  </si>
  <si>
    <t>https://www.linkedin.com/pub/ray-ackerlund/4/225/ab0</t>
  </si>
  <si>
    <t>Tue Jan 02 2018 05:37:56</t>
  </si>
  <si>
    <t>Stevens Point</t>
  </si>
  <si>
    <t>2601 Skyward Drive</t>
  </si>
  <si>
    <t>54482</t>
  </si>
  <si>
    <t>Bigay</t>
  </si>
  <si>
    <t>jbigay@izotope.com</t>
  </si>
  <si>
    <t>iZotope, Inc.</t>
  </si>
  <si>
    <t>https://www.linkedin.com/pub/john-bigay/0/10a/b05</t>
  </si>
  <si>
    <t>Tue Jan 02 2018 08:40:46</t>
  </si>
  <si>
    <t>60 Hampshire Street</t>
  </si>
  <si>
    <t>02139</t>
  </si>
  <si>
    <t>(617) 577-7799</t>
  </si>
  <si>
    <t>Bart</t>
  </si>
  <si>
    <t>Waldeck</t>
  </si>
  <si>
    <t>CMO &amp; SVP Product Stategy</t>
  </si>
  <si>
    <t>bart.waldeck@tangoanalytics.com</t>
  </si>
  <si>
    <t>Tango Corp.</t>
  </si>
  <si>
    <t>tangoanalytics.com</t>
  </si>
  <si>
    <t>https://www.linkedin.com/pub/bart-waldeck/1/75a/251</t>
  </si>
  <si>
    <t>Grenney</t>
  </si>
  <si>
    <t>6225 North State Hwy 161</t>
  </si>
  <si>
    <t>jamie.grenney@seerene.com</t>
  </si>
  <si>
    <t>75038</t>
  </si>
  <si>
    <t>Seerene</t>
  </si>
  <si>
    <t>(888) 828-9330</t>
  </si>
  <si>
    <t>https://www.linkedin.com/pub/jamie-grenney/0/b11/a31</t>
  </si>
  <si>
    <t>Tue Jan 02 2018 08:40:56</t>
  </si>
  <si>
    <t>Potsdam</t>
  </si>
  <si>
    <t>Brandenburg</t>
  </si>
  <si>
    <t>August-Bebel-Strasse 26-53</t>
  </si>
  <si>
    <t>14482</t>
  </si>
  <si>
    <t>0331 7062340</t>
  </si>
  <si>
    <t>gigastone.com</t>
  </si>
  <si>
    <t>Bahl</t>
  </si>
  <si>
    <t>neoris.com</t>
  </si>
  <si>
    <t>jbahl@socialsolutions.com</t>
  </si>
  <si>
    <t>Social Solutions</t>
  </si>
  <si>
    <t>socialsolutions.com</t>
  </si>
  <si>
    <t>https://www.linkedin.com/pub/jon-bahl/7/504/56b</t>
  </si>
  <si>
    <t>Tue Jan 02 2018 05:26:46</t>
  </si>
  <si>
    <t>10801-2 North MoPac Expressway</t>
  </si>
  <si>
    <t>(877) 441-2111</t>
  </si>
  <si>
    <t>diaventures.co</t>
  </si>
  <si>
    <t>Rosen</t>
  </si>
  <si>
    <t>joel.rosen@everbridge.com</t>
  </si>
  <si>
    <t>Everbridge</t>
  </si>
  <si>
    <t>everbridge.com</t>
  </si>
  <si>
    <t>https://www.linkedin.com/pub/joel-rosen/0/45/844</t>
  </si>
  <si>
    <t>Wed Jan 03 2018 04:36:04</t>
  </si>
  <si>
    <t>(818) 230-9700</t>
  </si>
  <si>
    <t>inrhythm.com</t>
  </si>
  <si>
    <t>Ashish</t>
  </si>
  <si>
    <t>Jha</t>
  </si>
  <si>
    <t>ashish.jha@se2.com</t>
  </si>
  <si>
    <t>SE2, LLC</t>
  </si>
  <si>
    <t>se2.com</t>
  </si>
  <si>
    <t>https://www.linkedin.com/pub/ashish-jha/1/58a/351</t>
  </si>
  <si>
    <t>Tue Jan 02 2018 05:38:12</t>
  </si>
  <si>
    <t>Topeka</t>
  </si>
  <si>
    <t>KS</t>
  </si>
  <si>
    <t>5801 S.W. 6th Avenue</t>
  </si>
  <si>
    <t>66636</t>
  </si>
  <si>
    <t>(800) 747-3940</t>
  </si>
  <si>
    <t>Sr Product Marketing Manager, Storage</t>
  </si>
  <si>
    <t>jlane@digitalocean.com</t>
  </si>
  <si>
    <t>BlueCieloECM.com</t>
  </si>
  <si>
    <t>https://www.linkedin.com/pub/jason-a-lane/1/19b/930</t>
  </si>
  <si>
    <t>Tue Jan 02 2018 03:01:32</t>
  </si>
  <si>
    <t>Bush</t>
  </si>
  <si>
    <t>allen.bush@alphonso.tv</t>
  </si>
  <si>
    <t>Alphonso Inc.</t>
  </si>
  <si>
    <t>riskspan.com</t>
  </si>
  <si>
    <t>https://www.linkedin.com/pub/allen-bush/1/889/8a6</t>
  </si>
  <si>
    <t>Tue Jan 02 2018 03:01:39</t>
  </si>
  <si>
    <t>321 Castro Street</t>
  </si>
  <si>
    <t>Prigge</t>
  </si>
  <si>
    <t>robert.prigge@jumio.com</t>
  </si>
  <si>
    <t>Jumio Corporation</t>
  </si>
  <si>
    <t>jumio.com</t>
  </si>
  <si>
    <t>https://www.linkedin.com/pub/robert-prigge/0/119/4a0</t>
  </si>
  <si>
    <t>Tue Jan 02 2018 05:09:35</t>
  </si>
  <si>
    <t>268 Lambert Avenue</t>
  </si>
  <si>
    <t>CA 94306</t>
  </si>
  <si>
    <t>(650) 424-8545</t>
  </si>
  <si>
    <t>Cook</t>
  </si>
  <si>
    <t>chris.cook@cypress.com</t>
  </si>
  <si>
    <t>Cypress Semiconductor Corporation</t>
  </si>
  <si>
    <t>percona.com</t>
  </si>
  <si>
    <t>https://www.linkedin.com/pub/chris-cook/0/425/509</t>
  </si>
  <si>
    <t>Tue Jan 02 2018 03:01:47</t>
  </si>
  <si>
    <t>198 Champion Ct.</t>
  </si>
  <si>
    <t>(408) 943-2600</t>
  </si>
  <si>
    <t>Sal</t>
  </si>
  <si>
    <t>Uslugil</t>
  </si>
  <si>
    <t>sal.uslugil@clarabridge.com</t>
  </si>
  <si>
    <t>Clarabridge</t>
  </si>
  <si>
    <t>clarabridge.com</t>
  </si>
  <si>
    <t>Pirinsky</t>
  </si>
  <si>
    <t>apirinsky@forbescommcouncil.com</t>
  </si>
  <si>
    <t>https://www.linkedin.com/pub/sal-uslugil/8/ab1/456</t>
  </si>
  <si>
    <t>Tue Jan 02 2018 05:31:30</t>
  </si>
  <si>
    <t>pypestream.com</t>
  </si>
  <si>
    <t>https://www.linkedin.com/pub/alexander-pirinsky/11/a34/ba6</t>
  </si>
  <si>
    <t>Tue Jan 02 2018 03:02:03</t>
  </si>
  <si>
    <t>11400 Commerce Park Drive</t>
  </si>
  <si>
    <t>(571) 299-1800</t>
  </si>
  <si>
    <t>Larsson</t>
  </si>
  <si>
    <t>daniel.larsson@atriark.com</t>
  </si>
  <si>
    <t>Atriark</t>
  </si>
  <si>
    <t>ez.no</t>
  </si>
  <si>
    <t>https://www.linkedin.com/pub/daniel-larsson/b4/865/8a7</t>
  </si>
  <si>
    <t>Tue Jan 02 2018 03:02:17</t>
  </si>
  <si>
    <t>Wilmington</t>
  </si>
  <si>
    <t>Deleware</t>
  </si>
  <si>
    <t>123 Smith Street</t>
  </si>
  <si>
    <t>19801</t>
  </si>
  <si>
    <t>(302) 683-9065</t>
  </si>
  <si>
    <t>Freddy</t>
  </si>
  <si>
    <t>Mini</t>
  </si>
  <si>
    <t>CEO</t>
  </si>
  <si>
    <t>Netvibes (Dassault Systemes)</t>
  </si>
  <si>
    <t>sciforma.com</t>
  </si>
  <si>
    <t>Kerman</t>
  </si>
  <si>
    <t>mkerman@rdc.com</t>
  </si>
  <si>
    <t>RDC</t>
  </si>
  <si>
    <t>rdc.com</t>
  </si>
  <si>
    <t>https://www.linkedin.com/pub/michael-kerman/0/548/251</t>
  </si>
  <si>
    <t>Tue Jan 02 2018 04:01:46</t>
  </si>
  <si>
    <t>King of Prussia</t>
  </si>
  <si>
    <t>211 S Gulph Rd, Suite 125</t>
  </si>
  <si>
    <t>19406</t>
  </si>
  <si>
    <t>(888) 533-1181</t>
  </si>
  <si>
    <t>Chan</t>
  </si>
  <si>
    <t>Founder and CEO</t>
  </si>
  <si>
    <t>WinOptix</t>
  </si>
  <si>
    <t>connectyourcare.com</t>
  </si>
  <si>
    <t>Shyvee</t>
  </si>
  <si>
    <t>Shi</t>
  </si>
  <si>
    <t>Sr. Consultant</t>
  </si>
  <si>
    <t>shyvee@deloittedigital.com</t>
  </si>
  <si>
    <t>Deloitte Digital</t>
  </si>
  <si>
    <t>mesfire.com</t>
  </si>
  <si>
    <t>https://www.linkedin.com/pub/shyvee-xinyu-shi/23/6a2/1b2</t>
  </si>
  <si>
    <t>Tue Jan 02 2018 03:02:31</t>
  </si>
  <si>
    <t>jaggedpeak.com</t>
  </si>
  <si>
    <t>Carreiro</t>
  </si>
  <si>
    <t>pcarreiro@kinaxis.com</t>
  </si>
  <si>
    <t>Kinaxis</t>
  </si>
  <si>
    <t>kinaxis.com</t>
  </si>
  <si>
    <t>https://www.linkedin.com/pub/paul-carreiro/17/abb/51</t>
  </si>
  <si>
    <t>Tue Jan 02 2018 04:54:51</t>
  </si>
  <si>
    <t>700 Silver Seven Road</t>
  </si>
  <si>
    <t>K2V 1C3</t>
  </si>
  <si>
    <t>(613) 592-5780</t>
  </si>
  <si>
    <t>atsg.net</t>
  </si>
  <si>
    <t>Goode</t>
  </si>
  <si>
    <t>mark.goode@dsiglobal.com</t>
  </si>
  <si>
    <t>DSI ®</t>
  </si>
  <si>
    <t>dsiglobal.com</t>
  </si>
  <si>
    <t>https://www.linkedin.com/pub/mark-goode/22/3a5/213</t>
  </si>
  <si>
    <t>Tue Jan 02 2018 05:30:19</t>
  </si>
  <si>
    <t>Kansas City</t>
  </si>
  <si>
    <t>1201 Walnut Street</t>
  </si>
  <si>
    <t>64106</t>
  </si>
  <si>
    <t>(816) 416-5000</t>
  </si>
  <si>
    <t>morscousa.com</t>
  </si>
  <si>
    <t>framebridge.com</t>
  </si>
  <si>
    <t>Iantosca</t>
  </si>
  <si>
    <t>michael@integralads.com</t>
  </si>
  <si>
    <t>Integral Ad Science</t>
  </si>
  <si>
    <t>integralads.com</t>
  </si>
  <si>
    <t>https://www.linkedin.com/sales/profile/1372819,cDIf,NAME_SEARCH</t>
  </si>
  <si>
    <t>Tue Jan 02 2018 05:39:16</t>
  </si>
  <si>
    <t>comodo.com</t>
  </si>
  <si>
    <t>95 Morton Street, Fl 8</t>
  </si>
  <si>
    <t>(646) 278-4871</t>
  </si>
  <si>
    <t>alamode.com</t>
  </si>
  <si>
    <t>VIPRE.com</t>
  </si>
  <si>
    <t>cellebrite.com</t>
  </si>
  <si>
    <t>westconcomstor.com</t>
  </si>
  <si>
    <t>zackswmg.com</t>
  </si>
  <si>
    <t>Louis</t>
  </si>
  <si>
    <t>Bucciarelli</t>
  </si>
  <si>
    <t>louis.bucciarelli@returnpath.com</t>
  </si>
  <si>
    <t>Return Path</t>
  </si>
  <si>
    <t>returnpath.com</t>
  </si>
  <si>
    <t>https://www.linkedin.com/pub/louis-bucciarelli/2/314/312</t>
  </si>
  <si>
    <t>Tue Jan 02 2018 05:35:47</t>
  </si>
  <si>
    <t>3 Park Avenue</t>
  </si>
  <si>
    <t>(866) 362-4577</t>
  </si>
  <si>
    <t>Moran</t>
  </si>
  <si>
    <t>mmoran@simplilearn.com</t>
  </si>
  <si>
    <t>Simplilearn</t>
  </si>
  <si>
    <t>treesntrends.com</t>
  </si>
  <si>
    <t>https://www.linkedin.com/pub/mark-moran/1/224/117</t>
  </si>
  <si>
    <t>Tue Jan 02 2018 03:09:00</t>
  </si>
  <si>
    <t>201 Spear Street, Suite 1100</t>
  </si>
  <si>
    <t>(844) 532-7688</t>
  </si>
  <si>
    <t>Incandela</t>
  </si>
  <si>
    <t>daniel.incandela@returnpath.com</t>
  </si>
  <si>
    <t>https://www.linkedin.com/pub/daniel-incandela/6/167/268</t>
  </si>
  <si>
    <t>Tue Jan 02 2018 04:07:48</t>
  </si>
  <si>
    <t>embotics.com</t>
  </si>
  <si>
    <t>Sowmya</t>
  </si>
  <si>
    <t>Murthy</t>
  </si>
  <si>
    <t>sowmya.murthy@sevenlakes.com</t>
  </si>
  <si>
    <t>Seven Lakes Technologies</t>
  </si>
  <si>
    <t>nikasolutions.com</t>
  </si>
  <si>
    <t>https://www.linkedin.com/pub/sowmya-murthy/1/49/a15</t>
  </si>
  <si>
    <t>Tue Jan 02 2018 03:09:14</t>
  </si>
  <si>
    <t>Westlake Village</t>
  </si>
  <si>
    <t>2555 Townsgate Road</t>
  </si>
  <si>
    <t>91361</t>
  </si>
  <si>
    <t>(805) 242-4288</t>
  </si>
  <si>
    <t>dealeron.com</t>
  </si>
  <si>
    <t>Senior Vice President Of Sales</t>
  </si>
  <si>
    <t>bm@calipercorp.com</t>
  </si>
  <si>
    <t>Caliper</t>
  </si>
  <si>
    <t>ariba.com</t>
  </si>
  <si>
    <t>https://www.linkedin.com/pub/bryan-m/0/687/a71</t>
  </si>
  <si>
    <t>Tue Jan 02 2018 03:09:32</t>
  </si>
  <si>
    <t>Princeton</t>
  </si>
  <si>
    <t>500 Alexander Park</t>
  </si>
  <si>
    <t>08540</t>
  </si>
  <si>
    <t>(609) 524-1200</t>
  </si>
  <si>
    <t>dealertire.com</t>
  </si>
  <si>
    <t>mediapro.com</t>
  </si>
  <si>
    <t>Harold</t>
  </si>
  <si>
    <t>Katz</t>
  </si>
  <si>
    <t>Moschetto</t>
  </si>
  <si>
    <t>harold.katz@gigastone.com</t>
  </si>
  <si>
    <t xml:space="preserve">CMO </t>
  </si>
  <si>
    <t>Gigastone Corporation</t>
  </si>
  <si>
    <t>marc.moschetto@peoplefluent.com</t>
  </si>
  <si>
    <t>PeopleFluent</t>
  </si>
  <si>
    <t>kahua.com</t>
  </si>
  <si>
    <t>peoplefluent.com</t>
  </si>
  <si>
    <t>https://www.linkedin.com/pub/harold-katz/8/776/548</t>
  </si>
  <si>
    <t>https://www.linkedin.com/pub/marc-moschetto/1/2b6/4b4</t>
  </si>
  <si>
    <t>Tue Jan 02 2018 03:38:27</t>
  </si>
  <si>
    <t>Tue Jan 02 2018 04:15:43</t>
  </si>
  <si>
    <t>15770 Laguna Canyon Road, Suite #100</t>
  </si>
  <si>
    <t>(949) 727-9093</t>
  </si>
  <si>
    <t>300 5th Ave</t>
  </si>
  <si>
    <t>(781) 530-2000</t>
  </si>
  <si>
    <t>coachmarket.com</t>
  </si>
  <si>
    <t>Marcelo</t>
  </si>
  <si>
    <t>Costa</t>
  </si>
  <si>
    <t>Managing Director at NEORIS Brazil</t>
  </si>
  <si>
    <t>marcelo.costa@neoris.com</t>
  </si>
  <si>
    <t>NEORIS</t>
  </si>
  <si>
    <t>universityofcalifornia.edu</t>
  </si>
  <si>
    <t>https://www.linkedin.com/pub/marcelo-costa/0/104/19</t>
  </si>
  <si>
    <t>Tue Jan 02 2018 03:38:40</t>
  </si>
  <si>
    <t>703 Waterford Way, Suite 700</t>
  </si>
  <si>
    <t>33126</t>
  </si>
  <si>
    <t>(305) 728-6000</t>
  </si>
  <si>
    <t>Sab</t>
  </si>
  <si>
    <t>Kanaujia</t>
  </si>
  <si>
    <t>Founder &amp; CEO</t>
  </si>
  <si>
    <t>sab@diaventures.co</t>
  </si>
  <si>
    <t>Dia Ventures</t>
  </si>
  <si>
    <t>ovenbits.com</t>
  </si>
  <si>
    <t>https://www.linkedin.com/pub/sab-kanaujia/0/4b/518</t>
  </si>
  <si>
    <t>Tue Jan 02 2018 03:38:45</t>
  </si>
  <si>
    <t>NEW YORK</t>
  </si>
  <si>
    <t>1325 Avenue of the Americas</t>
  </si>
  <si>
    <t>10019</t>
  </si>
  <si>
    <t>Barry</t>
  </si>
  <si>
    <t>Pruss</t>
  </si>
  <si>
    <t>Principal and Chief Revenue Officer</t>
  </si>
  <si>
    <t xml:space="preserve">Sr Client Director </t>
  </si>
  <si>
    <t>jeden@degdigital.com</t>
  </si>
  <si>
    <t>bpruss@inrhythm.com</t>
  </si>
  <si>
    <t>DEG Digital</t>
  </si>
  <si>
    <t>InRhythm</t>
  </si>
  <si>
    <t>DEGdigital.com</t>
  </si>
  <si>
    <t>sdlcpartners.com</t>
  </si>
  <si>
    <t>https://www.linkedin.com/pub/barry-j-pruss/11/ba4/956</t>
  </si>
  <si>
    <t>https://www.linkedin.com/pub/jeff-eden/0/516/a83</t>
  </si>
  <si>
    <t>Tue Jan 02 2018 03:38:51</t>
  </si>
  <si>
    <t>Tue Jan 02 2018 04:35:14</t>
  </si>
  <si>
    <t xml:space="preserve">140 Broadway </t>
  </si>
  <si>
    <t>10005</t>
  </si>
  <si>
    <t>Overland Park</t>
  </si>
  <si>
    <t>(800) 683-7813</t>
  </si>
  <si>
    <t>6601 College Boulevard</t>
  </si>
  <si>
    <t>66211</t>
  </si>
  <si>
    <t>(913) 498-9988</t>
  </si>
  <si>
    <t>symmetrycorp.com</t>
  </si>
  <si>
    <t>Huw</t>
  </si>
  <si>
    <t>Roberts</t>
  </si>
  <si>
    <t>huw.roberts@bluecieloecm.com</t>
  </si>
  <si>
    <t>BlueCielo ECM Solutions</t>
  </si>
  <si>
    <t>ClearOneAdvantage.com</t>
  </si>
  <si>
    <t>https://www.linkedin.com/pub/huw-roberts/0/b/b05</t>
  </si>
  <si>
    <t>Tue Jan 02 2018 03:39:10</t>
  </si>
  <si>
    <t>Hoofddorp</t>
  </si>
  <si>
    <t>Polarisavenue 1</t>
  </si>
  <si>
    <t>2132 JH</t>
  </si>
  <si>
    <t>088 022 5700</t>
  </si>
  <si>
    <t>Jared</t>
  </si>
  <si>
    <t>Elder</t>
  </si>
  <si>
    <t>jelder@riskspan.com</t>
  </si>
  <si>
    <t>RiskSpan</t>
  </si>
  <si>
    <t>the20.com</t>
  </si>
  <si>
    <t>https://www.linkedin.com/pub/jared-elder/3/539/55b</t>
  </si>
  <si>
    <t>Tue Jan 02 2018 03:39:18</t>
  </si>
  <si>
    <t>1300 17th Street North</t>
  </si>
  <si>
    <t>(703) 956-5200</t>
  </si>
  <si>
    <t>Pacific Union Finanical</t>
  </si>
  <si>
    <t>konviere.com</t>
  </si>
  <si>
    <t>Allison</t>
  </si>
  <si>
    <t>Pickens</t>
  </si>
  <si>
    <t>allison.pickens@gainsight.com</t>
  </si>
  <si>
    <t>Laurie</t>
  </si>
  <si>
    <t>Coffin</t>
  </si>
  <si>
    <t>laurie.coffin@percona.com</t>
  </si>
  <si>
    <t>Percona</t>
  </si>
  <si>
    <t>https://www.linkedin.com/pub/allison-pickens/b/121/4a7</t>
  </si>
  <si>
    <t>https://www.linkedin.com/pub/laurie-coffin/0/895/77</t>
  </si>
  <si>
    <t>Tue Jan 02 2018 04:59:03</t>
  </si>
  <si>
    <t>Tue Jan 02 2018 03:39:30</t>
  </si>
  <si>
    <t>8081 Arco Corporate Drive</t>
  </si>
  <si>
    <t>27617</t>
  </si>
  <si>
    <t>Zvi</t>
  </si>
  <si>
    <t>Moshkoviz</t>
  </si>
  <si>
    <t>zmoshkoviz@pypestream.com</t>
  </si>
  <si>
    <t>Pypestream</t>
  </si>
  <si>
    <t>thinkwgroup.com</t>
  </si>
  <si>
    <t>https://www.linkedin.com/pub/zvi-moshkoviz/0/760/367</t>
  </si>
  <si>
    <t>Tue Jan 02 2018 03:39:38</t>
  </si>
  <si>
    <t>122 W 26th Street</t>
  </si>
  <si>
    <t>(866) 444-7973</t>
  </si>
  <si>
    <t>Stewart</t>
  </si>
  <si>
    <t>jstewart@gainsight.com</t>
  </si>
  <si>
    <t>https://www.linkedin.com/pub/jason-stewart/0/970/9a</t>
  </si>
  <si>
    <t>Tue Jan 02 2018 05:11:46</t>
  </si>
  <si>
    <t>Roland</t>
  </si>
  <si>
    <t>Benedetti</t>
  </si>
  <si>
    <t>Chief Product &amp; Marketing Officer</t>
  </si>
  <si>
    <t>roland.benedetti@ez.no</t>
  </si>
  <si>
    <t>eZ Systems</t>
  </si>
  <si>
    <t>interworks.com</t>
  </si>
  <si>
    <t>https://www.linkedin.com/pub/roland-benedetti/0/1b4/192</t>
  </si>
  <si>
    <t>Tue Jan 02 2018 03:39:47</t>
  </si>
  <si>
    <t>Porsgrunn</t>
  </si>
  <si>
    <t>Porselensvegen 18</t>
  </si>
  <si>
    <t>Humphrey</t>
  </si>
  <si>
    <t>robert.humphrey@forgerock.com</t>
  </si>
  <si>
    <t>ForgeRock</t>
  </si>
  <si>
    <t>forgerock.com</t>
  </si>
  <si>
    <t>Valerie</t>
  </si>
  <si>
    <t>Zeller</t>
  </si>
  <si>
    <t>vzeller@sciforma.com</t>
  </si>
  <si>
    <t>https://www.linkedin.com/pub/robert-humphrey/8/301/609</t>
  </si>
  <si>
    <t>Sciforma Corporation</t>
  </si>
  <si>
    <t>Wed Jan 03 2018 04:24:05</t>
  </si>
  <si>
    <t>mobodexter.com</t>
  </si>
  <si>
    <t>201 Mission Street, Suite 2900</t>
  </si>
  <si>
    <t>https://www.linkedin.com/pub/valerie-zeller/0/234/6a0</t>
  </si>
  <si>
    <t>(415) 599-1100</t>
  </si>
  <si>
    <t>Tue Jan 02 2018 03:39:55</t>
  </si>
  <si>
    <t>4880 Stevens Creek Blvd, Suite 102</t>
  </si>
  <si>
    <t>95129</t>
  </si>
  <si>
    <t>(800) 533-9876</t>
  </si>
  <si>
    <t>Trisha</t>
  </si>
  <si>
    <t>Paine</t>
  </si>
  <si>
    <t>trisha.paine@connectyourcare.com</t>
  </si>
  <si>
    <t>ConnectYourCare</t>
  </si>
  <si>
    <t>topovs.com</t>
  </si>
  <si>
    <t>https://www.linkedin.com/pub/trisha-paine/4/125/157</t>
  </si>
  <si>
    <t>Tue Jan 02 2018 03:40:03</t>
  </si>
  <si>
    <t>Hunt Valley</t>
  </si>
  <si>
    <t>307 International Circle</t>
  </si>
  <si>
    <t>21030</t>
  </si>
  <si>
    <t>(410) 891-1000</t>
  </si>
  <si>
    <t>Shridhar</t>
  </si>
  <si>
    <t>Chief Information Officer &amp; Vice President of Marketing</t>
  </si>
  <si>
    <t>sshah@mesfire.com</t>
  </si>
  <si>
    <t>Municipal Emergency Services, Inc. (MES)</t>
  </si>
  <si>
    <t>elementsolutions.com</t>
  </si>
  <si>
    <t>Public Safety</t>
  </si>
  <si>
    <t>https://www.linkedin.com/pub/shridhar-shah/2/5b8/9a7</t>
  </si>
  <si>
    <t>Tue Jan 02 2018 03:40:11</t>
  </si>
  <si>
    <t>Southbury</t>
  </si>
  <si>
    <t>7 Poverty Road</t>
  </si>
  <si>
    <t>06488</t>
  </si>
  <si>
    <t>(203) 364-0620</t>
  </si>
  <si>
    <t>Wirta</t>
  </si>
  <si>
    <t>david.wirta@vology.com</t>
  </si>
  <si>
    <t>Vology</t>
  </si>
  <si>
    <t>vology.com</t>
  </si>
  <si>
    <t>https://www.linkedin.com/pub/david-wirta/8/799/70a</t>
  </si>
  <si>
    <t>Tue Jan 02 2018 05:22:30</t>
  </si>
  <si>
    <t>Vince</t>
  </si>
  <si>
    <t>Fabrizzi</t>
  </si>
  <si>
    <t>Clearwater</t>
  </si>
  <si>
    <t>vfabrizzi@jaggedpeak.com</t>
  </si>
  <si>
    <t>Jagged Peak</t>
  </si>
  <si>
    <t>15950 Bay Vista Dr</t>
  </si>
  <si>
    <t>33760</t>
  </si>
  <si>
    <t>(813) 852-6400</t>
  </si>
  <si>
    <t>https://www.linkedin.com/pub/vince-fabrizzi/2b/3b4/a55</t>
  </si>
  <si>
    <t>Tue Jan 02 2018 03:40:19</t>
  </si>
  <si>
    <t>7650 W. Courtney Campbell Causeway</t>
  </si>
  <si>
    <t>(800) 430-1312</t>
  </si>
  <si>
    <t>Kubycheck</t>
  </si>
  <si>
    <t>ekubycheck@atsg.net</t>
  </si>
  <si>
    <t>ATSG</t>
  </si>
  <si>
    <t>careerarc.com</t>
  </si>
  <si>
    <t>https://www.linkedin.com/pub/elizabeth-kubycheck/a/63b/35b</t>
  </si>
  <si>
    <t>Tue Jan 02 2018 03:40:29</t>
  </si>
  <si>
    <t>Briarcliff Manor</t>
  </si>
  <si>
    <t>507 North State Road</t>
  </si>
  <si>
    <t>10510</t>
  </si>
  <si>
    <t>(914) 236-3651</t>
  </si>
  <si>
    <t>Darren</t>
  </si>
  <si>
    <t>darren.taylor@morscousa.com</t>
  </si>
  <si>
    <t>MORSCO</t>
  </si>
  <si>
    <t>i2cinc.com</t>
  </si>
  <si>
    <t>https://www.linkedin.com/pub/darren-taylor/6/289/681</t>
  </si>
  <si>
    <t>Tue Jan 02 2018 03:40:36</t>
  </si>
  <si>
    <t>Rinehart</t>
  </si>
  <si>
    <t>jeff.rinehart@framebridge.com</t>
  </si>
  <si>
    <t>Framebridge</t>
  </si>
  <si>
    <t>infusionsoft.com</t>
  </si>
  <si>
    <t>https://www.linkedin.com/sales/profile/12008174,su31,NAME_SEARCH</t>
  </si>
  <si>
    <t>Tue Jan 02 2018 03:40:44</t>
  </si>
  <si>
    <t>1351 Wisconsin Avenue NW</t>
  </si>
  <si>
    <t>Fougere</t>
  </si>
  <si>
    <t>dan@datadoghq.com</t>
  </si>
  <si>
    <t>Datadog</t>
  </si>
  <si>
    <t>datadoghq.com</t>
  </si>
  <si>
    <t>https://www.linkedin.com/pub/dan-fougere/0/195/622</t>
  </si>
  <si>
    <t>Tue Jan 02 2018 04:51:58</t>
  </si>
  <si>
    <t>620 8th Ave</t>
  </si>
  <si>
    <t>Prasad</t>
  </si>
  <si>
    <t>Gopalkrishnan</t>
  </si>
  <si>
    <t>(866) 329-4466</t>
  </si>
  <si>
    <t>ThriftBooks</t>
  </si>
  <si>
    <t>zayconfresh.com</t>
  </si>
  <si>
    <t>Stacie</t>
  </si>
  <si>
    <t>Bon</t>
  </si>
  <si>
    <t>stacie.bon@comodo.com</t>
  </si>
  <si>
    <t>Comodo</t>
  </si>
  <si>
    <t>https://www.linkedin.com/pub/stacie-bon/1/459/35b</t>
  </si>
  <si>
    <t>Tue Jan 02 2018 03:40:56</t>
  </si>
  <si>
    <t>Clifton</t>
  </si>
  <si>
    <t>1255 Broad Street</t>
  </si>
  <si>
    <t>07013</t>
  </si>
  <si>
    <t>(703) 581-6361</t>
  </si>
  <si>
    <t>Quanstrom</t>
  </si>
  <si>
    <t>eric@cience.com</t>
  </si>
  <si>
    <t>CIENCE</t>
  </si>
  <si>
    <t>cience.com</t>
  </si>
  <si>
    <t>https://www.linkedin.com/pub/eric-quanstrom/0/840/250</t>
  </si>
  <si>
    <t>Tue Jan 02 2018 04:08:57</t>
  </si>
  <si>
    <t>Aliso Viejo</t>
  </si>
  <si>
    <t>65 Enterprise</t>
  </si>
  <si>
    <t>Ellana</t>
  </si>
  <si>
    <t>92656</t>
  </si>
  <si>
    <t>Walker</t>
  </si>
  <si>
    <t>(949) 424-2906</t>
  </si>
  <si>
    <t>ellana.walker@alamode.com</t>
  </si>
  <si>
    <t>a la mode, inc.</t>
  </si>
  <si>
    <t>teleran.com</t>
  </si>
  <si>
    <t>https://www.linkedin.com/pub/ellana-walker/4/2a5/1a4</t>
  </si>
  <si>
    <t>Tue Jan 02 2018 03:41:04</t>
  </si>
  <si>
    <t>Naples</t>
  </si>
  <si>
    <t>Suite 1205</t>
  </si>
  <si>
    <t>34109</t>
  </si>
  <si>
    <t>(800) 252-6633</t>
  </si>
  <si>
    <t>Wagner</t>
  </si>
  <si>
    <t>chris.wagner@VIPRE.com</t>
  </si>
  <si>
    <t>VIPRE Security</t>
  </si>
  <si>
    <t>tierneybrothers.com</t>
  </si>
  <si>
    <t>https://www.linkedin.com/pub/chris-wagner/2/405/54b</t>
  </si>
  <si>
    <t>Tue Jan 02 2018 03:41:21</t>
  </si>
  <si>
    <t>311 Park Place Blvd</t>
  </si>
  <si>
    <t>33759</t>
  </si>
  <si>
    <t>(855) 885-5566</t>
  </si>
  <si>
    <t>Jeremy</t>
  </si>
  <si>
    <t>Nazarian</t>
  </si>
  <si>
    <t>jeremy.nazarian@cellebrite.com</t>
  </si>
  <si>
    <t>Cellebrite</t>
  </si>
  <si>
    <t>drpanda.com</t>
  </si>
  <si>
    <t>https://www.linkedin.com/pub/jeremy-nazarian/1/294/75b</t>
  </si>
  <si>
    <t>Tue Jan 02 2018 03:41:31</t>
  </si>
  <si>
    <t>Petah Tikva</t>
  </si>
  <si>
    <t>94, Derech Em Hamoshavot St.</t>
  </si>
  <si>
    <t>49130</t>
  </si>
  <si>
    <t>03-926-0900</t>
  </si>
  <si>
    <t>Katie</t>
  </si>
  <si>
    <t>Dumala</t>
  </si>
  <si>
    <t>katie.dumala@westconcomstor.com</t>
  </si>
  <si>
    <t>Westcon</t>
  </si>
  <si>
    <t>signaturehardware.com</t>
  </si>
  <si>
    <t>https://www.linkedin.com/pub/katie-dumala/5/791/941</t>
  </si>
  <si>
    <t>Tue Jan 02 2018 03:41:40</t>
  </si>
  <si>
    <t>Tarrytown</t>
  </si>
  <si>
    <t>520 White Plains Rd</t>
  </si>
  <si>
    <t>10591</t>
  </si>
  <si>
    <t>(914) 829-7000</t>
  </si>
  <si>
    <t>Bagdy</t>
  </si>
  <si>
    <t>tony.bagdy@zackswmg.com</t>
  </si>
  <si>
    <t>Zacks Investment Management</t>
  </si>
  <si>
    <t>visitorlando.com</t>
  </si>
  <si>
    <t>https://www.linkedin.com/pub/tony-bagdy/0/225/b1b</t>
  </si>
  <si>
    <t>Tue Jan 02 2018 03:41:48</t>
  </si>
  <si>
    <t>One South Wacker Drive</t>
  </si>
  <si>
    <t>(800) 245-2934</t>
  </si>
  <si>
    <t>star-knowledge.com</t>
  </si>
  <si>
    <t>277</t>
  </si>
  <si>
    <t>Glen</t>
  </si>
  <si>
    <t>Arterburn</t>
  </si>
  <si>
    <t>glen.arterburn@treesntrends.com</t>
  </si>
  <si>
    <t>Trees n Trends</t>
  </si>
  <si>
    <t>boyden.com</t>
  </si>
  <si>
    <t>https://www.linkedin.com/pub/glen-arterburn/3b/376/677</t>
  </si>
  <si>
    <t>Tue Jan 02 2018 03:42:01</t>
  </si>
  <si>
    <t>dmurphy@embotics.com</t>
  </si>
  <si>
    <t>Embotics Corporation</t>
  </si>
  <si>
    <t>evite.com</t>
  </si>
  <si>
    <t>Consoli</t>
  </si>
  <si>
    <t>rconsoli@liaison.com</t>
  </si>
  <si>
    <t>https://www.linkedin.com/pub/dan-murphy/0/4a1/1a5</t>
  </si>
  <si>
    <t>Liaison Technologies</t>
  </si>
  <si>
    <t>Tue Jan 02 2018 03:42:12</t>
  </si>
  <si>
    <t>liaison.com</t>
  </si>
  <si>
    <t>Kanata</t>
  </si>
  <si>
    <t>515 Legget Drive</t>
  </si>
  <si>
    <t>K2K 3G4</t>
  </si>
  <si>
    <t>(613) 599-0494</t>
  </si>
  <si>
    <t>https://www.linkedin.com/pub/rob-consoli/1/612/733</t>
  </si>
  <si>
    <t>Tue Jan 02 2018 04:50:53</t>
  </si>
  <si>
    <t>3157 Royal Dr</t>
  </si>
  <si>
    <t>(770) 442-4900</t>
  </si>
  <si>
    <t>Stephen</t>
  </si>
  <si>
    <t>EVP, Enterprise Technologies and Chief Marketing Officer</t>
  </si>
  <si>
    <t>swhite@nikasolutions.com</t>
  </si>
  <si>
    <t>NIKA Solutions</t>
  </si>
  <si>
    <t>brighttalk.com</t>
  </si>
  <si>
    <t>Facilities Services</t>
  </si>
  <si>
    <t>https://www.linkedin.com/pub/stephen-white/0/456/986</t>
  </si>
  <si>
    <t>Tue Jan 02 2018 03:42:23</t>
  </si>
  <si>
    <t>Rockville</t>
  </si>
  <si>
    <t>2000 Tower Oaks Blvd.</t>
  </si>
  <si>
    <t>20852</t>
  </si>
  <si>
    <t>(301) 770-3520</t>
  </si>
  <si>
    <t>Deringer</t>
  </si>
  <si>
    <t>chris.deringer@dealeron.com</t>
  </si>
  <si>
    <t>DealerOn, Inc</t>
  </si>
  <si>
    <t>capsilon.com</t>
  </si>
  <si>
    <t>https://www.linkedin.com/pub/chris-deringer/6/6a3/906</t>
  </si>
  <si>
    <t>Tue Jan 02 2018 03:42:37</t>
  </si>
  <si>
    <t>Maryland</t>
  </si>
  <si>
    <t>7361 Calhoun Place</t>
  </si>
  <si>
    <t>20855</t>
  </si>
  <si>
    <t>(877) 543-4200</t>
  </si>
  <si>
    <t>Newman</t>
  </si>
  <si>
    <t>Chief of Staff, Office of the CMO</t>
  </si>
  <si>
    <t>mnewman@ariba.com</t>
  </si>
  <si>
    <t>SAP Ariba</t>
  </si>
  <si>
    <t>flexion.us</t>
  </si>
  <si>
    <t>https://www.linkedin.com/pub/michael-newman/0/331/a64</t>
  </si>
  <si>
    <t>Tue Jan 02 2018 03:42:51</t>
  </si>
  <si>
    <t>3420 Hillview Ave.</t>
  </si>
  <si>
    <t>(650) 849-4000</t>
  </si>
  <si>
    <t>Jane</t>
  </si>
  <si>
    <t>Lamb</t>
  </si>
  <si>
    <t>Partner, Chief Marketing Officer</t>
  </si>
  <si>
    <t>jlamb@dealertire.com</t>
  </si>
  <si>
    <t>Dealer Tire</t>
  </si>
  <si>
    <t>pfizer.com</t>
  </si>
  <si>
    <t>https://www.linkedin.com/pub/jane-lamb/0/91a/764</t>
  </si>
  <si>
    <t>Tue Jan 02 2018 03:42:59</t>
  </si>
  <si>
    <t>Cleveland</t>
  </si>
  <si>
    <t>Ohio</t>
  </si>
  <si>
    <t>7011 Euclid Avenue</t>
  </si>
  <si>
    <t>44103</t>
  </si>
  <si>
    <t>(216) 432-0088</t>
  </si>
  <si>
    <t>Thom</t>
  </si>
  <si>
    <t>Robbins</t>
  </si>
  <si>
    <t>thom.robbins@mediapro.com</t>
  </si>
  <si>
    <t>MediaPro LLC</t>
  </si>
  <si>
    <t>https://www.linkedin.com/pub/thom-robbins/6/848/788</t>
  </si>
  <si>
    <t>Tue Jan 02 2018 03:43:07</t>
  </si>
  <si>
    <t>20021 120th Avenue NE</t>
  </si>
  <si>
    <t>98011</t>
  </si>
  <si>
    <t>(425) 483-4700</t>
  </si>
  <si>
    <t>jim.wilson@kahua.com</t>
  </si>
  <si>
    <t>Kahua</t>
  </si>
  <si>
    <t>itelligencegroup.com</t>
  </si>
  <si>
    <t>https://www.linkedin.com/pub/jim-wilson/0/1b2/266</t>
  </si>
  <si>
    <t>Tue Jan 02 2018 03:43:16</t>
  </si>
  <si>
    <t>Anderson</t>
  </si>
  <si>
    <t>5210 Avalon Blvd.</t>
  </si>
  <si>
    <t>(770) 641-9994</t>
  </si>
  <si>
    <t>eanderson@spredfast.com</t>
  </si>
  <si>
    <t>https://www.linkedin.com/pub/eric-anderson/2/103/534</t>
  </si>
  <si>
    <t>Tue Jan 02 2018 04:25:56</t>
  </si>
  <si>
    <t>Kam</t>
  </si>
  <si>
    <t>akam@coachmarket.com</t>
  </si>
  <si>
    <t>CoachMarket</t>
  </si>
  <si>
    <t>construction.com</t>
  </si>
  <si>
    <t>Professional Training &amp; Coaching</t>
  </si>
  <si>
    <t>https://www.linkedin.com/pub/alex-kam/3/328/37b</t>
  </si>
  <si>
    <t>Tue Jan 02 2018 03:43:22</t>
  </si>
  <si>
    <t>Montoya</t>
  </si>
  <si>
    <t>Chief Financial Officer &amp; Marketing Director, UC Online Education</t>
  </si>
  <si>
    <t>paul@universityofcalifornia.edu</t>
  </si>
  <si>
    <t>University of California</t>
  </si>
  <si>
    <t>unifysquare.com</t>
  </si>
  <si>
    <t>https://www.linkedin.com/pub/paul-m-montoya/1/691/42</t>
  </si>
  <si>
    <t>Tue Jan 02 2018 03:43:31</t>
  </si>
  <si>
    <t>OAKLAND</t>
  </si>
  <si>
    <t>1111 FRANKLIN STREET</t>
  </si>
  <si>
    <t>94607</t>
  </si>
  <si>
    <t>(510) 987-9220</t>
  </si>
  <si>
    <t>Alys</t>
  </si>
  <si>
    <t>alys.scott@salary.com</t>
  </si>
  <si>
    <t>Salary.com</t>
  </si>
  <si>
    <t>salary.com</t>
  </si>
  <si>
    <t>https://www.linkedin.com/pub/alys-reynders-scott/3b/2a3/968</t>
  </si>
  <si>
    <t>Wed Jan 03 2018 04:27:52</t>
  </si>
  <si>
    <t>easyvista.com</t>
  </si>
  <si>
    <t>610 Lincoln Street</t>
  </si>
  <si>
    <t>02481</t>
  </si>
  <si>
    <t>(617) 631-8000</t>
  </si>
  <si>
    <t>Capehart</t>
  </si>
  <si>
    <t>chris.capehart@ovenbits.com</t>
  </si>
  <si>
    <t>Oven Bits</t>
  </si>
  <si>
    <t>realmatch.com</t>
  </si>
  <si>
    <t>https://www.linkedin.com/pub/chris-capehart/4/b47/6a4</t>
  </si>
  <si>
    <t>Tue Jan 02 2018 03:43:47</t>
  </si>
  <si>
    <t>2211 N Lamar St</t>
  </si>
  <si>
    <t>75202</t>
  </si>
  <si>
    <t>Barnyak</t>
  </si>
  <si>
    <t>Founder, Chief Sales &amp; Marketing Officer</t>
  </si>
  <si>
    <t>sbarnyak@sdlcpartners.com</t>
  </si>
  <si>
    <t>SDLC Partners, L.P.</t>
  </si>
  <si>
    <t>knotch.com</t>
  </si>
  <si>
    <t>https://www.linkedin.com/pub/scott-barnyak/0/976/668</t>
  </si>
  <si>
    <t>Tue Jan 02 2018 03:43:56</t>
  </si>
  <si>
    <t>Monroeville</t>
  </si>
  <si>
    <t>2790 Mosside Boulevard</t>
  </si>
  <si>
    <t>15146</t>
  </si>
  <si>
    <t>Blond</t>
  </si>
  <si>
    <t>(412) 373-1950</t>
  </si>
  <si>
    <t>brian.blond@thoughtspot.com</t>
  </si>
  <si>
    <t>ThoughtSpot</t>
  </si>
  <si>
    <t>thoughtspot.com</t>
  </si>
  <si>
    <t>https://www.linkedin.com/pub/brian-blond/1/92/a67</t>
  </si>
  <si>
    <t>Tue Jan 02 2018 05:13:32</t>
  </si>
  <si>
    <t>3000 El Camino Real, Building 1, Suite 200</t>
  </si>
  <si>
    <t>Kurt</t>
  </si>
  <si>
    <t>Andersen</t>
  </si>
  <si>
    <t>kurt.andersen@symmetrycorp.com</t>
  </si>
  <si>
    <t>(800) 508-7008</t>
  </si>
  <si>
    <t>Symmetry™</t>
  </si>
  <si>
    <t>bastionsecurity.com</t>
  </si>
  <si>
    <t>https://www.linkedin.com/pub/kurt-andersen/0/747/798</t>
  </si>
  <si>
    <t>Tue Jan 02 2018 03:44:05</t>
  </si>
  <si>
    <t>Wisconsin</t>
  </si>
  <si>
    <t>400 S. Executive Drive</t>
  </si>
  <si>
    <t>53005</t>
  </si>
  <si>
    <t>(888) 796-2677</t>
  </si>
  <si>
    <t>Kotula</t>
  </si>
  <si>
    <t>jkotula@clearoneadvantage.com</t>
  </si>
  <si>
    <t>Amede</t>
  </si>
  <si>
    <t>ClearOne Advantage</t>
  </si>
  <si>
    <t>Hungerford</t>
  </si>
  <si>
    <t>Chief Marketing Officer of Dell Boomi</t>
  </si>
  <si>
    <t>ahungerford@boomi.com</t>
  </si>
  <si>
    <t>compaid.com</t>
  </si>
  <si>
    <t>Dell Boomi</t>
  </si>
  <si>
    <t>boomi.com</t>
  </si>
  <si>
    <t>https://www.linkedin.com/pub/joe-kotula/8/b00/9b7</t>
  </si>
  <si>
    <t>Tue Jan 02 2018 03:44:12</t>
  </si>
  <si>
    <t>https://www.linkedin.com/pub/amede-hungerford/0/376/85a</t>
  </si>
  <si>
    <t>Wed Jan 03 2018 04:34:26</t>
  </si>
  <si>
    <t>Baltimore</t>
  </si>
  <si>
    <t>1501 S. Clinton Street</t>
  </si>
  <si>
    <t>21224</t>
  </si>
  <si>
    <t>Chesterbrook</t>
  </si>
  <si>
    <t>(888) 785-5376</t>
  </si>
  <si>
    <t>1400 Liberty Ridge Drive</t>
  </si>
  <si>
    <t>19087</t>
  </si>
  <si>
    <t>Karen</t>
  </si>
  <si>
    <t>Wong</t>
  </si>
  <si>
    <t>kwong@the20.com</t>
  </si>
  <si>
    <t>The 20 MSP</t>
  </si>
  <si>
    <t>rimhub.com</t>
  </si>
  <si>
    <t>https://www.linkedin.com/pub/karen-wong/4/515/975</t>
  </si>
  <si>
    <t>Tue Jan 02 2018 03:44:20</t>
  </si>
  <si>
    <t>Plano</t>
  </si>
  <si>
    <t>555 Republic Drive, Ste 500</t>
  </si>
  <si>
    <t>75074</t>
  </si>
  <si>
    <t>(972) 461-0880</t>
  </si>
  <si>
    <t>Walaa</t>
  </si>
  <si>
    <t>Farid</t>
  </si>
  <si>
    <t>walaafarid@konviere.com</t>
  </si>
  <si>
    <t>Konviere Corporation</t>
  </si>
  <si>
    <t>Hyland</t>
  </si>
  <si>
    <t>joe.hyland@on24.com</t>
  </si>
  <si>
    <t>ON24</t>
  </si>
  <si>
    <t>on24.com</t>
  </si>
  <si>
    <t>https://www.linkedin.com/sales/profile/226427618,Quht,NAME_SEARCH</t>
  </si>
  <si>
    <t>Tue Jan 02 2018 03:44:28</t>
  </si>
  <si>
    <t>https://www.linkedin.com/pub/joe-hyland/17/463/810</t>
  </si>
  <si>
    <t>Two Pershing Square</t>
  </si>
  <si>
    <t>64108</t>
  </si>
  <si>
    <t>Wed Jan 03 2018 04:07:18</t>
  </si>
  <si>
    <t>795 Folsom St., Floor 3</t>
  </si>
  <si>
    <t>94107–4226</t>
  </si>
  <si>
    <t>(877) 202-9599</t>
  </si>
  <si>
    <t>Caggiula</t>
  </si>
  <si>
    <t>Chief Marketing Officer &amp; Partner</t>
  </si>
  <si>
    <t>josh.caggiula@nextshift.com</t>
  </si>
  <si>
    <t>NextShift™</t>
  </si>
  <si>
    <t>nextshift.com</t>
  </si>
  <si>
    <t>progress.com</t>
  </si>
  <si>
    <t>https://www.linkedin.com/pub/josh-caggiula/9/aa6/67a</t>
  </si>
  <si>
    <t>Tue Jan 02 2018 03:44:35</t>
  </si>
  <si>
    <t>Bethlehem</t>
  </si>
  <si>
    <t>116 Research Dr.</t>
  </si>
  <si>
    <t>18015</t>
  </si>
  <si>
    <t>Domenic</t>
  </si>
  <si>
    <t>Colasante</t>
  </si>
  <si>
    <t>dcolasante@thinkwgroup.com</t>
  </si>
  <si>
    <t>WGroup</t>
  </si>
  <si>
    <t>superiorenergy.com</t>
  </si>
  <si>
    <t>https://www.linkedin.com/pub/domenic-colasante/a/b43/717</t>
  </si>
  <si>
    <t>Tue Jan 02 2018 03:44:43</t>
  </si>
  <si>
    <t>Radnor</t>
  </si>
  <si>
    <t>150 N. Radnor Chester Road</t>
  </si>
  <si>
    <t>(610) 854-2700</t>
  </si>
  <si>
    <t>Blackie</t>
  </si>
  <si>
    <t>jim.blackie@on24.com</t>
  </si>
  <si>
    <t>Dalton</t>
  </si>
  <si>
    <t>https://www.linkedin.com/pub/jim-blackie/0/403/258</t>
  </si>
  <si>
    <t>Parsons</t>
  </si>
  <si>
    <t>dalton.parsons@interworks.com</t>
  </si>
  <si>
    <t>InterWorks, Inc</t>
  </si>
  <si>
    <t>Tue Jan 02 2018 05:11:09</t>
  </si>
  <si>
    <t>integraconnect.com</t>
  </si>
  <si>
    <t>https://www.linkedin.com/pub/dalton-parsons/5/478/6a0</t>
  </si>
  <si>
    <t>Tue Jan 02 2018 03:44:51</t>
  </si>
  <si>
    <t>Stillwater</t>
  </si>
  <si>
    <t>OK</t>
  </si>
  <si>
    <t>1425 S. Sangre Road</t>
  </si>
  <si>
    <t>74074</t>
  </si>
  <si>
    <t>(405) 624-3214</t>
  </si>
  <si>
    <t>Kavitha</t>
  </si>
  <si>
    <t>Gopalan</t>
  </si>
  <si>
    <t>Co-Founder | Chief Marketing Officer</t>
  </si>
  <si>
    <t>kavitha.gopalan@mobodexter.com</t>
  </si>
  <si>
    <t>MOBODEXTER</t>
  </si>
  <si>
    <t>mastercard.com</t>
  </si>
  <si>
    <t>https://www.linkedin.com/pub/kavitha-gopalan/b/4b7/895</t>
  </si>
  <si>
    <t>Tue Jan 02 2018 03:45:00</t>
  </si>
  <si>
    <t>NewYork</t>
  </si>
  <si>
    <t>616 Corporate Way,Suite 2-6564,</t>
  </si>
  <si>
    <t>10989</t>
  </si>
  <si>
    <t>(845) 510-5888</t>
  </si>
  <si>
    <t>Kim</t>
  </si>
  <si>
    <t>Brooks</t>
  </si>
  <si>
    <t>kim@topovs.com</t>
  </si>
  <si>
    <t>Topo Mixed Media</t>
  </si>
  <si>
    <t>Gogotech.com</t>
  </si>
  <si>
    <t>Executive Office</t>
  </si>
  <si>
    <t>8</t>
  </si>
  <si>
    <t>https://www.linkedin.com/pub/kim-brooks/5/635/a05</t>
  </si>
  <si>
    <t>Tue Jan 02 2018 03:45:10</t>
  </si>
  <si>
    <t xml:space="preserve">Washington </t>
  </si>
  <si>
    <t xml:space="preserve">Lanier Place </t>
  </si>
  <si>
    <t>20009</t>
  </si>
  <si>
    <t>Yoho</t>
  </si>
  <si>
    <t>VP Strategic Growth &amp; Chief Marketing Officer (Product, Practices, Marketing, Vertical Sales)</t>
  </si>
  <si>
    <t>jyoho@elementsolutions.com</t>
  </si>
  <si>
    <t>Element Solutions LLC</t>
  </si>
  <si>
    <t>LeicaBiosystems.com</t>
  </si>
  <si>
    <t>https://www.linkedin.com/pub/john-yoho/7/197/b13</t>
  </si>
  <si>
    <t>Tue Jan 02 2018 03:45:18</t>
  </si>
  <si>
    <t>651 W. Washington Blvd.</t>
  </si>
  <si>
    <t>60661</t>
  </si>
  <si>
    <t>(312) 755-1845</t>
  </si>
  <si>
    <t>Conner</t>
  </si>
  <si>
    <t>Web Marketing Manager, Contractor</t>
  </si>
  <si>
    <t>conner.pope@magento.com</t>
  </si>
  <si>
    <t>coverwallet.com</t>
  </si>
  <si>
    <t>https://www.linkedin.com/pub/conner-pope/122/68/85a</t>
  </si>
  <si>
    <t>Tue Jan 02 2018 03:45:26</t>
  </si>
  <si>
    <t>Chet</t>
  </si>
  <si>
    <t>Barnard</t>
  </si>
  <si>
    <t>SVP, Chief Revenue Officer &amp; Head of Strategic Business Development</t>
  </si>
  <si>
    <t>cbarnard@brainshark.com</t>
  </si>
  <si>
    <t>Brainshark</t>
  </si>
  <si>
    <t>brainshark.com</t>
  </si>
  <si>
    <t>https://www.linkedin.com/pub/chet-barnard/5/38a/8b8</t>
  </si>
  <si>
    <t>Forsberg</t>
  </si>
  <si>
    <t xml:space="preserve">Chief Marketing Officer and Vice President </t>
  </si>
  <si>
    <t>Tue Jan 02 2018 04:50:32</t>
  </si>
  <si>
    <t>StoAmigo</t>
  </si>
  <si>
    <t>tsri.com</t>
  </si>
  <si>
    <t>130 Turner Street</t>
  </si>
  <si>
    <t>(781) 370-8000</t>
  </si>
  <si>
    <t>https://www.linkedin.com/pub/jeremy-forsberg/1a/24/683</t>
  </si>
  <si>
    <t>Yair</t>
  </si>
  <si>
    <t>Riemer</t>
  </si>
  <si>
    <t>yriemer@careerarc.com</t>
  </si>
  <si>
    <t>CareerArc</t>
  </si>
  <si>
    <t>yardfreaks.com</t>
  </si>
  <si>
    <t>https://www.linkedin.com/pub/yair-riemer/2/777/b65</t>
  </si>
  <si>
    <t>Tue Jan 02 2018 03:45:39</t>
  </si>
  <si>
    <t>Winitz</t>
  </si>
  <si>
    <t>mwinitz@i2cinc.com</t>
  </si>
  <si>
    <t>i2c Inc.</t>
  </si>
  <si>
    <t>bmc.com</t>
  </si>
  <si>
    <t>https://www.linkedin.com/pub/marc-winitz/1/102/8a5</t>
  </si>
  <si>
    <t>Tue Jan 02 2018 03:45:48</t>
  </si>
  <si>
    <t>Redwood Shores</t>
  </si>
  <si>
    <t>1300 Island Drive, Suite 105</t>
  </si>
  <si>
    <t>(650) 593-5400</t>
  </si>
  <si>
    <t>john.smith@infusionsoft.com</t>
  </si>
  <si>
    <t>Infusionsoft</t>
  </si>
  <si>
    <t>meaningcloud.com</t>
  </si>
  <si>
    <t>https://www.linkedin.com/pub/john-smith/66/2b/6a8</t>
  </si>
  <si>
    <t>Tue Jan 02 2018 03:45:56</t>
  </si>
  <si>
    <t>Chandler</t>
  </si>
  <si>
    <t>1260 S. Spectrum Blvd</t>
  </si>
  <si>
    <t>85286</t>
  </si>
  <si>
    <t>(480) 807-0644</t>
  </si>
  <si>
    <t>Mary</t>
  </si>
  <si>
    <t>Colucci</t>
  </si>
  <si>
    <t>mcolucci@zayconfresh.com</t>
  </si>
  <si>
    <t>Zaycon Fresh</t>
  </si>
  <si>
    <t>orrick.com</t>
  </si>
  <si>
    <t>32</t>
  </si>
  <si>
    <t>https://www.linkedin.com/pub/mary-beth-colucci/3/732/3a4</t>
  </si>
  <si>
    <t>Tue Jan 02 2018 03:46:05</t>
  </si>
  <si>
    <t>Spokane Valley</t>
  </si>
  <si>
    <t>16201 E. Indiana Ave.</t>
  </si>
  <si>
    <t>99216</t>
  </si>
  <si>
    <t>(509) 868-0613</t>
  </si>
  <si>
    <t>Heidi</t>
  </si>
  <si>
    <t>Melin</t>
  </si>
  <si>
    <t>hmelin@plex.com</t>
  </si>
  <si>
    <t>Plex Systems, Inc.</t>
  </si>
  <si>
    <t>plex.com</t>
  </si>
  <si>
    <t>https://www.linkedin.com/pub/heidi-melin/0/656/111</t>
  </si>
  <si>
    <t>Wed Jan 03 2018 03:59:28</t>
  </si>
  <si>
    <t>Troy, MI</t>
  </si>
  <si>
    <t>900 Tower Drive</t>
  </si>
  <si>
    <t>48098</t>
  </si>
  <si>
    <t>(248) 391-8001</t>
  </si>
  <si>
    <t>Doolittle</t>
  </si>
  <si>
    <t>Chief Marketing Officer and Co-Founder</t>
  </si>
  <si>
    <t>cdoolittle@teleran.com</t>
  </si>
  <si>
    <t>Teleran Technologies</t>
  </si>
  <si>
    <t>oracle.com</t>
  </si>
  <si>
    <t>https://www.linkedin.com/pub/chris-doolittle/1/2/6a8</t>
  </si>
  <si>
    <t>Tue Jan 02 2018 03:46:27</t>
  </si>
  <si>
    <t>Merritt</t>
  </si>
  <si>
    <t>cmerritt@cloudflare.com</t>
  </si>
  <si>
    <t>Cloudflare, Inc.</t>
  </si>
  <si>
    <t>cloudflare.com</t>
  </si>
  <si>
    <t>Fairfield</t>
  </si>
  <si>
    <t>https://www.linkedin.com/pub/chris-merritt/1/b40/b7a</t>
  </si>
  <si>
    <t>333a Route 46 West</t>
  </si>
  <si>
    <t>07004</t>
  </si>
  <si>
    <t>(973) 439-1820</t>
  </si>
  <si>
    <t>Tue Jan 02 2018 05:13:44</t>
  </si>
  <si>
    <t>101 Townsend St</t>
  </si>
  <si>
    <t>(650) 319-8930</t>
  </si>
  <si>
    <t>Derek</t>
  </si>
  <si>
    <t>Burns</t>
  </si>
  <si>
    <t>derekburns@tierneybrothers.com</t>
  </si>
  <si>
    <t>Tierney Brothers Inc.</t>
  </si>
  <si>
    <t>intel.com</t>
  </si>
  <si>
    <t>https://www.linkedin.com/pub/derek-burns/18/a89/663</t>
  </si>
  <si>
    <t>Tue Jan 02 2018 03:46:41</t>
  </si>
  <si>
    <t>St. Paul</t>
  </si>
  <si>
    <t>1771 Energy Park Dr</t>
  </si>
  <si>
    <t>55108</t>
  </si>
  <si>
    <t>(612) 331-5500</t>
  </si>
  <si>
    <t>J.R.</t>
  </si>
  <si>
    <t>Becko</t>
  </si>
  <si>
    <t>jr@ooyala.com</t>
  </si>
  <si>
    <t>Ooyala</t>
  </si>
  <si>
    <t>Ooyala.com</t>
  </si>
  <si>
    <t>https://www.linkedin.com/pub/j-r-becko/1/824/258</t>
  </si>
  <si>
    <t>Tue Jan 02 2018 06:13:18</t>
  </si>
  <si>
    <t>Buyckx</t>
  </si>
  <si>
    <t>2099 Gateway Place</t>
  </si>
  <si>
    <t>tom.buyckx@drpanda.com</t>
  </si>
  <si>
    <t>(650) 441-3400</t>
  </si>
  <si>
    <t>Dr. Panda</t>
  </si>
  <si>
    <t>lenovo.com</t>
  </si>
  <si>
    <t>https://www.linkedin.com/pub/tom-buyckx/11/365/a19</t>
  </si>
  <si>
    <t>Tue Jan 02 2018 03:46:54</t>
  </si>
  <si>
    <t>China</t>
  </si>
  <si>
    <t>Chengdu</t>
  </si>
  <si>
    <t>Sichuan</t>
  </si>
  <si>
    <t>Renmin Road</t>
  </si>
  <si>
    <t>600001</t>
  </si>
  <si>
    <t>Carrie</t>
  </si>
  <si>
    <t>Hudson-Strimel</t>
  </si>
  <si>
    <t>Global Asset, LLC</t>
  </si>
  <si>
    <t>businesstravelerusa.com</t>
  </si>
  <si>
    <t>Morse</t>
  </si>
  <si>
    <t>Chief Business Development Officer</t>
  </si>
  <si>
    <t>mark.morse@signaturehardware.com</t>
  </si>
  <si>
    <t>Signature Hardware</t>
  </si>
  <si>
    <t>https://www.linkedin.com/pub/mark-morse/1/874/609</t>
  </si>
  <si>
    <t>Tue Jan 02 2018 03:47:06</t>
  </si>
  <si>
    <t>Erlanger</t>
  </si>
  <si>
    <t>KY</t>
  </si>
  <si>
    <t>2700 Crescent Springs Pike</t>
  </si>
  <si>
    <t>41017</t>
  </si>
  <si>
    <t>(866) 855-2284</t>
  </si>
  <si>
    <t>Braswell</t>
  </si>
  <si>
    <t>Chief Information Officer</t>
  </si>
  <si>
    <t>jeff.braswell@visitorlando.com</t>
  </si>
  <si>
    <t>Visit Orlando</t>
  </si>
  <si>
    <t>ora.net</t>
  </si>
  <si>
    <t>https://www.linkedin.com/pub/jeff-braswell/20/993/793</t>
  </si>
  <si>
    <t>Tue Jan 02 2018 03:47:14</t>
  </si>
  <si>
    <t>8102 International Drive</t>
  </si>
  <si>
    <t>32819</t>
  </si>
  <si>
    <t>(407) 363-5800</t>
  </si>
  <si>
    <t>Sheetal</t>
  </si>
  <si>
    <t>Mehta</t>
  </si>
  <si>
    <t>sheetal@star-knowledge.com</t>
  </si>
  <si>
    <t>Star Knowledge Technology Alliance Team LLC</t>
  </si>
  <si>
    <t>instrumentationlaboratory.com</t>
  </si>
  <si>
    <t>https://www.linkedin.com/pub/sheetal-mehta/10/14b/a7a</t>
  </si>
  <si>
    <t>Tue Jan 02 2018 03:47:27</t>
  </si>
  <si>
    <t>Pompano Beach</t>
  </si>
  <si>
    <t>Florida Location</t>
  </si>
  <si>
    <t>33062</t>
  </si>
  <si>
    <t>Breck</t>
  </si>
  <si>
    <t>breck.armstrong@boyden.com</t>
  </si>
  <si>
    <t>Boyden</t>
  </si>
  <si>
    <t>360Alumni.com</t>
  </si>
  <si>
    <t>Staffing and Recruiting</t>
  </si>
  <si>
    <t>Priestley</t>
  </si>
  <si>
    <t>https://www.linkedin.com/pub/breck-armstrong/0/57a/94a</t>
  </si>
  <si>
    <t>jim.priestley@feedzai.com</t>
  </si>
  <si>
    <t>Tue Jan 02 2018 03:47:35</t>
  </si>
  <si>
    <t>Purchase</t>
  </si>
  <si>
    <t>3 Manhattanville Road</t>
  </si>
  <si>
    <t>10577</t>
  </si>
  <si>
    <t>(914) 747-0093</t>
  </si>
  <si>
    <t>https://www.linkedin.com/pub/jim-priestley/6/3b4/a51</t>
  </si>
  <si>
    <t>Tue Jan 02 2018 05:11:17</t>
  </si>
  <si>
    <t>Chief Process Excellence Officer</t>
  </si>
  <si>
    <t>cindy.thomas@evite.com</t>
  </si>
  <si>
    <t>Evite</t>
  </si>
  <si>
    <t>https://www.linkedin.com/pub/cindy-thomas/0/80b/51b</t>
  </si>
  <si>
    <t>Tue Jan 02 2018 03:47:43</t>
  </si>
  <si>
    <t>600 Wilshire Boulevard</t>
  </si>
  <si>
    <t>90017</t>
  </si>
  <si>
    <t>(213) 699-5005</t>
  </si>
  <si>
    <t>Wanda</t>
  </si>
  <si>
    <t>Truxillo</t>
  </si>
  <si>
    <t>MotorQueen, World1Motors LLC</t>
  </si>
  <si>
    <t>prosperworks.com</t>
  </si>
  <si>
    <t>Pitta</t>
  </si>
  <si>
    <t>dpitta@brighttalk.com</t>
  </si>
  <si>
    <t>BrightTALK</t>
  </si>
  <si>
    <t>neuraledge.com</t>
  </si>
  <si>
    <t>https://www.linkedin.com/pub/david-pitta/0/208/a8a</t>
  </si>
  <si>
    <t>Tue Jan 02 2018 04:01:16</t>
  </si>
  <si>
    <t>501 Folsom Street</t>
  </si>
  <si>
    <t>(415) 625-1500</t>
  </si>
  <si>
    <t>Greg</t>
  </si>
  <si>
    <t>Marek</t>
  </si>
  <si>
    <t>Capsilon</t>
  </si>
  <si>
    <t>costargroup.com</t>
  </si>
  <si>
    <t>https://www.linkedin.com/pub/greg-marek/0/54a/370</t>
  </si>
  <si>
    <t>Not verified</t>
  </si>
  <si>
    <t>One Sansome Street</t>
  </si>
  <si>
    <t>(415) 413-2880</t>
  </si>
  <si>
    <t>Saitz</t>
  </si>
  <si>
    <t>robin.saitz@avecto.com</t>
  </si>
  <si>
    <t>Avecto</t>
  </si>
  <si>
    <t>avecto.com</t>
  </si>
  <si>
    <t>https://www.linkedin.com/pub/robin-saitz/1/324/809</t>
  </si>
  <si>
    <t>Wed Jan 03 2018 03:39:28</t>
  </si>
  <si>
    <t>Manchester</t>
  </si>
  <si>
    <t>Building One, Trident Business Park,</t>
  </si>
  <si>
    <t>M22 5XB</t>
  </si>
  <si>
    <t>0845 519 0114</t>
  </si>
  <si>
    <t>Partner - Chief Strategy Officer</t>
  </si>
  <si>
    <t>apowell@flexion.us</t>
  </si>
  <si>
    <t>Flexion Inc.</t>
  </si>
  <si>
    <t>https://www.linkedin.com/pub/aaron-b-powell/4/168/432</t>
  </si>
  <si>
    <t>Tue Jan 02 2018 04:01:26</t>
  </si>
  <si>
    <t>Sun Prairie</t>
  </si>
  <si>
    <t>1500 W. Main Street</t>
  </si>
  <si>
    <t>53590</t>
  </si>
  <si>
    <t>(608) 834-8600</t>
  </si>
  <si>
    <t>Spindler</t>
  </si>
  <si>
    <t>Sr. Manager of eCommerce Digital Shelf Marketing and eCategory Management</t>
  </si>
  <si>
    <t>daniel.spindler@pfizer.com</t>
  </si>
  <si>
    <t>Pfizer</t>
  </si>
  <si>
    <t>Pharmaceuticals</t>
  </si>
  <si>
    <t>https://www.linkedin.com/pub/daniel-spindler/0/67b/10</t>
  </si>
  <si>
    <t>Tue Jan 02 2018 04:01:37</t>
  </si>
  <si>
    <t>10017</t>
  </si>
  <si>
    <t>(212) 733-2323</t>
  </si>
  <si>
    <t>ultimatesoftware.com</t>
  </si>
  <si>
    <t>Becky</t>
  </si>
  <si>
    <t>Wright</t>
  </si>
  <si>
    <t>becky.wright@itelligencegroup.com</t>
  </si>
  <si>
    <t>itelligence North America</t>
  </si>
  <si>
    <t>innit.com</t>
  </si>
  <si>
    <t>Schmitt</t>
  </si>
  <si>
    <t>https://www.linkedin.com/pub/becky-wright/4/494/923</t>
  </si>
  <si>
    <t>mschmitt@adaptiveinsights.com</t>
  </si>
  <si>
    <t>Adaptive Insights</t>
  </si>
  <si>
    <t>Tue Jan 02 2018 04:01:54</t>
  </si>
  <si>
    <t>adaptiveinsights.com</t>
  </si>
  <si>
    <t>10856 Reed Hartman Highway</t>
  </si>
  <si>
    <t>45242</t>
  </si>
  <si>
    <t>https://www.linkedin.com/pub/michael-schmitt/6/720/680</t>
  </si>
  <si>
    <t>(513) 956-2000</t>
  </si>
  <si>
    <t>Wed Jan 03 2018 04:08:22</t>
  </si>
  <si>
    <t>3350 W. Bayshore Road Palo Alto, CA 94303</t>
  </si>
  <si>
    <t>(650) 528-7500</t>
  </si>
  <si>
    <t>Sharon</t>
  </si>
  <si>
    <t>Lubrano</t>
  </si>
  <si>
    <t>sharon.lubrano@construction.com</t>
  </si>
  <si>
    <t>Dodge Data &amp; Analytics</t>
  </si>
  <si>
    <t>citrix.com</t>
  </si>
  <si>
    <t>https://www.linkedin.com/pub/sharon-lubrano/3/b33/357</t>
  </si>
  <si>
    <t>Tue Jan 02 2018 04:02:02</t>
  </si>
  <si>
    <t>830 Third Avenue</t>
  </si>
  <si>
    <t>Fred</t>
  </si>
  <si>
    <t>Gewant</t>
  </si>
  <si>
    <t>fgewant@adaptiveinsights.com</t>
  </si>
  <si>
    <t>https://www.linkedin.com/pub/fred-gewant/9/500/b33</t>
  </si>
  <si>
    <t>Tue Jan 02 2018 05:16:46</t>
  </si>
  <si>
    <t>Gode</t>
  </si>
  <si>
    <t>Chief Product Marketing Officer</t>
  </si>
  <si>
    <t>scott.gode@unifysquare.com</t>
  </si>
  <si>
    <t>Unify Square</t>
  </si>
  <si>
    <t>proxibid.com</t>
  </si>
  <si>
    <t>https://www.linkedin.com/pub/scott-gode/0/48/610</t>
  </si>
  <si>
    <t>Tue Jan 02 2018 04:02:10</t>
  </si>
  <si>
    <t>411 108th Avenue NE, Suite 1080</t>
  </si>
  <si>
    <t>(425) 865-0700</t>
  </si>
  <si>
    <t>Prestridge</t>
  </si>
  <si>
    <t>Senior Vice President of North America and Chief Marketing Officer</t>
  </si>
  <si>
    <t>jprestridge@easyvista.com</t>
  </si>
  <si>
    <t>EasyVista</t>
  </si>
  <si>
    <t>outsystems.com</t>
  </si>
  <si>
    <t>https://www.linkedin.com/pub/john-prestridge/0/560/a73</t>
  </si>
  <si>
    <t>Tue Jan 02 2018 04:02:18</t>
  </si>
  <si>
    <t>3 Columbus Circle</t>
  </si>
  <si>
    <t>Atkins</t>
  </si>
  <si>
    <t>catkins@realmatch.com</t>
  </si>
  <si>
    <t>RealMatch, Inc.</t>
  </si>
  <si>
    <t>Catherine</t>
  </si>
  <si>
    <t>https://www.linkedin.com/pub/chris-atkins/1/516/537</t>
  </si>
  <si>
    <t>Tue Jan 02 2018 04:02:26</t>
  </si>
  <si>
    <t>US Sales Director / Head of Field Development</t>
  </si>
  <si>
    <t>catherine.scott@boissetcollection.com</t>
  </si>
  <si>
    <t>Boisset Collection</t>
  </si>
  <si>
    <t>boissetcollection.com</t>
  </si>
  <si>
    <t>3 E. 54th St., 19th FL</t>
  </si>
  <si>
    <t>(212) 419-4649</t>
  </si>
  <si>
    <t>Wine and Spirits</t>
  </si>
  <si>
    <t>https://www.linkedin.com/pub/catherine-scott/1/630/37b</t>
  </si>
  <si>
    <t>Tue Jan 02 2018 06:06:39</t>
  </si>
  <si>
    <t>Batson</t>
  </si>
  <si>
    <t>Executive Assistant To Chief Executive Officer</t>
  </si>
  <si>
    <t>alex@knotch.com</t>
  </si>
  <si>
    <t>Knotch</t>
  </si>
  <si>
    <t>payspan.com</t>
  </si>
  <si>
    <t>https://www.linkedin.com/pub/alex-batson/77/5b5/67</t>
  </si>
  <si>
    <t>Tue Jan 02 2018 04:02:34</t>
  </si>
  <si>
    <t>45W 21st</t>
  </si>
  <si>
    <t>Raske</t>
  </si>
  <si>
    <t>Chief Marketing and Business Development Officer</t>
  </si>
  <si>
    <t>draske@bastionsecurity.com</t>
  </si>
  <si>
    <t>Bastion Security</t>
  </si>
  <si>
    <t>xcmsolutions.com</t>
  </si>
  <si>
    <t>Security and Investigations</t>
  </si>
  <si>
    <t>https://www.linkedin.com/pub/david-raske/4/7b0/566</t>
  </si>
  <si>
    <t>Tue Jan 02 2018 04:02:43</t>
  </si>
  <si>
    <t>15618 SW 72nd Ave</t>
  </si>
  <si>
    <t>97224</t>
  </si>
  <si>
    <t>(800) 783-5700</t>
  </si>
  <si>
    <t>Pyle</t>
  </si>
  <si>
    <t>CRO &amp; GM Heroku at Salesforce.com</t>
  </si>
  <si>
    <t>mike.pyle@heroku.com</t>
  </si>
  <si>
    <t>Heroku</t>
  </si>
  <si>
    <t>Lanita</t>
  </si>
  <si>
    <t>Lum</t>
  </si>
  <si>
    <t>heroku.com</t>
  </si>
  <si>
    <t>Assistant To Chief Executive Officer</t>
  </si>
  <si>
    <t>lanita_lum@compaid.com</t>
  </si>
  <si>
    <t>Computer Aid, Inc.</t>
  </si>
  <si>
    <t>totango.com</t>
  </si>
  <si>
    <t>https://www.linkedin.com/pub/mike-pyle/0/40a/ba0</t>
  </si>
  <si>
    <t>https://www.linkedin.com/pub/lanita-lum/135/36a/2a1</t>
  </si>
  <si>
    <t>Tue Jan 02 2018 06:13:43</t>
  </si>
  <si>
    <t>Tue Jan 02 2018 04:02:55</t>
  </si>
  <si>
    <t>Allentown</t>
  </si>
  <si>
    <t>1390 Ridgeview Drive</t>
  </si>
  <si>
    <t>18104</t>
  </si>
  <si>
    <t>650 7th Street</t>
  </si>
  <si>
    <t>(610) 530-5000</t>
  </si>
  <si>
    <t>(866) 278-1349</t>
  </si>
  <si>
    <t>Su</t>
  </si>
  <si>
    <t>Fan</t>
  </si>
  <si>
    <t>sfan@rimhub.com</t>
  </si>
  <si>
    <t>Rimhub, Inc.</t>
  </si>
  <si>
    <t>https://www.linkedin.com/pub/su-fan/1/14b/739</t>
  </si>
  <si>
    <t>Tue Jan 02 2018 04:03:06</t>
  </si>
  <si>
    <t>11700 Plaza America Drive</t>
  </si>
  <si>
    <t>Karl</t>
  </si>
  <si>
    <t>Bergh</t>
  </si>
  <si>
    <t>kbergh@datastax.com</t>
  </si>
  <si>
    <t>DataStax</t>
  </si>
  <si>
    <t>datastax.com</t>
  </si>
  <si>
    <t>https://www.linkedin.com/pub/karl-van-den-bergh/0/7ba/326</t>
  </si>
  <si>
    <t>Wed Jan 03 2018 04:08:23</t>
  </si>
  <si>
    <t>3975 Freedom Circle</t>
  </si>
  <si>
    <t>(650) 389-6000</t>
  </si>
  <si>
    <t>Bunker</t>
  </si>
  <si>
    <t>Co-Founder and Chief Marketing Officer</t>
  </si>
  <si>
    <t xml:space="preserve">VisiSite Technologies, Inc. </t>
  </si>
  <si>
    <t>Nishil</t>
  </si>
  <si>
    <t>Desai</t>
  </si>
  <si>
    <t>Product Marketing | Portfolio Management Strategy | Field Enablement</t>
  </si>
  <si>
    <t>ndesai@progress.com</t>
  </si>
  <si>
    <t>Progress</t>
  </si>
  <si>
    <t>syncHR.com</t>
  </si>
  <si>
    <t>https://www.linkedin.com/pub/nishil-desai/41/724/175</t>
  </si>
  <si>
    <t>Tue Jan 02 2018 04:03:29</t>
  </si>
  <si>
    <t>14 Oak Park Drive</t>
  </si>
  <si>
    <t>(781) 280-4000</t>
  </si>
  <si>
    <t>Deasy</t>
  </si>
  <si>
    <t>CMO / VP Marketing</t>
  </si>
  <si>
    <t>Jr.</t>
  </si>
  <si>
    <t>ddeasy@trustarc.com</t>
  </si>
  <si>
    <t>Vice President of Marketing, Strategy and Corporate Business Development</t>
  </si>
  <si>
    <t>james.jr@superiorenergy.com</t>
  </si>
  <si>
    <t>TrustArc</t>
  </si>
  <si>
    <t>Superior Energy Services</t>
  </si>
  <si>
    <t>trustarc.com</t>
  </si>
  <si>
    <t>solera.com</t>
  </si>
  <si>
    <t>Oil &amp; Energy</t>
  </si>
  <si>
    <t>https://www.linkedin.com/pub/dave-deasy/0/b44/566</t>
  </si>
  <si>
    <t>https://www.linkedin.com/pub/james-e-brown-jr/b/a26/239</t>
  </si>
  <si>
    <t>Tue Jan 02 2018 04:03:37</t>
  </si>
  <si>
    <t>Tue Jan 02 2018 04:12:17</t>
  </si>
  <si>
    <t>1001 Louisiana Street</t>
  </si>
  <si>
    <t>77002</t>
  </si>
  <si>
    <t>(713) 654-2200</t>
  </si>
  <si>
    <t>835 Market Street</t>
  </si>
  <si>
    <t>Sawyer</t>
  </si>
  <si>
    <t>joseph.sawyer@integraconnect.com</t>
  </si>
  <si>
    <t>Integra Connect</t>
  </si>
  <si>
    <t>orchidprotocol.com</t>
  </si>
  <si>
    <t>https://www.linkedin.com/pub/joseph-sawyer/0/55/a42</t>
  </si>
  <si>
    <t>Tue Jan 02 2018 04:03:44</t>
  </si>
  <si>
    <t>Curt</t>
  </si>
  <si>
    <t>Fournier</t>
  </si>
  <si>
    <t>Vice President, Global Digital Marketing Analytics</t>
  </si>
  <si>
    <t>curt_fournier@mastercard.com</t>
  </si>
  <si>
    <t>Mastercard</t>
  </si>
  <si>
    <t>gep.com</t>
  </si>
  <si>
    <t>https://www.linkedin.com/pub/curt-m-fournier/6/512/17b</t>
  </si>
  <si>
    <t>Tue Jan 02 2018 04:03:52</t>
  </si>
  <si>
    <t>2000 Purchase St</t>
  </si>
  <si>
    <t>(914) 249-2000</t>
  </si>
  <si>
    <t>greg.marek@capsilon.com</t>
  </si>
  <si>
    <t>Aziz</t>
  </si>
  <si>
    <t>Saitniyazov</t>
  </si>
  <si>
    <t>Wed Jan 03 2018 02:53:54</t>
  </si>
  <si>
    <t>asaitniyazov@gogotech.com</t>
  </si>
  <si>
    <t>Gogotech</t>
  </si>
  <si>
    <t>moblty.com</t>
  </si>
  <si>
    <t>https://www.linkedin.com/pub/aziz-saitniyazov/12/66/158</t>
  </si>
  <si>
    <t>Tue Jan 02 2018 04:04:00</t>
  </si>
  <si>
    <t>1407 Broadway</t>
  </si>
  <si>
    <t>(212) 386-7193</t>
  </si>
  <si>
    <t>Cronin</t>
  </si>
  <si>
    <t>Manager - Digital Analytics/Automation, Global Marketing</t>
  </si>
  <si>
    <t>colin.cronin@leicabiosystems.com</t>
  </si>
  <si>
    <t>Leica Biosystems</t>
  </si>
  <si>
    <t>plumslice.com</t>
  </si>
  <si>
    <t>https://www.linkedin.com/pub/colin-cronin/13/566/369</t>
  </si>
  <si>
    <t>Tue Jan 02 2018 04:04:08</t>
  </si>
  <si>
    <t>Nussloch</t>
  </si>
  <si>
    <t>Heidelberger Strasse 17-19</t>
  </si>
  <si>
    <t>69226</t>
  </si>
  <si>
    <t>06441 294000</t>
  </si>
  <si>
    <t>Pedro</t>
  </si>
  <si>
    <t>Sanudo</t>
  </si>
  <si>
    <t>pedro.sanudo@coverwallet.com</t>
  </si>
  <si>
    <t>CoverWallet</t>
  </si>
  <si>
    <t>https://www.linkedin.com/pub/pedro-sanudo/0/535/bb</t>
  </si>
  <si>
    <t>Tue Jan 02 2018 04:04:16</t>
  </si>
  <si>
    <t>Perrine</t>
  </si>
  <si>
    <t>30 Cooper Square, 6th Fl</t>
  </si>
  <si>
    <t>(646) 844-9933</t>
  </si>
  <si>
    <t>matt.perrine@changepoint.com</t>
  </si>
  <si>
    <t>Changepoint</t>
  </si>
  <si>
    <t>changepoint.com</t>
  </si>
  <si>
    <t>https://www.linkedin.com/pub/matt-perrine/1/856/2</t>
  </si>
  <si>
    <t>Tue Jan 02 2018 05:36:42</t>
  </si>
  <si>
    <t>(206) 341-9117</t>
  </si>
  <si>
    <t>René</t>
  </si>
  <si>
    <t>Gonzalez-Wagner</t>
  </si>
  <si>
    <t>Marketing &amp; Business Development Director</t>
  </si>
  <si>
    <t>rgonzalez-wagner@tsri.com</t>
  </si>
  <si>
    <t>The Software Revolution, Inc. (TSRI)</t>
  </si>
  <si>
    <t>parkmobile.com</t>
  </si>
  <si>
    <t>https://www.linkedin.com/pub/ren%C3%A9-gonzalez-wagner/b/b69/398</t>
  </si>
  <si>
    <t>Tue Jan 02 2018 04:04:27</t>
  </si>
  <si>
    <t>11410 NE 122nd Way</t>
  </si>
  <si>
    <t>98034</t>
  </si>
  <si>
    <t>(425) 284-2770</t>
  </si>
  <si>
    <t>Morales</t>
  </si>
  <si>
    <t>Chief Digital Officer &amp; Co-Founder</t>
  </si>
  <si>
    <t>alexander.morales@yardfreaks.com</t>
  </si>
  <si>
    <t>Yard Freaks, Inc.</t>
  </si>
  <si>
    <t>testplant.com</t>
  </si>
  <si>
    <t>https://www.linkedin.com/pub/alexander-nietzen-morales/12/a34/162</t>
  </si>
  <si>
    <t>Tue Jan 02 2018 04:04:35</t>
  </si>
  <si>
    <t>Bronna</t>
  </si>
  <si>
    <t>West</t>
  </si>
  <si>
    <t>Shapiro</t>
  </si>
  <si>
    <t>Lead Solution Marketing Manager</t>
  </si>
  <si>
    <t>simon.west@cyxtera.com</t>
  </si>
  <si>
    <t>bronna_shapiro@bmc.com</t>
  </si>
  <si>
    <t>Cyxtera Technologies</t>
  </si>
  <si>
    <t>cyxtera.com</t>
  </si>
  <si>
    <t>BMC Software</t>
  </si>
  <si>
    <t>https://www.linkedin.com/pub/simon-west/0/40b/5a8</t>
  </si>
  <si>
    <t>Wed Jan 03 2018 04:08:50</t>
  </si>
  <si>
    <t>https://www.linkedin.com/pub/bronna-shapiro/0/485/521</t>
  </si>
  <si>
    <t>Tue Jan 02 2018 04:04:46</t>
  </si>
  <si>
    <t>2101 CityWest Blvd</t>
  </si>
  <si>
    <t>77042</t>
  </si>
  <si>
    <t>(713) 918-8800</t>
  </si>
  <si>
    <t>Antonio</t>
  </si>
  <si>
    <t>Matarranz</t>
  </si>
  <si>
    <t>antoniomatarranz@meaningcloud.com</t>
  </si>
  <si>
    <t>MeaningCloud</t>
  </si>
  <si>
    <t>29</t>
  </si>
  <si>
    <t>https://www.linkedin.com/pub/antonio-matarranz/0/309/88b</t>
  </si>
  <si>
    <t>Tue Jan 02 2018 04:04:55</t>
  </si>
  <si>
    <t>3537 36 St., Astoria</t>
  </si>
  <si>
    <t>Cohen</t>
  </si>
  <si>
    <t>ben.cohen@aurea.com</t>
  </si>
  <si>
    <t>aurea.com</t>
  </si>
  <si>
    <t>Rajma</t>
  </si>
  <si>
    <t>https://www.linkedin.com/pub/ben-cohen/0/22/86</t>
  </si>
  <si>
    <t>McKenzie</t>
  </si>
  <si>
    <t>Digital Marketing Tech Team Lead</t>
  </si>
  <si>
    <t>rmckenzie@orrick.com</t>
  </si>
  <si>
    <t>Orrick, Herrington &amp; Sutcliffe LLP</t>
  </si>
  <si>
    <t>Tue Jan 02 2018 05:20:38</t>
  </si>
  <si>
    <t>siriusdecisions.com</t>
  </si>
  <si>
    <t>Law Practice</t>
  </si>
  <si>
    <t>401 Congress Avenue</t>
  </si>
  <si>
    <t>https://www.linkedin.com/pub/rajma-mckenzie/b/36b/279</t>
  </si>
  <si>
    <t>(512) 201-8287</t>
  </si>
  <si>
    <t>Tue Jan 02 2018 04:05:03</t>
  </si>
  <si>
    <t>Lee</t>
  </si>
  <si>
    <t>Marketing Coordinator | Advertising, Analytics &amp; Candidate Experience (AACE) Workforce Staffing</t>
  </si>
  <si>
    <t>lee@amazon.com</t>
  </si>
  <si>
    <t>certent.com</t>
  </si>
  <si>
    <t>https://www.linkedin.com/pub/amanda-lee/21/403/451</t>
  </si>
  <si>
    <t>Tue Jan 02 2018 04:05:14</t>
  </si>
  <si>
    <t>Itamar</t>
  </si>
  <si>
    <t>Ankorion</t>
  </si>
  <si>
    <t>itamar.ankorion@attunity.com</t>
  </si>
  <si>
    <t>Attunity</t>
  </si>
  <si>
    <t>attunity.com</t>
  </si>
  <si>
    <t>Tiffany</t>
  </si>
  <si>
    <t>CTC</t>
  </si>
  <si>
    <t>Director, Global Marketing, Partnerships &amp; Events</t>
  </si>
  <si>
    <t>tiffany.ctc@oracle.com</t>
  </si>
  <si>
    <t>Oracle</t>
  </si>
  <si>
    <t>https://www.linkedin.com/pub/itamar-ankorion/0/2a0/2b5</t>
  </si>
  <si>
    <t>fujitsu.com</t>
  </si>
  <si>
    <t>Wed Jan 03 2018 04:26:46</t>
  </si>
  <si>
    <t>https://www.linkedin.com/pub/tiffany-thompson-ctc/3/9b6/520</t>
  </si>
  <si>
    <t>70 Blanchard Rd</t>
  </si>
  <si>
    <t>Tue Jan 02 2018 04:05:26</t>
  </si>
  <si>
    <t>(781) 730-4070</t>
  </si>
  <si>
    <t>500 Oracle Parkway</t>
  </si>
  <si>
    <t>(650) 506-7000</t>
  </si>
  <si>
    <t>Chief Marketing Officer | VP of Marketing Marketing Consulting</t>
  </si>
  <si>
    <t>Marketers</t>
  </si>
  <si>
    <t>Kathleen</t>
  </si>
  <si>
    <t>カトリン</t>
  </si>
  <si>
    <t>Global Sales Marketing Manager</t>
  </si>
  <si>
    <t>kathleen.@intel.com</t>
  </si>
  <si>
    <t>Intel Corporation</t>
  </si>
  <si>
    <t>foxitsoftware.com</t>
  </si>
  <si>
    <t>https://www.linkedin.com/pub/kathleen-kallot-%E3%82%AB%E3%83%88%E3%83%AA%E3%83%B3-%E3%82%AB%E3%83%AD/6a/585/104</t>
  </si>
  <si>
    <t>Tue Jan 02 2018 04:05:41</t>
  </si>
  <si>
    <t>Robert Noyce Building</t>
  </si>
  <si>
    <t>95052</t>
  </si>
  <si>
    <t>(408) 765-8080</t>
  </si>
  <si>
    <t>Desormeau</t>
  </si>
  <si>
    <t>Lenovo.com Digital Customer Experience - Governance and Strategy</t>
  </si>
  <si>
    <t>mdesormeau@lenovo.com</t>
  </si>
  <si>
    <t>Lenovo</t>
  </si>
  <si>
    <t>https://www.linkedin.com/pub/marc-desormeau/6/91/589</t>
  </si>
  <si>
    <t>Tue Jan 02 2018 04:05:50</t>
  </si>
  <si>
    <t>1009 Think Place Morrisville</t>
  </si>
  <si>
    <t>(855) 253-6686</t>
  </si>
  <si>
    <t>Ross</t>
  </si>
  <si>
    <t>Atkinson</t>
  </si>
  <si>
    <t xml:space="preserve">Chief Marketing &amp; Product Officer </t>
  </si>
  <si>
    <t>ratkinson@businesstravelerusa.com</t>
  </si>
  <si>
    <t>Intermedia Travel Group</t>
  </si>
  <si>
    <t>https://www.linkedin.com/pub/ross-atkinson/0/2a8/76b</t>
  </si>
  <si>
    <t>Tue Jan 02 2018 04:05:59</t>
  </si>
  <si>
    <t>Pompton Plains</t>
  </si>
  <si>
    <t>Eleven Ryerson Place</t>
  </si>
  <si>
    <t>07444</t>
  </si>
  <si>
    <t>(973) 839-6200</t>
  </si>
  <si>
    <t>Brianna</t>
  </si>
  <si>
    <t>Leclerc</t>
  </si>
  <si>
    <t>Customer Advocacy Specialist</t>
  </si>
  <si>
    <t>bleclerc@crimsonhexagon.com</t>
  </si>
  <si>
    <t>https://www.linkedin.com/pub/brianna-leclerc/5b/9a7/729</t>
  </si>
  <si>
    <t>Tue Jan 02 2018 04:06:10</t>
  </si>
  <si>
    <t>Shorten</t>
  </si>
  <si>
    <t>Bone</t>
  </si>
  <si>
    <t>Chief Marketing Officer &amp; Co-Founder</t>
  </si>
  <si>
    <t>jbone@ora.net</t>
  </si>
  <si>
    <t>ORA NET LLC</t>
  </si>
  <si>
    <t>gshorten@carecloud.com</t>
  </si>
  <si>
    <t>CareCloud</t>
  </si>
  <si>
    <t>CareCloud.com</t>
  </si>
  <si>
    <t>https://www.linkedin.com/pub/greg-shorten/2/52/723</t>
  </si>
  <si>
    <t>Tue Jan 02 2018 05:32:26</t>
  </si>
  <si>
    <t>https://www.linkedin.com/pub/jeffrey-bone/0/1a/252</t>
  </si>
  <si>
    <t>5200 Blue Lagoon Drive</t>
  </si>
  <si>
    <t>Tue Jan 02 2018 04:06:24</t>
  </si>
  <si>
    <t>(877) 342-7517</t>
  </si>
  <si>
    <t>Bellingham</t>
  </si>
  <si>
    <t>1905 Broadway</t>
  </si>
  <si>
    <t>98226</t>
  </si>
  <si>
    <t>Illobre</t>
  </si>
  <si>
    <t>IT Project Manager</t>
  </si>
  <si>
    <t>michael@instrumentationlaboratory.com</t>
  </si>
  <si>
    <t>Instrumentation Laboratory, A Werfen Company</t>
  </si>
  <si>
    <t>scentbird.com</t>
  </si>
  <si>
    <t>https://www.linkedin.com/pub/michael-illobre/8/77/82a</t>
  </si>
  <si>
    <t>Tue Jan 02 2018 04:06:35</t>
  </si>
  <si>
    <t>Sample</t>
  </si>
  <si>
    <t>gerard@mstsolutions.com</t>
  </si>
  <si>
    <t>MST Solutions LLC</t>
  </si>
  <si>
    <t>mstsolutions.com</t>
  </si>
  <si>
    <t>180 Hartwell Road</t>
  </si>
  <si>
    <t>(781) 861-0710</t>
  </si>
  <si>
    <t>https://www.linkedin.com/pub/gerard-sample/0/b2/828</t>
  </si>
  <si>
    <t>Tue Jan 02 2018 05:32:51</t>
  </si>
  <si>
    <t>2195 W Chandler Blvd</t>
  </si>
  <si>
    <t>85224</t>
  </si>
  <si>
    <t>(480) 329-3005</t>
  </si>
  <si>
    <t>Deb</t>
  </si>
  <si>
    <t>deb@360alumni.com</t>
  </si>
  <si>
    <t>360Alumni</t>
  </si>
  <si>
    <t>insightly.com</t>
  </si>
  <si>
    <t>https://www.linkedin.com/pub/deb-taylor/0/24a/768</t>
  </si>
  <si>
    <t>Tue Jan 02 2018 04:06:49</t>
  </si>
  <si>
    <t>Ridgefield</t>
  </si>
  <si>
    <t>85 Ethan Allen Highway</t>
  </si>
  <si>
    <t>06877</t>
  </si>
  <si>
    <t>(424) 888-0360</t>
  </si>
  <si>
    <t>Purvis</t>
  </si>
  <si>
    <t>patrick.purvis@discoverorg.com</t>
  </si>
  <si>
    <t>DiscoverOrg</t>
  </si>
  <si>
    <t>discoverorg.com</t>
  </si>
  <si>
    <t>https://www.linkedin.com/pub/patrick-y-purvis/28/a52/694</t>
  </si>
  <si>
    <t>Tue Jan 02 2018 05:10:47</t>
  </si>
  <si>
    <t>Applehans</t>
  </si>
  <si>
    <t>Global Enterprise Cloud Strategist</t>
  </si>
  <si>
    <t>waynea@microsoft.com</t>
  </si>
  <si>
    <t>805 Broadway St.</t>
  </si>
  <si>
    <t>(360) 783-6800</t>
  </si>
  <si>
    <t>retailmenot.com</t>
  </si>
  <si>
    <t>https://www.linkedin.com/pub/wayne-applehans/0/ab3/89</t>
  </si>
  <si>
    <t>Tue Jan 02 2018 04:06:59</t>
  </si>
  <si>
    <t>Norman</t>
  </si>
  <si>
    <t>mnorman@prosperworks.com</t>
  </si>
  <si>
    <t>ProsperWorks Inc.</t>
  </si>
  <si>
    <t>yadro.com</t>
  </si>
  <si>
    <t>https://www.linkedin.com/sales/profile/3339745,tGI6,NAME_SEARCH</t>
  </si>
  <si>
    <t>Tue Jan 02 2018 04:07:11</t>
  </si>
  <si>
    <t>301 Howard Street</t>
  </si>
  <si>
    <t>(415) 355-4776</t>
  </si>
  <si>
    <t>Krauthamer</t>
  </si>
  <si>
    <t>Founder and Chief Operating Officer</t>
  </si>
  <si>
    <t>Neural Edge</t>
  </si>
  <si>
    <t>Rebecca</t>
  </si>
  <si>
    <t>Carr</t>
  </si>
  <si>
    <t>rcarr@costargroup.com</t>
  </si>
  <si>
    <t>CoStar Group</t>
  </si>
  <si>
    <t>esri.com</t>
  </si>
  <si>
    <t>https://www.linkedin.com/pub/rebecca-carr/14/387/5a</t>
  </si>
  <si>
    <t>Tue Jan 02 2018 04:07:30</t>
  </si>
  <si>
    <t>1331 L Street, NW</t>
  </si>
  <si>
    <t>(888) 226-7404</t>
  </si>
  <si>
    <t>channeladvisor.com</t>
  </si>
  <si>
    <t>elizabeth@khanacademy.org</t>
  </si>
  <si>
    <t>Wed Jan 03 2018 12:52:49</t>
  </si>
  <si>
    <t>acquia.com</t>
  </si>
  <si>
    <t>Jody</t>
  </si>
  <si>
    <t>Kaminsky</t>
  </si>
  <si>
    <t>jody_kaminsky@ultimatesoftware.com</t>
  </si>
  <si>
    <t>Ultimate Software</t>
  </si>
  <si>
    <t>skycure.com</t>
  </si>
  <si>
    <t>https://www.linkedin.com/pub/jody-kaminsky/a/276/326</t>
  </si>
  <si>
    <t>Tue Jan 02 2018 04:07:58</t>
  </si>
  <si>
    <t>Weston</t>
  </si>
  <si>
    <t>2000 Ultimate Way</t>
  </si>
  <si>
    <t>33326</t>
  </si>
  <si>
    <t>(800) 432-1729</t>
  </si>
  <si>
    <t>Doherty</t>
  </si>
  <si>
    <t>susan.doherty@innit.com</t>
  </si>
  <si>
    <t>Innit</t>
  </si>
  <si>
    <t>parsable.com</t>
  </si>
  <si>
    <t>https://www.linkedin.com/pub/susan-doherty/2/11a/426</t>
  </si>
  <si>
    <t>Tue Jan 02 2018 04:08:13</t>
  </si>
  <si>
    <t>399 Bradford St</t>
  </si>
  <si>
    <t>(650) 437-7253</t>
  </si>
  <si>
    <t>Epstein</t>
  </si>
  <si>
    <t>josh.epstein@kaminario.com</t>
  </si>
  <si>
    <t>Kaminario</t>
  </si>
  <si>
    <t>kaminario.com</t>
  </si>
  <si>
    <t>https://www.linkedin.com/pub/josh-epstein/0/8a/666</t>
  </si>
  <si>
    <t>Wed Jan 03 2018 04:28:07</t>
  </si>
  <si>
    <t>75 Second Avenue</t>
  </si>
  <si>
    <t>(877) 982-2555</t>
  </si>
  <si>
    <t>Minahan</t>
  </si>
  <si>
    <t>Chief Marketing Officer and SVP</t>
  </si>
  <si>
    <t>tim.minahan@citrix.com</t>
  </si>
  <si>
    <t>Citrix</t>
  </si>
  <si>
    <t>https://www.linkedin.com/pub/tim-minahan/0/76/28a</t>
  </si>
  <si>
    <t>Tue Jan 02 2018 04:08:22</t>
  </si>
  <si>
    <t>Damon</t>
  </si>
  <si>
    <t>Peters</t>
  </si>
  <si>
    <t>damon.peters@proxibid.com</t>
  </si>
  <si>
    <t>Itay</t>
  </si>
  <si>
    <t>Proxibid</t>
  </si>
  <si>
    <t>Shoshani</t>
  </si>
  <si>
    <t>itay.shoshani@kaminario.com</t>
  </si>
  <si>
    <t>ordergroove.com</t>
  </si>
  <si>
    <t>https://www.linkedin.com/pub/damon-peters/2/45a/67a</t>
  </si>
  <si>
    <t>https://www.linkedin.com/pub/itay-shoshani/2/951/24a</t>
  </si>
  <si>
    <t>Tue Jan 02 2018 04:08:34</t>
  </si>
  <si>
    <t>Tue Jan 02 2018 05:43:47</t>
  </si>
  <si>
    <t>Omaha</t>
  </si>
  <si>
    <t>4411 South 96th Street</t>
  </si>
  <si>
    <t>68127</t>
  </si>
  <si>
    <t>(877) 505-7770</t>
  </si>
  <si>
    <t>Rotter</t>
  </si>
  <si>
    <t>steve.rotter@outsystems.com</t>
  </si>
  <si>
    <t>OutSystems</t>
  </si>
  <si>
    <t>https://www.linkedin.com/pub/steve-rotter/0/931/537</t>
  </si>
  <si>
    <t>Tue Jan 02 2018 04:08:47</t>
  </si>
  <si>
    <t>5901 Peachtree Dunwoody Rd</t>
  </si>
  <si>
    <t>30328</t>
  </si>
  <si>
    <t>(404) 719-5100</t>
  </si>
  <si>
    <t>eZdia.com</t>
  </si>
  <si>
    <t>Jacquemard</t>
  </si>
  <si>
    <t>bruce.jacquemard@navis.com</t>
  </si>
  <si>
    <t>Navis</t>
  </si>
  <si>
    <t>navis.com</t>
  </si>
  <si>
    <t>https://www.linkedin.com/pub/bruce-jacquemard/0/422/957</t>
  </si>
  <si>
    <t>Tue Jan 02 2018 06:09:26</t>
  </si>
  <si>
    <t>Oakland</t>
  </si>
  <si>
    <t>55 Harrison, Suite 600</t>
  </si>
  <si>
    <t>(510) 267-5000</t>
  </si>
  <si>
    <t>Benjamin</t>
  </si>
  <si>
    <t>(MBA)</t>
  </si>
  <si>
    <t>benjamin.mba@payspan.com</t>
  </si>
  <si>
    <t>Payspan, Inc.</t>
  </si>
  <si>
    <t>https://www.linkedin.com/pub/benjamin-lazar-mba/0/1b8/b6a</t>
  </si>
  <si>
    <t>Tue Jan 02 2018 04:09:05</t>
  </si>
  <si>
    <t>Two Ravinia Drive, Suite 1710</t>
  </si>
  <si>
    <t>30346</t>
  </si>
  <si>
    <t>(877) 331-7154</t>
  </si>
  <si>
    <t>Vacca</t>
  </si>
  <si>
    <t>joe.vacca@revature.com</t>
  </si>
  <si>
    <t>Revature</t>
  </si>
  <si>
    <t>revature.com</t>
  </si>
  <si>
    <t>https://www.linkedin.com/pub/joe-vacca/2/493/485</t>
  </si>
  <si>
    <t>susan.mba@xcmsolutions.com</t>
  </si>
  <si>
    <t>XCM Solutions, LLC</t>
  </si>
  <si>
    <t>Tue Jan 02 2018 05:24:36</t>
  </si>
  <si>
    <t>11730 Plaza America Dr</t>
  </si>
  <si>
    <t>(703) 570-8181</t>
  </si>
  <si>
    <t>https://www.linkedin.com/pub/susan-nolan-mba/3/152/351</t>
  </si>
  <si>
    <t>Tue Jan 02 2018 04:09:14</t>
  </si>
  <si>
    <t>Quincy</t>
  </si>
  <si>
    <t>400 Crown Colony Drive</t>
  </si>
  <si>
    <t>02169</t>
  </si>
  <si>
    <t>(781) 356-5152</t>
  </si>
  <si>
    <t>Rubin</t>
  </si>
  <si>
    <t>jrubin@totango.com</t>
  </si>
  <si>
    <t>Totango</t>
  </si>
  <si>
    <t>https://www.linkedin.com/pub/jill-rubin/3/788/3b6</t>
  </si>
  <si>
    <t>Tue Jan 02 2018 04:09:21</t>
  </si>
  <si>
    <t>1200 Park Place</t>
  </si>
  <si>
    <t>(800) 634-1990</t>
  </si>
  <si>
    <t>Stouffer</t>
  </si>
  <si>
    <t>Egan</t>
  </si>
  <si>
    <t>Chief Commercial Officer</t>
  </si>
  <si>
    <t>stouffer@flexport.com</t>
  </si>
  <si>
    <t>Flexport</t>
  </si>
  <si>
    <t>flexport.com</t>
  </si>
  <si>
    <t>Executive Vice President</t>
  </si>
  <si>
    <t>Logistics and Supply Chain</t>
  </si>
  <si>
    <t>Positivesingles</t>
  </si>
  <si>
    <t>https://www.linkedin.com/pub/stouffer-egan/2/808/71b</t>
  </si>
  <si>
    <t>Tue Jan 02 2018 05:27:37</t>
  </si>
  <si>
    <t>760 Market Street</t>
  </si>
  <si>
    <t>94102</t>
  </si>
  <si>
    <t>(415) 231-5252</t>
  </si>
  <si>
    <t>Var</t>
  </si>
  <si>
    <t>cvar@synchr.com</t>
  </si>
  <si>
    <t>SyncHR</t>
  </si>
  <si>
    <t>https://www.linkedin.com/pub/charles-var/0/5/424</t>
  </si>
  <si>
    <t>Tue Jan 02 2018 04:09:59</t>
  </si>
  <si>
    <t>1099 18th Street, Suite 2850</t>
  </si>
  <si>
    <t>(720) 893-2000</t>
  </si>
  <si>
    <t>Chief of Staff to CEO Tony Aquila / Global Head of Rapid Innovation / CMO</t>
  </si>
  <si>
    <t>dan.kim@solera.com</t>
  </si>
  <si>
    <t>Solera, Inc.</t>
  </si>
  <si>
    <t>https://www.linkedin.com/pub/dan-kim/0/72/a6b</t>
  </si>
  <si>
    <t>Tue Jan 02 2018 04:10:12</t>
  </si>
  <si>
    <t>Westlake</t>
  </si>
  <si>
    <t>1301 Solana Blvd. Building #2 Suite 2100</t>
  </si>
  <si>
    <t>76262</t>
  </si>
  <si>
    <t>(817) 961-2100</t>
  </si>
  <si>
    <t>Louise</t>
  </si>
  <si>
    <t>Conroy-Callagy</t>
  </si>
  <si>
    <t>Interim CMO</t>
  </si>
  <si>
    <t>louisec@orchidprotocol.com</t>
  </si>
  <si>
    <t>Orchid Labs</t>
  </si>
  <si>
    <t>https://www.linkedin.com/pub/louise-conroy-callagy/2/483/b52</t>
  </si>
  <si>
    <t>Tue Jan 02 2018 04:10:30</t>
  </si>
  <si>
    <t>AL</t>
  </si>
  <si>
    <t>GIRARDI</t>
  </si>
  <si>
    <t>Vice President of Global Marketing &amp; CMO</t>
  </si>
  <si>
    <t>al.girardi@gep.com</t>
  </si>
  <si>
    <t>GEP Worldwide</t>
  </si>
  <si>
    <t>https://www.linkedin.com/pub/al-girardi/0/b33/b52</t>
  </si>
  <si>
    <t>Tue Jan 02 2018 04:10:39</t>
  </si>
  <si>
    <t>Clark</t>
  </si>
  <si>
    <t>100 Walnut Avenue</t>
  </si>
  <si>
    <t>07066</t>
  </si>
  <si>
    <t>(732) 382-6565</t>
  </si>
  <si>
    <t>Miles</t>
  </si>
  <si>
    <t>miles@jwplayer.com</t>
  </si>
  <si>
    <t>JW Player</t>
  </si>
  <si>
    <t>jwplayer.com</t>
  </si>
  <si>
    <t>Ludwig</t>
  </si>
  <si>
    <t>CMO/CDO</t>
  </si>
  <si>
    <t>https://www.linkedin.com/pub/miles-williams/1/5b8/465</t>
  </si>
  <si>
    <t>eludwig@moblty.com</t>
  </si>
  <si>
    <t>Moblty Inc.</t>
  </si>
  <si>
    <t>Wed Jan 03 2018 04:08:21</t>
  </si>
  <si>
    <t>2 Park Avenue, 10th Floor</t>
  </si>
  <si>
    <t>38</t>
  </si>
  <si>
    <t>(212) 244-0140</t>
  </si>
  <si>
    <t>https://www.linkedin.com/pub/eric-ludwig/2/865/466</t>
  </si>
  <si>
    <t>Tue Jan 02 2018 04:10:47</t>
  </si>
  <si>
    <t>100 Park Avenue, 16th floor</t>
  </si>
  <si>
    <t>(212) 662-4548</t>
  </si>
  <si>
    <t>Dwayne</t>
  </si>
  <si>
    <t>Burtin</t>
  </si>
  <si>
    <t>Owner/Chief Digital Officer</t>
  </si>
  <si>
    <t>The Right Way Creative</t>
  </si>
  <si>
    <t>Broady</t>
  </si>
  <si>
    <t>Advisory Board</t>
  </si>
  <si>
    <t>dbroady@plumslice.com</t>
  </si>
  <si>
    <t>PlumSlice Labs</t>
  </si>
  <si>
    <t>Bud</t>
  </si>
  <si>
    <t>McGann</t>
  </si>
  <si>
    <t>Chief Revenue Officer &amp; SVP Global Sales</t>
  </si>
  <si>
    <t>https://www.linkedin.com/pub/denise-broady/0/866/150</t>
  </si>
  <si>
    <t>bmcgann@crimsonhexagon.com</t>
  </si>
  <si>
    <t>Tue Jan 02 2018 04:11:00</t>
  </si>
  <si>
    <t>580 California St.</t>
  </si>
  <si>
    <t>(855) 758-6754</t>
  </si>
  <si>
    <t>https://www.linkedin.com/pub/bud-mcgann/0/361/965</t>
  </si>
  <si>
    <t>Tue Jan 02 2018 05:10:08</t>
  </si>
  <si>
    <t>Buchanan</t>
  </si>
  <si>
    <t>scott.buchanan@tintri.com</t>
  </si>
  <si>
    <t>Tintri</t>
  </si>
  <si>
    <t>tintri.com</t>
  </si>
  <si>
    <t>https://www.linkedin.com/pub/scott-buchanan/1/9a3/86b</t>
  </si>
  <si>
    <t>Wed Jan 03 2018 04:29:16</t>
  </si>
  <si>
    <t>Tintri Inc.</t>
  </si>
  <si>
    <t>Berkman</t>
  </si>
  <si>
    <t>Advisory Board Member</t>
  </si>
  <si>
    <t>(650) 810-8200</t>
  </si>
  <si>
    <t>Stealth AI Startup</t>
  </si>
  <si>
    <t>Chou</t>
  </si>
  <si>
    <t>Head of Marketing &amp; Sales, North America</t>
  </si>
  <si>
    <t>Intland Software GmbH</t>
  </si>
  <si>
    <t>Perkins</t>
  </si>
  <si>
    <t>jeff.perkins@parkmobile.com</t>
  </si>
  <si>
    <t>Parkmobile, LLC</t>
  </si>
  <si>
    <t>https://www.linkedin.com/pub/jeff-perkins/0/950/3b4</t>
  </si>
  <si>
    <t>Tue Jan 02 2018 04:11:36</t>
  </si>
  <si>
    <t>1100 Spring St. NW</t>
  </si>
  <si>
    <t>(770) 818-9036</t>
  </si>
  <si>
    <t>Dru</t>
  </si>
  <si>
    <t>Jacobs</t>
  </si>
  <si>
    <t>dru.jacobs@testplant.com</t>
  </si>
  <si>
    <t>Testplant</t>
  </si>
  <si>
    <t>Marzulli</t>
  </si>
  <si>
    <t>Chief Marketing and Strategy Officer</t>
  </si>
  <si>
    <t>t.marzulli@frontlineeducation.com</t>
  </si>
  <si>
    <t>https://www.linkedin.com/pub/dru-jacobs/0/21/364</t>
  </si>
  <si>
    <t>Frontline Education</t>
  </si>
  <si>
    <t>Tue Jan 02 2018 04:11:45</t>
  </si>
  <si>
    <t>FrontlineEducation.com</t>
  </si>
  <si>
    <t>Greater London</t>
  </si>
  <si>
    <t>6 Snow Hill</t>
  </si>
  <si>
    <t>EC1A 2AY</t>
  </si>
  <si>
    <t>020 7002 7888</t>
  </si>
  <si>
    <t>https://www.linkedin.com/pub/tony-marzulli/0/877/191</t>
  </si>
  <si>
    <t>Tue Jan 02 2018 05:27:16</t>
  </si>
  <si>
    <t>Malvern</t>
  </si>
  <si>
    <t>1400 Atwater Dr</t>
  </si>
  <si>
    <t>19355</t>
  </si>
  <si>
    <t>Elliot</t>
  </si>
  <si>
    <t>jelliot@advancedmd.com</t>
  </si>
  <si>
    <t>AdvancedMD</t>
  </si>
  <si>
    <t>advancedmd.com</t>
  </si>
  <si>
    <t>Bullock</t>
  </si>
  <si>
    <t>Fusion</t>
  </si>
  <si>
    <t>https://www.linkedin.com/pub/jim-elliot/3/536/362</t>
  </si>
  <si>
    <t>Tue Jan 02 2018 05:33:53</t>
  </si>
  <si>
    <t>10876 S Riverfront Pkwy</t>
  </si>
  <si>
    <t>Service Director, Marketing Leadership Strategies and CMO Peer Advisor</t>
  </si>
  <si>
    <t>jennifer.ross@siriusdecisions.com</t>
  </si>
  <si>
    <t>SiriusDecisions</t>
  </si>
  <si>
    <t>https://www.linkedin.com/pub/jennifer-ross/2/389/798</t>
  </si>
  <si>
    <t>Tue Jan 02 2018 04:12:28</t>
  </si>
  <si>
    <t>Wilton</t>
  </si>
  <si>
    <t>187 Danbury Road</t>
  </si>
  <si>
    <t>06897</t>
  </si>
  <si>
    <t>(203) 665-4000</t>
  </si>
  <si>
    <t>Bolshaw</t>
  </si>
  <si>
    <t>Vice President, Marketing</t>
  </si>
  <si>
    <t>aaron.bolshaw@certent.com</t>
  </si>
  <si>
    <t>Certent, Inc.</t>
  </si>
  <si>
    <t>https://www.linkedin.com/pub/aaron-bolshaw/2/826/231</t>
  </si>
  <si>
    <t>Tue Jan 02 2018 04:12:38</t>
  </si>
  <si>
    <t>Pleasanton</t>
  </si>
  <si>
    <t>4683 Chabot Drive</t>
  </si>
  <si>
    <t>94588</t>
  </si>
  <si>
    <t>(925) 730-4300</t>
  </si>
  <si>
    <t>Juergen</t>
  </si>
  <si>
    <t>Brock</t>
  </si>
  <si>
    <t>CMO Fujitsu Americas</t>
  </si>
  <si>
    <t>juergen@fujitsu.com</t>
  </si>
  <si>
    <t>Fujitsu Global</t>
  </si>
  <si>
    <t>https://www.linkedin.com/pub/juergen-brock/0/576/829</t>
  </si>
  <si>
    <t>Tue Jan 02 2018 04:12:47</t>
  </si>
  <si>
    <t>Emmy</t>
  </si>
  <si>
    <t>Weber</t>
  </si>
  <si>
    <t>eweber@sisfirst.com</t>
  </si>
  <si>
    <t>Surgical Information Systems</t>
  </si>
  <si>
    <t>sisfirst.com</t>
  </si>
  <si>
    <t>Atsushi</t>
  </si>
  <si>
    <t>Hisatsumi</t>
  </si>
  <si>
    <t>Founder / CEO</t>
  </si>
  <si>
    <t>atsushi.hisatsumi@patron-ico.io</t>
  </si>
  <si>
    <t>PATRON</t>
  </si>
  <si>
    <t>patron-ico.io</t>
  </si>
  <si>
    <t>https://www.linkedin.com/pub/emmy-weber/1/8a5/935</t>
  </si>
  <si>
    <t>Wed Jan 03 2018 03:56:43</t>
  </si>
  <si>
    <t>https://www.linkedin.com/pub/atsushi-hisatsumi/147/960/138</t>
  </si>
  <si>
    <t>Tue Jan 02 2018 04:13:03</t>
  </si>
  <si>
    <t>555 North Point Center East</t>
  </si>
  <si>
    <t>港区</t>
  </si>
  <si>
    <t>東京都</t>
  </si>
  <si>
    <t>(800) 930-0895</t>
  </si>
  <si>
    <t>六本木</t>
  </si>
  <si>
    <t>106-0032</t>
  </si>
  <si>
    <t>03-6872-3000</t>
  </si>
  <si>
    <t>Ronald</t>
  </si>
  <si>
    <t>Director of Marketing</t>
  </si>
  <si>
    <t>david_ronald@foxitsoftware.com</t>
  </si>
  <si>
    <t>Foxit Software, Inc</t>
  </si>
  <si>
    <t>https://www.linkedin.com/pub/david-ronald/0/2/433</t>
  </si>
  <si>
    <t>Tue Jan 02 2018 04:13:13</t>
  </si>
  <si>
    <t>Fremont</t>
  </si>
  <si>
    <t>41841 Albrae Street</t>
  </si>
  <si>
    <t>94538</t>
  </si>
  <si>
    <t>(866) 693-6948</t>
  </si>
  <si>
    <t>Turner</t>
  </si>
  <si>
    <t>paul.turner@scality.com</t>
  </si>
  <si>
    <t>Scality</t>
  </si>
  <si>
    <t>scality.com</t>
  </si>
  <si>
    <t>https://www.linkedin.com/pub/paul-turner/0/421/463</t>
  </si>
  <si>
    <t>Wed Jan 03 2018 04:24:12</t>
  </si>
  <si>
    <t>Shouldis</t>
  </si>
  <si>
    <t>CMO &amp; VP Marketing - Industrial Market and Watson IoT, North America</t>
  </si>
  <si>
    <t>kathleen.shouldis@ibm.com</t>
  </si>
  <si>
    <t>(650) 356-8500</t>
  </si>
  <si>
    <t>https://www.linkedin.com/pub/kathleen-shouldis/2/298/310</t>
  </si>
  <si>
    <t>Tue Jan 02 2018 04:13:20</t>
  </si>
  <si>
    <t>Francois</t>
  </si>
  <si>
    <t>Dufour</t>
  </si>
  <si>
    <t>Transition CMO</t>
  </si>
  <si>
    <t>francois.dufour@algolia.com</t>
  </si>
  <si>
    <t>https://www.linkedin.com/pub/francois-dufour/3/11a/485</t>
  </si>
  <si>
    <t>Piwonka</t>
  </si>
  <si>
    <t>bill.piwonka@exterro.com</t>
  </si>
  <si>
    <t>Tue Jan 02 2018 04:13:29</t>
  </si>
  <si>
    <t>Exterro</t>
  </si>
  <si>
    <t>exterro.com</t>
  </si>
  <si>
    <t>https://www.linkedin.com/pub/bill-piwonka/0/66a/72b</t>
  </si>
  <si>
    <t>Tue Jan 02 2018 05:37:12</t>
  </si>
  <si>
    <t>Beaverton</t>
  </si>
  <si>
    <t>4145 SW Watson Ave., Suite 400</t>
  </si>
  <si>
    <t>97005</t>
  </si>
  <si>
    <t>(503) 501-5100</t>
  </si>
  <si>
    <t>Serenity</t>
  </si>
  <si>
    <t>serenity.thompson@shopography.com</t>
  </si>
  <si>
    <t>Shopography</t>
  </si>
  <si>
    <t>shopography.com</t>
  </si>
  <si>
    <t>6</t>
  </si>
  <si>
    <t>https://www.linkedin.com/pub/serenity-thompson/0/459/659</t>
  </si>
  <si>
    <t>Tue Jan 02 2018 04:13:37</t>
  </si>
  <si>
    <t>16 Park Ave</t>
  </si>
  <si>
    <t>Pearlstein</t>
  </si>
  <si>
    <t>mark.pearlstein@doubleverify.com</t>
  </si>
  <si>
    <t>DoubleVerify</t>
  </si>
  <si>
    <t>doubleverify.com</t>
  </si>
  <si>
    <t>https://www.linkedin.com/pub/mark-pearlstein/0/604/948</t>
  </si>
  <si>
    <t>Tue Jan 02 2018 05:26:28</t>
  </si>
  <si>
    <t>575 8th Avenue</t>
  </si>
  <si>
    <t>(212) 631-2111</t>
  </si>
  <si>
    <t>Rachel</t>
  </si>
  <si>
    <t>Brink</t>
  </si>
  <si>
    <t>Co-Founder &amp; CMO</t>
  </si>
  <si>
    <t>rachel@scentbird.com</t>
  </si>
  <si>
    <t>Scentbird</t>
  </si>
  <si>
    <t>https://www.linkedin.com/pub/rachel-ten-brink/0/151/a08</t>
  </si>
  <si>
    <t>Tue Jan 02 2018 04:13:56</t>
  </si>
  <si>
    <t>10 W 33</t>
  </si>
  <si>
    <t>Morton</t>
  </si>
  <si>
    <t>steve.morton@landesk.com</t>
  </si>
  <si>
    <t>LANDESK Software</t>
  </si>
  <si>
    <t>landesk.com</t>
  </si>
  <si>
    <t>https://www.linkedin.com/pub/steve-morton/1/1a6/473</t>
  </si>
  <si>
    <t>Wed Jan 03 2018 03:39:44</t>
  </si>
  <si>
    <t>South Jordan, SLC</t>
  </si>
  <si>
    <t>Suite 500</t>
  </si>
  <si>
    <t>(801) 208-1500</t>
  </si>
  <si>
    <t>Kavanagh</t>
  </si>
  <si>
    <t>tony@insightly.com</t>
  </si>
  <si>
    <t>Insightly</t>
  </si>
  <si>
    <t>https://www.linkedin.com/pub/tony-kavanagh/0/230/aa2</t>
  </si>
  <si>
    <t>Tue Jan 02 2018 04:14:09</t>
  </si>
  <si>
    <t>680 Folsom St.</t>
  </si>
  <si>
    <t>(888) 999-4039</t>
  </si>
  <si>
    <t>Marissa</t>
  </si>
  <si>
    <t>Tarleton</t>
  </si>
  <si>
    <t>mtarleton@retailmenot.com</t>
  </si>
  <si>
    <t>RetailMeNot, Inc.</t>
  </si>
  <si>
    <t>https://www.linkedin.com/pub/marissa-tarleton/1/802/60a</t>
  </si>
  <si>
    <t>Tue Jan 02 2018 04:14:18</t>
  </si>
  <si>
    <t>301 Congress Ave., Suite 700</t>
  </si>
  <si>
    <t>(512) 777-2970</t>
  </si>
  <si>
    <t>Sutton</t>
  </si>
  <si>
    <t>mark.sutton@frontstream.com</t>
  </si>
  <si>
    <t>FrontStream</t>
  </si>
  <si>
    <t>frontstream.com</t>
  </si>
  <si>
    <t>Philanthropy</t>
  </si>
  <si>
    <t>https://www.linkedin.com/pub/mark-sutton/0/171/472</t>
  </si>
  <si>
    <t>Tishchenko</t>
  </si>
  <si>
    <t>Tue Jan 02 2018 04:22:15</t>
  </si>
  <si>
    <t>anna.tishchenko@yadro.com</t>
  </si>
  <si>
    <t>YADRO</t>
  </si>
  <si>
    <t>11480 Commerce Park Drive</t>
  </si>
  <si>
    <t>(800) 687-8505</t>
  </si>
  <si>
    <t>https://www.linkedin.com/pub/anna-tishchenko/27/189/909</t>
  </si>
  <si>
    <t>Tue Jan 02 2018 04:14:33</t>
  </si>
  <si>
    <t>Russia</t>
  </si>
  <si>
    <t>Moscow</t>
  </si>
  <si>
    <t>Rochdelskaya, 15 str. 13</t>
  </si>
  <si>
    <t>123022</t>
  </si>
  <si>
    <t>8 (495) 540-50-55</t>
  </si>
  <si>
    <t>Morris</t>
  </si>
  <si>
    <t>wmorris@skytap.com</t>
  </si>
  <si>
    <t>Skytap</t>
  </si>
  <si>
    <t>skytap.com</t>
  </si>
  <si>
    <t>https://www.linkedin.com/pub/wayne-morris/1/9a3/85a</t>
  </si>
  <si>
    <t>Wed Jan 03 2018 04:35:04</t>
  </si>
  <si>
    <t>719 2nd Ave.</t>
  </si>
  <si>
    <t>98104-1748</t>
  </si>
  <si>
    <t>(206) 866-1162</t>
  </si>
  <si>
    <t>Marianna</t>
  </si>
  <si>
    <t>Kantor</t>
  </si>
  <si>
    <t>mkantor@esri.com</t>
  </si>
  <si>
    <t>Esri</t>
  </si>
  <si>
    <t>https://www.linkedin.com/pub/marianna-kantor/0/92/b33</t>
  </si>
  <si>
    <t>Tue Jan 02 2018 04:14:57</t>
  </si>
  <si>
    <t>Redlands</t>
  </si>
  <si>
    <t>380 New York St.</t>
  </si>
  <si>
    <t>92373</t>
  </si>
  <si>
    <t>(909) 793-2853</t>
  </si>
  <si>
    <t>Sargeant</t>
  </si>
  <si>
    <t>melissa.sargeant@channeladvisor.com</t>
  </si>
  <si>
    <t>ChannelAdvisor</t>
  </si>
  <si>
    <t>https://www.linkedin.com/pub/melissa-sargeant/2/314/a13</t>
  </si>
  <si>
    <t>Tue Jan 02 2018 04:15:07</t>
  </si>
  <si>
    <t>3025 Carrington Mill Boulevard</t>
  </si>
  <si>
    <t>(919) 228-4700</t>
  </si>
  <si>
    <t>Lynne</t>
  </si>
  <si>
    <t>Capozzi</t>
  </si>
  <si>
    <t>lynne.capozzi@acquia.com</t>
  </si>
  <si>
    <t>Acquia</t>
  </si>
  <si>
    <t>https://www.linkedin.com/pub/lynne-capozzi/0/107/387</t>
  </si>
  <si>
    <t>Tue Jan 02 2018 04:15:14</t>
  </si>
  <si>
    <t>53 State Street</t>
  </si>
  <si>
    <t>02109</t>
  </si>
  <si>
    <t>Raj</t>
  </si>
  <si>
    <t>(888) 922-7842</t>
  </si>
  <si>
    <t>raj.shah@alchemysystems.com</t>
  </si>
  <si>
    <t>Alchemy Systems</t>
  </si>
  <si>
    <t>alchemysystems.com</t>
  </si>
  <si>
    <t>https://www.linkedin.com/pub/raj-shah/0/98/545</t>
  </si>
  <si>
    <t>Tue Jan 02 2018 05:32:19</t>
  </si>
  <si>
    <t>5301 Riata Park Ct.</t>
  </si>
  <si>
    <t>78727</t>
  </si>
  <si>
    <t>(512) 637-5100</t>
  </si>
  <si>
    <t>Varun</t>
  </si>
  <si>
    <t>Kohli</t>
  </si>
  <si>
    <t>vkohli@skycure.com</t>
  </si>
  <si>
    <t>Skycure acquired by Symantec</t>
  </si>
  <si>
    <t>https://www.linkedin.com/pub/varun-kohli/0/8a3/13</t>
  </si>
  <si>
    <t>Tue Jan 02 2018 04:15:25</t>
  </si>
  <si>
    <t>445 Sherman Avenue</t>
  </si>
  <si>
    <t>(800) 650-4821</t>
  </si>
  <si>
    <t>Pulverman</t>
  </si>
  <si>
    <t>ken.pulverman@parsable.com</t>
  </si>
  <si>
    <t>Parsable</t>
  </si>
  <si>
    <t>https://www.linkedin.com/pub/ken-pulverman/0/116/531</t>
  </si>
  <si>
    <t>Tue Jan 02 2018 04:15:33</t>
  </si>
  <si>
    <t>San Francisco, CA 94107</t>
  </si>
  <si>
    <t>425 2nd Street</t>
  </si>
  <si>
    <t>(888) 681-2119</t>
  </si>
  <si>
    <t>Gruwell</t>
  </si>
  <si>
    <t>lisa.gruwell@wikimediafoundation.org</t>
  </si>
  <si>
    <t>Wikimedia Foundation</t>
  </si>
  <si>
    <t>wikimediafoundation.org</t>
  </si>
  <si>
    <t>https://www.linkedin.com/pub/lisa-seitz-gruwell/3/915/372</t>
  </si>
  <si>
    <t>Tue Jan 02 2018 05:47:31</t>
  </si>
  <si>
    <t xml:space="preserve">1 Montgomery Street  </t>
  </si>
  <si>
    <t>(415) 839-6885</t>
  </si>
  <si>
    <t>Weinroth</t>
  </si>
  <si>
    <t>adam.weinroth@ordergroove.com</t>
  </si>
  <si>
    <t>OrderGroove</t>
  </si>
  <si>
    <t>https://www.linkedin.com/pub/adam-weinroth/0/18/8b</t>
  </si>
  <si>
    <t>Tue Jan 02 2018 04:15:57</t>
  </si>
  <si>
    <t>75 Broad Street</t>
  </si>
  <si>
    <t>(866) 253-1261</t>
  </si>
  <si>
    <t>Alok</t>
  </si>
  <si>
    <t>Jain</t>
  </si>
  <si>
    <t>Co-CEO &amp; CMO</t>
  </si>
  <si>
    <t>alok.j@ezdia.com</t>
  </si>
  <si>
    <t>eZdia Inc.</t>
  </si>
  <si>
    <t>https://www.linkedin.com/pub/alok-jain/2/a92/412</t>
  </si>
  <si>
    <t>Tue Jan 02 2018 04:16:18</t>
  </si>
  <si>
    <t>604 Price Street</t>
  </si>
  <si>
    <t>Prashant</t>
  </si>
  <si>
    <t>Bhatia</t>
  </si>
  <si>
    <t>prashant.bhatia@stibosystems.com</t>
  </si>
  <si>
    <t>Stibo Systems</t>
  </si>
  <si>
    <t>stibosystems.com</t>
  </si>
  <si>
    <t>https://www.linkedin.com/pub/prashant-bhatia/1/312/b86</t>
  </si>
  <si>
    <t>Wed Jan 03 2018 04:09:14</t>
  </si>
  <si>
    <t>Denmark</t>
  </si>
  <si>
    <t>Højbjerg</t>
  </si>
  <si>
    <t>Axel Kiers Vej 11</t>
  </si>
  <si>
    <t>DK-8270</t>
  </si>
  <si>
    <t>89 39 11 11</t>
  </si>
  <si>
    <t>Cochrane</t>
  </si>
  <si>
    <t>kevin.cochrane@bloomreach.com</t>
  </si>
  <si>
    <t>BloomReach</t>
  </si>
  <si>
    <t>bloomreach.com</t>
  </si>
  <si>
    <t>https://www.linkedin.com/pub/kevin-cochrane/0/13b/266</t>
  </si>
  <si>
    <t>82 Pioneer Way</t>
  </si>
  <si>
    <t>(888) 263-3917</t>
  </si>
  <si>
    <t>bruno@atscale.com</t>
  </si>
  <si>
    <t>Wed Jan 03 2018 12:40:58</t>
  </si>
  <si>
    <t>darren.johnson@bloomreach.com</t>
  </si>
  <si>
    <t>https://www.linkedin.com/pub/darren-johnson/0/a8/134</t>
  </si>
  <si>
    <t>Tue Jan 02 2018 04:24:35</t>
  </si>
  <si>
    <t>Shoemaker</t>
  </si>
  <si>
    <t>tom.shoemaker@itslearning.com</t>
  </si>
  <si>
    <t>itslearning</t>
  </si>
  <si>
    <t>itslearning.com</t>
  </si>
  <si>
    <t>https://www.linkedin.com/pub/tom-shoemaker/0/1a7/285</t>
  </si>
  <si>
    <t>Tue Jan 02 2018 05:34:14</t>
  </si>
  <si>
    <t>Bergen</t>
  </si>
  <si>
    <t>Edvard Griegsvei 3</t>
  </si>
  <si>
    <t>5098</t>
  </si>
  <si>
    <t>55 23 60 70</t>
  </si>
  <si>
    <t>Stephany</t>
  </si>
  <si>
    <t>Verstraete</t>
  </si>
  <si>
    <t>sverstraete@teladoc.com</t>
  </si>
  <si>
    <t>Teladoc</t>
  </si>
  <si>
    <t>Teladoc.com</t>
  </si>
  <si>
    <t>https://www.linkedin.com/pub/stephany-verstraete/0/21a/809</t>
  </si>
  <si>
    <t>2 Manhattanville Rd</t>
  </si>
  <si>
    <t>(800) 835-2362</t>
  </si>
  <si>
    <t>Sam</t>
  </si>
  <si>
    <t>smiller@ecisolutions.com</t>
  </si>
  <si>
    <t>ECi Software Solutions</t>
  </si>
  <si>
    <t>ecisolutions.com</t>
  </si>
  <si>
    <t>https://www.linkedin.com/pub/sam-z-miller/5/54a/34a</t>
  </si>
  <si>
    <t>Tue Jan 02 2018 05:11:02</t>
  </si>
  <si>
    <t>4400 Alliance Gateway, Ste. 154</t>
  </si>
  <si>
    <t>(866) 374-3221</t>
  </si>
  <si>
    <t>Eggen</t>
  </si>
  <si>
    <t>amy.eggen@dtn.com</t>
  </si>
  <si>
    <t>DTN</t>
  </si>
  <si>
    <t>dtn.com</t>
  </si>
  <si>
    <t>https://www.linkedin.com/pub/amy-eggen/5/14a/8</t>
  </si>
  <si>
    <t>Tue Jan 02 2018 05:25:40</t>
  </si>
  <si>
    <t>Burnsville</t>
  </si>
  <si>
    <t>11400 Rupp Drive</t>
  </si>
  <si>
    <t>55337</t>
  </si>
  <si>
    <t>(952) 882-4528</t>
  </si>
  <si>
    <t>Osadzinski</t>
  </si>
  <si>
    <t>alex.osadzinski@relias.com</t>
  </si>
  <si>
    <t>Relias</t>
  </si>
  <si>
    <t>relias.com</t>
  </si>
  <si>
    <t>https://www.linkedin.com/pub/alex-osadzinski/0/3/3b3</t>
  </si>
  <si>
    <t>keyssa.com</t>
  </si>
  <si>
    <t>Tue Jan 02 2018 06:09:42</t>
  </si>
  <si>
    <t>Cary</t>
  </si>
  <si>
    <t>111 Corning Road</t>
  </si>
  <si>
    <t>27518</t>
  </si>
  <si>
    <t>(800) 910-0223</t>
  </si>
  <si>
    <t>Kilgore</t>
  </si>
  <si>
    <t>randy.kilgore@tremorvideo.com</t>
  </si>
  <si>
    <t>Tremor Video</t>
  </si>
  <si>
    <t>tremorvideo.com</t>
  </si>
  <si>
    <t>julie@id.me</t>
  </si>
  <si>
    <t>https://www.linkedin.com/pub/randy-kilgore/0/158/782</t>
  </si>
  <si>
    <t>Tue Jan 02 2018 05:47:13</t>
  </si>
  <si>
    <t>1501 Broadway</t>
  </si>
  <si>
    <t>Wed Jan 03 2018 12:51:34</t>
  </si>
  <si>
    <t>(646) 723-5300</t>
  </si>
  <si>
    <t>wadsworth@illusivenetworks.com</t>
  </si>
  <si>
    <t>Wed Jan 03 2018 12:51:41</t>
  </si>
  <si>
    <t>Jayme</t>
  </si>
  <si>
    <t>Mendal</t>
  </si>
  <si>
    <t>Chief Revenue Officer at EverQuote</t>
  </si>
  <si>
    <t>jmendal@everquote.com</t>
  </si>
  <si>
    <t>EverQuote</t>
  </si>
  <si>
    <t>EverQuote.com</t>
  </si>
  <si>
    <t>https://www.linkedin.com/pub/jayme-mendal/17/173/b52</t>
  </si>
  <si>
    <t>Wed Jan 03 2018 04:34:12</t>
  </si>
  <si>
    <t>210 Broadway Suite 302</t>
  </si>
  <si>
    <t>Zinsmeister</t>
  </si>
  <si>
    <t>mzinsmeister@wideorbit.com</t>
  </si>
  <si>
    <t>WideOrbit</t>
  </si>
  <si>
    <t>wideorbit.com</t>
  </si>
  <si>
    <t>https://www.linkedin.com/pub/mike-zinsmeister/2/173/627</t>
  </si>
  <si>
    <t>Tue Jan 02 2018 05:39:58</t>
  </si>
  <si>
    <t>1160 Battery #300</t>
  </si>
  <si>
    <t>(415) 675-6700</t>
  </si>
  <si>
    <t>edwardn@generalassemb.ly</t>
  </si>
  <si>
    <t>Wed Jan 03 2018 12:52:26</t>
  </si>
  <si>
    <t>Ogi</t>
  </si>
  <si>
    <t>Kavazovic</t>
  </si>
  <si>
    <t>Chief Marketing Officer &amp; SVP, Product Strategy</t>
  </si>
  <si>
    <t>ogi@flatiron.com</t>
  </si>
  <si>
    <t>Flatiron Health</t>
  </si>
  <si>
    <t>flatiron.com</t>
  </si>
  <si>
    <t>https://www.linkedin.com/pub/ogi-kavazovic/0/68/9ab</t>
  </si>
  <si>
    <t>Wed Jan 03 2018 04:21:29</t>
  </si>
  <si>
    <t>200 Fifth Avenue</t>
  </si>
  <si>
    <t>(888) 662-6367</t>
  </si>
  <si>
    <t>Massaro</t>
  </si>
  <si>
    <t>diana.massaro@armor.com</t>
  </si>
  <si>
    <t>Armor Cloud Security</t>
  </si>
  <si>
    <t>armor.com</t>
  </si>
  <si>
    <t>https://www.linkedin.com/pub/diana-massaro/0/201/944</t>
  </si>
  <si>
    <t>Wed Jan 03 2018 03:54:34</t>
  </si>
  <si>
    <t>Richardson</t>
  </si>
  <si>
    <t>2360 Campbell Creek Blvd</t>
  </si>
  <si>
    <t>75082</t>
  </si>
  <si>
    <t>(877) 262-3473</t>
  </si>
  <si>
    <t>Heckman</t>
  </si>
  <si>
    <t>daniel.heckman@agdata.com</t>
  </si>
  <si>
    <t>AGDATA, LP</t>
  </si>
  <si>
    <t>agdata.com</t>
  </si>
  <si>
    <t>https://www.linkedin.com/pub/daniel-heckman/32/422/57a</t>
  </si>
  <si>
    <t>Tue Jan 02 2018 05:37:04</t>
  </si>
  <si>
    <t>6060 Piedmont Row Drive South</t>
  </si>
  <si>
    <t>28287</t>
  </si>
  <si>
    <t>(704) 364-2186</t>
  </si>
  <si>
    <t>jennifer@repairpal.com</t>
  </si>
  <si>
    <t>Wed Jan 03 2018 12:53:44</t>
  </si>
  <si>
    <t>tom.klein@mailchimp.com</t>
  </si>
  <si>
    <t>MailChimp</t>
  </si>
  <si>
    <t>mailchimp.com</t>
  </si>
  <si>
    <t>syed@sightmachine.com</t>
  </si>
  <si>
    <t>https://www.linkedin.com/pub/tom-klein/0/2a4/905</t>
  </si>
  <si>
    <t>Wed Jan 03 2018 03:39:52</t>
  </si>
  <si>
    <t>675 Ponce De Leon Ave. NE</t>
  </si>
  <si>
    <t>Wed Jan 03 2018 12:53:59</t>
  </si>
  <si>
    <t>Renner</t>
  </si>
  <si>
    <t>mrenner@smsassist.com</t>
  </si>
  <si>
    <t>SMS Assist, L.L.C.</t>
  </si>
  <si>
    <t>smsassist.com</t>
  </si>
  <si>
    <t>https://www.linkedin.com/pub/matt-renner/7/395/155</t>
  </si>
  <si>
    <t>Tue Jan 02 2018 05:21:24</t>
  </si>
  <si>
    <t>875 North Michigan Avenue</t>
  </si>
  <si>
    <t>(312) 698-7000</t>
  </si>
  <si>
    <t>Yaniga</t>
  </si>
  <si>
    <t>jyaniga@maestrohealth.com</t>
  </si>
  <si>
    <t>Maestro Health</t>
  </si>
  <si>
    <t>maestrohealth.com</t>
  </si>
  <si>
    <t>https://www.linkedin.com/pub/jeff-yaniga/3/22a/368</t>
  </si>
  <si>
    <t>Tue Jan 02 2018 04:38:11</t>
  </si>
  <si>
    <t>500 West Madison</t>
  </si>
  <si>
    <t>(312) 517-3500</t>
  </si>
  <si>
    <t>Blackburn</t>
  </si>
  <si>
    <t>jblackburn@daxko.com</t>
  </si>
  <si>
    <t>Daxko</t>
  </si>
  <si>
    <t>daxko.com</t>
  </si>
  <si>
    <t>https://www.linkedin.com/pub/jonathan-blackburn/13/795/a42</t>
  </si>
  <si>
    <t>Tue Jan 02 2018 05:43:54</t>
  </si>
  <si>
    <t>Birmingham</t>
  </si>
  <si>
    <t>600 University Park Place</t>
  </si>
  <si>
    <t>35209</t>
  </si>
  <si>
    <t>(205) 437-1400</t>
  </si>
  <si>
    <t>Rooney</t>
  </si>
  <si>
    <t>patrick.rooney@symphonytalent.com</t>
  </si>
  <si>
    <t>Symphony Talent</t>
  </si>
  <si>
    <t>symphonytalent.com</t>
  </si>
  <si>
    <t>https://www.linkedin.com/pub/patrick-rooney/2/672/997</t>
  </si>
  <si>
    <t>Tue Jan 02 2018 05:39:31</t>
  </si>
  <si>
    <t>630 5th Avenue, Suite #659</t>
  </si>
  <si>
    <t>10111</t>
  </si>
  <si>
    <t>(212) 999-9000</t>
  </si>
  <si>
    <t>Aimee</t>
  </si>
  <si>
    <t>aimee.miller@appfolioinc.com</t>
  </si>
  <si>
    <t>AppFolio, Inc.</t>
  </si>
  <si>
    <t>AppFolioinc.com</t>
  </si>
  <si>
    <t>https://www.linkedin.com/pub/aimee-miller/0/58a/92b</t>
  </si>
  <si>
    <t>Wed Jan 03 2018 04:27:33</t>
  </si>
  <si>
    <t>Santa Barbara</t>
  </si>
  <si>
    <t>50 Castilian Drive</t>
  </si>
  <si>
    <t>93117</t>
  </si>
  <si>
    <t>(866) 648-1536</t>
  </si>
  <si>
    <t>christopher.obereder@trade.io</t>
  </si>
  <si>
    <t>Wed Jan 03 2018 12:56:32</t>
  </si>
  <si>
    <t>Schiller</t>
  </si>
  <si>
    <t>Chief Revenue Officer, Global</t>
  </si>
  <si>
    <t>gschiller@popsugar.com</t>
  </si>
  <si>
    <t>POPSUGAR</t>
  </si>
  <si>
    <t>popsugar.com</t>
  </si>
  <si>
    <t>https://www.linkedin.com/pub/geoff-schiller/0/392/613</t>
  </si>
  <si>
    <t>Tue Jan 02 2018 04:23:05</t>
  </si>
  <si>
    <t>111 Sutter Street</t>
  </si>
  <si>
    <t>(415) 391-7576</t>
  </si>
  <si>
    <t>Satish</t>
  </si>
  <si>
    <t>Ganesan</t>
  </si>
  <si>
    <t>Chief Product Officer/VP Product (Product Mgmt and Marketing, Applications and Operations)</t>
  </si>
  <si>
    <t>satish@keyssa.com</t>
  </si>
  <si>
    <t>Keyssa</t>
  </si>
  <si>
    <t>https://www.linkedin.com/pub/satish-ganesan/1/708/192</t>
  </si>
  <si>
    <t>Wed Jan 03 2018 12:57:33</t>
  </si>
  <si>
    <t>655 Campbell Technology Parkway, Suite 275</t>
  </si>
  <si>
    <t>Murray</t>
  </si>
  <si>
    <t>david.murray@corvil.com</t>
  </si>
  <si>
    <t>Corvil</t>
  </si>
  <si>
    <t>corvil.com</t>
  </si>
  <si>
    <t>https://www.linkedin.com/pub/david-m-murray/0/6ab/241</t>
  </si>
  <si>
    <t>Wed Jan 03 2018 03:42:05</t>
  </si>
  <si>
    <t>6 Georges Dock</t>
  </si>
  <si>
    <t>(01) 859 1000</t>
  </si>
  <si>
    <t>Levy</t>
  </si>
  <si>
    <t>mlevy@rainkingonline.com</t>
  </si>
  <si>
    <t>RainKing Solutions</t>
  </si>
  <si>
    <t>rainkingonline.com</t>
  </si>
  <si>
    <t>https://www.linkedin.com/pub/mike-levy/3/a9b/b74</t>
  </si>
  <si>
    <t>Tue Jan 02 2018 06:13:10</t>
  </si>
  <si>
    <t>Bethesda</t>
  </si>
  <si>
    <t>7700 Old Georgetown Road</t>
  </si>
  <si>
    <t>20814</t>
  </si>
  <si>
    <t>Sanjay</t>
  </si>
  <si>
    <t>sanjay@thousandeyes.com</t>
  </si>
  <si>
    <t>ThousandEyes</t>
  </si>
  <si>
    <t>thousandeyes.com</t>
  </si>
  <si>
    <t>https://www.linkedin.com/pub/sanjay-mehta/0/833/8a3</t>
  </si>
  <si>
    <t>Wed Jan 03 2018 04:28:40</t>
  </si>
  <si>
    <t>(415) 513-4526</t>
  </si>
  <si>
    <t>Botta</t>
  </si>
  <si>
    <t>gbotta@clavax.com</t>
  </si>
  <si>
    <t>Clavax</t>
  </si>
  <si>
    <t>clavax.com</t>
  </si>
  <si>
    <t>https://www.linkedin.com/pub/gary-botta/0/18/a51</t>
  </si>
  <si>
    <t>Wed Jan 03 2018 04:33:35</t>
  </si>
  <si>
    <t>#210, 1754 Technology Dr</t>
  </si>
  <si>
    <t>(844) 425-2829</t>
  </si>
  <si>
    <t>Cortese</t>
  </si>
  <si>
    <t>vince.cortese@kenshoo.com</t>
  </si>
  <si>
    <t>Kenshoo</t>
  </si>
  <si>
    <t>kenshoo.com</t>
  </si>
  <si>
    <t>https://www.linkedin.com/pub/vince-cortese/4/b03/9a5</t>
  </si>
  <si>
    <t>Tue Jan 02 2018 05:28:17</t>
  </si>
  <si>
    <t>6 Habarzel St.</t>
  </si>
  <si>
    <t>nancy.cole@intuit.com</t>
  </si>
  <si>
    <t>Wed Jan 03 2018 01:01:29</t>
  </si>
  <si>
    <t>Ranj</t>
  </si>
  <si>
    <t>Bath</t>
  </si>
  <si>
    <t>SVP, Global Head of Consumer Marketing</t>
  </si>
  <si>
    <t>ranj.bath@blippar.com</t>
  </si>
  <si>
    <t>Blippar</t>
  </si>
  <si>
    <t>blippar.com</t>
  </si>
  <si>
    <t>https://www.linkedin.com/pub/ranj-bath/0/77b/b59</t>
  </si>
  <si>
    <t>Tue Jan 02 2018 04:41:30</t>
  </si>
  <si>
    <t>5th Floor West</t>
  </si>
  <si>
    <t>SE1 9BG</t>
  </si>
  <si>
    <t>020 7234 8220</t>
  </si>
  <si>
    <t>Veronica</t>
  </si>
  <si>
    <t>O'Shea</t>
  </si>
  <si>
    <t>voshea@magnitude.com</t>
  </si>
  <si>
    <t>Magnitude Software, Inc</t>
  </si>
  <si>
    <t>magnitude.com</t>
  </si>
  <si>
    <t>https://www.linkedin.com/pub/veronica-o-shea/0/69/318</t>
  </si>
  <si>
    <t>Tue Jan 02 2018 05:40:44</t>
  </si>
  <si>
    <t>515 Congress Avenue Suite 1510</t>
  </si>
  <si>
    <t xml:space="preserve"> 78701</t>
  </si>
  <si>
    <t>(866) 466-3849</t>
  </si>
  <si>
    <t>Terri</t>
  </si>
  <si>
    <t>Avnaim</t>
  </si>
  <si>
    <t>terri.avnaim@saucelabs.com</t>
  </si>
  <si>
    <t>Sauce Labs</t>
  </si>
  <si>
    <t>saucelabs.com</t>
  </si>
  <si>
    <t>https://www.linkedin.com/pub/terri-avnaim/0/495/751</t>
  </si>
  <si>
    <t>Wed Jan 03 2018 03:56:50</t>
  </si>
  <si>
    <t>539 Bryant Street</t>
  </si>
  <si>
    <t>(855) 677-0011</t>
  </si>
  <si>
    <t>Hennessy</t>
  </si>
  <si>
    <t>john.hennessy@kantarretail.com</t>
  </si>
  <si>
    <t>Kantar Retail</t>
  </si>
  <si>
    <t>kantarretail.com</t>
  </si>
  <si>
    <t>https://www.linkedin.com/pub/john-hennessy/0/87/b78</t>
  </si>
  <si>
    <t>Tue Jan 02 2018 04:31:27</t>
  </si>
  <si>
    <t>WC1A 2SL</t>
  </si>
  <si>
    <t>Whiteley</t>
  </si>
  <si>
    <t>robert@nginx.com</t>
  </si>
  <si>
    <t>NGINX, Inc.</t>
  </si>
  <si>
    <t>nginx.com</t>
  </si>
  <si>
    <t>https://www.linkedin.com/pub/robert-whiteley/1/41b/7b4</t>
  </si>
  <si>
    <t>Wed Jan 03 2018 04:08:49</t>
  </si>
  <si>
    <t>85 Federal Street</t>
  </si>
  <si>
    <t>(800) 915-9122</t>
  </si>
  <si>
    <t>Seaner</t>
  </si>
  <si>
    <t>john.seaner@signals-analytics.com</t>
  </si>
  <si>
    <t>Signals Analytics</t>
  </si>
  <si>
    <t>signals-analytics.com</t>
  </si>
  <si>
    <t>https://www.linkedin.com/pub/john-seaner/0/614/a1</t>
  </si>
  <si>
    <t>Wed Jan 03 2018 04:34:33</t>
  </si>
  <si>
    <t>1325 Avenue of the Americas, 25th Floor</t>
  </si>
  <si>
    <t>(917) 470-9110</t>
  </si>
  <si>
    <t>Libby</t>
  </si>
  <si>
    <t>Adams</t>
  </si>
  <si>
    <t>ladams@alteryx.com</t>
  </si>
  <si>
    <t>Alteryx</t>
  </si>
  <si>
    <t>alteryx.com</t>
  </si>
  <si>
    <t>https://www.linkedin.com/pub/libby-duane-adams/3/127/649</t>
  </si>
  <si>
    <t>Wed Jan 03 2018 04:32:55</t>
  </si>
  <si>
    <t>3345 Michelson</t>
  </si>
  <si>
    <t>(888) 836-4274</t>
  </si>
  <si>
    <t>sjones@alteryx.com</t>
  </si>
  <si>
    <t>https://www.linkedin.com/pub/scott-jones/10/3a9/a85</t>
  </si>
  <si>
    <t>Tue Jan 02 2018 04:52:27</t>
  </si>
  <si>
    <t>adam.weber@ebth.com</t>
  </si>
  <si>
    <t>EVERYTHING BUT THE HOUSE (EBTH)</t>
  </si>
  <si>
    <t>EBTH.com</t>
  </si>
  <si>
    <t>https://www.linkedin.com/pub/adam-weber/1/970/914</t>
  </si>
  <si>
    <t>Wed Jan 03 2018 03:49:41</t>
  </si>
  <si>
    <t>4650 Wilmer Avenue</t>
  </si>
  <si>
    <t>45226</t>
  </si>
  <si>
    <t>(888) 862-8750</t>
  </si>
  <si>
    <t>Bumba</t>
  </si>
  <si>
    <t>jonathan.bumba@cloudtp.com</t>
  </si>
  <si>
    <t>Cloud Technology Partners, a Hewlett Packard Enterprise company</t>
  </si>
  <si>
    <t>cloudtp.com</t>
  </si>
  <si>
    <t>https://www.linkedin.com/pub/jonathan-bumba/2/307/685</t>
  </si>
  <si>
    <t>Tue Jan 02 2018 05:20:31</t>
  </si>
  <si>
    <t>321 Summer Street</t>
  </si>
  <si>
    <t>(617) 674-0874</t>
  </si>
  <si>
    <t>Deutsch</t>
  </si>
  <si>
    <t>jennifer@parkplacetechnologies.com</t>
  </si>
  <si>
    <t>Park Place Technologies</t>
  </si>
  <si>
    <t>parkplacetechnologies.com</t>
  </si>
  <si>
    <t>https://www.linkedin.com/pub/jennifer-deutsch/2b/40b/307</t>
  </si>
  <si>
    <t>Wed Jan 03 2018 04:31:36</t>
  </si>
  <si>
    <t>Mayfield Heights</t>
  </si>
  <si>
    <t>5910 Landerbrook Drive</t>
  </si>
  <si>
    <t>44124</t>
  </si>
  <si>
    <t>(877) 778-8707</t>
  </si>
  <si>
    <t>2267</t>
  </si>
  <si>
    <t>brian.bell@pingidentity.com</t>
  </si>
  <si>
    <t>Ping Identity</t>
  </si>
  <si>
    <t>PingIdentity.com</t>
  </si>
  <si>
    <t>https://www.linkedin.com/pub/brian-bell/0/105/b54</t>
  </si>
  <si>
    <t>Wed Jan 03 2018 04:09:30</t>
  </si>
  <si>
    <t>1001 17th Street</t>
  </si>
  <si>
    <t>(303) 468-2900</t>
  </si>
  <si>
    <t>Sims</t>
  </si>
  <si>
    <t>Chief Channel &amp; Marketing Officer</t>
  </si>
  <si>
    <t>jason.sims@hexagongeospatial.com</t>
  </si>
  <si>
    <t>Hexagon Geospatial</t>
  </si>
  <si>
    <t>hexagongeospatial.com</t>
  </si>
  <si>
    <t>https://www.linkedin.com/pub/jason-sims/4/448/b01</t>
  </si>
  <si>
    <t>Wed Jan 03 2018 03:40:47</t>
  </si>
  <si>
    <t>Norcross</t>
  </si>
  <si>
    <t>5051 Peachtree Corners Circle</t>
  </si>
  <si>
    <t>30092</t>
  </si>
  <si>
    <t>(770) 776-3400</t>
  </si>
  <si>
    <t>Lindsay</t>
  </si>
  <si>
    <t>Sanchez</t>
  </si>
  <si>
    <t>lindsay.sanchez@kore.ai</t>
  </si>
  <si>
    <t>Kore.ai</t>
  </si>
  <si>
    <t>kore.ai</t>
  </si>
  <si>
    <t>https://www.linkedin.com/pub/lindsay-sanchez/6/23/180</t>
  </si>
  <si>
    <t>Wed Jan 03 2018 03:42:41</t>
  </si>
  <si>
    <t>7380 W Sand Lake Rd</t>
  </si>
  <si>
    <t>scott.rubin@tanium.com</t>
  </si>
  <si>
    <t>Tanium</t>
  </si>
  <si>
    <t>tanium.com</t>
  </si>
  <si>
    <t>https://www.linkedin.com/pub/scott-rubin/0/1a3/425</t>
  </si>
  <si>
    <t>Emeryville</t>
  </si>
  <si>
    <t>2200 Powell Street</t>
  </si>
  <si>
    <t>94608</t>
  </si>
  <si>
    <t>(510) 704-0202</t>
  </si>
  <si>
    <t>Fisher</t>
  </si>
  <si>
    <t>greg.fisher@braintreepayments.com</t>
  </si>
  <si>
    <t>Braintree</t>
  </si>
  <si>
    <t>braintreepayments.com</t>
  </si>
  <si>
    <t>https://www.linkedin.com/pub/greg-fisher/0/822/33a</t>
  </si>
  <si>
    <t>Tue Jan 02 2018 05:56:24</t>
  </si>
  <si>
    <t>222 Merchandise Mart Plaza</t>
  </si>
  <si>
    <t>(877) 434-2894</t>
  </si>
  <si>
    <t>Wayland</t>
  </si>
  <si>
    <t>Chief Revenue Officer at Tanium</t>
  </si>
  <si>
    <t>mark.wayland@tanium.com</t>
  </si>
  <si>
    <t>https://www.linkedin.com/pub/mark-wayland/0/161/739</t>
  </si>
  <si>
    <t>Tue Jan 02 2018 04:52:42</t>
  </si>
  <si>
    <t>(408) 294-2505</t>
  </si>
  <si>
    <t>Barnes</t>
  </si>
  <si>
    <t>CRO Analyst</t>
  </si>
  <si>
    <t>mbarnes@simpleviewinc.com</t>
  </si>
  <si>
    <t>Simpleview</t>
  </si>
  <si>
    <t>simpleviewinc.com</t>
  </si>
  <si>
    <t>https://www.linkedin.com/pub/michele-barnes/17/569/3a2</t>
  </si>
  <si>
    <t>Tue Jan 02 2018 05:02:41</t>
  </si>
  <si>
    <t>Tucson</t>
  </si>
  <si>
    <t>Arizona</t>
  </si>
  <si>
    <t>7458 N. La Cholla Blvd. #100</t>
  </si>
  <si>
    <t>85741</t>
  </si>
  <si>
    <t>(520) 575-1151</t>
  </si>
  <si>
    <t>nicole.frisbee@parkcitygroup.com</t>
  </si>
  <si>
    <t>Wed Jan 03 2018 01:31:26</t>
  </si>
  <si>
    <t>Brody</t>
  </si>
  <si>
    <t>a.brody@bravosolution.com</t>
  </si>
  <si>
    <t>BravoSolution</t>
  </si>
  <si>
    <t>bravosolution.com</t>
  </si>
  <si>
    <t>https://www.linkedin.com/pub/andrea-brody/6/500/204</t>
  </si>
  <si>
    <t>Wed Jan 03 2018 04:23:57</t>
  </si>
  <si>
    <t>217 N. Jefferson Street</t>
  </si>
  <si>
    <t>(312) 373-3100</t>
  </si>
  <si>
    <t>Fryhoff</t>
  </si>
  <si>
    <t>allyson.fryhoff@salesforce.org</t>
  </si>
  <si>
    <t>Salesforce.org</t>
  </si>
  <si>
    <t>salesforce.org</t>
  </si>
  <si>
    <t>https://www.linkedin.com/pub/allyson-fryhoff/1/a6/553</t>
  </si>
  <si>
    <t>Tue Jan 02 2018 05:25:33</t>
  </si>
  <si>
    <t>The Landmark @ 1 Market</t>
  </si>
  <si>
    <t>(415) 901-7000</t>
  </si>
  <si>
    <t>Rapisardo</t>
  </si>
  <si>
    <t>gabrielr@hawkridgesys.com</t>
  </si>
  <si>
    <t>Hawk Ridge Systems - 3D design solutions</t>
  </si>
  <si>
    <t>hawkridgesys.com</t>
  </si>
  <si>
    <t>https://www.linkedin.com/pub/gabriel-rapisardo/4/4b8/190</t>
  </si>
  <si>
    <t>Tue Jan 02 2018 05:36:23</t>
  </si>
  <si>
    <t>Orinda</t>
  </si>
  <si>
    <t>4 Orinda Way</t>
  </si>
  <si>
    <t>94563</t>
  </si>
  <si>
    <t>(877) 266-4469</t>
  </si>
  <si>
    <t>Mandira</t>
  </si>
  <si>
    <t>Mehra</t>
  </si>
  <si>
    <t>mandira.mehra@mrisoftware.com</t>
  </si>
  <si>
    <t>MRI Software</t>
  </si>
  <si>
    <t>mrisoftware.com</t>
  </si>
  <si>
    <t>https://www.linkedin.com/pub/mandira-mehra/0/545/b47</t>
  </si>
  <si>
    <t>Wed Jan 03 2018 04:28:14</t>
  </si>
  <si>
    <t>Solon</t>
  </si>
  <si>
    <t>28925 Fountain Parkway</t>
  </si>
  <si>
    <t>44139</t>
  </si>
  <si>
    <t>(800) 321-8770</t>
  </si>
  <si>
    <t>andres.botero@calliduscloud.com</t>
  </si>
  <si>
    <t>Wed Jan 03 2018 01:32:33</t>
  </si>
  <si>
    <t>Kristy</t>
  </si>
  <si>
    <t>Stromberg</t>
  </si>
  <si>
    <t>kristy@shopkick.com</t>
  </si>
  <si>
    <t>Shopkick</t>
  </si>
  <si>
    <t>shopkick.com</t>
  </si>
  <si>
    <t>https://www.linkedin.com/pub/kristy-stromberg/0/82/427</t>
  </si>
  <si>
    <t>Wed Jan 03 2018 04:33:51</t>
  </si>
  <si>
    <t>900 Middlefield Road</t>
  </si>
  <si>
    <t>(650) 763-8727</t>
  </si>
  <si>
    <t>Kowalski</t>
  </si>
  <si>
    <t>jkowalski@mapr.com</t>
  </si>
  <si>
    <t>MapR Technologies</t>
  </si>
  <si>
    <t>mapr.com</t>
  </si>
  <si>
    <t>https://www.linkedin.com/pub/jim-kowalski/0/215/b33</t>
  </si>
  <si>
    <t>Tue Jan 02 2018 05:04:33</t>
  </si>
  <si>
    <t>4555 Great America Parkway</t>
  </si>
  <si>
    <t>(855) 669-6277</t>
  </si>
  <si>
    <t>Kobs</t>
  </si>
  <si>
    <t>peter.kobs@firemon.com</t>
  </si>
  <si>
    <t>FireMon</t>
  </si>
  <si>
    <t>firemon.com</t>
  </si>
  <si>
    <t>https://www.linkedin.com/pub/peter-kobs/0/29a/275</t>
  </si>
  <si>
    <t>Tue Jan 02 2018 05:08:12</t>
  </si>
  <si>
    <t>8400 W 110th Street</t>
  </si>
  <si>
    <t>(913) 948-9570</t>
  </si>
  <si>
    <t>Arsdale</t>
  </si>
  <si>
    <t>cory@intellectualventures.com</t>
  </si>
  <si>
    <t>Intellectual Ventures</t>
  </si>
  <si>
    <t>intellectualventures.com</t>
  </si>
  <si>
    <t>https://www.linkedin.com/pub/cory-van-arsdale/10/747/253</t>
  </si>
  <si>
    <t>Tue Jan 02 2018 05:45:44</t>
  </si>
  <si>
    <t>3150 139th Ave SE</t>
  </si>
  <si>
    <t>(425) 677-2940</t>
  </si>
  <si>
    <t>Rosanne</t>
  </si>
  <si>
    <t>Saccone</t>
  </si>
  <si>
    <t>rosanne@bluejeans.com</t>
  </si>
  <si>
    <t>BlueJeans Network</t>
  </si>
  <si>
    <t>bluejeans.com</t>
  </si>
  <si>
    <t>https://www.linkedin.com/pub/rosanne-saccone/1/435/954</t>
  </si>
  <si>
    <t>Wed Jan 03 2018 03:54:56</t>
  </si>
  <si>
    <t>516 Clyde Ave</t>
  </si>
  <si>
    <t>(408) 550-2828</t>
  </si>
  <si>
    <t>Maigari</t>
  </si>
  <si>
    <t>Jinkiri</t>
  </si>
  <si>
    <t>Chief Revenue Officer, North America</t>
  </si>
  <si>
    <t>maigari.jinkiri@ebiquity.com</t>
  </si>
  <si>
    <t>Ebiquity plc</t>
  </si>
  <si>
    <t>ebiquity.com</t>
  </si>
  <si>
    <t>https://www.linkedin.com/pub/maigari-jinkiri/5/17/a76</t>
  </si>
  <si>
    <t>Tue Jan 02 2018 05:46:20</t>
  </si>
  <si>
    <t>Citypoint</t>
  </si>
  <si>
    <t>EC2Y 9AW</t>
  </si>
  <si>
    <t>020 7650 9600</t>
  </si>
  <si>
    <t>331</t>
  </si>
  <si>
    <t>Haslam</t>
  </si>
  <si>
    <t>ed@conviva.com</t>
  </si>
  <si>
    <t>Conviva</t>
  </si>
  <si>
    <t>conviva.com</t>
  </si>
  <si>
    <t>https://www.linkedin.com/pub/ed-haslam/0/20/a03</t>
  </si>
  <si>
    <t>Wed Jan 03 2018 03:27:24</t>
  </si>
  <si>
    <t>989 E. Hillsdale Blvd</t>
  </si>
  <si>
    <t>(650) 401-8282</t>
  </si>
  <si>
    <t>Wildt</t>
  </si>
  <si>
    <t>andreaw@campaignmonitor.com</t>
  </si>
  <si>
    <t>Campaign Monitor</t>
  </si>
  <si>
    <t>campaignmonitor.com</t>
  </si>
  <si>
    <t>https://www.linkedin.com/pub/andrea-wildt/1/14/b79</t>
  </si>
  <si>
    <t>Wed Jan 03 2018 03:57:05</t>
  </si>
  <si>
    <t>94118</t>
  </si>
  <si>
    <t>Neeraj</t>
  </si>
  <si>
    <t>Gunsagar</t>
  </si>
  <si>
    <t>ngunsagar@truecar.com</t>
  </si>
  <si>
    <t>TrueCar, Inc.</t>
  </si>
  <si>
    <t>truecar.com</t>
  </si>
  <si>
    <t>https://www.linkedin.com/pub/neeraj-gunsagar/3/744/b01</t>
  </si>
  <si>
    <t>Wed Jan 03 2018 04:25:13</t>
  </si>
  <si>
    <t>Santa Monica</t>
  </si>
  <si>
    <t>120 Broadway, Suite 200</t>
  </si>
  <si>
    <t>90401</t>
  </si>
  <si>
    <t>(800) 200-2000</t>
  </si>
  <si>
    <t>Restivo</t>
  </si>
  <si>
    <t>mrestivo@bullhorn.com</t>
  </si>
  <si>
    <t>Bullhorn</t>
  </si>
  <si>
    <t>bullhorn.com</t>
  </si>
  <si>
    <t>https://www.linkedin.com/pub/michael-restivo/1/2a8/162</t>
  </si>
  <si>
    <t>Tue Jan 02 2018 05:26:52</t>
  </si>
  <si>
    <t>(617) 478-9100</t>
  </si>
  <si>
    <t>Bachofner</t>
  </si>
  <si>
    <t>bbachofner@mapanything.com</t>
  </si>
  <si>
    <t>MapAnything, Inc.</t>
  </si>
  <si>
    <t>mapanything.com</t>
  </si>
  <si>
    <t>https://www.linkedin.com/pub/brian-bachofner/0/702/164</t>
  </si>
  <si>
    <t>Wed Jan 03 2018 04:33:58</t>
  </si>
  <si>
    <t>5200 77 Center Drive</t>
  </si>
  <si>
    <t>28217</t>
  </si>
  <si>
    <t>(866) 547-8016</t>
  </si>
  <si>
    <t>Gordon</t>
  </si>
  <si>
    <t>Burnes</t>
  </si>
  <si>
    <t>gburnes@bullhorn.com</t>
  </si>
  <si>
    <t>https://www.linkedin.com/pub/gordon-burnes/1/46a/42a</t>
  </si>
  <si>
    <t>Wed Jan 03 2018 04:30:14</t>
  </si>
  <si>
    <t>Etheridge</t>
  </si>
  <si>
    <t>justin.etheridge@timeout.com</t>
  </si>
  <si>
    <t>Time Out Group plc</t>
  </si>
  <si>
    <t>timeout.com</t>
  </si>
  <si>
    <t>https://www.linkedin.com/pub/justin-etheridge/5/171/243</t>
  </si>
  <si>
    <t>Tue Jan 02 2018 06:09:33</t>
  </si>
  <si>
    <t>125 Shaftesbury Avenue</t>
  </si>
  <si>
    <t>WC2H 8AD</t>
  </si>
  <si>
    <t>020 7813 3000</t>
  </si>
  <si>
    <t>Sergio</t>
  </si>
  <si>
    <t>Diazgranados</t>
  </si>
  <si>
    <t>diazgranados@seetickets.com</t>
  </si>
  <si>
    <t>See Tickets</t>
  </si>
  <si>
    <t>seetickets.com</t>
  </si>
  <si>
    <t>https://www.linkedin.com/pub/sergio-diazgranados/18/7a0/574</t>
  </si>
  <si>
    <t>Tue Jan 02 2018 05:45:28</t>
  </si>
  <si>
    <t>Nottingham</t>
  </si>
  <si>
    <t>Norfolk House,</t>
  </si>
  <si>
    <t>NG1 2AB,</t>
  </si>
  <si>
    <t>0870 218 3805</t>
  </si>
  <si>
    <t>361</t>
  </si>
  <si>
    <t>Jerame</t>
  </si>
  <si>
    <t>Thurik</t>
  </si>
  <si>
    <t>jerame.thurik@accolade.com</t>
  </si>
  <si>
    <t>Accolade, Inc.</t>
  </si>
  <si>
    <t>accolade.com</t>
  </si>
  <si>
    <t>https://www.linkedin.com/pub/jerame-thurik/0/806/537</t>
  </si>
  <si>
    <t>Tue Jan 02 2018 05:30:58</t>
  </si>
  <si>
    <t>Plymouth Meeting</t>
  </si>
  <si>
    <t>660 W Germantown Pk</t>
  </si>
  <si>
    <t>19462</t>
  </si>
  <si>
    <t>(610) 834-2989</t>
  </si>
  <si>
    <t>Mirkovich</t>
  </si>
  <si>
    <t>brad.mirkovich@accolade.com</t>
  </si>
  <si>
    <t>https://www.linkedin.com/pub/brad-mirkovich/0/17b/435</t>
  </si>
  <si>
    <t>Tue Jan 02 2018 05:18:05</t>
  </si>
  <si>
    <t>Porres</t>
  </si>
  <si>
    <t>eric.porres@sundaysky.com</t>
  </si>
  <si>
    <t>SundaySky</t>
  </si>
  <si>
    <t>sundaysky.com</t>
  </si>
  <si>
    <t>https://www.linkedin.com/pub/eric-porres/0/113/b0b</t>
  </si>
  <si>
    <t>Wed Jan 03 2018 04:06:51</t>
  </si>
  <si>
    <t>229 W. 36th Street</t>
  </si>
  <si>
    <t>(212) 929-8111</t>
  </si>
  <si>
    <t>mmurray@paramountequity.com</t>
  </si>
  <si>
    <t>Paramount Equity Mortgage, LLC</t>
  </si>
  <si>
    <t>paramountequity.com</t>
  </si>
  <si>
    <t>https://www.linkedin.com/pub/matt-murray/1/994/416</t>
  </si>
  <si>
    <t>Tue Jan 02 2018 05:35:09</t>
  </si>
  <si>
    <t>Roseville</t>
  </si>
  <si>
    <t>8781 Sierra College Blvd</t>
  </si>
  <si>
    <t>95661</t>
  </si>
  <si>
    <t>(855) 333-5336</t>
  </si>
  <si>
    <t>Bienkowski</t>
  </si>
  <si>
    <t>cbienkowski@peapod.com</t>
  </si>
  <si>
    <t>Peapod</t>
  </si>
  <si>
    <t>peapod.com</t>
  </si>
  <si>
    <t>https://www.linkedin.com/pub/carrie-bienkowski/3/358/405</t>
  </si>
  <si>
    <t>Wed Jan 03 2018 04:07:33</t>
  </si>
  <si>
    <t>Skokie</t>
  </si>
  <si>
    <t>9933 Woods Drive</t>
  </si>
  <si>
    <t>60077</t>
  </si>
  <si>
    <t>(800) 573-2763</t>
  </si>
  <si>
    <t>Yoshimura</t>
  </si>
  <si>
    <t>VP, WORLDWIDE HEAD OF MARKETING</t>
  </si>
  <si>
    <t>jeff.yoshimura@elastic.co</t>
  </si>
  <si>
    <t>Elastic</t>
  </si>
  <si>
    <t>elastic.co</t>
  </si>
  <si>
    <t>https://www.linkedin.com/pub/jeff-yoshimura/0/5/405</t>
  </si>
  <si>
    <t>Tue Jan 02 2018 05:59:04</t>
  </si>
  <si>
    <t>800 W. El Camino Real #350</t>
  </si>
  <si>
    <t>94040</t>
  </si>
  <si>
    <t>(650) 458-2620</t>
  </si>
  <si>
    <t>aaron.katz@elastic.co</t>
  </si>
  <si>
    <t>https://www.linkedin.com/pub/aaron-katz/4/209/576</t>
  </si>
  <si>
    <t>Tue Jan 02 2018 05:08:19</t>
  </si>
  <si>
    <t>Stead</t>
  </si>
  <si>
    <t>aaron.stead@booker.com</t>
  </si>
  <si>
    <t>Booker Software</t>
  </si>
  <si>
    <t>booker.com</t>
  </si>
  <si>
    <t>https://www.linkedin.com/pub/aaron-stead/1/984/539</t>
  </si>
  <si>
    <t>Tue Jan 02 2018 05:21:09</t>
  </si>
  <si>
    <t>jeffrey.gross@axway.com</t>
  </si>
  <si>
    <t>22 Cortlandt Street</t>
  </si>
  <si>
    <t>10007</t>
  </si>
  <si>
    <t>(866) 966-9798</t>
  </si>
  <si>
    <t>Wed Jan 03 2018 02:23:28</t>
  </si>
  <si>
    <t>Vobejda</t>
  </si>
  <si>
    <t>susan.vobejda@thetradedesk.com</t>
  </si>
  <si>
    <t>The Trade Desk, Inc.</t>
  </si>
  <si>
    <t>thetradedesk.com</t>
  </si>
  <si>
    <t>https://www.linkedin.com/pub/susan-vobejda/1/241/b5b</t>
  </si>
  <si>
    <t>Wed Jan 03 2018 03:55:03</t>
  </si>
  <si>
    <t>Ventura</t>
  </si>
  <si>
    <t>42 North Chestnut Street</t>
  </si>
  <si>
    <t>93001</t>
  </si>
  <si>
    <t>(805) 212-5600</t>
  </si>
  <si>
    <t>keith.reed@infusionsoft.com</t>
  </si>
  <si>
    <t>https://www.linkedin.com/pub/keith-reed/20/459/59a</t>
  </si>
  <si>
    <t>Tue Jan 02 2018 05:24:20</t>
  </si>
  <si>
    <t>Reiter</t>
  </si>
  <si>
    <t>jessica.reiter@c3iot.com</t>
  </si>
  <si>
    <t>C3 IoT</t>
  </si>
  <si>
    <t>c3iot.com</t>
  </si>
  <si>
    <t>https://www.linkedin.com/pub/jessica-jones-reiter/a/9a6/a95</t>
  </si>
  <si>
    <t>Wed Jan 03 2018 04:08:24</t>
  </si>
  <si>
    <t>1300 Seaport Blvd.</t>
  </si>
  <si>
    <t>(650) 503-2200</t>
  </si>
  <si>
    <t>Krista</t>
  </si>
  <si>
    <t>Berry</t>
  </si>
  <si>
    <t>kristab@everlane.com</t>
  </si>
  <si>
    <t>Everlane</t>
  </si>
  <si>
    <t>everlane.com</t>
  </si>
  <si>
    <t>pinnacleskin.com</t>
  </si>
  <si>
    <t>https://www.linkedin.com/pub/krista-berry/8/60/43</t>
  </si>
  <si>
    <t>Tue Jan 02 2018 05:11:32</t>
  </si>
  <si>
    <t>Chief Revenue Officer - CRO</t>
  </si>
  <si>
    <t>apatrick@newforma.com</t>
  </si>
  <si>
    <t>Newforma</t>
  </si>
  <si>
    <t>newforma.com</t>
  </si>
  <si>
    <t>https://www.linkedin.com/pub/allen-patrick/2/941/811</t>
  </si>
  <si>
    <t>Tue Jan 02 2018 04:53:03</t>
  </si>
  <si>
    <t>New Hampshire</t>
  </si>
  <si>
    <t>1750 Elm Street</t>
  </si>
  <si>
    <t>Jorie</t>
  </si>
  <si>
    <t>Waterman</t>
  </si>
  <si>
    <t>jorie.waterman@redbubble.com</t>
  </si>
  <si>
    <t>Redbubble</t>
  </si>
  <si>
    <t>redbubble.com</t>
  </si>
  <si>
    <t>https://www.linkedin.com/pub/jorie-waterman/0/996/997</t>
  </si>
  <si>
    <t>Level 3, 271 Collins Street</t>
  </si>
  <si>
    <t>3000</t>
  </si>
  <si>
    <t>ethelbert@northwestern.edu</t>
  </si>
  <si>
    <t>Wed Jan 03 2018 02:26:40</t>
  </si>
  <si>
    <t>Chad</t>
  </si>
  <si>
    <t>Bockius</t>
  </si>
  <si>
    <t>CMO/CPO</t>
  </si>
  <si>
    <t>cbockius@vast.com</t>
  </si>
  <si>
    <t>Vast.com</t>
  </si>
  <si>
    <t>vast.com</t>
  </si>
  <si>
    <t>https://www.linkedin.com/pub/chad-bockius/0/33/41</t>
  </si>
  <si>
    <t>Wed Jan 03 2018 03:35:56</t>
  </si>
  <si>
    <t>612 W. 4th</t>
  </si>
  <si>
    <t>(512) 531-9046</t>
  </si>
  <si>
    <t>Schwartzrock</t>
  </si>
  <si>
    <t>tschwartzrock@technatomy.com</t>
  </si>
  <si>
    <t>Technatomy Corporation</t>
  </si>
  <si>
    <t>technatomy.com</t>
  </si>
  <si>
    <t>https://www.linkedin.com/pub/todd-schwartzrock/4/314/2a6</t>
  </si>
  <si>
    <t>Wed Jan 03 2018 04:33:11</t>
  </si>
  <si>
    <t>Fairfax</t>
  </si>
  <si>
    <t>3877 Fairfax Ridge Road</t>
  </si>
  <si>
    <t>22030</t>
  </si>
  <si>
    <t>(703) 268-5525</t>
  </si>
  <si>
    <t>McNamara</t>
  </si>
  <si>
    <t>tom.mcnamara@viewpoint.com</t>
  </si>
  <si>
    <t>Viewpoint</t>
  </si>
  <si>
    <t>viewpoint.com</t>
  </si>
  <si>
    <t>https://www.linkedin.com/pub/tom-mcnamara/17/896/221</t>
  </si>
  <si>
    <t>Tue Jan 02 2018 05:30:41</t>
  </si>
  <si>
    <t>1515 SE Water Ave. Ste 300</t>
  </si>
  <si>
    <t>97214</t>
  </si>
  <si>
    <t>(971) 255-4800</t>
  </si>
  <si>
    <t>Bennett</t>
  </si>
  <si>
    <t>dbennett@webroot.com</t>
  </si>
  <si>
    <t>Webroot</t>
  </si>
  <si>
    <t>webroot.com</t>
  </si>
  <si>
    <t>https://www.linkedin.com/pub/david-bennett/0/b65/622</t>
  </si>
  <si>
    <t>Tue Jan 02 2018 05:20:46</t>
  </si>
  <si>
    <t>385 Interlocken Crescent</t>
  </si>
  <si>
    <t>(800) 346-4875</t>
  </si>
  <si>
    <t>Ankur</t>
  </si>
  <si>
    <t>Kothari</t>
  </si>
  <si>
    <t>Co-Founder &amp; Chief Revenue Officer</t>
  </si>
  <si>
    <t>ankur.kothari@automationanywhere.com</t>
  </si>
  <si>
    <t>Automation Anywhere</t>
  </si>
  <si>
    <t>AutomationAnywhere.com</t>
  </si>
  <si>
    <t>https://www.linkedin.com/pub/ankur-kothari/2/2a7/239</t>
  </si>
  <si>
    <t>Tue Jan 02 2018 02:03:15</t>
  </si>
  <si>
    <t>633 River Oaks Parkway</t>
  </si>
  <si>
    <t>(888) 484-3535</t>
  </si>
  <si>
    <t>T.</t>
  </si>
  <si>
    <t>peter.t@earlywarning.com</t>
  </si>
  <si>
    <t>Early Warning®</t>
  </si>
  <si>
    <t>earlywarning.com</t>
  </si>
  <si>
    <t>https://www.linkedin.com/pub/peter-t/0/1ab/5a9</t>
  </si>
  <si>
    <t>Tue Jan 02 2018 05:23:09</t>
  </si>
  <si>
    <t>Scottsdale</t>
  </si>
  <si>
    <t>~</t>
  </si>
  <si>
    <t>85260</t>
  </si>
  <si>
    <t>(480) 483-4610</t>
  </si>
  <si>
    <t>5051</t>
  </si>
  <si>
    <t>Roth</t>
  </si>
  <si>
    <t>mark.roth@smartstream-stp.com</t>
  </si>
  <si>
    <t>SmartStream Technologies</t>
  </si>
  <si>
    <t>smartstream-stp.com</t>
  </si>
  <si>
    <t>https://www.linkedin.com/pub/mark-roth/2/247/a1b</t>
  </si>
  <si>
    <t>Tue Jan 02 2018 05:35:25</t>
  </si>
  <si>
    <t>.</t>
  </si>
  <si>
    <t>St Helens</t>
  </si>
  <si>
    <t>EC3A 8EE</t>
  </si>
  <si>
    <t>020 7898 0600</t>
  </si>
  <si>
    <t>Hausser</t>
  </si>
  <si>
    <t>mhausser@prismhr.com</t>
  </si>
  <si>
    <t>PrismHR</t>
  </si>
  <si>
    <t>prismhr.com</t>
  </si>
  <si>
    <t>https://www.linkedin.com/pub/mark-hausser/12/a88/65a</t>
  </si>
  <si>
    <t>Tue Jan 02 2018 05:43:38</t>
  </si>
  <si>
    <t>Hopkinton</t>
  </si>
  <si>
    <t>35 Parkwood Drive</t>
  </si>
  <si>
    <t>01748</t>
  </si>
  <si>
    <t>(508) 747-7261</t>
  </si>
  <si>
    <t>Ethan</t>
  </si>
  <si>
    <t>Schechter</t>
  </si>
  <si>
    <t>ethan.schechter@zeroturnaround.com</t>
  </si>
  <si>
    <t>https://www.linkedin.com/pub/ethan-schechter/5/227/207</t>
  </si>
  <si>
    <t>Tue Jan 02 2018 05:44:01</t>
  </si>
  <si>
    <t>Arthur</t>
  </si>
  <si>
    <t>lisa@relativity.com</t>
  </si>
  <si>
    <t>Relativity</t>
  </si>
  <si>
    <t>relativity.com</t>
  </si>
  <si>
    <t>https://www.linkedin.com/pub/lisa-arthur/1/96b/99b</t>
  </si>
  <si>
    <t>Wed Jan 03 2018 04:21:42</t>
  </si>
  <si>
    <t>231 South LaSalle Street</t>
  </si>
  <si>
    <t>(312) 263-1177</t>
  </si>
  <si>
    <t>Alampi</t>
  </si>
  <si>
    <t>dave.alampi@jamf.com</t>
  </si>
  <si>
    <t>Jamf</t>
  </si>
  <si>
    <t>jamf.com</t>
  </si>
  <si>
    <t>https://www.linkedin.com/pub/dave-alampi/3/95b/792</t>
  </si>
  <si>
    <t>Tue Jan 02 2018 05:20:53</t>
  </si>
  <si>
    <t>100 Washington Ave S</t>
  </si>
  <si>
    <t>55401</t>
  </si>
  <si>
    <t>(612) 605-6625</t>
  </si>
  <si>
    <t>Strosahl</t>
  </si>
  <si>
    <t>john.strosahl@jamf.com</t>
  </si>
  <si>
    <t>https://www.linkedin.com/pub/john-strosahl/2/222/887</t>
  </si>
  <si>
    <t>Tue Jan 02 2018 05:41:45</t>
  </si>
  <si>
    <t>Kardon</t>
  </si>
  <si>
    <t>bkardon@fuze.com</t>
  </si>
  <si>
    <t>Fuze</t>
  </si>
  <si>
    <t>fuze.com</t>
  </si>
  <si>
    <t>https://www.linkedin.com/pub/brian-kardon/0/b4/446</t>
  </si>
  <si>
    <t>Wed Jan 03 2018 03:53:44</t>
  </si>
  <si>
    <t>2 Copley Place</t>
  </si>
  <si>
    <t>(800) 890-1553</t>
  </si>
  <si>
    <t>Parrish</t>
  </si>
  <si>
    <t>jparrish@redseal.net</t>
  </si>
  <si>
    <t>RedSeal, Inc.</t>
  </si>
  <si>
    <t>redseal.net</t>
  </si>
  <si>
    <t>https://www.linkedin.com/pub/julie-parrish/0/6a1/116</t>
  </si>
  <si>
    <t>Wed Jan 03 2018 03:54:42</t>
  </si>
  <si>
    <t>940 Stewart Drive</t>
  </si>
  <si>
    <t>94085</t>
  </si>
  <si>
    <t>(888) 845-8169</t>
  </si>
  <si>
    <t>ldustin@directpathhealth.com</t>
  </si>
  <si>
    <t>DirectPath</t>
  </si>
  <si>
    <t>directpathhealth.com</t>
  </si>
  <si>
    <t>https://www.linkedin.com/pub/lori-dustin/0/1b5/3bb</t>
  </si>
  <si>
    <t>Tue Jan 02 2018 05:44:52</t>
  </si>
  <si>
    <t>120 18th St. S</t>
  </si>
  <si>
    <t>35233</t>
  </si>
  <si>
    <t>(205) 397-2800</t>
  </si>
  <si>
    <t>Chester</t>
  </si>
  <si>
    <t>Chief Revenue Officer and Senior Vice President of Sales &amp; Services</t>
  </si>
  <si>
    <t>jeff.chester@availity.com</t>
  </si>
  <si>
    <t>Availity</t>
  </si>
  <si>
    <t>availity.com</t>
  </si>
  <si>
    <t>https://www.linkedin.com/pub/jeff-chester/7/265/59a</t>
  </si>
  <si>
    <t>Tue Jan 02 2018 05:01:52</t>
  </si>
  <si>
    <t>Jacksonville</t>
  </si>
  <si>
    <t>10752 Deerwood Park Blvd. S.</t>
  </si>
  <si>
    <t>32256</t>
  </si>
  <si>
    <t>(904) 470-4900</t>
  </si>
  <si>
    <t>Higgins</t>
  </si>
  <si>
    <t>marcus@eatstreet.com</t>
  </si>
  <si>
    <t>EatStreet</t>
  </si>
  <si>
    <t>eatstreet.com</t>
  </si>
  <si>
    <t>https://www.linkedin.com/pub/marcus-a-higgins/13/2a8/309</t>
  </si>
  <si>
    <t>Tue Jan 02 2018 05:45:36</t>
  </si>
  <si>
    <t>316 W Washington Ave</t>
  </si>
  <si>
    <t>(866) 654-8777</t>
  </si>
  <si>
    <t>Cheryl</t>
  </si>
  <si>
    <t>csullivan@revionics.com</t>
  </si>
  <si>
    <t>Revionics</t>
  </si>
  <si>
    <t>revionics.com</t>
  </si>
  <si>
    <t>https://www.linkedin.com/pub/cheryl-sullivan/0/349/66</t>
  </si>
  <si>
    <t>Wed Jan 03 2018 04:25:04</t>
  </si>
  <si>
    <t>5000 Plaza on the Lake, Suite 200</t>
  </si>
  <si>
    <t>(866) 580-7277</t>
  </si>
  <si>
    <t>Suresh</t>
  </si>
  <si>
    <t>Khanna</t>
  </si>
  <si>
    <t>suresh.khanna@adroll.com</t>
  </si>
  <si>
    <t>AdRoll</t>
  </si>
  <si>
    <t>adroll.com</t>
  </si>
  <si>
    <t>https://www.linkedin.com/pub/suresh-khanna/0/7/498</t>
  </si>
  <si>
    <t>Tue Jan 02 2018 05:14:25</t>
  </si>
  <si>
    <t>2300 Harrison Street</t>
  </si>
  <si>
    <t>(877) 723-7655</t>
  </si>
  <si>
    <t>mike.lambert@outsystems.com</t>
  </si>
  <si>
    <t>https://www.linkedin.com/pub/mike-lambert/2/85/a10</t>
  </si>
  <si>
    <t>Tue Jan 02 2018 05:10:27</t>
  </si>
  <si>
    <t>Sowerwine</t>
  </si>
  <si>
    <t>barry.sowerwine@gonitro.com</t>
  </si>
  <si>
    <t>Nitro, Inc.</t>
  </si>
  <si>
    <t>gonitro.com</t>
  </si>
  <si>
    <t>https://www.linkedin.com/pub/barry-sowerwine/0/47a/692</t>
  </si>
  <si>
    <t>Tue Jan 02 2018 06:14:56</t>
  </si>
  <si>
    <t>225 Bush Street</t>
  </si>
  <si>
    <t>(415) 651-4700</t>
  </si>
  <si>
    <t>Barbara</t>
  </si>
  <si>
    <t>Goworowski</t>
  </si>
  <si>
    <t>barbara.goworowski@pinnacleskin.com</t>
  </si>
  <si>
    <t>Pinnacle Dermatology LLC</t>
  </si>
  <si>
    <t>https://www.linkedin.com/pub/barbara-goworowski/3/a/a7b</t>
  </si>
  <si>
    <t>Wed Jan 03 2018 02:34:52</t>
  </si>
  <si>
    <t>Lombard</t>
  </si>
  <si>
    <t>820 Springer Dr</t>
  </si>
  <si>
    <t>60148</t>
  </si>
  <si>
    <t>(815) 744-8554</t>
  </si>
  <si>
    <t>miles.kelly@onelogin.com</t>
  </si>
  <si>
    <t>OneLogin</t>
  </si>
  <si>
    <t>onelogin.com</t>
  </si>
  <si>
    <t>https://www.linkedin.com/pub/miles-kelly/0/3a5/ba4</t>
  </si>
  <si>
    <t>Wed Jan 03 2018 04:30:44</t>
  </si>
  <si>
    <t>100 California St.</t>
  </si>
  <si>
    <t>(855) 426-7227</t>
  </si>
  <si>
    <t>Farb</t>
  </si>
  <si>
    <t>michael.farb@bluestarsports.com</t>
  </si>
  <si>
    <t>Blue Star Sports</t>
  </si>
  <si>
    <t>bluestarsports.com</t>
  </si>
  <si>
    <t>https://www.linkedin.com/pub/michael-farb/1/549/371</t>
  </si>
  <si>
    <t>Tue Jan 02 2018 05:25:03</t>
  </si>
  <si>
    <t>Studer</t>
  </si>
  <si>
    <t>fred.studer@FinancialForce.com</t>
  </si>
  <si>
    <t>FinancialForce</t>
  </si>
  <si>
    <t>FinancialForce.com</t>
  </si>
  <si>
    <t>https://www.linkedin.com/pub/fred-studer/0/36/870</t>
  </si>
  <si>
    <t>Wed Jan 03 2018 03:51:59</t>
  </si>
  <si>
    <t>595 Market St.</t>
  </si>
  <si>
    <t>(866) 743-2220</t>
  </si>
  <si>
    <t>R.</t>
  </si>
  <si>
    <t>Borcherding</t>
  </si>
  <si>
    <t>rborcherding@datto.com</t>
  </si>
  <si>
    <t>Datto, Inc.</t>
  </si>
  <si>
    <t>datto.com</t>
  </si>
  <si>
    <t>https://www.linkedin.com/pub/r-brooks-borcherding/0/156/444</t>
  </si>
  <si>
    <t>Tue Jan 02 2018 05:27:00</t>
  </si>
  <si>
    <t>Connecticut</t>
  </si>
  <si>
    <t>101 Merritt 7, 7th Floor</t>
  </si>
  <si>
    <t>06851</t>
  </si>
  <si>
    <t>(203) 665-6423</t>
  </si>
  <si>
    <t>Erickson</t>
  </si>
  <si>
    <t>jill.erickson@shiftgig.com</t>
  </si>
  <si>
    <t>Shiftgig</t>
  </si>
  <si>
    <t>shiftgig.com</t>
  </si>
  <si>
    <t>https://www.linkedin.com/pub/jill-erickson/0/611/78b</t>
  </si>
  <si>
    <t>Tue Jan 02 2018 04:37:12</t>
  </si>
  <si>
    <t>550 W Jackson Blvd</t>
  </si>
  <si>
    <t>(312) 489-5666</t>
  </si>
  <si>
    <t>McAleenan</t>
  </si>
  <si>
    <t>maria.mcaleenan@resilientsystems.com</t>
  </si>
  <si>
    <t>IBM Resilient</t>
  </si>
  <si>
    <t>resilientsystems.com</t>
  </si>
  <si>
    <t>https://www.linkedin.com/pub/maria-battaglia-mcaleenan/0/79/3ab</t>
  </si>
  <si>
    <t>Wed Jan 03 2018 03:27:40</t>
  </si>
  <si>
    <t>1 Alewife Center</t>
  </si>
  <si>
    <t>02140</t>
  </si>
  <si>
    <t>(617) 206-3900</t>
  </si>
  <si>
    <t>Shawn</t>
  </si>
  <si>
    <t>Reynolds</t>
  </si>
  <si>
    <t>shawn.reynolds@telit.com</t>
  </si>
  <si>
    <t>Telit</t>
  </si>
  <si>
    <t>telit.com</t>
  </si>
  <si>
    <t>https://www.linkedin.com/pub/shawn-reynolds/7/485/18a</t>
  </si>
  <si>
    <t>Wed Jan 03 2018 04:24:48</t>
  </si>
  <si>
    <t>7th Floor, 90 High Holborn</t>
  </si>
  <si>
    <t>WC1V 6XX,</t>
  </si>
  <si>
    <t>Maurice</t>
  </si>
  <si>
    <t>Hofmann</t>
  </si>
  <si>
    <t>Vice President OX Customer Success &amp; Head of Marketing</t>
  </si>
  <si>
    <t>maurice.hofmann@open-xchange.com</t>
  </si>
  <si>
    <t>Open-Xchange</t>
  </si>
  <si>
    <t>open-xchange.com</t>
  </si>
  <si>
    <t>https://www.linkedin.com/pub/maurice-hofmann/12/3b3/163</t>
  </si>
  <si>
    <t>Tue Jan 02 2018 04:59:44</t>
  </si>
  <si>
    <t>Nuremberg</t>
  </si>
  <si>
    <t>n/a</t>
  </si>
  <si>
    <t>Rollnerstr. 14</t>
  </si>
  <si>
    <t>90408</t>
  </si>
  <si>
    <t>02761 83850</t>
  </si>
  <si>
    <t>Rosenberg</t>
  </si>
  <si>
    <t>dan@bit.ly</t>
  </si>
  <si>
    <t>MediaMath</t>
  </si>
  <si>
    <t>https://www.linkedin.com/pub/dan-rosenberg/0/53/368</t>
  </si>
  <si>
    <t>4 World Trade Center</t>
  </si>
  <si>
    <t>(646) 840-4200</t>
  </si>
  <si>
    <t>Ramsey</t>
  </si>
  <si>
    <t>McGrory</t>
  </si>
  <si>
    <t>rmcgrory@mediaocean.com</t>
  </si>
  <si>
    <t>Mediaocean</t>
  </si>
  <si>
    <t>mediaocean.com</t>
  </si>
  <si>
    <t>https://www.linkedin.com/pub/ramsey-mcgrory/0/558/aa5</t>
  </si>
  <si>
    <t>Tue Jan 02 2018 05:25:57</t>
  </si>
  <si>
    <t>45 West 18th Street</t>
  </si>
  <si>
    <t>(212) 633-8100</t>
  </si>
  <si>
    <t>Katherine</t>
  </si>
  <si>
    <t>Visser-May</t>
  </si>
  <si>
    <t>kvisser-may@acumatica.com</t>
  </si>
  <si>
    <t>Acumatica</t>
  </si>
  <si>
    <t>acumatica.com</t>
  </si>
  <si>
    <t>https://www.linkedin.com/pub/katherine-visser-may/0/3ab/3b1</t>
  </si>
  <si>
    <t>Wed Jan 03 2018 04:24:56</t>
  </si>
  <si>
    <t>11235 SE 6th ST</t>
  </si>
  <si>
    <t>(888) 228-8300</t>
  </si>
  <si>
    <t>Goidel</t>
  </si>
  <si>
    <t>melissa.goidel@refinery29.com</t>
  </si>
  <si>
    <t>Refinery29, Inc.</t>
  </si>
  <si>
    <t>refinery29.com</t>
  </si>
  <si>
    <t>https://www.linkedin.com/pub/melissa-goidel/6/b77/941</t>
  </si>
  <si>
    <t>Tue Jan 02 2018 05:11:39</t>
  </si>
  <si>
    <t>225 Broadway</t>
  </si>
  <si>
    <t>(212) 966-3112</t>
  </si>
  <si>
    <t>Elliott</t>
  </si>
  <si>
    <t>brice.elliott@pramata.com</t>
  </si>
  <si>
    <t>Pramata</t>
  </si>
  <si>
    <t>pramata.com</t>
  </si>
  <si>
    <t>https://www.linkedin.com/pub/brice-elliott/0/277/4a6</t>
  </si>
  <si>
    <t>Tue Jan 02 2018 05:33:59</t>
  </si>
  <si>
    <t>Brisbane</t>
  </si>
  <si>
    <t>8000 Marina Blvd</t>
  </si>
  <si>
    <t>94005</t>
  </si>
  <si>
    <t>(415) 963-3544</t>
  </si>
  <si>
    <t>Horacio</t>
  </si>
  <si>
    <t>Zambrano</t>
  </si>
  <si>
    <t>horacio@opswat.com</t>
  </si>
  <si>
    <t>OPSWAT</t>
  </si>
  <si>
    <t>opswat.com</t>
  </si>
  <si>
    <t>https://www.linkedin.com/pub/horacio-zambrano/0/35/332</t>
  </si>
  <si>
    <t>Wed Jan 03 2018 04:31:29</t>
  </si>
  <si>
    <t>398 Kansas Street</t>
  </si>
  <si>
    <t>(415) 590-7300</t>
  </si>
  <si>
    <t>chris.murphy@blackline.com</t>
  </si>
  <si>
    <t>BlackLine</t>
  </si>
  <si>
    <t>blackline.com</t>
  </si>
  <si>
    <t>https://www.linkedin.com/pub/chris-murphy/0/786/305</t>
  </si>
  <si>
    <t>Tue Jan 02 2018 05:17:56</t>
  </si>
  <si>
    <t>21300 Victory Blvd.</t>
  </si>
  <si>
    <t>(818) 223-9008</t>
  </si>
  <si>
    <t>popesites.com</t>
  </si>
  <si>
    <t>stoamigo.com</t>
  </si>
  <si>
    <t>Ni</t>
  </si>
  <si>
    <t>mni@richrelevance.com</t>
  </si>
  <si>
    <t>RichRelevance</t>
  </si>
  <si>
    <t>richrelevance.com</t>
  </si>
  <si>
    <t>https://www.linkedin.com/pub/michael-ni/0/44/415</t>
  </si>
  <si>
    <t>Wed Jan 03 2018 03:28:04</t>
  </si>
  <si>
    <t>303 Second Street</t>
  </si>
  <si>
    <t>(415) 956-1947</t>
  </si>
  <si>
    <t>jbell@glintinc.com</t>
  </si>
  <si>
    <t>Glint Inc.</t>
  </si>
  <si>
    <t>glintinc.com</t>
  </si>
  <si>
    <t>https://www.linkedin.com/pub/jim-bell/0/7a/2a4</t>
  </si>
  <si>
    <t>1100 Island Drive</t>
  </si>
  <si>
    <t>(650) 817-7240</t>
  </si>
  <si>
    <t>jamie.adams@scorpion.co</t>
  </si>
  <si>
    <t>Scorpion</t>
  </si>
  <si>
    <t>Scorpion.co</t>
  </si>
  <si>
    <t>https://www.linkedin.com/pub/jamie-adams/3/914/a73</t>
  </si>
  <si>
    <t>Tue Jan 02 2018 05:30:10</t>
  </si>
  <si>
    <t>Valencia</t>
  </si>
  <si>
    <t>27750 N. Entertainment Drive</t>
  </si>
  <si>
    <t>91355</t>
  </si>
  <si>
    <t>(661) 702-0100</t>
  </si>
  <si>
    <t>Mario</t>
  </si>
  <si>
    <t>Spanicciati</t>
  </si>
  <si>
    <t>mario.spanicciati@blackline.com</t>
  </si>
  <si>
    <t>https://www.linkedin.com/pub/mario-spanicciati/1/9b1/409</t>
  </si>
  <si>
    <t>Wed Jan 03 2018 04:25:59</t>
  </si>
  <si>
    <t>DeCarlis</t>
  </si>
  <si>
    <t>kim.decarlis@gigamon.com</t>
  </si>
  <si>
    <t>Gigamon</t>
  </si>
  <si>
    <t>gigamon.com</t>
  </si>
  <si>
    <t>https://www.linkedin.com/pub/kim-decarlis/0/18/a14</t>
  </si>
  <si>
    <t>Wed Jan 03 2018 04:07:48</t>
  </si>
  <si>
    <t>3300 Olcott Street</t>
  </si>
  <si>
    <t>(408) 831-4000</t>
  </si>
  <si>
    <t>Sowell</t>
  </si>
  <si>
    <t>csowell@wcgclinical.com</t>
  </si>
  <si>
    <t>WIRB-Copernicus Group</t>
  </si>
  <si>
    <t>wcgclinical.com</t>
  </si>
  <si>
    <t>https://www.linkedin.com/pub/craig-sowell/3a/566/953</t>
  </si>
  <si>
    <t>Wed Jan 03 2018 04:33:04</t>
  </si>
  <si>
    <t>212 Carnegie Center</t>
  </si>
  <si>
    <t>Ravi</t>
  </si>
  <si>
    <t>Shankar</t>
  </si>
  <si>
    <t>rshankar@denodo.com</t>
  </si>
  <si>
    <t>Denodo</t>
  </si>
  <si>
    <t>denodo.com</t>
  </si>
  <si>
    <t>https://www.linkedin.com/pub/ravi-shankar/0/259/930</t>
  </si>
  <si>
    <t>Tue Jan 02 2018 06:12:46</t>
  </si>
  <si>
    <t>525 University Avenue</t>
  </si>
  <si>
    <t>(650) 566-8833</t>
  </si>
  <si>
    <t>Connery</t>
  </si>
  <si>
    <t>kconnery@accruent.com</t>
  </si>
  <si>
    <t>Accruent</t>
  </si>
  <si>
    <t>accruent.com</t>
  </si>
  <si>
    <t>https://www.linkedin.com/pub/kelly-connery/a/29b/347</t>
  </si>
  <si>
    <t>Tue Jan 02 2018 04:27:21</t>
  </si>
  <si>
    <t>11500 Alterra Parkway</t>
  </si>
  <si>
    <t>78758</t>
  </si>
  <si>
    <t>(512) 861-0726</t>
  </si>
  <si>
    <t>Agrillo</t>
  </si>
  <si>
    <t>SVP, National Capital Region</t>
  </si>
  <si>
    <t>magrillo@iiaweb.com</t>
  </si>
  <si>
    <t>Information International Associates</t>
  </si>
  <si>
    <t>iiaweb.com</t>
  </si>
  <si>
    <t>https://www.linkedin.com/pub/michael-agrillo/1/125/aab</t>
  </si>
  <si>
    <t>Tue Jan 02 2018 05:54:58</t>
  </si>
  <si>
    <t>Oak Ridge</t>
  </si>
  <si>
    <t>TN</t>
  </si>
  <si>
    <t>104 Union Valley Road</t>
  </si>
  <si>
    <t>37830</t>
  </si>
  <si>
    <t>(865) 481-0388</t>
  </si>
  <si>
    <t>jim.rogers@hobsons.com</t>
  </si>
  <si>
    <t>Hobsons</t>
  </si>
  <si>
    <t>hobsons.com</t>
  </si>
  <si>
    <t>https://www.linkedin.com/pub/jim-rogers/0/126/792</t>
  </si>
  <si>
    <t>Wed Jan 03 2018 04:35:12</t>
  </si>
  <si>
    <t>50 E-Business Way</t>
  </si>
  <si>
    <t>45241</t>
  </si>
  <si>
    <t>(513) 891-5444</t>
  </si>
  <si>
    <t>chris.wagner@vipre.com</t>
  </si>
  <si>
    <t>Kruger</t>
  </si>
  <si>
    <t>jkruger@intermedia.net</t>
  </si>
  <si>
    <t>Intermedia</t>
  </si>
  <si>
    <t>Intermedia.net</t>
  </si>
  <si>
    <t>https://www.linkedin.com/pub/jim-kruger/1/145/463</t>
  </si>
  <si>
    <t>825 East Middlefield Road</t>
  </si>
  <si>
    <t>(800) 379-7729</t>
  </si>
  <si>
    <t>Larry</t>
  </si>
  <si>
    <t>Blasko</t>
  </si>
  <si>
    <t>lblasko@apptio.com</t>
  </si>
  <si>
    <t>Apptio</t>
  </si>
  <si>
    <t>apptio.com</t>
  </si>
  <si>
    <t>https://www.linkedin.com/pub/larry-blasko/1/6a7/225</t>
  </si>
  <si>
    <t>Tue Jan 02 2018 05:17:36</t>
  </si>
  <si>
    <t>11100 NE 8th Street</t>
  </si>
  <si>
    <t>(866) 470-0320</t>
  </si>
  <si>
    <t>Martorano</t>
  </si>
  <si>
    <t>emartorano@intermedia.net</t>
  </si>
  <si>
    <t>https://www.linkedin.com/pub/eric-martorano/0/847/435</t>
  </si>
  <si>
    <t>Tue Jan 02 2018 05:20:02</t>
  </si>
  <si>
    <t>Wilga</t>
  </si>
  <si>
    <t>jennifer.wilga@mediaradar.com</t>
  </si>
  <si>
    <t>MediaRadar, Inc.</t>
  </si>
  <si>
    <t>mediaradar.com</t>
  </si>
  <si>
    <t>https://www.linkedin.com/pub/jennifer-wilga/3/b70/932</t>
  </si>
  <si>
    <t>Tue Jan 02 2018 05:25:18</t>
  </si>
  <si>
    <t>252 West 37th Street</t>
  </si>
  <si>
    <t>(646) 652-7000</t>
  </si>
  <si>
    <t>Carey</t>
  </si>
  <si>
    <t>Chief Revenue Officer, Head of Business Development and Strategy</t>
  </si>
  <si>
    <t>chris.carey@verizondigitalmedia.com</t>
  </si>
  <si>
    <t>Verizon Digital Media Services</t>
  </si>
  <si>
    <t>verizondigitalmedia.com</t>
  </si>
  <si>
    <t>https://www.linkedin.com/pub/chris-carey/3/a61/5b9</t>
  </si>
  <si>
    <t>Tue Jan 02 2018 04:50:46</t>
  </si>
  <si>
    <t>13031 W Jefferson Blvd.</t>
  </si>
  <si>
    <t>90094</t>
  </si>
  <si>
    <t>(877) 334-3236</t>
  </si>
  <si>
    <t>Forte</t>
  </si>
  <si>
    <t>paul.forte@channeladvisor.com</t>
  </si>
  <si>
    <t>https://www.linkedin.com/pub/paul-forte/14/a41/67b</t>
  </si>
  <si>
    <t>Tue Jan 02 2018 05:07:38</t>
  </si>
  <si>
    <t>Schneider</t>
  </si>
  <si>
    <t>jackie.schneider@fieldnation.com</t>
  </si>
  <si>
    <t>Field Nation</t>
  </si>
  <si>
    <t>fieldnation.com</t>
  </si>
  <si>
    <t>https://www.linkedin.com/pub/jackie-schneider/0/938/a70</t>
  </si>
  <si>
    <t>Tue Jan 02 2018 05:24:13</t>
  </si>
  <si>
    <t>MN - MINNESOTA</t>
  </si>
  <si>
    <t>901 S. Marquette Avenue</t>
  </si>
  <si>
    <t>55402</t>
  </si>
  <si>
    <t>(877) 573-4353</t>
  </si>
  <si>
    <t>Gabriele</t>
  </si>
  <si>
    <t>Famous</t>
  </si>
  <si>
    <t>gabriele.famous@aconex.com</t>
  </si>
  <si>
    <t>Aconex</t>
  </si>
  <si>
    <t>aconex.com</t>
  </si>
  <si>
    <t>https://www.linkedin.com/pub/gabriele-famous/2/8a4/161</t>
  </si>
  <si>
    <t>Howard</t>
  </si>
  <si>
    <t>Greenfield</t>
  </si>
  <si>
    <t>howard.greenfield@sailpoint.com</t>
  </si>
  <si>
    <t>SailPoint</t>
  </si>
  <si>
    <t>sailpoint.com</t>
  </si>
  <si>
    <t>https://www.linkedin.com/pub/howard-greenfield/a/a24/457</t>
  </si>
  <si>
    <t>Tue Jan 02 2018 05:07:46</t>
  </si>
  <si>
    <t>11305 Four Points Drive</t>
  </si>
  <si>
    <t>78726</t>
  </si>
  <si>
    <t>(512) 346-2000</t>
  </si>
  <si>
    <t>McLaughlin</t>
  </si>
  <si>
    <t>cmclaughlin@nuxeo.com</t>
  </si>
  <si>
    <t>Nuxeo</t>
  </si>
  <si>
    <t>nuxeo.com</t>
  </si>
  <si>
    <t>https://www.linkedin.com/pub/christopher-mclaughlin/0/137/541</t>
  </si>
  <si>
    <t>Wed Jan 03 2018 04:09:09</t>
  </si>
  <si>
    <t>181 North 11th Street, #307</t>
  </si>
  <si>
    <t>11211</t>
  </si>
  <si>
    <t>(800) 544-2676</t>
  </si>
  <si>
    <t>Reamonn</t>
  </si>
  <si>
    <t>Smale</t>
  </si>
  <si>
    <t>rsmale@mysagedental.com</t>
  </si>
  <si>
    <t>Sage Dental</t>
  </si>
  <si>
    <t>mysagedental.com</t>
  </si>
  <si>
    <t>Medical Practice</t>
  </si>
  <si>
    <t>https://www.linkedin.com/pub/reamonn-smale/a/13/236</t>
  </si>
  <si>
    <t>Tue Jan 02 2018 05:54:23</t>
  </si>
  <si>
    <t>950 Broken Sound Pkwy</t>
  </si>
  <si>
    <t>33487</t>
  </si>
  <si>
    <t>(561) 997-9930</t>
  </si>
  <si>
    <t>Chief Executive Officer, Founder</t>
  </si>
  <si>
    <t>Popesites</t>
  </si>
  <si>
    <t>jeremy.forsberg@stoamigo.com</t>
  </si>
  <si>
    <t>Wed Jan 03 2018 02:51:34</t>
  </si>
  <si>
    <t>Las Vegas</t>
  </si>
  <si>
    <t>Nevada</t>
  </si>
  <si>
    <t>89119</t>
  </si>
  <si>
    <t>Leslie</t>
  </si>
  <si>
    <t>lmiller@cimcon.com</t>
  </si>
  <si>
    <t>CIMCON Software</t>
  </si>
  <si>
    <t>cimcon.com</t>
  </si>
  <si>
    <t>https://www.linkedin.com/pub/leslie-miller/1/383/256</t>
  </si>
  <si>
    <t>Wed Jan 03 2018 03:58:22</t>
  </si>
  <si>
    <t>USA</t>
  </si>
  <si>
    <t>234 Littleton Road</t>
  </si>
  <si>
    <t>01886</t>
  </si>
  <si>
    <t>(978) 490-3411</t>
  </si>
  <si>
    <t>tom@drpanda.com</t>
  </si>
  <si>
    <t>Wed Jan 03 2018 02:52:55</t>
  </si>
  <si>
    <t>matt@eventbrite.com</t>
  </si>
  <si>
    <t>Eventbrite</t>
  </si>
  <si>
    <t>eventbrite.com</t>
  </si>
  <si>
    <t>https://www.linkedin.com/pub/matt-rosenberg/0/23/a41</t>
  </si>
  <si>
    <t>Tue Jan 02 2018 05:07:28</t>
  </si>
  <si>
    <t>155 5th St</t>
  </si>
  <si>
    <t>sheetal.mehta@star-knowledge.com</t>
  </si>
  <si>
    <t>Wed Jan 03 2018 02:53:32</t>
  </si>
  <si>
    <t>Anna-Christina</t>
  </si>
  <si>
    <t>Douglas</t>
  </si>
  <si>
    <t>adouglas@quartethealth.com</t>
  </si>
  <si>
    <t>Quartet Health</t>
  </si>
  <si>
    <t>quartethealth.com</t>
  </si>
  <si>
    <t>https://www.linkedin.com/pub/anna-christina-douglas/3/b4a/731</t>
  </si>
  <si>
    <t>Wed Jan 03 2018 04:35:32</t>
  </si>
  <si>
    <t>Winter</t>
  </si>
  <si>
    <t>steve.winter@coupa.com</t>
  </si>
  <si>
    <t>https://www.linkedin.com/pub/steve-winter/55/106/828</t>
  </si>
  <si>
    <t>Tue Jan 02 2018 05:03:47</t>
  </si>
  <si>
    <t>honeybook.com</t>
  </si>
  <si>
    <t>cesco.com</t>
  </si>
  <si>
    <t>cloudpassage.com</t>
  </si>
  <si>
    <t>sonatype.com</t>
  </si>
  <si>
    <t>kublr.com</t>
  </si>
  <si>
    <t>Dux</t>
  </si>
  <si>
    <t>Sy</t>
  </si>
  <si>
    <t>dux.sy@avepoint.com</t>
  </si>
  <si>
    <t>AvePoint</t>
  </si>
  <si>
    <t>avepoint.com</t>
  </si>
  <si>
    <t>https://www.linkedin.com/pub/dux-raymond-sy/2/955/67a</t>
  </si>
  <si>
    <t>Wed Jan 03 2018 04:23:24</t>
  </si>
  <si>
    <t>Jersey City</t>
  </si>
  <si>
    <t>AvePoint Global Headquarters</t>
  </si>
  <si>
    <t>07310</t>
  </si>
  <si>
    <t>(201) 793-1111</t>
  </si>
  <si>
    <t>internetbrands.com</t>
  </si>
  <si>
    <t>Jairo</t>
  </si>
  <si>
    <t>Romero</t>
  </si>
  <si>
    <t>jairo.romero@acquia.com</t>
  </si>
  <si>
    <t>https://www.linkedin.com/pub/jairo-romero/1/bba/498</t>
  </si>
  <si>
    <t>usu.edu</t>
  </si>
  <si>
    <t>Wed Jan 03 2018 04:09:11</t>
  </si>
  <si>
    <t>outpost24.com</t>
  </si>
  <si>
    <t>sdl.com</t>
  </si>
  <si>
    <t>yiblab.com</t>
  </si>
  <si>
    <t>Aptor</t>
  </si>
  <si>
    <t>daptor@unitedwaydallas.org</t>
  </si>
  <si>
    <t>United Way of Metropolitan Dallas</t>
  </si>
  <si>
    <t>unitedwaydallas.org</t>
  </si>
  <si>
    <t>https://www.linkedin.com/pub/dan-aptor/2/625/a37</t>
  </si>
  <si>
    <t>Wed Jan 03 2018 04:33:20</t>
  </si>
  <si>
    <t>Gee</t>
  </si>
  <si>
    <t>david.gee@zuora.com</t>
  </si>
  <si>
    <t>Zuora</t>
  </si>
  <si>
    <t>zuora.com</t>
  </si>
  <si>
    <t>https://www.linkedin.com/pub/david-gee/0/58/832</t>
  </si>
  <si>
    <t>clearhead.me</t>
  </si>
  <si>
    <t>Wed Jan 03 2018 04:06:43</t>
  </si>
  <si>
    <t>3050 S Delaware Street</t>
  </si>
  <si>
    <t>(800) 425-1281</t>
  </si>
  <si>
    <t>customink.com</t>
  </si>
  <si>
    <t>exponenttechnologies.com</t>
  </si>
  <si>
    <t>isaca.org</t>
  </si>
  <si>
    <t>Symonds</t>
  </si>
  <si>
    <t>jonathan.symonds@ayasdi.com</t>
  </si>
  <si>
    <t>Ayasdi</t>
  </si>
  <si>
    <t>ayasdi.com</t>
  </si>
  <si>
    <t>hillphoenix.com</t>
  </si>
  <si>
    <t>https://www.linkedin.com/pub/jonathan-symonds/0/205/9ba</t>
  </si>
  <si>
    <t>4400 Bohannon Drive</t>
  </si>
  <si>
    <t>(650) 704-3395</t>
  </si>
  <si>
    <t>Hatch</t>
  </si>
  <si>
    <t>adam.hatch@fpx.com</t>
  </si>
  <si>
    <t>FPX</t>
  </si>
  <si>
    <t>fpx.com</t>
  </si>
  <si>
    <t>https://www.linkedin.com/pub/adam-hatch/0/185/60b</t>
  </si>
  <si>
    <t>Wed Jan 03 2018 04:31:17</t>
  </si>
  <si>
    <t>2515 McKinney Ave.</t>
  </si>
  <si>
    <t>(214) 720-4444</t>
  </si>
  <si>
    <t>adtalem.com</t>
  </si>
  <si>
    <t>bandlab.com</t>
  </si>
  <si>
    <t>manderson@roku.com</t>
  </si>
  <si>
    <t>Roku Inc.</t>
  </si>
  <si>
    <t>roku.com</t>
  </si>
  <si>
    <t>https://www.linkedin.com/pub/matthew-anderson/1/82b/ab3</t>
  </si>
  <si>
    <t>Wed Jan 03 2018 03:52:46</t>
  </si>
  <si>
    <t>Los Gatos</t>
  </si>
  <si>
    <t>150 Winchester Circle</t>
  </si>
  <si>
    <t>95032</t>
  </si>
  <si>
    <t>(888) 600-7658</t>
  </si>
  <si>
    <t>mitel.com</t>
  </si>
  <si>
    <t>magnetic.com</t>
  </si>
  <si>
    <t>m10tek.com</t>
  </si>
  <si>
    <t>airforce.com</t>
  </si>
  <si>
    <t>cision.com</t>
  </si>
  <si>
    <t>pandora.com</t>
  </si>
  <si>
    <t>veeva.com</t>
  </si>
  <si>
    <t>sicpa.com</t>
  </si>
  <si>
    <t>CompuCom.com</t>
  </si>
  <si>
    <t>oath.com</t>
  </si>
  <si>
    <t>nutanix.com</t>
  </si>
  <si>
    <t>Kelleher</t>
  </si>
  <si>
    <t>alex.kelleher@magnetic.com</t>
  </si>
  <si>
    <t>Magnetic</t>
  </si>
  <si>
    <t>https://www.linkedin.com/pub/alex-kelleher/0/335/926</t>
  </si>
  <si>
    <t>Wed Jan 03 2018 03:37:32</t>
  </si>
  <si>
    <t>360 Park Avenue South</t>
  </si>
  <si>
    <t>(212) 242-9000</t>
  </si>
  <si>
    <t>floqast.com</t>
  </si>
  <si>
    <t>Orenstein</t>
  </si>
  <si>
    <t>gary@memsql.com</t>
  </si>
  <si>
    <t>MemSQL</t>
  </si>
  <si>
    <t>memsql.com</t>
  </si>
  <si>
    <t>https://www.linkedin.com/pub/gary-orenstein/0/3/325</t>
  </si>
  <si>
    <t>Wed Jan 03 2018 04:32:29</t>
  </si>
  <si>
    <t>534 4th Street</t>
  </si>
  <si>
    <t>(855) 463-6775</t>
  </si>
  <si>
    <t>jda.com</t>
  </si>
  <si>
    <t>hitachivantara.com</t>
  </si>
  <si>
    <t>Soluri</t>
  </si>
  <si>
    <t>michael.soluri@edmgroup.com</t>
  </si>
  <si>
    <t>EDM Americas</t>
  </si>
  <si>
    <t>edmgroup.com</t>
  </si>
  <si>
    <t>https://www.linkedin.com/pub/michael-soluri/4/36/173</t>
  </si>
  <si>
    <t>Tue Jan 02 2018 05:46:45</t>
  </si>
  <si>
    <t>maritzcx.com</t>
  </si>
  <si>
    <t>301 Fayetteville Street</t>
  </si>
  <si>
    <t>(800) 852-9809</t>
  </si>
  <si>
    <t>omnitracs.com</t>
  </si>
  <si>
    <t>FilterEasy.com</t>
  </si>
  <si>
    <t>Pearson</t>
  </si>
  <si>
    <t>apearson@healthgrades.com</t>
  </si>
  <si>
    <t>Healthgrades</t>
  </si>
  <si>
    <t>healthgrades.com</t>
  </si>
  <si>
    <t>https://www.linkedin.com/pub/andrea-pearson/1/963/153</t>
  </si>
  <si>
    <t>Tue Jan 02 2018 05:26:36</t>
  </si>
  <si>
    <t>999 18th Street, Suite 600</t>
  </si>
  <si>
    <t>hexagonppm.com</t>
  </si>
  <si>
    <t>lesolson.com</t>
  </si>
  <si>
    <t>reprintsdesk.com</t>
  </si>
  <si>
    <t>ice.com</t>
  </si>
  <si>
    <t>stelligent.com</t>
  </si>
  <si>
    <t>Gabi</t>
  </si>
  <si>
    <t>Schindler</t>
  </si>
  <si>
    <t>gschindler@saba.com</t>
  </si>
  <si>
    <t>Saba Software</t>
  </si>
  <si>
    <t>saba.com</t>
  </si>
  <si>
    <t>https://www.linkedin.com/pub/gabi-schindler/3/99b/809</t>
  </si>
  <si>
    <t>Tue Jan 02 2018 05:45:53</t>
  </si>
  <si>
    <t>2400 Bridge Parkway</t>
  </si>
  <si>
    <t>(650) 581-2500</t>
  </si>
  <si>
    <t>dell.com</t>
  </si>
  <si>
    <t>mybrainsolutions.com</t>
  </si>
  <si>
    <t>101</t>
  </si>
  <si>
    <t>microfocus.com</t>
  </si>
  <si>
    <t>epicor.com</t>
  </si>
  <si>
    <t>symantec.com</t>
  </si>
  <si>
    <t>islfutbol.com</t>
  </si>
  <si>
    <t>pros.com</t>
  </si>
  <si>
    <t>Visnick</t>
  </si>
  <si>
    <t>dan@honeybook.com</t>
  </si>
  <si>
    <t>HoneyBook</t>
  </si>
  <si>
    <t>https://www.linkedin.com/pub/dan-visnick/1/665/ab4</t>
  </si>
  <si>
    <t>Wed Jan 03 2018 03:27:32</t>
  </si>
  <si>
    <t>539 Bryant Street, Suite 200</t>
  </si>
  <si>
    <t>(415) 591-7768</t>
  </si>
  <si>
    <t>influxdata.com</t>
  </si>
  <si>
    <t>enthought.com</t>
  </si>
  <si>
    <t>eaglerayinc.com</t>
  </si>
  <si>
    <t>delltechnologies.com</t>
  </si>
  <si>
    <t>cyberark.com</t>
  </si>
  <si>
    <t>Eva</t>
  </si>
  <si>
    <t>Tsai</t>
  </si>
  <si>
    <t>etsai@varmour.com</t>
  </si>
  <si>
    <t>vArmour</t>
  </si>
  <si>
    <t>varmour.com</t>
  </si>
  <si>
    <t>https://www.linkedin.com/pub/eva-tsai/1/798/b0</t>
  </si>
  <si>
    <t>Wed Jan 03 2018 04:34:05</t>
  </si>
  <si>
    <t>galileobc.com</t>
  </si>
  <si>
    <t>Lynch</t>
  </si>
  <si>
    <t>Senior Account Executive</t>
  </si>
  <si>
    <t>john.lynch@highwinds.com</t>
  </si>
  <si>
    <t>Highwinds</t>
  </si>
  <si>
    <t>highwinds.com</t>
  </si>
  <si>
    <t>https://www.linkedin.com/pub/john-lynch/1/139/a32</t>
  </si>
  <si>
    <t>Tue Jan 02 2018 05:41:05</t>
  </si>
  <si>
    <t>Winter Park</t>
  </si>
  <si>
    <t>807 W. Morse Blvd.</t>
  </si>
  <si>
    <t>32789</t>
  </si>
  <si>
    <t>(866) 872-0357</t>
  </si>
  <si>
    <t>vamonde.com</t>
  </si>
  <si>
    <t>a.tishchenko@yadro.com</t>
  </si>
  <si>
    <t>lnkd.in</t>
  </si>
  <si>
    <t>Wed Jan 03 2018 03:12:35</t>
  </si>
  <si>
    <t>fi.co</t>
  </si>
  <si>
    <t>represent.com</t>
  </si>
  <si>
    <t>Gaidar</t>
  </si>
  <si>
    <t>Magdanurov</t>
  </si>
  <si>
    <t>gaidar.magdanurov@acronis.com</t>
  </si>
  <si>
    <t>Acronis</t>
  </si>
  <si>
    <t>acronis.com</t>
  </si>
  <si>
    <t>https://www.linkedin.com/pub/gaidar-magdanurov/2/b07/1b8</t>
  </si>
  <si>
    <t>Wed Jan 03 2018 04:09:15</t>
  </si>
  <si>
    <t>1 Van de Graaff Drive</t>
  </si>
  <si>
    <t>(781) 782-9000</t>
  </si>
  <si>
    <t>mach49.com</t>
  </si>
  <si>
    <t>Herman</t>
  </si>
  <si>
    <t>jim.herman@acronis.com</t>
  </si>
  <si>
    <t>https://www.linkedin.com/pub/jim-herman/20/830/2b1</t>
  </si>
  <si>
    <t>Tue Jan 02 2018 05:31:50</t>
  </si>
  <si>
    <t>pluto.tv</t>
  </si>
  <si>
    <t>agile-ft.com</t>
  </si>
  <si>
    <t>affixnetwork.com</t>
  </si>
  <si>
    <t>mydesignforest.com</t>
  </si>
  <si>
    <t>Softley</t>
  </si>
  <si>
    <t>jeff.softley@experian.com</t>
  </si>
  <si>
    <t>Experian Consumer Services</t>
  </si>
  <si>
    <t>experian.com</t>
  </si>
  <si>
    <t>https://www.linkedin.com/pub/jeff-softley/1/41b/480</t>
  </si>
  <si>
    <t>Tue Jan 02 2018 04:37:05</t>
  </si>
  <si>
    <t>535 Anton Blvd.</t>
  </si>
  <si>
    <t>(714) 830-7000</t>
  </si>
  <si>
    <t>peakstrategiesinc.com</t>
  </si>
  <si>
    <t>appsterhq.com</t>
  </si>
  <si>
    <t>Ashley</t>
  </si>
  <si>
    <t>Stirrup</t>
  </si>
  <si>
    <t>astirrup@talend.com</t>
  </si>
  <si>
    <t>Talend</t>
  </si>
  <si>
    <t>talend.com</t>
  </si>
  <si>
    <t>https://www.linkedin.com/pub/ashley-stirrup/0/417/6a2</t>
  </si>
  <si>
    <t>livechatinc.com</t>
  </si>
  <si>
    <t>800 Bridge Parkway</t>
  </si>
  <si>
    <t>(650) 539-3200</t>
  </si>
  <si>
    <t>Cynthia</t>
  </si>
  <si>
    <t>Crossland</t>
  </si>
  <si>
    <t>Actiance, Inc.</t>
  </si>
  <si>
    <t>KloudGin.com</t>
  </si>
  <si>
    <t>Stilwell</t>
  </si>
  <si>
    <t>Director eBusiness Development &amp; Marketing</t>
  </si>
  <si>
    <t>craig.stilwell@cesco.com</t>
  </si>
  <si>
    <t>Crescent Electric Supply Company</t>
  </si>
  <si>
    <t>pearsonsmithrealty.com</t>
  </si>
  <si>
    <t>https://www.linkedin.com/pub/craig-stilwell/1/569/5b9</t>
  </si>
  <si>
    <t>Wed Jan 03 2018 03:27:53</t>
  </si>
  <si>
    <t>East Dubuque</t>
  </si>
  <si>
    <t>7750 Dunleith Drive</t>
  </si>
  <si>
    <t>61025</t>
  </si>
  <si>
    <t>(815) 747-3145</t>
  </si>
  <si>
    <t>A.J.</t>
  </si>
  <si>
    <t>Kriete</t>
  </si>
  <si>
    <t>National Partner Marketing Manager</t>
  </si>
  <si>
    <t>aaalife.com</t>
  </si>
  <si>
    <t>Appelbaum</t>
  </si>
  <si>
    <t>dappelbaum@cloudpassage.com</t>
  </si>
  <si>
    <t>CloudPassage</t>
  </si>
  <si>
    <t>baoinc.com</t>
  </si>
  <si>
    <t>https://www.linkedin.com/pub/david-appelbaum/0/424/4b6</t>
  </si>
  <si>
    <t>Wed Jan 03 2018 03:28:11</t>
  </si>
  <si>
    <t>180 Townsend Street</t>
  </si>
  <si>
    <t>(415) 886-3020</t>
  </si>
  <si>
    <t>EVP &amp; CMO</t>
  </si>
  <si>
    <t>mhoward@sonatype.com</t>
  </si>
  <si>
    <t>Sonatype</t>
  </si>
  <si>
    <t>https://www.linkedin.com/pub/matthew-howard/0/36/830</t>
  </si>
  <si>
    <t>Wed Jan 03 2018 03:28:19</t>
  </si>
  <si>
    <t>Fulton</t>
  </si>
  <si>
    <t>8161 Maple Lawn Blvd, Suite 250</t>
  </si>
  <si>
    <t>20759</t>
  </si>
  <si>
    <t>(301) 684-8080</t>
  </si>
  <si>
    <t>Paganini</t>
  </si>
  <si>
    <t>catherine.paganini@kublr.com</t>
  </si>
  <si>
    <t>Kublr</t>
  </si>
  <si>
    <t>https://www.linkedin.com/pub/catherine-paganini/22/601/700</t>
  </si>
  <si>
    <t>Wed Jan 03 2018 03:28:26</t>
  </si>
  <si>
    <t>1211 31st ST NW</t>
  </si>
  <si>
    <t>(202) 295-3000</t>
  </si>
  <si>
    <t>Claudia</t>
  </si>
  <si>
    <t>Monteiro</t>
  </si>
  <si>
    <t>Director of Marketing and Operations - Caribbean</t>
  </si>
  <si>
    <t>claudia@microsoft.com</t>
  </si>
  <si>
    <t>https://www.linkedin.com/pub/claudia-monteiro/1/19/a50</t>
  </si>
  <si>
    <t>Wed Jan 03 2018 03:28:37</t>
  </si>
  <si>
    <t>Corina</t>
  </si>
  <si>
    <t>Montiel</t>
  </si>
  <si>
    <t>Director of Marketing and Operations</t>
  </si>
  <si>
    <t>softwareag.com</t>
  </si>
  <si>
    <t>General Manager, Strategy and CMO Demandforce</t>
  </si>
  <si>
    <t>tim.mclean@internetbrands.com</t>
  </si>
  <si>
    <t>Internet Brands</t>
  </si>
  <si>
    <t>openlink.com</t>
  </si>
  <si>
    <t>https://www.linkedin.com/pub/tim-mclean/0/477/478</t>
  </si>
  <si>
    <t>Wed Jan 03 2018 03:28:48</t>
  </si>
  <si>
    <t>909 N. Sepulveda Blvd.</t>
  </si>
  <si>
    <t>(310) 280-4000</t>
  </si>
  <si>
    <t>Munger</t>
  </si>
  <si>
    <t>CEO, CMO</t>
  </si>
  <si>
    <t>DosePlanner.com</t>
  </si>
  <si>
    <t>Sheana</t>
  </si>
  <si>
    <t>Rodriguez</t>
  </si>
  <si>
    <t>Marketing Coordinator and Executive Assistant to CMO</t>
  </si>
  <si>
    <t>srodriguez@bottomline.com</t>
  </si>
  <si>
    <t>hulu.com</t>
  </si>
  <si>
    <t>https://www.linkedin.com/pub/sheana-rodriguez/61/127/155</t>
  </si>
  <si>
    <t>Wed Jan 03 2018 03:28:58</t>
  </si>
  <si>
    <t>Charlesworth</t>
  </si>
  <si>
    <t>aaron.charlesworth@onsolve.com</t>
  </si>
  <si>
    <t>OnSolve</t>
  </si>
  <si>
    <t>onsolve.com</t>
  </si>
  <si>
    <t>Knudsen</t>
  </si>
  <si>
    <t>Adjunct Instructor</t>
  </si>
  <si>
    <t>chris.knudsen@usu.edu</t>
  </si>
  <si>
    <t>Utah State University</t>
  </si>
  <si>
    <t>https://www.linkedin.com/pub/aaron-charlesworth/1/72b/882</t>
  </si>
  <si>
    <t>workday.com</t>
  </si>
  <si>
    <t>Wed Jan 03 2018 03:56:58</t>
  </si>
  <si>
    <t>https://www.linkedin.com/pub/chris-knudsen/1/83/776</t>
  </si>
  <si>
    <t>Ormond Beach</t>
  </si>
  <si>
    <t>Wed Jan 03 2018 03:29:07</t>
  </si>
  <si>
    <t>780 W Granada Blvd.</t>
  </si>
  <si>
    <t>32174</t>
  </si>
  <si>
    <t>Logan</t>
  </si>
  <si>
    <t>(866) 939-0911</t>
  </si>
  <si>
    <t>Alumni Relations</t>
  </si>
  <si>
    <t>84322-7500</t>
  </si>
  <si>
    <t>(435) 797-1000</t>
  </si>
  <si>
    <t>O'Donovan</t>
  </si>
  <si>
    <t>Snr Marketing &amp; Strategy VP</t>
  </si>
  <si>
    <t>lodonovan@google.com</t>
  </si>
  <si>
    <t>splunk.com</t>
  </si>
  <si>
    <t>https://www.linkedin.com/pub/lee-o-donovan/2/452/184</t>
  </si>
  <si>
    <t>Wed Jan 03 2018 03:29:15</t>
  </si>
  <si>
    <t>Egner</t>
  </si>
  <si>
    <t>bob.egner@outpost24.com</t>
  </si>
  <si>
    <t>Outpost24</t>
  </si>
  <si>
    <t>tripadvisor.com</t>
  </si>
  <si>
    <t>https://www.linkedin.com/pub/bob-egner/0/58b/776</t>
  </si>
  <si>
    <t>Wed Jan 03 2018 03:29:22</t>
  </si>
  <si>
    <t>Sweden</t>
  </si>
  <si>
    <t>Karlskrona</t>
  </si>
  <si>
    <t>Skeppsbrokajen 8</t>
  </si>
  <si>
    <t>Ojas</t>
  </si>
  <si>
    <t>37133</t>
  </si>
  <si>
    <t>Rege</t>
  </si>
  <si>
    <t>0455-61 23 00</t>
  </si>
  <si>
    <t>orege@mobileiron.com</t>
  </si>
  <si>
    <t>MobileIron</t>
  </si>
  <si>
    <t>mobileiron.com</t>
  </si>
  <si>
    <t>https://www.linkedin.com/pub/ojas-rege/0/150/756</t>
  </si>
  <si>
    <t>Wed Jan 03 2018 04:22:32</t>
  </si>
  <si>
    <t>Peggy</t>
  </si>
  <si>
    <t>401 E. Middlefield Road</t>
  </si>
  <si>
    <t>Chen</t>
  </si>
  <si>
    <t>(650) 919-8100</t>
  </si>
  <si>
    <t>pchen@sdl.com</t>
  </si>
  <si>
    <t>SDL plc</t>
  </si>
  <si>
    <t>https://www.linkedin.com/pub/peggy-chen/0/375/833</t>
  </si>
  <si>
    <t>Wed Jan 03 2018 03:29:32</t>
  </si>
  <si>
    <t>Maidenhead</t>
  </si>
  <si>
    <t>Berkshire</t>
  </si>
  <si>
    <t>Globe House</t>
  </si>
  <si>
    <t>SL6 7DY</t>
  </si>
  <si>
    <t>01628 410100</t>
  </si>
  <si>
    <t>Jasmeet</t>
  </si>
  <si>
    <t>Sawhney</t>
  </si>
  <si>
    <t>CEO &amp; CMO</t>
  </si>
  <si>
    <t>jsawhney@yiblab.com</t>
  </si>
  <si>
    <t>YibLab</t>
  </si>
  <si>
    <t>reltio.com</t>
  </si>
  <si>
    <t>https://www.linkedin.com/pub/jasmeet-sawhney/8/805/3a</t>
  </si>
  <si>
    <t>Wed Jan 03 2018 03:35:49</t>
  </si>
  <si>
    <t>armis.com</t>
  </si>
  <si>
    <t>General Manager, Connected Enterprise (IoT)</t>
  </si>
  <si>
    <t>Honeywell</t>
  </si>
  <si>
    <t>Wed Jan 03 2018 03:36:07</t>
  </si>
  <si>
    <t>Decker</t>
  </si>
  <si>
    <t>Investing Co-Founder &amp; Executive Chairman / CMO</t>
  </si>
  <si>
    <t>sam@clearhead.me</t>
  </si>
  <si>
    <t>Clearhead: The Experience Optimization Company</t>
  </si>
  <si>
    <t>https://www.linkedin.com/pub/sam-decker/0/3/b07</t>
  </si>
  <si>
    <t>3601 S Congress Ave, Bldg C302</t>
  </si>
  <si>
    <t>78704</t>
  </si>
  <si>
    <t>Levine</t>
  </si>
  <si>
    <t>Site Content Team Leader -- Digital CX &amp; Product Marketing</t>
  </si>
  <si>
    <t>josh.levine@customink.com</t>
  </si>
  <si>
    <t>Custom Ink</t>
  </si>
  <si>
    <t>https://www.linkedin.com/pub/josh-levine/2/559/611</t>
  </si>
  <si>
    <t>Wed Jan 03 2018 03:36:11</t>
  </si>
  <si>
    <t>2910 District Avenue</t>
  </si>
  <si>
    <t>22031</t>
  </si>
  <si>
    <t>(703) 584-7975</t>
  </si>
  <si>
    <t>Fidel</t>
  </si>
  <si>
    <t>Baca</t>
  </si>
  <si>
    <t>Principal / CMO</t>
  </si>
  <si>
    <t>fbaca@exponenttechnologies.com</t>
  </si>
  <si>
    <t>ExponentHR</t>
  </si>
  <si>
    <t>https://www.linkedin.com/pub/fidel-baca/4/25/64b</t>
  </si>
  <si>
    <t>Wed Jan 03 2018 03:36:18</t>
  </si>
  <si>
    <t>4970 Landmark Place</t>
  </si>
  <si>
    <t>75254</t>
  </si>
  <si>
    <t>(214) 987-4567</t>
  </si>
  <si>
    <t>Mason</t>
  </si>
  <si>
    <t>Hong</t>
  </si>
  <si>
    <t>SVP Operations &amp; Chief Experience Officer</t>
  </si>
  <si>
    <t>tmason@isaca.org</t>
  </si>
  <si>
    <t>tim@moneylion.com</t>
  </si>
  <si>
    <t>ISACA</t>
  </si>
  <si>
    <t>MoneyLion</t>
  </si>
  <si>
    <t>MoneyLion.com</t>
  </si>
  <si>
    <t>https://www.linkedin.com/pub/tim-hong/1/a02/374</t>
  </si>
  <si>
    <t>Wed Jan 03 2018 04:29:31</t>
  </si>
  <si>
    <t>https://www.linkedin.com/pub/tim-mason/0/b34/7b9</t>
  </si>
  <si>
    <t>Wed Jan 03 2018 03:36:26</t>
  </si>
  <si>
    <t>30 West 21st Street</t>
  </si>
  <si>
    <t>Rolling Meadows</t>
  </si>
  <si>
    <t>3701 Algonquin Road</t>
  </si>
  <si>
    <t>60008</t>
  </si>
  <si>
    <t>(847) 660-5505</t>
  </si>
  <si>
    <t>Kelli</t>
  </si>
  <si>
    <t>Sojournals LLC</t>
  </si>
  <si>
    <t>Jamilia</t>
  </si>
  <si>
    <t>Stinson</t>
  </si>
  <si>
    <t>Assistant Controller</t>
  </si>
  <si>
    <t>jamilia.stinson@hillphoenix.com</t>
  </si>
  <si>
    <t>Hillphoenix</t>
  </si>
  <si>
    <t>Supermarkets</t>
  </si>
  <si>
    <t>https://www.linkedin.com/pub/jamilia-stinson/55/675/235</t>
  </si>
  <si>
    <t>Levinson</t>
  </si>
  <si>
    <t>Vice President and Head of Marketing</t>
  </si>
  <si>
    <t>Wed Jan 03 2018 03:36:37</t>
  </si>
  <si>
    <t>philip@edcast.com</t>
  </si>
  <si>
    <t>EdCast</t>
  </si>
  <si>
    <t>Conyers</t>
  </si>
  <si>
    <t>edcast.com</t>
  </si>
  <si>
    <t>2016 Gees Mill Road</t>
  </si>
  <si>
    <t>30013</t>
  </si>
  <si>
    <t>(770) 285-3264</t>
  </si>
  <si>
    <t>https://www.linkedin.com/pub/philip-levinson/0/8/0</t>
  </si>
  <si>
    <t>Tue Jan 02 2018 06:11:29</t>
  </si>
  <si>
    <t>(844) 833-2278</t>
  </si>
  <si>
    <t>Hamza</t>
  </si>
  <si>
    <t>Huq</t>
  </si>
  <si>
    <t>The Entrepreneurial Club</t>
  </si>
  <si>
    <t>Giura</t>
  </si>
  <si>
    <t>.giura@piio.co</t>
  </si>
  <si>
    <t>Piio Inc.</t>
  </si>
  <si>
    <t>piio.co</t>
  </si>
  <si>
    <t>https://www.linkedin.com/pub/%E2%98%85-martin-giura/6/406/47a</t>
  </si>
  <si>
    <t>Wed Jan 03 2018 03:36:50</t>
  </si>
  <si>
    <t>Moody</t>
  </si>
  <si>
    <t>Glasgow</t>
  </si>
  <si>
    <t>Tehama Street</t>
  </si>
  <si>
    <t>moody.glasgow@glassdoor.com</t>
  </si>
  <si>
    <t>Glassdoor</t>
  </si>
  <si>
    <t>glassdoor.com</t>
  </si>
  <si>
    <t>https://www.linkedin.com/pub/moody-mutahar-glasgow/3/a25/53b</t>
  </si>
  <si>
    <t>Mill Valley</t>
  </si>
  <si>
    <t>100 Shoreline Hwy</t>
  </si>
  <si>
    <t>94965</t>
  </si>
  <si>
    <t>(415) 339-9105</t>
  </si>
  <si>
    <t>PMP</t>
  </si>
  <si>
    <t>Managing Director ► Operations | Process Improvement | Strategy &amp; Planning | Marketing &amp; Sales</t>
  </si>
  <si>
    <t>paul.pmp@bisonclover.com</t>
  </si>
  <si>
    <t>Bison Clover Associates</t>
  </si>
  <si>
    <t>bisonclover.com</t>
  </si>
  <si>
    <t>https://www.linkedin.com/pub/paul-cinquegrane-mba-pmp/0/909/442</t>
  </si>
  <si>
    <t>Wed Jan 03 2018 03:36:55</t>
  </si>
  <si>
    <t>Radha</t>
  </si>
  <si>
    <t>Balwani</t>
  </si>
  <si>
    <t>Executive Assistant to SVP and Chief Marketing Officer</t>
  </si>
  <si>
    <t>radha.balwani@adtalem.com</t>
  </si>
  <si>
    <t>Adtalem Global Education</t>
  </si>
  <si>
    <t>https://www.linkedin.com/pub/radha-balwani/6/44/975</t>
  </si>
  <si>
    <t>Wed Jan 03 2018 03:37:03</t>
  </si>
  <si>
    <t>Downers Grove</t>
  </si>
  <si>
    <t>3005 Highland Parkway</t>
  </si>
  <si>
    <t>60515</t>
  </si>
  <si>
    <t>(630) 515-7700</t>
  </si>
  <si>
    <t>McIntyre</t>
  </si>
  <si>
    <t>fred.mcintyre@bandlab.com</t>
  </si>
  <si>
    <t>BandLab</t>
  </si>
  <si>
    <t>tenable.com</t>
  </si>
  <si>
    <t>https://www.linkedin.com/pub/fred-mcintyre/0/31/953</t>
  </si>
  <si>
    <t>Wed Jan 03 2018 03:37:10</t>
  </si>
  <si>
    <t>mark.roberts@mitel.com</t>
  </si>
  <si>
    <t>ShoreTel</t>
  </si>
  <si>
    <t>salesforce.com</t>
  </si>
  <si>
    <t>https://www.linkedin.com/pub/mark-roberts/0/883/115</t>
  </si>
  <si>
    <t>Wed Jan 03 2018 03:37:17</t>
  </si>
  <si>
    <t>350 Legget Dr</t>
  </si>
  <si>
    <t>ON K2K 1Y6</t>
  </si>
  <si>
    <t>Laird</t>
  </si>
  <si>
    <t>doug.laird@carbonblack.com</t>
  </si>
  <si>
    <t>Carbon Black, Inc.</t>
  </si>
  <si>
    <t>carbonblack.com</t>
  </si>
  <si>
    <t>https://www.linkedin.com/pub/doug-laird/1/36b/501</t>
  </si>
  <si>
    <t>Wed Jan 03 2018 03:53:51</t>
  </si>
  <si>
    <t>vmware.com</t>
  </si>
  <si>
    <t>Mass.</t>
  </si>
  <si>
    <t>1100 Winter Street</t>
  </si>
  <si>
    <t>(617) 393-7400</t>
  </si>
  <si>
    <t>veeam.com</t>
  </si>
  <si>
    <t>Zards</t>
  </si>
  <si>
    <t>Founder</t>
  </si>
  <si>
    <t>Lab Z / Experiential Fuse</t>
  </si>
  <si>
    <t>wayfair.com</t>
  </si>
  <si>
    <t>jjohnson@tenable.com</t>
  </si>
  <si>
    <t>Tenable</t>
  </si>
  <si>
    <t>https://www.linkedin.com/pub/jennifer-johnson/0/1b/9ba</t>
  </si>
  <si>
    <t>Wed Jan 03 2018 03:52:07</t>
  </si>
  <si>
    <t>Columbia</t>
  </si>
  <si>
    <t>7021 Columbia Gateway Dr, Suite 500</t>
  </si>
  <si>
    <t>21046</t>
  </si>
  <si>
    <t>(410) 872-0555</t>
  </si>
  <si>
    <t>Truman</t>
  </si>
  <si>
    <t>Brizee</t>
  </si>
  <si>
    <t>Director, SAP Digital</t>
  </si>
  <si>
    <t>t.brizee@sap.com</t>
  </si>
  <si>
    <t>https://www.linkedin.com/pub/truman-brizee/2/111/b31</t>
  </si>
  <si>
    <t>Wed Jan 03 2018 03:37:43</t>
  </si>
  <si>
    <t>Daryn</t>
  </si>
  <si>
    <t>Rosenberger</t>
  </si>
  <si>
    <t>Partner/CMO</t>
  </si>
  <si>
    <t>daryn.rosenberger@m10tek.com</t>
  </si>
  <si>
    <t>M10TEK, The Premiere SAP Agency</t>
  </si>
  <si>
    <t>abstracta.us</t>
  </si>
  <si>
    <t>https://www.linkedin.com/pub/daryn-samuels-rosenberger/2/b06/74</t>
  </si>
  <si>
    <t>Wed Jan 03 2018 03:37:50</t>
  </si>
  <si>
    <t>Durango</t>
  </si>
  <si>
    <t>1970 East 3rd Ave</t>
  </si>
  <si>
    <t>81301</t>
  </si>
  <si>
    <t>Wells</t>
  </si>
  <si>
    <t xml:space="preserve"> Executive Assistant to CMO, Marketing, Project Management</t>
  </si>
  <si>
    <t>cwells@ultimatesoftware.com</t>
  </si>
  <si>
    <t>zillowgroup.com</t>
  </si>
  <si>
    <t>https://www.linkedin.com/pub/cindy-wells/1a/7a4/a43</t>
  </si>
  <si>
    <t>Negron</t>
  </si>
  <si>
    <t>Wed Jan 03 2018 03:37:57</t>
  </si>
  <si>
    <t>jnegron@tenable.com</t>
  </si>
  <si>
    <t>https://www.linkedin.com/pub/john-negron/0/a1/b19</t>
  </si>
  <si>
    <t>Tue Jan 02 2018 05:29:46</t>
  </si>
  <si>
    <t>Olga</t>
  </si>
  <si>
    <t>Lanova</t>
  </si>
  <si>
    <t>Project leader, CMO</t>
  </si>
  <si>
    <t>VirGO360</t>
  </si>
  <si>
    <t>Information Systems Security Officer</t>
  </si>
  <si>
    <t>c.@airforce.com</t>
  </si>
  <si>
    <t>United States Air Force</t>
  </si>
  <si>
    <t>shutterflyinc.com</t>
  </si>
  <si>
    <t>Defense &amp; Space</t>
  </si>
  <si>
    <t>https://www.linkedin.com/pub/chris-calavas/59/359/68</t>
  </si>
  <si>
    <t>Wed Jan 03 2018 03:38:08</t>
  </si>
  <si>
    <t>Randolph AFB</t>
  </si>
  <si>
    <t>550 D Street West</t>
  </si>
  <si>
    <t>78150-4527</t>
  </si>
  <si>
    <t>(210) 652-7644</t>
  </si>
  <si>
    <t>christopher.lynch@cision.com</t>
  </si>
  <si>
    <t>Cision</t>
  </si>
  <si>
    <t>cloudera.com</t>
  </si>
  <si>
    <t>Public Relations and Communications</t>
  </si>
  <si>
    <t>https://www.linkedin.com/pub/christopher-g-lynch/4/845/9b7</t>
  </si>
  <si>
    <t>Wed Jan 03 2018 03:38:20</t>
  </si>
  <si>
    <t>130 E Randolph Street</t>
  </si>
  <si>
    <t>(866) 639-5087</t>
  </si>
  <si>
    <t>Aimée</t>
  </si>
  <si>
    <t>Lapic</t>
  </si>
  <si>
    <t>alapic@pandora.com</t>
  </si>
  <si>
    <t>Pandora</t>
  </si>
  <si>
    <t>https://www.linkedin.com/pub/aim%C3%A9e-lapic/4/351/21b</t>
  </si>
  <si>
    <t>Wed Jan 03 2018 03:38:27</t>
  </si>
  <si>
    <t>2100 Franklin St</t>
  </si>
  <si>
    <t>94612</t>
  </si>
  <si>
    <t>(510) 451-4100</t>
  </si>
  <si>
    <t>Aggarwal</t>
  </si>
  <si>
    <t>Member, Board Of Directors</t>
  </si>
  <si>
    <t>IT-ISAC (The Information Technology - Information Sharing and Analysis Center)</t>
  </si>
  <si>
    <t>Nitsa</t>
  </si>
  <si>
    <t>Zuppas</t>
  </si>
  <si>
    <t>nitsa.zuppas@veeva.com</t>
  </si>
  <si>
    <t>Veeva Systems</t>
  </si>
  <si>
    <t>https://www.linkedin.com/pub/nitsa-zuppas/0/95a/456</t>
  </si>
  <si>
    <t>Wed Jan 03 2018 03:38:38</t>
  </si>
  <si>
    <t>4280 Hacienda Drive</t>
  </si>
  <si>
    <t>(925) 452-6500</t>
  </si>
  <si>
    <t>Mondelli</t>
  </si>
  <si>
    <t>vmondelli@verisys.com</t>
  </si>
  <si>
    <t>Verisys Corporation</t>
  </si>
  <si>
    <t>verisys.com</t>
  </si>
  <si>
    <t>Gardner</t>
  </si>
  <si>
    <t>karen.gardner@sicpa.com</t>
  </si>
  <si>
    <t>https://www.linkedin.com/pub/valerie-mondelli/4/1aa/13</t>
  </si>
  <si>
    <t>SICPA</t>
  </si>
  <si>
    <t>Alexandria</t>
  </si>
  <si>
    <t>1001 N. Fairfax Street</t>
  </si>
  <si>
    <t>22314-1797</t>
  </si>
  <si>
    <t>(703) 683-3453</t>
  </si>
  <si>
    <t>Chemicals</t>
  </si>
  <si>
    <t>https://www.linkedin.com/pub/karen-gardner/0/3b3/8a1</t>
  </si>
  <si>
    <t>Wed Jan 03 2018 03:38:45</t>
  </si>
  <si>
    <t>Lausanne</t>
  </si>
  <si>
    <t>Senior Vice President &amp; Chief Marketing Officer (CMO)</t>
  </si>
  <si>
    <t>jonathan.james@compucom.com</t>
  </si>
  <si>
    <t>CompuCom</t>
  </si>
  <si>
    <t>https://www.linkedin.com/pub/jonathan-k-james/0/982/b54</t>
  </si>
  <si>
    <t>Wed Jan 03 2018 03:38:56</t>
  </si>
  <si>
    <t>Fort Mill</t>
  </si>
  <si>
    <t>SC</t>
  </si>
  <si>
    <t>8106 Calvin Hall Road</t>
  </si>
  <si>
    <t>29707</t>
  </si>
  <si>
    <t>Mendenhall</t>
  </si>
  <si>
    <t>Chief Marketing Officer, Chief Communications Officer IBM Watson IBM Cloud</t>
  </si>
  <si>
    <t>michael.mendenhall@ibm.com</t>
  </si>
  <si>
    <t>https://www.linkedin.com/pub/michael-mendenhall/6/981/885</t>
  </si>
  <si>
    <t>Wed Jan 03 2018 03:39:03</t>
  </si>
  <si>
    <t>Allie</t>
  </si>
  <si>
    <t>Kline</t>
  </si>
  <si>
    <t>allie.kline@oath.com</t>
  </si>
  <si>
    <t>Oath</t>
  </si>
  <si>
    <t>csscorp.com</t>
  </si>
  <si>
    <t>https://www.linkedin.com/pub/allie-s-kline/3/888/58</t>
  </si>
  <si>
    <t>Wed Jan 03 2018 03:39:09</t>
  </si>
  <si>
    <t>770 Broadway</t>
  </si>
  <si>
    <t>(212) 219-9965</t>
  </si>
  <si>
    <t>Burton</t>
  </si>
  <si>
    <t>Dell Technologies</t>
  </si>
  <si>
    <t>Gibson</t>
  </si>
  <si>
    <t>ben@nutanix.com</t>
  </si>
  <si>
    <t>Nutanix</t>
  </si>
  <si>
    <t>https://www.linkedin.com/pub/ben-gibson/4/628/a70</t>
  </si>
  <si>
    <t>Wed Jan 03 2018 03:39:20</t>
  </si>
  <si>
    <t>1740 Technology Drive Suite 150</t>
  </si>
  <si>
    <t>(855) 688-2649</t>
  </si>
  <si>
    <t>Wynn</t>
  </si>
  <si>
    <t>wynn@floqast.com</t>
  </si>
  <si>
    <t>FloQast</t>
  </si>
  <si>
    <t>https://www.linkedin.com/pub/wynn-white/0/1a8/869</t>
  </si>
  <si>
    <t>Wed Jan 03 2018 03:39:37</t>
  </si>
  <si>
    <t>Sherman Oaks</t>
  </si>
  <si>
    <t>13400 Ventura Blvd</t>
  </si>
  <si>
    <t>91423</t>
  </si>
  <si>
    <t>(818) 588-4879</t>
  </si>
  <si>
    <t>tibco.com</t>
  </si>
  <si>
    <t>Azita</t>
  </si>
  <si>
    <t>Martin</t>
  </si>
  <si>
    <t>azita@maana.io</t>
  </si>
  <si>
    <t>MAANA</t>
  </si>
  <si>
    <t>maana.io</t>
  </si>
  <si>
    <t>https://www.linkedin.com/pub/azita-martin/0/7a6/134</t>
  </si>
  <si>
    <t>Wed Jan 03 2018 04:24:22</t>
  </si>
  <si>
    <t>524 Hamilton Ave, Suite 201</t>
  </si>
  <si>
    <t>Iaquinto</t>
  </si>
  <si>
    <t>EVP and Chief Marketing Officer</t>
  </si>
  <si>
    <t>kevin.iaquinto@jda.com</t>
  </si>
  <si>
    <t>JDA Software</t>
  </si>
  <si>
    <t>https://www.linkedin.com/pub/kevin-iaquinto/1b/59/2a3</t>
  </si>
  <si>
    <t>Wed Jan 03 2018 03:39:58</t>
  </si>
  <si>
    <t>JDA Software Group, Inc.</t>
  </si>
  <si>
    <t>85260-3649</t>
  </si>
  <si>
    <t>(480) 308-3000</t>
  </si>
  <si>
    <t>Asim</t>
  </si>
  <si>
    <t>Zaheer</t>
  </si>
  <si>
    <t>asim.zaheer@hitachivantara.com</t>
  </si>
  <si>
    <t>Hitachi Vantara</t>
  </si>
  <si>
    <t>Abbey</t>
  </si>
  <si>
    <t>Klaassen</t>
  </si>
  <si>
    <t>abbey.klaassen@360i.com</t>
  </si>
  <si>
    <t>conduent.com</t>
  </si>
  <si>
    <t>360i</t>
  </si>
  <si>
    <t>360i.com</t>
  </si>
  <si>
    <t>https://www.linkedin.com/pub/abbey-klaassen/3/261/182</t>
  </si>
  <si>
    <t>https://www.linkedin.com/pub/asim-zaheer/0/613/844</t>
  </si>
  <si>
    <t>Wed Jan 03 2018 03:40:05</t>
  </si>
  <si>
    <t>32 Avenue of the Americas</t>
  </si>
  <si>
    <t>(888) 360-9630</t>
  </si>
  <si>
    <t xml:space="preserve"> 2845 Lafayette Street</t>
  </si>
  <si>
    <t>Cottle</t>
  </si>
  <si>
    <t>chris.cottle@maritzcx.com</t>
  </si>
  <si>
    <t>MaritzCX</t>
  </si>
  <si>
    <t>bloomberg.com</t>
  </si>
  <si>
    <t>https://www.linkedin.com/pub/chris-cottle/4/7b4/a5b</t>
  </si>
  <si>
    <t>Wed Jan 03 2018 03:40:13</t>
  </si>
  <si>
    <t>3451 North Triumph Blvd.</t>
  </si>
  <si>
    <t>(385) 695-2800</t>
  </si>
  <si>
    <t>Vice</t>
  </si>
  <si>
    <t>SVP Chief Sales and Marketing Officer</t>
  </si>
  <si>
    <t>dvice@omnitracs.com</t>
  </si>
  <si>
    <t>Omnitracs</t>
  </si>
  <si>
    <t>akamai.com</t>
  </si>
  <si>
    <t>https://www.linkedin.com/pub/david-vice/8/18/284</t>
  </si>
  <si>
    <t>Wed Jan 03 2018 03:40:20</t>
  </si>
  <si>
    <t>717 N. Harwood Street</t>
  </si>
  <si>
    <t>(800) 348-7227</t>
  </si>
  <si>
    <t>Fredley</t>
  </si>
  <si>
    <t>Chief Marketing Technology Officer (CMO &amp; CTO)</t>
  </si>
  <si>
    <t>james@filtereasy.com</t>
  </si>
  <si>
    <t>FilterEasy</t>
  </si>
  <si>
    <t>deltek.com</t>
  </si>
  <si>
    <t>https://www.linkedin.com/pub/james-fredley/b/46a/845</t>
  </si>
  <si>
    <t>Wed Jan 03 2018 03:40:28</t>
  </si>
  <si>
    <t>333 Fayetteville St</t>
  </si>
  <si>
    <t>(800) 308-1186</t>
  </si>
  <si>
    <t>Cryer</t>
  </si>
  <si>
    <t>Vice President &amp; Chief Marketing Officer</t>
  </si>
  <si>
    <t>Hexagon PPM</t>
  </si>
  <si>
    <t>coriant.com</t>
  </si>
  <si>
    <t>Roper</t>
  </si>
  <si>
    <t>Chief Marketing &amp; Operating Officer</t>
  </si>
  <si>
    <t>eMotorWerks</t>
  </si>
  <si>
    <t>sas.com</t>
  </si>
  <si>
    <t>Delatorre</t>
  </si>
  <si>
    <t>carlos.delatorre@mongodb.com</t>
  </si>
  <si>
    <t>nttdata.com</t>
  </si>
  <si>
    <t>https://www.linkedin.com/pub/carlos-delatorre/0/172/38</t>
  </si>
  <si>
    <t>Tue Jan 02 2018 04:52:56</t>
  </si>
  <si>
    <t>W.</t>
  </si>
  <si>
    <t>chrisw@lesolson.com</t>
  </si>
  <si>
    <t>Les Olson Company</t>
  </si>
  <si>
    <t>ct.org</t>
  </si>
  <si>
    <t>https://www.linkedin.com/pub/chris-w/113/956/301</t>
  </si>
  <si>
    <t>Wed Jan 03 2018 03:40:53</t>
  </si>
  <si>
    <t>3244 South 300 West</t>
  </si>
  <si>
    <t>84115</t>
  </si>
  <si>
    <t>(801) 486-7431</t>
  </si>
  <si>
    <t>Palmer</t>
  </si>
  <si>
    <t>ipalmer@reprintsdesk.com</t>
  </si>
  <si>
    <t>Reprints Desk</t>
  </si>
  <si>
    <t>https://www.linkedin.com/pub/ian-palmer/0/81/b7a</t>
  </si>
  <si>
    <t>Wed Jan 03 2018 03:41:01</t>
  </si>
  <si>
    <t>Encino</t>
  </si>
  <si>
    <t>5435 Balboa Blvd., Suite 202</t>
  </si>
  <si>
    <t>91316</t>
  </si>
  <si>
    <t>(310) 477-0354</t>
  </si>
  <si>
    <t>Wilkinson</t>
  </si>
  <si>
    <t>matt.wilkinson@ice.com</t>
  </si>
  <si>
    <t>Ice.com</t>
  </si>
  <si>
    <t>microstrategy.com</t>
  </si>
  <si>
    <t>https://www.linkedin.com/pub/matt-wilkinson/3/19b/866</t>
  </si>
  <si>
    <t>Wed Jan 03 2018 03:41:07</t>
  </si>
  <si>
    <t>7500 Rialto Blvd, Suite 250</t>
  </si>
  <si>
    <t>(800) 539-3580</t>
  </si>
  <si>
    <t>Bree</t>
  </si>
  <si>
    <t>CMO - Business Development Manager</t>
  </si>
  <si>
    <t>ABM Federal</t>
  </si>
  <si>
    <t>Shafer</t>
  </si>
  <si>
    <t>Chief Technology Officer CTO and Chief Marketing Officer CMO</t>
  </si>
  <si>
    <t>IndoorMedia Marketing</t>
  </si>
  <si>
    <t>key.com</t>
  </si>
  <si>
    <t>andy.sherman@stelligent.com</t>
  </si>
  <si>
    <t>Stelligent, a division of HOSTING</t>
  </si>
  <si>
    <t>https://www.linkedin.com/pub/andy-sherman/0/30/101</t>
  </si>
  <si>
    <t>Wed Jan 03 2018 03:41:26</t>
  </si>
  <si>
    <t>11710 Plaza America Drive</t>
  </si>
  <si>
    <t>(202) 657-3246</t>
  </si>
  <si>
    <t>Quintos</t>
  </si>
  <si>
    <t>Executive Vice President &amp; Chief Customer Officer</t>
  </si>
  <si>
    <t>karen.quintos@dell.com</t>
  </si>
  <si>
    <t>Dell</t>
  </si>
  <si>
    <t>https://www.linkedin.com/pub/karen-quintos/1/661/158</t>
  </si>
  <si>
    <t>Wed Jan 03 2018 03:41:34</t>
  </si>
  <si>
    <t>Round Rock</t>
  </si>
  <si>
    <t>One Dell Way</t>
  </si>
  <si>
    <t>78682</t>
  </si>
  <si>
    <t>(512) 338-4400</t>
  </si>
  <si>
    <t>Mund</t>
  </si>
  <si>
    <t>matthew@mybrainsolutions.com</t>
  </si>
  <si>
    <t>MyBrainSolutions</t>
  </si>
  <si>
    <t>https://www.linkedin.com/pub/matthew-mund/0/327/668</t>
  </si>
  <si>
    <t>Wed Jan 03 2018 03:41:40</t>
  </si>
  <si>
    <t>Drew</t>
  </si>
  <si>
    <t>Kambic</t>
  </si>
  <si>
    <t>Chief of Staff, Chief Sales and Marketing Officer</t>
  </si>
  <si>
    <t>kambic@microfocus.com</t>
  </si>
  <si>
    <t>Micro Focus</t>
  </si>
  <si>
    <t>Isaacs</t>
  </si>
  <si>
    <t>jonathan.isaacs@cantatahealth.com</t>
  </si>
  <si>
    <t>Cantata Health LLC - Creating Harmony in Healthcare...</t>
  </si>
  <si>
    <t>cantatahealth.com</t>
  </si>
  <si>
    <t>https://www.linkedin.com/pub/jonathan-isaacs/0/108/290</t>
  </si>
  <si>
    <t>https://www.linkedin.com/pub/drew-kambic/80/390/a00</t>
  </si>
  <si>
    <t>Tue Jan 02 2018 05:42:12</t>
  </si>
  <si>
    <t>Wed Jan 03 2018 03:41:48</t>
  </si>
  <si>
    <t>Hauppauge</t>
  </si>
  <si>
    <t>135 Engineers Road</t>
  </si>
  <si>
    <t>11788</t>
  </si>
  <si>
    <t>Newbury</t>
  </si>
  <si>
    <t>The Lawn</t>
  </si>
  <si>
    <t>RG14 1QN</t>
  </si>
  <si>
    <t>01635 565200</t>
  </si>
  <si>
    <t>Janie</t>
  </si>
  <si>
    <t>SVP and Chief Product Officer</t>
  </si>
  <si>
    <t>jwest@epicor.com</t>
  </si>
  <si>
    <t>Epicor Software</t>
  </si>
  <si>
    <t>cioxhealth.com</t>
  </si>
  <si>
    <t>https://www.linkedin.com/pub/janie-west/11/797/220</t>
  </si>
  <si>
    <t>Wed Jan 03 2018 03:41:57</t>
  </si>
  <si>
    <t>804 Las Cimas Parkway</t>
  </si>
  <si>
    <t>(512) 328-2300</t>
  </si>
  <si>
    <t>extremenetworks.com</t>
  </si>
  <si>
    <t>Ty</t>
  </si>
  <si>
    <t>CMO Norton and LifeLock</t>
  </si>
  <si>
    <t>ty_shay@symantec.com</t>
  </si>
  <si>
    <t>Symantec</t>
  </si>
  <si>
    <t>https://www.linkedin.com/pub/ty-shay/1/74/804</t>
  </si>
  <si>
    <t>Wed Jan 03 2018 03:42:13</t>
  </si>
  <si>
    <t>350 Ellis Street</t>
  </si>
  <si>
    <t>(650) 527-8000</t>
  </si>
  <si>
    <t>Josiah</t>
  </si>
  <si>
    <t>Nelson</t>
  </si>
  <si>
    <t>Jefferson Media Group</t>
  </si>
  <si>
    <t>Revivo</t>
  </si>
  <si>
    <t>drevivo@islfutbol.com</t>
  </si>
  <si>
    <t>ISL Futbol</t>
  </si>
  <si>
    <t>lexmachina.com</t>
  </si>
  <si>
    <t>https://www.linkedin.com/pub/daniel-revivo/13/306/278</t>
  </si>
  <si>
    <t>Wed Jan 03 2018 03:42:25</t>
  </si>
  <si>
    <t>1500 South Blvd</t>
  </si>
  <si>
    <t>28203</t>
  </si>
  <si>
    <t>Girgenti</t>
  </si>
  <si>
    <t>Chief Strategy Officer</t>
  </si>
  <si>
    <t>tgirgenti@pros.com</t>
  </si>
  <si>
    <t>PROS</t>
  </si>
  <si>
    <t>kinetica.com</t>
  </si>
  <si>
    <t>https://www.linkedin.com/pub/tim-girgenti/1/34a/689</t>
  </si>
  <si>
    <t>Wed Jan 03 2018 03:42:32</t>
  </si>
  <si>
    <t>3100 Main Street</t>
  </si>
  <si>
    <t>whatsapp.com</t>
  </si>
  <si>
    <t>Herring</t>
  </si>
  <si>
    <t>mark@influxdata.com</t>
  </si>
  <si>
    <t>InfluxData</t>
  </si>
  <si>
    <t>https://www.linkedin.com/pub/mark-herring/0/242/14</t>
  </si>
  <si>
    <t>Schmeltz</t>
  </si>
  <si>
    <t>matt.schmeltz@cloudcraze.com</t>
  </si>
  <si>
    <t>Wed Jan 03 2018 03:42:50</t>
  </si>
  <si>
    <t>CloudCraze Commerce on Salesforce</t>
  </si>
  <si>
    <t>cloudcraze.com</t>
  </si>
  <si>
    <t>799 Market Street, #400</t>
  </si>
  <si>
    <t>(415) 295-1901</t>
  </si>
  <si>
    <t>https://www.linkedin.com/pub/matt-schmeltz/0/231/221</t>
  </si>
  <si>
    <t>Wed Jan 03 2018 04:29:45</t>
  </si>
  <si>
    <t>101 N. Wacker Dr</t>
  </si>
  <si>
    <t>(866) 217-3210</t>
  </si>
  <si>
    <t>Thomaz</t>
  </si>
  <si>
    <t>Freitas</t>
  </si>
  <si>
    <t>weLOVE.education</t>
  </si>
  <si>
    <t>csdcsystems.com</t>
  </si>
  <si>
    <t>mmarshall@enthought.com</t>
  </si>
  <si>
    <t>Enthought</t>
  </si>
  <si>
    <t>EnergyCAP.com</t>
  </si>
  <si>
    <t>https://www.linkedin.com/pub/mike-marshall/0/894/a59</t>
  </si>
  <si>
    <t>Wed Jan 03 2018 03:43:01</t>
  </si>
  <si>
    <t>Dalzell</t>
  </si>
  <si>
    <t>john.dalzell@communitybrands.com</t>
  </si>
  <si>
    <t>Community Brands</t>
  </si>
  <si>
    <t>communitybrands.com</t>
  </si>
  <si>
    <t>200 W Cesar Chavez St</t>
  </si>
  <si>
    <t>(512) 536-1057</t>
  </si>
  <si>
    <t>https://www.linkedin.com/pub/john-dalzell/0/b36/2a2</t>
  </si>
  <si>
    <t>Tue Jan 02 2018 05:33:05</t>
  </si>
  <si>
    <t>St. Petersburg</t>
  </si>
  <si>
    <t>9620 Executive Center Drive N.</t>
  </si>
  <si>
    <t>33702</t>
  </si>
  <si>
    <t>Jeanine</t>
  </si>
  <si>
    <t>Callahan</t>
  </si>
  <si>
    <t>jcallahan@eaglerayinc.com</t>
  </si>
  <si>
    <t>Eagle Ray, Inc.</t>
  </si>
  <si>
    <t>solidus-ts.com</t>
  </si>
  <si>
    <t>https://www.linkedin.com/pub/jeanine-callahan/0/13b/a13</t>
  </si>
  <si>
    <t>Wed Jan 03 2018 03:43:10</t>
  </si>
  <si>
    <t>Chantilly</t>
  </si>
  <si>
    <t>14425 Penrose Place Suite110</t>
  </si>
  <si>
    <t>20151</t>
  </si>
  <si>
    <t>(703) 961-9637</t>
  </si>
  <si>
    <t>Christina</t>
  </si>
  <si>
    <t>Sears</t>
  </si>
  <si>
    <t>Connexion Point</t>
  </si>
  <si>
    <t xml:space="preserve">SVP HR Global Sales and Marketing </t>
  </si>
  <si>
    <t>squadex.com</t>
  </si>
  <si>
    <t>Marianne</t>
  </si>
  <si>
    <t>Budnik</t>
  </si>
  <si>
    <t>marianne.budnik@cyberark.com</t>
  </si>
  <si>
    <t>CyberArk</t>
  </si>
  <si>
    <t>atlassian.com</t>
  </si>
  <si>
    <t>https://www.linkedin.com/pub/marianne-budnik/1/547/92a</t>
  </si>
  <si>
    <t>Wed Jan 03 2018 03:43:28</t>
  </si>
  <si>
    <t>60 Wells Avenue</t>
  </si>
  <si>
    <t>02459</t>
  </si>
  <si>
    <t>(888) 808-9005</t>
  </si>
  <si>
    <t>Pablo</t>
  </si>
  <si>
    <t>Trinidad</t>
  </si>
  <si>
    <t>trinidad@galileobc.com</t>
  </si>
  <si>
    <t>Galileo Business Consulting</t>
  </si>
  <si>
    <t>guesttek.com</t>
  </si>
  <si>
    <t>https://www.linkedin.com/pub/pablo-trinidad/41/774/168</t>
  </si>
  <si>
    <t>Wed Jan 03 2018 03:43:34</t>
  </si>
  <si>
    <t>Abraham</t>
  </si>
  <si>
    <t>Kashiwagi</t>
  </si>
  <si>
    <t>IT Advanced Marketing / Sr. Software Consultant Team</t>
  </si>
  <si>
    <t>abraham.kashiwagi@infusionsoft.com</t>
  </si>
  <si>
    <t>https://www.linkedin.com/pub/abraham-kashiwagi/27/723/b22</t>
  </si>
  <si>
    <t>Wed Jan 03 2018 03:43:41</t>
  </si>
  <si>
    <t>Nicholas</t>
  </si>
  <si>
    <t>Petit</t>
  </si>
  <si>
    <t>Chief Revenue Officer | Chief Marketing Officer</t>
  </si>
  <si>
    <t>nicholas.petit@vamonde.com</t>
  </si>
  <si>
    <t>Vamonde</t>
  </si>
  <si>
    <t>grubhub.com</t>
  </si>
  <si>
    <t>https://www.linkedin.com/pub/nicholas-petit/3/703/b9a</t>
  </si>
  <si>
    <t>Wed Jan 03 2018 03:43:48</t>
  </si>
  <si>
    <t>1000 W. Fulton Market</t>
  </si>
  <si>
    <t>Bettan</t>
  </si>
  <si>
    <t>IdeaTrek (JNR Ventures)</t>
  </si>
  <si>
    <t>mulesoft.com</t>
  </si>
  <si>
    <t>Privitera</t>
  </si>
  <si>
    <t>Search Marketing</t>
  </si>
  <si>
    <t>sean.privitera@lnkd.in</t>
  </si>
  <si>
    <t>LinkedIn</t>
  </si>
  <si>
    <t>https://www.linkedin.com/pub/sean-privitera/9/609/65a</t>
  </si>
  <si>
    <t>Wed Jan 03 2018 03:44:03</t>
  </si>
  <si>
    <t>Hellinger</t>
  </si>
  <si>
    <t>Mentor</t>
  </si>
  <si>
    <t>mark@fi.co</t>
  </si>
  <si>
    <t>Founder Institute</t>
  </si>
  <si>
    <t>https://www.linkedin.com/pub/mark-hellinger/0/28b/a25</t>
  </si>
  <si>
    <t>Wed Jan 03 2018 03:44:17</t>
  </si>
  <si>
    <t>3337 El Camino Real</t>
  </si>
  <si>
    <t>Maylack</t>
  </si>
  <si>
    <t>bobby@represent.com</t>
  </si>
  <si>
    <t>Represent.com</t>
  </si>
  <si>
    <t>mindtree.com</t>
  </si>
  <si>
    <t>https://www.linkedin.com/pub/bobby-maylack/19/a01/a11</t>
  </si>
  <si>
    <t>Wed Jan 03 2018 03:44:24</t>
  </si>
  <si>
    <t>Kojiro</t>
  </si>
  <si>
    <t>Moriwaka</t>
  </si>
  <si>
    <t xml:space="preserve">Angel Investor </t>
  </si>
  <si>
    <t>HBS Angels Alumni Association</t>
  </si>
  <si>
    <t>Sharek</t>
  </si>
  <si>
    <t>Founder and CMO</t>
  </si>
  <si>
    <t>brad@mach49.com</t>
  </si>
  <si>
    <t>Mach49</t>
  </si>
  <si>
    <t>23</t>
  </si>
  <si>
    <t>https://www.linkedin.com/pub/brad-sharek/0/30/44a</t>
  </si>
  <si>
    <t>Wed Jan 03 2018 03:44:35</t>
  </si>
  <si>
    <t>585 Broadway</t>
  </si>
  <si>
    <t>(650) 549-4903</t>
  </si>
  <si>
    <t>Frigo</t>
  </si>
  <si>
    <t>Copywriter</t>
  </si>
  <si>
    <t>jfrigo@pluto.tv</t>
  </si>
  <si>
    <t>Pluto TV</t>
  </si>
  <si>
    <t>https://www.linkedin.com/pub/jeremy-frigo/41/b2a/a71</t>
  </si>
  <si>
    <t>Wed Jan 03 2018 03:44:41</t>
  </si>
  <si>
    <t>Trachta</t>
  </si>
  <si>
    <t>CARPHORIA Dealer Services.com</t>
  </si>
  <si>
    <t>Shefali</t>
  </si>
  <si>
    <t>Khera</t>
  </si>
  <si>
    <t>Director of Sales &amp; Operations</t>
  </si>
  <si>
    <t>s.khera@agile-ft.com</t>
  </si>
  <si>
    <t>Agile Financial Technologies</t>
  </si>
  <si>
    <t>https://www.linkedin.com/pub/shefali-khera/2/48/b93</t>
  </si>
  <si>
    <t>Wed Jan 03 2018 03:44:45</t>
  </si>
  <si>
    <t>United Arab Emirates</t>
  </si>
  <si>
    <t>Dubai</t>
  </si>
  <si>
    <t>808-A, Business Central Towers</t>
  </si>
  <si>
    <t>503007</t>
  </si>
  <si>
    <t>04 433 1825</t>
  </si>
  <si>
    <t>Ron</t>
  </si>
  <si>
    <t>Zoran</t>
  </si>
  <si>
    <t>ron.zoran@cyberark.com</t>
  </si>
  <si>
    <t>https://www.linkedin.com/pub/ron-zoran/1/620/65b</t>
  </si>
  <si>
    <t>Loerzel</t>
  </si>
  <si>
    <t>Lead, Office of the CMO</t>
  </si>
  <si>
    <t>christy.loerzel@symantec.com</t>
  </si>
  <si>
    <t>Tue Jan 02 2018 05:22:05</t>
  </si>
  <si>
    <t>https://www.linkedin.com/pub/christy-loerzel/3/9a6/53b</t>
  </si>
  <si>
    <t>Wed Jan 03 2018 03:44:55</t>
  </si>
  <si>
    <t>Swayam</t>
  </si>
  <si>
    <t>Barik</t>
  </si>
  <si>
    <t>Business Development Intern</t>
  </si>
  <si>
    <t>swayam.barik@affixnetwork.com</t>
  </si>
  <si>
    <t>Affix Group Limited</t>
  </si>
  <si>
    <t>https://www.linkedin.com/pub/swayam-barik/104/21/82</t>
  </si>
  <si>
    <t>Wed Jan 03 2018 03:45:05</t>
  </si>
  <si>
    <t>Hong Kong</t>
  </si>
  <si>
    <t>Hong Kong Science and Technology Park</t>
  </si>
  <si>
    <t>000</t>
  </si>
  <si>
    <t>Kane</t>
  </si>
  <si>
    <t>DRVE</t>
  </si>
  <si>
    <t>osu.edu</t>
  </si>
  <si>
    <t>Luke</t>
  </si>
  <si>
    <t>Co-Founder / CMO</t>
  </si>
  <si>
    <t>luke@mydesignforest.com</t>
  </si>
  <si>
    <t>DesignForest</t>
  </si>
  <si>
    <t>cabelas.com</t>
  </si>
  <si>
    <t>Design</t>
  </si>
  <si>
    <t>https://www.linkedin.com/pub/luke-j/19/a98/a9a</t>
  </si>
  <si>
    <t>Wed Jan 03 2018 03:45:15</t>
  </si>
  <si>
    <t>paul.t@peakstrategiesinc.com</t>
  </si>
  <si>
    <t>Peak Strategies, Inc.</t>
  </si>
  <si>
    <t>https://www.linkedin.com/pub/paul-t/23/350/64a</t>
  </si>
  <si>
    <t>Wed Jan 03 2018 03:45:20</t>
  </si>
  <si>
    <t>Trotter</t>
  </si>
  <si>
    <t>Product Strategist &amp; Technology Consultant</t>
  </si>
  <si>
    <t>sean@appsterhq.com</t>
  </si>
  <si>
    <t>Appster</t>
  </si>
  <si>
    <t>factset.com</t>
  </si>
  <si>
    <t>https://www.linkedin.com/pub/sean-trotter/27/270/a0b</t>
  </si>
  <si>
    <t>Wed Jan 03 2018 03:45:27</t>
  </si>
  <si>
    <t>377 LONSDALE ST LEVEL 2</t>
  </si>
  <si>
    <t>1800 709 291</t>
  </si>
  <si>
    <t>Szymon</t>
  </si>
  <si>
    <t>Klimczak</t>
  </si>
  <si>
    <t>s.klimczak@livechatinc.com</t>
  </si>
  <si>
    <t>LiveChat - customer service software</t>
  </si>
  <si>
    <t>caterpillar.com</t>
  </si>
  <si>
    <t>https://www.linkedin.com/pub/szymon-klimczak/2/567/351</t>
  </si>
  <si>
    <t>Wed Jan 03 2018 03:45:35</t>
  </si>
  <si>
    <t>One International Place</t>
  </si>
  <si>
    <t>(617) 275-2400</t>
  </si>
  <si>
    <t>Hardy</t>
  </si>
  <si>
    <t>Business Solutions Specialist</t>
  </si>
  <si>
    <t>cameron.hardy@siriuscom.com</t>
  </si>
  <si>
    <t>Sirius Computer Solutions</t>
  </si>
  <si>
    <t>siriuscom.com</t>
  </si>
  <si>
    <t>youngsoft.com</t>
  </si>
  <si>
    <t>https://www.linkedin.com/pub/cameron-hardy/5/a86/39b</t>
  </si>
  <si>
    <t>Wed Jan 03 2018 03:45:42</t>
  </si>
  <si>
    <t>10100 Reunion Place</t>
  </si>
  <si>
    <t>78216</t>
  </si>
  <si>
    <t>(210) 369-8000</t>
  </si>
  <si>
    <t>Zeynep</t>
  </si>
  <si>
    <t>Tolon</t>
  </si>
  <si>
    <t>Program Director, IBM Watson Customer Engagement</t>
  </si>
  <si>
    <t>zeynep.tolon@ibm.com</t>
  </si>
  <si>
    <t>https://www.linkedin.com/pub/zeynep-b-tolon/0/448/103</t>
  </si>
  <si>
    <t>Wed Jan 03 2018 03:45:51</t>
  </si>
  <si>
    <t>Wigglesworth</t>
  </si>
  <si>
    <t>CEO/CMO</t>
  </si>
  <si>
    <t>Reach E Business</t>
  </si>
  <si>
    <t>drich@litmus.com</t>
  </si>
  <si>
    <t>Litmus</t>
  </si>
  <si>
    <t>litmus.com</t>
  </si>
  <si>
    <t>https://www.linkedin.com/pub/david-rich/0/a6a/95a</t>
  </si>
  <si>
    <t>Wed Jan 03 2018 04:25:52</t>
  </si>
  <si>
    <t>Gor</t>
  </si>
  <si>
    <t>Gevorkyan</t>
  </si>
  <si>
    <t>Crypto Asset Enterprise LLC</t>
  </si>
  <si>
    <t>675 Massachusetts Ave, 11th Floor</t>
  </si>
  <si>
    <t>Senior Field Engineer</t>
  </si>
  <si>
    <t>adavid@kloudgin.com</t>
  </si>
  <si>
    <t>KloudGin</t>
  </si>
  <si>
    <t>DieboldNixdorf.com</t>
  </si>
  <si>
    <t>https://www.linkedin.com/pub/allen-david/110/929/a98</t>
  </si>
  <si>
    <t>Wed Jan 03 2018 03:46:06</t>
  </si>
  <si>
    <t>440 N. Wolfe Road</t>
  </si>
  <si>
    <t>(877) 256-8303</t>
  </si>
  <si>
    <t>Maggie</t>
  </si>
  <si>
    <t>Hatfield</t>
  </si>
  <si>
    <t>Realtor</t>
  </si>
  <si>
    <t>maggie.hatfield@pearsonsmithrealty.com</t>
  </si>
  <si>
    <t>Pearson Smith Realty</t>
  </si>
  <si>
    <t>coxautoinc.com</t>
  </si>
  <si>
    <t>https://www.linkedin.com/pub/maggie-hatfield/0/79/547</t>
  </si>
  <si>
    <t>Wed Jan 03 2018 03:46:14</t>
  </si>
  <si>
    <t>43777 Central Station Drive, Suite 390</t>
  </si>
  <si>
    <t>20147</t>
  </si>
  <si>
    <t>(571) 386-1075</t>
  </si>
  <si>
    <t>Patti</t>
  </si>
  <si>
    <t>Executive Assistant to CMO</t>
  </si>
  <si>
    <t>pclark@aaalife.com</t>
  </si>
  <si>
    <t>AAA Life Insurance Company</t>
  </si>
  <si>
    <t>navy.mil</t>
  </si>
  <si>
    <t>https://www.linkedin.com/pub/patti-clark/a/5b9/943</t>
  </si>
  <si>
    <t>Wed Jan 03 2018 03:46:22</t>
  </si>
  <si>
    <t>Livonia</t>
  </si>
  <si>
    <t>17900 N. Laurel Park Dr.</t>
  </si>
  <si>
    <t>48152</t>
  </si>
  <si>
    <t>(800) 684-4222</t>
  </si>
  <si>
    <t>Owner</t>
  </si>
  <si>
    <t>CT Yacht</t>
  </si>
  <si>
    <t>sterlingtalentsolutions.com</t>
  </si>
  <si>
    <t>intersourcesinc.com</t>
  </si>
  <si>
    <t>Lago</t>
  </si>
  <si>
    <t>Inside Sales Representative</t>
  </si>
  <si>
    <t>llago@baoinc.com</t>
  </si>
  <si>
    <t>By Appointment Only, Inc. (BAO)</t>
  </si>
  <si>
    <t>https://www.linkedin.com/pub/louis-lago/11b/27a/177</t>
  </si>
  <si>
    <t>Wed Jan 03 2018 03:46:40</t>
  </si>
  <si>
    <t>Andover</t>
  </si>
  <si>
    <t>100 Brickstone Square</t>
  </si>
  <si>
    <t>01810</t>
  </si>
  <si>
    <t>(978) 763-7500</t>
  </si>
  <si>
    <t>Field Service Technician III/Field Lead</t>
  </si>
  <si>
    <t>eXcell, a division of CompuCom Systems</t>
  </si>
  <si>
    <t>dropbox.com</t>
  </si>
  <si>
    <t>Peluso</t>
  </si>
  <si>
    <t>michelle.peluso@ibm.com</t>
  </si>
  <si>
    <t>https://www.linkedin.com/pub/michelle-peluso/97/983/3ab</t>
  </si>
  <si>
    <t>Wed Jan 03 2018 03:46:55</t>
  </si>
  <si>
    <t>Palin</t>
  </si>
  <si>
    <t>Box</t>
  </si>
  <si>
    <t>emids.com</t>
  </si>
  <si>
    <t>jennifer.smith@softwareag.com</t>
  </si>
  <si>
    <t>Software AG</t>
  </si>
  <si>
    <t>godaddy.com</t>
  </si>
  <si>
    <t>https://www.linkedin.com/pub/jennifer-griffin-smith/3/43a/448</t>
  </si>
  <si>
    <t>Wed Jan 03 2018 03:48:44</t>
  </si>
  <si>
    <t>Darmstadt</t>
  </si>
  <si>
    <t>Hessen</t>
  </si>
  <si>
    <t>Uhlandstrasse 12</t>
  </si>
  <si>
    <t>64297</t>
  </si>
  <si>
    <t>06151 920</t>
  </si>
  <si>
    <t>nancy.pearson@openlink.com</t>
  </si>
  <si>
    <t>Openlink Financial</t>
  </si>
  <si>
    <t>https://www.linkedin.com/pub/nancy-pearson/4/388/977</t>
  </si>
  <si>
    <t>Wed Jan 03 2018 03:48:51</t>
  </si>
  <si>
    <t>(212) 641-8787</t>
  </si>
  <si>
    <t>Herzog</t>
  </si>
  <si>
    <t>Chief Marketing Officer and VP of Worldwide Storage Channels - IBM Storage &amp; SDI</t>
  </si>
  <si>
    <t>IBM - The World's #2 Storage Company in Revenue</t>
  </si>
  <si>
    <t>Sue</t>
  </si>
  <si>
    <t>Barsamian</t>
  </si>
  <si>
    <t>EVP, Chief Sales and Marketing Officer</t>
  </si>
  <si>
    <t>sue.barsamian@microfocus.com</t>
  </si>
  <si>
    <t>Gately</t>
  </si>
  <si>
    <t>christopher.gately@pt-corp.com</t>
  </si>
  <si>
    <t>https://www.linkedin.com/pub/sue-barsamian/0/5a1/61b</t>
  </si>
  <si>
    <t>Paradigm Technology</t>
  </si>
  <si>
    <t>pt-corp.com</t>
  </si>
  <si>
    <t>Wed Jan 03 2018 03:49:04</t>
  </si>
  <si>
    <t>https://www.linkedin.com/pub/christopher-gately/3/a6b/554</t>
  </si>
  <si>
    <t>Tue Jan 02 2018 05:51:42</t>
  </si>
  <si>
    <t>8761 E. Bell Road, Suite 107</t>
  </si>
  <si>
    <t>(480) 473-7111</t>
  </si>
  <si>
    <t>kelly.campbell@hulu.com</t>
  </si>
  <si>
    <t>Hulu</t>
  </si>
  <si>
    <t>https://www.linkedin.com/pub/kelly-campbell/0/263/801</t>
  </si>
  <si>
    <t>Wed Jan 03 2018 03:49:10</t>
  </si>
  <si>
    <t>2500 Broadway</t>
  </si>
  <si>
    <t>90404</t>
  </si>
  <si>
    <t>(310) 571-4700</t>
  </si>
  <si>
    <t>Cefalo</t>
  </si>
  <si>
    <t>christine.cefalo@workday.com</t>
  </si>
  <si>
    <t>Workday</t>
  </si>
  <si>
    <t>https://www.linkedin.com/pub/christine-cefalo/0/594/3b</t>
  </si>
  <si>
    <t>Wed Jan 03 2018 03:49:18</t>
  </si>
  <si>
    <t>6230 Stoneridge Mall Road</t>
  </si>
  <si>
    <t>(925) 951-9000</t>
  </si>
  <si>
    <t>Goldfarb</t>
  </si>
  <si>
    <t>bgoldfarb@splunk.com</t>
  </si>
  <si>
    <t>dustin@leadpages.net</t>
  </si>
  <si>
    <t>Splunk</t>
  </si>
  <si>
    <t>Leadpages</t>
  </si>
  <si>
    <t>leadpages.net</t>
  </si>
  <si>
    <t>https://www.linkedin.com/pub/dustin-robertson/1/166/5a7</t>
  </si>
  <si>
    <t>https://www.linkedin.com/pub/brian-goldfarb/0/187/95b</t>
  </si>
  <si>
    <t>Wed Jan 03 2018 03:49:26</t>
  </si>
  <si>
    <t>(415) 848-8400</t>
  </si>
  <si>
    <t>Messing</t>
  </si>
  <si>
    <t>bmessing@tripadvisor.com</t>
  </si>
  <si>
    <t>TripAdvisor</t>
  </si>
  <si>
    <t>https://www.linkedin.com/pub/barbara-messing/0/b47/9</t>
  </si>
  <si>
    <t>Wed Jan 03 2018 03:49:33</t>
  </si>
  <si>
    <t>400 1st Ave</t>
  </si>
  <si>
    <t>(781) 444-5750</t>
  </si>
  <si>
    <t>farmers.com</t>
  </si>
  <si>
    <t>☁</t>
  </si>
  <si>
    <t>Chief Product Officer</t>
  </si>
  <si>
    <t>.chen@reltio.com</t>
  </si>
  <si>
    <t>Reltio</t>
  </si>
  <si>
    <t>https://www.linkedin.com/pub/%E2%98%81-ramon-chen/0/541/498</t>
  </si>
  <si>
    <t>Wed Jan 03 2018 03:49:49</t>
  </si>
  <si>
    <t>100 Marine Parkway</t>
  </si>
  <si>
    <t>(855) 360-3282</t>
  </si>
  <si>
    <t>Bonvanie</t>
  </si>
  <si>
    <t>Independent board member</t>
  </si>
  <si>
    <t>ren.bonvanie@armis.com</t>
  </si>
  <si>
    <t>Armis Security</t>
  </si>
  <si>
    <t>https://www.linkedin.com/pub/ren%C3%A9-bonvanie/0/2a/632</t>
  </si>
  <si>
    <t>Wed Jan 03 2018 03:49:56</t>
  </si>
  <si>
    <t>431 Florence Street</t>
  </si>
  <si>
    <t>vertafore.com</t>
  </si>
  <si>
    <t>couchbase.com</t>
  </si>
  <si>
    <t>Casey</t>
  </si>
  <si>
    <t>Chafkin</t>
  </si>
  <si>
    <t>cchafkin@skillz.com</t>
  </si>
  <si>
    <t>Skillz Inc.</t>
  </si>
  <si>
    <t>skillz.com</t>
  </si>
  <si>
    <t>https://www.linkedin.com/pub/casey-chafkin/a/711/941</t>
  </si>
  <si>
    <t>Wed Jan 03 2018 04:22:54</t>
  </si>
  <si>
    <t>1061 Market Street</t>
  </si>
  <si>
    <t>redhat.com</t>
  </si>
  <si>
    <t>okta.com</t>
  </si>
  <si>
    <t>iterable.com</t>
  </si>
  <si>
    <t>Hollis</t>
  </si>
  <si>
    <t>President - Strategic Business and Chief Marketing Officer</t>
  </si>
  <si>
    <t>michael.hollis@emids.com</t>
  </si>
  <si>
    <t>emids</t>
  </si>
  <si>
    <t>https://www.linkedin.com/pub/michael-hollis/4/b5/118</t>
  </si>
  <si>
    <t>Wed Jan 03 2018 04:06:15</t>
  </si>
  <si>
    <t>Franklin</t>
  </si>
  <si>
    <t xml:space="preserve">318 Seaboard Ln </t>
  </si>
  <si>
    <t>37067</t>
  </si>
  <si>
    <t>(615) 332-7701</t>
  </si>
  <si>
    <t>Mika</t>
  </si>
  <si>
    <t>Yamamoto</t>
  </si>
  <si>
    <t>Chief Digital Marketing Officer</t>
  </si>
  <si>
    <t>mika.yamamoto@sap.com</t>
  </si>
  <si>
    <t>solarwinds.com</t>
  </si>
  <si>
    <t>https://www.linkedin.com/pub/mika-yamamoto/8/944/273</t>
  </si>
  <si>
    <t>Wed Jan 03 2018 03:51:46</t>
  </si>
  <si>
    <t>Mumby</t>
  </si>
  <si>
    <t>richard@makespace.com</t>
  </si>
  <si>
    <t>MakeSpace</t>
  </si>
  <si>
    <t>makespace.com</t>
  </si>
  <si>
    <t>https://www.linkedin.com/pub/richard-mumby/0/b24/955</t>
  </si>
  <si>
    <t>Wed Jan 03 2018 04:22:16</t>
  </si>
  <si>
    <t>Mulcahy</t>
  </si>
  <si>
    <t>smulcahy@salesforce.com</t>
  </si>
  <si>
    <t>Salesforce</t>
  </si>
  <si>
    <t>transrisk.com</t>
  </si>
  <si>
    <t>https://www.linkedin.com/pub/simon-mulcahy/0/3b8/a7</t>
  </si>
  <si>
    <t>Wed Jan 03 2018 03:52:14</t>
  </si>
  <si>
    <t>1 Market</t>
  </si>
  <si>
    <t>Matlock</t>
  </si>
  <si>
    <t>rmatlock@vmware.com</t>
  </si>
  <si>
    <t>VMware</t>
  </si>
  <si>
    <t>ringcentral.com</t>
  </si>
  <si>
    <t>https://www.linkedin.com/pub/robin-matlock/0/5a3/9ab</t>
  </si>
  <si>
    <t>Wed Jan 03 2018 03:52:22</t>
  </si>
  <si>
    <t>3401 Hillview Ave.</t>
  </si>
  <si>
    <t>(877) 486-9273</t>
  </si>
  <si>
    <t>Kate</t>
  </si>
  <si>
    <t>kate.hutchison@veeam.com</t>
  </si>
  <si>
    <t>Veeam Software</t>
  </si>
  <si>
    <t>https://www.linkedin.com/pub/kate-hutchison/25/154/438</t>
  </si>
  <si>
    <t>Wed Jan 03 2018 03:52:34</t>
  </si>
  <si>
    <t>Suite 350</t>
  </si>
  <si>
    <t>43240</t>
  </si>
  <si>
    <t>(614) 339-8200</t>
  </si>
  <si>
    <t>Edmond</t>
  </si>
  <si>
    <t>Macri</t>
  </si>
  <si>
    <t>emacri@wayfair.com</t>
  </si>
  <si>
    <t>Wayfair</t>
  </si>
  <si>
    <t>https://www.linkedin.com/pub/edmond-macri/0/98a/498</t>
  </si>
  <si>
    <t>Wed Jan 03 2018 03:52:40</t>
  </si>
  <si>
    <t>4 Copley Place - Floor 7</t>
  </si>
  <si>
    <t>(844) 231-8298</t>
  </si>
  <si>
    <t>Bubeck</t>
  </si>
  <si>
    <t>Chief Revenue Officer &amp; VP of Global Sales</t>
  </si>
  <si>
    <t>jbubeck@cogentco.com</t>
  </si>
  <si>
    <t>Cogent Communications</t>
  </si>
  <si>
    <t>cogentco.com</t>
  </si>
  <si>
    <t>https://www.linkedin.com/pub/jim-bubeck/9/62b/1</t>
  </si>
  <si>
    <t>Tue Jan 02 2018 05:33:45</t>
  </si>
  <si>
    <t>2450 N Street NW</t>
  </si>
  <si>
    <t>20037</t>
  </si>
  <si>
    <t>(202) 295-4200</t>
  </si>
  <si>
    <t>Sofía</t>
  </si>
  <si>
    <t>Palamarchuk</t>
  </si>
  <si>
    <t>Chief Executive Officer US</t>
  </si>
  <si>
    <t>spalamarchuk@abstracta.us</t>
  </si>
  <si>
    <t>Abstracta Inc.</t>
  </si>
  <si>
    <t>https://www.linkedin.com/pub/sof%C3%ADa-palamarchuk/90/1a7/16b</t>
  </si>
  <si>
    <t>Wed Jan 03 2018 03:52:54</t>
  </si>
  <si>
    <t>Uruguay</t>
  </si>
  <si>
    <t>Montevideo</t>
  </si>
  <si>
    <t>José Ellauri 1126</t>
  </si>
  <si>
    <t>11300</t>
  </si>
  <si>
    <t>2709 6613</t>
  </si>
  <si>
    <t>Wacksman</t>
  </si>
  <si>
    <t>jeremyw@zillowgroup.com</t>
  </si>
  <si>
    <t>Zillow Group</t>
  </si>
  <si>
    <t>https://www.linkedin.com/pub/jeremy-wacksman/0/495/5aa</t>
  </si>
  <si>
    <t>Wed Jan 03 2018 03:53:00</t>
  </si>
  <si>
    <t>shawn@heapanalytics.com</t>
  </si>
  <si>
    <t>Heap</t>
  </si>
  <si>
    <t>heapanalytics.com</t>
  </si>
  <si>
    <t>https://www.linkedin.com/pub/shawn-hansen/0/29/a45</t>
  </si>
  <si>
    <t>Wed Jan 03 2018 03:53:07</t>
  </si>
  <si>
    <t>460 Bryant St</t>
  </si>
  <si>
    <t>Boris</t>
  </si>
  <si>
    <t>Shutterfly, Inc.</t>
  </si>
  <si>
    <t>Mick</t>
  </si>
  <si>
    <t>Hollison</t>
  </si>
  <si>
    <t>mick.hollison@cloudera.com</t>
  </si>
  <si>
    <t>Cloudera</t>
  </si>
  <si>
    <t>actian.com</t>
  </si>
  <si>
    <t>https://www.linkedin.com/pub/mick-hollison/0/a36/344</t>
  </si>
  <si>
    <t>Wed Jan 03 2018 03:53:23</t>
  </si>
  <si>
    <t>1001 Page Mill Road</t>
  </si>
  <si>
    <t>(650) 362-0488</t>
  </si>
  <si>
    <t>Rashmy</t>
  </si>
  <si>
    <t>Chatterjee</t>
  </si>
  <si>
    <t>Chief Marketing Officer, IBM North America</t>
  </si>
  <si>
    <t>rashmy.chatterjee@ibm.com</t>
  </si>
  <si>
    <t>https://www.linkedin.com/pub/rashmy-chatterjee/4/577/797</t>
  </si>
  <si>
    <t>Wed Jan 03 2018 03:53:30</t>
  </si>
  <si>
    <t>Silverman</t>
  </si>
  <si>
    <t>brian.silverman@spoken.com</t>
  </si>
  <si>
    <t>https://www.linkedin.com/pub/brian-silverman/3/a20/490</t>
  </si>
  <si>
    <t>Dara</t>
  </si>
  <si>
    <t>Tue Jan 02 2018 02:03:11</t>
  </si>
  <si>
    <t>Treseder</t>
  </si>
  <si>
    <t>Chief Marketing Officer, GE Ventures</t>
  </si>
  <si>
    <t>dara.treseder@ge.com</t>
  </si>
  <si>
    <t>GE</t>
  </si>
  <si>
    <t>https://www.linkedin.com/pub/dara-johnson-treseder/26/562/b00</t>
  </si>
  <si>
    <t>Wed Jan 03 2018 03:53:37</t>
  </si>
  <si>
    <t>41 Farnsworth St</t>
  </si>
  <si>
    <t>(203) 373-2211</t>
  </si>
  <si>
    <t>qlik.com</t>
  </si>
  <si>
    <t>Baack</t>
  </si>
  <si>
    <t>sbaack@splunk.com</t>
  </si>
  <si>
    <t>unisys.com</t>
  </si>
  <si>
    <t>https://www.linkedin.com/pub/sara-baack/0/301/b93</t>
  </si>
  <si>
    <t>Wed Jan 03 2018 03:54:05</t>
  </si>
  <si>
    <t>Sunil</t>
  </si>
  <si>
    <t>Mittal</t>
  </si>
  <si>
    <t>Executive Vice President and Chief Sales &amp; Marketing Officer</t>
  </si>
  <si>
    <t>sunil.mittal@csscorp.com</t>
  </si>
  <si>
    <t>CSS Corp</t>
  </si>
  <si>
    <t>https://www.linkedin.com/pub/sunil-mittal/3/115/44b</t>
  </si>
  <si>
    <t>Wed Jan 03 2018 03:54:12</t>
  </si>
  <si>
    <t>Milpitas</t>
  </si>
  <si>
    <t>95035</t>
  </si>
  <si>
    <t>(650) 549-6999</t>
  </si>
  <si>
    <t>elsewhere.partners</t>
  </si>
  <si>
    <t>Celia</t>
  </si>
  <si>
    <t>Fleischaker</t>
  </si>
  <si>
    <t>cfleischaker@pros.com</t>
  </si>
  <si>
    <t>Arm.com</t>
  </si>
  <si>
    <t>https://www.linkedin.com/pub/celia-fleischaker/2/128/178</t>
  </si>
  <si>
    <t>Wed Jan 03 2018 03:54:26</t>
  </si>
  <si>
    <t>zebra.com</t>
  </si>
  <si>
    <t>BEEN</t>
  </si>
  <si>
    <t>thomas.been@tibco.com</t>
  </si>
  <si>
    <t>TIBCO Software Inc.</t>
  </si>
  <si>
    <t>centripetalnetworks.com</t>
  </si>
  <si>
    <t>https://www.linkedin.com/pub/thomas-been/0/676/786</t>
  </si>
  <si>
    <t>Wed Jan 03 2018 03:54:50</t>
  </si>
  <si>
    <t>3303 Hillview Ave</t>
  </si>
  <si>
    <t>(650) 846-1000</t>
  </si>
  <si>
    <t>Senior Vice President , Chief of Staff / Chief Marketing Officer</t>
  </si>
  <si>
    <t>john.kennedy@conduent.com</t>
  </si>
  <si>
    <t>Conduent</t>
  </si>
  <si>
    <t>home.neustar</t>
  </si>
  <si>
    <t>https://www.linkedin.com/pub/john-kennedy/1/50a/907</t>
  </si>
  <si>
    <t>Wed Jan 03 2018 03:55:09</t>
  </si>
  <si>
    <t>Deirdre</t>
  </si>
  <si>
    <t>Bigley</t>
  </si>
  <si>
    <t>dbigley@bloomberg.com</t>
  </si>
  <si>
    <t>Bloomberg LP</t>
  </si>
  <si>
    <t>https://www.linkedin.com/pub/deirdre-bigley/0/220/b29</t>
  </si>
  <si>
    <t>Wed Jan 03 2018 03:55:17</t>
  </si>
  <si>
    <t>731 Lexington Ave.</t>
  </si>
  <si>
    <t>(212) 318-2000</t>
  </si>
  <si>
    <t>Monique</t>
  </si>
  <si>
    <t>Bonner</t>
  </si>
  <si>
    <t>monique.bonner@akamai.com</t>
  </si>
  <si>
    <t>Akamai Technologies</t>
  </si>
  <si>
    <t>https://www.linkedin.com/pub/monique-bonner/1/b7a/5a1</t>
  </si>
  <si>
    <t>Wed Jan 03 2018 03:55:24</t>
  </si>
  <si>
    <t>8 Cambridge Center</t>
  </si>
  <si>
    <t>02142</t>
  </si>
  <si>
    <t>(617) 444-3000</t>
  </si>
  <si>
    <t>Perry</t>
  </si>
  <si>
    <t>Hardt</t>
  </si>
  <si>
    <t>perryhardt@deltek.com</t>
  </si>
  <si>
    <t>Deltek</t>
  </si>
  <si>
    <t>zenrez.com</t>
  </si>
  <si>
    <t>https://www.linkedin.com/pub/perry-hardt/0/215/a06</t>
  </si>
  <si>
    <t>Wed Jan 03 2018 03:55:32</t>
  </si>
  <si>
    <t>Herndon</t>
  </si>
  <si>
    <t>2291 Wood Oak Dr.</t>
  </si>
  <si>
    <t>20171</t>
  </si>
  <si>
    <t>(800) 456-2009</t>
  </si>
  <si>
    <t>Homayoun</t>
  </si>
  <si>
    <t>Razavi</t>
  </si>
  <si>
    <t>Chief Customer Officer - EVP Global Sales &amp; Digital Marketing</t>
  </si>
  <si>
    <t>homayoun.razavi@coriant.com</t>
  </si>
  <si>
    <t>Coriant, Inc.</t>
  </si>
  <si>
    <t>https://www.linkedin.com/pub/homayoun-razavi/0/293/456</t>
  </si>
  <si>
    <t>Stephanie</t>
  </si>
  <si>
    <t>Wed Jan 03 2018 03:55:40</t>
  </si>
  <si>
    <t>Robotham</t>
  </si>
  <si>
    <t>Munich</t>
  </si>
  <si>
    <t>stephanie@iterable.com</t>
  </si>
  <si>
    <t>Iterable</t>
  </si>
  <si>
    <t>St.-Martin-Str. 78</t>
  </si>
  <si>
    <t>81541</t>
  </si>
  <si>
    <t>089 87806592</t>
  </si>
  <si>
    <t>https://www.linkedin.com/pub/stephanie-robotham/0/43b/521</t>
  </si>
  <si>
    <t>Guard</t>
  </si>
  <si>
    <t>360 3rd St.</t>
  </si>
  <si>
    <t>(415) 723-5230</t>
  </si>
  <si>
    <t>randy.guard@sas.com</t>
  </si>
  <si>
    <t>SAS</t>
  </si>
  <si>
    <t>https://www.linkedin.com/pub/randy-guard/0/868/542</t>
  </si>
  <si>
    <t>Wed Jan 03 2018 03:55:47</t>
  </si>
  <si>
    <t>100 SAS Campus Drive</t>
  </si>
  <si>
    <t>27513</t>
  </si>
  <si>
    <t>Mona</t>
  </si>
  <si>
    <t>Charif</t>
  </si>
  <si>
    <t>Senior Vice President &amp; Chief Marketing Officer</t>
  </si>
  <si>
    <t>mona.charif@nttdata.com</t>
  </si>
  <si>
    <t>NTT DATA Services</t>
  </si>
  <si>
    <t>appearhere.co.uk</t>
  </si>
  <si>
    <t>https://www.linkedin.com/pub/mona-kiblawi-charif/5/64b/540</t>
  </si>
  <si>
    <t>Wed Jan 03 2018 03:55:55</t>
  </si>
  <si>
    <t>7950 Legacy Drive</t>
  </si>
  <si>
    <t>75024</t>
  </si>
  <si>
    <t>(800) 745-3263</t>
  </si>
  <si>
    <t>Rawlinson</t>
  </si>
  <si>
    <t>Member Board Of Directors</t>
  </si>
  <si>
    <t>prawlinson@ct.org</t>
  </si>
  <si>
    <t>Connecticut Technology Council</t>
  </si>
  <si>
    <t>https://www.linkedin.com/pub/peter-rawlinson/4/484/481</t>
  </si>
  <si>
    <t>Groh</t>
  </si>
  <si>
    <t>Wed Jan 03 2018 03:56:02</t>
  </si>
  <si>
    <t>dgroh@esncc.com</t>
  </si>
  <si>
    <t>East Hartford</t>
  </si>
  <si>
    <t>Engineering Services Network - ESN</t>
  </si>
  <si>
    <t>222 Pitkin Street</t>
  </si>
  <si>
    <t>esncc.com</t>
  </si>
  <si>
    <t>06108</t>
  </si>
  <si>
    <t>(860) 289-0878</t>
  </si>
  <si>
    <t>https://www.linkedin.com/pub/dennis-groh/5/4ab/341</t>
  </si>
  <si>
    <t>Tue Jan 02 2018 05:48:14</t>
  </si>
  <si>
    <t>Saar</t>
  </si>
  <si>
    <t>Woodbridge</t>
  </si>
  <si>
    <t>Shwartz</t>
  </si>
  <si>
    <t>saar_shwartz@bmc.com</t>
  </si>
  <si>
    <t>13580 Groupe Dr</t>
  </si>
  <si>
    <t>22192</t>
  </si>
  <si>
    <t>https://www.linkedin.com/pub/saar-shwartz/0/1b6/420</t>
  </si>
  <si>
    <t>Wed Jan 03 2018 03:56:10</t>
  </si>
  <si>
    <t>Gambill</t>
  </si>
  <si>
    <t>mgambill@microstrategy.com</t>
  </si>
  <si>
    <t>MicroStrategy</t>
  </si>
  <si>
    <t>productplacement.com</t>
  </si>
  <si>
    <t>https://www.linkedin.com/pub/mark-gambill/4/3a2/74a</t>
  </si>
  <si>
    <t>Wed Jan 03 2018 03:56:19</t>
  </si>
  <si>
    <t>1850 Towers Crescent Plaza</t>
  </si>
  <si>
    <t>22182</t>
  </si>
  <si>
    <t>(703) 848-8600</t>
  </si>
  <si>
    <t>Onders</t>
  </si>
  <si>
    <t>EVP Chief Data Officer and Division CIO Client Insights and Marketing</t>
  </si>
  <si>
    <t>mike.onders@key.com</t>
  </si>
  <si>
    <t>KeyBank</t>
  </si>
  <si>
    <t>cedexis.com</t>
  </si>
  <si>
    <t>Banking</t>
  </si>
  <si>
    <t>https://www.linkedin.com/pub/mike-onders/0/102/871</t>
  </si>
  <si>
    <t>Wed Jan 03 2018 03:56:36</t>
  </si>
  <si>
    <t xml:space="preserve">Cleveland </t>
  </si>
  <si>
    <t>127 Public Square</t>
  </si>
  <si>
    <t>44114</t>
  </si>
  <si>
    <t>(216) 689-8481</t>
  </si>
  <si>
    <t>secureworks.com</t>
  </si>
  <si>
    <t>tangoe.com</t>
  </si>
  <si>
    <t>bigpanda.io</t>
  </si>
  <si>
    <t>Thomas-Smith</t>
  </si>
  <si>
    <t>karen.thomas-smith@cioxhealth.com</t>
  </si>
  <si>
    <t>Ciox Health</t>
  </si>
  <si>
    <t>https://www.linkedin.com/pub/karen-thomas-smith/9/b46/a25</t>
  </si>
  <si>
    <t>Wed Jan 03 2018 03:57:11</t>
  </si>
  <si>
    <t>925 North Point Parkway, Ste 350</t>
  </si>
  <si>
    <t>(800) 367-1500</t>
  </si>
  <si>
    <t>Kenneson</t>
  </si>
  <si>
    <t>david.kenneson@quintiq.com</t>
  </si>
  <si>
    <t>Quintiq, a Dassault Systèmes company</t>
  </si>
  <si>
    <t>quintiq.com</t>
  </si>
  <si>
    <t>https://www.linkedin.com/pub/david-kenneson/2/459/13a</t>
  </si>
  <si>
    <t>Tue Jan 02 2018 05:33:17</t>
  </si>
  <si>
    <t>AG 's-Hertogenbosch</t>
  </si>
  <si>
    <t>CD</t>
  </si>
  <si>
    <t>Utopialaan 25</t>
  </si>
  <si>
    <t>5201</t>
  </si>
  <si>
    <t>073 691 0739</t>
  </si>
  <si>
    <t>Rice</t>
  </si>
  <si>
    <t>Chief Marketing, Development and Product Operations Officer</t>
  </si>
  <si>
    <t>nrice@extremenetworks.com</t>
  </si>
  <si>
    <t>Extreme Networks</t>
  </si>
  <si>
    <t>https://www.linkedin.com/pub/norman-rice/0/38b/5b0</t>
  </si>
  <si>
    <t>Wed Jan 03 2018 03:57:23</t>
  </si>
  <si>
    <t>6480 Via Del Oro</t>
  </si>
  <si>
    <t>95119</t>
  </si>
  <si>
    <t>(408) 579-2800</t>
  </si>
  <si>
    <t>SirsiDynix</t>
  </si>
  <si>
    <t>Stutz</t>
  </si>
  <si>
    <t>CEO Marketing Cloud and Chief Analytics Officer</t>
  </si>
  <si>
    <t>rstutz@salesforce.com</t>
  </si>
  <si>
    <t>http://www.linkedin.com/sales/profile/2308642,XvfA,NAME_SEARCH</t>
  </si>
  <si>
    <t>Wed Jan 03 2018 03:57:34</t>
  </si>
  <si>
    <t>Iwata</t>
  </si>
  <si>
    <t>Senior Vice President, Chief Brand Officer</t>
  </si>
  <si>
    <t>Joerg</t>
  </si>
  <si>
    <t>Rathenberg</t>
  </si>
  <si>
    <t>jrathenberg@lexmachina.com</t>
  </si>
  <si>
    <t>Lex Machina</t>
  </si>
  <si>
    <t>https://www.linkedin.com/pub/joerg-rathenberg/0/29/9b0</t>
  </si>
  <si>
    <t>Wed Jan 03 2018 03:57:54</t>
  </si>
  <si>
    <t>1010 Doyle Street</t>
  </si>
  <si>
    <t>(650) 390-9500</t>
  </si>
  <si>
    <t>Appleby</t>
  </si>
  <si>
    <t>pappleby@kinetica.com</t>
  </si>
  <si>
    <t>Kinetica DB</t>
  </si>
  <si>
    <t>https://www.linkedin.com/pub/paul-appleby/10/b83/a3b</t>
  </si>
  <si>
    <t>Wed Jan 03 2018 03:58:01</t>
  </si>
  <si>
    <t>101 California St.</t>
  </si>
  <si>
    <t>Idema</t>
  </si>
  <si>
    <t>matthew.idema@whatsapp.com</t>
  </si>
  <si>
    <t>WhatsApp Inc.</t>
  </si>
  <si>
    <t>appirio.com</t>
  </si>
  <si>
    <t>https://www.linkedin.com/pub/matthew-idema/0/119/20a</t>
  </si>
  <si>
    <t>Wed Jan 03 2018 03:58:13</t>
  </si>
  <si>
    <t>riverbed.com</t>
  </si>
  <si>
    <t>Anshu</t>
  </si>
  <si>
    <t>Agarwal</t>
  </si>
  <si>
    <t>Chief Marketing Officer &amp; VP Product</t>
  </si>
  <si>
    <t>anshu.agarwal@cedexis.com</t>
  </si>
  <si>
    <t>Cedexis</t>
  </si>
  <si>
    <t>https://www.linkedin.com/pub/anshu-agarwal/0/522/977</t>
  </si>
  <si>
    <t>Titulaer</t>
  </si>
  <si>
    <t>Chief Of Staff</t>
  </si>
  <si>
    <t>l.titulaer@csdcsystems.com</t>
  </si>
  <si>
    <t>Wed Jan 03 2018 04:09:12</t>
  </si>
  <si>
    <t>421 SW 6th Ave, Suite 700</t>
  </si>
  <si>
    <t>CSDC Systems Inc.</t>
  </si>
  <si>
    <t>(855) 233-3947</t>
  </si>
  <si>
    <t>https://www.linkedin.com/pub/lindsay-titulaer/94/48b/aa9</t>
  </si>
  <si>
    <t>Wed Jan 03 2018 03:58:30</t>
  </si>
  <si>
    <t>3500 Jefferson St</t>
  </si>
  <si>
    <t>78731</t>
  </si>
  <si>
    <t>Blaine</t>
  </si>
  <si>
    <t>Clapper</t>
  </si>
  <si>
    <t>AVP, Chief Marketing Officer</t>
  </si>
  <si>
    <t>blaine.clapper@energycap.com</t>
  </si>
  <si>
    <t>EnergyCAP, Inc.</t>
  </si>
  <si>
    <t>https://www.linkedin.com/pub/blaine-clapper/a/1b5/bb7</t>
  </si>
  <si>
    <t>Wed Jan 03 2018 03:58:37</t>
  </si>
  <si>
    <t>State College</t>
  </si>
  <si>
    <t>2026 Sandy Drive</t>
  </si>
  <si>
    <t>16803</t>
  </si>
  <si>
    <t>(877) 327-3702</t>
  </si>
  <si>
    <t>Maureen</t>
  </si>
  <si>
    <t>Flynn</t>
  </si>
  <si>
    <t>maureen@solidus-ts.com</t>
  </si>
  <si>
    <t>Solidus Technical Solutions, Inc.</t>
  </si>
  <si>
    <t>adobe.com</t>
  </si>
  <si>
    <t>Popler</t>
  </si>
  <si>
    <t>Chief Revenue Officer and SVP of Sales</t>
  </si>
  <si>
    <t>david.popler@zoomsystems.com</t>
  </si>
  <si>
    <t>ZoomSystems</t>
  </si>
  <si>
    <t>zoomsystems.com</t>
  </si>
  <si>
    <t>https://www.linkedin.com/pub/maureen-flynn/7/b/84b</t>
  </si>
  <si>
    <t>Wed Jan 03 2018 03:58:46</t>
  </si>
  <si>
    <t>420 Bedford Street</t>
  </si>
  <si>
    <t>https://www.linkedin.com/pub/david-popler/0/449/827</t>
  </si>
  <si>
    <t>02420</t>
  </si>
  <si>
    <t>(866) 765-4387</t>
  </si>
  <si>
    <t>Tue Jan 02 2018 05:37:49</t>
  </si>
  <si>
    <t>22 4th Street</t>
  </si>
  <si>
    <t>(415) 400-8000</t>
  </si>
  <si>
    <t>Liz</t>
  </si>
  <si>
    <t>Fischer</t>
  </si>
  <si>
    <t>CityBase, Inc</t>
  </si>
  <si>
    <t>Rado</t>
  </si>
  <si>
    <t>Nikolov</t>
  </si>
  <si>
    <t>Chief Marketing Officer, IBM Collaboration &amp; Talent Management Solutions</t>
  </si>
  <si>
    <t>rado.nikolov@ibm.com</t>
  </si>
  <si>
    <t>https://www.linkedin.com/pub/rado-nikolov/2/91b/a64</t>
  </si>
  <si>
    <t>Wed Jan 03 2018 03:58:58</t>
  </si>
  <si>
    <t>Yaroslav</t>
  </si>
  <si>
    <t>Tarasyuk</t>
  </si>
  <si>
    <t>ytarasyuk@squadex.com</t>
  </si>
  <si>
    <t>SQUADEX</t>
  </si>
  <si>
    <t>https://www.linkedin.com/pub/yaroslav-tarasyuk/43/b5/24b</t>
  </si>
  <si>
    <t>Wed Jan 03 2018 03:59:06</t>
  </si>
  <si>
    <t>125 University Avenue, Suite 290</t>
  </si>
  <si>
    <t>(800) 679-8721</t>
  </si>
  <si>
    <t>Chatwani</t>
  </si>
  <si>
    <t>rchatwani@atlassian.com</t>
  </si>
  <si>
    <t>Atlassian</t>
  </si>
  <si>
    <t>https://www.linkedin.com/pub/robert-chatwani/0/18b/b48</t>
  </si>
  <si>
    <t>Wed Jan 03 2018 03:59:14</t>
  </si>
  <si>
    <t>Sydney</t>
  </si>
  <si>
    <t>NSW</t>
  </si>
  <si>
    <t>Level 6/341 George St</t>
  </si>
  <si>
    <t>2000</t>
  </si>
  <si>
    <t>(02) 9262 1443</t>
  </si>
  <si>
    <t>Moore</t>
  </si>
  <si>
    <t>GuestTek Interactive Entertainment Ltd.</t>
  </si>
  <si>
    <t>tripactions.com</t>
  </si>
  <si>
    <t>primarycapital.com</t>
  </si>
  <si>
    <t>Coppola</t>
  </si>
  <si>
    <t>bcoppola@grubhub.com</t>
  </si>
  <si>
    <t>Grubhub</t>
  </si>
  <si>
    <t>tailoredbrands.com</t>
  </si>
  <si>
    <t>https://www.linkedin.com/pub/barbara-martin-coppola/0/6ab/aab</t>
  </si>
  <si>
    <t>Wed Jan 03 2018 03:59:38</t>
  </si>
  <si>
    <t>111 W Washington St.</t>
  </si>
  <si>
    <t>(877) 585-7878</t>
  </si>
  <si>
    <t>Hoover</t>
  </si>
  <si>
    <t>chuck.hoover@internetbrands.com</t>
  </si>
  <si>
    <t>Mowlem</t>
  </si>
  <si>
    <t>shay.mowlem@mulesoft.com</t>
  </si>
  <si>
    <t>MuleSoft</t>
  </si>
  <si>
    <t>https://www.linkedin.com/pub/chuck-hoover/0/175/45</t>
  </si>
  <si>
    <t>avalara.com</t>
  </si>
  <si>
    <t>Wed Jan 03 2018 04:23:48</t>
  </si>
  <si>
    <t>https://www.linkedin.com/pub/shay-mowlem/0/b/584</t>
  </si>
  <si>
    <t>Wed Jan 03 2018 03:59:45</t>
  </si>
  <si>
    <t>77 Geary Street</t>
  </si>
  <si>
    <t>94108</t>
  </si>
  <si>
    <t>(415) 229-2009</t>
  </si>
  <si>
    <t>Gottsegen</t>
  </si>
  <si>
    <t>Executive Vice President, Chief Marketing Officer, Chief Strategy Officer, Americas Region Head</t>
  </si>
  <si>
    <t>paul.gottsegen@mindtree.com</t>
  </si>
  <si>
    <t>Mindtree</t>
  </si>
  <si>
    <t>https://www.linkedin.com/pub/paul-gottsegen/5/96/9a0</t>
  </si>
  <si>
    <t>Wed Jan 03 2018 04:00:11</t>
  </si>
  <si>
    <t>Bangalore, India - New Jersey, USA</t>
  </si>
  <si>
    <t>560059</t>
  </si>
  <si>
    <t>080670 64000</t>
  </si>
  <si>
    <t>Leatherman</t>
  </si>
  <si>
    <t>Chief Operating Officer, SAP Labs US</t>
  </si>
  <si>
    <t>scott.leatherman@sap.com</t>
  </si>
  <si>
    <t>hitachiinsightgroup.com</t>
  </si>
  <si>
    <t>https://www.linkedin.com/pub/scott-leatherman/0/44/1a8</t>
  </si>
  <si>
    <t>Wed Jan 03 2018 04:00:19</t>
  </si>
  <si>
    <t>VanKirk</t>
  </si>
  <si>
    <t>SonicWALL Inc.</t>
  </si>
  <si>
    <t>Solazzo</t>
  </si>
  <si>
    <t>Vice President, IBM WW Ecosystem Marketing</t>
  </si>
  <si>
    <t>catherine.solazzo@ibm.com</t>
  </si>
  <si>
    <t>https://www.linkedin.com/pub/catherine-solazzo/0/890/b33</t>
  </si>
  <si>
    <t>Wed Jan 03 2018 04:00:30</t>
  </si>
  <si>
    <t>ignitenow.net</t>
  </si>
  <si>
    <t>talendrome.com</t>
  </si>
  <si>
    <t>autoalert.com</t>
  </si>
  <si>
    <t>Katharine</t>
  </si>
  <si>
    <t>Senior Director of Marketing, Communication, and Training - OCIO &amp; ODEE</t>
  </si>
  <si>
    <t>katharine.pmp@osu.edu</t>
  </si>
  <si>
    <t>The Ohio State University</t>
  </si>
  <si>
    <t>https://www.linkedin.com/pub/katharine-keune-pmp/3/a0b/8b9</t>
  </si>
  <si>
    <t>Wed Jan 03 2018 04:05:43</t>
  </si>
  <si>
    <t>oh</t>
  </si>
  <si>
    <t>190 N. Oval Mall</t>
  </si>
  <si>
    <t>43210</t>
  </si>
  <si>
    <t>(614) 292-6446</t>
  </si>
  <si>
    <t>scott.williams@cabelas.com</t>
  </si>
  <si>
    <t>Cabela's</t>
  </si>
  <si>
    <t>https://www.linkedin.com/pub/scott-williams/4/118/57a</t>
  </si>
  <si>
    <t>Sidney</t>
  </si>
  <si>
    <t>Nebraska</t>
  </si>
  <si>
    <t>1 Cabela Drive</t>
  </si>
  <si>
    <t>69160</t>
  </si>
  <si>
    <t>(308) 254-7889</t>
  </si>
  <si>
    <t>General Manager, Microsoft Teams and Skype</t>
  </si>
  <si>
    <t>lwright@microsoft.com</t>
  </si>
  <si>
    <t>https://www.linkedin.com/pub/lori-wright/0/a21/711</t>
  </si>
  <si>
    <t>Member Board of Directors</t>
  </si>
  <si>
    <t>mfrank@factset.com</t>
  </si>
  <si>
    <t>FactSet</t>
  </si>
  <si>
    <t>https://www.linkedin.com/pub/malcolm-frank/0/28/920</t>
  </si>
  <si>
    <t>Wed Jan 03 2018 04:05:44</t>
  </si>
  <si>
    <t>601 Merritt 7</t>
  </si>
  <si>
    <t>(203) 810-1000</t>
  </si>
  <si>
    <t>Vice President &amp; Chief Marketing Officer, Marketing and Digital Division</t>
  </si>
  <si>
    <t>Caterpillar Inc.</t>
  </si>
  <si>
    <t>Milan</t>
  </si>
  <si>
    <t>Popovich</t>
  </si>
  <si>
    <t>Vice President Sales and Marketing</t>
  </si>
  <si>
    <t>milan.popovich@youngsoft.com</t>
  </si>
  <si>
    <t>Youngsoft Inc</t>
  </si>
  <si>
    <t>allscripts.com</t>
  </si>
  <si>
    <t>https://www.linkedin.com/pub/milan-popovich/3/545/343</t>
  </si>
  <si>
    <t>Wed Jan 03 2018 04:06:02</t>
  </si>
  <si>
    <t>Wixom</t>
  </si>
  <si>
    <t>49197 Wixom Tech Drive</t>
  </si>
  <si>
    <t>48393</t>
  </si>
  <si>
    <t>(248) 675-1200</t>
  </si>
  <si>
    <t>Kristie</t>
  </si>
  <si>
    <t>Lin</t>
  </si>
  <si>
    <t>Marketing Coordinator</t>
  </si>
  <si>
    <t>kristie.lin@pandora.com</t>
  </si>
  <si>
    <t>threatq.com</t>
  </si>
  <si>
    <t>https://www.linkedin.com/pub/kristie-lin/b5/73a/41</t>
  </si>
  <si>
    <t>Sommer</t>
  </si>
  <si>
    <t>Advisor; former CMO and former Chief T-shirt Officer</t>
  </si>
  <si>
    <t>steve.sommer@splunk.com</t>
  </si>
  <si>
    <t>https://www.linkedin.com/pub/steve-sommer/0/19/674</t>
  </si>
  <si>
    <t>Woloszyk</t>
  </si>
  <si>
    <t>Web Developer &amp; Marketing Consultant</t>
  </si>
  <si>
    <t>johnw@jmjmarketingus.com</t>
  </si>
  <si>
    <t>JMJ Marketing Inc.</t>
  </si>
  <si>
    <t>jmjmarketingus.com</t>
  </si>
  <si>
    <t>https://www.linkedin.com/pub/john-woloszyk/80/295/923</t>
  </si>
  <si>
    <t>Wed Jan 03 2018 04:06:07</t>
  </si>
  <si>
    <t>Humbert</t>
  </si>
  <si>
    <t>Communications and Marketing-Operations Specialist</t>
  </si>
  <si>
    <t>mary.humbert@dieboldnixdorf.com</t>
  </si>
  <si>
    <t>Diebold Nixdorf</t>
  </si>
  <si>
    <t>https://www.linkedin.com/pub/mary-e-humbert/9/b8/3b1</t>
  </si>
  <si>
    <t>Wed Jan 03 2018 04:06:08</t>
  </si>
  <si>
    <t>Audra</t>
  </si>
  <si>
    <t>Implementation Specialist</t>
  </si>
  <si>
    <t>audra.williams@coxautoinc.com</t>
  </si>
  <si>
    <t>Cox Automotive Inc.</t>
  </si>
  <si>
    <t>https://www.linkedin.com/pub/audra-williams/5a/400/a68</t>
  </si>
  <si>
    <t>Wed Jan 03 2018 04:06:09</t>
  </si>
  <si>
    <t>3003 Summit Blvd.</t>
  </si>
  <si>
    <t>30319</t>
  </si>
  <si>
    <t>(855) 449-0010</t>
  </si>
  <si>
    <t>Landon</t>
  </si>
  <si>
    <t>II</t>
  </si>
  <si>
    <t>Public Affairs Officer</t>
  </si>
  <si>
    <t>landon.ii@navy.mil</t>
  </si>
  <si>
    <t>Naval Sea Systems Command (NAVSEA)</t>
  </si>
  <si>
    <t>https://www.linkedin.com/pub/landon-hutchens-ii/42/913/aa1</t>
  </si>
  <si>
    <t>Carlson</t>
  </si>
  <si>
    <t>ryan.carlson@okta.com</t>
  </si>
  <si>
    <t>Okta, Inc.</t>
  </si>
  <si>
    <t>Dasnet</t>
  </si>
  <si>
    <t>Garcia</t>
  </si>
  <si>
    <t>Associate Product Marketing Manager</t>
  </si>
  <si>
    <t>Sterling Talent Solutions</t>
  </si>
  <si>
    <t>https://www.linkedin.com/pub/ryan-carlson/0/86b/1a2</t>
  </si>
  <si>
    <t>wowway.com</t>
  </si>
  <si>
    <t>Wed Jan 03 2018 04:07:34</t>
  </si>
  <si>
    <t>(888) 722-7871</t>
  </si>
  <si>
    <t>Andre</t>
  </si>
  <si>
    <t>Perman</t>
  </si>
  <si>
    <t>Curated Ads Consultant at Google</t>
  </si>
  <si>
    <t>andre@intersourcesinc.com</t>
  </si>
  <si>
    <t>InterSources Inc</t>
  </si>
  <si>
    <t>chewy.com</t>
  </si>
  <si>
    <t>https://www.linkedin.com/pub/andre-perman/0/8/520</t>
  </si>
  <si>
    <t>Wed Jan 03 2018 04:06:11</t>
  </si>
  <si>
    <t>39159 Paseo Padre Pkwy</t>
  </si>
  <si>
    <t>(510) 870-1512</t>
  </si>
  <si>
    <t>Alan</t>
  </si>
  <si>
    <t>Lily</t>
  </si>
  <si>
    <t>Fudge</t>
  </si>
  <si>
    <t>Marketing Manager, Global Business Campaigns</t>
  </si>
  <si>
    <t>lily.kim@dropbox.com</t>
  </si>
  <si>
    <t>afudge@hortonworks.com</t>
  </si>
  <si>
    <t>Dropbox</t>
  </si>
  <si>
    <t>Hortonworks</t>
  </si>
  <si>
    <t>hortonworks.com</t>
  </si>
  <si>
    <t>https://www.linkedin.com/pub/lily-e-kim/39/b68/82b</t>
  </si>
  <si>
    <t>https://www.linkedin.com/pub/alan-fudge/0/281/a49</t>
  </si>
  <si>
    <t>Tue Jan 02 2018 05:04:17</t>
  </si>
  <si>
    <t xml:space="preserve">333 Brannan </t>
  </si>
  <si>
    <t>(415) 986-7057</t>
  </si>
  <si>
    <t>5470 Great America Pkwy</t>
  </si>
  <si>
    <t>(408) 916-4121</t>
  </si>
  <si>
    <t>Kendra</t>
  </si>
  <si>
    <t>Jenkins</t>
  </si>
  <si>
    <t>Chief Sales Marketing Officer/Partner</t>
  </si>
  <si>
    <t>kendra.jenkins@ccg-al.com</t>
  </si>
  <si>
    <t>The Computer Consulting Group, LLC</t>
  </si>
  <si>
    <t>ccg-al.com</t>
  </si>
  <si>
    <t>99designs.com</t>
  </si>
  <si>
    <t>https://www.linkedin.com/pub/kendra-jenkins/18/364/a71</t>
  </si>
  <si>
    <t>Montgomery</t>
  </si>
  <si>
    <t>Alabama</t>
  </si>
  <si>
    <t>445 Dexter Avenue Suite 4050</t>
  </si>
  <si>
    <t>36104</t>
  </si>
  <si>
    <t>(334) 270-2892</t>
  </si>
  <si>
    <t>kentik.com</t>
  </si>
  <si>
    <t>ScaleMatrix.com</t>
  </si>
  <si>
    <t>Barb</t>
  </si>
  <si>
    <t>Rechterman</t>
  </si>
  <si>
    <t>Chief Marketing Officer &amp; Chief Customer Officer</t>
  </si>
  <si>
    <t>brechterman@godaddy.com</t>
  </si>
  <si>
    <t>GoDaddy</t>
  </si>
  <si>
    <t>Aarons</t>
  </si>
  <si>
    <t>adam.aarons@okta.com</t>
  </si>
  <si>
    <t>https://www.linkedin.com/pub/barb-rechterman/14/343/209</t>
  </si>
  <si>
    <t>https://www.linkedin.com/pub/adam-aarons/0/111/438</t>
  </si>
  <si>
    <t>Wed Jan 03 2018 04:06:44</t>
  </si>
  <si>
    <t>Tue Jan 02 2018 05:14:47</t>
  </si>
  <si>
    <t>14455 North Hayden Rd</t>
  </si>
  <si>
    <t>(480) 505-8800</t>
  </si>
  <si>
    <t>collibra.com</t>
  </si>
  <si>
    <t>Current, Powered by GE</t>
  </si>
  <si>
    <t>informationbuilders.com</t>
  </si>
  <si>
    <t>tivo.com</t>
  </si>
  <si>
    <t>michael_williams@symantec.com</t>
  </si>
  <si>
    <t>nuodb.com</t>
  </si>
  <si>
    <t>https://www.linkedin.com/pub/michael-williams/0/1a9/443</t>
  </si>
  <si>
    <t>tradesy.com</t>
  </si>
  <si>
    <t>Linton</t>
  </si>
  <si>
    <t>Enterprise Chief Marketing Officer</t>
  </si>
  <si>
    <t>mike.linton@farmers.com</t>
  </si>
  <si>
    <t>Farmers Insurance Group of Companies</t>
  </si>
  <si>
    <t>sabre.com</t>
  </si>
  <si>
    <t>https://www.linkedin.com/pub/mike-linton/2/534/450</t>
  </si>
  <si>
    <t>4680 Wilshire Blvd</t>
  </si>
  <si>
    <t>90010</t>
  </si>
  <si>
    <t>(323) 932-3200</t>
  </si>
  <si>
    <t>Kamini</t>
  </si>
  <si>
    <t>kamini@tradesy.com</t>
  </si>
  <si>
    <t>Tradesy</t>
  </si>
  <si>
    <t>https://www.linkedin.com/pub/kamini-rangappan-lane/2/306/928</t>
  </si>
  <si>
    <t>Wed Jan 03 2018 04:27:40</t>
  </si>
  <si>
    <t>1217 2nd Street, FL 3</t>
  </si>
  <si>
    <t>mweber@eoriginal.com</t>
  </si>
  <si>
    <t>eOriginal, Inc.</t>
  </si>
  <si>
    <t>eoriginal.com</t>
  </si>
  <si>
    <t>https://www.linkedin.com/pub/michele-b-weber/0/1a4/a87</t>
  </si>
  <si>
    <t>Wed Jan 03 2018 04:28:26</t>
  </si>
  <si>
    <t>351 West Camden St</t>
  </si>
  <si>
    <t>21201</t>
  </si>
  <si>
    <t>(410) 659-9796</t>
  </si>
  <si>
    <t>BJ</t>
  </si>
  <si>
    <t>Schaknowski</t>
  </si>
  <si>
    <t>bschaknowski@vertafore.com</t>
  </si>
  <si>
    <t>Vertafore</t>
  </si>
  <si>
    <t>https://www.linkedin.com/pub/bj-schaknowski/0/8a3/877</t>
  </si>
  <si>
    <t>benjaminmoore.com</t>
  </si>
  <si>
    <t>Bartig</t>
  </si>
  <si>
    <t>mbartig@eventtracker.com</t>
  </si>
  <si>
    <t>EventTracker</t>
  </si>
  <si>
    <t>eventtracker.com</t>
  </si>
  <si>
    <t>https://www.linkedin.com/pub/mark-bartig/1/834/1</t>
  </si>
  <si>
    <t>Tue Jan 02 2018 05:02:15</t>
  </si>
  <si>
    <t>Finter</t>
  </si>
  <si>
    <t>Senior Vice President, Chief Marketing Officer</t>
  </si>
  <si>
    <t>8815 Centre Park Drive</t>
  </si>
  <si>
    <t>21045</t>
  </si>
  <si>
    <t>peter.finter@couchbase.com</t>
  </si>
  <si>
    <t>(410) 953-6776</t>
  </si>
  <si>
    <t>Couchbase</t>
  </si>
  <si>
    <t>https://www.linkedin.com/pub/peter-finter/0/473/683</t>
  </si>
  <si>
    <t>2440 W El Camino Real Ste 600</t>
  </si>
  <si>
    <t>(650) 417-7500</t>
  </si>
  <si>
    <t>Yeaton</t>
  </si>
  <si>
    <t>tim.yeaton@redhat.com</t>
  </si>
  <si>
    <t>Red Hat</t>
  </si>
  <si>
    <t>ustudio.com</t>
  </si>
  <si>
    <t>https://www.linkedin.com/pub/tim-yeaton/1/589/671</t>
  </si>
  <si>
    <t>Wed Jan 03 2018 04:07:23</t>
  </si>
  <si>
    <t>100 E. Davie St.</t>
  </si>
  <si>
    <t>(919) 754-4950</t>
  </si>
  <si>
    <t>episerver.com</t>
  </si>
  <si>
    <t>geezeo.com</t>
  </si>
  <si>
    <t>greenwayhealth.com</t>
  </si>
  <si>
    <t>Loren</t>
  </si>
  <si>
    <t>Jarrett</t>
  </si>
  <si>
    <t>ljarrett@progress.com</t>
  </si>
  <si>
    <t>maxta.com</t>
  </si>
  <si>
    <t>https://www.linkedin.com/pub/loren-jarrett/6/6a6/a41</t>
  </si>
  <si>
    <t>Wed Jan 03 2018 04:08:16</t>
  </si>
  <si>
    <t>darren.beck@solarwinds.com</t>
  </si>
  <si>
    <t>SolarWinds</t>
  </si>
  <si>
    <t>avanade.com</t>
  </si>
  <si>
    <t>https://www.linkedin.com/pub/darren-beck/1/4a1/115</t>
  </si>
  <si>
    <t>Building 2</t>
  </si>
  <si>
    <t>(512) 682-9300</t>
  </si>
  <si>
    <t>jitterbit.com</t>
  </si>
  <si>
    <t>Metzler</t>
  </si>
  <si>
    <t>Board Of Advisors</t>
  </si>
  <si>
    <t>rmetzler@transrisk.com</t>
  </si>
  <si>
    <t xml:space="preserve"> TransRisk</t>
  </si>
  <si>
    <t>Transportation/Trucking/Railroad</t>
  </si>
  <si>
    <t>https://www.linkedin.com/pub/richard-metzler/7/46b/518</t>
  </si>
  <si>
    <t>Chattanooga</t>
  </si>
  <si>
    <t>1500 Chestnut Street</t>
  </si>
  <si>
    <t>37408</t>
  </si>
  <si>
    <t>Riadh</t>
  </si>
  <si>
    <t>Dridi</t>
  </si>
  <si>
    <t>riadh.dridi@ringcentral.com</t>
  </si>
  <si>
    <t>RingCentral</t>
  </si>
  <si>
    <t>https://www.linkedin.com/pub/riadh-dridi/3/a77/ab1</t>
  </si>
  <si>
    <t>Belmont</t>
  </si>
  <si>
    <t>20 Davis Drive</t>
  </si>
  <si>
    <t>94002</t>
  </si>
  <si>
    <t>(650) 472-4100</t>
  </si>
  <si>
    <t>rackspace.com</t>
  </si>
  <si>
    <t>Judith</t>
  </si>
  <si>
    <t>Sim</t>
  </si>
  <si>
    <t>judith.sim@oracle.com</t>
  </si>
  <si>
    <t>Nilaver</t>
  </si>
  <si>
    <t>anilaver@bigpanda.io</t>
  </si>
  <si>
    <t>BigPanda</t>
  </si>
  <si>
    <t>https://www.linkedin.com/pub/ajay-nilaver/0/34a/980</t>
  </si>
  <si>
    <t>https://www.linkedin.com/pub/judith-sim/1/104/638</t>
  </si>
  <si>
    <t>888 Villa Street</t>
  </si>
  <si>
    <t>Veis</t>
  </si>
  <si>
    <t>jeff.veis@actian.com</t>
  </si>
  <si>
    <t>Actian Corporation</t>
  </si>
  <si>
    <t>313</t>
  </si>
  <si>
    <t>https://www.linkedin.com/pub/jeff-veis/0/516/b50</t>
  </si>
  <si>
    <t>(650) 587-5500</t>
  </si>
  <si>
    <t>amanda.johnson@greenwayhealth.com</t>
  </si>
  <si>
    <t>Greenway Health</t>
  </si>
  <si>
    <t>https://www.linkedin.com/pub/amanda-johnson/2/418/555</t>
  </si>
  <si>
    <t>Wed Jan 03 2018 04:29:39</t>
  </si>
  <si>
    <t>Carrollton</t>
  </si>
  <si>
    <t>100 Greenway Blvd.</t>
  </si>
  <si>
    <t>30117</t>
  </si>
  <si>
    <t>(866) 242-3805</t>
  </si>
  <si>
    <t>kimbleapps.com</t>
  </si>
  <si>
    <t>Latane</t>
  </si>
  <si>
    <t>Conant</t>
  </si>
  <si>
    <t>latane.conant@appirio.com</t>
  </si>
  <si>
    <t>Appirio</t>
  </si>
  <si>
    <t>https://www.linkedin.com/pub/latane-conant/5/730/618</t>
  </si>
  <si>
    <t>Wed Jan 03 2018 04:11:17</t>
  </si>
  <si>
    <t>201 S. Capitol Ave</t>
  </si>
  <si>
    <t>46225</t>
  </si>
  <si>
    <t>(317) 378-7300</t>
  </si>
  <si>
    <t>rick.jackson@qlik.com</t>
  </si>
  <si>
    <t>Qlik</t>
  </si>
  <si>
    <t>intelitycorp.com</t>
  </si>
  <si>
    <t>https://www.linkedin.com/pub/rick-jackson/10/893/602</t>
  </si>
  <si>
    <t>150 North Radnor Chester Rd.</t>
  </si>
  <si>
    <t>(888) 828-9768</t>
  </si>
  <si>
    <t>Ann</t>
  </si>
  <si>
    <t>Ruckstuhl</t>
  </si>
  <si>
    <t>SVP &amp; Chief Marketing Officer</t>
  </si>
  <si>
    <t>ann.ruckstuhl@unisys.com</t>
  </si>
  <si>
    <t>Unisys</t>
  </si>
  <si>
    <t>https://www.linkedin.com/pub/ann-sung-ruckstuhl/0/7b0/427</t>
  </si>
  <si>
    <t>Wed Jan 03 2018 04:08:29</t>
  </si>
  <si>
    <t>Blue Bell</t>
  </si>
  <si>
    <t>801 Lakeview Drive, Ste 100</t>
  </si>
  <si>
    <t>19422</t>
  </si>
  <si>
    <t>(215) 986-4011</t>
  </si>
  <si>
    <t>Mani</t>
  </si>
  <si>
    <t>Dasgupta</t>
  </si>
  <si>
    <t>Chief Marketing Officer, Global Business Services</t>
  </si>
  <si>
    <t>mani.dasgupta@ibm.com</t>
  </si>
  <si>
    <t>mwaintel.com</t>
  </si>
  <si>
    <t>https://www.linkedin.com/pub/mani-dasgupta/2/bb7/18b</t>
  </si>
  <si>
    <t>Wed Jan 03 2018 04:08:30</t>
  </si>
  <si>
    <t>Rita</t>
  </si>
  <si>
    <t>Selvaggi</t>
  </si>
  <si>
    <t>Operating Advisor</t>
  </si>
  <si>
    <t>rita.selvaggi@elsewhere.partners</t>
  </si>
  <si>
    <t>Elsewhere Partners</t>
  </si>
  <si>
    <t>https://www.linkedin.com/pub/rita-selvaggi/0/96/595</t>
  </si>
  <si>
    <t>Wed Jan 03 2018 04:08:31</t>
  </si>
  <si>
    <t>300 W. Sixth St.</t>
  </si>
  <si>
    <t>Joyce</t>
  </si>
  <si>
    <t>joyce.kim@Arm.com</t>
  </si>
  <si>
    <t>Arm</t>
  </si>
  <si>
    <t>https://www.linkedin.com/pub/joyce-kim/0/26/419</t>
  </si>
  <si>
    <t>Cambs</t>
  </si>
  <si>
    <t>110 Fulbourn Road</t>
  </si>
  <si>
    <t>CB1 9NJ</t>
  </si>
  <si>
    <t>01223 400400</t>
  </si>
  <si>
    <t>Schmitz</t>
  </si>
  <si>
    <t>jeffrey.schmitz@zebra.com</t>
  </si>
  <si>
    <t>Zebra Technologies</t>
  </si>
  <si>
    <t>https://www.linkedin.com/pub/jeffrey-schmitz/2/630/944</t>
  </si>
  <si>
    <t>Wed Jan 03 2018 04:08:34</t>
  </si>
  <si>
    <t>Lincolnshire</t>
  </si>
  <si>
    <t>3 Overlook Point</t>
  </si>
  <si>
    <t>60069</t>
  </si>
  <si>
    <t>(847) 634-6700</t>
  </si>
  <si>
    <t>Bain</t>
  </si>
  <si>
    <t>thomas.bain@centripetalnetworks.com</t>
  </si>
  <si>
    <t>Centripetal Networks</t>
  </si>
  <si>
    <t>https://www.linkedin.com/pub/thomas-bain/7/66a/8a6</t>
  </si>
  <si>
    <t>2251 Corporate Park Drive, Suite 150</t>
  </si>
  <si>
    <t>(571) 252-5080</t>
  </si>
  <si>
    <t>vonbriesen.com</t>
  </si>
  <si>
    <t>Kofoid</t>
  </si>
  <si>
    <t>Chief Operating Officer (Marketing Cloud)</t>
  </si>
  <si>
    <t>akofoid@salesforce.com</t>
  </si>
  <si>
    <t>https://www.linkedin.com/pub/andy-kofoid/1/7a9/937</t>
  </si>
  <si>
    <t>Wed Jan 03 2018 04:09:07</t>
  </si>
  <si>
    <t>Donovan</t>
  </si>
  <si>
    <t>Neustar, Inc.</t>
  </si>
  <si>
    <t>hyland.com</t>
  </si>
  <si>
    <t>Sterling</t>
  </si>
  <si>
    <t>20166</t>
  </si>
  <si>
    <t>Tifenn</t>
  </si>
  <si>
    <t>Kwan</t>
  </si>
  <si>
    <t>tkwan@ariba.com</t>
  </si>
  <si>
    <t>https://www.linkedin.com/pub/tifenn-dano-kwan/0/a7b/43a</t>
  </si>
  <si>
    <t>Allworth</t>
  </si>
  <si>
    <t>james@zenrez.com</t>
  </si>
  <si>
    <t>Zenrez</t>
  </si>
  <si>
    <t>https://www.linkedin.com/pub/james-allworth/1/95b/684</t>
  </si>
  <si>
    <t>447 Battery St</t>
  </si>
  <si>
    <t>laaser911.com</t>
  </si>
  <si>
    <t>Layne</t>
  </si>
  <si>
    <t>elizabeth.layne@appearhere.co.uk</t>
  </si>
  <si>
    <t>Appear Here</t>
  </si>
  <si>
    <t>https://www.linkedin.com/pub/elizabeth-trongone-layne/3/b74/485</t>
  </si>
  <si>
    <t>13-19 Vine Hill</t>
  </si>
  <si>
    <t>EC1R 5DW</t>
  </si>
  <si>
    <t>020 3096 2180</t>
  </si>
  <si>
    <t>Allardyce</t>
  </si>
  <si>
    <t>jay.allardyce@ge.com</t>
  </si>
  <si>
    <t>https://www.linkedin.com/pub/jay-allardyce/0/246/371</t>
  </si>
  <si>
    <t>greg.isaacs@productplacement.com</t>
  </si>
  <si>
    <t>Branded Entertainment Network</t>
  </si>
  <si>
    <t>Arrow.com</t>
  </si>
  <si>
    <t>https://www.linkedin.com/pub/greg-isaacs/0/7/5b0</t>
  </si>
  <si>
    <t>15250 Ventura Blvd</t>
  </si>
  <si>
    <t>91403</t>
  </si>
  <si>
    <t>(818) 982-3603</t>
  </si>
  <si>
    <t>ambrahealth.com</t>
  </si>
  <si>
    <t>Attal</t>
  </si>
  <si>
    <t>aattal@chewy.com</t>
  </si>
  <si>
    <t>Chewy</t>
  </si>
  <si>
    <t>https://www.linkedin.com/pub/alan-attal/38/98a/12a</t>
  </si>
  <si>
    <t>Wed Jan 03 2018 04:25:35</t>
  </si>
  <si>
    <t>Dania Beach</t>
  </si>
  <si>
    <t>1855 Griffin Road</t>
  </si>
  <si>
    <t>33004</t>
  </si>
  <si>
    <t>Chief Operating Officer (COO), Marketing</t>
  </si>
  <si>
    <t>sam@salesforce.com</t>
  </si>
  <si>
    <t>https://www.linkedin.com/pub/sam-allen/0/253/327</t>
  </si>
  <si>
    <t>Gobbi</t>
  </si>
  <si>
    <t>agobbi@secureworks.com</t>
  </si>
  <si>
    <t>Secureworks</t>
  </si>
  <si>
    <t>oklink.com</t>
  </si>
  <si>
    <t>https://www.linkedin.com/pub/alexandra-gobbi/0/480/228</t>
  </si>
  <si>
    <t>1 Concourse Parkway</t>
  </si>
  <si>
    <t>(404) 327-6339</t>
  </si>
  <si>
    <t>Sidra</t>
  </si>
  <si>
    <t>Berman</t>
  </si>
  <si>
    <t>sidra.berman@tangoe.com</t>
  </si>
  <si>
    <t>Tangoe</t>
  </si>
  <si>
    <t>https://www.linkedin.com/pub/sidra-berman/0/19b/741</t>
  </si>
  <si>
    <t>Parsippany</t>
  </si>
  <si>
    <t>169 Lackawanna Ave.</t>
  </si>
  <si>
    <t>07054</t>
  </si>
  <si>
    <t>(973) 257-0300</t>
  </si>
  <si>
    <t>Lemont</t>
  </si>
  <si>
    <t>dlemont@kuebix.com</t>
  </si>
  <si>
    <t>Kuebix</t>
  </si>
  <si>
    <t>kuebix.com</t>
  </si>
  <si>
    <t>https://www.linkedin.com/pub/dave-lemont/8/655/a57</t>
  </si>
  <si>
    <t>Wed Jan 03 2018 04:35:49</t>
  </si>
  <si>
    <t>5 Mill &amp; Main Place</t>
  </si>
  <si>
    <t>(800) 220-8610</t>
  </si>
  <si>
    <t>overdrive.com</t>
  </si>
  <si>
    <t>Cahak</t>
  </si>
  <si>
    <t>brian@clearhead.me</t>
  </si>
  <si>
    <t>https://www.linkedin.com/pub/brian-cahak/1/626/574</t>
  </si>
  <si>
    <t>Tue Jan 02 2018 05:21:49</t>
  </si>
  <si>
    <t>Zenreach.com</t>
  </si>
  <si>
    <t>Horn</t>
  </si>
  <si>
    <t>Chief Marketing Officer and Revenue Operations</t>
  </si>
  <si>
    <t>scott.horn@247.ai</t>
  </si>
  <si>
    <t>solimarsystems.com</t>
  </si>
  <si>
    <t>https://www.linkedin.com/pub/scott-horn/3/a08/35b</t>
  </si>
  <si>
    <t>Wed Jan 03 2018 04:09:16</t>
  </si>
  <si>
    <t>occasionbrands.com</t>
  </si>
  <si>
    <t>Dali</t>
  </si>
  <si>
    <t>Rajic</t>
  </si>
  <si>
    <t>dali.rajic@appdynamics.com</t>
  </si>
  <si>
    <t>AppDynamics</t>
  </si>
  <si>
    <t>appdynamics.com</t>
  </si>
  <si>
    <t>https://www.linkedin.com/pub/dali-rajic/0/912/295</t>
  </si>
  <si>
    <t>Tue Jan 02 2018 05:03:54</t>
  </si>
  <si>
    <t>(415) 442-8400</t>
  </si>
  <si>
    <t>Subbu</t>
  </si>
  <si>
    <t>Iyer</t>
  </si>
  <si>
    <t>subbu.iyer@riverbed.com</t>
  </si>
  <si>
    <t>Riverbed Technology</t>
  </si>
  <si>
    <t>https://www.linkedin.com/pub/subbu-iyer/0/130/a66</t>
  </si>
  <si>
    <t>Wed Jan 03 2018 04:20:54</t>
  </si>
  <si>
    <t>(415) 247-8800</t>
  </si>
  <si>
    <t>Owen</t>
  </si>
  <si>
    <t>Brand Ambassador &amp; Social Influencer</t>
  </si>
  <si>
    <t>mowen@adobe.com</t>
  </si>
  <si>
    <t>Adobe</t>
  </si>
  <si>
    <t>https://www.linkedin.com/pub/matthew-owen/0/7b9/844</t>
  </si>
  <si>
    <t>Wed Jan 03 2018 04:21:14</t>
  </si>
  <si>
    <t>345 Park Avenue</t>
  </si>
  <si>
    <t>95110-2704</t>
  </si>
  <si>
    <t>(408) 536-6000</t>
  </si>
  <si>
    <t>Toubin</t>
  </si>
  <si>
    <t>barry.toubin@benjaminmoore.com</t>
  </si>
  <si>
    <t>Benjamin Moore &amp; Co.</t>
  </si>
  <si>
    <t>https://www.linkedin.com/pub/barry-toubin/0/89b/923</t>
  </si>
  <si>
    <t>Wed Jan 03 2018 04:28:33</t>
  </si>
  <si>
    <t>101 Paragon Drive</t>
  </si>
  <si>
    <t>(855) 724-6802</t>
  </si>
  <si>
    <t>Pam</t>
  </si>
  <si>
    <t>Webber</t>
  </si>
  <si>
    <t>pam.webber@99designs.com</t>
  </si>
  <si>
    <t>99designs</t>
  </si>
  <si>
    <t>https://www.linkedin.com/pub/pam-webber/0/10/78b</t>
  </si>
  <si>
    <t>Wed Jan 03 2018 04:26:19</t>
  </si>
  <si>
    <t>Richmond</t>
  </si>
  <si>
    <t>41 Stewart Street</t>
  </si>
  <si>
    <t>VIC 3121</t>
  </si>
  <si>
    <t>(800) 513-1678</t>
  </si>
  <si>
    <t>matthew@tripactions.com</t>
  </si>
  <si>
    <t>TripActions</t>
  </si>
  <si>
    <t>https://www.linkedin.com/pub/matthew-smith/14/8b2/798</t>
  </si>
  <si>
    <t>Wed Jan 03 2018 04:21:49</t>
  </si>
  <si>
    <t xml:space="preserve">409 Sherman Avenue </t>
  </si>
  <si>
    <t>(888) 505-8747</t>
  </si>
  <si>
    <t>Walt</t>
  </si>
  <si>
    <t>Chief Information Officer &amp; Chief Marketing Officer</t>
  </si>
  <si>
    <t>wcarter@primarycapital.com</t>
  </si>
  <si>
    <t>Primary Capital Mortgage, LLC - NMLS ID #3076</t>
  </si>
  <si>
    <t>https://www.linkedin.com/pub/walt-carter/0/3a6/a2b</t>
  </si>
  <si>
    <t>Wed Jan 03 2018 04:21:56</t>
  </si>
  <si>
    <t>Hamlin</t>
  </si>
  <si>
    <t>frank.hamlin@tailoredbrands.com</t>
  </si>
  <si>
    <t>Tailored Brands, Inc.</t>
  </si>
  <si>
    <t>https://www.linkedin.com/pub/frank-hamlin/3/695/a95</t>
  </si>
  <si>
    <t>Wed Jan 03 2018 04:22:03</t>
  </si>
  <si>
    <t>6100 Stevenson Blvd.</t>
  </si>
  <si>
    <t>(281) 776-7575</t>
  </si>
  <si>
    <t>Korst</t>
  </si>
  <si>
    <t>jeremy.korst@avalara.com</t>
  </si>
  <si>
    <t>Avalara</t>
  </si>
  <si>
    <t>https://www.linkedin.com/pub/jeremy-korst/0/22b/987</t>
  </si>
  <si>
    <t>Wed Jan 03 2018 04:22:09</t>
  </si>
  <si>
    <t>1100 2nd Ave</t>
  </si>
  <si>
    <t>(206) 826-4900</t>
  </si>
  <si>
    <t>Shelby</t>
  </si>
  <si>
    <t>Founder, CEO, Chief Community Officer, VP of Marketing, Board Director (Current role)</t>
  </si>
  <si>
    <t>shelby@turo.com</t>
  </si>
  <si>
    <t>https://www.linkedin.com/pub/shelby-clark/1/576/63a</t>
  </si>
  <si>
    <t>Wed Jan 03 2018 04:22:24</t>
  </si>
  <si>
    <t>Raskin</t>
  </si>
  <si>
    <t>draskin@kinetica.com</t>
  </si>
  <si>
    <t>https://www.linkedin.com/pub/daniel-raskin/0/a26/290</t>
  </si>
  <si>
    <t>Wed Jan 03 2018 04:31:43</t>
  </si>
  <si>
    <t>CTO</t>
  </si>
  <si>
    <t>sara.gardner@hitachiinsightgroup.com</t>
  </si>
  <si>
    <t>Hitachi Insight Group</t>
  </si>
  <si>
    <t>https://www.linkedin.com/pub/sara-gardner/0/35a/17b</t>
  </si>
  <si>
    <t>Wed Jan 03 2018 04:22:40</t>
  </si>
  <si>
    <t>3315 Scott Boulevard</t>
  </si>
  <si>
    <t>95054-3103</t>
  </si>
  <si>
    <t>(800) 448-2244</t>
  </si>
  <si>
    <t>Jaime</t>
  </si>
  <si>
    <t>Chambron</t>
  </si>
  <si>
    <t>VP Customer Engagement (Experience Design, Blockchain, IoT, Marketing, Digital Experience Platforms)</t>
  </si>
  <si>
    <t>jaime.chambron@nttdata.com</t>
  </si>
  <si>
    <t>https://www.linkedin.com/pub/jaime-chambron/0/154/b93</t>
  </si>
  <si>
    <t>Wed Jan 03 2018 04:22:47</t>
  </si>
  <si>
    <t>Estep</t>
  </si>
  <si>
    <t xml:space="preserve">Chief Revenue Officer </t>
  </si>
  <si>
    <t>bestep@iseatz.com</t>
  </si>
  <si>
    <t>iSeatz</t>
  </si>
  <si>
    <t>iSeatz.com</t>
  </si>
  <si>
    <t>https://www.linkedin.com/pub/bryan-estep/11/201/609</t>
  </si>
  <si>
    <t>Tue Jan 02 2018 05:41:28</t>
  </si>
  <si>
    <t>Louisiana</t>
  </si>
  <si>
    <t>643 Magazine Street</t>
  </si>
  <si>
    <t>(504) 586-1234</t>
  </si>
  <si>
    <t>Clayton</t>
  </si>
  <si>
    <t>Hinchman</t>
  </si>
  <si>
    <t>chinchman@ignitenow.net</t>
  </si>
  <si>
    <t>Ignite - Fueling Innovation</t>
  </si>
  <si>
    <t>https://www.linkedin.com/pub/clayton-hinchman/31/b44/194</t>
  </si>
  <si>
    <t>Wed Jan 03 2018 04:22:59</t>
  </si>
  <si>
    <t>SCP</t>
  </si>
  <si>
    <t>Chief Executive Officer &amp; Founder</t>
  </si>
  <si>
    <t>george@talendrome.com</t>
  </si>
  <si>
    <t>Talendrome</t>
  </si>
  <si>
    <t>https://www.linkedin.com/pub/george-abraham-shrm-scp/4/808/b6b</t>
  </si>
  <si>
    <t>Wed Jan 03 2018 04:23:07</t>
  </si>
  <si>
    <t>Novi</t>
  </si>
  <si>
    <t>44830</t>
  </si>
  <si>
    <t>48377</t>
  </si>
  <si>
    <t>Billman</t>
  </si>
  <si>
    <t>Senior Vice President</t>
  </si>
  <si>
    <t>kendall.billman@autoalert.com</t>
  </si>
  <si>
    <t>AutoAlert</t>
  </si>
  <si>
    <t>https://www.linkedin.com/pub/kendall-billman/1/a3/5a9</t>
  </si>
  <si>
    <t>Wed Jan 03 2018 04:23:16</t>
  </si>
  <si>
    <t>114 W 11st St</t>
  </si>
  <si>
    <t>64105</t>
  </si>
  <si>
    <t>(888) 998-8575</t>
  </si>
  <si>
    <t>Spelhaug</t>
  </si>
  <si>
    <t>General Manager- Tech for Social Impact</t>
  </si>
  <si>
    <t>justins@microsoft.com</t>
  </si>
  <si>
    <t>https://www.linkedin.com/pub/justin-spelhaug/10/877/481</t>
  </si>
  <si>
    <t>Wed Jan 03 2018 04:23:31</t>
  </si>
  <si>
    <t>Senior Field Technician</t>
  </si>
  <si>
    <t>william.berry@fieldnation.com</t>
  </si>
  <si>
    <t>https://www.linkedin.com/pub/william-berry/a5/64a/b12</t>
  </si>
  <si>
    <t>Wed Jan 03 2018 04:23:39</t>
  </si>
  <si>
    <t>the-mcorp.com</t>
  </si>
  <si>
    <t>stripe.com</t>
  </si>
  <si>
    <t>Solomon</t>
  </si>
  <si>
    <t>marc.solomon@threatq.com</t>
  </si>
  <si>
    <t>ThreatQuotient</t>
  </si>
  <si>
    <t>https://www.linkedin.com/pub/marc-solomon/1/b6/568</t>
  </si>
  <si>
    <t>Wed Jan 03 2018 04:24:39</t>
  </si>
  <si>
    <t>Beasley</t>
  </si>
  <si>
    <t>ann.beasley@allscripts.com</t>
  </si>
  <si>
    <t>Allscripts</t>
  </si>
  <si>
    <t>https://www.linkedin.com/pub/ann-marie-beasley/0/5bb/b67</t>
  </si>
  <si>
    <t>Wed Jan 03 2018 04:24:32</t>
  </si>
  <si>
    <t>(800) 334-8534</t>
  </si>
  <si>
    <t>Sarbiewski</t>
  </si>
  <si>
    <t>msarbiewski@kentik.com</t>
  </si>
  <si>
    <t>Kentik</t>
  </si>
  <si>
    <t>https://www.linkedin.com/pub/mark-sarbiewski/0/648/257</t>
  </si>
  <si>
    <t>Wed Jan 03 2018 04:26:26</t>
  </si>
  <si>
    <t>(844) 356-3278</t>
  </si>
  <si>
    <t>Russell</t>
  </si>
  <si>
    <t>Chief Marketing &amp; Sales Officer</t>
  </si>
  <si>
    <t>srussell@wowway.com</t>
  </si>
  <si>
    <t>WOW! Internet, Cable &amp; Phone</t>
  </si>
  <si>
    <t>https://www.linkedin.com/pub/scott-russell/4/767/397</t>
  </si>
  <si>
    <t>Wed Jan 03 2018 04:25:27</t>
  </si>
  <si>
    <t>Englewood</t>
  </si>
  <si>
    <t>7887 E. Belleview Avenue</t>
  </si>
  <si>
    <t>star2star.com</t>
  </si>
  <si>
    <t>Ensell</t>
  </si>
  <si>
    <t>HyperGrid - Public Cloud Experience, Everywhere</t>
  </si>
  <si>
    <t>Phillips</t>
  </si>
  <si>
    <t>barry.phillips@maxta.com</t>
  </si>
  <si>
    <t>Maxta Inc.</t>
  </si>
  <si>
    <t>https://www.linkedin.com/pub/barry-phillips/7/806/8b6</t>
  </si>
  <si>
    <t>Wed Jan 03 2018 04:29:52</t>
  </si>
  <si>
    <t>2350 Mission College Blvd.</t>
  </si>
  <si>
    <t>(669) 228-2800</t>
  </si>
  <si>
    <t>Co-Founder - Chief Sales &amp; Marketing Officer (CSMO)</t>
  </si>
  <si>
    <t>chris.orlando@scalematrix.com</t>
  </si>
  <si>
    <t>ScaleMatrix</t>
  </si>
  <si>
    <t>https://www.linkedin.com/pub/chris-orlando/1/538/459</t>
  </si>
  <si>
    <t>Wed Jan 03 2018 04:26:38</t>
  </si>
  <si>
    <t>5775 Kearny Villa Rd</t>
  </si>
  <si>
    <t>92123-1111</t>
  </si>
  <si>
    <t>(888) 349-9994</t>
  </si>
  <si>
    <t>Tetlow</t>
  </si>
  <si>
    <t>VP, Chief Marketing Officer</t>
  </si>
  <si>
    <t>mary.tetlow@collibra.com</t>
  </si>
  <si>
    <t>Collibra</t>
  </si>
  <si>
    <t>https://www.linkedin.com/pub/mary-tetlow/0/520/798</t>
  </si>
  <si>
    <t>Wed Jan 03 2018 04:26:54</t>
  </si>
  <si>
    <t>Brussels</t>
  </si>
  <si>
    <t>Brussels Capital Region</t>
  </si>
  <si>
    <t>Oorlogskruisenlaan 116</t>
  </si>
  <si>
    <t>1120</t>
  </si>
  <si>
    <t>02 894 79 60</t>
  </si>
  <si>
    <t>Corcoran</t>
  </si>
  <si>
    <t>michael_corcoran@informationbuilders.com</t>
  </si>
  <si>
    <t>Information Builders</t>
  </si>
  <si>
    <t>https://www.linkedin.com/pub/michael-corcoran/11/794/a1</t>
  </si>
  <si>
    <t>Wed Jan 03 2018 04:27:01</t>
  </si>
  <si>
    <t>2 Penn Plaza</t>
  </si>
  <si>
    <t>10121-2898</t>
  </si>
  <si>
    <t>(212) 736-4433</t>
  </si>
  <si>
    <t>Zijderveld</t>
  </si>
  <si>
    <t>gabi.zijderveld@affectiva.com</t>
  </si>
  <si>
    <t>Affectiva</t>
  </si>
  <si>
    <t>affectiva.com</t>
  </si>
  <si>
    <t>https://www.linkedin.com/pub/gabi-zijderveld/0/54/1b1</t>
  </si>
  <si>
    <t>Wed Jan 03 2018 04:27:12</t>
  </si>
  <si>
    <t>294 Washington Street</t>
  </si>
  <si>
    <t>(781) 996-3037</t>
  </si>
  <si>
    <t>Schremp</t>
  </si>
  <si>
    <t>tschremp@tivo.com</t>
  </si>
  <si>
    <t>TiVo</t>
  </si>
  <si>
    <t>https://www.linkedin.com/pub/ted-schremp/11/83a/b73</t>
  </si>
  <si>
    <t>Wed Jan 03 2018 04:27:19</t>
  </si>
  <si>
    <t>2160 Gold St.</t>
  </si>
  <si>
    <t>95002</t>
  </si>
  <si>
    <t>(408) 519-9100</t>
  </si>
  <si>
    <t>Boehm</t>
  </si>
  <si>
    <t>jboehm@nuodb.com</t>
  </si>
  <si>
    <t>NuoDB</t>
  </si>
  <si>
    <t>https://www.linkedin.com/pub/jeff-boehm/0/1a7/713</t>
  </si>
  <si>
    <t>Wed Jan 03 2018 04:27:26</t>
  </si>
  <si>
    <t>150 CambridgePark Drive</t>
  </si>
  <si>
    <t>(617) 500-0001</t>
  </si>
  <si>
    <t>Veracode</t>
  </si>
  <si>
    <t>Vinit</t>
  </si>
  <si>
    <t>Doshi</t>
  </si>
  <si>
    <t>Chief Product and Marketing Officer, Airline Solutions</t>
  </si>
  <si>
    <t>vinit.doshi@sabre.com</t>
  </si>
  <si>
    <t>Sabre Corporation</t>
  </si>
  <si>
    <t>https://www.linkedin.com/pub/vinit-doshi/0/31/595</t>
  </si>
  <si>
    <t>Wed Jan 03 2018 04:27:59</t>
  </si>
  <si>
    <t>Southlake</t>
  </si>
  <si>
    <t>3150 Sabre Drive</t>
  </si>
  <si>
    <t>76092</t>
  </si>
  <si>
    <t>(682) 605-1000</t>
  </si>
  <si>
    <t>Fredrick</t>
  </si>
  <si>
    <t>todd.fredrick@cloudistics.com</t>
  </si>
  <si>
    <t>Cloudistics</t>
  </si>
  <si>
    <t>cloudistics.com</t>
  </si>
  <si>
    <t>https://www.linkedin.com/pub/todd-fredrick/0/437/986</t>
  </si>
  <si>
    <t>Tue Jan 02 2018 06:15:13</t>
  </si>
  <si>
    <t>11600 Sunrise Valley Dr., Suite 210</t>
  </si>
  <si>
    <t>(703) 570-8880</t>
  </si>
  <si>
    <t>Wes</t>
  </si>
  <si>
    <t>Durow</t>
  </si>
  <si>
    <t>Mitel Networks</t>
  </si>
  <si>
    <t>Farris</t>
  </si>
  <si>
    <t>heidi@ustudio.com</t>
  </si>
  <si>
    <t>uStudio</t>
  </si>
  <si>
    <t>34</t>
  </si>
  <si>
    <t>https://www.linkedin.com/pub/heidi-farris/3/296/274</t>
  </si>
  <si>
    <t>Wed Jan 03 2018 04:29:00</t>
  </si>
  <si>
    <t>1806 Rio Grande St.</t>
  </si>
  <si>
    <t>(888) 609-1145</t>
  </si>
  <si>
    <t>Norwood</t>
  </si>
  <si>
    <t>Executive Vice President Strategy, Chief Marketing Officer</t>
  </si>
  <si>
    <t>james.norwood@episerver.com</t>
  </si>
  <si>
    <t>Episerver</t>
  </si>
  <si>
    <t>https://www.linkedin.com/pub/james-norwood/8/159/204</t>
  </si>
  <si>
    <t>Wed Jan 03 2018 04:29:09</t>
  </si>
  <si>
    <t>542 Amherst Street</t>
  </si>
  <si>
    <t>03063</t>
  </si>
  <si>
    <t>(603) 594-0249</t>
  </si>
  <si>
    <t>McDowell</t>
  </si>
  <si>
    <t>amym@occasionbrands.com</t>
  </si>
  <si>
    <t>Occasion Brands (PromGirl, SimplyDresses)</t>
  </si>
  <si>
    <t>https://www.linkedin.com/pub/amy-mcdowell/7/640/a69</t>
  </si>
  <si>
    <t>Wed Jan 03 2018 04:36:19</t>
  </si>
  <si>
    <t>1441 Broadway</t>
  </si>
  <si>
    <t>(302) 279-1052</t>
  </si>
  <si>
    <t>Clagett</t>
  </si>
  <si>
    <t>Chief Marketing Officer &amp; Investor</t>
  </si>
  <si>
    <t>bclagett@geezeo.com</t>
  </si>
  <si>
    <t>Geezeo</t>
  </si>
  <si>
    <t>https://www.linkedin.com/pub/bryan-clagett/1/571/413</t>
  </si>
  <si>
    <t>Wed Jan 03 2018 04:29:24</t>
  </si>
  <si>
    <t>35 Braintree Hill Office Park</t>
  </si>
  <si>
    <t>02186</t>
  </si>
  <si>
    <t>Comstock</t>
  </si>
  <si>
    <t>tom.comstock@edisonenergy.com</t>
  </si>
  <si>
    <t>Edison Energy, LLC</t>
  </si>
  <si>
    <t>edisonenergy.com</t>
  </si>
  <si>
    <t>https://www.linkedin.com/pub/tom-comstock/0/b29/6b0</t>
  </si>
  <si>
    <t>Tue Jan 02 2018 05:36:14</t>
  </si>
  <si>
    <t>17875 Von Karman Ave., Suite 100</t>
  </si>
  <si>
    <t>92614</t>
  </si>
  <si>
    <t>Wrbanek</t>
  </si>
  <si>
    <t>jwrbanek@sumnerone.com</t>
  </si>
  <si>
    <t>SumnerOne</t>
  </si>
  <si>
    <t>sumnerone.com</t>
  </si>
  <si>
    <t>https://www.linkedin.com/pub/james-wrbanek/4/2ba/272</t>
  </si>
  <si>
    <t>Tue Jan 02 2018 05:28:09</t>
  </si>
  <si>
    <t>St. Louis</t>
  </si>
  <si>
    <t>6717 Waldemar Ave.</t>
  </si>
  <si>
    <t>63139</t>
  </si>
  <si>
    <t>(314) 633-8000</t>
  </si>
  <si>
    <t>Stella</t>
  </si>
  <si>
    <t>Goulet</t>
  </si>
  <si>
    <t>stella.goulet@avanade.com</t>
  </si>
  <si>
    <t>Avanade</t>
  </si>
  <si>
    <t>https://www.linkedin.com/pub/stella-backler-goulet/4/bb2/597</t>
  </si>
  <si>
    <t>Wed Jan 03 2018 04:29:59</t>
  </si>
  <si>
    <t>818 Stewart Street</t>
  </si>
  <si>
    <t>(206) 239-5600</t>
  </si>
  <si>
    <t>Peel</t>
  </si>
  <si>
    <t>Chief Strategy Officer, CMO - We are hiring in Sales, SDRs, Prod. Mgmt, SE's, PS, Dev - message me!</t>
  </si>
  <si>
    <t>simon.peel@jitterbit.com</t>
  </si>
  <si>
    <t>Jitterbit</t>
  </si>
  <si>
    <t>https://www.linkedin.com/pub/simon-peel/0/28/ab5</t>
  </si>
  <si>
    <t>Wed Jan 03 2018 04:30:22</t>
  </si>
  <si>
    <t>Alameda</t>
  </si>
  <si>
    <t>1301 Marina Village Parkway</t>
  </si>
  <si>
    <t>94501</t>
  </si>
  <si>
    <t>(877) 852-3500</t>
  </si>
  <si>
    <t>Woodson</t>
  </si>
  <si>
    <t>Chief of Staff to the Senior Vice President and Global Chief Marketing Officer</t>
  </si>
  <si>
    <t>rachel.woodson@rackspace.com</t>
  </si>
  <si>
    <t>Rackspace</t>
  </si>
  <si>
    <t>https://www.linkedin.com/pub/rachel-chan-woodson/6/63a/b19</t>
  </si>
  <si>
    <t>Wed Jan 03 2018 04:30:53</t>
  </si>
  <si>
    <t>1 Fanatical Place</t>
  </si>
  <si>
    <t>78218</t>
  </si>
  <si>
    <t>(210) 312-4000</t>
  </si>
  <si>
    <t>Agona</t>
  </si>
  <si>
    <t>Ensono</t>
  </si>
  <si>
    <t>foursquare.com</t>
  </si>
  <si>
    <t>Jacqueline</t>
  </si>
  <si>
    <t>Woods</t>
  </si>
  <si>
    <t>jacqueline.woods@ibm.com</t>
  </si>
  <si>
    <t>https://www.linkedin.com/pub/jacqueline-d-woods/0/477/361</t>
  </si>
  <si>
    <t>Wed Jan 03 2018 04:31:50</t>
  </si>
  <si>
    <t>Robinson</t>
  </si>
  <si>
    <t>Co-Founder &amp; Chief Marketing Officer</t>
  </si>
  <si>
    <t>mark.robinson@kimbleapps.com</t>
  </si>
  <si>
    <t>Kimble Applications</t>
  </si>
  <si>
    <t>aprimo.com</t>
  </si>
  <si>
    <t>https://www.linkedin.com/pub/mark-robinson/0/813/781</t>
  </si>
  <si>
    <t>Wed Jan 03 2018 04:32:05</t>
  </si>
  <si>
    <t>8 Boundary Row</t>
  </si>
  <si>
    <t>SE1 8HP</t>
  </si>
  <si>
    <t>020 3006 9222</t>
  </si>
  <si>
    <t>gregg.hopkins@intelitycorp.com</t>
  </si>
  <si>
    <t>Intelity</t>
  </si>
  <si>
    <t>https://www.linkedin.com/pub/gregg-hopkins/0/96b/24b</t>
  </si>
  <si>
    <t>Wed Jan 03 2018 04:32:23</t>
  </si>
  <si>
    <t>7335 West Sand Lake Road</t>
  </si>
  <si>
    <t>(407) 965-2222</t>
  </si>
  <si>
    <t>Caskey</t>
  </si>
  <si>
    <t>brian.caskey@go2vanguard.com</t>
  </si>
  <si>
    <t>Vanguard Integrity Professionals</t>
  </si>
  <si>
    <t>go2vanguard.com</t>
  </si>
  <si>
    <t>https://www.linkedin.com/pub/brian-caskey/0/558/717</t>
  </si>
  <si>
    <t>Tue Jan 02 2018 05:35:01</t>
  </si>
  <si>
    <t>NV</t>
  </si>
  <si>
    <t>6625 S. Eastern Avenue</t>
  </si>
  <si>
    <t>(702) 794-0014</t>
  </si>
  <si>
    <t>Jenna</t>
  </si>
  <si>
    <t>Stramaglio</t>
  </si>
  <si>
    <t>jenna.stramaglio@mwaintel.com</t>
  </si>
  <si>
    <t>MWA Intelligence, Inc.</t>
  </si>
  <si>
    <t>mapp.com</t>
  </si>
  <si>
    <t>45</t>
  </si>
  <si>
    <t>https://www.linkedin.com/pub/jenna-stramaglio/b/469/aaa</t>
  </si>
  <si>
    <t>Wed Jan 03 2018 04:32:36</t>
  </si>
  <si>
    <t>15990 N. Greenway-Hayden Loop</t>
  </si>
  <si>
    <t>(480) 538-5900</t>
  </si>
  <si>
    <t>Sandeep</t>
  </si>
  <si>
    <t>Wonderous</t>
  </si>
  <si>
    <t>stackoverflow.com</t>
  </si>
  <si>
    <t>Caraher</t>
  </si>
  <si>
    <t>Chief Information Officer &amp; Director of Operations</t>
  </si>
  <si>
    <t>wcaraher@vonbriesen.com</t>
  </si>
  <si>
    <t>von Briesen &amp; Roper, s.c.</t>
  </si>
  <si>
    <t>https://www.linkedin.com/pub/william-caraher/5/9a6/531</t>
  </si>
  <si>
    <t>Wed Jan 03 2018 04:33:28</t>
  </si>
  <si>
    <t>Milwaukee</t>
  </si>
  <si>
    <t>411 East Wisconsin Avenue</t>
  </si>
  <si>
    <t>53202</t>
  </si>
  <si>
    <t>(414) 276-1122</t>
  </si>
  <si>
    <t>McQuiston</t>
  </si>
  <si>
    <t>ed.mcquiston@hyland.com</t>
  </si>
  <si>
    <t>https://www.linkedin.com/pub/ed-mcquiston/0/1aa/799</t>
  </si>
  <si>
    <t>Wed Jan 03 2018 04:33:43</t>
  </si>
  <si>
    <t>28500 Clemens Road</t>
  </si>
  <si>
    <t>44145</t>
  </si>
  <si>
    <t>(440) 788-5000</t>
  </si>
  <si>
    <t>hotchalk.com</t>
  </si>
  <si>
    <t>Harmer</t>
  </si>
  <si>
    <t>jon.harmer@laaser911.com</t>
  </si>
  <si>
    <t>LaaSer Critical Communications</t>
  </si>
  <si>
    <t>https://www.linkedin.com/pub/jon-harmer/1/334/364</t>
  </si>
  <si>
    <t>Wed Jan 03 2018 04:34:19</t>
  </si>
  <si>
    <t>3423 Piedmont Road NE</t>
  </si>
  <si>
    <t>30305</t>
  </si>
  <si>
    <t>Sheila</t>
  </si>
  <si>
    <t>Kruesel</t>
  </si>
  <si>
    <t>Senior Vice President - Office of Strategic Initiatives &amp; Marketing</t>
  </si>
  <si>
    <t>skruesel@arrow.com</t>
  </si>
  <si>
    <t>Arrow Electronics</t>
  </si>
  <si>
    <t>https://www.linkedin.com/pub/sheila-kruesel/6/759/713</t>
  </si>
  <si>
    <t>Wed Jan 03 2018 04:34:50</t>
  </si>
  <si>
    <t>Centennial</t>
  </si>
  <si>
    <t>9201 East Dry Creek Road</t>
  </si>
  <si>
    <t>80112</t>
  </si>
  <si>
    <t>(303) 824-4000</t>
  </si>
  <si>
    <t>Peiris</t>
  </si>
  <si>
    <t>mpeiris@ambrahealth.com</t>
  </si>
  <si>
    <t>Ambra Health</t>
  </si>
  <si>
    <t>https://www.linkedin.com/pub/mini-peiris/0/a98/767</t>
  </si>
  <si>
    <t>Wed Jan 03 2018 04:34:57</t>
  </si>
  <si>
    <t>200 Broadway</t>
  </si>
  <si>
    <t>10038</t>
  </si>
  <si>
    <t>Niandong</t>
  </si>
  <si>
    <t>Chief Operating Officer (COO) | Global Head of Business Development, Product, Marketing &amp; Operations</t>
  </si>
  <si>
    <t>niandong@oklink.com</t>
  </si>
  <si>
    <t>OKLink</t>
  </si>
  <si>
    <t>hyperloop.global</t>
  </si>
  <si>
    <t>https://www.linkedin.com/pub/niandong-wang/0/148/490</t>
  </si>
  <si>
    <t>Wed Jan 03 2018 04:35:20</t>
  </si>
  <si>
    <t>255-257 Gloucester Road, Causeway Bay</t>
  </si>
  <si>
    <t>999077</t>
  </si>
  <si>
    <t>Melvin</t>
  </si>
  <si>
    <t>SVP / Chief Marketing Officer</t>
  </si>
  <si>
    <t>jmelvin@sevone.com</t>
  </si>
  <si>
    <t>https://www.linkedin.com/pub/jim-melvin/7/917/897</t>
  </si>
  <si>
    <t>Wed Jan 03 2018 04:35:27</t>
  </si>
  <si>
    <t>Eberle</t>
  </si>
  <si>
    <t>aeberle@overdrive.com</t>
  </si>
  <si>
    <t>OverDrive, Inc.</t>
  </si>
  <si>
    <t>https://www.linkedin.com/pub/adam-r-eberle/0/444/5a4</t>
  </si>
  <si>
    <t>Wed Jan 03 2018 04:35:42</t>
  </si>
  <si>
    <t>One OverDrive Way</t>
  </si>
  <si>
    <t>44125</t>
  </si>
  <si>
    <t>(216) 573-6886</t>
  </si>
  <si>
    <t>Shari</t>
  </si>
  <si>
    <t>Rudolph</t>
  </si>
  <si>
    <t>shari.rudolph@good360.org</t>
  </si>
  <si>
    <t>Good360</t>
  </si>
  <si>
    <t>good360.org</t>
  </si>
  <si>
    <t>https://www.linkedin.com/pub/shari-rudolph/0/969/287</t>
  </si>
  <si>
    <t>Tue Jan 02 2018 05:40:37</t>
  </si>
  <si>
    <t>675 North Washington Street</t>
  </si>
  <si>
    <t>22314</t>
  </si>
  <si>
    <t>(703) 836-2121</t>
  </si>
  <si>
    <t>greg@zenreach.com</t>
  </si>
  <si>
    <t>Zenreach</t>
  </si>
  <si>
    <t>https://www.linkedin.com/pub/greg-murphy/0/181/b68</t>
  </si>
  <si>
    <t>Wed Jan 03 2018 04:35:57</t>
  </si>
  <si>
    <t>(800) 807-9434</t>
  </si>
  <si>
    <t>Clare</t>
  </si>
  <si>
    <t>Kirlin</t>
  </si>
  <si>
    <t>Channel Marketing Manager</t>
  </si>
  <si>
    <t>clare.kirlin@meltmedia.com</t>
  </si>
  <si>
    <t>meltmedia</t>
  </si>
  <si>
    <t>meltmedia.com</t>
  </si>
  <si>
    <t>https://www.linkedin.com/pub/clare-kirlin/4/6a5/4a8</t>
  </si>
  <si>
    <t>Tue Jan 02 2018 04:46:46</t>
  </si>
  <si>
    <t>Tempe</t>
  </si>
  <si>
    <t>1255 W. Rio Salado Pkwy</t>
  </si>
  <si>
    <t>85281</t>
  </si>
  <si>
    <t>(602) 340-9440</t>
  </si>
  <si>
    <t>Rowan</t>
  </si>
  <si>
    <t>CSMO, Chief Sales &amp; Marketing Officer</t>
  </si>
  <si>
    <t>mrowan@solimarsystems.com</t>
  </si>
  <si>
    <t>Solimar Systems, Inc.</t>
  </si>
  <si>
    <t>https://www.linkedin.com/pub/mary-ann-rowan/31/463/844</t>
  </si>
  <si>
    <t>Wed Jan 03 2018 04:36:11</t>
  </si>
  <si>
    <t>1515 Second Avenue</t>
  </si>
  <si>
    <t>92101</t>
  </si>
  <si>
    <t>(619) 849-2800</t>
  </si>
  <si>
    <t>mydbsupply.com</t>
  </si>
  <si>
    <t>rodanandfields.com</t>
  </si>
  <si>
    <t>perficientdigital.com</t>
  </si>
  <si>
    <t>tune.com</t>
  </si>
  <si>
    <t>Chief Revenue Officer and Executive Vice President</t>
  </si>
  <si>
    <t>Carbon Black</t>
  </si>
  <si>
    <t>Dayna</t>
  </si>
  <si>
    <t>Rothman</t>
  </si>
  <si>
    <t>SaaStr</t>
  </si>
  <si>
    <t>Tue Jan 02 2018 01:15:55</t>
  </si>
  <si>
    <t>Gabe</t>
  </si>
  <si>
    <t>Villamizar</t>
  </si>
  <si>
    <t>Head of B2B Marketing</t>
  </si>
  <si>
    <t>gabe@golucid.co</t>
  </si>
  <si>
    <t>https://www.linkedin.com/pub/gabe-villamizar/28/862/800</t>
  </si>
  <si>
    <t>Arne</t>
  </si>
  <si>
    <t>Markoff</t>
  </si>
  <si>
    <t>arnem@the-mcorp.com</t>
  </si>
  <si>
    <t>M Corp</t>
  </si>
  <si>
    <t>https://www.linkedin.com/pub/arne-markoff/0/b51/942</t>
  </si>
  <si>
    <t>1100 11th Street, Second Floor</t>
  </si>
  <si>
    <t>95814</t>
  </si>
  <si>
    <t>(916) 254-0355</t>
  </si>
  <si>
    <t>Engel</t>
  </si>
  <si>
    <t>Head of Marketing</t>
  </si>
  <si>
    <t>aengel@stripe.com</t>
  </si>
  <si>
    <t>Stripe</t>
  </si>
  <si>
    <t>https://www.linkedin.com/pub/alison-lange-engel/0/b17/248</t>
  </si>
  <si>
    <t>185 Berry Street  #550</t>
  </si>
  <si>
    <t>Spande</t>
  </si>
  <si>
    <t>pspande@businessinsider.com</t>
  </si>
  <si>
    <t>Business Insider</t>
  </si>
  <si>
    <t>businessinsider.com</t>
  </si>
  <si>
    <t>https://www.linkedin.com/pub/peter-spande/1/2/693</t>
  </si>
  <si>
    <t>Tue Jan 02 2018 05:23:16</t>
  </si>
  <si>
    <t>150 Fifth Avenue</t>
  </si>
  <si>
    <t>(646) 376-6000</t>
  </si>
  <si>
    <t>Vella</t>
  </si>
  <si>
    <t>frank_vella@informationbuilders.com</t>
  </si>
  <si>
    <t>https://www.linkedin.com/pub/frank-vella/0/41a/434</t>
  </si>
  <si>
    <t>Sunny</t>
  </si>
  <si>
    <t>Hira</t>
  </si>
  <si>
    <t>Head of Customer Marketing</t>
  </si>
  <si>
    <t>shira@newrelic.com</t>
  </si>
  <si>
    <t>https://www.linkedin.com/pub/sunny-hira/2/6a8/675</t>
  </si>
  <si>
    <t>Accardi</t>
  </si>
  <si>
    <t>President | Chief Revenue Officer</t>
  </si>
  <si>
    <t>maccardi@star2star.com</t>
  </si>
  <si>
    <t>Star2Star Communications</t>
  </si>
  <si>
    <t>https://www.linkedin.com/pub/michelle-accardi/1/68/696</t>
  </si>
  <si>
    <t>Tue Jan 02 2018 02:03:16</t>
  </si>
  <si>
    <t>Sarasota</t>
  </si>
  <si>
    <t>600 Tallevast Road</t>
  </si>
  <si>
    <t>34243</t>
  </si>
  <si>
    <t>(941) 234-0001</t>
  </si>
  <si>
    <t>k2.com</t>
  </si>
  <si>
    <t>Thornton</t>
  </si>
  <si>
    <t>Head of Business Marketing</t>
  </si>
  <si>
    <t>kendall@foursquare.com</t>
  </si>
  <si>
    <t>Foursquare</t>
  </si>
  <si>
    <t>https://www.linkedin.com/pub/kendall-thornton/17/b22/230</t>
  </si>
  <si>
    <t>Tue Jan 02 2018 04:03:12</t>
  </si>
  <si>
    <t>568 Broadway</t>
  </si>
  <si>
    <t>(646) 449-7700</t>
  </si>
  <si>
    <t>Fife</t>
  </si>
  <si>
    <t>Head Of Marketing</t>
  </si>
  <si>
    <t>ShiftLeft Inc</t>
  </si>
  <si>
    <t>Baxter</t>
  </si>
  <si>
    <t>Denney</t>
  </si>
  <si>
    <t>Head of Marketing, EMEA</t>
  </si>
  <si>
    <t>baxter@newrelic.com</t>
  </si>
  <si>
    <t>https://www.linkedin.com/pub/baxter-denney/1/881/87b</t>
  </si>
  <si>
    <t>Tue Jan 02 2018 04:03:32</t>
  </si>
  <si>
    <t>Breault</t>
  </si>
  <si>
    <t>VP, Head of Marketing</t>
  </si>
  <si>
    <t>ed.breault@aprimo.com</t>
  </si>
  <si>
    <t>Aprimo</t>
  </si>
  <si>
    <t>https://www.linkedin.com/pub/ed-breault/2/b77/367</t>
  </si>
  <si>
    <t>Tue Jan 02 2018 04:03:49</t>
  </si>
  <si>
    <t>230 W. Monroe Street Suite #1200</t>
  </si>
  <si>
    <t>(630) 955-3760</t>
  </si>
  <si>
    <t>swarren@mapp.com</t>
  </si>
  <si>
    <t>Mapp Digital</t>
  </si>
  <si>
    <t>https://www.linkedin.com/pub/steve-warren/3/727/120</t>
  </si>
  <si>
    <t>Tue Jan 02 2018 04:04:23</t>
  </si>
  <si>
    <t>9276 Scranton Rd.</t>
  </si>
  <si>
    <t>CA 92121</t>
  </si>
  <si>
    <t>(619) 342-4340</t>
  </si>
  <si>
    <t>Liza</t>
  </si>
  <si>
    <t>Sperling</t>
  </si>
  <si>
    <t>Head of Product Marketing</t>
  </si>
  <si>
    <t>lsperling@stackoverflow.com</t>
  </si>
  <si>
    <t>Stack Overflow</t>
  </si>
  <si>
    <t>https://www.linkedin.com/pub/liza-sperling/3/1b8/761</t>
  </si>
  <si>
    <t>Tue Jan 02 2018 04:05:09</t>
  </si>
  <si>
    <t>110 William Street</t>
  </si>
  <si>
    <t>(212) 232-8280</t>
  </si>
  <si>
    <t>Vergara</t>
  </si>
  <si>
    <t>Head of Global Product Marketing ► Biometric &amp; Risk-Based Authentication, Mobile App Security ● GTM</t>
  </si>
  <si>
    <t>david.vergara@vasco.com</t>
  </si>
  <si>
    <t>https://www.linkedin.com/pub/david-p-vergara/6/a02/563</t>
  </si>
  <si>
    <t>Tue Jan 02 2018 04:05:28</t>
  </si>
  <si>
    <t>Alvin</t>
  </si>
  <si>
    <t>Leung</t>
  </si>
  <si>
    <t xml:space="preserve">Head of Paid Search &amp; Paid Social </t>
  </si>
  <si>
    <t>alvin.leung@hotchalk.com</t>
  </si>
  <si>
    <t>HotChalk, Inc.</t>
  </si>
  <si>
    <t>https://www.linkedin.com/pub/alvin-leung/0/680/4a5</t>
  </si>
  <si>
    <t>Tue Jan 02 2018 04:05:51</t>
  </si>
  <si>
    <t>1999 S. Bascom Avenue</t>
  </si>
  <si>
    <t>(888) 468-2336</t>
  </si>
  <si>
    <t>sovos.com</t>
  </si>
  <si>
    <t>Rajaraman</t>
  </si>
  <si>
    <t>Member of Founding Team, Head of Marketing and Business Development</t>
  </si>
  <si>
    <t>sunil@radiancelabs.com</t>
  </si>
  <si>
    <t>Radiance Labs</t>
  </si>
  <si>
    <t>radiancelabs.com</t>
  </si>
  <si>
    <t>mattersight.com</t>
  </si>
  <si>
    <t>https://www.linkedin.com/pub/sunil-rajaraman/4/49a/112</t>
  </si>
  <si>
    <t>Tue Jan 02 2018 04:06:14</t>
  </si>
  <si>
    <t>1710 Amphlett Boulebard</t>
  </si>
  <si>
    <t>lrn.com</t>
  </si>
  <si>
    <t>pindrop.com</t>
  </si>
  <si>
    <t>sageintacct.com</t>
  </si>
  <si>
    <t>illumio.com</t>
  </si>
  <si>
    <t>bpmonline.com</t>
  </si>
  <si>
    <t>vertexinc.com</t>
  </si>
  <si>
    <t>Julia</t>
  </si>
  <si>
    <t>Soriano</t>
  </si>
  <si>
    <t>jsoriano@hyperloop.global</t>
  </si>
  <si>
    <t>Hyperloop Transportation Technologies, Inc.</t>
  </si>
  <si>
    <t>cloudamize.com</t>
  </si>
  <si>
    <t>https://www.linkedin.com/pub/julia-soriano/24/4ba/a01</t>
  </si>
  <si>
    <t>Tue Jan 02 2018 04:20:50</t>
  </si>
  <si>
    <t>Jesse</t>
  </si>
  <si>
    <t>Krasnostein</t>
  </si>
  <si>
    <t>Senior Product Marketing Manager</t>
  </si>
  <si>
    <t>jesse.krasnostein@mongodb.com</t>
  </si>
  <si>
    <t>cohesity.com</t>
  </si>
  <si>
    <t>https://www.linkedin.com/pub/jesse-krasnostein/15/616/b70</t>
  </si>
  <si>
    <t>Tue Jan 02 2018 04:20:57</t>
  </si>
  <si>
    <t>symphony.com</t>
  </si>
  <si>
    <t>Reid</t>
  </si>
  <si>
    <t>Genauer</t>
  </si>
  <si>
    <t>reid@magisto.com</t>
  </si>
  <si>
    <t>Magisto</t>
  </si>
  <si>
    <t>magisto.com</t>
  </si>
  <si>
    <t>https://www.linkedin.com/pub/reid-genauer/1/240/972</t>
  </si>
  <si>
    <t>doubledutch.me</t>
  </si>
  <si>
    <t>syzygy.us</t>
  </si>
  <si>
    <t>Chauhan</t>
  </si>
  <si>
    <t>raj.chauhan@takespaceback.com</t>
  </si>
  <si>
    <t>Spaceback</t>
  </si>
  <si>
    <t>takespaceback.com</t>
  </si>
  <si>
    <t>bazaarvoice.com</t>
  </si>
  <si>
    <t>https://www.linkedin.com/pub/raj-chauhan/1/350/3b4</t>
  </si>
  <si>
    <t>Tue Jan 02 2018 04:21:33</t>
  </si>
  <si>
    <t>34 Page St</t>
  </si>
  <si>
    <t>CRO / Co-Founder</t>
  </si>
  <si>
    <t>ABL Technology Group .</t>
  </si>
  <si>
    <t>compusearch.com</t>
  </si>
  <si>
    <t>Armando</t>
  </si>
  <si>
    <t>Roggio</t>
  </si>
  <si>
    <t>Director of Marketing and Ecommerce</t>
  </si>
  <si>
    <t>armando.roggio@mydbsupply.com</t>
  </si>
  <si>
    <t>D&amp;B Supply</t>
  </si>
  <si>
    <t>nexmo.com</t>
  </si>
  <si>
    <t>https://www.linkedin.com/pub/armando-roggio/3/b77/928</t>
  </si>
  <si>
    <t>Tue Jan 02 2018 04:21:59</t>
  </si>
  <si>
    <t>Radchenko</t>
  </si>
  <si>
    <t>Rodan &amp; Fields Independent Consultant</t>
  </si>
  <si>
    <t>cradchenko@rodanandfields.com</t>
  </si>
  <si>
    <t>Rodan + Fields</t>
  </si>
  <si>
    <t>yerrasolutions.com</t>
  </si>
  <si>
    <t>https://www.linkedin.com/pub/catherine-radchenko/1/a1a/735</t>
  </si>
  <si>
    <t>Tue Jan 02 2018 04:22:07</t>
  </si>
  <si>
    <t>60 Spear Street</t>
  </si>
  <si>
    <t>(415) 273-8001</t>
  </si>
  <si>
    <t>digitate.com</t>
  </si>
  <si>
    <t>Conversion Rate Optimization (CRO) Director</t>
  </si>
  <si>
    <t>Perficient Digital</t>
  </si>
  <si>
    <t>synertrade.com</t>
  </si>
  <si>
    <t>Alec</t>
  </si>
  <si>
    <t>Baker</t>
  </si>
  <si>
    <t>Head of Marketing Automation &amp; Location (Product)</t>
  </si>
  <si>
    <t>alec.baker@tune.com</t>
  </si>
  <si>
    <t>TUNE</t>
  </si>
  <si>
    <t>shutterstock.com</t>
  </si>
  <si>
    <t>https://www.linkedin.com/pub/alec-baker/15/b72/782</t>
  </si>
  <si>
    <t>Tue Jan 02 2018 04:22:34</t>
  </si>
  <si>
    <t>2200 Western Ave  Suite 200</t>
  </si>
  <si>
    <t>(206) 283-8863</t>
  </si>
  <si>
    <t>Burge</t>
  </si>
  <si>
    <t>President &amp; CEO</t>
  </si>
  <si>
    <t>Mission 8 Oktas Inc</t>
  </si>
  <si>
    <t>clearsale.com.br</t>
  </si>
  <si>
    <t>actiance.com</t>
  </si>
  <si>
    <t>datameer.com</t>
  </si>
  <si>
    <t>orolia.com</t>
  </si>
  <si>
    <t>adameve.com</t>
  </si>
  <si>
    <t>infoblox.com</t>
  </si>
  <si>
    <t>jasper.com</t>
  </si>
  <si>
    <t>realnetworks.com</t>
  </si>
  <si>
    <t>blueprism.com</t>
  </si>
  <si>
    <t>infostretch.com</t>
  </si>
  <si>
    <t>jobvite.com</t>
  </si>
  <si>
    <t>nuix.com</t>
  </si>
  <si>
    <t>coursera.org</t>
  </si>
  <si>
    <t>stealthmode.com</t>
  </si>
  <si>
    <t>inmobi.com</t>
  </si>
  <si>
    <t>smartsheet.com</t>
  </si>
  <si>
    <t>remind.com</t>
  </si>
  <si>
    <t>blueshift.com</t>
  </si>
  <si>
    <t>carta.com</t>
  </si>
  <si>
    <t>netskope.com</t>
  </si>
  <si>
    <t>customertimes.com</t>
  </si>
  <si>
    <t>netsurit.com</t>
  </si>
  <si>
    <t>ashergolf.com</t>
  </si>
  <si>
    <t>taulia.com</t>
  </si>
  <si>
    <t>grazitti.com</t>
  </si>
  <si>
    <t>healthsparq.com</t>
  </si>
  <si>
    <t>hulftinc.com</t>
  </si>
  <si>
    <t>beatsbydre.com</t>
  </si>
  <si>
    <t>hytechpro.com</t>
  </si>
  <si>
    <t>CompetitionBMW.com</t>
  </si>
  <si>
    <t>nutrabolt.com</t>
  </si>
  <si>
    <t>Kris</t>
  </si>
  <si>
    <t>Kaull</t>
  </si>
  <si>
    <t>kris.kaull@pulsara.com</t>
  </si>
  <si>
    <t>Pulsara</t>
  </si>
  <si>
    <t>pulsara.com</t>
  </si>
  <si>
    <t>https://www.linkedin.com/pub/kris-kaull/4/573/115</t>
  </si>
  <si>
    <t>Tue Jan 02 2018 05:27:08</t>
  </si>
  <si>
    <t>Bozeman</t>
  </si>
  <si>
    <t>MT</t>
  </si>
  <si>
    <t>P.O. Box 895</t>
  </si>
  <si>
    <t>59771</t>
  </si>
  <si>
    <t>(877) 903-5642</t>
  </si>
  <si>
    <t>voyageone.com</t>
  </si>
  <si>
    <t>renttherunway.com</t>
  </si>
  <si>
    <t>SVP Worldwide Field and Revenue</t>
  </si>
  <si>
    <t>mike.obrien@k2.com</t>
  </si>
  <si>
    <t>K2</t>
  </si>
  <si>
    <t>https://www.linkedin.com/pub/mike-o-brien/0/117/954</t>
  </si>
  <si>
    <t>Tue Jan 02 2018 04:33:28</t>
  </si>
  <si>
    <t>5150 Village Park Drive SE</t>
  </si>
  <si>
    <t>98006</t>
  </si>
  <si>
    <t>(425) 865-8680</t>
  </si>
  <si>
    <t>Gregory</t>
  </si>
  <si>
    <t>gjohnson@cogint.com</t>
  </si>
  <si>
    <t>cogint</t>
  </si>
  <si>
    <t>cogint.com</t>
  </si>
  <si>
    <t>https://www.linkedin.com/pub/gregory-johnson/2/680/617</t>
  </si>
  <si>
    <t>Tue Jan 02 2018 04:54:44</t>
  </si>
  <si>
    <t>Braham</t>
  </si>
  <si>
    <t>bobb@clearstorydata.com</t>
  </si>
  <si>
    <t>ClearStory Data</t>
  </si>
  <si>
    <t>clearstorydata.com</t>
  </si>
  <si>
    <t>https://www.linkedin.com/pub/bob-braham/4/965/481</t>
  </si>
  <si>
    <t>Tue Jan 02 2018 05:29:17</t>
  </si>
  <si>
    <t>4300 Bohannon Drive</t>
  </si>
  <si>
    <t>(650) 322-2408</t>
  </si>
  <si>
    <t>Curtis</t>
  </si>
  <si>
    <t xml:space="preserve">Book Author: The Stimulati Experience </t>
  </si>
  <si>
    <t>Rodale Health &amp; Wellness Solutions</t>
  </si>
  <si>
    <t>Rodaleb2b.com</t>
  </si>
  <si>
    <t>namely.com</t>
  </si>
  <si>
    <t>SellingSource.com</t>
  </si>
  <si>
    <t>alegeus.com</t>
  </si>
  <si>
    <t>cisco.com</t>
  </si>
  <si>
    <t>GreenSkyCredit.com</t>
  </si>
  <si>
    <t>forcam.com</t>
  </si>
  <si>
    <t>automatit.net</t>
  </si>
  <si>
    <t>dalet.com</t>
  </si>
  <si>
    <t>onestop.com</t>
  </si>
  <si>
    <t>indusa.com</t>
  </si>
  <si>
    <t>sdventures.com</t>
  </si>
  <si>
    <t>integral.com</t>
  </si>
  <si>
    <t>Mosca</t>
  </si>
  <si>
    <t>Chief Revenue Officer - Client Services</t>
  </si>
  <si>
    <t>vince.mosca@simplus.pl</t>
  </si>
  <si>
    <t>lmno</t>
  </si>
  <si>
    <t>simplus.pl</t>
  </si>
  <si>
    <t>https://www.linkedin.com/pub/vince-mosca/3b/4ab/31a</t>
  </si>
  <si>
    <t>Tue Jan 02 2018 04:38:22</t>
  </si>
  <si>
    <t>Holtvluwer</t>
  </si>
  <si>
    <t>Head of Marketing and Business Development, North America</t>
  </si>
  <si>
    <t>jen.holtvluwer@cherwell.com</t>
  </si>
  <si>
    <t>https://www.linkedin.com/pub/jen-holtvluwer/4/979/132</t>
  </si>
  <si>
    <t>Tue Jan 02 2018 04:38:32</t>
  </si>
  <si>
    <t>Mounts</t>
  </si>
  <si>
    <t>Director, Global Strategic Events</t>
  </si>
  <si>
    <t>Salas</t>
  </si>
  <si>
    <t>eric.salas@gonitro.com</t>
  </si>
  <si>
    <t>liveadmins.com</t>
  </si>
  <si>
    <t>https://www.linkedin.com/pub/eric-salas/1/aa6/1a4</t>
  </si>
  <si>
    <t>Tue Jan 02 2018 04:38:43</t>
  </si>
  <si>
    <t>Olson</t>
  </si>
  <si>
    <t>Head of Global Marketing</t>
  </si>
  <si>
    <t>eric.olson@sovos.com</t>
  </si>
  <si>
    <t>Sovos</t>
  </si>
  <si>
    <t>https://www.linkedin.com/pub/eric-olson/2/295/790</t>
  </si>
  <si>
    <t>Tue Jan 02 2018 04:38:53</t>
  </si>
  <si>
    <t>200 Ballardvale Street, 4th Floor</t>
  </si>
  <si>
    <t>01887</t>
  </si>
  <si>
    <t>(866) 890-3970</t>
  </si>
  <si>
    <t>Marcel</t>
  </si>
  <si>
    <t>marcel.korst@mattersight.com</t>
  </si>
  <si>
    <t>Mattersight Corporation</t>
  </si>
  <si>
    <t>https://www.linkedin.com/pub/marcel-korst/0/147/947</t>
  </si>
  <si>
    <t>Tue Jan 02 2018 04:39:00</t>
  </si>
  <si>
    <t>200 W. Madison</t>
  </si>
  <si>
    <t>(877) 235-6925</t>
  </si>
  <si>
    <t>Winters</t>
  </si>
  <si>
    <t>Head Of Global Marketing</t>
  </si>
  <si>
    <t>erin.winters@lrn.com</t>
  </si>
  <si>
    <t>LRN</t>
  </si>
  <si>
    <t>apttus.com</t>
  </si>
  <si>
    <t>https://www.linkedin.com/pub/erin-winters/0/974/459</t>
  </si>
  <si>
    <t>Tue Jan 02 2018 04:39:09</t>
  </si>
  <si>
    <t>745 5th Avenue</t>
  </si>
  <si>
    <t>10151</t>
  </si>
  <si>
    <t>(646) 862-2040</t>
  </si>
  <si>
    <t>Abascal</t>
  </si>
  <si>
    <t>Head of Online Marketing</t>
  </si>
  <si>
    <t>amy.abascal@aconex.com</t>
  </si>
  <si>
    <t>https://www.linkedin.com/pub/amy-abascal/1/96b/304</t>
  </si>
  <si>
    <t>Tue Jan 02 2018 04:39:19</t>
  </si>
  <si>
    <t>Soto</t>
  </si>
  <si>
    <t>jsoto@pindrop.com</t>
  </si>
  <si>
    <t>Pindrop</t>
  </si>
  <si>
    <t>https://www.linkedin.com/pub/joshua-soto/41/67/147</t>
  </si>
  <si>
    <t>Tue Jan 02 2018 04:39:27</t>
  </si>
  <si>
    <t>817 West Peachtree Street NW</t>
  </si>
  <si>
    <t>(404) 721-3767</t>
  </si>
  <si>
    <t>Howells</t>
  </si>
  <si>
    <t>ian.howells@sageintacct.com</t>
  </si>
  <si>
    <t>Sage Intacct, Inc.</t>
  </si>
  <si>
    <t>https://www.linkedin.com/pub/ian-howells/0/445/a51</t>
  </si>
  <si>
    <t>Tue Jan 02 2018 04:39:39</t>
  </si>
  <si>
    <t>300 Park Avenue</t>
  </si>
  <si>
    <t>(408) 878-0900</t>
  </si>
  <si>
    <t>Westphal</t>
  </si>
  <si>
    <t>chris.westphal@illumio.com</t>
  </si>
  <si>
    <t>Illumio</t>
  </si>
  <si>
    <t>https://www.linkedin.com/pub/chris-westphal/0/113/b39</t>
  </si>
  <si>
    <t>Tue Jan 02 2018 04:39:47</t>
  </si>
  <si>
    <t>160 San Gabriel Drive</t>
  </si>
  <si>
    <t>(669) 800-5000</t>
  </si>
  <si>
    <t>Noha</t>
  </si>
  <si>
    <t>olga.noha@bpmonline.com</t>
  </si>
  <si>
    <t>bpm'online</t>
  </si>
  <si>
    <t>https://www.linkedin.com/pub/olga-noha/2/144/441</t>
  </si>
  <si>
    <t>Tue Jan 02 2018 04:39:54</t>
  </si>
  <si>
    <t>280 Summer street, 6th floor</t>
  </si>
  <si>
    <t>(617) 765-7997</t>
  </si>
  <si>
    <t>Trip</t>
  </si>
  <si>
    <t>Kucera</t>
  </si>
  <si>
    <t>Director</t>
  </si>
  <si>
    <t>trip.kucera@oracle.com</t>
  </si>
  <si>
    <t>LiveRamp.com</t>
  </si>
  <si>
    <t>https://www.linkedin.com/pub/trip-kucera/0/270/759</t>
  </si>
  <si>
    <t>Tue Jan 02 2018 04:40:03</t>
  </si>
  <si>
    <t>Shields</t>
  </si>
  <si>
    <t>Head of Commercial Marketing</t>
  </si>
  <si>
    <t>kate.shields@vertexinc.com</t>
  </si>
  <si>
    <t>Vertex Inc.</t>
  </si>
  <si>
    <t>https://www.linkedin.com/pub/kate-shields/b/476/388</t>
  </si>
  <si>
    <t>Tue Jan 02 2018 04:40:15</t>
  </si>
  <si>
    <t>2301 Renaissance Blvd</t>
  </si>
  <si>
    <t>(800) 355-3500</t>
  </si>
  <si>
    <t xml:space="preserve">Head of Marketing </t>
  </si>
  <si>
    <t>hmiller@cloudamize.com</t>
  </si>
  <si>
    <t>Cloudamize</t>
  </si>
  <si>
    <t>harri.com</t>
  </si>
  <si>
    <t>https://www.linkedin.com/pub/heather-miller/11/994/922</t>
  </si>
  <si>
    <t>Tue Jan 02 2018 04:40:22</t>
  </si>
  <si>
    <t>1735 Market St.</t>
  </si>
  <si>
    <t>19103</t>
  </si>
  <si>
    <t>Meredith</t>
  </si>
  <si>
    <t>Torres</t>
  </si>
  <si>
    <t>Head of Digital Marketing &amp; Demand Generation</t>
  </si>
  <si>
    <t>meredith.torres@cohesity.com</t>
  </si>
  <si>
    <t>Cohesity</t>
  </si>
  <si>
    <t>expertsystem.com</t>
  </si>
  <si>
    <t>https://www.linkedin.com/pub/meredith-torres/7/a87/409</t>
  </si>
  <si>
    <t>Tue Jan 02 2018 04:40:31</t>
  </si>
  <si>
    <t>300 Park Ave</t>
  </si>
  <si>
    <t>(855) 926-4374</t>
  </si>
  <si>
    <t>Carles</t>
  </si>
  <si>
    <t>Cabre</t>
  </si>
  <si>
    <t>Head of Marketing / Corporate Development (Industry Markets)</t>
  </si>
  <si>
    <t>ccabre@intermedia.net</t>
  </si>
  <si>
    <t>suse.com</t>
  </si>
  <si>
    <t>https://www.linkedin.com/pub/carles-cabre/3/5b1/54</t>
  </si>
  <si>
    <t>Tue Jan 02 2018 04:40:39</t>
  </si>
  <si>
    <t>Al</t>
  </si>
  <si>
    <t>Silverstein</t>
  </si>
  <si>
    <t>Head of Marketing and Communication</t>
  </si>
  <si>
    <t>al@symphony.com</t>
  </si>
  <si>
    <t>Symphony.com</t>
  </si>
  <si>
    <t>https://www.linkedin.com/pub/al-silverstein/2/477/730</t>
  </si>
  <si>
    <t>Tue Jan 02 2018 04:40:47</t>
  </si>
  <si>
    <t>1117 S California Avenue</t>
  </si>
  <si>
    <t>Rocky</t>
  </si>
  <si>
    <t>Mitarai</t>
  </si>
  <si>
    <t>Director (Head) of Product Marketing</t>
  </si>
  <si>
    <t>rocky.mitarai@doubledutch.me</t>
  </si>
  <si>
    <t>DoubleDutch</t>
  </si>
  <si>
    <t>FINEOS.com</t>
  </si>
  <si>
    <t>https://www.linkedin.com/pub/rocky-mitarai/0/b27/667</t>
  </si>
  <si>
    <t>Tue Jan 02 2018 04:40:54</t>
  </si>
  <si>
    <t>350 Rhode Island Street</t>
  </si>
  <si>
    <t>(415) 449-5744</t>
  </si>
  <si>
    <t>Gail</t>
  </si>
  <si>
    <t>gail.nelson@syzygy.us</t>
  </si>
  <si>
    <t>SYZYGY New York</t>
  </si>
  <si>
    <t>https://www.linkedin.com/pub/gail-nelson/0/61/902</t>
  </si>
  <si>
    <t>Tue Jan 02 2018 04:41:00</t>
  </si>
  <si>
    <t>Caitlin</t>
  </si>
  <si>
    <t>McCulloch</t>
  </si>
  <si>
    <t>Head of Marketing &amp; Strategy - Advertising</t>
  </si>
  <si>
    <t>caitlin.mcculloch@bazaarvoice.com</t>
  </si>
  <si>
    <t>Bazaarvoice</t>
  </si>
  <si>
    <t>https://www.linkedin.com/pub/caitlin-mcculloch/12/b33/52b</t>
  </si>
  <si>
    <t>Tue Jan 02 2018 04:41:08</t>
  </si>
  <si>
    <t>10901 Stonelake Blvd.</t>
  </si>
  <si>
    <t>(512) 551-6000</t>
  </si>
  <si>
    <t>Venafro</t>
  </si>
  <si>
    <t>evenafro@compusearch.com</t>
  </si>
  <si>
    <t>Compusearch Software Systems, Inc</t>
  </si>
  <si>
    <t>softserveinc.com</t>
  </si>
  <si>
    <t>https://www.linkedin.com/pub/elizabeth-venafro/7/1b6/1a</t>
  </si>
  <si>
    <t>Tue Jan 02 2018 04:41:16</t>
  </si>
  <si>
    <t>Dulles</t>
  </si>
  <si>
    <t>21251 Ridgetop Circle</t>
  </si>
  <si>
    <t>(571) 449-4000</t>
  </si>
  <si>
    <t xml:space="preserve">Head of Digital Marketing </t>
  </si>
  <si>
    <t>tiffany@mesosphere.com</t>
  </si>
  <si>
    <t>https://www.linkedin.com/sales/profile/52404213,ogz3,NAME_SEARCH</t>
  </si>
  <si>
    <t>Tue Jan 02 2018 04:41:23</t>
  </si>
  <si>
    <t>truenorther.com</t>
  </si>
  <si>
    <t>Francisco</t>
  </si>
  <si>
    <t>Kattan</t>
  </si>
  <si>
    <t>Head of Platform Marketing</t>
  </si>
  <si>
    <t>francisco.kattan@nexmo.com</t>
  </si>
  <si>
    <t>Nexmo, the Vonage API Platform</t>
  </si>
  <si>
    <t>sonataservices.com</t>
  </si>
  <si>
    <t>https://www.linkedin.com/pub/francisco-kattan/0/130/699</t>
  </si>
  <si>
    <t>Tue Jan 02 2018 04:41:38</t>
  </si>
  <si>
    <t>217 Second Street</t>
  </si>
  <si>
    <t>(855) 830-8862</t>
  </si>
  <si>
    <t>Josie</t>
  </si>
  <si>
    <t>Head of Global Marketing &amp; Managing Director, US</t>
  </si>
  <si>
    <t>josie.johnson@yerrasolutions.com</t>
  </si>
  <si>
    <t>Yerra Solutions</t>
  </si>
  <si>
    <t>https://www.linkedin.com/pub/josie-johnson/15/536/656</t>
  </si>
  <si>
    <t>Tue Jan 02 2018 04:41:47</t>
  </si>
  <si>
    <t>Basel</t>
  </si>
  <si>
    <t>Freie Strasse 9</t>
  </si>
  <si>
    <t>CH-4051</t>
  </si>
  <si>
    <t>061 262 02 23</t>
  </si>
  <si>
    <t>Victor</t>
  </si>
  <si>
    <t>Thu</t>
  </si>
  <si>
    <t>Global Head of Marketing and Product Marketing</t>
  </si>
  <si>
    <t>victor.thu@digitate.com</t>
  </si>
  <si>
    <t>Digitate, enterprise AI for IT Ops</t>
  </si>
  <si>
    <t>https://www.linkedin.com/pub/victor-thu/0/466/402</t>
  </si>
  <si>
    <t>Tue Jan 02 2018 04:42:01</t>
  </si>
  <si>
    <t>5201 Great America Parkway</t>
  </si>
  <si>
    <t>Buchman</t>
  </si>
  <si>
    <t>Head of Marketing, Google Cloud for Startups</t>
  </si>
  <si>
    <t>lynn.edu</t>
  </si>
  <si>
    <t>Brenton</t>
  </si>
  <si>
    <t>Walton</t>
  </si>
  <si>
    <t>Head of Business Development &amp; Marketing, North America</t>
  </si>
  <si>
    <t>brenton.walton@synertrade.com</t>
  </si>
  <si>
    <t>SynerTrade</t>
  </si>
  <si>
    <t>https://www.linkedin.com/pub/brenton-walton/11/18a/95</t>
  </si>
  <si>
    <t>Tue Jan 02 2018 04:42:13</t>
  </si>
  <si>
    <t>Bunzlauer Straße 7</t>
  </si>
  <si>
    <t>80686</t>
  </si>
  <si>
    <t>089 12287220</t>
  </si>
  <si>
    <t>Principal, Product Marketing</t>
  </si>
  <si>
    <t>jessica.marie@whitehatsec.com</t>
  </si>
  <si>
    <t>https://www.linkedin.com/pub/jessica-marie/1/b64/261</t>
  </si>
  <si>
    <t>Tue Jan 02 2018 04:42:24</t>
  </si>
  <si>
    <t>Head of Marketing Technology</t>
  </si>
  <si>
    <t>jkatz@shutterstock.com</t>
  </si>
  <si>
    <t>Shutterstock</t>
  </si>
  <si>
    <t>https://www.linkedin.com/pub/jason-katz/0/3ab/a30</t>
  </si>
  <si>
    <t>Tue Jan 02 2018 04:42:33</t>
  </si>
  <si>
    <t>350 5th Avenue, 21st Floor</t>
  </si>
  <si>
    <t>Zilenovski</t>
  </si>
  <si>
    <t>sarah.zilenovski@clearsale.com.br</t>
  </si>
  <si>
    <t>ClearSale</t>
  </si>
  <si>
    <t>https://www.linkedin.com/pub/sarah-elizabeth-zilenovski/10/265/57</t>
  </si>
  <si>
    <t>Tue Jan 02 2018 04:42:44</t>
  </si>
  <si>
    <t>Brazil</t>
  </si>
  <si>
    <t>FLORIDA</t>
  </si>
  <si>
    <t>201 S Biscayne Blvd, Suite 1200</t>
  </si>
  <si>
    <t>33131</t>
  </si>
  <si>
    <t>(786) 888-4584</t>
  </si>
  <si>
    <t>Chase</t>
  </si>
  <si>
    <t>chase.zimmerman@centra.tech</t>
  </si>
  <si>
    <t>Centra Tech</t>
  </si>
  <si>
    <t>centra.tech</t>
  </si>
  <si>
    <t>https://www.linkedin.com/pub/chase-zimmerman/22/9b7/23a</t>
  </si>
  <si>
    <t>Tue Jan 02 2018 05:54:05</t>
  </si>
  <si>
    <t>MIami Beach</t>
  </si>
  <si>
    <t>555 Washington Ave</t>
  </si>
  <si>
    <t>33139</t>
  </si>
  <si>
    <t>(305) 763-8948</t>
  </si>
  <si>
    <t>Bergamo</t>
  </si>
  <si>
    <t>Head of Marketing &amp; Vice President, Corporate Communications</t>
  </si>
  <si>
    <t>lisa.bergamo@actiance.com</t>
  </si>
  <si>
    <t>https://www.linkedin.com/pub/lisa-bergamo/1/a83/9a8</t>
  </si>
  <si>
    <t>Tue Jan 02 2018 04:42:53</t>
  </si>
  <si>
    <t>1400 Seaport Blvd.</t>
  </si>
  <si>
    <t>(650) 631-6300</t>
  </si>
  <si>
    <t>Muff</t>
  </si>
  <si>
    <t>Head of Field Marketing</t>
  </si>
  <si>
    <t>andrew.muff@datameer.com</t>
  </si>
  <si>
    <t>Datameer</t>
  </si>
  <si>
    <t>https://www.linkedin.com/pub/andrew-muff/0/127/86</t>
  </si>
  <si>
    <t>Tue Jan 02 2018 04:43:01</t>
  </si>
  <si>
    <t>1550 Bryant Street</t>
  </si>
  <si>
    <t>(415) 817-9558</t>
  </si>
  <si>
    <t>Sheri</t>
  </si>
  <si>
    <t>Ascencio</t>
  </si>
  <si>
    <t>Head of Global Government Marketing</t>
  </si>
  <si>
    <t>sheri.ascencio@orolia.com</t>
  </si>
  <si>
    <t>OROLIA</t>
  </si>
  <si>
    <t>https://www.linkedin.com/pub/sheri-ascencio/2/8b3/553</t>
  </si>
  <si>
    <t>Tue Jan 02 2018 04:43:10</t>
  </si>
  <si>
    <t>Sophia Antipolis</t>
  </si>
  <si>
    <t>Valbonne</t>
  </si>
  <si>
    <t>2405 Route des Dolines Bât. Drakkar</t>
  </si>
  <si>
    <t>06560</t>
  </si>
  <si>
    <t>04 92 90 70 40</t>
  </si>
  <si>
    <t>Mersereau</t>
  </si>
  <si>
    <t>Internet Marketing Director (head of ecommerce)</t>
  </si>
  <si>
    <t>glenn@adameve.com</t>
  </si>
  <si>
    <t>PHE INC</t>
  </si>
  <si>
    <t>https://www.linkedin.com/pub/glenn-mersereau/5/59b/133</t>
  </si>
  <si>
    <t>Tue Jan 02 2018 04:43:19</t>
  </si>
  <si>
    <t>Hillsborough</t>
  </si>
  <si>
    <t>302 Meadowlands Dr</t>
  </si>
  <si>
    <t>27278</t>
  </si>
  <si>
    <t>(919) 644-8100</t>
  </si>
  <si>
    <t>Head of Product (and Marketing ) – SaaS</t>
  </si>
  <si>
    <t>agupta@infoblox.com</t>
  </si>
  <si>
    <t>Infoblox</t>
  </si>
  <si>
    <t>https://www.linkedin.com/pub/ash-gupta/13/b06/797</t>
  </si>
  <si>
    <t>Tue Jan 02 2018 04:43:27</t>
  </si>
  <si>
    <t>3111 Coronado Dr.</t>
  </si>
  <si>
    <t>(408) 986-4000</t>
  </si>
  <si>
    <t>Theresa</t>
  </si>
  <si>
    <t>Revon</t>
  </si>
  <si>
    <t>IoT Cloud Strategy and Planning</t>
  </si>
  <si>
    <t>theresa@jasper.com</t>
  </si>
  <si>
    <t>Cisco Jasper</t>
  </si>
  <si>
    <t>https://www.linkedin.com/pub/theresa-bui-revon/0/1/977</t>
  </si>
  <si>
    <t>Tue Jan 02 2018 04:43:35</t>
  </si>
  <si>
    <t>3003 Bunker Hill Lane</t>
  </si>
  <si>
    <t>Little</t>
  </si>
  <si>
    <t>Founder and Principal</t>
  </si>
  <si>
    <t>bob.little@pinch-hitmarketing.com</t>
  </si>
  <si>
    <t>Pinch-Hit Marketing</t>
  </si>
  <si>
    <t>pinch-hitmarketing.com</t>
  </si>
  <si>
    <t>https://www.linkedin.com/pub/bob-little/0/a46/812</t>
  </si>
  <si>
    <t>Tue Jan 02 2018 04:43:47</t>
  </si>
  <si>
    <t>Wimberley</t>
  </si>
  <si>
    <t>495 Valley Ridge Road</t>
  </si>
  <si>
    <t>78676</t>
  </si>
  <si>
    <t>Sampson</t>
  </si>
  <si>
    <t>VP and Head of Marketing</t>
  </si>
  <si>
    <t>dsampson@realnetworks.com</t>
  </si>
  <si>
    <t>RealNetworks</t>
  </si>
  <si>
    <t>https://www.linkedin.com/pub/dave-sampson/6/547/757</t>
  </si>
  <si>
    <t>Tue Jan 02 2018 04:43:54</t>
  </si>
  <si>
    <t>1501 First Avenue South</t>
  </si>
  <si>
    <t>(206) 674-2700</t>
  </si>
  <si>
    <t>Daniels</t>
  </si>
  <si>
    <t>Head of Marketing, Global Technology Partners</t>
  </si>
  <si>
    <t>joy.daniels@magento.com</t>
  </si>
  <si>
    <t>https://www.linkedin.com/pub/joy-daniels/2/688/bb2</t>
  </si>
  <si>
    <t>Tue Jan 02 2018 04:44:01</t>
  </si>
  <si>
    <t>Eccles</t>
  </si>
  <si>
    <t>Global Head of Brand Marketing</t>
  </si>
  <si>
    <t>meccles@eventbrite.com</t>
  </si>
  <si>
    <t>https://www.linkedin.com/pub/melissa-eccles/3/8b1/423</t>
  </si>
  <si>
    <t>Tue Jan 02 2018 04:44:09</t>
  </si>
  <si>
    <t>Lucia</t>
  </si>
  <si>
    <t>Trejos</t>
  </si>
  <si>
    <t>Head of North America Alliances Marketing</t>
  </si>
  <si>
    <t>lucia.trejos@blueprism.com</t>
  </si>
  <si>
    <t>Blue Prism</t>
  </si>
  <si>
    <t>https://www.linkedin.com/pub/lucia-trejos/0/656/621</t>
  </si>
  <si>
    <t>Tue Jan 02 2018 04:44:17</t>
  </si>
  <si>
    <t>Newton Le Willows</t>
  </si>
  <si>
    <t>Centrix House</t>
  </si>
  <si>
    <t>WA12 9UY</t>
  </si>
  <si>
    <t>0870 879 3000</t>
  </si>
  <si>
    <t>Peasley</t>
  </si>
  <si>
    <t>Senior Director Product Marketing</t>
  </si>
  <si>
    <t>Cathy</t>
  </si>
  <si>
    <t>Novelli</t>
  </si>
  <si>
    <t>Head of Corporate Marketing</t>
  </si>
  <si>
    <t>cnovelli@quantcast.com</t>
  </si>
  <si>
    <t>https://www.linkedin.com/pub/cathy-song-novelli/1/191/705</t>
  </si>
  <si>
    <t>Tue Jan 02 2018 04:44:29</t>
  </si>
  <si>
    <t>Leila</t>
  </si>
  <si>
    <t>Modarres</t>
  </si>
  <si>
    <t>leila.modarres@infostretch.com</t>
  </si>
  <si>
    <t xml:space="preserve">Infostretch </t>
  </si>
  <si>
    <t>https://www.linkedin.com/pub/leila-modarres/0/994/5b5</t>
  </si>
  <si>
    <t>Tue Jan 02 2018 04:44:37</t>
  </si>
  <si>
    <t>3200 Patrick Henry Drive</t>
  </si>
  <si>
    <t>(408) 727-1100</t>
  </si>
  <si>
    <t>Nakul</t>
  </si>
  <si>
    <t>Goyal</t>
  </si>
  <si>
    <t>Head of Consumer Marketing</t>
  </si>
  <si>
    <t>nakul@jobvite.com</t>
  </si>
  <si>
    <t>CARFAX</t>
  </si>
  <si>
    <t>https://www.linkedin.com/pub/nakul-goyal/0/b54/590</t>
  </si>
  <si>
    <t>Tue Jan 02 2018 04:44:46</t>
  </si>
  <si>
    <t>Centreville</t>
  </si>
  <si>
    <t>5860 Trinity Parkway</t>
  </si>
  <si>
    <t>20120</t>
  </si>
  <si>
    <t>(703) 934-2664</t>
  </si>
  <si>
    <t>Sarrel</t>
  </si>
  <si>
    <t>Head of Content Marketing</t>
  </si>
  <si>
    <t>Ragusa</t>
  </si>
  <si>
    <t>Head of Marketing, Nuix USG Inc.</t>
  </si>
  <si>
    <t>lisa.ragusa@nuix.com</t>
  </si>
  <si>
    <t>Nuix</t>
  </si>
  <si>
    <t>https://www.linkedin.com/pub/lisa-ragusa/9/a3a/a60</t>
  </si>
  <si>
    <t>Tue Jan 02 2018 04:44:57</t>
  </si>
  <si>
    <t>Level 27, 1 Market St</t>
  </si>
  <si>
    <t>(02) 9280 0699</t>
  </si>
  <si>
    <t>Freed</t>
  </si>
  <si>
    <t>Head of Global Enterprise Marketing</t>
  </si>
  <si>
    <t>afreed@coursera.org</t>
  </si>
  <si>
    <t>Coursera</t>
  </si>
  <si>
    <t>https://www.linkedin.com/pub/andrew-freed/0/935/77a</t>
  </si>
  <si>
    <t>Tue Jan 02 2018 04:45:05</t>
  </si>
  <si>
    <t>381 East Evelyn Ave</t>
  </si>
  <si>
    <t>(650) 963-9884</t>
  </si>
  <si>
    <t>Deepak</t>
  </si>
  <si>
    <t>Ramanathan</t>
  </si>
  <si>
    <t>Co Founder &amp; Product Lead</t>
  </si>
  <si>
    <t>deepak@stealthmode.com</t>
  </si>
  <si>
    <t>Stealth Mode company</t>
  </si>
  <si>
    <t>https://www.linkedin.com/pub/deepak-deeps-ramanathan/0/436/ab3</t>
  </si>
  <si>
    <t>Tue Jan 02 2018 04:45:13</t>
  </si>
  <si>
    <t>13875 SE 2nd St</t>
  </si>
  <si>
    <t>98005</t>
  </si>
  <si>
    <t>Irene</t>
  </si>
  <si>
    <t>Herranz</t>
  </si>
  <si>
    <t>Head of Marketing, NA</t>
  </si>
  <si>
    <t>irene.herranz@inmobi.com</t>
  </si>
  <si>
    <t>InMobi</t>
  </si>
  <si>
    <t>https://www.linkedin.com/pub/irene-herranz/5/86b/833</t>
  </si>
  <si>
    <t>Tue Jan 02 2018 04:45:21</t>
  </si>
  <si>
    <t>Chulia St., OCBC Center</t>
  </si>
  <si>
    <t>049513</t>
  </si>
  <si>
    <t>6820 2953</t>
  </si>
  <si>
    <t>Kimihira</t>
  </si>
  <si>
    <t>Head of Global Channel Marketing</t>
  </si>
  <si>
    <t>michelle.kimihira@smartsheet.com</t>
  </si>
  <si>
    <t>Smartsheet</t>
  </si>
  <si>
    <t>https://www.linkedin.com/pub/michelle-kimihira/0/114/70</t>
  </si>
  <si>
    <t>Tue Jan 02 2018 04:45:29</t>
  </si>
  <si>
    <t>10500 NE 8th St</t>
  </si>
  <si>
    <t>(844) 324-2360</t>
  </si>
  <si>
    <t>Zach</t>
  </si>
  <si>
    <t>Deming</t>
  </si>
  <si>
    <t>zach.deming@blackline.com</t>
  </si>
  <si>
    <t>https://www.linkedin.com/pub/zach-deming/5/233/981</t>
  </si>
  <si>
    <t>Tue Jan 02 2018 04:45:39</t>
  </si>
  <si>
    <t>Wirth</t>
  </si>
  <si>
    <t>Head of Industry, Automotive</t>
  </si>
  <si>
    <t>mwirth@quantcast.com</t>
  </si>
  <si>
    <t>https://www.linkedin.com/pub/michelle-wirth/0/357/914</t>
  </si>
  <si>
    <t>Tue Jan 02 2018 04:45:46</t>
  </si>
  <si>
    <t>Arjun</t>
  </si>
  <si>
    <t>Naskar</t>
  </si>
  <si>
    <t>anaskar@remind.com</t>
  </si>
  <si>
    <t>Remind</t>
  </si>
  <si>
    <t>Primary/Secondary Education</t>
  </si>
  <si>
    <t>https://www.linkedin.com/pub/arjun-naskar/2/36/a56</t>
  </si>
  <si>
    <t>Tue Jan 02 2018 04:46:00</t>
  </si>
  <si>
    <t>965 Mission Street</t>
  </si>
  <si>
    <t>Susmitha</t>
  </si>
  <si>
    <t>Vakkalanka</t>
  </si>
  <si>
    <t>susmitha.vakkalanka@blueshift.com</t>
  </si>
  <si>
    <t>Blueshift</t>
  </si>
  <si>
    <t>https://www.linkedin.com/pub/susmitha-akula-vakkalanka/0/4a2/5bb</t>
  </si>
  <si>
    <t>Tue Jan 02 2018 04:46:09</t>
  </si>
  <si>
    <t>231 Sansome St</t>
  </si>
  <si>
    <t>(844) 258-3738</t>
  </si>
  <si>
    <t>Lewis</t>
  </si>
  <si>
    <t>jennifer.lewis@carta.com</t>
  </si>
  <si>
    <t>Carta</t>
  </si>
  <si>
    <t>sparkprogram.org</t>
  </si>
  <si>
    <t>https://www.linkedin.com/pub/jennifer-r-lewis/1/ba0/a38</t>
  </si>
  <si>
    <t>Tue Jan 02 2018 04:46:17</t>
  </si>
  <si>
    <t xml:space="preserve">Palo Alto </t>
  </si>
  <si>
    <t>195 Page Mill Road</t>
  </si>
  <si>
    <t>(650) 669-8381</t>
  </si>
  <si>
    <t>Stegman</t>
  </si>
  <si>
    <t>Sr. Field Marketing Manager</t>
  </si>
  <si>
    <t>estegman@netskope.com</t>
  </si>
  <si>
    <t>Netskope</t>
  </si>
  <si>
    <t>https://www.linkedin.com/pub/eric-stegman/4/318/b39</t>
  </si>
  <si>
    <t>Tue Jan 02 2018 04:46:26</t>
  </si>
  <si>
    <t>Los Altos</t>
  </si>
  <si>
    <t>270 3rd Street</t>
  </si>
  <si>
    <t>94022</t>
  </si>
  <si>
    <t>(800) 979-6988</t>
  </si>
  <si>
    <t>Cody</t>
  </si>
  <si>
    <t>DeBacker</t>
  </si>
  <si>
    <t>Head of Retail Experience</t>
  </si>
  <si>
    <t>Shopify</t>
  </si>
  <si>
    <t>Sergey</t>
  </si>
  <si>
    <t>Semin</t>
  </si>
  <si>
    <t>Marketing Director</t>
  </si>
  <si>
    <t>sergey.semin@customertimes.com</t>
  </si>
  <si>
    <t>Customertimes Corp</t>
  </si>
  <si>
    <t>https://www.linkedin.com/pub/sergey-semin/a1/491/884</t>
  </si>
  <si>
    <t>Tue Jan 02 2018 04:46:57</t>
  </si>
  <si>
    <t>3 Columbus Circle, 15th Floor, 1513</t>
  </si>
  <si>
    <t>(212) 520-0059</t>
  </si>
  <si>
    <t>Hodges</t>
  </si>
  <si>
    <t>peter.hodges@netsurit.com</t>
  </si>
  <si>
    <t>Netsurit</t>
  </si>
  <si>
    <t>https://www.linkedin.com/pub/peter-hodges/6/205/15b</t>
  </si>
  <si>
    <t>Tue Jan 02 2018 04:47:11</t>
  </si>
  <si>
    <t>South Africa</t>
  </si>
  <si>
    <t>Sandton</t>
  </si>
  <si>
    <t>Gauteng</t>
  </si>
  <si>
    <t>No 21 14th Street Eastgate Gardens Commercial Park</t>
  </si>
  <si>
    <t>2196</t>
  </si>
  <si>
    <t>011 555 7000</t>
  </si>
  <si>
    <t>Igor</t>
  </si>
  <si>
    <t>CLSSBB,ITIL,CSM,BSCS,MSM</t>
  </si>
  <si>
    <t>WITS Host</t>
  </si>
  <si>
    <t>WITS</t>
  </si>
  <si>
    <t>Angela</t>
  </si>
  <si>
    <t>Schmidt</t>
  </si>
  <si>
    <t>Head of Field Marketing North America &amp; Public Sector</t>
  </si>
  <si>
    <t>angela.schmidt@acquia.com</t>
  </si>
  <si>
    <t>https://www.linkedin.com/pub/angela-schmidt/1/21/ba7</t>
  </si>
  <si>
    <t>Tue Jan 02 2018 04:47:23</t>
  </si>
  <si>
    <t>Zehra</t>
  </si>
  <si>
    <t>Zaidi</t>
  </si>
  <si>
    <t>Head of Marketing, Americas</t>
  </si>
  <si>
    <t>zehra.zaidi@nuix.com</t>
  </si>
  <si>
    <t>https://www.linkedin.com/pub/zehra-zaidi/5/75/3b0</t>
  </si>
  <si>
    <t>Tue Jan 02 2018 04:47:30</t>
  </si>
  <si>
    <t>Pollock</t>
  </si>
  <si>
    <t>Head of Product Marketing, Firefox Quantum (Platform)</t>
  </si>
  <si>
    <t>rpollock@mozilla.org</t>
  </si>
  <si>
    <t>https://www.linkedin.com/pub/ryan-pollock/0/9b5/897</t>
  </si>
  <si>
    <t>Tue Jan 02 2018 04:47:37</t>
  </si>
  <si>
    <t>MSC</t>
  </si>
  <si>
    <t>trevor@ashergolf.com</t>
  </si>
  <si>
    <t>Asher Golf</t>
  </si>
  <si>
    <t>https://www.linkedin.com/pub/trevor-crump-msc/2b/505/119</t>
  </si>
  <si>
    <t>Tue Jan 02 2018 04:47:44</t>
  </si>
  <si>
    <t>Head of Portfolio Marketing</t>
  </si>
  <si>
    <t>austin.whitehead@taulia.com</t>
  </si>
  <si>
    <t>Taulia Inc.</t>
  </si>
  <si>
    <t>https://www.linkedin.com/sales/profile/2700933,hz6P,NAME_SEARCH</t>
  </si>
  <si>
    <t>Tue Jan 02 2018 04:47:50</t>
  </si>
  <si>
    <t>201 Mission St</t>
  </si>
  <si>
    <t>(415) 376-8280</t>
  </si>
  <si>
    <t>Garrison</t>
  </si>
  <si>
    <t>Head of Demand Generation</t>
  </si>
  <si>
    <t>FileMaker Inc., an Apple subsidiary</t>
  </si>
  <si>
    <t>Taran</t>
  </si>
  <si>
    <t>Nandha</t>
  </si>
  <si>
    <t>Head of Marketing and VP Marketing Services</t>
  </si>
  <si>
    <t>taran.nandha@grazitti.com</t>
  </si>
  <si>
    <t>Grazitti Interactive</t>
  </si>
  <si>
    <t>https://www.linkedin.com/pub/taran-bir-singh-nandha/0/8a7/95</t>
  </si>
  <si>
    <t>Tue Jan 02 2018 04:48:01</t>
  </si>
  <si>
    <t>Panchkula</t>
  </si>
  <si>
    <t>Haryana</t>
  </si>
  <si>
    <t>271, Industrial Area Phase 2</t>
  </si>
  <si>
    <t>134113</t>
  </si>
  <si>
    <t>0172 504 8500</t>
  </si>
  <si>
    <t>Head Of Product Marketing</t>
  </si>
  <si>
    <t>jill.d@healthsparq.com</t>
  </si>
  <si>
    <t>HealthSparq</t>
  </si>
  <si>
    <t>https://www.linkedin.com/pub/jill-d/0/5a/b0b</t>
  </si>
  <si>
    <t>Tue Jan 02 2018 04:48:10</t>
  </si>
  <si>
    <t>1621 SW First Ave</t>
  </si>
  <si>
    <t>97201</t>
  </si>
  <si>
    <t>(855) 772-7748</t>
  </si>
  <si>
    <t>Parna</t>
  </si>
  <si>
    <t>Sarkar-Basu</t>
  </si>
  <si>
    <t>Head of Global Marketing Communications</t>
  </si>
  <si>
    <t>parna.sarkar-basu@kaminario.com</t>
  </si>
  <si>
    <t>https://www.linkedin.com/pub/parna-sarkar-basu/0/340/973</t>
  </si>
  <si>
    <t>Tue Jan 02 2018 04:48:19</t>
  </si>
  <si>
    <t>Vivian</t>
  </si>
  <si>
    <t>Shic</t>
  </si>
  <si>
    <t>vivian.shic@hulftinc.com</t>
  </si>
  <si>
    <t>HULFT Inc.</t>
  </si>
  <si>
    <t>https://www.linkedin.com/pub/vivian-yang-shic/3/a06/a73</t>
  </si>
  <si>
    <t>Tue Jan 02 2018 04:48:26</t>
  </si>
  <si>
    <t>Suite 120</t>
  </si>
  <si>
    <t>9440480</t>
  </si>
  <si>
    <t>(800) 815-1518</t>
  </si>
  <si>
    <t>Jayson</t>
  </si>
  <si>
    <t>Cote</t>
  </si>
  <si>
    <t>Head of Digital Marketing Technology</t>
  </si>
  <si>
    <t>jcote@beatsbydre.com</t>
  </si>
  <si>
    <t>Beats by Dr. Dre</t>
  </si>
  <si>
    <t>https://www.linkedin.com/pub/jayson-cote/11/74/417</t>
  </si>
  <si>
    <t>Tue Jan 02 2018 04:48:32</t>
  </si>
  <si>
    <t>Riding</t>
  </si>
  <si>
    <t>Head of Digital Marketing</t>
  </si>
  <si>
    <t>mike.riding@workfront.com</t>
  </si>
  <si>
    <t>https://www.linkedin.com/pub/mike-riding/1/171/a8b</t>
  </si>
  <si>
    <t>Tue Jan 02 2018 04:48:47</t>
  </si>
  <si>
    <t>Head Marketing</t>
  </si>
  <si>
    <t>ryan.smith@hytechpro.com</t>
  </si>
  <si>
    <t>HyTechPro</t>
  </si>
  <si>
    <t>https://www.linkedin.com/pub/ryan-smith/18/842/774</t>
  </si>
  <si>
    <t>Tue Jan 02 2018 04:49:01</t>
  </si>
  <si>
    <t>1776 I St NW</t>
  </si>
  <si>
    <t>20006</t>
  </si>
  <si>
    <t>Gene</t>
  </si>
  <si>
    <t>Waxman</t>
  </si>
  <si>
    <t>gene.waxman@CompetitionBMW.com</t>
  </si>
  <si>
    <t>Competition BMW of Smithtown</t>
  </si>
  <si>
    <t>https://www.linkedin.com/pub/gene-waxman/1/3a7/118</t>
  </si>
  <si>
    <t>Tue Jan 02 2018 04:49:21</t>
  </si>
  <si>
    <t>Roxanne</t>
  </si>
  <si>
    <t>Flavis</t>
  </si>
  <si>
    <t>EA to Chief Revenue Officer, VP Global Channel, VP Sales, Americas, VP Global Corporate Sales</t>
  </si>
  <si>
    <t>roxanne.flavis@alfresco.com</t>
  </si>
  <si>
    <t>https://www.linkedin.com/pub/roxanne-canepa-de-flavis/0/631/268</t>
  </si>
  <si>
    <t>Tue Jan 02 2018 04:49:28</t>
  </si>
  <si>
    <t>Chi Omega Fraternity</t>
  </si>
  <si>
    <t>Emily</t>
  </si>
  <si>
    <t>Connaker</t>
  </si>
  <si>
    <t>Head of Global Partner Marketing</t>
  </si>
  <si>
    <t>emily.connaker@magento.com</t>
  </si>
  <si>
    <t>https://www.linkedin.com/pub/emily-connaker/9/a88/915</t>
  </si>
  <si>
    <t>Tue Jan 02 2018 04:49:49</t>
  </si>
  <si>
    <t>Brandon</t>
  </si>
  <si>
    <t>Monroe</t>
  </si>
  <si>
    <t>Content and SEO Manager</t>
  </si>
  <si>
    <t>bmonroe@nutrabolt.com</t>
  </si>
  <si>
    <t>Nutrabolt</t>
  </si>
  <si>
    <t>https://www.linkedin.com/pub/brandon-monroe/2a/846/24b</t>
  </si>
  <si>
    <t>Tue Jan 02 2018 04:49:57</t>
  </si>
  <si>
    <t>3891 S. Traditions Drive</t>
  </si>
  <si>
    <t>77807</t>
  </si>
  <si>
    <t>(800) 870-2070</t>
  </si>
  <si>
    <t>Sherri</t>
  </si>
  <si>
    <t>Wu</t>
  </si>
  <si>
    <t>Chief Strategy Officer, Head of Key Accounts &amp; Revenue</t>
  </si>
  <si>
    <t>sherri.wu@voyageone.com</t>
  </si>
  <si>
    <t>VoyageOne Integrated E-Commerce Solutions For China</t>
  </si>
  <si>
    <t>https://www.linkedin.com/pub/sherri-wu/4/476/37b</t>
  </si>
  <si>
    <t>Tue Jan 02 2018 04:50:16</t>
  </si>
  <si>
    <t>Cerritos</t>
  </si>
  <si>
    <t>16010 Bloomfield Ave</t>
  </si>
  <si>
    <t>90703</t>
  </si>
  <si>
    <t>Flaherty</t>
  </si>
  <si>
    <t>Head of Growth Marketing</t>
  </si>
  <si>
    <t>wflaherty@renttherunway.com</t>
  </si>
  <si>
    <t>Rent The Runway</t>
  </si>
  <si>
    <t>https://www.linkedin.com/pub/will-flaherty/12/6bb/388</t>
  </si>
  <si>
    <t>Tue Jan 02 2018 04:51:22</t>
  </si>
  <si>
    <t>345 Hudson Street</t>
  </si>
  <si>
    <t>(800) 509-0842</t>
  </si>
  <si>
    <t>macysjobs.com</t>
  </si>
  <si>
    <t>elitehailsolutions.com</t>
  </si>
  <si>
    <t>Jr</t>
  </si>
  <si>
    <t>ted@elitehailsolutions.com</t>
  </si>
  <si>
    <t>Elite Hail Solutions</t>
  </si>
  <si>
    <t>https://www.linkedin.com/pub/ted-corbeill-jr/33/865/94a</t>
  </si>
  <si>
    <t>Tue Jan 02 2018 05:14:18</t>
  </si>
  <si>
    <t>1033 W. Dartmouth Ave.</t>
  </si>
  <si>
    <t>80110</t>
  </si>
  <si>
    <t>(303) 284-8651</t>
  </si>
  <si>
    <t>sentinelone.com</t>
  </si>
  <si>
    <t>8x8.com</t>
  </si>
  <si>
    <t>Graham</t>
  </si>
  <si>
    <t>Younger</t>
  </si>
  <si>
    <t xml:space="preserve">President &amp; CRO </t>
  </si>
  <si>
    <t>graham.younger@namely.com</t>
  </si>
  <si>
    <t>Namely</t>
  </si>
  <si>
    <t>https://www.linkedin.com/pub/graham-younger/0/aa/694</t>
  </si>
  <si>
    <t>Tue Jan 02 2018 04:55:10</t>
  </si>
  <si>
    <t>195 Broadway</t>
  </si>
  <si>
    <t>(855) 626-3591</t>
  </si>
  <si>
    <t>Maple</t>
  </si>
  <si>
    <t>david.maple@sellingsource.com</t>
  </si>
  <si>
    <t>Selling Source, LLC</t>
  </si>
  <si>
    <t>https://www.linkedin.com/pub/david-maple/10/28/359</t>
  </si>
  <si>
    <t>Tue Jan 02 2018 04:56:13</t>
  </si>
  <si>
    <t>325 E. Warm Springs Road</t>
  </si>
  <si>
    <t>(702) 407-0707</t>
  </si>
  <si>
    <t>Irwin</t>
  </si>
  <si>
    <t>jennifer.irwin@alegeus.com</t>
  </si>
  <si>
    <t>Alegeus</t>
  </si>
  <si>
    <t>https://www.linkedin.com/pub/jennifer-irwin/0/681/211</t>
  </si>
  <si>
    <t>Tue Jan 02 2018 04:56:40</t>
  </si>
  <si>
    <t>1601 Trapelo Road</t>
  </si>
  <si>
    <t>(888) 852-6334</t>
  </si>
  <si>
    <t>Carmela</t>
  </si>
  <si>
    <t>CMP</t>
  </si>
  <si>
    <t>Head of Cloud Security Field Event Marketing</t>
  </si>
  <si>
    <t>ccmp@cisco.com</t>
  </si>
  <si>
    <t>OpenDNS - now a part of Cisco</t>
  </si>
  <si>
    <t>https://www.linkedin.com/pub/carmela-z-robertson-cmp/1/612/324</t>
  </si>
  <si>
    <t>Tue Jan 02 2018 04:56:47</t>
  </si>
  <si>
    <t>444 Townsend St</t>
  </si>
  <si>
    <t>(415) 344-3252</t>
  </si>
  <si>
    <t>Nnamdi</t>
  </si>
  <si>
    <t>Head of Demand Generation Marketing</t>
  </si>
  <si>
    <t>nnamdi.mba@greenskycredit.com</t>
  </si>
  <si>
    <t>GreenSky®</t>
  </si>
  <si>
    <t>modeln.com</t>
  </si>
  <si>
    <t>https://www.linkedin.com/pub/nnamdi-i-nwoke-mba/3/5/182</t>
  </si>
  <si>
    <t>Tue Jan 02 2018 04:56:58</t>
  </si>
  <si>
    <t>5565 Glenridge Connector</t>
  </si>
  <si>
    <t>(866) 936-0602</t>
  </si>
  <si>
    <t>Frausto</t>
  </si>
  <si>
    <t>frank.frausto@krowdmentor.com</t>
  </si>
  <si>
    <t>KrowdMentor</t>
  </si>
  <si>
    <t>krowdmentor.com</t>
  </si>
  <si>
    <t>Capital Markets</t>
  </si>
  <si>
    <t>https://www.linkedin.com/pub/frank-frausto/7/502/a62</t>
  </si>
  <si>
    <t>Tue Jan 02 2018 05:40:18</t>
  </si>
  <si>
    <t>Sandy</t>
  </si>
  <si>
    <t>Head of Global Marketing and Brand Management</t>
  </si>
  <si>
    <t>sandy.mba@forcam.com</t>
  </si>
  <si>
    <t>FORCAM</t>
  </si>
  <si>
    <t>https://www.linkedin.com/pub/sandy-abraham-mba/14/777/331</t>
  </si>
  <si>
    <t>Tue Jan 02 2018 04:57:18</t>
  </si>
  <si>
    <t>4030 Smith Road, Suite 475</t>
  </si>
  <si>
    <t>45209</t>
  </si>
  <si>
    <t>(844) 236-7226</t>
  </si>
  <si>
    <t>Gill</t>
  </si>
  <si>
    <t>Digital Marketing Specialist - SEO Analytics and CRO</t>
  </si>
  <si>
    <t>kgill@automatit.net</t>
  </si>
  <si>
    <t>Automatit, Inc.</t>
  </si>
  <si>
    <t>https://www.linkedin.com/pub/keith-gill/52/1ba/690</t>
  </si>
  <si>
    <t>Tue Jan 02 2018 04:57:26</t>
  </si>
  <si>
    <t>Head of Service Marketing</t>
  </si>
  <si>
    <t>rob@jobvite.com</t>
  </si>
  <si>
    <t>https://www.linkedin.com/pub/rob-caskey/1/269/254</t>
  </si>
  <si>
    <t>Tue Jan 02 2018 04:57:34</t>
  </si>
  <si>
    <t>Kirchhoffer</t>
  </si>
  <si>
    <t>Head of Marketing Operations</t>
  </si>
  <si>
    <t>rkirchhoffer@dalet.com</t>
  </si>
  <si>
    <t>Dalet Digital Media Systems</t>
  </si>
  <si>
    <t>https://www.linkedin.com/pub/robin-kirchhoffer/6/161/153</t>
  </si>
  <si>
    <t>Tue Jan 02 2018 04:57:42</t>
  </si>
  <si>
    <t>Levallois-Perret</t>
  </si>
  <si>
    <t>16 rue Rivay</t>
  </si>
  <si>
    <t>92300</t>
  </si>
  <si>
    <t>01 41 27 67 00</t>
  </si>
  <si>
    <t>Stout</t>
  </si>
  <si>
    <t>Head of Marketing and Partner Strategy</t>
  </si>
  <si>
    <t>chris@onestop.com</t>
  </si>
  <si>
    <t>Onestop Internet</t>
  </si>
  <si>
    <t>https://www.linkedin.com/pub/chris-stout/5/775/95a</t>
  </si>
  <si>
    <t>Tue Jan 02 2018 04:57:51</t>
  </si>
  <si>
    <t>550 Continental Blvd.</t>
  </si>
  <si>
    <t>(310) 894-7700</t>
  </si>
  <si>
    <t>Elena</t>
  </si>
  <si>
    <t>Britton</t>
  </si>
  <si>
    <t>Head of US Marketing, Manager</t>
  </si>
  <si>
    <t>elena.britton@indusa.com</t>
  </si>
  <si>
    <t>Indusa</t>
  </si>
  <si>
    <t>https://www.linkedin.com/pub/elena-nicole-britton/15/6/1a0</t>
  </si>
  <si>
    <t>Tue Jan 02 2018 04:57:59</t>
  </si>
  <si>
    <t>1 TransAm Plaza Drive</t>
  </si>
  <si>
    <t>(630) 424-1800</t>
  </si>
  <si>
    <t>Head of Division (digital marketing), New York</t>
  </si>
  <si>
    <t>maria.sullivan@sdventures.com</t>
  </si>
  <si>
    <t>Social Discovery Ventures</t>
  </si>
  <si>
    <t>https://www.linkedin.com/pub/maria-sullivan/24/115/b80</t>
  </si>
  <si>
    <t>Tue Jan 02 2018 04:58:11</t>
  </si>
  <si>
    <t>589 8th Ave, 23rd floor, New York, NY 10018</t>
  </si>
  <si>
    <t>Bowen</t>
  </si>
  <si>
    <t>Global Head of Social Media and Community Marketing</t>
  </si>
  <si>
    <t>alexandra.bowen@outsystems.com</t>
  </si>
  <si>
    <t>https://www.linkedin.com/pub/alexandra-bowen/19/4bb/599</t>
  </si>
  <si>
    <t>Tue Jan 02 2018 04:58:31</t>
  </si>
  <si>
    <t>Stovell</t>
  </si>
  <si>
    <t>wendy.stovell@integral.com</t>
  </si>
  <si>
    <t>Integral Development Corp.</t>
  </si>
  <si>
    <t>https://www.linkedin.com/pub/wendy-stovell/4/123/667</t>
  </si>
  <si>
    <t>Tue Jan 02 2018 04:58:38</t>
  </si>
  <si>
    <t>850 Hansen Way</t>
  </si>
  <si>
    <t>(650) 424-4500</t>
  </si>
  <si>
    <t>Ropeta</t>
  </si>
  <si>
    <t>Head of Partner Marketing</t>
  </si>
  <si>
    <t>andre.ropeta@smartsheet.com</t>
  </si>
  <si>
    <t>https://www.linkedin.com/pub/andre-ropeta/0/2a5/304</t>
  </si>
  <si>
    <t>Tue Jan 02 2018 04:58:45</t>
  </si>
  <si>
    <t>Shelgren</t>
  </si>
  <si>
    <t>Head of Demand &amp; Segment Marketing</t>
  </si>
  <si>
    <t>jennifer.shelgren@construction.com</t>
  </si>
  <si>
    <t>https://www.linkedin.com/pub/jennifer-shelgren/3/4a4/49b</t>
  </si>
  <si>
    <t>Tue Jan 02 2018 04:58:51</t>
  </si>
  <si>
    <t>Trierweiler</t>
  </si>
  <si>
    <t>Global Head of Product Marketing, Vice President</t>
  </si>
  <si>
    <t>ibml</t>
  </si>
  <si>
    <t>Boynton</t>
  </si>
  <si>
    <t>Chief Marketing Officer, Executive Consultant</t>
  </si>
  <si>
    <t>scott@wolf-tek.com</t>
  </si>
  <si>
    <t>Wolf-Tek</t>
  </si>
  <si>
    <t>wolf-tek.com</t>
  </si>
  <si>
    <t>sam.damon@liveadmins.com</t>
  </si>
  <si>
    <t>https://www.linkedin.com/pub/scott-boynton/0/599/33</t>
  </si>
  <si>
    <t>LiveAdmins LLC</t>
  </si>
  <si>
    <t>Tue Jan 02 2018 05:53:43</t>
  </si>
  <si>
    <t>https://www.linkedin.com/pub/sam-damon/33/a1/481</t>
  </si>
  <si>
    <t>Tue Jan 02 2018 04:59:10</t>
  </si>
  <si>
    <t>500 N Michigan Avenue, Suite 600</t>
  </si>
  <si>
    <t>(877) 771-6067</t>
  </si>
  <si>
    <t>Celestre,</t>
  </si>
  <si>
    <t>kim.celestre@chargepoint.com</t>
  </si>
  <si>
    <t>https://www.linkedin.com/pub/kim-jensen-celestre-mba/3/698/bb2</t>
  </si>
  <si>
    <t>Tue Jan 02 2018 04:59:16</t>
  </si>
  <si>
    <t>Simpson</t>
  </si>
  <si>
    <t>Head of Global Brand and Content Marketing</t>
  </si>
  <si>
    <t>gsimpson@mdsol.com</t>
  </si>
  <si>
    <t>https://www.linkedin.com/pub/gregory-t-simpson/0/b53/601</t>
  </si>
  <si>
    <t>Tue Jan 02 2018 04:59:24</t>
  </si>
  <si>
    <t>Eun</t>
  </si>
  <si>
    <t>Product Marketing, Platform</t>
  </si>
  <si>
    <t>geun@apttus.com</t>
  </si>
  <si>
    <t>Apttus</t>
  </si>
  <si>
    <t>https://www.linkedin.com/pub/gene-eun/0/69/572</t>
  </si>
  <si>
    <t>Tue Jan 02 2018 04:59:30</t>
  </si>
  <si>
    <t>1400 Fashion Island Blvd.</t>
  </si>
  <si>
    <t>(650) 445-7700</t>
  </si>
  <si>
    <t>Sandi</t>
  </si>
  <si>
    <t>Renden</t>
  </si>
  <si>
    <t>Server Technology</t>
  </si>
  <si>
    <t>Coffee</t>
  </si>
  <si>
    <t>bcoffee@liveramp.com</t>
  </si>
  <si>
    <t>LiveRamp, An Acxiom Company</t>
  </si>
  <si>
    <t>https://www.linkedin.com/pub/ben-coffee/10/130/79b</t>
  </si>
  <si>
    <t>Tue Jan 02 2018 05:00:32</t>
  </si>
  <si>
    <t>Bernstein</t>
  </si>
  <si>
    <t>rachel@kmobiletech.com</t>
  </si>
  <si>
    <t>KMobile Technology</t>
  </si>
  <si>
    <t>225 Bush St</t>
  </si>
  <si>
    <t>kmobiletech.com</t>
  </si>
  <si>
    <t>(866) 352-3267</t>
  </si>
  <si>
    <t>https://www.linkedin.com/pub/rachel-bernstein/5a/125/368</t>
  </si>
  <si>
    <t>Tue Jan 02 2018 05:47:47</t>
  </si>
  <si>
    <t>260 Madison Avenue</t>
  </si>
  <si>
    <t>Watson</t>
  </si>
  <si>
    <t>Corporate Vice President, Small, Medium, and Corporate Business, Microsoft US Subsidiary</t>
  </si>
  <si>
    <t>allison.watson@microsoft.com</t>
  </si>
  <si>
    <t>https://www.linkedin.com/pub/allison-watson/39/b62/656</t>
  </si>
  <si>
    <t>Tue Jan 02 2018 05:00:40</t>
  </si>
  <si>
    <t>Ralf</t>
  </si>
  <si>
    <t>Hirt</t>
  </si>
  <si>
    <t>ralf@harri.com</t>
  </si>
  <si>
    <t>Harri</t>
  </si>
  <si>
    <t>https://www.linkedin.com/pub/ralf-hirt/0/64/747</t>
  </si>
  <si>
    <t>Tue Jan 02 2018 05:00:51</t>
  </si>
  <si>
    <t>611 Broadway</t>
  </si>
  <si>
    <t>MaryAnne</t>
  </si>
  <si>
    <t>Ph.D.</t>
  </si>
  <si>
    <t>(844) 427-7443</t>
  </si>
  <si>
    <t>Vice President, Global CRO Partner Business - Oracle</t>
  </si>
  <si>
    <t>maryanne.ph.d.@oracle.com</t>
  </si>
  <si>
    <t>https://www.linkedin.com/pub/maryanne-rizk-ph-d/0/758/652</t>
  </si>
  <si>
    <t>Harapko</t>
  </si>
  <si>
    <t>Tue Jan 02 2018 06:16:41</t>
  </si>
  <si>
    <t>Head of US Marketing</t>
  </si>
  <si>
    <t>aharapko@expertsystem.com</t>
  </si>
  <si>
    <t>Expert System</t>
  </si>
  <si>
    <t>https://www.linkedin.com/pub/alicia-harapko/5/619/32</t>
  </si>
  <si>
    <t>Tue Jan 02 2018 05:01:00</t>
  </si>
  <si>
    <t>6110 Executive Boulevard</t>
  </si>
  <si>
    <t>(240) 477-1800</t>
  </si>
  <si>
    <t>Demots</t>
  </si>
  <si>
    <t xml:space="preserve">Paciolan </t>
  </si>
  <si>
    <t>Barney</t>
  </si>
  <si>
    <t>nbarney@suse.com</t>
  </si>
  <si>
    <t>SUSE</t>
  </si>
  <si>
    <t>https://www.linkedin.com/pub/nathan-barney/4/430/517</t>
  </si>
  <si>
    <t>Tue Jan 02 2018 05:01:11</t>
  </si>
  <si>
    <t>Nürnberg</t>
  </si>
  <si>
    <t>Maxfeldstr. 5</t>
  </si>
  <si>
    <t>90409</t>
  </si>
  <si>
    <t>0911 740530</t>
  </si>
  <si>
    <t>alison.murphy@fineos.com</t>
  </si>
  <si>
    <t>FINEOS</t>
  </si>
  <si>
    <t>https://www.linkedin.com/pub/alison-murphy/0/2a0/43b</t>
  </si>
  <si>
    <t>Tue Jan 02 2018 05:01:29</t>
  </si>
  <si>
    <t>FINEOS House</t>
  </si>
  <si>
    <t>D3</t>
  </si>
  <si>
    <t>(01) 639 9700</t>
  </si>
  <si>
    <t>1010data.com</t>
  </si>
  <si>
    <t>Razi</t>
  </si>
  <si>
    <t>Head of Sales &amp; Marketing - Americas</t>
  </si>
  <si>
    <t>Systat Software Inc</t>
  </si>
  <si>
    <t>Head of Online Development</t>
  </si>
  <si>
    <t>Fashion Industry</t>
  </si>
  <si>
    <t>Oleksandra</t>
  </si>
  <si>
    <t>Marketing Development Representative</t>
  </si>
  <si>
    <t>or@softserveinc.com</t>
  </si>
  <si>
    <t>SoftServe</t>
  </si>
  <si>
    <t>https://www.linkedin.com/pub/oleksandra-%22sasha%22%E2%80%8B-r/34/9a4/5b9</t>
  </si>
  <si>
    <t>Tue Jan 02 2018 05:02:04</t>
  </si>
  <si>
    <t>201 W 5th Street Suite 1550</t>
  </si>
  <si>
    <t>Shirley</t>
  </si>
  <si>
    <t>Tafoya</t>
  </si>
  <si>
    <t>Co-Founder</t>
  </si>
  <si>
    <t>stafoya@truenorther.com</t>
  </si>
  <si>
    <t>True North ER</t>
  </si>
  <si>
    <t>https://www.linkedin.com/pub/shirley-tafoya/0/23a/13a</t>
  </si>
  <si>
    <t>Tue Jan 02 2018 05:02:22</t>
  </si>
  <si>
    <t>Bankrate.com (acquired by Red Ventures in Nov. 2017)</t>
  </si>
  <si>
    <t>Foos</t>
  </si>
  <si>
    <t>Global COO</t>
  </si>
  <si>
    <t>david.foos@sonataservices.com</t>
  </si>
  <si>
    <t>Sonata Services</t>
  </si>
  <si>
    <t>https://www.linkedin.com/pub/david-foos/4/907/138</t>
  </si>
  <si>
    <t>Tue Jan 02 2018 05:02:34</t>
  </si>
  <si>
    <t>Hung Hom, Kowloon</t>
  </si>
  <si>
    <t xml:space="preserve">Shop 854, Level 8  Fortune Metropolis  6 Metropolis Drive </t>
  </si>
  <si>
    <t>518000</t>
  </si>
  <si>
    <t>Kyle</t>
  </si>
  <si>
    <t>Gladney</t>
  </si>
  <si>
    <t>Professor</t>
  </si>
  <si>
    <t>kgladney@lynn.edu</t>
  </si>
  <si>
    <t>Lynn University</t>
  </si>
  <si>
    <t>https://www.linkedin.com/pub/kyle-gladney/a/466/8b0</t>
  </si>
  <si>
    <t>Tue Jan 02 2018 05:02:57</t>
  </si>
  <si>
    <t>3601 N. Military Trail</t>
  </si>
  <si>
    <t>33431-5598</t>
  </si>
  <si>
    <t>(561) 237-7000</t>
  </si>
  <si>
    <t>Denis</t>
  </si>
  <si>
    <t>Senior Vice President, Chief Revenue Officer</t>
  </si>
  <si>
    <t>denis.maynard@couchbase.com</t>
  </si>
  <si>
    <t>https://www.linkedin.com/pub/denis-maynard/4/b75/2aa</t>
  </si>
  <si>
    <t>Tue Jan 02 2018 05:05:01</t>
  </si>
  <si>
    <t>Siegel</t>
  </si>
  <si>
    <t>brock.siegel@javaleaf.com</t>
  </si>
  <si>
    <t>Javaleaf</t>
  </si>
  <si>
    <t>javaleaf.com</t>
  </si>
  <si>
    <t>https://www.linkedin.com/pub/brock-siegel/1/a15/736</t>
  </si>
  <si>
    <t>Tue Jan 02 2018 05:48:07</t>
  </si>
  <si>
    <t>18701</t>
  </si>
  <si>
    <t>akumina.com</t>
  </si>
  <si>
    <t>Melchiorre</t>
  </si>
  <si>
    <t>pmelchiorre@sparkprogram.org</t>
  </si>
  <si>
    <t>Spark Program</t>
  </si>
  <si>
    <t>https://www.linkedin.com/pub/paul-melchiorre/0/b7/154</t>
  </si>
  <si>
    <t>Tue Jan 02 2018 05:07:05</t>
  </si>
  <si>
    <t>223 W. Jackson Blvd.</t>
  </si>
  <si>
    <t>(312) 470-4300</t>
  </si>
  <si>
    <t>Byron</t>
  </si>
  <si>
    <t>andrew@cybereason.com</t>
  </si>
  <si>
    <t>https://www.linkedin.com/pub/andrew-byron/9/a42/417</t>
  </si>
  <si>
    <t>Tue Jan 02 2018 05:09:54</t>
  </si>
  <si>
    <t>Dyer</t>
  </si>
  <si>
    <t>intercloudsys.com</t>
  </si>
  <si>
    <t>Chief Product and Digital Revenue Officer</t>
  </si>
  <si>
    <t>Macy's</t>
  </si>
  <si>
    <t>Munves</t>
  </si>
  <si>
    <t>greg.munves@1010data.com</t>
  </si>
  <si>
    <t>1010data</t>
  </si>
  <si>
    <t>https://www.linkedin.com/pub/greg-munves/6/822/8a4</t>
  </si>
  <si>
    <t>Tue Jan 02 2018 05:28:47</t>
  </si>
  <si>
    <t>750 Third Avenue</t>
  </si>
  <si>
    <t>(212) 405-1010</t>
  </si>
  <si>
    <t>Blandford</t>
  </si>
  <si>
    <t>jay.blandford@sageworks.com</t>
  </si>
  <si>
    <t>Sageworks</t>
  </si>
  <si>
    <t>sageworks.com</t>
  </si>
  <si>
    <t>https://www.linkedin.com/pub/jay-blandford/24/229/915</t>
  </si>
  <si>
    <t>Tue Jan 02 2018 05:41:38</t>
  </si>
  <si>
    <t>5565 Centerview Drive</t>
  </si>
  <si>
    <t>(919) 851-7474</t>
  </si>
  <si>
    <t>Erdal</t>
  </si>
  <si>
    <t>Yazmaci</t>
  </si>
  <si>
    <t>erdal.yazmaci@cardtek.com</t>
  </si>
  <si>
    <t>Cardtek</t>
  </si>
  <si>
    <t>cardtek.com</t>
  </si>
  <si>
    <t>https://www.linkedin.com/pub/erdal-yazmaci/b/779/684</t>
  </si>
  <si>
    <t>Tue Jan 02 2018 05:42:47</t>
  </si>
  <si>
    <t>Turkey</t>
  </si>
  <si>
    <t>Istanbul</t>
  </si>
  <si>
    <t>Maslak</t>
  </si>
  <si>
    <t>İTÜ Ayazağa Kampüsü Koru Yolu, Teknokent ARI3 K:1</t>
  </si>
  <si>
    <t>34469</t>
  </si>
  <si>
    <t>0850 277 6767</t>
  </si>
  <si>
    <t>Warner</t>
  </si>
  <si>
    <t>Vice President, Americas Sales</t>
  </si>
  <si>
    <t>jwarner@forceamerica.com</t>
  </si>
  <si>
    <t>FORCE America</t>
  </si>
  <si>
    <t>csmith@splunk.com</t>
  </si>
  <si>
    <t>forceamerica.com</t>
  </si>
  <si>
    <t>https://www.linkedin.com/pub/jeff-warner/1/46b/279</t>
  </si>
  <si>
    <t>Tue Jan 02 2018 05:53:19</t>
  </si>
  <si>
    <t>501 Cliff Rd. E.</t>
  </si>
  <si>
    <t>(952) 707-1300</t>
  </si>
  <si>
    <t>https://www.linkedin.com/pub/christian-smith/0/273/733</t>
  </si>
  <si>
    <t>Tue Jan 02 2018 05:14:33</t>
  </si>
  <si>
    <t>Youshaei</t>
  </si>
  <si>
    <t>jon.youshaei@EveryVowel.com</t>
  </si>
  <si>
    <t>Every Vowel</t>
  </si>
  <si>
    <t>EveryVowel.com</t>
  </si>
  <si>
    <t>Writing and Editing</t>
  </si>
  <si>
    <t>https://www.linkedin.com/pub/jon-youshaei/22/54b/862</t>
  </si>
  <si>
    <t>Tue Jan 02 2018 06:08:09</t>
  </si>
  <si>
    <t>1 Every Vowel Way</t>
  </si>
  <si>
    <t>94110</t>
  </si>
  <si>
    <t>Mangano</t>
  </si>
  <si>
    <t>Vice President, Head of Sales and Marketing Technology</t>
  </si>
  <si>
    <t>mark.mangano@hartfordfunds.com</t>
  </si>
  <si>
    <t>Hartford Funds</t>
  </si>
  <si>
    <t>hartfordfunds.com</t>
  </si>
  <si>
    <t>https://www.linkedin.com/pub/mark-mangano/2/514/2a9</t>
  </si>
  <si>
    <t>Tue Jan 02 2018 06:08:24</t>
  </si>
  <si>
    <t>690 Lee Road</t>
  </si>
  <si>
    <t>(800) 456-7523</t>
  </si>
  <si>
    <t>Jose</t>
  </si>
  <si>
    <t>Vargas</t>
  </si>
  <si>
    <t>Co-Founder, Director</t>
  </si>
  <si>
    <t>jose@peoplefund.com</t>
  </si>
  <si>
    <t>PeopleFund Inc.</t>
  </si>
  <si>
    <t>peoplefund.com</t>
  </si>
  <si>
    <t>Investment Banking</t>
  </si>
  <si>
    <t>https://www.linkedin.com/pub/jose-vargas/2/b76/b7a</t>
  </si>
  <si>
    <t>Tue Jan 02 2018 06:11:35</t>
  </si>
  <si>
    <t>Cariddi</t>
  </si>
  <si>
    <t>SVP Sales</t>
  </si>
  <si>
    <t>robert.cariddi@sentinelone.com</t>
  </si>
  <si>
    <t>SentinelOne</t>
  </si>
  <si>
    <t>https://www.linkedin.com/pub/robert-cariddi/3/b26/958</t>
  </si>
  <si>
    <t>Tue Jan 02 2018 05:15:10</t>
  </si>
  <si>
    <t>605 Fairchild Dr.</t>
  </si>
  <si>
    <t>(855) 868-3733</t>
  </si>
  <si>
    <t>Ragan</t>
  </si>
  <si>
    <t>michaelragan@santarosaconsulting.com</t>
  </si>
  <si>
    <t>Santa Rosa Consulting, Inc.</t>
  </si>
  <si>
    <t>santarosaconsulting.com</t>
  </si>
  <si>
    <t>https://www.linkedin.com/pub/michael-ragan/7/b19/150</t>
  </si>
  <si>
    <t>Tue Jan 02 2018 06:15:06</t>
  </si>
  <si>
    <t>Tennessee</t>
  </si>
  <si>
    <t>2555 Meridian Boulevard</t>
  </si>
  <si>
    <t>(615) 807-2389</t>
  </si>
  <si>
    <t>pdisoftware.com</t>
  </si>
  <si>
    <t>wheels.com</t>
  </si>
  <si>
    <t>Senior Vice President, WW Sales</t>
  </si>
  <si>
    <t>scott.sampson@8x8.com</t>
  </si>
  <si>
    <t>8x8</t>
  </si>
  <si>
    <t>https://www.linkedin.com/pub/scott-sampson/2/66/328</t>
  </si>
  <si>
    <t>Tue Jan 02 2018 05:16:09</t>
  </si>
  <si>
    <t>2125 O'Nel Drive</t>
  </si>
  <si>
    <t>95131</t>
  </si>
  <si>
    <t>merge.com</t>
  </si>
  <si>
    <t>essintial.com</t>
  </si>
  <si>
    <t>yext.com</t>
  </si>
  <si>
    <t>wallick.com</t>
  </si>
  <si>
    <t>harrisschoolsolutions.com</t>
  </si>
  <si>
    <t>4life.com</t>
  </si>
  <si>
    <t>rbmediaglobal.com</t>
  </si>
  <si>
    <t>Russ</t>
  </si>
  <si>
    <t>Mellott</t>
  </si>
  <si>
    <t>SVP &amp; Chief Revenue Officer</t>
  </si>
  <si>
    <t>rmellott@modeln.com</t>
  </si>
  <si>
    <t>Model N</t>
  </si>
  <si>
    <t>https://www.linkedin.com/pub/russ-mellott/4/b59/775</t>
  </si>
  <si>
    <t>Tue Jan 02 2018 05:18:59</t>
  </si>
  <si>
    <t>Pacific Shores Center</t>
  </si>
  <si>
    <t>(650) 610-4600</t>
  </si>
  <si>
    <t>quotient.com</t>
  </si>
  <si>
    <t>Chief People Officer and Senior Vice President, Marketing</t>
  </si>
  <si>
    <t>Applied Predictive Technologies</t>
  </si>
  <si>
    <t>newellbrands.com</t>
  </si>
  <si>
    <t>Davis</t>
  </si>
  <si>
    <t>scott.davis@intercloudsys.com</t>
  </si>
  <si>
    <t>InterCloud Systems Inc.</t>
  </si>
  <si>
    <t>https://www.linkedin.com/pub/scott-davis/2/519/a44</t>
  </si>
  <si>
    <t>Tue Jan 02 2018 05:33:37</t>
  </si>
  <si>
    <t>Chief Sales Officer</t>
  </si>
  <si>
    <t>ted@parkplacetechnologies.com</t>
  </si>
  <si>
    <t>https://www.linkedin.com/pub/ted-r-rieple-iii/0/85/6a0</t>
  </si>
  <si>
    <t>Tue Jan 02 2018 05:38:47</t>
  </si>
  <si>
    <t>marchnetworks.com</t>
  </si>
  <si>
    <t>Hammond</t>
  </si>
  <si>
    <t>kurt.hammond@merge.com</t>
  </si>
  <si>
    <t>Merge Healthcare, an IBM Company</t>
  </si>
  <si>
    <t>https://www.linkedin.com/pub/kurt-hammond/5/2b5/a7b</t>
  </si>
  <si>
    <t>Tue Jan 02 2018 05:39:00</t>
  </si>
  <si>
    <t>71 South Wacker Drive</t>
  </si>
  <si>
    <t>(262) 367-0700</t>
  </si>
  <si>
    <t>cocc.com</t>
  </si>
  <si>
    <t>Lorenzen</t>
  </si>
  <si>
    <t>glorenzen@essintial.com</t>
  </si>
  <si>
    <t>Essintial Enterprise Solutions</t>
  </si>
  <si>
    <t>https://www.linkedin.com/pub/gregory-g-lorenzen/7/7a1/37</t>
  </si>
  <si>
    <t>Tue Jan 02 2018 05:39:24</t>
  </si>
  <si>
    <t>Mechanicsburg</t>
  </si>
  <si>
    <t>One Sterling Place</t>
  </si>
  <si>
    <t>17050</t>
  </si>
  <si>
    <t>(717) 610-3200</t>
  </si>
  <si>
    <t>Net</t>
  </si>
  <si>
    <t>npayne@marchnetworks.com</t>
  </si>
  <si>
    <t>March Networks</t>
  </si>
  <si>
    <t>https://www.linkedin.com/pub/net-payne/2/999/a91</t>
  </si>
  <si>
    <t>Tue Jan 02 2018 05:44:17</t>
  </si>
  <si>
    <t>303 Terry Fox Drive</t>
  </si>
  <si>
    <t>K2K 3J1</t>
  </si>
  <si>
    <t>(613) 591-8181</t>
  </si>
  <si>
    <t>netsurion.com</t>
  </si>
  <si>
    <t>ccollins@mcsoftampa.com</t>
  </si>
  <si>
    <t xml:space="preserve"> MISSION CRITICAL SOLUTIONS</t>
  </si>
  <si>
    <t>mcsoftampa.com</t>
  </si>
  <si>
    <t>https://www.linkedin.com/pub/chris-collins/2/125/a18</t>
  </si>
  <si>
    <t>Tue Jan 02 2018 05:49:04</t>
  </si>
  <si>
    <t>8510 Sunstate St</t>
  </si>
  <si>
    <t>33634</t>
  </si>
  <si>
    <t>(813) 872-0217</t>
  </si>
  <si>
    <t>Rentala</t>
  </si>
  <si>
    <t>Business Unit Head - IoT Division</t>
  </si>
  <si>
    <t>rrentala@techwave.net</t>
  </si>
  <si>
    <t>Techwave.</t>
  </si>
  <si>
    <t>techwave.net</t>
  </si>
  <si>
    <t>https://www.linkedin.com/pub/raj-rentala/1b/656/9b8</t>
  </si>
  <si>
    <t>Tue Jan 02 2018 05:49:21</t>
  </si>
  <si>
    <t>1 E Uwchlan Ave Suite 101</t>
  </si>
  <si>
    <t>(484) 872-8707</t>
  </si>
  <si>
    <t>Fleming</t>
  </si>
  <si>
    <t>VP Product Marketing</t>
  </si>
  <si>
    <t>sam.fleming@imprezzio.com</t>
  </si>
  <si>
    <t>Imprezzio Inc.</t>
  </si>
  <si>
    <t>imprezzio.com</t>
  </si>
  <si>
    <t>https://www.linkedin.com/pub/sam-fleming/3/119/959</t>
  </si>
  <si>
    <t>Tue Jan 02 2018 05:52:35</t>
  </si>
  <si>
    <t>Spokane</t>
  </si>
  <si>
    <t>1520 W. 3rd Avenue</t>
  </si>
  <si>
    <t>99201</t>
  </si>
  <si>
    <t>(866) 847-4515</t>
  </si>
  <si>
    <t>Dusty</t>
  </si>
  <si>
    <t>Schroeder</t>
  </si>
  <si>
    <t>dschroeder@docutap.com</t>
  </si>
  <si>
    <t>DocuTAP</t>
  </si>
  <si>
    <t>docutap.com</t>
  </si>
  <si>
    <t>https://www.linkedin.com/pub/dusty-schroeder/13/aa1/817</t>
  </si>
  <si>
    <t>Tue Jan 02 2018 06:05:23</t>
  </si>
  <si>
    <t>Sioux Falls</t>
  </si>
  <si>
    <t>SD</t>
  </si>
  <si>
    <t>101 S. Phillips Ave.</t>
  </si>
  <si>
    <t>57104</t>
  </si>
  <si>
    <t>(877) 697-4696</t>
  </si>
  <si>
    <t>Jorge</t>
  </si>
  <si>
    <t>Penate</t>
  </si>
  <si>
    <t>VP of Sales and Marketing</t>
  </si>
  <si>
    <t>jorge@rotate123.com</t>
  </si>
  <si>
    <t>Rotate123 LLC</t>
  </si>
  <si>
    <t>rotate123.com</t>
  </si>
  <si>
    <t>https://www.linkedin.com/pub/jorge-penate/1a/a00/a77</t>
  </si>
  <si>
    <t>Tue Jan 02 2018 06:07:24</t>
  </si>
  <si>
    <t>Albert</t>
  </si>
  <si>
    <t>EVP &amp; Chief Revenue Officer</t>
  </si>
  <si>
    <t>steven.albert@1010data.com</t>
  </si>
  <si>
    <t>https://www.linkedin.com/pub/steven-albert/0/296/b92</t>
  </si>
  <si>
    <t>Tue Jan 02 2018 05:23:58</t>
  </si>
  <si>
    <t>clevertap.com</t>
  </si>
  <si>
    <t>Dawson</t>
  </si>
  <si>
    <t>Co-Founder,  Member Board of Directors,  Chief Revenue Officer</t>
  </si>
  <si>
    <t>Yellowbrick Data, Inc.</t>
  </si>
  <si>
    <t>sakcon.com</t>
  </si>
  <si>
    <t>idsgrp.com</t>
  </si>
  <si>
    <t>bumble.com</t>
  </si>
  <si>
    <t>inline.dk</t>
  </si>
  <si>
    <t>imdb.com</t>
  </si>
  <si>
    <t>elementum.com</t>
  </si>
  <si>
    <t>usdm.com</t>
  </si>
  <si>
    <t>dstechsolutions.com</t>
  </si>
  <si>
    <t>inspirage.com</t>
  </si>
  <si>
    <t>twitch.tv</t>
  </si>
  <si>
    <t>domo.com</t>
  </si>
  <si>
    <t>ebates.com</t>
  </si>
  <si>
    <t>Maffei</t>
  </si>
  <si>
    <t>Member of the Board of Directors</t>
  </si>
  <si>
    <t>david.maffei@akumina.com</t>
  </si>
  <si>
    <t>Akumina</t>
  </si>
  <si>
    <t>https://www.linkedin.com/pub/david-t-maffei/1/36a/28a</t>
  </si>
  <si>
    <t>Tue Jan 02 2018 05:29:00</t>
  </si>
  <si>
    <t>30 Temple Street</t>
  </si>
  <si>
    <t>03060</t>
  </si>
  <si>
    <t>(603) 943-7109</t>
  </si>
  <si>
    <t>37</t>
  </si>
  <si>
    <t>ironsrc.com</t>
  </si>
  <si>
    <t>creditkarma.com</t>
  </si>
  <si>
    <t>Prusz</t>
  </si>
  <si>
    <t>Rubicon Project</t>
  </si>
  <si>
    <t>smi-inc.com</t>
  </si>
  <si>
    <t>sam.org</t>
  </si>
  <si>
    <t>Bowman</t>
  </si>
  <si>
    <t>Chairman and Chief Revenue Officer</t>
  </si>
  <si>
    <t>Velosio</t>
  </si>
  <si>
    <t>dallascityhall.com</t>
  </si>
  <si>
    <t>prosphere.com</t>
  </si>
  <si>
    <t>wlscorporation.com</t>
  </si>
  <si>
    <t>Carla</t>
  </si>
  <si>
    <t>Spireon</t>
  </si>
  <si>
    <t>udemy.com</t>
  </si>
  <si>
    <t>sonic.com</t>
  </si>
  <si>
    <t>Blasena</t>
  </si>
  <si>
    <t>Executive Board Member</t>
  </si>
  <si>
    <t>ClearFast</t>
  </si>
  <si>
    <t>accelerite.com</t>
  </si>
  <si>
    <t>opendoor.com</t>
  </si>
  <si>
    <t>strozfriedberg.com</t>
  </si>
  <si>
    <t>pinterest.com</t>
  </si>
  <si>
    <t>asana.com</t>
  </si>
  <si>
    <t>osscube.com</t>
  </si>
  <si>
    <t>drivestream.com</t>
  </si>
  <si>
    <t>hp.com</t>
  </si>
  <si>
    <t>weebly.com</t>
  </si>
  <si>
    <t>cloverhealth.com</t>
  </si>
  <si>
    <t>zscaler.com</t>
  </si>
  <si>
    <t>mirantis.com</t>
  </si>
  <si>
    <t>eagleinvsys.com</t>
  </si>
  <si>
    <t>sisense.com</t>
  </si>
  <si>
    <t>picsart.com</t>
  </si>
  <si>
    <t>memebox.com</t>
  </si>
  <si>
    <t>glocomms.com</t>
  </si>
  <si>
    <t>wiprogallagher.com</t>
  </si>
  <si>
    <t xml:space="preserve">Vice President, Provider Marketing and Strategy </t>
  </si>
  <si>
    <t>Vice President of Sales and Marketing</t>
  </si>
  <si>
    <t>Vice President &amp; Head of Marketing</t>
  </si>
  <si>
    <t>appdirect.com</t>
  </si>
  <si>
    <t>SVP Product Mangement</t>
  </si>
  <si>
    <t>Sr. Manager, U.S. Licensing Sales - OCR Engine | SDK | Data Capture Application products</t>
  </si>
  <si>
    <t>Sr. Director, Product Innovation and Chief Innovation Officer</t>
  </si>
  <si>
    <t>Sr. Director, Head of Product Management</t>
  </si>
  <si>
    <t>xactlycorp.com</t>
  </si>
  <si>
    <t>Solutions Consultant</t>
  </si>
  <si>
    <t>SEO/ CRO Manager &amp; Web Developer</t>
  </si>
  <si>
    <t>Senior Vice President Business Development and Chief Marketing Officer at COCC</t>
  </si>
  <si>
    <t>Senior Executive Assistant</t>
  </si>
  <si>
    <t>Senior Director,  Enterprise Service Management Strategy</t>
  </si>
  <si>
    <t>Revenue Chair</t>
  </si>
  <si>
    <t>Product Marketing Manager at Inspirage</t>
  </si>
  <si>
    <t>slack.com</t>
  </si>
  <si>
    <t>President &amp; CRO</t>
  </si>
  <si>
    <t>Multi-Operation Manager</t>
  </si>
  <si>
    <t>Marketing Manager for Home Vertical</t>
  </si>
  <si>
    <t>Marketing Manager</t>
  </si>
  <si>
    <t>Marketing Director / CPO</t>
  </si>
  <si>
    <t>Marketing Account Executive</t>
  </si>
  <si>
    <t>Managing Director, Marketing</t>
  </si>
  <si>
    <t>Managing Director, Global Head of Marketing</t>
  </si>
  <si>
    <t>Managing Director &amp; Head of Global Sales and Marketing EDD</t>
  </si>
  <si>
    <t>IT&amp;S Process Engineer</t>
  </si>
  <si>
    <t>Information Technology Specialist</t>
  </si>
  <si>
    <t>Information Technology Coordinator</t>
  </si>
  <si>
    <t>clairvoyantsoft.com</t>
  </si>
  <si>
    <t>Head, Sales and Marketing</t>
  </si>
  <si>
    <t>Head, Credentialing Product Marketing</t>
  </si>
  <si>
    <t>Head Product &amp; Platform Marketing</t>
  </si>
  <si>
    <t>Head of US Sourcing</t>
  </si>
  <si>
    <t>Head of Technical and Marketing Content</t>
  </si>
  <si>
    <t>Head of Sales and Marketing</t>
  </si>
  <si>
    <t>Head of Production in Marketing</t>
  </si>
  <si>
    <t>Head of Product and Solution Marketing</t>
  </si>
  <si>
    <t>Head of Performance Management Business Unit and Director of Product Marketing</t>
  </si>
  <si>
    <t>Head of Partner Programs &amp; Channel Marketing</t>
  </si>
  <si>
    <t>Head of Paid Marketing</t>
  </si>
  <si>
    <t>Head of North America Retail Marketing</t>
  </si>
  <si>
    <t>sojern.com</t>
  </si>
  <si>
    <t>Head of Marketing/Sr. Director of Marketing, Udemy for Business</t>
  </si>
  <si>
    <t>Head of Marketing, Self Service Publisher Products</t>
  </si>
  <si>
    <t>Head Of Marketing, Amazon Lumberyard &amp; AWS Game Services</t>
  </si>
  <si>
    <t>Head of Marketing Strategy &amp; Channels</t>
  </si>
  <si>
    <t>Head of Marketing North America</t>
  </si>
  <si>
    <t>Head of Marketing Design</t>
  </si>
  <si>
    <t>Head Of Marketing Communications</t>
  </si>
  <si>
    <t>Head of Marketing and Strategy @ retarus Inc.</t>
  </si>
  <si>
    <t>Head of Marketing and Communications</t>
  </si>
  <si>
    <t>Bambocci</t>
  </si>
  <si>
    <t>Executive VP and Chief Marketing Officer</t>
  </si>
  <si>
    <t>Global Tel*Link Corporation</t>
  </si>
  <si>
    <t>Head of Marketing Analytics</t>
  </si>
  <si>
    <t>marleyspoon.com</t>
  </si>
  <si>
    <t>Head of Marketing / CMO</t>
  </si>
  <si>
    <t>Head of Lifecycle Marketing</t>
  </si>
  <si>
    <t>Head of IT Marketing &amp; Sales</t>
  </si>
  <si>
    <t xml:space="preserve">Head of Industry Marketing </t>
  </si>
  <si>
    <t>Head of Growth, Growth Marketing</t>
  </si>
  <si>
    <t>Head of Growth and Marketing</t>
  </si>
  <si>
    <t>Head of Growth</t>
  </si>
  <si>
    <t>Head of Glocomms East Coast - Technology, Cyber Security, &amp; Sales and Marketing</t>
  </si>
  <si>
    <t>smartsoftus.com</t>
  </si>
  <si>
    <t>Head of Field Marketing and Demand Generation</t>
  </si>
  <si>
    <t>Head of Field and Partner Marketing</t>
  </si>
  <si>
    <t>Head of Enterprise Field Marketing</t>
  </si>
  <si>
    <t>Head of Email Marketing &amp; Lifecycle</t>
  </si>
  <si>
    <t>InsideSales.com</t>
  </si>
  <si>
    <t>Head of Content &amp; Product Marketing</t>
  </si>
  <si>
    <t>Head of Brand Marketing</t>
  </si>
  <si>
    <t>Head Of Brand</t>
  </si>
  <si>
    <t>chromeriver.com</t>
  </si>
  <si>
    <t>Head of Affiliate Marketing and Traffic Analytics</t>
  </si>
  <si>
    <t>Head of Ads Product Marketing</t>
  </si>
  <si>
    <t>Head of  Partner &amp; Experience Marketing</t>
  </si>
  <si>
    <t xml:space="preserve">Head - Sales and Marketing, Nimble Accounting </t>
  </si>
  <si>
    <t>Global Head of Product Marketing</t>
  </si>
  <si>
    <t>Global Head of Platform Product Marketing</t>
  </si>
  <si>
    <t>Global Head of Marketing - Imaging &amp; Printing</t>
  </si>
  <si>
    <t>Global Head of Marketing</t>
  </si>
  <si>
    <t>Global Head of eCommerce &amp; Online Marketing</t>
  </si>
  <si>
    <t>Global Head of Customer and Field Marketing</t>
  </si>
  <si>
    <t>oculus.com</t>
  </si>
  <si>
    <t>Global Director of Search Marketing</t>
  </si>
  <si>
    <t>Founder, EOS Implementer</t>
  </si>
  <si>
    <t>Football Administrative Assistant</t>
  </si>
  <si>
    <t>Executive Director, Head of Global Public Relations</t>
  </si>
  <si>
    <t>Executive Assistant to VP of Product and Chief Revenue Officer</t>
  </si>
  <si>
    <t xml:space="preserve">Executive Assistant to the Chief Revenue Officer &amp; Chief Security Officer </t>
  </si>
  <si>
    <t>Executive Assistant to the Chief Revenue Officer</t>
  </si>
  <si>
    <t>doordash.com</t>
  </si>
  <si>
    <t>Executive Assistant to the Chief Marketing Officer</t>
  </si>
  <si>
    <t>Executive Assistant to the Chief Marketing Office and Chief Product Officer</t>
  </si>
  <si>
    <t>Executive Assistant to the Chief Financial Officer &amp; SVP, Chief Marketing Officer</t>
  </si>
  <si>
    <t xml:space="preserve">Executive Assistant to President &amp; COO and CRO </t>
  </si>
  <si>
    <t>Executive Assistant to CRO/CSO</t>
  </si>
  <si>
    <t>Executive Assistant to CRO, Sorenson Media &amp; SVP, Continuum Media as well as Office Manager</t>
  </si>
  <si>
    <t>Executive Assistant to Chief Revenue Officer and Chief People Ops</t>
  </si>
  <si>
    <t>Executive Assistant to Chief Revenue Officer</t>
  </si>
  <si>
    <t>Executive Assistant to Chief Operating Officer &amp; Chief Revenue Officer</t>
  </si>
  <si>
    <t>Executive Assistant to Chief Marketing Officer &amp; Senior Vice President, Enterprise</t>
  </si>
  <si>
    <t>Executive Assistant to Chief Financial Officer, Chief People Officer and Chief Marketing Officer</t>
  </si>
  <si>
    <t>Executive Assistant to CEO, CTO, and CRO/Administration Manager</t>
  </si>
  <si>
    <t>Executive Assistant to CEO and CRO - Community Brands</t>
  </si>
  <si>
    <t>Executive Assistant to CCO, CRO &amp; CTO</t>
  </si>
  <si>
    <t>EVP and Head of Insurance Practice</t>
  </si>
  <si>
    <t>ECommerce Intern</t>
  </si>
  <si>
    <t>Director, CRO Partnerships</t>
  </si>
  <si>
    <t>Director Of Strategic Partnerships</t>
  </si>
  <si>
    <t>Director of Product, Personalization &amp; Data</t>
  </si>
  <si>
    <t>Director of Marketing/Sales &amp; Head of Client Success</t>
  </si>
  <si>
    <t>Director of Inside Sales</t>
  </si>
  <si>
    <t>Digital Product Marketing Manager</t>
  </si>
  <si>
    <t>Digital Marketing Strategist and Community Manager</t>
  </si>
  <si>
    <t>Corporate Events Coordinator</t>
  </si>
  <si>
    <t>Content Marketing Coordinator</t>
  </si>
  <si>
    <t>Nadine</t>
  </si>
  <si>
    <t>Routhier</t>
  </si>
  <si>
    <t>nadine.routhier@pdisoftware.com</t>
  </si>
  <si>
    <t>PDI Software</t>
  </si>
  <si>
    <t>https://www.linkedin.com/pub/nadine-routhier/135/967/429</t>
  </si>
  <si>
    <t>Tue Jan 02 2018 05:38:19</t>
  </si>
  <si>
    <t>Temple</t>
  </si>
  <si>
    <t>4001 Central Pointe Pkwy – Bldg. 200</t>
  </si>
  <si>
    <t>76504</t>
  </si>
  <si>
    <t>(254) 410-7600</t>
  </si>
  <si>
    <t>Chief Strategy Officer and SVP Marketing</t>
  </si>
  <si>
    <t>borngroup.com</t>
  </si>
  <si>
    <t>Chief Operating Officer &amp; Senior VP of Sales and Marketing</t>
  </si>
  <si>
    <t>Chief of Staff to President &amp; Chief Revenue Officer</t>
  </si>
  <si>
    <t>Chief Of Staff to CRO</t>
  </si>
  <si>
    <t>Chau</t>
  </si>
  <si>
    <t>bchau@wheels.com</t>
  </si>
  <si>
    <t>Wheels, Inc.</t>
  </si>
  <si>
    <t>medeanalytics.com</t>
  </si>
  <si>
    <t>https://www.linkedin.com/pub/brian-chau/3/83b/b69</t>
  </si>
  <si>
    <t>Tue Jan 02 2018 05:38:40</t>
  </si>
  <si>
    <t>Des Plaines</t>
  </si>
  <si>
    <t>666 Garland Place</t>
  </si>
  <si>
    <t>60016</t>
  </si>
  <si>
    <t>(847) 699-7000</t>
  </si>
  <si>
    <t>nimbleaccounting.com</t>
  </si>
  <si>
    <t>Chief Information Officer and Senior Vice President, Technology and Marketing</t>
  </si>
  <si>
    <t>Chief Information Officer and Chief Marketing Officer</t>
  </si>
  <si>
    <t>Chief Information Officer / Chief Revenue Officer</t>
  </si>
  <si>
    <t>ir.com</t>
  </si>
  <si>
    <t>Business Devlopment Associate</t>
  </si>
  <si>
    <t>Business Development Coordinator</t>
  </si>
  <si>
    <t>Business Analyst</t>
  </si>
  <si>
    <t>Brand and Field Marketing</t>
  </si>
  <si>
    <t>MotionPoint.com</t>
  </si>
  <si>
    <t>Associate Vice President - Sales Engineering and Operations</t>
  </si>
  <si>
    <t>Associate Business Analyst</t>
  </si>
  <si>
    <t>Assistant to the President &amp; Assistant to Co-Founder &amp; CRO</t>
  </si>
  <si>
    <t>Administrative Assistant to Chief Marketing Officer &amp; Research &amp; Development Team</t>
  </si>
  <si>
    <t>Grand Total</t>
  </si>
  <si>
    <t>jpmorganchase.com</t>
  </si>
  <si>
    <t>Vivien</t>
  </si>
  <si>
    <t>Cheung</t>
  </si>
  <si>
    <t>vcheung@yext.com</t>
  </si>
  <si>
    <t>Yext</t>
  </si>
  <si>
    <t>amobee.com</t>
  </si>
  <si>
    <t>https://www.linkedin.com/pub/vivien-cheung/69/b31/64a</t>
  </si>
  <si>
    <t>Tue Jan 02 2018 05:39:38</t>
  </si>
  <si>
    <t>1 Madison Ave</t>
  </si>
  <si>
    <t>(888) 444-2988</t>
  </si>
  <si>
    <t>Koehler</t>
  </si>
  <si>
    <t>pkoehler@wallick.com</t>
  </si>
  <si>
    <t>Wallick Communities</t>
  </si>
  <si>
    <t>https://www.linkedin.com/pub/paul-koehler/0/136/659</t>
  </si>
  <si>
    <t>Tue Jan 02 2018 05:39:47</t>
  </si>
  <si>
    <t xml:space="preserve">New Albany </t>
  </si>
  <si>
    <t xml:space="preserve">160 W. Main Street </t>
  </si>
  <si>
    <t>43054</t>
  </si>
  <si>
    <t>(614) 863-4640</t>
  </si>
  <si>
    <t>shipt.com</t>
  </si>
  <si>
    <t>Teresa</t>
  </si>
  <si>
    <t>teresa.burke@harrisschoolsolutions.com</t>
  </si>
  <si>
    <t>Harris School Solutions</t>
  </si>
  <si>
    <t>qasource.com</t>
  </si>
  <si>
    <t>https://www.linkedin.com/pub/teresa-burke/57/799/74</t>
  </si>
  <si>
    <t>Tue Jan 02 2018 05:40:09</t>
  </si>
  <si>
    <t>VP &amp; Chief Revenue Officer</t>
  </si>
  <si>
    <t>Vice President</t>
  </si>
  <si>
    <t>Schaeffer</t>
  </si>
  <si>
    <t>Warnock</t>
  </si>
  <si>
    <t>schaefferw@4life.com</t>
  </si>
  <si>
    <t>4Life Research</t>
  </si>
  <si>
    <t>https://www.linkedin.com/pub/schaeffer-warnock/4b/592/608</t>
  </si>
  <si>
    <t>Tue Jan 02 2018 05:40:52</t>
  </si>
  <si>
    <t>9850 South 300 West</t>
  </si>
  <si>
    <t>84070</t>
  </si>
  <si>
    <t>(801) 562-3600</t>
  </si>
  <si>
    <t>a9.com</t>
  </si>
  <si>
    <t>Senior SQL Server Database Administrator</t>
  </si>
  <si>
    <t>Shea</t>
  </si>
  <si>
    <t>jshea@rbmediaglobal.com</t>
  </si>
  <si>
    <t>Retired</t>
  </si>
  <si>
    <t>RBmedia</t>
  </si>
  <si>
    <t>Publicist and Social Media Head</t>
  </si>
  <si>
    <t>https://www.linkedin.com/pub/john-shea/1/b26/4a9</t>
  </si>
  <si>
    <t>Tue Jan 02 2018 05:41:12</t>
  </si>
  <si>
    <t>Landover</t>
  </si>
  <si>
    <t>8400 Corporate Drive</t>
  </si>
  <si>
    <t>20785</t>
  </si>
  <si>
    <t>Principal</t>
  </si>
  <si>
    <t>Practice Partner &amp; Marketing Head</t>
  </si>
  <si>
    <t>Grisham</t>
  </si>
  <si>
    <t>rgrisham@ipipeline.com</t>
  </si>
  <si>
    <t>bittitan.com</t>
  </si>
  <si>
    <t>https://www.linkedin.com/pub/richard-grisham/1/b5/886</t>
  </si>
  <si>
    <t>Tue Jan 02 2018 05:41:20</t>
  </si>
  <si>
    <t>Managing Partner and CLM Trusted Advisor</t>
  </si>
  <si>
    <t>Managing Director</t>
  </si>
  <si>
    <t>blend.com</t>
  </si>
  <si>
    <t>Head of Social Marketing, YouTube Originals</t>
  </si>
  <si>
    <t>Head Of Product Management, Service Exchange Platform</t>
  </si>
  <si>
    <t>Head of Product Management and Marketing</t>
  </si>
  <si>
    <t>yume.com</t>
  </si>
  <si>
    <t>Head of Marketing and Alliances</t>
  </si>
  <si>
    <t>Head of Integrated Marketing</t>
  </si>
  <si>
    <t xml:space="preserve">Head of Digital Marketing &amp; Social Media </t>
  </si>
  <si>
    <t>Metviner</t>
  </si>
  <si>
    <t>ClickSpark</t>
  </si>
  <si>
    <t>Head of Cybercrime Solutions, Consumer Digital</t>
  </si>
  <si>
    <t>Head Of Content</t>
  </si>
  <si>
    <t>SurveyMonkey</t>
  </si>
  <si>
    <t>Head Graphic Designer</t>
  </si>
  <si>
    <t>Head - Marketing</t>
  </si>
  <si>
    <t>Global Head of Sales and Marketing</t>
  </si>
  <si>
    <t>QGenda.com</t>
  </si>
  <si>
    <t>Bijoor</t>
  </si>
  <si>
    <t>sbijoor@quotient.com</t>
  </si>
  <si>
    <t>Quotient Technology Inc.</t>
  </si>
  <si>
    <t>odoo.com</t>
  </si>
  <si>
    <t>https://www.linkedin.com/pub/sheila-bijoor/16/a73/2a</t>
  </si>
  <si>
    <t>Tue Jan 02 2018 05:42:27</t>
  </si>
  <si>
    <t>400 Logue Avenue</t>
  </si>
  <si>
    <t>(650) 605-4600</t>
  </si>
  <si>
    <t>Cisek</t>
  </si>
  <si>
    <t>Peco Controls - InspX Corporation</t>
  </si>
  <si>
    <t>Samantha</t>
  </si>
  <si>
    <t>samantha.robin@tradeshift.com</t>
  </si>
  <si>
    <t>addepar.com</t>
  </si>
  <si>
    <t>https://www.linkedin.com/pub/samantha-robin/50/671/352</t>
  </si>
  <si>
    <t>Tue Jan 02 2018 05:42:39</t>
  </si>
  <si>
    <t>kmgus.com</t>
  </si>
  <si>
    <t>Kangkang</t>
  </si>
  <si>
    <t>kangkang.lin@anaplan.com</t>
  </si>
  <si>
    <t>georgefox.edu</t>
  </si>
  <si>
    <t>https://www.linkedin.com/pub/kangkang-lin/66/524/369</t>
  </si>
  <si>
    <t>Tue Jan 02 2018 05:42:56</t>
  </si>
  <si>
    <t>Samuel</t>
  </si>
  <si>
    <t>samuel.sherman@newellbrands.com</t>
  </si>
  <si>
    <t>Newell Brands</t>
  </si>
  <si>
    <t>shopbop.com</t>
  </si>
  <si>
    <t>https://www.linkedin.com/pub/samuel-sherman/126/713/aba</t>
  </si>
  <si>
    <t>Tue Jan 02 2018 05:43:06</t>
  </si>
  <si>
    <t>Hoboken</t>
  </si>
  <si>
    <t>221 River Street</t>
  </si>
  <si>
    <t>07030</t>
  </si>
  <si>
    <t>(201) 610-6600</t>
  </si>
  <si>
    <t>Eliza</t>
  </si>
  <si>
    <t>Hain</t>
  </si>
  <si>
    <t>eliza.hain@apexbit.ca</t>
  </si>
  <si>
    <t>Apex Bit Inc</t>
  </si>
  <si>
    <t>apexbit.ca</t>
  </si>
  <si>
    <t>https://www.linkedin.com/pub/eliza-hain/125/44/892</t>
  </si>
  <si>
    <t>Tue Jan 02 2018 05:43:19</t>
  </si>
  <si>
    <t>Enter your city here</t>
  </si>
  <si>
    <t>Enter your state here</t>
  </si>
  <si>
    <t>Enter your address line 1 here</t>
  </si>
  <si>
    <t>Enter your zip code here</t>
  </si>
  <si>
    <t>honest.com</t>
  </si>
  <si>
    <t>rssoftware.com</t>
  </si>
  <si>
    <t>Bruce Heverly, Chief Marketing Officer, Services Partner</t>
  </si>
  <si>
    <t>tumblr.com</t>
  </si>
  <si>
    <t>quickbase.com</t>
  </si>
  <si>
    <t>pivot3.com</t>
  </si>
  <si>
    <t>Skyline Technology Solutions, LLC</t>
  </si>
  <si>
    <t>Biernat</t>
  </si>
  <si>
    <t>brent.biernat@cocc.com</t>
  </si>
  <si>
    <t>COCC</t>
  </si>
  <si>
    <t>https://www.linkedin.com/pub/brent-biernat/0/2bb/b54</t>
  </si>
  <si>
    <t>Tue Jan 02 2018 05:44:28</t>
  </si>
  <si>
    <t>Southington</t>
  </si>
  <si>
    <t>100 Executive Boulevard</t>
  </si>
  <si>
    <t>06489</t>
  </si>
  <si>
    <t>(860) 678-0444</t>
  </si>
  <si>
    <t>Carissa</t>
  </si>
  <si>
    <t>Torres-Cruz</t>
  </si>
  <si>
    <t>ctorres-cruz@mozilla.org</t>
  </si>
  <si>
    <t>https://www.linkedin.com/pub/carissa-torres-cruz/24/224/4b4</t>
  </si>
  <si>
    <t>Tue Jan 02 2018 05:44:35</t>
  </si>
  <si>
    <t>stealthmonitoring.com</t>
  </si>
  <si>
    <t>Search #</t>
  </si>
  <si>
    <t>Query</t>
  </si>
  <si>
    <t>Geography</t>
  </si>
  <si>
    <t>Industry</t>
  </si>
  <si>
    <t>Headcount</t>
  </si>
  <si>
    <t>Tittle</t>
  </si>
  <si>
    <t>https://www.linkedin.com/sales/search?facet=G&amp;facet=I&amp;facet=CS&amp;facet.G=us%3A0&amp;facet.I=4&amp;facet.I=96&amp;facet.I=6&amp;facet.CS=E&amp;facet.CS=F&amp;titleScope=CURRENT&amp;jobTitleEntities=Chief%20Marketing%20Officer_716&amp;jobTitleEntities=Head%20Of%20Marketing_590&amp;jobTitleEntities=cro&amp;jobTitleEntities=Chief%20Revenue%20Officer_19938&amp;count=25&amp;start=975&amp;updateHistory=true&amp;searchHistoryId=2238259904&amp;trackingInfoJson.contextId=60BC92C971D70515801E49D6842B0000</t>
  </si>
  <si>
    <t xml:space="preserve">Computer Software, Information Technology and Services, Internet
</t>
  </si>
  <si>
    <t xml:space="preserve">201-500, 501-1000
</t>
  </si>
  <si>
    <t xml:space="preserve">Chief Marketing Officer, Head Of Marketing, cro, Chief Revenue Officer
</t>
  </si>
  <si>
    <t>https://www.linkedin.com/sales/search?facet=G&amp;facet=I&amp;facet=CS&amp;facet.G=us%3A0&amp;facet.I=4&amp;facet.I=96&amp;facet.I=6&amp;facet.CS=E&amp;facet.CS=F&amp;facet.CS=D&amp;titleScope=CURRENT&amp;jobTitleEntities=CMO&amp;jobTitleEntities=Chief%20Marketing%20Officer_716&amp;count=25&amp;start=0&amp;updateHistory=true&amp;searchHistoryId=2238259904&amp;trackingInfoJson.contextId=60BC92C971D70515801E49D6842B0000</t>
  </si>
  <si>
    <t xml:space="preserve">50-200, 201-500, 501-1000, 1001-5000, 5001-10,000, 10,000+
</t>
  </si>
  <si>
    <t>CMO, Cheif Marketing Officer</t>
  </si>
  <si>
    <t>https://www.linkedin.com/sales/search?facet=G&amp;facet=I&amp;facet=CS&amp;facet.G=us%3A0&amp;facet.I=96&amp;facet.I=6&amp;facet.I=4&amp;facet.CS=C&amp;titleScope=CURRENT&amp;jobTitleEntities=CMO&amp;jobTitleEntities=Chief%20Marketing%20Officer_716&amp;count=25&amp;start=100&amp;updateHistory=true&amp;searchHistoryId=2240941154&amp;trackingInfoJson.contextId=635D3E904723061580FE6AF00A2B0000</t>
  </si>
  <si>
    <t>11-50</t>
  </si>
  <si>
    <t>Position</t>
  </si>
  <si>
    <t>Degree of Connection</t>
  </si>
  <si>
    <t>Openlink</t>
  </si>
  <si>
    <t>Location</t>
  </si>
  <si>
    <t>Sales Navigator Link</t>
  </si>
  <si>
    <t>John Eng</t>
  </si>
  <si>
    <t>NewVoiceMedia</t>
  </si>
  <si>
    <t>2nd</t>
  </si>
  <si>
    <t>Open link</t>
  </si>
  <si>
    <t>San Francisco Bay Area</t>
  </si>
  <si>
    <t>https://www.linkedin.com/sales/profile/1418815,-VlZ,NAME_SEARCH?moduleKey=peopleSearchResults&amp;pageKey=sales-search3-people&amp;contextId=60BC92C971D70515801E49D6842B0000&amp;requestId=bd3eec74-1b19-4513-810b-b1fea027bb3c&amp;action=CLICK&amp;target=urn%3Ali%3AsalesLead%3A(-1%2C1418815)&amp;pageNumber=0&amp;targetEl=profilelink&amp;position=0&amp;trk=lss-serp-result-lead_photo</t>
  </si>
  <si>
    <t>Edward Nevraumont</t>
  </si>
  <si>
    <t>Greater Seattle Area</t>
  </si>
  <si>
    <t>https://www.linkedin.com/sales/profile/456362,BPFV,NAME_SEARCH?moduleKey=peopleSearchResults&amp;pageKey=sales-search3-people&amp;contextId=60BC92C971D70515801E49D6842B0000&amp;requestId=bd3eec74-1b19-4513-810b-b1fea027bb3c&amp;action=CLICK&amp;target=urn%3Ali%3AsalesLead%3A(-1%2C456362)&amp;pageNumber=0&amp;targetEl=profilelink&amp;position=1&amp;trk=lss-serp-result-lead_photo</t>
  </si>
  <si>
    <t>Mike Grandinetti</t>
  </si>
  <si>
    <t>Greater Boston Area</t>
  </si>
  <si>
    <t>https://www.linkedin.com/sales/profile/51642,-PE5,NAME_SEARCH?moduleKey=peopleSearchResults&amp;pageKey=sales-search3-people&amp;contextId=60BC92C971D70515801E49D6842B0000&amp;requestId=bd3eec74-1b19-4513-810b-b1fea027bb3c&amp;action=CLICK&amp;target=urn%3Ali%3AsalesLead%3A(-1%2C51642)&amp;pageNumber=0&amp;targetEl=profilelink&amp;position=2&amp;trk=lss-serp-result-lead_photo</t>
  </si>
  <si>
    <t>Meagen Eisenberg</t>
  </si>
  <si>
    <t>https://www.linkedin.com/sales/profile/832949,BfJG,NAME_SEARCH?moduleKey=peopleSearchResults&amp;pageKey=sales-search3-people&amp;contextId=60BC92C971D70515801E49D6842B0000&amp;requestId=bd3eec74-1b19-4513-810b-b1fea027bb3c&amp;action=CLICK&amp;target=urn%3Ali%3AsalesLead%3A(-1%2C832949)&amp;pageNumber=0&amp;targetEl=profilelink&amp;position=3&amp;trk=lss-serp-result-lead_photo</t>
  </si>
  <si>
    <t>Anthony Kennada</t>
  </si>
  <si>
    <t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t>
  </si>
  <si>
    <t>Maria Pergolino</t>
  </si>
  <si>
    <t>https://www.linkedin.com/sales/profile/8780952,PXjW,NAME_SEARCH?moduleKey=peopleSearchResults&amp;pageKey=sales-search3-people&amp;contextId=60BC92C971D70515801E49D6842B0000&amp;requestId=bd3eec74-1b19-4513-810b-b1fea027bb3c&amp;action=CLICK&amp;target=urn%3Ali%3AsalesLead%3A(-1%2C8780952)&amp;pageNumber=0&amp;targetEl=profilelink&amp;position=5&amp;trk=lss-serp-result-lead_photo</t>
  </si>
  <si>
    <t>Dayna Rothman</t>
  </si>
  <si>
    <t>https://www.linkedin.com/sales/profile/21960077,Ti5G,NAME_SEARCH?moduleKey=peopleSearchResults&amp;pageKey=sales-search3-people&amp;contextId=60BC92C971D70515801E49D6842B0000&amp;requestId=bd3eec74-1b19-4513-810b-b1fea027bb3c&amp;action=CLICK&amp;target=urn%3Ali%3AsalesLead%3A(-1%2C21960077)&amp;pageNumber=0&amp;targetEl=profilelink&amp;position=6&amp;trk=lss-serp-result-lead_photo</t>
  </si>
  <si>
    <t>Steven Wolfe Pereira</t>
  </si>
  <si>
    <t>https://www.linkedin.com/sales/profile/374438,U0Ic,NAME_SEARCH?moduleKey=peopleSearchResults&amp;pageKey=sales-search3-people&amp;contextId=60BC92C971D70515801E49D6842B0000&amp;requestId=bd3eec74-1b19-4513-810b-b1fea027bb3c&amp;action=CLICK&amp;target=urn%3Ali%3AsalesLead%3A(-1%2C374438)&amp;pageNumber=0&amp;targetEl=profilelink&amp;position=7&amp;trk=lss-serp-result-lead_photo</t>
  </si>
  <si>
    <t>Matthew Trifiro</t>
  </si>
  <si>
    <t>https://www.linkedin.com/sales/profile/38337,mAwy,NAME_SEARCH?moduleKey=peopleSearchResults&amp;pageKey=sales-search3-people&amp;contextId=60BC92C971D70515801E49D6842B0000&amp;requestId=bd3eec74-1b19-4513-810b-b1fea027bb3c&amp;action=CLICK&amp;target=urn%3Ali%3AsalesLead%3A(-1%2C38337)&amp;pageNumber=0&amp;targetEl=profilelink&amp;position=8&amp;trk=lss-serp-result-lead_photo</t>
  </si>
  <si>
    <t>Gabe Villamizar</t>
  </si>
  <si>
    <t>Greater Salt Lake City Area</t>
  </si>
  <si>
    <t>https://www.linkedin.com/sales/profile/97671168,ox_p,NAME_SEARCH?moduleKey=peopleSearchResults&amp;pageKey=sales-search3-people&amp;contextId=60BC92C971D70515801E49D6842B0000&amp;requestId=bd3eec74-1b19-4513-810b-b1fea027bb3c&amp;action=CLICK&amp;target=urn%3Ali%3AsalesLead%3A(-1%2C97671168)&amp;pageNumber=0&amp;targetEl=profilelink&amp;position=9&amp;trk=lss-serp-result-lead_photo</t>
  </si>
  <si>
    <t>Arne Markoff</t>
  </si>
  <si>
    <t>https://www.linkedin.com/sales/profile/2843906,KQQr,NAME_SEARCH?moduleKey=peopleSearchResults&amp;pageKey=sales-search3-people&amp;contextId=60BC92C971D70515801E49D6842B0000&amp;requestId=bd3eec74-1b19-4513-810b-b1fea027bb3c&amp;action=CLICK&amp;target=urn%3Ali%3AsalesLead%3A(-1%2C2843906)&amp;pageNumber=0&amp;targetEl=profilelink&amp;position=10&amp;trk=lss-serp-result-lead_photo</t>
  </si>
  <si>
    <t>Matthew M.</t>
  </si>
  <si>
    <t>https://www.linkedin.com/sales/profile/1883544,nYX7,NAME_SEARCH?moduleKey=peopleSearchResults&amp;pageKey=sales-search3-people&amp;contextId=60BC92C971D70515801E49D6842B0000&amp;requestId=bd3eec74-1b19-4513-810b-b1fea027bb3c&amp;action=CLICK&amp;target=urn%3Ali%3AsalesLead%3A(-1%2C1883544)&amp;pageNumber=0&amp;targetEl=profilelink&amp;position=11&amp;trk=lss-serp-result-lead_photo</t>
  </si>
  <si>
    <t>Heather Zynczak</t>
  </si>
  <si>
    <t>https://www.linkedin.com/sales/profile/1687653,jm9r,NAME_SEARCH?moduleKey=peopleSearchResults&amp;pageKey=sales-search3-people&amp;contextId=60BC92C971D70515801E49D6842B0000&amp;requestId=bd3eec74-1b19-4513-810b-b1fea027bb3c&amp;action=CLICK&amp;target=urn%3Ali%3AsalesLead%3A(-1%2C1687653)&amp;pageNumber=0&amp;targetEl=profilelink&amp;position=12&amp;trk=lss-serp-result-lead_photo</t>
  </si>
  <si>
    <t>Eric Eden</t>
  </si>
  <si>
    <t>Washington D.C. Metro Area</t>
  </si>
  <si>
    <t>https://www.linkedin.com/sales/profile/8108318,fExv,NAME_SEARCH?moduleKey=peopleSearchResults&amp;pageKey=sales-search3-people&amp;contextId=60BC92C971D70515801E49D6842B0000&amp;requestId=bd3eec74-1b19-4513-810b-b1fea027bb3c&amp;action=CLICK&amp;target=urn%3Ali%3AsalesLead%3A(-1%2C8108318)&amp;pageNumber=0&amp;targetEl=profilelink&amp;position=13&amp;trk=lss-serp-result-lead_photo</t>
  </si>
  <si>
    <t>Jascha Kaykas-Wolff</t>
  </si>
  <si>
    <t>https://www.linkedin.com/sales/profile/554668,d5nh,NAME_SEARCH?moduleKey=peopleSearchResults&amp;pageKey=sales-search3-people&amp;contextId=60BC92C971D70515801E49D6842B0000&amp;requestId=bd3eec74-1b19-4513-810b-b1fea027bb3c&amp;action=CLICK&amp;target=urn%3Ali%3AsalesLead%3A(-1%2C554668)&amp;pageNumber=0&amp;targetEl=profilelink&amp;position=14&amp;trk=lss-serp-result-lead_photo</t>
  </si>
  <si>
    <t>Robson Grieve</t>
  </si>
  <si>
    <t>https://www.linkedin.com/sales/profile/537490,fKSr,NAME_SEARCH?moduleKey=peopleSearchResults&amp;pageKey=sales-search3-people&amp;contextId=60BC92C971D70515801E49D6842B0000&amp;requestId=bd3eec74-1b19-4513-810b-b1fea027bb3c&amp;action=CLICK&amp;target=urn%3Ali%3AsalesLead%3A(-1%2C537490)&amp;pageNumber=0&amp;targetEl=profilelink&amp;position=15&amp;trk=lss-serp-result-lead_photo</t>
  </si>
  <si>
    <t>Kara Wilson</t>
  </si>
  <si>
    <t>https://www.linkedin.com/sales/profile/1283295,VDBl,NAME_SEARCH?moduleKey=peopleSearchResults&amp;pageKey=sales-search3-people&amp;contextId=60BC92C971D70515801E49D6842B0000&amp;requestId=bd3eec74-1b19-4513-810b-b1fea027bb3c&amp;action=CLICK&amp;target=urn%3Ali%3AsalesLead%3A(-1%2C1283295)&amp;pageNumber=0&amp;targetEl=profilelink&amp;position=16&amp;trk=lss-serp-result-lead_photo</t>
  </si>
  <si>
    <t>Andrea Ward</t>
  </si>
  <si>
    <t>https://www.linkedin.com/sales/profile/1158078,mixU,NAME_SEARCH?moduleKey=peopleSearchResults&amp;pageKey=sales-search3-people&amp;contextId=60BC92C971D70515801E49D6842B0000&amp;requestId=bd3eec74-1b19-4513-810b-b1fea027bb3c&amp;action=CLICK&amp;target=urn%3Ali%3AsalesLead%3A(-1%2C1158078)&amp;pageNumber=0&amp;targetEl=profilelink&amp;position=17&amp;trk=lss-serp-result-lead_photo</t>
  </si>
  <si>
    <t>Gary Sevounts</t>
  </si>
  <si>
    <t>https://www.linkedin.com/sales/profile/65418,KrHN,NAME_SEARCH?moduleKey=peopleSearchResults&amp;pageKey=sales-search3-people&amp;contextId=60BC92C971D70515801E49D6842B0000&amp;requestId=bd3eec74-1b19-4513-810b-b1fea027bb3c&amp;action=CLICK&amp;target=urn%3Ali%3AsalesLead%3A(-1%2C65418)&amp;pageNumber=0&amp;targetEl=profilelink&amp;position=18&amp;trk=lss-serp-result-lead_photo</t>
  </si>
  <si>
    <t>Michael Basch</t>
  </si>
  <si>
    <t>https://www.linkedin.com/sales/profile/8823853,tTdR,NAME_SEARCH?moduleKey=peopleSearchResults&amp;pageKey=sales-search3-people&amp;contextId=60BC92C971D70515801E49D6842B0000&amp;requestId=bd3eec74-1b19-4513-810b-b1fea027bb3c&amp;action=CLICK&amp;target=urn%3Ali%3AsalesLead%3A(-1%2C8823853)&amp;pageNumber=0&amp;targetEl=profilelink&amp;position=19&amp;trk=lss-serp-result-lead_photo</t>
  </si>
  <si>
    <t>Jim Rudden</t>
  </si>
  <si>
    <t>Austin, Texas Area</t>
  </si>
  <si>
    <t>https://www.linkedin.com/sales/profile/3407064,81je,NAME_SEARCH?moduleKey=peopleSearchResults&amp;pageKey=sales-search3-people&amp;contextId=60BC92C971D70515801E49D6842B0000&amp;requestId=bd3eec74-1b19-4513-810b-b1fea027bb3c&amp;action=CLICK&amp;target=urn%3Ali%3AsalesLead%3A(-1%2C3407064)&amp;pageNumber=0&amp;targetEl=profilelink&amp;position=20&amp;trk=lss-serp-result-lead_photo</t>
  </si>
  <si>
    <t>Don Richman</t>
  </si>
  <si>
    <t>Greater Chicago Area</t>
  </si>
  <si>
    <t>https://www.linkedin.com/sales/profile/17785471,DU1I,NAME_SEARCH?moduleKey=peopleSearchResults&amp;pageKey=sales-search3-people&amp;contextId=60BC92C971D70515801E49D6842B0000&amp;requestId=bd3eec74-1b19-4513-810b-b1fea027bb3c&amp;action=CLICK&amp;target=urn%3Ali%3AsalesLead%3A(-1%2C17785471)&amp;pageNumber=0&amp;targetEl=profilelink&amp;position=21&amp;trk=lss-serp-result-lead_photo</t>
  </si>
  <si>
    <t>Adam Corey</t>
  </si>
  <si>
    <t>Greater San Diego Area</t>
  </si>
  <si>
    <t>https://www.linkedin.com/sales/profile/2464046,BjnI,NAME_SEARCH?moduleKey=peopleSearchResults&amp;pageKey=sales-search3-people&amp;contextId=60BC92C971D70515801E49D6842B0000&amp;requestId=bd3eec74-1b19-4513-810b-b1fea027bb3c&amp;action=CLICK&amp;target=urn%3Ali%3AsalesLead%3A(-1%2C2464046)&amp;pageNumber=0&amp;targetEl=profilelink&amp;position=22&amp;trk=lss-serp-result-lead_photo</t>
  </si>
  <si>
    <t>Connie Stack</t>
  </si>
  <si>
    <t>Digital Guardian (formerly Verdasys)</t>
  </si>
  <si>
    <t>https://www.linkedin.com/sales/profile/4967673,8HsQ,NAME_SEARCH?moduleKey=peopleSearchResults&amp;pageKey=sales-search3-people&amp;contextId=60BC92C971D70515801E49D6842B0000&amp;requestId=bd3eec74-1b19-4513-810b-b1fea027bb3c&amp;action=CLICK&amp;target=urn%3Ali%3AsalesLead%3A(-1%2C4967673)&amp;pageNumber=0&amp;targetEl=profilelink&amp;position=23&amp;trk=lss-serp-result-lead_photo</t>
  </si>
  <si>
    <t>Brian Silverman</t>
  </si>
  <si>
    <t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t>
  </si>
  <si>
    <t>https://www.linkedin.com/sales/profile/1418815,-VlZ,NAME_SEARCH?moduleKey=peopleSearchResults&amp;pageKey=sales-search3-people-refinement&amp;contextId=60BC92C971D70515801E49D6842B0000&amp;requestId=d34542c8-7eb0-4dde-b527-8a6f1948daa4&amp;action=CLICK&amp;target=urn%3Ali%3AsalesLead%3A(-1%2C1418815)&amp;pageNumber=0&amp;targetEl=profilelink&amp;position=0&amp;trk=lss-serp-result-lead_photo</t>
  </si>
  <si>
    <t>https://www.linkedin.com/sales/profile/456362,BPFV,NAME_SEARCH?moduleKey=peopleSearchResults&amp;pageKey=sales-search3-people-refinement&amp;contextId=60BC92C971D70515801E49D6842B0000&amp;requestId=d34542c8-7eb0-4dde-b527-8a6f1948daa4&amp;action=CLICK&amp;target=urn%3Ali%3AsalesLead%3A(-1%2C456362)&amp;pageNumber=0&amp;targetEl=profilelink&amp;position=1&amp;trk=lss-serp-result-lead_photo</t>
  </si>
  <si>
    <t>Pickard</t>
  </si>
  <si>
    <t>bill.pickard@netsurion.com</t>
  </si>
  <si>
    <t>Netsurion</t>
  </si>
  <si>
    <t>https://www.linkedin.com/sales/profile/51642,-PE5,NAME_SEARCH?moduleKey=peopleSearchResults&amp;pageKey=sales-search3-people-refinement&amp;contextId=60BC92C971D70515801E49D6842B0000&amp;requestId=d34542c8-7eb0-4dde-b527-8a6f1948daa4&amp;action=CLICK&amp;target=urn%3Ali%3AsalesLead%3A(-1%2C51642)&amp;pageNumber=0&amp;targetEl=profilelink&amp;position=2&amp;trk=lss-serp-result-lead_photo</t>
  </si>
  <si>
    <t>markethive.com</t>
  </si>
  <si>
    <t>https://www.linkedin.com/sales/profile/832949,BfJG,NAME_SEARCH?moduleKey=peopleSearchResults&amp;pageKey=sales-search3-people-refinement&amp;contextId=60BC92C971D70515801E49D6842B0000&amp;requestId=d34542c8-7eb0-4dde-b527-8a6f1948daa4&amp;action=CLICK&amp;target=urn%3Ali%3AsalesLead%3A(-1%2C832949)&amp;pageNumber=0&amp;targetEl=profilelink&amp;position=3&amp;trk=lss-serp-result-lead_photo</t>
  </si>
  <si>
    <t>https://www.linkedin.com/pub/bill-pickard/0/462/a78</t>
  </si>
  <si>
    <t>Tue Jan 02 2018 05:45:19</t>
  </si>
  <si>
    <t>https://www.linkedin.com/sales/profile/25332099,INzX,NAME_SEARCH?moduleKey=peopleSearchResults&amp;pageKey=sales-search3-people-refinement&amp;contextId=60BC92C971D70515801E49D6842B0000&amp;requestId=d34542c8-7eb0-4dde-b527-8a6f1948daa4&amp;action=CLICK&amp;target=urn%3Ali%3AsalesLead%3A(-1%2C25332099)&amp;pageNumber=0&amp;targetEl=profilelink&amp;position=4&amp;trk=lss-serp-result-lead_photo</t>
  </si>
  <si>
    <t>Ft. Lauderdale</t>
  </si>
  <si>
    <t>514 NE 13th St</t>
  </si>
  <si>
    <t>33304</t>
  </si>
  <si>
    <t>(713) 929-0200</t>
  </si>
  <si>
    <t>https://www.linkedin.com/sales/profile/8780952,PXjW,NAME_SEARCH?moduleKey=peopleSearchResults&amp;pageKey=sales-search3-people-refinement&amp;contextId=60BC92C971D70515801E49D6842B0000&amp;requestId=d34542c8-7eb0-4dde-b527-8a6f1948daa4&amp;action=CLICK&amp;target=urn%3Ali%3AsalesLead%3A(-1%2C8780952)&amp;pageNumber=0&amp;targetEl=profilelink&amp;position=5&amp;trk=lss-serp-result-lead_photo</t>
  </si>
  <si>
    <t>https://www.linkedin.com/sales/profile/21960077,Ti5G,NAME_SEARCH?moduleKey=peopleSearchResults&amp;pageKey=sales-search3-people-refinement&amp;contextId=60BC92C971D70515801E49D6842B0000&amp;requestId=d34542c8-7eb0-4dde-b527-8a6f1948daa4&amp;action=CLICK&amp;target=urn%3Ali%3AsalesLead%3A(-1%2C21960077)&amp;pageNumber=0&amp;targetEl=profilelink&amp;position=6&amp;trk=lss-serp-result-lead_photo</t>
  </si>
  <si>
    <t>https://www.linkedin.com/sales/profile/374438,U0Ic,NAME_SEARCH?moduleKey=peopleSearchResults&amp;pageKey=sales-search3-people-refinement&amp;contextId=60BC92C971D70515801E49D6842B0000&amp;requestId=d34542c8-7eb0-4dde-b527-8a6f1948daa4&amp;action=CLICK&amp;target=urn%3Ali%3AsalesLead%3A(-1%2C374438)&amp;pageNumber=0&amp;targetEl=profilelink&amp;position=7&amp;trk=lss-serp-result-lead_photo</t>
  </si>
  <si>
    <t>https://www.linkedin.com/sales/profile/38337,mAwy,NAME_SEARCH?moduleKey=peopleSearchResults&amp;pageKey=sales-search3-people-refinement&amp;contextId=60BC92C971D70515801E49D6842B0000&amp;requestId=d34542c8-7eb0-4dde-b527-8a6f1948daa4&amp;action=CLICK&amp;target=urn%3Ali%3AsalesLead%3A(-1%2C38337)&amp;pageNumber=0&amp;targetEl=profilelink&amp;position=8&amp;trk=lss-serp-result-lead_photo</t>
  </si>
  <si>
    <t>https://www.linkedin.com/sales/profile/97671168,ox_p,NAME_SEARCH?moduleKey=peopleSearchResults&amp;pageKey=sales-search3-people-refinement&amp;contextId=60BC92C971D70515801E49D6842B0000&amp;requestId=d34542c8-7eb0-4dde-b527-8a6f1948daa4&amp;action=CLICK&amp;target=urn%3Ali%3AsalesLead%3A(-1%2C97671168)&amp;pageNumber=0&amp;targetEl=profilelink&amp;position=9&amp;trk=lss-serp-result-lead_photo</t>
  </si>
  <si>
    <t>https://www.linkedin.com/sales/profile/2843906,KQQr,NAME_SEARCH?moduleKey=peopleSearchResults&amp;pageKey=sales-search3-people-refinement&amp;contextId=60BC92C971D70515801E49D6842B0000&amp;requestId=d34542c8-7eb0-4dde-b527-8a6f1948daa4&amp;action=CLICK&amp;target=urn%3Ali%3AsalesLead%3A(-1%2C2843906)&amp;pageNumber=0&amp;targetEl=profilelink&amp;position=10&amp;trk=lss-serp-result-lead_photo</t>
  </si>
  <si>
    <t>https://www.linkedin.com/sales/profile/1883544,nYX7,NAME_SEARCH?moduleKey=peopleSearchResults&amp;pageKey=sales-search3-people-refinement&amp;contextId=60BC92C971D70515801E49D6842B0000&amp;requestId=d34542c8-7eb0-4dde-b527-8a6f1948daa4&amp;action=CLICK&amp;target=urn%3Ali%3AsalesLead%3A(-1%2C1883544)&amp;pageNumber=0&amp;targetEl=profilelink&amp;position=11&amp;trk=lss-serp-result-lead_photo</t>
  </si>
  <si>
    <t>https://www.linkedin.com/sales/profile/1687653,jm9r,NAME_SEARCH?moduleKey=peopleSearchResults&amp;pageKey=sales-search3-people-refinement&amp;contextId=60BC92C971D70515801E49D6842B0000&amp;requestId=d34542c8-7eb0-4dde-b527-8a6f1948daa4&amp;action=CLICK&amp;target=urn%3Ali%3AsalesLead%3A(-1%2C1687653)&amp;pageNumber=0&amp;targetEl=profilelink&amp;position=12&amp;trk=lss-serp-result-lead_photo</t>
  </si>
  <si>
    <t>https://www.linkedin.com/sales/profile/8108318,fExv,NAME_SEARCH?moduleKey=peopleSearchResults&amp;pageKey=sales-search3-people-refinement&amp;contextId=60BC92C971D70515801E49D6842B0000&amp;requestId=d34542c8-7eb0-4dde-b527-8a6f1948daa4&amp;action=CLICK&amp;target=urn%3Ali%3AsalesLead%3A(-1%2C8108318)&amp;pageNumber=0&amp;targetEl=profilelink&amp;position=13&amp;trk=lss-serp-result-lead_photo</t>
  </si>
  <si>
    <t>https://www.linkedin.com/sales/profile/554668,d5nh,NAME_SEARCH?moduleKey=peopleSearchResults&amp;pageKey=sales-search3-people-refinement&amp;contextId=60BC92C971D70515801E49D6842B0000&amp;requestId=d34542c8-7eb0-4dde-b527-8a6f1948daa4&amp;action=CLICK&amp;target=urn%3Ali%3AsalesLead%3A(-1%2C554668)&amp;pageNumber=0&amp;targetEl=profilelink&amp;position=14&amp;trk=lss-serp-result-lead_photo</t>
  </si>
  <si>
    <t>https://www.linkedin.com/sales/profile/537490,fKSr,NAME_SEARCH?moduleKey=peopleSearchResults&amp;pageKey=sales-search3-people-refinement&amp;contextId=60BC92C971D70515801E49D6842B0000&amp;requestId=d34542c8-7eb0-4dde-b527-8a6f1948daa4&amp;action=CLICK&amp;target=urn%3Ali%3AsalesLead%3A(-1%2C537490)&amp;pageNumber=0&amp;targetEl=profilelink&amp;position=15&amp;trk=lss-serp-result-lead_photo</t>
  </si>
  <si>
    <t>voicebox.com</t>
  </si>
  <si>
    <t>https://www.linkedin.com/sales/profile/1283295,VDBl,NAME_SEARCH?moduleKey=peopleSearchResults&amp;pageKey=sales-search3-people-refinement&amp;contextId=60BC92C971D70515801E49D6842B0000&amp;requestId=d34542c8-7eb0-4dde-b527-8a6f1948daa4&amp;action=CLICK&amp;target=urn%3Ali%3AsalesLead%3A(-1%2C1283295)&amp;pageNumber=0&amp;targetEl=profilelink&amp;position=16&amp;trk=lss-serp-result-lead_photo</t>
  </si>
  <si>
    <t>https://www.linkedin.com/sales/profile/1158078,mixU,NAME_SEARCH?moduleKey=peopleSearchResults&amp;pageKey=sales-search3-people-refinement&amp;contextId=60BC92C971D70515801E49D6842B0000&amp;requestId=d34542c8-7eb0-4dde-b527-8a6f1948daa4&amp;action=CLICK&amp;target=urn%3Ali%3AsalesLead%3A(-1%2C1158078)&amp;pageNumber=0&amp;targetEl=profilelink&amp;position=17&amp;trk=lss-serp-result-lead_photo</t>
  </si>
  <si>
    <t>https://www.linkedin.com/sales/profile/65418,KrHN,NAME_SEARCH?moduleKey=peopleSearchResults&amp;pageKey=sales-search3-people-refinement&amp;contextId=60BC92C971D70515801E49D6842B0000&amp;requestId=d34542c8-7eb0-4dde-b527-8a6f1948daa4&amp;action=CLICK&amp;target=urn%3Ali%3AsalesLead%3A(-1%2C65418)&amp;pageNumber=0&amp;targetEl=profilelink&amp;position=18&amp;trk=lss-serp-result-lead_photo</t>
  </si>
  <si>
    <t>https://www.linkedin.com/sales/profile/8823853,tTdR,NAME_SEARCH?moduleKey=peopleSearchResults&amp;pageKey=sales-search3-people-refinement&amp;contextId=60BC92C971D70515801E49D6842B0000&amp;requestId=d34542c8-7eb0-4dde-b527-8a6f1948daa4&amp;action=CLICK&amp;target=urn%3Ali%3AsalesLead%3A(-1%2C8823853)&amp;pageNumber=0&amp;targetEl=profilelink&amp;position=19&amp;trk=lss-serp-result-lead_photo</t>
  </si>
  <si>
    <t>https://www.linkedin.com/sales/profile/3407064,81je,NAME_SEARCH?moduleKey=peopleSearchResults&amp;pageKey=sales-search3-people-refinement&amp;contextId=60BC92C971D70515801E49D6842B0000&amp;requestId=d34542c8-7eb0-4dde-b527-8a6f1948daa4&amp;action=CLICK&amp;target=urn%3Ali%3AsalesLead%3A(-1%2C3407064)&amp;pageNumber=0&amp;targetEl=profilelink&amp;position=20&amp;trk=lss-serp-result-lead_photo</t>
  </si>
  <si>
    <t>https://www.linkedin.com/sales/profile/17785471,DU1I,NAME_SEARCH?moduleKey=peopleSearchResults&amp;pageKey=sales-search3-people-refinement&amp;contextId=60BC92C971D70515801E49D6842B0000&amp;requestId=d34542c8-7eb0-4dde-b527-8a6f1948daa4&amp;action=CLICK&amp;target=urn%3Ali%3AsalesLead%3A(-1%2C17785471)&amp;pageNumber=0&amp;targetEl=profilelink&amp;position=21&amp;trk=lss-serp-result-lead_photo</t>
  </si>
  <si>
    <t>retarus.com</t>
  </si>
  <si>
    <t>https://www.linkedin.com/sales/profile/2464046,BjnI,NAME_SEARCH?moduleKey=peopleSearchResults&amp;pageKey=sales-search3-people-refinement&amp;contextId=60BC92C971D70515801E49D6842B0000&amp;requestId=d34542c8-7eb0-4dde-b527-8a6f1948daa4&amp;action=CLICK&amp;target=urn%3Ali%3AsalesLead%3A(-1%2C2464046)&amp;pageNumber=0&amp;targetEl=profilelink&amp;position=22&amp;trk=lss-serp-result-lead_photo</t>
  </si>
  <si>
    <t>https://www.linkedin.com/sales/profile/4967673,8HsQ,NAME_SEARCH?moduleKey=peopleSearchResults&amp;pageKey=sales-search3-people-refinement&amp;contextId=60BC92C971D70515801E49D6842B0000&amp;requestId=d34542c8-7eb0-4dde-b527-8a6f1948daa4&amp;action=CLICK&amp;target=urn%3Ali%3AsalesLead%3A(-1%2C4967673)&amp;pageNumber=0&amp;targetEl=profilelink&amp;position=23&amp;trk=lss-serp-result-lead_photo</t>
  </si>
  <si>
    <t>https://www.linkedin.com/sales/profile/11488428,bLRQ,NAME_SEARCH?moduleKey=peopleSearchResults&amp;pageKey=sales-search3-people-refinement&amp;contextId=60BC92C971D70515801E49D6842B0000&amp;requestId=d34542c8-7eb0-4dde-b527-8a6f1948daa4&amp;action=CLICK&amp;target=urn%3Ali%3AsalesLead%3A(-1%2C11488428)&amp;pageNumber=0&amp;targetEl=profilelink&amp;position=24&amp;trk=lss-serp-result-lead_photo</t>
  </si>
  <si>
    <t>Thomas Neergaard Hansen</t>
  </si>
  <si>
    <t>https://www.linkedin.com/sales/profile/6846950,IRjf,NAME_SEARCH?moduleKey=peopleSearchResults&amp;pageKey=sales-search3-people-refinement&amp;contextId=60BC92C971D70515801E49D6842B0000&amp;requestId=2ddb608e-c4ad-4a58-9f98-a7b48ae571d3&amp;action=CLICK&amp;target=urn%3Ali%3AsalesLead%3A(-1%2C6846950)&amp;pageNumber=1&amp;targetEl=profilelink&amp;position=0&amp;trk=lss-serp-result-lead_photo</t>
  </si>
  <si>
    <t>Mark Floisand</t>
  </si>
  <si>
    <t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t>
  </si>
  <si>
    <t>Roi Carmel</t>
  </si>
  <si>
    <t>cuelogic.com</t>
  </si>
  <si>
    <t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t>
  </si>
  <si>
    <t>Chris Degnan</t>
  </si>
  <si>
    <t>https://www.linkedin.com/sales/profile/1141228,8tZO,NAME_SEARCH?moduleKey=peopleSearchResults&amp;pageKey=sales-search3-people-refinement&amp;contextId=60BC92C971D70515801E49D6842B0000&amp;requestId=2ddb608e-c4ad-4a58-9f98-a7b48ae571d3&amp;action=CLICK&amp;target=urn%3Ali%3AsalesLead%3A(-1%2C1141228)&amp;pageNumber=1&amp;targetEl=profilelink&amp;position=3&amp;trk=lss-serp-result-lead_photo</t>
  </si>
  <si>
    <t>Ralph Robertson</t>
  </si>
  <si>
    <t>Greater New York City Area</t>
  </si>
  <si>
    <t>https://www.linkedin.com/sales/profile/6323504,XUZE,NAME_SEARCH?moduleKey=peopleSearchResults&amp;pageKey=sales-search3-people-refinement&amp;contextId=60BC92C971D70515801E49D6842B0000&amp;requestId=2ddb608e-c4ad-4a58-9f98-a7b48ae571d3&amp;action=CLICK&amp;target=urn%3Ali%3AsalesLead%3A(-1%2C6323504)&amp;pageNumber=1&amp;targetEl=profilelink&amp;position=4&amp;trk=lss-serp-result-lead_photo</t>
  </si>
  <si>
    <t>Geoff Schiller</t>
  </si>
  <si>
    <t>https://www.linkedin.com/sales/profile/937455,uot0,NAME_SEARCH?moduleKey=peopleSearchResults&amp;pageKey=sales-search3-people-refinement&amp;contextId=60BC92C971D70515801E49D6842B0000&amp;requestId=2ddb608e-c4ad-4a58-9f98-a7b48ae571d3&amp;action=CLICK&amp;target=urn%3Ali%3AsalesLead%3A(-1%2C937455)&amp;pageNumber=1&amp;targetEl=profilelink&amp;position=5&amp;trk=lss-serp-result-lead_photo</t>
  </si>
  <si>
    <t>Colleen Jansen</t>
  </si>
  <si>
    <t>ChargePoint, Inc.</t>
  </si>
  <si>
    <t>https://www.linkedin.com/sales/profile/172298,v84A,NAME_SEARCH?moduleKey=peopleSearchResults&amp;pageKey=sales-search3-people-refinement&amp;contextId=60BC92C971D70515801E49D6842B0000&amp;requestId=2ddb608e-c4ad-4a58-9f98-a7b48ae571d3&amp;action=CLICK&amp;target=urn%3Ali%3AsalesLead%3A(-1%2C172298)&amp;pageNumber=1&amp;targetEl=profilelink&amp;position=6&amp;trk=lss-serp-result-lead_photo</t>
  </si>
  <si>
    <t>Ankur Kothari</t>
  </si>
  <si>
    <t>https://www.linkedin.com/sales/profile/6689421,mXeB,NAME_SEARCH?moduleKey=peopleSearchResults&amp;pageKey=sales-search3-people-refinement&amp;contextId=60BC92C971D70515801E49D6842B0000&amp;requestId=2ddb608e-c4ad-4a58-9f98-a7b48ae571d3&amp;action=CLICK&amp;target=urn%3Ali%3AsalesLead%3A(-1%2C6689421)&amp;pageNumber=1&amp;targetEl=profilelink&amp;position=8&amp;trk=lss-serp-result-lead_photo</t>
  </si>
  <si>
    <t>Melissa Puls</t>
  </si>
  <si>
    <t>Barnstable/Yarmouth, Massachusetts Area</t>
  </si>
  <si>
    <t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t>
  </si>
  <si>
    <t>Enrico Ferrari</t>
  </si>
  <si>
    <t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t>
  </si>
  <si>
    <t>Bill Glenn</t>
  </si>
  <si>
    <t>Marketing Leaders, Greater Seattle Area</t>
  </si>
  <si>
    <t>Founder | VP Marketing, Chief Marketing Officer</t>
  </si>
  <si>
    <t>https://www.linkedin.com/sales/profile/2146354,HWUY,NAME_SEARCH?moduleKey=peopleSearchResults&amp;pageKey=sales-search3-people-refinement&amp;contextId=60BC92C971D70515801E49D6842B0000&amp;requestId=2ddb608e-c4ad-4a58-9f98-a7b48ae571d3&amp;action=CLICK&amp;target=urn%3Ali%3AsalesLead%3A(-1%2C2146354)&amp;pageNumber=1&amp;targetEl=profilelink&amp;position=11&amp;trk=lss-serp-result-lead_photo</t>
  </si>
  <si>
    <t>Steve Mann</t>
  </si>
  <si>
    <t>https://www.linkedin.com/sales/profile/4347763,hRqc,NAME_SEARCH?moduleKey=peopleSearchResults&amp;pageKey=sales-search3-people-refinement&amp;contextId=60BC92C971D70515801E49D6842B0000&amp;requestId=2ddb608e-c4ad-4a58-9f98-a7b48ae571d3&amp;action=CLICK&amp;target=urn%3Ali%3AsalesLead%3A(-1%2C4347763)&amp;pageNumber=1&amp;targetEl=profilelink&amp;position=14&amp;trk=lss-serp-result-lead_photo</t>
  </si>
  <si>
    <t>Justin Hart</t>
  </si>
  <si>
    <t>Greater Los Angeles Area</t>
  </si>
  <si>
    <t>https://www.linkedin.com/sales/profile/12997221,OLqG,NAME_SEARCH?moduleKey=peopleSearchResults&amp;pageKey=sales-search3-people-refinement&amp;contextId=60BC92C971D70515801E49D6842B0000&amp;requestId=2ddb608e-c4ad-4a58-9f98-a7b48ae571d3&amp;action=CLICK&amp;target=urn%3Ali%3AsalesLead%3A(-1%2C12997221)&amp;pageNumber=1&amp;targetEl=profilelink&amp;position=15&amp;trk=lss-serp-result-lead_photo</t>
  </si>
  <si>
    <t>Sean Zinsmeister</t>
  </si>
  <si>
    <t>https://www.linkedin.com/sales/profile/22900110,fD4x,NAME_SEARCH?moduleKey=peopleSearchResults&amp;pageKey=sales-search3-people-refinement&amp;contextId=60BC92C971D70515801E49D6842B0000&amp;requestId=2ddb608e-c4ad-4a58-9f98-a7b48ae571d3&amp;action=CLICK&amp;target=urn%3Ali%3AsalesLead%3A(-1%2C22900110)&amp;pageNumber=1&amp;targetEl=profilelink&amp;position=16&amp;trk=lss-serp-result-lead_photo</t>
  </si>
  <si>
    <t>Alison Lange Engel</t>
  </si>
  <si>
    <t>https://www.linkedin.com/sales/profile/2770328,TPWJ,NAME_SEARCH?moduleKey=peopleSearchResults&amp;pageKey=sales-search3-people-refinement&amp;contextId=60BC92C971D70515801E49D6842B0000&amp;requestId=2ddb608e-c4ad-4a58-9f98-a7b48ae571d3&amp;action=CLICK&amp;target=urn%3Ali%3AsalesLead%3A(-1%2C2770328)&amp;pageNumber=1&amp;targetEl=profilelink&amp;position=17&amp;trk=lss-serp-result-lead_photo</t>
  </si>
  <si>
    <t>Frank Vella</t>
  </si>
  <si>
    <t>https://www.linkedin.com/sales/profile/1033960,Ez9j,NAME_SEARCH?moduleKey=peopleSearchResults&amp;pageKey=sales-search3-people-refinement&amp;contextId=60BC92C971D70515801E49D6842B0000&amp;requestId=2ddb608e-c4ad-4a58-9f98-a7b48ae571d3&amp;action=CLICK&amp;target=urn%3Ali%3AsalesLead%3A(-1%2C1033960)&amp;pageNumber=1&amp;targetEl=profilelink&amp;position=18&amp;trk=lss-serp-result-lead_photo</t>
  </si>
  <si>
    <t>Shyam Bhethanabotla</t>
  </si>
  <si>
    <t>https://www.linkedin.com/sales/profile/3080266,ZHz8,NAME_SEARCH?moduleKey=peopleSearchResults&amp;pageKey=sales-search3-people-refinement&amp;contextId=60BC92C971D70515801E49D6842B0000&amp;requestId=2ddb608e-c4ad-4a58-9f98-a7b48ae571d3&amp;action=CLICK&amp;target=urn%3Ali%3AsalesLead%3A(-1%2C3080266)&amp;pageNumber=1&amp;targetEl=profilelink&amp;position=19&amp;trk=lss-serp-result-lead_photo</t>
  </si>
  <si>
    <t>Josh Lysne</t>
  </si>
  <si>
    <t>Fargo, North Dakota Area</t>
  </si>
  <si>
    <t>https://www.linkedin.com/sales/profile/4642868,szYV,NAME_SEARCH?moduleKey=peopleSearchResults&amp;pageKey=sales-search3-people-refinement&amp;contextId=60BC92C971D70515801E49D6842B0000&amp;requestId=2ddb608e-c4ad-4a58-9f98-a7b48ae571d3&amp;action=CLICK&amp;target=urn%3Ali%3AsalesLead%3A(-1%2C4642868)&amp;pageNumber=1&amp;targetEl=profilelink&amp;position=20&amp;trk=lss-serp-result-lead_photo</t>
  </si>
  <si>
    <t>Sunny Hira</t>
  </si>
  <si>
    <t>https://www.linkedin.com/sales/profile/7687097,kFXT,NAME_SEARCH?moduleKey=peopleSearchResults&amp;pageKey=sales-search3-people-refinement&amp;contextId=60BC92C971D70515801E49D6842B0000&amp;requestId=2ddb608e-c4ad-4a58-9f98-a7b48ae571d3&amp;action=CLICK&amp;target=urn%3Ali%3AsalesLead%3A(-1%2C7687097)&amp;pageNumber=1&amp;targetEl=profilelink&amp;position=21&amp;trk=lss-serp-result-lead_photo</t>
  </si>
  <si>
    <t>Joseph Pigato</t>
  </si>
  <si>
    <t>Hawaiian Islands</t>
  </si>
  <si>
    <t>https://www.linkedin.com/sales/profile/1710368,-gHA,NAME_SEARCH?moduleKey=peopleSearchResults&amp;pageKey=sales-search3-people-refinement&amp;contextId=60BC92C971D70515801E49D6842B0000&amp;requestId=2ddb608e-c4ad-4a58-9f98-a7b48ae571d3&amp;action=CLICK&amp;target=urn%3Ali%3AsalesLead%3A(-1%2C1710368)&amp;pageNumber=1&amp;targetEl=profilelink&amp;position=22&amp;trk=lss-serp-result-lead_photo</t>
  </si>
  <si>
    <t>Kendall Thornton</t>
  </si>
  <si>
    <t>https://www.linkedin.com/sales/profile/59516100,7Z6F,NAME_SEARCH?moduleKey=peopleSearchResults&amp;pageKey=sales-search3-people-refinement&amp;contextId=60BC92C971D70515801E49D6842B0000&amp;requestId=2ddb608e-c4ad-4a58-9f98-a7b48ae571d3&amp;action=CLICK&amp;target=urn%3Ali%3AsalesLead%3A(-1%2C59516100)&amp;pageNumber=1&amp;targetEl=profilelink&amp;position=24&amp;trk=lss-serp-result-lead_photo</t>
  </si>
  <si>
    <t>Ed Breault</t>
  </si>
  <si>
    <t>Greater Pittsburgh Area</t>
  </si>
  <si>
    <t>https://www.linkedin.com/sales/profile/8866879,W4ng,NAME_SEARCH?moduleKey=peopleSearchResults&amp;pageKey=sales-search3-people-refinement&amp;contextId=60BC92C971D70515801E49D6842B0000&amp;requestId=0712e535-b641-4e83-b1cb-00fd01a7597c&amp;action=CLICK&amp;target=urn%3Ali%3AsalesLead%3A(-1%2C8866879)&amp;pageNumber=2&amp;targetEl=profilelink&amp;position=1&amp;trk=lss-serp-result-lead_photo</t>
  </si>
  <si>
    <t>Andrew Fife</t>
  </si>
  <si>
    <t>https://www.linkedin.com/sales/profile/2759532,k9Im,NAME_SEARCH?moduleKey=peopleSearchResults&amp;pageKey=sales-search3-people-refinement&amp;contextId=60BC92C971D70515801E49D6842B0000&amp;requestId=0712e535-b641-4e83-b1cb-00fd01a7597c&amp;action=CLICK&amp;target=urn%3Ali%3AsalesLead%3A(-1%2C2759532)&amp;pageNumber=2&amp;targetEl=profilelink&amp;position=2&amp;trk=lss-serp-result-lead_photo</t>
  </si>
  <si>
    <t>Andrew Malcolm</t>
  </si>
  <si>
    <t>https://www.linkedin.com/sales/profile/2855492,MBww,NAME_SEARCH?moduleKey=peopleSearchResults&amp;pageKey=sales-search3-people-refinement&amp;contextId=60BC92C971D70515801E49D6842B0000&amp;requestId=0712e535-b641-4e83-b1cb-00fd01a7597c&amp;action=CLICK&amp;target=urn%3Ali%3AsalesLead%3A(-1%2C2855492)&amp;pageNumber=2&amp;targetEl=profilelink&amp;position=4&amp;trk=lss-serp-result-lead_photo</t>
  </si>
  <si>
    <t>Lori Ruff</t>
  </si>
  <si>
    <t>ALPFA, Inc. — Association of Latino Professionals For America | Empowering Latino Leaders</t>
  </si>
  <si>
    <t>Chief Branding Officer | Communication Strategy—Marketing—Constituent Engagement | Building #ALPFA</t>
  </si>
  <si>
    <t>https://www.linkedin.com/sales/profile/3173651,BTq8,NAME_SEARCH?moduleKey=peopleSearchResults&amp;pageKey=sales-search3-people-refinement&amp;contextId=60BC92C971D70515801E49D6842B0000&amp;requestId=0712e535-b641-4e83-b1cb-00fd01a7597c&amp;action=CLICK&amp;target=urn%3Ali%3AsalesLead%3A(-1%2C3173651)&amp;pageNumber=2&amp;targetEl=profilelink&amp;position=6&amp;trk=lss-serp-result-lead_photo</t>
  </si>
  <si>
    <t>Baxter Denney</t>
  </si>
  <si>
    <t>https://www.linkedin.com/sales/profile/5145503,lW2b,NAME_SEARCH?moduleKey=peopleSearchResults&amp;pageKey=sales-search3-people-refinement&amp;contextId=60BC92C971D70515801E49D6842B0000&amp;requestId=0712e535-b641-4e83-b1cb-00fd01a7597c&amp;action=CLICK&amp;target=urn%3Ali%3AsalesLead%3A(-1%2C5145503)&amp;pageNumber=2&amp;targetEl=profilelink&amp;position=7&amp;trk=lss-serp-result-lead_photo</t>
  </si>
  <si>
    <t>Jeanne Hopkins</t>
  </si>
  <si>
    <t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t>
  </si>
  <si>
    <t>Steve Warren</t>
  </si>
  <si>
    <t>Indianapolis, Indiana Area</t>
  </si>
  <si>
    <t>https://www.linkedin.com/sales/profile/10753512,fvjG,NAME_SEARCH?moduleKey=peopleSearchResults&amp;pageKey=sales-search3-people-refinement&amp;contextId=60BC92C971D70515801E49D6842B0000&amp;requestId=0712e535-b641-4e83-b1cb-00fd01a7597c&amp;action=CLICK&amp;target=urn%3Ali%3AsalesLead%3A(-1%2C10753512)&amp;pageNumber=2&amp;targetEl=profilelink&amp;position=9&amp;trk=lss-serp-result-lead_photo</t>
  </si>
  <si>
    <t>Ali Din</t>
  </si>
  <si>
    <t>https://www.linkedin.com/sales/profile/1094116,glUV,NAME_SEARCH?moduleKey=peopleSearchResults&amp;pageKey=sales-search3-people-refinement&amp;contextId=60BC92C971D70515801E49D6842B0000&amp;requestId=0712e535-b641-4e83-b1cb-00fd01a7597c&amp;action=CLICK&amp;target=urn%3Ali%3AsalesLead%3A(-1%2C1094116)&amp;pageNumber=2&amp;targetEl=profilelink&amp;position=10&amp;trk=lss-serp-result-lead_photo</t>
  </si>
  <si>
    <t>Jonathan Sills</t>
  </si>
  <si>
    <t>https://www.linkedin.com/sales/profile/252785,4Co-,NAME_SEARCH?moduleKey=peopleSearchResults&amp;pageKey=sales-search3-people-refinement&amp;contextId=60BC92C971D70515801E49D6842B0000&amp;requestId=0712e535-b641-4e83-b1cb-00fd01a7597c&amp;action=CLICK&amp;target=urn%3Ali%3AsalesLead%3A(-1%2C252785)&amp;pageNumber=2&amp;targetEl=profilelink&amp;position=11&amp;trk=lss-serp-result-lead_photo</t>
  </si>
  <si>
    <t>Taylor Hawes</t>
  </si>
  <si>
    <t>Zatcha</t>
  </si>
  <si>
    <t>Fuentes</t>
  </si>
  <si>
    <t>zfuentes@sevone.com</t>
  </si>
  <si>
    <t>https://www.linkedin.com/sales/profile/13601421,ifGs,NAME_SEARCH?moduleKey=peopleSearchResults&amp;pageKey=sales-search3-people-refinement&amp;contextId=60BC92C971D70515801E49D6842B0000&amp;requestId=0712e535-b641-4e83-b1cb-00fd01a7597c&amp;action=CLICK&amp;target=urn%3Ali%3AsalesLead%3A(-1%2C13601421)&amp;pageNumber=2&amp;targetEl=profilelink&amp;position=12&amp;trk=lss-serp-result-lead_photo</t>
  </si>
  <si>
    <t>Michael Hiles</t>
  </si>
  <si>
    <t>Enerfab</t>
  </si>
  <si>
    <t>Digital Marketing Executive Consultant</t>
  </si>
  <si>
    <t>Cincinnati, Ohio Area</t>
  </si>
  <si>
    <t>https://www.linkedin.com/sales/profile/39134166,Bi-f,NAME_SEARCH?moduleKey=peopleSearchResults&amp;pageKey=sales-search3-people-refinement&amp;contextId=60BC92C971D70515801E49D6842B0000&amp;requestId=0712e535-b641-4e83-b1cb-00fd01a7597c&amp;action=CLICK&amp;target=urn%3Ali%3AsalesLead%3A(-1%2C39134166)&amp;pageNumber=2&amp;targetEl=profilelink&amp;position=13&amp;trk=lss-serp-result-lead_photo</t>
  </si>
  <si>
    <t>Nauman Ahmad</t>
  </si>
  <si>
    <t>https://www.linkedin.com/pub/zatcha-fuentes/5/41b/259</t>
  </si>
  <si>
    <t>https://www.linkedin.com/sales/profile/393851152,da2c,NAME_SEARCH?moduleKey=peopleSearchResults&amp;pageKey=sales-search3-people-refinement&amp;contextId=60BC92C971D70515801E49D6842B0000&amp;requestId=0712e535-b641-4e83-b1cb-00fd01a7597c&amp;action=CLICK&amp;target=urn%3Ali%3AsalesLead%3A(-1%2C393851152)&amp;pageNumber=2&amp;targetEl=profilelink&amp;position=14&amp;trk=lss-serp-result-lead_photo</t>
  </si>
  <si>
    <t>Tue Jan 02 2018 05:46:27</t>
  </si>
  <si>
    <t>William Lopez</t>
  </si>
  <si>
    <t>Miami/Fort Lauderdale Area</t>
  </si>
  <si>
    <t>https://www.linkedin.com/sales/profile/7483313,2cFB,NAME_SEARCH?moduleKey=peopleSearchResults&amp;pageKey=sales-search3-people-refinement&amp;contextId=60BC92C971D70515801E49D6842B0000&amp;requestId=0712e535-b641-4e83-b1cb-00fd01a7597c&amp;action=CLICK&amp;target=urn%3Ali%3AsalesLead%3A(-1%2C7483313)&amp;pageNumber=2&amp;targetEl=profilelink&amp;position=15&amp;trk=lss-serp-result-lead_photo</t>
  </si>
  <si>
    <t>Liza Sperling</t>
  </si>
  <si>
    <t>https://www.linkedin.com/sales/profile/9449785,C-K3,NAME_SEARCH?moduleKey=peopleSearchResults&amp;pageKey=sales-search3-people-refinement&amp;contextId=60BC92C971D70515801E49D6842B0000&amp;requestId=0712e535-b641-4e83-b1cb-00fd01a7597c&amp;action=CLICK&amp;target=urn%3Ali%3AsalesLead%3A(-1%2C9449785)&amp;pageNumber=2&amp;targetEl=profilelink&amp;position=16&amp;trk=lss-serp-result-lead_photo</t>
  </si>
  <si>
    <t>Belinda Hudmon</t>
  </si>
  <si>
    <t>https://www.linkedin.com/sales/profile/113732,bRo_,NAME_SEARCH?moduleKey=peopleSearchResults&amp;pageKey=sales-search3-people-refinement&amp;contextId=60BC92C971D70515801E49D6842B0000&amp;requestId=0712e535-b641-4e83-b1cb-00fd01a7597c&amp;action=CLICK&amp;target=urn%3Ali%3AsalesLead%3A(-1%2C113732)&amp;pageNumber=2&amp;targetEl=profilelink&amp;position=17&amp;trk=lss-serp-result-lead_photo</t>
  </si>
  <si>
    <t>Chandar Pattabhiram</t>
  </si>
  <si>
    <t>cfainstitute.org</t>
  </si>
  <si>
    <t>https://www.linkedin.com/sales/profile/685963,tmMC,NAME_SEARCH?moduleKey=peopleSearchResults&amp;pageKey=sales-search3-people-refinement&amp;contextId=60BC92C971D70515801E49D6842B0000&amp;requestId=0712e535-b641-4e83-b1cb-00fd01a7597c&amp;action=CLICK&amp;target=urn%3Ali%3AsalesLead%3A(-1%2C685963)&amp;pageNumber=2&amp;targetEl=profilelink&amp;position=18&amp;trk=lss-serp-result-lead_photo</t>
  </si>
  <si>
    <t>David Kasabian</t>
  </si>
  <si>
    <t>https://www.linkedin.com/sales/profile/20971270,4HwO,NAME_SEARCH?moduleKey=peopleSearchResults&amp;pageKey=sales-search3-people-refinement&amp;contextId=60BC92C971D70515801E49D6842B0000&amp;requestId=0712e535-b641-4e83-b1cb-00fd01a7597c&amp;action=CLICK&amp;target=urn%3Ali%3AsalesLead%3A(-1%2C20971270)&amp;pageNumber=2&amp;targetEl=profilelink&amp;position=20&amp;trk=lss-serp-result-lead_photo</t>
  </si>
  <si>
    <t>Sunil Rajaraman</t>
  </si>
  <si>
    <t>https://www.linkedin.com/sales/profile/13143326,nlyy,NAME_SEARCH?moduleKey=peopleSearchResults&amp;pageKey=sales-search3-people-refinement&amp;contextId=60BC92C971D70515801E49D6842B0000&amp;requestId=0712e535-b641-4e83-b1cb-00fd01a7597c&amp;action=CLICK&amp;target=urn%3Ali%3AsalesLead%3A(-1%2C13143326)&amp;pageNumber=2&amp;targetEl=profilelink&amp;position=23&amp;trk=lss-serp-result-lead_photo</t>
  </si>
  <si>
    <t>David Cain</t>
  </si>
  <si>
    <t>Webgility, Inc.</t>
  </si>
  <si>
    <t>Marketing Advisor</t>
  </si>
  <si>
    <t>https://www.linkedin.com/sales/profile/132832,3VE_,NAME_SEARCH?moduleKey=peopleSearchResults&amp;pageKey=sales-search3-people-refinement&amp;contextId=60BC92C971D70515801E49D6842B0000&amp;requestId=0712e535-b641-4e83-b1cb-00fd01a7597c&amp;action=CLICK&amp;target=urn%3Ali%3AsalesLead%3A(-1%2C132832)&amp;pageNumber=2&amp;targetEl=profilelink&amp;position=24&amp;trk=lss-serp-result-lead_photo</t>
  </si>
  <si>
    <t>Charlie Ungashick</t>
  </si>
  <si>
    <t>https://www.linkedin.com/sales/profile/3839297,IsIr,NAME_SEARCH?moduleKey=peopleSearchResults&amp;pageKey=sales-search3-people-refinement&amp;contextId=60BC92C971D70515801E49D6842B0000&amp;requestId=fda986b0-a3c8-4a3b-8ceb-d33bf37c18cd&amp;action=CLICK&amp;target=urn%3Ali%3AsalesLead%3A(-1%2C3839297)&amp;pageNumber=3&amp;targetEl=profilelink&amp;position=0&amp;trk=lss-serp-result-lead_photo</t>
  </si>
  <si>
    <t>Tamara Sullivan, M.B.A.</t>
  </si>
  <si>
    <t>Aqua Systems</t>
  </si>
  <si>
    <t>Digital Sales &amp; Marketing Manager</t>
  </si>
  <si>
    <t>https://www.linkedin.com/sales/profile/27483316,oeTV,NAME_SEARCH?moduleKey=peopleSearchResults&amp;pageKey=sales-search3-people-refinement&amp;contextId=60BC92C971D70515801E49D6842B0000&amp;requestId=fda986b0-a3c8-4a3b-8ceb-d33bf37c18cd&amp;action=CLICK&amp;target=urn%3Ali%3AsalesLead%3A(-1%2C27483316)&amp;pageNumber=3&amp;targetEl=profilelink&amp;position=1&amp;trk=lss-serp-result-lead_photo</t>
  </si>
  <si>
    <t>Julia Soriano</t>
  </si>
  <si>
    <t>Hyperloop Transportation Technologies</t>
  </si>
  <si>
    <t>https://www.linkedin.com/sales/profile/84849697,In0i,NAME_SEARCH?moduleKey=peopleSearchResults&amp;pageKey=sales-search3-people-refinement&amp;contextId=60BC92C971D70515801E49D6842B0000&amp;requestId=fda986b0-a3c8-4a3b-8ceb-d33bf37c18cd&amp;action=CLICK&amp;target=urn%3Ali%3AsalesLead%3A(-1%2C84849697)&amp;pageNumber=3&amp;targetEl=profilelink&amp;position=2&amp;trk=lss-serp-result-lead_photo</t>
  </si>
  <si>
    <t>Lisa Noon</t>
  </si>
  <si>
    <t>Karon Carpenter Group, Better Homes and Gardens FL 1st</t>
  </si>
  <si>
    <t>Chief Marketing Officer and Realtor</t>
  </si>
  <si>
    <t>https://www.linkedin.com/sales/profile/8383848,oOaX,NAME_SEARCH?moduleKey=peopleSearchResults&amp;pageKey=sales-search3-people-refinement&amp;contextId=60BC92C971D70515801E49D6842B0000&amp;requestId=fda986b0-a3c8-4a3b-8ceb-d33bf37c18cd&amp;action=CLICK&amp;target=urn%3Ali%3AsalesLead%3A(-1%2C8383848)&amp;pageNumber=3&amp;targetEl=profilelink&amp;position=3&amp;trk=lss-serp-result-lead_photo</t>
  </si>
  <si>
    <t>Rob Pickell</t>
  </si>
  <si>
    <t>Orange County, California Area</t>
  </si>
  <si>
    <t>https://www.linkedin.com/sales/profile/7614156,hh5r,NAME_SEARCH?moduleKey=peopleSearchResults&amp;pageKey=sales-search3-people-refinement&amp;contextId=60BC92C971D70515801E49D6842B0000&amp;requestId=fda986b0-a3c8-4a3b-8ceb-d33bf37c18cd&amp;action=CLICK&amp;target=urn%3Ali%3AsalesLead%3A(-1%2C7614156)&amp;pageNumber=3&amp;targetEl=profilelink&amp;position=4&amp;trk=lss-serp-result-lead_photo</t>
  </si>
  <si>
    <t>Todd Sandler</t>
  </si>
  <si>
    <t>Greater Philadelphia Area</t>
  </si>
  <si>
    <t>https://www.linkedin.com/sales/profile/25398170,qdjn,NAME_SEARCH?moduleKey=peopleSearchResults&amp;pageKey=sales-search3-people-refinement&amp;contextId=60BC92C971D70515801E49D6842B0000&amp;requestId=fda986b0-a3c8-4a3b-8ceb-d33bf37c18cd&amp;action=CLICK&amp;target=urn%3Ali%3AsalesLead%3A(-1%2C25398170)&amp;pageNumber=3&amp;targetEl=profilelink&amp;position=5&amp;trk=lss-serp-result-lead_photo</t>
  </si>
  <si>
    <t>Alvin Leung</t>
  </si>
  <si>
    <t>https://www.linkedin.com/sales/profile/1659581,3L8I,NAME_SEARCH?moduleKey=peopleSearchResults&amp;pageKey=sales-search3-people-refinement&amp;contextId=60BC92C971D70515801E49D6842B0000&amp;requestId=fda986b0-a3c8-4a3b-8ceb-d33bf37c18cd&amp;action=CLICK&amp;target=urn%3Ali%3AsalesLead%3A(-1%2C1659581)&amp;pageNumber=3&amp;targetEl=profilelink&amp;position=6&amp;trk=lss-serp-result-lead_photo</t>
  </si>
  <si>
    <t>Mark Goines</t>
  </si>
  <si>
    <t>Chief Marketing Officer, Chief Strategy Officer</t>
  </si>
  <si>
    <t>https://www.linkedin.com/sales/profile/4803,nlDh,NAME_SEARCH?moduleKey=peopleSearchResults&amp;pageKey=sales-search3-people-refinement&amp;contextId=60BC92C971D70515801E49D6842B0000&amp;requestId=fda986b0-a3c8-4a3b-8ceb-d33bf37c18cd&amp;action=CLICK&amp;target=urn%3Ali%3AsalesLead%3A(-1%2C4803)&amp;pageNumber=3&amp;targetEl=profilelink&amp;position=7&amp;trk=lss-serp-result-lead_photo</t>
  </si>
  <si>
    <t>Carol Meyers</t>
  </si>
  <si>
    <t>https://www.linkedin.com/sales/profile/133365,nWBd,NAME_SEARCH?moduleKey=peopleSearchResults&amp;pageKey=sales-search3-people-refinement&amp;contextId=60BC92C971D70515801E49D6842B0000&amp;requestId=fda986b0-a3c8-4a3b-8ceb-d33bf37c18cd&amp;action=CLICK&amp;target=urn%3Ali%3AsalesLead%3A(-1%2C133365)&amp;pageNumber=3&amp;targetEl=profilelink&amp;position=8&amp;trk=lss-serp-result-lead_photo</t>
  </si>
  <si>
    <t>Paul Hunt</t>
  </si>
  <si>
    <t>Kansas City, Missouri Area</t>
  </si>
  <si>
    <t>https://www.linkedin.com/sales/profile/3353919,SzGj,NAME_SEARCH?moduleKey=peopleSearchResults&amp;pageKey=sales-search3-people-refinement&amp;contextId=60BC92C971D70515801E49D6842B0000&amp;requestId=fda986b0-a3c8-4a3b-8ceb-d33bf37c18cd&amp;action=CLICK&amp;target=urn%3Ali%3AsalesLead%3A(-1%2C3353919)&amp;pageNumber=3&amp;targetEl=profilelink&amp;position=9&amp;trk=lss-serp-result-lead_photo</t>
  </si>
  <si>
    <t>Moshe Reuven Sheradsky</t>
  </si>
  <si>
    <t>University of South Florida</t>
  </si>
  <si>
    <t>Business School Digital Marketing Advisory Board Member</t>
  </si>
  <si>
    <t>Orlando, Florida Area</t>
  </si>
  <si>
    <t>https://www.linkedin.com/sales/profile/209971132,yTDJ,NAME_SEARCH?moduleKey=peopleSearchResults&amp;pageKey=sales-search3-people-refinement&amp;contextId=60BC92C971D70515801E49D6842B0000&amp;requestId=fda986b0-a3c8-4a3b-8ceb-d33bf37c18cd&amp;action=CLICK&amp;target=urn%3Ali%3AsalesLead%3A(-1%2C209971132)&amp;pageNumber=3&amp;targetEl=profilelink&amp;position=11&amp;trk=lss-serp-result-lead_photo</t>
  </si>
  <si>
    <t>Jason Jhonson</t>
  </si>
  <si>
    <t>itzone.mn</t>
  </si>
  <si>
    <t>https://www.linkedin.com/sales/profile/11984243,7clp,NAME_SEARCH?moduleKey=peopleSearchResults&amp;pageKey=sales-search3-people-refinement&amp;contextId=60BC92C971D70515801E49D6842B0000&amp;requestId=fda986b0-a3c8-4a3b-8ceb-d33bf37c18cd&amp;action=CLICK&amp;target=urn%3Ali%3AsalesLead%3A(-1%2C11984243)&amp;pageNumber=3&amp;targetEl=profilelink&amp;position=12&amp;trk=lss-serp-result-lead_photo</t>
  </si>
  <si>
    <t>Brad Wilson</t>
  </si>
  <si>
    <t>Charlotte, North Carolina Area</t>
  </si>
  <si>
    <t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t>
  </si>
  <si>
    <t>JOHN W RYAN</t>
  </si>
  <si>
    <t>https://www.linkedin.com/sales/profile/7909532,P7vB,NAME_SEARCH?moduleKey=peopleSearchResults&amp;pageKey=sales-search3-people-refinement&amp;contextId=60BC92C971D70515801E49D6842B0000&amp;requestId=fda986b0-a3c8-4a3b-8ceb-d33bf37c18cd&amp;action=CLICK&amp;target=urn%3Ali%3AsalesLead%3A(-1%2C7909532)&amp;pageNumber=3&amp;targetEl=profilelink&amp;position=14&amp;trk=lss-serp-result-lead_photo</t>
  </si>
  <si>
    <t>Catherine Radchenko</t>
  </si>
  <si>
    <t>Medallia</t>
  </si>
  <si>
    <t>Executive Assistant, CRO</t>
  </si>
  <si>
    <t>https://www.linkedin.com/sales/profile/5513369,77Ta,NAME_SEARCH?moduleKey=peopleSearchResults&amp;pageKey=sales-search3-people-refinement&amp;contextId=60BC92C971D70515801E49D6842B0000&amp;requestId=fda986b0-a3c8-4a3b-8ceb-d33bf37c18cd&amp;action=CLICK&amp;target=urn%3Ali%3AsalesLead%3A(-1%2C5513369)&amp;pageNumber=3&amp;targetEl=profilelink&amp;position=16&amp;trk=lss-serp-result-lead_photo</t>
  </si>
  <si>
    <t>Morley Ivers</t>
  </si>
  <si>
    <t>OS33</t>
  </si>
  <si>
    <t>https://www.linkedin.com/sales/profile/1895853,5ll9,NAME_SEARCH?moduleKey=peopleSearchResults&amp;pageKey=sales-search3-people-refinement&amp;contextId=60BC92C971D70515801E49D6842B0000&amp;requestId=fda986b0-a3c8-4a3b-8ceb-d33bf37c18cd&amp;action=CLICK&amp;target=urn%3Ali%3AsalesLead%3A(-1%2C1895853)&amp;pageNumber=3&amp;targetEl=profilelink&amp;position=17&amp;trk=lss-serp-result-lead_photo</t>
  </si>
  <si>
    <t>Peter W.</t>
  </si>
  <si>
    <t>https://www.linkedin.com/sales/profile/445556,kvlT,NAME_SEARCH?moduleKey=peopleSearchResults&amp;pageKey=sales-search3-people-refinement&amp;contextId=60BC92C971D70515801E49D6842B0000&amp;requestId=fda986b0-a3c8-4a3b-8ceb-d33bf37c18cd&amp;action=CLICK&amp;target=urn%3Ali%3AsalesLead%3A(-1%2C445556)&amp;pageNumber=3&amp;targetEl=profilelink&amp;position=18&amp;trk=lss-serp-result-lead_photo</t>
  </si>
  <si>
    <t>Armando Roggio</t>
  </si>
  <si>
    <t>Boise, Idaho Area</t>
  </si>
  <si>
    <t>https://www.linkedin.com/sales/profile/11853680,94ta,NAME_SEARCH?moduleKey=peopleSearchResults&amp;pageKey=sales-search3-people-refinement&amp;contextId=60BC92C971D70515801E49D6842B0000&amp;requestId=fda986b0-a3c8-4a3b-8ceb-d33bf37c18cd&amp;action=CLICK&amp;target=urn%3Ali%3AsalesLead%3A(-1%2C11853680)&amp;pageNumber=3&amp;targetEl=profilelink&amp;position=19&amp;trk=lss-serp-result-lead_photo</t>
  </si>
  <si>
    <t>Mark Sutton</t>
  </si>
  <si>
    <t>FrontStream, Inc.</t>
  </si>
  <si>
    <t>https://www.linkedin.com/sales/profile/396374,voQm,NAME_SEARCH?moduleKey=peopleSearchResults&amp;pageKey=sales-search3-people-refinement&amp;contextId=60BC92C971D70515801E49D6842B0000&amp;requestId=fda986b0-a3c8-4a3b-8ceb-d33bf37c18cd&amp;action=CLICK&amp;target=urn%3Ali%3AsalesLead%3A(-1%2C396374)&amp;pageNumber=3&amp;targetEl=profilelink&amp;position=20&amp;trk=lss-serp-result-lead_photo</t>
  </si>
  <si>
    <t>Alex Harris</t>
  </si>
  <si>
    <t>https://www.linkedin.com/sales/profile/678784,FSOm,NAME_SEARCH?moduleKey=peopleSearchResults&amp;pageKey=sales-search3-people-refinement&amp;contextId=60BC92C971D70515801E49D6842B0000&amp;requestId=fda986b0-a3c8-4a3b-8ceb-d33bf37c18cd&amp;action=CLICK&amp;target=urn%3Ali%3AsalesLead%3A(-1%2C678784)&amp;pageNumber=3&amp;targetEl=profilelink&amp;position=21&amp;trk=lss-serp-result-lead_photo</t>
  </si>
  <si>
    <t>Mike Burge</t>
  </si>
  <si>
    <t>Mi9 Retail</t>
  </si>
  <si>
    <t>Founder/CRO</t>
  </si>
  <si>
    <t>https://www.linkedin.com/sales/profile/13852197,NrSc,NAME_SEARCH?moduleKey=peopleSearchResults&amp;pageKey=sales-search3-people-refinement&amp;contextId=60BC92C971D70515801E49D6842B0000&amp;requestId=fda986b0-a3c8-4a3b-8ceb-d33bf37c18cd&amp;action=CLICK&amp;target=urn%3Ali%3AsalesLead%3A(-1%2C13852197)&amp;pageNumber=3&amp;targetEl=profilelink&amp;position=22&amp;trk=lss-serp-result-lead_photo</t>
  </si>
  <si>
    <t>Alec Baker</t>
  </si>
  <si>
    <t>https://www.linkedin.com/sales/profile/53648594,d8_0,NAME_SEARCH?moduleKey=peopleSearchResults&amp;pageKey=sales-search3-people-refinement&amp;contextId=60BC92C971D70515801E49D6842B0000&amp;requestId=fda986b0-a3c8-4a3b-8ceb-d33bf37c18cd&amp;action=CLICK&amp;target=urn%3Ali%3AsalesLead%3A(-1%2C53648594)&amp;pageNumber=3&amp;targetEl=profilelink&amp;position=23&amp;trk=lss-serp-result-lead_photo</t>
  </si>
  <si>
    <t>Shane Lennon</t>
  </si>
  <si>
    <t>https://www.linkedin.com/sales/profile/122511,7rYP,NAME_SEARCH?moduleKey=peopleSearchResults&amp;pageKey=sales-search3-people-refinement&amp;contextId=60BC92C971D70515801E49D6842B0000&amp;requestId=212800b1-a51b-457e-a2f2-b0a3142cf20e&amp;action=CLICK&amp;target=urn%3Ali%3AsalesLead%3A(-1%2C122511)&amp;pageNumber=4&amp;targetEl=profilelink&amp;position=0&amp;trk=lss-serp-result-lead_photo</t>
  </si>
  <si>
    <t>Matt Fleckenstein</t>
  </si>
  <si>
    <t>https://www.linkedin.com/sales/profile/2242238,ki7F,NAME_SEARCH?moduleKey=peopleSearchResults&amp;pageKey=sales-search3-people-refinement&amp;contextId=60BC92C971D70515801E49D6842B0000&amp;requestId=212800b1-a51b-457e-a2f2-b0a3142cf20e&amp;action=CLICK&amp;target=urn%3Ali%3AsalesLead%3A(-1%2C2242238)&amp;pageNumber=4&amp;targetEl=profilelink&amp;position=2&amp;trk=lss-serp-result-lead_photo</t>
  </si>
  <si>
    <t>Harris Beber</t>
  </si>
  <si>
    <t>https://www.linkedin.com/sales/profile/40005430,2Sko,NAME_SEARCH?moduleKey=peopleSearchResults&amp;pageKey=sales-search3-people-refinement&amp;contextId=60BC92C971D70515801E49D6842B0000&amp;requestId=212800b1-a51b-457e-a2f2-b0a3142cf20e&amp;action=CLICK&amp;target=urn%3Ali%3AsalesLead%3A(-1%2C40005430)&amp;pageNumber=4&amp;targetEl=profilelink&amp;position=3&amp;trk=lss-serp-result-lead_photo</t>
  </si>
  <si>
    <t>Scott Jones</t>
  </si>
  <si>
    <t>https://www.linkedin.com/sales/profile/838488,_w0x,NAME_SEARCH?moduleKey=peopleSearchResults&amp;pageKey=sales-search3-people-refinement&amp;contextId=60BC92C971D70515801E49D6842B0000&amp;requestId=212800b1-a51b-457e-a2f2-b0a3142cf20e&amp;action=CLICK&amp;target=urn%3Ali%3AsalesLead%3A(-1%2C838488)&amp;pageNumber=4&amp;targetEl=profilelink&amp;position=5&amp;trk=lss-serp-result-lead_photo</t>
  </si>
  <si>
    <t>Lou Jordano</t>
  </si>
  <si>
    <t>https://www.linkedin.com/sales/profile/341078,pU2l,NAME_SEARCH?moduleKey=peopleSearchResults&amp;pageKey=sales-search3-people-refinement&amp;contextId=60BC92C971D70515801E49D6842B0000&amp;requestId=212800b1-a51b-457e-a2f2-b0a3142cf20e&amp;action=CLICK&amp;target=urn%3Ali%3AsalesLead%3A(-1%2C341078)&amp;pageNumber=4&amp;targetEl=profilelink&amp;position=6&amp;trk=lss-serp-result-lead_photo</t>
  </si>
  <si>
    <t>Peter Guagenti</t>
  </si>
  <si>
    <t>Mesosphere, Inc.</t>
  </si>
  <si>
    <t>https://www.linkedin.com/sales/profile/631084,h8-7,NAME_SEARCH?moduleKey=peopleSearchResults&amp;pageKey=sales-search3-people-refinement&amp;contextId=60BC92C971D70515801E49D6842B0000&amp;requestId=212800b1-a51b-457e-a2f2-b0a3142cf20e&amp;action=CLICK&amp;target=urn%3Ali%3AsalesLead%3A(-1%2C631084)&amp;pageNumber=4&amp;targetEl=profilelink&amp;position=8&amp;trk=lss-serp-result-lead_photo</t>
  </si>
  <si>
    <t>Sara Spivey</t>
  </si>
  <si>
    <t>https://www.linkedin.com/sales/profile/3541903,QEhJ,NAME_SEARCH?moduleKey=peopleSearchResults&amp;pageKey=sales-search3-people-refinement&amp;contextId=60BC92C971D70515801E49D6842B0000&amp;requestId=212800b1-a51b-457e-a2f2-b0a3142cf20e&amp;action=CLICK&amp;target=urn%3Ali%3AsalesLead%3A(-1%2C3541903)&amp;pageNumber=4&amp;targetEl=profilelink&amp;position=10&amp;trk=lss-serp-result-lead_photo</t>
  </si>
  <si>
    <t>Neville Letzerich</t>
  </si>
  <si>
    <t>https://www.linkedin.com/sales/profile/3439528,6sND,NAME_SEARCH?moduleKey=peopleSearchResults&amp;pageKey=sales-search3-people-refinement&amp;contextId=60BC92C971D70515801E49D6842B0000&amp;requestId=212800b1-a51b-457e-a2f2-b0a3142cf20e&amp;action=CLICK&amp;target=urn%3Ali%3AsalesLead%3A(-1%2C3439528)&amp;pageNumber=4&amp;targetEl=profilelink&amp;position=11&amp;trk=lss-serp-result-lead_photo</t>
  </si>
  <si>
    <t>Darren Johnson</t>
  </si>
  <si>
    <t>https://www.linkedin.com/sales/profile/221368,_5Pp,NAME_SEARCH?moduleKey=peopleSearchResults&amp;pageKey=sales-search3-people-refinement&amp;contextId=60BC92C971D70515801E49D6842B0000&amp;requestId=212800b1-a51b-457e-a2f2-b0a3142cf20e&amp;action=CLICK&amp;target=urn%3Ali%3AsalesLead%3A(-1%2C221368)&amp;pageNumber=4&amp;targetEl=profilelink&amp;position=12&amp;trk=lss-serp-result-lead_photo</t>
  </si>
  <si>
    <t>Susan Vitale</t>
  </si>
  <si>
    <t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t>
  </si>
  <si>
    <t>Rich Lesperance</t>
  </si>
  <si>
    <t>https://www.linkedin.com/sales/profile/113537,q8PI,NAME_SEARCH?moduleKey=peopleSearchResults&amp;pageKey=sales-search3-people-refinement&amp;contextId=60BC92C971D70515801E49D6842B0000&amp;requestId=212800b1-a51b-457e-a2f2-b0a3142cf20e&amp;action=CLICK&amp;target=urn%3Ali%3AsalesLead%3A(-1%2C113537)&amp;pageNumber=4&amp;targetEl=profilelink&amp;position=15&amp;trk=lss-serp-result-lead_photo</t>
  </si>
  <si>
    <t>Nathan Rawlins</t>
  </si>
  <si>
    <t>Lucid Software Inc.</t>
  </si>
  <si>
    <t>https://www.linkedin.com/sales/profile/5896378,u36-,NAME_SEARCH?moduleKey=peopleSearchResults&amp;pageKey=sales-search3-people-refinement&amp;contextId=60BC92C971D70515801E49D6842B0000&amp;requestId=212800b1-a51b-457e-a2f2-b0a3142cf20e&amp;action=CLICK&amp;target=urn%3Ali%3AsalesLead%3A(-1%2C5896378)&amp;pageNumber=4&amp;targetEl=profilelink&amp;position=17&amp;trk=lss-serp-result-lead_photo</t>
  </si>
  <si>
    <t>Bob Canaway</t>
  </si>
  <si>
    <t>https://www.linkedin.com/sales/profile/4488577,bFZk,NAME_SEARCH?moduleKey=peopleSearchResults&amp;pageKey=sales-search3-people-refinement&amp;contextId=60BC92C971D70515801E49D6842B0000&amp;requestId=212800b1-a51b-457e-a2f2-b0a3142cf20e&amp;action=CLICK&amp;target=urn%3Ali%3AsalesLead%3A(-1%2C4488577)&amp;pageNumber=4&amp;targetEl=profilelink&amp;position=18&amp;trk=lss-serp-result-lead_photo</t>
  </si>
  <si>
    <t>Wayne St. Amand</t>
  </si>
  <si>
    <t>https://www.linkedin.com/sales/profile/6795586,mZ3m,NAME_SEARCH?moduleKey=peopleSearchResults&amp;pageKey=sales-search3-people-refinement&amp;contextId=60BC92C971D70515801E49D6842B0000&amp;requestId=212800b1-a51b-457e-a2f2-b0a3142cf20e&amp;action=CLICK&amp;target=urn%3Ali%3AsalesLead%3A(-1%2C6795586)&amp;pageNumber=4&amp;targetEl=profilelink&amp;position=20&amp;trk=lss-serp-result-lead_photo</t>
  </si>
  <si>
    <t>Michael Lees</t>
  </si>
  <si>
    <t>https://www.linkedin.com/sales/profile/3788632,yDtI,NAME_SEARCH?moduleKey=peopleSearchResults&amp;pageKey=sales-search3-people-refinement&amp;contextId=60BC92C971D70515801E49D6842B0000&amp;requestId=addf2190-9d55-41b9-a472-dc3c576fbb3c&amp;action=CLICK&amp;target=urn%3Ali%3AsalesLead%3A(-1%2C3788632)&amp;pageNumber=5&amp;targetEl=profilelink&amp;position=0&amp;trk=lss-serp-result-lead_photo</t>
  </si>
  <si>
    <t>Anna Convery</t>
  </si>
  <si>
    <t>Greater Atlanta Area</t>
  </si>
  <si>
    <t>https://www.linkedin.com/sales/profile/3671735,6VPy,NAME_SEARCH?moduleKey=peopleSearchResults&amp;pageKey=sales-search3-people-refinement&amp;contextId=60BC92C971D70515801E49D6842B0000&amp;requestId=addf2190-9d55-41b9-a472-dc3c576fbb3c&amp;action=CLICK&amp;target=urn%3Ali%3AsalesLead%3A(-1%2C3671735)&amp;pageNumber=5&amp;targetEl=profilelink&amp;position=4&amp;trk=lss-serp-result-lead_photo</t>
  </si>
  <si>
    <t>Alexander Sienkiewicz</t>
  </si>
  <si>
    <t>https://www.linkedin.com/sales/profile/1410092,-NiO,NAME_SEARCH?moduleKey=peopleSearchResults&amp;pageKey=sales-search3-people-refinement&amp;contextId=60BC92C971D70515801E49D6842B0000&amp;requestId=addf2190-9d55-41b9-a472-dc3c576fbb3c&amp;action=CLICK&amp;target=urn%3Ali%3AsalesLead%3A(-1%2C1410092)&amp;pageNumber=5&amp;targetEl=profilelink&amp;position=6&amp;trk=lss-serp-result-lead_photo</t>
  </si>
  <si>
    <t>Tim Sullivan</t>
  </si>
  <si>
    <t>West Palm Beach, Florida Area</t>
  </si>
  <si>
    <t>https://www.linkedin.com/sales/profile/16530625,174v,NAME_SEARCH?moduleKey=peopleSearchResults&amp;pageKey=sales-search3-people-refinement&amp;contextId=60BC92C971D70515801E49D6842B0000&amp;requestId=addf2190-9d55-41b9-a472-dc3c576fbb3c&amp;action=CLICK&amp;target=urn%3Ali%3AsalesLead%3A(-1%2C16530625)&amp;pageNumber=5&amp;targetEl=profilelink&amp;position=8&amp;trk=lss-serp-result-lead_photo</t>
  </si>
  <si>
    <t>David Roussain</t>
  </si>
  <si>
    <t>Bend, Oregon Area</t>
  </si>
  <si>
    <t>https://www.linkedin.com/sales/profile/1712053,5uKe,NAME_SEARCH?moduleKey=peopleSearchResults&amp;pageKey=sales-search3-people-refinement&amp;contextId=60BC92C971D70515801E49D6842B0000&amp;requestId=addf2190-9d55-41b9-a472-dc3c576fbb3c&amp;action=CLICK&amp;target=urn%3Ali%3AsalesLead%3A(-1%2C1712053)&amp;pageNumber=5&amp;targetEl=profilelink&amp;position=9&amp;trk=lss-serp-result-lead_photo</t>
  </si>
  <si>
    <t>Tim O'Brien</t>
  </si>
  <si>
    <t>https://www.linkedin.com/sales/profile/9454394,pRKO,NAME_SEARCH?moduleKey=peopleSearchResults&amp;pageKey=sales-search3-people-refinement&amp;contextId=60BC92C971D70515801E49D6842B0000&amp;requestId=addf2190-9d55-41b9-a472-dc3c576fbb3c&amp;action=CLICK&amp;target=urn%3Ali%3AsalesLead%3A(-1%2C9454394)&amp;pageNumber=5&amp;targetEl=profilelink&amp;position=10&amp;trk=lss-serp-result-lead_photo</t>
  </si>
  <si>
    <t>John A. Steinert</t>
  </si>
  <si>
    <t>https://www.linkedin.com/sales/profile/149390,vXk5,NAME_SEARCH?moduleKey=peopleSearchResults&amp;pageKey=sales-search3-people-refinement&amp;contextId=60BC92C971D70515801E49D6842B0000&amp;requestId=addf2190-9d55-41b9-a472-dc3c576fbb3c&amp;action=CLICK&amp;target=urn%3Ali%3AsalesLead%3A(-1%2C149390)&amp;pageNumber=5&amp;targetEl=profilelink&amp;position=13&amp;trk=lss-serp-result-lead_photo</t>
  </si>
  <si>
    <t>Laurie McGrath</t>
  </si>
  <si>
    <t>TECSYS</t>
  </si>
  <si>
    <t>Greater St. Louis Area</t>
  </si>
  <si>
    <t>https://www.linkedin.com/sales/profile/11656784,h-LA,NAME_SEARCH?moduleKey=peopleSearchResults&amp;pageKey=sales-search3-people-refinement&amp;contextId=60BC92C971D70515801E49D6842B0000&amp;requestId=addf2190-9d55-41b9-a472-dc3c576fbb3c&amp;action=CLICK&amp;target=urn%3Ali%3AsalesLead%3A(-1%2C11656784)&amp;pageNumber=5&amp;targetEl=profilelink&amp;position=17&amp;trk=lss-serp-result-lead_photo</t>
  </si>
  <si>
    <t>Mark Jones</t>
  </si>
  <si>
    <t>https://www.linkedin.com/sales/profile/2431334,9nYd,NAME_SEARCH?moduleKey=peopleSearchResults&amp;pageKey=sales-search3-people-refinement&amp;contextId=60BC92C971D70515801E49D6842B0000&amp;requestId=addf2190-9d55-41b9-a472-dc3c576fbb3c&amp;action=CLICK&amp;target=urn%3Ali%3AsalesLead%3A(-1%2C2431334)&amp;pageNumber=5&amp;targetEl=profilelink&amp;position=18&amp;trk=lss-serp-result-lead_photo</t>
  </si>
  <si>
    <t>Chris Morgan</t>
  </si>
  <si>
    <t>https://www.linkedin.com/sales/profile/2428979,tk3M,NAME_SEARCH?moduleKey=peopleSearchResults&amp;pageKey=sales-search3-people-refinement&amp;contextId=60BC92C971D70515801E49D6842B0000&amp;requestId=addf2190-9d55-41b9-a472-dc3c576fbb3c&amp;action=CLICK&amp;target=urn%3Ali%3AsalesLead%3A(-1%2C2428979)&amp;pageNumber=5&amp;targetEl=profilelink&amp;position=20&amp;trk=lss-serp-result-lead_photo</t>
  </si>
  <si>
    <t>John Gunn</t>
  </si>
  <si>
    <t>https://www.linkedin.com/sales/profile/16983006,Q9JD,NAME_SEARCH?moduleKey=peopleSearchResults&amp;pageKey=sales-search3-people-refinement&amp;contextId=60BC92C971D70515801E49D6842B0000&amp;requestId=addf2190-9d55-41b9-a472-dc3c576fbb3c&amp;action=CLICK&amp;target=urn%3Ali%3AsalesLead%3A(-1%2C16983006)&amp;pageNumber=5&amp;targetEl=profilelink&amp;position=21&amp;trk=lss-serp-result-lead_photo</t>
  </si>
  <si>
    <t>Scott Brazina</t>
  </si>
  <si>
    <t>Impact Radius, Inc.</t>
  </si>
  <si>
    <t>https://www.linkedin.com/sales/profile/1815056,00cz,NAME_SEARCH?moduleKey=peopleSearchResults&amp;pageKey=sales-search3-people-refinement&amp;contextId=60BC92C971D70515801E49D6842B0000&amp;requestId=addf2190-9d55-41b9-a472-dc3c576fbb3c&amp;action=CLICK&amp;target=urn%3Ali%3AsalesLead%3A(-1%2C1815056)&amp;pageNumber=5&amp;targetEl=profilelink&amp;position=22&amp;trk=lss-serp-result-lead_photo</t>
  </si>
  <si>
    <t>Bryan Urioste</t>
  </si>
  <si>
    <t>Planview</t>
  </si>
  <si>
    <t>https://www.linkedin.com/sales/profile/238860,Cb6z,NAME_SEARCH?moduleKey=peopleSearchResults&amp;pageKey=sales-search3-people-refinement&amp;contextId=60BC92C971D70515801E49D6842B0000&amp;requestId=addf2190-9d55-41b9-a472-dc3c576fbb3c&amp;action=CLICK&amp;target=urn%3Ali%3AsalesLead%3A(-1%2C238860)&amp;pageNumber=5&amp;targetEl=profilelink&amp;position=23&amp;trk=lss-serp-result-lead_photo</t>
  </si>
  <si>
    <t>Robin Hackney</t>
  </si>
  <si>
    <t>https://www.linkedin.com/sales/profile/605058,s_T1,NAME_SEARCH?moduleKey=peopleSearchResults&amp;pageKey=sales-search3-people-refinement&amp;contextId=60BC92C971D70515801E49D6842B0000&amp;requestId=da506942-9989-4fc4-beeb-a3917377254a&amp;action=CLICK&amp;target=urn%3Ali%3AsalesLead%3A(-1%2C605058)&amp;pageNumber=6&amp;targetEl=profilelink&amp;position=2&amp;trk=lss-serp-result-lead_photo</t>
  </si>
  <si>
    <t>Robin Caputo</t>
  </si>
  <si>
    <t>Greater Denver Area</t>
  </si>
  <si>
    <t>https://www.linkedin.com/sales/profile/7318934,Q87B,NAME_SEARCH?moduleKey=peopleSearchResults&amp;pageKey=sales-search3-people-refinement&amp;contextId=60BC92C971D70515801E49D6842B0000&amp;requestId=da506942-9989-4fc4-beeb-a3917377254a&amp;action=CLICK&amp;target=urn%3Ali%3AsalesLead%3A(-1%2C7318934)&amp;pageNumber=6&amp;targetEl=profilelink&amp;position=4&amp;trk=lss-serp-result-lead_photo</t>
  </si>
  <si>
    <t>Brady O. Bruce</t>
  </si>
  <si>
    <t>https://www.linkedin.com/sales/profile/2757,siai,NAME_SEARCH?moduleKey=peopleSearchResults&amp;pageKey=sales-search3-people-refinement&amp;contextId=60BC92C971D70515801E49D6842B0000&amp;requestId=da506942-9989-4fc4-beeb-a3917377254a&amp;action=CLICK&amp;target=urn%3Ali%3AsalesLead%3A(-1%2C2757)&amp;pageNumber=6&amp;targetEl=profilelink&amp;position=8&amp;trk=lss-serp-result-lead_photo</t>
  </si>
  <si>
    <t>Michael Gerard</t>
  </si>
  <si>
    <t>https://www.linkedin.com/sales/profile/3494767,sF14,NAME_SEARCH?moduleKey=peopleSearchResults&amp;pageKey=sales-search3-people-refinement&amp;contextId=60BC92C971D70515801E49D6842B0000&amp;requestId=da506942-9989-4fc4-beeb-a3917377254a&amp;action=CLICK&amp;target=urn%3Ali%3AsalesLead%3A(-1%2C3494767)&amp;pageNumber=6&amp;targetEl=profilelink&amp;position=9&amp;trk=lss-serp-result-lead_photo</t>
  </si>
  <si>
    <t>Jason Shafton</t>
  </si>
  <si>
    <t>Soothe</t>
  </si>
  <si>
    <t>https://www.linkedin.com/sales/profile/3120146,O6xt,NAME_SEARCH?moduleKey=peopleSearchResults&amp;pageKey=sales-search3-people-refinement&amp;contextId=60BC92C971D70515801E49D6842B0000&amp;requestId=da506942-9989-4fc4-beeb-a3917377254a&amp;action=CLICK&amp;target=urn%3Ali%3AsalesLead%3A(-1%2C3120146)&amp;pageNumber=6&amp;targetEl=profilelink&amp;position=13&amp;trk=lss-serp-result-lead_photo</t>
  </si>
  <si>
    <t>John Hennessy</t>
  </si>
  <si>
    <t>https://www.linkedin.com/sales/profile/179660,4egZ,NAME_SEARCH?moduleKey=peopleSearchResults&amp;pageKey=sales-search3-people-refinement&amp;contextId=60BC92C971D70515801E49D6842B0000&amp;requestId=da506942-9989-4fc4-beeb-a3917377254a&amp;action=CLICK&amp;target=urn%3Ali%3AsalesLead%3A(-1%2C179660)&amp;pageNumber=6&amp;targetEl=profilelink&amp;position=15&amp;trk=lss-serp-result-lead_photo</t>
  </si>
  <si>
    <t>John Reagh</t>
  </si>
  <si>
    <t>https://www.linkedin.com/sales/profile/3064298,dglQ,NAME_SEARCH?moduleKey=peopleSearchResults&amp;pageKey=sales-search3-people-refinement&amp;contextId=60BC92C971D70515801E49D6842B0000&amp;requestId=da506942-9989-4fc4-beeb-a3917377254a&amp;action=CLICK&amp;target=urn%3Ali%3AsalesLead%3A(-1%2C3064298)&amp;pageNumber=6&amp;targetEl=profilelink&amp;position=18&amp;trk=lss-serp-result-lead_photo</t>
  </si>
  <si>
    <t>Mark Morse</t>
  </si>
  <si>
    <t>blancco.com</t>
  </si>
  <si>
    <t>https://www.linkedin.com/sales/profile/5129577,FbRC,NAME_SEARCH?moduleKey=peopleSearchResults&amp;pageKey=sales-search3-people-refinement&amp;contextId=60BC92C971D70515801E49D6842B0000&amp;requestId=da506942-9989-4fc4-beeb-a3917377254a&amp;action=CLICK&amp;target=urn%3Ali%3AsalesLead%3A(-1%2C5129577)&amp;pageNumber=6&amp;targetEl=profilelink&amp;position=19&amp;trk=lss-serp-result-lead_photo</t>
  </si>
  <si>
    <t>Lucrecia Carreras</t>
  </si>
  <si>
    <t>https://www.linkedin.com/sales/profile/68601825,gTH1,NAME_SEARCH?moduleKey=peopleSearchResults&amp;pageKey=sales-search3-people-refinement&amp;contextId=60BC92C971D70515801E49D6842B0000&amp;requestId=da506942-9989-4fc4-beeb-a3917377254a&amp;action=CLICK&amp;target=urn%3Ali%3AsalesLead%3A(-1%2C68601825)&amp;pageNumber=6&amp;targetEl=profilelink&amp;position=20&amp;trk=lss-serp-result-lead_photo</t>
  </si>
  <si>
    <t>Becky Wright</t>
  </si>
  <si>
    <t>Las Vegas, Nevada Area</t>
  </si>
  <si>
    <t>https://www.linkedin.com/sales/profile/13134123,-L1n,NAME_SEARCH?moduleKey=peopleSearchResults&amp;pageKey=sales-search3-people-refinement&amp;contextId=60BC92C971D70515801E49D6842B0000&amp;requestId=da506942-9989-4fc4-beeb-a3917377254a&amp;action=CLICK&amp;target=urn%3Ali%3AsalesLead%3A(-1%2C13134123)&amp;pageNumber=6&amp;targetEl=profilelink&amp;position=22&amp;trk=lss-serp-result-lead_photo</t>
  </si>
  <si>
    <t>Harold Katz</t>
  </si>
  <si>
    <t>https://www.linkedin.com/sales/profile/25785992,n8HB,NAME_SEARCH?moduleKey=peopleSearchResults&amp;pageKey=sales-search3-people-refinement&amp;contextId=60BC92C971D70515801E49D6842B0000&amp;requestId=320eb3ca-2481-47d2-ac2a-df508dbb0094&amp;action=CLICK&amp;target=urn%3Ali%3AsalesLead%3A(-1%2C25785992)&amp;pageNumber=7&amp;targetEl=profilelink&amp;position=1&amp;trk=lss-serp-result-lead_photo</t>
  </si>
  <si>
    <t>Jason A. Lane</t>
  </si>
  <si>
    <t>https://www.linkedin.com/sales/profile/3441780,hZZg,NAME_SEARCH?moduleKey=peopleSearchResults&amp;pageKey=sales-search3-people-refinement&amp;contextId=60BC92C971D70515801E49D6842B0000&amp;requestId=320eb3ca-2481-47d2-ac2a-df508dbb0094&amp;action=CLICK&amp;target=urn%3Ali%3AsalesLead%3A(-1%2C3441780)&amp;pageNumber=7&amp;targetEl=profilelink&amp;position=3&amp;trk=lss-serp-result-lead_photo</t>
  </si>
  <si>
    <t>David Blum</t>
  </si>
  <si>
    <t>Columbus, Ohio Area</t>
  </si>
  <si>
    <t>https://www.linkedin.com/sales/profile/83210436,OB1k,NAME_SEARCH?moduleKey=peopleSearchResults&amp;pageKey=sales-search3-people-refinement&amp;contextId=60BC92C971D70515801E49D6842B0000&amp;requestId=320eb3ca-2481-47d2-ac2a-df508dbb0094&amp;action=CLICK&amp;target=urn%3Ali%3AsalesLead%3A(-1%2C83210436)&amp;pageNumber=7&amp;targetEl=profilelink&amp;position=4&amp;trk=lss-serp-result-lead_photo</t>
  </si>
  <si>
    <t>Joseph Sawyer</t>
  </si>
  <si>
    <t>https://www.linkedin.com/sales/profile/113810,wm8l,NAME_SEARCH?moduleKey=peopleSearchResults&amp;pageKey=sales-search3-people-refinement&amp;contextId=60BC92C971D70515801E49D6842B0000&amp;requestId=320eb3ca-2481-47d2-ac2a-df508dbb0094&amp;action=CLICK&amp;target=urn%3Ali%3AsalesLead%3A(-1%2C113810)&amp;pageNumber=7&amp;targetEl=profilelink&amp;position=6&amp;trk=lss-serp-result-lead_photo</t>
  </si>
  <si>
    <t>Jon Gettinger</t>
  </si>
  <si>
    <t>https://www.linkedin.com/sales/profile/5995,6x6t,NAME_SEARCH?moduleKey=peopleSearchResults&amp;pageKey=sales-search3-people-refinement&amp;contextId=60BC92C971D70515801E49D6842B0000&amp;requestId=320eb3ca-2481-47d2-ac2a-df508dbb0094&amp;action=CLICK&amp;target=urn%3Ali%3AsalesLead%3A(-1%2C5995)&amp;pageNumber=7&amp;targetEl=profilelink&amp;position=7&amp;trk=lss-serp-result-lead_photo</t>
  </si>
  <si>
    <t>Andrew Taylor</t>
  </si>
  <si>
    <t>Freeze</t>
  </si>
  <si>
    <t>Centra Software</t>
  </si>
  <si>
    <t>https://www.linkedin.com/sales/profile/830876,SOzG,NAME_SEARCH?moduleKey=peopleSearchResults&amp;pageKey=sales-search3-people-refinement&amp;contextId=60BC92C971D70515801E49D6842B0000&amp;requestId=320eb3ca-2481-47d2-ac2a-df508dbb0094&amp;action=CLICK&amp;target=urn%3Ali%3AsalesLead%3A(-1%2C830876)&amp;pageNumber=7&amp;targetEl=profilelink&amp;position=8&amp;trk=lss-serp-result-lead_photo</t>
  </si>
  <si>
    <t>Michelle Kerr</t>
  </si>
  <si>
    <t>https://www.linkedin.com/sales/profile/555433,vgUk,NAME_SEARCH?moduleKey=peopleSearchResults&amp;pageKey=sales-search3-people-refinement&amp;contextId=60BC92C971D70515801E49D6842B0000&amp;requestId=320eb3ca-2481-47d2-ac2a-df508dbb0094&amp;action=CLICK&amp;target=urn%3Ali%3AsalesLead%3A(-1%2C555433)&amp;pageNumber=7&amp;targetEl=profilelink&amp;position=9&amp;trk=lss-serp-result-lead_photo</t>
  </si>
  <si>
    <t>Mark Lange</t>
  </si>
  <si>
    <t>https://www.linkedin.com/sales/profile/1659634,hQcl,NAME_SEARCH?moduleKey=peopleSearchResults&amp;pageKey=sales-search3-people-refinement&amp;contextId=60BC92C971D70515801E49D6842B0000&amp;requestId=320eb3ca-2481-47d2-ac2a-df508dbb0094&amp;action=CLICK&amp;target=urn%3Ali%3AsalesLead%3A(-1%2C1659634)&amp;pageNumber=7&amp;targetEl=profilelink&amp;position=10&amp;trk=lss-serp-result-lead_photo</t>
  </si>
  <si>
    <t>Heather Moses</t>
  </si>
  <si>
    <t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t>
  </si>
  <si>
    <t>Jim Curtis</t>
  </si>
  <si>
    <t>Remedy Health Media</t>
  </si>
  <si>
    <t>Chief Revenue Officer &amp; Chief Strategy Officer</t>
  </si>
  <si>
    <t>https://www.linkedin.com/sales/profile/18477603,3ttv,NAME_SEARCH?moduleKey=peopleSearchResults&amp;pageKey=sales-search3-people-refinement&amp;contextId=60BC92C971D70515801E49D6842B0000&amp;requestId=320eb3ca-2481-47d2-ac2a-df508dbb0094&amp;action=CLICK&amp;target=urn%3Ali%3AsalesLead%3A(-1%2C18477603)&amp;pageNumber=7&amp;targetEl=profilelink&amp;position=14&amp;trk=lss-serp-result-lead_photo</t>
  </si>
  <si>
    <t>John Getze</t>
  </si>
  <si>
    <t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t>
  </si>
  <si>
    <t>Jeff Eden</t>
  </si>
  <si>
    <t>DEG - Formally Digital Evolution Group (http://www.degdigital.com)</t>
  </si>
  <si>
    <t>https://www.linkedin.com/sales/profile/1276803,SlbK,NAME_SEARCH?moduleKey=peopleSearchResults&amp;pageKey=sales-search3-people-refinement&amp;contextId=60BC92C971D70515801E49D6842B0000&amp;requestId=320eb3ca-2481-47d2-ac2a-df508dbb0094&amp;action=CLICK&amp;target=urn%3Ali%3AsalesLead%3A(-1%2C1276803)&amp;pageNumber=7&amp;targetEl=profilelink&amp;position=17&amp;trk=lss-serp-result-lead_photo</t>
  </si>
  <si>
    <t>Sharon Lubrano</t>
  </si>
  <si>
    <t>https://www.linkedin.com/sales/profile/11762995,g4xF,NAME_SEARCH?moduleKey=peopleSearchResults&amp;pageKey=sales-search3-people-refinement&amp;contextId=60BC92C971D70515801E49D6842B0000&amp;requestId=320eb3ca-2481-47d2-ac2a-df508dbb0094&amp;action=CLICK&amp;target=urn%3Ali%3AsalesLead%3A(-1%2C11762995)&amp;pageNumber=7&amp;targetEl=profilelink&amp;position=19&amp;trk=lss-serp-result-lead_photo</t>
  </si>
  <si>
    <t>Bednarek</t>
  </si>
  <si>
    <t>Mark Moran</t>
  </si>
  <si>
    <t>CGI Communications, Inc.</t>
  </si>
  <si>
    <t>https://www.linkedin.com/sales/profile/3532195,9PcS,NAME_SEARCH?moduleKey=peopleSearchResults&amp;pageKey=sales-search3-people-refinement&amp;contextId=60BC92C971D70515801E49D6842B0000&amp;requestId=320eb3ca-2481-47d2-ac2a-df508dbb0094&amp;action=CLICK&amp;target=urn%3Ali%3AsalesLead%3A(-1%2C3532195)&amp;pageNumber=7&amp;targetEl=profilelink&amp;position=20&amp;trk=lss-serp-result-lead_photo</t>
  </si>
  <si>
    <t>Danny Oei Wirianto</t>
  </si>
  <si>
    <t>PT. Global Digital Prima (GDP) Venture</t>
  </si>
  <si>
    <t>https://www.linkedin.com/sales/profile/2508636,4z7q,NAME_SEARCH?moduleKey=peopleSearchResults&amp;pageKey=sales-search3-people-refinement&amp;contextId=60BC92C971D70515801E49D6842B0000&amp;requestId=320eb3ca-2481-47d2-ac2a-df508dbb0094&amp;action=CLICK&amp;target=urn%3Ali%3AsalesLead%3A(-1%2C2508636)&amp;pageNumber=7&amp;targetEl=profilelink&amp;position=23&amp;trk=lss-serp-result-lead_photo</t>
  </si>
  <si>
    <t>Benjamin Lazar (MBA)</t>
  </si>
  <si>
    <t>Payspan</t>
  </si>
  <si>
    <t>https://www.linkedin.com/sales/profile/492418,07nc,NAME_SEARCH?moduleKey=peopleSearchResults&amp;pageKey=sales-search3-people-refinement&amp;contextId=60BC92C971D70515801E49D6842B0000&amp;requestId=b577c649-bc5e-456f-83c0-f98eba763e4b&amp;action=CLICK&amp;target=urn%3Ali%3AsalesLead%3A(-1%2C492418)&amp;pageNumber=8&amp;targetEl=profilelink&amp;position=1&amp;trk=lss-serp-result-lead_photo</t>
  </si>
  <si>
    <t>Jen Holtvluwer</t>
  </si>
  <si>
    <t>https://www.linkedin.com/sales/profile/14344310,SpHO,NAME_SEARCH?moduleKey=peopleSearchResults&amp;pageKey=sales-search3-people-refinement&amp;contextId=60BC92C971D70515801E49D6842B0000&amp;requestId=b577c649-bc5e-456f-83c0-f98eba763e4b&amp;action=CLICK&amp;target=urn%3Ali%3AsalesLead%3A(-1%2C14344310)&amp;pageNumber=8&amp;targetEl=profilelink&amp;position=11&amp;trk=lss-serp-result-lead_photo</t>
  </si>
  <si>
    <t>Eric Olson</t>
  </si>
  <si>
    <t>https://www.linkedin.com/sales/profile/6666012,hrSx,NAME_SEARCH?moduleKey=peopleSearchResults&amp;pageKey=sales-search3-people-refinement&amp;contextId=60BC92C971D70515801E49D6842B0000&amp;requestId=b577c649-bc5e-456f-83c0-f98eba763e4b&amp;action=CLICK&amp;target=urn%3Ali%3AsalesLead%3A(-1%2C6666012)&amp;pageNumber=8&amp;targetEl=profilelink&amp;position=12&amp;trk=lss-serp-result-lead_photo</t>
  </si>
  <si>
    <t>Olga Noha</t>
  </si>
  <si>
    <t>https://www.linkedin.com/sales/profile/6311281,hRub,NAME_SEARCH?moduleKey=peopleSearchResults&amp;pageKey=sales-search3-people-refinement&amp;contextId=60BC92C971D70515801E49D6842B0000&amp;requestId=b577c649-bc5e-456f-83c0-f98eba763e4b&amp;action=CLICK&amp;target=urn%3Ali%3AsalesLead%3A(-1%2C6311281)&amp;pageNumber=8&amp;targetEl=profilelink&amp;position=14&amp;trk=lss-serp-result-lead_photo</t>
  </si>
  <si>
    <t>Ian Howells</t>
  </si>
  <si>
    <t>https://www.linkedin.com/sales/profile/1088413,jeTs,NAME_SEARCH?moduleKey=peopleSearchResults&amp;pageKey=sales-search3-people-refinement&amp;contextId=60BC92C971D70515801E49D6842B0000&amp;requestId=b577c649-bc5e-456f-83c0-f98eba763e4b&amp;action=CLICK&amp;target=urn%3Ali%3AsalesLead%3A(-1%2C1088413)&amp;pageNumber=8&amp;targetEl=profilelink&amp;position=15&amp;trk=lss-serp-result-lead_photo</t>
  </si>
  <si>
    <t>Al Silverstein</t>
  </si>
  <si>
    <t>Symphony - Secure Seamless Communication</t>
  </si>
  <si>
    <t>https://www.linkedin.com/sales/profile/7125588,4mTh,NAME_SEARCH?moduleKey=peopleSearchResults&amp;pageKey=sales-search3-people-refinement&amp;contextId=60BC92C971D70515801E49D6842B0000&amp;requestId=b577c649-bc5e-456f-83c0-f98eba763e4b&amp;action=CLICK&amp;target=urn%3Ali%3AsalesLead%3A(-1%2C7125588)&amp;pageNumber=8&amp;targetEl=profilelink&amp;position=16&amp;trk=lss-serp-result-lead_photo</t>
  </si>
  <si>
    <t>Erin Winters</t>
  </si>
  <si>
    <t>https://www.linkedin.com/sales/profile/2392197,6ZFd,NAME_SEARCH?moduleKey=peopleSearchResults&amp;pageKey=sales-search3-people-refinement&amp;contextId=60BC92C971D70515801E49D6842B0000&amp;requestId=b577c649-bc5e-456f-83c0-f98eba763e4b&amp;action=CLICK&amp;target=urn%3Ali%3AsalesLead%3A(-1%2C2392197)&amp;pageNumber=8&amp;targetEl=profilelink&amp;position=18&amp;trk=lss-serp-result-lead_photo</t>
  </si>
  <si>
    <t>Amy Abascal</t>
  </si>
  <si>
    <t>Head of Online Marketing and Demand Generation</t>
  </si>
  <si>
    <t>https://www.linkedin.com/sales/profile/5369332,0SvH,NAME_SEARCH?moduleKey=peopleSearchResults&amp;pageKey=sales-search3-people-refinement&amp;contextId=60BC92C971D70515801E49D6842B0000&amp;requestId=b577c649-bc5e-456f-83c0-f98eba763e4b&amp;action=CLICK&amp;target=urn%3Ali%3AsalesLead%3A(-1%2C5369332)&amp;pageNumber=8&amp;targetEl=profilelink&amp;position=20&amp;trk=lss-serp-result-lead_photo</t>
  </si>
  <si>
    <t>Chris Westphal</t>
  </si>
  <si>
    <t>https://www.linkedin.com/sales/profile/276381,gbGn,NAME_SEARCH?moduleKey=peopleSearchResults&amp;pageKey=sales-search3-people-refinement&amp;contextId=60BC92C971D70515801E49D6842B0000&amp;requestId=b577c649-bc5e-456f-83c0-f98eba763e4b&amp;action=CLICK&amp;target=urn%3Ali%3AsalesLead%3A(-1%2C276381)&amp;pageNumber=8&amp;targetEl=profilelink&amp;position=22&amp;trk=lss-serp-result-lead_photo</t>
  </si>
  <si>
    <t>Meredith Torres</t>
  </si>
  <si>
    <t>https://www.linkedin.com/sales/profile/23568777,nNSF,NAME_SEARCH?moduleKey=peopleSearchResults&amp;pageKey=sales-search3-people-refinement&amp;contextId=60BC92C971D70515801E49D6842B0000&amp;requestId=b577c649-bc5e-456f-83c0-f98eba763e4b&amp;action=CLICK&amp;target=urn%3Ali%3AsalesLead%3A(-1%2C23568777)&amp;pageNumber=8&amp;targetEl=profilelink&amp;position=23&amp;trk=lss-serp-result-lead_photo</t>
  </si>
  <si>
    <t>Elizabeth Venafro</t>
  </si>
  <si>
    <t>https://www.linkedin.com/sales/profile/21389206,O_1K,NAME_SEARCH?moduleKey=peopleSearchResults&amp;pageKey=sales-search3-people-refinement&amp;contextId=60BC92C971D70515801E49D6842B0000&amp;requestId=3a74b5ea-f53c-4558-a64f-e62a9c2a14ec&amp;action=CLICK&amp;target=urn%3Ali%3AsalesLead%3A(-1%2C21389206)&amp;pageNumber=9&amp;targetEl=profilelink&amp;position=1&amp;trk=lss-serp-result-lead_photo</t>
  </si>
  <si>
    <t>Caitlin McCulloch</t>
  </si>
  <si>
    <t>https://www.linkedin.com/sales/profile/44609075,U0jt,NAME_SEARCH?moduleKey=peopleSearchResults&amp;pageKey=sales-search3-people-refinement&amp;contextId=60BC92C971D70515801E49D6842B0000&amp;requestId=3a74b5ea-f53c-4558-a64f-e62a9c2a14ec&amp;action=CLICK&amp;target=urn%3Ali%3AsalesLead%3A(-1%2C44609075)&amp;pageNumber=9&amp;targetEl=profilelink&amp;position=2&amp;trk=lss-serp-result-lead_photo</t>
  </si>
  <si>
    <t>Lindy</t>
  </si>
  <si>
    <t>Kate Shields</t>
  </si>
  <si>
    <t>lindy.anderson@elemental.com</t>
  </si>
  <si>
    <t>https://www.linkedin.com/sales/profile/33997208,ApT1,NAME_SEARCH?moduleKey=peopleSearchResults&amp;pageKey=sales-search3-people-refinement&amp;contextId=60BC92C971D70515801E49D6842B0000&amp;requestId=3a74b5ea-f53c-4558-a64f-e62a9c2a14ec&amp;action=CLICK&amp;target=urn%3Ali%3AsalesLead%3A(-1%2C33997208)&amp;pageNumber=9&amp;targetEl=profilelink&amp;position=5&amp;trk=lss-serp-result-lead_photo</t>
  </si>
  <si>
    <t>Trip Kucera</t>
  </si>
  <si>
    <t>precima.com</t>
  </si>
  <si>
    <t>Dyn</t>
  </si>
  <si>
    <t>Head of Marketing Communications</t>
  </si>
  <si>
    <t>https://www.linkedin.com/sales/profile/643893,ggZW,NAME_SEARCH?moduleKey=peopleSearchResults&amp;pageKey=sales-search3-people-refinement&amp;contextId=60BC92C971D70515801E49D6842B0000&amp;requestId=3a74b5ea-f53c-4558-a64f-e62a9c2a14ec&amp;action=CLICK&amp;target=urn%3Ali%3AsalesLead%3A(-1%2C643893)&amp;pageNumber=9&amp;targetEl=profilelink&amp;position=9&amp;trk=lss-serp-result-lead_photo</t>
  </si>
  <si>
    <t>https://www.linkedin.com/pub/lindy-anderson/10/aa9/a4a</t>
  </si>
  <si>
    <t>Lauren Buchman</t>
  </si>
  <si>
    <t>Tue Jan 02 2018 05:47:55</t>
  </si>
  <si>
    <t>https://www.linkedin.com/sales/profile/10259820,cee9,NAME_SEARCH?moduleKey=peopleSearchResults&amp;pageKey=sales-search3-people-refinement&amp;contextId=60BC92C971D70515801E49D6842B0000&amp;requestId=3a74b5ea-f53c-4558-a64f-e62a9c2a14ec&amp;action=CLICK&amp;target=urn%3Ali%3AsalesLead%3A(-1%2C10259820)&amp;pageNumber=9&amp;targetEl=profilelink&amp;position=10&amp;trk=lss-serp-result-lead_photo</t>
  </si>
  <si>
    <t>Francisco Kattan</t>
  </si>
  <si>
    <t>Nexmo, a Vonage Company</t>
  </si>
  <si>
    <t>https://www.linkedin.com/sales/profile/312021,8zgw,NAME_SEARCH?moduleKey=peopleSearchResults&amp;pageKey=sales-search3-people-refinement&amp;contextId=60BC92C971D70515801E49D6842B0000&amp;requestId=3a74b5ea-f53c-4558-a64f-e62a9c2a14ec&amp;action=CLICK&amp;target=urn%3Ali%3AsalesLead%3A(-1%2C312021)&amp;pageNumber=9&amp;targetEl=profilelink&amp;position=11&amp;trk=lss-serp-result-lead_photo</t>
  </si>
  <si>
    <t>Ranj Bath</t>
  </si>
  <si>
    <t>SVP, Head of Consumer Marketing</t>
  </si>
  <si>
    <t>https://www.linkedin.com/sales/profile/1907637,kuga,NAME_SEARCH?moduleKey=peopleSearchResults&amp;pageKey=sales-search3-people-refinement&amp;contextId=60BC92C971D70515801E49D6842B0000&amp;requestId=3a74b5ea-f53c-4558-a64f-e62a9c2a14ec&amp;action=CLICK&amp;target=urn%3Ali%3AsalesLead%3A(-1%2C1907637)&amp;pageNumber=9&amp;targetEl=profilelink&amp;position=13&amp;trk=lss-serp-result-lead_photo</t>
  </si>
  <si>
    <t>Matt Sarrel</t>
  </si>
  <si>
    <t>https://www.linkedin.com/sales/profile/3493778,uxZW,NAME_SEARCH?moduleKey=peopleSearchResults&amp;pageKey=sales-search3-people-refinement&amp;contextId=60BC92C971D70515801E49D6842B0000&amp;requestId=3a74b5ea-f53c-4558-a64f-e62a9c2a14ec&amp;action=CLICK&amp;target=urn%3Ali%3AsalesLead%3A(-1%2C3493778)&amp;pageNumber=9&amp;targetEl=profilelink&amp;position=15&amp;trk=lss-serp-result-lead_photo</t>
  </si>
  <si>
    <t>Lisa Bergamo</t>
  </si>
  <si>
    <t>Actiance</t>
  </si>
  <si>
    <t>https://www.linkedin.com/sales/profile/5646800,wuqS,NAME_SEARCH?moduleKey=peopleSearchResults&amp;pageKey=sales-search3-people-refinement&amp;contextId=60BC92C971D70515801E49D6842B0000&amp;requestId=3a74b5ea-f53c-4558-a64f-e62a9c2a14ec&amp;action=CLICK&amp;target=urn%3Ali%3AsalesLead%3A(-1%2C5646800)&amp;pageNumber=9&amp;targetEl=profilelink&amp;position=16&amp;trk=lss-serp-result-lead_photo</t>
  </si>
  <si>
    <t>Jason Katz</t>
  </si>
  <si>
    <t>https://www.linkedin.com/sales/profile/974340,DZmt,NAME_SEARCH?moduleKey=peopleSearchResults&amp;pageKey=sales-search3-people-refinement&amp;contextId=60BC92C971D70515801E49D6842B0000&amp;requestId=3a74b5ea-f53c-4558-a64f-e62a9c2a14ec&amp;action=CLICK&amp;target=urn%3Ali%3AsalesLead%3A(-1%2C974340)&amp;pageNumber=9&amp;targetEl=profilelink&amp;position=17&amp;trk=lss-serp-result-lead_photo</t>
  </si>
  <si>
    <t>Jessica Marie</t>
  </si>
  <si>
    <t>https://www.linkedin.com/sales/profile/5854825,oErk,NAME_SEARCH?moduleKey=peopleSearchResults&amp;pageKey=sales-search3-people-refinement&amp;contextId=60BC92C971D70515801E49D6842B0000&amp;requestId=3a74b5ea-f53c-4558-a64f-e62a9c2a14ec&amp;action=CLICK&amp;target=urn%3Ali%3AsalesLead%3A(-1%2C5854825)&amp;pageNumber=9&amp;targetEl=profilelink&amp;position=19&amp;trk=lss-serp-result-lead_photo</t>
  </si>
  <si>
    <t>Aylin Cook</t>
  </si>
  <si>
    <t>Single Grain</t>
  </si>
  <si>
    <t>https://www.linkedin.com/sales/profile/55900242,lzxD,NAME_SEARCH?moduleKey=peopleSearchResults&amp;pageKey=sales-search3-people-refinement&amp;contextId=60BC92C971D70515801E49D6842B0000&amp;requestId=de05a9a1-3895-4284-9a3e-9bfb8a697c0c&amp;action=CLICK&amp;target=urn%3Ali%3AsalesLead%3A(-1%2C55900242)&amp;pageNumber=10&amp;targetEl=profilelink&amp;position=0&amp;trk=lss-serp-result-lead_photo</t>
  </si>
  <si>
    <t>Ash Gupta</t>
  </si>
  <si>
    <t>https://www.linkedin.com/sales/profile/47538403,_M2m,NAME_SEARCH?moduleKey=peopleSearchResults&amp;pageKey=sales-search3-people-refinement&amp;contextId=60BC92C971D70515801E49D6842B0000&amp;requestId=de05a9a1-3895-4284-9a3e-9bfb8a697c0c&amp;action=CLICK&amp;target=urn%3Ali%3AsalesLead%3A(-1%2C47538403)&amp;pageNumber=10&amp;targetEl=profilelink&amp;position=1&amp;trk=lss-serp-result-lead_photo</t>
  </si>
  <si>
    <t>Nakul Goyal</t>
  </si>
  <si>
    <t>Head of Search, Consumer Marketing</t>
  </si>
  <si>
    <t>https://www.linkedin.com/sales/profile/2848572,T6mU,NAME_SEARCH?moduleKey=peopleSearchResults&amp;pageKey=sales-search3-people-refinement&amp;contextId=60BC92C971D70515801E49D6842B0000&amp;requestId=de05a9a1-3895-4284-9a3e-9bfb8a697c0c&amp;action=CLICK&amp;target=urn%3Ali%3AsalesLead%3A(-1%2C2848572)&amp;pageNumber=10&amp;targetEl=profilelink&amp;position=2&amp;trk=lss-serp-result-lead_photo</t>
  </si>
  <si>
    <t>Sheryl Tullis</t>
  </si>
  <si>
    <t xml:space="preserve">TA Group Holdings </t>
  </si>
  <si>
    <t>crfhealth.com</t>
  </si>
  <si>
    <t>https://www.linkedin.com/sales/profile/6032600,SUwe,NAME_SEARCH?moduleKey=peopleSearchResults&amp;pageKey=sales-search3-people-refinement&amp;contextId=60BC92C971D70515801E49D6842B0000&amp;requestId=de05a9a1-3895-4284-9a3e-9bfb8a697c0c&amp;action=CLICK&amp;target=urn%3Ali%3AsalesLead%3A(-1%2C6032600)&amp;pageNumber=10&amp;targetEl=profilelink&amp;position=5&amp;trk=lss-serp-result-lead_photo</t>
  </si>
  <si>
    <t>Joy Daniels</t>
  </si>
  <si>
    <t>https://www.linkedin.com/sales/profile/7646390,cZjR,NAME_SEARCH?moduleKey=peopleSearchResults&amp;pageKey=sales-search3-people-refinement&amp;contextId=60BC92C971D70515801E49D6842B0000&amp;requestId=de05a9a1-3895-4284-9a3e-9bfb8a697c0c&amp;action=CLICK&amp;target=urn%3Ali%3AsalesLead%3A(-1%2C7646390)&amp;pageNumber=10&amp;targetEl=profilelink&amp;position=6&amp;trk=lss-serp-result-lead_photo</t>
  </si>
  <si>
    <t>Michelle Wirth</t>
  </si>
  <si>
    <t>https://www.linkedin.com/sales/profile/863584,A8HQ,NAME_SEARCH?moduleKey=peopleSearchResults&amp;pageKey=sales-search3-people-refinement&amp;contextId=60BC92C971D70515801E49D6842B0000&amp;requestId=de05a9a1-3895-4284-9a3e-9bfb8a697c0c&amp;action=CLICK&amp;target=urn%3Ali%3AsalesLead%3A(-1%2C863584)&amp;pageNumber=10&amp;targetEl=profilelink&amp;position=8&amp;trk=lss-serp-result-lead_photo</t>
  </si>
  <si>
    <t>Leila Modarres</t>
  </si>
  <si>
    <t>InfoStretch Corporation</t>
  </si>
  <si>
    <t>https://www.linkedin.com/sales/profile/2433881,HWgC,NAME_SEARCH?moduleKey=peopleSearchResults&amp;pageKey=sales-search3-people-refinement&amp;contextId=60BC92C971D70515801E49D6842B0000&amp;requestId=de05a9a1-3895-4284-9a3e-9bfb8a697c0c&amp;action=CLICK&amp;target=urn%3Ali%3AsalesLead%3A(-1%2C2433881)&amp;pageNumber=10&amp;targetEl=profilelink&amp;position=9&amp;trk=lss-serp-result-lead_photo</t>
  </si>
  <si>
    <t>Aziz Saitniyazov</t>
  </si>
  <si>
    <t>https://www.linkedin.com/sales/profile/41938772,bxNM,NAME_SEARCH?moduleKey=peopleSearchResults&amp;pageKey=sales-search3-people-refinement&amp;contextId=60BC92C971D70515801E49D6842B0000&amp;requestId=de05a9a1-3895-4284-9a3e-9bfb8a697c0c&amp;action=CLICK&amp;target=urn%3Ali%3AsalesLead%3A(-1%2C41938772)&amp;pageNumber=10&amp;targetEl=profilelink&amp;position=11&amp;trk=lss-serp-result-lead_photo</t>
  </si>
  <si>
    <t>Trevor Crump, MSC</t>
  </si>
  <si>
    <t>https://www.linkedin.com/sales/profile/105762405,iXYG,NAME_SEARCH?moduleKey=peopleSearchResults&amp;pageKey=sales-search3-people-refinement&amp;contextId=60BC92C971D70515801E49D6842B0000&amp;requestId=de05a9a1-3895-4284-9a3e-9bfb8a697c0c&amp;action=CLICK&amp;target=urn%3Ali%3AsalesLead%3A(-1%2C105762405)&amp;pageNumber=10&amp;targetEl=profilelink&amp;position=14&amp;trk=lss-serp-result-lead_photo</t>
  </si>
  <si>
    <t>Carles Cabre</t>
  </si>
  <si>
    <t>https://www.linkedin.com/sales/profile/10432000,5aEf,NAME_SEARCH?moduleKey=peopleSearchResults&amp;pageKey=sales-search3-people-refinement&amp;contextId=60BC92C971D70515801E49D6842B0000&amp;requestId=de05a9a1-3895-4284-9a3e-9bfb8a697c0c&amp;action=CLICK&amp;target=urn%3Ali%3AsalesLead%3A(-1%2C10432000)&amp;pageNumber=10&amp;targetEl=profilelink&amp;position=15&amp;trk=lss-serp-result-lead_photo</t>
  </si>
  <si>
    <t>Ryan Pollock</t>
  </si>
  <si>
    <t>https://www.linkedin.com/sales/profile/2477491,Kioe,NAME_SEARCH?moduleKey=peopleSearchResults&amp;pageKey=sales-search3-people-refinement&amp;contextId=60BC92C971D70515801E49D6842B0000&amp;requestId=de05a9a1-3895-4284-9a3e-9bfb8a697c0c&amp;action=CLICK&amp;target=urn%3Ali%3AsalesLead%3A(-1%2C2477491)&amp;pageNumber=10&amp;targetEl=profilelink&amp;position=18&amp;trk=lss-serp-result-lead_photo</t>
  </si>
  <si>
    <t>Sergey Semin</t>
  </si>
  <si>
    <t>Blerta</t>
  </si>
  <si>
    <t>CustomerTimes</t>
  </si>
  <si>
    <t>Stefo</t>
  </si>
  <si>
    <t>blerta.stefo@outsystems.com</t>
  </si>
  <si>
    <t>https://www.linkedin.com/sales/profile/362488996,V7d8,NAME_SEARCH?moduleKey=peopleSearchResults&amp;pageKey=sales-search3-people-refinement&amp;contextId=60BC92C971D70515801E49D6842B0000&amp;requestId=de05a9a1-3895-4284-9a3e-9bfb8a697c0c&amp;action=CLICK&amp;target=urn%3Ali%3AsalesLead%3A(-1%2C362488996)&amp;pageNumber=10&amp;targetEl=profilelink&amp;position=20&amp;trk=lss-serp-result-lead_photo</t>
  </si>
  <si>
    <t>Cody DeBacker</t>
  </si>
  <si>
    <t>https://www.linkedin.com/pub/blerta-stefo/1b/127/380</t>
  </si>
  <si>
    <t>Tue Jan 02 2018 05:48:30</t>
  </si>
  <si>
    <t>https://www.linkedin.com/sales/profile/19667119,IIz6,NAME_SEARCH?moduleKey=peopleSearchResults&amp;pageKey=sales-search3-people-refinement&amp;contextId=60BC92C971D70515801E49D6842B0000&amp;requestId=de05a9a1-3895-4284-9a3e-9bfb8a697c0c&amp;action=CLICK&amp;target=urn%3Ali%3AsalesLead%3A(-1%2C19667119)&amp;pageNumber=10&amp;targetEl=profilelink&amp;position=24&amp;trk=lss-serp-result-lead_photo</t>
  </si>
  <si>
    <t>Craig Jennings</t>
  </si>
  <si>
    <t>Autodata Solutions</t>
  </si>
  <si>
    <t xml:space="preserve">Chief Revenue Officer &amp; GM </t>
  </si>
  <si>
    <t>Greater Detroit Area</t>
  </si>
  <si>
    <t>https://www.linkedin.com/sales/profile/7589936,RIPO,NAME_SEARCH?moduleKey=peopleSearchResults&amp;pageKey=sales-search3-people-refinement&amp;contextId=60BC92C971D70515801E49D6842B0000&amp;requestId=1b0118e7-002e-40e9-8e18-8f58a28eab0a&amp;action=CLICK&amp;target=urn%3Ali%3AsalesLead%3A(-1%2C7589936)&amp;pageNumber=11&amp;targetEl=profilelink&amp;position=0&amp;trk=lss-serp-result-lead_photo</t>
  </si>
  <si>
    <t>Audrey</t>
  </si>
  <si>
    <t>Antonio Matarranz</t>
  </si>
  <si>
    <t>Knutsen</t>
  </si>
  <si>
    <t>Alpha Lambda Chapter of Kappa Alpha Theta</t>
  </si>
  <si>
    <t>dtcc.com</t>
  </si>
  <si>
    <t>https://www.linkedin.com/sales/profile/763307,g_kV,NAME_SEARCH?moduleKey=peopleSearchResults&amp;pageKey=sales-search3-people-refinement&amp;contextId=60BC92C971D70515801E49D6842B0000&amp;requestId=1b0118e7-002e-40e9-8e18-8f58a28eab0a&amp;action=CLICK&amp;target=urn%3Ali%3AsalesLead%3A(-1%2C763307)&amp;pageNumber=11&amp;targetEl=profilelink&amp;position=1&amp;trk=lss-serp-result-lead_photo</t>
  </si>
  <si>
    <t>Chris Price</t>
  </si>
  <si>
    <t>Quidsi Inc., a subsidiary of Amazon</t>
  </si>
  <si>
    <t>https://www.linkedin.com/sales/profile/15478145,CD04,NAME_SEARCH?moduleKey=peopleSearchResults&amp;pageKey=sales-search3-people-refinement&amp;contextId=60BC92C971D70515801E49D6842B0000&amp;requestId=1b0118e7-002e-40e9-8e18-8f58a28eab0a&amp;action=CLICK&amp;target=urn%3Ali%3AsalesLead%3A(-1%2C15478145)&amp;pageNumber=11&amp;targetEl=profilelink&amp;position=4&amp;trk=lss-serp-result-lead_photo</t>
  </si>
  <si>
    <t>Sheri Ascencio</t>
  </si>
  <si>
    <t>https://www.linkedin.com/sales/profile/8196687,-lSf,NAME_SEARCH?moduleKey=peopleSearchResults&amp;pageKey=sales-search3-people-refinement&amp;contextId=60BC92C971D70515801E49D6842B0000&amp;requestId=1b0118e7-002e-40e9-8e18-8f58a28eab0a&amp;action=CLICK&amp;target=urn%3Ali%3AsalesLead%3A(-1%2C8196687)&amp;pageNumber=11&amp;targetEl=profilelink&amp;position=5&amp;trk=lss-serp-result-lead_photo</t>
  </si>
  <si>
    <t>Clare Kirlin</t>
  </si>
  <si>
    <t>Phoenix, Arizona Area</t>
  </si>
  <si>
    <t>https://www.linkedin.com/sales/profile/13653632,445B,NAME_SEARCH?moduleKey=peopleSearchResults&amp;pageKey=sales-search3-people-refinement&amp;contextId=60BC92C971D70515801E49D6842B0000&amp;requestId=1b0118e7-002e-40e9-8e18-8f58a28eab0a&amp;action=CLICK&amp;target=urn%3Ali%3AsalesLead%3A(-1%2C13653632)&amp;pageNumber=11&amp;targetEl=profilelink&amp;position=11&amp;trk=lss-serp-result-lead_photo</t>
  </si>
  <si>
    <t>Taran Bir Singh Nandha</t>
  </si>
  <si>
    <t>https://www.linkedin.com/sales/profile/2210225,qyoU,NAME_SEARCH?moduleKey=peopleSearchResults&amp;pageKey=sales-search3-people-refinement&amp;contextId=60BC92C971D70515801E49D6842B0000&amp;requestId=1b0118e7-002e-40e9-8e18-8f58a28eab0a&amp;action=CLICK&amp;target=urn%3Ali%3AsalesLead%3A(-1%2C2210225)&amp;pageNumber=11&amp;targetEl=profilelink&amp;position=12&amp;trk=lss-serp-result-lead_photo</t>
  </si>
  <si>
    <t>Jill D.</t>
  </si>
  <si>
    <t>Portland, Oregon Area</t>
  </si>
  <si>
    <t>https://www.linkedin.com/sales/profile/122555,MG0Z,NAME_SEARCH?moduleKey=peopleSearchResults&amp;pageKey=sales-search3-people-refinement&amp;contextId=60BC92C971D70515801E49D6842B0000&amp;requestId=1b0118e7-002e-40e9-8e18-8f58a28eab0a&amp;action=CLICK&amp;target=urn%3Ali%3AsalesLead%3A(-1%2C122555)&amp;pageNumber=11&amp;targetEl=profilelink&amp;position=13&amp;trk=lss-serp-result-lead_photo</t>
  </si>
  <si>
    <t>Vivian Yang Shic</t>
  </si>
  <si>
    <t>https://www.linkedin.com/sales/profile/11458167,TkdL,NAME_SEARCH?moduleKey=peopleSearchResults&amp;pageKey=sales-search3-people-refinement&amp;contextId=60BC92C971D70515801E49D6842B0000&amp;requestId=1b0118e7-002e-40e9-8e18-8f58a28eab0a&amp;action=CLICK&amp;target=urn%3Ali%3AsalesLead%3A(-1%2C11458167)&amp;pageNumber=11&amp;targetEl=profilelink&amp;position=14&amp;trk=lss-serp-result-lead_photo</t>
  </si>
  <si>
    <t>Ryan Smith</t>
  </si>
  <si>
    <t>https://www.linkedin.com/sales/profile/61797832,3jXj,NAME_SEARCH?moduleKey=peopleSearchResults&amp;pageKey=sales-search3-people-refinement&amp;contextId=60BC92C971D70515801E49D6842B0000&amp;requestId=1b0118e7-002e-40e9-8e18-8f58a28eab0a&amp;action=CLICK&amp;target=urn%3Ali%3AsalesLead%3A(-1%2C61797832)&amp;pageNumber=11&amp;targetEl=profilelink&amp;position=20&amp;trk=lss-serp-result-lead_photo</t>
  </si>
  <si>
    <t>Roxanne Canepa-De Flavis</t>
  </si>
  <si>
    <t>https://www.linkedin.com/sales/profile/1557296,li_b,NAME_SEARCH?moduleKey=peopleSearchResults&amp;pageKey=sales-search3-people-refinement&amp;contextId=60BC92C971D70515801E49D6842B0000&amp;requestId=1b0118e7-002e-40e9-8e18-8f58a28eab0a&amp;action=CLICK&amp;target=urn%3Ali%3AsalesLead%3A(-1%2C1557296)&amp;pageNumber=11&amp;targetEl=profilelink&amp;position=21&amp;trk=lss-serp-result-lead_photo</t>
  </si>
  <si>
    <t>Natalie</t>
  </si>
  <si>
    <t>Sherri Wu</t>
  </si>
  <si>
    <t>Wiebenson</t>
  </si>
  <si>
    <t>nwiebenson@adaptiveinsights.com</t>
  </si>
  <si>
    <t>https://www.linkedin.com/sales/profile/13095311,nqQ6,NAME_SEARCH?moduleKey=peopleSearchResults&amp;pageKey=sales-search3-people-refinement&amp;contextId=60BC92C971D70515801E49D6842B0000&amp;requestId=d7d5f999-ea42-434c-9cf5-f18a1052564e&amp;action=CLICK&amp;target=urn%3Ali%3AsalesLead%3A(-1%2C13095311)&amp;pageNumber=12&amp;targetEl=profilelink&amp;position=2&amp;trk=lss-serp-result-lead_photo</t>
  </si>
  <si>
    <t>Dave Krauthamer</t>
  </si>
  <si>
    <t>https://www.linkedin.com/pub/natalie-wiebenson/0/b50/b84</t>
  </si>
  <si>
    <t>Tue Jan 02 2018 05:48:49</t>
  </si>
  <si>
    <t>https://www.linkedin.com/sales/profile/3558631,9pG6,NAME_SEARCH?moduleKey=peopleSearchResults&amp;pageKey=sales-search3-people-refinement&amp;contextId=60BC92C971D70515801E49D6842B0000&amp;requestId=d7d5f999-ea42-434c-9cf5-f18a1052564e&amp;action=CLICK&amp;target=urn%3Ali%3AsalesLead%3A(-1%2C3558631)&amp;pageNumber=12&amp;targetEl=profilelink&amp;position=4&amp;trk=lss-serp-result-lead_photo</t>
  </si>
  <si>
    <t>Jill Ramsey</t>
  </si>
  <si>
    <t>https://www.linkedin.com/sales/profile/6303271,61CY,NAME_SEARCH?moduleKey=peopleSearchResults&amp;pageKey=sales-search3-people-refinement&amp;contextId=60BC92C971D70515801E49D6842B0000&amp;requestId=d7d5f999-ea42-434c-9cf5-f18a1052564e&amp;action=CLICK&amp;target=urn%3Ali%3AsalesLead%3A(-1%2C6303271)&amp;pageNumber=12&amp;targetEl=profilelink&amp;position=5&amp;trk=lss-serp-result-lead_photo</t>
  </si>
  <si>
    <t>Doug Wheeler</t>
  </si>
  <si>
    <t>https://www.linkedin.com/sales/profile/3184968,Fhl_,NAME_SEARCH?moduleKey=peopleSearchResults&amp;pageKey=sales-search3-people-refinement&amp;contextId=60BC92C971D70515801E49D6842B0000&amp;requestId=d7d5f999-ea42-434c-9cf5-f18a1052564e&amp;action=CLICK&amp;target=urn%3Ali%3AsalesLead%3A(-1%2C3184968)&amp;pageNumber=12&amp;targetEl=profilelink&amp;position=6&amp;trk=lss-serp-result-lead_photo</t>
  </si>
  <si>
    <t>Daniel Incandela</t>
  </si>
  <si>
    <t>https://www.linkedin.com/sales/profile/18301616,3aCK,NAME_SEARCH?moduleKey=peopleSearchResults&amp;pageKey=sales-search3-people-refinement&amp;contextId=60BC92C971D70515801E49D6842B0000&amp;requestId=d7d5f999-ea42-434c-9cf5-f18a1052564e&amp;action=CLICK&amp;target=urn%3Ali%3AsalesLead%3A(-1%2C18301616)&amp;pageNumber=12&amp;targetEl=profilelink&amp;position=7&amp;trk=lss-serp-result-lead_photo</t>
  </si>
  <si>
    <t>Fred Studer</t>
  </si>
  <si>
    <t>https://www.linkedin.com/sales/profile/73812,HdRk,NAME_SEARCH?moduleKey=peopleSearchResults&amp;pageKey=sales-search3-people-refinement&amp;contextId=60BC92C971D70515801E49D6842B0000&amp;requestId=d7d5f999-ea42-434c-9cf5-f18a1052564e&amp;action=CLICK&amp;target=urn%3Ali%3AsalesLead%3A(-1%2C73812)&amp;pageNumber=12&amp;targetEl=profilelink&amp;position=9&amp;trk=lss-serp-result-lead_photo</t>
  </si>
  <si>
    <t>Will Flaherty</t>
  </si>
  <si>
    <t>karmicksolutions.com</t>
  </si>
  <si>
    <t>https://www.linkedin.com/sales/profile/43544408,5KuS,NAME_SEARCH?moduleKey=peopleSearchResults&amp;pageKey=sales-search3-people-refinement&amp;contextId=60BC92C971D70515801E49D6842B0000&amp;requestId=d7d5f999-ea42-434c-9cf5-f18a1052564e&amp;action=CLICK&amp;target=urn%3Ali%3AsalesLead%3A(-1%2C43544408)&amp;pageNumber=12&amp;targetEl=profilelink&amp;position=10&amp;trk=lss-serp-result-lead_photo</t>
  </si>
  <si>
    <t>René Bonvanie</t>
  </si>
  <si>
    <t>Palo Alto Networks</t>
  </si>
  <si>
    <t>https://www.linkedin.com/sales/profile/59654,AYqR,NAME_SEARCH?moduleKey=peopleSearchResults&amp;pageKey=sales-search3-people-refinement&amp;contextId=60BC92C971D70515801E49D6842B0000&amp;requestId=d7d5f999-ea42-434c-9cf5-f18a1052564e&amp;action=CLICK&amp;target=urn%3Ali%3AsalesLead%3A(-1%2C59654)&amp;pageNumber=12&amp;targetEl=profilelink&amp;position=12&amp;trk=lss-serp-result-lead_photo</t>
  </si>
  <si>
    <t>Rob Consoli</t>
  </si>
  <si>
    <t>https://www.linkedin.com/sales/profile/4504215,oZga,NAME_SEARCH?moduleKey=peopleSearchResults&amp;pageKey=sales-search3-people-refinement&amp;contextId=60BC92C971D70515801E49D6842B0000&amp;requestId=d7d5f999-ea42-434c-9cf5-f18a1052564e&amp;action=CLICK&amp;target=urn%3Ali%3AsalesLead%3A(-1%2C4504215)&amp;pageNumber=12&amp;targetEl=profilelink&amp;position=13&amp;trk=lss-serp-result-lead_photo</t>
  </si>
  <si>
    <t>Jennifer Johnson</t>
  </si>
  <si>
    <t>Tenable Network Security</t>
  </si>
  <si>
    <t>https://www.linkedin.com/sales/profile/41182,eITS,NAME_SEARCH?moduleKey=peopleSearchResults&amp;pageKey=sales-search3-people-refinement&amp;contextId=60BC92C971D70515801E49D6842B0000&amp;requestId=d7d5f999-ea42-434c-9cf5-f18a1052564e&amp;action=CLICK&amp;target=urn%3Ali%3AsalesLead%3A(-1%2C41182)&amp;pageNumber=12&amp;targetEl=profilelink&amp;position=15&amp;trk=lss-serp-result-lead_photo</t>
  </si>
  <si>
    <t>Jairo Romero</t>
  </si>
  <si>
    <t>https://www.linkedin.com/sales/profile/5969204,wZvU,NAME_SEARCH?moduleKey=peopleSearchResults&amp;pageKey=sales-search3-people-refinement&amp;contextId=60BC92C971D70515801E49D6842B0000&amp;requestId=d7d5f999-ea42-434c-9cf5-f18a1052564e&amp;action=CLICK&amp;target=urn%3Ali%3AsalesLead%3A(-1%2C5969204)&amp;pageNumber=12&amp;targetEl=profilelink&amp;position=16&amp;trk=lss-serp-result-lead_photo</t>
  </si>
  <si>
    <t>dcmservices.com</t>
  </si>
  <si>
    <t>Gary Botta</t>
  </si>
  <si>
    <t>https://www.linkedin.com/sales/profile/36061,LIoG,NAME_SEARCH?moduleKey=peopleSearchResults&amp;pageKey=sales-search3-people-refinement&amp;contextId=60BC92C971D70515801E49D6842B0000&amp;requestId=d7d5f999-ea42-434c-9cf5-f18a1052564e&amp;action=CLICK&amp;target=urn%3Ali%3AsalesLead%3A(-1%2C36061)&amp;pageNumber=12&amp;targetEl=profilelink&amp;position=17&amp;trk=lss-serp-result-lead_photo</t>
  </si>
  <si>
    <t>Matthew Anderson</t>
  </si>
  <si>
    <t>Roku</t>
  </si>
  <si>
    <t>https://www.linkedin.com/sales/profile/5038695,WPkq,NAME_SEARCH?moduleKey=peopleSearchResults&amp;pageKey=sales-search3-people-refinement&amp;contextId=60BC92C971D70515801E49D6842B0000&amp;requestId=d7d5f999-ea42-434c-9cf5-f18a1052564e&amp;action=CLICK&amp;target=urn%3Ali%3AsalesLead%3A(-1%2C5038695)&amp;pageNumber=12&amp;targetEl=profilelink&amp;position=18&amp;trk=lss-serp-result-lead_photo</t>
  </si>
  <si>
    <t>https://www.linkedin.com/sales/profile/36802757,7j63,NAME_SEARCH?moduleKey=peopleSearchResults&amp;pageKey=sales-search3-people-refinement&amp;contextId=60BC92C971D70515801E49D6842B0000&amp;requestId=d7d5f999-ea42-434c-9cf5-f18a1052564e&amp;action=CLICK&amp;target=urn%3Ali%3AsalesLead%3A(-1%2C36802757)&amp;pageNumber=12&amp;targetEl=profilelink&amp;position=19&amp;trk=lss-serp-result-lead_photo</t>
  </si>
  <si>
    <t>☁ Ramon Chen</t>
  </si>
  <si>
    <t>https://www.linkedin.com/sales/profile/1329524,Xmcc,NAME_SEARCH?moduleKey=peopleSearchResults&amp;pageKey=sales-search3-people-refinement&amp;contextId=60BC92C971D70515801E49D6842B0000&amp;requestId=d7d5f999-ea42-434c-9cf5-f18a1052564e&amp;action=CLICK&amp;target=urn%3Ali%3AsalesLead%3A(-1%2C1329524)&amp;pageNumber=12&amp;targetEl=profilelink&amp;position=21&amp;trk=lss-serp-result-lead_photo</t>
  </si>
  <si>
    <t>Carlos Delatorre</t>
  </si>
  <si>
    <t>MongoDB, Inc.</t>
  </si>
  <si>
    <t>https://www.linkedin.com/sales/profile/397484,s9gS,NAME_SEARCH?moduleKey=peopleSearchResults&amp;pageKey=sales-search3-people-refinement&amp;contextId=60BC92C971D70515801E49D6842B0000&amp;requestId=d7d5f999-ea42-434c-9cf5-f18a1052564e&amp;action=CLICK&amp;target=urn%3Ali%3AsalesLead%3A(-1%2C397484)&amp;pageNumber=12&amp;targetEl=profilelink&amp;position=22&amp;trk=lss-serp-result-lead_photo</t>
  </si>
  <si>
    <t>Manuel Mörbach</t>
  </si>
  <si>
    <t>Statista Inc.</t>
  </si>
  <si>
    <t>https://www.linkedin.com/sales/profile/145810631,3Vhq,NAME_SEARCH?moduleKey=peopleSearchResults&amp;pageKey=sales-search3-people-refinement&amp;contextId=60BC92C971D70515801E49D6842B0000&amp;requestId=d7d5f999-ea42-434c-9cf5-f18a1052564e&amp;action=CLICK&amp;target=urn%3Ali%3AsalesLead%3A(-1%2C145810631)&amp;pageNumber=12&amp;targetEl=profilelink&amp;position=23&amp;trk=lss-serp-result-lead_photo</t>
  </si>
  <si>
    <t>Tom Klein</t>
  </si>
  <si>
    <t>https://www.linkedin.com/sales/profile/713237,ukrL,NAME_SEARCH?moduleKey=peopleSearchResults&amp;pageKey=sales-search3-people-refinement&amp;contextId=60BC92C971D70515801E49D6842B0000&amp;requestId=c64c9bc3-f953-4958-9420-493eb96dbb53&amp;action=CLICK&amp;target=urn%3Ali%3AsalesLead%3A(-1%2C713237)&amp;pageNumber=13&amp;targetEl=profilelink&amp;position=1&amp;trk=lss-serp-result-lead_photo</t>
  </si>
  <si>
    <t>Damon Peters</t>
  </si>
  <si>
    <t>Greater Omaha Area</t>
  </si>
  <si>
    <t>https://www.linkedin.com/sales/profile/7089214,PpCk,NAME_SEARCH?moduleKey=peopleSearchResults&amp;pageKey=sales-search3-people-refinement&amp;contextId=60BC92C971D70515801E49D6842B0000&amp;requestId=c64c9bc3-f953-4958-9420-493eb96dbb53&amp;action=CLICK&amp;target=urn%3Ali%3AsalesLead%3A(-1%2C7089214)&amp;pageNumber=13&amp;targetEl=profilelink&amp;position=8&amp;trk=lss-serp-result-lead_photo</t>
  </si>
  <si>
    <t>David Maple</t>
  </si>
  <si>
    <t>Tampa/St. Petersburg, Florida Area</t>
  </si>
  <si>
    <t>https://www.linkedin.com/sales/profile/35887605,MXtq,NAME_SEARCH?moduleKey=peopleSearchResults&amp;pageKey=sales-search3-people-refinement&amp;contextId=60BC92C971D70515801E49D6842B0000&amp;requestId=c64c9bc3-f953-4958-9420-493eb96dbb53&amp;action=CLICK&amp;target=urn%3Ali%3AsalesLead%3A(-1%2C35887605)&amp;pageNumber=13&amp;targetEl=profilelink&amp;position=13&amp;trk=lss-serp-result-lead_photo</t>
  </si>
  <si>
    <t>Yaroslav Tarasyuk</t>
  </si>
  <si>
    <t>https://www.linkedin.com/sales/profile/152522267,xQEF,NAME_SEARCH?moduleKey=peopleSearchResults&amp;pageKey=sales-search3-people-refinement&amp;contextId=60BC92C971D70515801E49D6842B0000&amp;requestId=c64c9bc3-f953-4958-9420-493eb96dbb53&amp;action=CLICK&amp;target=urn%3Ali%3AsalesLead%3A(-1%2C152522267)&amp;pageNumber=13&amp;targetEl=profilelink&amp;position=14&amp;trk=lss-serp-result-lead_photo</t>
  </si>
  <si>
    <t>Ryan Jamboretz</t>
  </si>
  <si>
    <t>https://www.linkedin.com/sales/profile/6614015,8QHI,NAME_SEARCH?moduleKey=peopleSearchResults&amp;pageKey=sales-search3-people-refinement&amp;contextId=60BC92C971D70515801E49D6842B0000&amp;requestId=c64c9bc3-f953-4958-9420-493eb96dbb53&amp;action=CLICK&amp;target=urn%3Ali%3AsalesLead%3A(-1%2C6614015)&amp;pageNumber=13&amp;targetEl=profilelink&amp;position=17&amp;trk=lss-serp-result-lead_photo</t>
  </si>
  <si>
    <t>Alexandra Bowen</t>
  </si>
  <si>
    <t>Greater Minneapolis-St. Paul Area</t>
  </si>
  <si>
    <t>https://www.linkedin.com/sales/profile/63948933,Ao2z,NAME_SEARCH?moduleKey=peopleSearchResults&amp;pageKey=sales-search3-people-refinement&amp;contextId=60BC92C971D70515801E49D6842B0000&amp;requestId=c64c9bc3-f953-4958-9420-493eb96dbb53&amp;action=CLICK&amp;target=urn%3Ali%3AsalesLead%3A(-1%2C63948933)&amp;pageNumber=13&amp;targetEl=profilelink&amp;position=23&amp;trk=lss-serp-result-lead_photo</t>
  </si>
  <si>
    <t>Heidi Melin</t>
  </si>
  <si>
    <t>https://www.linkedin.com/sales/profile/1607197,xSFN,NAME_SEARCH?moduleKey=peopleSearchResults&amp;pageKey=sales-search3-people-refinement&amp;contextId=60BC92C971D70515801E49D6842B0000&amp;requestId=212da2ed-15cb-49a5-96bd-e0ad41dc4589&amp;action=CLICK&amp;target=urn%3Ali%3AsalesLead%3A(-1%2C1607197)&amp;pageNumber=14&amp;targetEl=profilelink&amp;position=0&amp;trk=lss-serp-result-lead_photo</t>
  </si>
  <si>
    <t>Nnamdi I. Nwoke, MBA</t>
  </si>
  <si>
    <t>https://www.linkedin.com/sales/profile/8966834,uAYN,NAME_SEARCH?moduleKey=peopleSearchResults&amp;pageKey=sales-search3-people-refinement&amp;contextId=60BC92C971D70515801E49D6842B0000&amp;requestId=212da2ed-15cb-49a5-96bd-e0ad41dc4589&amp;action=CLICK&amp;target=urn%3Ali%3AsalesLead%3A(-1%2C8966834)&amp;pageNumber=14&amp;targetEl=profilelink&amp;position=3&amp;trk=lss-serp-result-lead_photo</t>
  </si>
  <si>
    <t>Chuck Trierweiler</t>
  </si>
  <si>
    <t>https://www.linkedin.com/sales/profile/3545866,c7NT,NAME_SEARCH?moduleKey=peopleSearchResults&amp;pageKey=sales-search3-people-refinement&amp;contextId=60BC92C971D70515801E49D6842B0000&amp;requestId=212da2ed-15cb-49a5-96bd-e0ad41dc4589&amp;action=CLICK&amp;target=urn%3Ali%3AsalesLead%3A(-1%2C3545866)&amp;pageNumber=14&amp;targetEl=profilelink&amp;position=5&amp;trk=lss-serp-result-lead_photo</t>
  </si>
  <si>
    <t>Rob Caskey</t>
  </si>
  <si>
    <t>https://www.linkedin.com/sales/profile/3623968,VkPy,NAME_SEARCH?moduleKey=peopleSearchResults&amp;pageKey=sales-search3-people-refinement&amp;contextId=60BC92C971D70515801E49D6842B0000&amp;requestId=212da2ed-15cb-49a5-96bd-e0ad41dc4589&amp;action=CLICK&amp;target=urn%3Ali%3AsalesLead%3A(-1%2C3623968)&amp;pageNumber=14&amp;targetEl=profilelink&amp;position=9&amp;trk=lss-serp-result-lead_photo</t>
  </si>
  <si>
    <t>Allison Pickens</t>
  </si>
  <si>
    <t>https://www.linkedin.com/sales/profile/33138559,3UsK,NAME_SEARCH?moduleKey=peopleSearchResults&amp;pageKey=sales-search3-people-refinement&amp;contextId=60BC92C971D70515801E49D6842B0000&amp;requestId=212da2ed-15cb-49a5-96bd-e0ad41dc4589&amp;action=CLICK&amp;target=urn%3Ali%3AsalesLead%3A(-1%2C33138559)&amp;pageNumber=14&amp;targetEl=profilelink&amp;position=11&amp;trk=lss-serp-result-lead_photo</t>
  </si>
  <si>
    <t>Graham Younger</t>
  </si>
  <si>
    <t>https://www.linkedin.com/sales/profile/225616,T9zg,NAME_SEARCH?moduleKey=peopleSearchResults&amp;pageKey=sales-search3-people-refinement&amp;contextId=60BC92C971D70515801E49D6842B0000&amp;requestId=212da2ed-15cb-49a5-96bd-e0ad41dc4589&amp;action=CLICK&amp;target=urn%3Ali%3AsalesLead%3A(-1%2C225616)&amp;pageNumber=14&amp;targetEl=profilelink&amp;position=15&amp;trk=lss-serp-result-lead_photo</t>
  </si>
  <si>
    <t>Lori Wright</t>
  </si>
  <si>
    <t>Chief Marketing Officer, Senior Vice President</t>
  </si>
  <si>
    <t>https://www.linkedin.com/sales/profile/2532541,QYst,NAME_SEARCH?moduleKey=peopleSearchResults&amp;pageKey=sales-search3-people-refinement&amp;contextId=60BC92C971D70515801E49D6842B0000&amp;requestId=212da2ed-15cb-49a5-96bd-e0ad41dc4589&amp;action=CLICK&amp;target=urn%3Ali%3AsalesLead%3A(-1%2C2532541)&amp;pageNumber=14&amp;targetEl=profilelink&amp;position=23&amp;trk=lss-serp-result-lead_photo</t>
  </si>
  <si>
    <t>Barbara Martin Coppola</t>
  </si>
  <si>
    <t>GrubHub</t>
  </si>
  <si>
    <t>https://www.linkedin.com/sales/profile/1720931,MCJT,NAME_SEARCH?moduleKey=peopleSearchResults&amp;pageKey=sales-search3-people-refinement&amp;contextId=60BC92C971D70515801E49D6842B0000&amp;requestId=46254baa-48d1-4f5c-af0a-c02e290978e7&amp;action=CLICK&amp;target=urn%3Ali%3AsalesLead%3A(-1%2C1720931)&amp;pageNumber=15&amp;targetEl=profilelink&amp;position=0&amp;trk=lss-serp-result-lead_photo</t>
  </si>
  <si>
    <t>Manav Khurana</t>
  </si>
  <si>
    <t>https://www.linkedin.com/sales/profile/241848,AYiz,NAME_SEARCH?moduleKey=peopleSearchResults&amp;pageKey=sales-search3-people-refinement&amp;contextId=60BC92C971D70515801E49D6842B0000&amp;requestId=46254baa-48d1-4f5c-af0a-c02e290978e7&amp;action=CLICK&amp;target=urn%3Ali%3AsalesLead%3A(-1%2C241848)&amp;pageNumber=15&amp;targetEl=profilelink&amp;position=2&amp;trk=lss-serp-result-lead_photo</t>
  </si>
  <si>
    <t>Nicole Bettan</t>
  </si>
  <si>
    <t>Kriddr: All Pets Welcome!</t>
  </si>
  <si>
    <t>https://www.linkedin.com/sales/profile/5174379,dKeR,NAME_SEARCH?moduleKey=peopleSearchResults&amp;pageKey=sales-search3-people-refinement&amp;contextId=60BC92C971D70515801E49D6842B0000&amp;requestId=46254baa-48d1-4f5c-af0a-c02e290978e7&amp;action=CLICK&amp;target=urn%3Ali%3AsalesLead%3A(-1%2C5174379)&amp;pageNumber=15&amp;targetEl=profilelink&amp;position=3&amp;trk=lss-serp-result-lead_photo</t>
  </si>
  <si>
    <t>Alicia Harapko</t>
  </si>
  <si>
    <t>https://www.linkedin.com/sales/profile/16459238,T6NZ,NAME_SEARCH?moduleKey=peopleSearchResults&amp;pageKey=sales-search3-people-refinement&amp;contextId=60BC92C971D70515801E49D6842B0000&amp;requestId=46254baa-48d1-4f5c-af0a-c02e290978e7&amp;action=CLICK&amp;target=urn%3Ali%3AsalesLead%3A(-1%2C16459238)&amp;pageNumber=15&amp;targetEl=profilelink&amp;position=5&amp;trk=lss-serp-result-lead_photo</t>
  </si>
  <si>
    <t>Robert Lapic</t>
  </si>
  <si>
    <t>https://www.linkedin.com/sales/profile/925748,yEKB,NAME_SEARCH?moduleKey=peopleSearchResults&amp;pageKey=sales-search3-people-refinement&amp;contextId=60BC92C971D70515801E49D6842B0000&amp;requestId=46254baa-48d1-4f5c-af0a-c02e290978e7&amp;action=CLICK&amp;target=urn%3Ali%3AsalesLead%3A(-1%2C925748)&amp;pageNumber=15&amp;targetEl=profilelink&amp;position=7&amp;trk=lss-serp-result-lead_photo</t>
  </si>
  <si>
    <t>Kendall Billman</t>
  </si>
  <si>
    <t>MotoFuze.com</t>
  </si>
  <si>
    <t>Chief Sales &amp; Marketing Officer / Founder</t>
  </si>
  <si>
    <t>Oklahoma City, Oklahoma Area</t>
  </si>
  <si>
    <t>https://www.linkedin.com/sales/profile/3199377,Ku9M,NAME_SEARCH?moduleKey=peopleSearchResults&amp;pageKey=sales-search3-people-refinement&amp;contextId=60BC92C971D70515801E49D6842B0000&amp;requestId=46254baa-48d1-4f5c-af0a-c02e290978e7&amp;action=CLICK&amp;target=urn%3Ali%3AsalesLead%3A(-1%2C3199377)&amp;pageNumber=15&amp;targetEl=profilelink&amp;position=8&amp;trk=lss-serp-result-lead_photo</t>
  </si>
  <si>
    <t>Ralf Hirt</t>
  </si>
  <si>
    <t>https://www.linkedin.com/sales/profile/132391,-PO9,NAME_SEARCH?moduleKey=peopleSearchResults&amp;pageKey=sales-search3-people-refinement&amp;contextId=60BC92C971D70515801E49D6842B0000&amp;requestId=46254baa-48d1-4f5c-af0a-c02e290978e7&amp;action=CLICK&amp;target=urn%3Ali%3AsalesLead%3A(-1%2C132391)&amp;pageNumber=15&amp;targetEl=profilelink&amp;position=18&amp;trk=lss-serp-result-lead_photo</t>
  </si>
  <si>
    <t>Mark Bartig</t>
  </si>
  <si>
    <t>https://www.linkedin.com/sales/profile/5045761,cNzE,NAME_SEARCH?moduleKey=peopleSearchResults&amp;pageKey=sales-search3-people-refinement&amp;contextId=60BC92C971D70515801E49D6842B0000&amp;requestId=46254baa-48d1-4f5c-af0a-c02e290978e7&amp;action=CLICK&amp;target=urn%3Ali%3AsalesLead%3A(-1%2C5045761)&amp;pageNumber=15&amp;targetEl=profilelink&amp;position=19&amp;trk=lss-serp-result-lead_photo</t>
  </si>
  <si>
    <t>David Foos</t>
  </si>
  <si>
    <t>TeamVibe</t>
  </si>
  <si>
    <t>Co-Founder | CRO</t>
  </si>
  <si>
    <t>https://www.linkedin.com/sales/profile/14195708,W7Wc,NAME_SEARCH?moduleKey=peopleSearchResults&amp;pageKey=sales-search3-people-refinement&amp;contextId=60BC92C971D70515801E49D6842B0000&amp;requestId=46254baa-48d1-4f5c-af0a-c02e290978e7&amp;action=CLICK&amp;target=urn%3Ali%3AsalesLead%3A(-1%2C14195708)&amp;pageNumber=15&amp;targetEl=profilelink&amp;position=20&amp;trk=lss-serp-result-lead_photo</t>
  </si>
  <si>
    <t>Shirley Tafoya</t>
  </si>
  <si>
    <t>Rakuten Marketing</t>
  </si>
  <si>
    <t>SVP Sales/CRO</t>
  </si>
  <si>
    <t>https://www.linkedin.com/sales/profile/577342,w9lm,NAME_SEARCH?moduleKey=peopleSearchResults&amp;pageKey=sales-search3-people-refinement&amp;contextId=60BC92C971D70515801E49D6842B0000&amp;requestId=46254baa-48d1-4f5c-af0a-c02e290978e7&amp;action=CLICK&amp;target=urn%3Ali%3AsalesLead%3A(-1%2C577342)&amp;pageNumber=15&amp;targetEl=profilelink&amp;position=21&amp;trk=lss-serp-result-lead_photo</t>
  </si>
  <si>
    <t>Robert Prigge</t>
  </si>
  <si>
    <t>Jumio</t>
  </si>
  <si>
    <t>https://www.linkedin.com/sales/profile/285816,Mr38,NAME_SEARCH?moduleKey=peopleSearchResults&amp;pageKey=sales-search3-people-refinement&amp;contextId=60BC92C971D70515801E49D6842B0000&amp;requestId=22dcc521-017c-4a62-989c-d4ce272098af&amp;action=CLICK&amp;target=urn%3Ali%3AsalesLead%3A(-1%2C285816)&amp;pageNumber=16&amp;targetEl=profilelink&amp;position=0&amp;trk=lss-serp-result-lead_photo</t>
  </si>
  <si>
    <t>Deirdre Bigley</t>
  </si>
  <si>
    <t>https://www.linkedin.com/sales/profile/540753,s_Iq,NAME_SEARCH?moduleKey=peopleSearchResults&amp;pageKey=sales-search3-people-refinement&amp;contextId=60BC92C971D70515801E49D6842B0000&amp;requestId=22dcc521-017c-4a62-989c-d4ce272098af&amp;action=CLICK&amp;target=urn%3Ali%3AsalesLead%3A(-1%2C540753)&amp;pageNumber=16&amp;targetEl=profilelink&amp;position=1&amp;trk=lss-serp-result-lead_photo</t>
  </si>
  <si>
    <t>Jeremy Wacksman</t>
  </si>
  <si>
    <t>https://www.linkedin.com/sales/profile/1191442,U4nr,NAME_SEARCH?moduleKey=peopleSearchResults&amp;pageKey=sales-search3-people-refinement&amp;contextId=60BC92C971D70515801E49D6842B0000&amp;requestId=22dcc521-017c-4a62-989c-d4ce272098af&amp;action=CLICK&amp;target=urn%3Ali%3AsalesLead%3A(-1%2C1191442)&amp;pageNumber=16&amp;targetEl=profilelink&amp;position=2&amp;trk=lss-serp-result-lead_photo</t>
  </si>
  <si>
    <t>Brian Kardon</t>
  </si>
  <si>
    <t>https://www.linkedin.com/sales/profile/235638,RGe8,NAME_SEARCH?moduleKey=peopleSearchResults&amp;pageKey=sales-search3-people-refinement&amp;contextId=60BC92C971D70515801E49D6842B0000&amp;requestId=22dcc521-017c-4a62-989c-d4ce272098af&amp;action=CLICK&amp;target=urn%3Ali%3AsalesLead%3A(-1%2C235638)&amp;pageNumber=16&amp;targetEl=profilelink&amp;position=3&amp;trk=lss-serp-result-lead_photo</t>
  </si>
  <si>
    <t>Diana Massaro</t>
  </si>
  <si>
    <t>Armor Defense Inc.</t>
  </si>
  <si>
    <t>Houston, Texas Area</t>
  </si>
  <si>
    <t>https://www.linkedin.com/sales/profile/500740,_uYf,NAME_SEARCH?moduleKey=peopleSearchResults&amp;pageKey=sales-search3-people-refinement&amp;contextId=60BC92C971D70515801E49D6842B0000&amp;requestId=22dcc521-017c-4a62-989c-d4ce272098af&amp;action=CLICK&amp;target=urn%3Ali%3AsalesLead%3A(-1%2C500740)&amp;pageNumber=16&amp;targetEl=profilelink&amp;position=6&amp;trk=lss-serp-result-lead_photo</t>
  </si>
  <si>
    <t>Jen Grant</t>
  </si>
  <si>
    <t>https://www.linkedin.com/sales/profile/1920308,Zg9G,NAME_SEARCH?moduleKey=peopleSearchResults&amp;pageKey=sales-search3-people-refinement&amp;contextId=60BC92C971D70515801E49D6842B0000&amp;requestId=22dcc521-017c-4a62-989c-d4ce272098af&amp;action=CLICK&amp;target=urn%3Ali%3AsalesLead%3A(-1%2C1920308)&amp;pageNumber=16&amp;targetEl=profilelink&amp;position=8&amp;trk=lss-serp-result-lead_photo</t>
  </si>
  <si>
    <t>Doug Laird</t>
  </si>
  <si>
    <t>https://www.linkedin.com/sales/profile/3876625,FPz_,NAME_SEARCH?moduleKey=peopleSearchResults&amp;pageKey=sales-search3-people-refinement&amp;contextId=60BC92C971D70515801E49D6842B0000&amp;requestId=22dcc521-017c-4a62-989c-d4ce272098af&amp;action=CLICK&amp;target=urn%3Ali%3AsalesLead%3A(-1%2C3876625)&amp;pageNumber=16&amp;targetEl=profilelink&amp;position=9&amp;trk=lss-serp-result-lead_photo</t>
  </si>
  <si>
    <t>Steve Winter</t>
  </si>
  <si>
    <t>https://www.linkedin.com/sales/profile/194349344,2Yw1,NAME_SEARCH?moduleKey=peopleSearchResults&amp;pageKey=sales-search3-people-refinement&amp;contextId=60BC92C971D70515801E49D6842B0000&amp;requestId=22dcc521-017c-4a62-989c-d4ce272098af&amp;action=CLICK&amp;target=urn%3Ali%3AsalesLead%3A(-1%2C194349344)&amp;pageNumber=16&amp;targetEl=profilelink&amp;position=11&amp;trk=lss-serp-result-lead_photo</t>
  </si>
  <si>
    <t>David Gee</t>
  </si>
  <si>
    <t>https://www.linkedin.com/sales/profile/118694,1YfN,NAME_SEARCH?moduleKey=peopleSearchResults&amp;pageKey=sales-search3-people-refinement&amp;contextId=60BC92C971D70515801E49D6842B0000&amp;requestId=22dcc521-017c-4a62-989c-d4ce272098af&amp;action=CLICK&amp;target=urn%3Ali%3AsalesLead%3A(-1%2C118694)&amp;pageNumber=16&amp;targetEl=profilelink&amp;position=13&amp;trk=lss-serp-result-lead_photo</t>
  </si>
  <si>
    <t>Jim Kowalski</t>
  </si>
  <si>
    <t>https://www.linkedin.com/sales/profile/528663,t2vy,NAME_SEARCH?moduleKey=peopleSearchResults&amp;pageKey=sales-search3-people-refinement&amp;contextId=60BC92C971D70515801E49D6842B0000&amp;requestId=22dcc521-017c-4a62-989c-d4ce272098af&amp;action=CLICK&amp;target=urn%3Ali%3AsalesLead%3A(-1%2C528663)&amp;pageNumber=16&amp;targetEl=profilelink&amp;position=14&amp;trk=lss-serp-result-lead_photo</t>
  </si>
  <si>
    <t>Del Humenik</t>
  </si>
  <si>
    <t>Dallas/Fort Worth Area</t>
  </si>
  <si>
    <t>https://www.linkedin.com/sales/profile/44522659,4YxL,NAME_SEARCH?moduleKey=peopleSearchResults&amp;pageKey=sales-search3-people-refinement&amp;contextId=60BC92C971D70515801E49D6842B0000&amp;requestId=22dcc521-017c-4a62-989c-d4ce272098af&amp;action=CLICK&amp;target=urn%3Ali%3AsalesLead%3A(-1%2C44522659)&amp;pageNumber=16&amp;targetEl=profilelink&amp;position=20&amp;trk=lss-serp-result-lead_photo</t>
  </si>
  <si>
    <t>Kevin Cochrane</t>
  </si>
  <si>
    <t>https://www.linkedin.com/sales/profile/330414,qmBn,NAME_SEARCH?moduleKey=peopleSearchResults&amp;pageKey=sales-search3-people-refinement&amp;contextId=60BC92C971D70515801E49D6842B0000&amp;requestId=22dcc521-017c-4a62-989c-d4ce272098af&amp;action=CLICK&amp;target=urn%3Ali%3AsalesLead%3A(-1%2C330414)&amp;pageNumber=16&amp;targetEl=profilelink&amp;position=22&amp;trk=lss-serp-result-lead_photo</t>
  </si>
  <si>
    <t>Marcus Bragg</t>
  </si>
  <si>
    <t>https://www.linkedin.com/sales/profile/641732,Hsnv,NAME_SEARCH?moduleKey=peopleSearchResults&amp;pageKey=sales-search3-people-refinement&amp;contextId=60BC92C971D70515801E49D6842B0000&amp;requestId=0d8999dc-ee2c-43da-aea7-b0b169d0effc&amp;action=CLICK&amp;target=urn%3Ali%3AsalesLead%3A(-1%2C641732)&amp;pageNumber=17&amp;targetEl=profilelink&amp;position=1&amp;trk=lss-serp-result-lead_photo</t>
  </si>
  <si>
    <t>Mark E. Thompson</t>
  </si>
  <si>
    <t>https://www.linkedin.com/sales/profile/30796309,8kfY,NAME_SEARCH?moduleKey=peopleSearchResults&amp;pageKey=sales-search3-people-refinement&amp;contextId=60BC92C971D70515801E49D6842B0000&amp;requestId=0d8999dc-ee2c-43da-aea7-b0b169d0effc&amp;action=CLICK&amp;target=urn%3Ali%3AsalesLead%3A(-1%2C30796309)&amp;pageNumber=17&amp;targetEl=profilelink&amp;position=2&amp;trk=lss-serp-result-lead_photo</t>
  </si>
  <si>
    <t>Peter Finter</t>
  </si>
  <si>
    <t>https://www.linkedin.com/sales/profile/1146627,MGEa,NAME_SEARCH?moduleKey=peopleSearchResults&amp;pageKey=sales-search3-people-refinement&amp;contextId=60BC92C971D70515801E49D6842B0000&amp;requestId=0d8999dc-ee2c-43da-aea7-b0b169d0effc&amp;action=CLICK&amp;target=urn%3Ali%3AsalesLead%3A(-1%2C1146627)&amp;pageNumber=17&amp;targetEl=profilelink&amp;position=3&amp;trk=lss-serp-result-lead_photo</t>
  </si>
  <si>
    <t>Moody (Mutahar) Glasgow</t>
  </si>
  <si>
    <t>https://www.linkedin.com/sales/profile/11497151,n_Jo,NAME_SEARCH?moduleKey=peopleSearchResults&amp;pageKey=sales-search3-people-refinement&amp;contextId=60BC92C971D70515801E49D6842B0000&amp;requestId=0d8999dc-ee2c-43da-aea7-b0b169d0effc&amp;action=CLICK&amp;target=urn%3Ali%3AsalesLead%3A(-1%2C11497151)&amp;pageNumber=17&amp;targetEl=profilelink&amp;position=4&amp;trk=lss-serp-result-lead_photo</t>
  </si>
  <si>
    <t>Michelle Huff</t>
  </si>
  <si>
    <t>https://www.linkedin.com/sales/profile/2434581,de7X,NAME_SEARCH?moduleKey=peopleSearchResults&amp;pageKey=sales-search3-people-refinement&amp;contextId=60BC92C971D70515801E49D6842B0000&amp;requestId=0d8999dc-ee2c-43da-aea7-b0b169d0effc&amp;action=CLICK&amp;target=urn%3Ali%3AsalesLead%3A(-1%2C2434581)&amp;pageNumber=17&amp;targetEl=profilelink&amp;position=6&amp;trk=lss-serp-result-lead_photo</t>
  </si>
  <si>
    <t>Tim Yeaton</t>
  </si>
  <si>
    <t>Almitra</t>
  </si>
  <si>
    <t>https://www.linkedin.com/sales/profile/4412533,pcqe,NAME_SEARCH?moduleKey=peopleSearchResults&amp;pageKey=sales-search3-people-refinement&amp;contextId=60BC92C971D70515801E49D6842B0000&amp;requestId=0d8999dc-ee2c-43da-aea7-b0b169d0effc&amp;action=CLICK&amp;target=urn%3Ali%3AsalesLead%3A(-1%2C4412533)&amp;pageNumber=17&amp;targetEl=profilelink&amp;position=7&amp;trk=lss-serp-result-lead_photo</t>
  </si>
  <si>
    <t>Karnik</t>
  </si>
  <si>
    <t>Rip Gerber</t>
  </si>
  <si>
    <t>almitra@clevertap.com</t>
  </si>
  <si>
    <t>CleverTap</t>
  </si>
  <si>
    <t>https://www.linkedin.com/sales/profile/160966,A-qe,NAME_SEARCH?moduleKey=peopleSearchResults&amp;pageKey=sales-search3-people-refinement&amp;contextId=60BC92C971D70515801E49D6842B0000&amp;requestId=0d8999dc-ee2c-43da-aea7-b0b169d0effc&amp;action=CLICK&amp;target=urn%3Ali%3AsalesLead%3A(-1%2C160966)&amp;pageNumber=17&amp;targetEl=profilelink&amp;position=8&amp;trk=lss-serp-result-lead_photo</t>
  </si>
  <si>
    <t>Paul Melchiorre</t>
  </si>
  <si>
    <t>https://www.linkedin.com/sales/profile/240400,CXlv,NAME_SEARCH?moduleKey=peopleSearchResults&amp;pageKey=sales-search3-people-refinement&amp;contextId=60BC92C971D70515801E49D6842B0000&amp;requestId=0d8999dc-ee2c-43da-aea7-b0b169d0effc&amp;action=CLICK&amp;target=urn%3Ali%3AsalesLead%3A(-1%2C240400)&amp;pageNumber=17&amp;targetEl=profilelink&amp;position=9&amp;trk=lss-serp-result-lead_photo</t>
  </si>
  <si>
    <t>https://www.linkedin.com/pub/almitra-karnik/4/a6/753</t>
  </si>
  <si>
    <t>Gabriele Famous</t>
  </si>
  <si>
    <t>Tue Jan 02 2018 05:49:30</t>
  </si>
  <si>
    <t>https://www.linkedin.com/sales/profile/8177113,h8yx,NAME_SEARCH?moduleKey=peopleSearchResults&amp;pageKey=sales-search3-people-refinement&amp;contextId=60BC92C971D70515801E49D6842B0000&amp;requestId=0d8999dc-ee2c-43da-aea7-b0b169d0effc&amp;action=CLICK&amp;target=urn%3Ali%3AsalesLead%3A(-1%2C8177113)&amp;pageNumber=17&amp;targetEl=profilelink&amp;position=10&amp;trk=lss-serp-result-lead_photo</t>
  </si>
  <si>
    <t>440 N Wolfe Rd</t>
  </si>
  <si>
    <t>Ashley Stirrup</t>
  </si>
  <si>
    <t>(415) 513-5756</t>
  </si>
  <si>
    <t>https://www.linkedin.com/sales/profile/1029146,4CGd,NAME_SEARCH?moduleKey=peopleSearchResults&amp;pageKey=sales-search3-people-refinement&amp;contextId=60BC92C971D70515801E49D6842B0000&amp;requestId=0d8999dc-ee2c-43da-aea7-b0b169d0effc&amp;action=CLICK&amp;target=urn%3Ali%3AsalesLead%3A(-1%2C1029146)&amp;pageNumber=17&amp;targetEl=profilelink&amp;position=11&amp;trk=lss-serp-result-lead_photo</t>
  </si>
  <si>
    <t>Jeff Miller</t>
  </si>
  <si>
    <t>OverOps</t>
  </si>
  <si>
    <t>https://www.linkedin.com/sales/profile/19884177,XFj6,NAME_SEARCH?moduleKey=peopleSearchResults&amp;pageKey=sales-search3-people-refinement&amp;contextId=60BC92C971D70515801E49D6842B0000&amp;requestId=0d8999dc-ee2c-43da-aea7-b0b169d0effc&amp;action=CLICK&amp;target=urn%3Ali%3AsalesLead%3A(-1%2C19884177)&amp;pageNumber=17&amp;targetEl=profilelink&amp;position=12&amp;trk=lss-serp-result-lead_photo</t>
  </si>
  <si>
    <t>Matt Rosenberg</t>
  </si>
  <si>
    <t>https://www.linkedin.com/sales/profile/48145,dRun,NAME_SEARCH?moduleKey=peopleSearchResults&amp;pageKey=sales-search3-people-refinement&amp;contextId=60BC92C971D70515801E49D6842B0000&amp;requestId=0d8999dc-ee2c-43da-aea7-b0b169d0effc&amp;action=CLICK&amp;target=urn%3Ali%3AsalesLead%3A(-1%2C48145)&amp;pageNumber=17&amp;targetEl=profilelink&amp;position=15&amp;trk=lss-serp-result-lead_photo</t>
  </si>
  <si>
    <t>Rita Selvaggi</t>
  </si>
  <si>
    <t>https://www.linkedin.com/sales/profile/197825,nfuj,NAME_SEARCH?moduleKey=peopleSearchResults&amp;pageKey=sales-search3-people-refinement&amp;contextId=60BC92C971D70515801E49D6842B0000&amp;requestId=0d8999dc-ee2c-43da-aea7-b0b169d0effc&amp;action=CLICK&amp;target=urn%3Ali%3AsalesLead%3A(-1%2C197825)&amp;pageNumber=17&amp;targetEl=profilelink&amp;position=17&amp;trk=lss-serp-result-lead_photo</t>
  </si>
  <si>
    <t>Sean D. Murray</t>
  </si>
  <si>
    <t>SalesLoft</t>
  </si>
  <si>
    <t>https://www.linkedin.com/sales/profile/6884835,XMTm,NAME_SEARCH?moduleKey=peopleSearchResults&amp;pageKey=sales-search3-people-refinement&amp;contextId=60BC92C971D70515801E49D6842B0000&amp;requestId=0d8999dc-ee2c-43da-aea7-b0b169d0effc&amp;action=CLICK&amp;target=urn%3Ali%3AsalesLead%3A(-1%2C6884835)&amp;pageNumber=17&amp;targetEl=profilelink&amp;position=18&amp;trk=lss-serp-result-lead_photo</t>
  </si>
  <si>
    <t>Paul Forte</t>
  </si>
  <si>
    <t>Cleveland/Akron, Ohio Area</t>
  </si>
  <si>
    <t>https://www.linkedin.com/sales/profile/50349695,rmge,NAME_SEARCH?moduleKey=peopleSearchResults&amp;pageKey=sales-search3-people-refinement&amp;contextId=60BC92C971D70515801E49D6842B0000&amp;requestId=0d8999dc-ee2c-43da-aea7-b0b169d0effc&amp;action=CLICK&amp;target=urn%3Ali%3AsalesLead%3A(-1%2C50349695)&amp;pageNumber=17&amp;targetEl=profilelink&amp;position=19&amp;trk=lss-serp-result-lead_photo</t>
  </si>
  <si>
    <t>David Atmaram Satterwhite</t>
  </si>
  <si>
    <t>https://www.linkedin.com/sales/profile/184622,swP7,NAME_SEARCH?moduleKey=peopleSearchResults&amp;pageKey=sales-search3-people-refinement&amp;contextId=60BC92C971D70515801E49D6842B0000&amp;requestId=0d8999dc-ee2c-43da-aea7-b0b169d0effc&amp;action=CLICK&amp;target=urn%3Ali%3AsalesLead%3A(-1%2C184622)&amp;pageNumber=17&amp;targetEl=profilelink&amp;position=20&amp;trk=lss-serp-result-lead_photo</t>
  </si>
  <si>
    <t>Karl Van den Bergh</t>
  </si>
  <si>
    <t>https://www.linkedin.com/sales/profile/1987662,sI99,NAME_SEARCH?moduleKey=peopleSearchResults&amp;pageKey=sales-search3-people-refinement&amp;contextId=60BC92C971D70515801E49D6842B0000&amp;requestId=0d8999dc-ee2c-43da-aea7-b0b169d0effc&amp;action=CLICK&amp;target=urn%3Ali%3AsalesLead%3A(-1%2C1987662)&amp;pageNumber=17&amp;targetEl=profilelink&amp;position=22&amp;trk=lss-serp-result-lead_photo</t>
  </si>
  <si>
    <t>Abbey Klaassen</t>
  </si>
  <si>
    <t>https://www.linkedin.com/sales/profile/9582002,UNcB,NAME_SEARCH?moduleKey=peopleSearchResults&amp;pageKey=sales-search3-people-refinement&amp;contextId=60BC92C971D70515801E49D6842B0000&amp;requestId=0d8999dc-ee2c-43da-aea7-b0b169d0effc&amp;action=CLICK&amp;target=urn%3Ali%3AsalesLead%3A(-1%2C9582002)&amp;pageNumber=17&amp;targetEl=profilelink&amp;position=23&amp;trk=lss-serp-result-lead_photo</t>
  </si>
  <si>
    <t>Jeff Veis</t>
  </si>
  <si>
    <t>https://www.linkedin.com/sales/profile/1276908,h8xp,NAME_SEARCH?moduleKey=peopleSearchResults&amp;pageKey=sales-search3-people-refinement&amp;contextId=60BC92C971D70515801E49D6842B0000&amp;requestId=b43f8152-d8d8-44e5-873f-45e88d369eea&amp;action=CLICK&amp;target=urn%3Ali%3AsalesLead%3A(-1%2C1276908)&amp;pageNumber=18&amp;targetEl=profilelink&amp;position=0&amp;trk=lss-serp-result-lead_photo</t>
  </si>
  <si>
    <t>Miles Williams</t>
  </si>
  <si>
    <t>https://www.linkedin.com/sales/profile/4472717,TGP1,NAME_SEARCH?moduleKey=peopleSearchResults&amp;pageKey=sales-search3-people-refinement&amp;contextId=60BC92C971D70515801E49D6842B0000&amp;requestId=b43f8152-d8d8-44e5-873f-45e88d369eea&amp;action=CLICK&amp;target=urn%3Ali%3AsalesLead%3A(-1%2C4472717)&amp;pageNumber=18&amp;targetEl=profilelink&amp;position=4&amp;trk=lss-serp-result-lead_photo</t>
  </si>
  <si>
    <t>Ben Cohen</t>
  </si>
  <si>
    <t>https://www.linkedin.com/sales/profile/45030,rIbj,NAME_SEARCH?moduleKey=peopleSearchResults&amp;pageKey=sales-search3-people-refinement&amp;contextId=60BC92C971D70515801E49D6842B0000&amp;requestId=b43f8152-d8d8-44e5-873f-45e88d369eea&amp;action=CLICK&amp;target=urn%3Ali%3AsalesLead%3A(-1%2C45030)&amp;pageNumber=18&amp;targetEl=profilelink&amp;position=6&amp;trk=lss-serp-result-lead_photo</t>
  </si>
  <si>
    <t>Gaidar Magdanurov</t>
  </si>
  <si>
    <t>https://www.linkedin.com/sales/profile/8721500,spp7,NAME_SEARCH?moduleKey=peopleSearchResults&amp;pageKey=sales-search3-people-refinement&amp;contextId=60BC92C971D70515801E49D6842B0000&amp;requestId=b43f8152-d8d8-44e5-873f-45e88d369eea&amp;action=CLICK&amp;target=urn%3Ali%3AsalesLead%3A(-1%2C8721500)&amp;pageNumber=18&amp;targetEl=profilelink&amp;position=7&amp;trk=lss-serp-result-lead_photo</t>
  </si>
  <si>
    <t>Cole Sharp</t>
  </si>
  <si>
    <t>Hilary</t>
  </si>
  <si>
    <t>https://www.linkedin.com/sales/profile/22526012,iXND,NAME_SEARCH?moduleKey=peopleSearchResults&amp;pageKey=sales-search3-people-refinement&amp;contextId=60BC92C971D70515801E49D6842B0000&amp;requestId=b43f8152-d8d8-44e5-873f-45e88d369eea&amp;action=CLICK&amp;target=urn%3Ali%3AsalesLead%3A(-1%2C22526012)&amp;pageNumber=18&amp;targetEl=profilelink&amp;position=8&amp;trk=lss-serp-result-lead_photo</t>
  </si>
  <si>
    <t>hilary.phillips@mongodb.com</t>
  </si>
  <si>
    <t>Andrew Byron</t>
  </si>
  <si>
    <t>openx.com</t>
  </si>
  <si>
    <t>https://www.linkedin.com/sales/profile/29449171,nqtY,NAME_SEARCH?moduleKey=peopleSearchResults&amp;pageKey=sales-search3-people-refinement&amp;contextId=60BC92C971D70515801E49D6842B0000&amp;requestId=b43f8152-d8d8-44e5-873f-45e88d369eea&amp;action=CLICK&amp;target=urn%3Ali%3AsalesLead%3A(-1%2C29449171)&amp;pageNumber=18&amp;targetEl=profilelink&amp;position=9&amp;trk=lss-serp-result-lead_photo</t>
  </si>
  <si>
    <t>Barrett Foster</t>
  </si>
  <si>
    <t>https://www.linkedin.com/pub/hilary-phillips/55/367/352</t>
  </si>
  <si>
    <t>https://www.linkedin.com/sales/profile/4232453,MtDW,NAME_SEARCH?moduleKey=peopleSearchResults&amp;pageKey=sales-search3-people-refinement&amp;contextId=60BC92C971D70515801E49D6842B0000&amp;requestId=b43f8152-d8d8-44e5-873f-45e88d369eea&amp;action=CLICK&amp;target=urn%3Ali%3AsalesLead%3A(-1%2C4232453)&amp;pageNumber=18&amp;targetEl=profilelink&amp;position=10&amp;trk=lss-serp-result-lead_photo</t>
  </si>
  <si>
    <t>Tue Jan 02 2018 05:49:46</t>
  </si>
  <si>
    <t>Krista Berry</t>
  </si>
  <si>
    <t>Greater Milwaukee Area</t>
  </si>
  <si>
    <t>https://www.linkedin.com/sales/profile/24012339,MiVr,NAME_SEARCH?moduleKey=peopleSearchResults&amp;pageKey=sales-search3-people-refinement&amp;contextId=60BC92C971D70515801E49D6842B0000&amp;requestId=b43f8152-d8d8-44e5-873f-45e88d369eea&amp;action=CLICK&amp;target=urn%3Ali%3AsalesLead%3A(-1%2C24012339)&amp;pageNumber=18&amp;targetEl=profilelink&amp;position=12&amp;trk=lss-serp-result-lead_photo</t>
  </si>
  <si>
    <t>Melissa Goidel</t>
  </si>
  <si>
    <t>https://www.linkedin.com/sales/profile/20811649,o_Cm,NAME_SEARCH?moduleKey=peopleSearchResults&amp;pageKey=sales-search3-people-refinement&amp;contextId=60BC92C971D70515801E49D6842B0000&amp;requestId=b43f8152-d8d8-44e5-873f-45e88d369eea&amp;action=CLICK&amp;target=urn%3Ali%3AsalesLead%3A(-1%2C20811649)&amp;pageNumber=18&amp;targetEl=profilelink&amp;position=13&amp;trk=lss-serp-result-lead_photo</t>
  </si>
  <si>
    <t>Michael Schmitt</t>
  </si>
  <si>
    <t>https://www.linkedin.com/sales/profile/19700160,u9Lw,NAME_SEARCH?moduleKey=peopleSearchResults&amp;pageKey=sales-search3-people-refinement&amp;contextId=60BC92C971D70515801E49D6842B0000&amp;requestId=b43f8152-d8d8-44e5-873f-45e88d369eea&amp;action=CLICK&amp;target=urn%3Ali%3AsalesLead%3A(-1%2C19700160)&amp;pageNumber=18&amp;targetEl=profilelink&amp;position=14&amp;trk=lss-serp-result-lead_photo</t>
  </si>
  <si>
    <t>Patrick Y. Purvis</t>
  </si>
  <si>
    <t>https://www.linkedin.com/sales/profile/98147920,GJt3,NAME_SEARCH?moduleKey=peopleSearchResults&amp;pageKey=sales-search3-people-refinement&amp;contextId=60BC92C971D70515801E49D6842B0000&amp;requestId=b43f8152-d8d8-44e5-873f-45e88d369eea&amp;action=CLICK&amp;target=urn%3Ali%3AsalesLead%3A(-1%2C98147920)&amp;pageNumber=18&amp;targetEl=profilelink&amp;position=15&amp;trk=lss-serp-result-lead_photo</t>
  </si>
  <si>
    <t>Jim Priestley</t>
  </si>
  <si>
    <t>https://www.linkedin.com/sales/profile/18898909,rSyc,NAME_SEARCH?moduleKey=peopleSearchResults&amp;pageKey=sales-search3-people-refinement&amp;contextId=60BC92C971D70515801E49D6842B0000&amp;requestId=b43f8152-d8d8-44e5-873f-45e88d369eea&amp;action=CLICK&amp;target=urn%3Ali%3AsalesLead%3A(-1%2C18898909)&amp;pageNumber=18&amp;targetEl=profilelink&amp;position=17&amp;trk=lss-serp-result-lead_photo</t>
  </si>
  <si>
    <t>Jim Hilbert</t>
  </si>
  <si>
    <t>https://www.linkedin.com/sales/profile/73286,gQ20,NAME_SEARCH?moduleKey=peopleSearchResults&amp;pageKey=sales-search3-people-refinement&amp;contextId=60BC92C971D70515801E49D6842B0000&amp;requestId=b43f8152-d8d8-44e5-873f-45e88d369eea&amp;action=CLICK&amp;target=urn%3Ali%3AsalesLead%3A(-1%2C73286)&amp;pageNumber=18&amp;targetEl=profilelink&amp;position=18&amp;trk=lss-serp-result-lead_photo</t>
  </si>
  <si>
    <t>Dan Rosenberg</t>
  </si>
  <si>
    <t>Kalishman</t>
  </si>
  <si>
    <t>jkalishman@sakcon.com</t>
  </si>
  <si>
    <t>SAK Construction, LLC</t>
  </si>
  <si>
    <t>https://www.linkedin.com/sales/profile/109376,IXF1,NAME_SEARCH?moduleKey=peopleSearchResults&amp;pageKey=sales-search3-people-refinement&amp;contextId=60BC92C971D70515801E49D6842B0000&amp;requestId=b43f8152-d8d8-44e5-873f-45e88d369eea&amp;action=CLICK&amp;target=urn%3Ali%3AsalesLead%3A(-1%2C109376)&amp;pageNumber=18&amp;targetEl=profilelink&amp;position=21&amp;trk=lss-serp-result-lead_photo</t>
  </si>
  <si>
    <t>Jim Blackie</t>
  </si>
  <si>
    <t>https://www.linkedin.com/sales/profile/1000868,2kNo,NAME_SEARCH?moduleKey=peopleSearchResults&amp;pageKey=sales-search3-people-refinement&amp;contextId=60BC92C971D70515801E49D6842B0000&amp;requestId=b43f8152-d8d8-44e5-873f-45e88d369eea&amp;action=CLICK&amp;target=urn%3Ali%3AsalesLead%3A(-1%2C1000868)&amp;pageNumber=18&amp;targetEl=profilelink&amp;position=23&amp;trk=lss-serp-result-lead_photo</t>
  </si>
  <si>
    <t>https://www.linkedin.com/pub/jim-kalishman/3/5aa/577</t>
  </si>
  <si>
    <t>Sam Allen</t>
  </si>
  <si>
    <t>Tue Jan 02 2018 05:49:53</t>
  </si>
  <si>
    <t>O Fallon</t>
  </si>
  <si>
    <t>Missouri</t>
  </si>
  <si>
    <t>864 Hoff Road</t>
  </si>
  <si>
    <t>63366</t>
  </si>
  <si>
    <t>(636) 385-1000</t>
  </si>
  <si>
    <t>https://www.linkedin.com/sales/profile/606991,iQqy,NAME_SEARCH?moduleKey=peopleSearchResults&amp;pageKey=sales-search3-people-refinement&amp;contextId=60BC92C971D70515801E49D6842B0000&amp;requestId=b43f8152-d8d8-44e5-873f-45e88d369eea&amp;action=CLICK&amp;target=urn%3Ali%3AsalesLead%3A(-1%2C606991)&amp;pageNumber=18&amp;targetEl=profilelink&amp;position=24&amp;trk=lss-serp-result-lead_photo</t>
  </si>
  <si>
    <t>Allyson Fryhoff</t>
  </si>
  <si>
    <t>https://www.linkedin.com/sales/profile/3204495,yuPD,NAME_SEARCH?moduleKey=peopleSearchResults&amp;pageKey=sales-search3-people-refinement&amp;contextId=60BC92C971D70515801E49D6842B0000&amp;requestId=7b182405-c507-4f52-a228-b3297b14c5a5&amp;action=CLICK&amp;target=urn%3Ali%3AsalesLead%3A(-1%2C3204495)&amp;pageNumber=19&amp;targetEl=profilelink&amp;position=2&amp;trk=lss-serp-result-lead_photo</t>
  </si>
  <si>
    <t>Anita Gupta</t>
  </si>
  <si>
    <t>https://www.linkedin.com/sales/profile/5407075,rI-Y,NAME_SEARCH?moduleKey=peopleSearchResults&amp;pageKey=sales-search3-people-refinement&amp;contextId=60BC92C971D70515801E49D6842B0000&amp;requestId=7b182405-c507-4f52-a228-b3297b14c5a5&amp;action=CLICK&amp;target=urn%3Ali%3AsalesLead%3A(-1%2C5407075)&amp;pageNumber=19&amp;targetEl=profilelink&amp;position=3&amp;trk=lss-serp-result-lead_photo</t>
  </si>
  <si>
    <t>Tracy Eiler</t>
  </si>
  <si>
    <t>Emmel</t>
  </si>
  <si>
    <t>https://www.linkedin.com/sales/profile/1829538,weYu,NAME_SEARCH?moduleKey=peopleSearchResults&amp;pageKey=sales-search3-people-refinement&amp;contextId=60BC92C971D70515801E49D6842B0000&amp;requestId=7b182405-c507-4f52-a228-b3297b14c5a5&amp;action=CLICK&amp;target=urn%3Ali%3AsalesLead%3A(-1%2C1829538)&amp;pageNumber=19&amp;targetEl=profilelink&amp;position=5&amp;trk=lss-serp-result-lead_photo</t>
  </si>
  <si>
    <t>Brian Blond</t>
  </si>
  <si>
    <t>kemmel@idsgrp.com</t>
  </si>
  <si>
    <t>International Decision Systems</t>
  </si>
  <si>
    <t>https://www.linkedin.com/sales/profile/3177583,wT6o,NAME_SEARCH?moduleKey=peopleSearchResults&amp;pageKey=sales-search3-people-refinement&amp;contextId=60BC92C971D70515801E49D6842B0000&amp;requestId=7b182405-c507-4f52-a228-b3297b14c5a5&amp;action=CLICK&amp;target=urn%3Ali%3AsalesLead%3A(-1%2C3177583)&amp;pageNumber=19&amp;targetEl=profilelink&amp;position=6&amp;trk=lss-serp-result-lead_photo</t>
  </si>
  <si>
    <t>sorensonmedia.com</t>
  </si>
  <si>
    <t>Suresh Khanna</t>
  </si>
  <si>
    <t>https://www.linkedin.com/sales/profile/12788,lFOl,NAME_SEARCH?moduleKey=peopleSearchResults&amp;pageKey=sales-search3-people-refinement&amp;contextId=60BC92C971D70515801E49D6842B0000&amp;requestId=7b182405-c507-4f52-a228-b3297b14c5a5&amp;action=CLICK&amp;target=urn%3Ali%3AsalesLead%3A(-1%2C12788)&amp;pageNumber=19&amp;targetEl=profilelink&amp;position=7&amp;trk=lss-serp-result-lead_photo</t>
  </si>
  <si>
    <t>https://www.linkedin.com/pub/katie-emmel/7/68/9b4</t>
  </si>
  <si>
    <t>Bryan Semple</t>
  </si>
  <si>
    <t>Tue Jan 02 2018 05:50:03</t>
  </si>
  <si>
    <t>https://www.linkedin.com/sales/profile/55337,0_Sv,NAME_SEARCH?moduleKey=peopleSearchResults&amp;pageKey=sales-search3-people-refinement&amp;contextId=60BC92C971D70515801E49D6842B0000&amp;requestId=7b182405-c507-4f52-a228-b3297b14c5a5&amp;action=CLICK&amp;target=urn%3Ali%3AsalesLead%3A(-1%2C55337)&amp;pageNumber=19&amp;targetEl=profilelink&amp;position=9&amp;trk=lss-serp-result-lead_photo</t>
  </si>
  <si>
    <t>220 South Sixth Street</t>
  </si>
  <si>
    <t>(612) 851-3200</t>
  </si>
  <si>
    <t>Christian Smith</t>
  </si>
  <si>
    <t>https://www.linkedin.com/sales/profile/649047,vlAv,NAME_SEARCH?moduleKey=peopleSearchResults&amp;pageKey=sales-search3-people-refinement&amp;contextId=60BC92C971D70515801E49D6842B0000&amp;requestId=7b182405-c507-4f52-a228-b3297b14c5a5&amp;action=CLICK&amp;target=urn%3Ali%3AsalesLead%3A(-1%2C649047)&amp;pageNumber=19&amp;targetEl=profilelink&amp;position=11&amp;trk=lss-serp-result-lead_photo</t>
  </si>
  <si>
    <t>Brian Bell</t>
  </si>
  <si>
    <t>https://www.linkedin.com/sales/profile/259120,m-m3,NAME_SEARCH?moduleKey=peopleSearchResults&amp;pageKey=sales-search3-people-refinement&amp;contextId=60BC92C971D70515801E49D6842B0000&amp;requestId=7b182405-c507-4f52-a228-b3297b14c5a5&amp;action=CLICK&amp;target=urn%3Ali%3AsalesLead%3A(-1%2C259120)&amp;pageNumber=19&amp;targetEl=profilelink&amp;position=12&amp;trk=lss-serp-result-lead_photo</t>
  </si>
  <si>
    <t>Adam Aarons</t>
  </si>
  <si>
    <t>https://www.linkedin.com/sales/profile/271916,vxx4,NAME_SEARCH?moduleKey=peopleSearchResults&amp;pageKey=sales-search3-people-refinement&amp;contextId=60BC92C971D70515801E49D6842B0000&amp;requestId=7b182405-c507-4f52-a228-b3297b14c5a5&amp;action=CLICK&amp;target=urn%3Ali%3AsalesLead%3A(-1%2C271916)&amp;pageNumber=19&amp;targetEl=profilelink&amp;position=15&amp;trk=lss-serp-result-lead_photo</t>
  </si>
  <si>
    <t>Kristy Stromberg</t>
  </si>
  <si>
    <t>https://www.linkedin.com/sales/profile/169951,Q1RL,NAME_SEARCH?moduleKey=peopleSearchResults&amp;pageKey=sales-search3-people-refinement&amp;contextId=60BC92C971D70515801E49D6842B0000&amp;requestId=7b182405-c507-4f52-a228-b3297b14c5a5&amp;action=CLICK&amp;target=urn%3Ali%3AsalesLead%3A(-1%2C169951)&amp;pageNumber=19&amp;targetEl=profilelink&amp;position=16&amp;trk=lss-serp-result-lead_photo</t>
  </si>
  <si>
    <t>Ojas Rege</t>
  </si>
  <si>
    <t>https://www.linkedin.com/sales/profile/353586,YF7A,NAME_SEARCH?moduleKey=peopleSearchResults&amp;pageKey=sales-search3-people-refinement&amp;contextId=60BC92C971D70515801E49D6842B0000&amp;requestId=7b182405-c507-4f52-a228-b3297b14c5a5&amp;action=CLICK&amp;target=urn%3Ali%3AsalesLead%3A(-1%2C353586)&amp;pageNumber=19&amp;targetEl=profilelink&amp;position=18&amp;trk=lss-serp-result-lead_photo</t>
  </si>
  <si>
    <t>Lisa Arthur</t>
  </si>
  <si>
    <t>el-Effendi</t>
  </si>
  <si>
    <t>https://www.linkedin.com/sales/profile/5370311,fN35,NAME_SEARCH?moduleKey=peopleSearchResults&amp;pageKey=sales-search3-people-refinement&amp;contextId=60BC92C971D70515801E49D6842B0000&amp;requestId=7b182405-c507-4f52-a228-b3297b14c5a5&amp;action=CLICK&amp;target=urn%3Ali%3AsalesLead%3A(-1%2C5370311)&amp;pageNumber=19&amp;targetEl=profilelink&amp;position=21&amp;trk=lss-serp-result-lead_photo</t>
  </si>
  <si>
    <t>alex.el-effendi@bumble.com</t>
  </si>
  <si>
    <t>Bumble</t>
  </si>
  <si>
    <t>Richard Mumby</t>
  </si>
  <si>
    <t>tslmarketing.com</t>
  </si>
  <si>
    <t>https://www.linkedin.com/sales/profile/2786897,72G6,NAME_SEARCH?moduleKey=peopleSearchResults&amp;pageKey=sales-search3-people-refinement&amp;contextId=60BC92C971D70515801E49D6842B0000&amp;requestId=7b182405-c507-4f52-a228-b3297b14c5a5&amp;action=CLICK&amp;target=urn%3Ali%3AsalesLead%3A(-1%2C2786897)&amp;pageNumber=19&amp;targetEl=profilelink&amp;position=22&amp;trk=lss-serp-result-lead_photo</t>
  </si>
  <si>
    <t>William Berry</t>
  </si>
  <si>
    <t>Assist A Boss</t>
  </si>
  <si>
    <t>https://www.linkedin.com/pub/alex-williamson-el-effendi/aa/b75/740</t>
  </si>
  <si>
    <t>Tue Jan 02 2018 05:50:26</t>
  </si>
  <si>
    <t>https://www.linkedin.com/sales/profile/374842814,r990,NAME_SEARCH?moduleKey=peopleSearchResults&amp;pageKey=sales-search3-people-refinement&amp;contextId=60BC92C971D70515801E49D6842B0000&amp;requestId=7b182405-c507-4f52-a228-b3297b14c5a5&amp;action=CLICK&amp;target=urn%3Ali%3AsalesLead%3A(-1%2C374842814)&amp;pageNumber=19&amp;targetEl=profilelink&amp;position=24&amp;trk=lss-serp-result-lead_photo</t>
  </si>
  <si>
    <t>John Kelly</t>
  </si>
  <si>
    <t>InsideView, Inc</t>
  </si>
  <si>
    <t>https://www.linkedin.com/sales/profile/8703062,Q3Sy,NAME_SEARCH?moduleKey=peopleSearchResults&amp;pageKey=sales-search3-people-refinement&amp;contextId=60BC92C971D70515801E49D6842B0000&amp;requestId=24284fbf-1ae4-4c41-b56e-4e4531bb67c8&amp;action=CLICK&amp;target=urn%3Ali%3AsalesLead%3A(-1%2C8703062)&amp;pageNumber=20&amp;targetEl=profilelink&amp;position=0&amp;trk=lss-serp-result-lead_photo</t>
  </si>
  <si>
    <t>Paul Turner</t>
  </si>
  <si>
    <t>https://www.linkedin.com/sales/profile/1039179,GIuX,NAME_SEARCH?moduleKey=peopleSearchResults&amp;pageKey=sales-search3-people-refinement&amp;contextId=60BC92C971D70515801E49D6842B0000&amp;requestId=24284fbf-1ae4-4c41-b56e-4e4531bb67c8&amp;action=CLICK&amp;target=urn%3Ali%3AsalesLead%3A(-1%2C1039179)&amp;pageNumber=20&amp;targetEl=profilelink&amp;position=2&amp;trk=lss-serp-result-lead_photo</t>
  </si>
  <si>
    <t>Richard Metzler</t>
  </si>
  <si>
    <t>uShip.com</t>
  </si>
  <si>
    <t>Chief Marketing Officer/Consultant</t>
  </si>
  <si>
    <t>https://www.linkedin.com/sales/profile/22041380,037Q,NAME_SEARCH?moduleKey=peopleSearchResults&amp;pageKey=sales-search3-people-refinement&amp;contextId=60BC92C971D70515801E49D6842B0000&amp;requestId=24284fbf-1ae4-4c41-b56e-4e4531bb67c8&amp;action=CLICK&amp;target=urn%3Ali%3AsalesLead%3A(-1%2C22041380)&amp;pageNumber=20&amp;targetEl=profilelink&amp;position=3&amp;trk=lss-serp-result-lead_photo</t>
  </si>
  <si>
    <t>Amanda Carty</t>
  </si>
  <si>
    <t>https://www.linkedin.com/sales/profile/8485680,Wy0v,NAME_SEARCH?moduleKey=peopleSearchResults&amp;pageKey=sales-search3-people-refinement&amp;contextId=60BC92C971D70515801E49D6842B0000&amp;requestId=24284fbf-1ae4-4c41-b56e-4e4531bb67c8&amp;action=CLICK&amp;target=urn%3Ali%3AsalesLead%3A(-1%2C8485680)&amp;pageNumber=20&amp;targetEl=profilelink&amp;position=7&amp;trk=lss-serp-result-lead_photo</t>
  </si>
  <si>
    <t>Neeraj Gunsagar</t>
  </si>
  <si>
    <t>https://www.linkedin.com/sales/profile/10791217,Sl3V,NAME_SEARCH?moduleKey=peopleSearchResults&amp;pageKey=sales-search3-people-refinement&amp;contextId=60BC92C971D70515801E49D6842B0000&amp;requestId=24284fbf-1ae4-4c41-b56e-4e4531bb67c8&amp;action=CLICK&amp;target=urn%3Ali%3AsalesLead%3A(-1%2C10791217)&amp;pageNumber=20&amp;targetEl=profilelink&amp;position=10&amp;trk=lss-serp-result-lead_photo</t>
  </si>
  <si>
    <t>Cheryl Sullivan</t>
  </si>
  <si>
    <t>https://www.linkedin.com/sales/profile/845070,yrTj,NAME_SEARCH?moduleKey=peopleSearchResults&amp;pageKey=sales-search3-people-refinement&amp;contextId=60BC92C971D70515801E49D6842B0000&amp;requestId=24284fbf-1ae4-4c41-b56e-4e4531bb67c8&amp;action=CLICK&amp;target=urn%3Ali%3AsalesLead%3A(-1%2C845070)&amp;pageNumber=20&amp;targetEl=profilelink&amp;position=11&amp;trk=lss-serp-result-lead_photo</t>
  </si>
  <si>
    <t>Lavin</t>
  </si>
  <si>
    <t>Wayne Ariola</t>
  </si>
  <si>
    <t>mlavin@amazon.com</t>
  </si>
  <si>
    <t>https://www.linkedin.com/sales/profile/93910,7VOA,NAME_SEARCH?moduleKey=peopleSearchResults&amp;pageKey=sales-search3-people-refinement&amp;contextId=60BC92C971D70515801E49D6842B0000&amp;requestId=24284fbf-1ae4-4c41-b56e-4e4531bb67c8&amp;action=CLICK&amp;target=urn%3Ali%3AsalesLead%3A(-1%2C93910)&amp;pageNumber=20&amp;targetEl=profilelink&amp;position=12&amp;trk=lss-serp-result-lead_photo</t>
  </si>
  <si>
    <t>varsitytutors.com</t>
  </si>
  <si>
    <t>Itamar Ankorion</t>
  </si>
  <si>
    <t>https://www.linkedin.com/pub/mike-lavin/1/62a/642</t>
  </si>
  <si>
    <t>https://www.linkedin.com/sales/profile/705449,b3T1,NAME_SEARCH?moduleKey=peopleSearchResults&amp;pageKey=sales-search3-people-refinement&amp;contextId=60BC92C971D70515801E49D6842B0000&amp;requestId=24284fbf-1ae4-4c41-b56e-4e4531bb67c8&amp;action=CLICK&amp;target=urn%3Ali%3AsalesLead%3A(-1%2C705449)&amp;pageNumber=20&amp;targetEl=profilelink&amp;position=13&amp;trk=lss-serp-result-lead_photo</t>
  </si>
  <si>
    <t>Tue Jan 02 2018 05:50:37</t>
  </si>
  <si>
    <t>Joe Boissy</t>
  </si>
  <si>
    <t>https://www.linkedin.com/sales/profile/1577826,gh7u,NAME_SEARCH?moduleKey=peopleSearchResults&amp;pageKey=sales-search3-people-refinement&amp;contextId=60BC92C971D70515801E49D6842B0000&amp;requestId=24284fbf-1ae4-4c41-b56e-4e4531bb67c8&amp;action=CLICK&amp;target=urn%3Ali%3AsalesLead%3A(-1%2C1577826)&amp;pageNumber=20&amp;targetEl=profilelink&amp;position=17&amp;trk=lss-serp-result-lead_photo</t>
  </si>
  <si>
    <t>Mark Lowry</t>
  </si>
  <si>
    <t>https://www.linkedin.com/sales/profile/2662100,42UI,NAME_SEARCH?moduleKey=peopleSearchResults&amp;pageKey=sales-search3-people-refinement&amp;contextId=60BC92C971D70515801E49D6842B0000&amp;requestId=24284fbf-1ae4-4c41-b56e-4e4531bb67c8&amp;action=CLICK&amp;target=urn%3Ali%3AsalesLead%3A(-1%2C2662100)&amp;pageNumber=20&amp;targetEl=profilelink&amp;position=20&amp;trk=lss-serp-result-lead_photo</t>
  </si>
  <si>
    <t>Larry Blasko</t>
  </si>
  <si>
    <t>https://www.linkedin.com/sales/profile/4698749,s-rT,NAME_SEARCH?moduleKey=peopleSearchResults&amp;pageKey=sales-search3-people-refinement&amp;contextId=60BC92C971D70515801E49D6842B0000&amp;requestId=24284fbf-1ae4-4c41-b56e-4e4531bb67c8&amp;action=CLICK&amp;target=urn%3Ali%3AsalesLead%3A(-1%2C4698749)&amp;pageNumber=20&amp;targetEl=profilelink&amp;position=21&amp;trk=lss-serp-result-lead_photo</t>
  </si>
  <si>
    <t>Kathy Jaques</t>
  </si>
  <si>
    <t>https://www.linkedin.com/sales/profile/1763908,OcXX,NAME_SEARCH?moduleKey=peopleSearchResults&amp;pageKey=sales-search3-people-refinement&amp;contextId=60BC92C971D70515801E49D6842B0000&amp;requestId=24284fbf-1ae4-4c41-b56e-4e4531bb67c8&amp;action=CLICK&amp;target=urn%3Ali%3AsalesLead%3A(-1%2C1763908)&amp;pageNumber=20&amp;targetEl=profilelink&amp;position=22&amp;trk=lss-serp-result-lead_photo</t>
  </si>
  <si>
    <t>Alys Reynders Scott</t>
  </si>
  <si>
    <t>https://www.linkedin.com/sales/profile/141052832,_LZJ,NAME_SEARCH?moduleKey=peopleSearchResults&amp;pageKey=sales-search3-people-refinement&amp;contextId=60BC92C971D70515801E49D6842B0000&amp;requestId=24284fbf-1ae4-4c41-b56e-4e4531bb67c8&amp;action=CLICK&amp;target=urn%3Ali%3AsalesLead%3A(-1%2C141052832)&amp;pageNumber=20&amp;targetEl=profilelink&amp;position=24&amp;trk=lss-serp-result-lead_photo</t>
  </si>
  <si>
    <t>David Bennett</t>
  </si>
  <si>
    <t>https://www.linkedin.com/sales/profile/2871098,NUnk,NAME_SEARCH?moduleKey=peopleSearchResults&amp;pageKey=sales-search3-people-refinement&amp;contextId=60BC92C971D70515801E49D6842B0000&amp;requestId=d8342184-0b1d-4441-b601-a2dfcba87e92&amp;action=CLICK&amp;target=urn%3Ali%3AsalesLead%3A(-1%2C2871098)&amp;pageNumber=21&amp;targetEl=profilelink&amp;position=2&amp;trk=lss-serp-result-lead_photo</t>
  </si>
  <si>
    <t>Alejandro</t>
  </si>
  <si>
    <t>Demetrius</t>
  </si>
  <si>
    <t>Keith Reed</t>
  </si>
  <si>
    <t>alejandro.demetrius@inline.dk</t>
  </si>
  <si>
    <t>Inline.dk AdWords SEO</t>
  </si>
  <si>
    <t>https://www.linkedin.com/sales/profile/72779014,Zmd5,NAME_SEARCH?moduleKey=peopleSearchResults&amp;pageKey=sales-search3-people-refinement&amp;contextId=60BC92C971D70515801E49D6842B0000&amp;requestId=d8342184-0b1d-4441-b601-a2dfcba87e92&amp;action=CLICK&amp;target=urn%3Ali%3AsalesLead%3A(-1%2C72779014)&amp;pageNumber=21&amp;targetEl=profilelink&amp;position=3&amp;trk=lss-serp-result-lead_photo</t>
  </si>
  <si>
    <t>medoc-llc.com</t>
  </si>
  <si>
    <t>Brian Cahak</t>
  </si>
  <si>
    <t>Clearhead: The Digital Optimization Company</t>
  </si>
  <si>
    <t>https://www.linkedin.com/sales/profile/4531624,_YWg,NAME_SEARCH?moduleKey=peopleSearchResults&amp;pageKey=sales-search3-people-refinement&amp;contextId=60BC92C971D70515801E49D6842B0000&amp;requestId=d8342184-0b1d-4441-b601-a2dfcba87e92&amp;action=CLICK&amp;target=urn%3Ali%3AsalesLead%3A(-1%2C4531624)&amp;pageNumber=21&amp;targetEl=profilelink&amp;position=4&amp;trk=lss-serp-result-lead_photo</t>
  </si>
  <si>
    <t>https://www.linkedin.com/pub/alejandro-demetrius/128/395/177</t>
  </si>
  <si>
    <t>Ed Montes</t>
  </si>
  <si>
    <t>Tue Jan 02 2018 05:50:50</t>
  </si>
  <si>
    <t>Glostrup</t>
  </si>
  <si>
    <t>https://www.linkedin.com/sales/profile/677211,yG7U,NAME_SEARCH?moduleKey=peopleSearchResults&amp;pageKey=sales-search3-people-refinement&amp;contextId=60BC92C971D70515801E49D6842B0000&amp;requestId=d8342184-0b1d-4441-b601-a2dfcba87e92&amp;action=CLICK&amp;target=urn%3Ali%3AsalesLead%3A(-1%2C677211)&amp;pageNumber=21&amp;targetEl=profilelink&amp;position=5&amp;trk=lss-serp-result-lead_photo</t>
  </si>
  <si>
    <t>Clarasvej 9</t>
  </si>
  <si>
    <t>2900</t>
  </si>
  <si>
    <t>Joy Nemitz</t>
  </si>
  <si>
    <t>https://www.linkedin.com/sales/profile/2081970,80F6,NAME_SEARCH?moduleKey=peopleSearchResults&amp;pageKey=sales-search3-people-refinement&amp;contextId=60BC92C971D70515801E49D6842B0000&amp;requestId=d8342184-0b1d-4441-b601-a2dfcba87e92&amp;action=CLICK&amp;target=urn%3Ali%3AsalesLead%3A(-1%2C2081970)&amp;pageNumber=21&amp;targetEl=profilelink&amp;position=13&amp;trk=lss-serp-result-lead_photo</t>
  </si>
  <si>
    <t>Scott Buchanan</t>
  </si>
  <si>
    <t>https://www.linkedin.com/sales/profile/5439251,_YF5,NAME_SEARCH?moduleKey=peopleSearchResults&amp;pageKey=sales-search3-people-refinement&amp;contextId=60BC92C971D70515801E49D6842B0000&amp;requestId=d8342184-0b1d-4441-b601-a2dfcba87e92&amp;action=CLICK&amp;target=urn%3Ali%3AsalesLead%3A(-1%2C5439251)&amp;pageNumber=21&amp;targetEl=profilelink&amp;position=15&amp;trk=lss-serp-result-lead_photo</t>
  </si>
  <si>
    <t>Ron Zoran</t>
  </si>
  <si>
    <t>Artem</t>
  </si>
  <si>
    <t>https://www.linkedin.com/sales/profile/4521383,GDp0,NAME_SEARCH?moduleKey=peopleSearchResults&amp;pageKey=sales-search3-people-refinement&amp;contextId=60BC92C971D70515801E49D6842B0000&amp;requestId=d8342184-0b1d-4441-b601-a2dfcba87e92&amp;action=CLICK&amp;target=urn%3Ali%3AsalesLead%3A(-1%2C4521383)&amp;pageNumber=21&amp;targetEl=profilelink&amp;position=19&amp;trk=lss-serp-result-lead_photo</t>
  </si>
  <si>
    <t>Chetverykov</t>
  </si>
  <si>
    <t>Peter J Weyman</t>
  </si>
  <si>
    <t>artemc@google.com</t>
  </si>
  <si>
    <t>https://www.linkedin.com/sales/profile/625393,B0I2,NAME_SEARCH?moduleKey=peopleSearchResults&amp;pageKey=sales-search3-people-refinement&amp;contextId=60BC92C971D70515801E49D6842B0000&amp;requestId=d8342184-0b1d-4441-b601-a2dfcba87e92&amp;action=CLICK&amp;target=urn%3Ali%3AsalesLead%3A(-1%2C625393)&amp;pageNumber=21&amp;targetEl=profilelink&amp;position=21&amp;trk=lss-serp-result-lead_photo</t>
  </si>
  <si>
    <t>Jennifer Wilga</t>
  </si>
  <si>
    <t>https://www.linkedin.com/pub/artem-chetverykov/3/b30/bb</t>
  </si>
  <si>
    <t>Tue Jan 02 2018 05:50:59</t>
  </si>
  <si>
    <t>https://www.linkedin.com/sales/profile/11841590,DJu6,NAME_SEARCH?moduleKey=peopleSearchResults&amp;pageKey=sales-search3-people-refinement&amp;contextId=60BC92C971D70515801E49D6842B0000&amp;requestId=d8342184-0b1d-4441-b601-a2dfcba87e92&amp;action=CLICK&amp;target=urn%3Ali%3AsalesLead%3A(-1%2C11841590)&amp;pageNumber=21&amp;targetEl=profilelink&amp;position=22&amp;trk=lss-serp-result-lead_photo</t>
  </si>
  <si>
    <t>Keith Wymbs</t>
  </si>
  <si>
    <t>Elemental Technologies (acquired by Amazon Web Services)</t>
  </si>
  <si>
    <t>https://www.linkedin.com/sales/profile/22063768,eG5b,NAME_SEARCH?moduleKey=peopleSearchResults&amp;pageKey=sales-search3-people-refinement&amp;contextId=60BC92C971D70515801E49D6842B0000&amp;requestId=d8342184-0b1d-4441-b601-a2dfcba87e92&amp;action=CLICK&amp;target=urn%3Ali%3AsalesLead%3A(-1%2C22063768)&amp;pageNumber=21&amp;targetEl=profilelink&amp;position=23&amp;trk=lss-serp-result-lead_photo</t>
  </si>
  <si>
    <t>Prashant Bhatia</t>
  </si>
  <si>
    <t>https://www.linkedin.com/sales/profile/3758358,Rg7E,NAME_SEARCH?moduleKey=peopleSearchResults&amp;pageKey=sales-search3-people-refinement&amp;contextId=60BC92C971D70515801E49D6842B0000&amp;requestId=d8342184-0b1d-4441-b601-a2dfcba87e92&amp;action=CLICK&amp;target=urn%3Ali%3AsalesLead%3A(-1%2C3758358)&amp;pageNumber=21&amp;targetEl=profilelink&amp;position=24&amp;trk=lss-serp-result-lead_photo</t>
  </si>
  <si>
    <t>Eyal Goldstein</t>
  </si>
  <si>
    <t>Tac</t>
  </si>
  <si>
    <t>tanderson@imdb.com</t>
  </si>
  <si>
    <t>https://www.linkedin.com/sales/profile/115125052,oeZU,NAME_SEARCH?moduleKey=peopleSearchResults&amp;pageKey=sales-search3-people-refinement&amp;contextId=60BC92C971D70515801E49D6842B0000&amp;requestId=b7ece941-e002-4586-a40f-38a0dcc3e14e&amp;action=CLICK&amp;target=urn%3Ali%3AsalesLead%3A(-1%2C115125052)&amp;pageNumber=22&amp;targetEl=profilelink&amp;position=3&amp;trk=lss-serp-result-lead_photo</t>
  </si>
  <si>
    <t>IMDb.com</t>
  </si>
  <si>
    <t>Michael Farb</t>
  </si>
  <si>
    <t>https://www.linkedin.com/sales/profile/4329157,qMod,NAME_SEARCH?moduleKey=peopleSearchResults&amp;pageKey=sales-search3-people-refinement&amp;contextId=60BC92C971D70515801E49D6842B0000&amp;requestId=b7ece941-e002-4586-a40f-38a0dcc3e14e&amp;action=CLICK&amp;target=urn%3Ali%3AsalesLead%3A(-1%2C4329157)&amp;pageNumber=22&amp;targetEl=profilelink&amp;position=5&amp;trk=lss-serp-result-lead_photo</t>
  </si>
  <si>
    <t>shore.com</t>
  </si>
  <si>
    <t>Ramsey McGrory</t>
  </si>
  <si>
    <t>https://www.linkedin.com/sales/profile/1363229,zeAd,NAME_SEARCH?moduleKey=peopleSearchResults&amp;pageKey=sales-search3-people-refinement&amp;contextId=60BC92C971D70515801E49D6842B0000&amp;requestId=b7ece941-e002-4586-a40f-38a0dcc3e14e&amp;action=CLICK&amp;target=urn%3Ali%3AsalesLead%3A(-1%2C1363229)&amp;pageNumber=22&amp;targetEl=profilelink&amp;position=6&amp;trk=lss-serp-result-lead_photo</t>
  </si>
  <si>
    <t>https://www.linkedin.com/pub/tac-anderson/2/26/9b2</t>
  </si>
  <si>
    <t>Jackie Schneider</t>
  </si>
  <si>
    <t>Tue Jan 02 2018 05:51:07</t>
  </si>
  <si>
    <t>https://www.linkedin.com/sales/profile/2317044,IBY2,NAME_SEARCH?moduleKey=peopleSearchResults&amp;pageKey=sales-search3-people-refinement&amp;contextId=60BC92C971D70515801E49D6842B0000&amp;requestId=b7ece941-e002-4586-a40f-38a0dcc3e14e&amp;action=CLICK&amp;target=urn%3Ali%3AsalesLead%3A(-1%2C2317044)&amp;pageNumber=22&amp;targetEl=profilelink&amp;position=7&amp;trk=lss-serp-result-lead_photo</t>
  </si>
  <si>
    <t>Aaron Stead</t>
  </si>
  <si>
    <t>https://www.linkedin.com/sales/profile/5399037,brph,NAME_SEARCH?moduleKey=peopleSearchResults&amp;pageKey=sales-search3-people-refinement&amp;contextId=60BC92C971D70515801E49D6842B0000&amp;requestId=b7ece941-e002-4586-a40f-38a0dcc3e14e&amp;action=CLICK&amp;target=urn%3Ali%3AsalesLead%3A(-1%2C5399037)&amp;pageNumber=22&amp;targetEl=profilelink&amp;position=10&amp;trk=lss-serp-result-lead_photo</t>
  </si>
  <si>
    <t>Justin Barney</t>
  </si>
  <si>
    <t>Pulse Secure</t>
  </si>
  <si>
    <t>https://www.linkedin.com/sales/profile/2925967,DKPJ,NAME_SEARCH?moduleKey=peopleSearchResults&amp;pageKey=sales-search3-people-refinement&amp;contextId=60BC92C971D70515801E49D6842B0000&amp;requestId=b7ece941-e002-4586-a40f-38a0dcc3e14e&amp;action=CLICK&amp;target=urn%3Ali%3AsalesLead%3A(-1%2C2925967)&amp;pageNumber=22&amp;targetEl=profilelink&amp;position=11&amp;trk=lss-serp-result-lead_photo</t>
  </si>
  <si>
    <t>Samuel Wood</t>
  </si>
  <si>
    <t>ERP Logic</t>
  </si>
  <si>
    <t>Cheng</t>
  </si>
  <si>
    <t>https://www.linkedin.com/sales/profile/4007612,pNHE,NAME_SEARCH?moduleKey=peopleSearchResults&amp;pageKey=sales-search3-people-refinement&amp;contextId=60BC92C971D70515801E49D6842B0000&amp;requestId=b7ece941-e002-4586-a40f-38a0dcc3e14e&amp;action=CLICK&amp;target=urn%3Ali%3AsalesLead%3A(-1%2C4007612)&amp;pageNumber=22&amp;targetEl=profilelink&amp;position=12&amp;trk=lss-serp-result-lead_photo</t>
  </si>
  <si>
    <t>rob@elementum.com</t>
  </si>
  <si>
    <t>Elementum SCM</t>
  </si>
  <si>
    <t>Jennifer Beaupre</t>
  </si>
  <si>
    <t>https://www.linkedin.com/sales/profile/11516839,5csv,NAME_SEARCH?moduleKey=peopleSearchResults&amp;pageKey=sales-search3-people-refinement&amp;contextId=60BC92C971D70515801E49D6842B0000&amp;requestId=b7ece941-e002-4586-a40f-38a0dcc3e14e&amp;action=CLICK&amp;target=urn%3Ali%3AsalesLead%3A(-1%2C11516839)&amp;pageNumber=22&amp;targetEl=profilelink&amp;position=13&amp;trk=lss-serp-result-lead_photo</t>
  </si>
  <si>
    <t>Jim Dawson</t>
  </si>
  <si>
    <t>Yellowbrick Data</t>
  </si>
  <si>
    <t>https://www.linkedin.com/pub/rob-cheng/0/192/2a3</t>
  </si>
  <si>
    <t>Tue Jan 02 2018 05:51:14</t>
  </si>
  <si>
    <t>https://www.linkedin.com/sales/profile/3053822,xLmA,NAME_SEARCH?moduleKey=peopleSearchResults&amp;pageKey=sales-search3-people-refinement&amp;contextId=60BC92C971D70515801E49D6842B0000&amp;requestId=b7ece941-e002-4586-a40f-38a0dcc3e14e&amp;action=CLICK&amp;target=urn%3Ali%3AsalesLead%3A(-1%2C3053822)&amp;pageNumber=22&amp;targetEl=profilelink&amp;position=15&amp;trk=lss-serp-result-lead_photo</t>
  </si>
  <si>
    <t>1300 Terra Bella Ave, Suite 200</t>
  </si>
  <si>
    <t>(650) 318-1491</t>
  </si>
  <si>
    <t>Gordon Burnes</t>
  </si>
  <si>
    <t>https://www.linkedin.com/sales/profile/4123618,pzCR,NAME_SEARCH?moduleKey=peopleSearchResults&amp;pageKey=sales-search3-people-refinement&amp;contextId=60BC92C971D70515801E49D6842B0000&amp;requestId=b7ece941-e002-4586-a40f-38a0dcc3e14e&amp;action=CLICK&amp;target=urn%3Ali%3AsalesLead%3A(-1%2C4123618)&amp;pageNumber=22&amp;targetEl=profilelink&amp;position=17&amp;trk=lss-serp-result-lead_photo</t>
  </si>
  <si>
    <t>John Raguin</t>
  </si>
  <si>
    <t>https://www.linkedin.com/sales/profile/8107928,sIvt,NAME_SEARCH?moduleKey=peopleSearchResults&amp;pageKey=sales-search3-people-refinement&amp;contextId=60BC92C971D70515801E49D6842B0000&amp;requestId=b7ece941-e002-4586-a40f-38a0dcc3e14e&amp;action=CLICK&amp;target=urn%3Ali%3AsalesLead%3A(-1%2C8107928)&amp;pageNumber=22&amp;targetEl=profilelink&amp;position=21&amp;trk=lss-serp-result-lead_photo</t>
  </si>
  <si>
    <t>R. Brooks Borcherding</t>
  </si>
  <si>
    <t>robin@flatiron.com</t>
  </si>
  <si>
    <t>https://www.linkedin.com/sales/profile/363508,Zn42,NAME_SEARCH?moduleKey=peopleSearchResults&amp;pageKey=sales-search3-people-refinement&amp;contextId=60BC92C971D70515801E49D6842B0000&amp;requestId=b7ece941-e002-4586-a40f-38a0dcc3e14e&amp;action=CLICK&amp;target=urn%3Ali%3AsalesLead%3A(-1%2C363508)&amp;pageNumber=22&amp;targetEl=profilelink&amp;position=22&amp;trk=lss-serp-result-lead_photo</t>
  </si>
  <si>
    <t>wordandbrown.com</t>
  </si>
  <si>
    <t>Tony Marzulli</t>
  </si>
  <si>
    <t>https://www.linkedin.com/pub/robin-shah/35/2bb/807</t>
  </si>
  <si>
    <t>https://www.linkedin.com/sales/profile/2148157,1Vu1,NAME_SEARCH?moduleKey=peopleSearchResults&amp;pageKey=sales-search3-people-refinement&amp;contextId=60BC92C971D70515801E49D6842B0000&amp;requestId=b7ece941-e002-4586-a40f-38a0dcc3e14e&amp;action=CLICK&amp;target=urn%3Ali%3AsalesLead%3A(-1%2C2148157)&amp;pageNumber=22&amp;targetEl=profilelink&amp;position=23&amp;trk=lss-serp-result-lead_photo</t>
  </si>
  <si>
    <t>Tue Jan 02 2018 05:51:22</t>
  </si>
  <si>
    <t>Nancy Sansom</t>
  </si>
  <si>
    <t>Charleston, South Carolina Area</t>
  </si>
  <si>
    <t>https://www.linkedin.com/sales/profile/11395836,PnKo,NAME_SEARCH?moduleKey=peopleSearchResults&amp;pageKey=sales-search3-people-refinement&amp;contextId=60BC92C971D70515801E49D6842B0000&amp;requestId=b7ece941-e002-4586-a40f-38a0dcc3e14e&amp;action=CLICK&amp;target=urn%3Ali%3AsalesLead%3A(-1%2C11395836)&amp;pageNumber=22&amp;targetEl=profilelink&amp;position=24&amp;trk=lss-serp-result-lead_photo</t>
  </si>
  <si>
    <t>Todd Schwartzrock</t>
  </si>
  <si>
    <t>https://www.linkedin.com/sales/profile/12718494,PwH0,NAME_SEARCH?moduleKey=peopleSearchResults&amp;pageKey=sales-search3-people-refinement&amp;contextId=60BC92C971D70515801E49D6842B0000&amp;requestId=213e8916-9cb5-4b36-946e-4a43666d9d98&amp;action=CLICK&amp;target=urn%3Ali%3AsalesLead%3A(-1%2C12718494)&amp;pageNumber=23&amp;targetEl=profilelink&amp;position=0&amp;trk=lss-serp-result-lead_photo</t>
  </si>
  <si>
    <t>Libby Duane Adams</t>
  </si>
  <si>
    <t>Alteryx, Inc.</t>
  </si>
  <si>
    <t>https://www.linkedin.com/sales/profile/9261273,2hjV,NAME_SEARCH?moduleKey=peopleSearchResults&amp;pageKey=sales-search3-people-refinement&amp;contextId=60BC92C971D70515801E49D6842B0000&amp;requestId=213e8916-9cb5-4b36-946e-4a43666d9d98&amp;action=CLICK&amp;target=urn%3Ali%3AsalesLead%3A(-1%2C9261273)&amp;pageNumber=23&amp;targetEl=profilelink&amp;position=2&amp;trk=lss-serp-result-lead_photo</t>
  </si>
  <si>
    <t>William Caraher</t>
  </si>
  <si>
    <t>jburton@usdm.com</t>
  </si>
  <si>
    <t>USDM Life Sciences</t>
  </si>
  <si>
    <t>midfieldconcession.com</t>
  </si>
  <si>
    <t>https://www.linkedin.com/sales/profile/17387893,xC4T,NAME_SEARCH?moduleKey=peopleSearchResults&amp;pageKey=sales-search3-people-refinement&amp;contextId=60BC92C971D70515801E49D6842B0000&amp;requestId=213e8916-9cb5-4b36-946e-4a43666d9d98&amp;action=CLICK&amp;target=urn%3Ali%3AsalesLead%3A(-1%2C17387893)&amp;pageNumber=23&amp;targetEl=profilelink&amp;position=3&amp;trk=lss-serp-result-lead_photo</t>
  </si>
  <si>
    <t>David T. Maffei</t>
  </si>
  <si>
    <t>President &amp; Chief Revenue Officer</t>
  </si>
  <si>
    <t>https://www.linkedin.com/pub/jeff-burton/32/297/39a</t>
  </si>
  <si>
    <t>Tue Jan 02 2018 05:51:29</t>
  </si>
  <si>
    <t>https://www.linkedin.com/sales/profile/3874570,ETQV,NAME_SEARCH?moduleKey=peopleSearchResults&amp;pageKey=sales-search3-people-refinement&amp;contextId=60BC92C971D70515801E49D6842B0000&amp;requestId=213e8916-9cb5-4b36-946e-4a43666d9d98&amp;action=CLICK&amp;target=urn%3Ali%3AsalesLead%3A(-1%2C3874570)&amp;pageNumber=23&amp;targetEl=profilelink&amp;position=6&amp;trk=lss-serp-result-lead_photo</t>
  </si>
  <si>
    <t>Ogi Kavazovic</t>
  </si>
  <si>
    <t>https://www.linkedin.com/sales/profile/139667,IPZ-,NAME_SEARCH?moduleKey=peopleSearchResults&amp;pageKey=sales-search3-people-refinement&amp;contextId=60BC92C971D70515801E49D6842B0000&amp;requestId=213e8916-9cb5-4b36-946e-4a43666d9d98&amp;action=CLICK&amp;target=urn%3Ali%3AsalesLead%3A(-1%2C139667)&amp;pageNumber=23&amp;targetEl=profilelink&amp;position=7&amp;trk=lss-serp-result-lead_photo</t>
  </si>
  <si>
    <t>Craig Sowell</t>
  </si>
  <si>
    <t>https://www.linkedin.com/sales/profile/138735567,Swmo,NAME_SEARCH?moduleKey=peopleSearchResults&amp;pageKey=sales-search3-people-refinement&amp;contextId=60BC92C971D70515801E49D6842B0000&amp;requestId=213e8916-9cb5-4b36-946e-4a43666d9d98&amp;action=CLICK&amp;target=urn%3Ali%3AsalesLead%3A(-1%2C138735567)&amp;pageNumber=23&amp;targetEl=profilelink&amp;position=9&amp;trk=lss-serp-result-lead_photo</t>
  </si>
  <si>
    <t>Jim Rogers</t>
  </si>
  <si>
    <t>https://www.linkedin.com/sales/profile/301790,UZdh,NAME_SEARCH?moduleKey=peopleSearchResults&amp;pageKey=sales-search3-people-refinement&amp;contextId=60BC92C971D70515801E49D6842B0000&amp;requestId=213e8916-9cb5-4b36-946e-4a43666d9d98&amp;action=CLICK&amp;target=urn%3Ali%3AsalesLead%3A(-1%2C301790)&amp;pageNumber=23&amp;targetEl=profilelink&amp;position=11&amp;trk=lss-serp-result-lead_photo</t>
  </si>
  <si>
    <t>Amede Hungerford</t>
  </si>
  <si>
    <t>https://www.linkedin.com/sales/profile/903238,lQ7X,NAME_SEARCH?moduleKey=peopleSearchResults&amp;pageKey=sales-search3-people-refinement&amp;contextId=60BC92C971D70515801E49D6842B0000&amp;requestId=213e8916-9cb5-4b36-946e-4a43666d9d98&amp;action=CLICK&amp;target=urn%3Ali%3AsalesLead%3A(-1%2C903238)&amp;pageNumber=23&amp;targetEl=profilelink&amp;position=12&amp;trk=lss-serp-result-lead_photo</t>
  </si>
  <si>
    <t>Dave Lemont</t>
  </si>
  <si>
    <t>Exa Corporation</t>
  </si>
  <si>
    <t>Chief Marketing Officer (Consulting basis)</t>
  </si>
  <si>
    <t>https://www.linkedin.com/sales/profile/25494691,MmAA,NAME_SEARCH?moduleKey=peopleSearchResults&amp;pageKey=sales-search3-people-refinement&amp;contextId=60BC92C971D70515801E49D6842B0000&amp;requestId=213e8916-9cb5-4b36-946e-4a43666d9d98&amp;action=CLICK&amp;target=urn%3Ali%3AsalesLead%3A(-1%2C25494691)&amp;pageNumber=23&amp;targetEl=profilelink&amp;position=20&amp;trk=lss-serp-result-lead_photo</t>
  </si>
  <si>
    <t>Joel Rosen</t>
  </si>
  <si>
    <t>abbyy.com</t>
  </si>
  <si>
    <t>https://www.linkedin.com/sales/profile/92788,UnlV,NAME_SEARCH?moduleKey=peopleSearchResults&amp;pageKey=sales-search3-people-refinement&amp;contextId=60BC92C971D70515801E49D6842B0000&amp;requestId=213e8916-9cb5-4b36-946e-4a43666d9d98&amp;action=CLICK&amp;target=urn%3Ali%3AsalesLead%3A(-1%2C92788)&amp;pageNumber=23&amp;targetEl=profilelink&amp;position=21&amp;trk=lss-serp-result-lead_photo</t>
  </si>
  <si>
    <t>Lynda Radosevich</t>
  </si>
  <si>
    <t>https://www.linkedin.com/sales/profile/2966758,O4BX,NAME_SEARCH?moduleKey=peopleSearchResults&amp;pageKey=sales-search3-people-refinement&amp;contextId=60BC92C971D70515801E49D6842B0000&amp;requestId=213e8916-9cb5-4b36-946e-4a43666d9d98&amp;action=CLICK&amp;target=urn%3Ali%3AsalesLead%3A(-1%2C2966758)&amp;pageNumber=23&amp;targetEl=profilelink&amp;position=24&amp;trk=lss-serp-result-lead_photo</t>
  </si>
  <si>
    <t>Jamie Adams</t>
  </si>
  <si>
    <t>Scorpion Internet Marketing</t>
  </si>
  <si>
    <t>https://www.linkedin.com/sales/profile/11226615,rpDh,NAME_SEARCH?moduleKey=peopleSearchResults&amp;pageKey=sales-search3-people-refinement&amp;contextId=60BC92C971D70515801E49D6842B0000&amp;requestId=ec3b59a0-f59c-44ce-a72b-c8c40efeb860&amp;action=CLICK&amp;target=urn%3Ali%3AsalesLead%3A(-1%2C11226615)&amp;pageNumber=24&amp;targetEl=profilelink&amp;position=0&amp;trk=lss-serp-result-lead_photo</t>
  </si>
  <si>
    <t>David Sturtz</t>
  </si>
  <si>
    <t>https://www.linkedin.com/sales/profile/451570,GyeA,NAME_SEARCH?moduleKey=peopleSearchResults&amp;pageKey=sales-search3-people-refinement&amp;contextId=60BC92C971D70515801E49D6842B0000&amp;requestId=ec3b59a0-f59c-44ce-a72b-c8c40efeb860&amp;action=CLICK&amp;target=urn%3Ali%3AsalesLead%3A(-1%2C451570)&amp;pageNumber=24&amp;targetEl=profilelink&amp;position=6&amp;trk=lss-serp-result-lead_photo</t>
  </si>
  <si>
    <t>Richard Pasewark</t>
  </si>
  <si>
    <t>https://www.linkedin.com/sales/profile/6582983,ffhN,NAME_SEARCH?moduleKey=peopleSearchResults&amp;pageKey=sales-search3-people-refinement&amp;contextId=60BC92C971D70515801E49D6842B0000&amp;requestId=ec3b59a0-f59c-44ce-a72b-c8c40efeb860&amp;action=CLICK&amp;target=urn%3Ali%3AsalesLead%3A(-1%2C6582983)&amp;pageNumber=24&amp;targetEl=profilelink&amp;position=8&amp;trk=lss-serp-result-lead_photo</t>
  </si>
  <si>
    <t>Jonathan Bumba</t>
  </si>
  <si>
    <t>Cloud Technology Partners</t>
  </si>
  <si>
    <t>https://www.linkedin.com/sales/profile/6731525,By7w,NAME_SEARCH?moduleKey=peopleSearchResults&amp;pageKey=sales-search3-people-refinement&amp;contextId=60BC92C971D70515801E49D6842B0000&amp;requestId=ec3b59a0-f59c-44ce-a72b-c8c40efeb860&amp;action=CLICK&amp;target=urn%3Ali%3AsalesLead%3A(-1%2C6731525)&amp;pageNumber=24&amp;targetEl=profilelink&amp;position=10&amp;trk=lss-serp-result-lead_photo</t>
  </si>
  <si>
    <t>Sal Uslugil</t>
  </si>
  <si>
    <t>https://www.linkedin.com/sales/profile/26606658,_nP3,NAME_SEARCH?moduleKey=peopleSearchResults&amp;pageKey=sales-search3-people-refinement&amp;contextId=60BC92C971D70515801E49D6842B0000&amp;requestId=ec3b59a0-f59c-44ce-a72b-c8c40efeb860&amp;action=CLICK&amp;target=urn%3Ali%3AsalesLead%3A(-1%2C26606658)&amp;pageNumber=24&amp;targetEl=profilelink&amp;position=15&amp;trk=lss-serp-result-lead_photo</t>
  </si>
  <si>
    <t>Ian Miller</t>
  </si>
  <si>
    <t>https://www.linkedin.com/sales/profile/24527876,mWsv,NAME_SEARCH?moduleKey=peopleSearchResults&amp;pageKey=sales-search3-people-refinement&amp;contextId=60BC92C971D70515801E49D6842B0000&amp;requestId=ec3b59a0-f59c-44ce-a72b-c8c40efeb860&amp;action=CLICK&amp;target=urn%3Ali%3AsalesLead%3A(-1%2C24527876)&amp;pageNumber=24&amp;targetEl=profilelink&amp;position=16&amp;trk=lss-serp-result-lead_photo</t>
  </si>
  <si>
    <t>Raj Shah</t>
  </si>
  <si>
    <t>https://www.linkedin.com/sales/profile/201221,zlGG,NAME_SEARCH?moduleKey=peopleSearchResults&amp;pageKey=sales-search3-people-refinement&amp;contextId=60BC92C971D70515801E49D6842B0000&amp;requestId=ec3b59a0-f59c-44ce-a72b-c8c40efeb860&amp;action=CLICK&amp;target=urn%3Ali%3AsalesLead%3A(-1%2C201221)&amp;pageNumber=24&amp;targetEl=profilelink&amp;position=19&amp;trk=lss-serp-result-lead_photo</t>
  </si>
  <si>
    <t>Greg Shorten</t>
  </si>
  <si>
    <t>Raleigh-Durham, North Carolina Area</t>
  </si>
  <si>
    <t>https://www.linkedin.com/sales/profile/6080139,VtAk,NAME_SEARCH?moduleKey=peopleSearchResults&amp;pageKey=sales-search3-people-refinement&amp;contextId=60BC92C971D70515801E49D6842B0000&amp;requestId=ec3b59a0-f59c-44ce-a72b-c8c40efeb860&amp;action=CLICK&amp;target=urn%3Ali%3AsalesLead%3A(-1%2C6080139)&amp;pageNumber=24&amp;targetEl=profilelink&amp;position=20&amp;trk=lss-serp-result-lead_photo</t>
  </si>
  <si>
    <t>Scott Hebert</t>
  </si>
  <si>
    <t>https://www.linkedin.com/sales/profile/3593122,RjOT,NAME_SEARCH?moduleKey=peopleSearchResults&amp;pageKey=sales-search3-people-refinement&amp;contextId=60BC92C971D70515801E49D6842B0000&amp;requestId=ec3b59a0-f59c-44ce-a72b-c8c40efeb860&amp;action=CLICK&amp;target=urn%3Ali%3AsalesLead%3A(-1%2C3593122)&amp;pageNumber=24&amp;targetEl=profilelink&amp;position=24&amp;trk=lss-serp-result-lead_photo</t>
  </si>
  <si>
    <t>Carter Holland</t>
  </si>
  <si>
    <t>https://www.linkedin.com/sales/profile/170906,SkQC,NAME_SEARCH?moduleKey=peopleSearchResults&amp;pageKey=sales-search3-people-refinement&amp;contextId=60BC92C971D70515801E49D6842B0000&amp;requestId=026d2f64-3570-4fdf-aaaf-09dff2d25119&amp;action=CLICK&amp;target=urn%3Ali%3AsalesLead%3A(-1%2C170906)&amp;pageNumber=25&amp;targetEl=profilelink&amp;position=3&amp;trk=lss-serp-result-lead_photo</t>
  </si>
  <si>
    <t>Matthew Neagle</t>
  </si>
  <si>
    <t>https://www.linkedin.com/sales/profile/1207205,kbwY,NAME_SEARCH?moduleKey=peopleSearchResults&amp;pageKey=sales-search3-people-refinement&amp;contextId=60BC92C971D70515801E49D6842B0000&amp;requestId=026d2f64-3570-4fdf-aaaf-09dff2d25119&amp;action=CLICK&amp;target=urn%3Ali%3AsalesLead%3A(-1%2C1207205)&amp;pageNumber=25&amp;targetEl=profilelink&amp;position=4&amp;trk=lss-serp-result-lead_photo</t>
  </si>
  <si>
    <t>Louis Bucciarelli</t>
  </si>
  <si>
    <t>https://www.linkedin.com/sales/profile/6746558,F36D,NAME_SEARCH?moduleKey=peopleSearchResults&amp;pageKey=sales-search3-people-refinement&amp;contextId=60BC92C971D70515801E49D6842B0000&amp;requestId=026d2f64-3570-4fdf-aaaf-09dff2d25119&amp;action=CLICK&amp;target=urn%3Ali%3AsalesLead%3A(-1%2C6746558)&amp;pageNumber=25&amp;targetEl=profilelink&amp;position=10&amp;trk=lss-serp-result-lead_photo</t>
  </si>
  <si>
    <t>Gerard Sample</t>
  </si>
  <si>
    <t>MST Solutions</t>
  </si>
  <si>
    <t>https://www.linkedin.com/sales/profile/232736,RJyE,NAME_SEARCH?moduleKey=peopleSearchResults&amp;pageKey=sales-search3-people-refinement&amp;contextId=60BC92C971D70515801E49D6842B0000&amp;requestId=026d2f64-3570-4fdf-aaaf-09dff2d25119&amp;action=CLICK&amp;target=urn%3Ali%3AsalesLead%3A(-1%2C232736)&amp;pageNumber=25&amp;targetEl=profilelink&amp;position=15&amp;trk=lss-serp-result-lead_photo</t>
  </si>
  <si>
    <t>Mark Roth</t>
  </si>
  <si>
    <t>https://www.linkedin.com/sales/profile/6566135,jlQq,NAME_SEARCH?moduleKey=peopleSearchResults&amp;pageKey=sales-search3-people-refinement&amp;contextId=60BC92C971D70515801E49D6842B0000&amp;requestId=026d2f64-3570-4fdf-aaaf-09dff2d25119&amp;action=CLICK&amp;target=urn%3Ali%3AsalesLead%3A(-1%2C6566135)&amp;pageNumber=25&amp;targetEl=profilelink&amp;position=16&amp;trk=lss-serp-result-lead_photo</t>
  </si>
  <si>
    <t>David Wilkins</t>
  </si>
  <si>
    <t>https://www.linkedin.com/sales/profile/7320847,mh3-,NAME_SEARCH?moduleKey=peopleSearchResults&amp;pageKey=sales-search3-people-refinement&amp;contextId=60BC92C971D70515801E49D6842B0000&amp;requestId=026d2f64-3570-4fdf-aaaf-09dff2d25119&amp;action=CLICK&amp;target=urn%3Ali%3AsalesLead%3A(-1%2C7320847)&amp;pageNumber=25&amp;targetEl=profilelink&amp;position=21&amp;trk=lss-serp-result-lead_photo</t>
  </si>
  <si>
    <t>Stuart Spiegel</t>
  </si>
  <si>
    <t>https://www.linkedin.com/sales/profile/469963,5Zz1,NAME_SEARCH?moduleKey=peopleSearchResults&amp;pageKey=sales-search3-people-refinement&amp;contextId=60BC92C971D70515801E49D6842B0000&amp;requestId=026d2f64-3570-4fdf-aaaf-09dff2d25119&amp;action=CLICK&amp;target=urn%3Ali%3AsalesLead%3A(-1%2C469963)&amp;pageNumber=25&amp;targetEl=profilelink&amp;position=22&amp;trk=lss-serp-result-lead_photo</t>
  </si>
  <si>
    <t>Kirk Dauksavage</t>
  </si>
  <si>
    <t>https://www.linkedin.com/sales/profile/690923,e0LY,NAME_SEARCH?moduleKey=peopleSearchResults&amp;pageKey=sales-search3-people-refinement&amp;contextId=60BC92C971D70515801E49D6842B0000&amp;requestId=026d2f64-3570-4fdf-aaaf-09dff2d25119&amp;action=CLICK&amp;target=urn%3Ali%3AsalesLead%3A(-1%2C690923)&amp;pageNumber=25&amp;targetEl=profilelink&amp;position=24&amp;trk=lss-serp-result-lead_photo</t>
  </si>
  <si>
    <t>Shari Rudolph</t>
  </si>
  <si>
    <t>https://www.linkedin.com/sales/profile/2379847,WL3R,NAME_SEARCH?moduleKey=peopleSearchResults&amp;pageKey=sales-search3-people-refinement&amp;contextId=60BC92C971D70515801E49D6842B0000&amp;requestId=e02ac8d9-6de1-48e4-9f68-7fa963eee2b4&amp;action=CLICK&amp;target=urn%3Ali%3AsalesLead%3A(-1%2C2379847)&amp;pageNumber=27&amp;targetEl=profilelink&amp;position=6&amp;trk=lss-serp-result-lead_photo</t>
  </si>
  <si>
    <t>Jay Blandford</t>
  </si>
  <si>
    <t>https://www.linkedin.com/sales/profile/84163553,EOyT,NAME_SEARCH?moduleKey=peopleSearchResults&amp;pageKey=sales-search3-people-refinement&amp;contextId=60BC92C971D70515801E49D6842B0000&amp;requestId=e02ac8d9-6de1-48e4-9f68-7fa963eee2b4&amp;action=CLICK&amp;target=urn%3Ali%3AsalesLead%3A(-1%2C84163553)&amp;pageNumber=27&amp;targetEl=profilelink&amp;position=10&amp;trk=lss-serp-result-lead_photo</t>
  </si>
  <si>
    <t>Bryan Estep</t>
  </si>
  <si>
    <t>https://www.linkedin.com/sales/profile/39318057,jtW9,NAME_SEARCH?moduleKey=peopleSearchResults&amp;pageKey=sales-search3-people-refinement&amp;contextId=60BC92C971D70515801E49D6842B0000&amp;requestId=e02ac8d9-6de1-48e4-9f68-7fa963eee2b4&amp;action=CLICK&amp;target=urn%3Ali%3AsalesLead%3A(-1%2C39318057)&amp;pageNumber=27&amp;targetEl=profilelink&amp;position=12&amp;trk=lss-serp-result-lead_photo</t>
  </si>
  <si>
    <t>Erdal Yazmaci</t>
  </si>
  <si>
    <t>Cardtek Group</t>
  </si>
  <si>
    <t>https://www.linkedin.com/sales/profile/34749316,trgg,NAME_SEARCH?moduleKey=peopleSearchResults&amp;pageKey=sales-search3-people-refinement&amp;contextId=60BC92C971D70515801E49D6842B0000&amp;requestId=e02ac8d9-6de1-48e4-9f68-7fa963eee2b4&amp;action=CLICK&amp;target=urn%3Ali%3AsalesLead%3A(-1%2C34749316)&amp;pageNumber=27&amp;targetEl=profilelink&amp;position=14&amp;trk=lss-serp-result-lead_photo</t>
  </si>
  <si>
    <t>Samantha Robin</t>
  </si>
  <si>
    <t>https://www.linkedin.com/sales/profile/180799406,D43g,NAME_SEARCH?moduleKey=peopleSearchResults&amp;pageKey=sales-search3-people-refinement&amp;contextId=60BC92C971D70515801E49D6842B0000&amp;requestId=e02ac8d9-6de1-48e4-9f68-7fa963eee2b4&amp;action=CLICK&amp;target=urn%3Ali%3AsalesLead%3A(-1%2C180799406)&amp;pageNumber=27&amp;targetEl=profilelink&amp;position=19&amp;trk=lss-serp-result-lead_photo</t>
  </si>
  <si>
    <t>Jason Riback</t>
  </si>
  <si>
    <t>https://www.linkedin.com/sales/profile/26719746,YMWI,NAME_SEARCH?moduleKey=peopleSearchResults&amp;pageKey=sales-search3-people-refinement&amp;contextId=60BC92C971D70515801E49D6842B0000&amp;requestId=e02ac8d9-6de1-48e4-9f68-7fa963eee2b4&amp;action=CLICK&amp;target=urn%3Ali%3AsalesLead%3A(-1%2C26719746)&amp;pageNumber=27&amp;targetEl=profilelink&amp;position=20&amp;trk=lss-serp-result-lead_photo</t>
  </si>
  <si>
    <t>Marianne Collins</t>
  </si>
  <si>
    <t>SourceMedia</t>
  </si>
  <si>
    <t>https://www.linkedin.com/sales/profile/29299619,Zfor,NAME_SEARCH?moduleKey=peopleSearchResults&amp;pageKey=sales-search3-people-refinement&amp;contextId=60BC92C971D70515801E49D6842B0000&amp;requestId=cca3a473-8bdb-4596-aa56-d9918b07120c&amp;action=CLICK&amp;target=urn%3Ali%3AsalesLead%3A(-1%2C29299619)&amp;pageNumber=28&amp;targetEl=profilelink&amp;position=9&amp;trk=lss-serp-result-lead_photo</t>
  </si>
  <si>
    <t>Marcus A. Higgins</t>
  </si>
  <si>
    <t>Madison, Wisconsin Area</t>
  </si>
  <si>
    <t>https://www.linkedin.com/sales/profile/45509049,ySjt,NAME_SEARCH?moduleKey=peopleSearchResults&amp;pageKey=sales-search3-people-refinement&amp;contextId=60BC92C971D70515801E49D6842B0000&amp;requestId=cca3a473-8bdb-4596-aa56-d9918b07120c&amp;action=CLICK&amp;target=urn%3Ali%3AsalesLead%3A(-1%2C45509049)&amp;pageNumber=28&amp;targetEl=profilelink&amp;position=13&amp;trk=lss-serp-result-lead_photo</t>
  </si>
  <si>
    <t>Cory Van Arsdale</t>
  </si>
  <si>
    <t>https://www.linkedin.com/sales/profile/37669023,qGor,NAME_SEARCH?moduleKey=peopleSearchResults&amp;pageKey=sales-search3-people-refinement&amp;contextId=60BC92C971D70515801E49D6842B0000&amp;requestId=cca3a473-8bdb-4596-aa56-d9918b07120c&amp;action=CLICK&amp;target=urn%3Ali%3AsalesLead%3A(-1%2C37669023)&amp;pageNumber=28&amp;targetEl=profilelink&amp;position=21&amp;trk=lss-serp-result-lead_photo</t>
  </si>
  <si>
    <t>Yvonne Chen</t>
  </si>
  <si>
    <t>Udemy</t>
  </si>
  <si>
    <t>https://www.linkedin.com/sales/profile/16251588,8pJu,NAME_SEARCH?moduleKey=peopleSearchResults&amp;pageKey=sales-search3-people-refinement&amp;contextId=60BC92C971D70515801E49D6842B0000&amp;requestId=234a564c-b796-4d4e-b3ce-b36d65d2c6de&amp;action=CLICK&amp;target=urn%3Ali%3AsalesLead%3A(-1%2C16251588)&amp;pageNumber=32&amp;targetEl=profilelink&amp;position=1&amp;trk=lss-serp-result-lead_photo</t>
  </si>
  <si>
    <t>Drew Herd</t>
  </si>
  <si>
    <t>Stroz Friedberg, an Aon company</t>
  </si>
  <si>
    <t>https://www.linkedin.com/sales/profile/4680182,l_sL,NAME_SEARCH?moduleKey=peopleSearchResults&amp;pageKey=sales-search3-people-refinement&amp;contextId=60BC92C971D70515801E49D6842B0000&amp;requestId=234a564c-b796-4d4e-b3ce-b36d65d2c6de&amp;action=CLICK&amp;target=urn%3Ali%3AsalesLead%3A(-1%2C4680182)&amp;pageNumber=32&amp;targetEl=profilelink&amp;position=6&amp;trk=lss-serp-result-lead_photo</t>
  </si>
  <si>
    <t>Rajesh Venkatachalam</t>
  </si>
  <si>
    <t>Accelerite</t>
  </si>
  <si>
    <t>https://www.linkedin.com/sales/profile/16224715,6N5x,NAME_SEARCH?moduleKey=peopleSearchResults&amp;pageKey=sales-search3-people-refinement&amp;contextId=60BC92C971D70515801E49D6842B0000&amp;requestId=234a564c-b796-4d4e-b3ce-b36d65d2c6de&amp;action=CLICK&amp;target=urn%3Ali%3AsalesLead%3A(-1%2C16224715)&amp;pageNumber=32&amp;targetEl=profilelink&amp;position=7&amp;trk=lss-serp-result-lead_photo</t>
  </si>
  <si>
    <t>Kyle Tibbitts</t>
  </si>
  <si>
    <t>Opendoor.com</t>
  </si>
  <si>
    <t>https://www.linkedin.com/sales/profile/13691917,T5vP,NAME_SEARCH?moduleKey=peopleSearchResults&amp;pageKey=sales-search3-people-refinement&amp;contextId=60BC92C971D70515801E49D6842B0000&amp;requestId=234a564c-b796-4d4e-b3ce-b36d65d2c6de&amp;action=CLICK&amp;target=urn%3Ali%3AsalesLead%3A(-1%2C13691917)&amp;pageNumber=32&amp;targetEl=profilelink&amp;position=8&amp;trk=lss-serp-result-lead_photo</t>
  </si>
  <si>
    <t>Mike Kim</t>
  </si>
  <si>
    <t>https://www.linkedin.com/sales/profile/3480892,F2Rk,NAME_SEARCH?moduleKey=peopleSearchResults&amp;pageKey=sales-search3-people-refinement&amp;contextId=60BC92C971D70515801E49D6842B0000&amp;requestId=234a564c-b796-4d4e-b3ce-b36d65d2c6de&amp;action=CLICK&amp;target=urn%3Ali%3AsalesLead%3A(-1%2C3480892)&amp;pageNumber=32&amp;targetEl=profilelink&amp;position=9&amp;trk=lss-serp-result-lead_photo</t>
  </si>
  <si>
    <t>Jeff Yoshimura</t>
  </si>
  <si>
    <t>ELASTIC</t>
  </si>
  <si>
    <t>https://www.linkedin.com/sales/profile/9221,trnV,NAME_SEARCH?moduleKey=peopleSearchResults&amp;pageKey=sales-search3-people-refinement&amp;contextId=60BC92C971D70515801E49D6842B0000&amp;requestId=234a564c-b796-4d4e-b3ce-b36d65d2c6de&amp;action=CLICK&amp;target=urn%3Ali%3AsalesLead%3A(-1%2C9221)&amp;pageNumber=32&amp;targetEl=profilelink&amp;position=10&amp;trk=lss-serp-result-lead_photo</t>
  </si>
  <si>
    <t>Brett Browman</t>
  </si>
  <si>
    <t>https://www.linkedin.com/sales/profile/22525928,cavH,NAME_SEARCH?moduleKey=peopleSearchResults&amp;pageKey=sales-search3-people-refinement&amp;contextId=60BC92C971D70515801E49D6842B0000&amp;requestId=234a564c-b796-4d4e-b3ce-b36d65d2c6de&amp;action=CLICK&amp;target=urn%3Ali%3AsalesLead%3A(-1%2C22525928)&amp;pageNumber=32&amp;targetEl=profilelink&amp;position=11&amp;trk=lss-serp-result-lead_photo</t>
  </si>
  <si>
    <t>Francis Larkin</t>
  </si>
  <si>
    <t>Pinterest</t>
  </si>
  <si>
    <t>https://www.linkedin.com/sales/profile/2575748,_XI5,NAME_SEARCH?moduleKey=peopleSearchResults&amp;pageKey=sales-search3-people-refinement&amp;contextId=60BC92C971D70515801E49D6842B0000&amp;requestId=234a564c-b796-4d4e-b3ce-b36d65d2c6de&amp;action=CLICK&amp;target=urn%3Ali%3AsalesLead%3A(-1%2C2575748)&amp;pageNumber=32&amp;targetEl=profilelink&amp;position=12&amp;trk=lss-serp-result-lead_photo</t>
  </si>
  <si>
    <t>Mijin Kim</t>
  </si>
  <si>
    <t>Memebox Corporation</t>
  </si>
  <si>
    <t>https://www.linkedin.com/sales/profile/12638076,cvnm,NAME_SEARCH?moduleKey=peopleSearchResults&amp;pageKey=sales-search3-people-refinement&amp;contextId=60BC92C971D70515801E49D6842B0000&amp;requestId=234a564c-b796-4d4e-b3ce-b36d65d2c6de&amp;action=CLICK&amp;target=urn%3Ali%3AsalesLead%3A(-1%2C12638076)&amp;pageNumber=32&amp;targetEl=profilelink&amp;position=13&amp;trk=lss-serp-result-lead_photo</t>
  </si>
  <si>
    <t>Erik Newton</t>
  </si>
  <si>
    <t>https://www.linkedin.com/sales/profile/3058235,tZK9,NAME_SEARCH?moduleKey=peopleSearchResults&amp;pageKey=sales-search3-people-refinement&amp;contextId=60BC92C971D70515801E49D6842B0000&amp;requestId=234a564c-b796-4d4e-b3ce-b36d65d2c6de&amp;action=CLICK&amp;target=urn%3Ali%3AsalesLead%3A(-1%2C3058235)&amp;pageNumber=32&amp;targetEl=profilelink&amp;position=19&amp;trk=lss-serp-result-lead_photo</t>
  </si>
  <si>
    <t>Devon Watts</t>
  </si>
  <si>
    <t>Asana</t>
  </si>
  <si>
    <t>https://www.linkedin.com/sales/profile/20195965,4xb8,NAME_SEARCH?moduleKey=peopleSearchResults&amp;pageKey=sales-search3-people-refinement&amp;contextId=60BC92C971D70515801E49D6842B0000&amp;requestId=234a564c-b796-4d4e-b3ce-b36d65d2c6de&amp;action=CLICK&amp;target=urn%3Ali%3AsalesLead%3A(-1%2C20195965)&amp;pageNumber=32&amp;targetEl=profilelink&amp;position=24&amp;trk=lss-serp-result-lead_photo</t>
  </si>
  <si>
    <t>Giancarlo Hirsch</t>
  </si>
  <si>
    <t>Glocomms</t>
  </si>
  <si>
    <t>https://www.linkedin.com/sales/profile/396693507,naLN,NAME_SEARCH?moduleKey=peopleSearchResults&amp;pageKey=sales-search3-people-refinement&amp;contextId=60BC92C971D70515801E49D6842B0000&amp;requestId=2e5da153-bc06-43d3-8583-1044be925667&amp;action=CLICK&amp;target=urn%3Ali%3AsalesLead%3A(-1%2C396693507)&amp;pageNumber=33&amp;targetEl=profilelink&amp;position=2&amp;trk=lss-serp-result-lead_photo</t>
  </si>
  <si>
    <t>Jeff Roberto</t>
  </si>
  <si>
    <t>PicsArt Inc.</t>
  </si>
  <si>
    <t>https://www.linkedin.com/sales/profile/7705,MLDx,NAME_SEARCH?moduleKey=peopleSearchResults&amp;pageKey=sales-search3-people-refinement&amp;contextId=60BC92C971D70515801E49D6842B0000&amp;requestId=2e5da153-bc06-43d3-8583-1044be925667&amp;action=CLICK&amp;target=urn%3Ali%3AsalesLead%3A(-1%2C7705)&amp;pageNumber=33&amp;targetEl=profilelink&amp;position=3&amp;trk=lss-serp-result-lead_photo</t>
  </si>
  <si>
    <t>John Russ</t>
  </si>
  <si>
    <t>NerdWallet</t>
  </si>
  <si>
    <t>https://www.linkedin.com/sales/profile/3656954,KyWn,NAME_SEARCH?moduleKey=peopleSearchResults&amp;pageKey=sales-search3-people-refinement&amp;contextId=60BC92C971D70515801E49D6842B0000&amp;requestId=2e5da153-bc06-43d3-8583-1044be925667&amp;action=CLICK&amp;target=urn%3Ali%3AsalesLead%3A(-1%2C3656954)&amp;pageNumber=33&amp;targetEl=profilelink&amp;position=8&amp;trk=lss-serp-result-lead_photo</t>
  </si>
  <si>
    <t>Jessica Goulart</t>
  </si>
  <si>
    <t>Born Group</t>
  </si>
  <si>
    <t>Strain</t>
  </si>
  <si>
    <t>daniel@dstechsolutions.com</t>
  </si>
  <si>
    <t>DSTech Solutions</t>
  </si>
  <si>
    <t>https://www.linkedin.com/sales/profile/213733055,lG6E,NAME_SEARCH?moduleKey=peopleSearchResults&amp;pageKey=sales-search3-people-refinement&amp;contextId=60BC92C971D70515801E49D6842B0000&amp;requestId=2e5da153-bc06-43d3-8583-1044be925667&amp;action=CLICK&amp;target=urn%3Ali%3AsalesLead%3A(-1%2C213733055)&amp;pageNumber=33&amp;targetEl=profilelink&amp;position=10&amp;trk=lss-serp-result-lead_photo</t>
  </si>
  <si>
    <t>Nicholas Chase</t>
  </si>
  <si>
    <t>Mirantis</t>
  </si>
  <si>
    <t>yourmembership.com</t>
  </si>
  <si>
    <t>Greenville, South Carolina Area</t>
  </si>
  <si>
    <t>https://www.linkedin.com/sales/profile/5863195,ShW3,NAME_SEARCH?moduleKey=peopleSearchResults&amp;pageKey=sales-search3-people-refinement&amp;contextId=60BC92C971D70515801E49D6842B0000&amp;requestId=2e5da153-bc06-43d3-8583-1044be925667&amp;action=CLICK&amp;target=urn%3Ali%3AsalesLead%3A(-1%2C5863195)&amp;pageNumber=33&amp;targetEl=profilelink&amp;position=11&amp;trk=lss-serp-result-lead_photo</t>
  </si>
  <si>
    <t>Heather Meeker</t>
  </si>
  <si>
    <t>Head Of Corporate Marketing</t>
  </si>
  <si>
    <t>https://www.linkedin.com/pub/daniel-strain/18/373/47b</t>
  </si>
  <si>
    <t>Tue Jan 02 2018 05:51:57</t>
  </si>
  <si>
    <t>https://www.linkedin.com/sales/profile/5491686,dnI_,NAME_SEARCH?moduleKey=peopleSearchResults&amp;pageKey=sales-search3-people-refinement&amp;contextId=60BC92C971D70515801E49D6842B0000&amp;requestId=2e5da153-bc06-43d3-8583-1044be925667&amp;action=CLICK&amp;target=urn%3Ali%3AsalesLead%3A(-1%2C5491686)&amp;pageNumber=33&amp;targetEl=profilelink&amp;position=12&amp;trk=lss-serp-result-lead_photo</t>
  </si>
  <si>
    <t>Vijai Shankar</t>
  </si>
  <si>
    <t>Xactly Corp</t>
  </si>
  <si>
    <t>https://www.linkedin.com/sales/profile/1258327,I7Mv,NAME_SEARCH?moduleKey=peopleSearchResults&amp;pageKey=sales-search3-people-refinement&amp;contextId=60BC92C971D70515801E49D6842B0000&amp;requestId=2e5da153-bc06-43d3-8583-1044be925667&amp;action=CLICK&amp;target=urn%3Ali%3AsalesLead%3A(-1%2C1258327)&amp;pageNumber=33&amp;targetEl=profilelink&amp;position=13&amp;trk=lss-serp-result-lead_photo</t>
  </si>
  <si>
    <t>Shanann Klaver Monaghan</t>
  </si>
  <si>
    <t>https://www.linkedin.com/sales/profile/26444495,lZER,NAME_SEARCH?moduleKey=peopleSearchResults&amp;pageKey=sales-search3-people-refinement&amp;contextId=60BC92C971D70515801E49D6842B0000&amp;requestId=2e5da153-bc06-43d3-8583-1044be925667&amp;action=CLICK&amp;target=urn%3Ali%3AsalesLead%3A(-1%2C26444495)&amp;pageNumber=33&amp;targetEl=profilelink&amp;position=15&amp;trk=lss-serp-result-lead_photo</t>
  </si>
  <si>
    <t>Joe Laresca</t>
  </si>
  <si>
    <t>Ryan Serhant</t>
  </si>
  <si>
    <t>https://www.linkedin.com/sales/profile/197527263,B4I6,NAME_SEARCH?moduleKey=peopleSearchResults&amp;pageKey=sales-search3-people-refinement&amp;contextId=60BC92C971D70515801E49D6842B0000&amp;requestId=2e5da153-bc06-43d3-8583-1044be925667&amp;action=CLICK&amp;target=urn%3Ali%3AsalesLead%3A(-1%2C197527263)&amp;pageNumber=33&amp;targetEl=profilelink&amp;position=17&amp;trk=lss-serp-result-lead_photo</t>
  </si>
  <si>
    <t>Rachel Hepworth</t>
  </si>
  <si>
    <t>Slack</t>
  </si>
  <si>
    <t>https://www.linkedin.com/sales/profile/4093915,RsSk,NAME_SEARCH?moduleKey=peopleSearchResults&amp;pageKey=sales-search3-people-refinement&amp;contextId=60BC92C971D70515801E49D6842B0000&amp;requestId=2e5da153-bc06-43d3-8583-1044be925667&amp;action=CLICK&amp;target=urn%3Ali%3AsalesLead%3A(-1%2C4093915)&amp;pageNumber=33&amp;targetEl=profilelink&amp;position=19&amp;trk=lss-serp-result-lead_photo</t>
  </si>
  <si>
    <t>Dave King</t>
  </si>
  <si>
    <t>https://www.linkedin.com/sales/profile/15401986,8dDI,NAME_SEARCH?moduleKey=peopleSearchResults&amp;pageKey=sales-search3-people-refinement&amp;contextId=60BC92C971D70515801E49D6842B0000&amp;requestId=2e5da153-bc06-43d3-8583-1044be925667&amp;action=CLICK&amp;target=urn%3Ali%3AsalesLead%3A(-1%2C15401986)&amp;pageNumber=33&amp;targetEl=profilelink&amp;position=20&amp;trk=lss-serp-result-lead_photo</t>
  </si>
  <si>
    <t>Chris Seigal</t>
  </si>
  <si>
    <t>Harry's, Inc.</t>
  </si>
  <si>
    <t>Kuschke</t>
  </si>
  <si>
    <t>julie.kuschke@planet.com</t>
  </si>
  <si>
    <t>https://www.linkedin.com/sales/profile/60436258,OHNx,NAME_SEARCH?moduleKey=peopleSearchResults&amp;pageKey=sales-search3-people-refinement&amp;contextId=60BC92C971D70515801E49D6842B0000&amp;requestId=2e5da153-bc06-43d3-8583-1044be925667&amp;action=CLICK&amp;target=urn%3Ali%3AsalesLead%3A(-1%2C60436258)&amp;pageNumber=33&amp;targetEl=profilelink&amp;position=21&amp;trk=lss-serp-result-lead_photo</t>
  </si>
  <si>
    <t>Gregory Kennedy</t>
  </si>
  <si>
    <t>Sojern</t>
  </si>
  <si>
    <t>accela.com</t>
  </si>
  <si>
    <t>https://www.linkedin.com/sales/profile/512298,9_Pf,NAME_SEARCH?moduleKey=peopleSearchResults&amp;pageKey=sales-search3-people-refinement&amp;contextId=60BC92C971D70515801E49D6842B0000&amp;requestId=2e5da153-bc06-43d3-8583-1044be925667&amp;action=CLICK&amp;target=urn%3Ali%3AsalesLead%3A(-1%2C512298)&amp;pageNumber=33&amp;targetEl=profilelink&amp;position=22&amp;trk=lss-serp-result-lead_photo</t>
  </si>
  <si>
    <t>https://www.linkedin.com/pub/julie-kuschke/4/76a/2b2</t>
  </si>
  <si>
    <t>Sheela Subramanian</t>
  </si>
  <si>
    <t>Tue Jan 02 2018 05:52:03</t>
  </si>
  <si>
    <t>https://www.linkedin.com/sales/profile/10321751,4lsA,NAME_SEARCH?moduleKey=peopleSearchResults&amp;pageKey=sales-search3-people-refinement&amp;contextId=60BC92C971D70515801E49D6842B0000&amp;requestId=2e5da153-bc06-43d3-8583-1044be925667&amp;action=CLICK&amp;target=urn%3Ali%3AsalesLead%3A(-1%2C10321751)&amp;pageNumber=33&amp;targetEl=profilelink&amp;position=23&amp;trk=lss-serp-result-lead_photo</t>
  </si>
  <si>
    <t>Scott Mark</t>
  </si>
  <si>
    <t>Provo, Utah Area</t>
  </si>
  <si>
    <t>https://www.linkedin.com/sales/profile/27421323,8fgR,NAME_SEARCH?moduleKey=peopleSearchResults&amp;pageKey=sales-search3-people-refinement&amp;contextId=60BC92C971D70515801E49D6842B0000&amp;requestId=2e5da153-bc06-43d3-8583-1044be925667&amp;action=CLICK&amp;target=urn%3Ali%3AsalesLead%3A(-1%2C27421323)&amp;pageNumber=33&amp;targetEl=profilelink&amp;position=24&amp;trk=lss-serp-result-lead_photo</t>
  </si>
  <si>
    <t>Tac Anderson</t>
  </si>
  <si>
    <t>IMDb.com (Amazon)</t>
  </si>
  <si>
    <t>https://www.linkedin.com/sales/profile/6025238,JMd7,NAME_SEARCH?moduleKey=peopleSearchResults&amp;pageKey=sales-search3-people-refinement&amp;contextId=60BC92C971D70515801E49D6842B0000&amp;requestId=58aad77c-4c6e-46ae-8f8a-e818be684372&amp;action=CLICK&amp;target=urn%3Ali%3AsalesLead%3A(-1%2C6025238)&amp;pageNumber=34&amp;targetEl=profilelink&amp;position=6&amp;trk=lss-serp-result-lead_photo</t>
  </si>
  <si>
    <t>Henny Mevorach</t>
  </si>
  <si>
    <t>Amobee</t>
  </si>
  <si>
    <t>https://www.linkedin.com/sales/profile/905901,ubgt,NAME_SEARCH?moduleKey=peopleSearchResults&amp;pageKey=sales-search3-people-refinement&amp;contextId=60BC92C971D70515801E49D6842B0000&amp;requestId=58aad77c-4c6e-46ae-8f8a-e818be684372&amp;action=CLICK&amp;target=urn%3Ali%3AsalesLead%3A(-1%2C905901)&amp;pageNumber=34&amp;targetEl=profilelink&amp;position=15&amp;trk=lss-serp-result-lead_photo</t>
  </si>
  <si>
    <t>Paula Cuneo</t>
  </si>
  <si>
    <t>Celeste</t>
  </si>
  <si>
    <t>Oculus</t>
  </si>
  <si>
    <t>celeste.white@inspirage.com</t>
  </si>
  <si>
    <t>Inspirage</t>
  </si>
  <si>
    <t>https://www.linkedin.com/sales/profile/20905670,mbn5,NAME_SEARCH?moduleKey=peopleSearchResults&amp;pageKey=sales-search3-people-refinement&amp;contextId=60BC92C971D70515801E49D6842B0000&amp;requestId=58aad77c-4c6e-46ae-8f8a-e818be684372&amp;action=CLICK&amp;target=urn%3Ali%3AsalesLead%3A(-1%2C20905670)&amp;pageNumber=34&amp;targetEl=profilelink&amp;position=17&amp;trk=lss-serp-result-lead_photo</t>
  </si>
  <si>
    <t>Matthew Shevach</t>
  </si>
  <si>
    <t>hcahealthcare.com</t>
  </si>
  <si>
    <t>YuMe</t>
  </si>
  <si>
    <t>https://www.linkedin.com/sales/profile/2282671,fX3Y,NAME_SEARCH?moduleKey=peopleSearchResults&amp;pageKey=sales-search3-people-refinement&amp;contextId=60BC92C971D70515801E49D6842B0000&amp;requestId=58aad77c-4c6e-46ae-8f8a-e818be684372&amp;action=CLICK&amp;target=urn%3Ali%3AsalesLead%3A(-1%2C2282671)&amp;pageNumber=34&amp;targetEl=profilelink&amp;position=18&amp;trk=lss-serp-result-lead_photo</t>
  </si>
  <si>
    <t>https://www.linkedin.com/pub/celeste-white/2/b69/823</t>
  </si>
  <si>
    <t>Yadin Porter de León</t>
  </si>
  <si>
    <t>Tue Jan 02 2018 05:52:11</t>
  </si>
  <si>
    <t>600 108th Avenue NE</t>
  </si>
  <si>
    <t>https://www.linkedin.com/sales/profile/30703731,59Eh,NAME_SEARCH?moduleKey=peopleSearchResults&amp;pageKey=sales-search3-people-refinement&amp;contextId=60BC92C971D70515801E49D6842B0000&amp;requestId=58aad77c-4c6e-46ae-8f8a-e818be684372&amp;action=CLICK&amp;target=urn%3Ali%3AsalesLead%3A(-1%2C30703731)&amp;pageNumber=34&amp;targetEl=profilelink&amp;position=19&amp;trk=lss-serp-result-lead_photo</t>
  </si>
  <si>
    <t>(855) 517-4250</t>
  </si>
  <si>
    <t>Lenny Gusel</t>
  </si>
  <si>
    <t>JPMorgan Chase &amp; Co.</t>
  </si>
  <si>
    <t>https://www.linkedin.com/sales/profile/8650,OGXI,NAME_SEARCH?moduleKey=peopleSearchResults&amp;pageKey=sales-search3-people-refinement&amp;contextId=60BC92C971D70515801E49D6842B0000&amp;requestId=58aad77c-4c6e-46ae-8f8a-e818be684372&amp;action=CLICK&amp;target=urn%3Ali%3AsalesLead%3A(-1%2C8650)&amp;pageNumber=34&amp;targetEl=profilelink&amp;position=21&amp;trk=lss-serp-result-lead_photo</t>
  </si>
  <si>
    <t>Jon Youshaei</t>
  </si>
  <si>
    <t>YouTube</t>
  </si>
  <si>
    <t>Head of Creator Product Marketing</t>
  </si>
  <si>
    <t>https://www.linkedin.com/sales/profile/78982922,WyqN,NAME_SEARCH?moduleKey=peopleSearchResults&amp;pageKey=sales-search3-people-refinement&amp;contextId=60BC92C971D70515801E49D6842B0000&amp;requestId=901cd028-fa0b-4931-84f9-862d747064a2&amp;action=CLICK&amp;target=urn%3Ali%3AsalesLead%3A(-1%2C78982922)&amp;pageNumber=35&amp;targetEl=profilelink&amp;position=0&amp;trk=lss-serp-result-lead_photo</t>
  </si>
  <si>
    <t>Fiona Tang</t>
  </si>
  <si>
    <t>Snagajob</t>
  </si>
  <si>
    <t>Brand Marketing Program Manager</t>
  </si>
  <si>
    <t>https://www.linkedin.com/sales/profile/3507655,GrsT,NAME_SEARCH?moduleKey=peopleSearchResults&amp;pageKey=sales-search3-people-refinement&amp;contextId=60BC92C971D70515801E49D6842B0000&amp;requestId=901cd028-fa0b-4931-84f9-862d747064a2&amp;action=CLICK&amp;target=urn%3Ali%3AsalesLead%3A(-1%2C3507655)&amp;pageNumber=35&amp;targetEl=profilelink&amp;position=8&amp;trk=lss-serp-result-lead_photo</t>
  </si>
  <si>
    <t>Austin Webster</t>
  </si>
  <si>
    <t>QGenda</t>
  </si>
  <si>
    <t>https://www.linkedin.com/sales/profile/473115641,6L5e,NAME_SEARCH?moduleKey=peopleSearchResults&amp;pageKey=sales-search3-people-refinement&amp;contextId=60BC92C971D70515801E49D6842B0000&amp;requestId=901cd028-fa0b-4931-84f9-862d747064a2&amp;action=CLICK&amp;target=urn%3Ali%3AsalesLead%3A(-1%2C473115641)&amp;pageNumber=35&amp;targetEl=profilelink&amp;position=12&amp;trk=lss-serp-result-lead_photo</t>
  </si>
  <si>
    <t>Colleen Mary Phelan</t>
  </si>
  <si>
    <t>The Honest Company</t>
  </si>
  <si>
    <t>https://www.linkedin.com/sales/profile/32890646,Mhz9,NAME_SEARCH?moduleKey=peopleSearchResults&amp;pageKey=sales-search3-people-refinement&amp;contextId=60BC92C971D70515801E49D6842B0000&amp;requestId=901cd028-fa0b-4931-84f9-862d747064a2&amp;action=CLICK&amp;target=urn%3Ali%3AsalesLead%3A(-1%2C32890646)&amp;pageNumber=35&amp;targetEl=profilelink&amp;position=17&amp;trk=lss-serp-result-lead_photo</t>
  </si>
  <si>
    <t>Sanjay Khatri</t>
  </si>
  <si>
    <t>https://www.linkedin.com/sales/profile/71948,jNhp,NAME_SEARCH?moduleKey=peopleSearchResults&amp;pageKey=sales-search3-people-refinement&amp;contextId=60BC92C971D70515801E49D6842B0000&amp;requestId=901cd028-fa0b-4931-84f9-862d747064a2&amp;action=CLICK&amp;target=urn%3Ali%3AsalesLead%3A(-1%2C71948)&amp;pageNumber=35&amp;targetEl=profilelink&amp;position=20&amp;trk=lss-serp-result-lead_photo</t>
  </si>
  <si>
    <t>Amanda Ferri</t>
  </si>
  <si>
    <t>Tumblr</t>
  </si>
  <si>
    <t>https://www.linkedin.com/sales/profile/14385112,CFmt,NAME_SEARCH?moduleKey=peopleSearchResults&amp;pageKey=sales-search3-people-refinement&amp;contextId=60BC92C971D70515801E49D6842B0000&amp;requestId=901cd028-fa0b-4931-84f9-862d747064a2&amp;action=CLICK&amp;target=urn%3Ali%3AsalesLead%3A(-1%2C14385112)&amp;pageNumber=35&amp;targetEl=profilelink&amp;position=21&amp;trk=lss-serp-result-lead_photo</t>
  </si>
  <si>
    <t>Roger Lopez</t>
  </si>
  <si>
    <t>https://www.linkedin.com/sales/profile/17645745,6gQ9,NAME_SEARCH?moduleKey=peopleSearchResults&amp;pageKey=sales-search3-people-refinement&amp;contextId=60BC92C971D70515801E49D6842B0000&amp;requestId=655dabb3-a902-485b-bbe6-d4c8c8e7a79d&amp;action=CLICK&amp;target=urn%3Ali%3AsalesLead%3A(-1%2C17645745)&amp;pageNumber=0&amp;targetEl=profilelink&amp;position=0&amp;trk=lss-serp-result-lead_photo</t>
  </si>
  <si>
    <t>https://www.linkedin.com/sales/profile/8780952,PXjW,NAME_SEARCH?moduleKey=peopleSearchResults&amp;pageKey=sales-search3-people-refinement&amp;contextId=60BC92C971D70515801E49D6842B0000&amp;requestId=655dabb3-a902-485b-bbe6-d4c8c8e7a79d&amp;action=CLICK&amp;target=urn%3Ali%3AsalesLead%3A(-1%2C8780952)&amp;pageNumber=0&amp;targetEl=profilelink&amp;position=1&amp;trk=lss-serp-result-lead_photo</t>
  </si>
  <si>
    <t>Joelle Gropper Kaufman</t>
  </si>
  <si>
    <t>https://www.linkedin.com/sales/profile/1750723,1w9T,NAME_SEARCH?moduleKey=peopleSearchResults&amp;pageKey=sales-search3-people-refinement&amp;contextId=60BC92C971D70515801E49D6842B0000&amp;requestId=655dabb3-a902-485b-bbe6-d4c8c8e7a79d&amp;action=CLICK&amp;target=urn%3Ali%3AsalesLead%3A(-1%2C1750723)&amp;pageNumber=0&amp;targetEl=profilelink&amp;position=2&amp;trk=lss-serp-result-lead_photo</t>
  </si>
  <si>
    <t>Bruno Aziza</t>
  </si>
  <si>
    <t>AtScale  | We Make BI Work On Big Data</t>
  </si>
  <si>
    <t>https://www.linkedin.com/sales/profile/1556276,hCvV,NAME_SEARCH?moduleKey=peopleSearchResults&amp;pageKey=sales-search3-people-refinement&amp;contextId=60BC92C971D70515801E49D6842B0000&amp;requestId=655dabb3-a902-485b-bbe6-d4c8c8e7a79d&amp;action=CLICK&amp;target=urn%3Ali%3AsalesLead%3A(-1%2C1556276)&amp;pageNumber=0&amp;targetEl=profilelink&amp;position=3&amp;trk=lss-serp-result-lead_photo</t>
  </si>
  <si>
    <t>https://www.linkedin.com/sales/profile/51642,-PE5,NAME_SEARCH?moduleKey=peopleSearchResults&amp;pageKey=sales-search3-people-refinement&amp;contextId=60BC92C971D70515801E49D6842B0000&amp;requestId=655dabb3-a902-485b-bbe6-d4c8c8e7a79d&amp;action=CLICK&amp;target=urn%3Ali%3AsalesLead%3A(-1%2C51642)&amp;pageNumber=0&amp;targetEl=profilelink&amp;position=6&amp;trk=lss-serp-result-lead_photo</t>
  </si>
  <si>
    <t>Robyn</t>
  </si>
  <si>
    <t>https://www.linkedin.com/sales/profile/832949,BfJG,NAME_SEARCH?moduleKey=peopleSearchResults&amp;pageKey=sales-search3-people-refinement&amp;contextId=60BC92C971D70515801E49D6842B0000&amp;requestId=655dabb3-a902-485b-bbe6-d4c8c8e7a79d&amp;action=CLICK&amp;target=urn%3Ali%3AsalesLead%3A(-1%2C832949)&amp;pageNumber=0&amp;targetEl=profilelink&amp;position=7&amp;trk=lss-serp-result-lead_photo</t>
  </si>
  <si>
    <t>McGuinness</t>
  </si>
  <si>
    <t>Tristate Technology Professionals, Inc</t>
  </si>
  <si>
    <t>https://www.linkedin.com/sales/profile/65418,KrHN,NAME_SEARCH?moduleKey=peopleSearchResults&amp;pageKey=sales-search3-people-refinement&amp;contextId=60BC92C971D70515801E49D6842B0000&amp;requestId=655dabb3-a902-485b-bbe6-d4c8c8e7a79d&amp;action=CLICK&amp;target=urn%3Ali%3AsalesLead%3A(-1%2C65418)&amp;pageNumber=0&amp;targetEl=profilelink&amp;position=8&amp;trk=lss-serp-result-lead_photo</t>
  </si>
  <si>
    <t>https://www.linkedin.com/sales/profile/25332099,INzX,NAME_SEARCH?moduleKey=peopleSearchResults&amp;pageKey=sales-search3-people-refinement&amp;contextId=60BC92C971D70515801E49D6842B0000&amp;requestId=655dabb3-a902-485b-bbe6-d4c8c8e7a79d&amp;action=CLICK&amp;target=urn%3Ali%3AsalesLead%3A(-1%2C25332099)&amp;pageNumber=0&amp;targetEl=profilelink&amp;position=9&amp;trk=lss-serp-result-lead_photo</t>
  </si>
  <si>
    <t>https://www.linkedin.com/sales/profile/38337,mAwy,NAME_SEARCH?moduleKey=peopleSearchResults&amp;pageKey=sales-search3-people-refinement&amp;contextId=60BC92C971D70515801E49D6842B0000&amp;requestId=655dabb3-a902-485b-bbe6-d4c8c8e7a79d&amp;action=CLICK&amp;target=urn%3Ali%3AsalesLead%3A(-1%2C38337)&amp;pageNumber=0&amp;targetEl=profilelink&amp;position=10&amp;trk=lss-serp-result-lead_photo</t>
  </si>
  <si>
    <t>Sofía Palamarchuk</t>
  </si>
  <si>
    <t>https://www.linkedin.com/sales/profile/322954787,kbd7,NAME_SEARCH?moduleKey=peopleSearchResults&amp;pageKey=sales-search3-people-refinement&amp;contextId=60BC92C971D70515801E49D6842B0000&amp;requestId=655dabb3-a902-485b-bbe6-d4c8c8e7a79d&amp;action=CLICK&amp;target=urn%3Ali%3AsalesLead%3A(-1%2C322954787)&amp;pageNumber=0&amp;targetEl=profilelink&amp;position=12&amp;trk=lss-serp-result-lead_photo</t>
  </si>
  <si>
    <t>https://www.linkedin.com/sales/profile/1883544,nYX7,NAME_SEARCH?moduleKey=peopleSearchResults&amp;pageKey=sales-search3-people-refinement&amp;contextId=60BC92C971D70515801E49D6842B0000&amp;requestId=655dabb3-a902-485b-bbe6-d4c8c8e7a79d&amp;action=CLICK&amp;target=urn%3Ali%3AsalesLead%3A(-1%2C1883544)&amp;pageNumber=0&amp;targetEl=profilelink&amp;position=13&amp;trk=lss-serp-result-lead_photo</t>
  </si>
  <si>
    <t>Kelly Wenzel</t>
  </si>
  <si>
    <t>Director, Global Marketing, Amazon Pay</t>
  </si>
  <si>
    <t>https://www.linkedin.com/sales/profile/1375103,6Ug4,NAME_SEARCH?moduleKey=peopleSearchResults&amp;pageKey=sales-search3-people-refinement&amp;contextId=60BC92C971D70515801E49D6842B0000&amp;requestId=655dabb3-a902-485b-bbe6-d4c8c8e7a79d&amp;action=CLICK&amp;target=urn%3Ali%3AsalesLead%3A(-1%2C1375103)&amp;pageNumber=0&amp;targetEl=profilelink&amp;position=14&amp;trk=lss-serp-result-lead_photo</t>
  </si>
  <si>
    <t>https://www.linkedin.com/sales/profile/1687653,jm9r,NAME_SEARCH?moduleKey=peopleSearchResults&amp;pageKey=sales-search3-people-refinement&amp;contextId=60BC92C971D70515801E49D6842B0000&amp;requestId=655dabb3-a902-485b-bbe6-d4c8c8e7a79d&amp;action=CLICK&amp;target=urn%3Ali%3AsalesLead%3A(-1%2C1687653)&amp;pageNumber=0&amp;targetEl=profilelink&amp;position=15&amp;trk=lss-serp-result-lead_photo</t>
  </si>
  <si>
    <t>sirqul.com</t>
  </si>
  <si>
    <t>https://www.linkedin.com/sales/profile/554668,d5nh,NAME_SEARCH?moduleKey=peopleSearchResults&amp;pageKey=sales-search3-people-refinement&amp;contextId=60BC92C971D70515801E49D6842B0000&amp;requestId=655dabb3-a902-485b-bbe6-d4c8c8e7a79d&amp;action=CLICK&amp;target=urn%3Ali%3AsalesLead%3A(-1%2C554668)&amp;pageNumber=0&amp;targetEl=profilelink&amp;position=16&amp;trk=lss-serp-result-lead_photo</t>
  </si>
  <si>
    <t>https://www.linkedin.com/sales/profile/8108318,fExv,NAME_SEARCH?moduleKey=peopleSearchResults&amp;pageKey=sales-search3-people-refinement&amp;contextId=60BC92C971D70515801E49D6842B0000&amp;requestId=655dabb3-a902-485b-bbe6-d4c8c8e7a79d&amp;action=CLICK&amp;target=urn%3Ali%3AsalesLead%3A(-1%2C8108318)&amp;pageNumber=0&amp;targetEl=profilelink&amp;position=17&amp;trk=lss-serp-result-lead_photo</t>
  </si>
  <si>
    <t>Ryan Bonnici 🚀 - CMO at G2 Crowd</t>
  </si>
  <si>
    <t>https://www.linkedin.com/sales/profile/46062928,XJ8l,NAME_SEARCH?moduleKey=peopleSearchResults&amp;pageKey=sales-search3-people-refinement&amp;contextId=60BC92C971D70515801E49D6842B0000&amp;requestId=655dabb3-a902-485b-bbe6-d4c8c8e7a79d&amp;action=CLICK&amp;target=urn%3Ali%3AsalesLead%3A(-1%2C46062928)&amp;pageNumber=0&amp;targetEl=profilelink&amp;position=18&amp;trk=lss-serp-result-lead_photo</t>
  </si>
  <si>
    <t>https://www.linkedin.com/sales/profile/537490,fKSr,NAME_SEARCH?moduleKey=peopleSearchResults&amp;pageKey=sales-search3-people-refinement&amp;contextId=60BC92C971D70515801E49D6842B0000&amp;requestId=655dabb3-a902-485b-bbe6-d4c8c8e7a79d&amp;action=CLICK&amp;target=urn%3Ali%3AsalesLead%3A(-1%2C537490)&amp;pageNumber=0&amp;targetEl=profilelink&amp;position=19&amp;trk=lss-serp-result-lead_photo</t>
  </si>
  <si>
    <t>Daniel Druker</t>
  </si>
  <si>
    <t>https://www.linkedin.com/sales/profile/5971672,KNdn,NAME_SEARCH?moduleKey=peopleSearchResults&amp;pageKey=sales-search3-people-refinement&amp;contextId=60BC92C971D70515801E49D6842B0000&amp;requestId=655dabb3-a902-485b-bbe6-d4c8c8e7a79d&amp;action=CLICK&amp;target=urn%3Ali%3AsalesLead%3A(-1%2C5971672)&amp;pageNumber=0&amp;targetEl=profilelink&amp;position=20&amp;trk=lss-serp-result-lead_photo</t>
  </si>
  <si>
    <t>https://www.linkedin.com/sales/profile/1158078,mixU,NAME_SEARCH?moduleKey=peopleSearchResults&amp;pageKey=sales-search3-people-refinement&amp;contextId=60BC92C971D70515801E49D6842B0000&amp;requestId=655dabb3-a902-485b-bbe6-d4c8c8e7a79d&amp;action=CLICK&amp;target=urn%3Ali%3AsalesLead%3A(-1%2C1158078)&amp;pageNumber=0&amp;targetEl=profilelink&amp;position=21&amp;trk=lss-serp-result-lead_photo</t>
  </si>
  <si>
    <t>Taher Behbehani</t>
  </si>
  <si>
    <t>BroadSoft (Nasdaq: BSFT)</t>
  </si>
  <si>
    <t>https://www.linkedin.com/sales/profile/2238339,_2A_,NAME_SEARCH?moduleKey=peopleSearchResults&amp;pageKey=sales-search3-people-refinement&amp;contextId=60BC92C971D70515801E49D6842B0000&amp;requestId=655dabb3-a902-485b-bbe6-d4c8c8e7a79d&amp;action=CLICK&amp;target=urn%3Ali%3AsalesLead%3A(-1%2C2238339)&amp;pageNumber=0&amp;targetEl=profilelink&amp;position=22&amp;trk=lss-serp-result-lead_photo</t>
  </si>
  <si>
    <t>Simon Fleming-Wood</t>
  </si>
  <si>
    <t>MaryAnn</t>
  </si>
  <si>
    <t>Capritti</t>
  </si>
  <si>
    <t>Epocrates</t>
  </si>
  <si>
    <t>https://www.linkedin.com/sales/profile/2935072,4XPb,NAME_SEARCH?moduleKey=peopleSearchResults&amp;pageKey=sales-search3-people-refinement&amp;contextId=60BC92C971D70515801E49D6842B0000&amp;requestId=655dabb3-a902-485b-bbe6-d4c8c8e7a79d&amp;action=CLICK&amp;target=urn%3Ali%3AsalesLead%3A(-1%2C2935072)&amp;pageNumber=0&amp;targetEl=profilelink&amp;position=23&amp;trk=lss-serp-result-lead_photo</t>
  </si>
  <si>
    <t>Julie Filion</t>
  </si>
  <si>
    <t>https://www.linkedin.com/sales/profile/6103447,Oa_v,NAME_SEARCH?moduleKey=peopleSearchResults&amp;pageKey=sales-search3-people-refinement&amp;contextId=60BC92C971D70515801E49D6842B0000&amp;requestId=655dabb3-a902-485b-bbe6-d4c8c8e7a79d&amp;action=CLICK&amp;target=urn%3Ali%3AsalesLead%3A(-1%2C6103447)&amp;pageNumber=0&amp;targetEl=profilelink&amp;position=24&amp;trk=lss-serp-result-lead_photo</t>
  </si>
  <si>
    <t>https://www.linkedin.com/sales/profile/17785471,DU1I,NAME_SEARCH?moduleKey=peopleSearchResults&amp;pageKey=sales-search3-people-refinement&amp;contextId=60BC92C971D70515801E49D6842B0000&amp;requestId=ae17056e-7fce-491c-b08d-515e9bcefab9&amp;action=CLICK&amp;target=urn%3Ali%3AsalesLead%3A(-1%2C17785471)&amp;pageNumber=1&amp;targetEl=profilelink&amp;position=0&amp;trk=lss-serp-result-lead_photo</t>
  </si>
  <si>
    <t>https://www.linkedin.com/sales/profile/1418815,-VlZ,NAME_SEARCH?moduleKey=peopleSearchResults&amp;pageKey=sales-search3-people-refinement&amp;contextId=60BC92C971D70515801E49D6842B0000&amp;requestId=ae17056e-7fce-491c-b08d-515e9bcefab9&amp;action=CLICK&amp;target=urn%3Ali%3AsalesLead%3A(-1%2C1418815)&amp;pageNumber=1&amp;targetEl=profilelink&amp;position=1&amp;trk=lss-serp-result-lead_photo</t>
  </si>
  <si>
    <t>https://www.linkedin.com/sales/profile/456362,BPFV,NAME_SEARCH?moduleKey=peopleSearchResults&amp;pageKey=sales-search3-people-refinement&amp;contextId=60BC92C971D70515801E49D6842B0000&amp;requestId=ae17056e-7fce-491c-b08d-515e9bcefab9&amp;action=CLICK&amp;target=urn%3Ali%3AsalesLead%3A(-1%2C456362)&amp;pageNumber=1&amp;targetEl=profilelink&amp;position=2&amp;trk=lss-serp-result-lead_photo</t>
  </si>
  <si>
    <t>Dan Lowden</t>
  </si>
  <si>
    <t>https://www.linkedin.com/sales/profile/17472247,-mR3,NAME_SEARCH?moduleKey=peopleSearchResults&amp;pageKey=sales-search3-people-refinement&amp;contextId=60BC92C971D70515801E49D6842B0000&amp;requestId=ae17056e-7fce-491c-b08d-515e9bcefab9&amp;action=CLICK&amp;target=urn%3Ali%3AsalesLead%3A(-1%2C17472247)&amp;pageNumber=1&amp;targetEl=profilelink&amp;position=3&amp;trk=lss-serp-result-lead_photo</t>
  </si>
  <si>
    <t>Frederick Crosby</t>
  </si>
  <si>
    <t xml:space="preserve">Veem </t>
  </si>
  <si>
    <t>Quan</t>
  </si>
  <si>
    <t>https://www.linkedin.com/sales/profile/17132,N_Xt,NAME_SEARCH?moduleKey=peopleSearchResults&amp;pageKey=sales-search3-people-refinement&amp;contextId=60BC92C971D70515801E49D6842B0000&amp;requestId=ae17056e-7fce-491c-b08d-515e9bcefab9&amp;action=CLICK&amp;target=urn%3Ali%3AsalesLead%3A(-1%2C17132)&amp;pageNumber=1&amp;targetEl=profilelink&amp;position=4&amp;trk=lss-serp-result-lead_photo</t>
  </si>
  <si>
    <t>andrew@twitch.tv</t>
  </si>
  <si>
    <t>Twitch</t>
  </si>
  <si>
    <t>https://www.linkedin.com/sales/profile/3407064,81je,NAME_SEARCH?moduleKey=peopleSearchResults&amp;pageKey=sales-search3-people-refinement&amp;contextId=60BC92C971D70515801E49D6842B0000&amp;requestId=ae17056e-7fce-491c-b08d-515e9bcefab9&amp;action=CLICK&amp;target=urn%3Ali%3AsalesLead%3A(-1%2C3407064)&amp;pageNumber=1&amp;targetEl=profilelink&amp;position=5&amp;trk=lss-serp-result-lead_photo</t>
  </si>
  <si>
    <t>https://www.linkedin.com/pub/andrew-quan/13/47/b06</t>
  </si>
  <si>
    <t>https://www.linkedin.com/sales/profile/2464046,BjnI,NAME_SEARCH?moduleKey=peopleSearchResults&amp;pageKey=sales-search3-people-refinement&amp;contextId=60BC92C971D70515801E49D6842B0000&amp;requestId=ae17056e-7fce-491c-b08d-515e9bcefab9&amp;action=CLICK&amp;target=urn%3Ali%3AsalesLead%3A(-1%2C2464046)&amp;pageNumber=1&amp;targetEl=profilelink&amp;position=6&amp;trk=lss-serp-result-lead_photo</t>
  </si>
  <si>
    <t>Tue Jan 02 2018 05:52:47</t>
  </si>
  <si>
    <t>Elizabeth Slavitt</t>
  </si>
  <si>
    <t>https://www.linkedin.com/sales/profile/114998782,XgoM,NAME_SEARCH?moduleKey=peopleSearchResults&amp;pageKey=sales-search3-people-refinement&amp;contextId=60BC92C971D70515801E49D6842B0000&amp;requestId=ae17056e-7fce-491c-b08d-515e9bcefab9&amp;action=CLICK&amp;target=urn%3Ali%3AsalesLead%3A(-1%2C114998782)&amp;pageNumber=1&amp;targetEl=profilelink&amp;position=7&amp;trk=lss-serp-result-lead_photo</t>
  </si>
  <si>
    <t>https://www.linkedin.com/sales/profile/4967673,8HsQ,NAME_SEARCH?moduleKey=peopleSearchResults&amp;pageKey=sales-search3-people-refinement&amp;contextId=60BC92C971D70515801E49D6842B0000&amp;requestId=ae17056e-7fce-491c-b08d-515e9bcefab9&amp;action=CLICK&amp;target=urn%3Ali%3AsalesLead%3A(-1%2C4967673)&amp;pageNumber=1&amp;targetEl=profilelink&amp;position=8&amp;trk=lss-serp-result-lead_photo</t>
  </si>
  <si>
    <t>Jennifer Steeves-Kiss</t>
  </si>
  <si>
    <t>https://www.linkedin.com/sales/profile/18090043,Iuw9,NAME_SEARCH?moduleKey=peopleSearchResults&amp;pageKey=sales-search3-people-refinement&amp;contextId=60BC92C971D70515801E49D6842B0000&amp;requestId=ae17056e-7fce-491c-b08d-515e9bcefab9&amp;action=CLICK&amp;target=urn%3Ali%3AsalesLead%3A(-1%2C18090043)&amp;pageNumber=1&amp;targetEl=profilelink&amp;position=9&amp;trk=lss-serp-result-lead_photo</t>
  </si>
  <si>
    <t>John Bara</t>
  </si>
  <si>
    <t>Danaca</t>
  </si>
  <si>
    <t>Buhler</t>
  </si>
  <si>
    <t>https://www.linkedin.com/sales/profile/12528451,-5aY,NAME_SEARCH?moduleKey=peopleSearchResults&amp;pageKey=sales-search3-people-refinement&amp;contextId=60BC92C971D70515801E49D6842B0000&amp;requestId=ae17056e-7fce-491c-b08d-515e9bcefab9&amp;action=CLICK&amp;target=urn%3Ali%3AsalesLead%3A(-1%2C12528451)&amp;pageNumber=1&amp;targetEl=profilelink&amp;position=10&amp;trk=lss-serp-result-lead_photo</t>
  </si>
  <si>
    <t>danaca.buhler@domo.com</t>
  </si>
  <si>
    <t>Paige R Leidig</t>
  </si>
  <si>
    <t>Domo, Inc.</t>
  </si>
  <si>
    <t>https://www.linkedin.com/sales/profile/1651975,QgaD,NAME_SEARCH?moduleKey=peopleSearchResults&amp;pageKey=sales-search3-people-refinement&amp;contextId=60BC92C971D70515801E49D6842B0000&amp;requestId=ae17056e-7fce-491c-b08d-515e9bcefab9&amp;action=CLICK&amp;target=urn%3Ali%3AsalesLead%3A(-1%2C1651975)&amp;pageNumber=1&amp;targetEl=profilelink&amp;position=11&amp;trk=lss-serp-result-lead_photo</t>
  </si>
  <si>
    <t>Kristin Beischel</t>
  </si>
  <si>
    <t>https://www.linkedin.com/pub/danaca-buhler/94/894/b27</t>
  </si>
  <si>
    <t>Tue Jan 02 2018 05:52:55</t>
  </si>
  <si>
    <t>https://www.linkedin.com/sales/profile/12951970,J-Hn,NAME_SEARCH?moduleKey=peopleSearchResults&amp;pageKey=sales-search3-people-refinement&amp;contextId=60BC92C971D70515801E49D6842B0000&amp;requestId=ae17056e-7fce-491c-b08d-515e9bcefab9&amp;action=CLICK&amp;target=urn%3Ali%3AsalesLead%3A(-1%2C12951970)&amp;pageNumber=1&amp;targetEl=profilelink&amp;position=12&amp;trk=lss-serp-result-lead_photo</t>
  </si>
  <si>
    <t>772 E Utah Valley Dr.</t>
  </si>
  <si>
    <t>84003</t>
  </si>
  <si>
    <t>(800) 899-1000</t>
  </si>
  <si>
    <t>https://www.linkedin.com/sales/profile/3472194,f5hk,NAME_SEARCH?moduleKey=peopleSearchResults&amp;pageKey=sales-search3-people-refinement&amp;contextId=60BC92C971D70515801E49D6842B0000&amp;requestId=ae17056e-7fce-491c-b08d-515e9bcefab9&amp;action=CLICK&amp;target=urn%3Ali%3AsalesLead%3A(-1%2C3472194)&amp;pageNumber=1&amp;targetEl=profilelink&amp;position=13&amp;trk=lss-serp-result-lead_photo</t>
  </si>
  <si>
    <t>https://www.linkedin.com/sales/profile/466505,iBKL,NAME_SEARCH?moduleKey=peopleSearchResults&amp;pageKey=sales-search3-people-refinement&amp;contextId=60BC92C971D70515801E49D6842B0000&amp;requestId=ae17056e-7fce-491c-b08d-515e9bcefab9&amp;action=CLICK&amp;target=urn%3Ali%3AsalesLead%3A(-1%2C466505)&amp;pageNumber=1&amp;targetEl=profilelink&amp;position=14&amp;trk=lss-serp-result-lead_photo</t>
  </si>
  <si>
    <t>Syed Hoda</t>
  </si>
  <si>
    <t>Brett</t>
  </si>
  <si>
    <t>Jaffe</t>
  </si>
  <si>
    <t>bjaffe@sixkeysgroup.com</t>
  </si>
  <si>
    <t>Six Keys Group</t>
  </si>
  <si>
    <t>sixkeysgroup.com</t>
  </si>
  <si>
    <t>https://www.linkedin.com/sales/profile/1303489,TtB9,NAME_SEARCH?moduleKey=peopleSearchResults&amp;pageKey=sales-search3-people-refinement&amp;contextId=60BC92C971D70515801E49D6842B0000&amp;requestId=ae17056e-7fce-491c-b08d-515e9bcefab9&amp;action=CLICK&amp;target=urn%3Ali%3AsalesLead%3A(-1%2C1303489)&amp;pageNumber=1&amp;targetEl=profilelink&amp;position=15&amp;trk=lss-serp-result-lead_photo</t>
  </si>
  <si>
    <t>Jon Finegold</t>
  </si>
  <si>
    <t>https://www.linkedin.com/sales/profile/898652,miKR,NAME_SEARCH?moduleKey=peopleSearchResults&amp;pageKey=sales-search3-people-refinement&amp;contextId=60BC92C971D70515801E49D6842B0000&amp;requestId=ae17056e-7fce-491c-b08d-515e9bcefab9&amp;action=CLICK&amp;target=urn%3Ali%3AsalesLead%3A(-1%2C898652)&amp;pageNumber=1&amp;targetEl=profilelink&amp;position=16&amp;trk=lss-serp-result-lead_photo</t>
  </si>
  <si>
    <t>https://www.linkedin.com/pub/brett-jaffe/2/22b/22b</t>
  </si>
  <si>
    <t>Tue Jan 02 2018 05:53:02</t>
  </si>
  <si>
    <t>1 Baileys Green</t>
  </si>
  <si>
    <t>https://www.linkedin.com/sales/profile/1094116,glUV,NAME_SEARCH?moduleKey=peopleSearchResults&amp;pageKey=sales-search3-people-refinement&amp;contextId=60BC92C971D70515801E49D6842B0000&amp;requestId=ae17056e-7fce-491c-b08d-515e9bcefab9&amp;action=CLICK&amp;target=urn%3Ali%3AsalesLead%3A(-1%2C1094116)&amp;pageNumber=1&amp;targetEl=profilelink&amp;position=17&amp;trk=lss-serp-result-lead_photo</t>
  </si>
  <si>
    <t>03110</t>
  </si>
  <si>
    <t>https://www.linkedin.com/sales/profile/4171317,ThAe,NAME_SEARCH?moduleKey=peopleSearchResults&amp;pageKey=sales-search3-people-refinement&amp;contextId=60BC92C971D70515801E49D6842B0000&amp;requestId=ae17056e-7fce-491c-b08d-515e9bcefab9&amp;action=CLICK&amp;target=urn%3Ali%3AsalesLead%3A(-1%2C4171317)&amp;pageNumber=1&amp;targetEl=profilelink&amp;position=18&amp;trk=lss-serp-result-lead_photo</t>
  </si>
  <si>
    <t>Sham Sao</t>
  </si>
  <si>
    <t>Celine</t>
  </si>
  <si>
    <t>https://www.linkedin.com/sales/profile/54904,Zdjw,NAME_SEARCH?moduleKey=peopleSearchResults&amp;pageKey=sales-search3-people-refinement&amp;contextId=60BC92C971D70515801E49D6842B0000&amp;requestId=ae17056e-7fce-491c-b08d-515e9bcefab9&amp;action=CLICK&amp;target=urn%3Ali%3AsalesLead%3A(-1%2C54904)&amp;pageNumber=1&amp;targetEl=profilelink&amp;position=20&amp;trk=lss-serp-result-lead_photo</t>
  </si>
  <si>
    <t>Gerakin</t>
  </si>
  <si>
    <t>David Camp</t>
  </si>
  <si>
    <t>cgerakin@ebates.com</t>
  </si>
  <si>
    <t>Ebates</t>
  </si>
  <si>
    <t>https://www.linkedin.com/sales/profile/14337392,gkEO,NAME_SEARCH?moduleKey=peopleSearchResults&amp;pageKey=sales-search3-people-refinement&amp;contextId=60BC92C971D70515801E49D6842B0000&amp;requestId=ae17056e-7fce-491c-b08d-515e9bcefab9&amp;action=CLICK&amp;target=urn%3Ali%3AsalesLead%3A(-1%2C14337392)&amp;pageNumber=1&amp;targetEl=profilelink&amp;position=21&amp;trk=lss-serp-result-lead_photo</t>
  </si>
  <si>
    <t>https://www.linkedin.com/pub/celine-gerakin/11/115/569</t>
  </si>
  <si>
    <t>Tue Jan 02 2018 05:53:09</t>
  </si>
  <si>
    <t>https://www.linkedin.com/sales/profile/4642868,szYV,NAME_SEARCH?moduleKey=peopleSearchResults&amp;pageKey=sales-search3-people-refinement&amp;contextId=60BC92C971D70515801E49D6842B0000&amp;requestId=ae17056e-7fce-491c-b08d-515e9bcefab9&amp;action=CLICK&amp;target=urn%3Ali%3AsalesLead%3A(-1%2C4642868)&amp;pageNumber=1&amp;targetEl=profilelink&amp;position=22&amp;trk=lss-serp-result-lead_photo</t>
  </si>
  <si>
    <t>Scott Prindle</t>
  </si>
  <si>
    <t>(415) 908-2200</t>
  </si>
  <si>
    <t>Partner/Chief Innovation &amp; Technology Officer</t>
  </si>
  <si>
    <t>https://www.linkedin.com/sales/profile/1986194,DwSx,NAME_SEARCH?moduleKey=peopleSearchResults&amp;pageKey=sales-search3-people-refinement&amp;contextId=60BC92C971D70515801E49D6842B0000&amp;requestId=ae17056e-7fce-491c-b08d-515e9bcefab9&amp;action=CLICK&amp;target=urn%3Ali%3AsalesLead%3A(-1%2C1986194)&amp;pageNumber=1&amp;targetEl=profilelink&amp;position=23&amp;trk=lss-serp-result-lead_photo</t>
  </si>
  <si>
    <t>https://www.linkedin.com/sales/profile/132832,3VE_,NAME_SEARCH?moduleKey=peopleSearchResults&amp;pageKey=sales-search3-people-refinement&amp;contextId=60BC92C971D70515801E49D6842B0000&amp;requestId=ae17056e-7fce-491c-b08d-515e9bcefab9&amp;action=CLICK&amp;target=urn%3Ali%3AsalesLead%3A(-1%2C132832)&amp;pageNumber=1&amp;targetEl=profilelink&amp;position=24&amp;trk=lss-serp-result-lead_photo</t>
  </si>
  <si>
    <t>Trevor Lynn</t>
  </si>
  <si>
    <t>https://www.linkedin.com/sales/profile/106764828,HP0y,NAME_SEARCH?moduleKey=peopleSearchResults&amp;pageKey=sales-search3-people-refinement&amp;contextId=60BC92C971D70515801E49D6842B0000&amp;requestId=00362bdc-535b-4c52-b414-b05c8e769beb&amp;action=CLICK&amp;target=urn%3Ali%3AsalesLead%3A(-1%2C106764828)&amp;pageNumber=2&amp;targetEl=profilelink&amp;position=0&amp;trk=lss-serp-result-lead_photo</t>
  </si>
  <si>
    <t>Enzo Signore</t>
  </si>
  <si>
    <t>https://www.linkedin.com/sales/profile/137677,XgXu,NAME_SEARCH?moduleKey=peopleSearchResults&amp;pageKey=sales-search3-people-refinement&amp;contextId=60BC92C971D70515801E49D6842B0000&amp;requestId=00362bdc-535b-4c52-b414-b05c8e769beb&amp;action=CLICK&amp;target=urn%3Ali%3AsalesLead%3A(-1%2C137677)&amp;pageNumber=2&amp;targetEl=profilelink&amp;position=1&amp;trk=lss-serp-result-lead_photo</t>
  </si>
  <si>
    <t>https://www.linkedin.com/sales/profile/685963,tmMC,NAME_SEARCH?moduleKey=peopleSearchResults&amp;pageKey=sales-search3-people-refinement&amp;contextId=60BC92C971D70515801E49D6842B0000&amp;requestId=00362bdc-535b-4c52-b414-b05c8e769beb&amp;action=CLICK&amp;target=urn%3Ali%3AsalesLead%3A(-1%2C685963)&amp;pageNumber=2&amp;targetEl=profilelink&amp;position=2&amp;trk=lss-serp-result-lead_photo</t>
  </si>
  <si>
    <t>Christopher Obereder</t>
  </si>
  <si>
    <t>https://www.linkedin.com/sales/profile/287807979,bqiw,NAME_SEARCH?moduleKey=peopleSearchResults&amp;pageKey=sales-search3-people-refinement&amp;contextId=60BC92C971D70515801E49D6842B0000&amp;requestId=00362bdc-535b-4c52-b414-b05c8e769beb&amp;action=CLICK&amp;target=urn%3Ali%3AsalesLead%3A(-1%2C287807979)&amp;pageNumber=2&amp;targetEl=profilelink&amp;position=3&amp;trk=lss-serp-result-lead_photo</t>
  </si>
  <si>
    <t>Richard Whitehead</t>
  </si>
  <si>
    <t>Burlington, Vermont Area</t>
  </si>
  <si>
    <t>https://www.linkedin.com/sales/profile/5396727,JIf8,NAME_SEARCH?moduleKey=peopleSearchResults&amp;pageKey=sales-search3-people-refinement&amp;contextId=60BC92C971D70515801E49D6842B0000&amp;requestId=00362bdc-535b-4c52-b414-b05c8e769beb&amp;action=CLICK&amp;target=urn%3Ali%3AsalesLead%3A(-1%2C5396727)&amp;pageNumber=2&amp;targetEl=profilelink&amp;position=4&amp;trk=lss-serp-result-lead_photo</t>
  </si>
  <si>
    <t>leandatainc.com</t>
  </si>
  <si>
    <t>https://www.linkedin.com/sales/profile/2855492,MBww,NAME_SEARCH?moduleKey=peopleSearchResults&amp;pageKey=sales-search3-people-refinement&amp;contextId=60BC92C971D70515801E49D6842B0000&amp;requestId=00362bdc-535b-4c52-b414-b05c8e769beb&amp;action=CLICK&amp;target=urn%3Ali%3AsalesLead%3A(-1%2C2855492)&amp;pageNumber=2&amp;targetEl=profilelink&amp;position=5&amp;trk=lss-serp-result-lead_photo</t>
  </si>
  <si>
    <t>https://www.linkedin.com/sales/profile/3173651,BTq8,NAME_SEARCH?moduleKey=peopleSearchResults&amp;pageKey=sales-search3-people-refinement&amp;contextId=60BC92C971D70515801E49D6842B0000&amp;requestId=00362bdc-535b-4c52-b414-b05c8e769beb&amp;action=CLICK&amp;target=urn%3Ali%3AsalesLead%3A(-1%2C3173651)&amp;pageNumber=2&amp;targetEl=profilelink&amp;position=6&amp;trk=lss-serp-result-lead_photo</t>
  </si>
  <si>
    <t>Christopher P Willis</t>
  </si>
  <si>
    <t>https://www.linkedin.com/sales/profile/1557477,2qev,NAME_SEARCH?moduleKey=peopleSearchResults&amp;pageKey=sales-search3-people-refinement&amp;contextId=60BC92C971D70515801E49D6842B0000&amp;requestId=00362bdc-535b-4c52-b414-b05c8e769beb&amp;action=CLICK&amp;target=urn%3Ali%3AsalesLead%3A(-1%2C1557477)&amp;pageNumber=2&amp;targetEl=profilelink&amp;position=7&amp;trk=lss-serp-result-lead_photo</t>
  </si>
  <si>
    <t>Christopher Monk</t>
  </si>
  <si>
    <t>Your Fare Inc.</t>
  </si>
  <si>
    <t>Founder and Chief Executive Officer</t>
  </si>
  <si>
    <t>https://www.linkedin.com/sales/profile/45316441,QOKs,NAME_SEARCH?moduleKey=peopleSearchResults&amp;pageKey=sales-search3-people-refinement&amp;contextId=60BC92C971D70515801E49D6842B0000&amp;requestId=00362bdc-535b-4c52-b414-b05c8e769beb&amp;action=CLICK&amp;target=urn%3Ali%3AsalesLead%3A(-1%2C45316441)&amp;pageNumber=2&amp;targetEl=profilelink&amp;position=8&amp;trk=lss-serp-result-lead_photo</t>
  </si>
  <si>
    <t>Farrell</t>
  </si>
  <si>
    <t>Mike Volpe</t>
  </si>
  <si>
    <t>joe.farrell@datavail.com</t>
  </si>
  <si>
    <t>https://www.linkedin.com/sales/profile/5408722,WZNJ,NAME_SEARCH?moduleKey=peopleSearchResults&amp;pageKey=sales-search3-people-refinement&amp;contextId=60BC92C971D70515801E49D6842B0000&amp;requestId=00362bdc-535b-4c52-b414-b05c8e769beb&amp;action=CLICK&amp;target=urn%3Ali%3AsalesLead%3A(-1%2C5408722)&amp;pageNumber=2&amp;targetEl=profilelink&amp;position=10&amp;trk=lss-serp-result-lead_photo</t>
  </si>
  <si>
    <t>https://www.linkedin.com/pub/joe-farrell/6/19b/446</t>
  </si>
  <si>
    <t>https://www.linkedin.com/sales/profile/252785,4Co-,NAME_SEARCH?moduleKey=peopleSearchResults&amp;pageKey=sales-search3-people-refinement&amp;contextId=60BC92C971D70515801E49D6842B0000&amp;requestId=00362bdc-535b-4c52-b414-b05c8e769beb&amp;action=CLICK&amp;target=urn%3Ali%3AsalesLead%3A(-1%2C252785)&amp;pageNumber=2&amp;targetEl=profilelink&amp;position=11&amp;trk=lss-serp-result-lead_photo</t>
  </si>
  <si>
    <t>Yael Morowati</t>
  </si>
  <si>
    <t>Tue Jan 02 2018 05:53:37</t>
  </si>
  <si>
    <t>https://www.linkedin.com/sales/profile/17429295,c-uD,NAME_SEARCH?moduleKey=peopleSearchResults&amp;pageKey=sales-search3-people-refinement&amp;contextId=60BC92C971D70515801E49D6842B0000&amp;requestId=00362bdc-535b-4c52-b414-b05c8e769beb&amp;action=CLICK&amp;target=urn%3Ali%3AsalesLead%3A(-1%2C17429295)&amp;pageNumber=2&amp;targetEl=profilelink&amp;position=12&amp;trk=lss-serp-result-lead_photo</t>
  </si>
  <si>
    <t>Satish Ganesan</t>
  </si>
  <si>
    <t>https://www.linkedin.com/sales/profile/4741886,DC5k,NAME_SEARCH?moduleKey=peopleSearchResults&amp;pageKey=sales-search3-people-refinement&amp;contextId=60BC92C971D70515801E49D6842B0000&amp;requestId=00362bdc-535b-4c52-b414-b05c8e769beb&amp;action=CLICK&amp;target=urn%3Ali%3AsalesLead%3A(-1%2C4741886)&amp;pageNumber=2&amp;targetEl=profilelink&amp;position=13&amp;trk=lss-serp-result-lead_photo</t>
  </si>
  <si>
    <t>https://www.linkedin.com/sales/profile/39134166,Bi-f,NAME_SEARCH?moduleKey=peopleSearchResults&amp;pageKey=sales-search3-people-refinement&amp;contextId=60BC92C971D70515801E49D6842B0000&amp;requestId=00362bdc-535b-4c52-b414-b05c8e769beb&amp;action=CLICK&amp;target=urn%3Ali%3AsalesLead%3A(-1%2C39134166)&amp;pageNumber=2&amp;targetEl=profilelink&amp;position=14&amp;trk=lss-serp-result-lead_photo</t>
  </si>
  <si>
    <t>https://www.linkedin.com/sales/profile/13601421,ifGs,NAME_SEARCH?moduleKey=peopleSearchResults&amp;pageKey=sales-search3-people-refinement&amp;contextId=60BC92C971D70515801E49D6842B0000&amp;requestId=00362bdc-535b-4c52-b414-b05c8e769beb&amp;action=CLICK&amp;target=urn%3Ali%3AsalesLead%3A(-1%2C13601421)&amp;pageNumber=2&amp;targetEl=profilelink&amp;position=15&amp;trk=lss-serp-result-lead_photo</t>
  </si>
  <si>
    <t>Phil Granof</t>
  </si>
  <si>
    <t>NewStore</t>
  </si>
  <si>
    <t>https://www.linkedin.com/sales/profile/1618608,SurS,NAME_SEARCH?moduleKey=peopleSearchResults&amp;pageKey=sales-search3-people-refinement&amp;contextId=60BC92C971D70515801E49D6842B0000&amp;requestId=00362bdc-535b-4c52-b414-b05c8e769beb&amp;action=CLICK&amp;target=urn%3Ali%3AsalesLead%3A(-1%2C1618608)&amp;pageNumber=2&amp;targetEl=profilelink&amp;position=16&amp;trk=lss-serp-result-lead_photo</t>
  </si>
  <si>
    <t>Brad Mauldin</t>
  </si>
  <si>
    <t>Richmond, Virginia Area</t>
  </si>
  <si>
    <t>https://www.linkedin.com/sales/profile/12058393,eiif,NAME_SEARCH?moduleKey=peopleSearchResults&amp;pageKey=sales-search3-people-refinement&amp;contextId=60BC92C971D70515801E49D6842B0000&amp;requestId=00362bdc-535b-4c52-b414-b05c8e769beb&amp;action=CLICK&amp;target=urn%3Ali%3AsalesLead%3A(-1%2C12058393)&amp;pageNumber=2&amp;targetEl=profilelink&amp;position=17&amp;trk=lss-serp-result-lead_photo</t>
  </si>
  <si>
    <t>https://www.linkedin.com/sales/profile/209971132,yTDJ,NAME_SEARCH?moduleKey=peopleSearchResults&amp;pageKey=sales-search3-people-refinement&amp;contextId=60BC92C971D70515801E49D6842B0000&amp;requestId=00362bdc-535b-4c52-b414-b05c8e769beb&amp;action=CLICK&amp;target=urn%3Ali%3AsalesLead%3A(-1%2C209971132)&amp;pageNumber=2&amp;targetEl=profilelink&amp;position=19&amp;trk=lss-serp-result-lead_photo</t>
  </si>
  <si>
    <t>https://www.linkedin.com/sales/profile/11984243,7clp,NAME_SEARCH?moduleKey=peopleSearchResults&amp;pageKey=sales-search3-people-refinement&amp;contextId=60BC92C971D70515801E49D6842B0000&amp;requestId=00362bdc-535b-4c52-b414-b05c8e769beb&amp;action=CLICK&amp;target=urn%3Ali%3AsalesLead%3A(-1%2C11984243)&amp;pageNumber=2&amp;targetEl=profilelink&amp;position=20&amp;trk=lss-serp-result-lead_photo</t>
  </si>
  <si>
    <t>Gautam Goswami</t>
  </si>
  <si>
    <t>https://www.linkedin.com/sales/profile/5293330,DG5U,NAME_SEARCH?moduleKey=peopleSearchResults&amp;pageKey=sales-search3-people-refinement&amp;contextId=60BC92C971D70515801E49D6842B0000&amp;requestId=00362bdc-535b-4c52-b414-b05c8e769beb&amp;action=CLICK&amp;target=urn%3Ali%3AsalesLead%3A(-1%2C5293330)&amp;pageNumber=2&amp;targetEl=profilelink&amp;position=21&amp;trk=lss-serp-result-lead_photo</t>
  </si>
  <si>
    <t>https://www.linkedin.com/sales/profile/7909532,P7vB,NAME_SEARCH?moduleKey=peopleSearchResults&amp;pageKey=sales-search3-people-refinement&amp;contextId=60BC92C971D70515801E49D6842B0000&amp;requestId=00362bdc-535b-4c52-b414-b05c8e769beb&amp;action=CLICK&amp;target=urn%3Ali%3AsalesLead%3A(-1%2C7909532)&amp;pageNumber=2&amp;targetEl=profilelink&amp;position=22&amp;trk=lss-serp-result-lead_photo</t>
  </si>
  <si>
    <t>https://www.linkedin.com/sales/profile/27483316,oeTV,NAME_SEARCH?moduleKey=peopleSearchResults&amp;pageKey=sales-search3-people-refinement&amp;contextId=60BC92C971D70515801E49D6842B0000&amp;requestId=00362bdc-535b-4c52-b414-b05c8e769beb&amp;action=CLICK&amp;target=urn%3Ali%3AsalesLead%3A(-1%2C27483316)&amp;pageNumber=2&amp;targetEl=profilelink&amp;position=23&amp;trk=lss-serp-result-lead_photo</t>
  </si>
  <si>
    <t>Ben Parr</t>
  </si>
  <si>
    <t>https://www.linkedin.com/sales/profile/10601327,1uyw,NAME_SEARCH?moduleKey=peopleSearchResults&amp;pageKey=sales-search3-people-refinement&amp;contextId=60BC92C971D70515801E49D6842B0000&amp;requestId=00362bdc-535b-4c52-b414-b05c8e769beb&amp;action=CLICK&amp;target=urn%3Ali%3AsalesLead%3A(-1%2C10601327)&amp;pageNumber=2&amp;targetEl=profilelink&amp;position=24&amp;trk=lss-serp-result-lead_photo</t>
  </si>
  <si>
    <t>https://www.linkedin.com/sales/profile/3839297,IsIr,NAME_SEARCH?moduleKey=peopleSearchResults&amp;pageKey=sales-search3-people-refinement&amp;contextId=60BC92C971D70515801E49D6842B0000&amp;requestId=eb02ceac-fcb1-422d-a8f3-638b64d18a05&amp;action=CLICK&amp;target=urn%3Ali%3AsalesLead%3A(-1%2C3839297)&amp;pageNumber=3&amp;targetEl=profilelink&amp;position=0&amp;trk=lss-serp-result-lead_photo</t>
  </si>
  <si>
    <t>Jessica Scorpio</t>
  </si>
  <si>
    <t>Getaround</t>
  </si>
  <si>
    <t>https://www.linkedin.com/sales/profile/10326849,48WG,NAME_SEARCH?moduleKey=peopleSearchResults&amp;pageKey=sales-search3-people-refinement&amp;contextId=60BC92C971D70515801E49D6842B0000&amp;requestId=eb02ceac-fcb1-422d-a8f3-638b64d18a05&amp;action=CLICK&amp;target=urn%3Ali%3AsalesLead%3A(-1%2C10326849)&amp;pageNumber=3&amp;targetEl=profilelink&amp;position=1&amp;trk=lss-serp-result-lead_photo</t>
  </si>
  <si>
    <t>https://www.linkedin.com/sales/profile/8383848,oOaX,NAME_SEARCH?moduleKey=peopleSearchResults&amp;pageKey=sales-search3-people-refinement&amp;contextId=60BC92C971D70515801E49D6842B0000&amp;requestId=eb02ceac-fcb1-422d-a8f3-638b64d18a05&amp;action=CLICK&amp;target=urn%3Ali%3AsalesLead%3A(-1%2C8383848)&amp;pageNumber=3&amp;targetEl=profilelink&amp;position=2&amp;trk=lss-serp-result-lead_photo</t>
  </si>
  <si>
    <t>Tracey Welson-Rossman</t>
  </si>
  <si>
    <t>https://www.linkedin.com/sales/profile/1294766,iYE5,NAME_SEARCH?moduleKey=peopleSearchResults&amp;pageKey=sales-search3-people-refinement&amp;contextId=60BC92C971D70515801E49D6842B0000&amp;requestId=eb02ceac-fcb1-422d-a8f3-638b64d18a05&amp;action=CLICK&amp;target=urn%3Ali%3AsalesLead%3A(-1%2C1294766)&amp;pageNumber=3&amp;targetEl=profilelink&amp;position=3&amp;trk=lss-serp-result-lead_photo</t>
  </si>
  <si>
    <t>Lou Orfanos</t>
  </si>
  <si>
    <t>Localytics</t>
  </si>
  <si>
    <t>Chief Customer Officer, Head of Sales &amp; Marketing</t>
  </si>
  <si>
    <t>https://www.linkedin.com/sales/profile/5893773,XwzQ,NAME_SEARCH?moduleKey=peopleSearchResults&amp;pageKey=sales-search3-people-refinement&amp;contextId=60BC92C971D70515801E49D6842B0000&amp;requestId=eb02ceac-fcb1-422d-a8f3-638b64d18a05&amp;action=CLICK&amp;target=urn%3Ali%3AsalesLead%3A(-1%2C5893773)&amp;pageNumber=3&amp;targetEl=profilelink&amp;position=4&amp;trk=lss-serp-result-lead_photo</t>
  </si>
  <si>
    <t>Jeff Loeb</t>
  </si>
  <si>
    <t>https://www.linkedin.com/sales/profile/4190452,S_Ox,NAME_SEARCH?moduleKey=peopleSearchResults&amp;pageKey=sales-search3-people-refinement&amp;contextId=60BC92C971D70515801E49D6842B0000&amp;requestId=eb02ceac-fcb1-422d-a8f3-638b64d18a05&amp;action=CLICK&amp;target=urn%3Ali%3AsalesLead%3A(-1%2C4190452)&amp;pageNumber=3&amp;targetEl=profilelink&amp;position=5&amp;trk=lss-serp-result-lead_photo</t>
  </si>
  <si>
    <t>https://www.linkedin.com/sales/profile/7614156,hh5r,NAME_SEARCH?moduleKey=peopleSearchResults&amp;pageKey=sales-search3-people-refinement&amp;contextId=60BC92C971D70515801E49D6842B0000&amp;requestId=eb02ceac-fcb1-422d-a8f3-638b64d18a05&amp;action=CLICK&amp;target=urn%3Ali%3AsalesLead%3A(-1%2C7614156)&amp;pageNumber=3&amp;targetEl=profilelink&amp;position=6&amp;trk=lss-serp-result-lead_photo</t>
  </si>
  <si>
    <t>https://www.linkedin.com/sales/profile/25398170,qdjn,NAME_SEARCH?moduleKey=peopleSearchResults&amp;pageKey=sales-search3-people-refinement&amp;contextId=60BC92C971D70515801E49D6842B0000&amp;requestId=eb02ceac-fcb1-422d-a8f3-638b64d18a05&amp;action=CLICK&amp;target=urn%3Ali%3AsalesLead%3A(-1%2C25398170)&amp;pageNumber=3&amp;targetEl=profilelink&amp;position=7&amp;trk=lss-serp-result-lead_photo</t>
  </si>
  <si>
    <t>Kendall Collins</t>
  </si>
  <si>
    <t>https://www.linkedin.com/sales/profile/2752636,8NfR,NAME_SEARCH?moduleKey=peopleSearchResults&amp;pageKey=sales-search3-people-refinement&amp;contextId=60BC92C971D70515801E49D6842B0000&amp;requestId=eb02ceac-fcb1-422d-a8f3-638b64d18a05&amp;action=CLICK&amp;target=urn%3Ali%3AsalesLead%3A(-1%2C2752636)&amp;pageNumber=3&amp;targetEl=profilelink&amp;position=8&amp;trk=lss-serp-result-lead_photo</t>
  </si>
  <si>
    <t>Andrew Mok</t>
  </si>
  <si>
    <t>https://www.linkedin.com/sales/profile/37941566,fpqK,NAME_SEARCH?moduleKey=peopleSearchResults&amp;pageKey=sales-search3-people-refinement&amp;contextId=60BC92C971D70515801E49D6842B0000&amp;requestId=eb02ceac-fcb1-422d-a8f3-638b64d18a05&amp;action=CLICK&amp;target=urn%3Ali%3AsalesLead%3A(-1%2C37941566)&amp;pageNumber=3&amp;targetEl=profilelink&amp;position=9&amp;trk=lss-serp-result-lead_photo</t>
  </si>
  <si>
    <t>https://www.linkedin.com/sales/profile/4803,nlDh,NAME_SEARCH?moduleKey=peopleSearchResults&amp;pageKey=sales-search3-people-refinement&amp;contextId=60BC92C971D70515801E49D6842B0000&amp;requestId=eb02ceac-fcb1-422d-a8f3-638b64d18a05&amp;action=CLICK&amp;target=urn%3Ali%3AsalesLead%3A(-1%2C4803)&amp;pageNumber=3&amp;targetEl=profilelink&amp;position=10&amp;trk=lss-serp-result-lead_photo</t>
  </si>
  <si>
    <t>Lance Walter</t>
  </si>
  <si>
    <t>https://www.linkedin.com/sales/profile/1286579,l_gQ,NAME_SEARCH?moduleKey=peopleSearchResults&amp;pageKey=sales-search3-people-refinement&amp;contextId=60BC92C971D70515801E49D6842B0000&amp;requestId=eb02ceac-fcb1-422d-a8f3-638b64d18a05&amp;action=CLICK&amp;target=urn%3Ali%3AsalesLead%3A(-1%2C1286579)&amp;pageNumber=3&amp;targetEl=profilelink&amp;position=11&amp;trk=lss-serp-result-lead_photo</t>
  </si>
  <si>
    <t>Sonny Ganguly</t>
  </si>
  <si>
    <t>https://www.linkedin.com/sales/profile/12039911,YezZ,NAME_SEARCH?moduleKey=peopleSearchResults&amp;pageKey=sales-search3-people-refinement&amp;contextId=60BC92C971D70515801E49D6842B0000&amp;requestId=eb02ceac-fcb1-422d-a8f3-638b64d18a05&amp;action=CLICK&amp;target=urn%3Ali%3AsalesLead%3A(-1%2C12039911)&amp;pageNumber=3&amp;targetEl=profilelink&amp;position=12&amp;trk=lss-serp-result-lead_photo</t>
  </si>
  <si>
    <t>Jennifer Beck</t>
  </si>
  <si>
    <t>Helix TCS</t>
  </si>
  <si>
    <t>https://www.linkedin.com/sales/profile/99927178,bcBR,NAME_SEARCH?moduleKey=peopleSearchResults&amp;pageKey=sales-search3-people-refinement&amp;contextId=60BC92C971D70515801E49D6842B0000&amp;requestId=eb02ceac-fcb1-422d-a8f3-638b64d18a05&amp;action=CLICK&amp;target=urn%3Ali%3AsalesLead%3A(-1%2C99927178)&amp;pageNumber=3&amp;targetEl=profilelink&amp;position=13&amp;trk=lss-serp-result-lead_photo</t>
  </si>
  <si>
    <t>Jeff Nolan</t>
  </si>
  <si>
    <t>https://www.linkedin.com/sales/profile/9126979,JWCN,NAME_SEARCH?moduleKey=peopleSearchResults&amp;pageKey=sales-search3-people-refinement&amp;contextId=60BC92C971D70515801E49D6842B0000&amp;requestId=eb02ceac-fcb1-422d-a8f3-638b64d18a05&amp;action=CLICK&amp;target=urn%3Ali%3AsalesLead%3A(-1%2C9126979)&amp;pageNumber=3&amp;targetEl=profilelink&amp;position=14&amp;trk=lss-serp-result-lead_photo</t>
  </si>
  <si>
    <t>Amanda Gutterman</t>
  </si>
  <si>
    <t>https://www.linkedin.com/sales/profile/188822097,Njf7,NAME_SEARCH?moduleKey=peopleSearchResults&amp;pageKey=sales-search3-people-refinement&amp;contextId=60BC92C971D70515801E49D6842B0000&amp;requestId=eb02ceac-fcb1-422d-a8f3-638b64d18a05&amp;action=CLICK&amp;target=urn%3Ali%3AsalesLead%3A(-1%2C188822097)&amp;pageNumber=3&amp;targetEl=profilelink&amp;position=15&amp;trk=lss-serp-result-lead_photo</t>
  </si>
  <si>
    <t>Mike Grehan</t>
  </si>
  <si>
    <t>https://www.linkedin.com/sales/profile/1396082,aeXo,NAME_SEARCH?moduleKey=peopleSearchResults&amp;pageKey=sales-search3-people-refinement&amp;contextId=60BC92C971D70515801E49D6842B0000&amp;requestId=eb02ceac-fcb1-422d-a8f3-638b64d18a05&amp;action=CLICK&amp;target=urn%3Ali%3AsalesLead%3A(-1%2C1396082)&amp;pageNumber=3&amp;targetEl=profilelink&amp;position=16&amp;trk=lss-serp-result-lead_photo</t>
  </si>
  <si>
    <t>Jed Morley</t>
  </si>
  <si>
    <t>https://www.linkedin.com/sales/profile/1218221,IDzJ,NAME_SEARCH?moduleKey=peopleSearchResults&amp;pageKey=sales-search3-people-refinement&amp;contextId=60BC92C971D70515801E49D6842B0000&amp;requestId=eb02ceac-fcb1-422d-a8f3-638b64d18a05&amp;action=CLICK&amp;target=urn%3Ali%3AsalesLead%3A(-1%2C1218221)&amp;pageNumber=3&amp;targetEl=profilelink&amp;position=17&amp;trk=lss-serp-result-lead_photo</t>
  </si>
  <si>
    <t>Leon Guzenda</t>
  </si>
  <si>
    <t>https://www.linkedin.com/sales/profile/1531032,Lu_l,NAME_SEARCH?moduleKey=peopleSearchResults&amp;pageKey=sales-search3-people-refinement&amp;contextId=60BC92C971D70515801E49D6842B0000&amp;requestId=eb02ceac-fcb1-422d-a8f3-638b64d18a05&amp;action=CLICK&amp;target=urn%3Ali%3AsalesLead%3A(-1%2C1531032)&amp;pageNumber=3&amp;targetEl=profilelink&amp;position=18&amp;trk=lss-serp-result-lead_photo</t>
  </si>
  <si>
    <t>Colin White</t>
  </si>
  <si>
    <t>Shemer</t>
  </si>
  <si>
    <t>shemer@ironsrc.com</t>
  </si>
  <si>
    <t>ironSource</t>
  </si>
  <si>
    <t>https://www.linkedin.com/sales/profile/5400,R_Nb,NAME_SEARCH?moduleKey=peopleSearchResults&amp;pageKey=sales-search3-people-refinement&amp;contextId=60BC92C971D70515801E49D6842B0000&amp;requestId=eb02ceac-fcb1-422d-a8f3-638b64d18a05&amp;action=CLICK&amp;target=urn%3Ali%3AsalesLead%3A(-1%2C5400)&amp;pageNumber=3&amp;targetEl=profilelink&amp;position=19&amp;trk=lss-serp-result-lead_photo</t>
  </si>
  <si>
    <t>Adelyn Zhou</t>
  </si>
  <si>
    <t>prevoty.com</t>
  </si>
  <si>
    <t>https://www.linkedin.com/sales/profile/12673586,pQQK,NAME_SEARCH?moduleKey=peopleSearchResults&amp;pageKey=sales-search3-people-refinement&amp;contextId=60BC92C971D70515801E49D6842B0000&amp;requestId=eb02ceac-fcb1-422d-a8f3-638b64d18a05&amp;action=CLICK&amp;target=urn%3Ali%3AsalesLead%3A(-1%2C12673586)&amp;pageNumber=3&amp;targetEl=profilelink&amp;position=20&amp;trk=lss-serp-result-lead_photo</t>
  </si>
  <si>
    <t>Adrian van Haaften</t>
  </si>
  <si>
    <t>https://www.linkedin.com/pub/lee-shemer/72/480/106</t>
  </si>
  <si>
    <t>https://www.linkedin.com/sales/profile/6616636,ki-1,NAME_SEARCH?moduleKey=peopleSearchResults&amp;pageKey=sales-search3-people-refinement&amp;contextId=60BC92C971D70515801E49D6842B0000&amp;requestId=eb02ceac-fcb1-422d-a8f3-638b64d18a05&amp;action=CLICK&amp;target=urn%3Ali%3AsalesLead%3A(-1%2C6616636)&amp;pageNumber=3&amp;targetEl=profilelink&amp;position=21&amp;trk=lss-serp-result-lead_photo</t>
  </si>
  <si>
    <t>Tue Jan 02 2018 05:53:51</t>
  </si>
  <si>
    <t>Nicole Frisbee</t>
  </si>
  <si>
    <t>Neck of the Woods</t>
  </si>
  <si>
    <t>CMO/Co-creator/Creative director</t>
  </si>
  <si>
    <t>Please select...</t>
  </si>
  <si>
    <t>121 Menachem Begin Road</t>
  </si>
  <si>
    <t>6513307</t>
  </si>
  <si>
    <t>https://www.linkedin.com/sales/profile/306774594,h8cW,NAME_SEARCH?moduleKey=peopleSearchResults&amp;pageKey=sales-search3-people-refinement&amp;contextId=60BC92C971D70515801E49D6842B0000&amp;requestId=eb02ceac-fcb1-422d-a8f3-638b64d18a05&amp;action=CLICK&amp;target=urn%3Ali%3AsalesLead%3A(-1%2C306774594)&amp;pageNumber=3&amp;targetEl=profilelink&amp;position=22&amp;trk=lss-serp-result-lead_photo</t>
  </si>
  <si>
    <t>Marlynn Harris</t>
  </si>
  <si>
    <t>https://www.linkedin.com/sales/profile/14285584,68jx,NAME_SEARCH?moduleKey=peopleSearchResults&amp;pageKey=sales-search3-people-refinement&amp;contextId=60BC92C971D70515801E49D6842B0000&amp;requestId=eb02ceac-fcb1-422d-a8f3-638b64d18a05&amp;action=CLICK&amp;target=urn%3Ali%3AsalesLead%3A(-1%2C14285584)&amp;pageNumber=3&amp;targetEl=profilelink&amp;position=23&amp;trk=lss-serp-result-lead_photo</t>
  </si>
  <si>
    <t>Adam Torkildson</t>
  </si>
  <si>
    <t>NanoHydr8</t>
  </si>
  <si>
    <t>https://www.linkedin.com/sales/profile/6876740,uixw,NAME_SEARCH?moduleKey=peopleSearchResults&amp;pageKey=sales-search3-people-refinement&amp;contextId=60BC92C971D70515801E49D6842B0000&amp;requestId=eb02ceac-fcb1-422d-a8f3-638b64d18a05&amp;action=CLICK&amp;target=urn%3Ali%3AsalesLead%3A(-1%2C6876740)&amp;pageNumber=3&amp;targetEl=profilelink&amp;position=24&amp;trk=lss-serp-result-lead_photo</t>
  </si>
  <si>
    <t>Charles Gold</t>
  </si>
  <si>
    <t>https://www.linkedin.com/sales/profile/458572,k6KN,NAME_SEARCH?moduleKey=peopleSearchResults&amp;pageKey=sales-search3-people-refinement&amp;contextId=60BC92C971D70515801E49D6842B0000&amp;requestId=4f264cc0-faad-47fe-938f-bac29f2959fb&amp;action=CLICK&amp;target=urn%3Ali%3AsalesLead%3A(-1%2C458572)&amp;pageNumber=4&amp;targetEl=profilelink&amp;position=0&amp;trk=lss-serp-result-lead_photo</t>
  </si>
  <si>
    <t>https://www.linkedin.com/sales/profile/374438,U0Ic,NAME_SEARCH?moduleKey=peopleSearchResults&amp;pageKey=sales-search3-people-refinement&amp;contextId=60BC92C971D70515801E49D6842B0000&amp;requestId=4f264cc0-faad-47fe-938f-bac29f2959fb&amp;action=CLICK&amp;target=urn%3Ali%3AsalesLead%3A(-1%2C374438)&amp;pageNumber=4&amp;targetEl=profilelink&amp;position=1&amp;trk=lss-serp-result-lead_photo</t>
  </si>
  <si>
    <t>Leela Srinivasan</t>
  </si>
  <si>
    <t>https://www.linkedin.com/sales/profile/5043987,JihD,NAME_SEARCH?moduleKey=peopleSearchResults&amp;pageKey=sales-search3-people-refinement&amp;contextId=60BC92C971D70515801E49D6842B0000&amp;requestId=4f264cc0-faad-47fe-938f-bac29f2959fb&amp;action=CLICK&amp;target=urn%3Ali%3AsalesLead%3A(-1%2C5043987)&amp;pageNumber=4&amp;targetEl=profilelink&amp;position=2&amp;trk=lss-serp-result-lead_photo</t>
  </si>
  <si>
    <t>Kelly Payne</t>
  </si>
  <si>
    <t>https://www.linkedin.com/sales/profile/790718,SvMc,NAME_SEARCH?moduleKey=peopleSearchResults&amp;pageKey=sales-search3-people-refinement&amp;contextId=60BC92C971D70515801E49D6842B0000&amp;requestId=4f264cc0-faad-47fe-938f-bac29f2959fb&amp;action=CLICK&amp;target=urn%3Ali%3AsalesLead%3A(-1%2C790718)&amp;pageNumber=4&amp;targetEl=profilelink&amp;position=3&amp;trk=lss-serp-result-lead_photo</t>
  </si>
  <si>
    <t>https://www.linkedin.com/sales/profile/1283295,VDBl,NAME_SEARCH?moduleKey=peopleSearchResults&amp;pageKey=sales-search3-people-refinement&amp;contextId=60BC92C971D70515801E49D6842B0000&amp;requestId=4f264cc0-faad-47fe-938f-bac29f2959fb&amp;action=CLICK&amp;target=urn%3Ali%3AsalesLead%3A(-1%2C1283295)&amp;pageNumber=4&amp;targetEl=profilelink&amp;position=5&amp;trk=lss-serp-result-lead_photo</t>
  </si>
  <si>
    <t>Cory Treffiletti</t>
  </si>
  <si>
    <t>Khatri</t>
  </si>
  <si>
    <t>sanjay@jasper.com</t>
  </si>
  <si>
    <t>https://www.linkedin.com/sales/profile/25723488,qidi,NAME_SEARCH?moduleKey=peopleSearchResults&amp;pageKey=sales-search3-people-refinement&amp;contextId=60BC92C971D70515801E49D6842B0000&amp;requestId=4f264cc0-faad-47fe-938f-bac29f2959fb&amp;action=CLICK&amp;target=urn%3Ali%3AsalesLead%3A(-1%2C25723488)&amp;pageNumber=4&amp;targetEl=profilelink&amp;position=6&amp;trk=lss-serp-result-lead_photo</t>
  </si>
  <si>
    <t>Naveen Rajdev</t>
  </si>
  <si>
    <t>semarchy.com</t>
  </si>
  <si>
    <t>https://www.linkedin.com/sales/profile/7505312,LCGk,NAME_SEARCH?moduleKey=peopleSearchResults&amp;pageKey=sales-search3-people-refinement&amp;contextId=60BC92C971D70515801E49D6842B0000&amp;requestId=4f264cc0-faad-47fe-938f-bac29f2959fb&amp;action=CLICK&amp;target=urn%3Ali%3AsalesLead%3A(-1%2C7505312)&amp;pageNumber=4&amp;targetEl=profilelink&amp;position=8&amp;trk=lss-serp-result-lead_photo</t>
  </si>
  <si>
    <t>https://www.linkedin.com/sales/profile/172298,v84A,NAME_SEARCH?moduleKey=peopleSearchResults&amp;pageKey=sales-search3-people-refinement&amp;contextId=60BC92C971D70515801E49D6842B0000&amp;requestId=4f264cc0-faad-47fe-938f-bac29f2959fb&amp;action=CLICK&amp;target=urn%3Ali%3AsalesLead%3A(-1%2C172298)&amp;pageNumber=4&amp;targetEl=profilelink&amp;position=11&amp;trk=lss-serp-result-lead_photo</t>
  </si>
  <si>
    <t>https://www.linkedin.com/pub/sanjay-khatri/0/35/778</t>
  </si>
  <si>
    <t>Tue Jan 02 2018 05:53:57</t>
  </si>
  <si>
    <t>https://www.linkedin.com/sales/profile/40005430,2Sko,NAME_SEARCH?moduleKey=peopleSearchResults&amp;pageKey=sales-search3-people-refinement&amp;contextId=60BC92C971D70515801E49D6842B0000&amp;requestId=4f264cc0-faad-47fe-938f-bac29f2959fb&amp;action=CLICK&amp;target=urn%3Ali%3AsalesLead%3A(-1%2C40005430)&amp;pageNumber=4&amp;targetEl=profilelink&amp;position=12&amp;trk=lss-serp-result-lead_photo</t>
  </si>
  <si>
    <t>Tom Wentworth</t>
  </si>
  <si>
    <t>https://www.linkedin.com/sales/profile/3426734,xnR7,NAME_SEARCH?moduleKey=peopleSearchResults&amp;pageKey=sales-search3-people-refinement&amp;contextId=60BC92C971D70515801E49D6842B0000&amp;requestId=4f264cc0-faad-47fe-938f-bac29f2959fb&amp;action=CLICK&amp;target=urn%3Ali%3AsalesLead%3A(-1%2C3426734)&amp;pageNumber=4&amp;targetEl=profilelink&amp;position=14&amp;trk=lss-serp-result-lead_photo</t>
  </si>
  <si>
    <t>https://www.linkedin.com/sales/profile/2242238,ki7F,NAME_SEARCH?moduleKey=peopleSearchResults&amp;pageKey=sales-search3-people-refinement&amp;contextId=60BC92C971D70515801E49D6842B0000&amp;requestId=4f264cc0-faad-47fe-938f-bac29f2959fb&amp;action=CLICK&amp;target=urn%3Ali%3AsalesLead%3A(-1%2C2242238)&amp;pageNumber=4&amp;targetEl=profilelink&amp;position=16&amp;trk=lss-serp-result-lead_photo</t>
  </si>
  <si>
    <t>https://www.linkedin.com/sales/profile/3203774,cD9g,NAME_SEARCH?moduleKey=peopleSearchResults&amp;pageKey=sales-search3-people-refinement&amp;contextId=60BC92C971D70515801E49D6842B0000&amp;requestId=4f264cc0-faad-47fe-938f-bac29f2959fb&amp;action=CLICK&amp;target=urn%3Ali%3AsalesLead%3A(-1%2C3203774)&amp;pageNumber=4&amp;targetEl=profilelink&amp;position=17&amp;trk=lss-serp-result-lead_photo</t>
  </si>
  <si>
    <t>https://www.linkedin.com/sales/profile/122511,7rYP,NAME_SEARCH?moduleKey=peopleSearchResults&amp;pageKey=sales-search3-people-refinement&amp;contextId=60BC92C971D70515801E49D6842B0000&amp;requestId=4f264cc0-faad-47fe-938f-bac29f2959fb&amp;action=CLICK&amp;target=urn%3Ali%3AsalesLead%3A(-1%2C122511)&amp;pageNumber=4&amp;targetEl=profilelink&amp;position=19&amp;trk=lss-serp-result-lead_photo</t>
  </si>
  <si>
    <t>Reed Overfelt</t>
  </si>
  <si>
    <t>https://www.linkedin.com/sales/profile/8610109,1dl4,NAME_SEARCH?moduleKey=peopleSearchResults&amp;pageKey=sales-search3-people-refinement&amp;contextId=60BC92C971D70515801E49D6842B0000&amp;requestId=4f264cc0-faad-47fe-938f-bac29f2959fb&amp;action=CLICK&amp;target=urn%3Ali%3AsalesLead%3A(-1%2C8610109)&amp;pageNumber=4&amp;targetEl=profilelink&amp;position=20&amp;trk=lss-serp-result-lead_photo</t>
  </si>
  <si>
    <t>https://www.linkedin.com/sales/profile/46446430,A-nt,NAME_SEARCH?moduleKey=peopleSearchResults&amp;pageKey=sales-search3-people-refinement&amp;contextId=60BC92C971D70515801E49D6842B0000&amp;requestId=4f264cc0-faad-47fe-938f-bac29f2959fb&amp;action=CLICK&amp;target=urn%3Ali%3AsalesLead%3A(-1%2C46446430)&amp;pageNumber=4&amp;targetEl=profilelink&amp;position=21&amp;trk=lss-serp-result-lead_photo</t>
  </si>
  <si>
    <t>https://www.linkedin.com/sales/profile/341078,pU2l,NAME_SEARCH?moduleKey=peopleSearchResults&amp;pageKey=sales-search3-people-refinement&amp;contextId=60BC92C971D70515801E49D6842B0000&amp;requestId=4f264cc0-faad-47fe-938f-bac29f2959fb&amp;action=CLICK&amp;target=urn%3Ali%3AsalesLead%3A(-1%2C341078)&amp;pageNumber=4&amp;targetEl=profilelink&amp;position=22&amp;trk=lss-serp-result-lead_photo</t>
  </si>
  <si>
    <t>gamesetmatch.co</t>
  </si>
  <si>
    <t>https://www.linkedin.com/sales/profile/838488,_w0x,NAME_SEARCH?moduleKey=peopleSearchResults&amp;pageKey=sales-search3-people-refinement&amp;contextId=60BC92C971D70515801E49D6842B0000&amp;requestId=4f264cc0-faad-47fe-938f-bac29f2959fb&amp;action=CLICK&amp;target=urn%3Ali%3AsalesLead%3A(-1%2C838488)&amp;pageNumber=4&amp;targetEl=profilelink&amp;position=23&amp;trk=lss-serp-result-lead_photo</t>
  </si>
  <si>
    <t>Manish Gupta</t>
  </si>
  <si>
    <t>https://www.linkedin.com/sales/profile/1022425,KMwW,NAME_SEARCH?moduleKey=peopleSearchResults&amp;pageKey=sales-search3-people-refinement&amp;contextId=60BC92C971D70515801E49D6842B0000&amp;requestId=4f264cc0-faad-47fe-938f-bac29f2959fb&amp;action=CLICK&amp;target=urn%3Ali%3AsalesLead%3A(-1%2C1022425)&amp;pageNumber=4&amp;targetEl=profilelink&amp;position=24&amp;trk=lss-serp-result-lead_photo</t>
  </si>
  <si>
    <t>https://www.linkedin.com/sales/profile/631084,h8-7,NAME_SEARCH?moduleKey=peopleSearchResults&amp;pageKey=sales-search3-people-refinement&amp;contextId=60BC92C971D70515801E49D6842B0000&amp;requestId=4bd62710-bea7-4f38-ad58-e37bf9f23975&amp;action=CLICK&amp;target=urn%3Ali%3AsalesLead%3A(-1%2C631084)&amp;pageNumber=5&amp;targetEl=profilelink&amp;position=2&amp;trk=lss-serp-result-lead_photo</t>
  </si>
  <si>
    <t>https://www.linkedin.com/sales/profile/2146354,HWUY,NAME_SEARCH?moduleKey=peopleSearchResults&amp;pageKey=sales-search3-people-refinement&amp;contextId=60BC92C971D70515801E49D6842B0000&amp;requestId=4bd62710-bea7-4f38-ad58-e37bf9f23975&amp;action=CLICK&amp;target=urn%3Ali%3AsalesLead%3A(-1%2C2146354)&amp;pageNumber=5&amp;targetEl=profilelink&amp;position=3&amp;trk=lss-serp-result-lead_photo</t>
  </si>
  <si>
    <t>https://www.linkedin.com/sales/profile/3439528,6sND,NAME_SEARCH?moduleKey=peopleSearchResults&amp;pageKey=sales-search3-people-refinement&amp;contextId=60BC92C971D70515801E49D6842B0000&amp;requestId=4bd62710-bea7-4f38-ad58-e37bf9f23975&amp;action=CLICK&amp;target=urn%3Ali%3AsalesLead%3A(-1%2C3439528)&amp;pageNumber=5&amp;targetEl=profilelink&amp;position=5&amp;trk=lss-serp-result-lead_photo</t>
  </si>
  <si>
    <t>https://www.linkedin.com/sales/profile/3541903,QEhJ,NAME_SEARCH?moduleKey=peopleSearchResults&amp;pageKey=sales-search3-people-refinement&amp;contextId=60BC92C971D70515801E49D6842B0000&amp;requestId=4bd62710-bea7-4f38-ad58-e37bf9f23975&amp;action=CLICK&amp;target=urn%3Ali%3AsalesLead%3A(-1%2C3541903)&amp;pageNumber=5&amp;targetEl=profilelink&amp;position=6&amp;trk=lss-serp-result-lead_photo</t>
  </si>
  <si>
    <t>Gregg Holzrichter</t>
  </si>
  <si>
    <t>https://www.linkedin.com/sales/profile/175549,7wJo,NAME_SEARCH?moduleKey=peopleSearchResults&amp;pageKey=sales-search3-people-refinement&amp;contextId=60BC92C971D70515801E49D6842B0000&amp;requestId=4bd62710-bea7-4f38-ad58-e37bf9f23975&amp;action=CLICK&amp;target=urn%3Ali%3AsalesLead%3A(-1%2C175549)&amp;pageNumber=5&amp;targetEl=profilelink&amp;position=7&amp;trk=lss-serp-result-lead_photo</t>
  </si>
  <si>
    <t>Kevin Alansky</t>
  </si>
  <si>
    <t>https://www.linkedin.com/sales/profile/965503,7m3-,NAME_SEARCH?moduleKey=peopleSearchResults&amp;pageKey=sales-search3-people-refinement&amp;contextId=60BC92C971D70515801E49D6842B0000&amp;requestId=4bd62710-bea7-4f38-ad58-e37bf9f23975&amp;action=CLICK&amp;target=urn%3Ali%3AsalesLead%3A(-1%2C965503)&amp;pageNumber=5&amp;targetEl=profilelink&amp;position=8&amp;trk=lss-serp-result-lead_photo</t>
  </si>
  <si>
    <t>Steven Wastie</t>
  </si>
  <si>
    <t>https://www.linkedin.com/sales/profile/330659,XI-6,NAME_SEARCH?moduleKey=peopleSearchResults&amp;pageKey=sales-search3-people-refinement&amp;contextId=60BC92C971D70515801E49D6842B0000&amp;requestId=4bd62710-bea7-4f38-ad58-e37bf9f23975&amp;action=CLICK&amp;target=urn%3Ali%3AsalesLead%3A(-1%2C330659)&amp;pageNumber=5&amp;targetEl=profilelink&amp;position=9&amp;trk=lss-serp-result-lead_photo</t>
  </si>
  <si>
    <t>https://www.linkedin.com/sales/profile/5689302,5uzf,NAME_SEARCH?moduleKey=peopleSearchResults&amp;pageKey=sales-search3-people-refinement&amp;contextId=60BC92C971D70515801E49D6842B0000&amp;requestId=4bd62710-bea7-4f38-ad58-e37bf9f23975&amp;action=CLICK&amp;target=urn%3Ali%3AsalesLead%3A(-1%2C5689302)&amp;pageNumber=5&amp;targetEl=profilelink&amp;position=10&amp;trk=lss-serp-result-lead_photo</t>
  </si>
  <si>
    <t>Young</t>
  </si>
  <si>
    <t>https://www.linkedin.com/sales/profile/113537,q8PI,NAME_SEARCH?moduleKey=peopleSearchResults&amp;pageKey=sales-search3-people-refinement&amp;contextId=60BC92C971D70515801E49D6842B0000&amp;requestId=4bd62710-bea7-4f38-ad58-e37bf9f23975&amp;action=CLICK&amp;target=urn%3Ali%3AsalesLead%3A(-1%2C113537)&amp;pageNumber=5&amp;targetEl=profilelink&amp;position=12&amp;trk=lss-serp-result-lead_photo</t>
  </si>
  <si>
    <t>amy.young@creditkarma.com</t>
  </si>
  <si>
    <t>Joshua Konowe</t>
  </si>
  <si>
    <t>Credit Karma</t>
  </si>
  <si>
    <t>https://www.linkedin.com/sales/profile/2443771,ZRj2,NAME_SEARCH?moduleKey=peopleSearchResults&amp;pageKey=sales-search3-people-refinement&amp;contextId=60BC92C971D70515801E49D6842B0000&amp;requestId=4bd62710-bea7-4f38-ad58-e37bf9f23975&amp;action=CLICK&amp;target=urn%3Ali%3AsalesLead%3A(-1%2C2443771)&amp;pageNumber=5&amp;targetEl=profilelink&amp;position=13&amp;trk=lss-serp-result-lead_photo</t>
  </si>
  <si>
    <t>Thomas Butta</t>
  </si>
  <si>
    <t>ccnet.io</t>
  </si>
  <si>
    <t>SignalFx</t>
  </si>
  <si>
    <t>https://www.linkedin.com/sales/profile/10224253,AmCm,NAME_SEARCH?moduleKey=peopleSearchResults&amp;pageKey=sales-search3-people-refinement&amp;contextId=60BC92C971D70515801E49D6842B0000&amp;requestId=4bd62710-bea7-4f38-ad58-e37bf9f23975&amp;action=CLICK&amp;target=urn%3Ali%3AsalesLead%3A(-1%2C10224253)&amp;pageNumber=5&amp;targetEl=profilelink&amp;position=14&amp;trk=lss-serp-result-lead_photo</t>
  </si>
  <si>
    <t>Robert Israch</t>
  </si>
  <si>
    <t>https://www.linkedin.com/pub/amy-young/9/4a2/541</t>
  </si>
  <si>
    <t>https://www.linkedin.com/sales/profile/355949,9dh5,NAME_SEARCH?moduleKey=peopleSearchResults&amp;pageKey=sales-search3-people-refinement&amp;contextId=60BC92C971D70515801E49D6842B0000&amp;requestId=4bd62710-bea7-4f38-ad58-e37bf9f23975&amp;action=CLICK&amp;target=urn%3Ali%3AsalesLead%3A(-1%2C355949)&amp;pageNumber=5&amp;targetEl=profilelink&amp;position=16&amp;trk=lss-serp-result-lead_photo</t>
  </si>
  <si>
    <t>Safouen (Saf) Rabah</t>
  </si>
  <si>
    <t>Tue Jan 02 2018 05:54:12</t>
  </si>
  <si>
    <t>https://www.linkedin.com/sales/profile/340079,dEPn,NAME_SEARCH?moduleKey=peopleSearchResults&amp;pageKey=sales-search3-people-refinement&amp;contextId=60BC92C971D70515801E49D6842B0000&amp;requestId=4bd62710-bea7-4f38-ad58-e37bf9f23975&amp;action=CLICK&amp;target=urn%3Ali%3AsalesLead%3A(-1%2C340079)&amp;pageNumber=5&amp;targetEl=profilelink&amp;position=17&amp;trk=lss-serp-result-lead_photo</t>
  </si>
  <si>
    <t>P.O. Box 520</t>
  </si>
  <si>
    <t>(415) 651-4900</t>
  </si>
  <si>
    <t>https://www.linkedin.com/sales/profile/4347763,hRqc,NAME_SEARCH?moduleKey=peopleSearchResults&amp;pageKey=sales-search3-people-refinement&amp;contextId=60BC92C971D70515801E49D6842B0000&amp;requestId=4bd62710-bea7-4f38-ad58-e37bf9f23975&amp;action=CLICK&amp;target=urn%3Ali%3AsalesLead%3A(-1%2C4347763)&amp;pageNumber=5&amp;targetEl=profilelink&amp;position=18&amp;trk=lss-serp-result-lead_photo</t>
  </si>
  <si>
    <t>https://www.linkedin.com/sales/profile/12997221,OLqG,NAME_SEARCH?moduleKey=peopleSearchResults&amp;pageKey=sales-search3-people-refinement&amp;contextId=60BC92C971D70515801E49D6842B0000&amp;requestId=4bd62710-bea7-4f38-ad58-e37bf9f23975&amp;action=CLICK&amp;target=urn%3Ali%3AsalesLead%3A(-1%2C12997221)&amp;pageNumber=5&amp;targetEl=profilelink&amp;position=20&amp;trk=lss-serp-result-lead_photo</t>
  </si>
  <si>
    <t>https://www.linkedin.com/sales/profile/83210436,OB1k,NAME_SEARCH?moduleKey=peopleSearchResults&amp;pageKey=sales-search3-people-refinement&amp;contextId=60BC92C971D70515801E49D6842B0000&amp;requestId=4bd62710-bea7-4f38-ad58-e37bf9f23975&amp;action=CLICK&amp;target=urn%3Ali%3AsalesLead%3A(-1%2C83210436)&amp;pageNumber=5&amp;targetEl=profilelink&amp;position=21&amp;trk=lss-serp-result-lead_photo</t>
  </si>
  <si>
    <t>Kira Mondrus</t>
  </si>
  <si>
    <t>https://www.linkedin.com/sales/profile/264960,MU2p,NAME_SEARCH?moduleKey=peopleSearchResults&amp;pageKey=sales-search3-people-refinement&amp;contextId=60BC92C971D70515801E49D6842B0000&amp;requestId=4bd62710-bea7-4f38-ad58-e37bf9f23975&amp;action=CLICK&amp;target=urn%3Ali%3AsalesLead%3A(-1%2C264960)&amp;pageNumber=5&amp;targetEl=profilelink&amp;position=23&amp;trk=lss-serp-result-lead_photo</t>
  </si>
  <si>
    <t>https://www.linkedin.com/sales/profile/1710368,-gHA,NAME_SEARCH?moduleKey=peopleSearchResults&amp;pageKey=sales-search3-people-refinement&amp;contextId=60BC92C971D70515801E49D6842B0000&amp;requestId=f63e00c2-7c97-4cad-8156-5e10e850e6af&amp;action=CLICK&amp;target=urn%3Ali%3AsalesLead%3A(-1%2C1710368)&amp;pageNumber=6&amp;targetEl=profilelink&amp;position=0&amp;trk=lss-serp-result-lead_photo</t>
  </si>
  <si>
    <t>Susan Ganeshan</t>
  </si>
  <si>
    <t>https://www.linkedin.com/sales/profile/305960,srO7,NAME_SEARCH?moduleKey=peopleSearchResults&amp;pageKey=sales-search3-people-refinement&amp;contextId=60BC92C971D70515801E49D6842B0000&amp;requestId=f63e00c2-7c97-4cad-8156-5e10e850e6af&amp;action=CLICK&amp;target=urn%3Ali%3AsalesLead%3A(-1%2C305960)&amp;pageNumber=6&amp;targetEl=profilelink&amp;position=1&amp;trk=lss-serp-result-lead_photo</t>
  </si>
  <si>
    <t>Christopher (Chris) Litster</t>
  </si>
  <si>
    <t>https://www.linkedin.com/sales/profile/747321,dD9P,NAME_SEARCH?moduleKey=peopleSearchResults&amp;pageKey=sales-search3-people-refinement&amp;contextId=60BC92C971D70515801E49D6842B0000&amp;requestId=f63e00c2-7c97-4cad-8156-5e10e850e6af&amp;action=CLICK&amp;target=urn%3Ali%3AsalesLead%3A(-1%2C747321)&amp;pageNumber=6&amp;targetEl=profilelink&amp;position=2&amp;trk=lss-serp-result-lead_photo</t>
  </si>
  <si>
    <t>Nirmal Nair</t>
  </si>
  <si>
    <t>Frances</t>
  </si>
  <si>
    <t>Endencia</t>
  </si>
  <si>
    <t>https://www.linkedin.com/sales/profile/5618997,xiEg,NAME_SEARCH?moduleKey=peopleSearchResults&amp;pageKey=sales-search3-people-refinement&amp;contextId=60BC92C971D70515801E49D6842B0000&amp;requestId=f63e00c2-7c97-4cad-8156-5e10e850e6af&amp;action=CLICK&amp;target=urn%3Ali%3AsalesLead%3A(-1%2C5618997)&amp;pageNumber=6&amp;targetEl=profilelink&amp;position=4&amp;trk=lss-serp-result-lead_photo</t>
  </si>
  <si>
    <t>Craig Sherman</t>
  </si>
  <si>
    <t>Sacramento, California Area</t>
  </si>
  <si>
    <t>Reach4dStars Mobile Apps</t>
  </si>
  <si>
    <t>cog.systems</t>
  </si>
  <si>
    <t>https://www.linkedin.com/sales/profile/13347170,L5nf,NAME_SEARCH?moduleKey=peopleSearchResults&amp;pageKey=sales-search3-people-refinement&amp;contextId=60BC92C971D70515801E49D6842B0000&amp;requestId=f63e00c2-7c97-4cad-8156-5e10e850e6af&amp;action=CLICK&amp;target=urn%3Ali%3AsalesLead%3A(-1%2C13347170)&amp;pageNumber=6&amp;targetEl=profilelink&amp;position=8&amp;trk=lss-serp-result-lead_photo</t>
  </si>
  <si>
    <t>https://www.linkedin.com/sales/profile/133365,nWBd,NAME_SEARCH?moduleKey=peopleSearchResults&amp;pageKey=sales-search3-people-refinement&amp;contextId=60BC92C971D70515801E49D6842B0000&amp;requestId=f63e00c2-7c97-4cad-8156-5e10e850e6af&amp;action=CLICK&amp;target=urn%3Ali%3AsalesLead%3A(-1%2C133365)&amp;pageNumber=6&amp;targetEl=profilelink&amp;position=9&amp;trk=lss-serp-result-lead_photo</t>
  </si>
  <si>
    <t>Dan VanOrman</t>
  </si>
  <si>
    <t>https://www.linkedin.com/sales/profile/8631301,Q1oc,NAME_SEARCH?moduleKey=peopleSearchResults&amp;pageKey=sales-search3-people-refinement&amp;contextId=60BC92C971D70515801E49D6842B0000&amp;requestId=f63e00c2-7c97-4cad-8156-5e10e850e6af&amp;action=CLICK&amp;target=urn%3Ali%3AsalesLead%3A(-1%2C8631301)&amp;pageNumber=6&amp;targetEl=profilelink&amp;position=10&amp;trk=lss-serp-result-lead_photo</t>
  </si>
  <si>
    <t>Ken Herron</t>
  </si>
  <si>
    <t>Unified Inbox</t>
  </si>
  <si>
    <t>https://www.linkedin.com/sales/profile/968935,lLkg,NAME_SEARCH?moduleKey=peopleSearchResults&amp;pageKey=sales-search3-people-refinement&amp;contextId=60BC92C971D70515801E49D6842B0000&amp;requestId=f63e00c2-7c97-4cad-8156-5e10e850e6af&amp;action=CLICK&amp;target=urn%3Ali%3AsalesLead%3A(-1%2C968935)&amp;pageNumber=6&amp;targetEl=profilelink&amp;position=11&amp;trk=lss-serp-result-lead_photo</t>
  </si>
  <si>
    <t>Joe Scheuermann</t>
  </si>
  <si>
    <t>https://www.linkedin.com/sales/profile/1702907,Azdp,NAME_SEARCH?moduleKey=peopleSearchResults&amp;pageKey=sales-search3-people-refinement&amp;contextId=60BC92C971D70515801E49D6842B0000&amp;requestId=f63e00c2-7c97-4cad-8156-5e10e850e6af&amp;action=CLICK&amp;target=urn%3Ali%3AsalesLead%3A(-1%2C1702907)&amp;pageNumber=6&amp;targetEl=profilelink&amp;position=13&amp;trk=lss-serp-result-lead_photo</t>
  </si>
  <si>
    <t>Tim Matthews</t>
  </si>
  <si>
    <t>https://www.linkedin.com/sales/profile/4833154,4kz6,NAME_SEARCH?moduleKey=peopleSearchResults&amp;pageKey=sales-search3-people-refinement&amp;contextId=60BC92C971D70515801E49D6842B0000&amp;requestId=f63e00c2-7c97-4cad-8156-5e10e850e6af&amp;action=CLICK&amp;target=urn%3Ali%3AsalesLead%3A(-1%2C4833154)&amp;pageNumber=6&amp;targetEl=profilelink&amp;position=14&amp;trk=lss-serp-result-lead_photo</t>
  </si>
  <si>
    <t>Marie Amoruso Jackson</t>
  </si>
  <si>
    <t>https://www.linkedin.com/sales/profile/16891245,sGpo,NAME_SEARCH?moduleKey=peopleSearchResults&amp;pageKey=sales-search3-people-refinement&amp;contextId=60BC92C971D70515801E49D6842B0000&amp;requestId=f63e00c2-7c97-4cad-8156-5e10e850e6af&amp;action=CLICK&amp;target=urn%3Ali%3AsalesLead%3A(-1%2C16891245)&amp;pageNumber=6&amp;targetEl=profilelink&amp;position=15&amp;trk=lss-serp-result-lead_photo</t>
  </si>
  <si>
    <t>Mike Lackman</t>
  </si>
  <si>
    <t>Phillips Pet Food &amp; Supplies</t>
  </si>
  <si>
    <t>Chief Marketing Officer, Chief Digital Officer</t>
  </si>
  <si>
    <t>https://www.linkedin.com/sales/profile/61544125,EEzO,NAME_SEARCH?moduleKey=peopleSearchResults&amp;pageKey=sales-search3-people-refinement&amp;contextId=60BC92C971D70515801E49D6842B0000&amp;requestId=f63e00c2-7c97-4cad-8156-5e10e850e6af&amp;action=CLICK&amp;target=urn%3Ali%3AsalesLead%3A(-1%2C61544125)&amp;pageNumber=6&amp;targetEl=profilelink&amp;position=16&amp;trk=lss-serp-result-lead_photo</t>
  </si>
  <si>
    <t>https://www.linkedin.com/sales/profile/1659634,hQcl,NAME_SEARCH?moduleKey=peopleSearchResults&amp;pageKey=sales-search3-people-refinement&amp;contextId=60BC92C971D70515801E49D6842B0000&amp;requestId=f63e00c2-7c97-4cad-8156-5e10e850e6af&amp;action=CLICK&amp;target=urn%3Ali%3AsalesLead%3A(-1%2C1659634)&amp;pageNumber=6&amp;targetEl=profilelink&amp;position=17&amp;trk=lss-serp-result-lead_photo</t>
  </si>
  <si>
    <t>Erik Harbison</t>
  </si>
  <si>
    <t>AWeber Communications, Inc.</t>
  </si>
  <si>
    <t>AgileTransformation.com</t>
  </si>
  <si>
    <t>https://www.linkedin.com/sales/profile/3235129,85rl,NAME_SEARCH?moduleKey=peopleSearchResults&amp;pageKey=sales-search3-people-refinement&amp;contextId=60BC92C971D70515801E49D6842B0000&amp;requestId=f63e00c2-7c97-4cad-8156-5e10e850e6af&amp;action=CLICK&amp;target=urn%3Ali%3AsalesLead%3A(-1%2C3235129)&amp;pageNumber=6&amp;targetEl=profilelink&amp;position=19&amp;trk=lss-serp-result-lead_photo</t>
  </si>
  <si>
    <t>Jake Sorofman</t>
  </si>
  <si>
    <t>https://www.linkedin.com/sales/profile/141121,hQuQ,NAME_SEARCH?moduleKey=peopleSearchResults&amp;pageKey=sales-search3-people-refinement&amp;contextId=60BC92C971D70515801E49D6842B0000&amp;requestId=f63e00c2-7c97-4cad-8156-5e10e850e6af&amp;action=CLICK&amp;target=urn%3Ali%3AsalesLead%3A(-1%2C141121)&amp;pageNumber=6&amp;targetEl=profilelink&amp;position=22&amp;trk=lss-serp-result-lead_photo</t>
  </si>
  <si>
    <t>Maile Keone</t>
  </si>
  <si>
    <t>https://www.linkedin.com/sales/profile/4406226,UxtU,NAME_SEARCH?moduleKey=peopleSearchResults&amp;pageKey=sales-search3-people-refinement&amp;contextId=60BC92C971D70515801E49D6842B0000&amp;requestId=f63e00c2-7c97-4cad-8156-5e10e850e6af&amp;action=CLICK&amp;target=urn%3Ali%3AsalesLead%3A(-1%2C4406226)&amp;pageNumber=6&amp;targetEl=profilelink&amp;position=23&amp;trk=lss-serp-result-lead_photo</t>
  </si>
  <si>
    <t>https://www.linkedin.com/sales/profile/20971270,4HwO,NAME_SEARCH?moduleKey=peopleSearchResults&amp;pageKey=sales-search3-people-refinement&amp;contextId=60BC92C971D70515801E49D6842B0000&amp;requestId=f63e00c2-7c97-4cad-8156-5e10e850e6af&amp;action=CLICK&amp;target=urn%3Ali%3AsalesLead%3A(-1%2C20971270)&amp;pageNumber=6&amp;targetEl=profilelink&amp;position=24&amp;trk=lss-serp-result-lead_photo</t>
  </si>
  <si>
    <t>https://www.linkedin.com/sales/profile/445556,kvlT,NAME_SEARCH?moduleKey=peopleSearchResults&amp;pageKey=sales-search3-people-refinement&amp;contextId=60BC92C971D70515801E49D6842B0000&amp;requestId=7a23e242-bdc7-4009-b5c8-f0f4fe1a3744&amp;action=CLICK&amp;target=urn%3Ali%3AsalesLead%3A(-1%2C445556)&amp;pageNumber=7&amp;targetEl=profilelink&amp;position=5&amp;trk=lss-serp-result-lead_photo</t>
  </si>
  <si>
    <t>Shelia Reed</t>
  </si>
  <si>
    <t>https://www.linkedin.com/sales/profile/3903786,9K9L,NAME_SEARCH?moduleKey=peopleSearchResults&amp;pageKey=sales-search3-people-refinement&amp;contextId=60BC92C971D70515801E49D6842B0000&amp;requestId=7a23e242-bdc7-4009-b5c8-f0f4fe1a3744&amp;action=CLICK&amp;target=urn%3Ali%3AsalesLead%3A(-1%2C3903786)&amp;pageNumber=7&amp;targetEl=profilelink&amp;position=8&amp;trk=lss-serp-result-lead_photo</t>
  </si>
  <si>
    <t>Aimen Barma</t>
  </si>
  <si>
    <t>Vantage Point Analysis</t>
  </si>
  <si>
    <t>Principal Consultant and Chief Product Officer</t>
  </si>
  <si>
    <t>https://www.linkedin.com/sales/profile/1658090,cgKk,NAME_SEARCH?moduleKey=peopleSearchResults&amp;pageKey=sales-search3-people-refinement&amp;contextId=60BC92C971D70515801E49D6842B0000&amp;requestId=7a23e242-bdc7-4009-b5c8-f0f4fe1a3744&amp;action=CLICK&amp;target=urn%3Ali%3AsalesLead%3A(-1%2C1658090)&amp;pageNumber=7&amp;targetEl=profilelink&amp;position=10&amp;trk=lss-serp-result-lead_photo</t>
  </si>
  <si>
    <t>https://www.linkedin.com/sales/profile/245499,fUO9,NAME_SEARCH?moduleKey=peopleSearchResults&amp;pageKey=sales-search3-people-refinement&amp;contextId=60BC92C971D70515801E49D6842B0000&amp;requestId=7a23e242-bdc7-4009-b5c8-f0f4fe1a3744&amp;action=CLICK&amp;target=urn%3Ali%3AsalesLead%3A(-1%2C245499)&amp;pageNumber=7&amp;targetEl=profilelink&amp;position=13&amp;trk=lss-serp-result-lead_photo</t>
  </si>
  <si>
    <t>https://www.linkedin.com/sales/profile/5995,6x6t,NAME_SEARCH?moduleKey=peopleSearchResults&amp;pageKey=sales-search3-people-refinement&amp;contextId=60BC92C971D70515801E49D6842B0000&amp;requestId=7a23e242-bdc7-4009-b5c8-f0f4fe1a3744&amp;action=CLICK&amp;target=urn%3Ali%3AsalesLead%3A(-1%2C5995)&amp;pageNumber=7&amp;targetEl=profilelink&amp;position=14&amp;trk=lss-serp-result-lead_photo</t>
  </si>
  <si>
    <t>https://www.linkedin.com/sales/profile/830876,SOzG,NAME_SEARCH?moduleKey=peopleSearchResults&amp;pageKey=sales-search3-people-refinement&amp;contextId=60BC92C971D70515801E49D6842B0000&amp;requestId=7a23e242-bdc7-4009-b5c8-f0f4fe1a3744&amp;action=CLICK&amp;target=urn%3Ali%3AsalesLead%3A(-1%2C830876)&amp;pageNumber=7&amp;targetEl=profilelink&amp;position=17&amp;trk=lss-serp-result-lead_photo</t>
  </si>
  <si>
    <t>https://www.linkedin.com/sales/profile/2508636,4z7q,NAME_SEARCH?moduleKey=peopleSearchResults&amp;pageKey=sales-search3-people-refinement&amp;contextId=60BC92C971D70515801E49D6842B0000&amp;requestId=7a23e242-bdc7-4009-b5c8-f0f4fe1a3744&amp;action=CLICK&amp;target=urn%3Ali%3AsalesLead%3A(-1%2C2508636)&amp;pageNumber=7&amp;targetEl=profilelink&amp;position=18&amp;trk=lss-serp-result-lead_photo</t>
  </si>
  <si>
    <t>Ellison</t>
  </si>
  <si>
    <t>https://www.linkedin.com/sales/profile/555433,vgUk,NAME_SEARCH?moduleKey=peopleSearchResults&amp;pageKey=sales-search3-people-refinement&amp;contextId=60BC92C971D70515801E49D6842B0000&amp;requestId=7a23e242-bdc7-4009-b5c8-f0f4fe1a3744&amp;action=CLICK&amp;target=urn%3Ali%3AsalesLead%3A(-1%2C555433)&amp;pageNumber=7&amp;targetEl=profilelink&amp;position=19&amp;trk=lss-serp-result-lead_photo</t>
  </si>
  <si>
    <t>Ellison Sales Consulting</t>
  </si>
  <si>
    <t>Gabriel Noboa-Digital Strategist</t>
  </si>
  <si>
    <t>BunnyBOXDesign.com</t>
  </si>
  <si>
    <t>https://www.linkedin.com/sales/profile/145423324,nx8y,NAME_SEARCH?moduleKey=peopleSearchResults&amp;pageKey=sales-search3-people-refinement&amp;contextId=60BC92C971D70515801E49D6842B0000&amp;requestId=7a23e242-bdc7-4009-b5c8-f0f4fe1a3744&amp;action=CLICK&amp;target=urn%3Ali%3AsalesLead%3A(-1%2C145423324)&amp;pageNumber=7&amp;targetEl=profilelink&amp;position=20&amp;trk=lss-serp-result-lead_photo</t>
  </si>
  <si>
    <t>Scott King</t>
  </si>
  <si>
    <t>The Scott King Show</t>
  </si>
  <si>
    <t>https://www.linkedin.com/sales/profile/829802,Rm8N,NAME_SEARCH?moduleKey=peopleSearchResults&amp;pageKey=sales-search3-people-refinement&amp;contextId=60BC92C971D70515801E49D6842B0000&amp;requestId=7a23e242-bdc7-4009-b5c8-f0f4fe1a3744&amp;action=CLICK&amp;target=urn%3Ali%3AsalesLead%3A(-1%2C829802)&amp;pageNumber=7&amp;targetEl=profilelink&amp;position=21&amp;trk=lss-serp-result-lead_photo</t>
  </si>
  <si>
    <t>Jamak Golshani</t>
  </si>
  <si>
    <t>https://www.linkedin.com/sales/profile/15321040,fdTX,NAME_SEARCH?moduleKey=peopleSearchResults&amp;pageKey=sales-search3-people-refinement&amp;contextId=60BC92C971D70515801E49D6842B0000&amp;requestId=7a23e242-bdc7-4009-b5c8-f0f4fe1a3744&amp;action=CLICK&amp;target=urn%3Ali%3AsalesLead%3A(-1%2C15321040)&amp;pageNumber=7&amp;targetEl=profilelink&amp;position=22&amp;trk=lss-serp-result-lead_photo</t>
  </si>
  <si>
    <t>https://www.linkedin.com/sales/profile/6795586,mZ3m,NAME_SEARCH?moduleKey=peopleSearchResults&amp;pageKey=sales-search3-people-refinement&amp;contextId=60BC92C971D70515801E49D6842B0000&amp;requestId=dd6588d6-e6b8-4c8c-a792-ff7bf8d17dc9&amp;action=CLICK&amp;target=urn%3Ali%3AsalesLead%3A(-1%2C6795586)&amp;pageNumber=8&amp;targetEl=profilelink&amp;position=0&amp;trk=lss-serp-result-lead_photo</t>
  </si>
  <si>
    <t>https://www.linkedin.com/sales/profile/5896378,u36-,NAME_SEARCH?moduleKey=peopleSearchResults&amp;pageKey=sales-search3-people-refinement&amp;contextId=60BC92C971D70515801E49D6842B0000&amp;requestId=dd6588d6-e6b8-4c8c-a792-ff7bf8d17dc9&amp;action=CLICK&amp;target=urn%3Ali%3AsalesLead%3A(-1%2C5896378)&amp;pageNumber=8&amp;targetEl=profilelink&amp;position=2&amp;trk=lss-serp-result-lead_photo</t>
  </si>
  <si>
    <t>https://www.linkedin.com/sales/profile/4488577,bFZk,NAME_SEARCH?moduleKey=peopleSearchResults&amp;pageKey=sales-search3-people-refinement&amp;contextId=60BC92C971D70515801E49D6842B0000&amp;requestId=dd6588d6-e6b8-4c8c-a792-ff7bf8d17dc9&amp;action=CLICK&amp;target=urn%3Ali%3AsalesLead%3A(-1%2C4488577)&amp;pageNumber=8&amp;targetEl=profilelink&amp;position=3&amp;trk=lss-serp-result-lead_photo</t>
  </si>
  <si>
    <t>Dustin Ritter</t>
  </si>
  <si>
    <t>Proficio Inc.</t>
  </si>
  <si>
    <t>https://www.linkedin.com/sales/profile/18872127,shFJ,NAME_SEARCH?moduleKey=peopleSearchResults&amp;pageKey=sales-search3-people-refinement&amp;contextId=60BC92C971D70515801E49D6842B0000&amp;requestId=dd6588d6-e6b8-4c8c-a792-ff7bf8d17dc9&amp;action=CLICK&amp;target=urn%3Ali%3AsalesLead%3A(-1%2C18872127)&amp;pageNumber=8&amp;targetEl=profilelink&amp;position=7&amp;trk=lss-serp-result-lead_photo</t>
  </si>
  <si>
    <t>Jeff Paradise</t>
  </si>
  <si>
    <t>https://www.linkedin.com/sales/profile/65093619,7wwp,NAME_SEARCH?moduleKey=peopleSearchResults&amp;pageKey=sales-search3-people-refinement&amp;contextId=60BC92C971D70515801E49D6842B0000&amp;requestId=dd6588d6-e6b8-4c8c-a792-ff7bf8d17dc9&amp;action=CLICK&amp;target=urn%3Ali%3AsalesLead%3A(-1%2C65093619)&amp;pageNumber=8&amp;targetEl=profilelink&amp;position=10&amp;trk=lss-serp-result-lead_photo</t>
  </si>
  <si>
    <t>Sheridan</t>
  </si>
  <si>
    <t>https://www.linkedin.com/sales/profile/3788632,yDtI,NAME_SEARCH?moduleKey=peopleSearchResults&amp;pageKey=sales-search3-people-refinement&amp;contextId=60BC92C971D70515801E49D6842B0000&amp;requestId=dd6588d6-e6b8-4c8c-a792-ff7bf8d17dc9&amp;action=CLICK&amp;target=urn%3Ali%3AsalesLead%3A(-1%2C3788632)&amp;pageNumber=8&amp;targetEl=profilelink&amp;position=12&amp;trk=lss-serp-result-lead_photo</t>
  </si>
  <si>
    <t>william.sheridan@cherwell.com</t>
  </si>
  <si>
    <t>Tony Wessels</t>
  </si>
  <si>
    <t>https://www.linkedin.com/sales/profile/146237,JrAq,NAME_SEARCH?moduleKey=peopleSearchResults&amp;pageKey=sales-search3-people-refinement&amp;contextId=60BC92C971D70515801E49D6842B0000&amp;requestId=dd6588d6-e6b8-4c8c-a792-ff7bf8d17dc9&amp;action=CLICK&amp;target=urn%3Ali%3AsalesLead%3A(-1%2C146237)&amp;pageNumber=8&amp;targetEl=profilelink&amp;position=13&amp;trk=lss-serp-result-lead_photo</t>
  </si>
  <si>
    <t>Erika Jolly Brookes</t>
  </si>
  <si>
    <t>https://www.linkedin.com/sales/profile/586029,GqpE,NAME_SEARCH?moduleKey=peopleSearchResults&amp;pageKey=sales-search3-people-refinement&amp;contextId=60BC92C971D70515801E49D6842B0000&amp;requestId=dd6588d6-e6b8-4c8c-a792-ff7bf8d17dc9&amp;action=CLICK&amp;target=urn%3Ali%3AsalesLead%3A(-1%2C586029)&amp;pageNumber=8&amp;targetEl=profilelink&amp;position=17&amp;trk=lss-serp-result-lead_photo</t>
  </si>
  <si>
    <t>https://www.linkedin.com/pub/william-sheridan/2/55a/528</t>
  </si>
  <si>
    <t>Allyson Barr</t>
  </si>
  <si>
    <t>Tue Jan 02 2018 05:54:35</t>
  </si>
  <si>
    <t>https://www.linkedin.com/sales/profile/7297967,Xvj7,NAME_SEARCH?moduleKey=peopleSearchResults&amp;pageKey=sales-search3-people-refinement&amp;contextId=60BC92C971D70515801E49D6842B0000&amp;requestId=dd6588d6-e6b8-4c8c-a792-ff7bf8d17dc9&amp;action=CLICK&amp;target=urn%3Ali%3AsalesLead%3A(-1%2C7297967)&amp;pageNumber=8&amp;targetEl=profilelink&amp;position=20&amp;trk=lss-serp-result-lead_photo</t>
  </si>
  <si>
    <t>https://www.linkedin.com/sales/profile/3671735,6VPy,NAME_SEARCH?moduleKey=peopleSearchResults&amp;pageKey=sales-search3-people-refinement&amp;contextId=60BC92C971D70515801E49D6842B0000&amp;requestId=dd6588d6-e6b8-4c8c-a792-ff7bf8d17dc9&amp;action=CLICK&amp;target=urn%3Ali%3AsalesLead%3A(-1%2C3671735)&amp;pageNumber=8&amp;targetEl=profilelink&amp;position=23&amp;trk=lss-serp-result-lead_photo</t>
  </si>
  <si>
    <t>https://www.linkedin.com/sales/profile/1410092,-NiO,NAME_SEARCH?moduleKey=peopleSearchResults&amp;pageKey=sales-search3-people-refinement&amp;contextId=60BC92C971D70515801E49D6842B0000&amp;requestId=d9c0fbe8-f6f3-4ac5-b7f7-1bdc4cf0fdf2&amp;action=CLICK&amp;target=urn%3Ali%3AsalesLead%3A(-1%2C1410092)&amp;pageNumber=9&amp;targetEl=profilelink&amp;position=0&amp;trk=lss-serp-result-lead_photo</t>
  </si>
  <si>
    <t>https://www.linkedin.com/sales/profile/16530625,174v,NAME_SEARCH?moduleKey=peopleSearchResults&amp;pageKey=sales-search3-people-refinement&amp;contextId=60BC92C971D70515801E49D6842B0000&amp;requestId=d9c0fbe8-f6f3-4ac5-b7f7-1bdc4cf0fdf2&amp;action=CLICK&amp;target=urn%3Ali%3AsalesLead%3A(-1%2C16530625)&amp;pageNumber=9&amp;targetEl=profilelink&amp;position=1&amp;trk=lss-serp-result-lead_photo</t>
  </si>
  <si>
    <t>https://www.linkedin.com/sales/profile/1712053,5uKe,NAME_SEARCH?moduleKey=peopleSearchResults&amp;pageKey=sales-search3-people-refinement&amp;contextId=60BC92C971D70515801E49D6842B0000&amp;requestId=d9c0fbe8-f6f3-4ac5-b7f7-1bdc4cf0fdf2&amp;action=CLICK&amp;target=urn%3Ali%3AsalesLead%3A(-1%2C1712053)&amp;pageNumber=9&amp;targetEl=profilelink&amp;position=2&amp;trk=lss-serp-result-lead_photo</t>
  </si>
  <si>
    <t>Jason Marshall</t>
  </si>
  <si>
    <t>https://www.linkedin.com/sales/profile/1059862,P1Lm,NAME_SEARCH?moduleKey=peopleSearchResults&amp;pageKey=sales-search3-people-refinement&amp;contextId=60BC92C971D70515801E49D6842B0000&amp;requestId=d9c0fbe8-f6f3-4ac5-b7f7-1bdc4cf0fdf2&amp;action=CLICK&amp;target=urn%3Ali%3AsalesLead%3A(-1%2C1059862)&amp;pageNumber=9&amp;targetEl=profilelink&amp;position=4&amp;trk=lss-serp-result-lead_photo</t>
  </si>
  <si>
    <t>https://www.linkedin.com/sales/profile/149390,vXk5,NAME_SEARCH?moduleKey=peopleSearchResults&amp;pageKey=sales-search3-people-refinement&amp;contextId=60BC92C971D70515801E49D6842B0000&amp;requestId=d9c0fbe8-f6f3-4ac5-b7f7-1bdc4cf0fdf2&amp;action=CLICK&amp;target=urn%3Ali%3AsalesLead%3A(-1%2C149390)&amp;pageNumber=9&amp;targetEl=profilelink&amp;position=8&amp;trk=lss-serp-result-lead_photo</t>
  </si>
  <si>
    <t>Zvi Moshkoviz</t>
  </si>
  <si>
    <t>https://www.linkedin.com/sales/profile/1866751,HMZW,NAME_SEARCH?moduleKey=peopleSearchResults&amp;pageKey=sales-search3-people-refinement&amp;contextId=60BC92C971D70515801E49D6842B0000&amp;requestId=d9c0fbe8-f6f3-4ac5-b7f7-1bdc4cf0fdf2&amp;action=CLICK&amp;target=urn%3Ali%3AsalesLead%3A(-1%2C1866751)&amp;pageNumber=9&amp;targetEl=profilelink&amp;position=10&amp;trk=lss-serp-result-lead_photo</t>
  </si>
  <si>
    <t>Gary Friedman</t>
  </si>
  <si>
    <t>https://www.linkedin.com/sales/profile/11571540,WhJu,NAME_SEARCH?moduleKey=peopleSearchResults&amp;pageKey=sales-search3-people-refinement&amp;contextId=60BC92C971D70515801E49D6842B0000&amp;requestId=d9c0fbe8-f6f3-4ac5-b7f7-1bdc4cf0fdf2&amp;action=CLICK&amp;target=urn%3Ali%3AsalesLead%3A(-1%2C11571540)&amp;pageNumber=9&amp;targetEl=profilelink&amp;position=15&amp;trk=lss-serp-result-lead_photo</t>
  </si>
  <si>
    <t>effinamazing.com</t>
  </si>
  <si>
    <t>https://www.linkedin.com/sales/profile/2431334,9nYd,NAME_SEARCH?moduleKey=peopleSearchResults&amp;pageKey=sales-search3-people-refinement&amp;contextId=60BC92C971D70515801E49D6842B0000&amp;requestId=d9c0fbe8-f6f3-4ac5-b7f7-1bdc4cf0fdf2&amp;action=CLICK&amp;target=urn%3Ali%3AsalesLead%3A(-1%2C2431334)&amp;pageNumber=9&amp;targetEl=profilelink&amp;position=16&amp;trk=lss-serp-result-lead_photo</t>
  </si>
  <si>
    <t>https://www.linkedin.com/sales/profile/16983006,Q9JD,NAME_SEARCH?moduleKey=peopleSearchResults&amp;pageKey=sales-search3-people-refinement&amp;contextId=60BC92C971D70515801E49D6842B0000&amp;requestId=d9c0fbe8-f6f3-4ac5-b7f7-1bdc4cf0fdf2&amp;action=CLICK&amp;target=urn%3Ali%3AsalesLead%3A(-1%2C16983006)&amp;pageNumber=9&amp;targetEl=profilelink&amp;position=17&amp;trk=lss-serp-result-lead_photo</t>
  </si>
  <si>
    <t>Mandy Dhaliwal Rao</t>
  </si>
  <si>
    <t>https://www.linkedin.com/sales/profile/1092126,GxYg,NAME_SEARCH?moduleKey=peopleSearchResults&amp;pageKey=sales-search3-people-refinement&amp;contextId=60BC92C971D70515801E49D6842B0000&amp;requestId=d9c0fbe8-f6f3-4ac5-b7f7-1bdc4cf0fdf2&amp;action=CLICK&amp;target=urn%3Ali%3AsalesLead%3A(-1%2C1092126)&amp;pageNumber=9&amp;targetEl=profilelink&amp;position=18&amp;trk=lss-serp-result-lead_photo</t>
  </si>
  <si>
    <t>https://www.linkedin.com/sales/profile/238860,Cb6z,NAME_SEARCH?moduleKey=peopleSearchResults&amp;pageKey=sales-search3-people-refinement&amp;contextId=60BC92C971D70515801E49D6842B0000&amp;requestId=d9c0fbe8-f6f3-4ac5-b7f7-1bdc4cf0fdf2&amp;action=CLICK&amp;target=urn%3Ali%3AsalesLead%3A(-1%2C238860)&amp;pageNumber=9&amp;targetEl=profilelink&amp;position=19&amp;trk=lss-serp-result-lead_photo</t>
  </si>
  <si>
    <t>https://www.linkedin.com/sales/profile/1815056,00cz,NAME_SEARCH?moduleKey=peopleSearchResults&amp;pageKey=sales-search3-people-refinement&amp;contextId=60BC92C971D70515801E49D6842B0000&amp;requestId=d9c0fbe8-f6f3-4ac5-b7f7-1bdc4cf0fdf2&amp;action=CLICK&amp;target=urn%3Ali%3AsalesLead%3A(-1%2C1815056)&amp;pageNumber=9&amp;targetEl=profilelink&amp;position=20&amp;trk=lss-serp-result-lead_photo</t>
  </si>
  <si>
    <t>https://www.linkedin.com/sales/profile/605058,s_T1,NAME_SEARCH?moduleKey=peopleSearchResults&amp;pageKey=sales-search3-people-refinement&amp;contextId=60BC92C971D70515801E49D6842B0000&amp;requestId=d9c0fbe8-f6f3-4ac5-b7f7-1bdc4cf0fdf2&amp;action=CLICK&amp;target=urn%3Ali%3AsalesLead%3A(-1%2C605058)&amp;pageNumber=9&amp;targetEl=profilelink&amp;position=24&amp;trk=lss-serp-result-lead_photo</t>
  </si>
  <si>
    <t>Rick Ramos</t>
  </si>
  <si>
    <t>https://www.linkedin.com/sales/profile/1264918,sxTx,NAME_SEARCH?moduleKey=peopleSearchResults&amp;pageKey=sales-search3-people-refinement&amp;contextId=60BC92C971D70515801E49D6842B0000&amp;requestId=7e4e3b81-6e91-48ba-8ad9-264e04fca98d&amp;action=CLICK&amp;target=urn%3Ali%3AsalesLead%3A(-1%2C1264918)&amp;pageNumber=10&amp;targetEl=profilelink&amp;position=1&amp;trk=lss-serp-result-lead_photo</t>
  </si>
  <si>
    <t>https://www.linkedin.com/sales/profile/7318934,Q87B,NAME_SEARCH?moduleKey=peopleSearchResults&amp;pageKey=sales-search3-people-refinement&amp;contextId=60BC92C971D70515801E49D6842B0000&amp;requestId=7e4e3b81-6e91-48ba-8ad9-264e04fca98d&amp;action=CLICK&amp;target=urn%3Ali%3AsalesLead%3A(-1%2C7318934)&amp;pageNumber=10&amp;targetEl=profilelink&amp;position=2&amp;trk=lss-serp-result-lead_photo</t>
  </si>
  <si>
    <t>Todd Craig</t>
  </si>
  <si>
    <t>Mindy</t>
  </si>
  <si>
    <t>APMP</t>
  </si>
  <si>
    <t>mindy.apmp@smi-inc.com</t>
  </si>
  <si>
    <t>Systems &amp; Methods, Inc. (SMI)</t>
  </si>
  <si>
    <t>https://www.linkedin.com/sales/profile/2516559,Z2L2,NAME_SEARCH?moduleKey=peopleSearchResults&amp;pageKey=sales-search3-people-refinement&amp;contextId=60BC92C971D70515801E49D6842B0000&amp;requestId=7e4e3b81-6e91-48ba-8ad9-264e04fca98d&amp;action=CLICK&amp;target=urn%3Ali%3AsalesLead%3A(-1%2C2516559)&amp;pageNumber=10&amp;targetEl=profilelink&amp;position=8&amp;trk=lss-serp-result-lead_photo</t>
  </si>
  <si>
    <t>https://www.linkedin.com/pub/mindy-craig-cf-apmp/4a/55b/79</t>
  </si>
  <si>
    <t>Tue Jan 02 2018 05:54:50</t>
  </si>
  <si>
    <t>https://www.linkedin.com/sales/profile/2757,siai,NAME_SEARCH?moduleKey=peopleSearchResults&amp;pageKey=sales-search3-people-refinement&amp;contextId=60BC92C971D70515801E49D6842B0000&amp;requestId=7e4e3b81-6e91-48ba-8ad9-264e04fca98d&amp;action=CLICK&amp;target=urn%3Ali%3AsalesLead%3A(-1%2C2757)&amp;pageNumber=10&amp;targetEl=profilelink&amp;position=9&amp;trk=lss-serp-result-lead_photo</t>
  </si>
  <si>
    <t>Ga</t>
  </si>
  <si>
    <t>106 Wedgewood Drive</t>
  </si>
  <si>
    <t>https://www.linkedin.com/sales/profile/3494767,sF14,NAME_SEARCH?moduleKey=peopleSearchResults&amp;pageKey=sales-search3-people-refinement&amp;contextId=60BC92C971D70515801E49D6842B0000&amp;requestId=7e4e3b81-6e91-48ba-8ad9-264e04fca98d&amp;action=CLICK&amp;target=urn%3Ali%3AsalesLead%3A(-1%2C3494767)&amp;pageNumber=10&amp;targetEl=profilelink&amp;position=10&amp;trk=lss-serp-result-lead_photo</t>
  </si>
  <si>
    <t>(770) 214-2571</t>
  </si>
  <si>
    <t>Jeremy Forsberg</t>
  </si>
  <si>
    <t>https://www.linkedin.com/sales/profile/65740995,UOw_,NAME_SEARCH?moduleKey=peopleSearchResults&amp;pageKey=sales-search3-people-refinement&amp;contextId=60BC92C971D70515801E49D6842B0000&amp;requestId=7e4e3b81-6e91-48ba-8ad9-264e04fca98d&amp;action=CLICK&amp;target=urn%3Ali%3AsalesLead%3A(-1%2C65740995)&amp;pageNumber=10&amp;targetEl=profilelink&amp;position=14&amp;trk=lss-serp-result-lead_photo</t>
  </si>
  <si>
    <t>Paul Sebastien</t>
  </si>
  <si>
    <t>Helpshift</t>
  </si>
  <si>
    <t>https://www.linkedin.com/sales/profile/3292459,WbK4,NAME_SEARCH?moduleKey=peopleSearchResults&amp;pageKey=sales-search3-people-refinement&amp;contextId=60BC92C971D70515801E49D6842B0000&amp;requestId=7e4e3b81-6e91-48ba-8ad9-264e04fca98d&amp;action=CLICK&amp;target=urn%3Ali%3AsalesLead%3A(-1%2C3292459)&amp;pageNumber=10&amp;targetEl=profilelink&amp;position=15&amp;trk=lss-serp-result-lead_photo</t>
  </si>
  <si>
    <t>Kavitha Gopalan</t>
  </si>
  <si>
    <t>https://www.linkedin.com/sales/profile/34082609,bBem,NAME_SEARCH?moduleKey=peopleSearchResults&amp;pageKey=sales-search3-people-refinement&amp;contextId=60BC92C971D70515801E49D6842B0000&amp;requestId=7e4e3b81-6e91-48ba-8ad9-264e04fca98d&amp;action=CLICK&amp;target=urn%3Ali%3AsalesLead%3A(-1%2C34082609)&amp;pageNumber=10&amp;targetEl=profilelink&amp;position=16&amp;trk=lss-serp-result-lead_photo</t>
  </si>
  <si>
    <t>Ken Maranian</t>
  </si>
  <si>
    <t>https://www.linkedin.com/sales/profile/3240971,DRJK,NAME_SEARCH?moduleKey=peopleSearchResults&amp;pageKey=sales-search3-people-refinement&amp;contextId=60BC92C971D70515801E49D6842B0000&amp;requestId=7e4e3b81-6e91-48ba-8ad9-264e04fca98d&amp;action=CLICK&amp;target=urn%3Ali%3AsalesLead%3A(-1%2C3240971)&amp;pageNumber=10&amp;targetEl=profilelink&amp;position=17&amp;trk=lss-serp-result-lead_photo</t>
  </si>
  <si>
    <t>https://www.linkedin.com/sales/profile/68601825,gTH1,NAME_SEARCH?moduleKey=peopleSearchResults&amp;pageKey=sales-search3-people-refinement&amp;contextId=60BC92C971D70515801E49D6842B0000&amp;requestId=7e4e3b81-6e91-48ba-8ad9-264e04fca98d&amp;action=CLICK&amp;target=urn%3Ali%3AsalesLead%3A(-1%2C68601825)&amp;pageNumber=10&amp;targetEl=profilelink&amp;position=20&amp;trk=lss-serp-result-lead_photo</t>
  </si>
  <si>
    <t>https://www.linkedin.com/sales/profile/6807515,7Gzh,NAME_SEARCH?moduleKey=peopleSearchResults&amp;pageKey=sales-search3-people-refinement&amp;contextId=60BC92C971D70515801E49D6842B0000&amp;requestId=7e4e3b81-6e91-48ba-8ad9-264e04fca98d&amp;action=CLICK&amp;target=urn%3Ali%3AsalesLead%3A(-1%2C6807515)&amp;pageNumber=10&amp;targetEl=profilelink&amp;position=21&amp;trk=lss-serp-result-lead_photo</t>
  </si>
  <si>
    <t>Holly Hamann</t>
  </si>
  <si>
    <t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t>
  </si>
  <si>
    <t>Bernd Leger</t>
  </si>
  <si>
    <t>Arsh</t>
  </si>
  <si>
    <t>https://www.linkedin.com/sales/profile/214573,g3OM,NAME_SEARCH?moduleKey=peopleSearchResults&amp;pageKey=sales-search3-people-refinement&amp;contextId=60BC92C971D70515801E49D6842B0000&amp;requestId=7e4e3b81-6e91-48ba-8ad9-264e04fca98d&amp;action=CLICK&amp;target=urn%3Ali%3AsalesLead%3A(-1%2C214573)&amp;pageNumber=10&amp;targetEl=profilelink&amp;position=24&amp;trk=lss-serp-result-lead_photo</t>
  </si>
  <si>
    <t>V.</t>
  </si>
  <si>
    <t>Ken McDonald</t>
  </si>
  <si>
    <t>arsh@sam.org</t>
  </si>
  <si>
    <t>Sigma Alpha Mu Fraternity</t>
  </si>
  <si>
    <t>https://www.linkedin.com/sales/profile/139471,AgYL,NAME_SEARCH?moduleKey=peopleSearchResults&amp;pageKey=sales-search3-people-refinement&amp;contextId=60BC92C971D70515801E49D6842B0000&amp;requestId=ecc62629-03bd-49ec-acaa-5e0884cdb060&amp;action=CLICK&amp;target=urn%3Ali%3AsalesLead%3A(-1%2C139471)&amp;pageNumber=11&amp;targetEl=profilelink&amp;position=2&amp;trk=lss-serp-result-lead_photo</t>
  </si>
  <si>
    <t>https://www.linkedin.com/sales/profile/17961691,jtG3,NAME_SEARCH?moduleKey=peopleSearchResults&amp;pageKey=sales-search3-people-refinement&amp;contextId=60BC92C971D70515801E49D6842B0000&amp;requestId=ecc62629-03bd-49ec-acaa-5e0884cdb060&amp;action=CLICK&amp;target=urn%3Ali%3AsalesLead%3A(-1%2C17961691)&amp;pageNumber=11&amp;targetEl=profilelink&amp;position=3&amp;trk=lss-serp-result-lead_photo</t>
  </si>
  <si>
    <t>https://www.linkedin.com/pub/arsh-v/123/533/521</t>
  </si>
  <si>
    <t>Jamie Grenney</t>
  </si>
  <si>
    <t>Tue Jan 02 2018 05:55:06</t>
  </si>
  <si>
    <t>8701 Founders Rd</t>
  </si>
  <si>
    <t>https://www.linkedin.com/sales/profile/2761093,hdhL,NAME_SEARCH?moduleKey=peopleSearchResults&amp;pageKey=sales-search3-people-refinement&amp;contextId=60BC92C971D70515801E49D6842B0000&amp;requestId=ecc62629-03bd-49ec-acaa-5e0884cdb060&amp;action=CLICK&amp;target=urn%3Ali%3AsalesLead%3A(-1%2C2761093)&amp;pageNumber=11&amp;targetEl=profilelink&amp;position=4&amp;trk=lss-serp-result-lead_photo</t>
  </si>
  <si>
    <t>46268</t>
  </si>
  <si>
    <t>(317) 789-8339</t>
  </si>
  <si>
    <t>David Pitta</t>
  </si>
  <si>
    <t>https://www.linkedin.com/sales/profile/513034,1CXL,NAME_SEARCH?moduleKey=peopleSearchResults&amp;pageKey=sales-search3-people-refinement&amp;contextId=60BC92C971D70515801E49D6842B0000&amp;requestId=ecc62629-03bd-49ec-acaa-5e0884cdb060&amp;action=CLICK&amp;target=urn%3Ali%3AsalesLead%3A(-1%2C513034)&amp;pageNumber=11&amp;targetEl=profilelink&amp;position=7&amp;trk=lss-serp-result-lead_photo</t>
  </si>
  <si>
    <t>Anirban Datta</t>
  </si>
  <si>
    <t>https://www.linkedin.com/sales/profile/840464,_yJs,NAME_SEARCH?moduleKey=peopleSearchResults&amp;pageKey=sales-search3-people-refinement&amp;contextId=60BC92C971D70515801E49D6842B0000&amp;requestId=ecc62629-03bd-49ec-acaa-5e0884cdb060&amp;action=CLICK&amp;target=urn%3Ali%3AsalesLead%3A(-1%2C840464)&amp;pageNumber=11&amp;targetEl=profilelink&amp;position=8&amp;trk=lss-serp-result-lead_photo</t>
  </si>
  <si>
    <t>John Bigay</t>
  </si>
  <si>
    <t>Heverly</t>
  </si>
  <si>
    <t>Storelocal Corporation</t>
  </si>
  <si>
    <t>revolar.com</t>
  </si>
  <si>
    <t>https://www.linkedin.com/sales/profile/267701,DYb2,NAME_SEARCH?moduleKey=peopleSearchResults&amp;pageKey=sales-search3-people-refinement&amp;contextId=60BC92C971D70515801E49D6842B0000&amp;requestId=ecc62629-03bd-49ec-acaa-5e0884cdb060&amp;action=CLICK&amp;target=urn%3Ali%3AsalesLead%3A(-1%2C267701)&amp;pageNumber=11&amp;targetEl=profilelink&amp;position=9&amp;trk=lss-serp-result-lead_photo</t>
  </si>
  <si>
    <t>https://www.linkedin.com/sales/profile/3441780,hZZg,NAME_SEARCH?moduleKey=peopleSearchResults&amp;pageKey=sales-search3-people-refinement&amp;contextId=60BC92C971D70515801E49D6842B0000&amp;requestId=ecc62629-03bd-49ec-acaa-5e0884cdb060&amp;action=CLICK&amp;target=urn%3Ali%3AsalesLead%3A(-1%2C3441780)&amp;pageNumber=11&amp;targetEl=profilelink&amp;position=10&amp;trk=lss-serp-result-lead_photo</t>
  </si>
  <si>
    <t>https://www.linkedin.com/sales/profile/3532195,9PcS,NAME_SEARCH?moduleKey=peopleSearchResults&amp;pageKey=sales-search3-people-refinement&amp;contextId=60BC92C971D70515801E49D6842B0000&amp;requestId=ecc62629-03bd-49ec-acaa-5e0884cdb060&amp;action=CLICK&amp;target=urn%3Ali%3AsalesLead%3A(-1%2C3532195)&amp;pageNumber=11&amp;targetEl=profilelink&amp;position=11&amp;trk=lss-serp-result-lead_photo</t>
  </si>
  <si>
    <t>Michael Chauliac</t>
  </si>
  <si>
    <t>PayPal</t>
  </si>
  <si>
    <t>Head of Product Marketing, NA</t>
  </si>
  <si>
    <t>https://www.linkedin.com/sales/profile/15164903,ZGDM,NAME_SEARCH?moduleKey=peopleSearchResults&amp;pageKey=sales-search3-people-refinement&amp;contextId=60BC92C971D70515801E49D6842B0000&amp;requestId=ecc62629-03bd-49ec-acaa-5e0884cdb060&amp;action=CLICK&amp;target=urn%3Ali%3AsalesLead%3A(-1%2C15164903)&amp;pageNumber=11&amp;targetEl=profilelink&amp;position=13&amp;trk=lss-serp-result-lead_photo</t>
  </si>
  <si>
    <t>Pedro Sanudo</t>
  </si>
  <si>
    <t>https://www.linkedin.com/sales/profile/1315151,3DJ5,NAME_SEARCH?moduleKey=peopleSearchResults&amp;pageKey=sales-search3-people-refinement&amp;contextId=60BC92C971D70515801E49D6842B0000&amp;requestId=ecc62629-03bd-49ec-acaa-5e0884cdb060&amp;action=CLICK&amp;target=urn%3Ali%3AsalesLead%3A(-1%2C1315151)&amp;pageNumber=11&amp;targetEl=profilelink&amp;position=15&amp;trk=lss-serp-result-lead_photo</t>
  </si>
  <si>
    <t>Noemi</t>
  </si>
  <si>
    <t>Leguillow</t>
  </si>
  <si>
    <t>noemi.leguillow@alfresco.com</t>
  </si>
  <si>
    <t>https://www.linkedin.com/sales/profile/113810,wm8l,NAME_SEARCH?moduleKey=peopleSearchResults&amp;pageKey=sales-search3-people-refinement&amp;contextId=60BC92C971D70515801E49D6842B0000&amp;requestId=ecc62629-03bd-49ec-acaa-5e0884cdb060&amp;action=CLICK&amp;target=urn%3Ali%3AsalesLead%3A(-1%2C113810)&amp;pageNumber=11&amp;targetEl=profilelink&amp;position=16&amp;trk=lss-serp-result-lead_photo</t>
  </si>
  <si>
    <t>goteso.com</t>
  </si>
  <si>
    <t>https://www.linkedin.com/pub/noemi-leguillow/13/26/730</t>
  </si>
  <si>
    <t>https://www.linkedin.com/sales/profile/25785992,n8HB,NAME_SEARCH?moduleKey=peopleSearchResults&amp;pageKey=sales-search3-people-refinement&amp;contextId=60BC92C971D70515801E49D6842B0000&amp;requestId=ecc62629-03bd-49ec-acaa-5e0884cdb060&amp;action=CLICK&amp;target=urn%3Ali%3AsalesLead%3A(-1%2C25785992)&amp;pageNumber=11&amp;targetEl=profilelink&amp;position=17&amp;trk=lss-serp-result-lead_photo</t>
  </si>
  <si>
    <t>Zhang Wen</t>
  </si>
  <si>
    <t>Tue Jan 02 2018 05:55:17</t>
  </si>
  <si>
    <t>Arrival</t>
  </si>
  <si>
    <t>https://www.linkedin.com/sales/profile/337798495,_c_Z,NAME_SEARCH?moduleKey=peopleSearchResults&amp;pageKey=sales-search3-people-refinement&amp;contextId=60BC92C971D70515801E49D6842B0000&amp;requestId=ecc62629-03bd-49ec-acaa-5e0884cdb060&amp;action=CLICK&amp;target=urn%3Ali%3AsalesLead%3A(-1%2C337798495)&amp;pageNumber=11&amp;targetEl=profilelink&amp;position=21&amp;trk=lss-serp-result-lead_photo</t>
  </si>
  <si>
    <t>Barry  J. Pruss</t>
  </si>
  <si>
    <t>Sports on the Go 1</t>
  </si>
  <si>
    <t>https://www.linkedin.com/sales/profile/41770578,1pjK,NAME_SEARCH?moduleKey=peopleSearchResults&amp;pageKey=sales-search3-people-refinement&amp;contextId=60BC92C971D70515801E49D6842B0000&amp;requestId=ecc62629-03bd-49ec-acaa-5e0884cdb060&amp;action=CLICK&amp;target=urn%3Ali%3AsalesLead%3A(-1%2C41770578)&amp;pageNumber=11&amp;targetEl=profilelink&amp;position=23&amp;trk=lss-serp-result-lead_photo</t>
  </si>
  <si>
    <t>Mike Chan</t>
  </si>
  <si>
    <t>Thorn Technologies LLC</t>
  </si>
  <si>
    <t>https://www.linkedin.com/sales/profile/3813965,VtYb,NAME_SEARCH?moduleKey=peopleSearchResults&amp;pageKey=sales-search3-people-refinement&amp;contextId=60BC92C971D70515801E49D6842B0000&amp;requestId=ecc62629-03bd-49ec-acaa-5e0884cdb060&amp;action=CLICK&amp;target=urn%3Ali%3AsalesLead%3A(-1%2C3813965)&amp;pageNumber=11&amp;targetEl=profilelink&amp;position=24&amp;trk=lss-serp-result-lead_photo</t>
  </si>
  <si>
    <t>Lew</t>
  </si>
  <si>
    <t>sydney.lew@okta.com</t>
  </si>
  <si>
    <t>https://www.linkedin.com/sales/profile/3558631,9pG6,NAME_SEARCH?moduleKey=peopleSearchResults&amp;pageKey=sales-search3-people-refinement&amp;contextId=60BC92C971D70515801E49D6842B0000&amp;requestId=f96f5bc7-08dc-43d8-8d93-3520b1cb4dfa&amp;action=CLICK&amp;target=urn%3Ali%3AsalesLead%3A(-1%2C3558631)&amp;pageNumber=12&amp;targetEl=profilelink&amp;position=0&amp;trk=lss-serp-result-lead_photo</t>
  </si>
  <si>
    <t>Morgan Norman</t>
  </si>
  <si>
    <t>https://www.linkedin.com/sales/profile/3339745,tGI6,NAME_SEARCH?moduleKey=peopleSearchResults&amp;pageKey=sales-search3-people-refinement&amp;contextId=60BC92C971D70515801E49D6842B0000&amp;requestId=f96f5bc7-08dc-43d8-8d93-3520b1cb4dfa&amp;action=CLICK&amp;target=urn%3Ali%3AsalesLead%3A(-1%2C3339745)&amp;pageNumber=12&amp;targetEl=profilelink&amp;position=1&amp;trk=lss-serp-result-lead_photo</t>
  </si>
  <si>
    <t>https://www.linkedin.com/pub/sydney-lew/73/633/a1b</t>
  </si>
  <si>
    <t>Tue Jan 02 2018 05:55:24</t>
  </si>
  <si>
    <t>https://www.linkedin.com/sales/profile/3184968,Fhl_,NAME_SEARCH?moduleKey=peopleSearchResults&amp;pageKey=sales-search3-people-refinement&amp;contextId=60BC92C971D70515801E49D6842B0000&amp;requestId=f96f5bc7-08dc-43d8-8d93-3520b1cb4dfa&amp;action=CLICK&amp;target=urn%3Ali%3AsalesLead%3A(-1%2C3184968)&amp;pageNumber=12&amp;targetEl=profilelink&amp;position=2&amp;trk=lss-serp-result-lead_photo</t>
  </si>
  <si>
    <t>https://www.linkedin.com/sales/profile/18301616,3aCK,NAME_SEARCH?moduleKey=peopleSearchResults&amp;pageKey=sales-search3-people-refinement&amp;contextId=60BC92C971D70515801E49D6842B0000&amp;requestId=f96f5bc7-08dc-43d8-8d93-3520b1cb4dfa&amp;action=CLICK&amp;target=urn%3Ali%3AsalesLead%3A(-1%2C18301616)&amp;pageNumber=12&amp;targetEl=profilelink&amp;position=3&amp;trk=lss-serp-result-lead_photo</t>
  </si>
  <si>
    <t>Susan Doherty</t>
  </si>
  <si>
    <t>Luna</t>
  </si>
  <si>
    <t>lluna@tintri.com</t>
  </si>
  <si>
    <t>https://www.linkedin.com/sales/profile/6259422,eaLZ,NAME_SEARCH?moduleKey=peopleSearchResults&amp;pageKey=sales-search3-people-refinement&amp;contextId=60BC92C971D70515801E49D6842B0000&amp;requestId=f96f5bc7-08dc-43d8-8d93-3520b1cb4dfa&amp;action=CLICK&amp;target=urn%3Ali%3AsalesLead%3A(-1%2C6259422)&amp;pageNumber=12&amp;targetEl=profilelink&amp;position=4&amp;trk=lss-serp-result-lead_photo</t>
  </si>
  <si>
    <t>https://www.linkedin.com/pub/laura-lee-luna/0/21/b05</t>
  </si>
  <si>
    <t>https://www.linkedin.com/sales/profile/11656784,h-LA,NAME_SEARCH?moduleKey=peopleSearchResults&amp;pageKey=sales-search3-people-refinement&amp;contextId=60BC92C971D70515801E49D6842B0000&amp;requestId=f96f5bc7-08dc-43d8-8d93-3520b1cb4dfa&amp;action=CLICK&amp;target=urn%3Ali%3AsalesLead%3A(-1%2C11656784)&amp;pageNumber=12&amp;targetEl=profilelink&amp;position=6&amp;trk=lss-serp-result-lead_photo</t>
  </si>
  <si>
    <t>Tue Jan 02 2018 05:55:31</t>
  </si>
  <si>
    <t>Jared Elder</t>
  </si>
  <si>
    <t>https://www.linkedin.com/sales/profile/10280663,hTXw,NAME_SEARCH?moduleKey=peopleSearchResults&amp;pageKey=sales-search3-people-refinement&amp;contextId=60BC92C971D70515801E49D6842B0000&amp;requestId=f96f5bc7-08dc-43d8-8d93-3520b1cb4dfa&amp;action=CLICK&amp;target=urn%3Ali%3AsalesLead%3A(-1%2C10280663)&amp;pageNumber=12&amp;targetEl=profilelink&amp;position=9&amp;trk=lss-serp-result-lead_photo</t>
  </si>
  <si>
    <t>Thom Robbins</t>
  </si>
  <si>
    <t>https://www.linkedin.com/sales/profile/20004440,9Q6x,NAME_SEARCH?moduleKey=peopleSearchResults&amp;pageKey=sales-search3-people-refinement&amp;contextId=60BC92C971D70515801E49D6842B0000&amp;requestId=f96f5bc7-08dc-43d8-8d93-3520b1cb4dfa&amp;action=CLICK&amp;target=urn%3Ali%3AsalesLead%3A(-1%2C20004440)&amp;pageNumber=12&amp;targetEl=profilelink&amp;position=12&amp;trk=lss-serp-result-lead_photo</t>
  </si>
  <si>
    <t>Jill Rubin</t>
  </si>
  <si>
    <t>https://www.linkedin.com/sales/profile/10880058,4Et1,NAME_SEARCH?moduleKey=peopleSearchResults&amp;pageKey=sales-search3-people-refinement&amp;contextId=60BC92C971D70515801E49D6842B0000&amp;requestId=f96f5bc7-08dc-43d8-8d93-3520b1cb4dfa&amp;action=CLICK&amp;target=urn%3Ali%3AsalesLead%3A(-1%2C10880058)&amp;pageNumber=12&amp;targetEl=profilelink&amp;position=17&amp;trk=lss-serp-result-lead_photo</t>
  </si>
  <si>
    <t>Elizabeth Kubycheck</t>
  </si>
  <si>
    <t>https://www.linkedin.com/sales/profile/31434551,rrXs,NAME_SEARCH?moduleKey=peopleSearchResults&amp;pageKey=sales-search3-people-refinement&amp;contextId=60BC92C971D70515801E49D6842B0000&amp;requestId=f96f5bc7-08dc-43d8-8d93-3520b1cb4dfa&amp;action=CLICK&amp;target=urn%3Ali%3AsalesLead%3A(-1%2C31434551)&amp;pageNumber=12&amp;targetEl=profilelink&amp;position=18&amp;trk=lss-serp-result-lead_photo</t>
  </si>
  <si>
    <t>Vince Fabrizzi</t>
  </si>
  <si>
    <t>https://www.linkedin.com/sales/profile/105492449,_v6T,NAME_SEARCH?moduleKey=peopleSearchResults&amp;pageKey=sales-search3-people-refinement&amp;contextId=60BC92C971D70515801E49D6842B0000&amp;requestId=f96f5bc7-08dc-43d8-8d93-3520b1cb4dfa&amp;action=CLICK&amp;target=urn%3Ali%3AsalesLead%3A(-1%2C105492449)&amp;pageNumber=12&amp;targetEl=profilelink&amp;position=19&amp;trk=lss-serp-result-lead_photo</t>
  </si>
  <si>
    <t>https://www.linkedin.com/sales/profile/492418,07nc,NAME_SEARCH?moduleKey=peopleSearchResults&amp;pageKey=sales-search3-people-refinement&amp;contextId=60BC92C971D70515801E49D6842B0000&amp;requestId=f96f5bc7-08dc-43d8-8d93-3520b1cb4dfa&amp;action=CLICK&amp;target=urn%3Ali%3AsalesLead%3A(-1%2C492418)&amp;pageNumber=12&amp;targetEl=profilelink&amp;position=20&amp;trk=lss-serp-result-lead_photo</t>
  </si>
  <si>
    <t>Eric Quanstrom</t>
  </si>
  <si>
    <t>https://www.linkedin.com/sales/profile/2073948,kGhO,NAME_SEARCH?moduleKey=peopleSearchResults&amp;pageKey=sales-search3-people-refinement&amp;contextId=60BC92C971D70515801E49D6842B0000&amp;requestId=f96f5bc7-08dc-43d8-8d93-3520b1cb4dfa&amp;action=CLICK&amp;target=urn%3Ali%3AsalesLead%3A(-1%2C2073948)&amp;pageNumber=12&amp;targetEl=profilelink&amp;position=23&amp;trk=lss-serp-result-lead_photo</t>
  </si>
  <si>
    <t>https://www.linkedin.com/sales/profile/7089214,PpCk,NAME_SEARCH?moduleKey=peopleSearchResults&amp;pageKey=sales-search3-people-refinement&amp;contextId=60BC92C971D70515801E49D6842B0000&amp;requestId=aad232fb-8045-47d0-8079-d52d89672e62&amp;action=CLICK&amp;target=urn%3Ali%3AsalesLead%3A(-1%2C7089214)&amp;pageNumber=13&amp;targetEl=profilelink&amp;position=2&amp;trk=lss-serp-result-lead_photo</t>
  </si>
  <si>
    <t>Jim Wilson</t>
  </si>
  <si>
    <t>https://www.linkedin.com/sales/profile/480750,5lQJ,NAME_SEARCH?moduleKey=peopleSearchResults&amp;pageKey=sales-search3-people-refinement&amp;contextId=60BC92C971D70515801E49D6842B0000&amp;requestId=aad232fb-8045-47d0-8079-d52d89672e62&amp;action=CLICK&amp;target=urn%3Ali%3AsalesLead%3A(-1%2C480750)&amp;pageNumber=13&amp;targetEl=profilelink&amp;position=3&amp;trk=lss-serp-result-lead_photo</t>
  </si>
  <si>
    <t>Chris Capehart</t>
  </si>
  <si>
    <t>Oven Bits (www.ovenbits.com)</t>
  </si>
  <si>
    <t>https://www.linkedin.com/sales/profile/14777116,ZpQK,NAME_SEARCH?moduleKey=peopleSearchResults&amp;pageKey=sales-search3-people-refinement&amp;contextId=60BC92C971D70515801E49D6842B0000&amp;requestId=aad232fb-8045-47d0-8079-d52d89672e62&amp;action=CLICK&amp;target=urn%3Ali%3AsalesLead%3A(-1%2C14777116)&amp;pageNumber=13&amp;targetEl=profilelink&amp;position=5&amp;trk=lss-serp-result-lead_photo</t>
  </si>
  <si>
    <t>Kurt Andersen</t>
  </si>
  <si>
    <t>Symmetry, LLC</t>
  </si>
  <si>
    <t>https://www.linkedin.com/sales/profile/1837988,c-pI,NAME_SEARCH?moduleKey=peopleSearchResults&amp;pageKey=sales-search3-people-refinement&amp;contextId=60BC92C971D70515801E49D6842B0000&amp;requestId=aad232fb-8045-47d0-8079-d52d89672e62&amp;action=CLICK&amp;target=urn%3Ali%3AsalesLead%3A(-1%2C1837988)&amp;pageNumber=13&amp;targetEl=profilelink&amp;position=8&amp;trk=lss-serp-result-lead_photo</t>
  </si>
  <si>
    <t>Dan Murphy</t>
  </si>
  <si>
    <t>https://www.linkedin.com/sales/profile/1204685,vL2M,NAME_SEARCH?moduleKey=peopleSearchResults&amp;pageKey=sales-search3-people-refinement&amp;contextId=60BC92C971D70515801E49D6842B0000&amp;requestId=aad232fb-8045-47d0-8079-d52d89672e62&amp;action=CLICK&amp;target=urn%3Ali%3AsalesLead%3A(-1%2C1204685)&amp;pageNumber=13&amp;targetEl=profilelink&amp;position=13&amp;trk=lss-serp-result-lead_photo</t>
  </si>
  <si>
    <t>Dalton Parsons</t>
  </si>
  <si>
    <t>https://www.linkedin.com/sales/profile/16085208,Vcwu,NAME_SEARCH?moduleKey=peopleSearchResults&amp;pageKey=sales-search3-people-refinement&amp;contextId=60BC92C971D70515801E49D6842B0000&amp;requestId=aad232fb-8045-47d0-8079-d52d89672e62&amp;action=CLICK&amp;target=urn%3Ali%3AsalesLead%3A(-1%2C16085208)&amp;pageNumber=13&amp;targetEl=profilelink&amp;position=16&amp;trk=lss-serp-result-lead_photo</t>
  </si>
  <si>
    <t>Ellana Walker</t>
  </si>
  <si>
    <t>https://www.linkedin.com/sales/profile/12657868,sK7S,NAME_SEARCH?moduleKey=peopleSearchResults&amp;pageKey=sales-search3-people-refinement&amp;contextId=60BC92C971D70515801E49D6842B0000&amp;requestId=aad232fb-8045-47d0-8079-d52d89672e62&amp;action=CLICK&amp;target=urn%3Ali%3AsalesLead%3A(-1%2C12657868)&amp;pageNumber=13&amp;targetEl=profilelink&amp;position=20&amp;trk=lss-serp-result-lead_photo</t>
  </si>
  <si>
    <t>https://www.linkedin.com/sales/profile/5129577,FbRC,NAME_SEARCH?moduleKey=peopleSearchResults&amp;pageKey=sales-search3-people-refinement&amp;contextId=60BC92C971D70515801E49D6842B0000&amp;requestId=0d876337-db60-472a-bf2a-a2d814e14978&amp;action=CLICK&amp;target=urn%3Ali%3AsalesLead%3A(-1%2C5129577)&amp;pageNumber=14&amp;targetEl=profilelink&amp;position=0&amp;trk=lss-serp-result-lead_photo</t>
  </si>
  <si>
    <t>David Grossman</t>
  </si>
  <si>
    <t>Backstage</t>
  </si>
  <si>
    <t>https://www.linkedin.com/sales/profile/5608320,9AUD,NAME_SEARCH?moduleKey=peopleSearchResults&amp;pageKey=sales-search3-people-refinement&amp;contextId=60BC92C971D70515801E49D6842B0000&amp;requestId=0d876337-db60-472a-bf2a-a2d814e14978&amp;action=CLICK&amp;target=urn%3Ali%3AsalesLead%3A(-1%2C5608320)&amp;pageNumber=14&amp;targetEl=profilelink&amp;position=6&amp;trk=lss-serp-result-lead_photo</t>
  </si>
  <si>
    <t>https://www.linkedin.com/sales/profile/393851152,da2c,NAME_SEARCH?moduleKey=peopleSearchResults&amp;pageKey=sales-search3-people-refinement&amp;contextId=60BC92C971D70515801E49D6842B0000&amp;requestId=0d876337-db60-472a-bf2a-a2d814e14978&amp;action=CLICK&amp;target=urn%3Ali%3AsalesLead%3A(-1%2C393851152)&amp;pageNumber=14&amp;targetEl=profilelink&amp;position=8&amp;trk=lss-serp-result-lead_photo</t>
  </si>
  <si>
    <t>https://www.linkedin.com/sales/profile/13134123,-L1n,NAME_SEARCH?moduleKey=peopleSearchResults&amp;pageKey=sales-search3-people-refinement&amp;contextId=60BC92C971D70515801E49D6842B0000&amp;requestId=0d876337-db60-472a-bf2a-a2d814e14978&amp;action=CLICK&amp;target=urn%3Ali%3AsalesLead%3A(-1%2C13134123)&amp;pageNumber=14&amp;targetEl=profilelink&amp;position=10&amp;trk=lss-serp-result-lead_photo</t>
  </si>
  <si>
    <t>Nancy Chou</t>
  </si>
  <si>
    <t>https://www.linkedin.com/sales/profile/3410,cK0E,NAME_SEARCH?moduleKey=peopleSearchResults&amp;pageKey=sales-search3-people-refinement&amp;contextId=60BC92C971D70515801E49D6842B0000&amp;requestId=0d876337-db60-472a-bf2a-a2d814e14978&amp;action=CLICK&amp;target=urn%3Ali%3AsalesLead%3A(-1%2C3410)&amp;pageNumber=14&amp;targetEl=profilelink&amp;position=12&amp;trk=lss-serp-result-lead_photo</t>
  </si>
  <si>
    <t>https://www.linkedin.com/sales/profile/11762995,g4xF,NAME_SEARCH?moduleKey=peopleSearchResults&amp;pageKey=sales-search3-people-refinement&amp;contextId=60BC92C971D70515801E49D6842B0000&amp;requestId=0d876337-db60-472a-bf2a-a2d814e14978&amp;action=CLICK&amp;target=urn%3Ali%3AsalesLead%3A(-1%2C11762995)&amp;pageNumber=14&amp;targetEl=profilelink&amp;position=19&amp;trk=lss-serp-result-lead_photo</t>
  </si>
  <si>
    <t>David Raske</t>
  </si>
  <si>
    <t>https://www.linkedin.com/sales/profile/13914654,01P_,NAME_SEARCH?moduleKey=peopleSearchResults&amp;pageKey=sales-search3-people-refinement&amp;contextId=60BC92C971D70515801E49D6842B0000&amp;requestId=0d876337-db60-472a-bf2a-a2d814e14978&amp;action=CLICK&amp;target=urn%3Ali%3AsalesLead%3A(-1%2C13914654)&amp;pageNumber=14&amp;targetEl=profilelink&amp;position=20&amp;trk=lss-serp-result-lead_photo</t>
  </si>
  <si>
    <t>Alex S.</t>
  </si>
  <si>
    <t>https://www.linkedin.com/sales/profile/10225474,aOh7,NAME_SEARCH?moduleKey=peopleSearchResults&amp;pageKey=sales-search3-people-refinement&amp;contextId=60BC92C971D70515801E49D6842B0000&amp;requestId=0d876337-db60-472a-bf2a-a2d814e14978&amp;action=CLICK&amp;target=urn%3Ali%3AsalesLead%3A(-1%2C10225474)&amp;pageNumber=14&amp;targetEl=profilelink&amp;position=22&amp;trk=lss-serp-result-lead_photo</t>
  </si>
  <si>
    <t>https://www.linkedin.com/sales/profile/41938772,bxNM,NAME_SEARCH?moduleKey=peopleSearchResults&amp;pageKey=sales-search3-people-refinement&amp;contextId=60BC92C971D70515801E49D6842B0000&amp;requestId=0d876337-db60-472a-bf2a-a2d814e14978&amp;action=CLICK&amp;target=urn%3Ali%3AsalesLead%3A(-1%2C41938772)&amp;pageNumber=14&amp;targetEl=profilelink&amp;position=23&amp;trk=lss-serp-result-lead_photo</t>
  </si>
  <si>
    <t>Nicolas D.</t>
  </si>
  <si>
    <t>https://www.linkedin.com/sales/profile/3596316,Ie1-,NAME_SEARCH?moduleKey=peopleSearchResults&amp;pageKey=sales-search3-people-refinement&amp;contextId=60BC92C971D70515801E49D6842B0000&amp;requestId=0d876337-db60-472a-bf2a-a2d814e14978&amp;action=CLICK&amp;target=urn%3Ali%3AsalesLead%3A(-1%2C3596316)&amp;pageNumber=14&amp;targetEl=profilelink&amp;position=24&amp;trk=lss-serp-result-lead_photo</t>
  </si>
  <si>
    <t>Dave Deasy</t>
  </si>
  <si>
    <t>https://www.linkedin.com/sales/profile/2827806,JY1h,NAME_SEARCH?moduleKey=peopleSearchResults&amp;pageKey=sales-search3-people-refinement&amp;contextId=60BC92C971D70515801E49D6842B0000&amp;requestId=7e4c0984-1b5a-43b7-9f77-f096cad0ec87&amp;action=CLICK&amp;target=urn%3Ali%3AsalesLead%3A(-1%2C2827806)&amp;pageNumber=15&amp;targetEl=profilelink&amp;position=0&amp;trk=lss-serp-result-lead_photo</t>
  </si>
  <si>
    <t>Aaron Bolshaw</t>
  </si>
  <si>
    <t>N/A</t>
  </si>
  <si>
    <t>auvenir.com</t>
  </si>
  <si>
    <t>https://www.linkedin.com/sales/profile/8014789,fgdt,NAME_SEARCH?moduleKey=peopleSearchResults&amp;pageKey=sales-search3-people-refinement&amp;contextId=60BC92C971D70515801E49D6842B0000&amp;requestId=7e4c0984-1b5a-43b7-9f77-f096cad0ec87&amp;action=CLICK&amp;target=urn%3Ali%3AsalesLead%3A(-1%2C8014789)&amp;pageNumber=15&amp;targetEl=profilelink&amp;position=2&amp;trk=lss-serp-result-lead_photo</t>
  </si>
  <si>
    <t>David Ronald</t>
  </si>
  <si>
    <t>Foxit Software</t>
  </si>
  <si>
    <t>https://www.linkedin.com/sales/profile/4071,Zqu0,NAME_SEARCH?moduleKey=peopleSearchResults&amp;pageKey=sales-search3-people-refinement&amp;contextId=60BC92C971D70515801E49D6842B0000&amp;requestId=7e4c0984-1b5a-43b7-9f77-f096cad0ec87&amp;action=CLICK&amp;target=urn%3Ali%3AsalesLead%3A(-1%2C4071)&amp;pageNumber=15&amp;targetEl=profilelink&amp;position=3&amp;trk=lss-serp-result-lead_photo</t>
  </si>
  <si>
    <t>https://www.linkedin.com/sales/profile/763307,g_kV,NAME_SEARCH?moduleKey=peopleSearchResults&amp;pageKey=sales-search3-people-refinement&amp;contextId=60BC92C971D70515801E49D6842B0000&amp;requestId=7e4c0984-1b5a-43b7-9f77-f096cad0ec87&amp;action=CLICK&amp;target=urn%3Ali%3AsalesLead%3A(-1%2C763307)&amp;pageNumber=15&amp;targetEl=profilelink&amp;position=5&amp;trk=lss-serp-result-lead_photo</t>
  </si>
  <si>
    <t>Michael Sauber</t>
  </si>
  <si>
    <t>https://www.linkedin.com/sales/profile/485312,5TR1,NAME_SEARCH?moduleKey=peopleSearchResults&amp;pageKey=sales-search3-people-refinement&amp;contextId=60BC92C971D70515801E49D6842B0000&amp;requestId=7e4c0984-1b5a-43b7-9f77-f096cad0ec87&amp;action=CLICK&amp;target=urn%3Ali%3AsalesLead%3A(-1%2C485312)&amp;pageNumber=15&amp;targetEl=profilelink&amp;position=11&amp;trk=lss-serp-result-lead_photo</t>
  </si>
  <si>
    <t>Corey Hammond</t>
  </si>
  <si>
    <t>A2 Hosting</t>
  </si>
  <si>
    <t>https://www.linkedin.com/sales/profile/4630930,WU3v,NAME_SEARCH?moduleKey=peopleSearchResults&amp;pageKey=sales-search3-people-refinement&amp;contextId=60BC92C971D70515801E49D6842B0000&amp;requestId=7e4c0984-1b5a-43b7-9f77-f096cad0ec87&amp;action=CLICK&amp;target=urn%3Ali%3AsalesLead%3A(-1%2C4630930)&amp;pageNumber=15&amp;targetEl=profilelink&amp;position=14&amp;trk=lss-serp-result-lead_photo</t>
  </si>
  <si>
    <t>Atsushi Hisatsumi</t>
  </si>
  <si>
    <t>Extravaganza Intl, Inc.</t>
  </si>
  <si>
    <t>Founder / CEO &amp; CMO</t>
  </si>
  <si>
    <t>https://www.linkedin.com/sales/profile/596574908,sPNB,NAME_SEARCH?moduleKey=peopleSearchResults&amp;pageKey=sales-search3-people-refinement&amp;contextId=60BC92C971D70515801E49D6842B0000&amp;requestId=7e4c0984-1b5a-43b7-9f77-f096cad0ec87&amp;action=CLICK&amp;target=urn%3Ali%3AsalesLead%3A(-1%2C596574908)&amp;pageNumber=15&amp;targetEl=profilelink&amp;position=16&amp;trk=lss-serp-result-lead_photo</t>
  </si>
  <si>
    <t>Varun Kohli</t>
  </si>
  <si>
    <t>https://www.linkedin.com/sales/profile/2203215,6iwW,NAME_SEARCH?moduleKey=peopleSearchResults&amp;pageKey=sales-search3-people-refinement&amp;contextId=60BC92C971D70515801E49D6842B0000&amp;requestId=7e4c0984-1b5a-43b7-9f77-f096cad0ec87&amp;action=CLICK&amp;target=urn%3Ali%3AsalesLead%3A(-1%2C2203215)&amp;pageNumber=15&amp;targetEl=profilelink&amp;position=18&amp;trk=lss-serp-result-lead_photo</t>
  </si>
  <si>
    <t>Kelli M. Anderson</t>
  </si>
  <si>
    <t>https://www.linkedin.com/sales/profile/14652300,kXdV,NAME_SEARCH?moduleKey=peopleSearchResults&amp;pageKey=sales-search3-people-refinement&amp;contextId=60BC92C971D70515801E49D6842B0000&amp;requestId=7e4c0984-1b5a-43b7-9f77-f096cad0ec87&amp;action=CLICK&amp;target=urn%3Ali%3AsalesLead%3A(-1%2C14652300)&amp;pageNumber=15&amp;targetEl=profilelink&amp;position=21&amp;trk=lss-serp-result-lead_photo</t>
  </si>
  <si>
    <t>Gemmell</t>
  </si>
  <si>
    <t>Wynn White</t>
  </si>
  <si>
    <t>alexandra.gemmell@acquia.com</t>
  </si>
  <si>
    <t>https://www.linkedin.com/sales/profile/471249,77c5,NAME_SEARCH?moduleKey=peopleSearchResults&amp;pageKey=sales-search3-people-refinement&amp;contextId=60BC92C971D70515801E49D6842B0000&amp;requestId=eee7c5f6-8583-4c51-8fea-57b038f07542&amp;action=CLICK&amp;target=urn%3Ali%3AsalesLead%3A(-1%2C471249)&amp;pageNumber=16&amp;targetEl=profilelink&amp;position=1&amp;trk=lss-serp-result-lead_photo</t>
  </si>
  <si>
    <t>Michael Mendenhall</t>
  </si>
  <si>
    <t>https://www.linkedin.com/sales/profile/20324261,sW0z,NAME_SEARCH?moduleKey=peopleSearchResults&amp;pageKey=sales-search3-people-refinement&amp;contextId=60BC92C971D70515801E49D6842B0000&amp;requestId=eee7c5f6-8583-4c51-8fea-57b038f07542&amp;action=CLICK&amp;target=urn%3Ali%3AsalesLead%3A(-1%2C20324261)&amp;pageNumber=16&amp;targetEl=profilelink&amp;position=2&amp;trk=lss-serp-result-lead_photo</t>
  </si>
  <si>
    <t>Steve Rotter</t>
  </si>
  <si>
    <t>https://www.linkedin.com/pub/alexandra-gemmell/152/7a5/81b</t>
  </si>
  <si>
    <t>Tue Jan 02 2018 05:55:42</t>
  </si>
  <si>
    <t>https://www.linkedin.com/sales/profile/2304187,_qa7,NAME_SEARCH?moduleKey=peopleSearchResults&amp;pageKey=sales-search3-people-refinement&amp;contextId=60BC92C971D70515801E49D6842B0000&amp;requestId=eee7c5f6-8583-4c51-8fea-57b038f07542&amp;action=CLICK&amp;target=urn%3Ali%3AsalesLead%3A(-1%2C2304187)&amp;pageNumber=16&amp;targetEl=profilelink&amp;position=3&amp;trk=lss-serp-result-lead_photo</t>
  </si>
  <si>
    <t>Ian Palmer</t>
  </si>
  <si>
    <t>https://www.linkedin.com/sales/profile/169294,6zFm,NAME_SEARCH?moduleKey=peopleSearchResults&amp;pageKey=sales-search3-people-refinement&amp;contextId=60BC92C971D70515801E49D6842B0000&amp;requestId=eee7c5f6-8583-4c51-8fea-57b038f07542&amp;action=CLICK&amp;target=urn%3Ali%3AsalesLead%3A(-1%2C169294)&amp;pageNumber=16&amp;targetEl=profilelink&amp;position=6&amp;trk=lss-serp-result-lead_photo</t>
  </si>
  <si>
    <t>James Fredley</t>
  </si>
  <si>
    <t>https://www.linkedin.com/sales/profile/33984053,RxsB,NAME_SEARCH?moduleKey=peopleSearchResults&amp;pageKey=sales-search3-people-refinement&amp;contextId=60BC92C971D70515801E49D6842B0000&amp;requestId=eee7c5f6-8583-4c51-8fea-57b038f07542&amp;action=CLICK&amp;target=urn%3Ali%3AsalesLead%3A(-1%2C33984053)&amp;pageNumber=16&amp;targetEl=profilelink&amp;position=8&amp;trk=lss-serp-result-lead_photo</t>
  </si>
  <si>
    <t>Charles Var</t>
  </si>
  <si>
    <t>https://www.linkedin.com/sales/profile/9244,Jsci,NAME_SEARCH?moduleKey=peopleSearchResults&amp;pageKey=sales-search3-people-refinement&amp;contextId=60BC92C971D70515801E49D6842B0000&amp;requestId=eee7c5f6-8583-4c51-8fea-57b038f07542&amp;action=CLICK&amp;target=urn%3Ali%3AsalesLead%3A(-1%2C9244)&amp;pageNumber=16&amp;targetEl=profilelink&amp;position=14&amp;trk=lss-serp-result-lead_photo</t>
  </si>
  <si>
    <t>Mark Herring</t>
  </si>
  <si>
    <t>https://www.linkedin.com/sales/profile/584080,Viee,NAME_SEARCH?moduleKey=peopleSearchResults&amp;pageKey=sales-search3-people-refinement&amp;contextId=60BC92C971D70515801E49D6842B0000&amp;requestId=eee7c5f6-8583-4c51-8fea-57b038f07542&amp;action=CLICK&amp;target=urn%3Ali%3AsalesLead%3A(-1%2C584080)&amp;pageNumber=16&amp;targetEl=profilelink&amp;position=17&amp;trk=lss-serp-result-lead_photo</t>
  </si>
  <si>
    <t>Eric Ludwig</t>
  </si>
  <si>
    <t>https://www.linkedin.com/sales/profile/8096334,pm-u,NAME_SEARCH?moduleKey=peopleSearchResults&amp;pageKey=sales-search3-people-refinement&amp;contextId=60BC92C971D70515801E49D6842B0000&amp;requestId=eee7c5f6-8583-4c51-8fea-57b038f07542&amp;action=CLICK&amp;target=urn%3Ali%3AsalesLead%3A(-1%2C8096334)&amp;pageNumber=16&amp;targetEl=profilelink&amp;position=18&amp;trk=lss-serp-result-lead_photo</t>
  </si>
  <si>
    <t>Steve Dille</t>
  </si>
  <si>
    <t>https://www.linkedin.com/sales/profile/2620830,K7N6,NAME_SEARCH?moduleKey=peopleSearchResults&amp;pageKey=sales-search3-people-refinement&amp;contextId=60BC92C971D70515801E49D6842B0000&amp;requestId=eee7c5f6-8583-4c51-8fea-57b038f07542&amp;action=CLICK&amp;target=urn%3Ali%3AsalesLead%3A(-1%2C2620830)&amp;pageNumber=16&amp;targetEl=profilelink&amp;position=21&amp;trk=lss-serp-result-lead_photo</t>
  </si>
  <si>
    <t>Jeff Perkins</t>
  </si>
  <si>
    <t>https://www.linkedin.com/sales/profile/2343736,e7CC,NAME_SEARCH?moduleKey=peopleSearchResults&amp;pageKey=sales-search3-people-refinement&amp;contextId=60BC92C971D70515801E49D6842B0000&amp;requestId=eee7c5f6-8583-4c51-8fea-57b038f07542&amp;action=CLICK&amp;target=urn%3Ali%3AsalesLead%3A(-1%2C2343736)&amp;pageNumber=16&amp;targetEl=profilelink&amp;position=22&amp;trk=lss-serp-result-lead_photo</t>
  </si>
  <si>
    <t>Alison Murdock</t>
  </si>
  <si>
    <t>SocialChorus</t>
  </si>
  <si>
    <t>Octavia</t>
  </si>
  <si>
    <t>Benenati</t>
  </si>
  <si>
    <t>octavia.benenati@stonyfield.com</t>
  </si>
  <si>
    <t>https://www.linkedin.com/sales/profile/24273,p0Ez,NAME_SEARCH?moduleKey=peopleSearchResults&amp;pageKey=sales-search3-people-refinement&amp;contextId=60BC92C971D70515801E49D6842B0000&amp;requestId=161cfb02-414f-48da-b00a-f9199f63bf1d&amp;action=CLICK&amp;target=urn%3Ali%3AsalesLead%3A(-1%2C24273)&amp;pageNumber=17&amp;targetEl=profilelink&amp;position=2&amp;trk=lss-serp-result-lead_photo</t>
  </si>
  <si>
    <t>Stonyfield</t>
  </si>
  <si>
    <t>Fred Bullock</t>
  </si>
  <si>
    <t>stonyfield.com</t>
  </si>
  <si>
    <t>https://www.linkedin.com/sales/profile/25813,BU7U,NAME_SEARCH?moduleKey=peopleSearchResults&amp;pageKey=sales-search3-people-refinement&amp;contextId=60BC92C971D70515801E49D6842B0000&amp;requestId=161cfb02-414f-48da-b00a-f9199f63bf1d&amp;action=CLICK&amp;target=urn%3Ali%3AsalesLead%3A(-1%2C25813)&amp;pageNumber=17&amp;targetEl=profilelink&amp;position=3&amp;trk=lss-serp-result-lead_photo</t>
  </si>
  <si>
    <t>Marissa Tarleton</t>
  </si>
  <si>
    <t>Food Production</t>
  </si>
  <si>
    <t>https://www.linkedin.com/pub/octavia-benenati/11/b7a/a1a</t>
  </si>
  <si>
    <t>Tue Jan 02 2018 05:55:50</t>
  </si>
  <si>
    <t>https://www.linkedin.com/sales/profile/4980970,CNaW,NAME_SEARCH?moduleKey=peopleSearchResults&amp;pageKey=sales-search3-people-refinement&amp;contextId=60BC92C971D70515801E49D6842B0000&amp;requestId=161cfb02-414f-48da-b00a-f9199f63bf1d&amp;action=CLICK&amp;target=urn%3Ali%3AsalesLead%3A(-1%2C4980970)&amp;pageNumber=17&amp;targetEl=profilelink&amp;position=8&amp;trk=lss-serp-result-lead_photo</t>
  </si>
  <si>
    <t>Londonderry</t>
  </si>
  <si>
    <t>10 Burton Drive</t>
  </si>
  <si>
    <t>Francois Dufour</t>
  </si>
  <si>
    <t>03053</t>
  </si>
  <si>
    <t>(603) 437-4040</t>
  </si>
  <si>
    <t>https://www.linkedin.com/sales/profile/9245477,DRmo,NAME_SEARCH?moduleKey=peopleSearchResults&amp;pageKey=sales-search3-people-refinement&amp;contextId=60BC92C971D70515801E49D6842B0000&amp;requestId=161cfb02-414f-48da-b00a-f9199f63bf1d&amp;action=CLICK&amp;target=urn%3Ali%3AsalesLead%3A(-1%2C9245477)&amp;pageNumber=17&amp;targetEl=profilelink&amp;position=9&amp;trk=lss-serp-result-lead_photo</t>
  </si>
  <si>
    <t>Rachel ten Brink</t>
  </si>
  <si>
    <t>https://www.linkedin.com/sales/profile/355688,gsSi,NAME_SEARCH?moduleKey=peopleSearchResults&amp;pageKey=sales-search3-people-refinement&amp;contextId=60BC92C971D70515801E49D6842B0000&amp;requestId=161cfb02-414f-48da-b00a-f9199f63bf1d&amp;action=CLICK&amp;target=urn%3Ali%3AsalesLead%3A(-1%2C355688)&amp;pageNumber=17&amp;targetEl=profilelink&amp;position=10&amp;trk=lss-serp-result-lead_photo</t>
  </si>
  <si>
    <t>Denise Persson</t>
  </si>
  <si>
    <t>https://www.linkedin.com/sales/profile/1291926,bpeI,NAME_SEARCH?moduleKey=peopleSearchResults&amp;pageKey=sales-search3-people-refinement&amp;contextId=60BC92C971D70515801E49D6842B0000&amp;requestId=161cfb02-414f-48da-b00a-f9199f63bf1d&amp;action=CLICK&amp;target=urn%3Ali%3AsalesLead%3A(-1%2C1291926)&amp;pageNumber=17&amp;targetEl=profilelink&amp;position=11&amp;trk=lss-serp-result-lead_photo</t>
  </si>
  <si>
    <t>Tony Kavanagh</t>
  </si>
  <si>
    <t>https://www.linkedin.com/sales/profile/561434,Zp4O,NAME_SEARCH?moduleKey=peopleSearchResults&amp;pageKey=sales-search3-people-refinement&amp;contextId=60BC92C971D70515801E49D6842B0000&amp;requestId=161cfb02-414f-48da-b00a-f9199f63bf1d&amp;action=CLICK&amp;target=urn%3Ali%3AsalesLead%3A(-1%2C561434)&amp;pageNumber=17&amp;targetEl=profilelink&amp;position=12&amp;trk=lss-serp-result-lead_photo</t>
  </si>
  <si>
    <t>Garrett-Harris</t>
  </si>
  <si>
    <t>Jenifer Kern</t>
  </si>
  <si>
    <t>deirdre.garrett-harris@dallascityhall.com</t>
  </si>
  <si>
    <t>City of Dallas</t>
  </si>
  <si>
    <t>Perfect Sense</t>
  </si>
  <si>
    <t>https://www.linkedin.com/sales/profile/11089513,OVwG,NAME_SEARCH?moduleKey=peopleSearchResults&amp;pageKey=sales-search3-people-refinement&amp;contextId=60BC92C971D70515801E49D6842B0000&amp;requestId=161cfb02-414f-48da-b00a-f9199f63bf1d&amp;action=CLICK&amp;target=urn%3Ali%3AsalesLead%3A(-1%2C11089513)&amp;pageNumber=17&amp;targetEl=profilelink&amp;position=15&amp;trk=lss-serp-result-lead_photo</t>
  </si>
  <si>
    <t>Marc Moschetto</t>
  </si>
  <si>
    <t>Government Administration</t>
  </si>
  <si>
    <t>https://www.linkedin.com/pub/deirdre-garrett-harris/24/b03/2a</t>
  </si>
  <si>
    <t>https://www.linkedin.com/sales/profile/3722824,k1GF,NAME_SEARCH?moduleKey=peopleSearchResults&amp;pageKey=sales-search3-people-refinement&amp;contextId=60BC92C971D70515801E49D6842B0000&amp;requestId=161cfb02-414f-48da-b00a-f9199f63bf1d&amp;action=CLICK&amp;target=urn%3Ali%3AsalesLead%3A(-1%2C3722824)&amp;pageNumber=17&amp;targetEl=profilelink&amp;position=18&amp;trk=lss-serp-result-lead_photo</t>
  </si>
  <si>
    <t>Tue Jan 02 2018 05:55:59</t>
  </si>
  <si>
    <t>Melissa Sargeant</t>
  </si>
  <si>
    <t>1500 Marilla Street</t>
  </si>
  <si>
    <t>https://www.linkedin.com/sales/profile/6747567,hafV,NAME_SEARCH?moduleKey=peopleSearchResults&amp;pageKey=sales-search3-people-refinement&amp;contextId=60BC92C971D70515801E49D6842B0000&amp;requestId=161cfb02-414f-48da-b00a-f9199f63bf1d&amp;action=CLICK&amp;target=urn%3Ali%3AsalesLead%3A(-1%2C6747567)&amp;pageNumber=17&amp;targetEl=profilelink&amp;position=19&amp;trk=lss-serp-result-lead_photo</t>
  </si>
  <si>
    <t>Alok Jain</t>
  </si>
  <si>
    <t>https://www.linkedin.com/sales/profile/8650958,1b9K,NAME_SEARCH?moduleKey=peopleSearchResults&amp;pageKey=sales-search3-people-refinement&amp;contextId=60BC92C971D70515801E49D6842B0000&amp;requestId=161cfb02-414f-48da-b00a-f9199f63bf1d&amp;action=CLICK&amp;target=urn%3Ali%3AsalesLead%3A(-1%2C8650958)&amp;pageNumber=17&amp;targetEl=profilelink&amp;position=20&amp;trk=lss-serp-result-lead_photo</t>
  </si>
  <si>
    <t>Noreen Allen</t>
  </si>
  <si>
    <t>https://www.linkedin.com/sales/profile/7916923,fa_g,NAME_SEARCH?moduleKey=peopleSearchResults&amp;pageKey=sales-search3-people-refinement&amp;contextId=60BC92C971D70515801E49D6842B0000&amp;requestId=161cfb02-414f-48da-b00a-f9199f63bf1d&amp;action=CLICK&amp;target=urn%3Ali%3AsalesLead%3A(-1%2C7916923)&amp;pageNumber=17&amp;targetEl=profilelink&amp;position=21&amp;trk=lss-serp-result-lead_photo</t>
  </si>
  <si>
    <t>Adam Weinroth</t>
  </si>
  <si>
    <t>https://www.linkedin.com/sales/profile/34667,F4Y_,NAME_SEARCH?moduleKey=peopleSearchResults&amp;pageKey=sales-search3-people-refinement&amp;contextId=60BC92C971D70515801E49D6842B0000&amp;requestId=161cfb02-414f-48da-b00a-f9199f63bf1d&amp;action=CLICK&amp;target=urn%3Ali%3AsalesLead%3A(-1%2C34667)&amp;pageNumber=17&amp;targetEl=profilelink&amp;position=22&amp;trk=lss-serp-result-lead_photo</t>
  </si>
  <si>
    <t>Roger Sanford</t>
  </si>
  <si>
    <t>Inhalió</t>
  </si>
  <si>
    <t>https://www.linkedin.com/sales/profile/3145856,dfRz,NAME_SEARCH?moduleKey=peopleSearchResults&amp;pageKey=sales-search3-people-refinement&amp;contextId=60BC92C971D70515801E49D6842B0000&amp;requestId=161cfb02-414f-48da-b00a-f9199f63bf1d&amp;action=CLICK&amp;target=urn%3Ali%3AsalesLead%3A(-1%2C3145856)&amp;pageNumber=17&amp;targetEl=profilelink&amp;position=23&amp;trk=lss-serp-result-lead_photo</t>
  </si>
  <si>
    <t>Matthew Howard</t>
  </si>
  <si>
    <t>david.hodges@prosphere.com</t>
  </si>
  <si>
    <t>ProSphere</t>
  </si>
  <si>
    <t>https://www.linkedin.com/sales/profile/73764,1wl6,NAME_SEARCH?moduleKey=peopleSearchResults&amp;pageKey=sales-search3-people-refinement&amp;contextId=60BC92C971D70515801E49D6842B0000&amp;requestId=7b356a14-0af3-46c2-9827-fd4abfb254c4&amp;action=CLICK&amp;target=urn%3Ali%3AsalesLead%3A(-1%2C73764)&amp;pageNumber=18&amp;targetEl=profilelink&amp;position=2&amp;trk=lss-serp-result-lead_photo</t>
  </si>
  <si>
    <t>nomiku.com</t>
  </si>
  <si>
    <t>Michael Ni</t>
  </si>
  <si>
    <t>https://www.linkedin.com/pub/david-j-hodges/b6/a35/719</t>
  </si>
  <si>
    <t>Tue Jan 02 2018 05:56:06</t>
  </si>
  <si>
    <t>https://www.linkedin.com/sales/profile/90449,RJYf,NAME_SEARCH?moduleKey=peopleSearchResults&amp;pageKey=sales-search3-people-refinement&amp;contextId=60BC92C971D70515801E49D6842B0000&amp;requestId=7b356a14-0af3-46c2-9827-fd4abfb254c4&amp;action=CLICK&amp;target=urn%3Ali%3AsalesLead%3A(-1%2C90449)&amp;pageNumber=18&amp;targetEl=profilelink&amp;position=3&amp;trk=lss-serp-result-lead_photo</t>
  </si>
  <si>
    <t>Cynthia Crossland</t>
  </si>
  <si>
    <t>1101 King Street, Suite 200</t>
  </si>
  <si>
    <t>(703) 810-3030</t>
  </si>
  <si>
    <t>https://www.linkedin.com/sales/profile/16965375,kpWO,NAME_SEARCH?moduleKey=peopleSearchResults&amp;pageKey=sales-search3-people-refinement&amp;contextId=60BC92C971D70515801E49D6842B0000&amp;requestId=7b356a14-0af3-46c2-9827-fd4abfb254c4&amp;action=CLICK&amp;target=urn%3Ali%3AsalesLead%3A(-1%2C16965375)&amp;pageNumber=18&amp;targetEl=profilelink&amp;position=5&amp;trk=lss-serp-result-lead_photo</t>
  </si>
  <si>
    <t>Ken Pulverman</t>
  </si>
  <si>
    <t>https://www.linkedin.com/sales/profile/280693,JlmM,NAME_SEARCH?moduleKey=peopleSearchResults&amp;pageKey=sales-search3-people-refinement&amp;contextId=60BC92C971D70515801E49D6842B0000&amp;requestId=7b356a14-0af3-46c2-9827-fd4abfb254c4&amp;action=CLICK&amp;target=urn%3Ali%3AsalesLead%3A(-1%2C280693)&amp;pageNumber=18&amp;targetEl=profilelink&amp;position=6&amp;trk=lss-serp-result-lead_photo</t>
  </si>
  <si>
    <t>Dan Visnick</t>
  </si>
  <si>
    <t>https://www.linkedin.com/sales/profile/4613608,hYXq,NAME_SEARCH?moduleKey=peopleSearchResults&amp;pageKey=sales-search3-people-refinement&amp;contextId=60BC92C971D70515801E49D6842B0000&amp;requestId=7b356a14-0af3-46c2-9827-fd4abfb254c4&amp;action=CLICK&amp;target=urn%3Ali%3AsalesLead%3A(-1%2C4613608)&amp;pageNumber=18&amp;targetEl=profilelink&amp;position=7&amp;trk=lss-serp-result-lead_photo</t>
  </si>
  <si>
    <t>Casey Slaughter Stanton</t>
  </si>
  <si>
    <t>Engaged Officers</t>
  </si>
  <si>
    <t>Chief Marketing Officer, Co-Founder</t>
  </si>
  <si>
    <t>c.mba@wlscorporation.com</t>
  </si>
  <si>
    <t>Greater New Orleans Area</t>
  </si>
  <si>
    <t>World Logistics Services Corporation</t>
  </si>
  <si>
    <t>https://www.linkedin.com/sales/profile/25786015,ZSX0,NAME_SEARCH?moduleKey=peopleSearchResults&amp;pageKey=sales-search3-people-refinement&amp;contextId=60BC92C971D70515801E49D6842B0000&amp;requestId=7b356a14-0af3-46c2-9827-fd4abfb254c4&amp;action=CLICK&amp;target=urn%3Ali%3AsalesLead%3A(-1%2C25786015)&amp;pageNumber=18&amp;targetEl=profilelink&amp;position=8&amp;trk=lss-serp-result-lead_photo</t>
  </si>
  <si>
    <t>Sheila Dahlgren</t>
  </si>
  <si>
    <t>Viewpost</t>
  </si>
  <si>
    <t>https://www.linkedin.com/pub/charles-king-mba/76/a3a/b4</t>
  </si>
  <si>
    <t>Tue Jan 02 2018 05:56:14</t>
  </si>
  <si>
    <t>https://www.linkedin.com/sales/profile/47084993,vOzo,NAME_SEARCH?moduleKey=peopleSearchResults&amp;pageKey=sales-search3-people-refinement&amp;contextId=60BC92C971D70515801E49D6842B0000&amp;requestId=7b356a14-0af3-46c2-9827-fd4abfb254c4&amp;action=CLICK&amp;target=urn%3Ali%3AsalesLead%3A(-1%2C47084993)&amp;pageNumber=18&amp;targetEl=profilelink&amp;position=9&amp;trk=lss-serp-result-lead_photo</t>
  </si>
  <si>
    <t>Jasmeet Sawhney</t>
  </si>
  <si>
    <t>Rexford</t>
  </si>
  <si>
    <t>Yiblab</t>
  </si>
  <si>
    <t>6 Hilltop Court</t>
  </si>
  <si>
    <t>12148</t>
  </si>
  <si>
    <t>https://www.linkedin.com/sales/profile/25887214,mBWN,NAME_SEARCH?moduleKey=peopleSearchResults&amp;pageKey=sales-search3-people-refinement&amp;contextId=60BC92C971D70515801E49D6842B0000&amp;requestId=7b356a14-0af3-46c2-9827-fd4abfb254c4&amp;action=CLICK&amp;target=urn%3Ali%3AsalesLead%3A(-1%2C25887214)&amp;pageNumber=18&amp;targetEl=profilelink&amp;position=12&amp;trk=lss-serp-result-lead_photo</t>
  </si>
  <si>
    <t>Judy Balint</t>
  </si>
  <si>
    <t>SmartBiz. SBA loans made easy!</t>
  </si>
  <si>
    <t>https://www.linkedin.com/sales/profile/4292942,GczW,NAME_SEARCH?moduleKey=peopleSearchResults&amp;pageKey=sales-search3-people-refinement&amp;contextId=60BC92C971D70515801E49D6842B0000&amp;requestId=7b356a14-0af3-46c2-9827-fd4abfb254c4&amp;action=CLICK&amp;target=urn%3Ali%3AsalesLead%3A(-1%2C4292942)&amp;pageNumber=18&amp;targetEl=profilelink&amp;position=13&amp;trk=lss-serp-result-lead_photo</t>
  </si>
  <si>
    <t>★ Martin Giura</t>
  </si>
  <si>
    <t>https://www.linkedin.com/sales/profile/18922270,RUr2,NAME_SEARCH?moduleKey=peopleSearchResults&amp;pageKey=sales-search3-people-refinement&amp;contextId=60BC92C971D70515801E49D6842B0000&amp;requestId=7b356a14-0af3-46c2-9827-fd4abfb254c4&amp;action=CLICK&amp;target=urn%3Ali%3AsalesLead%3A(-1%2C18922270)&amp;pageNumber=18&amp;targetEl=profilelink&amp;position=14&amp;trk=lss-serp-result-lead_photo</t>
  </si>
  <si>
    <t>Jesper Gawell</t>
  </si>
  <si>
    <t>ChyronHego</t>
  </si>
  <si>
    <t>https://www.linkedin.com/sales/profile/3995002,MO8N,NAME_SEARCH?moduleKey=peopleSearchResults&amp;pageKey=sales-search3-people-refinement&amp;contextId=60BC92C971D70515801E49D6842B0000&amp;requestId=7b356a14-0af3-46c2-9827-fd4abfb254c4&amp;action=CLICK&amp;target=urn%3Ali%3AsalesLead%3A(-1%2C3995002)&amp;pageNumber=18&amp;targetEl=profilelink&amp;position=15&amp;trk=lss-serp-result-lead_photo</t>
  </si>
  <si>
    <t>Olivier Schott</t>
  </si>
  <si>
    <t>Scalefast</t>
  </si>
  <si>
    <t>Founder &amp; CMO</t>
  </si>
  <si>
    <t>https://www.linkedin.com/sales/profile/3779756,XTlZ,NAME_SEARCH?moduleKey=peopleSearchResults&amp;pageKey=sales-search3-people-refinement&amp;contextId=60BC92C971D70515801E49D6842B0000&amp;requestId=7b356a14-0af3-46c2-9827-fd4abfb254c4&amp;action=CLICK&amp;target=urn%3Ali%3AsalesLead%3A(-1%2C3779756)&amp;pageNumber=18&amp;targetEl=profilelink&amp;position=17&amp;trk=lss-serp-result-lead_photo</t>
  </si>
  <si>
    <t>Dan Seyer</t>
  </si>
  <si>
    <t>Edgile</t>
  </si>
  <si>
    <t>https://www.linkedin.com/sales/profile/60835,O46M,NAME_SEARCH?moduleKey=peopleSearchResults&amp;pageKey=sales-search3-people-refinement&amp;contextId=60BC92C971D70515801E49D6842B0000&amp;requestId=7b356a14-0af3-46c2-9827-fd4abfb254c4&amp;action=CLICK&amp;target=urn%3Ali%3AsalesLead%3A(-1%2C60835)&amp;pageNumber=18&amp;targetEl=profilelink&amp;position=18&amp;trk=lss-serp-result-lead_photo</t>
  </si>
  <si>
    <t>Mike Harper</t>
  </si>
  <si>
    <t>zSpace, Inc.</t>
  </si>
  <si>
    <t>Executive Vice-President &amp; CMO</t>
  </si>
  <si>
    <t>https://www.linkedin.com/sales/profile/78318,ESGd,NAME_SEARCH?moduleKey=peopleSearchResults&amp;pageKey=sales-search3-people-refinement&amp;contextId=60BC92C971D70515801E49D6842B0000&amp;requestId=7b356a14-0af3-46c2-9827-fd4abfb254c4&amp;action=CLICK&amp;target=urn%3Ali%3AsalesLead%3A(-1%2C78318)&amp;pageNumber=18&amp;targetEl=profilelink&amp;position=19&amp;trk=lss-serp-result-lead_photo</t>
  </si>
  <si>
    <t>Rick Munger</t>
  </si>
  <si>
    <t>Hartford, Connecticut Area</t>
  </si>
  <si>
    <t>https://www.linkedin.com/sales/profile/31932,XnwQ,NAME_SEARCH?moduleKey=peopleSearchResults&amp;pageKey=sales-search3-people-refinement&amp;contextId=60BC92C971D70515801E49D6842B0000&amp;requestId=7b356a14-0af3-46c2-9827-fd4abfb254c4&amp;action=CLICK&amp;target=urn%3Ali%3AsalesLead%3A(-1%2C31932)&amp;pageNumber=18&amp;targetEl=profilelink&amp;position=20&amp;trk=lss-serp-result-lead_photo</t>
  </si>
  <si>
    <t>Sam Decker</t>
  </si>
  <si>
    <t>https://www.linkedin.com/sales/profile/6775,IZWY,NAME_SEARCH?moduleKey=peopleSearchResults&amp;pageKey=sales-search3-people-refinement&amp;contextId=60BC92C971D70515801E49D6842B0000&amp;requestId=7b356a14-0af3-46c2-9827-fd4abfb254c4&amp;action=CLICK&amp;target=urn%3Ali%3AsalesLead%3A(-1%2C6775)&amp;pageNumber=18&amp;targetEl=profilelink&amp;position=21&amp;trk=lss-serp-result-lead_photo</t>
  </si>
  <si>
    <t>Gottfried Sehringer</t>
  </si>
  <si>
    <t>XebiaLabs</t>
  </si>
  <si>
    <t>https://www.linkedin.com/sales/profile/14240961,09KP,NAME_SEARCH?moduleKey=peopleSearchResults&amp;pageKey=sales-search3-people-refinement&amp;contextId=60BC92C971D70515801E49D6842B0000&amp;requestId=7b356a14-0af3-46c2-9827-fd4abfb254c4&amp;action=CLICK&amp;target=urn%3Ali%3AsalesLead%3A(-1%2C14240961)&amp;pageNumber=18&amp;targetEl=profilelink&amp;position=22&amp;trk=lss-serp-result-lead_photo</t>
  </si>
  <si>
    <t>Michelle Peluso</t>
  </si>
  <si>
    <t>https://www.linkedin.com/sales/profile/345799283,z45i,NAME_SEARCH?moduleKey=peopleSearchResults&amp;pageKey=sales-search3-people-refinement&amp;contextId=60BC92C971D70515801E49D6842B0000&amp;requestId=946c98f5-04d7-46e9-bef6-e7db57a9847f&amp;action=CLICK&amp;target=urn%3Ali%3AsalesLead%3A(-1%2C345799283)&amp;pageNumber=20&amp;targetEl=profilelink&amp;position=0&amp;trk=lss-serp-result-lead_photo</t>
  </si>
  <si>
    <t>https://www.linkedin.com/sales/profile/73812,HdRk,NAME_SEARCH?moduleKey=peopleSearchResults&amp;pageKey=sales-search3-people-refinement&amp;contextId=60BC92C971D70515801E49D6842B0000&amp;requestId=946c98f5-04d7-46e9-bef6-e7db57a9847f&amp;action=CLICK&amp;target=urn%3Ali%3AsalesLead%3A(-1%2C73812)&amp;pageNumber=20&amp;targetEl=profilelink&amp;position=2&amp;trk=lss-serp-result-lead_photo</t>
  </si>
  <si>
    <t>https://www.linkedin.com/sales/profile/59654,AYqR,NAME_SEARCH?moduleKey=peopleSearchResults&amp;pageKey=sales-search3-people-refinement&amp;contextId=60BC92C971D70515801E49D6842B0000&amp;requestId=946c98f5-04d7-46e9-bef6-e7db57a9847f&amp;action=CLICK&amp;target=urn%3Ali%3AsalesLead%3A(-1%2C59654)&amp;pageNumber=20&amp;targetEl=profilelink&amp;position=3&amp;trk=lss-serp-result-lead_photo</t>
  </si>
  <si>
    <t>https://www.linkedin.com/sales/profile/41182,eITS,NAME_SEARCH?moduleKey=peopleSearchResults&amp;pageKey=sales-search3-people-refinement&amp;contextId=60BC92C971D70515801E49D6842B0000&amp;requestId=946c98f5-04d7-46e9-bef6-e7db57a9847f&amp;action=CLICK&amp;target=urn%3Ali%3AsalesLead%3A(-1%2C41182)&amp;pageNumber=20&amp;targetEl=profilelink&amp;position=5&amp;trk=lss-serp-result-lead_photo</t>
  </si>
  <si>
    <t>Yvonne</t>
  </si>
  <si>
    <t>https://www.linkedin.com/sales/profile/5038695,WPkq,NAME_SEARCH?moduleKey=peopleSearchResults&amp;pageKey=sales-search3-people-refinement&amp;contextId=60BC92C971D70515801E49D6842B0000&amp;requestId=946c98f5-04d7-46e9-bef6-e7db57a9847f&amp;action=CLICK&amp;target=urn%3Ali%3AsalesLead%3A(-1%2C5038695)&amp;pageNumber=20&amp;targetEl=profilelink&amp;position=6&amp;trk=lss-serp-result-lead_photo</t>
  </si>
  <si>
    <t>Shawn Hansen</t>
  </si>
  <si>
    <t>yvonne.chen@udemy.com</t>
  </si>
  <si>
    <t>https://www.linkedin.com/sales/profile/58517,UZto,NAME_SEARCH?moduleKey=peopleSearchResults&amp;pageKey=sales-search3-people-refinement&amp;contextId=60BC92C971D70515801E49D6842B0000&amp;requestId=946c98f5-04d7-46e9-bef6-e7db57a9847f&amp;action=CLICK&amp;target=urn%3Ali%3AsalesLead%3A(-1%2C58517)&amp;pageNumber=20&amp;targetEl=profilelink&amp;position=8&amp;trk=lss-serp-result-lead_photo</t>
  </si>
  <si>
    <t>https://www.linkedin.com/pub/yvonne-chen/5/538/a30</t>
  </si>
  <si>
    <t>https://www.linkedin.com/sales/profile/1329524,Xmcc,NAME_SEARCH?moduleKey=peopleSearchResults&amp;pageKey=sales-search3-people-refinement&amp;contextId=60BC92C971D70515801E49D6842B0000&amp;requestId=946c98f5-04d7-46e9-bef6-e7db57a9847f&amp;action=CLICK&amp;target=urn%3Ali%3AsalesLead%3A(-1%2C1329524)&amp;pageNumber=20&amp;targetEl=profilelink&amp;position=9&amp;trk=lss-serp-result-lead_photo</t>
  </si>
  <si>
    <t>Tue Jan 02 2018 05:56:32</t>
  </si>
  <si>
    <t>600 Harrison St</t>
  </si>
  <si>
    <t>https://www.linkedin.com/sales/profile/1191442,U4nr,NAME_SEARCH?moduleKey=peopleSearchResults&amp;pageKey=sales-search3-people-refinement&amp;contextId=60BC92C971D70515801E49D6842B0000&amp;requestId=946c98f5-04d7-46e9-bef6-e7db57a9847f&amp;action=CLICK&amp;target=urn%3Ali%3AsalesLead%3A(-1%2C1191442)&amp;pageNumber=20&amp;targetEl=profilelink&amp;position=10&amp;trk=lss-serp-result-lead_photo</t>
  </si>
  <si>
    <t>https://www.linkedin.com/sales/profile/540753,s_Iq,NAME_SEARCH?moduleKey=peopleSearchResults&amp;pageKey=sales-search3-people-refinement&amp;contextId=60BC92C971D70515801E49D6842B0000&amp;requestId=946c98f5-04d7-46e9-bef6-e7db57a9847f&amp;action=CLICK&amp;target=urn%3Ali%3AsalesLead%3A(-1%2C540753)&amp;pageNumber=20&amp;targetEl=profilelink&amp;position=11&amp;trk=lss-serp-result-lead_photo</t>
  </si>
  <si>
    <t>https://www.linkedin.com/sales/profile/235638,RGe8,NAME_SEARCH?moduleKey=peopleSearchResults&amp;pageKey=sales-search3-people-refinement&amp;contextId=60BC92C971D70515801E49D6842B0000&amp;requestId=946c98f5-04d7-46e9-bef6-e7db57a9847f&amp;action=CLICK&amp;target=urn%3Ali%3AsalesLead%3A(-1%2C235638)&amp;pageNumber=20&amp;targetEl=profilelink&amp;position=13&amp;trk=lss-serp-result-lead_photo</t>
  </si>
  <si>
    <t>John Boris</t>
  </si>
  <si>
    <t>Shutterfly</t>
  </si>
  <si>
    <t>https://www.linkedin.com/sales/profile/15635850,CsJg,NAME_SEARCH?moduleKey=peopleSearchResults&amp;pageKey=sales-search3-people-refinement&amp;contextId=60BC92C971D70515801E49D6842B0000&amp;requestId=946c98f5-04d7-46e9-bef6-e7db57a9847f&amp;action=CLICK&amp;target=urn%3Ali%3AsalesLead%3A(-1%2C15635850)&amp;pageNumber=20&amp;targetEl=profilelink&amp;position=15&amp;trk=lss-serp-result-lead_photo</t>
  </si>
  <si>
    <t>Eisman</t>
  </si>
  <si>
    <t>iClaim Solutions Group</t>
  </si>
  <si>
    <t>idiamondcloud.com</t>
  </si>
  <si>
    <t>https://www.linkedin.com/sales/profile/3876625,FPz_,NAME_SEARCH?moduleKey=peopleSearchResults&amp;pageKey=sales-search3-people-refinement&amp;contextId=60BC92C971D70515801E49D6842B0000&amp;requestId=946c98f5-04d7-46e9-bef6-e7db57a9847f&amp;action=CLICK&amp;target=urn%3Ali%3AsalesLead%3A(-1%2C3876625)&amp;pageNumber=20&amp;targetEl=profilelink&amp;position=16&amp;trk=lss-serp-result-lead_photo</t>
  </si>
  <si>
    <t>https://www.linkedin.com/sales/profile/500740,_uYf,NAME_SEARCH?moduleKey=peopleSearchResults&amp;pageKey=sales-search3-people-refinement&amp;contextId=60BC92C971D70515801E49D6842B0000&amp;requestId=946c98f5-04d7-46e9-bef6-e7db57a9847f&amp;action=CLICK&amp;target=urn%3Ali%3AsalesLead%3A(-1%2C500740)&amp;pageNumber=20&amp;targetEl=profilelink&amp;position=17&amp;trk=lss-serp-result-lead_photo</t>
  </si>
  <si>
    <t>https://www.linkedin.com/sales/profile/1920308,Zg9G,NAME_SEARCH?moduleKey=peopleSearchResults&amp;pageKey=sales-search3-people-refinement&amp;contextId=60BC92C971D70515801E49D6842B0000&amp;requestId=946c98f5-04d7-46e9-bef6-e7db57a9847f&amp;action=CLICK&amp;target=urn%3Ali%3AsalesLead%3A(-1%2C1920308)&amp;pageNumber=20&amp;targetEl=profilelink&amp;position=19&amp;trk=lss-serp-result-lead_photo</t>
  </si>
  <si>
    <t>https://www.linkedin.com/sales/profile/118694,1YfN,NAME_SEARCH?moduleKey=peopleSearchResults&amp;pageKey=sales-search3-people-refinement&amp;contextId=60BC92C971D70515801E49D6842B0000&amp;requestId=946c98f5-04d7-46e9-bef6-e7db57a9847f&amp;action=CLICK&amp;target=urn%3Ali%3AsalesLead%3A(-1%2C118694)&amp;pageNumber=20&amp;targetEl=profilelink&amp;position=20&amp;trk=lss-serp-result-lead_photo</t>
  </si>
  <si>
    <t>https://www.linkedin.com/sales/profile/330414,qmBn,NAME_SEARCH?moduleKey=peopleSearchResults&amp;pageKey=sales-search3-people-refinement&amp;contextId=60BC92C971D70515801E49D6842B0000&amp;requestId=d9283743-823b-4cfd-8f11-b8ee61242e0f&amp;action=CLICK&amp;target=urn%3Ali%3AsalesLead%3A(-1%2C330414)&amp;pageNumber=21&amp;targetEl=profilelink&amp;position=3&amp;trk=lss-serp-result-lead_photo</t>
  </si>
  <si>
    <t>Stephanie Robotham</t>
  </si>
  <si>
    <t>Tara</t>
  </si>
  <si>
    <t>tara.sharp@sonic.com</t>
  </si>
  <si>
    <t>Sonic</t>
  </si>
  <si>
    <t>https://www.linkedin.com/sales/profile/1077289,IBp6,NAME_SEARCH?moduleKey=peopleSearchResults&amp;pageKey=sales-search3-people-refinement&amp;contextId=60BC92C971D70515801E49D6842B0000&amp;requestId=d9283743-823b-4cfd-8f11-b8ee61242e0f&amp;action=CLICK&amp;target=urn%3Ali%3AsalesLead%3A(-1%2C1077289)&amp;pageNumber=21&amp;targetEl=profilelink&amp;position=7&amp;trk=lss-serp-result-lead_photo</t>
  </si>
  <si>
    <t>https://www.linkedin.com/pub/tara-sharp/0/275/415</t>
  </si>
  <si>
    <t>Tue Jan 02 2018 05:56:46</t>
  </si>
  <si>
    <t>https://www.linkedin.com/sales/profile/11497151,n_Jo,NAME_SEARCH?moduleKey=peopleSearchResults&amp;pageKey=sales-search3-people-refinement&amp;contextId=60BC92C971D70515801E49D6842B0000&amp;requestId=d9283743-823b-4cfd-8f11-b8ee61242e0f&amp;action=CLICK&amp;target=urn%3Ali%3AsalesLead%3A(-1%2C11497151)&amp;pageNumber=21&amp;targetEl=profilelink&amp;position=8&amp;trk=lss-serp-result-lead_photo</t>
  </si>
  <si>
    <t>Santa Rosa</t>
  </si>
  <si>
    <t>2260 Apollo Way</t>
  </si>
  <si>
    <t>95407</t>
  </si>
  <si>
    <t>(888) 766-4233</t>
  </si>
  <si>
    <t>https://www.linkedin.com/sales/profile/2434581,de7X,NAME_SEARCH?moduleKey=peopleSearchResults&amp;pageKey=sales-search3-people-refinement&amp;contextId=60BC92C971D70515801E49D6842B0000&amp;requestId=d9283743-823b-4cfd-8f11-b8ee61242e0f&amp;action=CLICK&amp;target=urn%3Ali%3AsalesLead%3A(-1%2C2434581)&amp;pageNumber=21&amp;targetEl=profilelink&amp;position=9&amp;trk=lss-serp-result-lead_photo</t>
  </si>
  <si>
    <t>https://www.linkedin.com/sales/profile/1146627,MGEa,NAME_SEARCH?moduleKey=peopleSearchResults&amp;pageKey=sales-search3-people-refinement&amp;contextId=60BC92C971D70515801E49D6842B0000&amp;requestId=d9283743-823b-4cfd-8f11-b8ee61242e0f&amp;action=CLICK&amp;target=urn%3Ali%3AsalesLead%3A(-1%2C1146627)&amp;pageNumber=21&amp;targetEl=profilelink&amp;position=10&amp;trk=lss-serp-result-lead_photo</t>
  </si>
  <si>
    <t>Rajesh</t>
  </si>
  <si>
    <t>Venkatachalam</t>
  </si>
  <si>
    <t>rajesh.venkatachalam@accelerite.com</t>
  </si>
  <si>
    <t>https://www.linkedin.com/sales/profile/160966,A-qe,NAME_SEARCH?moduleKey=peopleSearchResults&amp;pageKey=sales-search3-people-refinement&amp;contextId=60BC92C971D70515801E49D6842B0000&amp;requestId=d9283743-823b-4cfd-8f11-b8ee61242e0f&amp;action=CLICK&amp;target=urn%3Ali%3AsalesLead%3A(-1%2C160966)&amp;pageNumber=21&amp;targetEl=profilelink&amp;position=11&amp;trk=lss-serp-result-lead_photo</t>
  </si>
  <si>
    <t>dinova.com</t>
  </si>
  <si>
    <t>https://www.linkedin.com/sales/profile/4412533,pcqe,NAME_SEARCH?moduleKey=peopleSearchResults&amp;pageKey=sales-search3-people-refinement&amp;contextId=60BC92C971D70515801E49D6842B0000&amp;requestId=d9283743-823b-4cfd-8f11-b8ee61242e0f&amp;action=CLICK&amp;target=urn%3Ali%3AsalesLead%3A(-1%2C4412533)&amp;pageNumber=21&amp;targetEl=profilelink&amp;position=12&amp;trk=lss-serp-result-lead_photo</t>
  </si>
  <si>
    <t>https://www.linkedin.com/pub/rajesh-venkatachalam/5/525/377</t>
  </si>
  <si>
    <t>Tue Jan 02 2018 05:56:54</t>
  </si>
  <si>
    <t>2055 Laurelwood Road, Santa Clara, CA 95054</t>
  </si>
  <si>
    <t>https://www.linkedin.com/sales/profile/8177113,h8yx,NAME_SEARCH?moduleKey=peopleSearchResults&amp;pageKey=sales-search3-people-refinement&amp;contextId=60BC92C971D70515801E49D6842B0000&amp;requestId=d9283743-823b-4cfd-8f11-b8ee61242e0f&amp;action=CLICK&amp;target=urn%3Ali%3AsalesLead%3A(-1%2C8177113)&amp;pageNumber=21&amp;targetEl=profilelink&amp;position=13&amp;trk=lss-serp-result-lead_photo</t>
  </si>
  <si>
    <t>https://www.linkedin.com/sales/profile/1029146,4CGd,NAME_SEARCH?moduleKey=peopleSearchResults&amp;pageKey=sales-search3-people-refinement&amp;contextId=60BC92C971D70515801E49D6842B0000&amp;requestId=d9283743-823b-4cfd-8f11-b8ee61242e0f&amp;action=CLICK&amp;target=urn%3Ali%3AsalesLead%3A(-1%2C1029146)&amp;pageNumber=21&amp;targetEl=profilelink&amp;position=14&amp;trk=lss-serp-result-lead_photo</t>
  </si>
  <si>
    <t>Jennifer Nuckles</t>
  </si>
  <si>
    <t>Janine</t>
  </si>
  <si>
    <t>Pelosi</t>
  </si>
  <si>
    <t>https://www.linkedin.com/sales/profile/9083740,qfgB,NAME_SEARCH?moduleKey=peopleSearchResults&amp;pageKey=sales-search3-people-refinement&amp;contextId=60BC92C971D70515801E49D6842B0000&amp;requestId=d9283743-823b-4cfd-8f11-b8ee61242e0f&amp;action=CLICK&amp;target=urn%3Ali%3AsalesLead%3A(-1%2C9083740)&amp;pageNumber=21&amp;targetEl=profilelink&amp;position=16&amp;trk=lss-serp-result-lead_photo</t>
  </si>
  <si>
    <t>janine@bit.ly</t>
  </si>
  <si>
    <t>Zoom Video Communications</t>
  </si>
  <si>
    <t>getKITE.co</t>
  </si>
  <si>
    <t>https://www.linkedin.com/sales/profile/8721500,spp7,NAME_SEARCH?moduleKey=peopleSearchResults&amp;pageKey=sales-search3-people-refinement&amp;contextId=60BC92C971D70515801E49D6842B0000&amp;requestId=d9283743-823b-4cfd-8f11-b8ee61242e0f&amp;action=CLICK&amp;target=urn%3Ali%3AsalesLead%3A(-1%2C8721500)&amp;pageNumber=21&amp;targetEl=profilelink&amp;position=18&amp;trk=lss-serp-result-lead_photo</t>
  </si>
  <si>
    <t>https://www.linkedin.com/pub/janine-pelosi/3/871/a2a</t>
  </si>
  <si>
    <t>Tue Jan 02 2018 05:57:01</t>
  </si>
  <si>
    <t>https://www.linkedin.com/sales/profile/713237,ukrL,NAME_SEARCH?moduleKey=peopleSearchResults&amp;pageKey=sales-search3-people-refinement&amp;contextId=60BC92C971D70515801E49D6842B0000&amp;requestId=d9283743-823b-4cfd-8f11-b8ee61242e0f&amp;action=CLICK&amp;target=urn%3Ali%3AsalesLead%3A(-1%2C713237)&amp;pageNumber=21&amp;targetEl=profilelink&amp;position=19&amp;trk=lss-serp-result-lead_photo</t>
  </si>
  <si>
    <t>55 Almaden Blvd., 6th Floor, San Jose, CA 95113</t>
  </si>
  <si>
    <t>(888) 799-9666</t>
  </si>
  <si>
    <t>https://www.linkedin.com/sales/profile/109376,IXF1,NAME_SEARCH?moduleKey=peopleSearchResults&amp;pageKey=sales-search3-people-refinement&amp;contextId=60BC92C971D70515801E49D6842B0000&amp;requestId=d9283743-823b-4cfd-8f11-b8ee61242e0f&amp;action=CLICK&amp;target=urn%3Ali%3AsalesLead%3A(-1%2C109376)&amp;pageNumber=21&amp;targetEl=profilelink&amp;position=24&amp;trk=lss-serp-result-lead_photo</t>
  </si>
  <si>
    <t>Matt Wilkinson</t>
  </si>
  <si>
    <t>https://www.linkedin.com/sales/profile/9413646,ST2P,NAME_SEARCH?moduleKey=peopleSearchResults&amp;pageKey=sales-search3-people-refinement&amp;contextId=60BC92C971D70515801E49D6842B0000&amp;requestId=4646a728-fcff-414e-b8b5-738aa872b934&amp;action=CLICK&amp;target=urn%3Ali%3AsalesLead%3A(-1%2C9413646)&amp;pageNumber=22&amp;targetEl=profilelink&amp;position=3&amp;trk=lss-serp-result-lead_photo</t>
  </si>
  <si>
    <t>Neil Etheridge</t>
  </si>
  <si>
    <t>DISCO</t>
  </si>
  <si>
    <t>Tibbitts</t>
  </si>
  <si>
    <t>kyle.tibbitts@opendoor.com</t>
  </si>
  <si>
    <t>Opendoor</t>
  </si>
  <si>
    <t>https://www.linkedin.com/sales/profile/22353349,02dP,NAME_SEARCH?moduleKey=peopleSearchResults&amp;pageKey=sales-search3-people-refinement&amp;contextId=60BC92C971D70515801E49D6842B0000&amp;requestId=4646a728-fcff-414e-b8b5-738aa872b934&amp;action=CLICK&amp;target=urn%3Ali%3AsalesLead%3A(-1%2C22353349)&amp;pageNumber=22&amp;targetEl=profilelink&amp;position=5&amp;trk=lss-serp-result-lead_photo</t>
  </si>
  <si>
    <t>Jon Iwata</t>
  </si>
  <si>
    <t>https://www.linkedin.com/pub/kyle-tibbitts/4/703/691</t>
  </si>
  <si>
    <t>https://www.linkedin.com/sales/profile/14872751,lVZI,NAME_SEARCH?moduleKey=peopleSearchResults&amp;pageKey=sales-search3-people-refinement&amp;contextId=60BC92C971D70515801E49D6842B0000&amp;requestId=4646a728-fcff-414e-b8b5-738aa872b934&amp;action=CLICK&amp;target=urn%3Ali%3AsalesLead%3A(-1%2C14872751)&amp;pageNumber=22&amp;targetEl=profilelink&amp;position=7&amp;trk=lss-serp-result-lead_photo</t>
  </si>
  <si>
    <t>Tue Jan 02 2018 05:57:07</t>
  </si>
  <si>
    <t>Paul Appleby</t>
  </si>
  <si>
    <t>116 New Montgomery St</t>
  </si>
  <si>
    <t>https://www.linkedin.com/sales/profile/38741519,uRy5,NAME_SEARCH?moduleKey=peopleSearchResults&amp;pageKey=sales-search3-people-refinement&amp;contextId=60BC92C971D70515801E49D6842B0000&amp;requestId=4646a728-fcff-414e-b8b5-738aa872b934&amp;action=CLICK&amp;target=urn%3Ali%3AsalesLead%3A(-1%2C38741519)&amp;pageNumber=22&amp;targetEl=profilelink&amp;position=12&amp;trk=lss-serp-result-lead_photo</t>
  </si>
  <si>
    <t>https://www.linkedin.com/sales/profile/5969204,wZvU,NAME_SEARCH?moduleKey=peopleSearchResults&amp;pageKey=sales-search3-people-refinement&amp;contextId=60BC92C971D70515801E49D6842B0000&amp;requestId=4646a728-fcff-414e-b8b5-738aa872b934&amp;action=CLICK&amp;target=urn%3Ali%3AsalesLead%3A(-1%2C5969204)&amp;pageNumber=22&amp;targetEl=profilelink&amp;position=15&amp;trk=lss-serp-result-lead_photo</t>
  </si>
  <si>
    <t>mike.kim@cohesity.com</t>
  </si>
  <si>
    <t>https://www.linkedin.com/sales/profile/1829538,weYu,NAME_SEARCH?moduleKey=peopleSearchResults&amp;pageKey=sales-search3-people-refinement&amp;contextId=60BC92C971D70515801E49D6842B0000&amp;requestId=4646a728-fcff-414e-b8b5-738aa872b934&amp;action=CLICK&amp;target=urn%3Ali%3AsalesLead%3A(-1%2C1829538)&amp;pageNumber=22&amp;targetEl=profilelink&amp;position=16&amp;trk=lss-serp-result-lead_photo</t>
  </si>
  <si>
    <t>Joerg Rathenberg</t>
  </si>
  <si>
    <t>https://www.linkedin.com/pub/mike-kim/1/1ba/4a4</t>
  </si>
  <si>
    <t>Tue Jan 02 2018 05:57:15</t>
  </si>
  <si>
    <t>https://www.linkedin.com/sales/profile/58452,Wd4L,NAME_SEARCH?moduleKey=peopleSearchResults&amp;pageKey=sales-search3-people-refinement&amp;contextId=60BC92C971D70515801E49D6842B0000&amp;requestId=4646a728-fcff-414e-b8b5-738aa872b934&amp;action=CLICK&amp;target=urn%3Ali%3AsalesLead%3A(-1%2C58452)&amp;pageNumber=22&amp;targetEl=profilelink&amp;position=18&amp;trk=lss-serp-result-lead_photo</t>
  </si>
  <si>
    <t>https://www.linkedin.com/sales/profile/152522267,xQEF,NAME_SEARCH?moduleKey=peopleSearchResults&amp;pageKey=sales-search3-people-refinement&amp;contextId=60BC92C971D70515801E49D6842B0000&amp;requestId=4646a728-fcff-414e-b8b5-738aa872b934&amp;action=CLICK&amp;target=urn%3Ali%3AsalesLead%3A(-1%2C152522267)&amp;pageNumber=22&amp;targetEl=profilelink&amp;position=21&amp;trk=lss-serp-result-lead_photo</t>
  </si>
  <si>
    <t>https://www.linkedin.com/sales/profile/1607197,xSFN,NAME_SEARCH?moduleKey=peopleSearchResults&amp;pageKey=sales-search3-people-refinement&amp;contextId=60BC92C971D70515801E49D6842B0000&amp;requestId=b8b30089-62ce-4765-abc3-fd4f1dd612ef&amp;action=CLICK&amp;target=urn%3Ali%3AsalesLead%3A(-1%2C1607197)&amp;pageNumber=23&amp;targetEl=profilelink&amp;position=0&amp;trk=lss-serp-result-lead_photo</t>
  </si>
  <si>
    <t>Browman</t>
  </si>
  <si>
    <t>brett@opendoor.com</t>
  </si>
  <si>
    <t>https://www.linkedin.com/sales/profile/1720931,MCJT,NAME_SEARCH?moduleKey=peopleSearchResults&amp;pageKey=sales-search3-people-refinement&amp;contextId=60BC92C971D70515801E49D6842B0000&amp;requestId=b8b30089-62ce-4765-abc3-fd4f1dd612ef&amp;action=CLICK&amp;target=urn%3Ali%3AsalesLead%3A(-1%2C1720931)&amp;pageNumber=23&amp;targetEl=profilelink&amp;position=2&amp;trk=lss-serp-result-lead_photo</t>
  </si>
  <si>
    <t>https://www.linkedin.com/pub/brett-browman/7/663/a08</t>
  </si>
  <si>
    <t>Tue Jan 02 2018 05:57:22</t>
  </si>
  <si>
    <t>https://www.linkedin.com/sales/profile/241848,AYiz,NAME_SEARCH?moduleKey=peopleSearchResults&amp;pageKey=sales-search3-people-refinement&amp;contextId=60BC92C971D70515801E49D6842B0000&amp;requestId=b8b30089-62ce-4765-abc3-fd4f1dd612ef&amp;action=CLICK&amp;target=urn%3Ali%3AsalesLead%3A(-1%2C241848)&amp;pageNumber=23&amp;targetEl=profilelink&amp;position=4&amp;trk=lss-serp-result-lead_photo</t>
  </si>
  <si>
    <t>https://www.linkedin.com/sales/profile/259120,m-m3,NAME_SEARCH?moduleKey=peopleSearchResults&amp;pageKey=sales-search3-people-refinement&amp;contextId=60BC92C971D70515801E49D6842B0000&amp;requestId=b8b30089-62ce-4765-abc3-fd4f1dd612ef&amp;action=CLICK&amp;target=urn%3Ali%3AsalesLead%3A(-1%2C259120)&amp;pageNumber=23&amp;targetEl=profilelink&amp;position=6&amp;trk=lss-serp-result-lead_photo</t>
  </si>
  <si>
    <t>Matthew Smith</t>
  </si>
  <si>
    <t>https://www.linkedin.com/sales/profile/49999076,s0zt,NAME_SEARCH?moduleKey=peopleSearchResults&amp;pageKey=sales-search3-people-refinement&amp;contextId=60BC92C971D70515801E49D6842B0000&amp;requestId=b8b30089-62ce-4765-abc3-fd4f1dd612ef&amp;action=CLICK&amp;target=urn%3Ali%3AsalesLead%3A(-1%2C49999076)&amp;pageNumber=23&amp;targetEl=profilelink&amp;position=7&amp;trk=lss-serp-result-lead_photo</t>
  </si>
  <si>
    <t>Tanya</t>
  </si>
  <si>
    <t>Khakbaz</t>
  </si>
  <si>
    <t>https://www.linkedin.com/sales/profile/5370311,fN35,NAME_SEARCH?moduleKey=peopleSearchResults&amp;pageKey=sales-search3-people-refinement&amp;contextId=60BC92C971D70515801E49D6842B0000&amp;requestId=b8b30089-62ce-4765-abc3-fd4f1dd612ef&amp;action=CLICK&amp;target=urn%3Ali%3AsalesLead%3A(-1%2C5370311)&amp;pageNumber=23&amp;targetEl=profilelink&amp;position=9&amp;trk=lss-serp-result-lead_photo</t>
  </si>
  <si>
    <t>bibrainz.com</t>
  </si>
  <si>
    <t>https://www.linkedin.com/sales/profile/5174379,dKeR,NAME_SEARCH?moduleKey=peopleSearchResults&amp;pageKey=sales-search3-people-refinement&amp;contextId=60BC92C971D70515801E49D6842B0000&amp;requestId=b8b30089-62ce-4765-abc3-fd4f1dd612ef&amp;action=CLICK&amp;target=urn%3Ali%3AsalesLead%3A(-1%2C5174379)&amp;pageNumber=23&amp;targetEl=profilelink&amp;position=11&amp;trk=lss-serp-result-lead_photo</t>
  </si>
  <si>
    <t>https://www.linkedin.com/sales/profile/2532541,QYst,NAME_SEARCH?moduleKey=peopleSearchResults&amp;pageKey=sales-search3-people-refinement&amp;contextId=60BC92C971D70515801E49D6842B0000&amp;requestId=b8b30089-62ce-4765-abc3-fd4f1dd612ef&amp;action=CLICK&amp;target=urn%3Ali%3AsalesLead%3A(-1%2C2532541)&amp;pageNumber=23&amp;targetEl=profilelink&amp;position=12&amp;trk=lss-serp-result-lead_photo</t>
  </si>
  <si>
    <t>Jeremy Korst</t>
  </si>
  <si>
    <t>https://www.linkedin.com/sales/profile/559543,Czek,NAME_SEARCH?moduleKey=peopleSearchResults&amp;pageKey=sales-search3-people-refinement&amp;contextId=60BC92C971D70515801E49D6842B0000&amp;requestId=b8b30089-62ce-4765-abc3-fd4f1dd612ef&amp;action=CLICK&amp;target=urn%3Ali%3AsalesLead%3A(-1%2C559543)&amp;pageNumber=23&amp;targetEl=profilelink&amp;position=13&amp;trk=lss-serp-result-lead_photo</t>
  </si>
  <si>
    <t>Shelby Clark</t>
  </si>
  <si>
    <t>https://www.linkedin.com/sales/profile/4386574,mTpB,NAME_SEARCH?moduleKey=peopleSearchResults&amp;pageKey=sales-search3-people-refinement&amp;contextId=60BC92C971D70515801E49D6842B0000&amp;requestId=b8b30089-62ce-4765-abc3-fd4f1dd612ef&amp;action=CLICK&amp;target=urn%3Ali%3AsalesLead%3A(-1%2C4386574)&amp;pageNumber=23&amp;targetEl=profilelink&amp;position=14&amp;trk=lss-serp-result-lead_photo</t>
  </si>
  <si>
    <t>https://www.linkedin.com/sales/profile/2786897,72G6,NAME_SEARCH?moduleKey=peopleSearchResults&amp;pageKey=sales-search3-people-refinement&amp;contextId=60BC92C971D70515801E49D6842B0000&amp;requestId=b8b30089-62ce-4765-abc3-fd4f1dd612ef&amp;action=CLICK&amp;target=urn%3Ali%3AsalesLead%3A(-1%2C2786897)&amp;pageNumber=23&amp;targetEl=profilelink&amp;position=15&amp;trk=lss-serp-result-lead_photo</t>
  </si>
  <si>
    <t>https://www.linkedin.com/sales/profile/3199377,Ku9M,NAME_SEARCH?moduleKey=peopleSearchResults&amp;pageKey=sales-search3-people-refinement&amp;contextId=60BC92C971D70515801E49D6842B0000&amp;requestId=b8b30089-62ce-4765-abc3-fd4f1dd612ef&amp;action=CLICK&amp;target=urn%3Ali%3AsalesLead%3A(-1%2C3199377)&amp;pageNumber=23&amp;targetEl=profilelink&amp;position=16&amp;trk=lss-serp-result-lead_photo</t>
  </si>
  <si>
    <t>https://www.linkedin.com/sales/profile/374842814,r990,NAME_SEARCH?moduleKey=peopleSearchResults&amp;pageKey=sales-search3-people-refinement&amp;contextId=60BC92C971D70515801E49D6842B0000&amp;requestId=b8b30089-62ce-4765-abc3-fd4f1dd612ef&amp;action=CLICK&amp;target=urn%3Ali%3AsalesLead%3A(-1%2C374842814)&amp;pageNumber=23&amp;targetEl=profilelink&amp;position=19&amp;trk=lss-serp-result-lead_photo</t>
  </si>
  <si>
    <t>https://www.linkedin.com/sales/profile/4123618,pzCR,NAME_SEARCH?moduleKey=peopleSearchResults&amp;pageKey=sales-search3-people-refinement&amp;contextId=60BC92C971D70515801E49D6842B0000&amp;requestId=ebafbe11-6e58-495a-850b-e892d51b8122&amp;action=CLICK&amp;target=urn%3Ali%3AsalesLead%3A(-1%2C4123618)&amp;pageNumber=24&amp;targetEl=profilelink&amp;position=0&amp;trk=lss-serp-result-lead_photo</t>
  </si>
  <si>
    <t>Dustin Robertson</t>
  </si>
  <si>
    <t>Drip</t>
  </si>
  <si>
    <t>https://www.linkedin.com/sales/profile/3370447,tH0i,NAME_SEARCH?moduleKey=peopleSearchResults&amp;pageKey=sales-search3-people-refinement&amp;contextId=60BC92C971D70515801E49D6842B0000&amp;requestId=ebafbe11-6e58-495a-850b-e892d51b8122&amp;action=CLICK&amp;target=urn%3Ali%3AsalesLead%3A(-1%2C3370447)&amp;pageNumber=24&amp;targetEl=profilelink&amp;position=1&amp;trk=lss-serp-result-lead_photo</t>
  </si>
  <si>
    <t>https://www.linkedin.com/sales/profile/197825,nfuj,NAME_SEARCH?moduleKey=peopleSearchResults&amp;pageKey=sales-search3-people-refinement&amp;contextId=60BC92C971D70515801E49D6842B0000&amp;requestId=ebafbe11-6e58-495a-850b-e892d51b8122&amp;action=CLICK&amp;target=urn%3Ali%3AsalesLead%3A(-1%2C197825)&amp;pageNumber=24&amp;targetEl=profilelink&amp;position=2&amp;trk=lss-serp-result-lead_photo</t>
  </si>
  <si>
    <t>https://www.linkedin.com/sales/profile/9083740,qfgB,NAME_SEARCH?moduleKey=peopleSearchResults&amp;pageKey=sales-search3-people-refinement&amp;contextId=60BC92C971D70515801E49D6842B0000&amp;requestId=ebafbe11-6e58-495a-850b-e892d51b8122&amp;action=CLICK&amp;target=urn%3Ali%3AsalesLead%3A(-1%2C9083740)&amp;pageNumber=24&amp;targetEl=profilelink&amp;position=4&amp;trk=lss-serp-result-lead_photo</t>
  </si>
  <si>
    <t>https://www.linkedin.com/sales/profile/1987662,sI99,NAME_SEARCH?moduleKey=peopleSearchResults&amp;pageKey=sales-search3-people-refinement&amp;contextId=60BC92C971D70515801E49D6842B0000&amp;requestId=ebafbe11-6e58-495a-850b-e892d51b8122&amp;action=CLICK&amp;target=urn%3Ali%3AsalesLead%3A(-1%2C1987662)&amp;pageNumber=24&amp;targetEl=profilelink&amp;position=6&amp;trk=lss-serp-result-lead_photo</t>
  </si>
  <si>
    <t>https://www.linkedin.com/sales/profile/1276908,h8xp,NAME_SEARCH?moduleKey=peopleSearchResults&amp;pageKey=sales-search3-people-refinement&amp;contextId=60BC92C971D70515801E49D6842B0000&amp;requestId=ebafbe11-6e58-495a-850b-e892d51b8122&amp;action=CLICK&amp;target=urn%3Ali%3AsalesLead%3A(-1%2C1276908)&amp;pageNumber=24&amp;targetEl=profilelink&amp;position=7&amp;trk=lss-serp-result-lead_photo</t>
  </si>
  <si>
    <t>https://www.linkedin.com/sales/profile/9582002,UNcB,NAME_SEARCH?moduleKey=peopleSearchResults&amp;pageKey=sales-search3-people-refinement&amp;contextId=60BC92C971D70515801E49D6842B0000&amp;requestId=ebafbe11-6e58-495a-850b-e892d51b8122&amp;action=CLICK&amp;target=urn%3Ali%3AsalesLead%3A(-1%2C9582002)&amp;pageNumber=24&amp;targetEl=profilelink&amp;position=8&amp;trk=lss-serp-result-lead_photo</t>
  </si>
  <si>
    <t>https://www.linkedin.com/sales/profile/4472717,TGP1,NAME_SEARCH?moduleKey=peopleSearchResults&amp;pageKey=sales-search3-people-refinement&amp;contextId=60BC92C971D70515801E49D6842B0000&amp;requestId=ebafbe11-6e58-495a-850b-e892d51b8122&amp;action=CLICK&amp;target=urn%3Ali%3AsalesLead%3A(-1%2C4472717)&amp;pageNumber=24&amp;targetEl=profilelink&amp;position=10&amp;trk=lss-serp-result-lead_photo</t>
  </si>
  <si>
    <t>Simon Peel</t>
  </si>
  <si>
    <t>https://www.linkedin.com/sales/profile/56873,DvPH,NAME_SEARCH?moduleKey=peopleSearchResults&amp;pageKey=sales-search3-people-refinement&amp;contextId=60BC92C971D70515801E49D6842B0000&amp;requestId=ebafbe11-6e58-495a-850b-e892d51b8122&amp;action=CLICK&amp;target=urn%3Ali%3AsalesLead%3A(-1%2C56873)&amp;pageNumber=24&amp;targetEl=profilelink&amp;position=12&amp;trk=lss-serp-result-lead_photo</t>
  </si>
  <si>
    <t>Jim Bell</t>
  </si>
  <si>
    <t>https://www.linkedin.com/sales/profile/162844,hYDk,NAME_SEARCH?moduleKey=peopleSearchResults&amp;pageKey=sales-search3-people-refinement&amp;contextId=60BC92C971D70515801E49D6842B0000&amp;requestId=ebafbe11-6e58-495a-850b-e892d51b8122&amp;action=CLICK&amp;target=urn%3Ali%3AsalesLead%3A(-1%2C162844)&amp;pageNumber=24&amp;targetEl=profilelink&amp;position=13&amp;trk=lss-serp-result-lead_photo</t>
  </si>
  <si>
    <t>https://www.linkedin.com/sales/profile/1039179,GIuX,NAME_SEARCH?moduleKey=peopleSearchResults&amp;pageKey=sales-search3-people-refinement&amp;contextId=60BC92C971D70515801E49D6842B0000&amp;requestId=ebafbe11-6e58-495a-850b-e892d51b8122&amp;action=CLICK&amp;target=urn%3Ali%3AsalesLead%3A(-1%2C1039179)&amp;pageNumber=24&amp;targetEl=profilelink&amp;position=14&amp;trk=lss-serp-result-lead_photo</t>
  </si>
  <si>
    <t>https://www.linkedin.com/sales/profile/22041380,037Q,NAME_SEARCH?moduleKey=peopleSearchResults&amp;pageKey=sales-search3-people-refinement&amp;contextId=60BC92C971D70515801E49D6842B0000&amp;requestId=ebafbe11-6e58-495a-850b-e892d51b8122&amp;action=CLICK&amp;target=urn%3Ali%3AsalesLead%3A(-1%2C22041380)&amp;pageNumber=24&amp;targetEl=profilelink&amp;position=15&amp;trk=lss-serp-result-lead_photo</t>
  </si>
  <si>
    <t>Azita Martin</t>
  </si>
  <si>
    <t>https://www.linkedin.com/sales/profile/1959736,9dIE,NAME_SEARCH?moduleKey=peopleSearchResults&amp;pageKey=sales-search3-people-refinement&amp;contextId=60BC92C971D70515801E49D6842B0000&amp;requestId=ebafbe11-6e58-495a-850b-e892d51b8122&amp;action=CLICK&amp;target=urn%3Ali%3AsalesLead%3A(-1%2C1959736)&amp;pageNumber=24&amp;targetEl=profilelink&amp;position=17&amp;trk=lss-serp-result-lead_photo</t>
  </si>
  <si>
    <t>https://www.linkedin.com/sales/profile/8485680,Wy0v,NAME_SEARCH?moduleKey=peopleSearchResults&amp;pageKey=sales-search3-people-refinement&amp;contextId=60BC92C971D70515801E49D6842B0000&amp;requestId=ebafbe11-6e58-495a-850b-e892d51b8122&amp;action=CLICK&amp;target=urn%3Ali%3AsalesLead%3A(-1%2C8485680)&amp;pageNumber=24&amp;targetEl=profilelink&amp;position=20&amp;trk=lss-serp-result-lead_photo</t>
  </si>
  <si>
    <t>Katherine Visser-May</t>
  </si>
  <si>
    <t>https://www.linkedin.com/sales/profile/973429,RCco,NAME_SEARCH?moduleKey=peopleSearchResults&amp;pageKey=sales-search3-people-refinement&amp;contextId=60BC92C971D70515801E49D6842B0000&amp;requestId=ebafbe11-6e58-495a-850b-e892d51b8122&amp;action=CLICK&amp;target=urn%3Ali%3AsalesLead%3A(-1%2C973429)&amp;pageNumber=24&amp;targetEl=profilelink&amp;position=22&amp;trk=lss-serp-result-lead_photo</t>
  </si>
  <si>
    <t>https://www.linkedin.com/sales/profile/10791217,Sl3V,NAME_SEARCH?moduleKey=peopleSearchResults&amp;pageKey=sales-search3-people-refinement&amp;contextId=60BC92C971D70515801E49D6842B0000&amp;requestId=ebafbe11-6e58-495a-850b-e892d51b8122&amp;action=CLICK&amp;target=urn%3Ali%3AsalesLead%3A(-1%2C10791217)&amp;pageNumber=24&amp;targetEl=profilelink&amp;position=24&amp;trk=lss-serp-result-lead_photo</t>
  </si>
  <si>
    <t>https://www.linkedin.com/sales/profile/845070,yrTj,NAME_SEARCH?moduleKey=peopleSearchResults&amp;pageKey=sales-search3-people-refinement&amp;contextId=60BC92C971D70515801E49D6842B0000&amp;requestId=06f2c328-564a-4c6d-a22c-c9d6756c96a8&amp;action=CLICK&amp;target=urn%3Ali%3AsalesLead%3A(-1%2C845070)&amp;pageNumber=25&amp;targetEl=profilelink&amp;position=0&amp;trk=lss-serp-result-lead_photo</t>
  </si>
  <si>
    <t>https://www.linkedin.com/sales/profile/705449,b3T1,NAME_SEARCH?moduleKey=peopleSearchResults&amp;pageKey=sales-search3-people-refinement&amp;contextId=60BC92C971D70515801E49D6842B0000&amp;requestId=06f2c328-564a-4c6d-a22c-c9d6756c96a8&amp;action=CLICK&amp;target=urn%3Ali%3AsalesLead%3A(-1%2C705449)&amp;pageNumber=25&amp;targetEl=profilelink&amp;position=2&amp;trk=lss-serp-result-lead_photo</t>
  </si>
  <si>
    <t>https://www.linkedin.com/sales/profile/93910,7VOA,NAME_SEARCH?moduleKey=peopleSearchResults&amp;pageKey=sales-search3-people-refinement&amp;contextId=60BC92C971D70515801E49D6842B0000&amp;requestId=06f2c328-564a-4c6d-a22c-c9d6756c96a8&amp;action=CLICK&amp;target=urn%3Ali%3AsalesLead%3A(-1%2C93910)&amp;pageNumber=25&amp;targetEl=profilelink&amp;position=3&amp;trk=lss-serp-result-lead_photo</t>
  </si>
  <si>
    <t>https://www.linkedin.com/sales/profile/19700160,u9Lw,NAME_SEARCH?moduleKey=peopleSearchResults&amp;pageKey=sales-search3-people-refinement&amp;contextId=60BC92C971D70515801E49D6842B0000&amp;requestId=06f2c328-564a-4c6d-a22c-c9d6756c96a8&amp;action=CLICK&amp;target=urn%3Ali%3AsalesLead%3A(-1%2C19700160)&amp;pageNumber=25&amp;targetEl=profilelink&amp;position=8&amp;trk=lss-serp-result-lead_photo</t>
  </si>
  <si>
    <t>Michele B. Weber</t>
  </si>
  <si>
    <t>https://www.linkedin.com/sales/profile/464647,-Pyy,NAME_SEARCH?moduleKey=peopleSearchResults&amp;pageKey=sales-search3-people-refinement&amp;contextId=60BC92C971D70515801E49D6842B0000&amp;requestId=06f2c328-564a-4c6d-a22c-c9d6756c96a8&amp;action=CLICK&amp;target=urn%3Ali%3AsalesLead%3A(-1%2C464647)&amp;pageNumber=25&amp;targetEl=profilelink&amp;position=18&amp;trk=lss-serp-result-lead_photo</t>
  </si>
  <si>
    <t>Bryan Clagett</t>
  </si>
  <si>
    <t>Norfolk, Virginia Area</t>
  </si>
  <si>
    <t>https://www.linkedin.com/sales/profile/4377615,_6T-,NAME_SEARCH?moduleKey=peopleSearchResults&amp;pageKey=sales-search3-people-refinement&amp;contextId=60BC92C971D70515801E49D6842B0000&amp;requestId=06f2c328-564a-4c6d-a22c-c9d6756c96a8&amp;action=CLICK&amp;target=urn%3Ali%3AsalesLead%3A(-1%2C4377615)&amp;pageNumber=25&amp;targetEl=profilelink&amp;position=21&amp;trk=lss-serp-result-lead_photo</t>
  </si>
  <si>
    <t>https://www.linkedin.com/sales/profile/2081970,80F6,NAME_SEARCH?moduleKey=peopleSearchResults&amp;pageKey=sales-search3-people-refinement&amp;contextId=60BC92C971D70515801E49D6842B0000&amp;requestId=06f2c328-564a-4c6d-a22c-c9d6756c96a8&amp;action=CLICK&amp;target=urn%3Ali%3AsalesLead%3A(-1%2C2081970)&amp;pageNumber=25&amp;targetEl=profilelink&amp;position=22&amp;trk=lss-serp-result-lead_photo</t>
  </si>
  <si>
    <t>https://www.linkedin.com/sales/profile/5439251,_YF5,NAME_SEARCH?moduleKey=peopleSearchResults&amp;pageKey=sales-search3-people-refinement&amp;contextId=60BC92C971D70515801E49D6842B0000&amp;requestId=06f2c328-564a-4c6d-a22c-c9d6756c96a8&amp;action=CLICK&amp;target=urn%3Ali%3AsalesLead%3A(-1%2C5439251)&amp;pageNumber=25&amp;targetEl=profilelink&amp;position=24&amp;trk=lss-serp-result-lead_photo</t>
  </si>
  <si>
    <t>https://www.linkedin.com/sales/profile/606991,iQqy,NAME_SEARCH?moduleKey=peopleSearchResults&amp;pageKey=sales-search3-people-refinement&amp;contextId=60BC92C971D70515801E49D6842B0000&amp;requestId=ab789414-639b-43c8-88b1-6f560858d416&amp;action=CLICK&amp;target=urn%3Ali%3AsalesLead%3A(-1%2C606991)&amp;pageNumber=26&amp;targetEl=profilelink&amp;position=0&amp;trk=lss-serp-result-lead_photo</t>
  </si>
  <si>
    <t>Pam Webber</t>
  </si>
  <si>
    <t>https://www.linkedin.com/sales/profile/21851,uQXR,NAME_SEARCH?moduleKey=peopleSearchResults&amp;pageKey=sales-search3-people-refinement&amp;contextId=60BC92C971D70515801E49D6842B0000&amp;requestId=ab789414-639b-43c8-88b1-6f560858d416&amp;action=CLICK&amp;target=urn%3Ali%3AsalesLead%3A(-1%2C21851)&amp;pageNumber=26&amp;targetEl=profilelink&amp;position=1&amp;trk=lss-serp-result-lead_photo</t>
  </si>
  <si>
    <t>Herd</t>
  </si>
  <si>
    <t>dherd@strozfriedberg.com</t>
  </si>
  <si>
    <t>https://www.linkedin.com/sales/profile/3758358,Rg7E,NAME_SEARCH?moduleKey=peopleSearchResults&amp;pageKey=sales-search3-people-refinement&amp;contextId=60BC92C971D70515801E49D6842B0000&amp;requestId=ab789414-639b-43c8-88b1-6f560858d416&amp;action=CLICK&amp;target=urn%3Ali%3AsalesLead%3A(-1%2C3758358)&amp;pageNumber=26&amp;targetEl=profilelink&amp;position=2&amp;trk=lss-serp-result-lead_photo</t>
  </si>
  <si>
    <t>https://www.linkedin.com/sales/profile/145810631,3Vhq,NAME_SEARCH?moduleKey=peopleSearchResults&amp;pageKey=sales-search3-people-refinement&amp;contextId=60BC92C971D70515801E49D6842B0000&amp;requestId=ab789414-639b-43c8-88b1-6f560858d416&amp;action=CLICK&amp;target=urn%3Ali%3AsalesLead%3A(-1%2C145810631)&amp;pageNumber=26&amp;targetEl=profilelink&amp;position=5&amp;trk=lss-serp-result-lead_photo</t>
  </si>
  <si>
    <t>https://www.linkedin.com/pub/drew-herd/1/698/532</t>
  </si>
  <si>
    <t>Tue Jan 02 2018 05:57:33</t>
  </si>
  <si>
    <t>https://www.linkedin.com/sales/profile/11516839,5csv,NAME_SEARCH?moduleKey=peopleSearchResults&amp;pageKey=sales-search3-people-refinement&amp;contextId=60BC92C971D70515801E49D6842B0000&amp;requestId=ab789414-639b-43c8-88b1-6f560858d416&amp;action=CLICK&amp;target=urn%3Ali%3AsalesLead%3A(-1%2C11516839)&amp;pageNumber=26&amp;targetEl=profilelink&amp;position=9&amp;trk=lss-serp-result-lead_photo</t>
  </si>
  <si>
    <t>Gary Orenstein</t>
  </si>
  <si>
    <t>32 Avenue of the Americas 4FL</t>
  </si>
  <si>
    <t>(212) 981-6540</t>
  </si>
  <si>
    <t>https://www.linkedin.com/sales/profile/5645,bEU4,NAME_SEARCH?moduleKey=peopleSearchResults&amp;pageKey=sales-search3-people-refinement&amp;contextId=60BC92C971D70515801E49D6842B0000&amp;requestId=ab789414-639b-43c8-88b1-6f560858d416&amp;action=CLICK&amp;target=urn%3Ali%3AsalesLead%3A(-1%2C5645)&amp;pageNumber=26&amp;targetEl=profilelink&amp;position=12&amp;trk=lss-serp-result-lead_photo</t>
  </si>
  <si>
    <t>https://www.linkedin.com/sales/profile/11395836,PnKo,NAME_SEARCH?moduleKey=peopleSearchResults&amp;pageKey=sales-search3-people-refinement&amp;contextId=60BC92C971D70515801E49D6842B0000&amp;requestId=ab789414-639b-43c8-88b1-6f560858d416&amp;action=CLICK&amp;target=urn%3Ali%3AsalesLead%3A(-1%2C11395836)&amp;pageNumber=26&amp;targetEl=profilelink&amp;position=13&amp;trk=lss-serp-result-lead_photo</t>
  </si>
  <si>
    <t>Greg Isaacs</t>
  </si>
  <si>
    <t>https://www.linkedin.com/sales/profile/12948,jACh,NAME_SEARCH?moduleKey=peopleSearchResults&amp;pageKey=sales-search3-people-refinement&amp;contextId=60BC92C971D70515801E49D6842B0000&amp;requestId=ab789414-639b-43c8-88b1-6f560858d416&amp;action=CLICK&amp;target=urn%3Ali%3AsalesLead%3A(-1%2C12948)&amp;pageNumber=26&amp;targetEl=profilelink&amp;position=14&amp;trk=lss-serp-result-lead_photo</t>
  </si>
  <si>
    <t>Sandeep Shah</t>
  </si>
  <si>
    <t>https://www.linkedin.com/sales/profile/53618047,cfrN,NAME_SEARCH?moduleKey=peopleSearchResults&amp;pageKey=sales-search3-people-refinement&amp;contextId=60BC92C971D70515801E49D6842B0000&amp;requestId=ab789414-639b-43c8-88b1-6f560858d416&amp;action=CLICK&amp;target=urn%3Ali%3AsalesLead%3A(-1%2C53618047)&amp;pageNumber=26&amp;targetEl=profilelink&amp;position=16&amp;trk=lss-serp-result-lead_photo</t>
  </si>
  <si>
    <t>https://www.linkedin.com/sales/profile/138735567,Swmo,NAME_SEARCH?moduleKey=peopleSearchResults&amp;pageKey=sales-search3-people-refinement&amp;contextId=60BC92C971D70515801E49D6842B0000&amp;requestId=ab789414-639b-43c8-88b1-6f560858d416&amp;action=CLICK&amp;target=urn%3Ali%3AsalesLead%3A(-1%2C138735567)&amp;pageNumber=26&amp;targetEl=profilelink&amp;position=17&amp;trk=lss-serp-result-lead_photo</t>
  </si>
  <si>
    <t>https://www.linkedin.com/sales/profile/36061,LIoG,NAME_SEARCH?moduleKey=peopleSearchResults&amp;pageKey=sales-search3-people-refinement&amp;contextId=60BC92C971D70515801E49D6842B0000&amp;requestId=ab789414-639b-43c8-88b1-6f560858d416&amp;action=CLICK&amp;target=urn%3Ali%3AsalesLead%3A(-1%2C36061)&amp;pageNumber=26&amp;targetEl=profilelink&amp;position=18&amp;trk=lss-serp-result-lead_photo</t>
  </si>
  <si>
    <t>Francis</t>
  </si>
  <si>
    <t>Larkin</t>
  </si>
  <si>
    <t>larkin@pinterest.com</t>
  </si>
  <si>
    <t>https://www.linkedin.com/sales/profile/9261273,2hjV,NAME_SEARCH?moduleKey=peopleSearchResults&amp;pageKey=sales-search3-people-refinement&amp;contextId=60BC92C971D70515801E49D6842B0000&amp;requestId=ab789414-639b-43c8-88b1-6f560858d416&amp;action=CLICK&amp;target=urn%3Ali%3AsalesLead%3A(-1%2C9261273)&amp;pageNumber=26&amp;targetEl=profilelink&amp;position=19&amp;trk=lss-serp-result-lead_photo</t>
  </si>
  <si>
    <t>nwave.io</t>
  </si>
  <si>
    <t>https://www.linkedin.com/sales/profile/12718494,PwH0,NAME_SEARCH?moduleKey=peopleSearchResults&amp;pageKey=sales-search3-people-refinement&amp;contextId=60BC92C971D70515801E49D6842B0000&amp;requestId=ab789414-639b-43c8-88b1-6f560858d416&amp;action=CLICK&amp;target=urn%3Ali%3AsalesLead%3A(-1%2C12718494)&amp;pageNumber=26&amp;targetEl=profilelink&amp;position=20&amp;trk=lss-serp-result-lead_photo</t>
  </si>
  <si>
    <t>Jayme Mendal</t>
  </si>
  <si>
    <t>https://www.linkedin.com/pub/francis-larkin/0/a42/718</t>
  </si>
  <si>
    <t>Tue Jan 02 2018 05:57:42</t>
  </si>
  <si>
    <t>https://www.linkedin.com/sales/profile/57134510,G0l8,NAME_SEARCH?moduleKey=peopleSearchResults&amp;pageKey=sales-search3-people-refinement&amp;contextId=60BC92C971D70515801E49D6842B0000&amp;requestId=ab789414-639b-43c8-88b1-6f560858d416&amp;action=CLICK&amp;target=urn%3Ali%3AsalesLead%3A(-1%2C57134510)&amp;pageNumber=26&amp;targetEl=profilelink&amp;position=21&amp;trk=lss-serp-result-lead_photo</t>
  </si>
  <si>
    <t>808 Brannan Street</t>
  </si>
  <si>
    <t>https://www.linkedin.com/sales/profile/17387893,xC4T,NAME_SEARCH?moduleKey=peopleSearchResults&amp;pageKey=sales-search3-people-refinement&amp;contextId=60BC92C971D70515801E49D6842B0000&amp;requestId=ab789414-639b-43c8-88b1-6f560858d416&amp;action=CLICK&amp;target=urn%3Ali%3AsalesLead%3A(-1%2C17387893)&amp;pageNumber=26&amp;targetEl=profilelink&amp;position=22&amp;trk=lss-serp-result-lead_photo</t>
  </si>
  <si>
    <t>https://www.linkedin.com/sales/profile/169951,Q1RL,NAME_SEARCH?moduleKey=peopleSearchResults&amp;pageKey=sales-search3-people-refinement&amp;contextId=60BC92C971D70515801E49D6842B0000&amp;requestId=4e86964a-9c4f-4e15-a2bf-e47d0990805b&amp;action=CLICK&amp;target=urn%3Ali%3AsalesLead%3A(-1%2C169951)&amp;pageNumber=27&amp;targetEl=profilelink&amp;position=0&amp;trk=lss-serp-result-lead_photo</t>
  </si>
  <si>
    <t>Brian Bachofner</t>
  </si>
  <si>
    <t>https://www.linkedin.com/sales/profile/1745500,dPaV,NAME_SEARCH?moduleKey=peopleSearchResults&amp;pageKey=sales-search3-people-refinement&amp;contextId=60BC92C971D70515801E49D6842B0000&amp;requestId=4e86964a-9c4f-4e15-a2bf-e47d0990805b&amp;action=CLICK&amp;target=urn%3Ali%3AsalesLead%3A(-1%2C1745500)&amp;pageNumber=27&amp;targetEl=profilelink&amp;position=1&amp;trk=lss-serp-result-lead_photo</t>
  </si>
  <si>
    <t>https://www.linkedin.com/sales/profile/55337,0_Sv,NAME_SEARCH?moduleKey=peopleSearchResults&amp;pageKey=sales-search3-people-refinement&amp;contextId=60BC92C971D70515801E49D6842B0000&amp;requestId=4e86964a-9c4f-4e15-a2bf-e47d0990805b&amp;action=CLICK&amp;target=urn%3Ali%3AsalesLead%3A(-1%2C55337)&amp;pageNumber=27&amp;targetEl=profilelink&amp;position=2&amp;trk=lss-serp-result-lead_photo</t>
  </si>
  <si>
    <t>https://www.linkedin.com/sales/profile/139667,IPZ-,NAME_SEARCH?moduleKey=peopleSearchResults&amp;pageKey=sales-search3-people-refinement&amp;contextId=60BC92C971D70515801E49D6842B0000&amp;requestId=4e86964a-9c4f-4e15-a2bf-e47d0990805b&amp;action=CLICK&amp;target=urn%3Ali%3AsalesLead%3A(-1%2C139667)&amp;pageNumber=27&amp;targetEl=profilelink&amp;position=3&amp;trk=lss-serp-result-lead_photo</t>
  </si>
  <si>
    <t>https://www.linkedin.com/sales/profile/903238,lQ7X,NAME_SEARCH?moduleKey=peopleSearchResults&amp;pageKey=sales-search3-people-refinement&amp;contextId=60BC92C971D70515801E49D6842B0000&amp;requestId=4e86964a-9c4f-4e15-a2bf-e47d0990805b&amp;action=CLICK&amp;target=urn%3Ali%3AsalesLead%3A(-1%2C903238)&amp;pageNumber=27&amp;targetEl=profilelink&amp;position=4&amp;trk=lss-serp-result-lead_photo</t>
  </si>
  <si>
    <t>Jon Harmer</t>
  </si>
  <si>
    <t>LaaSer Critical Communications, LLC</t>
  </si>
  <si>
    <t>Nester</t>
  </si>
  <si>
    <t>https://www.linkedin.com/sales/profile/3802108,dKbF,NAME_SEARCH?moduleKey=peopleSearchResults&amp;pageKey=sales-search3-people-refinement&amp;contextId=60BC92C971D70515801E49D6842B0000&amp;requestId=4e86964a-9c4f-4e15-a2bf-e47d0990805b&amp;action=CLICK&amp;target=urn%3Ali%3AsalesLead%3A(-1%2C3802108)&amp;pageNumber=27&amp;targetEl=profilelink&amp;position=8&amp;trk=lss-serp-result-lead_photo</t>
  </si>
  <si>
    <t>andy.nester@nuix.com</t>
  </si>
  <si>
    <t>nclouds.com</t>
  </si>
  <si>
    <t>https://www.linkedin.com/sales/profile/2966758,O4BX,NAME_SEARCH?moduleKey=peopleSearchResults&amp;pageKey=sales-search3-people-refinement&amp;contextId=60BC92C971D70515801E49D6842B0000&amp;requestId=4e86964a-9c4f-4e15-a2bf-e47d0990805b&amp;action=CLICK&amp;target=urn%3Ali%3AsalesLead%3A(-1%2C2966758)&amp;pageNumber=27&amp;targetEl=profilelink&amp;position=9&amp;trk=lss-serp-result-lead_photo</t>
  </si>
  <si>
    <t>https://www.linkedin.com/pub/andy-nester/3/647/a28</t>
  </si>
  <si>
    <t>https://www.linkedin.com/sales/profile/301790,UZdh,NAME_SEARCH?moduleKey=peopleSearchResults&amp;pageKey=sales-search3-people-refinement&amp;contextId=60BC92C971D70515801E49D6842B0000&amp;requestId=4e86964a-9c4f-4e15-a2bf-e47d0990805b&amp;action=CLICK&amp;target=urn%3Ali%3AsalesLead%3A(-1%2C301790)&amp;pageNumber=27&amp;targetEl=profilelink&amp;position=10&amp;trk=lss-serp-result-lead_photo</t>
  </si>
  <si>
    <t>Tue Jan 02 2018 05:57:50</t>
  </si>
  <si>
    <t>Anna-Christina Douglas</t>
  </si>
  <si>
    <t>https://www.linkedin.com/sales/profile/11796373,FvP8,NAME_SEARCH?moduleKey=peopleSearchResults&amp;pageKey=sales-search3-people-refinement&amp;contextId=60BC92C971D70515801E49D6842B0000&amp;requestId=4e86964a-9c4f-4e15-a2bf-e47d0990805b&amp;action=CLICK&amp;target=urn%3Ali%3AsalesLead%3A(-1%2C11796373)&amp;pageNumber=27&amp;targetEl=profilelink&amp;position=11&amp;trk=lss-serp-result-lead_photo</t>
  </si>
  <si>
    <t>Mini Peiris</t>
  </si>
  <si>
    <t>https://www.linkedin.com/sales/profile/2689855,omoi,NAME_SEARCH?moduleKey=peopleSearchResults&amp;pageKey=sales-search3-people-refinement&amp;contextId=60BC92C971D70515801E49D6842B0000&amp;requestId=4e86964a-9c4f-4e15-a2bf-e47d0990805b&amp;action=CLICK&amp;target=urn%3Ali%3AsalesLead%3A(-1%2C2689855)&amp;pageNumber=27&amp;targetEl=profilelink&amp;position=12&amp;trk=lss-serp-result-lead_photo</t>
  </si>
  <si>
    <t>Wayne Morris</t>
  </si>
  <si>
    <t>https://www.linkedin.com/sales/profile/5439238,Ig7i,NAME_SEARCH?moduleKey=peopleSearchResults&amp;pageKey=sales-search3-people-refinement&amp;contextId=60BC92C971D70515801E49D6842B0000&amp;requestId=4e86964a-9c4f-4e15-a2bf-e47d0990805b&amp;action=CLICK&amp;target=urn%3Ali%3AsalesLead%3A(-1%2C5439238)&amp;pageNumber=27&amp;targetEl=profilelink&amp;position=13&amp;trk=lss-serp-result-lead_photo</t>
  </si>
  <si>
    <t>https://www.linkedin.com/sales/profile/353586,YF7A,NAME_SEARCH?moduleKey=peopleSearchResults&amp;pageKey=sales-search3-people-refinement&amp;contextId=60BC92C971D70515801E49D6842B0000&amp;requestId=4e86964a-9c4f-4e15-a2bf-e47d0990805b&amp;action=CLICK&amp;target=urn%3Ali%3AsalesLead%3A(-1%2C353586)&amp;pageNumber=27&amp;targetEl=profilelink&amp;position=15&amp;trk=lss-serp-result-lead_photo</t>
  </si>
  <si>
    <t>https://www.linkedin.com/sales/profile/25494691,MmAA,NAME_SEARCH?moduleKey=peopleSearchResults&amp;pageKey=sales-search3-people-refinement&amp;contextId=60BC92C971D70515801E49D6842B0000&amp;requestId=4e86964a-9c4f-4e15-a2bf-e47d0990805b&amp;action=CLICK&amp;target=urn%3Ali%3AsalesLead%3A(-1%2C25494691)&amp;pageNumber=27&amp;targetEl=profilelink&amp;position=18&amp;trk=lss-serp-result-lead_photo</t>
  </si>
  <si>
    <t>Amy McDowell</t>
  </si>
  <si>
    <t>https://www.linkedin.com/sales/profile/22479345,G6ck,NAME_SEARCH?moduleKey=peopleSearchResults&amp;pageKey=sales-search3-people-refinement&amp;contextId=60BC92C971D70515801E49D6842B0000&amp;requestId=4e86964a-9c4f-4e15-a2bf-e47d0990805b&amp;action=CLICK&amp;target=urn%3Ali%3AsalesLead%3A(-1%2C22479345)&amp;pageNumber=27&amp;targetEl=profilelink&amp;position=19&amp;trk=lss-serp-result-lead_photo</t>
  </si>
  <si>
    <t>readcube.com</t>
  </si>
  <si>
    <t>https://www.linkedin.com/sales/profile/92788,UnlV,NAME_SEARCH?moduleKey=peopleSearchResults&amp;pageKey=sales-search3-people-refinement&amp;contextId=60BC92C971D70515801E49D6842B0000&amp;requestId=4e86964a-9c4f-4e15-a2bf-e47d0990805b&amp;action=CLICK&amp;target=urn%3Ali%3AsalesLead%3A(-1%2C92788)&amp;pageNumber=27&amp;targetEl=profilelink&amp;position=20&amp;trk=lss-serp-result-lead_photo</t>
  </si>
  <si>
    <t>https://www.linkedin.com/sales/profile/1577826,gh7u,NAME_SEARCH?moduleKey=peopleSearchResults&amp;pageKey=sales-search3-people-refinement&amp;contextId=60BC92C971D70515801E49D6842B0000&amp;requestId=55c127c6-0532-4355-94cc-c45e388262ac&amp;action=CLICK&amp;target=urn%3Ali%3AsalesLead%3A(-1%2C1577826)&amp;pageNumber=28&amp;targetEl=profilelink&amp;position=0&amp;trk=lss-serp-result-lead_photo</t>
  </si>
  <si>
    <t>https://www.linkedin.com/sales/profile/1763908,OcXX,NAME_SEARCH?moduleKey=peopleSearchResults&amp;pageKey=sales-search3-people-refinement&amp;contextId=60BC92C971D70515801E49D6842B0000&amp;requestId=55c127c6-0532-4355-94cc-c45e388262ac&amp;action=CLICK&amp;target=urn%3Ali%3AsalesLead%3A(-1%2C1763908)&amp;pageNumber=28&amp;targetEl=profilelink&amp;position=4&amp;trk=lss-serp-result-lead_photo</t>
  </si>
  <si>
    <t>https://www.linkedin.com/sales/profile/141052832,_LZJ,NAME_SEARCH?moduleKey=peopleSearchResults&amp;pageKey=sales-search3-people-refinement&amp;contextId=60BC92C971D70515801E49D6842B0000&amp;requestId=55c127c6-0532-4355-94cc-c45e388262ac&amp;action=CLICK&amp;target=urn%3Ali%3AsalesLead%3A(-1%2C141052832)&amp;pageNumber=28&amp;targetEl=profilelink&amp;position=5&amp;trk=lss-serp-result-lead_photo</t>
  </si>
  <si>
    <t>Jeff Wilson</t>
  </si>
  <si>
    <t>Profisee</t>
  </si>
  <si>
    <t>https://www.linkedin.com/sales/profile/1364670,eIou,NAME_SEARCH?moduleKey=peopleSearchResults&amp;pageKey=sales-search3-people-refinement&amp;contextId=60BC92C971D70515801E49D6842B0000&amp;requestId=55c127c6-0532-4355-94cc-c45e388262ac&amp;action=CLICK&amp;target=urn%3Ali%3AsalesLead%3A(-1%2C1364670)&amp;pageNumber=28&amp;targetEl=profilelink&amp;position=8&amp;trk=lss-serp-result-lead_photo</t>
  </si>
  <si>
    <t>https://www.linkedin.com/sales/profile/6731525,By7w,NAME_SEARCH?moduleKey=peopleSearchResults&amp;pageKey=sales-search3-people-refinement&amp;contextId=60BC92C971D70515801E49D6842B0000&amp;requestId=55c127c6-0532-4355-94cc-c45e388262ac&amp;action=CLICK&amp;target=urn%3Ali%3AsalesLead%3A(-1%2C6731525)&amp;pageNumber=28&amp;targetEl=profilelink&amp;position=16&amp;trk=lss-serp-result-lead_photo</t>
  </si>
  <si>
    <t>https://www.linkedin.com/sales/profile/22063768,eG5b,NAME_SEARCH?moduleKey=peopleSearchResults&amp;pageKey=sales-search3-people-refinement&amp;contextId=60BC92C971D70515801E49D6842B0000&amp;requestId=55c127c6-0532-4355-94cc-c45e388262ac&amp;action=CLICK&amp;target=urn%3Ali%3AsalesLead%3A(-1%2C22063768)&amp;pageNumber=28&amp;targetEl=profilelink&amp;position=21&amp;trk=lss-serp-result-lead_photo</t>
  </si>
  <si>
    <t>Adam Hatch</t>
  </si>
  <si>
    <t>https://www.linkedin.com/sales/profile/424235,z2Yn,NAME_SEARCH?moduleKey=peopleSearchResults&amp;pageKey=sales-search3-people-refinement&amp;contextId=60BC92C971D70515801E49D6842B0000&amp;requestId=55c127c6-0532-4355-94cc-c45e388262ac&amp;action=CLICK&amp;target=urn%3Ali%3AsalesLead%3A(-1%2C424235)&amp;pageNumber=28&amp;targetEl=profilelink&amp;position=23&amp;trk=lss-serp-result-lead_photo</t>
  </si>
  <si>
    <t>https://www.linkedin.com/sales/profile/201221,zlGG,NAME_SEARCH?moduleKey=peopleSearchResults&amp;pageKey=sales-search3-people-refinement&amp;contextId=60BC92C971D70515801E49D6842B0000&amp;requestId=8e19a6bb-5f44-41f1-8807-1a3cfd7c40b3&amp;action=CLICK&amp;target=urn%3Ali%3AsalesLead%3A(-1%2C201221)&amp;pageNumber=29&amp;targetEl=profilelink&amp;position=3&amp;trk=lss-serp-result-lead_photo</t>
  </si>
  <si>
    <t>Michael Elmgreen</t>
  </si>
  <si>
    <t>Handshake Corp.</t>
  </si>
  <si>
    <t>https://www.linkedin.com/sales/profile/25772654,qZ-L,NAME_SEARCH?moduleKey=peopleSearchResults&amp;pageKey=sales-search3-people-refinement&amp;contextId=60BC92C971D70515801E49D6842B0000&amp;requestId=8e19a6bb-5f44-41f1-8807-1a3cfd7c40b3&amp;action=CLICK&amp;target=urn%3Ali%3AsalesLead%3A(-1%2C25772654)&amp;pageNumber=29&amp;targetEl=profilelink&amp;position=5&amp;trk=lss-serp-result-lead_photo</t>
  </si>
  <si>
    <t>Barry Phillips</t>
  </si>
  <si>
    <t>Devon</t>
  </si>
  <si>
    <t>Watts</t>
  </si>
  <si>
    <t>https://www.linkedin.com/sales/profile/22904202,G7tL,NAME_SEARCH?moduleKey=peopleSearchResults&amp;pageKey=sales-search3-people-refinement&amp;contextId=60BC92C971D70515801E49D6842B0000&amp;requestId=8e19a6bb-5f44-41f1-8807-1a3cfd7c40b3&amp;action=CLICK&amp;target=urn%3Ali%3AsalesLead%3A(-1%2C22904202)&amp;pageNumber=29&amp;targetEl=profilelink&amp;position=9&amp;trk=lss-serp-result-lead_photo</t>
  </si>
  <si>
    <t>devon@asana.com</t>
  </si>
  <si>
    <t>https://www.linkedin.com/sales/profile/170906,SkQC,NAME_SEARCH?moduleKey=peopleSearchResults&amp;pageKey=sales-search3-people-refinement&amp;contextId=60BC92C971D70515801E49D6842B0000&amp;requestId=8e19a6bb-5f44-41f1-8807-1a3cfd7c40b3&amp;action=CLICK&amp;target=urn%3Ali%3AsalesLead%3A(-1%2C170906)&amp;pageNumber=29&amp;targetEl=profilelink&amp;position=13&amp;trk=lss-serp-result-lead_photo</t>
  </si>
  <si>
    <t>John Shap</t>
  </si>
  <si>
    <t>Quinnox, Inc.</t>
  </si>
  <si>
    <t>Chief Strategy &amp; Marketing Officer</t>
  </si>
  <si>
    <t>https://www.linkedin.com/sales/profile/1394806,5lRE,NAME_SEARCH?moduleKey=peopleSearchResults&amp;pageKey=sales-search3-people-refinement&amp;contextId=60BC92C971D70515801E49D6842B0000&amp;requestId=8e19a6bb-5f44-41f1-8807-1a3cfd7c40b3&amp;action=CLICK&amp;target=urn%3Ali%3AsalesLead%3A(-1%2C1394806)&amp;pageNumber=29&amp;targetEl=profilelink&amp;position=14&amp;trk=lss-serp-result-lead_photo</t>
  </si>
  <si>
    <t>Dave R. Taylor</t>
  </si>
  <si>
    <t>Impartner Software</t>
  </si>
  <si>
    <t>https://www.linkedin.com/pub/devon-watts/6/91b/591</t>
  </si>
  <si>
    <t>Tue Jan 02 2018 05:58:07</t>
  </si>
  <si>
    <t>https://www.linkedin.com/sales/profile/14106115,Md-T,NAME_SEARCH?moduleKey=peopleSearchResults&amp;pageKey=sales-search3-people-refinement&amp;contextId=60BC92C971D70515801E49D6842B0000&amp;requestId=8e19a6bb-5f44-41f1-8807-1a3cfd7c40b3&amp;action=CLICK&amp;target=urn%3Ali%3AsalesLead%3A(-1%2C14106115)&amp;pageNumber=29&amp;targetEl=profilelink&amp;position=15&amp;trk=lss-serp-result-lead_photo</t>
  </si>
  <si>
    <t>Jason Deck</t>
  </si>
  <si>
    <t>CloudCheckr</t>
  </si>
  <si>
    <t>https://www.linkedin.com/sales/profile/8653164,vzig,NAME_SEARCH?moduleKey=peopleSearchResults&amp;pageKey=sales-search3-people-refinement&amp;contextId=60BC92C971D70515801E49D6842B0000&amp;requestId=8e19a6bb-5f44-41f1-8807-1a3cfd7c40b3&amp;action=CLICK&amp;target=urn%3Ali%3AsalesLead%3A(-1%2C8653164)&amp;pageNumber=29&amp;targetEl=profilelink&amp;position=17&amp;trk=lss-serp-result-lead_photo</t>
  </si>
  <si>
    <t>(415) 525-3888</t>
  </si>
  <si>
    <t>Patrick Moorhead</t>
  </si>
  <si>
    <t>Label Insight, Inc.</t>
  </si>
  <si>
    <t>https://www.linkedin.com/sales/profile/4238077,VnxW,NAME_SEARCH?moduleKey=peopleSearchResults&amp;pageKey=sales-search3-people-refinement&amp;contextId=60BC92C971D70515801E49D6842B0000&amp;requestId=8e19a6bb-5f44-41f1-8807-1a3cfd7c40b3&amp;action=CLICK&amp;target=urn%3Ali%3AsalesLead%3A(-1%2C4238077)&amp;pageNumber=29&amp;targetEl=profilelink&amp;position=21&amp;trk=lss-serp-result-lead_photo</t>
  </si>
  <si>
    <t>https://www.linkedin.com/sales/profile/7320847,mh3-,NAME_SEARCH?moduleKey=peopleSearchResults&amp;pageKey=sales-search3-people-refinement&amp;contextId=60BC92C971D70515801E49D6842B0000&amp;requestId=8e19a6bb-5f44-41f1-8807-1a3cfd7c40b3&amp;action=CLICK&amp;target=urn%3Ali%3AsalesLead%3A(-1%2C7320847)&amp;pageNumber=29&amp;targetEl=profilelink&amp;position=22&amp;trk=lss-serp-result-lead_photo</t>
  </si>
  <si>
    <t>Jennifer Handal Catto</t>
  </si>
  <si>
    <t>Telaria</t>
  </si>
  <si>
    <t>https://www.linkedin.com/sales/profile/31845741,cMOX,NAME_SEARCH?moduleKey=peopleSearchResults&amp;pageKey=sales-search3-people-refinement&amp;contextId=60BC92C971D70515801E49D6842B0000&amp;requestId=8e19a6bb-5f44-41f1-8807-1a3cfd7c40b3&amp;action=CLICK&amp;target=urn%3Ali%3AsalesLead%3A(-1%2C31845741)&amp;pageNumber=29&amp;targetEl=profilelink&amp;position=24&amp;trk=lss-serp-result-lead_photo</t>
  </si>
  <si>
    <t>Kirby Lunger</t>
  </si>
  <si>
    <t>Performance Architects, Inc.</t>
  </si>
  <si>
    <t>https://www.linkedin.com/sales/profile/14712764,xME3,NAME_SEARCH?moduleKey=peopleSearchResults&amp;pageKey=sales-search3-people-refinement&amp;contextId=60BC92C971D70515801E49D6842B0000&amp;requestId=e21a35d6-f968-42ac-843d-f6b62c329f09&amp;action=CLICK&amp;target=urn%3Ali%3AsalesLead%3A(-1%2C14712764)&amp;pageNumber=30&amp;targetEl=profilelink&amp;position=1&amp;trk=lss-serp-result-lead_photo</t>
  </si>
  <si>
    <t>Sam Lawrence</t>
  </si>
  <si>
    <t>Qadium</t>
  </si>
  <si>
    <t>https://www.linkedin.com/sales/profile/1332773,zwA2,NAME_SEARCH?moduleKey=peopleSearchResults&amp;pageKey=sales-search3-people-refinement&amp;contextId=60BC92C971D70515801E49D6842B0000&amp;requestId=e21a35d6-f968-42ac-843d-f6b62c329f09&amp;action=CLICK&amp;target=urn%3Ali%3AsalesLead%3A(-1%2C1332773)&amp;pageNumber=30&amp;targetEl=profilelink&amp;position=2&amp;trk=lss-serp-result-lead_photo</t>
  </si>
  <si>
    <t>Mark Flaherty</t>
  </si>
  <si>
    <t>InetSoft</t>
  </si>
  <si>
    <t>https://www.linkedin.com/sales/profile/9600949,JeHe,NAME_SEARCH?moduleKey=peopleSearchResults&amp;pageKey=sales-search3-people-refinement&amp;contextId=60BC92C971D70515801E49D6842B0000&amp;requestId=e21a35d6-f968-42ac-843d-f6b62c329f09&amp;action=CLICK&amp;target=urn%3Ali%3AsalesLead%3A(-1%2C9600949)&amp;pageNumber=30&amp;targetEl=profilelink&amp;position=3&amp;trk=lss-serp-result-lead_photo</t>
  </si>
  <si>
    <t>Balaji</t>
  </si>
  <si>
    <t>Bussarapu</t>
  </si>
  <si>
    <t>balaji@osscube.com</t>
  </si>
  <si>
    <t xml:space="preserve">OSSCube - A Division of Happiest Minds </t>
  </si>
  <si>
    <t>https://www.linkedin.com/sales/profile/8107928,sIvt,NAME_SEARCH?moduleKey=peopleSearchResults&amp;pageKey=sales-search3-people-refinement&amp;contextId=60BC92C971D70515801E49D6842B0000&amp;requestId=e21a35d6-f968-42ac-843d-f6b62c329f09&amp;action=CLICK&amp;target=urn%3Ali%3AsalesLead%3A(-1%2C8107928)&amp;pageNumber=30&amp;targetEl=profilelink&amp;position=7&amp;trk=lss-serp-result-lead_photo</t>
  </si>
  <si>
    <t>Tally Ray</t>
  </si>
  <si>
    <t>Bravo Store Systems</t>
  </si>
  <si>
    <t>solodev.com</t>
  </si>
  <si>
    <t>https://www.linkedin.com/sales/profile/201474877,hOAq,NAME_SEARCH?moduleKey=peopleSearchResults&amp;pageKey=sales-search3-people-refinement&amp;contextId=60BC92C971D70515801E49D6842B0000&amp;requestId=e21a35d6-f968-42ac-843d-f6b62c329f09&amp;action=CLICK&amp;target=urn%3Ali%3AsalesLead%3A(-1%2C201474877)&amp;pageNumber=30&amp;targetEl=profilelink&amp;position=9&amp;trk=lss-serp-result-lead_photo</t>
  </si>
  <si>
    <t>https://www.linkedin.com/pub/balaji-bussarapu/15/348/85</t>
  </si>
  <si>
    <t>https://www.linkedin.com/sales/profile/2148157,1Vu1,NAME_SEARCH?moduleKey=peopleSearchResults&amp;pageKey=sales-search3-people-refinement&amp;contextId=60BC92C971D70515801E49D6842B0000&amp;requestId=e21a35d6-f968-42ac-843d-f6b62c329f09&amp;action=CLICK&amp;target=urn%3Ali%3AsalesLead%3A(-1%2C2148157)&amp;pageNumber=30&amp;targetEl=profilelink&amp;position=11&amp;trk=lss-serp-result-lead_photo</t>
  </si>
  <si>
    <t>Ken Robinson</t>
  </si>
  <si>
    <t>ProSites</t>
  </si>
  <si>
    <t>Tue Jan 02 2018 05:58:13</t>
  </si>
  <si>
    <t>https://www.linkedin.com/sales/profile/1846724,uSGx,NAME_SEARCH?moduleKey=peopleSearchResults&amp;pageKey=sales-search3-people-refinement&amp;contextId=60BC92C971D70515801E49D6842B0000&amp;requestId=e21a35d6-f968-42ac-843d-f6b62c329f09&amp;action=CLICK&amp;target=urn%3Ali%3AsalesLead%3A(-1%2C1846724)&amp;pageNumber=30&amp;targetEl=profilelink&amp;position=14&amp;trk=lss-serp-result-lead_photo</t>
  </si>
  <si>
    <t>Dan Aptor</t>
  </si>
  <si>
    <t>9801 Westheimer Road,</t>
  </si>
  <si>
    <t>(281) 404-7003</t>
  </si>
  <si>
    <t>https://www.linkedin.com/sales/profile/7516555,28YJ,NAME_SEARCH?moduleKey=peopleSearchResults&amp;pageKey=sales-search3-people-refinement&amp;contextId=60BC92C971D70515801E49D6842B0000&amp;requestId=e21a35d6-f968-42ac-843d-f6b62c329f09&amp;action=CLICK&amp;target=urn%3Ali%3AsalesLead%3A(-1%2C7516555)&amp;pageNumber=30&amp;targetEl=profilelink&amp;position=18&amp;trk=lss-serp-result-lead_photo</t>
  </si>
  <si>
    <t>Bruno Felix</t>
  </si>
  <si>
    <t>RankMyApp - App visibility in a simple way</t>
  </si>
  <si>
    <t xml:space="preserve">Founder &amp; Chief Commercial Officer </t>
  </si>
  <si>
    <t>https://www.linkedin.com/sales/profile/163680545,0oM6,NAME_SEARCH?moduleKey=peopleSearchResults&amp;pageKey=sales-search3-people-refinement&amp;contextId=60BC92C971D70515801E49D6842B0000&amp;requestId=e21a35d6-f968-42ac-843d-f6b62c329f09&amp;action=CLICK&amp;target=urn%3Ali%3AsalesLead%3A(-1%2C163680545)&amp;pageNumber=30&amp;targetEl=profilelink&amp;position=22&amp;trk=lss-serp-result-lead_photo</t>
  </si>
  <si>
    <t>Tom Erskine</t>
  </si>
  <si>
    <t>One Door</t>
  </si>
  <si>
    <t>SVP Product / Chief Marketing Officer</t>
  </si>
  <si>
    <t>https://www.linkedin.com/sales/profile/8012187,jCo6,NAME_SEARCH?moduleKey=peopleSearchResults&amp;pageKey=sales-search3-people-refinement&amp;contextId=60BC92C971D70515801E49D6842B0000&amp;requestId=e21a35d6-f968-42ac-843d-f6b62c329f09&amp;action=CLICK&amp;target=urn%3Ali%3AsalesLead%3A(-1%2C8012187)&amp;pageNumber=30&amp;targetEl=profilelink&amp;position=24&amp;trk=lss-serp-result-lead_photo</t>
  </si>
  <si>
    <t>Paul Campaniello</t>
  </si>
  <si>
    <t>Cryptzone, a Cyxtera Business</t>
  </si>
  <si>
    <t>https://www.linkedin.com/sales/profile/83187,qmoB,NAME_SEARCH?moduleKey=peopleSearchResults&amp;pageKey=sales-search3-people-refinement&amp;contextId=60BC92C971D70515801E49D6842B0000&amp;requestId=68c27ed1-9737-4858-8726-dc6b34cc4026&amp;action=CLICK&amp;target=urn%3Ali%3AsalesLead%3A(-1%2C83187)&amp;pageNumber=31&amp;targetEl=profilelink&amp;position=0&amp;trk=lss-serp-result-lead_photo</t>
  </si>
  <si>
    <t>Greg Sybersma</t>
  </si>
  <si>
    <t>ANCILE Solutions, Inc.</t>
  </si>
  <si>
    <t>Chief Sales and Marketing Officer (CSMO)</t>
  </si>
  <si>
    <t>https://www.linkedin.com/sales/profile/3177434,5TbL,NAME_SEARCH?moduleKey=peopleSearchResults&amp;pageKey=sales-search3-people-refinement&amp;contextId=60BC92C971D70515801E49D6842B0000&amp;requestId=68c27ed1-9737-4858-8726-dc6b34cc4026&amp;action=CLICK&amp;target=urn%3Ali%3AsalesLead%3A(-1%2C3177434)&amp;pageNumber=31&amp;targetEl=profilelink&amp;position=1&amp;trk=lss-serp-result-lead_photo</t>
  </si>
  <si>
    <t>Tim Wall</t>
  </si>
  <si>
    <t>WeGoLook</t>
  </si>
  <si>
    <t>https://www.linkedin.com/sales/profile/18701684,mMYm,NAME_SEARCH?moduleKey=peopleSearchResults&amp;pageKey=sales-search3-people-refinement&amp;contextId=60BC92C971D70515801E49D6842B0000&amp;requestId=68c27ed1-9737-4858-8726-dc6b34cc4026&amp;action=CLICK&amp;target=urn%3Ali%3AsalesLead%3A(-1%2C18701684)&amp;pageNumber=31&amp;targetEl=profilelink&amp;position=3&amp;trk=lss-serp-result-lead_photo</t>
  </si>
  <si>
    <t>Alex Moullé-Berteaux</t>
  </si>
  <si>
    <t>Starry, Inc.</t>
  </si>
  <si>
    <t>Sisco</t>
  </si>
  <si>
    <t>https://www.linkedin.com/sales/profile/32212460,N99S,NAME_SEARCH?moduleKey=peopleSearchResults&amp;pageKey=sales-search3-people-refinement&amp;contextId=60BC92C971D70515801E49D6842B0000&amp;requestId=68c27ed1-9737-4858-8726-dc6b34cc4026&amp;action=CLICK&amp;target=urn%3Ali%3AsalesLead%3A(-1%2C32212460)&amp;pageNumber=31&amp;targetEl=profilelink&amp;position=5&amp;trk=lss-serp-result-lead_photo</t>
  </si>
  <si>
    <t>katie.sisco@drivestream.com</t>
  </si>
  <si>
    <t>Drivestream</t>
  </si>
  <si>
    <t>David Hurwitz</t>
  </si>
  <si>
    <t>Appvance.ai</t>
  </si>
  <si>
    <t>brandegy.com</t>
  </si>
  <si>
    <t>https://www.linkedin.com/sales/profile/89543,278i,NAME_SEARCH?moduleKey=peopleSearchResults&amp;pageKey=sales-search3-people-refinement&amp;contextId=60BC92C971D70515801E49D6842B0000&amp;requestId=68c27ed1-9737-4858-8726-dc6b34cc4026&amp;action=CLICK&amp;target=urn%3Ali%3AsalesLead%3A(-1%2C89543)&amp;pageNumber=31&amp;targetEl=profilelink&amp;position=10&amp;trk=lss-serp-result-lead_photo</t>
  </si>
  <si>
    <t>Tal Klein</t>
  </si>
  <si>
    <t>Lakeside Software</t>
  </si>
  <si>
    <t>https://www.linkedin.com/sales/profile/1037527,Xkby,NAME_SEARCH?moduleKey=peopleSearchResults&amp;pageKey=sales-search3-people-refinement&amp;contextId=60BC92C971D70515801E49D6842B0000&amp;requestId=68c27ed1-9737-4858-8726-dc6b34cc4026&amp;action=CLICK&amp;target=urn%3Ali%3AsalesLead%3A(-1%2C1037527)&amp;pageNumber=31&amp;targetEl=profilelink&amp;position=17&amp;trk=lss-serp-result-lead_photo</t>
  </si>
  <si>
    <t>https://www.linkedin.com/pub/katie-sisco/3b/2a9/387</t>
  </si>
  <si>
    <t>Larry Ferrere</t>
  </si>
  <si>
    <t>Pilgrim Quality Solutions</t>
  </si>
  <si>
    <t>Senior Vice President, Product Strategy &amp; Chief Marketing Officer</t>
  </si>
  <si>
    <t>Tue Jan 02 2018 05:58:21</t>
  </si>
  <si>
    <t>https://www.linkedin.com/sales/profile/3238683,kNNs,NAME_SEARCH?moduleKey=peopleSearchResults&amp;pageKey=sales-search3-people-refinement&amp;contextId=60BC92C971D70515801E49D6842B0000&amp;requestId=68c27ed1-9737-4858-8726-dc6b34cc4026&amp;action=CLICK&amp;target=urn%3Ali%3AsalesLead%3A(-1%2C3238683)&amp;pageNumber=31&amp;targetEl=profilelink&amp;position=19&amp;trk=lss-serp-result-lead_photo</t>
  </si>
  <si>
    <t>45610 Woodland Road, Suite 150</t>
  </si>
  <si>
    <t>(703) 715-0150</t>
  </si>
  <si>
    <t>https://www.linkedin.com/sales/profile/451570,GyeA,NAME_SEARCH?moduleKey=peopleSearchResults&amp;pageKey=sales-search3-people-refinement&amp;contextId=60BC92C971D70515801E49D6842B0000&amp;requestId=43604a09-6000-4a5c-bbf5-a3a2dda477fc&amp;action=CLICK&amp;target=urn%3Ali%3AsalesLead%3A(-1%2C451570)&amp;pageNumber=32&amp;targetEl=profilelink&amp;position=1&amp;trk=lss-serp-result-lead_photo</t>
  </si>
  <si>
    <t>https://www.linkedin.com/sales/profile/6566135,jlQq,NAME_SEARCH?moduleKey=peopleSearchResults&amp;pageKey=sales-search3-people-refinement&amp;contextId=60BC92C971D70515801E49D6842B0000&amp;requestId=43604a09-6000-4a5c-bbf5-a3a2dda477fc&amp;action=CLICK&amp;target=urn%3Ali%3AsalesLead%3A(-1%2C6566135)&amp;pageNumber=32&amp;targetEl=profilelink&amp;position=23&amp;trk=lss-serp-result-lead_photo</t>
  </si>
  <si>
    <t>Brian Roufa</t>
  </si>
  <si>
    <t>ICIX</t>
  </si>
  <si>
    <t>Chief Marketing Officer, SVP Sales Operations</t>
  </si>
  <si>
    <t>https://www.linkedin.com/sales/profile/13290,mita,NAME_SEARCH?moduleKey=peopleSearchResults&amp;pageKey=sales-search3-people-refinement&amp;contextId=60BC92C971D70515801E49D6842B0000&amp;requestId=43604a09-6000-4a5c-bbf5-a3a2dda477fc&amp;action=CLICK&amp;target=urn%3Ali%3AsalesLead%3A(-1%2C13290)&amp;pageNumber=32&amp;targetEl=profilelink&amp;position=24&amp;trk=lss-serp-result-lead_photo</t>
  </si>
  <si>
    <t>https://www.linkedin.com/sales/profile/469963,5Zz1,NAME_SEARCH?moduleKey=peopleSearchResults&amp;pageKey=sales-search3-people-refinement&amp;contextId=60BC92C971D70515801E49D6842B0000&amp;requestId=c4ddd0a8-66b4-47b8-b0c3-b16202b93ce4&amp;action=CLICK&amp;target=urn%3Ali%3AsalesLead%3A(-1%2C469963)&amp;pageNumber=33&amp;targetEl=profilelink&amp;position=2&amp;trk=lss-serp-result-lead_photo</t>
  </si>
  <si>
    <t>Alison Pine Garback</t>
  </si>
  <si>
    <t>https://www.linkedin.com/sales/profile/11743311,ZA_a,NAME_SEARCH?moduleKey=peopleSearchResults&amp;pageKey=sales-search3-people-refinement&amp;contextId=60BC92C971D70515801E49D6842B0000&amp;requestId=c4ddd0a8-66b4-47b8-b0c3-b16202b93ce4&amp;action=CLICK&amp;target=urn%3Ali%3AsalesLead%3A(-1%2C11743311)&amp;pageNumber=33&amp;targetEl=profilelink&amp;position=6&amp;trk=lss-serp-result-lead_photo</t>
  </si>
  <si>
    <t>Connie Roberts</t>
  </si>
  <si>
    <t>CAS Severn, Inc</t>
  </si>
  <si>
    <t>Chattanooga, Tennessee Area</t>
  </si>
  <si>
    <t>https://www.linkedin.com/sales/profile/13071911,1J9S,NAME_SEARCH?moduleKey=peopleSearchResults&amp;pageKey=sales-search3-people-refinement&amp;contextId=60BC92C971D70515801E49D6842B0000&amp;requestId=c4ddd0a8-66b4-47b8-b0c3-b16202b93ce4&amp;action=CLICK&amp;target=urn%3Ali%3AsalesLead%3A(-1%2C13071911)&amp;pageNumber=33&amp;targetEl=profilelink&amp;position=10&amp;trk=lss-serp-result-lead_photo</t>
  </si>
  <si>
    <t>Bruce Kornfeld</t>
  </si>
  <si>
    <t>StorMagic</t>
  </si>
  <si>
    <t>https://www.linkedin.com/sales/profile/749941,Z9Hp,NAME_SEARCH?moduleKey=peopleSearchResults&amp;pageKey=sales-search3-people-refinement&amp;contextId=60BC92C971D70515801E49D6842B0000&amp;requestId=5a53d176-da22-417b-9dda-43f06a3801a0&amp;action=CLICK&amp;target=urn%3Ali%3AsalesLead%3A(-1%2C749941)&amp;pageNumber=35&amp;targetEl=profilelink&amp;position=0&amp;trk=lss-serp-result-lead_photo</t>
  </si>
  <si>
    <t>Bill Geddy</t>
  </si>
  <si>
    <t>Vikrant</t>
  </si>
  <si>
    <t>RPI Consultants</t>
  </si>
  <si>
    <t>Batra</t>
  </si>
  <si>
    <t>Vice President, Sales &amp; Marketing</t>
  </si>
  <si>
    <t>vikrant.batra@hp.com</t>
  </si>
  <si>
    <t>HP</t>
  </si>
  <si>
    <t>https://www.linkedin.com/sales/profile/2353147,4S8O,NAME_SEARCH?moduleKey=peopleSearchResults&amp;pageKey=sales-search3-people-refinement&amp;contextId=60BC92C971D70515801E49D6842B0000&amp;requestId=5a53d176-da22-417b-9dda-43f06a3801a0&amp;action=CLICK&amp;target=urn%3Ali%3AsalesLead%3A(-1%2C2353147)&amp;pageNumber=35&amp;targetEl=profilelink&amp;position=1&amp;trk=lss-serp-result-lead_photo</t>
  </si>
  <si>
    <t>Celeste White</t>
  </si>
  <si>
    <t>Salinas, California Area</t>
  </si>
  <si>
    <t>https://www.linkedin.com/sales/profile/8850267,JkzM,NAME_SEARCH?moduleKey=peopleSearchResults&amp;pageKey=sales-search3-people-refinement&amp;contextId=60BC92C971D70515801E49D6842B0000&amp;requestId=5a53d176-da22-417b-9dda-43f06a3801a0&amp;action=CLICK&amp;target=urn%3Ali%3AsalesLead%3A(-1%2C8850267)&amp;pageNumber=35&amp;targetEl=profilelink&amp;position=5&amp;trk=lss-serp-result-lead_photo</t>
  </si>
  <si>
    <t>https://www.linkedin.com/pub/vikrant-batra/139/b5/a82</t>
  </si>
  <si>
    <t>Tue Jan 02 2018 05:58:30</t>
  </si>
  <si>
    <t>1501 Page Mill Road</t>
  </si>
  <si>
    <t>https://www.linkedin.com/sales/profile/2379847,WL3R,NAME_SEARCH?moduleKey=peopleSearchResults&amp;pageKey=sales-search3-people-refinement&amp;contextId=60BC92C971D70515801E49D6842B0000&amp;requestId=5a53d176-da22-417b-9dda-43f06a3801a0&amp;action=CLICK&amp;target=urn%3Ali%3AsalesLead%3A(-1%2C2379847)&amp;pageNumber=35&amp;targetEl=profilelink&amp;position=6&amp;trk=lss-serp-result-lead_photo</t>
  </si>
  <si>
    <t>https://www.linkedin.com/sales/profile/34749316,trgg,NAME_SEARCH?moduleKey=peopleSearchResults&amp;pageKey=sales-search3-people-refinement&amp;contextId=60BC92C971D70515801E49D6842B0000&amp;requestId=5a53d176-da22-417b-9dda-43f06a3801a0&amp;action=CLICK&amp;target=urn%3Ali%3AsalesLead%3A(-1%2C34749316)&amp;pageNumber=35&amp;targetEl=profilelink&amp;position=15&amp;trk=lss-serp-result-lead_photo</t>
  </si>
  <si>
    <t>https://www.linkedin.com/sales/profile/180799406,D43g,NAME_SEARCH?moduleKey=peopleSearchResults&amp;pageKey=sales-search3-people-refinement&amp;contextId=60BC92C971D70515801E49D6842B0000&amp;requestId=5a53d176-da22-417b-9dda-43f06a3801a0&amp;action=CLICK&amp;target=urn%3Ali%3AsalesLead%3A(-1%2C180799406)&amp;pageNumber=35&amp;targetEl=profilelink&amp;position=19&amp;trk=lss-serp-result-lead_photo</t>
  </si>
  <si>
    <t>Becky Madison Kier</t>
  </si>
  <si>
    <t>Imaginet</t>
  </si>
  <si>
    <t>Chief Operating Officer, US</t>
  </si>
  <si>
    <t>https://www.linkedin.com/sales/profile/4198399,Brx-,NAME_SEARCH?moduleKey=peopleSearchResults&amp;pageKey=sales-search3-people-refinement&amp;contextId=60BC92C971D70515801E49D6842B0000&amp;requestId=67ba45fc-489b-474d-844c-f7cdc15fb8cb&amp;action=CLICK&amp;target=urn%3Ali%3AsalesLead%3A(-1%2C4198399)&amp;pageNumber=39&amp;targetEl=profilelink&amp;position=4&amp;trk=lss-serp-result-lead_photo</t>
  </si>
  <si>
    <t>Keyan T.</t>
  </si>
  <si>
    <t>BlockchainSoft Inc.</t>
  </si>
  <si>
    <t>https://www.linkedin.com/sales/profile/85621276,LHJC,NAME_SEARCH?moduleKey=peopleSearchResults&amp;pageKey=sales-search3-people-refinement&amp;contextId=60BC92C971D70515801E49D6842B0000&amp;requestId=67ba45fc-489b-474d-844c-f7cdc15fb8cb&amp;action=CLICK&amp;target=urn%3Ali%3AsalesLead%3A(-1%2C85621276)&amp;pageNumber=39&amp;targetEl=profilelink&amp;position=6&amp;trk=lss-serp-result-lead_photo</t>
  </si>
  <si>
    <t>Joe Staples</t>
  </si>
  <si>
    <t>Motivosity</t>
  </si>
  <si>
    <t>Lhi</t>
  </si>
  <si>
    <t>https://www.linkedin.com/sales/profile/27482425,gXw3,NAME_SEARCH?moduleKey=peopleSearchResults&amp;pageKey=sales-search3-people-refinement&amp;contextId=635D3E904723061580FE6AF00A2B0000&amp;requestId=acab3aad-900d-4dae-bf44-5487e66dcede&amp;action=CLICK&amp;target=urn%3Ali%3AsalesLead%3A(-1%2C27482425)&amp;pageNumber=4&amp;targetEl=profilelink&amp;position=0&amp;trk=lss-serp-result-lead_photo</t>
  </si>
  <si>
    <t>christina@weebly.com</t>
  </si>
  <si>
    <t>Weebly</t>
  </si>
  <si>
    <t>theclearingnw.com</t>
  </si>
  <si>
    <t>https://www.linkedin.com/sales/profile/374438,U0Ic,NAME_SEARCH?moduleKey=peopleSearchResults&amp;pageKey=sales-search3-people-refinement&amp;contextId=635D3E904723061580FE6AF00A2B0000&amp;requestId=acab3aad-900d-4dae-bf44-5487e66dcede&amp;action=CLICK&amp;target=urn%3Ali%3AsalesLead%3A(-1%2C374438)&amp;pageNumber=4&amp;targetEl=profilelink&amp;position=1&amp;trk=lss-serp-result-lead_photo</t>
  </si>
  <si>
    <t>https://www.linkedin.com/pub/christina-lhi/2/a97/0</t>
  </si>
  <si>
    <t>https://www.linkedin.com/sales/profile/5043987,JihD,NAME_SEARCH?moduleKey=peopleSearchResults&amp;pageKey=sales-search3-people-refinement&amp;contextId=635D3E904723061580FE6AF00A2B0000&amp;requestId=acab3aad-900d-4dae-bf44-5487e66dcede&amp;action=CLICK&amp;target=urn%3Ali%3AsalesLead%3A(-1%2C5043987)&amp;pageNumber=4&amp;targetEl=profilelink&amp;position=2&amp;trk=lss-serp-result-lead_photo</t>
  </si>
  <si>
    <t>Jonathan Herrick</t>
  </si>
  <si>
    <t>Tue Jan 02 2018 05:58:38</t>
  </si>
  <si>
    <t>Hatchbuck</t>
  </si>
  <si>
    <t>Chief Sales and Marketing Officer l Co-Founder</t>
  </si>
  <si>
    <t>460 Bryant Street</t>
  </si>
  <si>
    <t>(415) 375-3268</t>
  </si>
  <si>
    <t>https://www.linkedin.com/sales/profile/4049348,Fc_o,NAME_SEARCH?moduleKey=peopleSearchResults&amp;pageKey=sales-search3-people-refinement&amp;contextId=635D3E904723061580FE6AF00A2B0000&amp;requestId=acab3aad-900d-4dae-bf44-5487e66dcede&amp;action=CLICK&amp;target=urn%3Ali%3AsalesLead%3A(-1%2C4049348)&amp;pageNumber=4&amp;targetEl=profilelink&amp;position=3&amp;trk=lss-serp-result-lead_photo</t>
  </si>
  <si>
    <t>Erin Hintz</t>
  </si>
  <si>
    <t>https://www.linkedin.com/sales/profile/1074561,r3hy,NAME_SEARCH?moduleKey=peopleSearchResults&amp;pageKey=sales-search3-people-refinement&amp;contextId=635D3E904723061580FE6AF00A2B0000&amp;requestId=acab3aad-900d-4dae-bf44-5487e66dcede&amp;action=CLICK&amp;target=urn%3Ali%3AsalesLead%3A(-1%2C1074561)&amp;pageNumber=4&amp;targetEl=profilelink&amp;position=4&amp;trk=lss-serp-result-lead_photo</t>
  </si>
  <si>
    <t>Stuart Itkin</t>
  </si>
  <si>
    <t>SAIFE, Inc</t>
  </si>
  <si>
    <t>https://www.linkedin.com/sales/profile/2375312,ZuiD,NAME_SEARCH?moduleKey=peopleSearchResults&amp;pageKey=sales-search3-people-refinement&amp;contextId=635D3E904723061580FE6AF00A2B0000&amp;requestId=acab3aad-900d-4dae-bf44-5487e66dcede&amp;action=CLICK&amp;target=urn%3Ali%3AsalesLead%3A(-1%2C2375312)&amp;pageNumber=4&amp;targetEl=profilelink&amp;position=5&amp;trk=lss-serp-result-lead_photo</t>
  </si>
  <si>
    <t>https://www.linkedin.com/sales/profile/25723488,qidi,NAME_SEARCH?moduleKey=peopleSearchResults&amp;pageKey=sales-search3-people-refinement&amp;contextId=635D3E904723061580FE6AF00A2B0000&amp;requestId=acab3aad-900d-4dae-bf44-5487e66dcede&amp;action=CLICK&amp;target=urn%3Ali%3AsalesLead%3A(-1%2C25723488)&amp;pageNumber=4&amp;targetEl=profilelink&amp;position=6&amp;trk=lss-serp-result-lead_photo</t>
  </si>
  <si>
    <t>https://www.linkedin.com/sales/profile/3426734,xnR7,NAME_SEARCH?moduleKey=peopleSearchResults&amp;pageKey=sales-search3-people-refinement&amp;contextId=635D3E904723061580FE6AF00A2B0000&amp;requestId=acab3aad-900d-4dae-bf44-5487e66dcede&amp;action=CLICK&amp;target=urn%3Ali%3AsalesLead%3A(-1%2C3426734)&amp;pageNumber=4&amp;targetEl=profilelink&amp;position=7&amp;trk=lss-serp-result-lead_photo</t>
  </si>
  <si>
    <t>Hale</t>
  </si>
  <si>
    <t>tim.hale@acronis.com</t>
  </si>
  <si>
    <t>https://www.linkedin.com/sales/profile/8610109,1dl4,NAME_SEARCH?moduleKey=peopleSearchResults&amp;pageKey=sales-search3-people-refinement&amp;contextId=635D3E904723061580FE6AF00A2B0000&amp;requestId=acab3aad-900d-4dae-bf44-5487e66dcede&amp;action=CLICK&amp;target=urn%3Ali%3AsalesLead%3A(-1%2C8610109)&amp;pageNumber=4&amp;targetEl=profilelink&amp;position=8&amp;trk=lss-serp-result-lead_photo</t>
  </si>
  <si>
    <t>https://www.linkedin.com/sales/profile/631084,h8-7,NAME_SEARCH?moduleKey=peopleSearchResults&amp;pageKey=sales-search3-people-refinement&amp;contextId=635D3E904723061580FE6AF00A2B0000&amp;requestId=acab3aad-900d-4dae-bf44-5487e66dcede&amp;action=CLICK&amp;target=urn%3Ali%3AsalesLead%3A(-1%2C631084)&amp;pageNumber=4&amp;targetEl=profilelink&amp;position=10&amp;trk=lss-serp-result-lead_photo</t>
  </si>
  <si>
    <t>https://www.linkedin.com/pub/tim-hale/0/41b/251</t>
  </si>
  <si>
    <t>Tue Jan 02 2018 05:58:51</t>
  </si>
  <si>
    <t>https://www.linkedin.com/sales/profile/3541903,QEhJ,NAME_SEARCH?moduleKey=peopleSearchResults&amp;pageKey=sales-search3-people-refinement&amp;contextId=635D3E904723061580FE6AF00A2B0000&amp;requestId=acab3aad-900d-4dae-bf44-5487e66dcede&amp;action=CLICK&amp;target=urn%3Ali%3AsalesLead%3A(-1%2C3541903)&amp;pageNumber=4&amp;targetEl=profilelink&amp;position=11&amp;trk=lss-serp-result-lead_photo</t>
  </si>
  <si>
    <t>https://www.linkedin.com/sales/profile/2146354,HWUY,NAME_SEARCH?moduleKey=peopleSearchResults&amp;pageKey=sales-search3-people-refinement&amp;contextId=635D3E904723061580FE6AF00A2B0000&amp;requestId=acab3aad-900d-4dae-bf44-5487e66dcede&amp;action=CLICK&amp;target=urn%3Ali%3AsalesLead%3A(-1%2C2146354)&amp;pageNumber=4&amp;targetEl=profilelink&amp;position=13&amp;trk=lss-serp-result-lead_photo</t>
  </si>
  <si>
    <t>Leo Tucker</t>
  </si>
  <si>
    <t>wendy.nguyen@cloverhealth.com</t>
  </si>
  <si>
    <t>Clover Health</t>
  </si>
  <si>
    <t>https://www.linkedin.com/sales/profile/2802384,ewTO,NAME_SEARCH?moduleKey=peopleSearchResults&amp;pageKey=sales-search3-people-refinement&amp;contextId=635D3E904723061580FE6AF00A2B0000&amp;requestId=acab3aad-900d-4dae-bf44-5487e66dcede&amp;action=CLICK&amp;target=urn%3Ali%3AsalesLead%3A(-1%2C2802384)&amp;pageNumber=4&amp;targetEl=profilelink&amp;position=14&amp;trk=lss-serp-result-lead_photo</t>
  </si>
  <si>
    <t>mogointeractive.com</t>
  </si>
  <si>
    <t>Simon Mouyal</t>
  </si>
  <si>
    <t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t>
  </si>
  <si>
    <t>https://www.linkedin.com/pub/wendy-nguyen/0/634/7ab</t>
  </si>
  <si>
    <t>Shana Glenzer</t>
  </si>
  <si>
    <t>Crowdskout</t>
  </si>
  <si>
    <t>Tue Jan 02 2018 05:58:57</t>
  </si>
  <si>
    <t>https://www.linkedin.com/sales/profile/14584457,kikV,NAME_SEARCH?moduleKey=peopleSearchResults&amp;pageKey=sales-search3-people-refinement&amp;contextId=635D3E904723061580FE6AF00A2B0000&amp;requestId=acab3aad-900d-4dae-bf44-5487e66dcede&amp;action=CLICK&amp;target=urn%3Ali%3AsalesLead%3A(-1%2C14584457)&amp;pageNumber=4&amp;targetEl=profilelink&amp;position=17&amp;trk=lss-serp-result-lead_photo</t>
  </si>
  <si>
    <t>https://www.linkedin.com/sales/profile/2443771,ZRj2,NAME_SEARCH?moduleKey=peopleSearchResults&amp;pageKey=sales-search3-people-refinement&amp;contextId=635D3E904723061580FE6AF00A2B0000&amp;requestId=acab3aad-900d-4dae-bf44-5487e66dcede&amp;action=CLICK&amp;target=urn%3Ali%3AsalesLead%3A(-1%2C2443771)&amp;pageNumber=4&amp;targetEl=profilelink&amp;position=18&amp;trk=lss-serp-result-lead_photo</t>
  </si>
  <si>
    <t>Nicole Hayward</t>
  </si>
  <si>
    <t>Antidote.me</t>
  </si>
  <si>
    <t>https://www.linkedin.com/sales/profile/63152154,XCIf,NAME_SEARCH?moduleKey=peopleSearchResults&amp;pageKey=sales-search3-people-refinement&amp;contextId=635D3E904723061580FE6AF00A2B0000&amp;requestId=acab3aad-900d-4dae-bf44-5487e66dcede&amp;action=CLICK&amp;target=urn%3Ali%3AsalesLead%3A(-1%2C63152154)&amp;pageNumber=4&amp;targetEl=profilelink&amp;position=19&amp;trk=lss-serp-result-lead_photo</t>
  </si>
  <si>
    <t>https://www.linkedin.com/sales/profile/586029,GqpE,NAME_SEARCH?moduleKey=peopleSearchResults&amp;pageKey=sales-search3-people-refinement&amp;contextId=635D3E904723061580FE6AF00A2B0000&amp;requestId=acab3aad-900d-4dae-bf44-5487e66dcede&amp;action=CLICK&amp;target=urn%3Ali%3AsalesLead%3A(-1%2C586029)&amp;pageNumber=4&amp;targetEl=profilelink&amp;position=20&amp;trk=lss-serp-result-lead_photo</t>
  </si>
  <si>
    <t>Kevin Young</t>
  </si>
  <si>
    <t>Custora</t>
  </si>
  <si>
    <t>https://www.linkedin.com/sales/profile/24482795,5Wm_,NAME_SEARCH?moduleKey=peopleSearchResults&amp;pageKey=sales-search3-people-refinement&amp;contextId=635D3E904723061580FE6AF00A2B0000&amp;requestId=acab3aad-900d-4dae-bf44-5487e66dcede&amp;action=CLICK&amp;target=urn%3Ali%3AsalesLead%3A(-1%2C24482795)&amp;pageNumber=4&amp;targetEl=profilelink&amp;position=21&amp;trk=lss-serp-result-lead_photo</t>
  </si>
  <si>
    <t>James Lamberti</t>
  </si>
  <si>
    <t>Applitools - Automated Visual Testing</t>
  </si>
  <si>
    <t>https://www.linkedin.com/sales/profile/160426,75HS,NAME_SEARCH?moduleKey=peopleSearchResults&amp;pageKey=sales-search3-people-refinement&amp;contextId=635D3E904723061580FE6AF00A2B0000&amp;requestId=acab3aad-900d-4dae-bf44-5487e66dcede&amp;action=CLICK&amp;target=urn%3Ali%3AsalesLead%3A(-1%2C160426)&amp;pageNumber=4&amp;targetEl=profilelink&amp;position=24&amp;trk=lss-serp-result-lead_photo</t>
  </si>
  <si>
    <t>Jayati Sengupta</t>
  </si>
  <si>
    <t>CareerWaze</t>
  </si>
  <si>
    <t>Co-Founder, Chief Product &amp; Marketing Officer</t>
  </si>
  <si>
    <t>https://www.linkedin.com/sales/profile/1419657,GO8C,NAME_SEARCH?moduleKey=peopleSearchResults&amp;pageKey=sales-search3-people-refinement&amp;contextId=635D3E904723061580FE6AF00A2B0000&amp;requestId=9002575f-1226-4d55-88c2-47fbb48715f2&amp;action=CLICK&amp;target=urn%3Ali%3AsalesLead%3A(-1%2C1419657)&amp;pageNumber=5&amp;targetEl=profilelink&amp;position=0&amp;trk=lss-serp-result-lead_photo</t>
  </si>
  <si>
    <t>(Christopher) Chris Edwards</t>
  </si>
  <si>
    <t>Conversa Health</t>
  </si>
  <si>
    <t>Chief Marketing &amp; Experience Officer</t>
  </si>
  <si>
    <t>https://www.linkedin.com/sales/profile/3351072,ibWd,NAME_SEARCH?moduleKey=peopleSearchResults&amp;pageKey=sales-search3-people-refinement&amp;contextId=635D3E904723061580FE6AF00A2B0000&amp;requestId=9002575f-1226-4d55-88c2-47fbb48715f2&amp;action=CLICK&amp;target=urn%3Ali%3AsalesLead%3A(-1%2C3351072)&amp;pageNumber=5&amp;targetEl=profilelink&amp;position=1&amp;trk=lss-serp-result-lead_photo</t>
  </si>
  <si>
    <t>Michael Welts</t>
  </si>
  <si>
    <t>Wasabi Technologies, Inc.</t>
  </si>
  <si>
    <t>Kwon</t>
  </si>
  <si>
    <t>mkwon@zscaler.com</t>
  </si>
  <si>
    <t>Zscaler</t>
  </si>
  <si>
    <t>https://www.linkedin.com/sales/profile/4389753,-K0h,NAME_SEARCH?moduleKey=peopleSearchResults&amp;pageKey=sales-search3-people-refinement&amp;contextId=635D3E904723061580FE6AF00A2B0000&amp;requestId=9002575f-1226-4d55-88c2-47fbb48715f2&amp;action=CLICK&amp;target=urn%3Ali%3AsalesLead%3A(-1%2C4389753)&amp;pageNumber=5&amp;targetEl=profilelink&amp;position=2&amp;trk=lss-serp-result-lead_photo</t>
  </si>
  <si>
    <t>Gayle Meyers</t>
  </si>
  <si>
    <t>LUMA Partners LLC</t>
  </si>
  <si>
    <t>rubushealth.com</t>
  </si>
  <si>
    <t>https://www.linkedin.com/sales/profile/957698,EVcz,NAME_SEARCH?moduleKey=peopleSearchResults&amp;pageKey=sales-search3-people-refinement&amp;contextId=635D3E904723061580FE6AF00A2B0000&amp;requestId=9002575f-1226-4d55-88c2-47fbb48715f2&amp;action=CLICK&amp;target=urn%3Ali%3AsalesLead%3A(-1%2C957698)&amp;pageNumber=5&amp;targetEl=profilelink&amp;position=3&amp;trk=lss-serp-result-lead_photo</t>
  </si>
  <si>
    <t>Eric Grunewald</t>
  </si>
  <si>
    <t>Discount Ramps.com</t>
  </si>
  <si>
    <t>Chief Marketing Officer and Vice President of eCommerce</t>
  </si>
  <si>
    <t>https://www.linkedin.com/pub/michael-kwon/42/585/b30</t>
  </si>
  <si>
    <t>https://www.linkedin.com/sales/profile/6303895,7crU,NAME_SEARCH?moduleKey=peopleSearchResults&amp;pageKey=sales-search3-people-refinement&amp;contextId=635D3E904723061580FE6AF00A2B0000&amp;requestId=9002575f-1226-4d55-88c2-47fbb48715f2&amp;action=CLICK&amp;target=urn%3Ali%3AsalesLead%3A(-1%2C6303895)&amp;pageNumber=5&amp;targetEl=profilelink&amp;position=4&amp;trk=lss-serp-result-lead_photo</t>
  </si>
  <si>
    <t>Tue Jan 02 2018 05:59:11</t>
  </si>
  <si>
    <t>Brian Davi</t>
  </si>
  <si>
    <t>GameMine</t>
  </si>
  <si>
    <t>110 Rose Orchard Way</t>
  </si>
  <si>
    <t>https://www.linkedin.com/sales/profile/25862221,Q5e5,NAME_SEARCH?moduleKey=peopleSearchResults&amp;pageKey=sales-search3-people-refinement&amp;contextId=635D3E904723061580FE6AF00A2B0000&amp;requestId=9002575f-1226-4d55-88c2-47fbb48715f2&amp;action=CLICK&amp;target=urn%3Ali%3AsalesLead%3A(-1%2C25862221)&amp;pageNumber=5&amp;targetEl=profilelink&amp;position=5&amp;trk=lss-serp-result-lead_photo</t>
  </si>
  <si>
    <t>Alan Edgett</t>
  </si>
  <si>
    <t>17hats</t>
  </si>
  <si>
    <t>https://www.linkedin.com/sales/profile/7274399,fP0L,NAME_SEARCH?moduleKey=peopleSearchResults&amp;pageKey=sales-search3-people-refinement&amp;contextId=635D3E904723061580FE6AF00A2B0000&amp;requestId=9002575f-1226-4d55-88c2-47fbb48715f2&amp;action=CLICK&amp;target=urn%3Ali%3AsalesLead%3A(-1%2C7274399)&amp;pageNumber=5&amp;targetEl=profilelink&amp;position=6&amp;trk=lss-serp-result-lead_photo</t>
  </si>
  <si>
    <t>Steven Weitzman</t>
  </si>
  <si>
    <t>(408) 533-0288</t>
  </si>
  <si>
    <t>Garden State Home Loans, Inc.</t>
  </si>
  <si>
    <t>https://www.linkedin.com/sales/profile/24334796,W2cC,NAME_SEARCH?moduleKey=peopleSearchResults&amp;pageKey=sales-search3-people-refinement&amp;contextId=635D3E904723061580FE6AF00A2B0000&amp;requestId=9002575f-1226-4d55-88c2-47fbb48715f2&amp;action=CLICK&amp;target=urn%3Ali%3AsalesLead%3A(-1%2C24334796)&amp;pageNumber=5&amp;targetEl=profilelink&amp;position=8&amp;trk=lss-serp-result-lead_photo</t>
  </si>
  <si>
    <t>Jeff Kushner</t>
  </si>
  <si>
    <t>Allgress, Inc.</t>
  </si>
  <si>
    <t>https://www.linkedin.com/sales/profile/545122,YFL-,NAME_SEARCH?moduleKey=peopleSearchResults&amp;pageKey=sales-search3-people-refinement&amp;contextId=635D3E904723061580FE6AF00A2B0000&amp;requestId=9002575f-1226-4d55-88c2-47fbb48715f2&amp;action=CLICK&amp;target=urn%3Ali%3AsalesLead%3A(-1%2C545122)&amp;pageNumber=5&amp;targetEl=profilelink&amp;position=12&amp;trk=lss-serp-result-lead_photo</t>
  </si>
  <si>
    <t>Erik Thomas</t>
  </si>
  <si>
    <t>Archangel Device LLC</t>
  </si>
  <si>
    <t>Vice President Marketing/Demand Generation</t>
  </si>
  <si>
    <t>Shanann</t>
  </si>
  <si>
    <t>https://www.linkedin.com/sales/profile/10554860,65JD,NAME_SEARCH?moduleKey=peopleSearchResults&amp;pageKey=sales-search3-people-refinement&amp;contextId=635D3E904723061580FE6AF00A2B0000&amp;requestId=9002575f-1226-4d55-88c2-47fbb48715f2&amp;action=CLICK&amp;target=urn%3Ali%3AsalesLead%3A(-1%2C10554860)&amp;pageNumber=5&amp;targetEl=profilelink&amp;position=13&amp;trk=lss-serp-result-lead_photo</t>
  </si>
  <si>
    <t>Monaghan</t>
  </si>
  <si>
    <t>Matt Buder Shapiro</t>
  </si>
  <si>
    <t>shanann.monaghan@looker.com</t>
  </si>
  <si>
    <t>MedPilot Inc.</t>
  </si>
  <si>
    <t>Founder, Chief Marketing Officer</t>
  </si>
  <si>
    <t>https://www.linkedin.com/sales/profile/79059941,kOTU,NAME_SEARCH?moduleKey=peopleSearchResults&amp;pageKey=sales-search3-people-refinement&amp;contextId=635D3E904723061580FE6AF00A2B0000&amp;requestId=9002575f-1226-4d55-88c2-47fbb48715f2&amp;action=CLICK&amp;target=urn%3Ali%3AsalesLead%3A(-1%2C79059941)&amp;pageNumber=5&amp;targetEl=profilelink&amp;position=14&amp;trk=lss-serp-result-lead_photo</t>
  </si>
  <si>
    <t>Ethelbert Williams</t>
  </si>
  <si>
    <t>InstaNatural</t>
  </si>
  <si>
    <t>https://www.linkedin.com/sales/profile/433947,GsQM,NAME_SEARCH?moduleKey=peopleSearchResults&amp;pageKey=sales-search3-people-refinement&amp;contextId=635D3E904723061580FE6AF00A2B0000&amp;requestId=9002575f-1226-4d55-88c2-47fbb48715f2&amp;action=CLICK&amp;target=urn%3Ali%3AsalesLead%3A(-1%2C433947)&amp;pageNumber=5&amp;targetEl=profilelink&amp;position=16&amp;trk=lss-serp-result-lead_photo</t>
  </si>
  <si>
    <t>Amber Osborne</t>
  </si>
  <si>
    <t>Doghead Simulations</t>
  </si>
  <si>
    <t>https://www.linkedin.com/pub/shanann-klaver-monaghan/8/a33/63b</t>
  </si>
  <si>
    <t>https://www.linkedin.com/sales/profile/30865926,M59X,NAME_SEARCH?moduleKey=peopleSearchResults&amp;pageKey=sales-search3-people-refinement&amp;contextId=635D3E904723061580FE6AF00A2B0000&amp;requestId=9002575f-1226-4d55-88c2-47fbb48715f2&amp;action=CLICK&amp;target=urn%3Ali%3AsalesLead%3A(-1%2C30865926)&amp;pageNumber=5&amp;targetEl=profilelink&amp;position=18&amp;trk=lss-serp-result-lead_photo</t>
  </si>
  <si>
    <t>Jacqui C.</t>
  </si>
  <si>
    <t>Tue Jan 02 2018 05:59:19</t>
  </si>
  <si>
    <t>ATDC</t>
  </si>
  <si>
    <t>Chief Marketing Officer-in-Residence, Startup Catalyst</t>
  </si>
  <si>
    <t>https://www.linkedin.com/sales/profile/83596,KeCq,NAME_SEARCH?moduleKey=peopleSearchResults&amp;pageKey=sales-search3-people-refinement&amp;contextId=635D3E904723061580FE6AF00A2B0000&amp;requestId=c9b1a8ff-1803-4a83-a329-42de6ce2cc38&amp;action=CLICK&amp;target=urn%3Ali%3AsalesLead%3A(-1%2C83596)&amp;pageNumber=6&amp;targetEl=profilelink&amp;position=2&amp;trk=lss-serp-result-lead_photo</t>
  </si>
  <si>
    <t>Amit Shah</t>
  </si>
  <si>
    <t>nchase@mirantis.com</t>
  </si>
  <si>
    <t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t>
  </si>
  <si>
    <t>https://www.linkedin.com/pub/nicholas-chase/1/b69/77</t>
  </si>
  <si>
    <t>Tue Jan 02 2018 05:59:27</t>
  </si>
  <si>
    <t>525 Almanor Ave</t>
  </si>
  <si>
    <t>(650) 963-9828</t>
  </si>
  <si>
    <t>https://www.linkedin.com/sales/profile/968935,lLkg,NAME_SEARCH?moduleKey=peopleSearchResults&amp;pageKey=sales-search3-people-refinement&amp;contextId=635D3E904723061580FE6AF00A2B0000&amp;requestId=c9b1a8ff-1803-4a83-a329-42de6ce2cc38&amp;action=CLICK&amp;target=urn%3Ali%3AsalesLead%3A(-1%2C968935)&amp;pageNumber=6&amp;targetEl=profilelink&amp;position=4&amp;trk=lss-serp-result-lead_photo</t>
  </si>
  <si>
    <t>Romil</t>
  </si>
  <si>
    <t>Khansaheb</t>
  </si>
  <si>
    <t>https://www.linkedin.com/sales/profile/133365,nWBd,NAME_SEARCH?moduleKey=peopleSearchResults&amp;pageKey=sales-search3-people-refinement&amp;contextId=635D3E904723061580FE6AF00A2B0000&amp;requestId=c9b1a8ff-1803-4a83-a329-42de6ce2cc38&amp;action=CLICK&amp;target=urn%3Ali%3AsalesLead%3A(-1%2C133365)&amp;pageNumber=6&amp;targetEl=profilelink&amp;position=5&amp;trk=lss-serp-result-lead_photo</t>
  </si>
  <si>
    <t>romil@jasper.com</t>
  </si>
  <si>
    <t>https://www.linkedin.com/sales/profile/61544125,EEzO,NAME_SEARCH?moduleKey=peopleSearchResults&amp;pageKey=sales-search3-people-refinement&amp;contextId=635D3E904723061580FE6AF00A2B0000&amp;requestId=c9b1a8ff-1803-4a83-a329-42de6ce2cc38&amp;action=CLICK&amp;target=urn%3Ali%3AsalesLead%3A(-1%2C61544125)&amp;pageNumber=6&amp;targetEl=profilelink&amp;position=6&amp;trk=lss-serp-result-lead_photo</t>
  </si>
  <si>
    <t>Soren Mills</t>
  </si>
  <si>
    <t>Newegg.com</t>
  </si>
  <si>
    <t>Global Chief Marketing Officer &amp; Strategic Advisor</t>
  </si>
  <si>
    <t>https://www.linkedin.com/pub/romil-khansaheb/1/5b8/9b1</t>
  </si>
  <si>
    <t>https://www.linkedin.com/sales/profile/2894206,-Dl4,NAME_SEARCH?moduleKey=peopleSearchResults&amp;pageKey=sales-search3-people-refinement&amp;contextId=635D3E904723061580FE6AF00A2B0000&amp;requestId=c9b1a8ff-1803-4a83-a329-42de6ce2cc38&amp;action=CLICK&amp;target=urn%3Ali%3AsalesLead%3A(-1%2C2894206)&amp;pageNumber=6&amp;targetEl=profilelink&amp;position=7&amp;trk=lss-serp-result-lead_photo</t>
  </si>
  <si>
    <t>Tue Jan 02 2018 05:59:37</t>
  </si>
  <si>
    <t>Josh London</t>
  </si>
  <si>
    <t>International Data Group (IDG)</t>
  </si>
  <si>
    <t>https://www.linkedin.com/sales/profile/876010,2PKO,NAME_SEARCH?moduleKey=peopleSearchResults&amp;pageKey=sales-search3-people-refinement&amp;contextId=635D3E904723061580FE6AF00A2B0000&amp;requestId=c9b1a8ff-1803-4a83-a329-42de6ce2cc38&amp;action=CLICK&amp;target=urn%3Ali%3AsalesLead%3A(-1%2C876010)&amp;pageNumber=6&amp;targetEl=profilelink&amp;position=8&amp;trk=lss-serp-result-lead_photo</t>
  </si>
  <si>
    <t>Mandeep Khera</t>
  </si>
  <si>
    <t>ValiMail</t>
  </si>
  <si>
    <t>https://www.linkedin.com/sales/profile/169731,H5Bg,NAME_SEARCH?moduleKey=peopleSearchResults&amp;pageKey=sales-search3-people-refinement&amp;contextId=635D3E904723061580FE6AF00A2B0000&amp;requestId=c9b1a8ff-1803-4a83-a329-42de6ce2cc38&amp;action=CLICK&amp;target=urn%3Ali%3AsalesLead%3A(-1%2C169731)&amp;pageNumber=6&amp;targetEl=profilelink&amp;position=9&amp;trk=lss-serp-result-lead_photo</t>
  </si>
  <si>
    <t>Rob Pinkerton</t>
  </si>
  <si>
    <t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t>
  </si>
  <si>
    <t>https://www.linkedin.com/sales/profile/1959901,LmQx,NAME_SEARCH?moduleKey=peopleSearchResults&amp;pageKey=sales-search3-people-refinement&amp;contextId=635D3E904723061580FE6AF00A2B0000&amp;requestId=c9b1a8ff-1803-4a83-a329-42de6ce2cc38&amp;action=CLICK&amp;target=urn%3Ali%3AsalesLead%3A(-1%2C1959901)&amp;pageNumber=6&amp;targetEl=profilelink&amp;position=11&amp;trk=lss-serp-result-lead_photo</t>
  </si>
  <si>
    <t>https://www.linkedin.com/sales/profile/17961691,jtG3,NAME_SEARCH?moduleKey=peopleSearchResults&amp;pageKey=sales-search3-people-refinement&amp;contextId=635D3E904723061580FE6AF00A2B0000&amp;requestId=c9b1a8ff-1803-4a83-a329-42de6ce2cc38&amp;action=CLICK&amp;target=urn%3Ali%3AsalesLead%3A(-1%2C17961691)&amp;pageNumber=6&amp;targetEl=profilelink&amp;position=15&amp;trk=lss-serp-result-lead_photo</t>
  </si>
  <si>
    <t>Robby Gulri</t>
  </si>
  <si>
    <t>SOLVATI</t>
  </si>
  <si>
    <t>https://www.linkedin.com/sales/profile/40844,-UUF,NAME_SEARCH?moduleKey=peopleSearchResults&amp;pageKey=sales-search3-people-refinement&amp;contextId=635D3E904723061580FE6AF00A2B0000&amp;requestId=c9b1a8ff-1803-4a83-a329-42de6ce2cc38&amp;action=CLICK&amp;target=urn%3Ali%3AsalesLead%3A(-1%2C40844)&amp;pageNumber=6&amp;targetEl=profilelink&amp;position=16&amp;trk=lss-serp-result-lead_photo</t>
  </si>
  <si>
    <t>David Fisch</t>
  </si>
  <si>
    <t>AerNow, Always Evolving Enterprises</t>
  </si>
  <si>
    <t>https://www.linkedin.com/sales/profile/3867081,g1mo,NAME_SEARCH?moduleKey=peopleSearchResults&amp;pageKey=sales-search3-people-refinement&amp;contextId=635D3E904723061580FE6AF00A2B0000&amp;requestId=c9b1a8ff-1803-4a83-a329-42de6ce2cc38&amp;action=CLICK&amp;target=urn%3Ali%3AsalesLead%3A(-1%2C3867081)&amp;pageNumber=6&amp;targetEl=profilelink&amp;position=19&amp;trk=lss-serp-result-lead_photo</t>
  </si>
  <si>
    <t>Mark Ferdman</t>
  </si>
  <si>
    <t>dpHUE</t>
  </si>
  <si>
    <t>https://www.linkedin.com/sales/profile/19264256,Qx4W,NAME_SEARCH?moduleKey=peopleSearchResults&amp;pageKey=sales-search3-people-refinement&amp;contextId=635D3E904723061580FE6AF00A2B0000&amp;requestId=c9b1a8ff-1803-4a83-a329-42de6ce2cc38&amp;action=CLICK&amp;target=urn%3Ali%3AsalesLead%3A(-1%2C19264256)&amp;pageNumber=6&amp;targetEl=profilelink&amp;position=21&amp;trk=lss-serp-result-lead_photo</t>
  </si>
  <si>
    <t>Schneider Mike</t>
  </si>
  <si>
    <t>BevNET.com, Inc.</t>
  </si>
  <si>
    <t>https://www.linkedin.com/sales/profile/2148210,-Q_Q,NAME_SEARCH?moduleKey=peopleSearchResults&amp;pageKey=sales-search3-people-refinement&amp;contextId=635D3E904723061580FE6AF00A2B0000&amp;requestId=c9b1a8ff-1803-4a83-a329-42de6ce2cc38&amp;action=CLICK&amp;target=urn%3Ali%3AsalesLead%3A(-1%2C2148210)&amp;pageNumber=6&amp;targetEl=profilelink&amp;position=22&amp;trk=lss-serp-result-lead_photo</t>
  </si>
  <si>
    <t>Maureen Jann</t>
  </si>
  <si>
    <t>Remodista</t>
  </si>
  <si>
    <t>https://www.linkedin.com/sales/profile/13038042,r2Df,NAME_SEARCH?moduleKey=peopleSearchResults&amp;pageKey=sales-search3-people-refinement&amp;contextId=635D3E904723061580FE6AF00A2B0000&amp;requestId=c9b1a8ff-1803-4a83-a329-42de6ce2cc38&amp;action=CLICK&amp;target=urn%3Ali%3AsalesLead%3A(-1%2C13038042)&amp;pageNumber=6&amp;targetEl=profilelink&amp;position=24&amp;trk=lss-serp-result-lead_photo</t>
  </si>
  <si>
    <t>Cindy Curtin Knezevich</t>
  </si>
  <si>
    <t>AchieveIt Online, LLC</t>
  </si>
  <si>
    <t>Chief Operating Officer / Chief Marketing Officer</t>
  </si>
  <si>
    <t>https://www.linkedin.com/sales/profile/3031584,1yws,NAME_SEARCH?moduleKey=peopleSearchResults&amp;pageKey=sales-search3-people-refinement&amp;contextId=635D3E904723061580FE6AF00A2B0000&amp;requestId=8f2b0898-f626-4a66-a389-bcbc1a24e886&amp;action=CLICK&amp;target=urn%3Ali%3AsalesLead%3A(-1%2C3031584)&amp;pageNumber=7&amp;targetEl=profilelink&amp;position=0&amp;trk=lss-serp-result-lead_photo</t>
  </si>
  <si>
    <t>Neal Goffman</t>
  </si>
  <si>
    <t>Vanguard Software Corporation</t>
  </si>
  <si>
    <t>Chief Sales Marketing Officer</t>
  </si>
  <si>
    <t>https://www.linkedin.com/sales/profile/629812,EOSJ,NAME_SEARCH?moduleKey=peopleSearchResults&amp;pageKey=sales-search3-people-refinement&amp;contextId=635D3E904723061580FE6AF00A2B0000&amp;requestId=8f2b0898-f626-4a66-a389-bcbc1a24e886&amp;action=CLICK&amp;target=urn%3Ali%3AsalesLead%3A(-1%2C629812)&amp;pageNumber=7&amp;targetEl=profilelink&amp;position=3&amp;trk=lss-serp-result-lead_photo</t>
  </si>
  <si>
    <t>Ingrid Regina Stabb</t>
  </si>
  <si>
    <t>HR West &amp; NCHRA (Northern California Human Resources Association)</t>
  </si>
  <si>
    <t>Associate Vice President, Marketing &amp; Membership</t>
  </si>
  <si>
    <t>https://www.linkedin.com/sales/profile/943023,646I,NAME_SEARCH?moduleKey=peopleSearchResults&amp;pageKey=sales-search3-people-refinement&amp;contextId=635D3E904723061580FE6AF00A2B0000&amp;requestId=8f2b0898-f626-4a66-a389-bcbc1a24e886&amp;action=CLICK&amp;target=urn%3Ali%3AsalesLead%3A(-1%2C943023)&amp;pageNumber=7&amp;targetEl=profilelink&amp;position=4&amp;trk=lss-serp-result-lead_photo</t>
  </si>
  <si>
    <t>Reina Lingle, ICP</t>
  </si>
  <si>
    <t>Tier4 Advisors - The Data Center and Telecom Experts</t>
  </si>
  <si>
    <t>https://www.linkedin.com/sales/profile/192802875,NUFx,NAME_SEARCH?moduleKey=peopleSearchResults&amp;pageKey=sales-search3-people-refinement&amp;contextId=635D3E904723061580FE6AF00A2B0000&amp;requestId=8f2b0898-f626-4a66-a389-bcbc1a24e886&amp;action=CLICK&amp;target=urn%3Ali%3AsalesLead%3A(-1%2C192802875)&amp;pageNumber=7&amp;targetEl=profilelink&amp;position=5&amp;trk=lss-serp-result-lead_photo</t>
  </si>
  <si>
    <t>Jerrod Washington</t>
  </si>
  <si>
    <t>Hauls.com</t>
  </si>
  <si>
    <t>https://www.linkedin.com/sales/profile/75437823,3P-_,NAME_SEARCH?moduleKey=peopleSearchResults&amp;pageKey=sales-search3-people-refinement&amp;contextId=635D3E904723061580FE6AF00A2B0000&amp;requestId=8f2b0898-f626-4a66-a389-bcbc1a24e886&amp;action=CLICK&amp;target=urn%3Ali%3AsalesLead%3A(-1%2C75437823)&amp;pageNumber=7&amp;targetEl=profilelink&amp;position=6&amp;trk=lss-serp-result-lead_photo</t>
  </si>
  <si>
    <t>Shawn Patrick</t>
  </si>
  <si>
    <t>Descartes Labs</t>
  </si>
  <si>
    <t>Santa Fe, New Mexico Area</t>
  </si>
  <si>
    <t>https://www.linkedin.com/sales/profile/26136406,UOab,NAME_SEARCH?moduleKey=peopleSearchResults&amp;pageKey=sales-search3-people-refinement&amp;contextId=635D3E904723061580FE6AF00A2B0000&amp;requestId=8f2b0898-f626-4a66-a389-bcbc1a24e886&amp;action=CLICK&amp;target=urn%3Ali%3AsalesLead%3A(-1%2C26136406)&amp;pageNumber=7&amp;targetEl=profilelink&amp;position=7&amp;trk=lss-serp-result-lead_photo</t>
  </si>
  <si>
    <t>Sab Kanaujia</t>
  </si>
  <si>
    <t>On Pepper</t>
  </si>
  <si>
    <t>https://www.linkedin.com/sales/profile/102692,hgD1,NAME_SEARCH?moduleKey=peopleSearchResults&amp;pageKey=sales-search3-people-refinement&amp;contextId=635D3E904723061580FE6AF00A2B0000&amp;requestId=8f2b0898-f626-4a66-a389-bcbc1a24e886&amp;action=CLICK&amp;target=urn%3Ali%3AsalesLead%3A(-1%2C102692)&amp;pageNumber=7&amp;targetEl=profilelink&amp;position=11&amp;trk=lss-serp-result-lead_photo</t>
  </si>
  <si>
    <t>Armen Avedissian</t>
  </si>
  <si>
    <t>Comparably</t>
  </si>
  <si>
    <t>https://www.linkedin.com/sales/profile/700974,u6Z8,NAME_SEARCH?moduleKey=peopleSearchResults&amp;pageKey=sales-search3-people-refinement&amp;contextId=635D3E904723061580FE6AF00A2B0000&amp;requestId=8f2b0898-f626-4a66-a389-bcbc1a24e886&amp;action=CLICK&amp;target=urn%3Ali%3AsalesLead%3A(-1%2C700974)&amp;pageNumber=7&amp;targetEl=profilelink&amp;position=13&amp;trk=lss-serp-result-lead_photo</t>
  </si>
  <si>
    <t>https://www.linkedin.com/sales/profile/337798495,_c_Z,NAME_SEARCH?moduleKey=peopleSearchResults&amp;pageKey=sales-search3-people-refinement&amp;contextId=635D3E904723061580FE6AF00A2B0000&amp;requestId=8f2b0898-f626-4a66-a389-bcbc1a24e886&amp;action=CLICK&amp;target=urn%3Ali%3AsalesLead%3A(-1%2C337798495)&amp;pageNumber=7&amp;targetEl=profilelink&amp;position=14&amp;trk=lss-serp-result-lead_photo</t>
  </si>
  <si>
    <t>Freddy Mini</t>
  </si>
  <si>
    <t>AgendiZe</t>
  </si>
  <si>
    <t>Board position, Chief Marketing Officer</t>
  </si>
  <si>
    <t>https://www.linkedin.com/sales/profile/77555,DOYM,NAME_SEARCH?moduleKey=peopleSearchResults&amp;pageKey=sales-search3-people-refinement&amp;contextId=635D3E904723061580FE6AF00A2B0000&amp;requestId=8f2b0898-f626-4a66-a389-bcbc1a24e886&amp;action=CLICK&amp;target=urn%3Ali%3AsalesLead%3A(-1%2C77555)&amp;pageNumber=7&amp;targetEl=profilelink&amp;position=15&amp;trk=lss-serp-result-lead_photo</t>
  </si>
  <si>
    <t>https://www.linkedin.com/sales/profile/829802,Rm8N,NAME_SEARCH?moduleKey=peopleSearchResults&amp;pageKey=sales-search3-people-refinement&amp;contextId=635D3E904723061580FE6AF00A2B0000&amp;requestId=8f2b0898-f626-4a66-a389-bcbc1a24e886&amp;action=CLICK&amp;target=urn%3Ali%3AsalesLead%3A(-1%2C829802)&amp;pageNumber=7&amp;targetEl=profilelink&amp;position=18&amp;trk=lss-serp-result-lead_photo</t>
  </si>
  <si>
    <t>https://www.linkedin.com/sales/profile/41770578,1pjK,NAME_SEARCH?moduleKey=peopleSearchResults&amp;pageKey=sales-search3-people-refinement&amp;contextId=635D3E904723061580FE6AF00A2B0000&amp;requestId=8f2b0898-f626-4a66-a389-bcbc1a24e886&amp;action=CLICK&amp;target=urn%3Ali%3AsalesLead%3A(-1%2C41770578)&amp;pageNumber=7&amp;targetEl=profilelink&amp;position=21&amp;trk=lss-serp-result-lead_photo</t>
  </si>
  <si>
    <t>Charles Runyan</t>
  </si>
  <si>
    <t>Charles Runyan Enterprises, LLC</t>
  </si>
  <si>
    <t>WordPress Web Development, WooCommerce, SEO, Internet Marketing and Social Media Consultant</t>
  </si>
  <si>
    <t>Greater Grand Rapids, Michigan Area</t>
  </si>
  <si>
    <t>https://www.linkedin.com/sales/profile/50289811,0kfO,NAME_SEARCH?moduleKey=peopleSearchResults&amp;pageKey=sales-search3-people-refinement&amp;contextId=635D3E904723061580FE6AF00A2B0000&amp;requestId=8f2b0898-f626-4a66-a389-bcbc1a24e886&amp;action=CLICK&amp;target=urn%3Ali%3AsalesLead%3A(-1%2C50289811)&amp;pageNumber=7&amp;targetEl=profilelink&amp;position=22&amp;trk=lss-serp-result-lead_photo</t>
  </si>
  <si>
    <t>Skaling</t>
  </si>
  <si>
    <t>https://www.linkedin.com/sales/profile/15321040,fdTX,NAME_SEARCH?moduleKey=peopleSearchResults&amp;pageKey=sales-search3-people-refinement&amp;contextId=635D3E904723061580FE6AF00A2B0000&amp;requestId=8f2b0898-f626-4a66-a389-bcbc1a24e886&amp;action=CLICK&amp;target=urn%3Ali%3AsalesLead%3A(-1%2C15321040)&amp;pageNumber=7&amp;targetEl=profilelink&amp;position=24&amp;trk=lss-serp-result-lead_photo</t>
  </si>
  <si>
    <t>jskaling@eagleinvsys.com</t>
  </si>
  <si>
    <t>Marc Ramos</t>
  </si>
  <si>
    <t>BNY Mellon | Eagle Investment Systems</t>
  </si>
  <si>
    <t>SplashBI On-Demand Reporting and BI</t>
  </si>
  <si>
    <t>FreeeUp.com</t>
  </si>
  <si>
    <t>https://www.linkedin.com/sales/profile/1700782,5jID,NAME_SEARCH?moduleKey=peopleSearchResults&amp;pageKey=sales-search3-people-refinement&amp;contextId=635D3E904723061580FE6AF00A2B0000&amp;requestId=44b55c8c-6dac-46de-9edc-5e1a2617d352&amp;action=CLICK&amp;target=urn%3Ali%3AsalesLead%3A(-1%2C1700782)&amp;pageNumber=8&amp;targetEl=profilelink&amp;position=2&amp;trk=lss-serp-result-lead_photo</t>
  </si>
  <si>
    <t>Katie Cushmore</t>
  </si>
  <si>
    <t>Democracy.com</t>
  </si>
  <si>
    <t>https://www.linkedin.com/pub/jeremy-skaling/3/7b4/258</t>
  </si>
  <si>
    <t>Tue Jan 02 2018 05:59:45</t>
  </si>
  <si>
    <t>https://www.linkedin.com/sales/profile/4064322,g1L0,NAME_SEARCH?moduleKey=peopleSearchResults&amp;pageKey=sales-search3-people-refinement&amp;contextId=635D3E904723061580FE6AF00A2B0000&amp;requestId=44b55c8c-6dac-46de-9edc-5e1a2617d352&amp;action=CLICK&amp;target=urn%3Ali%3AsalesLead%3A(-1%2C4064322)&amp;pageNumber=8&amp;targetEl=profilelink&amp;position=4&amp;trk=lss-serp-result-lead_photo</t>
  </si>
  <si>
    <t>Wellesley</t>
  </si>
  <si>
    <t>Mike Darne</t>
  </si>
  <si>
    <t>45 William Street</t>
  </si>
  <si>
    <t>UpsideDoor</t>
  </si>
  <si>
    <t>(781) 943-2200</t>
  </si>
  <si>
    <t>https://www.linkedin.com/sales/profile/5578449,JU7s,NAME_SEARCH?moduleKey=peopleSearchResults&amp;pageKey=sales-search3-people-refinement&amp;contextId=635D3E904723061580FE6AF00A2B0000&amp;requestId=44b55c8c-6dac-46de-9edc-5e1a2617d352&amp;action=CLICK&amp;target=urn%3Ali%3AsalesLead%3A(-1%2C5578449)&amp;pageNumber=8&amp;targetEl=profilelink&amp;position=5&amp;trk=lss-serp-result-lead_photo</t>
  </si>
  <si>
    <t>Josh Sitzer</t>
  </si>
  <si>
    <t>Unanimous A.I.</t>
  </si>
  <si>
    <t>https://www.linkedin.com/sales/profile/4126154,JVT1,NAME_SEARCH?moduleKey=peopleSearchResults&amp;pageKey=sales-search3-people-refinement&amp;contextId=635D3E904723061580FE6AF00A2B0000&amp;requestId=44b55c8c-6dac-46de-9edc-5e1a2617d352&amp;action=CLICK&amp;target=urn%3Ali%3AsalesLead%3A(-1%2C4126154)&amp;pageNumber=8&amp;targetEl=profilelink&amp;position=7&amp;trk=lss-serp-result-lead_photo</t>
  </si>
  <si>
    <t>Sage Osterfeld</t>
  </si>
  <si>
    <t>Site 1001, Inc.</t>
  </si>
  <si>
    <t>https://www.linkedin.com/sales/profile/2283341,-jaW,NAME_SEARCH?moduleKey=peopleSearchResults&amp;pageKey=sales-search3-people-refinement&amp;contextId=635D3E904723061580FE6AF00A2B0000&amp;requestId=44b55c8c-6dac-46de-9edc-5e1a2617d352&amp;action=CLICK&amp;target=urn%3Ali%3AsalesLead%3A(-1%2C2283341)&amp;pageNumber=8&amp;targetEl=profilelink&amp;position=8&amp;trk=lss-serp-result-lead_photo</t>
  </si>
  <si>
    <t>Amy Ferretti</t>
  </si>
  <si>
    <t>Redox</t>
  </si>
  <si>
    <t>https://www.linkedin.com/sales/profile/10401928,mPdj,NAME_SEARCH?moduleKey=peopleSearchResults&amp;pageKey=sales-search3-people-refinement&amp;contextId=635D3E904723061580FE6AF00A2B0000&amp;requestId=44b55c8c-6dac-46de-9edc-5e1a2617d352&amp;action=CLICK&amp;target=urn%3Ali%3AsalesLead%3A(-1%2C10401928)&amp;pageNumber=8&amp;targetEl=profilelink&amp;position=10&amp;trk=lss-serp-result-lead_photo</t>
  </si>
  <si>
    <t>Linda Werner</t>
  </si>
  <si>
    <t>CBOE Vest</t>
  </si>
  <si>
    <t>https://www.linkedin.com/sales/profile/15123020,LNfK,NAME_SEARCH?moduleKey=peopleSearchResults&amp;pageKey=sales-search3-people-refinement&amp;contextId=635D3E904723061580FE6AF00A2B0000&amp;requestId=44b55c8c-6dac-46de-9edc-5e1a2617d352&amp;action=CLICK&amp;target=urn%3Ali%3AsalesLead%3A(-1%2C15123020)&amp;pageNumber=8&amp;targetEl=profilelink&amp;position=13&amp;trk=lss-serp-result-lead_photo</t>
  </si>
  <si>
    <t>Steve Nielsen</t>
  </si>
  <si>
    <t>aspectLED</t>
  </si>
  <si>
    <t>nerd.me</t>
  </si>
  <si>
    <t>https://www.linkedin.com/sales/profile/21563604,mK5f,NAME_SEARCH?moduleKey=peopleSearchResults&amp;pageKey=sales-search3-people-refinement&amp;contextId=635D3E904723061580FE6AF00A2B0000&amp;requestId=44b55c8c-6dac-46de-9edc-5e1a2617d352&amp;action=CLICK&amp;target=urn%3Ali%3AsalesLead%3A(-1%2C21563604)&amp;pageNumber=8&amp;targetEl=profilelink&amp;position=15&amp;trk=lss-serp-result-lead_photo</t>
  </si>
  <si>
    <t>Alex Kam</t>
  </si>
  <si>
    <t>https://www.linkedin.com/sales/profile/9760271,YsSA,NAME_SEARCH?moduleKey=peopleSearchResults&amp;pageKey=sales-search3-people-refinement&amp;contextId=635D3E904723061580FE6AF00A2B0000&amp;requestId=44b55c8c-6dac-46de-9edc-5e1a2617d352&amp;action=CLICK&amp;target=urn%3Ali%3AsalesLead%3A(-1%2C9760271)&amp;pageNumber=8&amp;targetEl=profilelink&amp;position=17&amp;trk=lss-serp-result-lead_photo</t>
  </si>
  <si>
    <t>Chris Guest</t>
  </si>
  <si>
    <t>Topology Eyewear</t>
  </si>
  <si>
    <t>Chief Marketing &amp; Growth Officer</t>
  </si>
  <si>
    <t>https://www.linkedin.com/sales/profile/7848069,fjqW,NAME_SEARCH?moduleKey=peopleSearchResults&amp;pageKey=sales-search3-people-refinement&amp;contextId=635D3E904723061580FE6AF00A2B0000&amp;requestId=44b55c8c-6dac-46de-9edc-5e1a2617d352&amp;action=CLICK&amp;target=urn%3Ali%3AsalesLead%3A(-1%2C7848069)&amp;pageNumber=8&amp;targetEl=profilelink&amp;position=18&amp;trk=lss-serp-result-lead_photo</t>
  </si>
  <si>
    <t>Tina Kelly</t>
  </si>
  <si>
    <t>Casual Astronaut</t>
  </si>
  <si>
    <t>https://www.linkedin.com/sales/profile/17582336,6dnY,NAME_SEARCH?moduleKey=peopleSearchResults&amp;pageKey=sales-search3-people-refinement&amp;contextId=635D3E904723061580FE6AF00A2B0000&amp;requestId=9a1472b2-2f63-4685-bc41-0c3d8ecfafda&amp;action=CLICK&amp;target=urn%3Ali%3AsalesLead%3A(-1%2C17582336)&amp;pageNumber=9&amp;targetEl=profilelink&amp;position=2&amp;trk=lss-serp-result-lead_photo</t>
  </si>
  <si>
    <t>Brenda Hetrick</t>
  </si>
  <si>
    <t>Matrix Solutions</t>
  </si>
  <si>
    <t>https://www.linkedin.com/sales/profile/28499301,QmIO,NAME_SEARCH?moduleKey=peopleSearchResults&amp;pageKey=sales-search3-people-refinement&amp;contextId=635D3E904723061580FE6AF00A2B0000&amp;requestId=9a1472b2-2f63-4685-bc41-0c3d8ecfafda&amp;action=CLICK&amp;target=urn%3Ali%3AsalesLead%3A(-1%2C28499301)&amp;pageNumber=9&amp;targetEl=profilelink&amp;position=5&amp;trk=lss-serp-result-lead_photo</t>
  </si>
  <si>
    <t>Rosemary Staltare</t>
  </si>
  <si>
    <t>Creating Revolutions</t>
  </si>
  <si>
    <t>Dhiraj</t>
  </si>
  <si>
    <t>Sehgal</t>
  </si>
  <si>
    <t>https://www.linkedin.com/sales/profile/8134719,ap6W,NAME_SEARCH?moduleKey=peopleSearchResults&amp;pageKey=sales-search3-people-refinement&amp;contextId=635D3E904723061580FE6AF00A2B0000&amp;requestId=9a1472b2-2f63-4685-bc41-0c3d8ecfafda&amp;action=CLICK&amp;target=urn%3Ali%3AsalesLead%3A(-1%2C8134719)&amp;pageNumber=9&amp;targetEl=profilelink&amp;position=6&amp;trk=lss-serp-result-lead_photo</t>
  </si>
  <si>
    <t>Kristi Perdue Hinkle</t>
  </si>
  <si>
    <t>VaporStream, Inc.</t>
  </si>
  <si>
    <t>dialecticsims.com</t>
  </si>
  <si>
    <t>https://www.linkedin.com/sales/profile/3005614,HAmo,NAME_SEARCH?moduleKey=peopleSearchResults&amp;pageKey=sales-search3-people-refinement&amp;contextId=635D3E904723061580FE6AF00A2B0000&amp;requestId=9a1472b2-2f63-4685-bc41-0c3d8ecfafda&amp;action=CLICK&amp;target=urn%3Ali%3AsalesLead%3A(-1%2C3005614)&amp;pageNumber=9&amp;targetEl=profilelink&amp;position=7&amp;trk=lss-serp-result-lead_photo</t>
  </si>
  <si>
    <t>Brian Erickson</t>
  </si>
  <si>
    <t>Cardwell Beach</t>
  </si>
  <si>
    <t>https://www.linkedin.com/sales/profile/7607005,MVG8,NAME_SEARCH?moduleKey=peopleSearchResults&amp;pageKey=sales-search3-people-refinement&amp;contextId=635D3E904723061580FE6AF00A2B0000&amp;requestId=9a1472b2-2f63-4685-bc41-0c3d8ecfafda&amp;action=CLICK&amp;target=urn%3Ali%3AsalesLead%3A(-1%2C7607005)&amp;pageNumber=9&amp;targetEl=profilelink&amp;position=8&amp;trk=lss-serp-result-lead_photo</t>
  </si>
  <si>
    <t>Cheryl Hardy</t>
  </si>
  <si>
    <t>Resource Edge</t>
  </si>
  <si>
    <t>Chief Marketing Officer (Active)</t>
  </si>
  <si>
    <t>https://www.linkedin.com/sales/profile/1453330,u7De,NAME_SEARCH?moduleKey=peopleSearchResults&amp;pageKey=sales-search3-people-refinement&amp;contextId=635D3E904723061580FE6AF00A2B0000&amp;requestId=9a1472b2-2f63-4685-bc41-0c3d8ecfafda&amp;action=CLICK&amp;target=urn%3Ali%3AsalesLead%3A(-1%2C1453330)&amp;pageNumber=9&amp;targetEl=profilelink&amp;position=14&amp;trk=lss-serp-result-lead_photo</t>
  </si>
  <si>
    <t>Gad Cohen</t>
  </si>
  <si>
    <t>Evolven Software</t>
  </si>
  <si>
    <t>https://www.linkedin.com/sales/profile/115544,Nj_q,NAME_SEARCH?moduleKey=peopleSearchResults&amp;pageKey=sales-search3-people-refinement&amp;contextId=635D3E904723061580FE6AF00A2B0000&amp;requestId=f8f5605d-4fcb-4885-b96f-baf2da83ed0b&amp;action=CLICK&amp;target=urn%3Ali%3AsalesLead%3A(-1%2C115544)&amp;pageNumber=10&amp;targetEl=profilelink&amp;position=0&amp;trk=lss-serp-result-lead_photo</t>
  </si>
  <si>
    <t>Jennifer Troxell</t>
  </si>
  <si>
    <t>OpenLegacy</t>
  </si>
  <si>
    <t>https://www.linkedin.com/sales/profile/1202623,6IJ3,NAME_SEARCH?moduleKey=peopleSearchResults&amp;pageKey=sales-search3-people-refinement&amp;contextId=635D3E904723061580FE6AF00A2B0000&amp;requestId=f8f5605d-4fcb-4885-b96f-baf2da83ed0b&amp;action=CLICK&amp;target=urn%3Ali%3AsalesLead%3A(-1%2C1202623)&amp;pageNumber=10&amp;targetEl=profilelink&amp;position=5&amp;trk=lss-serp-result-lead_photo</t>
  </si>
  <si>
    <t>Joe Rowett</t>
  </si>
  <si>
    <t>Velox Media</t>
  </si>
  <si>
    <t>President / Chief Marketing Officer</t>
  </si>
  <si>
    <t>https://www.linkedin.com/sales/profile/11133853,45H4,NAME_SEARCH?moduleKey=peopleSearchResults&amp;pageKey=sales-search3-people-refinement&amp;contextId=635D3E904723061580FE6AF00A2B0000&amp;requestId=f8f5605d-4fcb-4885-b96f-baf2da83ed0b&amp;action=CLICK&amp;target=urn%3Ali%3AsalesLead%3A(-1%2C11133853)&amp;pageNumber=10&amp;targetEl=profilelink&amp;position=7&amp;trk=lss-serp-result-lead_photo</t>
  </si>
  <si>
    <t>Kevin Rice</t>
  </si>
  <si>
    <t>Hathway</t>
  </si>
  <si>
    <t>San Luis Obispo, California Area</t>
  </si>
  <si>
    <t>karen.clark@thredup.com</t>
  </si>
  <si>
    <t>https://www.linkedin.com/sales/profile/12360278,b-YS,NAME_SEARCH?moduleKey=peopleSearchResults&amp;pageKey=sales-search3-people-refinement&amp;contextId=635D3E904723061580FE6AF00A2B0000&amp;requestId=f8f5605d-4fcb-4885-b96f-baf2da83ed0b&amp;action=CLICK&amp;target=urn%3Ali%3AsalesLead%3A(-1%2C12360278)&amp;pageNumber=10&amp;targetEl=profilelink&amp;position=8&amp;trk=lss-serp-result-lead_photo</t>
  </si>
  <si>
    <t>Meagan Kirkpatrick</t>
  </si>
  <si>
    <t>Funraise Inc</t>
  </si>
  <si>
    <t>preferhired.com</t>
  </si>
  <si>
    <t>https://www.linkedin.com/sales/profile/13894043,FcWU,NAME_SEARCH?moduleKey=peopleSearchResults&amp;pageKey=sales-search3-people-refinement&amp;contextId=635D3E904723061580FE6AF00A2B0000&amp;requestId=f8f5605d-4fcb-4885-b96f-baf2da83ed0b&amp;action=CLICK&amp;target=urn%3Ali%3AsalesLead%3A(-1%2C13894043)&amp;pageNumber=10&amp;targetEl=profilelink&amp;position=10&amp;trk=lss-serp-result-lead_photo</t>
  </si>
  <si>
    <t>Jim Gregoire</t>
  </si>
  <si>
    <t>Openbay</t>
  </si>
  <si>
    <t>https://www.linkedin.com/pub/karen-clark/a/7a8/402</t>
  </si>
  <si>
    <t>Tue Jan 02 2018 06:00:01</t>
  </si>
  <si>
    <t>https://www.linkedin.com/sales/profile/966031,5eYy,NAME_SEARCH?moduleKey=peopleSearchResults&amp;pageKey=sales-search3-people-refinement&amp;contextId=635D3E904723061580FE6AF00A2B0000&amp;requestId=f8f5605d-4fcb-4885-b96f-baf2da83ed0b&amp;action=CLICK&amp;target=urn%3Ali%3AsalesLead%3A(-1%2C966031)&amp;pageNumber=10&amp;targetEl=profilelink&amp;position=11&amp;trk=lss-serp-result-lead_photo</t>
  </si>
  <si>
    <t>Ro Bhatia</t>
  </si>
  <si>
    <t>Limelight - The Intelligent E-commerce Platform</t>
  </si>
  <si>
    <t>https://www.linkedin.com/sales/profile/485511607,Z33W,NAME_SEARCH?moduleKey=peopleSearchResults&amp;pageKey=sales-search3-people-refinement&amp;contextId=635D3E904723061580FE6AF00A2B0000&amp;requestId=f8f5605d-4fcb-4885-b96f-baf2da83ed0b&amp;action=CLICK&amp;target=urn%3Ali%3AsalesLead%3A(-1%2C485511607)&amp;pageNumber=10&amp;targetEl=profilelink&amp;position=15&amp;trk=lss-serp-result-lead_photo</t>
  </si>
  <si>
    <t>Matthew De Fede - Real Estate Broker</t>
  </si>
  <si>
    <t>Realty Executives Elite Homes</t>
  </si>
  <si>
    <t>Broker/Owner &amp; Chief Digital Marketing Officer</t>
  </si>
  <si>
    <t>https://www.linkedin.com/sales/profile/7171606,v-1Z,NAME_SEARCH?moduleKey=peopleSearchResults&amp;pageKey=sales-search3-people-refinement&amp;contextId=635D3E904723061580FE6AF00A2B0000&amp;requestId=f8f5605d-4fcb-4885-b96f-baf2da83ed0b&amp;action=CLICK&amp;target=urn%3Ali%3AsalesLead%3A(-1%2C7171606)&amp;pageNumber=10&amp;targetEl=profilelink&amp;position=17&amp;trk=lss-serp-result-lead_photo</t>
  </si>
  <si>
    <t>Elizabeth Sima-Eichler</t>
  </si>
  <si>
    <t>Bento Box LLC</t>
  </si>
  <si>
    <t>https://www.linkedin.com/sales/profile/103374159,QwjS,NAME_SEARCH?moduleKey=peopleSearchResults&amp;pageKey=sales-search3-people-refinement&amp;contextId=635D3E904723061580FE6AF00A2B0000&amp;requestId=f8f5605d-4fcb-4885-b96f-baf2da83ed0b&amp;action=CLICK&amp;target=urn%3Ali%3AsalesLead%3A(-1%2C103374159)&amp;pageNumber=10&amp;targetEl=profilelink&amp;position=18&amp;trk=lss-serp-result-lead_photo</t>
  </si>
  <si>
    <t>https://www.linkedin.com/sales/profile/763307,g_kV,NAME_SEARCH?moduleKey=peopleSearchResults&amp;pageKey=sales-search3-people-refinement&amp;contextId=635D3E904723061580FE6AF00A2B0000&amp;requestId=f8f5605d-4fcb-4885-b96f-baf2da83ed0b&amp;action=CLICK&amp;target=urn%3Ali%3AsalesLead%3A(-1%2C763307)&amp;pageNumber=10&amp;targetEl=profilelink&amp;position=20&amp;trk=lss-serp-result-lead_photo</t>
  </si>
  <si>
    <t>Calvin Smith</t>
  </si>
  <si>
    <t>Sabor</t>
  </si>
  <si>
    <t>https://www.linkedin.com/sales/profile/25622013,Di1C,NAME_SEARCH?moduleKey=peopleSearchResults&amp;pageKey=sales-search3-people-refinement&amp;contextId=635D3E904723061580FE6AF00A2B0000&amp;requestId=f8f5605d-4fcb-4885-b96f-baf2da83ed0b&amp;action=CLICK&amp;target=urn%3Ali%3AsalesLead%3A(-1%2C25622013)&amp;pageNumber=10&amp;targetEl=profilelink&amp;position=21&amp;trk=lss-serp-result-lead_photo</t>
  </si>
  <si>
    <t>Wayne Applehans</t>
  </si>
  <si>
    <t>BlueModus, Digital Marketing Technology Agency</t>
  </si>
  <si>
    <t>Chief Marketing Officer and Digital Strategist</t>
  </si>
  <si>
    <t>Gaetan</t>
  </si>
  <si>
    <t>Castelein</t>
  </si>
  <si>
    <t>gaetan.castelein@cohesity.com</t>
  </si>
  <si>
    <t>https://www.linkedin.com/sales/profile/2721705,jbaK,NAME_SEARCH?moduleKey=peopleSearchResults&amp;pageKey=sales-search3-people-refinement&amp;contextId=635D3E904723061580FE6AF00A2B0000&amp;requestId=6c3bd9ec-b992-4a39-bcdf-e1c024598102&amp;action=CLICK&amp;target=urn%3Ali%3AsalesLead%3A(-1%2C2721705)&amp;pageNumber=11&amp;targetEl=profilelink&amp;position=18&amp;trk=lss-serp-result-lead_photo</t>
  </si>
  <si>
    <t>Jeff VanDrimmelen, MBA</t>
  </si>
  <si>
    <t>vSpatial</t>
  </si>
  <si>
    <t>Senior Director of Marketing</t>
  </si>
  <si>
    <t>outdoorsy.com</t>
  </si>
  <si>
    <t>https://www.linkedin.com/sales/profile/6509242,BFsk,NAME_SEARCH?moduleKey=peopleSearchResults&amp;pageKey=sales-search3-people-refinement&amp;contextId=635D3E904723061580FE6AF00A2B0000&amp;requestId=6c3bd9ec-b992-4a39-bcdf-e1c024598102&amp;action=CLICK&amp;target=urn%3Ali%3AsalesLead%3A(-1%2C6509242)&amp;pageNumber=11&amp;targetEl=profilelink&amp;position=24&amp;trk=lss-serp-result-lead_photo</t>
  </si>
  <si>
    <t>Diane Bernard</t>
  </si>
  <si>
    <t>The Bernard Group</t>
  </si>
  <si>
    <t>https://www.linkedin.com/pub/gaetan-castelein/0/15b/932</t>
  </si>
  <si>
    <t>Tue Jan 02 2018 06:00:08</t>
  </si>
  <si>
    <t>https://www.linkedin.com/sales/profile/1862831,cSjb,NAME_SEARCH?moduleKey=peopleSearchResults&amp;pageKey=sales-search3-people-refinement&amp;contextId=635D3E904723061580FE6AF00A2B0000&amp;requestId=f36955af-c5b2-4466-b318-3323034e4027&amp;action=CLICK&amp;target=urn%3Ali%3AsalesLead%3A(-1%2C1862831)&amp;pageNumber=12&amp;targetEl=profilelink&amp;position=0&amp;trk=lss-serp-result-lead_photo</t>
  </si>
  <si>
    <t>https://www.linkedin.com/sales/profile/3558631,9pG6,NAME_SEARCH?moduleKey=peopleSearchResults&amp;pageKey=sales-search3-people-refinement&amp;contextId=635D3E904723061580FE6AF00A2B0000&amp;requestId=f36955af-c5b2-4466-b318-3323034e4027&amp;action=CLICK&amp;target=urn%3Ali%3AsalesLead%3A(-1%2C3558631)&amp;pageNumber=12&amp;targetEl=profilelink&amp;position=1&amp;trk=lss-serp-result-lead_photo</t>
  </si>
  <si>
    <t>https://www.linkedin.com/sales/profile/6259422,eaLZ,NAME_SEARCH?moduleKey=peopleSearchResults&amp;pageKey=sales-search3-people-refinement&amp;contextId=635D3E904723061580FE6AF00A2B0000&amp;requestId=f36955af-c5b2-4466-b318-3323034e4027&amp;action=CLICK&amp;target=urn%3Ali%3AsalesLead%3A(-1%2C6259422)&amp;pageNumber=12&amp;targetEl=profilelink&amp;position=3&amp;trk=lss-serp-result-lead_photo</t>
  </si>
  <si>
    <t>Sandra Zoratti</t>
  </si>
  <si>
    <t>The Marketer Network</t>
  </si>
  <si>
    <t>CMO and co-Founder</t>
  </si>
  <si>
    <t>https://www.linkedin.com/sales/profile/3443131,0OGA,NAME_SEARCH?moduleKey=peopleSearchResults&amp;pageKey=sales-search3-people-refinement&amp;contextId=635D3E904723061580FE6AF00A2B0000&amp;requestId=f36955af-c5b2-4466-b318-3323034e4027&amp;action=CLICK&amp;target=urn%3Ali%3AsalesLead%3A(-1%2C3443131)&amp;pageNumber=12&amp;targetEl=profilelink&amp;position=6&amp;trk=lss-serp-result-lead_photo</t>
  </si>
  <si>
    <t>Catherine Franklin</t>
  </si>
  <si>
    <t>SEOwhat.com Inc</t>
  </si>
  <si>
    <t>Chief Digital Marketing &amp; Operations |  SEO Vetern | Founder of SEOwhat.com</t>
  </si>
  <si>
    <t>https://www.linkedin.com/sales/profile/12995330,7ged,NAME_SEARCH?moduleKey=peopleSearchResults&amp;pageKey=sales-search3-people-refinement&amp;contextId=635D3E904723061580FE6AF00A2B0000&amp;requestId=f36955af-c5b2-4466-b318-3323034e4027&amp;action=CLICK&amp;target=urn%3Ali%3AsalesLead%3A(-1%2C12995330)&amp;pageNumber=12&amp;targetEl=profilelink&amp;position=7&amp;trk=lss-serp-result-lead_photo</t>
  </si>
  <si>
    <t>Mary Anne Keegan</t>
  </si>
  <si>
    <t>AlertGPS</t>
  </si>
  <si>
    <t>https://www.linkedin.com/sales/profile/142946463,e-dU,NAME_SEARCH?moduleKey=peopleSearchResults&amp;pageKey=sales-search3-people-refinement&amp;contextId=635D3E904723061580FE6AF00A2B0000&amp;requestId=f36955af-c5b2-4466-b318-3323034e4027&amp;action=CLICK&amp;target=urn%3Ali%3AsalesLead%3A(-1%2C142946463)&amp;pageNumber=12&amp;targetEl=profilelink&amp;position=9&amp;trk=lss-serp-result-lead_photo</t>
  </si>
  <si>
    <t>Janette</t>
  </si>
  <si>
    <t>https://www.linkedin.com/sales/profile/8096334,pm-u,NAME_SEARCH?moduleKey=peopleSearchResults&amp;pageKey=sales-search3-people-refinement&amp;contextId=635D3E904723061580FE6AF00A2B0000&amp;requestId=f36955af-c5b2-4466-b318-3323034e4027&amp;action=CLICK&amp;target=urn%3Ali%3AsalesLead%3A(-1%2C8096334)&amp;pageNumber=12&amp;targetEl=profilelink&amp;position=10&amp;trk=lss-serp-result-lead_photo</t>
  </si>
  <si>
    <t>Kosior</t>
  </si>
  <si>
    <t>kosiorj@sisense.com</t>
  </si>
  <si>
    <t>Louise Conroy-Callagy</t>
  </si>
  <si>
    <t>Sisense</t>
  </si>
  <si>
    <t>burtcorp.com</t>
  </si>
  <si>
    <t>https://www.linkedin.com/sales/profile/7140014,enNG,NAME_SEARCH?moduleKey=peopleSearchResults&amp;pageKey=sales-search3-people-refinement&amp;contextId=635D3E904723061580FE6AF00A2B0000&amp;requestId=f36955af-c5b2-4466-b318-3323034e4027&amp;action=CLICK&amp;target=urn%3Ali%3AsalesLead%3A(-1%2C7140014)&amp;pageNumber=12&amp;targetEl=profilelink&amp;position=11&amp;trk=lss-serp-result-lead_photo</t>
  </si>
  <si>
    <t>https://www.linkedin.com/pub/janette-kosior/2/515/249</t>
  </si>
  <si>
    <t>Tue Jan 02 2018 06:00:15</t>
  </si>
  <si>
    <t>https://www.linkedin.com/sales/profile/3410,cK0E,NAME_SEARCH?moduleKey=peopleSearchResults&amp;pageKey=sales-search3-people-refinement&amp;contextId=635D3E904723061580FE6AF00A2B0000&amp;requestId=f36955af-c5b2-4466-b318-3323034e4027&amp;action=CLICK&amp;target=urn%3Ali%3AsalesLead%3A(-1%2C3410)&amp;pageNumber=12&amp;targetEl=profilelink&amp;position=12&amp;trk=lss-serp-result-lead_photo</t>
  </si>
  <si>
    <t>88 Pine Street</t>
  </si>
  <si>
    <t>(646) 432-1507</t>
  </si>
  <si>
    <t>https://www.linkedin.com/sales/profile/3596316,Ie1-,NAME_SEARCH?moduleKey=peopleSearchResults&amp;pageKey=sales-search3-people-refinement&amp;contextId=635D3E904723061580FE6AF00A2B0000&amp;requestId=f36955af-c5b2-4466-b318-3323034e4027&amp;action=CLICK&amp;target=urn%3Ali%3AsalesLead%3A(-1%2C3596316)&amp;pageNumber=12&amp;targetEl=profilelink&amp;position=15&amp;trk=lss-serp-result-lead_photo</t>
  </si>
  <si>
    <t>​​​​​​​​​​​​​Michael Kilty​​​​​​​</t>
  </si>
  <si>
    <t>AIVRLabs</t>
  </si>
  <si>
    <t xml:space="preserve">Founder - Chief Growth Officer/Chief Marketing Officer </t>
  </si>
  <si>
    <t>https://www.linkedin.com/sales/profile/20831688,V9MU,NAME_SEARCH?moduleKey=peopleSearchResults&amp;pageKey=sales-search3-people-refinement&amp;contextId=635D3E904723061580FE6AF00A2B0000&amp;requestId=f36955af-c5b2-4466-b318-3323034e4027&amp;action=CLICK&amp;target=urn%3Ali%3AsalesLead%3A(-1%2C20831688)&amp;pageNumber=12&amp;targetEl=profilelink&amp;position=16&amp;trk=lss-serp-result-lead_photo</t>
  </si>
  <si>
    <t>Robert Shecterle</t>
  </si>
  <si>
    <t>Agilysys  Inc</t>
  </si>
  <si>
    <t>https://www.linkedin.com/sales/profile/38326,GXPp,NAME_SEARCH?moduleKey=peopleSearchResults&amp;pageKey=sales-search3-people-refinement&amp;contextId=635D3E904723061580FE6AF00A2B0000&amp;requestId=f36955af-c5b2-4466-b318-3323034e4027&amp;action=CLICK&amp;target=urn%3Ali%3AsalesLead%3A(-1%2C38326)&amp;pageNumber=12&amp;targetEl=profilelink&amp;position=19&amp;trk=lss-serp-result-lead_photo</t>
  </si>
  <si>
    <t>Roberto</t>
  </si>
  <si>
    <t>Akbar Jaffer</t>
  </si>
  <si>
    <t>jeff@picsart.com</t>
  </si>
  <si>
    <t>ZorroSign, Inc.</t>
  </si>
  <si>
    <t>https://www.linkedin.com/sales/profile/1734426,nf0D,NAME_SEARCH?moduleKey=peopleSearchResults&amp;pageKey=sales-search3-people-refinement&amp;contextId=635D3E904723061580FE6AF00A2B0000&amp;requestId=f36955af-c5b2-4466-b318-3323034e4027&amp;action=CLICK&amp;target=urn%3Ali%3AsalesLead%3A(-1%2C1734426)&amp;pageNumber=12&amp;targetEl=profilelink&amp;position=21&amp;trk=lss-serp-result-lead_photo</t>
  </si>
  <si>
    <t>unicorninnovations.com</t>
  </si>
  <si>
    <t>Samrat Vasisht</t>
  </si>
  <si>
    <t>magia.ai (fka. Legoly, Inc.)</t>
  </si>
  <si>
    <t>https://www.linkedin.com/sales/profile/81450,Ny8S,NAME_SEARCH?moduleKey=peopleSearchResults&amp;pageKey=sales-search3-people-refinement&amp;contextId=635D3E904723061580FE6AF00A2B0000&amp;requestId=c8513661-93d1-4129-925a-1d2ec42b7a5f&amp;action=CLICK&amp;target=urn%3Ali%3AsalesLead%3A(-1%2C81450)&amp;pageNumber=13&amp;targetEl=profilelink&amp;position=0&amp;trk=lss-serp-result-lead_photo</t>
  </si>
  <si>
    <t>https://www.linkedin.com/pub/jeff-roberto/0/4/561</t>
  </si>
  <si>
    <t>Mary O'Brien</t>
  </si>
  <si>
    <t>Metadata Mechanics</t>
  </si>
  <si>
    <t>Tue Jan 02 2018 06:00:23</t>
  </si>
  <si>
    <t>CMO and Cofounder</t>
  </si>
  <si>
    <t>https://www.linkedin.com/sales/profile/464710,bLbi,NAME_SEARCH?moduleKey=peopleSearchResults&amp;pageKey=sales-search3-people-refinement&amp;contextId=635D3E904723061580FE6AF00A2B0000&amp;requestId=c8513661-93d1-4129-925a-1d2ec42b7a5f&amp;action=CLICK&amp;target=urn%3Ali%3AsalesLead%3A(-1%2C464710)&amp;pageNumber=13&amp;targetEl=profilelink&amp;position=1&amp;trk=lss-serp-result-lead_photo</t>
  </si>
  <si>
    <t>351 California St</t>
  </si>
  <si>
    <t>94131</t>
  </si>
  <si>
    <t>https://www.linkedin.com/sales/profile/8650958,1b9K,NAME_SEARCH?moduleKey=peopleSearchResults&amp;pageKey=sales-search3-people-refinement&amp;contextId=635D3E904723061580FE6AF00A2B0000&amp;requestId=c8513661-93d1-4129-925a-1d2ec42b7a5f&amp;action=CLICK&amp;target=urn%3Ali%3AsalesLead%3A(-1%2C8650958)&amp;pageNumber=13&amp;targetEl=profilelink&amp;position=4&amp;trk=lss-serp-result-lead_photo</t>
  </si>
  <si>
    <t>Heather Lipner</t>
  </si>
  <si>
    <t>This is Ground</t>
  </si>
  <si>
    <t>CMO / Creative Director of Womens / Interim CEO</t>
  </si>
  <si>
    <t>https://www.linkedin.com/sales/profile/11003150,3o-e,NAME_SEARCH?moduleKey=peopleSearchResults&amp;pageKey=sales-search3-people-refinement&amp;contextId=635D3E904723061580FE6AF00A2B0000&amp;requestId=c8513661-93d1-4129-925a-1d2ec42b7a5f&amp;action=CLICK&amp;target=urn%3Ali%3AsalesLead%3A(-1%2C11003150)&amp;pageNumber=13&amp;targetEl=profilelink&amp;position=5&amp;trk=lss-serp-result-lead_photo</t>
  </si>
  <si>
    <t>https://www.linkedin.com/sales/profile/34667,F4Y_,NAME_SEARCH?moduleKey=peopleSearchResults&amp;pageKey=sales-search3-people-refinement&amp;contextId=635D3E904723061580FE6AF00A2B0000&amp;requestId=c8513661-93d1-4129-925a-1d2ec42b7a5f&amp;action=CLICK&amp;target=urn%3Ali%3AsalesLead%3A(-1%2C34667)&amp;pageNumber=13&amp;targetEl=profilelink&amp;position=6&amp;trk=lss-serp-result-lead_photo</t>
  </si>
  <si>
    <t>Brad Maglinger</t>
  </si>
  <si>
    <t>Brandfolder, Inc.</t>
  </si>
  <si>
    <t>https://www.linkedin.com/sales/profile/9503452,fnZK,NAME_SEARCH?moduleKey=peopleSearchResults&amp;pageKey=sales-search3-people-refinement&amp;contextId=635D3E904723061580FE6AF00A2B0000&amp;requestId=c8513661-93d1-4129-925a-1d2ec42b7a5f&amp;action=CLICK&amp;target=urn%3Ali%3AsalesLead%3A(-1%2C9503452)&amp;pageNumber=13&amp;targetEl=profilelink&amp;position=8&amp;trk=lss-serp-result-lead_photo</t>
  </si>
  <si>
    <t>George Yury Revutsky</t>
  </si>
  <si>
    <t xml:space="preserve">CMO to Grow </t>
  </si>
  <si>
    <t xml:space="preserve">CMO / Head of Growth </t>
  </si>
  <si>
    <t>https://www.linkedin.com/sales/profile/1766681,9VkV,NAME_SEARCH?moduleKey=peopleSearchResults&amp;pageKey=sales-search3-people-refinement&amp;contextId=635D3E904723061580FE6AF00A2B0000&amp;requestId=c8513661-93d1-4129-925a-1d2ec42b7a5f&amp;action=CLICK&amp;target=urn%3Ali%3AsalesLead%3A(-1%2C1766681)&amp;pageNumber=13&amp;targetEl=profilelink&amp;position=12&amp;trk=lss-serp-result-lead_photo</t>
  </si>
  <si>
    <t>Meeker</t>
  </si>
  <si>
    <t>Alex Coté</t>
  </si>
  <si>
    <t>Cloze</t>
  </si>
  <si>
    <t>heather.meeker@aconex.com</t>
  </si>
  <si>
    <t>Founder, CMO</t>
  </si>
  <si>
    <t>https://www.linkedin.com/sales/profile/1099745,_dKh,NAME_SEARCH?moduleKey=peopleSearchResults&amp;pageKey=sales-search3-people-refinement&amp;contextId=635D3E904723061580FE6AF00A2B0000&amp;requestId=c8513661-93d1-4129-925a-1d2ec42b7a5f&amp;action=CLICK&amp;target=urn%3Ali%3AsalesLead%3A(-1%2C1099745)&amp;pageNumber=13&amp;targetEl=profilelink&amp;position=13&amp;trk=lss-serp-result-lead_photo</t>
  </si>
  <si>
    <t>Timothy Bates</t>
  </si>
  <si>
    <t>HomeSphere</t>
  </si>
  <si>
    <t>CMO/Head of Product</t>
  </si>
  <si>
    <t>broadsuite.com</t>
  </si>
  <si>
    <t>https://www.linkedin.com/sales/profile/3388803,U4Me,NAME_SEARCH?moduleKey=peopleSearchResults&amp;pageKey=sales-search3-people-refinement&amp;contextId=635D3E904723061580FE6AF00A2B0000&amp;requestId=c8513661-93d1-4129-925a-1d2ec42b7a5f&amp;action=CLICK&amp;target=urn%3Ali%3AsalesLead%3A(-1%2C3388803)&amp;pageNumber=13&amp;targetEl=profilelink&amp;position=14&amp;trk=lss-serp-result-lead_photo</t>
  </si>
  <si>
    <t>Arthur Sweetser</t>
  </si>
  <si>
    <t>eDataSource</t>
  </si>
  <si>
    <t>https://www.linkedin.com/pub/heather-meeker/1/a0a/86</t>
  </si>
  <si>
    <t>Tue Jan 02 2018 06:00:32</t>
  </si>
  <si>
    <t>https://www.linkedin.com/sales/profile/2678470,bGgq,NAME_SEARCH?moduleKey=peopleSearchResults&amp;pageKey=sales-search3-people-refinement&amp;contextId=635D3E904723061580FE6AF00A2B0000&amp;requestId=c8513661-93d1-4129-925a-1d2ec42b7a5f&amp;action=CLICK&amp;target=urn%3Ali%3AsalesLead%3A(-1%2C2678470)&amp;pageNumber=13&amp;targetEl=profilelink&amp;position=15&amp;trk=lss-serp-result-lead_photo</t>
  </si>
  <si>
    <t>Ryan Charleston</t>
  </si>
  <si>
    <t>Sweetbridge, Inc.</t>
  </si>
  <si>
    <t>Social Media Manager &amp; Digital Marketing Lead</t>
  </si>
  <si>
    <t>https://www.linkedin.com/sales/profile/12192862,46wi,NAME_SEARCH?moduleKey=peopleSearchResults&amp;pageKey=sales-search3-people-refinement&amp;contextId=635D3E904723061580FE6AF00A2B0000&amp;requestId=c8513661-93d1-4129-925a-1d2ec42b7a5f&amp;action=CLICK&amp;target=urn%3Ali%3AsalesLead%3A(-1%2C12192862)&amp;pageNumber=13&amp;targetEl=profilelink&amp;position=16&amp;trk=lss-serp-result-lead_photo</t>
  </si>
  <si>
    <t>Sai Koppala</t>
  </si>
  <si>
    <t>SheerID</t>
  </si>
  <si>
    <t>https://www.linkedin.com/sales/profile/377559,XpX1,NAME_SEARCH?moduleKey=peopleSearchResults&amp;pageKey=sales-search3-people-refinement&amp;contextId=635D3E904723061580FE6AF00A2B0000&amp;requestId=c8513661-93d1-4129-925a-1d2ec42b7a5f&amp;action=CLICK&amp;target=urn%3Ali%3AsalesLead%3A(-1%2C377559)&amp;pageNumber=13&amp;targetEl=profilelink&amp;position=18&amp;trk=lss-serp-result-lead_photo</t>
  </si>
  <si>
    <t>https://www.linkedin.com/sales/profile/596574908,sPNB,NAME_SEARCH?moduleKey=peopleSearchResults&amp;pageKey=sales-search3-people-refinement&amp;contextId=635D3E904723061580FE6AF00A2B0000&amp;requestId=c8513661-93d1-4129-925a-1d2ec42b7a5f&amp;action=CLICK&amp;target=urn%3Ali%3AsalesLead%3A(-1%2C596574908)&amp;pageNumber=13&amp;targetEl=profilelink&amp;position=20&amp;trk=lss-serp-result-lead_photo</t>
  </si>
  <si>
    <t>Kristen Nicks</t>
  </si>
  <si>
    <t>inhouse.guru</t>
  </si>
  <si>
    <t>Project and Marketing Manager</t>
  </si>
  <si>
    <t>https://www.linkedin.com/sales/profile/172775552,zmVl,NAME_SEARCH?moduleKey=peopleSearchResults&amp;pageKey=sales-search3-people-refinement&amp;contextId=635D3E904723061580FE6AF00A2B0000&amp;requestId=c8513661-93d1-4129-925a-1d2ec42b7a5f&amp;action=CLICK&amp;target=urn%3Ali%3AsalesLead%3A(-1%2C172775552)&amp;pageNumber=13&amp;targetEl=profilelink&amp;position=21&amp;trk=lss-serp-result-lead_photo</t>
  </si>
  <si>
    <t>Mike Masi</t>
  </si>
  <si>
    <t>Circlepublish</t>
  </si>
  <si>
    <t>CMO / founder</t>
  </si>
  <si>
    <t>https://www.linkedin.com/sales/profile/214079605,F8QB,NAME_SEARCH?moduleKey=peopleSearchResults&amp;pageKey=sales-search3-people-refinement&amp;contextId=635D3E904723061580FE6AF00A2B0000&amp;requestId=c8513661-93d1-4129-925a-1d2ec42b7a5f&amp;action=CLICK&amp;target=urn%3Ali%3AsalesLead%3A(-1%2C214079605)&amp;pageNumber=13&amp;targetEl=profilelink&amp;position=22&amp;trk=lss-serp-result-lead_photo</t>
  </si>
  <si>
    <t>Michael Ugino</t>
  </si>
  <si>
    <t>Sellbrite</t>
  </si>
  <si>
    <t>Co-founder &amp; CMO</t>
  </si>
  <si>
    <t>https://www.linkedin.com/sales/profile/16139547,01M5,NAME_SEARCH?moduleKey=peopleSearchResults&amp;pageKey=sales-search3-people-refinement&amp;contextId=635D3E904723061580FE6AF00A2B0000&amp;requestId=bf79f264-a595-4645-a294-0be043142b91&amp;action=CLICK&amp;target=urn%3Ali%3AsalesLead%3A(-1%2C16139547)&amp;pageNumber=14&amp;targetEl=profilelink&amp;position=0&amp;trk=lss-serp-result-lead_photo</t>
  </si>
  <si>
    <t>Bret Kinsella</t>
  </si>
  <si>
    <t>XappMedia</t>
  </si>
  <si>
    <t>Mijin</t>
  </si>
  <si>
    <t>https://www.linkedin.com/sales/profile/34716,Hv-E,NAME_SEARCH?moduleKey=peopleSearchResults&amp;pageKey=sales-search3-people-refinement&amp;contextId=635D3E904723061580FE6AF00A2B0000&amp;requestId=bf79f264-a595-4645-a294-0be043142b91&amp;action=CLICK&amp;target=urn%3Ali%3AsalesLead%3A(-1%2C34716)&amp;pageNumber=14&amp;targetEl=profilelink&amp;position=1&amp;trk=lss-serp-result-lead_photo</t>
  </si>
  <si>
    <t>mijin@memebox.com</t>
  </si>
  <si>
    <t>https://www.linkedin.com/sales/profile/18922270,RUr2,NAME_SEARCH?moduleKey=peopleSearchResults&amp;pageKey=sales-search3-people-refinement&amp;contextId=635D3E904723061580FE6AF00A2B0000&amp;requestId=bf79f264-a595-4645-a294-0be043142b91&amp;action=CLICK&amp;target=urn%3Ali%3AsalesLead%3A(-1%2C18922270)&amp;pageNumber=14&amp;targetEl=profilelink&amp;position=2&amp;trk=lss-serp-result-lead_photo</t>
  </si>
  <si>
    <t>suggestic.com</t>
  </si>
  <si>
    <t>Richard Taylor</t>
  </si>
  <si>
    <t>Encrypgen, LLC</t>
  </si>
  <si>
    <t>CMO/Director of Worldwide Marketing</t>
  </si>
  <si>
    <t>Cosmetics</t>
  </si>
  <si>
    <t>https://www.linkedin.com/pub/mijin-kim/4/295/850</t>
  </si>
  <si>
    <t>https://www.linkedin.com/sales/profile/14524207,K43M,NAME_SEARCH?moduleKey=peopleSearchResults&amp;pageKey=sales-search3-people-refinement&amp;contextId=635D3E904723061580FE6AF00A2B0000&amp;requestId=bf79f264-a595-4645-a294-0be043142b91&amp;action=CLICK&amp;target=urn%3Ali%3AsalesLead%3A(-1%2C14524207)&amp;pageNumber=14&amp;targetEl=profilelink&amp;position=3&amp;trk=lss-serp-result-lead_photo</t>
  </si>
  <si>
    <t>Tue Jan 02 2018 06:00:40</t>
  </si>
  <si>
    <t>Marie McKenna</t>
  </si>
  <si>
    <t>Lead411</t>
  </si>
  <si>
    <t>CA - California</t>
  </si>
  <si>
    <t>965 Mission St.</t>
  </si>
  <si>
    <t>https://www.linkedin.com/sales/profile/21182853,OiN9,NAME_SEARCH?moduleKey=peopleSearchResults&amp;pageKey=sales-search3-people-refinement&amp;contextId=635D3E904723061580FE6AF00A2B0000&amp;requestId=bf79f264-a595-4645-a294-0be043142b91&amp;action=CLICK&amp;target=urn%3Ali%3AsalesLead%3A(-1%2C21182853)&amp;pageNumber=14&amp;targetEl=profilelink&amp;position=5&amp;trk=lss-serp-result-lead_photo</t>
  </si>
  <si>
    <t>Bill Kahlert</t>
  </si>
  <si>
    <t>INBOX25</t>
  </si>
  <si>
    <t>CRO I CMO  (Lead Gen, SaaS, Social Media)</t>
  </si>
  <si>
    <t>https://www.linkedin.com/sales/profile/1816312,LDDd,NAME_SEARCH?moduleKey=peopleSearchResults&amp;pageKey=sales-search3-people-refinement&amp;contextId=635D3E904723061580FE6AF00A2B0000&amp;requestId=bf79f264-a595-4645-a294-0be043142b91&amp;action=CLICK&amp;target=urn%3Ali%3AsalesLead%3A(-1%2C1816312)&amp;pageNumber=14&amp;targetEl=profilelink&amp;position=6&amp;trk=lss-serp-result-lead_photo</t>
  </si>
  <si>
    <t>Rajeev Kak</t>
  </si>
  <si>
    <t>Cloudastructure, Inc.</t>
  </si>
  <si>
    <t>https://www.linkedin.com/sales/profile/531181,80X8,NAME_SEARCH?moduleKey=peopleSearchResults&amp;pageKey=sales-search3-people-refinement&amp;contextId=635D3E904723061580FE6AF00A2B0000&amp;requestId=bf79f264-a595-4645-a294-0be043142b91&amp;action=CLICK&amp;target=urn%3Ali%3AsalesLead%3A(-1%2C531181)&amp;pageNumber=14&amp;targetEl=profilelink&amp;position=8&amp;trk=lss-serp-result-lead_photo</t>
  </si>
  <si>
    <t>Duke Marr</t>
  </si>
  <si>
    <t>Self Point - End-To-End Online Grocery Platform for Retailers</t>
  </si>
  <si>
    <t>https://www.linkedin.com/sales/profile/3544840,N83r,NAME_SEARCH?moduleKey=peopleSearchResults&amp;pageKey=sales-search3-people-refinement&amp;contextId=635D3E904723061580FE6AF00A2B0000&amp;requestId=bf79f264-a595-4645-a294-0be043142b91&amp;action=CLICK&amp;target=urn%3Ali%3AsalesLead%3A(-1%2C3544840)&amp;pageNumber=14&amp;targetEl=profilelink&amp;position=9&amp;trk=lss-serp-result-lead_photo</t>
  </si>
  <si>
    <t>https://www.linkedin.com/sales/profile/6775,IZWY,NAME_SEARCH?moduleKey=peopleSearchResults&amp;pageKey=sales-search3-people-refinement&amp;contextId=635D3E904723061580FE6AF00A2B0000&amp;requestId=bf79f264-a595-4645-a294-0be043142b91&amp;action=CLICK&amp;target=urn%3Ali%3AsalesLead%3A(-1%2C6775)&amp;pageNumber=14&amp;targetEl=profilelink&amp;position=10&amp;trk=lss-serp-result-lead_photo</t>
  </si>
  <si>
    <t>Natasha Adams</t>
  </si>
  <si>
    <t>KODAKIT</t>
  </si>
  <si>
    <t>Giancarlo</t>
  </si>
  <si>
    <t>Hirsch</t>
  </si>
  <si>
    <t>giancarlo.hirsch@glocomms.com</t>
  </si>
  <si>
    <t>https://www.linkedin.com/sales/profile/38739594,4dJ5,NAME_SEARCH?moduleKey=peopleSearchResults&amp;pageKey=sales-search3-people-refinement&amp;contextId=635D3E904723061580FE6AF00A2B0000&amp;requestId=bf79f264-a595-4645-a294-0be043142b91&amp;action=CLICK&amp;target=urn%3Ali%3AsalesLead%3A(-1%2C38739594)&amp;pageNumber=14&amp;targetEl=profilelink&amp;position=11&amp;trk=lss-serp-result-lead_photo</t>
  </si>
  <si>
    <t>Tal Siach</t>
  </si>
  <si>
    <t>Taxjoy</t>
  </si>
  <si>
    <t>kpitarget.com</t>
  </si>
  <si>
    <t>https://www.linkedin.com/sales/profile/9747793,P8Ot,NAME_SEARCH?moduleKey=peopleSearchResults&amp;pageKey=sales-search3-people-refinement&amp;contextId=635D3E904723061580FE6AF00A2B0000&amp;requestId=bf79f264-a595-4645-a294-0be043142b91&amp;action=CLICK&amp;target=urn%3Ali%3AsalesLead%3A(-1%2C9747793)&amp;pageNumber=14&amp;targetEl=profilelink&amp;position=12&amp;trk=lss-serp-result-lead_photo</t>
  </si>
  <si>
    <t>Alex Kelleher</t>
  </si>
  <si>
    <t>https://www.linkedin.com/pub/giancarlo-hirsch/b0/a28/3</t>
  </si>
  <si>
    <t>Tue Jan 02 2018 06:00:49</t>
  </si>
  <si>
    <t>https://www.linkedin.com/sales/profile/818670,k9FB,NAME_SEARCH?moduleKey=peopleSearchResults&amp;pageKey=sales-search3-people-refinement&amp;contextId=635D3E904723061580FE6AF00A2B0000&amp;requestId=bf79f264-a595-4645-a294-0be043142b91&amp;action=CLICK&amp;target=urn%3Ali%3AsalesLead%3A(-1%2C818670)&amp;pageNumber=14&amp;targetEl=profilelink&amp;position=17&amp;trk=lss-serp-result-lead_photo</t>
  </si>
  <si>
    <t>Fred McIntyre</t>
  </si>
  <si>
    <t>One Market Plaza, Spear Tower 36th Floor</t>
  </si>
  <si>
    <t>https://www.linkedin.com/sales/profile/65295,w6jj,NAME_SEARCH?moduleKey=peopleSearchResults&amp;pageKey=sales-search3-people-refinement&amp;contextId=635D3E904723061580FE6AF00A2B0000&amp;requestId=bf79f264-a595-4645-a294-0be043142b91&amp;action=CLICK&amp;target=urn%3Ali%3AsalesLead%3A(-1%2C65295)&amp;pageNumber=14&amp;targetEl=profilelink&amp;position=18&amp;trk=lss-serp-result-lead_photo</t>
  </si>
  <si>
    <t>Harold Tan</t>
  </si>
  <si>
    <t>GigaWatt Inc</t>
  </si>
  <si>
    <t>Partner / CMO</t>
  </si>
  <si>
    <t>https://www.linkedin.com/sales/profile/4026450,0aQs,NAME_SEARCH?moduleKey=peopleSearchResults&amp;pageKey=sales-search3-people-refinement&amp;contextId=635D3E904723061580FE6AF00A2B0000&amp;requestId=bf79f264-a595-4645-a294-0be043142b91&amp;action=CLICK&amp;target=urn%3Ali%3AsalesLead%3A(-1%2C4026450)&amp;pageNumber=14&amp;targetEl=profilelink&amp;position=19&amp;trk=lss-serp-result-lead_photo</t>
  </si>
  <si>
    <t>Leisa Holland-Nelson</t>
  </si>
  <si>
    <t>Astoundz</t>
  </si>
  <si>
    <t>Vice President/CMO</t>
  </si>
  <si>
    <t>Joey</t>
  </si>
  <si>
    <t>McDuffee</t>
  </si>
  <si>
    <t>joey.mcduffee@wiprogallagher.com</t>
  </si>
  <si>
    <t>Wipro Gallagher Solutions</t>
  </si>
  <si>
    <t>https://www.linkedin.com/sales/profile/22711554,3Mme,NAME_SEARCH?moduleKey=peopleSearchResults&amp;pageKey=sales-search3-people-refinement&amp;contextId=635D3E904723061580FE6AF00A2B0000&amp;requestId=bf79f264-a595-4645-a294-0be043142b91&amp;action=CLICK&amp;target=urn%3Ali%3AsalesLead%3A(-1%2C22711554)&amp;pageNumber=14&amp;targetEl=profilelink&amp;position=20&amp;trk=lss-serp-result-lead_photo</t>
  </si>
  <si>
    <t>Lynley Sides</t>
  </si>
  <si>
    <t>REX, the Real Estate Exchange, Inc.</t>
  </si>
  <si>
    <t>Co-founder, CMO / COO</t>
  </si>
  <si>
    <t>https://www.linkedin.com/sales/profile/58504,KgZ8,NAME_SEARCH?moduleKey=peopleSearchResults&amp;pageKey=sales-search3-people-refinement&amp;contextId=635D3E904723061580FE6AF00A2B0000&amp;requestId=bf79f264-a595-4645-a294-0be043142b91&amp;action=CLICK&amp;target=urn%3Ali%3AsalesLead%3A(-1%2C58504)&amp;pageNumber=14&amp;targetEl=profilelink&amp;position=22&amp;trk=lss-serp-result-lead_photo</t>
  </si>
  <si>
    <t>DK Smith</t>
  </si>
  <si>
    <t>https://www.linkedin.com/pub/joey-mcduffee/1/50/b43</t>
  </si>
  <si>
    <t>dxChain</t>
  </si>
  <si>
    <t>CMO and Partner</t>
  </si>
  <si>
    <t>Tue Jan 02 2018 06:00:58</t>
  </si>
  <si>
    <t>https://www.linkedin.com/sales/profile/13907373,KHuQ,NAME_SEARCH?moduleKey=peopleSearchResults&amp;pageKey=sales-search3-people-refinement&amp;contextId=635D3E904723061580FE6AF00A2B0000&amp;requestId=6a128e46-7e11-46bd-8e06-f1e2c7ee1a72&amp;action=CLICK&amp;target=urn%3Ali%3AsalesLead%3A(-1%2C13907373)&amp;pageNumber=15&amp;targetEl=profilelink&amp;position=2&amp;trk=lss-serp-result-lead_photo</t>
  </si>
  <si>
    <t>810 Crescent Centre Drive</t>
  </si>
  <si>
    <t>Sylvio Lindenberg</t>
  </si>
  <si>
    <t>(615) 221-7300</t>
  </si>
  <si>
    <t>Crunchflow</t>
  </si>
  <si>
    <t>https://www.linkedin.com/sales/profile/328258,kXEs,NAME_SEARCH?moduleKey=peopleSearchResults&amp;pageKey=sales-search3-people-refinement&amp;contextId=635D3E904723061580FE6AF00A2B0000&amp;requestId=6a128e46-7e11-46bd-8e06-f1e2c7ee1a72&amp;action=CLICK&amp;target=urn%3Ali%3AsalesLead%3A(-1%2C328258)&amp;pageNumber=15&amp;targetEl=profilelink&amp;position=3&amp;trk=lss-serp-result-lead_photo</t>
  </si>
  <si>
    <t>Schnoll</t>
  </si>
  <si>
    <t>Szymon Klimczak</t>
  </si>
  <si>
    <t>joshua.schnoll@appdirect.com</t>
  </si>
  <si>
    <t>AppDirect</t>
  </si>
  <si>
    <t>LiveChat</t>
  </si>
  <si>
    <t>influencedapp.com</t>
  </si>
  <si>
    <t>https://www.linkedin.com/sales/profile/7353133,_QT7,NAME_SEARCH?moduleKey=peopleSearchResults&amp;pageKey=sales-search3-people-refinement&amp;contextId=635D3E904723061580FE6AF00A2B0000&amp;requestId=6a128e46-7e11-46bd-8e06-f1e2c7ee1a72&amp;action=CLICK&amp;target=urn%3Ali%3AsalesLead%3A(-1%2C7353133)&amp;pageNumber=15&amp;targetEl=profilelink&amp;position=5&amp;trk=lss-serp-result-lead_photo</t>
  </si>
  <si>
    <t>Sean Trotter</t>
  </si>
  <si>
    <t>DormStormer</t>
  </si>
  <si>
    <t>https://www.linkedin.com/pub/joshua-schnoll/0/696/188</t>
  </si>
  <si>
    <t>Tue Jan 02 2018 06:01:05</t>
  </si>
  <si>
    <t>https://www.linkedin.com/sales/profile/93209771,OxAv,NAME_SEARCH?moduleKey=peopleSearchResults&amp;pageKey=sales-search3-people-refinement&amp;contextId=635D3E904723061580FE6AF00A2B0000&amp;requestId=6a128e46-7e11-46bd-8e06-f1e2c7ee1a72&amp;action=CLICK&amp;target=urn%3Ali%3AsalesLead%3A(-1%2C93209771)&amp;pageNumber=15&amp;targetEl=profilelink&amp;position=6&amp;trk=lss-serp-result-lead_photo</t>
  </si>
  <si>
    <t>Michelle Lim</t>
  </si>
  <si>
    <t>650 California St.</t>
  </si>
  <si>
    <t>(415) 852-3919</t>
  </si>
  <si>
    <t>Localised</t>
  </si>
  <si>
    <t>https://www.linkedin.com/sales/profile/2337908,gT-7,NAME_SEARCH?moduleKey=peopleSearchResults&amp;pageKey=sales-search3-people-refinement&amp;contextId=635D3E904723061580FE6AF00A2B0000&amp;requestId=6a128e46-7e11-46bd-8e06-f1e2c7ee1a72&amp;action=CLICK&amp;target=urn%3Ali%3AsalesLead%3A(-1%2C2337908)&amp;pageNumber=15&amp;targetEl=profilelink&amp;position=7&amp;trk=lss-serp-result-lead_photo</t>
  </si>
  <si>
    <t>Rich Davis</t>
  </si>
  <si>
    <t>seedleSs</t>
  </si>
  <si>
    <t>CMO - VP of Sales - Co-Owner</t>
  </si>
  <si>
    <t>https://www.linkedin.com/sales/profile/300991756,OJ7o,NAME_SEARCH?moduleKey=peopleSearchResults&amp;pageKey=sales-search3-people-refinement&amp;contextId=635D3E904723061580FE6AF00A2B0000&amp;requestId=6a128e46-7e11-46bd-8e06-f1e2c7ee1a72&amp;action=CLICK&amp;target=urn%3Ali%3AsalesLead%3A(-1%2C300991756)&amp;pageNumber=15&amp;targetEl=profilelink&amp;position=8&amp;trk=lss-serp-result-lead_photo</t>
  </si>
  <si>
    <t>Joe Lopardo</t>
  </si>
  <si>
    <t>DAV Foundation</t>
  </si>
  <si>
    <t>Vijai</t>
  </si>
  <si>
    <t>https://www.linkedin.com/sales/profile/56397265,7dHZ,NAME_SEARCH?moduleKey=peopleSearchResults&amp;pageKey=sales-search3-people-refinement&amp;contextId=635D3E904723061580FE6AF00A2B0000&amp;requestId=6a128e46-7e11-46bd-8e06-f1e2c7ee1a72&amp;action=CLICK&amp;target=urn%3Ali%3AsalesLead%3A(-1%2C56397265)&amp;pageNumber=15&amp;targetEl=profilelink&amp;position=11&amp;trk=lss-serp-result-lead_photo</t>
  </si>
  <si>
    <t>vshankar@xactlycorp.com</t>
  </si>
  <si>
    <t>David Barad</t>
  </si>
  <si>
    <t>Taos Footwear</t>
  </si>
  <si>
    <t>CMO/Head of eCommerce</t>
  </si>
  <si>
    <t>strategystl.com</t>
  </si>
  <si>
    <t>https://www.linkedin.com/sales/profile/4055582,6NBA,NAME_SEARCH?moduleKey=peopleSearchResults&amp;pageKey=sales-search3-people-refinement&amp;contextId=635D3E904723061580FE6AF00A2B0000&amp;requestId=6a128e46-7e11-46bd-8e06-f1e2c7ee1a72&amp;action=CLICK&amp;target=urn%3Ali%3AsalesLead%3A(-1%2C4055582)&amp;pageNumber=15&amp;targetEl=profilelink&amp;position=14&amp;trk=lss-serp-result-lead_photo</t>
  </si>
  <si>
    <t>Millo Emanuele Ognissanti</t>
  </si>
  <si>
    <t>Social Nation - A Social Innovation Startup</t>
  </si>
  <si>
    <t>Co Founder and CMO</t>
  </si>
  <si>
    <t>https://www.linkedin.com/pub/vijai-shankar/0/508/247</t>
  </si>
  <si>
    <t>https://www.linkedin.com/sales/profile/1513256,1Lwh,NAME_SEARCH?moduleKey=peopleSearchResults&amp;pageKey=sales-search3-people-refinement&amp;contextId=635D3E904723061580FE6AF00A2B0000&amp;requestId=6a128e46-7e11-46bd-8e06-f1e2c7ee1a72&amp;action=CLICK&amp;target=urn%3Ali%3AsalesLead%3A(-1%2C1513256)&amp;pageNumber=15&amp;targetEl=profilelink&amp;position=15&amp;trk=lss-serp-result-lead_photo</t>
  </si>
  <si>
    <t>Tue Jan 02 2018 06:01:12</t>
  </si>
  <si>
    <t>Jeffrey Muto</t>
  </si>
  <si>
    <t>Appinium LLC</t>
  </si>
  <si>
    <t>(408) 977-3132</t>
  </si>
  <si>
    <t>https://www.linkedin.com/sales/profile/227071,1PfK,NAME_SEARCH?moduleKey=peopleSearchResults&amp;pageKey=sales-search3-people-refinement&amp;contextId=635D3E904723061580FE6AF00A2B0000&amp;requestId=6a128e46-7e11-46bd-8e06-f1e2c7ee1a72&amp;action=CLICK&amp;target=urn%3Ali%3AsalesLead%3A(-1%2C227071)&amp;pageNumber=15&amp;targetEl=profilelink&amp;position=17&amp;trk=lss-serp-result-lead_photo</t>
  </si>
  <si>
    <t>Stephanie Fox</t>
  </si>
  <si>
    <t>Vederman</t>
  </si>
  <si>
    <t>Rekener</t>
  </si>
  <si>
    <t>Head Of Brand Marketing</t>
  </si>
  <si>
    <t>greg@improbable.io</t>
  </si>
  <si>
    <t>https://www.linkedin.com/sales/profile/63786,UUly,NAME_SEARCH?moduleKey=peopleSearchResults&amp;pageKey=sales-search3-people-refinement&amp;contextId=635D3E904723061580FE6AF00A2B0000&amp;requestId=6a128e46-7e11-46bd-8e06-f1e2c7ee1a72&amp;action=CLICK&amp;target=urn%3Ali%3AsalesLead%3A(-1%2C63786)&amp;pageNumber=15&amp;targetEl=profilelink&amp;position=18&amp;trk=lss-serp-result-lead_photo</t>
  </si>
  <si>
    <t>nxturn.com</t>
  </si>
  <si>
    <t>Jerica Richardson</t>
  </si>
  <si>
    <t>HackOut.Ninja</t>
  </si>
  <si>
    <t>Co-Founder, Strategic Initiatives(CSO) , Rails Girl, and Interim CMO</t>
  </si>
  <si>
    <t>https://www.linkedin.com/sales/profile/110781958,mi58,NAME_SEARCH?moduleKey=peopleSearchResults&amp;pageKey=sales-search3-people-refinement&amp;contextId=635D3E904723061580FE6AF00A2B0000&amp;requestId=6a128e46-7e11-46bd-8e06-f1e2c7ee1a72&amp;action=CLICK&amp;target=urn%3Ali%3AsalesLead%3A(-1%2C110781958)&amp;pageNumber=15&amp;targetEl=profilelink&amp;position=20&amp;trk=lss-serp-result-lead_photo</t>
  </si>
  <si>
    <t>https://www.linkedin.com/pub/greg-vederman/1/607/7ab</t>
  </si>
  <si>
    <t>Francisco Riojas</t>
  </si>
  <si>
    <t>ACROGYM</t>
  </si>
  <si>
    <t>Tue Jan 02 2018 06:01:19</t>
  </si>
  <si>
    <t>Co Founder &amp; CMO</t>
  </si>
  <si>
    <t>https://www.linkedin.com/sales/profile/13262141,IO4P,NAME_SEARCH?moduleKey=peopleSearchResults&amp;pageKey=sales-search3-people-refinement&amp;contextId=635D3E904723061580FE6AF00A2B0000&amp;requestId=6a128e46-7e11-46bd-8e06-f1e2c7ee1a72&amp;action=CLICK&amp;target=urn%3Ali%3AsalesLead%3A(-1%2C13262141)&amp;pageNumber=15&amp;targetEl=profilelink&amp;position=21&amp;trk=lss-serp-result-lead_photo</t>
  </si>
  <si>
    <t>Maggie Hatfield</t>
  </si>
  <si>
    <t>myPlanit</t>
  </si>
  <si>
    <t>https://www.linkedin.com/sales/profile/161479,-Xuc,NAME_SEARCH?moduleKey=peopleSearchResults&amp;pageKey=sales-search3-people-refinement&amp;contextId=635D3E904723061580FE6AF00A2B0000&amp;requestId=6a128e46-7e11-46bd-8e06-f1e2c7ee1a72&amp;action=CLICK&amp;target=urn%3Ali%3AsalesLead%3A(-1%2C161479)&amp;pageNumber=15&amp;targetEl=profilelink&amp;position=22&amp;trk=lss-serp-result-lead_photo</t>
  </si>
  <si>
    <t>Vi Kellersohn</t>
  </si>
  <si>
    <t>Oberon Technologies</t>
  </si>
  <si>
    <t>https://www.linkedin.com/sales/profile/4425650,Y73F,NAME_SEARCH?moduleKey=peopleSearchResults&amp;pageKey=sales-search3-people-refinement&amp;contextId=635D3E904723061580FE6AF00A2B0000&amp;requestId=9cea8c95-ad69-4318-901e-c775f021bb36&amp;action=CLICK&amp;target=urn%3Ali%3AsalesLead%3A(-1%2C4425650)&amp;pageNumber=17&amp;targetEl=profilelink&amp;position=2&amp;trk=lss-serp-result-lead_photo</t>
  </si>
  <si>
    <t>Dorothee Gutierrez Fisher</t>
  </si>
  <si>
    <t>DesignerInc</t>
  </si>
  <si>
    <t>Hepworth</t>
  </si>
  <si>
    <t>rhepworth@slack.com</t>
  </si>
  <si>
    <t>https://www.linkedin.com/sales/profile/6572381,rYbl,NAME_SEARCH?moduleKey=peopleSearchResults&amp;pageKey=sales-search3-people-refinement&amp;contextId=635D3E904723061580FE6AF00A2B0000&amp;requestId=9cea8c95-ad69-4318-901e-c775f021bb36&amp;action=CLICK&amp;target=urn%3Ali%3AsalesLead%3A(-1%2C6572381)&amp;pageNumber=17&amp;targetEl=profilelink&amp;position=6&amp;trk=lss-serp-result-lead_photo</t>
  </si>
  <si>
    <t>TheRedRook.com</t>
  </si>
  <si>
    <t>https://www.linkedin.com/sales/profile/152522267,xQEF,NAME_SEARCH?moduleKey=peopleSearchResults&amp;pageKey=sales-search3-people-refinement&amp;contextId=635D3E904723061580FE6AF00A2B0000&amp;requestId=9cea8c95-ad69-4318-901e-c775f021bb36&amp;action=CLICK&amp;target=urn%3Ali%3AsalesLead%3A(-1%2C152522267)&amp;pageNumber=17&amp;targetEl=profilelink&amp;position=8&amp;trk=lss-serp-result-lead_photo</t>
  </si>
  <si>
    <t>https://www.linkedin.com/pub/rachel-hepworth/1/455/1b7</t>
  </si>
  <si>
    <t>Joseph Santos, Marketing, Alliances Executive</t>
  </si>
  <si>
    <t>SmartBeings Inc</t>
  </si>
  <si>
    <t>Tue Jan 02 2018 06:01:27</t>
  </si>
  <si>
    <t>Chief Digital and Marketing Officer</t>
  </si>
  <si>
    <t>155 5th Street</t>
  </si>
  <si>
    <t>(415) 579-9122</t>
  </si>
  <si>
    <t>https://www.linkedin.com/sales/profile/339060,A2v6,NAME_SEARCH?moduleKey=peopleSearchResults&amp;pageKey=sales-search3-people-refinement&amp;contextId=635D3E904723061580FE6AF00A2B0000&amp;requestId=9cea8c95-ad69-4318-901e-c775f021bb36&amp;action=CLICK&amp;target=urn%3Ali%3AsalesLead%3A(-1%2C339060)&amp;pageNumber=17&amp;targetEl=profilelink&amp;position=12&amp;trk=lss-serp-result-lead_photo</t>
  </si>
  <si>
    <t>Cynthia Ladd (Lioness)</t>
  </si>
  <si>
    <t>AML Partners [AML, Risk and Workflow Solutions]</t>
  </si>
  <si>
    <t>Marketing Assistant/QA</t>
  </si>
  <si>
    <t>https://www.linkedin.com/sales/profile/444592522,2ibi,NAME_SEARCH?moduleKey=peopleSearchResults&amp;pageKey=sales-search3-people-refinement&amp;contextId=635D3E904723061580FE6AF00A2B0000&amp;requestId=9cea8c95-ad69-4318-901e-c775f021bb36&amp;action=CLICK&amp;target=urn%3Ali%3AsalesLead%3A(-1%2C444592522)&amp;pageNumber=17&amp;targetEl=profilelink&amp;position=14&amp;trk=lss-serp-result-lead_photo</t>
  </si>
  <si>
    <t>Woody Martin</t>
  </si>
  <si>
    <t>Host Town USA</t>
  </si>
  <si>
    <t>daveking@asana.com</t>
  </si>
  <si>
    <t>https://www.linkedin.com/sales/profile/101126004,vzQr,NAME_SEARCH?moduleKey=peopleSearchResults&amp;pageKey=sales-search3-people-refinement&amp;contextId=635D3E904723061580FE6AF00A2B0000&amp;requestId=9cea8c95-ad69-4318-901e-c775f021bb36&amp;action=CLICK&amp;target=urn%3Ali%3AsalesLead%3A(-1%2C101126004)&amp;pageNumber=17&amp;targetEl=profilelink&amp;position=16&amp;trk=lss-serp-result-lead_photo</t>
  </si>
  <si>
    <t>Joe Rotella, SHRM-SCP, SPHR</t>
  </si>
  <si>
    <t>Delphia Consulting, LLC</t>
  </si>
  <si>
    <t>therpaacademy.com</t>
  </si>
  <si>
    <t>https://www.linkedin.com/sales/profile/15840123,89IF,NAME_SEARCH?moduleKey=peopleSearchResults&amp;pageKey=sales-search3-people-refinement&amp;contextId=635D3E904723061580FE6AF00A2B0000&amp;requestId=9cea8c95-ad69-4318-901e-c775f021bb36&amp;action=CLICK&amp;target=urn%3Ali%3AsalesLead%3A(-1%2C15840123)&amp;pageNumber=17&amp;targetEl=profilelink&amp;position=18&amp;trk=lss-serp-result-lead_photo</t>
  </si>
  <si>
    <t>Tami Koch</t>
  </si>
  <si>
    <t>https://www.linkedin.com/pub/dave-king/5/1a9/22a</t>
  </si>
  <si>
    <t>Electronics Evolution</t>
  </si>
  <si>
    <t>Tue Jan 02 2018 06:01:34</t>
  </si>
  <si>
    <t>https://www.linkedin.com/sales/profile/26699686,9FAo,NAME_SEARCH?moduleKey=peopleSearchResults&amp;pageKey=sales-search3-people-refinement&amp;contextId=635D3E904723061580FE6AF00A2B0000&amp;requestId=9cea8c95-ad69-4318-901e-c775f021bb36&amp;action=CLICK&amp;target=urn%3Ali%3AsalesLead%3A(-1%2C26699686)&amp;pageNumber=17&amp;targetEl=profilelink&amp;position=20&amp;trk=lss-serp-result-lead_photo</t>
  </si>
  <si>
    <t>John Foley</t>
  </si>
  <si>
    <t>Grow Socially, Inc.</t>
  </si>
  <si>
    <t>https://www.linkedin.com/sales/profile/24377808,hkrw,NAME_SEARCH?moduleKey=peopleSearchResults&amp;pageKey=sales-search3-people-refinement&amp;contextId=635D3E904723061580FE6AF00A2B0000&amp;requestId=9cea8c95-ad69-4318-901e-c775f021bb36&amp;action=CLICK&amp;target=urn%3Ali%3AsalesLead%3A(-1%2C24377808)&amp;pageNumber=17&amp;targetEl=profilelink&amp;position=21&amp;trk=lss-serp-result-lead_photo</t>
  </si>
  <si>
    <t>Nicholas Petit</t>
  </si>
  <si>
    <t>https://www.linkedin.com/sales/profile/10706662,pD_L,NAME_SEARCH?moduleKey=peopleSearchResults&amp;pageKey=sales-search3-people-refinement&amp;contextId=635D3E904723061580FE6AF00A2B0000&amp;requestId=b2dc7d9d-3250-4e70-8896-098446de9ecd&amp;action=CLICK&amp;target=urn%3Ali%3AsalesLead%3A(-1%2C10706662)&amp;pageNumber=18&amp;targetEl=profilelink&amp;position=2&amp;trk=lss-serp-result-lead_photo</t>
  </si>
  <si>
    <t>Wendell Adams</t>
  </si>
  <si>
    <t>Hello Mobile Inc.</t>
  </si>
  <si>
    <t>https://www.linkedin.com/sales/profile/337825191,9UZR,NAME_SEARCH?moduleKey=peopleSearchResults&amp;pageKey=sales-search3-people-refinement&amp;contextId=635D3E904723061580FE6AF00A2B0000&amp;requestId=b2dc7d9d-3250-4e70-8896-098446de9ecd&amp;action=CLICK&amp;target=urn%3Ali%3AsalesLead%3A(-1%2C337825191)&amp;pageNumber=18&amp;targetEl=profilelink&amp;position=7&amp;trk=lss-serp-result-lead_photo</t>
  </si>
  <si>
    <t>Joseph L. Patterson</t>
  </si>
  <si>
    <t>Geoscape</t>
  </si>
  <si>
    <t>Digital Marketing Specialist</t>
  </si>
  <si>
    <t>https://www.linkedin.com/sales/profile/140255751,PdJ_,NAME_SEARCH?moduleKey=peopleSearchResults&amp;pageKey=sales-search3-people-refinement&amp;contextId=635D3E904723061580FE6AF00A2B0000&amp;requestId=b2dc7d9d-3250-4e70-8896-098446de9ecd&amp;action=CLICK&amp;target=urn%3Ali%3AsalesLead%3A(-1%2C140255751)&amp;pageNumber=18&amp;targetEl=profilelink&amp;position=8&amp;trk=lss-serp-result-lead_photo</t>
  </si>
  <si>
    <t>https://www.linkedin.com/sales/profile/3145856,dfRz,NAME_SEARCH?moduleKey=peopleSearchResults&amp;pageKey=sales-search3-people-refinement&amp;contextId=635D3E904723061580FE6AF00A2B0000&amp;requestId=b2dc7d9d-3250-4e70-8896-098446de9ecd&amp;action=CLICK&amp;target=urn%3Ali%3AsalesLead%3A(-1%2C3145856)&amp;pageNumber=18&amp;targetEl=profilelink&amp;position=9&amp;trk=lss-serp-result-lead_photo</t>
  </si>
  <si>
    <t>Matthew Lee</t>
  </si>
  <si>
    <t>Digital Marketing Authority</t>
  </si>
  <si>
    <t>NY Digital Marketing Authority</t>
  </si>
  <si>
    <t>https://www.linkedin.com/sales/profile/13767449,E_hi,NAME_SEARCH?moduleKey=peopleSearchResults&amp;pageKey=sales-search3-people-refinement&amp;contextId=635D3E904723061580FE6AF00A2B0000&amp;requestId=b2dc7d9d-3250-4e70-8896-098446de9ecd&amp;action=CLICK&amp;target=urn%3Ali%3AsalesLead%3A(-1%2C13767449)&amp;pageNumber=18&amp;targetEl=profilelink&amp;position=10&amp;trk=lss-serp-result-lead_photo</t>
  </si>
  <si>
    <t>Kevin Leu</t>
  </si>
  <si>
    <t>Mobius</t>
  </si>
  <si>
    <t>https://www.linkedin.com/sales/profile/7446518,Mu-n,NAME_SEARCH?moduleKey=peopleSearchResults&amp;pageKey=sales-search3-people-refinement&amp;contextId=635D3E904723061580FE6AF00A2B0000&amp;requestId=b2dc7d9d-3250-4e70-8896-098446de9ecd&amp;action=CLICK&amp;target=urn%3Ali%3AsalesLead%3A(-1%2C7446518)&amp;pageNumber=18&amp;targetEl=profilelink&amp;position=11&amp;trk=lss-serp-result-lead_photo</t>
  </si>
  <si>
    <t>https://www.linkedin.com/sales/profile/25786015,ZSX0,NAME_SEARCH?moduleKey=peopleSearchResults&amp;pageKey=sales-search3-people-refinement&amp;contextId=635D3E904723061580FE6AF00A2B0000&amp;requestId=b2dc7d9d-3250-4e70-8896-098446de9ecd&amp;action=CLICK&amp;target=urn%3Ali%3AsalesLead%3A(-1%2C25786015)&amp;pageNumber=18&amp;targetEl=profilelink&amp;position=13&amp;trk=lss-serp-result-lead_photo</t>
  </si>
  <si>
    <t>Thomas James Ciotola</t>
  </si>
  <si>
    <t>TeeTube LLC</t>
  </si>
  <si>
    <t>https://www.linkedin.com/sales/profile/193450581,McEf,NAME_SEARCH?moduleKey=peopleSearchResults&amp;pageKey=sales-search3-people-refinement&amp;contextId=635D3E904723061580FE6AF00A2B0000&amp;requestId=b2dc7d9d-3250-4e70-8896-098446de9ecd&amp;action=CLICK&amp;target=urn%3Ali%3AsalesLead%3A(-1%2C193450581)&amp;pageNumber=18&amp;targetEl=profilelink&amp;position=17&amp;trk=lss-serp-result-lead_photo</t>
  </si>
  <si>
    <t>Tolga Onuk</t>
  </si>
  <si>
    <t>THUNDERBOLT Creative Digital Technologies</t>
  </si>
  <si>
    <t>Founder &amp; Chief Executive Officer</t>
  </si>
  <si>
    <t>https://www.linkedin.com/sales/profile/94381231,tkSj,NAME_SEARCH?moduleKey=peopleSearchResults&amp;pageKey=sales-search3-people-refinement&amp;contextId=635D3E904723061580FE6AF00A2B0000&amp;requestId=b2dc7d9d-3250-4e70-8896-098446de9ecd&amp;action=CLICK&amp;target=urn%3Ali%3AsalesLead%3A(-1%2C94381231)&amp;pageNumber=18&amp;targetEl=profilelink&amp;position=20&amp;trk=lss-serp-result-lead_photo</t>
  </si>
  <si>
    <t>Jeff Swersky</t>
  </si>
  <si>
    <t>Seamless Chex</t>
  </si>
  <si>
    <t>https://www.linkedin.com/sales/profile/28715701,-07-,NAME_SEARCH?moduleKey=peopleSearchResults&amp;pageKey=sales-search3-people-refinement&amp;contextId=635D3E904723061580FE6AF00A2B0000&amp;requestId=69fe09b2-e52a-45b4-9fb7-f574bdb246a4&amp;action=CLICK&amp;target=urn%3Ali%3AsalesLead%3A(-1%2C28715701)&amp;pageNumber=19&amp;targetEl=profilelink&amp;position=0&amp;trk=lss-serp-result-lead_photo</t>
  </si>
  <si>
    <t>Michael Adler</t>
  </si>
  <si>
    <t>InventoryLab</t>
  </si>
  <si>
    <t>CMO/CAO</t>
  </si>
  <si>
    <t>https://www.linkedin.com/sales/profile/285915529,5bwz,NAME_SEARCH?moduleKey=peopleSearchResults&amp;pageKey=sales-search3-people-refinement&amp;contextId=635D3E904723061580FE6AF00A2B0000&amp;requestId=69fe09b2-e52a-45b4-9fb7-f574bdb246a4&amp;action=CLICK&amp;target=urn%3Ali%3AsalesLead%3A(-1%2C285915529)&amp;pageNumber=19&amp;targetEl=profilelink&amp;position=6&amp;trk=lss-serp-result-lead_photo</t>
  </si>
  <si>
    <t>Harvey Kraft</t>
  </si>
  <si>
    <t>TransitionITnow</t>
  </si>
  <si>
    <t>CMO/Board Member</t>
  </si>
  <si>
    <t>https://www.linkedin.com/sales/profile/92357,cJK1,NAME_SEARCH?moduleKey=peopleSearchResults&amp;pageKey=sales-search3-people-refinement&amp;contextId=635D3E904723061580FE6AF00A2B0000&amp;requestId=69fe09b2-e52a-45b4-9fb7-f574bdb246a4&amp;action=CLICK&amp;target=urn%3Ali%3AsalesLead%3A(-1%2C92357)&amp;pageNumber=19&amp;targetEl=profilelink&amp;position=19&amp;trk=lss-serp-result-lead_photo</t>
  </si>
  <si>
    <t>Scott Hoffman</t>
  </si>
  <si>
    <t>The Luxury Barber</t>
  </si>
  <si>
    <t>President and CMO</t>
  </si>
  <si>
    <t>https://www.linkedin.com/sales/profile/16088404,OYsn,NAME_SEARCH?moduleKey=peopleSearchResults&amp;pageKey=sales-search3-people-refinement&amp;contextId=635D3E904723061580FE6AF00A2B0000&amp;requestId=69fe09b2-e52a-45b4-9fb7-f574bdb246a4&amp;action=CLICK&amp;target=urn%3Ali%3AsalesLead%3A(-1%2C16088404)&amp;pageNumber=19&amp;targetEl=profilelink&amp;position=21&amp;trk=lss-serp-result-lead_photo</t>
  </si>
  <si>
    <t>Alfred Hanna</t>
  </si>
  <si>
    <t>Centennial Arts</t>
  </si>
  <si>
    <t>CMO / Sales Manager</t>
  </si>
  <si>
    <t>Bryan/College Station, Texas Area</t>
  </si>
  <si>
    <t>https://www.linkedin.com/sales/profile/19923803,dA1r,NAME_SEARCH?moduleKey=peopleSearchResults&amp;pageKey=sales-search3-people-refinement&amp;contextId=635D3E904723061580FE6AF00A2B0000&amp;requestId=69fe09b2-e52a-45b4-9fb7-f574bdb246a4&amp;action=CLICK&amp;target=urn%3Ali%3AsalesLead%3A(-1%2C19923803)&amp;pageNumber=19&amp;targetEl=profilelink&amp;position=22&amp;trk=lss-serp-result-lead_photo</t>
  </si>
  <si>
    <t>Jeff Walker</t>
  </si>
  <si>
    <t>Vivoom, Inc.</t>
  </si>
  <si>
    <t>Chief Marketing Officer &amp; Executive Vice President of Business Development</t>
  </si>
  <si>
    <t>https://www.linkedin.com/sales/profile/9759161,kG08,NAME_SEARCH?moduleKey=peopleSearchResults&amp;pageKey=sales-search3-people-refinement&amp;contextId=635D3E904723061580FE6AF00A2B0000&amp;requestId=a7d98512-8186-46f1-a17e-ef0730d93637&amp;action=CLICK&amp;target=urn%3Ali%3AsalesLead%3A(-1%2C9759161)&amp;pageNumber=21&amp;targetEl=profilelink&amp;position=0&amp;trk=lss-serp-result-lead_photo</t>
  </si>
  <si>
    <t>Alan Littman</t>
  </si>
  <si>
    <t>Agile Frameworks, LLC</t>
  </si>
  <si>
    <t>Chief Marketing  and Sales Officer</t>
  </si>
  <si>
    <t>https://www.linkedin.com/sales/profile/56208397,i-XJ,NAME_SEARCH?moduleKey=peopleSearchResults&amp;pageKey=sales-search3-people-refinement&amp;contextId=635D3E904723061580FE6AF00A2B0000&amp;requestId=a7d98512-8186-46f1-a17e-ef0730d93637&amp;action=CLICK&amp;target=urn%3Ali%3AsalesLead%3A(-1%2C56208397)&amp;pageNumber=21&amp;targetEl=profilelink&amp;position=1&amp;trk=lss-serp-result-lead_photo</t>
  </si>
  <si>
    <t>Affif Siddique</t>
  </si>
  <si>
    <t>DiversyFund, Inc.</t>
  </si>
  <si>
    <t>https://www.linkedin.com/sales/profile/19428385,mZeu,NAME_SEARCH?moduleKey=peopleSearchResults&amp;pageKey=sales-search3-people-refinement&amp;contextId=635D3E904723061580FE6AF00A2B0000&amp;requestId=a7d98512-8186-46f1-a17e-ef0730d93637&amp;action=CLICK&amp;target=urn%3Ali%3AsalesLead%3A(-1%2C19428385)&amp;pageNumber=21&amp;targetEl=profilelink&amp;position=2&amp;trk=lss-serp-result-lead_photo</t>
  </si>
  <si>
    <t>Benjamin Green</t>
  </si>
  <si>
    <t>Articoolo Research</t>
  </si>
  <si>
    <t>https://www.linkedin.com/sales/profile/494772479,U7_o,NAME_SEARCH?moduleKey=peopleSearchResults&amp;pageKey=sales-search3-people-refinement&amp;contextId=635D3E904723061580FE6AF00A2B0000&amp;requestId=a7d98512-8186-46f1-a17e-ef0730d93637&amp;action=CLICK&amp;target=urn%3Ali%3AsalesLead%3A(-1%2C494772479)&amp;pageNumber=21&amp;targetEl=profilelink&amp;position=4&amp;trk=lss-serp-result-lead_photo</t>
  </si>
  <si>
    <t>Pat Nicholson</t>
  </si>
  <si>
    <t>SelfScore</t>
  </si>
  <si>
    <t>Chief Marketing Officer at SelfScore</t>
  </si>
  <si>
    <t>https://www.linkedin.com/sales/profile/3911009,EqoG,NAME_SEARCH?moduleKey=peopleSearchResults&amp;pageKey=sales-search3-people-refinement&amp;contextId=635D3E904723061580FE6AF00A2B0000&amp;requestId=a7d98512-8186-46f1-a17e-ef0730d93637&amp;action=CLICK&amp;target=urn%3Ali%3AsalesLead%3A(-1%2C3911009)&amp;pageNumber=21&amp;targetEl=profilelink&amp;position=6&amp;trk=lss-serp-result-lead_photo</t>
  </si>
  <si>
    <t>Rakesh Sreekumar</t>
  </si>
  <si>
    <t>Loyakk</t>
  </si>
  <si>
    <t>https://www.linkedin.com/sales/profile/93595,uWTJ,NAME_SEARCH?moduleKey=peopleSearchResults&amp;pageKey=sales-search3-people-refinement&amp;contextId=635D3E904723061580FE6AF00A2B0000&amp;requestId=a7d98512-8186-46f1-a17e-ef0730d93637&amp;action=CLICK&amp;target=urn%3Ali%3AsalesLead%3A(-1%2C93595)&amp;pageNumber=21&amp;targetEl=profilelink&amp;position=7&amp;trk=lss-serp-result-lead_photo</t>
  </si>
  <si>
    <t>https://www.linkedin.com/sales/profile/53618047,cfrN,NAME_SEARCH?moduleKey=peopleSearchResults&amp;pageKey=sales-search3-people-refinement&amp;contextId=635D3E904723061580FE6AF00A2B0000&amp;requestId=a7d98512-8186-46f1-a17e-ef0730d93637&amp;action=CLICK&amp;target=urn%3Ali%3AsalesLead%3A(-1%2C53618047)&amp;pageNumber=21&amp;targetEl=profilelink&amp;position=9&amp;trk=lss-serp-result-lead_photo</t>
  </si>
  <si>
    <t>David Squibb</t>
  </si>
  <si>
    <t>Xpertdoc Technologies Inc.</t>
  </si>
  <si>
    <t>Chief Sales &amp; Marketing Officer (Customer Experience, Customer Engagement, CCM, Document Generation)</t>
  </si>
  <si>
    <t>https://www.linkedin.com/sales/profile/6496104,yn3F,NAME_SEARCH?moduleKey=peopleSearchResults&amp;pageKey=sales-search3-people-refinement&amp;contextId=635D3E904723061580FE6AF00A2B0000&amp;requestId=a7d98512-8186-46f1-a17e-ef0730d93637&amp;action=CLICK&amp;target=urn%3Ali%3AsalesLead%3A(-1%2C6496104)&amp;pageNumber=21&amp;targetEl=profilelink&amp;position=12&amp;trk=lss-serp-result-lead_photo</t>
  </si>
  <si>
    <t>https://www.linkedin.com/sales/profile/7516555,28YJ,NAME_SEARCH?moduleKey=peopleSearchResults&amp;pageKey=sales-search3-people-refinement&amp;contextId=635D3E904723061580FE6AF00A2B0000&amp;requestId=a7d98512-8186-46f1-a17e-ef0730d93637&amp;action=CLICK&amp;target=urn%3Ali%3AsalesLead%3A(-1%2C7516555)&amp;pageNumber=21&amp;targetEl=profilelink&amp;position=14&amp;trk=lss-serp-result-lead_photo</t>
  </si>
  <si>
    <t>Kartik Dadwal</t>
  </si>
  <si>
    <t>Vuukle</t>
  </si>
  <si>
    <t>Vikram</t>
  </si>
  <si>
    <t>Bhalchandra</t>
  </si>
  <si>
    <t>vikram@clairvoyantsoft.com</t>
  </si>
  <si>
    <t>Clairvoyant LLC</t>
  </si>
  <si>
    <t>https://www.linkedin.com/sales/profile/36429350,TJUb,NAME_SEARCH?moduleKey=peopleSearchResults&amp;pageKey=sales-search3-people-refinement&amp;contextId=635D3E904723061580FE6AF00A2B0000&amp;requestId=a7d98512-8186-46f1-a17e-ef0730d93637&amp;action=CLICK&amp;target=urn%3Ali%3AsalesLead%3A(-1%2C36429350)&amp;pageNumber=21&amp;targetEl=profilelink&amp;position=15&amp;trk=lss-serp-result-lead_photo</t>
  </si>
  <si>
    <t>Lynn Fischer</t>
  </si>
  <si>
    <t>Title21 Software</t>
  </si>
  <si>
    <t>https://www.linkedin.com/sales/profile/26874139,zlfD,NAME_SEARCH?moduleKey=peopleSearchResults&amp;pageKey=sales-search3-people-refinement&amp;contextId=635D3E904723061580FE6AF00A2B0000&amp;requestId=a7d98512-8186-46f1-a17e-ef0730d93637&amp;action=CLICK&amp;target=urn%3Ali%3AsalesLead%3A(-1%2C26874139)&amp;pageNumber=21&amp;targetEl=profilelink&amp;position=17&amp;trk=lss-serp-result-lead_photo</t>
  </si>
  <si>
    <t>https://www.linkedin.com/pub/vikram-bhalchandra/0/5b1/605</t>
  </si>
  <si>
    <t>Tue Jan 02 2018 06:01:41</t>
  </si>
  <si>
    <t>6185 W Detroit St</t>
  </si>
  <si>
    <t>85226</t>
  </si>
  <si>
    <t>https://www.linkedin.com/sales/profile/163680545,0oM6,NAME_SEARCH?moduleKey=peopleSearchResults&amp;pageKey=sales-search3-people-refinement&amp;contextId=635D3E904723061580FE6AF00A2B0000&amp;requestId=a7d98512-8186-46f1-a17e-ef0730d93637&amp;action=CLICK&amp;target=urn%3Ali%3AsalesLead%3A(-1%2C163680545)&amp;pageNumber=21&amp;targetEl=profilelink&amp;position=18&amp;trk=lss-serp-result-lead_photo</t>
  </si>
  <si>
    <t>Kevin Zschach</t>
  </si>
  <si>
    <t>CAMP3</t>
  </si>
  <si>
    <t>https://www.linkedin.com/sales/profile/60442638,GY53,NAME_SEARCH?moduleKey=peopleSearchResults&amp;pageKey=sales-search3-people-refinement&amp;contextId=635D3E904723061580FE6AF00A2B0000&amp;requestId=a7d98512-8186-46f1-a17e-ef0730d93637&amp;action=CLICK&amp;target=urn%3Ali%3AsalesLead%3A(-1%2C60442638)&amp;pageNumber=21&amp;targetEl=profilelink&amp;position=19&amp;trk=lss-serp-result-lead_photo</t>
  </si>
  <si>
    <t>https://www.linkedin.com/sales/profile/55337,0_Sv,NAME_SEARCH?moduleKey=peopleSearchResults&amp;pageKey=sales-search3-people-refinement&amp;contextId=635D3E904723061580FE6AF00A2B0000&amp;requestId=a7d98512-8186-46f1-a17e-ef0730d93637&amp;action=CLICK&amp;target=urn%3Ali%3AsalesLead%3A(-1%2C55337)&amp;pageNumber=21&amp;targetEl=profilelink&amp;position=23&amp;trk=lss-serp-result-lead_photo</t>
  </si>
  <si>
    <t>Andy Grygiel</t>
  </si>
  <si>
    <t>VividCortex</t>
  </si>
  <si>
    <t>https://www.linkedin.com/sales/profile/23903644,sbeY,NAME_SEARCH?moduleKey=peopleSearchResults&amp;pageKey=sales-search3-people-refinement&amp;contextId=635D3E904723061580FE6AF00A2B0000&amp;requestId=a7d98512-8186-46f1-a17e-ef0730d93637&amp;action=CLICK&amp;target=urn%3Ali%3AsalesLead%3A(-1%2C23903644)&amp;pageNumber=21&amp;targetEl=profilelink&amp;position=24&amp;trk=lss-serp-result-lead_photo</t>
  </si>
  <si>
    <t>gregory.kennedy@sojern.com</t>
  </si>
  <si>
    <t>https://www.linkedin.com/sales/profile/8012187,jCo6,NAME_SEARCH?moduleKey=peopleSearchResults&amp;pageKey=sales-search3-people-refinement&amp;contextId=635D3E904723061580FE6AF00A2B0000&amp;requestId=cd6672b3-5344-4da1-ac83-c7fa851acc18&amp;action=CLICK&amp;target=urn%3Ali%3AsalesLead%3A(-1%2C8012187)&amp;pageNumber=22&amp;targetEl=profilelink&amp;position=0&amp;trk=lss-serp-result-lead_photo</t>
  </si>
  <si>
    <t>freshprintsshop.com</t>
  </si>
  <si>
    <t>https://www.linkedin.com/pub/gregory-kennedy/0/208/576</t>
  </si>
  <si>
    <t>Tue Jan 02 2018 06:01:49</t>
  </si>
  <si>
    <t>https://www.linkedin.com/sales/profile/83187,qmoB,NAME_SEARCH?moduleKey=peopleSearchResults&amp;pageKey=sales-search3-people-refinement&amp;contextId=635D3E904723061580FE6AF00A2B0000&amp;requestId=cd6672b3-5344-4da1-ac83-c7fa851acc18&amp;action=CLICK&amp;target=urn%3Ali%3AsalesLead%3A(-1%2C83187)&amp;pageNumber=22&amp;targetEl=profilelink&amp;position=1&amp;trk=lss-serp-result-lead_photo</t>
  </si>
  <si>
    <t>255 California Street</t>
  </si>
  <si>
    <t>Don Goodwin</t>
  </si>
  <si>
    <t>(415) 777-4500</t>
  </si>
  <si>
    <t>Yyotta</t>
  </si>
  <si>
    <t>Partner and Chief Marketing Officer</t>
  </si>
  <si>
    <t>https://www.linkedin.com/sales/profile/1418626,0Zjj,NAME_SEARCH?moduleKey=peopleSearchResults&amp;pageKey=sales-search3-people-refinement&amp;contextId=635D3E904723061580FE6AF00A2B0000&amp;requestId=cd6672b3-5344-4da1-ac83-c7fa851acc18&amp;action=CLICK&amp;target=urn%3Ali%3AsalesLead%3A(-1%2C1418626)&amp;pageNumber=22&amp;targetEl=profilelink&amp;position=3&amp;trk=lss-serp-result-lead_photo</t>
  </si>
  <si>
    <t>https://www.linkedin.com/sales/profile/3802108,dKbF,NAME_SEARCH?moduleKey=peopleSearchResults&amp;pageKey=sales-search3-people-refinement&amp;contextId=635D3E904723061580FE6AF00A2B0000&amp;requestId=cd6672b3-5344-4da1-ac83-c7fa851acc18&amp;action=CLICK&amp;target=urn%3Ali%3AsalesLead%3A(-1%2C3802108)&amp;pageNumber=22&amp;targetEl=profilelink&amp;position=5&amp;trk=lss-serp-result-lead_photo</t>
  </si>
  <si>
    <t>Keith A.</t>
  </si>
  <si>
    <t>Perfecta</t>
  </si>
  <si>
    <t>Chief Operating Officer - Executive Leadership, Strategy, Sales, Marketing, Operations</t>
  </si>
  <si>
    <t>Anjali</t>
  </si>
  <si>
    <t>Grover</t>
  </si>
  <si>
    <t>anjali.grover@marleyspoon.com</t>
  </si>
  <si>
    <t>https://www.linkedin.com/sales/profile/26450900,Y952,NAME_SEARCH?moduleKey=peopleSearchResults&amp;pageKey=sales-search3-people-refinement&amp;contextId=635D3E904723061580FE6AF00A2B0000&amp;requestId=cd6672b3-5344-4da1-ac83-c7fa851acc18&amp;action=CLICK&amp;target=urn%3Ali%3AsalesLead%3A(-1%2C26450900)&amp;pageNumber=22&amp;targetEl=profilelink&amp;position=7&amp;trk=lss-serp-result-lead_photo</t>
  </si>
  <si>
    <t>Marley Spoon</t>
  </si>
  <si>
    <t>buzzi.io</t>
  </si>
  <si>
    <t>https://www.linkedin.com/sales/profile/301790,UZdh,NAME_SEARCH?moduleKey=peopleSearchResults&amp;pageKey=sales-search3-people-refinement&amp;contextId=635D3E904723061580FE6AF00A2B0000&amp;requestId=cd6672b3-5344-4da1-ac83-c7fa851acc18&amp;action=CLICK&amp;target=urn%3Ali%3AsalesLead%3A(-1%2C301790)&amp;pageNumber=22&amp;targetEl=profilelink&amp;position=9&amp;trk=lss-serp-result-lead_photo</t>
  </si>
  <si>
    <t>https://www.linkedin.com/pub/anjali-grover/5/6b0/351</t>
  </si>
  <si>
    <t>Rachel Spasser</t>
  </si>
  <si>
    <t>Accel-KKR</t>
  </si>
  <si>
    <t>Chief Marketing Officer and Operating Principal</t>
  </si>
  <si>
    <t>Tue Jan 02 2018 06:01:57</t>
  </si>
  <si>
    <t>Paul-Lincke-Ufer 39/40</t>
  </si>
  <si>
    <t>10999</t>
  </si>
  <si>
    <t>030 208480510</t>
  </si>
  <si>
    <t>https://www.linkedin.com/sales/profile/858980,gX52,NAME_SEARCH?moduleKey=peopleSearchResults&amp;pageKey=sales-search3-people-refinement&amp;contextId=635D3E904723061580FE6AF00A2B0000&amp;requestId=cd6672b3-5344-4da1-ac83-c7fa851acc18&amp;action=CLICK&amp;target=urn%3Ali%3AsalesLead%3A(-1%2C858980)&amp;pageNumber=22&amp;targetEl=profilelink&amp;position=12&amp;trk=lss-serp-result-lead_photo</t>
  </si>
  <si>
    <t>Jason Finkelstein</t>
  </si>
  <si>
    <t>Traitify</t>
  </si>
  <si>
    <t>Chief Marketing/Revenue Officer</t>
  </si>
  <si>
    <t>https://www.linkedin.com/sales/profile/1943436,izkS,NAME_SEARCH?moduleKey=peopleSearchResults&amp;pageKey=sales-search3-people-refinement&amp;contextId=635D3E904723061580FE6AF00A2B0000&amp;requestId=cd6672b3-5344-4da1-ac83-c7fa851acc18&amp;action=CLICK&amp;target=urn%3Ali%3AsalesLead%3A(-1%2C1943436)&amp;pageNumber=22&amp;targetEl=profilelink&amp;position=13&amp;trk=lss-serp-result-lead_photo</t>
  </si>
  <si>
    <t>Christopher Schreiber</t>
  </si>
  <si>
    <t>Brandcast.com</t>
  </si>
  <si>
    <t>https://www.linkedin.com/sales/profile/20546609,A9wZ,NAME_SEARCH?moduleKey=peopleSearchResults&amp;pageKey=sales-search3-people-refinement&amp;contextId=635D3E904723061580FE6AF00A2B0000&amp;requestId=cd6672b3-5344-4da1-ac83-c7fa851acc18&amp;action=CLICK&amp;target=urn%3Ali%3AsalesLead%3A(-1%2C20546609)&amp;pageNumber=22&amp;targetEl=profilelink&amp;position=14&amp;trk=lss-serp-result-lead_photo</t>
  </si>
  <si>
    <t>https://www.linkedin.com/sales/profile/559543,Czek,NAME_SEARCH?moduleKey=peopleSearchResults&amp;pageKey=sales-search3-people-refinement&amp;contextId=635D3E904723061580FE6AF00A2B0000&amp;requestId=cd6672b3-5344-4da1-ac83-c7fa851acc18&amp;action=CLICK&amp;target=urn%3Ali%3AsalesLead%3A(-1%2C559543)&amp;pageNumber=22&amp;targetEl=profilelink&amp;position=15&amp;trk=lss-serp-result-lead_photo</t>
  </si>
  <si>
    <t>Dilani</t>
  </si>
  <si>
    <t>Sathees</t>
  </si>
  <si>
    <t>dilani.s@smartsoftus.com</t>
  </si>
  <si>
    <t>Smartsoft International Inc</t>
  </si>
  <si>
    <t>https://www.linkedin.com/sales/profile/2353147,4S8O,NAME_SEARCH?moduleKey=peopleSearchResults&amp;pageKey=sales-search3-people-refinement&amp;contextId=635D3E904723061580FE6AF00A2B0000&amp;requestId=cd6672b3-5344-4da1-ac83-c7fa851acc18&amp;action=CLICK&amp;target=urn%3Ali%3AsalesLead%3A(-1%2C2353147)&amp;pageNumber=22&amp;targetEl=profilelink&amp;position=16&amp;trk=lss-serp-result-lead_photo</t>
  </si>
  <si>
    <t>conversionwhale.com</t>
  </si>
  <si>
    <t>https://www.linkedin.com/sales/profile/2689855,omoi,NAME_SEARCH?moduleKey=peopleSearchResults&amp;pageKey=sales-search3-people-refinement&amp;contextId=635D3E904723061580FE6AF00A2B0000&amp;requestId=cd6672b3-5344-4da1-ac83-c7fa851acc18&amp;action=CLICK&amp;target=urn%3Ali%3AsalesLead%3A(-1%2C2689855)&amp;pageNumber=22&amp;targetEl=profilelink&amp;position=17&amp;trk=lss-serp-result-lead_photo</t>
  </si>
  <si>
    <t>https://www.linkedin.com/pub/dilani-sathees/12/573/376</t>
  </si>
  <si>
    <t>Christopher Hertz</t>
  </si>
  <si>
    <t>DivvyCloud</t>
  </si>
  <si>
    <t>Tue Jan 02 2018 06:02:04</t>
  </si>
  <si>
    <t>Suwanee</t>
  </si>
  <si>
    <t>5050 Research Court</t>
  </si>
  <si>
    <t>https://www.linkedin.com/sales/profile/1708604,UWVo,NAME_SEARCH?moduleKey=peopleSearchResults&amp;pageKey=sales-search3-people-refinement&amp;contextId=635D3E904723061580FE6AF00A2B0000&amp;requestId=cd6672b3-5344-4da1-ac83-c7fa851acc18&amp;action=CLICK&amp;target=urn%3Ali%3AsalesLead%3A(-1%2C1708604)&amp;pageNumber=22&amp;targetEl=profilelink&amp;position=18&amp;trk=lss-serp-result-lead_photo</t>
  </si>
  <si>
    <t>30024</t>
  </si>
  <si>
    <t>(770) 368-0208</t>
  </si>
  <si>
    <t>Avantika Daing</t>
  </si>
  <si>
    <t>Jopwell</t>
  </si>
  <si>
    <t>Chief Revenue Officer (Head of Sales and Marketing)</t>
  </si>
  <si>
    <t>https://www.linkedin.com/sales/profile/16700796,Ugi9,NAME_SEARCH?moduleKey=peopleSearchResults&amp;pageKey=sales-search3-people-refinement&amp;contextId=635D3E904723061580FE6AF00A2B0000&amp;requestId=cd6672b3-5344-4da1-ac83-c7fa851acc18&amp;action=CLICK&amp;target=urn%3Ali%3AsalesLead%3A(-1%2C16700796)&amp;pageNumber=22&amp;targetEl=profilelink&amp;position=20&amp;trk=lss-serp-result-lead_photo</t>
  </si>
  <si>
    <t>Jaime Chambron</t>
  </si>
  <si>
    <t>https://www.linkedin.com/sales/profile/361119,FEqt,NAME_SEARCH?moduleKey=peopleSearchResults&amp;pageKey=sales-search3-people-refinement&amp;contextId=635D3E904723061580FE6AF00A2B0000&amp;requestId=cd6672b3-5344-4da1-ac83-c7fa851acc18&amp;action=CLICK&amp;target=urn%3Ali%3AsalesLead%3A(-1%2C361119)&amp;pageNumber=22&amp;targetEl=profilelink&amp;position=22&amp;trk=lss-serp-result-lead_photo</t>
  </si>
  <si>
    <t>https://www.linkedin.com/sales/profile/2379847,WL3R,NAME_SEARCH?moduleKey=peopleSearchResults&amp;pageKey=sales-search3-people-refinement&amp;contextId=635D3E904723061580FE6AF00A2B0000&amp;requestId=cd6672b3-5344-4da1-ac83-c7fa851acc18&amp;action=CLICK&amp;target=urn%3Ali%3AsalesLead%3A(-1%2C2379847)&amp;pageNumber=22&amp;targetEl=profilelink&amp;position=24&amp;trk=lss-serp-result-lead_photo</t>
  </si>
  <si>
    <t>https://www.linkedin.com/sales/profile/25494691,MmAA,NAME_SEARCH?moduleKey=peopleSearchResults&amp;pageKey=sales-search3-people-refinement&amp;contextId=635D3E904723061580FE6AF00A2B0000&amp;requestId=cd78b57e-79a5-4a07-a381-b1e627b99c92&amp;action=CLICK&amp;target=urn%3Ali%3AsalesLead%3A(-1%2C25494691)&amp;pageNumber=23&amp;targetEl=profilelink&amp;position=0&amp;trk=lss-serp-result-lead_photo</t>
  </si>
  <si>
    <t>Kaiser Mulla-Feroze</t>
  </si>
  <si>
    <t>Benchling</t>
  </si>
  <si>
    <t>https://www.linkedin.com/sales/profile/3956466,U3jg,NAME_SEARCH?moduleKey=peopleSearchResults&amp;pageKey=sales-search3-people-refinement&amp;contextId=635D3E904723061580FE6AF00A2B0000&amp;requestId=cd78b57e-79a5-4a07-a381-b1e627b99c92&amp;action=CLICK&amp;target=urn%3Ali%3AsalesLead%3A(-1%2C3956466)&amp;pageNumber=23&amp;targetEl=profilelink&amp;position=2&amp;trk=lss-serp-result-lead_photo</t>
  </si>
  <si>
    <t>smark@insidesales.com</t>
  </si>
  <si>
    <t>David Francoeur</t>
  </si>
  <si>
    <t>ClipperData LLC</t>
  </si>
  <si>
    <t>https://www.linkedin.com/sales/profile/10512155,EThC,NAME_SEARCH?moduleKey=peopleSearchResults&amp;pageKey=sales-search3-people-refinement&amp;contextId=635D3E904723061580FE6AF00A2B0000&amp;requestId=cd78b57e-79a5-4a07-a381-b1e627b99c92&amp;action=CLICK&amp;target=urn%3Ali%3AsalesLead%3A(-1%2C10512155)&amp;pageNumber=23&amp;targetEl=profilelink&amp;position=5&amp;trk=lss-serp-result-lead_photo</t>
  </si>
  <si>
    <t>clicksmart.com</t>
  </si>
  <si>
    <t>Asif Moinuddin</t>
  </si>
  <si>
    <t>CloudLanes</t>
  </si>
  <si>
    <t>https://www.linkedin.com/pub/scott-mark/9/224/9a3</t>
  </si>
  <si>
    <t>https://www.linkedin.com/sales/profile/1177304,ZT2H,NAME_SEARCH?moduleKey=peopleSearchResults&amp;pageKey=sales-search3-people-refinement&amp;contextId=635D3E904723061580FE6AF00A2B0000&amp;requestId=cd78b57e-79a5-4a07-a381-b1e627b99c92&amp;action=CLICK&amp;target=urn%3Ali%3AsalesLead%3A(-1%2C1177304)&amp;pageNumber=23&amp;targetEl=profilelink&amp;position=6&amp;trk=lss-serp-result-lead_photo</t>
  </si>
  <si>
    <t>Tom McKeown</t>
  </si>
  <si>
    <t>Tue Jan 02 2018 06:02:11</t>
  </si>
  <si>
    <t>Brainsy, Inc.</t>
  </si>
  <si>
    <t>Provo</t>
  </si>
  <si>
    <t>1712 South Bay Boulevard</t>
  </si>
  <si>
    <t>84606</t>
  </si>
  <si>
    <t>(385) 207-7252</t>
  </si>
  <si>
    <t>https://www.linkedin.com/sales/profile/9596196,cubU,NAME_SEARCH?moduleKey=peopleSearchResults&amp;pageKey=sales-search3-people-refinement&amp;contextId=635D3E904723061580FE6AF00A2B0000&amp;requestId=cd78b57e-79a5-4a07-a381-b1e627b99c92&amp;action=CLICK&amp;target=urn%3Ali%3AsalesLead%3A(-1%2C9596196)&amp;pageNumber=23&amp;targetEl=profilelink&amp;position=9&amp;trk=lss-serp-result-lead_photo</t>
  </si>
  <si>
    <t>Jeffrey Cohen</t>
  </si>
  <si>
    <t>Seller Labs</t>
  </si>
  <si>
    <t>https://www.linkedin.com/sales/profile/5512682,ZdjV,NAME_SEARCH?moduleKey=peopleSearchResults&amp;pageKey=sales-search3-people-refinement&amp;contextId=635D3E904723061580FE6AF00A2B0000&amp;requestId=cd78b57e-79a5-4a07-a381-b1e627b99c92&amp;action=CLICK&amp;target=urn%3Ali%3AsalesLead%3A(-1%2C5512682)&amp;pageNumber=23&amp;targetEl=profilelink&amp;position=14&amp;trk=lss-serp-result-lead_photo</t>
  </si>
  <si>
    <t>Craig Baldwin</t>
  </si>
  <si>
    <t>Upsourced Accounting</t>
  </si>
  <si>
    <t>https://www.linkedin.com/sales/profile/75556643,2K17,NAME_SEARCH?moduleKey=peopleSearchResults&amp;pageKey=sales-search3-people-refinement&amp;contextId=635D3E904723061580FE6AF00A2B0000&amp;requestId=cd78b57e-79a5-4a07-a381-b1e627b99c92&amp;action=CLICK&amp;target=urn%3Ali%3AsalesLead%3A(-1%2C75556643)&amp;pageNumber=23&amp;targetEl=profilelink&amp;position=16&amp;trk=lss-serp-result-lead_photo</t>
  </si>
  <si>
    <t>Frank Kalman</t>
  </si>
  <si>
    <t>Wentworth Financial Communications</t>
  </si>
  <si>
    <t>https://www.linkedin.com/sales/profile/38737188,8BOI,NAME_SEARCH?moduleKey=peopleSearchResults&amp;pageKey=sales-search3-people-refinement&amp;contextId=635D3E904723061580FE6AF00A2B0000&amp;requestId=cd78b57e-79a5-4a07-a381-b1e627b99c92&amp;action=CLICK&amp;target=urn%3Ali%3AsalesLead%3A(-1%2C38737188)&amp;pageNumber=23&amp;targetEl=profilelink&amp;position=17&amp;trk=lss-serp-result-lead_photo</t>
  </si>
  <si>
    <t>Mai-Li Hammargren</t>
  </si>
  <si>
    <t>Lookback</t>
  </si>
  <si>
    <t>https://www.linkedin.com/sales/profile/22507105,odWE,NAME_SEARCH?moduleKey=peopleSearchResults&amp;pageKey=sales-search3-people-refinement&amp;contextId=635D3E904723061580FE6AF00A2B0000&amp;requestId=cd78b57e-79a5-4a07-a381-b1e627b99c92&amp;action=CLICK&amp;target=urn%3Ali%3AsalesLead%3A(-1%2C22507105)&amp;pageNumber=23&amp;targetEl=profilelink&amp;position=18&amp;trk=lss-serp-result-lead_photo</t>
  </si>
  <si>
    <t>Fodé Diop</t>
  </si>
  <si>
    <t>Eats by Liv</t>
  </si>
  <si>
    <t>holly.allison@chromeriver.com</t>
  </si>
  <si>
    <t>Chrome River Technologies</t>
  </si>
  <si>
    <t>https://www.linkedin.com/sales/profile/20409930,5gBJ,NAME_SEARCH?moduleKey=peopleSearchResults&amp;pageKey=sales-search3-people-refinement&amp;contextId=635D3E904723061580FE6AF00A2B0000&amp;requestId=cd78b57e-79a5-4a07-a381-b1e627b99c92&amp;action=CLICK&amp;target=urn%3Ali%3AsalesLead%3A(-1%2C20409930)&amp;pageNumber=23&amp;targetEl=profilelink&amp;position=19&amp;trk=lss-serp-result-lead_photo</t>
  </si>
  <si>
    <t>blacklapel.com</t>
  </si>
  <si>
    <t>Haris Azmi</t>
  </si>
  <si>
    <t>SoGoSurvey</t>
  </si>
  <si>
    <t>https://www.linkedin.com/pub/holly-allison/0/811/161</t>
  </si>
  <si>
    <t>Tue Jan 02 2018 06:02:18</t>
  </si>
  <si>
    <t>https://www.linkedin.com/sales/profile/19804725,xje9,NAME_SEARCH?moduleKey=peopleSearchResults&amp;pageKey=sales-search3-people-refinement&amp;contextId=635D3E904723061580FE6AF00A2B0000&amp;requestId=a4e933a5-25b8-4263-8704-71f98d58f909&amp;action=CLICK&amp;target=urn%3Ali%3AsalesLead%3A(-1%2C19804725)&amp;pageNumber=24&amp;targetEl=profilelink&amp;position=1&amp;trk=lss-serp-result-lead_photo</t>
  </si>
  <si>
    <t>5757 Wilshire Blvd.</t>
  </si>
  <si>
    <t>90036</t>
  </si>
  <si>
    <t>Justin Showers</t>
  </si>
  <si>
    <t>(888) 781-0088</t>
  </si>
  <si>
    <t>improveit 360</t>
  </si>
  <si>
    <t>Chief Marketing &amp; CX Officer</t>
  </si>
  <si>
    <t>https://www.linkedin.com/sales/profile/107394046,tygG,NAME_SEARCH?moduleKey=peopleSearchResults&amp;pageKey=sales-search3-people-refinement&amp;contextId=635D3E904723061580FE6AF00A2B0000&amp;requestId=a4e933a5-25b8-4263-8704-71f98d58f909&amp;action=CLICK&amp;target=urn%3Ali%3AsalesLead%3A(-1%2C107394046)&amp;pageNumber=24&amp;targetEl=profilelink&amp;position=9&amp;trk=lss-serp-result-lead_photo</t>
  </si>
  <si>
    <t>Shawn Hopwood</t>
  </si>
  <si>
    <t>Type A Machines</t>
  </si>
  <si>
    <t>Chief Marketing Officer &amp; VP</t>
  </si>
  <si>
    <t>https://www.linkedin.com/sales/profile/95152,3Tn1,NAME_SEARCH?moduleKey=peopleSearchResults&amp;pageKey=sales-search3-people-refinement&amp;contextId=635D3E904723061580FE6AF00A2B0000&amp;requestId=a4e933a5-25b8-4263-8704-71f98d58f909&amp;action=CLICK&amp;target=urn%3Ali%3AsalesLead%3A(-1%2C95152)&amp;pageNumber=24&amp;targetEl=profilelink&amp;position=16&amp;trk=lss-serp-result-lead_photo</t>
  </si>
  <si>
    <t>Cuneo</t>
  </si>
  <si>
    <t>Mindy Anderson</t>
  </si>
  <si>
    <t>NextPlane, Inc.</t>
  </si>
  <si>
    <t>paula.cuneo@oculus.com</t>
  </si>
  <si>
    <t>Oculus VR</t>
  </si>
  <si>
    <t>X8Drums.com</t>
  </si>
  <si>
    <t>https://www.linkedin.com/sales/profile/477067,zU7n,NAME_SEARCH?moduleKey=peopleSearchResults&amp;pageKey=sales-search3-people-refinement&amp;contextId=635D3E904723061580FE6AF00A2B0000&amp;requestId=a4e933a5-25b8-4263-8704-71f98d58f909&amp;action=CLICK&amp;target=urn%3Ali%3AsalesLead%3A(-1%2C477067)&amp;pageNumber=24&amp;targetEl=profilelink&amp;position=20&amp;trk=lss-serp-result-lead_photo</t>
  </si>
  <si>
    <t>Joshua Aikens</t>
  </si>
  <si>
    <t>iGlobal Stores</t>
  </si>
  <si>
    <t>https://www.linkedin.com/pub/paula-cuneo/7/2/232</t>
  </si>
  <si>
    <t>https://www.linkedin.com/sales/profile/6779716,jmXu,NAME_SEARCH?moduleKey=peopleSearchResults&amp;pageKey=sales-search3-people-refinement&amp;contextId=635D3E904723061580FE6AF00A2B0000&amp;requestId=a4e933a5-25b8-4263-8704-71f98d58f909&amp;action=CLICK&amp;target=urn%3Ali%3AsalesLead%3A(-1%2C6779716)&amp;pageNumber=24&amp;targetEl=profilelink&amp;position=21&amp;trk=lss-serp-result-lead_photo</t>
  </si>
  <si>
    <t>Tue Jan 02 2018 06:02:26</t>
  </si>
  <si>
    <t>Mike Angiletta</t>
  </si>
  <si>
    <t>Agorapulse</t>
  </si>
  <si>
    <t>1 Hacker Way</t>
  </si>
  <si>
    <t>https://www.linkedin.com/sales/profile/246503,olRE,NAME_SEARCH?moduleKey=peopleSearchResults&amp;pageKey=sales-search3-people-refinement&amp;contextId=635D3E904723061580FE6AF00A2B0000&amp;requestId=1e5903b1-da57-46ad-afde-32c6c2a67892&amp;action=CLICK&amp;target=urn%3Ali%3AsalesLead%3A(-1%2C246503)&amp;pageNumber=26&amp;targetEl=profilelink&amp;position=3&amp;trk=lss-serp-result-lead_photo</t>
  </si>
  <si>
    <t>Robert Calabrese</t>
  </si>
  <si>
    <t>CVISION Technologies</t>
  </si>
  <si>
    <t>Chief Operating Officer / SVP Sales &amp; Marketing</t>
  </si>
  <si>
    <t>https://www.linkedin.com/sales/profile/4510065,klnh,NAME_SEARCH?moduleKey=peopleSearchResults&amp;pageKey=sales-search3-people-refinement&amp;contextId=635D3E904723061580FE6AF00A2B0000&amp;requestId=1e5903b1-da57-46ad-afde-32c6c2a67892&amp;action=CLICK&amp;target=urn%3Ali%3AsalesLead%3A(-1%2C4510065)&amp;pageNumber=26&amp;targetEl=profilelink&amp;position=4&amp;trk=lss-serp-result-lead_photo</t>
  </si>
  <si>
    <t>Roberto Guerrieri</t>
  </si>
  <si>
    <t>Bolste, Inc.</t>
  </si>
  <si>
    <t>https://www.linkedin.com/sales/profile/804072,bq6O,NAME_SEARCH?moduleKey=peopleSearchResults&amp;pageKey=sales-search3-people-refinement&amp;contextId=635D3E904723061580FE6AF00A2B0000&amp;requestId=1e5903b1-da57-46ad-afde-32c6c2a67892&amp;action=CLICK&amp;target=urn%3Ali%3AsalesLead%3A(-1%2C804072)&amp;pageNumber=26&amp;targetEl=profilelink&amp;position=7&amp;trk=lss-serp-result-lead_photo</t>
  </si>
  <si>
    <t>Ian Alexander</t>
  </si>
  <si>
    <t>Survale</t>
  </si>
  <si>
    <t>Co-Founder / Chief Marketing Officer / Director</t>
  </si>
  <si>
    <t>https://www.linkedin.com/sales/profile/1232457,2GU1,NAME_SEARCH?moduleKey=peopleSearchResults&amp;pageKey=sales-search3-people-refinement&amp;contextId=635D3E904723061580FE6AF00A2B0000&amp;requestId=1e5903b1-da57-46ad-afde-32c6c2a67892&amp;action=CLICK&amp;target=urn%3Ali%3AsalesLead%3A(-1%2C1232457)&amp;pageNumber=26&amp;targetEl=profilelink&amp;position=8&amp;trk=lss-serp-result-lead_photo</t>
  </si>
  <si>
    <t>Nishant Dewan</t>
  </si>
  <si>
    <t>UniCourt Inc.</t>
  </si>
  <si>
    <t>Director of Digital Marketing</t>
  </si>
  <si>
    <t>https://www.linkedin.com/sales/profile/218836921,DfDC,NAME_SEARCH?moduleKey=peopleSearchResults&amp;pageKey=sales-search3-people-refinement&amp;contextId=635D3E904723061580FE6AF00A2B0000&amp;requestId=1e5903b1-da57-46ad-afde-32c6c2a67892&amp;action=CLICK&amp;target=urn%3Ali%3AsalesLead%3A(-1%2C218836921)&amp;pageNumber=26&amp;targetEl=profilelink&amp;position=14&amp;trk=lss-serp-result-lead_photo</t>
  </si>
  <si>
    <t>Matthew Welch</t>
  </si>
  <si>
    <t>GROUNDFLOOR Finance</t>
  </si>
  <si>
    <t>Advisor /  Interim Chief Marketing Officer/Chief Revenue Officer</t>
  </si>
  <si>
    <t>https://www.linkedin.com/sales/profile/1102895,5qoc,NAME_SEARCH?moduleKey=peopleSearchResults&amp;pageKey=sales-search3-people-refinement&amp;contextId=635D3E904723061580FE6AF00A2B0000&amp;requestId=1e5903b1-da57-46ad-afde-32c6c2a67892&amp;action=CLICK&amp;target=urn%3Ali%3AsalesLead%3A(-1%2C1102895)&amp;pageNumber=26&amp;targetEl=profilelink&amp;position=16&amp;trk=lss-serp-result-lead_photo</t>
  </si>
  <si>
    <t>Rob Roslauski</t>
  </si>
  <si>
    <t>Buckstaff</t>
  </si>
  <si>
    <t>Crooked Tooth Media, LLC</t>
  </si>
  <si>
    <t>Chief Executive Officer and Founder</t>
  </si>
  <si>
    <t>dan.buckstaff@liveramp.com</t>
  </si>
  <si>
    <t>https://www.linkedin.com/sales/profile/3515379,QBp9,NAME_SEARCH?moduleKey=peopleSearchResults&amp;pageKey=sales-search3-people-refinement&amp;contextId=635D3E904723061580FE6AF00A2B0000&amp;requestId=1e5903b1-da57-46ad-afde-32c6c2a67892&amp;action=CLICK&amp;target=urn%3Ali%3AsalesLead%3A(-1%2C3515379)&amp;pageNumber=26&amp;targetEl=profilelink&amp;position=17&amp;trk=lss-serp-result-lead_photo</t>
  </si>
  <si>
    <t>limbik.com</t>
  </si>
  <si>
    <t>Rose Burt</t>
  </si>
  <si>
    <t>Yet Analytics, Inc.</t>
  </si>
  <si>
    <t>Baltimore, Maryland Area</t>
  </si>
  <si>
    <t>https://www.linkedin.com/pub/dan-buckstaff/15/583/424</t>
  </si>
  <si>
    <t>https://www.linkedin.com/sales/profile/206794050,DrEa,NAME_SEARCH?moduleKey=peopleSearchResults&amp;pageKey=sales-search3-people-refinement&amp;contextId=635D3E904723061580FE6AF00A2B0000&amp;requestId=1e5903b1-da57-46ad-afde-32c6c2a67892&amp;action=CLICK&amp;target=urn%3Ali%3AsalesLead%3A(-1%2C206794050)&amp;pageNumber=26&amp;targetEl=profilelink&amp;position=21&amp;trk=lss-serp-result-lead_photo</t>
  </si>
  <si>
    <t>Jason Reuter</t>
  </si>
  <si>
    <t>Tue Jan 02 2018 06:02:34</t>
  </si>
  <si>
    <t>L.E.T. Group</t>
  </si>
  <si>
    <t>https://www.linkedin.com/sales/profile/71341562,p1Qr,NAME_SEARCH?moduleKey=peopleSearchResults&amp;pageKey=sales-search3-people-refinement&amp;contextId=635D3E904723061580FE6AF00A2B0000&amp;requestId=1e5903b1-da57-46ad-afde-32c6c2a67892&amp;action=CLICK&amp;target=urn%3Ali%3AsalesLead%3A(-1%2C71341562)&amp;pageNumber=26&amp;targetEl=profilelink&amp;position=23&amp;trk=lss-serp-result-lead_photo</t>
  </si>
  <si>
    <t>Kyle Cebull</t>
  </si>
  <si>
    <t>Entech US</t>
  </si>
  <si>
    <t>Fort Myers, Florida Area</t>
  </si>
  <si>
    <t>https://www.linkedin.com/sales/profile/107349214,xdc0,NAME_SEARCH?moduleKey=peopleSearchResults&amp;pageKey=sales-search3-people-refinement&amp;contextId=635D3E904723061580FE6AF00A2B0000&amp;requestId=caac4c77-e97d-4cfe-a2a7-4ef701b0af68&amp;action=CLICK&amp;target=urn%3Ali%3AsalesLead%3A(-1%2C107349214)&amp;pageNumber=27&amp;targetEl=profilelink&amp;position=5&amp;trk=lss-serp-result-lead_photo</t>
  </si>
  <si>
    <t>Adam Hersh</t>
  </si>
  <si>
    <t>Gotham City Online</t>
  </si>
  <si>
    <t>https://www.linkedin.com/sales/profile/77776863,7kuw,NAME_SEARCH?moduleKey=peopleSearchResults&amp;pageKey=sales-search3-people-refinement&amp;contextId=635D3E904723061580FE6AF00A2B0000&amp;requestId=caac4c77-e97d-4cfe-a2a7-4ef701b0af68&amp;action=CLICK&amp;target=urn%3Ali%3AsalesLead%3A(-1%2C77776863)&amp;pageNumber=27&amp;targetEl=profilelink&amp;position=8&amp;trk=lss-serp-result-lead_photo</t>
  </si>
  <si>
    <t>Tom Ham</t>
  </si>
  <si>
    <t>ConcentraQ</t>
  </si>
  <si>
    <t>https://www.linkedin.com/sales/profile/165910,0D2t,NAME_SEARCH?moduleKey=peopleSearchResults&amp;pageKey=sales-search3-people-refinement&amp;contextId=635D3E904723061580FE6AF00A2B0000&amp;requestId=caac4c77-e97d-4cfe-a2a7-4ef701b0af68&amp;action=CLICK&amp;target=urn%3Ali%3AsalesLead%3A(-1%2C165910)&amp;pageNumber=27&amp;targetEl=profilelink&amp;position=9&amp;trk=lss-serp-result-lead_photo</t>
  </si>
  <si>
    <t>Kadambari Murali Wade</t>
  </si>
  <si>
    <t>Biometrica Systems Inc</t>
  </si>
  <si>
    <t>https://www.linkedin.com/sales/profile/33803426,-gor,NAME_SEARCH?moduleKey=peopleSearchResults&amp;pageKey=sales-search3-people-refinement&amp;contextId=635D3E904723061580FE6AF00A2B0000&amp;requestId=caac4c77-e97d-4cfe-a2a7-4ef701b0af68&amp;action=CLICK&amp;target=urn%3Ali%3AsalesLead%3A(-1%2C33803426)&amp;pageNumber=27&amp;targetEl=profilelink&amp;position=10&amp;trk=lss-serp-result-lead_photo</t>
  </si>
  <si>
    <t>Scott McMenamin</t>
  </si>
  <si>
    <t>Final Draft, Inc.</t>
  </si>
  <si>
    <t>https://www.linkedin.com/sales/profile/23937204,HHqQ,NAME_SEARCH?moduleKey=peopleSearchResults&amp;pageKey=sales-search3-people-refinement&amp;contextId=635D3E904723061580FE6AF00A2B0000&amp;requestId=caac4c77-e97d-4cfe-a2a7-4ef701b0af68&amp;action=CLICK&amp;target=urn%3Ali%3AsalesLead%3A(-1%2C23937204)&amp;pageNumber=27&amp;targetEl=profilelink&amp;position=11&amp;trk=lss-serp-result-lead_photo</t>
  </si>
  <si>
    <t>Ian Shiell</t>
  </si>
  <si>
    <t>STYR Labs Inc.</t>
  </si>
  <si>
    <t>https://www.linkedin.com/sales/profile/11729365,Ezie,NAME_SEARCH?moduleKey=peopleSearchResults&amp;pageKey=sales-search3-people-refinement&amp;contextId=635D3E904723061580FE6AF00A2B0000&amp;requestId=caac4c77-e97d-4cfe-a2a7-4ef701b0af68&amp;action=CLICK&amp;target=urn%3Ali%3AsalesLead%3A(-1%2C11729365)&amp;pageNumber=27&amp;targetEl=profilelink&amp;position=16&amp;trk=lss-serp-result-lead_photo</t>
  </si>
  <si>
    <t>Ilya Elbert</t>
  </si>
  <si>
    <t>Cunningham</t>
  </si>
  <si>
    <t>All IT Supported</t>
  </si>
  <si>
    <t>Chief Executive Officer (CEO)</t>
  </si>
  <si>
    <t>jason@doordash.com</t>
  </si>
  <si>
    <t>DoorDash</t>
  </si>
  <si>
    <t>https://www.linkedin.com/sales/profile/5668947,f5N8,NAME_SEARCH?moduleKey=peopleSearchResults&amp;pageKey=sales-search3-people-refinement&amp;contextId=635D3E904723061580FE6AF00A2B0000&amp;requestId=caac4c77-e97d-4cfe-a2a7-4ef701b0af68&amp;action=CLICK&amp;target=urn%3Ali%3AsalesLead%3A(-1%2C5668947)&amp;pageNumber=27&amp;targetEl=profilelink&amp;position=19&amp;trk=lss-serp-result-lead_photo</t>
  </si>
  <si>
    <t>Art Meakin</t>
  </si>
  <si>
    <t>Hodo Global, LLC</t>
  </si>
  <si>
    <t>advicelocal.com</t>
  </si>
  <si>
    <t>https://www.linkedin.com/sales/profile/38664203,6k6R,NAME_SEARCH?moduleKey=peopleSearchResults&amp;pageKey=sales-search3-people-refinement&amp;contextId=635D3E904723061580FE6AF00A2B0000&amp;requestId=caac4c77-e97d-4cfe-a2a7-4ef701b0af68&amp;action=CLICK&amp;target=urn%3Ali%3AsalesLead%3A(-1%2C38664203)&amp;pageNumber=27&amp;targetEl=profilelink&amp;position=22&amp;trk=lss-serp-result-lead_photo</t>
  </si>
  <si>
    <t>Louis Simeonidis</t>
  </si>
  <si>
    <t>AYSHA NY</t>
  </si>
  <si>
    <t>https://www.linkedin.com/pub/jason-cunningham/13/686/30a</t>
  </si>
  <si>
    <t>https://www.linkedin.com/sales/profile/349436,Bjrt,NAME_SEARCH?moduleKey=peopleSearchResults&amp;pageKey=sales-search3-people-refinement&amp;contextId=635D3E904723061580FE6AF00A2B0000&amp;requestId=198d32ff-9e50-4846-a907-dc7aa7f182df&amp;action=CLICK&amp;target=urn%3Ali%3AsalesLead%3A(-1%2C349436)&amp;pageNumber=33&amp;targetEl=profilelink&amp;position=0&amp;trk=lss-serp-result-lead_photo</t>
  </si>
  <si>
    <t>Sydney Sloan</t>
  </si>
  <si>
    <t>Tue Jan 02 2018 06:02:45</t>
  </si>
  <si>
    <t>https://www.linkedin.com/sales/profile/2308065,lkxK,NAME_SEARCH?moduleKey=peopleSearchResults&amp;pageKey=sales-search3-people-refinement&amp;contextId=635D3E904723061580FE6AF00A2B0000&amp;requestId=198d32ff-9e50-4846-a907-dc7aa7f182df&amp;action=CLICK&amp;target=urn%3Ali%3AsalesLead%3A(-1%2C2308065)&amp;pageNumber=33&amp;targetEl=profilelink&amp;position=1&amp;trk=lss-serp-result-lead_photo</t>
  </si>
  <si>
    <t>Market Street and 5th Street</t>
  </si>
  <si>
    <t>Darren Lancaster</t>
  </si>
  <si>
    <t>ThinOptics</t>
  </si>
  <si>
    <t>Co-Founder, CMO and Head of eCommerce</t>
  </si>
  <si>
    <t>https://www.linkedin.com/sales/profile/1971288,wmCm,NAME_SEARCH?moduleKey=peopleSearchResults&amp;pageKey=sales-search3-people-refinement&amp;contextId=635D3E904723061580FE6AF00A2B0000&amp;requestId=198d32ff-9e50-4846-a907-dc7aa7f182df&amp;action=CLICK&amp;target=urn%3Ali%3AsalesLead%3A(-1%2C1971288)&amp;pageNumber=33&amp;targetEl=profilelink&amp;position=7&amp;trk=lss-serp-result-lead_photo</t>
  </si>
  <si>
    <t>Paul Miller</t>
  </si>
  <si>
    <t>Upland Software</t>
  </si>
  <si>
    <t xml:space="preserve">CMO and SVP of Operations </t>
  </si>
  <si>
    <t>https://www.linkedin.com/sales/profile/1195734,QabA,NAME_SEARCH?moduleKey=peopleSearchResults&amp;pageKey=sales-search3-people-refinement&amp;contextId=635D3E904723061580FE6AF00A2B0000&amp;requestId=198d32ff-9e50-4846-a907-dc7aa7f182df&amp;action=CLICK&amp;target=urn%3Ali%3AsalesLead%3A(-1%2C1195734)&amp;pageNumber=33&amp;targetEl=profilelink&amp;position=8&amp;trk=lss-serp-result-lead_photo</t>
  </si>
  <si>
    <t>Jeff Grover</t>
  </si>
  <si>
    <t>BestCompany.com</t>
  </si>
  <si>
    <t>CMO | Co-founder at BestCompany.com</t>
  </si>
  <si>
    <t>https://www.linkedin.com/sales/profile/47663962,Xmo3,NAME_SEARCH?moduleKey=peopleSearchResults&amp;pageKey=sales-search3-people-refinement&amp;contextId=635D3E904723061580FE6AF00A2B0000&amp;requestId=198d32ff-9e50-4846-a907-dc7aa7f182df&amp;action=CLICK&amp;target=urn%3Ali%3AsalesLead%3A(-1%2C47663962)&amp;pageNumber=33&amp;targetEl=profilelink&amp;position=10&amp;trk=lss-serp-result-lead_photo</t>
  </si>
  <si>
    <t>Danielle Wanderer</t>
  </si>
  <si>
    <t>Quiq Incorporated</t>
  </si>
  <si>
    <t>Great Falls, Montana Area</t>
  </si>
  <si>
    <t>https://www.linkedin.com/sales/profile/16087275,sGn3,NAME_SEARCH?moduleKey=peopleSearchResults&amp;pageKey=sales-search3-people-refinement&amp;contextId=635D3E904723061580FE6AF00A2B0000&amp;requestId=198d32ff-9e50-4846-a907-dc7aa7f182df&amp;action=CLICK&amp;target=urn%3Ali%3AsalesLead%3A(-1%2C16087275)&amp;pageNumber=33&amp;targetEl=profilelink&amp;position=13&amp;trk=lss-serp-result-lead_photo</t>
  </si>
  <si>
    <t>Boris Renski</t>
  </si>
  <si>
    <t>https://www.linkedin.com/sales/profile/767464,oz6u,NAME_SEARCH?moduleKey=peopleSearchResults&amp;pageKey=sales-search3-people-refinement&amp;contextId=635D3E904723061580FE6AF00A2B0000&amp;requestId=198d32ff-9e50-4846-a907-dc7aa7f182df&amp;action=CLICK&amp;target=urn%3Ali%3AsalesLead%3A(-1%2C767464)&amp;pageNumber=33&amp;targetEl=profilelink&amp;position=15&amp;trk=lss-serp-result-lead_photo</t>
  </si>
  <si>
    <t>Sam Bruni</t>
  </si>
  <si>
    <t>Portfolio Company (confidential)</t>
  </si>
  <si>
    <t>CMO, President, EVP</t>
  </si>
  <si>
    <t>Witty</t>
  </si>
  <si>
    <t>https://www.linkedin.com/sales/profile/377138,iIEL,NAME_SEARCH?moduleKey=peopleSearchResults&amp;pageKey=sales-search3-people-refinement&amp;contextId=635D3E904723061580FE6AF00A2B0000&amp;requestId=198d32ff-9e50-4846-a907-dc7aa7f182df&amp;action=CLICK&amp;target=urn%3Ali%3AsalesLead%3A(-1%2C377138)&amp;pageNumber=33&amp;targetEl=profilelink&amp;position=21&amp;trk=lss-serp-result-lead_photo</t>
  </si>
  <si>
    <t>rwitty@lookingglasscyber.com</t>
  </si>
  <si>
    <t>Vinod MAC Megnauth</t>
  </si>
  <si>
    <t>GoSummIT Business IT and Development</t>
  </si>
  <si>
    <t>https://www.linkedin.com/sales/profile/39548264,D3sL,NAME_SEARCH?moduleKey=peopleSearchResults&amp;pageKey=sales-search3-people-refinement&amp;contextId=635D3E904723061580FE6AF00A2B0000&amp;requestId=198d32ff-9e50-4846-a907-dc7aa7f182df&amp;action=CLICK&amp;target=urn%3Ali%3AsalesLead%3A(-1%2C39548264)&amp;pageNumber=33&amp;targetEl=profilelink&amp;position=23&amp;trk=lss-serp-result-lead_photo</t>
  </si>
  <si>
    <t>saasmax.com</t>
  </si>
  <si>
    <t>Lee Bellon</t>
  </si>
  <si>
    <t>Cunningham Collective</t>
  </si>
  <si>
    <t>Interim On Demand Startup CMO</t>
  </si>
  <si>
    <t>https://www.linkedin.com/sales/profile/5769202,TqY5,NAME_SEARCH?moduleKey=peopleSearchResults&amp;pageKey=sales-search3-people-refinement&amp;contextId=635D3E904723061580FE6AF00A2B0000&amp;requestId=0634ddff-e0e3-44a4-9337-ac67f4513a0b&amp;action=CLICK&amp;target=urn%3Ali%3AsalesLead%3A(-1%2C5769202)&amp;pageNumber=34&amp;targetEl=profilelink&amp;position=0&amp;trk=lss-serp-result-lead_photo</t>
  </si>
  <si>
    <t>Jeff Stiles</t>
  </si>
  <si>
    <t>Uptick Labs, Inc.</t>
  </si>
  <si>
    <t>Co-Founder and CMO</t>
  </si>
  <si>
    <t>https://www.linkedin.com/pub/robin-a-witty/3/386/718</t>
  </si>
  <si>
    <t>https://www.linkedin.com/sales/profile/1600001,dfCl,NAME_SEARCH?moduleKey=peopleSearchResults&amp;pageKey=sales-search3-people-refinement&amp;contextId=635D3E904723061580FE6AF00A2B0000&amp;requestId=0634ddff-e0e3-44a4-9337-ac67f4513a0b&amp;action=CLICK&amp;target=urn%3Ali%3AsalesLead%3A(-1%2C1600001)&amp;pageNumber=34&amp;targetEl=profilelink&amp;position=1&amp;trk=lss-serp-result-lead_photo</t>
  </si>
  <si>
    <t>Tue Jan 02 2018 06:02:52</t>
  </si>
  <si>
    <t>Michael Risse</t>
  </si>
  <si>
    <t>Seeq Corporation</t>
  </si>
  <si>
    <t>VP/CMO</t>
  </si>
  <si>
    <t>https://www.linkedin.com/sales/profile/86810779,0QRw,NAME_SEARCH?moduleKey=peopleSearchResults&amp;pageKey=sales-search3-people-refinement&amp;contextId=635D3E904723061580FE6AF00A2B0000&amp;requestId=0634ddff-e0e3-44a4-9337-ac67f4513a0b&amp;action=CLICK&amp;target=urn%3Ali%3AsalesLead%3A(-1%2C86810779)&amp;pageNumber=34&amp;targetEl=profilelink&amp;position=3&amp;trk=lss-serp-result-lead_photo</t>
  </si>
  <si>
    <t>Rama Krishna Mashetty</t>
  </si>
  <si>
    <t>Magnaquest Technologies</t>
  </si>
  <si>
    <t>CMO - Global Marketing, Strategy &amp; Business Development</t>
  </si>
  <si>
    <t>https://www.linkedin.com/sales/profile/1827075,lfIj,NAME_SEARCH?moduleKey=peopleSearchResults&amp;pageKey=sales-search3-people-refinement&amp;contextId=635D3E904723061580FE6AF00A2B0000&amp;requestId=0634ddff-e0e3-44a4-9337-ac67f4513a0b&amp;action=CLICK&amp;target=urn%3Ali%3AsalesLead%3A(-1%2C1827075)&amp;pageNumber=34&amp;targetEl=profilelink&amp;position=4&amp;trk=lss-serp-result-lead_photo</t>
  </si>
  <si>
    <t>Ron Lee</t>
  </si>
  <si>
    <t>Pacejet</t>
  </si>
  <si>
    <t>CTO and CMO</t>
  </si>
  <si>
    <t>https://www.linkedin.com/sales/profile/4896889,aPTy,NAME_SEARCH?moduleKey=peopleSearchResults&amp;pageKey=sales-search3-people-refinement&amp;contextId=635D3E904723061580FE6AF00A2B0000&amp;requestId=0634ddff-e0e3-44a4-9337-ac67f4513a0b&amp;action=CLICK&amp;target=urn%3Ali%3AsalesLead%3A(-1%2C4896889)&amp;pageNumber=34&amp;targetEl=profilelink&amp;position=7&amp;trk=lss-serp-result-lead_photo</t>
  </si>
  <si>
    <t>Jonathan Bomser</t>
  </si>
  <si>
    <t>AccountSend.com and AccountSend</t>
  </si>
  <si>
    <t>CTO, CMO and CO-Founder</t>
  </si>
  <si>
    <t>https://www.linkedin.com/sales/profile/328252600,xNYv,NAME_SEARCH?moduleKey=peopleSearchResults&amp;pageKey=sales-search3-people-refinement&amp;contextId=635D3E904723061580FE6AF00A2B0000&amp;requestId=0634ddff-e0e3-44a4-9337-ac67f4513a0b&amp;action=CLICK&amp;target=urn%3Ali%3AsalesLead%3A(-1%2C328252600)&amp;pageNumber=34&amp;targetEl=profilelink&amp;position=8&amp;trk=lss-serp-result-lead_photo</t>
  </si>
  <si>
    <t>David Wagoner</t>
  </si>
  <si>
    <t>Poln</t>
  </si>
  <si>
    <t>Co-Founder &amp; CMO / Head of Client Success</t>
  </si>
  <si>
    <t>Shere</t>
  </si>
  <si>
    <t>https://www.linkedin.com/sales/profile/31195550,U-VA,NAME_SEARCH?moduleKey=peopleSearchResults&amp;pageKey=sales-search3-people-refinement&amp;contextId=635D3E904723061580FE6AF00A2B0000&amp;requestId=0634ddff-e0e3-44a4-9337-ac67f4513a0b&amp;action=CLICK&amp;target=urn%3Ali%3AsalesLead%3A(-1%2C31195550)&amp;pageNumber=34&amp;targetEl=profilelink&amp;position=9&amp;trk=lss-serp-result-lead_photo</t>
  </si>
  <si>
    <t>David Shantz</t>
  </si>
  <si>
    <t>sarahs@pinterest.com</t>
  </si>
  <si>
    <t>ARICA iot</t>
  </si>
  <si>
    <t>https://www.linkedin.com/sales/profile/24834,RLth,NAME_SEARCH?moduleKey=peopleSearchResults&amp;pageKey=sales-search3-people-refinement&amp;contextId=635D3E904723061580FE6AF00A2B0000&amp;requestId=0634ddff-e0e3-44a4-9337-ac67f4513a0b&amp;action=CLICK&amp;target=urn%3Ali%3AsalesLead%3A(-1%2C24834)&amp;pageNumber=34&amp;targetEl=profilelink&amp;position=11&amp;trk=lss-serp-result-lead_photo</t>
  </si>
  <si>
    <t>Jim Shook</t>
  </si>
  <si>
    <t>Payability</t>
  </si>
  <si>
    <t>https://www.linkedin.com/sales/profile/24100377,eOmt,NAME_SEARCH?moduleKey=peopleSearchResults&amp;pageKey=sales-search3-people-refinement&amp;contextId=635D3E904723061580FE6AF00A2B0000&amp;requestId=0634ddff-e0e3-44a4-9337-ac67f4513a0b&amp;action=CLICK&amp;target=urn%3Ali%3AsalesLead%3A(-1%2C24100377)&amp;pageNumber=34&amp;targetEl=profilelink&amp;position=14&amp;trk=lss-serp-result-lead_photo</t>
  </si>
  <si>
    <t>Michael Perone</t>
  </si>
  <si>
    <t>Barracuda Networks</t>
  </si>
  <si>
    <t>Founder, CMO and Executive Vice President</t>
  </si>
  <si>
    <t>https://www.linkedin.com/pub/sarah-hoople-shere/3/241/87a</t>
  </si>
  <si>
    <t>https://www.linkedin.com/sales/profile/291033,PGq5,NAME_SEARCH?moduleKey=peopleSearchResults&amp;pageKey=sales-search3-people-refinement&amp;contextId=635D3E904723061580FE6AF00A2B0000&amp;requestId=0634ddff-e0e3-44a4-9337-ac67f4513a0b&amp;action=CLICK&amp;target=urn%3Ali%3AsalesLead%3A(-1%2C291033)&amp;pageNumber=34&amp;targetEl=profilelink&amp;position=15&amp;trk=lss-serp-result-lead_photo</t>
  </si>
  <si>
    <t>Tue Jan 02 2018 06:02:58</t>
  </si>
  <si>
    <t>Alexey Potapov</t>
  </si>
  <si>
    <t>reOrder Technologies Inc</t>
  </si>
  <si>
    <t>https://www.linkedin.com/sales/profile/484249589,L2M1,NAME_SEARCH?moduleKey=peopleSearchResults&amp;pageKey=sales-search3-people-refinement&amp;contextId=635D3E904723061580FE6AF00A2B0000&amp;requestId=0634ddff-e0e3-44a4-9337-ac67f4513a0b&amp;action=CLICK&amp;target=urn%3Ali%3AsalesLead%3A(-1%2C484249589)&amp;pageNumber=34&amp;targetEl=profilelink&amp;position=18&amp;trk=lss-serp-result-lead_photo</t>
  </si>
  <si>
    <t>Ari Ginsberg</t>
  </si>
  <si>
    <t>Cognilyze</t>
  </si>
  <si>
    <t>Co Founder, CMO</t>
  </si>
  <si>
    <t>https://www.linkedin.com/sales/profile/17281519,P-Eh,NAME_SEARCH?moduleKey=peopleSearchResults&amp;pageKey=sales-search3-people-refinement&amp;contextId=635D3E904723061580FE6AF00A2B0000&amp;requestId=0634ddff-e0e3-44a4-9337-ac67f4513a0b&amp;action=CLICK&amp;target=urn%3Ali%3AsalesLead%3A(-1%2C17281519)&amp;pageNumber=34&amp;targetEl=profilelink&amp;position=20&amp;trk=lss-serp-result-lead_photo</t>
  </si>
  <si>
    <t>Mike Malek</t>
  </si>
  <si>
    <t>EcomLeads</t>
  </si>
  <si>
    <t>https://www.linkedin.com/sales/profile/27031329,-jZ_,NAME_SEARCH?moduleKey=peopleSearchResults&amp;pageKey=sales-search3-people-refinement&amp;contextId=635D3E904723061580FE6AF00A2B0000&amp;requestId=0634ddff-e0e3-44a4-9337-ac67f4513a0b&amp;action=CLICK&amp;target=urn%3Ali%3AsalesLead%3A(-1%2C27031329)&amp;pageNumber=34&amp;targetEl=profilelink&amp;position=21&amp;trk=lss-serp-result-lead_photo</t>
  </si>
  <si>
    <t>Geoff Baum</t>
  </si>
  <si>
    <t>Grandata</t>
  </si>
  <si>
    <t>CMO and Head of Product</t>
  </si>
  <si>
    <t>Goulart</t>
  </si>
  <si>
    <t>https://www.linkedin.com/sales/profile/52668,BJbj,NAME_SEARCH?moduleKey=peopleSearchResults&amp;pageKey=sales-search3-people-refinement&amp;contextId=635D3E904723061580FE6AF00A2B0000&amp;requestId=0634ddff-e0e3-44a4-9337-ac67f4513a0b&amp;action=CLICK&amp;target=urn%3Ali%3AsalesLead%3A(-1%2C52668)&amp;pageNumber=34&amp;targetEl=profilelink&amp;position=22&amp;trk=lss-serp-result-lead_photo</t>
  </si>
  <si>
    <t>jessica.goulart@borngroup.com</t>
  </si>
  <si>
    <t>Mark Zambratto</t>
  </si>
  <si>
    <t>ColorOf LLC</t>
  </si>
  <si>
    <t>Partner &amp; CMO</t>
  </si>
  <si>
    <t>tiaonline.org</t>
  </si>
  <si>
    <t>https://www.linkedin.com/sales/profile/398945526,y-F3,NAME_SEARCH?moduleKey=peopleSearchResults&amp;pageKey=sales-search3-people-refinement&amp;contextId=635D3E904723061580FE6AF00A2B0000&amp;requestId=0634ddff-e0e3-44a4-9337-ac67f4513a0b&amp;action=CLICK&amp;target=urn%3Ali%3AsalesLead%3A(-1%2C398945526)&amp;pageNumber=34&amp;targetEl=profilelink&amp;position=23&amp;trk=lss-serp-result-lead_photo</t>
  </si>
  <si>
    <t>Anthony Reynolds</t>
  </si>
  <si>
    <t>Refill</t>
  </si>
  <si>
    <t>Co-Founder, CMO</t>
  </si>
  <si>
    <t>https://www.linkedin.com/pub/jessica-goulart/5b/6b4/13b</t>
  </si>
  <si>
    <t>https://www.linkedin.com/sales/profile/270147121,4zJ3,NAME_SEARCH?moduleKey=peopleSearchResults&amp;pageKey=sales-search3-people-refinement&amp;contextId=635D3E904723061580FE6AF00A2B0000&amp;requestId=0634ddff-e0e3-44a4-9337-ac67f4513a0b&amp;action=CLICK&amp;target=urn%3Ali%3AsalesLead%3A(-1%2C270147121)&amp;pageNumber=34&amp;targetEl=profilelink&amp;position=24&amp;trk=lss-serp-result-lead_photo</t>
  </si>
  <si>
    <t>Tue Jan 02 2018 06:03:06</t>
  </si>
  <si>
    <t>159 W 25TH ST</t>
  </si>
  <si>
    <t>(212) 625-8590</t>
  </si>
  <si>
    <t>Benkendorf</t>
  </si>
  <si>
    <t>charlie.benkendorf@avant.com</t>
  </si>
  <si>
    <t>hatchbuck.com</t>
  </si>
  <si>
    <t>https://www.linkedin.com/pub/charlie-benkendorf/4/854/9a5</t>
  </si>
  <si>
    <t>Tue Jan 02 2018 06:03:13</t>
  </si>
  <si>
    <t>Krantz</t>
  </si>
  <si>
    <t>greg.krantz@medeanalytics.com</t>
  </si>
  <si>
    <t>MedeAnalytics</t>
  </si>
  <si>
    <t>https://www.linkedin.com/pub/greg-krantz/1/642/380</t>
  </si>
  <si>
    <t>Tue Jan 02 2018 06:03:21</t>
  </si>
  <si>
    <t>5858 Horton Street</t>
  </si>
  <si>
    <t>(510) 379-3300</t>
  </si>
  <si>
    <t>Isaac</t>
  </si>
  <si>
    <t>Roybal</t>
  </si>
  <si>
    <t>i.roybal@extrahop.com</t>
  </si>
  <si>
    <t>https://www.linkedin.com/pub/isaac-e-roybal/0/432/179</t>
  </si>
  <si>
    <t>Tue Jan 02 2018 06:03:28</t>
  </si>
  <si>
    <t>Laresca</t>
  </si>
  <si>
    <t>SAIFE.io</t>
  </si>
  <si>
    <t>Srisri</t>
  </si>
  <si>
    <t>srisri@nimbleaccounting.com</t>
  </si>
  <si>
    <t>Nimble Accounting</t>
  </si>
  <si>
    <t>https://www.linkedin.com/pub/srisri-n/11/a08/9a5</t>
  </si>
  <si>
    <t>Tue Jan 02 2018 06:03:39</t>
  </si>
  <si>
    <t>Newyork</t>
  </si>
  <si>
    <t>200 Motor Pkwy #26</t>
  </si>
  <si>
    <t>(866) 964-6253</t>
  </si>
  <si>
    <t>Skip</t>
  </si>
  <si>
    <t>Chilcott</t>
  </si>
  <si>
    <t>skip.chilcott@ir.com</t>
  </si>
  <si>
    <t>IR</t>
  </si>
  <si>
    <t>mapd.com</t>
  </si>
  <si>
    <t>https://www.linkedin.com/pub/skip-chilcott/0/858/192</t>
  </si>
  <si>
    <t>Tue Jan 02 2018 06:03:46</t>
  </si>
  <si>
    <t>North Sydney</t>
  </si>
  <si>
    <t>Level 9, 100 Pacific Hwy</t>
  </si>
  <si>
    <t>2060</t>
  </si>
  <si>
    <t>Bianca</t>
  </si>
  <si>
    <t>Richardson-Ceasor</t>
  </si>
  <si>
    <t>brichardson-ceasor@ignitenow.net</t>
  </si>
  <si>
    <t>https://www.linkedin.com/pub/bianca-richardson-ceasor/116/a7/180</t>
  </si>
  <si>
    <t>Tue Jan 02 2018 06:03:53</t>
  </si>
  <si>
    <t>Galin</t>
  </si>
  <si>
    <t>Kozarov</t>
  </si>
  <si>
    <t>gkozarov@motionpoint.com</t>
  </si>
  <si>
    <t>MotionPoint</t>
  </si>
  <si>
    <t>https://www.linkedin.com/pub/galin-kozarov/7/306/154</t>
  </si>
  <si>
    <t>Tue Jan 02 2018 06:04:00</t>
  </si>
  <si>
    <t>Coconut Creek</t>
  </si>
  <si>
    <t>4661 Johnson Road, Suite 14</t>
  </si>
  <si>
    <t>33073</t>
  </si>
  <si>
    <t>(954) 421-0890</t>
  </si>
  <si>
    <t>Lenny</t>
  </si>
  <si>
    <t>Gusel</t>
  </si>
  <si>
    <t>Henny</t>
  </si>
  <si>
    <t>Mevorach</t>
  </si>
  <si>
    <t>henny@amobee.com</t>
  </si>
  <si>
    <t>https://www.linkedin.com/pub/henny-mevorach/0/378/2b9</t>
  </si>
  <si>
    <t>Tue Jan 02 2018 06:04:14</t>
  </si>
  <si>
    <t xml:space="preserve">901 Marshall Street </t>
  </si>
  <si>
    <t>(650) 802-8871</t>
  </si>
  <si>
    <t>Sheela</t>
  </si>
  <si>
    <t>Subramanian</t>
  </si>
  <si>
    <t>ssubramanian@slack.com</t>
  </si>
  <si>
    <t>crowdskout.com</t>
  </si>
  <si>
    <t>https://www.linkedin.com/pub/sheela-subramanian/3/559/29b</t>
  </si>
  <si>
    <t>Tue Jan 02 2018 06:04:26</t>
  </si>
  <si>
    <t>Karthik</t>
  </si>
  <si>
    <t>Paramasivam</t>
  </si>
  <si>
    <t>karthik@shipt.com</t>
  </si>
  <si>
    <t>Shipt</t>
  </si>
  <si>
    <t>https://www.linkedin.com/pub/karthik-paramasivam/1/668/66b</t>
  </si>
  <si>
    <t>Tue Jan 02 2018 06:04:34</t>
  </si>
  <si>
    <t>17 20th St. North Suite 100</t>
  </si>
  <si>
    <t>35203</t>
  </si>
  <si>
    <t>(205) 502-2500</t>
  </si>
  <si>
    <t>Rampton</t>
  </si>
  <si>
    <t>rick.rampton@qasource.com</t>
  </si>
  <si>
    <t>QASource</t>
  </si>
  <si>
    <t>https://www.linkedin.com/pub/rick-rampton/17/83a/133</t>
  </si>
  <si>
    <t>Tue Jan 02 2018 06:04:47</t>
  </si>
  <si>
    <t>73 Ray Street</t>
  </si>
  <si>
    <t>94566</t>
  </si>
  <si>
    <t>(925) 271-5555</t>
  </si>
  <si>
    <t>Reigan</t>
  </si>
  <si>
    <t>Combs</t>
  </si>
  <si>
    <t>reigan@asana.com</t>
  </si>
  <si>
    <t>https://www.linkedin.com/pub/reigan-combs/13/970/465</t>
  </si>
  <si>
    <t>Tue Jan 02 2018 06:04:54</t>
  </si>
  <si>
    <t>Maya</t>
  </si>
  <si>
    <t>maya.raymond@internetbrands.com</t>
  </si>
  <si>
    <t>https://www.linkedin.com/pub/maya-raymond/8a/295/a51</t>
  </si>
  <si>
    <t>Tue Jan 02 2018 06:05:01</t>
  </si>
  <si>
    <t>cpaulus@cloudflare.com</t>
  </si>
  <si>
    <t>https://www.linkedin.com/pub/christian-paulus/0/8/626</t>
  </si>
  <si>
    <t>Tue Jan 02 2018 06:05:08</t>
  </si>
  <si>
    <t>Yadin</t>
  </si>
  <si>
    <t>León</t>
  </si>
  <si>
    <t>yadin.len@druva.com</t>
  </si>
  <si>
    <t>https://www.linkedin.com/pub/yadin-porter-de-le%C3%B3n/a/348/443</t>
  </si>
  <si>
    <t>Tue Jan 02 2018 06:05:16</t>
  </si>
  <si>
    <t>gamemine.com</t>
  </si>
  <si>
    <t>Sachi</t>
  </si>
  <si>
    <t>Massengale</t>
  </si>
  <si>
    <t>sachimassengale@a9.com</t>
  </si>
  <si>
    <t>A9.com</t>
  </si>
  <si>
    <t>antidote.me</t>
  </si>
  <si>
    <t>https://www.linkedin.com/pub/sachi-massengale/0/177/912</t>
  </si>
  <si>
    <t>Tue Jan 02 2018 06:05:33</t>
  </si>
  <si>
    <t>101 Lytton Ave</t>
  </si>
  <si>
    <t>94301-1044</t>
  </si>
  <si>
    <t>(650) 331-2600</t>
  </si>
  <si>
    <t>Seijin</t>
  </si>
  <si>
    <t>Jung</t>
  </si>
  <si>
    <t>seijin.jung@udemy.com</t>
  </si>
  <si>
    <t>https://www.linkedin.com/pub/seijin-jung/49/9/301</t>
  </si>
  <si>
    <t>Tue Jan 02 2018 06:05:40</t>
  </si>
  <si>
    <t>Lorie</t>
  </si>
  <si>
    <t>Witmer</t>
  </si>
  <si>
    <t>lwitmer@bittitan.com</t>
  </si>
  <si>
    <t>BitTitan</t>
  </si>
  <si>
    <t>lexalytics.com</t>
  </si>
  <si>
    <t>https://www.linkedin.com/pub/lorie-witmer/14/a50/713</t>
  </si>
  <si>
    <t>Tue Jan 02 2018 06:05:47</t>
  </si>
  <si>
    <t>1120 112th Avenue NE</t>
  </si>
  <si>
    <t>(206) 428-6030</t>
  </si>
  <si>
    <t>Buskirk</t>
  </si>
  <si>
    <t>brett@blend.com</t>
  </si>
  <si>
    <t>Blend</t>
  </si>
  <si>
    <t>applitools.com</t>
  </si>
  <si>
    <t>https://www.linkedin.com/pub/brett-van-buskirk/15/902/24a</t>
  </si>
  <si>
    <t>Tue Jan 02 2018 06:05:58</t>
  </si>
  <si>
    <t>415 Kearny St</t>
  </si>
  <si>
    <t>(650) 550-4810</t>
  </si>
  <si>
    <t>Plotke</t>
  </si>
  <si>
    <t>matt@stripe.com</t>
  </si>
  <si>
    <t>https://www.linkedin.com/pub/matt-plotke/8/265/796</t>
  </si>
  <si>
    <t>Tue Jan 02 2018 06:06:05</t>
  </si>
  <si>
    <t>Shevach</t>
  </si>
  <si>
    <t>matthew.shevach@yume.com</t>
  </si>
  <si>
    <t>DiscountRamps.com</t>
  </si>
  <si>
    <t>https://www.linkedin.com/pub/matthew-shevach/0/920/ba7</t>
  </si>
  <si>
    <t>Tue Jan 02 2018 06:06:12</t>
  </si>
  <si>
    <t>1204 Middlefield Road</t>
  </si>
  <si>
    <t>(650) 591-9400</t>
  </si>
  <si>
    <t>ashley@stripe.com</t>
  </si>
  <si>
    <t>custora.com</t>
  </si>
  <si>
    <t>https://www.linkedin.com/pub/ashley-chandler/3/b/55b</t>
  </si>
  <si>
    <t>Tue Jan 02 2018 06:06:20</t>
  </si>
  <si>
    <t>Prateepvanich</t>
  </si>
  <si>
    <t>art.prateepvanich@liveramp.com</t>
  </si>
  <si>
    <t>alyce.com</t>
  </si>
  <si>
    <t>https://www.linkedin.com/pub/art-prateepvanich/0/b4b/864</t>
  </si>
  <si>
    <t>Tue Jan 02 2018 06:06:31</t>
  </si>
  <si>
    <t>wasabi.com</t>
  </si>
  <si>
    <t>conversahealth.com</t>
  </si>
  <si>
    <t>Ursula</t>
  </si>
  <si>
    <t>Grammer</t>
  </si>
  <si>
    <t>Grammer Art</t>
  </si>
  <si>
    <t>careerwaze.com</t>
  </si>
  <si>
    <t>Styres</t>
  </si>
  <si>
    <t>karen.styres@outsystems.com</t>
  </si>
  <si>
    <t>spot.im</t>
  </si>
  <si>
    <t>https://www.linkedin.com/pub/karen-styres/0/3b6/40a</t>
  </si>
  <si>
    <t>Tue Jan 02 2018 06:06:58</t>
  </si>
  <si>
    <t>Webster</t>
  </si>
  <si>
    <t>austin.webster@qgenda.com</t>
  </si>
  <si>
    <t>17hats.com</t>
  </si>
  <si>
    <t>https://www.linkedin.com/pub/austin-webster/112/541/935</t>
  </si>
  <si>
    <t>Tue Jan 02 2018 06:07:05</t>
  </si>
  <si>
    <t>3340 Peachtree RD NE</t>
  </si>
  <si>
    <t>30326</t>
  </si>
  <si>
    <t>(855) 399-9945</t>
  </si>
  <si>
    <t>Farnham</t>
  </si>
  <si>
    <t>todd.farnham@odoo.com</t>
  </si>
  <si>
    <t>Odoo</t>
  </si>
  <si>
    <t>lumapartners.com</t>
  </si>
  <si>
    <t>https://www.linkedin.com/pub/todd-farnham/3b/591/774</t>
  </si>
  <si>
    <t>Tue Jan 02 2018 06:07:17</t>
  </si>
  <si>
    <t>Belgium</t>
  </si>
  <si>
    <t>Avenue Edmond Van Nieuwenhuyse, 5 (Serenitas building)</t>
  </si>
  <si>
    <t>02 290 34 90</t>
  </si>
  <si>
    <t>gardenstateloans.com</t>
  </si>
  <si>
    <t>Susanna</t>
  </si>
  <si>
    <t>Conneen</t>
  </si>
  <si>
    <t>susanna.conneen@addepar.com</t>
  </si>
  <si>
    <t>Addepar</t>
  </si>
  <si>
    <t>https://www.linkedin.com/pub/susanna-conneen/3/523/a45</t>
  </si>
  <si>
    <t>Tue Jan 02 2018 06:07:31</t>
  </si>
  <si>
    <t>(855) 464-6268</t>
  </si>
  <si>
    <t>Ravendra</t>
  </si>
  <si>
    <t>Singh</t>
  </si>
  <si>
    <t>ravendra.singh@kmgus.com</t>
  </si>
  <si>
    <t>Key Management Group, Inc.</t>
  </si>
  <si>
    <t>schoolcnxt.com</t>
  </si>
  <si>
    <t>https://www.linkedin.com/pub/ravendra-singh/14/361/415</t>
  </si>
  <si>
    <t>Tue Jan 02 2018 06:07:38</t>
  </si>
  <si>
    <t>Melville</t>
  </si>
  <si>
    <t>125 Baylis Rd</t>
  </si>
  <si>
    <t>11747</t>
  </si>
  <si>
    <t>(631) 777-2424</t>
  </si>
  <si>
    <t>Sierra</t>
  </si>
  <si>
    <t>McNeil</t>
  </si>
  <si>
    <t>smcneil@georgefox.edu</t>
  </si>
  <si>
    <t>George Fox University</t>
  </si>
  <si>
    <t>https://www.linkedin.com/pub/sierra-mcneil/b7/98/878</t>
  </si>
  <si>
    <t>Tue Jan 02 2018 06:07:46</t>
  </si>
  <si>
    <t>Newberg</t>
  </si>
  <si>
    <t>or</t>
  </si>
  <si>
    <t>414 N Meridian St</t>
  </si>
  <si>
    <t>97132</t>
  </si>
  <si>
    <t>Rocío</t>
  </si>
  <si>
    <t>Tokuda</t>
  </si>
  <si>
    <t>roco@shopbop.com</t>
  </si>
  <si>
    <t>Shopbop | East Dane</t>
  </si>
  <si>
    <t>https://www.linkedin.com/pub/roc%C3%ADo-vargas-tokuda/7/7a1/242</t>
  </si>
  <si>
    <t>Tue Jan 02 2018 06:07:56</t>
  </si>
  <si>
    <t>1245 East Washington Avenue</t>
  </si>
  <si>
    <t>(608) 270-3900</t>
  </si>
  <si>
    <t>allgress.com</t>
  </si>
  <si>
    <t>Phelan</t>
  </si>
  <si>
    <t>cphelan@honest.com</t>
  </si>
  <si>
    <t>https://www.linkedin.com/pub/colleen-mary-phelan/b/21/b32</t>
  </si>
  <si>
    <t>Tue Jan 02 2018 06:08:17</t>
  </si>
  <si>
    <t>12130 Millennium Drive</t>
  </si>
  <si>
    <t>(888) 862-8818</t>
  </si>
  <si>
    <t>d-tools.com</t>
  </si>
  <si>
    <t>The technologies used by select companies in Search 1 and 2</t>
  </si>
  <si>
    <t>All Technologies in use on report "List Upload"</t>
  </si>
  <si>
    <t>Raghav</t>
  </si>
  <si>
    <t>Technology first detected between Jan 1 2011 and Jan 5 2018 and last detected between Dec 1 2017 and Jan 5 2018.</t>
  </si>
  <si>
    <t>raghav.jain@rssoftware.com</t>
  </si>
  <si>
    <t>Technology</t>
  </si>
  <si>
    <t>RS Software</t>
  </si>
  <si>
    <t>Category</t>
  </si>
  <si>
    <t>Sites</t>
  </si>
  <si>
    <t>dogheadsimulations.com</t>
  </si>
  <si>
    <t>Yoast SEO Premium</t>
  </si>
  <si>
    <t>Widgets</t>
  </si>
  <si>
    <t>https://www.linkedin.com/pub/raghav-jain/41/78/168</t>
  </si>
  <si>
    <t>View Sites</t>
  </si>
  <si>
    <t>Tue Jan 02 2018 06:08:32</t>
  </si>
  <si>
    <t>Analytics and Tracking</t>
  </si>
  <si>
    <t>Marketo Mail</t>
  </si>
  <si>
    <t>Email Hosting Providers</t>
  </si>
  <si>
    <t>1900 McCarthy Boulevard</t>
  </si>
  <si>
    <t>(408) 382-1200</t>
  </si>
  <si>
    <t>Marketo Forms</t>
  </si>
  <si>
    <t>Zendesk</t>
  </si>
  <si>
    <t>Rapleaf</t>
  </si>
  <si>
    <t>CrazyEgg</t>
  </si>
  <si>
    <t>Hotjar</t>
  </si>
  <si>
    <t>LiveRamp</t>
  </si>
  <si>
    <t>Salesforce SPF</t>
  </si>
  <si>
    <t>Hubspot</t>
  </si>
  <si>
    <t>Wistia</t>
  </si>
  <si>
    <t>Audio / Video Media</t>
  </si>
  <si>
    <t>Sendgrid</t>
  </si>
  <si>
    <t>Hubspot Forms</t>
  </si>
  <si>
    <t>Ferri</t>
  </si>
  <si>
    <t>Pardot Mail</t>
  </si>
  <si>
    <t>amandaferri@tumblr.com</t>
  </si>
  <si>
    <t>Pardot</t>
  </si>
  <si>
    <t>Mailgun</t>
  </si>
  <si>
    <t>chartio.com</t>
  </si>
  <si>
    <t>Mandrill</t>
  </si>
  <si>
    <t>https://www.linkedin.com/pub/amanda-ferri/4/998/874</t>
  </si>
  <si>
    <t>Tue Jan 02 2018 06:08:39</t>
  </si>
  <si>
    <t>Omniture SiteCatalyst</t>
  </si>
  <si>
    <t>35 E. 21st St.</t>
  </si>
  <si>
    <t>Amazon CloudFront</t>
  </si>
  <si>
    <t>Verified CDN</t>
  </si>
  <si>
    <t>(201) 932-3231</t>
  </si>
  <si>
    <t>Adobe Connect</t>
  </si>
  <si>
    <t>HubSpot COS</t>
  </si>
  <si>
    <t>Content Management System</t>
  </si>
  <si>
    <t>MailChimp SPF</t>
  </si>
  <si>
    <t>Akamai Edge</t>
  </si>
  <si>
    <t>Amazon SES</t>
  </si>
  <si>
    <t>LeadLander</t>
  </si>
  <si>
    <t>Segment</t>
  </si>
  <si>
    <t>Trackalyzer</t>
  </si>
  <si>
    <t>Google Maps for Work</t>
  </si>
  <si>
    <t>Mapping</t>
  </si>
  <si>
    <t>Eloqua</t>
  </si>
  <si>
    <t>Adobe Dynamic Tag Management</t>
  </si>
  <si>
    <t>Mixpanel</t>
  </si>
  <si>
    <t>Amazon Elastic Load Balancing</t>
  </si>
  <si>
    <t>Lucas</t>
  </si>
  <si>
    <t>Web Hosting Providers</t>
  </si>
  <si>
    <t>blucas@quickbase.com</t>
  </si>
  <si>
    <t>Bizible</t>
  </si>
  <si>
    <t>Quick Base</t>
  </si>
  <si>
    <t>Proofpoint</t>
  </si>
  <si>
    <t>https://www.linkedin.com/pub/brett-lucas/12/80b/538</t>
  </si>
  <si>
    <t>Tue Jan 02 2018 06:08:47</t>
  </si>
  <si>
    <t>Omniture Adobe Test and Target</t>
  </si>
  <si>
    <t>Mimecast</t>
  </si>
  <si>
    <t>Satellite</t>
  </si>
  <si>
    <t>Terminus</t>
  </si>
  <si>
    <t>Google Optimize 360</t>
  </si>
  <si>
    <t>Drift</t>
  </si>
  <si>
    <t>Visual Website Optimizer</t>
  </si>
  <si>
    <t>Olark</t>
  </si>
  <si>
    <t>LivePerson</t>
  </si>
  <si>
    <t>Insightera</t>
  </si>
  <si>
    <t>Intercom</t>
  </si>
  <si>
    <t>WP Engine</t>
  </si>
  <si>
    <t>Everest Technologies</t>
  </si>
  <si>
    <t>Pingdom RUM</t>
  </si>
  <si>
    <t>Gravity Forms</t>
  </si>
  <si>
    <t>Adobe Marketing Cloud</t>
  </si>
  <si>
    <t>Sentry</t>
  </si>
  <si>
    <t>Rizwan</t>
  </si>
  <si>
    <t>JavaScript Libraries and Functions</t>
  </si>
  <si>
    <t>Mir</t>
  </si>
  <si>
    <t>Adobe Target Standard</t>
  </si>
  <si>
    <t>Universal Service Fund</t>
  </si>
  <si>
    <t>ParkHub.com</t>
  </si>
  <si>
    <t>Engagio</t>
  </si>
  <si>
    <t>OptinMonster</t>
  </si>
  <si>
    <t>NetSuite Mail</t>
  </si>
  <si>
    <t>Adobe CQ</t>
  </si>
  <si>
    <t>WPML Multilingual</t>
  </si>
  <si>
    <t>FullStory</t>
  </si>
  <si>
    <t>Krux Digital</t>
  </si>
  <si>
    <t>Payment</t>
  </si>
  <si>
    <t>Salesforce Live Agent</t>
  </si>
  <si>
    <t>StatusPage IO</t>
  </si>
  <si>
    <t>Salesforce Communites</t>
  </si>
  <si>
    <t>Mux</t>
  </si>
  <si>
    <t>Zopim</t>
  </si>
  <si>
    <t>Adobe Experience Manager</t>
  </si>
  <si>
    <t>Bugsnag</t>
  </si>
  <si>
    <t>Postmark</t>
  </si>
  <si>
    <t>Kleiman</t>
  </si>
  <si>
    <t>Ithaca College Print Production Center</t>
  </si>
  <si>
    <t>fslogix.com</t>
  </si>
  <si>
    <t>Marketo Real Time Personalization</t>
  </si>
  <si>
    <t>SnapEngage</t>
  </si>
  <si>
    <t>ReachForce</t>
  </si>
  <si>
    <t>Avada</t>
  </si>
  <si>
    <t>Frameworks</t>
  </si>
  <si>
    <t>Google Analytics 360 Suite</t>
  </si>
  <si>
    <t>Zendesk Embeddables</t>
  </si>
  <si>
    <t>Google Search Appliance</t>
  </si>
  <si>
    <t>Qualaroo</t>
  </si>
  <si>
    <t>Act-On</t>
  </si>
  <si>
    <t>KISSmetrics</t>
  </si>
  <si>
    <t>Bret</t>
  </si>
  <si>
    <t>Cloudinary</t>
  </si>
  <si>
    <t>Content Delivery Network</t>
  </si>
  <si>
    <t>ADF Solutions, Inc.</t>
  </si>
  <si>
    <t>Atlassian Confluence</t>
  </si>
  <si>
    <t>carevive.com</t>
  </si>
  <si>
    <t>Inspectlet</t>
  </si>
  <si>
    <t>BugHerd</t>
  </si>
  <si>
    <t>Mouseflow</t>
  </si>
  <si>
    <t>Qualtrics Site Intercept</t>
  </si>
  <si>
    <t>Clicky</t>
  </si>
  <si>
    <t>Lithium Technologies</t>
  </si>
  <si>
    <t>Telerik Controls</t>
  </si>
  <si>
    <t>Milne</t>
  </si>
  <si>
    <t>bruce.milne@pivot3.com</t>
  </si>
  <si>
    <t>Pivot3</t>
  </si>
  <si>
    <t>https://www.linkedin.com/pub/bruce-milne/0/412/a49</t>
  </si>
  <si>
    <t>Tue Jan 02 2018 06:09:10</t>
  </si>
  <si>
    <t>221 W 6th Street, Suite 750</t>
  </si>
  <si>
    <t>(512) 807-2666</t>
  </si>
  <si>
    <t>atdc.org</t>
  </si>
  <si>
    <t>FlexPointMarketing.com</t>
  </si>
  <si>
    <t>Freedman</t>
  </si>
  <si>
    <t>mfreedman@stealthmonitoring.com</t>
  </si>
  <si>
    <t>Stealth Monitoring, Inc.</t>
  </si>
  <si>
    <t>https://www.linkedin.com/pub/marc-freedman/1/9a6/7a9</t>
  </si>
  <si>
    <t>Tue Jan 02 2018 06:09:49</t>
  </si>
  <si>
    <t>15182 Marsh Lane</t>
  </si>
  <si>
    <t>(214) 341-0123</t>
  </si>
  <si>
    <t>Harinder</t>
  </si>
  <si>
    <t>Bains</t>
  </si>
  <si>
    <t>harinder.bains@serviceglobal.com</t>
  </si>
  <si>
    <t>Service Global</t>
  </si>
  <si>
    <t>serviceglobal.com</t>
  </si>
  <si>
    <t>valimail.com</t>
  </si>
  <si>
    <t>https://www.linkedin.com/sales/profile/372556622,7iiO,NAME_SEARCH</t>
  </si>
  <si>
    <t>Tue Jan 02 2018 06:09:56</t>
  </si>
  <si>
    <t>980 Mission Court,</t>
  </si>
  <si>
    <t>94539</t>
  </si>
  <si>
    <t>(800) 275-8777</t>
  </si>
  <si>
    <t>MarketHive</t>
  </si>
  <si>
    <t>Watkins</t>
  </si>
  <si>
    <t>kwatkins@slack.com</t>
  </si>
  <si>
    <t>LogicHub.com</t>
  </si>
  <si>
    <t>https://www.linkedin.com/pub/kelly-watkins/5/73b/29b</t>
  </si>
  <si>
    <t>Tue Jan 02 2018 06:10:31</t>
  </si>
  <si>
    <t>Melfi</t>
  </si>
  <si>
    <t>victor@voicebox.com</t>
  </si>
  <si>
    <t>Voicebox Technologies Corporation</t>
  </si>
  <si>
    <t>bevnet.com</t>
  </si>
  <si>
    <t>https://www.linkedin.com/pub/victor-melfi/9/229/b43</t>
  </si>
  <si>
    <t>Tue Jan 02 2018 06:10:38</t>
  </si>
  <si>
    <t>1110 112th Ave NE</t>
  </si>
  <si>
    <t>(425) 968-7900</t>
  </si>
  <si>
    <t>Luu</t>
  </si>
  <si>
    <t>Digital Realty</t>
  </si>
  <si>
    <t>Bilal</t>
  </si>
  <si>
    <t>Chaudry</t>
  </si>
  <si>
    <t>solvati.com</t>
  </si>
  <si>
    <t>Smitha</t>
  </si>
  <si>
    <t>CCG Marketing Solutions</t>
  </si>
  <si>
    <t>timothy.armstrong@retarus.com</t>
  </si>
  <si>
    <t>Retarus</t>
  </si>
  <si>
    <t>https://www.linkedin.com/pub/timothy-armstrong/22/9b8/93a</t>
  </si>
  <si>
    <t>Tue Jan 02 2018 06:11:03</t>
  </si>
  <si>
    <t>München</t>
  </si>
  <si>
    <t>Global Headquarters</t>
  </si>
  <si>
    <t>81549</t>
  </si>
  <si>
    <t>089 55280</t>
  </si>
  <si>
    <t>Dipak</t>
  </si>
  <si>
    <t>Mawale</t>
  </si>
  <si>
    <t>dipak.mawale@cuelogic.com</t>
  </si>
  <si>
    <t>Cuelogic Technologies</t>
  </si>
  <si>
    <t>https://www.linkedin.com/pub/dipak-mawale/6/64b/319</t>
  </si>
  <si>
    <t>Tue Jan 02 2018 06:11:12</t>
  </si>
  <si>
    <t>Pune</t>
  </si>
  <si>
    <t>Unit 503, 5th Floor, Godrej Castlemaine,</t>
  </si>
  <si>
    <t>411001</t>
  </si>
  <si>
    <t>020 6724 2323</t>
  </si>
  <si>
    <t>Moltisanti</t>
  </si>
  <si>
    <t>The Jaime's LILAC Foundation</t>
  </si>
  <si>
    <t>Lewinski</t>
  </si>
  <si>
    <t>Citadel Consultant</t>
  </si>
  <si>
    <t>Schlosser</t>
  </si>
  <si>
    <t>tschlosser@suse.com</t>
  </si>
  <si>
    <t>https://www.linkedin.com/pub/terri-schlosser/1/a80/6aa</t>
  </si>
  <si>
    <t>Tue Jan 02 2018 06:11:55</t>
  </si>
  <si>
    <t>Shweta</t>
  </si>
  <si>
    <t>Kumar</t>
  </si>
  <si>
    <t>Enquero</t>
  </si>
  <si>
    <t>Progeny Genetics, LLC</t>
  </si>
  <si>
    <t>kevin.huff@cfainstitute.org</t>
  </si>
  <si>
    <t>CFA Institute</t>
  </si>
  <si>
    <t>https://www.linkedin.com/pub/kevin-huff/0/495/568</t>
  </si>
  <si>
    <t>Tue Jan 02 2018 06:12:11</t>
  </si>
  <si>
    <t>Charlottesville</t>
  </si>
  <si>
    <t>915 East High Street</t>
  </si>
  <si>
    <t>22902</t>
  </si>
  <si>
    <t>Olkhovsky</t>
  </si>
  <si>
    <t>sergey.olkhovsky@altium.com</t>
  </si>
  <si>
    <t>https://www.linkedin.com/pub/sergey-olkhovsky/2a/819/515</t>
  </si>
  <si>
    <t>Tue Jan 02 2018 06:12:18</t>
  </si>
  <si>
    <t>mwest@slack.com</t>
  </si>
  <si>
    <t>https://www.linkedin.com/pub/marie-west/153/3a5/5bb</t>
  </si>
  <si>
    <t>Tue Jan 02 2018 06:12:26</t>
  </si>
  <si>
    <t>Kapuscik</t>
  </si>
  <si>
    <t>VSolvit</t>
  </si>
  <si>
    <t>Ganchimeg</t>
  </si>
  <si>
    <t>Enebish</t>
  </si>
  <si>
    <t>Head of marketing</t>
  </si>
  <si>
    <t>enebish.g@itzone.mn</t>
  </si>
  <si>
    <t>ITZoneLLC</t>
  </si>
  <si>
    <t>https://www.linkedin.com/pub/ganchimeg-enebish/aa/354/7a9</t>
  </si>
  <si>
    <t>Tue Jan 02 2018 06:12:37</t>
  </si>
  <si>
    <t>Mongolia</t>
  </si>
  <si>
    <t>Ulaanbaatar</t>
  </si>
  <si>
    <t>Sukhbaatar square, Sukhbaatar district,</t>
  </si>
  <si>
    <t>Holton</t>
  </si>
  <si>
    <t>steve.holton@blancco.com</t>
  </si>
  <si>
    <t>Blancco Technology Group</t>
  </si>
  <si>
    <t>https://www.linkedin.com/pub/steve-holton/0/a52/a72</t>
  </si>
  <si>
    <t>Tue Jan 02 2018 06:13:01</t>
  </si>
  <si>
    <t>11675 Rainwater Drive, Suite 100</t>
  </si>
  <si>
    <t>Cassandra</t>
  </si>
  <si>
    <t>Moren</t>
  </si>
  <si>
    <t>cmoren@precima.com</t>
  </si>
  <si>
    <t>Precima</t>
  </si>
  <si>
    <t>https://www.linkedin.com/pub/cassandra-moren/1/0/b38</t>
  </si>
  <si>
    <t>Tue Jan 02 2018 06:13:32</t>
  </si>
  <si>
    <t>Infosys Public Services</t>
  </si>
  <si>
    <t>Gandhali</t>
  </si>
  <si>
    <t>Bhole</t>
  </si>
  <si>
    <t>gandhali.bhole@crfhealth.com</t>
  </si>
  <si>
    <t>CRF Health</t>
  </si>
  <si>
    <t>https://www.linkedin.com/pub/gandhali-bhole/3/737/85</t>
  </si>
  <si>
    <t>Tue Jan 02 2018 06:13:51</t>
  </si>
  <si>
    <t>Hammersmith</t>
  </si>
  <si>
    <t>Brook House 3rd Floor</t>
  </si>
  <si>
    <t>W6 7AN</t>
  </si>
  <si>
    <t>020 8222 7460</t>
  </si>
  <si>
    <t>Kristi</t>
  </si>
  <si>
    <t>Morrow</t>
  </si>
  <si>
    <t>kmorrow@dtcc.com</t>
  </si>
  <si>
    <t>The Depository Trust &amp; Clearing Corporation (DTCC)</t>
  </si>
  <si>
    <t>https://www.linkedin.com/sales/profile/12465199,YrA0,NAME_SEARCH</t>
  </si>
  <si>
    <t>Tue Jan 02 2018 06:14:13</t>
  </si>
  <si>
    <t>55 Water Street</t>
  </si>
  <si>
    <t>10041</t>
  </si>
  <si>
    <t>(212) 855-1000</t>
  </si>
  <si>
    <t>Kang</t>
  </si>
  <si>
    <t>julie@liveramp.com</t>
  </si>
  <si>
    <t>https://www.linkedin.com/pub/julie-kang/10/212/452</t>
  </si>
  <si>
    <t>Tue Jan 02 2018 06:14:21</t>
  </si>
  <si>
    <t>Sylvia</t>
  </si>
  <si>
    <t>Sales</t>
  </si>
  <si>
    <t>sylvia.sales@1010data.com</t>
  </si>
  <si>
    <t>https://www.linkedin.com/pub/sylvia-winker-cruz-mba-mrktg-sales-ops/6/254/924</t>
  </si>
  <si>
    <t>Tue Jan 02 2018 06:14:29</t>
  </si>
  <si>
    <t>Parker</t>
  </si>
  <si>
    <t>parker@karmicksolutions.com</t>
  </si>
  <si>
    <t>Karmick Solutions Pvt Ltd</t>
  </si>
  <si>
    <t>https://www.linkedin.com/pub/robert-parker/b4/427/35b</t>
  </si>
  <si>
    <t>Tue Jan 02 2018 06:14:38</t>
  </si>
  <si>
    <t>Kolkata</t>
  </si>
  <si>
    <t>West Bengal</t>
  </si>
  <si>
    <t>116A Purbalok (Premises No: 1118)</t>
  </si>
  <si>
    <t>700099</t>
  </si>
  <si>
    <t>033 2426 4362</t>
  </si>
  <si>
    <t>Ruthann</t>
  </si>
  <si>
    <t>Ruffin</t>
  </si>
  <si>
    <t>ruthann.ruffin@dcmservices.com</t>
  </si>
  <si>
    <t>DCM Services</t>
  </si>
  <si>
    <t>uc.edu</t>
  </si>
  <si>
    <t>https://www.linkedin.com/pub/ruthann-ruffin/123/16b/b73</t>
  </si>
  <si>
    <t>Tue Jan 02 2018 06:14:49</t>
  </si>
  <si>
    <t>7601 Penn Ave S</t>
  </si>
  <si>
    <t>55423</t>
  </si>
  <si>
    <t>(612) 243-8620</t>
  </si>
  <si>
    <t>hubspot.com</t>
  </si>
  <si>
    <t>Uballez-Torres</t>
  </si>
  <si>
    <t>kim.uballez-torres@openx.com</t>
  </si>
  <si>
    <t>OpenX</t>
  </si>
  <si>
    <t>https://www.linkedin.com/pub/kim-mari-uballez-torres/2/517/7a9</t>
  </si>
  <si>
    <t>Tue Jan 02 2018 06:15:28</t>
  </si>
  <si>
    <t>Pasadena</t>
  </si>
  <si>
    <t>888 East Walnut Street</t>
  </si>
  <si>
    <t>91101</t>
  </si>
  <si>
    <t>(855) 673-6948</t>
  </si>
  <si>
    <t>Krajewski</t>
  </si>
  <si>
    <t>tara-krajewski@pluralsight.com</t>
  </si>
  <si>
    <t>https://www.linkedin.com/pub/tara-krajewski/a/414/745</t>
  </si>
  <si>
    <t>Tue Jan 02 2018 06:15:36</t>
  </si>
  <si>
    <t>CAP-OM</t>
  </si>
  <si>
    <t>dcap-om@sorensonmedia.com</t>
  </si>
  <si>
    <t>Sorenson Media</t>
  </si>
  <si>
    <t>https://www.linkedin.com/pub/diane-ragan-cap-om/b5/73a/18b</t>
  </si>
  <si>
    <t>Tue Jan 02 2018 06:15:45</t>
  </si>
  <si>
    <t>Draper</t>
  </si>
  <si>
    <t>25 E Scenic Pointe Dr #100</t>
  </si>
  <si>
    <t>84020</t>
  </si>
  <si>
    <t>(801) 501-8650</t>
  </si>
  <si>
    <t>rbrady@tslmarketing.com</t>
  </si>
  <si>
    <t>TSL Marketing</t>
  </si>
  <si>
    <t>https://www.linkedin.com/pub/ryan-brady/39/61a/a11</t>
  </si>
  <si>
    <t>Tue Jan 02 2018 06:15:52</t>
  </si>
  <si>
    <t>8840 Stanford Blvd</t>
  </si>
  <si>
    <t>(443) 718-4300</t>
  </si>
  <si>
    <t>cody.olson@varsitytutors.com</t>
  </si>
  <si>
    <t>Varsity Tutors</t>
  </si>
  <si>
    <t>https://www.linkedin.com/pub/cody-olson/97/489/210</t>
  </si>
  <si>
    <t>Tue Jan 02 2018 06:15:59</t>
  </si>
  <si>
    <t>101 S. Hanley Rd</t>
  </si>
  <si>
    <t>63105</t>
  </si>
  <si>
    <t>Moky</t>
  </si>
  <si>
    <t>mokyc@medoc-llc.com</t>
  </si>
  <si>
    <t>Medoc Health Services &amp; Affiliates</t>
  </si>
  <si>
    <t>https://www.linkedin.com/pub/moky-cheung/1/aaa/164</t>
  </si>
  <si>
    <t>Tue Jan 02 2018 06:16:10</t>
  </si>
  <si>
    <t>3030 LBJ Freeway, Suite 1700</t>
  </si>
  <si>
    <t>75234</t>
  </si>
  <si>
    <t>Adany</t>
  </si>
  <si>
    <t>Schofield</t>
  </si>
  <si>
    <t>aschofield@alienvault.com</t>
  </si>
  <si>
    <t>https://www.linkedin.com/sales/profile/33354415,BHn6,NAME_SEARCH</t>
  </si>
  <si>
    <t>Tue Jan 02 2018 06:16:19</t>
  </si>
  <si>
    <t>Hugo</t>
  </si>
  <si>
    <t>hugo.garcia@shore.com</t>
  </si>
  <si>
    <t>Shore GmbH</t>
  </si>
  <si>
    <t>https://www.linkedin.com/pub/hugo-garcia/46/60b/5b6</t>
  </si>
  <si>
    <t>Tue Jan 02 2018 06:16:27</t>
  </si>
  <si>
    <t>Seidlstraße 23</t>
  </si>
  <si>
    <t>80335</t>
  </si>
  <si>
    <t>089 41614330</t>
  </si>
  <si>
    <t>Rafael</t>
  </si>
  <si>
    <t>rmonterrey@wordandbrown.com</t>
  </si>
  <si>
    <t>Word &amp; Brown General Agency</t>
  </si>
  <si>
    <t>https://www.linkedin.com/pub/rafael-monterrey/a/171/b30</t>
  </si>
  <si>
    <t>Tue Jan 02 2018 06:16:49</t>
  </si>
  <si>
    <t>Orange</t>
  </si>
  <si>
    <t>721 S Parker Ave</t>
  </si>
  <si>
    <t>92868</t>
  </si>
  <si>
    <t>(800) 869-6989</t>
  </si>
  <si>
    <t>Maher</t>
  </si>
  <si>
    <t>Hachem</t>
  </si>
  <si>
    <t>maher.hachem@midfieldconcession.com</t>
  </si>
  <si>
    <t>Midfield Concession Enterprises</t>
  </si>
  <si>
    <t>https://www.linkedin.com/pub/maher-hachem/83/529/1b1</t>
  </si>
  <si>
    <t>Tue Jan 02 2018 06:16:57</t>
  </si>
  <si>
    <t>Romulus</t>
  </si>
  <si>
    <t>michigan</t>
  </si>
  <si>
    <t xml:space="preserve">6810 Metroplex Drive </t>
  </si>
  <si>
    <t>48174</t>
  </si>
  <si>
    <t>(734) 727-0055</t>
  </si>
  <si>
    <t>david.bennett@abbyy.com</t>
  </si>
  <si>
    <t>ABBYY USA</t>
  </si>
  <si>
    <t>https://www.linkedin.com/pub/david-bennett/0/a33/367</t>
  </si>
  <si>
    <t>Tue Jan 02 2018 06:17:06</t>
  </si>
  <si>
    <t>880 North McCarthy Boulevard</t>
  </si>
  <si>
    <t>(408) 457-9777</t>
  </si>
  <si>
    <t>Tomomi</t>
  </si>
  <si>
    <t>Kurechi</t>
  </si>
  <si>
    <t>tomomi@scopely.com</t>
  </si>
  <si>
    <t>https://www.linkedin.com/pub/tomomi-kurechi/54/536/a33</t>
  </si>
  <si>
    <t>Tue Jan 02 2018 06:17:14</t>
  </si>
  <si>
    <t>ltucker@yourmembership.com</t>
  </si>
  <si>
    <t>YourMembership</t>
  </si>
  <si>
    <t>https://www.linkedin.com/pub/lisa-tucker/1b/37a/346</t>
  </si>
  <si>
    <t>Tue Jan 02 2018 06:17:21</t>
  </si>
  <si>
    <t>9620 Executive Center Dr. N</t>
  </si>
  <si>
    <t>(727) 827-0046</t>
  </si>
  <si>
    <t>Babcock</t>
  </si>
  <si>
    <t>kbabcock@accela.com</t>
  </si>
  <si>
    <t>Accela</t>
  </si>
  <si>
    <t>https://www.linkedin.com/pub/kim-babcock/114/655/448</t>
  </si>
  <si>
    <t>Tue Jan 02 2018 06:17:28</t>
  </si>
  <si>
    <t>2633 Camino Ramon, Suite 500</t>
  </si>
  <si>
    <t>(925) 659-3200</t>
  </si>
  <si>
    <t>Danielle</t>
  </si>
  <si>
    <t>danielle.mba@hcahealthcare.com</t>
  </si>
  <si>
    <t>HCA Healthcare</t>
  </si>
  <si>
    <t>https://www.linkedin.com/pub/danielle-dupriest-mba/4/94b/2aa</t>
  </si>
  <si>
    <t>Tue Jan 02 2018 06:17:36</t>
  </si>
  <si>
    <t>Nashville</t>
  </si>
  <si>
    <t>One Park Plaza</t>
  </si>
  <si>
    <t>37203</t>
  </si>
  <si>
    <t>(615) 344-9551</t>
  </si>
  <si>
    <t>Viki</t>
  </si>
  <si>
    <t>Zabala</t>
  </si>
  <si>
    <t>Chief Marketing Officer, CMO and Head of Strategic Partnerships</t>
  </si>
  <si>
    <t>viki@sirqul.com</t>
  </si>
  <si>
    <t>Sirqul, Inc.</t>
  </si>
  <si>
    <t>Steele</t>
  </si>
  <si>
    <t>karen@leandatainc.com</t>
  </si>
  <si>
    <t>LeanData, Inc.</t>
  </si>
  <si>
    <t>Crestodina</t>
  </si>
  <si>
    <t>Orbit Media Studios, Inc.</t>
  </si>
  <si>
    <t>Vardi</t>
  </si>
  <si>
    <t>sharon@prevoty.com</t>
  </si>
  <si>
    <t>Prevoty</t>
  </si>
  <si>
    <t>Hiskey</t>
  </si>
  <si>
    <t>michael.hiskey@semarchy.com</t>
  </si>
  <si>
    <t>Semarchy</t>
  </si>
  <si>
    <t>Marsh</t>
  </si>
  <si>
    <t>Sutherland</t>
  </si>
  <si>
    <t>marsh@gamesetmatch.co</t>
  </si>
  <si>
    <t>Game Set Match</t>
  </si>
  <si>
    <t>CMO, Chief Marketing Officer &amp; Business Intelligence Executive Director</t>
  </si>
  <si>
    <t>jeff@ccnet.io</t>
  </si>
  <si>
    <t>CCNET Managed Services, LLC</t>
  </si>
  <si>
    <t>Nerup</t>
  </si>
  <si>
    <t>Founder and Chief Marketing Officer</t>
  </si>
  <si>
    <t>carln@cog.systems</t>
  </si>
  <si>
    <t xml:space="preserve">Cog </t>
  </si>
  <si>
    <t>Chief Revenue and Marketing Officer (CRO)</t>
  </si>
  <si>
    <t>denise@agiletransformation.com</t>
  </si>
  <si>
    <t>Agile Transformation Inc.</t>
  </si>
  <si>
    <t>53</t>
  </si>
  <si>
    <t>Hannan</t>
  </si>
  <si>
    <t>Executive Creative Director &amp; CTO</t>
  </si>
  <si>
    <t>elizabeth.hannan@bunnyboxdesign.com</t>
  </si>
  <si>
    <t>Bunny BOX Design</t>
  </si>
  <si>
    <t>McGaw</t>
  </si>
  <si>
    <t>dan@effinamazing.com</t>
  </si>
  <si>
    <t>Effin Amazing</t>
  </si>
  <si>
    <t>⭐</t>
  </si>
  <si>
    <t>🎯</t>
  </si>
  <si>
    <t>Halscott Megaro PA</t>
  </si>
  <si>
    <t>halscottmegaro.com</t>
  </si>
  <si>
    <t>Perdomo</t>
  </si>
  <si>
    <t>Co-founder and Chief Marketing Officer</t>
  </si>
  <si>
    <t>andrea@revolar.com</t>
  </si>
  <si>
    <t>Revolar</t>
  </si>
  <si>
    <t>Guarnaccia</t>
  </si>
  <si>
    <t>Lytics</t>
  </si>
  <si>
    <t>Callum</t>
  </si>
  <si>
    <t>callum.neil@goteso.com</t>
  </si>
  <si>
    <t>Goteso</t>
  </si>
  <si>
    <t>Chief Marketing Officer/Chief Product Officer</t>
  </si>
  <si>
    <t>neeraj.sharma@auvenir.com</t>
  </si>
  <si>
    <t xml:space="preserve">Auvenir, a Deloitte Venture </t>
  </si>
  <si>
    <t>Salkever</t>
  </si>
  <si>
    <t xml:space="preserve">Consultant / Virtual CMO and VP of Product Marketing </t>
  </si>
  <si>
    <t>Self-employed Technology Consultant</t>
  </si>
  <si>
    <t>Killebrew</t>
  </si>
  <si>
    <t>michelle@nomiku.com</t>
  </si>
  <si>
    <t>Nomiku</t>
  </si>
  <si>
    <t>Sass</t>
  </si>
  <si>
    <t>.CLUB Domains LLC</t>
  </si>
  <si>
    <t>Ritesh</t>
  </si>
  <si>
    <t>Saxena</t>
  </si>
  <si>
    <t>ritesh.saxena@idiamondcloud.com</t>
  </si>
  <si>
    <t>iDiamondCloud - Online Inventory, Accounting, ERP Software for Diamond, Watches, Gemstone, Jewelry</t>
  </si>
  <si>
    <t>Rhonda</t>
  </si>
  <si>
    <t>Hills</t>
  </si>
  <si>
    <t>Vice President &amp; Chief Marketing Officer (CMO)</t>
  </si>
  <si>
    <t>rhills@dinova.com</t>
  </si>
  <si>
    <t>Dinova</t>
  </si>
  <si>
    <t>Tarah</t>
  </si>
  <si>
    <t>Feinberg</t>
  </si>
  <si>
    <t>Chief Customer Officer (Chief Marketing Officer 2013-2017)</t>
  </si>
  <si>
    <t>tarah.feinberg@getkite.co</t>
  </si>
  <si>
    <t>KITE Solutions Inc.</t>
  </si>
  <si>
    <t>Adamo</t>
  </si>
  <si>
    <t>CelestialTech.io</t>
  </si>
  <si>
    <t>Soo</t>
  </si>
  <si>
    <t>Yuk</t>
  </si>
  <si>
    <t>Co-Founder/Chief Marketing Officer (CMO)</t>
  </si>
  <si>
    <t>soo.yuk@bibrainz.com</t>
  </si>
  <si>
    <t>BI Brainz Group</t>
  </si>
  <si>
    <t>jsiegel@nwave.io</t>
  </si>
  <si>
    <t>Nwave Technologies</t>
  </si>
  <si>
    <t>Newell</t>
  </si>
  <si>
    <t>randy@nclouds.com</t>
  </si>
  <si>
    <t>nClouds</t>
  </si>
  <si>
    <t>28</t>
  </si>
  <si>
    <t>Hodgson</t>
  </si>
  <si>
    <t>hodgson.alex@readcube.com</t>
  </si>
  <si>
    <t>ReadCube (Labtiva Inc.)</t>
  </si>
  <si>
    <t>02141</t>
  </si>
  <si>
    <t>Garrepy</t>
  </si>
  <si>
    <t>Chief Digital Officer</t>
  </si>
  <si>
    <t>matthew@solodev.com</t>
  </si>
  <si>
    <t>Solodev</t>
  </si>
  <si>
    <t>Bray</t>
  </si>
  <si>
    <t>Brockbank</t>
  </si>
  <si>
    <t>CMO and VP of Strategy</t>
  </si>
  <si>
    <t>brockbankb@brandegy.com</t>
  </si>
  <si>
    <t>Brandegy</t>
  </si>
  <si>
    <t>Makuch</t>
  </si>
  <si>
    <t>Interim Chief Marketing Officer / CMO</t>
  </si>
  <si>
    <t>gregg.makuch@theclearingnw.com</t>
  </si>
  <si>
    <t>The Clearing Residential Treatment Center</t>
  </si>
  <si>
    <t>Hines</t>
  </si>
  <si>
    <t>thines@mogointeractive.com</t>
  </si>
  <si>
    <t>Mogo Interactive</t>
  </si>
  <si>
    <t>Founder, Chief Content Officer</t>
  </si>
  <si>
    <t>lee@decker.studio</t>
  </si>
  <si>
    <t>Decker Studio</t>
  </si>
  <si>
    <t>decker.studio</t>
  </si>
  <si>
    <t>Bryce</t>
  </si>
  <si>
    <t>Hamrick</t>
  </si>
  <si>
    <t>Co-Founder / Chief Operating Officer</t>
  </si>
  <si>
    <t>bryce@rubushealth.com</t>
  </si>
  <si>
    <t>Rubus Health</t>
  </si>
  <si>
    <t></t>
  </si>
  <si>
    <t>Expert,</t>
  </si>
  <si>
    <t>Co-founder, Chief Marketing Officer</t>
  </si>
  <si>
    <t>@freeeup.com</t>
  </si>
  <si>
    <t>FreeeUp</t>
  </si>
  <si>
    <t>Varadian</t>
  </si>
  <si>
    <t>paulv@dialecticsims.com</t>
  </si>
  <si>
    <t>Dialectic Simulation Consulting LLC</t>
  </si>
  <si>
    <t>Bridget</t>
  </si>
  <si>
    <t>Webb</t>
  </si>
  <si>
    <t>Co-founder - Chief Revenue Officer, Head of Product &amp; Technology</t>
  </si>
  <si>
    <t>bridget@preferhired.com</t>
  </si>
  <si>
    <t>Preferhired</t>
  </si>
  <si>
    <t>Co-Founder &amp; CMO of Outdoorsy</t>
  </si>
  <si>
    <t>jennifer@outdoorsy.com</t>
  </si>
  <si>
    <t>Outdoorsy</t>
  </si>
  <si>
    <t>michael.berkowitz@burtcorp.com</t>
  </si>
  <si>
    <t>Burt</t>
  </si>
  <si>
    <t>Maxwell</t>
  </si>
  <si>
    <t>Finn</t>
  </si>
  <si>
    <t>maxwell@unicorninnovations.com</t>
  </si>
  <si>
    <t>Unicorn IQ</t>
  </si>
  <si>
    <t>Vidal</t>
  </si>
  <si>
    <t>CMO &amp; Prinicpal</t>
  </si>
  <si>
    <t>eric@broadsuite.com</t>
  </si>
  <si>
    <t>Broadsuite Media Group</t>
  </si>
  <si>
    <t>Shai</t>
  </si>
  <si>
    <t>Rozen</t>
  </si>
  <si>
    <t>Cofounder &amp; CMO</t>
  </si>
  <si>
    <t>rozen@suggestic.com</t>
  </si>
  <si>
    <t>Suggestic</t>
  </si>
  <si>
    <t>President |  Marketing Strategist | Lead Generation Expert</t>
  </si>
  <si>
    <t>mike@kpitarget.com</t>
  </si>
  <si>
    <t>KPItarget - Lifecycle Marketing Specialists</t>
  </si>
  <si>
    <t>Tanner</t>
  </si>
  <si>
    <t>ross@influencedapp.com</t>
  </si>
  <si>
    <t>Influenced App</t>
  </si>
  <si>
    <t>Gorrell</t>
  </si>
  <si>
    <t>chris.gorrell@strategystl.com</t>
  </si>
  <si>
    <t>Strategy STL</t>
  </si>
  <si>
    <t>CMO, VP of Ecommerce, Partner</t>
  </si>
  <si>
    <t>jsmith@nxturn.com</t>
  </si>
  <si>
    <t>NXTurn</t>
  </si>
  <si>
    <t>CMO/Strategic Partnerships</t>
  </si>
  <si>
    <t>jason.burge@theredrook.com</t>
  </si>
  <si>
    <t>Red Rook</t>
  </si>
  <si>
    <t xml:space="preserve">RPA Consultant </t>
  </si>
  <si>
    <t>david.kaufman@therpaacademy.com</t>
  </si>
  <si>
    <t>The RPA Academy</t>
  </si>
  <si>
    <t>Jolijt</t>
  </si>
  <si>
    <t>Tamanaha</t>
  </si>
  <si>
    <t>CMO &amp; CFO</t>
  </si>
  <si>
    <t>jolijt@freshprintsshop.com</t>
  </si>
  <si>
    <t>Fresh Prints</t>
  </si>
  <si>
    <t>Bardunias</t>
  </si>
  <si>
    <t>robert.bardunias@buzzi.io</t>
  </si>
  <si>
    <t>BUZZI.IO</t>
  </si>
  <si>
    <t>Perla</t>
  </si>
  <si>
    <t>Cruz</t>
  </si>
  <si>
    <t>perla@conversionwhale.com</t>
  </si>
  <si>
    <t>Conversion Whale</t>
  </si>
  <si>
    <t>Smitley</t>
  </si>
  <si>
    <t>chris@clicksmart.com</t>
  </si>
  <si>
    <t>ClickSmart.com®</t>
  </si>
  <si>
    <t>Tyler</t>
  </si>
  <si>
    <t>Shears</t>
  </si>
  <si>
    <t>Shears Consulting Group</t>
  </si>
  <si>
    <t>Tian</t>
  </si>
  <si>
    <t>derek@blacklapel.com</t>
  </si>
  <si>
    <t>Black Lapel</t>
  </si>
  <si>
    <t>Stancato</t>
  </si>
  <si>
    <t>Founding Partner | Chief Marketing Officer</t>
  </si>
  <si>
    <t>kristin@x8drums.com</t>
  </si>
  <si>
    <t>X8 Drums &amp; Percussion, Inc.</t>
  </si>
  <si>
    <t>Levin</t>
  </si>
  <si>
    <t>Co-Founder, VP Distribution</t>
  </si>
  <si>
    <t>josh@limbik.com</t>
  </si>
  <si>
    <t>Limbik</t>
  </si>
  <si>
    <t>Braun</t>
  </si>
  <si>
    <t>Co-founder &amp; Explorer</t>
  </si>
  <si>
    <t>ReSkillMe</t>
  </si>
  <si>
    <t>Bryson</t>
  </si>
  <si>
    <t>CIO/Partner</t>
  </si>
  <si>
    <t>tbryson@advicelocal.com</t>
  </si>
  <si>
    <t>Advice Local</t>
  </si>
  <si>
    <t>Finch</t>
  </si>
  <si>
    <t>tedfinch@saasmax.com</t>
  </si>
  <si>
    <t>SaaSMAX Corp.</t>
  </si>
  <si>
    <t>Quang</t>
  </si>
  <si>
    <t>Dinh</t>
  </si>
  <si>
    <t>Girlfriend Collective</t>
  </si>
  <si>
    <t>Schramm</t>
  </si>
  <si>
    <t>Chief Marketing Officer and SVP, Membership</t>
  </si>
  <si>
    <t>sschramm@tiaonline.org</t>
  </si>
  <si>
    <t>Telecommunications Industry Association</t>
  </si>
  <si>
    <t>https://www.linkedin.com/pub/susan-schramm/6/1ab/a2</t>
  </si>
  <si>
    <t>Thu Jan 04 2018 01:30:26</t>
  </si>
  <si>
    <t>1320 N Courthouse Rd.</t>
  </si>
  <si>
    <t>22201</t>
  </si>
  <si>
    <t>(703) 907-7700</t>
  </si>
  <si>
    <t>Herrick</t>
  </si>
  <si>
    <t>jherrick@hatchbuck.com</t>
  </si>
  <si>
    <t>https://www.linkedin.com/pub/jonathan-herrick/1/433/458</t>
  </si>
  <si>
    <t>Thu Jan 04 2018 01:30:34</t>
  </si>
  <si>
    <t>911 Washington Ave</t>
  </si>
  <si>
    <t>63101</t>
  </si>
  <si>
    <t>(866) 991-4888</t>
  </si>
  <si>
    <t>Thu Jan 04 2018 01:30:42</t>
  </si>
  <si>
    <t>Thu Jan 04 2018 01:30:50</t>
  </si>
  <si>
    <t>Itkin</t>
  </si>
  <si>
    <t>stuart.itkin@saife.io</t>
  </si>
  <si>
    <t>https://www.linkedin.com/pub/stuart-itkin/0/966/728</t>
  </si>
  <si>
    <t>Thu Jan 04 2018 01:30:58</t>
  </si>
  <si>
    <t>9180 S. Kyrene Rd.</t>
  </si>
  <si>
    <t>85284</t>
  </si>
  <si>
    <t>(703) 229-5924</t>
  </si>
  <si>
    <t>Kimler</t>
  </si>
  <si>
    <t>Chief Marketing Officer, Executive Board Member</t>
  </si>
  <si>
    <t>jason.kimler@speirdigital.com</t>
  </si>
  <si>
    <t>Speir Holdings</t>
  </si>
  <si>
    <t>SpeirDigital.com</t>
  </si>
  <si>
    <t>https://www.linkedin.com/pub/jason-kimler/6/998/47b</t>
  </si>
  <si>
    <t>Thu Jan 04 2018 01:31:10</t>
  </si>
  <si>
    <t>Gilbert</t>
  </si>
  <si>
    <t>3430 E Packard Dr</t>
  </si>
  <si>
    <t>85298</t>
  </si>
  <si>
    <t>Halloran</t>
  </si>
  <si>
    <t>grant.halloran@mapd.com</t>
  </si>
  <si>
    <t>MapD</t>
  </si>
  <si>
    <t>https://www.linkedin.com/pub/grant-halloran/0/605/7a1</t>
  </si>
  <si>
    <t>Thu Jan 04 2018 01:31:17</t>
  </si>
  <si>
    <t>1 Front Street</t>
  </si>
  <si>
    <t>(415) 851-4787</t>
  </si>
  <si>
    <t>Thu Jan 04 2018 01:31:26</t>
  </si>
  <si>
    <t>Thu Jan 04 2018 01:31:34</t>
  </si>
  <si>
    <t>Thu Jan 04 2018 01:31:43</t>
  </si>
  <si>
    <t>Thu Jan 04 2018 01:31:50</t>
  </si>
  <si>
    <t>Shana</t>
  </si>
  <si>
    <t>Glenzer</t>
  </si>
  <si>
    <t>sglenzer@crowdskout.com</t>
  </si>
  <si>
    <t>https://www.linkedin.com/pub/shana-glenzer/4/a74/b5</t>
  </si>
  <si>
    <t>Thu Jan 04 2018 01:31:58</t>
  </si>
  <si>
    <t>1101 K Street NW</t>
  </si>
  <si>
    <t>Thu Jan 04 2018 01:32:06</t>
  </si>
  <si>
    <t>Thu Jan 04 2018 01:32:14</t>
  </si>
  <si>
    <t>2143</t>
  </si>
  <si>
    <t>Thu Jan 04 2018 01:32:22</t>
  </si>
  <si>
    <t>598</t>
  </si>
  <si>
    <t>Thu Jan 04 2018 01:32:31</t>
  </si>
  <si>
    <t>1766</t>
  </si>
  <si>
    <t>Thu Jan 04 2018 01:32:42</t>
  </si>
  <si>
    <t>Thu Jan 04 2018 01:32:49</t>
  </si>
  <si>
    <t>Davi</t>
  </si>
  <si>
    <t>brian.davi@gamemine.com</t>
  </si>
  <si>
    <t>https://www.linkedin.com/pub/brian-davi/8/7b2/691</t>
  </si>
  <si>
    <t>Thu Jan 04 2018 01:33:03</t>
  </si>
  <si>
    <t>1641 16th St</t>
  </si>
  <si>
    <t>Thu Jan 04 2018 01:33:07</t>
  </si>
  <si>
    <t>Hayward</t>
  </si>
  <si>
    <t>nicole@antidote.me</t>
  </si>
  <si>
    <t>https://www.linkedin.com/pub/nicole-hayward/19/196/476</t>
  </si>
  <si>
    <t>Thu Jan 04 2018 01:33:14</t>
  </si>
  <si>
    <t>39 Earlham Street</t>
  </si>
  <si>
    <t>WC2H 9LT</t>
  </si>
  <si>
    <t>020 3475 8201</t>
  </si>
  <si>
    <t>Thu Jan 04 2018 01:33:21</t>
  </si>
  <si>
    <t>Redmore</t>
  </si>
  <si>
    <t>seth.redmore@lexalytics.com</t>
  </si>
  <si>
    <t>Lexalytics, Inc.</t>
  </si>
  <si>
    <t>https://www.linkedin.com/pub/seth-redmore/1/b52/975</t>
  </si>
  <si>
    <t>Thu Jan 04 2018 01:33:28</t>
  </si>
  <si>
    <t>320 Congress St.</t>
  </si>
  <si>
    <t>Lamberti</t>
  </si>
  <si>
    <t>james.lamberti@applitools.com</t>
  </si>
  <si>
    <t>https://www.linkedin.com/pub/james-lamberti/0/78/a0a</t>
  </si>
  <si>
    <t>Thu Jan 04 2018 01:33:36</t>
  </si>
  <si>
    <t>1710 S Amphlett Blvd</t>
  </si>
  <si>
    <t>Thu Jan 04 2018 01:33:49</t>
  </si>
  <si>
    <t>Grunewald</t>
  </si>
  <si>
    <t>eric@discountramps.com</t>
  </si>
  <si>
    <t>https://www.linkedin.com/pub/eric-grunewald/2/140/107</t>
  </si>
  <si>
    <t>Thu Jan 04 2018 01:33:58</t>
  </si>
  <si>
    <t>West Bend</t>
  </si>
  <si>
    <t>760 S Indiana Ave</t>
  </si>
  <si>
    <t>53095</t>
  </si>
  <si>
    <t>kevin@custora.com</t>
  </si>
  <si>
    <t>46</t>
  </si>
  <si>
    <t>https://www.linkedin.com/pub/kevin-young/8/248/34b</t>
  </si>
  <si>
    <t>Thu Jan 04 2018 01:34:05</t>
  </si>
  <si>
    <t>41 W 25th st</t>
  </si>
  <si>
    <t>(646) 590-1444</t>
  </si>
  <si>
    <t>350</t>
  </si>
  <si>
    <t>Thu Jan 04 2018 01:34:13</t>
  </si>
  <si>
    <t>Zadow</t>
  </si>
  <si>
    <t>julie@alyce.com</t>
  </si>
  <si>
    <t>Alyce</t>
  </si>
  <si>
    <t>https://www.linkedin.com/pub/julie-zadow/6/583/90b</t>
  </si>
  <si>
    <t>Thu Jan 04 2018 01:34:22</t>
  </si>
  <si>
    <t>361 Newbury Street</t>
  </si>
  <si>
    <t>02115</t>
  </si>
  <si>
    <t>Welts</t>
  </si>
  <si>
    <t>mwelts@wasabi.com</t>
  </si>
  <si>
    <t>https://www.linkedin.com/pub/michael-welts/1/578/449</t>
  </si>
  <si>
    <t>Thu Jan 04 2018 01:34:28</t>
  </si>
  <si>
    <t>(Christopher)</t>
  </si>
  <si>
    <t>Edwards</t>
  </si>
  <si>
    <t>edwards@conversahealth.com</t>
  </si>
  <si>
    <t>https://www.linkedin.com/pub/christopher-chris-edwards/1/157/340</t>
  </si>
  <si>
    <t>Thu Jan 04 2018 01:34:35</t>
  </si>
  <si>
    <t xml:space="preserve">650 California St. </t>
  </si>
  <si>
    <t>Jayati</t>
  </si>
  <si>
    <t>Sengupta</t>
  </si>
  <si>
    <t>jayati@careerwaze.com</t>
  </si>
  <si>
    <t>https://www.linkedin.com/pub/jayati-sengupta/0/585/689</t>
  </si>
  <si>
    <t>Thu Jan 04 2018 01:34:44</t>
  </si>
  <si>
    <t>4900 Hopyard Rd</t>
  </si>
  <si>
    <t>Kulewicz</t>
  </si>
  <si>
    <t>robert@spot.im</t>
  </si>
  <si>
    <t>Spot.IM</t>
  </si>
  <si>
    <t>https://www.linkedin.com/pub/robert-o-kulewicz/0/9a9/7a</t>
  </si>
  <si>
    <t>Thu Jan 04 2018 01:34:53</t>
  </si>
  <si>
    <t>1460 Broadway</t>
  </si>
  <si>
    <t>(212) 677-5670</t>
  </si>
  <si>
    <t>Edgett</t>
  </si>
  <si>
    <t>alan@17hats.com</t>
  </si>
  <si>
    <t>https://www.linkedin.com/pub/alan-edgett/2/529/87b</t>
  </si>
  <si>
    <t>Thu Jan 04 2018 01:34:59</t>
  </si>
  <si>
    <t>Gayle</t>
  </si>
  <si>
    <t>gmeyers@lumapartners.com</t>
  </si>
  <si>
    <t>LUMA Partners</t>
  </si>
  <si>
    <t>https://www.linkedin.com/pub/gayle-meyers/0/3a2/282</t>
  </si>
  <si>
    <t>Thu Jan 04 2018 01:35:06</t>
  </si>
  <si>
    <t>101 Fifth Avenue</t>
  </si>
  <si>
    <t>Weitzman</t>
  </si>
  <si>
    <t>steven.weitzman@gardenstateloans.com</t>
  </si>
  <si>
    <t>Garden State Home Loans</t>
  </si>
  <si>
    <t>https://www.linkedin.com/pub/steven-weitzman/8/196/778</t>
  </si>
  <si>
    <t>Thu Jan 04 2018 01:35:14</t>
  </si>
  <si>
    <t>Cherry Hill</t>
  </si>
  <si>
    <t>2091 Springdale Road</t>
  </si>
  <si>
    <t>08003</t>
  </si>
  <si>
    <t>(866) 604-5465</t>
  </si>
  <si>
    <t>1256</t>
  </si>
  <si>
    <t>Thu Jan 04 2018 01:35:24</t>
  </si>
  <si>
    <t>Hausmann</t>
  </si>
  <si>
    <t>matt@schoolcnxt.com</t>
  </si>
  <si>
    <t>SchoolCNXT</t>
  </si>
  <si>
    <t>https://www.linkedin.com/pub/matt-hausmann/0/75/48b</t>
  </si>
  <si>
    <t>Thu Jan 04 2018 01:35:32</t>
  </si>
  <si>
    <t>Concord</t>
  </si>
  <si>
    <t>33 Bradford Street</t>
  </si>
  <si>
    <t>01742</t>
  </si>
  <si>
    <t>Thu Jan 04 2018 01:35:42</t>
  </si>
  <si>
    <t>Thu Jan 04 2018 01:35:51</t>
  </si>
  <si>
    <t>Kushner</t>
  </si>
  <si>
    <t>jeff.kushner@allgress.com</t>
  </si>
  <si>
    <t>https://www.linkedin.com/pub/jeff-kushner/0/223/56a</t>
  </si>
  <si>
    <t>Thu Jan 04 2018 01:35:59</t>
  </si>
  <si>
    <t>Livermore</t>
  </si>
  <si>
    <t>111 Lindbergh Ave.</t>
  </si>
  <si>
    <t>94551</t>
  </si>
  <si>
    <t>(925) 579-0002</t>
  </si>
  <si>
    <t>12548</t>
  </si>
  <si>
    <t>Thu Jan 04 2018 01:36:09</t>
  </si>
  <si>
    <t>Bigoness</t>
  </si>
  <si>
    <t>timb@d-tools.com</t>
  </si>
  <si>
    <t>D-Tools Inc.</t>
  </si>
  <si>
    <t>https://www.linkedin.com/pub/tim-bigoness/0/1a2/2a3</t>
  </si>
  <si>
    <t>Thu Jan 04 2018 01:36:18</t>
  </si>
  <si>
    <t>1850 Gateway Blvd.</t>
  </si>
  <si>
    <t>94520</t>
  </si>
  <si>
    <t>(925) 681-2326</t>
  </si>
  <si>
    <t>Osborne</t>
  </si>
  <si>
    <t>amber@dogheadsimulations.com</t>
  </si>
  <si>
    <t>https://www.linkedin.com/pub/amber-osborne/a/406/286</t>
  </si>
  <si>
    <t>Thu Jan 04 2018 01:36:26</t>
  </si>
  <si>
    <t>788 100th Ave NE</t>
  </si>
  <si>
    <t>Alexandros</t>
  </si>
  <si>
    <t>Poulos</t>
  </si>
  <si>
    <t>alexandros@chartio.com</t>
  </si>
  <si>
    <t>Chartio</t>
  </si>
  <si>
    <t>https://www.linkedin.com/pub/alexandros-poulos/0/16/7aa</t>
  </si>
  <si>
    <t>Thu Jan 04 2018 01:36:34</t>
  </si>
  <si>
    <t>222 Kearny St</t>
  </si>
  <si>
    <t>(855) 232-0320</t>
  </si>
  <si>
    <t>Thu Jan 04 2018 01:36:42</t>
  </si>
  <si>
    <t>Lesley</t>
  </si>
  <si>
    <t>Chief Diversity Officer</t>
  </si>
  <si>
    <t>HP Inc.</t>
  </si>
  <si>
    <t>https://www.linkedin.com/pub/lesley-slaton-brown/0/988/345</t>
  </si>
  <si>
    <t>Thu Jan 04 2018 01:36:46</t>
  </si>
  <si>
    <t>Albanese</t>
  </si>
  <si>
    <t>tony.albanese@parkhub.com</t>
  </si>
  <si>
    <t>ParkHub</t>
  </si>
  <si>
    <t>https://www.linkedin.com/pub/tony-albanese/7/14b/767</t>
  </si>
  <si>
    <t>Thu Jan 04 2018 01:36:53</t>
  </si>
  <si>
    <t>620 Exposition Ave</t>
  </si>
  <si>
    <t>75226</t>
  </si>
  <si>
    <t>(877) 417-7768</t>
  </si>
  <si>
    <t>Rowland</t>
  </si>
  <si>
    <t>brad.rowland@fslogix.com</t>
  </si>
  <si>
    <t>FSLogix, Inc.</t>
  </si>
  <si>
    <t>https://www.linkedin.com/pub/brad-rowland/0/275/982</t>
  </si>
  <si>
    <t>Thu Jan 04 2018 01:37:01</t>
  </si>
  <si>
    <t xml:space="preserve"> 3651 Peachtree Parkway</t>
  </si>
  <si>
    <t>Ricardo</t>
  </si>
  <si>
    <t>Mazzi</t>
  </si>
  <si>
    <t>ricardo@carevive.com</t>
  </si>
  <si>
    <t>Carevive Systems</t>
  </si>
  <si>
    <t>https://www.linkedin.com/pub/ricardo-mazzi/2/872/788</t>
  </si>
  <si>
    <t>Thu Jan 04 2018 01:37:14</t>
  </si>
  <si>
    <t>3401 Market Street</t>
  </si>
  <si>
    <t>19104</t>
  </si>
  <si>
    <t>Thu Jan 04 2018 01:37:23</t>
  </si>
  <si>
    <t>Jacqui</t>
  </si>
  <si>
    <t>jacqui@atdc.org</t>
  </si>
  <si>
    <t>https://www.linkedin.com/pub/jacqui-c/0/40/464</t>
  </si>
  <si>
    <t>Thu Jan 04 2018 01:37:31</t>
  </si>
  <si>
    <t>Galasso</t>
  </si>
  <si>
    <t>Chief Digital Marketing Strategy Officer</t>
  </si>
  <si>
    <t>pgalasso@flexpointmarketing.com</t>
  </si>
  <si>
    <t>FlexPoint Marketing</t>
  </si>
  <si>
    <t>https://www.linkedin.com/pub/paul-galasso/3/637/12a</t>
  </si>
  <si>
    <t>Thu Jan 04 2018 01:37:39</t>
  </si>
  <si>
    <t>Issaquah</t>
  </si>
  <si>
    <t>WASHINGTON</t>
  </si>
  <si>
    <t>2495 25th Ave NE</t>
  </si>
  <si>
    <t>98029</t>
  </si>
  <si>
    <t>(888) 406-4811</t>
  </si>
  <si>
    <t>Thu Jan 04 2018 01:37:47</t>
  </si>
  <si>
    <t>2268</t>
  </si>
  <si>
    <t>Thu Jan 04 2018 01:37:56</t>
  </si>
  <si>
    <t>Thu Jan 04 2018 01:38:05</t>
  </si>
  <si>
    <t>Mandeep</t>
  </si>
  <si>
    <t>mandeep.khera@valimail.com</t>
  </si>
  <si>
    <t>https://www.linkedin.com/pub/mandeep-khera/0/82/283</t>
  </si>
  <si>
    <t>Thu Jan 04 2018 01:38:12</t>
  </si>
  <si>
    <t>180 Montgomery St.</t>
  </si>
  <si>
    <t>Ramirez</t>
  </si>
  <si>
    <t>Dream Launchers LLC</t>
  </si>
  <si>
    <t>https://www.linkedin.com/pub/frank-ramirez/0/5b/b83</t>
  </si>
  <si>
    <t>Thu Jan 04 2018 01:38:22</t>
  </si>
  <si>
    <t>Thu Jan 04 2018 01:38:30</t>
  </si>
  <si>
    <t>Thu Jan 04 2018 01:38:38</t>
  </si>
  <si>
    <t>2133</t>
  </si>
  <si>
    <t>Thu Jan 04 2018 01:38:46</t>
  </si>
  <si>
    <t>Hormazd</t>
  </si>
  <si>
    <t>Romer</t>
  </si>
  <si>
    <t>hormazd@logichub.com</t>
  </si>
  <si>
    <t>LogicHub</t>
  </si>
  <si>
    <t>https://www.linkedin.com/pub/hormazd-romer/0/30/2b1</t>
  </si>
  <si>
    <t>Thu Jan 04 2018 01:39:00</t>
  </si>
  <si>
    <t>154 E Dana St</t>
  </si>
  <si>
    <t>(408) 204-2480</t>
  </si>
  <si>
    <t>Thu Jan 04 2018 01:39:04</t>
  </si>
  <si>
    <t>smike@bevnet.com</t>
  </si>
  <si>
    <t>https://www.linkedin.com/pub/schneider-mike/0/877/216</t>
  </si>
  <si>
    <t>Thu Jan 04 2018 01:39:12</t>
  </si>
  <si>
    <t>Watertown</t>
  </si>
  <si>
    <t>44 Pleasant St</t>
  </si>
  <si>
    <t>02465</t>
  </si>
  <si>
    <t>Thu Jan 04 2018 01:39:19</t>
  </si>
  <si>
    <t>Robby</t>
  </si>
  <si>
    <t>Gulri</t>
  </si>
  <si>
    <t>robbygulri@solvati.com</t>
  </si>
  <si>
    <t>https://www.linkedin.com/pub/robby-gulri/0/1b/778</t>
  </si>
  <si>
    <t>Thu Jan 04 2018 01:39:27</t>
  </si>
  <si>
    <t>3340 Peachtree Rd NE</t>
  </si>
  <si>
    <t>Fri Jan 05 2018 12:52:35</t>
  </si>
  <si>
    <t>Fri Jan 05 2018 12:52:42</t>
  </si>
  <si>
    <t>Fri Jan 05 2018 12:52:50</t>
  </si>
  <si>
    <t>Fri Jan 05 2018 12:52:59</t>
  </si>
  <si>
    <t>Fri Jan 05 2018 12:53:07</t>
  </si>
  <si>
    <t>Fri Jan 05 2018 12:53:14</t>
  </si>
  <si>
    <t>Fri Jan 05 2018 12:53:22</t>
  </si>
  <si>
    <t>Fri Jan 05 2018 12:53:30</t>
  </si>
  <si>
    <t>Fri Jan 05 2018 12:53:38</t>
  </si>
  <si>
    <t>Fri Jan 05 2018 12:53:43</t>
  </si>
  <si>
    <t>5056</t>
  </si>
  <si>
    <t>Fri Jan 05 2018 12:53:51</t>
  </si>
  <si>
    <t>Fri Jan 05 2018 12:54:00</t>
  </si>
  <si>
    <t>Fri Jan 05 2018 12:54:04</t>
  </si>
  <si>
    <t>2136</t>
  </si>
  <si>
    <t>Fri Jan 05 2018 12:54:14</t>
  </si>
  <si>
    <t>Fri Jan 05 2018 12:54:22</t>
  </si>
  <si>
    <t>Fri Jan 05 2018 12:54:30</t>
  </si>
  <si>
    <t>Fri Jan 05 2018 04:19:01</t>
  </si>
  <si>
    <t>Fri Jan 05 2018 04:19:08</t>
  </si>
  <si>
    <t>Fri Jan 05 2018 04:19:16</t>
  </si>
  <si>
    <t>Fri Jan 05 2018 04:19:23</t>
  </si>
  <si>
    <t>Fri Jan 05 2018 04:19:31</t>
  </si>
  <si>
    <t>Fri Jan 05 2018 04:19:39</t>
  </si>
  <si>
    <t>Fri Jan 05 2018 04:19:46</t>
  </si>
  <si>
    <t>Fri Jan 05 2018 04:19:55</t>
  </si>
  <si>
    <t>Fri Jan 05 2018 04:20:01</t>
  </si>
  <si>
    <t>Fri Jan 05 2018 04:20:05</t>
  </si>
  <si>
    <t>Fri Jan 05 2018 04:20:13</t>
  </si>
  <si>
    <t>Fri Jan 05 2018 04:20:22</t>
  </si>
  <si>
    <t>Fri Jan 05 2018 04:20:26</t>
  </si>
  <si>
    <t>Fri Jan 05 2018 04:20:36</t>
  </si>
  <si>
    <t>Fri Jan 05 2018 04:20:43</t>
  </si>
  <si>
    <t>Fri Jan 05 2018 04:20:50</t>
  </si>
  <si>
    <t>josh</t>
  </si>
  <si>
    <t>london</t>
  </si>
  <si>
    <t>Founder and Chief Technology Officer (CTO)</t>
  </si>
  <si>
    <t>Crowdlinker</t>
  </si>
  <si>
    <t>https://www.linkedin.com/in/muneernawab</t>
  </si>
  <si>
    <t>Fri Jan 05 2018 05:28:14</t>
  </si>
  <si>
    <t>548 King Street West, Suite 205</t>
  </si>
  <si>
    <t>M5V 1M3</t>
  </si>
  <si>
    <t>(416) 846-2077</t>
  </si>
  <si>
    <t>https://www.linkedin.com/in/juliezadow</t>
  </si>
  <si>
    <t>Fri Jan 05 2018 05:33:14</t>
  </si>
  <si>
    <t>Fri Jan 05 2018 05:33:36</t>
  </si>
  <si>
    <t>Fri Jan 05 2018 05:33:49</t>
  </si>
  <si>
    <t>Loban</t>
  </si>
  <si>
    <t>Term Adjunct Professor at University of Cincinnati</t>
  </si>
  <si>
    <t>michael.loban@uc.edu</t>
  </si>
  <si>
    <t>University of Cincinnati</t>
  </si>
  <si>
    <t>13448</t>
  </si>
  <si>
    <t>https://www.linkedin.com/in/ACoAAABNcjcBGcJLEAvoHCGmegm9Zpx9zuWw9hM</t>
  </si>
  <si>
    <t>Fri Jan 05 2018 05:37:19</t>
  </si>
  <si>
    <t>2624 Clifton Avenue</t>
  </si>
  <si>
    <t>45221-0063</t>
  </si>
  <si>
    <t>(513) 556-6000</t>
  </si>
  <si>
    <t>Kipp</t>
  </si>
  <si>
    <t>Speaker</t>
  </si>
  <si>
    <t>kipp@hubspot.com</t>
  </si>
  <si>
    <t>HubSpot</t>
  </si>
  <si>
    <t>2700</t>
  </si>
  <si>
    <t>https://www.linkedin.com/in/ACoAAABovd0By9ddHLMxCPy4Ple_E0L1adoQj-E</t>
  </si>
  <si>
    <t>2nd Floor</t>
  </si>
  <si>
    <t>(888) 482-7768</t>
  </si>
  <si>
    <t>Concat</t>
  </si>
  <si>
    <t>MA TOOL</t>
  </si>
  <si>
    <t>CMS</t>
  </si>
  <si>
    <t>WordPress</t>
  </si>
  <si>
    <t>Drupal</t>
  </si>
  <si>
    <t>bluecieloecm.com</t>
  </si>
  <si>
    <t>buildium.com</t>
  </si>
  <si>
    <t>carecloud.com</t>
  </si>
  <si>
    <t>ooyala.com</t>
  </si>
  <si>
    <t>teladoc.com</t>
  </si>
  <si>
    <t>thinkahead.com</t>
  </si>
  <si>
    <t>id.me</t>
  </si>
  <si>
    <t>infinidat.com</t>
  </si>
  <si>
    <t>insideview.com</t>
  </si>
  <si>
    <t>intermedia.net</t>
  </si>
  <si>
    <t>degdigital.com</t>
  </si>
  <si>
    <t>financialforce.com</t>
  </si>
  <si>
    <t>act-on.com</t>
  </si>
  <si>
    <t>evestment.com</t>
  </si>
  <si>
    <t>experticity.com</t>
  </si>
  <si>
    <t>banyan.com</t>
  </si>
  <si>
    <t>scalematrix.com</t>
  </si>
  <si>
    <t>vipre.com</t>
  </si>
  <si>
    <t>lls.org</t>
  </si>
  <si>
    <t>globalhealthcareresources.com</t>
  </si>
  <si>
    <t>arm.com</t>
  </si>
  <si>
    <t>ezdia.com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</si>
</sst>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2"/>
      <color rgb="FF000000"/>
      <name val="Calibri"/>
    </font>
    <font>
      <b/>
      <sz val="10"/>
      <name val="Arial"/>
    </font>
    <font>
      <b/>
      <sz val="12"/>
      <name val="Arial"/>
    </font>
    <font>
      <b/>
      <sz val="12"/>
      <color rgb="FF000000"/>
      <name val="Calibri"/>
    </font>
    <font>
      <u/>
      <sz val="10"/>
      <color rgb="FF0000FF"/>
      <name val="Arial"/>
    </font>
    <font>
      <u/>
      <sz val="10"/>
      <color rgb="FF1155CC"/>
      <name val="Arial"/>
    </font>
    <font>
      <sz val="12"/>
      <name val="Arial"/>
    </font>
    <font>
      <u/>
      <sz val="10"/>
      <color rgb="FF0000FF"/>
      <name val="Arial"/>
    </font>
    <font>
      <b/>
      <sz val="16"/>
      <color rgb="FF000000"/>
      <name val="Calibri"/>
    </font>
    <font>
      <sz val="12"/>
      <name val="Calibri"/>
    </font>
    <font>
      <u/>
      <sz val="10"/>
      <color theme="11"/>
      <name val="Arial"/>
    </font>
    <font>
      <b/>
      <sz val="14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1" fillId="3" borderId="0" xfId="0" applyFont="1" applyFill="1" applyAlignment="1"/>
    <xf numFmtId="0" fontId="2" fillId="0" borderId="0" xfId="0" applyFont="1" applyAlignment="1"/>
    <xf numFmtId="0" fontId="4" fillId="3" borderId="0" xfId="0" applyFont="1" applyFill="1" applyAlignment="1"/>
    <xf numFmtId="0" fontId="5" fillId="3" borderId="0" xfId="0" applyFont="1" applyFill="1" applyAlignment="1"/>
    <xf numFmtId="10" fontId="1" fillId="0" borderId="0" xfId="0" applyNumberFormat="1" applyFont="1" applyAlignment="1"/>
    <xf numFmtId="0" fontId="7" fillId="0" borderId="0" xfId="0" applyFont="1" applyAlignment="1"/>
    <xf numFmtId="0" fontId="2" fillId="0" borderId="0" xfId="0" quotePrefix="1" applyFont="1" applyAlignment="1"/>
    <xf numFmtId="0" fontId="8" fillId="0" borderId="0" xfId="0" applyFont="1" applyAlignment="1"/>
    <xf numFmtId="0" fontId="9" fillId="0" borderId="1" xfId="0" applyFont="1" applyBorder="1" applyAlignment="1"/>
    <xf numFmtId="10" fontId="2" fillId="0" borderId="0" xfId="0" applyNumberFormat="1" applyFont="1"/>
    <xf numFmtId="0" fontId="9" fillId="0" borderId="0" xfId="0" applyFont="1" applyAlignment="1"/>
    <xf numFmtId="0" fontId="2" fillId="0" borderId="1" xfId="0" applyFont="1" applyBorder="1"/>
    <xf numFmtId="0" fontId="3" fillId="0" borderId="0" xfId="0" applyFont="1" applyAlignment="1"/>
    <xf numFmtId="0" fontId="10" fillId="0" borderId="0" xfId="0" applyFont="1" applyAlignment="1"/>
    <xf numFmtId="0" fontId="1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/>
    <xf numFmtId="0" fontId="12" fillId="0" borderId="0" xfId="0" applyFont="1" applyAlignment="1"/>
    <xf numFmtId="0" fontId="9" fillId="0" borderId="0" xfId="0" applyFont="1" applyBorder="1" applyAlignment="1"/>
    <xf numFmtId="0" fontId="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</cellXfs>
  <cellStyles count="2">
    <cellStyle name="Followed Hyperlink" xfId="1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500" Type="http://schemas.openxmlformats.org/officeDocument/2006/relationships/hyperlink" Target="http://xcmsolutions.com/" TargetMode="External"/><Relationship Id="rId501" Type="http://schemas.openxmlformats.org/officeDocument/2006/relationships/hyperlink" Target="http://totango.com/" TargetMode="External"/><Relationship Id="rId502" Type="http://schemas.openxmlformats.org/officeDocument/2006/relationships/hyperlink" Target="http://datacoresystems.com/" TargetMode="External"/><Relationship Id="rId503" Type="http://schemas.openxmlformats.org/officeDocument/2006/relationships/hyperlink" Target="http://peak6.com/" TargetMode="External"/><Relationship Id="rId110" Type="http://schemas.openxmlformats.org/officeDocument/2006/relationships/hyperlink" Target="http://freshdirect.com/" TargetMode="External"/><Relationship Id="rId111" Type="http://schemas.openxmlformats.org/officeDocument/2006/relationships/hyperlink" Target="http://purestorage.com/" TargetMode="External"/><Relationship Id="rId112" Type="http://schemas.openxmlformats.org/officeDocument/2006/relationships/hyperlink" Target="http://lendingtree.com/" TargetMode="External"/><Relationship Id="rId113" Type="http://schemas.openxmlformats.org/officeDocument/2006/relationships/hyperlink" Target="http://wipro.com/" TargetMode="External"/><Relationship Id="rId114" Type="http://schemas.openxmlformats.org/officeDocument/2006/relationships/hyperlink" Target="http://optanix.com/" TargetMode="External"/><Relationship Id="rId115" Type="http://schemas.openxmlformats.org/officeDocument/2006/relationships/hyperlink" Target="http://aall.in/" TargetMode="External"/><Relationship Id="rId116" Type="http://schemas.openxmlformats.org/officeDocument/2006/relationships/hyperlink" Target="http://amazon.com/" TargetMode="External"/><Relationship Id="rId117" Type="http://schemas.openxmlformats.org/officeDocument/2006/relationships/hyperlink" Target="http://extrahop.com/" TargetMode="External"/><Relationship Id="rId118" Type="http://schemas.openxmlformats.org/officeDocument/2006/relationships/hyperlink" Target="http://calix.com/" TargetMode="External"/><Relationship Id="rId119" Type="http://schemas.openxmlformats.org/officeDocument/2006/relationships/hyperlink" Target="http://axioma.com/" TargetMode="External"/><Relationship Id="rId504" Type="http://schemas.openxmlformats.org/officeDocument/2006/relationships/hyperlink" Target="http://qubole.com/" TargetMode="External"/><Relationship Id="rId505" Type="http://schemas.openxmlformats.org/officeDocument/2006/relationships/hyperlink" Target="http://synchr.com/" TargetMode="External"/><Relationship Id="rId506" Type="http://schemas.openxmlformats.org/officeDocument/2006/relationships/hyperlink" Target="http://solera.com/" TargetMode="External"/><Relationship Id="rId507" Type="http://schemas.openxmlformats.org/officeDocument/2006/relationships/hyperlink" Target="http://orchidprotocol.com/" TargetMode="External"/><Relationship Id="rId508" Type="http://schemas.openxmlformats.org/officeDocument/2006/relationships/hyperlink" Target="http://gep.com/" TargetMode="External"/><Relationship Id="rId509" Type="http://schemas.openxmlformats.org/officeDocument/2006/relationships/hyperlink" Target="http://moblty.com/" TargetMode="External"/><Relationship Id="rId1760" Type="http://schemas.openxmlformats.org/officeDocument/2006/relationships/hyperlink" Target="http://cherwell.com/" TargetMode="External"/><Relationship Id="rId1761" Type="http://schemas.openxmlformats.org/officeDocument/2006/relationships/hyperlink" Target="http://gonitro.com/" TargetMode="External"/><Relationship Id="rId1762" Type="http://schemas.openxmlformats.org/officeDocument/2006/relationships/hyperlink" Target="http://sovos.com/" TargetMode="External"/><Relationship Id="rId1763" Type="http://schemas.openxmlformats.org/officeDocument/2006/relationships/hyperlink" Target="http://mattersight.com/" TargetMode="External"/><Relationship Id="rId1370" Type="http://schemas.openxmlformats.org/officeDocument/2006/relationships/hyperlink" Target="http://cyxtera.com/" TargetMode="External"/><Relationship Id="rId1371" Type="http://schemas.openxmlformats.org/officeDocument/2006/relationships/hyperlink" Target="http://salesforce.com/" TargetMode="External"/><Relationship Id="rId1372" Type="http://schemas.openxmlformats.org/officeDocument/2006/relationships/hyperlink" Target="http://ariba.com/" TargetMode="External"/><Relationship Id="rId1373" Type="http://schemas.openxmlformats.org/officeDocument/2006/relationships/hyperlink" Target="http://nuxeo.com/" TargetMode="External"/><Relationship Id="rId1374" Type="http://schemas.openxmlformats.org/officeDocument/2006/relationships/hyperlink" Target="http://zenrez.com/" TargetMode="External"/><Relationship Id="rId1375" Type="http://schemas.openxmlformats.org/officeDocument/2006/relationships/hyperlink" Target="http://verisys.com/" TargetMode="External"/><Relationship Id="rId1376" Type="http://schemas.openxmlformats.org/officeDocument/2006/relationships/hyperlink" Target="http://bit.ly/" TargetMode="External"/><Relationship Id="rId1377" Type="http://schemas.openxmlformats.org/officeDocument/2006/relationships/hyperlink" Target="http://appearhere.co.uk/" TargetMode="External"/><Relationship Id="rId1378" Type="http://schemas.openxmlformats.org/officeDocument/2006/relationships/hyperlink" Target="http://ge.com/" TargetMode="External"/><Relationship Id="rId1379" Type="http://schemas.openxmlformats.org/officeDocument/2006/relationships/hyperlink" Target="http://uipath.com/" TargetMode="External"/><Relationship Id="rId1764" Type="http://schemas.openxmlformats.org/officeDocument/2006/relationships/hyperlink" Target="http://lrn.com/" TargetMode="External"/><Relationship Id="rId1765" Type="http://schemas.openxmlformats.org/officeDocument/2006/relationships/hyperlink" Target="http://aconex.com/" TargetMode="External"/><Relationship Id="rId1766" Type="http://schemas.openxmlformats.org/officeDocument/2006/relationships/hyperlink" Target="http://pindrop.com/" TargetMode="External"/><Relationship Id="rId1767" Type="http://schemas.openxmlformats.org/officeDocument/2006/relationships/hyperlink" Target="http://sageintacct.com/" TargetMode="External"/><Relationship Id="rId1768" Type="http://schemas.openxmlformats.org/officeDocument/2006/relationships/hyperlink" Target="http://illumio.com/" TargetMode="External"/><Relationship Id="rId1769" Type="http://schemas.openxmlformats.org/officeDocument/2006/relationships/hyperlink" Target="http://bpmonline.com/" TargetMode="External"/><Relationship Id="rId2060" Type="http://schemas.openxmlformats.org/officeDocument/2006/relationships/hyperlink" Target="http://smsassist.com/" TargetMode="External"/><Relationship Id="rId2061" Type="http://schemas.openxmlformats.org/officeDocument/2006/relationships/hyperlink" Target="http://salary.com/" TargetMode="External"/><Relationship Id="rId2062" Type="http://schemas.openxmlformats.org/officeDocument/2006/relationships/hyperlink" Target="http://salary.com/" TargetMode="External"/><Relationship Id="rId2063" Type="http://schemas.openxmlformats.org/officeDocument/2006/relationships/hyperlink" Target="http://kaminario.com/" TargetMode="External"/><Relationship Id="rId2064" Type="http://schemas.openxmlformats.org/officeDocument/2006/relationships/hyperlink" Target="http://clearhead.me/" TargetMode="External"/><Relationship Id="rId2065" Type="http://schemas.openxmlformats.org/officeDocument/2006/relationships/hyperlink" Target="http://evestment.com/" TargetMode="External"/><Relationship Id="rId2066" Type="http://schemas.openxmlformats.org/officeDocument/2006/relationships/hyperlink" Target="http://cyberark.com/" TargetMode="External"/><Relationship Id="rId2067" Type="http://schemas.openxmlformats.org/officeDocument/2006/relationships/hyperlink" Target="http://zoominfo.com/" TargetMode="External"/><Relationship Id="rId2068" Type="http://schemas.openxmlformats.org/officeDocument/2006/relationships/hyperlink" Target="http://mrisoftware.com/" TargetMode="External"/><Relationship Id="rId2069" Type="http://schemas.openxmlformats.org/officeDocument/2006/relationships/hyperlink" Target="http://vology.com/" TargetMode="External"/><Relationship Id="rId2450" Type="http://schemas.openxmlformats.org/officeDocument/2006/relationships/hyperlink" Target="http://wordandbrown.com/" TargetMode="External"/><Relationship Id="rId2451" Type="http://schemas.openxmlformats.org/officeDocument/2006/relationships/hyperlink" Target="http://midfieldconcession.com/" TargetMode="External"/><Relationship Id="rId2452" Type="http://schemas.openxmlformats.org/officeDocument/2006/relationships/hyperlink" Target="http://abbyy.com/" TargetMode="External"/><Relationship Id="rId2453" Type="http://schemas.openxmlformats.org/officeDocument/2006/relationships/hyperlink" Target="http://scopely.com/" TargetMode="External"/><Relationship Id="rId2454" Type="http://schemas.openxmlformats.org/officeDocument/2006/relationships/hyperlink" Target="http://yourmembership.com/" TargetMode="External"/><Relationship Id="rId2455" Type="http://schemas.openxmlformats.org/officeDocument/2006/relationships/hyperlink" Target="http://accela.com/" TargetMode="External"/><Relationship Id="rId2456" Type="http://schemas.openxmlformats.org/officeDocument/2006/relationships/hyperlink" Target="http://hcahealthcare.com/" TargetMode="External"/><Relationship Id="rId2457" Type="http://schemas.openxmlformats.org/officeDocument/2006/relationships/hyperlink" Target="http://magisto.com/" TargetMode="External"/><Relationship Id="rId2458" Type="http://schemas.openxmlformats.org/officeDocument/2006/relationships/hyperlink" Target="http://anaplan.com/" TargetMode="External"/><Relationship Id="rId2459" Type="http://schemas.openxmlformats.org/officeDocument/2006/relationships/hyperlink" Target="http://sirqul.com/" TargetMode="External"/><Relationship Id="rId900" Type="http://schemas.openxmlformats.org/officeDocument/2006/relationships/hyperlink" Target="http://vasco.com/" TargetMode="External"/><Relationship Id="rId901" Type="http://schemas.openxmlformats.org/officeDocument/2006/relationships/hyperlink" Target="http://iqms.com/" TargetMode="External"/><Relationship Id="rId902" Type="http://schemas.openxmlformats.org/officeDocument/2006/relationships/hyperlink" Target="http://ezcater.com/" TargetMode="External"/><Relationship Id="rId903" Type="http://schemas.openxmlformats.org/officeDocument/2006/relationships/hyperlink" Target="http://datavail.com/" TargetMode="External"/><Relationship Id="rId904" Type="http://schemas.openxmlformats.org/officeDocument/2006/relationships/hyperlink" Target="http://inmotionnow.com/" TargetMode="External"/><Relationship Id="rId905" Type="http://schemas.openxmlformats.org/officeDocument/2006/relationships/hyperlink" Target="http://blueridgeglobal.com/" TargetMode="External"/><Relationship Id="rId906" Type="http://schemas.openxmlformats.org/officeDocument/2006/relationships/hyperlink" Target="http://lytx.com/" TargetMode="External"/><Relationship Id="rId907" Type="http://schemas.openxmlformats.org/officeDocument/2006/relationships/hyperlink" Target="http://concur.com/" TargetMode="External"/><Relationship Id="rId120" Type="http://schemas.openxmlformats.org/officeDocument/2006/relationships/hyperlink" Target="http://tcs.com/" TargetMode="External"/><Relationship Id="rId121" Type="http://schemas.openxmlformats.org/officeDocument/2006/relationships/hyperlink" Target="http://jivesoftware.com/" TargetMode="External"/><Relationship Id="rId122" Type="http://schemas.openxmlformats.org/officeDocument/2006/relationships/hyperlink" Target="http://quest-global.com/" TargetMode="External"/><Relationship Id="rId123" Type="http://schemas.openxmlformats.org/officeDocument/2006/relationships/hyperlink" Target="http://alphaflightguru.com/" TargetMode="External"/><Relationship Id="rId124" Type="http://schemas.openxmlformats.org/officeDocument/2006/relationships/hyperlink" Target="http://socrata.com/" TargetMode="External"/><Relationship Id="rId125" Type="http://schemas.openxmlformats.org/officeDocument/2006/relationships/hyperlink" Target="http://eutectix.com/" TargetMode="External"/><Relationship Id="rId126" Type="http://schemas.openxmlformats.org/officeDocument/2006/relationships/hyperlink" Target="http://wwwilliams.com/" TargetMode="External"/><Relationship Id="rId127" Type="http://schemas.openxmlformats.org/officeDocument/2006/relationships/hyperlink" Target="http://govbergwatches.com/" TargetMode="External"/><Relationship Id="rId128" Type="http://schemas.openxmlformats.org/officeDocument/2006/relationships/hyperlink" Target="http://sociusdigital.com/" TargetMode="External"/><Relationship Id="rId129" Type="http://schemas.openxmlformats.org/officeDocument/2006/relationships/hyperlink" Target="http://credithuman.com/" TargetMode="External"/><Relationship Id="rId908" Type="http://schemas.openxmlformats.org/officeDocument/2006/relationships/hyperlink" Target="http://a2ia.com/" TargetMode="External"/><Relationship Id="rId909" Type="http://schemas.openxmlformats.org/officeDocument/2006/relationships/hyperlink" Target="http://altium.com/" TargetMode="External"/><Relationship Id="rId510" Type="http://schemas.openxmlformats.org/officeDocument/2006/relationships/hyperlink" Target="http://plumslice.com/" TargetMode="External"/><Relationship Id="rId511" Type="http://schemas.openxmlformats.org/officeDocument/2006/relationships/hyperlink" Target="http://peopleqlik.com/" TargetMode="External"/><Relationship Id="rId512" Type="http://schemas.openxmlformats.org/officeDocument/2006/relationships/hyperlink" Target="http://parkmobile.com/" TargetMode="External"/><Relationship Id="rId513" Type="http://schemas.openxmlformats.org/officeDocument/2006/relationships/hyperlink" Target="http://testplant.com/" TargetMode="External"/><Relationship Id="rId514" Type="http://schemas.openxmlformats.org/officeDocument/2006/relationships/hyperlink" Target="http://hackerrank.com/" TargetMode="External"/><Relationship Id="rId515" Type="http://schemas.openxmlformats.org/officeDocument/2006/relationships/hyperlink" Target="http://trustarc.com/" TargetMode="External"/><Relationship Id="rId516" Type="http://schemas.openxmlformats.org/officeDocument/2006/relationships/hyperlink" Target="http://siriusdecisions.com/" TargetMode="External"/><Relationship Id="rId517" Type="http://schemas.openxmlformats.org/officeDocument/2006/relationships/hyperlink" Target="http://certent.com/" TargetMode="External"/><Relationship Id="rId518" Type="http://schemas.openxmlformats.org/officeDocument/2006/relationships/hyperlink" Target="http://fujitsu.com/" TargetMode="External"/><Relationship Id="rId519" Type="http://schemas.openxmlformats.org/officeDocument/2006/relationships/hyperlink" Target="http://patron-ico.io/" TargetMode="External"/><Relationship Id="rId1770" Type="http://schemas.openxmlformats.org/officeDocument/2006/relationships/hyperlink" Target="http://oracle.com/" TargetMode="External"/><Relationship Id="rId1771" Type="http://schemas.openxmlformats.org/officeDocument/2006/relationships/hyperlink" Target="http://vertexinc.com/" TargetMode="External"/><Relationship Id="rId1772" Type="http://schemas.openxmlformats.org/officeDocument/2006/relationships/hyperlink" Target="http://cloudamize.com/" TargetMode="External"/><Relationship Id="rId1773" Type="http://schemas.openxmlformats.org/officeDocument/2006/relationships/hyperlink" Target="http://cohesity.com/" TargetMode="External"/><Relationship Id="rId1380" Type="http://schemas.openxmlformats.org/officeDocument/2006/relationships/hyperlink" Target="http://productplacement.com/" TargetMode="External"/><Relationship Id="rId1381" Type="http://schemas.openxmlformats.org/officeDocument/2006/relationships/hyperlink" Target="http://acquia.com/" TargetMode="External"/><Relationship Id="rId1382" Type="http://schemas.openxmlformats.org/officeDocument/2006/relationships/hyperlink" Target="http://cedexis.com/" TargetMode="External"/><Relationship Id="rId1383" Type="http://schemas.openxmlformats.org/officeDocument/2006/relationships/hyperlink" Target="http://salesforce.com/" TargetMode="External"/><Relationship Id="rId1384" Type="http://schemas.openxmlformats.org/officeDocument/2006/relationships/hyperlink" Target="http://secureworks.com/" TargetMode="External"/><Relationship Id="rId1385" Type="http://schemas.openxmlformats.org/officeDocument/2006/relationships/hyperlink" Target="http://tangoe.com/" TargetMode="External"/><Relationship Id="rId1386" Type="http://schemas.openxmlformats.org/officeDocument/2006/relationships/hyperlink" Target="http://bigpanda.io/" TargetMode="External"/><Relationship Id="rId1387" Type="http://schemas.openxmlformats.org/officeDocument/2006/relationships/hyperlink" Target="http://mercari.com/" TargetMode="External"/><Relationship Id="rId1388" Type="http://schemas.openxmlformats.org/officeDocument/2006/relationships/hyperlink" Target="http://insideview.com/" TargetMode="External"/><Relationship Id="rId1389" Type="http://schemas.openxmlformats.org/officeDocument/2006/relationships/hyperlink" Target="http://stibosystems.com/" TargetMode="External"/><Relationship Id="rId1774" Type="http://schemas.openxmlformats.org/officeDocument/2006/relationships/hyperlink" Target="http://intermedia.net/" TargetMode="External"/><Relationship Id="rId1775" Type="http://schemas.openxmlformats.org/officeDocument/2006/relationships/hyperlink" Target="http://symphony.com/" TargetMode="External"/><Relationship Id="rId1776" Type="http://schemas.openxmlformats.org/officeDocument/2006/relationships/hyperlink" Target="http://symphony.com/" TargetMode="External"/><Relationship Id="rId1777" Type="http://schemas.openxmlformats.org/officeDocument/2006/relationships/hyperlink" Target="http://doubledutch.me/" TargetMode="External"/><Relationship Id="rId1778" Type="http://schemas.openxmlformats.org/officeDocument/2006/relationships/hyperlink" Target="http://syzygy.us/" TargetMode="External"/><Relationship Id="rId1779" Type="http://schemas.openxmlformats.org/officeDocument/2006/relationships/hyperlink" Target="http://bazaarvoice.com/" TargetMode="External"/><Relationship Id="rId2070" Type="http://schemas.openxmlformats.org/officeDocument/2006/relationships/hyperlink" Target="http://icertis.com/" TargetMode="External"/><Relationship Id="rId2071" Type="http://schemas.openxmlformats.org/officeDocument/2006/relationships/hyperlink" Target="http://tintri.com/" TargetMode="External"/><Relationship Id="rId2072" Type="http://schemas.openxmlformats.org/officeDocument/2006/relationships/hyperlink" Target="http://lookingglasscyber.com/" TargetMode="External"/><Relationship Id="rId2073" Type="http://schemas.openxmlformats.org/officeDocument/2006/relationships/hyperlink" Target="http://earlywarning.com/" TargetMode="External"/><Relationship Id="rId2074" Type="http://schemas.openxmlformats.org/officeDocument/2006/relationships/hyperlink" Target="http://businessinsider.com/" TargetMode="External"/><Relationship Id="rId2075" Type="http://schemas.openxmlformats.org/officeDocument/2006/relationships/hyperlink" Target="http://asuresoftware.com/" TargetMode="External"/><Relationship Id="rId2076" Type="http://schemas.openxmlformats.org/officeDocument/2006/relationships/hyperlink" Target="http://hostanalytics.com/" TargetMode="External"/><Relationship Id="rId2077" Type="http://schemas.openxmlformats.org/officeDocument/2006/relationships/hyperlink" Target="http://elemental.com/" TargetMode="External"/><Relationship Id="rId2078" Type="http://schemas.openxmlformats.org/officeDocument/2006/relationships/hyperlink" Target="http://brandwatch.com/" TargetMode="External"/><Relationship Id="rId2079" Type="http://schemas.openxmlformats.org/officeDocument/2006/relationships/hyperlink" Target="http://1010data.com/" TargetMode="External"/><Relationship Id="rId2460" Type="http://schemas.openxmlformats.org/officeDocument/2006/relationships/hyperlink" Target="http://magisto.com/" TargetMode="External"/><Relationship Id="rId2461" Type="http://schemas.openxmlformats.org/officeDocument/2006/relationships/hyperlink" Target="http://mongodb.com/" TargetMode="External"/><Relationship Id="rId2462" Type="http://schemas.openxmlformats.org/officeDocument/2006/relationships/hyperlink" Target="http://reduxio.com/" TargetMode="External"/><Relationship Id="rId2463" Type="http://schemas.openxmlformats.org/officeDocument/2006/relationships/hyperlink" Target="http://marketo.com/" TargetMode="External"/><Relationship Id="rId2464" Type="http://schemas.openxmlformats.org/officeDocument/2006/relationships/hyperlink" Target="http://gainsight.com/" TargetMode="External"/><Relationship Id="rId2465" Type="http://schemas.openxmlformats.org/officeDocument/2006/relationships/hyperlink" Target="http://vapor.io/" TargetMode="External"/><Relationship Id="rId2466" Type="http://schemas.openxmlformats.org/officeDocument/2006/relationships/hyperlink" Target="http://leandatainc.com/" TargetMode="External"/><Relationship Id="rId2467" Type="http://schemas.openxmlformats.org/officeDocument/2006/relationships/hyperlink" Target="http://receipt-bank.com/" TargetMode="External"/><Relationship Id="rId2468" Type="http://schemas.openxmlformats.org/officeDocument/2006/relationships/hyperlink" Target="http://broadsoft.com/" TargetMode="External"/><Relationship Id="rId2469" Type="http://schemas.openxmlformats.org/officeDocument/2006/relationships/hyperlink" Target="http://prevoty.com/" TargetMode="External"/><Relationship Id="rId910" Type="http://schemas.openxmlformats.org/officeDocument/2006/relationships/hyperlink" Target="http://infocus.com/" TargetMode="External"/><Relationship Id="rId911" Type="http://schemas.openxmlformats.org/officeDocument/2006/relationships/hyperlink" Target="http://powerschool.com/" TargetMode="External"/><Relationship Id="rId912" Type="http://schemas.openxmlformats.org/officeDocument/2006/relationships/hyperlink" Target="http://tr.com/" TargetMode="External"/><Relationship Id="rId913" Type="http://schemas.openxmlformats.org/officeDocument/2006/relationships/hyperlink" Target="http://healthjoy.com/" TargetMode="External"/><Relationship Id="rId914" Type="http://schemas.openxmlformats.org/officeDocument/2006/relationships/hyperlink" Target="http://silabs.com/" TargetMode="External"/><Relationship Id="rId915" Type="http://schemas.openxmlformats.org/officeDocument/2006/relationships/hyperlink" Target="http://related.com/" TargetMode="External"/><Relationship Id="rId916" Type="http://schemas.openxmlformats.org/officeDocument/2006/relationships/hyperlink" Target="http://nextech.com/" TargetMode="External"/><Relationship Id="rId917" Type="http://schemas.openxmlformats.org/officeDocument/2006/relationships/hyperlink" Target="http://etouches.com/" TargetMode="External"/><Relationship Id="rId130" Type="http://schemas.openxmlformats.org/officeDocument/2006/relationships/hyperlink" Target="http://accenture.com/" TargetMode="External"/><Relationship Id="rId131" Type="http://schemas.openxmlformats.org/officeDocument/2006/relationships/hyperlink" Target="http://fixstream.com/" TargetMode="External"/><Relationship Id="rId132" Type="http://schemas.openxmlformats.org/officeDocument/2006/relationships/hyperlink" Target="http://qasymphony.com/" TargetMode="External"/><Relationship Id="rId133" Type="http://schemas.openxmlformats.org/officeDocument/2006/relationships/hyperlink" Target="http://proservice.com/" TargetMode="External"/><Relationship Id="rId134" Type="http://schemas.openxmlformats.org/officeDocument/2006/relationships/hyperlink" Target="http://clari.com/" TargetMode="External"/><Relationship Id="rId135" Type="http://schemas.openxmlformats.org/officeDocument/2006/relationships/hyperlink" Target="http://clicksoftware.com/" TargetMode="External"/><Relationship Id="rId136" Type="http://schemas.openxmlformats.org/officeDocument/2006/relationships/hyperlink" Target="http://sharpusa.com/" TargetMode="External"/><Relationship Id="rId137" Type="http://schemas.openxmlformats.org/officeDocument/2006/relationships/hyperlink" Target="http://calliduscloud.com/" TargetMode="External"/><Relationship Id="rId138" Type="http://schemas.openxmlformats.org/officeDocument/2006/relationships/hyperlink" Target="http://xtiri.com/" TargetMode="External"/><Relationship Id="rId139" Type="http://schemas.openxmlformats.org/officeDocument/2006/relationships/hyperlink" Target="http://telesign.com/" TargetMode="External"/><Relationship Id="rId918" Type="http://schemas.openxmlformats.org/officeDocument/2006/relationships/hyperlink" Target="http://ingomoney.com/" TargetMode="External"/><Relationship Id="rId919" Type="http://schemas.openxmlformats.org/officeDocument/2006/relationships/hyperlink" Target="http://attivio.com/" TargetMode="External"/><Relationship Id="rId520" Type="http://schemas.openxmlformats.org/officeDocument/2006/relationships/hyperlink" Target="http://foxitsoftware.com/" TargetMode="External"/><Relationship Id="rId521" Type="http://schemas.openxmlformats.org/officeDocument/2006/relationships/hyperlink" Target="http://ibm.com/" TargetMode="External"/><Relationship Id="rId522" Type="http://schemas.openxmlformats.org/officeDocument/2006/relationships/hyperlink" Target="http://algolia.com/" TargetMode="External"/><Relationship Id="rId523" Type="http://schemas.openxmlformats.org/officeDocument/2006/relationships/hyperlink" Target="http://shopography.com/" TargetMode="External"/><Relationship Id="rId524" Type="http://schemas.openxmlformats.org/officeDocument/2006/relationships/hyperlink" Target="http://snowflake.net/" TargetMode="External"/><Relationship Id="rId525" Type="http://schemas.openxmlformats.org/officeDocument/2006/relationships/hyperlink" Target="http://scentbird.com/" TargetMode="External"/><Relationship Id="rId526" Type="http://schemas.openxmlformats.org/officeDocument/2006/relationships/hyperlink" Target="http://insightly.com/" TargetMode="External"/><Relationship Id="rId527" Type="http://schemas.openxmlformats.org/officeDocument/2006/relationships/hyperlink" Target="http://retailmenot.com/" TargetMode="External"/><Relationship Id="rId528" Type="http://schemas.openxmlformats.org/officeDocument/2006/relationships/hyperlink" Target="http://yadro.com/" TargetMode="External"/><Relationship Id="rId529" Type="http://schemas.openxmlformats.org/officeDocument/2006/relationships/hyperlink" Target="http://wrike.com/" TargetMode="External"/><Relationship Id="rId1780" Type="http://schemas.openxmlformats.org/officeDocument/2006/relationships/hyperlink" Target="http://compusearch.com/" TargetMode="External"/><Relationship Id="rId1781" Type="http://schemas.openxmlformats.org/officeDocument/2006/relationships/hyperlink" Target="http://mesosphere.com/" TargetMode="External"/><Relationship Id="rId1782" Type="http://schemas.openxmlformats.org/officeDocument/2006/relationships/hyperlink" Target="http://blippar.com/" TargetMode="External"/><Relationship Id="rId1783" Type="http://schemas.openxmlformats.org/officeDocument/2006/relationships/hyperlink" Target="http://nexmo.com/" TargetMode="External"/><Relationship Id="rId1390" Type="http://schemas.openxmlformats.org/officeDocument/2006/relationships/hyperlink" Target="http://acronis.com/" TargetMode="External"/><Relationship Id="rId1391" Type="http://schemas.openxmlformats.org/officeDocument/2006/relationships/hyperlink" Target="http://247.ai/" TargetMode="External"/><Relationship Id="rId1392" Type="http://schemas.openxmlformats.org/officeDocument/2006/relationships/hyperlink" Target="http://pingidentity.com/" TargetMode="External"/><Relationship Id="rId1393" Type="http://schemas.openxmlformats.org/officeDocument/2006/relationships/hyperlink" Target="http://teladoc.com/" TargetMode="External"/><Relationship Id="rId1394" Type="http://schemas.openxmlformats.org/officeDocument/2006/relationships/hyperlink" Target="http://smartbear.com/" TargetMode="External"/><Relationship Id="rId1395" Type="http://schemas.openxmlformats.org/officeDocument/2006/relationships/hyperlink" Target="http://appirio.com/" TargetMode="External"/><Relationship Id="rId1396" Type="http://schemas.openxmlformats.org/officeDocument/2006/relationships/hyperlink" Target="http://riverbed.com/" TargetMode="External"/><Relationship Id="rId1397" Type="http://schemas.openxmlformats.org/officeDocument/2006/relationships/hyperlink" Target="http://pingidentity.com/" TargetMode="External"/><Relationship Id="rId1398" Type="http://schemas.openxmlformats.org/officeDocument/2006/relationships/hyperlink" Target="http://smartbear.com/" TargetMode="External"/><Relationship Id="rId1399" Type="http://schemas.openxmlformats.org/officeDocument/2006/relationships/hyperlink" Target="http://adobe.com/" TargetMode="External"/><Relationship Id="rId1784" Type="http://schemas.openxmlformats.org/officeDocument/2006/relationships/hyperlink" Target="http://yerrasolutions.com/" TargetMode="External"/><Relationship Id="rId1785" Type="http://schemas.openxmlformats.org/officeDocument/2006/relationships/hyperlink" Target="http://digitate.com/" TargetMode="External"/><Relationship Id="rId1786" Type="http://schemas.openxmlformats.org/officeDocument/2006/relationships/hyperlink" Target="http://synertrade.com/" TargetMode="External"/><Relationship Id="rId1787" Type="http://schemas.openxmlformats.org/officeDocument/2006/relationships/hyperlink" Target="http://whitehatsec.com/" TargetMode="External"/><Relationship Id="rId1788" Type="http://schemas.openxmlformats.org/officeDocument/2006/relationships/hyperlink" Target="http://shutterstock.com/" TargetMode="External"/><Relationship Id="rId1789" Type="http://schemas.openxmlformats.org/officeDocument/2006/relationships/hyperlink" Target="http://clearsale.com.br/" TargetMode="External"/><Relationship Id="rId2080" Type="http://schemas.openxmlformats.org/officeDocument/2006/relationships/hyperlink" Target="http://bullhorn.com/" TargetMode="External"/><Relationship Id="rId2081" Type="http://schemas.openxmlformats.org/officeDocument/2006/relationships/hyperlink" Target="http://fieldnation.com/" TargetMode="External"/><Relationship Id="rId2082" Type="http://schemas.openxmlformats.org/officeDocument/2006/relationships/hyperlink" Target="http://infusionsoft.com/" TargetMode="External"/><Relationship Id="rId2083" Type="http://schemas.openxmlformats.org/officeDocument/2006/relationships/hyperlink" Target="http://bamboohr.com/" TargetMode="External"/><Relationship Id="rId2084" Type="http://schemas.openxmlformats.org/officeDocument/2006/relationships/hyperlink" Target="http://revature.com/" TargetMode="External"/><Relationship Id="rId2085" Type="http://schemas.openxmlformats.org/officeDocument/2006/relationships/hyperlink" Target="http://actifio.com/" TargetMode="External"/><Relationship Id="rId2086" Type="http://schemas.openxmlformats.org/officeDocument/2006/relationships/hyperlink" Target="http://ivymobility.com/" TargetMode="External"/><Relationship Id="rId2087" Type="http://schemas.openxmlformats.org/officeDocument/2006/relationships/hyperlink" Target="http://planet.com/" TargetMode="External"/><Relationship Id="rId2088" Type="http://schemas.openxmlformats.org/officeDocument/2006/relationships/hyperlink" Target="http://bluestarsports.com/" TargetMode="External"/><Relationship Id="rId2089" Type="http://schemas.openxmlformats.org/officeDocument/2006/relationships/hyperlink" Target="http://imanage.com/" TargetMode="External"/><Relationship Id="rId2470" Type="http://schemas.openxmlformats.org/officeDocument/2006/relationships/hyperlink" Target="http://semarchy.com/" TargetMode="External"/><Relationship Id="rId2471" Type="http://schemas.openxmlformats.org/officeDocument/2006/relationships/hyperlink" Target="http://gamesetmatch.co/" TargetMode="External"/><Relationship Id="rId2472" Type="http://schemas.openxmlformats.org/officeDocument/2006/relationships/hyperlink" Target="http://ccnet.io/" TargetMode="External"/><Relationship Id="rId2473" Type="http://schemas.openxmlformats.org/officeDocument/2006/relationships/hyperlink" Target="http://agiletransformation.com/" TargetMode="External"/><Relationship Id="rId2474" Type="http://schemas.openxmlformats.org/officeDocument/2006/relationships/hyperlink" Target="http://bunnyboxdesign.com/" TargetMode="External"/><Relationship Id="rId2475" Type="http://schemas.openxmlformats.org/officeDocument/2006/relationships/hyperlink" Target="http://google.com/" TargetMode="External"/><Relationship Id="rId2476" Type="http://schemas.openxmlformats.org/officeDocument/2006/relationships/hyperlink" Target="http://effinamazing.com/" TargetMode="External"/><Relationship Id="rId2477" Type="http://schemas.openxmlformats.org/officeDocument/2006/relationships/hyperlink" Target="http://halscottmegaro.com/" TargetMode="External"/><Relationship Id="rId2478" Type="http://schemas.openxmlformats.org/officeDocument/2006/relationships/hyperlink" Target="http://dincloud.com/" TargetMode="External"/><Relationship Id="rId2479" Type="http://schemas.openxmlformats.org/officeDocument/2006/relationships/hyperlink" Target="http://ipswitch.com/" TargetMode="External"/><Relationship Id="rId1" Type="http://schemas.openxmlformats.org/officeDocument/2006/relationships/hyperlink" Target="http://atscale.com/" TargetMode="External"/><Relationship Id="rId2" Type="http://schemas.openxmlformats.org/officeDocument/2006/relationships/hyperlink" Target="http://anaplan.com/" TargetMode="External"/><Relationship Id="rId3" Type="http://schemas.openxmlformats.org/officeDocument/2006/relationships/hyperlink" Target="http://mongodb.com/" TargetMode="External"/><Relationship Id="rId920" Type="http://schemas.openxmlformats.org/officeDocument/2006/relationships/hyperlink" Target="http://renaissance.com/" TargetMode="External"/><Relationship Id="rId921" Type="http://schemas.openxmlformats.org/officeDocument/2006/relationships/hyperlink" Target="http://ibsplc.com/" TargetMode="External"/><Relationship Id="rId922" Type="http://schemas.openxmlformats.org/officeDocument/2006/relationships/hyperlink" Target="http://e-spirit.com/" TargetMode="External"/><Relationship Id="rId923" Type="http://schemas.openxmlformats.org/officeDocument/2006/relationships/hyperlink" Target="http://exlservice.com/" TargetMode="External"/><Relationship Id="rId924" Type="http://schemas.openxmlformats.org/officeDocument/2006/relationships/hyperlink" Target="http://prismamedia.com/" TargetMode="External"/><Relationship Id="rId925" Type="http://schemas.openxmlformats.org/officeDocument/2006/relationships/hyperlink" Target="http://densify.com/" TargetMode="External"/><Relationship Id="rId926" Type="http://schemas.openxmlformats.org/officeDocument/2006/relationships/hyperlink" Target="http://getknownpros.com/" TargetMode="External"/><Relationship Id="rId927" Type="http://schemas.openxmlformats.org/officeDocument/2006/relationships/hyperlink" Target="http://skygenusa.com/" TargetMode="External"/><Relationship Id="rId140" Type="http://schemas.openxmlformats.org/officeDocument/2006/relationships/hyperlink" Target="http://surveysampling.com/" TargetMode="External"/><Relationship Id="rId141" Type="http://schemas.openxmlformats.org/officeDocument/2006/relationships/hyperlink" Target="http://brentwood.com/" TargetMode="External"/><Relationship Id="rId142" Type="http://schemas.openxmlformats.org/officeDocument/2006/relationships/hyperlink" Target="http://1800flowers.com/" TargetMode="External"/><Relationship Id="rId143" Type="http://schemas.openxmlformats.org/officeDocument/2006/relationships/hyperlink" Target="http://acrolinx.com/" TargetMode="External"/><Relationship Id="rId144" Type="http://schemas.openxmlformats.org/officeDocument/2006/relationships/hyperlink" Target="http://zenefits.com/" TargetMode="External"/><Relationship Id="rId145" Type="http://schemas.openxmlformats.org/officeDocument/2006/relationships/hyperlink" Target="http://rapid7.com/" TargetMode="External"/><Relationship Id="rId146" Type="http://schemas.openxmlformats.org/officeDocument/2006/relationships/hyperlink" Target="http://skipio.com/" TargetMode="External"/><Relationship Id="rId147" Type="http://schemas.openxmlformats.org/officeDocument/2006/relationships/hyperlink" Target="http://resonate.com/" TargetMode="External"/><Relationship Id="rId148" Type="http://schemas.openxmlformats.org/officeDocument/2006/relationships/hyperlink" Target="http://tagetik.com/" TargetMode="External"/><Relationship Id="rId149" Type="http://schemas.openxmlformats.org/officeDocument/2006/relationships/hyperlink" Target="http://listentech.com/" TargetMode="External"/><Relationship Id="rId928" Type="http://schemas.openxmlformats.org/officeDocument/2006/relationships/hyperlink" Target="http://stratfor.com/" TargetMode="External"/><Relationship Id="rId929" Type="http://schemas.openxmlformats.org/officeDocument/2006/relationships/hyperlink" Target="http://steadyapp.com/" TargetMode="External"/><Relationship Id="rId530" Type="http://schemas.openxmlformats.org/officeDocument/2006/relationships/hyperlink" Target="http://esri.com/" TargetMode="External"/><Relationship Id="rId531" Type="http://schemas.openxmlformats.org/officeDocument/2006/relationships/hyperlink" Target="http://channeladvisor.com/" TargetMode="External"/><Relationship Id="rId532" Type="http://schemas.openxmlformats.org/officeDocument/2006/relationships/hyperlink" Target="http://acquia.com/" TargetMode="External"/><Relationship Id="rId533" Type="http://schemas.openxmlformats.org/officeDocument/2006/relationships/hyperlink" Target="http://skycure.com/" TargetMode="External"/><Relationship Id="rId534" Type="http://schemas.openxmlformats.org/officeDocument/2006/relationships/hyperlink" Target="http://parsable.com/" TargetMode="External"/><Relationship Id="rId535" Type="http://schemas.openxmlformats.org/officeDocument/2006/relationships/hyperlink" Target="http://peoplefluent.com/" TargetMode="External"/><Relationship Id="rId536" Type="http://schemas.openxmlformats.org/officeDocument/2006/relationships/hyperlink" Target="http://ordergroove.com/" TargetMode="External"/><Relationship Id="rId537" Type="http://schemas.openxmlformats.org/officeDocument/2006/relationships/hyperlink" Target="http://bandwidth.com/" TargetMode="External"/><Relationship Id="rId538" Type="http://schemas.openxmlformats.org/officeDocument/2006/relationships/hyperlink" Target="http://ezdia.com/" TargetMode="External"/><Relationship Id="rId539" Type="http://schemas.openxmlformats.org/officeDocument/2006/relationships/hyperlink" Target="http://anaplan.com/" TargetMode="External"/><Relationship Id="rId4" Type="http://schemas.openxmlformats.org/officeDocument/2006/relationships/hyperlink" Target="http://microsoft.com/" TargetMode="External"/><Relationship Id="rId5" Type="http://schemas.openxmlformats.org/officeDocument/2006/relationships/hyperlink" Target="http://gainsight.com/" TargetMode="External"/><Relationship Id="rId6" Type="http://schemas.openxmlformats.org/officeDocument/2006/relationships/hyperlink" Target="http://reduxio.com/" TargetMode="External"/><Relationship Id="rId7" Type="http://schemas.openxmlformats.org/officeDocument/2006/relationships/hyperlink" Target="http://ipsoft.com/" TargetMode="External"/><Relationship Id="rId8" Type="http://schemas.openxmlformats.org/officeDocument/2006/relationships/hyperlink" Target="http://aryaka.com/" TargetMode="External"/><Relationship Id="rId9" Type="http://schemas.openxmlformats.org/officeDocument/2006/relationships/hyperlink" Target="http://marketo.com/" TargetMode="External"/><Relationship Id="rId1790" Type="http://schemas.openxmlformats.org/officeDocument/2006/relationships/hyperlink" Target="http://actiance.com/" TargetMode="External"/><Relationship Id="rId1791" Type="http://schemas.openxmlformats.org/officeDocument/2006/relationships/hyperlink" Target="http://datameer.com/" TargetMode="External"/><Relationship Id="rId1792" Type="http://schemas.openxmlformats.org/officeDocument/2006/relationships/hyperlink" Target="http://orolia.com/" TargetMode="External"/><Relationship Id="rId1793" Type="http://schemas.openxmlformats.org/officeDocument/2006/relationships/hyperlink" Target="http://adameve.com/" TargetMode="External"/><Relationship Id="rId1794" Type="http://schemas.openxmlformats.org/officeDocument/2006/relationships/hyperlink" Target="http://infoblox.com/" TargetMode="External"/><Relationship Id="rId1795" Type="http://schemas.openxmlformats.org/officeDocument/2006/relationships/hyperlink" Target="http://jasper.com/" TargetMode="External"/><Relationship Id="rId1796" Type="http://schemas.openxmlformats.org/officeDocument/2006/relationships/hyperlink" Target="http://pinch-hitmarketing.com/" TargetMode="External"/><Relationship Id="rId1797" Type="http://schemas.openxmlformats.org/officeDocument/2006/relationships/hyperlink" Target="http://realnetworks.com/" TargetMode="External"/><Relationship Id="rId1798" Type="http://schemas.openxmlformats.org/officeDocument/2006/relationships/hyperlink" Target="http://magento.com/" TargetMode="External"/><Relationship Id="rId1799" Type="http://schemas.openxmlformats.org/officeDocument/2006/relationships/hyperlink" Target="http://eventbrite.com/" TargetMode="External"/><Relationship Id="rId2480" Type="http://schemas.openxmlformats.org/officeDocument/2006/relationships/hyperlink" Target="http://revolar.com/" TargetMode="External"/><Relationship Id="rId2481" Type="http://schemas.openxmlformats.org/officeDocument/2006/relationships/hyperlink" Target="http://goteso.com/" TargetMode="External"/><Relationship Id="rId2482" Type="http://schemas.openxmlformats.org/officeDocument/2006/relationships/hyperlink" Target="http://wwwilliams.com/" TargetMode="External"/><Relationship Id="rId2483" Type="http://schemas.openxmlformats.org/officeDocument/2006/relationships/hyperlink" Target="http://govbergwatches.com/" TargetMode="External"/><Relationship Id="rId2090" Type="http://schemas.openxmlformats.org/officeDocument/2006/relationships/hyperlink" Target="http://mediaradar.com/" TargetMode="External"/><Relationship Id="rId2091" Type="http://schemas.openxmlformats.org/officeDocument/2006/relationships/hyperlink" Target="http://parkplacetechnologies.com/" TargetMode="External"/><Relationship Id="rId2092" Type="http://schemas.openxmlformats.org/officeDocument/2006/relationships/hyperlink" Target="http://salesforce.org/" TargetMode="External"/><Relationship Id="rId2093" Type="http://schemas.openxmlformats.org/officeDocument/2006/relationships/hyperlink" Target="http://salesforce.org/" TargetMode="External"/><Relationship Id="rId2094" Type="http://schemas.openxmlformats.org/officeDocument/2006/relationships/hyperlink" Target="http://dtn.com/" TargetMode="External"/><Relationship Id="rId2095" Type="http://schemas.openxmlformats.org/officeDocument/2006/relationships/hyperlink" Target="http://modsquad.com/" TargetMode="External"/><Relationship Id="rId2096" Type="http://schemas.openxmlformats.org/officeDocument/2006/relationships/hyperlink" Target="http://mediaocean.com/" TargetMode="External"/><Relationship Id="rId2097" Type="http://schemas.openxmlformats.org/officeDocument/2006/relationships/hyperlink" Target="http://demandbase.com/" TargetMode="External"/><Relationship Id="rId2098" Type="http://schemas.openxmlformats.org/officeDocument/2006/relationships/hyperlink" Target="http://surescripts.com/" TargetMode="External"/><Relationship Id="rId2099" Type="http://schemas.openxmlformats.org/officeDocument/2006/relationships/hyperlink" Target="http://doubleverify.com/" TargetMode="External"/><Relationship Id="rId2484" Type="http://schemas.openxmlformats.org/officeDocument/2006/relationships/hyperlink" Target="http://auvenir.com/" TargetMode="External"/><Relationship Id="rId2485" Type="http://schemas.openxmlformats.org/officeDocument/2006/relationships/hyperlink" Target="http://ycombinator.com/" TargetMode="External"/><Relationship Id="rId2486" Type="http://schemas.openxmlformats.org/officeDocument/2006/relationships/hyperlink" Target="http://obvious.ly/" TargetMode="External"/><Relationship Id="rId2487" Type="http://schemas.openxmlformats.org/officeDocument/2006/relationships/hyperlink" Target="http://mademovement.com/" TargetMode="External"/><Relationship Id="rId2488" Type="http://schemas.openxmlformats.org/officeDocument/2006/relationships/hyperlink" Target="http://nomiku.com/" TargetMode="External"/><Relationship Id="rId2489" Type="http://schemas.openxmlformats.org/officeDocument/2006/relationships/hyperlink" Target="http://coupa.com/" TargetMode="External"/><Relationship Id="rId1000" Type="http://schemas.openxmlformats.org/officeDocument/2006/relationships/hyperlink" Target="http://topovs.com/" TargetMode="External"/><Relationship Id="rId1001" Type="http://schemas.openxmlformats.org/officeDocument/2006/relationships/hyperlink" Target="http://elementsolutions.com/" TargetMode="External"/><Relationship Id="rId1002" Type="http://schemas.openxmlformats.org/officeDocument/2006/relationships/hyperlink" Target="http://popesites.com/" TargetMode="External"/><Relationship Id="rId1003" Type="http://schemas.openxmlformats.org/officeDocument/2006/relationships/hyperlink" Target="http://stoamigo.com/" TargetMode="External"/><Relationship Id="rId930" Type="http://schemas.openxmlformats.org/officeDocument/2006/relationships/hyperlink" Target="http://ign.com/" TargetMode="External"/><Relationship Id="rId931" Type="http://schemas.openxmlformats.org/officeDocument/2006/relationships/hyperlink" Target="http://zones.com/" TargetMode="External"/><Relationship Id="rId932" Type="http://schemas.openxmlformats.org/officeDocument/2006/relationships/hyperlink" Target="http://nypublicradio.org/" TargetMode="External"/><Relationship Id="rId933" Type="http://schemas.openxmlformats.org/officeDocument/2006/relationships/hyperlink" Target="http://adistec.com/" TargetMode="External"/><Relationship Id="rId934" Type="http://schemas.openxmlformats.org/officeDocument/2006/relationships/hyperlink" Target="http://tavant.com/" TargetMode="External"/><Relationship Id="rId935" Type="http://schemas.openxmlformats.org/officeDocument/2006/relationships/hyperlink" Target="http://earnix.com/" TargetMode="External"/><Relationship Id="rId936" Type="http://schemas.openxmlformats.org/officeDocument/2006/relationships/hyperlink" Target="http://kofax.com/" TargetMode="External"/><Relationship Id="rId937" Type="http://schemas.openxmlformats.org/officeDocument/2006/relationships/hyperlink" Target="http://moosejaw.com/" TargetMode="External"/><Relationship Id="rId150" Type="http://schemas.openxmlformats.org/officeDocument/2006/relationships/hyperlink" Target="http://compuware.com/" TargetMode="External"/><Relationship Id="rId151" Type="http://schemas.openxmlformats.org/officeDocument/2006/relationships/hyperlink" Target="http://cirruspath.com/" TargetMode="External"/><Relationship Id="rId152" Type="http://schemas.openxmlformats.org/officeDocument/2006/relationships/hyperlink" Target="http://renegadespro.com/" TargetMode="External"/><Relationship Id="rId153" Type="http://schemas.openxmlformats.org/officeDocument/2006/relationships/hyperlink" Target="http://techmarclabs.com/" TargetMode="External"/><Relationship Id="rId154" Type="http://schemas.openxmlformats.org/officeDocument/2006/relationships/hyperlink" Target="http://theunrivaled.com/" TargetMode="External"/><Relationship Id="rId155" Type="http://schemas.openxmlformats.org/officeDocument/2006/relationships/hyperlink" Target="http://worldpantry.com/" TargetMode="External"/><Relationship Id="rId156" Type="http://schemas.openxmlformats.org/officeDocument/2006/relationships/hyperlink" Target="http://worldpantry.com/" TargetMode="External"/><Relationship Id="rId157" Type="http://schemas.openxmlformats.org/officeDocument/2006/relationships/hyperlink" Target="http://yotpo.com/" TargetMode="External"/><Relationship Id="rId158" Type="http://schemas.openxmlformats.org/officeDocument/2006/relationships/hyperlink" Target="http://prowesscorp.com/" TargetMode="External"/><Relationship Id="rId159" Type="http://schemas.openxmlformats.org/officeDocument/2006/relationships/hyperlink" Target="http://digitalwest.com/" TargetMode="External"/><Relationship Id="rId938" Type="http://schemas.openxmlformats.org/officeDocument/2006/relationships/hyperlink" Target="http://cloudlock.com/" TargetMode="External"/><Relationship Id="rId939" Type="http://schemas.openxmlformats.org/officeDocument/2006/relationships/hyperlink" Target="http://nexthink.com/" TargetMode="External"/><Relationship Id="rId1004" Type="http://schemas.openxmlformats.org/officeDocument/2006/relationships/hyperlink" Target="http://careerarc.com/" TargetMode="External"/><Relationship Id="rId1005" Type="http://schemas.openxmlformats.org/officeDocument/2006/relationships/hyperlink" Target="http://i2cinc.com/" TargetMode="External"/><Relationship Id="rId1006" Type="http://schemas.openxmlformats.org/officeDocument/2006/relationships/hyperlink" Target="http://infusionsoft.com/" TargetMode="External"/><Relationship Id="rId1007" Type="http://schemas.openxmlformats.org/officeDocument/2006/relationships/hyperlink" Target="http://zayconfresh.com/" TargetMode="External"/><Relationship Id="rId1008" Type="http://schemas.openxmlformats.org/officeDocument/2006/relationships/hyperlink" Target="http://vendavo.com/" TargetMode="External"/><Relationship Id="rId1009" Type="http://schemas.openxmlformats.org/officeDocument/2006/relationships/hyperlink" Target="http://teleran.com/" TargetMode="External"/><Relationship Id="rId540" Type="http://schemas.openxmlformats.org/officeDocument/2006/relationships/hyperlink" Target="http://microsoft.com/" TargetMode="External"/><Relationship Id="rId541" Type="http://schemas.openxmlformats.org/officeDocument/2006/relationships/hyperlink" Target="http://atscale.com/" TargetMode="External"/><Relationship Id="rId542" Type="http://schemas.openxmlformats.org/officeDocument/2006/relationships/hyperlink" Target="http://reduxio.com/" TargetMode="External"/><Relationship Id="rId543" Type="http://schemas.openxmlformats.org/officeDocument/2006/relationships/hyperlink" Target="http://mongodb.com/" TargetMode="External"/><Relationship Id="rId544" Type="http://schemas.openxmlformats.org/officeDocument/2006/relationships/hyperlink" Target="http://ipsoft.com/" TargetMode="External"/><Relationship Id="rId545" Type="http://schemas.openxmlformats.org/officeDocument/2006/relationships/hyperlink" Target="http://gainsight.com/" TargetMode="External"/><Relationship Id="rId546" Type="http://schemas.openxmlformats.org/officeDocument/2006/relationships/hyperlink" Target="http://aryaka.com/" TargetMode="External"/><Relationship Id="rId547" Type="http://schemas.openxmlformats.org/officeDocument/2006/relationships/hyperlink" Target="http://marketo.com/" TargetMode="External"/><Relationship Id="rId548" Type="http://schemas.openxmlformats.org/officeDocument/2006/relationships/hyperlink" Target="http://vapor.io/" TargetMode="External"/><Relationship Id="rId549" Type="http://schemas.openxmlformats.org/officeDocument/2006/relationships/hyperlink" Target="http://druva.com/" TargetMode="External"/><Relationship Id="rId2490" Type="http://schemas.openxmlformats.org/officeDocument/2006/relationships/hyperlink" Target="http://trade.io/" TargetMode="External"/><Relationship Id="rId2491" Type="http://schemas.openxmlformats.org/officeDocument/2006/relationships/hyperlink" Target="http://trade.io/" TargetMode="External"/><Relationship Id="rId2492" Type="http://schemas.openxmlformats.org/officeDocument/2006/relationships/hyperlink" Target="http://brentwood.com/" TargetMode="External"/><Relationship Id="rId2493" Type="http://schemas.openxmlformats.org/officeDocument/2006/relationships/hyperlink" Target="http://idiamondcloud.com/" TargetMode="External"/><Relationship Id="rId2494" Type="http://schemas.openxmlformats.org/officeDocument/2006/relationships/hyperlink" Target="http://markodojo.com/" TargetMode="External"/><Relationship Id="rId2495" Type="http://schemas.openxmlformats.org/officeDocument/2006/relationships/hyperlink" Target="http://dinova.com/" TargetMode="External"/><Relationship Id="rId2496" Type="http://schemas.openxmlformats.org/officeDocument/2006/relationships/hyperlink" Target="http://getkite.co/" TargetMode="External"/><Relationship Id="rId2497" Type="http://schemas.openxmlformats.org/officeDocument/2006/relationships/hyperlink" Target="http://nanonation.net/" TargetMode="External"/><Relationship Id="rId2498" Type="http://schemas.openxmlformats.org/officeDocument/2006/relationships/hyperlink" Target="http://idisciple.org/" TargetMode="External"/><Relationship Id="rId2499" Type="http://schemas.openxmlformats.org/officeDocument/2006/relationships/hyperlink" Target="http://celestialtech.io/" TargetMode="External"/><Relationship Id="rId1400" Type="http://schemas.openxmlformats.org/officeDocument/2006/relationships/hyperlink" Target="http://teladoc.com/" TargetMode="External"/><Relationship Id="rId1401" Type="http://schemas.openxmlformats.org/officeDocument/2006/relationships/hyperlink" Target="http://flatiron.com/" TargetMode="External"/><Relationship Id="rId1402" Type="http://schemas.openxmlformats.org/officeDocument/2006/relationships/hyperlink" Target="http://thinkahead.com/" TargetMode="External"/><Relationship Id="rId1403" Type="http://schemas.openxmlformats.org/officeDocument/2006/relationships/hyperlink" Target="http://relativity.com/" TargetMode="External"/><Relationship Id="rId1404" Type="http://schemas.openxmlformats.org/officeDocument/2006/relationships/hyperlink" Target="http://tripactions.com/" TargetMode="External"/><Relationship Id="rId1405" Type="http://schemas.openxmlformats.org/officeDocument/2006/relationships/hyperlink" Target="http://primarycapital.com/" TargetMode="External"/><Relationship Id="rId1406" Type="http://schemas.openxmlformats.org/officeDocument/2006/relationships/hyperlink" Target="http://tailoredbrands.com/" TargetMode="External"/><Relationship Id="rId1407" Type="http://schemas.openxmlformats.org/officeDocument/2006/relationships/hyperlink" Target="http://avalara.com/" TargetMode="External"/><Relationship Id="rId1408" Type="http://schemas.openxmlformats.org/officeDocument/2006/relationships/hyperlink" Target="http://makespace.com/" TargetMode="External"/><Relationship Id="rId1409" Type="http://schemas.openxmlformats.org/officeDocument/2006/relationships/hyperlink" Target="http://turo.com/" TargetMode="External"/><Relationship Id="rId940" Type="http://schemas.openxmlformats.org/officeDocument/2006/relationships/hyperlink" Target="http://kixeye.com/" TargetMode="External"/><Relationship Id="rId941" Type="http://schemas.openxmlformats.org/officeDocument/2006/relationships/hyperlink" Target="http://skillsurvey.com/" TargetMode="External"/><Relationship Id="rId942" Type="http://schemas.openxmlformats.org/officeDocument/2006/relationships/hyperlink" Target="http://zeroturnaround.com/" TargetMode="External"/><Relationship Id="rId943" Type="http://schemas.openxmlformats.org/officeDocument/2006/relationships/hyperlink" Target="http://feedzai.com/" TargetMode="External"/><Relationship Id="rId944" Type="http://schemas.openxmlformats.org/officeDocument/2006/relationships/hyperlink" Target="http://aravo.com/" TargetMode="External"/><Relationship Id="rId945" Type="http://schemas.openxmlformats.org/officeDocument/2006/relationships/hyperlink" Target="http://izotope.com/" TargetMode="External"/><Relationship Id="rId160" Type="http://schemas.openxmlformats.org/officeDocument/2006/relationships/hyperlink" Target="http://aspireonline.com/" TargetMode="External"/><Relationship Id="rId161" Type="http://schemas.openxmlformats.org/officeDocument/2006/relationships/hyperlink" Target="http://vidyard.com/" TargetMode="External"/><Relationship Id="rId162" Type="http://schemas.openxmlformats.org/officeDocument/2006/relationships/hyperlink" Target="http://blackrock.com/" TargetMode="External"/><Relationship Id="rId163" Type="http://schemas.openxmlformats.org/officeDocument/2006/relationships/hyperlink" Target="http://turo.com/" TargetMode="External"/><Relationship Id="rId164" Type="http://schemas.openxmlformats.org/officeDocument/2006/relationships/hyperlink" Target="http://reachlocal.com/" TargetMode="External"/><Relationship Id="rId165" Type="http://schemas.openxmlformats.org/officeDocument/2006/relationships/hyperlink" Target="http://weddingwire.com/" TargetMode="External"/><Relationship Id="rId166" Type="http://schemas.openxmlformats.org/officeDocument/2006/relationships/hyperlink" Target="http://capriza.com/" TargetMode="External"/><Relationship Id="rId167" Type="http://schemas.openxmlformats.org/officeDocument/2006/relationships/hyperlink" Target="http://secureauth.com/" TargetMode="External"/><Relationship Id="rId168" Type="http://schemas.openxmlformats.org/officeDocument/2006/relationships/hyperlink" Target="http://globalhealthcareresources.com/" TargetMode="External"/><Relationship Id="rId169" Type="http://schemas.openxmlformats.org/officeDocument/2006/relationships/hyperlink" Target="http://te.com/" TargetMode="External"/><Relationship Id="rId946" Type="http://schemas.openxmlformats.org/officeDocument/2006/relationships/hyperlink" Target="http://seerene.com/" TargetMode="External"/><Relationship Id="rId947" Type="http://schemas.openxmlformats.org/officeDocument/2006/relationships/hyperlink" Target="http://digitalocean.com/" TargetMode="External"/><Relationship Id="rId948" Type="http://schemas.openxmlformats.org/officeDocument/2006/relationships/hyperlink" Target="http://simplilearn.com/" TargetMode="External"/><Relationship Id="rId949" Type="http://schemas.openxmlformats.org/officeDocument/2006/relationships/hyperlink" Target="http://alphonso.tv/" TargetMode="External"/><Relationship Id="rId1010" Type="http://schemas.openxmlformats.org/officeDocument/2006/relationships/hyperlink" Target="http://tierneybrothers.com/" TargetMode="External"/><Relationship Id="rId1011" Type="http://schemas.openxmlformats.org/officeDocument/2006/relationships/hyperlink" Target="http://drpanda.com/" TargetMode="External"/><Relationship Id="rId1012" Type="http://schemas.openxmlformats.org/officeDocument/2006/relationships/hyperlink" Target="http://signaturehardware.com/" TargetMode="External"/><Relationship Id="rId1013" Type="http://schemas.openxmlformats.org/officeDocument/2006/relationships/hyperlink" Target="http://visitorlando.com/" TargetMode="External"/><Relationship Id="rId1014" Type="http://schemas.openxmlformats.org/officeDocument/2006/relationships/hyperlink" Target="http://star-knowledge.com/" TargetMode="External"/><Relationship Id="rId1015" Type="http://schemas.openxmlformats.org/officeDocument/2006/relationships/hyperlink" Target="http://boyden.com/" TargetMode="External"/><Relationship Id="rId1016" Type="http://schemas.openxmlformats.org/officeDocument/2006/relationships/hyperlink" Target="http://evite.com/" TargetMode="External"/><Relationship Id="rId1017" Type="http://schemas.openxmlformats.org/officeDocument/2006/relationships/hyperlink" Target="http://capsilon.com/" TargetMode="External"/><Relationship Id="rId1018" Type="http://schemas.openxmlformats.org/officeDocument/2006/relationships/hyperlink" Target="http://brighttalk.com/" TargetMode="External"/><Relationship Id="rId1019" Type="http://schemas.openxmlformats.org/officeDocument/2006/relationships/hyperlink" Target="http://flexion.us/" TargetMode="External"/><Relationship Id="rId550" Type="http://schemas.openxmlformats.org/officeDocument/2006/relationships/hyperlink" Target="http://pluralsight.com/" TargetMode="External"/><Relationship Id="rId551" Type="http://schemas.openxmlformats.org/officeDocument/2006/relationships/hyperlink" Target="http://mozilla.org/" TargetMode="External"/><Relationship Id="rId552" Type="http://schemas.openxmlformats.org/officeDocument/2006/relationships/hyperlink" Target="http://receipt-bank.com/" TargetMode="External"/><Relationship Id="rId553" Type="http://schemas.openxmlformats.org/officeDocument/2006/relationships/hyperlink" Target="http://newrelic.com/" TargetMode="External"/><Relationship Id="rId554" Type="http://schemas.openxmlformats.org/officeDocument/2006/relationships/hyperlink" Target="http://magento.com/" TargetMode="External"/><Relationship Id="rId555" Type="http://schemas.openxmlformats.org/officeDocument/2006/relationships/hyperlink" Target="http://instartlogic.com/" TargetMode="External"/><Relationship Id="rId556" Type="http://schemas.openxmlformats.org/officeDocument/2006/relationships/hyperlink" Target="http://broadsoft.com/" TargetMode="External"/><Relationship Id="rId557" Type="http://schemas.openxmlformats.org/officeDocument/2006/relationships/hyperlink" Target="http://thetileapp.com/" TargetMode="External"/><Relationship Id="rId558" Type="http://schemas.openxmlformats.org/officeDocument/2006/relationships/hyperlink" Target="http://id.me/" TargetMode="External"/><Relationship Id="rId559" Type="http://schemas.openxmlformats.org/officeDocument/2006/relationships/hyperlink" Target="http://id.me/" TargetMode="External"/><Relationship Id="rId1800" Type="http://schemas.openxmlformats.org/officeDocument/2006/relationships/hyperlink" Target="http://blueprism.com/" TargetMode="External"/><Relationship Id="rId1801" Type="http://schemas.openxmlformats.org/officeDocument/2006/relationships/hyperlink" Target="http://quantcast.com/" TargetMode="External"/><Relationship Id="rId1802" Type="http://schemas.openxmlformats.org/officeDocument/2006/relationships/hyperlink" Target="http://infostretch.com/" TargetMode="External"/><Relationship Id="rId1803" Type="http://schemas.openxmlformats.org/officeDocument/2006/relationships/hyperlink" Target="http://jobvite.com/" TargetMode="External"/><Relationship Id="rId1410" Type="http://schemas.openxmlformats.org/officeDocument/2006/relationships/hyperlink" Target="http://mobileiron.com/" TargetMode="External"/><Relationship Id="rId1411" Type="http://schemas.openxmlformats.org/officeDocument/2006/relationships/hyperlink" Target="http://hitachiinsightgroup.com/" TargetMode="External"/><Relationship Id="rId1412" Type="http://schemas.openxmlformats.org/officeDocument/2006/relationships/hyperlink" Target="http://nttdata.com/" TargetMode="External"/><Relationship Id="rId1413" Type="http://schemas.openxmlformats.org/officeDocument/2006/relationships/hyperlink" Target="http://skillz.com/" TargetMode="External"/><Relationship Id="rId1414" Type="http://schemas.openxmlformats.org/officeDocument/2006/relationships/hyperlink" Target="http://ignitenow.net/" TargetMode="External"/><Relationship Id="rId1415" Type="http://schemas.openxmlformats.org/officeDocument/2006/relationships/hyperlink" Target="http://talendrome.com/" TargetMode="External"/><Relationship Id="rId1416" Type="http://schemas.openxmlformats.org/officeDocument/2006/relationships/hyperlink" Target="http://autoalert.com/" TargetMode="External"/><Relationship Id="rId1417" Type="http://schemas.openxmlformats.org/officeDocument/2006/relationships/hyperlink" Target="http://avepoint.com/" TargetMode="External"/><Relationship Id="rId1418" Type="http://schemas.openxmlformats.org/officeDocument/2006/relationships/hyperlink" Target="http://microsoft.com/" TargetMode="External"/><Relationship Id="rId1419" Type="http://schemas.openxmlformats.org/officeDocument/2006/relationships/hyperlink" Target="http://fieldnation.com/" TargetMode="External"/><Relationship Id="rId950" Type="http://schemas.openxmlformats.org/officeDocument/2006/relationships/hyperlink" Target="http://sevenlakes.com/" TargetMode="External"/><Relationship Id="rId951" Type="http://schemas.openxmlformats.org/officeDocument/2006/relationships/hyperlink" Target="http://cypress.com/" TargetMode="External"/><Relationship Id="rId952" Type="http://schemas.openxmlformats.org/officeDocument/2006/relationships/hyperlink" Target="http://calipercorp.com/" TargetMode="External"/><Relationship Id="rId953" Type="http://schemas.openxmlformats.org/officeDocument/2006/relationships/hyperlink" Target="http://forbescommcouncil.com/" TargetMode="External"/><Relationship Id="rId954" Type="http://schemas.openxmlformats.org/officeDocument/2006/relationships/hyperlink" Target="http://diaventures.co/" TargetMode="External"/><Relationship Id="rId955" Type="http://schemas.openxmlformats.org/officeDocument/2006/relationships/hyperlink" Target="http://atriark.com/" TargetMode="External"/><Relationship Id="rId170" Type="http://schemas.openxmlformats.org/officeDocument/2006/relationships/hyperlink" Target="http://lifeatexpedia.com/" TargetMode="External"/><Relationship Id="rId171" Type="http://schemas.openxmlformats.org/officeDocument/2006/relationships/hyperlink" Target="http://247.ai/" TargetMode="External"/><Relationship Id="rId172" Type="http://schemas.openxmlformats.org/officeDocument/2006/relationships/hyperlink" Target="http://aweber.com/" TargetMode="External"/><Relationship Id="rId173" Type="http://schemas.openxmlformats.org/officeDocument/2006/relationships/hyperlink" Target="http://reyrey.com/" TargetMode="External"/><Relationship Id="rId174" Type="http://schemas.openxmlformats.org/officeDocument/2006/relationships/hyperlink" Target="http://busybusy.com/" TargetMode="External"/><Relationship Id="rId175" Type="http://schemas.openxmlformats.org/officeDocument/2006/relationships/hyperlink" Target="http://vimoc.com/" TargetMode="External"/><Relationship Id="rId176" Type="http://schemas.openxmlformats.org/officeDocument/2006/relationships/hyperlink" Target="http://hpe.com/" TargetMode="External"/><Relationship Id="rId177" Type="http://schemas.openxmlformats.org/officeDocument/2006/relationships/hyperlink" Target="http://chiefoutsiders.com/" TargetMode="External"/><Relationship Id="rId178" Type="http://schemas.openxmlformats.org/officeDocument/2006/relationships/hyperlink" Target="http://parkcitygroup.com/" TargetMode="External"/><Relationship Id="rId179" Type="http://schemas.openxmlformats.org/officeDocument/2006/relationships/hyperlink" Target="http://forbescommcouncil.com/" TargetMode="External"/><Relationship Id="rId956" Type="http://schemas.openxmlformats.org/officeDocument/2006/relationships/hyperlink" Target="http://gigastone.com/" TargetMode="External"/><Relationship Id="rId957" Type="http://schemas.openxmlformats.org/officeDocument/2006/relationships/hyperlink" Target="http://neoris.com/" TargetMode="External"/><Relationship Id="rId958" Type="http://schemas.openxmlformats.org/officeDocument/2006/relationships/hyperlink" Target="http://inrhythm.com/" TargetMode="External"/><Relationship Id="rId959" Type="http://schemas.openxmlformats.org/officeDocument/2006/relationships/hyperlink" Target="http://deloittedigital.com/" TargetMode="External"/><Relationship Id="rId1020" Type="http://schemas.openxmlformats.org/officeDocument/2006/relationships/hyperlink" Target="http://pfizer.com/" TargetMode="External"/><Relationship Id="rId1021" Type="http://schemas.openxmlformats.org/officeDocument/2006/relationships/hyperlink" Target="http://rdc.com/" TargetMode="External"/><Relationship Id="rId1022" Type="http://schemas.openxmlformats.org/officeDocument/2006/relationships/hyperlink" Target="http://itelligencegroup.com/" TargetMode="External"/><Relationship Id="rId1023" Type="http://schemas.openxmlformats.org/officeDocument/2006/relationships/hyperlink" Target="http://construction.com/" TargetMode="External"/><Relationship Id="rId1024" Type="http://schemas.openxmlformats.org/officeDocument/2006/relationships/hyperlink" Target="http://unifysquare.com/" TargetMode="External"/><Relationship Id="rId1025" Type="http://schemas.openxmlformats.org/officeDocument/2006/relationships/hyperlink" Target="http://easyvista.com/" TargetMode="External"/><Relationship Id="rId1026" Type="http://schemas.openxmlformats.org/officeDocument/2006/relationships/hyperlink" Target="http://realmatch.com/" TargetMode="External"/><Relationship Id="rId1027" Type="http://schemas.openxmlformats.org/officeDocument/2006/relationships/hyperlink" Target="http://knotch.com/" TargetMode="External"/><Relationship Id="rId1028" Type="http://schemas.openxmlformats.org/officeDocument/2006/relationships/hyperlink" Target="http://bastionsecurity.com/" TargetMode="External"/><Relationship Id="rId1029" Type="http://schemas.openxmlformats.org/officeDocument/2006/relationships/hyperlink" Target="http://compaid.com/" TargetMode="External"/><Relationship Id="rId560" Type="http://schemas.openxmlformats.org/officeDocument/2006/relationships/hyperlink" Target="http://illusivenetworks.com/" TargetMode="External"/><Relationship Id="rId561" Type="http://schemas.openxmlformats.org/officeDocument/2006/relationships/hyperlink" Target="http://visa.com/" TargetMode="External"/><Relationship Id="rId562" Type="http://schemas.openxmlformats.org/officeDocument/2006/relationships/hyperlink" Target="http://avant.com/" TargetMode="External"/><Relationship Id="rId563" Type="http://schemas.openxmlformats.org/officeDocument/2006/relationships/hyperlink" Target="http://digitalshadows.com/" TargetMode="External"/><Relationship Id="rId564" Type="http://schemas.openxmlformats.org/officeDocument/2006/relationships/hyperlink" Target="http://spredfast.com/" TargetMode="External"/><Relationship Id="rId565" Type="http://schemas.openxmlformats.org/officeDocument/2006/relationships/hyperlink" Target="http://generalassemb.ly/" TargetMode="External"/><Relationship Id="rId566" Type="http://schemas.openxmlformats.org/officeDocument/2006/relationships/hyperlink" Target="http://mintigo.com/" TargetMode="External"/><Relationship Id="rId567" Type="http://schemas.openxmlformats.org/officeDocument/2006/relationships/hyperlink" Target="http://veem.com/" TargetMode="External"/><Relationship Id="rId568" Type="http://schemas.openxmlformats.org/officeDocument/2006/relationships/hyperlink" Target="http://khanacademy.org/" TargetMode="External"/><Relationship Id="rId569" Type="http://schemas.openxmlformats.org/officeDocument/2006/relationships/hyperlink" Target="http://ow.ly/" TargetMode="External"/><Relationship Id="rId1804" Type="http://schemas.openxmlformats.org/officeDocument/2006/relationships/hyperlink" Target="http://nuix.com/" TargetMode="External"/><Relationship Id="rId1805" Type="http://schemas.openxmlformats.org/officeDocument/2006/relationships/hyperlink" Target="http://coursera.org/" TargetMode="External"/><Relationship Id="rId1806" Type="http://schemas.openxmlformats.org/officeDocument/2006/relationships/hyperlink" Target="http://stealthmode.com/" TargetMode="External"/><Relationship Id="rId1807" Type="http://schemas.openxmlformats.org/officeDocument/2006/relationships/hyperlink" Target="http://inmobi.com/" TargetMode="External"/><Relationship Id="rId1808" Type="http://schemas.openxmlformats.org/officeDocument/2006/relationships/hyperlink" Target="http://smartsheet.com/" TargetMode="External"/><Relationship Id="rId1809" Type="http://schemas.openxmlformats.org/officeDocument/2006/relationships/hyperlink" Target="http://blackline.com/" TargetMode="External"/><Relationship Id="rId2100" Type="http://schemas.openxmlformats.org/officeDocument/2006/relationships/hyperlink" Target="http://healthgrades.com/" TargetMode="External"/><Relationship Id="rId2101" Type="http://schemas.openxmlformats.org/officeDocument/2006/relationships/hyperlink" Target="http://socialsolutions.com/" TargetMode="External"/><Relationship Id="rId2102" Type="http://schemas.openxmlformats.org/officeDocument/2006/relationships/hyperlink" Target="http://bullhorn.com/" TargetMode="External"/><Relationship Id="rId2103" Type="http://schemas.openxmlformats.org/officeDocument/2006/relationships/hyperlink" Target="http://datto.com/" TargetMode="External"/><Relationship Id="rId2104" Type="http://schemas.openxmlformats.org/officeDocument/2006/relationships/hyperlink" Target="http://pulsara.com/" TargetMode="External"/><Relationship Id="rId2105" Type="http://schemas.openxmlformats.org/officeDocument/2006/relationships/hyperlink" Target="http://frontlineeducation.com/" TargetMode="External"/><Relationship Id="rId2106" Type="http://schemas.openxmlformats.org/officeDocument/2006/relationships/hyperlink" Target="http://alteryx.com/" TargetMode="External"/><Relationship Id="rId2107" Type="http://schemas.openxmlformats.org/officeDocument/2006/relationships/hyperlink" Target="http://plansource.com/" TargetMode="External"/><Relationship Id="rId2108" Type="http://schemas.openxmlformats.org/officeDocument/2006/relationships/hyperlink" Target="http://flexport.com/" TargetMode="External"/><Relationship Id="rId2109" Type="http://schemas.openxmlformats.org/officeDocument/2006/relationships/hyperlink" Target="http://vonbriesen.com/" TargetMode="External"/><Relationship Id="rId1810" Type="http://schemas.openxmlformats.org/officeDocument/2006/relationships/hyperlink" Target="http://quantcast.com/" TargetMode="External"/><Relationship Id="rId1811" Type="http://schemas.openxmlformats.org/officeDocument/2006/relationships/hyperlink" Target="http://gogotech.com/" TargetMode="External"/><Relationship Id="rId1812" Type="http://schemas.openxmlformats.org/officeDocument/2006/relationships/hyperlink" Target="http://remind.com/" TargetMode="External"/><Relationship Id="rId1813" Type="http://schemas.openxmlformats.org/officeDocument/2006/relationships/hyperlink" Target="http://blueshift.com/" TargetMode="External"/><Relationship Id="rId1420" Type="http://schemas.openxmlformats.org/officeDocument/2006/relationships/hyperlink" Target="http://internetbrands.com/" TargetMode="External"/><Relationship Id="rId1421" Type="http://schemas.openxmlformats.org/officeDocument/2006/relationships/hyperlink" Target="http://bravosolution.com/" TargetMode="External"/><Relationship Id="rId1422" Type="http://schemas.openxmlformats.org/officeDocument/2006/relationships/hyperlink" Target="http://forgerock.com/" TargetMode="External"/><Relationship Id="rId1423" Type="http://schemas.openxmlformats.org/officeDocument/2006/relationships/hyperlink" Target="http://scality.com/" TargetMode="External"/><Relationship Id="rId1424" Type="http://schemas.openxmlformats.org/officeDocument/2006/relationships/hyperlink" Target="http://maana.io/" TargetMode="External"/><Relationship Id="rId1425" Type="http://schemas.openxmlformats.org/officeDocument/2006/relationships/hyperlink" Target="http://allscripts.com/" TargetMode="External"/><Relationship Id="rId1426" Type="http://schemas.openxmlformats.org/officeDocument/2006/relationships/hyperlink" Target="http://threatq.com/" TargetMode="External"/><Relationship Id="rId1427" Type="http://schemas.openxmlformats.org/officeDocument/2006/relationships/hyperlink" Target="http://telit.com/" TargetMode="External"/><Relationship Id="rId1428" Type="http://schemas.openxmlformats.org/officeDocument/2006/relationships/hyperlink" Target="http://acumatica.com/" TargetMode="External"/><Relationship Id="rId1429" Type="http://schemas.openxmlformats.org/officeDocument/2006/relationships/hyperlink" Target="http://revionics.com/" TargetMode="External"/><Relationship Id="rId960" Type="http://schemas.openxmlformats.org/officeDocument/2006/relationships/hyperlink" Target="http://bluecieloecm.com/" TargetMode="External"/><Relationship Id="rId961" Type="http://schemas.openxmlformats.org/officeDocument/2006/relationships/hyperlink" Target="http://riskspan.com/" TargetMode="External"/><Relationship Id="rId962" Type="http://schemas.openxmlformats.org/officeDocument/2006/relationships/hyperlink" Target="http://percona.com/" TargetMode="External"/><Relationship Id="rId963" Type="http://schemas.openxmlformats.org/officeDocument/2006/relationships/hyperlink" Target="http://pypestream.com/" TargetMode="External"/><Relationship Id="rId964" Type="http://schemas.openxmlformats.org/officeDocument/2006/relationships/hyperlink" Target="http://ez.no/" TargetMode="External"/><Relationship Id="rId965" Type="http://schemas.openxmlformats.org/officeDocument/2006/relationships/hyperlink" Target="http://sciforma.com/" TargetMode="External"/><Relationship Id="rId180" Type="http://schemas.openxmlformats.org/officeDocument/2006/relationships/hyperlink" Target="http://gm.com/" TargetMode="External"/><Relationship Id="rId181" Type="http://schemas.openxmlformats.org/officeDocument/2006/relationships/hyperlink" Target="http://pentaho.com/" TargetMode="External"/><Relationship Id="rId182" Type="http://schemas.openxmlformats.org/officeDocument/2006/relationships/hyperlink" Target="http://the-inn.org/" TargetMode="External"/><Relationship Id="rId183" Type="http://schemas.openxmlformats.org/officeDocument/2006/relationships/hyperlink" Target="http://itdcanada.ca/" TargetMode="External"/><Relationship Id="rId184" Type="http://schemas.openxmlformats.org/officeDocument/2006/relationships/hyperlink" Target="http://palantir.com/" TargetMode="External"/><Relationship Id="rId185" Type="http://schemas.openxmlformats.org/officeDocument/2006/relationships/hyperlink" Target="http://calliduscloud.com/" TargetMode="External"/><Relationship Id="rId186" Type="http://schemas.openxmlformats.org/officeDocument/2006/relationships/hyperlink" Target="http://servicenow.com/" TargetMode="External"/><Relationship Id="rId187" Type="http://schemas.openxmlformats.org/officeDocument/2006/relationships/hyperlink" Target="http://transflo.com/" TargetMode="External"/><Relationship Id="rId188" Type="http://schemas.openxmlformats.org/officeDocument/2006/relationships/hyperlink" Target="http://rsa.com/" TargetMode="External"/><Relationship Id="rId189" Type="http://schemas.openxmlformats.org/officeDocument/2006/relationships/hyperlink" Target="http://chargepoint.com/" TargetMode="External"/><Relationship Id="rId966" Type="http://schemas.openxmlformats.org/officeDocument/2006/relationships/hyperlink" Target="http://connectyourcare.com/" TargetMode="External"/><Relationship Id="rId967" Type="http://schemas.openxmlformats.org/officeDocument/2006/relationships/hyperlink" Target="http://mesfire.com/" TargetMode="External"/><Relationship Id="rId968" Type="http://schemas.openxmlformats.org/officeDocument/2006/relationships/hyperlink" Target="http://jaggedpeak.com/" TargetMode="External"/><Relationship Id="rId969" Type="http://schemas.openxmlformats.org/officeDocument/2006/relationships/hyperlink" Target="http://atsg.net/" TargetMode="External"/><Relationship Id="rId1030" Type="http://schemas.openxmlformats.org/officeDocument/2006/relationships/hyperlink" Target="http://rimhub.com/" TargetMode="External"/><Relationship Id="rId1031" Type="http://schemas.openxmlformats.org/officeDocument/2006/relationships/hyperlink" Target="http://ipipeline.com/" TargetMode="External"/><Relationship Id="rId1032" Type="http://schemas.openxmlformats.org/officeDocument/2006/relationships/hyperlink" Target="http://progress.com/" TargetMode="External"/><Relationship Id="rId1033" Type="http://schemas.openxmlformats.org/officeDocument/2006/relationships/hyperlink" Target="http://superiorenergy.com/" TargetMode="External"/><Relationship Id="rId1034" Type="http://schemas.openxmlformats.org/officeDocument/2006/relationships/hyperlink" Target="http://integraconnect.com/" TargetMode="External"/><Relationship Id="rId1035" Type="http://schemas.openxmlformats.org/officeDocument/2006/relationships/hyperlink" Target="http://mastercard.com/" TargetMode="External"/><Relationship Id="rId1036" Type="http://schemas.openxmlformats.org/officeDocument/2006/relationships/hyperlink" Target="http://gogotech.com/" TargetMode="External"/><Relationship Id="rId1037" Type="http://schemas.openxmlformats.org/officeDocument/2006/relationships/hyperlink" Target="http://leicabiosystems.com/" TargetMode="External"/><Relationship Id="rId1038" Type="http://schemas.openxmlformats.org/officeDocument/2006/relationships/hyperlink" Target="http://coverwallet.com/" TargetMode="External"/><Relationship Id="rId1039" Type="http://schemas.openxmlformats.org/officeDocument/2006/relationships/hyperlink" Target="http://tsri.com/" TargetMode="External"/><Relationship Id="rId570" Type="http://schemas.openxmlformats.org/officeDocument/2006/relationships/hyperlink" Target="http://digitalguardian.com/" TargetMode="External"/><Relationship Id="rId571" Type="http://schemas.openxmlformats.org/officeDocument/2006/relationships/hyperlink" Target="http://coveo.com/" TargetMode="External"/><Relationship Id="rId572" Type="http://schemas.openxmlformats.org/officeDocument/2006/relationships/hyperlink" Target="http://genesys.com/" TargetMode="External"/><Relationship Id="rId573" Type="http://schemas.openxmlformats.org/officeDocument/2006/relationships/hyperlink" Target="http://netbase.com/" TargetMode="External"/><Relationship Id="rId574" Type="http://schemas.openxmlformats.org/officeDocument/2006/relationships/hyperlink" Target="http://perfectomobile.com/" TargetMode="External"/><Relationship Id="rId575" Type="http://schemas.openxmlformats.org/officeDocument/2006/relationships/hyperlink" Target="http://repairpal.com/" TargetMode="External"/><Relationship Id="rId576" Type="http://schemas.openxmlformats.org/officeDocument/2006/relationships/hyperlink" Target="http://magicjack.com/" TargetMode="External"/><Relationship Id="rId577" Type="http://schemas.openxmlformats.org/officeDocument/2006/relationships/hyperlink" Target="http://sightmachine.com/" TargetMode="External"/><Relationship Id="rId578" Type="http://schemas.openxmlformats.org/officeDocument/2006/relationships/hyperlink" Target="http://g2crowd.com/" TargetMode="External"/><Relationship Id="rId579" Type="http://schemas.openxmlformats.org/officeDocument/2006/relationships/hyperlink" Target="http://google.com/" TargetMode="External"/><Relationship Id="rId1814" Type="http://schemas.openxmlformats.org/officeDocument/2006/relationships/hyperlink" Target="http://carta.com/" TargetMode="External"/><Relationship Id="rId1815" Type="http://schemas.openxmlformats.org/officeDocument/2006/relationships/hyperlink" Target="http://netskope.com/" TargetMode="External"/><Relationship Id="rId1816" Type="http://schemas.openxmlformats.org/officeDocument/2006/relationships/hyperlink" Target="http://meaningcloud.com/" TargetMode="External"/><Relationship Id="rId1817" Type="http://schemas.openxmlformats.org/officeDocument/2006/relationships/hyperlink" Target="http://meltmedia.com/" TargetMode="External"/><Relationship Id="rId1818" Type="http://schemas.openxmlformats.org/officeDocument/2006/relationships/hyperlink" Target="http://customertimes.com/" TargetMode="External"/><Relationship Id="rId1819" Type="http://schemas.openxmlformats.org/officeDocument/2006/relationships/hyperlink" Target="http://netsurit.com/" TargetMode="External"/><Relationship Id="rId2110" Type="http://schemas.openxmlformats.org/officeDocument/2006/relationships/hyperlink" Target="http://wcgclinical.com/" TargetMode="External"/><Relationship Id="rId2111" Type="http://schemas.openxmlformats.org/officeDocument/2006/relationships/hyperlink" Target="http://clicktale.com/" TargetMode="External"/><Relationship Id="rId2112" Type="http://schemas.openxmlformats.org/officeDocument/2006/relationships/hyperlink" Target="http://sumnerone.com/" TargetMode="External"/><Relationship Id="rId2113" Type="http://schemas.openxmlformats.org/officeDocument/2006/relationships/hyperlink" Target="http://kenshoo.com/" TargetMode="External"/><Relationship Id="rId2114" Type="http://schemas.openxmlformats.org/officeDocument/2006/relationships/hyperlink" Target="http://sportsengine.com/" TargetMode="External"/><Relationship Id="rId2115" Type="http://schemas.openxmlformats.org/officeDocument/2006/relationships/hyperlink" Target="http://hobsons.com/" TargetMode="External"/><Relationship Id="rId2116" Type="http://schemas.openxmlformats.org/officeDocument/2006/relationships/hyperlink" Target="http://boomi.com/" TargetMode="External"/><Relationship Id="rId2117" Type="http://schemas.openxmlformats.org/officeDocument/2006/relationships/hyperlink" Target="http://1010data.com/" TargetMode="External"/><Relationship Id="rId2118" Type="http://schemas.openxmlformats.org/officeDocument/2006/relationships/hyperlink" Target="http://sevone.com/" TargetMode="External"/><Relationship Id="rId2119" Type="http://schemas.openxmlformats.org/officeDocument/2006/relationships/hyperlink" Target="http://akumina.com/" TargetMode="External"/><Relationship Id="rId2500" Type="http://schemas.openxmlformats.org/officeDocument/2006/relationships/hyperlink" Target="http://rapid7.com/" TargetMode="External"/><Relationship Id="rId2501" Type="http://schemas.openxmlformats.org/officeDocument/2006/relationships/hyperlink" Target="http://bibrainz.com/" TargetMode="External"/><Relationship Id="rId2502" Type="http://schemas.openxmlformats.org/officeDocument/2006/relationships/hyperlink" Target="http://forhims.com/" TargetMode="External"/><Relationship Id="rId2503" Type="http://schemas.openxmlformats.org/officeDocument/2006/relationships/hyperlink" Target="http://nwave.io/" TargetMode="External"/><Relationship Id="rId2504" Type="http://schemas.openxmlformats.org/officeDocument/2006/relationships/hyperlink" Target="http://nclouds.com/" TargetMode="External"/><Relationship Id="rId2505" Type="http://schemas.openxmlformats.org/officeDocument/2006/relationships/hyperlink" Target="http://readcube.com/" TargetMode="External"/><Relationship Id="rId2506" Type="http://schemas.openxmlformats.org/officeDocument/2006/relationships/hyperlink" Target="http://renegadespro.com/" TargetMode="External"/><Relationship Id="rId2507" Type="http://schemas.openxmlformats.org/officeDocument/2006/relationships/hyperlink" Target="http://solodev.com/" TargetMode="External"/><Relationship Id="rId2508" Type="http://schemas.openxmlformats.org/officeDocument/2006/relationships/hyperlink" Target="http://brandegy.com/" TargetMode="External"/><Relationship Id="rId2509" Type="http://schemas.openxmlformats.org/officeDocument/2006/relationships/hyperlink" Target="http://octane.ai/" TargetMode="External"/><Relationship Id="rId1820" Type="http://schemas.openxmlformats.org/officeDocument/2006/relationships/hyperlink" Target="http://acquia.com/" TargetMode="External"/><Relationship Id="rId1821" Type="http://schemas.openxmlformats.org/officeDocument/2006/relationships/hyperlink" Target="http://nuix.com/" TargetMode="External"/><Relationship Id="rId1822" Type="http://schemas.openxmlformats.org/officeDocument/2006/relationships/hyperlink" Target="http://mozilla.org/" TargetMode="External"/><Relationship Id="rId1823" Type="http://schemas.openxmlformats.org/officeDocument/2006/relationships/hyperlink" Target="http://ashergolf.com/" TargetMode="External"/><Relationship Id="rId1430" Type="http://schemas.openxmlformats.org/officeDocument/2006/relationships/hyperlink" Target="http://truecar.com/" TargetMode="External"/><Relationship Id="rId1431" Type="http://schemas.openxmlformats.org/officeDocument/2006/relationships/hyperlink" Target="http://diligent.com/" TargetMode="External"/><Relationship Id="rId1432" Type="http://schemas.openxmlformats.org/officeDocument/2006/relationships/hyperlink" Target="http://wowway.com/" TargetMode="External"/><Relationship Id="rId1433" Type="http://schemas.openxmlformats.org/officeDocument/2006/relationships/hyperlink" Target="http://chewy.com/" TargetMode="External"/><Relationship Id="rId1434" Type="http://schemas.openxmlformats.org/officeDocument/2006/relationships/hyperlink" Target="http://tricentis.com/" TargetMode="External"/><Relationship Id="rId1435" Type="http://schemas.openxmlformats.org/officeDocument/2006/relationships/hyperlink" Target="http://litmus.com/" TargetMode="External"/><Relationship Id="rId1436" Type="http://schemas.openxmlformats.org/officeDocument/2006/relationships/hyperlink" Target="http://blackline.com/" TargetMode="External"/><Relationship Id="rId1437" Type="http://schemas.openxmlformats.org/officeDocument/2006/relationships/hyperlink" Target="http://bit.ly/" TargetMode="External"/><Relationship Id="rId1438" Type="http://schemas.openxmlformats.org/officeDocument/2006/relationships/hyperlink" Target="http://99designs.com/" TargetMode="External"/><Relationship Id="rId1439" Type="http://schemas.openxmlformats.org/officeDocument/2006/relationships/hyperlink" Target="http://kentik.com/" TargetMode="External"/><Relationship Id="rId970" Type="http://schemas.openxmlformats.org/officeDocument/2006/relationships/hyperlink" Target="http://morscousa.com/" TargetMode="External"/><Relationship Id="rId971" Type="http://schemas.openxmlformats.org/officeDocument/2006/relationships/hyperlink" Target="http://framebridge.com/" TargetMode="External"/><Relationship Id="rId972" Type="http://schemas.openxmlformats.org/officeDocument/2006/relationships/hyperlink" Target="http://comodo.com/" TargetMode="External"/><Relationship Id="rId973" Type="http://schemas.openxmlformats.org/officeDocument/2006/relationships/hyperlink" Target="http://alamode.com/" TargetMode="External"/><Relationship Id="rId974" Type="http://schemas.openxmlformats.org/officeDocument/2006/relationships/hyperlink" Target="http://vipre.com/" TargetMode="External"/><Relationship Id="rId975" Type="http://schemas.openxmlformats.org/officeDocument/2006/relationships/hyperlink" Target="http://cellebrite.com/" TargetMode="External"/><Relationship Id="rId190" Type="http://schemas.openxmlformats.org/officeDocument/2006/relationships/hyperlink" Target="http://nintex.com/" TargetMode="External"/><Relationship Id="rId191" Type="http://schemas.openxmlformats.org/officeDocument/2006/relationships/hyperlink" Target="http://ellucian.com/" TargetMode="External"/><Relationship Id="rId192" Type="http://schemas.openxmlformats.org/officeDocument/2006/relationships/hyperlink" Target="http://vibes.com/" TargetMode="External"/><Relationship Id="rId193" Type="http://schemas.openxmlformats.org/officeDocument/2006/relationships/hyperlink" Target="http://voicera.com/" TargetMode="External"/><Relationship Id="rId194" Type="http://schemas.openxmlformats.org/officeDocument/2006/relationships/hyperlink" Target="http://rapidminer.com/" TargetMode="External"/><Relationship Id="rId195" Type="http://schemas.openxmlformats.org/officeDocument/2006/relationships/hyperlink" Target="http://ziprecruiter.com/" TargetMode="External"/><Relationship Id="rId196" Type="http://schemas.openxmlformats.org/officeDocument/2006/relationships/hyperlink" Target="http://rocket-internet.com/" TargetMode="External"/><Relationship Id="rId197" Type="http://schemas.openxmlformats.org/officeDocument/2006/relationships/hyperlink" Target="http://vimeo.com/" TargetMode="External"/><Relationship Id="rId198" Type="http://schemas.openxmlformats.org/officeDocument/2006/relationships/hyperlink" Target="http://forbestechcouncil.com/" TargetMode="External"/><Relationship Id="rId199" Type="http://schemas.openxmlformats.org/officeDocument/2006/relationships/hyperlink" Target="http://mesosphere.com/" TargetMode="External"/><Relationship Id="rId976" Type="http://schemas.openxmlformats.org/officeDocument/2006/relationships/hyperlink" Target="http://westconcomstor.com/" TargetMode="External"/><Relationship Id="rId977" Type="http://schemas.openxmlformats.org/officeDocument/2006/relationships/hyperlink" Target="http://zackswmg.com/" TargetMode="External"/><Relationship Id="rId978" Type="http://schemas.openxmlformats.org/officeDocument/2006/relationships/hyperlink" Target="http://sequoia.com/" TargetMode="External"/><Relationship Id="rId979" Type="http://schemas.openxmlformats.org/officeDocument/2006/relationships/hyperlink" Target="http://treesntrends.com/" TargetMode="External"/><Relationship Id="rId1040" Type="http://schemas.openxmlformats.org/officeDocument/2006/relationships/hyperlink" Target="http://yardfreaks.com/" TargetMode="External"/><Relationship Id="rId1041" Type="http://schemas.openxmlformats.org/officeDocument/2006/relationships/hyperlink" Target="http://bmc.com/" TargetMode="External"/><Relationship Id="rId1042" Type="http://schemas.openxmlformats.org/officeDocument/2006/relationships/hyperlink" Target="http://meaningcloud.com/" TargetMode="External"/><Relationship Id="rId1043" Type="http://schemas.openxmlformats.org/officeDocument/2006/relationships/hyperlink" Target="http://orrick.com/" TargetMode="External"/><Relationship Id="rId1044" Type="http://schemas.openxmlformats.org/officeDocument/2006/relationships/hyperlink" Target="http://amazon.com/" TargetMode="External"/><Relationship Id="rId1045" Type="http://schemas.openxmlformats.org/officeDocument/2006/relationships/hyperlink" Target="http://oracle.com/" TargetMode="External"/><Relationship Id="rId1046" Type="http://schemas.openxmlformats.org/officeDocument/2006/relationships/hyperlink" Target="http://intel.com/" TargetMode="External"/><Relationship Id="rId1047" Type="http://schemas.openxmlformats.org/officeDocument/2006/relationships/hyperlink" Target="http://lenovo.com/" TargetMode="External"/><Relationship Id="rId1048" Type="http://schemas.openxmlformats.org/officeDocument/2006/relationships/hyperlink" Target="http://businesstravelerusa.com/" TargetMode="External"/><Relationship Id="rId1049" Type="http://schemas.openxmlformats.org/officeDocument/2006/relationships/hyperlink" Target="http://crimsonhexagon.com/" TargetMode="External"/><Relationship Id="rId580" Type="http://schemas.openxmlformats.org/officeDocument/2006/relationships/hyperlink" Target="http://dincloud.com/" TargetMode="External"/><Relationship Id="rId581" Type="http://schemas.openxmlformats.org/officeDocument/2006/relationships/hyperlink" Target="http://signiant.com/" TargetMode="External"/><Relationship Id="rId582" Type="http://schemas.openxmlformats.org/officeDocument/2006/relationships/hyperlink" Target="http://blackberry.com/" TargetMode="External"/><Relationship Id="rId583" Type="http://schemas.openxmlformats.org/officeDocument/2006/relationships/hyperlink" Target="http://ipswitch.com/" TargetMode="External"/><Relationship Id="rId584" Type="http://schemas.openxmlformats.org/officeDocument/2006/relationships/hyperlink" Target="http://placester.com/" TargetMode="External"/><Relationship Id="rId585" Type="http://schemas.openxmlformats.org/officeDocument/2006/relationships/hyperlink" Target="http://commissionsinc.com/" TargetMode="External"/><Relationship Id="rId586" Type="http://schemas.openxmlformats.org/officeDocument/2006/relationships/hyperlink" Target="http://concordiacollege.edu/" TargetMode="External"/><Relationship Id="rId587" Type="http://schemas.openxmlformats.org/officeDocument/2006/relationships/hyperlink" Target="http://ycombinator.com/" TargetMode="External"/><Relationship Id="rId588" Type="http://schemas.openxmlformats.org/officeDocument/2006/relationships/hyperlink" Target="http://obvious.ly/" TargetMode="External"/><Relationship Id="rId589" Type="http://schemas.openxmlformats.org/officeDocument/2006/relationships/hyperlink" Target="http://socialtables.com/" TargetMode="External"/><Relationship Id="rId1824" Type="http://schemas.openxmlformats.org/officeDocument/2006/relationships/hyperlink" Target="http://taulia.com/" TargetMode="External"/><Relationship Id="rId1825" Type="http://schemas.openxmlformats.org/officeDocument/2006/relationships/hyperlink" Target="http://grazitti.com/" TargetMode="External"/><Relationship Id="rId1826" Type="http://schemas.openxmlformats.org/officeDocument/2006/relationships/hyperlink" Target="http://healthsparq.com/" TargetMode="External"/><Relationship Id="rId1827" Type="http://schemas.openxmlformats.org/officeDocument/2006/relationships/hyperlink" Target="http://kaminario.com/" TargetMode="External"/><Relationship Id="rId1828" Type="http://schemas.openxmlformats.org/officeDocument/2006/relationships/hyperlink" Target="http://hulftinc.com/" TargetMode="External"/><Relationship Id="rId1829" Type="http://schemas.openxmlformats.org/officeDocument/2006/relationships/hyperlink" Target="http://beatsbydre.com/" TargetMode="External"/><Relationship Id="rId2120" Type="http://schemas.openxmlformats.org/officeDocument/2006/relationships/hyperlink" Target="http://overdrive.com/" TargetMode="External"/><Relationship Id="rId2121" Type="http://schemas.openxmlformats.org/officeDocument/2006/relationships/hyperlink" Target="http://clearstorydata.com/" TargetMode="External"/><Relationship Id="rId2122" Type="http://schemas.openxmlformats.org/officeDocument/2006/relationships/hyperlink" Target="http://kuebix.com/" TargetMode="External"/><Relationship Id="rId2123" Type="http://schemas.openxmlformats.org/officeDocument/2006/relationships/hyperlink" Target="http://joinreal.com/" TargetMode="External"/><Relationship Id="rId2124" Type="http://schemas.openxmlformats.org/officeDocument/2006/relationships/hyperlink" Target="http://tenable.com/" TargetMode="External"/><Relationship Id="rId2125" Type="http://schemas.openxmlformats.org/officeDocument/2006/relationships/hyperlink" Target="http://everbridge.com/" TargetMode="External"/><Relationship Id="rId2126" Type="http://schemas.openxmlformats.org/officeDocument/2006/relationships/hyperlink" Target="http://scorpion.co/" TargetMode="External"/><Relationship Id="rId2127" Type="http://schemas.openxmlformats.org/officeDocument/2006/relationships/hyperlink" Target="http://dsiglobal.com/" TargetMode="External"/><Relationship Id="rId2128" Type="http://schemas.openxmlformats.org/officeDocument/2006/relationships/hyperlink" Target="http://infinidat.com/" TargetMode="External"/><Relationship Id="rId2129" Type="http://schemas.openxmlformats.org/officeDocument/2006/relationships/hyperlink" Target="http://stamps.com/" TargetMode="External"/><Relationship Id="rId2510" Type="http://schemas.openxmlformats.org/officeDocument/2006/relationships/hyperlink" Target="http://theclearingnw.com/" TargetMode="External"/><Relationship Id="rId2511" Type="http://schemas.openxmlformats.org/officeDocument/2006/relationships/hyperlink" Target="http://prowesscorp.com/" TargetMode="External"/><Relationship Id="rId2512" Type="http://schemas.openxmlformats.org/officeDocument/2006/relationships/hyperlink" Target="http://mogointeractive.com/" TargetMode="External"/><Relationship Id="rId2513" Type="http://schemas.openxmlformats.org/officeDocument/2006/relationships/hyperlink" Target="http://rubushealth.com/" TargetMode="External"/><Relationship Id="rId2514" Type="http://schemas.openxmlformats.org/officeDocument/2006/relationships/hyperlink" Target="http://weddingwire.com/" TargetMode="External"/><Relationship Id="rId2515" Type="http://schemas.openxmlformats.org/officeDocument/2006/relationships/hyperlink" Target="http://shoprunner.com/" TargetMode="External"/><Relationship Id="rId2516" Type="http://schemas.openxmlformats.org/officeDocument/2006/relationships/hyperlink" Target="http://aweber.com/" TargetMode="External"/><Relationship Id="rId2517" Type="http://schemas.openxmlformats.org/officeDocument/2006/relationships/hyperlink" Target="http://freeeup.com/" TargetMode="External"/><Relationship Id="rId2518" Type="http://schemas.openxmlformats.org/officeDocument/2006/relationships/hyperlink" Target="http://lp.co/" TargetMode="External"/><Relationship Id="rId2519" Type="http://schemas.openxmlformats.org/officeDocument/2006/relationships/hyperlink" Target="http://dialecticsims.com/" TargetMode="External"/><Relationship Id="rId1830" Type="http://schemas.openxmlformats.org/officeDocument/2006/relationships/hyperlink" Target="http://crimsonhexagon.com/" TargetMode="External"/><Relationship Id="rId1831" Type="http://schemas.openxmlformats.org/officeDocument/2006/relationships/hyperlink" Target="http://workfront.com/" TargetMode="External"/><Relationship Id="rId1832" Type="http://schemas.openxmlformats.org/officeDocument/2006/relationships/hyperlink" Target="http://isaca.org/" TargetMode="External"/><Relationship Id="rId1833" Type="http://schemas.openxmlformats.org/officeDocument/2006/relationships/hyperlink" Target="http://hytechpro.com/" TargetMode="External"/><Relationship Id="rId1440" Type="http://schemas.openxmlformats.org/officeDocument/2006/relationships/hyperlink" Target="http://scalematrix.com/" TargetMode="External"/><Relationship Id="rId1441" Type="http://schemas.openxmlformats.org/officeDocument/2006/relationships/hyperlink" Target="http://attunity.com/" TargetMode="External"/><Relationship Id="rId1442" Type="http://schemas.openxmlformats.org/officeDocument/2006/relationships/hyperlink" Target="http://collibra.com/" TargetMode="External"/><Relationship Id="rId1443" Type="http://schemas.openxmlformats.org/officeDocument/2006/relationships/hyperlink" Target="http://informationbuilders.com/" TargetMode="External"/><Relationship Id="rId1444" Type="http://schemas.openxmlformats.org/officeDocument/2006/relationships/hyperlink" Target="http://affectiva.com/" TargetMode="External"/><Relationship Id="rId1445" Type="http://schemas.openxmlformats.org/officeDocument/2006/relationships/hyperlink" Target="http://tivo.com/" TargetMode="External"/><Relationship Id="rId1446" Type="http://schemas.openxmlformats.org/officeDocument/2006/relationships/hyperlink" Target="http://nuodb.com/" TargetMode="External"/><Relationship Id="rId1447" Type="http://schemas.openxmlformats.org/officeDocument/2006/relationships/hyperlink" Target="http://appfolioinc.com/" TargetMode="External"/><Relationship Id="rId1448" Type="http://schemas.openxmlformats.org/officeDocument/2006/relationships/hyperlink" Target="http://tradesy.com/" TargetMode="External"/><Relationship Id="rId1449" Type="http://schemas.openxmlformats.org/officeDocument/2006/relationships/hyperlink" Target="http://salary.com/" TargetMode="External"/><Relationship Id="rId980" Type="http://schemas.openxmlformats.org/officeDocument/2006/relationships/hyperlink" Target="http://embotics.com/" TargetMode="External"/><Relationship Id="rId981" Type="http://schemas.openxmlformats.org/officeDocument/2006/relationships/hyperlink" Target="http://nikasolutions.com/" TargetMode="External"/><Relationship Id="rId982" Type="http://schemas.openxmlformats.org/officeDocument/2006/relationships/hyperlink" Target="http://dealeron.com/" TargetMode="External"/><Relationship Id="rId983" Type="http://schemas.openxmlformats.org/officeDocument/2006/relationships/hyperlink" Target="http://ariba.com/" TargetMode="External"/><Relationship Id="rId984" Type="http://schemas.openxmlformats.org/officeDocument/2006/relationships/hyperlink" Target="http://dealertire.com/" TargetMode="External"/><Relationship Id="rId985" Type="http://schemas.openxmlformats.org/officeDocument/2006/relationships/hyperlink" Target="http://mediapro.com/" TargetMode="External"/><Relationship Id="rId986" Type="http://schemas.openxmlformats.org/officeDocument/2006/relationships/hyperlink" Target="http://kahua.com/" TargetMode="External"/><Relationship Id="rId987" Type="http://schemas.openxmlformats.org/officeDocument/2006/relationships/hyperlink" Target="http://coachmarket.com/" TargetMode="External"/><Relationship Id="rId988" Type="http://schemas.openxmlformats.org/officeDocument/2006/relationships/hyperlink" Target="http://universityofcalifornia.edu/" TargetMode="External"/><Relationship Id="rId989" Type="http://schemas.openxmlformats.org/officeDocument/2006/relationships/hyperlink" Target="http://situs.com/" TargetMode="External"/><Relationship Id="rId1050" Type="http://schemas.openxmlformats.org/officeDocument/2006/relationships/hyperlink" Target="http://ora.net/" TargetMode="External"/><Relationship Id="rId1051" Type="http://schemas.openxmlformats.org/officeDocument/2006/relationships/hyperlink" Target="http://instrumentationlaboratory.com/" TargetMode="External"/><Relationship Id="rId1052" Type="http://schemas.openxmlformats.org/officeDocument/2006/relationships/hyperlink" Target="http://360alumni.com/" TargetMode="External"/><Relationship Id="rId1053" Type="http://schemas.openxmlformats.org/officeDocument/2006/relationships/hyperlink" Target="http://microsoft.com/" TargetMode="External"/><Relationship Id="rId1054" Type="http://schemas.openxmlformats.org/officeDocument/2006/relationships/hyperlink" Target="http://neuraledge.com/" TargetMode="External"/><Relationship Id="rId1055" Type="http://schemas.openxmlformats.org/officeDocument/2006/relationships/hyperlink" Target="http://prosperworks.com/" TargetMode="External"/><Relationship Id="rId1056" Type="http://schemas.openxmlformats.org/officeDocument/2006/relationships/hyperlink" Target="http://prosperworks.com/" TargetMode="External"/><Relationship Id="rId1057" Type="http://schemas.openxmlformats.org/officeDocument/2006/relationships/hyperlink" Target="http://neuraledge.com/" TargetMode="External"/><Relationship Id="rId1058" Type="http://schemas.openxmlformats.org/officeDocument/2006/relationships/hyperlink" Target="http://costargroup.com/" TargetMode="External"/><Relationship Id="rId1059" Type="http://schemas.openxmlformats.org/officeDocument/2006/relationships/hyperlink" Target="http://xifin.com/" TargetMode="External"/><Relationship Id="rId590" Type="http://schemas.openxmlformats.org/officeDocument/2006/relationships/hyperlink" Target="http://mademovement.com/" TargetMode="External"/><Relationship Id="rId591" Type="http://schemas.openxmlformats.org/officeDocument/2006/relationships/hyperlink" Target="http://coupa.com/" TargetMode="External"/><Relationship Id="rId592" Type="http://schemas.openxmlformats.org/officeDocument/2006/relationships/hyperlink" Target="http://csl-us.com/" TargetMode="External"/><Relationship Id="rId593" Type="http://schemas.openxmlformats.org/officeDocument/2006/relationships/hyperlink" Target="http://skyhighnetworks.com/" TargetMode="External"/><Relationship Id="rId594" Type="http://schemas.openxmlformats.org/officeDocument/2006/relationships/hyperlink" Target="http://evernote.com/" TargetMode="External"/><Relationship Id="rId595" Type="http://schemas.openxmlformats.org/officeDocument/2006/relationships/hyperlink" Target="http://trade.io/" TargetMode="External"/><Relationship Id="rId596" Type="http://schemas.openxmlformats.org/officeDocument/2006/relationships/hyperlink" Target="http://trade.io/" TargetMode="External"/><Relationship Id="rId597" Type="http://schemas.openxmlformats.org/officeDocument/2006/relationships/hyperlink" Target="http://cybereason.com/" TargetMode="External"/><Relationship Id="rId598" Type="http://schemas.openxmlformats.org/officeDocument/2006/relationships/hyperlink" Target="http://markodojo.com/" TargetMode="External"/><Relationship Id="rId599" Type="http://schemas.openxmlformats.org/officeDocument/2006/relationships/hyperlink" Target="http://mindbodyonline.com/" TargetMode="External"/><Relationship Id="rId1834" Type="http://schemas.openxmlformats.org/officeDocument/2006/relationships/hyperlink" Target="http://360alumni.com/" TargetMode="External"/><Relationship Id="rId1835" Type="http://schemas.openxmlformats.org/officeDocument/2006/relationships/hyperlink" Target="http://competitionbmw.com/" TargetMode="External"/><Relationship Id="rId1836" Type="http://schemas.openxmlformats.org/officeDocument/2006/relationships/hyperlink" Target="http://alfresco.com/" TargetMode="External"/><Relationship Id="rId1837" Type="http://schemas.openxmlformats.org/officeDocument/2006/relationships/hyperlink" Target="http://bisonclover.com/" TargetMode="External"/><Relationship Id="rId1838" Type="http://schemas.openxmlformats.org/officeDocument/2006/relationships/hyperlink" Target="http://magento.com/" TargetMode="External"/><Relationship Id="rId1839" Type="http://schemas.openxmlformats.org/officeDocument/2006/relationships/hyperlink" Target="http://nutrabolt.com/" TargetMode="External"/><Relationship Id="rId2130" Type="http://schemas.openxmlformats.org/officeDocument/2006/relationships/hyperlink" Target="http://stamps.com/" TargetMode="External"/><Relationship Id="rId2131" Type="http://schemas.openxmlformats.org/officeDocument/2006/relationships/hyperlink" Target="http://viewpoint.com/" TargetMode="External"/><Relationship Id="rId2132" Type="http://schemas.openxmlformats.org/officeDocument/2006/relationships/hyperlink" Target="http://accolade.com/" TargetMode="External"/><Relationship Id="rId2133" Type="http://schemas.openxmlformats.org/officeDocument/2006/relationships/hyperlink" Target="http://highjump.com/" TargetMode="External"/><Relationship Id="rId2134" Type="http://schemas.openxmlformats.org/officeDocument/2006/relationships/hyperlink" Target="http://tracelink.com/" TargetMode="External"/><Relationship Id="rId2135" Type="http://schemas.openxmlformats.org/officeDocument/2006/relationships/hyperlink" Target="http://legacy.com/" TargetMode="External"/><Relationship Id="rId2136" Type="http://schemas.openxmlformats.org/officeDocument/2006/relationships/hyperlink" Target="http://legacy.com/" TargetMode="External"/><Relationship Id="rId2137" Type="http://schemas.openxmlformats.org/officeDocument/2006/relationships/hyperlink" Target="http://clarabridge.com/" TargetMode="External"/><Relationship Id="rId2138" Type="http://schemas.openxmlformats.org/officeDocument/2006/relationships/hyperlink" Target="http://billtrust.com/" TargetMode="External"/><Relationship Id="rId2139" Type="http://schemas.openxmlformats.org/officeDocument/2006/relationships/hyperlink" Target="http://acronis.com/" TargetMode="External"/><Relationship Id="rId2520" Type="http://schemas.openxmlformats.org/officeDocument/2006/relationships/hyperlink" Target="http://preferhired.com/" TargetMode="External"/><Relationship Id="rId2521" Type="http://schemas.openxmlformats.org/officeDocument/2006/relationships/hyperlink" Target="http://outdoorsy.com/" TargetMode="External"/><Relationship Id="rId2522" Type="http://schemas.openxmlformats.org/officeDocument/2006/relationships/hyperlink" Target="http://burtcorp.com/" TargetMode="External"/><Relationship Id="rId2523" Type="http://schemas.openxmlformats.org/officeDocument/2006/relationships/hyperlink" Target="http://unicorninnovations.com/" TargetMode="External"/><Relationship Id="rId2524" Type="http://schemas.openxmlformats.org/officeDocument/2006/relationships/hyperlink" Target="http://broadsuite.com/" TargetMode="External"/><Relationship Id="rId2525" Type="http://schemas.openxmlformats.org/officeDocument/2006/relationships/hyperlink" Target="http://suggestic.com/" TargetMode="External"/><Relationship Id="rId2526" Type="http://schemas.openxmlformats.org/officeDocument/2006/relationships/hyperlink" Target="http://kpitarget.com/" TargetMode="External"/><Relationship Id="rId2527" Type="http://schemas.openxmlformats.org/officeDocument/2006/relationships/hyperlink" Target="http://topbots.com/" TargetMode="External"/><Relationship Id="rId2528" Type="http://schemas.openxmlformats.org/officeDocument/2006/relationships/hyperlink" Target="http://influencedapp.com/" TargetMode="External"/><Relationship Id="rId2529" Type="http://schemas.openxmlformats.org/officeDocument/2006/relationships/hyperlink" Target="http://strategystl.com/" TargetMode="External"/><Relationship Id="rId1840" Type="http://schemas.openxmlformats.org/officeDocument/2006/relationships/hyperlink" Target="http://determine.com/" TargetMode="External"/><Relationship Id="rId1841" Type="http://schemas.openxmlformats.org/officeDocument/2006/relationships/hyperlink" Target="http://voyageone.com/" TargetMode="External"/><Relationship Id="rId1842" Type="http://schemas.openxmlformats.org/officeDocument/2006/relationships/hyperlink" Target="http://growthaccelerationpartners.com/" TargetMode="External"/><Relationship Id="rId1843" Type="http://schemas.openxmlformats.org/officeDocument/2006/relationships/hyperlink" Target="http://brainshark.com/" TargetMode="External"/><Relationship Id="rId1450" Type="http://schemas.openxmlformats.org/officeDocument/2006/relationships/hyperlink" Target="http://salary.com/" TargetMode="External"/><Relationship Id="rId1451" Type="http://schemas.openxmlformats.org/officeDocument/2006/relationships/hyperlink" Target="http://sabre.com/" TargetMode="External"/><Relationship Id="rId1452" Type="http://schemas.openxmlformats.org/officeDocument/2006/relationships/hyperlink" Target="http://kaminario.com/" TargetMode="External"/><Relationship Id="rId1453" Type="http://schemas.openxmlformats.org/officeDocument/2006/relationships/hyperlink" Target="http://mrisoftware.com/" TargetMode="External"/><Relationship Id="rId1454" Type="http://schemas.openxmlformats.org/officeDocument/2006/relationships/hyperlink" Target="http://eoriginal.com/" TargetMode="External"/><Relationship Id="rId1455" Type="http://schemas.openxmlformats.org/officeDocument/2006/relationships/hyperlink" Target="http://benjaminmoore.com/" TargetMode="External"/><Relationship Id="rId1456" Type="http://schemas.openxmlformats.org/officeDocument/2006/relationships/hyperlink" Target="http://thousandeyes.com/" TargetMode="External"/><Relationship Id="rId1457" Type="http://schemas.openxmlformats.org/officeDocument/2006/relationships/hyperlink" Target="http://icertis.com/" TargetMode="External"/><Relationship Id="rId1458" Type="http://schemas.openxmlformats.org/officeDocument/2006/relationships/hyperlink" Target="http://lookingglasscyber.com/" TargetMode="External"/><Relationship Id="rId1459" Type="http://schemas.openxmlformats.org/officeDocument/2006/relationships/hyperlink" Target="http://ustudio.com/" TargetMode="External"/><Relationship Id="rId990" Type="http://schemas.openxmlformats.org/officeDocument/2006/relationships/hyperlink" Target="http://ovenbits.com/" TargetMode="External"/><Relationship Id="rId991" Type="http://schemas.openxmlformats.org/officeDocument/2006/relationships/hyperlink" Target="http://sdlcpartners.com/" TargetMode="External"/><Relationship Id="rId992" Type="http://schemas.openxmlformats.org/officeDocument/2006/relationships/hyperlink" Target="http://symmetrycorp.com/" TargetMode="External"/><Relationship Id="rId993" Type="http://schemas.openxmlformats.org/officeDocument/2006/relationships/hyperlink" Target="http://clearoneadvantage.com/" TargetMode="External"/><Relationship Id="rId994" Type="http://schemas.openxmlformats.org/officeDocument/2006/relationships/hyperlink" Target="http://the20.com/" TargetMode="External"/><Relationship Id="rId995" Type="http://schemas.openxmlformats.org/officeDocument/2006/relationships/hyperlink" Target="http://konviere.com/" TargetMode="External"/><Relationship Id="rId996" Type="http://schemas.openxmlformats.org/officeDocument/2006/relationships/hyperlink" Target="http://nextshift.com/" TargetMode="External"/><Relationship Id="rId997" Type="http://schemas.openxmlformats.org/officeDocument/2006/relationships/hyperlink" Target="http://thinkwgroup.com/" TargetMode="External"/><Relationship Id="rId998" Type="http://schemas.openxmlformats.org/officeDocument/2006/relationships/hyperlink" Target="http://interworks.com/" TargetMode="External"/><Relationship Id="rId999" Type="http://schemas.openxmlformats.org/officeDocument/2006/relationships/hyperlink" Target="http://mobodexter.com/" TargetMode="External"/><Relationship Id="rId1060" Type="http://schemas.openxmlformats.org/officeDocument/2006/relationships/hyperlink" Target="http://returnpath.com/" TargetMode="External"/><Relationship Id="rId1061" Type="http://schemas.openxmlformats.org/officeDocument/2006/relationships/hyperlink" Target="http://ultimatesoftware.com/" TargetMode="External"/><Relationship Id="rId1062" Type="http://schemas.openxmlformats.org/officeDocument/2006/relationships/hyperlink" Target="http://innit.com/" TargetMode="External"/><Relationship Id="rId1063" Type="http://schemas.openxmlformats.org/officeDocument/2006/relationships/hyperlink" Target="http://citrix.com/" TargetMode="External"/><Relationship Id="rId1064" Type="http://schemas.openxmlformats.org/officeDocument/2006/relationships/hyperlink" Target="http://proxibid.com/" TargetMode="External"/><Relationship Id="rId1065" Type="http://schemas.openxmlformats.org/officeDocument/2006/relationships/hyperlink" Target="http://outsystems.com/" TargetMode="External"/><Relationship Id="rId1066" Type="http://schemas.openxmlformats.org/officeDocument/2006/relationships/hyperlink" Target="http://cience.com/" TargetMode="External"/><Relationship Id="rId1067" Type="http://schemas.openxmlformats.org/officeDocument/2006/relationships/hyperlink" Target="http://payspan.com/" TargetMode="External"/><Relationship Id="rId1068" Type="http://schemas.openxmlformats.org/officeDocument/2006/relationships/hyperlink" Target="http://xcmsolutions.com/" TargetMode="External"/><Relationship Id="rId1069" Type="http://schemas.openxmlformats.org/officeDocument/2006/relationships/hyperlink" Target="http://totango.com/" TargetMode="External"/><Relationship Id="rId1844" Type="http://schemas.openxmlformats.org/officeDocument/2006/relationships/hyperlink" Target="http://neuraledge.com/" TargetMode="External"/><Relationship Id="rId1845" Type="http://schemas.openxmlformats.org/officeDocument/2006/relationships/hyperlink" Target="http://verizondigitalmedia.com/" TargetMode="External"/><Relationship Id="rId1846" Type="http://schemas.openxmlformats.org/officeDocument/2006/relationships/hyperlink" Target="http://liaison.com/" TargetMode="External"/><Relationship Id="rId1847" Type="http://schemas.openxmlformats.org/officeDocument/2006/relationships/hyperlink" Target="http://xifin.com/" TargetMode="External"/><Relationship Id="rId1848" Type="http://schemas.openxmlformats.org/officeDocument/2006/relationships/hyperlink" Target="http://returnpath.com/" TargetMode="External"/><Relationship Id="rId1849" Type="http://schemas.openxmlformats.org/officeDocument/2006/relationships/hyperlink" Target="http://tripadvisor.com/" TargetMode="External"/><Relationship Id="rId2140" Type="http://schemas.openxmlformats.org/officeDocument/2006/relationships/hyperlink" Target="http://accuratebackground.com/" TargetMode="External"/><Relationship Id="rId2141" Type="http://schemas.openxmlformats.org/officeDocument/2006/relationships/hyperlink" Target="http://dealer-fx.com/" TargetMode="External"/><Relationship Id="rId2142" Type="http://schemas.openxmlformats.org/officeDocument/2006/relationships/hyperlink" Target="http://alchemysystems.com/" TargetMode="External"/><Relationship Id="rId2143" Type="http://schemas.openxmlformats.org/officeDocument/2006/relationships/hyperlink" Target="http://carecloud.com/" TargetMode="External"/><Relationship Id="rId2144" Type="http://schemas.openxmlformats.org/officeDocument/2006/relationships/hyperlink" Target="http://roguewave.com/" TargetMode="External"/><Relationship Id="rId2145" Type="http://schemas.openxmlformats.org/officeDocument/2006/relationships/hyperlink" Target="http://fourwindsinteractive.com/" TargetMode="External"/><Relationship Id="rId2146" Type="http://schemas.openxmlformats.org/officeDocument/2006/relationships/hyperlink" Target="http://mstsolutions.com/" TargetMode="External"/><Relationship Id="rId2147" Type="http://schemas.openxmlformats.org/officeDocument/2006/relationships/hyperlink" Target="http://lookingglasscyber.com/" TargetMode="External"/><Relationship Id="rId2148" Type="http://schemas.openxmlformats.org/officeDocument/2006/relationships/hyperlink" Target="http://communitybrands.com/" TargetMode="External"/><Relationship Id="rId2149" Type="http://schemas.openxmlformats.org/officeDocument/2006/relationships/hyperlink" Target="http://quintiq.com/" TargetMode="External"/><Relationship Id="rId2530" Type="http://schemas.openxmlformats.org/officeDocument/2006/relationships/hyperlink" Target="http://nxturn.com/" TargetMode="External"/><Relationship Id="rId2531" Type="http://schemas.openxmlformats.org/officeDocument/2006/relationships/hyperlink" Target="http://theredrook.com/" TargetMode="External"/><Relationship Id="rId2532" Type="http://schemas.openxmlformats.org/officeDocument/2006/relationships/hyperlink" Target="http://therpaacademy.com/" TargetMode="External"/><Relationship Id="rId2533" Type="http://schemas.openxmlformats.org/officeDocument/2006/relationships/hyperlink" Target="http://forbescommcouncil.com/" TargetMode="External"/><Relationship Id="rId2534" Type="http://schemas.openxmlformats.org/officeDocument/2006/relationships/hyperlink" Target="http://freshprintsshop.com/" TargetMode="External"/><Relationship Id="rId2535" Type="http://schemas.openxmlformats.org/officeDocument/2006/relationships/hyperlink" Target="http://buzzi.io/" TargetMode="External"/><Relationship Id="rId2536" Type="http://schemas.openxmlformats.org/officeDocument/2006/relationships/hyperlink" Target="http://buzzi.io/" TargetMode="External"/><Relationship Id="rId2537" Type="http://schemas.openxmlformats.org/officeDocument/2006/relationships/hyperlink" Target="http://conversionwhale.com/" TargetMode="External"/><Relationship Id="rId2538" Type="http://schemas.openxmlformats.org/officeDocument/2006/relationships/hyperlink" Target="http://clicksmart.com/" TargetMode="External"/><Relationship Id="rId2539" Type="http://schemas.openxmlformats.org/officeDocument/2006/relationships/hyperlink" Target="http://blacklapel.com/" TargetMode="External"/><Relationship Id="rId200" Type="http://schemas.openxmlformats.org/officeDocument/2006/relationships/hyperlink" Target="http://demandbase.com/" TargetMode="External"/><Relationship Id="rId201" Type="http://schemas.openxmlformats.org/officeDocument/2006/relationships/hyperlink" Target="http://datorama.com/" TargetMode="External"/><Relationship Id="rId202" Type="http://schemas.openxmlformats.org/officeDocument/2006/relationships/hyperlink" Target="http://crimsonhexagon.com/" TargetMode="External"/><Relationship Id="rId203" Type="http://schemas.openxmlformats.org/officeDocument/2006/relationships/hyperlink" Target="http://evergage.com/" TargetMode="External"/><Relationship Id="rId204" Type="http://schemas.openxmlformats.org/officeDocument/2006/relationships/hyperlink" Target="http://percolate.com/" TargetMode="External"/><Relationship Id="rId205" Type="http://schemas.openxmlformats.org/officeDocument/2006/relationships/hyperlink" Target="http://nextgenvp.com/" TargetMode="External"/><Relationship Id="rId206" Type="http://schemas.openxmlformats.org/officeDocument/2006/relationships/hyperlink" Target="http://redislabs.com/" TargetMode="External"/><Relationship Id="rId207" Type="http://schemas.openxmlformats.org/officeDocument/2006/relationships/hyperlink" Target="http://hotschedules.com/" TargetMode="External"/><Relationship Id="rId208" Type="http://schemas.openxmlformats.org/officeDocument/2006/relationships/hyperlink" Target="http://aptean.com/" TargetMode="External"/><Relationship Id="rId209" Type="http://schemas.openxmlformats.org/officeDocument/2006/relationships/hyperlink" Target="http://pega.com/" TargetMode="External"/><Relationship Id="rId1850" Type="http://schemas.openxmlformats.org/officeDocument/2006/relationships/hyperlink" Target="http://renttherunway.com/" TargetMode="External"/><Relationship Id="rId1851" Type="http://schemas.openxmlformats.org/officeDocument/2006/relationships/hyperlink" Target="http://ebth.com/" TargetMode="External"/><Relationship Id="rId1852" Type="http://schemas.openxmlformats.org/officeDocument/2006/relationships/hyperlink" Target="http://proxibid.com/" TargetMode="External"/><Relationship Id="rId1853" Type="http://schemas.openxmlformats.org/officeDocument/2006/relationships/hyperlink" Target="http://reltio.com/" TargetMode="External"/><Relationship Id="rId1460" Type="http://schemas.openxmlformats.org/officeDocument/2006/relationships/hyperlink" Target="http://episerver.com/" TargetMode="External"/><Relationship Id="rId1461" Type="http://schemas.openxmlformats.org/officeDocument/2006/relationships/hyperlink" Target="http://tintri.com/" TargetMode="External"/><Relationship Id="rId1462" Type="http://schemas.openxmlformats.org/officeDocument/2006/relationships/hyperlink" Target="http://geezeo.com/" TargetMode="External"/><Relationship Id="rId1463" Type="http://schemas.openxmlformats.org/officeDocument/2006/relationships/hyperlink" Target="http://moneylion.com/" TargetMode="External"/><Relationship Id="rId1464" Type="http://schemas.openxmlformats.org/officeDocument/2006/relationships/hyperlink" Target="http://greenwayhealth.com/" TargetMode="External"/><Relationship Id="rId1465" Type="http://schemas.openxmlformats.org/officeDocument/2006/relationships/hyperlink" Target="http://cloudcraze.com/" TargetMode="External"/><Relationship Id="rId1466" Type="http://schemas.openxmlformats.org/officeDocument/2006/relationships/hyperlink" Target="http://maxta.com/" TargetMode="External"/><Relationship Id="rId1467" Type="http://schemas.openxmlformats.org/officeDocument/2006/relationships/hyperlink" Target="http://avanade.com/" TargetMode="External"/><Relationship Id="rId1468" Type="http://schemas.openxmlformats.org/officeDocument/2006/relationships/hyperlink" Target="http://bullhorn.com/" TargetMode="External"/><Relationship Id="rId1469" Type="http://schemas.openxmlformats.org/officeDocument/2006/relationships/hyperlink" Target="http://jitterbit.com/" TargetMode="External"/><Relationship Id="rId1070" Type="http://schemas.openxmlformats.org/officeDocument/2006/relationships/hyperlink" Target="http://datacoresystems.com/" TargetMode="External"/><Relationship Id="rId1071" Type="http://schemas.openxmlformats.org/officeDocument/2006/relationships/hyperlink" Target="http://peak6.com/" TargetMode="External"/><Relationship Id="rId1072" Type="http://schemas.openxmlformats.org/officeDocument/2006/relationships/hyperlink" Target="http://qubole.com/" TargetMode="External"/><Relationship Id="rId1073" Type="http://schemas.openxmlformats.org/officeDocument/2006/relationships/hyperlink" Target="http://synchr.com/" TargetMode="External"/><Relationship Id="rId1074" Type="http://schemas.openxmlformats.org/officeDocument/2006/relationships/hyperlink" Target="http://solera.com/" TargetMode="External"/><Relationship Id="rId1075" Type="http://schemas.openxmlformats.org/officeDocument/2006/relationships/hyperlink" Target="http://orchidprotocol.com/" TargetMode="External"/><Relationship Id="rId1076" Type="http://schemas.openxmlformats.org/officeDocument/2006/relationships/hyperlink" Target="http://gep.com/" TargetMode="External"/><Relationship Id="rId1077" Type="http://schemas.openxmlformats.org/officeDocument/2006/relationships/hyperlink" Target="http://moblty.com/" TargetMode="External"/><Relationship Id="rId1078" Type="http://schemas.openxmlformats.org/officeDocument/2006/relationships/hyperlink" Target="http://plumslice.com/" TargetMode="External"/><Relationship Id="rId1079" Type="http://schemas.openxmlformats.org/officeDocument/2006/relationships/hyperlink" Target="http://peopleqlik.com/" TargetMode="External"/><Relationship Id="rId1854" Type="http://schemas.openxmlformats.org/officeDocument/2006/relationships/hyperlink" Target="http://armis.com/" TargetMode="External"/><Relationship Id="rId1855" Type="http://schemas.openxmlformats.org/officeDocument/2006/relationships/hyperlink" Target="http://datadoghq.com/" TargetMode="External"/><Relationship Id="rId1856" Type="http://schemas.openxmlformats.org/officeDocument/2006/relationships/hyperlink" Target="http://financialforce.com/" TargetMode="External"/><Relationship Id="rId1857" Type="http://schemas.openxmlformats.org/officeDocument/2006/relationships/hyperlink" Target="http://tenable.com/" TargetMode="External"/><Relationship Id="rId1858" Type="http://schemas.openxmlformats.org/officeDocument/2006/relationships/hyperlink" Target="http://alteryx.com/" TargetMode="External"/><Relationship Id="rId1859" Type="http://schemas.openxmlformats.org/officeDocument/2006/relationships/hyperlink" Target="http://acquia.com/" TargetMode="External"/><Relationship Id="rId2150" Type="http://schemas.openxmlformats.org/officeDocument/2006/relationships/hyperlink" Target="http://digicert.com/" TargetMode="External"/><Relationship Id="rId2151" Type="http://schemas.openxmlformats.org/officeDocument/2006/relationships/hyperlink" Target="http://interfacesystems.com/" TargetMode="External"/><Relationship Id="rId2152" Type="http://schemas.openxmlformats.org/officeDocument/2006/relationships/hyperlink" Target="http://intercloudsys.com/" TargetMode="External"/><Relationship Id="rId2153" Type="http://schemas.openxmlformats.org/officeDocument/2006/relationships/hyperlink" Target="http://cogentco.com/" TargetMode="External"/><Relationship Id="rId2154" Type="http://schemas.openxmlformats.org/officeDocument/2006/relationships/hyperlink" Target="http://advancedmd.com/" TargetMode="External"/><Relationship Id="rId2155" Type="http://schemas.openxmlformats.org/officeDocument/2006/relationships/hyperlink" Target="http://pramata.com/" TargetMode="External"/><Relationship Id="rId2156" Type="http://schemas.openxmlformats.org/officeDocument/2006/relationships/hyperlink" Target="http://springglobal.com/" TargetMode="External"/><Relationship Id="rId2157" Type="http://schemas.openxmlformats.org/officeDocument/2006/relationships/hyperlink" Target="http://itslearning.com/" TargetMode="External"/><Relationship Id="rId2158" Type="http://schemas.openxmlformats.org/officeDocument/2006/relationships/hyperlink" Target="http://healthcaresource.com/" TargetMode="External"/><Relationship Id="rId2159" Type="http://schemas.openxmlformats.org/officeDocument/2006/relationships/hyperlink" Target="http://porch.com/" TargetMode="External"/><Relationship Id="rId2540" Type="http://schemas.openxmlformats.org/officeDocument/2006/relationships/hyperlink" Target="http://x8drums.com/" TargetMode="External"/><Relationship Id="rId2541" Type="http://schemas.openxmlformats.org/officeDocument/2006/relationships/hyperlink" Target="http://limbik.com/" TargetMode="External"/><Relationship Id="rId2542" Type="http://schemas.openxmlformats.org/officeDocument/2006/relationships/hyperlink" Target="http://advicelocal.com/" TargetMode="External"/><Relationship Id="rId2543" Type="http://schemas.openxmlformats.org/officeDocument/2006/relationships/hyperlink" Target="http://saasmax.com/" TargetMode="External"/><Relationship Id="rId2544" Type="http://schemas.openxmlformats.org/officeDocument/2006/relationships/hyperlink" Target="http://quantcast.com/" TargetMode="External"/><Relationship Id="rId2545" Type="http://schemas.openxmlformats.org/officeDocument/2006/relationships/hyperlink" Target="http://tiaonline.org/" TargetMode="External"/><Relationship Id="rId2546" Type="http://schemas.openxmlformats.org/officeDocument/2006/relationships/hyperlink" Target="https://www.linkedin.com/pub/susan-schramm/6/1ab/a2" TargetMode="External"/><Relationship Id="rId2547" Type="http://schemas.openxmlformats.org/officeDocument/2006/relationships/hyperlink" Target="http://hatchbuck.com/" TargetMode="External"/><Relationship Id="rId2548" Type="http://schemas.openxmlformats.org/officeDocument/2006/relationships/hyperlink" Target="https://www.linkedin.com/pub/jonathan-herrick/1/433/458" TargetMode="External"/><Relationship Id="rId2549" Type="http://schemas.openxmlformats.org/officeDocument/2006/relationships/hyperlink" Target="http://lever.co/" TargetMode="External"/><Relationship Id="rId600" Type="http://schemas.openxmlformats.org/officeDocument/2006/relationships/hyperlink" Target="http://ge.com/" TargetMode="External"/><Relationship Id="rId601" Type="http://schemas.openxmlformats.org/officeDocument/2006/relationships/hyperlink" Target="http://applause.com/" TargetMode="External"/><Relationship Id="rId602" Type="http://schemas.openxmlformats.org/officeDocument/2006/relationships/hyperlink" Target="http://pamperedchef.com/" TargetMode="External"/><Relationship Id="rId603" Type="http://schemas.openxmlformats.org/officeDocument/2006/relationships/hyperlink" Target="http://keyssa.com/" TargetMode="External"/><Relationship Id="rId604" Type="http://schemas.openxmlformats.org/officeDocument/2006/relationships/hyperlink" Target="http://endurance.com/" TargetMode="External"/><Relationship Id="rId605" Type="http://schemas.openxmlformats.org/officeDocument/2006/relationships/hyperlink" Target="http://nanonation.net/" TargetMode="External"/><Relationship Id="rId606" Type="http://schemas.openxmlformats.org/officeDocument/2006/relationships/hyperlink" Target="http://concur.com/" TargetMode="External"/><Relationship Id="rId607" Type="http://schemas.openxmlformats.org/officeDocument/2006/relationships/hyperlink" Target="http://idisciple.org/" TargetMode="External"/><Relationship Id="rId608" Type="http://schemas.openxmlformats.org/officeDocument/2006/relationships/hyperlink" Target="http://improbable.io/" TargetMode="External"/><Relationship Id="rId609" Type="http://schemas.openxmlformats.org/officeDocument/2006/relationships/hyperlink" Target="http://newstore.com/" TargetMode="External"/><Relationship Id="rId210" Type="http://schemas.openxmlformats.org/officeDocument/2006/relationships/hyperlink" Target="http://realtor.com/" TargetMode="External"/><Relationship Id="rId211" Type="http://schemas.openxmlformats.org/officeDocument/2006/relationships/hyperlink" Target="http://realtor.com/" TargetMode="External"/><Relationship Id="rId212" Type="http://schemas.openxmlformats.org/officeDocument/2006/relationships/hyperlink" Target="http://mdsol.com/" TargetMode="External"/><Relationship Id="rId213" Type="http://schemas.openxmlformats.org/officeDocument/2006/relationships/hyperlink" Target="http://icims.com/" TargetMode="External"/><Relationship Id="rId214" Type="http://schemas.openxmlformats.org/officeDocument/2006/relationships/hyperlink" Target="http://logianalytics.com/" TargetMode="External"/><Relationship Id="rId215" Type="http://schemas.openxmlformats.org/officeDocument/2006/relationships/hyperlink" Target="http://origamilogic.com/" TargetMode="External"/><Relationship Id="rId216" Type="http://schemas.openxmlformats.org/officeDocument/2006/relationships/hyperlink" Target="http://swap.com/" TargetMode="External"/><Relationship Id="rId217" Type="http://schemas.openxmlformats.org/officeDocument/2006/relationships/hyperlink" Target="http://swap.com/" TargetMode="External"/><Relationship Id="rId218" Type="http://schemas.openxmlformats.org/officeDocument/2006/relationships/hyperlink" Target="http://bigswitch.com/" TargetMode="External"/><Relationship Id="rId219" Type="http://schemas.openxmlformats.org/officeDocument/2006/relationships/hyperlink" Target="http://tradeshift.com/" TargetMode="External"/><Relationship Id="rId1860" Type="http://schemas.openxmlformats.org/officeDocument/2006/relationships/hyperlink" Target="http://tanium.com/" TargetMode="External"/><Relationship Id="rId1861" Type="http://schemas.openxmlformats.org/officeDocument/2006/relationships/hyperlink" Target="http://roku.com/" TargetMode="External"/><Relationship Id="rId1862" Type="http://schemas.openxmlformats.org/officeDocument/2006/relationships/hyperlink" Target="http://mongodb.com/" TargetMode="External"/><Relationship Id="rId1863" Type="http://schemas.openxmlformats.org/officeDocument/2006/relationships/hyperlink" Target="http://newforma.com/" TargetMode="External"/><Relationship Id="rId1470" Type="http://schemas.openxmlformats.org/officeDocument/2006/relationships/hyperlink" Target="http://actifio.com/" TargetMode="External"/><Relationship Id="rId1471" Type="http://schemas.openxmlformats.org/officeDocument/2006/relationships/hyperlink" Target="http://bamboohr.com/" TargetMode="External"/><Relationship Id="rId1472" Type="http://schemas.openxmlformats.org/officeDocument/2006/relationships/hyperlink" Target="http://onelogin.com/" TargetMode="External"/><Relationship Id="rId1473" Type="http://schemas.openxmlformats.org/officeDocument/2006/relationships/hyperlink" Target="http://rackspace.com/" TargetMode="External"/><Relationship Id="rId1474" Type="http://schemas.openxmlformats.org/officeDocument/2006/relationships/hyperlink" Target="http://statista.com/" TargetMode="External"/><Relationship Id="rId1475" Type="http://schemas.openxmlformats.org/officeDocument/2006/relationships/hyperlink" Target="http://denovo-us.com/" TargetMode="External"/><Relationship Id="rId1476" Type="http://schemas.openxmlformats.org/officeDocument/2006/relationships/hyperlink" Target="http://fpx.com/" TargetMode="External"/><Relationship Id="rId1477" Type="http://schemas.openxmlformats.org/officeDocument/2006/relationships/hyperlink" Target="http://opswat.com/" TargetMode="External"/><Relationship Id="rId1478" Type="http://schemas.openxmlformats.org/officeDocument/2006/relationships/hyperlink" Target="http://parkplacetechnologies.com/" TargetMode="External"/><Relationship Id="rId1479" Type="http://schemas.openxmlformats.org/officeDocument/2006/relationships/hyperlink" Target="http://kinetica.com/" TargetMode="External"/><Relationship Id="rId1080" Type="http://schemas.openxmlformats.org/officeDocument/2006/relationships/hyperlink" Target="http://parkmobile.com/" TargetMode="External"/><Relationship Id="rId1081" Type="http://schemas.openxmlformats.org/officeDocument/2006/relationships/hyperlink" Target="http://testplant.com/" TargetMode="External"/><Relationship Id="rId1082" Type="http://schemas.openxmlformats.org/officeDocument/2006/relationships/hyperlink" Target="http://hackerrank.com/" TargetMode="External"/><Relationship Id="rId1083" Type="http://schemas.openxmlformats.org/officeDocument/2006/relationships/hyperlink" Target="http://trustarc.com/" TargetMode="External"/><Relationship Id="rId1084" Type="http://schemas.openxmlformats.org/officeDocument/2006/relationships/hyperlink" Target="http://siriusdecisions.com/" TargetMode="External"/><Relationship Id="rId1085" Type="http://schemas.openxmlformats.org/officeDocument/2006/relationships/hyperlink" Target="http://certent.com/" TargetMode="External"/><Relationship Id="rId1086" Type="http://schemas.openxmlformats.org/officeDocument/2006/relationships/hyperlink" Target="http://fujitsu.com/" TargetMode="External"/><Relationship Id="rId1087" Type="http://schemas.openxmlformats.org/officeDocument/2006/relationships/hyperlink" Target="http://patron-ico.io/" TargetMode="External"/><Relationship Id="rId1088" Type="http://schemas.openxmlformats.org/officeDocument/2006/relationships/hyperlink" Target="http://foxitsoftware.com/" TargetMode="External"/><Relationship Id="rId1089" Type="http://schemas.openxmlformats.org/officeDocument/2006/relationships/hyperlink" Target="http://ibm.com/" TargetMode="External"/><Relationship Id="rId1864" Type="http://schemas.openxmlformats.org/officeDocument/2006/relationships/hyperlink" Target="http://zillowgroup.com/" TargetMode="External"/><Relationship Id="rId1865" Type="http://schemas.openxmlformats.org/officeDocument/2006/relationships/hyperlink" Target="http://avecto.com/" TargetMode="External"/><Relationship Id="rId1866" Type="http://schemas.openxmlformats.org/officeDocument/2006/relationships/hyperlink" Target="http://ge.com/" TargetMode="External"/><Relationship Id="rId1867" Type="http://schemas.openxmlformats.org/officeDocument/2006/relationships/hyperlink" Target="http://thetradedesk.com/" TargetMode="External"/><Relationship Id="rId1868" Type="http://schemas.openxmlformats.org/officeDocument/2006/relationships/hyperlink" Target="http://bloomberg.com/" TargetMode="External"/><Relationship Id="rId1869" Type="http://schemas.openxmlformats.org/officeDocument/2006/relationships/hyperlink" Target="http://clavax.com/" TargetMode="External"/><Relationship Id="rId2160" Type="http://schemas.openxmlformats.org/officeDocument/2006/relationships/hyperlink" Target="http://trintech.com/" TargetMode="External"/><Relationship Id="rId2161" Type="http://schemas.openxmlformats.org/officeDocument/2006/relationships/hyperlink" Target="http://trintech.com/" TargetMode="External"/><Relationship Id="rId2162" Type="http://schemas.openxmlformats.org/officeDocument/2006/relationships/hyperlink" Target="http://peopleadmin.com/" TargetMode="External"/><Relationship Id="rId2163" Type="http://schemas.openxmlformats.org/officeDocument/2006/relationships/hyperlink" Target="http://go2vanguard.com/" TargetMode="External"/><Relationship Id="rId2164" Type="http://schemas.openxmlformats.org/officeDocument/2006/relationships/hyperlink" Target="http://paramountequity.com/" TargetMode="External"/><Relationship Id="rId2165" Type="http://schemas.openxmlformats.org/officeDocument/2006/relationships/hyperlink" Target="http://plansource.com/" TargetMode="External"/><Relationship Id="rId2166" Type="http://schemas.openxmlformats.org/officeDocument/2006/relationships/hyperlink" Target="http://smartstream-stp.com/" TargetMode="External"/><Relationship Id="rId2167" Type="http://schemas.openxmlformats.org/officeDocument/2006/relationships/hyperlink" Target="http://hotschedules.com/" TargetMode="External"/><Relationship Id="rId2168" Type="http://schemas.openxmlformats.org/officeDocument/2006/relationships/hyperlink" Target="http://tracelink.com/" TargetMode="External"/><Relationship Id="rId2169" Type="http://schemas.openxmlformats.org/officeDocument/2006/relationships/hyperlink" Target="http://returnpath.com/" TargetMode="External"/><Relationship Id="rId2550" Type="http://schemas.openxmlformats.org/officeDocument/2006/relationships/hyperlink" Target="https://www.linkedin.com/pub/leela-srinivasan/1/832/b83" TargetMode="External"/><Relationship Id="rId2551" Type="http://schemas.openxmlformats.org/officeDocument/2006/relationships/hyperlink" Target="http://barracuda.com/" TargetMode="External"/><Relationship Id="rId2552" Type="http://schemas.openxmlformats.org/officeDocument/2006/relationships/hyperlink" Target="https://www.linkedin.com/pub/erin-hintz/0/439/a29" TargetMode="External"/><Relationship Id="rId2553" Type="http://schemas.openxmlformats.org/officeDocument/2006/relationships/hyperlink" Target="http://saife.io/" TargetMode="External"/><Relationship Id="rId2554" Type="http://schemas.openxmlformats.org/officeDocument/2006/relationships/hyperlink" Target="https://www.linkedin.com/pub/stuart-itkin/0/966/728" TargetMode="External"/><Relationship Id="rId2555" Type="http://schemas.openxmlformats.org/officeDocument/2006/relationships/hyperlink" Target="http://speirdigital.com/" TargetMode="External"/><Relationship Id="rId2556" Type="http://schemas.openxmlformats.org/officeDocument/2006/relationships/hyperlink" Target="https://www.linkedin.com/pub/jason-kimler/6/998/47b" TargetMode="External"/><Relationship Id="rId2557" Type="http://schemas.openxmlformats.org/officeDocument/2006/relationships/hyperlink" Target="http://mapd.com/" TargetMode="External"/><Relationship Id="rId2558" Type="http://schemas.openxmlformats.org/officeDocument/2006/relationships/hyperlink" Target="https://www.linkedin.com/pub/grant-halloran/0/605/7a1" TargetMode="External"/><Relationship Id="rId2559" Type="http://schemas.openxmlformats.org/officeDocument/2006/relationships/hyperlink" Target="http://voicera.com/" TargetMode="External"/><Relationship Id="rId610" Type="http://schemas.openxmlformats.org/officeDocument/2006/relationships/hyperlink" Target="http://verizonwireless.com/" TargetMode="External"/><Relationship Id="rId611" Type="http://schemas.openxmlformats.org/officeDocument/2006/relationships/hyperlink" Target="http://forhims.com/" TargetMode="External"/><Relationship Id="rId612" Type="http://schemas.openxmlformats.org/officeDocument/2006/relationships/hyperlink" Target="http://chariotsolutions.com/" TargetMode="External"/><Relationship Id="rId613" Type="http://schemas.openxmlformats.org/officeDocument/2006/relationships/hyperlink" Target="http://microsoft.com/" TargetMode="External"/><Relationship Id="rId614" Type="http://schemas.openxmlformats.org/officeDocument/2006/relationships/hyperlink" Target="http://crossfuze.com/" TargetMode="External"/><Relationship Id="rId615" Type="http://schemas.openxmlformats.org/officeDocument/2006/relationships/hyperlink" Target="http://octane.ai/" TargetMode="External"/><Relationship Id="rId616" Type="http://schemas.openxmlformats.org/officeDocument/2006/relationships/hyperlink" Target="http://permira.com/" TargetMode="External"/><Relationship Id="rId617" Type="http://schemas.openxmlformats.org/officeDocument/2006/relationships/hyperlink" Target="http://accenture.com/" TargetMode="External"/><Relationship Id="rId618" Type="http://schemas.openxmlformats.org/officeDocument/2006/relationships/hyperlink" Target="http://amazon.com/" TargetMode="External"/><Relationship Id="rId619" Type="http://schemas.openxmlformats.org/officeDocument/2006/relationships/hyperlink" Target="http://kareo.com/" TargetMode="External"/><Relationship Id="rId220" Type="http://schemas.openxmlformats.org/officeDocument/2006/relationships/hyperlink" Target="http://careerbuilder.com/" TargetMode="External"/><Relationship Id="rId221" Type="http://schemas.openxmlformats.org/officeDocument/2006/relationships/hyperlink" Target="http://cvent.com/" TargetMode="External"/><Relationship Id="rId222" Type="http://schemas.openxmlformats.org/officeDocument/2006/relationships/hyperlink" Target="http://silentcircle.com/" TargetMode="External"/><Relationship Id="rId223" Type="http://schemas.openxmlformats.org/officeDocument/2006/relationships/hyperlink" Target="http://blackducksoftware.com/" TargetMode="External"/><Relationship Id="rId224" Type="http://schemas.openxmlformats.org/officeDocument/2006/relationships/hyperlink" Target="http://redbox.com/" TargetMode="External"/><Relationship Id="rId225" Type="http://schemas.openxmlformats.org/officeDocument/2006/relationships/hyperlink" Target="http://golucid.co/" TargetMode="External"/><Relationship Id="rId226" Type="http://schemas.openxmlformats.org/officeDocument/2006/relationships/hyperlink" Target="http://axway.com/" TargetMode="External"/><Relationship Id="rId227" Type="http://schemas.openxmlformats.org/officeDocument/2006/relationships/hyperlink" Target="http://hirevue.com/" TargetMode="External"/><Relationship Id="rId228" Type="http://schemas.openxmlformats.org/officeDocument/2006/relationships/hyperlink" Target="http://mscdirect.com/" TargetMode="External"/><Relationship Id="rId229" Type="http://schemas.openxmlformats.org/officeDocument/2006/relationships/hyperlink" Target="http://jellyvision.com/" TargetMode="External"/><Relationship Id="rId1870" Type="http://schemas.openxmlformats.org/officeDocument/2006/relationships/hyperlink" Target="http://statista.com/" TargetMode="External"/><Relationship Id="rId1871" Type="http://schemas.openxmlformats.org/officeDocument/2006/relationships/hyperlink" Target="http://ct.org/" TargetMode="External"/><Relationship Id="rId1872" Type="http://schemas.openxmlformats.org/officeDocument/2006/relationships/hyperlink" Target="http://mailchimp.com/" TargetMode="External"/><Relationship Id="rId1873" Type="http://schemas.openxmlformats.org/officeDocument/2006/relationships/hyperlink" Target="http://sisfirst.com/" TargetMode="External"/><Relationship Id="rId1480" Type="http://schemas.openxmlformats.org/officeDocument/2006/relationships/hyperlink" Target="http://ibm.com/" TargetMode="External"/><Relationship Id="rId1481" Type="http://schemas.openxmlformats.org/officeDocument/2006/relationships/hyperlink" Target="http://modsquad.com/" TargetMode="External"/><Relationship Id="rId1482" Type="http://schemas.openxmlformats.org/officeDocument/2006/relationships/hyperlink" Target="http://kimbleapps.com/" TargetMode="External"/><Relationship Id="rId1483" Type="http://schemas.openxmlformats.org/officeDocument/2006/relationships/hyperlink" Target="http://surescripts.com/" TargetMode="External"/><Relationship Id="rId1484" Type="http://schemas.openxmlformats.org/officeDocument/2006/relationships/hyperlink" Target="http://intelitycorp.com/" TargetMode="External"/><Relationship Id="rId1485" Type="http://schemas.openxmlformats.org/officeDocument/2006/relationships/hyperlink" Target="http://memsql.com/" TargetMode="External"/><Relationship Id="rId1486" Type="http://schemas.openxmlformats.org/officeDocument/2006/relationships/hyperlink" Target="http://mwaintel.com/" TargetMode="External"/><Relationship Id="rId1487" Type="http://schemas.openxmlformats.org/officeDocument/2006/relationships/hyperlink" Target="http://plansource.com/" TargetMode="External"/><Relationship Id="rId1488" Type="http://schemas.openxmlformats.org/officeDocument/2006/relationships/hyperlink" Target="http://alteryx.com/" TargetMode="External"/><Relationship Id="rId1489" Type="http://schemas.openxmlformats.org/officeDocument/2006/relationships/hyperlink" Target="http://wcgclinical.com/" TargetMode="External"/><Relationship Id="rId1090" Type="http://schemas.openxmlformats.org/officeDocument/2006/relationships/hyperlink" Target="http://algolia.com/" TargetMode="External"/><Relationship Id="rId1091" Type="http://schemas.openxmlformats.org/officeDocument/2006/relationships/hyperlink" Target="http://shopography.com/" TargetMode="External"/><Relationship Id="rId1092" Type="http://schemas.openxmlformats.org/officeDocument/2006/relationships/hyperlink" Target="http://snowflake.net/" TargetMode="External"/><Relationship Id="rId1093" Type="http://schemas.openxmlformats.org/officeDocument/2006/relationships/hyperlink" Target="http://scentbird.com/" TargetMode="External"/><Relationship Id="rId1094" Type="http://schemas.openxmlformats.org/officeDocument/2006/relationships/hyperlink" Target="http://insightly.com/" TargetMode="External"/><Relationship Id="rId1095" Type="http://schemas.openxmlformats.org/officeDocument/2006/relationships/hyperlink" Target="http://retailmenot.com/" TargetMode="External"/><Relationship Id="rId1096" Type="http://schemas.openxmlformats.org/officeDocument/2006/relationships/hyperlink" Target="http://yadro.com/" TargetMode="External"/><Relationship Id="rId1097" Type="http://schemas.openxmlformats.org/officeDocument/2006/relationships/hyperlink" Target="http://wrike.com/" TargetMode="External"/><Relationship Id="rId1098" Type="http://schemas.openxmlformats.org/officeDocument/2006/relationships/hyperlink" Target="http://esri.com/" TargetMode="External"/><Relationship Id="rId1099" Type="http://schemas.openxmlformats.org/officeDocument/2006/relationships/hyperlink" Target="http://channeladvisor.com/" TargetMode="External"/><Relationship Id="rId1874" Type="http://schemas.openxmlformats.org/officeDocument/2006/relationships/hyperlink" Target="http://signpost.com/" TargetMode="External"/><Relationship Id="rId1875" Type="http://schemas.openxmlformats.org/officeDocument/2006/relationships/hyperlink" Target="http://onsolve.com/" TargetMode="External"/><Relationship Id="rId1876" Type="http://schemas.openxmlformats.org/officeDocument/2006/relationships/hyperlink" Target="http://cogint.com/" TargetMode="External"/><Relationship Id="rId1877" Type="http://schemas.openxmlformats.org/officeDocument/2006/relationships/hyperlink" Target="http://kinaxis.com/" TargetMode="External"/><Relationship Id="rId1878" Type="http://schemas.openxmlformats.org/officeDocument/2006/relationships/hyperlink" Target="http://verisys.com/" TargetMode="External"/><Relationship Id="rId1879" Type="http://schemas.openxmlformats.org/officeDocument/2006/relationships/hyperlink" Target="http://namely.com/" TargetMode="External"/><Relationship Id="rId2170" Type="http://schemas.openxmlformats.org/officeDocument/2006/relationships/hyperlink" Target="http://visier.com/" TargetMode="External"/><Relationship Id="rId2171" Type="http://schemas.openxmlformats.org/officeDocument/2006/relationships/hyperlink" Target="http://enablon.com/" TargetMode="External"/><Relationship Id="rId2172" Type="http://schemas.openxmlformats.org/officeDocument/2006/relationships/hyperlink" Target="http://edisonenergy.com/" TargetMode="External"/><Relationship Id="rId2173" Type="http://schemas.openxmlformats.org/officeDocument/2006/relationships/hyperlink" Target="http://hawkridgesys.com/" TargetMode="External"/><Relationship Id="rId2174" Type="http://schemas.openxmlformats.org/officeDocument/2006/relationships/hyperlink" Target="http://nexient.com/" TargetMode="External"/><Relationship Id="rId2175" Type="http://schemas.openxmlformats.org/officeDocument/2006/relationships/hyperlink" Target="http://changepoint.com/" TargetMode="External"/><Relationship Id="rId2176" Type="http://schemas.openxmlformats.org/officeDocument/2006/relationships/hyperlink" Target="http://vitac.com/" TargetMode="External"/><Relationship Id="rId2177" Type="http://schemas.openxmlformats.org/officeDocument/2006/relationships/hyperlink" Target="http://agdata.com/" TargetMode="External"/><Relationship Id="rId2178" Type="http://schemas.openxmlformats.org/officeDocument/2006/relationships/hyperlink" Target="http://exterro.com/" TargetMode="External"/><Relationship Id="rId2179" Type="http://schemas.openxmlformats.org/officeDocument/2006/relationships/hyperlink" Target="http://newgistics.com/" TargetMode="External"/><Relationship Id="rId2560" Type="http://schemas.openxmlformats.org/officeDocument/2006/relationships/hyperlink" Target="https://www.linkedin.com/pub/cory-treffiletti/8/746/340" TargetMode="External"/><Relationship Id="rId2561" Type="http://schemas.openxmlformats.org/officeDocument/2006/relationships/hyperlink" Target="http://rapidminer.com/" TargetMode="External"/><Relationship Id="rId2562" Type="http://schemas.openxmlformats.org/officeDocument/2006/relationships/hyperlink" Target="https://www.linkedin.com/pub/tom-wentworth/1/193/92" TargetMode="External"/><Relationship Id="rId2563" Type="http://schemas.openxmlformats.org/officeDocument/2006/relationships/hyperlink" Target="http://forbestechcouncil.com/" TargetMode="External"/><Relationship Id="rId2564" Type="http://schemas.openxmlformats.org/officeDocument/2006/relationships/hyperlink" Target="https://www.linkedin.com/pub/juliette-rizkallah/2/250/209" TargetMode="External"/><Relationship Id="rId2565" Type="http://schemas.openxmlformats.org/officeDocument/2006/relationships/hyperlink" Target="http://mesosphere.com/" TargetMode="External"/><Relationship Id="rId2566" Type="http://schemas.openxmlformats.org/officeDocument/2006/relationships/hyperlink" Target="https://www.linkedin.com/pub/peter-guagenti/0/265/264" TargetMode="External"/><Relationship Id="rId2567" Type="http://schemas.openxmlformats.org/officeDocument/2006/relationships/hyperlink" Target="http://crowdskout.com/" TargetMode="External"/><Relationship Id="rId2568" Type="http://schemas.openxmlformats.org/officeDocument/2006/relationships/hyperlink" Target="https://www.linkedin.com/pub/shana-glenzer/4/a74/b5" TargetMode="External"/><Relationship Id="rId2569" Type="http://schemas.openxmlformats.org/officeDocument/2006/relationships/hyperlink" Target="http://evergage.com/" TargetMode="External"/><Relationship Id="rId620" Type="http://schemas.openxmlformats.org/officeDocument/2006/relationships/hyperlink" Target="http://su.org/" TargetMode="External"/><Relationship Id="rId621" Type="http://schemas.openxmlformats.org/officeDocument/2006/relationships/hyperlink" Target="http://algolia.com/" TargetMode="External"/><Relationship Id="rId622" Type="http://schemas.openxmlformats.org/officeDocument/2006/relationships/hyperlink" Target="http://homedefenders.com/" TargetMode="External"/><Relationship Id="rId623" Type="http://schemas.openxmlformats.org/officeDocument/2006/relationships/hyperlink" Target="http://shoprunner.com/" TargetMode="External"/><Relationship Id="rId624" Type="http://schemas.openxmlformats.org/officeDocument/2006/relationships/hyperlink" Target="http://microsoft.com/" TargetMode="External"/><Relationship Id="rId625" Type="http://schemas.openxmlformats.org/officeDocument/2006/relationships/hyperlink" Target="http://banyan.com/" TargetMode="External"/><Relationship Id="rId626" Type="http://schemas.openxmlformats.org/officeDocument/2006/relationships/hyperlink" Target="http://lp.co/" TargetMode="External"/><Relationship Id="rId627" Type="http://schemas.openxmlformats.org/officeDocument/2006/relationships/hyperlink" Target="http://cannabase.io/" TargetMode="External"/><Relationship Id="rId628" Type="http://schemas.openxmlformats.org/officeDocument/2006/relationships/hyperlink" Target="http://topbots.com/" TargetMode="External"/><Relationship Id="rId629" Type="http://schemas.openxmlformats.org/officeDocument/2006/relationships/hyperlink" Target="http://consensys.net/" TargetMode="External"/><Relationship Id="rId230" Type="http://schemas.openxmlformats.org/officeDocument/2006/relationships/hyperlink" Target="http://tipalti.com/" TargetMode="External"/><Relationship Id="rId231" Type="http://schemas.openxmlformats.org/officeDocument/2006/relationships/hyperlink" Target="http://greatminds.org/" TargetMode="External"/><Relationship Id="rId232" Type="http://schemas.openxmlformats.org/officeDocument/2006/relationships/hyperlink" Target="http://springbot.com/" TargetMode="External"/><Relationship Id="rId233" Type="http://schemas.openxmlformats.org/officeDocument/2006/relationships/hyperlink" Target="http://avnet.com/" TargetMode="External"/><Relationship Id="rId234" Type="http://schemas.openxmlformats.org/officeDocument/2006/relationships/hyperlink" Target="http://commvault.com/" TargetMode="External"/><Relationship Id="rId235" Type="http://schemas.openxmlformats.org/officeDocument/2006/relationships/hyperlink" Target="http://ge.com/" TargetMode="External"/><Relationship Id="rId236" Type="http://schemas.openxmlformats.org/officeDocument/2006/relationships/hyperlink" Target="http://lls.org/" TargetMode="External"/><Relationship Id="rId237" Type="http://schemas.openxmlformats.org/officeDocument/2006/relationships/hyperlink" Target="http://cendyn.com/" TargetMode="External"/><Relationship Id="rId238" Type="http://schemas.openxmlformats.org/officeDocument/2006/relationships/hyperlink" Target="http://bit.ly/" TargetMode="External"/><Relationship Id="rId239" Type="http://schemas.openxmlformats.org/officeDocument/2006/relationships/hyperlink" Target="http://ingeniousmed.com/" TargetMode="External"/><Relationship Id="rId1880" Type="http://schemas.openxmlformats.org/officeDocument/2006/relationships/hyperlink" Target="http://lesolson.com/" TargetMode="External"/><Relationship Id="rId1881" Type="http://schemas.openxmlformats.org/officeDocument/2006/relationships/hyperlink" Target="http://stelligent.com/" TargetMode="External"/><Relationship Id="rId1882" Type="http://schemas.openxmlformats.org/officeDocument/2006/relationships/hyperlink" Target="http://squadex.com/" TargetMode="External"/><Relationship Id="rId1883" Type="http://schemas.openxmlformats.org/officeDocument/2006/relationships/hyperlink" Target="http://billtrust.com/" TargetMode="External"/><Relationship Id="rId1490" Type="http://schemas.openxmlformats.org/officeDocument/2006/relationships/hyperlink" Target="http://technatomy.com/" TargetMode="External"/><Relationship Id="rId1491" Type="http://schemas.openxmlformats.org/officeDocument/2006/relationships/hyperlink" Target="http://unitedwaydallas.org/" TargetMode="External"/><Relationship Id="rId1492" Type="http://schemas.openxmlformats.org/officeDocument/2006/relationships/hyperlink" Target="http://vonbriesen.com/" TargetMode="External"/><Relationship Id="rId1493" Type="http://schemas.openxmlformats.org/officeDocument/2006/relationships/hyperlink" Target="http://clavax.com/" TargetMode="External"/><Relationship Id="rId1494" Type="http://schemas.openxmlformats.org/officeDocument/2006/relationships/hyperlink" Target="http://hyland.com/" TargetMode="External"/><Relationship Id="rId1495" Type="http://schemas.openxmlformats.org/officeDocument/2006/relationships/hyperlink" Target="http://shopkick.com/" TargetMode="External"/><Relationship Id="rId1496" Type="http://schemas.openxmlformats.org/officeDocument/2006/relationships/hyperlink" Target="http://mapanything.com/" TargetMode="External"/><Relationship Id="rId1497" Type="http://schemas.openxmlformats.org/officeDocument/2006/relationships/hyperlink" Target="http://varmour.com/" TargetMode="External"/><Relationship Id="rId1498" Type="http://schemas.openxmlformats.org/officeDocument/2006/relationships/hyperlink" Target="http://everquote.com/" TargetMode="External"/><Relationship Id="rId1499" Type="http://schemas.openxmlformats.org/officeDocument/2006/relationships/hyperlink" Target="http://laaser911.com/" TargetMode="External"/><Relationship Id="rId1884" Type="http://schemas.openxmlformats.org/officeDocument/2006/relationships/hyperlink" Target="http://epicor.com/" TargetMode="External"/><Relationship Id="rId1885" Type="http://schemas.openxmlformats.org/officeDocument/2006/relationships/hyperlink" Target="http://videologygroup.com/" TargetMode="External"/><Relationship Id="rId1886" Type="http://schemas.openxmlformats.org/officeDocument/2006/relationships/hyperlink" Target="http://sellingsource.com/" TargetMode="External"/><Relationship Id="rId1887" Type="http://schemas.openxmlformats.org/officeDocument/2006/relationships/hyperlink" Target="http://corvil.com/" TargetMode="External"/><Relationship Id="rId1888" Type="http://schemas.openxmlformats.org/officeDocument/2006/relationships/hyperlink" Target="http://alegeus.com/" TargetMode="External"/><Relationship Id="rId1889" Type="http://schemas.openxmlformats.org/officeDocument/2006/relationships/hyperlink" Target="http://cisco.com/" TargetMode="External"/><Relationship Id="rId2180" Type="http://schemas.openxmlformats.org/officeDocument/2006/relationships/hyperlink" Target="http://eagleview.com/" TargetMode="External"/><Relationship Id="rId2181" Type="http://schemas.openxmlformats.org/officeDocument/2006/relationships/hyperlink" Target="http://hexagongeospatial.com/" TargetMode="External"/><Relationship Id="rId2182" Type="http://schemas.openxmlformats.org/officeDocument/2006/relationships/hyperlink" Target="http://zoomsystems.com/" TargetMode="External"/><Relationship Id="rId2183" Type="http://schemas.openxmlformats.org/officeDocument/2006/relationships/hyperlink" Target="http://skyward.com/" TargetMode="External"/><Relationship Id="rId2184" Type="http://schemas.openxmlformats.org/officeDocument/2006/relationships/hyperlink" Target="http://seismic.com/" TargetMode="External"/><Relationship Id="rId10" Type="http://schemas.openxmlformats.org/officeDocument/2006/relationships/hyperlink" Target="http://vapor.io/" TargetMode="External"/><Relationship Id="rId11" Type="http://schemas.openxmlformats.org/officeDocument/2006/relationships/hyperlink" Target="http://druva.com/" TargetMode="External"/><Relationship Id="rId12" Type="http://schemas.openxmlformats.org/officeDocument/2006/relationships/hyperlink" Target="http://pluralsight.com/" TargetMode="External"/><Relationship Id="rId13" Type="http://schemas.openxmlformats.org/officeDocument/2006/relationships/hyperlink" Target="http://receipt-bank.com/" TargetMode="External"/><Relationship Id="rId14" Type="http://schemas.openxmlformats.org/officeDocument/2006/relationships/hyperlink" Target="http://mozilla.org/" TargetMode="External"/><Relationship Id="rId15" Type="http://schemas.openxmlformats.org/officeDocument/2006/relationships/hyperlink" Target="http://magento.com/" TargetMode="External"/><Relationship Id="rId16" Type="http://schemas.openxmlformats.org/officeDocument/2006/relationships/hyperlink" Target="http://newrelic.com/" TargetMode="External"/><Relationship Id="rId17" Type="http://schemas.openxmlformats.org/officeDocument/2006/relationships/hyperlink" Target="http://instartlogic.com/" TargetMode="External"/><Relationship Id="rId18" Type="http://schemas.openxmlformats.org/officeDocument/2006/relationships/hyperlink" Target="http://broadsoft.com/" TargetMode="External"/><Relationship Id="rId19" Type="http://schemas.openxmlformats.org/officeDocument/2006/relationships/hyperlink" Target="http://id.me/" TargetMode="External"/><Relationship Id="rId2185" Type="http://schemas.openxmlformats.org/officeDocument/2006/relationships/hyperlink" Target="http://se2.com/" TargetMode="External"/><Relationship Id="rId2186" Type="http://schemas.openxmlformats.org/officeDocument/2006/relationships/hyperlink" Target="http://pdisoftware.com/" TargetMode="External"/><Relationship Id="rId2187" Type="http://schemas.openxmlformats.org/officeDocument/2006/relationships/hyperlink" Target="http://newsignature.com/" TargetMode="External"/><Relationship Id="rId2188" Type="http://schemas.openxmlformats.org/officeDocument/2006/relationships/hyperlink" Target="http://spherasolutions.com/" TargetMode="External"/><Relationship Id="rId2189" Type="http://schemas.openxmlformats.org/officeDocument/2006/relationships/hyperlink" Target="http://wheels.com/" TargetMode="External"/><Relationship Id="rId2570" Type="http://schemas.openxmlformats.org/officeDocument/2006/relationships/hyperlink" Target="https://www.linkedin.com/pub/andy-zimmerman/0/513/986" TargetMode="External"/><Relationship Id="rId2571" Type="http://schemas.openxmlformats.org/officeDocument/2006/relationships/hyperlink" Target="http://nextgenvp.com/" TargetMode="External"/><Relationship Id="rId2572" Type="http://schemas.openxmlformats.org/officeDocument/2006/relationships/hyperlink" Target="https://www.linkedin.com/pub/sara-spivey/1/229/867" TargetMode="External"/><Relationship Id="rId2573" Type="http://schemas.openxmlformats.org/officeDocument/2006/relationships/hyperlink" Target="http://aptean.com/" TargetMode="External"/><Relationship Id="rId2574" Type="http://schemas.openxmlformats.org/officeDocument/2006/relationships/hyperlink" Target="https://www.linkedin.com/pub/leo-tucker/0/b31/900" TargetMode="External"/><Relationship Id="rId2575" Type="http://schemas.openxmlformats.org/officeDocument/2006/relationships/hyperlink" Target="http://realtor.com/" TargetMode="External"/><Relationship Id="rId2576" Type="http://schemas.openxmlformats.org/officeDocument/2006/relationships/hyperlink" Target="http://realtor.com/" TargetMode="External"/><Relationship Id="rId2577" Type="http://schemas.openxmlformats.org/officeDocument/2006/relationships/hyperlink" Target="https://www.linkedin.com/pub/nate-johnson/0/bba/5ba" TargetMode="External"/><Relationship Id="rId2578" Type="http://schemas.openxmlformats.org/officeDocument/2006/relationships/hyperlink" Target="http://mdsol.com/" TargetMode="External"/><Relationship Id="rId2579" Type="http://schemas.openxmlformats.org/officeDocument/2006/relationships/hyperlink" Target="https://www.linkedin.com/pub/simon-mouyal/0/263/a1b" TargetMode="External"/><Relationship Id="rId630" Type="http://schemas.openxmlformats.org/officeDocument/2006/relationships/hyperlink" Target="http://intuit.com/" TargetMode="External"/><Relationship Id="rId631" Type="http://schemas.openxmlformats.org/officeDocument/2006/relationships/hyperlink" Target="http://billmo.com/" TargetMode="External"/><Relationship Id="rId632" Type="http://schemas.openxmlformats.org/officeDocument/2006/relationships/hyperlink" Target="http://dynamicsignal.com/" TargetMode="External"/><Relationship Id="rId633" Type="http://schemas.openxmlformats.org/officeDocument/2006/relationships/hyperlink" Target="http://virtru.com/" TargetMode="External"/><Relationship Id="rId634" Type="http://schemas.openxmlformats.org/officeDocument/2006/relationships/hyperlink" Target="http://navicure.com/" TargetMode="External"/><Relationship Id="rId635" Type="http://schemas.openxmlformats.org/officeDocument/2006/relationships/hyperlink" Target="http://crowdstrike.com/" TargetMode="External"/><Relationship Id="rId636" Type="http://schemas.openxmlformats.org/officeDocument/2006/relationships/hyperlink" Target="http://globallogic.com/" TargetMode="External"/><Relationship Id="rId637" Type="http://schemas.openxmlformats.org/officeDocument/2006/relationships/hyperlink" Target="http://cognizant.com/" TargetMode="External"/><Relationship Id="rId638" Type="http://schemas.openxmlformats.org/officeDocument/2006/relationships/hyperlink" Target="http://quantcast.com/" TargetMode="External"/><Relationship Id="rId639" Type="http://schemas.openxmlformats.org/officeDocument/2006/relationships/hyperlink" Target="http://workfront.com/" TargetMode="External"/><Relationship Id="rId240" Type="http://schemas.openxmlformats.org/officeDocument/2006/relationships/hyperlink" Target="http://techtarget.com/" TargetMode="External"/><Relationship Id="rId241" Type="http://schemas.openxmlformats.org/officeDocument/2006/relationships/hyperlink" Target="http://jdrf.org/" TargetMode="External"/><Relationship Id="rId242" Type="http://schemas.openxmlformats.org/officeDocument/2006/relationships/hyperlink" Target="http://neudesic.com/" TargetMode="External"/><Relationship Id="rId243" Type="http://schemas.openxmlformats.org/officeDocument/2006/relationships/hyperlink" Target="http://urjanet.com/" TargetMode="External"/><Relationship Id="rId244" Type="http://schemas.openxmlformats.org/officeDocument/2006/relationships/hyperlink" Target="http://softtek.com/" TargetMode="External"/><Relationship Id="rId245" Type="http://schemas.openxmlformats.org/officeDocument/2006/relationships/hyperlink" Target="http://lntinfotech.com/" TargetMode="External"/><Relationship Id="rId246" Type="http://schemas.openxmlformats.org/officeDocument/2006/relationships/hyperlink" Target="http://treasuredata.com/" TargetMode="External"/><Relationship Id="rId247" Type="http://schemas.openxmlformats.org/officeDocument/2006/relationships/hyperlink" Target="http://northwestern.edu/" TargetMode="External"/><Relationship Id="rId248" Type="http://schemas.openxmlformats.org/officeDocument/2006/relationships/hyperlink" Target="http://buildium.com/" TargetMode="External"/><Relationship Id="rId249" Type="http://schemas.openxmlformats.org/officeDocument/2006/relationships/hyperlink" Target="http://sociamonials.com/" TargetMode="External"/><Relationship Id="rId1890" Type="http://schemas.openxmlformats.org/officeDocument/2006/relationships/hyperlink" Target="http://greenskycredit.com/" TargetMode="External"/><Relationship Id="rId1891" Type="http://schemas.openxmlformats.org/officeDocument/2006/relationships/hyperlink" Target="http://plex.com/" TargetMode="External"/><Relationship Id="rId1892" Type="http://schemas.openxmlformats.org/officeDocument/2006/relationships/hyperlink" Target="http://forcam.com/" TargetMode="External"/><Relationship Id="rId1893" Type="http://schemas.openxmlformats.org/officeDocument/2006/relationships/hyperlink" Target="http://automatit.net/" TargetMode="External"/><Relationship Id="rId1894" Type="http://schemas.openxmlformats.org/officeDocument/2006/relationships/hyperlink" Target="http://jobvite.com/" TargetMode="External"/><Relationship Id="rId1895" Type="http://schemas.openxmlformats.org/officeDocument/2006/relationships/hyperlink" Target="http://dalet.com/" TargetMode="External"/><Relationship Id="rId1896" Type="http://schemas.openxmlformats.org/officeDocument/2006/relationships/hyperlink" Target="http://onestop.com/" TargetMode="External"/><Relationship Id="rId1897" Type="http://schemas.openxmlformats.org/officeDocument/2006/relationships/hyperlink" Target="http://indusa.com/" TargetMode="External"/><Relationship Id="rId1898" Type="http://schemas.openxmlformats.org/officeDocument/2006/relationships/hyperlink" Target="http://sdventures.com/" TargetMode="External"/><Relationship Id="rId1899" Type="http://schemas.openxmlformats.org/officeDocument/2006/relationships/hyperlink" Target="http://cyberark.com/" TargetMode="External"/><Relationship Id="rId2580" Type="http://schemas.openxmlformats.org/officeDocument/2006/relationships/hyperlink" Target="http://silentcircle.com/" TargetMode="External"/><Relationship Id="rId2581" Type="http://schemas.openxmlformats.org/officeDocument/2006/relationships/hyperlink" Target="https://www.linkedin.com/pub/joshua-konowe/0/99a/277" TargetMode="External"/><Relationship Id="rId2582" Type="http://schemas.openxmlformats.org/officeDocument/2006/relationships/hyperlink" Target="http://gamemine.com/" TargetMode="External"/><Relationship Id="rId2583" Type="http://schemas.openxmlformats.org/officeDocument/2006/relationships/hyperlink" Target="https://www.linkedin.com/pub/brian-davi/8/7b2/691" TargetMode="External"/><Relationship Id="rId2190" Type="http://schemas.openxmlformats.org/officeDocument/2006/relationships/hyperlink" Target="http://parkplacetechnologies.com/" TargetMode="External"/><Relationship Id="rId2191" Type="http://schemas.openxmlformats.org/officeDocument/2006/relationships/hyperlink" Target="http://merge.com/" TargetMode="External"/><Relationship Id="rId2192" Type="http://schemas.openxmlformats.org/officeDocument/2006/relationships/hyperlink" Target="http://inrix.com/" TargetMode="External"/><Relationship Id="rId2193" Type="http://schemas.openxmlformats.org/officeDocument/2006/relationships/hyperlink" Target="http://integralads.com/" TargetMode="External"/><Relationship Id="rId2194" Type="http://schemas.openxmlformats.org/officeDocument/2006/relationships/hyperlink" Target="http://essintial.com/" TargetMode="External"/><Relationship Id="rId2195" Type="http://schemas.openxmlformats.org/officeDocument/2006/relationships/hyperlink" Target="http://symphonytalent.com/" TargetMode="External"/><Relationship Id="rId2196" Type="http://schemas.openxmlformats.org/officeDocument/2006/relationships/hyperlink" Target="http://yext.com/" TargetMode="External"/><Relationship Id="rId20" Type="http://schemas.openxmlformats.org/officeDocument/2006/relationships/hyperlink" Target="http://id.me/" TargetMode="External"/><Relationship Id="rId21" Type="http://schemas.openxmlformats.org/officeDocument/2006/relationships/hyperlink" Target="http://thetileapp.com/" TargetMode="External"/><Relationship Id="rId22" Type="http://schemas.openxmlformats.org/officeDocument/2006/relationships/hyperlink" Target="http://visa.com/" TargetMode="External"/><Relationship Id="rId23" Type="http://schemas.openxmlformats.org/officeDocument/2006/relationships/hyperlink" Target="http://illusivenetworks.com/" TargetMode="External"/><Relationship Id="rId24" Type="http://schemas.openxmlformats.org/officeDocument/2006/relationships/hyperlink" Target="http://digitalshadows.com/" TargetMode="External"/><Relationship Id="rId25" Type="http://schemas.openxmlformats.org/officeDocument/2006/relationships/hyperlink" Target="http://avant.com/" TargetMode="External"/><Relationship Id="rId26" Type="http://schemas.openxmlformats.org/officeDocument/2006/relationships/hyperlink" Target="http://spredfast.com/" TargetMode="External"/><Relationship Id="rId27" Type="http://schemas.openxmlformats.org/officeDocument/2006/relationships/hyperlink" Target="http://generalassemb.ly/" TargetMode="External"/><Relationship Id="rId28" Type="http://schemas.openxmlformats.org/officeDocument/2006/relationships/hyperlink" Target="http://mintigo.com/" TargetMode="External"/><Relationship Id="rId29" Type="http://schemas.openxmlformats.org/officeDocument/2006/relationships/hyperlink" Target="http://veem.com/" TargetMode="External"/><Relationship Id="rId2197" Type="http://schemas.openxmlformats.org/officeDocument/2006/relationships/hyperlink" Target="http://wallick.com/" TargetMode="External"/><Relationship Id="rId2198" Type="http://schemas.openxmlformats.org/officeDocument/2006/relationships/hyperlink" Target="http://wideorbit.com/" TargetMode="External"/><Relationship Id="rId2199" Type="http://schemas.openxmlformats.org/officeDocument/2006/relationships/hyperlink" Target="http://harrisschoolsolutions.com/" TargetMode="External"/><Relationship Id="rId2584" Type="http://schemas.openxmlformats.org/officeDocument/2006/relationships/hyperlink" Target="https://www.linkedin.com/pub/reed-overfelt/2/a72/851" TargetMode="External"/><Relationship Id="rId2585" Type="http://schemas.openxmlformats.org/officeDocument/2006/relationships/hyperlink" Target="http://antidote.me/" TargetMode="External"/><Relationship Id="rId2586" Type="http://schemas.openxmlformats.org/officeDocument/2006/relationships/hyperlink" Target="http://antidote.me/" TargetMode="External"/><Relationship Id="rId2587" Type="http://schemas.openxmlformats.org/officeDocument/2006/relationships/hyperlink" Target="https://www.linkedin.com/pub/nicole-hayward/19/196/476" TargetMode="External"/><Relationship Id="rId2588" Type="http://schemas.openxmlformats.org/officeDocument/2006/relationships/hyperlink" Target="http://springbot.com/" TargetMode="External"/><Relationship Id="rId2589" Type="http://schemas.openxmlformats.org/officeDocument/2006/relationships/hyperlink" Target="https://www.linkedin.com/pub/erika-jolly-brookes/0/243/179" TargetMode="External"/><Relationship Id="rId1100" Type="http://schemas.openxmlformats.org/officeDocument/2006/relationships/hyperlink" Target="http://acquia.com/" TargetMode="External"/><Relationship Id="rId1101" Type="http://schemas.openxmlformats.org/officeDocument/2006/relationships/hyperlink" Target="http://skycure.com/" TargetMode="External"/><Relationship Id="rId1102" Type="http://schemas.openxmlformats.org/officeDocument/2006/relationships/hyperlink" Target="http://parsable.com/" TargetMode="External"/><Relationship Id="rId1103" Type="http://schemas.openxmlformats.org/officeDocument/2006/relationships/hyperlink" Target="http://peoplefluent.com/" TargetMode="External"/><Relationship Id="rId1104" Type="http://schemas.openxmlformats.org/officeDocument/2006/relationships/hyperlink" Target="http://ordergroove.com/" TargetMode="External"/><Relationship Id="rId1105" Type="http://schemas.openxmlformats.org/officeDocument/2006/relationships/hyperlink" Target="http://bandwidth.com/" TargetMode="External"/><Relationship Id="rId1106" Type="http://schemas.openxmlformats.org/officeDocument/2006/relationships/hyperlink" Target="http://ezdia.com/" TargetMode="External"/><Relationship Id="rId1107" Type="http://schemas.openxmlformats.org/officeDocument/2006/relationships/hyperlink" Target="http://conviva.com/" TargetMode="External"/><Relationship Id="rId1108" Type="http://schemas.openxmlformats.org/officeDocument/2006/relationships/hyperlink" Target="http://honeybook.com/" TargetMode="External"/><Relationship Id="rId1109" Type="http://schemas.openxmlformats.org/officeDocument/2006/relationships/hyperlink" Target="http://resilientsystems.com/" TargetMode="External"/><Relationship Id="rId640" Type="http://schemas.openxmlformats.org/officeDocument/2006/relationships/hyperlink" Target="http://sap.com/" TargetMode="External"/><Relationship Id="rId641" Type="http://schemas.openxmlformats.org/officeDocument/2006/relationships/hyperlink" Target="http://kuware.com/" TargetMode="External"/><Relationship Id="rId642" Type="http://schemas.openxmlformats.org/officeDocument/2006/relationships/hyperlink" Target="http://gooddata.com/" TargetMode="External"/><Relationship Id="rId643" Type="http://schemas.openxmlformats.org/officeDocument/2006/relationships/hyperlink" Target="http://lever.co/" TargetMode="External"/><Relationship Id="rId644" Type="http://schemas.openxmlformats.org/officeDocument/2006/relationships/hyperlink" Target="http://coalfire.com/" TargetMode="External"/><Relationship Id="rId645" Type="http://schemas.openxmlformats.org/officeDocument/2006/relationships/hyperlink" Target="http://rubrik.com/" TargetMode="External"/><Relationship Id="rId646" Type="http://schemas.openxmlformats.org/officeDocument/2006/relationships/hyperlink" Target="http://barracuda.com/" TargetMode="External"/><Relationship Id="rId647" Type="http://schemas.openxmlformats.org/officeDocument/2006/relationships/hyperlink" Target="http://netapp.com/" TargetMode="External"/><Relationship Id="rId648" Type="http://schemas.openxmlformats.org/officeDocument/2006/relationships/hyperlink" Target="http://freshdirect.com/" TargetMode="External"/><Relationship Id="rId649" Type="http://schemas.openxmlformats.org/officeDocument/2006/relationships/hyperlink" Target="http://purestorage.com/" TargetMode="External"/><Relationship Id="rId250" Type="http://schemas.openxmlformats.org/officeDocument/2006/relationships/hyperlink" Target="http://constellationr.com/" TargetMode="External"/><Relationship Id="rId251" Type="http://schemas.openxmlformats.org/officeDocument/2006/relationships/hyperlink" Target="http://reflektive.com/" TargetMode="External"/><Relationship Id="rId252" Type="http://schemas.openxmlformats.org/officeDocument/2006/relationships/hyperlink" Target="http://sprinklr.com/" TargetMode="External"/><Relationship Id="rId253" Type="http://schemas.openxmlformats.org/officeDocument/2006/relationships/hyperlink" Target="http://paycor.com/" TargetMode="External"/><Relationship Id="rId254" Type="http://schemas.openxmlformats.org/officeDocument/2006/relationships/hyperlink" Target="http://gitlab.com/" TargetMode="External"/><Relationship Id="rId255" Type="http://schemas.openxmlformats.org/officeDocument/2006/relationships/hyperlink" Target="http://ibm.com/" TargetMode="External"/><Relationship Id="rId256" Type="http://schemas.openxmlformats.org/officeDocument/2006/relationships/hyperlink" Target="http://aiqagency.com/" TargetMode="External"/><Relationship Id="rId257" Type="http://schemas.openxmlformats.org/officeDocument/2006/relationships/hyperlink" Target="http://endlessaisles.io/" TargetMode="External"/><Relationship Id="rId258" Type="http://schemas.openxmlformats.org/officeDocument/2006/relationships/hyperlink" Target="http://kenandy.com/" TargetMode="External"/><Relationship Id="rId259" Type="http://schemas.openxmlformats.org/officeDocument/2006/relationships/hyperlink" Target="http://duckcreek.com/" TargetMode="External"/><Relationship Id="rId2590" Type="http://schemas.openxmlformats.org/officeDocument/2006/relationships/hyperlink" Target="http://lexalytics.com/" TargetMode="External"/><Relationship Id="rId2591" Type="http://schemas.openxmlformats.org/officeDocument/2006/relationships/hyperlink" Target="https://www.linkedin.com/pub/seth-redmore/1/b52/975" TargetMode="External"/><Relationship Id="rId2592" Type="http://schemas.openxmlformats.org/officeDocument/2006/relationships/hyperlink" Target="http://applitools.com/" TargetMode="External"/><Relationship Id="rId2593" Type="http://schemas.openxmlformats.org/officeDocument/2006/relationships/hyperlink" Target="https://www.linkedin.com/pub/james-lamberti/0/78/a0a" TargetMode="External"/><Relationship Id="rId2594" Type="http://schemas.openxmlformats.org/officeDocument/2006/relationships/hyperlink" Target="http://urjanet.com/" TargetMode="External"/><Relationship Id="rId2595" Type="http://schemas.openxmlformats.org/officeDocument/2006/relationships/hyperlink" Target="https://www.linkedin.com/pub/sarah-arvin/0/7/b85" TargetMode="External"/><Relationship Id="rId2596" Type="http://schemas.openxmlformats.org/officeDocument/2006/relationships/hyperlink" Target="http://discountramps.com/" TargetMode="External"/><Relationship Id="rId2597" Type="http://schemas.openxmlformats.org/officeDocument/2006/relationships/hyperlink" Target="https://www.linkedin.com/pub/eric-grunewald/2/140/107" TargetMode="External"/><Relationship Id="rId2598" Type="http://schemas.openxmlformats.org/officeDocument/2006/relationships/hyperlink" Target="http://custora.com/" TargetMode="External"/><Relationship Id="rId2599" Type="http://schemas.openxmlformats.org/officeDocument/2006/relationships/hyperlink" Target="https://www.linkedin.com/pub/kevin-young/8/248/34b" TargetMode="External"/><Relationship Id="rId30" Type="http://schemas.openxmlformats.org/officeDocument/2006/relationships/hyperlink" Target="http://khanacademy.org/" TargetMode="External"/><Relationship Id="rId31" Type="http://schemas.openxmlformats.org/officeDocument/2006/relationships/hyperlink" Target="http://ow.ly/" TargetMode="External"/><Relationship Id="rId32" Type="http://schemas.openxmlformats.org/officeDocument/2006/relationships/hyperlink" Target="http://digitalguardian.com/" TargetMode="External"/><Relationship Id="rId33" Type="http://schemas.openxmlformats.org/officeDocument/2006/relationships/hyperlink" Target="http://coveo.com/" TargetMode="External"/><Relationship Id="rId34" Type="http://schemas.openxmlformats.org/officeDocument/2006/relationships/hyperlink" Target="http://genesys.com/" TargetMode="External"/><Relationship Id="rId35" Type="http://schemas.openxmlformats.org/officeDocument/2006/relationships/hyperlink" Target="http://netbase.com/" TargetMode="External"/><Relationship Id="rId36" Type="http://schemas.openxmlformats.org/officeDocument/2006/relationships/hyperlink" Target="http://perfectomobile.com/" TargetMode="External"/><Relationship Id="rId37" Type="http://schemas.openxmlformats.org/officeDocument/2006/relationships/hyperlink" Target="http://repairpal.com/" TargetMode="External"/><Relationship Id="rId38" Type="http://schemas.openxmlformats.org/officeDocument/2006/relationships/hyperlink" Target="http://magicjack.com/" TargetMode="External"/><Relationship Id="rId39" Type="http://schemas.openxmlformats.org/officeDocument/2006/relationships/hyperlink" Target="http://sightmachine.com/" TargetMode="External"/><Relationship Id="rId1500" Type="http://schemas.openxmlformats.org/officeDocument/2006/relationships/hyperlink" Target="http://boomi.com/" TargetMode="External"/><Relationship Id="rId1501" Type="http://schemas.openxmlformats.org/officeDocument/2006/relationships/hyperlink" Target="http://signals-analytics.com/" TargetMode="External"/><Relationship Id="rId1502" Type="http://schemas.openxmlformats.org/officeDocument/2006/relationships/hyperlink" Target="http://joinreal.com/" TargetMode="External"/><Relationship Id="rId1503" Type="http://schemas.openxmlformats.org/officeDocument/2006/relationships/hyperlink" Target="http://arrow.com/" TargetMode="External"/><Relationship Id="rId1110" Type="http://schemas.openxmlformats.org/officeDocument/2006/relationships/hyperlink" Target="http://cesco.com/" TargetMode="External"/><Relationship Id="rId1111" Type="http://schemas.openxmlformats.org/officeDocument/2006/relationships/hyperlink" Target="http://richrelevance.com/" TargetMode="External"/><Relationship Id="rId1112" Type="http://schemas.openxmlformats.org/officeDocument/2006/relationships/hyperlink" Target="http://cloudpassage.com/" TargetMode="External"/><Relationship Id="rId1113" Type="http://schemas.openxmlformats.org/officeDocument/2006/relationships/hyperlink" Target="http://sonatype.com/" TargetMode="External"/><Relationship Id="rId1114" Type="http://schemas.openxmlformats.org/officeDocument/2006/relationships/hyperlink" Target="http://kublr.com/" TargetMode="External"/><Relationship Id="rId1115" Type="http://schemas.openxmlformats.org/officeDocument/2006/relationships/hyperlink" Target="http://microsoft.com/" TargetMode="External"/><Relationship Id="rId1116" Type="http://schemas.openxmlformats.org/officeDocument/2006/relationships/hyperlink" Target="http://internetbrands.com/" TargetMode="External"/><Relationship Id="rId1117" Type="http://schemas.openxmlformats.org/officeDocument/2006/relationships/hyperlink" Target="http://doseplanner.com/" TargetMode="External"/><Relationship Id="rId1118" Type="http://schemas.openxmlformats.org/officeDocument/2006/relationships/hyperlink" Target="http://bottomline.com/" TargetMode="External"/><Relationship Id="rId1119" Type="http://schemas.openxmlformats.org/officeDocument/2006/relationships/hyperlink" Target="http://usu.edu/" TargetMode="External"/><Relationship Id="rId650" Type="http://schemas.openxmlformats.org/officeDocument/2006/relationships/hyperlink" Target="http://lendingtree.com/" TargetMode="External"/><Relationship Id="rId651" Type="http://schemas.openxmlformats.org/officeDocument/2006/relationships/hyperlink" Target="http://wipro.com/" TargetMode="External"/><Relationship Id="rId652" Type="http://schemas.openxmlformats.org/officeDocument/2006/relationships/hyperlink" Target="http://optanix.com/" TargetMode="External"/><Relationship Id="rId653" Type="http://schemas.openxmlformats.org/officeDocument/2006/relationships/hyperlink" Target="http://aall.in/" TargetMode="External"/><Relationship Id="rId654" Type="http://schemas.openxmlformats.org/officeDocument/2006/relationships/hyperlink" Target="http://amazon.com/" TargetMode="External"/><Relationship Id="rId655" Type="http://schemas.openxmlformats.org/officeDocument/2006/relationships/hyperlink" Target="http://extrahop.com/" TargetMode="External"/><Relationship Id="rId656" Type="http://schemas.openxmlformats.org/officeDocument/2006/relationships/hyperlink" Target="http://calix.com/" TargetMode="External"/><Relationship Id="rId657" Type="http://schemas.openxmlformats.org/officeDocument/2006/relationships/hyperlink" Target="http://tcs.com/" TargetMode="External"/><Relationship Id="rId658" Type="http://schemas.openxmlformats.org/officeDocument/2006/relationships/hyperlink" Target="http://axioma.com/" TargetMode="External"/><Relationship Id="rId659" Type="http://schemas.openxmlformats.org/officeDocument/2006/relationships/hyperlink" Target="http://quest-global.com/" TargetMode="External"/><Relationship Id="rId1504" Type="http://schemas.openxmlformats.org/officeDocument/2006/relationships/hyperlink" Target="http://ambrahealth.com/" TargetMode="External"/><Relationship Id="rId1505" Type="http://schemas.openxmlformats.org/officeDocument/2006/relationships/hyperlink" Target="http://skytap.com/" TargetMode="External"/><Relationship Id="rId1506" Type="http://schemas.openxmlformats.org/officeDocument/2006/relationships/hyperlink" Target="http://hobsons.com/" TargetMode="External"/><Relationship Id="rId1507" Type="http://schemas.openxmlformats.org/officeDocument/2006/relationships/hyperlink" Target="http://oklink.com/" TargetMode="External"/><Relationship Id="rId1508" Type="http://schemas.openxmlformats.org/officeDocument/2006/relationships/hyperlink" Target="http://sevone.com/" TargetMode="External"/><Relationship Id="rId1509" Type="http://schemas.openxmlformats.org/officeDocument/2006/relationships/hyperlink" Target="http://quartethealth.com/" TargetMode="External"/><Relationship Id="rId260" Type="http://schemas.openxmlformats.org/officeDocument/2006/relationships/hyperlink" Target="http://cloudvelox.com/" TargetMode="External"/><Relationship Id="rId261" Type="http://schemas.openxmlformats.org/officeDocument/2006/relationships/hyperlink" Target="http://morningstar.com/" TargetMode="External"/><Relationship Id="rId262" Type="http://schemas.openxmlformats.org/officeDocument/2006/relationships/hyperlink" Target="http://idg.com/" TargetMode="External"/><Relationship Id="rId263" Type="http://schemas.openxmlformats.org/officeDocument/2006/relationships/hyperlink" Target="http://unitedrentals.com/" TargetMode="External"/><Relationship Id="rId264" Type="http://schemas.openxmlformats.org/officeDocument/2006/relationships/hyperlink" Target="http://bannerhealth.com/" TargetMode="External"/><Relationship Id="rId265" Type="http://schemas.openxmlformats.org/officeDocument/2006/relationships/hyperlink" Target="http://teamsnap.com/" TargetMode="External"/><Relationship Id="rId266" Type="http://schemas.openxmlformats.org/officeDocument/2006/relationships/hyperlink" Target="http://geteverwise.com/" TargetMode="External"/><Relationship Id="rId267" Type="http://schemas.openxmlformats.org/officeDocument/2006/relationships/hyperlink" Target="http://reputation.com/" TargetMode="External"/><Relationship Id="rId268" Type="http://schemas.openxmlformats.org/officeDocument/2006/relationships/hyperlink" Target="http://reputation.com/" TargetMode="External"/><Relationship Id="rId269" Type="http://schemas.openxmlformats.org/officeDocument/2006/relationships/hyperlink" Target="http://pendo.io/" TargetMode="External"/><Relationship Id="rId40" Type="http://schemas.openxmlformats.org/officeDocument/2006/relationships/hyperlink" Target="http://g2crowd.com/" TargetMode="External"/><Relationship Id="rId41" Type="http://schemas.openxmlformats.org/officeDocument/2006/relationships/hyperlink" Target="http://google.com/" TargetMode="External"/><Relationship Id="rId42" Type="http://schemas.openxmlformats.org/officeDocument/2006/relationships/hyperlink" Target="http://dincloud.com/" TargetMode="External"/><Relationship Id="rId43" Type="http://schemas.openxmlformats.org/officeDocument/2006/relationships/hyperlink" Target="http://signiant.com/" TargetMode="External"/><Relationship Id="rId44" Type="http://schemas.openxmlformats.org/officeDocument/2006/relationships/hyperlink" Target="http://blackberry.com/" TargetMode="External"/><Relationship Id="rId45" Type="http://schemas.openxmlformats.org/officeDocument/2006/relationships/hyperlink" Target="http://ipswitch.com/" TargetMode="External"/><Relationship Id="rId46" Type="http://schemas.openxmlformats.org/officeDocument/2006/relationships/hyperlink" Target="http://placester.com/" TargetMode="External"/><Relationship Id="rId47" Type="http://schemas.openxmlformats.org/officeDocument/2006/relationships/hyperlink" Target="http://commissionsinc.com/" TargetMode="External"/><Relationship Id="rId48" Type="http://schemas.openxmlformats.org/officeDocument/2006/relationships/hyperlink" Target="http://concordiacollege.edu/" TargetMode="External"/><Relationship Id="rId49" Type="http://schemas.openxmlformats.org/officeDocument/2006/relationships/hyperlink" Target="http://ycombinator.com/" TargetMode="External"/><Relationship Id="rId1900" Type="http://schemas.openxmlformats.org/officeDocument/2006/relationships/hyperlink" Target="http://outsystems.com/" TargetMode="External"/><Relationship Id="rId1901" Type="http://schemas.openxmlformats.org/officeDocument/2006/relationships/hyperlink" Target="http://integral.com/" TargetMode="External"/><Relationship Id="rId1902" Type="http://schemas.openxmlformats.org/officeDocument/2006/relationships/hyperlink" Target="http://smartsheet.com/" TargetMode="External"/><Relationship Id="rId1903" Type="http://schemas.openxmlformats.org/officeDocument/2006/relationships/hyperlink" Target="http://construction.com/" TargetMode="External"/><Relationship Id="rId1510" Type="http://schemas.openxmlformats.org/officeDocument/2006/relationships/hyperlink" Target="http://overdrive.com/" TargetMode="External"/><Relationship Id="rId1511" Type="http://schemas.openxmlformats.org/officeDocument/2006/relationships/hyperlink" Target="http://kuebix.com/" TargetMode="External"/><Relationship Id="rId1512" Type="http://schemas.openxmlformats.org/officeDocument/2006/relationships/hyperlink" Target="http://zenreach.com/" TargetMode="External"/><Relationship Id="rId1513" Type="http://schemas.openxmlformats.org/officeDocument/2006/relationships/hyperlink" Target="http://everbridge.com/" TargetMode="External"/><Relationship Id="rId1120" Type="http://schemas.openxmlformats.org/officeDocument/2006/relationships/hyperlink" Target="http://google.com/" TargetMode="External"/><Relationship Id="rId1121" Type="http://schemas.openxmlformats.org/officeDocument/2006/relationships/hyperlink" Target="http://outpost24.com/" TargetMode="External"/><Relationship Id="rId1122" Type="http://schemas.openxmlformats.org/officeDocument/2006/relationships/hyperlink" Target="http://sdl.com/" TargetMode="External"/><Relationship Id="rId1123" Type="http://schemas.openxmlformats.org/officeDocument/2006/relationships/hyperlink" Target="http://yiblab.com/" TargetMode="External"/><Relationship Id="rId1124" Type="http://schemas.openxmlformats.org/officeDocument/2006/relationships/hyperlink" Target="http://vast.com/" TargetMode="External"/><Relationship Id="rId1125" Type="http://schemas.openxmlformats.org/officeDocument/2006/relationships/hyperlink" Target="http://vast.com/" TargetMode="External"/><Relationship Id="rId1126" Type="http://schemas.openxmlformats.org/officeDocument/2006/relationships/hyperlink" Target="http://instec-corp.com/" TargetMode="External"/><Relationship Id="rId1127" Type="http://schemas.openxmlformats.org/officeDocument/2006/relationships/hyperlink" Target="http://tangoanalytics.com/" TargetMode="External"/><Relationship Id="rId1128" Type="http://schemas.openxmlformats.org/officeDocument/2006/relationships/hyperlink" Target="http://clearhead.me/" TargetMode="External"/><Relationship Id="rId1129" Type="http://schemas.openxmlformats.org/officeDocument/2006/relationships/hyperlink" Target="http://customink.com/" TargetMode="External"/><Relationship Id="rId660" Type="http://schemas.openxmlformats.org/officeDocument/2006/relationships/hyperlink" Target="http://jivesoftware.com/" TargetMode="External"/><Relationship Id="rId661" Type="http://schemas.openxmlformats.org/officeDocument/2006/relationships/hyperlink" Target="http://socrata.com/" TargetMode="External"/><Relationship Id="rId662" Type="http://schemas.openxmlformats.org/officeDocument/2006/relationships/hyperlink" Target="http://alphaflightguru.com/" TargetMode="External"/><Relationship Id="rId663" Type="http://schemas.openxmlformats.org/officeDocument/2006/relationships/hyperlink" Target="http://wwwilliams.com/" TargetMode="External"/><Relationship Id="rId664" Type="http://schemas.openxmlformats.org/officeDocument/2006/relationships/hyperlink" Target="http://eutectix.com/" TargetMode="External"/><Relationship Id="rId665" Type="http://schemas.openxmlformats.org/officeDocument/2006/relationships/hyperlink" Target="http://sociusdigital.com/" TargetMode="External"/><Relationship Id="rId666" Type="http://schemas.openxmlformats.org/officeDocument/2006/relationships/hyperlink" Target="http://govbergwatches.com/" TargetMode="External"/><Relationship Id="rId667" Type="http://schemas.openxmlformats.org/officeDocument/2006/relationships/hyperlink" Target="http://credithuman.com/" TargetMode="External"/><Relationship Id="rId668" Type="http://schemas.openxmlformats.org/officeDocument/2006/relationships/hyperlink" Target="http://accenture.com/" TargetMode="External"/><Relationship Id="rId669" Type="http://schemas.openxmlformats.org/officeDocument/2006/relationships/hyperlink" Target="http://fixstream.com/" TargetMode="External"/><Relationship Id="rId1514" Type="http://schemas.openxmlformats.org/officeDocument/2006/relationships/hyperlink" Target="http://solimarsystems.com/" TargetMode="External"/><Relationship Id="rId1515" Type="http://schemas.openxmlformats.org/officeDocument/2006/relationships/hyperlink" Target="http://occasionbrands.com/" TargetMode="External"/><Relationship Id="rId1516" Type="http://schemas.openxmlformats.org/officeDocument/2006/relationships/hyperlink" Target="http://mesfire.com/" TargetMode="External"/><Relationship Id="rId1517" Type="http://schemas.openxmlformats.org/officeDocument/2006/relationships/hyperlink" Target="http://lytx.com/" TargetMode="External"/><Relationship Id="rId1518" Type="http://schemas.openxmlformats.org/officeDocument/2006/relationships/hyperlink" Target="http://ipswitch.com/" TargetMode="External"/><Relationship Id="rId1519" Type="http://schemas.openxmlformats.org/officeDocument/2006/relationships/hyperlink" Target="http://gainsight.com/" TargetMode="External"/><Relationship Id="rId270" Type="http://schemas.openxmlformats.org/officeDocument/2006/relationships/hyperlink" Target="http://pendo.io/" TargetMode="External"/><Relationship Id="rId271" Type="http://schemas.openxmlformats.org/officeDocument/2006/relationships/hyperlink" Target="http://happinessvc.com/" TargetMode="External"/><Relationship Id="rId272" Type="http://schemas.openxmlformats.org/officeDocument/2006/relationships/hyperlink" Target="http://saatvamattress.com/" TargetMode="External"/><Relationship Id="rId273" Type="http://schemas.openxmlformats.org/officeDocument/2006/relationships/hyperlink" Target="http://spoken.com/" TargetMode="External"/><Relationship Id="rId274" Type="http://schemas.openxmlformats.org/officeDocument/2006/relationships/hyperlink" Target="http://delphix.com/" TargetMode="External"/><Relationship Id="rId275" Type="http://schemas.openxmlformats.org/officeDocument/2006/relationships/hyperlink" Target="http://unifiedinbox.com/" TargetMode="External"/><Relationship Id="rId276" Type="http://schemas.openxmlformats.org/officeDocument/2006/relationships/hyperlink" Target="http://yubico.com/" TargetMode="External"/><Relationship Id="rId277" Type="http://schemas.openxmlformats.org/officeDocument/2006/relationships/hyperlink" Target="http://thecsmo.com/" TargetMode="External"/><Relationship Id="rId278" Type="http://schemas.openxmlformats.org/officeDocument/2006/relationships/hyperlink" Target="http://wizehive.com/" TargetMode="External"/><Relationship Id="rId279" Type="http://schemas.openxmlformats.org/officeDocument/2006/relationships/hyperlink" Target="http://gdpventure.com/" TargetMode="External"/><Relationship Id="rId1904" Type="http://schemas.openxmlformats.org/officeDocument/2006/relationships/hyperlink" Target="http://gainsight.com/" TargetMode="External"/><Relationship Id="rId1905" Type="http://schemas.openxmlformats.org/officeDocument/2006/relationships/hyperlink" Target="http://liveadmins.com/" TargetMode="External"/><Relationship Id="rId1906" Type="http://schemas.openxmlformats.org/officeDocument/2006/relationships/hyperlink" Target="http://chargepoint.com/" TargetMode="External"/><Relationship Id="rId1907" Type="http://schemas.openxmlformats.org/officeDocument/2006/relationships/hyperlink" Target="http://mdsol.com/" TargetMode="External"/><Relationship Id="rId1908" Type="http://schemas.openxmlformats.org/officeDocument/2006/relationships/hyperlink" Target="http://apttus.com/" TargetMode="External"/><Relationship Id="rId1909" Type="http://schemas.openxmlformats.org/officeDocument/2006/relationships/hyperlink" Target="http://open-xchange.com/" TargetMode="External"/><Relationship Id="rId2200" Type="http://schemas.openxmlformats.org/officeDocument/2006/relationships/hyperlink" Target="http://krowdmentor.com/" TargetMode="External"/><Relationship Id="rId2201" Type="http://schemas.openxmlformats.org/officeDocument/2006/relationships/hyperlink" Target="http://lendinghome.com/" TargetMode="External"/><Relationship Id="rId2202" Type="http://schemas.openxmlformats.org/officeDocument/2006/relationships/hyperlink" Target="http://good360.org/" TargetMode="External"/><Relationship Id="rId2203" Type="http://schemas.openxmlformats.org/officeDocument/2006/relationships/hyperlink" Target="http://magnitude.com/" TargetMode="External"/><Relationship Id="rId2204" Type="http://schemas.openxmlformats.org/officeDocument/2006/relationships/hyperlink" Target="http://4life.com/" TargetMode="External"/><Relationship Id="rId2205" Type="http://schemas.openxmlformats.org/officeDocument/2006/relationships/hyperlink" Target="http://highwinds.com/" TargetMode="External"/><Relationship Id="rId2206" Type="http://schemas.openxmlformats.org/officeDocument/2006/relationships/hyperlink" Target="http://rbmediaglobal.com/" TargetMode="External"/><Relationship Id="rId2207" Type="http://schemas.openxmlformats.org/officeDocument/2006/relationships/hyperlink" Target="http://ipipeline.com/" TargetMode="External"/><Relationship Id="rId2208" Type="http://schemas.openxmlformats.org/officeDocument/2006/relationships/hyperlink" Target="http://iseatz.com/" TargetMode="External"/><Relationship Id="rId2209" Type="http://schemas.openxmlformats.org/officeDocument/2006/relationships/hyperlink" Target="http://sageworks.com/" TargetMode="External"/><Relationship Id="rId50" Type="http://schemas.openxmlformats.org/officeDocument/2006/relationships/hyperlink" Target="http://obvious.ly/" TargetMode="External"/><Relationship Id="rId51" Type="http://schemas.openxmlformats.org/officeDocument/2006/relationships/hyperlink" Target="http://mademovement.com/" TargetMode="External"/><Relationship Id="rId52" Type="http://schemas.openxmlformats.org/officeDocument/2006/relationships/hyperlink" Target="http://socialtables.com/" TargetMode="External"/><Relationship Id="rId53" Type="http://schemas.openxmlformats.org/officeDocument/2006/relationships/hyperlink" Target="http://csl-us.com/" TargetMode="External"/><Relationship Id="rId54" Type="http://schemas.openxmlformats.org/officeDocument/2006/relationships/hyperlink" Target="http://coupa.com/" TargetMode="External"/><Relationship Id="rId55" Type="http://schemas.openxmlformats.org/officeDocument/2006/relationships/hyperlink" Target="http://skyhighnetworks.com/" TargetMode="External"/><Relationship Id="rId56" Type="http://schemas.openxmlformats.org/officeDocument/2006/relationships/hyperlink" Target="http://evernote.com/" TargetMode="External"/><Relationship Id="rId57" Type="http://schemas.openxmlformats.org/officeDocument/2006/relationships/hyperlink" Target="http://trade.io/" TargetMode="External"/><Relationship Id="rId58" Type="http://schemas.openxmlformats.org/officeDocument/2006/relationships/hyperlink" Target="http://trade.io/" TargetMode="External"/><Relationship Id="rId59" Type="http://schemas.openxmlformats.org/officeDocument/2006/relationships/hyperlink" Target="http://cybereason.com/" TargetMode="External"/><Relationship Id="rId1910" Type="http://schemas.openxmlformats.org/officeDocument/2006/relationships/hyperlink" Target="http://microsoft.com/" TargetMode="External"/><Relationship Id="rId1911" Type="http://schemas.openxmlformats.org/officeDocument/2006/relationships/hyperlink" Target="http://zoomin.tv/" TargetMode="External"/><Relationship Id="rId1912" Type="http://schemas.openxmlformats.org/officeDocument/2006/relationships/hyperlink" Target="http://zoomin.tv/" TargetMode="External"/><Relationship Id="rId1913" Type="http://schemas.openxmlformats.org/officeDocument/2006/relationships/hyperlink" Target="http://grubhub.com/" TargetMode="External"/><Relationship Id="rId1520" Type="http://schemas.openxmlformats.org/officeDocument/2006/relationships/hyperlink" Target="http://mongodb.com/" TargetMode="External"/><Relationship Id="rId1521" Type="http://schemas.openxmlformats.org/officeDocument/2006/relationships/hyperlink" Target="http://workfront.com/" TargetMode="External"/><Relationship Id="rId1522" Type="http://schemas.openxmlformats.org/officeDocument/2006/relationships/hyperlink" Target="http://rubrik.com/" TargetMode="External"/><Relationship Id="rId1523" Type="http://schemas.openxmlformats.org/officeDocument/2006/relationships/hyperlink" Target="http://druva.com/" TargetMode="External"/><Relationship Id="rId1130" Type="http://schemas.openxmlformats.org/officeDocument/2006/relationships/hyperlink" Target="http://exponenttechnologies.com/" TargetMode="External"/><Relationship Id="rId1131" Type="http://schemas.openxmlformats.org/officeDocument/2006/relationships/hyperlink" Target="http://isaca.org/" TargetMode="External"/><Relationship Id="rId1132" Type="http://schemas.openxmlformats.org/officeDocument/2006/relationships/hyperlink" Target="http://hillphoenix.com/" TargetMode="External"/><Relationship Id="rId1133" Type="http://schemas.openxmlformats.org/officeDocument/2006/relationships/hyperlink" Target="http://piio.co/" TargetMode="External"/><Relationship Id="rId1134" Type="http://schemas.openxmlformats.org/officeDocument/2006/relationships/hyperlink" Target="http://bisonclover.com/" TargetMode="External"/><Relationship Id="rId1135" Type="http://schemas.openxmlformats.org/officeDocument/2006/relationships/hyperlink" Target="http://adtalem.com/" TargetMode="External"/><Relationship Id="rId1136" Type="http://schemas.openxmlformats.org/officeDocument/2006/relationships/hyperlink" Target="http://bandlab.com/" TargetMode="External"/><Relationship Id="rId1137" Type="http://schemas.openxmlformats.org/officeDocument/2006/relationships/hyperlink" Target="http://mitel.com/" TargetMode="External"/><Relationship Id="rId1138" Type="http://schemas.openxmlformats.org/officeDocument/2006/relationships/hyperlink" Target="http://chargepoint.com/" TargetMode="External"/><Relationship Id="rId1139" Type="http://schemas.openxmlformats.org/officeDocument/2006/relationships/hyperlink" Target="http://magnetic.com/" TargetMode="External"/><Relationship Id="rId670" Type="http://schemas.openxmlformats.org/officeDocument/2006/relationships/hyperlink" Target="http://qasymphony.com/" TargetMode="External"/><Relationship Id="rId671" Type="http://schemas.openxmlformats.org/officeDocument/2006/relationships/hyperlink" Target="http://proservice.com/" TargetMode="External"/><Relationship Id="rId280" Type="http://schemas.openxmlformats.org/officeDocument/2006/relationships/hyperlink" Target="http://zimperium.com/" TargetMode="External"/><Relationship Id="rId281" Type="http://schemas.openxmlformats.org/officeDocument/2006/relationships/hyperlink" Target="http://iqpcexchange.com/" TargetMode="External"/><Relationship Id="rId282" Type="http://schemas.openxmlformats.org/officeDocument/2006/relationships/hyperlink" Target="http://lastline.com/" TargetMode="External"/><Relationship Id="rId283" Type="http://schemas.openxmlformats.org/officeDocument/2006/relationships/hyperlink" Target="http://visualiq.com/" TargetMode="External"/><Relationship Id="rId284" Type="http://schemas.openxmlformats.org/officeDocument/2006/relationships/hyperlink" Target="http://proficio.com/" TargetMode="External"/><Relationship Id="rId285" Type="http://schemas.openxmlformats.org/officeDocument/2006/relationships/hyperlink" Target="http://convercent.com/" TargetMode="External"/><Relationship Id="rId286" Type="http://schemas.openxmlformats.org/officeDocument/2006/relationships/hyperlink" Target="http://syspro.com/" TargetMode="External"/><Relationship Id="rId287" Type="http://schemas.openxmlformats.org/officeDocument/2006/relationships/hyperlink" Target="http://legalzoom.com/" TargetMode="External"/><Relationship Id="rId288" Type="http://schemas.openxmlformats.org/officeDocument/2006/relationships/hyperlink" Target="http://kony.com/" TargetMode="External"/><Relationship Id="rId289" Type="http://schemas.openxmlformats.org/officeDocument/2006/relationships/hyperlink" Target="http://bluvector.io/" TargetMode="External"/><Relationship Id="rId672" Type="http://schemas.openxmlformats.org/officeDocument/2006/relationships/hyperlink" Target="http://clari.com/" TargetMode="External"/><Relationship Id="rId673" Type="http://schemas.openxmlformats.org/officeDocument/2006/relationships/hyperlink" Target="http://calliduscloud.com/" TargetMode="External"/><Relationship Id="rId674" Type="http://schemas.openxmlformats.org/officeDocument/2006/relationships/hyperlink" Target="http://sharpusa.com/" TargetMode="External"/><Relationship Id="rId675" Type="http://schemas.openxmlformats.org/officeDocument/2006/relationships/hyperlink" Target="http://xtiri.com/" TargetMode="External"/><Relationship Id="rId676" Type="http://schemas.openxmlformats.org/officeDocument/2006/relationships/hyperlink" Target="http://telesign.com/" TargetMode="External"/><Relationship Id="rId677" Type="http://schemas.openxmlformats.org/officeDocument/2006/relationships/hyperlink" Target="http://brentwood.com/" TargetMode="External"/><Relationship Id="rId678" Type="http://schemas.openxmlformats.org/officeDocument/2006/relationships/hyperlink" Target="http://surveysampling.com/" TargetMode="External"/><Relationship Id="rId679" Type="http://schemas.openxmlformats.org/officeDocument/2006/relationships/hyperlink" Target="http://acrolinx.com/" TargetMode="External"/><Relationship Id="rId1524" Type="http://schemas.openxmlformats.org/officeDocument/2006/relationships/hyperlink" Target="http://golucid.co/" TargetMode="External"/><Relationship Id="rId1525" Type="http://schemas.openxmlformats.org/officeDocument/2006/relationships/hyperlink" Target="http://digitalguardian.com/" TargetMode="External"/><Relationship Id="rId1526" Type="http://schemas.openxmlformats.org/officeDocument/2006/relationships/hyperlink" Target="http://pluralsight.com/" TargetMode="External"/><Relationship Id="rId1527" Type="http://schemas.openxmlformats.org/officeDocument/2006/relationships/hyperlink" Target="http://anaplan.com/" TargetMode="External"/><Relationship Id="rId1528" Type="http://schemas.openxmlformats.org/officeDocument/2006/relationships/hyperlink" Target="http://quantcast.com/" TargetMode="External"/><Relationship Id="rId1529" Type="http://schemas.openxmlformats.org/officeDocument/2006/relationships/hyperlink" Target="http://newrelic.com/" TargetMode="External"/><Relationship Id="rId1914" Type="http://schemas.openxmlformats.org/officeDocument/2006/relationships/hyperlink" Target="http://cherwell.com/" TargetMode="External"/><Relationship Id="rId1915" Type="http://schemas.openxmlformats.org/officeDocument/2006/relationships/hyperlink" Target="http://liveramp.com/" TargetMode="External"/><Relationship Id="rId1916" Type="http://schemas.openxmlformats.org/officeDocument/2006/relationships/hyperlink" Target="http://microsoft.com/" TargetMode="External"/><Relationship Id="rId1917" Type="http://schemas.openxmlformats.org/officeDocument/2006/relationships/hyperlink" Target="http://harri.com/" TargetMode="External"/><Relationship Id="rId1918" Type="http://schemas.openxmlformats.org/officeDocument/2006/relationships/hyperlink" Target="http://expertsystem.com/" TargetMode="External"/><Relationship Id="rId1919" Type="http://schemas.openxmlformats.org/officeDocument/2006/relationships/hyperlink" Target="http://suse.com/" TargetMode="External"/><Relationship Id="rId2210" Type="http://schemas.openxmlformats.org/officeDocument/2006/relationships/hyperlink" Target="http://jamf.com/" TargetMode="External"/><Relationship Id="rId2211" Type="http://schemas.openxmlformats.org/officeDocument/2006/relationships/hyperlink" Target="http://restaurant.org/" TargetMode="External"/><Relationship Id="rId2212" Type="http://schemas.openxmlformats.org/officeDocument/2006/relationships/hyperlink" Target="http://cantatahealth.com/" TargetMode="External"/><Relationship Id="rId2213" Type="http://schemas.openxmlformats.org/officeDocument/2006/relationships/hyperlink" Target="http://mediamint.com/" TargetMode="External"/><Relationship Id="rId2214" Type="http://schemas.openxmlformats.org/officeDocument/2006/relationships/hyperlink" Target="http://quotient.com/" TargetMode="External"/><Relationship Id="rId2215" Type="http://schemas.openxmlformats.org/officeDocument/2006/relationships/hyperlink" Target="http://tradeshift.com/" TargetMode="External"/><Relationship Id="rId2216" Type="http://schemas.openxmlformats.org/officeDocument/2006/relationships/hyperlink" Target="http://cardtek.com/" TargetMode="External"/><Relationship Id="rId2217" Type="http://schemas.openxmlformats.org/officeDocument/2006/relationships/hyperlink" Target="http://anaplan.com/" TargetMode="External"/><Relationship Id="rId2218" Type="http://schemas.openxmlformats.org/officeDocument/2006/relationships/hyperlink" Target="http://newellbrands.com/" TargetMode="External"/><Relationship Id="rId2219" Type="http://schemas.openxmlformats.org/officeDocument/2006/relationships/hyperlink" Target="http://apexbit.ca/" TargetMode="External"/><Relationship Id="rId2600" Type="http://schemas.openxmlformats.org/officeDocument/2006/relationships/hyperlink" Target="http://extrahop.com/" TargetMode="External"/><Relationship Id="rId2601" Type="http://schemas.openxmlformats.org/officeDocument/2006/relationships/hyperlink" Target="https://www.linkedin.com/pub/bill-glenn/0/876/12a" TargetMode="External"/><Relationship Id="rId2602" Type="http://schemas.openxmlformats.org/officeDocument/2006/relationships/hyperlink" Target="http://alyce.com/" TargetMode="External"/><Relationship Id="rId2603" Type="http://schemas.openxmlformats.org/officeDocument/2006/relationships/hyperlink" Target="https://www.linkedin.com/pub/julie-zadow/6/583/90b" TargetMode="External"/><Relationship Id="rId2604" Type="http://schemas.openxmlformats.org/officeDocument/2006/relationships/hyperlink" Target="http://wasabi.com/" TargetMode="External"/><Relationship Id="rId2605" Type="http://schemas.openxmlformats.org/officeDocument/2006/relationships/hyperlink" Target="https://www.linkedin.com/pub/michael-welts/1/578/449" TargetMode="External"/><Relationship Id="rId2606" Type="http://schemas.openxmlformats.org/officeDocument/2006/relationships/hyperlink" Target="http://conversahealth.com/" TargetMode="External"/><Relationship Id="rId2607" Type="http://schemas.openxmlformats.org/officeDocument/2006/relationships/hyperlink" Target="https://www.linkedin.com/pub/christopher-chris-edwards/1/157/340" TargetMode="External"/><Relationship Id="rId2608" Type="http://schemas.openxmlformats.org/officeDocument/2006/relationships/hyperlink" Target="http://careerwaze.com/" TargetMode="External"/><Relationship Id="rId2609" Type="http://schemas.openxmlformats.org/officeDocument/2006/relationships/hyperlink" Target="https://www.linkedin.com/pub/jayati-sengupta/0/585/689" TargetMode="External"/><Relationship Id="rId60" Type="http://schemas.openxmlformats.org/officeDocument/2006/relationships/hyperlink" Target="http://markodojo.com/" TargetMode="External"/><Relationship Id="rId61" Type="http://schemas.openxmlformats.org/officeDocument/2006/relationships/hyperlink" Target="http://mindbodyonline.com/" TargetMode="External"/><Relationship Id="rId62" Type="http://schemas.openxmlformats.org/officeDocument/2006/relationships/hyperlink" Target="http://applause.com/" TargetMode="External"/><Relationship Id="rId63" Type="http://schemas.openxmlformats.org/officeDocument/2006/relationships/hyperlink" Target="http://ge.com/" TargetMode="External"/><Relationship Id="rId64" Type="http://schemas.openxmlformats.org/officeDocument/2006/relationships/hyperlink" Target="http://pamperedchef.com/" TargetMode="External"/><Relationship Id="rId65" Type="http://schemas.openxmlformats.org/officeDocument/2006/relationships/hyperlink" Target="http://nanonation.net/" TargetMode="External"/><Relationship Id="rId66" Type="http://schemas.openxmlformats.org/officeDocument/2006/relationships/hyperlink" Target="http://endurance.com/" TargetMode="External"/><Relationship Id="rId67" Type="http://schemas.openxmlformats.org/officeDocument/2006/relationships/hyperlink" Target="http://concur.com/" TargetMode="External"/><Relationship Id="rId68" Type="http://schemas.openxmlformats.org/officeDocument/2006/relationships/hyperlink" Target="http://idisciple.org/" TargetMode="External"/><Relationship Id="rId69" Type="http://schemas.openxmlformats.org/officeDocument/2006/relationships/hyperlink" Target="http://fluke.com/" TargetMode="External"/><Relationship Id="rId1920" Type="http://schemas.openxmlformats.org/officeDocument/2006/relationships/hyperlink" Target="http://zenreach.com/" TargetMode="External"/><Relationship Id="rId1921" Type="http://schemas.openxmlformats.org/officeDocument/2006/relationships/hyperlink" Target="http://fineos.com/" TargetMode="External"/><Relationship Id="rId1922" Type="http://schemas.openxmlformats.org/officeDocument/2006/relationships/hyperlink" Target="http://infusionsoft.com/" TargetMode="External"/><Relationship Id="rId1923" Type="http://schemas.openxmlformats.org/officeDocument/2006/relationships/hyperlink" Target="http://availity.com/" TargetMode="External"/><Relationship Id="rId1530" Type="http://schemas.openxmlformats.org/officeDocument/2006/relationships/hyperlink" Target="http://generalassemb.ly/" TargetMode="External"/><Relationship Id="rId1531" Type="http://schemas.openxmlformats.org/officeDocument/2006/relationships/hyperlink" Target="http://vapor.io/" TargetMode="External"/><Relationship Id="rId1532" Type="http://schemas.openxmlformats.org/officeDocument/2006/relationships/hyperlink" Target="http://avant.com/" TargetMode="External"/><Relationship Id="rId1533" Type="http://schemas.openxmlformats.org/officeDocument/2006/relationships/hyperlink" Target="http://ow.ly/" TargetMode="External"/><Relationship Id="rId1140" Type="http://schemas.openxmlformats.org/officeDocument/2006/relationships/hyperlink" Target="http://sap.com/" TargetMode="External"/><Relationship Id="rId1141" Type="http://schemas.openxmlformats.org/officeDocument/2006/relationships/hyperlink" Target="http://m10tek.com/" TargetMode="External"/><Relationship Id="rId1142" Type="http://schemas.openxmlformats.org/officeDocument/2006/relationships/hyperlink" Target="http://ultimatesoftware.com/" TargetMode="External"/><Relationship Id="rId1143" Type="http://schemas.openxmlformats.org/officeDocument/2006/relationships/hyperlink" Target="http://airforce.com/" TargetMode="External"/><Relationship Id="rId1144" Type="http://schemas.openxmlformats.org/officeDocument/2006/relationships/hyperlink" Target="http://cision.com/" TargetMode="External"/><Relationship Id="rId1145" Type="http://schemas.openxmlformats.org/officeDocument/2006/relationships/hyperlink" Target="http://pandora.com/" TargetMode="External"/><Relationship Id="rId1146" Type="http://schemas.openxmlformats.org/officeDocument/2006/relationships/hyperlink" Target="http://veeva.com/" TargetMode="External"/><Relationship Id="rId1147" Type="http://schemas.openxmlformats.org/officeDocument/2006/relationships/hyperlink" Target="http://sicpa.com/" TargetMode="External"/><Relationship Id="rId1148" Type="http://schemas.openxmlformats.org/officeDocument/2006/relationships/hyperlink" Target="http://compucom.com/" TargetMode="External"/><Relationship Id="rId1149" Type="http://schemas.openxmlformats.org/officeDocument/2006/relationships/hyperlink" Target="http://ibm.com/" TargetMode="External"/><Relationship Id="rId680" Type="http://schemas.openxmlformats.org/officeDocument/2006/relationships/hyperlink" Target="http://1800flowers.com/" TargetMode="External"/><Relationship Id="rId681" Type="http://schemas.openxmlformats.org/officeDocument/2006/relationships/hyperlink" Target="http://fluke.com/" TargetMode="External"/><Relationship Id="rId290" Type="http://schemas.openxmlformats.org/officeDocument/2006/relationships/hyperlink" Target="http://qstream.com/" TargetMode="External"/><Relationship Id="rId291" Type="http://schemas.openxmlformats.org/officeDocument/2006/relationships/hyperlink" Target="http://variety.com/" TargetMode="External"/><Relationship Id="rId292" Type="http://schemas.openxmlformats.org/officeDocument/2006/relationships/hyperlink" Target="http://getg5.com/" TargetMode="External"/><Relationship Id="rId293" Type="http://schemas.openxmlformats.org/officeDocument/2006/relationships/hyperlink" Target="http://catchpoint.com/" TargetMode="External"/><Relationship Id="rId294" Type="http://schemas.openxmlformats.org/officeDocument/2006/relationships/hyperlink" Target="http://visionsolutions.com/" TargetMode="External"/><Relationship Id="rId295" Type="http://schemas.openxmlformats.org/officeDocument/2006/relationships/hyperlink" Target="http://metalogix.com/" TargetMode="External"/><Relationship Id="rId296" Type="http://schemas.openxmlformats.org/officeDocument/2006/relationships/hyperlink" Target="http://enablon.com/" TargetMode="External"/><Relationship Id="rId297" Type="http://schemas.openxmlformats.org/officeDocument/2006/relationships/hyperlink" Target="http://gifttree.com/" TargetMode="External"/><Relationship Id="rId298" Type="http://schemas.openxmlformats.org/officeDocument/2006/relationships/hyperlink" Target="http://radware.com/" TargetMode="External"/><Relationship Id="rId299" Type="http://schemas.openxmlformats.org/officeDocument/2006/relationships/hyperlink" Target="http://nuance.com/" TargetMode="External"/><Relationship Id="rId682" Type="http://schemas.openxmlformats.org/officeDocument/2006/relationships/hyperlink" Target="http://rapid7.com/" TargetMode="External"/><Relationship Id="rId683" Type="http://schemas.openxmlformats.org/officeDocument/2006/relationships/hyperlink" Target="http://zenefits.com/" TargetMode="External"/><Relationship Id="rId684" Type="http://schemas.openxmlformats.org/officeDocument/2006/relationships/hyperlink" Target="http://skipio.com/" TargetMode="External"/><Relationship Id="rId685" Type="http://schemas.openxmlformats.org/officeDocument/2006/relationships/hyperlink" Target="http://tagetik.com/" TargetMode="External"/><Relationship Id="rId686" Type="http://schemas.openxmlformats.org/officeDocument/2006/relationships/hyperlink" Target="http://resonate.com/" TargetMode="External"/><Relationship Id="rId687" Type="http://schemas.openxmlformats.org/officeDocument/2006/relationships/hyperlink" Target="http://listentech.com/" TargetMode="External"/><Relationship Id="rId688" Type="http://schemas.openxmlformats.org/officeDocument/2006/relationships/hyperlink" Target="http://compuware.com/" TargetMode="External"/><Relationship Id="rId689" Type="http://schemas.openxmlformats.org/officeDocument/2006/relationships/hyperlink" Target="http://renegadespro.com/" TargetMode="External"/><Relationship Id="rId1534" Type="http://schemas.openxmlformats.org/officeDocument/2006/relationships/hyperlink" Target="http://spredfast.com/" TargetMode="External"/><Relationship Id="rId1535" Type="http://schemas.openxmlformats.org/officeDocument/2006/relationships/hyperlink" Target="http://receipt-bank.com/" TargetMode="External"/><Relationship Id="rId1536" Type="http://schemas.openxmlformats.org/officeDocument/2006/relationships/hyperlink" Target="http://gainsight.com/" TargetMode="External"/><Relationship Id="rId1537" Type="http://schemas.openxmlformats.org/officeDocument/2006/relationships/hyperlink" Target="http://magento.com/" TargetMode="External"/><Relationship Id="rId1538" Type="http://schemas.openxmlformats.org/officeDocument/2006/relationships/hyperlink" Target="http://reduxio.com/" TargetMode="External"/><Relationship Id="rId1539" Type="http://schemas.openxmlformats.org/officeDocument/2006/relationships/hyperlink" Target="http://mozilla.org/" TargetMode="External"/><Relationship Id="rId1924" Type="http://schemas.openxmlformats.org/officeDocument/2006/relationships/hyperlink" Target="http://softserveinc.com/" TargetMode="External"/><Relationship Id="rId1925" Type="http://schemas.openxmlformats.org/officeDocument/2006/relationships/hyperlink" Target="http://eventtracker.com/" TargetMode="External"/><Relationship Id="rId1926" Type="http://schemas.openxmlformats.org/officeDocument/2006/relationships/hyperlink" Target="http://truenorther.com/" TargetMode="External"/><Relationship Id="rId1927" Type="http://schemas.openxmlformats.org/officeDocument/2006/relationships/hyperlink" Target="http://sonataservices.com/" TargetMode="External"/><Relationship Id="rId1928" Type="http://schemas.openxmlformats.org/officeDocument/2006/relationships/hyperlink" Target="http://simpleviewinc.com/" TargetMode="External"/><Relationship Id="rId1929" Type="http://schemas.openxmlformats.org/officeDocument/2006/relationships/hyperlink" Target="http://agile-ft.com/" TargetMode="External"/><Relationship Id="rId2220" Type="http://schemas.openxmlformats.org/officeDocument/2006/relationships/hyperlink" Target="http://knowledgent.com/" TargetMode="External"/><Relationship Id="rId2221" Type="http://schemas.openxmlformats.org/officeDocument/2006/relationships/hyperlink" Target="http://prismhr.com/" TargetMode="External"/><Relationship Id="rId2222" Type="http://schemas.openxmlformats.org/officeDocument/2006/relationships/hyperlink" Target="http://kaminario.com/" TargetMode="External"/><Relationship Id="rId2223" Type="http://schemas.openxmlformats.org/officeDocument/2006/relationships/hyperlink" Target="http://daxko.com/" TargetMode="External"/><Relationship Id="rId2224" Type="http://schemas.openxmlformats.org/officeDocument/2006/relationships/hyperlink" Target="http://zeroturnaround.com/" TargetMode="External"/><Relationship Id="rId2225" Type="http://schemas.openxmlformats.org/officeDocument/2006/relationships/hyperlink" Target="http://diligent.com/" TargetMode="External"/><Relationship Id="rId2226" Type="http://schemas.openxmlformats.org/officeDocument/2006/relationships/hyperlink" Target="http://marchnetworks.com/" TargetMode="External"/><Relationship Id="rId2227" Type="http://schemas.openxmlformats.org/officeDocument/2006/relationships/hyperlink" Target="http://cocc.com/" TargetMode="External"/><Relationship Id="rId2228" Type="http://schemas.openxmlformats.org/officeDocument/2006/relationships/hyperlink" Target="http://mozilla.org/" TargetMode="External"/><Relationship Id="rId2229" Type="http://schemas.openxmlformats.org/officeDocument/2006/relationships/hyperlink" Target="http://metasource.com/" TargetMode="External"/><Relationship Id="rId2610" Type="http://schemas.openxmlformats.org/officeDocument/2006/relationships/hyperlink" Target="http://spot.im/" TargetMode="External"/><Relationship Id="rId2611" Type="http://schemas.openxmlformats.org/officeDocument/2006/relationships/hyperlink" Target="http://spot.im/" TargetMode="External"/><Relationship Id="rId2612" Type="http://schemas.openxmlformats.org/officeDocument/2006/relationships/hyperlink" Target="https://www.linkedin.com/pub/robert-o-kulewicz/0/9a9/7a" TargetMode="External"/><Relationship Id="rId2613" Type="http://schemas.openxmlformats.org/officeDocument/2006/relationships/hyperlink" Target="http://17hats.com/" TargetMode="External"/><Relationship Id="rId2614" Type="http://schemas.openxmlformats.org/officeDocument/2006/relationships/hyperlink" Target="https://www.linkedin.com/pub/alan-edgett/2/529/87b" TargetMode="External"/><Relationship Id="rId2615" Type="http://schemas.openxmlformats.org/officeDocument/2006/relationships/hyperlink" Target="http://lumapartners.com/" TargetMode="External"/><Relationship Id="rId2616" Type="http://schemas.openxmlformats.org/officeDocument/2006/relationships/hyperlink" Target="https://www.linkedin.com/pub/gayle-meyers/0/3a2/282" TargetMode="External"/><Relationship Id="rId2617" Type="http://schemas.openxmlformats.org/officeDocument/2006/relationships/hyperlink" Target="http://gardenstateloans.com/" TargetMode="External"/><Relationship Id="rId2618" Type="http://schemas.openxmlformats.org/officeDocument/2006/relationships/hyperlink" Target="https://www.linkedin.com/pub/steven-weitzman/8/196/778" TargetMode="External"/><Relationship Id="rId2619" Type="http://schemas.openxmlformats.org/officeDocument/2006/relationships/hyperlink" Target="http://prismamedia.com/" TargetMode="External"/><Relationship Id="rId70" Type="http://schemas.openxmlformats.org/officeDocument/2006/relationships/hyperlink" Target="http://improbable.io/" TargetMode="External"/><Relationship Id="rId71" Type="http://schemas.openxmlformats.org/officeDocument/2006/relationships/hyperlink" Target="http://newstore.com/" TargetMode="External"/><Relationship Id="rId72" Type="http://schemas.openxmlformats.org/officeDocument/2006/relationships/hyperlink" Target="http://verizonwireless.com/" TargetMode="External"/><Relationship Id="rId73" Type="http://schemas.openxmlformats.org/officeDocument/2006/relationships/hyperlink" Target="http://forhims.com/" TargetMode="External"/><Relationship Id="rId74" Type="http://schemas.openxmlformats.org/officeDocument/2006/relationships/hyperlink" Target="http://chariotsolutions.com/" TargetMode="External"/><Relationship Id="rId75" Type="http://schemas.openxmlformats.org/officeDocument/2006/relationships/hyperlink" Target="http://microsoft.com/" TargetMode="External"/><Relationship Id="rId76" Type="http://schemas.openxmlformats.org/officeDocument/2006/relationships/hyperlink" Target="http://crossfuze.com/" TargetMode="External"/><Relationship Id="rId77" Type="http://schemas.openxmlformats.org/officeDocument/2006/relationships/hyperlink" Target="http://octane.ai/" TargetMode="External"/><Relationship Id="rId78" Type="http://schemas.openxmlformats.org/officeDocument/2006/relationships/hyperlink" Target="http://permira.com/" TargetMode="External"/><Relationship Id="rId79" Type="http://schemas.openxmlformats.org/officeDocument/2006/relationships/hyperlink" Target="http://accenture.com/" TargetMode="External"/><Relationship Id="rId1930" Type="http://schemas.openxmlformats.org/officeDocument/2006/relationships/hyperlink" Target="http://lynn.edu/" TargetMode="External"/><Relationship Id="rId1931" Type="http://schemas.openxmlformats.org/officeDocument/2006/relationships/hyperlink" Target="http://semrush.com/" TargetMode="External"/><Relationship Id="rId1932" Type="http://schemas.openxmlformats.org/officeDocument/2006/relationships/hyperlink" Target="http://fuze.com/" TargetMode="External"/><Relationship Id="rId1933" Type="http://schemas.openxmlformats.org/officeDocument/2006/relationships/hyperlink" Target="http://kabbage.com/" TargetMode="External"/><Relationship Id="rId1540" Type="http://schemas.openxmlformats.org/officeDocument/2006/relationships/hyperlink" Target="http://achievers.com/" TargetMode="External"/><Relationship Id="rId1541" Type="http://schemas.openxmlformats.org/officeDocument/2006/relationships/hyperlink" Target="http://aryaka.com/" TargetMode="External"/><Relationship Id="rId1542" Type="http://schemas.openxmlformats.org/officeDocument/2006/relationships/hyperlink" Target="http://illusivenetworks.com/" TargetMode="External"/><Relationship Id="rId1543" Type="http://schemas.openxmlformats.org/officeDocument/2006/relationships/hyperlink" Target="http://spoken.com/" TargetMode="External"/><Relationship Id="rId1150" Type="http://schemas.openxmlformats.org/officeDocument/2006/relationships/hyperlink" Target="http://oath.com/" TargetMode="External"/><Relationship Id="rId1151" Type="http://schemas.openxmlformats.org/officeDocument/2006/relationships/hyperlink" Target="http://nutanix.com/" TargetMode="External"/><Relationship Id="rId1152" Type="http://schemas.openxmlformats.org/officeDocument/2006/relationships/hyperlink" Target="http://avecto.com/" TargetMode="External"/><Relationship Id="rId1153" Type="http://schemas.openxmlformats.org/officeDocument/2006/relationships/hyperlink" Target="http://floqast.com/" TargetMode="External"/><Relationship Id="rId1154" Type="http://schemas.openxmlformats.org/officeDocument/2006/relationships/hyperlink" Target="http://landesk.com/" TargetMode="External"/><Relationship Id="rId1155" Type="http://schemas.openxmlformats.org/officeDocument/2006/relationships/hyperlink" Target="http://mailchimp.com/" TargetMode="External"/><Relationship Id="rId1156" Type="http://schemas.openxmlformats.org/officeDocument/2006/relationships/hyperlink" Target="http://jda.com/" TargetMode="External"/><Relationship Id="rId1157" Type="http://schemas.openxmlformats.org/officeDocument/2006/relationships/hyperlink" Target="http://hitachivantara.com/" TargetMode="External"/><Relationship Id="rId1158" Type="http://schemas.openxmlformats.org/officeDocument/2006/relationships/hyperlink" Target="http://maritzcx.com/" TargetMode="External"/><Relationship Id="rId1159" Type="http://schemas.openxmlformats.org/officeDocument/2006/relationships/hyperlink" Target="http://omnitracs.com/" TargetMode="External"/><Relationship Id="rId690" Type="http://schemas.openxmlformats.org/officeDocument/2006/relationships/hyperlink" Target="http://cirruspath.com/" TargetMode="External"/><Relationship Id="rId691" Type="http://schemas.openxmlformats.org/officeDocument/2006/relationships/hyperlink" Target="http://techmarclabs.com/" TargetMode="External"/><Relationship Id="rId692" Type="http://schemas.openxmlformats.org/officeDocument/2006/relationships/hyperlink" Target="http://theunrivaled.com/" TargetMode="External"/><Relationship Id="rId693" Type="http://schemas.openxmlformats.org/officeDocument/2006/relationships/hyperlink" Target="http://yotpo.com/" TargetMode="External"/><Relationship Id="rId694" Type="http://schemas.openxmlformats.org/officeDocument/2006/relationships/hyperlink" Target="http://worldpantry.com/" TargetMode="External"/><Relationship Id="rId695" Type="http://schemas.openxmlformats.org/officeDocument/2006/relationships/hyperlink" Target="http://worldpantry.com/" TargetMode="External"/><Relationship Id="rId696" Type="http://schemas.openxmlformats.org/officeDocument/2006/relationships/hyperlink" Target="http://digitalwest.com/" TargetMode="External"/><Relationship Id="rId697" Type="http://schemas.openxmlformats.org/officeDocument/2006/relationships/hyperlink" Target="http://prowesscorp.com/" TargetMode="External"/><Relationship Id="rId698" Type="http://schemas.openxmlformats.org/officeDocument/2006/relationships/hyperlink" Target="http://vidyard.com/" TargetMode="External"/><Relationship Id="rId699" Type="http://schemas.openxmlformats.org/officeDocument/2006/relationships/hyperlink" Target="http://aspireonline.com/" TargetMode="External"/><Relationship Id="rId1544" Type="http://schemas.openxmlformats.org/officeDocument/2006/relationships/hyperlink" Target="http://snowflake.net/" TargetMode="External"/><Relationship Id="rId1545" Type="http://schemas.openxmlformats.org/officeDocument/2006/relationships/hyperlink" Target="http://the-mcorp.com/" TargetMode="External"/><Relationship Id="rId1546" Type="http://schemas.openxmlformats.org/officeDocument/2006/relationships/hyperlink" Target="http://stripe.com/" TargetMode="External"/><Relationship Id="rId1547" Type="http://schemas.openxmlformats.org/officeDocument/2006/relationships/hyperlink" Target="http://axioma.com/" TargetMode="External"/><Relationship Id="rId1548" Type="http://schemas.openxmlformats.org/officeDocument/2006/relationships/hyperlink" Target="http://lendingtree.com/" TargetMode="External"/><Relationship Id="rId1549" Type="http://schemas.openxmlformats.org/officeDocument/2006/relationships/hyperlink" Target="http://rocket-internet.com/" TargetMode="External"/><Relationship Id="rId1934" Type="http://schemas.openxmlformats.org/officeDocument/2006/relationships/hyperlink" Target="http://carbonblack.com/" TargetMode="External"/><Relationship Id="rId1935" Type="http://schemas.openxmlformats.org/officeDocument/2006/relationships/hyperlink" Target="http://looker.com/" TargetMode="External"/><Relationship Id="rId1936" Type="http://schemas.openxmlformats.org/officeDocument/2006/relationships/hyperlink" Target="http://coupa.com/" TargetMode="External"/><Relationship Id="rId1937" Type="http://schemas.openxmlformats.org/officeDocument/2006/relationships/hyperlink" Target="http://appdynamics.com/" TargetMode="External"/><Relationship Id="rId1938" Type="http://schemas.openxmlformats.org/officeDocument/2006/relationships/hyperlink" Target="http://armor.com/" TargetMode="External"/><Relationship Id="rId1939" Type="http://schemas.openxmlformats.org/officeDocument/2006/relationships/hyperlink" Target="http://sumologic.com/" TargetMode="External"/><Relationship Id="rId2230" Type="http://schemas.openxmlformats.org/officeDocument/2006/relationships/hyperlink" Target="http://directpathhealth.com/" TargetMode="External"/><Relationship Id="rId2231" Type="http://schemas.openxmlformats.org/officeDocument/2006/relationships/hyperlink" Target="http://entercoms.com/" TargetMode="External"/><Relationship Id="rId2232" Type="http://schemas.openxmlformats.org/officeDocument/2006/relationships/hyperlink" Target="http://attain.com/" TargetMode="External"/><Relationship Id="rId2233" Type="http://schemas.openxmlformats.org/officeDocument/2006/relationships/hyperlink" Target="http://netsurion.com/" TargetMode="External"/><Relationship Id="rId2234" Type="http://schemas.openxmlformats.org/officeDocument/2006/relationships/hyperlink" Target="http://seetickets.com/" TargetMode="External"/><Relationship Id="rId2235" Type="http://schemas.openxmlformats.org/officeDocument/2006/relationships/hyperlink" Target="http://eatstreet.com/" TargetMode="External"/><Relationship Id="rId2236" Type="http://schemas.openxmlformats.org/officeDocument/2006/relationships/hyperlink" Target="http://intellectualventures.com/" TargetMode="External"/><Relationship Id="rId2237" Type="http://schemas.openxmlformats.org/officeDocument/2006/relationships/hyperlink" Target="http://saba.com/" TargetMode="External"/><Relationship Id="rId2238" Type="http://schemas.openxmlformats.org/officeDocument/2006/relationships/hyperlink" Target="http://newscycle.com/" TargetMode="External"/><Relationship Id="rId2239" Type="http://schemas.openxmlformats.org/officeDocument/2006/relationships/hyperlink" Target="http://ingeniousmed.com/" TargetMode="External"/><Relationship Id="rId2620" Type="http://schemas.openxmlformats.org/officeDocument/2006/relationships/hyperlink" Target="https://www.linkedin.com/pub/david-berrebi/0/292/763" TargetMode="External"/><Relationship Id="rId2621" Type="http://schemas.openxmlformats.org/officeDocument/2006/relationships/hyperlink" Target="http://schoolcnxt.com/" TargetMode="External"/><Relationship Id="rId2622" Type="http://schemas.openxmlformats.org/officeDocument/2006/relationships/hyperlink" Target="https://www.linkedin.com/pub/matt-hausmann/0/75/48b" TargetMode="External"/><Relationship Id="rId2623" Type="http://schemas.openxmlformats.org/officeDocument/2006/relationships/hyperlink" Target="http://sociusdigital.com/" TargetMode="External"/><Relationship Id="rId2624" Type="http://schemas.openxmlformats.org/officeDocument/2006/relationships/hyperlink" Target="https://www.linkedin.com/pub/ernesto-gonz%C3%A1lez-torres-mba/9/b06/84a" TargetMode="External"/><Relationship Id="rId2625" Type="http://schemas.openxmlformats.org/officeDocument/2006/relationships/hyperlink" Target="http://skygenusa.com/" TargetMode="External"/><Relationship Id="rId2626" Type="http://schemas.openxmlformats.org/officeDocument/2006/relationships/hyperlink" Target="https://www.linkedin.com/pub/linda-bernier/1/907/a37" TargetMode="External"/><Relationship Id="rId2627" Type="http://schemas.openxmlformats.org/officeDocument/2006/relationships/hyperlink" Target="http://allgress.com/" TargetMode="External"/><Relationship Id="rId2628" Type="http://schemas.openxmlformats.org/officeDocument/2006/relationships/hyperlink" Target="https://www.linkedin.com/pub/jeff-kushner/0/223/56a" TargetMode="External"/><Relationship Id="rId2629" Type="http://schemas.openxmlformats.org/officeDocument/2006/relationships/hyperlink" Target="http://northwestern.edu/" TargetMode="External"/><Relationship Id="rId80" Type="http://schemas.openxmlformats.org/officeDocument/2006/relationships/hyperlink" Target="http://amazon.com/" TargetMode="External"/><Relationship Id="rId81" Type="http://schemas.openxmlformats.org/officeDocument/2006/relationships/hyperlink" Target="http://kareo.com/" TargetMode="External"/><Relationship Id="rId82" Type="http://schemas.openxmlformats.org/officeDocument/2006/relationships/hyperlink" Target="http://su.org/" TargetMode="External"/><Relationship Id="rId83" Type="http://schemas.openxmlformats.org/officeDocument/2006/relationships/hyperlink" Target="http://algolia.com/" TargetMode="External"/><Relationship Id="rId84" Type="http://schemas.openxmlformats.org/officeDocument/2006/relationships/hyperlink" Target="http://homedefenders.com/" TargetMode="External"/><Relationship Id="rId85" Type="http://schemas.openxmlformats.org/officeDocument/2006/relationships/hyperlink" Target="http://shoprunner.com/" TargetMode="External"/><Relationship Id="rId86" Type="http://schemas.openxmlformats.org/officeDocument/2006/relationships/hyperlink" Target="http://microsoft.com/" TargetMode="External"/><Relationship Id="rId87" Type="http://schemas.openxmlformats.org/officeDocument/2006/relationships/hyperlink" Target="http://banyan.com/" TargetMode="External"/><Relationship Id="rId88" Type="http://schemas.openxmlformats.org/officeDocument/2006/relationships/hyperlink" Target="http://lp.co/" TargetMode="External"/><Relationship Id="rId89" Type="http://schemas.openxmlformats.org/officeDocument/2006/relationships/hyperlink" Target="http://cannabase.io/" TargetMode="External"/><Relationship Id="rId1940" Type="http://schemas.openxmlformats.org/officeDocument/2006/relationships/hyperlink" Target="http://hortonworks.com/" TargetMode="External"/><Relationship Id="rId1941" Type="http://schemas.openxmlformats.org/officeDocument/2006/relationships/hyperlink" Target="http://bluejeans.com/" TargetMode="External"/><Relationship Id="rId1942" Type="http://schemas.openxmlformats.org/officeDocument/2006/relationships/hyperlink" Target="http://mapr.com/" TargetMode="External"/><Relationship Id="rId1943" Type="http://schemas.openxmlformats.org/officeDocument/2006/relationships/hyperlink" Target="http://optimizely.com/" TargetMode="External"/><Relationship Id="rId1550" Type="http://schemas.openxmlformats.org/officeDocument/2006/relationships/hyperlink" Target="http://informationbuilders.com/" TargetMode="External"/><Relationship Id="rId1551" Type="http://schemas.openxmlformats.org/officeDocument/2006/relationships/hyperlink" Target="http://proservice.com/" TargetMode="External"/><Relationship Id="rId1552" Type="http://schemas.openxmlformats.org/officeDocument/2006/relationships/hyperlink" Target="http://visualiq.com/" TargetMode="External"/><Relationship Id="rId1553" Type="http://schemas.openxmlformats.org/officeDocument/2006/relationships/hyperlink" Target="http://concordiacollege.edu/" TargetMode="External"/><Relationship Id="rId1160" Type="http://schemas.openxmlformats.org/officeDocument/2006/relationships/hyperlink" Target="http://filtereasy.com/" TargetMode="External"/><Relationship Id="rId1161" Type="http://schemas.openxmlformats.org/officeDocument/2006/relationships/hyperlink" Target="http://hexagonppm.com/" TargetMode="External"/><Relationship Id="rId1162" Type="http://schemas.openxmlformats.org/officeDocument/2006/relationships/hyperlink" Target="http://hexagongeospatial.com/" TargetMode="External"/><Relationship Id="rId1163" Type="http://schemas.openxmlformats.org/officeDocument/2006/relationships/hyperlink" Target="http://lesolson.com/" TargetMode="External"/><Relationship Id="rId1164" Type="http://schemas.openxmlformats.org/officeDocument/2006/relationships/hyperlink" Target="http://reprintsdesk.com/" TargetMode="External"/><Relationship Id="rId1165" Type="http://schemas.openxmlformats.org/officeDocument/2006/relationships/hyperlink" Target="http://ice.com/" TargetMode="External"/><Relationship Id="rId1166" Type="http://schemas.openxmlformats.org/officeDocument/2006/relationships/hyperlink" Target="http://ice.com/" TargetMode="External"/><Relationship Id="rId1167" Type="http://schemas.openxmlformats.org/officeDocument/2006/relationships/hyperlink" Target="http://stelligent.com/" TargetMode="External"/><Relationship Id="rId1168" Type="http://schemas.openxmlformats.org/officeDocument/2006/relationships/hyperlink" Target="http://dell.com/" TargetMode="External"/><Relationship Id="rId1169" Type="http://schemas.openxmlformats.org/officeDocument/2006/relationships/hyperlink" Target="http://mybrainsolutions.com/" TargetMode="External"/><Relationship Id="rId1554" Type="http://schemas.openxmlformats.org/officeDocument/2006/relationships/hyperlink" Target="http://optanix.com/" TargetMode="External"/><Relationship Id="rId1555" Type="http://schemas.openxmlformats.org/officeDocument/2006/relationships/hyperlink" Target="http://newrelic.com/" TargetMode="External"/><Relationship Id="rId1556" Type="http://schemas.openxmlformats.org/officeDocument/2006/relationships/hyperlink" Target="http://automationanywhere.com/" TargetMode="External"/><Relationship Id="rId1557" Type="http://schemas.openxmlformats.org/officeDocument/2006/relationships/hyperlink" Target="http://credithuman.com/" TargetMode="External"/><Relationship Id="rId1558" Type="http://schemas.openxmlformats.org/officeDocument/2006/relationships/hyperlink" Target="http://perfectomobile.com/" TargetMode="External"/><Relationship Id="rId1559" Type="http://schemas.openxmlformats.org/officeDocument/2006/relationships/hyperlink" Target="http://star2star.com/" TargetMode="External"/><Relationship Id="rId1944" Type="http://schemas.openxmlformats.org/officeDocument/2006/relationships/hyperlink" Target="http://zuora.com/" TargetMode="External"/><Relationship Id="rId1945" Type="http://schemas.openxmlformats.org/officeDocument/2006/relationships/hyperlink" Target="http://gigamon.com/" TargetMode="External"/><Relationship Id="rId1946" Type="http://schemas.openxmlformats.org/officeDocument/2006/relationships/hyperlink" Target="http://couchbase.com/" TargetMode="External"/><Relationship Id="rId1947" Type="http://schemas.openxmlformats.org/officeDocument/2006/relationships/hyperlink" Target="http://thredup.com/" TargetMode="External"/><Relationship Id="rId1948" Type="http://schemas.openxmlformats.org/officeDocument/2006/relationships/hyperlink" Target="http://on24.com/" TargetMode="External"/><Relationship Id="rId1949" Type="http://schemas.openxmlformats.org/officeDocument/2006/relationships/hyperlink" Target="http://okta.com/" TargetMode="External"/><Relationship Id="rId2240" Type="http://schemas.openxmlformats.org/officeDocument/2006/relationships/hyperlink" Target="http://ebiquity.com/" TargetMode="External"/><Relationship Id="rId2241" Type="http://schemas.openxmlformats.org/officeDocument/2006/relationships/hyperlink" Target="http://sevone.com/" TargetMode="External"/><Relationship Id="rId2242" Type="http://schemas.openxmlformats.org/officeDocument/2006/relationships/hyperlink" Target="http://ntrustinfotech.com/" TargetMode="External"/><Relationship Id="rId2243" Type="http://schemas.openxmlformats.org/officeDocument/2006/relationships/hyperlink" Target="http://edmgroup.com/" TargetMode="External"/><Relationship Id="rId2244" Type="http://schemas.openxmlformats.org/officeDocument/2006/relationships/hyperlink" Target="http://cobiscorp.com/" TargetMode="External"/><Relationship Id="rId2245" Type="http://schemas.openxmlformats.org/officeDocument/2006/relationships/hyperlink" Target="http://nomagic.com/" TargetMode="External"/><Relationship Id="rId2246" Type="http://schemas.openxmlformats.org/officeDocument/2006/relationships/hyperlink" Target="http://tremorvideo.com/" TargetMode="External"/><Relationship Id="rId2247" Type="http://schemas.openxmlformats.org/officeDocument/2006/relationships/hyperlink" Target="http://autoeurope.com/" TargetMode="External"/><Relationship Id="rId2248" Type="http://schemas.openxmlformats.org/officeDocument/2006/relationships/hyperlink" Target="http://wikimediafoundation.org/" TargetMode="External"/><Relationship Id="rId2249" Type="http://schemas.openxmlformats.org/officeDocument/2006/relationships/hyperlink" Target="http://kmobiletech.com/" TargetMode="External"/><Relationship Id="rId2630" Type="http://schemas.openxmlformats.org/officeDocument/2006/relationships/hyperlink" Target="https://www.linkedin.com/pub/ethelbert-williams/0/18b/163" TargetMode="External"/><Relationship Id="rId2631" Type="http://schemas.openxmlformats.org/officeDocument/2006/relationships/hyperlink" Target="http://d-tools.com/" TargetMode="External"/><Relationship Id="rId2632" Type="http://schemas.openxmlformats.org/officeDocument/2006/relationships/hyperlink" Target="https://www.linkedin.com/pub/tim-bigoness/0/1a2/2a3" TargetMode="External"/><Relationship Id="rId2633" Type="http://schemas.openxmlformats.org/officeDocument/2006/relationships/hyperlink" Target="http://dogheadsimulations.com/" TargetMode="External"/><Relationship Id="rId2634" Type="http://schemas.openxmlformats.org/officeDocument/2006/relationships/hyperlink" Target="https://www.linkedin.com/pub/amber-osborne/a/406/286" TargetMode="External"/><Relationship Id="rId2635" Type="http://schemas.openxmlformats.org/officeDocument/2006/relationships/hyperlink" Target="http://chartio.com/" TargetMode="External"/><Relationship Id="rId2636" Type="http://schemas.openxmlformats.org/officeDocument/2006/relationships/hyperlink" Target="https://www.linkedin.com/pub/alexandros-poulos/0/16/7aa" TargetMode="External"/><Relationship Id="rId2637" Type="http://schemas.openxmlformats.org/officeDocument/2006/relationships/hyperlink" Target="http://constellationr.com/" TargetMode="External"/><Relationship Id="rId2638" Type="http://schemas.openxmlformats.org/officeDocument/2006/relationships/hyperlink" Target="https://www.linkedin.com/pub/cindy-zhou/2/289/910" TargetMode="External"/><Relationship Id="rId2639" Type="http://schemas.openxmlformats.org/officeDocument/2006/relationships/hyperlink" Target="https://www.linkedin.com/pub/lesley-slaton-brown/0/988/345" TargetMode="External"/><Relationship Id="rId300" Type="http://schemas.openxmlformats.org/officeDocument/2006/relationships/hyperlink" Target="http://virginpulse.com/" TargetMode="External"/><Relationship Id="rId301" Type="http://schemas.openxmlformats.org/officeDocument/2006/relationships/hyperlink" Target="http://spiraledge.com/" TargetMode="External"/><Relationship Id="rId302" Type="http://schemas.openxmlformats.org/officeDocument/2006/relationships/hyperlink" Target="http://prysm.com/" TargetMode="External"/><Relationship Id="rId303" Type="http://schemas.openxmlformats.org/officeDocument/2006/relationships/hyperlink" Target="http://mosscorps.com/" TargetMode="External"/><Relationship Id="rId304" Type="http://schemas.openxmlformats.org/officeDocument/2006/relationships/hyperlink" Target="http://dashlane.com/" TargetMode="External"/><Relationship Id="rId305" Type="http://schemas.openxmlformats.org/officeDocument/2006/relationships/hyperlink" Target="http://americansafetycouncil.com/" TargetMode="External"/><Relationship Id="rId306" Type="http://schemas.openxmlformats.org/officeDocument/2006/relationships/hyperlink" Target="http://protegrity.com/" TargetMode="External"/><Relationship Id="rId307" Type="http://schemas.openxmlformats.org/officeDocument/2006/relationships/hyperlink" Target="http://lucidworks.com/" TargetMode="External"/><Relationship Id="rId308" Type="http://schemas.openxmlformats.org/officeDocument/2006/relationships/hyperlink" Target="http://parasoft.com/" TargetMode="External"/><Relationship Id="rId309" Type="http://schemas.openxmlformats.org/officeDocument/2006/relationships/hyperlink" Target="http://rizepoint.com/" TargetMode="External"/><Relationship Id="rId90" Type="http://schemas.openxmlformats.org/officeDocument/2006/relationships/hyperlink" Target="http://topbots.com/" TargetMode="External"/><Relationship Id="rId91" Type="http://schemas.openxmlformats.org/officeDocument/2006/relationships/hyperlink" Target="http://consensys.net/" TargetMode="External"/><Relationship Id="rId92" Type="http://schemas.openxmlformats.org/officeDocument/2006/relationships/hyperlink" Target="http://intuit.com/" TargetMode="External"/><Relationship Id="rId93" Type="http://schemas.openxmlformats.org/officeDocument/2006/relationships/hyperlink" Target="http://billmo.com/" TargetMode="External"/><Relationship Id="rId94" Type="http://schemas.openxmlformats.org/officeDocument/2006/relationships/hyperlink" Target="http://dynamicsignal.com/" TargetMode="External"/><Relationship Id="rId95" Type="http://schemas.openxmlformats.org/officeDocument/2006/relationships/hyperlink" Target="http://virtru.com/" TargetMode="External"/><Relationship Id="rId96" Type="http://schemas.openxmlformats.org/officeDocument/2006/relationships/hyperlink" Target="http://navicure.com/" TargetMode="External"/><Relationship Id="rId97" Type="http://schemas.openxmlformats.org/officeDocument/2006/relationships/hyperlink" Target="http://crowdstrike.com/" TargetMode="External"/><Relationship Id="rId98" Type="http://schemas.openxmlformats.org/officeDocument/2006/relationships/hyperlink" Target="http://globallogic.com/" TargetMode="External"/><Relationship Id="rId99" Type="http://schemas.openxmlformats.org/officeDocument/2006/relationships/hyperlink" Target="http://cognizant.com/" TargetMode="External"/><Relationship Id="rId1950" Type="http://schemas.openxmlformats.org/officeDocument/2006/relationships/hyperlink" Target="http://bloomreach.com/" TargetMode="External"/><Relationship Id="rId1951" Type="http://schemas.openxmlformats.org/officeDocument/2006/relationships/hyperlink" Target="http://aconex.com/" TargetMode="External"/><Relationship Id="rId1952" Type="http://schemas.openxmlformats.org/officeDocument/2006/relationships/hyperlink" Target="http://talend.com/" TargetMode="External"/><Relationship Id="rId1953" Type="http://schemas.openxmlformats.org/officeDocument/2006/relationships/hyperlink" Target="http://alienvault.com/" TargetMode="External"/><Relationship Id="rId1560" Type="http://schemas.openxmlformats.org/officeDocument/2006/relationships/hyperlink" Target="http://extrahop.com/" TargetMode="External"/><Relationship Id="rId1561" Type="http://schemas.openxmlformats.org/officeDocument/2006/relationships/hyperlink" Target="http://coveo.com/" TargetMode="External"/><Relationship Id="rId1562" Type="http://schemas.openxmlformats.org/officeDocument/2006/relationships/hyperlink" Target="http://trupanion.com/" TargetMode="External"/><Relationship Id="rId1563" Type="http://schemas.openxmlformats.org/officeDocument/2006/relationships/hyperlink" Target="http://spoken.com/" TargetMode="External"/><Relationship Id="rId1170" Type="http://schemas.openxmlformats.org/officeDocument/2006/relationships/hyperlink" Target="http://microfocus.com/" TargetMode="External"/><Relationship Id="rId1171" Type="http://schemas.openxmlformats.org/officeDocument/2006/relationships/hyperlink" Target="http://epicor.com/" TargetMode="External"/><Relationship Id="rId1172" Type="http://schemas.openxmlformats.org/officeDocument/2006/relationships/hyperlink" Target="http://corvil.com/" TargetMode="External"/><Relationship Id="rId1173" Type="http://schemas.openxmlformats.org/officeDocument/2006/relationships/hyperlink" Target="http://symantec.com/" TargetMode="External"/><Relationship Id="rId1174" Type="http://schemas.openxmlformats.org/officeDocument/2006/relationships/hyperlink" Target="http://islfutbol.com/" TargetMode="External"/><Relationship Id="rId1175" Type="http://schemas.openxmlformats.org/officeDocument/2006/relationships/hyperlink" Target="http://pros.com/" TargetMode="External"/><Relationship Id="rId1176" Type="http://schemas.openxmlformats.org/officeDocument/2006/relationships/hyperlink" Target="http://kore.ai/" TargetMode="External"/><Relationship Id="rId1177" Type="http://schemas.openxmlformats.org/officeDocument/2006/relationships/hyperlink" Target="http://kore.ai/" TargetMode="External"/><Relationship Id="rId1178" Type="http://schemas.openxmlformats.org/officeDocument/2006/relationships/hyperlink" Target="http://influxdata.com/" TargetMode="External"/><Relationship Id="rId1179" Type="http://schemas.openxmlformats.org/officeDocument/2006/relationships/hyperlink" Target="http://enthought.com/" TargetMode="External"/><Relationship Id="rId1564" Type="http://schemas.openxmlformats.org/officeDocument/2006/relationships/hyperlink" Target="http://coveo.com/" TargetMode="External"/><Relationship Id="rId1565" Type="http://schemas.openxmlformats.org/officeDocument/2006/relationships/hyperlink" Target="http://lendingtree.com/" TargetMode="External"/><Relationship Id="rId1566" Type="http://schemas.openxmlformats.org/officeDocument/2006/relationships/hyperlink" Target="http://chargepoint.com/" TargetMode="External"/><Relationship Id="rId1567" Type="http://schemas.openxmlformats.org/officeDocument/2006/relationships/hyperlink" Target="http://lendingtree.com/" TargetMode="External"/><Relationship Id="rId1568" Type="http://schemas.openxmlformats.org/officeDocument/2006/relationships/hyperlink" Target="http://chargepoint.com/" TargetMode="External"/><Relationship Id="rId1569" Type="http://schemas.openxmlformats.org/officeDocument/2006/relationships/hyperlink" Target="http://chargepoint.com/" TargetMode="External"/><Relationship Id="rId1954" Type="http://schemas.openxmlformats.org/officeDocument/2006/relationships/hyperlink" Target="http://glassdoor.com/" TargetMode="External"/><Relationship Id="rId1955" Type="http://schemas.openxmlformats.org/officeDocument/2006/relationships/hyperlink" Target="http://couchbase.com/" TargetMode="External"/><Relationship Id="rId1956" Type="http://schemas.openxmlformats.org/officeDocument/2006/relationships/hyperlink" Target="http://cherwell.com/" TargetMode="External"/><Relationship Id="rId1957" Type="http://schemas.openxmlformats.org/officeDocument/2006/relationships/hyperlink" Target="http://redhat.com/" TargetMode="External"/><Relationship Id="rId1958" Type="http://schemas.openxmlformats.org/officeDocument/2006/relationships/hyperlink" Target="http://vlocity.com/" TargetMode="External"/><Relationship Id="rId1959" Type="http://schemas.openxmlformats.org/officeDocument/2006/relationships/hyperlink" Target="http://act-on.com/" TargetMode="External"/><Relationship Id="rId2250" Type="http://schemas.openxmlformats.org/officeDocument/2006/relationships/hyperlink" Target="http://elemental.com/" TargetMode="External"/><Relationship Id="rId2251" Type="http://schemas.openxmlformats.org/officeDocument/2006/relationships/hyperlink" Target="http://javaleaf.com/" TargetMode="External"/><Relationship Id="rId2252" Type="http://schemas.openxmlformats.org/officeDocument/2006/relationships/hyperlink" Target="http://esncc.com/" TargetMode="External"/><Relationship Id="rId2253" Type="http://schemas.openxmlformats.org/officeDocument/2006/relationships/hyperlink" Target="http://softprocorp.com/" TargetMode="External"/><Relationship Id="rId2254" Type="http://schemas.openxmlformats.org/officeDocument/2006/relationships/hyperlink" Target="http://outsystems.com/" TargetMode="External"/><Relationship Id="rId2255" Type="http://schemas.openxmlformats.org/officeDocument/2006/relationships/hyperlink" Target="http://ittblazers.com/" TargetMode="External"/><Relationship Id="rId2256" Type="http://schemas.openxmlformats.org/officeDocument/2006/relationships/hyperlink" Target="http://adaptiveinsights.com/" TargetMode="External"/><Relationship Id="rId2257" Type="http://schemas.openxmlformats.org/officeDocument/2006/relationships/hyperlink" Target="http://ebrandz.com/" TargetMode="External"/><Relationship Id="rId2258" Type="http://schemas.openxmlformats.org/officeDocument/2006/relationships/hyperlink" Target="http://mcsoftampa.com/" TargetMode="External"/><Relationship Id="rId2259" Type="http://schemas.openxmlformats.org/officeDocument/2006/relationships/hyperlink" Target="http://fncinc.com/" TargetMode="External"/><Relationship Id="rId2640" Type="http://schemas.openxmlformats.org/officeDocument/2006/relationships/hyperlink" Target="http://parkhub.com/" TargetMode="External"/><Relationship Id="rId2641" Type="http://schemas.openxmlformats.org/officeDocument/2006/relationships/hyperlink" Target="https://www.linkedin.com/pub/tony-albanese/7/14b/767" TargetMode="External"/><Relationship Id="rId2642" Type="http://schemas.openxmlformats.org/officeDocument/2006/relationships/hyperlink" Target="http://fslogix.com/" TargetMode="External"/><Relationship Id="rId2643" Type="http://schemas.openxmlformats.org/officeDocument/2006/relationships/hyperlink" Target="https://www.linkedin.com/pub/brad-rowland/0/275/982" TargetMode="External"/><Relationship Id="rId2644" Type="http://schemas.openxmlformats.org/officeDocument/2006/relationships/hyperlink" Target="http://carevive.com/" TargetMode="External"/><Relationship Id="rId2645" Type="http://schemas.openxmlformats.org/officeDocument/2006/relationships/hyperlink" Target="https://www.linkedin.com/pub/ricardo-mazzi/2/872/788" TargetMode="External"/><Relationship Id="rId2646" Type="http://schemas.openxmlformats.org/officeDocument/2006/relationships/hyperlink" Target="http://xtiri.com/" TargetMode="External"/><Relationship Id="rId2647" Type="http://schemas.openxmlformats.org/officeDocument/2006/relationships/hyperlink" Target="https://www.linkedin.com/pub/jamie-lords/9/7b3/11" TargetMode="External"/><Relationship Id="rId2648" Type="http://schemas.openxmlformats.org/officeDocument/2006/relationships/hyperlink" Target="http://atdc.org/" TargetMode="External"/><Relationship Id="rId2649" Type="http://schemas.openxmlformats.org/officeDocument/2006/relationships/hyperlink" Target="https://www.linkedin.com/pub/jacqui-c/0/40/464" TargetMode="External"/><Relationship Id="rId700" Type="http://schemas.openxmlformats.org/officeDocument/2006/relationships/hyperlink" Target="http://blackrock.com/" TargetMode="External"/><Relationship Id="rId701" Type="http://schemas.openxmlformats.org/officeDocument/2006/relationships/hyperlink" Target="http://turo.com/" TargetMode="External"/><Relationship Id="rId702" Type="http://schemas.openxmlformats.org/officeDocument/2006/relationships/hyperlink" Target="http://reachlocal.com/" TargetMode="External"/><Relationship Id="rId703" Type="http://schemas.openxmlformats.org/officeDocument/2006/relationships/hyperlink" Target="http://weddingwire.com/" TargetMode="External"/><Relationship Id="rId310" Type="http://schemas.openxmlformats.org/officeDocument/2006/relationships/hyperlink" Target="http://brightcove.com/" TargetMode="External"/><Relationship Id="rId311" Type="http://schemas.openxmlformats.org/officeDocument/2006/relationships/hyperlink" Target="http://bottomline.com/" TargetMode="External"/><Relationship Id="rId312" Type="http://schemas.openxmlformats.org/officeDocument/2006/relationships/hyperlink" Target="http://planview.com/" TargetMode="External"/><Relationship Id="rId313" Type="http://schemas.openxmlformats.org/officeDocument/2006/relationships/hyperlink" Target="http://claroty.com/" TargetMode="External"/><Relationship Id="rId314" Type="http://schemas.openxmlformats.org/officeDocument/2006/relationships/hyperlink" Target="http://propellerhealth.com/" TargetMode="External"/><Relationship Id="rId315" Type="http://schemas.openxmlformats.org/officeDocument/2006/relationships/hyperlink" Target="http://vasco.com/" TargetMode="External"/><Relationship Id="rId316" Type="http://schemas.openxmlformats.org/officeDocument/2006/relationships/hyperlink" Target="http://iqms.com/" TargetMode="External"/><Relationship Id="rId317" Type="http://schemas.openxmlformats.org/officeDocument/2006/relationships/hyperlink" Target="http://sap.com/" TargetMode="External"/><Relationship Id="rId318" Type="http://schemas.openxmlformats.org/officeDocument/2006/relationships/hyperlink" Target="http://datavail.com/" TargetMode="External"/><Relationship Id="rId319" Type="http://schemas.openxmlformats.org/officeDocument/2006/relationships/hyperlink" Target="http://ezcater.com/" TargetMode="External"/><Relationship Id="rId704" Type="http://schemas.openxmlformats.org/officeDocument/2006/relationships/hyperlink" Target="http://capriza.com/" TargetMode="External"/><Relationship Id="rId705" Type="http://schemas.openxmlformats.org/officeDocument/2006/relationships/hyperlink" Target="http://secureauth.com/" TargetMode="External"/><Relationship Id="rId706" Type="http://schemas.openxmlformats.org/officeDocument/2006/relationships/hyperlink" Target="http://globalhealthcareresources.com/" TargetMode="External"/><Relationship Id="rId707" Type="http://schemas.openxmlformats.org/officeDocument/2006/relationships/hyperlink" Target="http://te.com/" TargetMode="External"/><Relationship Id="rId708" Type="http://schemas.openxmlformats.org/officeDocument/2006/relationships/hyperlink" Target="http://lifeatexpedia.com/" TargetMode="External"/><Relationship Id="rId709" Type="http://schemas.openxmlformats.org/officeDocument/2006/relationships/hyperlink" Target="http://247.ai/" TargetMode="External"/><Relationship Id="rId1960" Type="http://schemas.openxmlformats.org/officeDocument/2006/relationships/hyperlink" Target="http://oncourselearning.com/" TargetMode="External"/><Relationship Id="rId1961" Type="http://schemas.openxmlformats.org/officeDocument/2006/relationships/hyperlink" Target="http://sparkprogram.org/" TargetMode="External"/><Relationship Id="rId1962" Type="http://schemas.openxmlformats.org/officeDocument/2006/relationships/hyperlink" Target="http://tanium.com/" TargetMode="External"/><Relationship Id="rId1963" Type="http://schemas.openxmlformats.org/officeDocument/2006/relationships/hyperlink" Target="http://sevone.com/" TargetMode="External"/><Relationship Id="rId1570" Type="http://schemas.openxmlformats.org/officeDocument/2006/relationships/hyperlink" Target="http://automationanywhere.com/" TargetMode="External"/><Relationship Id="rId1571" Type="http://schemas.openxmlformats.org/officeDocument/2006/relationships/hyperlink" Target="http://snowflake.net/" TargetMode="External"/><Relationship Id="rId1572" Type="http://schemas.openxmlformats.org/officeDocument/2006/relationships/hyperlink" Target="http://optanix.com/" TargetMode="External"/><Relationship Id="rId1573" Type="http://schemas.openxmlformats.org/officeDocument/2006/relationships/hyperlink" Target="http://visualiq.com/" TargetMode="External"/><Relationship Id="rId1180" Type="http://schemas.openxmlformats.org/officeDocument/2006/relationships/hyperlink" Target="http://eaglerayinc.com/" TargetMode="External"/><Relationship Id="rId1181" Type="http://schemas.openxmlformats.org/officeDocument/2006/relationships/hyperlink" Target="http://delltechnologies.com/" TargetMode="External"/><Relationship Id="rId1182" Type="http://schemas.openxmlformats.org/officeDocument/2006/relationships/hyperlink" Target="http://cyberark.com/" TargetMode="External"/><Relationship Id="rId1183" Type="http://schemas.openxmlformats.org/officeDocument/2006/relationships/hyperlink" Target="http://galileobc.com/" TargetMode="External"/><Relationship Id="rId1184" Type="http://schemas.openxmlformats.org/officeDocument/2006/relationships/hyperlink" Target="http://infusionsoft.com/" TargetMode="External"/><Relationship Id="rId1185" Type="http://schemas.openxmlformats.org/officeDocument/2006/relationships/hyperlink" Target="http://vamonde.com/" TargetMode="External"/><Relationship Id="rId1186" Type="http://schemas.openxmlformats.org/officeDocument/2006/relationships/hyperlink" Target="http://lnkd.in/" TargetMode="External"/><Relationship Id="rId1187" Type="http://schemas.openxmlformats.org/officeDocument/2006/relationships/hyperlink" Target="http://fi.co/" TargetMode="External"/><Relationship Id="rId1188" Type="http://schemas.openxmlformats.org/officeDocument/2006/relationships/hyperlink" Target="http://represent.com/" TargetMode="External"/><Relationship Id="rId1189" Type="http://schemas.openxmlformats.org/officeDocument/2006/relationships/hyperlink" Target="http://represent.com/" TargetMode="External"/><Relationship Id="rId1574" Type="http://schemas.openxmlformats.org/officeDocument/2006/relationships/hyperlink" Target="http://rocket-internet.com/" TargetMode="External"/><Relationship Id="rId1575" Type="http://schemas.openxmlformats.org/officeDocument/2006/relationships/hyperlink" Target="http://spoken.com/" TargetMode="External"/><Relationship Id="rId1576" Type="http://schemas.openxmlformats.org/officeDocument/2006/relationships/hyperlink" Target="http://perfectomobile.com/" TargetMode="External"/><Relationship Id="rId1577" Type="http://schemas.openxmlformats.org/officeDocument/2006/relationships/hyperlink" Target="http://spoken.com/" TargetMode="External"/><Relationship Id="rId1578" Type="http://schemas.openxmlformats.org/officeDocument/2006/relationships/hyperlink" Target="http://perfectomobile.com/" TargetMode="External"/><Relationship Id="rId1579" Type="http://schemas.openxmlformats.org/officeDocument/2006/relationships/hyperlink" Target="http://spoken.com/" TargetMode="External"/><Relationship Id="rId1964" Type="http://schemas.openxmlformats.org/officeDocument/2006/relationships/hyperlink" Target="http://eventbrite.com/" TargetMode="External"/><Relationship Id="rId1965" Type="http://schemas.openxmlformats.org/officeDocument/2006/relationships/hyperlink" Target="http://channeladvisor.com/" TargetMode="External"/><Relationship Id="rId1966" Type="http://schemas.openxmlformats.org/officeDocument/2006/relationships/hyperlink" Target="http://sailpoint.com/" TargetMode="External"/><Relationship Id="rId1967" Type="http://schemas.openxmlformats.org/officeDocument/2006/relationships/hyperlink" Target="http://whitehatsec.com/" TargetMode="External"/><Relationship Id="rId1968" Type="http://schemas.openxmlformats.org/officeDocument/2006/relationships/hyperlink" Target="http://firemon.com/" TargetMode="External"/><Relationship Id="rId1969" Type="http://schemas.openxmlformats.org/officeDocument/2006/relationships/hyperlink" Target="http://elastic.co/" TargetMode="External"/><Relationship Id="rId2260" Type="http://schemas.openxmlformats.org/officeDocument/2006/relationships/hyperlink" Target="http://techwave.net/" TargetMode="External"/><Relationship Id="rId2261" Type="http://schemas.openxmlformats.org/officeDocument/2006/relationships/hyperlink" Target="http://clevertap.com/" TargetMode="External"/><Relationship Id="rId2262" Type="http://schemas.openxmlformats.org/officeDocument/2006/relationships/hyperlink" Target="http://mongodb.com/" TargetMode="External"/><Relationship Id="rId2263" Type="http://schemas.openxmlformats.org/officeDocument/2006/relationships/hyperlink" Target="http://sakcon.com/" TargetMode="External"/><Relationship Id="rId2264" Type="http://schemas.openxmlformats.org/officeDocument/2006/relationships/hyperlink" Target="http://idsgrp.com/" TargetMode="External"/><Relationship Id="rId2265" Type="http://schemas.openxmlformats.org/officeDocument/2006/relationships/hyperlink" Target="http://bumble.com/" TargetMode="External"/><Relationship Id="rId2266" Type="http://schemas.openxmlformats.org/officeDocument/2006/relationships/hyperlink" Target="http://amazon.com/" TargetMode="External"/><Relationship Id="rId2267" Type="http://schemas.openxmlformats.org/officeDocument/2006/relationships/hyperlink" Target="http://inline.dk/" TargetMode="External"/><Relationship Id="rId2268" Type="http://schemas.openxmlformats.org/officeDocument/2006/relationships/hyperlink" Target="http://google.com/" TargetMode="External"/><Relationship Id="rId2269" Type="http://schemas.openxmlformats.org/officeDocument/2006/relationships/hyperlink" Target="http://imdb.com/" TargetMode="External"/><Relationship Id="rId2650" Type="http://schemas.openxmlformats.org/officeDocument/2006/relationships/hyperlink" Target="http://flexpointmarketing.com/" TargetMode="External"/><Relationship Id="rId2651" Type="http://schemas.openxmlformats.org/officeDocument/2006/relationships/hyperlink" Target="https://www.linkedin.com/pub/paul-galasso/3/637/12a" TargetMode="External"/><Relationship Id="rId2652" Type="http://schemas.openxmlformats.org/officeDocument/2006/relationships/hyperlink" Target="http://aiqagency.com/" TargetMode="External"/><Relationship Id="rId2653" Type="http://schemas.openxmlformats.org/officeDocument/2006/relationships/hyperlink" Target="https://www.linkedin.com/pub/soren-mills/0/b76/a7a" TargetMode="External"/><Relationship Id="rId2654" Type="http://schemas.openxmlformats.org/officeDocument/2006/relationships/hyperlink" Target="http://1800flowers.com/" TargetMode="External"/><Relationship Id="rId2655" Type="http://schemas.openxmlformats.org/officeDocument/2006/relationships/hyperlink" Target="https://www.linkedin.com/pub/amit-shah/0/76/734" TargetMode="External"/><Relationship Id="rId2656" Type="http://schemas.openxmlformats.org/officeDocument/2006/relationships/hyperlink" Target="http://endlessaisles.io/" TargetMode="External"/><Relationship Id="rId2657" Type="http://schemas.openxmlformats.org/officeDocument/2006/relationships/hyperlink" Target="https://www.linkedin.com/pub/mike-lackman/18/73b/991" TargetMode="External"/><Relationship Id="rId2658" Type="http://schemas.openxmlformats.org/officeDocument/2006/relationships/hyperlink" Target="http://valimail.com/" TargetMode="External"/><Relationship Id="rId2659" Type="http://schemas.openxmlformats.org/officeDocument/2006/relationships/hyperlink" Target="https://www.linkedin.com/pub/mandeep-khera/0/82/283" TargetMode="External"/><Relationship Id="rId710" Type="http://schemas.openxmlformats.org/officeDocument/2006/relationships/hyperlink" Target="http://aweber.com/" TargetMode="External"/><Relationship Id="rId711" Type="http://schemas.openxmlformats.org/officeDocument/2006/relationships/hyperlink" Target="http://reyrey.com/" TargetMode="External"/><Relationship Id="rId712" Type="http://schemas.openxmlformats.org/officeDocument/2006/relationships/hyperlink" Target="http://busybusy.com/" TargetMode="External"/><Relationship Id="rId713" Type="http://schemas.openxmlformats.org/officeDocument/2006/relationships/hyperlink" Target="http://vimoc.com/" TargetMode="External"/><Relationship Id="rId320" Type="http://schemas.openxmlformats.org/officeDocument/2006/relationships/hyperlink" Target="http://blueridgeglobal.com/" TargetMode="External"/><Relationship Id="rId321" Type="http://schemas.openxmlformats.org/officeDocument/2006/relationships/hyperlink" Target="http://inmotionnow.com/" TargetMode="External"/><Relationship Id="rId322" Type="http://schemas.openxmlformats.org/officeDocument/2006/relationships/hyperlink" Target="http://fugue.co/" TargetMode="External"/><Relationship Id="rId323" Type="http://schemas.openxmlformats.org/officeDocument/2006/relationships/hyperlink" Target="http://lytx.com/" TargetMode="External"/><Relationship Id="rId324" Type="http://schemas.openxmlformats.org/officeDocument/2006/relationships/hyperlink" Target="http://concur.com/" TargetMode="External"/><Relationship Id="rId325" Type="http://schemas.openxmlformats.org/officeDocument/2006/relationships/hyperlink" Target="http://a2ia.com/" TargetMode="External"/><Relationship Id="rId326" Type="http://schemas.openxmlformats.org/officeDocument/2006/relationships/hyperlink" Target="http://altium.com/" TargetMode="External"/><Relationship Id="rId327" Type="http://schemas.openxmlformats.org/officeDocument/2006/relationships/hyperlink" Target="http://infocus.com/" TargetMode="External"/><Relationship Id="rId328" Type="http://schemas.openxmlformats.org/officeDocument/2006/relationships/hyperlink" Target="http://tr.com/" TargetMode="External"/><Relationship Id="rId329" Type="http://schemas.openxmlformats.org/officeDocument/2006/relationships/hyperlink" Target="http://powerschool.com/" TargetMode="External"/><Relationship Id="rId714" Type="http://schemas.openxmlformats.org/officeDocument/2006/relationships/hyperlink" Target="http://hpe.com/" TargetMode="External"/><Relationship Id="rId715" Type="http://schemas.openxmlformats.org/officeDocument/2006/relationships/hyperlink" Target="http://chiefoutsiders.com/" TargetMode="External"/><Relationship Id="rId716" Type="http://schemas.openxmlformats.org/officeDocument/2006/relationships/hyperlink" Target="http://parkcitygroup.com/" TargetMode="External"/><Relationship Id="rId717" Type="http://schemas.openxmlformats.org/officeDocument/2006/relationships/hyperlink" Target="http://forbescommcouncil.com/" TargetMode="External"/><Relationship Id="rId718" Type="http://schemas.openxmlformats.org/officeDocument/2006/relationships/hyperlink" Target="http://gm.com/" TargetMode="External"/><Relationship Id="rId719" Type="http://schemas.openxmlformats.org/officeDocument/2006/relationships/hyperlink" Target="http://pentaho.com/" TargetMode="External"/><Relationship Id="rId1970" Type="http://schemas.openxmlformats.org/officeDocument/2006/relationships/hyperlink" Target="http://datastax.com/" TargetMode="External"/><Relationship Id="rId1971" Type="http://schemas.openxmlformats.org/officeDocument/2006/relationships/hyperlink" Target="http://intermedia.net/" TargetMode="External"/><Relationship Id="rId1972" Type="http://schemas.openxmlformats.org/officeDocument/2006/relationships/hyperlink" Target="http://act-on.com/" TargetMode="External"/><Relationship Id="rId1973" Type="http://schemas.openxmlformats.org/officeDocument/2006/relationships/hyperlink" Target="http://actian.com/" TargetMode="External"/><Relationship Id="rId1580" Type="http://schemas.openxmlformats.org/officeDocument/2006/relationships/hyperlink" Target="http://spoken.com/" TargetMode="External"/><Relationship Id="rId1581" Type="http://schemas.openxmlformats.org/officeDocument/2006/relationships/hyperlink" Target="http://spoken.com/" TargetMode="External"/><Relationship Id="rId1582" Type="http://schemas.openxmlformats.org/officeDocument/2006/relationships/hyperlink" Target="http://spoken.com/" TargetMode="External"/><Relationship Id="rId1583" Type="http://schemas.openxmlformats.org/officeDocument/2006/relationships/hyperlink" Target="http://perfectomobile.com/" TargetMode="External"/><Relationship Id="rId1190" Type="http://schemas.openxmlformats.org/officeDocument/2006/relationships/hyperlink" Target="http://mach49.com/" TargetMode="External"/><Relationship Id="rId1191" Type="http://schemas.openxmlformats.org/officeDocument/2006/relationships/hyperlink" Target="http://pluto.tv/" TargetMode="External"/><Relationship Id="rId1192" Type="http://schemas.openxmlformats.org/officeDocument/2006/relationships/hyperlink" Target="http://agile-ft.com/" TargetMode="External"/><Relationship Id="rId1193" Type="http://schemas.openxmlformats.org/officeDocument/2006/relationships/hyperlink" Target="http://symantec.com/" TargetMode="External"/><Relationship Id="rId1194" Type="http://schemas.openxmlformats.org/officeDocument/2006/relationships/hyperlink" Target="http://affixnetwork.com/" TargetMode="External"/><Relationship Id="rId1195" Type="http://schemas.openxmlformats.org/officeDocument/2006/relationships/hyperlink" Target="http://mydesignforest.com/" TargetMode="External"/><Relationship Id="rId1196" Type="http://schemas.openxmlformats.org/officeDocument/2006/relationships/hyperlink" Target="http://peakstrategiesinc.com/" TargetMode="External"/><Relationship Id="rId1197" Type="http://schemas.openxmlformats.org/officeDocument/2006/relationships/hyperlink" Target="http://appsterhq.com/" TargetMode="External"/><Relationship Id="rId1198" Type="http://schemas.openxmlformats.org/officeDocument/2006/relationships/hyperlink" Target="http://livechatinc.com/" TargetMode="External"/><Relationship Id="rId1199" Type="http://schemas.openxmlformats.org/officeDocument/2006/relationships/hyperlink" Target="http://siriuscom.com/" TargetMode="External"/><Relationship Id="rId1584" Type="http://schemas.openxmlformats.org/officeDocument/2006/relationships/hyperlink" Target="http://coveo.com/" TargetMode="External"/><Relationship Id="rId1585" Type="http://schemas.openxmlformats.org/officeDocument/2006/relationships/hyperlink" Target="http://lendingtree.com/" TargetMode="External"/><Relationship Id="rId1586" Type="http://schemas.openxmlformats.org/officeDocument/2006/relationships/hyperlink" Target="http://chargepoint.com/" TargetMode="External"/><Relationship Id="rId1587" Type="http://schemas.openxmlformats.org/officeDocument/2006/relationships/hyperlink" Target="http://automationanywhere.com/" TargetMode="External"/><Relationship Id="rId1588" Type="http://schemas.openxmlformats.org/officeDocument/2006/relationships/hyperlink" Target="http://snowflake.net/" TargetMode="External"/><Relationship Id="rId1589" Type="http://schemas.openxmlformats.org/officeDocument/2006/relationships/hyperlink" Target="http://optanix.com/" TargetMode="External"/><Relationship Id="rId1974" Type="http://schemas.openxmlformats.org/officeDocument/2006/relationships/hyperlink" Target="http://360i.com/" TargetMode="External"/><Relationship Id="rId1975" Type="http://schemas.openxmlformats.org/officeDocument/2006/relationships/hyperlink" Target="http://confirmit.com/" TargetMode="External"/><Relationship Id="rId1976" Type="http://schemas.openxmlformats.org/officeDocument/2006/relationships/hyperlink" Target="http://jumio.com/" TargetMode="External"/><Relationship Id="rId1977" Type="http://schemas.openxmlformats.org/officeDocument/2006/relationships/hyperlink" Target="http://ibotta.com/" TargetMode="External"/><Relationship Id="rId1978" Type="http://schemas.openxmlformats.org/officeDocument/2006/relationships/hyperlink" Target="http://cybereason.com/" TargetMode="External"/><Relationship Id="rId1979" Type="http://schemas.openxmlformats.org/officeDocument/2006/relationships/hyperlink" Target="http://bouncex.com/" TargetMode="External"/><Relationship Id="rId2270" Type="http://schemas.openxmlformats.org/officeDocument/2006/relationships/hyperlink" Target="http://imdb.com/" TargetMode="External"/><Relationship Id="rId2271" Type="http://schemas.openxmlformats.org/officeDocument/2006/relationships/hyperlink" Target="http://elementum.com/" TargetMode="External"/><Relationship Id="rId2272" Type="http://schemas.openxmlformats.org/officeDocument/2006/relationships/hyperlink" Target="http://flatiron.com/" TargetMode="External"/><Relationship Id="rId2273" Type="http://schemas.openxmlformats.org/officeDocument/2006/relationships/hyperlink" Target="http://usdm.com/" TargetMode="External"/><Relationship Id="rId2274" Type="http://schemas.openxmlformats.org/officeDocument/2006/relationships/hyperlink" Target="http://pt-corp.com/" TargetMode="External"/><Relationship Id="rId2275" Type="http://schemas.openxmlformats.org/officeDocument/2006/relationships/hyperlink" Target="http://objectfrontier.com/" TargetMode="External"/><Relationship Id="rId2276" Type="http://schemas.openxmlformats.org/officeDocument/2006/relationships/hyperlink" Target="http://dstechsolutions.com/" TargetMode="External"/><Relationship Id="rId2277" Type="http://schemas.openxmlformats.org/officeDocument/2006/relationships/hyperlink" Target="http://planet.com/" TargetMode="External"/><Relationship Id="rId2278" Type="http://schemas.openxmlformats.org/officeDocument/2006/relationships/hyperlink" Target="http://inspirage.com/" TargetMode="External"/><Relationship Id="rId2279" Type="http://schemas.openxmlformats.org/officeDocument/2006/relationships/hyperlink" Target="http://geniussports.com/" TargetMode="External"/><Relationship Id="rId2660" Type="http://schemas.openxmlformats.org/officeDocument/2006/relationships/hyperlink" Target="https://www.linkedin.com/pub/frank-ramirez/0/5b/b83" TargetMode="External"/><Relationship Id="rId2661" Type="http://schemas.openxmlformats.org/officeDocument/2006/relationships/hyperlink" Target="http://morningstar.com/" TargetMode="External"/><Relationship Id="rId2662" Type="http://schemas.openxmlformats.org/officeDocument/2006/relationships/hyperlink" Target="https://www.linkedin.com/pub/rob-pinkerton/0/78/620" TargetMode="External"/><Relationship Id="rId2663" Type="http://schemas.openxmlformats.org/officeDocument/2006/relationships/hyperlink" Target="http://cloudvelox.com/" TargetMode="External"/><Relationship Id="rId2664" Type="http://schemas.openxmlformats.org/officeDocument/2006/relationships/hyperlink" Target="https://www.linkedin.com/pub/james-kessinger/0/113/578" TargetMode="External"/><Relationship Id="rId2665" Type="http://schemas.openxmlformats.org/officeDocument/2006/relationships/hyperlink" Target="http://idg.com/" TargetMode="External"/><Relationship Id="rId2666" Type="http://schemas.openxmlformats.org/officeDocument/2006/relationships/hyperlink" Target="https://www.linkedin.com/pub/josh-london/0/362/b4a" TargetMode="External"/><Relationship Id="rId2667" Type="http://schemas.openxmlformats.org/officeDocument/2006/relationships/hyperlink" Target="http://logichub.com/" TargetMode="External"/><Relationship Id="rId2668" Type="http://schemas.openxmlformats.org/officeDocument/2006/relationships/hyperlink" Target="https://www.linkedin.com/pub/hormazd-romer/0/30/2b1" TargetMode="External"/><Relationship Id="rId2669" Type="http://schemas.openxmlformats.org/officeDocument/2006/relationships/hyperlink" Target="https://www.linkedin.com/pub/holly-hamann/0/7a6/251" TargetMode="External"/><Relationship Id="rId720" Type="http://schemas.openxmlformats.org/officeDocument/2006/relationships/hyperlink" Target="http://the-inn.org/" TargetMode="External"/><Relationship Id="rId721" Type="http://schemas.openxmlformats.org/officeDocument/2006/relationships/hyperlink" Target="http://itdcanada.ca/" TargetMode="External"/><Relationship Id="rId722" Type="http://schemas.openxmlformats.org/officeDocument/2006/relationships/hyperlink" Target="http://palantir.com/" TargetMode="External"/><Relationship Id="rId723" Type="http://schemas.openxmlformats.org/officeDocument/2006/relationships/hyperlink" Target="http://calliduscloud.com/" TargetMode="External"/><Relationship Id="rId330" Type="http://schemas.openxmlformats.org/officeDocument/2006/relationships/hyperlink" Target="http://silabs.com/" TargetMode="External"/><Relationship Id="rId331" Type="http://schemas.openxmlformats.org/officeDocument/2006/relationships/hyperlink" Target="http://healthjoy.com/" TargetMode="External"/><Relationship Id="rId332" Type="http://schemas.openxmlformats.org/officeDocument/2006/relationships/hyperlink" Target="http://related.com/" TargetMode="External"/><Relationship Id="rId333" Type="http://schemas.openxmlformats.org/officeDocument/2006/relationships/hyperlink" Target="http://nextech.com/" TargetMode="External"/><Relationship Id="rId334" Type="http://schemas.openxmlformats.org/officeDocument/2006/relationships/hyperlink" Target="http://etouches.com/" TargetMode="External"/><Relationship Id="rId335" Type="http://schemas.openxmlformats.org/officeDocument/2006/relationships/hyperlink" Target="http://ingomoney.com/" TargetMode="External"/><Relationship Id="rId336" Type="http://schemas.openxmlformats.org/officeDocument/2006/relationships/hyperlink" Target="http://attivio.com/" TargetMode="External"/><Relationship Id="rId337" Type="http://schemas.openxmlformats.org/officeDocument/2006/relationships/hyperlink" Target="http://renaissance.com/" TargetMode="External"/><Relationship Id="rId338" Type="http://schemas.openxmlformats.org/officeDocument/2006/relationships/hyperlink" Target="http://ibsplc.com/" TargetMode="External"/><Relationship Id="rId339" Type="http://schemas.openxmlformats.org/officeDocument/2006/relationships/hyperlink" Target="http://e-spirit.com/" TargetMode="External"/><Relationship Id="rId724" Type="http://schemas.openxmlformats.org/officeDocument/2006/relationships/hyperlink" Target="http://servicenow.com/" TargetMode="External"/><Relationship Id="rId725" Type="http://schemas.openxmlformats.org/officeDocument/2006/relationships/hyperlink" Target="http://transflo.com/" TargetMode="External"/><Relationship Id="rId726" Type="http://schemas.openxmlformats.org/officeDocument/2006/relationships/hyperlink" Target="http://rsa.com/" TargetMode="External"/><Relationship Id="rId727" Type="http://schemas.openxmlformats.org/officeDocument/2006/relationships/hyperlink" Target="http://chargepoint.com/" TargetMode="External"/><Relationship Id="rId728" Type="http://schemas.openxmlformats.org/officeDocument/2006/relationships/hyperlink" Target="http://nintex.com/" TargetMode="External"/><Relationship Id="rId729" Type="http://schemas.openxmlformats.org/officeDocument/2006/relationships/hyperlink" Target="http://ellucian.com/" TargetMode="External"/><Relationship Id="rId1980" Type="http://schemas.openxmlformats.org/officeDocument/2006/relationships/hyperlink" Target="http://crimsonhexagon.com/" TargetMode="External"/><Relationship Id="rId1981" Type="http://schemas.openxmlformats.org/officeDocument/2006/relationships/hyperlink" Target="http://kibocommerce.com/" TargetMode="External"/><Relationship Id="rId1982" Type="http://schemas.openxmlformats.org/officeDocument/2006/relationships/hyperlink" Target="http://outsystems.com/" TargetMode="External"/><Relationship Id="rId1983" Type="http://schemas.openxmlformats.org/officeDocument/2006/relationships/hyperlink" Target="http://mercari.com/" TargetMode="External"/><Relationship Id="rId1590" Type="http://schemas.openxmlformats.org/officeDocument/2006/relationships/hyperlink" Target="http://visualiq.com/" TargetMode="External"/><Relationship Id="rId1591" Type="http://schemas.openxmlformats.org/officeDocument/2006/relationships/hyperlink" Target="http://rocket-internet.com/" TargetMode="External"/><Relationship Id="rId1592" Type="http://schemas.openxmlformats.org/officeDocument/2006/relationships/hyperlink" Target="http://crowdstrike.com/" TargetMode="External"/><Relationship Id="rId1593" Type="http://schemas.openxmlformats.org/officeDocument/2006/relationships/hyperlink" Target="http://aall.in/" TargetMode="External"/><Relationship Id="rId1594" Type="http://schemas.openxmlformats.org/officeDocument/2006/relationships/hyperlink" Target="http://the-mcorp.com/" TargetMode="External"/><Relationship Id="rId1595" Type="http://schemas.openxmlformats.org/officeDocument/2006/relationships/hyperlink" Target="http://star2star.com/" TargetMode="External"/><Relationship Id="rId1596" Type="http://schemas.openxmlformats.org/officeDocument/2006/relationships/hyperlink" Target="http://extrahop.com/" TargetMode="External"/><Relationship Id="rId1597" Type="http://schemas.openxmlformats.org/officeDocument/2006/relationships/hyperlink" Target="http://axioma.com/" TargetMode="External"/><Relationship Id="rId1598" Type="http://schemas.openxmlformats.org/officeDocument/2006/relationships/hyperlink" Target="http://informationbuilders.com/" TargetMode="External"/><Relationship Id="rId1599" Type="http://schemas.openxmlformats.org/officeDocument/2006/relationships/hyperlink" Target="http://concordiacollege.edu/" TargetMode="External"/><Relationship Id="rId1984" Type="http://schemas.openxmlformats.org/officeDocument/2006/relationships/hyperlink" Target="http://discoverorg.com/" TargetMode="External"/><Relationship Id="rId1985" Type="http://schemas.openxmlformats.org/officeDocument/2006/relationships/hyperlink" Target="http://aryaka.com/" TargetMode="External"/><Relationship Id="rId1986" Type="http://schemas.openxmlformats.org/officeDocument/2006/relationships/hyperlink" Target="http://ecisolutions.com/" TargetMode="External"/><Relationship Id="rId1987" Type="http://schemas.openxmlformats.org/officeDocument/2006/relationships/hyperlink" Target="http://on24.com/" TargetMode="External"/><Relationship Id="rId1988" Type="http://schemas.openxmlformats.org/officeDocument/2006/relationships/hyperlink" Target="http://feedzai.com/" TargetMode="External"/><Relationship Id="rId1989" Type="http://schemas.openxmlformats.org/officeDocument/2006/relationships/hyperlink" Target="http://episerver.com/" TargetMode="External"/><Relationship Id="rId2280" Type="http://schemas.openxmlformats.org/officeDocument/2006/relationships/hyperlink" Target="http://imprezzio.com/" TargetMode="External"/><Relationship Id="rId2281" Type="http://schemas.openxmlformats.org/officeDocument/2006/relationships/hyperlink" Target="http://twitch.tv/" TargetMode="External"/><Relationship Id="rId2282" Type="http://schemas.openxmlformats.org/officeDocument/2006/relationships/hyperlink" Target="http://domo.com/" TargetMode="External"/><Relationship Id="rId2283" Type="http://schemas.openxmlformats.org/officeDocument/2006/relationships/hyperlink" Target="http://sixkeysgroup.com/" TargetMode="External"/><Relationship Id="rId2284" Type="http://schemas.openxmlformats.org/officeDocument/2006/relationships/hyperlink" Target="http://ebates.com/" TargetMode="External"/><Relationship Id="rId2285" Type="http://schemas.openxmlformats.org/officeDocument/2006/relationships/hyperlink" Target="http://forceamerica.com/" TargetMode="External"/><Relationship Id="rId2286" Type="http://schemas.openxmlformats.org/officeDocument/2006/relationships/hyperlink" Target="http://forceamerica.com/" TargetMode="External"/><Relationship Id="rId2287" Type="http://schemas.openxmlformats.org/officeDocument/2006/relationships/hyperlink" Target="http://datavail.com/" TargetMode="External"/><Relationship Id="rId2288" Type="http://schemas.openxmlformats.org/officeDocument/2006/relationships/hyperlink" Target="http://wolf-tek.com/" TargetMode="External"/><Relationship Id="rId2289" Type="http://schemas.openxmlformats.org/officeDocument/2006/relationships/hyperlink" Target="http://ironsrc.com/" TargetMode="External"/><Relationship Id="rId2670" Type="http://schemas.openxmlformats.org/officeDocument/2006/relationships/hyperlink" Target="http://bevnet.com/" TargetMode="External"/><Relationship Id="rId2671" Type="http://schemas.openxmlformats.org/officeDocument/2006/relationships/hyperlink" Target="https://www.linkedin.com/pub/schneider-mike/0/877/216" TargetMode="External"/><Relationship Id="rId2672" Type="http://schemas.openxmlformats.org/officeDocument/2006/relationships/hyperlink" Target="http://kixeye.com/" TargetMode="External"/><Relationship Id="rId2673" Type="http://schemas.openxmlformats.org/officeDocument/2006/relationships/hyperlink" Target="https://www.linkedin.com/pub/john-getze/6/22/5b7" TargetMode="External"/><Relationship Id="rId2674" Type="http://schemas.openxmlformats.org/officeDocument/2006/relationships/hyperlink" Target="http://solvati.com/" TargetMode="External"/><Relationship Id="rId2675" Type="http://schemas.openxmlformats.org/officeDocument/2006/relationships/hyperlink" Target="https://www.linkedin.com/pub/robby-gulri/0/1b/778" TargetMode="External"/><Relationship Id="rId2676" Type="http://schemas.openxmlformats.org/officeDocument/2006/relationships/hyperlink" Target="http://carevive.com/" TargetMode="External"/><Relationship Id="rId2677" Type="http://schemas.openxmlformats.org/officeDocument/2006/relationships/hyperlink" Target="https://www.linkedin.com/pub/ricardo-mazzi/2/872/788" TargetMode="External"/><Relationship Id="rId2678" Type="http://schemas.openxmlformats.org/officeDocument/2006/relationships/hyperlink" Target="http://parkhub.com/" TargetMode="External"/><Relationship Id="rId2679" Type="http://schemas.openxmlformats.org/officeDocument/2006/relationships/hyperlink" Target="https://www.linkedin.com/pub/tony-albanese/7/14b/767" TargetMode="External"/><Relationship Id="rId730" Type="http://schemas.openxmlformats.org/officeDocument/2006/relationships/hyperlink" Target="http://vibes.com/" TargetMode="External"/><Relationship Id="rId731" Type="http://schemas.openxmlformats.org/officeDocument/2006/relationships/hyperlink" Target="http://voicera.com/" TargetMode="External"/><Relationship Id="rId732" Type="http://schemas.openxmlformats.org/officeDocument/2006/relationships/hyperlink" Target="http://rapidminer.com/" TargetMode="External"/><Relationship Id="rId733" Type="http://schemas.openxmlformats.org/officeDocument/2006/relationships/hyperlink" Target="http://ziprecruiter.com/" TargetMode="External"/><Relationship Id="rId734" Type="http://schemas.openxmlformats.org/officeDocument/2006/relationships/hyperlink" Target="http://rocket-internet.com/" TargetMode="External"/><Relationship Id="rId735" Type="http://schemas.openxmlformats.org/officeDocument/2006/relationships/hyperlink" Target="http://vimeo.com/" TargetMode="External"/><Relationship Id="rId736" Type="http://schemas.openxmlformats.org/officeDocument/2006/relationships/hyperlink" Target="http://forbestechcouncil.com/" TargetMode="External"/><Relationship Id="rId737" Type="http://schemas.openxmlformats.org/officeDocument/2006/relationships/hyperlink" Target="http://mesosphere.com/" TargetMode="External"/><Relationship Id="rId738" Type="http://schemas.openxmlformats.org/officeDocument/2006/relationships/hyperlink" Target="http://demandbase.com/" TargetMode="External"/><Relationship Id="rId739" Type="http://schemas.openxmlformats.org/officeDocument/2006/relationships/hyperlink" Target="http://datorama.com/" TargetMode="External"/><Relationship Id="rId340" Type="http://schemas.openxmlformats.org/officeDocument/2006/relationships/hyperlink" Target="http://exlservice.com/" TargetMode="External"/><Relationship Id="rId341" Type="http://schemas.openxmlformats.org/officeDocument/2006/relationships/hyperlink" Target="http://prismamedia.com/" TargetMode="External"/><Relationship Id="rId342" Type="http://schemas.openxmlformats.org/officeDocument/2006/relationships/hyperlink" Target="http://densify.com/" TargetMode="External"/><Relationship Id="rId343" Type="http://schemas.openxmlformats.org/officeDocument/2006/relationships/hyperlink" Target="http://getknownpros.com/" TargetMode="External"/><Relationship Id="rId344" Type="http://schemas.openxmlformats.org/officeDocument/2006/relationships/hyperlink" Target="http://skygenusa.com/" TargetMode="External"/><Relationship Id="rId345" Type="http://schemas.openxmlformats.org/officeDocument/2006/relationships/hyperlink" Target="http://stratfor.com/" TargetMode="External"/><Relationship Id="rId346" Type="http://schemas.openxmlformats.org/officeDocument/2006/relationships/hyperlink" Target="http://steadyapp.com/" TargetMode="External"/><Relationship Id="rId347" Type="http://schemas.openxmlformats.org/officeDocument/2006/relationships/hyperlink" Target="http://ign.com/" TargetMode="External"/><Relationship Id="rId348" Type="http://schemas.openxmlformats.org/officeDocument/2006/relationships/hyperlink" Target="http://zones.com/" TargetMode="External"/><Relationship Id="rId349" Type="http://schemas.openxmlformats.org/officeDocument/2006/relationships/hyperlink" Target="http://nypublicradio.org/" TargetMode="External"/><Relationship Id="rId1990" Type="http://schemas.openxmlformats.org/officeDocument/2006/relationships/hyperlink" Target="http://everlane.com/" TargetMode="External"/><Relationship Id="rId1991" Type="http://schemas.openxmlformats.org/officeDocument/2006/relationships/hyperlink" Target="http://refinery29.com/" TargetMode="External"/><Relationship Id="rId1992" Type="http://schemas.openxmlformats.org/officeDocument/2006/relationships/hyperlink" Target="http://gainsight.com/" TargetMode="External"/><Relationship Id="rId1993" Type="http://schemas.openxmlformats.org/officeDocument/2006/relationships/hyperlink" Target="http://salesforce.com/" TargetMode="External"/><Relationship Id="rId1994" Type="http://schemas.openxmlformats.org/officeDocument/2006/relationships/hyperlink" Target="http://uipath.com/" TargetMode="External"/><Relationship Id="rId1995" Type="http://schemas.openxmlformats.org/officeDocument/2006/relationships/hyperlink" Target="http://denovo-us.com/" TargetMode="External"/><Relationship Id="rId1996" Type="http://schemas.openxmlformats.org/officeDocument/2006/relationships/hyperlink" Target="http://bit.ly/" TargetMode="External"/><Relationship Id="rId1997" Type="http://schemas.openxmlformats.org/officeDocument/2006/relationships/hyperlink" Target="http://ge.com/" TargetMode="External"/><Relationship Id="rId1998" Type="http://schemas.openxmlformats.org/officeDocument/2006/relationships/hyperlink" Target="http://stibosystems.com/" TargetMode="External"/><Relationship Id="rId1999" Type="http://schemas.openxmlformats.org/officeDocument/2006/relationships/hyperlink" Target="http://zenrez.com/" TargetMode="External"/><Relationship Id="rId2680" Type="http://schemas.openxmlformats.org/officeDocument/2006/relationships/hyperlink" Target="http://xtiri.com/" TargetMode="External"/><Relationship Id="rId2681" Type="http://schemas.openxmlformats.org/officeDocument/2006/relationships/hyperlink" Target="https://www.linkedin.com/pub/jamie-lords/9/7b3/11" TargetMode="External"/><Relationship Id="rId2682" Type="http://schemas.openxmlformats.org/officeDocument/2006/relationships/hyperlink" Target="http://flexpointmarketing.com/" TargetMode="External"/><Relationship Id="rId2683" Type="http://schemas.openxmlformats.org/officeDocument/2006/relationships/hyperlink" Target="https://www.linkedin.com/pub/paul-galasso/3/637/12a" TargetMode="External"/><Relationship Id="rId2290" Type="http://schemas.openxmlformats.org/officeDocument/2006/relationships/hyperlink" Target="http://jasper.com/" TargetMode="External"/><Relationship Id="rId2291" Type="http://schemas.openxmlformats.org/officeDocument/2006/relationships/hyperlink" Target="http://creditkarma.com/" TargetMode="External"/><Relationship Id="rId2292" Type="http://schemas.openxmlformats.org/officeDocument/2006/relationships/hyperlink" Target="http://mysagedental.com/" TargetMode="External"/><Relationship Id="rId2293" Type="http://schemas.openxmlformats.org/officeDocument/2006/relationships/hyperlink" Target="http://cherwell.com/" TargetMode="External"/><Relationship Id="rId2294" Type="http://schemas.openxmlformats.org/officeDocument/2006/relationships/hyperlink" Target="http://reebonz.com/" TargetMode="External"/><Relationship Id="rId2295" Type="http://schemas.openxmlformats.org/officeDocument/2006/relationships/hyperlink" Target="http://smi-inc.com/" TargetMode="External"/><Relationship Id="rId2296" Type="http://schemas.openxmlformats.org/officeDocument/2006/relationships/hyperlink" Target="http://iiaweb.com/" TargetMode="External"/><Relationship Id="rId2297" Type="http://schemas.openxmlformats.org/officeDocument/2006/relationships/hyperlink" Target="http://sam.org/" TargetMode="External"/><Relationship Id="rId2298" Type="http://schemas.openxmlformats.org/officeDocument/2006/relationships/hyperlink" Target="http://alfresco.com/" TargetMode="External"/><Relationship Id="rId2299" Type="http://schemas.openxmlformats.org/officeDocument/2006/relationships/hyperlink" Target="http://okta.com/" TargetMode="External"/><Relationship Id="rId2684" Type="http://schemas.openxmlformats.org/officeDocument/2006/relationships/hyperlink" Target="http://1800flowers.com/" TargetMode="External"/><Relationship Id="rId2685" Type="http://schemas.openxmlformats.org/officeDocument/2006/relationships/hyperlink" Target="https://www.linkedin.com/pub/amit-shah/0/76/734" TargetMode="External"/><Relationship Id="rId2686" Type="http://schemas.openxmlformats.org/officeDocument/2006/relationships/hyperlink" Target="http://atdc.org/" TargetMode="External"/><Relationship Id="rId2687" Type="http://schemas.openxmlformats.org/officeDocument/2006/relationships/hyperlink" Target="https://www.linkedin.com/pub/jacqui-c/0/40/464" TargetMode="External"/><Relationship Id="rId2688" Type="http://schemas.openxmlformats.org/officeDocument/2006/relationships/hyperlink" Target="http://aiqagency.com/" TargetMode="External"/><Relationship Id="rId2689" Type="http://schemas.openxmlformats.org/officeDocument/2006/relationships/hyperlink" Target="https://www.linkedin.com/pub/soren-mills/0/b76/a7a" TargetMode="External"/><Relationship Id="rId1200" Type="http://schemas.openxmlformats.org/officeDocument/2006/relationships/hyperlink" Target="http://ibm.com/" TargetMode="External"/><Relationship Id="rId1201" Type="http://schemas.openxmlformats.org/officeDocument/2006/relationships/hyperlink" Target="http://kloudgin.com/" TargetMode="External"/><Relationship Id="rId1202" Type="http://schemas.openxmlformats.org/officeDocument/2006/relationships/hyperlink" Target="http://pearsonsmithrealty.com/" TargetMode="External"/><Relationship Id="rId1203" Type="http://schemas.openxmlformats.org/officeDocument/2006/relationships/hyperlink" Target="http://aaalife.com/" TargetMode="External"/><Relationship Id="rId1204" Type="http://schemas.openxmlformats.org/officeDocument/2006/relationships/hyperlink" Target="http://mitratech.com/" TargetMode="External"/><Relationship Id="rId1205" Type="http://schemas.openxmlformats.org/officeDocument/2006/relationships/hyperlink" Target="http://baoinc.com/" TargetMode="External"/><Relationship Id="rId1206" Type="http://schemas.openxmlformats.org/officeDocument/2006/relationships/hyperlink" Target="http://ibm.com/" TargetMode="External"/><Relationship Id="rId1207" Type="http://schemas.openxmlformats.org/officeDocument/2006/relationships/hyperlink" Target="http://ibm.com/" TargetMode="External"/><Relationship Id="rId740" Type="http://schemas.openxmlformats.org/officeDocument/2006/relationships/hyperlink" Target="http://crimsonhexagon.com/" TargetMode="External"/><Relationship Id="rId741" Type="http://schemas.openxmlformats.org/officeDocument/2006/relationships/hyperlink" Target="http://evergage.com/" TargetMode="External"/><Relationship Id="rId742" Type="http://schemas.openxmlformats.org/officeDocument/2006/relationships/hyperlink" Target="http://percolate.com/" TargetMode="External"/><Relationship Id="rId743" Type="http://schemas.openxmlformats.org/officeDocument/2006/relationships/hyperlink" Target="http://nextgenvp.com/" TargetMode="External"/><Relationship Id="rId744" Type="http://schemas.openxmlformats.org/officeDocument/2006/relationships/hyperlink" Target="http://redislabs.com/" TargetMode="External"/><Relationship Id="rId745" Type="http://schemas.openxmlformats.org/officeDocument/2006/relationships/hyperlink" Target="http://hotschedules.com/" TargetMode="External"/><Relationship Id="rId746" Type="http://schemas.openxmlformats.org/officeDocument/2006/relationships/hyperlink" Target="http://aptean.com/" TargetMode="External"/><Relationship Id="rId747" Type="http://schemas.openxmlformats.org/officeDocument/2006/relationships/hyperlink" Target="http://realtor.com/" TargetMode="External"/><Relationship Id="rId748" Type="http://schemas.openxmlformats.org/officeDocument/2006/relationships/hyperlink" Target="http://realtor.com/" TargetMode="External"/><Relationship Id="rId749" Type="http://schemas.openxmlformats.org/officeDocument/2006/relationships/hyperlink" Target="http://icims.com/" TargetMode="External"/><Relationship Id="rId350" Type="http://schemas.openxmlformats.org/officeDocument/2006/relationships/hyperlink" Target="http://adistec.com/" TargetMode="External"/><Relationship Id="rId351" Type="http://schemas.openxmlformats.org/officeDocument/2006/relationships/hyperlink" Target="http://tavant.com/" TargetMode="External"/><Relationship Id="rId352" Type="http://schemas.openxmlformats.org/officeDocument/2006/relationships/hyperlink" Target="http://earnix.com/" TargetMode="External"/><Relationship Id="rId353" Type="http://schemas.openxmlformats.org/officeDocument/2006/relationships/hyperlink" Target="http://kofax.com/" TargetMode="External"/><Relationship Id="rId354" Type="http://schemas.openxmlformats.org/officeDocument/2006/relationships/hyperlink" Target="http://moosejaw.com/" TargetMode="External"/><Relationship Id="rId355" Type="http://schemas.openxmlformats.org/officeDocument/2006/relationships/hyperlink" Target="http://cloudlock.com/" TargetMode="External"/><Relationship Id="rId356" Type="http://schemas.openxmlformats.org/officeDocument/2006/relationships/hyperlink" Target="http://nexthink.com/" TargetMode="External"/><Relationship Id="rId357" Type="http://schemas.openxmlformats.org/officeDocument/2006/relationships/hyperlink" Target="http://kixeye.com/" TargetMode="External"/><Relationship Id="rId358" Type="http://schemas.openxmlformats.org/officeDocument/2006/relationships/hyperlink" Target="http://skillsurvey.com/" TargetMode="External"/><Relationship Id="rId359" Type="http://schemas.openxmlformats.org/officeDocument/2006/relationships/hyperlink" Target="http://zeroturnaround.com/" TargetMode="External"/><Relationship Id="rId1208" Type="http://schemas.openxmlformats.org/officeDocument/2006/relationships/hyperlink" Target="http://ibm.com/" TargetMode="External"/><Relationship Id="rId1209" Type="http://schemas.openxmlformats.org/officeDocument/2006/relationships/hyperlink" Target="http://softwareag.com/" TargetMode="External"/><Relationship Id="rId2690" Type="http://schemas.openxmlformats.org/officeDocument/2006/relationships/hyperlink" Target="http://endlessaisles.io/" TargetMode="External"/><Relationship Id="rId2691" Type="http://schemas.openxmlformats.org/officeDocument/2006/relationships/hyperlink" Target="https://www.linkedin.com/pub/mike-lackman/18/73b/991" TargetMode="External"/><Relationship Id="rId2692" Type="http://schemas.openxmlformats.org/officeDocument/2006/relationships/hyperlink" Target="http://valimail.com/" TargetMode="External"/><Relationship Id="rId2693" Type="http://schemas.openxmlformats.org/officeDocument/2006/relationships/hyperlink" Target="https://www.linkedin.com/pub/mandeep-khera/0/82/283" TargetMode="External"/><Relationship Id="rId2694" Type="http://schemas.openxmlformats.org/officeDocument/2006/relationships/hyperlink" Target="https://www.linkedin.com/pub/frank-ramirez/0/5b/b83" TargetMode="External"/><Relationship Id="rId2695" Type="http://schemas.openxmlformats.org/officeDocument/2006/relationships/hyperlink" Target="http://morningstar.com/" TargetMode="External"/><Relationship Id="rId2696" Type="http://schemas.openxmlformats.org/officeDocument/2006/relationships/hyperlink" Target="https://www.linkedin.com/pub/rob-pinkerton/0/78/620" TargetMode="External"/><Relationship Id="rId2697" Type="http://schemas.openxmlformats.org/officeDocument/2006/relationships/hyperlink" Target="http://cloudvelox.com/" TargetMode="External"/><Relationship Id="rId2698" Type="http://schemas.openxmlformats.org/officeDocument/2006/relationships/hyperlink" Target="https://www.linkedin.com/pub/james-kessinger/0/113/578" TargetMode="External"/><Relationship Id="rId2699" Type="http://schemas.openxmlformats.org/officeDocument/2006/relationships/hyperlink" Target="https://www.linkedin.com/pub/holly-hamann/0/7a6/251" TargetMode="External"/><Relationship Id="rId1600" Type="http://schemas.openxmlformats.org/officeDocument/2006/relationships/hyperlink" Target="http://stripe.com/" TargetMode="External"/><Relationship Id="rId1601" Type="http://schemas.openxmlformats.org/officeDocument/2006/relationships/hyperlink" Target="http://proservice.com/" TargetMode="External"/><Relationship Id="rId1602" Type="http://schemas.openxmlformats.org/officeDocument/2006/relationships/hyperlink" Target="http://credithuman.com/" TargetMode="External"/><Relationship Id="rId1603" Type="http://schemas.openxmlformats.org/officeDocument/2006/relationships/hyperlink" Target="http://newrelic.com/" TargetMode="External"/><Relationship Id="rId1604" Type="http://schemas.openxmlformats.org/officeDocument/2006/relationships/hyperlink" Target="http://trupanion.com/" TargetMode="External"/><Relationship Id="rId1605" Type="http://schemas.openxmlformats.org/officeDocument/2006/relationships/hyperlink" Target="http://foursquare.com/" TargetMode="External"/><Relationship Id="rId1606" Type="http://schemas.openxmlformats.org/officeDocument/2006/relationships/hyperlink" Target="http://evernote.com/" TargetMode="External"/><Relationship Id="rId1607" Type="http://schemas.openxmlformats.org/officeDocument/2006/relationships/hyperlink" Target="http://newrelic.com/" TargetMode="External"/><Relationship Id="rId1608" Type="http://schemas.openxmlformats.org/officeDocument/2006/relationships/hyperlink" Target="http://aprimo.com/" TargetMode="External"/><Relationship Id="rId1609" Type="http://schemas.openxmlformats.org/officeDocument/2006/relationships/hyperlink" Target="http://telesign.com/" TargetMode="External"/><Relationship Id="rId1210" Type="http://schemas.openxmlformats.org/officeDocument/2006/relationships/hyperlink" Target="http://openlink.com/" TargetMode="External"/><Relationship Id="rId1211" Type="http://schemas.openxmlformats.org/officeDocument/2006/relationships/hyperlink" Target="http://microfocus.com/" TargetMode="External"/><Relationship Id="rId750" Type="http://schemas.openxmlformats.org/officeDocument/2006/relationships/hyperlink" Target="http://pega.com/" TargetMode="External"/><Relationship Id="rId751" Type="http://schemas.openxmlformats.org/officeDocument/2006/relationships/hyperlink" Target="http://mdsol.com/" TargetMode="External"/><Relationship Id="rId752" Type="http://schemas.openxmlformats.org/officeDocument/2006/relationships/hyperlink" Target="http://logianalytics.com/" TargetMode="External"/><Relationship Id="rId753" Type="http://schemas.openxmlformats.org/officeDocument/2006/relationships/hyperlink" Target="http://bigswitch.com/" TargetMode="External"/><Relationship Id="rId754" Type="http://schemas.openxmlformats.org/officeDocument/2006/relationships/hyperlink" Target="http://origamilogic.com/" TargetMode="External"/><Relationship Id="rId755" Type="http://schemas.openxmlformats.org/officeDocument/2006/relationships/hyperlink" Target="http://tradeshift.com/" TargetMode="External"/><Relationship Id="rId756" Type="http://schemas.openxmlformats.org/officeDocument/2006/relationships/hyperlink" Target="http://swap.com/" TargetMode="External"/><Relationship Id="rId757" Type="http://schemas.openxmlformats.org/officeDocument/2006/relationships/hyperlink" Target="http://swap.com/" TargetMode="External"/><Relationship Id="rId758" Type="http://schemas.openxmlformats.org/officeDocument/2006/relationships/hyperlink" Target="http://silentcircle.com/" TargetMode="External"/><Relationship Id="rId759" Type="http://schemas.openxmlformats.org/officeDocument/2006/relationships/hyperlink" Target="http://cvent.com/" TargetMode="External"/><Relationship Id="rId360" Type="http://schemas.openxmlformats.org/officeDocument/2006/relationships/hyperlink" Target="http://feedzai.com/" TargetMode="External"/><Relationship Id="rId361" Type="http://schemas.openxmlformats.org/officeDocument/2006/relationships/hyperlink" Target="http://aravo.com/" TargetMode="External"/><Relationship Id="rId362" Type="http://schemas.openxmlformats.org/officeDocument/2006/relationships/hyperlink" Target="http://izotope.com/" TargetMode="External"/><Relationship Id="rId363" Type="http://schemas.openxmlformats.org/officeDocument/2006/relationships/hyperlink" Target="http://seerene.com/" TargetMode="External"/><Relationship Id="rId364" Type="http://schemas.openxmlformats.org/officeDocument/2006/relationships/hyperlink" Target="http://nexthink.com/" TargetMode="External"/><Relationship Id="rId365" Type="http://schemas.openxmlformats.org/officeDocument/2006/relationships/hyperlink" Target="http://skillsurvey.com/" TargetMode="External"/><Relationship Id="rId366" Type="http://schemas.openxmlformats.org/officeDocument/2006/relationships/hyperlink" Target="http://zeroturnaround.com/" TargetMode="External"/><Relationship Id="rId367" Type="http://schemas.openxmlformats.org/officeDocument/2006/relationships/hyperlink" Target="http://izotope.com/" TargetMode="External"/><Relationship Id="rId368" Type="http://schemas.openxmlformats.org/officeDocument/2006/relationships/hyperlink" Target="http://digitalocean.com/" TargetMode="External"/><Relationship Id="rId369" Type="http://schemas.openxmlformats.org/officeDocument/2006/relationships/hyperlink" Target="http://alphonso.tv/" TargetMode="External"/><Relationship Id="rId1212" Type="http://schemas.openxmlformats.org/officeDocument/2006/relationships/hyperlink" Target="http://hulu.com/" TargetMode="External"/><Relationship Id="rId1213" Type="http://schemas.openxmlformats.org/officeDocument/2006/relationships/hyperlink" Target="http://workday.com/" TargetMode="External"/><Relationship Id="rId1214" Type="http://schemas.openxmlformats.org/officeDocument/2006/relationships/hyperlink" Target="http://splunk.com/" TargetMode="External"/><Relationship Id="rId1215" Type="http://schemas.openxmlformats.org/officeDocument/2006/relationships/hyperlink" Target="http://tripadvisor.com/" TargetMode="External"/><Relationship Id="rId1216" Type="http://schemas.openxmlformats.org/officeDocument/2006/relationships/hyperlink" Target="http://ebth.com/" TargetMode="External"/><Relationship Id="rId1217" Type="http://schemas.openxmlformats.org/officeDocument/2006/relationships/hyperlink" Target="http://reltio.com/" TargetMode="External"/><Relationship Id="rId1218" Type="http://schemas.openxmlformats.org/officeDocument/2006/relationships/hyperlink" Target="http://armis.com/" TargetMode="External"/><Relationship Id="rId1219" Type="http://schemas.openxmlformats.org/officeDocument/2006/relationships/hyperlink" Target="http://ibm.com/" TargetMode="External"/><Relationship Id="rId1610" Type="http://schemas.openxmlformats.org/officeDocument/2006/relationships/hyperlink" Target="http://xtiri.com/" TargetMode="External"/><Relationship Id="rId1611" Type="http://schemas.openxmlformats.org/officeDocument/2006/relationships/hyperlink" Target="http://ipswitch.com/" TargetMode="External"/><Relationship Id="rId1612" Type="http://schemas.openxmlformats.org/officeDocument/2006/relationships/hyperlink" Target="http://mapp.com/" TargetMode="External"/><Relationship Id="rId1613" Type="http://schemas.openxmlformats.org/officeDocument/2006/relationships/hyperlink" Target="http://applause.com/" TargetMode="External"/><Relationship Id="rId1614" Type="http://schemas.openxmlformats.org/officeDocument/2006/relationships/hyperlink" Target="http://pamperedchef.com/" TargetMode="External"/><Relationship Id="rId1615" Type="http://schemas.openxmlformats.org/officeDocument/2006/relationships/hyperlink" Target="http://endurance.com/" TargetMode="External"/><Relationship Id="rId1616" Type="http://schemas.openxmlformats.org/officeDocument/2006/relationships/hyperlink" Target="http://obvious.ly/" TargetMode="External"/><Relationship Id="rId1617" Type="http://schemas.openxmlformats.org/officeDocument/2006/relationships/hyperlink" Target="http://forhims.com/" TargetMode="External"/><Relationship Id="rId1618" Type="http://schemas.openxmlformats.org/officeDocument/2006/relationships/hyperlink" Target="http://stackoverflow.com/" TargetMode="External"/><Relationship Id="rId1619" Type="http://schemas.openxmlformats.org/officeDocument/2006/relationships/hyperlink" Target="http://coupa.com/" TargetMode="External"/><Relationship Id="rId1220" Type="http://schemas.openxmlformats.org/officeDocument/2006/relationships/hyperlink" Target="http://softwareag.com/" TargetMode="External"/><Relationship Id="rId1221" Type="http://schemas.openxmlformats.org/officeDocument/2006/relationships/hyperlink" Target="http://openlink.com/" TargetMode="External"/><Relationship Id="rId760" Type="http://schemas.openxmlformats.org/officeDocument/2006/relationships/hyperlink" Target="http://blackducksoftware.com/" TargetMode="External"/><Relationship Id="rId761" Type="http://schemas.openxmlformats.org/officeDocument/2006/relationships/hyperlink" Target="http://servicenow.com/" TargetMode="External"/><Relationship Id="rId762" Type="http://schemas.openxmlformats.org/officeDocument/2006/relationships/hyperlink" Target="http://calliduscloud.com/" TargetMode="External"/><Relationship Id="rId763" Type="http://schemas.openxmlformats.org/officeDocument/2006/relationships/hyperlink" Target="http://transflo.com/" TargetMode="External"/><Relationship Id="rId764" Type="http://schemas.openxmlformats.org/officeDocument/2006/relationships/hyperlink" Target="http://rsa.com/" TargetMode="External"/><Relationship Id="rId765" Type="http://schemas.openxmlformats.org/officeDocument/2006/relationships/hyperlink" Target="http://chargepoint.com/" TargetMode="External"/><Relationship Id="rId766" Type="http://schemas.openxmlformats.org/officeDocument/2006/relationships/hyperlink" Target="http://nintex.com/" TargetMode="External"/><Relationship Id="rId767" Type="http://schemas.openxmlformats.org/officeDocument/2006/relationships/hyperlink" Target="http://ellucian.com/" TargetMode="External"/><Relationship Id="rId768" Type="http://schemas.openxmlformats.org/officeDocument/2006/relationships/hyperlink" Target="http://vibes.com/" TargetMode="External"/><Relationship Id="rId769" Type="http://schemas.openxmlformats.org/officeDocument/2006/relationships/hyperlink" Target="http://voicera.com/" TargetMode="External"/><Relationship Id="rId370" Type="http://schemas.openxmlformats.org/officeDocument/2006/relationships/hyperlink" Target="http://cypress.com/" TargetMode="External"/><Relationship Id="rId371" Type="http://schemas.openxmlformats.org/officeDocument/2006/relationships/hyperlink" Target="http://forbescommcouncil.com/" TargetMode="External"/><Relationship Id="rId372" Type="http://schemas.openxmlformats.org/officeDocument/2006/relationships/hyperlink" Target="http://atriark.com/" TargetMode="External"/><Relationship Id="rId373" Type="http://schemas.openxmlformats.org/officeDocument/2006/relationships/hyperlink" Target="http://deloittedigital.com/" TargetMode="External"/><Relationship Id="rId374" Type="http://schemas.openxmlformats.org/officeDocument/2006/relationships/hyperlink" Target="http://nexthink.com/" TargetMode="External"/><Relationship Id="rId375" Type="http://schemas.openxmlformats.org/officeDocument/2006/relationships/hyperlink" Target="http://kixeye.com/" TargetMode="External"/><Relationship Id="rId376" Type="http://schemas.openxmlformats.org/officeDocument/2006/relationships/hyperlink" Target="http://skillsurvey.com/" TargetMode="External"/><Relationship Id="rId377" Type="http://schemas.openxmlformats.org/officeDocument/2006/relationships/hyperlink" Target="http://zeroturnaround.com/" TargetMode="External"/><Relationship Id="rId378" Type="http://schemas.openxmlformats.org/officeDocument/2006/relationships/hyperlink" Target="http://feedzai.com/" TargetMode="External"/><Relationship Id="rId379" Type="http://schemas.openxmlformats.org/officeDocument/2006/relationships/hyperlink" Target="http://aravo.com/" TargetMode="External"/><Relationship Id="rId1222" Type="http://schemas.openxmlformats.org/officeDocument/2006/relationships/hyperlink" Target="http://microfocus.com/" TargetMode="External"/><Relationship Id="rId1223" Type="http://schemas.openxmlformats.org/officeDocument/2006/relationships/hyperlink" Target="http://hulu.com/" TargetMode="External"/><Relationship Id="rId1224" Type="http://schemas.openxmlformats.org/officeDocument/2006/relationships/hyperlink" Target="http://workday.com/" TargetMode="External"/><Relationship Id="rId1225" Type="http://schemas.openxmlformats.org/officeDocument/2006/relationships/hyperlink" Target="http://splunk.com/" TargetMode="External"/><Relationship Id="rId1226" Type="http://schemas.openxmlformats.org/officeDocument/2006/relationships/hyperlink" Target="http://tripadvisor.com/" TargetMode="External"/><Relationship Id="rId1227" Type="http://schemas.openxmlformats.org/officeDocument/2006/relationships/hyperlink" Target="http://ebth.com/" TargetMode="External"/><Relationship Id="rId1228" Type="http://schemas.openxmlformats.org/officeDocument/2006/relationships/hyperlink" Target="http://reltio.com/" TargetMode="External"/><Relationship Id="rId1229" Type="http://schemas.openxmlformats.org/officeDocument/2006/relationships/hyperlink" Target="http://armis.com/" TargetMode="External"/><Relationship Id="rId2300" Type="http://schemas.openxmlformats.org/officeDocument/2006/relationships/hyperlink" Target="http://tintri.com/" TargetMode="External"/><Relationship Id="rId2301" Type="http://schemas.openxmlformats.org/officeDocument/2006/relationships/hyperlink" Target="http://acquia.com/" TargetMode="External"/><Relationship Id="rId2302" Type="http://schemas.openxmlformats.org/officeDocument/2006/relationships/hyperlink" Target="http://stonyfield.com/" TargetMode="External"/><Relationship Id="rId2303" Type="http://schemas.openxmlformats.org/officeDocument/2006/relationships/hyperlink" Target="http://dallascityhall.com/" TargetMode="External"/><Relationship Id="rId2304" Type="http://schemas.openxmlformats.org/officeDocument/2006/relationships/hyperlink" Target="http://prosphere.com/" TargetMode="External"/><Relationship Id="rId2305" Type="http://schemas.openxmlformats.org/officeDocument/2006/relationships/hyperlink" Target="http://wlscorporation.com/" TargetMode="External"/><Relationship Id="rId2306" Type="http://schemas.openxmlformats.org/officeDocument/2006/relationships/hyperlink" Target="http://braintreepayments.com/" TargetMode="External"/><Relationship Id="rId2307" Type="http://schemas.openxmlformats.org/officeDocument/2006/relationships/hyperlink" Target="http://udemy.com/" TargetMode="External"/><Relationship Id="rId2308" Type="http://schemas.openxmlformats.org/officeDocument/2006/relationships/hyperlink" Target="http://sonic.com/" TargetMode="External"/><Relationship Id="rId2309" Type="http://schemas.openxmlformats.org/officeDocument/2006/relationships/hyperlink" Target="http://accelerite.com/" TargetMode="External"/><Relationship Id="rId1620" Type="http://schemas.openxmlformats.org/officeDocument/2006/relationships/hyperlink" Target="http://vasco.com/" TargetMode="External"/><Relationship Id="rId1621" Type="http://schemas.openxmlformats.org/officeDocument/2006/relationships/hyperlink" Target="http://tagetik.com/" TargetMode="External"/><Relationship Id="rId1622" Type="http://schemas.openxmlformats.org/officeDocument/2006/relationships/hyperlink" Target="http://digitalocean.com/" TargetMode="External"/><Relationship Id="rId1623" Type="http://schemas.openxmlformats.org/officeDocument/2006/relationships/hyperlink" Target="http://hotchalk.com/" TargetMode="External"/><Relationship Id="rId1624" Type="http://schemas.openxmlformats.org/officeDocument/2006/relationships/hyperlink" Target="http://skyhighnetworks.com/" TargetMode="External"/><Relationship Id="rId1625" Type="http://schemas.openxmlformats.org/officeDocument/2006/relationships/hyperlink" Target="http://radiancelabs.com/" TargetMode="External"/><Relationship Id="rId1626" Type="http://schemas.openxmlformats.org/officeDocument/2006/relationships/hyperlink" Target="http://yotpo.com/" TargetMode="External"/><Relationship Id="rId1627" Type="http://schemas.openxmlformats.org/officeDocument/2006/relationships/hyperlink" Target="http://ycombinator.com/" TargetMode="External"/><Relationship Id="rId1628" Type="http://schemas.openxmlformats.org/officeDocument/2006/relationships/hyperlink" Target="http://accenture.com/" TargetMode="External"/><Relationship Id="rId1629" Type="http://schemas.openxmlformats.org/officeDocument/2006/relationships/hyperlink" Target="http://peopleqlik.com/" TargetMode="External"/><Relationship Id="rId1230" Type="http://schemas.openxmlformats.org/officeDocument/2006/relationships/hyperlink" Target="http://sap.com/" TargetMode="External"/><Relationship Id="rId1231" Type="http://schemas.openxmlformats.org/officeDocument/2006/relationships/hyperlink" Target="http://financialforce.com/" TargetMode="External"/><Relationship Id="rId770" Type="http://schemas.openxmlformats.org/officeDocument/2006/relationships/hyperlink" Target="http://rapidminer.com/" TargetMode="External"/><Relationship Id="rId771" Type="http://schemas.openxmlformats.org/officeDocument/2006/relationships/hyperlink" Target="http://ziprecruiter.com/" TargetMode="External"/><Relationship Id="rId772" Type="http://schemas.openxmlformats.org/officeDocument/2006/relationships/hyperlink" Target="http://rocket-internet.com/" TargetMode="External"/><Relationship Id="rId773" Type="http://schemas.openxmlformats.org/officeDocument/2006/relationships/hyperlink" Target="http://vimeo.com/" TargetMode="External"/><Relationship Id="rId774" Type="http://schemas.openxmlformats.org/officeDocument/2006/relationships/hyperlink" Target="http://forbestechcouncil.com/" TargetMode="External"/><Relationship Id="rId775" Type="http://schemas.openxmlformats.org/officeDocument/2006/relationships/hyperlink" Target="http://mesosphere.com/" TargetMode="External"/><Relationship Id="rId776" Type="http://schemas.openxmlformats.org/officeDocument/2006/relationships/hyperlink" Target="http://demandbase.com/" TargetMode="External"/><Relationship Id="rId777" Type="http://schemas.openxmlformats.org/officeDocument/2006/relationships/hyperlink" Target="http://datorama.com/" TargetMode="External"/><Relationship Id="rId778" Type="http://schemas.openxmlformats.org/officeDocument/2006/relationships/hyperlink" Target="http://crimsonhexagon.com/" TargetMode="External"/><Relationship Id="rId779" Type="http://schemas.openxmlformats.org/officeDocument/2006/relationships/hyperlink" Target="http://evergage.com/" TargetMode="External"/><Relationship Id="rId380" Type="http://schemas.openxmlformats.org/officeDocument/2006/relationships/hyperlink" Target="http://izotope.com/" TargetMode="External"/><Relationship Id="rId381" Type="http://schemas.openxmlformats.org/officeDocument/2006/relationships/hyperlink" Target="http://seerene.com/" TargetMode="External"/><Relationship Id="rId382" Type="http://schemas.openxmlformats.org/officeDocument/2006/relationships/hyperlink" Target="http://digitalocean.com/" TargetMode="External"/><Relationship Id="rId383" Type="http://schemas.openxmlformats.org/officeDocument/2006/relationships/hyperlink" Target="http://simplilearn.com/" TargetMode="External"/><Relationship Id="rId384" Type="http://schemas.openxmlformats.org/officeDocument/2006/relationships/hyperlink" Target="http://alphonso.tv/" TargetMode="External"/><Relationship Id="rId385" Type="http://schemas.openxmlformats.org/officeDocument/2006/relationships/hyperlink" Target="http://sevenlakes.com/" TargetMode="External"/><Relationship Id="rId386" Type="http://schemas.openxmlformats.org/officeDocument/2006/relationships/hyperlink" Target="http://cypress.com/" TargetMode="External"/><Relationship Id="rId387" Type="http://schemas.openxmlformats.org/officeDocument/2006/relationships/hyperlink" Target="http://calipercorp.com/" TargetMode="External"/><Relationship Id="rId388" Type="http://schemas.openxmlformats.org/officeDocument/2006/relationships/hyperlink" Target="http://forbescommcouncil.com/" TargetMode="External"/><Relationship Id="rId389" Type="http://schemas.openxmlformats.org/officeDocument/2006/relationships/hyperlink" Target="http://atriark.com/" TargetMode="External"/><Relationship Id="rId1232" Type="http://schemas.openxmlformats.org/officeDocument/2006/relationships/hyperlink" Target="http://tenable.com/" TargetMode="External"/><Relationship Id="rId1233" Type="http://schemas.openxmlformats.org/officeDocument/2006/relationships/hyperlink" Target="http://salesforce.com/" TargetMode="External"/><Relationship Id="rId1234" Type="http://schemas.openxmlformats.org/officeDocument/2006/relationships/hyperlink" Target="http://vmware.com/" TargetMode="External"/><Relationship Id="rId1235" Type="http://schemas.openxmlformats.org/officeDocument/2006/relationships/hyperlink" Target="http://veeam.com/" TargetMode="External"/><Relationship Id="rId1236" Type="http://schemas.openxmlformats.org/officeDocument/2006/relationships/hyperlink" Target="http://wayfair.com/" TargetMode="External"/><Relationship Id="rId1237" Type="http://schemas.openxmlformats.org/officeDocument/2006/relationships/hyperlink" Target="http://roku.com/" TargetMode="External"/><Relationship Id="rId1238" Type="http://schemas.openxmlformats.org/officeDocument/2006/relationships/hyperlink" Target="http://abstracta.us/" TargetMode="External"/><Relationship Id="rId1239" Type="http://schemas.openxmlformats.org/officeDocument/2006/relationships/hyperlink" Target="http://zillowgroup.com/" TargetMode="External"/><Relationship Id="rId2310" Type="http://schemas.openxmlformats.org/officeDocument/2006/relationships/hyperlink" Target="http://bit.ly/" TargetMode="External"/><Relationship Id="rId2311" Type="http://schemas.openxmlformats.org/officeDocument/2006/relationships/hyperlink" Target="http://opendoor.com/" TargetMode="External"/><Relationship Id="rId2312" Type="http://schemas.openxmlformats.org/officeDocument/2006/relationships/hyperlink" Target="http://cohesity.com/" TargetMode="External"/><Relationship Id="rId2313" Type="http://schemas.openxmlformats.org/officeDocument/2006/relationships/hyperlink" Target="http://opendoor.com/" TargetMode="External"/><Relationship Id="rId2314" Type="http://schemas.openxmlformats.org/officeDocument/2006/relationships/hyperlink" Target="http://strozfriedberg.com/" TargetMode="External"/><Relationship Id="rId2315" Type="http://schemas.openxmlformats.org/officeDocument/2006/relationships/hyperlink" Target="http://pinterest.com/" TargetMode="External"/><Relationship Id="rId2316" Type="http://schemas.openxmlformats.org/officeDocument/2006/relationships/hyperlink" Target="http://nuix.com/" TargetMode="External"/><Relationship Id="rId2317" Type="http://schemas.openxmlformats.org/officeDocument/2006/relationships/hyperlink" Target="http://brightedge.com/" TargetMode="External"/><Relationship Id="rId2318" Type="http://schemas.openxmlformats.org/officeDocument/2006/relationships/hyperlink" Target="http://asana.com/" TargetMode="External"/><Relationship Id="rId2319" Type="http://schemas.openxmlformats.org/officeDocument/2006/relationships/hyperlink" Target="http://osscube.com/" TargetMode="External"/><Relationship Id="rId2700" Type="http://schemas.openxmlformats.org/officeDocument/2006/relationships/hyperlink" Target="http://idg.com/" TargetMode="External"/><Relationship Id="rId2701" Type="http://schemas.openxmlformats.org/officeDocument/2006/relationships/hyperlink" Target="https://www.linkedin.com/pub/josh-london/0/362/b4a" TargetMode="External"/><Relationship Id="rId2702" Type="http://schemas.openxmlformats.org/officeDocument/2006/relationships/hyperlink" Target="http://logichub.com/" TargetMode="External"/><Relationship Id="rId2703" Type="http://schemas.openxmlformats.org/officeDocument/2006/relationships/hyperlink" Target="https://www.linkedin.com/pub/hormazd-romer/0/30/2b1" TargetMode="External"/><Relationship Id="rId2704" Type="http://schemas.openxmlformats.org/officeDocument/2006/relationships/hyperlink" Target="http://kixeye.com/" TargetMode="External"/><Relationship Id="rId2705" Type="http://schemas.openxmlformats.org/officeDocument/2006/relationships/hyperlink" Target="https://www.linkedin.com/pub/john-getze/6/22/5b7" TargetMode="External"/><Relationship Id="rId2706" Type="http://schemas.openxmlformats.org/officeDocument/2006/relationships/hyperlink" Target="http://carevive.com/" TargetMode="External"/><Relationship Id="rId2707" Type="http://schemas.openxmlformats.org/officeDocument/2006/relationships/hyperlink" Target="https://www.linkedin.com/pub/ricardo-mazzi/2/872/788" TargetMode="External"/><Relationship Id="rId2708" Type="http://schemas.openxmlformats.org/officeDocument/2006/relationships/hyperlink" Target="http://parkhub.com/" TargetMode="External"/><Relationship Id="rId2709" Type="http://schemas.openxmlformats.org/officeDocument/2006/relationships/hyperlink" Target="https://www.linkedin.com/pub/tony-albanese/7/14b/767" TargetMode="External"/><Relationship Id="rId1630" Type="http://schemas.openxmlformats.org/officeDocument/2006/relationships/hyperlink" Target="http://homedefenders.com/" TargetMode="External"/><Relationship Id="rId1631" Type="http://schemas.openxmlformats.org/officeDocument/2006/relationships/hyperlink" Target="http://kareo.com/" TargetMode="External"/><Relationship Id="rId1632" Type="http://schemas.openxmlformats.org/officeDocument/2006/relationships/hyperlink" Target="http://highq.com/" TargetMode="External"/><Relationship Id="rId1633" Type="http://schemas.openxmlformats.org/officeDocument/2006/relationships/hyperlink" Target="http://improbable.io/" TargetMode="External"/><Relationship Id="rId1634" Type="http://schemas.openxmlformats.org/officeDocument/2006/relationships/hyperlink" Target="http://mongodb.com/" TargetMode="External"/><Relationship Id="rId1635" Type="http://schemas.openxmlformats.org/officeDocument/2006/relationships/hyperlink" Target="http://zenefits.com/" TargetMode="External"/><Relationship Id="rId1636" Type="http://schemas.openxmlformats.org/officeDocument/2006/relationships/hyperlink" Target="http://shoprunner.com/" TargetMode="External"/><Relationship Id="rId1637" Type="http://schemas.openxmlformats.org/officeDocument/2006/relationships/hyperlink" Target="http://rapid7.com/" TargetMode="External"/><Relationship Id="rId1638" Type="http://schemas.openxmlformats.org/officeDocument/2006/relationships/hyperlink" Target="http://takespaceback.com/" TargetMode="External"/><Relationship Id="rId1639" Type="http://schemas.openxmlformats.org/officeDocument/2006/relationships/hyperlink" Target="http://compuware.com/" TargetMode="External"/><Relationship Id="rId1240" Type="http://schemas.openxmlformats.org/officeDocument/2006/relationships/hyperlink" Target="http://heapanalytics.com/" TargetMode="External"/><Relationship Id="rId1241" Type="http://schemas.openxmlformats.org/officeDocument/2006/relationships/hyperlink" Target="http://shutterflyinc.com/" TargetMode="External"/><Relationship Id="rId780" Type="http://schemas.openxmlformats.org/officeDocument/2006/relationships/hyperlink" Target="http://percolate.com/" TargetMode="External"/><Relationship Id="rId781" Type="http://schemas.openxmlformats.org/officeDocument/2006/relationships/hyperlink" Target="http://nextgenvp.com/" TargetMode="External"/><Relationship Id="rId782" Type="http://schemas.openxmlformats.org/officeDocument/2006/relationships/hyperlink" Target="http://redislabs.com/" TargetMode="External"/><Relationship Id="rId783" Type="http://schemas.openxmlformats.org/officeDocument/2006/relationships/hyperlink" Target="http://hotschedules.com/" TargetMode="External"/><Relationship Id="rId784" Type="http://schemas.openxmlformats.org/officeDocument/2006/relationships/hyperlink" Target="http://aptean.com/" TargetMode="External"/><Relationship Id="rId785" Type="http://schemas.openxmlformats.org/officeDocument/2006/relationships/hyperlink" Target="http://icims.com/" TargetMode="External"/><Relationship Id="rId786" Type="http://schemas.openxmlformats.org/officeDocument/2006/relationships/hyperlink" Target="http://realtor.com/" TargetMode="External"/><Relationship Id="rId787" Type="http://schemas.openxmlformats.org/officeDocument/2006/relationships/hyperlink" Target="http://realtor.com/" TargetMode="External"/><Relationship Id="rId788" Type="http://schemas.openxmlformats.org/officeDocument/2006/relationships/hyperlink" Target="http://mdsol.com/" TargetMode="External"/><Relationship Id="rId789" Type="http://schemas.openxmlformats.org/officeDocument/2006/relationships/hyperlink" Target="http://pega.com/" TargetMode="External"/><Relationship Id="rId390" Type="http://schemas.openxmlformats.org/officeDocument/2006/relationships/hyperlink" Target="http://gigastone.com/" TargetMode="External"/><Relationship Id="rId391" Type="http://schemas.openxmlformats.org/officeDocument/2006/relationships/hyperlink" Target="http://neoris.com/" TargetMode="External"/><Relationship Id="rId392" Type="http://schemas.openxmlformats.org/officeDocument/2006/relationships/hyperlink" Target="http://diaventures.co/" TargetMode="External"/><Relationship Id="rId393" Type="http://schemas.openxmlformats.org/officeDocument/2006/relationships/hyperlink" Target="http://inrhythm.com/" TargetMode="External"/><Relationship Id="rId394" Type="http://schemas.openxmlformats.org/officeDocument/2006/relationships/hyperlink" Target="http://deloittedigital.com/" TargetMode="External"/><Relationship Id="rId395" Type="http://schemas.openxmlformats.org/officeDocument/2006/relationships/hyperlink" Target="http://bluecieloecm.com/" TargetMode="External"/><Relationship Id="rId396" Type="http://schemas.openxmlformats.org/officeDocument/2006/relationships/hyperlink" Target="http://riskspan.com/" TargetMode="External"/><Relationship Id="rId397" Type="http://schemas.openxmlformats.org/officeDocument/2006/relationships/hyperlink" Target="http://percona.com/" TargetMode="External"/><Relationship Id="rId398" Type="http://schemas.openxmlformats.org/officeDocument/2006/relationships/hyperlink" Target="http://pypestream.com/" TargetMode="External"/><Relationship Id="rId399" Type="http://schemas.openxmlformats.org/officeDocument/2006/relationships/hyperlink" Target="http://ez.no/" TargetMode="External"/><Relationship Id="rId1242" Type="http://schemas.openxmlformats.org/officeDocument/2006/relationships/hyperlink" Target="http://cloudera.com/" TargetMode="External"/><Relationship Id="rId1243" Type="http://schemas.openxmlformats.org/officeDocument/2006/relationships/hyperlink" Target="http://ibm.com/" TargetMode="External"/><Relationship Id="rId1244" Type="http://schemas.openxmlformats.org/officeDocument/2006/relationships/hyperlink" Target="http://ge.com/" TargetMode="External"/><Relationship Id="rId1245" Type="http://schemas.openxmlformats.org/officeDocument/2006/relationships/hyperlink" Target="http://fuze.com/" TargetMode="External"/><Relationship Id="rId1246" Type="http://schemas.openxmlformats.org/officeDocument/2006/relationships/hyperlink" Target="http://carbonblack.com/" TargetMode="External"/><Relationship Id="rId1247" Type="http://schemas.openxmlformats.org/officeDocument/2006/relationships/hyperlink" Target="http://databricks.com/" TargetMode="External"/><Relationship Id="rId1248" Type="http://schemas.openxmlformats.org/officeDocument/2006/relationships/hyperlink" Target="http://splunk.com/" TargetMode="External"/><Relationship Id="rId1249" Type="http://schemas.openxmlformats.org/officeDocument/2006/relationships/hyperlink" Target="http://csscorp.com/" TargetMode="External"/><Relationship Id="rId2320" Type="http://schemas.openxmlformats.org/officeDocument/2006/relationships/hyperlink" Target="http://drivestream.com/" TargetMode="External"/><Relationship Id="rId2321" Type="http://schemas.openxmlformats.org/officeDocument/2006/relationships/hyperlink" Target="http://hp.com/" TargetMode="External"/><Relationship Id="rId2322" Type="http://schemas.openxmlformats.org/officeDocument/2006/relationships/hyperlink" Target="http://weebly.com/" TargetMode="External"/><Relationship Id="rId2323" Type="http://schemas.openxmlformats.org/officeDocument/2006/relationships/hyperlink" Target="http://acronis.com/" TargetMode="External"/><Relationship Id="rId2324" Type="http://schemas.openxmlformats.org/officeDocument/2006/relationships/hyperlink" Target="http://cloverhealth.com/" TargetMode="External"/><Relationship Id="rId2325" Type="http://schemas.openxmlformats.org/officeDocument/2006/relationships/hyperlink" Target="http://elastic.co/" TargetMode="External"/><Relationship Id="rId2326" Type="http://schemas.openxmlformats.org/officeDocument/2006/relationships/hyperlink" Target="http://zscaler.com/" TargetMode="External"/><Relationship Id="rId2327" Type="http://schemas.openxmlformats.org/officeDocument/2006/relationships/hyperlink" Target="http://looker.com/" TargetMode="External"/><Relationship Id="rId2328" Type="http://schemas.openxmlformats.org/officeDocument/2006/relationships/hyperlink" Target="http://mirantis.com/" TargetMode="External"/><Relationship Id="rId2329" Type="http://schemas.openxmlformats.org/officeDocument/2006/relationships/hyperlink" Target="http://jasper.com/" TargetMode="External"/><Relationship Id="rId2710" Type="http://schemas.openxmlformats.org/officeDocument/2006/relationships/hyperlink" Target="http://xtiri.com/" TargetMode="External"/><Relationship Id="rId2711" Type="http://schemas.openxmlformats.org/officeDocument/2006/relationships/hyperlink" Target="https://www.linkedin.com/pub/jamie-lords/9/7b3/11" TargetMode="External"/><Relationship Id="rId2712" Type="http://schemas.openxmlformats.org/officeDocument/2006/relationships/hyperlink" Target="http://flexpointmarketing.com/" TargetMode="External"/><Relationship Id="rId2713" Type="http://schemas.openxmlformats.org/officeDocument/2006/relationships/hyperlink" Target="https://www.linkedin.com/pub/paul-galasso/3/637/12a" TargetMode="External"/><Relationship Id="rId2714" Type="http://schemas.openxmlformats.org/officeDocument/2006/relationships/hyperlink" Target="http://1800flowers.com/" TargetMode="External"/><Relationship Id="rId2715" Type="http://schemas.openxmlformats.org/officeDocument/2006/relationships/hyperlink" Target="https://www.linkedin.com/pub/amit-shah/0/76/734" TargetMode="External"/><Relationship Id="rId2716" Type="http://schemas.openxmlformats.org/officeDocument/2006/relationships/hyperlink" Target="http://atdc.org/" TargetMode="External"/><Relationship Id="rId2717" Type="http://schemas.openxmlformats.org/officeDocument/2006/relationships/hyperlink" Target="https://www.linkedin.com/pub/jacqui-c/0/40/464" TargetMode="External"/><Relationship Id="rId2718" Type="http://schemas.openxmlformats.org/officeDocument/2006/relationships/hyperlink" Target="http://aiqagency.com/" TargetMode="External"/><Relationship Id="rId2719" Type="http://schemas.openxmlformats.org/officeDocument/2006/relationships/hyperlink" Target="https://www.linkedin.com/pub/soren-mills/0/b76/a7a" TargetMode="External"/><Relationship Id="rId1640" Type="http://schemas.openxmlformats.org/officeDocument/2006/relationships/hyperlink" Target="http://crossfuze.com/" TargetMode="External"/><Relationship Id="rId1641" Type="http://schemas.openxmlformats.org/officeDocument/2006/relationships/hyperlink" Target="http://mydbsupply.com/" TargetMode="External"/><Relationship Id="rId1642" Type="http://schemas.openxmlformats.org/officeDocument/2006/relationships/hyperlink" Target="http://rodanandfields.com/" TargetMode="External"/><Relationship Id="rId1643" Type="http://schemas.openxmlformats.org/officeDocument/2006/relationships/hyperlink" Target="http://frontstream.com/" TargetMode="External"/><Relationship Id="rId1644" Type="http://schemas.openxmlformats.org/officeDocument/2006/relationships/hyperlink" Target="http://perficientdigital.com/" TargetMode="External"/><Relationship Id="rId1645" Type="http://schemas.openxmlformats.org/officeDocument/2006/relationships/hyperlink" Target="http://tune.com/" TargetMode="External"/><Relationship Id="rId1646" Type="http://schemas.openxmlformats.org/officeDocument/2006/relationships/hyperlink" Target="http://greatminds.org/" TargetMode="External"/><Relationship Id="rId1647" Type="http://schemas.openxmlformats.org/officeDocument/2006/relationships/hyperlink" Target="http://nintex.com/" TargetMode="External"/><Relationship Id="rId1648" Type="http://schemas.openxmlformats.org/officeDocument/2006/relationships/hyperlink" Target="http://popsugar.com/" TargetMode="External"/><Relationship Id="rId1649" Type="http://schemas.openxmlformats.org/officeDocument/2006/relationships/hyperlink" Target="http://ziprecruiter.com/" TargetMode="External"/><Relationship Id="rId1250" Type="http://schemas.openxmlformats.org/officeDocument/2006/relationships/hyperlink" Target="http://looker.com/" TargetMode="External"/><Relationship Id="rId1251" Type="http://schemas.openxmlformats.org/officeDocument/2006/relationships/hyperlink" Target="http://pros.com/" TargetMode="External"/><Relationship Id="rId790" Type="http://schemas.openxmlformats.org/officeDocument/2006/relationships/hyperlink" Target="http://bigswitch.com/" TargetMode="External"/><Relationship Id="rId791" Type="http://schemas.openxmlformats.org/officeDocument/2006/relationships/hyperlink" Target="http://logianalytics.com/" TargetMode="External"/><Relationship Id="rId792" Type="http://schemas.openxmlformats.org/officeDocument/2006/relationships/hyperlink" Target="http://realtor.com/" TargetMode="External"/><Relationship Id="rId793" Type="http://schemas.openxmlformats.org/officeDocument/2006/relationships/hyperlink" Target="http://realtor.com/" TargetMode="External"/><Relationship Id="rId794" Type="http://schemas.openxmlformats.org/officeDocument/2006/relationships/hyperlink" Target="http://icims.com/" TargetMode="External"/><Relationship Id="rId795" Type="http://schemas.openxmlformats.org/officeDocument/2006/relationships/hyperlink" Target="http://pega.com/" TargetMode="External"/><Relationship Id="rId796" Type="http://schemas.openxmlformats.org/officeDocument/2006/relationships/hyperlink" Target="http://mdsol.com/" TargetMode="External"/><Relationship Id="rId797" Type="http://schemas.openxmlformats.org/officeDocument/2006/relationships/hyperlink" Target="http://logianalytics.com/" TargetMode="External"/><Relationship Id="rId798" Type="http://schemas.openxmlformats.org/officeDocument/2006/relationships/hyperlink" Target="http://bigswitch.com/" TargetMode="External"/><Relationship Id="rId799" Type="http://schemas.openxmlformats.org/officeDocument/2006/relationships/hyperlink" Target="http://origamilogic.com/" TargetMode="External"/><Relationship Id="rId1252" Type="http://schemas.openxmlformats.org/officeDocument/2006/relationships/hyperlink" Target="http://armor.com/" TargetMode="External"/><Relationship Id="rId1253" Type="http://schemas.openxmlformats.org/officeDocument/2006/relationships/hyperlink" Target="http://redseal.net/" TargetMode="External"/><Relationship Id="rId1254" Type="http://schemas.openxmlformats.org/officeDocument/2006/relationships/hyperlink" Target="http://tibco.com/" TargetMode="External"/><Relationship Id="rId1255" Type="http://schemas.openxmlformats.org/officeDocument/2006/relationships/hyperlink" Target="http://bluejeans.com/" TargetMode="External"/><Relationship Id="rId1256" Type="http://schemas.openxmlformats.org/officeDocument/2006/relationships/hyperlink" Target="http://thetradedesk.com/" TargetMode="External"/><Relationship Id="rId1257" Type="http://schemas.openxmlformats.org/officeDocument/2006/relationships/hyperlink" Target="http://conduent.com/" TargetMode="External"/><Relationship Id="rId1258" Type="http://schemas.openxmlformats.org/officeDocument/2006/relationships/hyperlink" Target="http://bloomberg.com/" TargetMode="External"/><Relationship Id="rId1259" Type="http://schemas.openxmlformats.org/officeDocument/2006/relationships/hyperlink" Target="http://akamai.com/" TargetMode="External"/><Relationship Id="rId2330" Type="http://schemas.openxmlformats.org/officeDocument/2006/relationships/hyperlink" Target="http://eagleinvsys.com/" TargetMode="External"/><Relationship Id="rId2331" Type="http://schemas.openxmlformats.org/officeDocument/2006/relationships/hyperlink" Target="http://nerd.me/" TargetMode="External"/><Relationship Id="rId2332" Type="http://schemas.openxmlformats.org/officeDocument/2006/relationships/hyperlink" Target="http://thredup.com/" TargetMode="External"/><Relationship Id="rId2333" Type="http://schemas.openxmlformats.org/officeDocument/2006/relationships/hyperlink" Target="http://cohesity.com/" TargetMode="External"/><Relationship Id="rId2334" Type="http://schemas.openxmlformats.org/officeDocument/2006/relationships/hyperlink" Target="http://sisense.com/" TargetMode="External"/><Relationship Id="rId2335" Type="http://schemas.openxmlformats.org/officeDocument/2006/relationships/hyperlink" Target="http://picsart.com/" TargetMode="External"/><Relationship Id="rId2336" Type="http://schemas.openxmlformats.org/officeDocument/2006/relationships/hyperlink" Target="http://aconex.com/" TargetMode="External"/><Relationship Id="rId2337" Type="http://schemas.openxmlformats.org/officeDocument/2006/relationships/hyperlink" Target="http://memebox.com/" TargetMode="External"/><Relationship Id="rId2338" Type="http://schemas.openxmlformats.org/officeDocument/2006/relationships/hyperlink" Target="http://glocomms.com/" TargetMode="External"/><Relationship Id="rId2339" Type="http://schemas.openxmlformats.org/officeDocument/2006/relationships/hyperlink" Target="http://wiprogallagher.com/" TargetMode="External"/><Relationship Id="rId2720" Type="http://schemas.openxmlformats.org/officeDocument/2006/relationships/hyperlink" Target="http://endlessaisles.io/" TargetMode="External"/><Relationship Id="rId2721" Type="http://schemas.openxmlformats.org/officeDocument/2006/relationships/hyperlink" Target="https://www.linkedin.com/pub/mike-lackman/18/73b/991" TargetMode="External"/><Relationship Id="rId2722" Type="http://schemas.openxmlformats.org/officeDocument/2006/relationships/hyperlink" Target="http://valimail.com/" TargetMode="External"/><Relationship Id="rId2723" Type="http://schemas.openxmlformats.org/officeDocument/2006/relationships/hyperlink" Target="https://www.linkedin.com/pub/mandeep-khera/0/82/283" TargetMode="External"/><Relationship Id="rId2724" Type="http://schemas.openxmlformats.org/officeDocument/2006/relationships/hyperlink" Target="https://www.linkedin.com/pub/frank-ramirez/0/5b/b83" TargetMode="External"/><Relationship Id="rId2725" Type="http://schemas.openxmlformats.org/officeDocument/2006/relationships/hyperlink" Target="http://morningstar.com/" TargetMode="External"/><Relationship Id="rId2726" Type="http://schemas.openxmlformats.org/officeDocument/2006/relationships/hyperlink" Target="https://www.linkedin.com/pub/rob-pinkerton/0/78/620" TargetMode="External"/><Relationship Id="rId2727" Type="http://schemas.openxmlformats.org/officeDocument/2006/relationships/hyperlink" Target="http://cloudvelox.com/" TargetMode="External"/><Relationship Id="rId2728" Type="http://schemas.openxmlformats.org/officeDocument/2006/relationships/hyperlink" Target="https://www.linkedin.com/pub/james-kessinger/0/113/578" TargetMode="External"/><Relationship Id="rId2729" Type="http://schemas.openxmlformats.org/officeDocument/2006/relationships/hyperlink" Target="https://www.linkedin.com/pub/holly-hamann/0/7a6/251" TargetMode="External"/><Relationship Id="rId1650" Type="http://schemas.openxmlformats.org/officeDocument/2006/relationships/hyperlink" Target="http://forbestechcouncil.com/" TargetMode="External"/><Relationship Id="rId1651" Type="http://schemas.openxmlformats.org/officeDocument/2006/relationships/hyperlink" Target="http://demandbase.com/" TargetMode="External"/><Relationship Id="rId1652" Type="http://schemas.openxmlformats.org/officeDocument/2006/relationships/hyperlink" Target="http://mesosphere.com/" TargetMode="External"/><Relationship Id="rId1653" Type="http://schemas.openxmlformats.org/officeDocument/2006/relationships/hyperlink" Target="http://crimsonhexagon.com/" TargetMode="External"/><Relationship Id="rId1654" Type="http://schemas.openxmlformats.org/officeDocument/2006/relationships/hyperlink" Target="http://datorama.com/" TargetMode="External"/><Relationship Id="rId1655" Type="http://schemas.openxmlformats.org/officeDocument/2006/relationships/hyperlink" Target="http://percolate.com/" TargetMode="External"/><Relationship Id="rId1656" Type="http://schemas.openxmlformats.org/officeDocument/2006/relationships/hyperlink" Target="http://nextgenvp.com/" TargetMode="External"/><Relationship Id="rId1657" Type="http://schemas.openxmlformats.org/officeDocument/2006/relationships/hyperlink" Target="http://icims.com/" TargetMode="External"/><Relationship Id="rId1658" Type="http://schemas.openxmlformats.org/officeDocument/2006/relationships/hyperlink" Target="http://hotschedules.com/" TargetMode="External"/><Relationship Id="rId1659" Type="http://schemas.openxmlformats.org/officeDocument/2006/relationships/hyperlink" Target="http://swap.com/" TargetMode="External"/><Relationship Id="rId1260" Type="http://schemas.openxmlformats.org/officeDocument/2006/relationships/hyperlink" Target="http://deltek.com/" TargetMode="External"/><Relationship Id="rId1261" Type="http://schemas.openxmlformats.org/officeDocument/2006/relationships/hyperlink" Target="http://coriant.com/" TargetMode="External"/><Relationship Id="rId1262" Type="http://schemas.openxmlformats.org/officeDocument/2006/relationships/hyperlink" Target="http://sas.com/" TargetMode="External"/><Relationship Id="rId1263" Type="http://schemas.openxmlformats.org/officeDocument/2006/relationships/hyperlink" Target="http://nttdata.com/" TargetMode="External"/><Relationship Id="rId1264" Type="http://schemas.openxmlformats.org/officeDocument/2006/relationships/hyperlink" Target="http://ct.org/" TargetMode="External"/><Relationship Id="rId1265" Type="http://schemas.openxmlformats.org/officeDocument/2006/relationships/hyperlink" Target="http://bmc.com/" TargetMode="External"/><Relationship Id="rId1266" Type="http://schemas.openxmlformats.org/officeDocument/2006/relationships/hyperlink" Target="http://microstrategy.com/" TargetMode="External"/><Relationship Id="rId1267" Type="http://schemas.openxmlformats.org/officeDocument/2006/relationships/hyperlink" Target="http://signpost.com/" TargetMode="External"/><Relationship Id="rId1268" Type="http://schemas.openxmlformats.org/officeDocument/2006/relationships/hyperlink" Target="http://key.com/" TargetMode="External"/><Relationship Id="rId1269" Type="http://schemas.openxmlformats.org/officeDocument/2006/relationships/hyperlink" Target="http://sisfirst.com/" TargetMode="External"/><Relationship Id="rId2340" Type="http://schemas.openxmlformats.org/officeDocument/2006/relationships/hyperlink" Target="http://appdirect.com/" TargetMode="External"/><Relationship Id="rId2341" Type="http://schemas.openxmlformats.org/officeDocument/2006/relationships/hyperlink" Target="http://xactlycorp.com/" TargetMode="External"/><Relationship Id="rId2342" Type="http://schemas.openxmlformats.org/officeDocument/2006/relationships/hyperlink" Target="http://improbable.io/" TargetMode="External"/><Relationship Id="rId2343" Type="http://schemas.openxmlformats.org/officeDocument/2006/relationships/hyperlink" Target="http://slack.com/" TargetMode="External"/><Relationship Id="rId2344" Type="http://schemas.openxmlformats.org/officeDocument/2006/relationships/hyperlink" Target="http://asana.com/" TargetMode="External"/><Relationship Id="rId2345" Type="http://schemas.openxmlformats.org/officeDocument/2006/relationships/hyperlink" Target="http://clairvoyantsoft.com/" TargetMode="External"/><Relationship Id="rId2346" Type="http://schemas.openxmlformats.org/officeDocument/2006/relationships/hyperlink" Target="http://sojern.com/" TargetMode="External"/><Relationship Id="rId2347" Type="http://schemas.openxmlformats.org/officeDocument/2006/relationships/hyperlink" Target="http://marleyspoon.com/" TargetMode="External"/><Relationship Id="rId2348" Type="http://schemas.openxmlformats.org/officeDocument/2006/relationships/hyperlink" Target="http://smartsoftus.com/" TargetMode="External"/><Relationship Id="rId2349" Type="http://schemas.openxmlformats.org/officeDocument/2006/relationships/hyperlink" Target="http://insidesales.com/" TargetMode="External"/><Relationship Id="rId2730" Type="http://schemas.openxmlformats.org/officeDocument/2006/relationships/hyperlink" Target="http://idg.com/" TargetMode="External"/><Relationship Id="rId2731" Type="http://schemas.openxmlformats.org/officeDocument/2006/relationships/hyperlink" Target="https://www.linkedin.com/pub/josh-london/0/362/b4a" TargetMode="External"/><Relationship Id="rId2732" Type="http://schemas.openxmlformats.org/officeDocument/2006/relationships/hyperlink" Target="http://logichub.com/" TargetMode="External"/><Relationship Id="rId2733" Type="http://schemas.openxmlformats.org/officeDocument/2006/relationships/hyperlink" Target="https://www.linkedin.com/pub/hormazd-romer/0/30/2b1" TargetMode="External"/><Relationship Id="rId2734" Type="http://schemas.openxmlformats.org/officeDocument/2006/relationships/hyperlink" Target="http://kixeye.com/" TargetMode="External"/><Relationship Id="rId2735" Type="http://schemas.openxmlformats.org/officeDocument/2006/relationships/hyperlink" Target="https://www.linkedin.com/pub/john-getze/6/22/5b7" TargetMode="External"/><Relationship Id="rId2736" Type="http://schemas.openxmlformats.org/officeDocument/2006/relationships/hyperlink" Target="http://idg.com/" TargetMode="External"/><Relationship Id="rId2737" Type="http://schemas.openxmlformats.org/officeDocument/2006/relationships/hyperlink" Target="https://www.linkedin.com/in/muneernawab" TargetMode="External"/><Relationship Id="rId2738" Type="http://schemas.openxmlformats.org/officeDocument/2006/relationships/hyperlink" Target="http://alyce.com/" TargetMode="External"/><Relationship Id="rId2739" Type="http://schemas.openxmlformats.org/officeDocument/2006/relationships/hyperlink" Target="https://www.linkedin.com/in/juliezadow" TargetMode="External"/><Relationship Id="rId400" Type="http://schemas.openxmlformats.org/officeDocument/2006/relationships/hyperlink" Target="http://sciforma.com/" TargetMode="External"/><Relationship Id="rId401" Type="http://schemas.openxmlformats.org/officeDocument/2006/relationships/hyperlink" Target="http://connectyourcare.com/" TargetMode="External"/><Relationship Id="rId402" Type="http://schemas.openxmlformats.org/officeDocument/2006/relationships/hyperlink" Target="http://mesfire.com/" TargetMode="External"/><Relationship Id="rId403" Type="http://schemas.openxmlformats.org/officeDocument/2006/relationships/hyperlink" Target="http://jaggedpeak.com/" TargetMode="External"/><Relationship Id="rId404" Type="http://schemas.openxmlformats.org/officeDocument/2006/relationships/hyperlink" Target="http://atsg.net/" TargetMode="External"/><Relationship Id="rId405" Type="http://schemas.openxmlformats.org/officeDocument/2006/relationships/hyperlink" Target="http://morscousa.com/" TargetMode="External"/><Relationship Id="rId406" Type="http://schemas.openxmlformats.org/officeDocument/2006/relationships/hyperlink" Target="http://framebridge.com/" TargetMode="External"/><Relationship Id="rId407" Type="http://schemas.openxmlformats.org/officeDocument/2006/relationships/hyperlink" Target="http://comodo.com/" TargetMode="External"/><Relationship Id="rId408" Type="http://schemas.openxmlformats.org/officeDocument/2006/relationships/hyperlink" Target="http://alamode.com/" TargetMode="External"/><Relationship Id="rId409" Type="http://schemas.openxmlformats.org/officeDocument/2006/relationships/hyperlink" Target="http://vipre.com/" TargetMode="External"/><Relationship Id="rId1660" Type="http://schemas.openxmlformats.org/officeDocument/2006/relationships/hyperlink" Target="http://swap.com/" TargetMode="External"/><Relationship Id="rId1661" Type="http://schemas.openxmlformats.org/officeDocument/2006/relationships/hyperlink" Target="http://bloomreach.com/" TargetMode="External"/><Relationship Id="rId1662" Type="http://schemas.openxmlformats.org/officeDocument/2006/relationships/hyperlink" Target="http://tradeshift.com/" TargetMode="External"/><Relationship Id="rId1663" Type="http://schemas.openxmlformats.org/officeDocument/2006/relationships/hyperlink" Target="http://blackducksoftware.com/" TargetMode="External"/><Relationship Id="rId1664" Type="http://schemas.openxmlformats.org/officeDocument/2006/relationships/hyperlink" Target="http://golucid.co/" TargetMode="External"/><Relationship Id="rId1665" Type="http://schemas.openxmlformats.org/officeDocument/2006/relationships/hyperlink" Target="http://gooddata.com/" TargetMode="External"/><Relationship Id="rId1666" Type="http://schemas.openxmlformats.org/officeDocument/2006/relationships/hyperlink" Target="http://hirevue.com/" TargetMode="External"/><Relationship Id="rId1667" Type="http://schemas.openxmlformats.org/officeDocument/2006/relationships/hyperlink" Target="http://jellyvision.com/" TargetMode="External"/><Relationship Id="rId1668" Type="http://schemas.openxmlformats.org/officeDocument/2006/relationships/hyperlink" Target="http://visualiq.com/" TargetMode="External"/><Relationship Id="rId1669" Type="http://schemas.openxmlformats.org/officeDocument/2006/relationships/hyperlink" Target="http://transflo.com/" TargetMode="External"/><Relationship Id="rId1270" Type="http://schemas.openxmlformats.org/officeDocument/2006/relationships/hyperlink" Target="http://saucelabs.com/" TargetMode="External"/><Relationship Id="rId1271" Type="http://schemas.openxmlformats.org/officeDocument/2006/relationships/hyperlink" Target="http://onsolve.com/" TargetMode="External"/><Relationship Id="rId1272" Type="http://schemas.openxmlformats.org/officeDocument/2006/relationships/hyperlink" Target="http://campaignmonitor.com/" TargetMode="External"/><Relationship Id="rId1273" Type="http://schemas.openxmlformats.org/officeDocument/2006/relationships/hyperlink" Target="http://cioxhealth.com/" TargetMode="External"/><Relationship Id="rId1274" Type="http://schemas.openxmlformats.org/officeDocument/2006/relationships/hyperlink" Target="http://extremenetworks.com/" TargetMode="External"/><Relationship Id="rId1275" Type="http://schemas.openxmlformats.org/officeDocument/2006/relationships/hyperlink" Target="http://salesforce.com/" TargetMode="External"/><Relationship Id="rId1276" Type="http://schemas.openxmlformats.org/officeDocument/2006/relationships/hyperlink" Target="http://billtrust.com/" TargetMode="External"/><Relationship Id="rId1277" Type="http://schemas.openxmlformats.org/officeDocument/2006/relationships/hyperlink" Target="http://lexmachina.com/" TargetMode="External"/><Relationship Id="rId1278" Type="http://schemas.openxmlformats.org/officeDocument/2006/relationships/hyperlink" Target="http://kinetica.com/" TargetMode="External"/><Relationship Id="rId1279" Type="http://schemas.openxmlformats.org/officeDocument/2006/relationships/hyperlink" Target="http://whatsapp.com/" TargetMode="External"/><Relationship Id="rId2350" Type="http://schemas.openxmlformats.org/officeDocument/2006/relationships/hyperlink" Target="http://insidesales.com/" TargetMode="External"/><Relationship Id="rId2351" Type="http://schemas.openxmlformats.org/officeDocument/2006/relationships/hyperlink" Target="http://chromeriver.com/" TargetMode="External"/><Relationship Id="rId2352" Type="http://schemas.openxmlformats.org/officeDocument/2006/relationships/hyperlink" Target="http://oculus.com/" TargetMode="External"/><Relationship Id="rId2353" Type="http://schemas.openxmlformats.org/officeDocument/2006/relationships/hyperlink" Target="http://liveramp.com/" TargetMode="External"/><Relationship Id="rId2354" Type="http://schemas.openxmlformats.org/officeDocument/2006/relationships/hyperlink" Target="http://doordash.com/" TargetMode="External"/><Relationship Id="rId2355" Type="http://schemas.openxmlformats.org/officeDocument/2006/relationships/hyperlink" Target="http://lookingglasscyber.com/" TargetMode="External"/><Relationship Id="rId2356" Type="http://schemas.openxmlformats.org/officeDocument/2006/relationships/hyperlink" Target="http://pinterest.com/" TargetMode="External"/><Relationship Id="rId2357" Type="http://schemas.openxmlformats.org/officeDocument/2006/relationships/hyperlink" Target="http://borngroup.com/" TargetMode="External"/><Relationship Id="rId2358" Type="http://schemas.openxmlformats.org/officeDocument/2006/relationships/hyperlink" Target="http://avant.com/" TargetMode="External"/><Relationship Id="rId2359" Type="http://schemas.openxmlformats.org/officeDocument/2006/relationships/hyperlink" Target="http://medeanalytics.com/" TargetMode="External"/><Relationship Id="rId2740" Type="http://schemas.openxmlformats.org/officeDocument/2006/relationships/hyperlink" Target="http://alyce.com/" TargetMode="External"/><Relationship Id="rId2741" Type="http://schemas.openxmlformats.org/officeDocument/2006/relationships/hyperlink" Target="https://www.linkedin.com/in/juliezadow" TargetMode="External"/><Relationship Id="rId2742" Type="http://schemas.openxmlformats.org/officeDocument/2006/relationships/hyperlink" Target="http://alyce.com/" TargetMode="External"/><Relationship Id="rId2743" Type="http://schemas.openxmlformats.org/officeDocument/2006/relationships/hyperlink" Target="https://www.linkedin.com/in/juliezadow" TargetMode="External"/><Relationship Id="rId2744" Type="http://schemas.openxmlformats.org/officeDocument/2006/relationships/hyperlink" Target="http://uc.edu/" TargetMode="External"/><Relationship Id="rId2745" Type="http://schemas.openxmlformats.org/officeDocument/2006/relationships/hyperlink" Target="https://www.linkedin.com/in/ACoAAABNcjcBGcJLEAvoHCGmegm9Zpx9zuWw9hM" TargetMode="External"/><Relationship Id="rId2746" Type="http://schemas.openxmlformats.org/officeDocument/2006/relationships/hyperlink" Target="http://hubspot.com/" TargetMode="External"/><Relationship Id="rId2747" Type="http://schemas.openxmlformats.org/officeDocument/2006/relationships/hyperlink" Target="https://www.linkedin.com/in/ACoAAABovd0By9ddHLMxCPy4Ple_E0L1adoQj-E" TargetMode="External"/><Relationship Id="rId800" Type="http://schemas.openxmlformats.org/officeDocument/2006/relationships/hyperlink" Target="http://tradeshift.com/" TargetMode="External"/><Relationship Id="rId801" Type="http://schemas.openxmlformats.org/officeDocument/2006/relationships/hyperlink" Target="http://swap.com/" TargetMode="External"/><Relationship Id="rId802" Type="http://schemas.openxmlformats.org/officeDocument/2006/relationships/hyperlink" Target="http://swap.com/" TargetMode="External"/><Relationship Id="rId803" Type="http://schemas.openxmlformats.org/officeDocument/2006/relationships/hyperlink" Target="http://silentcircle.com/" TargetMode="External"/><Relationship Id="rId410" Type="http://schemas.openxmlformats.org/officeDocument/2006/relationships/hyperlink" Target="http://cellebrite.com/" TargetMode="External"/><Relationship Id="rId411" Type="http://schemas.openxmlformats.org/officeDocument/2006/relationships/hyperlink" Target="http://westconcomstor.com/" TargetMode="External"/><Relationship Id="rId412" Type="http://schemas.openxmlformats.org/officeDocument/2006/relationships/hyperlink" Target="http://zackswmg.com/" TargetMode="External"/><Relationship Id="rId413" Type="http://schemas.openxmlformats.org/officeDocument/2006/relationships/hyperlink" Target="http://sequoia.com/" TargetMode="External"/><Relationship Id="rId414" Type="http://schemas.openxmlformats.org/officeDocument/2006/relationships/hyperlink" Target="http://treesntrends.com/" TargetMode="External"/><Relationship Id="rId415" Type="http://schemas.openxmlformats.org/officeDocument/2006/relationships/hyperlink" Target="http://embotics.com/" TargetMode="External"/><Relationship Id="rId416" Type="http://schemas.openxmlformats.org/officeDocument/2006/relationships/hyperlink" Target="http://nikasolutions.com/" TargetMode="External"/><Relationship Id="rId417" Type="http://schemas.openxmlformats.org/officeDocument/2006/relationships/hyperlink" Target="http://dealeron.com/" TargetMode="External"/><Relationship Id="rId418" Type="http://schemas.openxmlformats.org/officeDocument/2006/relationships/hyperlink" Target="http://ariba.com/" TargetMode="External"/><Relationship Id="rId419" Type="http://schemas.openxmlformats.org/officeDocument/2006/relationships/hyperlink" Target="http://dealertire.com/" TargetMode="External"/><Relationship Id="rId804" Type="http://schemas.openxmlformats.org/officeDocument/2006/relationships/hyperlink" Target="http://cvent.com/" TargetMode="External"/><Relationship Id="rId805" Type="http://schemas.openxmlformats.org/officeDocument/2006/relationships/hyperlink" Target="http://blackducksoftware.com/" TargetMode="External"/><Relationship Id="rId806" Type="http://schemas.openxmlformats.org/officeDocument/2006/relationships/hyperlink" Target="http://redbox.com/" TargetMode="External"/><Relationship Id="rId807" Type="http://schemas.openxmlformats.org/officeDocument/2006/relationships/hyperlink" Target="http://golucid.co/" TargetMode="External"/><Relationship Id="rId808" Type="http://schemas.openxmlformats.org/officeDocument/2006/relationships/hyperlink" Target="http://hirevue.com/" TargetMode="External"/><Relationship Id="rId809" Type="http://schemas.openxmlformats.org/officeDocument/2006/relationships/hyperlink" Target="http://axway.com/" TargetMode="External"/><Relationship Id="rId1670" Type="http://schemas.openxmlformats.org/officeDocument/2006/relationships/hyperlink" Target="http://legalzoom.com/" TargetMode="External"/><Relationship Id="rId1671" Type="http://schemas.openxmlformats.org/officeDocument/2006/relationships/hyperlink" Target="http://spredfast.com/" TargetMode="External"/><Relationship Id="rId1672" Type="http://schemas.openxmlformats.org/officeDocument/2006/relationships/hyperlink" Target="http://getg5.com/" TargetMode="External"/><Relationship Id="rId1673" Type="http://schemas.openxmlformats.org/officeDocument/2006/relationships/hyperlink" Target="http://moat.com/" TargetMode="External"/><Relationship Id="rId1280" Type="http://schemas.openxmlformats.org/officeDocument/2006/relationships/hyperlink" Target="http://cimcon.com/" TargetMode="External"/><Relationship Id="rId1281" Type="http://schemas.openxmlformats.org/officeDocument/2006/relationships/hyperlink" Target="http://csdcsystems.com/" TargetMode="External"/><Relationship Id="rId1282" Type="http://schemas.openxmlformats.org/officeDocument/2006/relationships/hyperlink" Target="http://energycap.com/" TargetMode="External"/><Relationship Id="rId1283" Type="http://schemas.openxmlformats.org/officeDocument/2006/relationships/hyperlink" Target="http://solidus-ts.com/" TargetMode="External"/><Relationship Id="rId1284" Type="http://schemas.openxmlformats.org/officeDocument/2006/relationships/hyperlink" Target="http://ibm.com/" TargetMode="External"/><Relationship Id="rId1285" Type="http://schemas.openxmlformats.org/officeDocument/2006/relationships/hyperlink" Target="http://squadex.com/" TargetMode="External"/><Relationship Id="rId1286" Type="http://schemas.openxmlformats.org/officeDocument/2006/relationships/hyperlink" Target="http://atlassian.com/" TargetMode="External"/><Relationship Id="rId1287" Type="http://schemas.openxmlformats.org/officeDocument/2006/relationships/hyperlink" Target="http://guesttek.com/" TargetMode="External"/><Relationship Id="rId1288" Type="http://schemas.openxmlformats.org/officeDocument/2006/relationships/hyperlink" Target="http://plex.com/" TargetMode="External"/><Relationship Id="rId1289" Type="http://schemas.openxmlformats.org/officeDocument/2006/relationships/hyperlink" Target="http://grubhub.com/" TargetMode="External"/><Relationship Id="rId1674" Type="http://schemas.openxmlformats.org/officeDocument/2006/relationships/hyperlink" Target="http://metalogix.com/" TargetMode="External"/><Relationship Id="rId1675" Type="http://schemas.openxmlformats.org/officeDocument/2006/relationships/hyperlink" Target="http://visionsolutions.com/" TargetMode="External"/><Relationship Id="rId1676" Type="http://schemas.openxmlformats.org/officeDocument/2006/relationships/hyperlink" Target="http://enablon.com/" TargetMode="External"/><Relationship Id="rId1677" Type="http://schemas.openxmlformats.org/officeDocument/2006/relationships/hyperlink" Target="http://radware.com/" TargetMode="External"/><Relationship Id="rId1678" Type="http://schemas.openxmlformats.org/officeDocument/2006/relationships/hyperlink" Target="http://spiraledge.com/" TargetMode="External"/><Relationship Id="rId1679" Type="http://schemas.openxmlformats.org/officeDocument/2006/relationships/hyperlink" Target="http://virginpulse.com/" TargetMode="External"/><Relationship Id="rId2360" Type="http://schemas.openxmlformats.org/officeDocument/2006/relationships/hyperlink" Target="http://extrahop.com/" TargetMode="External"/><Relationship Id="rId2361" Type="http://schemas.openxmlformats.org/officeDocument/2006/relationships/hyperlink" Target="http://nimbleaccounting.com/" TargetMode="External"/><Relationship Id="rId2362" Type="http://schemas.openxmlformats.org/officeDocument/2006/relationships/hyperlink" Target="http://ir.com/" TargetMode="External"/><Relationship Id="rId2363" Type="http://schemas.openxmlformats.org/officeDocument/2006/relationships/hyperlink" Target="http://ignitenow.net/" TargetMode="External"/><Relationship Id="rId2364" Type="http://schemas.openxmlformats.org/officeDocument/2006/relationships/hyperlink" Target="http://motionpoint.com/" TargetMode="External"/><Relationship Id="rId2365" Type="http://schemas.openxmlformats.org/officeDocument/2006/relationships/hyperlink" Target="http://jpmorganchase.com/" TargetMode="External"/><Relationship Id="rId2366" Type="http://schemas.openxmlformats.org/officeDocument/2006/relationships/hyperlink" Target="http://amobee.com/" TargetMode="External"/><Relationship Id="rId2367" Type="http://schemas.openxmlformats.org/officeDocument/2006/relationships/hyperlink" Target="http://slack.com/" TargetMode="External"/><Relationship Id="rId2368" Type="http://schemas.openxmlformats.org/officeDocument/2006/relationships/hyperlink" Target="http://shipt.com/" TargetMode="External"/><Relationship Id="rId2369" Type="http://schemas.openxmlformats.org/officeDocument/2006/relationships/hyperlink" Target="http://qasource.com/" TargetMode="External"/><Relationship Id="rId810" Type="http://schemas.openxmlformats.org/officeDocument/2006/relationships/hyperlink" Target="http://jellyvision.com/" TargetMode="External"/><Relationship Id="rId811" Type="http://schemas.openxmlformats.org/officeDocument/2006/relationships/hyperlink" Target="http://mscdirect.com/" TargetMode="External"/><Relationship Id="rId812" Type="http://schemas.openxmlformats.org/officeDocument/2006/relationships/hyperlink" Target="http://tipalti.com/" TargetMode="External"/><Relationship Id="rId813" Type="http://schemas.openxmlformats.org/officeDocument/2006/relationships/hyperlink" Target="http://greatminds.org/" TargetMode="External"/><Relationship Id="rId420" Type="http://schemas.openxmlformats.org/officeDocument/2006/relationships/hyperlink" Target="http://mediapro.com/" TargetMode="External"/><Relationship Id="rId421" Type="http://schemas.openxmlformats.org/officeDocument/2006/relationships/hyperlink" Target="http://kahua.com/" TargetMode="External"/><Relationship Id="rId422" Type="http://schemas.openxmlformats.org/officeDocument/2006/relationships/hyperlink" Target="http://coachmarket.com/" TargetMode="External"/><Relationship Id="rId423" Type="http://schemas.openxmlformats.org/officeDocument/2006/relationships/hyperlink" Target="http://universityofcalifornia.edu/" TargetMode="External"/><Relationship Id="rId424" Type="http://schemas.openxmlformats.org/officeDocument/2006/relationships/hyperlink" Target="http://situs.com/" TargetMode="External"/><Relationship Id="rId425" Type="http://schemas.openxmlformats.org/officeDocument/2006/relationships/hyperlink" Target="http://ovenbits.com/" TargetMode="External"/><Relationship Id="rId426" Type="http://schemas.openxmlformats.org/officeDocument/2006/relationships/hyperlink" Target="http://sdlcpartners.com/" TargetMode="External"/><Relationship Id="rId427" Type="http://schemas.openxmlformats.org/officeDocument/2006/relationships/hyperlink" Target="http://symmetrycorp.com/" TargetMode="External"/><Relationship Id="rId428" Type="http://schemas.openxmlformats.org/officeDocument/2006/relationships/hyperlink" Target="http://clearoneadvantage.com/" TargetMode="External"/><Relationship Id="rId429" Type="http://schemas.openxmlformats.org/officeDocument/2006/relationships/hyperlink" Target="http://the20.com/" TargetMode="External"/><Relationship Id="rId814" Type="http://schemas.openxmlformats.org/officeDocument/2006/relationships/hyperlink" Target="http://avnet.com/" TargetMode="External"/><Relationship Id="rId815" Type="http://schemas.openxmlformats.org/officeDocument/2006/relationships/hyperlink" Target="http://springbot.com/" TargetMode="External"/><Relationship Id="rId816" Type="http://schemas.openxmlformats.org/officeDocument/2006/relationships/hyperlink" Target="http://commvault.com/" TargetMode="External"/><Relationship Id="rId817" Type="http://schemas.openxmlformats.org/officeDocument/2006/relationships/hyperlink" Target="http://lls.org/" TargetMode="External"/><Relationship Id="rId818" Type="http://schemas.openxmlformats.org/officeDocument/2006/relationships/hyperlink" Target="http://ge.com/" TargetMode="External"/><Relationship Id="rId819" Type="http://schemas.openxmlformats.org/officeDocument/2006/relationships/hyperlink" Target="http://cendyn.com/" TargetMode="External"/><Relationship Id="rId1680" Type="http://schemas.openxmlformats.org/officeDocument/2006/relationships/hyperlink" Target="http://accruent.com/" TargetMode="External"/><Relationship Id="rId1681" Type="http://schemas.openxmlformats.org/officeDocument/2006/relationships/hyperlink" Target="http://prysm.com/" TargetMode="External"/><Relationship Id="rId1682" Type="http://schemas.openxmlformats.org/officeDocument/2006/relationships/hyperlink" Target="http://cendyn.com/" TargetMode="External"/><Relationship Id="rId1683" Type="http://schemas.openxmlformats.org/officeDocument/2006/relationships/hyperlink" Target="http://scopely.com/" TargetMode="External"/><Relationship Id="rId1290" Type="http://schemas.openxmlformats.org/officeDocument/2006/relationships/hyperlink" Target="http://mulesoft.com/" TargetMode="External"/><Relationship Id="rId1291" Type="http://schemas.openxmlformats.org/officeDocument/2006/relationships/hyperlink" Target="http://cherwell.com/" TargetMode="External"/><Relationship Id="rId1292" Type="http://schemas.openxmlformats.org/officeDocument/2006/relationships/hyperlink" Target="http://invisionapp.com/" TargetMode="External"/><Relationship Id="rId1293" Type="http://schemas.openxmlformats.org/officeDocument/2006/relationships/hyperlink" Target="http://mindtree.com/" TargetMode="External"/><Relationship Id="rId1294" Type="http://schemas.openxmlformats.org/officeDocument/2006/relationships/hyperlink" Target="http://sap.com/" TargetMode="External"/><Relationship Id="rId1295" Type="http://schemas.openxmlformats.org/officeDocument/2006/relationships/hyperlink" Target="http://ibm.com/" TargetMode="External"/><Relationship Id="rId1296" Type="http://schemas.openxmlformats.org/officeDocument/2006/relationships/hyperlink" Target="http://mulesoft.com/" TargetMode="External"/><Relationship Id="rId1297" Type="http://schemas.openxmlformats.org/officeDocument/2006/relationships/hyperlink" Target="http://invisionapp.com/" TargetMode="External"/><Relationship Id="rId1298" Type="http://schemas.openxmlformats.org/officeDocument/2006/relationships/hyperlink" Target="http://mindtree.com/" TargetMode="External"/><Relationship Id="rId1299" Type="http://schemas.openxmlformats.org/officeDocument/2006/relationships/hyperlink" Target="http://ibm.com/" TargetMode="External"/><Relationship Id="rId1684" Type="http://schemas.openxmlformats.org/officeDocument/2006/relationships/hyperlink" Target="http://techtarget.com/" TargetMode="External"/><Relationship Id="rId1685" Type="http://schemas.openxmlformats.org/officeDocument/2006/relationships/hyperlink" Target="http://ingeniousmed.com/" TargetMode="External"/><Relationship Id="rId1686" Type="http://schemas.openxmlformats.org/officeDocument/2006/relationships/hyperlink" Target="http://neudesic.com/" TargetMode="External"/><Relationship Id="rId1687" Type="http://schemas.openxmlformats.org/officeDocument/2006/relationships/hyperlink" Target="http://parasoft.com/" TargetMode="External"/><Relationship Id="rId1688" Type="http://schemas.openxmlformats.org/officeDocument/2006/relationships/hyperlink" Target="http://brightcove.com/" TargetMode="External"/><Relationship Id="rId1689" Type="http://schemas.openxmlformats.org/officeDocument/2006/relationships/hyperlink" Target="http://planview.com/" TargetMode="External"/><Relationship Id="rId2370" Type="http://schemas.openxmlformats.org/officeDocument/2006/relationships/hyperlink" Target="http://asana.com/" TargetMode="External"/><Relationship Id="rId2371" Type="http://schemas.openxmlformats.org/officeDocument/2006/relationships/hyperlink" Target="http://internetbrands.com/" TargetMode="External"/><Relationship Id="rId2372" Type="http://schemas.openxmlformats.org/officeDocument/2006/relationships/hyperlink" Target="http://cloudflare.com/" TargetMode="External"/><Relationship Id="rId2373" Type="http://schemas.openxmlformats.org/officeDocument/2006/relationships/hyperlink" Target="http://druva.com/" TargetMode="External"/><Relationship Id="rId2374" Type="http://schemas.openxmlformats.org/officeDocument/2006/relationships/hyperlink" Target="http://docutap.com/" TargetMode="External"/><Relationship Id="rId2375" Type="http://schemas.openxmlformats.org/officeDocument/2006/relationships/hyperlink" Target="http://a9.com/" TargetMode="External"/><Relationship Id="rId2376" Type="http://schemas.openxmlformats.org/officeDocument/2006/relationships/hyperlink" Target="http://a9.com/" TargetMode="External"/><Relationship Id="rId2377" Type="http://schemas.openxmlformats.org/officeDocument/2006/relationships/hyperlink" Target="http://udemy.com/" TargetMode="External"/><Relationship Id="rId2378" Type="http://schemas.openxmlformats.org/officeDocument/2006/relationships/hyperlink" Target="http://bittitan.com/" TargetMode="External"/><Relationship Id="rId2379" Type="http://schemas.openxmlformats.org/officeDocument/2006/relationships/hyperlink" Target="http://blend.com/" TargetMode="External"/><Relationship Id="rId820" Type="http://schemas.openxmlformats.org/officeDocument/2006/relationships/hyperlink" Target="http://bit.ly/" TargetMode="External"/><Relationship Id="rId821" Type="http://schemas.openxmlformats.org/officeDocument/2006/relationships/hyperlink" Target="http://techtarget.com/" TargetMode="External"/><Relationship Id="rId822" Type="http://schemas.openxmlformats.org/officeDocument/2006/relationships/hyperlink" Target="http://ingeniousmed.com/" TargetMode="External"/><Relationship Id="rId823" Type="http://schemas.openxmlformats.org/officeDocument/2006/relationships/hyperlink" Target="http://neudesic.com/" TargetMode="External"/><Relationship Id="rId430" Type="http://schemas.openxmlformats.org/officeDocument/2006/relationships/hyperlink" Target="http://konviere.com/" TargetMode="External"/><Relationship Id="rId431" Type="http://schemas.openxmlformats.org/officeDocument/2006/relationships/hyperlink" Target="http://nextshift.com/" TargetMode="External"/><Relationship Id="rId432" Type="http://schemas.openxmlformats.org/officeDocument/2006/relationships/hyperlink" Target="http://thinkwgroup.com/" TargetMode="External"/><Relationship Id="rId433" Type="http://schemas.openxmlformats.org/officeDocument/2006/relationships/hyperlink" Target="http://interworks.com/" TargetMode="External"/><Relationship Id="rId434" Type="http://schemas.openxmlformats.org/officeDocument/2006/relationships/hyperlink" Target="http://mobodexter.com/" TargetMode="External"/><Relationship Id="rId435" Type="http://schemas.openxmlformats.org/officeDocument/2006/relationships/hyperlink" Target="http://topovs.com/" TargetMode="External"/><Relationship Id="rId436" Type="http://schemas.openxmlformats.org/officeDocument/2006/relationships/hyperlink" Target="http://elementsolutions.com/" TargetMode="External"/><Relationship Id="rId437" Type="http://schemas.openxmlformats.org/officeDocument/2006/relationships/hyperlink" Target="http://magento.com/" TargetMode="External"/><Relationship Id="rId438" Type="http://schemas.openxmlformats.org/officeDocument/2006/relationships/hyperlink" Target="http://careerarc.com/" TargetMode="External"/><Relationship Id="rId439" Type="http://schemas.openxmlformats.org/officeDocument/2006/relationships/hyperlink" Target="http://i2cinc.com/" TargetMode="External"/><Relationship Id="rId824" Type="http://schemas.openxmlformats.org/officeDocument/2006/relationships/hyperlink" Target="http://jdrf.org/" TargetMode="External"/><Relationship Id="rId825" Type="http://schemas.openxmlformats.org/officeDocument/2006/relationships/hyperlink" Target="http://urjanet.com/" TargetMode="External"/><Relationship Id="rId826" Type="http://schemas.openxmlformats.org/officeDocument/2006/relationships/hyperlink" Target="http://softtek.com/" TargetMode="External"/><Relationship Id="rId827" Type="http://schemas.openxmlformats.org/officeDocument/2006/relationships/hyperlink" Target="http://lntinfotech.com/" TargetMode="External"/><Relationship Id="rId828" Type="http://schemas.openxmlformats.org/officeDocument/2006/relationships/hyperlink" Target="http://fugue.co/" TargetMode="External"/><Relationship Id="rId829" Type="http://schemas.openxmlformats.org/officeDocument/2006/relationships/hyperlink" Target="http://treasuredata.com/" TargetMode="External"/><Relationship Id="rId1690" Type="http://schemas.openxmlformats.org/officeDocument/2006/relationships/hyperlink" Target="http://navicure.com/" TargetMode="External"/><Relationship Id="rId1691" Type="http://schemas.openxmlformats.org/officeDocument/2006/relationships/hyperlink" Target="http://jdrf.org/" TargetMode="External"/><Relationship Id="rId1692" Type="http://schemas.openxmlformats.org/officeDocument/2006/relationships/hyperlink" Target="http://vasco.com/" TargetMode="External"/><Relationship Id="rId1693" Type="http://schemas.openxmlformats.org/officeDocument/2006/relationships/hyperlink" Target="http://alfresco.com/" TargetMode="External"/><Relationship Id="rId1694" Type="http://schemas.openxmlformats.org/officeDocument/2006/relationships/hyperlink" Target="http://iqms.com/" TargetMode="External"/><Relationship Id="rId1695" Type="http://schemas.openxmlformats.org/officeDocument/2006/relationships/hyperlink" Target="http://coalfire.com/" TargetMode="External"/><Relationship Id="rId1696" Type="http://schemas.openxmlformats.org/officeDocument/2006/relationships/hyperlink" Target="http://ezcater.com/" TargetMode="External"/><Relationship Id="rId1697" Type="http://schemas.openxmlformats.org/officeDocument/2006/relationships/hyperlink" Target="http://lytx.com/" TargetMode="External"/><Relationship Id="rId1698" Type="http://schemas.openxmlformats.org/officeDocument/2006/relationships/hyperlink" Target="http://datavail.com/" TargetMode="External"/><Relationship Id="rId1699" Type="http://schemas.openxmlformats.org/officeDocument/2006/relationships/hyperlink" Target="http://connectyourcare.com/" TargetMode="External"/><Relationship Id="rId2380" Type="http://schemas.openxmlformats.org/officeDocument/2006/relationships/hyperlink" Target="http://stripe.com/" TargetMode="External"/><Relationship Id="rId2381" Type="http://schemas.openxmlformats.org/officeDocument/2006/relationships/hyperlink" Target="http://yume.com/" TargetMode="External"/><Relationship Id="rId2382" Type="http://schemas.openxmlformats.org/officeDocument/2006/relationships/hyperlink" Target="http://stripe.com/" TargetMode="External"/><Relationship Id="rId2383" Type="http://schemas.openxmlformats.org/officeDocument/2006/relationships/hyperlink" Target="http://liveramp.com/" TargetMode="External"/><Relationship Id="rId2384" Type="http://schemas.openxmlformats.org/officeDocument/2006/relationships/hyperlink" Target="http://boissetcollection.com/" TargetMode="External"/><Relationship Id="rId2385" Type="http://schemas.openxmlformats.org/officeDocument/2006/relationships/hyperlink" Target="http://outsystems.com/" TargetMode="External"/><Relationship Id="rId2386" Type="http://schemas.openxmlformats.org/officeDocument/2006/relationships/hyperlink" Target="http://qgenda.com/" TargetMode="External"/><Relationship Id="rId2387" Type="http://schemas.openxmlformats.org/officeDocument/2006/relationships/hyperlink" Target="http://odoo.com/" TargetMode="External"/><Relationship Id="rId2388" Type="http://schemas.openxmlformats.org/officeDocument/2006/relationships/hyperlink" Target="http://rotate123.com/" TargetMode="External"/><Relationship Id="rId2389" Type="http://schemas.openxmlformats.org/officeDocument/2006/relationships/hyperlink" Target="http://addepar.com/" TargetMode="External"/><Relationship Id="rId830" Type="http://schemas.openxmlformats.org/officeDocument/2006/relationships/hyperlink" Target="http://northwestern.edu/" TargetMode="External"/><Relationship Id="rId831" Type="http://schemas.openxmlformats.org/officeDocument/2006/relationships/hyperlink" Target="http://buildium.com/" TargetMode="External"/><Relationship Id="rId832" Type="http://schemas.openxmlformats.org/officeDocument/2006/relationships/hyperlink" Target="http://constellationr.com/" TargetMode="External"/><Relationship Id="rId833" Type="http://schemas.openxmlformats.org/officeDocument/2006/relationships/hyperlink" Target="http://reflektive.com/" TargetMode="External"/><Relationship Id="rId440" Type="http://schemas.openxmlformats.org/officeDocument/2006/relationships/hyperlink" Target="http://infusionsoft.com/" TargetMode="External"/><Relationship Id="rId441" Type="http://schemas.openxmlformats.org/officeDocument/2006/relationships/hyperlink" Target="http://zayconfresh.com/" TargetMode="External"/><Relationship Id="rId442" Type="http://schemas.openxmlformats.org/officeDocument/2006/relationships/hyperlink" Target="http://vendavo.com/" TargetMode="External"/><Relationship Id="rId443" Type="http://schemas.openxmlformats.org/officeDocument/2006/relationships/hyperlink" Target="http://teleran.com/" TargetMode="External"/><Relationship Id="rId444" Type="http://schemas.openxmlformats.org/officeDocument/2006/relationships/hyperlink" Target="http://tierneybrothers.com/" TargetMode="External"/><Relationship Id="rId445" Type="http://schemas.openxmlformats.org/officeDocument/2006/relationships/hyperlink" Target="http://drpanda.com/" TargetMode="External"/><Relationship Id="rId446" Type="http://schemas.openxmlformats.org/officeDocument/2006/relationships/hyperlink" Target="http://signaturehardware.com/" TargetMode="External"/><Relationship Id="rId447" Type="http://schemas.openxmlformats.org/officeDocument/2006/relationships/hyperlink" Target="http://visitorlando.com/" TargetMode="External"/><Relationship Id="rId448" Type="http://schemas.openxmlformats.org/officeDocument/2006/relationships/hyperlink" Target="http://star-knowledge.com/" TargetMode="External"/><Relationship Id="rId449" Type="http://schemas.openxmlformats.org/officeDocument/2006/relationships/hyperlink" Target="http://boyden.com/" TargetMode="External"/><Relationship Id="rId834" Type="http://schemas.openxmlformats.org/officeDocument/2006/relationships/hyperlink" Target="http://sociamonials.com/" TargetMode="External"/><Relationship Id="rId835" Type="http://schemas.openxmlformats.org/officeDocument/2006/relationships/hyperlink" Target="http://paycor.com/" TargetMode="External"/><Relationship Id="rId836" Type="http://schemas.openxmlformats.org/officeDocument/2006/relationships/hyperlink" Target="http://sprinklr.com/" TargetMode="External"/><Relationship Id="rId837" Type="http://schemas.openxmlformats.org/officeDocument/2006/relationships/hyperlink" Target="http://gitlab.com/" TargetMode="External"/><Relationship Id="rId838" Type="http://schemas.openxmlformats.org/officeDocument/2006/relationships/hyperlink" Target="http://ibm.com/" TargetMode="External"/><Relationship Id="rId839" Type="http://schemas.openxmlformats.org/officeDocument/2006/relationships/hyperlink" Target="http://aiqagency.com/" TargetMode="External"/><Relationship Id="rId2390" Type="http://schemas.openxmlformats.org/officeDocument/2006/relationships/hyperlink" Target="http://kmgus.com/" TargetMode="External"/><Relationship Id="rId2391" Type="http://schemas.openxmlformats.org/officeDocument/2006/relationships/hyperlink" Target="http://georgefox.edu/" TargetMode="External"/><Relationship Id="rId2392" Type="http://schemas.openxmlformats.org/officeDocument/2006/relationships/hyperlink" Target="http://shopbop.com/" TargetMode="External"/><Relationship Id="rId2393" Type="http://schemas.openxmlformats.org/officeDocument/2006/relationships/hyperlink" Target="http://everyvowel.com/" TargetMode="External"/><Relationship Id="rId2394" Type="http://schemas.openxmlformats.org/officeDocument/2006/relationships/hyperlink" Target="http://honest.com/" TargetMode="External"/><Relationship Id="rId2395" Type="http://schemas.openxmlformats.org/officeDocument/2006/relationships/hyperlink" Target="http://hartfordfunds.com/" TargetMode="External"/><Relationship Id="rId2396" Type="http://schemas.openxmlformats.org/officeDocument/2006/relationships/hyperlink" Target="http://rssoftware.com/" TargetMode="External"/><Relationship Id="rId2397" Type="http://schemas.openxmlformats.org/officeDocument/2006/relationships/hyperlink" Target="http://tumblr.com/" TargetMode="External"/><Relationship Id="rId2398" Type="http://schemas.openxmlformats.org/officeDocument/2006/relationships/hyperlink" Target="http://quickbase.com/" TargetMode="External"/><Relationship Id="rId2399" Type="http://schemas.openxmlformats.org/officeDocument/2006/relationships/hyperlink" Target="http://pivot3.com/" TargetMode="External"/><Relationship Id="rId1300" Type="http://schemas.openxmlformats.org/officeDocument/2006/relationships/hyperlink" Target="http://sap.com/" TargetMode="External"/><Relationship Id="rId1301" Type="http://schemas.openxmlformats.org/officeDocument/2006/relationships/hyperlink" Target="http://osu.edu/" TargetMode="External"/><Relationship Id="rId1302" Type="http://schemas.openxmlformats.org/officeDocument/2006/relationships/hyperlink" Target="http://cabelas.com/" TargetMode="External"/><Relationship Id="rId1303" Type="http://schemas.openxmlformats.org/officeDocument/2006/relationships/hyperlink" Target="http://microsoft.com/" TargetMode="External"/><Relationship Id="rId1304" Type="http://schemas.openxmlformats.org/officeDocument/2006/relationships/hyperlink" Target="http://factset.com/" TargetMode="External"/><Relationship Id="rId1305" Type="http://schemas.openxmlformats.org/officeDocument/2006/relationships/hyperlink" Target="http://caterpillar.com/" TargetMode="External"/><Relationship Id="rId1306" Type="http://schemas.openxmlformats.org/officeDocument/2006/relationships/hyperlink" Target="http://youngsoft.com/" TargetMode="External"/><Relationship Id="rId1307" Type="http://schemas.openxmlformats.org/officeDocument/2006/relationships/hyperlink" Target="http://pandora.com/" TargetMode="External"/><Relationship Id="rId1308" Type="http://schemas.openxmlformats.org/officeDocument/2006/relationships/hyperlink" Target="http://splunk.com/" TargetMode="External"/><Relationship Id="rId1309" Type="http://schemas.openxmlformats.org/officeDocument/2006/relationships/hyperlink" Target="http://jmjmarketingus.com/" TargetMode="External"/><Relationship Id="rId840" Type="http://schemas.openxmlformats.org/officeDocument/2006/relationships/hyperlink" Target="http://endlessaisles.io/" TargetMode="External"/><Relationship Id="rId841" Type="http://schemas.openxmlformats.org/officeDocument/2006/relationships/hyperlink" Target="http://kenandy.com/" TargetMode="External"/><Relationship Id="rId450" Type="http://schemas.openxmlformats.org/officeDocument/2006/relationships/hyperlink" Target="http://evite.com/" TargetMode="External"/><Relationship Id="rId451" Type="http://schemas.openxmlformats.org/officeDocument/2006/relationships/hyperlink" Target="http://brighttalk.com/" TargetMode="External"/><Relationship Id="rId452" Type="http://schemas.openxmlformats.org/officeDocument/2006/relationships/hyperlink" Target="http://capsilon.com/" TargetMode="External"/><Relationship Id="rId453" Type="http://schemas.openxmlformats.org/officeDocument/2006/relationships/hyperlink" Target="http://flexion.us/" TargetMode="External"/><Relationship Id="rId454" Type="http://schemas.openxmlformats.org/officeDocument/2006/relationships/hyperlink" Target="http://pfizer.com/" TargetMode="External"/><Relationship Id="rId455" Type="http://schemas.openxmlformats.org/officeDocument/2006/relationships/hyperlink" Target="http://rdc.com/" TargetMode="External"/><Relationship Id="rId456" Type="http://schemas.openxmlformats.org/officeDocument/2006/relationships/hyperlink" Target="http://itelligencegroup.com/" TargetMode="External"/><Relationship Id="rId457" Type="http://schemas.openxmlformats.org/officeDocument/2006/relationships/hyperlink" Target="http://construction.com/" TargetMode="External"/><Relationship Id="rId458" Type="http://schemas.openxmlformats.org/officeDocument/2006/relationships/hyperlink" Target="http://unifysquare.com/" TargetMode="External"/><Relationship Id="rId459" Type="http://schemas.openxmlformats.org/officeDocument/2006/relationships/hyperlink" Target="http://easyvista.com/" TargetMode="External"/><Relationship Id="rId842" Type="http://schemas.openxmlformats.org/officeDocument/2006/relationships/hyperlink" Target="http://duckcreek.com/" TargetMode="External"/><Relationship Id="rId843" Type="http://schemas.openxmlformats.org/officeDocument/2006/relationships/hyperlink" Target="http://cloudvelox.com/" TargetMode="External"/><Relationship Id="rId844" Type="http://schemas.openxmlformats.org/officeDocument/2006/relationships/hyperlink" Target="http://morningstar.com/" TargetMode="External"/><Relationship Id="rId845" Type="http://schemas.openxmlformats.org/officeDocument/2006/relationships/hyperlink" Target="http://idg.com/" TargetMode="External"/><Relationship Id="rId846" Type="http://schemas.openxmlformats.org/officeDocument/2006/relationships/hyperlink" Target="http://unitedrentals.com/" TargetMode="External"/><Relationship Id="rId847" Type="http://schemas.openxmlformats.org/officeDocument/2006/relationships/hyperlink" Target="http://bannerhealth.com/" TargetMode="External"/><Relationship Id="rId848" Type="http://schemas.openxmlformats.org/officeDocument/2006/relationships/hyperlink" Target="http://teamsnap.com/" TargetMode="External"/><Relationship Id="rId849" Type="http://schemas.openxmlformats.org/officeDocument/2006/relationships/hyperlink" Target="http://geteverwise.com/" TargetMode="External"/><Relationship Id="rId1700" Type="http://schemas.openxmlformats.org/officeDocument/2006/relationships/hyperlink" Target="http://altium.com/" TargetMode="External"/><Relationship Id="rId1701" Type="http://schemas.openxmlformats.org/officeDocument/2006/relationships/hyperlink" Target="http://infocus.com/" TargetMode="External"/><Relationship Id="rId1702" Type="http://schemas.openxmlformats.org/officeDocument/2006/relationships/hyperlink" Target="http://etouches.com/" TargetMode="External"/><Relationship Id="rId1703" Type="http://schemas.openxmlformats.org/officeDocument/2006/relationships/hyperlink" Target="http://cellebrite.com/" TargetMode="External"/><Relationship Id="rId1310" Type="http://schemas.openxmlformats.org/officeDocument/2006/relationships/hyperlink" Target="http://dieboldnixdorf.com/" TargetMode="External"/><Relationship Id="rId1311" Type="http://schemas.openxmlformats.org/officeDocument/2006/relationships/hyperlink" Target="http://coxautoinc.com/" TargetMode="External"/><Relationship Id="rId1312" Type="http://schemas.openxmlformats.org/officeDocument/2006/relationships/hyperlink" Target="http://navy.mil/" TargetMode="External"/><Relationship Id="rId1313" Type="http://schemas.openxmlformats.org/officeDocument/2006/relationships/hyperlink" Target="http://sterlingtalentsolutions.com/" TargetMode="External"/><Relationship Id="rId1314" Type="http://schemas.openxmlformats.org/officeDocument/2006/relationships/hyperlink" Target="http://intersourcesinc.com/" TargetMode="External"/><Relationship Id="rId1315" Type="http://schemas.openxmlformats.org/officeDocument/2006/relationships/hyperlink" Target="http://grubhub.com/" TargetMode="External"/><Relationship Id="rId1316" Type="http://schemas.openxmlformats.org/officeDocument/2006/relationships/hyperlink" Target="http://dropbox.com/" TargetMode="External"/><Relationship Id="rId1317" Type="http://schemas.openxmlformats.org/officeDocument/2006/relationships/hyperlink" Target="http://cherwell.com/" TargetMode="External"/><Relationship Id="rId1318" Type="http://schemas.openxmlformats.org/officeDocument/2006/relationships/hyperlink" Target="http://emids.com/" TargetMode="External"/><Relationship Id="rId1319" Type="http://schemas.openxmlformats.org/officeDocument/2006/relationships/hyperlink" Target="http://ccg-al.com/" TargetMode="External"/><Relationship Id="rId850" Type="http://schemas.openxmlformats.org/officeDocument/2006/relationships/hyperlink" Target="http://reputation.com/" TargetMode="External"/><Relationship Id="rId851" Type="http://schemas.openxmlformats.org/officeDocument/2006/relationships/hyperlink" Target="http://reputation.com/" TargetMode="External"/><Relationship Id="rId460" Type="http://schemas.openxmlformats.org/officeDocument/2006/relationships/hyperlink" Target="http://realmatch.com/" TargetMode="External"/><Relationship Id="rId461" Type="http://schemas.openxmlformats.org/officeDocument/2006/relationships/hyperlink" Target="http://knotch.com/" TargetMode="External"/><Relationship Id="rId462" Type="http://schemas.openxmlformats.org/officeDocument/2006/relationships/hyperlink" Target="http://bastionsecurity.com/" TargetMode="External"/><Relationship Id="rId463" Type="http://schemas.openxmlformats.org/officeDocument/2006/relationships/hyperlink" Target="http://compaid.com/" TargetMode="External"/><Relationship Id="rId464" Type="http://schemas.openxmlformats.org/officeDocument/2006/relationships/hyperlink" Target="http://rimhub.com/" TargetMode="External"/><Relationship Id="rId465" Type="http://schemas.openxmlformats.org/officeDocument/2006/relationships/hyperlink" Target="http://ipipeline.com/" TargetMode="External"/><Relationship Id="rId466" Type="http://schemas.openxmlformats.org/officeDocument/2006/relationships/hyperlink" Target="http://progress.com/" TargetMode="External"/><Relationship Id="rId467" Type="http://schemas.openxmlformats.org/officeDocument/2006/relationships/hyperlink" Target="http://superiorenergy.com/" TargetMode="External"/><Relationship Id="rId468" Type="http://schemas.openxmlformats.org/officeDocument/2006/relationships/hyperlink" Target="http://integraconnect.com/" TargetMode="External"/><Relationship Id="rId469" Type="http://schemas.openxmlformats.org/officeDocument/2006/relationships/hyperlink" Target="http://mastercard.com/" TargetMode="External"/><Relationship Id="rId852" Type="http://schemas.openxmlformats.org/officeDocument/2006/relationships/hyperlink" Target="http://pendo.io/" TargetMode="External"/><Relationship Id="rId853" Type="http://schemas.openxmlformats.org/officeDocument/2006/relationships/hyperlink" Target="http://pendo.io/" TargetMode="External"/><Relationship Id="rId854" Type="http://schemas.openxmlformats.org/officeDocument/2006/relationships/hyperlink" Target="http://happinessvc.com/" TargetMode="External"/><Relationship Id="rId855" Type="http://schemas.openxmlformats.org/officeDocument/2006/relationships/hyperlink" Target="http://saatvamattress.com/" TargetMode="External"/><Relationship Id="rId856" Type="http://schemas.openxmlformats.org/officeDocument/2006/relationships/hyperlink" Target="http://spoken.com/" TargetMode="External"/><Relationship Id="rId857" Type="http://schemas.openxmlformats.org/officeDocument/2006/relationships/hyperlink" Target="http://delphix.com/" TargetMode="External"/><Relationship Id="rId858" Type="http://schemas.openxmlformats.org/officeDocument/2006/relationships/hyperlink" Target="http://unifiedinbox.com/" TargetMode="External"/><Relationship Id="rId859" Type="http://schemas.openxmlformats.org/officeDocument/2006/relationships/hyperlink" Target="http://yubico.com/" TargetMode="External"/><Relationship Id="rId1704" Type="http://schemas.openxmlformats.org/officeDocument/2006/relationships/hyperlink" Target="http://nikasolutions.com/" TargetMode="External"/><Relationship Id="rId1705" Type="http://schemas.openxmlformats.org/officeDocument/2006/relationships/hyperlink" Target="http://sequoia.com/" TargetMode="External"/><Relationship Id="rId1706" Type="http://schemas.openxmlformats.org/officeDocument/2006/relationships/hyperlink" Target="http://e-spirit.com/" TargetMode="External"/><Relationship Id="rId1707" Type="http://schemas.openxmlformats.org/officeDocument/2006/relationships/hyperlink" Target="http://skygenusa.com/" TargetMode="External"/><Relationship Id="rId1708" Type="http://schemas.openxmlformats.org/officeDocument/2006/relationships/hyperlink" Target="http://kantarretail.com/" TargetMode="External"/><Relationship Id="rId1709" Type="http://schemas.openxmlformats.org/officeDocument/2006/relationships/hyperlink" Target="http://steadyapp.com/" TargetMode="External"/><Relationship Id="rId2000" Type="http://schemas.openxmlformats.org/officeDocument/2006/relationships/hyperlink" Target="http://acronis.com/" TargetMode="External"/><Relationship Id="rId2001" Type="http://schemas.openxmlformats.org/officeDocument/2006/relationships/hyperlink" Target="http://kiwitech.com/" TargetMode="External"/><Relationship Id="rId2002" Type="http://schemas.openxmlformats.org/officeDocument/2006/relationships/hyperlink" Target="http://insideview.com/" TargetMode="External"/><Relationship Id="rId2003" Type="http://schemas.openxmlformats.org/officeDocument/2006/relationships/hyperlink" Target="http://thoughtspot.com/" TargetMode="External"/><Relationship Id="rId2004" Type="http://schemas.openxmlformats.org/officeDocument/2006/relationships/hyperlink" Target="http://macysjobs.com/" TargetMode="External"/><Relationship Id="rId2005" Type="http://schemas.openxmlformats.org/officeDocument/2006/relationships/hyperlink" Target="http://cloudflare.com/" TargetMode="External"/><Relationship Id="rId2006" Type="http://schemas.openxmlformats.org/officeDocument/2006/relationships/hyperlink" Target="http://smartbear.com/" TargetMode="External"/><Relationship Id="rId2007" Type="http://schemas.openxmlformats.org/officeDocument/2006/relationships/hyperlink" Target="http://kore.ai/" TargetMode="External"/><Relationship Id="rId2008" Type="http://schemas.openxmlformats.org/officeDocument/2006/relationships/hyperlink" Target="http://kore.ai/" TargetMode="External"/><Relationship Id="rId2009" Type="http://schemas.openxmlformats.org/officeDocument/2006/relationships/hyperlink" Target="http://flatiron.com/" TargetMode="External"/><Relationship Id="rId1710" Type="http://schemas.openxmlformats.org/officeDocument/2006/relationships/hyperlink" Target="http://compassitesinc.com/" TargetMode="External"/><Relationship Id="rId1711" Type="http://schemas.openxmlformats.org/officeDocument/2006/relationships/hyperlink" Target="http://magento.com/" TargetMode="External"/><Relationship Id="rId1712" Type="http://schemas.openxmlformats.org/officeDocument/2006/relationships/hyperlink" Target="http://i2cinc.com/" TargetMode="External"/><Relationship Id="rId1713" Type="http://schemas.openxmlformats.org/officeDocument/2006/relationships/hyperlink" Target="http://constellationr.com/" TargetMode="External"/><Relationship Id="rId1320" Type="http://schemas.openxmlformats.org/officeDocument/2006/relationships/hyperlink" Target="http://optimizely.com/" TargetMode="External"/><Relationship Id="rId1321" Type="http://schemas.openxmlformats.org/officeDocument/2006/relationships/hyperlink" Target="http://zuora.com/" TargetMode="External"/><Relationship Id="rId1322" Type="http://schemas.openxmlformats.org/officeDocument/2006/relationships/hyperlink" Target="http://godaddy.com/" TargetMode="External"/><Relationship Id="rId1323" Type="http://schemas.openxmlformats.org/officeDocument/2006/relationships/hyperlink" Target="http://sundaysky.com/" TargetMode="External"/><Relationship Id="rId1324" Type="http://schemas.openxmlformats.org/officeDocument/2006/relationships/hyperlink" Target="http://on24.com/" TargetMode="External"/><Relationship Id="rId1325" Type="http://schemas.openxmlformats.org/officeDocument/2006/relationships/hyperlink" Target="http://bloomreach.com/" TargetMode="External"/><Relationship Id="rId1326" Type="http://schemas.openxmlformats.org/officeDocument/2006/relationships/hyperlink" Target="http://symantec.com/" TargetMode="External"/><Relationship Id="rId1327" Type="http://schemas.openxmlformats.org/officeDocument/2006/relationships/hyperlink" Target="http://glassdoor.com/" TargetMode="External"/><Relationship Id="rId1328" Type="http://schemas.openxmlformats.org/officeDocument/2006/relationships/hyperlink" Target="http://vlocity.com/" TargetMode="External"/><Relationship Id="rId1329" Type="http://schemas.openxmlformats.org/officeDocument/2006/relationships/hyperlink" Target="http://talend.com/" TargetMode="External"/><Relationship Id="rId860" Type="http://schemas.openxmlformats.org/officeDocument/2006/relationships/hyperlink" Target="http://thecsmo.com/" TargetMode="External"/><Relationship Id="rId861" Type="http://schemas.openxmlformats.org/officeDocument/2006/relationships/hyperlink" Target="http://wizehive.com/" TargetMode="External"/><Relationship Id="rId470" Type="http://schemas.openxmlformats.org/officeDocument/2006/relationships/hyperlink" Target="http://gogotech.com/" TargetMode="External"/><Relationship Id="rId471" Type="http://schemas.openxmlformats.org/officeDocument/2006/relationships/hyperlink" Target="http://leicabiosystems.com/" TargetMode="External"/><Relationship Id="rId472" Type="http://schemas.openxmlformats.org/officeDocument/2006/relationships/hyperlink" Target="http://coverwallet.com/" TargetMode="External"/><Relationship Id="rId473" Type="http://schemas.openxmlformats.org/officeDocument/2006/relationships/hyperlink" Target="http://tsri.com/" TargetMode="External"/><Relationship Id="rId474" Type="http://schemas.openxmlformats.org/officeDocument/2006/relationships/hyperlink" Target="http://yardfreaks.com/" TargetMode="External"/><Relationship Id="rId475" Type="http://schemas.openxmlformats.org/officeDocument/2006/relationships/hyperlink" Target="http://bmc.com/" TargetMode="External"/><Relationship Id="rId476" Type="http://schemas.openxmlformats.org/officeDocument/2006/relationships/hyperlink" Target="http://meaningcloud.com/" TargetMode="External"/><Relationship Id="rId477" Type="http://schemas.openxmlformats.org/officeDocument/2006/relationships/hyperlink" Target="http://orrick.com/" TargetMode="External"/><Relationship Id="rId478" Type="http://schemas.openxmlformats.org/officeDocument/2006/relationships/hyperlink" Target="http://amazon.com/" TargetMode="External"/><Relationship Id="rId479" Type="http://schemas.openxmlformats.org/officeDocument/2006/relationships/hyperlink" Target="http://oracle.com/" TargetMode="External"/><Relationship Id="rId862" Type="http://schemas.openxmlformats.org/officeDocument/2006/relationships/hyperlink" Target="http://gdpventure.com/" TargetMode="External"/><Relationship Id="rId863" Type="http://schemas.openxmlformats.org/officeDocument/2006/relationships/hyperlink" Target="http://zimperium.com/" TargetMode="External"/><Relationship Id="rId864" Type="http://schemas.openxmlformats.org/officeDocument/2006/relationships/hyperlink" Target="http://iqpcexchange.com/" TargetMode="External"/><Relationship Id="rId865" Type="http://schemas.openxmlformats.org/officeDocument/2006/relationships/hyperlink" Target="http://visualiq.com/" TargetMode="External"/><Relationship Id="rId866" Type="http://schemas.openxmlformats.org/officeDocument/2006/relationships/hyperlink" Target="http://lastline.com/" TargetMode="External"/><Relationship Id="rId867" Type="http://schemas.openxmlformats.org/officeDocument/2006/relationships/hyperlink" Target="http://proficio.com/" TargetMode="External"/><Relationship Id="rId868" Type="http://schemas.openxmlformats.org/officeDocument/2006/relationships/hyperlink" Target="http://convercent.com/" TargetMode="External"/><Relationship Id="rId869" Type="http://schemas.openxmlformats.org/officeDocument/2006/relationships/hyperlink" Target="http://syspro.com/" TargetMode="External"/><Relationship Id="rId1714" Type="http://schemas.openxmlformats.org/officeDocument/2006/relationships/hyperlink" Target="http://adistec.com/" TargetMode="External"/><Relationship Id="rId1715" Type="http://schemas.openxmlformats.org/officeDocument/2006/relationships/hyperlink" Target="http://signaturehardware.com/" TargetMode="External"/><Relationship Id="rId1716" Type="http://schemas.openxmlformats.org/officeDocument/2006/relationships/hyperlink" Target="http://jivesoftware.com/" TargetMode="External"/><Relationship Id="rId1717" Type="http://schemas.openxmlformats.org/officeDocument/2006/relationships/hyperlink" Target="http://itelligencegroup.com/" TargetMode="External"/><Relationship Id="rId1718" Type="http://schemas.openxmlformats.org/officeDocument/2006/relationships/hyperlink" Target="http://gigastone.com/" TargetMode="External"/><Relationship Id="rId1719" Type="http://schemas.openxmlformats.org/officeDocument/2006/relationships/hyperlink" Target="http://vendavo.com/" TargetMode="External"/><Relationship Id="rId2010" Type="http://schemas.openxmlformats.org/officeDocument/2006/relationships/hyperlink" Target="http://elitehailsolutions.com/" TargetMode="External"/><Relationship Id="rId2011" Type="http://schemas.openxmlformats.org/officeDocument/2006/relationships/hyperlink" Target="http://adroll.com/" TargetMode="External"/><Relationship Id="rId2012" Type="http://schemas.openxmlformats.org/officeDocument/2006/relationships/hyperlink" Target="http://splunk.com/" TargetMode="External"/><Relationship Id="rId2013" Type="http://schemas.openxmlformats.org/officeDocument/2006/relationships/hyperlink" Target="http://invisionapp.com/" TargetMode="External"/><Relationship Id="rId2014" Type="http://schemas.openxmlformats.org/officeDocument/2006/relationships/hyperlink" Target="http://okta.com/" TargetMode="External"/><Relationship Id="rId2015" Type="http://schemas.openxmlformats.org/officeDocument/2006/relationships/hyperlink" Target="http://symantec.com/" TargetMode="External"/><Relationship Id="rId2016" Type="http://schemas.openxmlformats.org/officeDocument/2006/relationships/hyperlink" Target="http://pingidentity.com/" TargetMode="External"/><Relationship Id="rId2017" Type="http://schemas.openxmlformats.org/officeDocument/2006/relationships/hyperlink" Target="http://sentinelone.com/" TargetMode="External"/><Relationship Id="rId2018" Type="http://schemas.openxmlformats.org/officeDocument/2006/relationships/hyperlink" Target="http://shopkick.com/" TargetMode="External"/><Relationship Id="rId2019" Type="http://schemas.openxmlformats.org/officeDocument/2006/relationships/hyperlink" Target="http://makespace.com/" TargetMode="External"/><Relationship Id="rId2400" Type="http://schemas.openxmlformats.org/officeDocument/2006/relationships/hyperlink" Target="http://modmed.com/" TargetMode="External"/><Relationship Id="rId2401" Type="http://schemas.openxmlformats.org/officeDocument/2006/relationships/hyperlink" Target="http://navis.com/" TargetMode="External"/><Relationship Id="rId2402" Type="http://schemas.openxmlformats.org/officeDocument/2006/relationships/hyperlink" Target="http://timeout.com/" TargetMode="External"/><Relationship Id="rId2403" Type="http://schemas.openxmlformats.org/officeDocument/2006/relationships/hyperlink" Target="http://relias.com/" TargetMode="External"/><Relationship Id="rId2404" Type="http://schemas.openxmlformats.org/officeDocument/2006/relationships/hyperlink" Target="http://stealthmonitoring.com/" TargetMode="External"/><Relationship Id="rId2405" Type="http://schemas.openxmlformats.org/officeDocument/2006/relationships/hyperlink" Target="http://serviceglobal.com/" TargetMode="External"/><Relationship Id="rId2406" Type="http://schemas.openxmlformats.org/officeDocument/2006/relationships/hyperlink" Target="http://draftkings.com/" TargetMode="External"/><Relationship Id="rId2407" Type="http://schemas.openxmlformats.org/officeDocument/2006/relationships/hyperlink" Target="http://wrike.com/" TargetMode="External"/><Relationship Id="rId2408" Type="http://schemas.openxmlformats.org/officeDocument/2006/relationships/hyperlink" Target="http://markethive.com/" TargetMode="External"/><Relationship Id="rId2409" Type="http://schemas.openxmlformats.org/officeDocument/2006/relationships/hyperlink" Target="http://slack.com/" TargetMode="External"/><Relationship Id="rId1720" Type="http://schemas.openxmlformats.org/officeDocument/2006/relationships/hyperlink" Target="http://feedzai.com/" TargetMode="External"/><Relationship Id="rId1721" Type="http://schemas.openxmlformats.org/officeDocument/2006/relationships/hyperlink" Target="http://wwwilliams.com/" TargetMode="External"/><Relationship Id="rId1722" Type="http://schemas.openxmlformats.org/officeDocument/2006/relationships/hyperlink" Target="http://k2.com/" TargetMode="External"/><Relationship Id="rId1723" Type="http://schemas.openxmlformats.org/officeDocument/2006/relationships/hyperlink" Target="http://digitalocean.com/" TargetMode="External"/><Relationship Id="rId1330" Type="http://schemas.openxmlformats.org/officeDocument/2006/relationships/hyperlink" Target="http://farmers.com/" TargetMode="External"/><Relationship Id="rId1331" Type="http://schemas.openxmlformats.org/officeDocument/2006/relationships/hyperlink" Target="http://tanium.com/" TargetMode="External"/><Relationship Id="rId1332" Type="http://schemas.openxmlformats.org/officeDocument/2006/relationships/hyperlink" Target="http://act-on.com/" TargetMode="External"/><Relationship Id="rId1333" Type="http://schemas.openxmlformats.org/officeDocument/2006/relationships/hyperlink" Target="http://vertafore.com/" TargetMode="External"/><Relationship Id="rId1334" Type="http://schemas.openxmlformats.org/officeDocument/2006/relationships/hyperlink" Target="http://aconex.com/" TargetMode="External"/><Relationship Id="rId1335" Type="http://schemas.openxmlformats.org/officeDocument/2006/relationships/hyperlink" Target="http://couchbase.com/" TargetMode="External"/><Relationship Id="rId1336" Type="http://schemas.openxmlformats.org/officeDocument/2006/relationships/hyperlink" Target="http://ibotta.com/" TargetMode="External"/><Relationship Id="rId1337" Type="http://schemas.openxmlformats.org/officeDocument/2006/relationships/hyperlink" Target="http://oncourselearning.com/" TargetMode="External"/><Relationship Id="rId1338" Type="http://schemas.openxmlformats.org/officeDocument/2006/relationships/hyperlink" Target="http://redhat.com/" TargetMode="External"/><Relationship Id="rId1339" Type="http://schemas.openxmlformats.org/officeDocument/2006/relationships/hyperlink" Target="http://peapod.com/" TargetMode="External"/><Relationship Id="rId870" Type="http://schemas.openxmlformats.org/officeDocument/2006/relationships/hyperlink" Target="http://legalzoom.com/" TargetMode="External"/><Relationship Id="rId871" Type="http://schemas.openxmlformats.org/officeDocument/2006/relationships/hyperlink" Target="http://kony.com/" TargetMode="External"/><Relationship Id="rId480" Type="http://schemas.openxmlformats.org/officeDocument/2006/relationships/hyperlink" Target="http://intel.com/" TargetMode="External"/><Relationship Id="rId481" Type="http://schemas.openxmlformats.org/officeDocument/2006/relationships/hyperlink" Target="http://lenovo.com/" TargetMode="External"/><Relationship Id="rId482" Type="http://schemas.openxmlformats.org/officeDocument/2006/relationships/hyperlink" Target="http://businesstravelerusa.com/" TargetMode="External"/><Relationship Id="rId483" Type="http://schemas.openxmlformats.org/officeDocument/2006/relationships/hyperlink" Target="http://crimsonhexagon.com/" TargetMode="External"/><Relationship Id="rId484" Type="http://schemas.openxmlformats.org/officeDocument/2006/relationships/hyperlink" Target="http://ora.net/" TargetMode="External"/><Relationship Id="rId485" Type="http://schemas.openxmlformats.org/officeDocument/2006/relationships/hyperlink" Target="http://instrumentationlaboratory.com/" TargetMode="External"/><Relationship Id="rId486" Type="http://schemas.openxmlformats.org/officeDocument/2006/relationships/hyperlink" Target="http://360alumni.com/" TargetMode="External"/><Relationship Id="rId487" Type="http://schemas.openxmlformats.org/officeDocument/2006/relationships/hyperlink" Target="http://microsoft.com/" TargetMode="External"/><Relationship Id="rId488" Type="http://schemas.openxmlformats.org/officeDocument/2006/relationships/hyperlink" Target="http://prosperworks.com/" TargetMode="External"/><Relationship Id="rId489" Type="http://schemas.openxmlformats.org/officeDocument/2006/relationships/hyperlink" Target="http://neuraledge.com/" TargetMode="External"/><Relationship Id="rId872" Type="http://schemas.openxmlformats.org/officeDocument/2006/relationships/hyperlink" Target="http://bluvector.io/" TargetMode="External"/><Relationship Id="rId873" Type="http://schemas.openxmlformats.org/officeDocument/2006/relationships/hyperlink" Target="http://qstream.com/" TargetMode="External"/><Relationship Id="rId874" Type="http://schemas.openxmlformats.org/officeDocument/2006/relationships/hyperlink" Target="http://variety.com/" TargetMode="External"/><Relationship Id="rId875" Type="http://schemas.openxmlformats.org/officeDocument/2006/relationships/hyperlink" Target="http://catchpoint.com/" TargetMode="External"/><Relationship Id="rId876" Type="http://schemas.openxmlformats.org/officeDocument/2006/relationships/hyperlink" Target="http://getg5.com/" TargetMode="External"/><Relationship Id="rId877" Type="http://schemas.openxmlformats.org/officeDocument/2006/relationships/hyperlink" Target="http://visionsolutions.com/" TargetMode="External"/><Relationship Id="rId878" Type="http://schemas.openxmlformats.org/officeDocument/2006/relationships/hyperlink" Target="http://metalogix.com/" TargetMode="External"/><Relationship Id="rId879" Type="http://schemas.openxmlformats.org/officeDocument/2006/relationships/hyperlink" Target="http://enablon.com/" TargetMode="External"/><Relationship Id="rId1724" Type="http://schemas.openxmlformats.org/officeDocument/2006/relationships/hyperlink" Target="http://integraconnect.com/" TargetMode="External"/><Relationship Id="rId1725" Type="http://schemas.openxmlformats.org/officeDocument/2006/relationships/hyperlink" Target="http://nypublicradio.org/" TargetMode="External"/><Relationship Id="rId1726" Type="http://schemas.openxmlformats.org/officeDocument/2006/relationships/hyperlink" Target="http://spoken.com/" TargetMode="External"/><Relationship Id="rId1727" Type="http://schemas.openxmlformats.org/officeDocument/2006/relationships/hyperlink" Target="http://capsilon.com/" TargetMode="External"/><Relationship Id="rId1728" Type="http://schemas.openxmlformats.org/officeDocument/2006/relationships/hyperlink" Target="http://delphix.com/" TargetMode="External"/><Relationship Id="rId1729" Type="http://schemas.openxmlformats.org/officeDocument/2006/relationships/hyperlink" Target="http://thecsmo.com/" TargetMode="External"/><Relationship Id="rId2020" Type="http://schemas.openxmlformats.org/officeDocument/2006/relationships/hyperlink" Target="http://mobileiron.com/" TargetMode="External"/><Relationship Id="rId2021" Type="http://schemas.openxmlformats.org/officeDocument/2006/relationships/hyperlink" Target="http://teladoc.com/" TargetMode="External"/><Relationship Id="rId2022" Type="http://schemas.openxmlformats.org/officeDocument/2006/relationships/hyperlink" Target="http://relativity.com/" TargetMode="External"/><Relationship Id="rId2023" Type="http://schemas.openxmlformats.org/officeDocument/2006/relationships/hyperlink" Target="http://thinkahead.com/" TargetMode="External"/><Relationship Id="rId2024" Type="http://schemas.openxmlformats.org/officeDocument/2006/relationships/hyperlink" Target="http://ignitenow.net/" TargetMode="External"/><Relationship Id="rId2025" Type="http://schemas.openxmlformats.org/officeDocument/2006/relationships/hyperlink" Target="http://8x8.com/" TargetMode="External"/><Relationship Id="rId2026" Type="http://schemas.openxmlformats.org/officeDocument/2006/relationships/hyperlink" Target="http://fieldnation.com/" TargetMode="External"/><Relationship Id="rId2027" Type="http://schemas.openxmlformats.org/officeDocument/2006/relationships/hyperlink" Target="http://autoalert.com/" TargetMode="External"/><Relationship Id="rId2028" Type="http://schemas.openxmlformats.org/officeDocument/2006/relationships/hyperlink" Target="http://insideview.com/" TargetMode="External"/><Relationship Id="rId2029" Type="http://schemas.openxmlformats.org/officeDocument/2006/relationships/hyperlink" Target="http://adaptiveinsights.com/" TargetMode="External"/><Relationship Id="rId2410" Type="http://schemas.openxmlformats.org/officeDocument/2006/relationships/hyperlink" Target="http://voicebox.com/" TargetMode="External"/><Relationship Id="rId2411" Type="http://schemas.openxmlformats.org/officeDocument/2006/relationships/hyperlink" Target="http://retarus.com/" TargetMode="External"/><Relationship Id="rId2412" Type="http://schemas.openxmlformats.org/officeDocument/2006/relationships/hyperlink" Target="http://cuelogic.com/" TargetMode="External"/><Relationship Id="rId2413" Type="http://schemas.openxmlformats.org/officeDocument/2006/relationships/hyperlink" Target="http://spr.com/" TargetMode="External"/><Relationship Id="rId2414" Type="http://schemas.openxmlformats.org/officeDocument/2006/relationships/hyperlink" Target="http://edcast.com/" TargetMode="External"/><Relationship Id="rId2415" Type="http://schemas.openxmlformats.org/officeDocument/2006/relationships/hyperlink" Target="http://peoplefund.com/" TargetMode="External"/><Relationship Id="rId2416" Type="http://schemas.openxmlformats.org/officeDocument/2006/relationships/hyperlink" Target="http://suse.com/" TargetMode="External"/><Relationship Id="rId2417" Type="http://schemas.openxmlformats.org/officeDocument/2006/relationships/hyperlink" Target="http://cfainstitute.org/" TargetMode="External"/><Relationship Id="rId2418" Type="http://schemas.openxmlformats.org/officeDocument/2006/relationships/hyperlink" Target="http://altium.com/" TargetMode="External"/><Relationship Id="rId2419" Type="http://schemas.openxmlformats.org/officeDocument/2006/relationships/hyperlink" Target="http://slack.com/" TargetMode="External"/><Relationship Id="rId1730" Type="http://schemas.openxmlformats.org/officeDocument/2006/relationships/hyperlink" Target="http://cloudvelox.com/" TargetMode="External"/><Relationship Id="rId1731" Type="http://schemas.openxmlformats.org/officeDocument/2006/relationships/hyperlink" Target="http://moosejaw.com/" TargetMode="External"/><Relationship Id="rId1732" Type="http://schemas.openxmlformats.org/officeDocument/2006/relationships/hyperlink" Target="http://nexthink.com/" TargetMode="External"/><Relationship Id="rId1733" Type="http://schemas.openxmlformats.org/officeDocument/2006/relationships/hyperlink" Target="http://brentwood.com/" TargetMode="External"/><Relationship Id="rId1340" Type="http://schemas.openxmlformats.org/officeDocument/2006/relationships/hyperlink" Target="http://okta.com/" TargetMode="External"/><Relationship Id="rId1341" Type="http://schemas.openxmlformats.org/officeDocument/2006/relationships/hyperlink" Target="http://thredup.com/" TargetMode="External"/><Relationship Id="rId1342" Type="http://schemas.openxmlformats.org/officeDocument/2006/relationships/hyperlink" Target="http://iterable.com/" TargetMode="External"/><Relationship Id="rId1343" Type="http://schemas.openxmlformats.org/officeDocument/2006/relationships/hyperlink" Target="http://gigamon.com/" TargetMode="External"/><Relationship Id="rId1344" Type="http://schemas.openxmlformats.org/officeDocument/2006/relationships/hyperlink" Target="http://doctorondemand.com/" TargetMode="External"/><Relationship Id="rId1345" Type="http://schemas.openxmlformats.org/officeDocument/2006/relationships/hyperlink" Target="http://progress.com/" TargetMode="External"/><Relationship Id="rId1346" Type="http://schemas.openxmlformats.org/officeDocument/2006/relationships/hyperlink" Target="http://solarwinds.com/" TargetMode="External"/><Relationship Id="rId1347" Type="http://schemas.openxmlformats.org/officeDocument/2006/relationships/hyperlink" Target="http://kibocommerce.com/" TargetMode="External"/><Relationship Id="rId1348" Type="http://schemas.openxmlformats.org/officeDocument/2006/relationships/hyperlink" Target="http://redbubble.com/" TargetMode="External"/><Relationship Id="rId1349" Type="http://schemas.openxmlformats.org/officeDocument/2006/relationships/hyperlink" Target="http://transrisk.com/" TargetMode="External"/><Relationship Id="rId880" Type="http://schemas.openxmlformats.org/officeDocument/2006/relationships/hyperlink" Target="http://gifttree.com/" TargetMode="External"/><Relationship Id="rId881" Type="http://schemas.openxmlformats.org/officeDocument/2006/relationships/hyperlink" Target="http://nuance.com/" TargetMode="External"/><Relationship Id="rId490" Type="http://schemas.openxmlformats.org/officeDocument/2006/relationships/hyperlink" Target="http://costargroup.com/" TargetMode="External"/><Relationship Id="rId491" Type="http://schemas.openxmlformats.org/officeDocument/2006/relationships/hyperlink" Target="http://xifin.com/" TargetMode="External"/><Relationship Id="rId492" Type="http://schemas.openxmlformats.org/officeDocument/2006/relationships/hyperlink" Target="http://returnpath.com/" TargetMode="External"/><Relationship Id="rId493" Type="http://schemas.openxmlformats.org/officeDocument/2006/relationships/hyperlink" Target="http://ultimatesoftware.com/" TargetMode="External"/><Relationship Id="rId494" Type="http://schemas.openxmlformats.org/officeDocument/2006/relationships/hyperlink" Target="http://innit.com/" TargetMode="External"/><Relationship Id="rId495" Type="http://schemas.openxmlformats.org/officeDocument/2006/relationships/hyperlink" Target="http://citrix.com/" TargetMode="External"/><Relationship Id="rId496" Type="http://schemas.openxmlformats.org/officeDocument/2006/relationships/hyperlink" Target="http://proxibid.com/" TargetMode="External"/><Relationship Id="rId497" Type="http://schemas.openxmlformats.org/officeDocument/2006/relationships/hyperlink" Target="http://outsystems.com/" TargetMode="External"/><Relationship Id="rId498" Type="http://schemas.openxmlformats.org/officeDocument/2006/relationships/hyperlink" Target="http://cience.com/" TargetMode="External"/><Relationship Id="rId499" Type="http://schemas.openxmlformats.org/officeDocument/2006/relationships/hyperlink" Target="http://payspan.com/" TargetMode="External"/><Relationship Id="rId882" Type="http://schemas.openxmlformats.org/officeDocument/2006/relationships/hyperlink" Target="http://radware.com/" TargetMode="External"/><Relationship Id="rId883" Type="http://schemas.openxmlformats.org/officeDocument/2006/relationships/hyperlink" Target="http://virginpulse.com/" TargetMode="External"/><Relationship Id="rId884" Type="http://schemas.openxmlformats.org/officeDocument/2006/relationships/hyperlink" Target="http://spiraledge.com/" TargetMode="External"/><Relationship Id="rId885" Type="http://schemas.openxmlformats.org/officeDocument/2006/relationships/hyperlink" Target="http://prysm.com/" TargetMode="External"/><Relationship Id="rId886" Type="http://schemas.openxmlformats.org/officeDocument/2006/relationships/hyperlink" Target="http://mosscorps.com/" TargetMode="External"/><Relationship Id="rId887" Type="http://schemas.openxmlformats.org/officeDocument/2006/relationships/hyperlink" Target="http://dashlane.com/" TargetMode="External"/><Relationship Id="rId888" Type="http://schemas.openxmlformats.org/officeDocument/2006/relationships/hyperlink" Target="http://pinnacleskin.com/" TargetMode="External"/><Relationship Id="rId889" Type="http://schemas.openxmlformats.org/officeDocument/2006/relationships/hyperlink" Target="http://americansafetycouncil.com/" TargetMode="External"/><Relationship Id="rId1734" Type="http://schemas.openxmlformats.org/officeDocument/2006/relationships/hyperlink" Target="http://rodaleb2b.com/" TargetMode="External"/><Relationship Id="rId1735" Type="http://schemas.openxmlformats.org/officeDocument/2006/relationships/hyperlink" Target="http://degdigital.com/" TargetMode="External"/><Relationship Id="rId1736" Type="http://schemas.openxmlformats.org/officeDocument/2006/relationships/hyperlink" Target="http://kixeye.com/" TargetMode="External"/><Relationship Id="rId1737" Type="http://schemas.openxmlformats.org/officeDocument/2006/relationships/hyperlink" Target="http://reputation.com/" TargetMode="External"/><Relationship Id="rId1738" Type="http://schemas.openxmlformats.org/officeDocument/2006/relationships/hyperlink" Target="http://reputation.com/" TargetMode="External"/><Relationship Id="rId1739" Type="http://schemas.openxmlformats.org/officeDocument/2006/relationships/hyperlink" Target="http://construction.com/" TargetMode="External"/><Relationship Id="rId2030" Type="http://schemas.openxmlformats.org/officeDocument/2006/relationships/hyperlink" Target="http://scality.com/" TargetMode="External"/><Relationship Id="rId2031" Type="http://schemas.openxmlformats.org/officeDocument/2006/relationships/hyperlink" Target="http://forgerock.com/" TargetMode="External"/><Relationship Id="rId2032" Type="http://schemas.openxmlformats.org/officeDocument/2006/relationships/hyperlink" Target="http://sciencelogic.com/" TargetMode="External"/><Relationship Id="rId2033" Type="http://schemas.openxmlformats.org/officeDocument/2006/relationships/hyperlink" Target="http://looker.com/" TargetMode="External"/><Relationship Id="rId2034" Type="http://schemas.openxmlformats.org/officeDocument/2006/relationships/hyperlink" Target="http://telit.com/" TargetMode="External"/><Relationship Id="rId2035" Type="http://schemas.openxmlformats.org/officeDocument/2006/relationships/hyperlink" Target="http://apptio.com/" TargetMode="External"/><Relationship Id="rId2036" Type="http://schemas.openxmlformats.org/officeDocument/2006/relationships/hyperlink" Target="http://revionics.com/" TargetMode="External"/><Relationship Id="rId2037" Type="http://schemas.openxmlformats.org/officeDocument/2006/relationships/hyperlink" Target="http://blackline.com/" TargetMode="External"/><Relationship Id="rId2038" Type="http://schemas.openxmlformats.org/officeDocument/2006/relationships/hyperlink" Target="http://accolade.com/" TargetMode="External"/><Relationship Id="rId2039" Type="http://schemas.openxmlformats.org/officeDocument/2006/relationships/hyperlink" Target="http://diligent.com/" TargetMode="External"/><Relationship Id="rId2420" Type="http://schemas.openxmlformats.org/officeDocument/2006/relationships/hyperlink" Target="http://itzone.mn/" TargetMode="External"/><Relationship Id="rId2421" Type="http://schemas.openxmlformats.org/officeDocument/2006/relationships/hyperlink" Target="http://denodo.com/" TargetMode="External"/><Relationship Id="rId2422" Type="http://schemas.openxmlformats.org/officeDocument/2006/relationships/hyperlink" Target="http://smartbear.com/" TargetMode="External"/><Relationship Id="rId2423" Type="http://schemas.openxmlformats.org/officeDocument/2006/relationships/hyperlink" Target="http://blancco.com/" TargetMode="External"/><Relationship Id="rId2424" Type="http://schemas.openxmlformats.org/officeDocument/2006/relationships/hyperlink" Target="http://rainkingonline.com/" TargetMode="External"/><Relationship Id="rId2425" Type="http://schemas.openxmlformats.org/officeDocument/2006/relationships/hyperlink" Target="http://ooyala.com/" TargetMode="External"/><Relationship Id="rId2426" Type="http://schemas.openxmlformats.org/officeDocument/2006/relationships/hyperlink" Target="http://ipswitch.com/" TargetMode="External"/><Relationship Id="rId2427" Type="http://schemas.openxmlformats.org/officeDocument/2006/relationships/hyperlink" Target="http://precima.com/" TargetMode="External"/><Relationship Id="rId2428" Type="http://schemas.openxmlformats.org/officeDocument/2006/relationships/hyperlink" Target="http://heroku.com/" TargetMode="External"/><Relationship Id="rId2429" Type="http://schemas.openxmlformats.org/officeDocument/2006/relationships/hyperlink" Target="http://crfhealth.com/" TargetMode="External"/><Relationship Id="rId1740" Type="http://schemas.openxmlformats.org/officeDocument/2006/relationships/hyperlink" Target="http://zeroturnaround.com/" TargetMode="External"/><Relationship Id="rId1741" Type="http://schemas.openxmlformats.org/officeDocument/2006/relationships/hyperlink" Target="http://atriark.com/" TargetMode="External"/><Relationship Id="rId1742" Type="http://schemas.openxmlformats.org/officeDocument/2006/relationships/hyperlink" Target="http://gdpventure.com/" TargetMode="External"/><Relationship Id="rId1743" Type="http://schemas.openxmlformats.org/officeDocument/2006/relationships/hyperlink" Target="http://ipipeline.com/" TargetMode="External"/><Relationship Id="rId1350" Type="http://schemas.openxmlformats.org/officeDocument/2006/relationships/hyperlink" Target="http://ringcentral.com/" TargetMode="External"/><Relationship Id="rId1351" Type="http://schemas.openxmlformats.org/officeDocument/2006/relationships/hyperlink" Target="http://intermedia.net/" TargetMode="External"/><Relationship Id="rId1352" Type="http://schemas.openxmlformats.org/officeDocument/2006/relationships/hyperlink" Target="http://confirmit.com/" TargetMode="External"/><Relationship Id="rId1353" Type="http://schemas.openxmlformats.org/officeDocument/2006/relationships/hyperlink" Target="http://jwplayer.com/" TargetMode="External"/><Relationship Id="rId1354" Type="http://schemas.openxmlformats.org/officeDocument/2006/relationships/hyperlink" Target="http://adaptiveinsights.com/" TargetMode="External"/><Relationship Id="rId1355" Type="http://schemas.openxmlformats.org/officeDocument/2006/relationships/hyperlink" Target="http://glintinc.com/" TargetMode="External"/><Relationship Id="rId1356" Type="http://schemas.openxmlformats.org/officeDocument/2006/relationships/hyperlink" Target="http://360i.com/" TargetMode="External"/><Relationship Id="rId1357" Type="http://schemas.openxmlformats.org/officeDocument/2006/relationships/hyperlink" Target="http://oracle.com/" TargetMode="External"/><Relationship Id="rId1358" Type="http://schemas.openxmlformats.org/officeDocument/2006/relationships/hyperlink" Target="http://actian.com/" TargetMode="External"/><Relationship Id="rId1359" Type="http://schemas.openxmlformats.org/officeDocument/2006/relationships/hyperlink" Target="http://datastax.com/" TargetMode="External"/><Relationship Id="rId890" Type="http://schemas.openxmlformats.org/officeDocument/2006/relationships/hyperlink" Target="http://protegrity.com/" TargetMode="External"/><Relationship Id="rId891" Type="http://schemas.openxmlformats.org/officeDocument/2006/relationships/hyperlink" Target="http://parasoft.com/" TargetMode="External"/><Relationship Id="rId892" Type="http://schemas.openxmlformats.org/officeDocument/2006/relationships/hyperlink" Target="http://lucidworks.com/" TargetMode="External"/><Relationship Id="rId893" Type="http://schemas.openxmlformats.org/officeDocument/2006/relationships/hyperlink" Target="http://bottomline.com/" TargetMode="External"/><Relationship Id="rId894" Type="http://schemas.openxmlformats.org/officeDocument/2006/relationships/hyperlink" Target="http://rizepoint.com/" TargetMode="External"/><Relationship Id="rId895" Type="http://schemas.openxmlformats.org/officeDocument/2006/relationships/hyperlink" Target="http://brightcove.com/" TargetMode="External"/><Relationship Id="rId896" Type="http://schemas.openxmlformats.org/officeDocument/2006/relationships/hyperlink" Target="http://claroty.com/" TargetMode="External"/><Relationship Id="rId897" Type="http://schemas.openxmlformats.org/officeDocument/2006/relationships/hyperlink" Target="http://propellerhealth.com/" TargetMode="External"/><Relationship Id="rId898" Type="http://schemas.openxmlformats.org/officeDocument/2006/relationships/hyperlink" Target="http://planview.com/" TargetMode="External"/><Relationship Id="rId899" Type="http://schemas.openxmlformats.org/officeDocument/2006/relationships/hyperlink" Target="http://sap.com/" TargetMode="External"/><Relationship Id="rId1744" Type="http://schemas.openxmlformats.org/officeDocument/2006/relationships/hyperlink" Target="http://simplilearn.com/" TargetMode="External"/><Relationship Id="rId1745" Type="http://schemas.openxmlformats.org/officeDocument/2006/relationships/hyperlink" Target="http://iqpcexchange.com/" TargetMode="External"/><Relationship Id="rId1746" Type="http://schemas.openxmlformats.org/officeDocument/2006/relationships/hyperlink" Target="http://titus.com/" TargetMode="External"/><Relationship Id="rId1747" Type="http://schemas.openxmlformats.org/officeDocument/2006/relationships/hyperlink" Target="http://mesfire.com/" TargetMode="External"/><Relationship Id="rId1748" Type="http://schemas.openxmlformats.org/officeDocument/2006/relationships/hyperlink" Target="http://payspan.com/" TargetMode="External"/><Relationship Id="rId1749" Type="http://schemas.openxmlformats.org/officeDocument/2006/relationships/hyperlink" Target="http://experian.com/" TargetMode="External"/><Relationship Id="rId2040" Type="http://schemas.openxmlformats.org/officeDocument/2006/relationships/hyperlink" Target="http://truecar.com/" TargetMode="External"/><Relationship Id="rId2041" Type="http://schemas.openxmlformats.org/officeDocument/2006/relationships/hyperlink" Target="http://tricentis.com/" TargetMode="External"/><Relationship Id="rId2042" Type="http://schemas.openxmlformats.org/officeDocument/2006/relationships/hyperlink" Target="http://bit.ly/" TargetMode="External"/><Relationship Id="rId2043" Type="http://schemas.openxmlformats.org/officeDocument/2006/relationships/hyperlink" Target="http://modeln.com/" TargetMode="External"/><Relationship Id="rId2044" Type="http://schemas.openxmlformats.org/officeDocument/2006/relationships/hyperlink" Target="http://blackline.com/" TargetMode="External"/><Relationship Id="rId2045" Type="http://schemas.openxmlformats.org/officeDocument/2006/relationships/hyperlink" Target="http://dataxu.com/" TargetMode="External"/><Relationship Id="rId2046" Type="http://schemas.openxmlformats.org/officeDocument/2006/relationships/hyperlink" Target="http://enterprisedb.com/" TargetMode="External"/><Relationship Id="rId2047" Type="http://schemas.openxmlformats.org/officeDocument/2006/relationships/hyperlink" Target="http://auth0.com/" TargetMode="External"/><Relationship Id="rId2048" Type="http://schemas.openxmlformats.org/officeDocument/2006/relationships/hyperlink" Target="http://collibra.com/" TargetMode="External"/><Relationship Id="rId2049" Type="http://schemas.openxmlformats.org/officeDocument/2006/relationships/hyperlink" Target="http://attunity.com/" TargetMode="External"/><Relationship Id="rId2430" Type="http://schemas.openxmlformats.org/officeDocument/2006/relationships/hyperlink" Target="http://enablon.com/" TargetMode="External"/><Relationship Id="rId2431" Type="http://schemas.openxmlformats.org/officeDocument/2006/relationships/hyperlink" Target="http://lifesize.com/" TargetMode="External"/><Relationship Id="rId2432" Type="http://schemas.openxmlformats.org/officeDocument/2006/relationships/hyperlink" Target="http://dtcc.com/" TargetMode="External"/><Relationship Id="rId2433" Type="http://schemas.openxmlformats.org/officeDocument/2006/relationships/hyperlink" Target="http://liveramp.com/" TargetMode="External"/><Relationship Id="rId2434" Type="http://schemas.openxmlformats.org/officeDocument/2006/relationships/hyperlink" Target="http://1010data.com/" TargetMode="External"/><Relationship Id="rId2435" Type="http://schemas.openxmlformats.org/officeDocument/2006/relationships/hyperlink" Target="http://karmicksolutions.com/" TargetMode="External"/><Relationship Id="rId2436" Type="http://schemas.openxmlformats.org/officeDocument/2006/relationships/hyperlink" Target="http://dcmservices.com/" TargetMode="External"/><Relationship Id="rId2437" Type="http://schemas.openxmlformats.org/officeDocument/2006/relationships/hyperlink" Target="http://gonitro.com/" TargetMode="External"/><Relationship Id="rId2438" Type="http://schemas.openxmlformats.org/officeDocument/2006/relationships/hyperlink" Target="http://santarosaconsulting.com/" TargetMode="External"/><Relationship Id="rId2439" Type="http://schemas.openxmlformats.org/officeDocument/2006/relationships/hyperlink" Target="http://cloudistics.com/" TargetMode="External"/><Relationship Id="rId100" Type="http://schemas.openxmlformats.org/officeDocument/2006/relationships/hyperlink" Target="http://quantcast.com/" TargetMode="External"/><Relationship Id="rId101" Type="http://schemas.openxmlformats.org/officeDocument/2006/relationships/hyperlink" Target="http://workfront.com/" TargetMode="External"/><Relationship Id="rId102" Type="http://schemas.openxmlformats.org/officeDocument/2006/relationships/hyperlink" Target="http://sap.com/" TargetMode="External"/><Relationship Id="rId103" Type="http://schemas.openxmlformats.org/officeDocument/2006/relationships/hyperlink" Target="http://kuware.com/" TargetMode="External"/><Relationship Id="rId104" Type="http://schemas.openxmlformats.org/officeDocument/2006/relationships/hyperlink" Target="http://gooddata.com/" TargetMode="External"/><Relationship Id="rId105" Type="http://schemas.openxmlformats.org/officeDocument/2006/relationships/hyperlink" Target="http://lever.co/" TargetMode="External"/><Relationship Id="rId106" Type="http://schemas.openxmlformats.org/officeDocument/2006/relationships/hyperlink" Target="http://coalfire.com/" TargetMode="External"/><Relationship Id="rId107" Type="http://schemas.openxmlformats.org/officeDocument/2006/relationships/hyperlink" Target="http://rubrik.com/" TargetMode="External"/><Relationship Id="rId108" Type="http://schemas.openxmlformats.org/officeDocument/2006/relationships/hyperlink" Target="http://barracuda.com/" TargetMode="External"/><Relationship Id="rId109" Type="http://schemas.openxmlformats.org/officeDocument/2006/relationships/hyperlink" Target="http://netapp.com/" TargetMode="External"/><Relationship Id="rId1750" Type="http://schemas.openxmlformats.org/officeDocument/2006/relationships/hyperlink" Target="http://shiftgig.com/" TargetMode="External"/><Relationship Id="rId1751" Type="http://schemas.openxmlformats.org/officeDocument/2006/relationships/hyperlink" Target="http://treesntrends.com/" TargetMode="External"/><Relationship Id="rId1752" Type="http://schemas.openxmlformats.org/officeDocument/2006/relationships/hyperlink" Target="http://framebridge.com/" TargetMode="External"/><Relationship Id="rId1753" Type="http://schemas.openxmlformats.org/officeDocument/2006/relationships/hyperlink" Target="http://situs.com/" TargetMode="External"/><Relationship Id="rId1360" Type="http://schemas.openxmlformats.org/officeDocument/2006/relationships/hyperlink" Target="http://leadpages.net/" TargetMode="External"/><Relationship Id="rId1361" Type="http://schemas.openxmlformats.org/officeDocument/2006/relationships/hyperlink" Target="http://c3iot.com/" TargetMode="External"/><Relationship Id="rId1362" Type="http://schemas.openxmlformats.org/officeDocument/2006/relationships/hyperlink" Target="http://ayasdi.com/" TargetMode="External"/><Relationship Id="rId1363" Type="http://schemas.openxmlformats.org/officeDocument/2006/relationships/hyperlink" Target="http://qlik.com/" TargetMode="External"/><Relationship Id="rId1364" Type="http://schemas.openxmlformats.org/officeDocument/2006/relationships/hyperlink" Target="http://unisys.com/" TargetMode="External"/><Relationship Id="rId1365" Type="http://schemas.openxmlformats.org/officeDocument/2006/relationships/hyperlink" Target="http://ibm.com/" TargetMode="External"/><Relationship Id="rId1366" Type="http://schemas.openxmlformats.org/officeDocument/2006/relationships/hyperlink" Target="http://arm.com/" TargetMode="External"/><Relationship Id="rId1367" Type="http://schemas.openxmlformats.org/officeDocument/2006/relationships/hyperlink" Target="http://zebra.com/" TargetMode="External"/><Relationship Id="rId1368" Type="http://schemas.openxmlformats.org/officeDocument/2006/relationships/hyperlink" Target="http://nginx.com/" TargetMode="External"/><Relationship Id="rId1369" Type="http://schemas.openxmlformats.org/officeDocument/2006/relationships/hyperlink" Target="http://centripetalnetworks.com/" TargetMode="External"/><Relationship Id="rId1754" Type="http://schemas.openxmlformats.org/officeDocument/2006/relationships/hyperlink" Target="http://xcmsolutions.com/" TargetMode="External"/><Relationship Id="rId1755" Type="http://schemas.openxmlformats.org/officeDocument/2006/relationships/hyperlink" Target="http://sdlcpartners.com/" TargetMode="External"/><Relationship Id="rId1756" Type="http://schemas.openxmlformats.org/officeDocument/2006/relationships/hyperlink" Target="http://experticity.com/" TargetMode="External"/><Relationship Id="rId1757" Type="http://schemas.openxmlformats.org/officeDocument/2006/relationships/hyperlink" Target="http://infusionsoft.com/" TargetMode="External"/><Relationship Id="rId1758" Type="http://schemas.openxmlformats.org/officeDocument/2006/relationships/hyperlink" Target="http://maestrohealth.com/" TargetMode="External"/><Relationship Id="rId1759" Type="http://schemas.openxmlformats.org/officeDocument/2006/relationships/hyperlink" Target="http://simplus.pl/" TargetMode="External"/><Relationship Id="rId2050" Type="http://schemas.openxmlformats.org/officeDocument/2006/relationships/hyperlink" Target="http://intermedia.net/" TargetMode="External"/><Relationship Id="rId2051" Type="http://schemas.openxmlformats.org/officeDocument/2006/relationships/hyperlink" Target="http://iteris.com/" TargetMode="External"/><Relationship Id="rId2052" Type="http://schemas.openxmlformats.org/officeDocument/2006/relationships/hyperlink" Target="http://higherlogic.com/" TargetMode="External"/><Relationship Id="rId2053" Type="http://schemas.openxmlformats.org/officeDocument/2006/relationships/hyperlink" Target="http://cloudtp.com/" TargetMode="External"/><Relationship Id="rId2054" Type="http://schemas.openxmlformats.org/officeDocument/2006/relationships/hyperlink" Target="http://aurea.com/" TargetMode="External"/><Relationship Id="rId2055" Type="http://schemas.openxmlformats.org/officeDocument/2006/relationships/hyperlink" Target="http://webroot.com/" TargetMode="External"/><Relationship Id="rId2056" Type="http://schemas.openxmlformats.org/officeDocument/2006/relationships/hyperlink" Target="http://jamf.com/" TargetMode="External"/><Relationship Id="rId2057" Type="http://schemas.openxmlformats.org/officeDocument/2006/relationships/hyperlink" Target="http://appfolioinc.com/" TargetMode="External"/><Relationship Id="rId2058" Type="http://schemas.openxmlformats.org/officeDocument/2006/relationships/hyperlink" Target="http://booker.com/" TargetMode="External"/><Relationship Id="rId2059" Type="http://schemas.openxmlformats.org/officeDocument/2006/relationships/hyperlink" Target="http://bravosolution.com/" TargetMode="External"/><Relationship Id="rId2440" Type="http://schemas.openxmlformats.org/officeDocument/2006/relationships/hyperlink" Target="http://thomasnet.com/" TargetMode="External"/><Relationship Id="rId2441" Type="http://schemas.openxmlformats.org/officeDocument/2006/relationships/hyperlink" Target="http://openx.com/" TargetMode="External"/><Relationship Id="rId2442" Type="http://schemas.openxmlformats.org/officeDocument/2006/relationships/hyperlink" Target="http://pluralsight.com/" TargetMode="External"/><Relationship Id="rId2443" Type="http://schemas.openxmlformats.org/officeDocument/2006/relationships/hyperlink" Target="http://sorensonmedia.com/" TargetMode="External"/><Relationship Id="rId2444" Type="http://schemas.openxmlformats.org/officeDocument/2006/relationships/hyperlink" Target="http://tslmarketing.com/" TargetMode="External"/><Relationship Id="rId2445" Type="http://schemas.openxmlformats.org/officeDocument/2006/relationships/hyperlink" Target="http://varsitytutors.com/" TargetMode="External"/><Relationship Id="rId2446" Type="http://schemas.openxmlformats.org/officeDocument/2006/relationships/hyperlink" Target="http://medoc-llc.com/" TargetMode="External"/><Relationship Id="rId2447" Type="http://schemas.openxmlformats.org/officeDocument/2006/relationships/hyperlink" Target="http://alienvault.com/" TargetMode="External"/><Relationship Id="rId2448" Type="http://schemas.openxmlformats.org/officeDocument/2006/relationships/hyperlink" Target="http://shore.com/" TargetMode="External"/><Relationship Id="rId2449" Type="http://schemas.openxmlformats.org/officeDocument/2006/relationships/hyperlink" Target="http://oracle.com/" TargetMode="External"/></Relationships>
</file>

<file path=xl/worksheets/_rels/sheet3.xml.rels><?xml version="1.0" encoding="UTF-8" standalone="yes"?>
<Relationships xmlns="http://schemas.openxmlformats.org/package/2006/relationships"><Relationship Id="rId230" Type="http://schemas.openxmlformats.org/officeDocument/2006/relationships/hyperlink" Target="http://billtrust.com/" TargetMode="External"/><Relationship Id="rId231" Type="http://schemas.openxmlformats.org/officeDocument/2006/relationships/hyperlink" Target="https://www.linkedin.com/pub/susan-mckenna/0/516/109" TargetMode="External"/><Relationship Id="rId232" Type="http://schemas.openxmlformats.org/officeDocument/2006/relationships/hyperlink" Target="http://thetileapp.com/" TargetMode="External"/><Relationship Id="rId233" Type="http://schemas.openxmlformats.org/officeDocument/2006/relationships/hyperlink" Target="https://www.linkedin.com/pub/simon-fleming-wood/0/b96/654" TargetMode="External"/><Relationship Id="rId234" Type="http://schemas.openxmlformats.org/officeDocument/2006/relationships/hyperlink" Target="http://golucid.co/" TargetMode="External"/><Relationship Id="rId235" Type="http://schemas.openxmlformats.org/officeDocument/2006/relationships/hyperlink" Target="https://www.linkedin.com/pub/nathan-rawlins/1/b84/30a" TargetMode="External"/><Relationship Id="rId236" Type="http://schemas.openxmlformats.org/officeDocument/2006/relationships/hyperlink" Target="http://oncourselearning.com/" TargetMode="External"/><Relationship Id="rId237" Type="http://schemas.openxmlformats.org/officeDocument/2006/relationships/hyperlink" Target="https://www.linkedin.com/pub/maia-tihista/0/1b/173" TargetMode="External"/><Relationship Id="rId238" Type="http://schemas.openxmlformats.org/officeDocument/2006/relationships/hyperlink" Target="http://lendinghome.com/" TargetMode="External"/><Relationship Id="rId239" Type="http://schemas.openxmlformats.org/officeDocument/2006/relationships/hyperlink" Target="https://www.linkedin.com/pub/manvinder-saraon/1/13a/a80" TargetMode="External"/><Relationship Id="rId1170" Type="http://schemas.openxmlformats.org/officeDocument/2006/relationships/hyperlink" Target="https://www.linkedin.com/pub/paula-skokowski/3/4b4/546" TargetMode="External"/><Relationship Id="rId1171" Type="http://schemas.openxmlformats.org/officeDocument/2006/relationships/hyperlink" Target="http://cyberark.com/" TargetMode="External"/><Relationship Id="rId2600" Type="http://schemas.openxmlformats.org/officeDocument/2006/relationships/hyperlink" Target="http://alienvault.com/" TargetMode="External"/><Relationship Id="rId2601" Type="http://schemas.openxmlformats.org/officeDocument/2006/relationships/hyperlink" Target="https://www.linkedin.com/sales/profile/33354415,BHn6,NAME_SEARCH" TargetMode="External"/><Relationship Id="rId2602" Type="http://schemas.openxmlformats.org/officeDocument/2006/relationships/hyperlink" Target="http://scopely.com/" TargetMode="External"/><Relationship Id="rId2603" Type="http://schemas.openxmlformats.org/officeDocument/2006/relationships/hyperlink" Target="https://www.linkedin.com/pub/tomomi-kurechi/54/536/a33" TargetMode="External"/><Relationship Id="rId2604" Type="http://schemas.openxmlformats.org/officeDocument/2006/relationships/hyperlink" Target="http://yourmembership.com/" TargetMode="External"/><Relationship Id="rId2605" Type="http://schemas.openxmlformats.org/officeDocument/2006/relationships/hyperlink" Target="https://www.linkedin.com/pub/lisa-tucker/1b/37a/346" TargetMode="External"/><Relationship Id="rId2606" Type="http://schemas.openxmlformats.org/officeDocument/2006/relationships/hyperlink" Target="http://accela.com/" TargetMode="External"/><Relationship Id="rId2607" Type="http://schemas.openxmlformats.org/officeDocument/2006/relationships/hyperlink" Target="https://www.linkedin.com/pub/kim-babcock/114/655/448" TargetMode="External"/><Relationship Id="rId2608" Type="http://schemas.openxmlformats.org/officeDocument/2006/relationships/hyperlink" Target="http://repairpal.com/" TargetMode="External"/><Relationship Id="rId2609" Type="http://schemas.openxmlformats.org/officeDocument/2006/relationships/hyperlink" Target="https://www.linkedin.com/pub/jennifer-steeves-kiss/6/84/937" TargetMode="External"/><Relationship Id="rId1172" Type="http://schemas.openxmlformats.org/officeDocument/2006/relationships/hyperlink" Target="https://www.linkedin.com/pub/marianne-budnik/1/547/92a" TargetMode="External"/><Relationship Id="rId1173" Type="http://schemas.openxmlformats.org/officeDocument/2006/relationships/hyperlink" Target="http://qstream.com/" TargetMode="External"/><Relationship Id="rId1174" Type="http://schemas.openxmlformats.org/officeDocument/2006/relationships/hyperlink" Target="https://www.linkedin.com/pub/steve-preston/0/b28/276" TargetMode="External"/><Relationship Id="rId1175" Type="http://schemas.openxmlformats.org/officeDocument/2006/relationships/hyperlink" Target="http://earnix.com/" TargetMode="External"/><Relationship Id="rId1176" Type="http://schemas.openxmlformats.org/officeDocument/2006/relationships/hyperlink" Target="https://www.linkedin.com/pub/george-ravich/0/632/7b4" TargetMode="External"/><Relationship Id="rId1177" Type="http://schemas.openxmlformats.org/officeDocument/2006/relationships/hyperlink" Target="http://cyberark.com/" TargetMode="External"/><Relationship Id="rId1178" Type="http://schemas.openxmlformats.org/officeDocument/2006/relationships/hyperlink" Target="https://www.linkedin.com/pub/ron-zoran/1/620/65b" TargetMode="External"/><Relationship Id="rId1179" Type="http://schemas.openxmlformats.org/officeDocument/2006/relationships/hyperlink" Target="http://eaglerayinc.com/" TargetMode="External"/><Relationship Id="rId1900" Type="http://schemas.openxmlformats.org/officeDocument/2006/relationships/hyperlink" Target="https://www.linkedin.com/pub/kathleen-shouldis/2/298/310" TargetMode="External"/><Relationship Id="rId1901" Type="http://schemas.openxmlformats.org/officeDocument/2006/relationships/hyperlink" Target="http://techmarclabs.com/" TargetMode="External"/><Relationship Id="rId1902" Type="http://schemas.openxmlformats.org/officeDocument/2006/relationships/hyperlink" Target="https://www.linkedin.com/pub/lisa-m-masiello/1/ab7/a22" TargetMode="External"/><Relationship Id="rId1903" Type="http://schemas.openxmlformats.org/officeDocument/2006/relationships/hyperlink" Target="https://www.linkedin.com/pub/gabriel-noboa-growth-hacker/40/851/24" TargetMode="External"/><Relationship Id="rId1904" Type="http://schemas.openxmlformats.org/officeDocument/2006/relationships/hyperlink" Target="http://idisciple.org/" TargetMode="External"/><Relationship Id="rId1905" Type="http://schemas.openxmlformats.org/officeDocument/2006/relationships/hyperlink" Target="https://www.linkedin.com/pub/brad-mauldin/4/56/2a1" TargetMode="External"/><Relationship Id="rId1906" Type="http://schemas.openxmlformats.org/officeDocument/2006/relationships/hyperlink" Target="http://cannabase.io/" TargetMode="External"/><Relationship Id="rId1907" Type="http://schemas.openxmlformats.org/officeDocument/2006/relationships/hyperlink" Target="https://www.linkedin.com/pub/jennifer-beck/29/570/28a" TargetMode="External"/><Relationship Id="rId1908" Type="http://schemas.openxmlformats.org/officeDocument/2006/relationships/hyperlink" Target="http://nextgenvp.com/" TargetMode="External"/><Relationship Id="rId1909" Type="http://schemas.openxmlformats.org/officeDocument/2006/relationships/hyperlink" Target="https://www.linkedin.com/pub/sara-spivey/1/229/867" TargetMode="External"/><Relationship Id="rId780" Type="http://schemas.openxmlformats.org/officeDocument/2006/relationships/hyperlink" Target="https://www.linkedin.com/pub/sergio-diazgranados/18/7a0/574" TargetMode="External"/><Relationship Id="rId781" Type="http://schemas.openxmlformats.org/officeDocument/2006/relationships/hyperlink" Target="http://buildium.com/" TargetMode="External"/><Relationship Id="rId782" Type="http://schemas.openxmlformats.org/officeDocument/2006/relationships/hyperlink" Target="https://www.linkedin.com/pub/christopher-chris-litster/0/300/589" TargetMode="External"/><Relationship Id="rId783" Type="http://schemas.openxmlformats.org/officeDocument/2006/relationships/hyperlink" Target="http://accolade.com/" TargetMode="External"/><Relationship Id="rId784" Type="http://schemas.openxmlformats.org/officeDocument/2006/relationships/hyperlink" Target="https://www.linkedin.com/pub/jerame-thurik/0/806/537" TargetMode="External"/><Relationship Id="rId785" Type="http://schemas.openxmlformats.org/officeDocument/2006/relationships/hyperlink" Target="http://accolade.com/" TargetMode="External"/><Relationship Id="rId786" Type="http://schemas.openxmlformats.org/officeDocument/2006/relationships/hyperlink" Target="https://www.linkedin.com/pub/brad-mirkovich/0/17b/435" TargetMode="External"/><Relationship Id="rId787" Type="http://schemas.openxmlformats.org/officeDocument/2006/relationships/hyperlink" Target="http://lever.co/" TargetMode="External"/><Relationship Id="rId788" Type="http://schemas.openxmlformats.org/officeDocument/2006/relationships/hyperlink" Target="https://www.linkedin.com/pub/leela-srinivasan/1/832/b83" TargetMode="External"/><Relationship Id="rId789" Type="http://schemas.openxmlformats.org/officeDocument/2006/relationships/hyperlink" Target="http://sundaysky.com/" TargetMode="External"/><Relationship Id="rId240" Type="http://schemas.openxmlformats.org/officeDocument/2006/relationships/hyperlink" Target="http://mesosphere.com/" TargetMode="External"/><Relationship Id="rId241" Type="http://schemas.openxmlformats.org/officeDocument/2006/relationships/hyperlink" Target="https://www.linkedin.com/pub/peter-guagenti/0/265/264" TargetMode="External"/><Relationship Id="rId242" Type="http://schemas.openxmlformats.org/officeDocument/2006/relationships/hyperlink" Target="http://cherwell.com/" TargetMode="External"/><Relationship Id="rId243" Type="http://schemas.openxmlformats.org/officeDocument/2006/relationships/hyperlink" Target="https://www.linkedin.com/pub/scott-gainey/0/381/284" TargetMode="External"/><Relationship Id="rId244" Type="http://schemas.openxmlformats.org/officeDocument/2006/relationships/hyperlink" Target="http://peak6.com/" TargetMode="External"/><Relationship Id="rId245" Type="http://schemas.openxmlformats.org/officeDocument/2006/relationships/hyperlink" Target="https://www.linkedin.com/pub/lisa-mclafferty/0/b8/b74" TargetMode="External"/><Relationship Id="rId246" Type="http://schemas.openxmlformats.org/officeDocument/2006/relationships/hyperlink" Target="http://instec-corp.com/" TargetMode="External"/><Relationship Id="rId247" Type="http://schemas.openxmlformats.org/officeDocument/2006/relationships/hyperlink" Target="https://www.linkedin.com/pub/michael-sauber/0/1b4/a28" TargetMode="External"/><Relationship Id="rId248" Type="http://schemas.openxmlformats.org/officeDocument/2006/relationships/hyperlink" Target="http://databricks.com/" TargetMode="External"/><Relationship Id="rId249" Type="http://schemas.openxmlformats.org/officeDocument/2006/relationships/hyperlink" Target="https://www.linkedin.com/pub/rick-schultz/0/531/403" TargetMode="External"/><Relationship Id="rId1180" Type="http://schemas.openxmlformats.org/officeDocument/2006/relationships/hyperlink" Target="https://www.linkedin.com/pub/jeanine-callahan/0/13b/a13" TargetMode="External"/><Relationship Id="rId1181" Type="http://schemas.openxmlformats.org/officeDocument/2006/relationships/hyperlink" Target="http://riskspan.com/" TargetMode="External"/><Relationship Id="rId2610" Type="http://schemas.openxmlformats.org/officeDocument/2006/relationships/hyperlink" Target="http://google.com/" TargetMode="External"/><Relationship Id="rId2611" Type="http://schemas.openxmlformats.org/officeDocument/2006/relationships/hyperlink" Target="https://www.linkedin.com/pub/avinash-kaushik/0/994/b94" TargetMode="External"/><Relationship Id="rId2612" Type="http://schemas.openxmlformats.org/officeDocument/2006/relationships/hyperlink" Target="http://homedefenders.com/" TargetMode="External"/><Relationship Id="rId2613" Type="http://schemas.openxmlformats.org/officeDocument/2006/relationships/hyperlink" Target="https://www.linkedin.com/pub/tamara-sullivan-m-b-a/9/254/844" TargetMode="External"/><Relationship Id="rId2614" Type="http://schemas.openxmlformats.org/officeDocument/2006/relationships/hyperlink" Target="http://lifeatexpedia.com/" TargetMode="External"/><Relationship Id="rId2615" Type="http://schemas.openxmlformats.org/officeDocument/2006/relationships/hyperlink" Target="https://www.linkedin.com/pub/nolie-macdonald/46/9b4/508" TargetMode="External"/><Relationship Id="rId2616" Type="http://schemas.openxmlformats.org/officeDocument/2006/relationships/hyperlink" Target="http://stratfor.com/" TargetMode="External"/><Relationship Id="rId2617" Type="http://schemas.openxmlformats.org/officeDocument/2006/relationships/hyperlink" Target="https://www.linkedin.com/pub/ken-maranian/1/103/68b" TargetMode="External"/><Relationship Id="rId2618" Type="http://schemas.openxmlformats.org/officeDocument/2006/relationships/hyperlink" Target="http://ez.no/" TargetMode="External"/><Relationship Id="rId2619" Type="http://schemas.openxmlformats.org/officeDocument/2006/relationships/hyperlink" Target="https://www.linkedin.com/pub/roland-benedetti/0/1b4/192" TargetMode="External"/><Relationship Id="rId1182" Type="http://schemas.openxmlformats.org/officeDocument/2006/relationships/hyperlink" Target="https://www.linkedin.com/pub/jared-elder/3/539/55b" TargetMode="External"/><Relationship Id="rId1183" Type="http://schemas.openxmlformats.org/officeDocument/2006/relationships/hyperlink" Target="http://litmus.com/" TargetMode="External"/><Relationship Id="rId1184" Type="http://schemas.openxmlformats.org/officeDocument/2006/relationships/hyperlink" Target="https://www.linkedin.com/pub/david-rich/0/a6a/95a" TargetMode="External"/><Relationship Id="rId1185" Type="http://schemas.openxmlformats.org/officeDocument/2006/relationships/hyperlink" Target="http://clari.com/" TargetMode="External"/><Relationship Id="rId1186" Type="http://schemas.openxmlformats.org/officeDocument/2006/relationships/hyperlink" Target="https://www.linkedin.com/pub/david-karel/0/10b/556" TargetMode="External"/><Relationship Id="rId1187" Type="http://schemas.openxmlformats.org/officeDocument/2006/relationships/hyperlink" Target="http://tipalti.com/" TargetMode="External"/><Relationship Id="rId1188" Type="http://schemas.openxmlformats.org/officeDocument/2006/relationships/hyperlink" Target="https://www.linkedin.com/pub/robert-israch/0/151/ba5" TargetMode="External"/><Relationship Id="rId1189" Type="http://schemas.openxmlformats.org/officeDocument/2006/relationships/hyperlink" Target="http://mitel.com/" TargetMode="External"/><Relationship Id="rId1910" Type="http://schemas.openxmlformats.org/officeDocument/2006/relationships/hyperlink" Target="http://sociamonials.com/" TargetMode="External"/><Relationship Id="rId1911" Type="http://schemas.openxmlformats.org/officeDocument/2006/relationships/hyperlink" Target="https://www.linkedin.com/pub/craig-sherman/4/578/82" TargetMode="External"/><Relationship Id="rId1912" Type="http://schemas.openxmlformats.org/officeDocument/2006/relationships/hyperlink" Target="http://endlessaisles.io/" TargetMode="External"/><Relationship Id="rId1913" Type="http://schemas.openxmlformats.org/officeDocument/2006/relationships/hyperlink" Target="https://www.linkedin.com/pub/mike-lackman/18/73b/991" TargetMode="External"/><Relationship Id="rId1914" Type="http://schemas.openxmlformats.org/officeDocument/2006/relationships/hyperlink" Target="http://diaventures.co/" TargetMode="External"/><Relationship Id="rId1915" Type="http://schemas.openxmlformats.org/officeDocument/2006/relationships/hyperlink" Target="https://www.linkedin.com/pub/sab-kanaujia/0/4b/518" TargetMode="External"/><Relationship Id="rId1916" Type="http://schemas.openxmlformats.org/officeDocument/2006/relationships/hyperlink" Target="http://mastercard.com/" TargetMode="External"/><Relationship Id="rId1917" Type="http://schemas.openxmlformats.org/officeDocument/2006/relationships/hyperlink" Target="https://www.linkedin.com/pub/curt-m-fournier/6/512/17b" TargetMode="External"/><Relationship Id="rId1918" Type="http://schemas.openxmlformats.org/officeDocument/2006/relationships/hyperlink" Target="http://patron-ico.io/" TargetMode="External"/><Relationship Id="rId1919" Type="http://schemas.openxmlformats.org/officeDocument/2006/relationships/hyperlink" Target="https://www.linkedin.com/pub/atsushi-hisatsumi/147/960/138" TargetMode="External"/><Relationship Id="rId790" Type="http://schemas.openxmlformats.org/officeDocument/2006/relationships/hyperlink" Target="https://www.linkedin.com/pub/eric-porres/0/113/b0b" TargetMode="External"/><Relationship Id="rId791" Type="http://schemas.openxmlformats.org/officeDocument/2006/relationships/hyperlink" Target="http://paramountequity.com/" TargetMode="External"/><Relationship Id="rId792" Type="http://schemas.openxmlformats.org/officeDocument/2006/relationships/hyperlink" Target="https://www.linkedin.com/pub/matt-murray/1/994/416" TargetMode="External"/><Relationship Id="rId793" Type="http://schemas.openxmlformats.org/officeDocument/2006/relationships/hyperlink" Target="http://peapod.com/" TargetMode="External"/><Relationship Id="rId794" Type="http://schemas.openxmlformats.org/officeDocument/2006/relationships/hyperlink" Target="https://www.linkedin.com/pub/carrie-bienkowski/3/358/405" TargetMode="External"/><Relationship Id="rId795" Type="http://schemas.openxmlformats.org/officeDocument/2006/relationships/hyperlink" Target="http://elastic.co/" TargetMode="External"/><Relationship Id="rId796" Type="http://schemas.openxmlformats.org/officeDocument/2006/relationships/hyperlink" Target="https://www.linkedin.com/pub/jeff-yoshimura/0/5/405" TargetMode="External"/><Relationship Id="rId797" Type="http://schemas.openxmlformats.org/officeDocument/2006/relationships/hyperlink" Target="http://elastic.co/" TargetMode="External"/><Relationship Id="rId798" Type="http://schemas.openxmlformats.org/officeDocument/2006/relationships/hyperlink" Target="https://www.linkedin.com/pub/aaron-katz/4/209/576" TargetMode="External"/><Relationship Id="rId799" Type="http://schemas.openxmlformats.org/officeDocument/2006/relationships/hyperlink" Target="http://bluecieloecm.com/" TargetMode="External"/><Relationship Id="rId250" Type="http://schemas.openxmlformats.org/officeDocument/2006/relationships/hyperlink" Target="http://signpost.com/" TargetMode="External"/><Relationship Id="rId251" Type="http://schemas.openxmlformats.org/officeDocument/2006/relationships/hyperlink" Target="https://www.linkedin.com/pub/andrea-kayal/29/95a/13" TargetMode="External"/><Relationship Id="rId252" Type="http://schemas.openxmlformats.org/officeDocument/2006/relationships/hyperlink" Target="http://lifesize.com/" TargetMode="External"/><Relationship Id="rId253" Type="http://schemas.openxmlformats.org/officeDocument/2006/relationships/hyperlink" Target="https://www.linkedin.com/pub/tom-cameron/0/801/776" TargetMode="External"/><Relationship Id="rId254" Type="http://schemas.openxmlformats.org/officeDocument/2006/relationships/hyperlink" Target="http://looker.com/" TargetMode="External"/><Relationship Id="rId255" Type="http://schemas.openxmlformats.org/officeDocument/2006/relationships/hyperlink" Target="https://www.linkedin.com/pub/lambert-billet/2/674/248" TargetMode="External"/><Relationship Id="rId256" Type="http://schemas.openxmlformats.org/officeDocument/2006/relationships/hyperlink" Target="http://thredup.com/" TargetMode="External"/><Relationship Id="rId257" Type="http://schemas.openxmlformats.org/officeDocument/2006/relationships/hyperlink" Target="https://www.linkedin.com/pub/anthony-marino/1/332/939" TargetMode="External"/><Relationship Id="rId258" Type="http://schemas.openxmlformats.org/officeDocument/2006/relationships/hyperlink" Target="http://zoominfo.com/" TargetMode="External"/><Relationship Id="rId259" Type="http://schemas.openxmlformats.org/officeDocument/2006/relationships/hyperlink" Target="https://www.linkedin.com/pub/peter-j-weyman/0/261/b01" TargetMode="External"/><Relationship Id="rId1190" Type="http://schemas.openxmlformats.org/officeDocument/2006/relationships/hyperlink" Target="https://www.linkedin.com/pub/mark-roberts/0/883/115" TargetMode="External"/><Relationship Id="rId1191" Type="http://schemas.openxmlformats.org/officeDocument/2006/relationships/hyperlink" Target="http://transflo.com/" TargetMode="External"/><Relationship Id="rId2620" Type="http://schemas.openxmlformats.org/officeDocument/2006/relationships/hyperlink" Target="http://unifysquare.com/" TargetMode="External"/><Relationship Id="rId2621" Type="http://schemas.openxmlformats.org/officeDocument/2006/relationships/hyperlink" Target="https://www.linkedin.com/pub/scott-gode/0/48/610" TargetMode="External"/><Relationship Id="rId2622" Type="http://schemas.openxmlformats.org/officeDocument/2006/relationships/hyperlink" Target="http://orrick.com/" TargetMode="External"/><Relationship Id="rId2623" Type="http://schemas.openxmlformats.org/officeDocument/2006/relationships/hyperlink" Target="https://www.linkedin.com/pub/rajma-mckenzie/b/36b/279" TargetMode="External"/><Relationship Id="rId2624" Type="http://schemas.openxmlformats.org/officeDocument/2006/relationships/hyperlink" Target="http://repairpal.com/" TargetMode="External"/><Relationship Id="rId2625" Type="http://schemas.openxmlformats.org/officeDocument/2006/relationships/hyperlink" Target="https://www.linkedin.com/pub/jennifer-steeves-kiss/6/84/937" TargetMode="External"/><Relationship Id="rId2626" Type="http://schemas.openxmlformats.org/officeDocument/2006/relationships/hyperlink" Target="http://keyssa.com/" TargetMode="External"/><Relationship Id="rId2627" Type="http://schemas.openxmlformats.org/officeDocument/2006/relationships/hyperlink" Target="https://www.linkedin.com/pub/satish-ganesan/1/708/192" TargetMode="External"/><Relationship Id="rId2628" Type="http://schemas.openxmlformats.org/officeDocument/2006/relationships/hyperlink" Target="http://reltio.com/" TargetMode="External"/><Relationship Id="rId2629" Type="http://schemas.openxmlformats.org/officeDocument/2006/relationships/hyperlink" Target="https://www.linkedin.com/pub/%E2%98%81-ramon-chen/0/541/498" TargetMode="External"/><Relationship Id="rId1192" Type="http://schemas.openxmlformats.org/officeDocument/2006/relationships/hyperlink" Target="https://www.linkedin.com/pub/rick-bradberry/0/a41/a92" TargetMode="External"/><Relationship Id="rId1193" Type="http://schemas.openxmlformats.org/officeDocument/2006/relationships/hyperlink" Target="http://springbot.com/" TargetMode="External"/><Relationship Id="rId1194" Type="http://schemas.openxmlformats.org/officeDocument/2006/relationships/hyperlink" Target="https://www.linkedin.com/pub/erika-jolly-brookes/0/243/179" TargetMode="External"/><Relationship Id="rId1195" Type="http://schemas.openxmlformats.org/officeDocument/2006/relationships/hyperlink" Target="http://testplant.com/" TargetMode="External"/><Relationship Id="rId1196" Type="http://schemas.openxmlformats.org/officeDocument/2006/relationships/hyperlink" Target="https://www.linkedin.com/pub/dru-jacobs/0/21/364" TargetMode="External"/><Relationship Id="rId1197" Type="http://schemas.openxmlformats.org/officeDocument/2006/relationships/hyperlink" Target="http://pt-corp.com/" TargetMode="External"/><Relationship Id="rId1198" Type="http://schemas.openxmlformats.org/officeDocument/2006/relationships/hyperlink" Target="https://www.linkedin.com/pub/christopher-gately/3/a6b/554" TargetMode="External"/><Relationship Id="rId1199" Type="http://schemas.openxmlformats.org/officeDocument/2006/relationships/hyperlink" Target="http://leadpages.net/" TargetMode="External"/><Relationship Id="rId1920" Type="http://schemas.openxmlformats.org/officeDocument/2006/relationships/hyperlink" Target="http://omnitracs.com/" TargetMode="External"/><Relationship Id="rId1921" Type="http://schemas.openxmlformats.org/officeDocument/2006/relationships/hyperlink" Target="https://www.linkedin.com/pub/david-vice/8/18/284" TargetMode="External"/><Relationship Id="rId1922" Type="http://schemas.openxmlformats.org/officeDocument/2006/relationships/hyperlink" Target="http://galileobc.com/" TargetMode="External"/><Relationship Id="rId1923" Type="http://schemas.openxmlformats.org/officeDocument/2006/relationships/hyperlink" Target="https://www.linkedin.com/pub/pablo-trinidad/41/774/168" TargetMode="External"/><Relationship Id="rId1924" Type="http://schemas.openxmlformats.org/officeDocument/2006/relationships/hyperlink" Target="http://abstracta.us/" TargetMode="External"/><Relationship Id="rId1925" Type="http://schemas.openxmlformats.org/officeDocument/2006/relationships/hyperlink" Target="https://www.linkedin.com/pub/sof%C3%ADa-palamarchuk/90/1a7/16b" TargetMode="External"/><Relationship Id="rId1926" Type="http://schemas.openxmlformats.org/officeDocument/2006/relationships/hyperlink" Target="http://kinetica.com/" TargetMode="External"/><Relationship Id="rId1927" Type="http://schemas.openxmlformats.org/officeDocument/2006/relationships/hyperlink" Target="https://www.linkedin.com/pub/paul-appleby/10/b83/a3b" TargetMode="External"/><Relationship Id="rId1928" Type="http://schemas.openxmlformats.org/officeDocument/2006/relationships/hyperlink" Target="http://cabelas.com/" TargetMode="External"/><Relationship Id="rId1929" Type="http://schemas.openxmlformats.org/officeDocument/2006/relationships/hyperlink" Target="https://www.linkedin.com/pub/scott-williams/4/118/57a" TargetMode="External"/><Relationship Id="rId260" Type="http://schemas.openxmlformats.org/officeDocument/2006/relationships/hyperlink" Target="http://interfacesystems.com/" TargetMode="External"/><Relationship Id="rId261" Type="http://schemas.openxmlformats.org/officeDocument/2006/relationships/hyperlink" Target="https://www.linkedin.com/pub/chuck-moeling/a/45a/8b8" TargetMode="External"/><Relationship Id="rId262" Type="http://schemas.openxmlformats.org/officeDocument/2006/relationships/hyperlink" Target="http://brightedge.com/" TargetMode="External"/><Relationship Id="rId263" Type="http://schemas.openxmlformats.org/officeDocument/2006/relationships/hyperlink" Target="https://www.linkedin.com/pub/erik-newton/1/35/98b" TargetMode="External"/><Relationship Id="rId264" Type="http://schemas.openxmlformats.org/officeDocument/2006/relationships/hyperlink" Target="http://ittblazers.com/" TargetMode="External"/><Relationship Id="rId265" Type="http://schemas.openxmlformats.org/officeDocument/2006/relationships/hyperlink" Target="https://www.linkedin.com/sales/profile/1014613,dB5Q,NAME_SEARCH" TargetMode="External"/><Relationship Id="rId266" Type="http://schemas.openxmlformats.org/officeDocument/2006/relationships/hyperlink" Target="http://delphix.com/" TargetMode="External"/><Relationship Id="rId267" Type="http://schemas.openxmlformats.org/officeDocument/2006/relationships/hyperlink" Target="https://www.linkedin.com/pub/michelle-kerr/0/229/521" TargetMode="External"/><Relationship Id="rId268" Type="http://schemas.openxmlformats.org/officeDocument/2006/relationships/hyperlink" Target="http://tagetik.com/" TargetMode="External"/><Relationship Id="rId269" Type="http://schemas.openxmlformats.org/officeDocument/2006/relationships/hyperlink" Target="https://www.linkedin.com/pub/david-kasabian/7/34/19a" TargetMode="External"/><Relationship Id="rId2630" Type="http://schemas.openxmlformats.org/officeDocument/2006/relationships/hyperlink" Target="http://wayfair.com/" TargetMode="External"/><Relationship Id="rId2631" Type="http://schemas.openxmlformats.org/officeDocument/2006/relationships/hyperlink" Target="https://www.linkedin.com/pub/edmond-macri/0/98a/498" TargetMode="External"/><Relationship Id="rId2632" Type="http://schemas.openxmlformats.org/officeDocument/2006/relationships/hyperlink" Target="http://ge.com/" TargetMode="External"/><Relationship Id="rId2633" Type="http://schemas.openxmlformats.org/officeDocument/2006/relationships/hyperlink" Target="https://www.linkedin.com/pub/jay-allardyce/0/246/371" TargetMode="External"/><Relationship Id="rId2634" Type="http://schemas.openxmlformats.org/officeDocument/2006/relationships/hyperlink" Target="http://productplacement.com/" TargetMode="External"/><Relationship Id="rId2635" Type="http://schemas.openxmlformats.org/officeDocument/2006/relationships/hyperlink" Target="https://www.linkedin.com/pub/greg-isaacs/0/7/5b0" TargetMode="External"/><Relationship Id="rId2636" Type="http://schemas.openxmlformats.org/officeDocument/2006/relationships/hyperlink" Target="http://collibra.com/" TargetMode="External"/><Relationship Id="rId2637" Type="http://schemas.openxmlformats.org/officeDocument/2006/relationships/hyperlink" Target="https://www.linkedin.com/pub/mary-tetlow/0/520/798" TargetMode="External"/><Relationship Id="rId2638" Type="http://schemas.openxmlformats.org/officeDocument/2006/relationships/hyperlink" Target="http://sabre.com/" TargetMode="External"/><Relationship Id="rId2639" Type="http://schemas.openxmlformats.org/officeDocument/2006/relationships/hyperlink" Target="https://www.linkedin.com/pub/vinit-doshi/0/31/595" TargetMode="External"/><Relationship Id="rId1930" Type="http://schemas.openxmlformats.org/officeDocument/2006/relationships/hyperlink" Target="http://talendrome.com/" TargetMode="External"/><Relationship Id="rId1931" Type="http://schemas.openxmlformats.org/officeDocument/2006/relationships/hyperlink" Target="https://www.linkedin.com/pub/george-abraham-shrm-scp/4/808/b6b" TargetMode="External"/><Relationship Id="rId1932" Type="http://schemas.openxmlformats.org/officeDocument/2006/relationships/hyperlink" Target="http://mapp.com/" TargetMode="External"/><Relationship Id="rId1933" Type="http://schemas.openxmlformats.org/officeDocument/2006/relationships/hyperlink" Target="https://www.linkedin.com/pub/steve-warren/3/727/120" TargetMode="External"/><Relationship Id="rId1934" Type="http://schemas.openxmlformats.org/officeDocument/2006/relationships/hyperlink" Target="http://rodanandfields.com/" TargetMode="External"/><Relationship Id="rId1935" Type="http://schemas.openxmlformats.org/officeDocument/2006/relationships/hyperlink" Target="https://www.linkedin.com/pub/catherine-radchenko/1/a1a/735" TargetMode="External"/><Relationship Id="rId1936" Type="http://schemas.openxmlformats.org/officeDocument/2006/relationships/hyperlink" Target="http://stealthmode.com/" TargetMode="External"/><Relationship Id="rId1937" Type="http://schemas.openxmlformats.org/officeDocument/2006/relationships/hyperlink" Target="https://www.linkedin.com/pub/deepak-deeps-ramanathan/0/436/ab3" TargetMode="External"/><Relationship Id="rId1938" Type="http://schemas.openxmlformats.org/officeDocument/2006/relationships/hyperlink" Target="http://truenorther.com/" TargetMode="External"/><Relationship Id="rId1939" Type="http://schemas.openxmlformats.org/officeDocument/2006/relationships/hyperlink" Target="https://www.linkedin.com/pub/shirley-tafoya/0/23a/13a" TargetMode="External"/><Relationship Id="rId270" Type="http://schemas.openxmlformats.org/officeDocument/2006/relationships/hyperlink" Target="http://planet.com/" TargetMode="External"/><Relationship Id="rId271" Type="http://schemas.openxmlformats.org/officeDocument/2006/relationships/hyperlink" Target="https://www.linkedin.com/pub/andy-wild/5/555/68b" TargetMode="External"/><Relationship Id="rId272" Type="http://schemas.openxmlformats.org/officeDocument/2006/relationships/hyperlink" Target="http://icertis.com/" TargetMode="External"/><Relationship Id="rId273" Type="http://schemas.openxmlformats.org/officeDocument/2006/relationships/hyperlink" Target="https://www.linkedin.com/pub/seth-nesbitt/0/87/189" TargetMode="External"/><Relationship Id="rId274" Type="http://schemas.openxmlformats.org/officeDocument/2006/relationships/hyperlink" Target="http://draftkings.com/" TargetMode="External"/><Relationship Id="rId275" Type="http://schemas.openxmlformats.org/officeDocument/2006/relationships/hyperlink" Target="https://www.linkedin.com/pub/matthew-kalish/3/ab3/529" TargetMode="External"/><Relationship Id="rId276" Type="http://schemas.openxmlformats.org/officeDocument/2006/relationships/hyperlink" Target="http://datorama.com/" TargetMode="External"/><Relationship Id="rId277" Type="http://schemas.openxmlformats.org/officeDocument/2006/relationships/hyperlink" Target="https://www.linkedin.com/pub/leah-pope/2/326/565" TargetMode="External"/><Relationship Id="rId278" Type="http://schemas.openxmlformats.org/officeDocument/2006/relationships/hyperlink" Target="http://telesign.com/" TargetMode="External"/><Relationship Id="rId279" Type="http://schemas.openxmlformats.org/officeDocument/2006/relationships/hyperlink" Target="https://www.linkedin.com/pub/justin-hart/4/429/659" TargetMode="External"/><Relationship Id="rId2640" Type="http://schemas.openxmlformats.org/officeDocument/2006/relationships/hyperlink" Target="http://stackoverflow.com/" TargetMode="External"/><Relationship Id="rId2641" Type="http://schemas.openxmlformats.org/officeDocument/2006/relationships/hyperlink" Target="https://www.linkedin.com/pub/liza-sperling/3/1b8/761" TargetMode="External"/><Relationship Id="rId2642" Type="http://schemas.openxmlformats.org/officeDocument/2006/relationships/hyperlink" Target="http://hotchalk.com/" TargetMode="External"/><Relationship Id="rId2643" Type="http://schemas.openxmlformats.org/officeDocument/2006/relationships/hyperlink" Target="https://www.linkedin.com/pub/alvin-leung/0/680/4a5" TargetMode="External"/><Relationship Id="rId2644" Type="http://schemas.openxmlformats.org/officeDocument/2006/relationships/hyperlink" Target="http://aconex.com/" TargetMode="External"/><Relationship Id="rId2645" Type="http://schemas.openxmlformats.org/officeDocument/2006/relationships/hyperlink" Target="https://www.linkedin.com/pub/amy-abascal/1/96b/304" TargetMode="External"/><Relationship Id="rId2646" Type="http://schemas.openxmlformats.org/officeDocument/2006/relationships/hyperlink" Target="http://illumio.com/" TargetMode="External"/><Relationship Id="rId2647" Type="http://schemas.openxmlformats.org/officeDocument/2006/relationships/hyperlink" Target="https://www.linkedin.com/pub/chris-westphal/0/113/b39" TargetMode="External"/><Relationship Id="rId2648" Type="http://schemas.openxmlformats.org/officeDocument/2006/relationships/hyperlink" Target="http://nexmo.com/" TargetMode="External"/><Relationship Id="rId2649" Type="http://schemas.openxmlformats.org/officeDocument/2006/relationships/hyperlink" Target="https://www.linkedin.com/pub/francisco-kattan/0/130/699" TargetMode="External"/><Relationship Id="rId1940" Type="http://schemas.openxmlformats.org/officeDocument/2006/relationships/hyperlink" Target="http://1010data.com/" TargetMode="External"/><Relationship Id="rId1941" Type="http://schemas.openxmlformats.org/officeDocument/2006/relationships/hyperlink" Target="https://www.linkedin.com/pub/greg-munves/6/822/8a4" TargetMode="External"/><Relationship Id="rId1942" Type="http://schemas.openxmlformats.org/officeDocument/2006/relationships/hyperlink" Target="http://sageworks.com/" TargetMode="External"/><Relationship Id="rId1943" Type="http://schemas.openxmlformats.org/officeDocument/2006/relationships/hyperlink" Target="https://www.linkedin.com/pub/jay-blandford/24/229/915" TargetMode="External"/><Relationship Id="rId1944" Type="http://schemas.openxmlformats.org/officeDocument/2006/relationships/hyperlink" Target="http://cardtek.com/" TargetMode="External"/><Relationship Id="rId1945" Type="http://schemas.openxmlformats.org/officeDocument/2006/relationships/hyperlink" Target="https://www.linkedin.com/pub/erdal-yazmaci/b/779/684" TargetMode="External"/><Relationship Id="rId1946" Type="http://schemas.openxmlformats.org/officeDocument/2006/relationships/hyperlink" Target="http://forceamerica.com/" TargetMode="External"/><Relationship Id="rId1947" Type="http://schemas.openxmlformats.org/officeDocument/2006/relationships/hyperlink" Target="https://www.linkedin.com/pub/jeff-warner/1/46b/279" TargetMode="External"/><Relationship Id="rId1948" Type="http://schemas.openxmlformats.org/officeDocument/2006/relationships/hyperlink" Target="http://everyvowel.com/" TargetMode="External"/><Relationship Id="rId1949" Type="http://schemas.openxmlformats.org/officeDocument/2006/relationships/hyperlink" Target="https://www.linkedin.com/pub/jon-youshaei/22/54b/862" TargetMode="External"/><Relationship Id="rId2100" Type="http://schemas.openxmlformats.org/officeDocument/2006/relationships/hyperlink" Target="https://www.linkedin.com/pub/zeynep-b-tolon/0/448/103" TargetMode="External"/><Relationship Id="rId2101" Type="http://schemas.openxmlformats.org/officeDocument/2006/relationships/hyperlink" Target="http://openlink.com/" TargetMode="External"/><Relationship Id="rId2102" Type="http://schemas.openxmlformats.org/officeDocument/2006/relationships/hyperlink" Target="https://www.linkedin.com/pub/nancy-pearson/4/388/977" TargetMode="External"/><Relationship Id="rId2103" Type="http://schemas.openxmlformats.org/officeDocument/2006/relationships/hyperlink" Target="http://microfocus.com/" TargetMode="External"/><Relationship Id="rId2104" Type="http://schemas.openxmlformats.org/officeDocument/2006/relationships/hyperlink" Target="https://www.linkedin.com/pub/sue-barsamian/0/5a1/61b" TargetMode="External"/><Relationship Id="rId2105" Type="http://schemas.openxmlformats.org/officeDocument/2006/relationships/hyperlink" Target="http://csscorp.com/" TargetMode="External"/><Relationship Id="rId2106" Type="http://schemas.openxmlformats.org/officeDocument/2006/relationships/hyperlink" Target="https://www.linkedin.com/pub/sunil-mittal/3/115/44b" TargetMode="External"/><Relationship Id="rId2107" Type="http://schemas.openxmlformats.org/officeDocument/2006/relationships/hyperlink" Target="http://conduent.com/" TargetMode="External"/><Relationship Id="rId2108" Type="http://schemas.openxmlformats.org/officeDocument/2006/relationships/hyperlink" Target="https://www.linkedin.com/pub/john-kennedy/1/50a/907" TargetMode="External"/><Relationship Id="rId2109" Type="http://schemas.openxmlformats.org/officeDocument/2006/relationships/hyperlink" Target="http://sas.com/" TargetMode="External"/><Relationship Id="rId1400" Type="http://schemas.openxmlformats.org/officeDocument/2006/relationships/hyperlink" Target="http://cloudistics.com/" TargetMode="External"/><Relationship Id="rId1401" Type="http://schemas.openxmlformats.org/officeDocument/2006/relationships/hyperlink" Target="https://www.linkedin.com/pub/todd-fredrick/0/437/986" TargetMode="External"/><Relationship Id="rId1402" Type="http://schemas.openxmlformats.org/officeDocument/2006/relationships/hyperlink" Target="http://pros.com/" TargetMode="External"/><Relationship Id="rId1403" Type="http://schemas.openxmlformats.org/officeDocument/2006/relationships/hyperlink" Target="https://www.linkedin.com/pub/celia-fleischaker/2/128/178" TargetMode="External"/><Relationship Id="rId1404" Type="http://schemas.openxmlformats.org/officeDocument/2006/relationships/hyperlink" Target="http://surveysampling.com/" TargetMode="External"/><Relationship Id="rId1405" Type="http://schemas.openxmlformats.org/officeDocument/2006/relationships/hyperlink" Target="https://www.linkedin.com/pub/andy-jolls/0/6/508" TargetMode="External"/><Relationship Id="rId1406" Type="http://schemas.openxmlformats.org/officeDocument/2006/relationships/hyperlink" Target="http://illusivenetworks.com/" TargetMode="External"/><Relationship Id="rId1407" Type="http://schemas.openxmlformats.org/officeDocument/2006/relationships/hyperlink" Target="https://www.linkedin.com/pub/kirby-wadsworth/0/1b2/b33" TargetMode="External"/><Relationship Id="rId1408" Type="http://schemas.openxmlformats.org/officeDocument/2006/relationships/hyperlink" Target="http://origamilogic.com/" TargetMode="External"/><Relationship Id="rId1409" Type="http://schemas.openxmlformats.org/officeDocument/2006/relationships/hyperlink" Target="https://www.linkedin.com/pub/steven-wastie/0/13b/42b" TargetMode="External"/><Relationship Id="rId280" Type="http://schemas.openxmlformats.org/officeDocument/2006/relationships/hyperlink" Target="http://looker.com/" TargetMode="External"/><Relationship Id="rId281" Type="http://schemas.openxmlformats.org/officeDocument/2006/relationships/hyperlink" Target="https://www.linkedin.com/pub/jen-grant/0/787/358" TargetMode="External"/><Relationship Id="rId282" Type="http://schemas.openxmlformats.org/officeDocument/2006/relationships/hyperlink" Target="http://bit.ly/" TargetMode="External"/><Relationship Id="rId283" Type="http://schemas.openxmlformats.org/officeDocument/2006/relationships/hyperlink" Target="https://www.linkedin.com/pub/jason-moss/2/34b/30b" TargetMode="External"/><Relationship Id="rId284" Type="http://schemas.openxmlformats.org/officeDocument/2006/relationships/hyperlink" Target="http://kixeye.com/" TargetMode="External"/><Relationship Id="rId285" Type="http://schemas.openxmlformats.org/officeDocument/2006/relationships/hyperlink" Target="https://www.linkedin.com/pub/john-getze/6/22/5b7" TargetMode="External"/><Relationship Id="rId286" Type="http://schemas.openxmlformats.org/officeDocument/2006/relationships/hyperlink" Target="http://nomagic.com/" TargetMode="External"/><Relationship Id="rId287" Type="http://schemas.openxmlformats.org/officeDocument/2006/relationships/hyperlink" Target="https://www.linkedin.com/pub/raymond-hertz/0/47a/419" TargetMode="External"/><Relationship Id="rId288" Type="http://schemas.openxmlformats.org/officeDocument/2006/relationships/hyperlink" Target="http://hirevue.com/" TargetMode="External"/><Relationship Id="rId289" Type="http://schemas.openxmlformats.org/officeDocument/2006/relationships/hyperlink" Target="https://www.linkedin.com/pub/diana-kucer/0/129/a07" TargetMode="External"/><Relationship Id="rId2650" Type="http://schemas.openxmlformats.org/officeDocument/2006/relationships/hyperlink" Target="http://infoblox.com/" TargetMode="External"/><Relationship Id="rId2651" Type="http://schemas.openxmlformats.org/officeDocument/2006/relationships/hyperlink" Target="https://www.linkedin.com/pub/ash-gupta/13/b06/797" TargetMode="External"/><Relationship Id="rId2652" Type="http://schemas.openxmlformats.org/officeDocument/2006/relationships/hyperlink" Target="http://blueprism.com/" TargetMode="External"/><Relationship Id="rId2653" Type="http://schemas.openxmlformats.org/officeDocument/2006/relationships/hyperlink" Target="https://www.linkedin.com/pub/lucia-trejos/0/656/621" TargetMode="External"/><Relationship Id="rId2654" Type="http://schemas.openxmlformats.org/officeDocument/2006/relationships/hyperlink" Target="http://blackline.com/" TargetMode="External"/><Relationship Id="rId2655" Type="http://schemas.openxmlformats.org/officeDocument/2006/relationships/hyperlink" Target="https://www.linkedin.com/pub/zach-deming/5/233/981" TargetMode="External"/><Relationship Id="rId2656" Type="http://schemas.openxmlformats.org/officeDocument/2006/relationships/hyperlink" Target="http://mozilla.org/" TargetMode="External"/><Relationship Id="rId2657" Type="http://schemas.openxmlformats.org/officeDocument/2006/relationships/hyperlink" Target="https://www.linkedin.com/pub/ryan-pollock/0/9b5/897" TargetMode="External"/><Relationship Id="rId2658" Type="http://schemas.openxmlformats.org/officeDocument/2006/relationships/hyperlink" Target="http://taulia.com/" TargetMode="External"/><Relationship Id="rId2659" Type="http://schemas.openxmlformats.org/officeDocument/2006/relationships/hyperlink" Target="https://www.linkedin.com/sales/profile/2700933,hz6P,NAME_SEARCH" TargetMode="External"/><Relationship Id="rId1950" Type="http://schemas.openxmlformats.org/officeDocument/2006/relationships/hyperlink" Target="http://hartfordfunds.com/" TargetMode="External"/><Relationship Id="rId1951" Type="http://schemas.openxmlformats.org/officeDocument/2006/relationships/hyperlink" Target="https://www.linkedin.com/pub/mark-mangano/2/514/2a9" TargetMode="External"/><Relationship Id="rId1952" Type="http://schemas.openxmlformats.org/officeDocument/2006/relationships/hyperlink" Target="http://peoplefund.com/" TargetMode="External"/><Relationship Id="rId1953" Type="http://schemas.openxmlformats.org/officeDocument/2006/relationships/hyperlink" Target="https://www.linkedin.com/pub/jose-vargas/2/b76/b7a" TargetMode="External"/><Relationship Id="rId1954" Type="http://schemas.openxmlformats.org/officeDocument/2006/relationships/hyperlink" Target="http://santarosaconsulting.com/" TargetMode="External"/><Relationship Id="rId1955" Type="http://schemas.openxmlformats.org/officeDocument/2006/relationships/hyperlink" Target="https://www.linkedin.com/pub/michael-ragan/7/b19/150" TargetMode="External"/><Relationship Id="rId1956" Type="http://schemas.openxmlformats.org/officeDocument/2006/relationships/hyperlink" Target="http://amazon.com/" TargetMode="External"/><Relationship Id="rId1957" Type="http://schemas.openxmlformats.org/officeDocument/2006/relationships/hyperlink" Target="https://www.linkedin.com/pub/brent-remai/0/275/131" TargetMode="External"/><Relationship Id="rId1958" Type="http://schemas.openxmlformats.org/officeDocument/2006/relationships/hyperlink" Target="http://reachlocal.com/" TargetMode="External"/><Relationship Id="rId1959" Type="http://schemas.openxmlformats.org/officeDocument/2006/relationships/hyperlink" Target="https://www.linkedin.com/pub/april-o/6/924/768" TargetMode="External"/><Relationship Id="rId2110" Type="http://schemas.openxmlformats.org/officeDocument/2006/relationships/hyperlink" Target="https://www.linkedin.com/pub/randy-guard/0/868/542" TargetMode="External"/><Relationship Id="rId2111" Type="http://schemas.openxmlformats.org/officeDocument/2006/relationships/hyperlink" Target="http://nttdata.com/" TargetMode="External"/><Relationship Id="rId2112" Type="http://schemas.openxmlformats.org/officeDocument/2006/relationships/hyperlink" Target="https://www.linkedin.com/pub/mona-kiblawi-charif/5/64b/540" TargetMode="External"/><Relationship Id="rId2113" Type="http://schemas.openxmlformats.org/officeDocument/2006/relationships/hyperlink" Target="http://key.com/" TargetMode="External"/><Relationship Id="rId2114" Type="http://schemas.openxmlformats.org/officeDocument/2006/relationships/hyperlink" Target="https://www.linkedin.com/pub/mike-onders/0/102/871" TargetMode="External"/><Relationship Id="rId2115" Type="http://schemas.openxmlformats.org/officeDocument/2006/relationships/hyperlink" Target="http://mindtree.com/" TargetMode="External"/><Relationship Id="rId2116" Type="http://schemas.openxmlformats.org/officeDocument/2006/relationships/hyperlink" Target="https://www.linkedin.com/pub/paul-gottsegen/5/96/9a0" TargetMode="External"/><Relationship Id="rId2117" Type="http://schemas.openxmlformats.org/officeDocument/2006/relationships/hyperlink" Target="http://microsoft.com/" TargetMode="External"/><Relationship Id="rId2118" Type="http://schemas.openxmlformats.org/officeDocument/2006/relationships/hyperlink" Target="https://www.linkedin.com/pub/lori-wright/0/a21/711" TargetMode="External"/><Relationship Id="rId2119" Type="http://schemas.openxmlformats.org/officeDocument/2006/relationships/hyperlink" Target="http://youngsoft.com/" TargetMode="External"/><Relationship Id="rId1410" Type="http://schemas.openxmlformats.org/officeDocument/2006/relationships/hyperlink" Target="http://illusivenetworks.com/" TargetMode="External"/><Relationship Id="rId1411" Type="http://schemas.openxmlformats.org/officeDocument/2006/relationships/hyperlink" Target="https://www.linkedin.com/pub/kirby-wadsworth/0/1b2/b33" TargetMode="External"/><Relationship Id="rId1412" Type="http://schemas.openxmlformats.org/officeDocument/2006/relationships/hyperlink" Target="http://occasionbrands.com/" TargetMode="External"/><Relationship Id="rId1413" Type="http://schemas.openxmlformats.org/officeDocument/2006/relationships/hyperlink" Target="https://www.linkedin.com/pub/amy-mcdowell/7/640/a69" TargetMode="External"/><Relationship Id="rId1414" Type="http://schemas.openxmlformats.org/officeDocument/2006/relationships/hyperlink" Target="http://edisonenergy.com/" TargetMode="External"/><Relationship Id="rId1415" Type="http://schemas.openxmlformats.org/officeDocument/2006/relationships/hyperlink" Target="https://www.linkedin.com/pub/tom-comstock/0/b29/6b0" TargetMode="External"/><Relationship Id="rId1416" Type="http://schemas.openxmlformats.org/officeDocument/2006/relationships/hyperlink" Target="http://sumnerone.com/" TargetMode="External"/><Relationship Id="rId1417" Type="http://schemas.openxmlformats.org/officeDocument/2006/relationships/hyperlink" Target="https://www.linkedin.com/pub/james-wrbanek/4/2ba/272" TargetMode="External"/><Relationship Id="rId1418" Type="http://schemas.openxmlformats.org/officeDocument/2006/relationships/hyperlink" Target="http://mozilla.org/" TargetMode="External"/><Relationship Id="rId1419" Type="http://schemas.openxmlformats.org/officeDocument/2006/relationships/hyperlink" Target="https://www.linkedin.com/pub/jascha-kaykas-wolff/0/228/ba4" TargetMode="External"/><Relationship Id="rId290" Type="http://schemas.openxmlformats.org/officeDocument/2006/relationships/hyperlink" Target="http://xifin.com/" TargetMode="External"/><Relationship Id="rId291" Type="http://schemas.openxmlformats.org/officeDocument/2006/relationships/hyperlink" Target="https://www.linkedin.com/pub/doug-wheeler/1/97/1a0" TargetMode="External"/><Relationship Id="rId292" Type="http://schemas.openxmlformats.org/officeDocument/2006/relationships/hyperlink" Target="http://fncinc.com/" TargetMode="External"/><Relationship Id="rId293" Type="http://schemas.openxmlformats.org/officeDocument/2006/relationships/hyperlink" Target="https://www.linkedin.com/pub/charles-hurst/2/183/b1b" TargetMode="External"/><Relationship Id="rId294" Type="http://schemas.openxmlformats.org/officeDocument/2006/relationships/hyperlink" Target="http://sequoia.com/" TargetMode="External"/><Relationship Id="rId295" Type="http://schemas.openxmlformats.org/officeDocument/2006/relationships/hyperlink" Target="https://www.linkedin.com/pub/michele-floriani/0/674/4a" TargetMode="External"/><Relationship Id="rId296" Type="http://schemas.openxmlformats.org/officeDocument/2006/relationships/hyperlink" Target="http://bandwidth.com/" TargetMode="External"/><Relationship Id="rId297" Type="http://schemas.openxmlformats.org/officeDocument/2006/relationships/hyperlink" Target="https://www.linkedin.com/pub/noreen-allen/2/799/677" TargetMode="External"/><Relationship Id="rId298" Type="http://schemas.openxmlformats.org/officeDocument/2006/relationships/hyperlink" Target="http://highjump.com/" TargetMode="External"/><Relationship Id="rId299" Type="http://schemas.openxmlformats.org/officeDocument/2006/relationships/hyperlink" Target="https://www.linkedin.com/pub/bill-ashburn/32/a41/101" TargetMode="External"/><Relationship Id="rId2660" Type="http://schemas.openxmlformats.org/officeDocument/2006/relationships/hyperlink" Target="http://healthsparq.com/" TargetMode="External"/><Relationship Id="rId2661" Type="http://schemas.openxmlformats.org/officeDocument/2006/relationships/hyperlink" Target="https://www.linkedin.com/pub/jill-d/0/5a/b0b" TargetMode="External"/><Relationship Id="rId2662" Type="http://schemas.openxmlformats.org/officeDocument/2006/relationships/hyperlink" Target="http://automatit.net/" TargetMode="External"/><Relationship Id="rId2663" Type="http://schemas.openxmlformats.org/officeDocument/2006/relationships/hyperlink" Target="https://www.linkedin.com/pub/keith-gill/52/1ba/690" TargetMode="External"/><Relationship Id="rId2664" Type="http://schemas.openxmlformats.org/officeDocument/2006/relationships/hyperlink" Target="http://jobvite.com/" TargetMode="External"/><Relationship Id="rId2665" Type="http://schemas.openxmlformats.org/officeDocument/2006/relationships/hyperlink" Target="https://www.linkedin.com/pub/rob-caskey/1/269/254" TargetMode="External"/><Relationship Id="rId2666" Type="http://schemas.openxmlformats.org/officeDocument/2006/relationships/hyperlink" Target="http://indusa.com/" TargetMode="External"/><Relationship Id="rId2667" Type="http://schemas.openxmlformats.org/officeDocument/2006/relationships/hyperlink" Target="https://www.linkedin.com/pub/elena-nicole-britton/15/6/1a0" TargetMode="External"/><Relationship Id="rId2668" Type="http://schemas.openxmlformats.org/officeDocument/2006/relationships/hyperlink" Target="http://smartsheet.com/" TargetMode="External"/><Relationship Id="rId2669" Type="http://schemas.openxmlformats.org/officeDocument/2006/relationships/hyperlink" Target="https://www.linkedin.com/pub/andre-ropeta/0/2a5/304" TargetMode="External"/><Relationship Id="rId1960" Type="http://schemas.openxmlformats.org/officeDocument/2006/relationships/hyperlink" Target="http://busybusy.com/" TargetMode="External"/><Relationship Id="rId1961" Type="http://schemas.openxmlformats.org/officeDocument/2006/relationships/hyperlink" Target="https://www.linkedin.com/pub/james-jarman/0/238/b8a" TargetMode="External"/><Relationship Id="rId1962" Type="http://schemas.openxmlformats.org/officeDocument/2006/relationships/hyperlink" Target="http://the-inn.org/" TargetMode="External"/><Relationship Id="rId1963" Type="http://schemas.openxmlformats.org/officeDocument/2006/relationships/hyperlink" Target="https://www.linkedin.com/pub/dorian-stern/0/b28/978" TargetMode="External"/><Relationship Id="rId1964" Type="http://schemas.openxmlformats.org/officeDocument/2006/relationships/hyperlink" Target="http://cendyn.com/" TargetMode="External"/><Relationship Id="rId1965" Type="http://schemas.openxmlformats.org/officeDocument/2006/relationships/hyperlink" Target="https://www.linkedin.com/pub/tim-sullivan/5/652/401" TargetMode="External"/><Relationship Id="rId1966" Type="http://schemas.openxmlformats.org/officeDocument/2006/relationships/hyperlink" Target="http://aiqagency.com/" TargetMode="External"/><Relationship Id="rId1967" Type="http://schemas.openxmlformats.org/officeDocument/2006/relationships/hyperlink" Target="https://www.linkedin.com/pub/soren-mills/0/b76/a7a" TargetMode="External"/><Relationship Id="rId1968" Type="http://schemas.openxmlformats.org/officeDocument/2006/relationships/hyperlink" Target="http://thecsmo.com/" TargetMode="External"/><Relationship Id="rId1969" Type="http://schemas.openxmlformats.org/officeDocument/2006/relationships/hyperlink" Target="https://www.linkedin.com/pub/andrew-taylor/0/340/9b8" TargetMode="External"/><Relationship Id="rId2120" Type="http://schemas.openxmlformats.org/officeDocument/2006/relationships/hyperlink" Target="https://www.linkedin.com/pub/milan-popovich/3/545/343" TargetMode="External"/><Relationship Id="rId2121" Type="http://schemas.openxmlformats.org/officeDocument/2006/relationships/hyperlink" Target="http://navy.mil/" TargetMode="External"/><Relationship Id="rId2122" Type="http://schemas.openxmlformats.org/officeDocument/2006/relationships/hyperlink" Target="https://www.linkedin.com/pub/landon-hutchens-ii/42/913/aa1" TargetMode="External"/><Relationship Id="rId2123" Type="http://schemas.openxmlformats.org/officeDocument/2006/relationships/hyperlink" Target="http://couchbase.com/" TargetMode="External"/><Relationship Id="rId2124" Type="http://schemas.openxmlformats.org/officeDocument/2006/relationships/hyperlink" Target="https://www.linkedin.com/pub/peter-finter/0/473/683" TargetMode="External"/><Relationship Id="rId2125" Type="http://schemas.openxmlformats.org/officeDocument/2006/relationships/hyperlink" Target="http://redhat.com/" TargetMode="External"/><Relationship Id="rId2126" Type="http://schemas.openxmlformats.org/officeDocument/2006/relationships/hyperlink" Target="https://www.linkedin.com/pub/tim-yeaton/1/589/671" TargetMode="External"/><Relationship Id="rId2127" Type="http://schemas.openxmlformats.org/officeDocument/2006/relationships/hyperlink" Target="http://actian.com/" TargetMode="External"/><Relationship Id="rId2128" Type="http://schemas.openxmlformats.org/officeDocument/2006/relationships/hyperlink" Target="https://www.linkedin.com/pub/jeff-veis/0/516/b50" TargetMode="External"/><Relationship Id="rId2129" Type="http://schemas.openxmlformats.org/officeDocument/2006/relationships/hyperlink" Target="http://tailoredbrands.com/" TargetMode="External"/><Relationship Id="rId1420" Type="http://schemas.openxmlformats.org/officeDocument/2006/relationships/hyperlink" Target="http://ordergroove.com/" TargetMode="External"/><Relationship Id="rId1421" Type="http://schemas.openxmlformats.org/officeDocument/2006/relationships/hyperlink" Target="https://www.linkedin.com/pub/adam-weinroth/0/18/8b" TargetMode="External"/><Relationship Id="rId1422" Type="http://schemas.openxmlformats.org/officeDocument/2006/relationships/hyperlink" Target="http://bandlab.com/" TargetMode="External"/><Relationship Id="rId1423" Type="http://schemas.openxmlformats.org/officeDocument/2006/relationships/hyperlink" Target="https://www.linkedin.com/pub/fred-mcintyre/0/31/953" TargetMode="External"/><Relationship Id="rId1424" Type="http://schemas.openxmlformats.org/officeDocument/2006/relationships/hyperlink" Target="http://hulu.com/" TargetMode="External"/><Relationship Id="rId1425" Type="http://schemas.openxmlformats.org/officeDocument/2006/relationships/hyperlink" Target="https://www.linkedin.com/pub/kelly-campbell/0/263/801" TargetMode="External"/><Relationship Id="rId1426" Type="http://schemas.openxmlformats.org/officeDocument/2006/relationships/hyperlink" Target="http://veeva.com/" TargetMode="External"/><Relationship Id="rId1427" Type="http://schemas.openxmlformats.org/officeDocument/2006/relationships/hyperlink" Target="https://www.linkedin.com/pub/nitsa-zuppas/0/95a/456" TargetMode="External"/><Relationship Id="rId1428" Type="http://schemas.openxmlformats.org/officeDocument/2006/relationships/hyperlink" Target="http://influxdata.com/" TargetMode="External"/><Relationship Id="rId1429" Type="http://schemas.openxmlformats.org/officeDocument/2006/relationships/hyperlink" Target="https://www.linkedin.com/pub/mark-herring/0/242/14" TargetMode="External"/><Relationship Id="rId2670" Type="http://schemas.openxmlformats.org/officeDocument/2006/relationships/hyperlink" Target="http://expertsystem.com/" TargetMode="External"/><Relationship Id="rId2671" Type="http://schemas.openxmlformats.org/officeDocument/2006/relationships/hyperlink" Target="https://www.linkedin.com/pub/alicia-harapko/5/619/32" TargetMode="External"/><Relationship Id="rId2672" Type="http://schemas.openxmlformats.org/officeDocument/2006/relationships/hyperlink" Target="http://4life.com/" TargetMode="External"/><Relationship Id="rId2673" Type="http://schemas.openxmlformats.org/officeDocument/2006/relationships/hyperlink" Target="https://www.linkedin.com/pub/schaeffer-warnock/4b/592/608" TargetMode="External"/><Relationship Id="rId2674" Type="http://schemas.openxmlformats.org/officeDocument/2006/relationships/hyperlink" Target="http://rbmediaglobal.com/" TargetMode="External"/><Relationship Id="rId2675" Type="http://schemas.openxmlformats.org/officeDocument/2006/relationships/hyperlink" Target="https://www.linkedin.com/pub/john-shea/1/b26/4a9" TargetMode="External"/><Relationship Id="rId2676" Type="http://schemas.openxmlformats.org/officeDocument/2006/relationships/hyperlink" Target="http://google.com/" TargetMode="External"/><Relationship Id="rId2677" Type="http://schemas.openxmlformats.org/officeDocument/2006/relationships/hyperlink" Target="https://www.linkedin.com/pub/artem-chetverykov/3/b30/bb" TargetMode="External"/><Relationship Id="rId2678" Type="http://schemas.openxmlformats.org/officeDocument/2006/relationships/hyperlink" Target="http://opendoor.com/" TargetMode="External"/><Relationship Id="rId2679" Type="http://schemas.openxmlformats.org/officeDocument/2006/relationships/hyperlink" Target="https://www.linkedin.com/pub/brett-browman/7/663/a08" TargetMode="External"/><Relationship Id="rId1970" Type="http://schemas.openxmlformats.org/officeDocument/2006/relationships/hyperlink" Target="http://exlservice.com/" TargetMode="External"/><Relationship Id="rId1971" Type="http://schemas.openxmlformats.org/officeDocument/2006/relationships/hyperlink" Target="https://www.linkedin.com/pub/rohit-wadhwa/41/a27/1b6" TargetMode="External"/><Relationship Id="rId1972" Type="http://schemas.openxmlformats.org/officeDocument/2006/relationships/hyperlink" Target="http://jaggedpeak.com/" TargetMode="External"/><Relationship Id="rId1973" Type="http://schemas.openxmlformats.org/officeDocument/2006/relationships/hyperlink" Target="https://www.linkedin.com/pub/vince-fabrizzi/2b/3b4/a55" TargetMode="External"/><Relationship Id="rId1974" Type="http://schemas.openxmlformats.org/officeDocument/2006/relationships/hyperlink" Target="http://lesolson.com/" TargetMode="External"/><Relationship Id="rId1975" Type="http://schemas.openxmlformats.org/officeDocument/2006/relationships/hyperlink" Target="https://www.linkedin.com/pub/chris-w/113/956/301" TargetMode="External"/><Relationship Id="rId1976" Type="http://schemas.openxmlformats.org/officeDocument/2006/relationships/hyperlink" Target="http://reprintsdesk.com/" TargetMode="External"/><Relationship Id="rId1977" Type="http://schemas.openxmlformats.org/officeDocument/2006/relationships/hyperlink" Target="https://www.linkedin.com/pub/ian-palmer/0/81/b7a" TargetMode="External"/><Relationship Id="rId1978" Type="http://schemas.openxmlformats.org/officeDocument/2006/relationships/hyperlink" Target="http://lnkd.in/" TargetMode="External"/><Relationship Id="rId1979" Type="http://schemas.openxmlformats.org/officeDocument/2006/relationships/hyperlink" Target="https://www.linkedin.com/pub/sean-privitera/9/609/65a" TargetMode="External"/><Relationship Id="rId2130" Type="http://schemas.openxmlformats.org/officeDocument/2006/relationships/hyperlink" Target="https://www.linkedin.com/pub/frank-hamlin/3/695/a95" TargetMode="External"/><Relationship Id="rId2131" Type="http://schemas.openxmlformats.org/officeDocument/2006/relationships/hyperlink" Target="http://avalara.com/" TargetMode="External"/><Relationship Id="rId2132" Type="http://schemas.openxmlformats.org/officeDocument/2006/relationships/hyperlink" Target="https://www.linkedin.com/pub/jeremy-korst/0/22b/987" TargetMode="External"/><Relationship Id="rId2133" Type="http://schemas.openxmlformats.org/officeDocument/2006/relationships/hyperlink" Target="http://turo.com/" TargetMode="External"/><Relationship Id="rId2134" Type="http://schemas.openxmlformats.org/officeDocument/2006/relationships/hyperlink" Target="https://www.linkedin.com/pub/shelby-clark/1/576/63a" TargetMode="External"/><Relationship Id="rId2135" Type="http://schemas.openxmlformats.org/officeDocument/2006/relationships/hyperlink" Target="http://autoalert.com/" TargetMode="External"/><Relationship Id="rId2136" Type="http://schemas.openxmlformats.org/officeDocument/2006/relationships/hyperlink" Target="https://www.linkedin.com/pub/kendall-billman/1/a3/5a9" TargetMode="External"/><Relationship Id="rId2137" Type="http://schemas.openxmlformats.org/officeDocument/2006/relationships/hyperlink" Target="http://microsoft.com/" TargetMode="External"/><Relationship Id="rId2138" Type="http://schemas.openxmlformats.org/officeDocument/2006/relationships/hyperlink" Target="https://www.linkedin.com/pub/justin-spelhaug/10/877/481" TargetMode="External"/><Relationship Id="rId2139" Type="http://schemas.openxmlformats.org/officeDocument/2006/relationships/hyperlink" Target="http://allscripts.com/" TargetMode="External"/><Relationship Id="rId1430" Type="http://schemas.openxmlformats.org/officeDocument/2006/relationships/hyperlink" Target="http://nuodb.com/" TargetMode="External"/><Relationship Id="rId1431" Type="http://schemas.openxmlformats.org/officeDocument/2006/relationships/hyperlink" Target="https://www.linkedin.com/pub/jeff-boehm/0/1a7/713" TargetMode="External"/><Relationship Id="rId1432" Type="http://schemas.openxmlformats.org/officeDocument/2006/relationships/hyperlink" Target="http://go2vanguard.com/" TargetMode="External"/><Relationship Id="rId1433" Type="http://schemas.openxmlformats.org/officeDocument/2006/relationships/hyperlink" Target="https://www.linkedin.com/pub/brian-caskey/0/558/717" TargetMode="External"/><Relationship Id="rId1434" Type="http://schemas.openxmlformats.org/officeDocument/2006/relationships/hyperlink" Target="http://tavant.com/" TargetMode="External"/><Relationship Id="rId1435" Type="http://schemas.openxmlformats.org/officeDocument/2006/relationships/hyperlink" Target="https://www.linkedin.com/pub/hassan-rashid/5/a7b/759" TargetMode="External"/><Relationship Id="rId1436" Type="http://schemas.openxmlformats.org/officeDocument/2006/relationships/hyperlink" Target="http://westconcomstor.com/" TargetMode="External"/><Relationship Id="rId1437" Type="http://schemas.openxmlformats.org/officeDocument/2006/relationships/hyperlink" Target="https://www.linkedin.com/pub/katie-dumala/5/791/941" TargetMode="External"/><Relationship Id="rId1438" Type="http://schemas.openxmlformats.org/officeDocument/2006/relationships/hyperlink" Target="http://purestorage.com/" TargetMode="External"/><Relationship Id="rId1439" Type="http://schemas.openxmlformats.org/officeDocument/2006/relationships/hyperlink" Target="https://www.linkedin.com/pub/todd-forsythe/0/765/298" TargetMode="External"/><Relationship Id="rId2680" Type="http://schemas.openxmlformats.org/officeDocument/2006/relationships/hyperlink" Target="http://osscube.com/" TargetMode="External"/><Relationship Id="rId2681" Type="http://schemas.openxmlformats.org/officeDocument/2006/relationships/hyperlink" Target="https://www.linkedin.com/pub/balaji-bussarapu/15/348/85" TargetMode="External"/><Relationship Id="rId2682" Type="http://schemas.openxmlformats.org/officeDocument/2006/relationships/hyperlink" Target="http://weebly.com/" TargetMode="External"/><Relationship Id="rId2683" Type="http://schemas.openxmlformats.org/officeDocument/2006/relationships/hyperlink" Target="https://www.linkedin.com/pub/christina-lhi/2/a97/0" TargetMode="External"/><Relationship Id="rId2684" Type="http://schemas.openxmlformats.org/officeDocument/2006/relationships/hyperlink" Target="http://mirantis.com/" TargetMode="External"/><Relationship Id="rId2685" Type="http://schemas.openxmlformats.org/officeDocument/2006/relationships/hyperlink" Target="https://www.linkedin.com/pub/nicholas-chase/1/b69/77" TargetMode="External"/><Relationship Id="rId2686" Type="http://schemas.openxmlformats.org/officeDocument/2006/relationships/hyperlink" Target="http://cohesity.com/" TargetMode="External"/><Relationship Id="rId2687" Type="http://schemas.openxmlformats.org/officeDocument/2006/relationships/hyperlink" Target="https://www.linkedin.com/pub/gaetan-castelein/0/15b/932" TargetMode="External"/><Relationship Id="rId2688" Type="http://schemas.openxmlformats.org/officeDocument/2006/relationships/hyperlink" Target="http://sisense.com/" TargetMode="External"/><Relationship Id="rId2689" Type="http://schemas.openxmlformats.org/officeDocument/2006/relationships/hyperlink" Target="https://www.linkedin.com/pub/janette-kosior/2/515/249" TargetMode="External"/><Relationship Id="rId1980" Type="http://schemas.openxmlformats.org/officeDocument/2006/relationships/hyperlink" Target="http://ccg-al.com/" TargetMode="External"/><Relationship Id="rId1981" Type="http://schemas.openxmlformats.org/officeDocument/2006/relationships/hyperlink" Target="https://www.linkedin.com/pub/kendra-jenkins/18/364/a71" TargetMode="External"/><Relationship Id="rId1982" Type="http://schemas.openxmlformats.org/officeDocument/2006/relationships/hyperlink" Target="http://vertafore.com/" TargetMode="External"/><Relationship Id="rId1983" Type="http://schemas.openxmlformats.org/officeDocument/2006/relationships/hyperlink" Target="https://www.linkedin.com/pub/bj-schaknowski/0/8a3/877" TargetMode="External"/><Relationship Id="rId1984" Type="http://schemas.openxmlformats.org/officeDocument/2006/relationships/hyperlink" Target="http://nttdata.com/" TargetMode="External"/><Relationship Id="rId1985" Type="http://schemas.openxmlformats.org/officeDocument/2006/relationships/hyperlink" Target="https://www.linkedin.com/pub/jaime-chambron/0/154/b93" TargetMode="External"/><Relationship Id="rId1986" Type="http://schemas.openxmlformats.org/officeDocument/2006/relationships/hyperlink" Target="http://intelitycorp.com/" TargetMode="External"/><Relationship Id="rId1987" Type="http://schemas.openxmlformats.org/officeDocument/2006/relationships/hyperlink" Target="https://www.linkedin.com/pub/gregg-hopkins/0/96b/24b" TargetMode="External"/><Relationship Id="rId1988" Type="http://schemas.openxmlformats.org/officeDocument/2006/relationships/hyperlink" Target="http://overdrive.com/" TargetMode="External"/><Relationship Id="rId1989" Type="http://schemas.openxmlformats.org/officeDocument/2006/relationships/hyperlink" Target="https://www.linkedin.com/pub/adam-r-eberle/0/444/5a4" TargetMode="External"/><Relationship Id="rId2140" Type="http://schemas.openxmlformats.org/officeDocument/2006/relationships/hyperlink" Target="https://www.linkedin.com/pub/ann-marie-beasley/0/5bb/b67" TargetMode="External"/><Relationship Id="rId2141" Type="http://schemas.openxmlformats.org/officeDocument/2006/relationships/hyperlink" Target="http://episerver.com/" TargetMode="External"/><Relationship Id="rId2142" Type="http://schemas.openxmlformats.org/officeDocument/2006/relationships/hyperlink" Target="https://www.linkedin.com/pub/james-norwood/8/159/204" TargetMode="External"/><Relationship Id="rId2143" Type="http://schemas.openxmlformats.org/officeDocument/2006/relationships/hyperlink" Target="http://arrow.com/" TargetMode="External"/><Relationship Id="rId2144" Type="http://schemas.openxmlformats.org/officeDocument/2006/relationships/hyperlink" Target="https://www.linkedin.com/pub/sheila-kruesel/6/759/713" TargetMode="External"/><Relationship Id="rId2145" Type="http://schemas.openxmlformats.org/officeDocument/2006/relationships/hyperlink" Target="http://sevone.com/" TargetMode="External"/><Relationship Id="rId2146" Type="http://schemas.openxmlformats.org/officeDocument/2006/relationships/hyperlink" Target="https://www.linkedin.com/pub/jim-melvin/7/917/897" TargetMode="External"/><Relationship Id="rId2147" Type="http://schemas.openxmlformats.org/officeDocument/2006/relationships/hyperlink" Target="http://golucid.co/" TargetMode="External"/><Relationship Id="rId2148" Type="http://schemas.openxmlformats.org/officeDocument/2006/relationships/hyperlink" Target="https://www.linkedin.com/pub/gabe-villamizar/28/862/800" TargetMode="External"/><Relationship Id="rId2149" Type="http://schemas.openxmlformats.org/officeDocument/2006/relationships/hyperlink" Target="http://stripe.com/" TargetMode="External"/><Relationship Id="rId500" Type="http://schemas.openxmlformats.org/officeDocument/2006/relationships/hyperlink" Target="http://plex.com/" TargetMode="External"/><Relationship Id="rId501" Type="http://schemas.openxmlformats.org/officeDocument/2006/relationships/hyperlink" Target="https://www.linkedin.com/pub/heidi-melin/0/656/111" TargetMode="External"/><Relationship Id="rId502" Type="http://schemas.openxmlformats.org/officeDocument/2006/relationships/hyperlink" Target="http://cloudflare.com/" TargetMode="External"/><Relationship Id="rId503" Type="http://schemas.openxmlformats.org/officeDocument/2006/relationships/hyperlink" Target="https://www.linkedin.com/pub/chris-merritt/1/b40/b7a" TargetMode="External"/><Relationship Id="rId504" Type="http://schemas.openxmlformats.org/officeDocument/2006/relationships/hyperlink" Target="http://ooyala.com/" TargetMode="External"/><Relationship Id="rId505" Type="http://schemas.openxmlformats.org/officeDocument/2006/relationships/hyperlink" Target="https://www.linkedin.com/pub/j-r-becko/1/824/258" TargetMode="External"/><Relationship Id="rId506" Type="http://schemas.openxmlformats.org/officeDocument/2006/relationships/hyperlink" Target="http://improbable.io/" TargetMode="External"/><Relationship Id="rId507" Type="http://schemas.openxmlformats.org/officeDocument/2006/relationships/hyperlink" Target="https://www.linkedin.com/pub/jason-jhonson/4/1b/3ab" TargetMode="External"/><Relationship Id="rId508" Type="http://schemas.openxmlformats.org/officeDocument/2006/relationships/hyperlink" Target="http://feedzai.com/" TargetMode="External"/><Relationship Id="rId509" Type="http://schemas.openxmlformats.org/officeDocument/2006/relationships/hyperlink" Target="https://www.linkedin.com/pub/loc-d-nguyen/0/260/3aa" TargetMode="External"/><Relationship Id="rId1440" Type="http://schemas.openxmlformats.org/officeDocument/2006/relationships/hyperlink" Target="http://aptean.com/" TargetMode="External"/><Relationship Id="rId1441" Type="http://schemas.openxmlformats.org/officeDocument/2006/relationships/hyperlink" Target="https://www.linkedin.com/pub/leo-tucker/0/b31/900" TargetMode="External"/><Relationship Id="rId1442" Type="http://schemas.openxmlformats.org/officeDocument/2006/relationships/hyperlink" Target="http://idg.com/" TargetMode="External"/><Relationship Id="rId1443" Type="http://schemas.openxmlformats.org/officeDocument/2006/relationships/hyperlink" Target="https://www.linkedin.com/pub/josh-london/0/362/b4a" TargetMode="External"/><Relationship Id="rId1444" Type="http://schemas.openxmlformats.org/officeDocument/2006/relationships/hyperlink" Target="http://wowway.com/" TargetMode="External"/><Relationship Id="rId1445" Type="http://schemas.openxmlformats.org/officeDocument/2006/relationships/hyperlink" Target="https://www.linkedin.com/pub/scott-russell/4/767/397" TargetMode="External"/><Relationship Id="rId1446" Type="http://schemas.openxmlformats.org/officeDocument/2006/relationships/hyperlink" Target="http://1800flowers.com/" TargetMode="External"/><Relationship Id="rId1447" Type="http://schemas.openxmlformats.org/officeDocument/2006/relationships/hyperlink" Target="https://www.linkedin.com/pub/amit-shah/0/76/734" TargetMode="External"/><Relationship Id="rId1448" Type="http://schemas.openxmlformats.org/officeDocument/2006/relationships/hyperlink" Target="http://claroty.com/" TargetMode="External"/><Relationship Id="rId1449" Type="http://schemas.openxmlformats.org/officeDocument/2006/relationships/hyperlink" Target="https://www.linkedin.com/pub/patrick-mcbride/1/5/564" TargetMode="External"/><Relationship Id="rId2690" Type="http://schemas.openxmlformats.org/officeDocument/2006/relationships/hyperlink" Target="http://wiprogallagher.com/" TargetMode="External"/><Relationship Id="rId2691" Type="http://schemas.openxmlformats.org/officeDocument/2006/relationships/hyperlink" Target="https://www.linkedin.com/pub/joey-mcduffee/1/50/b43" TargetMode="External"/><Relationship Id="rId2692" Type="http://schemas.openxmlformats.org/officeDocument/2006/relationships/hyperlink" Target="http://appdirect.com/" TargetMode="External"/><Relationship Id="rId2693" Type="http://schemas.openxmlformats.org/officeDocument/2006/relationships/hyperlink" Target="https://www.linkedin.com/pub/joshua-schnoll/0/696/188" TargetMode="External"/><Relationship Id="rId2694" Type="http://schemas.openxmlformats.org/officeDocument/2006/relationships/hyperlink" Target="http://xactlycorp.com/" TargetMode="External"/><Relationship Id="rId2695" Type="http://schemas.openxmlformats.org/officeDocument/2006/relationships/hyperlink" Target="https://www.linkedin.com/pub/vijai-shankar/0/508/247" TargetMode="External"/><Relationship Id="rId2696" Type="http://schemas.openxmlformats.org/officeDocument/2006/relationships/hyperlink" Target="http://clairvoyantsoft.com/" TargetMode="External"/><Relationship Id="rId2697" Type="http://schemas.openxmlformats.org/officeDocument/2006/relationships/hyperlink" Target="https://www.linkedin.com/pub/vikram-bhalchandra/0/5b1/605" TargetMode="External"/><Relationship Id="rId2698" Type="http://schemas.openxmlformats.org/officeDocument/2006/relationships/hyperlink" Target="http://liveramp.com/" TargetMode="External"/><Relationship Id="rId2699" Type="http://schemas.openxmlformats.org/officeDocument/2006/relationships/hyperlink" Target="https://www.linkedin.com/pub/dan-buckstaff/15/583/424" TargetMode="External"/><Relationship Id="rId1990" Type="http://schemas.openxmlformats.org/officeDocument/2006/relationships/hyperlink" Target="http://aprimo.com/" TargetMode="External"/><Relationship Id="rId1991" Type="http://schemas.openxmlformats.org/officeDocument/2006/relationships/hyperlink" Target="https://www.linkedin.com/pub/ed-breault/2/b77/367" TargetMode="External"/><Relationship Id="rId1992" Type="http://schemas.openxmlformats.org/officeDocument/2006/relationships/hyperlink" Target="http://sageintacct.com/" TargetMode="External"/><Relationship Id="rId1993" Type="http://schemas.openxmlformats.org/officeDocument/2006/relationships/hyperlink" Target="https://www.linkedin.com/pub/ian-howells/0/445/a51" TargetMode="External"/><Relationship Id="rId1994" Type="http://schemas.openxmlformats.org/officeDocument/2006/relationships/hyperlink" Target="http://intercloudsys.com/" TargetMode="External"/><Relationship Id="rId1995" Type="http://schemas.openxmlformats.org/officeDocument/2006/relationships/hyperlink" Target="https://www.linkedin.com/pub/scott-davis/2/519/a44" TargetMode="External"/><Relationship Id="rId1996" Type="http://schemas.openxmlformats.org/officeDocument/2006/relationships/hyperlink" Target="http://parkplacetechnologies.com/" TargetMode="External"/><Relationship Id="rId1997" Type="http://schemas.openxmlformats.org/officeDocument/2006/relationships/hyperlink" Target="https://www.linkedin.com/pub/ted-r-rieple-iii/0/85/6a0" TargetMode="External"/><Relationship Id="rId1998" Type="http://schemas.openxmlformats.org/officeDocument/2006/relationships/hyperlink" Target="http://merge.com/" TargetMode="External"/><Relationship Id="rId1999" Type="http://schemas.openxmlformats.org/officeDocument/2006/relationships/hyperlink" Target="https://www.linkedin.com/pub/kurt-hammond/5/2b5/a7b" TargetMode="External"/><Relationship Id="rId2150" Type="http://schemas.openxmlformats.org/officeDocument/2006/relationships/hyperlink" Target="https://www.linkedin.com/pub/alison-lange-engel/0/b17/248" TargetMode="External"/><Relationship Id="rId2151" Type="http://schemas.openxmlformats.org/officeDocument/2006/relationships/hyperlink" Target="http://newrelic.com/" TargetMode="External"/><Relationship Id="rId2152" Type="http://schemas.openxmlformats.org/officeDocument/2006/relationships/hyperlink" Target="https://www.linkedin.com/pub/sunny-hira/2/6a8/675" TargetMode="External"/><Relationship Id="rId2153" Type="http://schemas.openxmlformats.org/officeDocument/2006/relationships/hyperlink" Target="http://star2star.com/" TargetMode="External"/><Relationship Id="rId2154" Type="http://schemas.openxmlformats.org/officeDocument/2006/relationships/hyperlink" Target="https://www.linkedin.com/pub/michelle-accardi/1/68/696" TargetMode="External"/><Relationship Id="rId2155" Type="http://schemas.openxmlformats.org/officeDocument/2006/relationships/hyperlink" Target="http://foursquare.com/" TargetMode="External"/><Relationship Id="rId2156" Type="http://schemas.openxmlformats.org/officeDocument/2006/relationships/hyperlink" Target="https://www.linkedin.com/pub/kendall-thornton/17/b22/230" TargetMode="External"/><Relationship Id="rId2157" Type="http://schemas.openxmlformats.org/officeDocument/2006/relationships/hyperlink" Target="http://newrelic.com/" TargetMode="External"/><Relationship Id="rId2158" Type="http://schemas.openxmlformats.org/officeDocument/2006/relationships/hyperlink" Target="https://www.linkedin.com/pub/baxter-denney/1/881/87b" TargetMode="External"/><Relationship Id="rId2159" Type="http://schemas.openxmlformats.org/officeDocument/2006/relationships/hyperlink" Target="http://vasco.com/" TargetMode="External"/><Relationship Id="rId510" Type="http://schemas.openxmlformats.org/officeDocument/2006/relationships/hyperlink" Target="http://feedzai.com/" TargetMode="External"/><Relationship Id="rId511" Type="http://schemas.openxmlformats.org/officeDocument/2006/relationships/hyperlink" Target="https://www.linkedin.com/pub/jim-priestley/6/3b4/a51" TargetMode="External"/><Relationship Id="rId512" Type="http://schemas.openxmlformats.org/officeDocument/2006/relationships/hyperlink" Target="http://proservice.com/" TargetMode="External"/><Relationship Id="rId513" Type="http://schemas.openxmlformats.org/officeDocument/2006/relationships/hyperlink" Target="https://www.linkedin.com/pub/joseph-pigato/0/6a5/968" TargetMode="External"/><Relationship Id="rId514" Type="http://schemas.openxmlformats.org/officeDocument/2006/relationships/hyperlink" Target="http://avecto.com/" TargetMode="External"/><Relationship Id="rId515" Type="http://schemas.openxmlformats.org/officeDocument/2006/relationships/hyperlink" Target="https://www.linkedin.com/pub/robin-saitz/1/324/809" TargetMode="External"/><Relationship Id="rId516" Type="http://schemas.openxmlformats.org/officeDocument/2006/relationships/hyperlink" Target="http://nintex.com/" TargetMode="External"/><Relationship Id="rId517" Type="http://schemas.openxmlformats.org/officeDocument/2006/relationships/hyperlink" Target="https://www.linkedin.com/pub/matt-fleckenstein/0/901/712" TargetMode="External"/><Relationship Id="rId518" Type="http://schemas.openxmlformats.org/officeDocument/2006/relationships/hyperlink" Target="http://adaptiveinsights.com/" TargetMode="External"/><Relationship Id="rId519" Type="http://schemas.openxmlformats.org/officeDocument/2006/relationships/hyperlink" Target="https://www.linkedin.com/pub/michael-schmitt/6/720/680" TargetMode="External"/><Relationship Id="rId1450" Type="http://schemas.openxmlformats.org/officeDocument/2006/relationships/hyperlink" Target="http://drpanda.com/" TargetMode="External"/><Relationship Id="rId1451" Type="http://schemas.openxmlformats.org/officeDocument/2006/relationships/hyperlink" Target="https://www.linkedin.com/pub/tom-buyckx/11/365/a19" TargetMode="External"/><Relationship Id="rId1452" Type="http://schemas.openxmlformats.org/officeDocument/2006/relationships/hyperlink" Target="http://drpanda.com/" TargetMode="External"/><Relationship Id="rId1453" Type="http://schemas.openxmlformats.org/officeDocument/2006/relationships/hyperlink" Target="https://www.linkedin.com/pub/tom-buyckx/11/365/a19" TargetMode="External"/><Relationship Id="rId1454" Type="http://schemas.openxmlformats.org/officeDocument/2006/relationships/hyperlink" Target="http://ambrahealth.com/" TargetMode="External"/><Relationship Id="rId1455" Type="http://schemas.openxmlformats.org/officeDocument/2006/relationships/hyperlink" Target="https://www.linkedin.com/pub/mini-peiris/0/a98/767" TargetMode="External"/><Relationship Id="rId1456" Type="http://schemas.openxmlformats.org/officeDocument/2006/relationships/hyperlink" Target="http://good360.org/" TargetMode="External"/><Relationship Id="rId1457" Type="http://schemas.openxmlformats.org/officeDocument/2006/relationships/hyperlink" Target="https://www.linkedin.com/pub/shari-rudolph/0/969/287" TargetMode="External"/><Relationship Id="rId1458" Type="http://schemas.openxmlformats.org/officeDocument/2006/relationships/hyperlink" Target="http://meltmedia.com/" TargetMode="External"/><Relationship Id="rId1459" Type="http://schemas.openxmlformats.org/officeDocument/2006/relationships/hyperlink" Target="https://www.linkedin.com/pub/clare-kirlin/4/6a5/4a8" TargetMode="External"/><Relationship Id="rId2160" Type="http://schemas.openxmlformats.org/officeDocument/2006/relationships/hyperlink" Target="https://www.linkedin.com/pub/david-p-vergara/6/a02/563" TargetMode="External"/><Relationship Id="rId2161" Type="http://schemas.openxmlformats.org/officeDocument/2006/relationships/hyperlink" Target="https://www.linkedin.com/pub/julia-soriano/24/4ba/a01" TargetMode="External"/><Relationship Id="rId2162" Type="http://schemas.openxmlformats.org/officeDocument/2006/relationships/hyperlink" Target="http://tune.com/" TargetMode="External"/><Relationship Id="rId2163" Type="http://schemas.openxmlformats.org/officeDocument/2006/relationships/hyperlink" Target="https://www.linkedin.com/pub/alec-baker/15/b72/782" TargetMode="External"/><Relationship Id="rId2164" Type="http://schemas.openxmlformats.org/officeDocument/2006/relationships/hyperlink" Target="http://cherwell.com/" TargetMode="External"/><Relationship Id="rId2165" Type="http://schemas.openxmlformats.org/officeDocument/2006/relationships/hyperlink" Target="https://www.linkedin.com/pub/jen-holtvluwer/4/979/132" TargetMode="External"/><Relationship Id="rId2166" Type="http://schemas.openxmlformats.org/officeDocument/2006/relationships/hyperlink" Target="http://gonitro.com/" TargetMode="External"/><Relationship Id="rId2167" Type="http://schemas.openxmlformats.org/officeDocument/2006/relationships/hyperlink" Target="https://www.linkedin.com/pub/eric-salas/1/aa6/1a4" TargetMode="External"/><Relationship Id="rId2168" Type="http://schemas.openxmlformats.org/officeDocument/2006/relationships/hyperlink" Target="http://sovos.com/" TargetMode="External"/><Relationship Id="rId2169" Type="http://schemas.openxmlformats.org/officeDocument/2006/relationships/hyperlink" Target="https://www.linkedin.com/pub/eric-olson/2/295/790" TargetMode="External"/><Relationship Id="rId520" Type="http://schemas.openxmlformats.org/officeDocument/2006/relationships/hyperlink" Target="http://adaptiveinsights.com/" TargetMode="External"/><Relationship Id="rId521" Type="http://schemas.openxmlformats.org/officeDocument/2006/relationships/hyperlink" Target="https://www.linkedin.com/pub/fred-gewant/9/500/b33" TargetMode="External"/><Relationship Id="rId522" Type="http://schemas.openxmlformats.org/officeDocument/2006/relationships/hyperlink" Target="http://boissetcollection.com/" TargetMode="External"/><Relationship Id="rId523" Type="http://schemas.openxmlformats.org/officeDocument/2006/relationships/hyperlink" Target="https://www.linkedin.com/pub/catherine-scott/1/630/37b" TargetMode="External"/><Relationship Id="rId524" Type="http://schemas.openxmlformats.org/officeDocument/2006/relationships/hyperlink" Target="http://heroku.com/" TargetMode="External"/><Relationship Id="rId525" Type="http://schemas.openxmlformats.org/officeDocument/2006/relationships/hyperlink" Target="https://www.linkedin.com/pub/mike-pyle/0/40a/ba0" TargetMode="External"/><Relationship Id="rId526" Type="http://schemas.openxmlformats.org/officeDocument/2006/relationships/hyperlink" Target="http://datastax.com/" TargetMode="External"/><Relationship Id="rId527" Type="http://schemas.openxmlformats.org/officeDocument/2006/relationships/hyperlink" Target="https://www.linkedin.com/pub/karl-van-den-bergh/0/7ba/326" TargetMode="External"/><Relationship Id="rId528" Type="http://schemas.openxmlformats.org/officeDocument/2006/relationships/hyperlink" Target="http://trustarc.com/" TargetMode="External"/><Relationship Id="rId529" Type="http://schemas.openxmlformats.org/officeDocument/2006/relationships/hyperlink" Target="https://www.linkedin.com/pub/dave-deasy/0/b44/566" TargetMode="External"/><Relationship Id="rId1460" Type="http://schemas.openxmlformats.org/officeDocument/2006/relationships/hyperlink" Target="http://cioxhealth.com/" TargetMode="External"/><Relationship Id="rId1461" Type="http://schemas.openxmlformats.org/officeDocument/2006/relationships/hyperlink" Target="https://www.linkedin.com/pub/karen-thomas-smith/9/b46/a25" TargetMode="External"/><Relationship Id="rId1462" Type="http://schemas.openxmlformats.org/officeDocument/2006/relationships/hyperlink" Target="http://lls.org/" TargetMode="External"/><Relationship Id="rId1463" Type="http://schemas.openxmlformats.org/officeDocument/2006/relationships/hyperlink" Target="https://www.linkedin.com/pub/ellyn-raftery/6/93a/5a7" TargetMode="External"/><Relationship Id="rId1464" Type="http://schemas.openxmlformats.org/officeDocument/2006/relationships/hyperlink" Target="http://secureworks.com/" TargetMode="External"/><Relationship Id="rId1465" Type="http://schemas.openxmlformats.org/officeDocument/2006/relationships/hyperlink" Target="https://www.linkedin.com/pub/alexandra-gobbi/0/480/228" TargetMode="External"/><Relationship Id="rId1466" Type="http://schemas.openxmlformats.org/officeDocument/2006/relationships/hyperlink" Target="http://extremenetworks.com/" TargetMode="External"/><Relationship Id="rId1467" Type="http://schemas.openxmlformats.org/officeDocument/2006/relationships/hyperlink" Target="https://www.linkedin.com/pub/norman-rice/0/38b/5b0" TargetMode="External"/><Relationship Id="rId1468" Type="http://schemas.openxmlformats.org/officeDocument/2006/relationships/hyperlink" Target="http://alphaflightguru.com/" TargetMode="External"/><Relationship Id="rId1469" Type="http://schemas.openxmlformats.org/officeDocument/2006/relationships/hyperlink" Target="https://www.linkedin.com/pub/alex-s/3/511/62a" TargetMode="External"/><Relationship Id="rId2170" Type="http://schemas.openxmlformats.org/officeDocument/2006/relationships/hyperlink" Target="http://mattersight.com/" TargetMode="External"/><Relationship Id="rId2171" Type="http://schemas.openxmlformats.org/officeDocument/2006/relationships/hyperlink" Target="https://www.linkedin.com/pub/marcel-korst/0/147/947" TargetMode="External"/><Relationship Id="rId2172" Type="http://schemas.openxmlformats.org/officeDocument/2006/relationships/hyperlink" Target="http://lrn.com/" TargetMode="External"/><Relationship Id="rId2173" Type="http://schemas.openxmlformats.org/officeDocument/2006/relationships/hyperlink" Target="https://www.linkedin.com/pub/erin-winters/0/974/459" TargetMode="External"/><Relationship Id="rId2174" Type="http://schemas.openxmlformats.org/officeDocument/2006/relationships/hyperlink" Target="http://pindrop.com/" TargetMode="External"/><Relationship Id="rId2175" Type="http://schemas.openxmlformats.org/officeDocument/2006/relationships/hyperlink" Target="https://www.linkedin.com/pub/joshua-soto/41/67/147" TargetMode="External"/><Relationship Id="rId2176" Type="http://schemas.openxmlformats.org/officeDocument/2006/relationships/hyperlink" Target="http://bpmonline.com/" TargetMode="External"/><Relationship Id="rId2177" Type="http://schemas.openxmlformats.org/officeDocument/2006/relationships/hyperlink" Target="https://www.linkedin.com/pub/olga-noha/2/144/441" TargetMode="External"/><Relationship Id="rId2178" Type="http://schemas.openxmlformats.org/officeDocument/2006/relationships/hyperlink" Target="http://vertexinc.com/" TargetMode="External"/><Relationship Id="rId2179" Type="http://schemas.openxmlformats.org/officeDocument/2006/relationships/hyperlink" Target="https://www.linkedin.com/pub/kate-shields/b/476/388" TargetMode="External"/><Relationship Id="rId530" Type="http://schemas.openxmlformats.org/officeDocument/2006/relationships/hyperlink" Target="http://capsilon.com/" TargetMode="External"/><Relationship Id="rId531" Type="http://schemas.openxmlformats.org/officeDocument/2006/relationships/hyperlink" Target="https://www.linkedin.com/pub/greg-marek/0/54a/370" TargetMode="External"/><Relationship Id="rId532" Type="http://schemas.openxmlformats.org/officeDocument/2006/relationships/hyperlink" Target="http://changepoint.com/" TargetMode="External"/><Relationship Id="rId533" Type="http://schemas.openxmlformats.org/officeDocument/2006/relationships/hyperlink" Target="https://www.linkedin.com/pub/matt-perrine/1/856/2" TargetMode="External"/><Relationship Id="rId534" Type="http://schemas.openxmlformats.org/officeDocument/2006/relationships/hyperlink" Target="http://cyxtera.com/" TargetMode="External"/><Relationship Id="rId535" Type="http://schemas.openxmlformats.org/officeDocument/2006/relationships/hyperlink" Target="https://www.linkedin.com/pub/simon-west/0/40b/5a8" TargetMode="External"/><Relationship Id="rId536" Type="http://schemas.openxmlformats.org/officeDocument/2006/relationships/hyperlink" Target="http://aurea.com/" TargetMode="External"/><Relationship Id="rId537" Type="http://schemas.openxmlformats.org/officeDocument/2006/relationships/hyperlink" Target="https://www.linkedin.com/pub/ben-cohen/0/22/86" TargetMode="External"/><Relationship Id="rId538" Type="http://schemas.openxmlformats.org/officeDocument/2006/relationships/hyperlink" Target="http://attunity.com/" TargetMode="External"/><Relationship Id="rId539" Type="http://schemas.openxmlformats.org/officeDocument/2006/relationships/hyperlink" Target="https://www.linkedin.com/pub/itamar-ankorion/0/2a0/2b5" TargetMode="External"/><Relationship Id="rId1470" Type="http://schemas.openxmlformats.org/officeDocument/2006/relationships/hyperlink" Target="http://chiefoutsiders.com/" TargetMode="External"/><Relationship Id="rId1471" Type="http://schemas.openxmlformats.org/officeDocument/2006/relationships/hyperlink" Target="https://www.linkedin.com/pub/adrian-van-haaften/2/271/a4" TargetMode="External"/><Relationship Id="rId1472" Type="http://schemas.openxmlformats.org/officeDocument/2006/relationships/hyperlink" Target="http://alphonso.tv/" TargetMode="External"/><Relationship Id="rId1473" Type="http://schemas.openxmlformats.org/officeDocument/2006/relationships/hyperlink" Target="https://www.linkedin.com/pub/allen-bush/1/889/8a6" TargetMode="External"/><Relationship Id="rId1474" Type="http://schemas.openxmlformats.org/officeDocument/2006/relationships/hyperlink" Target="http://tripactions.com/" TargetMode="External"/><Relationship Id="rId1475" Type="http://schemas.openxmlformats.org/officeDocument/2006/relationships/hyperlink" Target="https://www.linkedin.com/pub/matthew-smith/14/8b2/798" TargetMode="External"/><Relationship Id="rId1476" Type="http://schemas.openxmlformats.org/officeDocument/2006/relationships/hyperlink" Target="http://kimbleapps.com/" TargetMode="External"/><Relationship Id="rId1477" Type="http://schemas.openxmlformats.org/officeDocument/2006/relationships/hyperlink" Target="https://www.linkedin.com/pub/mark-robinson/0/813/781" TargetMode="External"/><Relationship Id="rId1478" Type="http://schemas.openxmlformats.org/officeDocument/2006/relationships/hyperlink" Target="http://elementsolutions.com/" TargetMode="External"/><Relationship Id="rId1479" Type="http://schemas.openxmlformats.org/officeDocument/2006/relationships/hyperlink" Target="https://www.linkedin.com/pub/john-yoho/7/197/b13" TargetMode="External"/><Relationship Id="rId2900" Type="http://schemas.openxmlformats.org/officeDocument/2006/relationships/hyperlink" Target="http://ibm.com/" TargetMode="External"/><Relationship Id="rId2901" Type="http://schemas.openxmlformats.org/officeDocument/2006/relationships/hyperlink" Target="https://www.linkedin.com/pub/michelle-peluso/97/983/3ab" TargetMode="External"/><Relationship Id="rId2902" Type="http://schemas.openxmlformats.org/officeDocument/2006/relationships/hyperlink" Target="http://splunk.com/" TargetMode="External"/><Relationship Id="rId2903" Type="http://schemas.openxmlformats.org/officeDocument/2006/relationships/hyperlink" Target="https://www.linkedin.com/pub/sara-baack/0/301/b93" TargetMode="External"/><Relationship Id="rId2904" Type="http://schemas.openxmlformats.org/officeDocument/2006/relationships/hyperlink" Target="http://deltek.com/" TargetMode="External"/><Relationship Id="rId2905" Type="http://schemas.openxmlformats.org/officeDocument/2006/relationships/hyperlink" Target="https://www.linkedin.com/pub/perry-hardt/0/215/a06" TargetMode="External"/><Relationship Id="rId2906" Type="http://schemas.openxmlformats.org/officeDocument/2006/relationships/hyperlink" Target="http://energycap.com/" TargetMode="External"/><Relationship Id="rId2907" Type="http://schemas.openxmlformats.org/officeDocument/2006/relationships/hyperlink" Target="https://www.linkedin.com/pub/blaine-clapper/a/1b5/bb7" TargetMode="External"/><Relationship Id="rId2908" Type="http://schemas.openxmlformats.org/officeDocument/2006/relationships/hyperlink" Target="http://splunk.com/" TargetMode="External"/><Relationship Id="rId2909" Type="http://schemas.openxmlformats.org/officeDocument/2006/relationships/hyperlink" Target="https://www.linkedin.com/pub/steve-sommer/0/19/674" TargetMode="External"/><Relationship Id="rId2180" Type="http://schemas.openxmlformats.org/officeDocument/2006/relationships/hyperlink" Target="http://cloudamize.com/" TargetMode="External"/><Relationship Id="rId2181" Type="http://schemas.openxmlformats.org/officeDocument/2006/relationships/hyperlink" Target="https://www.linkedin.com/pub/heather-miller/11/994/922" TargetMode="External"/><Relationship Id="rId2182" Type="http://schemas.openxmlformats.org/officeDocument/2006/relationships/hyperlink" Target="http://cohesity.com/" TargetMode="External"/><Relationship Id="rId2183" Type="http://schemas.openxmlformats.org/officeDocument/2006/relationships/hyperlink" Target="https://www.linkedin.com/pub/meredith-torres/7/a87/409" TargetMode="External"/><Relationship Id="rId2184" Type="http://schemas.openxmlformats.org/officeDocument/2006/relationships/hyperlink" Target="http://intermedia.net/" TargetMode="External"/><Relationship Id="rId2185" Type="http://schemas.openxmlformats.org/officeDocument/2006/relationships/hyperlink" Target="https://www.linkedin.com/pub/carles-cabre/3/5b1/54" TargetMode="External"/><Relationship Id="rId2186" Type="http://schemas.openxmlformats.org/officeDocument/2006/relationships/hyperlink" Target="http://symphony.com/" TargetMode="External"/><Relationship Id="rId2187" Type="http://schemas.openxmlformats.org/officeDocument/2006/relationships/hyperlink" Target="http://symphony.com/" TargetMode="External"/><Relationship Id="rId2188" Type="http://schemas.openxmlformats.org/officeDocument/2006/relationships/hyperlink" Target="https://www.linkedin.com/pub/al-silverstein/2/477/730" TargetMode="External"/><Relationship Id="rId2189" Type="http://schemas.openxmlformats.org/officeDocument/2006/relationships/hyperlink" Target="http://syzygy.us/" TargetMode="External"/><Relationship Id="rId540" Type="http://schemas.openxmlformats.org/officeDocument/2006/relationships/hyperlink" Target="http://receipt-bank.com/" TargetMode="External"/><Relationship Id="rId541" Type="http://schemas.openxmlformats.org/officeDocument/2006/relationships/hyperlink" Target="https://www.linkedin.com/pub/eric-eden/2/870/392" TargetMode="External"/><Relationship Id="rId542" Type="http://schemas.openxmlformats.org/officeDocument/2006/relationships/hyperlink" Target="http://parasoft.com/" TargetMode="External"/><Relationship Id="rId543" Type="http://schemas.openxmlformats.org/officeDocument/2006/relationships/hyperlink" Target="https://www.linkedin.com/pub/marc-brown/0/838/542" TargetMode="External"/><Relationship Id="rId544" Type="http://schemas.openxmlformats.org/officeDocument/2006/relationships/hyperlink" Target="http://carecloud.com/" TargetMode="External"/><Relationship Id="rId545" Type="http://schemas.openxmlformats.org/officeDocument/2006/relationships/hyperlink" Target="https://www.linkedin.com/pub/greg-shorten/2/52/723" TargetMode="External"/><Relationship Id="rId546" Type="http://schemas.openxmlformats.org/officeDocument/2006/relationships/hyperlink" Target="http://mstsolutions.com/" TargetMode="External"/><Relationship Id="rId547" Type="http://schemas.openxmlformats.org/officeDocument/2006/relationships/hyperlink" Target="https://www.linkedin.com/pub/gerard-sample/0/b2/828" TargetMode="External"/><Relationship Id="rId548" Type="http://schemas.openxmlformats.org/officeDocument/2006/relationships/hyperlink" Target="http://discoverorg.com/" TargetMode="External"/><Relationship Id="rId549" Type="http://schemas.openxmlformats.org/officeDocument/2006/relationships/hyperlink" Target="https://www.linkedin.com/pub/patrick-y-purvis/28/a52/694" TargetMode="External"/><Relationship Id="rId1480" Type="http://schemas.openxmlformats.org/officeDocument/2006/relationships/hyperlink" Target="http://atlassian.com/" TargetMode="External"/><Relationship Id="rId1481" Type="http://schemas.openxmlformats.org/officeDocument/2006/relationships/hyperlink" Target="https://www.linkedin.com/pub/robert-chatwani/0/18b/b48" TargetMode="External"/><Relationship Id="rId1482" Type="http://schemas.openxmlformats.org/officeDocument/2006/relationships/hyperlink" Target="http://virtru.com/" TargetMode="External"/><Relationship Id="rId1483" Type="http://schemas.openxmlformats.org/officeDocument/2006/relationships/hyperlink" Target="https://www.linkedin.com/pub/charles-gold/0/1a1/464" TargetMode="External"/><Relationship Id="rId1484" Type="http://schemas.openxmlformats.org/officeDocument/2006/relationships/hyperlink" Target="http://heapanalytics.com/" TargetMode="External"/><Relationship Id="rId1485" Type="http://schemas.openxmlformats.org/officeDocument/2006/relationships/hyperlink" Target="https://www.linkedin.com/pub/shawn-hansen/0/29/a45" TargetMode="External"/><Relationship Id="rId1486" Type="http://schemas.openxmlformats.org/officeDocument/2006/relationships/hyperlink" Target="http://banyan.com/" TargetMode="External"/><Relationship Id="rId1487" Type="http://schemas.openxmlformats.org/officeDocument/2006/relationships/hyperlink" Target="https://www.linkedin.com/pub/jed-morley/0/4a8/ba5" TargetMode="External"/><Relationship Id="rId1488" Type="http://schemas.openxmlformats.org/officeDocument/2006/relationships/hyperlink" Target="http://fugue.co/" TargetMode="External"/><Relationship Id="rId1489" Type="http://schemas.openxmlformats.org/officeDocument/2006/relationships/hyperlink" Target="https://www.linkedin.com/pub/mandy-dhaliwal-rao/0/448/26" TargetMode="External"/><Relationship Id="rId2910" Type="http://schemas.openxmlformats.org/officeDocument/2006/relationships/hyperlink" Target="http://dieboldnixdorf.com/" TargetMode="External"/><Relationship Id="rId2911" Type="http://schemas.openxmlformats.org/officeDocument/2006/relationships/hyperlink" Target="https://www.linkedin.com/pub/mary-e-humbert/9/b8/3b1" TargetMode="External"/><Relationship Id="rId2912" Type="http://schemas.openxmlformats.org/officeDocument/2006/relationships/hyperlink" Target="http://transrisk.com/" TargetMode="External"/><Relationship Id="rId2913" Type="http://schemas.openxmlformats.org/officeDocument/2006/relationships/hyperlink" Target="https://www.linkedin.com/pub/richard-metzler/7/46b/518" TargetMode="External"/><Relationship Id="rId2914" Type="http://schemas.openxmlformats.org/officeDocument/2006/relationships/hyperlink" Target="http://ringcentral.com/" TargetMode="External"/><Relationship Id="rId2915" Type="http://schemas.openxmlformats.org/officeDocument/2006/relationships/hyperlink" Target="https://www.linkedin.com/pub/riadh-dridi/3/a77/ab1" TargetMode="External"/><Relationship Id="rId2916" Type="http://schemas.openxmlformats.org/officeDocument/2006/relationships/hyperlink" Target="http://adobe.com/" TargetMode="External"/><Relationship Id="rId2917" Type="http://schemas.openxmlformats.org/officeDocument/2006/relationships/hyperlink" Target="https://www.linkedin.com/pub/matthew-owen/0/7b9/844" TargetMode="External"/><Relationship Id="rId2918" Type="http://schemas.openxmlformats.org/officeDocument/2006/relationships/hyperlink" Target="http://fieldnation.com/" TargetMode="External"/><Relationship Id="rId2919" Type="http://schemas.openxmlformats.org/officeDocument/2006/relationships/hyperlink" Target="https://www.linkedin.com/pub/william-berry/a5/64a/b12" TargetMode="External"/><Relationship Id="rId2190" Type="http://schemas.openxmlformats.org/officeDocument/2006/relationships/hyperlink" Target="https://www.linkedin.com/pub/gail-nelson/0/61/902" TargetMode="External"/><Relationship Id="rId2191" Type="http://schemas.openxmlformats.org/officeDocument/2006/relationships/hyperlink" Target="http://bazaarvoice.com/" TargetMode="External"/><Relationship Id="rId2192" Type="http://schemas.openxmlformats.org/officeDocument/2006/relationships/hyperlink" Target="https://www.linkedin.com/pub/caitlin-mcculloch/12/b33/52b" TargetMode="External"/><Relationship Id="rId2193" Type="http://schemas.openxmlformats.org/officeDocument/2006/relationships/hyperlink" Target="http://compusearch.com/" TargetMode="External"/><Relationship Id="rId2194" Type="http://schemas.openxmlformats.org/officeDocument/2006/relationships/hyperlink" Target="https://www.linkedin.com/pub/elizabeth-venafro/7/1b6/1a" TargetMode="External"/><Relationship Id="rId2195" Type="http://schemas.openxmlformats.org/officeDocument/2006/relationships/hyperlink" Target="http://mesosphere.com/" TargetMode="External"/><Relationship Id="rId2196" Type="http://schemas.openxmlformats.org/officeDocument/2006/relationships/hyperlink" Target="https://www.linkedin.com/sales/profile/52404213,ogz3,NAME_SEARCH" TargetMode="External"/><Relationship Id="rId2197" Type="http://schemas.openxmlformats.org/officeDocument/2006/relationships/hyperlink" Target="http://yerrasolutions.com/" TargetMode="External"/><Relationship Id="rId2198" Type="http://schemas.openxmlformats.org/officeDocument/2006/relationships/hyperlink" Target="https://www.linkedin.com/pub/josie-johnson/15/536/656" TargetMode="External"/><Relationship Id="rId2199" Type="http://schemas.openxmlformats.org/officeDocument/2006/relationships/hyperlink" Target="http://digitate.com/" TargetMode="External"/><Relationship Id="rId1" Type="http://schemas.openxmlformats.org/officeDocument/2006/relationships/hyperlink" Target="http://modsquad.com/" TargetMode="External"/><Relationship Id="rId2" Type="http://schemas.openxmlformats.org/officeDocument/2006/relationships/hyperlink" Target="https://www.linkedin.com/pub/amy-kennedy/2/696/3aa" TargetMode="External"/><Relationship Id="rId3" Type="http://schemas.openxmlformats.org/officeDocument/2006/relationships/hyperlink" Target="http://ow.ly/" TargetMode="External"/><Relationship Id="rId4" Type="http://schemas.openxmlformats.org/officeDocument/2006/relationships/hyperlink" Target="https://www.linkedin.com/pub/adam-corey/0/9a9/b52" TargetMode="External"/><Relationship Id="rId5" Type="http://schemas.openxmlformats.org/officeDocument/2006/relationships/hyperlink" Target="http://cybereason.com/" TargetMode="External"/><Relationship Id="rId6" Type="http://schemas.openxmlformats.org/officeDocument/2006/relationships/hyperlink" Target="https://www.linkedin.com/pub/mike-volpe/1/98a/6a" TargetMode="External"/><Relationship Id="rId7" Type="http://schemas.openxmlformats.org/officeDocument/2006/relationships/hyperlink" Target="http://act-on.com/" TargetMode="External"/><Relationship Id="rId8" Type="http://schemas.openxmlformats.org/officeDocument/2006/relationships/hyperlink" Target="https://www.linkedin.com/pub/michelle-huff/0/994/a99" TargetMode="External"/><Relationship Id="rId9" Type="http://schemas.openxmlformats.org/officeDocument/2006/relationships/hyperlink" Target="http://evestment.com/" TargetMode="External"/><Relationship Id="rId550" Type="http://schemas.openxmlformats.org/officeDocument/2006/relationships/hyperlink" Target="http://ign.com/" TargetMode="External"/><Relationship Id="rId551" Type="http://schemas.openxmlformats.org/officeDocument/2006/relationships/hyperlink" Target="https://www.linkedin.com/pub/yael-prough/0/7b8/255" TargetMode="External"/><Relationship Id="rId552" Type="http://schemas.openxmlformats.org/officeDocument/2006/relationships/hyperlink" Target="http://khanacademy.org/" TargetMode="External"/><Relationship Id="rId553" Type="http://schemas.openxmlformats.org/officeDocument/2006/relationships/hyperlink" Target="https://www.linkedin.com/pub/elizabeth-slavitt/32/61a/27a" TargetMode="External"/><Relationship Id="rId554" Type="http://schemas.openxmlformats.org/officeDocument/2006/relationships/hyperlink" Target="http://khanacademy.org/" TargetMode="External"/><Relationship Id="rId555" Type="http://schemas.openxmlformats.org/officeDocument/2006/relationships/hyperlink" Target="https://www.linkedin.com/pub/elizabeth-slavitt/32/61a/27a" TargetMode="External"/><Relationship Id="rId556" Type="http://schemas.openxmlformats.org/officeDocument/2006/relationships/hyperlink" Target="http://dynamicsignal.com/" TargetMode="External"/><Relationship Id="rId557" Type="http://schemas.openxmlformats.org/officeDocument/2006/relationships/hyperlink" Target="https://www.linkedin.com/pub/joelle-gropper-kaufman/0/705/197" TargetMode="External"/><Relationship Id="rId558" Type="http://schemas.openxmlformats.org/officeDocument/2006/relationships/hyperlink" Target="http://kaminario.com/" TargetMode="External"/><Relationship Id="rId559" Type="http://schemas.openxmlformats.org/officeDocument/2006/relationships/hyperlink" Target="https://www.linkedin.com/pub/josh-epstein/0/8a/666" TargetMode="External"/><Relationship Id="rId1490" Type="http://schemas.openxmlformats.org/officeDocument/2006/relationships/hyperlink" Target="http://hyland.com/" TargetMode="External"/><Relationship Id="rId1491" Type="http://schemas.openxmlformats.org/officeDocument/2006/relationships/hyperlink" Target="https://www.linkedin.com/pub/ed-mcquiston/0/1aa/799" TargetMode="External"/><Relationship Id="rId1492" Type="http://schemas.openxmlformats.org/officeDocument/2006/relationships/hyperlink" Target="http://bluvector.io/" TargetMode="External"/><Relationship Id="rId1493" Type="http://schemas.openxmlformats.org/officeDocument/2006/relationships/hyperlink" Target="https://www.linkedin.com/pub/dave-capuano/0/7b/ab2" TargetMode="External"/><Relationship Id="rId1494" Type="http://schemas.openxmlformats.org/officeDocument/2006/relationships/hyperlink" Target="http://americansafetycouncil.com/" TargetMode="External"/><Relationship Id="rId1495" Type="http://schemas.openxmlformats.org/officeDocument/2006/relationships/hyperlink" Target="https://www.linkedin.com/pub/rob-gallardo/9/577/1b5" TargetMode="External"/><Relationship Id="rId1496" Type="http://schemas.openxmlformats.org/officeDocument/2006/relationships/hyperlink" Target="http://businessinsider.com/" TargetMode="External"/><Relationship Id="rId1497" Type="http://schemas.openxmlformats.org/officeDocument/2006/relationships/hyperlink" Target="https://www.linkedin.com/pub/peter-spande/1/2/693" TargetMode="External"/><Relationship Id="rId1498" Type="http://schemas.openxmlformats.org/officeDocument/2006/relationships/hyperlink" Target="http://commvault.com/" TargetMode="External"/><Relationship Id="rId1499" Type="http://schemas.openxmlformats.org/officeDocument/2006/relationships/hyperlink" Target="https://www.linkedin.com/pub/christopher-powell/0/3a9/485" TargetMode="External"/><Relationship Id="rId2920" Type="http://schemas.openxmlformats.org/officeDocument/2006/relationships/hyperlink" Target="http://ustudio.com/" TargetMode="External"/><Relationship Id="rId2921" Type="http://schemas.openxmlformats.org/officeDocument/2006/relationships/hyperlink" Target="https://www.linkedin.com/pub/heidi-farris/3/296/274" TargetMode="External"/><Relationship Id="rId2922" Type="http://schemas.openxmlformats.org/officeDocument/2006/relationships/hyperlink" Target="http://mongodb.com/" TargetMode="External"/><Relationship Id="rId2923" Type="http://schemas.openxmlformats.org/officeDocument/2006/relationships/hyperlink" Target="https://www.linkedin.com/pub/jesse-krasnostein/15/616/b70" TargetMode="External"/><Relationship Id="rId2924" Type="http://schemas.openxmlformats.org/officeDocument/2006/relationships/hyperlink" Target="http://nutrabolt.com/" TargetMode="External"/><Relationship Id="rId2925" Type="http://schemas.openxmlformats.org/officeDocument/2006/relationships/hyperlink" Target="https://www.linkedin.com/pub/brandon-monroe/2a/846/24b" TargetMode="External"/><Relationship Id="rId2926" Type="http://schemas.openxmlformats.org/officeDocument/2006/relationships/hyperlink" Target="http://ipipeline.com/" TargetMode="External"/><Relationship Id="rId2927" Type="http://schemas.openxmlformats.org/officeDocument/2006/relationships/hyperlink" Target="https://www.linkedin.com/pub/richard-grisham/1/b5/886" TargetMode="External"/><Relationship Id="rId2928" Type="http://schemas.openxmlformats.org/officeDocument/2006/relationships/hyperlink" Target="http://twitch.tv/" TargetMode="External"/><Relationship Id="rId2929" Type="http://schemas.openxmlformats.org/officeDocument/2006/relationships/hyperlink" Target="https://www.linkedin.com/pub/andrew-quan/13/47/b06" TargetMode="External"/><Relationship Id="rId560" Type="http://schemas.openxmlformats.org/officeDocument/2006/relationships/hyperlink" Target="http://kaminario.com/" TargetMode="External"/><Relationship Id="rId561" Type="http://schemas.openxmlformats.org/officeDocument/2006/relationships/hyperlink" Target="https://www.linkedin.com/pub/itay-shoshani/2/951/24a" TargetMode="External"/><Relationship Id="rId562" Type="http://schemas.openxmlformats.org/officeDocument/2006/relationships/hyperlink" Target="http://navis.com/" TargetMode="External"/><Relationship Id="rId563" Type="http://schemas.openxmlformats.org/officeDocument/2006/relationships/hyperlink" Target="https://www.linkedin.com/pub/bruce-jacquemard/0/422/957" TargetMode="External"/><Relationship Id="rId564" Type="http://schemas.openxmlformats.org/officeDocument/2006/relationships/hyperlink" Target="http://revature.com/" TargetMode="External"/><Relationship Id="rId565" Type="http://schemas.openxmlformats.org/officeDocument/2006/relationships/hyperlink" Target="https://www.linkedin.com/pub/joe-vacca/2/493/485" TargetMode="External"/><Relationship Id="rId566" Type="http://schemas.openxmlformats.org/officeDocument/2006/relationships/hyperlink" Target="http://flexport.com/" TargetMode="External"/><Relationship Id="rId567" Type="http://schemas.openxmlformats.org/officeDocument/2006/relationships/hyperlink" Target="https://www.linkedin.com/pub/stouffer-egan/2/808/71b" TargetMode="External"/><Relationship Id="rId568" Type="http://schemas.openxmlformats.org/officeDocument/2006/relationships/hyperlink" Target="http://vidyard.com/" TargetMode="External"/><Relationship Id="rId569" Type="http://schemas.openxmlformats.org/officeDocument/2006/relationships/hyperlink" Target="https://www.linkedin.com/pub/jeff-loeb/1/4a1/44" TargetMode="External"/><Relationship Id="rId2930" Type="http://schemas.openxmlformats.org/officeDocument/2006/relationships/hyperlink" Target="http://creditkarma.com/" TargetMode="External"/><Relationship Id="rId2931" Type="http://schemas.openxmlformats.org/officeDocument/2006/relationships/hyperlink" Target="https://www.linkedin.com/pub/amy-young/9/4a2/541" TargetMode="External"/><Relationship Id="rId2932" Type="http://schemas.openxmlformats.org/officeDocument/2006/relationships/hyperlink" Target="http://cherwell.com/" TargetMode="External"/><Relationship Id="rId2933" Type="http://schemas.openxmlformats.org/officeDocument/2006/relationships/hyperlink" Target="https://www.linkedin.com/pub/william-sheridan/2/55a/528" TargetMode="External"/><Relationship Id="rId2934" Type="http://schemas.openxmlformats.org/officeDocument/2006/relationships/hyperlink" Target="http://smi-inc.com/" TargetMode="External"/><Relationship Id="rId2935" Type="http://schemas.openxmlformats.org/officeDocument/2006/relationships/hyperlink" Target="https://www.linkedin.com/pub/mindy-craig-cf-apmp/4a/55b/79" TargetMode="External"/><Relationship Id="rId2936" Type="http://schemas.openxmlformats.org/officeDocument/2006/relationships/hyperlink" Target="http://stonyfield.com/" TargetMode="External"/><Relationship Id="rId2937" Type="http://schemas.openxmlformats.org/officeDocument/2006/relationships/hyperlink" Target="https://www.linkedin.com/pub/octavia-benenati/11/b7a/a1a" TargetMode="External"/><Relationship Id="rId2938" Type="http://schemas.openxmlformats.org/officeDocument/2006/relationships/hyperlink" Target="http://prosphere.com/" TargetMode="External"/><Relationship Id="rId2939" Type="http://schemas.openxmlformats.org/officeDocument/2006/relationships/hyperlink" Target="https://www.linkedin.com/pub/david-j-hodges/b6/a35/719" TargetMode="External"/><Relationship Id="rId570" Type="http://schemas.openxmlformats.org/officeDocument/2006/relationships/hyperlink" Target="http://crimsonhexagon.com/" TargetMode="External"/><Relationship Id="rId571" Type="http://schemas.openxmlformats.org/officeDocument/2006/relationships/hyperlink" Target="https://www.linkedin.com/pub/lou-jordano/0/145/472" TargetMode="External"/><Relationship Id="rId572" Type="http://schemas.openxmlformats.org/officeDocument/2006/relationships/hyperlink" Target="http://jwplayer.com/" TargetMode="External"/><Relationship Id="rId573" Type="http://schemas.openxmlformats.org/officeDocument/2006/relationships/hyperlink" Target="https://www.linkedin.com/pub/miles-williams/1/5b8/465" TargetMode="External"/><Relationship Id="rId574" Type="http://schemas.openxmlformats.org/officeDocument/2006/relationships/hyperlink" Target="http://crimsonhexagon.com/" TargetMode="External"/><Relationship Id="rId575" Type="http://schemas.openxmlformats.org/officeDocument/2006/relationships/hyperlink" Target="https://www.linkedin.com/pub/bud-mcgann/0/361/965" TargetMode="External"/><Relationship Id="rId576" Type="http://schemas.openxmlformats.org/officeDocument/2006/relationships/hyperlink" Target="http://tintri.com/" TargetMode="External"/><Relationship Id="rId577" Type="http://schemas.openxmlformats.org/officeDocument/2006/relationships/hyperlink" Target="https://www.linkedin.com/pub/scott-buchanan/1/9a3/86b" TargetMode="External"/><Relationship Id="rId578" Type="http://schemas.openxmlformats.org/officeDocument/2006/relationships/hyperlink" Target="http://frontlineeducation.com/" TargetMode="External"/><Relationship Id="rId579" Type="http://schemas.openxmlformats.org/officeDocument/2006/relationships/hyperlink" Target="https://www.linkedin.com/pub/tony-marzulli/0/877/191" TargetMode="External"/><Relationship Id="rId2940" Type="http://schemas.openxmlformats.org/officeDocument/2006/relationships/hyperlink" Target="http://ignitenow.net/" TargetMode="External"/><Relationship Id="rId2941" Type="http://schemas.openxmlformats.org/officeDocument/2006/relationships/hyperlink" Target="https://www.linkedin.com/pub/bianca-richardson-ceasor/116/a7/180" TargetMode="External"/><Relationship Id="rId2942" Type="http://schemas.openxmlformats.org/officeDocument/2006/relationships/hyperlink" Target="http://stripe.com/" TargetMode="External"/><Relationship Id="rId2943" Type="http://schemas.openxmlformats.org/officeDocument/2006/relationships/hyperlink" Target="https://www.linkedin.com/pub/ashley-chandler/3/b/55b" TargetMode="External"/><Relationship Id="rId2944" Type="http://schemas.openxmlformats.org/officeDocument/2006/relationships/hyperlink" Target="http://blancco.com/" TargetMode="External"/><Relationship Id="rId2945" Type="http://schemas.openxmlformats.org/officeDocument/2006/relationships/hyperlink" Target="https://www.linkedin.com/pub/steve-holton/0/a52/a72" TargetMode="External"/><Relationship Id="rId2946" Type="http://schemas.openxmlformats.org/officeDocument/2006/relationships/hyperlink" Target="http://openx.com/" TargetMode="External"/><Relationship Id="rId2947" Type="http://schemas.openxmlformats.org/officeDocument/2006/relationships/hyperlink" Target="https://www.linkedin.com/pub/kim-mari-uballez-torres/2/517/7a9" TargetMode="External"/><Relationship Id="rId2948" Type="http://schemas.openxmlformats.org/officeDocument/2006/relationships/hyperlink" Target="http://wordandbrown.com/" TargetMode="External"/><Relationship Id="rId2949" Type="http://schemas.openxmlformats.org/officeDocument/2006/relationships/hyperlink" Target="https://www.linkedin.com/pub/rafael-monterrey/a/171/b30" TargetMode="External"/><Relationship Id="rId2400" Type="http://schemas.openxmlformats.org/officeDocument/2006/relationships/hyperlink" Target="http://insidesales.com/" TargetMode="External"/><Relationship Id="rId2401" Type="http://schemas.openxmlformats.org/officeDocument/2006/relationships/hyperlink" Target="http://insidesales.com/" TargetMode="External"/><Relationship Id="rId2402" Type="http://schemas.openxmlformats.org/officeDocument/2006/relationships/hyperlink" Target="https://www.linkedin.com/pub/scott-mark/9/224/9a3" TargetMode="External"/><Relationship Id="rId2403" Type="http://schemas.openxmlformats.org/officeDocument/2006/relationships/hyperlink" Target="http://chromeriver.com/" TargetMode="External"/><Relationship Id="rId2404" Type="http://schemas.openxmlformats.org/officeDocument/2006/relationships/hyperlink" Target="https://www.linkedin.com/pub/holly-allison/0/811/161" TargetMode="External"/><Relationship Id="rId2405" Type="http://schemas.openxmlformats.org/officeDocument/2006/relationships/hyperlink" Target="http://oculus.com/" TargetMode="External"/><Relationship Id="rId2406" Type="http://schemas.openxmlformats.org/officeDocument/2006/relationships/hyperlink" Target="https://www.linkedin.com/pub/paula-cuneo/7/2/232" TargetMode="External"/><Relationship Id="rId2407" Type="http://schemas.openxmlformats.org/officeDocument/2006/relationships/hyperlink" Target="http://doordash.com/" TargetMode="External"/><Relationship Id="rId2408" Type="http://schemas.openxmlformats.org/officeDocument/2006/relationships/hyperlink" Target="https://www.linkedin.com/pub/jason-cunningham/13/686/30a" TargetMode="External"/><Relationship Id="rId2409" Type="http://schemas.openxmlformats.org/officeDocument/2006/relationships/hyperlink" Target="http://lookingglasscyber.com/" TargetMode="External"/><Relationship Id="rId1700" Type="http://schemas.openxmlformats.org/officeDocument/2006/relationships/hyperlink" Target="http://islfutbol.com/" TargetMode="External"/><Relationship Id="rId1701" Type="http://schemas.openxmlformats.org/officeDocument/2006/relationships/hyperlink" Target="https://www.linkedin.com/pub/daniel-revivo/13/306/278" TargetMode="External"/><Relationship Id="rId1702" Type="http://schemas.openxmlformats.org/officeDocument/2006/relationships/hyperlink" Target="http://farmers.com/" TargetMode="External"/><Relationship Id="rId580" Type="http://schemas.openxmlformats.org/officeDocument/2006/relationships/hyperlink" Target="http://advancedmd.com/" TargetMode="External"/><Relationship Id="rId581" Type="http://schemas.openxmlformats.org/officeDocument/2006/relationships/hyperlink" Target="https://www.linkedin.com/pub/jim-elliot/3/536/362" TargetMode="External"/><Relationship Id="rId582" Type="http://schemas.openxmlformats.org/officeDocument/2006/relationships/hyperlink" Target="http://variety.com/" TargetMode="External"/><Relationship Id="rId583" Type="http://schemas.openxmlformats.org/officeDocument/2006/relationships/hyperlink" Target="https://www.linkedin.com/pub/dea-lawrence/1/64a/416" TargetMode="External"/><Relationship Id="rId584" Type="http://schemas.openxmlformats.org/officeDocument/2006/relationships/hyperlink" Target="http://sisfirst.com/" TargetMode="External"/><Relationship Id="rId585" Type="http://schemas.openxmlformats.org/officeDocument/2006/relationships/hyperlink" Target="https://www.linkedin.com/pub/emmy-weber/1/8a5/935" TargetMode="External"/><Relationship Id="rId586" Type="http://schemas.openxmlformats.org/officeDocument/2006/relationships/hyperlink" Target="http://scality.com/" TargetMode="External"/><Relationship Id="rId587" Type="http://schemas.openxmlformats.org/officeDocument/2006/relationships/hyperlink" Target="https://www.linkedin.com/pub/paul-turner/0/421/463" TargetMode="External"/><Relationship Id="rId588" Type="http://schemas.openxmlformats.org/officeDocument/2006/relationships/hyperlink" Target="http://exterro.com/" TargetMode="External"/><Relationship Id="rId589" Type="http://schemas.openxmlformats.org/officeDocument/2006/relationships/hyperlink" Target="https://www.linkedin.com/pub/bill-piwonka/0/66a/72b" TargetMode="External"/><Relationship Id="rId1703" Type="http://schemas.openxmlformats.org/officeDocument/2006/relationships/hyperlink" Target="https://www.linkedin.com/pub/mike-linton/2/534/450" TargetMode="External"/><Relationship Id="rId1704" Type="http://schemas.openxmlformats.org/officeDocument/2006/relationships/hyperlink" Target="http://the20.com/" TargetMode="External"/><Relationship Id="rId1705" Type="http://schemas.openxmlformats.org/officeDocument/2006/relationships/hyperlink" Target="https://www.linkedin.com/pub/karen-wong/4/515/975" TargetMode="External"/><Relationship Id="rId1706" Type="http://schemas.openxmlformats.org/officeDocument/2006/relationships/hyperlink" Target="http://mobodexter.com/" TargetMode="External"/><Relationship Id="rId1707" Type="http://schemas.openxmlformats.org/officeDocument/2006/relationships/hyperlink" Target="https://www.linkedin.com/pub/kavitha-gopalan/b/4b7/895" TargetMode="External"/><Relationship Id="rId1708" Type="http://schemas.openxmlformats.org/officeDocument/2006/relationships/hyperlink" Target="http://meaningcloud.com/" TargetMode="External"/><Relationship Id="rId1709" Type="http://schemas.openxmlformats.org/officeDocument/2006/relationships/hyperlink" Target="https://www.linkedin.com/pub/antonio-matarranz/0/309/88b" TargetMode="External"/><Relationship Id="rId2950" Type="http://schemas.openxmlformats.org/officeDocument/2006/relationships/hyperlink" Target="http://forbestechcouncil.com/" TargetMode="External"/><Relationship Id="rId2951" Type="http://schemas.openxmlformats.org/officeDocument/2006/relationships/hyperlink" Target="https://www.linkedin.com/pub/juliette-rizkallah/2/250/209" TargetMode="External"/><Relationship Id="rId2952" Type="http://schemas.openxmlformats.org/officeDocument/2006/relationships/hyperlink" Target="http://nypublicradio.org/" TargetMode="External"/><Relationship Id="rId2953" Type="http://schemas.openxmlformats.org/officeDocument/2006/relationships/hyperlink" Target="https://www.linkedin.com/pub/peter-weingard/0/195/a18" TargetMode="External"/><Relationship Id="rId2954" Type="http://schemas.openxmlformats.org/officeDocument/2006/relationships/hyperlink" Target="http://forbescommcouncil.com/" TargetMode="External"/><Relationship Id="rId2955" Type="http://schemas.openxmlformats.org/officeDocument/2006/relationships/hyperlink" Target="https://www.linkedin.com/pub/alexander-pirinsky/11/a34/ba6" TargetMode="External"/><Relationship Id="rId2956" Type="http://schemas.openxmlformats.org/officeDocument/2006/relationships/hyperlink" Target="http://fi.co/" TargetMode="External"/><Relationship Id="rId2957" Type="http://schemas.openxmlformats.org/officeDocument/2006/relationships/hyperlink" Target="https://www.linkedin.com/pub/mark-hellinger/0/28b/a25" TargetMode="External"/><Relationship Id="rId2958" Type="http://schemas.openxmlformats.org/officeDocument/2006/relationships/hyperlink" Target="http://ct.org/" TargetMode="External"/><Relationship Id="rId2959" Type="http://schemas.openxmlformats.org/officeDocument/2006/relationships/hyperlink" Target="https://www.linkedin.com/pub/peter-rawlinson/4/484/481" TargetMode="External"/><Relationship Id="rId2410" Type="http://schemas.openxmlformats.org/officeDocument/2006/relationships/hyperlink" Target="https://www.linkedin.com/pub/robin-a-witty/3/386/718" TargetMode="External"/><Relationship Id="rId2411" Type="http://schemas.openxmlformats.org/officeDocument/2006/relationships/hyperlink" Target="http://borngroup.com/" TargetMode="External"/><Relationship Id="rId2412" Type="http://schemas.openxmlformats.org/officeDocument/2006/relationships/hyperlink" Target="https://www.linkedin.com/pub/jessica-goulart/5b/6b4/13b" TargetMode="External"/><Relationship Id="rId2413" Type="http://schemas.openxmlformats.org/officeDocument/2006/relationships/hyperlink" Target="http://avant.com/" TargetMode="External"/><Relationship Id="rId2414" Type="http://schemas.openxmlformats.org/officeDocument/2006/relationships/hyperlink" Target="https://www.linkedin.com/pub/charlie-benkendorf/4/854/9a5" TargetMode="External"/><Relationship Id="rId2415" Type="http://schemas.openxmlformats.org/officeDocument/2006/relationships/hyperlink" Target="http://nimbleaccounting.com/" TargetMode="External"/><Relationship Id="rId2416" Type="http://schemas.openxmlformats.org/officeDocument/2006/relationships/hyperlink" Target="https://www.linkedin.com/pub/srisri-n/11/a08/9a5" TargetMode="External"/><Relationship Id="rId2417" Type="http://schemas.openxmlformats.org/officeDocument/2006/relationships/hyperlink" Target="http://ir.com/" TargetMode="External"/><Relationship Id="rId2418" Type="http://schemas.openxmlformats.org/officeDocument/2006/relationships/hyperlink" Target="https://www.linkedin.com/pub/skip-chilcott/0/858/192" TargetMode="External"/><Relationship Id="rId2419" Type="http://schemas.openxmlformats.org/officeDocument/2006/relationships/hyperlink" Target="http://shipt.com/" TargetMode="External"/><Relationship Id="rId1710" Type="http://schemas.openxmlformats.org/officeDocument/2006/relationships/hyperlink" Target="http://cloudvelox.com/" TargetMode="External"/><Relationship Id="rId1711" Type="http://schemas.openxmlformats.org/officeDocument/2006/relationships/hyperlink" Target="https://www.linkedin.com/pub/james-kessinger/0/113/578" TargetMode="External"/><Relationship Id="rId1712" Type="http://schemas.openxmlformats.org/officeDocument/2006/relationships/hyperlink" Target="http://pamperedchef.com/" TargetMode="External"/><Relationship Id="rId590" Type="http://schemas.openxmlformats.org/officeDocument/2006/relationships/hyperlink" Target="http://doubleverify.com/" TargetMode="External"/><Relationship Id="rId591" Type="http://schemas.openxmlformats.org/officeDocument/2006/relationships/hyperlink" Target="https://www.linkedin.com/pub/mark-pearlstein/0/604/948" TargetMode="External"/><Relationship Id="rId592" Type="http://schemas.openxmlformats.org/officeDocument/2006/relationships/hyperlink" Target="http://landesk.com/" TargetMode="External"/><Relationship Id="rId593" Type="http://schemas.openxmlformats.org/officeDocument/2006/relationships/hyperlink" Target="https://www.linkedin.com/pub/steve-morton/1/1a6/473" TargetMode="External"/><Relationship Id="rId594" Type="http://schemas.openxmlformats.org/officeDocument/2006/relationships/hyperlink" Target="http://connectyourcare.com/" TargetMode="External"/><Relationship Id="rId595" Type="http://schemas.openxmlformats.org/officeDocument/2006/relationships/hyperlink" Target="https://www.linkedin.com/pub/trisha-paine/4/125/157" TargetMode="External"/><Relationship Id="rId596" Type="http://schemas.openxmlformats.org/officeDocument/2006/relationships/hyperlink" Target="http://frontstream.com/" TargetMode="External"/><Relationship Id="rId597" Type="http://schemas.openxmlformats.org/officeDocument/2006/relationships/hyperlink" Target="https://www.linkedin.com/pub/mark-sutton/0/171/472" TargetMode="External"/><Relationship Id="rId598" Type="http://schemas.openxmlformats.org/officeDocument/2006/relationships/hyperlink" Target="http://skytap.com/" TargetMode="External"/><Relationship Id="rId599" Type="http://schemas.openxmlformats.org/officeDocument/2006/relationships/hyperlink" Target="https://www.linkedin.com/pub/wayne-morris/1/9a3/85a" TargetMode="External"/><Relationship Id="rId1713" Type="http://schemas.openxmlformats.org/officeDocument/2006/relationships/hyperlink" Target="https://www.linkedin.com/pub/belinda-hudmon/0/55/998" TargetMode="External"/><Relationship Id="rId1714" Type="http://schemas.openxmlformats.org/officeDocument/2006/relationships/hyperlink" Target="http://nuance.com/" TargetMode="External"/><Relationship Id="rId1715" Type="http://schemas.openxmlformats.org/officeDocument/2006/relationships/hyperlink" Target="https://www.linkedin.com/pub/brenda-hodge/13/7b5/744" TargetMode="External"/><Relationship Id="rId1716" Type="http://schemas.openxmlformats.org/officeDocument/2006/relationships/hyperlink" Target="http://workday.com/" TargetMode="External"/><Relationship Id="rId1717" Type="http://schemas.openxmlformats.org/officeDocument/2006/relationships/hyperlink" Target="https://www.linkedin.com/pub/christine-cefalo/0/594/3b" TargetMode="External"/><Relationship Id="rId1718" Type="http://schemas.openxmlformats.org/officeDocument/2006/relationships/hyperlink" Target="https://www.linkedin.com/pub/chase-zimmerman/22/9b7/23a" TargetMode="External"/><Relationship Id="rId1719" Type="http://schemas.openxmlformats.org/officeDocument/2006/relationships/hyperlink" Target="http://mosscorps.com/" TargetMode="External"/><Relationship Id="rId2960" Type="http://schemas.openxmlformats.org/officeDocument/2006/relationships/hyperlink" Target="http://factset.com/" TargetMode="External"/><Relationship Id="rId2961" Type="http://schemas.openxmlformats.org/officeDocument/2006/relationships/hyperlink" Target="https://www.linkedin.com/pub/malcolm-frank/0/28/920" TargetMode="External"/><Relationship Id="rId2962" Type="http://schemas.openxmlformats.org/officeDocument/2006/relationships/hyperlink" Target="https://www.linkedin.com/pub/rita-selvaggi/0/96/595" TargetMode="External"/><Relationship Id="rId2963" Type="http://schemas.openxmlformats.org/officeDocument/2006/relationships/hyperlink" Target="http://radiancelabs.com/" TargetMode="External"/><Relationship Id="rId2964" Type="http://schemas.openxmlformats.org/officeDocument/2006/relationships/hyperlink" Target="https://www.linkedin.com/pub/sunil-rajaraman/4/49a/112" TargetMode="External"/><Relationship Id="rId2965" Type="http://schemas.openxmlformats.org/officeDocument/2006/relationships/hyperlink" Target="http://akumina.com/" TargetMode="External"/><Relationship Id="rId2966" Type="http://schemas.openxmlformats.org/officeDocument/2006/relationships/hyperlink" Target="https://www.linkedin.com/pub/david-t-maffei/1/36a/28a" TargetMode="External"/><Relationship Id="rId2967" Type="http://schemas.openxmlformats.org/officeDocument/2006/relationships/hyperlink" Target="http://newellbrands.com/" TargetMode="External"/><Relationship Id="rId2968" Type="http://schemas.openxmlformats.org/officeDocument/2006/relationships/hyperlink" Target="https://www.linkedin.com/pub/samuel-sherman/126/713/aba" TargetMode="External"/><Relationship Id="rId2969" Type="http://schemas.openxmlformats.org/officeDocument/2006/relationships/hyperlink" Target="http://pivot3.com/" TargetMode="External"/><Relationship Id="rId2420" Type="http://schemas.openxmlformats.org/officeDocument/2006/relationships/hyperlink" Target="https://www.linkedin.com/pub/karthik-paramasivam/1/668/66b" TargetMode="External"/><Relationship Id="rId2421" Type="http://schemas.openxmlformats.org/officeDocument/2006/relationships/hyperlink" Target="http://asana.com/" TargetMode="External"/><Relationship Id="rId2422" Type="http://schemas.openxmlformats.org/officeDocument/2006/relationships/hyperlink" Target="https://www.linkedin.com/pub/reigan-combs/13/970/465" TargetMode="External"/><Relationship Id="rId2423" Type="http://schemas.openxmlformats.org/officeDocument/2006/relationships/hyperlink" Target="http://druva.com/" TargetMode="External"/><Relationship Id="rId2424" Type="http://schemas.openxmlformats.org/officeDocument/2006/relationships/hyperlink" Target="https://www.linkedin.com/pub/yadin-porter-de-le%C3%B3n/a/348/443" TargetMode="External"/><Relationship Id="rId2425" Type="http://schemas.openxmlformats.org/officeDocument/2006/relationships/hyperlink" Target="http://a9.com/" TargetMode="External"/><Relationship Id="rId2426" Type="http://schemas.openxmlformats.org/officeDocument/2006/relationships/hyperlink" Target="http://a9.com/" TargetMode="External"/><Relationship Id="rId2427" Type="http://schemas.openxmlformats.org/officeDocument/2006/relationships/hyperlink" Target="https://www.linkedin.com/pub/sachi-massengale/0/177/912" TargetMode="External"/><Relationship Id="rId2428" Type="http://schemas.openxmlformats.org/officeDocument/2006/relationships/hyperlink" Target="http://udemy.com/" TargetMode="External"/><Relationship Id="rId2429" Type="http://schemas.openxmlformats.org/officeDocument/2006/relationships/hyperlink" Target="https://www.linkedin.com/pub/seijin-jung/49/9/301" TargetMode="External"/><Relationship Id="rId1720" Type="http://schemas.openxmlformats.org/officeDocument/2006/relationships/hyperlink" Target="https://www.linkedin.com/pub/gary-friedman/3/a60/5b0" TargetMode="External"/><Relationship Id="rId1721" Type="http://schemas.openxmlformats.org/officeDocument/2006/relationships/hyperlink" Target="http://unifiedinbox.com/" TargetMode="External"/><Relationship Id="rId1722" Type="http://schemas.openxmlformats.org/officeDocument/2006/relationships/hyperlink" Target="https://www.linkedin.com/pub/ken-herron/0/3a8/887" TargetMode="External"/><Relationship Id="rId1723" Type="http://schemas.openxmlformats.org/officeDocument/2006/relationships/hyperlink" Target="http://globallogic.com/" TargetMode="External"/><Relationship Id="rId1724" Type="http://schemas.openxmlformats.org/officeDocument/2006/relationships/hyperlink" Target="https://www.linkedin.com/pub/arya-barirani/0/864/666" TargetMode="External"/><Relationship Id="rId1725" Type="http://schemas.openxmlformats.org/officeDocument/2006/relationships/hyperlink" Target="http://avnet.com/" TargetMode="External"/><Relationship Id="rId1726" Type="http://schemas.openxmlformats.org/officeDocument/2006/relationships/hyperlink" Target="https://www.linkedin.com/pub/kevin-sellers/2/366/968" TargetMode="External"/><Relationship Id="rId1727" Type="http://schemas.openxmlformats.org/officeDocument/2006/relationships/hyperlink" Target="http://mach49.com/" TargetMode="External"/><Relationship Id="rId1728" Type="http://schemas.openxmlformats.org/officeDocument/2006/relationships/hyperlink" Target="https://www.linkedin.com/pub/brad-sharek/0/30/44a" TargetMode="External"/><Relationship Id="rId1729" Type="http://schemas.openxmlformats.org/officeDocument/2006/relationships/hyperlink" Target="http://avanade.com/" TargetMode="External"/><Relationship Id="rId2970" Type="http://schemas.openxmlformats.org/officeDocument/2006/relationships/hyperlink" Target="https://www.linkedin.com/pub/bruce-milne/0/412/a49" TargetMode="External"/><Relationship Id="rId2971" Type="http://schemas.openxmlformats.org/officeDocument/2006/relationships/hyperlink" Target="http://midfieldconcession.com/" TargetMode="External"/><Relationship Id="rId2972" Type="http://schemas.openxmlformats.org/officeDocument/2006/relationships/hyperlink" Target="https://www.linkedin.com/pub/maher-hachem/83/529/1b1" TargetMode="External"/><Relationship Id="rId2973" Type="http://schemas.openxmlformats.org/officeDocument/2006/relationships/hyperlink" Target="http://parkcitygroup.com/" TargetMode="External"/><Relationship Id="rId2974" Type="http://schemas.openxmlformats.org/officeDocument/2006/relationships/hyperlink" Target="https://www.linkedin.com/pub/nicole-frisbee/86/8a3/716" TargetMode="External"/><Relationship Id="rId2975" Type="http://schemas.openxmlformats.org/officeDocument/2006/relationships/hyperlink" Target="http://crimsonhexagon.com/" TargetMode="External"/><Relationship Id="rId2976" Type="http://schemas.openxmlformats.org/officeDocument/2006/relationships/hyperlink" Target="https://www.linkedin.com/pub/brianna-leclerc/5b/9a7/729" TargetMode="External"/><Relationship Id="rId2977" Type="http://schemas.openxmlformats.org/officeDocument/2006/relationships/hyperlink" Target="http://parkcitygroup.com/" TargetMode="External"/><Relationship Id="rId2978" Type="http://schemas.openxmlformats.org/officeDocument/2006/relationships/hyperlink" Target="https://www.linkedin.com/pub/nicole-frisbee/86/8a3/716" TargetMode="External"/><Relationship Id="rId2979" Type="http://schemas.openxmlformats.org/officeDocument/2006/relationships/hyperlink" Target="http://sam.org/" TargetMode="External"/><Relationship Id="rId2430" Type="http://schemas.openxmlformats.org/officeDocument/2006/relationships/hyperlink" Target="http://bittitan.com/" TargetMode="External"/><Relationship Id="rId2431" Type="http://schemas.openxmlformats.org/officeDocument/2006/relationships/hyperlink" Target="https://www.linkedin.com/pub/lorie-witmer/14/a50/713" TargetMode="External"/><Relationship Id="rId2432" Type="http://schemas.openxmlformats.org/officeDocument/2006/relationships/hyperlink" Target="http://stripe.com/" TargetMode="External"/><Relationship Id="rId2433" Type="http://schemas.openxmlformats.org/officeDocument/2006/relationships/hyperlink" Target="https://www.linkedin.com/pub/matt-plotke/8/265/796" TargetMode="External"/><Relationship Id="rId2434" Type="http://schemas.openxmlformats.org/officeDocument/2006/relationships/hyperlink" Target="http://outsystems.com/" TargetMode="External"/><Relationship Id="rId2435" Type="http://schemas.openxmlformats.org/officeDocument/2006/relationships/hyperlink" Target="https://www.linkedin.com/pub/karen-styres/0/3b6/40a" TargetMode="External"/><Relationship Id="rId2436" Type="http://schemas.openxmlformats.org/officeDocument/2006/relationships/hyperlink" Target="http://kmgus.com/" TargetMode="External"/><Relationship Id="rId2437" Type="http://schemas.openxmlformats.org/officeDocument/2006/relationships/hyperlink" Target="https://www.linkedin.com/pub/ravendra-singh/14/361/415" TargetMode="External"/><Relationship Id="rId2438" Type="http://schemas.openxmlformats.org/officeDocument/2006/relationships/hyperlink" Target="http://shopbop.com/" TargetMode="External"/><Relationship Id="rId2439" Type="http://schemas.openxmlformats.org/officeDocument/2006/relationships/hyperlink" Target="https://www.linkedin.com/pub/roc%C3%ADo-vargas-tokuda/7/7a1/242" TargetMode="External"/><Relationship Id="rId1730" Type="http://schemas.openxmlformats.org/officeDocument/2006/relationships/hyperlink" Target="https://www.linkedin.com/pub/stella-backler-goulet/4/bb2/597" TargetMode="External"/><Relationship Id="rId1731" Type="http://schemas.openxmlformats.org/officeDocument/2006/relationships/hyperlink" Target="http://trade.io/" TargetMode="External"/><Relationship Id="rId1732" Type="http://schemas.openxmlformats.org/officeDocument/2006/relationships/hyperlink" Target="http://trade.io/" TargetMode="External"/><Relationship Id="rId1733" Type="http://schemas.openxmlformats.org/officeDocument/2006/relationships/hyperlink" Target="https://www.linkedin.com/pub/christopher-obereder/80/477/663" TargetMode="External"/><Relationship Id="rId1734" Type="http://schemas.openxmlformats.org/officeDocument/2006/relationships/hyperlink" Target="http://trade.io/" TargetMode="External"/><Relationship Id="rId1735" Type="http://schemas.openxmlformats.org/officeDocument/2006/relationships/hyperlink" Target="http://trade.io/" TargetMode="External"/><Relationship Id="rId1736" Type="http://schemas.openxmlformats.org/officeDocument/2006/relationships/hyperlink" Target="https://www.linkedin.com/pub/christopher-obereder/80/477/663" TargetMode="External"/><Relationship Id="rId1737" Type="http://schemas.openxmlformats.org/officeDocument/2006/relationships/hyperlink" Target="http://citrix.com/" TargetMode="External"/><Relationship Id="rId1738" Type="http://schemas.openxmlformats.org/officeDocument/2006/relationships/hyperlink" Target="https://www.linkedin.com/pub/tim-minahan/0/76/28a" TargetMode="External"/><Relationship Id="rId1739" Type="http://schemas.openxmlformats.org/officeDocument/2006/relationships/hyperlink" Target="http://vapor.io/" TargetMode="External"/><Relationship Id="rId2980" Type="http://schemas.openxmlformats.org/officeDocument/2006/relationships/hyperlink" Target="https://www.linkedin.com/pub/arsh-v/123/533/521" TargetMode="External"/><Relationship Id="rId2981" Type="http://schemas.openxmlformats.org/officeDocument/2006/relationships/hyperlink" Target="http://dtcc.com/" TargetMode="External"/><Relationship Id="rId2982" Type="http://schemas.openxmlformats.org/officeDocument/2006/relationships/hyperlink" Target="https://www.linkedin.com/sales/profile/12465199,YrA0,NAME_SEARCH" TargetMode="External"/><Relationship Id="rId2983" Type="http://schemas.openxmlformats.org/officeDocument/2006/relationships/hyperlink" Target="http://obvious.ly/" TargetMode="External"/><Relationship Id="rId2984" Type="http://schemas.openxmlformats.org/officeDocument/2006/relationships/hyperlink" Target="https://www.linkedin.com/pub/moshe-reuven-sheradsky/5a/39b/a4" TargetMode="External"/><Relationship Id="rId2985" Type="http://schemas.openxmlformats.org/officeDocument/2006/relationships/hyperlink" Target="http://bmc.com/" TargetMode="External"/><Relationship Id="rId2986" Type="http://schemas.openxmlformats.org/officeDocument/2006/relationships/hyperlink" Target="https://www.linkedin.com/pub/bronna-shapiro/0/485/521" TargetMode="External"/><Relationship Id="rId2987" Type="http://schemas.openxmlformats.org/officeDocument/2006/relationships/hyperlink" Target="http://lenovo.com/" TargetMode="External"/><Relationship Id="rId2988" Type="http://schemas.openxmlformats.org/officeDocument/2006/relationships/hyperlink" Target="https://www.linkedin.com/pub/marc-desormeau/6/91/589" TargetMode="External"/><Relationship Id="rId2989" Type="http://schemas.openxmlformats.org/officeDocument/2006/relationships/hyperlink" Target="http://instrumentationlaboratory.com/" TargetMode="External"/><Relationship Id="rId2440" Type="http://schemas.openxmlformats.org/officeDocument/2006/relationships/hyperlink" Target="http://honest.com/" TargetMode="External"/><Relationship Id="rId2441" Type="http://schemas.openxmlformats.org/officeDocument/2006/relationships/hyperlink" Target="https://www.linkedin.com/pub/colleen-mary-phelan/b/21/b32" TargetMode="External"/><Relationship Id="rId2442" Type="http://schemas.openxmlformats.org/officeDocument/2006/relationships/hyperlink" Target="http://stealthmonitoring.com/" TargetMode="External"/><Relationship Id="rId2443" Type="http://schemas.openxmlformats.org/officeDocument/2006/relationships/hyperlink" Target="https://www.linkedin.com/pub/marc-freedman/1/9a6/7a9" TargetMode="External"/><Relationship Id="rId2444" Type="http://schemas.openxmlformats.org/officeDocument/2006/relationships/hyperlink" Target="http://serviceglobal.com/" TargetMode="External"/><Relationship Id="rId2445" Type="http://schemas.openxmlformats.org/officeDocument/2006/relationships/hyperlink" Target="https://www.linkedin.com/sales/profile/372556622,7iiO,NAME_SEARCH" TargetMode="External"/><Relationship Id="rId2446" Type="http://schemas.openxmlformats.org/officeDocument/2006/relationships/hyperlink" Target="http://slack.com/" TargetMode="External"/><Relationship Id="rId2447" Type="http://schemas.openxmlformats.org/officeDocument/2006/relationships/hyperlink" Target="https://www.linkedin.com/pub/kelly-watkins/5/73b/29b" TargetMode="External"/><Relationship Id="rId2448" Type="http://schemas.openxmlformats.org/officeDocument/2006/relationships/hyperlink" Target="http://voicebox.com/" TargetMode="External"/><Relationship Id="rId2449" Type="http://schemas.openxmlformats.org/officeDocument/2006/relationships/hyperlink" Target="https://www.linkedin.com/pub/victor-melfi/9/229/b43" TargetMode="External"/><Relationship Id="rId800" Type="http://schemas.openxmlformats.org/officeDocument/2006/relationships/hyperlink" Target="https://www.linkedin.com/pub/huw-roberts/0/b/b05" TargetMode="External"/><Relationship Id="rId801" Type="http://schemas.openxmlformats.org/officeDocument/2006/relationships/hyperlink" Target="http://booker.com/" TargetMode="External"/><Relationship Id="rId802" Type="http://schemas.openxmlformats.org/officeDocument/2006/relationships/hyperlink" Target="https://www.linkedin.com/pub/aaron-stead/1/984/539" TargetMode="External"/><Relationship Id="rId803" Type="http://schemas.openxmlformats.org/officeDocument/2006/relationships/hyperlink" Target="http://infusionsoft.com/" TargetMode="External"/><Relationship Id="rId804" Type="http://schemas.openxmlformats.org/officeDocument/2006/relationships/hyperlink" Target="https://www.linkedin.com/pub/john-smith/66/2b/6a8" TargetMode="External"/><Relationship Id="rId805" Type="http://schemas.openxmlformats.org/officeDocument/2006/relationships/hyperlink" Target="http://thetradedesk.com/" TargetMode="External"/><Relationship Id="rId806" Type="http://schemas.openxmlformats.org/officeDocument/2006/relationships/hyperlink" Target="https://www.linkedin.com/pub/susan-vobejda/1/241/b5b" TargetMode="External"/><Relationship Id="rId807" Type="http://schemas.openxmlformats.org/officeDocument/2006/relationships/hyperlink" Target="http://infusionsoft.com/" TargetMode="External"/><Relationship Id="rId808" Type="http://schemas.openxmlformats.org/officeDocument/2006/relationships/hyperlink" Target="https://www.linkedin.com/pub/keith-reed/20/459/59a" TargetMode="External"/><Relationship Id="rId809" Type="http://schemas.openxmlformats.org/officeDocument/2006/relationships/hyperlink" Target="http://c3iot.com/" TargetMode="External"/><Relationship Id="rId1740" Type="http://schemas.openxmlformats.org/officeDocument/2006/relationships/hyperlink" Target="https://www.linkedin.com/pub/matthew-trifiro/0/1a/229" TargetMode="External"/><Relationship Id="rId1741" Type="http://schemas.openxmlformats.org/officeDocument/2006/relationships/hyperlink" Target="http://bastionsecurity.com/" TargetMode="External"/><Relationship Id="rId1742" Type="http://schemas.openxmlformats.org/officeDocument/2006/relationships/hyperlink" Target="https://www.linkedin.com/pub/david-raske/4/7b0/566" TargetMode="External"/><Relationship Id="rId1743" Type="http://schemas.openxmlformats.org/officeDocument/2006/relationships/hyperlink" Target="http://m10tek.com/" TargetMode="External"/><Relationship Id="rId1744" Type="http://schemas.openxmlformats.org/officeDocument/2006/relationships/hyperlink" Target="https://www.linkedin.com/pub/daryn-samuels-rosenberger/2/b06/74" TargetMode="External"/><Relationship Id="rId1745" Type="http://schemas.openxmlformats.org/officeDocument/2006/relationships/hyperlink" Target="http://billmo.com/" TargetMode="External"/><Relationship Id="rId1746" Type="http://schemas.openxmlformats.org/officeDocument/2006/relationships/hyperlink" Target="https://www.linkedin.com/pub/roger-lopez/5/aab/7a9" TargetMode="External"/><Relationship Id="rId1747" Type="http://schemas.openxmlformats.org/officeDocument/2006/relationships/hyperlink" Target="http://zenrez.com/" TargetMode="External"/><Relationship Id="rId1748" Type="http://schemas.openxmlformats.org/officeDocument/2006/relationships/hyperlink" Target="https://www.linkedin.com/pub/james-allworth/1/95b/684" TargetMode="External"/><Relationship Id="rId1749" Type="http://schemas.openxmlformats.org/officeDocument/2006/relationships/hyperlink" Target="http://voicera.com/" TargetMode="External"/><Relationship Id="rId2990" Type="http://schemas.openxmlformats.org/officeDocument/2006/relationships/hyperlink" Target="https://www.linkedin.com/pub/michael-illobre/8/77/82a" TargetMode="External"/><Relationship Id="rId2991" Type="http://schemas.openxmlformats.org/officeDocument/2006/relationships/hyperlink" Target="http://certent.com/" TargetMode="External"/><Relationship Id="rId2992" Type="http://schemas.openxmlformats.org/officeDocument/2006/relationships/hyperlink" Target="https://www.linkedin.com/pub/aaron-bolshaw/2/826/231" TargetMode="External"/><Relationship Id="rId2993" Type="http://schemas.openxmlformats.org/officeDocument/2006/relationships/hyperlink" Target="http://clearhead.me/" TargetMode="External"/><Relationship Id="rId2994" Type="http://schemas.openxmlformats.org/officeDocument/2006/relationships/hyperlink" Target="https://www.linkedin.com/pub/sam-decker/0/3/b07" TargetMode="External"/><Relationship Id="rId2995" Type="http://schemas.openxmlformats.org/officeDocument/2006/relationships/hyperlink" Target="http://airforce.com/" TargetMode="External"/><Relationship Id="rId2996" Type="http://schemas.openxmlformats.org/officeDocument/2006/relationships/hyperlink" Target="https://www.linkedin.com/pub/chris-calavas/59/359/68" TargetMode="External"/><Relationship Id="rId2997" Type="http://schemas.openxmlformats.org/officeDocument/2006/relationships/hyperlink" Target="http://infusionsoft.com/" TargetMode="External"/><Relationship Id="rId2998" Type="http://schemas.openxmlformats.org/officeDocument/2006/relationships/hyperlink" Target="https://www.linkedin.com/pub/abraham-kashiwagi/27/723/b22" TargetMode="External"/><Relationship Id="rId2999" Type="http://schemas.openxmlformats.org/officeDocument/2006/relationships/hyperlink" Target="http://symantec.com/" TargetMode="External"/><Relationship Id="rId1200" Type="http://schemas.openxmlformats.org/officeDocument/2006/relationships/hyperlink" Target="https://www.linkedin.com/pub/dustin-robertson/1/166/5a7" TargetMode="External"/><Relationship Id="rId1201" Type="http://schemas.openxmlformats.org/officeDocument/2006/relationships/hyperlink" Target="http://radware.com/" TargetMode="External"/><Relationship Id="rId1202" Type="http://schemas.openxmlformats.org/officeDocument/2006/relationships/hyperlink" Target="https://www.linkedin.com/pub/anna-convery/1/290/a1b" TargetMode="External"/><Relationship Id="rId1203" Type="http://schemas.openxmlformats.org/officeDocument/2006/relationships/hyperlink" Target="http://calix.com/" TargetMode="External"/><Relationship Id="rId1204" Type="http://schemas.openxmlformats.org/officeDocument/2006/relationships/hyperlink" Target="https://www.linkedin.com/pub/j-matthew-collins/45/b17/494" TargetMode="External"/><Relationship Id="rId1205" Type="http://schemas.openxmlformats.org/officeDocument/2006/relationships/hyperlink" Target="http://clearoneadvantage.com/" TargetMode="External"/><Relationship Id="rId1206" Type="http://schemas.openxmlformats.org/officeDocument/2006/relationships/hyperlink" Target="https://www.linkedin.com/pub/joe-kotula/8/b00/9b7" TargetMode="External"/><Relationship Id="rId1207" Type="http://schemas.openxmlformats.org/officeDocument/2006/relationships/hyperlink" Target="http://skillz.com/" TargetMode="External"/><Relationship Id="rId1208" Type="http://schemas.openxmlformats.org/officeDocument/2006/relationships/hyperlink" Target="https://www.linkedin.com/pub/casey-chafkin/a/711/941" TargetMode="External"/><Relationship Id="rId1209" Type="http://schemas.openxmlformats.org/officeDocument/2006/relationships/hyperlink" Target="http://skillsurvey.com/" TargetMode="External"/><Relationship Id="rId2450" Type="http://schemas.openxmlformats.org/officeDocument/2006/relationships/hyperlink" Target="http://retarus.com/" TargetMode="External"/><Relationship Id="rId2451" Type="http://schemas.openxmlformats.org/officeDocument/2006/relationships/hyperlink" Target="https://www.linkedin.com/pub/timothy-armstrong/22/9b8/93a" TargetMode="External"/><Relationship Id="rId2452" Type="http://schemas.openxmlformats.org/officeDocument/2006/relationships/hyperlink" Target="http://cuelogic.com/" TargetMode="External"/><Relationship Id="rId2453" Type="http://schemas.openxmlformats.org/officeDocument/2006/relationships/hyperlink" Target="https://www.linkedin.com/pub/dipak-mawale/6/64b/319" TargetMode="External"/><Relationship Id="rId2454" Type="http://schemas.openxmlformats.org/officeDocument/2006/relationships/hyperlink" Target="http://slack.com/" TargetMode="External"/><Relationship Id="rId2455" Type="http://schemas.openxmlformats.org/officeDocument/2006/relationships/hyperlink" Target="https://www.linkedin.com/pub/marie-west/153/3a5/5bb" TargetMode="External"/><Relationship Id="rId2456" Type="http://schemas.openxmlformats.org/officeDocument/2006/relationships/hyperlink" Target="http://itzone.mn/" TargetMode="External"/><Relationship Id="rId2457" Type="http://schemas.openxmlformats.org/officeDocument/2006/relationships/hyperlink" Target="https://www.linkedin.com/pub/ganchimeg-enebish/aa/354/7a9" TargetMode="External"/><Relationship Id="rId2458" Type="http://schemas.openxmlformats.org/officeDocument/2006/relationships/hyperlink" Target="http://precima.com/" TargetMode="External"/><Relationship Id="rId2459" Type="http://schemas.openxmlformats.org/officeDocument/2006/relationships/hyperlink" Target="https://www.linkedin.com/pub/cassandra-moren/1/0/b38" TargetMode="External"/><Relationship Id="rId810" Type="http://schemas.openxmlformats.org/officeDocument/2006/relationships/hyperlink" Target="https://www.linkedin.com/pub/jessica-jones-reiter/a/9a6/a95" TargetMode="External"/><Relationship Id="rId811" Type="http://schemas.openxmlformats.org/officeDocument/2006/relationships/hyperlink" Target="http://everlane.com/" TargetMode="External"/><Relationship Id="rId812" Type="http://schemas.openxmlformats.org/officeDocument/2006/relationships/hyperlink" Target="https://www.linkedin.com/pub/krista-berry/8/60/43" TargetMode="External"/><Relationship Id="rId813" Type="http://schemas.openxmlformats.org/officeDocument/2006/relationships/hyperlink" Target="http://newforma.com/" TargetMode="External"/><Relationship Id="rId814" Type="http://schemas.openxmlformats.org/officeDocument/2006/relationships/hyperlink" Target="https://www.linkedin.com/pub/allen-patrick/2/941/811" TargetMode="External"/><Relationship Id="rId815" Type="http://schemas.openxmlformats.org/officeDocument/2006/relationships/hyperlink" Target="http://redbubble.com/" TargetMode="External"/><Relationship Id="rId816" Type="http://schemas.openxmlformats.org/officeDocument/2006/relationships/hyperlink" Target="https://www.linkedin.com/pub/jorie-waterman/0/996/997" TargetMode="External"/><Relationship Id="rId817" Type="http://schemas.openxmlformats.org/officeDocument/2006/relationships/hyperlink" Target="http://dealeron.com/" TargetMode="External"/><Relationship Id="rId818" Type="http://schemas.openxmlformats.org/officeDocument/2006/relationships/hyperlink" Target="https://www.linkedin.com/pub/chris-deringer/6/6a3/906" TargetMode="External"/><Relationship Id="rId819" Type="http://schemas.openxmlformats.org/officeDocument/2006/relationships/hyperlink" Target="http://vast.com/" TargetMode="External"/><Relationship Id="rId1750" Type="http://schemas.openxmlformats.org/officeDocument/2006/relationships/hyperlink" Target="https://www.linkedin.com/pub/cory-treffiletti/8/746/340" TargetMode="External"/><Relationship Id="rId1751" Type="http://schemas.openxmlformats.org/officeDocument/2006/relationships/hyperlink" Target="http://itdcanada.ca/" TargetMode="External"/><Relationship Id="rId1752" Type="http://schemas.openxmlformats.org/officeDocument/2006/relationships/hyperlink" Target="https://www.linkedin.com/pub/jamak-golshani/5/16a/414" TargetMode="External"/><Relationship Id="rId1753" Type="http://schemas.openxmlformats.org/officeDocument/2006/relationships/hyperlink" Target="http://simplus.pl/" TargetMode="External"/><Relationship Id="rId1754" Type="http://schemas.openxmlformats.org/officeDocument/2006/relationships/hyperlink" Target="https://www.linkedin.com/pub/vince-mosca/3b/4ab/31a" TargetMode="External"/><Relationship Id="rId1755" Type="http://schemas.openxmlformats.org/officeDocument/2006/relationships/hyperlink" Target="http://bit.ly/" TargetMode="External"/><Relationship Id="rId1756" Type="http://schemas.openxmlformats.org/officeDocument/2006/relationships/hyperlink" Target="https://www.linkedin.com/pub/lauren-sallata/0/593/67a" TargetMode="External"/><Relationship Id="rId1757" Type="http://schemas.openxmlformats.org/officeDocument/2006/relationships/hyperlink" Target="http://bannerhealth.com/" TargetMode="External"/><Relationship Id="rId1758" Type="http://schemas.openxmlformats.org/officeDocument/2006/relationships/hyperlink" Target="https://www.linkedin.com/pub/alexandra-morehouse/0/596/b09" TargetMode="External"/><Relationship Id="rId1759" Type="http://schemas.openxmlformats.org/officeDocument/2006/relationships/hyperlink" Target="http://nextshift.com/" TargetMode="External"/><Relationship Id="rId1210" Type="http://schemas.openxmlformats.org/officeDocument/2006/relationships/hyperlink" Target="https://www.linkedin.com/pub/michelle-healy-reed/0/416/478" TargetMode="External"/><Relationship Id="rId1211" Type="http://schemas.openxmlformats.org/officeDocument/2006/relationships/hyperlink" Target="http://maritzcx.com/" TargetMode="External"/><Relationship Id="rId1212" Type="http://schemas.openxmlformats.org/officeDocument/2006/relationships/hyperlink" Target="https://www.linkedin.com/pub/chris-cottle/4/7b4/a5b" TargetMode="External"/><Relationship Id="rId1213" Type="http://schemas.openxmlformats.org/officeDocument/2006/relationships/hyperlink" Target="http://rapid7.com/" TargetMode="External"/><Relationship Id="rId1214" Type="http://schemas.openxmlformats.org/officeDocument/2006/relationships/hyperlink" Target="https://www.linkedin.com/pub/carol-meyers/0/65/219" TargetMode="External"/><Relationship Id="rId1215" Type="http://schemas.openxmlformats.org/officeDocument/2006/relationships/hyperlink" Target="http://emids.com/" TargetMode="External"/><Relationship Id="rId1216" Type="http://schemas.openxmlformats.org/officeDocument/2006/relationships/hyperlink" Target="https://www.linkedin.com/pub/michael-hollis/4/b5/118" TargetMode="External"/><Relationship Id="rId1217" Type="http://schemas.openxmlformats.org/officeDocument/2006/relationships/hyperlink" Target="http://makespace.com/" TargetMode="External"/><Relationship Id="rId1218" Type="http://schemas.openxmlformats.org/officeDocument/2006/relationships/hyperlink" Target="https://www.linkedin.com/pub/richard-mumby/0/b24/955" TargetMode="External"/><Relationship Id="rId1219" Type="http://schemas.openxmlformats.org/officeDocument/2006/relationships/hyperlink" Target="http://pluralsight.com/" TargetMode="External"/><Relationship Id="rId2460" Type="http://schemas.openxmlformats.org/officeDocument/2006/relationships/hyperlink" Target="http://liveramp.com/" TargetMode="External"/><Relationship Id="rId2461" Type="http://schemas.openxmlformats.org/officeDocument/2006/relationships/hyperlink" Target="https://www.linkedin.com/pub/julie-kang/10/212/452" TargetMode="External"/><Relationship Id="rId2462" Type="http://schemas.openxmlformats.org/officeDocument/2006/relationships/hyperlink" Target="http://karmicksolutions.com/" TargetMode="External"/><Relationship Id="rId2463" Type="http://schemas.openxmlformats.org/officeDocument/2006/relationships/hyperlink" Target="https://www.linkedin.com/pub/robert-parker/b4/427/35b" TargetMode="External"/><Relationship Id="rId2464" Type="http://schemas.openxmlformats.org/officeDocument/2006/relationships/hyperlink" Target="http://csl-us.com/" TargetMode="External"/><Relationship Id="rId2465" Type="http://schemas.openxmlformats.org/officeDocument/2006/relationships/hyperlink" Target="https://www.linkedin.com/pub/richard-whitehead/1/983/133" TargetMode="External"/><Relationship Id="rId2466" Type="http://schemas.openxmlformats.org/officeDocument/2006/relationships/hyperlink" Target="http://nanonation.net/" TargetMode="External"/><Relationship Id="rId2467" Type="http://schemas.openxmlformats.org/officeDocument/2006/relationships/hyperlink" Target="https://www.linkedin.com/pub/ashlea-allberry/1b/30/582" TargetMode="External"/><Relationship Id="rId2468" Type="http://schemas.openxmlformats.org/officeDocument/2006/relationships/hyperlink" Target="http://sharpusa.com/" TargetMode="External"/><Relationship Id="rId2469" Type="http://schemas.openxmlformats.org/officeDocument/2006/relationships/hyperlink" Target="https://www.linkedin.com/pub/mike-marusic/3/5ba/518" TargetMode="External"/><Relationship Id="rId820" Type="http://schemas.openxmlformats.org/officeDocument/2006/relationships/hyperlink" Target="http://vast.com/" TargetMode="External"/><Relationship Id="rId821" Type="http://schemas.openxmlformats.org/officeDocument/2006/relationships/hyperlink" Target="https://www.linkedin.com/pub/chad-bockius/0/33/41" TargetMode="External"/><Relationship Id="rId822" Type="http://schemas.openxmlformats.org/officeDocument/2006/relationships/hyperlink" Target="http://technatomy.com/" TargetMode="External"/><Relationship Id="rId823" Type="http://schemas.openxmlformats.org/officeDocument/2006/relationships/hyperlink" Target="https://www.linkedin.com/pub/todd-schwartzrock/4/314/2a6" TargetMode="External"/><Relationship Id="rId824" Type="http://schemas.openxmlformats.org/officeDocument/2006/relationships/hyperlink" Target="http://viewpoint.com/" TargetMode="External"/><Relationship Id="rId825" Type="http://schemas.openxmlformats.org/officeDocument/2006/relationships/hyperlink" Target="https://www.linkedin.com/pub/tom-mcnamara/17/896/221" TargetMode="External"/><Relationship Id="rId826" Type="http://schemas.openxmlformats.org/officeDocument/2006/relationships/hyperlink" Target="http://webroot.com/" TargetMode="External"/><Relationship Id="rId827" Type="http://schemas.openxmlformats.org/officeDocument/2006/relationships/hyperlink" Target="https://www.linkedin.com/pub/david-bennett/0/b65/622" TargetMode="External"/><Relationship Id="rId828" Type="http://schemas.openxmlformats.org/officeDocument/2006/relationships/hyperlink" Target="http://automationanywhere.com/" TargetMode="External"/><Relationship Id="rId829" Type="http://schemas.openxmlformats.org/officeDocument/2006/relationships/hyperlink" Target="https://www.linkedin.com/pub/ankur-kothari/2/2a7/239" TargetMode="External"/><Relationship Id="rId1760" Type="http://schemas.openxmlformats.org/officeDocument/2006/relationships/hyperlink" Target="https://www.linkedin.com/pub/josh-caggiula/9/aa6/67a" TargetMode="External"/><Relationship Id="rId1761" Type="http://schemas.openxmlformats.org/officeDocument/2006/relationships/hyperlink" Target="http://globalhealthcareresources.com/" TargetMode="External"/><Relationship Id="rId1762" Type="http://schemas.openxmlformats.org/officeDocument/2006/relationships/hyperlink" Target="https://www.linkedin.com/pub/paula-sirois/4/839/686" TargetMode="External"/><Relationship Id="rId1763" Type="http://schemas.openxmlformats.org/officeDocument/2006/relationships/hyperlink" Target="http://bloomberg.com/" TargetMode="External"/><Relationship Id="rId1764" Type="http://schemas.openxmlformats.org/officeDocument/2006/relationships/hyperlink" Target="https://www.linkedin.com/pub/deirdre-bigley/0/220/b29" TargetMode="External"/><Relationship Id="rId1765" Type="http://schemas.openxmlformats.org/officeDocument/2006/relationships/hyperlink" Target="http://e-spirit.com/" TargetMode="External"/><Relationship Id="rId1766" Type="http://schemas.openxmlformats.org/officeDocument/2006/relationships/hyperlink" Target="https://www.linkedin.com/pub/michael-gerard/1/206/527" TargetMode="External"/><Relationship Id="rId1767" Type="http://schemas.openxmlformats.org/officeDocument/2006/relationships/hyperlink" Target="http://kublr.com/" TargetMode="External"/><Relationship Id="rId1768" Type="http://schemas.openxmlformats.org/officeDocument/2006/relationships/hyperlink" Target="https://www.linkedin.com/pub/catherine-paganini/22/601/700" TargetMode="External"/><Relationship Id="rId1769" Type="http://schemas.openxmlformats.org/officeDocument/2006/relationships/hyperlink" Target="http://vmware.com/" TargetMode="External"/><Relationship Id="rId1220" Type="http://schemas.openxmlformats.org/officeDocument/2006/relationships/hyperlink" Target="https://www.linkedin.com/pub/heather-zynczak/0/694/799" TargetMode="External"/><Relationship Id="rId1221" Type="http://schemas.openxmlformats.org/officeDocument/2006/relationships/hyperlink" Target="http://cogentco.com/" TargetMode="External"/><Relationship Id="rId1222" Type="http://schemas.openxmlformats.org/officeDocument/2006/relationships/hyperlink" Target="https://www.linkedin.com/pub/jim-bubeck/9/62b/1" TargetMode="External"/><Relationship Id="rId1223" Type="http://schemas.openxmlformats.org/officeDocument/2006/relationships/hyperlink" Target="http://spoken.com/" TargetMode="External"/><Relationship Id="rId1224" Type="http://schemas.openxmlformats.org/officeDocument/2006/relationships/hyperlink" Target="https://www.linkedin.com/pub/jon-gettinger/0/3/577" TargetMode="External"/><Relationship Id="rId1225" Type="http://schemas.openxmlformats.org/officeDocument/2006/relationships/hyperlink" Target="http://spoken.com/" TargetMode="External"/><Relationship Id="rId1226" Type="http://schemas.openxmlformats.org/officeDocument/2006/relationships/hyperlink" Target="https://www.linkedin.com/pub/brian-silverman/3/a20/490" TargetMode="External"/><Relationship Id="rId1227" Type="http://schemas.openxmlformats.org/officeDocument/2006/relationships/hyperlink" Target="http://evergage.com/" TargetMode="External"/><Relationship Id="rId1228" Type="http://schemas.openxmlformats.org/officeDocument/2006/relationships/hyperlink" Target="https://www.linkedin.com/pub/andy-zimmerman/0/513/986" TargetMode="External"/><Relationship Id="rId1229" Type="http://schemas.openxmlformats.org/officeDocument/2006/relationships/hyperlink" Target="http://densify.com/" TargetMode="External"/><Relationship Id="rId2470" Type="http://schemas.openxmlformats.org/officeDocument/2006/relationships/hyperlink" Target="http://digitalwest.com/" TargetMode="External"/><Relationship Id="rId2471" Type="http://schemas.openxmlformats.org/officeDocument/2006/relationships/hyperlink" Target="https://www.linkedin.com/pub/michael-boyer-cfe/0/564/862" TargetMode="External"/><Relationship Id="rId2472" Type="http://schemas.openxmlformats.org/officeDocument/2006/relationships/hyperlink" Target="http://zones.com/" TargetMode="External"/><Relationship Id="rId2473" Type="http://schemas.openxmlformats.org/officeDocument/2006/relationships/hyperlink" Target="https://www.linkedin.com/pub/derrek-hallock/3/b12/771" TargetMode="External"/><Relationship Id="rId2474" Type="http://schemas.openxmlformats.org/officeDocument/2006/relationships/hyperlink" Target="http://ariba.com/" TargetMode="External"/><Relationship Id="rId2475" Type="http://schemas.openxmlformats.org/officeDocument/2006/relationships/hyperlink" Target="https://www.linkedin.com/pub/michael-newman/0/331/a64" TargetMode="External"/><Relationship Id="rId2476" Type="http://schemas.openxmlformats.org/officeDocument/2006/relationships/hyperlink" Target="http://360alumni.com/" TargetMode="External"/><Relationship Id="rId2477" Type="http://schemas.openxmlformats.org/officeDocument/2006/relationships/hyperlink" Target="https://www.linkedin.com/pub/deb-taylor/0/24a/768" TargetMode="External"/><Relationship Id="rId2478" Type="http://schemas.openxmlformats.org/officeDocument/2006/relationships/hyperlink" Target="http://solera.com/" TargetMode="External"/><Relationship Id="rId2479" Type="http://schemas.openxmlformats.org/officeDocument/2006/relationships/hyperlink" Target="https://www.linkedin.com/pub/dan-kim/0/72/a6b" TargetMode="External"/><Relationship Id="rId830" Type="http://schemas.openxmlformats.org/officeDocument/2006/relationships/hyperlink" Target="http://earlywarning.com/" TargetMode="External"/><Relationship Id="rId831" Type="http://schemas.openxmlformats.org/officeDocument/2006/relationships/hyperlink" Target="https://www.linkedin.com/pub/peter-t/0/1ab/5a9" TargetMode="External"/><Relationship Id="rId832" Type="http://schemas.openxmlformats.org/officeDocument/2006/relationships/hyperlink" Target="http://zenefits.com/" TargetMode="External"/><Relationship Id="rId833" Type="http://schemas.openxmlformats.org/officeDocument/2006/relationships/hyperlink" Target="https://www.linkedin.com/pub/kevin-marasco/0/391/142" TargetMode="External"/><Relationship Id="rId834" Type="http://schemas.openxmlformats.org/officeDocument/2006/relationships/hyperlink" Target="http://smartstream-stp.com/" TargetMode="External"/><Relationship Id="rId835" Type="http://schemas.openxmlformats.org/officeDocument/2006/relationships/hyperlink" Target="https://www.linkedin.com/pub/mark-roth/2/247/a1b" TargetMode="External"/><Relationship Id="rId836" Type="http://schemas.openxmlformats.org/officeDocument/2006/relationships/hyperlink" Target="http://zeroturnaround.com/" TargetMode="External"/><Relationship Id="rId837" Type="http://schemas.openxmlformats.org/officeDocument/2006/relationships/hyperlink" Target="https://www.linkedin.com/pub/matthew-duffy/5/607/b71" TargetMode="External"/><Relationship Id="rId838" Type="http://schemas.openxmlformats.org/officeDocument/2006/relationships/hyperlink" Target="http://algolia.com/" TargetMode="External"/><Relationship Id="rId839" Type="http://schemas.openxmlformats.org/officeDocument/2006/relationships/hyperlink" Target="https://www.linkedin.com/pub/francois-dufour/3/11a/485" TargetMode="External"/><Relationship Id="rId1770" Type="http://schemas.openxmlformats.org/officeDocument/2006/relationships/hyperlink" Target="https://www.linkedin.com/pub/robin-matlock/0/5a3/9ab" TargetMode="External"/><Relationship Id="rId1771" Type="http://schemas.openxmlformats.org/officeDocument/2006/relationships/hyperlink" Target="http://lntinfotech.com/" TargetMode="External"/><Relationship Id="rId1772" Type="http://schemas.openxmlformats.org/officeDocument/2006/relationships/hyperlink" Target="https://www.linkedin.com/pub/peeyush-dubey/2/108/71b" TargetMode="External"/><Relationship Id="rId1773" Type="http://schemas.openxmlformats.org/officeDocument/2006/relationships/hyperlink" Target="http://symantec.com/" TargetMode="External"/><Relationship Id="rId1774" Type="http://schemas.openxmlformats.org/officeDocument/2006/relationships/hyperlink" Target="https://www.linkedin.com/pub/ty-shay/1/74/804" TargetMode="External"/><Relationship Id="rId1775" Type="http://schemas.openxmlformats.org/officeDocument/2006/relationships/hyperlink" Target="http://symantec.com/" TargetMode="External"/><Relationship Id="rId1776" Type="http://schemas.openxmlformats.org/officeDocument/2006/relationships/hyperlink" Target="https://www.linkedin.com/pub/michael-williams/0/1a9/443" TargetMode="External"/><Relationship Id="rId1777" Type="http://schemas.openxmlformats.org/officeDocument/2006/relationships/hyperlink" Target="http://octane.ai/" TargetMode="External"/><Relationship Id="rId1778" Type="http://schemas.openxmlformats.org/officeDocument/2006/relationships/hyperlink" Target="https://www.linkedin.com/pub/ben-parr/3/673/3b" TargetMode="External"/><Relationship Id="rId1779" Type="http://schemas.openxmlformats.org/officeDocument/2006/relationships/hyperlink" Target="http://teleran.com/" TargetMode="External"/><Relationship Id="rId1230" Type="http://schemas.openxmlformats.org/officeDocument/2006/relationships/hyperlink" Target="https://www.linkedin.com/pub/yama-habibzai/1/8b/b81" TargetMode="External"/><Relationship Id="rId1231" Type="http://schemas.openxmlformats.org/officeDocument/2006/relationships/hyperlink" Target="http://floqast.com/" TargetMode="External"/><Relationship Id="rId1232" Type="http://schemas.openxmlformats.org/officeDocument/2006/relationships/hyperlink" Target="https://www.linkedin.com/pub/wynn-white/0/1a8/869" TargetMode="External"/><Relationship Id="rId1233" Type="http://schemas.openxmlformats.org/officeDocument/2006/relationships/hyperlink" Target="http://iterable.com/" TargetMode="External"/><Relationship Id="rId1234" Type="http://schemas.openxmlformats.org/officeDocument/2006/relationships/hyperlink" Target="https://www.linkedin.com/pub/stephanie-robotham/0/43b/521" TargetMode="External"/><Relationship Id="rId1235" Type="http://schemas.openxmlformats.org/officeDocument/2006/relationships/hyperlink" Target="http://esncc.com/" TargetMode="External"/><Relationship Id="rId1236" Type="http://schemas.openxmlformats.org/officeDocument/2006/relationships/hyperlink" Target="https://www.linkedin.com/pub/dennis-groh/5/4ab/341" TargetMode="External"/><Relationship Id="rId1237" Type="http://schemas.openxmlformats.org/officeDocument/2006/relationships/hyperlink" Target="http://calliduscloud.com/" TargetMode="External"/><Relationship Id="rId1238" Type="http://schemas.openxmlformats.org/officeDocument/2006/relationships/hyperlink" Target="https://www.linkedin.com/pub/andres-botero/0/46/580" TargetMode="External"/><Relationship Id="rId1239" Type="http://schemas.openxmlformats.org/officeDocument/2006/relationships/hyperlink" Target="http://calliduscloud.com/" TargetMode="External"/><Relationship Id="rId2480" Type="http://schemas.openxmlformats.org/officeDocument/2006/relationships/hyperlink" Target="http://mybrainsolutions.com/" TargetMode="External"/><Relationship Id="rId2481" Type="http://schemas.openxmlformats.org/officeDocument/2006/relationships/hyperlink" Target="https://www.linkedin.com/pub/matthew-mund/0/327/668" TargetMode="External"/><Relationship Id="rId2482" Type="http://schemas.openxmlformats.org/officeDocument/2006/relationships/hyperlink" Target="http://microfocus.com/" TargetMode="External"/><Relationship Id="rId2483" Type="http://schemas.openxmlformats.org/officeDocument/2006/relationships/hyperlink" Target="https://www.linkedin.com/pub/drew-kambic/80/390/a00" TargetMode="External"/><Relationship Id="rId2484" Type="http://schemas.openxmlformats.org/officeDocument/2006/relationships/hyperlink" Target="http://whatsapp.com/" TargetMode="External"/><Relationship Id="rId2485" Type="http://schemas.openxmlformats.org/officeDocument/2006/relationships/hyperlink" Target="https://www.linkedin.com/pub/matthew-idema/0/119/20a" TargetMode="External"/><Relationship Id="rId2486" Type="http://schemas.openxmlformats.org/officeDocument/2006/relationships/hyperlink" Target="http://csdcsystems.com/" TargetMode="External"/><Relationship Id="rId2487" Type="http://schemas.openxmlformats.org/officeDocument/2006/relationships/hyperlink" Target="https://www.linkedin.com/pub/lindsay-titulaer/94/48b/aa9" TargetMode="External"/><Relationship Id="rId2488" Type="http://schemas.openxmlformats.org/officeDocument/2006/relationships/hyperlink" Target="http://sap.com/" TargetMode="External"/><Relationship Id="rId2489" Type="http://schemas.openxmlformats.org/officeDocument/2006/relationships/hyperlink" Target="https://www.linkedin.com/pub/scott-leatherman/0/44/1a8" TargetMode="External"/><Relationship Id="rId840" Type="http://schemas.openxmlformats.org/officeDocument/2006/relationships/hyperlink" Target="http://prismhr.com/" TargetMode="External"/><Relationship Id="rId841" Type="http://schemas.openxmlformats.org/officeDocument/2006/relationships/hyperlink" Target="https://www.linkedin.com/pub/mark-hausser/12/a88/65a" TargetMode="External"/><Relationship Id="rId842" Type="http://schemas.openxmlformats.org/officeDocument/2006/relationships/hyperlink" Target="http://zeroturnaround.com/" TargetMode="External"/><Relationship Id="rId843" Type="http://schemas.openxmlformats.org/officeDocument/2006/relationships/hyperlink" Target="https://www.linkedin.com/pub/ethan-schechter/5/227/207" TargetMode="External"/><Relationship Id="rId844" Type="http://schemas.openxmlformats.org/officeDocument/2006/relationships/hyperlink" Target="http://relativity.com/" TargetMode="External"/><Relationship Id="rId845" Type="http://schemas.openxmlformats.org/officeDocument/2006/relationships/hyperlink" Target="https://www.linkedin.com/pub/lisa-arthur/1/96b/99b" TargetMode="External"/><Relationship Id="rId846" Type="http://schemas.openxmlformats.org/officeDocument/2006/relationships/hyperlink" Target="http://jamf.com/" TargetMode="External"/><Relationship Id="rId847" Type="http://schemas.openxmlformats.org/officeDocument/2006/relationships/hyperlink" Target="https://www.linkedin.com/pub/dave-alampi/3/95b/792" TargetMode="External"/><Relationship Id="rId848" Type="http://schemas.openxmlformats.org/officeDocument/2006/relationships/hyperlink" Target="http://jamf.com/" TargetMode="External"/><Relationship Id="rId849" Type="http://schemas.openxmlformats.org/officeDocument/2006/relationships/hyperlink" Target="https://www.linkedin.com/pub/john-strosahl/2/222/887" TargetMode="External"/><Relationship Id="rId1780" Type="http://schemas.openxmlformats.org/officeDocument/2006/relationships/hyperlink" Target="https://www.linkedin.com/pub/chris-doolittle/1/2/6a8" TargetMode="External"/><Relationship Id="rId1781" Type="http://schemas.openxmlformats.org/officeDocument/2006/relationships/hyperlink" Target="http://steadyapp.com/" TargetMode="External"/><Relationship Id="rId1782" Type="http://schemas.openxmlformats.org/officeDocument/2006/relationships/hyperlink" Target="https://www.linkedin.com/pub/ozgur-uzuner/7/42a/679" TargetMode="External"/><Relationship Id="rId1783" Type="http://schemas.openxmlformats.org/officeDocument/2006/relationships/hyperlink" Target="http://te.com/" TargetMode="External"/><Relationship Id="rId1784" Type="http://schemas.openxmlformats.org/officeDocument/2006/relationships/hyperlink" Target="https://www.linkedin.com/pub/nancy-bhagat/1/275/895" TargetMode="External"/><Relationship Id="rId1785" Type="http://schemas.openxmlformats.org/officeDocument/2006/relationships/hyperlink" Target="http://osu.edu/" TargetMode="External"/><Relationship Id="rId1786" Type="http://schemas.openxmlformats.org/officeDocument/2006/relationships/hyperlink" Target="https://www.linkedin.com/pub/katharine-keune-pmp/3/a0b/8b9" TargetMode="External"/><Relationship Id="rId1787" Type="http://schemas.openxmlformats.org/officeDocument/2006/relationships/hyperlink" Target="http://squadex.com/" TargetMode="External"/><Relationship Id="rId1788" Type="http://schemas.openxmlformats.org/officeDocument/2006/relationships/hyperlink" Target="https://www.linkedin.com/pub/yaroslav-tarasyuk/43/b5/24b" TargetMode="External"/><Relationship Id="rId1789" Type="http://schemas.openxmlformats.org/officeDocument/2006/relationships/hyperlink" Target="http://vamonde.com/" TargetMode="External"/><Relationship Id="rId300" Type="http://schemas.openxmlformats.org/officeDocument/2006/relationships/hyperlink" Target="http://axioma.com/" TargetMode="External"/><Relationship Id="rId301" Type="http://schemas.openxmlformats.org/officeDocument/2006/relationships/hyperlink" Target="https://www.linkedin.com/pub/steve-mann/1/558/97" TargetMode="External"/><Relationship Id="rId302" Type="http://schemas.openxmlformats.org/officeDocument/2006/relationships/hyperlink" Target="http://dealer-fx.com/" TargetMode="External"/><Relationship Id="rId303" Type="http://schemas.openxmlformats.org/officeDocument/2006/relationships/hyperlink" Target="https://www.linkedin.com/pub/david-sturtz/0/199/3aa" TargetMode="External"/><Relationship Id="rId304" Type="http://schemas.openxmlformats.org/officeDocument/2006/relationships/hyperlink" Target="http://turo.com/" TargetMode="External"/><Relationship Id="rId305" Type="http://schemas.openxmlformats.org/officeDocument/2006/relationships/hyperlink" Target="https://www.linkedin.com/pub/andrew-mok/10/858/b12" TargetMode="External"/><Relationship Id="rId306" Type="http://schemas.openxmlformats.org/officeDocument/2006/relationships/hyperlink" Target="http://statista.com/" TargetMode="External"/><Relationship Id="rId307" Type="http://schemas.openxmlformats.org/officeDocument/2006/relationships/hyperlink" Target="https://www.linkedin.com/pub/manuel-m%C3%B6rbach/40/9b9/19b" TargetMode="External"/><Relationship Id="rId308" Type="http://schemas.openxmlformats.org/officeDocument/2006/relationships/hyperlink" Target="http://druva.com/" TargetMode="External"/><Relationship Id="rId309" Type="http://schemas.openxmlformats.org/officeDocument/2006/relationships/hyperlink" Target="https://www.linkedin.com/pub/matthew-m/0/76a/20" TargetMode="External"/><Relationship Id="rId1240" Type="http://schemas.openxmlformats.org/officeDocument/2006/relationships/hyperlink" Target="https://www.linkedin.com/pub/andres-botero/0/46/580" TargetMode="External"/><Relationship Id="rId1241" Type="http://schemas.openxmlformats.org/officeDocument/2006/relationships/hyperlink" Target="http://resonate.com/" TargetMode="External"/><Relationship Id="rId1242" Type="http://schemas.openxmlformats.org/officeDocument/2006/relationships/hyperlink" Target="https://www.linkedin.com/pub/haidee-calore-hanna/1/120/8a8" TargetMode="External"/><Relationship Id="rId1243" Type="http://schemas.openxmlformats.org/officeDocument/2006/relationships/hyperlink" Target="http://quintiq.com/" TargetMode="External"/><Relationship Id="rId1244" Type="http://schemas.openxmlformats.org/officeDocument/2006/relationships/hyperlink" Target="https://www.linkedin.com/pub/david-kenneson/2/459/13a" TargetMode="External"/><Relationship Id="rId1245" Type="http://schemas.openxmlformats.org/officeDocument/2006/relationships/hyperlink" Target="http://jdrf.org/" TargetMode="External"/><Relationship Id="rId1246" Type="http://schemas.openxmlformats.org/officeDocument/2006/relationships/hyperlink" Target="https://www.linkedin.com/pub/alisa-c-norris/0/470/43" TargetMode="External"/><Relationship Id="rId1247" Type="http://schemas.openxmlformats.org/officeDocument/2006/relationships/hyperlink" Target="http://reduxio.com/" TargetMode="External"/><Relationship Id="rId1248" Type="http://schemas.openxmlformats.org/officeDocument/2006/relationships/hyperlink" Target="https://www.linkedin.com/pub/mike-grandinetti/0/25/a76" TargetMode="External"/><Relationship Id="rId1249" Type="http://schemas.openxmlformats.org/officeDocument/2006/relationships/hyperlink" Target="http://cedexis.com/" TargetMode="External"/><Relationship Id="rId2490" Type="http://schemas.openxmlformats.org/officeDocument/2006/relationships/hyperlink" Target="http://salesforce.com/" TargetMode="External"/><Relationship Id="rId2491" Type="http://schemas.openxmlformats.org/officeDocument/2006/relationships/hyperlink" Target="https://www.linkedin.com/pub/andy-kofoid/1/7a9/937" TargetMode="External"/><Relationship Id="rId2492" Type="http://schemas.openxmlformats.org/officeDocument/2006/relationships/hyperlink" Target="http://salesforce.com/" TargetMode="External"/><Relationship Id="rId2493" Type="http://schemas.openxmlformats.org/officeDocument/2006/relationships/hyperlink" Target="https://www.linkedin.com/pub/sam-allen/0/253/327" TargetMode="External"/><Relationship Id="rId2494" Type="http://schemas.openxmlformats.org/officeDocument/2006/relationships/hyperlink" Target="http://rackspace.com/" TargetMode="External"/><Relationship Id="rId2495" Type="http://schemas.openxmlformats.org/officeDocument/2006/relationships/hyperlink" Target="https://www.linkedin.com/pub/rachel-chan-woodson/6/63a/b19" TargetMode="External"/><Relationship Id="rId2496" Type="http://schemas.openxmlformats.org/officeDocument/2006/relationships/hyperlink" Target="http://oklink.com/" TargetMode="External"/><Relationship Id="rId2497" Type="http://schemas.openxmlformats.org/officeDocument/2006/relationships/hyperlink" Target="https://www.linkedin.com/pub/niandong-wang/0/148/490" TargetMode="External"/><Relationship Id="rId2498" Type="http://schemas.openxmlformats.org/officeDocument/2006/relationships/hyperlink" Target="http://zenreach.com/" TargetMode="External"/><Relationship Id="rId2499" Type="http://schemas.openxmlformats.org/officeDocument/2006/relationships/hyperlink" Target="https://www.linkedin.com/pub/greg-murphy/0/181/b68" TargetMode="External"/><Relationship Id="rId850" Type="http://schemas.openxmlformats.org/officeDocument/2006/relationships/hyperlink" Target="http://fuze.com/" TargetMode="External"/><Relationship Id="rId851" Type="http://schemas.openxmlformats.org/officeDocument/2006/relationships/hyperlink" Target="https://www.linkedin.com/pub/brian-kardon/0/b4/446" TargetMode="External"/><Relationship Id="rId852" Type="http://schemas.openxmlformats.org/officeDocument/2006/relationships/hyperlink" Target="http://redseal.net/" TargetMode="External"/><Relationship Id="rId853" Type="http://schemas.openxmlformats.org/officeDocument/2006/relationships/hyperlink" Target="https://www.linkedin.com/pub/julie-parrish/0/6a1/116" TargetMode="External"/><Relationship Id="rId854" Type="http://schemas.openxmlformats.org/officeDocument/2006/relationships/hyperlink" Target="http://directpathhealth.com/" TargetMode="External"/><Relationship Id="rId855" Type="http://schemas.openxmlformats.org/officeDocument/2006/relationships/hyperlink" Target="https://www.linkedin.com/pub/lori-dustin/0/1b5/3bb" TargetMode="External"/><Relationship Id="rId856" Type="http://schemas.openxmlformats.org/officeDocument/2006/relationships/hyperlink" Target="http://rubrik.com/" TargetMode="External"/><Relationship Id="rId857" Type="http://schemas.openxmlformats.org/officeDocument/2006/relationships/hyperlink" Target="https://www.linkedin.com/pub/kara-wilson/0/51a/793" TargetMode="External"/><Relationship Id="rId858" Type="http://schemas.openxmlformats.org/officeDocument/2006/relationships/hyperlink" Target="http://availity.com/" TargetMode="External"/><Relationship Id="rId859" Type="http://schemas.openxmlformats.org/officeDocument/2006/relationships/hyperlink" Target="https://www.linkedin.com/pub/jeff-chester/7/265/59a" TargetMode="External"/><Relationship Id="rId1790" Type="http://schemas.openxmlformats.org/officeDocument/2006/relationships/hyperlink" Target="https://www.linkedin.com/pub/nicholas-petit/3/703/b9a" TargetMode="External"/><Relationship Id="rId1791" Type="http://schemas.openxmlformats.org/officeDocument/2006/relationships/hyperlink" Target="http://takespaceback.com/" TargetMode="External"/><Relationship Id="rId1792" Type="http://schemas.openxmlformats.org/officeDocument/2006/relationships/hyperlink" Target="https://www.linkedin.com/pub/raj-chauhan/1/350/3b4" TargetMode="External"/><Relationship Id="rId1793" Type="http://schemas.openxmlformats.org/officeDocument/2006/relationships/hyperlink" Target="http://oath.com/" TargetMode="External"/><Relationship Id="rId1794" Type="http://schemas.openxmlformats.org/officeDocument/2006/relationships/hyperlink" Target="https://www.linkedin.com/pub/allie-s-kline/3/888/58" TargetMode="External"/><Relationship Id="rId1795" Type="http://schemas.openxmlformats.org/officeDocument/2006/relationships/hyperlink" Target="http://unisys.com/" TargetMode="External"/><Relationship Id="rId1796" Type="http://schemas.openxmlformats.org/officeDocument/2006/relationships/hyperlink" Target="https://www.linkedin.com/pub/ann-sung-ruckstuhl/0/7b0/427" TargetMode="External"/><Relationship Id="rId1797" Type="http://schemas.openxmlformats.org/officeDocument/2006/relationships/hyperlink" Target="http://salesforce.com/" TargetMode="External"/><Relationship Id="rId1798" Type="http://schemas.openxmlformats.org/officeDocument/2006/relationships/hyperlink" Target="https://www.linkedin.com/pub/simon-mulcahy/0/3b8/a7" TargetMode="External"/><Relationship Id="rId1799" Type="http://schemas.openxmlformats.org/officeDocument/2006/relationships/hyperlink" Target="http://salesforce.com/" TargetMode="External"/><Relationship Id="rId310" Type="http://schemas.openxmlformats.org/officeDocument/2006/relationships/hyperlink" Target="http://druva.com/" TargetMode="External"/><Relationship Id="rId311" Type="http://schemas.openxmlformats.org/officeDocument/2006/relationships/hyperlink" Target="https://www.linkedin.com/pub/matthew-m/0/76a/20" TargetMode="External"/><Relationship Id="rId312" Type="http://schemas.openxmlformats.org/officeDocument/2006/relationships/hyperlink" Target="http://roguewave.com/" TargetMode="External"/><Relationship Id="rId313" Type="http://schemas.openxmlformats.org/officeDocument/2006/relationships/hyperlink" Target="https://www.linkedin.com/pub/christine-bottagaro/1/a9a/312" TargetMode="External"/><Relationship Id="rId314" Type="http://schemas.openxmlformats.org/officeDocument/2006/relationships/hyperlink" Target="http://newsignature.com/" TargetMode="External"/><Relationship Id="rId315" Type="http://schemas.openxmlformats.org/officeDocument/2006/relationships/hyperlink" Target="https://www.linkedin.com/pub/alison-pine-garback/3/b23/a93" TargetMode="External"/><Relationship Id="rId316" Type="http://schemas.openxmlformats.org/officeDocument/2006/relationships/hyperlink" Target="http://scopely.com/" TargetMode="External"/><Relationship Id="rId317" Type="http://schemas.openxmlformats.org/officeDocument/2006/relationships/hyperlink" Target="https://www.linkedin.com/pub/tim-o-brien/3/1bb/362" TargetMode="External"/><Relationship Id="rId318" Type="http://schemas.openxmlformats.org/officeDocument/2006/relationships/hyperlink" Target="http://etouches.com/" TargetMode="External"/><Relationship Id="rId319" Type="http://schemas.openxmlformats.org/officeDocument/2006/relationships/hyperlink" Target="https://www.linkedin.com/pub/chalva-tchkotoua/11/996/240" TargetMode="External"/><Relationship Id="rId1250" Type="http://schemas.openxmlformats.org/officeDocument/2006/relationships/hyperlink" Target="https://www.linkedin.com/pub/anshu-agarwal/0/522/977" TargetMode="External"/><Relationship Id="rId1251" Type="http://schemas.openxmlformats.org/officeDocument/2006/relationships/hyperlink" Target="http://zoomsystems.com/" TargetMode="External"/><Relationship Id="rId1252" Type="http://schemas.openxmlformats.org/officeDocument/2006/relationships/hyperlink" Target="https://www.linkedin.com/pub/david-popler/0/449/827" TargetMode="External"/><Relationship Id="rId1253" Type="http://schemas.openxmlformats.org/officeDocument/2006/relationships/hyperlink" Target="http://comodo.com/" TargetMode="External"/><Relationship Id="rId1254" Type="http://schemas.openxmlformats.org/officeDocument/2006/relationships/hyperlink" Target="https://www.linkedin.com/pub/stacie-bon/1/459/35b" TargetMode="External"/><Relationship Id="rId1255" Type="http://schemas.openxmlformats.org/officeDocument/2006/relationships/hyperlink" Target="http://internetbrands.com/" TargetMode="External"/><Relationship Id="rId1256" Type="http://schemas.openxmlformats.org/officeDocument/2006/relationships/hyperlink" Target="https://www.linkedin.com/pub/chuck-hoover/0/175/45" TargetMode="External"/><Relationship Id="rId1257" Type="http://schemas.openxmlformats.org/officeDocument/2006/relationships/hyperlink" Target="http://rapidminer.com/" TargetMode="External"/><Relationship Id="rId1258" Type="http://schemas.openxmlformats.org/officeDocument/2006/relationships/hyperlink" Target="https://www.linkedin.com/pub/tom-wentworth/1/193/92" TargetMode="External"/><Relationship Id="rId1259" Type="http://schemas.openxmlformats.org/officeDocument/2006/relationships/hyperlink" Target="http://framebridge.com/" TargetMode="External"/><Relationship Id="rId860" Type="http://schemas.openxmlformats.org/officeDocument/2006/relationships/hyperlink" Target="http://eatstreet.com/" TargetMode="External"/><Relationship Id="rId861" Type="http://schemas.openxmlformats.org/officeDocument/2006/relationships/hyperlink" Target="https://www.linkedin.com/pub/marcus-a-higgins/13/2a8/309" TargetMode="External"/><Relationship Id="rId862" Type="http://schemas.openxmlformats.org/officeDocument/2006/relationships/hyperlink" Target="http://revionics.com/" TargetMode="External"/><Relationship Id="rId863" Type="http://schemas.openxmlformats.org/officeDocument/2006/relationships/hyperlink" Target="https://www.linkedin.com/pub/cheryl-sullivan/0/349/66" TargetMode="External"/><Relationship Id="rId864" Type="http://schemas.openxmlformats.org/officeDocument/2006/relationships/hyperlink" Target="http://adroll.com/" TargetMode="External"/><Relationship Id="rId865" Type="http://schemas.openxmlformats.org/officeDocument/2006/relationships/hyperlink" Target="https://www.linkedin.com/pub/suresh-khanna/0/7/498" TargetMode="External"/><Relationship Id="rId866" Type="http://schemas.openxmlformats.org/officeDocument/2006/relationships/hyperlink" Target="http://outsystems.com/" TargetMode="External"/><Relationship Id="rId867" Type="http://schemas.openxmlformats.org/officeDocument/2006/relationships/hyperlink" Target="https://www.linkedin.com/pub/mike-lambert/2/85/a10" TargetMode="External"/><Relationship Id="rId868" Type="http://schemas.openxmlformats.org/officeDocument/2006/relationships/hyperlink" Target="http://gonitro.com/" TargetMode="External"/><Relationship Id="rId869" Type="http://schemas.openxmlformats.org/officeDocument/2006/relationships/hyperlink" Target="https://www.linkedin.com/pub/barry-sowerwine/0/47a/692" TargetMode="External"/><Relationship Id="rId320" Type="http://schemas.openxmlformats.org/officeDocument/2006/relationships/hyperlink" Target="http://avant.com/" TargetMode="External"/><Relationship Id="rId321" Type="http://schemas.openxmlformats.org/officeDocument/2006/relationships/hyperlink" Target="https://www.linkedin.com/pub/don-richman/5/b58/627" TargetMode="External"/><Relationship Id="rId322" Type="http://schemas.openxmlformats.org/officeDocument/2006/relationships/hyperlink" Target="http://protegrity.com/" TargetMode="External"/><Relationship Id="rId323" Type="http://schemas.openxmlformats.org/officeDocument/2006/relationships/hyperlink" Target="https://www.linkedin.com/pub/eileen-garry/0/97/930" TargetMode="External"/><Relationship Id="rId324" Type="http://schemas.openxmlformats.org/officeDocument/2006/relationships/hyperlink" Target="http://cobiscorp.com/" TargetMode="External"/><Relationship Id="rId325" Type="http://schemas.openxmlformats.org/officeDocument/2006/relationships/hyperlink" Target="https://www.linkedin.com/pub/bill-reig/13/317/518" TargetMode="External"/><Relationship Id="rId326" Type="http://schemas.openxmlformats.org/officeDocument/2006/relationships/hyperlink" Target="http://nexthink.com/" TargetMode="External"/><Relationship Id="rId327" Type="http://schemas.openxmlformats.org/officeDocument/2006/relationships/hyperlink" Target="https://www.linkedin.com/pub/heather-moses/2/343/64b" TargetMode="External"/><Relationship Id="rId328" Type="http://schemas.openxmlformats.org/officeDocument/2006/relationships/hyperlink" Target="http://qubole.com/" TargetMode="External"/><Relationship Id="rId329" Type="http://schemas.openxmlformats.org/officeDocument/2006/relationships/hyperlink" Target="https://www.linkedin.com/pub/steve-dille/0/a64/826" TargetMode="External"/><Relationship Id="rId1260" Type="http://schemas.openxmlformats.org/officeDocument/2006/relationships/hyperlink" Target="https://www.linkedin.com/sales/profile/12008174,su31,NAME_SEARCH" TargetMode="External"/><Relationship Id="rId1261" Type="http://schemas.openxmlformats.org/officeDocument/2006/relationships/hyperlink" Target="http://zackswmg.com/" TargetMode="External"/><Relationship Id="rId1262" Type="http://schemas.openxmlformats.org/officeDocument/2006/relationships/hyperlink" Target="https://www.linkedin.com/pub/tony-bagdy/0/225/b1b" TargetMode="External"/><Relationship Id="rId1263" Type="http://schemas.openxmlformats.org/officeDocument/2006/relationships/hyperlink" Target="http://swap.com/" TargetMode="External"/><Relationship Id="rId1264" Type="http://schemas.openxmlformats.org/officeDocument/2006/relationships/hyperlink" Target="http://swap.com/" TargetMode="External"/><Relationship Id="rId1265" Type="http://schemas.openxmlformats.org/officeDocument/2006/relationships/hyperlink" Target="https://www.linkedin.com/pub/rich-lesperance/0/55/855" TargetMode="External"/><Relationship Id="rId1266" Type="http://schemas.openxmlformats.org/officeDocument/2006/relationships/hyperlink" Target="http://kony.com/" TargetMode="External"/><Relationship Id="rId1267" Type="http://schemas.openxmlformats.org/officeDocument/2006/relationships/hyperlink" Target="https://www.linkedin.com/pub/carlos-carvajal/0/447/7ba" TargetMode="External"/><Relationship Id="rId1268" Type="http://schemas.openxmlformats.org/officeDocument/2006/relationships/hyperlink" Target="http://mulesoft.com/" TargetMode="External"/><Relationship Id="rId1269" Type="http://schemas.openxmlformats.org/officeDocument/2006/relationships/hyperlink" Target="https://www.linkedin.com/pub/shay-mowlem/0/b/584" TargetMode="External"/><Relationship Id="rId870" Type="http://schemas.openxmlformats.org/officeDocument/2006/relationships/hyperlink" Target="http://outsystems.com/" TargetMode="External"/><Relationship Id="rId871" Type="http://schemas.openxmlformats.org/officeDocument/2006/relationships/hyperlink" Target="https://www.linkedin.com/pub/steve-rotter/0/931/537" TargetMode="External"/><Relationship Id="rId872" Type="http://schemas.openxmlformats.org/officeDocument/2006/relationships/hyperlink" Target="http://onelogin.com/" TargetMode="External"/><Relationship Id="rId873" Type="http://schemas.openxmlformats.org/officeDocument/2006/relationships/hyperlink" Target="https://www.linkedin.com/pub/miles-kelly/0/3a5/ba4" TargetMode="External"/><Relationship Id="rId874" Type="http://schemas.openxmlformats.org/officeDocument/2006/relationships/hyperlink" Target="http://bluestarsports.com/" TargetMode="External"/><Relationship Id="rId875" Type="http://schemas.openxmlformats.org/officeDocument/2006/relationships/hyperlink" Target="https://www.linkedin.com/pub/michael-farb/1/549/371" TargetMode="External"/><Relationship Id="rId876" Type="http://schemas.openxmlformats.org/officeDocument/2006/relationships/hyperlink" Target="http://financialforce.com/" TargetMode="External"/><Relationship Id="rId877" Type="http://schemas.openxmlformats.org/officeDocument/2006/relationships/hyperlink" Target="https://www.linkedin.com/pub/fred-studer/0/36/870" TargetMode="External"/><Relationship Id="rId878" Type="http://schemas.openxmlformats.org/officeDocument/2006/relationships/hyperlink" Target="http://datto.com/" TargetMode="External"/><Relationship Id="rId879" Type="http://schemas.openxmlformats.org/officeDocument/2006/relationships/hyperlink" Target="https://www.linkedin.com/pub/r-brooks-borcherding/0/156/444" TargetMode="External"/><Relationship Id="rId330" Type="http://schemas.openxmlformats.org/officeDocument/2006/relationships/hyperlink" Target="http://legacy.com/" TargetMode="External"/><Relationship Id="rId331" Type="http://schemas.openxmlformats.org/officeDocument/2006/relationships/hyperlink" Target="http://legacy.com/" TargetMode="External"/><Relationship Id="rId332" Type="http://schemas.openxmlformats.org/officeDocument/2006/relationships/hyperlink" Target="https://www.linkedin.com/pub/craig-ziegler/1/671/6a0" TargetMode="External"/><Relationship Id="rId333" Type="http://schemas.openxmlformats.org/officeDocument/2006/relationships/hyperlink" Target="http://bouncex.com/" TargetMode="External"/><Relationship Id="rId334" Type="http://schemas.openxmlformats.org/officeDocument/2006/relationships/hyperlink" Target="https://www.linkedin.com/pub/cole-sharp/7/663/a78" TargetMode="External"/><Relationship Id="rId335" Type="http://schemas.openxmlformats.org/officeDocument/2006/relationships/hyperlink" Target="http://situs.com/" TargetMode="External"/><Relationship Id="rId336" Type="http://schemas.openxmlformats.org/officeDocument/2006/relationships/hyperlink" Target="https://www.linkedin.com/pub/cecilia-panozzo/0/224/7bb" TargetMode="External"/><Relationship Id="rId337" Type="http://schemas.openxmlformats.org/officeDocument/2006/relationships/hyperlink" Target="http://elemental.com/" TargetMode="External"/><Relationship Id="rId338" Type="http://schemas.openxmlformats.org/officeDocument/2006/relationships/hyperlink" Target="https://www.linkedin.com/pub/keith-wymbs/7/480/474" TargetMode="External"/><Relationship Id="rId339" Type="http://schemas.openxmlformats.org/officeDocument/2006/relationships/hyperlink" Target="http://urjanet.com/" TargetMode="External"/><Relationship Id="rId1270" Type="http://schemas.openxmlformats.org/officeDocument/2006/relationships/hyperlink" Target="http://okta.com/" TargetMode="External"/><Relationship Id="rId1271" Type="http://schemas.openxmlformats.org/officeDocument/2006/relationships/hyperlink" Target="https://www.linkedin.com/pub/ryan-carlson/0/86b/1a2" TargetMode="External"/><Relationship Id="rId2700" Type="http://schemas.openxmlformats.org/officeDocument/2006/relationships/hyperlink" Target="http://pinterest.com/" TargetMode="External"/><Relationship Id="rId2701" Type="http://schemas.openxmlformats.org/officeDocument/2006/relationships/hyperlink" Target="https://www.linkedin.com/pub/sarah-hoople-shere/3/241/87a" TargetMode="External"/><Relationship Id="rId2702" Type="http://schemas.openxmlformats.org/officeDocument/2006/relationships/hyperlink" Target="http://medeanalytics.com/" TargetMode="External"/><Relationship Id="rId2703" Type="http://schemas.openxmlformats.org/officeDocument/2006/relationships/hyperlink" Target="https://www.linkedin.com/pub/greg-krantz/1/642/380" TargetMode="External"/><Relationship Id="rId2704" Type="http://schemas.openxmlformats.org/officeDocument/2006/relationships/hyperlink" Target="http://extrahop.com/" TargetMode="External"/><Relationship Id="rId2705" Type="http://schemas.openxmlformats.org/officeDocument/2006/relationships/hyperlink" Target="https://www.linkedin.com/pub/isaac-e-roybal/0/432/179" TargetMode="External"/><Relationship Id="rId2706" Type="http://schemas.openxmlformats.org/officeDocument/2006/relationships/hyperlink" Target="http://motionpoint.com/" TargetMode="External"/><Relationship Id="rId2707" Type="http://schemas.openxmlformats.org/officeDocument/2006/relationships/hyperlink" Target="https://www.linkedin.com/pub/galin-kozarov/7/306/154" TargetMode="External"/><Relationship Id="rId2708" Type="http://schemas.openxmlformats.org/officeDocument/2006/relationships/hyperlink" Target="http://slack.com/" TargetMode="External"/><Relationship Id="rId2709" Type="http://schemas.openxmlformats.org/officeDocument/2006/relationships/hyperlink" Target="https://www.linkedin.com/pub/sheela-subramanian/3/559/29b" TargetMode="External"/><Relationship Id="rId1272" Type="http://schemas.openxmlformats.org/officeDocument/2006/relationships/hyperlink" Target="http://hortonworks.com/" TargetMode="External"/><Relationship Id="rId1273" Type="http://schemas.openxmlformats.org/officeDocument/2006/relationships/hyperlink" Target="https://www.linkedin.com/pub/alan-fudge/0/281/a49" TargetMode="External"/><Relationship Id="rId1274" Type="http://schemas.openxmlformats.org/officeDocument/2006/relationships/hyperlink" Target="http://silabs.com/" TargetMode="External"/><Relationship Id="rId1275" Type="http://schemas.openxmlformats.org/officeDocument/2006/relationships/hyperlink" Target="https://www.linkedin.com/pub/michele-grieshaber/8/ba5/79" TargetMode="External"/><Relationship Id="rId1276" Type="http://schemas.openxmlformats.org/officeDocument/2006/relationships/hyperlink" Target="http://okta.com/" TargetMode="External"/><Relationship Id="rId1277" Type="http://schemas.openxmlformats.org/officeDocument/2006/relationships/hyperlink" Target="https://www.linkedin.com/pub/adam-aarons/0/111/438" TargetMode="External"/><Relationship Id="rId1278" Type="http://schemas.openxmlformats.org/officeDocument/2006/relationships/hyperlink" Target="http://thinkwgroup.com/" TargetMode="External"/><Relationship Id="rId1279" Type="http://schemas.openxmlformats.org/officeDocument/2006/relationships/hyperlink" Target="https://www.linkedin.com/pub/domenic-colasante/a/b43/717" TargetMode="External"/><Relationship Id="rId880" Type="http://schemas.openxmlformats.org/officeDocument/2006/relationships/hyperlink" Target="http://shiftgig.com/" TargetMode="External"/><Relationship Id="rId881" Type="http://schemas.openxmlformats.org/officeDocument/2006/relationships/hyperlink" Target="https://www.linkedin.com/pub/jill-erickson/0/611/78b" TargetMode="External"/><Relationship Id="rId882" Type="http://schemas.openxmlformats.org/officeDocument/2006/relationships/hyperlink" Target="http://resilientsystems.com/" TargetMode="External"/><Relationship Id="rId883" Type="http://schemas.openxmlformats.org/officeDocument/2006/relationships/hyperlink" Target="https://www.linkedin.com/pub/maria-battaglia-mcaleenan/0/79/3ab" TargetMode="External"/><Relationship Id="rId884" Type="http://schemas.openxmlformats.org/officeDocument/2006/relationships/hyperlink" Target="http://telit.com/" TargetMode="External"/><Relationship Id="rId885" Type="http://schemas.openxmlformats.org/officeDocument/2006/relationships/hyperlink" Target="https://www.linkedin.com/pub/shawn-reynolds/7/485/18a" TargetMode="External"/><Relationship Id="rId886" Type="http://schemas.openxmlformats.org/officeDocument/2006/relationships/hyperlink" Target="http://socrata.com/" TargetMode="External"/><Relationship Id="rId887" Type="http://schemas.openxmlformats.org/officeDocument/2006/relationships/hyperlink" Target="https://www.linkedin.com/pub/safouen-saf-rabah/0/144/97b" TargetMode="External"/><Relationship Id="rId888" Type="http://schemas.openxmlformats.org/officeDocument/2006/relationships/hyperlink" Target="http://open-xchange.com/" TargetMode="External"/><Relationship Id="rId889" Type="http://schemas.openxmlformats.org/officeDocument/2006/relationships/hyperlink" Target="https://www.linkedin.com/pub/maurice-hofmann/12/3b3/163" TargetMode="External"/><Relationship Id="rId340" Type="http://schemas.openxmlformats.org/officeDocument/2006/relationships/hyperlink" Target="https://www.linkedin.com/pub/sarah-arvin/0/7/b85" TargetMode="External"/><Relationship Id="rId341" Type="http://schemas.openxmlformats.org/officeDocument/2006/relationships/hyperlink" Target="http://hotschedules.com/" TargetMode="External"/><Relationship Id="rId342" Type="http://schemas.openxmlformats.org/officeDocument/2006/relationships/hyperlink" Target="https://www.linkedin.com/pub/neville-letzerich/1/19a/574" TargetMode="External"/><Relationship Id="rId343" Type="http://schemas.openxmlformats.org/officeDocument/2006/relationships/hyperlink" Target="http://hotschedules.com/" TargetMode="External"/><Relationship Id="rId344" Type="http://schemas.openxmlformats.org/officeDocument/2006/relationships/hyperlink" Target="https://www.linkedin.com/pub/ted-kondis/6/a81/698" TargetMode="External"/><Relationship Id="rId345" Type="http://schemas.openxmlformats.org/officeDocument/2006/relationships/hyperlink" Target="http://growthaccelerationpartners.com/" TargetMode="External"/><Relationship Id="rId346" Type="http://schemas.openxmlformats.org/officeDocument/2006/relationships/hyperlink" Target="https://www.linkedin.com/pub/darryl-worsham/0/72/45" TargetMode="External"/><Relationship Id="rId347" Type="http://schemas.openxmlformats.org/officeDocument/2006/relationships/hyperlink" Target="http://auth0.com/" TargetMode="External"/><Relationship Id="rId348" Type="http://schemas.openxmlformats.org/officeDocument/2006/relationships/hyperlink" Target="https://www.linkedin.com/pub/dave-wilner/2/a7/a5" TargetMode="External"/><Relationship Id="rId349" Type="http://schemas.openxmlformats.org/officeDocument/2006/relationships/hyperlink" Target="http://digicert.com/" TargetMode="External"/><Relationship Id="rId1280" Type="http://schemas.openxmlformats.org/officeDocument/2006/relationships/hyperlink" Target="http://realmatch.com/" TargetMode="External"/><Relationship Id="rId1281" Type="http://schemas.openxmlformats.org/officeDocument/2006/relationships/hyperlink" Target="https://www.linkedin.com/pub/chris-atkins/1/516/537" TargetMode="External"/><Relationship Id="rId2710" Type="http://schemas.openxmlformats.org/officeDocument/2006/relationships/hyperlink" Target="http://cloudflare.com/" TargetMode="External"/><Relationship Id="rId2711" Type="http://schemas.openxmlformats.org/officeDocument/2006/relationships/hyperlink" Target="https://www.linkedin.com/pub/christian-paulus/0/8/626" TargetMode="External"/><Relationship Id="rId2712" Type="http://schemas.openxmlformats.org/officeDocument/2006/relationships/hyperlink" Target="http://blend.com/" TargetMode="External"/><Relationship Id="rId2713" Type="http://schemas.openxmlformats.org/officeDocument/2006/relationships/hyperlink" Target="https://www.linkedin.com/pub/brett-van-buskirk/15/902/24a" TargetMode="External"/><Relationship Id="rId2714" Type="http://schemas.openxmlformats.org/officeDocument/2006/relationships/hyperlink" Target="http://yume.com/" TargetMode="External"/><Relationship Id="rId2715" Type="http://schemas.openxmlformats.org/officeDocument/2006/relationships/hyperlink" Target="https://www.linkedin.com/pub/matthew-shevach/0/920/ba7" TargetMode="External"/><Relationship Id="rId2716" Type="http://schemas.openxmlformats.org/officeDocument/2006/relationships/hyperlink" Target="http://liveramp.com/" TargetMode="External"/><Relationship Id="rId2717" Type="http://schemas.openxmlformats.org/officeDocument/2006/relationships/hyperlink" Target="https://www.linkedin.com/pub/art-prateepvanich/0/b4b/864" TargetMode="External"/><Relationship Id="rId2718" Type="http://schemas.openxmlformats.org/officeDocument/2006/relationships/hyperlink" Target="http://odoo.com/" TargetMode="External"/><Relationship Id="rId2719" Type="http://schemas.openxmlformats.org/officeDocument/2006/relationships/hyperlink" Target="https://www.linkedin.com/pub/todd-farnham/3b/591/774" TargetMode="External"/><Relationship Id="rId1282" Type="http://schemas.openxmlformats.org/officeDocument/2006/relationships/hyperlink" Target="http://coverwallet.com/" TargetMode="External"/><Relationship Id="rId1283" Type="http://schemas.openxmlformats.org/officeDocument/2006/relationships/hyperlink" Target="https://www.linkedin.com/pub/pedro-sanudo/0/535/bb" TargetMode="External"/><Relationship Id="rId1284" Type="http://schemas.openxmlformats.org/officeDocument/2006/relationships/hyperlink" Target="http://tradesy.com/" TargetMode="External"/><Relationship Id="rId1285" Type="http://schemas.openxmlformats.org/officeDocument/2006/relationships/hyperlink" Target="https://www.linkedin.com/pub/kamini-rangappan-lane/2/306/928" TargetMode="External"/><Relationship Id="rId1286" Type="http://schemas.openxmlformats.org/officeDocument/2006/relationships/hyperlink" Target="http://eoriginal.com/" TargetMode="External"/><Relationship Id="rId1287" Type="http://schemas.openxmlformats.org/officeDocument/2006/relationships/hyperlink" Target="https://www.linkedin.com/pub/michele-b-weber/0/1a4/a87" TargetMode="External"/><Relationship Id="rId1288" Type="http://schemas.openxmlformats.org/officeDocument/2006/relationships/hyperlink" Target="http://eventtracker.com/" TargetMode="External"/><Relationship Id="rId1289" Type="http://schemas.openxmlformats.org/officeDocument/2006/relationships/hyperlink" Target="https://www.linkedin.com/pub/mark-bartig/1/834/1" TargetMode="External"/><Relationship Id="rId890" Type="http://schemas.openxmlformats.org/officeDocument/2006/relationships/hyperlink" Target="http://bigswitch.com/" TargetMode="External"/><Relationship Id="rId891" Type="http://schemas.openxmlformats.org/officeDocument/2006/relationships/hyperlink" Target="https://www.linkedin.com/pub/gregg-holzrichter/0/85/711" TargetMode="External"/><Relationship Id="rId892" Type="http://schemas.openxmlformats.org/officeDocument/2006/relationships/hyperlink" Target="http://legalzoom.com/" TargetMode="External"/><Relationship Id="rId893" Type="http://schemas.openxmlformats.org/officeDocument/2006/relationships/hyperlink" Target="http://www.linkedin.com/sales/profile/27549,KDt2,NAME_SEARCH" TargetMode="External"/><Relationship Id="rId894" Type="http://schemas.openxmlformats.org/officeDocument/2006/relationships/hyperlink" Target="http://bit.ly/" TargetMode="External"/><Relationship Id="rId895" Type="http://schemas.openxmlformats.org/officeDocument/2006/relationships/hyperlink" Target="https://www.linkedin.com/pub/dan-rosenberg/0/53/368" TargetMode="External"/><Relationship Id="rId896" Type="http://schemas.openxmlformats.org/officeDocument/2006/relationships/hyperlink" Target="http://mediaocean.com/" TargetMode="External"/><Relationship Id="rId897" Type="http://schemas.openxmlformats.org/officeDocument/2006/relationships/hyperlink" Target="https://www.linkedin.com/pub/ramsey-mcgrory/0/558/aa5" TargetMode="External"/><Relationship Id="rId898" Type="http://schemas.openxmlformats.org/officeDocument/2006/relationships/hyperlink" Target="http://insightly.com/" TargetMode="External"/><Relationship Id="rId899" Type="http://schemas.openxmlformats.org/officeDocument/2006/relationships/hyperlink" Target="https://www.linkedin.com/pub/tony-kavanagh/0/230/aa2" TargetMode="External"/><Relationship Id="rId350" Type="http://schemas.openxmlformats.org/officeDocument/2006/relationships/hyperlink" Target="https://www.linkedin.com/pub/robert-hoblit/0/251/965" TargetMode="External"/><Relationship Id="rId351" Type="http://schemas.openxmlformats.org/officeDocument/2006/relationships/hyperlink" Target="http://softprocorp.com/" TargetMode="External"/><Relationship Id="rId352" Type="http://schemas.openxmlformats.org/officeDocument/2006/relationships/hyperlink" Target="https://www.linkedin.com/sales/profile/11999002,FnwK,NAME_SEARCH" TargetMode="External"/><Relationship Id="rId353" Type="http://schemas.openxmlformats.org/officeDocument/2006/relationships/hyperlink" Target="http://ingeniousmed.com/" TargetMode="External"/><Relationship Id="rId354" Type="http://schemas.openxmlformats.org/officeDocument/2006/relationships/hyperlink" Target="https://www.linkedin.com/pub/robin-hackney/0/252/196" TargetMode="External"/><Relationship Id="rId355" Type="http://schemas.openxmlformats.org/officeDocument/2006/relationships/hyperlink" Target="http://ingeniousmed.com/" TargetMode="External"/><Relationship Id="rId356" Type="http://schemas.openxmlformats.org/officeDocument/2006/relationships/hyperlink" Target="https://www.linkedin.com/pub/phil-spinelli/6/358/603" TargetMode="External"/><Relationship Id="rId357" Type="http://schemas.openxmlformats.org/officeDocument/2006/relationships/hyperlink" Target="http://spr.com/" TargetMode="External"/><Relationship Id="rId358" Type="http://schemas.openxmlformats.org/officeDocument/2006/relationships/hyperlink" Target="https://www.linkedin.com/pub/donald-karpiak/0/71a/a03" TargetMode="External"/><Relationship Id="rId359" Type="http://schemas.openxmlformats.org/officeDocument/2006/relationships/hyperlink" Target="http://optimizely.com/" TargetMode="External"/><Relationship Id="rId1290" Type="http://schemas.openxmlformats.org/officeDocument/2006/relationships/hyperlink" Target="http://newrelic.com/" TargetMode="External"/><Relationship Id="rId1291" Type="http://schemas.openxmlformats.org/officeDocument/2006/relationships/hyperlink" Target="https://www.linkedin.com/pub/robson-grieve/0/21b/6a" TargetMode="External"/><Relationship Id="rId2720" Type="http://schemas.openxmlformats.org/officeDocument/2006/relationships/hyperlink" Target="http://addepar.com/" TargetMode="External"/><Relationship Id="rId2721" Type="http://schemas.openxmlformats.org/officeDocument/2006/relationships/hyperlink" Target="https://www.linkedin.com/pub/susanna-conneen/3/523/a45" TargetMode="External"/><Relationship Id="rId2722" Type="http://schemas.openxmlformats.org/officeDocument/2006/relationships/hyperlink" Target="http://rssoftware.com/" TargetMode="External"/><Relationship Id="rId2723" Type="http://schemas.openxmlformats.org/officeDocument/2006/relationships/hyperlink" Target="https://www.linkedin.com/pub/raghav-jain/41/78/168" TargetMode="External"/><Relationship Id="rId2724" Type="http://schemas.openxmlformats.org/officeDocument/2006/relationships/hyperlink" Target="http://tumblr.com/" TargetMode="External"/><Relationship Id="rId2725" Type="http://schemas.openxmlformats.org/officeDocument/2006/relationships/hyperlink" Target="https://www.linkedin.com/pub/amanda-ferri/4/998/874" TargetMode="External"/><Relationship Id="rId2726" Type="http://schemas.openxmlformats.org/officeDocument/2006/relationships/hyperlink" Target="http://suse.com/" TargetMode="External"/><Relationship Id="rId2727" Type="http://schemas.openxmlformats.org/officeDocument/2006/relationships/hyperlink" Target="https://www.linkedin.com/pub/terri-schlosser/1/a80/6aa" TargetMode="External"/><Relationship Id="rId2728" Type="http://schemas.openxmlformats.org/officeDocument/2006/relationships/hyperlink" Target="http://cfainstitute.org/" TargetMode="External"/><Relationship Id="rId2729" Type="http://schemas.openxmlformats.org/officeDocument/2006/relationships/hyperlink" Target="https://www.linkedin.com/pub/kevin-huff/0/495/568" TargetMode="External"/><Relationship Id="rId1292" Type="http://schemas.openxmlformats.org/officeDocument/2006/relationships/hyperlink" Target="http://a2ia.com/" TargetMode="External"/><Relationship Id="rId1293" Type="http://schemas.openxmlformats.org/officeDocument/2006/relationships/hyperlink" Target="https://www.linkedin.com/pub/wendi-klein/2/b12/617" TargetMode="External"/><Relationship Id="rId1294" Type="http://schemas.openxmlformats.org/officeDocument/2006/relationships/hyperlink" Target="http://mindbodyonline.com/" TargetMode="External"/><Relationship Id="rId1295" Type="http://schemas.openxmlformats.org/officeDocument/2006/relationships/hyperlink" Target="https://www.linkedin.com/pub/joshua-todd/2/674/4b9" TargetMode="External"/><Relationship Id="rId1296" Type="http://schemas.openxmlformats.org/officeDocument/2006/relationships/hyperlink" Target="http://attivio.com/" TargetMode="External"/><Relationship Id="rId1297" Type="http://schemas.openxmlformats.org/officeDocument/2006/relationships/hyperlink" Target="https://www.linkedin.com/pub/allyson-barr/2/53b/43b" TargetMode="External"/><Relationship Id="rId1298" Type="http://schemas.openxmlformats.org/officeDocument/2006/relationships/hyperlink" Target="http://mediapro.com/" TargetMode="External"/><Relationship Id="rId1299" Type="http://schemas.openxmlformats.org/officeDocument/2006/relationships/hyperlink" Target="https://www.linkedin.com/pub/thom-robbins/6/848/788" TargetMode="External"/><Relationship Id="rId360" Type="http://schemas.openxmlformats.org/officeDocument/2006/relationships/hyperlink" Target="https://www.linkedin.com/pub/carl-tsukahara/0/584/200" TargetMode="External"/><Relationship Id="rId361" Type="http://schemas.openxmlformats.org/officeDocument/2006/relationships/hyperlink" Target="http://healthcaresource.com/" TargetMode="External"/><Relationship Id="rId362" Type="http://schemas.openxmlformats.org/officeDocument/2006/relationships/hyperlink" Target="https://www.linkedin.com/pub/david-wilkins/2/550/727" TargetMode="External"/><Relationship Id="rId363" Type="http://schemas.openxmlformats.org/officeDocument/2006/relationships/hyperlink" Target="http://peopleadmin.com/" TargetMode="External"/><Relationship Id="rId364" Type="http://schemas.openxmlformats.org/officeDocument/2006/relationships/hyperlink" Target="https://www.linkedin.com/pub/matt-keenan/0/26b/a51" TargetMode="External"/><Relationship Id="rId365" Type="http://schemas.openxmlformats.org/officeDocument/2006/relationships/hyperlink" Target="http://iteris.com/" TargetMode="External"/><Relationship Id="rId366" Type="http://schemas.openxmlformats.org/officeDocument/2006/relationships/hyperlink" Target="https://www.linkedin.com/pub/joe-boissy/0/641/116" TargetMode="External"/><Relationship Id="rId367" Type="http://schemas.openxmlformats.org/officeDocument/2006/relationships/hyperlink" Target="http://alfresco.com/" TargetMode="External"/><Relationship Id="rId368" Type="http://schemas.openxmlformats.org/officeDocument/2006/relationships/hyperlink" Target="https://www.linkedin.com/pub/bernadette-nixon/7/127/911" TargetMode="External"/><Relationship Id="rId369" Type="http://schemas.openxmlformats.org/officeDocument/2006/relationships/hyperlink" Target="http://surescripts.com/" TargetMode="External"/><Relationship Id="rId2730" Type="http://schemas.openxmlformats.org/officeDocument/2006/relationships/hyperlink" Target="http://altium.com/" TargetMode="External"/><Relationship Id="rId2731" Type="http://schemas.openxmlformats.org/officeDocument/2006/relationships/hyperlink" Target="https://www.linkedin.com/pub/sergey-olkhovsky/2a/819/515" TargetMode="External"/><Relationship Id="rId2732" Type="http://schemas.openxmlformats.org/officeDocument/2006/relationships/hyperlink" Target="http://1010data.com/" TargetMode="External"/><Relationship Id="rId2733" Type="http://schemas.openxmlformats.org/officeDocument/2006/relationships/hyperlink" Target="https://www.linkedin.com/pub/sylvia-winker-cruz-mba-mrktg-sales-ops/6/254/924" TargetMode="External"/><Relationship Id="rId2734" Type="http://schemas.openxmlformats.org/officeDocument/2006/relationships/hyperlink" Target="http://mademovement.com/" TargetMode="External"/><Relationship Id="rId2735" Type="http://schemas.openxmlformats.org/officeDocument/2006/relationships/hyperlink" Target="https://www.linkedin.com/pub/scott-prindle/0/7b9/502" TargetMode="External"/><Relationship Id="rId2736" Type="http://schemas.openxmlformats.org/officeDocument/2006/relationships/hyperlink" Target="http://verizonwireless.com/" TargetMode="External"/><Relationship Id="rId2737" Type="http://schemas.openxmlformats.org/officeDocument/2006/relationships/hyperlink" Target="https://www.linkedin.com/pub/noah-christensen-mba/35/896/379" TargetMode="External"/><Relationship Id="rId2738" Type="http://schemas.openxmlformats.org/officeDocument/2006/relationships/hyperlink" Target="http://permira.com/" TargetMode="External"/><Relationship Id="rId2739" Type="http://schemas.openxmlformats.org/officeDocument/2006/relationships/hyperlink" Target="https://www.linkedin.com/pub/gautam-goswami/1/933/32a" TargetMode="External"/><Relationship Id="rId370" Type="http://schemas.openxmlformats.org/officeDocument/2006/relationships/hyperlink" Target="https://www.linkedin.com/pub/melanie-marcus/9/339/993" TargetMode="External"/><Relationship Id="rId371" Type="http://schemas.openxmlformats.org/officeDocument/2006/relationships/hyperlink" Target="http://diligent.com/" TargetMode="External"/><Relationship Id="rId372" Type="http://schemas.openxmlformats.org/officeDocument/2006/relationships/hyperlink" Target="https://www.linkedin.com/pub/amanda-carty/2/a12/840" TargetMode="External"/><Relationship Id="rId373" Type="http://schemas.openxmlformats.org/officeDocument/2006/relationships/hyperlink" Target="http://diligent.com/" TargetMode="External"/><Relationship Id="rId374" Type="http://schemas.openxmlformats.org/officeDocument/2006/relationships/hyperlink" Target="https://www.linkedin.com/pub/jeff-hilk/0/380/286" TargetMode="External"/><Relationship Id="rId375" Type="http://schemas.openxmlformats.org/officeDocument/2006/relationships/hyperlink" Target="http://modmed.com/" TargetMode="External"/><Relationship Id="rId376" Type="http://schemas.openxmlformats.org/officeDocument/2006/relationships/hyperlink" Target="https://www.linkedin.com/pub/rick-von-pusch/11/88a/170" TargetMode="External"/><Relationship Id="rId377" Type="http://schemas.openxmlformats.org/officeDocument/2006/relationships/hyperlink" Target="http://virginpulse.com/" TargetMode="External"/><Relationship Id="rId378" Type="http://schemas.openxmlformats.org/officeDocument/2006/relationships/hyperlink" Target="http://www.linkedin.com/sales/profile/965176,QBMc,NAME_SEARCH" TargetMode="External"/><Relationship Id="rId379" Type="http://schemas.openxmlformats.org/officeDocument/2006/relationships/hyperlink" Target="http://spiraledge.com/" TargetMode="External"/><Relationship Id="rId2740" Type="http://schemas.openxmlformats.org/officeDocument/2006/relationships/hyperlink" Target="http://extrahop.com/" TargetMode="External"/><Relationship Id="rId2741" Type="http://schemas.openxmlformats.org/officeDocument/2006/relationships/hyperlink" Target="https://www.linkedin.com/pub/bill-glenn/0/876/12a" TargetMode="External"/><Relationship Id="rId2742" Type="http://schemas.openxmlformats.org/officeDocument/2006/relationships/hyperlink" Target="http://wwwilliams.com/" TargetMode="External"/><Relationship Id="rId2743" Type="http://schemas.openxmlformats.org/officeDocument/2006/relationships/hyperlink" Target="https://www.linkedin.com/pub/david-blum/23/a4a/230" TargetMode="External"/><Relationship Id="rId2744" Type="http://schemas.openxmlformats.org/officeDocument/2006/relationships/hyperlink" Target="http://yotpo.com/" TargetMode="External"/><Relationship Id="rId2745" Type="http://schemas.openxmlformats.org/officeDocument/2006/relationships/hyperlink" Target="https://www.linkedin.com/pub/ran-oelgiesser/0/736/54b" TargetMode="External"/><Relationship Id="rId2746" Type="http://schemas.openxmlformats.org/officeDocument/2006/relationships/hyperlink" Target="http://reyrey.com/" TargetMode="External"/><Relationship Id="rId2747" Type="http://schemas.openxmlformats.org/officeDocument/2006/relationships/hyperlink" Target="https://www.linkedin.com/pub/jordan-collins/112/768/5b6" TargetMode="External"/><Relationship Id="rId2748" Type="http://schemas.openxmlformats.org/officeDocument/2006/relationships/hyperlink" Target="http://hpe.com/" TargetMode="External"/><Relationship Id="rId2749" Type="http://schemas.openxmlformats.org/officeDocument/2006/relationships/hyperlink" Target="https://www.linkedin.com/pub/miriam-kutcher/0/b42/9b7" TargetMode="External"/><Relationship Id="rId2200" Type="http://schemas.openxmlformats.org/officeDocument/2006/relationships/hyperlink" Target="https://www.linkedin.com/pub/victor-thu/0/466/402" TargetMode="External"/><Relationship Id="rId2201" Type="http://schemas.openxmlformats.org/officeDocument/2006/relationships/hyperlink" Target="http://synertrade.com/" TargetMode="External"/><Relationship Id="rId2202" Type="http://schemas.openxmlformats.org/officeDocument/2006/relationships/hyperlink" Target="https://www.linkedin.com/pub/brenton-walton/11/18a/95" TargetMode="External"/><Relationship Id="rId2203" Type="http://schemas.openxmlformats.org/officeDocument/2006/relationships/hyperlink" Target="http://whitehatsec.com/" TargetMode="External"/><Relationship Id="rId2204" Type="http://schemas.openxmlformats.org/officeDocument/2006/relationships/hyperlink" Target="https://www.linkedin.com/pub/jessica-marie/1/b64/261" TargetMode="External"/><Relationship Id="rId2205" Type="http://schemas.openxmlformats.org/officeDocument/2006/relationships/hyperlink" Target="http://shutterstock.com/" TargetMode="External"/><Relationship Id="rId2206" Type="http://schemas.openxmlformats.org/officeDocument/2006/relationships/hyperlink" Target="https://www.linkedin.com/pub/jason-katz/0/3ab/a30" TargetMode="External"/><Relationship Id="rId2207" Type="http://schemas.openxmlformats.org/officeDocument/2006/relationships/hyperlink" Target="http://clearsale.com.br/" TargetMode="External"/><Relationship Id="rId2208" Type="http://schemas.openxmlformats.org/officeDocument/2006/relationships/hyperlink" Target="https://www.linkedin.com/pub/sarah-elizabeth-zilenovski/10/265/57" TargetMode="External"/><Relationship Id="rId2209" Type="http://schemas.openxmlformats.org/officeDocument/2006/relationships/hyperlink" Target="http://actiance.com/" TargetMode="External"/><Relationship Id="rId1500" Type="http://schemas.openxmlformats.org/officeDocument/2006/relationships/hyperlink" Target="http://ibsplc.com/" TargetMode="External"/><Relationship Id="rId1501" Type="http://schemas.openxmlformats.org/officeDocument/2006/relationships/hyperlink" Target="https://www.linkedin.com/pub/bratati-ghosh/0/687/526" TargetMode="External"/><Relationship Id="rId1502" Type="http://schemas.openxmlformats.org/officeDocument/2006/relationships/hyperlink" Target="http://riverbed.com/" TargetMode="External"/><Relationship Id="rId1503" Type="http://schemas.openxmlformats.org/officeDocument/2006/relationships/hyperlink" Target="https://www.linkedin.com/pub/subbu-iyer/0/130/a66" TargetMode="External"/><Relationship Id="rId1504" Type="http://schemas.openxmlformats.org/officeDocument/2006/relationships/hyperlink" Target="http://veeam.com/" TargetMode="External"/><Relationship Id="rId1505" Type="http://schemas.openxmlformats.org/officeDocument/2006/relationships/hyperlink" Target="https://www.linkedin.com/pub/kate-hutchison/25/154/438" TargetMode="External"/><Relationship Id="rId1506" Type="http://schemas.openxmlformats.org/officeDocument/2006/relationships/hyperlink" Target="http://generalassemb.ly/" TargetMode="External"/><Relationship Id="rId1507" Type="http://schemas.openxmlformats.org/officeDocument/2006/relationships/hyperlink" Target="https://www.linkedin.com/pub/edward-nevraumont/0/1a0/122" TargetMode="External"/><Relationship Id="rId1508" Type="http://schemas.openxmlformats.org/officeDocument/2006/relationships/hyperlink" Target="http://ellucian.com/" TargetMode="External"/><Relationship Id="rId1509" Type="http://schemas.openxmlformats.org/officeDocument/2006/relationships/hyperlink" Target="https://www.linkedin.com/pub/jackie-yeaney/0/142/483" TargetMode="External"/><Relationship Id="rId380" Type="http://schemas.openxmlformats.org/officeDocument/2006/relationships/hyperlink" Target="https://www.linkedin.com/pub/alexander-sienkiewicz/0/580/38" TargetMode="External"/><Relationship Id="rId381" Type="http://schemas.openxmlformats.org/officeDocument/2006/relationships/hyperlink" Target="http://lookingglasscyber.com/" TargetMode="External"/><Relationship Id="rId382" Type="http://schemas.openxmlformats.org/officeDocument/2006/relationships/hyperlink" Target="https://www.linkedin.com/pub/joy-nemitz/0/844/a16" TargetMode="External"/><Relationship Id="rId383" Type="http://schemas.openxmlformats.org/officeDocument/2006/relationships/hyperlink" Target="http://lookingglasscyber.com/" TargetMode="External"/><Relationship Id="rId384" Type="http://schemas.openxmlformats.org/officeDocument/2006/relationships/hyperlink" Target="https://www.linkedin.com/pub/pete-agresta/0/185/65b" TargetMode="External"/><Relationship Id="rId385" Type="http://schemas.openxmlformats.org/officeDocument/2006/relationships/hyperlink" Target="http://percolate.com/" TargetMode="External"/><Relationship Id="rId386" Type="http://schemas.openxmlformats.org/officeDocument/2006/relationships/hyperlink" Target="https://www.linkedin.com/pub/scott-jones/0/345/2a0" TargetMode="External"/><Relationship Id="rId387" Type="http://schemas.openxmlformats.org/officeDocument/2006/relationships/hyperlink" Target="http://nexient.com/" TargetMode="External"/><Relationship Id="rId388" Type="http://schemas.openxmlformats.org/officeDocument/2006/relationships/hyperlink" Target="https://www.linkedin.com/pub/cristin-balog/0/24/1a5" TargetMode="External"/><Relationship Id="rId389" Type="http://schemas.openxmlformats.org/officeDocument/2006/relationships/hyperlink" Target="http://seismic.com/" TargetMode="External"/><Relationship Id="rId2750" Type="http://schemas.openxmlformats.org/officeDocument/2006/relationships/hyperlink" Target="http://prismamedia.com/" TargetMode="External"/><Relationship Id="rId2751" Type="http://schemas.openxmlformats.org/officeDocument/2006/relationships/hyperlink" Target="https://www.linkedin.com/pub/david-berrebi/0/292/763" TargetMode="External"/><Relationship Id="rId2752" Type="http://schemas.openxmlformats.org/officeDocument/2006/relationships/hyperlink" Target="http://digitalocean.com/" TargetMode="External"/><Relationship Id="rId2753" Type="http://schemas.openxmlformats.org/officeDocument/2006/relationships/hyperlink" Target="https://www.linkedin.com/pub/jason-a-lane/1/19b/930" TargetMode="External"/><Relationship Id="rId2754" Type="http://schemas.openxmlformats.org/officeDocument/2006/relationships/hyperlink" Target="http://atriark.com/" TargetMode="External"/><Relationship Id="rId2755" Type="http://schemas.openxmlformats.org/officeDocument/2006/relationships/hyperlink" Target="https://www.linkedin.com/pub/daniel-larsson/b4/865/8a7" TargetMode="External"/><Relationship Id="rId2756" Type="http://schemas.openxmlformats.org/officeDocument/2006/relationships/hyperlink" Target="http://deloittedigital.com/" TargetMode="External"/><Relationship Id="rId2757" Type="http://schemas.openxmlformats.org/officeDocument/2006/relationships/hyperlink" Target="https://www.linkedin.com/pub/shyvee-xinyu-shi/23/6a2/1b2" TargetMode="External"/><Relationship Id="rId2758" Type="http://schemas.openxmlformats.org/officeDocument/2006/relationships/hyperlink" Target="http://neoris.com/" TargetMode="External"/><Relationship Id="rId2759" Type="http://schemas.openxmlformats.org/officeDocument/2006/relationships/hyperlink" Target="https://www.linkedin.com/pub/marcelo-costa/0/104/19" TargetMode="External"/><Relationship Id="rId2210" Type="http://schemas.openxmlformats.org/officeDocument/2006/relationships/hyperlink" Target="https://www.linkedin.com/pub/lisa-bergamo/1/a83/9a8" TargetMode="External"/><Relationship Id="rId2211" Type="http://schemas.openxmlformats.org/officeDocument/2006/relationships/hyperlink" Target="http://datameer.com/" TargetMode="External"/><Relationship Id="rId2212" Type="http://schemas.openxmlformats.org/officeDocument/2006/relationships/hyperlink" Target="https://www.linkedin.com/pub/andrew-muff/0/127/86" TargetMode="External"/><Relationship Id="rId2213" Type="http://schemas.openxmlformats.org/officeDocument/2006/relationships/hyperlink" Target="http://orolia.com/" TargetMode="External"/><Relationship Id="rId2214" Type="http://schemas.openxmlformats.org/officeDocument/2006/relationships/hyperlink" Target="https://www.linkedin.com/pub/sheri-ascencio/2/8b3/553" TargetMode="External"/><Relationship Id="rId2215" Type="http://schemas.openxmlformats.org/officeDocument/2006/relationships/hyperlink" Target="http://pinch-hitmarketing.com/" TargetMode="External"/><Relationship Id="rId2216" Type="http://schemas.openxmlformats.org/officeDocument/2006/relationships/hyperlink" Target="https://www.linkedin.com/pub/bob-little/0/a46/812" TargetMode="External"/><Relationship Id="rId2217" Type="http://schemas.openxmlformats.org/officeDocument/2006/relationships/hyperlink" Target="http://realnetworks.com/" TargetMode="External"/><Relationship Id="rId2218" Type="http://schemas.openxmlformats.org/officeDocument/2006/relationships/hyperlink" Target="https://www.linkedin.com/pub/dave-sampson/6/547/757" TargetMode="External"/><Relationship Id="rId2219" Type="http://schemas.openxmlformats.org/officeDocument/2006/relationships/hyperlink" Target="http://magento.com/" TargetMode="External"/><Relationship Id="rId1510" Type="http://schemas.openxmlformats.org/officeDocument/2006/relationships/hyperlink" Target="http://silentcircle.com/" TargetMode="External"/><Relationship Id="rId1511" Type="http://schemas.openxmlformats.org/officeDocument/2006/relationships/hyperlink" Target="https://www.linkedin.com/pub/joshua-konowe/0/99a/277" TargetMode="External"/><Relationship Id="rId1512" Type="http://schemas.openxmlformats.org/officeDocument/2006/relationships/hyperlink" Target="http://gifttree.com/" TargetMode="External"/><Relationship Id="rId1513" Type="http://schemas.openxmlformats.org/officeDocument/2006/relationships/hyperlink" Target="https://www.linkedin.com/pub/jason-marshall/0/431/41a" TargetMode="External"/><Relationship Id="rId1514" Type="http://schemas.openxmlformats.org/officeDocument/2006/relationships/hyperlink" Target="http://seerene.com/" TargetMode="External"/><Relationship Id="rId1515" Type="http://schemas.openxmlformats.org/officeDocument/2006/relationships/hyperlink" Target="https://www.linkedin.com/pub/jamie-grenney/0/b11/a31" TargetMode="External"/><Relationship Id="rId1516" Type="http://schemas.openxmlformats.org/officeDocument/2006/relationships/hyperlink" Target="http://parsable.com/" TargetMode="External"/><Relationship Id="rId1517" Type="http://schemas.openxmlformats.org/officeDocument/2006/relationships/hyperlink" Target="https://www.linkedin.com/pub/ken-pulverman/0/116/531" TargetMode="External"/><Relationship Id="rId1518" Type="http://schemas.openxmlformats.org/officeDocument/2006/relationships/hyperlink" Target="http://appearhere.co.uk/" TargetMode="External"/><Relationship Id="rId1519" Type="http://schemas.openxmlformats.org/officeDocument/2006/relationships/hyperlink" Target="https://www.linkedin.com/pub/elizabeth-trongone-layne/3/b74/485" TargetMode="External"/><Relationship Id="rId390" Type="http://schemas.openxmlformats.org/officeDocument/2006/relationships/hyperlink" Target="https://www.linkedin.com/pub/john-raguin/2/870/108" TargetMode="External"/><Relationship Id="rId391" Type="http://schemas.openxmlformats.org/officeDocument/2006/relationships/hyperlink" Target="http://determine.com/" TargetMode="External"/><Relationship Id="rId392" Type="http://schemas.openxmlformats.org/officeDocument/2006/relationships/hyperlink" Target="https://www.linkedin.com/pub/steve-potts/0/2aa/5b8" TargetMode="External"/><Relationship Id="rId393" Type="http://schemas.openxmlformats.org/officeDocument/2006/relationships/hyperlink" Target="http://wrike.com/" TargetMode="External"/><Relationship Id="rId394" Type="http://schemas.openxmlformats.org/officeDocument/2006/relationships/hyperlink" Target="https://www.linkedin.com/pub/frazier-miller/0/2b/315" TargetMode="External"/><Relationship Id="rId395" Type="http://schemas.openxmlformats.org/officeDocument/2006/relationships/hyperlink" Target="http://wrike.com/" TargetMode="External"/><Relationship Id="rId396" Type="http://schemas.openxmlformats.org/officeDocument/2006/relationships/hyperlink" Target="https://www.linkedin.com/pub/frazier-miller/0/2b/315" TargetMode="External"/><Relationship Id="rId397" Type="http://schemas.openxmlformats.org/officeDocument/2006/relationships/hyperlink" Target="http://diligent.com/" TargetMode="External"/><Relationship Id="rId398" Type="http://schemas.openxmlformats.org/officeDocument/2006/relationships/hyperlink" Target="https://www.linkedin.com/pub/amanda-carty/2/a12/840" TargetMode="External"/><Relationship Id="rId399" Type="http://schemas.openxmlformats.org/officeDocument/2006/relationships/hyperlink" Target="http://wrike.com/" TargetMode="External"/><Relationship Id="rId2760" Type="http://schemas.openxmlformats.org/officeDocument/2006/relationships/hyperlink" Target="http://inrhythm.com/" TargetMode="External"/><Relationship Id="rId2761" Type="http://schemas.openxmlformats.org/officeDocument/2006/relationships/hyperlink" Target="https://www.linkedin.com/pub/barry-j-pruss/11/ba4/956" TargetMode="External"/><Relationship Id="rId2762" Type="http://schemas.openxmlformats.org/officeDocument/2006/relationships/hyperlink" Target="http://mesfire.com/" TargetMode="External"/><Relationship Id="rId2763" Type="http://schemas.openxmlformats.org/officeDocument/2006/relationships/hyperlink" Target="https://www.linkedin.com/pub/shridhar-shah/2/5b8/9a7" TargetMode="External"/><Relationship Id="rId2764" Type="http://schemas.openxmlformats.org/officeDocument/2006/relationships/hyperlink" Target="http://universityofcalifornia.edu/" TargetMode="External"/><Relationship Id="rId2765" Type="http://schemas.openxmlformats.org/officeDocument/2006/relationships/hyperlink" Target="https://www.linkedin.com/pub/paul-m-montoya/1/691/42" TargetMode="External"/><Relationship Id="rId2766" Type="http://schemas.openxmlformats.org/officeDocument/2006/relationships/hyperlink" Target="http://visitorlando.com/" TargetMode="External"/><Relationship Id="rId2767" Type="http://schemas.openxmlformats.org/officeDocument/2006/relationships/hyperlink" Target="https://www.linkedin.com/pub/jeff-braswell/20/993/793" TargetMode="External"/><Relationship Id="rId2768" Type="http://schemas.openxmlformats.org/officeDocument/2006/relationships/hyperlink" Target="http://boyden.com/" TargetMode="External"/><Relationship Id="rId2769" Type="http://schemas.openxmlformats.org/officeDocument/2006/relationships/hyperlink" Target="https://www.linkedin.com/pub/breck-armstrong/0/57a/94a" TargetMode="External"/><Relationship Id="rId2220" Type="http://schemas.openxmlformats.org/officeDocument/2006/relationships/hyperlink" Target="https://www.linkedin.com/pub/joy-daniels/2/688/bb2" TargetMode="External"/><Relationship Id="rId2221" Type="http://schemas.openxmlformats.org/officeDocument/2006/relationships/hyperlink" Target="http://eventbrite.com/" TargetMode="External"/><Relationship Id="rId2222" Type="http://schemas.openxmlformats.org/officeDocument/2006/relationships/hyperlink" Target="https://www.linkedin.com/pub/melissa-eccles/3/8b1/423" TargetMode="External"/><Relationship Id="rId2223" Type="http://schemas.openxmlformats.org/officeDocument/2006/relationships/hyperlink" Target="http://quantcast.com/" TargetMode="External"/><Relationship Id="rId2224" Type="http://schemas.openxmlformats.org/officeDocument/2006/relationships/hyperlink" Target="https://www.linkedin.com/pub/cathy-song-novelli/1/191/705" TargetMode="External"/><Relationship Id="rId2225" Type="http://schemas.openxmlformats.org/officeDocument/2006/relationships/hyperlink" Target="http://infostretch.com/" TargetMode="External"/><Relationship Id="rId2226" Type="http://schemas.openxmlformats.org/officeDocument/2006/relationships/hyperlink" Target="https://www.linkedin.com/pub/leila-modarres/0/994/5b5" TargetMode="External"/><Relationship Id="rId2227" Type="http://schemas.openxmlformats.org/officeDocument/2006/relationships/hyperlink" Target="http://jobvite.com/" TargetMode="External"/><Relationship Id="rId2228" Type="http://schemas.openxmlformats.org/officeDocument/2006/relationships/hyperlink" Target="https://www.linkedin.com/pub/nakul-goyal/0/b54/590" TargetMode="External"/><Relationship Id="rId2229" Type="http://schemas.openxmlformats.org/officeDocument/2006/relationships/hyperlink" Target="http://nuix.com/" TargetMode="External"/><Relationship Id="rId1520" Type="http://schemas.openxmlformats.org/officeDocument/2006/relationships/hyperlink" Target="http://generalassemb.ly/" TargetMode="External"/><Relationship Id="rId1521" Type="http://schemas.openxmlformats.org/officeDocument/2006/relationships/hyperlink" Target="https://www.linkedin.com/pub/edward-nevraumont/0/1a0/122" TargetMode="External"/><Relationship Id="rId1522" Type="http://schemas.openxmlformats.org/officeDocument/2006/relationships/hyperlink" Target="http://totango.com/" TargetMode="External"/><Relationship Id="rId1523" Type="http://schemas.openxmlformats.org/officeDocument/2006/relationships/hyperlink" Target="https://www.linkedin.com/pub/jill-rubin/3/788/3b6" TargetMode="External"/><Relationship Id="rId1524" Type="http://schemas.openxmlformats.org/officeDocument/2006/relationships/hyperlink" Target="http://tivo.com/" TargetMode="External"/><Relationship Id="rId1525" Type="http://schemas.openxmlformats.org/officeDocument/2006/relationships/hyperlink" Target="https://www.linkedin.com/pub/ted-schremp/11/83a/b73" TargetMode="External"/><Relationship Id="rId1526" Type="http://schemas.openxmlformats.org/officeDocument/2006/relationships/hyperlink" Target="http://fluke.com/" TargetMode="External"/><Relationship Id="rId1527" Type="http://schemas.openxmlformats.org/officeDocument/2006/relationships/hyperlink" Target="https://www.linkedin.com/pub/stijn-hendrikse/0/20a/9a3" TargetMode="External"/><Relationship Id="rId1528" Type="http://schemas.openxmlformats.org/officeDocument/2006/relationships/hyperlink" Target="http://pandora.com/" TargetMode="External"/><Relationship Id="rId1529" Type="http://schemas.openxmlformats.org/officeDocument/2006/relationships/hyperlink" Target="https://www.linkedin.com/pub/aim%C3%A9e-lapic/4/351/21b" TargetMode="External"/><Relationship Id="rId2770" Type="http://schemas.openxmlformats.org/officeDocument/2006/relationships/hyperlink" Target="http://pfizer.com/" TargetMode="External"/><Relationship Id="rId2771" Type="http://schemas.openxmlformats.org/officeDocument/2006/relationships/hyperlink" Target="https://www.linkedin.com/pub/daniel-spindler/0/67b/10" TargetMode="External"/><Relationship Id="rId2772" Type="http://schemas.openxmlformats.org/officeDocument/2006/relationships/hyperlink" Target="http://leicabiosystems.com/" TargetMode="External"/><Relationship Id="rId2773" Type="http://schemas.openxmlformats.org/officeDocument/2006/relationships/hyperlink" Target="https://www.linkedin.com/pub/colin-cronin/13/566/369" TargetMode="External"/><Relationship Id="rId2774" Type="http://schemas.openxmlformats.org/officeDocument/2006/relationships/hyperlink" Target="http://tsri.com/" TargetMode="External"/><Relationship Id="rId2775" Type="http://schemas.openxmlformats.org/officeDocument/2006/relationships/hyperlink" Target="https://www.linkedin.com/pub/ren%C3%A9-gonzalez-wagner/b/b69/398" TargetMode="External"/><Relationship Id="rId2776" Type="http://schemas.openxmlformats.org/officeDocument/2006/relationships/hyperlink" Target="http://amazon.com/" TargetMode="External"/><Relationship Id="rId2777" Type="http://schemas.openxmlformats.org/officeDocument/2006/relationships/hyperlink" Target="https://www.linkedin.com/pub/amanda-lee/21/403/451" TargetMode="External"/><Relationship Id="rId2778" Type="http://schemas.openxmlformats.org/officeDocument/2006/relationships/hyperlink" Target="http://siriusdecisions.com/" TargetMode="External"/><Relationship Id="rId2779" Type="http://schemas.openxmlformats.org/officeDocument/2006/relationships/hyperlink" Target="https://www.linkedin.com/pub/jennifer-ross/2/389/798" TargetMode="External"/><Relationship Id="rId2230" Type="http://schemas.openxmlformats.org/officeDocument/2006/relationships/hyperlink" Target="https://www.linkedin.com/pub/lisa-ragusa/9/a3a/a60" TargetMode="External"/><Relationship Id="rId2231" Type="http://schemas.openxmlformats.org/officeDocument/2006/relationships/hyperlink" Target="http://coursera.org/" TargetMode="External"/><Relationship Id="rId2232" Type="http://schemas.openxmlformats.org/officeDocument/2006/relationships/hyperlink" Target="https://www.linkedin.com/pub/andrew-freed/0/935/77a" TargetMode="External"/><Relationship Id="rId2233" Type="http://schemas.openxmlformats.org/officeDocument/2006/relationships/hyperlink" Target="http://inmobi.com/" TargetMode="External"/><Relationship Id="rId2234" Type="http://schemas.openxmlformats.org/officeDocument/2006/relationships/hyperlink" Target="https://www.linkedin.com/pub/irene-herranz/5/86b/833" TargetMode="External"/><Relationship Id="rId2235" Type="http://schemas.openxmlformats.org/officeDocument/2006/relationships/hyperlink" Target="http://smartsheet.com/" TargetMode="External"/><Relationship Id="rId2236" Type="http://schemas.openxmlformats.org/officeDocument/2006/relationships/hyperlink" Target="https://www.linkedin.com/pub/michelle-kimihira/0/114/70" TargetMode="External"/><Relationship Id="rId2237" Type="http://schemas.openxmlformats.org/officeDocument/2006/relationships/hyperlink" Target="http://quantcast.com/" TargetMode="External"/><Relationship Id="rId2238" Type="http://schemas.openxmlformats.org/officeDocument/2006/relationships/hyperlink" Target="https://www.linkedin.com/pub/michelle-wirth/0/357/914" TargetMode="External"/><Relationship Id="rId2239" Type="http://schemas.openxmlformats.org/officeDocument/2006/relationships/hyperlink" Target="http://remind.com/" TargetMode="External"/><Relationship Id="rId1530" Type="http://schemas.openxmlformats.org/officeDocument/2006/relationships/hyperlink" Target="http://qlik.com/" TargetMode="External"/><Relationship Id="rId1531" Type="http://schemas.openxmlformats.org/officeDocument/2006/relationships/hyperlink" Target="https://www.linkedin.com/pub/rick-jackson/10/893/602" TargetMode="External"/><Relationship Id="rId1532" Type="http://schemas.openxmlformats.org/officeDocument/2006/relationships/hyperlink" Target="http://embotics.com/" TargetMode="External"/><Relationship Id="rId1533" Type="http://schemas.openxmlformats.org/officeDocument/2006/relationships/hyperlink" Target="https://www.linkedin.com/pub/dan-murphy/0/4a1/1a5" TargetMode="External"/><Relationship Id="rId1534" Type="http://schemas.openxmlformats.org/officeDocument/2006/relationships/hyperlink" Target="http://yadro.com/" TargetMode="External"/><Relationship Id="rId1535" Type="http://schemas.openxmlformats.org/officeDocument/2006/relationships/hyperlink" Target="https://www.linkedin.com/pub/anna-tishchenko/27/189/909" TargetMode="External"/><Relationship Id="rId1536" Type="http://schemas.openxmlformats.org/officeDocument/2006/relationships/hyperlink" Target="http://yadro.com/" TargetMode="External"/><Relationship Id="rId1537" Type="http://schemas.openxmlformats.org/officeDocument/2006/relationships/hyperlink" Target="https://www.linkedin.com/pub/anna-tishchenko/27/189/909" TargetMode="External"/><Relationship Id="rId1538" Type="http://schemas.openxmlformats.org/officeDocument/2006/relationships/hyperlink" Target="http://lexmachina.com/" TargetMode="External"/><Relationship Id="rId1539" Type="http://schemas.openxmlformats.org/officeDocument/2006/relationships/hyperlink" Target="https://www.linkedin.com/pub/joerg-rathenberg/0/29/9b0" TargetMode="External"/><Relationship Id="rId2780" Type="http://schemas.openxmlformats.org/officeDocument/2006/relationships/hyperlink" Target="http://bottomline.com/" TargetMode="External"/><Relationship Id="rId2781" Type="http://schemas.openxmlformats.org/officeDocument/2006/relationships/hyperlink" Target="https://www.linkedin.com/pub/sheana-rodriguez/61/127/155" TargetMode="External"/><Relationship Id="rId2782" Type="http://schemas.openxmlformats.org/officeDocument/2006/relationships/hyperlink" Target="http://google.com/" TargetMode="External"/><Relationship Id="rId2783" Type="http://schemas.openxmlformats.org/officeDocument/2006/relationships/hyperlink" Target="https://www.linkedin.com/pub/lee-o-donovan/2/452/184" TargetMode="External"/><Relationship Id="rId2784" Type="http://schemas.openxmlformats.org/officeDocument/2006/relationships/hyperlink" Target="http://customink.com/" TargetMode="External"/><Relationship Id="rId2785" Type="http://schemas.openxmlformats.org/officeDocument/2006/relationships/hyperlink" Target="https://www.linkedin.com/pub/josh-levine/2/559/611" TargetMode="External"/><Relationship Id="rId2786" Type="http://schemas.openxmlformats.org/officeDocument/2006/relationships/hyperlink" Target="http://bisonclover.com/" TargetMode="External"/><Relationship Id="rId2787" Type="http://schemas.openxmlformats.org/officeDocument/2006/relationships/hyperlink" Target="https://www.linkedin.com/pub/paul-cinquegrane-mba-pmp/0/909/442" TargetMode="External"/><Relationship Id="rId2788" Type="http://schemas.openxmlformats.org/officeDocument/2006/relationships/hyperlink" Target="http://pandora.com/" TargetMode="External"/><Relationship Id="rId2789" Type="http://schemas.openxmlformats.org/officeDocument/2006/relationships/hyperlink" Target="https://www.linkedin.com/pub/kristie-lin/b5/73a/41" TargetMode="External"/><Relationship Id="rId2240" Type="http://schemas.openxmlformats.org/officeDocument/2006/relationships/hyperlink" Target="https://www.linkedin.com/pub/arjun-naskar/2/36/a56" TargetMode="External"/><Relationship Id="rId2241" Type="http://schemas.openxmlformats.org/officeDocument/2006/relationships/hyperlink" Target="http://carta.com/" TargetMode="External"/><Relationship Id="rId2242" Type="http://schemas.openxmlformats.org/officeDocument/2006/relationships/hyperlink" Target="https://www.linkedin.com/pub/jennifer-r-lewis/1/ba0/a38" TargetMode="External"/><Relationship Id="rId2243" Type="http://schemas.openxmlformats.org/officeDocument/2006/relationships/hyperlink" Target="http://netsurit.com/" TargetMode="External"/><Relationship Id="rId2244" Type="http://schemas.openxmlformats.org/officeDocument/2006/relationships/hyperlink" Target="https://www.linkedin.com/pub/peter-hodges/6/205/15b" TargetMode="External"/><Relationship Id="rId2245" Type="http://schemas.openxmlformats.org/officeDocument/2006/relationships/hyperlink" Target="http://acquia.com/" TargetMode="External"/><Relationship Id="rId2246" Type="http://schemas.openxmlformats.org/officeDocument/2006/relationships/hyperlink" Target="https://www.linkedin.com/pub/angela-schmidt/1/21/ba7" TargetMode="External"/><Relationship Id="rId2247" Type="http://schemas.openxmlformats.org/officeDocument/2006/relationships/hyperlink" Target="http://nuix.com/" TargetMode="External"/><Relationship Id="rId2248" Type="http://schemas.openxmlformats.org/officeDocument/2006/relationships/hyperlink" Target="https://www.linkedin.com/pub/zehra-zaidi/5/75/3b0" TargetMode="External"/><Relationship Id="rId2249" Type="http://schemas.openxmlformats.org/officeDocument/2006/relationships/hyperlink" Target="http://ashergolf.com/" TargetMode="External"/><Relationship Id="rId600" Type="http://schemas.openxmlformats.org/officeDocument/2006/relationships/hyperlink" Target="http://alchemysystems.com/" TargetMode="External"/><Relationship Id="rId601" Type="http://schemas.openxmlformats.org/officeDocument/2006/relationships/hyperlink" Target="https://www.linkedin.com/pub/raj-shah/0/98/545" TargetMode="External"/><Relationship Id="rId602" Type="http://schemas.openxmlformats.org/officeDocument/2006/relationships/hyperlink" Target="http://kareo.com/" TargetMode="External"/><Relationship Id="rId603" Type="http://schemas.openxmlformats.org/officeDocument/2006/relationships/hyperlink" Target="https://www.linkedin.com/pub/rob-pickell/2/672/410" TargetMode="External"/><Relationship Id="rId604" Type="http://schemas.openxmlformats.org/officeDocument/2006/relationships/hyperlink" Target="http://wikimediafoundation.org/" TargetMode="External"/><Relationship Id="rId605" Type="http://schemas.openxmlformats.org/officeDocument/2006/relationships/hyperlink" Target="https://www.linkedin.com/pub/lisa-seitz-gruwell/3/915/372" TargetMode="External"/><Relationship Id="rId606" Type="http://schemas.openxmlformats.org/officeDocument/2006/relationships/hyperlink" Target="http://infocus.com/" TargetMode="External"/><Relationship Id="rId607" Type="http://schemas.openxmlformats.org/officeDocument/2006/relationships/hyperlink" Target="https://www.linkedin.com/pub/brady-o-bruce/0/1/719" TargetMode="External"/><Relationship Id="rId608" Type="http://schemas.openxmlformats.org/officeDocument/2006/relationships/hyperlink" Target="http://stibosystems.com/" TargetMode="External"/><Relationship Id="rId609" Type="http://schemas.openxmlformats.org/officeDocument/2006/relationships/hyperlink" Target="https://www.linkedin.com/pub/prashant-bhatia/1/312/b86" TargetMode="External"/><Relationship Id="rId1540" Type="http://schemas.openxmlformats.org/officeDocument/2006/relationships/hyperlink" Target="http://solidus-ts.com/" TargetMode="External"/><Relationship Id="rId1541" Type="http://schemas.openxmlformats.org/officeDocument/2006/relationships/hyperlink" Target="https://www.linkedin.com/pub/maureen-flynn/7/b/84b" TargetMode="External"/><Relationship Id="rId1542" Type="http://schemas.openxmlformats.org/officeDocument/2006/relationships/hyperlink" Target="http://dincloud.com/" TargetMode="External"/><Relationship Id="rId1543" Type="http://schemas.openxmlformats.org/officeDocument/2006/relationships/hyperlink" Target="https://www.linkedin.com/pub/ali-din/0/449/204" TargetMode="External"/><Relationship Id="rId1544" Type="http://schemas.openxmlformats.org/officeDocument/2006/relationships/hyperlink" Target="http://progress.com/" TargetMode="External"/><Relationship Id="rId1545" Type="http://schemas.openxmlformats.org/officeDocument/2006/relationships/hyperlink" Target="https://www.linkedin.com/pub/loren-jarrett/6/6a6/a41" TargetMode="External"/><Relationship Id="rId1546" Type="http://schemas.openxmlformats.org/officeDocument/2006/relationships/hyperlink" Target="http://compuware.com/" TargetMode="External"/><Relationship Id="rId1547" Type="http://schemas.openxmlformats.org/officeDocument/2006/relationships/hyperlink" Target="https://www.linkedin.com/pub/mitzi-hunter/5/2a3/556" TargetMode="External"/><Relationship Id="rId1548" Type="http://schemas.openxmlformats.org/officeDocument/2006/relationships/hyperlink" Target="http://cvent.com/" TargetMode="External"/><Relationship Id="rId1549" Type="http://schemas.openxmlformats.org/officeDocument/2006/relationships/hyperlink" Target="https://www.linkedin.com/pub/patrick-smith/0/47/a58" TargetMode="External"/><Relationship Id="rId2790" Type="http://schemas.openxmlformats.org/officeDocument/2006/relationships/hyperlink" Target="http://intersourcesinc.com/" TargetMode="External"/><Relationship Id="rId2791" Type="http://schemas.openxmlformats.org/officeDocument/2006/relationships/hyperlink" Target="https://www.linkedin.com/pub/andre-perman/0/8/520" TargetMode="External"/><Relationship Id="rId2792" Type="http://schemas.openxmlformats.org/officeDocument/2006/relationships/hyperlink" Target="http://dropbox.com/" TargetMode="External"/><Relationship Id="rId2793" Type="http://schemas.openxmlformats.org/officeDocument/2006/relationships/hyperlink" Target="https://www.linkedin.com/pub/lily-e-kim/39/b68/82b" TargetMode="External"/><Relationship Id="rId2794" Type="http://schemas.openxmlformats.org/officeDocument/2006/relationships/hyperlink" Target="http://primarycapital.com/" TargetMode="External"/><Relationship Id="rId2795" Type="http://schemas.openxmlformats.org/officeDocument/2006/relationships/hyperlink" Target="https://www.linkedin.com/pub/walt-carter/0/3a6/a2b" TargetMode="External"/><Relationship Id="rId2796" Type="http://schemas.openxmlformats.org/officeDocument/2006/relationships/hyperlink" Target="http://hitachiinsightgroup.com/" TargetMode="External"/><Relationship Id="rId2797" Type="http://schemas.openxmlformats.org/officeDocument/2006/relationships/hyperlink" Target="https://www.linkedin.com/pub/sara-gardner/0/35a/17b" TargetMode="External"/><Relationship Id="rId2798" Type="http://schemas.openxmlformats.org/officeDocument/2006/relationships/hyperlink" Target="http://jitterbit.com/" TargetMode="External"/><Relationship Id="rId2799" Type="http://schemas.openxmlformats.org/officeDocument/2006/relationships/hyperlink" Target="https://www.linkedin.com/pub/simon-peel/0/28/ab5" TargetMode="External"/><Relationship Id="rId1000" Type="http://schemas.openxmlformats.org/officeDocument/2006/relationships/hyperlink" Target="https://www.linkedin.com/pub/ken-mcdonald/0/68/867" TargetMode="External"/><Relationship Id="rId1001" Type="http://schemas.openxmlformats.org/officeDocument/2006/relationships/hyperlink" Target="http://eventbrite.com/" TargetMode="External"/><Relationship Id="rId1002" Type="http://schemas.openxmlformats.org/officeDocument/2006/relationships/hyperlink" Target="https://www.linkedin.com/pub/matt-rosenberg/0/23/a41" TargetMode="External"/><Relationship Id="rId1003" Type="http://schemas.openxmlformats.org/officeDocument/2006/relationships/hyperlink" Target="http://aweber.com/" TargetMode="External"/><Relationship Id="rId1004" Type="http://schemas.openxmlformats.org/officeDocument/2006/relationships/hyperlink" Target="https://www.linkedin.com/pub/erik-harbison/1/100/221" TargetMode="External"/><Relationship Id="rId1005" Type="http://schemas.openxmlformats.org/officeDocument/2006/relationships/hyperlink" Target="http://quartethealth.com/" TargetMode="External"/><Relationship Id="rId1006" Type="http://schemas.openxmlformats.org/officeDocument/2006/relationships/hyperlink" Target="https://www.linkedin.com/pub/anna-christina-douglas/3/b4a/731" TargetMode="External"/><Relationship Id="rId1007" Type="http://schemas.openxmlformats.org/officeDocument/2006/relationships/hyperlink" Target="http://coupa.com/" TargetMode="External"/><Relationship Id="rId1008" Type="http://schemas.openxmlformats.org/officeDocument/2006/relationships/hyperlink" Target="https://www.linkedin.com/pub/chandar-pattabhiram/0/290/b77" TargetMode="External"/><Relationship Id="rId1009" Type="http://schemas.openxmlformats.org/officeDocument/2006/relationships/hyperlink" Target="http://coupa.com/" TargetMode="External"/><Relationship Id="rId2250" Type="http://schemas.openxmlformats.org/officeDocument/2006/relationships/hyperlink" Target="https://www.linkedin.com/pub/trevor-crump-msc/2b/505/119" TargetMode="External"/><Relationship Id="rId2251" Type="http://schemas.openxmlformats.org/officeDocument/2006/relationships/hyperlink" Target="http://grazitti.com/" TargetMode="External"/><Relationship Id="rId2252" Type="http://schemas.openxmlformats.org/officeDocument/2006/relationships/hyperlink" Target="https://www.linkedin.com/pub/taran-bir-singh-nandha/0/8a7/95" TargetMode="External"/><Relationship Id="rId2253" Type="http://schemas.openxmlformats.org/officeDocument/2006/relationships/hyperlink" Target="http://kaminario.com/" TargetMode="External"/><Relationship Id="rId2254" Type="http://schemas.openxmlformats.org/officeDocument/2006/relationships/hyperlink" Target="https://www.linkedin.com/pub/parna-sarkar-basu/0/340/973" TargetMode="External"/><Relationship Id="rId2255" Type="http://schemas.openxmlformats.org/officeDocument/2006/relationships/hyperlink" Target="http://beatsbydre.com/" TargetMode="External"/><Relationship Id="rId2256" Type="http://schemas.openxmlformats.org/officeDocument/2006/relationships/hyperlink" Target="https://www.linkedin.com/pub/jayson-cote/11/74/417" TargetMode="External"/><Relationship Id="rId2257" Type="http://schemas.openxmlformats.org/officeDocument/2006/relationships/hyperlink" Target="http://workfront.com/" TargetMode="External"/><Relationship Id="rId2258" Type="http://schemas.openxmlformats.org/officeDocument/2006/relationships/hyperlink" Target="https://www.linkedin.com/pub/mike-riding/1/171/a8b" TargetMode="External"/><Relationship Id="rId2259" Type="http://schemas.openxmlformats.org/officeDocument/2006/relationships/hyperlink" Target="http://hytechpro.com/" TargetMode="External"/><Relationship Id="rId610" Type="http://schemas.openxmlformats.org/officeDocument/2006/relationships/hyperlink" Target="http://bloomreach.com/" TargetMode="External"/><Relationship Id="rId611" Type="http://schemas.openxmlformats.org/officeDocument/2006/relationships/hyperlink" Target="https://www.linkedin.com/pub/kevin-cochrane/0/13b/266" TargetMode="External"/><Relationship Id="rId612" Type="http://schemas.openxmlformats.org/officeDocument/2006/relationships/hyperlink" Target="http://bloomreach.com/" TargetMode="External"/><Relationship Id="rId613" Type="http://schemas.openxmlformats.org/officeDocument/2006/relationships/hyperlink" Target="https://www.linkedin.com/pub/darren-johnson/0/a8/134" TargetMode="External"/><Relationship Id="rId614" Type="http://schemas.openxmlformats.org/officeDocument/2006/relationships/hyperlink" Target="http://itslearning.com/" TargetMode="External"/><Relationship Id="rId615" Type="http://schemas.openxmlformats.org/officeDocument/2006/relationships/hyperlink" Target="https://www.linkedin.com/pub/tom-shoemaker/0/1a7/285" TargetMode="External"/><Relationship Id="rId616" Type="http://schemas.openxmlformats.org/officeDocument/2006/relationships/hyperlink" Target="http://retailmenot.com/" TargetMode="External"/><Relationship Id="rId617" Type="http://schemas.openxmlformats.org/officeDocument/2006/relationships/hyperlink" Target="https://www.linkedin.com/pub/marissa-tarleton/1/802/60a" TargetMode="External"/><Relationship Id="rId618" Type="http://schemas.openxmlformats.org/officeDocument/2006/relationships/hyperlink" Target="http://teladoc.com/" TargetMode="External"/><Relationship Id="rId619" Type="http://schemas.openxmlformats.org/officeDocument/2006/relationships/hyperlink" Target="https://www.linkedin.com/pub/stephany-verstraete/0/21a/809" TargetMode="External"/><Relationship Id="rId1550" Type="http://schemas.openxmlformats.org/officeDocument/2006/relationships/hyperlink" Target="http://chariotsolutions.com/" TargetMode="External"/><Relationship Id="rId1551" Type="http://schemas.openxmlformats.org/officeDocument/2006/relationships/hyperlink" Target="https://www.linkedin.com/pub/tracey-welson-rossman/0/525/352" TargetMode="External"/><Relationship Id="rId1552" Type="http://schemas.openxmlformats.org/officeDocument/2006/relationships/hyperlink" Target="http://fixstream.com/" TargetMode="External"/><Relationship Id="rId1553" Type="http://schemas.openxmlformats.org/officeDocument/2006/relationships/hyperlink" Target="https://www.linkedin.com/pub/enzo-signore/0/67/811" TargetMode="External"/><Relationship Id="rId1554" Type="http://schemas.openxmlformats.org/officeDocument/2006/relationships/hyperlink" Target="http://innit.com/" TargetMode="External"/><Relationship Id="rId1555" Type="http://schemas.openxmlformats.org/officeDocument/2006/relationships/hyperlink" Target="https://www.linkedin.com/pub/susan-doherty/2/11a/426" TargetMode="External"/><Relationship Id="rId1556" Type="http://schemas.openxmlformats.org/officeDocument/2006/relationships/hyperlink" Target="http://microstrategy.com/" TargetMode="External"/><Relationship Id="rId1557" Type="http://schemas.openxmlformats.org/officeDocument/2006/relationships/hyperlink" Target="https://www.linkedin.com/pub/mark-gambill/4/3a2/74a" TargetMode="External"/><Relationship Id="rId1558" Type="http://schemas.openxmlformats.org/officeDocument/2006/relationships/hyperlink" Target="http://careerbuilder.com/" TargetMode="External"/><Relationship Id="rId1559" Type="http://schemas.openxmlformats.org/officeDocument/2006/relationships/hyperlink" Target="https://www.linkedin.com/pub/john-lenzen/4/732/7b2" TargetMode="External"/><Relationship Id="rId1010" Type="http://schemas.openxmlformats.org/officeDocument/2006/relationships/hyperlink" Target="https://www.linkedin.com/pub/steve-winter/55/106/828" TargetMode="External"/><Relationship Id="rId1011" Type="http://schemas.openxmlformats.org/officeDocument/2006/relationships/hyperlink" Target="http://shoprunner.com/" TargetMode="External"/><Relationship Id="rId1012" Type="http://schemas.openxmlformats.org/officeDocument/2006/relationships/hyperlink" Target="https://www.linkedin.com/pub/todd-sandler/8/60a/22" TargetMode="External"/><Relationship Id="rId1013" Type="http://schemas.openxmlformats.org/officeDocument/2006/relationships/hyperlink" Target="http://careerarc.com/" TargetMode="External"/><Relationship Id="rId1014" Type="http://schemas.openxmlformats.org/officeDocument/2006/relationships/hyperlink" Target="https://www.linkedin.com/pub/yair-riemer/2/777/b65" TargetMode="External"/><Relationship Id="rId1015" Type="http://schemas.openxmlformats.org/officeDocument/2006/relationships/hyperlink" Target="http://payspan.com/" TargetMode="External"/><Relationship Id="rId1016" Type="http://schemas.openxmlformats.org/officeDocument/2006/relationships/hyperlink" Target="https://www.linkedin.com/pub/benjamin-lazar-mba/0/1b8/b6a" TargetMode="External"/><Relationship Id="rId1017" Type="http://schemas.openxmlformats.org/officeDocument/2006/relationships/hyperlink" Target="http://acquia.com/" TargetMode="External"/><Relationship Id="rId1018" Type="http://schemas.openxmlformats.org/officeDocument/2006/relationships/hyperlink" Target="https://www.linkedin.com/pub/lynne-capozzi/0/107/387" TargetMode="External"/><Relationship Id="rId1019" Type="http://schemas.openxmlformats.org/officeDocument/2006/relationships/hyperlink" Target="http://avepoint.com/" TargetMode="External"/><Relationship Id="rId2260" Type="http://schemas.openxmlformats.org/officeDocument/2006/relationships/hyperlink" Target="https://www.linkedin.com/pub/ryan-smith/18/842/774" TargetMode="External"/><Relationship Id="rId2261" Type="http://schemas.openxmlformats.org/officeDocument/2006/relationships/hyperlink" Target="http://competitionbmw.com/" TargetMode="External"/><Relationship Id="rId2262" Type="http://schemas.openxmlformats.org/officeDocument/2006/relationships/hyperlink" Target="https://www.linkedin.com/pub/gene-waxman/1/3a7/118" TargetMode="External"/><Relationship Id="rId2263" Type="http://schemas.openxmlformats.org/officeDocument/2006/relationships/hyperlink" Target="http://magento.com/" TargetMode="External"/><Relationship Id="rId2264" Type="http://schemas.openxmlformats.org/officeDocument/2006/relationships/hyperlink" Target="https://www.linkedin.com/pub/emily-connaker/9/a88/915" TargetMode="External"/><Relationship Id="rId2265" Type="http://schemas.openxmlformats.org/officeDocument/2006/relationships/hyperlink" Target="http://renttherunway.com/" TargetMode="External"/><Relationship Id="rId2266" Type="http://schemas.openxmlformats.org/officeDocument/2006/relationships/hyperlink" Target="https://www.linkedin.com/pub/will-flaherty/12/6bb/388" TargetMode="External"/><Relationship Id="rId2267" Type="http://schemas.openxmlformats.org/officeDocument/2006/relationships/hyperlink" Target="http://namely.com/" TargetMode="External"/><Relationship Id="rId2268" Type="http://schemas.openxmlformats.org/officeDocument/2006/relationships/hyperlink" Target="https://www.linkedin.com/pub/graham-younger/0/aa/694" TargetMode="External"/><Relationship Id="rId2269" Type="http://schemas.openxmlformats.org/officeDocument/2006/relationships/hyperlink" Target="http://alegeus.com/" TargetMode="External"/><Relationship Id="rId620" Type="http://schemas.openxmlformats.org/officeDocument/2006/relationships/hyperlink" Target="http://ecisolutions.com/" TargetMode="External"/><Relationship Id="rId621" Type="http://schemas.openxmlformats.org/officeDocument/2006/relationships/hyperlink" Target="https://www.linkedin.com/pub/sam-z-miller/5/54a/34a" TargetMode="External"/><Relationship Id="rId622" Type="http://schemas.openxmlformats.org/officeDocument/2006/relationships/hyperlink" Target="http://dtn.com/" TargetMode="External"/><Relationship Id="rId623" Type="http://schemas.openxmlformats.org/officeDocument/2006/relationships/hyperlink" Target="https://www.linkedin.com/pub/amy-eggen/5/14a/8" TargetMode="External"/><Relationship Id="rId624" Type="http://schemas.openxmlformats.org/officeDocument/2006/relationships/hyperlink" Target="http://relias.com/" TargetMode="External"/><Relationship Id="rId625" Type="http://schemas.openxmlformats.org/officeDocument/2006/relationships/hyperlink" Target="https://www.linkedin.com/pub/alex-osadzinski/0/3/3b3" TargetMode="External"/><Relationship Id="rId626" Type="http://schemas.openxmlformats.org/officeDocument/2006/relationships/hyperlink" Target="http://tremorvideo.com/" TargetMode="External"/><Relationship Id="rId627" Type="http://schemas.openxmlformats.org/officeDocument/2006/relationships/hyperlink" Target="https://www.linkedin.com/pub/randy-kilgore/0/158/782" TargetMode="External"/><Relationship Id="rId628" Type="http://schemas.openxmlformats.org/officeDocument/2006/relationships/hyperlink" Target="http://everquote.com/" TargetMode="External"/><Relationship Id="rId629" Type="http://schemas.openxmlformats.org/officeDocument/2006/relationships/hyperlink" Target="https://www.linkedin.com/pub/jayme-mendal/17/173/b52" TargetMode="External"/><Relationship Id="rId1560" Type="http://schemas.openxmlformats.org/officeDocument/2006/relationships/hyperlink" Target="http://rsa.com/" TargetMode="External"/><Relationship Id="rId1561" Type="http://schemas.openxmlformats.org/officeDocument/2006/relationships/hyperlink" Target="https://www.linkedin.com/pub/holly-rollo/0/786/41a" TargetMode="External"/><Relationship Id="rId1562" Type="http://schemas.openxmlformats.org/officeDocument/2006/relationships/hyperlink" Target="http://softwareag.com/" TargetMode="External"/><Relationship Id="rId1563" Type="http://schemas.openxmlformats.org/officeDocument/2006/relationships/hyperlink" Target="https://www.linkedin.com/pub/jennifer-griffin-smith/3/43a/448" TargetMode="External"/><Relationship Id="rId1564" Type="http://schemas.openxmlformats.org/officeDocument/2006/relationships/hyperlink" Target="http://gdpventure.com/" TargetMode="External"/><Relationship Id="rId1565" Type="http://schemas.openxmlformats.org/officeDocument/2006/relationships/hyperlink" Target="https://www.linkedin.com/pub/danny-oei-wirianto/0/a0b/910" TargetMode="External"/><Relationship Id="rId1566" Type="http://schemas.openxmlformats.org/officeDocument/2006/relationships/hyperlink" Target="http://atsg.net/" TargetMode="External"/><Relationship Id="rId1567" Type="http://schemas.openxmlformats.org/officeDocument/2006/relationships/hyperlink" Target="https://www.linkedin.com/pub/elizabeth-kubycheck/a/63b/35b" TargetMode="External"/><Relationship Id="rId1568" Type="http://schemas.openxmlformats.org/officeDocument/2006/relationships/hyperlink" Target="http://ignitenow.net/" TargetMode="External"/><Relationship Id="rId1569" Type="http://schemas.openxmlformats.org/officeDocument/2006/relationships/hyperlink" Target="https://www.linkedin.com/pub/clayton-hinchman/31/b44/194" TargetMode="External"/><Relationship Id="rId1020" Type="http://schemas.openxmlformats.org/officeDocument/2006/relationships/hyperlink" Target="https://www.linkedin.com/pub/dux-raymond-sy/2/955/67a" TargetMode="External"/><Relationship Id="rId1021" Type="http://schemas.openxmlformats.org/officeDocument/2006/relationships/hyperlink" Target="http://acquia.com/" TargetMode="External"/><Relationship Id="rId1022" Type="http://schemas.openxmlformats.org/officeDocument/2006/relationships/hyperlink" Target="https://www.linkedin.com/pub/jairo-romero/1/bba/498" TargetMode="External"/><Relationship Id="rId1023" Type="http://schemas.openxmlformats.org/officeDocument/2006/relationships/hyperlink" Target="http://netbase.com/" TargetMode="External"/><Relationship Id="rId1024" Type="http://schemas.openxmlformats.org/officeDocument/2006/relationships/hyperlink" Target="https://www.linkedin.com/pub/paige-r-leidig/0/678/7" TargetMode="External"/><Relationship Id="rId1025" Type="http://schemas.openxmlformats.org/officeDocument/2006/relationships/hyperlink" Target="http://unitedwaydallas.org/" TargetMode="External"/><Relationship Id="rId1026" Type="http://schemas.openxmlformats.org/officeDocument/2006/relationships/hyperlink" Target="https://www.linkedin.com/pub/dan-aptor/2/625/a37" TargetMode="External"/><Relationship Id="rId1027" Type="http://schemas.openxmlformats.org/officeDocument/2006/relationships/hyperlink" Target="http://zuora.com/" TargetMode="External"/><Relationship Id="rId1028" Type="http://schemas.openxmlformats.org/officeDocument/2006/relationships/hyperlink" Target="https://www.linkedin.com/pub/david-gee/0/58/832" TargetMode="External"/><Relationship Id="rId1029" Type="http://schemas.openxmlformats.org/officeDocument/2006/relationships/hyperlink" Target="http://reflektive.com/" TargetMode="External"/><Relationship Id="rId2270" Type="http://schemas.openxmlformats.org/officeDocument/2006/relationships/hyperlink" Target="https://www.linkedin.com/pub/jennifer-irwin/0/681/211" TargetMode="External"/><Relationship Id="rId2271" Type="http://schemas.openxmlformats.org/officeDocument/2006/relationships/hyperlink" Target="http://cisco.com/" TargetMode="External"/><Relationship Id="rId2272" Type="http://schemas.openxmlformats.org/officeDocument/2006/relationships/hyperlink" Target="https://www.linkedin.com/pub/carmela-z-robertson-cmp/1/612/324" TargetMode="External"/><Relationship Id="rId2273" Type="http://schemas.openxmlformats.org/officeDocument/2006/relationships/hyperlink" Target="http://greenskycredit.com/" TargetMode="External"/><Relationship Id="rId2274" Type="http://schemas.openxmlformats.org/officeDocument/2006/relationships/hyperlink" Target="https://www.linkedin.com/pub/nnamdi-i-nwoke-mba/3/5/182" TargetMode="External"/><Relationship Id="rId2275" Type="http://schemas.openxmlformats.org/officeDocument/2006/relationships/hyperlink" Target="http://forcam.com/" TargetMode="External"/><Relationship Id="rId2276" Type="http://schemas.openxmlformats.org/officeDocument/2006/relationships/hyperlink" Target="https://www.linkedin.com/pub/sandy-abraham-mba/14/777/331" TargetMode="External"/><Relationship Id="rId2277" Type="http://schemas.openxmlformats.org/officeDocument/2006/relationships/hyperlink" Target="http://dalet.com/" TargetMode="External"/><Relationship Id="rId2278" Type="http://schemas.openxmlformats.org/officeDocument/2006/relationships/hyperlink" Target="https://www.linkedin.com/pub/robin-kirchhoffer/6/161/153" TargetMode="External"/><Relationship Id="rId2279" Type="http://schemas.openxmlformats.org/officeDocument/2006/relationships/hyperlink" Target="http://onestop.com/" TargetMode="External"/><Relationship Id="rId630" Type="http://schemas.openxmlformats.org/officeDocument/2006/relationships/hyperlink" Target="http://wideorbit.com/" TargetMode="External"/><Relationship Id="rId631" Type="http://schemas.openxmlformats.org/officeDocument/2006/relationships/hyperlink" Target="https://www.linkedin.com/pub/mike-zinsmeister/2/173/627" TargetMode="External"/><Relationship Id="rId632" Type="http://schemas.openxmlformats.org/officeDocument/2006/relationships/hyperlink" Target="http://flatiron.com/" TargetMode="External"/><Relationship Id="rId633" Type="http://schemas.openxmlformats.org/officeDocument/2006/relationships/hyperlink" Target="https://www.linkedin.com/pub/ogi-kavazovic/0/68/9ab" TargetMode="External"/><Relationship Id="rId634" Type="http://schemas.openxmlformats.org/officeDocument/2006/relationships/hyperlink" Target="http://nextech.com/" TargetMode="External"/><Relationship Id="rId635" Type="http://schemas.openxmlformats.org/officeDocument/2006/relationships/hyperlink" Target="https://www.linkedin.com/pub/wyn-partington/8/487/675" TargetMode="External"/><Relationship Id="rId636" Type="http://schemas.openxmlformats.org/officeDocument/2006/relationships/hyperlink" Target="http://armor.com/" TargetMode="External"/><Relationship Id="rId637" Type="http://schemas.openxmlformats.org/officeDocument/2006/relationships/hyperlink" Target="https://www.linkedin.com/pub/diana-massaro/0/201/944" TargetMode="External"/><Relationship Id="rId638" Type="http://schemas.openxmlformats.org/officeDocument/2006/relationships/hyperlink" Target="http://agdata.com/" TargetMode="External"/><Relationship Id="rId639" Type="http://schemas.openxmlformats.org/officeDocument/2006/relationships/hyperlink" Target="https://www.linkedin.com/pub/daniel-heckman/32/422/57a" TargetMode="External"/><Relationship Id="rId1570" Type="http://schemas.openxmlformats.org/officeDocument/2006/relationships/hyperlink" Target="http://solimarsystems.com/" TargetMode="External"/><Relationship Id="rId1571" Type="http://schemas.openxmlformats.org/officeDocument/2006/relationships/hyperlink" Target="https://www.linkedin.com/pub/mary-ann-rowan/31/463/844" TargetMode="External"/><Relationship Id="rId1572" Type="http://schemas.openxmlformats.org/officeDocument/2006/relationships/hyperlink" Target="http://nutanix.com/" TargetMode="External"/><Relationship Id="rId1573" Type="http://schemas.openxmlformats.org/officeDocument/2006/relationships/hyperlink" Target="https://www.linkedin.com/pub/ben-gibson/4/628/a70" TargetMode="External"/><Relationship Id="rId1574" Type="http://schemas.openxmlformats.org/officeDocument/2006/relationships/hyperlink" Target="http://ariba.com/" TargetMode="External"/><Relationship Id="rId1575" Type="http://schemas.openxmlformats.org/officeDocument/2006/relationships/hyperlink" Target="https://www.linkedin.com/pub/tifenn-dano-kwan/0/a7b/43a" TargetMode="External"/><Relationship Id="rId1576" Type="http://schemas.openxmlformats.org/officeDocument/2006/relationships/hyperlink" Target="http://saatvamattress.com/" TargetMode="External"/><Relationship Id="rId1577" Type="http://schemas.openxmlformats.org/officeDocument/2006/relationships/hyperlink" Target="https://www.linkedin.com/pub/ricky-joshi/0/1b1/7" TargetMode="External"/><Relationship Id="rId1578" Type="http://schemas.openxmlformats.org/officeDocument/2006/relationships/hyperlink" Target="http://magisto.com/" TargetMode="External"/><Relationship Id="rId1579" Type="http://schemas.openxmlformats.org/officeDocument/2006/relationships/hyperlink" Target="https://www.linkedin.com/pub/reid-genauer/1/240/972" TargetMode="External"/><Relationship Id="rId1030" Type="http://schemas.openxmlformats.org/officeDocument/2006/relationships/hyperlink" Target="https://www.linkedin.com/pub/julie-knight-ludvigson/0/b/a13" TargetMode="External"/><Relationship Id="rId1031" Type="http://schemas.openxmlformats.org/officeDocument/2006/relationships/hyperlink" Target="http://ayasdi.com/" TargetMode="External"/><Relationship Id="rId1032" Type="http://schemas.openxmlformats.org/officeDocument/2006/relationships/hyperlink" Target="https://www.linkedin.com/pub/jonathan-symonds/0/205/9ba" TargetMode="External"/><Relationship Id="rId1033" Type="http://schemas.openxmlformats.org/officeDocument/2006/relationships/hyperlink" Target="http://fpx.com/" TargetMode="External"/><Relationship Id="rId1034" Type="http://schemas.openxmlformats.org/officeDocument/2006/relationships/hyperlink" Target="https://www.linkedin.com/pub/adam-hatch/0/185/60b" TargetMode="External"/><Relationship Id="rId1035" Type="http://schemas.openxmlformats.org/officeDocument/2006/relationships/hyperlink" Target="http://roku.com/" TargetMode="External"/><Relationship Id="rId1036" Type="http://schemas.openxmlformats.org/officeDocument/2006/relationships/hyperlink" Target="https://www.linkedin.com/pub/matthew-anderson/1/82b/ab3" TargetMode="External"/><Relationship Id="rId1037" Type="http://schemas.openxmlformats.org/officeDocument/2006/relationships/hyperlink" Target="http://signiant.com/" TargetMode="External"/><Relationship Id="rId1038" Type="http://schemas.openxmlformats.org/officeDocument/2006/relationships/hyperlink" Target="https://www.linkedin.com/pub/jon-finegold/0/374/78" TargetMode="External"/><Relationship Id="rId1039" Type="http://schemas.openxmlformats.org/officeDocument/2006/relationships/hyperlink" Target="http://morscousa.com/" TargetMode="External"/><Relationship Id="rId2280" Type="http://schemas.openxmlformats.org/officeDocument/2006/relationships/hyperlink" Target="https://www.linkedin.com/pub/chris-stout/5/775/95a" TargetMode="External"/><Relationship Id="rId2281" Type="http://schemas.openxmlformats.org/officeDocument/2006/relationships/hyperlink" Target="http://sdventures.com/" TargetMode="External"/><Relationship Id="rId2282" Type="http://schemas.openxmlformats.org/officeDocument/2006/relationships/hyperlink" Target="https://www.linkedin.com/pub/maria-sullivan/24/115/b80" TargetMode="External"/><Relationship Id="rId2283" Type="http://schemas.openxmlformats.org/officeDocument/2006/relationships/hyperlink" Target="http://outsystems.com/" TargetMode="External"/><Relationship Id="rId2284" Type="http://schemas.openxmlformats.org/officeDocument/2006/relationships/hyperlink" Target="https://www.linkedin.com/pub/alexandra-bowen/19/4bb/599" TargetMode="External"/><Relationship Id="rId2285" Type="http://schemas.openxmlformats.org/officeDocument/2006/relationships/hyperlink" Target="http://integral.com/" TargetMode="External"/><Relationship Id="rId2286" Type="http://schemas.openxmlformats.org/officeDocument/2006/relationships/hyperlink" Target="https://www.linkedin.com/pub/wendy-stovell/4/123/667" TargetMode="External"/><Relationship Id="rId2287" Type="http://schemas.openxmlformats.org/officeDocument/2006/relationships/hyperlink" Target="http://construction.com/" TargetMode="External"/><Relationship Id="rId2288" Type="http://schemas.openxmlformats.org/officeDocument/2006/relationships/hyperlink" Target="https://www.linkedin.com/pub/jennifer-shelgren/3/4a4/49b" TargetMode="External"/><Relationship Id="rId2289" Type="http://schemas.openxmlformats.org/officeDocument/2006/relationships/hyperlink" Target="http://liveadmins.com/" TargetMode="External"/><Relationship Id="rId640" Type="http://schemas.openxmlformats.org/officeDocument/2006/relationships/hyperlink" Target="http://tradeshift.com/" TargetMode="External"/><Relationship Id="rId641" Type="http://schemas.openxmlformats.org/officeDocument/2006/relationships/hyperlink" Target="https://www.linkedin.com/pub/david-ahrens/1/467/605" TargetMode="External"/><Relationship Id="rId642" Type="http://schemas.openxmlformats.org/officeDocument/2006/relationships/hyperlink" Target="http://mailchimp.com/" TargetMode="External"/><Relationship Id="rId643" Type="http://schemas.openxmlformats.org/officeDocument/2006/relationships/hyperlink" Target="https://www.linkedin.com/pub/tom-klein/0/2a4/905" TargetMode="External"/><Relationship Id="rId644" Type="http://schemas.openxmlformats.org/officeDocument/2006/relationships/hyperlink" Target="http://brightcove.com/" TargetMode="External"/><Relationship Id="rId645" Type="http://schemas.openxmlformats.org/officeDocument/2006/relationships/hyperlink" Target="https://www.linkedin.com/pub/neil-lieberman/3/13b/558" TargetMode="External"/><Relationship Id="rId646" Type="http://schemas.openxmlformats.org/officeDocument/2006/relationships/hyperlink" Target="http://smsassist.com/" TargetMode="External"/><Relationship Id="rId647" Type="http://schemas.openxmlformats.org/officeDocument/2006/relationships/hyperlink" Target="https://www.linkedin.com/pub/matt-renner/7/395/155" TargetMode="External"/><Relationship Id="rId648" Type="http://schemas.openxmlformats.org/officeDocument/2006/relationships/hyperlink" Target="http://maestrohealth.com/" TargetMode="External"/><Relationship Id="rId649" Type="http://schemas.openxmlformats.org/officeDocument/2006/relationships/hyperlink" Target="https://www.linkedin.com/pub/jeff-yaniga/3/22a/368" TargetMode="External"/><Relationship Id="rId1580" Type="http://schemas.openxmlformats.org/officeDocument/2006/relationships/hyperlink" Target="http://splunk.com/" TargetMode="External"/><Relationship Id="rId1581" Type="http://schemas.openxmlformats.org/officeDocument/2006/relationships/hyperlink" Target="https://www.linkedin.com/pub/brian-goldfarb/0/187/95b" TargetMode="External"/><Relationship Id="rId1582" Type="http://schemas.openxmlformats.org/officeDocument/2006/relationships/hyperlink" Target="http://filtereasy.com/" TargetMode="External"/><Relationship Id="rId1583" Type="http://schemas.openxmlformats.org/officeDocument/2006/relationships/hyperlink" Target="https://www.linkedin.com/pub/james-fredley/b/46a/845" TargetMode="External"/><Relationship Id="rId1584" Type="http://schemas.openxmlformats.org/officeDocument/2006/relationships/hyperlink" Target="http://enthought.com/" TargetMode="External"/><Relationship Id="rId1585" Type="http://schemas.openxmlformats.org/officeDocument/2006/relationships/hyperlink" Target="https://www.linkedin.com/pub/mike-marshall/0/894/a59" TargetMode="External"/><Relationship Id="rId1586" Type="http://schemas.openxmlformats.org/officeDocument/2006/relationships/hyperlink" Target="http://affectiva.com/" TargetMode="External"/><Relationship Id="rId1587" Type="http://schemas.openxmlformats.org/officeDocument/2006/relationships/hyperlink" Target="https://www.linkedin.com/pub/gabi-zijderveld/0/54/1b1" TargetMode="External"/><Relationship Id="rId1588" Type="http://schemas.openxmlformats.org/officeDocument/2006/relationships/hyperlink" Target="http://ultimatesoftware.com/" TargetMode="External"/><Relationship Id="rId1589" Type="http://schemas.openxmlformats.org/officeDocument/2006/relationships/hyperlink" Target="https://www.linkedin.com/pub/jody-kaminsky/a/276/326" TargetMode="External"/><Relationship Id="rId10" Type="http://schemas.openxmlformats.org/officeDocument/2006/relationships/hyperlink" Target="https://www.linkedin.com/pub/kathy-jaques/0/710/944" TargetMode="External"/><Relationship Id="rId11" Type="http://schemas.openxmlformats.org/officeDocument/2006/relationships/hyperlink" Target="http://inrix.com/" TargetMode="External"/><Relationship Id="rId12" Type="http://schemas.openxmlformats.org/officeDocument/2006/relationships/hyperlink" Target="https://www.linkedin.com/sales/profile/3187938,bSoa,NAME_SEARCH" TargetMode="External"/><Relationship Id="rId13" Type="http://schemas.openxmlformats.org/officeDocument/2006/relationships/hyperlink" Target="http://tricentis.com/" TargetMode="External"/><Relationship Id="rId14" Type="http://schemas.openxmlformats.org/officeDocument/2006/relationships/hyperlink" Target="https://www.linkedin.com/pub/wayne-ariola/0/46/41a" TargetMode="External"/><Relationship Id="rId15" Type="http://schemas.openxmlformats.org/officeDocument/2006/relationships/hyperlink" Target="http://bamboohr.com/" TargetMode="External"/><Relationship Id="rId16" Type="http://schemas.openxmlformats.org/officeDocument/2006/relationships/hyperlink" Target="https://www.linkedin.com/pub/victoria-hodgkins/3/882/442" TargetMode="External"/><Relationship Id="rId17" Type="http://schemas.openxmlformats.org/officeDocument/2006/relationships/hyperlink" Target="http://highq.com/" TargetMode="External"/><Relationship Id="rId18" Type="http://schemas.openxmlformats.org/officeDocument/2006/relationships/hyperlink" Target="https://www.linkedin.com/pub/paul-hunt/1/158/b13" TargetMode="External"/><Relationship Id="rId19" Type="http://schemas.openxmlformats.org/officeDocument/2006/relationships/hyperlink" Target="http://act-on.com/" TargetMode="External"/><Relationship Id="rId100" Type="http://schemas.openxmlformats.org/officeDocument/2006/relationships/hyperlink" Target="http://asuresoftware.com/" TargetMode="External"/><Relationship Id="rId101" Type="http://schemas.openxmlformats.org/officeDocument/2006/relationships/hyperlink" Target="https://www.linkedin.com/pub/eyal-goldstein/32/67b/364" TargetMode="External"/><Relationship Id="rId102" Type="http://schemas.openxmlformats.org/officeDocument/2006/relationships/hyperlink" Target="http://vlocity.com/" TargetMode="External"/><Relationship Id="rId103" Type="http://schemas.openxmlformats.org/officeDocument/2006/relationships/hyperlink" Target="https://www.linkedin.com/pub/rip-gerber/0/79/19a" TargetMode="External"/><Relationship Id="rId104" Type="http://schemas.openxmlformats.org/officeDocument/2006/relationships/hyperlink" Target="http://infinidat.com/" TargetMode="External"/><Relationship Id="rId105" Type="http://schemas.openxmlformats.org/officeDocument/2006/relationships/hyperlink" Target="https://www.linkedin.com/pub/randy-arseneau/0/686/ba9" TargetMode="External"/><Relationship Id="rId106" Type="http://schemas.openxmlformats.org/officeDocument/2006/relationships/hyperlink" Target="http://visualiq.com/" TargetMode="External"/><Relationship Id="rId107" Type="http://schemas.openxmlformats.org/officeDocument/2006/relationships/hyperlink" Target="https://www.linkedin.com/pub/wayne-st-amand/2/338/76a" TargetMode="External"/><Relationship Id="rId108" Type="http://schemas.openxmlformats.org/officeDocument/2006/relationships/hyperlink" Target="http://stamps.com/" TargetMode="External"/><Relationship Id="rId1040" Type="http://schemas.openxmlformats.org/officeDocument/2006/relationships/hyperlink" Target="https://www.linkedin.com/pub/darren-taylor/6/289/681" TargetMode="External"/><Relationship Id="rId1041" Type="http://schemas.openxmlformats.org/officeDocument/2006/relationships/hyperlink" Target="http://ziprecruiter.com/" TargetMode="External"/><Relationship Id="rId1042" Type="http://schemas.openxmlformats.org/officeDocument/2006/relationships/hyperlink" Target="https://www.linkedin.com/pub/eyal-gutentag/0/109/1b2" TargetMode="External"/><Relationship Id="rId1043" Type="http://schemas.openxmlformats.org/officeDocument/2006/relationships/hyperlink" Target="http://techtarget.com/" TargetMode="External"/><Relationship Id="rId1044" Type="http://schemas.openxmlformats.org/officeDocument/2006/relationships/hyperlink" Target="https://www.linkedin.com/pub/john-a-steinert/0/72/552" TargetMode="External"/><Relationship Id="rId1045" Type="http://schemas.openxmlformats.org/officeDocument/2006/relationships/hyperlink" Target="http://dashlane.com/" TargetMode="External"/><Relationship Id="rId1046" Type="http://schemas.openxmlformats.org/officeDocument/2006/relationships/hyperlink" Target="https://www.linkedin.com/pub/jeff-paradise/19/971/b03" TargetMode="External"/><Relationship Id="rId1047" Type="http://schemas.openxmlformats.org/officeDocument/2006/relationships/hyperlink" Target="http://magnetic.com/" TargetMode="External"/><Relationship Id="rId1048" Type="http://schemas.openxmlformats.org/officeDocument/2006/relationships/hyperlink" Target="https://www.linkedin.com/pub/alex-kelleher/0/335/926" TargetMode="External"/><Relationship Id="rId1049" Type="http://schemas.openxmlformats.org/officeDocument/2006/relationships/hyperlink" Target="http://memsql.com/" TargetMode="External"/><Relationship Id="rId109" Type="http://schemas.openxmlformats.org/officeDocument/2006/relationships/hyperlink" Target="http://stamps.com/" TargetMode="External"/><Relationship Id="rId2290" Type="http://schemas.openxmlformats.org/officeDocument/2006/relationships/hyperlink" Target="https://www.linkedin.com/pub/sam-damon/33/a1/481" TargetMode="External"/><Relationship Id="rId2291" Type="http://schemas.openxmlformats.org/officeDocument/2006/relationships/hyperlink" Target="http://chargepoint.com/" TargetMode="External"/><Relationship Id="rId2292" Type="http://schemas.openxmlformats.org/officeDocument/2006/relationships/hyperlink" Target="https://www.linkedin.com/pub/kim-jensen-celestre-mba/3/698/bb2" TargetMode="External"/><Relationship Id="rId2293" Type="http://schemas.openxmlformats.org/officeDocument/2006/relationships/hyperlink" Target="http://mdsol.com/" TargetMode="External"/><Relationship Id="rId2294" Type="http://schemas.openxmlformats.org/officeDocument/2006/relationships/hyperlink" Target="https://www.linkedin.com/pub/gregory-t-simpson/0/b53/601" TargetMode="External"/><Relationship Id="rId2295" Type="http://schemas.openxmlformats.org/officeDocument/2006/relationships/hyperlink" Target="http://apttus.com/" TargetMode="External"/><Relationship Id="rId2296" Type="http://schemas.openxmlformats.org/officeDocument/2006/relationships/hyperlink" Target="https://www.linkedin.com/pub/gene-eun/0/69/572" TargetMode="External"/><Relationship Id="rId2297" Type="http://schemas.openxmlformats.org/officeDocument/2006/relationships/hyperlink" Target="http://liveramp.com/" TargetMode="External"/><Relationship Id="rId2298" Type="http://schemas.openxmlformats.org/officeDocument/2006/relationships/hyperlink" Target="https://www.linkedin.com/pub/ben-coffee/10/130/79b" TargetMode="External"/><Relationship Id="rId2299" Type="http://schemas.openxmlformats.org/officeDocument/2006/relationships/hyperlink" Target="http://microsoft.com/" TargetMode="External"/><Relationship Id="rId650" Type="http://schemas.openxmlformats.org/officeDocument/2006/relationships/hyperlink" Target="http://daxko.com/" TargetMode="External"/><Relationship Id="rId651" Type="http://schemas.openxmlformats.org/officeDocument/2006/relationships/hyperlink" Target="https://www.linkedin.com/pub/jonathan-blackburn/13/795/a42" TargetMode="External"/><Relationship Id="rId652" Type="http://schemas.openxmlformats.org/officeDocument/2006/relationships/hyperlink" Target="http://symphonytalent.com/" TargetMode="External"/><Relationship Id="rId653" Type="http://schemas.openxmlformats.org/officeDocument/2006/relationships/hyperlink" Target="https://www.linkedin.com/pub/patrick-rooney/2/672/997" TargetMode="External"/><Relationship Id="rId654" Type="http://schemas.openxmlformats.org/officeDocument/2006/relationships/hyperlink" Target="http://construction.com/" TargetMode="External"/><Relationship Id="rId655" Type="http://schemas.openxmlformats.org/officeDocument/2006/relationships/hyperlink" Target="https://www.linkedin.com/pub/sharon-lubrano/3/b33/357" TargetMode="External"/><Relationship Id="rId656" Type="http://schemas.openxmlformats.org/officeDocument/2006/relationships/hyperlink" Target="http://weddingwire.com/" TargetMode="External"/><Relationship Id="rId657" Type="http://schemas.openxmlformats.org/officeDocument/2006/relationships/hyperlink" Target="https://www.linkedin.com/pub/sonny-ganguly/4/47/65b" TargetMode="External"/><Relationship Id="rId658" Type="http://schemas.openxmlformats.org/officeDocument/2006/relationships/hyperlink" Target="http://secureauth.com/" TargetMode="External"/><Relationship Id="rId659" Type="http://schemas.openxmlformats.org/officeDocument/2006/relationships/hyperlink" Target="https://www.linkedin.com/pub/jeff-nolan/3/81/997" TargetMode="External"/><Relationship Id="rId1590" Type="http://schemas.openxmlformats.org/officeDocument/2006/relationships/hyperlink" Target="http://kahua.com/" TargetMode="External"/><Relationship Id="rId1591" Type="http://schemas.openxmlformats.org/officeDocument/2006/relationships/hyperlink" Target="https://www.linkedin.com/pub/jim-wilson/0/1b2/266" TargetMode="External"/><Relationship Id="rId1592" Type="http://schemas.openxmlformats.org/officeDocument/2006/relationships/hyperlink" Target="http://skycure.com/" TargetMode="External"/><Relationship Id="rId1593" Type="http://schemas.openxmlformats.org/officeDocument/2006/relationships/hyperlink" Target="https://www.linkedin.com/pub/varun-kohli/0/8a3/13" TargetMode="External"/><Relationship Id="rId1594" Type="http://schemas.openxmlformats.org/officeDocument/2006/relationships/hyperlink" Target="http://ycombinator.com/" TargetMode="External"/><Relationship Id="rId1595" Type="http://schemas.openxmlformats.org/officeDocument/2006/relationships/hyperlink" Target="https://www.linkedin.com/pub/david-cain/0/64/a54" TargetMode="External"/><Relationship Id="rId1596" Type="http://schemas.openxmlformats.org/officeDocument/2006/relationships/hyperlink" Target="http://listentech.com/" TargetMode="External"/><Relationship Id="rId1597" Type="http://schemas.openxmlformats.org/officeDocument/2006/relationships/hyperlink" Target="https://www.linkedin.com/pub/maile-keone/1/585/a96" TargetMode="External"/><Relationship Id="rId1598" Type="http://schemas.openxmlformats.org/officeDocument/2006/relationships/hyperlink" Target="http://costargroup.com/" TargetMode="External"/><Relationship Id="rId1599" Type="http://schemas.openxmlformats.org/officeDocument/2006/relationships/hyperlink" Target="https://www.linkedin.com/pub/rebecca-carr/14/387/5a" TargetMode="External"/><Relationship Id="rId20" Type="http://schemas.openxmlformats.org/officeDocument/2006/relationships/hyperlink" Target="https://www.linkedin.com/pub/david-atmaram-satterwhite/0/8a/a12" TargetMode="External"/><Relationship Id="rId21" Type="http://schemas.openxmlformats.org/officeDocument/2006/relationships/hyperlink" Target="http://mitratech.com/" TargetMode="External"/><Relationship Id="rId22" Type="http://schemas.openxmlformats.org/officeDocument/2006/relationships/hyperlink" Target="https://www.linkedin.com/pub/shay-staples/3b/852/691" TargetMode="External"/><Relationship Id="rId23" Type="http://schemas.openxmlformats.org/officeDocument/2006/relationships/hyperlink" Target="http://smartbear.com/" TargetMode="External"/><Relationship Id="rId24" Type="http://schemas.openxmlformats.org/officeDocument/2006/relationships/hyperlink" Target="https://www.linkedin.com/pub/bryan-semple/0/28/35" TargetMode="External"/><Relationship Id="rId25" Type="http://schemas.openxmlformats.org/officeDocument/2006/relationships/hyperlink" Target="http://videologygroup.com/" TargetMode="External"/><Relationship Id="rId26" Type="http://schemas.openxmlformats.org/officeDocument/2006/relationships/hyperlink" Target="https://www.linkedin.com/pub/ryan-jamboretz/2/26b/67b" TargetMode="External"/><Relationship Id="rId27" Type="http://schemas.openxmlformats.org/officeDocument/2006/relationships/hyperlink" Target="http://smartbear.com/" TargetMode="External"/><Relationship Id="rId28" Type="http://schemas.openxmlformats.org/officeDocument/2006/relationships/hyperlink" Target="https://www.linkedin.com/pub/peter-tyrrell/20/546/6bb" TargetMode="External"/><Relationship Id="rId110" Type="http://schemas.openxmlformats.org/officeDocument/2006/relationships/hyperlink" Target="https://www.linkedin.com/pub/sebastian-buerba/0/1a4/bb6" TargetMode="External"/><Relationship Id="rId111" Type="http://schemas.openxmlformats.org/officeDocument/2006/relationships/hyperlink" Target="http://visualiq.com/" TargetMode="External"/><Relationship Id="rId112" Type="http://schemas.openxmlformats.org/officeDocument/2006/relationships/hyperlink" Target="https://www.linkedin.com/pub/ralph-robertson/2/14b/528" TargetMode="External"/><Relationship Id="rId113" Type="http://schemas.openxmlformats.org/officeDocument/2006/relationships/hyperlink" Target="http://denovo-us.com/" TargetMode="External"/><Relationship Id="rId114" Type="http://schemas.openxmlformats.org/officeDocument/2006/relationships/hyperlink" Target="https://www.linkedin.com/pub/jennifer-beaupre/3/a34/a07" TargetMode="External"/><Relationship Id="rId115" Type="http://schemas.openxmlformats.org/officeDocument/2006/relationships/hyperlink" Target="http://sciencelogic.com/" TargetMode="External"/><Relationship Id="rId116" Type="http://schemas.openxmlformats.org/officeDocument/2006/relationships/hyperlink" Target="https://www.linkedin.com/pub/scott-fuselier/0/9b5/571" TargetMode="External"/><Relationship Id="rId117" Type="http://schemas.openxmlformats.org/officeDocument/2006/relationships/hyperlink" Target="http://autoeurope.com/" TargetMode="External"/><Relationship Id="rId118" Type="http://schemas.openxmlformats.org/officeDocument/2006/relationships/hyperlink" Target="https://www.linkedin.com/pub/tom-burke/3/442/483" TargetMode="External"/><Relationship Id="rId119" Type="http://schemas.openxmlformats.org/officeDocument/2006/relationships/hyperlink" Target="http://kabbage.com/" TargetMode="External"/><Relationship Id="rId1050" Type="http://schemas.openxmlformats.org/officeDocument/2006/relationships/hyperlink" Target="https://www.linkedin.com/pub/gary-orenstein/0/3/325" TargetMode="External"/><Relationship Id="rId1051" Type="http://schemas.openxmlformats.org/officeDocument/2006/relationships/hyperlink" Target="http://edmgroup.com/" TargetMode="External"/><Relationship Id="rId1052" Type="http://schemas.openxmlformats.org/officeDocument/2006/relationships/hyperlink" Target="https://www.linkedin.com/pub/michael-soluri/4/36/173" TargetMode="External"/><Relationship Id="rId1053" Type="http://schemas.openxmlformats.org/officeDocument/2006/relationships/hyperlink" Target="http://healthgrades.com/" TargetMode="External"/><Relationship Id="rId1054" Type="http://schemas.openxmlformats.org/officeDocument/2006/relationships/hyperlink" Target="https://www.linkedin.com/pub/andrea-pearson/1/963/153" TargetMode="External"/><Relationship Id="rId1055" Type="http://schemas.openxmlformats.org/officeDocument/2006/relationships/hyperlink" Target="http://digitalshadows.com/" TargetMode="External"/><Relationship Id="rId1056" Type="http://schemas.openxmlformats.org/officeDocument/2006/relationships/hyperlink" Target="https://www.linkedin.com/pub/dan-lowden/5/a27/307" TargetMode="External"/><Relationship Id="rId1057" Type="http://schemas.openxmlformats.org/officeDocument/2006/relationships/hyperlink" Target="http://capriza.com/" TargetMode="External"/><Relationship Id="rId1058" Type="http://schemas.openxmlformats.org/officeDocument/2006/relationships/hyperlink" Target="https://www.linkedin.com/pub/lance-walter/0/520/66b" TargetMode="External"/><Relationship Id="rId1059" Type="http://schemas.openxmlformats.org/officeDocument/2006/relationships/hyperlink" Target="http://saba.com/" TargetMode="External"/><Relationship Id="rId29" Type="http://schemas.openxmlformats.org/officeDocument/2006/relationships/hyperlink" Target="http://objectfrontier.com/" TargetMode="External"/><Relationship Id="rId660" Type="http://schemas.openxmlformats.org/officeDocument/2006/relationships/hyperlink" Target="http://appfolioinc.com/" TargetMode="External"/><Relationship Id="rId661" Type="http://schemas.openxmlformats.org/officeDocument/2006/relationships/hyperlink" Target="https://www.linkedin.com/pub/aimee-miller/0/58a/92b" TargetMode="External"/><Relationship Id="rId662" Type="http://schemas.openxmlformats.org/officeDocument/2006/relationships/hyperlink" Target="http://popsugar.com/" TargetMode="External"/><Relationship Id="rId663" Type="http://schemas.openxmlformats.org/officeDocument/2006/relationships/hyperlink" Target="https://www.linkedin.com/pub/geoff-schiller/0/392/613" TargetMode="External"/><Relationship Id="rId664" Type="http://schemas.openxmlformats.org/officeDocument/2006/relationships/hyperlink" Target="http://ezcater.com/" TargetMode="External"/><Relationship Id="rId665" Type="http://schemas.openxmlformats.org/officeDocument/2006/relationships/hyperlink" Target="https://www.linkedin.com/pub/david-meiselman/1/875/585" TargetMode="External"/><Relationship Id="rId666" Type="http://schemas.openxmlformats.org/officeDocument/2006/relationships/hyperlink" Target="http://corvil.com/" TargetMode="External"/><Relationship Id="rId667" Type="http://schemas.openxmlformats.org/officeDocument/2006/relationships/hyperlink" Target="https://www.linkedin.com/pub/david-m-murray/0/6ab/241" TargetMode="External"/><Relationship Id="rId668" Type="http://schemas.openxmlformats.org/officeDocument/2006/relationships/hyperlink" Target="http://rainkingonline.com/" TargetMode="External"/><Relationship Id="rId669" Type="http://schemas.openxmlformats.org/officeDocument/2006/relationships/hyperlink" Target="https://www.linkedin.com/pub/mike-levy/3/a9b/b74" TargetMode="External"/><Relationship Id="rId30" Type="http://schemas.openxmlformats.org/officeDocument/2006/relationships/hyperlink" Target="https://www.linkedin.com/pub/bob-kramich/2/54/2b1" TargetMode="External"/><Relationship Id="rId31" Type="http://schemas.openxmlformats.org/officeDocument/2006/relationships/hyperlink" Target="http://mediamint.com/" TargetMode="External"/><Relationship Id="rId32" Type="http://schemas.openxmlformats.org/officeDocument/2006/relationships/hyperlink" Target="https://www.linkedin.com/pub/jason-riback/8/b46/996" TargetMode="External"/><Relationship Id="rId33" Type="http://schemas.openxmlformats.org/officeDocument/2006/relationships/hyperlink" Target="http://uipath.com/" TargetMode="External"/><Relationship Id="rId34" Type="http://schemas.openxmlformats.org/officeDocument/2006/relationships/hyperlink" Target="https://www.linkedin.com/pub/bobby-patrick/0/110/532" TargetMode="External"/><Relationship Id="rId35" Type="http://schemas.openxmlformats.org/officeDocument/2006/relationships/hyperlink" Target="http://enterprisedb.com/" TargetMode="External"/><Relationship Id="rId36" Type="http://schemas.openxmlformats.org/officeDocument/2006/relationships/hyperlink" Target="https://www.linkedin.com/pub/keith-alsheimer/4/753/583" TargetMode="External"/><Relationship Id="rId37" Type="http://schemas.openxmlformats.org/officeDocument/2006/relationships/hyperlink" Target="http://metasource.com/" TargetMode="External"/><Relationship Id="rId38" Type="http://schemas.openxmlformats.org/officeDocument/2006/relationships/hyperlink" Target="https://www.linkedin.com/pub/john-nixon/84/211/a58" TargetMode="External"/><Relationship Id="rId120" Type="http://schemas.openxmlformats.org/officeDocument/2006/relationships/hyperlink" Target="https://www.linkedin.com/pub/victoria-treyger/4/703/29" TargetMode="External"/><Relationship Id="rId121" Type="http://schemas.openxmlformats.org/officeDocument/2006/relationships/hyperlink" Target="http://ibotta.com/" TargetMode="External"/><Relationship Id="rId122" Type="http://schemas.openxmlformats.org/officeDocument/2006/relationships/hyperlink" Target="https://www.linkedin.com/pub/suchit-majmudar/0/b3b/b2a" TargetMode="External"/><Relationship Id="rId123" Type="http://schemas.openxmlformats.org/officeDocument/2006/relationships/hyperlink" Target="http://trintech.com/" TargetMode="External"/><Relationship Id="rId124" Type="http://schemas.openxmlformats.org/officeDocument/2006/relationships/hyperlink" Target="https://www.linkedin.com/pub/david-king/0/105/212" TargetMode="External"/><Relationship Id="rId125" Type="http://schemas.openxmlformats.org/officeDocument/2006/relationships/hyperlink" Target="http://newgistics.com/" TargetMode="External"/><Relationship Id="rId126" Type="http://schemas.openxmlformats.org/officeDocument/2006/relationships/hyperlink" Target="https://www.linkedin.com/pub/stuart-spiegel/0/1a7/b77" TargetMode="External"/><Relationship Id="rId127" Type="http://schemas.openxmlformats.org/officeDocument/2006/relationships/hyperlink" Target="http://trintech.com/" TargetMode="External"/><Relationship Id="rId128" Type="http://schemas.openxmlformats.org/officeDocument/2006/relationships/hyperlink" Target="https://www.linkedin.com/pub/robert-michlewicz/0/5b5/b82" TargetMode="External"/><Relationship Id="rId129" Type="http://schemas.openxmlformats.org/officeDocument/2006/relationships/hyperlink" Target="http://mercari.com/" TargetMode="External"/><Relationship Id="rId1060" Type="http://schemas.openxmlformats.org/officeDocument/2006/relationships/hyperlink" Target="https://www.linkedin.com/pub/gabi-schindler/3/99b/809" TargetMode="External"/><Relationship Id="rId1061" Type="http://schemas.openxmlformats.org/officeDocument/2006/relationships/hyperlink" Target="http://workfront.com/" TargetMode="External"/><Relationship Id="rId1062" Type="http://schemas.openxmlformats.org/officeDocument/2006/relationships/hyperlink" Target="https://www.linkedin.com/pub/joe-staples/9/254/221" TargetMode="External"/><Relationship Id="rId1063" Type="http://schemas.openxmlformats.org/officeDocument/2006/relationships/hyperlink" Target="http://rocket-internet.com/" TargetMode="External"/><Relationship Id="rId1064" Type="http://schemas.openxmlformats.org/officeDocument/2006/relationships/hyperlink" Target="https://www.linkedin.com/pub/enrico-ferrari/13/67a/87a" TargetMode="External"/><Relationship Id="rId1065" Type="http://schemas.openxmlformats.org/officeDocument/2006/relationships/hyperlink" Target="http://honeybook.com/" TargetMode="External"/><Relationship Id="rId1066" Type="http://schemas.openxmlformats.org/officeDocument/2006/relationships/hyperlink" Target="https://www.linkedin.com/pub/dan-visnick/1/665/ab4" TargetMode="External"/><Relationship Id="rId1067" Type="http://schemas.openxmlformats.org/officeDocument/2006/relationships/hyperlink" Target="http://lendingtree.com/" TargetMode="External"/><Relationship Id="rId1068" Type="http://schemas.openxmlformats.org/officeDocument/2006/relationships/hyperlink" Target="https://www.linkedin.com/pub/brad-wilson/0/ba/a3" TargetMode="External"/><Relationship Id="rId1069" Type="http://schemas.openxmlformats.org/officeDocument/2006/relationships/hyperlink" Target="http://varmour.com/" TargetMode="External"/><Relationship Id="rId39" Type="http://schemas.openxmlformats.org/officeDocument/2006/relationships/hyperlink" Target="http://geteverwise.com/" TargetMode="External"/><Relationship Id="rId670" Type="http://schemas.openxmlformats.org/officeDocument/2006/relationships/hyperlink" Target="http://datavail.com/" TargetMode="External"/><Relationship Id="rId671" Type="http://schemas.openxmlformats.org/officeDocument/2006/relationships/hyperlink" Target="https://www.linkedin.com/pub/robin-caputo/2/54b/5b2" TargetMode="External"/><Relationship Id="rId672" Type="http://schemas.openxmlformats.org/officeDocument/2006/relationships/hyperlink" Target="http://thousandeyes.com/" TargetMode="External"/><Relationship Id="rId673" Type="http://schemas.openxmlformats.org/officeDocument/2006/relationships/hyperlink" Target="https://www.linkedin.com/pub/sanjay-mehta/0/833/8a3" TargetMode="External"/><Relationship Id="rId674" Type="http://schemas.openxmlformats.org/officeDocument/2006/relationships/hyperlink" Target="http://clavax.com/" TargetMode="External"/><Relationship Id="rId675" Type="http://schemas.openxmlformats.org/officeDocument/2006/relationships/hyperlink" Target="https://www.linkedin.com/pub/gary-botta/0/18/a51" TargetMode="External"/><Relationship Id="rId676" Type="http://schemas.openxmlformats.org/officeDocument/2006/relationships/hyperlink" Target="http://realtor.com/" TargetMode="External"/><Relationship Id="rId677" Type="http://schemas.openxmlformats.org/officeDocument/2006/relationships/hyperlink" Target="http://realtor.com/" TargetMode="External"/><Relationship Id="rId678" Type="http://schemas.openxmlformats.org/officeDocument/2006/relationships/hyperlink" Target="https://www.linkedin.com/pub/nate-johnson/0/bba/5ba" TargetMode="External"/><Relationship Id="rId679" Type="http://schemas.openxmlformats.org/officeDocument/2006/relationships/hyperlink" Target="http://kenshoo.com/" TargetMode="External"/><Relationship Id="rId40" Type="http://schemas.openxmlformats.org/officeDocument/2006/relationships/hyperlink" Target="https://www.linkedin.com/pub/anirban-datta/0/346/468" TargetMode="External"/><Relationship Id="rId41" Type="http://schemas.openxmlformats.org/officeDocument/2006/relationships/hyperlink" Target="http://ipswitch.com/" TargetMode="External"/><Relationship Id="rId42" Type="http://schemas.openxmlformats.org/officeDocument/2006/relationships/hyperlink" Target="https://www.linkedin.com/pub/diane-albano/6/87/761" TargetMode="External"/><Relationship Id="rId43" Type="http://schemas.openxmlformats.org/officeDocument/2006/relationships/hyperlink" Target="http://joinreal.com/" TargetMode="External"/><Relationship Id="rId44" Type="http://schemas.openxmlformats.org/officeDocument/2006/relationships/hyperlink" Target="https://www.linkedin.com/pub/lynda-radosevich/0/bb0/a5a" TargetMode="External"/><Relationship Id="rId45" Type="http://schemas.openxmlformats.org/officeDocument/2006/relationships/hyperlink" Target="http://dataxu.com/" TargetMode="External"/><Relationship Id="rId46" Type="http://schemas.openxmlformats.org/officeDocument/2006/relationships/hyperlink" Target="https://www.linkedin.com/pub/ed-montes/0/287/aa3" TargetMode="External"/><Relationship Id="rId47" Type="http://schemas.openxmlformats.org/officeDocument/2006/relationships/hyperlink" Target="http://fourwindsinteractive.com/" TargetMode="External"/><Relationship Id="rId48" Type="http://schemas.openxmlformats.org/officeDocument/2006/relationships/hyperlink" Target="https://www.linkedin.com/pub/lane-brannan/2/5a0/a16" TargetMode="External"/><Relationship Id="rId130" Type="http://schemas.openxmlformats.org/officeDocument/2006/relationships/hyperlink" Target="https://www.linkedin.com/pub/scott-levitan/3/376/54b" TargetMode="External"/><Relationship Id="rId131" Type="http://schemas.openxmlformats.org/officeDocument/2006/relationships/hyperlink" Target="http://compassitesinc.com/" TargetMode="External"/><Relationship Id="rId132" Type="http://schemas.openxmlformats.org/officeDocument/2006/relationships/hyperlink" Target="https://www.linkedin.com/pub/shyam-bhethanabotla/1/46/68a" TargetMode="External"/><Relationship Id="rId133" Type="http://schemas.openxmlformats.org/officeDocument/2006/relationships/hyperlink" Target="http://achievers.com/" TargetMode="External"/><Relationship Id="rId134" Type="http://schemas.openxmlformats.org/officeDocument/2006/relationships/hyperlink" Target="https://www.linkedin.com/pub/michael-basch/2/b56/491" TargetMode="External"/><Relationship Id="rId135" Type="http://schemas.openxmlformats.org/officeDocument/2006/relationships/hyperlink" Target="http://trupanion.com/" TargetMode="External"/><Relationship Id="rId136" Type="http://schemas.openxmlformats.org/officeDocument/2006/relationships/hyperlink" Target="https://www.linkedin.com/pub/richard-wang/33/557/a9a" TargetMode="External"/><Relationship Id="rId137" Type="http://schemas.openxmlformats.org/officeDocument/2006/relationships/hyperlink" Target="http://blackducksoftware.com/" TargetMode="External"/><Relationship Id="rId138" Type="http://schemas.openxmlformats.org/officeDocument/2006/relationships/hyperlink" Target="http://www.linkedin.com/sales/profile/4488577,bFZk,NAME_SEARCH" TargetMode="External"/><Relationship Id="rId139" Type="http://schemas.openxmlformats.org/officeDocument/2006/relationships/hyperlink" Target="http://kiwitech.com/" TargetMode="External"/><Relationship Id="rId1070" Type="http://schemas.openxmlformats.org/officeDocument/2006/relationships/hyperlink" Target="https://www.linkedin.com/pub/eva-tsai/1/798/b0" TargetMode="External"/><Relationship Id="rId1071" Type="http://schemas.openxmlformats.org/officeDocument/2006/relationships/hyperlink" Target="http://highwinds.com/" TargetMode="External"/><Relationship Id="rId2500" Type="http://schemas.openxmlformats.org/officeDocument/2006/relationships/hyperlink" Target="http://informationbuilders.com/" TargetMode="External"/><Relationship Id="rId2501" Type="http://schemas.openxmlformats.org/officeDocument/2006/relationships/hyperlink" Target="https://www.linkedin.com/pub/frank-vella/0/41a/434" TargetMode="External"/><Relationship Id="rId2502" Type="http://schemas.openxmlformats.org/officeDocument/2006/relationships/hyperlink" Target="http://harri.com/" TargetMode="External"/><Relationship Id="rId2503" Type="http://schemas.openxmlformats.org/officeDocument/2006/relationships/hyperlink" Target="https://www.linkedin.com/pub/ralf-hirt/0/64/747" TargetMode="External"/><Relationship Id="rId2504" Type="http://schemas.openxmlformats.org/officeDocument/2006/relationships/hyperlink" Target="http://yext.com/" TargetMode="External"/><Relationship Id="rId2505" Type="http://schemas.openxmlformats.org/officeDocument/2006/relationships/hyperlink" Target="https://www.linkedin.com/pub/vivien-cheung/69/b31/64a" TargetMode="External"/><Relationship Id="rId2506" Type="http://schemas.openxmlformats.org/officeDocument/2006/relationships/hyperlink" Target="http://netsurion.com/" TargetMode="External"/><Relationship Id="rId2507" Type="http://schemas.openxmlformats.org/officeDocument/2006/relationships/hyperlink" Target="https://www.linkedin.com/pub/bill-pickard/0/462/a78" TargetMode="External"/><Relationship Id="rId2508" Type="http://schemas.openxmlformats.org/officeDocument/2006/relationships/hyperlink" Target="http://mongodb.com/" TargetMode="External"/><Relationship Id="rId2509" Type="http://schemas.openxmlformats.org/officeDocument/2006/relationships/hyperlink" Target="https://www.linkedin.com/pub/hilary-phillips/55/367/352" TargetMode="External"/><Relationship Id="rId1072" Type="http://schemas.openxmlformats.org/officeDocument/2006/relationships/hyperlink" Target="https://www.linkedin.com/pub/john-lynch/1/139/a32" TargetMode="External"/><Relationship Id="rId1073" Type="http://schemas.openxmlformats.org/officeDocument/2006/relationships/hyperlink" Target="http://cloudlock.com/" TargetMode="External"/><Relationship Id="rId1074" Type="http://schemas.openxmlformats.org/officeDocument/2006/relationships/hyperlink" Target="https://www.linkedin.com/pub/bernd-leger/0/a4/211" TargetMode="External"/><Relationship Id="rId1075" Type="http://schemas.openxmlformats.org/officeDocument/2006/relationships/hyperlink" Target="http://acronis.com/" TargetMode="External"/><Relationship Id="rId1076" Type="http://schemas.openxmlformats.org/officeDocument/2006/relationships/hyperlink" Target="https://www.linkedin.com/pub/gaidar-magdanurov/2/b07/1b8" TargetMode="External"/><Relationship Id="rId1077" Type="http://schemas.openxmlformats.org/officeDocument/2006/relationships/hyperlink" Target="http://acronis.com/" TargetMode="External"/><Relationship Id="rId1078" Type="http://schemas.openxmlformats.org/officeDocument/2006/relationships/hyperlink" Target="https://www.linkedin.com/pub/jim-herman/20/830/2b1" TargetMode="External"/><Relationship Id="rId1079" Type="http://schemas.openxmlformats.org/officeDocument/2006/relationships/hyperlink" Target="http://renaissance.com/" TargetMode="External"/><Relationship Id="rId49" Type="http://schemas.openxmlformats.org/officeDocument/2006/relationships/hyperlink" Target="http://sevone.com/" TargetMode="External"/><Relationship Id="rId1800" Type="http://schemas.openxmlformats.org/officeDocument/2006/relationships/hyperlink" Target="http://www.linkedin.com/sales/profile/2308642,XvfA,NAME_SEARCH" TargetMode="External"/><Relationship Id="rId1801" Type="http://schemas.openxmlformats.org/officeDocument/2006/relationships/hyperlink" Target="http://vimoc.com/" TargetMode="External"/><Relationship Id="rId1802" Type="http://schemas.openxmlformats.org/officeDocument/2006/relationships/hyperlink" Target="https://www.linkedin.com/pub/ali-sebt/5/a56/228" TargetMode="External"/><Relationship Id="rId1803" Type="http://schemas.openxmlformats.org/officeDocument/2006/relationships/hyperlink" Target="http://orchidprotocol.com/" TargetMode="External"/><Relationship Id="rId1804" Type="http://schemas.openxmlformats.org/officeDocument/2006/relationships/hyperlink" Target="https://www.linkedin.com/pub/louise-conroy-callagy/2/483/b52" TargetMode="External"/><Relationship Id="rId1805" Type="http://schemas.openxmlformats.org/officeDocument/2006/relationships/hyperlink" Target="http://ovenbits.com/" TargetMode="External"/><Relationship Id="rId1806" Type="http://schemas.openxmlformats.org/officeDocument/2006/relationships/hyperlink" Target="https://www.linkedin.com/pub/chris-capehart/4/b47/6a4" TargetMode="External"/><Relationship Id="rId1807" Type="http://schemas.openxmlformats.org/officeDocument/2006/relationships/hyperlink" Target="http://elitehailsolutions.com/" TargetMode="External"/><Relationship Id="rId1808" Type="http://schemas.openxmlformats.org/officeDocument/2006/relationships/hyperlink" Target="https://www.linkedin.com/pub/ted-corbeill-jr/33/865/94a" TargetMode="External"/><Relationship Id="rId1809" Type="http://schemas.openxmlformats.org/officeDocument/2006/relationships/hyperlink" Target="http://fujitsu.com/" TargetMode="External"/><Relationship Id="rId680" Type="http://schemas.openxmlformats.org/officeDocument/2006/relationships/hyperlink" Target="https://www.linkedin.com/pub/vince-cortese/4/b03/9a5" TargetMode="External"/><Relationship Id="rId681" Type="http://schemas.openxmlformats.org/officeDocument/2006/relationships/hyperlink" Target="http://altium.com/" TargetMode="External"/><Relationship Id="rId682" Type="http://schemas.openxmlformats.org/officeDocument/2006/relationships/hyperlink" Target="https://www.linkedin.com/pub/ted-pawela/4/509/a6a" TargetMode="External"/><Relationship Id="rId683" Type="http://schemas.openxmlformats.org/officeDocument/2006/relationships/hyperlink" Target="http://blippar.com/" TargetMode="External"/><Relationship Id="rId684" Type="http://schemas.openxmlformats.org/officeDocument/2006/relationships/hyperlink" Target="https://www.linkedin.com/pub/ranj-bath/0/77b/b59" TargetMode="External"/><Relationship Id="rId685" Type="http://schemas.openxmlformats.org/officeDocument/2006/relationships/hyperlink" Target="http://magnitude.com/" TargetMode="External"/><Relationship Id="rId686" Type="http://schemas.openxmlformats.org/officeDocument/2006/relationships/hyperlink" Target="https://www.linkedin.com/pub/veronica-o-shea/0/69/318" TargetMode="External"/><Relationship Id="rId687" Type="http://schemas.openxmlformats.org/officeDocument/2006/relationships/hyperlink" Target="http://saucelabs.com/" TargetMode="External"/><Relationship Id="rId688" Type="http://schemas.openxmlformats.org/officeDocument/2006/relationships/hyperlink" Target="https://www.linkedin.com/pub/terri-avnaim/0/495/751" TargetMode="External"/><Relationship Id="rId689" Type="http://schemas.openxmlformats.org/officeDocument/2006/relationships/hyperlink" Target="http://kantarretail.com/" TargetMode="External"/><Relationship Id="rId50" Type="http://schemas.openxmlformats.org/officeDocument/2006/relationships/hyperlink" Target="https://www.linkedin.com/pub/mark-e-thompson/a/391/b31" TargetMode="External"/><Relationship Id="rId51" Type="http://schemas.openxmlformats.org/officeDocument/2006/relationships/hyperlink" Target="http://hostanalytics.com/" TargetMode="External"/><Relationship Id="rId52" Type="http://schemas.openxmlformats.org/officeDocument/2006/relationships/hyperlink" Target="https://www.linkedin.com/pub/christopher-labruna/0/220/a7b" TargetMode="External"/><Relationship Id="rId53" Type="http://schemas.openxmlformats.org/officeDocument/2006/relationships/hyperlink" Target="http://alienvault.com/" TargetMode="External"/><Relationship Id="rId54" Type="http://schemas.openxmlformats.org/officeDocument/2006/relationships/hyperlink" Target="https://www.linkedin.com/pub/marcus-bragg/0/26b/458" TargetMode="External"/><Relationship Id="rId55" Type="http://schemas.openxmlformats.org/officeDocument/2006/relationships/hyperlink" Target="http://actifio.com/" TargetMode="External"/><Relationship Id="rId56" Type="http://schemas.openxmlformats.org/officeDocument/2006/relationships/hyperlink" Target="https://www.linkedin.com/pub/brian-reagan/0/77/bb8" TargetMode="External"/><Relationship Id="rId57" Type="http://schemas.openxmlformats.org/officeDocument/2006/relationships/hyperlink" Target="http://hackerrank.com/" TargetMode="External"/><Relationship Id="rId58" Type="http://schemas.openxmlformats.org/officeDocument/2006/relationships/hyperlink" Target="https://www.linkedin.com/pub/nicolas-d/1/255/250" TargetMode="External"/><Relationship Id="rId140" Type="http://schemas.openxmlformats.org/officeDocument/2006/relationships/hyperlink" Target="https://www.linkedin.com/pub/anita-gupta/1/989/117" TargetMode="External"/><Relationship Id="rId141" Type="http://schemas.openxmlformats.org/officeDocument/2006/relationships/hyperlink" Target="http://whitehatsec.com/" TargetMode="External"/><Relationship Id="rId142" Type="http://schemas.openxmlformats.org/officeDocument/2006/relationships/hyperlink" Target="https://www.linkedin.com/pub/matt-handler/83/519/4a8" TargetMode="External"/><Relationship Id="rId143" Type="http://schemas.openxmlformats.org/officeDocument/2006/relationships/hyperlink" Target="http://tracelink.com/" TargetMode="External"/><Relationship Id="rId144" Type="http://schemas.openxmlformats.org/officeDocument/2006/relationships/hyperlink" Target="https://www.linkedin.com/pub/carter-holland/0/82/aa2" TargetMode="External"/><Relationship Id="rId145" Type="http://schemas.openxmlformats.org/officeDocument/2006/relationships/hyperlink" Target="http://tracelink.com/" TargetMode="External"/><Relationship Id="rId146" Type="http://schemas.openxmlformats.org/officeDocument/2006/relationships/hyperlink" Target="https://www.linkedin.com/pub/mike-bartlett/b/577/78" TargetMode="External"/><Relationship Id="rId147" Type="http://schemas.openxmlformats.org/officeDocument/2006/relationships/hyperlink" Target="http://vitac.com/" TargetMode="External"/><Relationship Id="rId148" Type="http://schemas.openxmlformats.org/officeDocument/2006/relationships/hyperlink" Target="https://www.linkedin.com/pub/john-h-capobianco/0/70/339" TargetMode="External"/><Relationship Id="rId149" Type="http://schemas.openxmlformats.org/officeDocument/2006/relationships/hyperlink" Target="http://knowledgent.com/" TargetMode="External"/><Relationship Id="rId1080" Type="http://schemas.openxmlformats.org/officeDocument/2006/relationships/hyperlink" Target="https://www.linkedin.com/pub/tracy-hansen/0/6a4/678" TargetMode="External"/><Relationship Id="rId1081" Type="http://schemas.openxmlformats.org/officeDocument/2006/relationships/hyperlink" Target="http://experian.com/" TargetMode="External"/><Relationship Id="rId2510" Type="http://schemas.openxmlformats.org/officeDocument/2006/relationships/hyperlink" Target="http://idsgrp.com/" TargetMode="External"/><Relationship Id="rId2511" Type="http://schemas.openxmlformats.org/officeDocument/2006/relationships/hyperlink" Target="https://www.linkedin.com/pub/katie-emmel/7/68/9b4" TargetMode="External"/><Relationship Id="rId2512" Type="http://schemas.openxmlformats.org/officeDocument/2006/relationships/hyperlink" Target="http://microsoft.com/" TargetMode="External"/><Relationship Id="rId2513" Type="http://schemas.openxmlformats.org/officeDocument/2006/relationships/hyperlink" Target="https://www.linkedin.com/pub/yoli-chisholm/1/ab9/110" TargetMode="External"/><Relationship Id="rId2514" Type="http://schemas.openxmlformats.org/officeDocument/2006/relationships/hyperlink" Target="http://prowesscorp.com/" TargetMode="External"/><Relationship Id="rId2515" Type="http://schemas.openxmlformats.org/officeDocument/2006/relationships/hyperlink" Target="https://www.linkedin.com/pub/john-karwoski/5/1ba/a9" TargetMode="External"/><Relationship Id="rId2516" Type="http://schemas.openxmlformats.org/officeDocument/2006/relationships/hyperlink" Target="http://pentaho.com/" TargetMode="External"/><Relationship Id="rId2517" Type="http://schemas.openxmlformats.org/officeDocument/2006/relationships/hyperlink" Target="https://www.linkedin.com/pub/selena-rogers/1/a91/7a9" TargetMode="External"/><Relationship Id="rId2518" Type="http://schemas.openxmlformats.org/officeDocument/2006/relationships/hyperlink" Target="http://constellationr.com/" TargetMode="External"/><Relationship Id="rId2519" Type="http://schemas.openxmlformats.org/officeDocument/2006/relationships/hyperlink" Target="https://www.linkedin.com/pub/cindy-zhou/2/289/910" TargetMode="External"/><Relationship Id="rId1082" Type="http://schemas.openxmlformats.org/officeDocument/2006/relationships/hyperlink" Target="https://www.linkedin.com/pub/jeff-softley/1/41b/480" TargetMode="External"/><Relationship Id="rId1083" Type="http://schemas.openxmlformats.org/officeDocument/2006/relationships/hyperlink" Target="http://talend.com/" TargetMode="External"/><Relationship Id="rId1084" Type="http://schemas.openxmlformats.org/officeDocument/2006/relationships/hyperlink" Target="https://www.linkedin.com/pub/ashley-stirrup/0/417/6a2" TargetMode="External"/><Relationship Id="rId1085" Type="http://schemas.openxmlformats.org/officeDocument/2006/relationships/hyperlink" Target="http://id.me/" TargetMode="External"/><Relationship Id="rId1086" Type="http://schemas.openxmlformats.org/officeDocument/2006/relationships/hyperlink" Target="http://id.me/" TargetMode="External"/><Relationship Id="rId1087" Type="http://schemas.openxmlformats.org/officeDocument/2006/relationships/hyperlink" Target="https://www.linkedin.com/pub/julie-filion/2/64/107" TargetMode="External"/><Relationship Id="rId1088" Type="http://schemas.openxmlformats.org/officeDocument/2006/relationships/hyperlink" Target="http://newstore.com/" TargetMode="External"/><Relationship Id="rId1089" Type="http://schemas.openxmlformats.org/officeDocument/2006/relationships/hyperlink" Target="https://www.linkedin.com/pub/phil-granof/0/660/840" TargetMode="External"/><Relationship Id="rId59" Type="http://schemas.openxmlformats.org/officeDocument/2006/relationships/hyperlink" Target="http://gooddata.com/" TargetMode="External"/><Relationship Id="rId1810" Type="http://schemas.openxmlformats.org/officeDocument/2006/relationships/hyperlink" Target="https://www.linkedin.com/pub/juergen-brock/0/576/829" TargetMode="External"/><Relationship Id="rId1811" Type="http://schemas.openxmlformats.org/officeDocument/2006/relationships/hyperlink" Target="http://pinnacleskin.com/" TargetMode="External"/><Relationship Id="rId1812" Type="http://schemas.openxmlformats.org/officeDocument/2006/relationships/hyperlink" Target="https://www.linkedin.com/pub/barbara-goworowski/3/a/a7b" TargetMode="External"/><Relationship Id="rId1813" Type="http://schemas.openxmlformats.org/officeDocument/2006/relationships/hyperlink" Target="http://tr.com/" TargetMode="External"/><Relationship Id="rId1814" Type="http://schemas.openxmlformats.org/officeDocument/2006/relationships/hyperlink" Target="https://www.linkedin.com/pub/alecha-stackle/2/97/a77" TargetMode="External"/><Relationship Id="rId1815" Type="http://schemas.openxmlformats.org/officeDocument/2006/relationships/hyperlink" Target="http://sap.com/" TargetMode="External"/><Relationship Id="rId1816" Type="http://schemas.openxmlformats.org/officeDocument/2006/relationships/hyperlink" Target="https://www.linkedin.com/pub/alicia-tillman/5/49b/aa2" TargetMode="External"/><Relationship Id="rId1817" Type="http://schemas.openxmlformats.org/officeDocument/2006/relationships/hyperlink" Target="http://sap.com/" TargetMode="External"/><Relationship Id="rId1818" Type="http://schemas.openxmlformats.org/officeDocument/2006/relationships/hyperlink" Target="https://www.linkedin.com/pub/mika-yamamoto/8/944/273" TargetMode="External"/><Relationship Id="rId1819" Type="http://schemas.openxmlformats.org/officeDocument/2006/relationships/hyperlink" Target="http://topovs.com/" TargetMode="External"/><Relationship Id="rId690" Type="http://schemas.openxmlformats.org/officeDocument/2006/relationships/hyperlink" Target="https://www.linkedin.com/pub/john-hennessy/0/87/b78" TargetMode="External"/><Relationship Id="rId691" Type="http://schemas.openxmlformats.org/officeDocument/2006/relationships/hyperlink" Target="http://brighttalk.com/" TargetMode="External"/><Relationship Id="rId692" Type="http://schemas.openxmlformats.org/officeDocument/2006/relationships/hyperlink" Target="https://www.linkedin.com/pub/david-pitta/0/208/a8a" TargetMode="External"/><Relationship Id="rId693" Type="http://schemas.openxmlformats.org/officeDocument/2006/relationships/hyperlink" Target="http://nginx.com/" TargetMode="External"/><Relationship Id="rId694" Type="http://schemas.openxmlformats.org/officeDocument/2006/relationships/hyperlink" Target="https://www.linkedin.com/pub/robert-whiteley/1/41b/7b4" TargetMode="External"/><Relationship Id="rId695" Type="http://schemas.openxmlformats.org/officeDocument/2006/relationships/hyperlink" Target="http://logianalytics.com/" TargetMode="External"/><Relationship Id="rId696" Type="http://schemas.openxmlformats.org/officeDocument/2006/relationships/hyperlink" Target="https://www.linkedin.com/pub/kevin-alansky/0/3a6/8a7" TargetMode="External"/><Relationship Id="rId697" Type="http://schemas.openxmlformats.org/officeDocument/2006/relationships/hyperlink" Target="http://signals-analytics.com/" TargetMode="External"/><Relationship Id="rId698" Type="http://schemas.openxmlformats.org/officeDocument/2006/relationships/hyperlink" Target="https://www.linkedin.com/pub/john-seaner/0/614/a1" TargetMode="External"/><Relationship Id="rId699" Type="http://schemas.openxmlformats.org/officeDocument/2006/relationships/hyperlink" Target="http://alteryx.com/" TargetMode="External"/><Relationship Id="rId60" Type="http://schemas.openxmlformats.org/officeDocument/2006/relationships/hyperlink" Target="https://www.linkedin.com/pub/james-smith/2/644/371" TargetMode="External"/><Relationship Id="rId61" Type="http://schemas.openxmlformats.org/officeDocument/2006/relationships/hyperlink" Target="http://jellyvision.com/" TargetMode="External"/><Relationship Id="rId62" Type="http://schemas.openxmlformats.org/officeDocument/2006/relationships/hyperlink" Target="https://www.linkedin.com/pub/bob-armour/0/7a5/513" TargetMode="External"/><Relationship Id="rId63" Type="http://schemas.openxmlformats.org/officeDocument/2006/relationships/hyperlink" Target="http://vendavo.com/" TargetMode="External"/><Relationship Id="rId64" Type="http://schemas.openxmlformats.org/officeDocument/2006/relationships/hyperlink" Target="https://www.linkedin.com/pub/c-edward-brice/0/51a/295" TargetMode="External"/><Relationship Id="rId65" Type="http://schemas.openxmlformats.org/officeDocument/2006/relationships/hyperlink" Target="http://skyhighnetworks.com/" TargetMode="External"/><Relationship Id="rId66" Type="http://schemas.openxmlformats.org/officeDocument/2006/relationships/hyperlink" Target="https://www.linkedin.com/pub/vittorio-viarengo/0/18/619" TargetMode="External"/><Relationship Id="rId67" Type="http://schemas.openxmlformats.org/officeDocument/2006/relationships/hyperlink" Target="http://digitalocean.com/" TargetMode="External"/><Relationship Id="rId68" Type="http://schemas.openxmlformats.org/officeDocument/2006/relationships/hyperlink" Target="https://www.linkedin.com/pub/mitch-wainer/4/87/990" TargetMode="External"/><Relationship Id="rId150" Type="http://schemas.openxmlformats.org/officeDocument/2006/relationships/hyperlink" Target="https://www.linkedin.com/pub/art-gencarelli/13/613/213" TargetMode="External"/><Relationship Id="rId151" Type="http://schemas.openxmlformats.org/officeDocument/2006/relationships/hyperlink" Target="http://brandwatch.com/" TargetMode="External"/><Relationship Id="rId152" Type="http://schemas.openxmlformats.org/officeDocument/2006/relationships/hyperlink" Target="https://www.linkedin.com/pub/richard-pasewark/2/255/71b" TargetMode="External"/><Relationship Id="rId153" Type="http://schemas.openxmlformats.org/officeDocument/2006/relationships/hyperlink" Target="http://kibocommerce.com/" TargetMode="External"/><Relationship Id="rId154" Type="http://schemas.openxmlformats.org/officeDocument/2006/relationships/hyperlink" Target="https://www.linkedin.com/pub/tushar-patel/0/416/358" TargetMode="External"/><Relationship Id="rId155" Type="http://schemas.openxmlformats.org/officeDocument/2006/relationships/hyperlink" Target="http://iqms.com/" TargetMode="External"/><Relationship Id="rId156" Type="http://schemas.openxmlformats.org/officeDocument/2006/relationships/hyperlink" Target="https://www.linkedin.com/pub/steve-bieszczat/2/206/72a" TargetMode="External"/><Relationship Id="rId157" Type="http://schemas.openxmlformats.org/officeDocument/2006/relationships/hyperlink" Target="http://sumologic.com/" TargetMode="External"/><Relationship Id="rId158" Type="http://schemas.openxmlformats.org/officeDocument/2006/relationships/hyperlink" Target="https://www.linkedin.com/pub/steven-fitz/0/7a4/148" TargetMode="External"/><Relationship Id="rId159" Type="http://schemas.openxmlformats.org/officeDocument/2006/relationships/hyperlink" Target="http://spherasolutions.com/" TargetMode="External"/><Relationship Id="rId1090" Type="http://schemas.openxmlformats.org/officeDocument/2006/relationships/hyperlink" Target="http://proficio.com/" TargetMode="External"/><Relationship Id="rId1091" Type="http://schemas.openxmlformats.org/officeDocument/2006/relationships/hyperlink" Target="https://www.linkedin.com/pub/dustin-ritter/6/3a1/453" TargetMode="External"/><Relationship Id="rId2520" Type="http://schemas.openxmlformats.org/officeDocument/2006/relationships/hyperlink" Target="http://zimperium.com/" TargetMode="External"/><Relationship Id="rId2521" Type="http://schemas.openxmlformats.org/officeDocument/2006/relationships/hyperlink" Target="https://www.linkedin.com/pub/scott-king/0/340/262" TargetMode="External"/><Relationship Id="rId2522" Type="http://schemas.openxmlformats.org/officeDocument/2006/relationships/hyperlink" Target="http://iqpcexchange.com/" TargetMode="External"/><Relationship Id="rId2523" Type="http://schemas.openxmlformats.org/officeDocument/2006/relationships/hyperlink" Target="https://www.linkedin.com/pub/aileen-labadie/7/760/b12" TargetMode="External"/><Relationship Id="rId2524" Type="http://schemas.openxmlformats.org/officeDocument/2006/relationships/hyperlink" Target="http://knotch.com/" TargetMode="External"/><Relationship Id="rId2525" Type="http://schemas.openxmlformats.org/officeDocument/2006/relationships/hyperlink" Target="https://www.linkedin.com/pub/alex-batson/77/5b5/67" TargetMode="External"/><Relationship Id="rId2526" Type="http://schemas.openxmlformats.org/officeDocument/2006/relationships/hyperlink" Target="http://oracle.com/" TargetMode="External"/><Relationship Id="rId2527" Type="http://schemas.openxmlformats.org/officeDocument/2006/relationships/hyperlink" Target="https://www.linkedin.com/pub/tiffany-thompson-ctc/3/9b6/520" TargetMode="External"/><Relationship Id="rId2528" Type="http://schemas.openxmlformats.org/officeDocument/2006/relationships/hyperlink" Target="http://foxitsoftware.com/" TargetMode="External"/><Relationship Id="rId2529" Type="http://schemas.openxmlformats.org/officeDocument/2006/relationships/hyperlink" Target="https://www.linkedin.com/pub/david-ronald/0/2/433" TargetMode="External"/><Relationship Id="rId1092" Type="http://schemas.openxmlformats.org/officeDocument/2006/relationships/hyperlink" Target="http://izotope.com/" TargetMode="External"/><Relationship Id="rId1093" Type="http://schemas.openxmlformats.org/officeDocument/2006/relationships/hyperlink" Target="https://www.linkedin.com/pub/john-bigay/0/10a/b05" TargetMode="External"/><Relationship Id="rId1094" Type="http://schemas.openxmlformats.org/officeDocument/2006/relationships/hyperlink" Target="http://sciforma.com/" TargetMode="External"/><Relationship Id="rId1095" Type="http://schemas.openxmlformats.org/officeDocument/2006/relationships/hyperlink" Target="https://www.linkedin.com/pub/valerie-zeller/0/234/6a0" TargetMode="External"/><Relationship Id="rId1096" Type="http://schemas.openxmlformats.org/officeDocument/2006/relationships/hyperlink" Target="http://id.me/" TargetMode="External"/><Relationship Id="rId1097" Type="http://schemas.openxmlformats.org/officeDocument/2006/relationships/hyperlink" Target="http://id.me/" TargetMode="External"/><Relationship Id="rId1098" Type="http://schemas.openxmlformats.org/officeDocument/2006/relationships/hyperlink" Target="https://www.linkedin.com/pub/julie-filion/2/64/107" TargetMode="External"/><Relationship Id="rId1099" Type="http://schemas.openxmlformats.org/officeDocument/2006/relationships/hyperlink" Target="http://onsolve.com/" TargetMode="External"/><Relationship Id="rId69" Type="http://schemas.openxmlformats.org/officeDocument/2006/relationships/hyperlink" Target="http://entercoms.com/" TargetMode="External"/><Relationship Id="rId1820" Type="http://schemas.openxmlformats.org/officeDocument/2006/relationships/hyperlink" Target="https://www.linkedin.com/pub/kim-brooks/5/635/a05" TargetMode="External"/><Relationship Id="rId1821" Type="http://schemas.openxmlformats.org/officeDocument/2006/relationships/hyperlink" Target="http://jmjmarketingus.com/" TargetMode="External"/><Relationship Id="rId1822" Type="http://schemas.openxmlformats.org/officeDocument/2006/relationships/hyperlink" Target="https://www.linkedin.com/pub/john-woloszyk/80/295/923" TargetMode="External"/><Relationship Id="rId1823" Type="http://schemas.openxmlformats.org/officeDocument/2006/relationships/hyperlink" Target="http://eutectix.com/" TargetMode="External"/><Relationship Id="rId1824" Type="http://schemas.openxmlformats.org/officeDocument/2006/relationships/hyperlink" Target="https://www.linkedin.com/pub/robert-russotti/1/4a9/925" TargetMode="External"/><Relationship Id="rId1825" Type="http://schemas.openxmlformats.org/officeDocument/2006/relationships/hyperlink" Target="http://yardfreaks.com/" TargetMode="External"/><Relationship Id="rId1826" Type="http://schemas.openxmlformats.org/officeDocument/2006/relationships/hyperlink" Target="https://www.linkedin.com/pub/alexander-nietzen-morales/12/a34/162" TargetMode="External"/><Relationship Id="rId1827" Type="http://schemas.openxmlformats.org/officeDocument/2006/relationships/hyperlink" Target="http://krowdmentor.com/" TargetMode="External"/><Relationship Id="rId1828" Type="http://schemas.openxmlformats.org/officeDocument/2006/relationships/hyperlink" Target="https://www.linkedin.com/pub/frank-frausto/7/502/a62" TargetMode="External"/><Relationship Id="rId1829" Type="http://schemas.openxmlformats.org/officeDocument/2006/relationships/hyperlink" Target="http://gm.com/" TargetMode="External"/><Relationship Id="rId70" Type="http://schemas.openxmlformats.org/officeDocument/2006/relationships/hyperlink" Target="https://www.linkedin.com/pub/mark-sakaniwa/0/381/322" TargetMode="External"/><Relationship Id="rId71" Type="http://schemas.openxmlformats.org/officeDocument/2006/relationships/hyperlink" Target="http://accuratebackground.com/" TargetMode="External"/><Relationship Id="rId72" Type="http://schemas.openxmlformats.org/officeDocument/2006/relationships/hyperlink" Target="https://www.linkedin.com/pub/scott-hebert/1/253/42a" TargetMode="External"/><Relationship Id="rId73" Type="http://schemas.openxmlformats.org/officeDocument/2006/relationships/hyperlink" Target="http://consensys.net/" TargetMode="External"/><Relationship Id="rId74" Type="http://schemas.openxmlformats.org/officeDocument/2006/relationships/hyperlink" Target="https://www.linkedin.com/pub/amanda-gutterman/53/2a0/69" TargetMode="External"/><Relationship Id="rId75" Type="http://schemas.openxmlformats.org/officeDocument/2006/relationships/hyperlink" Target="http://attain.com/" TargetMode="External"/><Relationship Id="rId76" Type="http://schemas.openxmlformats.org/officeDocument/2006/relationships/hyperlink" Target="https://www.linkedin.com/pub/ellen-walsh/2/492/58a" TargetMode="External"/><Relationship Id="rId77" Type="http://schemas.openxmlformats.org/officeDocument/2006/relationships/hyperlink" Target="http://reputation.com/" TargetMode="External"/><Relationship Id="rId78" Type="http://schemas.openxmlformats.org/officeDocument/2006/relationships/hyperlink" Target="http://reputation.com/" TargetMode="External"/><Relationship Id="rId160" Type="http://schemas.openxmlformats.org/officeDocument/2006/relationships/hyperlink" Target="https://www.linkedin.com/pub/daniel-keenan/3/635/36" TargetMode="External"/><Relationship Id="rId161" Type="http://schemas.openxmlformats.org/officeDocument/2006/relationships/hyperlink" Target="http://demandbase.com/" TargetMode="External"/><Relationship Id="rId162" Type="http://schemas.openxmlformats.org/officeDocument/2006/relationships/hyperlink" Target="https://www.linkedin.com/pub/peter-isaacson/0/994/62b" TargetMode="External"/><Relationship Id="rId163" Type="http://schemas.openxmlformats.org/officeDocument/2006/relationships/hyperlink" Target="http://demandbase.com/" TargetMode="External"/><Relationship Id="rId164" Type="http://schemas.openxmlformats.org/officeDocument/2006/relationships/hyperlink" Target="https://www.linkedin.com/pub/don-wight/1/a63/449" TargetMode="External"/><Relationship Id="rId165" Type="http://schemas.openxmlformats.org/officeDocument/2006/relationships/hyperlink" Target="http://visier.com/" TargetMode="External"/><Relationship Id="rId166" Type="http://schemas.openxmlformats.org/officeDocument/2006/relationships/hyperlink" Target="https://www.linkedin.com/pub/steve-bamberger/0/31/186" TargetMode="External"/><Relationship Id="rId167" Type="http://schemas.openxmlformats.org/officeDocument/2006/relationships/hyperlink" Target="http://confirmit.com/" TargetMode="External"/><Relationship Id="rId168" Type="http://schemas.openxmlformats.org/officeDocument/2006/relationships/hyperlink" Target="https://www.linkedin.com/pub/michael-wooh/0/498/744" TargetMode="External"/><Relationship Id="rId169" Type="http://schemas.openxmlformats.org/officeDocument/2006/relationships/hyperlink" Target="http://peopleqlik.com/" TargetMode="External"/><Relationship Id="rId79" Type="http://schemas.openxmlformats.org/officeDocument/2006/relationships/hyperlink" Target="https://www.linkedin.com/pub/mark-lange/0/680/52a" TargetMode="External"/><Relationship Id="rId2530" Type="http://schemas.openxmlformats.org/officeDocument/2006/relationships/hyperlink" Target="http://cesco.com/" TargetMode="External"/><Relationship Id="rId2531" Type="http://schemas.openxmlformats.org/officeDocument/2006/relationships/hyperlink" Target="https://www.linkedin.com/pub/craig-stilwell/1/569/5b9" TargetMode="External"/><Relationship Id="rId2532" Type="http://schemas.openxmlformats.org/officeDocument/2006/relationships/hyperlink" Target="http://microsoft.com/" TargetMode="External"/><Relationship Id="rId2533" Type="http://schemas.openxmlformats.org/officeDocument/2006/relationships/hyperlink" Target="https://www.linkedin.com/pub/claudia-monteiro/1/19/a50" TargetMode="External"/><Relationship Id="rId2534" Type="http://schemas.openxmlformats.org/officeDocument/2006/relationships/hyperlink" Target="http://adtalem.com/" TargetMode="External"/><Relationship Id="rId2535" Type="http://schemas.openxmlformats.org/officeDocument/2006/relationships/hyperlink" Target="https://www.linkedin.com/pub/radha-balwani/6/44/975" TargetMode="External"/><Relationship Id="rId2536" Type="http://schemas.openxmlformats.org/officeDocument/2006/relationships/hyperlink" Target="http://sap.com/" TargetMode="External"/><Relationship Id="rId2537" Type="http://schemas.openxmlformats.org/officeDocument/2006/relationships/hyperlink" Target="https://www.linkedin.com/pub/truman-brizee/2/111/b31" TargetMode="External"/><Relationship Id="rId2538" Type="http://schemas.openxmlformats.org/officeDocument/2006/relationships/hyperlink" Target="http://agile-ft.com/" TargetMode="External"/><Relationship Id="rId2539" Type="http://schemas.openxmlformats.org/officeDocument/2006/relationships/hyperlink" Target="https://www.linkedin.com/pub/shefali-khera/2/48/b93" TargetMode="External"/><Relationship Id="rId1830" Type="http://schemas.openxmlformats.org/officeDocument/2006/relationships/hyperlink" Target="https://www.linkedin.com/pub/timothy-noble/0/2ba/60" TargetMode="External"/><Relationship Id="rId1831" Type="http://schemas.openxmlformats.org/officeDocument/2006/relationships/hyperlink" Target="http://intel.com/" TargetMode="External"/><Relationship Id="rId1832" Type="http://schemas.openxmlformats.org/officeDocument/2006/relationships/hyperlink" Target="https://www.linkedin.com/pub/kathleen-kallot-%E3%82%AB%E3%83%88%E3%83%AA%E3%83%B3-%E3%82%AB%E3%83%AD/6a/585/104" TargetMode="External"/><Relationship Id="rId1833" Type="http://schemas.openxmlformats.org/officeDocument/2006/relationships/hyperlink" Target="http://shopography.com/" TargetMode="External"/><Relationship Id="rId1834" Type="http://schemas.openxmlformats.org/officeDocument/2006/relationships/hyperlink" Target="https://www.linkedin.com/pub/serenity-thompson/0/459/659" TargetMode="External"/><Relationship Id="rId1835" Type="http://schemas.openxmlformats.org/officeDocument/2006/relationships/hyperlink" Target="http://laaser911.com/" TargetMode="External"/><Relationship Id="rId1836" Type="http://schemas.openxmlformats.org/officeDocument/2006/relationships/hyperlink" Target="https://www.linkedin.com/pub/jon-harmer/1/334/364" TargetMode="External"/><Relationship Id="rId1837" Type="http://schemas.openxmlformats.org/officeDocument/2006/relationships/hyperlink" Target="http://wolf-tek.com/" TargetMode="External"/><Relationship Id="rId1838" Type="http://schemas.openxmlformats.org/officeDocument/2006/relationships/hyperlink" Target="https://www.linkedin.com/pub/scott-boynton/0/599/33" TargetMode="External"/><Relationship Id="rId1839" Type="http://schemas.openxmlformats.org/officeDocument/2006/relationships/hyperlink" Target="http://xtiri.com/" TargetMode="External"/><Relationship Id="rId80" Type="http://schemas.openxmlformats.org/officeDocument/2006/relationships/hyperlink" Target="http://ebrandz.com/" TargetMode="External"/><Relationship Id="rId81" Type="http://schemas.openxmlformats.org/officeDocument/2006/relationships/hyperlink" Target="https://www.linkedin.com/pub/sameer-sama/20/a12/120" TargetMode="External"/><Relationship Id="rId82" Type="http://schemas.openxmlformats.org/officeDocument/2006/relationships/hyperlink" Target="http://reebonz.com/" TargetMode="External"/><Relationship Id="rId83" Type="http://schemas.openxmlformats.org/officeDocument/2006/relationships/hyperlink" Target="https://www.linkedin.com/pub/sean-lim/1/768/78" TargetMode="External"/><Relationship Id="rId84" Type="http://schemas.openxmlformats.org/officeDocument/2006/relationships/hyperlink" Target="http://sportsengine.com/" TargetMode="External"/><Relationship Id="rId85" Type="http://schemas.openxmlformats.org/officeDocument/2006/relationships/hyperlink" Target="https://www.linkedin.com/pub/brian-bell/1/764/717" TargetMode="External"/><Relationship Id="rId86" Type="http://schemas.openxmlformats.org/officeDocument/2006/relationships/hyperlink" Target="http://insideview.com/" TargetMode="External"/><Relationship Id="rId87" Type="http://schemas.openxmlformats.org/officeDocument/2006/relationships/hyperlink" Target="https://www.linkedin.com/pub/tracy-eiler/0/742/916" TargetMode="External"/><Relationship Id="rId88" Type="http://schemas.openxmlformats.org/officeDocument/2006/relationships/hyperlink" Target="http://insideview.com/" TargetMode="External"/><Relationship Id="rId170" Type="http://schemas.openxmlformats.org/officeDocument/2006/relationships/hyperlink" Target="https://www.linkedin.com/pub/nauman-ahmad/ab/a97/154" TargetMode="External"/><Relationship Id="rId171" Type="http://schemas.openxmlformats.org/officeDocument/2006/relationships/hyperlink" Target="http://plansource.com/" TargetMode="External"/><Relationship Id="rId172" Type="http://schemas.openxmlformats.org/officeDocument/2006/relationships/hyperlink" Target="https://www.linkedin.com/pub/adam-hameed/0/302/160" TargetMode="External"/><Relationship Id="rId173" Type="http://schemas.openxmlformats.org/officeDocument/2006/relationships/hyperlink" Target="http://thinkahead.com/" TargetMode="External"/><Relationship Id="rId174" Type="http://schemas.openxmlformats.org/officeDocument/2006/relationships/hyperlink" Target="https://www.linkedin.com/pub/tom-pohlmann/0/198/473" TargetMode="External"/><Relationship Id="rId175" Type="http://schemas.openxmlformats.org/officeDocument/2006/relationships/hyperlink" Target="http://porch.com/" TargetMode="External"/><Relationship Id="rId176" Type="http://schemas.openxmlformats.org/officeDocument/2006/relationships/hyperlink" Target="https://www.linkedin.com/pub/matthew-neagle/0/4a2/745" TargetMode="External"/><Relationship Id="rId177" Type="http://schemas.openxmlformats.org/officeDocument/2006/relationships/hyperlink" Target="http://chargepoint.com/" TargetMode="External"/><Relationship Id="rId178" Type="http://schemas.openxmlformats.org/officeDocument/2006/relationships/hyperlink" Target="https://www.linkedin.com/pub/colleen-jansen/0/83/862" TargetMode="External"/><Relationship Id="rId179" Type="http://schemas.openxmlformats.org/officeDocument/2006/relationships/hyperlink" Target="http://chargepoint.com/" TargetMode="External"/><Relationship Id="rId89" Type="http://schemas.openxmlformats.org/officeDocument/2006/relationships/hyperlink" Target="https://www.linkedin.com/pub/john-kelly/2/ab8/5b2" TargetMode="External"/><Relationship Id="rId2540" Type="http://schemas.openxmlformats.org/officeDocument/2006/relationships/hyperlink" Target="http://aaalife.com/" TargetMode="External"/><Relationship Id="rId2541" Type="http://schemas.openxmlformats.org/officeDocument/2006/relationships/hyperlink" Target="https://www.linkedin.com/pub/patti-clark/a/5b9/943" TargetMode="External"/><Relationship Id="rId2542" Type="http://schemas.openxmlformats.org/officeDocument/2006/relationships/hyperlink" Target="http://mydbsupply.com/" TargetMode="External"/><Relationship Id="rId2543" Type="http://schemas.openxmlformats.org/officeDocument/2006/relationships/hyperlink" Target="https://www.linkedin.com/pub/armando-roggio/3/b77/928" TargetMode="External"/><Relationship Id="rId2544" Type="http://schemas.openxmlformats.org/officeDocument/2006/relationships/hyperlink" Target="http://oracle.com/" TargetMode="External"/><Relationship Id="rId2545" Type="http://schemas.openxmlformats.org/officeDocument/2006/relationships/hyperlink" Target="https://www.linkedin.com/pub/trip-kucera/0/270/759" TargetMode="External"/><Relationship Id="rId2546" Type="http://schemas.openxmlformats.org/officeDocument/2006/relationships/hyperlink" Target="http://doubledutch.me/" TargetMode="External"/><Relationship Id="rId2547" Type="http://schemas.openxmlformats.org/officeDocument/2006/relationships/hyperlink" Target="https://www.linkedin.com/pub/rocky-mitarai/0/b27/667" TargetMode="External"/><Relationship Id="rId2548" Type="http://schemas.openxmlformats.org/officeDocument/2006/relationships/hyperlink" Target="http://adameve.com/" TargetMode="External"/><Relationship Id="rId2549" Type="http://schemas.openxmlformats.org/officeDocument/2006/relationships/hyperlink" Target="https://www.linkedin.com/pub/glenn-mersereau/5/59b/133" TargetMode="External"/><Relationship Id="rId900" Type="http://schemas.openxmlformats.org/officeDocument/2006/relationships/hyperlink" Target="http://acumatica.com/" TargetMode="External"/><Relationship Id="rId901" Type="http://schemas.openxmlformats.org/officeDocument/2006/relationships/hyperlink" Target="https://www.linkedin.com/pub/katherine-visser-may/0/3ab/3b1" TargetMode="External"/><Relationship Id="rId902" Type="http://schemas.openxmlformats.org/officeDocument/2006/relationships/hyperlink" Target="http://lucidworks.com/" TargetMode="External"/><Relationship Id="rId903" Type="http://schemas.openxmlformats.org/officeDocument/2006/relationships/hyperlink" Target="https://www.linkedin.com/pub/keith-messick/2/24b/3b0" TargetMode="External"/><Relationship Id="rId904" Type="http://schemas.openxmlformats.org/officeDocument/2006/relationships/hyperlink" Target="http://refinery29.com/" TargetMode="External"/><Relationship Id="rId905" Type="http://schemas.openxmlformats.org/officeDocument/2006/relationships/hyperlink" Target="https://www.linkedin.com/pub/melissa-goidel/6/b77/941" TargetMode="External"/><Relationship Id="rId906" Type="http://schemas.openxmlformats.org/officeDocument/2006/relationships/hyperlink" Target="http://percona.com/" TargetMode="External"/><Relationship Id="rId907" Type="http://schemas.openxmlformats.org/officeDocument/2006/relationships/hyperlink" Target="https://www.linkedin.com/pub/laurie-coffin/0/895/77" TargetMode="External"/><Relationship Id="rId908" Type="http://schemas.openxmlformats.org/officeDocument/2006/relationships/hyperlink" Target="http://pramata.com/" TargetMode="External"/><Relationship Id="rId909" Type="http://schemas.openxmlformats.org/officeDocument/2006/relationships/hyperlink" Target="https://www.linkedin.com/pub/brice-elliott/0/277/4a6" TargetMode="External"/><Relationship Id="rId1840" Type="http://schemas.openxmlformats.org/officeDocument/2006/relationships/hyperlink" Target="https://www.linkedin.com/pub/jamie-lords/9/7b3/11" TargetMode="External"/><Relationship Id="rId1841" Type="http://schemas.openxmlformats.org/officeDocument/2006/relationships/hyperlink" Target="http://microsoft.com/" TargetMode="External"/><Relationship Id="rId1842" Type="http://schemas.openxmlformats.org/officeDocument/2006/relationships/hyperlink" Target="https://www.linkedin.com/pub/chris-capossela/1/995/7a9" TargetMode="External"/><Relationship Id="rId1843" Type="http://schemas.openxmlformats.org/officeDocument/2006/relationships/hyperlink" Target="http://topbots.com/" TargetMode="External"/><Relationship Id="rId1844" Type="http://schemas.openxmlformats.org/officeDocument/2006/relationships/hyperlink" Target="https://www.linkedin.com/pub/adelyn-zhou/4/2b2/302" TargetMode="External"/><Relationship Id="rId1845" Type="http://schemas.openxmlformats.org/officeDocument/2006/relationships/hyperlink" Target="http://mydesignforest.com/" TargetMode="External"/><Relationship Id="rId1846" Type="http://schemas.openxmlformats.org/officeDocument/2006/relationships/hyperlink" Target="https://www.linkedin.com/pub/luke-j/19/a98/a9a" TargetMode="External"/><Relationship Id="rId1847" Type="http://schemas.openxmlformats.org/officeDocument/2006/relationships/hyperlink" Target="http://kmobiletech.com/" TargetMode="External"/><Relationship Id="rId1848" Type="http://schemas.openxmlformats.org/officeDocument/2006/relationships/hyperlink" Target="https://www.linkedin.com/pub/rachel-bernstein/5a/125/368" TargetMode="External"/><Relationship Id="rId1849" Type="http://schemas.openxmlformats.org/officeDocument/2006/relationships/hyperlink" Target="http://oracle.com/" TargetMode="External"/><Relationship Id="rId2000" Type="http://schemas.openxmlformats.org/officeDocument/2006/relationships/hyperlink" Target="http://essintial.com/" TargetMode="External"/><Relationship Id="rId2001" Type="http://schemas.openxmlformats.org/officeDocument/2006/relationships/hyperlink" Target="https://www.linkedin.com/pub/gregory-g-lorenzen/7/7a1/37" TargetMode="External"/><Relationship Id="rId2002" Type="http://schemas.openxmlformats.org/officeDocument/2006/relationships/hyperlink" Target="http://marchnetworks.com/" TargetMode="External"/><Relationship Id="rId2003" Type="http://schemas.openxmlformats.org/officeDocument/2006/relationships/hyperlink" Target="https://www.linkedin.com/pub/net-payne/2/999/a91" TargetMode="External"/><Relationship Id="rId2004" Type="http://schemas.openxmlformats.org/officeDocument/2006/relationships/hyperlink" Target="http://mcsoftampa.com/" TargetMode="External"/><Relationship Id="rId2005" Type="http://schemas.openxmlformats.org/officeDocument/2006/relationships/hyperlink" Target="https://www.linkedin.com/pub/chris-collins/2/125/a18" TargetMode="External"/><Relationship Id="rId2006" Type="http://schemas.openxmlformats.org/officeDocument/2006/relationships/hyperlink" Target="http://techwave.net/" TargetMode="External"/><Relationship Id="rId2007" Type="http://schemas.openxmlformats.org/officeDocument/2006/relationships/hyperlink" Target="https://www.linkedin.com/pub/raj-rentala/1b/656/9b8" TargetMode="External"/><Relationship Id="rId2008" Type="http://schemas.openxmlformats.org/officeDocument/2006/relationships/hyperlink" Target="http://imprezzio.com/" TargetMode="External"/><Relationship Id="rId2009" Type="http://schemas.openxmlformats.org/officeDocument/2006/relationships/hyperlink" Target="https://www.linkedin.com/pub/sam-fleming/3/119/959" TargetMode="External"/><Relationship Id="rId90" Type="http://schemas.openxmlformats.org/officeDocument/2006/relationships/hyperlink" Target="http://enablon.com/" TargetMode="External"/><Relationship Id="rId91" Type="http://schemas.openxmlformats.org/officeDocument/2006/relationships/hyperlink" Target="https://www.linkedin.com/pub/dean-afzal/4/818/187" TargetMode="External"/><Relationship Id="rId92" Type="http://schemas.openxmlformats.org/officeDocument/2006/relationships/hyperlink" Target="http://enablon.com/" TargetMode="External"/><Relationship Id="rId93" Type="http://schemas.openxmlformats.org/officeDocument/2006/relationships/hyperlink" Target="https://www.linkedin.com/pub/ian-miller/8/26a/458" TargetMode="External"/><Relationship Id="rId94" Type="http://schemas.openxmlformats.org/officeDocument/2006/relationships/hyperlink" Target="http://enablon.com/" TargetMode="External"/><Relationship Id="rId95" Type="http://schemas.openxmlformats.org/officeDocument/2006/relationships/hyperlink" Target="https://www.linkedin.com/pub/philippe-tesler/1/b61/63" TargetMode="External"/><Relationship Id="rId96" Type="http://schemas.openxmlformats.org/officeDocument/2006/relationships/hyperlink" Target="http://snowflake.net/" TargetMode="External"/><Relationship Id="rId97" Type="http://schemas.openxmlformats.org/officeDocument/2006/relationships/hyperlink" Target="https://www.linkedin.com/pub/denise-persson/0/523/786" TargetMode="External"/><Relationship Id="rId98" Type="http://schemas.openxmlformats.org/officeDocument/2006/relationships/hyperlink" Target="http://snowflake.net/" TargetMode="External"/><Relationship Id="rId180" Type="http://schemas.openxmlformats.org/officeDocument/2006/relationships/hyperlink" Target="https://www.linkedin.com/pub/jennifer-nance-stagnaro/0/611/98a" TargetMode="External"/><Relationship Id="rId181" Type="http://schemas.openxmlformats.org/officeDocument/2006/relationships/hyperlink" Target="http://plansource.com/" TargetMode="External"/><Relationship Id="rId182" Type="http://schemas.openxmlformats.org/officeDocument/2006/relationships/hyperlink" Target="https://www.linkedin.com/pub/nancy-sansom/3/996/990" TargetMode="External"/><Relationship Id="rId183" Type="http://schemas.openxmlformats.org/officeDocument/2006/relationships/hyperlink" Target="http://moat.com/" TargetMode="External"/><Relationship Id="rId184" Type="http://schemas.openxmlformats.org/officeDocument/2006/relationships/hyperlink" Target="https://www.linkedin.com/pub/chris-morgan/0/991/7ab" TargetMode="External"/><Relationship Id="rId185" Type="http://schemas.openxmlformats.org/officeDocument/2006/relationships/hyperlink" Target="http://higherlogic.com/" TargetMode="External"/><Relationship Id="rId186" Type="http://schemas.openxmlformats.org/officeDocument/2006/relationships/hyperlink" Target="https://www.linkedin.com/pub/mark-lowry/0/a84/698" TargetMode="External"/><Relationship Id="rId187" Type="http://schemas.openxmlformats.org/officeDocument/2006/relationships/hyperlink" Target="http://prysm.com/" TargetMode="External"/><Relationship Id="rId188" Type="http://schemas.openxmlformats.org/officeDocument/2006/relationships/hyperlink" Target="https://www.linkedin.com/pub/paige-o-neill/1/83b/5b8" TargetMode="External"/><Relationship Id="rId189" Type="http://schemas.openxmlformats.org/officeDocument/2006/relationships/hyperlink" Target="http://thomasnet.com/" TargetMode="External"/><Relationship Id="rId99" Type="http://schemas.openxmlformats.org/officeDocument/2006/relationships/hyperlink" Target="https://www.linkedin.com/pub/chris-degnan/0/470/524" TargetMode="External"/><Relationship Id="rId1300" Type="http://schemas.openxmlformats.org/officeDocument/2006/relationships/hyperlink" Target="http://ezdia.com/" TargetMode="External"/><Relationship Id="rId2550" Type="http://schemas.openxmlformats.org/officeDocument/2006/relationships/hyperlink" Target="http://blueshift.com/" TargetMode="External"/><Relationship Id="rId2551" Type="http://schemas.openxmlformats.org/officeDocument/2006/relationships/hyperlink" Target="https://www.linkedin.com/pub/susmitha-akula-vakkalanka/0/4a2/5bb" TargetMode="External"/><Relationship Id="rId2552" Type="http://schemas.openxmlformats.org/officeDocument/2006/relationships/hyperlink" Target="http://hulftinc.com/" TargetMode="External"/><Relationship Id="rId2553" Type="http://schemas.openxmlformats.org/officeDocument/2006/relationships/hyperlink" Target="https://www.linkedin.com/pub/vivian-yang-shic/3/a06/a73" TargetMode="External"/><Relationship Id="rId2554" Type="http://schemas.openxmlformats.org/officeDocument/2006/relationships/hyperlink" Target="http://alfresco.com/" TargetMode="External"/><Relationship Id="rId2555" Type="http://schemas.openxmlformats.org/officeDocument/2006/relationships/hyperlink" Target="https://www.linkedin.com/pub/roxanne-canepa-de-flavis/0/631/268" TargetMode="External"/><Relationship Id="rId2556" Type="http://schemas.openxmlformats.org/officeDocument/2006/relationships/hyperlink" Target="http://sparkprogram.org/" TargetMode="External"/><Relationship Id="rId2557" Type="http://schemas.openxmlformats.org/officeDocument/2006/relationships/hyperlink" Target="https://www.linkedin.com/pub/paul-melchiorre/0/b7/154" TargetMode="External"/><Relationship Id="rId2558" Type="http://schemas.openxmlformats.org/officeDocument/2006/relationships/hyperlink" Target="http://harrisschoolsolutions.com/" TargetMode="External"/><Relationship Id="rId2559" Type="http://schemas.openxmlformats.org/officeDocument/2006/relationships/hyperlink" Target="https://www.linkedin.com/pub/teresa-burke/57/799/74" TargetMode="External"/><Relationship Id="rId1301" Type="http://schemas.openxmlformats.org/officeDocument/2006/relationships/hyperlink" Target="https://www.linkedin.com/pub/alok-jain/2/a92/412" TargetMode="External"/><Relationship Id="rId1302" Type="http://schemas.openxmlformats.org/officeDocument/2006/relationships/hyperlink" Target="http://paycor.com/" TargetMode="External"/><Relationship Id="rId1303" Type="http://schemas.openxmlformats.org/officeDocument/2006/relationships/hyperlink" Target="https://www.linkedin.com/pub/glenn-cross/5/3/b42" TargetMode="External"/><Relationship Id="rId1304" Type="http://schemas.openxmlformats.org/officeDocument/2006/relationships/hyperlink" Target="http://simplilearn.com/" TargetMode="External"/><Relationship Id="rId1305" Type="http://schemas.openxmlformats.org/officeDocument/2006/relationships/hyperlink" Target="https://www.linkedin.com/pub/mark-moran/1/224/117" TargetMode="External"/><Relationship Id="rId1306" Type="http://schemas.openxmlformats.org/officeDocument/2006/relationships/hyperlink" Target="http://sevenlakes.com/" TargetMode="External"/><Relationship Id="rId1307" Type="http://schemas.openxmlformats.org/officeDocument/2006/relationships/hyperlink" Target="https://www.linkedin.com/pub/sowmya-murthy/1/49/a15" TargetMode="External"/><Relationship Id="rId1308" Type="http://schemas.openxmlformats.org/officeDocument/2006/relationships/hyperlink" Target="http://bigpanda.io/" TargetMode="External"/><Relationship Id="rId1309" Type="http://schemas.openxmlformats.org/officeDocument/2006/relationships/hyperlink" Target="https://www.linkedin.com/pub/ajay-nilaver/0/34a/980" TargetMode="External"/><Relationship Id="rId910" Type="http://schemas.openxmlformats.org/officeDocument/2006/relationships/hyperlink" Target="http://magento.com/" TargetMode="External"/><Relationship Id="rId911" Type="http://schemas.openxmlformats.org/officeDocument/2006/relationships/hyperlink" Target="https://www.linkedin.com/pub/andrea-ward/0/47a/226" TargetMode="External"/><Relationship Id="rId912" Type="http://schemas.openxmlformats.org/officeDocument/2006/relationships/hyperlink" Target="http://magento.com/" TargetMode="External"/><Relationship Id="rId913" Type="http://schemas.openxmlformats.org/officeDocument/2006/relationships/hyperlink" Target="https://www.linkedin.com/pub/conner-pope/122/68/85a" TargetMode="External"/><Relationship Id="rId914" Type="http://schemas.openxmlformats.org/officeDocument/2006/relationships/hyperlink" Target="http://opswat.com/" TargetMode="External"/><Relationship Id="rId915" Type="http://schemas.openxmlformats.org/officeDocument/2006/relationships/hyperlink" Target="https://www.linkedin.com/pub/horacio-zambrano/0/35/332" TargetMode="External"/><Relationship Id="rId916" Type="http://schemas.openxmlformats.org/officeDocument/2006/relationships/hyperlink" Target="http://blackline.com/" TargetMode="External"/><Relationship Id="rId917" Type="http://schemas.openxmlformats.org/officeDocument/2006/relationships/hyperlink" Target="https://www.linkedin.com/pub/chris-murphy/0/786/305" TargetMode="External"/><Relationship Id="rId918" Type="http://schemas.openxmlformats.org/officeDocument/2006/relationships/hyperlink" Target="http://clicksoftware.com/" TargetMode="External"/><Relationship Id="rId919" Type="http://schemas.openxmlformats.org/officeDocument/2006/relationships/hyperlink" Target="https://www.linkedin.com/pub/claudine-bianchi/0/995/29b" TargetMode="External"/><Relationship Id="rId1850" Type="http://schemas.openxmlformats.org/officeDocument/2006/relationships/hyperlink" Target="https://www.linkedin.com/pub/maryanne-rizk-ph-d/0/758/652" TargetMode="External"/><Relationship Id="rId1851" Type="http://schemas.openxmlformats.org/officeDocument/2006/relationships/hyperlink" Target="http://oracle.com/" TargetMode="External"/><Relationship Id="rId1852" Type="http://schemas.openxmlformats.org/officeDocument/2006/relationships/hyperlink" Target="https://www.linkedin.com/pub/judith-sim/1/104/638" TargetMode="External"/><Relationship Id="rId1853" Type="http://schemas.openxmlformats.org/officeDocument/2006/relationships/hyperlink" Target="http://wipro.com/" TargetMode="External"/><Relationship Id="rId1854" Type="http://schemas.openxmlformats.org/officeDocument/2006/relationships/hyperlink" Target="https://www.linkedin.com/pub/naveen-rajdev/2/61b/428" TargetMode="External"/><Relationship Id="rId1855" Type="http://schemas.openxmlformats.org/officeDocument/2006/relationships/hyperlink" Target="http://amazon.com/" TargetMode="External"/><Relationship Id="rId1856" Type="http://schemas.openxmlformats.org/officeDocument/2006/relationships/hyperlink" Target="https://www.linkedin.com/pub/gina-poole/5/a76/491" TargetMode="External"/><Relationship Id="rId1857" Type="http://schemas.openxmlformats.org/officeDocument/2006/relationships/hyperlink" Target="http://coachmarket.com/" TargetMode="External"/><Relationship Id="rId1858" Type="http://schemas.openxmlformats.org/officeDocument/2006/relationships/hyperlink" Target="https://www.linkedin.com/pub/alex-kam/3/328/37b" TargetMode="External"/><Relationship Id="rId1859" Type="http://schemas.openxmlformats.org/officeDocument/2006/relationships/hyperlink" Target="http://konviere.com/" TargetMode="External"/><Relationship Id="rId2010" Type="http://schemas.openxmlformats.org/officeDocument/2006/relationships/hyperlink" Target="http://docutap.com/" TargetMode="External"/><Relationship Id="rId2011" Type="http://schemas.openxmlformats.org/officeDocument/2006/relationships/hyperlink" Target="https://www.linkedin.com/pub/dusty-schroeder/13/aa1/817" TargetMode="External"/><Relationship Id="rId2012" Type="http://schemas.openxmlformats.org/officeDocument/2006/relationships/hyperlink" Target="http://rotate123.com/" TargetMode="External"/><Relationship Id="rId2013" Type="http://schemas.openxmlformats.org/officeDocument/2006/relationships/hyperlink" Target="https://www.linkedin.com/pub/jorge-penate/1a/a00/a77" TargetMode="External"/><Relationship Id="rId2014" Type="http://schemas.openxmlformats.org/officeDocument/2006/relationships/hyperlink" Target="http://ipsoft.com/" TargetMode="External"/><Relationship Id="rId2015" Type="http://schemas.openxmlformats.org/officeDocument/2006/relationships/hyperlink" Target="https://www.linkedin.com/pub/anurag-harsh/0/1a0/113" TargetMode="External"/><Relationship Id="rId2016" Type="http://schemas.openxmlformats.org/officeDocument/2006/relationships/hyperlink" Target="http://visa.com/" TargetMode="External"/><Relationship Id="rId2017" Type="http://schemas.openxmlformats.org/officeDocument/2006/relationships/hyperlink" Target="https://www.linkedin.com/pub/chris-curtin/4/b7b/59a" TargetMode="External"/><Relationship Id="rId2018" Type="http://schemas.openxmlformats.org/officeDocument/2006/relationships/hyperlink" Target="http://mintigo.com/" TargetMode="External"/><Relationship Id="rId2019" Type="http://schemas.openxmlformats.org/officeDocument/2006/relationships/hyperlink" Target="https://www.linkedin.com/pub/john-bara/4/242/317" TargetMode="External"/><Relationship Id="rId1310" Type="http://schemas.openxmlformats.org/officeDocument/2006/relationships/hyperlink" Target="http://greenwayhealth.com/" TargetMode="External"/><Relationship Id="rId1311" Type="http://schemas.openxmlformats.org/officeDocument/2006/relationships/hyperlink" Target="https://www.linkedin.com/pub/amanda-johnson/2/418/555" TargetMode="External"/><Relationship Id="rId1312" Type="http://schemas.openxmlformats.org/officeDocument/2006/relationships/hyperlink" Target="http://appirio.com/" TargetMode="External"/><Relationship Id="rId190" Type="http://schemas.openxmlformats.org/officeDocument/2006/relationships/hyperlink" Target="https://www.linkedin.com/pub/daniel-berkowitz/4b/ab9/320" TargetMode="External"/><Relationship Id="rId191" Type="http://schemas.openxmlformats.org/officeDocument/2006/relationships/hyperlink" Target="http://aryaka.com/" TargetMode="External"/><Relationship Id="rId192" Type="http://schemas.openxmlformats.org/officeDocument/2006/relationships/hyperlink" Target="https://www.linkedin.com/pub/gary-sevounts/0/31/a36" TargetMode="External"/><Relationship Id="rId193" Type="http://schemas.openxmlformats.org/officeDocument/2006/relationships/hyperlink" Target="http://coveo.com/" TargetMode="External"/><Relationship Id="rId194" Type="http://schemas.openxmlformats.org/officeDocument/2006/relationships/hyperlink" Target="https://www.linkedin.com/pub/mark-floisand/0/1a5/b75" TargetMode="External"/><Relationship Id="rId195" Type="http://schemas.openxmlformats.org/officeDocument/2006/relationships/hyperlink" Target="http://aryaka.com/" TargetMode="External"/><Relationship Id="rId196" Type="http://schemas.openxmlformats.org/officeDocument/2006/relationships/hyperlink" Target="https://www.linkedin.com/pub/jim-hilbert/0/36/4b2" TargetMode="External"/><Relationship Id="rId197" Type="http://schemas.openxmlformats.org/officeDocument/2006/relationships/hyperlink" Target="http://springglobal.com/" TargetMode="External"/><Relationship Id="rId198" Type="http://schemas.openxmlformats.org/officeDocument/2006/relationships/hyperlink" Target="https://www.linkedin.com/pub/simon-jeacock/0/26b/a57" TargetMode="External"/><Relationship Id="rId199" Type="http://schemas.openxmlformats.org/officeDocument/2006/relationships/hyperlink" Target="http://zoomin.tv/" TargetMode="External"/><Relationship Id="rId1313" Type="http://schemas.openxmlformats.org/officeDocument/2006/relationships/hyperlink" Target="https://www.linkedin.com/pub/latane-conant/5/730/618" TargetMode="External"/><Relationship Id="rId1314" Type="http://schemas.openxmlformats.org/officeDocument/2006/relationships/hyperlink" Target="http://acrolinx.com/" TargetMode="External"/><Relationship Id="rId2560" Type="http://schemas.openxmlformats.org/officeDocument/2006/relationships/hyperlink" Target="http://quotient.com/" TargetMode="External"/><Relationship Id="rId2561" Type="http://schemas.openxmlformats.org/officeDocument/2006/relationships/hyperlink" Target="https://www.linkedin.com/pub/sheila-bijoor/16/a73/2a" TargetMode="External"/><Relationship Id="rId2562" Type="http://schemas.openxmlformats.org/officeDocument/2006/relationships/hyperlink" Target="http://tradeshift.com/" TargetMode="External"/><Relationship Id="rId2563" Type="http://schemas.openxmlformats.org/officeDocument/2006/relationships/hyperlink" Target="https://www.linkedin.com/pub/samantha-robin/50/671/352" TargetMode="External"/><Relationship Id="rId2564" Type="http://schemas.openxmlformats.org/officeDocument/2006/relationships/hyperlink" Target="http://anaplan.com/" TargetMode="External"/><Relationship Id="rId2565" Type="http://schemas.openxmlformats.org/officeDocument/2006/relationships/hyperlink" Target="https://www.linkedin.com/pub/kangkang-lin/66/524/369" TargetMode="External"/><Relationship Id="rId2566" Type="http://schemas.openxmlformats.org/officeDocument/2006/relationships/hyperlink" Target="http://mozilla.org/" TargetMode="External"/><Relationship Id="rId2567" Type="http://schemas.openxmlformats.org/officeDocument/2006/relationships/hyperlink" Target="https://www.linkedin.com/pub/carissa-torres-cruz/24/224/4b4" TargetMode="External"/><Relationship Id="rId2568" Type="http://schemas.openxmlformats.org/officeDocument/2006/relationships/hyperlink" Target="http://sevone.com/" TargetMode="External"/><Relationship Id="rId2569" Type="http://schemas.openxmlformats.org/officeDocument/2006/relationships/hyperlink" Target="https://www.linkedin.com/pub/zatcha-fuentes/5/41b/259" TargetMode="External"/><Relationship Id="rId1315" Type="http://schemas.openxmlformats.org/officeDocument/2006/relationships/hyperlink" Target="https://www.linkedin.com/pub/christopher-p-willis/0/631/399" TargetMode="External"/><Relationship Id="rId1316" Type="http://schemas.openxmlformats.org/officeDocument/2006/relationships/hyperlink" Target="http://rizepoint.com/" TargetMode="External"/><Relationship Id="rId1317" Type="http://schemas.openxmlformats.org/officeDocument/2006/relationships/hyperlink" Target="https://www.linkedin.com/pub/michelle-suzuki/1/118/150" TargetMode="External"/><Relationship Id="rId1318" Type="http://schemas.openxmlformats.org/officeDocument/2006/relationships/hyperlink" Target="http://blueridgeglobal.com/" TargetMode="External"/><Relationship Id="rId1319" Type="http://schemas.openxmlformats.org/officeDocument/2006/relationships/hyperlink" Target="https://www.linkedin.com/pub/todd-craig/0/a14/413" TargetMode="External"/><Relationship Id="rId920" Type="http://schemas.openxmlformats.org/officeDocument/2006/relationships/hyperlink" Target="http://interworks.com/" TargetMode="External"/><Relationship Id="rId921" Type="http://schemas.openxmlformats.org/officeDocument/2006/relationships/hyperlink" Target="https://www.linkedin.com/pub/dalton-parsons/5/478/6a0" TargetMode="External"/><Relationship Id="rId922" Type="http://schemas.openxmlformats.org/officeDocument/2006/relationships/hyperlink" Target="http://tierneybrothers.com/" TargetMode="External"/><Relationship Id="rId923" Type="http://schemas.openxmlformats.org/officeDocument/2006/relationships/hyperlink" Target="https://www.linkedin.com/pub/derek-burns/18/a89/663" TargetMode="External"/><Relationship Id="rId924" Type="http://schemas.openxmlformats.org/officeDocument/2006/relationships/hyperlink" Target="http://richrelevance.com/" TargetMode="External"/><Relationship Id="rId925" Type="http://schemas.openxmlformats.org/officeDocument/2006/relationships/hyperlink" Target="https://www.linkedin.com/pub/michael-ni/0/44/415" TargetMode="External"/><Relationship Id="rId926" Type="http://schemas.openxmlformats.org/officeDocument/2006/relationships/hyperlink" Target="http://glintinc.com/" TargetMode="External"/><Relationship Id="rId927" Type="http://schemas.openxmlformats.org/officeDocument/2006/relationships/hyperlink" Target="https://www.linkedin.com/pub/jim-bell/0/7a/2a4" TargetMode="External"/><Relationship Id="rId928" Type="http://schemas.openxmlformats.org/officeDocument/2006/relationships/hyperlink" Target="http://scorpion.co/" TargetMode="External"/><Relationship Id="rId929" Type="http://schemas.openxmlformats.org/officeDocument/2006/relationships/hyperlink" Target="https://www.linkedin.com/pub/jamie-adams/3/914/a73" TargetMode="External"/><Relationship Id="rId1860" Type="http://schemas.openxmlformats.org/officeDocument/2006/relationships/hyperlink" Target="https://www.linkedin.com/sales/profile/226427618,Quht,NAME_SEARCH" TargetMode="External"/><Relationship Id="rId1861" Type="http://schemas.openxmlformats.org/officeDocument/2006/relationships/hyperlink" Target="http://businesstravelerusa.com/" TargetMode="External"/><Relationship Id="rId1862" Type="http://schemas.openxmlformats.org/officeDocument/2006/relationships/hyperlink" Target="https://www.linkedin.com/pub/ross-atkinson/0/2a8/76b" TargetMode="External"/><Relationship Id="rId1863" Type="http://schemas.openxmlformats.org/officeDocument/2006/relationships/hyperlink" Target="http://ora.net/" TargetMode="External"/><Relationship Id="rId1864" Type="http://schemas.openxmlformats.org/officeDocument/2006/relationships/hyperlink" Target="https://www.linkedin.com/pub/jeffrey-bone/0/1a/252" TargetMode="External"/><Relationship Id="rId1865" Type="http://schemas.openxmlformats.org/officeDocument/2006/relationships/hyperlink" Target="http://piio.co/" TargetMode="External"/><Relationship Id="rId1866" Type="http://schemas.openxmlformats.org/officeDocument/2006/relationships/hyperlink" Target="https://www.linkedin.com/pub/%E2%98%85-martin-giura/6/406/47a" TargetMode="External"/><Relationship Id="rId1867" Type="http://schemas.openxmlformats.org/officeDocument/2006/relationships/hyperlink" Target="http://markodojo.com/" TargetMode="External"/><Relationship Id="rId1868" Type="http://schemas.openxmlformats.org/officeDocument/2006/relationships/hyperlink" Target="https://www.linkedin.com/pub/joel-york/1/10/347" TargetMode="External"/><Relationship Id="rId1869" Type="http://schemas.openxmlformats.org/officeDocument/2006/relationships/hyperlink" Target="http://theunrivaled.com/" TargetMode="External"/><Relationship Id="rId2020" Type="http://schemas.openxmlformats.org/officeDocument/2006/relationships/hyperlink" Target="http://magicjack.com/" TargetMode="External"/><Relationship Id="rId2021" Type="http://schemas.openxmlformats.org/officeDocument/2006/relationships/hyperlink" Target="https://www.linkedin.com/pub/kristin-beischel/4/407/42a" TargetMode="External"/><Relationship Id="rId2022" Type="http://schemas.openxmlformats.org/officeDocument/2006/relationships/hyperlink" Target="http://ipswitch.com/" TargetMode="External"/><Relationship Id="rId2023" Type="http://schemas.openxmlformats.org/officeDocument/2006/relationships/hyperlink" Target="https://www.linkedin.com/pub/jeanne-hopkins/1/491/b59" TargetMode="External"/><Relationship Id="rId2024" Type="http://schemas.openxmlformats.org/officeDocument/2006/relationships/hyperlink" Target="http://endurance.com/" TargetMode="External"/><Relationship Id="rId2025" Type="http://schemas.openxmlformats.org/officeDocument/2006/relationships/hyperlink" Target="https://www.linkedin.com/pub/taylor-hawes/4/67b/239" TargetMode="External"/><Relationship Id="rId2026" Type="http://schemas.openxmlformats.org/officeDocument/2006/relationships/hyperlink" Target="http://accenture.com/" TargetMode="External"/><Relationship Id="rId2027" Type="http://schemas.openxmlformats.org/officeDocument/2006/relationships/hyperlink" Target="https://www.linkedin.com/pub/lisa-noon/2/983/920" TargetMode="External"/><Relationship Id="rId2028" Type="http://schemas.openxmlformats.org/officeDocument/2006/relationships/hyperlink" Target="http://microsoft.com/" TargetMode="External"/><Relationship Id="rId2029" Type="http://schemas.openxmlformats.org/officeDocument/2006/relationships/hyperlink" Target="https://www.linkedin.com/pub/grad-conn/0/5b9/825" TargetMode="External"/><Relationship Id="rId1320" Type="http://schemas.openxmlformats.org/officeDocument/2006/relationships/hyperlink" Target="http://skygenusa.com/" TargetMode="External"/><Relationship Id="rId1321" Type="http://schemas.openxmlformats.org/officeDocument/2006/relationships/hyperlink" Target="https://www.linkedin.com/pub/linda-bernier/1/907/a37" TargetMode="External"/><Relationship Id="rId1322" Type="http://schemas.openxmlformats.org/officeDocument/2006/relationships/hyperlink" Target="http://parkmobile.com/" TargetMode="External"/><Relationship Id="rId1323" Type="http://schemas.openxmlformats.org/officeDocument/2006/relationships/hyperlink" Target="https://www.linkedin.com/pub/jeff-perkins/0/950/3b4" TargetMode="External"/><Relationship Id="rId1324" Type="http://schemas.openxmlformats.org/officeDocument/2006/relationships/hyperlink" Target="http://livechatinc.com/" TargetMode="External"/><Relationship Id="rId1325" Type="http://schemas.openxmlformats.org/officeDocument/2006/relationships/hyperlink" Target="https://www.linkedin.com/pub/szymon-klimczak/2/567/351" TargetMode="External"/><Relationship Id="rId1326" Type="http://schemas.openxmlformats.org/officeDocument/2006/relationships/hyperlink" Target="http://marketo.com/" TargetMode="External"/><Relationship Id="rId1327" Type="http://schemas.openxmlformats.org/officeDocument/2006/relationships/hyperlink" Target="https://www.linkedin.com/pub/sarah-kennedy-ellis/4/657/967" TargetMode="External"/><Relationship Id="rId1328" Type="http://schemas.openxmlformats.org/officeDocument/2006/relationships/hyperlink" Target="http://coriant.com/" TargetMode="External"/><Relationship Id="rId1329" Type="http://schemas.openxmlformats.org/officeDocument/2006/relationships/hyperlink" Target="https://www.linkedin.com/pub/homayoun-razavi/0/293/456" TargetMode="External"/><Relationship Id="rId2570" Type="http://schemas.openxmlformats.org/officeDocument/2006/relationships/hyperlink" Target="http://elemental.com/" TargetMode="External"/><Relationship Id="rId2571" Type="http://schemas.openxmlformats.org/officeDocument/2006/relationships/hyperlink" Target="https://www.linkedin.com/pub/lindy-anderson/10/aa9/a4a" TargetMode="External"/><Relationship Id="rId2572" Type="http://schemas.openxmlformats.org/officeDocument/2006/relationships/hyperlink" Target="http://outsystems.com/" TargetMode="External"/><Relationship Id="rId2573" Type="http://schemas.openxmlformats.org/officeDocument/2006/relationships/hyperlink" Target="https://www.linkedin.com/pub/blerta-stefo/1b/127/380" TargetMode="External"/><Relationship Id="rId2574" Type="http://schemas.openxmlformats.org/officeDocument/2006/relationships/hyperlink" Target="http://adaptiveinsights.com/" TargetMode="External"/><Relationship Id="rId2575" Type="http://schemas.openxmlformats.org/officeDocument/2006/relationships/hyperlink" Target="https://www.linkedin.com/pub/natalie-wiebenson/0/b50/b84" TargetMode="External"/><Relationship Id="rId2576" Type="http://schemas.openxmlformats.org/officeDocument/2006/relationships/hyperlink" Target="http://planet.com/" TargetMode="External"/><Relationship Id="rId2577" Type="http://schemas.openxmlformats.org/officeDocument/2006/relationships/hyperlink" Target="https://www.linkedin.com/pub/julie-kuschke/4/76a/2b2" TargetMode="External"/><Relationship Id="rId2578" Type="http://schemas.openxmlformats.org/officeDocument/2006/relationships/hyperlink" Target="http://ironsrc.com/" TargetMode="External"/><Relationship Id="rId2579" Type="http://schemas.openxmlformats.org/officeDocument/2006/relationships/hyperlink" Target="https://www.linkedin.com/pub/lee-shemer/72/480/106" TargetMode="External"/><Relationship Id="rId930" Type="http://schemas.openxmlformats.org/officeDocument/2006/relationships/hyperlink" Target="http://blackline.com/" TargetMode="External"/><Relationship Id="rId931" Type="http://schemas.openxmlformats.org/officeDocument/2006/relationships/hyperlink" Target="https://www.linkedin.com/pub/mario-spanicciati/1/9b1/409" TargetMode="External"/><Relationship Id="rId932" Type="http://schemas.openxmlformats.org/officeDocument/2006/relationships/hyperlink" Target="http://pendo.io/" TargetMode="External"/><Relationship Id="rId933" Type="http://schemas.openxmlformats.org/officeDocument/2006/relationships/hyperlink" Target="http://pendo.io/" TargetMode="External"/><Relationship Id="rId934" Type="http://schemas.openxmlformats.org/officeDocument/2006/relationships/hyperlink" Target="https://www.linkedin.com/pub/jake-sorofman/0/69/801" TargetMode="External"/><Relationship Id="rId935" Type="http://schemas.openxmlformats.org/officeDocument/2006/relationships/hyperlink" Target="http://icims.com/" TargetMode="External"/><Relationship Id="rId936" Type="http://schemas.openxmlformats.org/officeDocument/2006/relationships/hyperlink" Target="https://www.linkedin.com/pub/susan-vitale/1/aa4/506" TargetMode="External"/><Relationship Id="rId937" Type="http://schemas.openxmlformats.org/officeDocument/2006/relationships/hyperlink" Target="http://gigamon.com/" TargetMode="External"/><Relationship Id="rId938" Type="http://schemas.openxmlformats.org/officeDocument/2006/relationships/hyperlink" Target="https://www.linkedin.com/pub/kim-decarlis/0/18/a14" TargetMode="External"/><Relationship Id="rId939" Type="http://schemas.openxmlformats.org/officeDocument/2006/relationships/hyperlink" Target="http://freshdirect.com/" TargetMode="External"/><Relationship Id="rId1870" Type="http://schemas.openxmlformats.org/officeDocument/2006/relationships/hyperlink" Target="https://www.linkedin.com/pub/matthew-worsman/14/248/754" TargetMode="External"/><Relationship Id="rId1871" Type="http://schemas.openxmlformats.org/officeDocument/2006/relationships/hyperlink" Target="http://ge.com/" TargetMode="External"/><Relationship Id="rId1872" Type="http://schemas.openxmlformats.org/officeDocument/2006/relationships/hyperlink" Target="https://www.linkedin.com/pub/dara-johnson-treseder/26/562/b00" TargetMode="External"/><Relationship Id="rId1873" Type="http://schemas.openxmlformats.org/officeDocument/2006/relationships/hyperlink" Target="http://tcs.com/" TargetMode="External"/><Relationship Id="rId1874" Type="http://schemas.openxmlformats.org/officeDocument/2006/relationships/hyperlink" Target="https://www.linkedin.com/pub/julie-freeman/12/b7b/769" TargetMode="External"/><Relationship Id="rId1875" Type="http://schemas.openxmlformats.org/officeDocument/2006/relationships/hyperlink" Target="http://accenture.com/" TargetMode="External"/><Relationship Id="rId1876" Type="http://schemas.openxmlformats.org/officeDocument/2006/relationships/hyperlink" Target="https://www.linkedin.com/pub/amy-fuller/6/124/36a" TargetMode="External"/><Relationship Id="rId1877" Type="http://schemas.openxmlformats.org/officeDocument/2006/relationships/hyperlink" Target="http://ibm.com/" TargetMode="External"/><Relationship Id="rId1878" Type="http://schemas.openxmlformats.org/officeDocument/2006/relationships/hyperlink" Target="https://www.linkedin.com/pub/meg-murphy/2/a45/7a" TargetMode="External"/><Relationship Id="rId1879" Type="http://schemas.openxmlformats.org/officeDocument/2006/relationships/hyperlink" Target="http://sociusdigital.com/" TargetMode="External"/><Relationship Id="rId2030" Type="http://schemas.openxmlformats.org/officeDocument/2006/relationships/hyperlink" Target="http://lp.co/" TargetMode="External"/><Relationship Id="rId2031" Type="http://schemas.openxmlformats.org/officeDocument/2006/relationships/hyperlink" Target="https://www.linkedin.com/pub/anne-driscoll/0/265/b3b" TargetMode="External"/><Relationship Id="rId2032" Type="http://schemas.openxmlformats.org/officeDocument/2006/relationships/hyperlink" Target="http://kuware.com/" TargetMode="External"/><Relationship Id="rId2033" Type="http://schemas.openxmlformats.org/officeDocument/2006/relationships/hyperlink" Target="https://www.linkedin.com/pub/kelly-payne/0/321/712" TargetMode="External"/><Relationship Id="rId2034" Type="http://schemas.openxmlformats.org/officeDocument/2006/relationships/hyperlink" Target="http://calliduscloud.com/" TargetMode="External"/><Relationship Id="rId2035" Type="http://schemas.openxmlformats.org/officeDocument/2006/relationships/hyperlink" Target="https://www.linkedin.com/pub/giles-house/3/12b/5b5" TargetMode="External"/><Relationship Id="rId2036" Type="http://schemas.openxmlformats.org/officeDocument/2006/relationships/hyperlink" Target="http://renegadespro.com/" TargetMode="External"/><Relationship Id="rId2037" Type="http://schemas.openxmlformats.org/officeDocument/2006/relationships/hyperlink" Target="https://www.linkedin.com/pub/shahrukh-panjwani/a0/882/144" TargetMode="External"/><Relationship Id="rId2038" Type="http://schemas.openxmlformats.org/officeDocument/2006/relationships/hyperlink" Target="http://worldpantry.com/" TargetMode="External"/><Relationship Id="rId2039" Type="http://schemas.openxmlformats.org/officeDocument/2006/relationships/hyperlink" Target="http://worldpantry.com/" TargetMode="External"/><Relationship Id="rId1330" Type="http://schemas.openxmlformats.org/officeDocument/2006/relationships/hyperlink" Target="http://chewy.com/" TargetMode="External"/><Relationship Id="rId1331" Type="http://schemas.openxmlformats.org/officeDocument/2006/relationships/hyperlink" Target="https://www.linkedin.com/pub/alan-attal/38/98a/12a" TargetMode="External"/><Relationship Id="rId1332" Type="http://schemas.openxmlformats.org/officeDocument/2006/relationships/hyperlink" Target="http://kenandy.com/" TargetMode="External"/><Relationship Id="rId1333" Type="http://schemas.openxmlformats.org/officeDocument/2006/relationships/hyperlink" Target="https://www.linkedin.com/pub/marie-amoruso-jackson/5/7a7/39" TargetMode="External"/><Relationship Id="rId1334" Type="http://schemas.openxmlformats.org/officeDocument/2006/relationships/hyperlink" Target="http://kuebix.com/" TargetMode="External"/><Relationship Id="rId1335" Type="http://schemas.openxmlformats.org/officeDocument/2006/relationships/hyperlink" Target="https://www.linkedin.com/pub/dave-lemont/8/655/a57" TargetMode="External"/><Relationship Id="rId1336" Type="http://schemas.openxmlformats.org/officeDocument/2006/relationships/hyperlink" Target="http://clearhead.me/" TargetMode="External"/><Relationship Id="rId1337" Type="http://schemas.openxmlformats.org/officeDocument/2006/relationships/hyperlink" Target="https://www.linkedin.com/pub/brian-cahak/1/626/574" TargetMode="External"/><Relationship Id="rId1338" Type="http://schemas.openxmlformats.org/officeDocument/2006/relationships/hyperlink" Target="http://broadsoft.com/" TargetMode="External"/><Relationship Id="rId1339" Type="http://schemas.openxmlformats.org/officeDocument/2006/relationships/hyperlink" Target="https://www.linkedin.com/pub/taher-behbehani/0/8bb/403" TargetMode="External"/><Relationship Id="rId2580" Type="http://schemas.openxmlformats.org/officeDocument/2006/relationships/hyperlink" Target="http://alfresco.com/" TargetMode="External"/><Relationship Id="rId2581" Type="http://schemas.openxmlformats.org/officeDocument/2006/relationships/hyperlink" Target="https://www.linkedin.com/pub/noemi-leguillow/13/26/730" TargetMode="External"/><Relationship Id="rId2582" Type="http://schemas.openxmlformats.org/officeDocument/2006/relationships/hyperlink" Target="http://okta.com/" TargetMode="External"/><Relationship Id="rId2583" Type="http://schemas.openxmlformats.org/officeDocument/2006/relationships/hyperlink" Target="https://www.linkedin.com/pub/sydney-lew/73/633/a1b" TargetMode="External"/><Relationship Id="rId2584" Type="http://schemas.openxmlformats.org/officeDocument/2006/relationships/hyperlink" Target="http://tintri.com/" TargetMode="External"/><Relationship Id="rId2585" Type="http://schemas.openxmlformats.org/officeDocument/2006/relationships/hyperlink" Target="https://www.linkedin.com/pub/laura-lee-luna/0/21/b05" TargetMode="External"/><Relationship Id="rId2586" Type="http://schemas.openxmlformats.org/officeDocument/2006/relationships/hyperlink" Target="http://acquia.com/" TargetMode="External"/><Relationship Id="rId2587" Type="http://schemas.openxmlformats.org/officeDocument/2006/relationships/hyperlink" Target="https://www.linkedin.com/pub/alexandra-gemmell/152/7a5/81b" TargetMode="External"/><Relationship Id="rId2588" Type="http://schemas.openxmlformats.org/officeDocument/2006/relationships/hyperlink" Target="http://wlscorporation.com/" TargetMode="External"/><Relationship Id="rId2589" Type="http://schemas.openxmlformats.org/officeDocument/2006/relationships/hyperlink" Target="https://www.linkedin.com/pub/charles-king-mba/76/a3a/b4" TargetMode="External"/><Relationship Id="rId940" Type="http://schemas.openxmlformats.org/officeDocument/2006/relationships/hyperlink" Target="https://www.linkedin.com/pub/john-sheldon/2/333/213" TargetMode="External"/><Relationship Id="rId941" Type="http://schemas.openxmlformats.org/officeDocument/2006/relationships/hyperlink" Target="http://redislabs.com/" TargetMode="External"/><Relationship Id="rId942" Type="http://schemas.openxmlformats.org/officeDocument/2006/relationships/hyperlink" Target="https://www.linkedin.com/pub/manish-gupta/0/413/821" TargetMode="External"/><Relationship Id="rId943" Type="http://schemas.openxmlformats.org/officeDocument/2006/relationships/hyperlink" Target="http://prosperworks.com/" TargetMode="External"/><Relationship Id="rId944" Type="http://schemas.openxmlformats.org/officeDocument/2006/relationships/hyperlink" Target="https://www.linkedin.com/sales/profile/3339745,tGI6,NAME_SEARCH" TargetMode="External"/><Relationship Id="rId945" Type="http://schemas.openxmlformats.org/officeDocument/2006/relationships/hyperlink" Target="http://wcgclinical.com/" TargetMode="External"/><Relationship Id="rId946" Type="http://schemas.openxmlformats.org/officeDocument/2006/relationships/hyperlink" Target="https://www.linkedin.com/pub/craig-sowell/3a/566/953" TargetMode="External"/><Relationship Id="rId947" Type="http://schemas.openxmlformats.org/officeDocument/2006/relationships/hyperlink" Target="http://denodo.com/" TargetMode="External"/><Relationship Id="rId948" Type="http://schemas.openxmlformats.org/officeDocument/2006/relationships/hyperlink" Target="https://www.linkedin.com/pub/ravi-shankar/0/259/930" TargetMode="External"/><Relationship Id="rId949" Type="http://schemas.openxmlformats.org/officeDocument/2006/relationships/hyperlink" Target="http://integraconnect.com/" TargetMode="External"/><Relationship Id="rId1880" Type="http://schemas.openxmlformats.org/officeDocument/2006/relationships/hyperlink" Target="https://www.linkedin.com/pub/ernesto-gonz%C3%A1lez-torres-mba/9/b06/84a" TargetMode="External"/><Relationship Id="rId1881" Type="http://schemas.openxmlformats.org/officeDocument/2006/relationships/hyperlink" Target="http://outpost24.com/" TargetMode="External"/><Relationship Id="rId1882" Type="http://schemas.openxmlformats.org/officeDocument/2006/relationships/hyperlink" Target="https://www.linkedin.com/pub/bob-egner/0/58b/776" TargetMode="External"/><Relationship Id="rId1883" Type="http://schemas.openxmlformats.org/officeDocument/2006/relationships/hyperlink" Target="http://peakstrategiesinc.com/" TargetMode="External"/><Relationship Id="rId1884" Type="http://schemas.openxmlformats.org/officeDocument/2006/relationships/hyperlink" Target="https://www.linkedin.com/pub/paul-t/23/350/64a" TargetMode="External"/><Relationship Id="rId1885" Type="http://schemas.openxmlformats.org/officeDocument/2006/relationships/hyperlink" Target="http://javaleaf.com/" TargetMode="External"/><Relationship Id="rId1886" Type="http://schemas.openxmlformats.org/officeDocument/2006/relationships/hyperlink" Target="https://www.linkedin.com/pub/brock-siegel/1/a15/736" TargetMode="External"/><Relationship Id="rId1887" Type="http://schemas.openxmlformats.org/officeDocument/2006/relationships/hyperlink" Target="http://ibm.com/" TargetMode="External"/><Relationship Id="rId1888" Type="http://schemas.openxmlformats.org/officeDocument/2006/relationships/hyperlink" Target="https://www.linkedin.com/pub/mani-dasgupta/2/bb7/18b" TargetMode="External"/><Relationship Id="rId1889" Type="http://schemas.openxmlformats.org/officeDocument/2006/relationships/hyperlink" Target="http://ibm.com/" TargetMode="External"/><Relationship Id="rId2040" Type="http://schemas.openxmlformats.org/officeDocument/2006/relationships/hyperlink" Target="https://www.linkedin.com/pub/aimen-barma/0/67b/662" TargetMode="External"/><Relationship Id="rId2041" Type="http://schemas.openxmlformats.org/officeDocument/2006/relationships/hyperlink" Target="http://247.ai/" TargetMode="External"/><Relationship Id="rId2042" Type="http://schemas.openxmlformats.org/officeDocument/2006/relationships/hyperlink" Target="https://www.linkedin.com/pub/andrew-neff/0/3/8a9" TargetMode="External"/><Relationship Id="rId2043" Type="http://schemas.openxmlformats.org/officeDocument/2006/relationships/hyperlink" Target="http://pega.com/" TargetMode="External"/><Relationship Id="rId2044" Type="http://schemas.openxmlformats.org/officeDocument/2006/relationships/hyperlink" Target="https://www.linkedin.com/pub/tom-libretto/0/695/800" TargetMode="External"/><Relationship Id="rId2045" Type="http://schemas.openxmlformats.org/officeDocument/2006/relationships/hyperlink" Target="http://axway.com/" TargetMode="External"/><Relationship Id="rId2046" Type="http://schemas.openxmlformats.org/officeDocument/2006/relationships/hyperlink" Target="https://www.linkedin.com/pub/jeffrey-gross/4/a61/616" TargetMode="External"/><Relationship Id="rId2047" Type="http://schemas.openxmlformats.org/officeDocument/2006/relationships/hyperlink" Target="http://happinessvc.com/" TargetMode="External"/><Relationship Id="rId2048" Type="http://schemas.openxmlformats.org/officeDocument/2006/relationships/hyperlink" Target="https://www.linkedin.com/pub/ajay-ramachandran/0/1a/214" TargetMode="External"/><Relationship Id="rId2049" Type="http://schemas.openxmlformats.org/officeDocument/2006/relationships/hyperlink" Target="http://visionsolutions.com/" TargetMode="External"/><Relationship Id="rId400" Type="http://schemas.openxmlformats.org/officeDocument/2006/relationships/hyperlink" Target="https://www.linkedin.com/pub/barrett-foster/1/501/405" TargetMode="External"/><Relationship Id="rId401" Type="http://schemas.openxmlformats.org/officeDocument/2006/relationships/hyperlink" Target="http://experticity.com/" TargetMode="External"/><Relationship Id="rId402" Type="http://schemas.openxmlformats.org/officeDocument/2006/relationships/hyperlink" Target="https://www.linkedin.com/pub/john-reagh/1/39/3a2" TargetMode="External"/><Relationship Id="rId403" Type="http://schemas.openxmlformats.org/officeDocument/2006/relationships/hyperlink" Target="http://invisionapp.com/" TargetMode="External"/><Relationship Id="rId404" Type="http://schemas.openxmlformats.org/officeDocument/2006/relationships/hyperlink" Target="https://www.linkedin.com/pub/manav-khurana/0/b7/b60" TargetMode="External"/><Relationship Id="rId405" Type="http://schemas.openxmlformats.org/officeDocument/2006/relationships/hyperlink" Target="http://vasco.com/" TargetMode="External"/><Relationship Id="rId406" Type="http://schemas.openxmlformats.org/officeDocument/2006/relationships/hyperlink" Target="https://www.linkedin.com/pub/john-gunn/5/830/166" TargetMode="External"/><Relationship Id="rId407" Type="http://schemas.openxmlformats.org/officeDocument/2006/relationships/hyperlink" Target="http://eagleview.com/" TargetMode="External"/><Relationship Id="rId408" Type="http://schemas.openxmlformats.org/officeDocument/2006/relationships/hyperlink" Target="https://www.linkedin.com/pub/richard-spring/8/391/60a" TargetMode="External"/><Relationship Id="rId409" Type="http://schemas.openxmlformats.org/officeDocument/2006/relationships/hyperlink" Target="http://restaurant.org/" TargetMode="External"/><Relationship Id="rId1340" Type="http://schemas.openxmlformats.org/officeDocument/2006/relationships/hyperlink" Target="http://sicpa.com/" TargetMode="External"/><Relationship Id="rId1341" Type="http://schemas.openxmlformats.org/officeDocument/2006/relationships/hyperlink" Target="https://www.linkedin.com/pub/karen-gardner/0/3b3/8a1" TargetMode="External"/><Relationship Id="rId1342" Type="http://schemas.openxmlformats.org/officeDocument/2006/relationships/hyperlink" Target="http://appdynamics.com/" TargetMode="External"/><Relationship Id="rId1343" Type="http://schemas.openxmlformats.org/officeDocument/2006/relationships/hyperlink" Target="https://www.linkedin.com/pub/dali-rajic/0/912/295" TargetMode="External"/><Relationship Id="rId1344" Type="http://schemas.openxmlformats.org/officeDocument/2006/relationships/hyperlink" Target="http://kofax.com/" TargetMode="External"/><Relationship Id="rId1345" Type="http://schemas.openxmlformats.org/officeDocument/2006/relationships/hyperlink" Target="https://www.linkedin.com/pub/grant-johnson/0/a7/360" TargetMode="External"/><Relationship Id="rId1346" Type="http://schemas.openxmlformats.org/officeDocument/2006/relationships/hyperlink" Target="http://related.com/" TargetMode="External"/><Relationship Id="rId1347" Type="http://schemas.openxmlformats.org/officeDocument/2006/relationships/hyperlink" Target="https://www.linkedin.com/pub/jeff-mancini/15/5b9/2a7" TargetMode="External"/><Relationship Id="rId1348" Type="http://schemas.openxmlformats.org/officeDocument/2006/relationships/hyperlink" Target="http://sprinklr.com/" TargetMode="External"/><Relationship Id="rId1349" Type="http://schemas.openxmlformats.org/officeDocument/2006/relationships/hyperlink" Target="https://www.linkedin.com/pub/thomas-butta/3/510/991" TargetMode="External"/><Relationship Id="rId2590" Type="http://schemas.openxmlformats.org/officeDocument/2006/relationships/hyperlink" Target="http://qasource.com/" TargetMode="External"/><Relationship Id="rId2591" Type="http://schemas.openxmlformats.org/officeDocument/2006/relationships/hyperlink" Target="https://www.linkedin.com/pub/rick-rampton/17/83a/133" TargetMode="External"/><Relationship Id="rId2592" Type="http://schemas.openxmlformats.org/officeDocument/2006/relationships/hyperlink" Target="http://crfhealth.com/" TargetMode="External"/><Relationship Id="rId2593" Type="http://schemas.openxmlformats.org/officeDocument/2006/relationships/hyperlink" Target="https://www.linkedin.com/pub/gandhali-bhole/3/737/85" TargetMode="External"/><Relationship Id="rId2594" Type="http://schemas.openxmlformats.org/officeDocument/2006/relationships/hyperlink" Target="http://pluralsight.com/" TargetMode="External"/><Relationship Id="rId2595" Type="http://schemas.openxmlformats.org/officeDocument/2006/relationships/hyperlink" Target="https://www.linkedin.com/pub/tara-krajewski/a/414/745" TargetMode="External"/><Relationship Id="rId2596" Type="http://schemas.openxmlformats.org/officeDocument/2006/relationships/hyperlink" Target="http://sorensonmedia.com/" TargetMode="External"/><Relationship Id="rId2597" Type="http://schemas.openxmlformats.org/officeDocument/2006/relationships/hyperlink" Target="https://www.linkedin.com/pub/diane-ragan-cap-om/b5/73a/18b" TargetMode="External"/><Relationship Id="rId2598" Type="http://schemas.openxmlformats.org/officeDocument/2006/relationships/hyperlink" Target="http://varsitytutors.com/" TargetMode="External"/><Relationship Id="rId2599" Type="http://schemas.openxmlformats.org/officeDocument/2006/relationships/hyperlink" Target="https://www.linkedin.com/pub/cody-olson/97/489/210" TargetMode="External"/><Relationship Id="rId950" Type="http://schemas.openxmlformats.org/officeDocument/2006/relationships/hyperlink" Target="https://www.linkedin.com/pub/joseph-sawyer/0/55/a42" TargetMode="External"/><Relationship Id="rId951" Type="http://schemas.openxmlformats.org/officeDocument/2006/relationships/hyperlink" Target="http://neudesic.com/" TargetMode="External"/><Relationship Id="rId952" Type="http://schemas.openxmlformats.org/officeDocument/2006/relationships/hyperlink" Target="https://www.linkedin.com/pub/mark-jones/0/993/32" TargetMode="External"/><Relationship Id="rId953" Type="http://schemas.openxmlformats.org/officeDocument/2006/relationships/hyperlink" Target="http://accruent.com/" TargetMode="External"/><Relationship Id="rId954" Type="http://schemas.openxmlformats.org/officeDocument/2006/relationships/hyperlink" Target="https://www.linkedin.com/pub/kelly-connery/a/29b/347" TargetMode="External"/><Relationship Id="rId955" Type="http://schemas.openxmlformats.org/officeDocument/2006/relationships/hyperlink" Target="http://proxibid.com/" TargetMode="External"/><Relationship Id="rId956" Type="http://schemas.openxmlformats.org/officeDocument/2006/relationships/hyperlink" Target="https://www.linkedin.com/pub/damon-peters/2/45a/67a" TargetMode="External"/><Relationship Id="rId957" Type="http://schemas.openxmlformats.org/officeDocument/2006/relationships/hyperlink" Target="http://iiaweb.com/" TargetMode="External"/><Relationship Id="rId958" Type="http://schemas.openxmlformats.org/officeDocument/2006/relationships/hyperlink" Target="https://www.linkedin.com/pub/michael-agrillo/1/125/aab" TargetMode="External"/><Relationship Id="rId959" Type="http://schemas.openxmlformats.org/officeDocument/2006/relationships/hyperlink" Target="http://hobsons.com/" TargetMode="External"/><Relationship Id="rId1890" Type="http://schemas.openxmlformats.org/officeDocument/2006/relationships/hyperlink" Target="https://www.linkedin.com/pub/jacqueline-d-woods/0/477/361" TargetMode="External"/><Relationship Id="rId1891" Type="http://schemas.openxmlformats.org/officeDocument/2006/relationships/hyperlink" Target="http://ibm.com/" TargetMode="External"/><Relationship Id="rId1892" Type="http://schemas.openxmlformats.org/officeDocument/2006/relationships/hyperlink" Target="https://www.linkedin.com/pub/rado-nikolov/2/91b/a64" TargetMode="External"/><Relationship Id="rId1893" Type="http://schemas.openxmlformats.org/officeDocument/2006/relationships/hyperlink" Target="http://ibm.com/" TargetMode="External"/><Relationship Id="rId1894" Type="http://schemas.openxmlformats.org/officeDocument/2006/relationships/hyperlink" Target="https://www.linkedin.com/pub/catherine-solazzo/0/890/b33" TargetMode="External"/><Relationship Id="rId1895" Type="http://schemas.openxmlformats.org/officeDocument/2006/relationships/hyperlink" Target="http://ibm.com/" TargetMode="External"/><Relationship Id="rId1896" Type="http://schemas.openxmlformats.org/officeDocument/2006/relationships/hyperlink" Target="https://www.linkedin.com/pub/rashmy-chatterjee/4/577/797" TargetMode="External"/><Relationship Id="rId1897" Type="http://schemas.openxmlformats.org/officeDocument/2006/relationships/hyperlink" Target="http://ibm.com/" TargetMode="External"/><Relationship Id="rId1898" Type="http://schemas.openxmlformats.org/officeDocument/2006/relationships/hyperlink" Target="https://www.linkedin.com/pub/michael-mendenhall/6/981/885" TargetMode="External"/><Relationship Id="rId1899" Type="http://schemas.openxmlformats.org/officeDocument/2006/relationships/hyperlink" Target="http://ibm.com/" TargetMode="External"/><Relationship Id="rId2050" Type="http://schemas.openxmlformats.org/officeDocument/2006/relationships/hyperlink" Target="https://www.linkedin.com/pub/edward-vesely/0/2b9/27a" TargetMode="External"/><Relationship Id="rId2051" Type="http://schemas.openxmlformats.org/officeDocument/2006/relationships/hyperlink" Target="http://planview.com/" TargetMode="External"/><Relationship Id="rId2052" Type="http://schemas.openxmlformats.org/officeDocument/2006/relationships/hyperlink" Target="https://www.linkedin.com/pub/bryan-urioste/0/b6/290" TargetMode="External"/><Relationship Id="rId2053" Type="http://schemas.openxmlformats.org/officeDocument/2006/relationships/hyperlink" Target="http://sap.com/" TargetMode="External"/><Relationship Id="rId2054" Type="http://schemas.openxmlformats.org/officeDocument/2006/relationships/hyperlink" Target="https://www.linkedin.com/pub/hernan-marino/0/b20/9a5" TargetMode="External"/><Relationship Id="rId2055" Type="http://schemas.openxmlformats.org/officeDocument/2006/relationships/hyperlink" Target="http://lytx.com/" TargetMode="External"/><Relationship Id="rId2056" Type="http://schemas.openxmlformats.org/officeDocument/2006/relationships/hyperlink" Target="https://www.linkedin.com/pub/kara-kerker/5/4b7/382" TargetMode="External"/><Relationship Id="rId2057" Type="http://schemas.openxmlformats.org/officeDocument/2006/relationships/hyperlink" Target="http://getknownpros.com/" TargetMode="External"/><Relationship Id="rId2058" Type="http://schemas.openxmlformats.org/officeDocument/2006/relationships/hyperlink" Target="https://www.linkedin.com/pub/will-cartwright/11a/774/a79" TargetMode="External"/><Relationship Id="rId2059" Type="http://schemas.openxmlformats.org/officeDocument/2006/relationships/hyperlink" Target="http://calipercorp.com/" TargetMode="External"/><Relationship Id="rId410" Type="http://schemas.openxmlformats.org/officeDocument/2006/relationships/hyperlink" Target="https://www.linkedin.com/pub/terry-erdle/0/4a9/12" TargetMode="External"/><Relationship Id="rId411" Type="http://schemas.openxmlformats.org/officeDocument/2006/relationships/hyperlink" Target="http://ntrustinfotech.com/" TargetMode="External"/><Relationship Id="rId412" Type="http://schemas.openxmlformats.org/officeDocument/2006/relationships/hyperlink" Target="https://www.linkedin.com/pub/richard-platzek-mba/0/3b5/ab9" TargetMode="External"/><Relationship Id="rId413" Type="http://schemas.openxmlformats.org/officeDocument/2006/relationships/hyperlink" Target="http://titus.com/" TargetMode="External"/><Relationship Id="rId414" Type="http://schemas.openxmlformats.org/officeDocument/2006/relationships/hyperlink" Target="https://www.linkedin.com/pub/jim-barkdoll/3/a4/56b" TargetMode="External"/><Relationship Id="rId415" Type="http://schemas.openxmlformats.org/officeDocument/2006/relationships/hyperlink" Target="http://skyward.com/" TargetMode="External"/><Relationship Id="rId416" Type="http://schemas.openxmlformats.org/officeDocument/2006/relationships/hyperlink" Target="https://www.linkedin.com/pub/ray-ackerlund/4/225/ab0" TargetMode="External"/><Relationship Id="rId417" Type="http://schemas.openxmlformats.org/officeDocument/2006/relationships/hyperlink" Target="http://tangoanalytics.com/" TargetMode="External"/><Relationship Id="rId418" Type="http://schemas.openxmlformats.org/officeDocument/2006/relationships/hyperlink" Target="https://www.linkedin.com/pub/bart-waldeck/1/75a/251" TargetMode="External"/><Relationship Id="rId419" Type="http://schemas.openxmlformats.org/officeDocument/2006/relationships/hyperlink" Target="http://socialsolutions.com/" TargetMode="External"/><Relationship Id="rId1350" Type="http://schemas.openxmlformats.org/officeDocument/2006/relationships/hyperlink" Target="http://benjaminmoore.com/" TargetMode="External"/><Relationship Id="rId1351" Type="http://schemas.openxmlformats.org/officeDocument/2006/relationships/hyperlink" Target="https://www.linkedin.com/pub/barry-toubin/0/89b/923" TargetMode="External"/><Relationship Id="rId1352" Type="http://schemas.openxmlformats.org/officeDocument/2006/relationships/hyperlink" Target="http://99designs.com/" TargetMode="External"/><Relationship Id="rId1353" Type="http://schemas.openxmlformats.org/officeDocument/2006/relationships/hyperlink" Target="https://www.linkedin.com/pub/pam-webber/0/10/78b" TargetMode="External"/><Relationship Id="rId1354" Type="http://schemas.openxmlformats.org/officeDocument/2006/relationships/hyperlink" Target="http://mdsol.com/" TargetMode="External"/><Relationship Id="rId1355" Type="http://schemas.openxmlformats.org/officeDocument/2006/relationships/hyperlink" Target="https://www.linkedin.com/pub/simon-mouyal/0/263/a1b" TargetMode="External"/><Relationship Id="rId1356" Type="http://schemas.openxmlformats.org/officeDocument/2006/relationships/hyperlink" Target="http://sightmachine.com/" TargetMode="External"/><Relationship Id="rId1357" Type="http://schemas.openxmlformats.org/officeDocument/2006/relationships/hyperlink" Target="https://www.linkedin.com/pub/syed-hoda/0/52a/401" TargetMode="External"/><Relationship Id="rId1358" Type="http://schemas.openxmlformats.org/officeDocument/2006/relationships/hyperlink" Target="http://gogotech.com/" TargetMode="External"/><Relationship Id="rId1359" Type="http://schemas.openxmlformats.org/officeDocument/2006/relationships/hyperlink" Target="https://www.linkedin.com/pub/aziz-saitniyazov/12/66/158" TargetMode="External"/><Relationship Id="rId960" Type="http://schemas.openxmlformats.org/officeDocument/2006/relationships/hyperlink" Target="https://www.linkedin.com/pub/jim-rogers/0/126/792" TargetMode="External"/><Relationship Id="rId961" Type="http://schemas.openxmlformats.org/officeDocument/2006/relationships/hyperlink" Target="http://intermedia.net/" TargetMode="External"/><Relationship Id="rId962" Type="http://schemas.openxmlformats.org/officeDocument/2006/relationships/hyperlink" Target="https://www.linkedin.com/pub/jim-kruger/1/145/463" TargetMode="External"/><Relationship Id="rId963" Type="http://schemas.openxmlformats.org/officeDocument/2006/relationships/hyperlink" Target="http://apptio.com/" TargetMode="External"/><Relationship Id="rId964" Type="http://schemas.openxmlformats.org/officeDocument/2006/relationships/hyperlink" Target="https://www.linkedin.com/pub/larry-blasko/1/6a7/225" TargetMode="External"/><Relationship Id="rId965" Type="http://schemas.openxmlformats.org/officeDocument/2006/relationships/hyperlink" Target="http://intermedia.net/" TargetMode="External"/><Relationship Id="rId966" Type="http://schemas.openxmlformats.org/officeDocument/2006/relationships/hyperlink" Target="https://www.linkedin.com/pub/eric-martorano/0/847/435" TargetMode="External"/><Relationship Id="rId967" Type="http://schemas.openxmlformats.org/officeDocument/2006/relationships/hyperlink" Target="http://aspireonline.com/" TargetMode="External"/><Relationship Id="rId968" Type="http://schemas.openxmlformats.org/officeDocument/2006/relationships/hyperlink" Target="https://www.linkedin.com/pub/shelia-reed/1/383/176" TargetMode="External"/><Relationship Id="rId969" Type="http://schemas.openxmlformats.org/officeDocument/2006/relationships/hyperlink" Target="http://placester.com/" TargetMode="External"/><Relationship Id="rId2060" Type="http://schemas.openxmlformats.org/officeDocument/2006/relationships/hyperlink" Target="https://www.linkedin.com/pub/bryan-m/0/687/a71" TargetMode="External"/><Relationship Id="rId2061" Type="http://schemas.openxmlformats.org/officeDocument/2006/relationships/hyperlink" Target="http://cellebrite.com/" TargetMode="External"/><Relationship Id="rId2062" Type="http://schemas.openxmlformats.org/officeDocument/2006/relationships/hyperlink" Target="https://www.linkedin.com/pub/jeremy-nazarian/1/294/75b" TargetMode="External"/><Relationship Id="rId2063" Type="http://schemas.openxmlformats.org/officeDocument/2006/relationships/hyperlink" Target="http://nikasolutions.com/" TargetMode="External"/><Relationship Id="rId2064" Type="http://schemas.openxmlformats.org/officeDocument/2006/relationships/hyperlink" Target="https://www.linkedin.com/pub/stephen-white/0/456/986" TargetMode="External"/><Relationship Id="rId2065" Type="http://schemas.openxmlformats.org/officeDocument/2006/relationships/hyperlink" Target="http://sdlcpartners.com/" TargetMode="External"/><Relationship Id="rId2066" Type="http://schemas.openxmlformats.org/officeDocument/2006/relationships/hyperlink" Target="https://www.linkedin.com/pub/scott-barnyak/0/976/668" TargetMode="External"/><Relationship Id="rId2067" Type="http://schemas.openxmlformats.org/officeDocument/2006/relationships/hyperlink" Target="http://flexion.us/" TargetMode="External"/><Relationship Id="rId2068" Type="http://schemas.openxmlformats.org/officeDocument/2006/relationships/hyperlink" Target="https://www.linkedin.com/pub/aaron-b-powell/4/168/432" TargetMode="External"/><Relationship Id="rId2069" Type="http://schemas.openxmlformats.org/officeDocument/2006/relationships/hyperlink" Target="http://easyvista.com/" TargetMode="External"/><Relationship Id="rId420" Type="http://schemas.openxmlformats.org/officeDocument/2006/relationships/hyperlink" Target="https://www.linkedin.com/pub/jon-bahl/7/504/56b" TargetMode="External"/><Relationship Id="rId421" Type="http://schemas.openxmlformats.org/officeDocument/2006/relationships/hyperlink" Target="http://everbridge.com/" TargetMode="External"/><Relationship Id="rId422" Type="http://schemas.openxmlformats.org/officeDocument/2006/relationships/hyperlink" Target="https://www.linkedin.com/pub/joel-rosen/0/45/844" TargetMode="External"/><Relationship Id="rId423" Type="http://schemas.openxmlformats.org/officeDocument/2006/relationships/hyperlink" Target="http://se2.com/" TargetMode="External"/><Relationship Id="rId424" Type="http://schemas.openxmlformats.org/officeDocument/2006/relationships/hyperlink" Target="https://www.linkedin.com/pub/ashish-jha/1/58a/351" TargetMode="External"/><Relationship Id="rId425" Type="http://schemas.openxmlformats.org/officeDocument/2006/relationships/hyperlink" Target="http://jumio.com/" TargetMode="External"/><Relationship Id="rId426" Type="http://schemas.openxmlformats.org/officeDocument/2006/relationships/hyperlink" Target="https://www.linkedin.com/pub/robert-prigge/0/119/4a0" TargetMode="External"/><Relationship Id="rId427" Type="http://schemas.openxmlformats.org/officeDocument/2006/relationships/hyperlink" Target="http://clarabridge.com/" TargetMode="External"/><Relationship Id="rId428" Type="http://schemas.openxmlformats.org/officeDocument/2006/relationships/hyperlink" Target="https://www.linkedin.com/pub/sal-uslugil/8/ab1/456" TargetMode="External"/><Relationship Id="rId429" Type="http://schemas.openxmlformats.org/officeDocument/2006/relationships/hyperlink" Target="http://rdc.com/" TargetMode="External"/><Relationship Id="rId1360" Type="http://schemas.openxmlformats.org/officeDocument/2006/relationships/hyperlink" Target="http://sightmachine.com/" TargetMode="External"/><Relationship Id="rId1361" Type="http://schemas.openxmlformats.org/officeDocument/2006/relationships/hyperlink" Target="https://www.linkedin.com/pub/syed-hoda/0/52a/401" TargetMode="External"/><Relationship Id="rId1362" Type="http://schemas.openxmlformats.org/officeDocument/2006/relationships/hyperlink" Target="http://kinetica.com/" TargetMode="External"/><Relationship Id="rId1363" Type="http://schemas.openxmlformats.org/officeDocument/2006/relationships/hyperlink" Target="https://www.linkedin.com/pub/daniel-raskin/0/a26/290" TargetMode="External"/><Relationship Id="rId1364" Type="http://schemas.openxmlformats.org/officeDocument/2006/relationships/hyperlink" Target="http://propellerhealth.com/" TargetMode="External"/><Relationship Id="rId1365" Type="http://schemas.openxmlformats.org/officeDocument/2006/relationships/hyperlink" Target="https://www.linkedin.com/pub/brad-lensing/0/30/354" TargetMode="External"/><Relationship Id="rId1366" Type="http://schemas.openxmlformats.org/officeDocument/2006/relationships/hyperlink" Target="http://iseatz.com/" TargetMode="External"/><Relationship Id="rId1367" Type="http://schemas.openxmlformats.org/officeDocument/2006/relationships/hyperlink" Target="https://www.linkedin.com/pub/bryan-estep/11/201/609" TargetMode="External"/><Relationship Id="rId1368" Type="http://schemas.openxmlformats.org/officeDocument/2006/relationships/hyperlink" Target="http://superiorenergy.com/" TargetMode="External"/><Relationship Id="rId1369" Type="http://schemas.openxmlformats.org/officeDocument/2006/relationships/hyperlink" Target="https://www.linkedin.com/pub/james-e-brown-jr/b/a26/239" TargetMode="External"/><Relationship Id="rId970" Type="http://schemas.openxmlformats.org/officeDocument/2006/relationships/hyperlink" Target="https://www.linkedin.com/pub/sham-sao/0/27/934" TargetMode="External"/><Relationship Id="rId971" Type="http://schemas.openxmlformats.org/officeDocument/2006/relationships/hyperlink" Target="http://mediaradar.com/" TargetMode="External"/><Relationship Id="rId972" Type="http://schemas.openxmlformats.org/officeDocument/2006/relationships/hyperlink" Target="https://www.linkedin.com/pub/jennifer-wilga/3/b70/932" TargetMode="External"/><Relationship Id="rId973" Type="http://schemas.openxmlformats.org/officeDocument/2006/relationships/hyperlink" Target="http://verizondigitalmedia.com/" TargetMode="External"/><Relationship Id="rId974" Type="http://schemas.openxmlformats.org/officeDocument/2006/relationships/hyperlink" Target="https://www.linkedin.com/pub/chris-carey/3/a61/5b9" TargetMode="External"/><Relationship Id="rId975" Type="http://schemas.openxmlformats.org/officeDocument/2006/relationships/hyperlink" Target="http://veem.com/" TargetMode="External"/><Relationship Id="rId976" Type="http://schemas.openxmlformats.org/officeDocument/2006/relationships/hyperlink" Target="https://www.linkedin.com/pub/frederick-crosby/0/9/ab8" TargetMode="External"/><Relationship Id="rId977" Type="http://schemas.openxmlformats.org/officeDocument/2006/relationships/hyperlink" Target="http://channeladvisor.com/" TargetMode="External"/><Relationship Id="rId978" Type="http://schemas.openxmlformats.org/officeDocument/2006/relationships/hyperlink" Target="https://www.linkedin.com/pub/melissa-sargeant/2/314/a13" TargetMode="External"/><Relationship Id="rId979" Type="http://schemas.openxmlformats.org/officeDocument/2006/relationships/hyperlink" Target="http://channeladvisor.com/" TargetMode="External"/><Relationship Id="rId2070" Type="http://schemas.openxmlformats.org/officeDocument/2006/relationships/hyperlink" Target="https://www.linkedin.com/pub/john-prestridge/0/560/a73" TargetMode="External"/><Relationship Id="rId2071" Type="http://schemas.openxmlformats.org/officeDocument/2006/relationships/hyperlink" Target="http://progress.com/" TargetMode="External"/><Relationship Id="rId2072" Type="http://schemas.openxmlformats.org/officeDocument/2006/relationships/hyperlink" Target="https://www.linkedin.com/pub/nishil-desai/41/724/175" TargetMode="External"/><Relationship Id="rId2073" Type="http://schemas.openxmlformats.org/officeDocument/2006/relationships/hyperlink" Target="http://microsoft.com/" TargetMode="External"/><Relationship Id="rId2074" Type="http://schemas.openxmlformats.org/officeDocument/2006/relationships/hyperlink" Target="https://www.linkedin.com/pub/wayne-applehans/0/ab3/89" TargetMode="External"/><Relationship Id="rId2075" Type="http://schemas.openxmlformats.org/officeDocument/2006/relationships/hyperlink" Target="http://axway.com/" TargetMode="External"/><Relationship Id="rId2076" Type="http://schemas.openxmlformats.org/officeDocument/2006/relationships/hyperlink" Target="https://www.linkedin.com/pub/jeffrey-gross/4/a61/616" TargetMode="External"/><Relationship Id="rId2077" Type="http://schemas.openxmlformats.org/officeDocument/2006/relationships/hyperlink" Target="http://sonatype.com/" TargetMode="External"/><Relationship Id="rId2078" Type="http://schemas.openxmlformats.org/officeDocument/2006/relationships/hyperlink" Target="https://www.linkedin.com/pub/matthew-howard/0/36/830" TargetMode="External"/><Relationship Id="rId2079" Type="http://schemas.openxmlformats.org/officeDocument/2006/relationships/hyperlink" Target="http://internetbrands.com/" TargetMode="External"/><Relationship Id="rId430" Type="http://schemas.openxmlformats.org/officeDocument/2006/relationships/hyperlink" Target="https://www.linkedin.com/pub/michael-kerman/0/548/251" TargetMode="External"/><Relationship Id="rId431" Type="http://schemas.openxmlformats.org/officeDocument/2006/relationships/hyperlink" Target="http://kinaxis.com/" TargetMode="External"/><Relationship Id="rId432" Type="http://schemas.openxmlformats.org/officeDocument/2006/relationships/hyperlink" Target="https://www.linkedin.com/pub/paul-carreiro/17/abb/51" TargetMode="External"/><Relationship Id="rId433" Type="http://schemas.openxmlformats.org/officeDocument/2006/relationships/hyperlink" Target="http://dsiglobal.com/" TargetMode="External"/><Relationship Id="rId434" Type="http://schemas.openxmlformats.org/officeDocument/2006/relationships/hyperlink" Target="https://www.linkedin.com/pub/mark-goode/22/3a5/213" TargetMode="External"/><Relationship Id="rId435" Type="http://schemas.openxmlformats.org/officeDocument/2006/relationships/hyperlink" Target="http://integralads.com/" TargetMode="External"/><Relationship Id="rId436" Type="http://schemas.openxmlformats.org/officeDocument/2006/relationships/hyperlink" Target="https://www.linkedin.com/sales/profile/1372819,cDIf,NAME_SEARCH" TargetMode="External"/><Relationship Id="rId437" Type="http://schemas.openxmlformats.org/officeDocument/2006/relationships/hyperlink" Target="http://perfectomobile.com/" TargetMode="External"/><Relationship Id="rId438" Type="http://schemas.openxmlformats.org/officeDocument/2006/relationships/hyperlink" Target="https://www.linkedin.com/pub/roi-carmel/1/1b5/456" TargetMode="External"/><Relationship Id="rId439" Type="http://schemas.openxmlformats.org/officeDocument/2006/relationships/hyperlink" Target="http://optanix.com/" TargetMode="External"/><Relationship Id="rId1370" Type="http://schemas.openxmlformats.org/officeDocument/2006/relationships/hyperlink" Target="http://govbergwatches.com/" TargetMode="External"/><Relationship Id="rId1371" Type="http://schemas.openxmlformats.org/officeDocument/2006/relationships/hyperlink" Target="https://www.linkedin.com/pub/david-kaplan/0/75/182" TargetMode="External"/><Relationship Id="rId1372" Type="http://schemas.openxmlformats.org/officeDocument/2006/relationships/hyperlink" Target="http://gep.com/" TargetMode="External"/><Relationship Id="rId1373" Type="http://schemas.openxmlformats.org/officeDocument/2006/relationships/hyperlink" Target="https://www.linkedin.com/pub/al-girardi/0/b33/b52" TargetMode="External"/><Relationship Id="rId1374" Type="http://schemas.openxmlformats.org/officeDocument/2006/relationships/hyperlink" Target="http://threatq.com/" TargetMode="External"/><Relationship Id="rId1375" Type="http://schemas.openxmlformats.org/officeDocument/2006/relationships/hyperlink" Target="https://www.linkedin.com/pub/marc-solomon/1/b6/568" TargetMode="External"/><Relationship Id="rId1376" Type="http://schemas.openxmlformats.org/officeDocument/2006/relationships/hyperlink" Target="http://kentik.com/" TargetMode="External"/><Relationship Id="rId1377" Type="http://schemas.openxmlformats.org/officeDocument/2006/relationships/hyperlink" Target="https://www.linkedin.com/pub/mark-sarbiewski/0/648/257" TargetMode="External"/><Relationship Id="rId1378" Type="http://schemas.openxmlformats.org/officeDocument/2006/relationships/hyperlink" Target="http://solarwinds.com/" TargetMode="External"/><Relationship Id="rId1379" Type="http://schemas.openxmlformats.org/officeDocument/2006/relationships/hyperlink" Target="https://www.linkedin.com/pub/darren-beck/1/4a1/115" TargetMode="External"/><Relationship Id="rId2800" Type="http://schemas.openxmlformats.org/officeDocument/2006/relationships/hyperlink" Target="http://vonbriesen.com/" TargetMode="External"/><Relationship Id="rId2801" Type="http://schemas.openxmlformats.org/officeDocument/2006/relationships/hyperlink" Target="https://www.linkedin.com/pub/william-caraher/5/9a6/531" TargetMode="External"/><Relationship Id="rId2802" Type="http://schemas.openxmlformats.org/officeDocument/2006/relationships/hyperlink" Target="http://k2.com/" TargetMode="External"/><Relationship Id="rId2803" Type="http://schemas.openxmlformats.org/officeDocument/2006/relationships/hyperlink" Target="https://www.linkedin.com/pub/mike-o-brien/0/117/954" TargetMode="External"/><Relationship Id="rId2804" Type="http://schemas.openxmlformats.org/officeDocument/2006/relationships/hyperlink" Target="http://netskope.com/" TargetMode="External"/><Relationship Id="rId2805" Type="http://schemas.openxmlformats.org/officeDocument/2006/relationships/hyperlink" Target="https://www.linkedin.com/pub/eric-stegman/4/318/b39" TargetMode="External"/><Relationship Id="rId2806" Type="http://schemas.openxmlformats.org/officeDocument/2006/relationships/hyperlink" Target="http://customertimes.com/" TargetMode="External"/><Relationship Id="rId2807" Type="http://schemas.openxmlformats.org/officeDocument/2006/relationships/hyperlink" Target="https://www.linkedin.com/pub/sergey-semin/a1/491/884" TargetMode="External"/><Relationship Id="rId2808" Type="http://schemas.openxmlformats.org/officeDocument/2006/relationships/hyperlink" Target="http://voyageone.com/" TargetMode="External"/><Relationship Id="rId2809" Type="http://schemas.openxmlformats.org/officeDocument/2006/relationships/hyperlink" Target="https://www.linkedin.com/pub/sherri-wu/4/476/37b" TargetMode="External"/><Relationship Id="rId980" Type="http://schemas.openxmlformats.org/officeDocument/2006/relationships/hyperlink" Target="https://www.linkedin.com/pub/paul-forte/14/a41/67b" TargetMode="External"/><Relationship Id="rId981" Type="http://schemas.openxmlformats.org/officeDocument/2006/relationships/hyperlink" Target="http://fieldnation.com/" TargetMode="External"/><Relationship Id="rId982" Type="http://schemas.openxmlformats.org/officeDocument/2006/relationships/hyperlink" Target="https://www.linkedin.com/pub/jackie-schneider/0/938/a70" TargetMode="External"/><Relationship Id="rId983" Type="http://schemas.openxmlformats.org/officeDocument/2006/relationships/hyperlink" Target="http://crowdstrike.com/" TargetMode="External"/><Relationship Id="rId984" Type="http://schemas.openxmlformats.org/officeDocument/2006/relationships/hyperlink" Target="https://www.linkedin.com/pub/johanna-flower/7/967/382" TargetMode="External"/><Relationship Id="rId985" Type="http://schemas.openxmlformats.org/officeDocument/2006/relationships/hyperlink" Target="http://aconex.com/" TargetMode="External"/><Relationship Id="rId986" Type="http://schemas.openxmlformats.org/officeDocument/2006/relationships/hyperlink" Target="https://www.linkedin.com/pub/gabriele-famous/2/8a4/161" TargetMode="External"/><Relationship Id="rId987" Type="http://schemas.openxmlformats.org/officeDocument/2006/relationships/hyperlink" Target="http://sailpoint.com/" TargetMode="External"/><Relationship Id="rId988" Type="http://schemas.openxmlformats.org/officeDocument/2006/relationships/hyperlink" Target="https://www.linkedin.com/pub/howard-greenfield/a/a24/457" TargetMode="External"/><Relationship Id="rId989" Type="http://schemas.openxmlformats.org/officeDocument/2006/relationships/hyperlink" Target="http://nuxeo.com/" TargetMode="External"/><Relationship Id="rId2080" Type="http://schemas.openxmlformats.org/officeDocument/2006/relationships/hyperlink" Target="https://www.linkedin.com/pub/tim-mclean/0/477/478" TargetMode="External"/><Relationship Id="rId2081" Type="http://schemas.openxmlformats.org/officeDocument/2006/relationships/hyperlink" Target="http://exponenttechnologies.com/" TargetMode="External"/><Relationship Id="rId2082" Type="http://schemas.openxmlformats.org/officeDocument/2006/relationships/hyperlink" Target="https://www.linkedin.com/pub/fidel-baca/4/25/64b" TargetMode="External"/><Relationship Id="rId2083" Type="http://schemas.openxmlformats.org/officeDocument/2006/relationships/hyperlink" Target="http://isaca.org/" TargetMode="External"/><Relationship Id="rId2084" Type="http://schemas.openxmlformats.org/officeDocument/2006/relationships/hyperlink" Target="https://www.linkedin.com/pub/tim-mason/0/b34/7b9" TargetMode="External"/><Relationship Id="rId2085" Type="http://schemas.openxmlformats.org/officeDocument/2006/relationships/hyperlink" Target="http://compucom.com/" TargetMode="External"/><Relationship Id="rId2086" Type="http://schemas.openxmlformats.org/officeDocument/2006/relationships/hyperlink" Target="https://www.linkedin.com/pub/jonathan-k-james/0/982/b54" TargetMode="External"/><Relationship Id="rId2087" Type="http://schemas.openxmlformats.org/officeDocument/2006/relationships/hyperlink" Target="http://jda.com/" TargetMode="External"/><Relationship Id="rId2088" Type="http://schemas.openxmlformats.org/officeDocument/2006/relationships/hyperlink" Target="https://www.linkedin.com/pub/kevin-iaquinto/1b/59/2a3" TargetMode="External"/><Relationship Id="rId2089" Type="http://schemas.openxmlformats.org/officeDocument/2006/relationships/hyperlink" Target="http://hitachivantara.com/" TargetMode="External"/><Relationship Id="rId440" Type="http://schemas.openxmlformats.org/officeDocument/2006/relationships/hyperlink" Target="https://www.linkedin.com/pub/melissa-puls/1/a6/52" TargetMode="External"/><Relationship Id="rId441" Type="http://schemas.openxmlformats.org/officeDocument/2006/relationships/hyperlink" Target="http://moosejaw.com/" TargetMode="External"/><Relationship Id="rId442" Type="http://schemas.openxmlformats.org/officeDocument/2006/relationships/hyperlink" Target="https://www.linkedin.com/pub/dan-pingree/0/a68/7aa" TargetMode="External"/><Relationship Id="rId443" Type="http://schemas.openxmlformats.org/officeDocument/2006/relationships/hyperlink" Target="http://returnpath.com/" TargetMode="External"/><Relationship Id="rId444" Type="http://schemas.openxmlformats.org/officeDocument/2006/relationships/hyperlink" Target="https://www.linkedin.com/pub/louis-bucciarelli/2/314/312" TargetMode="External"/><Relationship Id="rId445" Type="http://schemas.openxmlformats.org/officeDocument/2006/relationships/hyperlink" Target="http://returnpath.com/" TargetMode="External"/><Relationship Id="rId446" Type="http://schemas.openxmlformats.org/officeDocument/2006/relationships/hyperlink" Target="https://www.linkedin.com/pub/daniel-incandela/6/167/268" TargetMode="External"/><Relationship Id="rId447" Type="http://schemas.openxmlformats.org/officeDocument/2006/relationships/hyperlink" Target="http://adistec.com/" TargetMode="External"/><Relationship Id="rId448" Type="http://schemas.openxmlformats.org/officeDocument/2006/relationships/hyperlink" Target="https://www.linkedin.com/pub/lucrecia-carreras/1a/b84/169" TargetMode="External"/><Relationship Id="rId449" Type="http://schemas.openxmlformats.org/officeDocument/2006/relationships/hyperlink" Target="http://peoplefluent.com/" TargetMode="External"/><Relationship Id="rId1380" Type="http://schemas.openxmlformats.org/officeDocument/2006/relationships/hyperlink" Target="http://cloudera.com/" TargetMode="External"/><Relationship Id="rId1381" Type="http://schemas.openxmlformats.org/officeDocument/2006/relationships/hyperlink" Target="https://www.linkedin.com/pub/mick-hollison/0/a36/344" TargetMode="External"/><Relationship Id="rId1382" Type="http://schemas.openxmlformats.org/officeDocument/2006/relationships/hyperlink" Target="http://cision.com/" TargetMode="External"/><Relationship Id="rId1383" Type="http://schemas.openxmlformats.org/officeDocument/2006/relationships/hyperlink" Target="https://www.linkedin.com/pub/christopher-g-lynch/4/845/9b7" TargetMode="External"/><Relationship Id="rId1384" Type="http://schemas.openxmlformats.org/officeDocument/2006/relationships/hyperlink" Target="http://xcmsolutions.com/" TargetMode="External"/><Relationship Id="rId1385" Type="http://schemas.openxmlformats.org/officeDocument/2006/relationships/hyperlink" Target="https://www.linkedin.com/pub/susan-nolan-mba/3/152/351" TargetMode="External"/><Relationship Id="rId1386" Type="http://schemas.openxmlformats.org/officeDocument/2006/relationships/hyperlink" Target="http://maxta.com/" TargetMode="External"/><Relationship Id="rId1387" Type="http://schemas.openxmlformats.org/officeDocument/2006/relationships/hyperlink" Target="https://www.linkedin.com/pub/barry-phillips/7/806/8b6" TargetMode="External"/><Relationship Id="rId1388" Type="http://schemas.openxmlformats.org/officeDocument/2006/relationships/hyperlink" Target="http://grubhub.com/" TargetMode="External"/><Relationship Id="rId1389" Type="http://schemas.openxmlformats.org/officeDocument/2006/relationships/hyperlink" Target="https://www.linkedin.com/pub/barbara-martin-coppola/0/6ab/aab" TargetMode="External"/><Relationship Id="rId2810" Type="http://schemas.openxmlformats.org/officeDocument/2006/relationships/hyperlink" Target="http://sellingsource.com/" TargetMode="External"/><Relationship Id="rId2811" Type="http://schemas.openxmlformats.org/officeDocument/2006/relationships/hyperlink" Target="https://www.linkedin.com/pub/david-maple/10/28/359" TargetMode="External"/><Relationship Id="rId2812" Type="http://schemas.openxmlformats.org/officeDocument/2006/relationships/hyperlink" Target="http://softserveinc.com/" TargetMode="External"/><Relationship Id="rId2813" Type="http://schemas.openxmlformats.org/officeDocument/2006/relationships/hyperlink" Target="https://www.linkedin.com/pub/oleksandra-%22sasha%22%E2%80%8B-r/34/9a4/5b9" TargetMode="External"/><Relationship Id="rId2814" Type="http://schemas.openxmlformats.org/officeDocument/2006/relationships/hyperlink" Target="http://wheels.com/" TargetMode="External"/><Relationship Id="rId2815" Type="http://schemas.openxmlformats.org/officeDocument/2006/relationships/hyperlink" Target="https://www.linkedin.com/pub/brian-chau/3/83b/b69" TargetMode="External"/><Relationship Id="rId2816" Type="http://schemas.openxmlformats.org/officeDocument/2006/relationships/hyperlink" Target="http://wallick.com/" TargetMode="External"/><Relationship Id="rId2817" Type="http://schemas.openxmlformats.org/officeDocument/2006/relationships/hyperlink" Target="https://www.linkedin.com/pub/paul-koehler/0/136/659" TargetMode="External"/><Relationship Id="rId2818" Type="http://schemas.openxmlformats.org/officeDocument/2006/relationships/hyperlink" Target="http://sakcon.com/" TargetMode="External"/><Relationship Id="rId2819" Type="http://schemas.openxmlformats.org/officeDocument/2006/relationships/hyperlink" Target="https://www.linkedin.com/pub/jim-kalishman/3/5aa/577" TargetMode="External"/><Relationship Id="rId990" Type="http://schemas.openxmlformats.org/officeDocument/2006/relationships/hyperlink" Target="https://www.linkedin.com/pub/christopher-mclaughlin/0/137/541" TargetMode="External"/><Relationship Id="rId991" Type="http://schemas.openxmlformats.org/officeDocument/2006/relationships/hyperlink" Target="http://mysagedental.com/" TargetMode="External"/><Relationship Id="rId992" Type="http://schemas.openxmlformats.org/officeDocument/2006/relationships/hyperlink" Target="https://www.linkedin.com/pub/reamonn-smale/a/13/236" TargetMode="External"/><Relationship Id="rId993" Type="http://schemas.openxmlformats.org/officeDocument/2006/relationships/hyperlink" Target="http://ingomoney.com/" TargetMode="External"/><Relationship Id="rId994" Type="http://schemas.openxmlformats.org/officeDocument/2006/relationships/hyperlink" Target="https://www.linkedin.com/pub/william-zielke/0/783/826" TargetMode="External"/><Relationship Id="rId995" Type="http://schemas.openxmlformats.org/officeDocument/2006/relationships/hyperlink" Target="http://cimcon.com/" TargetMode="External"/><Relationship Id="rId996" Type="http://schemas.openxmlformats.org/officeDocument/2006/relationships/hyperlink" Target="https://www.linkedin.com/pub/leslie-miller/1/383/256" TargetMode="External"/><Relationship Id="rId997" Type="http://schemas.openxmlformats.org/officeDocument/2006/relationships/hyperlink" Target="http://convercent.com/" TargetMode="External"/><Relationship Id="rId998" Type="http://schemas.openxmlformats.org/officeDocument/2006/relationships/hyperlink" Target="https://www.linkedin.com/pub/tony-wessels/0/70/765" TargetMode="External"/><Relationship Id="rId999" Type="http://schemas.openxmlformats.org/officeDocument/2006/relationships/hyperlink" Target="http://teamsnap.com/" TargetMode="External"/><Relationship Id="rId2090" Type="http://schemas.openxmlformats.org/officeDocument/2006/relationships/hyperlink" Target="https://www.linkedin.com/pub/asim-zaheer/0/613/844" TargetMode="External"/><Relationship Id="rId2091" Type="http://schemas.openxmlformats.org/officeDocument/2006/relationships/hyperlink" Target="http://dell.com/" TargetMode="External"/><Relationship Id="rId2092" Type="http://schemas.openxmlformats.org/officeDocument/2006/relationships/hyperlink" Target="https://www.linkedin.com/pub/karen-quintos/1/661/158" TargetMode="External"/><Relationship Id="rId2093" Type="http://schemas.openxmlformats.org/officeDocument/2006/relationships/hyperlink" Target="http://epicor.com/" TargetMode="External"/><Relationship Id="rId2094" Type="http://schemas.openxmlformats.org/officeDocument/2006/relationships/hyperlink" Target="https://www.linkedin.com/pub/janie-west/11/797/220" TargetMode="External"/><Relationship Id="rId2095" Type="http://schemas.openxmlformats.org/officeDocument/2006/relationships/hyperlink" Target="http://pros.com/" TargetMode="External"/><Relationship Id="rId2096" Type="http://schemas.openxmlformats.org/officeDocument/2006/relationships/hyperlink" Target="https://www.linkedin.com/pub/tim-girgenti/1/34a/689" TargetMode="External"/><Relationship Id="rId2097" Type="http://schemas.openxmlformats.org/officeDocument/2006/relationships/hyperlink" Target="http://appsterhq.com/" TargetMode="External"/><Relationship Id="rId2098" Type="http://schemas.openxmlformats.org/officeDocument/2006/relationships/hyperlink" Target="https://www.linkedin.com/pub/sean-trotter/27/270/a0b" TargetMode="External"/><Relationship Id="rId2099" Type="http://schemas.openxmlformats.org/officeDocument/2006/relationships/hyperlink" Target="http://ibm.com/" TargetMode="External"/><Relationship Id="rId450" Type="http://schemas.openxmlformats.org/officeDocument/2006/relationships/hyperlink" Target="https://www.linkedin.com/pub/marc-moschetto/1/2b6/4b4" TargetMode="External"/><Relationship Id="rId451" Type="http://schemas.openxmlformats.org/officeDocument/2006/relationships/hyperlink" Target="http://metalogix.com/" TargetMode="External"/><Relationship Id="rId452" Type="http://schemas.openxmlformats.org/officeDocument/2006/relationships/hyperlink" Target="https://www.linkedin.com/pub/michael-lees/1/328/5b4" TargetMode="External"/><Relationship Id="rId453" Type="http://schemas.openxmlformats.org/officeDocument/2006/relationships/hyperlink" Target="http://degdigital.com/" TargetMode="External"/><Relationship Id="rId454" Type="http://schemas.openxmlformats.org/officeDocument/2006/relationships/hyperlink" Target="https://www.linkedin.com/pub/jeff-eden/0/516/a83" TargetMode="External"/><Relationship Id="rId455" Type="http://schemas.openxmlformats.org/officeDocument/2006/relationships/hyperlink" Target="http://gainsight.com/" TargetMode="External"/><Relationship Id="rId456" Type="http://schemas.openxmlformats.org/officeDocument/2006/relationships/hyperlink" Target="https://www.linkedin.com/pub/anthony-kennada/8/597/943" TargetMode="External"/><Relationship Id="rId457" Type="http://schemas.openxmlformats.org/officeDocument/2006/relationships/hyperlink" Target="http://gainsight.com/" TargetMode="External"/><Relationship Id="rId458" Type="http://schemas.openxmlformats.org/officeDocument/2006/relationships/hyperlink" Target="https://www.linkedin.com/pub/allison-pickens/b/121/4a7" TargetMode="External"/><Relationship Id="rId459" Type="http://schemas.openxmlformats.org/officeDocument/2006/relationships/hyperlink" Target="http://gainsight.com/" TargetMode="External"/><Relationship Id="rId1390" Type="http://schemas.openxmlformats.org/officeDocument/2006/relationships/hyperlink" Target="http://tangoe.com/" TargetMode="External"/><Relationship Id="rId1391" Type="http://schemas.openxmlformats.org/officeDocument/2006/relationships/hyperlink" Target="https://www.linkedin.com/pub/sidra-berman/0/19b/741" TargetMode="External"/><Relationship Id="rId1392" Type="http://schemas.openxmlformats.org/officeDocument/2006/relationships/hyperlink" Target="http://informationbuilders.com/" TargetMode="External"/><Relationship Id="rId1393" Type="http://schemas.openxmlformats.org/officeDocument/2006/relationships/hyperlink" Target="https://www.linkedin.com/pub/michael-corcoran/11/794/a1" TargetMode="External"/><Relationship Id="rId1394" Type="http://schemas.openxmlformats.org/officeDocument/2006/relationships/hyperlink" Target="http://cirruspath.com/" TargetMode="External"/><Relationship Id="rId1395" Type="http://schemas.openxmlformats.org/officeDocument/2006/relationships/hyperlink" Target="https://www.linkedin.com/pub/jill-carpenter/29/8aa/962" TargetMode="External"/><Relationship Id="rId1396" Type="http://schemas.openxmlformats.org/officeDocument/2006/relationships/hyperlink" Target="http://inmotionnow.com/" TargetMode="External"/><Relationship Id="rId1397" Type="http://schemas.openxmlformats.org/officeDocument/2006/relationships/hyperlink" Target="https://www.linkedin.com/pub/alex-withers/3/334/42b" TargetMode="External"/><Relationship Id="rId1398" Type="http://schemas.openxmlformats.org/officeDocument/2006/relationships/hyperlink" Target="http://vipre.com/" TargetMode="External"/><Relationship Id="rId1399" Type="http://schemas.openxmlformats.org/officeDocument/2006/relationships/hyperlink" Target="https://www.linkedin.com/pub/chris-wagner/2/405/54b" TargetMode="External"/><Relationship Id="rId2820" Type="http://schemas.openxmlformats.org/officeDocument/2006/relationships/hyperlink" Target="http://inline.dk/" TargetMode="External"/><Relationship Id="rId2821" Type="http://schemas.openxmlformats.org/officeDocument/2006/relationships/hyperlink" Target="https://www.linkedin.com/pub/alejandro-demetrius/128/395/177" TargetMode="External"/><Relationship Id="rId2822" Type="http://schemas.openxmlformats.org/officeDocument/2006/relationships/hyperlink" Target="http://dstechsolutions.com/" TargetMode="External"/><Relationship Id="rId2823" Type="http://schemas.openxmlformats.org/officeDocument/2006/relationships/hyperlink" Target="https://www.linkedin.com/pub/daniel-strain/18/373/47b" TargetMode="External"/><Relationship Id="rId2824" Type="http://schemas.openxmlformats.org/officeDocument/2006/relationships/hyperlink" Target="http://strozfriedberg.com/" TargetMode="External"/><Relationship Id="rId2825" Type="http://schemas.openxmlformats.org/officeDocument/2006/relationships/hyperlink" Target="https://www.linkedin.com/pub/drew-herd/1/698/532" TargetMode="External"/><Relationship Id="rId2826" Type="http://schemas.openxmlformats.org/officeDocument/2006/relationships/hyperlink" Target="http://eagleinvsys.com/" TargetMode="External"/><Relationship Id="rId2827" Type="http://schemas.openxmlformats.org/officeDocument/2006/relationships/hyperlink" Target="https://www.linkedin.com/pub/jeremy-skaling/3/7b4/258" TargetMode="External"/><Relationship Id="rId2828" Type="http://schemas.openxmlformats.org/officeDocument/2006/relationships/hyperlink" Target="http://marleyspoon.com/" TargetMode="External"/><Relationship Id="rId2829" Type="http://schemas.openxmlformats.org/officeDocument/2006/relationships/hyperlink" Target="https://www.linkedin.com/pub/anjali-grover/5/6b0/351" TargetMode="External"/><Relationship Id="rId460" Type="http://schemas.openxmlformats.org/officeDocument/2006/relationships/hyperlink" Target="https://www.linkedin.com/pub/jason-stewart/0/970/9a" TargetMode="External"/><Relationship Id="rId461" Type="http://schemas.openxmlformats.org/officeDocument/2006/relationships/hyperlink" Target="http://forgerock.com/" TargetMode="External"/><Relationship Id="rId462" Type="http://schemas.openxmlformats.org/officeDocument/2006/relationships/hyperlink" Target="https://www.linkedin.com/pub/robert-humphrey/8/301/609" TargetMode="External"/><Relationship Id="rId463" Type="http://schemas.openxmlformats.org/officeDocument/2006/relationships/hyperlink" Target="http://vology.com/" TargetMode="External"/><Relationship Id="rId464" Type="http://schemas.openxmlformats.org/officeDocument/2006/relationships/hyperlink" Target="https://www.linkedin.com/pub/david-wirta/8/799/70a" TargetMode="External"/><Relationship Id="rId465" Type="http://schemas.openxmlformats.org/officeDocument/2006/relationships/hyperlink" Target="http://coalfire.com/" TargetMode="External"/><Relationship Id="rId466" Type="http://schemas.openxmlformats.org/officeDocument/2006/relationships/hyperlink" Target="https://www.linkedin.com/pub/patrick-kehoe/1/970/663" TargetMode="External"/><Relationship Id="rId467" Type="http://schemas.openxmlformats.org/officeDocument/2006/relationships/hyperlink" Target="http://datadoghq.com/" TargetMode="External"/><Relationship Id="rId468" Type="http://schemas.openxmlformats.org/officeDocument/2006/relationships/hyperlink" Target="https://www.linkedin.com/pub/dan-fougere/0/195/622" TargetMode="External"/><Relationship Id="rId469" Type="http://schemas.openxmlformats.org/officeDocument/2006/relationships/hyperlink" Target="http://cience.com/" TargetMode="External"/><Relationship Id="rId2830" Type="http://schemas.openxmlformats.org/officeDocument/2006/relationships/hyperlink" Target="http://amobee.com/" TargetMode="External"/><Relationship Id="rId2831" Type="http://schemas.openxmlformats.org/officeDocument/2006/relationships/hyperlink" Target="https://www.linkedin.com/pub/henny-mevorach/0/378/2b9" TargetMode="External"/><Relationship Id="rId2832" Type="http://schemas.openxmlformats.org/officeDocument/2006/relationships/hyperlink" Target="http://internetbrands.com/" TargetMode="External"/><Relationship Id="rId2833" Type="http://schemas.openxmlformats.org/officeDocument/2006/relationships/hyperlink" Target="https://www.linkedin.com/pub/maya-raymond/8a/295/a51" TargetMode="External"/><Relationship Id="rId2834" Type="http://schemas.openxmlformats.org/officeDocument/2006/relationships/hyperlink" Target="http://qgenda.com/" TargetMode="External"/><Relationship Id="rId2835" Type="http://schemas.openxmlformats.org/officeDocument/2006/relationships/hyperlink" Target="https://www.linkedin.com/pub/austin-webster/112/541/935" TargetMode="External"/><Relationship Id="rId2836" Type="http://schemas.openxmlformats.org/officeDocument/2006/relationships/hyperlink" Target="http://quickbase.com/" TargetMode="External"/><Relationship Id="rId2837" Type="http://schemas.openxmlformats.org/officeDocument/2006/relationships/hyperlink" Target="https://www.linkedin.com/pub/brett-lucas/12/80b/538" TargetMode="External"/><Relationship Id="rId2838" Type="http://schemas.openxmlformats.org/officeDocument/2006/relationships/hyperlink" Target="http://dcmservices.com/" TargetMode="External"/><Relationship Id="rId2839" Type="http://schemas.openxmlformats.org/officeDocument/2006/relationships/hyperlink" Target="https://www.linkedin.com/pub/ruthann-ruffin/123/16b/b73" TargetMode="External"/><Relationship Id="rId470" Type="http://schemas.openxmlformats.org/officeDocument/2006/relationships/hyperlink" Target="https://www.linkedin.com/pub/eric-quanstrom/0/840/250" TargetMode="External"/><Relationship Id="rId471" Type="http://schemas.openxmlformats.org/officeDocument/2006/relationships/hyperlink" Target="http://navicure.com/" TargetMode="External"/><Relationship Id="rId472" Type="http://schemas.openxmlformats.org/officeDocument/2006/relationships/hyperlink" Target="https://www.linkedin.com/pub/philip-dolan/3/996/94b" TargetMode="External"/><Relationship Id="rId473" Type="http://schemas.openxmlformats.org/officeDocument/2006/relationships/hyperlink" Target="http://vibes.com/" TargetMode="External"/><Relationship Id="rId474" Type="http://schemas.openxmlformats.org/officeDocument/2006/relationships/hyperlink" Target="https://www.linkedin.com/pub/sophie-vu/2/258/259" TargetMode="External"/><Relationship Id="rId475" Type="http://schemas.openxmlformats.org/officeDocument/2006/relationships/hyperlink" Target="http://getg5.com/" TargetMode="External"/><Relationship Id="rId476" Type="http://schemas.openxmlformats.org/officeDocument/2006/relationships/hyperlink" Target="https://www.linkedin.com/pub/david-roussain/0/6a6/931" TargetMode="External"/><Relationship Id="rId477" Type="http://schemas.openxmlformats.org/officeDocument/2006/relationships/hyperlink" Target="http://liaison.com/" TargetMode="External"/><Relationship Id="rId478" Type="http://schemas.openxmlformats.org/officeDocument/2006/relationships/hyperlink" Target="https://www.linkedin.com/pub/rob-consoli/1/612/733" TargetMode="External"/><Relationship Id="rId479" Type="http://schemas.openxmlformats.org/officeDocument/2006/relationships/hyperlink" Target="http://spredfast.com/" TargetMode="External"/><Relationship Id="rId2840" Type="http://schemas.openxmlformats.org/officeDocument/2006/relationships/hyperlink" Target="http://tslmarketing.com/" TargetMode="External"/><Relationship Id="rId2841" Type="http://schemas.openxmlformats.org/officeDocument/2006/relationships/hyperlink" Target="https://www.linkedin.com/pub/ryan-brady/39/61a/a11" TargetMode="External"/><Relationship Id="rId2842" Type="http://schemas.openxmlformats.org/officeDocument/2006/relationships/hyperlink" Target="http://medoc-llc.com/" TargetMode="External"/><Relationship Id="rId2843" Type="http://schemas.openxmlformats.org/officeDocument/2006/relationships/hyperlink" Target="https://www.linkedin.com/pub/moky-cheung/1/aaa/164" TargetMode="External"/><Relationship Id="rId2844" Type="http://schemas.openxmlformats.org/officeDocument/2006/relationships/hyperlink" Target="http://shore.com/" TargetMode="External"/><Relationship Id="rId2845" Type="http://schemas.openxmlformats.org/officeDocument/2006/relationships/hyperlink" Target="https://www.linkedin.com/pub/hugo-garcia/46/60b/5b6" TargetMode="External"/><Relationship Id="rId2846" Type="http://schemas.openxmlformats.org/officeDocument/2006/relationships/hyperlink" Target="http://abbyy.com/" TargetMode="External"/><Relationship Id="rId2847" Type="http://schemas.openxmlformats.org/officeDocument/2006/relationships/hyperlink" Target="https://www.linkedin.com/pub/david-bennett/0/a33/367" TargetMode="External"/><Relationship Id="rId2848" Type="http://schemas.openxmlformats.org/officeDocument/2006/relationships/hyperlink" Target="http://socialtables.com/" TargetMode="External"/><Relationship Id="rId2849" Type="http://schemas.openxmlformats.org/officeDocument/2006/relationships/hyperlink" Target="https://www.linkedin.com/pub/trevor-lynn/2b/909/250" TargetMode="External"/><Relationship Id="rId3000" Type="http://schemas.openxmlformats.org/officeDocument/2006/relationships/hyperlink" Target="https://www.linkedin.com/pub/christy-loerzel/3/9a6/53b" TargetMode="External"/><Relationship Id="rId3001" Type="http://schemas.openxmlformats.org/officeDocument/2006/relationships/hyperlink" Target="http://pearsonsmithrealty.com/" TargetMode="External"/><Relationship Id="rId3002" Type="http://schemas.openxmlformats.org/officeDocument/2006/relationships/hyperlink" Target="https://www.linkedin.com/pub/maggie-hatfield/0/79/547" TargetMode="External"/><Relationship Id="rId3003" Type="http://schemas.openxmlformats.org/officeDocument/2006/relationships/hyperlink" Target="http://armis.com/" TargetMode="External"/><Relationship Id="rId3004" Type="http://schemas.openxmlformats.org/officeDocument/2006/relationships/hyperlink" Target="https://www.linkedin.com/pub/ren%C3%A9-bonvanie/0/2a/632" TargetMode="External"/><Relationship Id="rId3005" Type="http://schemas.openxmlformats.org/officeDocument/2006/relationships/hyperlink" Target="http://coxautoinc.com/" TargetMode="External"/><Relationship Id="rId3006" Type="http://schemas.openxmlformats.org/officeDocument/2006/relationships/hyperlink" Target="https://www.linkedin.com/pub/audra-williams/5a/400/a68" TargetMode="External"/><Relationship Id="rId3007" Type="http://schemas.openxmlformats.org/officeDocument/2006/relationships/hyperlink" Target="http://jasper.com/" TargetMode="External"/><Relationship Id="rId3008" Type="http://schemas.openxmlformats.org/officeDocument/2006/relationships/hyperlink" Target="https://www.linkedin.com/pub/theresa-bui-revon/0/1/977" TargetMode="External"/><Relationship Id="rId3009" Type="http://schemas.openxmlformats.org/officeDocument/2006/relationships/hyperlink" Target="http://modeln.com/" TargetMode="External"/><Relationship Id="rId2300" Type="http://schemas.openxmlformats.org/officeDocument/2006/relationships/hyperlink" Target="https://www.linkedin.com/pub/allison-watson/39/b62/656" TargetMode="External"/><Relationship Id="rId2301" Type="http://schemas.openxmlformats.org/officeDocument/2006/relationships/hyperlink" Target="http://suse.com/" TargetMode="External"/><Relationship Id="rId2302" Type="http://schemas.openxmlformats.org/officeDocument/2006/relationships/hyperlink" Target="https://www.linkedin.com/pub/nathan-barney/4/430/517" TargetMode="External"/><Relationship Id="rId2303" Type="http://schemas.openxmlformats.org/officeDocument/2006/relationships/hyperlink" Target="http://fineos.com/" TargetMode="External"/><Relationship Id="rId2304" Type="http://schemas.openxmlformats.org/officeDocument/2006/relationships/hyperlink" Target="https://www.linkedin.com/pub/alison-murphy/0/2a0/43b" TargetMode="External"/><Relationship Id="rId2305" Type="http://schemas.openxmlformats.org/officeDocument/2006/relationships/hyperlink" Target="http://sonataservices.com/" TargetMode="External"/><Relationship Id="rId2306" Type="http://schemas.openxmlformats.org/officeDocument/2006/relationships/hyperlink" Target="https://www.linkedin.com/pub/david-foos/4/907/138" TargetMode="External"/><Relationship Id="rId2307" Type="http://schemas.openxmlformats.org/officeDocument/2006/relationships/hyperlink" Target="http://lynn.edu/" TargetMode="External"/><Relationship Id="rId2308" Type="http://schemas.openxmlformats.org/officeDocument/2006/relationships/hyperlink" Target="https://www.linkedin.com/pub/kyle-gladney/a/466/8b0" TargetMode="External"/><Relationship Id="rId2309" Type="http://schemas.openxmlformats.org/officeDocument/2006/relationships/hyperlink" Target="http://couchbase.com/" TargetMode="External"/><Relationship Id="rId1600" Type="http://schemas.openxmlformats.org/officeDocument/2006/relationships/hyperlink" Target="http://mscdirect.com/" TargetMode="External"/><Relationship Id="rId1601" Type="http://schemas.openxmlformats.org/officeDocument/2006/relationships/hyperlink" Target="https://www.linkedin.com/pub/steven-n-baruch/1/a07/6b8" TargetMode="External"/><Relationship Id="rId1602" Type="http://schemas.openxmlformats.org/officeDocument/2006/relationships/hyperlink" Target="http://brentwood.com/" TargetMode="External"/><Relationship Id="rId1603" Type="http://schemas.openxmlformats.org/officeDocument/2006/relationships/hyperlink" Target="https://www.linkedin.com/pub/jay-sung/1/ba9/401" TargetMode="External"/><Relationship Id="rId1604" Type="http://schemas.openxmlformats.org/officeDocument/2006/relationships/hyperlink" Target="http://aravo.com/" TargetMode="External"/><Relationship Id="rId1605" Type="http://schemas.openxmlformats.org/officeDocument/2006/relationships/hyperlink" Target="https://www.linkedin.com/pub/kimberley-allan/1/399/902" TargetMode="External"/><Relationship Id="rId1606" Type="http://schemas.openxmlformats.org/officeDocument/2006/relationships/hyperlink" Target="http://cypress.com/" TargetMode="External"/><Relationship Id="rId1607" Type="http://schemas.openxmlformats.org/officeDocument/2006/relationships/hyperlink" Target="https://www.linkedin.com/pub/chris-cook/0/425/509" TargetMode="External"/><Relationship Id="rId1608" Type="http://schemas.openxmlformats.org/officeDocument/2006/relationships/hyperlink" Target="http://represent.com/" TargetMode="External"/><Relationship Id="rId1609" Type="http://schemas.openxmlformats.org/officeDocument/2006/relationships/hyperlink" Target="http://represent.com/" TargetMode="External"/><Relationship Id="rId480" Type="http://schemas.openxmlformats.org/officeDocument/2006/relationships/hyperlink" Target="https://www.linkedin.com/pub/jim-rudden/1/183/820" TargetMode="External"/><Relationship Id="rId481" Type="http://schemas.openxmlformats.org/officeDocument/2006/relationships/hyperlink" Target="http://spredfast.com/" TargetMode="External"/><Relationship Id="rId482" Type="http://schemas.openxmlformats.org/officeDocument/2006/relationships/hyperlink" Target="https://www.linkedin.com/pub/eric-anderson/2/103/534" TargetMode="External"/><Relationship Id="rId483" Type="http://schemas.openxmlformats.org/officeDocument/2006/relationships/hyperlink" Target="http://salary.com/" TargetMode="External"/><Relationship Id="rId484" Type="http://schemas.openxmlformats.org/officeDocument/2006/relationships/hyperlink" Target="http://salary.com/" TargetMode="External"/><Relationship Id="rId485" Type="http://schemas.openxmlformats.org/officeDocument/2006/relationships/hyperlink" Target="https://www.linkedin.com/pub/alys-reynders-scott/3b/2a3/968" TargetMode="External"/><Relationship Id="rId486" Type="http://schemas.openxmlformats.org/officeDocument/2006/relationships/hyperlink" Target="http://thoughtspot.com/" TargetMode="External"/><Relationship Id="rId487" Type="http://schemas.openxmlformats.org/officeDocument/2006/relationships/hyperlink" Target="https://www.linkedin.com/pub/brian-blond/1/92/a67" TargetMode="External"/><Relationship Id="rId488" Type="http://schemas.openxmlformats.org/officeDocument/2006/relationships/hyperlink" Target="http://boomi.com/" TargetMode="External"/><Relationship Id="rId489" Type="http://schemas.openxmlformats.org/officeDocument/2006/relationships/hyperlink" Target="https://www.linkedin.com/pub/amede-hungerford/0/376/85a" TargetMode="External"/><Relationship Id="rId2850" Type="http://schemas.openxmlformats.org/officeDocument/2006/relationships/hyperlink" Target="http://su.org/" TargetMode="External"/><Relationship Id="rId2851" Type="http://schemas.openxmlformats.org/officeDocument/2006/relationships/hyperlink" Target="https://www.linkedin.com/pub/jessica-scorpio/3/560/229" TargetMode="External"/><Relationship Id="rId2852" Type="http://schemas.openxmlformats.org/officeDocument/2006/relationships/hyperlink" Target="http://algolia.com/" TargetMode="External"/><Relationship Id="rId2853" Type="http://schemas.openxmlformats.org/officeDocument/2006/relationships/hyperlink" Target="https://www.linkedin.com/pub/kendall-collins/0/b08/b64" TargetMode="External"/><Relationship Id="rId2854" Type="http://schemas.openxmlformats.org/officeDocument/2006/relationships/hyperlink" Target="http://intuit.com/" TargetMode="External"/><Relationship Id="rId2855" Type="http://schemas.openxmlformats.org/officeDocument/2006/relationships/hyperlink" Target="https://www.linkedin.com/pub/nancy-cole/2/28b/4aa" TargetMode="External"/><Relationship Id="rId2856" Type="http://schemas.openxmlformats.org/officeDocument/2006/relationships/hyperlink" Target="http://cognizant.com/" TargetMode="External"/><Relationship Id="rId2857" Type="http://schemas.openxmlformats.org/officeDocument/2006/relationships/hyperlink" Target="https://www.linkedin.com/pub/corey-olfert/3/492/2a" TargetMode="External"/><Relationship Id="rId2858" Type="http://schemas.openxmlformats.org/officeDocument/2006/relationships/hyperlink" Target="http://barracuda.com/" TargetMode="External"/><Relationship Id="rId2859" Type="http://schemas.openxmlformats.org/officeDocument/2006/relationships/hyperlink" Target="https://www.linkedin.com/pub/erin-hintz/0/439/a29" TargetMode="External"/><Relationship Id="rId3010" Type="http://schemas.openxmlformats.org/officeDocument/2006/relationships/hyperlink" Target="https://www.linkedin.com/pub/russ-mellott/4/b59/775" TargetMode="External"/><Relationship Id="rId3011" Type="http://schemas.openxmlformats.org/officeDocument/2006/relationships/hyperlink" Target="http://apexbit.ca/" TargetMode="External"/><Relationship Id="rId3012" Type="http://schemas.openxmlformats.org/officeDocument/2006/relationships/hyperlink" Target="https://www.linkedin.com/pub/eliza-hain/125/44/892" TargetMode="External"/><Relationship Id="rId3013" Type="http://schemas.openxmlformats.org/officeDocument/2006/relationships/hyperlink" Target="http://domo.com/" TargetMode="External"/><Relationship Id="rId3014" Type="http://schemas.openxmlformats.org/officeDocument/2006/relationships/hyperlink" Target="https://www.linkedin.com/pub/danaca-buhler/94/894/b27" TargetMode="External"/><Relationship Id="rId3015" Type="http://schemas.openxmlformats.org/officeDocument/2006/relationships/hyperlink" Target="http://dallascityhall.com/" TargetMode="External"/><Relationship Id="rId3016" Type="http://schemas.openxmlformats.org/officeDocument/2006/relationships/hyperlink" Target="https://www.linkedin.com/pub/deirdre-garrett-harris/24/b03/2a" TargetMode="External"/><Relationship Id="rId3017" Type="http://schemas.openxmlformats.org/officeDocument/2006/relationships/hyperlink" Target="http://georgefox.edu/" TargetMode="External"/><Relationship Id="rId3018" Type="http://schemas.openxmlformats.org/officeDocument/2006/relationships/hyperlink" Target="https://www.linkedin.com/pub/sierra-mcneil/b7/98/878" TargetMode="External"/><Relationship Id="rId3019" Type="http://schemas.openxmlformats.org/officeDocument/2006/relationships/hyperlink" Target="http://hcahealthcare.com/" TargetMode="External"/><Relationship Id="rId2310" Type="http://schemas.openxmlformats.org/officeDocument/2006/relationships/hyperlink" Target="https://www.linkedin.com/pub/denis-maynard/4/b75/2aa" TargetMode="External"/><Relationship Id="rId2311" Type="http://schemas.openxmlformats.org/officeDocument/2006/relationships/hyperlink" Target="http://splunk.com/" TargetMode="External"/><Relationship Id="rId2312" Type="http://schemas.openxmlformats.org/officeDocument/2006/relationships/hyperlink" Target="https://www.linkedin.com/pub/christian-smith/0/273/733" TargetMode="External"/><Relationship Id="rId2313" Type="http://schemas.openxmlformats.org/officeDocument/2006/relationships/hyperlink" Target="http://sentinelone.com/" TargetMode="External"/><Relationship Id="rId2314" Type="http://schemas.openxmlformats.org/officeDocument/2006/relationships/hyperlink" Target="https://www.linkedin.com/pub/robert-cariddi/3/b26/958" TargetMode="External"/><Relationship Id="rId2315" Type="http://schemas.openxmlformats.org/officeDocument/2006/relationships/hyperlink" Target="http://8x8.com/" TargetMode="External"/><Relationship Id="rId2316" Type="http://schemas.openxmlformats.org/officeDocument/2006/relationships/hyperlink" Target="https://www.linkedin.com/pub/scott-sampson/2/66/328" TargetMode="External"/><Relationship Id="rId2317" Type="http://schemas.openxmlformats.org/officeDocument/2006/relationships/hyperlink" Target="http://1010data.com/" TargetMode="External"/><Relationship Id="rId2318" Type="http://schemas.openxmlformats.org/officeDocument/2006/relationships/hyperlink" Target="https://www.linkedin.com/pub/steven-albert/0/296/b92" TargetMode="External"/><Relationship Id="rId2319" Type="http://schemas.openxmlformats.org/officeDocument/2006/relationships/hyperlink" Target="http://pdisoftware.com/" TargetMode="External"/><Relationship Id="rId1610" Type="http://schemas.openxmlformats.org/officeDocument/2006/relationships/hyperlink" Target="https://www.linkedin.com/pub/bobby-maylack/19/a01/a11" TargetMode="External"/><Relationship Id="rId1611" Type="http://schemas.openxmlformats.org/officeDocument/2006/relationships/hyperlink" Target="http://247.ai/" TargetMode="External"/><Relationship Id="rId1612" Type="http://schemas.openxmlformats.org/officeDocument/2006/relationships/hyperlink" Target="https://www.linkedin.com/pub/scott-horn/3/a08/35b" TargetMode="External"/><Relationship Id="rId1613" Type="http://schemas.openxmlformats.org/officeDocument/2006/relationships/hyperlink" Target="http://pypestream.com/" TargetMode="External"/><Relationship Id="rId1614" Type="http://schemas.openxmlformats.org/officeDocument/2006/relationships/hyperlink" Target="https://www.linkedin.com/pub/zvi-moshkoviz/0/760/367" TargetMode="External"/><Relationship Id="rId1615" Type="http://schemas.openxmlformats.org/officeDocument/2006/relationships/hyperlink" Target="http://scalematrix.com/" TargetMode="External"/><Relationship Id="rId1616" Type="http://schemas.openxmlformats.org/officeDocument/2006/relationships/hyperlink" Target="https://www.linkedin.com/pub/chris-orlando/1/538/459" TargetMode="External"/><Relationship Id="rId1617" Type="http://schemas.openxmlformats.org/officeDocument/2006/relationships/hyperlink" Target="http://zillowgroup.com/" TargetMode="External"/><Relationship Id="rId1618" Type="http://schemas.openxmlformats.org/officeDocument/2006/relationships/hyperlink" Target="https://www.linkedin.com/pub/jeremy-wacksman/0/495/5aa" TargetMode="External"/><Relationship Id="rId1619" Type="http://schemas.openxmlformats.org/officeDocument/2006/relationships/hyperlink" Target="http://mwaintel.com/" TargetMode="External"/><Relationship Id="rId490" Type="http://schemas.openxmlformats.org/officeDocument/2006/relationships/hyperlink" Target="http://on24.com/" TargetMode="External"/><Relationship Id="rId491" Type="http://schemas.openxmlformats.org/officeDocument/2006/relationships/hyperlink" Target="https://www.linkedin.com/pub/joe-hyland/17/463/810" TargetMode="External"/><Relationship Id="rId492" Type="http://schemas.openxmlformats.org/officeDocument/2006/relationships/hyperlink" Target="http://on24.com/" TargetMode="External"/><Relationship Id="rId493" Type="http://schemas.openxmlformats.org/officeDocument/2006/relationships/hyperlink" Target="https://www.linkedin.com/pub/jim-blackie/0/403/258" TargetMode="External"/><Relationship Id="rId494" Type="http://schemas.openxmlformats.org/officeDocument/2006/relationships/hyperlink" Target="http://syspro.com/" TargetMode="External"/><Relationship Id="rId495" Type="http://schemas.openxmlformats.org/officeDocument/2006/relationships/hyperlink" Target="https://www.linkedin.com/pub/dawna-olsen/2/90/840" TargetMode="External"/><Relationship Id="rId496" Type="http://schemas.openxmlformats.org/officeDocument/2006/relationships/hyperlink" Target="http://brainshark.com/" TargetMode="External"/><Relationship Id="rId497" Type="http://schemas.openxmlformats.org/officeDocument/2006/relationships/hyperlink" Target="https://www.linkedin.com/pub/chet-barnard/5/38a/8b8" TargetMode="External"/><Relationship Id="rId498" Type="http://schemas.openxmlformats.org/officeDocument/2006/relationships/hyperlink" Target="http://evernote.com/" TargetMode="External"/><Relationship Id="rId499" Type="http://schemas.openxmlformats.org/officeDocument/2006/relationships/hyperlink" Target="https://www.linkedin.com/pub/andrew-malcolm/0/b58/598" TargetMode="External"/><Relationship Id="rId2860" Type="http://schemas.openxmlformats.org/officeDocument/2006/relationships/hyperlink" Target="http://netapp.com/" TargetMode="External"/><Relationship Id="rId2861" Type="http://schemas.openxmlformats.org/officeDocument/2006/relationships/hyperlink" Target="https://www.linkedin.com/pub/jean-english/4/b7/13b" TargetMode="External"/><Relationship Id="rId2862" Type="http://schemas.openxmlformats.org/officeDocument/2006/relationships/hyperlink" Target="http://aall.in/" TargetMode="External"/><Relationship Id="rId2863" Type="http://schemas.openxmlformats.org/officeDocument/2006/relationships/hyperlink" Target="https://www.linkedin.com/pub/rachita-sharma/101/92a/748" TargetMode="External"/><Relationship Id="rId2864" Type="http://schemas.openxmlformats.org/officeDocument/2006/relationships/hyperlink" Target="http://blackrock.com/" TargetMode="External"/><Relationship Id="rId2865" Type="http://schemas.openxmlformats.org/officeDocument/2006/relationships/hyperlink" Target="https://www.linkedin.com/pub/frank-cooper-iii/6/1a6/50" TargetMode="External"/><Relationship Id="rId2866" Type="http://schemas.openxmlformats.org/officeDocument/2006/relationships/hyperlink" Target="http://forbescommcouncil.com/" TargetMode="External"/><Relationship Id="rId2867" Type="http://schemas.openxmlformats.org/officeDocument/2006/relationships/hyperlink" Target="https://www.linkedin.com/pub/adam-torkildson/2/377/718" TargetMode="External"/><Relationship Id="rId2868" Type="http://schemas.openxmlformats.org/officeDocument/2006/relationships/hyperlink" Target="http://palantir.com/" TargetMode="External"/><Relationship Id="rId2869" Type="http://schemas.openxmlformats.org/officeDocument/2006/relationships/hyperlink" Target="https://www.linkedin.com/pub/manuela-zoninsein-%E9%92%9F%E6%A2%A6%E9%9C%B2/2/46/560" TargetMode="External"/><Relationship Id="rId3020" Type="http://schemas.openxmlformats.org/officeDocument/2006/relationships/hyperlink" Target="https://www.linkedin.com/pub/danielle-dupriest-mba/4/94b/2aa" TargetMode="External"/><Relationship Id="rId2320" Type="http://schemas.openxmlformats.org/officeDocument/2006/relationships/hyperlink" Target="https://www.linkedin.com/pub/nadine-routhier/135/967/429" TargetMode="External"/><Relationship Id="rId2321" Type="http://schemas.openxmlformats.org/officeDocument/2006/relationships/hyperlink" Target="http://cocc.com/" TargetMode="External"/><Relationship Id="rId2322" Type="http://schemas.openxmlformats.org/officeDocument/2006/relationships/hyperlink" Target="https://www.linkedin.com/pub/brent-biernat/0/2bb/b54" TargetMode="External"/><Relationship Id="rId2323" Type="http://schemas.openxmlformats.org/officeDocument/2006/relationships/hyperlink" Target="http://clevertap.com/" TargetMode="External"/><Relationship Id="rId2324" Type="http://schemas.openxmlformats.org/officeDocument/2006/relationships/hyperlink" Target="https://www.linkedin.com/pub/almitra-karnik/4/a6/753" TargetMode="External"/><Relationship Id="rId2325" Type="http://schemas.openxmlformats.org/officeDocument/2006/relationships/hyperlink" Target="http://bumble.com/" TargetMode="External"/><Relationship Id="rId2326" Type="http://schemas.openxmlformats.org/officeDocument/2006/relationships/hyperlink" Target="https://www.linkedin.com/pub/alex-williamson-el-effendi/aa/b75/740" TargetMode="External"/><Relationship Id="rId2327" Type="http://schemas.openxmlformats.org/officeDocument/2006/relationships/hyperlink" Target="http://amazon.com/" TargetMode="External"/><Relationship Id="rId2328" Type="http://schemas.openxmlformats.org/officeDocument/2006/relationships/hyperlink" Target="https://www.linkedin.com/pub/mike-lavin/1/62a/642" TargetMode="External"/><Relationship Id="rId2329" Type="http://schemas.openxmlformats.org/officeDocument/2006/relationships/hyperlink" Target="http://imdb.com/" TargetMode="External"/><Relationship Id="rId1620" Type="http://schemas.openxmlformats.org/officeDocument/2006/relationships/hyperlink" Target="https://www.linkedin.com/pub/jenna-stramaglio/b/469/aaa" TargetMode="External"/><Relationship Id="rId1621" Type="http://schemas.openxmlformats.org/officeDocument/2006/relationships/hyperlink" Target="http://blackberry.com/" TargetMode="External"/><Relationship Id="rId1622" Type="http://schemas.openxmlformats.org/officeDocument/2006/relationships/hyperlink" Target="https://www.linkedin.com/pub/mark-wilson/0/21/b6b" TargetMode="External"/><Relationship Id="rId1623" Type="http://schemas.openxmlformats.org/officeDocument/2006/relationships/hyperlink" Target="http://esri.com/" TargetMode="External"/><Relationship Id="rId1624" Type="http://schemas.openxmlformats.org/officeDocument/2006/relationships/hyperlink" Target="https://www.linkedin.com/pub/marianna-kantor/0/92/b33" TargetMode="External"/><Relationship Id="rId1625" Type="http://schemas.openxmlformats.org/officeDocument/2006/relationships/hyperlink" Target="http://tibco.com/" TargetMode="External"/><Relationship Id="rId1626" Type="http://schemas.openxmlformats.org/officeDocument/2006/relationships/hyperlink" Target="https://www.linkedin.com/pub/thomas-been/0/676/786" TargetMode="External"/><Relationship Id="rId1627" Type="http://schemas.openxmlformats.org/officeDocument/2006/relationships/hyperlink" Target="http://gigastone.com/" TargetMode="External"/><Relationship Id="rId1628" Type="http://schemas.openxmlformats.org/officeDocument/2006/relationships/hyperlink" Target="https://www.linkedin.com/pub/harold-katz/8/776/548" TargetMode="External"/><Relationship Id="rId1629" Type="http://schemas.openxmlformats.org/officeDocument/2006/relationships/hyperlink" Target="http://stelligent.com/" TargetMode="External"/><Relationship Id="rId2870" Type="http://schemas.openxmlformats.org/officeDocument/2006/relationships/hyperlink" Target="http://northwestern.edu/" TargetMode="External"/><Relationship Id="rId2871" Type="http://schemas.openxmlformats.org/officeDocument/2006/relationships/hyperlink" Target="https://www.linkedin.com/pub/ethelbert-williams/0/18b/163" TargetMode="External"/><Relationship Id="rId2872" Type="http://schemas.openxmlformats.org/officeDocument/2006/relationships/hyperlink" Target="http://unitedrentals.com/" TargetMode="External"/><Relationship Id="rId2873" Type="http://schemas.openxmlformats.org/officeDocument/2006/relationships/hyperlink" Target="https://www.linkedin.com/pub/chris-hummel/0/693/a23" TargetMode="External"/><Relationship Id="rId2874" Type="http://schemas.openxmlformats.org/officeDocument/2006/relationships/hyperlink" Target="http://evite.com/" TargetMode="External"/><Relationship Id="rId2875" Type="http://schemas.openxmlformats.org/officeDocument/2006/relationships/hyperlink" Target="https://www.linkedin.com/pub/cindy-thomas/0/80b/51b" TargetMode="External"/><Relationship Id="rId2876" Type="http://schemas.openxmlformats.org/officeDocument/2006/relationships/hyperlink" Target="http://compaid.com/" TargetMode="External"/><Relationship Id="rId2877" Type="http://schemas.openxmlformats.org/officeDocument/2006/relationships/hyperlink" Target="https://www.linkedin.com/pub/lanita-lum/135/36a/2a1" TargetMode="External"/><Relationship Id="rId2878" Type="http://schemas.openxmlformats.org/officeDocument/2006/relationships/hyperlink" Target="http://plumslice.com/" TargetMode="External"/><Relationship Id="rId2879" Type="http://schemas.openxmlformats.org/officeDocument/2006/relationships/hyperlink" Target="https://www.linkedin.com/pub/denise-broady/0/866/150" TargetMode="External"/><Relationship Id="rId2330" Type="http://schemas.openxmlformats.org/officeDocument/2006/relationships/hyperlink" Target="http://imdb.com/" TargetMode="External"/><Relationship Id="rId2331" Type="http://schemas.openxmlformats.org/officeDocument/2006/relationships/hyperlink" Target="https://www.linkedin.com/pub/tac-anderson/2/26/9b2" TargetMode="External"/><Relationship Id="rId2332" Type="http://schemas.openxmlformats.org/officeDocument/2006/relationships/hyperlink" Target="http://elementum.com/" TargetMode="External"/><Relationship Id="rId2333" Type="http://schemas.openxmlformats.org/officeDocument/2006/relationships/hyperlink" Target="https://www.linkedin.com/pub/rob-cheng/0/192/2a3" TargetMode="External"/><Relationship Id="rId2334" Type="http://schemas.openxmlformats.org/officeDocument/2006/relationships/hyperlink" Target="http://flatiron.com/" TargetMode="External"/><Relationship Id="rId2335" Type="http://schemas.openxmlformats.org/officeDocument/2006/relationships/hyperlink" Target="https://www.linkedin.com/pub/robin-shah/35/2bb/807" TargetMode="External"/><Relationship Id="rId2336" Type="http://schemas.openxmlformats.org/officeDocument/2006/relationships/hyperlink" Target="http://usdm.com/" TargetMode="External"/><Relationship Id="rId2337" Type="http://schemas.openxmlformats.org/officeDocument/2006/relationships/hyperlink" Target="https://www.linkedin.com/pub/jeff-burton/32/297/39a" TargetMode="External"/><Relationship Id="rId2338" Type="http://schemas.openxmlformats.org/officeDocument/2006/relationships/hyperlink" Target="http://inspirage.com/" TargetMode="External"/><Relationship Id="rId2339" Type="http://schemas.openxmlformats.org/officeDocument/2006/relationships/hyperlink" Target="https://www.linkedin.com/pub/celeste-white/2/b69/823" TargetMode="External"/><Relationship Id="rId1630" Type="http://schemas.openxmlformats.org/officeDocument/2006/relationships/hyperlink" Target="https://www.linkedin.com/pub/andy-sherman/0/30/101" TargetMode="External"/><Relationship Id="rId1631" Type="http://schemas.openxmlformats.org/officeDocument/2006/relationships/hyperlink" Target="http://geezeo.com/" TargetMode="External"/><Relationship Id="rId1632" Type="http://schemas.openxmlformats.org/officeDocument/2006/relationships/hyperlink" Target="https://www.linkedin.com/pub/bryan-clagett/1/571/413" TargetMode="External"/><Relationship Id="rId1633" Type="http://schemas.openxmlformats.org/officeDocument/2006/relationships/hyperlink" Target="http://bottomline.com/" TargetMode="External"/><Relationship Id="rId1634" Type="http://schemas.openxmlformats.org/officeDocument/2006/relationships/hyperlink" Target="https://www.linkedin.com/pub/christine-nurnberger/1/ab7/a24" TargetMode="External"/><Relationship Id="rId1635" Type="http://schemas.openxmlformats.org/officeDocument/2006/relationships/hyperlink" Target="http://wizehive.com/" TargetMode="External"/><Relationship Id="rId1636" Type="http://schemas.openxmlformats.org/officeDocument/2006/relationships/hyperlink" Target="https://www.linkedin.com/pub/kristen-knouft/0/96/9b" TargetMode="External"/><Relationship Id="rId1637" Type="http://schemas.openxmlformats.org/officeDocument/2006/relationships/hyperlink" Target="http://scentbird.com/" TargetMode="External"/><Relationship Id="rId1638" Type="http://schemas.openxmlformats.org/officeDocument/2006/relationships/hyperlink" Target="https://www.linkedin.com/pub/rachel-ten-brink/0/151/a08" TargetMode="External"/><Relationship Id="rId1639" Type="http://schemas.openxmlformats.org/officeDocument/2006/relationships/hyperlink" Target="http://ice.com/" TargetMode="External"/><Relationship Id="rId2880" Type="http://schemas.openxmlformats.org/officeDocument/2006/relationships/hyperlink" Target="http://intuit.com/" TargetMode="External"/><Relationship Id="rId2881" Type="http://schemas.openxmlformats.org/officeDocument/2006/relationships/hyperlink" Target="https://www.linkedin.com/pub/nancy-cole/2/28b/4aa" TargetMode="External"/><Relationship Id="rId2882" Type="http://schemas.openxmlformats.org/officeDocument/2006/relationships/hyperlink" Target="http://northwestern.edu/" TargetMode="External"/><Relationship Id="rId2883" Type="http://schemas.openxmlformats.org/officeDocument/2006/relationships/hyperlink" Target="https://www.linkedin.com/pub/ethelbert-williams/0/18b/163" TargetMode="External"/><Relationship Id="rId2884" Type="http://schemas.openxmlformats.org/officeDocument/2006/relationships/hyperlink" Target="http://usu.edu/" TargetMode="External"/><Relationship Id="rId2885" Type="http://schemas.openxmlformats.org/officeDocument/2006/relationships/hyperlink" Target="https://www.linkedin.com/pub/chris-knudsen/1/83/776" TargetMode="External"/><Relationship Id="rId2886" Type="http://schemas.openxmlformats.org/officeDocument/2006/relationships/hyperlink" Target="http://hillphoenix.com/" TargetMode="External"/><Relationship Id="rId2887" Type="http://schemas.openxmlformats.org/officeDocument/2006/relationships/hyperlink" Target="https://www.linkedin.com/pub/jamilia-stinson/55/675/235" TargetMode="External"/><Relationship Id="rId2888" Type="http://schemas.openxmlformats.org/officeDocument/2006/relationships/hyperlink" Target="http://ultimatesoftware.com/" TargetMode="External"/><Relationship Id="rId2889" Type="http://schemas.openxmlformats.org/officeDocument/2006/relationships/hyperlink" Target="https://www.linkedin.com/pub/cindy-wells/1a/7a4/a43" TargetMode="External"/><Relationship Id="rId2340" Type="http://schemas.openxmlformats.org/officeDocument/2006/relationships/hyperlink" Target="http://sixkeysgroup.com/" TargetMode="External"/><Relationship Id="rId2341" Type="http://schemas.openxmlformats.org/officeDocument/2006/relationships/hyperlink" Target="https://www.linkedin.com/pub/brett-jaffe/2/22b/22b" TargetMode="External"/><Relationship Id="rId2342" Type="http://schemas.openxmlformats.org/officeDocument/2006/relationships/hyperlink" Target="http://ebates.com/" TargetMode="External"/><Relationship Id="rId2343" Type="http://schemas.openxmlformats.org/officeDocument/2006/relationships/hyperlink" Target="https://www.linkedin.com/pub/celine-gerakin/11/115/569" TargetMode="External"/><Relationship Id="rId2344" Type="http://schemas.openxmlformats.org/officeDocument/2006/relationships/hyperlink" Target="http://datavail.com/" TargetMode="External"/><Relationship Id="rId2345" Type="http://schemas.openxmlformats.org/officeDocument/2006/relationships/hyperlink" Target="https://www.linkedin.com/pub/joe-farrell/6/19b/446" TargetMode="External"/><Relationship Id="rId2346" Type="http://schemas.openxmlformats.org/officeDocument/2006/relationships/hyperlink" Target="http://jasper.com/" TargetMode="External"/><Relationship Id="rId2347" Type="http://schemas.openxmlformats.org/officeDocument/2006/relationships/hyperlink" Target="https://www.linkedin.com/pub/sanjay-khatri/0/35/778" TargetMode="External"/><Relationship Id="rId2348" Type="http://schemas.openxmlformats.org/officeDocument/2006/relationships/hyperlink" Target="http://udemy.com/" TargetMode="External"/><Relationship Id="rId2349" Type="http://schemas.openxmlformats.org/officeDocument/2006/relationships/hyperlink" Target="https://www.linkedin.com/pub/yvonne-chen/5/538/a30" TargetMode="External"/><Relationship Id="rId700" Type="http://schemas.openxmlformats.org/officeDocument/2006/relationships/hyperlink" Target="https://www.linkedin.com/pub/libby-duane-adams/3/127/649" TargetMode="External"/><Relationship Id="rId701" Type="http://schemas.openxmlformats.org/officeDocument/2006/relationships/hyperlink" Target="http://alteryx.com/" TargetMode="External"/><Relationship Id="rId702" Type="http://schemas.openxmlformats.org/officeDocument/2006/relationships/hyperlink" Target="https://www.linkedin.com/pub/scott-jones/10/3a9/a85" TargetMode="External"/><Relationship Id="rId703" Type="http://schemas.openxmlformats.org/officeDocument/2006/relationships/hyperlink" Target="http://ebth.com/" TargetMode="External"/><Relationship Id="rId704" Type="http://schemas.openxmlformats.org/officeDocument/2006/relationships/hyperlink" Target="https://www.linkedin.com/pub/adam-weber/1/970/914" TargetMode="External"/><Relationship Id="rId705" Type="http://schemas.openxmlformats.org/officeDocument/2006/relationships/hyperlink" Target="http://cloudtp.com/" TargetMode="External"/><Relationship Id="rId706" Type="http://schemas.openxmlformats.org/officeDocument/2006/relationships/hyperlink" Target="https://www.linkedin.com/pub/jonathan-bumba/2/307/685" TargetMode="External"/><Relationship Id="rId707" Type="http://schemas.openxmlformats.org/officeDocument/2006/relationships/hyperlink" Target="http://parkplacetechnologies.com/" TargetMode="External"/><Relationship Id="rId708" Type="http://schemas.openxmlformats.org/officeDocument/2006/relationships/hyperlink" Target="https://www.linkedin.com/pub/jennifer-deutsch/2b/40b/307" TargetMode="External"/><Relationship Id="rId709" Type="http://schemas.openxmlformats.org/officeDocument/2006/relationships/hyperlink" Target="http://pingidentity.com/" TargetMode="External"/><Relationship Id="rId1640" Type="http://schemas.openxmlformats.org/officeDocument/2006/relationships/hyperlink" Target="http://ice.com/" TargetMode="External"/><Relationship Id="rId1641" Type="http://schemas.openxmlformats.org/officeDocument/2006/relationships/hyperlink" Target="https://www.linkedin.com/pub/matt-wilkinson/3/19b/866" TargetMode="External"/><Relationship Id="rId1642" Type="http://schemas.openxmlformats.org/officeDocument/2006/relationships/hyperlink" Target="http://tripadvisor.com/" TargetMode="External"/><Relationship Id="rId1643" Type="http://schemas.openxmlformats.org/officeDocument/2006/relationships/hyperlink" Target="https://www.linkedin.com/pub/barbara-messing/0/b47/9" TargetMode="External"/><Relationship Id="rId1644" Type="http://schemas.openxmlformats.org/officeDocument/2006/relationships/hyperlink" Target="http://skipio.com/" TargetMode="External"/><Relationship Id="rId1645" Type="http://schemas.openxmlformats.org/officeDocument/2006/relationships/hyperlink" Target="https://www.linkedin.com/pub/dan-vanorman/2/a82/b71" TargetMode="External"/><Relationship Id="rId1646" Type="http://schemas.openxmlformats.org/officeDocument/2006/relationships/hyperlink" Target="http://pulsara.com/" TargetMode="External"/><Relationship Id="rId1647" Type="http://schemas.openxmlformats.org/officeDocument/2006/relationships/hyperlink" Target="https://www.linkedin.com/pub/kris-kaull/4/573/115" TargetMode="External"/><Relationship Id="rId1648" Type="http://schemas.openxmlformats.org/officeDocument/2006/relationships/hyperlink" Target="http://sdl.com/" TargetMode="External"/><Relationship Id="rId1649" Type="http://schemas.openxmlformats.org/officeDocument/2006/relationships/hyperlink" Target="https://www.linkedin.com/pub/peggy-chen/0/375/833" TargetMode="External"/><Relationship Id="rId2890" Type="http://schemas.openxmlformats.org/officeDocument/2006/relationships/hyperlink" Target="http://pluto.tv/" TargetMode="External"/><Relationship Id="rId2891" Type="http://schemas.openxmlformats.org/officeDocument/2006/relationships/hyperlink" Target="https://www.linkedin.com/pub/jeremy-frigo/41/b2a/a71" TargetMode="External"/><Relationship Id="rId2892" Type="http://schemas.openxmlformats.org/officeDocument/2006/relationships/hyperlink" Target="http://affixnetwork.com/" TargetMode="External"/><Relationship Id="rId2893" Type="http://schemas.openxmlformats.org/officeDocument/2006/relationships/hyperlink" Target="https://www.linkedin.com/pub/swayam-barik/104/21/82" TargetMode="External"/><Relationship Id="rId2894" Type="http://schemas.openxmlformats.org/officeDocument/2006/relationships/hyperlink" Target="http://siriuscom.com/" TargetMode="External"/><Relationship Id="rId2895" Type="http://schemas.openxmlformats.org/officeDocument/2006/relationships/hyperlink" Target="https://www.linkedin.com/pub/cameron-hardy/5/a86/39b" TargetMode="External"/><Relationship Id="rId2896" Type="http://schemas.openxmlformats.org/officeDocument/2006/relationships/hyperlink" Target="http://kloudgin.com/" TargetMode="External"/><Relationship Id="rId2897" Type="http://schemas.openxmlformats.org/officeDocument/2006/relationships/hyperlink" Target="https://www.linkedin.com/pub/allen-david/110/929/a98" TargetMode="External"/><Relationship Id="rId2898" Type="http://schemas.openxmlformats.org/officeDocument/2006/relationships/hyperlink" Target="http://baoinc.com/" TargetMode="External"/><Relationship Id="rId2899" Type="http://schemas.openxmlformats.org/officeDocument/2006/relationships/hyperlink" Target="https://www.linkedin.com/pub/louis-lago/11b/27a/177" TargetMode="External"/><Relationship Id="rId1100" Type="http://schemas.openxmlformats.org/officeDocument/2006/relationships/hyperlink" Target="https://www.linkedin.com/pub/aaron-charlesworth/1/72b/882" TargetMode="External"/><Relationship Id="rId1101" Type="http://schemas.openxmlformats.org/officeDocument/2006/relationships/hyperlink" Target="http://mobileiron.com/" TargetMode="External"/><Relationship Id="rId1102" Type="http://schemas.openxmlformats.org/officeDocument/2006/relationships/hyperlink" Target="https://www.linkedin.com/pub/ojas-rege/0/150/756" TargetMode="External"/><Relationship Id="rId1103" Type="http://schemas.openxmlformats.org/officeDocument/2006/relationships/hyperlink" Target="http://quantcast.com/" TargetMode="External"/><Relationship Id="rId1104" Type="http://schemas.openxmlformats.org/officeDocument/2006/relationships/hyperlink" Target="https://www.linkedin.com/pub/steven-wolfe-pereira/0/160/832" TargetMode="External"/><Relationship Id="rId1105" Type="http://schemas.openxmlformats.org/officeDocument/2006/relationships/hyperlink" Target="http://anaplan.com/" TargetMode="External"/><Relationship Id="rId1106" Type="http://schemas.openxmlformats.org/officeDocument/2006/relationships/hyperlink" Target="https://www.linkedin.com/pub/maria-pergolino/2/b35/6a0" TargetMode="External"/><Relationship Id="rId1107" Type="http://schemas.openxmlformats.org/officeDocument/2006/relationships/hyperlink" Target="http://synchr.com/" TargetMode="External"/><Relationship Id="rId1108" Type="http://schemas.openxmlformats.org/officeDocument/2006/relationships/hyperlink" Target="https://www.linkedin.com/pub/charles-var/0/5/424" TargetMode="External"/><Relationship Id="rId1109" Type="http://schemas.openxmlformats.org/officeDocument/2006/relationships/hyperlink" Target="http://moneylion.com/" TargetMode="External"/><Relationship Id="rId2350" Type="http://schemas.openxmlformats.org/officeDocument/2006/relationships/hyperlink" Target="http://sonic.com/" TargetMode="External"/><Relationship Id="rId2351" Type="http://schemas.openxmlformats.org/officeDocument/2006/relationships/hyperlink" Target="https://www.linkedin.com/pub/tara-sharp/0/275/415" TargetMode="External"/><Relationship Id="rId2352" Type="http://schemas.openxmlformats.org/officeDocument/2006/relationships/hyperlink" Target="http://accelerite.com/" TargetMode="External"/><Relationship Id="rId2353" Type="http://schemas.openxmlformats.org/officeDocument/2006/relationships/hyperlink" Target="https://www.linkedin.com/pub/rajesh-venkatachalam/5/525/377" TargetMode="External"/><Relationship Id="rId2354" Type="http://schemas.openxmlformats.org/officeDocument/2006/relationships/hyperlink" Target="http://bit.ly/" TargetMode="External"/><Relationship Id="rId2355" Type="http://schemas.openxmlformats.org/officeDocument/2006/relationships/hyperlink" Target="https://www.linkedin.com/pub/janine-pelosi/3/871/a2a" TargetMode="External"/><Relationship Id="rId2356" Type="http://schemas.openxmlformats.org/officeDocument/2006/relationships/hyperlink" Target="http://opendoor.com/" TargetMode="External"/><Relationship Id="rId2357" Type="http://schemas.openxmlformats.org/officeDocument/2006/relationships/hyperlink" Target="https://www.linkedin.com/pub/kyle-tibbitts/4/703/691" TargetMode="External"/><Relationship Id="rId2358" Type="http://schemas.openxmlformats.org/officeDocument/2006/relationships/hyperlink" Target="http://cohesity.com/" TargetMode="External"/><Relationship Id="rId2359" Type="http://schemas.openxmlformats.org/officeDocument/2006/relationships/hyperlink" Target="https://www.linkedin.com/pub/mike-kim/1/1ba/4a4" TargetMode="External"/><Relationship Id="rId710" Type="http://schemas.openxmlformats.org/officeDocument/2006/relationships/hyperlink" Target="https://www.linkedin.com/pub/brian-bell/0/105/b54" TargetMode="External"/><Relationship Id="rId711" Type="http://schemas.openxmlformats.org/officeDocument/2006/relationships/hyperlink" Target="http://greatminds.org/" TargetMode="External"/><Relationship Id="rId712" Type="http://schemas.openxmlformats.org/officeDocument/2006/relationships/hyperlink" Target="https://www.linkedin.com/pub/shane-lennon/0/5a/a93" TargetMode="External"/><Relationship Id="rId713" Type="http://schemas.openxmlformats.org/officeDocument/2006/relationships/hyperlink" Target="http://alamode.com/" TargetMode="External"/><Relationship Id="rId714" Type="http://schemas.openxmlformats.org/officeDocument/2006/relationships/hyperlink" Target="https://www.linkedin.com/pub/ellana-walker/4/2a5/1a4" TargetMode="External"/><Relationship Id="rId715" Type="http://schemas.openxmlformats.org/officeDocument/2006/relationships/hyperlink" Target="http://hexagongeospatial.com/" TargetMode="External"/><Relationship Id="rId716" Type="http://schemas.openxmlformats.org/officeDocument/2006/relationships/hyperlink" Target="https://www.linkedin.com/pub/jason-sims/4/448/b01" TargetMode="External"/><Relationship Id="rId717" Type="http://schemas.openxmlformats.org/officeDocument/2006/relationships/hyperlink" Target="http://kore.ai/" TargetMode="External"/><Relationship Id="rId718" Type="http://schemas.openxmlformats.org/officeDocument/2006/relationships/hyperlink" Target="http://kore.ai/" TargetMode="External"/><Relationship Id="rId719" Type="http://schemas.openxmlformats.org/officeDocument/2006/relationships/hyperlink" Target="https://www.linkedin.com/pub/lindsay-sanchez/6/23/180" TargetMode="External"/><Relationship Id="rId1650" Type="http://schemas.openxmlformats.org/officeDocument/2006/relationships/hyperlink" Target="http://morningstar.com/" TargetMode="External"/><Relationship Id="rId1651" Type="http://schemas.openxmlformats.org/officeDocument/2006/relationships/hyperlink" Target="https://www.linkedin.com/pub/rob-pinkerton/0/78/620" TargetMode="External"/><Relationship Id="rId1652" Type="http://schemas.openxmlformats.org/officeDocument/2006/relationships/hyperlink" Target="http://godaddy.com/" TargetMode="External"/><Relationship Id="rId1653" Type="http://schemas.openxmlformats.org/officeDocument/2006/relationships/hyperlink" Target="https://www.linkedin.com/pub/barb-rechterman/14/343/209" TargetMode="External"/><Relationship Id="rId1654" Type="http://schemas.openxmlformats.org/officeDocument/2006/relationships/hyperlink" Target="http://healthjoy.com/" TargetMode="External"/><Relationship Id="rId1655" Type="http://schemas.openxmlformats.org/officeDocument/2006/relationships/hyperlink" Target="https://www.linkedin.com/pub/rick-ramos/0/510/1a" TargetMode="External"/><Relationship Id="rId1656" Type="http://schemas.openxmlformats.org/officeDocument/2006/relationships/hyperlink" Target="http://genesys.com/" TargetMode="External"/><Relationship Id="rId1657" Type="http://schemas.openxmlformats.org/officeDocument/2006/relationships/hyperlink" Target="https://www.linkedin.com/pub/merijn-te-booij/0/365/832" TargetMode="External"/><Relationship Id="rId1658" Type="http://schemas.openxmlformats.org/officeDocument/2006/relationships/hyperlink" Target="http://zebra.com/" TargetMode="External"/><Relationship Id="rId1659" Type="http://schemas.openxmlformats.org/officeDocument/2006/relationships/hyperlink" Target="https://www.linkedin.com/pub/jeffrey-schmitz/2/630/944" TargetMode="External"/><Relationship Id="rId1110" Type="http://schemas.openxmlformats.org/officeDocument/2006/relationships/hyperlink" Target="https://www.linkedin.com/pub/tim-hong/1/a02/374" TargetMode="External"/><Relationship Id="rId1111" Type="http://schemas.openxmlformats.org/officeDocument/2006/relationships/hyperlink" Target="http://edcast.com/" TargetMode="External"/><Relationship Id="rId1112" Type="http://schemas.openxmlformats.org/officeDocument/2006/relationships/hyperlink" Target="https://www.linkedin.com/pub/philip-levinson/0/8/0" TargetMode="External"/><Relationship Id="rId1113" Type="http://schemas.openxmlformats.org/officeDocument/2006/relationships/hyperlink" Target="http://glassdoor.com/" TargetMode="External"/><Relationship Id="rId1114" Type="http://schemas.openxmlformats.org/officeDocument/2006/relationships/hyperlink" Target="https://www.linkedin.com/pub/moody-mutahar-glasgow/3/a25/53b" TargetMode="External"/><Relationship Id="rId1115" Type="http://schemas.openxmlformats.org/officeDocument/2006/relationships/hyperlink" Target="http://carbonblack.com/" TargetMode="External"/><Relationship Id="rId1116" Type="http://schemas.openxmlformats.org/officeDocument/2006/relationships/hyperlink" Target="https://www.linkedin.com/pub/doug-laird/1/36b/501" TargetMode="External"/><Relationship Id="rId1117" Type="http://schemas.openxmlformats.org/officeDocument/2006/relationships/hyperlink" Target="http://tenable.com/" TargetMode="External"/><Relationship Id="rId1118" Type="http://schemas.openxmlformats.org/officeDocument/2006/relationships/hyperlink" Target="https://www.linkedin.com/pub/jennifer-johnson/0/1b/9ba" TargetMode="External"/><Relationship Id="rId1119" Type="http://schemas.openxmlformats.org/officeDocument/2006/relationships/hyperlink" Target="http://tenable.com/" TargetMode="External"/><Relationship Id="rId2360" Type="http://schemas.openxmlformats.org/officeDocument/2006/relationships/hyperlink" Target="http://pinterest.com/" TargetMode="External"/><Relationship Id="rId2361" Type="http://schemas.openxmlformats.org/officeDocument/2006/relationships/hyperlink" Target="https://www.linkedin.com/pub/francis-larkin/0/a42/718" TargetMode="External"/><Relationship Id="rId2362" Type="http://schemas.openxmlformats.org/officeDocument/2006/relationships/hyperlink" Target="http://nuix.com/" TargetMode="External"/><Relationship Id="rId2363" Type="http://schemas.openxmlformats.org/officeDocument/2006/relationships/hyperlink" Target="https://www.linkedin.com/pub/andy-nester/3/647/a28" TargetMode="External"/><Relationship Id="rId2364" Type="http://schemas.openxmlformats.org/officeDocument/2006/relationships/hyperlink" Target="http://asana.com/" TargetMode="External"/><Relationship Id="rId2365" Type="http://schemas.openxmlformats.org/officeDocument/2006/relationships/hyperlink" Target="https://www.linkedin.com/pub/devon-watts/6/91b/591" TargetMode="External"/><Relationship Id="rId2366" Type="http://schemas.openxmlformats.org/officeDocument/2006/relationships/hyperlink" Target="http://drivestream.com/" TargetMode="External"/><Relationship Id="rId2367" Type="http://schemas.openxmlformats.org/officeDocument/2006/relationships/hyperlink" Target="https://www.linkedin.com/pub/katie-sisco/3b/2a9/387" TargetMode="External"/><Relationship Id="rId2368" Type="http://schemas.openxmlformats.org/officeDocument/2006/relationships/hyperlink" Target="http://hp.com/" TargetMode="External"/><Relationship Id="rId2369" Type="http://schemas.openxmlformats.org/officeDocument/2006/relationships/hyperlink" Target="https://www.linkedin.com/pub/vikrant-batra/139/b5/a82" TargetMode="External"/><Relationship Id="rId720" Type="http://schemas.openxmlformats.org/officeDocument/2006/relationships/hyperlink" Target="http://tanium.com/" TargetMode="External"/><Relationship Id="rId721" Type="http://schemas.openxmlformats.org/officeDocument/2006/relationships/hyperlink" Target="https://www.linkedin.com/pub/scott-rubin/0/1a3/425" TargetMode="External"/><Relationship Id="rId722" Type="http://schemas.openxmlformats.org/officeDocument/2006/relationships/hyperlink" Target="http://braintreepayments.com/" TargetMode="External"/><Relationship Id="rId723" Type="http://schemas.openxmlformats.org/officeDocument/2006/relationships/hyperlink" Target="https://www.linkedin.com/pub/greg-fisher/0/822/33a" TargetMode="External"/><Relationship Id="rId724" Type="http://schemas.openxmlformats.org/officeDocument/2006/relationships/hyperlink" Target="http://tanium.com/" TargetMode="External"/><Relationship Id="rId725" Type="http://schemas.openxmlformats.org/officeDocument/2006/relationships/hyperlink" Target="https://www.linkedin.com/pub/mark-wayland/0/161/739" TargetMode="External"/><Relationship Id="rId726" Type="http://schemas.openxmlformats.org/officeDocument/2006/relationships/hyperlink" Target="http://gitlab.com/" TargetMode="External"/><Relationship Id="rId727" Type="http://schemas.openxmlformats.org/officeDocument/2006/relationships/hyperlink" Target="https://www.linkedin.com/pub/joe-scheuermann/0/6a1/58b" TargetMode="External"/><Relationship Id="rId728" Type="http://schemas.openxmlformats.org/officeDocument/2006/relationships/hyperlink" Target="http://simpleviewinc.com/" TargetMode="External"/><Relationship Id="rId729" Type="http://schemas.openxmlformats.org/officeDocument/2006/relationships/hyperlink" Target="https://www.linkedin.com/pub/michele-barnes/17/569/3a2" TargetMode="External"/><Relationship Id="rId1660" Type="http://schemas.openxmlformats.org/officeDocument/2006/relationships/hyperlink" Target="http://quest-global.com/" TargetMode="External"/><Relationship Id="rId1661" Type="http://schemas.openxmlformats.org/officeDocument/2006/relationships/hyperlink" Target="https://www.linkedin.com/pub/doug-mow/0/2a/ba0" TargetMode="External"/><Relationship Id="rId1662" Type="http://schemas.openxmlformats.org/officeDocument/2006/relationships/hyperlink" Target="http://moblty.com/" TargetMode="External"/><Relationship Id="rId1663" Type="http://schemas.openxmlformats.org/officeDocument/2006/relationships/hyperlink" Target="https://www.linkedin.com/pub/eric-ludwig/2/865/466" TargetMode="External"/><Relationship Id="rId1664" Type="http://schemas.openxmlformats.org/officeDocument/2006/relationships/hyperlink" Target="http://the-mcorp.com/" TargetMode="External"/><Relationship Id="rId1665" Type="http://schemas.openxmlformats.org/officeDocument/2006/relationships/hyperlink" Target="https://www.linkedin.com/pub/arne-markoff/0/b51/942" TargetMode="External"/><Relationship Id="rId1666" Type="http://schemas.openxmlformats.org/officeDocument/2006/relationships/hyperlink" Target="http://cogint.com/" TargetMode="External"/><Relationship Id="rId1667" Type="http://schemas.openxmlformats.org/officeDocument/2006/relationships/hyperlink" Target="https://www.linkedin.com/pub/gregory-johnson/2/680/617" TargetMode="External"/><Relationship Id="rId1668" Type="http://schemas.openxmlformats.org/officeDocument/2006/relationships/hyperlink" Target="http://clearstorydata.com/" TargetMode="External"/><Relationship Id="rId1669" Type="http://schemas.openxmlformats.org/officeDocument/2006/relationships/hyperlink" Target="https://www.linkedin.com/pub/bob-braham/4/965/481" TargetMode="External"/><Relationship Id="rId1120" Type="http://schemas.openxmlformats.org/officeDocument/2006/relationships/hyperlink" Target="https://www.linkedin.com/pub/john-negron/0/a1/b19" TargetMode="External"/><Relationship Id="rId1121" Type="http://schemas.openxmlformats.org/officeDocument/2006/relationships/hyperlink" Target="http://treasuredata.com/" TargetMode="External"/><Relationship Id="rId1122" Type="http://schemas.openxmlformats.org/officeDocument/2006/relationships/hyperlink" Target="https://www.linkedin.com/pub/rob-glickman/1/4bb/b39" TargetMode="External"/><Relationship Id="rId1123" Type="http://schemas.openxmlformats.org/officeDocument/2006/relationships/hyperlink" Target="http://symmetrycorp.com/" TargetMode="External"/><Relationship Id="rId1124" Type="http://schemas.openxmlformats.org/officeDocument/2006/relationships/hyperlink" Target="https://www.linkedin.com/pub/kurt-andersen/0/747/798" TargetMode="External"/><Relationship Id="rId1125" Type="http://schemas.openxmlformats.org/officeDocument/2006/relationships/hyperlink" Target="http://verisys.com/" TargetMode="External"/><Relationship Id="rId1126" Type="http://schemas.openxmlformats.org/officeDocument/2006/relationships/hyperlink" Target="https://www.linkedin.com/pub/valerie-mondelli/4/1aa/13" TargetMode="External"/><Relationship Id="rId1127" Type="http://schemas.openxmlformats.org/officeDocument/2006/relationships/hyperlink" Target="http://dealertire.com/" TargetMode="External"/><Relationship Id="rId1128" Type="http://schemas.openxmlformats.org/officeDocument/2006/relationships/hyperlink" Target="https://www.linkedin.com/pub/jane-lamb/0/91a/764" TargetMode="External"/><Relationship Id="rId1129" Type="http://schemas.openxmlformats.org/officeDocument/2006/relationships/hyperlink" Target="http://qasymphony.com/" TargetMode="External"/><Relationship Id="rId2370" Type="http://schemas.openxmlformats.org/officeDocument/2006/relationships/hyperlink" Target="http://acronis.com/" TargetMode="External"/><Relationship Id="rId2371" Type="http://schemas.openxmlformats.org/officeDocument/2006/relationships/hyperlink" Target="https://www.linkedin.com/pub/tim-hale/0/41b/251" TargetMode="External"/><Relationship Id="rId2372" Type="http://schemas.openxmlformats.org/officeDocument/2006/relationships/hyperlink" Target="http://cloverhealth.com/" TargetMode="External"/><Relationship Id="rId2373" Type="http://schemas.openxmlformats.org/officeDocument/2006/relationships/hyperlink" Target="https://www.linkedin.com/pub/wendy-nguyen/0/634/7ab" TargetMode="External"/><Relationship Id="rId2374" Type="http://schemas.openxmlformats.org/officeDocument/2006/relationships/hyperlink" Target="http://zscaler.com/" TargetMode="External"/><Relationship Id="rId2375" Type="http://schemas.openxmlformats.org/officeDocument/2006/relationships/hyperlink" Target="https://www.linkedin.com/pub/michael-kwon/42/585/b30" TargetMode="External"/><Relationship Id="rId2376" Type="http://schemas.openxmlformats.org/officeDocument/2006/relationships/hyperlink" Target="http://looker.com/" TargetMode="External"/><Relationship Id="rId2377" Type="http://schemas.openxmlformats.org/officeDocument/2006/relationships/hyperlink" Target="https://www.linkedin.com/pub/shanann-klaver-monaghan/8/a33/63b" TargetMode="External"/><Relationship Id="rId2378" Type="http://schemas.openxmlformats.org/officeDocument/2006/relationships/hyperlink" Target="http://jasper.com/" TargetMode="External"/><Relationship Id="rId2379" Type="http://schemas.openxmlformats.org/officeDocument/2006/relationships/hyperlink" Target="https://www.linkedin.com/pub/romil-khansaheb/1/5b8/9b1" TargetMode="External"/><Relationship Id="rId730" Type="http://schemas.openxmlformats.org/officeDocument/2006/relationships/hyperlink" Target="http://i2cinc.com/" TargetMode="External"/><Relationship Id="rId731" Type="http://schemas.openxmlformats.org/officeDocument/2006/relationships/hyperlink" Target="https://www.linkedin.com/pub/marc-winitz/1/102/8a5" TargetMode="External"/><Relationship Id="rId732" Type="http://schemas.openxmlformats.org/officeDocument/2006/relationships/hyperlink" Target="http://bravosolution.com/" TargetMode="External"/><Relationship Id="rId733" Type="http://schemas.openxmlformats.org/officeDocument/2006/relationships/hyperlink" Target="https://www.linkedin.com/pub/andrea-brody/6/500/204" TargetMode="External"/><Relationship Id="rId734" Type="http://schemas.openxmlformats.org/officeDocument/2006/relationships/hyperlink" Target="http://salesforce.org/" TargetMode="External"/><Relationship Id="rId735" Type="http://schemas.openxmlformats.org/officeDocument/2006/relationships/hyperlink" Target="http://salesforce.org/" TargetMode="External"/><Relationship Id="rId736" Type="http://schemas.openxmlformats.org/officeDocument/2006/relationships/hyperlink" Target="https://www.linkedin.com/pub/allyson-fryhoff/1/a6/553" TargetMode="External"/><Relationship Id="rId737" Type="http://schemas.openxmlformats.org/officeDocument/2006/relationships/hyperlink" Target="http://hawkridgesys.com/" TargetMode="External"/><Relationship Id="rId738" Type="http://schemas.openxmlformats.org/officeDocument/2006/relationships/hyperlink" Target="https://www.linkedin.com/pub/gabriel-rapisardo/4/4b8/190" TargetMode="External"/><Relationship Id="rId739" Type="http://schemas.openxmlformats.org/officeDocument/2006/relationships/hyperlink" Target="http://mrisoftware.com/" TargetMode="External"/><Relationship Id="rId1670" Type="http://schemas.openxmlformats.org/officeDocument/2006/relationships/hyperlink" Target="http://concur.com/" TargetMode="External"/><Relationship Id="rId1671" Type="http://schemas.openxmlformats.org/officeDocument/2006/relationships/hyperlink" Target="https://www.linkedin.com/pub/rob-gubas/2/235/b7b" TargetMode="External"/><Relationship Id="rId1672" Type="http://schemas.openxmlformats.org/officeDocument/2006/relationships/hyperlink" Target="http://concur.com/" TargetMode="External"/><Relationship Id="rId1673" Type="http://schemas.openxmlformats.org/officeDocument/2006/relationships/hyperlink" Target="https://www.linkedin.com/pub/christy-marble/0/256/869" TargetMode="External"/><Relationship Id="rId1674" Type="http://schemas.openxmlformats.org/officeDocument/2006/relationships/hyperlink" Target="http://servicenow.com/" TargetMode="External"/><Relationship Id="rId1675" Type="http://schemas.openxmlformats.org/officeDocument/2006/relationships/hyperlink" Target="https://www.linkedin.com/pub/dan-rogers/0/17a/a17" TargetMode="External"/><Relationship Id="rId1676" Type="http://schemas.openxmlformats.org/officeDocument/2006/relationships/hyperlink" Target="http://ge.com/" TargetMode="External"/><Relationship Id="rId1677" Type="http://schemas.openxmlformats.org/officeDocument/2006/relationships/hyperlink" Target="https://www.linkedin.com/pub/aaron-darcy/1/629/157" TargetMode="External"/><Relationship Id="rId1678" Type="http://schemas.openxmlformats.org/officeDocument/2006/relationships/hyperlink" Target="http://ge.com/" TargetMode="External"/><Relationship Id="rId1679" Type="http://schemas.openxmlformats.org/officeDocument/2006/relationships/hyperlink" Target="https://www.linkedin.com/pub/niloy-sanyal/1/6ba/87" TargetMode="External"/><Relationship Id="rId1130" Type="http://schemas.openxmlformats.org/officeDocument/2006/relationships/hyperlink" Target="https://www.linkedin.com/pub/kira-mondrus/0/109/400" TargetMode="External"/><Relationship Id="rId1131" Type="http://schemas.openxmlformats.org/officeDocument/2006/relationships/hyperlink" Target="http://signaturehardware.com/" TargetMode="External"/><Relationship Id="rId1132" Type="http://schemas.openxmlformats.org/officeDocument/2006/relationships/hyperlink" Target="https://www.linkedin.com/pub/mark-morse/1/874/609" TargetMode="External"/><Relationship Id="rId1133" Type="http://schemas.openxmlformats.org/officeDocument/2006/relationships/hyperlink" Target="http://redbox.com/" TargetMode="External"/><Relationship Id="rId1134" Type="http://schemas.openxmlformats.org/officeDocument/2006/relationships/hyperlink" Target="https://www.linkedin.com/pub/ash-eldifrawi/3/8a6/a09" TargetMode="External"/><Relationship Id="rId1135" Type="http://schemas.openxmlformats.org/officeDocument/2006/relationships/hyperlink" Target="http://duckcreek.com/" TargetMode="External"/><Relationship Id="rId1136" Type="http://schemas.openxmlformats.org/officeDocument/2006/relationships/hyperlink" Target="https://www.linkedin.com/pub/scott-fitzgerald/0/613/4" TargetMode="External"/><Relationship Id="rId1137" Type="http://schemas.openxmlformats.org/officeDocument/2006/relationships/hyperlink" Target="http://maana.io/" TargetMode="External"/><Relationship Id="rId1138" Type="http://schemas.openxmlformats.org/officeDocument/2006/relationships/hyperlink" Target="https://www.linkedin.com/pub/azita-martin/0/7a6/134" TargetMode="External"/><Relationship Id="rId1139" Type="http://schemas.openxmlformats.org/officeDocument/2006/relationships/hyperlink" Target="http://lastline.com/" TargetMode="External"/><Relationship Id="rId2380" Type="http://schemas.openxmlformats.org/officeDocument/2006/relationships/hyperlink" Target="http://thredup.com/" TargetMode="External"/><Relationship Id="rId2381" Type="http://schemas.openxmlformats.org/officeDocument/2006/relationships/hyperlink" Target="https://www.linkedin.com/pub/karen-clark/a/7a8/402" TargetMode="External"/><Relationship Id="rId2382" Type="http://schemas.openxmlformats.org/officeDocument/2006/relationships/hyperlink" Target="http://picsart.com/" TargetMode="External"/><Relationship Id="rId2383" Type="http://schemas.openxmlformats.org/officeDocument/2006/relationships/hyperlink" Target="https://www.linkedin.com/pub/jeff-roberto/0/4/561" TargetMode="External"/><Relationship Id="rId2384" Type="http://schemas.openxmlformats.org/officeDocument/2006/relationships/hyperlink" Target="http://aconex.com/" TargetMode="External"/><Relationship Id="rId2385" Type="http://schemas.openxmlformats.org/officeDocument/2006/relationships/hyperlink" Target="https://www.linkedin.com/pub/heather-meeker/1/a0a/86" TargetMode="External"/><Relationship Id="rId2386" Type="http://schemas.openxmlformats.org/officeDocument/2006/relationships/hyperlink" Target="http://memebox.com/" TargetMode="External"/><Relationship Id="rId2387" Type="http://schemas.openxmlformats.org/officeDocument/2006/relationships/hyperlink" Target="https://www.linkedin.com/pub/mijin-kim/4/295/850" TargetMode="External"/><Relationship Id="rId2388" Type="http://schemas.openxmlformats.org/officeDocument/2006/relationships/hyperlink" Target="http://glocomms.com/" TargetMode="External"/><Relationship Id="rId2389" Type="http://schemas.openxmlformats.org/officeDocument/2006/relationships/hyperlink" Target="https://www.linkedin.com/pub/giancarlo-hirsch/b0/a28/3" TargetMode="External"/><Relationship Id="rId740" Type="http://schemas.openxmlformats.org/officeDocument/2006/relationships/hyperlink" Target="https://www.linkedin.com/pub/mandira-mehra/0/545/b47" TargetMode="External"/><Relationship Id="rId741" Type="http://schemas.openxmlformats.org/officeDocument/2006/relationships/hyperlink" Target="http://catchpoint.com/" TargetMode="External"/><Relationship Id="rId742" Type="http://schemas.openxmlformats.org/officeDocument/2006/relationships/hyperlink" Target="https://www.linkedin.com/pub/yancy-oshita/0/437/bb1" TargetMode="External"/><Relationship Id="rId743" Type="http://schemas.openxmlformats.org/officeDocument/2006/relationships/hyperlink" Target="http://shopkick.com/" TargetMode="External"/><Relationship Id="rId744" Type="http://schemas.openxmlformats.org/officeDocument/2006/relationships/hyperlink" Target="https://www.linkedin.com/pub/kristy-stromberg/0/82/427" TargetMode="External"/><Relationship Id="rId745" Type="http://schemas.openxmlformats.org/officeDocument/2006/relationships/hyperlink" Target="http://mapr.com/" TargetMode="External"/><Relationship Id="rId746" Type="http://schemas.openxmlformats.org/officeDocument/2006/relationships/hyperlink" Target="https://www.linkedin.com/pub/jim-kowalski/0/215/b33" TargetMode="External"/><Relationship Id="rId747" Type="http://schemas.openxmlformats.org/officeDocument/2006/relationships/hyperlink" Target="http://firemon.com/" TargetMode="External"/><Relationship Id="rId748" Type="http://schemas.openxmlformats.org/officeDocument/2006/relationships/hyperlink" Target="https://www.linkedin.com/pub/peter-kobs/0/29a/275" TargetMode="External"/><Relationship Id="rId749" Type="http://schemas.openxmlformats.org/officeDocument/2006/relationships/hyperlink" Target="http://intellectualventures.com/" TargetMode="External"/><Relationship Id="rId1680" Type="http://schemas.openxmlformats.org/officeDocument/2006/relationships/hyperlink" Target="http://forhims.com/" TargetMode="External"/><Relationship Id="rId1681" Type="http://schemas.openxmlformats.org/officeDocument/2006/relationships/hyperlink" Target="https://www.linkedin.com/pub/jonathan-sills/0/102/355" TargetMode="External"/><Relationship Id="rId1682" Type="http://schemas.openxmlformats.org/officeDocument/2006/relationships/hyperlink" Target="http://stoamigo.com/" TargetMode="External"/><Relationship Id="rId1683" Type="http://schemas.openxmlformats.org/officeDocument/2006/relationships/hyperlink" Target="https://www.linkedin.com/pub/jeremy-forsberg/1a/24/683" TargetMode="External"/><Relationship Id="rId1684" Type="http://schemas.openxmlformats.org/officeDocument/2006/relationships/hyperlink" Target="http://centripetalnetworks.com/" TargetMode="External"/><Relationship Id="rId1685" Type="http://schemas.openxmlformats.org/officeDocument/2006/relationships/hyperlink" Target="https://www.linkedin.com/pub/thomas-bain/7/66a/8a6" TargetMode="External"/><Relationship Id="rId1686" Type="http://schemas.openxmlformats.org/officeDocument/2006/relationships/hyperlink" Target="http://treesntrends.com/" TargetMode="External"/><Relationship Id="rId1687" Type="http://schemas.openxmlformats.org/officeDocument/2006/relationships/hyperlink" Target="https://www.linkedin.com/pub/glen-arterburn/3b/376/677" TargetMode="External"/><Relationship Id="rId1688" Type="http://schemas.openxmlformats.org/officeDocument/2006/relationships/hyperlink" Target="http://yiblab.com/" TargetMode="External"/><Relationship Id="rId1689" Type="http://schemas.openxmlformats.org/officeDocument/2006/relationships/hyperlink" Target="https://www.linkedin.com/pub/jasmeet-sawhney/8/805/3a" TargetMode="External"/><Relationship Id="rId200" Type="http://schemas.openxmlformats.org/officeDocument/2006/relationships/hyperlink" Target="http://zoomin.tv/" TargetMode="External"/><Relationship Id="rId201" Type="http://schemas.openxmlformats.org/officeDocument/2006/relationships/hyperlink" Target="https://www.linkedin.com/pub/christian-celic/3/187/b05" TargetMode="External"/><Relationship Id="rId202" Type="http://schemas.openxmlformats.org/officeDocument/2006/relationships/hyperlink" Target="http://doctorondemand.com/" TargetMode="External"/><Relationship Id="rId203" Type="http://schemas.openxmlformats.org/officeDocument/2006/relationships/hyperlink" Target="https://www.linkedin.com/pub/jennifer-nuckles/3/60/964" TargetMode="External"/><Relationship Id="rId204" Type="http://schemas.openxmlformats.org/officeDocument/2006/relationships/hyperlink" Target="http://clicktale.com/" TargetMode="External"/><Relationship Id="rId205" Type="http://schemas.openxmlformats.org/officeDocument/2006/relationships/hyperlink" Target="https://www.linkedin.com/pub/geoff-galat/0/69/a85" TargetMode="External"/><Relationship Id="rId206" Type="http://schemas.openxmlformats.org/officeDocument/2006/relationships/hyperlink" Target="http://credithuman.com/" TargetMode="External"/><Relationship Id="rId207" Type="http://schemas.openxmlformats.org/officeDocument/2006/relationships/hyperlink" Target="https://www.linkedin.com/pub/laura-johnston/1/b58/492" TargetMode="External"/><Relationship Id="rId208" Type="http://schemas.openxmlformats.org/officeDocument/2006/relationships/hyperlink" Target="http://ipipeline.com/" TargetMode="External"/><Relationship Id="rId209" Type="http://schemas.openxmlformats.org/officeDocument/2006/relationships/hyperlink" Target="https://www.linkedin.com/pub/michael-persiano/12/560/aa0" TargetMode="External"/><Relationship Id="rId1140" Type="http://schemas.openxmlformats.org/officeDocument/2006/relationships/hyperlink" Target="https://www.linkedin.com/pub/bert-rankin/1/4ba/516" TargetMode="External"/><Relationship Id="rId1141" Type="http://schemas.openxmlformats.org/officeDocument/2006/relationships/hyperlink" Target="http://360i.com/" TargetMode="External"/><Relationship Id="rId1142" Type="http://schemas.openxmlformats.org/officeDocument/2006/relationships/hyperlink" Target="https://www.linkedin.com/pub/abbey-klaassen/3/261/182" TargetMode="External"/><Relationship Id="rId1143" Type="http://schemas.openxmlformats.org/officeDocument/2006/relationships/hyperlink" Target="http://applause.com/" TargetMode="External"/><Relationship Id="rId1144" Type="http://schemas.openxmlformats.org/officeDocument/2006/relationships/hyperlink" Target="https://www.linkedin.com/pub/charlie-ungashick/1/351/995" TargetMode="External"/><Relationship Id="rId1145" Type="http://schemas.openxmlformats.org/officeDocument/2006/relationships/hyperlink" Target="http://powerschool.com/" TargetMode="External"/><Relationship Id="rId1146" Type="http://schemas.openxmlformats.org/officeDocument/2006/relationships/hyperlink" Target="https://www.linkedin.com/pub/anthony-miller/2/6a8/484" TargetMode="External"/><Relationship Id="rId1147" Type="http://schemas.openxmlformats.org/officeDocument/2006/relationships/hyperlink" Target="http://mongodb.com/" TargetMode="External"/><Relationship Id="rId1148" Type="http://schemas.openxmlformats.org/officeDocument/2006/relationships/hyperlink" Target="https://www.linkedin.com/pub/meagen-eisenberg/0/342/45" TargetMode="External"/><Relationship Id="rId1149" Type="http://schemas.openxmlformats.org/officeDocument/2006/relationships/hyperlink" Target="http://mongodb.com/" TargetMode="External"/><Relationship Id="rId2390" Type="http://schemas.openxmlformats.org/officeDocument/2006/relationships/hyperlink" Target="http://improbable.io/" TargetMode="External"/><Relationship Id="rId2391" Type="http://schemas.openxmlformats.org/officeDocument/2006/relationships/hyperlink" Target="https://www.linkedin.com/pub/greg-vederman/1/607/7ab" TargetMode="External"/><Relationship Id="rId2392" Type="http://schemas.openxmlformats.org/officeDocument/2006/relationships/hyperlink" Target="http://slack.com/" TargetMode="External"/><Relationship Id="rId2393" Type="http://schemas.openxmlformats.org/officeDocument/2006/relationships/hyperlink" Target="https://www.linkedin.com/pub/rachel-hepworth/1/455/1b7" TargetMode="External"/><Relationship Id="rId2394" Type="http://schemas.openxmlformats.org/officeDocument/2006/relationships/hyperlink" Target="http://asana.com/" TargetMode="External"/><Relationship Id="rId2395" Type="http://schemas.openxmlformats.org/officeDocument/2006/relationships/hyperlink" Target="https://www.linkedin.com/pub/dave-king/5/1a9/22a" TargetMode="External"/><Relationship Id="rId2396" Type="http://schemas.openxmlformats.org/officeDocument/2006/relationships/hyperlink" Target="http://sojern.com/" TargetMode="External"/><Relationship Id="rId2397" Type="http://schemas.openxmlformats.org/officeDocument/2006/relationships/hyperlink" Target="https://www.linkedin.com/pub/gregory-kennedy/0/208/576" TargetMode="External"/><Relationship Id="rId2398" Type="http://schemas.openxmlformats.org/officeDocument/2006/relationships/hyperlink" Target="http://smartsoftus.com/" TargetMode="External"/><Relationship Id="rId2399" Type="http://schemas.openxmlformats.org/officeDocument/2006/relationships/hyperlink" Target="https://www.linkedin.com/pub/dilani-sathees/12/573/376" TargetMode="External"/><Relationship Id="rId750" Type="http://schemas.openxmlformats.org/officeDocument/2006/relationships/hyperlink" Target="https://www.linkedin.com/pub/cory-van-arsdale/10/747/253" TargetMode="External"/><Relationship Id="rId751" Type="http://schemas.openxmlformats.org/officeDocument/2006/relationships/hyperlink" Target="http://bluejeans.com/" TargetMode="External"/><Relationship Id="rId752" Type="http://schemas.openxmlformats.org/officeDocument/2006/relationships/hyperlink" Target="https://www.linkedin.com/pub/rosanne-saccone/1/435/954" TargetMode="External"/><Relationship Id="rId753" Type="http://schemas.openxmlformats.org/officeDocument/2006/relationships/hyperlink" Target="http://ebiquity.com/" TargetMode="External"/><Relationship Id="rId754" Type="http://schemas.openxmlformats.org/officeDocument/2006/relationships/hyperlink" Target="https://www.linkedin.com/pub/maigari-jinkiri/5/17/a76" TargetMode="External"/><Relationship Id="rId755" Type="http://schemas.openxmlformats.org/officeDocument/2006/relationships/hyperlink" Target="http://instartlogic.com/" TargetMode="External"/><Relationship Id="rId756" Type="http://schemas.openxmlformats.org/officeDocument/2006/relationships/hyperlink" Target="https://www.linkedin.com/pub/daniel-druker/1/bbb/9b4" TargetMode="External"/><Relationship Id="rId757" Type="http://schemas.openxmlformats.org/officeDocument/2006/relationships/hyperlink" Target="http://g2crowd.com/" TargetMode="External"/><Relationship Id="rId758" Type="http://schemas.openxmlformats.org/officeDocument/2006/relationships/hyperlink" Target="https://www.linkedin.com/pub/ryan-bonnici-%F0%9F%9A%80-cmo-at-g2-crowd/13/514/954" TargetMode="External"/><Relationship Id="rId759" Type="http://schemas.openxmlformats.org/officeDocument/2006/relationships/hyperlink" Target="http://commissionsinc.com/" TargetMode="External"/><Relationship Id="rId1690" Type="http://schemas.openxmlformats.org/officeDocument/2006/relationships/hyperlink" Target="http://akamai.com/" TargetMode="External"/><Relationship Id="rId1691" Type="http://schemas.openxmlformats.org/officeDocument/2006/relationships/hyperlink" Target="https://www.linkedin.com/pub/monique-bonner/1/b7a/5a1" TargetMode="External"/><Relationship Id="rId1692" Type="http://schemas.openxmlformats.org/officeDocument/2006/relationships/hyperlink" Target="http://bmc.com/" TargetMode="External"/><Relationship Id="rId1693" Type="http://schemas.openxmlformats.org/officeDocument/2006/relationships/hyperlink" Target="https://www.linkedin.com/pub/saar-shwartz/0/1b6/420" TargetMode="External"/><Relationship Id="rId1694" Type="http://schemas.openxmlformats.org/officeDocument/2006/relationships/hyperlink" Target="http://arm.com/" TargetMode="External"/><Relationship Id="rId1695" Type="http://schemas.openxmlformats.org/officeDocument/2006/relationships/hyperlink" Target="https://www.linkedin.com/pub/joyce-kim/0/26/419" TargetMode="External"/><Relationship Id="rId1696" Type="http://schemas.openxmlformats.org/officeDocument/2006/relationships/hyperlink" Target="http://zayconfresh.com/" TargetMode="External"/><Relationship Id="rId1697" Type="http://schemas.openxmlformats.org/officeDocument/2006/relationships/hyperlink" Target="https://www.linkedin.com/pub/mary-beth-colucci/3/732/3a4" TargetMode="External"/><Relationship Id="rId1698" Type="http://schemas.openxmlformats.org/officeDocument/2006/relationships/hyperlink" Target="http://rimhub.com/" TargetMode="External"/><Relationship Id="rId1699" Type="http://schemas.openxmlformats.org/officeDocument/2006/relationships/hyperlink" Target="https://www.linkedin.com/pub/su-fan/1/14b/739" TargetMode="External"/><Relationship Id="rId210" Type="http://schemas.openxmlformats.org/officeDocument/2006/relationships/hyperlink" Target="http://ivymobility.com/" TargetMode="External"/><Relationship Id="rId211" Type="http://schemas.openxmlformats.org/officeDocument/2006/relationships/hyperlink" Target="https://www.linkedin.com/pub/eric-louttit/0/185/a44" TargetMode="External"/><Relationship Id="rId212" Type="http://schemas.openxmlformats.org/officeDocument/2006/relationships/hyperlink" Target="http://geniussports.com/" TargetMode="External"/><Relationship Id="rId213" Type="http://schemas.openxmlformats.org/officeDocument/2006/relationships/hyperlink" Target="https://www.linkedin.com/pub/iain-hutchison/0/5b2/257" TargetMode="External"/><Relationship Id="rId214" Type="http://schemas.openxmlformats.org/officeDocument/2006/relationships/hyperlink" Target="http://vimeo.com/" TargetMode="External"/><Relationship Id="rId215" Type="http://schemas.openxmlformats.org/officeDocument/2006/relationships/hyperlink" Target="https://www.linkedin.com/pub/harris-beber/11/493/35a" TargetMode="External"/><Relationship Id="rId216" Type="http://schemas.openxmlformats.org/officeDocument/2006/relationships/hyperlink" Target="http://datacoresystems.com/" TargetMode="External"/><Relationship Id="rId217" Type="http://schemas.openxmlformats.org/officeDocument/2006/relationships/hyperlink" Target="https://www.linkedin.com/sales/profile/2944796,tNbE,NAME_SEARCH" TargetMode="External"/><Relationship Id="rId218" Type="http://schemas.openxmlformats.org/officeDocument/2006/relationships/hyperlink" Target="http://semrush.com/" TargetMode="External"/><Relationship Id="rId219" Type="http://schemas.openxmlformats.org/officeDocument/2006/relationships/hyperlink" Target="https://www.linkedin.com/pub/del-humenik/12/ab1/517" TargetMode="External"/><Relationship Id="rId1150" Type="http://schemas.openxmlformats.org/officeDocument/2006/relationships/hyperlink" Target="https://www.linkedin.com/pub/carlos-delatorre/0/172/38" TargetMode="External"/><Relationship Id="rId1151" Type="http://schemas.openxmlformats.org/officeDocument/2006/relationships/hyperlink" Target="http://atscale.com/" TargetMode="External"/><Relationship Id="rId1152" Type="http://schemas.openxmlformats.org/officeDocument/2006/relationships/hyperlink" Target="https://www.linkedin.com/pub/bruno-aziza/0/630/758" TargetMode="External"/><Relationship Id="rId1153" Type="http://schemas.openxmlformats.org/officeDocument/2006/relationships/hyperlink" Target="http://crossfuze.com/" TargetMode="External"/><Relationship Id="rId1154" Type="http://schemas.openxmlformats.org/officeDocument/2006/relationships/hyperlink" Target="https://www.linkedin.com/pub/john-w-ryan/2/795/338" TargetMode="External"/><Relationship Id="rId1155" Type="http://schemas.openxmlformats.org/officeDocument/2006/relationships/hyperlink" Target="http://atscale.com/" TargetMode="External"/><Relationship Id="rId1156" Type="http://schemas.openxmlformats.org/officeDocument/2006/relationships/hyperlink" Target="https://www.linkedin.com/pub/bruno-aziza/0/630/758" TargetMode="External"/><Relationship Id="rId1157" Type="http://schemas.openxmlformats.org/officeDocument/2006/relationships/hyperlink" Target="http://cloudpassage.com/" TargetMode="External"/><Relationship Id="rId1158" Type="http://schemas.openxmlformats.org/officeDocument/2006/relationships/hyperlink" Target="https://www.linkedin.com/pub/david-appelbaum/0/424/4b6" TargetMode="External"/><Relationship Id="rId1159" Type="http://schemas.openxmlformats.org/officeDocument/2006/relationships/hyperlink" Target="http://cantatahealth.com/" TargetMode="External"/><Relationship Id="rId760" Type="http://schemas.openxmlformats.org/officeDocument/2006/relationships/hyperlink" Target="https://www.linkedin.com/pub/david-camp/4/975/128" TargetMode="External"/><Relationship Id="rId761" Type="http://schemas.openxmlformats.org/officeDocument/2006/relationships/hyperlink" Target="http://conviva.com/" TargetMode="External"/><Relationship Id="rId762" Type="http://schemas.openxmlformats.org/officeDocument/2006/relationships/hyperlink" Target="https://www.linkedin.com/pub/ed-haslam/0/20/a03" TargetMode="External"/><Relationship Id="rId763" Type="http://schemas.openxmlformats.org/officeDocument/2006/relationships/hyperlink" Target="http://campaignmonitor.com/" TargetMode="External"/><Relationship Id="rId764" Type="http://schemas.openxmlformats.org/officeDocument/2006/relationships/hyperlink" Target="https://www.linkedin.com/pub/andrea-wildt/1/14/b79" TargetMode="External"/><Relationship Id="rId765" Type="http://schemas.openxmlformats.org/officeDocument/2006/relationships/hyperlink" Target="http://truecar.com/" TargetMode="External"/><Relationship Id="rId766" Type="http://schemas.openxmlformats.org/officeDocument/2006/relationships/hyperlink" Target="https://www.linkedin.com/pub/neeraj-gunsagar/3/744/b01" TargetMode="External"/><Relationship Id="rId767" Type="http://schemas.openxmlformats.org/officeDocument/2006/relationships/hyperlink" Target="http://bullhorn.com/" TargetMode="External"/><Relationship Id="rId768" Type="http://schemas.openxmlformats.org/officeDocument/2006/relationships/hyperlink" Target="https://www.linkedin.com/pub/michael-restivo/1/2a8/162" TargetMode="External"/><Relationship Id="rId769" Type="http://schemas.openxmlformats.org/officeDocument/2006/relationships/hyperlink" Target="http://itelligencegroup.com/" TargetMode="External"/><Relationship Id="rId220" Type="http://schemas.openxmlformats.org/officeDocument/2006/relationships/hyperlink" Target="http://newscycle.com/" TargetMode="External"/><Relationship Id="rId221" Type="http://schemas.openxmlformats.org/officeDocument/2006/relationships/hyperlink" Target="https://www.linkedin.com/pub/dan-paulus/3/b5/6ab" TargetMode="External"/><Relationship Id="rId222" Type="http://schemas.openxmlformats.org/officeDocument/2006/relationships/hyperlink" Target="http://imanage.com/" TargetMode="External"/><Relationship Id="rId223" Type="http://schemas.openxmlformats.org/officeDocument/2006/relationships/hyperlink" Target="https://www.linkedin.com/pub/dan-carmel/1/8a1/262" TargetMode="External"/><Relationship Id="rId224" Type="http://schemas.openxmlformats.org/officeDocument/2006/relationships/hyperlink" Target="http://cherwell.com/" TargetMode="External"/><Relationship Id="rId225" Type="http://schemas.openxmlformats.org/officeDocument/2006/relationships/hyperlink" Target="https://www.linkedin.com/pub/mike-munoz/20/869/65" TargetMode="External"/><Relationship Id="rId226" Type="http://schemas.openxmlformats.org/officeDocument/2006/relationships/hyperlink" Target="http://billtrust.com/" TargetMode="External"/><Relationship Id="rId227" Type="http://schemas.openxmlformats.org/officeDocument/2006/relationships/hyperlink" Target="https://www.linkedin.com/pub/kirk-dauksavage/0/293/a0b" TargetMode="External"/><Relationship Id="rId228" Type="http://schemas.openxmlformats.org/officeDocument/2006/relationships/hyperlink" Target="http://digitalguardian.com/" TargetMode="External"/><Relationship Id="rId229" Type="http://schemas.openxmlformats.org/officeDocument/2006/relationships/hyperlink" Target="https://www.linkedin.com/pub/connie-stack/1/7b6/989" TargetMode="External"/><Relationship Id="rId1160" Type="http://schemas.openxmlformats.org/officeDocument/2006/relationships/hyperlink" Target="https://www.linkedin.com/pub/jonathan-isaacs/0/108/290" TargetMode="External"/><Relationship Id="rId1161" Type="http://schemas.openxmlformats.org/officeDocument/2006/relationships/hyperlink" Target="http://star-knowledge.com/" TargetMode="External"/><Relationship Id="rId1162" Type="http://schemas.openxmlformats.org/officeDocument/2006/relationships/hyperlink" Target="https://www.linkedin.com/pub/sheetal-mehta/10/14b/a7a" TargetMode="External"/><Relationship Id="rId1163" Type="http://schemas.openxmlformats.org/officeDocument/2006/relationships/hyperlink" Target="http://star-knowledge.com/" TargetMode="External"/><Relationship Id="rId1164" Type="http://schemas.openxmlformats.org/officeDocument/2006/relationships/hyperlink" Target="https://www.linkedin.com/pub/sheetal-mehta/10/14b/a7a" TargetMode="External"/><Relationship Id="rId1165" Type="http://schemas.openxmlformats.org/officeDocument/2006/relationships/hyperlink" Target="http://cloudcraze.com/" TargetMode="External"/><Relationship Id="rId1166" Type="http://schemas.openxmlformats.org/officeDocument/2006/relationships/hyperlink" Target="https://www.linkedin.com/pub/matt-schmeltz/0/231/221" TargetMode="External"/><Relationship Id="rId1167" Type="http://schemas.openxmlformats.org/officeDocument/2006/relationships/hyperlink" Target="http://communitybrands.com/" TargetMode="External"/><Relationship Id="rId1168" Type="http://schemas.openxmlformats.org/officeDocument/2006/relationships/hyperlink" Target="https://www.linkedin.com/pub/john-dalzell/0/b36/2a2" TargetMode="External"/><Relationship Id="rId1169" Type="http://schemas.openxmlformats.org/officeDocument/2006/relationships/hyperlink" Target="http://yubico.com/" TargetMode="External"/><Relationship Id="rId770" Type="http://schemas.openxmlformats.org/officeDocument/2006/relationships/hyperlink" Target="https://www.linkedin.com/pub/becky-wright/4/494/923" TargetMode="External"/><Relationship Id="rId771" Type="http://schemas.openxmlformats.org/officeDocument/2006/relationships/hyperlink" Target="http://mapanything.com/" TargetMode="External"/><Relationship Id="rId772" Type="http://schemas.openxmlformats.org/officeDocument/2006/relationships/hyperlink" Target="https://www.linkedin.com/pub/brian-bachofner/0/702/164" TargetMode="External"/><Relationship Id="rId773" Type="http://schemas.openxmlformats.org/officeDocument/2006/relationships/hyperlink" Target="http://bullhorn.com/" TargetMode="External"/><Relationship Id="rId774" Type="http://schemas.openxmlformats.org/officeDocument/2006/relationships/hyperlink" Target="https://www.linkedin.com/pub/gordon-burnes/1/46a/42a" TargetMode="External"/><Relationship Id="rId775" Type="http://schemas.openxmlformats.org/officeDocument/2006/relationships/hyperlink" Target="http://jivesoftware.com/" TargetMode="External"/><Relationship Id="rId776" Type="http://schemas.openxmlformats.org/officeDocument/2006/relationships/hyperlink" Target="https://www.linkedin.com/pub/david-puglia/3/4a0/5b1" TargetMode="External"/><Relationship Id="rId777" Type="http://schemas.openxmlformats.org/officeDocument/2006/relationships/hyperlink" Target="http://timeout.com/" TargetMode="External"/><Relationship Id="rId778" Type="http://schemas.openxmlformats.org/officeDocument/2006/relationships/hyperlink" Target="https://www.linkedin.com/pub/justin-etheridge/5/171/243" TargetMode="External"/><Relationship Id="rId779" Type="http://schemas.openxmlformats.org/officeDocument/2006/relationships/hyperlink" Target="http://seetickets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sales/search?facet=G&amp;facet=I&amp;facet=CS&amp;facet.G=us%3A0&amp;facet.I=4&amp;facet.I=96&amp;facet.I=6&amp;facet.CS=E&amp;facet.CS=F&amp;titleScope=CURRENT&amp;jobTitleEntities=Chief%20Marketing%20Officer_716&amp;jobTitleEntities=Head%20Of%20Marketing_590&amp;jobTitleEntities=cro&amp;jobTitleEntities=Chief%20Revenue%20Officer_19938&amp;count=25&amp;start=975&amp;updateHistory=true&amp;searchHistoryId=2238259904&amp;trackingInfoJson.contextId=60BC92C971D70515801E49D6842B0000" TargetMode="External"/><Relationship Id="rId2" Type="http://schemas.openxmlformats.org/officeDocument/2006/relationships/hyperlink" Target="https://www.linkedin.com/sales/search?facet=G&amp;facet=I&amp;facet=CS&amp;facet.G=us%3A0&amp;facet.I=4&amp;facet.I=96&amp;facet.I=6&amp;facet.CS=E&amp;facet.CS=F&amp;facet.CS=D&amp;titleScope=CURRENT&amp;jobTitleEntities=CMO&amp;jobTitleEntities=Chief%20Marketing%20Officer_716&amp;count=25&amp;start=0&amp;updateHistory=true&amp;searchHistoryId=2238259904&amp;trackingInfoJson.contextId=60BC92C971D70515801E49D6842B0000" TargetMode="External"/><Relationship Id="rId3" Type="http://schemas.openxmlformats.org/officeDocument/2006/relationships/hyperlink" Target="https://www.linkedin.com/sales/search?facet=G&amp;facet=I&amp;facet=CS&amp;facet.G=us%3A0&amp;facet.I=96&amp;facet.I=6&amp;facet.I=4&amp;facet.CS=C&amp;titleScope=CURRENT&amp;jobTitleEntities=CMO&amp;jobTitleEntities=Chief%20Marketing%20Officer_716&amp;count=25&amp;start=100&amp;updateHistory=true&amp;searchHistoryId=2240941154&amp;trackingInfoJson.contextId=635D3E904723061580FE6AF00A2B0000" TargetMode="Externa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hyperlink" Target="http://inrix.com/" TargetMode="External"/><Relationship Id="rId12" Type="http://schemas.openxmlformats.org/officeDocument/2006/relationships/hyperlink" Target="https://www.linkedin.com/sales/profile/3187938,bSoa,NAME_SEARCH" TargetMode="External"/><Relationship Id="rId13" Type="http://schemas.openxmlformats.org/officeDocument/2006/relationships/hyperlink" Target="http://cybereason.com/" TargetMode="External"/><Relationship Id="rId14" Type="http://schemas.openxmlformats.org/officeDocument/2006/relationships/hyperlink" Target="https://www.linkedin.com/pub/mike-volpe/1/98a/6a" TargetMode="External"/><Relationship Id="rId15" Type="http://schemas.openxmlformats.org/officeDocument/2006/relationships/hyperlink" Target="http://tricentis.com/" TargetMode="External"/><Relationship Id="rId16" Type="http://schemas.openxmlformats.org/officeDocument/2006/relationships/hyperlink" Target="https://www.linkedin.com/pub/wayne-ariola/0/46/41a" TargetMode="External"/><Relationship Id="rId17" Type="http://schemas.openxmlformats.org/officeDocument/2006/relationships/hyperlink" Target="http://cybereason.com/" TargetMode="External"/><Relationship Id="rId18" Type="http://schemas.openxmlformats.org/officeDocument/2006/relationships/hyperlink" Target="https://www.linkedin.com/pub/andrew-byron/9/a42/417" TargetMode="External"/><Relationship Id="rId1" Type="http://schemas.openxmlformats.org/officeDocument/2006/relationships/hyperlink" Target="http://modsquad.com/" TargetMode="External"/><Relationship Id="rId2" Type="http://schemas.openxmlformats.org/officeDocument/2006/relationships/hyperlink" Target="https://www.linkedin.com/pub/amy-kennedy/2/696/3aa" TargetMode="External"/><Relationship Id="rId3" Type="http://schemas.openxmlformats.org/officeDocument/2006/relationships/hyperlink" Target="http://ow.ly/" TargetMode="External"/><Relationship Id="rId4" Type="http://schemas.openxmlformats.org/officeDocument/2006/relationships/hyperlink" Target="https://www.linkedin.com/pub/adam-corey/0/9a9/b52" TargetMode="External"/><Relationship Id="rId5" Type="http://schemas.openxmlformats.org/officeDocument/2006/relationships/hyperlink" Target="http://cybereason.com/" TargetMode="External"/><Relationship Id="rId6" Type="http://schemas.openxmlformats.org/officeDocument/2006/relationships/hyperlink" Target="https://www.linkedin.com/pub/mike-volpe/1/98a/6a" TargetMode="External"/><Relationship Id="rId7" Type="http://schemas.openxmlformats.org/officeDocument/2006/relationships/hyperlink" Target="http://act-on.com/" TargetMode="External"/><Relationship Id="rId8" Type="http://schemas.openxmlformats.org/officeDocument/2006/relationships/hyperlink" Target="https://www.linkedin.com/pub/michelle-huff/0/994/a99" TargetMode="External"/><Relationship Id="rId9" Type="http://schemas.openxmlformats.org/officeDocument/2006/relationships/hyperlink" Target="http://evestment.com/" TargetMode="External"/><Relationship Id="rId10" Type="http://schemas.openxmlformats.org/officeDocument/2006/relationships/hyperlink" Target="https://www.linkedin.com/pub/kathy-jaques/0/710/9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947"/>
  <sheetViews>
    <sheetView tabSelected="1" topLeftCell="F1" workbookViewId="0">
      <selection activeCell="AJ2113" sqref="AJ2113"/>
    </sheetView>
  </sheetViews>
  <sheetFormatPr baseColWidth="10" defaultColWidth="14.5" defaultRowHeight="15.75" customHeight="1" x14ac:dyDescent="0.15"/>
  <cols>
    <col min="1" max="1" width="17.33203125" customWidth="1"/>
    <col min="4" max="4" width="49.1640625" customWidth="1"/>
    <col min="9" max="24" width="14.5" hidden="1"/>
  </cols>
  <sheetData>
    <row r="1" spans="1:36" ht="15.75" customHeight="1" x14ac:dyDescent="0.15">
      <c r="H1">
        <v>1</v>
      </c>
      <c r="Y1">
        <v>2</v>
      </c>
      <c r="Z1">
        <v>3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1</v>
      </c>
      <c r="AI1">
        <v>2</v>
      </c>
      <c r="AJ1">
        <v>3</v>
      </c>
    </row>
    <row r="2" spans="1:36" ht="21" x14ac:dyDescent="0.25">
      <c r="A2" s="3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s="19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s="4" t="s">
        <v>23</v>
      </c>
      <c r="V2" s="4" t="s">
        <v>24</v>
      </c>
      <c r="W2" s="5" t="s">
        <v>26</v>
      </c>
      <c r="X2" s="8" t="s">
        <v>27</v>
      </c>
      <c r="Y2" s="6" t="s">
        <v>28</v>
      </c>
      <c r="Z2" s="6" t="s">
        <v>29</v>
      </c>
      <c r="AA2" s="21" t="s">
        <v>0</v>
      </c>
      <c r="AB2" s="21" t="s">
        <v>8</v>
      </c>
      <c r="AC2" s="21" t="s">
        <v>12446</v>
      </c>
      <c r="AD2" s="21" t="s">
        <v>12447</v>
      </c>
      <c r="AE2" s="21" t="s">
        <v>12448</v>
      </c>
      <c r="AF2" s="21" t="s">
        <v>12449</v>
      </c>
      <c r="AG2" s="21" t="s">
        <v>12450</v>
      </c>
      <c r="AH2" s="23" t="s">
        <v>25</v>
      </c>
      <c r="AI2" s="23" t="s">
        <v>16794</v>
      </c>
      <c r="AJ2" s="23" t="s">
        <v>16795</v>
      </c>
    </row>
    <row r="3" spans="1:36" ht="16" x14ac:dyDescent="0.2">
      <c r="A3" s="8" t="str">
        <f>CONCATENATE(B3," ",C3," ",F3)</f>
        <v>Bruno Aziza AtScale | Make BI Work on Big Data</v>
      </c>
      <c r="B3" s="8" t="s">
        <v>30</v>
      </c>
      <c r="C3" s="8" t="s">
        <v>31</v>
      </c>
      <c r="D3" s="8" t="s">
        <v>32</v>
      </c>
      <c r="E3" s="8" t="s">
        <v>33</v>
      </c>
      <c r="F3" s="8" t="s">
        <v>34</v>
      </c>
      <c r="G3" s="12" t="s">
        <v>35</v>
      </c>
      <c r="H3" s="22" t="str">
        <f>VLOOKUP($G3,Temp!$A:$C,H$1,FALSE)</f>
        <v>atscale.com</v>
      </c>
      <c r="I3" s="22" t="e">
        <f>VLOOKUP($G3,Temp!$A:$C,I$1,FALSE)</f>
        <v>#VALUE!</v>
      </c>
      <c r="J3" s="22" t="e">
        <f>VLOOKUP($G3,Temp!$A:$C,J$1,FALSE)</f>
        <v>#VALUE!</v>
      </c>
      <c r="K3" s="22" t="e">
        <f>VLOOKUP($G3,Temp!$A:$C,K$1,FALSE)</f>
        <v>#VALUE!</v>
      </c>
      <c r="L3" s="22" t="e">
        <f>VLOOKUP($G3,Temp!$A:$C,L$1,FALSE)</f>
        <v>#VALUE!</v>
      </c>
      <c r="M3" s="22" t="e">
        <f>VLOOKUP($G3,Temp!$A:$C,M$1,FALSE)</f>
        <v>#VALUE!</v>
      </c>
      <c r="N3" s="22" t="e">
        <f>VLOOKUP($G3,Temp!$A:$C,N$1,FALSE)</f>
        <v>#VALUE!</v>
      </c>
      <c r="O3" s="22" t="e">
        <f>VLOOKUP($G3,Temp!$A:$C,O$1,FALSE)</f>
        <v>#VALUE!</v>
      </c>
      <c r="P3" s="22" t="e">
        <f>VLOOKUP($G3,Temp!$A:$C,P$1,FALSE)</f>
        <v>#VALUE!</v>
      </c>
      <c r="Q3" s="22" t="e">
        <f>VLOOKUP($G3,Temp!$A:$C,Q$1,FALSE)</f>
        <v>#VALUE!</v>
      </c>
      <c r="R3" s="22" t="e">
        <f>VLOOKUP($G3,Temp!$A:$C,R$1,FALSE)</f>
        <v>#VALUE!</v>
      </c>
      <c r="S3" s="22" t="e">
        <f>VLOOKUP($G3,Temp!$A:$C,S$1,FALSE)</f>
        <v>#VALUE!</v>
      </c>
      <c r="T3" s="22" t="e">
        <f>VLOOKUP($G3,Temp!$A:$C,T$1,FALSE)</f>
        <v>#VALUE!</v>
      </c>
      <c r="U3" s="22" t="e">
        <f>VLOOKUP($G3,Temp!$A:$C,U$1,FALSE)</f>
        <v>#VALUE!</v>
      </c>
      <c r="V3" s="22" t="e">
        <f>VLOOKUP($G3,Temp!$A:$C,V$1,FALSE)</f>
        <v>#VALUE!</v>
      </c>
      <c r="W3" s="22" t="e">
        <f>VLOOKUP($G3,Temp!$A:$C,W$1,FALSE)</f>
        <v>#VALUE!</v>
      </c>
      <c r="X3" s="22" t="e">
        <f>VLOOKUP($G3,Temp!$A:$C,X$1,FALSE)</f>
        <v>#VALUE!</v>
      </c>
      <c r="Y3" s="22">
        <f>VLOOKUP($G3,Temp!$A:$C,Y$1,FALSE)</f>
        <v>4600</v>
      </c>
      <c r="Z3" s="22">
        <f>VLOOKUP($G3,Temp!$A:$C,Z$1,FALSE)</f>
        <v>624</v>
      </c>
      <c r="AA3" s="22" t="e">
        <f>VLOOKUP($A3,Searches!$A:$H,AA$1,FALSE)</f>
        <v>#N/A</v>
      </c>
      <c r="AB3" s="22" t="e">
        <f>VLOOKUP($A3,Searches!$A:$H,AB$1,FALSE)</f>
        <v>#N/A</v>
      </c>
      <c r="AC3" s="22" t="e">
        <f>VLOOKUP($A3,Searches!$A:$H,AC$1,FALSE)</f>
        <v>#N/A</v>
      </c>
      <c r="AD3" s="22" t="e">
        <f>VLOOKUP($A3,Searches!$A:$H,AD$1,FALSE)</f>
        <v>#N/A</v>
      </c>
      <c r="AE3" s="22" t="e">
        <f>VLOOKUP($A3,Searches!$A:$H,AE$1,FALSE)</f>
        <v>#N/A</v>
      </c>
      <c r="AF3" s="22" t="e">
        <f>VLOOKUP($A3,Searches!$A:$H,AF$1,FALSE)</f>
        <v>#N/A</v>
      </c>
      <c r="AG3" s="22" t="e">
        <f>VLOOKUP($A3,Searches!$A:$H,AG$1,FALSE)</f>
        <v>#N/A</v>
      </c>
      <c r="AH3" s="22" t="str">
        <f>VLOOKUP($G3,Temp!$D:$F,AH$1,FALSE)</f>
        <v>atscale.com</v>
      </c>
      <c r="AI3" s="22">
        <f>VLOOKUP($G3,Temp!$D:$F,AI$1,FALSE)</f>
        <v>0</v>
      </c>
      <c r="AJ3" s="22" t="str">
        <f>VLOOKUP($G3,Temp!$D:$F,AJ$1,FALSE)</f>
        <v>WordPress</v>
      </c>
    </row>
    <row r="4" spans="1:36" ht="16" x14ac:dyDescent="0.2">
      <c r="A4" s="8" t="str">
        <f t="shared" ref="A4:A67" si="0">CONCATENATE(B4," ",C4," ",F4)</f>
        <v>Maria Pergolino Anaplan</v>
      </c>
      <c r="B4" s="8" t="s">
        <v>65</v>
      </c>
      <c r="C4" s="8" t="s">
        <v>66</v>
      </c>
      <c r="D4" s="8" t="s">
        <v>32</v>
      </c>
      <c r="E4" s="8" t="s">
        <v>67</v>
      </c>
      <c r="F4" s="8" t="s">
        <v>68</v>
      </c>
      <c r="G4" s="12" t="s">
        <v>69</v>
      </c>
      <c r="H4" s="22" t="str">
        <f>VLOOKUP($G4,Temp!$A:$C,H$1,FALSE)</f>
        <v>anaplan.com</v>
      </c>
      <c r="I4" s="22" t="e">
        <f>VLOOKUP($G4,Temp!$A:$C,I$1,FALSE)</f>
        <v>#VALUE!</v>
      </c>
      <c r="J4" s="22" t="e">
        <f>VLOOKUP($G4,Temp!$A:$C,J$1,FALSE)</f>
        <v>#VALUE!</v>
      </c>
      <c r="K4" s="22" t="e">
        <f>VLOOKUP($G4,Temp!$A:$C,K$1,FALSE)</f>
        <v>#VALUE!</v>
      </c>
      <c r="L4" s="22" t="e">
        <f>VLOOKUP($G4,Temp!$A:$C,L$1,FALSE)</f>
        <v>#VALUE!</v>
      </c>
      <c r="M4" s="22" t="e">
        <f>VLOOKUP($G4,Temp!$A:$C,M$1,FALSE)</f>
        <v>#VALUE!</v>
      </c>
      <c r="N4" s="22" t="e">
        <f>VLOOKUP($G4,Temp!$A:$C,N$1,FALSE)</f>
        <v>#VALUE!</v>
      </c>
      <c r="O4" s="22" t="e">
        <f>VLOOKUP($G4,Temp!$A:$C,O$1,FALSE)</f>
        <v>#VALUE!</v>
      </c>
      <c r="P4" s="22" t="e">
        <f>VLOOKUP($G4,Temp!$A:$C,P$1,FALSE)</f>
        <v>#VALUE!</v>
      </c>
      <c r="Q4" s="22" t="e">
        <f>VLOOKUP($G4,Temp!$A:$C,Q$1,FALSE)</f>
        <v>#VALUE!</v>
      </c>
      <c r="R4" s="22" t="e">
        <f>VLOOKUP($G4,Temp!$A:$C,R$1,FALSE)</f>
        <v>#VALUE!</v>
      </c>
      <c r="S4" s="22" t="e">
        <f>VLOOKUP($G4,Temp!$A:$C,S$1,FALSE)</f>
        <v>#VALUE!</v>
      </c>
      <c r="T4" s="22" t="e">
        <f>VLOOKUP($G4,Temp!$A:$C,T$1,FALSE)</f>
        <v>#VALUE!</v>
      </c>
      <c r="U4" s="22" t="e">
        <f>VLOOKUP($G4,Temp!$A:$C,U$1,FALSE)</f>
        <v>#VALUE!</v>
      </c>
      <c r="V4" s="22" t="e">
        <f>VLOOKUP($G4,Temp!$A:$C,V$1,FALSE)</f>
        <v>#VALUE!</v>
      </c>
      <c r="W4" s="22" t="e">
        <f>VLOOKUP($G4,Temp!$A:$C,W$1,FALSE)</f>
        <v>#VALUE!</v>
      </c>
      <c r="X4" s="22" t="e">
        <f>VLOOKUP($G4,Temp!$A:$C,X$1,FALSE)</f>
        <v>#VALUE!</v>
      </c>
      <c r="Y4" s="22">
        <f>VLOOKUP($G4,Temp!$A:$C,Y$1,FALSE)</f>
        <v>389000</v>
      </c>
      <c r="Z4" s="22">
        <f>VLOOKUP($G4,Temp!$A:$C,Z$1,FALSE)</f>
        <v>1200</v>
      </c>
      <c r="AA4" s="22" t="str">
        <f>VLOOKUP($A4,Searches!$A:$H,AA$1,FALSE)</f>
        <v>Maria Pergolino</v>
      </c>
      <c r="AB4" s="22" t="str">
        <f>VLOOKUP($A4,Searches!$A:$H,AB$1,FALSE)</f>
        <v>Anaplan</v>
      </c>
      <c r="AC4" s="22" t="str">
        <f>VLOOKUP($A4,Searches!$A:$H,AC$1,FALSE)</f>
        <v>Chief Marketing Officer (CMO)</v>
      </c>
      <c r="AD4" s="22" t="str">
        <f>VLOOKUP($A4,Searches!$A:$H,AD$1,FALSE)</f>
        <v>2nd</v>
      </c>
      <c r="AE4" s="22" t="str">
        <f>VLOOKUP($A4,Searches!$A:$H,AE$1,FALSE)</f>
        <v>Open link</v>
      </c>
      <c r="AF4" s="22" t="str">
        <f>VLOOKUP($A4,Searches!$A:$H,AF$1,FALSE)</f>
        <v>San Francisco Bay Area</v>
      </c>
      <c r="AG4" s="22" t="str">
        <f>VLOOKUP($A4,Searches!$A:$H,AG$1,FALSE)</f>
        <v>https://www.linkedin.com/sales/profile/8780952,PXjW,NAME_SEARCH?moduleKey=peopleSearchResults&amp;pageKey=sales-search3-people&amp;contextId=60BC92C971D70515801E49D6842B0000&amp;requestId=bd3eec74-1b19-4513-810b-b1fea027bb3c&amp;action=CLICK&amp;target=urn%3Ali%3AsalesLead%3A(-1%2C8780952)&amp;pageNumber=0&amp;targetEl=profilelink&amp;position=5&amp;trk=lss-serp-result-lead_photo</v>
      </c>
      <c r="AH4" s="22" t="str">
        <f>VLOOKUP($G4,Temp!$D:$F,AH$1,FALSE)</f>
        <v>anaplan.com</v>
      </c>
      <c r="AI4" s="22" t="str">
        <f>VLOOKUP($G4,Temp!$D:$F,AI$1,FALSE)</f>
        <v>Marketo</v>
      </c>
      <c r="AJ4" s="22" t="str">
        <f>VLOOKUP($G4,Temp!$D:$F,AJ$1,FALSE)</f>
        <v>WordPress</v>
      </c>
    </row>
    <row r="5" spans="1:36" ht="16" x14ac:dyDescent="0.2">
      <c r="A5" s="8" t="str">
        <f t="shared" si="0"/>
        <v>Meagen Eisenberg MongoDB</v>
      </c>
      <c r="B5" s="8" t="s">
        <v>77</v>
      </c>
      <c r="C5" s="8" t="s">
        <v>78</v>
      </c>
      <c r="D5" s="8" t="s">
        <v>42</v>
      </c>
      <c r="E5" s="8" t="s">
        <v>79</v>
      </c>
      <c r="F5" s="8" t="s">
        <v>80</v>
      </c>
      <c r="G5" s="12" t="s">
        <v>81</v>
      </c>
      <c r="H5" s="22" t="str">
        <f>VLOOKUP($G5,Temp!$A:$C,H$1,FALSE)</f>
        <v>mongodb.com</v>
      </c>
      <c r="I5" s="22" t="e">
        <f>VLOOKUP($G5,Temp!$A:$C,I$1,FALSE)</f>
        <v>#VALUE!</v>
      </c>
      <c r="J5" s="22" t="e">
        <f>VLOOKUP($G5,Temp!$A:$C,J$1,FALSE)</f>
        <v>#VALUE!</v>
      </c>
      <c r="K5" s="22" t="e">
        <f>VLOOKUP($G5,Temp!$A:$C,K$1,FALSE)</f>
        <v>#VALUE!</v>
      </c>
      <c r="L5" s="22" t="e">
        <f>VLOOKUP($G5,Temp!$A:$C,L$1,FALSE)</f>
        <v>#VALUE!</v>
      </c>
      <c r="M5" s="22" t="e">
        <f>VLOOKUP($G5,Temp!$A:$C,M$1,FALSE)</f>
        <v>#VALUE!</v>
      </c>
      <c r="N5" s="22" t="e">
        <f>VLOOKUP($G5,Temp!$A:$C,N$1,FALSE)</f>
        <v>#VALUE!</v>
      </c>
      <c r="O5" s="22" t="e">
        <f>VLOOKUP($G5,Temp!$A:$C,O$1,FALSE)</f>
        <v>#VALUE!</v>
      </c>
      <c r="P5" s="22" t="e">
        <f>VLOOKUP($G5,Temp!$A:$C,P$1,FALSE)</f>
        <v>#VALUE!</v>
      </c>
      <c r="Q5" s="22" t="e">
        <f>VLOOKUP($G5,Temp!$A:$C,Q$1,FALSE)</f>
        <v>#VALUE!</v>
      </c>
      <c r="R5" s="22" t="e">
        <f>VLOOKUP($G5,Temp!$A:$C,R$1,FALSE)</f>
        <v>#VALUE!</v>
      </c>
      <c r="S5" s="22" t="e">
        <f>VLOOKUP($G5,Temp!$A:$C,S$1,FALSE)</f>
        <v>#VALUE!</v>
      </c>
      <c r="T5" s="22" t="e">
        <f>VLOOKUP($G5,Temp!$A:$C,T$1,FALSE)</f>
        <v>#VALUE!</v>
      </c>
      <c r="U5" s="22" t="e">
        <f>VLOOKUP($G5,Temp!$A:$C,U$1,FALSE)</f>
        <v>#VALUE!</v>
      </c>
      <c r="V5" s="22" t="e">
        <f>VLOOKUP($G5,Temp!$A:$C,V$1,FALSE)</f>
        <v>#VALUE!</v>
      </c>
      <c r="W5" s="22" t="e">
        <f>VLOOKUP($G5,Temp!$A:$C,W$1,FALSE)</f>
        <v>#VALUE!</v>
      </c>
      <c r="X5" s="22" t="e">
        <f>VLOOKUP($G5,Temp!$A:$C,X$1,FALSE)</f>
        <v>#VALUE!</v>
      </c>
      <c r="Y5" s="22">
        <f>VLOOKUP($G5,Temp!$A:$C,Y$1,FALSE)</f>
        <v>874000</v>
      </c>
      <c r="Z5" s="22">
        <f>VLOOKUP($G5,Temp!$A:$C,Z$1,FALSE)</f>
        <v>28200</v>
      </c>
      <c r="AA5" s="22" t="str">
        <f>VLOOKUP($A5,Searches!$A:$H,AA$1,FALSE)</f>
        <v>Meagen Eisenberg</v>
      </c>
      <c r="AB5" s="22" t="str">
        <f>VLOOKUP($A5,Searches!$A:$H,AB$1,FALSE)</f>
        <v>MongoDB</v>
      </c>
      <c r="AC5" s="22" t="str">
        <f>VLOOKUP($A5,Searches!$A:$H,AC$1,FALSE)</f>
        <v>Chief Marketing Officer</v>
      </c>
      <c r="AD5" s="22" t="str">
        <f>VLOOKUP($A5,Searches!$A:$H,AD$1,FALSE)</f>
        <v>2nd</v>
      </c>
      <c r="AE5" s="22" t="str">
        <f>VLOOKUP($A5,Searches!$A:$H,AE$1,FALSE)</f>
        <v>Open link</v>
      </c>
      <c r="AF5" s="22" t="str">
        <f>VLOOKUP($A5,Searches!$A:$H,AF$1,FALSE)</f>
        <v>San Francisco Bay Area</v>
      </c>
      <c r="AG5" s="22" t="str">
        <f>VLOOKUP($A5,Searches!$A:$H,AG$1,FALSE)</f>
        <v>https://www.linkedin.com/sales/profile/832949,BfJG,NAME_SEARCH?moduleKey=peopleSearchResults&amp;pageKey=sales-search3-people&amp;contextId=60BC92C971D70515801E49D6842B0000&amp;requestId=bd3eec74-1b19-4513-810b-b1fea027bb3c&amp;action=CLICK&amp;target=urn%3Ali%3AsalesLead%3A(-1%2C832949)&amp;pageNumber=0&amp;targetEl=profilelink&amp;position=3&amp;trk=lss-serp-result-lead_photo</v>
      </c>
      <c r="AH5" s="22" t="e">
        <f>VLOOKUP($G5,Temp!$D:$F,AH$1,FALSE)</f>
        <v>#N/A</v>
      </c>
      <c r="AI5" s="22" t="e">
        <f>VLOOKUP($G5,Temp!$D:$F,AI$1,FALSE)</f>
        <v>#N/A</v>
      </c>
      <c r="AJ5" s="22" t="e">
        <f>VLOOKUP($G5,Temp!$D:$F,AJ$1,FALSE)</f>
        <v>#N/A</v>
      </c>
    </row>
    <row r="6" spans="1:36" ht="16" x14ac:dyDescent="0.2">
      <c r="A6" s="8" t="str">
        <f t="shared" si="0"/>
        <v>Chris Capossela Microsoft</v>
      </c>
      <c r="B6" s="8" t="s">
        <v>89</v>
      </c>
      <c r="C6" s="8" t="s">
        <v>90</v>
      </c>
      <c r="D6" s="8" t="s">
        <v>42</v>
      </c>
      <c r="E6" s="8" t="s">
        <v>91</v>
      </c>
      <c r="F6" s="8" t="s">
        <v>92</v>
      </c>
      <c r="G6" s="12" t="s">
        <v>93</v>
      </c>
      <c r="H6" s="22" t="str">
        <f>VLOOKUP($G6,Temp!$A:$C,H$1,FALSE)</f>
        <v>microsoft.com</v>
      </c>
      <c r="I6" s="22" t="e">
        <f>VLOOKUP($G6,Temp!$A:$C,I$1,FALSE)</f>
        <v>#VALUE!</v>
      </c>
      <c r="J6" s="22" t="e">
        <f>VLOOKUP($G6,Temp!$A:$C,J$1,FALSE)</f>
        <v>#VALUE!</v>
      </c>
      <c r="K6" s="22" t="e">
        <f>VLOOKUP($G6,Temp!$A:$C,K$1,FALSE)</f>
        <v>#VALUE!</v>
      </c>
      <c r="L6" s="22" t="e">
        <f>VLOOKUP($G6,Temp!$A:$C,L$1,FALSE)</f>
        <v>#VALUE!</v>
      </c>
      <c r="M6" s="22" t="e">
        <f>VLOOKUP($G6,Temp!$A:$C,M$1,FALSE)</f>
        <v>#VALUE!</v>
      </c>
      <c r="N6" s="22" t="e">
        <f>VLOOKUP($G6,Temp!$A:$C,N$1,FALSE)</f>
        <v>#VALUE!</v>
      </c>
      <c r="O6" s="22" t="e">
        <f>VLOOKUP($G6,Temp!$A:$C,O$1,FALSE)</f>
        <v>#VALUE!</v>
      </c>
      <c r="P6" s="22" t="e">
        <f>VLOOKUP($G6,Temp!$A:$C,P$1,FALSE)</f>
        <v>#VALUE!</v>
      </c>
      <c r="Q6" s="22" t="e">
        <f>VLOOKUP($G6,Temp!$A:$C,Q$1,FALSE)</f>
        <v>#VALUE!</v>
      </c>
      <c r="R6" s="22" t="e">
        <f>VLOOKUP($G6,Temp!$A:$C,R$1,FALSE)</f>
        <v>#VALUE!</v>
      </c>
      <c r="S6" s="22" t="e">
        <f>VLOOKUP($G6,Temp!$A:$C,S$1,FALSE)</f>
        <v>#VALUE!</v>
      </c>
      <c r="T6" s="22" t="e">
        <f>VLOOKUP($G6,Temp!$A:$C,T$1,FALSE)</f>
        <v>#VALUE!</v>
      </c>
      <c r="U6" s="22" t="e">
        <f>VLOOKUP($G6,Temp!$A:$C,U$1,FALSE)</f>
        <v>#VALUE!</v>
      </c>
      <c r="V6" s="22" t="e">
        <f>VLOOKUP($G6,Temp!$A:$C,V$1,FALSE)</f>
        <v>#VALUE!</v>
      </c>
      <c r="W6" s="22" t="e">
        <f>VLOOKUP($G6,Temp!$A:$C,W$1,FALSE)</f>
        <v>#VALUE!</v>
      </c>
      <c r="X6" s="22" t="e">
        <f>VLOOKUP($G6,Temp!$A:$C,X$1,FALSE)</f>
        <v>#VALUE!</v>
      </c>
      <c r="Y6" s="22">
        <f>VLOOKUP($G6,Temp!$A:$C,Y$1,FALSE)</f>
        <v>64100000</v>
      </c>
      <c r="Z6" s="22">
        <f>VLOOKUP($G6,Temp!$A:$C,Z$1,FALSE)</f>
        <v>3800000</v>
      </c>
      <c r="AA6" s="22" t="e">
        <f>VLOOKUP($A6,Searches!$A:$H,AA$1,FALSE)</f>
        <v>#N/A</v>
      </c>
      <c r="AB6" s="22" t="e">
        <f>VLOOKUP($A6,Searches!$A:$H,AB$1,FALSE)</f>
        <v>#N/A</v>
      </c>
      <c r="AC6" s="22" t="e">
        <f>VLOOKUP($A6,Searches!$A:$H,AC$1,FALSE)</f>
        <v>#N/A</v>
      </c>
      <c r="AD6" s="22" t="e">
        <f>VLOOKUP($A6,Searches!$A:$H,AD$1,FALSE)</f>
        <v>#N/A</v>
      </c>
      <c r="AE6" s="22" t="e">
        <f>VLOOKUP($A6,Searches!$A:$H,AE$1,FALSE)</f>
        <v>#N/A</v>
      </c>
      <c r="AF6" s="22" t="e">
        <f>VLOOKUP($A6,Searches!$A:$H,AF$1,FALSE)</f>
        <v>#N/A</v>
      </c>
      <c r="AG6" s="22" t="e">
        <f>VLOOKUP($A6,Searches!$A:$H,AG$1,FALSE)</f>
        <v>#N/A</v>
      </c>
      <c r="AH6" s="22" t="e">
        <f>VLOOKUP($G6,Temp!$D:$F,AH$1,FALSE)</f>
        <v>#N/A</v>
      </c>
      <c r="AI6" s="22" t="e">
        <f>VLOOKUP($G6,Temp!$D:$F,AI$1,FALSE)</f>
        <v>#N/A</v>
      </c>
      <c r="AJ6" s="22" t="e">
        <f>VLOOKUP($G6,Temp!$D:$F,AJ$1,FALSE)</f>
        <v>#N/A</v>
      </c>
    </row>
    <row r="7" spans="1:36" ht="16" x14ac:dyDescent="0.2">
      <c r="A7" s="8" t="str">
        <f t="shared" si="0"/>
        <v>Anthony Kennada Gainsight</v>
      </c>
      <c r="B7" s="8" t="s">
        <v>101</v>
      </c>
      <c r="C7" s="8" t="s">
        <v>102</v>
      </c>
      <c r="D7" s="8" t="s">
        <v>42</v>
      </c>
      <c r="E7" s="8" t="s">
        <v>103</v>
      </c>
      <c r="F7" s="8" t="s">
        <v>104</v>
      </c>
      <c r="G7" s="12" t="s">
        <v>105</v>
      </c>
      <c r="H7" s="22" t="str">
        <f>VLOOKUP($G7,Temp!$A:$C,H$1,FALSE)</f>
        <v>gainsight.com</v>
      </c>
      <c r="I7" s="22" t="e">
        <f>VLOOKUP($G7,Temp!$A:$C,I$1,FALSE)</f>
        <v>#VALUE!</v>
      </c>
      <c r="J7" s="22" t="e">
        <f>VLOOKUP($G7,Temp!$A:$C,J$1,FALSE)</f>
        <v>#VALUE!</v>
      </c>
      <c r="K7" s="22" t="e">
        <f>VLOOKUP($G7,Temp!$A:$C,K$1,FALSE)</f>
        <v>#VALUE!</v>
      </c>
      <c r="L7" s="22" t="e">
        <f>VLOOKUP($G7,Temp!$A:$C,L$1,FALSE)</f>
        <v>#VALUE!</v>
      </c>
      <c r="M7" s="22" t="e">
        <f>VLOOKUP($G7,Temp!$A:$C,M$1,FALSE)</f>
        <v>#VALUE!</v>
      </c>
      <c r="N7" s="22" t="e">
        <f>VLOOKUP($G7,Temp!$A:$C,N$1,FALSE)</f>
        <v>#VALUE!</v>
      </c>
      <c r="O7" s="22" t="e">
        <f>VLOOKUP($G7,Temp!$A:$C,O$1,FALSE)</f>
        <v>#VALUE!</v>
      </c>
      <c r="P7" s="22" t="e">
        <f>VLOOKUP($G7,Temp!$A:$C,P$1,FALSE)</f>
        <v>#VALUE!</v>
      </c>
      <c r="Q7" s="22" t="e">
        <f>VLOOKUP($G7,Temp!$A:$C,Q$1,FALSE)</f>
        <v>#VALUE!</v>
      </c>
      <c r="R7" s="22" t="e">
        <f>VLOOKUP($G7,Temp!$A:$C,R$1,FALSE)</f>
        <v>#VALUE!</v>
      </c>
      <c r="S7" s="22" t="e">
        <f>VLOOKUP($G7,Temp!$A:$C,S$1,FALSE)</f>
        <v>#VALUE!</v>
      </c>
      <c r="T7" s="22" t="e">
        <f>VLOOKUP($G7,Temp!$A:$C,T$1,FALSE)</f>
        <v>#VALUE!</v>
      </c>
      <c r="U7" s="22" t="e">
        <f>VLOOKUP($G7,Temp!$A:$C,U$1,FALSE)</f>
        <v>#VALUE!</v>
      </c>
      <c r="V7" s="22" t="e">
        <f>VLOOKUP($G7,Temp!$A:$C,V$1,FALSE)</f>
        <v>#VALUE!</v>
      </c>
      <c r="W7" s="22" t="e">
        <f>VLOOKUP($G7,Temp!$A:$C,W$1,FALSE)</f>
        <v>#VALUE!</v>
      </c>
      <c r="X7" s="22" t="e">
        <f>VLOOKUP($G7,Temp!$A:$C,X$1,FALSE)</f>
        <v>#VALUE!</v>
      </c>
      <c r="Y7" s="22">
        <f>VLOOKUP($G7,Temp!$A:$C,Y$1,FALSE)</f>
        <v>25000</v>
      </c>
      <c r="Z7" s="22">
        <f>VLOOKUP($G7,Temp!$A:$C,Z$1,FALSE)</f>
        <v>1800</v>
      </c>
      <c r="AA7" s="22" t="str">
        <f>VLOOKUP($A7,Searches!$A:$H,AA$1,FALSE)</f>
        <v>Anthony Kennada</v>
      </c>
      <c r="AB7" s="22" t="str">
        <f>VLOOKUP($A7,Searches!$A:$H,AB$1,FALSE)</f>
        <v>Gainsight</v>
      </c>
      <c r="AC7" s="22" t="str">
        <f>VLOOKUP($A7,Searches!$A:$H,AC$1,FALSE)</f>
        <v>Chief Marketing Officer</v>
      </c>
      <c r="AD7" s="22" t="str">
        <f>VLOOKUP($A7,Searches!$A:$H,AD$1,FALSE)</f>
        <v>2nd</v>
      </c>
      <c r="AE7" s="22" t="str">
        <f>VLOOKUP($A7,Searches!$A:$H,AE$1,FALSE)</f>
        <v/>
      </c>
      <c r="AF7" s="22" t="str">
        <f>VLOOKUP($A7,Searches!$A:$H,AF$1,FALSE)</f>
        <v>San Francisco Bay Area</v>
      </c>
      <c r="AG7" s="22" t="str">
        <f>VLOOKUP($A7,Searches!$A:$H,AG$1,FALSE)</f>
        <v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v>
      </c>
      <c r="AH7" s="22" t="str">
        <f>VLOOKUP($G7,Temp!$D:$F,AH$1,FALSE)</f>
        <v>gainsight.com</v>
      </c>
      <c r="AI7" s="22" t="str">
        <f>VLOOKUP($G7,Temp!$D:$F,AI$1,FALSE)</f>
        <v>Marketo</v>
      </c>
      <c r="AJ7" s="22" t="str">
        <f>VLOOKUP($G7,Temp!$D:$F,AJ$1,FALSE)</f>
        <v>WordPress</v>
      </c>
    </row>
    <row r="8" spans="1:36" ht="16" x14ac:dyDescent="0.2">
      <c r="A8" s="8" t="str">
        <f t="shared" si="0"/>
        <v>Mike Grandinetti Reduxio Systems</v>
      </c>
      <c r="B8" s="8" t="s">
        <v>112</v>
      </c>
      <c r="C8" s="8" t="s">
        <v>113</v>
      </c>
      <c r="D8" s="8" t="s">
        <v>114</v>
      </c>
      <c r="E8" s="8" t="s">
        <v>115</v>
      </c>
      <c r="F8" s="8" t="s">
        <v>116</v>
      </c>
      <c r="G8" s="12" t="s">
        <v>117</v>
      </c>
      <c r="H8" s="22" t="str">
        <f>VLOOKUP($G8,Temp!$A:$C,H$1,FALSE)</f>
        <v>reduxio.com</v>
      </c>
      <c r="I8" s="22" t="e">
        <f>VLOOKUP($G8,Temp!$A:$C,I$1,FALSE)</f>
        <v>#VALUE!</v>
      </c>
      <c r="J8" s="22" t="e">
        <f>VLOOKUP($G8,Temp!$A:$C,J$1,FALSE)</f>
        <v>#VALUE!</v>
      </c>
      <c r="K8" s="22" t="e">
        <f>VLOOKUP($G8,Temp!$A:$C,K$1,FALSE)</f>
        <v>#VALUE!</v>
      </c>
      <c r="L8" s="22" t="e">
        <f>VLOOKUP($G8,Temp!$A:$C,L$1,FALSE)</f>
        <v>#VALUE!</v>
      </c>
      <c r="M8" s="22" t="e">
        <f>VLOOKUP($G8,Temp!$A:$C,M$1,FALSE)</f>
        <v>#VALUE!</v>
      </c>
      <c r="N8" s="22" t="e">
        <f>VLOOKUP($G8,Temp!$A:$C,N$1,FALSE)</f>
        <v>#VALUE!</v>
      </c>
      <c r="O8" s="22" t="e">
        <f>VLOOKUP($G8,Temp!$A:$C,O$1,FALSE)</f>
        <v>#VALUE!</v>
      </c>
      <c r="P8" s="22" t="e">
        <f>VLOOKUP($G8,Temp!$A:$C,P$1,FALSE)</f>
        <v>#VALUE!</v>
      </c>
      <c r="Q8" s="22" t="e">
        <f>VLOOKUP($G8,Temp!$A:$C,Q$1,FALSE)</f>
        <v>#VALUE!</v>
      </c>
      <c r="R8" s="22" t="e">
        <f>VLOOKUP($G8,Temp!$A:$C,R$1,FALSE)</f>
        <v>#VALUE!</v>
      </c>
      <c r="S8" s="22" t="e">
        <f>VLOOKUP($G8,Temp!$A:$C,S$1,FALSE)</f>
        <v>#VALUE!</v>
      </c>
      <c r="T8" s="22" t="e">
        <f>VLOOKUP($G8,Temp!$A:$C,T$1,FALSE)</f>
        <v>#VALUE!</v>
      </c>
      <c r="U8" s="22" t="e">
        <f>VLOOKUP($G8,Temp!$A:$C,U$1,FALSE)</f>
        <v>#VALUE!</v>
      </c>
      <c r="V8" s="22" t="e">
        <f>VLOOKUP($G8,Temp!$A:$C,V$1,FALSE)</f>
        <v>#VALUE!</v>
      </c>
      <c r="W8" s="22" t="e">
        <f>VLOOKUP($G8,Temp!$A:$C,W$1,FALSE)</f>
        <v>#VALUE!</v>
      </c>
      <c r="X8" s="22" t="e">
        <f>VLOOKUP($G8,Temp!$A:$C,X$1,FALSE)</f>
        <v>#VALUE!</v>
      </c>
      <c r="Y8" s="22">
        <f>VLOOKUP($G8,Temp!$A:$C,Y$1,FALSE)</f>
        <v>239</v>
      </c>
      <c r="Z8" s="22">
        <f>VLOOKUP($G8,Temp!$A:$C,Z$1,FALSE)</f>
        <v>12300</v>
      </c>
      <c r="AA8" s="22" t="str">
        <f>VLOOKUP($A8,Searches!$A:$H,AA$1,FALSE)</f>
        <v>Mike Grandinetti</v>
      </c>
      <c r="AB8" s="22" t="str">
        <f>VLOOKUP($A8,Searches!$A:$H,AB$1,FALSE)</f>
        <v>Reduxio Systems</v>
      </c>
      <c r="AC8" s="22" t="str">
        <f>VLOOKUP($A8,Searches!$A:$H,AC$1,FALSE)</f>
        <v>Chief Marketing and Corporate Strategy Officer</v>
      </c>
      <c r="AD8" s="22" t="str">
        <f>VLOOKUP($A8,Searches!$A:$H,AD$1,FALSE)</f>
        <v>2nd</v>
      </c>
      <c r="AE8" s="22" t="str">
        <f>VLOOKUP($A8,Searches!$A:$H,AE$1,FALSE)</f>
        <v>Open link</v>
      </c>
      <c r="AF8" s="22" t="str">
        <f>VLOOKUP($A8,Searches!$A:$H,AF$1,FALSE)</f>
        <v>Greater Boston Area</v>
      </c>
      <c r="AG8" s="22" t="str">
        <f>VLOOKUP($A8,Searches!$A:$H,AG$1,FALSE)</f>
        <v>https://www.linkedin.com/sales/profile/51642,-PE5,NAME_SEARCH?moduleKey=peopleSearchResults&amp;pageKey=sales-search3-people&amp;contextId=60BC92C971D70515801E49D6842B0000&amp;requestId=bd3eec74-1b19-4513-810b-b1fea027bb3c&amp;action=CLICK&amp;target=urn%3Ali%3AsalesLead%3A(-1%2C51642)&amp;pageNumber=0&amp;targetEl=profilelink&amp;position=2&amp;trk=lss-serp-result-lead_photo</v>
      </c>
      <c r="AH8" s="22" t="str">
        <f>VLOOKUP($G8,Temp!$D:$F,AH$1,FALSE)</f>
        <v>reduxio.com</v>
      </c>
      <c r="AI8" s="22">
        <f>VLOOKUP($G8,Temp!$D:$F,AI$1,FALSE)</f>
        <v>0</v>
      </c>
      <c r="AJ8" s="22" t="str">
        <f>VLOOKUP($G8,Temp!$D:$F,AJ$1,FALSE)</f>
        <v>WordPress</v>
      </c>
    </row>
    <row r="9" spans="1:36" ht="16" x14ac:dyDescent="0.2">
      <c r="A9" s="8" t="str">
        <f t="shared" si="0"/>
        <v>Anurag Harsh IPsoft</v>
      </c>
      <c r="B9" s="8" t="s">
        <v>125</v>
      </c>
      <c r="C9" s="8" t="s">
        <v>126</v>
      </c>
      <c r="D9" s="8" t="s">
        <v>127</v>
      </c>
      <c r="E9" s="8" t="s">
        <v>128</v>
      </c>
      <c r="F9" s="8" t="s">
        <v>129</v>
      </c>
      <c r="G9" s="12" t="s">
        <v>130</v>
      </c>
      <c r="H9" s="22" t="str">
        <f>VLOOKUP($G9,Temp!$A:$C,H$1,FALSE)</f>
        <v>ipsoft.com</v>
      </c>
      <c r="I9" s="22" t="e">
        <f>VLOOKUP($G9,Temp!$A:$C,I$1,FALSE)</f>
        <v>#VALUE!</v>
      </c>
      <c r="J9" s="22" t="e">
        <f>VLOOKUP($G9,Temp!$A:$C,J$1,FALSE)</f>
        <v>#VALUE!</v>
      </c>
      <c r="K9" s="22" t="e">
        <f>VLOOKUP($G9,Temp!$A:$C,K$1,FALSE)</f>
        <v>#VALUE!</v>
      </c>
      <c r="L9" s="22" t="e">
        <f>VLOOKUP($G9,Temp!$A:$C,L$1,FALSE)</f>
        <v>#VALUE!</v>
      </c>
      <c r="M9" s="22" t="e">
        <f>VLOOKUP($G9,Temp!$A:$C,M$1,FALSE)</f>
        <v>#VALUE!</v>
      </c>
      <c r="N9" s="22" t="e">
        <f>VLOOKUP($G9,Temp!$A:$C,N$1,FALSE)</f>
        <v>#VALUE!</v>
      </c>
      <c r="O9" s="22" t="e">
        <f>VLOOKUP($G9,Temp!$A:$C,O$1,FALSE)</f>
        <v>#VALUE!</v>
      </c>
      <c r="P9" s="22" t="e">
        <f>VLOOKUP($G9,Temp!$A:$C,P$1,FALSE)</f>
        <v>#VALUE!</v>
      </c>
      <c r="Q9" s="22" t="e">
        <f>VLOOKUP($G9,Temp!$A:$C,Q$1,FALSE)</f>
        <v>#VALUE!</v>
      </c>
      <c r="R9" s="22" t="e">
        <f>VLOOKUP($G9,Temp!$A:$C,R$1,FALSE)</f>
        <v>#VALUE!</v>
      </c>
      <c r="S9" s="22" t="e">
        <f>VLOOKUP($G9,Temp!$A:$C,S$1,FALSE)</f>
        <v>#VALUE!</v>
      </c>
      <c r="T9" s="22" t="e">
        <f>VLOOKUP($G9,Temp!$A:$C,T$1,FALSE)</f>
        <v>#VALUE!</v>
      </c>
      <c r="U9" s="22" t="e">
        <f>VLOOKUP($G9,Temp!$A:$C,U$1,FALSE)</f>
        <v>#VALUE!</v>
      </c>
      <c r="V9" s="22" t="e">
        <f>VLOOKUP($G9,Temp!$A:$C,V$1,FALSE)</f>
        <v>#VALUE!</v>
      </c>
      <c r="W9" s="22" t="e">
        <f>VLOOKUP($G9,Temp!$A:$C,W$1,FALSE)</f>
        <v>#VALUE!</v>
      </c>
      <c r="X9" s="22" t="e">
        <f>VLOOKUP($G9,Temp!$A:$C,X$1,FALSE)</f>
        <v>#VALUE!</v>
      </c>
      <c r="Y9" s="22">
        <f>VLOOKUP($G9,Temp!$A:$C,Y$1,FALSE)</f>
        <v>2700</v>
      </c>
      <c r="Z9" s="22">
        <f>VLOOKUP($G9,Temp!$A:$C,Z$1,FALSE)</f>
        <v>0</v>
      </c>
      <c r="AA9" s="22" t="e">
        <f>VLOOKUP($A9,Searches!$A:$H,AA$1,FALSE)</f>
        <v>#N/A</v>
      </c>
      <c r="AB9" s="22" t="e">
        <f>VLOOKUP($A9,Searches!$A:$H,AB$1,FALSE)</f>
        <v>#N/A</v>
      </c>
      <c r="AC9" s="22" t="e">
        <f>VLOOKUP($A9,Searches!$A:$H,AC$1,FALSE)</f>
        <v>#N/A</v>
      </c>
      <c r="AD9" s="22" t="e">
        <f>VLOOKUP($A9,Searches!$A:$H,AD$1,FALSE)</f>
        <v>#N/A</v>
      </c>
      <c r="AE9" s="22" t="e">
        <f>VLOOKUP($A9,Searches!$A:$H,AE$1,FALSE)</f>
        <v>#N/A</v>
      </c>
      <c r="AF9" s="22" t="e">
        <f>VLOOKUP($A9,Searches!$A:$H,AF$1,FALSE)</f>
        <v>#N/A</v>
      </c>
      <c r="AG9" s="22" t="e">
        <f>VLOOKUP($A9,Searches!$A:$H,AG$1,FALSE)</f>
        <v>#N/A</v>
      </c>
      <c r="AH9" s="22" t="e">
        <f>VLOOKUP($G9,Temp!$D:$F,AH$1,FALSE)</f>
        <v>#N/A</v>
      </c>
      <c r="AI9" s="22" t="e">
        <f>VLOOKUP($G9,Temp!$D:$F,AI$1,FALSE)</f>
        <v>#N/A</v>
      </c>
      <c r="AJ9" s="22" t="e">
        <f>VLOOKUP($G9,Temp!$D:$F,AJ$1,FALSE)</f>
        <v>#N/A</v>
      </c>
    </row>
    <row r="10" spans="1:36" ht="16" x14ac:dyDescent="0.2">
      <c r="A10" s="8" t="str">
        <f t="shared" si="0"/>
        <v>Gary Sevounts Aryaka Networks</v>
      </c>
      <c r="B10" s="8" t="s">
        <v>141</v>
      </c>
      <c r="C10" s="8" t="s">
        <v>142</v>
      </c>
      <c r="D10" s="8" t="s">
        <v>32</v>
      </c>
      <c r="E10" s="8" t="s">
        <v>143</v>
      </c>
      <c r="F10" s="8" t="s">
        <v>144</v>
      </c>
      <c r="G10" s="12" t="s">
        <v>146</v>
      </c>
      <c r="H10" s="22" t="str">
        <f>VLOOKUP($G10,Temp!$A:$C,H$1,FALSE)</f>
        <v>aryaka.com</v>
      </c>
      <c r="I10" s="22" t="e">
        <f>VLOOKUP($G10,Temp!$A:$C,I$1,FALSE)</f>
        <v>#VALUE!</v>
      </c>
      <c r="J10" s="22" t="e">
        <f>VLOOKUP($G10,Temp!$A:$C,J$1,FALSE)</f>
        <v>#VALUE!</v>
      </c>
      <c r="K10" s="22" t="e">
        <f>VLOOKUP($G10,Temp!$A:$C,K$1,FALSE)</f>
        <v>#VALUE!</v>
      </c>
      <c r="L10" s="22" t="e">
        <f>VLOOKUP($G10,Temp!$A:$C,L$1,FALSE)</f>
        <v>#VALUE!</v>
      </c>
      <c r="M10" s="22" t="e">
        <f>VLOOKUP($G10,Temp!$A:$C,M$1,FALSE)</f>
        <v>#VALUE!</v>
      </c>
      <c r="N10" s="22" t="e">
        <f>VLOOKUP($G10,Temp!$A:$C,N$1,FALSE)</f>
        <v>#VALUE!</v>
      </c>
      <c r="O10" s="22" t="e">
        <f>VLOOKUP($G10,Temp!$A:$C,O$1,FALSE)</f>
        <v>#VALUE!</v>
      </c>
      <c r="P10" s="22" t="e">
        <f>VLOOKUP($G10,Temp!$A:$C,P$1,FALSE)</f>
        <v>#VALUE!</v>
      </c>
      <c r="Q10" s="22" t="e">
        <f>VLOOKUP($G10,Temp!$A:$C,Q$1,FALSE)</f>
        <v>#VALUE!</v>
      </c>
      <c r="R10" s="22" t="e">
        <f>VLOOKUP($G10,Temp!$A:$C,R$1,FALSE)</f>
        <v>#VALUE!</v>
      </c>
      <c r="S10" s="22" t="e">
        <f>VLOOKUP($G10,Temp!$A:$C,S$1,FALSE)</f>
        <v>#VALUE!</v>
      </c>
      <c r="T10" s="22" t="e">
        <f>VLOOKUP($G10,Temp!$A:$C,T$1,FALSE)</f>
        <v>#VALUE!</v>
      </c>
      <c r="U10" s="22" t="e">
        <f>VLOOKUP($G10,Temp!$A:$C,U$1,FALSE)</f>
        <v>#VALUE!</v>
      </c>
      <c r="V10" s="22" t="e">
        <f>VLOOKUP($G10,Temp!$A:$C,V$1,FALSE)</f>
        <v>#VALUE!</v>
      </c>
      <c r="W10" s="22" t="e">
        <f>VLOOKUP($G10,Temp!$A:$C,W$1,FALSE)</f>
        <v>#VALUE!</v>
      </c>
      <c r="X10" s="22" t="e">
        <f>VLOOKUP($G10,Temp!$A:$C,X$1,FALSE)</f>
        <v>#VALUE!</v>
      </c>
      <c r="Y10" s="22">
        <f>VLOOKUP($G10,Temp!$A:$C,Y$1,FALSE)</f>
        <v>3700</v>
      </c>
      <c r="Z10" s="22">
        <f>VLOOKUP($G10,Temp!$A:$C,Z$1,FALSE)</f>
        <v>1800</v>
      </c>
      <c r="AA10" s="22" t="str">
        <f>VLOOKUP($A10,Searches!$A:$H,AA$1,FALSE)</f>
        <v>Gary Sevounts</v>
      </c>
      <c r="AB10" s="22" t="str">
        <f>VLOOKUP($A10,Searches!$A:$H,AB$1,FALSE)</f>
        <v>Aryaka Networks</v>
      </c>
      <c r="AC10" s="22" t="str">
        <f>VLOOKUP($A10,Searches!$A:$H,AC$1,FALSE)</f>
        <v>Chief Marketing Officer (CMO)</v>
      </c>
      <c r="AD10" s="22" t="str">
        <f>VLOOKUP($A10,Searches!$A:$H,AD$1,FALSE)</f>
        <v>2nd</v>
      </c>
      <c r="AE10" s="22" t="str">
        <f>VLOOKUP($A10,Searches!$A:$H,AE$1,FALSE)</f>
        <v>Open link</v>
      </c>
      <c r="AF10" s="22" t="str">
        <f>VLOOKUP($A10,Searches!$A:$H,AF$1,FALSE)</f>
        <v>San Francisco Bay Area</v>
      </c>
      <c r="AG10" s="22" t="str">
        <f>VLOOKUP($A10,Searches!$A:$H,AG$1,FALSE)</f>
        <v>https://www.linkedin.com/sales/profile/65418,KrHN,NAME_SEARCH?moduleKey=peopleSearchResults&amp;pageKey=sales-search3-people&amp;contextId=60BC92C971D70515801E49D6842B0000&amp;requestId=bd3eec74-1b19-4513-810b-b1fea027bb3c&amp;action=CLICK&amp;target=urn%3Ali%3AsalesLead%3A(-1%2C65418)&amp;pageNumber=0&amp;targetEl=profilelink&amp;position=18&amp;trk=lss-serp-result-lead_photo</v>
      </c>
      <c r="AH10" s="22" t="str">
        <f>VLOOKUP($G10,Temp!$D:$F,AH$1,FALSE)</f>
        <v>aryaka.com</v>
      </c>
      <c r="AI10" s="22" t="str">
        <f>VLOOKUP($G10,Temp!$D:$F,AI$1,FALSE)</f>
        <v>Marketo</v>
      </c>
      <c r="AJ10" s="22" t="str">
        <f>VLOOKUP($G10,Temp!$D:$F,AJ$1,FALSE)</f>
        <v>WordPress</v>
      </c>
    </row>
    <row r="11" spans="1:36" ht="16" x14ac:dyDescent="0.2">
      <c r="A11" s="8" t="str">
        <f t="shared" si="0"/>
        <v>Sarah Ellis Marketo</v>
      </c>
      <c r="B11" s="8" t="s">
        <v>158</v>
      </c>
      <c r="C11" s="8" t="s">
        <v>159</v>
      </c>
      <c r="D11" s="8" t="s">
        <v>42</v>
      </c>
      <c r="E11" s="8" t="s">
        <v>160</v>
      </c>
      <c r="F11" s="8" t="s">
        <v>161</v>
      </c>
      <c r="G11" s="12" t="s">
        <v>162</v>
      </c>
      <c r="H11" s="22" t="str">
        <f>VLOOKUP($G11,Temp!$A:$C,H$1,FALSE)</f>
        <v>marketo.com</v>
      </c>
      <c r="I11" s="22" t="e">
        <f>VLOOKUP($G11,Temp!$A:$C,I$1,FALSE)</f>
        <v>#VALUE!</v>
      </c>
      <c r="J11" s="22" t="e">
        <f>VLOOKUP($G11,Temp!$A:$C,J$1,FALSE)</f>
        <v>#VALUE!</v>
      </c>
      <c r="K11" s="22" t="e">
        <f>VLOOKUP($G11,Temp!$A:$C,K$1,FALSE)</f>
        <v>#VALUE!</v>
      </c>
      <c r="L11" s="22" t="e">
        <f>VLOOKUP($G11,Temp!$A:$C,L$1,FALSE)</f>
        <v>#VALUE!</v>
      </c>
      <c r="M11" s="22" t="e">
        <f>VLOOKUP($G11,Temp!$A:$C,M$1,FALSE)</f>
        <v>#VALUE!</v>
      </c>
      <c r="N11" s="22" t="e">
        <f>VLOOKUP($G11,Temp!$A:$C,N$1,FALSE)</f>
        <v>#VALUE!</v>
      </c>
      <c r="O11" s="22" t="e">
        <f>VLOOKUP($G11,Temp!$A:$C,O$1,FALSE)</f>
        <v>#VALUE!</v>
      </c>
      <c r="P11" s="22" t="e">
        <f>VLOOKUP($G11,Temp!$A:$C,P$1,FALSE)</f>
        <v>#VALUE!</v>
      </c>
      <c r="Q11" s="22" t="e">
        <f>VLOOKUP($G11,Temp!$A:$C,Q$1,FALSE)</f>
        <v>#VALUE!</v>
      </c>
      <c r="R11" s="22" t="e">
        <f>VLOOKUP($G11,Temp!$A:$C,R$1,FALSE)</f>
        <v>#VALUE!</v>
      </c>
      <c r="S11" s="22" t="e">
        <f>VLOOKUP($G11,Temp!$A:$C,S$1,FALSE)</f>
        <v>#VALUE!</v>
      </c>
      <c r="T11" s="22" t="e">
        <f>VLOOKUP($G11,Temp!$A:$C,T$1,FALSE)</f>
        <v>#VALUE!</v>
      </c>
      <c r="U11" s="22" t="e">
        <f>VLOOKUP($G11,Temp!$A:$C,U$1,FALSE)</f>
        <v>#VALUE!</v>
      </c>
      <c r="V11" s="22" t="e">
        <f>VLOOKUP($G11,Temp!$A:$C,V$1,FALSE)</f>
        <v>#VALUE!</v>
      </c>
      <c r="W11" s="22" t="e">
        <f>VLOOKUP($G11,Temp!$A:$C,W$1,FALSE)</f>
        <v>#VALUE!</v>
      </c>
      <c r="X11" s="22" t="e">
        <f>VLOOKUP($G11,Temp!$A:$C,X$1,FALSE)</f>
        <v>#VALUE!</v>
      </c>
      <c r="Y11" s="22">
        <f>VLOOKUP($G11,Temp!$A:$C,Y$1,FALSE)</f>
        <v>691000</v>
      </c>
      <c r="Z11" s="22">
        <f>VLOOKUP($G11,Temp!$A:$C,Z$1,FALSE)</f>
        <v>39900</v>
      </c>
      <c r="AA11" s="22" t="e">
        <f>VLOOKUP($A11,Searches!$A:$H,AA$1,FALSE)</f>
        <v>#N/A</v>
      </c>
      <c r="AB11" s="22" t="e">
        <f>VLOOKUP($A11,Searches!$A:$H,AB$1,FALSE)</f>
        <v>#N/A</v>
      </c>
      <c r="AC11" s="22" t="e">
        <f>VLOOKUP($A11,Searches!$A:$H,AC$1,FALSE)</f>
        <v>#N/A</v>
      </c>
      <c r="AD11" s="22" t="e">
        <f>VLOOKUP($A11,Searches!$A:$H,AD$1,FALSE)</f>
        <v>#N/A</v>
      </c>
      <c r="AE11" s="22" t="e">
        <f>VLOOKUP($A11,Searches!$A:$H,AE$1,FALSE)</f>
        <v>#N/A</v>
      </c>
      <c r="AF11" s="22" t="e">
        <f>VLOOKUP($A11,Searches!$A:$H,AF$1,FALSE)</f>
        <v>#N/A</v>
      </c>
      <c r="AG11" s="22" t="e">
        <f>VLOOKUP($A11,Searches!$A:$H,AG$1,FALSE)</f>
        <v>#N/A</v>
      </c>
      <c r="AH11" s="22" t="str">
        <f>VLOOKUP($G11,Temp!$D:$F,AH$1,FALSE)</f>
        <v>marketo.com</v>
      </c>
      <c r="AI11" s="22" t="str">
        <f>VLOOKUP($G11,Temp!$D:$F,AI$1,FALSE)</f>
        <v>Marketo</v>
      </c>
      <c r="AJ11" s="22" t="str">
        <f>VLOOKUP($G11,Temp!$D:$F,AJ$1,FALSE)</f>
        <v>WordPress</v>
      </c>
    </row>
    <row r="12" spans="1:36" ht="16" x14ac:dyDescent="0.2">
      <c r="A12" s="8" t="str">
        <f t="shared" si="0"/>
        <v>Matthew Trifiro Vapor IO</v>
      </c>
      <c r="B12" s="8" t="s">
        <v>167</v>
      </c>
      <c r="C12" s="8" t="s">
        <v>168</v>
      </c>
      <c r="D12" s="8" t="s">
        <v>42</v>
      </c>
      <c r="E12" s="8" t="s">
        <v>169</v>
      </c>
      <c r="F12" s="8" t="s">
        <v>170</v>
      </c>
      <c r="G12" s="12" t="s">
        <v>171</v>
      </c>
      <c r="H12" s="22" t="str">
        <f>VLOOKUP($G12,Temp!$A:$C,H$1,FALSE)</f>
        <v>vapor.io</v>
      </c>
      <c r="I12" s="22" t="e">
        <f>VLOOKUP($G12,Temp!$A:$C,I$1,FALSE)</f>
        <v>#VALUE!</v>
      </c>
      <c r="J12" s="22" t="e">
        <f>VLOOKUP($G12,Temp!$A:$C,J$1,FALSE)</f>
        <v>#VALUE!</v>
      </c>
      <c r="K12" s="22" t="e">
        <f>VLOOKUP($G12,Temp!$A:$C,K$1,FALSE)</f>
        <v>#VALUE!</v>
      </c>
      <c r="L12" s="22" t="e">
        <f>VLOOKUP($G12,Temp!$A:$C,L$1,FALSE)</f>
        <v>#VALUE!</v>
      </c>
      <c r="M12" s="22" t="e">
        <f>VLOOKUP($G12,Temp!$A:$C,M$1,FALSE)</f>
        <v>#VALUE!</v>
      </c>
      <c r="N12" s="22" t="e">
        <f>VLOOKUP($G12,Temp!$A:$C,N$1,FALSE)</f>
        <v>#VALUE!</v>
      </c>
      <c r="O12" s="22" t="e">
        <f>VLOOKUP($G12,Temp!$A:$C,O$1,FALSE)</f>
        <v>#VALUE!</v>
      </c>
      <c r="P12" s="22" t="e">
        <f>VLOOKUP($G12,Temp!$A:$C,P$1,FALSE)</f>
        <v>#VALUE!</v>
      </c>
      <c r="Q12" s="22" t="e">
        <f>VLOOKUP($G12,Temp!$A:$C,Q$1,FALSE)</f>
        <v>#VALUE!</v>
      </c>
      <c r="R12" s="22" t="e">
        <f>VLOOKUP($G12,Temp!$A:$C,R$1,FALSE)</f>
        <v>#VALUE!</v>
      </c>
      <c r="S12" s="22" t="e">
        <f>VLOOKUP($G12,Temp!$A:$C,S$1,FALSE)</f>
        <v>#VALUE!</v>
      </c>
      <c r="T12" s="22" t="e">
        <f>VLOOKUP($G12,Temp!$A:$C,T$1,FALSE)</f>
        <v>#VALUE!</v>
      </c>
      <c r="U12" s="22" t="e">
        <f>VLOOKUP($G12,Temp!$A:$C,U$1,FALSE)</f>
        <v>#VALUE!</v>
      </c>
      <c r="V12" s="22" t="e">
        <f>VLOOKUP($G12,Temp!$A:$C,V$1,FALSE)</f>
        <v>#VALUE!</v>
      </c>
      <c r="W12" s="22" t="e">
        <f>VLOOKUP($G12,Temp!$A:$C,W$1,FALSE)</f>
        <v>#VALUE!</v>
      </c>
      <c r="X12" s="22" t="e">
        <f>VLOOKUP($G12,Temp!$A:$C,X$1,FALSE)</f>
        <v>#VALUE!</v>
      </c>
      <c r="Y12" s="22">
        <f>VLOOKUP($G12,Temp!$A:$C,Y$1,FALSE)</f>
        <v>323</v>
      </c>
      <c r="Z12" s="22">
        <f>VLOOKUP($G12,Temp!$A:$C,Z$1,FALSE)</f>
        <v>0</v>
      </c>
      <c r="AA12" s="22" t="str">
        <f>VLOOKUP($A12,Searches!$A:$H,AA$1,FALSE)</f>
        <v>Matthew Trifiro</v>
      </c>
      <c r="AB12" s="22" t="str">
        <f>VLOOKUP($A12,Searches!$A:$H,AB$1,FALSE)</f>
        <v>Vapor IO</v>
      </c>
      <c r="AC12" s="22" t="str">
        <f>VLOOKUP($A12,Searches!$A:$H,AC$1,FALSE)</f>
        <v>Chief Marketing Officer</v>
      </c>
      <c r="AD12" s="22" t="str">
        <f>VLOOKUP($A12,Searches!$A:$H,AD$1,FALSE)</f>
        <v>2nd</v>
      </c>
      <c r="AE12" s="22" t="str">
        <f>VLOOKUP($A12,Searches!$A:$H,AE$1,FALSE)</f>
        <v/>
      </c>
      <c r="AF12" s="22" t="str">
        <f>VLOOKUP($A12,Searches!$A:$H,AF$1,FALSE)</f>
        <v>San Francisco Bay Area</v>
      </c>
      <c r="AG12" s="22" t="str">
        <f>VLOOKUP($A12,Searches!$A:$H,AG$1,FALSE)</f>
        <v>https://www.linkedin.com/sales/profile/38337,mAwy,NAME_SEARCH?moduleKey=peopleSearchResults&amp;pageKey=sales-search3-people&amp;contextId=60BC92C971D70515801E49D6842B0000&amp;requestId=bd3eec74-1b19-4513-810b-b1fea027bb3c&amp;action=CLICK&amp;target=urn%3Ali%3AsalesLead%3A(-1%2C38337)&amp;pageNumber=0&amp;targetEl=profilelink&amp;position=8&amp;trk=lss-serp-result-lead_photo</v>
      </c>
      <c r="AH12" s="22" t="str">
        <f>VLOOKUP($G12,Temp!$D:$F,AH$1,FALSE)</f>
        <v>vapor.io</v>
      </c>
      <c r="AI12" s="22">
        <f>VLOOKUP($G12,Temp!$D:$F,AI$1,FALSE)</f>
        <v>0</v>
      </c>
      <c r="AJ12" s="22" t="str">
        <f>VLOOKUP($G12,Temp!$D:$F,AJ$1,FALSE)</f>
        <v>WordPress</v>
      </c>
    </row>
    <row r="13" spans="1:36" ht="16" x14ac:dyDescent="0.2">
      <c r="A13" s="8" t="str">
        <f t="shared" si="0"/>
        <v>Matthew M. Druva</v>
      </c>
      <c r="B13" s="8" t="s">
        <v>167</v>
      </c>
      <c r="C13" s="8" t="s">
        <v>184</v>
      </c>
      <c r="D13" s="8" t="s">
        <v>42</v>
      </c>
      <c r="E13" s="8" t="s">
        <v>185</v>
      </c>
      <c r="F13" s="8" t="s">
        <v>186</v>
      </c>
      <c r="G13" s="12" t="s">
        <v>187</v>
      </c>
      <c r="H13" s="22" t="str">
        <f>VLOOKUP($G13,Temp!$A:$C,H$1,FALSE)</f>
        <v>druva.com</v>
      </c>
      <c r="I13" s="22" t="e">
        <f>VLOOKUP($G13,Temp!$A:$C,I$1,FALSE)</f>
        <v>#VALUE!</v>
      </c>
      <c r="J13" s="22" t="e">
        <f>VLOOKUP($G13,Temp!$A:$C,J$1,FALSE)</f>
        <v>#VALUE!</v>
      </c>
      <c r="K13" s="22" t="e">
        <f>VLOOKUP($G13,Temp!$A:$C,K$1,FALSE)</f>
        <v>#VALUE!</v>
      </c>
      <c r="L13" s="22" t="e">
        <f>VLOOKUP($G13,Temp!$A:$C,L$1,FALSE)</f>
        <v>#VALUE!</v>
      </c>
      <c r="M13" s="22" t="e">
        <f>VLOOKUP($G13,Temp!$A:$C,M$1,FALSE)</f>
        <v>#VALUE!</v>
      </c>
      <c r="N13" s="22" t="e">
        <f>VLOOKUP($G13,Temp!$A:$C,N$1,FALSE)</f>
        <v>#VALUE!</v>
      </c>
      <c r="O13" s="22" t="e">
        <f>VLOOKUP($G13,Temp!$A:$C,O$1,FALSE)</f>
        <v>#VALUE!</v>
      </c>
      <c r="P13" s="22" t="e">
        <f>VLOOKUP($G13,Temp!$A:$C,P$1,FALSE)</f>
        <v>#VALUE!</v>
      </c>
      <c r="Q13" s="22" t="e">
        <f>VLOOKUP($G13,Temp!$A:$C,Q$1,FALSE)</f>
        <v>#VALUE!</v>
      </c>
      <c r="R13" s="22" t="e">
        <f>VLOOKUP($G13,Temp!$A:$C,R$1,FALSE)</f>
        <v>#VALUE!</v>
      </c>
      <c r="S13" s="22" t="e">
        <f>VLOOKUP($G13,Temp!$A:$C,S$1,FALSE)</f>
        <v>#VALUE!</v>
      </c>
      <c r="T13" s="22" t="e">
        <f>VLOOKUP($G13,Temp!$A:$C,T$1,FALSE)</f>
        <v>#VALUE!</v>
      </c>
      <c r="U13" s="22" t="e">
        <f>VLOOKUP($G13,Temp!$A:$C,U$1,FALSE)</f>
        <v>#VALUE!</v>
      </c>
      <c r="V13" s="22" t="e">
        <f>VLOOKUP($G13,Temp!$A:$C,V$1,FALSE)</f>
        <v>#VALUE!</v>
      </c>
      <c r="W13" s="22" t="e">
        <f>VLOOKUP($G13,Temp!$A:$C,W$1,FALSE)</f>
        <v>#VALUE!</v>
      </c>
      <c r="X13" s="22" t="e">
        <f>VLOOKUP($G13,Temp!$A:$C,X$1,FALSE)</f>
        <v>#VALUE!</v>
      </c>
      <c r="Y13" s="22">
        <f>VLOOKUP($G13,Temp!$A:$C,Y$1,FALSE)</f>
        <v>63100</v>
      </c>
      <c r="Z13" s="22">
        <f>VLOOKUP($G13,Temp!$A:$C,Z$1,FALSE)</f>
        <v>14100</v>
      </c>
      <c r="AA13" s="22" t="str">
        <f>VLOOKUP($A13,Searches!$A:$H,AA$1,FALSE)</f>
        <v>Matthew M.</v>
      </c>
      <c r="AB13" s="22" t="str">
        <f>VLOOKUP($A13,Searches!$A:$H,AB$1,FALSE)</f>
        <v>Druva</v>
      </c>
      <c r="AC13" s="22" t="str">
        <f>VLOOKUP($A13,Searches!$A:$H,AC$1,FALSE)</f>
        <v>Chief Marketing Officer</v>
      </c>
      <c r="AD13" s="22" t="str">
        <f>VLOOKUP($A13,Searches!$A:$H,AD$1,FALSE)</f>
        <v>2nd</v>
      </c>
      <c r="AE13" s="22" t="str">
        <f>VLOOKUP($A13,Searches!$A:$H,AE$1,FALSE)</f>
        <v/>
      </c>
      <c r="AF13" s="22" t="str">
        <f>VLOOKUP($A13,Searches!$A:$H,AF$1,FALSE)</f>
        <v>San Francisco Bay Area</v>
      </c>
      <c r="AG13" s="22" t="str">
        <f>VLOOKUP($A13,Searches!$A:$H,AG$1,FALSE)</f>
        <v>https://www.linkedin.com/sales/profile/1883544,nYX7,NAME_SEARCH?moduleKey=peopleSearchResults&amp;pageKey=sales-search3-people&amp;contextId=60BC92C971D70515801E49D6842B0000&amp;requestId=bd3eec74-1b19-4513-810b-b1fea027bb3c&amp;action=CLICK&amp;target=urn%3Ali%3AsalesLead%3A(-1%2C1883544)&amp;pageNumber=0&amp;targetEl=profilelink&amp;position=11&amp;trk=lss-serp-result-lead_photo</v>
      </c>
      <c r="AH13" s="22" t="str">
        <f>VLOOKUP($G13,Temp!$D:$F,AH$1,FALSE)</f>
        <v>druva.com</v>
      </c>
      <c r="AI13" s="22" t="str">
        <f>VLOOKUP($G13,Temp!$D:$F,AI$1,FALSE)</f>
        <v>Marketo</v>
      </c>
      <c r="AJ13" s="22" t="str">
        <f>VLOOKUP($G13,Temp!$D:$F,AJ$1,FALSE)</f>
        <v>WordPress</v>
      </c>
    </row>
    <row r="14" spans="1:36" ht="16" x14ac:dyDescent="0.2">
      <c r="A14" s="8" t="str">
        <f t="shared" si="0"/>
        <v>Heather Zynczak Pluralsight</v>
      </c>
      <c r="B14" s="8" t="s">
        <v>202</v>
      </c>
      <c r="C14" s="8" t="s">
        <v>203</v>
      </c>
      <c r="D14" s="8" t="s">
        <v>42</v>
      </c>
      <c r="E14" s="8" t="s">
        <v>204</v>
      </c>
      <c r="F14" s="8" t="s">
        <v>205</v>
      </c>
      <c r="G14" s="12" t="s">
        <v>206</v>
      </c>
      <c r="H14" s="22" t="str">
        <f>VLOOKUP($G14,Temp!$A:$C,H$1,FALSE)</f>
        <v>pluralsight.com</v>
      </c>
      <c r="I14" s="22" t="e">
        <f>VLOOKUP($G14,Temp!$A:$C,I$1,FALSE)</f>
        <v>#VALUE!</v>
      </c>
      <c r="J14" s="22" t="e">
        <f>VLOOKUP($G14,Temp!$A:$C,J$1,FALSE)</f>
        <v>#VALUE!</v>
      </c>
      <c r="K14" s="22" t="e">
        <f>VLOOKUP($G14,Temp!$A:$C,K$1,FALSE)</f>
        <v>#VALUE!</v>
      </c>
      <c r="L14" s="22" t="e">
        <f>VLOOKUP($G14,Temp!$A:$C,L$1,FALSE)</f>
        <v>#VALUE!</v>
      </c>
      <c r="M14" s="22" t="e">
        <f>VLOOKUP($G14,Temp!$A:$C,M$1,FALSE)</f>
        <v>#VALUE!</v>
      </c>
      <c r="N14" s="22" t="e">
        <f>VLOOKUP($G14,Temp!$A:$C,N$1,FALSE)</f>
        <v>#VALUE!</v>
      </c>
      <c r="O14" s="22" t="e">
        <f>VLOOKUP($G14,Temp!$A:$C,O$1,FALSE)</f>
        <v>#VALUE!</v>
      </c>
      <c r="P14" s="22" t="e">
        <f>VLOOKUP($G14,Temp!$A:$C,P$1,FALSE)</f>
        <v>#VALUE!</v>
      </c>
      <c r="Q14" s="22" t="e">
        <f>VLOOKUP($G14,Temp!$A:$C,Q$1,FALSE)</f>
        <v>#VALUE!</v>
      </c>
      <c r="R14" s="22" t="e">
        <f>VLOOKUP($G14,Temp!$A:$C,R$1,FALSE)</f>
        <v>#VALUE!</v>
      </c>
      <c r="S14" s="22" t="e">
        <f>VLOOKUP($G14,Temp!$A:$C,S$1,FALSE)</f>
        <v>#VALUE!</v>
      </c>
      <c r="T14" s="22" t="e">
        <f>VLOOKUP($G14,Temp!$A:$C,T$1,FALSE)</f>
        <v>#VALUE!</v>
      </c>
      <c r="U14" s="22" t="e">
        <f>VLOOKUP($G14,Temp!$A:$C,U$1,FALSE)</f>
        <v>#VALUE!</v>
      </c>
      <c r="V14" s="22" t="e">
        <f>VLOOKUP($G14,Temp!$A:$C,V$1,FALSE)</f>
        <v>#VALUE!</v>
      </c>
      <c r="W14" s="22" t="e">
        <f>VLOOKUP($G14,Temp!$A:$C,W$1,FALSE)</f>
        <v>#VALUE!</v>
      </c>
      <c r="X14" s="22" t="e">
        <f>VLOOKUP($G14,Temp!$A:$C,X$1,FALSE)</f>
        <v>#VALUE!</v>
      </c>
      <c r="Y14" s="22">
        <f>VLOOKUP($G14,Temp!$A:$C,Y$1,FALSE)</f>
        <v>617000</v>
      </c>
      <c r="Z14" s="22">
        <f>VLOOKUP($G14,Temp!$A:$C,Z$1,FALSE)</f>
        <v>107000</v>
      </c>
      <c r="AA14" s="22" t="str">
        <f>VLOOKUP($A14,Searches!$A:$H,AA$1,FALSE)</f>
        <v>Heather Zynczak</v>
      </c>
      <c r="AB14" s="22" t="str">
        <f>VLOOKUP($A14,Searches!$A:$H,AB$1,FALSE)</f>
        <v>Pluralsight</v>
      </c>
      <c r="AC14" s="22" t="str">
        <f>VLOOKUP($A14,Searches!$A:$H,AC$1,FALSE)</f>
        <v>Chief Marketing Officer</v>
      </c>
      <c r="AD14" s="22" t="str">
        <f>VLOOKUP($A14,Searches!$A:$H,AD$1,FALSE)</f>
        <v>2nd</v>
      </c>
      <c r="AE14" s="22" t="str">
        <f>VLOOKUP($A14,Searches!$A:$H,AE$1,FALSE)</f>
        <v/>
      </c>
      <c r="AF14" s="22" t="str">
        <f>VLOOKUP($A14,Searches!$A:$H,AF$1,FALSE)</f>
        <v>Greater Salt Lake City Area</v>
      </c>
      <c r="AG14" s="22" t="str">
        <f>VLOOKUP($A14,Searches!$A:$H,AG$1,FALSE)</f>
        <v>https://www.linkedin.com/sales/profile/1687653,jm9r,NAME_SEARCH?moduleKey=peopleSearchResults&amp;pageKey=sales-search3-people&amp;contextId=60BC92C971D70515801E49D6842B0000&amp;requestId=bd3eec74-1b19-4513-810b-b1fea027bb3c&amp;action=CLICK&amp;target=urn%3Ali%3AsalesLead%3A(-1%2C1687653)&amp;pageNumber=0&amp;targetEl=profilelink&amp;position=12&amp;trk=lss-serp-result-lead_photo</v>
      </c>
      <c r="AH14" s="22" t="e">
        <f>VLOOKUP($G14,Temp!$D:$F,AH$1,FALSE)</f>
        <v>#N/A</v>
      </c>
      <c r="AI14" s="22" t="e">
        <f>VLOOKUP($G14,Temp!$D:$F,AI$1,FALSE)</f>
        <v>#N/A</v>
      </c>
      <c r="AJ14" s="22" t="e">
        <f>VLOOKUP($G14,Temp!$D:$F,AJ$1,FALSE)</f>
        <v>#N/A</v>
      </c>
    </row>
    <row r="15" spans="1:36" ht="16" x14ac:dyDescent="0.2">
      <c r="A15" s="8" t="str">
        <f t="shared" si="0"/>
        <v>Eric Eden Receipt Bank</v>
      </c>
      <c r="B15" s="8" t="s">
        <v>214</v>
      </c>
      <c r="C15" s="8" t="s">
        <v>215</v>
      </c>
      <c r="D15" s="8" t="s">
        <v>42</v>
      </c>
      <c r="E15" s="8" t="s">
        <v>216</v>
      </c>
      <c r="F15" s="8" t="s">
        <v>217</v>
      </c>
      <c r="G15" s="12" t="s">
        <v>218</v>
      </c>
      <c r="H15" s="22" t="str">
        <f>VLOOKUP($G15,Temp!$A:$C,H$1,FALSE)</f>
        <v>receipt-bank.com</v>
      </c>
      <c r="I15" s="22" t="e">
        <f>VLOOKUP($G15,Temp!$A:$C,I$1,FALSE)</f>
        <v>#VALUE!</v>
      </c>
      <c r="J15" s="22" t="e">
        <f>VLOOKUP($G15,Temp!$A:$C,J$1,FALSE)</f>
        <v>#VALUE!</v>
      </c>
      <c r="K15" s="22" t="e">
        <f>VLOOKUP($G15,Temp!$A:$C,K$1,FALSE)</f>
        <v>#VALUE!</v>
      </c>
      <c r="L15" s="22" t="e">
        <f>VLOOKUP($G15,Temp!$A:$C,L$1,FALSE)</f>
        <v>#VALUE!</v>
      </c>
      <c r="M15" s="22" t="e">
        <f>VLOOKUP($G15,Temp!$A:$C,M$1,FALSE)</f>
        <v>#VALUE!</v>
      </c>
      <c r="N15" s="22" t="e">
        <f>VLOOKUP($G15,Temp!$A:$C,N$1,FALSE)</f>
        <v>#VALUE!</v>
      </c>
      <c r="O15" s="22" t="e">
        <f>VLOOKUP($G15,Temp!$A:$C,O$1,FALSE)</f>
        <v>#VALUE!</v>
      </c>
      <c r="P15" s="22" t="e">
        <f>VLOOKUP($G15,Temp!$A:$C,P$1,FALSE)</f>
        <v>#VALUE!</v>
      </c>
      <c r="Q15" s="22" t="e">
        <f>VLOOKUP($G15,Temp!$A:$C,Q$1,FALSE)</f>
        <v>#VALUE!</v>
      </c>
      <c r="R15" s="22" t="e">
        <f>VLOOKUP($G15,Temp!$A:$C,R$1,FALSE)</f>
        <v>#VALUE!</v>
      </c>
      <c r="S15" s="22" t="e">
        <f>VLOOKUP($G15,Temp!$A:$C,S$1,FALSE)</f>
        <v>#VALUE!</v>
      </c>
      <c r="T15" s="22" t="e">
        <f>VLOOKUP($G15,Temp!$A:$C,T$1,FALSE)</f>
        <v>#VALUE!</v>
      </c>
      <c r="U15" s="22" t="e">
        <f>VLOOKUP($G15,Temp!$A:$C,U$1,FALSE)</f>
        <v>#VALUE!</v>
      </c>
      <c r="V15" s="22" t="e">
        <f>VLOOKUP($G15,Temp!$A:$C,V$1,FALSE)</f>
        <v>#VALUE!</v>
      </c>
      <c r="W15" s="22" t="e">
        <f>VLOOKUP($G15,Temp!$A:$C,W$1,FALSE)</f>
        <v>#VALUE!</v>
      </c>
      <c r="X15" s="22" t="e">
        <f>VLOOKUP($G15,Temp!$A:$C,X$1,FALSE)</f>
        <v>#VALUE!</v>
      </c>
      <c r="Y15" s="22">
        <f>VLOOKUP($G15,Temp!$A:$C,Y$1,FALSE)</f>
        <v>24500</v>
      </c>
      <c r="Z15" s="22">
        <f>VLOOKUP($G15,Temp!$A:$C,Z$1,FALSE)</f>
        <v>65</v>
      </c>
      <c r="AA15" s="22" t="str">
        <f>VLOOKUP($A15,Searches!$A:$H,AA$1,FALSE)</f>
        <v>Eric Eden</v>
      </c>
      <c r="AB15" s="22" t="str">
        <f>VLOOKUP($A15,Searches!$A:$H,AB$1,FALSE)</f>
        <v>Receipt Bank</v>
      </c>
      <c r="AC15" s="22" t="str">
        <f>VLOOKUP($A15,Searches!$A:$H,AC$1,FALSE)</f>
        <v>Chief Marketing Officer</v>
      </c>
      <c r="AD15" s="22" t="str">
        <f>VLOOKUP($A15,Searches!$A:$H,AD$1,FALSE)</f>
        <v>2nd</v>
      </c>
      <c r="AE15" s="22" t="str">
        <f>VLOOKUP($A15,Searches!$A:$H,AE$1,FALSE)</f>
        <v>Open link</v>
      </c>
      <c r="AF15" s="22" t="str">
        <f>VLOOKUP($A15,Searches!$A:$H,AF$1,FALSE)</f>
        <v>Washington D.C. Metro Area</v>
      </c>
      <c r="AG15" s="22" t="str">
        <f>VLOOKUP($A15,Searches!$A:$H,AG$1,FALSE)</f>
        <v>https://www.linkedin.com/sales/profile/8108318,fExv,NAME_SEARCH?moduleKey=peopleSearchResults&amp;pageKey=sales-search3-people&amp;contextId=60BC92C971D70515801E49D6842B0000&amp;requestId=bd3eec74-1b19-4513-810b-b1fea027bb3c&amp;action=CLICK&amp;target=urn%3Ali%3AsalesLead%3A(-1%2C8108318)&amp;pageNumber=0&amp;targetEl=profilelink&amp;position=13&amp;trk=lss-serp-result-lead_photo</v>
      </c>
      <c r="AH15" s="22" t="str">
        <f>VLOOKUP($G15,Temp!$D:$F,AH$1,FALSE)</f>
        <v>receipt-bank.com</v>
      </c>
      <c r="AI15" s="22">
        <f>VLOOKUP($G15,Temp!$D:$F,AI$1,FALSE)</f>
        <v>0</v>
      </c>
      <c r="AJ15" s="22" t="str">
        <f>VLOOKUP($G15,Temp!$D:$F,AJ$1,FALSE)</f>
        <v>WordPress</v>
      </c>
    </row>
    <row r="16" spans="1:36" ht="16" x14ac:dyDescent="0.2">
      <c r="A16" s="8" t="str">
        <f t="shared" si="0"/>
        <v>Jascha Kaykas-Wolff Mozilla</v>
      </c>
      <c r="B16" s="8" t="s">
        <v>230</v>
      </c>
      <c r="C16" s="8" t="s">
        <v>231</v>
      </c>
      <c r="D16" s="8" t="s">
        <v>42</v>
      </c>
      <c r="E16" s="8" t="s">
        <v>232</v>
      </c>
      <c r="F16" s="8" t="s">
        <v>233</v>
      </c>
      <c r="G16" s="12" t="s">
        <v>235</v>
      </c>
      <c r="H16" s="22" t="str">
        <f>VLOOKUP($G16,Temp!$A:$C,H$1,FALSE)</f>
        <v>mozilla.org</v>
      </c>
      <c r="I16" s="22" t="e">
        <f>VLOOKUP($G16,Temp!$A:$C,I$1,FALSE)</f>
        <v>#VALUE!</v>
      </c>
      <c r="J16" s="22" t="e">
        <f>VLOOKUP($G16,Temp!$A:$C,J$1,FALSE)</f>
        <v>#VALUE!</v>
      </c>
      <c r="K16" s="22" t="e">
        <f>VLOOKUP($G16,Temp!$A:$C,K$1,FALSE)</f>
        <v>#VALUE!</v>
      </c>
      <c r="L16" s="22" t="e">
        <f>VLOOKUP($G16,Temp!$A:$C,L$1,FALSE)</f>
        <v>#VALUE!</v>
      </c>
      <c r="M16" s="22" t="e">
        <f>VLOOKUP($G16,Temp!$A:$C,M$1,FALSE)</f>
        <v>#VALUE!</v>
      </c>
      <c r="N16" s="22" t="e">
        <f>VLOOKUP($G16,Temp!$A:$C,N$1,FALSE)</f>
        <v>#VALUE!</v>
      </c>
      <c r="O16" s="22" t="e">
        <f>VLOOKUP($G16,Temp!$A:$C,O$1,FALSE)</f>
        <v>#VALUE!</v>
      </c>
      <c r="P16" s="22" t="e">
        <f>VLOOKUP($G16,Temp!$A:$C,P$1,FALSE)</f>
        <v>#VALUE!</v>
      </c>
      <c r="Q16" s="22" t="e">
        <f>VLOOKUP($G16,Temp!$A:$C,Q$1,FALSE)</f>
        <v>#VALUE!</v>
      </c>
      <c r="R16" s="22" t="e">
        <f>VLOOKUP($G16,Temp!$A:$C,R$1,FALSE)</f>
        <v>#VALUE!</v>
      </c>
      <c r="S16" s="22" t="e">
        <f>VLOOKUP($G16,Temp!$A:$C,S$1,FALSE)</f>
        <v>#VALUE!</v>
      </c>
      <c r="T16" s="22" t="e">
        <f>VLOOKUP($G16,Temp!$A:$C,T$1,FALSE)</f>
        <v>#VALUE!</v>
      </c>
      <c r="U16" s="22" t="e">
        <f>VLOOKUP($G16,Temp!$A:$C,U$1,FALSE)</f>
        <v>#VALUE!</v>
      </c>
      <c r="V16" s="22" t="e">
        <f>VLOOKUP($G16,Temp!$A:$C,V$1,FALSE)</f>
        <v>#VALUE!</v>
      </c>
      <c r="W16" s="22" t="e">
        <f>VLOOKUP($G16,Temp!$A:$C,W$1,FALSE)</f>
        <v>#VALUE!</v>
      </c>
      <c r="X16" s="22" t="e">
        <f>VLOOKUP($G16,Temp!$A:$C,X$1,FALSE)</f>
        <v>#VALUE!</v>
      </c>
      <c r="Y16" s="22">
        <f>VLOOKUP($G16,Temp!$A:$C,Y$1,FALSE)</f>
        <v>9200000</v>
      </c>
      <c r="Z16" s="22">
        <f>VLOOKUP($G16,Temp!$A:$C,Z$1,FALSE)</f>
        <v>218000</v>
      </c>
      <c r="AA16" s="22" t="str">
        <f>VLOOKUP($A16,Searches!$A:$H,AA$1,FALSE)</f>
        <v>Jascha Kaykas-Wolff</v>
      </c>
      <c r="AB16" s="22" t="str">
        <f>VLOOKUP($A16,Searches!$A:$H,AB$1,FALSE)</f>
        <v>Mozilla</v>
      </c>
      <c r="AC16" s="22" t="str">
        <f>VLOOKUP($A16,Searches!$A:$H,AC$1,FALSE)</f>
        <v>Chief Marketing Officer</v>
      </c>
      <c r="AD16" s="22" t="str">
        <f>VLOOKUP($A16,Searches!$A:$H,AD$1,FALSE)</f>
        <v>2nd</v>
      </c>
      <c r="AE16" s="22" t="str">
        <f>VLOOKUP($A16,Searches!$A:$H,AE$1,FALSE)</f>
        <v>Open link</v>
      </c>
      <c r="AF16" s="22" t="str">
        <f>VLOOKUP($A16,Searches!$A:$H,AF$1,FALSE)</f>
        <v>San Francisco Bay Area</v>
      </c>
      <c r="AG16" s="22" t="str">
        <f>VLOOKUP($A16,Searches!$A:$H,AG$1,FALSE)</f>
        <v>https://www.linkedin.com/sales/profile/554668,d5nh,NAME_SEARCH?moduleKey=peopleSearchResults&amp;pageKey=sales-search3-people&amp;contextId=60BC92C971D70515801E49D6842B0000&amp;requestId=bd3eec74-1b19-4513-810b-b1fea027bb3c&amp;action=CLICK&amp;target=urn%3Ali%3AsalesLead%3A(-1%2C554668)&amp;pageNumber=0&amp;targetEl=profilelink&amp;position=14&amp;trk=lss-serp-result-lead_photo</v>
      </c>
      <c r="AH16" s="22" t="str">
        <f>VLOOKUP($G16,Temp!$D:$F,AH$1,FALSE)</f>
        <v>mozilla.org</v>
      </c>
      <c r="AI16" s="22">
        <f>VLOOKUP($G16,Temp!$D:$F,AI$1,FALSE)</f>
        <v>0</v>
      </c>
      <c r="AJ16" s="22" t="str">
        <f>VLOOKUP($G16,Temp!$D:$F,AJ$1,FALSE)</f>
        <v>WordPress</v>
      </c>
    </row>
    <row r="17" spans="1:36" ht="16" x14ac:dyDescent="0.2">
      <c r="A17" s="8" t="str">
        <f t="shared" si="0"/>
        <v>Andrea Ward Magento Commerce</v>
      </c>
      <c r="B17" s="8" t="s">
        <v>246</v>
      </c>
      <c r="C17" s="8" t="s">
        <v>247</v>
      </c>
      <c r="D17" s="8" t="s">
        <v>42</v>
      </c>
      <c r="E17" s="8" t="s">
        <v>248</v>
      </c>
      <c r="F17" s="8" t="s">
        <v>249</v>
      </c>
      <c r="G17" s="12" t="s">
        <v>250</v>
      </c>
      <c r="H17" s="22" t="str">
        <f>VLOOKUP($G17,Temp!$A:$C,H$1,FALSE)</f>
        <v>magento.com</v>
      </c>
      <c r="I17" s="22" t="e">
        <f>VLOOKUP($G17,Temp!$A:$C,I$1,FALSE)</f>
        <v>#VALUE!</v>
      </c>
      <c r="J17" s="22" t="e">
        <f>VLOOKUP($G17,Temp!$A:$C,J$1,FALSE)</f>
        <v>#VALUE!</v>
      </c>
      <c r="K17" s="22" t="e">
        <f>VLOOKUP($G17,Temp!$A:$C,K$1,FALSE)</f>
        <v>#VALUE!</v>
      </c>
      <c r="L17" s="22" t="e">
        <f>VLOOKUP($G17,Temp!$A:$C,L$1,FALSE)</f>
        <v>#VALUE!</v>
      </c>
      <c r="M17" s="22" t="e">
        <f>VLOOKUP($G17,Temp!$A:$C,M$1,FALSE)</f>
        <v>#VALUE!</v>
      </c>
      <c r="N17" s="22" t="e">
        <f>VLOOKUP($G17,Temp!$A:$C,N$1,FALSE)</f>
        <v>#VALUE!</v>
      </c>
      <c r="O17" s="22" t="e">
        <f>VLOOKUP($G17,Temp!$A:$C,O$1,FALSE)</f>
        <v>#VALUE!</v>
      </c>
      <c r="P17" s="22" t="e">
        <f>VLOOKUP($G17,Temp!$A:$C,P$1,FALSE)</f>
        <v>#VALUE!</v>
      </c>
      <c r="Q17" s="22" t="e">
        <f>VLOOKUP($G17,Temp!$A:$C,Q$1,FALSE)</f>
        <v>#VALUE!</v>
      </c>
      <c r="R17" s="22" t="e">
        <f>VLOOKUP($G17,Temp!$A:$C,R$1,FALSE)</f>
        <v>#VALUE!</v>
      </c>
      <c r="S17" s="22" t="e">
        <f>VLOOKUP($G17,Temp!$A:$C,S$1,FALSE)</f>
        <v>#VALUE!</v>
      </c>
      <c r="T17" s="22" t="e">
        <f>VLOOKUP($G17,Temp!$A:$C,T$1,FALSE)</f>
        <v>#VALUE!</v>
      </c>
      <c r="U17" s="22" t="e">
        <f>VLOOKUP($G17,Temp!$A:$C,U$1,FALSE)</f>
        <v>#VALUE!</v>
      </c>
      <c r="V17" s="22" t="e">
        <f>VLOOKUP($G17,Temp!$A:$C,V$1,FALSE)</f>
        <v>#VALUE!</v>
      </c>
      <c r="W17" s="22" t="e">
        <f>VLOOKUP($G17,Temp!$A:$C,W$1,FALSE)</f>
        <v>#VALUE!</v>
      </c>
      <c r="X17" s="22" t="e">
        <f>VLOOKUP($G17,Temp!$A:$C,X$1,FALSE)</f>
        <v>#VALUE!</v>
      </c>
      <c r="Y17" s="22">
        <f>VLOOKUP($G17,Temp!$A:$C,Y$1,FALSE)</f>
        <v>1200000</v>
      </c>
      <c r="Z17" s="22">
        <f>VLOOKUP($G17,Temp!$A:$C,Z$1,FALSE)</f>
        <v>57900</v>
      </c>
      <c r="AA17" s="22" t="str">
        <f>VLOOKUP($A17,Searches!$A:$H,AA$1,FALSE)</f>
        <v>Andrea Ward</v>
      </c>
      <c r="AB17" s="22" t="str">
        <f>VLOOKUP($A17,Searches!$A:$H,AB$1,FALSE)</f>
        <v>Magento Commerce</v>
      </c>
      <c r="AC17" s="22" t="str">
        <f>VLOOKUP($A17,Searches!$A:$H,AC$1,FALSE)</f>
        <v>Chief Marketing Officer</v>
      </c>
      <c r="AD17" s="22" t="str">
        <f>VLOOKUP($A17,Searches!$A:$H,AD$1,FALSE)</f>
        <v>2nd</v>
      </c>
      <c r="AE17" s="22" t="str">
        <f>VLOOKUP($A17,Searches!$A:$H,AE$1,FALSE)</f>
        <v/>
      </c>
      <c r="AF17" s="22" t="str">
        <f>VLOOKUP($A17,Searches!$A:$H,AF$1,FALSE)</f>
        <v>San Francisco Bay Area</v>
      </c>
      <c r="AG17" s="22" t="str">
        <f>VLOOKUP($A17,Searches!$A:$H,AG$1,FALSE)</f>
        <v>https://www.linkedin.com/sales/profile/1158078,mixU,NAME_SEARCH?moduleKey=peopleSearchResults&amp;pageKey=sales-search3-people&amp;contextId=60BC92C971D70515801E49D6842B0000&amp;requestId=bd3eec74-1b19-4513-810b-b1fea027bb3c&amp;action=CLICK&amp;target=urn%3Ali%3AsalesLead%3A(-1%2C1158078)&amp;pageNumber=0&amp;targetEl=profilelink&amp;position=17&amp;trk=lss-serp-result-lead_photo</v>
      </c>
      <c r="AH17" s="22" t="str">
        <f>VLOOKUP($G17,Temp!$D:$F,AH$1,FALSE)</f>
        <v>magento.com</v>
      </c>
      <c r="AI17" s="22" t="str">
        <f>VLOOKUP($G17,Temp!$D:$F,AI$1,FALSE)</f>
        <v>Marketo</v>
      </c>
      <c r="AJ17" s="22" t="str">
        <f>VLOOKUP($G17,Temp!$D:$F,AJ$1,FALSE)</f>
        <v>Drupal</v>
      </c>
    </row>
    <row r="18" spans="1:36" ht="16" x14ac:dyDescent="0.2">
      <c r="A18" s="8" t="str">
        <f t="shared" si="0"/>
        <v>Robson Grieve New Relic, Inc.</v>
      </c>
      <c r="B18" s="8" t="s">
        <v>256</v>
      </c>
      <c r="C18" s="8" t="s">
        <v>257</v>
      </c>
      <c r="D18" s="8" t="s">
        <v>42</v>
      </c>
      <c r="E18" s="8" t="s">
        <v>258</v>
      </c>
      <c r="F18" s="8" t="s">
        <v>259</v>
      </c>
      <c r="G18" s="12" t="s">
        <v>260</v>
      </c>
      <c r="H18" s="22" t="str">
        <f>VLOOKUP($G18,Temp!$A:$C,H$1,FALSE)</f>
        <v>newrelic.com</v>
      </c>
      <c r="I18" s="22" t="e">
        <f>VLOOKUP($G18,Temp!$A:$C,I$1,FALSE)</f>
        <v>#VALUE!</v>
      </c>
      <c r="J18" s="22" t="e">
        <f>VLOOKUP($G18,Temp!$A:$C,J$1,FALSE)</f>
        <v>#VALUE!</v>
      </c>
      <c r="K18" s="22" t="e">
        <f>VLOOKUP($G18,Temp!$A:$C,K$1,FALSE)</f>
        <v>#VALUE!</v>
      </c>
      <c r="L18" s="22" t="e">
        <f>VLOOKUP($G18,Temp!$A:$C,L$1,FALSE)</f>
        <v>#VALUE!</v>
      </c>
      <c r="M18" s="22" t="e">
        <f>VLOOKUP($G18,Temp!$A:$C,M$1,FALSE)</f>
        <v>#VALUE!</v>
      </c>
      <c r="N18" s="22" t="e">
        <f>VLOOKUP($G18,Temp!$A:$C,N$1,FALSE)</f>
        <v>#VALUE!</v>
      </c>
      <c r="O18" s="22" t="e">
        <f>VLOOKUP($G18,Temp!$A:$C,O$1,FALSE)</f>
        <v>#VALUE!</v>
      </c>
      <c r="P18" s="22" t="e">
        <f>VLOOKUP($G18,Temp!$A:$C,P$1,FALSE)</f>
        <v>#VALUE!</v>
      </c>
      <c r="Q18" s="22" t="e">
        <f>VLOOKUP($G18,Temp!$A:$C,Q$1,FALSE)</f>
        <v>#VALUE!</v>
      </c>
      <c r="R18" s="22" t="e">
        <f>VLOOKUP($G18,Temp!$A:$C,R$1,FALSE)</f>
        <v>#VALUE!</v>
      </c>
      <c r="S18" s="22" t="e">
        <f>VLOOKUP($G18,Temp!$A:$C,S$1,FALSE)</f>
        <v>#VALUE!</v>
      </c>
      <c r="T18" s="22" t="e">
        <f>VLOOKUP($G18,Temp!$A:$C,T$1,FALSE)</f>
        <v>#VALUE!</v>
      </c>
      <c r="U18" s="22" t="e">
        <f>VLOOKUP($G18,Temp!$A:$C,U$1,FALSE)</f>
        <v>#VALUE!</v>
      </c>
      <c r="V18" s="22" t="e">
        <f>VLOOKUP($G18,Temp!$A:$C,V$1,FALSE)</f>
        <v>#VALUE!</v>
      </c>
      <c r="W18" s="22" t="e">
        <f>VLOOKUP($G18,Temp!$A:$C,W$1,FALSE)</f>
        <v>#VALUE!</v>
      </c>
      <c r="X18" s="22" t="e">
        <f>VLOOKUP($G18,Temp!$A:$C,X$1,FALSE)</f>
        <v>#VALUE!</v>
      </c>
      <c r="Y18" s="22">
        <f>VLOOKUP($G18,Temp!$A:$C,Y$1,FALSE)</f>
        <v>307000</v>
      </c>
      <c r="Z18" s="22">
        <f>VLOOKUP($G18,Temp!$A:$C,Z$1,FALSE)</f>
        <v>41700</v>
      </c>
      <c r="AA18" s="22" t="str">
        <f>VLOOKUP($A18,Searches!$A:$H,AA$1,FALSE)</f>
        <v>Robson Grieve</v>
      </c>
      <c r="AB18" s="22" t="str">
        <f>VLOOKUP($A18,Searches!$A:$H,AB$1,FALSE)</f>
        <v>New Relic, Inc.</v>
      </c>
      <c r="AC18" s="22" t="str">
        <f>VLOOKUP($A18,Searches!$A:$H,AC$1,FALSE)</f>
        <v>Chief Marketing Officer</v>
      </c>
      <c r="AD18" s="22" t="str">
        <f>VLOOKUP($A18,Searches!$A:$H,AD$1,FALSE)</f>
        <v>2nd</v>
      </c>
      <c r="AE18" s="22" t="str">
        <f>VLOOKUP($A18,Searches!$A:$H,AE$1,FALSE)</f>
        <v/>
      </c>
      <c r="AF18" s="22" t="str">
        <f>VLOOKUP($A18,Searches!$A:$H,AF$1,FALSE)</f>
        <v>San Francisco Bay Area</v>
      </c>
      <c r="AG18" s="22" t="str">
        <f>VLOOKUP($A18,Searches!$A:$H,AG$1,FALSE)</f>
        <v>https://www.linkedin.com/sales/profile/537490,fKSr,NAME_SEARCH?moduleKey=peopleSearchResults&amp;pageKey=sales-search3-people&amp;contextId=60BC92C971D70515801E49D6842B0000&amp;requestId=bd3eec74-1b19-4513-810b-b1fea027bb3c&amp;action=CLICK&amp;target=urn%3Ali%3AsalesLead%3A(-1%2C537490)&amp;pageNumber=0&amp;targetEl=profilelink&amp;position=15&amp;trk=lss-serp-result-lead_photo</v>
      </c>
      <c r="AH18" s="22" t="str">
        <f>VLOOKUP($G18,Temp!$D:$F,AH$1,FALSE)</f>
        <v>newrelic.com</v>
      </c>
      <c r="AI18" s="22" t="str">
        <f>VLOOKUP($G18,Temp!$D:$F,AI$1,FALSE)</f>
        <v>Marketo</v>
      </c>
      <c r="AJ18" s="22" t="str">
        <f>VLOOKUP($G18,Temp!$D:$F,AJ$1,FALSE)</f>
        <v>WordPress</v>
      </c>
    </row>
    <row r="19" spans="1:36" ht="16" x14ac:dyDescent="0.2">
      <c r="A19" s="8" t="str">
        <f t="shared" si="0"/>
        <v>Daniel Druker Instart Logic</v>
      </c>
      <c r="B19" s="8" t="s">
        <v>274</v>
      </c>
      <c r="C19" s="8" t="s">
        <v>276</v>
      </c>
      <c r="D19" s="8" t="s">
        <v>42</v>
      </c>
      <c r="E19" s="8" t="s">
        <v>279</v>
      </c>
      <c r="F19" s="8" t="s">
        <v>280</v>
      </c>
      <c r="G19" s="12" t="s">
        <v>282</v>
      </c>
      <c r="H19" s="22" t="str">
        <f>VLOOKUP($G19,Temp!$A:$C,H$1,FALSE)</f>
        <v>instartlogic.com</v>
      </c>
      <c r="I19" s="22" t="e">
        <f>VLOOKUP($G19,Temp!$A:$C,I$1,FALSE)</f>
        <v>#VALUE!</v>
      </c>
      <c r="J19" s="22" t="e">
        <f>VLOOKUP($G19,Temp!$A:$C,J$1,FALSE)</f>
        <v>#VALUE!</v>
      </c>
      <c r="K19" s="22" t="e">
        <f>VLOOKUP($G19,Temp!$A:$C,K$1,FALSE)</f>
        <v>#VALUE!</v>
      </c>
      <c r="L19" s="22" t="e">
        <f>VLOOKUP($G19,Temp!$A:$C,L$1,FALSE)</f>
        <v>#VALUE!</v>
      </c>
      <c r="M19" s="22" t="e">
        <f>VLOOKUP($G19,Temp!$A:$C,M$1,FALSE)</f>
        <v>#VALUE!</v>
      </c>
      <c r="N19" s="22" t="e">
        <f>VLOOKUP($G19,Temp!$A:$C,N$1,FALSE)</f>
        <v>#VALUE!</v>
      </c>
      <c r="O19" s="22" t="e">
        <f>VLOOKUP($G19,Temp!$A:$C,O$1,FALSE)</f>
        <v>#VALUE!</v>
      </c>
      <c r="P19" s="22" t="e">
        <f>VLOOKUP($G19,Temp!$A:$C,P$1,FALSE)</f>
        <v>#VALUE!</v>
      </c>
      <c r="Q19" s="22" t="e">
        <f>VLOOKUP($G19,Temp!$A:$C,Q$1,FALSE)</f>
        <v>#VALUE!</v>
      </c>
      <c r="R19" s="22" t="e">
        <f>VLOOKUP($G19,Temp!$A:$C,R$1,FALSE)</f>
        <v>#VALUE!</v>
      </c>
      <c r="S19" s="22" t="e">
        <f>VLOOKUP($G19,Temp!$A:$C,S$1,FALSE)</f>
        <v>#VALUE!</v>
      </c>
      <c r="T19" s="22" t="e">
        <f>VLOOKUP($G19,Temp!$A:$C,T$1,FALSE)</f>
        <v>#VALUE!</v>
      </c>
      <c r="U19" s="22" t="e">
        <f>VLOOKUP($G19,Temp!$A:$C,U$1,FALSE)</f>
        <v>#VALUE!</v>
      </c>
      <c r="V19" s="22" t="e">
        <f>VLOOKUP($G19,Temp!$A:$C,V$1,FALSE)</f>
        <v>#VALUE!</v>
      </c>
      <c r="W19" s="22" t="e">
        <f>VLOOKUP($G19,Temp!$A:$C,W$1,FALSE)</f>
        <v>#VALUE!</v>
      </c>
      <c r="X19" s="22" t="e">
        <f>VLOOKUP($G19,Temp!$A:$C,X$1,FALSE)</f>
        <v>#VALUE!</v>
      </c>
      <c r="Y19" s="22">
        <f>VLOOKUP($G19,Temp!$A:$C,Y$1,FALSE)</f>
        <v>1000</v>
      </c>
      <c r="Z19" s="22">
        <f>VLOOKUP($G19,Temp!$A:$C,Z$1,FALSE)</f>
        <v>2500</v>
      </c>
      <c r="AA19" s="22" t="str">
        <f>VLOOKUP($A19,Searches!$A:$H,AA$1,FALSE)</f>
        <v>Daniel Druker</v>
      </c>
      <c r="AB19" s="22" t="str">
        <f>VLOOKUP($A19,Searches!$A:$H,AB$1,FALSE)</f>
        <v>Instart Logic</v>
      </c>
      <c r="AC19" s="22" t="str">
        <f>VLOOKUP($A19,Searches!$A:$H,AC$1,FALSE)</f>
        <v>Chief Marketing Officer</v>
      </c>
      <c r="AD19" s="22" t="str">
        <f>VLOOKUP($A19,Searches!$A:$H,AD$1,FALSE)</f>
        <v>2nd</v>
      </c>
      <c r="AE19" s="22" t="str">
        <f>VLOOKUP($A19,Searches!$A:$H,AE$1,FALSE)</f>
        <v/>
      </c>
      <c r="AF19" s="22" t="str">
        <f>VLOOKUP($A19,Searches!$A:$H,AF$1,FALSE)</f>
        <v>San Francisco Bay Area</v>
      </c>
      <c r="AG19" s="22" t="str">
        <f>VLOOKUP($A19,Searches!$A:$H,AG$1,FALSE)</f>
        <v>https://www.linkedin.com/sales/profile/5971672,KNdn,NAME_SEARCH?moduleKey=peopleSearchResults&amp;pageKey=sales-search3-people-refinement&amp;contextId=60BC92C971D70515801E49D6842B0000&amp;requestId=655dabb3-a902-485b-bbe6-d4c8c8e7a79d&amp;action=CLICK&amp;target=urn%3Ali%3AsalesLead%3A(-1%2C5971672)&amp;pageNumber=0&amp;targetEl=profilelink&amp;position=20&amp;trk=lss-serp-result-lead_photo</v>
      </c>
      <c r="AH19" s="22" t="str">
        <f>VLOOKUP($G19,Temp!$D:$F,AH$1,FALSE)</f>
        <v>instartlogic.com</v>
      </c>
      <c r="AI19" s="22" t="str">
        <f>VLOOKUP($G19,Temp!$D:$F,AI$1,FALSE)</f>
        <v>Marketo</v>
      </c>
      <c r="AJ19" s="22" t="str">
        <f>VLOOKUP($G19,Temp!$D:$F,AJ$1,FALSE)</f>
        <v>Drupal</v>
      </c>
    </row>
    <row r="20" spans="1:36" ht="16" x14ac:dyDescent="0.2">
      <c r="A20" s="8" t="str">
        <f t="shared" si="0"/>
        <v>Taher Behbehani BroadSoft</v>
      </c>
      <c r="B20" s="8" t="s">
        <v>289</v>
      </c>
      <c r="C20" s="8" t="s">
        <v>290</v>
      </c>
      <c r="D20" s="8" t="s">
        <v>291</v>
      </c>
      <c r="E20" s="8" t="s">
        <v>292</v>
      </c>
      <c r="F20" s="8" t="s">
        <v>293</v>
      </c>
      <c r="G20" s="12" t="s">
        <v>294</v>
      </c>
      <c r="H20" s="22" t="str">
        <f>VLOOKUP($G20,Temp!$A:$C,H$1,FALSE)</f>
        <v>broadsoft.com</v>
      </c>
      <c r="I20" s="22" t="e">
        <f>VLOOKUP($G20,Temp!$A:$C,I$1,FALSE)</f>
        <v>#VALUE!</v>
      </c>
      <c r="J20" s="22" t="e">
        <f>VLOOKUP($G20,Temp!$A:$C,J$1,FALSE)</f>
        <v>#VALUE!</v>
      </c>
      <c r="K20" s="22" t="e">
        <f>VLOOKUP($G20,Temp!$A:$C,K$1,FALSE)</f>
        <v>#VALUE!</v>
      </c>
      <c r="L20" s="22" t="e">
        <f>VLOOKUP($G20,Temp!$A:$C,L$1,FALSE)</f>
        <v>#VALUE!</v>
      </c>
      <c r="M20" s="22" t="e">
        <f>VLOOKUP($G20,Temp!$A:$C,M$1,FALSE)</f>
        <v>#VALUE!</v>
      </c>
      <c r="N20" s="22" t="e">
        <f>VLOOKUP($G20,Temp!$A:$C,N$1,FALSE)</f>
        <v>#VALUE!</v>
      </c>
      <c r="O20" s="22" t="e">
        <f>VLOOKUP($G20,Temp!$A:$C,O$1,FALSE)</f>
        <v>#VALUE!</v>
      </c>
      <c r="P20" s="22" t="e">
        <f>VLOOKUP($G20,Temp!$A:$C,P$1,FALSE)</f>
        <v>#VALUE!</v>
      </c>
      <c r="Q20" s="22" t="e">
        <f>VLOOKUP($G20,Temp!$A:$C,Q$1,FALSE)</f>
        <v>#VALUE!</v>
      </c>
      <c r="R20" s="22" t="e">
        <f>VLOOKUP($G20,Temp!$A:$C,R$1,FALSE)</f>
        <v>#VALUE!</v>
      </c>
      <c r="S20" s="22" t="e">
        <f>VLOOKUP($G20,Temp!$A:$C,S$1,FALSE)</f>
        <v>#VALUE!</v>
      </c>
      <c r="T20" s="22" t="e">
        <f>VLOOKUP($G20,Temp!$A:$C,T$1,FALSE)</f>
        <v>#VALUE!</v>
      </c>
      <c r="U20" s="22" t="e">
        <f>VLOOKUP($G20,Temp!$A:$C,U$1,FALSE)</f>
        <v>#VALUE!</v>
      </c>
      <c r="V20" s="22" t="e">
        <f>VLOOKUP($G20,Temp!$A:$C,V$1,FALSE)</f>
        <v>#VALUE!</v>
      </c>
      <c r="W20" s="22" t="e">
        <f>VLOOKUP($G20,Temp!$A:$C,W$1,FALSE)</f>
        <v>#VALUE!</v>
      </c>
      <c r="X20" s="22" t="e">
        <f>VLOOKUP($G20,Temp!$A:$C,X$1,FALSE)</f>
        <v>#VALUE!</v>
      </c>
      <c r="Y20" s="22">
        <f>VLOOKUP($G20,Temp!$A:$C,Y$1,FALSE)</f>
        <v>43400</v>
      </c>
      <c r="Z20" s="22">
        <f>VLOOKUP($G20,Temp!$A:$C,Z$1,FALSE)</f>
        <v>97</v>
      </c>
      <c r="AA20" s="22" t="e">
        <f>VLOOKUP($A20,Searches!$A:$H,AA$1,FALSE)</f>
        <v>#N/A</v>
      </c>
      <c r="AB20" s="22" t="e">
        <f>VLOOKUP($A20,Searches!$A:$H,AB$1,FALSE)</f>
        <v>#N/A</v>
      </c>
      <c r="AC20" s="22" t="e">
        <f>VLOOKUP($A20,Searches!$A:$H,AC$1,FALSE)</f>
        <v>#N/A</v>
      </c>
      <c r="AD20" s="22" t="e">
        <f>VLOOKUP($A20,Searches!$A:$H,AD$1,FALSE)</f>
        <v>#N/A</v>
      </c>
      <c r="AE20" s="22" t="e">
        <f>VLOOKUP($A20,Searches!$A:$H,AE$1,FALSE)</f>
        <v>#N/A</v>
      </c>
      <c r="AF20" s="22" t="e">
        <f>VLOOKUP($A20,Searches!$A:$H,AF$1,FALSE)</f>
        <v>#N/A</v>
      </c>
      <c r="AG20" s="22" t="e">
        <f>VLOOKUP($A20,Searches!$A:$H,AG$1,FALSE)</f>
        <v>#N/A</v>
      </c>
      <c r="AH20" s="22" t="str">
        <f>VLOOKUP($G20,Temp!$D:$F,AH$1,FALSE)</f>
        <v>broadsoft.com</v>
      </c>
      <c r="AI20" s="22" t="str">
        <f>VLOOKUP($G20,Temp!$D:$F,AI$1,FALSE)</f>
        <v>Marketo</v>
      </c>
      <c r="AJ20" s="22" t="str">
        <f>VLOOKUP($G20,Temp!$D:$F,AJ$1,FALSE)</f>
        <v>WordPress</v>
      </c>
    </row>
    <row r="21" spans="1:36" ht="16" x14ac:dyDescent="0.2">
      <c r="A21" s="8" t="str">
        <f t="shared" si="0"/>
        <v>Julie Filion ID.me</v>
      </c>
      <c r="B21" s="8" t="s">
        <v>298</v>
      </c>
      <c r="C21" s="8" t="s">
        <v>299</v>
      </c>
      <c r="D21" s="8" t="s">
        <v>42</v>
      </c>
      <c r="E21" s="8" t="s">
        <v>300</v>
      </c>
      <c r="F21" s="12" t="s">
        <v>302</v>
      </c>
      <c r="G21" s="12" t="s">
        <v>302</v>
      </c>
      <c r="H21" s="22" t="str">
        <f>VLOOKUP($G21,Temp!$A:$C,H$1,FALSE)</f>
        <v>ID.me</v>
      </c>
      <c r="I21" s="22" t="e">
        <f>VLOOKUP($G21,Temp!$A:$C,I$1,FALSE)</f>
        <v>#VALUE!</v>
      </c>
      <c r="J21" s="22" t="e">
        <f>VLOOKUP($G21,Temp!$A:$C,J$1,FALSE)</f>
        <v>#VALUE!</v>
      </c>
      <c r="K21" s="22" t="e">
        <f>VLOOKUP($G21,Temp!$A:$C,K$1,FALSE)</f>
        <v>#VALUE!</v>
      </c>
      <c r="L21" s="22" t="e">
        <f>VLOOKUP($G21,Temp!$A:$C,L$1,FALSE)</f>
        <v>#VALUE!</v>
      </c>
      <c r="M21" s="22" t="e">
        <f>VLOOKUP($G21,Temp!$A:$C,M$1,FALSE)</f>
        <v>#VALUE!</v>
      </c>
      <c r="N21" s="22" t="e">
        <f>VLOOKUP($G21,Temp!$A:$C,N$1,FALSE)</f>
        <v>#VALUE!</v>
      </c>
      <c r="O21" s="22" t="e">
        <f>VLOOKUP($G21,Temp!$A:$C,O$1,FALSE)</f>
        <v>#VALUE!</v>
      </c>
      <c r="P21" s="22" t="e">
        <f>VLOOKUP($G21,Temp!$A:$C,P$1,FALSE)</f>
        <v>#VALUE!</v>
      </c>
      <c r="Q21" s="22" t="e">
        <f>VLOOKUP($G21,Temp!$A:$C,Q$1,FALSE)</f>
        <v>#VALUE!</v>
      </c>
      <c r="R21" s="22" t="e">
        <f>VLOOKUP($G21,Temp!$A:$C,R$1,FALSE)</f>
        <v>#VALUE!</v>
      </c>
      <c r="S21" s="22" t="e">
        <f>VLOOKUP($G21,Temp!$A:$C,S$1,FALSE)</f>
        <v>#VALUE!</v>
      </c>
      <c r="T21" s="22" t="e">
        <f>VLOOKUP($G21,Temp!$A:$C,T$1,FALSE)</f>
        <v>#VALUE!</v>
      </c>
      <c r="U21" s="22" t="e">
        <f>VLOOKUP($G21,Temp!$A:$C,U$1,FALSE)</f>
        <v>#VALUE!</v>
      </c>
      <c r="V21" s="22" t="e">
        <f>VLOOKUP($G21,Temp!$A:$C,V$1,FALSE)</f>
        <v>#VALUE!</v>
      </c>
      <c r="W21" s="22" t="e">
        <f>VLOOKUP($G21,Temp!$A:$C,W$1,FALSE)</f>
        <v>#VALUE!</v>
      </c>
      <c r="X21" s="22" t="e">
        <f>VLOOKUP($G21,Temp!$A:$C,X$1,FALSE)</f>
        <v>#VALUE!</v>
      </c>
      <c r="Y21" s="22">
        <f>VLOOKUP($G21,Temp!$A:$C,Y$1,FALSE)</f>
        <v>69700</v>
      </c>
      <c r="Z21" s="22">
        <f>VLOOKUP($G21,Temp!$A:$C,Z$1,FALSE)</f>
        <v>236</v>
      </c>
      <c r="AA21" s="22" t="str">
        <f>VLOOKUP($A21,Searches!$A:$H,AA$1,FALSE)</f>
        <v>Julie Filion</v>
      </c>
      <c r="AB21" s="22" t="str">
        <f>VLOOKUP($A21,Searches!$A:$H,AB$1,FALSE)</f>
        <v>ID.me</v>
      </c>
      <c r="AC21" s="22" t="str">
        <f>VLOOKUP($A21,Searches!$A:$H,AC$1,FALSE)</f>
        <v>Chief Marketing Officer</v>
      </c>
      <c r="AD21" s="22" t="str">
        <f>VLOOKUP($A21,Searches!$A:$H,AD$1,FALSE)</f>
        <v>2nd</v>
      </c>
      <c r="AE21" s="22" t="str">
        <f>VLOOKUP($A21,Searches!$A:$H,AE$1,FALSE)</f>
        <v>Open link</v>
      </c>
      <c r="AF21" s="22" t="str">
        <f>VLOOKUP($A21,Searches!$A:$H,AF$1,FALSE)</f>
        <v>Dallas/Fort Worth Area</v>
      </c>
      <c r="AG21" s="22" t="str">
        <f>VLOOKUP($A21,Searches!$A:$H,AG$1,FALSE)</f>
        <v>https://www.linkedin.com/sales/profile/6103447,Oa_v,NAME_SEARCH?moduleKey=peopleSearchResults&amp;pageKey=sales-search3-people-refinement&amp;contextId=60BC92C971D70515801E49D6842B0000&amp;requestId=655dabb3-a902-485b-bbe6-d4c8c8e7a79d&amp;action=CLICK&amp;target=urn%3Ali%3AsalesLead%3A(-1%2C6103447)&amp;pageNumber=0&amp;targetEl=profilelink&amp;position=24&amp;trk=lss-serp-result-lead_photo</v>
      </c>
      <c r="AH21" s="22" t="str">
        <f>VLOOKUP($G21,Temp!$D:$F,AH$1,FALSE)</f>
        <v>id.me</v>
      </c>
      <c r="AI21" s="22" t="str">
        <f>VLOOKUP($G21,Temp!$D:$F,AI$1,FALSE)</f>
        <v>Marketo</v>
      </c>
      <c r="AJ21" s="22" t="str">
        <f>VLOOKUP($G21,Temp!$D:$F,AJ$1,FALSE)</f>
        <v>WordPress</v>
      </c>
    </row>
    <row r="22" spans="1:36" ht="16" x14ac:dyDescent="0.2">
      <c r="A22" s="8" t="str">
        <f t="shared" si="0"/>
        <v>Simon Fleming-Wood Tile</v>
      </c>
      <c r="B22" s="8" t="s">
        <v>321</v>
      </c>
      <c r="C22" s="8" t="s">
        <v>322</v>
      </c>
      <c r="D22" s="8" t="s">
        <v>42</v>
      </c>
      <c r="E22" s="8" t="s">
        <v>323</v>
      </c>
      <c r="F22" s="8" t="s">
        <v>324</v>
      </c>
      <c r="G22" s="12" t="s">
        <v>325</v>
      </c>
      <c r="H22" s="22" t="str">
        <f>VLOOKUP($G22,Temp!$A:$C,H$1,FALSE)</f>
        <v>thetileapp.com</v>
      </c>
      <c r="I22" s="22" t="e">
        <f>VLOOKUP($G22,Temp!$A:$C,I$1,FALSE)</f>
        <v>#VALUE!</v>
      </c>
      <c r="J22" s="22" t="e">
        <f>VLOOKUP($G22,Temp!$A:$C,J$1,FALSE)</f>
        <v>#VALUE!</v>
      </c>
      <c r="K22" s="22" t="e">
        <f>VLOOKUP($G22,Temp!$A:$C,K$1,FALSE)</f>
        <v>#VALUE!</v>
      </c>
      <c r="L22" s="22" t="e">
        <f>VLOOKUP($G22,Temp!$A:$C,L$1,FALSE)</f>
        <v>#VALUE!</v>
      </c>
      <c r="M22" s="22" t="e">
        <f>VLOOKUP($G22,Temp!$A:$C,M$1,FALSE)</f>
        <v>#VALUE!</v>
      </c>
      <c r="N22" s="22" t="e">
        <f>VLOOKUP($G22,Temp!$A:$C,N$1,FALSE)</f>
        <v>#VALUE!</v>
      </c>
      <c r="O22" s="22" t="e">
        <f>VLOOKUP($G22,Temp!$A:$C,O$1,FALSE)</f>
        <v>#VALUE!</v>
      </c>
      <c r="P22" s="22" t="e">
        <f>VLOOKUP($G22,Temp!$A:$C,P$1,FALSE)</f>
        <v>#VALUE!</v>
      </c>
      <c r="Q22" s="22" t="e">
        <f>VLOOKUP($G22,Temp!$A:$C,Q$1,FALSE)</f>
        <v>#VALUE!</v>
      </c>
      <c r="R22" s="22" t="e">
        <f>VLOOKUP($G22,Temp!$A:$C,R$1,FALSE)</f>
        <v>#VALUE!</v>
      </c>
      <c r="S22" s="22" t="e">
        <f>VLOOKUP($G22,Temp!$A:$C,S$1,FALSE)</f>
        <v>#VALUE!</v>
      </c>
      <c r="T22" s="22" t="e">
        <f>VLOOKUP($G22,Temp!$A:$C,T$1,FALSE)</f>
        <v>#VALUE!</v>
      </c>
      <c r="U22" s="22" t="e">
        <f>VLOOKUP($G22,Temp!$A:$C,U$1,FALSE)</f>
        <v>#VALUE!</v>
      </c>
      <c r="V22" s="22" t="e">
        <f>VLOOKUP($G22,Temp!$A:$C,V$1,FALSE)</f>
        <v>#VALUE!</v>
      </c>
      <c r="W22" s="22" t="e">
        <f>VLOOKUP($G22,Temp!$A:$C,W$1,FALSE)</f>
        <v>#VALUE!</v>
      </c>
      <c r="X22" s="22" t="e">
        <f>VLOOKUP($G22,Temp!$A:$C,X$1,FALSE)</f>
        <v>#VALUE!</v>
      </c>
      <c r="Y22" s="22">
        <f>VLOOKUP($G22,Temp!$A:$C,Y$1,FALSE)</f>
        <v>277000</v>
      </c>
      <c r="Z22" s="22">
        <f>VLOOKUP($G22,Temp!$A:$C,Z$1,FALSE)</f>
        <v>39800</v>
      </c>
      <c r="AA22" s="22" t="str">
        <f>VLOOKUP($A22,Searches!$A:$H,AA$1,FALSE)</f>
        <v>Simon Fleming-Wood</v>
      </c>
      <c r="AB22" s="22" t="str">
        <f>VLOOKUP($A22,Searches!$A:$H,AB$1,FALSE)</f>
        <v>Tile</v>
      </c>
      <c r="AC22" s="22" t="str">
        <f>VLOOKUP($A22,Searches!$A:$H,AC$1,FALSE)</f>
        <v>Chief Marketing Officer</v>
      </c>
      <c r="AD22" s="22" t="str">
        <f>VLOOKUP($A22,Searches!$A:$H,AD$1,FALSE)</f>
        <v>2nd</v>
      </c>
      <c r="AE22" s="22" t="str">
        <f>VLOOKUP($A22,Searches!$A:$H,AE$1,FALSE)</f>
        <v/>
      </c>
      <c r="AF22" s="22" t="str">
        <f>VLOOKUP($A22,Searches!$A:$H,AF$1,FALSE)</f>
        <v>San Francisco Bay Area</v>
      </c>
      <c r="AG22" s="22" t="str">
        <f>VLOOKUP($A22,Searches!$A:$H,AG$1,FALSE)</f>
        <v>https://www.linkedin.com/sales/profile/2935072,4XPb,NAME_SEARCH?moduleKey=peopleSearchResults&amp;pageKey=sales-search3-people-refinement&amp;contextId=60BC92C971D70515801E49D6842B0000&amp;requestId=655dabb3-a902-485b-bbe6-d4c8c8e7a79d&amp;action=CLICK&amp;target=urn%3Ali%3AsalesLead%3A(-1%2C2935072)&amp;pageNumber=0&amp;targetEl=profilelink&amp;position=23&amp;trk=lss-serp-result-lead_photo</v>
      </c>
      <c r="AH22" s="22" t="e">
        <f>VLOOKUP($G22,Temp!$D:$F,AH$1,FALSE)</f>
        <v>#N/A</v>
      </c>
      <c r="AI22" s="22" t="e">
        <f>VLOOKUP($G22,Temp!$D:$F,AI$1,FALSE)</f>
        <v>#N/A</v>
      </c>
      <c r="AJ22" s="22" t="e">
        <f>VLOOKUP($G22,Temp!$D:$F,AJ$1,FALSE)</f>
        <v>#N/A</v>
      </c>
    </row>
    <row r="23" spans="1:36" ht="16" x14ac:dyDescent="0.2">
      <c r="A23" s="8" t="str">
        <f t="shared" si="0"/>
        <v>Chris Curtin Visa</v>
      </c>
      <c r="B23" s="8" t="s">
        <v>89</v>
      </c>
      <c r="C23" s="8" t="s">
        <v>333</v>
      </c>
      <c r="D23" s="8" t="s">
        <v>334</v>
      </c>
      <c r="E23" s="8" t="s">
        <v>335</v>
      </c>
      <c r="F23" s="8" t="s">
        <v>336</v>
      </c>
      <c r="G23" s="12" t="s">
        <v>337</v>
      </c>
      <c r="H23" s="22" t="str">
        <f>VLOOKUP($G23,Temp!$A:$C,H$1,FALSE)</f>
        <v>visa.com</v>
      </c>
      <c r="I23" s="22" t="e">
        <f>VLOOKUP($G23,Temp!$A:$C,I$1,FALSE)</f>
        <v>#VALUE!</v>
      </c>
      <c r="J23" s="22" t="e">
        <f>VLOOKUP($G23,Temp!$A:$C,J$1,FALSE)</f>
        <v>#VALUE!</v>
      </c>
      <c r="K23" s="22" t="e">
        <f>VLOOKUP($G23,Temp!$A:$C,K$1,FALSE)</f>
        <v>#VALUE!</v>
      </c>
      <c r="L23" s="22" t="e">
        <f>VLOOKUP($G23,Temp!$A:$C,L$1,FALSE)</f>
        <v>#VALUE!</v>
      </c>
      <c r="M23" s="22" t="e">
        <f>VLOOKUP($G23,Temp!$A:$C,M$1,FALSE)</f>
        <v>#VALUE!</v>
      </c>
      <c r="N23" s="22" t="e">
        <f>VLOOKUP($G23,Temp!$A:$C,N$1,FALSE)</f>
        <v>#VALUE!</v>
      </c>
      <c r="O23" s="22" t="e">
        <f>VLOOKUP($G23,Temp!$A:$C,O$1,FALSE)</f>
        <v>#VALUE!</v>
      </c>
      <c r="P23" s="22" t="e">
        <f>VLOOKUP($G23,Temp!$A:$C,P$1,FALSE)</f>
        <v>#VALUE!</v>
      </c>
      <c r="Q23" s="22" t="e">
        <f>VLOOKUP($G23,Temp!$A:$C,Q$1,FALSE)</f>
        <v>#VALUE!</v>
      </c>
      <c r="R23" s="22" t="e">
        <f>VLOOKUP($G23,Temp!$A:$C,R$1,FALSE)</f>
        <v>#VALUE!</v>
      </c>
      <c r="S23" s="22" t="e">
        <f>VLOOKUP($G23,Temp!$A:$C,S$1,FALSE)</f>
        <v>#VALUE!</v>
      </c>
      <c r="T23" s="22" t="e">
        <f>VLOOKUP($G23,Temp!$A:$C,T$1,FALSE)</f>
        <v>#VALUE!</v>
      </c>
      <c r="U23" s="22" t="e">
        <f>VLOOKUP($G23,Temp!$A:$C,U$1,FALSE)</f>
        <v>#VALUE!</v>
      </c>
      <c r="V23" s="22" t="e">
        <f>VLOOKUP($G23,Temp!$A:$C,V$1,FALSE)</f>
        <v>#VALUE!</v>
      </c>
      <c r="W23" s="22" t="e">
        <f>VLOOKUP($G23,Temp!$A:$C,W$1,FALSE)</f>
        <v>#VALUE!</v>
      </c>
      <c r="X23" s="22" t="e">
        <f>VLOOKUP($G23,Temp!$A:$C,X$1,FALSE)</f>
        <v>#VALUE!</v>
      </c>
      <c r="Y23" s="22">
        <f>VLOOKUP($G23,Temp!$A:$C,Y$1,FALSE)</f>
        <v>3600000</v>
      </c>
      <c r="Z23" s="22">
        <f>VLOOKUP($G23,Temp!$A:$C,Z$1,FALSE)</f>
        <v>81100</v>
      </c>
      <c r="AA23" s="22" t="e">
        <f>VLOOKUP($A23,Searches!$A:$H,AA$1,FALSE)</f>
        <v>#N/A</v>
      </c>
      <c r="AB23" s="22" t="e">
        <f>VLOOKUP($A23,Searches!$A:$H,AB$1,FALSE)</f>
        <v>#N/A</v>
      </c>
      <c r="AC23" s="22" t="e">
        <f>VLOOKUP($A23,Searches!$A:$H,AC$1,FALSE)</f>
        <v>#N/A</v>
      </c>
      <c r="AD23" s="22" t="e">
        <f>VLOOKUP($A23,Searches!$A:$H,AD$1,FALSE)</f>
        <v>#N/A</v>
      </c>
      <c r="AE23" s="22" t="e">
        <f>VLOOKUP($A23,Searches!$A:$H,AE$1,FALSE)</f>
        <v>#N/A</v>
      </c>
      <c r="AF23" s="22" t="e">
        <f>VLOOKUP($A23,Searches!$A:$H,AF$1,FALSE)</f>
        <v>#N/A</v>
      </c>
      <c r="AG23" s="22" t="e">
        <f>VLOOKUP($A23,Searches!$A:$H,AG$1,FALSE)</f>
        <v>#N/A</v>
      </c>
      <c r="AH23" s="22" t="e">
        <f>VLOOKUP($G23,Temp!$D:$F,AH$1,FALSE)</f>
        <v>#N/A</v>
      </c>
      <c r="AI23" s="22" t="e">
        <f>VLOOKUP($G23,Temp!$D:$F,AI$1,FALSE)</f>
        <v>#N/A</v>
      </c>
      <c r="AJ23" s="22" t="e">
        <f>VLOOKUP($G23,Temp!$D:$F,AJ$1,FALSE)</f>
        <v>#N/A</v>
      </c>
    </row>
    <row r="24" spans="1:36" ht="16" x14ac:dyDescent="0.2">
      <c r="A24" s="8" t="str">
        <f t="shared" si="0"/>
        <v>Kirby Wadsworth Illusive Networks</v>
      </c>
      <c r="B24" s="8" t="s">
        <v>352</v>
      </c>
      <c r="C24" s="8" t="s">
        <v>353</v>
      </c>
      <c r="D24" s="8" t="s">
        <v>42</v>
      </c>
      <c r="E24" s="8" t="s">
        <v>354</v>
      </c>
      <c r="F24" s="8" t="s">
        <v>355</v>
      </c>
      <c r="G24" s="12" t="s">
        <v>356</v>
      </c>
      <c r="H24" s="22" t="str">
        <f>VLOOKUP($G24,Temp!$A:$C,H$1,FALSE)</f>
        <v>illusivenetworks.com</v>
      </c>
      <c r="I24" s="22" t="e">
        <f>VLOOKUP($G24,Temp!$A:$C,I$1,FALSE)</f>
        <v>#VALUE!</v>
      </c>
      <c r="J24" s="22" t="e">
        <f>VLOOKUP($G24,Temp!$A:$C,J$1,FALSE)</f>
        <v>#VALUE!</v>
      </c>
      <c r="K24" s="22" t="e">
        <f>VLOOKUP($G24,Temp!$A:$C,K$1,FALSE)</f>
        <v>#VALUE!</v>
      </c>
      <c r="L24" s="22" t="e">
        <f>VLOOKUP($G24,Temp!$A:$C,L$1,FALSE)</f>
        <v>#VALUE!</v>
      </c>
      <c r="M24" s="22" t="e">
        <f>VLOOKUP($G24,Temp!$A:$C,M$1,FALSE)</f>
        <v>#VALUE!</v>
      </c>
      <c r="N24" s="22" t="e">
        <f>VLOOKUP($G24,Temp!$A:$C,N$1,FALSE)</f>
        <v>#VALUE!</v>
      </c>
      <c r="O24" s="22" t="e">
        <f>VLOOKUP($G24,Temp!$A:$C,O$1,FALSE)</f>
        <v>#VALUE!</v>
      </c>
      <c r="P24" s="22" t="e">
        <f>VLOOKUP($G24,Temp!$A:$C,P$1,FALSE)</f>
        <v>#VALUE!</v>
      </c>
      <c r="Q24" s="22" t="e">
        <f>VLOOKUP($G24,Temp!$A:$C,Q$1,FALSE)</f>
        <v>#VALUE!</v>
      </c>
      <c r="R24" s="22" t="e">
        <f>VLOOKUP($G24,Temp!$A:$C,R$1,FALSE)</f>
        <v>#VALUE!</v>
      </c>
      <c r="S24" s="22" t="e">
        <f>VLOOKUP($G24,Temp!$A:$C,S$1,FALSE)</f>
        <v>#VALUE!</v>
      </c>
      <c r="T24" s="22" t="e">
        <f>VLOOKUP($G24,Temp!$A:$C,T$1,FALSE)</f>
        <v>#VALUE!</v>
      </c>
      <c r="U24" s="22" t="e">
        <f>VLOOKUP($G24,Temp!$A:$C,U$1,FALSE)</f>
        <v>#VALUE!</v>
      </c>
      <c r="V24" s="22" t="e">
        <f>VLOOKUP($G24,Temp!$A:$C,V$1,FALSE)</f>
        <v>#VALUE!</v>
      </c>
      <c r="W24" s="22" t="e">
        <f>VLOOKUP($G24,Temp!$A:$C,W$1,FALSE)</f>
        <v>#VALUE!</v>
      </c>
      <c r="X24" s="22" t="e">
        <f>VLOOKUP($G24,Temp!$A:$C,X$1,FALSE)</f>
        <v>#VALUE!</v>
      </c>
      <c r="Y24" s="22">
        <f>VLOOKUP($G24,Temp!$A:$C,Y$1,FALSE)</f>
        <v>0</v>
      </c>
      <c r="Z24" s="22">
        <f>VLOOKUP($G24,Temp!$A:$C,Z$1,FALSE)</f>
        <v>0</v>
      </c>
      <c r="AA24" s="22" t="e">
        <f>VLOOKUP($A24,Searches!$A:$H,AA$1,FALSE)</f>
        <v>#N/A</v>
      </c>
      <c r="AB24" s="22" t="e">
        <f>VLOOKUP($A24,Searches!$A:$H,AB$1,FALSE)</f>
        <v>#N/A</v>
      </c>
      <c r="AC24" s="22" t="e">
        <f>VLOOKUP($A24,Searches!$A:$H,AC$1,FALSE)</f>
        <v>#N/A</v>
      </c>
      <c r="AD24" s="22" t="e">
        <f>VLOOKUP($A24,Searches!$A:$H,AD$1,FALSE)</f>
        <v>#N/A</v>
      </c>
      <c r="AE24" s="22" t="e">
        <f>VLOOKUP($A24,Searches!$A:$H,AE$1,FALSE)</f>
        <v>#N/A</v>
      </c>
      <c r="AF24" s="22" t="e">
        <f>VLOOKUP($A24,Searches!$A:$H,AF$1,FALSE)</f>
        <v>#N/A</v>
      </c>
      <c r="AG24" s="22" t="e">
        <f>VLOOKUP($A24,Searches!$A:$H,AG$1,FALSE)</f>
        <v>#N/A</v>
      </c>
      <c r="AH24" s="22" t="str">
        <f>VLOOKUP($G24,Temp!$D:$F,AH$1,FALSE)</f>
        <v>illusivenetworks.com</v>
      </c>
      <c r="AI24" s="22">
        <f>VLOOKUP($G24,Temp!$D:$F,AI$1,FALSE)</f>
        <v>0</v>
      </c>
      <c r="AJ24" s="22" t="str">
        <f>VLOOKUP($G24,Temp!$D:$F,AJ$1,FALSE)</f>
        <v>WordPress</v>
      </c>
    </row>
    <row r="25" spans="1:36" ht="16" x14ac:dyDescent="0.2">
      <c r="A25" s="8" t="str">
        <f t="shared" si="0"/>
        <v>Dan Lowden Digital Shadows</v>
      </c>
      <c r="B25" s="8" t="s">
        <v>362</v>
      </c>
      <c r="C25" s="8" t="s">
        <v>363</v>
      </c>
      <c r="D25" s="8" t="s">
        <v>42</v>
      </c>
      <c r="E25" s="8" t="s">
        <v>364</v>
      </c>
      <c r="F25" s="8" t="s">
        <v>365</v>
      </c>
      <c r="G25" s="12" t="s">
        <v>366</v>
      </c>
      <c r="H25" s="22" t="str">
        <f>VLOOKUP($G25,Temp!$A:$C,H$1,FALSE)</f>
        <v>digitalshadows.com</v>
      </c>
      <c r="I25" s="22" t="e">
        <f>VLOOKUP($G25,Temp!$A:$C,I$1,FALSE)</f>
        <v>#VALUE!</v>
      </c>
      <c r="J25" s="22" t="e">
        <f>VLOOKUP($G25,Temp!$A:$C,J$1,FALSE)</f>
        <v>#VALUE!</v>
      </c>
      <c r="K25" s="22" t="e">
        <f>VLOOKUP($G25,Temp!$A:$C,K$1,FALSE)</f>
        <v>#VALUE!</v>
      </c>
      <c r="L25" s="22" t="e">
        <f>VLOOKUP($G25,Temp!$A:$C,L$1,FALSE)</f>
        <v>#VALUE!</v>
      </c>
      <c r="M25" s="22" t="e">
        <f>VLOOKUP($G25,Temp!$A:$C,M$1,FALSE)</f>
        <v>#VALUE!</v>
      </c>
      <c r="N25" s="22" t="e">
        <f>VLOOKUP($G25,Temp!$A:$C,N$1,FALSE)</f>
        <v>#VALUE!</v>
      </c>
      <c r="O25" s="22" t="e">
        <f>VLOOKUP($G25,Temp!$A:$C,O$1,FALSE)</f>
        <v>#VALUE!</v>
      </c>
      <c r="P25" s="22" t="e">
        <f>VLOOKUP($G25,Temp!$A:$C,P$1,FALSE)</f>
        <v>#VALUE!</v>
      </c>
      <c r="Q25" s="22" t="e">
        <f>VLOOKUP($G25,Temp!$A:$C,Q$1,FALSE)</f>
        <v>#VALUE!</v>
      </c>
      <c r="R25" s="22" t="e">
        <f>VLOOKUP($G25,Temp!$A:$C,R$1,FALSE)</f>
        <v>#VALUE!</v>
      </c>
      <c r="S25" s="22" t="e">
        <f>VLOOKUP($G25,Temp!$A:$C,S$1,FALSE)</f>
        <v>#VALUE!</v>
      </c>
      <c r="T25" s="22" t="e">
        <f>VLOOKUP($G25,Temp!$A:$C,T$1,FALSE)</f>
        <v>#VALUE!</v>
      </c>
      <c r="U25" s="22" t="e">
        <f>VLOOKUP($G25,Temp!$A:$C,U$1,FALSE)</f>
        <v>#VALUE!</v>
      </c>
      <c r="V25" s="22" t="e">
        <f>VLOOKUP($G25,Temp!$A:$C,V$1,FALSE)</f>
        <v>#VALUE!</v>
      </c>
      <c r="W25" s="22" t="e">
        <f>VLOOKUP($G25,Temp!$A:$C,W$1,FALSE)</f>
        <v>#VALUE!</v>
      </c>
      <c r="X25" s="22" t="e">
        <f>VLOOKUP($G25,Temp!$A:$C,X$1,FALSE)</f>
        <v>#VALUE!</v>
      </c>
      <c r="Y25" s="22">
        <f>VLOOKUP($G25,Temp!$A:$C,Y$1,FALSE)</f>
        <v>27200</v>
      </c>
      <c r="Z25" s="22">
        <f>VLOOKUP($G25,Temp!$A:$C,Z$1,FALSE)</f>
        <v>3000</v>
      </c>
      <c r="AA25" s="22" t="str">
        <f>VLOOKUP($A25,Searches!$A:$H,AA$1,FALSE)</f>
        <v>Dan Lowden</v>
      </c>
      <c r="AB25" s="22" t="str">
        <f>VLOOKUP($A25,Searches!$A:$H,AB$1,FALSE)</f>
        <v>Digital Shadows</v>
      </c>
      <c r="AC25" s="22" t="str">
        <f>VLOOKUP($A25,Searches!$A:$H,AC$1,FALSE)</f>
        <v>Chief Marketing Officer</v>
      </c>
      <c r="AD25" s="22" t="str">
        <f>VLOOKUP($A25,Searches!$A:$H,AD$1,FALSE)</f>
        <v>2nd</v>
      </c>
      <c r="AE25" s="22" t="str">
        <f>VLOOKUP($A25,Searches!$A:$H,AE$1,FALSE)</f>
        <v/>
      </c>
      <c r="AF25" s="22" t="str">
        <f>VLOOKUP($A25,Searches!$A:$H,AF$1,FALSE)</f>
        <v>Austin, Texas Area</v>
      </c>
      <c r="AG25" s="22" t="str">
        <f>VLOOKUP($A25,Searches!$A:$H,AG$1,FALSE)</f>
        <v>https://www.linkedin.com/sales/profile/17472247,-mR3,NAME_SEARCH?moduleKey=peopleSearchResults&amp;pageKey=sales-search3-people-refinement&amp;contextId=60BC92C971D70515801E49D6842B0000&amp;requestId=ae17056e-7fce-491c-b08d-515e9bcefab9&amp;action=CLICK&amp;target=urn%3Ali%3AsalesLead%3A(-1%2C17472247)&amp;pageNumber=1&amp;targetEl=profilelink&amp;position=3&amp;trk=lss-serp-result-lead_photo</v>
      </c>
      <c r="AH25" s="22" t="str">
        <f>VLOOKUP($G25,Temp!$D:$F,AH$1,FALSE)</f>
        <v>digitalshadows.com</v>
      </c>
      <c r="AI25" s="22" t="str">
        <f>VLOOKUP($G25,Temp!$D:$F,AI$1,FALSE)</f>
        <v>Marketo</v>
      </c>
      <c r="AJ25" s="22" t="str">
        <f>VLOOKUP($G25,Temp!$D:$F,AJ$1,FALSE)</f>
        <v>WordPress</v>
      </c>
    </row>
    <row r="26" spans="1:36" ht="16" x14ac:dyDescent="0.2">
      <c r="A26" s="8" t="str">
        <f t="shared" si="0"/>
        <v>Don Richman Avant</v>
      </c>
      <c r="B26" s="8" t="s">
        <v>376</v>
      </c>
      <c r="C26" s="8" t="s">
        <v>378</v>
      </c>
      <c r="D26" s="8" t="s">
        <v>379</v>
      </c>
      <c r="E26" s="8" t="s">
        <v>380</v>
      </c>
      <c r="F26" s="8" t="s">
        <v>381</v>
      </c>
      <c r="G26" s="12" t="s">
        <v>382</v>
      </c>
      <c r="H26" s="22" t="str">
        <f>VLOOKUP($G26,Temp!$A:$C,H$1,FALSE)</f>
        <v>avant.com</v>
      </c>
      <c r="I26" s="22" t="e">
        <f>VLOOKUP($G26,Temp!$A:$C,I$1,FALSE)</f>
        <v>#VALUE!</v>
      </c>
      <c r="J26" s="22" t="e">
        <f>VLOOKUP($G26,Temp!$A:$C,J$1,FALSE)</f>
        <v>#VALUE!</v>
      </c>
      <c r="K26" s="22" t="e">
        <f>VLOOKUP($G26,Temp!$A:$C,K$1,FALSE)</f>
        <v>#VALUE!</v>
      </c>
      <c r="L26" s="22" t="e">
        <f>VLOOKUP($G26,Temp!$A:$C,L$1,FALSE)</f>
        <v>#VALUE!</v>
      </c>
      <c r="M26" s="22" t="e">
        <f>VLOOKUP($G26,Temp!$A:$C,M$1,FALSE)</f>
        <v>#VALUE!</v>
      </c>
      <c r="N26" s="22" t="e">
        <f>VLOOKUP($G26,Temp!$A:$C,N$1,FALSE)</f>
        <v>#VALUE!</v>
      </c>
      <c r="O26" s="22" t="e">
        <f>VLOOKUP($G26,Temp!$A:$C,O$1,FALSE)</f>
        <v>#VALUE!</v>
      </c>
      <c r="P26" s="22" t="e">
        <f>VLOOKUP($G26,Temp!$A:$C,P$1,FALSE)</f>
        <v>#VALUE!</v>
      </c>
      <c r="Q26" s="22" t="e">
        <f>VLOOKUP($G26,Temp!$A:$C,Q$1,FALSE)</f>
        <v>#VALUE!</v>
      </c>
      <c r="R26" s="22" t="e">
        <f>VLOOKUP($G26,Temp!$A:$C,R$1,FALSE)</f>
        <v>#VALUE!</v>
      </c>
      <c r="S26" s="22" t="e">
        <f>VLOOKUP($G26,Temp!$A:$C,S$1,FALSE)</f>
        <v>#VALUE!</v>
      </c>
      <c r="T26" s="22" t="e">
        <f>VLOOKUP($G26,Temp!$A:$C,T$1,FALSE)</f>
        <v>#VALUE!</v>
      </c>
      <c r="U26" s="22" t="e">
        <f>VLOOKUP($G26,Temp!$A:$C,U$1,FALSE)</f>
        <v>#VALUE!</v>
      </c>
      <c r="V26" s="22" t="e">
        <f>VLOOKUP($G26,Temp!$A:$C,V$1,FALSE)</f>
        <v>#VALUE!</v>
      </c>
      <c r="W26" s="22" t="e">
        <f>VLOOKUP($G26,Temp!$A:$C,W$1,FALSE)</f>
        <v>#VALUE!</v>
      </c>
      <c r="X26" s="22" t="e">
        <f>VLOOKUP($G26,Temp!$A:$C,X$1,FALSE)</f>
        <v>#VALUE!</v>
      </c>
      <c r="Y26" s="22">
        <f>VLOOKUP($G26,Temp!$A:$C,Y$1,FALSE)</f>
        <v>1400000</v>
      </c>
      <c r="Z26" s="22">
        <f>VLOOKUP($G26,Temp!$A:$C,Z$1,FALSE)</f>
        <v>169000</v>
      </c>
      <c r="AA26" s="22" t="str">
        <f>VLOOKUP($A26,Searches!$A:$H,AA$1,FALSE)</f>
        <v>Don Richman</v>
      </c>
      <c r="AB26" s="22" t="str">
        <f>VLOOKUP($A26,Searches!$A:$H,AB$1,FALSE)</f>
        <v>Avant</v>
      </c>
      <c r="AC26" s="22" t="str">
        <f>VLOOKUP($A26,Searches!$A:$H,AC$1,FALSE)</f>
        <v>Chief Marketing Officer and SVP Powered by Avant</v>
      </c>
      <c r="AD26" s="22" t="str">
        <f>VLOOKUP($A26,Searches!$A:$H,AD$1,FALSE)</f>
        <v>2nd</v>
      </c>
      <c r="AE26" s="22" t="str">
        <f>VLOOKUP($A26,Searches!$A:$H,AE$1,FALSE)</f>
        <v/>
      </c>
      <c r="AF26" s="22" t="str">
        <f>VLOOKUP($A26,Searches!$A:$H,AF$1,FALSE)</f>
        <v>Greater Chicago Area</v>
      </c>
      <c r="AG26" s="22" t="str">
        <f>VLOOKUP($A26,Searches!$A:$H,AG$1,FALSE)</f>
        <v>https://www.linkedin.com/sales/profile/17785471,DU1I,NAME_SEARCH?moduleKey=peopleSearchResults&amp;pageKey=sales-search3-people&amp;contextId=60BC92C971D70515801E49D6842B0000&amp;requestId=bd3eec74-1b19-4513-810b-b1fea027bb3c&amp;action=CLICK&amp;target=urn%3Ali%3AsalesLead%3A(-1%2C17785471)&amp;pageNumber=0&amp;targetEl=profilelink&amp;position=21&amp;trk=lss-serp-result-lead_photo</v>
      </c>
      <c r="AH26" s="22" t="str">
        <f>VLOOKUP($G26,Temp!$D:$F,AH$1,FALSE)</f>
        <v>avant.com</v>
      </c>
      <c r="AI26" s="22">
        <f>VLOOKUP($G26,Temp!$D:$F,AI$1,FALSE)</f>
        <v>0</v>
      </c>
      <c r="AJ26" s="22" t="str">
        <f>VLOOKUP($G26,Temp!$D:$F,AJ$1,FALSE)</f>
        <v>WordPress</v>
      </c>
    </row>
    <row r="27" spans="1:36" ht="16" x14ac:dyDescent="0.2">
      <c r="A27" s="8" t="str">
        <f t="shared" si="0"/>
        <v>Jim Rudden Spredfast</v>
      </c>
      <c r="B27" s="8" t="s">
        <v>398</v>
      </c>
      <c r="C27" s="8" t="s">
        <v>400</v>
      </c>
      <c r="D27" s="8" t="s">
        <v>42</v>
      </c>
      <c r="E27" s="8" t="s">
        <v>402</v>
      </c>
      <c r="F27" s="8" t="s">
        <v>404</v>
      </c>
      <c r="G27" s="12" t="s">
        <v>406</v>
      </c>
      <c r="H27" s="22" t="str">
        <f>VLOOKUP($G27,Temp!$A:$C,H$1,FALSE)</f>
        <v>spredfast.com</v>
      </c>
      <c r="I27" s="22" t="e">
        <f>VLOOKUP($G27,Temp!$A:$C,I$1,FALSE)</f>
        <v>#VALUE!</v>
      </c>
      <c r="J27" s="22" t="e">
        <f>VLOOKUP($G27,Temp!$A:$C,J$1,FALSE)</f>
        <v>#VALUE!</v>
      </c>
      <c r="K27" s="22" t="e">
        <f>VLOOKUP($G27,Temp!$A:$C,K$1,FALSE)</f>
        <v>#VALUE!</v>
      </c>
      <c r="L27" s="22" t="e">
        <f>VLOOKUP($G27,Temp!$A:$C,L$1,FALSE)</f>
        <v>#VALUE!</v>
      </c>
      <c r="M27" s="22" t="e">
        <f>VLOOKUP($G27,Temp!$A:$C,M$1,FALSE)</f>
        <v>#VALUE!</v>
      </c>
      <c r="N27" s="22" t="e">
        <f>VLOOKUP($G27,Temp!$A:$C,N$1,FALSE)</f>
        <v>#VALUE!</v>
      </c>
      <c r="O27" s="22" t="e">
        <f>VLOOKUP($G27,Temp!$A:$C,O$1,FALSE)</f>
        <v>#VALUE!</v>
      </c>
      <c r="P27" s="22" t="e">
        <f>VLOOKUP($G27,Temp!$A:$C,P$1,FALSE)</f>
        <v>#VALUE!</v>
      </c>
      <c r="Q27" s="22" t="e">
        <f>VLOOKUP($G27,Temp!$A:$C,Q$1,FALSE)</f>
        <v>#VALUE!</v>
      </c>
      <c r="R27" s="22" t="e">
        <f>VLOOKUP($G27,Temp!$A:$C,R$1,FALSE)</f>
        <v>#VALUE!</v>
      </c>
      <c r="S27" s="22" t="e">
        <f>VLOOKUP($G27,Temp!$A:$C,S$1,FALSE)</f>
        <v>#VALUE!</v>
      </c>
      <c r="T27" s="22" t="e">
        <f>VLOOKUP($G27,Temp!$A:$C,T$1,FALSE)</f>
        <v>#VALUE!</v>
      </c>
      <c r="U27" s="22" t="e">
        <f>VLOOKUP($G27,Temp!$A:$C,U$1,FALSE)</f>
        <v>#VALUE!</v>
      </c>
      <c r="V27" s="22" t="e">
        <f>VLOOKUP($G27,Temp!$A:$C,V$1,FALSE)</f>
        <v>#VALUE!</v>
      </c>
      <c r="W27" s="22" t="e">
        <f>VLOOKUP($G27,Temp!$A:$C,W$1,FALSE)</f>
        <v>#VALUE!</v>
      </c>
      <c r="X27" s="22" t="e">
        <f>VLOOKUP($G27,Temp!$A:$C,X$1,FALSE)</f>
        <v>#VALUE!</v>
      </c>
      <c r="Y27" s="22">
        <f>VLOOKUP($G27,Temp!$A:$C,Y$1,FALSE)</f>
        <v>25400</v>
      </c>
      <c r="Z27" s="22">
        <f>VLOOKUP($G27,Temp!$A:$C,Z$1,FALSE)</f>
        <v>1700</v>
      </c>
      <c r="AA27" s="22" t="str">
        <f>VLOOKUP($A27,Searches!$A:$H,AA$1,FALSE)</f>
        <v>Jim Rudden</v>
      </c>
      <c r="AB27" s="22" t="str">
        <f>VLOOKUP($A27,Searches!$A:$H,AB$1,FALSE)</f>
        <v>Spredfast</v>
      </c>
      <c r="AC27" s="22" t="str">
        <f>VLOOKUP($A27,Searches!$A:$H,AC$1,FALSE)</f>
        <v>Chief Marketing Officer</v>
      </c>
      <c r="AD27" s="22" t="str">
        <f>VLOOKUP($A27,Searches!$A:$H,AD$1,FALSE)</f>
        <v>2nd</v>
      </c>
      <c r="AE27" s="22" t="str">
        <f>VLOOKUP($A27,Searches!$A:$H,AE$1,FALSE)</f>
        <v>Open link</v>
      </c>
      <c r="AF27" s="22" t="str">
        <f>VLOOKUP($A27,Searches!$A:$H,AF$1,FALSE)</f>
        <v>Austin, Texas Area</v>
      </c>
      <c r="AG27" s="22" t="str">
        <f>VLOOKUP($A27,Searches!$A:$H,AG$1,FALSE)</f>
        <v>https://www.linkedin.com/sales/profile/3407064,81je,NAME_SEARCH?moduleKey=peopleSearchResults&amp;pageKey=sales-search3-people&amp;contextId=60BC92C971D70515801E49D6842B0000&amp;requestId=bd3eec74-1b19-4513-810b-b1fea027bb3c&amp;action=CLICK&amp;target=urn%3Ali%3AsalesLead%3A(-1%2C3407064)&amp;pageNumber=0&amp;targetEl=profilelink&amp;position=20&amp;trk=lss-serp-result-lead_photo</v>
      </c>
      <c r="AH27" s="22" t="str">
        <f>VLOOKUP($G27,Temp!$D:$F,AH$1,FALSE)</f>
        <v>spredfast.com</v>
      </c>
      <c r="AI27" s="22" t="str">
        <f>VLOOKUP($G27,Temp!$D:$F,AI$1,FALSE)</f>
        <v>Marketo</v>
      </c>
      <c r="AJ27" s="22" t="str">
        <f>VLOOKUP($G27,Temp!$D:$F,AJ$1,FALSE)</f>
        <v>Drupal</v>
      </c>
    </row>
    <row r="28" spans="1:36" ht="16" x14ac:dyDescent="0.2">
      <c r="A28" s="8" t="str">
        <f t="shared" si="0"/>
        <v>Edward Nevraumont General Assembly</v>
      </c>
      <c r="B28" s="8" t="s">
        <v>419</v>
      </c>
      <c r="C28" s="8" t="s">
        <v>420</v>
      </c>
      <c r="D28" s="8" t="s">
        <v>421</v>
      </c>
      <c r="E28" s="8" t="s">
        <v>422</v>
      </c>
      <c r="F28" s="8" t="s">
        <v>423</v>
      </c>
      <c r="G28" s="12" t="s">
        <v>424</v>
      </c>
      <c r="H28" s="22" t="str">
        <f>VLOOKUP($G28,Temp!$A:$C,H$1,FALSE)</f>
        <v>generalassemb.ly</v>
      </c>
      <c r="I28" s="22" t="e">
        <f>VLOOKUP($G28,Temp!$A:$C,I$1,FALSE)</f>
        <v>#VALUE!</v>
      </c>
      <c r="J28" s="22" t="e">
        <f>VLOOKUP($G28,Temp!$A:$C,J$1,FALSE)</f>
        <v>#VALUE!</v>
      </c>
      <c r="K28" s="22" t="e">
        <f>VLOOKUP($G28,Temp!$A:$C,K$1,FALSE)</f>
        <v>#VALUE!</v>
      </c>
      <c r="L28" s="22" t="e">
        <f>VLOOKUP($G28,Temp!$A:$C,L$1,FALSE)</f>
        <v>#VALUE!</v>
      </c>
      <c r="M28" s="22" t="e">
        <f>VLOOKUP($G28,Temp!$A:$C,M$1,FALSE)</f>
        <v>#VALUE!</v>
      </c>
      <c r="N28" s="22" t="e">
        <f>VLOOKUP($G28,Temp!$A:$C,N$1,FALSE)</f>
        <v>#VALUE!</v>
      </c>
      <c r="O28" s="22" t="e">
        <f>VLOOKUP($G28,Temp!$A:$C,O$1,FALSE)</f>
        <v>#VALUE!</v>
      </c>
      <c r="P28" s="22" t="e">
        <f>VLOOKUP($G28,Temp!$A:$C,P$1,FALSE)</f>
        <v>#VALUE!</v>
      </c>
      <c r="Q28" s="22" t="e">
        <f>VLOOKUP($G28,Temp!$A:$C,Q$1,FALSE)</f>
        <v>#VALUE!</v>
      </c>
      <c r="R28" s="22" t="e">
        <f>VLOOKUP($G28,Temp!$A:$C,R$1,FALSE)</f>
        <v>#VALUE!</v>
      </c>
      <c r="S28" s="22" t="e">
        <f>VLOOKUP($G28,Temp!$A:$C,S$1,FALSE)</f>
        <v>#VALUE!</v>
      </c>
      <c r="T28" s="22" t="e">
        <f>VLOOKUP($G28,Temp!$A:$C,T$1,FALSE)</f>
        <v>#VALUE!</v>
      </c>
      <c r="U28" s="22" t="e">
        <f>VLOOKUP($G28,Temp!$A:$C,U$1,FALSE)</f>
        <v>#VALUE!</v>
      </c>
      <c r="V28" s="22" t="e">
        <f>VLOOKUP($G28,Temp!$A:$C,V$1,FALSE)</f>
        <v>#VALUE!</v>
      </c>
      <c r="W28" s="22" t="e">
        <f>VLOOKUP($G28,Temp!$A:$C,W$1,FALSE)</f>
        <v>#VALUE!</v>
      </c>
      <c r="X28" s="22" t="e">
        <f>VLOOKUP($G28,Temp!$A:$C,X$1,FALSE)</f>
        <v>#VALUE!</v>
      </c>
      <c r="Y28" s="22">
        <f>VLOOKUP($G28,Temp!$A:$C,Y$1,FALSE)</f>
        <v>0</v>
      </c>
      <c r="Z28" s="22">
        <f>VLOOKUP($G28,Temp!$A:$C,Z$1,FALSE)</f>
        <v>0</v>
      </c>
      <c r="AA28" s="22" t="str">
        <f>VLOOKUP($A28,Searches!$A:$H,AA$1,FALSE)</f>
        <v>Edward Nevraumont</v>
      </c>
      <c r="AB28" s="22" t="str">
        <f>VLOOKUP($A28,Searches!$A:$H,AB$1,FALSE)</f>
        <v>General Assembly</v>
      </c>
      <c r="AC28" s="22" t="str">
        <f>VLOOKUP($A28,Searches!$A:$H,AC$1,FALSE)</f>
        <v>Chief Revenue Officer / Chief Marketing Officer</v>
      </c>
      <c r="AD28" s="22" t="str">
        <f>VLOOKUP($A28,Searches!$A:$H,AD$1,FALSE)</f>
        <v>2nd</v>
      </c>
      <c r="AE28" s="22" t="str">
        <f>VLOOKUP($A28,Searches!$A:$H,AE$1,FALSE)</f>
        <v/>
      </c>
      <c r="AF28" s="22" t="str">
        <f>VLOOKUP($A28,Searches!$A:$H,AF$1,FALSE)</f>
        <v>Greater Seattle Area</v>
      </c>
      <c r="AG28" s="22" t="str">
        <f>VLOOKUP($A28,Searches!$A:$H,AG$1,FALSE)</f>
        <v>https://www.linkedin.com/sales/profile/456362,BPFV,NAME_SEARCH?moduleKey=peopleSearchResults&amp;pageKey=sales-search3-people&amp;contextId=60BC92C971D70515801E49D6842B0000&amp;requestId=bd3eec74-1b19-4513-810b-b1fea027bb3c&amp;action=CLICK&amp;target=urn%3Ali%3AsalesLead%3A(-1%2C456362)&amp;pageNumber=0&amp;targetEl=profilelink&amp;position=1&amp;trk=lss-serp-result-lead_photo</v>
      </c>
      <c r="AH28" s="22" t="str">
        <f>VLOOKUP($G28,Temp!$D:$F,AH$1,FALSE)</f>
        <v>generalassemb.ly</v>
      </c>
      <c r="AI28" s="22">
        <f>VLOOKUP($G28,Temp!$D:$F,AI$1,FALSE)</f>
        <v>0</v>
      </c>
      <c r="AJ28" s="22" t="str">
        <f>VLOOKUP($G28,Temp!$D:$F,AJ$1,FALSE)</f>
        <v>WordPress</v>
      </c>
    </row>
    <row r="29" spans="1:36" ht="16" x14ac:dyDescent="0.2">
      <c r="A29" s="8" t="str">
        <f t="shared" si="0"/>
        <v>John Bara Mintigo</v>
      </c>
      <c r="B29" s="8" t="s">
        <v>428</v>
      </c>
      <c r="C29" s="8" t="s">
        <v>429</v>
      </c>
      <c r="D29" s="8" t="s">
        <v>430</v>
      </c>
      <c r="E29" s="8" t="s">
        <v>431</v>
      </c>
      <c r="F29" s="8" t="s">
        <v>432</v>
      </c>
      <c r="G29" s="12" t="s">
        <v>433</v>
      </c>
      <c r="H29" s="22" t="str">
        <f>VLOOKUP($G29,Temp!$A:$C,H$1,FALSE)</f>
        <v>mintigo.com</v>
      </c>
      <c r="I29" s="22" t="e">
        <f>VLOOKUP($G29,Temp!$A:$C,I$1,FALSE)</f>
        <v>#VALUE!</v>
      </c>
      <c r="J29" s="22" t="e">
        <f>VLOOKUP($G29,Temp!$A:$C,J$1,FALSE)</f>
        <v>#VALUE!</v>
      </c>
      <c r="K29" s="22" t="e">
        <f>VLOOKUP($G29,Temp!$A:$C,K$1,FALSE)</f>
        <v>#VALUE!</v>
      </c>
      <c r="L29" s="22" t="e">
        <f>VLOOKUP($G29,Temp!$A:$C,L$1,FALSE)</f>
        <v>#VALUE!</v>
      </c>
      <c r="M29" s="22" t="e">
        <f>VLOOKUP($G29,Temp!$A:$C,M$1,FALSE)</f>
        <v>#VALUE!</v>
      </c>
      <c r="N29" s="22" t="e">
        <f>VLOOKUP($G29,Temp!$A:$C,N$1,FALSE)</f>
        <v>#VALUE!</v>
      </c>
      <c r="O29" s="22" t="e">
        <f>VLOOKUP($G29,Temp!$A:$C,O$1,FALSE)</f>
        <v>#VALUE!</v>
      </c>
      <c r="P29" s="22" t="e">
        <f>VLOOKUP($G29,Temp!$A:$C,P$1,FALSE)</f>
        <v>#VALUE!</v>
      </c>
      <c r="Q29" s="22" t="e">
        <f>VLOOKUP($G29,Temp!$A:$C,Q$1,FALSE)</f>
        <v>#VALUE!</v>
      </c>
      <c r="R29" s="22" t="e">
        <f>VLOOKUP($G29,Temp!$A:$C,R$1,FALSE)</f>
        <v>#VALUE!</v>
      </c>
      <c r="S29" s="22" t="e">
        <f>VLOOKUP($G29,Temp!$A:$C,S$1,FALSE)</f>
        <v>#VALUE!</v>
      </c>
      <c r="T29" s="22" t="e">
        <f>VLOOKUP($G29,Temp!$A:$C,T$1,FALSE)</f>
        <v>#VALUE!</v>
      </c>
      <c r="U29" s="22" t="e">
        <f>VLOOKUP($G29,Temp!$A:$C,U$1,FALSE)</f>
        <v>#VALUE!</v>
      </c>
      <c r="V29" s="22" t="e">
        <f>VLOOKUP($G29,Temp!$A:$C,V$1,FALSE)</f>
        <v>#VALUE!</v>
      </c>
      <c r="W29" s="22" t="e">
        <f>VLOOKUP($G29,Temp!$A:$C,W$1,FALSE)</f>
        <v>#VALUE!</v>
      </c>
      <c r="X29" s="22" t="e">
        <f>VLOOKUP($G29,Temp!$A:$C,X$1,FALSE)</f>
        <v>#VALUE!</v>
      </c>
      <c r="Y29" s="22">
        <f>VLOOKUP($G29,Temp!$A:$C,Y$1,FALSE)</f>
        <v>1100</v>
      </c>
      <c r="Z29" s="22">
        <f>VLOOKUP($G29,Temp!$A:$C,Z$1,FALSE)</f>
        <v>16400</v>
      </c>
      <c r="AA29" s="22" t="str">
        <f>VLOOKUP($A29,Searches!$A:$H,AA$1,FALSE)</f>
        <v>John Bara</v>
      </c>
      <c r="AB29" s="22" t="str">
        <f>VLOOKUP($A29,Searches!$A:$H,AB$1,FALSE)</f>
        <v>Mintigo</v>
      </c>
      <c r="AC29" s="22" t="str">
        <f>VLOOKUP($A29,Searches!$A:$H,AC$1,FALSE)</f>
        <v>President and Chief Marketing Officer</v>
      </c>
      <c r="AD29" s="22" t="str">
        <f>VLOOKUP($A29,Searches!$A:$H,AD$1,FALSE)</f>
        <v>2nd</v>
      </c>
      <c r="AE29" s="22" t="str">
        <f>VLOOKUP($A29,Searches!$A:$H,AE$1,FALSE)</f>
        <v/>
      </c>
      <c r="AF29" s="22" t="str">
        <f>VLOOKUP($A29,Searches!$A:$H,AF$1,FALSE)</f>
        <v>San Francisco Bay Area</v>
      </c>
      <c r="AG29" s="22" t="str">
        <f>VLOOKUP($A29,Searches!$A:$H,AG$1,FALSE)</f>
        <v>https://www.linkedin.com/sales/profile/12528451,-5aY,NAME_SEARCH?moduleKey=peopleSearchResults&amp;pageKey=sales-search3-people-refinement&amp;contextId=60BC92C971D70515801E49D6842B0000&amp;requestId=ae17056e-7fce-491c-b08d-515e9bcefab9&amp;action=CLICK&amp;target=urn%3Ali%3AsalesLead%3A(-1%2C12528451)&amp;pageNumber=1&amp;targetEl=profilelink&amp;position=10&amp;trk=lss-serp-result-lead_photo</v>
      </c>
      <c r="AH29" s="22" t="e">
        <f>VLOOKUP($G29,Temp!$D:$F,AH$1,FALSE)</f>
        <v>#N/A</v>
      </c>
      <c r="AI29" s="22" t="e">
        <f>VLOOKUP($G29,Temp!$D:$F,AI$1,FALSE)</f>
        <v>#N/A</v>
      </c>
      <c r="AJ29" s="22" t="e">
        <f>VLOOKUP($G29,Temp!$D:$F,AJ$1,FALSE)</f>
        <v>#N/A</v>
      </c>
    </row>
    <row r="30" spans="1:36" ht="16" x14ac:dyDescent="0.2">
      <c r="A30" s="8" t="str">
        <f t="shared" si="0"/>
        <v>Frederick Crosby Veem</v>
      </c>
      <c r="B30" s="8" t="s">
        <v>441</v>
      </c>
      <c r="C30" s="8" t="s">
        <v>442</v>
      </c>
      <c r="D30" s="8" t="s">
        <v>443</v>
      </c>
      <c r="E30" s="8" t="s">
        <v>444</v>
      </c>
      <c r="F30" s="8" t="s">
        <v>445</v>
      </c>
      <c r="G30" s="12" t="s">
        <v>447</v>
      </c>
      <c r="H30" s="22" t="str">
        <f>VLOOKUP($G30,Temp!$A:$C,H$1,FALSE)</f>
        <v>veem.com</v>
      </c>
      <c r="I30" s="22" t="e">
        <f>VLOOKUP($G30,Temp!$A:$C,I$1,FALSE)</f>
        <v>#VALUE!</v>
      </c>
      <c r="J30" s="22" t="e">
        <f>VLOOKUP($G30,Temp!$A:$C,J$1,FALSE)</f>
        <v>#VALUE!</v>
      </c>
      <c r="K30" s="22" t="e">
        <f>VLOOKUP($G30,Temp!$A:$C,K$1,FALSE)</f>
        <v>#VALUE!</v>
      </c>
      <c r="L30" s="22" t="e">
        <f>VLOOKUP($G30,Temp!$A:$C,L$1,FALSE)</f>
        <v>#VALUE!</v>
      </c>
      <c r="M30" s="22" t="e">
        <f>VLOOKUP($G30,Temp!$A:$C,M$1,FALSE)</f>
        <v>#VALUE!</v>
      </c>
      <c r="N30" s="22" t="e">
        <f>VLOOKUP($G30,Temp!$A:$C,N$1,FALSE)</f>
        <v>#VALUE!</v>
      </c>
      <c r="O30" s="22" t="e">
        <f>VLOOKUP($G30,Temp!$A:$C,O$1,FALSE)</f>
        <v>#VALUE!</v>
      </c>
      <c r="P30" s="22" t="e">
        <f>VLOOKUP($G30,Temp!$A:$C,P$1,FALSE)</f>
        <v>#VALUE!</v>
      </c>
      <c r="Q30" s="22" t="e">
        <f>VLOOKUP($G30,Temp!$A:$C,Q$1,FALSE)</f>
        <v>#VALUE!</v>
      </c>
      <c r="R30" s="22" t="e">
        <f>VLOOKUP($G30,Temp!$A:$C,R$1,FALSE)</f>
        <v>#VALUE!</v>
      </c>
      <c r="S30" s="22" t="e">
        <f>VLOOKUP($G30,Temp!$A:$C,S$1,FALSE)</f>
        <v>#VALUE!</v>
      </c>
      <c r="T30" s="22" t="e">
        <f>VLOOKUP($G30,Temp!$A:$C,T$1,FALSE)</f>
        <v>#VALUE!</v>
      </c>
      <c r="U30" s="22" t="e">
        <f>VLOOKUP($G30,Temp!$A:$C,U$1,FALSE)</f>
        <v>#VALUE!</v>
      </c>
      <c r="V30" s="22" t="e">
        <f>VLOOKUP($G30,Temp!$A:$C,V$1,FALSE)</f>
        <v>#VALUE!</v>
      </c>
      <c r="W30" s="22" t="e">
        <f>VLOOKUP($G30,Temp!$A:$C,W$1,FALSE)</f>
        <v>#VALUE!</v>
      </c>
      <c r="X30" s="22" t="e">
        <f>VLOOKUP($G30,Temp!$A:$C,X$1,FALSE)</f>
        <v>#VALUE!</v>
      </c>
      <c r="Y30" s="22">
        <f>VLOOKUP($G30,Temp!$A:$C,Y$1,FALSE)</f>
        <v>31200</v>
      </c>
      <c r="Z30" s="22">
        <f>VLOOKUP($G30,Temp!$A:$C,Z$1,FALSE)</f>
        <v>3900</v>
      </c>
      <c r="AA30" s="22" t="e">
        <f>VLOOKUP($A30,Searches!$A:$H,AA$1,FALSE)</f>
        <v>#N/A</v>
      </c>
      <c r="AB30" s="22" t="e">
        <f>VLOOKUP($A30,Searches!$A:$H,AB$1,FALSE)</f>
        <v>#N/A</v>
      </c>
      <c r="AC30" s="22" t="e">
        <f>VLOOKUP($A30,Searches!$A:$H,AC$1,FALSE)</f>
        <v>#N/A</v>
      </c>
      <c r="AD30" s="22" t="e">
        <f>VLOOKUP($A30,Searches!$A:$H,AD$1,FALSE)</f>
        <v>#N/A</v>
      </c>
      <c r="AE30" s="22" t="e">
        <f>VLOOKUP($A30,Searches!$A:$H,AE$1,FALSE)</f>
        <v>#N/A</v>
      </c>
      <c r="AF30" s="22" t="e">
        <f>VLOOKUP($A30,Searches!$A:$H,AF$1,FALSE)</f>
        <v>#N/A</v>
      </c>
      <c r="AG30" s="22" t="e">
        <f>VLOOKUP($A30,Searches!$A:$H,AG$1,FALSE)</f>
        <v>#N/A</v>
      </c>
      <c r="AH30" s="22" t="str">
        <f>VLOOKUP($G30,Temp!$D:$F,AH$1,FALSE)</f>
        <v>veem.com</v>
      </c>
      <c r="AI30" s="22" t="str">
        <f>VLOOKUP($G30,Temp!$D:$F,AI$1,FALSE)</f>
        <v>HubSpot</v>
      </c>
      <c r="AJ30" s="22" t="str">
        <f>VLOOKUP($G30,Temp!$D:$F,AJ$1,FALSE)</f>
        <v>WordPress</v>
      </c>
    </row>
    <row r="31" spans="1:36" ht="16" x14ac:dyDescent="0.2">
      <c r="A31" s="8" t="str">
        <f t="shared" si="0"/>
        <v>Elizabeth Slavitt Khan Academy</v>
      </c>
      <c r="B31" s="8" t="s">
        <v>454</v>
      </c>
      <c r="C31" s="8" t="s">
        <v>455</v>
      </c>
      <c r="D31" s="8" t="s">
        <v>42</v>
      </c>
      <c r="E31" s="8" t="s">
        <v>456</v>
      </c>
      <c r="F31" s="8" t="s">
        <v>457</v>
      </c>
      <c r="G31" s="12" t="s">
        <v>458</v>
      </c>
      <c r="H31" s="22" t="str">
        <f>VLOOKUP($G31,Temp!$A:$C,H$1,FALSE)</f>
        <v>khanacademy.org</v>
      </c>
      <c r="I31" s="22" t="e">
        <f>VLOOKUP($G31,Temp!$A:$C,I$1,FALSE)</f>
        <v>#VALUE!</v>
      </c>
      <c r="J31" s="22" t="e">
        <f>VLOOKUP($G31,Temp!$A:$C,J$1,FALSE)</f>
        <v>#VALUE!</v>
      </c>
      <c r="K31" s="22" t="e">
        <f>VLOOKUP($G31,Temp!$A:$C,K$1,FALSE)</f>
        <v>#VALUE!</v>
      </c>
      <c r="L31" s="22" t="e">
        <f>VLOOKUP($G31,Temp!$A:$C,L$1,FALSE)</f>
        <v>#VALUE!</v>
      </c>
      <c r="M31" s="22" t="e">
        <f>VLOOKUP($G31,Temp!$A:$C,M$1,FALSE)</f>
        <v>#VALUE!</v>
      </c>
      <c r="N31" s="22" t="e">
        <f>VLOOKUP($G31,Temp!$A:$C,N$1,FALSE)</f>
        <v>#VALUE!</v>
      </c>
      <c r="O31" s="22" t="e">
        <f>VLOOKUP($G31,Temp!$A:$C,O$1,FALSE)</f>
        <v>#VALUE!</v>
      </c>
      <c r="P31" s="22" t="e">
        <f>VLOOKUP($G31,Temp!$A:$C,P$1,FALSE)</f>
        <v>#VALUE!</v>
      </c>
      <c r="Q31" s="22" t="e">
        <f>VLOOKUP($G31,Temp!$A:$C,Q$1,FALSE)</f>
        <v>#VALUE!</v>
      </c>
      <c r="R31" s="22" t="e">
        <f>VLOOKUP($G31,Temp!$A:$C,R$1,FALSE)</f>
        <v>#VALUE!</v>
      </c>
      <c r="S31" s="22" t="e">
        <f>VLOOKUP($G31,Temp!$A:$C,S$1,FALSE)</f>
        <v>#VALUE!</v>
      </c>
      <c r="T31" s="22" t="e">
        <f>VLOOKUP($G31,Temp!$A:$C,T$1,FALSE)</f>
        <v>#VALUE!</v>
      </c>
      <c r="U31" s="22" t="e">
        <f>VLOOKUP($G31,Temp!$A:$C,U$1,FALSE)</f>
        <v>#VALUE!</v>
      </c>
      <c r="V31" s="22" t="e">
        <f>VLOOKUP($G31,Temp!$A:$C,V$1,FALSE)</f>
        <v>#VALUE!</v>
      </c>
      <c r="W31" s="22" t="e">
        <f>VLOOKUP($G31,Temp!$A:$C,W$1,FALSE)</f>
        <v>#VALUE!</v>
      </c>
      <c r="X31" s="22" t="e">
        <f>VLOOKUP($G31,Temp!$A:$C,X$1,FALSE)</f>
        <v>#VALUE!</v>
      </c>
      <c r="Y31" s="22">
        <f>VLOOKUP($G31,Temp!$A:$C,Y$1,FALSE)</f>
        <v>12800000</v>
      </c>
      <c r="Z31" s="22">
        <f>VLOOKUP($G31,Temp!$A:$C,Z$1,FALSE)</f>
        <v>37200</v>
      </c>
      <c r="AA31" s="22" t="str">
        <f>VLOOKUP($A31,Searches!$A:$H,AA$1,FALSE)</f>
        <v>Elizabeth Slavitt</v>
      </c>
      <c r="AB31" s="22" t="str">
        <f>VLOOKUP($A31,Searches!$A:$H,AB$1,FALSE)</f>
        <v>Khan Academy</v>
      </c>
      <c r="AC31" s="22" t="str">
        <f>VLOOKUP($A31,Searches!$A:$H,AC$1,FALSE)</f>
        <v>Chief Marketing Officer</v>
      </c>
      <c r="AD31" s="22" t="str">
        <f>VLOOKUP($A31,Searches!$A:$H,AD$1,FALSE)</f>
        <v>2nd</v>
      </c>
      <c r="AE31" s="22" t="str">
        <f>VLOOKUP($A31,Searches!$A:$H,AE$1,FALSE)</f>
        <v/>
      </c>
      <c r="AF31" s="22" t="str">
        <f>VLOOKUP($A31,Searches!$A:$H,AF$1,FALSE)</f>
        <v>San Francisco Bay Area</v>
      </c>
      <c r="AG31" s="22" t="str">
        <f>VLOOKUP($A31,Searches!$A:$H,AG$1,FALSE)</f>
        <v>https://www.linkedin.com/sales/profile/114998782,XgoM,NAME_SEARCH?moduleKey=peopleSearchResults&amp;pageKey=sales-search3-people-refinement&amp;contextId=60BC92C971D70515801E49D6842B0000&amp;requestId=ae17056e-7fce-491c-b08d-515e9bcefab9&amp;action=CLICK&amp;target=urn%3Ali%3AsalesLead%3A(-1%2C114998782)&amp;pageNumber=1&amp;targetEl=profilelink&amp;position=7&amp;trk=lss-serp-result-lead_photo</v>
      </c>
      <c r="AH31" s="22" t="e">
        <f>VLOOKUP($G31,Temp!$D:$F,AH$1,FALSE)</f>
        <v>#N/A</v>
      </c>
      <c r="AI31" s="22" t="e">
        <f>VLOOKUP($G31,Temp!$D:$F,AI$1,FALSE)</f>
        <v>#N/A</v>
      </c>
      <c r="AJ31" s="22" t="e">
        <f>VLOOKUP($G31,Temp!$D:$F,AJ$1,FALSE)</f>
        <v>#N/A</v>
      </c>
    </row>
    <row r="32" spans="1:36" ht="16" x14ac:dyDescent="0.2">
      <c r="A32" s="8" t="str">
        <f t="shared" si="0"/>
        <v>Adam Corey Tealium</v>
      </c>
      <c r="B32" s="8" t="s">
        <v>136</v>
      </c>
      <c r="C32" s="8" t="s">
        <v>137</v>
      </c>
      <c r="D32" s="8" t="s">
        <v>42</v>
      </c>
      <c r="E32" s="8" t="s">
        <v>138</v>
      </c>
      <c r="F32" s="8" t="s">
        <v>139</v>
      </c>
      <c r="G32" s="12" t="s">
        <v>140</v>
      </c>
      <c r="H32" s="22" t="str">
        <f>VLOOKUP($G32,Temp!$A:$C,H$1,FALSE)</f>
        <v>ow.ly</v>
      </c>
      <c r="I32" s="22" t="e">
        <f>VLOOKUP($G32,Temp!$A:$C,I$1,FALSE)</f>
        <v>#VALUE!</v>
      </c>
      <c r="J32" s="22" t="e">
        <f>VLOOKUP($G32,Temp!$A:$C,J$1,FALSE)</f>
        <v>#VALUE!</v>
      </c>
      <c r="K32" s="22" t="e">
        <f>VLOOKUP($G32,Temp!$A:$C,K$1,FALSE)</f>
        <v>#VALUE!</v>
      </c>
      <c r="L32" s="22" t="e">
        <f>VLOOKUP($G32,Temp!$A:$C,L$1,FALSE)</f>
        <v>#VALUE!</v>
      </c>
      <c r="M32" s="22" t="e">
        <f>VLOOKUP($G32,Temp!$A:$C,M$1,FALSE)</f>
        <v>#VALUE!</v>
      </c>
      <c r="N32" s="22" t="e">
        <f>VLOOKUP($G32,Temp!$A:$C,N$1,FALSE)</f>
        <v>#VALUE!</v>
      </c>
      <c r="O32" s="22" t="e">
        <f>VLOOKUP($G32,Temp!$A:$C,O$1,FALSE)</f>
        <v>#VALUE!</v>
      </c>
      <c r="P32" s="22" t="e">
        <f>VLOOKUP($G32,Temp!$A:$C,P$1,FALSE)</f>
        <v>#VALUE!</v>
      </c>
      <c r="Q32" s="22" t="e">
        <f>VLOOKUP($G32,Temp!$A:$C,Q$1,FALSE)</f>
        <v>#VALUE!</v>
      </c>
      <c r="R32" s="22" t="e">
        <f>VLOOKUP($G32,Temp!$A:$C,R$1,FALSE)</f>
        <v>#VALUE!</v>
      </c>
      <c r="S32" s="22" t="e">
        <f>VLOOKUP($G32,Temp!$A:$C,S$1,FALSE)</f>
        <v>#VALUE!</v>
      </c>
      <c r="T32" s="22" t="e">
        <f>VLOOKUP($G32,Temp!$A:$C,T$1,FALSE)</f>
        <v>#VALUE!</v>
      </c>
      <c r="U32" s="22" t="e">
        <f>VLOOKUP($G32,Temp!$A:$C,U$1,FALSE)</f>
        <v>#VALUE!</v>
      </c>
      <c r="V32" s="22" t="e">
        <f>VLOOKUP($G32,Temp!$A:$C,V$1,FALSE)</f>
        <v>#VALUE!</v>
      </c>
      <c r="W32" s="22" t="e">
        <f>VLOOKUP($G32,Temp!$A:$C,W$1,FALSE)</f>
        <v>#VALUE!</v>
      </c>
      <c r="X32" s="22" t="e">
        <f>VLOOKUP($G32,Temp!$A:$C,X$1,FALSE)</f>
        <v>#VALUE!</v>
      </c>
      <c r="Y32" s="22">
        <f>VLOOKUP($G32,Temp!$A:$C,Y$1,FALSE)</f>
        <v>659</v>
      </c>
      <c r="Z32" s="22">
        <f>VLOOKUP($G32,Temp!$A:$C,Z$1,FALSE)</f>
        <v>0</v>
      </c>
      <c r="AA32" s="22" t="str">
        <f>VLOOKUP($A32,Searches!$A:$H,AA$1,FALSE)</f>
        <v>Adam Corey</v>
      </c>
      <c r="AB32" s="22" t="str">
        <f>VLOOKUP($A32,Searches!$A:$H,AB$1,FALSE)</f>
        <v>Tealium</v>
      </c>
      <c r="AC32" s="22" t="str">
        <f>VLOOKUP($A32,Searches!$A:$H,AC$1,FALSE)</f>
        <v>Chief Marketing Officer</v>
      </c>
      <c r="AD32" s="22" t="str">
        <f>VLOOKUP($A32,Searches!$A:$H,AD$1,FALSE)</f>
        <v>2nd</v>
      </c>
      <c r="AE32" s="22" t="str">
        <f>VLOOKUP($A32,Searches!$A:$H,AE$1,FALSE)</f>
        <v/>
      </c>
      <c r="AF32" s="22" t="str">
        <f>VLOOKUP($A32,Searches!$A:$H,AF$1,FALSE)</f>
        <v>Greater San Diego Area</v>
      </c>
      <c r="AG32" s="22" t="str">
        <f>VLOOKUP($A32,Searches!$A:$H,AG$1,FALSE)</f>
        <v>https://www.linkedin.com/sales/profile/2464046,BjnI,NAME_SEARCH?moduleKey=peopleSearchResults&amp;pageKey=sales-search3-people&amp;contextId=60BC92C971D70515801E49D6842B0000&amp;requestId=bd3eec74-1b19-4513-810b-b1fea027bb3c&amp;action=CLICK&amp;target=urn%3Ali%3AsalesLead%3A(-1%2C2464046)&amp;pageNumber=0&amp;targetEl=profilelink&amp;position=22&amp;trk=lss-serp-result-lead_photo</v>
      </c>
      <c r="AH32" s="22" t="str">
        <f>VLOOKUP($G32,Temp!$D:$F,AH$1,FALSE)</f>
        <v>ow.ly</v>
      </c>
      <c r="AI32" s="22" t="str">
        <f>VLOOKUP($G32,Temp!$D:$F,AI$1,FALSE)</f>
        <v>Marketo</v>
      </c>
      <c r="AJ32" s="22" t="str">
        <f>VLOOKUP($G32,Temp!$D:$F,AJ$1,FALSE)</f>
        <v>WordPress</v>
      </c>
    </row>
    <row r="33" spans="1:36" ht="16" x14ac:dyDescent="0.2">
      <c r="A33" s="8" t="str">
        <f t="shared" si="0"/>
        <v>Connie Stack Digital Guardian</v>
      </c>
      <c r="B33" s="8" t="s">
        <v>465</v>
      </c>
      <c r="C33" s="8" t="s">
        <v>466</v>
      </c>
      <c r="D33" s="8" t="s">
        <v>42</v>
      </c>
      <c r="E33" s="8" t="s">
        <v>467</v>
      </c>
      <c r="F33" s="8" t="s">
        <v>468</v>
      </c>
      <c r="G33" s="12" t="s">
        <v>469</v>
      </c>
      <c r="H33" s="22" t="str">
        <f>VLOOKUP($G33,Temp!$A:$C,H$1,FALSE)</f>
        <v>digitalguardian.com</v>
      </c>
      <c r="I33" s="22" t="e">
        <f>VLOOKUP($G33,Temp!$A:$C,I$1,FALSE)</f>
        <v>#VALUE!</v>
      </c>
      <c r="J33" s="22" t="e">
        <f>VLOOKUP($G33,Temp!$A:$C,J$1,FALSE)</f>
        <v>#VALUE!</v>
      </c>
      <c r="K33" s="22" t="e">
        <f>VLOOKUP($G33,Temp!$A:$C,K$1,FALSE)</f>
        <v>#VALUE!</v>
      </c>
      <c r="L33" s="22" t="e">
        <f>VLOOKUP($G33,Temp!$A:$C,L$1,FALSE)</f>
        <v>#VALUE!</v>
      </c>
      <c r="M33" s="22" t="e">
        <f>VLOOKUP($G33,Temp!$A:$C,M$1,FALSE)</f>
        <v>#VALUE!</v>
      </c>
      <c r="N33" s="22" t="e">
        <f>VLOOKUP($G33,Temp!$A:$C,N$1,FALSE)</f>
        <v>#VALUE!</v>
      </c>
      <c r="O33" s="22" t="e">
        <f>VLOOKUP($G33,Temp!$A:$C,O$1,FALSE)</f>
        <v>#VALUE!</v>
      </c>
      <c r="P33" s="22" t="e">
        <f>VLOOKUP($G33,Temp!$A:$C,P$1,FALSE)</f>
        <v>#VALUE!</v>
      </c>
      <c r="Q33" s="22" t="e">
        <f>VLOOKUP($G33,Temp!$A:$C,Q$1,FALSE)</f>
        <v>#VALUE!</v>
      </c>
      <c r="R33" s="22" t="e">
        <f>VLOOKUP($G33,Temp!$A:$C,R$1,FALSE)</f>
        <v>#VALUE!</v>
      </c>
      <c r="S33" s="22" t="e">
        <f>VLOOKUP($G33,Temp!$A:$C,S$1,FALSE)</f>
        <v>#VALUE!</v>
      </c>
      <c r="T33" s="22" t="e">
        <f>VLOOKUP($G33,Temp!$A:$C,T$1,FALSE)</f>
        <v>#VALUE!</v>
      </c>
      <c r="U33" s="22" t="e">
        <f>VLOOKUP($G33,Temp!$A:$C,U$1,FALSE)</f>
        <v>#VALUE!</v>
      </c>
      <c r="V33" s="22" t="e">
        <f>VLOOKUP($G33,Temp!$A:$C,V$1,FALSE)</f>
        <v>#VALUE!</v>
      </c>
      <c r="W33" s="22" t="e">
        <f>VLOOKUP($G33,Temp!$A:$C,W$1,FALSE)</f>
        <v>#VALUE!</v>
      </c>
      <c r="X33" s="22" t="e">
        <f>VLOOKUP($G33,Temp!$A:$C,X$1,FALSE)</f>
        <v>#VALUE!</v>
      </c>
      <c r="Y33" s="22">
        <f>VLOOKUP($G33,Temp!$A:$C,Y$1,FALSE)</f>
        <v>373000</v>
      </c>
      <c r="Z33" s="22">
        <f>VLOOKUP($G33,Temp!$A:$C,Z$1,FALSE)</f>
        <v>1500</v>
      </c>
      <c r="AA33" s="22" t="e">
        <f>VLOOKUP($A33,Searches!$A:$H,AA$1,FALSE)</f>
        <v>#N/A</v>
      </c>
      <c r="AB33" s="22" t="e">
        <f>VLOOKUP($A33,Searches!$A:$H,AB$1,FALSE)</f>
        <v>#N/A</v>
      </c>
      <c r="AC33" s="22" t="e">
        <f>VLOOKUP($A33,Searches!$A:$H,AC$1,FALSE)</f>
        <v>#N/A</v>
      </c>
      <c r="AD33" s="22" t="e">
        <f>VLOOKUP($A33,Searches!$A:$H,AD$1,FALSE)</f>
        <v>#N/A</v>
      </c>
      <c r="AE33" s="22" t="e">
        <f>VLOOKUP($A33,Searches!$A:$H,AE$1,FALSE)</f>
        <v>#N/A</v>
      </c>
      <c r="AF33" s="22" t="e">
        <f>VLOOKUP($A33,Searches!$A:$H,AF$1,FALSE)</f>
        <v>#N/A</v>
      </c>
      <c r="AG33" s="22" t="e">
        <f>VLOOKUP($A33,Searches!$A:$H,AG$1,FALSE)</f>
        <v>#N/A</v>
      </c>
      <c r="AH33" s="22" t="str">
        <f>VLOOKUP($G33,Temp!$D:$F,AH$1,FALSE)</f>
        <v>digitalguardian.com</v>
      </c>
      <c r="AI33" s="22" t="str">
        <f>VLOOKUP($G33,Temp!$D:$F,AI$1,FALSE)</f>
        <v>Marketo</v>
      </c>
      <c r="AJ33" s="22" t="str">
        <f>VLOOKUP($G33,Temp!$D:$F,AJ$1,FALSE)</f>
        <v>Drupal</v>
      </c>
    </row>
    <row r="34" spans="1:36" ht="16" x14ac:dyDescent="0.2">
      <c r="A34" s="8" t="str">
        <f t="shared" si="0"/>
        <v>Mark Floisand Coveo</v>
      </c>
      <c r="B34" s="8" t="s">
        <v>476</v>
      </c>
      <c r="C34" s="8" t="s">
        <v>477</v>
      </c>
      <c r="D34" s="8" t="s">
        <v>42</v>
      </c>
      <c r="E34" s="8" t="s">
        <v>478</v>
      </c>
      <c r="F34" s="8" t="s">
        <v>479</v>
      </c>
      <c r="G34" s="12" t="s">
        <v>480</v>
      </c>
      <c r="H34" s="22" t="str">
        <f>VLOOKUP($G34,Temp!$A:$C,H$1,FALSE)</f>
        <v>coveo.com</v>
      </c>
      <c r="I34" s="22" t="e">
        <f>VLOOKUP($G34,Temp!$A:$C,I$1,FALSE)</f>
        <v>#VALUE!</v>
      </c>
      <c r="J34" s="22" t="e">
        <f>VLOOKUP($G34,Temp!$A:$C,J$1,FALSE)</f>
        <v>#VALUE!</v>
      </c>
      <c r="K34" s="22" t="e">
        <f>VLOOKUP($G34,Temp!$A:$C,K$1,FALSE)</f>
        <v>#VALUE!</v>
      </c>
      <c r="L34" s="22" t="e">
        <f>VLOOKUP($G34,Temp!$A:$C,L$1,FALSE)</f>
        <v>#VALUE!</v>
      </c>
      <c r="M34" s="22" t="e">
        <f>VLOOKUP($G34,Temp!$A:$C,M$1,FALSE)</f>
        <v>#VALUE!</v>
      </c>
      <c r="N34" s="22" t="e">
        <f>VLOOKUP($G34,Temp!$A:$C,N$1,FALSE)</f>
        <v>#VALUE!</v>
      </c>
      <c r="O34" s="22" t="e">
        <f>VLOOKUP($G34,Temp!$A:$C,O$1,FALSE)</f>
        <v>#VALUE!</v>
      </c>
      <c r="P34" s="22" t="e">
        <f>VLOOKUP($G34,Temp!$A:$C,P$1,FALSE)</f>
        <v>#VALUE!</v>
      </c>
      <c r="Q34" s="22" t="e">
        <f>VLOOKUP($G34,Temp!$A:$C,Q$1,FALSE)</f>
        <v>#VALUE!</v>
      </c>
      <c r="R34" s="22" t="e">
        <f>VLOOKUP($G34,Temp!$A:$C,R$1,FALSE)</f>
        <v>#VALUE!</v>
      </c>
      <c r="S34" s="22" t="e">
        <f>VLOOKUP($G34,Temp!$A:$C,S$1,FALSE)</f>
        <v>#VALUE!</v>
      </c>
      <c r="T34" s="22" t="e">
        <f>VLOOKUP($G34,Temp!$A:$C,T$1,FALSE)</f>
        <v>#VALUE!</v>
      </c>
      <c r="U34" s="22" t="e">
        <f>VLOOKUP($G34,Temp!$A:$C,U$1,FALSE)</f>
        <v>#VALUE!</v>
      </c>
      <c r="V34" s="22" t="e">
        <f>VLOOKUP($G34,Temp!$A:$C,V$1,FALSE)</f>
        <v>#VALUE!</v>
      </c>
      <c r="W34" s="22" t="e">
        <f>VLOOKUP($G34,Temp!$A:$C,W$1,FALSE)</f>
        <v>#VALUE!</v>
      </c>
      <c r="X34" s="22" t="e">
        <f>VLOOKUP($G34,Temp!$A:$C,X$1,FALSE)</f>
        <v>#VALUE!</v>
      </c>
      <c r="Y34" s="22">
        <f>VLOOKUP($G34,Temp!$A:$C,Y$1,FALSE)</f>
        <v>11400</v>
      </c>
      <c r="Z34" s="22">
        <f>VLOOKUP($G34,Temp!$A:$C,Z$1,FALSE)</f>
        <v>2900</v>
      </c>
      <c r="AA34" s="22" t="str">
        <f>VLOOKUP($A34,Searches!$A:$H,AA$1,FALSE)</f>
        <v>Mark Floisand</v>
      </c>
      <c r="AB34" s="22" t="str">
        <f>VLOOKUP($A34,Searches!$A:$H,AB$1,FALSE)</f>
        <v>Coveo</v>
      </c>
      <c r="AC34" s="22" t="str">
        <f>VLOOKUP($A34,Searches!$A:$H,AC$1,FALSE)</f>
        <v>Chief Marketing Officer</v>
      </c>
      <c r="AD34" s="22" t="str">
        <f>VLOOKUP($A34,Searches!$A:$H,AD$1,FALSE)</f>
        <v>2nd</v>
      </c>
      <c r="AE34" s="22" t="str">
        <f>VLOOKUP($A34,Searches!$A:$H,AE$1,FALSE)</f>
        <v/>
      </c>
      <c r="AF34" s="22" t="str">
        <f>VLOOKUP($A34,Searches!$A:$H,AF$1,FALSE)</f>
        <v>San Francisco Bay Area</v>
      </c>
      <c r="AG34" s="22" t="str">
        <f>VLOOKUP($A34,Searches!$A:$H,AG$1,FALSE)</f>
        <v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v>
      </c>
      <c r="AH34" s="22" t="str">
        <f>VLOOKUP($G34,Temp!$D:$F,AH$1,FALSE)</f>
        <v>coveo.com</v>
      </c>
      <c r="AI34" s="22" t="str">
        <f>VLOOKUP($G34,Temp!$D:$F,AI$1,FALSE)</f>
        <v>Marketo</v>
      </c>
      <c r="AJ34" s="22" t="str">
        <f>VLOOKUP($G34,Temp!$D:$F,AJ$1,FALSE)</f>
        <v>WordPress</v>
      </c>
    </row>
    <row r="35" spans="1:36" ht="16" x14ac:dyDescent="0.2">
      <c r="A35" s="8" t="str">
        <f t="shared" si="0"/>
        <v>Merijn Booij Genesys</v>
      </c>
      <c r="B35" s="8" t="s">
        <v>491</v>
      </c>
      <c r="C35" s="8" t="s">
        <v>493</v>
      </c>
      <c r="D35" s="8" t="s">
        <v>42</v>
      </c>
      <c r="E35" s="8" t="s">
        <v>495</v>
      </c>
      <c r="F35" s="8" t="s">
        <v>497</v>
      </c>
      <c r="G35" s="12" t="s">
        <v>499</v>
      </c>
      <c r="H35" s="22" t="str">
        <f>VLOOKUP($G35,Temp!$A:$C,H$1,FALSE)</f>
        <v>genesys.com</v>
      </c>
      <c r="I35" s="22" t="e">
        <f>VLOOKUP($G35,Temp!$A:$C,I$1,FALSE)</f>
        <v>#VALUE!</v>
      </c>
      <c r="J35" s="22" t="e">
        <f>VLOOKUP($G35,Temp!$A:$C,J$1,FALSE)</f>
        <v>#VALUE!</v>
      </c>
      <c r="K35" s="22" t="e">
        <f>VLOOKUP($G35,Temp!$A:$C,K$1,FALSE)</f>
        <v>#VALUE!</v>
      </c>
      <c r="L35" s="22" t="e">
        <f>VLOOKUP($G35,Temp!$A:$C,L$1,FALSE)</f>
        <v>#VALUE!</v>
      </c>
      <c r="M35" s="22" t="e">
        <f>VLOOKUP($G35,Temp!$A:$C,M$1,FALSE)</f>
        <v>#VALUE!</v>
      </c>
      <c r="N35" s="22" t="e">
        <f>VLOOKUP($G35,Temp!$A:$C,N$1,FALSE)</f>
        <v>#VALUE!</v>
      </c>
      <c r="O35" s="22" t="e">
        <f>VLOOKUP($G35,Temp!$A:$C,O$1,FALSE)</f>
        <v>#VALUE!</v>
      </c>
      <c r="P35" s="22" t="e">
        <f>VLOOKUP($G35,Temp!$A:$C,P$1,FALSE)</f>
        <v>#VALUE!</v>
      </c>
      <c r="Q35" s="22" t="e">
        <f>VLOOKUP($G35,Temp!$A:$C,Q$1,FALSE)</f>
        <v>#VALUE!</v>
      </c>
      <c r="R35" s="22" t="e">
        <f>VLOOKUP($G35,Temp!$A:$C,R$1,FALSE)</f>
        <v>#VALUE!</v>
      </c>
      <c r="S35" s="22" t="e">
        <f>VLOOKUP($G35,Temp!$A:$C,S$1,FALSE)</f>
        <v>#VALUE!</v>
      </c>
      <c r="T35" s="22" t="e">
        <f>VLOOKUP($G35,Temp!$A:$C,T$1,FALSE)</f>
        <v>#VALUE!</v>
      </c>
      <c r="U35" s="22" t="e">
        <f>VLOOKUP($G35,Temp!$A:$C,U$1,FALSE)</f>
        <v>#VALUE!</v>
      </c>
      <c r="V35" s="22" t="e">
        <f>VLOOKUP($G35,Temp!$A:$C,V$1,FALSE)</f>
        <v>#VALUE!</v>
      </c>
      <c r="W35" s="22" t="e">
        <f>VLOOKUP($G35,Temp!$A:$C,W$1,FALSE)</f>
        <v>#VALUE!</v>
      </c>
      <c r="X35" s="22" t="e">
        <f>VLOOKUP($G35,Temp!$A:$C,X$1,FALSE)</f>
        <v>#VALUE!</v>
      </c>
      <c r="Y35" s="22">
        <f>VLOOKUP($G35,Temp!$A:$C,Y$1,FALSE)</f>
        <v>212000</v>
      </c>
      <c r="Z35" s="22">
        <f>VLOOKUP($G35,Temp!$A:$C,Z$1,FALSE)</f>
        <v>42600</v>
      </c>
      <c r="AA35" s="22" t="e">
        <f>VLOOKUP($A35,Searches!$A:$H,AA$1,FALSE)</f>
        <v>#N/A</v>
      </c>
      <c r="AB35" s="22" t="e">
        <f>VLOOKUP($A35,Searches!$A:$H,AB$1,FALSE)</f>
        <v>#N/A</v>
      </c>
      <c r="AC35" s="22" t="e">
        <f>VLOOKUP($A35,Searches!$A:$H,AC$1,FALSE)</f>
        <v>#N/A</v>
      </c>
      <c r="AD35" s="22" t="e">
        <f>VLOOKUP($A35,Searches!$A:$H,AD$1,FALSE)</f>
        <v>#N/A</v>
      </c>
      <c r="AE35" s="22" t="e">
        <f>VLOOKUP($A35,Searches!$A:$H,AE$1,FALSE)</f>
        <v>#N/A</v>
      </c>
      <c r="AF35" s="22" t="e">
        <f>VLOOKUP($A35,Searches!$A:$H,AF$1,FALSE)</f>
        <v>#N/A</v>
      </c>
      <c r="AG35" s="22" t="e">
        <f>VLOOKUP($A35,Searches!$A:$H,AG$1,FALSE)</f>
        <v>#N/A</v>
      </c>
      <c r="AH35" s="22" t="str">
        <f>VLOOKUP($G35,Temp!$D:$F,AH$1,FALSE)</f>
        <v>genesys.com</v>
      </c>
      <c r="AI35" s="22" t="str">
        <f>VLOOKUP($G35,Temp!$D:$F,AI$1,FALSE)</f>
        <v>Marketo</v>
      </c>
      <c r="AJ35" s="22" t="str">
        <f>VLOOKUP($G35,Temp!$D:$F,AJ$1,FALSE)</f>
        <v>WordPress</v>
      </c>
    </row>
    <row r="36" spans="1:36" ht="16" x14ac:dyDescent="0.2">
      <c r="A36" s="8" t="str">
        <f t="shared" si="0"/>
        <v>Paige Leidig NetBase Solutions, Inc.</v>
      </c>
      <c r="B36" s="8" t="s">
        <v>511</v>
      </c>
      <c r="C36" s="8" t="s">
        <v>512</v>
      </c>
      <c r="D36" s="8" t="s">
        <v>42</v>
      </c>
      <c r="E36" s="8" t="s">
        <v>513</v>
      </c>
      <c r="F36" s="8" t="s">
        <v>514</v>
      </c>
      <c r="G36" s="12" t="s">
        <v>515</v>
      </c>
      <c r="H36" s="22" t="str">
        <f>VLOOKUP($G36,Temp!$A:$C,H$1,FALSE)</f>
        <v>netbase.com</v>
      </c>
      <c r="I36" s="22" t="e">
        <f>VLOOKUP($G36,Temp!$A:$C,I$1,FALSE)</f>
        <v>#VALUE!</v>
      </c>
      <c r="J36" s="22" t="e">
        <f>VLOOKUP($G36,Temp!$A:$C,J$1,FALSE)</f>
        <v>#VALUE!</v>
      </c>
      <c r="K36" s="22" t="e">
        <f>VLOOKUP($G36,Temp!$A:$C,K$1,FALSE)</f>
        <v>#VALUE!</v>
      </c>
      <c r="L36" s="22" t="e">
        <f>VLOOKUP($G36,Temp!$A:$C,L$1,FALSE)</f>
        <v>#VALUE!</v>
      </c>
      <c r="M36" s="22" t="e">
        <f>VLOOKUP($G36,Temp!$A:$C,M$1,FALSE)</f>
        <v>#VALUE!</v>
      </c>
      <c r="N36" s="22" t="e">
        <f>VLOOKUP($G36,Temp!$A:$C,N$1,FALSE)</f>
        <v>#VALUE!</v>
      </c>
      <c r="O36" s="22" t="e">
        <f>VLOOKUP($G36,Temp!$A:$C,O$1,FALSE)</f>
        <v>#VALUE!</v>
      </c>
      <c r="P36" s="22" t="e">
        <f>VLOOKUP($G36,Temp!$A:$C,P$1,FALSE)</f>
        <v>#VALUE!</v>
      </c>
      <c r="Q36" s="22" t="e">
        <f>VLOOKUP($G36,Temp!$A:$C,Q$1,FALSE)</f>
        <v>#VALUE!</v>
      </c>
      <c r="R36" s="22" t="e">
        <f>VLOOKUP($G36,Temp!$A:$C,R$1,FALSE)</f>
        <v>#VALUE!</v>
      </c>
      <c r="S36" s="22" t="e">
        <f>VLOOKUP($G36,Temp!$A:$C,S$1,FALSE)</f>
        <v>#VALUE!</v>
      </c>
      <c r="T36" s="22" t="e">
        <f>VLOOKUP($G36,Temp!$A:$C,T$1,FALSE)</f>
        <v>#VALUE!</v>
      </c>
      <c r="U36" s="22" t="e">
        <f>VLOOKUP($G36,Temp!$A:$C,U$1,FALSE)</f>
        <v>#VALUE!</v>
      </c>
      <c r="V36" s="22" t="e">
        <f>VLOOKUP($G36,Temp!$A:$C,V$1,FALSE)</f>
        <v>#VALUE!</v>
      </c>
      <c r="W36" s="22" t="e">
        <f>VLOOKUP($G36,Temp!$A:$C,W$1,FALSE)</f>
        <v>#VALUE!</v>
      </c>
      <c r="X36" s="22" t="e">
        <f>VLOOKUP($G36,Temp!$A:$C,X$1,FALSE)</f>
        <v>#VALUE!</v>
      </c>
      <c r="Y36" s="22">
        <f>VLOOKUP($G36,Temp!$A:$C,Y$1,FALSE)</f>
        <v>7200</v>
      </c>
      <c r="Z36" s="22">
        <f>VLOOKUP($G36,Temp!$A:$C,Z$1,FALSE)</f>
        <v>1800</v>
      </c>
      <c r="AA36" s="22" t="e">
        <f>VLOOKUP($A36,Searches!$A:$H,AA$1,FALSE)</f>
        <v>#N/A</v>
      </c>
      <c r="AB36" s="22" t="e">
        <f>VLOOKUP($A36,Searches!$A:$H,AB$1,FALSE)</f>
        <v>#N/A</v>
      </c>
      <c r="AC36" s="22" t="e">
        <f>VLOOKUP($A36,Searches!$A:$H,AC$1,FALSE)</f>
        <v>#N/A</v>
      </c>
      <c r="AD36" s="22" t="e">
        <f>VLOOKUP($A36,Searches!$A:$H,AD$1,FALSE)</f>
        <v>#N/A</v>
      </c>
      <c r="AE36" s="22" t="e">
        <f>VLOOKUP($A36,Searches!$A:$H,AE$1,FALSE)</f>
        <v>#N/A</v>
      </c>
      <c r="AF36" s="22" t="e">
        <f>VLOOKUP($A36,Searches!$A:$H,AF$1,FALSE)</f>
        <v>#N/A</v>
      </c>
      <c r="AG36" s="22" t="e">
        <f>VLOOKUP($A36,Searches!$A:$H,AG$1,FALSE)</f>
        <v>#N/A</v>
      </c>
      <c r="AH36" s="22" t="str">
        <f>VLOOKUP($G36,Temp!$D:$F,AH$1,FALSE)</f>
        <v>netbase.com</v>
      </c>
      <c r="AI36" s="22" t="str">
        <f>VLOOKUP($G36,Temp!$D:$F,AI$1,FALSE)</f>
        <v>Pardot</v>
      </c>
      <c r="AJ36" s="22" t="str">
        <f>VLOOKUP($G36,Temp!$D:$F,AJ$1,FALSE)</f>
        <v>WordPress</v>
      </c>
    </row>
    <row r="37" spans="1:36" ht="16" x14ac:dyDescent="0.2">
      <c r="A37" s="8" t="str">
        <f t="shared" si="0"/>
        <v>Roi Carmel Perfecto Mobile</v>
      </c>
      <c r="B37" s="8" t="s">
        <v>523</v>
      </c>
      <c r="C37" s="8" t="s">
        <v>525</v>
      </c>
      <c r="D37" s="8" t="s">
        <v>526</v>
      </c>
      <c r="E37" s="8" t="s">
        <v>527</v>
      </c>
      <c r="F37" s="8" t="s">
        <v>528</v>
      </c>
      <c r="G37" s="12" t="s">
        <v>530</v>
      </c>
      <c r="H37" s="22" t="str">
        <f>VLOOKUP($G37,Temp!$A:$C,H$1,FALSE)</f>
        <v>perfectomobile.com</v>
      </c>
      <c r="I37" s="22" t="e">
        <f>VLOOKUP($G37,Temp!$A:$C,I$1,FALSE)</f>
        <v>#VALUE!</v>
      </c>
      <c r="J37" s="22" t="e">
        <f>VLOOKUP($G37,Temp!$A:$C,J$1,FALSE)</f>
        <v>#VALUE!</v>
      </c>
      <c r="K37" s="22" t="e">
        <f>VLOOKUP($G37,Temp!$A:$C,K$1,FALSE)</f>
        <v>#VALUE!</v>
      </c>
      <c r="L37" s="22" t="e">
        <f>VLOOKUP($G37,Temp!$A:$C,L$1,FALSE)</f>
        <v>#VALUE!</v>
      </c>
      <c r="M37" s="22" t="e">
        <f>VLOOKUP($G37,Temp!$A:$C,M$1,FALSE)</f>
        <v>#VALUE!</v>
      </c>
      <c r="N37" s="22" t="e">
        <f>VLOOKUP($G37,Temp!$A:$C,N$1,FALSE)</f>
        <v>#VALUE!</v>
      </c>
      <c r="O37" s="22" t="e">
        <f>VLOOKUP($G37,Temp!$A:$C,O$1,FALSE)</f>
        <v>#VALUE!</v>
      </c>
      <c r="P37" s="22" t="e">
        <f>VLOOKUP($G37,Temp!$A:$C,P$1,FALSE)</f>
        <v>#VALUE!</v>
      </c>
      <c r="Q37" s="22" t="e">
        <f>VLOOKUP($G37,Temp!$A:$C,Q$1,FALSE)</f>
        <v>#VALUE!</v>
      </c>
      <c r="R37" s="22" t="e">
        <f>VLOOKUP($G37,Temp!$A:$C,R$1,FALSE)</f>
        <v>#VALUE!</v>
      </c>
      <c r="S37" s="22" t="e">
        <f>VLOOKUP($G37,Temp!$A:$C,S$1,FALSE)</f>
        <v>#VALUE!</v>
      </c>
      <c r="T37" s="22" t="e">
        <f>VLOOKUP($G37,Temp!$A:$C,T$1,FALSE)</f>
        <v>#VALUE!</v>
      </c>
      <c r="U37" s="22" t="e">
        <f>VLOOKUP($G37,Temp!$A:$C,U$1,FALSE)</f>
        <v>#VALUE!</v>
      </c>
      <c r="V37" s="22" t="e">
        <f>VLOOKUP($G37,Temp!$A:$C,V$1,FALSE)</f>
        <v>#VALUE!</v>
      </c>
      <c r="W37" s="22" t="e">
        <f>VLOOKUP($G37,Temp!$A:$C,W$1,FALSE)</f>
        <v>#VALUE!</v>
      </c>
      <c r="X37" s="22" t="e">
        <f>VLOOKUP($G37,Temp!$A:$C,X$1,FALSE)</f>
        <v>#VALUE!</v>
      </c>
      <c r="Y37" s="22">
        <f>VLOOKUP($G37,Temp!$A:$C,Y$1,FALSE)</f>
        <v>20900</v>
      </c>
      <c r="Z37" s="22">
        <f>VLOOKUP($G37,Temp!$A:$C,Z$1,FALSE)</f>
        <v>2500</v>
      </c>
      <c r="AA37" s="22" t="str">
        <f>VLOOKUP($A37,Searches!$A:$H,AA$1,FALSE)</f>
        <v>Roi Carmel</v>
      </c>
      <c r="AB37" s="22" t="str">
        <f>VLOOKUP($A37,Searches!$A:$H,AB$1,FALSE)</f>
        <v>Perfecto Mobile</v>
      </c>
      <c r="AC37" s="22" t="str">
        <f>VLOOKUP($A37,Searches!$A:$H,AC$1,FALSE)</f>
        <v>Chief Marketing &amp; Corp. Strategy Officer</v>
      </c>
      <c r="AD37" s="22" t="str">
        <f>VLOOKUP($A37,Searches!$A:$H,AD$1,FALSE)</f>
        <v>2nd</v>
      </c>
      <c r="AE37" s="22" t="str">
        <f>VLOOKUP($A37,Searches!$A:$H,AE$1,FALSE)</f>
        <v>Open link</v>
      </c>
      <c r="AF37" s="22" t="str">
        <f>VLOOKUP($A37,Searches!$A:$H,AF$1,FALSE)</f>
        <v>Greater Boston Area</v>
      </c>
      <c r="AG37" s="22" t="str">
        <f>VLOOKUP($A37,Searches!$A:$H,AG$1,FALSE)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37" s="22" t="str">
        <f>VLOOKUP($G37,Temp!$D:$F,AH$1,FALSE)</f>
        <v>perfectomobile.com</v>
      </c>
      <c r="AI37" s="22" t="str">
        <f>VLOOKUP($G37,Temp!$D:$F,AI$1,FALSE)</f>
        <v>Marketo</v>
      </c>
      <c r="AJ37" s="22" t="str">
        <f>VLOOKUP($G37,Temp!$D:$F,AJ$1,FALSE)</f>
        <v>WordPress</v>
      </c>
    </row>
    <row r="38" spans="1:36" ht="16" x14ac:dyDescent="0.2">
      <c r="A38" s="8" t="str">
        <f t="shared" si="0"/>
        <v>Jennifer Steeves-Kiss RepairPal</v>
      </c>
      <c r="B38" s="8" t="s">
        <v>546</v>
      </c>
      <c r="C38" s="8" t="s">
        <v>547</v>
      </c>
      <c r="D38" s="8" t="s">
        <v>548</v>
      </c>
      <c r="E38" s="8" t="s">
        <v>549</v>
      </c>
      <c r="F38" s="8" t="s">
        <v>550</v>
      </c>
      <c r="G38" s="12" t="s">
        <v>551</v>
      </c>
      <c r="H38" s="22" t="str">
        <f>VLOOKUP($G38,Temp!$A:$C,H$1,FALSE)</f>
        <v>repairpal.com</v>
      </c>
      <c r="I38" s="22" t="e">
        <f>VLOOKUP($G38,Temp!$A:$C,I$1,FALSE)</f>
        <v>#VALUE!</v>
      </c>
      <c r="J38" s="22" t="e">
        <f>VLOOKUP($G38,Temp!$A:$C,J$1,FALSE)</f>
        <v>#VALUE!</v>
      </c>
      <c r="K38" s="22" t="e">
        <f>VLOOKUP($G38,Temp!$A:$C,K$1,FALSE)</f>
        <v>#VALUE!</v>
      </c>
      <c r="L38" s="22" t="e">
        <f>VLOOKUP($G38,Temp!$A:$C,L$1,FALSE)</f>
        <v>#VALUE!</v>
      </c>
      <c r="M38" s="22" t="e">
        <f>VLOOKUP($G38,Temp!$A:$C,M$1,FALSE)</f>
        <v>#VALUE!</v>
      </c>
      <c r="N38" s="22" t="e">
        <f>VLOOKUP($G38,Temp!$A:$C,N$1,FALSE)</f>
        <v>#VALUE!</v>
      </c>
      <c r="O38" s="22" t="e">
        <f>VLOOKUP($G38,Temp!$A:$C,O$1,FALSE)</f>
        <v>#VALUE!</v>
      </c>
      <c r="P38" s="22" t="e">
        <f>VLOOKUP($G38,Temp!$A:$C,P$1,FALSE)</f>
        <v>#VALUE!</v>
      </c>
      <c r="Q38" s="22" t="e">
        <f>VLOOKUP($G38,Temp!$A:$C,Q$1,FALSE)</f>
        <v>#VALUE!</v>
      </c>
      <c r="R38" s="22" t="e">
        <f>VLOOKUP($G38,Temp!$A:$C,R$1,FALSE)</f>
        <v>#VALUE!</v>
      </c>
      <c r="S38" s="22" t="e">
        <f>VLOOKUP($G38,Temp!$A:$C,S$1,FALSE)</f>
        <v>#VALUE!</v>
      </c>
      <c r="T38" s="22" t="e">
        <f>VLOOKUP($G38,Temp!$A:$C,T$1,FALSE)</f>
        <v>#VALUE!</v>
      </c>
      <c r="U38" s="22" t="e">
        <f>VLOOKUP($G38,Temp!$A:$C,U$1,FALSE)</f>
        <v>#VALUE!</v>
      </c>
      <c r="V38" s="22" t="e">
        <f>VLOOKUP($G38,Temp!$A:$C,V$1,FALSE)</f>
        <v>#VALUE!</v>
      </c>
      <c r="W38" s="22" t="e">
        <f>VLOOKUP($G38,Temp!$A:$C,W$1,FALSE)</f>
        <v>#VALUE!</v>
      </c>
      <c r="X38" s="22" t="e">
        <f>VLOOKUP($G38,Temp!$A:$C,X$1,FALSE)</f>
        <v>#VALUE!</v>
      </c>
      <c r="Y38" s="22">
        <f>VLOOKUP($G38,Temp!$A:$C,Y$1,FALSE)</f>
        <v>0</v>
      </c>
      <c r="Z38" s="22">
        <f>VLOOKUP($G38,Temp!$A:$C,Z$1,FALSE)</f>
        <v>0</v>
      </c>
      <c r="AA38" s="22" t="str">
        <f>VLOOKUP($A38,Searches!$A:$H,AA$1,FALSE)</f>
        <v>Jennifer Steeves-Kiss</v>
      </c>
      <c r="AB38" s="22" t="str">
        <f>VLOOKUP($A38,Searches!$A:$H,AB$1,FALSE)</f>
        <v>RepairPal</v>
      </c>
      <c r="AC38" s="22" t="str">
        <f>VLOOKUP($A38,Searches!$A:$H,AC$1,FALSE)</f>
        <v>Chief Product and Marketing Officer</v>
      </c>
      <c r="AD38" s="22" t="str">
        <f>VLOOKUP($A38,Searches!$A:$H,AD$1,FALSE)</f>
        <v>2nd</v>
      </c>
      <c r="AE38" s="22" t="str">
        <f>VLOOKUP($A38,Searches!$A:$H,AE$1,FALSE)</f>
        <v>Open link</v>
      </c>
      <c r="AF38" s="22" t="str">
        <f>VLOOKUP($A38,Searches!$A:$H,AF$1,FALSE)</f>
        <v>San Francisco Bay Area</v>
      </c>
      <c r="AG38" s="22" t="str">
        <f>VLOOKUP($A38,Searches!$A:$H,AG$1,FALSE)</f>
        <v>https://www.linkedin.com/sales/profile/18090043,Iuw9,NAME_SEARCH?moduleKey=peopleSearchResults&amp;pageKey=sales-search3-people-refinement&amp;contextId=60BC92C971D70515801E49D6842B0000&amp;requestId=ae17056e-7fce-491c-b08d-515e9bcefab9&amp;action=CLICK&amp;target=urn%3Ali%3AsalesLead%3A(-1%2C18090043)&amp;pageNumber=1&amp;targetEl=profilelink&amp;position=9&amp;trk=lss-serp-result-lead_photo</v>
      </c>
      <c r="AH38" s="22" t="e">
        <f>VLOOKUP($G38,Temp!$D:$F,AH$1,FALSE)</f>
        <v>#N/A</v>
      </c>
      <c r="AI38" s="22" t="e">
        <f>VLOOKUP($G38,Temp!$D:$F,AI$1,FALSE)</f>
        <v>#N/A</v>
      </c>
      <c r="AJ38" s="22" t="e">
        <f>VLOOKUP($G38,Temp!$D:$F,AJ$1,FALSE)</f>
        <v>#N/A</v>
      </c>
    </row>
    <row r="39" spans="1:36" ht="16" x14ac:dyDescent="0.2">
      <c r="A39" s="8" t="str">
        <f t="shared" si="0"/>
        <v>Kristin Beischel magicJack</v>
      </c>
      <c r="B39" s="8" t="s">
        <v>557</v>
      </c>
      <c r="C39" s="8" t="s">
        <v>558</v>
      </c>
      <c r="D39" s="8" t="s">
        <v>559</v>
      </c>
      <c r="E39" s="8" t="s">
        <v>560</v>
      </c>
      <c r="F39" s="8" t="s">
        <v>561</v>
      </c>
      <c r="G39" s="12" t="s">
        <v>562</v>
      </c>
      <c r="H39" s="22" t="str">
        <f>VLOOKUP($G39,Temp!$A:$C,H$1,FALSE)</f>
        <v>magicjack.com</v>
      </c>
      <c r="I39" s="22" t="e">
        <f>VLOOKUP($G39,Temp!$A:$C,I$1,FALSE)</f>
        <v>#VALUE!</v>
      </c>
      <c r="J39" s="22" t="e">
        <f>VLOOKUP($G39,Temp!$A:$C,J$1,FALSE)</f>
        <v>#VALUE!</v>
      </c>
      <c r="K39" s="22" t="e">
        <f>VLOOKUP($G39,Temp!$A:$C,K$1,FALSE)</f>
        <v>#VALUE!</v>
      </c>
      <c r="L39" s="22" t="e">
        <f>VLOOKUP($G39,Temp!$A:$C,L$1,FALSE)</f>
        <v>#VALUE!</v>
      </c>
      <c r="M39" s="22" t="e">
        <f>VLOOKUP($G39,Temp!$A:$C,M$1,FALSE)</f>
        <v>#VALUE!</v>
      </c>
      <c r="N39" s="22" t="e">
        <f>VLOOKUP($G39,Temp!$A:$C,N$1,FALSE)</f>
        <v>#VALUE!</v>
      </c>
      <c r="O39" s="22" t="e">
        <f>VLOOKUP($G39,Temp!$A:$C,O$1,FALSE)</f>
        <v>#VALUE!</v>
      </c>
      <c r="P39" s="22" t="e">
        <f>VLOOKUP($G39,Temp!$A:$C,P$1,FALSE)</f>
        <v>#VALUE!</v>
      </c>
      <c r="Q39" s="22" t="e">
        <f>VLOOKUP($G39,Temp!$A:$C,Q$1,FALSE)</f>
        <v>#VALUE!</v>
      </c>
      <c r="R39" s="22" t="e">
        <f>VLOOKUP($G39,Temp!$A:$C,R$1,FALSE)</f>
        <v>#VALUE!</v>
      </c>
      <c r="S39" s="22" t="e">
        <f>VLOOKUP($G39,Temp!$A:$C,S$1,FALSE)</f>
        <v>#VALUE!</v>
      </c>
      <c r="T39" s="22" t="e">
        <f>VLOOKUP($G39,Temp!$A:$C,T$1,FALSE)</f>
        <v>#VALUE!</v>
      </c>
      <c r="U39" s="22" t="e">
        <f>VLOOKUP($G39,Temp!$A:$C,U$1,FALSE)</f>
        <v>#VALUE!</v>
      </c>
      <c r="V39" s="22" t="e">
        <f>VLOOKUP($G39,Temp!$A:$C,V$1,FALSE)</f>
        <v>#VALUE!</v>
      </c>
      <c r="W39" s="22" t="e">
        <f>VLOOKUP($G39,Temp!$A:$C,W$1,FALSE)</f>
        <v>#VALUE!</v>
      </c>
      <c r="X39" s="22" t="e">
        <f>VLOOKUP($G39,Temp!$A:$C,X$1,FALSE)</f>
        <v>#VALUE!</v>
      </c>
      <c r="Y39" s="22">
        <f>VLOOKUP($G39,Temp!$A:$C,Y$1,FALSE)</f>
        <v>368000</v>
      </c>
      <c r="Z39" s="22">
        <f>VLOOKUP($G39,Temp!$A:$C,Z$1,FALSE)</f>
        <v>12100</v>
      </c>
      <c r="AA39" s="22" t="str">
        <f>VLOOKUP($A39,Searches!$A:$H,AA$1,FALSE)</f>
        <v>Kristin Beischel</v>
      </c>
      <c r="AB39" s="22" t="str">
        <f>VLOOKUP($A39,Searches!$A:$H,AB$1,FALSE)</f>
        <v>magicJack</v>
      </c>
      <c r="AC39" s="22" t="str">
        <f>VLOOKUP($A39,Searches!$A:$H,AC$1,FALSE)</f>
        <v>EVP &amp; Chief Marketing Officer</v>
      </c>
      <c r="AD39" s="22" t="str">
        <f>VLOOKUP($A39,Searches!$A:$H,AD$1,FALSE)</f>
        <v>2nd</v>
      </c>
      <c r="AE39" s="22" t="str">
        <f>VLOOKUP($A39,Searches!$A:$H,AE$1,FALSE)</f>
        <v/>
      </c>
      <c r="AF39" s="22" t="str">
        <f>VLOOKUP($A39,Searches!$A:$H,AF$1,FALSE)</f>
        <v>Greater Denver Area</v>
      </c>
      <c r="AG39" s="22" t="str">
        <f>VLOOKUP($A39,Searches!$A:$H,AG$1,FALSE)</f>
        <v>https://www.linkedin.com/sales/profile/12951970,J-Hn,NAME_SEARCH?moduleKey=peopleSearchResults&amp;pageKey=sales-search3-people-refinement&amp;contextId=60BC92C971D70515801E49D6842B0000&amp;requestId=ae17056e-7fce-491c-b08d-515e9bcefab9&amp;action=CLICK&amp;target=urn%3Ali%3AsalesLead%3A(-1%2C12951970)&amp;pageNumber=1&amp;targetEl=profilelink&amp;position=12&amp;trk=lss-serp-result-lead_photo</v>
      </c>
      <c r="AH39" s="22" t="e">
        <f>VLOOKUP($G39,Temp!$D:$F,AH$1,FALSE)</f>
        <v>#N/A</v>
      </c>
      <c r="AI39" s="22" t="e">
        <f>VLOOKUP($G39,Temp!$D:$F,AI$1,FALSE)</f>
        <v>#N/A</v>
      </c>
      <c r="AJ39" s="22" t="e">
        <f>VLOOKUP($G39,Temp!$D:$F,AJ$1,FALSE)</f>
        <v>#N/A</v>
      </c>
    </row>
    <row r="40" spans="1:36" ht="16" x14ac:dyDescent="0.2">
      <c r="A40" s="8" t="str">
        <f t="shared" si="0"/>
        <v>Syed Hoda Sight Machine</v>
      </c>
      <c r="B40" s="8" t="s">
        <v>573</v>
      </c>
      <c r="C40" s="8" t="s">
        <v>574</v>
      </c>
      <c r="D40" s="8" t="s">
        <v>42</v>
      </c>
      <c r="E40" s="8" t="s">
        <v>576</v>
      </c>
      <c r="F40" s="8" t="s">
        <v>577</v>
      </c>
      <c r="G40" s="12" t="s">
        <v>578</v>
      </c>
      <c r="H40" s="22" t="str">
        <f>VLOOKUP($G40,Temp!$A:$C,H$1,FALSE)</f>
        <v>sightmachine.com</v>
      </c>
      <c r="I40" s="22" t="e">
        <f>VLOOKUP($G40,Temp!$A:$C,I$1,FALSE)</f>
        <v>#VALUE!</v>
      </c>
      <c r="J40" s="22" t="e">
        <f>VLOOKUP($G40,Temp!$A:$C,J$1,FALSE)</f>
        <v>#VALUE!</v>
      </c>
      <c r="K40" s="22" t="e">
        <f>VLOOKUP($G40,Temp!$A:$C,K$1,FALSE)</f>
        <v>#VALUE!</v>
      </c>
      <c r="L40" s="22" t="e">
        <f>VLOOKUP($G40,Temp!$A:$C,L$1,FALSE)</f>
        <v>#VALUE!</v>
      </c>
      <c r="M40" s="22" t="e">
        <f>VLOOKUP($G40,Temp!$A:$C,M$1,FALSE)</f>
        <v>#VALUE!</v>
      </c>
      <c r="N40" s="22" t="e">
        <f>VLOOKUP($G40,Temp!$A:$C,N$1,FALSE)</f>
        <v>#VALUE!</v>
      </c>
      <c r="O40" s="22" t="e">
        <f>VLOOKUP($G40,Temp!$A:$C,O$1,FALSE)</f>
        <v>#VALUE!</v>
      </c>
      <c r="P40" s="22" t="e">
        <f>VLOOKUP($G40,Temp!$A:$C,P$1,FALSE)</f>
        <v>#VALUE!</v>
      </c>
      <c r="Q40" s="22" t="e">
        <f>VLOOKUP($G40,Temp!$A:$C,Q$1,FALSE)</f>
        <v>#VALUE!</v>
      </c>
      <c r="R40" s="22" t="e">
        <f>VLOOKUP($G40,Temp!$A:$C,R$1,FALSE)</f>
        <v>#VALUE!</v>
      </c>
      <c r="S40" s="22" t="e">
        <f>VLOOKUP($G40,Temp!$A:$C,S$1,FALSE)</f>
        <v>#VALUE!</v>
      </c>
      <c r="T40" s="22" t="e">
        <f>VLOOKUP($G40,Temp!$A:$C,T$1,FALSE)</f>
        <v>#VALUE!</v>
      </c>
      <c r="U40" s="22" t="e">
        <f>VLOOKUP($G40,Temp!$A:$C,U$1,FALSE)</f>
        <v>#VALUE!</v>
      </c>
      <c r="V40" s="22" t="e">
        <f>VLOOKUP($G40,Temp!$A:$C,V$1,FALSE)</f>
        <v>#VALUE!</v>
      </c>
      <c r="W40" s="22" t="e">
        <f>VLOOKUP($G40,Temp!$A:$C,W$1,FALSE)</f>
        <v>#VALUE!</v>
      </c>
      <c r="X40" s="22" t="e">
        <f>VLOOKUP($G40,Temp!$A:$C,X$1,FALSE)</f>
        <v>#VALUE!</v>
      </c>
      <c r="Y40" s="22">
        <f>VLOOKUP($G40,Temp!$A:$C,Y$1,FALSE)</f>
        <v>167</v>
      </c>
      <c r="Z40" s="22">
        <f>VLOOKUP($G40,Temp!$A:$C,Z$1,FALSE)</f>
        <v>0</v>
      </c>
      <c r="AA40" s="22" t="str">
        <f>VLOOKUP($A40,Searches!$A:$H,AA$1,FALSE)</f>
        <v>Syed Hoda</v>
      </c>
      <c r="AB40" s="22" t="str">
        <f>VLOOKUP($A40,Searches!$A:$H,AB$1,FALSE)</f>
        <v>Sight Machine</v>
      </c>
      <c r="AC40" s="22" t="str">
        <f>VLOOKUP($A40,Searches!$A:$H,AC$1,FALSE)</f>
        <v>Chief Marketing Officer</v>
      </c>
      <c r="AD40" s="22" t="str">
        <f>VLOOKUP($A40,Searches!$A:$H,AD$1,FALSE)</f>
        <v>2nd</v>
      </c>
      <c r="AE40" s="22" t="str">
        <f>VLOOKUP($A40,Searches!$A:$H,AE$1,FALSE)</f>
        <v>Open link</v>
      </c>
      <c r="AF40" s="22" t="str">
        <f>VLOOKUP($A40,Searches!$A:$H,AF$1,FALSE)</f>
        <v>San Francisco Bay Area</v>
      </c>
      <c r="AG40" s="22" t="str">
        <f>VLOOKUP($A40,Searches!$A:$H,AG$1,FALSE)</f>
        <v>https://www.linkedin.com/sales/profile/1303489,TtB9,NAME_SEARCH?moduleKey=peopleSearchResults&amp;pageKey=sales-search3-people-refinement&amp;contextId=60BC92C971D70515801E49D6842B0000&amp;requestId=ae17056e-7fce-491c-b08d-515e9bcefab9&amp;action=CLICK&amp;target=urn%3Ali%3AsalesLead%3A(-1%2C1303489)&amp;pageNumber=1&amp;targetEl=profilelink&amp;position=15&amp;trk=lss-serp-result-lead_photo</v>
      </c>
      <c r="AH40" s="22" t="str">
        <f>VLOOKUP($G40,Temp!$D:$F,AH$1,FALSE)</f>
        <v>sightmachine.com</v>
      </c>
      <c r="AI40" s="22" t="str">
        <f>VLOOKUP($G40,Temp!$D:$F,AI$1,FALSE)</f>
        <v>Pardot</v>
      </c>
      <c r="AJ40" s="22" t="str">
        <f>VLOOKUP($G40,Temp!$D:$F,AJ$1,FALSE)</f>
        <v>WordPress</v>
      </c>
    </row>
    <row r="41" spans="1:36" ht="16" x14ac:dyDescent="0.2">
      <c r="A41" s="8" t="str">
        <f t="shared" si="0"/>
        <v>Ryan Crowd G2 Crowd</v>
      </c>
      <c r="B41" s="8" t="s">
        <v>563</v>
      </c>
      <c r="C41" s="8" t="s">
        <v>584</v>
      </c>
      <c r="D41" s="8" t="s">
        <v>180</v>
      </c>
      <c r="E41" s="8" t="s">
        <v>585</v>
      </c>
      <c r="F41" s="8" t="s">
        <v>586</v>
      </c>
      <c r="G41" s="12" t="s">
        <v>587</v>
      </c>
      <c r="H41" s="22" t="str">
        <f>VLOOKUP($G41,Temp!$A:$C,H$1,FALSE)</f>
        <v>g2crowd.com</v>
      </c>
      <c r="I41" s="22" t="e">
        <f>VLOOKUP($G41,Temp!$A:$C,I$1,FALSE)</f>
        <v>#VALUE!</v>
      </c>
      <c r="J41" s="22" t="e">
        <f>VLOOKUP($G41,Temp!$A:$C,J$1,FALSE)</f>
        <v>#VALUE!</v>
      </c>
      <c r="K41" s="22" t="e">
        <f>VLOOKUP($G41,Temp!$A:$C,K$1,FALSE)</f>
        <v>#VALUE!</v>
      </c>
      <c r="L41" s="22" t="e">
        <f>VLOOKUP($G41,Temp!$A:$C,L$1,FALSE)</f>
        <v>#VALUE!</v>
      </c>
      <c r="M41" s="22" t="e">
        <f>VLOOKUP($G41,Temp!$A:$C,M$1,FALSE)</f>
        <v>#VALUE!</v>
      </c>
      <c r="N41" s="22" t="e">
        <f>VLOOKUP($G41,Temp!$A:$C,N$1,FALSE)</f>
        <v>#VALUE!</v>
      </c>
      <c r="O41" s="22" t="e">
        <f>VLOOKUP($G41,Temp!$A:$C,O$1,FALSE)</f>
        <v>#VALUE!</v>
      </c>
      <c r="P41" s="22" t="e">
        <f>VLOOKUP($G41,Temp!$A:$C,P$1,FALSE)</f>
        <v>#VALUE!</v>
      </c>
      <c r="Q41" s="22" t="e">
        <f>VLOOKUP($G41,Temp!$A:$C,Q$1,FALSE)</f>
        <v>#VALUE!</v>
      </c>
      <c r="R41" s="22" t="e">
        <f>VLOOKUP($G41,Temp!$A:$C,R$1,FALSE)</f>
        <v>#VALUE!</v>
      </c>
      <c r="S41" s="22" t="e">
        <f>VLOOKUP($G41,Temp!$A:$C,S$1,FALSE)</f>
        <v>#VALUE!</v>
      </c>
      <c r="T41" s="22" t="e">
        <f>VLOOKUP($G41,Temp!$A:$C,T$1,FALSE)</f>
        <v>#VALUE!</v>
      </c>
      <c r="U41" s="22" t="e">
        <f>VLOOKUP($G41,Temp!$A:$C,U$1,FALSE)</f>
        <v>#VALUE!</v>
      </c>
      <c r="V41" s="22" t="e">
        <f>VLOOKUP($G41,Temp!$A:$C,V$1,FALSE)</f>
        <v>#VALUE!</v>
      </c>
      <c r="W41" s="22" t="e">
        <f>VLOOKUP($G41,Temp!$A:$C,W$1,FALSE)</f>
        <v>#VALUE!</v>
      </c>
      <c r="X41" s="22" t="e">
        <f>VLOOKUP($G41,Temp!$A:$C,X$1,FALSE)</f>
        <v>#VALUE!</v>
      </c>
      <c r="Y41" s="22">
        <f>VLOOKUP($G41,Temp!$A:$C,Y$1,FALSE)</f>
        <v>0</v>
      </c>
      <c r="Z41" s="22">
        <f>VLOOKUP($G41,Temp!$A:$C,Z$1,FALSE)</f>
        <v>0</v>
      </c>
      <c r="AA41" s="22" t="e">
        <f>VLOOKUP($A41,Searches!$A:$H,AA$1,FALSE)</f>
        <v>#N/A</v>
      </c>
      <c r="AB41" s="22" t="e">
        <f>VLOOKUP($A41,Searches!$A:$H,AB$1,FALSE)</f>
        <v>#N/A</v>
      </c>
      <c r="AC41" s="22" t="e">
        <f>VLOOKUP($A41,Searches!$A:$H,AC$1,FALSE)</f>
        <v>#N/A</v>
      </c>
      <c r="AD41" s="22" t="e">
        <f>VLOOKUP($A41,Searches!$A:$H,AD$1,FALSE)</f>
        <v>#N/A</v>
      </c>
      <c r="AE41" s="22" t="e">
        <f>VLOOKUP($A41,Searches!$A:$H,AE$1,FALSE)</f>
        <v>#N/A</v>
      </c>
      <c r="AF41" s="22" t="e">
        <f>VLOOKUP($A41,Searches!$A:$H,AF$1,FALSE)</f>
        <v>#N/A</v>
      </c>
      <c r="AG41" s="22" t="e">
        <f>VLOOKUP($A41,Searches!$A:$H,AG$1,FALSE)</f>
        <v>#N/A</v>
      </c>
      <c r="AH41" s="22" t="str">
        <f>VLOOKUP($G41,Temp!$D:$F,AH$1,FALSE)</f>
        <v>g2crowd.com</v>
      </c>
      <c r="AI41" s="22">
        <f>VLOOKUP($G41,Temp!$D:$F,AI$1,FALSE)</f>
        <v>0</v>
      </c>
      <c r="AJ41" s="22" t="str">
        <f>VLOOKUP($G41,Temp!$D:$F,AJ$1,FALSE)</f>
        <v>WordPress</v>
      </c>
    </row>
    <row r="42" spans="1:36" ht="16" x14ac:dyDescent="0.2">
      <c r="A42" s="8" t="str">
        <f t="shared" si="0"/>
        <v>Avinash Kaushik Google</v>
      </c>
      <c r="B42" s="8" t="s">
        <v>593</v>
      </c>
      <c r="C42" s="8" t="s">
        <v>594</v>
      </c>
      <c r="D42" s="8" t="s">
        <v>595</v>
      </c>
      <c r="E42" s="8" t="s">
        <v>596</v>
      </c>
      <c r="F42" s="8" t="s">
        <v>597</v>
      </c>
      <c r="G42" s="12" t="s">
        <v>598</v>
      </c>
      <c r="H42" s="22" t="str">
        <f>VLOOKUP($G42,Temp!$A:$C,H$1,FALSE)</f>
        <v>google.com</v>
      </c>
      <c r="I42" s="22" t="e">
        <f>VLOOKUP($G42,Temp!$A:$C,I$1,FALSE)</f>
        <v>#VALUE!</v>
      </c>
      <c r="J42" s="22" t="e">
        <f>VLOOKUP($G42,Temp!$A:$C,J$1,FALSE)</f>
        <v>#VALUE!</v>
      </c>
      <c r="K42" s="22" t="e">
        <f>VLOOKUP($G42,Temp!$A:$C,K$1,FALSE)</f>
        <v>#VALUE!</v>
      </c>
      <c r="L42" s="22" t="e">
        <f>VLOOKUP($G42,Temp!$A:$C,L$1,FALSE)</f>
        <v>#VALUE!</v>
      </c>
      <c r="M42" s="22" t="e">
        <f>VLOOKUP($G42,Temp!$A:$C,M$1,FALSE)</f>
        <v>#VALUE!</v>
      </c>
      <c r="N42" s="22" t="e">
        <f>VLOOKUP($G42,Temp!$A:$C,N$1,FALSE)</f>
        <v>#VALUE!</v>
      </c>
      <c r="O42" s="22" t="e">
        <f>VLOOKUP($G42,Temp!$A:$C,O$1,FALSE)</f>
        <v>#VALUE!</v>
      </c>
      <c r="P42" s="22" t="e">
        <f>VLOOKUP($G42,Temp!$A:$C,P$1,FALSE)</f>
        <v>#VALUE!</v>
      </c>
      <c r="Q42" s="22" t="e">
        <f>VLOOKUP($G42,Temp!$A:$C,Q$1,FALSE)</f>
        <v>#VALUE!</v>
      </c>
      <c r="R42" s="22" t="e">
        <f>VLOOKUP($G42,Temp!$A:$C,R$1,FALSE)</f>
        <v>#VALUE!</v>
      </c>
      <c r="S42" s="22" t="e">
        <f>VLOOKUP($G42,Temp!$A:$C,S$1,FALSE)</f>
        <v>#VALUE!</v>
      </c>
      <c r="T42" s="22" t="e">
        <f>VLOOKUP($G42,Temp!$A:$C,T$1,FALSE)</f>
        <v>#VALUE!</v>
      </c>
      <c r="U42" s="22" t="e">
        <f>VLOOKUP($G42,Temp!$A:$C,U$1,FALSE)</f>
        <v>#VALUE!</v>
      </c>
      <c r="V42" s="22" t="e">
        <f>VLOOKUP($G42,Temp!$A:$C,V$1,FALSE)</f>
        <v>#VALUE!</v>
      </c>
      <c r="W42" s="22" t="e">
        <f>VLOOKUP($G42,Temp!$A:$C,W$1,FALSE)</f>
        <v>#VALUE!</v>
      </c>
      <c r="X42" s="22" t="e">
        <f>VLOOKUP($G42,Temp!$A:$C,X$1,FALSE)</f>
        <v>#VALUE!</v>
      </c>
      <c r="Y42" s="22">
        <f>VLOOKUP($G42,Temp!$A:$C,Y$1,FALSE)</f>
        <v>1300000000</v>
      </c>
      <c r="Z42" s="22">
        <f>VLOOKUP($G42,Temp!$A:$C,Z$1,FALSE)</f>
        <v>4000000</v>
      </c>
      <c r="AA42" s="22" t="e">
        <f>VLOOKUP($A42,Searches!$A:$H,AA$1,FALSE)</f>
        <v>#N/A</v>
      </c>
      <c r="AB42" s="22" t="e">
        <f>VLOOKUP($A42,Searches!$A:$H,AB$1,FALSE)</f>
        <v>#N/A</v>
      </c>
      <c r="AC42" s="22" t="e">
        <f>VLOOKUP($A42,Searches!$A:$H,AC$1,FALSE)</f>
        <v>#N/A</v>
      </c>
      <c r="AD42" s="22" t="e">
        <f>VLOOKUP($A42,Searches!$A:$H,AD$1,FALSE)</f>
        <v>#N/A</v>
      </c>
      <c r="AE42" s="22" t="e">
        <f>VLOOKUP($A42,Searches!$A:$H,AE$1,FALSE)</f>
        <v>#N/A</v>
      </c>
      <c r="AF42" s="22" t="e">
        <f>VLOOKUP($A42,Searches!$A:$H,AF$1,FALSE)</f>
        <v>#N/A</v>
      </c>
      <c r="AG42" s="22" t="e">
        <f>VLOOKUP($A42,Searches!$A:$H,AG$1,FALSE)</f>
        <v>#N/A</v>
      </c>
      <c r="AH42" s="22" t="e">
        <f>VLOOKUP($G42,Temp!$D:$F,AH$1,FALSE)</f>
        <v>#N/A</v>
      </c>
      <c r="AI42" s="22" t="e">
        <f>VLOOKUP($G42,Temp!$D:$F,AI$1,FALSE)</f>
        <v>#N/A</v>
      </c>
      <c r="AJ42" s="22" t="e">
        <f>VLOOKUP($G42,Temp!$D:$F,AJ$1,FALSE)</f>
        <v>#N/A</v>
      </c>
    </row>
    <row r="43" spans="1:36" ht="16" x14ac:dyDescent="0.2">
      <c r="A43" s="8" t="str">
        <f t="shared" si="0"/>
        <v>Ali Din dinCloud</v>
      </c>
      <c r="B43" s="8" t="s">
        <v>607</v>
      </c>
      <c r="C43" s="8" t="s">
        <v>608</v>
      </c>
      <c r="D43" s="8" t="s">
        <v>32</v>
      </c>
      <c r="E43" s="8" t="s">
        <v>610</v>
      </c>
      <c r="F43" s="8" t="s">
        <v>611</v>
      </c>
      <c r="G43" s="12" t="s">
        <v>612</v>
      </c>
      <c r="H43" s="22" t="str">
        <f>VLOOKUP($G43,Temp!$A:$C,H$1,FALSE)</f>
        <v>dincloud.com</v>
      </c>
      <c r="I43" s="22" t="e">
        <f>VLOOKUP($G43,Temp!$A:$C,I$1,FALSE)</f>
        <v>#VALUE!</v>
      </c>
      <c r="J43" s="22" t="e">
        <f>VLOOKUP($G43,Temp!$A:$C,J$1,FALSE)</f>
        <v>#VALUE!</v>
      </c>
      <c r="K43" s="22" t="e">
        <f>VLOOKUP($G43,Temp!$A:$C,K$1,FALSE)</f>
        <v>#VALUE!</v>
      </c>
      <c r="L43" s="22" t="e">
        <f>VLOOKUP($G43,Temp!$A:$C,L$1,FALSE)</f>
        <v>#VALUE!</v>
      </c>
      <c r="M43" s="22" t="e">
        <f>VLOOKUP($G43,Temp!$A:$C,M$1,FALSE)</f>
        <v>#VALUE!</v>
      </c>
      <c r="N43" s="22" t="e">
        <f>VLOOKUP($G43,Temp!$A:$C,N$1,FALSE)</f>
        <v>#VALUE!</v>
      </c>
      <c r="O43" s="22" t="e">
        <f>VLOOKUP($G43,Temp!$A:$C,O$1,FALSE)</f>
        <v>#VALUE!</v>
      </c>
      <c r="P43" s="22" t="e">
        <f>VLOOKUP($G43,Temp!$A:$C,P$1,FALSE)</f>
        <v>#VALUE!</v>
      </c>
      <c r="Q43" s="22" t="e">
        <f>VLOOKUP($G43,Temp!$A:$C,Q$1,FALSE)</f>
        <v>#VALUE!</v>
      </c>
      <c r="R43" s="22" t="e">
        <f>VLOOKUP($G43,Temp!$A:$C,R$1,FALSE)</f>
        <v>#VALUE!</v>
      </c>
      <c r="S43" s="22" t="e">
        <f>VLOOKUP($G43,Temp!$A:$C,S$1,FALSE)</f>
        <v>#VALUE!</v>
      </c>
      <c r="T43" s="22" t="e">
        <f>VLOOKUP($G43,Temp!$A:$C,T$1,FALSE)</f>
        <v>#VALUE!</v>
      </c>
      <c r="U43" s="22" t="e">
        <f>VLOOKUP($G43,Temp!$A:$C,U$1,FALSE)</f>
        <v>#VALUE!</v>
      </c>
      <c r="V43" s="22" t="e">
        <f>VLOOKUP($G43,Temp!$A:$C,V$1,FALSE)</f>
        <v>#VALUE!</v>
      </c>
      <c r="W43" s="22" t="e">
        <f>VLOOKUP($G43,Temp!$A:$C,W$1,FALSE)</f>
        <v>#VALUE!</v>
      </c>
      <c r="X43" s="22" t="e">
        <f>VLOOKUP($G43,Temp!$A:$C,X$1,FALSE)</f>
        <v>#VALUE!</v>
      </c>
      <c r="Y43" s="22">
        <f>VLOOKUP($G43,Temp!$A:$C,Y$1,FALSE)</f>
        <v>15300</v>
      </c>
      <c r="Z43" s="22">
        <f>VLOOKUP($G43,Temp!$A:$C,Z$1,FALSE)</f>
        <v>10</v>
      </c>
      <c r="AA43" s="22" t="str">
        <f>VLOOKUP($A43,Searches!$A:$H,AA$1,FALSE)</f>
        <v>Ali Din</v>
      </c>
      <c r="AB43" s="22" t="str">
        <f>VLOOKUP($A43,Searches!$A:$H,AB$1,FALSE)</f>
        <v>dinCloud</v>
      </c>
      <c r="AC43" s="22" t="str">
        <f>VLOOKUP($A43,Searches!$A:$H,AC$1,FALSE)</f>
        <v>Chief Marketing Officer (CMO)</v>
      </c>
      <c r="AD43" s="22" t="str">
        <f>VLOOKUP($A43,Searches!$A:$H,AD$1,FALSE)</f>
        <v>2nd</v>
      </c>
      <c r="AE43" s="22" t="str">
        <f>VLOOKUP($A43,Searches!$A:$H,AE$1,FALSE)</f>
        <v/>
      </c>
      <c r="AF43" s="22" t="str">
        <f>VLOOKUP($A43,Searches!$A:$H,AF$1,FALSE)</f>
        <v>Greater New York City Area</v>
      </c>
      <c r="AG43" s="22" t="str">
        <f>VLOOKUP($A43,Searches!$A:$H,AG$1,FALSE)</f>
        <v>https://www.linkedin.com/sales/profile/1094116,glUV,NAME_SEARCH?moduleKey=peopleSearchResults&amp;pageKey=sales-search3-people-refinement&amp;contextId=60BC92C971D70515801E49D6842B0000&amp;requestId=0712e535-b641-4e83-b1cb-00fd01a7597c&amp;action=CLICK&amp;target=urn%3Ali%3AsalesLead%3A(-1%2C1094116)&amp;pageNumber=2&amp;targetEl=profilelink&amp;position=10&amp;trk=lss-serp-result-lead_photo</v>
      </c>
      <c r="AH43" s="22" t="str">
        <f>VLOOKUP($G43,Temp!$D:$F,AH$1,FALSE)</f>
        <v>dincloud.com</v>
      </c>
      <c r="AI43" s="22">
        <f>VLOOKUP($G43,Temp!$D:$F,AI$1,FALSE)</f>
        <v>0</v>
      </c>
      <c r="AJ43" s="22" t="str">
        <f>VLOOKUP($G43,Temp!$D:$F,AJ$1,FALSE)</f>
        <v>Drupal</v>
      </c>
    </row>
    <row r="44" spans="1:36" ht="16" x14ac:dyDescent="0.2">
      <c r="A44" s="8" t="str">
        <f t="shared" si="0"/>
        <v>Jon Finegold Signiant</v>
      </c>
      <c r="B44" s="8" t="s">
        <v>619</v>
      </c>
      <c r="C44" s="8" t="s">
        <v>620</v>
      </c>
      <c r="D44" s="8" t="s">
        <v>42</v>
      </c>
      <c r="E44" s="8" t="s">
        <v>621</v>
      </c>
      <c r="F44" s="8" t="s">
        <v>622</v>
      </c>
      <c r="G44" s="12" t="s">
        <v>623</v>
      </c>
      <c r="H44" s="22" t="str">
        <f>VLOOKUP($G44,Temp!$A:$C,H$1,FALSE)</f>
        <v>signiant.com</v>
      </c>
      <c r="I44" s="22" t="e">
        <f>VLOOKUP($G44,Temp!$A:$C,I$1,FALSE)</f>
        <v>#VALUE!</v>
      </c>
      <c r="J44" s="22" t="e">
        <f>VLOOKUP($G44,Temp!$A:$C,J$1,FALSE)</f>
        <v>#VALUE!</v>
      </c>
      <c r="K44" s="22" t="e">
        <f>VLOOKUP($G44,Temp!$A:$C,K$1,FALSE)</f>
        <v>#VALUE!</v>
      </c>
      <c r="L44" s="22" t="e">
        <f>VLOOKUP($G44,Temp!$A:$C,L$1,FALSE)</f>
        <v>#VALUE!</v>
      </c>
      <c r="M44" s="22" t="e">
        <f>VLOOKUP($G44,Temp!$A:$C,M$1,FALSE)</f>
        <v>#VALUE!</v>
      </c>
      <c r="N44" s="22" t="e">
        <f>VLOOKUP($G44,Temp!$A:$C,N$1,FALSE)</f>
        <v>#VALUE!</v>
      </c>
      <c r="O44" s="22" t="e">
        <f>VLOOKUP($G44,Temp!$A:$C,O$1,FALSE)</f>
        <v>#VALUE!</v>
      </c>
      <c r="P44" s="22" t="e">
        <f>VLOOKUP($G44,Temp!$A:$C,P$1,FALSE)</f>
        <v>#VALUE!</v>
      </c>
      <c r="Q44" s="22" t="e">
        <f>VLOOKUP($G44,Temp!$A:$C,Q$1,FALSE)</f>
        <v>#VALUE!</v>
      </c>
      <c r="R44" s="22" t="e">
        <f>VLOOKUP($G44,Temp!$A:$C,R$1,FALSE)</f>
        <v>#VALUE!</v>
      </c>
      <c r="S44" s="22" t="e">
        <f>VLOOKUP($G44,Temp!$A:$C,S$1,FALSE)</f>
        <v>#VALUE!</v>
      </c>
      <c r="T44" s="22" t="e">
        <f>VLOOKUP($G44,Temp!$A:$C,T$1,FALSE)</f>
        <v>#VALUE!</v>
      </c>
      <c r="U44" s="22" t="e">
        <f>VLOOKUP($G44,Temp!$A:$C,U$1,FALSE)</f>
        <v>#VALUE!</v>
      </c>
      <c r="V44" s="22" t="e">
        <f>VLOOKUP($G44,Temp!$A:$C,V$1,FALSE)</f>
        <v>#VALUE!</v>
      </c>
      <c r="W44" s="22" t="e">
        <f>VLOOKUP($G44,Temp!$A:$C,W$1,FALSE)</f>
        <v>#VALUE!</v>
      </c>
      <c r="X44" s="22" t="e">
        <f>VLOOKUP($G44,Temp!$A:$C,X$1,FALSE)</f>
        <v>#VALUE!</v>
      </c>
      <c r="Y44" s="22">
        <f>VLOOKUP($G44,Temp!$A:$C,Y$1,FALSE)</f>
        <v>4100</v>
      </c>
      <c r="Z44" s="22">
        <f>VLOOKUP($G44,Temp!$A:$C,Z$1,FALSE)</f>
        <v>2400</v>
      </c>
      <c r="AA44" s="22" t="str">
        <f>VLOOKUP($A44,Searches!$A:$H,AA$1,FALSE)</f>
        <v>Jon Finegold</v>
      </c>
      <c r="AB44" s="22" t="str">
        <f>VLOOKUP($A44,Searches!$A:$H,AB$1,FALSE)</f>
        <v>Signiant</v>
      </c>
      <c r="AC44" s="22" t="str">
        <f>VLOOKUP($A44,Searches!$A:$H,AC$1,FALSE)</f>
        <v>Chief Marketing Officer</v>
      </c>
      <c r="AD44" s="22" t="str">
        <f>VLOOKUP($A44,Searches!$A:$H,AD$1,FALSE)</f>
        <v>2nd</v>
      </c>
      <c r="AE44" s="22" t="str">
        <f>VLOOKUP($A44,Searches!$A:$H,AE$1,FALSE)</f>
        <v>Open link</v>
      </c>
      <c r="AF44" s="22" t="str">
        <f>VLOOKUP($A44,Searches!$A:$H,AF$1,FALSE)</f>
        <v>Greater Boston Area</v>
      </c>
      <c r="AG44" s="22" t="str">
        <f>VLOOKUP($A44,Searches!$A:$H,AG$1,FALSE)</f>
        <v>https://www.linkedin.com/sales/profile/898652,miKR,NAME_SEARCH?moduleKey=peopleSearchResults&amp;pageKey=sales-search3-people-refinement&amp;contextId=60BC92C971D70515801E49D6842B0000&amp;requestId=ae17056e-7fce-491c-b08d-515e9bcefab9&amp;action=CLICK&amp;target=urn%3Ali%3AsalesLead%3A(-1%2C898652)&amp;pageNumber=1&amp;targetEl=profilelink&amp;position=16&amp;trk=lss-serp-result-lead_photo</v>
      </c>
      <c r="AH44" s="22" t="str">
        <f>VLOOKUP($G44,Temp!$D:$F,AH$1,FALSE)</f>
        <v>signiant.com</v>
      </c>
      <c r="AI44" s="22" t="str">
        <f>VLOOKUP($G44,Temp!$D:$F,AI$1,FALSE)</f>
        <v>Marketo</v>
      </c>
      <c r="AJ44" s="22" t="str">
        <f>VLOOKUP($G44,Temp!$D:$F,AJ$1,FALSE)</f>
        <v>WordPress</v>
      </c>
    </row>
    <row r="45" spans="1:36" ht="16" x14ac:dyDescent="0.2">
      <c r="A45" s="8" t="str">
        <f t="shared" si="0"/>
        <v>Ian Hoffman Applied Systems</v>
      </c>
      <c r="B45" s="8" t="s">
        <v>631</v>
      </c>
      <c r="C45" s="8" t="s">
        <v>633</v>
      </c>
      <c r="D45" s="8" t="s">
        <v>42</v>
      </c>
      <c r="E45" s="8" t="s">
        <v>634</v>
      </c>
      <c r="F45" s="8" t="s">
        <v>636</v>
      </c>
      <c r="G45" s="8" t="s">
        <v>634</v>
      </c>
      <c r="H45" s="22" t="e">
        <f>VLOOKUP($G45,Temp!$A:$C,H$1,FALSE)</f>
        <v>#N/A</v>
      </c>
      <c r="I45" s="22" t="e">
        <f>VLOOKUP($G45,Temp!$A:$C,I$1,FALSE)</f>
        <v>#N/A</v>
      </c>
      <c r="J45" s="22" t="e">
        <f>VLOOKUP($G45,Temp!$A:$C,J$1,FALSE)</f>
        <v>#N/A</v>
      </c>
      <c r="K45" s="22" t="e">
        <f>VLOOKUP($G45,Temp!$A:$C,K$1,FALSE)</f>
        <v>#N/A</v>
      </c>
      <c r="L45" s="22" t="e">
        <f>VLOOKUP($G45,Temp!$A:$C,L$1,FALSE)</f>
        <v>#N/A</v>
      </c>
      <c r="M45" s="22" t="e">
        <f>VLOOKUP($G45,Temp!$A:$C,M$1,FALSE)</f>
        <v>#N/A</v>
      </c>
      <c r="N45" s="22" t="e">
        <f>VLOOKUP($G45,Temp!$A:$C,N$1,FALSE)</f>
        <v>#N/A</v>
      </c>
      <c r="O45" s="22" t="e">
        <f>VLOOKUP($G45,Temp!$A:$C,O$1,FALSE)</f>
        <v>#N/A</v>
      </c>
      <c r="P45" s="22" t="e">
        <f>VLOOKUP($G45,Temp!$A:$C,P$1,FALSE)</f>
        <v>#N/A</v>
      </c>
      <c r="Q45" s="22" t="e">
        <f>VLOOKUP($G45,Temp!$A:$C,Q$1,FALSE)</f>
        <v>#N/A</v>
      </c>
      <c r="R45" s="22" t="e">
        <f>VLOOKUP($G45,Temp!$A:$C,R$1,FALSE)</f>
        <v>#N/A</v>
      </c>
      <c r="S45" s="22" t="e">
        <f>VLOOKUP($G45,Temp!$A:$C,S$1,FALSE)</f>
        <v>#N/A</v>
      </c>
      <c r="T45" s="22" t="e">
        <f>VLOOKUP($G45,Temp!$A:$C,T$1,FALSE)</f>
        <v>#N/A</v>
      </c>
      <c r="U45" s="22" t="e">
        <f>VLOOKUP($G45,Temp!$A:$C,U$1,FALSE)</f>
        <v>#N/A</v>
      </c>
      <c r="V45" s="22" t="e">
        <f>VLOOKUP($G45,Temp!$A:$C,V$1,FALSE)</f>
        <v>#N/A</v>
      </c>
      <c r="W45" s="22" t="e">
        <f>VLOOKUP($G45,Temp!$A:$C,W$1,FALSE)</f>
        <v>#N/A</v>
      </c>
      <c r="X45" s="22" t="e">
        <f>VLOOKUP($G45,Temp!$A:$C,X$1,FALSE)</f>
        <v>#N/A</v>
      </c>
      <c r="Y45" s="22" t="e">
        <f>VLOOKUP($G45,Temp!$A:$C,Y$1,FALSE)</f>
        <v>#N/A</v>
      </c>
      <c r="Z45" s="22" t="e">
        <f>VLOOKUP($G45,Temp!$A:$C,Z$1,FALSE)</f>
        <v>#N/A</v>
      </c>
      <c r="AA45" s="22" t="e">
        <f>VLOOKUP($A45,Searches!$A:$H,AA$1,FALSE)</f>
        <v>#N/A</v>
      </c>
      <c r="AB45" s="22" t="e">
        <f>VLOOKUP($A45,Searches!$A:$H,AB$1,FALSE)</f>
        <v>#N/A</v>
      </c>
      <c r="AC45" s="22" t="e">
        <f>VLOOKUP($A45,Searches!$A:$H,AC$1,FALSE)</f>
        <v>#N/A</v>
      </c>
      <c r="AD45" s="22" t="e">
        <f>VLOOKUP($A45,Searches!$A:$H,AD$1,FALSE)</f>
        <v>#N/A</v>
      </c>
      <c r="AE45" s="22" t="e">
        <f>VLOOKUP($A45,Searches!$A:$H,AE$1,FALSE)</f>
        <v>#N/A</v>
      </c>
      <c r="AF45" s="22" t="e">
        <f>VLOOKUP($A45,Searches!$A:$H,AF$1,FALSE)</f>
        <v>#N/A</v>
      </c>
      <c r="AG45" s="22" t="e">
        <f>VLOOKUP($A45,Searches!$A:$H,AG$1,FALSE)</f>
        <v>#N/A</v>
      </c>
      <c r="AH45" s="22" t="e">
        <f>VLOOKUP($G45,Temp!$D:$F,AH$1,FALSE)</f>
        <v>#N/A</v>
      </c>
      <c r="AI45" s="22" t="e">
        <f>VLOOKUP($G45,Temp!$D:$F,AI$1,FALSE)</f>
        <v>#N/A</v>
      </c>
      <c r="AJ45" s="22" t="e">
        <f>VLOOKUP($G45,Temp!$D:$F,AJ$1,FALSE)</f>
        <v>#N/A</v>
      </c>
    </row>
    <row r="46" spans="1:36" ht="16" x14ac:dyDescent="0.2">
      <c r="A46" s="8" t="str">
        <f t="shared" si="0"/>
        <v>Mark Wilson BlackBerry</v>
      </c>
      <c r="B46" s="8" t="s">
        <v>476</v>
      </c>
      <c r="C46" s="8" t="s">
        <v>646</v>
      </c>
      <c r="D46" s="8" t="s">
        <v>42</v>
      </c>
      <c r="E46" s="8" t="s">
        <v>647</v>
      </c>
      <c r="F46" s="8" t="s">
        <v>648</v>
      </c>
      <c r="G46" s="12" t="s">
        <v>649</v>
      </c>
      <c r="H46" s="22" t="str">
        <f>VLOOKUP($G46,Temp!$A:$C,H$1,FALSE)</f>
        <v>BlackBerry.com</v>
      </c>
      <c r="I46" s="22" t="e">
        <f>VLOOKUP($G46,Temp!$A:$C,I$1,FALSE)</f>
        <v>#VALUE!</v>
      </c>
      <c r="J46" s="22" t="e">
        <f>VLOOKUP($G46,Temp!$A:$C,J$1,FALSE)</f>
        <v>#VALUE!</v>
      </c>
      <c r="K46" s="22" t="e">
        <f>VLOOKUP($G46,Temp!$A:$C,K$1,FALSE)</f>
        <v>#VALUE!</v>
      </c>
      <c r="L46" s="22" t="e">
        <f>VLOOKUP($G46,Temp!$A:$C,L$1,FALSE)</f>
        <v>#VALUE!</v>
      </c>
      <c r="M46" s="22" t="e">
        <f>VLOOKUP($G46,Temp!$A:$C,M$1,FALSE)</f>
        <v>#VALUE!</v>
      </c>
      <c r="N46" s="22" t="e">
        <f>VLOOKUP($G46,Temp!$A:$C,N$1,FALSE)</f>
        <v>#VALUE!</v>
      </c>
      <c r="O46" s="22" t="e">
        <f>VLOOKUP($G46,Temp!$A:$C,O$1,FALSE)</f>
        <v>#VALUE!</v>
      </c>
      <c r="P46" s="22" t="e">
        <f>VLOOKUP($G46,Temp!$A:$C,P$1,FALSE)</f>
        <v>#VALUE!</v>
      </c>
      <c r="Q46" s="22" t="e">
        <f>VLOOKUP($G46,Temp!$A:$C,Q$1,FALSE)</f>
        <v>#VALUE!</v>
      </c>
      <c r="R46" s="22" t="e">
        <f>VLOOKUP($G46,Temp!$A:$C,R$1,FALSE)</f>
        <v>#VALUE!</v>
      </c>
      <c r="S46" s="22" t="e">
        <f>VLOOKUP($G46,Temp!$A:$C,S$1,FALSE)</f>
        <v>#VALUE!</v>
      </c>
      <c r="T46" s="22" t="e">
        <f>VLOOKUP($G46,Temp!$A:$C,T$1,FALSE)</f>
        <v>#VALUE!</v>
      </c>
      <c r="U46" s="22" t="e">
        <f>VLOOKUP($G46,Temp!$A:$C,U$1,FALSE)</f>
        <v>#VALUE!</v>
      </c>
      <c r="V46" s="22" t="e">
        <f>VLOOKUP($G46,Temp!$A:$C,V$1,FALSE)</f>
        <v>#VALUE!</v>
      </c>
      <c r="W46" s="22" t="e">
        <f>VLOOKUP($G46,Temp!$A:$C,W$1,FALSE)</f>
        <v>#VALUE!</v>
      </c>
      <c r="X46" s="22" t="e">
        <f>VLOOKUP($G46,Temp!$A:$C,X$1,FALSE)</f>
        <v>#VALUE!</v>
      </c>
      <c r="Y46" s="22">
        <f>VLOOKUP($G46,Temp!$A:$C,Y$1,FALSE)</f>
        <v>0</v>
      </c>
      <c r="Z46" s="22">
        <f>VLOOKUP($G46,Temp!$A:$C,Z$1,FALSE)</f>
        <v>0</v>
      </c>
      <c r="AA46" s="22" t="e">
        <f>VLOOKUP($A46,Searches!$A:$H,AA$1,FALSE)</f>
        <v>#N/A</v>
      </c>
      <c r="AB46" s="22" t="e">
        <f>VLOOKUP($A46,Searches!$A:$H,AB$1,FALSE)</f>
        <v>#N/A</v>
      </c>
      <c r="AC46" s="22" t="e">
        <f>VLOOKUP($A46,Searches!$A:$H,AC$1,FALSE)</f>
        <v>#N/A</v>
      </c>
      <c r="AD46" s="22" t="e">
        <f>VLOOKUP($A46,Searches!$A:$H,AD$1,FALSE)</f>
        <v>#N/A</v>
      </c>
      <c r="AE46" s="22" t="e">
        <f>VLOOKUP($A46,Searches!$A:$H,AE$1,FALSE)</f>
        <v>#N/A</v>
      </c>
      <c r="AF46" s="22" t="e">
        <f>VLOOKUP($A46,Searches!$A:$H,AF$1,FALSE)</f>
        <v>#N/A</v>
      </c>
      <c r="AG46" s="22" t="e">
        <f>VLOOKUP($A46,Searches!$A:$H,AG$1,FALSE)</f>
        <v>#N/A</v>
      </c>
      <c r="AH46" s="22" t="e">
        <f>VLOOKUP($G46,Temp!$D:$F,AH$1,FALSE)</f>
        <v>#N/A</v>
      </c>
      <c r="AI46" s="22" t="e">
        <f>VLOOKUP($G46,Temp!$D:$F,AI$1,FALSE)</f>
        <v>#N/A</v>
      </c>
      <c r="AJ46" s="22" t="e">
        <f>VLOOKUP($G46,Temp!$D:$F,AJ$1,FALSE)</f>
        <v>#N/A</v>
      </c>
    </row>
    <row r="47" spans="1:36" ht="16" x14ac:dyDescent="0.2">
      <c r="A47" s="8" t="str">
        <f t="shared" si="0"/>
        <v>Jeanne Hopkins Ipswitch, Inc.</v>
      </c>
      <c r="B47" s="8" t="s">
        <v>656</v>
      </c>
      <c r="C47" s="8" t="s">
        <v>657</v>
      </c>
      <c r="D47" s="8" t="s">
        <v>658</v>
      </c>
      <c r="E47" s="8" t="s">
        <v>659</v>
      </c>
      <c r="F47" s="8" t="s">
        <v>660</v>
      </c>
      <c r="G47" s="12" t="s">
        <v>661</v>
      </c>
      <c r="H47" s="22" t="str">
        <f>VLOOKUP($G47,Temp!$A:$C,H$1,FALSE)</f>
        <v>ipswitch.com</v>
      </c>
      <c r="I47" s="22" t="e">
        <f>VLOOKUP($G47,Temp!$A:$C,I$1,FALSE)</f>
        <v>#VALUE!</v>
      </c>
      <c r="J47" s="22" t="e">
        <f>VLOOKUP($G47,Temp!$A:$C,J$1,FALSE)</f>
        <v>#VALUE!</v>
      </c>
      <c r="K47" s="22" t="e">
        <f>VLOOKUP($G47,Temp!$A:$C,K$1,FALSE)</f>
        <v>#VALUE!</v>
      </c>
      <c r="L47" s="22" t="e">
        <f>VLOOKUP($G47,Temp!$A:$C,L$1,FALSE)</f>
        <v>#VALUE!</v>
      </c>
      <c r="M47" s="22" t="e">
        <f>VLOOKUP($G47,Temp!$A:$C,M$1,FALSE)</f>
        <v>#VALUE!</v>
      </c>
      <c r="N47" s="22" t="e">
        <f>VLOOKUP($G47,Temp!$A:$C,N$1,FALSE)</f>
        <v>#VALUE!</v>
      </c>
      <c r="O47" s="22" t="e">
        <f>VLOOKUP($G47,Temp!$A:$C,O$1,FALSE)</f>
        <v>#VALUE!</v>
      </c>
      <c r="P47" s="22" t="e">
        <f>VLOOKUP($G47,Temp!$A:$C,P$1,FALSE)</f>
        <v>#VALUE!</v>
      </c>
      <c r="Q47" s="22" t="e">
        <f>VLOOKUP($G47,Temp!$A:$C,Q$1,FALSE)</f>
        <v>#VALUE!</v>
      </c>
      <c r="R47" s="22" t="e">
        <f>VLOOKUP($G47,Temp!$A:$C,R$1,FALSE)</f>
        <v>#VALUE!</v>
      </c>
      <c r="S47" s="22" t="e">
        <f>VLOOKUP($G47,Temp!$A:$C,S$1,FALSE)</f>
        <v>#VALUE!</v>
      </c>
      <c r="T47" s="22" t="e">
        <f>VLOOKUP($G47,Temp!$A:$C,T$1,FALSE)</f>
        <v>#VALUE!</v>
      </c>
      <c r="U47" s="22" t="e">
        <f>VLOOKUP($G47,Temp!$A:$C,U$1,FALSE)</f>
        <v>#VALUE!</v>
      </c>
      <c r="V47" s="22" t="e">
        <f>VLOOKUP($G47,Temp!$A:$C,V$1,FALSE)</f>
        <v>#VALUE!</v>
      </c>
      <c r="W47" s="22" t="e">
        <f>VLOOKUP($G47,Temp!$A:$C,W$1,FALSE)</f>
        <v>#VALUE!</v>
      </c>
      <c r="X47" s="22" t="e">
        <f>VLOOKUP($G47,Temp!$A:$C,X$1,FALSE)</f>
        <v>#VALUE!</v>
      </c>
      <c r="Y47" s="22">
        <f>VLOOKUP($G47,Temp!$A:$C,Y$1,FALSE)</f>
        <v>107000</v>
      </c>
      <c r="Z47" s="22">
        <f>VLOOKUP($G47,Temp!$A:$C,Z$1,FALSE)</f>
        <v>697</v>
      </c>
      <c r="AA47" s="22" t="str">
        <f>VLOOKUP($A47,Searches!$A:$H,AA$1,FALSE)</f>
        <v>Jeanne Hopkins</v>
      </c>
      <c r="AB47" s="22" t="str">
        <f>VLOOKUP($A47,Searches!$A:$H,AB$1,FALSE)</f>
        <v>Ipswitch, Inc.</v>
      </c>
      <c r="AC47" s="22" t="str">
        <f>VLOOKUP($A47,Searches!$A:$H,AC$1,FALSE)</f>
        <v>Executive Vice President &amp; Chief Marketing Officer</v>
      </c>
      <c r="AD47" s="22" t="str">
        <f>VLOOKUP($A47,Searches!$A:$H,AD$1,FALSE)</f>
        <v>2nd</v>
      </c>
      <c r="AE47" s="22" t="str">
        <f>VLOOKUP($A47,Searches!$A:$H,AE$1,FALSE)</f>
        <v>Open link</v>
      </c>
      <c r="AF47" s="22" t="str">
        <f>VLOOKUP($A47,Searches!$A:$H,AF$1,FALSE)</f>
        <v>Greater Boston Area</v>
      </c>
      <c r="AG47" s="22" t="str">
        <f>VLOOKUP($A47,Searches!$A:$H,AG$1,FALSE)</f>
        <v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v>
      </c>
      <c r="AH47" s="22" t="e">
        <f>VLOOKUP($G47,Temp!$D:$F,AH$1,FALSE)</f>
        <v>#N/A</v>
      </c>
      <c r="AI47" s="22" t="e">
        <f>VLOOKUP($G47,Temp!$D:$F,AI$1,FALSE)</f>
        <v>#N/A</v>
      </c>
      <c r="AJ47" s="22" t="e">
        <f>VLOOKUP($G47,Temp!$D:$F,AJ$1,FALSE)</f>
        <v>#N/A</v>
      </c>
    </row>
    <row r="48" spans="1:36" ht="16" x14ac:dyDescent="0.2">
      <c r="A48" s="8" t="str">
        <f t="shared" si="0"/>
        <v>Sham Sao Placester, Inc.</v>
      </c>
      <c r="B48" s="8" t="s">
        <v>666</v>
      </c>
      <c r="C48" s="8" t="s">
        <v>667</v>
      </c>
      <c r="D48" s="8" t="s">
        <v>668</v>
      </c>
      <c r="E48" s="8" t="s">
        <v>669</v>
      </c>
      <c r="F48" s="8" t="s">
        <v>670</v>
      </c>
      <c r="G48" s="12" t="s">
        <v>671</v>
      </c>
      <c r="H48" s="22" t="str">
        <f>VLOOKUP($G48,Temp!$A:$C,H$1,FALSE)</f>
        <v>placester.com</v>
      </c>
      <c r="I48" s="22" t="e">
        <f>VLOOKUP($G48,Temp!$A:$C,I$1,FALSE)</f>
        <v>#VALUE!</v>
      </c>
      <c r="J48" s="22" t="e">
        <f>VLOOKUP($G48,Temp!$A:$C,J$1,FALSE)</f>
        <v>#VALUE!</v>
      </c>
      <c r="K48" s="22" t="e">
        <f>VLOOKUP($G48,Temp!$A:$C,K$1,FALSE)</f>
        <v>#VALUE!</v>
      </c>
      <c r="L48" s="22" t="e">
        <f>VLOOKUP($G48,Temp!$A:$C,L$1,FALSE)</f>
        <v>#VALUE!</v>
      </c>
      <c r="M48" s="22" t="e">
        <f>VLOOKUP($G48,Temp!$A:$C,M$1,FALSE)</f>
        <v>#VALUE!</v>
      </c>
      <c r="N48" s="22" t="e">
        <f>VLOOKUP($G48,Temp!$A:$C,N$1,FALSE)</f>
        <v>#VALUE!</v>
      </c>
      <c r="O48" s="22" t="e">
        <f>VLOOKUP($G48,Temp!$A:$C,O$1,FALSE)</f>
        <v>#VALUE!</v>
      </c>
      <c r="P48" s="22" t="e">
        <f>VLOOKUP($G48,Temp!$A:$C,P$1,FALSE)</f>
        <v>#VALUE!</v>
      </c>
      <c r="Q48" s="22" t="e">
        <f>VLOOKUP($G48,Temp!$A:$C,Q$1,FALSE)</f>
        <v>#VALUE!</v>
      </c>
      <c r="R48" s="22" t="e">
        <f>VLOOKUP($G48,Temp!$A:$C,R$1,FALSE)</f>
        <v>#VALUE!</v>
      </c>
      <c r="S48" s="22" t="e">
        <f>VLOOKUP($G48,Temp!$A:$C,S$1,FALSE)</f>
        <v>#VALUE!</v>
      </c>
      <c r="T48" s="22" t="e">
        <f>VLOOKUP($G48,Temp!$A:$C,T$1,FALSE)</f>
        <v>#VALUE!</v>
      </c>
      <c r="U48" s="22" t="e">
        <f>VLOOKUP($G48,Temp!$A:$C,U$1,FALSE)</f>
        <v>#VALUE!</v>
      </c>
      <c r="V48" s="22" t="e">
        <f>VLOOKUP($G48,Temp!$A:$C,V$1,FALSE)</f>
        <v>#VALUE!</v>
      </c>
      <c r="W48" s="22" t="e">
        <f>VLOOKUP($G48,Temp!$A:$C,W$1,FALSE)</f>
        <v>#VALUE!</v>
      </c>
      <c r="X48" s="22" t="e">
        <f>VLOOKUP($G48,Temp!$A:$C,X$1,FALSE)</f>
        <v>#VALUE!</v>
      </c>
      <c r="Y48" s="22">
        <f>VLOOKUP($G48,Temp!$A:$C,Y$1,FALSE)</f>
        <v>180000</v>
      </c>
      <c r="Z48" s="22">
        <f>VLOOKUP($G48,Temp!$A:$C,Z$1,FALSE)</f>
        <v>1200</v>
      </c>
      <c r="AA48" s="22" t="str">
        <f>VLOOKUP($A48,Searches!$A:$H,AA$1,FALSE)</f>
        <v>Sham Sao</v>
      </c>
      <c r="AB48" s="22" t="str">
        <f>VLOOKUP($A48,Searches!$A:$H,AB$1,FALSE)</f>
        <v>Placester, Inc.</v>
      </c>
      <c r="AC48" s="22" t="str">
        <f>VLOOKUP($A48,Searches!$A:$H,AC$1,FALSE)</f>
        <v>Chief Customer Officer (Sales, Marketing, Channels,  Success,  Support)</v>
      </c>
      <c r="AD48" s="22" t="str">
        <f>VLOOKUP($A48,Searches!$A:$H,AD$1,FALSE)</f>
        <v>2nd</v>
      </c>
      <c r="AE48" s="22" t="str">
        <f>VLOOKUP($A48,Searches!$A:$H,AE$1,FALSE)</f>
        <v>Open link</v>
      </c>
      <c r="AF48" s="22" t="str">
        <f>VLOOKUP($A48,Searches!$A:$H,AF$1,FALSE)</f>
        <v>Greater Boston Area</v>
      </c>
      <c r="AG48" s="22" t="str">
        <f>VLOOKUP($A48,Searches!$A:$H,AG$1,FALSE)</f>
        <v>https://www.linkedin.com/sales/profile/54904,Zdjw,NAME_SEARCH?moduleKey=peopleSearchResults&amp;pageKey=sales-search3-people-refinement&amp;contextId=60BC92C971D70515801E49D6842B0000&amp;requestId=ae17056e-7fce-491c-b08d-515e9bcefab9&amp;action=CLICK&amp;target=urn%3Ali%3AsalesLead%3A(-1%2C54904)&amp;pageNumber=1&amp;targetEl=profilelink&amp;position=20&amp;trk=lss-serp-result-lead_photo</v>
      </c>
      <c r="AH48" s="22" t="str">
        <f>VLOOKUP($G48,Temp!$D:$F,AH$1,FALSE)</f>
        <v>placester.com</v>
      </c>
      <c r="AI48" s="22" t="str">
        <f>VLOOKUP($G48,Temp!$D:$F,AI$1,FALSE)</f>
        <v>Pardot</v>
      </c>
      <c r="AJ48" s="22" t="str">
        <f>VLOOKUP($G48,Temp!$D:$F,AJ$1,FALSE)</f>
        <v>WordPress</v>
      </c>
    </row>
    <row r="49" spans="1:36" ht="16" x14ac:dyDescent="0.2">
      <c r="A49" s="8" t="str">
        <f t="shared" si="0"/>
        <v>David Camp Commissions Inc. (CINC)</v>
      </c>
      <c r="B49" s="8" t="s">
        <v>438</v>
      </c>
      <c r="C49" s="8" t="s">
        <v>677</v>
      </c>
      <c r="D49" s="8" t="s">
        <v>678</v>
      </c>
      <c r="E49" s="8" t="s">
        <v>679</v>
      </c>
      <c r="F49" s="8" t="s">
        <v>680</v>
      </c>
      <c r="G49" s="12" t="s">
        <v>681</v>
      </c>
      <c r="H49" s="22" t="str">
        <f>VLOOKUP($G49,Temp!$A:$C,H$1,FALSE)</f>
        <v>commissionsinc.com</v>
      </c>
      <c r="I49" s="22" t="e">
        <f>VLOOKUP($G49,Temp!$A:$C,I$1,FALSE)</f>
        <v>#VALUE!</v>
      </c>
      <c r="J49" s="22" t="e">
        <f>VLOOKUP($G49,Temp!$A:$C,J$1,FALSE)</f>
        <v>#VALUE!</v>
      </c>
      <c r="K49" s="22" t="e">
        <f>VLOOKUP($G49,Temp!$A:$C,K$1,FALSE)</f>
        <v>#VALUE!</v>
      </c>
      <c r="L49" s="22" t="e">
        <f>VLOOKUP($G49,Temp!$A:$C,L$1,FALSE)</f>
        <v>#VALUE!</v>
      </c>
      <c r="M49" s="22" t="e">
        <f>VLOOKUP($G49,Temp!$A:$C,M$1,FALSE)</f>
        <v>#VALUE!</v>
      </c>
      <c r="N49" s="22" t="e">
        <f>VLOOKUP($G49,Temp!$A:$C,N$1,FALSE)</f>
        <v>#VALUE!</v>
      </c>
      <c r="O49" s="22" t="e">
        <f>VLOOKUP($G49,Temp!$A:$C,O$1,FALSE)</f>
        <v>#VALUE!</v>
      </c>
      <c r="P49" s="22" t="e">
        <f>VLOOKUP($G49,Temp!$A:$C,P$1,FALSE)</f>
        <v>#VALUE!</v>
      </c>
      <c r="Q49" s="22" t="e">
        <f>VLOOKUP($G49,Temp!$A:$C,Q$1,FALSE)</f>
        <v>#VALUE!</v>
      </c>
      <c r="R49" s="22" t="e">
        <f>VLOOKUP($G49,Temp!$A:$C,R$1,FALSE)</f>
        <v>#VALUE!</v>
      </c>
      <c r="S49" s="22" t="e">
        <f>VLOOKUP($G49,Temp!$A:$C,S$1,FALSE)</f>
        <v>#VALUE!</v>
      </c>
      <c r="T49" s="22" t="e">
        <f>VLOOKUP($G49,Temp!$A:$C,T$1,FALSE)</f>
        <v>#VALUE!</v>
      </c>
      <c r="U49" s="22" t="e">
        <f>VLOOKUP($G49,Temp!$A:$C,U$1,FALSE)</f>
        <v>#VALUE!</v>
      </c>
      <c r="V49" s="22" t="e">
        <f>VLOOKUP($G49,Temp!$A:$C,V$1,FALSE)</f>
        <v>#VALUE!</v>
      </c>
      <c r="W49" s="22" t="e">
        <f>VLOOKUP($G49,Temp!$A:$C,W$1,FALSE)</f>
        <v>#VALUE!</v>
      </c>
      <c r="X49" s="22" t="e">
        <f>VLOOKUP($G49,Temp!$A:$C,X$1,FALSE)</f>
        <v>#VALUE!</v>
      </c>
      <c r="Y49" s="22">
        <f>VLOOKUP($G49,Temp!$A:$C,Y$1,FALSE)</f>
        <v>12900</v>
      </c>
      <c r="Z49" s="22">
        <f>VLOOKUP($G49,Temp!$A:$C,Z$1,FALSE)</f>
        <v>2200</v>
      </c>
      <c r="AA49" s="22" t="str">
        <f>VLOOKUP($A49,Searches!$A:$H,AA$1,FALSE)</f>
        <v>David Camp</v>
      </c>
      <c r="AB49" s="22" t="str">
        <f>VLOOKUP($A49,Searches!$A:$H,AB$1,FALSE)</f>
        <v>Commissions Inc. (CINC)</v>
      </c>
      <c r="AC49" s="22" t="str">
        <f>VLOOKUP($A49,Searches!$A:$H,AC$1,FALSE)</f>
        <v>SVP, Chief Sales and Marketing Officer at CINC</v>
      </c>
      <c r="AD49" s="22" t="str">
        <f>VLOOKUP($A49,Searches!$A:$H,AD$1,FALSE)</f>
        <v>2nd</v>
      </c>
      <c r="AE49" s="22" t="str">
        <f>VLOOKUP($A49,Searches!$A:$H,AE$1,FALSE)</f>
        <v/>
      </c>
      <c r="AF49" s="22" t="str">
        <f>VLOOKUP($A49,Searches!$A:$H,AF$1,FALSE)</f>
        <v>Greater Atlanta Area</v>
      </c>
      <c r="AG49" s="22" t="str">
        <f>VLOOKUP($A49,Searches!$A:$H,AG$1,FALSE)</f>
        <v>https://www.linkedin.com/sales/profile/14337392,gkEO,NAME_SEARCH?moduleKey=peopleSearchResults&amp;pageKey=sales-search3-people-refinement&amp;contextId=60BC92C971D70515801E49D6842B0000&amp;requestId=ae17056e-7fce-491c-b08d-515e9bcefab9&amp;action=CLICK&amp;target=urn%3Ali%3AsalesLead%3A(-1%2C14337392)&amp;pageNumber=1&amp;targetEl=profilelink&amp;position=21&amp;trk=lss-serp-result-lead_photo</v>
      </c>
      <c r="AH49" s="22" t="e">
        <f>VLOOKUP($G49,Temp!$D:$F,AH$1,FALSE)</f>
        <v>#N/A</v>
      </c>
      <c r="AI49" s="22" t="e">
        <f>VLOOKUP($G49,Temp!$D:$F,AI$1,FALSE)</f>
        <v>#N/A</v>
      </c>
      <c r="AJ49" s="22" t="e">
        <f>VLOOKUP($G49,Temp!$D:$F,AJ$1,FALSE)</f>
        <v>#N/A</v>
      </c>
    </row>
    <row r="50" spans="1:36" ht="16" x14ac:dyDescent="0.2">
      <c r="A50" s="8" t="str">
        <f t="shared" si="0"/>
        <v>Josh Lysne Concordia College</v>
      </c>
      <c r="B50" s="8" t="s">
        <v>701</v>
      </c>
      <c r="C50" s="8" t="s">
        <v>702</v>
      </c>
      <c r="D50" s="8" t="s">
        <v>703</v>
      </c>
      <c r="E50" s="8" t="s">
        <v>634</v>
      </c>
      <c r="F50" s="8" t="s">
        <v>704</v>
      </c>
      <c r="G50" s="12" t="s">
        <v>705</v>
      </c>
      <c r="H50" s="22" t="str">
        <f>VLOOKUP($G50,Temp!$A:$C,H$1,FALSE)</f>
        <v>concordiacollege.edu</v>
      </c>
      <c r="I50" s="22" t="e">
        <f>VLOOKUP($G50,Temp!$A:$C,I$1,FALSE)</f>
        <v>#VALUE!</v>
      </c>
      <c r="J50" s="22" t="e">
        <f>VLOOKUP($G50,Temp!$A:$C,J$1,FALSE)</f>
        <v>#VALUE!</v>
      </c>
      <c r="K50" s="22" t="e">
        <f>VLOOKUP($G50,Temp!$A:$C,K$1,FALSE)</f>
        <v>#VALUE!</v>
      </c>
      <c r="L50" s="22" t="e">
        <f>VLOOKUP($G50,Temp!$A:$C,L$1,FALSE)</f>
        <v>#VALUE!</v>
      </c>
      <c r="M50" s="22" t="e">
        <f>VLOOKUP($G50,Temp!$A:$C,M$1,FALSE)</f>
        <v>#VALUE!</v>
      </c>
      <c r="N50" s="22" t="e">
        <f>VLOOKUP($G50,Temp!$A:$C,N$1,FALSE)</f>
        <v>#VALUE!</v>
      </c>
      <c r="O50" s="22" t="e">
        <f>VLOOKUP($G50,Temp!$A:$C,O$1,FALSE)</f>
        <v>#VALUE!</v>
      </c>
      <c r="P50" s="22" t="e">
        <f>VLOOKUP($G50,Temp!$A:$C,P$1,FALSE)</f>
        <v>#VALUE!</v>
      </c>
      <c r="Q50" s="22" t="e">
        <f>VLOOKUP($G50,Temp!$A:$C,Q$1,FALSE)</f>
        <v>#VALUE!</v>
      </c>
      <c r="R50" s="22" t="e">
        <f>VLOOKUP($G50,Temp!$A:$C,R$1,FALSE)</f>
        <v>#VALUE!</v>
      </c>
      <c r="S50" s="22" t="e">
        <f>VLOOKUP($G50,Temp!$A:$C,S$1,FALSE)</f>
        <v>#VALUE!</v>
      </c>
      <c r="T50" s="22" t="e">
        <f>VLOOKUP($G50,Temp!$A:$C,T$1,FALSE)</f>
        <v>#VALUE!</v>
      </c>
      <c r="U50" s="22" t="e">
        <f>VLOOKUP($G50,Temp!$A:$C,U$1,FALSE)</f>
        <v>#VALUE!</v>
      </c>
      <c r="V50" s="22" t="e">
        <f>VLOOKUP($G50,Temp!$A:$C,V$1,FALSE)</f>
        <v>#VALUE!</v>
      </c>
      <c r="W50" s="22" t="e">
        <f>VLOOKUP($G50,Temp!$A:$C,W$1,FALSE)</f>
        <v>#VALUE!</v>
      </c>
      <c r="X50" s="22" t="e">
        <f>VLOOKUP($G50,Temp!$A:$C,X$1,FALSE)</f>
        <v>#VALUE!</v>
      </c>
      <c r="Y50" s="22">
        <f>VLOOKUP($G50,Temp!$A:$C,Y$1,FALSE)</f>
        <v>422000</v>
      </c>
      <c r="Z50" s="22">
        <f>VLOOKUP($G50,Temp!$A:$C,Z$1,FALSE)</f>
        <v>68</v>
      </c>
      <c r="AA50" s="22" t="str">
        <f>VLOOKUP($A50,Searches!$A:$H,AA$1,FALSE)</f>
        <v>Josh Lysne</v>
      </c>
      <c r="AB50" s="22" t="str">
        <f>VLOOKUP($A50,Searches!$A:$H,AB$1,FALSE)</f>
        <v>Concordia College</v>
      </c>
      <c r="AC50" s="22" t="str">
        <f>VLOOKUP($A50,Searches!$A:$H,AC$1,FALSE)</f>
        <v>Associate Vice President and Chief Marketing Officer</v>
      </c>
      <c r="AD50" s="22" t="str">
        <f>VLOOKUP($A50,Searches!$A:$H,AD$1,FALSE)</f>
        <v>2nd</v>
      </c>
      <c r="AE50" s="22" t="str">
        <f>VLOOKUP($A50,Searches!$A:$H,AE$1,FALSE)</f>
        <v>Open link</v>
      </c>
      <c r="AF50" s="22" t="str">
        <f>VLOOKUP($A50,Searches!$A:$H,AF$1,FALSE)</f>
        <v>Fargo, North Dakota Area</v>
      </c>
      <c r="AG50" s="22" t="str">
        <f>VLOOKUP($A50,Searches!$A:$H,AG$1,FALSE)</f>
        <v>https://www.linkedin.com/sales/profile/4642868,szYV,NAME_SEARCH?moduleKey=peopleSearchResults&amp;pageKey=sales-search3-people-refinement&amp;contextId=60BC92C971D70515801E49D6842B0000&amp;requestId=2ddb608e-c4ad-4a58-9f98-a7b48ae571d3&amp;action=CLICK&amp;target=urn%3Ali%3AsalesLead%3A(-1%2C4642868)&amp;pageNumber=1&amp;targetEl=profilelink&amp;position=20&amp;trk=lss-serp-result-lead_photo</v>
      </c>
      <c r="AH50" s="22" t="e">
        <f>VLOOKUP($G50,Temp!$D:$F,AH$1,FALSE)</f>
        <v>#N/A</v>
      </c>
      <c r="AI50" s="22" t="e">
        <f>VLOOKUP($G50,Temp!$D:$F,AI$1,FALSE)</f>
        <v>#N/A</v>
      </c>
      <c r="AJ50" s="22" t="e">
        <f>VLOOKUP($G50,Temp!$D:$F,AJ$1,FALSE)</f>
        <v>#N/A</v>
      </c>
    </row>
    <row r="51" spans="1:36" ht="16" x14ac:dyDescent="0.2">
      <c r="A51" s="8" t="str">
        <f t="shared" si="0"/>
        <v>David Cain Y Combinator</v>
      </c>
      <c r="B51" s="8" t="s">
        <v>438</v>
      </c>
      <c r="C51" s="8" t="s">
        <v>718</v>
      </c>
      <c r="D51" s="8" t="s">
        <v>719</v>
      </c>
      <c r="E51" s="8" t="s">
        <v>720</v>
      </c>
      <c r="F51" s="8" t="s">
        <v>721</v>
      </c>
      <c r="G51" s="12" t="s">
        <v>722</v>
      </c>
      <c r="H51" s="22" t="str">
        <f>VLOOKUP($G51,Temp!$A:$C,H$1,FALSE)</f>
        <v>ycombinator.com</v>
      </c>
      <c r="I51" s="22" t="e">
        <f>VLOOKUP($G51,Temp!$A:$C,I$1,FALSE)</f>
        <v>#VALUE!</v>
      </c>
      <c r="J51" s="22" t="e">
        <f>VLOOKUP($G51,Temp!$A:$C,J$1,FALSE)</f>
        <v>#VALUE!</v>
      </c>
      <c r="K51" s="22" t="e">
        <f>VLOOKUP($G51,Temp!$A:$C,K$1,FALSE)</f>
        <v>#VALUE!</v>
      </c>
      <c r="L51" s="22" t="e">
        <f>VLOOKUP($G51,Temp!$A:$C,L$1,FALSE)</f>
        <v>#VALUE!</v>
      </c>
      <c r="M51" s="22" t="e">
        <f>VLOOKUP($G51,Temp!$A:$C,M$1,FALSE)</f>
        <v>#VALUE!</v>
      </c>
      <c r="N51" s="22" t="e">
        <f>VLOOKUP($G51,Temp!$A:$C,N$1,FALSE)</f>
        <v>#VALUE!</v>
      </c>
      <c r="O51" s="22" t="e">
        <f>VLOOKUP($G51,Temp!$A:$C,O$1,FALSE)</f>
        <v>#VALUE!</v>
      </c>
      <c r="P51" s="22" t="e">
        <f>VLOOKUP($G51,Temp!$A:$C,P$1,FALSE)</f>
        <v>#VALUE!</v>
      </c>
      <c r="Q51" s="22" t="e">
        <f>VLOOKUP($G51,Temp!$A:$C,Q$1,FALSE)</f>
        <v>#VALUE!</v>
      </c>
      <c r="R51" s="22" t="e">
        <f>VLOOKUP($G51,Temp!$A:$C,R$1,FALSE)</f>
        <v>#VALUE!</v>
      </c>
      <c r="S51" s="22" t="e">
        <f>VLOOKUP($G51,Temp!$A:$C,S$1,FALSE)</f>
        <v>#VALUE!</v>
      </c>
      <c r="T51" s="22" t="e">
        <f>VLOOKUP($G51,Temp!$A:$C,T$1,FALSE)</f>
        <v>#VALUE!</v>
      </c>
      <c r="U51" s="22" t="e">
        <f>VLOOKUP($G51,Temp!$A:$C,U$1,FALSE)</f>
        <v>#VALUE!</v>
      </c>
      <c r="V51" s="22" t="e">
        <f>VLOOKUP($G51,Temp!$A:$C,V$1,FALSE)</f>
        <v>#VALUE!</v>
      </c>
      <c r="W51" s="22" t="e">
        <f>VLOOKUP($G51,Temp!$A:$C,W$1,FALSE)</f>
        <v>#VALUE!</v>
      </c>
      <c r="X51" s="22" t="e">
        <f>VLOOKUP($G51,Temp!$A:$C,X$1,FALSE)</f>
        <v>#VALUE!</v>
      </c>
      <c r="Y51" s="22">
        <f>VLOOKUP($G51,Temp!$A:$C,Y$1,FALSE)</f>
        <v>402000</v>
      </c>
      <c r="Z51" s="22">
        <f>VLOOKUP($G51,Temp!$A:$C,Z$1,FALSE)</f>
        <v>0</v>
      </c>
      <c r="AA51" s="22" t="str">
        <f>VLOOKUP($A51,Searches!$A:$H,AA$1,FALSE)</f>
        <v>David Cain</v>
      </c>
      <c r="AB51" s="22" t="str">
        <f>VLOOKUP($A51,Searches!$A:$H,AB$1,FALSE)</f>
        <v>Y Combinator</v>
      </c>
      <c r="AC51" s="22" t="str">
        <f>VLOOKUP($A51,Searches!$A:$H,AC$1,FALSE)</f>
        <v>CMO Advisor</v>
      </c>
      <c r="AD51" s="22" t="str">
        <f>VLOOKUP($A51,Searches!$A:$H,AD$1,FALSE)</f>
        <v>2nd</v>
      </c>
      <c r="AE51" s="22" t="str">
        <f>VLOOKUP($A51,Searches!$A:$H,AE$1,FALSE)</f>
        <v>Open link</v>
      </c>
      <c r="AF51" s="22" t="str">
        <f>VLOOKUP($A51,Searches!$A:$H,AF$1,FALSE)</f>
        <v>San Francisco Bay Area</v>
      </c>
      <c r="AG51" s="22" t="str">
        <f>VLOOKUP($A51,Searches!$A:$H,AG$1,FALSE)</f>
        <v>https://www.linkedin.com/sales/profile/132832,3VE_,NAME_SEARCH?moduleKey=peopleSearchResults&amp;pageKey=sales-search3-people-refinement&amp;contextId=60BC92C971D70515801E49D6842B0000&amp;requestId=ae17056e-7fce-491c-b08d-515e9bcefab9&amp;action=CLICK&amp;target=urn%3Ali%3AsalesLead%3A(-1%2C132832)&amp;pageNumber=1&amp;targetEl=profilelink&amp;position=24&amp;trk=lss-serp-result-lead_photo</v>
      </c>
      <c r="AH51" s="22" t="str">
        <f>VLOOKUP($G51,Temp!$D:$F,AH$1,FALSE)</f>
        <v>ycombinator.com</v>
      </c>
      <c r="AI51" s="22">
        <f>VLOOKUP($G51,Temp!$D:$F,AI$1,FALSE)</f>
        <v>0</v>
      </c>
      <c r="AJ51" s="22" t="str">
        <f>VLOOKUP($G51,Temp!$D:$F,AJ$1,FALSE)</f>
        <v>WordPress</v>
      </c>
    </row>
    <row r="52" spans="1:36" ht="16" x14ac:dyDescent="0.2">
      <c r="A52" s="8" t="str">
        <f t="shared" si="0"/>
        <v>Moshe Sheradsky Obviously</v>
      </c>
      <c r="B52" s="8" t="s">
        <v>726</v>
      </c>
      <c r="C52" s="8" t="s">
        <v>727</v>
      </c>
      <c r="D52" s="8" t="s">
        <v>728</v>
      </c>
      <c r="E52" s="8" t="s">
        <v>729</v>
      </c>
      <c r="F52" s="8" t="s">
        <v>730</v>
      </c>
      <c r="G52" s="12" t="s">
        <v>731</v>
      </c>
      <c r="H52" s="22" t="str">
        <f>VLOOKUP($G52,Temp!$A:$C,H$1,FALSE)</f>
        <v>obvious.ly</v>
      </c>
      <c r="I52" s="22" t="e">
        <f>VLOOKUP($G52,Temp!$A:$C,I$1,FALSE)</f>
        <v>#VALUE!</v>
      </c>
      <c r="J52" s="22" t="e">
        <f>VLOOKUP($G52,Temp!$A:$C,J$1,FALSE)</f>
        <v>#VALUE!</v>
      </c>
      <c r="K52" s="22" t="e">
        <f>VLOOKUP($G52,Temp!$A:$C,K$1,FALSE)</f>
        <v>#VALUE!</v>
      </c>
      <c r="L52" s="22" t="e">
        <f>VLOOKUP($G52,Temp!$A:$C,L$1,FALSE)</f>
        <v>#VALUE!</v>
      </c>
      <c r="M52" s="22" t="e">
        <f>VLOOKUP($G52,Temp!$A:$C,M$1,FALSE)</f>
        <v>#VALUE!</v>
      </c>
      <c r="N52" s="22" t="e">
        <f>VLOOKUP($G52,Temp!$A:$C,N$1,FALSE)</f>
        <v>#VALUE!</v>
      </c>
      <c r="O52" s="22" t="e">
        <f>VLOOKUP($G52,Temp!$A:$C,O$1,FALSE)</f>
        <v>#VALUE!</v>
      </c>
      <c r="P52" s="22" t="e">
        <f>VLOOKUP($G52,Temp!$A:$C,P$1,FALSE)</f>
        <v>#VALUE!</v>
      </c>
      <c r="Q52" s="22" t="e">
        <f>VLOOKUP($G52,Temp!$A:$C,Q$1,FALSE)</f>
        <v>#VALUE!</v>
      </c>
      <c r="R52" s="22" t="e">
        <f>VLOOKUP($G52,Temp!$A:$C,R$1,FALSE)</f>
        <v>#VALUE!</v>
      </c>
      <c r="S52" s="22" t="e">
        <f>VLOOKUP($G52,Temp!$A:$C,S$1,FALSE)</f>
        <v>#VALUE!</v>
      </c>
      <c r="T52" s="22" t="e">
        <f>VLOOKUP($G52,Temp!$A:$C,T$1,FALSE)</f>
        <v>#VALUE!</v>
      </c>
      <c r="U52" s="22" t="e">
        <f>VLOOKUP($G52,Temp!$A:$C,U$1,FALSE)</f>
        <v>#VALUE!</v>
      </c>
      <c r="V52" s="22" t="e">
        <f>VLOOKUP($G52,Temp!$A:$C,V$1,FALSE)</f>
        <v>#VALUE!</v>
      </c>
      <c r="W52" s="22" t="e">
        <f>VLOOKUP($G52,Temp!$A:$C,W$1,FALSE)</f>
        <v>#VALUE!</v>
      </c>
      <c r="X52" s="22" t="e">
        <f>VLOOKUP($G52,Temp!$A:$C,X$1,FALSE)</f>
        <v>#VALUE!</v>
      </c>
      <c r="Y52" s="22">
        <f>VLOOKUP($G52,Temp!$A:$C,Y$1,FALSE)</f>
        <v>53</v>
      </c>
      <c r="Z52" s="22">
        <f>VLOOKUP($G52,Temp!$A:$C,Z$1,FALSE)</f>
        <v>0</v>
      </c>
      <c r="AA52" s="22" t="e">
        <f>VLOOKUP($A52,Searches!$A:$H,AA$1,FALSE)</f>
        <v>#N/A</v>
      </c>
      <c r="AB52" s="22" t="e">
        <f>VLOOKUP($A52,Searches!$A:$H,AB$1,FALSE)</f>
        <v>#N/A</v>
      </c>
      <c r="AC52" s="22" t="e">
        <f>VLOOKUP($A52,Searches!$A:$H,AC$1,FALSE)</f>
        <v>#N/A</v>
      </c>
      <c r="AD52" s="22" t="e">
        <f>VLOOKUP($A52,Searches!$A:$H,AD$1,FALSE)</f>
        <v>#N/A</v>
      </c>
      <c r="AE52" s="22" t="e">
        <f>VLOOKUP($A52,Searches!$A:$H,AE$1,FALSE)</f>
        <v>#N/A</v>
      </c>
      <c r="AF52" s="22" t="e">
        <f>VLOOKUP($A52,Searches!$A:$H,AF$1,FALSE)</f>
        <v>#N/A</v>
      </c>
      <c r="AG52" s="22" t="e">
        <f>VLOOKUP($A52,Searches!$A:$H,AG$1,FALSE)</f>
        <v>#N/A</v>
      </c>
      <c r="AH52" s="22" t="e">
        <f>VLOOKUP($G52,Temp!$D:$F,AH$1,FALSE)</f>
        <v>#N/A</v>
      </c>
      <c r="AI52" s="22" t="e">
        <f>VLOOKUP($G52,Temp!$D:$F,AI$1,FALSE)</f>
        <v>#N/A</v>
      </c>
      <c r="AJ52" s="22" t="e">
        <f>VLOOKUP($G52,Temp!$D:$F,AJ$1,FALSE)</f>
        <v>#N/A</v>
      </c>
    </row>
    <row r="53" spans="1:36" ht="16" x14ac:dyDescent="0.2">
      <c r="A53" s="8" t="str">
        <f t="shared" si="0"/>
        <v>Scott Prindle Made Movement</v>
      </c>
      <c r="B53" s="8" t="s">
        <v>737</v>
      </c>
      <c r="C53" s="8" t="s">
        <v>738</v>
      </c>
      <c r="D53" s="8" t="s">
        <v>739</v>
      </c>
      <c r="E53" s="8" t="s">
        <v>740</v>
      </c>
      <c r="F53" s="8" t="s">
        <v>741</v>
      </c>
      <c r="G53" s="12" t="s">
        <v>742</v>
      </c>
      <c r="H53" s="22" t="str">
        <f>VLOOKUP($G53,Temp!$A:$C,H$1,FALSE)</f>
        <v>mademovement.com</v>
      </c>
      <c r="I53" s="22" t="e">
        <f>VLOOKUP($G53,Temp!$A:$C,I$1,FALSE)</f>
        <v>#VALUE!</v>
      </c>
      <c r="J53" s="22" t="e">
        <f>VLOOKUP($G53,Temp!$A:$C,J$1,FALSE)</f>
        <v>#VALUE!</v>
      </c>
      <c r="K53" s="22" t="e">
        <f>VLOOKUP($G53,Temp!$A:$C,K$1,FALSE)</f>
        <v>#VALUE!</v>
      </c>
      <c r="L53" s="22" t="e">
        <f>VLOOKUP($G53,Temp!$A:$C,L$1,FALSE)</f>
        <v>#VALUE!</v>
      </c>
      <c r="M53" s="22" t="e">
        <f>VLOOKUP($G53,Temp!$A:$C,M$1,FALSE)</f>
        <v>#VALUE!</v>
      </c>
      <c r="N53" s="22" t="e">
        <f>VLOOKUP($G53,Temp!$A:$C,N$1,FALSE)</f>
        <v>#VALUE!</v>
      </c>
      <c r="O53" s="22" t="e">
        <f>VLOOKUP($G53,Temp!$A:$C,O$1,FALSE)</f>
        <v>#VALUE!</v>
      </c>
      <c r="P53" s="22" t="e">
        <f>VLOOKUP($G53,Temp!$A:$C,P$1,FALSE)</f>
        <v>#VALUE!</v>
      </c>
      <c r="Q53" s="22" t="e">
        <f>VLOOKUP($G53,Temp!$A:$C,Q$1,FALSE)</f>
        <v>#VALUE!</v>
      </c>
      <c r="R53" s="22" t="e">
        <f>VLOOKUP($G53,Temp!$A:$C,R$1,FALSE)</f>
        <v>#VALUE!</v>
      </c>
      <c r="S53" s="22" t="e">
        <f>VLOOKUP($G53,Temp!$A:$C,S$1,FALSE)</f>
        <v>#VALUE!</v>
      </c>
      <c r="T53" s="22" t="e">
        <f>VLOOKUP($G53,Temp!$A:$C,T$1,FALSE)</f>
        <v>#VALUE!</v>
      </c>
      <c r="U53" s="22" t="e">
        <f>VLOOKUP($G53,Temp!$A:$C,U$1,FALSE)</f>
        <v>#VALUE!</v>
      </c>
      <c r="V53" s="22" t="e">
        <f>VLOOKUP($G53,Temp!$A:$C,V$1,FALSE)</f>
        <v>#VALUE!</v>
      </c>
      <c r="W53" s="22" t="e">
        <f>VLOOKUP($G53,Temp!$A:$C,W$1,FALSE)</f>
        <v>#VALUE!</v>
      </c>
      <c r="X53" s="22" t="e">
        <f>VLOOKUP($G53,Temp!$A:$C,X$1,FALSE)</f>
        <v>#VALUE!</v>
      </c>
      <c r="Y53" s="22">
        <f>VLOOKUP($G53,Temp!$A:$C,Y$1,FALSE)</f>
        <v>1100</v>
      </c>
      <c r="Z53" s="22">
        <f>VLOOKUP($G53,Temp!$A:$C,Z$1,FALSE)</f>
        <v>0</v>
      </c>
      <c r="AA53" s="22" t="str">
        <f>VLOOKUP($A53,Searches!$A:$H,AA$1,FALSE)</f>
        <v>Scott Prindle</v>
      </c>
      <c r="AB53" s="22" t="str">
        <f>VLOOKUP($A53,Searches!$A:$H,AB$1,FALSE)</f>
        <v>Made Movement</v>
      </c>
      <c r="AC53" s="22" t="str">
        <f>VLOOKUP($A53,Searches!$A:$H,AC$1,FALSE)</f>
        <v>Partner/Chief Innovation &amp; Technology Officer</v>
      </c>
      <c r="AD53" s="22" t="str">
        <f>VLOOKUP($A53,Searches!$A:$H,AD$1,FALSE)</f>
        <v>2nd</v>
      </c>
      <c r="AE53" s="22" t="str">
        <f>VLOOKUP($A53,Searches!$A:$H,AE$1,FALSE)</f>
        <v>Open link</v>
      </c>
      <c r="AF53" s="22" t="str">
        <f>VLOOKUP($A53,Searches!$A:$H,AF$1,FALSE)</f>
        <v>Greater Denver Area</v>
      </c>
      <c r="AG53" s="22" t="str">
        <f>VLOOKUP($A53,Searches!$A:$H,AG$1,FALSE)</f>
        <v>https://www.linkedin.com/sales/profile/1986194,DwSx,NAME_SEARCH?moduleKey=peopleSearchResults&amp;pageKey=sales-search3-people-refinement&amp;contextId=60BC92C971D70515801E49D6842B0000&amp;requestId=ae17056e-7fce-491c-b08d-515e9bcefab9&amp;action=CLICK&amp;target=urn%3Ali%3AsalesLead%3A(-1%2C1986194)&amp;pageNumber=1&amp;targetEl=profilelink&amp;position=23&amp;trk=lss-serp-result-lead_photo</v>
      </c>
      <c r="AH53" s="22" t="e">
        <f>VLOOKUP($G53,Temp!$D:$F,AH$1,FALSE)</f>
        <v>#N/A</v>
      </c>
      <c r="AI53" s="22" t="e">
        <f>VLOOKUP($G53,Temp!$D:$F,AI$1,FALSE)</f>
        <v>#N/A</v>
      </c>
      <c r="AJ53" s="22" t="e">
        <f>VLOOKUP($G53,Temp!$D:$F,AJ$1,FALSE)</f>
        <v>#N/A</v>
      </c>
    </row>
    <row r="54" spans="1:36" ht="16" x14ac:dyDescent="0.2">
      <c r="A54" s="8" t="str">
        <f t="shared" si="0"/>
        <v>Trevor Lynn Social Tables</v>
      </c>
      <c r="B54" s="8" t="s">
        <v>760</v>
      </c>
      <c r="C54" s="8" t="s">
        <v>761</v>
      </c>
      <c r="D54" s="8" t="s">
        <v>762</v>
      </c>
      <c r="E54" s="8" t="s">
        <v>763</v>
      </c>
      <c r="F54" s="8" t="s">
        <v>764</v>
      </c>
      <c r="G54" s="12" t="s">
        <v>765</v>
      </c>
      <c r="H54" s="22" t="str">
        <f>VLOOKUP($G54,Temp!$A:$C,H$1,FALSE)</f>
        <v>socialtables.com</v>
      </c>
      <c r="I54" s="22" t="e">
        <f>VLOOKUP($G54,Temp!$A:$C,I$1,FALSE)</f>
        <v>#VALUE!</v>
      </c>
      <c r="J54" s="22" t="e">
        <f>VLOOKUP($G54,Temp!$A:$C,J$1,FALSE)</f>
        <v>#VALUE!</v>
      </c>
      <c r="K54" s="22" t="e">
        <f>VLOOKUP($G54,Temp!$A:$C,K$1,FALSE)</f>
        <v>#VALUE!</v>
      </c>
      <c r="L54" s="22" t="e">
        <f>VLOOKUP($G54,Temp!$A:$C,L$1,FALSE)</f>
        <v>#VALUE!</v>
      </c>
      <c r="M54" s="22" t="e">
        <f>VLOOKUP($G54,Temp!$A:$C,M$1,FALSE)</f>
        <v>#VALUE!</v>
      </c>
      <c r="N54" s="22" t="e">
        <f>VLOOKUP($G54,Temp!$A:$C,N$1,FALSE)</f>
        <v>#VALUE!</v>
      </c>
      <c r="O54" s="22" t="e">
        <f>VLOOKUP($G54,Temp!$A:$C,O$1,FALSE)</f>
        <v>#VALUE!</v>
      </c>
      <c r="P54" s="22" t="e">
        <f>VLOOKUP($G54,Temp!$A:$C,P$1,FALSE)</f>
        <v>#VALUE!</v>
      </c>
      <c r="Q54" s="22" t="e">
        <f>VLOOKUP($G54,Temp!$A:$C,Q$1,FALSE)</f>
        <v>#VALUE!</v>
      </c>
      <c r="R54" s="22" t="e">
        <f>VLOOKUP($G54,Temp!$A:$C,R$1,FALSE)</f>
        <v>#VALUE!</v>
      </c>
      <c r="S54" s="22" t="e">
        <f>VLOOKUP($G54,Temp!$A:$C,S$1,FALSE)</f>
        <v>#VALUE!</v>
      </c>
      <c r="T54" s="22" t="e">
        <f>VLOOKUP($G54,Temp!$A:$C,T$1,FALSE)</f>
        <v>#VALUE!</v>
      </c>
      <c r="U54" s="22" t="e">
        <f>VLOOKUP($G54,Temp!$A:$C,U$1,FALSE)</f>
        <v>#VALUE!</v>
      </c>
      <c r="V54" s="22" t="e">
        <f>VLOOKUP($G54,Temp!$A:$C,V$1,FALSE)</f>
        <v>#VALUE!</v>
      </c>
      <c r="W54" s="22" t="e">
        <f>VLOOKUP($G54,Temp!$A:$C,W$1,FALSE)</f>
        <v>#VALUE!</v>
      </c>
      <c r="X54" s="22" t="e">
        <f>VLOOKUP($G54,Temp!$A:$C,X$1,FALSE)</f>
        <v>#VALUE!</v>
      </c>
      <c r="Y54" s="22">
        <f>VLOOKUP($G54,Temp!$A:$C,Y$1,FALSE)</f>
        <v>62500</v>
      </c>
      <c r="Z54" s="22">
        <f>VLOOKUP($G54,Temp!$A:$C,Z$1,FALSE)</f>
        <v>1900</v>
      </c>
      <c r="AA54" s="22" t="str">
        <f>VLOOKUP($A54,Searches!$A:$H,AA$1,FALSE)</f>
        <v>Trevor Lynn</v>
      </c>
      <c r="AB54" s="22" t="str">
        <f>VLOOKUP($A54,Searches!$A:$H,AB$1,FALSE)</f>
        <v>Social Tables</v>
      </c>
      <c r="AC54" s="22" t="str">
        <f>VLOOKUP($A54,Searches!$A:$H,AC$1,FALSE)</f>
        <v>Chief Marketing Officer</v>
      </c>
      <c r="AD54" s="22" t="str">
        <f>VLOOKUP($A54,Searches!$A:$H,AD$1,FALSE)</f>
        <v>2nd</v>
      </c>
      <c r="AE54" s="22" t="str">
        <f>VLOOKUP($A54,Searches!$A:$H,AE$1,FALSE)</f>
        <v/>
      </c>
      <c r="AF54" s="22" t="str">
        <f>VLOOKUP($A54,Searches!$A:$H,AF$1,FALSE)</f>
        <v>Washington D.C. Metro Area</v>
      </c>
      <c r="AG54" s="22" t="str">
        <f>VLOOKUP($A54,Searches!$A:$H,AG$1,FALSE)</f>
        <v>https://www.linkedin.com/sales/profile/106764828,HP0y,NAME_SEARCH?moduleKey=peopleSearchResults&amp;pageKey=sales-search3-people-refinement&amp;contextId=60BC92C971D70515801E49D6842B0000&amp;requestId=00362bdc-535b-4c52-b414-b05c8e769beb&amp;action=CLICK&amp;target=urn%3Ali%3AsalesLead%3A(-1%2C106764828)&amp;pageNumber=2&amp;targetEl=profilelink&amp;position=0&amp;trk=lss-serp-result-lead_photo</v>
      </c>
      <c r="AH54" s="22" t="e">
        <f>VLOOKUP($G54,Temp!$D:$F,AH$1,FALSE)</f>
        <v>#N/A</v>
      </c>
      <c r="AI54" s="22" t="e">
        <f>VLOOKUP($G54,Temp!$D:$F,AI$1,FALSE)</f>
        <v>#N/A</v>
      </c>
      <c r="AJ54" s="22" t="e">
        <f>VLOOKUP($G54,Temp!$D:$F,AJ$1,FALSE)</f>
        <v>#N/A</v>
      </c>
    </row>
    <row r="55" spans="1:36" ht="16" x14ac:dyDescent="0.2">
      <c r="A55" s="8" t="str">
        <f t="shared" si="0"/>
        <v>Richard Whitehead CSL Software Solutions Inc.</v>
      </c>
      <c r="B55" s="8" t="s">
        <v>785</v>
      </c>
      <c r="C55" s="8" t="s">
        <v>786</v>
      </c>
      <c r="D55" s="8" t="s">
        <v>787</v>
      </c>
      <c r="E55" s="8" t="s">
        <v>788</v>
      </c>
      <c r="F55" s="8" t="s">
        <v>789</v>
      </c>
      <c r="G55" s="12" t="s">
        <v>790</v>
      </c>
      <c r="H55" s="22" t="str">
        <f>VLOOKUP($G55,Temp!$A:$C,H$1,FALSE)</f>
        <v>csl-us.com</v>
      </c>
      <c r="I55" s="22" t="e">
        <f>VLOOKUP($G55,Temp!$A:$C,I$1,FALSE)</f>
        <v>#VALUE!</v>
      </c>
      <c r="J55" s="22" t="e">
        <f>VLOOKUP($G55,Temp!$A:$C,J$1,FALSE)</f>
        <v>#VALUE!</v>
      </c>
      <c r="K55" s="22" t="e">
        <f>VLOOKUP($G55,Temp!$A:$C,K$1,FALSE)</f>
        <v>#VALUE!</v>
      </c>
      <c r="L55" s="22" t="e">
        <f>VLOOKUP($G55,Temp!$A:$C,L$1,FALSE)</f>
        <v>#VALUE!</v>
      </c>
      <c r="M55" s="22" t="e">
        <f>VLOOKUP($G55,Temp!$A:$C,M$1,FALSE)</f>
        <v>#VALUE!</v>
      </c>
      <c r="N55" s="22" t="e">
        <f>VLOOKUP($G55,Temp!$A:$C,N$1,FALSE)</f>
        <v>#VALUE!</v>
      </c>
      <c r="O55" s="22" t="e">
        <f>VLOOKUP($G55,Temp!$A:$C,O$1,FALSE)</f>
        <v>#VALUE!</v>
      </c>
      <c r="P55" s="22" t="e">
        <f>VLOOKUP($G55,Temp!$A:$C,P$1,FALSE)</f>
        <v>#VALUE!</v>
      </c>
      <c r="Q55" s="22" t="e">
        <f>VLOOKUP($G55,Temp!$A:$C,Q$1,FALSE)</f>
        <v>#VALUE!</v>
      </c>
      <c r="R55" s="22" t="e">
        <f>VLOOKUP($G55,Temp!$A:$C,R$1,FALSE)</f>
        <v>#VALUE!</v>
      </c>
      <c r="S55" s="22" t="e">
        <f>VLOOKUP($G55,Temp!$A:$C,S$1,FALSE)</f>
        <v>#VALUE!</v>
      </c>
      <c r="T55" s="22" t="e">
        <f>VLOOKUP($G55,Temp!$A:$C,T$1,FALSE)</f>
        <v>#VALUE!</v>
      </c>
      <c r="U55" s="22" t="e">
        <f>VLOOKUP($G55,Temp!$A:$C,U$1,FALSE)</f>
        <v>#VALUE!</v>
      </c>
      <c r="V55" s="22" t="e">
        <f>VLOOKUP($G55,Temp!$A:$C,V$1,FALSE)</f>
        <v>#VALUE!</v>
      </c>
      <c r="W55" s="22" t="e">
        <f>VLOOKUP($G55,Temp!$A:$C,W$1,FALSE)</f>
        <v>#VALUE!</v>
      </c>
      <c r="X55" s="22" t="e">
        <f>VLOOKUP($G55,Temp!$A:$C,X$1,FALSE)</f>
        <v>#VALUE!</v>
      </c>
      <c r="Y55" s="22">
        <f>VLOOKUP($G55,Temp!$A:$C,Y$1,FALSE)</f>
        <v>27</v>
      </c>
      <c r="Z55" s="22">
        <f>VLOOKUP($G55,Temp!$A:$C,Z$1,FALSE)</f>
        <v>0</v>
      </c>
      <c r="AA55" s="22" t="str">
        <f>VLOOKUP($A55,Searches!$A:$H,AA$1,FALSE)</f>
        <v>Richard Whitehead</v>
      </c>
      <c r="AB55" s="22" t="str">
        <f>VLOOKUP($A55,Searches!$A:$H,AB$1,FALSE)</f>
        <v>CSL Software Solutions Inc.</v>
      </c>
      <c r="AC55" s="22" t="str">
        <f>VLOOKUP($A55,Searches!$A:$H,AC$1,FALSE)</f>
        <v>Chief Operating Officer &amp; Global VP Sales &amp; Marketing</v>
      </c>
      <c r="AD55" s="22" t="str">
        <f>VLOOKUP($A55,Searches!$A:$H,AD$1,FALSE)</f>
        <v>2nd</v>
      </c>
      <c r="AE55" s="22" t="str">
        <f>VLOOKUP($A55,Searches!$A:$H,AE$1,FALSE)</f>
        <v>Open link</v>
      </c>
      <c r="AF55" s="22" t="str">
        <f>VLOOKUP($A55,Searches!$A:$H,AF$1,FALSE)</f>
        <v>Burlington, Vermont Area</v>
      </c>
      <c r="AG55" s="22" t="str">
        <f>VLOOKUP($A55,Searches!$A:$H,AG$1,FALSE)</f>
        <v>https://www.linkedin.com/sales/profile/5396727,JIf8,NAME_SEARCH?moduleKey=peopleSearchResults&amp;pageKey=sales-search3-people-refinement&amp;contextId=60BC92C971D70515801E49D6842B0000&amp;requestId=00362bdc-535b-4c52-b414-b05c8e769beb&amp;action=CLICK&amp;target=urn%3Ali%3AsalesLead%3A(-1%2C5396727)&amp;pageNumber=2&amp;targetEl=profilelink&amp;position=4&amp;trk=lss-serp-result-lead_photo</v>
      </c>
      <c r="AH55" s="22" t="e">
        <f>VLOOKUP($G55,Temp!$D:$F,AH$1,FALSE)</f>
        <v>#N/A</v>
      </c>
      <c r="AI55" s="22" t="e">
        <f>VLOOKUP($G55,Temp!$D:$F,AI$1,FALSE)</f>
        <v>#N/A</v>
      </c>
      <c r="AJ55" s="22" t="e">
        <f>VLOOKUP($G55,Temp!$D:$F,AJ$1,FALSE)</f>
        <v>#N/A</v>
      </c>
    </row>
    <row r="56" spans="1:36" ht="16" x14ac:dyDescent="0.2">
      <c r="A56" s="8" t="str">
        <f t="shared" si="0"/>
        <v>Chandar Pattabhiram Coupa Software</v>
      </c>
      <c r="B56" s="8" t="s">
        <v>802</v>
      </c>
      <c r="C56" s="8" t="s">
        <v>804</v>
      </c>
      <c r="D56" s="8" t="s">
        <v>42</v>
      </c>
      <c r="E56" s="8" t="s">
        <v>806</v>
      </c>
      <c r="F56" s="8" t="s">
        <v>808</v>
      </c>
      <c r="G56" s="12" t="s">
        <v>809</v>
      </c>
      <c r="H56" s="22" t="str">
        <f>VLOOKUP($G56,Temp!$A:$C,H$1,FALSE)</f>
        <v>coupa.com</v>
      </c>
      <c r="I56" s="22" t="e">
        <f>VLOOKUP($G56,Temp!$A:$C,I$1,FALSE)</f>
        <v>#VALUE!</v>
      </c>
      <c r="J56" s="22" t="e">
        <f>VLOOKUP($G56,Temp!$A:$C,J$1,FALSE)</f>
        <v>#VALUE!</v>
      </c>
      <c r="K56" s="22" t="e">
        <f>VLOOKUP($G56,Temp!$A:$C,K$1,FALSE)</f>
        <v>#VALUE!</v>
      </c>
      <c r="L56" s="22" t="e">
        <f>VLOOKUP($G56,Temp!$A:$C,L$1,FALSE)</f>
        <v>#VALUE!</v>
      </c>
      <c r="M56" s="22" t="e">
        <f>VLOOKUP($G56,Temp!$A:$C,M$1,FALSE)</f>
        <v>#VALUE!</v>
      </c>
      <c r="N56" s="22" t="e">
        <f>VLOOKUP($G56,Temp!$A:$C,N$1,FALSE)</f>
        <v>#VALUE!</v>
      </c>
      <c r="O56" s="22" t="e">
        <f>VLOOKUP($G56,Temp!$A:$C,O$1,FALSE)</f>
        <v>#VALUE!</v>
      </c>
      <c r="P56" s="22" t="e">
        <f>VLOOKUP($G56,Temp!$A:$C,P$1,FALSE)</f>
        <v>#VALUE!</v>
      </c>
      <c r="Q56" s="22" t="e">
        <f>VLOOKUP($G56,Temp!$A:$C,Q$1,FALSE)</f>
        <v>#VALUE!</v>
      </c>
      <c r="R56" s="22" t="e">
        <f>VLOOKUP($G56,Temp!$A:$C,R$1,FALSE)</f>
        <v>#VALUE!</v>
      </c>
      <c r="S56" s="22" t="e">
        <f>VLOOKUP($G56,Temp!$A:$C,S$1,FALSE)</f>
        <v>#VALUE!</v>
      </c>
      <c r="T56" s="22" t="e">
        <f>VLOOKUP($G56,Temp!$A:$C,T$1,FALSE)</f>
        <v>#VALUE!</v>
      </c>
      <c r="U56" s="22" t="e">
        <f>VLOOKUP($G56,Temp!$A:$C,U$1,FALSE)</f>
        <v>#VALUE!</v>
      </c>
      <c r="V56" s="22" t="e">
        <f>VLOOKUP($G56,Temp!$A:$C,V$1,FALSE)</f>
        <v>#VALUE!</v>
      </c>
      <c r="W56" s="22" t="e">
        <f>VLOOKUP($G56,Temp!$A:$C,W$1,FALSE)</f>
        <v>#VALUE!</v>
      </c>
      <c r="X56" s="22" t="e">
        <f>VLOOKUP($G56,Temp!$A:$C,X$1,FALSE)</f>
        <v>#VALUE!</v>
      </c>
      <c r="Y56" s="22">
        <f>VLOOKUP($G56,Temp!$A:$C,Y$1,FALSE)</f>
        <v>71700</v>
      </c>
      <c r="Z56" s="22">
        <f>VLOOKUP($G56,Temp!$A:$C,Z$1,FALSE)</f>
        <v>20800</v>
      </c>
      <c r="AA56" s="22" t="str">
        <f>VLOOKUP($A56,Searches!$A:$H,AA$1,FALSE)</f>
        <v>Chandar Pattabhiram</v>
      </c>
      <c r="AB56" s="22" t="str">
        <f>VLOOKUP($A56,Searches!$A:$H,AB$1,FALSE)</f>
        <v>Coupa Software</v>
      </c>
      <c r="AC56" s="22" t="str">
        <f>VLOOKUP($A56,Searches!$A:$H,AC$1,FALSE)</f>
        <v>Chief Marketing Officer</v>
      </c>
      <c r="AD56" s="22" t="str">
        <f>VLOOKUP($A56,Searches!$A:$H,AD$1,FALSE)</f>
        <v>2nd</v>
      </c>
      <c r="AE56" s="22" t="str">
        <f>VLOOKUP($A56,Searches!$A:$H,AE$1,FALSE)</f>
        <v/>
      </c>
      <c r="AF56" s="22" t="str">
        <f>VLOOKUP($A56,Searches!$A:$H,AF$1,FALSE)</f>
        <v>San Francisco Bay Area</v>
      </c>
      <c r="AG56" s="22" t="str">
        <f>VLOOKUP($A56,Searches!$A:$H,AG$1,FALSE)</f>
        <v>https://www.linkedin.com/sales/profile/685963,tmMC,NAME_SEARCH?moduleKey=peopleSearchResults&amp;pageKey=sales-search3-people-refinement&amp;contextId=60BC92C971D70515801E49D6842B0000&amp;requestId=0712e535-b641-4e83-b1cb-00fd01a7597c&amp;action=CLICK&amp;target=urn%3Ali%3AsalesLead%3A(-1%2C685963)&amp;pageNumber=2&amp;targetEl=profilelink&amp;position=18&amp;trk=lss-serp-result-lead_photo</v>
      </c>
      <c r="AH56" s="22" t="e">
        <f>VLOOKUP($G56,Temp!$D:$F,AH$1,FALSE)</f>
        <v>#N/A</v>
      </c>
      <c r="AI56" s="22" t="e">
        <f>VLOOKUP($G56,Temp!$D:$F,AI$1,FALSE)</f>
        <v>#N/A</v>
      </c>
      <c r="AJ56" s="22" t="e">
        <f>VLOOKUP($G56,Temp!$D:$F,AJ$1,FALSE)</f>
        <v>#N/A</v>
      </c>
    </row>
    <row r="57" spans="1:36" ht="16" x14ac:dyDescent="0.2">
      <c r="A57" s="8" t="str">
        <f t="shared" si="0"/>
        <v>Vittorio Viarengo Skyhigh Networks</v>
      </c>
      <c r="B57" s="8" t="s">
        <v>815</v>
      </c>
      <c r="C57" s="8" t="s">
        <v>816</v>
      </c>
      <c r="D57" s="8" t="s">
        <v>42</v>
      </c>
      <c r="E57" s="8" t="s">
        <v>817</v>
      </c>
      <c r="F57" s="8" t="s">
        <v>818</v>
      </c>
      <c r="G57" s="12" t="s">
        <v>819</v>
      </c>
      <c r="H57" s="22" t="str">
        <f>VLOOKUP($G57,Temp!$A:$C,H$1,FALSE)</f>
        <v>skyhighnetworks.com</v>
      </c>
      <c r="I57" s="22" t="e">
        <f>VLOOKUP($G57,Temp!$A:$C,I$1,FALSE)</f>
        <v>#VALUE!</v>
      </c>
      <c r="J57" s="22" t="e">
        <f>VLOOKUP($G57,Temp!$A:$C,J$1,FALSE)</f>
        <v>#VALUE!</v>
      </c>
      <c r="K57" s="22" t="e">
        <f>VLOOKUP($G57,Temp!$A:$C,K$1,FALSE)</f>
        <v>#VALUE!</v>
      </c>
      <c r="L57" s="22" t="e">
        <f>VLOOKUP($G57,Temp!$A:$C,L$1,FALSE)</f>
        <v>#VALUE!</v>
      </c>
      <c r="M57" s="22" t="e">
        <f>VLOOKUP($G57,Temp!$A:$C,M$1,FALSE)</f>
        <v>#VALUE!</v>
      </c>
      <c r="N57" s="22" t="e">
        <f>VLOOKUP($G57,Temp!$A:$C,N$1,FALSE)</f>
        <v>#VALUE!</v>
      </c>
      <c r="O57" s="22" t="e">
        <f>VLOOKUP($G57,Temp!$A:$C,O$1,FALSE)</f>
        <v>#VALUE!</v>
      </c>
      <c r="P57" s="22" t="e">
        <f>VLOOKUP($G57,Temp!$A:$C,P$1,FALSE)</f>
        <v>#VALUE!</v>
      </c>
      <c r="Q57" s="22" t="e">
        <f>VLOOKUP($G57,Temp!$A:$C,Q$1,FALSE)</f>
        <v>#VALUE!</v>
      </c>
      <c r="R57" s="22" t="e">
        <f>VLOOKUP($G57,Temp!$A:$C,R$1,FALSE)</f>
        <v>#VALUE!</v>
      </c>
      <c r="S57" s="22" t="e">
        <f>VLOOKUP($G57,Temp!$A:$C,S$1,FALSE)</f>
        <v>#VALUE!</v>
      </c>
      <c r="T57" s="22" t="e">
        <f>VLOOKUP($G57,Temp!$A:$C,T$1,FALSE)</f>
        <v>#VALUE!</v>
      </c>
      <c r="U57" s="22" t="e">
        <f>VLOOKUP($G57,Temp!$A:$C,U$1,FALSE)</f>
        <v>#VALUE!</v>
      </c>
      <c r="V57" s="22" t="e">
        <f>VLOOKUP($G57,Temp!$A:$C,V$1,FALSE)</f>
        <v>#VALUE!</v>
      </c>
      <c r="W57" s="22" t="e">
        <f>VLOOKUP($G57,Temp!$A:$C,W$1,FALSE)</f>
        <v>#VALUE!</v>
      </c>
      <c r="X57" s="22" t="e">
        <f>VLOOKUP($G57,Temp!$A:$C,X$1,FALSE)</f>
        <v>#VALUE!</v>
      </c>
      <c r="Y57" s="22">
        <f>VLOOKUP($G57,Temp!$A:$C,Y$1,FALSE)</f>
        <v>190000</v>
      </c>
      <c r="Z57" s="22">
        <f>VLOOKUP($G57,Temp!$A:$C,Z$1,FALSE)</f>
        <v>7100</v>
      </c>
      <c r="AA57" s="22" t="e">
        <f>VLOOKUP($A57,Searches!$A:$H,AA$1,FALSE)</f>
        <v>#N/A</v>
      </c>
      <c r="AB57" s="22" t="e">
        <f>VLOOKUP($A57,Searches!$A:$H,AB$1,FALSE)</f>
        <v>#N/A</v>
      </c>
      <c r="AC57" s="22" t="e">
        <f>VLOOKUP($A57,Searches!$A:$H,AC$1,FALSE)</f>
        <v>#N/A</v>
      </c>
      <c r="AD57" s="22" t="e">
        <f>VLOOKUP($A57,Searches!$A:$H,AD$1,FALSE)</f>
        <v>#N/A</v>
      </c>
      <c r="AE57" s="22" t="e">
        <f>VLOOKUP($A57,Searches!$A:$H,AE$1,FALSE)</f>
        <v>#N/A</v>
      </c>
      <c r="AF57" s="22" t="e">
        <f>VLOOKUP($A57,Searches!$A:$H,AF$1,FALSE)</f>
        <v>#N/A</v>
      </c>
      <c r="AG57" s="22" t="e">
        <f>VLOOKUP($A57,Searches!$A:$H,AG$1,FALSE)</f>
        <v>#N/A</v>
      </c>
      <c r="AH57" s="22" t="str">
        <f>VLOOKUP($G57,Temp!$D:$F,AH$1,FALSE)</f>
        <v>skyhighnetworks.com</v>
      </c>
      <c r="AI57" s="22" t="str">
        <f>VLOOKUP($G57,Temp!$D:$F,AI$1,FALSE)</f>
        <v>Marketo</v>
      </c>
      <c r="AJ57" s="22" t="str">
        <f>VLOOKUP($G57,Temp!$D:$F,AJ$1,FALSE)</f>
        <v>WordPress</v>
      </c>
    </row>
    <row r="58" spans="1:36" ht="16" x14ac:dyDescent="0.2">
      <c r="A58" s="8" t="str">
        <f t="shared" si="0"/>
        <v>Andrew Malcolm Evernote</v>
      </c>
      <c r="B58" s="8" t="s">
        <v>830</v>
      </c>
      <c r="C58" s="8" t="s">
        <v>831</v>
      </c>
      <c r="D58" s="8" t="s">
        <v>42</v>
      </c>
      <c r="E58" s="8" t="s">
        <v>832</v>
      </c>
      <c r="F58" s="8" t="s">
        <v>833</v>
      </c>
      <c r="G58" s="12" t="s">
        <v>834</v>
      </c>
      <c r="H58" s="22" t="str">
        <f>VLOOKUP($G58,Temp!$A:$C,H$1,FALSE)</f>
        <v>evernote.com</v>
      </c>
      <c r="I58" s="22" t="e">
        <f>VLOOKUP($G58,Temp!$A:$C,I$1,FALSE)</f>
        <v>#VALUE!</v>
      </c>
      <c r="J58" s="22" t="e">
        <f>VLOOKUP($G58,Temp!$A:$C,J$1,FALSE)</f>
        <v>#VALUE!</v>
      </c>
      <c r="K58" s="22" t="e">
        <f>VLOOKUP($G58,Temp!$A:$C,K$1,FALSE)</f>
        <v>#VALUE!</v>
      </c>
      <c r="L58" s="22" t="e">
        <f>VLOOKUP($G58,Temp!$A:$C,L$1,FALSE)</f>
        <v>#VALUE!</v>
      </c>
      <c r="M58" s="22" t="e">
        <f>VLOOKUP($G58,Temp!$A:$C,M$1,FALSE)</f>
        <v>#VALUE!</v>
      </c>
      <c r="N58" s="22" t="e">
        <f>VLOOKUP($G58,Temp!$A:$C,N$1,FALSE)</f>
        <v>#VALUE!</v>
      </c>
      <c r="O58" s="22" t="e">
        <f>VLOOKUP($G58,Temp!$A:$C,O$1,FALSE)</f>
        <v>#VALUE!</v>
      </c>
      <c r="P58" s="22" t="e">
        <f>VLOOKUP($G58,Temp!$A:$C,P$1,FALSE)</f>
        <v>#VALUE!</v>
      </c>
      <c r="Q58" s="22" t="e">
        <f>VLOOKUP($G58,Temp!$A:$C,Q$1,FALSE)</f>
        <v>#VALUE!</v>
      </c>
      <c r="R58" s="22" t="e">
        <f>VLOOKUP($G58,Temp!$A:$C,R$1,FALSE)</f>
        <v>#VALUE!</v>
      </c>
      <c r="S58" s="22" t="e">
        <f>VLOOKUP($G58,Temp!$A:$C,S$1,FALSE)</f>
        <v>#VALUE!</v>
      </c>
      <c r="T58" s="22" t="e">
        <f>VLOOKUP($G58,Temp!$A:$C,T$1,FALSE)</f>
        <v>#VALUE!</v>
      </c>
      <c r="U58" s="22" t="e">
        <f>VLOOKUP($G58,Temp!$A:$C,U$1,FALSE)</f>
        <v>#VALUE!</v>
      </c>
      <c r="V58" s="22" t="e">
        <f>VLOOKUP($G58,Temp!$A:$C,V$1,FALSE)</f>
        <v>#VALUE!</v>
      </c>
      <c r="W58" s="22" t="e">
        <f>VLOOKUP($G58,Temp!$A:$C,W$1,FALSE)</f>
        <v>#VALUE!</v>
      </c>
      <c r="X58" s="22" t="e">
        <f>VLOOKUP($G58,Temp!$A:$C,X$1,FALSE)</f>
        <v>#VALUE!</v>
      </c>
      <c r="Y58" s="22">
        <f>VLOOKUP($G58,Temp!$A:$C,Y$1,FALSE)</f>
        <v>670000</v>
      </c>
      <c r="Z58" s="22">
        <f>VLOOKUP($G58,Temp!$A:$C,Z$1,FALSE)</f>
        <v>0</v>
      </c>
      <c r="AA58" s="22" t="str">
        <f>VLOOKUP($A58,Searches!$A:$H,AA$1,FALSE)</f>
        <v>Andrew Malcolm</v>
      </c>
      <c r="AB58" s="22" t="str">
        <f>VLOOKUP($A58,Searches!$A:$H,AB$1,FALSE)</f>
        <v>Evernote</v>
      </c>
      <c r="AC58" s="22" t="str">
        <f>VLOOKUP($A58,Searches!$A:$H,AC$1,FALSE)</f>
        <v>Chief Marketing Officer</v>
      </c>
      <c r="AD58" s="22" t="str">
        <f>VLOOKUP($A58,Searches!$A:$H,AD$1,FALSE)</f>
        <v>2nd</v>
      </c>
      <c r="AE58" s="22" t="str">
        <f>VLOOKUP($A58,Searches!$A:$H,AE$1,FALSE)</f>
        <v/>
      </c>
      <c r="AF58" s="22" t="str">
        <f>VLOOKUP($A58,Searches!$A:$H,AF$1,FALSE)</f>
        <v>San Francisco Bay Area</v>
      </c>
      <c r="AG58" s="22" t="str">
        <f>VLOOKUP($A58,Searches!$A:$H,AG$1,FALSE)</f>
        <v>https://www.linkedin.com/sales/profile/2855492,MBww,NAME_SEARCH?moduleKey=peopleSearchResults&amp;pageKey=sales-search3-people-refinement&amp;contextId=60BC92C971D70515801E49D6842B0000&amp;requestId=0712e535-b641-4e83-b1cb-00fd01a7597c&amp;action=CLICK&amp;target=urn%3Ali%3AsalesLead%3A(-1%2C2855492)&amp;pageNumber=2&amp;targetEl=profilelink&amp;position=4&amp;trk=lss-serp-result-lead_photo</v>
      </c>
      <c r="AH58" s="22" t="str">
        <f>VLOOKUP($G58,Temp!$D:$F,AH$1,FALSE)</f>
        <v>evernote.com</v>
      </c>
      <c r="AI58" s="22">
        <f>VLOOKUP($G58,Temp!$D:$F,AI$1,FALSE)</f>
        <v>0</v>
      </c>
      <c r="AJ58" s="22" t="str">
        <f>VLOOKUP($G58,Temp!$D:$F,AJ$1,FALSE)</f>
        <v>WordPress</v>
      </c>
    </row>
    <row r="59" spans="1:36" ht="16" x14ac:dyDescent="0.2">
      <c r="A59" s="8" t="str">
        <f t="shared" si="0"/>
        <v>Lori Ruff Suite Branding - Keynote &amp; Conference Public Speaker | Inspiring Today's Top Performers with Passion</v>
      </c>
      <c r="B59" s="8" t="s">
        <v>851</v>
      </c>
      <c r="C59" s="8" t="s">
        <v>852</v>
      </c>
      <c r="D59" s="8" t="s">
        <v>853</v>
      </c>
      <c r="E59" s="8" t="s">
        <v>634</v>
      </c>
      <c r="F59" s="8" t="s">
        <v>854</v>
      </c>
      <c r="G59" s="8" t="s">
        <v>634</v>
      </c>
      <c r="H59" s="22" t="e">
        <f>VLOOKUP($G59,Temp!$A:$C,H$1,FALSE)</f>
        <v>#N/A</v>
      </c>
      <c r="I59" s="22" t="e">
        <f>VLOOKUP($G59,Temp!$A:$C,I$1,FALSE)</f>
        <v>#N/A</v>
      </c>
      <c r="J59" s="22" t="e">
        <f>VLOOKUP($G59,Temp!$A:$C,J$1,FALSE)</f>
        <v>#N/A</v>
      </c>
      <c r="K59" s="22" t="e">
        <f>VLOOKUP($G59,Temp!$A:$C,K$1,FALSE)</f>
        <v>#N/A</v>
      </c>
      <c r="L59" s="22" t="e">
        <f>VLOOKUP($G59,Temp!$A:$C,L$1,FALSE)</f>
        <v>#N/A</v>
      </c>
      <c r="M59" s="22" t="e">
        <f>VLOOKUP($G59,Temp!$A:$C,M$1,FALSE)</f>
        <v>#N/A</v>
      </c>
      <c r="N59" s="22" t="e">
        <f>VLOOKUP($G59,Temp!$A:$C,N$1,FALSE)</f>
        <v>#N/A</v>
      </c>
      <c r="O59" s="22" t="e">
        <f>VLOOKUP($G59,Temp!$A:$C,O$1,FALSE)</f>
        <v>#N/A</v>
      </c>
      <c r="P59" s="22" t="e">
        <f>VLOOKUP($G59,Temp!$A:$C,P$1,FALSE)</f>
        <v>#N/A</v>
      </c>
      <c r="Q59" s="22" t="e">
        <f>VLOOKUP($G59,Temp!$A:$C,Q$1,FALSE)</f>
        <v>#N/A</v>
      </c>
      <c r="R59" s="22" t="e">
        <f>VLOOKUP($G59,Temp!$A:$C,R$1,FALSE)</f>
        <v>#N/A</v>
      </c>
      <c r="S59" s="22" t="e">
        <f>VLOOKUP($G59,Temp!$A:$C,S$1,FALSE)</f>
        <v>#N/A</v>
      </c>
      <c r="T59" s="22" t="e">
        <f>VLOOKUP($G59,Temp!$A:$C,T$1,FALSE)</f>
        <v>#N/A</v>
      </c>
      <c r="U59" s="22" t="e">
        <f>VLOOKUP($G59,Temp!$A:$C,U$1,FALSE)</f>
        <v>#N/A</v>
      </c>
      <c r="V59" s="22" t="e">
        <f>VLOOKUP($G59,Temp!$A:$C,V$1,FALSE)</f>
        <v>#N/A</v>
      </c>
      <c r="W59" s="22" t="e">
        <f>VLOOKUP($G59,Temp!$A:$C,W$1,FALSE)</f>
        <v>#N/A</v>
      </c>
      <c r="X59" s="22" t="e">
        <f>VLOOKUP($G59,Temp!$A:$C,X$1,FALSE)</f>
        <v>#N/A</v>
      </c>
      <c r="Y59" s="22" t="e">
        <f>VLOOKUP($G59,Temp!$A:$C,Y$1,FALSE)</f>
        <v>#N/A</v>
      </c>
      <c r="Z59" s="22" t="e">
        <f>VLOOKUP($G59,Temp!$A:$C,Z$1,FALSE)</f>
        <v>#N/A</v>
      </c>
      <c r="AA59" s="22" t="e">
        <f>VLOOKUP($A59,Searches!$A:$H,AA$1,FALSE)</f>
        <v>#N/A</v>
      </c>
      <c r="AB59" s="22" t="e">
        <f>VLOOKUP($A59,Searches!$A:$H,AB$1,FALSE)</f>
        <v>#N/A</v>
      </c>
      <c r="AC59" s="22" t="e">
        <f>VLOOKUP($A59,Searches!$A:$H,AC$1,FALSE)</f>
        <v>#N/A</v>
      </c>
      <c r="AD59" s="22" t="e">
        <f>VLOOKUP($A59,Searches!$A:$H,AD$1,FALSE)</f>
        <v>#N/A</v>
      </c>
      <c r="AE59" s="22" t="e">
        <f>VLOOKUP($A59,Searches!$A:$H,AE$1,FALSE)</f>
        <v>#N/A</v>
      </c>
      <c r="AF59" s="22" t="e">
        <f>VLOOKUP($A59,Searches!$A:$H,AF$1,FALSE)</f>
        <v>#N/A</v>
      </c>
      <c r="AG59" s="22" t="e">
        <f>VLOOKUP($A59,Searches!$A:$H,AG$1,FALSE)</f>
        <v>#N/A</v>
      </c>
      <c r="AH59" s="22" t="e">
        <f>VLOOKUP($G59,Temp!$D:$F,AH$1,FALSE)</f>
        <v>#N/A</v>
      </c>
      <c r="AI59" s="22" t="e">
        <f>VLOOKUP($G59,Temp!$D:$F,AI$1,FALSE)</f>
        <v>#N/A</v>
      </c>
      <c r="AJ59" s="22" t="e">
        <f>VLOOKUP($G59,Temp!$D:$F,AJ$1,FALSE)</f>
        <v>#N/A</v>
      </c>
    </row>
    <row r="60" spans="1:36" ht="16" x14ac:dyDescent="0.2">
      <c r="A60" s="8" t="str">
        <f t="shared" si="0"/>
        <v>Matt Zilli Marketo</v>
      </c>
      <c r="B60" s="8" t="s">
        <v>856</v>
      </c>
      <c r="C60" s="8" t="s">
        <v>857</v>
      </c>
      <c r="D60" s="8" t="s">
        <v>858</v>
      </c>
      <c r="E60" s="8" t="s">
        <v>634</v>
      </c>
      <c r="F60" s="8" t="s">
        <v>161</v>
      </c>
      <c r="G60" s="8" t="s">
        <v>634</v>
      </c>
      <c r="H60" s="22" t="e">
        <f>VLOOKUP($G60,Temp!$A:$C,H$1,FALSE)</f>
        <v>#N/A</v>
      </c>
      <c r="I60" s="22" t="e">
        <f>VLOOKUP($G60,Temp!$A:$C,I$1,FALSE)</f>
        <v>#N/A</v>
      </c>
      <c r="J60" s="22" t="e">
        <f>VLOOKUP($G60,Temp!$A:$C,J$1,FALSE)</f>
        <v>#N/A</v>
      </c>
      <c r="K60" s="22" t="e">
        <f>VLOOKUP($G60,Temp!$A:$C,K$1,FALSE)</f>
        <v>#N/A</v>
      </c>
      <c r="L60" s="22" t="e">
        <f>VLOOKUP($G60,Temp!$A:$C,L$1,FALSE)</f>
        <v>#N/A</v>
      </c>
      <c r="M60" s="22" t="e">
        <f>VLOOKUP($G60,Temp!$A:$C,M$1,FALSE)</f>
        <v>#N/A</v>
      </c>
      <c r="N60" s="22" t="e">
        <f>VLOOKUP($G60,Temp!$A:$C,N$1,FALSE)</f>
        <v>#N/A</v>
      </c>
      <c r="O60" s="22" t="e">
        <f>VLOOKUP($G60,Temp!$A:$C,O$1,FALSE)</f>
        <v>#N/A</v>
      </c>
      <c r="P60" s="22" t="e">
        <f>VLOOKUP($G60,Temp!$A:$C,P$1,FALSE)</f>
        <v>#N/A</v>
      </c>
      <c r="Q60" s="22" t="e">
        <f>VLOOKUP($G60,Temp!$A:$C,Q$1,FALSE)</f>
        <v>#N/A</v>
      </c>
      <c r="R60" s="22" t="e">
        <f>VLOOKUP($G60,Temp!$A:$C,R$1,FALSE)</f>
        <v>#N/A</v>
      </c>
      <c r="S60" s="22" t="e">
        <f>VLOOKUP($G60,Temp!$A:$C,S$1,FALSE)</f>
        <v>#N/A</v>
      </c>
      <c r="T60" s="22" t="e">
        <f>VLOOKUP($G60,Temp!$A:$C,T$1,FALSE)</f>
        <v>#N/A</v>
      </c>
      <c r="U60" s="22" t="e">
        <f>VLOOKUP($G60,Temp!$A:$C,U$1,FALSE)</f>
        <v>#N/A</v>
      </c>
      <c r="V60" s="22" t="e">
        <f>VLOOKUP($G60,Temp!$A:$C,V$1,FALSE)</f>
        <v>#N/A</v>
      </c>
      <c r="W60" s="22" t="e">
        <f>VLOOKUP($G60,Temp!$A:$C,W$1,FALSE)</f>
        <v>#N/A</v>
      </c>
      <c r="X60" s="22" t="e">
        <f>VLOOKUP($G60,Temp!$A:$C,X$1,FALSE)</f>
        <v>#N/A</v>
      </c>
      <c r="Y60" s="22" t="e">
        <f>VLOOKUP($G60,Temp!$A:$C,Y$1,FALSE)</f>
        <v>#N/A</v>
      </c>
      <c r="Z60" s="22" t="e">
        <f>VLOOKUP($G60,Temp!$A:$C,Z$1,FALSE)</f>
        <v>#N/A</v>
      </c>
      <c r="AA60" s="22" t="e">
        <f>VLOOKUP($A60,Searches!$A:$H,AA$1,FALSE)</f>
        <v>#N/A</v>
      </c>
      <c r="AB60" s="22" t="e">
        <f>VLOOKUP($A60,Searches!$A:$H,AB$1,FALSE)</f>
        <v>#N/A</v>
      </c>
      <c r="AC60" s="22" t="e">
        <f>VLOOKUP($A60,Searches!$A:$H,AC$1,FALSE)</f>
        <v>#N/A</v>
      </c>
      <c r="AD60" s="22" t="e">
        <f>VLOOKUP($A60,Searches!$A:$H,AD$1,FALSE)</f>
        <v>#N/A</v>
      </c>
      <c r="AE60" s="22" t="e">
        <f>VLOOKUP($A60,Searches!$A:$H,AE$1,FALSE)</f>
        <v>#N/A</v>
      </c>
      <c r="AF60" s="22" t="e">
        <f>VLOOKUP($A60,Searches!$A:$H,AF$1,FALSE)</f>
        <v>#N/A</v>
      </c>
      <c r="AG60" s="22" t="e">
        <f>VLOOKUP($A60,Searches!$A:$H,AG$1,FALSE)</f>
        <v>#N/A</v>
      </c>
      <c r="AH60" s="22" t="e">
        <f>VLOOKUP($G60,Temp!$D:$F,AH$1,FALSE)</f>
        <v>#N/A</v>
      </c>
      <c r="AI60" s="22" t="e">
        <f>VLOOKUP($G60,Temp!$D:$F,AI$1,FALSE)</f>
        <v>#N/A</v>
      </c>
      <c r="AJ60" s="22" t="e">
        <f>VLOOKUP($G60,Temp!$D:$F,AJ$1,FALSE)</f>
        <v>#N/A</v>
      </c>
    </row>
    <row r="61" spans="1:36" ht="16" x14ac:dyDescent="0.2">
      <c r="A61" s="8" t="str">
        <f t="shared" si="0"/>
        <v>Christopher Obereder trade.io</v>
      </c>
      <c r="B61" s="8" t="s">
        <v>869</v>
      </c>
      <c r="C61" s="8" t="s">
        <v>870</v>
      </c>
      <c r="D61" s="8" t="s">
        <v>42</v>
      </c>
      <c r="E61" s="8" t="s">
        <v>871</v>
      </c>
      <c r="F61" s="12" t="s">
        <v>855</v>
      </c>
      <c r="G61" s="12" t="s">
        <v>855</v>
      </c>
      <c r="H61" s="22" t="str">
        <f>VLOOKUP($G61,Temp!$A:$C,H$1,FALSE)</f>
        <v>trade.io</v>
      </c>
      <c r="I61" s="22" t="e">
        <f>VLOOKUP($G61,Temp!$A:$C,I$1,FALSE)</f>
        <v>#VALUE!</v>
      </c>
      <c r="J61" s="22" t="e">
        <f>VLOOKUP($G61,Temp!$A:$C,J$1,FALSE)</f>
        <v>#VALUE!</v>
      </c>
      <c r="K61" s="22" t="e">
        <f>VLOOKUP($G61,Temp!$A:$C,K$1,FALSE)</f>
        <v>#VALUE!</v>
      </c>
      <c r="L61" s="22" t="e">
        <f>VLOOKUP($G61,Temp!$A:$C,L$1,FALSE)</f>
        <v>#VALUE!</v>
      </c>
      <c r="M61" s="22" t="e">
        <f>VLOOKUP($G61,Temp!$A:$C,M$1,FALSE)</f>
        <v>#VALUE!</v>
      </c>
      <c r="N61" s="22" t="e">
        <f>VLOOKUP($G61,Temp!$A:$C,N$1,FALSE)</f>
        <v>#VALUE!</v>
      </c>
      <c r="O61" s="22" t="e">
        <f>VLOOKUP($G61,Temp!$A:$C,O$1,FALSE)</f>
        <v>#VALUE!</v>
      </c>
      <c r="P61" s="22" t="e">
        <f>VLOOKUP($G61,Temp!$A:$C,P$1,FALSE)</f>
        <v>#VALUE!</v>
      </c>
      <c r="Q61" s="22" t="e">
        <f>VLOOKUP($G61,Temp!$A:$C,Q$1,FALSE)</f>
        <v>#VALUE!</v>
      </c>
      <c r="R61" s="22" t="e">
        <f>VLOOKUP($G61,Temp!$A:$C,R$1,FALSE)</f>
        <v>#VALUE!</v>
      </c>
      <c r="S61" s="22" t="e">
        <f>VLOOKUP($G61,Temp!$A:$C,S$1,FALSE)</f>
        <v>#VALUE!</v>
      </c>
      <c r="T61" s="22" t="e">
        <f>VLOOKUP($G61,Temp!$A:$C,T$1,FALSE)</f>
        <v>#VALUE!</v>
      </c>
      <c r="U61" s="22" t="e">
        <f>VLOOKUP($G61,Temp!$A:$C,U$1,FALSE)</f>
        <v>#VALUE!</v>
      </c>
      <c r="V61" s="22" t="e">
        <f>VLOOKUP($G61,Temp!$A:$C,V$1,FALSE)</f>
        <v>#VALUE!</v>
      </c>
      <c r="W61" s="22" t="e">
        <f>VLOOKUP($G61,Temp!$A:$C,W$1,FALSE)</f>
        <v>#VALUE!</v>
      </c>
      <c r="X61" s="22" t="e">
        <f>VLOOKUP($G61,Temp!$A:$C,X$1,FALSE)</f>
        <v>#VALUE!</v>
      </c>
      <c r="Y61" s="22">
        <f>VLOOKUP($G61,Temp!$A:$C,Y$1,FALSE)</f>
        <v>31</v>
      </c>
      <c r="Z61" s="22">
        <f>VLOOKUP($G61,Temp!$A:$C,Z$1,FALSE)</f>
        <v>0</v>
      </c>
      <c r="AA61" s="22" t="str">
        <f>VLOOKUP($A61,Searches!$A:$H,AA$1,FALSE)</f>
        <v>Christopher Obereder</v>
      </c>
      <c r="AB61" s="22" t="str">
        <f>VLOOKUP($A61,Searches!$A:$H,AB$1,FALSE)</f>
        <v>trade.io</v>
      </c>
      <c r="AC61" s="22" t="str">
        <f>VLOOKUP($A61,Searches!$A:$H,AC$1,FALSE)</f>
        <v>Chief Marketing Officer</v>
      </c>
      <c r="AD61" s="22" t="str">
        <f>VLOOKUP($A61,Searches!$A:$H,AD$1,FALSE)</f>
        <v>2nd</v>
      </c>
      <c r="AE61" s="22" t="str">
        <f>VLOOKUP($A61,Searches!$A:$H,AE$1,FALSE)</f>
        <v/>
      </c>
      <c r="AF61" s="22" t="str">
        <f>VLOOKUP($A61,Searches!$A:$H,AF$1,FALSE)</f>
        <v>San Francisco Bay Area</v>
      </c>
      <c r="AG61" s="22" t="str">
        <f>VLOOKUP($A61,Searches!$A:$H,AG$1,FALSE)</f>
        <v>https://www.linkedin.com/sales/profile/287807979,bqiw,NAME_SEARCH?moduleKey=peopleSearchResults&amp;pageKey=sales-search3-people-refinement&amp;contextId=60BC92C971D70515801E49D6842B0000&amp;requestId=00362bdc-535b-4c52-b414-b05c8e769beb&amp;action=CLICK&amp;target=urn%3Ali%3AsalesLead%3A(-1%2C287807979)&amp;pageNumber=2&amp;targetEl=profilelink&amp;position=3&amp;trk=lss-serp-result-lead_photo</v>
      </c>
      <c r="AH61" s="22" t="e">
        <f>VLOOKUP($G61,Temp!$D:$F,AH$1,FALSE)</f>
        <v>#N/A</v>
      </c>
      <c r="AI61" s="22" t="e">
        <f>VLOOKUP($G61,Temp!$D:$F,AI$1,FALSE)</f>
        <v>#N/A</v>
      </c>
      <c r="AJ61" s="22" t="e">
        <f>VLOOKUP($G61,Temp!$D:$F,AJ$1,FALSE)</f>
        <v>#N/A</v>
      </c>
    </row>
    <row r="62" spans="1:36" ht="16" x14ac:dyDescent="0.2">
      <c r="A62" s="8" t="str">
        <f t="shared" si="0"/>
        <v>Mike Volpe Cybereason</v>
      </c>
      <c r="B62" s="8" t="s">
        <v>112</v>
      </c>
      <c r="C62" s="8" t="s">
        <v>179</v>
      </c>
      <c r="D62" s="8" t="s">
        <v>180</v>
      </c>
      <c r="E62" s="8" t="s">
        <v>891</v>
      </c>
      <c r="F62" s="8" t="s">
        <v>182</v>
      </c>
      <c r="G62" s="12" t="s">
        <v>183</v>
      </c>
      <c r="H62" s="22" t="str">
        <f>VLOOKUP($G62,Temp!$A:$C,H$1,FALSE)</f>
        <v>cybereason.com</v>
      </c>
      <c r="I62" s="22" t="e">
        <f>VLOOKUP($G62,Temp!$A:$C,I$1,FALSE)</f>
        <v>#VALUE!</v>
      </c>
      <c r="J62" s="22" t="e">
        <f>VLOOKUP($G62,Temp!$A:$C,J$1,FALSE)</f>
        <v>#VALUE!</v>
      </c>
      <c r="K62" s="22" t="e">
        <f>VLOOKUP($G62,Temp!$A:$C,K$1,FALSE)</f>
        <v>#VALUE!</v>
      </c>
      <c r="L62" s="22" t="e">
        <f>VLOOKUP($G62,Temp!$A:$C,L$1,FALSE)</f>
        <v>#VALUE!</v>
      </c>
      <c r="M62" s="22" t="e">
        <f>VLOOKUP($G62,Temp!$A:$C,M$1,FALSE)</f>
        <v>#VALUE!</v>
      </c>
      <c r="N62" s="22" t="e">
        <f>VLOOKUP($G62,Temp!$A:$C,N$1,FALSE)</f>
        <v>#VALUE!</v>
      </c>
      <c r="O62" s="22" t="e">
        <f>VLOOKUP($G62,Temp!$A:$C,O$1,FALSE)</f>
        <v>#VALUE!</v>
      </c>
      <c r="P62" s="22" t="e">
        <f>VLOOKUP($G62,Temp!$A:$C,P$1,FALSE)</f>
        <v>#VALUE!</v>
      </c>
      <c r="Q62" s="22" t="e">
        <f>VLOOKUP($G62,Temp!$A:$C,Q$1,FALSE)</f>
        <v>#VALUE!</v>
      </c>
      <c r="R62" s="22" t="e">
        <f>VLOOKUP($G62,Temp!$A:$C,R$1,FALSE)</f>
        <v>#VALUE!</v>
      </c>
      <c r="S62" s="22" t="e">
        <f>VLOOKUP($G62,Temp!$A:$C,S$1,FALSE)</f>
        <v>#VALUE!</v>
      </c>
      <c r="T62" s="22" t="e">
        <f>VLOOKUP($G62,Temp!$A:$C,T$1,FALSE)</f>
        <v>#VALUE!</v>
      </c>
      <c r="U62" s="22" t="e">
        <f>VLOOKUP($G62,Temp!$A:$C,U$1,FALSE)</f>
        <v>#VALUE!</v>
      </c>
      <c r="V62" s="22" t="e">
        <f>VLOOKUP($G62,Temp!$A:$C,V$1,FALSE)</f>
        <v>#VALUE!</v>
      </c>
      <c r="W62" s="22" t="e">
        <f>VLOOKUP($G62,Temp!$A:$C,W$1,FALSE)</f>
        <v>#VALUE!</v>
      </c>
      <c r="X62" s="22" t="e">
        <f>VLOOKUP($G62,Temp!$A:$C,X$1,FALSE)</f>
        <v>#VALUE!</v>
      </c>
      <c r="Y62" s="22">
        <f>VLOOKUP($G62,Temp!$A:$C,Y$1,FALSE)</f>
        <v>4700</v>
      </c>
      <c r="Z62" s="22">
        <f>VLOOKUP($G62,Temp!$A:$C,Z$1,FALSE)</f>
        <v>5400</v>
      </c>
      <c r="AA62" s="22" t="str">
        <f>VLOOKUP($A62,Searches!$A:$H,AA$1,FALSE)</f>
        <v>Mike Volpe</v>
      </c>
      <c r="AB62" s="22" t="str">
        <f>VLOOKUP($A62,Searches!$A:$H,AB$1,FALSE)</f>
        <v>Cybereason</v>
      </c>
      <c r="AC62" s="22" t="str">
        <f>VLOOKUP($A62,Searches!$A:$H,AC$1,FALSE)</f>
        <v>CMO</v>
      </c>
      <c r="AD62" s="22" t="str">
        <f>VLOOKUP($A62,Searches!$A:$H,AD$1,FALSE)</f>
        <v>2nd</v>
      </c>
      <c r="AE62" s="22" t="str">
        <f>VLOOKUP($A62,Searches!$A:$H,AE$1,FALSE)</f>
        <v/>
      </c>
      <c r="AF62" s="22" t="str">
        <f>VLOOKUP($A62,Searches!$A:$H,AF$1,FALSE)</f>
        <v>Greater Boston Area</v>
      </c>
      <c r="AG62" s="22" t="str">
        <f>VLOOKUP($A62,Searches!$A:$H,AG$1,FALSE)</f>
        <v>https://www.linkedin.com/sales/profile/5408722,WZNJ,NAME_SEARCH?moduleKey=peopleSearchResults&amp;pageKey=sales-search3-people-refinement&amp;contextId=60BC92C971D70515801E49D6842B0000&amp;requestId=00362bdc-535b-4c52-b414-b05c8e769beb&amp;action=CLICK&amp;target=urn%3Ali%3AsalesLead%3A(-1%2C5408722)&amp;pageNumber=2&amp;targetEl=profilelink&amp;position=10&amp;trk=lss-serp-result-lead_photo</v>
      </c>
      <c r="AH62" s="22" t="str">
        <f>VLOOKUP($G62,Temp!$D:$F,AH$1,FALSE)</f>
        <v>cybereason.com</v>
      </c>
      <c r="AI62" s="22" t="str">
        <f>VLOOKUP($G62,Temp!$D:$F,AI$1,FALSE)</f>
        <v>Marketo</v>
      </c>
      <c r="AJ62" s="22" t="str">
        <f>VLOOKUP($G62,Temp!$D:$F,AJ$1,FALSE)</f>
        <v>WordPress</v>
      </c>
    </row>
    <row r="63" spans="1:36" ht="16" x14ac:dyDescent="0.2">
      <c r="A63" s="8" t="str">
        <f t="shared" si="0"/>
        <v>Joel York Markodojo</v>
      </c>
      <c r="B63" s="8" t="s">
        <v>902</v>
      </c>
      <c r="C63" s="8" t="s">
        <v>903</v>
      </c>
      <c r="D63" s="8" t="s">
        <v>904</v>
      </c>
      <c r="E63" s="8" t="s">
        <v>905</v>
      </c>
      <c r="F63" s="8" t="s">
        <v>906</v>
      </c>
      <c r="G63" s="12" t="s">
        <v>873</v>
      </c>
      <c r="H63" s="22" t="str">
        <f>VLOOKUP($G63,Temp!$A:$C,H$1,FALSE)</f>
        <v>markodojo.com</v>
      </c>
      <c r="I63" s="22" t="e">
        <f>VLOOKUP($G63,Temp!$A:$C,I$1,FALSE)</f>
        <v>#VALUE!</v>
      </c>
      <c r="J63" s="22" t="e">
        <f>VLOOKUP($G63,Temp!$A:$C,J$1,FALSE)</f>
        <v>#VALUE!</v>
      </c>
      <c r="K63" s="22" t="e">
        <f>VLOOKUP($G63,Temp!$A:$C,K$1,FALSE)</f>
        <v>#VALUE!</v>
      </c>
      <c r="L63" s="22" t="e">
        <f>VLOOKUP($G63,Temp!$A:$C,L$1,FALSE)</f>
        <v>#VALUE!</v>
      </c>
      <c r="M63" s="22" t="e">
        <f>VLOOKUP($G63,Temp!$A:$C,M$1,FALSE)</f>
        <v>#VALUE!</v>
      </c>
      <c r="N63" s="22" t="e">
        <f>VLOOKUP($G63,Temp!$A:$C,N$1,FALSE)</f>
        <v>#VALUE!</v>
      </c>
      <c r="O63" s="22" t="e">
        <f>VLOOKUP($G63,Temp!$A:$C,O$1,FALSE)</f>
        <v>#VALUE!</v>
      </c>
      <c r="P63" s="22" t="e">
        <f>VLOOKUP($G63,Temp!$A:$C,P$1,FALSE)</f>
        <v>#VALUE!</v>
      </c>
      <c r="Q63" s="22" t="e">
        <f>VLOOKUP($G63,Temp!$A:$C,Q$1,FALSE)</f>
        <v>#VALUE!</v>
      </c>
      <c r="R63" s="22" t="e">
        <f>VLOOKUP($G63,Temp!$A:$C,R$1,FALSE)</f>
        <v>#VALUE!</v>
      </c>
      <c r="S63" s="22" t="e">
        <f>VLOOKUP($G63,Temp!$A:$C,S$1,FALSE)</f>
        <v>#VALUE!</v>
      </c>
      <c r="T63" s="22" t="e">
        <f>VLOOKUP($G63,Temp!$A:$C,T$1,FALSE)</f>
        <v>#VALUE!</v>
      </c>
      <c r="U63" s="22" t="e">
        <f>VLOOKUP($G63,Temp!$A:$C,U$1,FALSE)</f>
        <v>#VALUE!</v>
      </c>
      <c r="V63" s="22" t="e">
        <f>VLOOKUP($G63,Temp!$A:$C,V$1,FALSE)</f>
        <v>#VALUE!</v>
      </c>
      <c r="W63" s="22" t="e">
        <f>VLOOKUP($G63,Temp!$A:$C,W$1,FALSE)</f>
        <v>#VALUE!</v>
      </c>
      <c r="X63" s="22" t="e">
        <f>VLOOKUP($G63,Temp!$A:$C,X$1,FALSE)</f>
        <v>#VALUE!</v>
      </c>
      <c r="Y63" s="22">
        <f>VLOOKUP($G63,Temp!$A:$C,Y$1,FALSE)</f>
        <v>6600</v>
      </c>
      <c r="Z63" s="22">
        <f>VLOOKUP($G63,Temp!$A:$C,Z$1,FALSE)</f>
        <v>76</v>
      </c>
      <c r="AA63" s="22" t="e">
        <f>VLOOKUP($A63,Searches!$A:$H,AA$1,FALSE)</f>
        <v>#N/A</v>
      </c>
      <c r="AB63" s="22" t="e">
        <f>VLOOKUP($A63,Searches!$A:$H,AB$1,FALSE)</f>
        <v>#N/A</v>
      </c>
      <c r="AC63" s="22" t="e">
        <f>VLOOKUP($A63,Searches!$A:$H,AC$1,FALSE)</f>
        <v>#N/A</v>
      </c>
      <c r="AD63" s="22" t="e">
        <f>VLOOKUP($A63,Searches!$A:$H,AD$1,FALSE)</f>
        <v>#N/A</v>
      </c>
      <c r="AE63" s="22" t="e">
        <f>VLOOKUP($A63,Searches!$A:$H,AE$1,FALSE)</f>
        <v>#N/A</v>
      </c>
      <c r="AF63" s="22" t="e">
        <f>VLOOKUP($A63,Searches!$A:$H,AF$1,FALSE)</f>
        <v>#N/A</v>
      </c>
      <c r="AG63" s="22" t="e">
        <f>VLOOKUP($A63,Searches!$A:$H,AG$1,FALSE)</f>
        <v>#N/A</v>
      </c>
      <c r="AH63" s="22" t="str">
        <f>VLOOKUP($G63,Temp!$D:$F,AH$1,FALSE)</f>
        <v>markodojo.com</v>
      </c>
      <c r="AI63" s="22">
        <f>VLOOKUP($G63,Temp!$D:$F,AI$1,FALSE)</f>
        <v>0</v>
      </c>
      <c r="AJ63" s="22" t="str">
        <f>VLOOKUP($G63,Temp!$D:$F,AJ$1,FALSE)</f>
        <v>WordPress</v>
      </c>
    </row>
    <row r="64" spans="1:36" ht="16" x14ac:dyDescent="0.2">
      <c r="A64" s="8" t="str">
        <f t="shared" si="0"/>
        <v>Joshua Todd MINDBODY, Inc.</v>
      </c>
      <c r="B64" s="8" t="s">
        <v>918</v>
      </c>
      <c r="C64" s="8" t="s">
        <v>919</v>
      </c>
      <c r="D64" s="8" t="s">
        <v>42</v>
      </c>
      <c r="E64" s="8" t="s">
        <v>920</v>
      </c>
      <c r="F64" s="8" t="s">
        <v>921</v>
      </c>
      <c r="G64" s="12" t="s">
        <v>892</v>
      </c>
      <c r="H64" s="22" t="str">
        <f>VLOOKUP($G64,Temp!$A:$C,H$1,FALSE)</f>
        <v>mindbodyonline.com</v>
      </c>
      <c r="I64" s="22" t="e">
        <f>VLOOKUP($G64,Temp!$A:$C,I$1,FALSE)</f>
        <v>#VALUE!</v>
      </c>
      <c r="J64" s="22" t="e">
        <f>VLOOKUP($G64,Temp!$A:$C,J$1,FALSE)</f>
        <v>#VALUE!</v>
      </c>
      <c r="K64" s="22" t="e">
        <f>VLOOKUP($G64,Temp!$A:$C,K$1,FALSE)</f>
        <v>#VALUE!</v>
      </c>
      <c r="L64" s="22" t="e">
        <f>VLOOKUP($G64,Temp!$A:$C,L$1,FALSE)</f>
        <v>#VALUE!</v>
      </c>
      <c r="M64" s="22" t="e">
        <f>VLOOKUP($G64,Temp!$A:$C,M$1,FALSE)</f>
        <v>#VALUE!</v>
      </c>
      <c r="N64" s="22" t="e">
        <f>VLOOKUP($G64,Temp!$A:$C,N$1,FALSE)</f>
        <v>#VALUE!</v>
      </c>
      <c r="O64" s="22" t="e">
        <f>VLOOKUP($G64,Temp!$A:$C,O$1,FALSE)</f>
        <v>#VALUE!</v>
      </c>
      <c r="P64" s="22" t="e">
        <f>VLOOKUP($G64,Temp!$A:$C,P$1,FALSE)</f>
        <v>#VALUE!</v>
      </c>
      <c r="Q64" s="22" t="e">
        <f>VLOOKUP($G64,Temp!$A:$C,Q$1,FALSE)</f>
        <v>#VALUE!</v>
      </c>
      <c r="R64" s="22" t="e">
        <f>VLOOKUP($G64,Temp!$A:$C,R$1,FALSE)</f>
        <v>#VALUE!</v>
      </c>
      <c r="S64" s="22" t="e">
        <f>VLOOKUP($G64,Temp!$A:$C,S$1,FALSE)</f>
        <v>#VALUE!</v>
      </c>
      <c r="T64" s="22" t="e">
        <f>VLOOKUP($G64,Temp!$A:$C,T$1,FALSE)</f>
        <v>#VALUE!</v>
      </c>
      <c r="U64" s="22" t="e">
        <f>VLOOKUP($G64,Temp!$A:$C,U$1,FALSE)</f>
        <v>#VALUE!</v>
      </c>
      <c r="V64" s="22" t="e">
        <f>VLOOKUP($G64,Temp!$A:$C,V$1,FALSE)</f>
        <v>#VALUE!</v>
      </c>
      <c r="W64" s="22" t="e">
        <f>VLOOKUP($G64,Temp!$A:$C,W$1,FALSE)</f>
        <v>#VALUE!</v>
      </c>
      <c r="X64" s="22" t="e">
        <f>VLOOKUP($G64,Temp!$A:$C,X$1,FALSE)</f>
        <v>#VALUE!</v>
      </c>
      <c r="Y64" s="22">
        <f>VLOOKUP($G64,Temp!$A:$C,Y$1,FALSE)</f>
        <v>677000</v>
      </c>
      <c r="Z64" s="22">
        <f>VLOOKUP($G64,Temp!$A:$C,Z$1,FALSE)</f>
        <v>4900</v>
      </c>
      <c r="AA64" s="22" t="e">
        <f>VLOOKUP($A64,Searches!$A:$H,AA$1,FALSE)</f>
        <v>#N/A</v>
      </c>
      <c r="AB64" s="22" t="e">
        <f>VLOOKUP($A64,Searches!$A:$H,AB$1,FALSE)</f>
        <v>#N/A</v>
      </c>
      <c r="AC64" s="22" t="e">
        <f>VLOOKUP($A64,Searches!$A:$H,AC$1,FALSE)</f>
        <v>#N/A</v>
      </c>
      <c r="AD64" s="22" t="e">
        <f>VLOOKUP($A64,Searches!$A:$H,AD$1,FALSE)</f>
        <v>#N/A</v>
      </c>
      <c r="AE64" s="22" t="e">
        <f>VLOOKUP($A64,Searches!$A:$H,AE$1,FALSE)</f>
        <v>#N/A</v>
      </c>
      <c r="AF64" s="22" t="e">
        <f>VLOOKUP($A64,Searches!$A:$H,AF$1,FALSE)</f>
        <v>#N/A</v>
      </c>
      <c r="AG64" s="22" t="e">
        <f>VLOOKUP($A64,Searches!$A:$H,AG$1,FALSE)</f>
        <v>#N/A</v>
      </c>
      <c r="AH64" s="22" t="str">
        <f>VLOOKUP($G64,Temp!$D:$F,AH$1,FALSE)</f>
        <v>mindbodyonline.com</v>
      </c>
      <c r="AI64" s="22" t="str">
        <f>VLOOKUP($G64,Temp!$D:$F,AI$1,FALSE)</f>
        <v>Eloqua</v>
      </c>
      <c r="AJ64" s="22" t="str">
        <f>VLOOKUP($G64,Temp!$D:$F,AJ$1,FALSE)</f>
        <v>Drupal</v>
      </c>
    </row>
    <row r="65" spans="1:36" ht="16" x14ac:dyDescent="0.2">
      <c r="A65" s="8" t="str">
        <f t="shared" si="0"/>
        <v>Charlie Ungashick Applause</v>
      </c>
      <c r="B65" s="8" t="s">
        <v>929</v>
      </c>
      <c r="C65" s="8" t="s">
        <v>930</v>
      </c>
      <c r="D65" s="8" t="s">
        <v>42</v>
      </c>
      <c r="E65" s="8" t="s">
        <v>931</v>
      </c>
      <c r="F65" s="8" t="s">
        <v>932</v>
      </c>
      <c r="G65" s="12" t="s">
        <v>907</v>
      </c>
      <c r="H65" s="22" t="str">
        <f>VLOOKUP($G65,Temp!$A:$C,H$1,FALSE)</f>
        <v>applause.com</v>
      </c>
      <c r="I65" s="22" t="e">
        <f>VLOOKUP($G65,Temp!$A:$C,I$1,FALSE)</f>
        <v>#VALUE!</v>
      </c>
      <c r="J65" s="22" t="e">
        <f>VLOOKUP($G65,Temp!$A:$C,J$1,FALSE)</f>
        <v>#VALUE!</v>
      </c>
      <c r="K65" s="22" t="e">
        <f>VLOOKUP($G65,Temp!$A:$C,K$1,FALSE)</f>
        <v>#VALUE!</v>
      </c>
      <c r="L65" s="22" t="e">
        <f>VLOOKUP($G65,Temp!$A:$C,L$1,FALSE)</f>
        <v>#VALUE!</v>
      </c>
      <c r="M65" s="22" t="e">
        <f>VLOOKUP($G65,Temp!$A:$C,M$1,FALSE)</f>
        <v>#VALUE!</v>
      </c>
      <c r="N65" s="22" t="e">
        <f>VLOOKUP($G65,Temp!$A:$C,N$1,FALSE)</f>
        <v>#VALUE!</v>
      </c>
      <c r="O65" s="22" t="e">
        <f>VLOOKUP($G65,Temp!$A:$C,O$1,FALSE)</f>
        <v>#VALUE!</v>
      </c>
      <c r="P65" s="22" t="e">
        <f>VLOOKUP($G65,Temp!$A:$C,P$1,FALSE)</f>
        <v>#VALUE!</v>
      </c>
      <c r="Q65" s="22" t="e">
        <f>VLOOKUP($G65,Temp!$A:$C,Q$1,FALSE)</f>
        <v>#VALUE!</v>
      </c>
      <c r="R65" s="22" t="e">
        <f>VLOOKUP($G65,Temp!$A:$C,R$1,FALSE)</f>
        <v>#VALUE!</v>
      </c>
      <c r="S65" s="22" t="e">
        <f>VLOOKUP($G65,Temp!$A:$C,S$1,FALSE)</f>
        <v>#VALUE!</v>
      </c>
      <c r="T65" s="22" t="e">
        <f>VLOOKUP($G65,Temp!$A:$C,T$1,FALSE)</f>
        <v>#VALUE!</v>
      </c>
      <c r="U65" s="22" t="e">
        <f>VLOOKUP($G65,Temp!$A:$C,U$1,FALSE)</f>
        <v>#VALUE!</v>
      </c>
      <c r="V65" s="22" t="e">
        <f>VLOOKUP($G65,Temp!$A:$C,V$1,FALSE)</f>
        <v>#VALUE!</v>
      </c>
      <c r="W65" s="22" t="e">
        <f>VLOOKUP($G65,Temp!$A:$C,W$1,FALSE)</f>
        <v>#VALUE!</v>
      </c>
      <c r="X65" s="22" t="e">
        <f>VLOOKUP($G65,Temp!$A:$C,X$1,FALSE)</f>
        <v>#VALUE!</v>
      </c>
      <c r="Y65" s="22">
        <f>VLOOKUP($G65,Temp!$A:$C,Y$1,FALSE)</f>
        <v>12100</v>
      </c>
      <c r="Z65" s="22">
        <f>VLOOKUP($G65,Temp!$A:$C,Z$1,FALSE)</f>
        <v>18200</v>
      </c>
      <c r="AA65" s="22" t="str">
        <f>VLOOKUP($A65,Searches!$A:$H,AA$1,FALSE)</f>
        <v>Charlie Ungashick</v>
      </c>
      <c r="AB65" s="22" t="str">
        <f>VLOOKUP($A65,Searches!$A:$H,AB$1,FALSE)</f>
        <v>Applause</v>
      </c>
      <c r="AC65" s="22" t="str">
        <f>VLOOKUP($A65,Searches!$A:$H,AC$1,FALSE)</f>
        <v>Chief Marketing Officer</v>
      </c>
      <c r="AD65" s="22" t="str">
        <f>VLOOKUP($A65,Searches!$A:$H,AD$1,FALSE)</f>
        <v>2nd</v>
      </c>
      <c r="AE65" s="22" t="str">
        <f>VLOOKUP($A65,Searches!$A:$H,AE$1,FALSE)</f>
        <v>Open link</v>
      </c>
      <c r="AF65" s="22" t="str">
        <f>VLOOKUP($A65,Searches!$A:$H,AF$1,FALSE)</f>
        <v>Greater Boston Area</v>
      </c>
      <c r="AG65" s="22" t="str">
        <f>VLOOKUP($A65,Searches!$A:$H,AG$1,FALSE)</f>
        <v>https://www.linkedin.com/sales/profile/3839297,IsIr,NAME_SEARCH?moduleKey=peopleSearchResults&amp;pageKey=sales-search3-people-refinement&amp;contextId=60BC92C971D70515801E49D6842B0000&amp;requestId=fda986b0-a3c8-4a3b-8ceb-d33bf37c18cd&amp;action=CLICK&amp;target=urn%3Ali%3AsalesLead%3A(-1%2C3839297)&amp;pageNumber=3&amp;targetEl=profilelink&amp;position=0&amp;trk=lss-serp-result-lead_photo</v>
      </c>
      <c r="AH65" s="22" t="str">
        <f>VLOOKUP($G65,Temp!$D:$F,AH$1,FALSE)</f>
        <v>applause.com</v>
      </c>
      <c r="AI65" s="22" t="str">
        <f>VLOOKUP($G65,Temp!$D:$F,AI$1,FALSE)</f>
        <v>Marketo</v>
      </c>
      <c r="AJ65" s="22" t="str">
        <f>VLOOKUP($G65,Temp!$D:$F,AJ$1,FALSE)</f>
        <v>WordPress</v>
      </c>
    </row>
    <row r="66" spans="1:36" ht="16" x14ac:dyDescent="0.2">
      <c r="A66" s="8" t="str">
        <f t="shared" si="0"/>
        <v>Aaron Darcy GE Digital</v>
      </c>
      <c r="B66" s="8" t="s">
        <v>949</v>
      </c>
      <c r="C66" s="8" t="s">
        <v>950</v>
      </c>
      <c r="D66" s="8" t="s">
        <v>42</v>
      </c>
      <c r="E66" s="8" t="s">
        <v>951</v>
      </c>
      <c r="F66" s="8" t="s">
        <v>952</v>
      </c>
      <c r="G66" s="12" t="s">
        <v>922</v>
      </c>
      <c r="H66" s="22" t="str">
        <f>VLOOKUP($G66,Temp!$A:$C,H$1,FALSE)</f>
        <v>ge.com</v>
      </c>
      <c r="I66" s="22" t="e">
        <f>VLOOKUP($G66,Temp!$A:$C,I$1,FALSE)</f>
        <v>#VALUE!</v>
      </c>
      <c r="J66" s="22" t="e">
        <f>VLOOKUP($G66,Temp!$A:$C,J$1,FALSE)</f>
        <v>#VALUE!</v>
      </c>
      <c r="K66" s="22" t="e">
        <f>VLOOKUP($G66,Temp!$A:$C,K$1,FALSE)</f>
        <v>#VALUE!</v>
      </c>
      <c r="L66" s="22" t="e">
        <f>VLOOKUP($G66,Temp!$A:$C,L$1,FALSE)</f>
        <v>#VALUE!</v>
      </c>
      <c r="M66" s="22" t="e">
        <f>VLOOKUP($G66,Temp!$A:$C,M$1,FALSE)</f>
        <v>#VALUE!</v>
      </c>
      <c r="N66" s="22" t="e">
        <f>VLOOKUP($G66,Temp!$A:$C,N$1,FALSE)</f>
        <v>#VALUE!</v>
      </c>
      <c r="O66" s="22" t="e">
        <f>VLOOKUP($G66,Temp!$A:$C,O$1,FALSE)</f>
        <v>#VALUE!</v>
      </c>
      <c r="P66" s="22" t="e">
        <f>VLOOKUP($G66,Temp!$A:$C,P$1,FALSE)</f>
        <v>#VALUE!</v>
      </c>
      <c r="Q66" s="22" t="e">
        <f>VLOOKUP($G66,Temp!$A:$C,Q$1,FALSE)</f>
        <v>#VALUE!</v>
      </c>
      <c r="R66" s="22" t="e">
        <f>VLOOKUP($G66,Temp!$A:$C,R$1,FALSE)</f>
        <v>#VALUE!</v>
      </c>
      <c r="S66" s="22" t="e">
        <f>VLOOKUP($G66,Temp!$A:$C,S$1,FALSE)</f>
        <v>#VALUE!</v>
      </c>
      <c r="T66" s="22" t="e">
        <f>VLOOKUP($G66,Temp!$A:$C,T$1,FALSE)</f>
        <v>#VALUE!</v>
      </c>
      <c r="U66" s="22" t="e">
        <f>VLOOKUP($G66,Temp!$A:$C,U$1,FALSE)</f>
        <v>#VALUE!</v>
      </c>
      <c r="V66" s="22" t="e">
        <f>VLOOKUP($G66,Temp!$A:$C,V$1,FALSE)</f>
        <v>#VALUE!</v>
      </c>
      <c r="W66" s="22" t="e">
        <f>VLOOKUP($G66,Temp!$A:$C,W$1,FALSE)</f>
        <v>#VALUE!</v>
      </c>
      <c r="X66" s="22" t="e">
        <f>VLOOKUP($G66,Temp!$A:$C,X$1,FALSE)</f>
        <v>#VALUE!</v>
      </c>
      <c r="Y66" s="22">
        <f>VLOOKUP($G66,Temp!$A:$C,Y$1,FALSE)</f>
        <v>632000</v>
      </c>
      <c r="Z66" s="22">
        <f>VLOOKUP($G66,Temp!$A:$C,Z$1,FALSE)</f>
        <v>20700</v>
      </c>
      <c r="AA66" s="22" t="e">
        <f>VLOOKUP($A66,Searches!$A:$H,AA$1,FALSE)</f>
        <v>#N/A</v>
      </c>
      <c r="AB66" s="22" t="e">
        <f>VLOOKUP($A66,Searches!$A:$H,AB$1,FALSE)</f>
        <v>#N/A</v>
      </c>
      <c r="AC66" s="22" t="e">
        <f>VLOOKUP($A66,Searches!$A:$H,AC$1,FALSE)</f>
        <v>#N/A</v>
      </c>
      <c r="AD66" s="22" t="e">
        <f>VLOOKUP($A66,Searches!$A:$H,AD$1,FALSE)</f>
        <v>#N/A</v>
      </c>
      <c r="AE66" s="22" t="e">
        <f>VLOOKUP($A66,Searches!$A:$H,AE$1,FALSE)</f>
        <v>#N/A</v>
      </c>
      <c r="AF66" s="22" t="e">
        <f>VLOOKUP($A66,Searches!$A:$H,AF$1,FALSE)</f>
        <v>#N/A</v>
      </c>
      <c r="AG66" s="22" t="e">
        <f>VLOOKUP($A66,Searches!$A:$H,AG$1,FALSE)</f>
        <v>#N/A</v>
      </c>
      <c r="AH66" s="22" t="str">
        <f>VLOOKUP($G66,Temp!$D:$F,AH$1,FALSE)</f>
        <v>ge.com</v>
      </c>
      <c r="AI66" s="22" t="str">
        <f>VLOOKUP($G66,Temp!$D:$F,AI$1,FALSE)</f>
        <v>Marketo</v>
      </c>
      <c r="AJ66" s="22" t="str">
        <f>VLOOKUP($G66,Temp!$D:$F,AJ$1,FALSE)</f>
        <v>WordPress</v>
      </c>
    </row>
    <row r="67" spans="1:36" ht="16" x14ac:dyDescent="0.2">
      <c r="A67" s="8" t="str">
        <f t="shared" si="0"/>
        <v xml:space="preserve">Yael Morowati EBS             </v>
      </c>
      <c r="B67" s="8" t="s">
        <v>969</v>
      </c>
      <c r="C67" s="8" t="s">
        <v>970</v>
      </c>
      <c r="D67" s="8" t="s">
        <v>42</v>
      </c>
      <c r="E67" s="8" t="s">
        <v>634</v>
      </c>
      <c r="F67" s="8" t="s">
        <v>971</v>
      </c>
      <c r="G67" s="8" t="s">
        <v>634</v>
      </c>
      <c r="H67" s="22" t="e">
        <f>VLOOKUP($G67,Temp!$A:$C,H$1,FALSE)</f>
        <v>#N/A</v>
      </c>
      <c r="I67" s="22" t="e">
        <f>VLOOKUP($G67,Temp!$A:$C,I$1,FALSE)</f>
        <v>#N/A</v>
      </c>
      <c r="J67" s="22" t="e">
        <f>VLOOKUP($G67,Temp!$A:$C,J$1,FALSE)</f>
        <v>#N/A</v>
      </c>
      <c r="K67" s="22" t="e">
        <f>VLOOKUP($G67,Temp!$A:$C,K$1,FALSE)</f>
        <v>#N/A</v>
      </c>
      <c r="L67" s="22" t="e">
        <f>VLOOKUP($G67,Temp!$A:$C,L$1,FALSE)</f>
        <v>#N/A</v>
      </c>
      <c r="M67" s="22" t="e">
        <f>VLOOKUP($G67,Temp!$A:$C,M$1,FALSE)</f>
        <v>#N/A</v>
      </c>
      <c r="N67" s="22" t="e">
        <f>VLOOKUP($G67,Temp!$A:$C,N$1,FALSE)</f>
        <v>#N/A</v>
      </c>
      <c r="O67" s="22" t="e">
        <f>VLOOKUP($G67,Temp!$A:$C,O$1,FALSE)</f>
        <v>#N/A</v>
      </c>
      <c r="P67" s="22" t="e">
        <f>VLOOKUP($G67,Temp!$A:$C,P$1,FALSE)</f>
        <v>#N/A</v>
      </c>
      <c r="Q67" s="22" t="e">
        <f>VLOOKUP($G67,Temp!$A:$C,Q$1,FALSE)</f>
        <v>#N/A</v>
      </c>
      <c r="R67" s="22" t="e">
        <f>VLOOKUP($G67,Temp!$A:$C,R$1,FALSE)</f>
        <v>#N/A</v>
      </c>
      <c r="S67" s="22" t="e">
        <f>VLOOKUP($G67,Temp!$A:$C,S$1,FALSE)</f>
        <v>#N/A</v>
      </c>
      <c r="T67" s="22" t="e">
        <f>VLOOKUP($G67,Temp!$A:$C,T$1,FALSE)</f>
        <v>#N/A</v>
      </c>
      <c r="U67" s="22" t="e">
        <f>VLOOKUP($G67,Temp!$A:$C,U$1,FALSE)</f>
        <v>#N/A</v>
      </c>
      <c r="V67" s="22" t="e">
        <f>VLOOKUP($G67,Temp!$A:$C,V$1,FALSE)</f>
        <v>#N/A</v>
      </c>
      <c r="W67" s="22" t="e">
        <f>VLOOKUP($G67,Temp!$A:$C,W$1,FALSE)</f>
        <v>#N/A</v>
      </c>
      <c r="X67" s="22" t="e">
        <f>VLOOKUP($G67,Temp!$A:$C,X$1,FALSE)</f>
        <v>#N/A</v>
      </c>
      <c r="Y67" s="22" t="e">
        <f>VLOOKUP($G67,Temp!$A:$C,Y$1,FALSE)</f>
        <v>#N/A</v>
      </c>
      <c r="Z67" s="22" t="e">
        <f>VLOOKUP($G67,Temp!$A:$C,Z$1,FALSE)</f>
        <v>#N/A</v>
      </c>
      <c r="AA67" s="22" t="str">
        <f>VLOOKUP($A67,Searches!$A:$H,AA$1,FALSE)</f>
        <v>Yael Morowati</v>
      </c>
      <c r="AB67" s="22" t="str">
        <f>VLOOKUP($A67,Searches!$A:$H,AB$1,FALSE)</f>
        <v xml:space="preserve">EBS             </v>
      </c>
      <c r="AC67" s="22" t="str">
        <f>VLOOKUP($A67,Searches!$A:$H,AC$1,FALSE)</f>
        <v>Chief Marketing Officer</v>
      </c>
      <c r="AD67" s="22" t="str">
        <f>VLOOKUP($A67,Searches!$A:$H,AD$1,FALSE)</f>
        <v>2nd</v>
      </c>
      <c r="AE67" s="22" t="str">
        <f>VLOOKUP($A67,Searches!$A:$H,AE$1,FALSE)</f>
        <v>Open link</v>
      </c>
      <c r="AF67" s="22" t="str">
        <f>VLOOKUP($A67,Searches!$A:$H,AF$1,FALSE)</f>
        <v>San Francisco Bay Area</v>
      </c>
      <c r="AG67" s="22" t="str">
        <f>VLOOKUP($A67,Searches!$A:$H,AG$1,FALSE)</f>
        <v>https://www.linkedin.com/sales/profile/17429295,c-uD,NAME_SEARCH?moduleKey=peopleSearchResults&amp;pageKey=sales-search3-people-refinement&amp;contextId=60BC92C971D70515801E49D6842B0000&amp;requestId=00362bdc-535b-4c52-b414-b05c8e769beb&amp;action=CLICK&amp;target=urn%3Ali%3AsalesLead%3A(-1%2C17429295)&amp;pageNumber=2&amp;targetEl=profilelink&amp;position=12&amp;trk=lss-serp-result-lead_photo</v>
      </c>
      <c r="AH67" s="22" t="e">
        <f>VLOOKUP($G67,Temp!$D:$F,AH$1,FALSE)</f>
        <v>#N/A</v>
      </c>
      <c r="AI67" s="22" t="e">
        <f>VLOOKUP($G67,Temp!$D:$F,AI$1,FALSE)</f>
        <v>#N/A</v>
      </c>
      <c r="AJ67" s="22" t="e">
        <f>VLOOKUP($G67,Temp!$D:$F,AJ$1,FALSE)</f>
        <v>#N/A</v>
      </c>
    </row>
    <row r="68" spans="1:36" ht="16" x14ac:dyDescent="0.2">
      <c r="A68" s="8" t="str">
        <f t="shared" ref="A68:A131" si="1">CONCATENATE(B68," ",C68," ",F68)</f>
        <v>Belinda Hudmon Pampered Chef</v>
      </c>
      <c r="B68" s="8" t="s">
        <v>983</v>
      </c>
      <c r="C68" s="8" t="s">
        <v>984</v>
      </c>
      <c r="D68" s="8" t="s">
        <v>42</v>
      </c>
      <c r="E68" s="8" t="s">
        <v>985</v>
      </c>
      <c r="F68" s="8" t="s">
        <v>986</v>
      </c>
      <c r="G68" s="12" t="s">
        <v>933</v>
      </c>
      <c r="H68" s="22" t="str">
        <f>VLOOKUP($G68,Temp!$A:$C,H$1,FALSE)</f>
        <v>pamperedchef.com</v>
      </c>
      <c r="I68" s="22" t="e">
        <f>VLOOKUP($G68,Temp!$A:$C,I$1,FALSE)</f>
        <v>#VALUE!</v>
      </c>
      <c r="J68" s="22" t="e">
        <f>VLOOKUP($G68,Temp!$A:$C,J$1,FALSE)</f>
        <v>#VALUE!</v>
      </c>
      <c r="K68" s="22" t="e">
        <f>VLOOKUP($G68,Temp!$A:$C,K$1,FALSE)</f>
        <v>#VALUE!</v>
      </c>
      <c r="L68" s="22" t="e">
        <f>VLOOKUP($G68,Temp!$A:$C,L$1,FALSE)</f>
        <v>#VALUE!</v>
      </c>
      <c r="M68" s="22" t="e">
        <f>VLOOKUP($G68,Temp!$A:$C,M$1,FALSE)</f>
        <v>#VALUE!</v>
      </c>
      <c r="N68" s="22" t="e">
        <f>VLOOKUP($G68,Temp!$A:$C,N$1,FALSE)</f>
        <v>#VALUE!</v>
      </c>
      <c r="O68" s="22" t="e">
        <f>VLOOKUP($G68,Temp!$A:$C,O$1,FALSE)</f>
        <v>#VALUE!</v>
      </c>
      <c r="P68" s="22" t="e">
        <f>VLOOKUP($G68,Temp!$A:$C,P$1,FALSE)</f>
        <v>#VALUE!</v>
      </c>
      <c r="Q68" s="22" t="e">
        <f>VLOOKUP($G68,Temp!$A:$C,Q$1,FALSE)</f>
        <v>#VALUE!</v>
      </c>
      <c r="R68" s="22" t="e">
        <f>VLOOKUP($G68,Temp!$A:$C,R$1,FALSE)</f>
        <v>#VALUE!</v>
      </c>
      <c r="S68" s="22" t="e">
        <f>VLOOKUP($G68,Temp!$A:$C,S$1,FALSE)</f>
        <v>#VALUE!</v>
      </c>
      <c r="T68" s="22" t="e">
        <f>VLOOKUP($G68,Temp!$A:$C,T$1,FALSE)</f>
        <v>#VALUE!</v>
      </c>
      <c r="U68" s="22" t="e">
        <f>VLOOKUP($G68,Temp!$A:$C,U$1,FALSE)</f>
        <v>#VALUE!</v>
      </c>
      <c r="V68" s="22" t="e">
        <f>VLOOKUP($G68,Temp!$A:$C,V$1,FALSE)</f>
        <v>#VALUE!</v>
      </c>
      <c r="W68" s="22" t="e">
        <f>VLOOKUP($G68,Temp!$A:$C,W$1,FALSE)</f>
        <v>#VALUE!</v>
      </c>
      <c r="X68" s="22" t="e">
        <f>VLOOKUP($G68,Temp!$A:$C,X$1,FALSE)</f>
        <v>#VALUE!</v>
      </c>
      <c r="Y68" s="22">
        <f>VLOOKUP($G68,Temp!$A:$C,Y$1,FALSE)</f>
        <v>246000</v>
      </c>
      <c r="Z68" s="22">
        <f>VLOOKUP($G68,Temp!$A:$C,Z$1,FALSE)</f>
        <v>6100</v>
      </c>
      <c r="AA68" s="22" t="str">
        <f>VLOOKUP($A68,Searches!$A:$H,AA$1,FALSE)</f>
        <v>Belinda Hudmon</v>
      </c>
      <c r="AB68" s="22" t="str">
        <f>VLOOKUP($A68,Searches!$A:$H,AB$1,FALSE)</f>
        <v>Pampered Chef</v>
      </c>
      <c r="AC68" s="22" t="str">
        <f>VLOOKUP($A68,Searches!$A:$H,AC$1,FALSE)</f>
        <v>Head Of Marketing</v>
      </c>
      <c r="AD68" s="22" t="str">
        <f>VLOOKUP($A68,Searches!$A:$H,AD$1,FALSE)</f>
        <v>2nd</v>
      </c>
      <c r="AE68" s="22" t="str">
        <f>VLOOKUP($A68,Searches!$A:$H,AE$1,FALSE)</f>
        <v/>
      </c>
      <c r="AF68" s="22" t="str">
        <f>VLOOKUP($A68,Searches!$A:$H,AF$1,FALSE)</f>
        <v>Greater Chicago Area</v>
      </c>
      <c r="AG68" s="22" t="str">
        <f>VLOOKUP($A68,Searches!$A:$H,AG$1,FALSE)</f>
        <v>https://www.linkedin.com/sales/profile/113732,bRo_,NAME_SEARCH?moduleKey=peopleSearchResults&amp;pageKey=sales-search3-people-refinement&amp;contextId=60BC92C971D70515801E49D6842B0000&amp;requestId=0712e535-b641-4e83-b1cb-00fd01a7597c&amp;action=CLICK&amp;target=urn%3Ali%3AsalesLead%3A(-1%2C113732)&amp;pageNumber=2&amp;targetEl=profilelink&amp;position=17&amp;trk=lss-serp-result-lead_photo</v>
      </c>
      <c r="AH68" s="22" t="str">
        <f>VLOOKUP($G68,Temp!$D:$F,AH$1,FALSE)</f>
        <v>pamperedchef.com</v>
      </c>
      <c r="AI68" s="22">
        <f>VLOOKUP($G68,Temp!$D:$F,AI$1,FALSE)</f>
        <v>0</v>
      </c>
      <c r="AJ68" s="22" t="str">
        <f>VLOOKUP($G68,Temp!$D:$F,AJ$1,FALSE)</f>
        <v>WordPress</v>
      </c>
    </row>
    <row r="69" spans="1:36" ht="16" x14ac:dyDescent="0.2">
      <c r="A69" s="8" t="str">
        <f t="shared" si="1"/>
        <v>AshLea Allberry Nanonation</v>
      </c>
      <c r="B69" s="8" t="s">
        <v>1003</v>
      </c>
      <c r="C69" s="8" t="s">
        <v>1004</v>
      </c>
      <c r="D69" s="8" t="s">
        <v>1006</v>
      </c>
      <c r="E69" s="8" t="s">
        <v>1008</v>
      </c>
      <c r="F69" s="8" t="s">
        <v>1009</v>
      </c>
      <c r="G69" s="12" t="s">
        <v>953</v>
      </c>
      <c r="H69" s="22" t="str">
        <f>VLOOKUP($G69,Temp!$A:$C,H$1,FALSE)</f>
        <v>nanonation.net</v>
      </c>
      <c r="I69" s="22" t="e">
        <f>VLOOKUP($G69,Temp!$A:$C,I$1,FALSE)</f>
        <v>#VALUE!</v>
      </c>
      <c r="J69" s="22" t="e">
        <f>VLOOKUP($G69,Temp!$A:$C,J$1,FALSE)</f>
        <v>#VALUE!</v>
      </c>
      <c r="K69" s="22" t="e">
        <f>VLOOKUP($G69,Temp!$A:$C,K$1,FALSE)</f>
        <v>#VALUE!</v>
      </c>
      <c r="L69" s="22" t="e">
        <f>VLOOKUP($G69,Temp!$A:$C,L$1,FALSE)</f>
        <v>#VALUE!</v>
      </c>
      <c r="M69" s="22" t="e">
        <f>VLOOKUP($G69,Temp!$A:$C,M$1,FALSE)</f>
        <v>#VALUE!</v>
      </c>
      <c r="N69" s="22" t="e">
        <f>VLOOKUP($G69,Temp!$A:$C,N$1,FALSE)</f>
        <v>#VALUE!</v>
      </c>
      <c r="O69" s="22" t="e">
        <f>VLOOKUP($G69,Temp!$A:$C,O$1,FALSE)</f>
        <v>#VALUE!</v>
      </c>
      <c r="P69" s="22" t="e">
        <f>VLOOKUP($G69,Temp!$A:$C,P$1,FALSE)</f>
        <v>#VALUE!</v>
      </c>
      <c r="Q69" s="22" t="e">
        <f>VLOOKUP($G69,Temp!$A:$C,Q$1,FALSE)</f>
        <v>#VALUE!</v>
      </c>
      <c r="R69" s="22" t="e">
        <f>VLOOKUP($G69,Temp!$A:$C,R$1,FALSE)</f>
        <v>#VALUE!</v>
      </c>
      <c r="S69" s="22" t="e">
        <f>VLOOKUP($G69,Temp!$A:$C,S$1,FALSE)</f>
        <v>#VALUE!</v>
      </c>
      <c r="T69" s="22" t="e">
        <f>VLOOKUP($G69,Temp!$A:$C,T$1,FALSE)</f>
        <v>#VALUE!</v>
      </c>
      <c r="U69" s="22" t="e">
        <f>VLOOKUP($G69,Temp!$A:$C,U$1,FALSE)</f>
        <v>#VALUE!</v>
      </c>
      <c r="V69" s="22" t="e">
        <f>VLOOKUP($G69,Temp!$A:$C,V$1,FALSE)</f>
        <v>#VALUE!</v>
      </c>
      <c r="W69" s="22" t="e">
        <f>VLOOKUP($G69,Temp!$A:$C,W$1,FALSE)</f>
        <v>#VALUE!</v>
      </c>
      <c r="X69" s="22" t="e">
        <f>VLOOKUP($G69,Temp!$A:$C,X$1,FALSE)</f>
        <v>#VALUE!</v>
      </c>
      <c r="Y69" s="22">
        <f>VLOOKUP($G69,Temp!$A:$C,Y$1,FALSE)</f>
        <v>324</v>
      </c>
      <c r="Z69" s="22">
        <f>VLOOKUP($G69,Temp!$A:$C,Z$1,FALSE)</f>
        <v>0</v>
      </c>
      <c r="AA69" s="22" t="e">
        <f>VLOOKUP($A69,Searches!$A:$H,AA$1,FALSE)</f>
        <v>#N/A</v>
      </c>
      <c r="AB69" s="22" t="e">
        <f>VLOOKUP($A69,Searches!$A:$H,AB$1,FALSE)</f>
        <v>#N/A</v>
      </c>
      <c r="AC69" s="22" t="e">
        <f>VLOOKUP($A69,Searches!$A:$H,AC$1,FALSE)</f>
        <v>#N/A</v>
      </c>
      <c r="AD69" s="22" t="e">
        <f>VLOOKUP($A69,Searches!$A:$H,AD$1,FALSE)</f>
        <v>#N/A</v>
      </c>
      <c r="AE69" s="22" t="e">
        <f>VLOOKUP($A69,Searches!$A:$H,AE$1,FALSE)</f>
        <v>#N/A</v>
      </c>
      <c r="AF69" s="22" t="e">
        <f>VLOOKUP($A69,Searches!$A:$H,AF$1,FALSE)</f>
        <v>#N/A</v>
      </c>
      <c r="AG69" s="22" t="e">
        <f>VLOOKUP($A69,Searches!$A:$H,AG$1,FALSE)</f>
        <v>#N/A</v>
      </c>
      <c r="AH69" s="22" t="e">
        <f>VLOOKUP($G69,Temp!$D:$F,AH$1,FALSE)</f>
        <v>#N/A</v>
      </c>
      <c r="AI69" s="22" t="e">
        <f>VLOOKUP($G69,Temp!$D:$F,AI$1,FALSE)</f>
        <v>#N/A</v>
      </c>
      <c r="AJ69" s="22" t="e">
        <f>VLOOKUP($G69,Temp!$D:$F,AJ$1,FALSE)</f>
        <v>#N/A</v>
      </c>
    </row>
    <row r="70" spans="1:36" ht="16" x14ac:dyDescent="0.2">
      <c r="A70" s="8" t="str">
        <f t="shared" si="1"/>
        <v>Taylor Hawes Endurance International Group</v>
      </c>
      <c r="B70" s="8" t="s">
        <v>1019</v>
      </c>
      <c r="C70" s="8" t="s">
        <v>1021</v>
      </c>
      <c r="D70" s="8" t="s">
        <v>1023</v>
      </c>
      <c r="E70" s="8" t="s">
        <v>1025</v>
      </c>
      <c r="F70" s="8" t="s">
        <v>1026</v>
      </c>
      <c r="G70" s="12" t="s">
        <v>972</v>
      </c>
      <c r="H70" s="22" t="str">
        <f>VLOOKUP($G70,Temp!$A:$C,H$1,FALSE)</f>
        <v>endurance.com</v>
      </c>
      <c r="I70" s="22" t="e">
        <f>VLOOKUP($G70,Temp!$A:$C,I$1,FALSE)</f>
        <v>#VALUE!</v>
      </c>
      <c r="J70" s="22" t="e">
        <f>VLOOKUP($G70,Temp!$A:$C,J$1,FALSE)</f>
        <v>#VALUE!</v>
      </c>
      <c r="K70" s="22" t="e">
        <f>VLOOKUP($G70,Temp!$A:$C,K$1,FALSE)</f>
        <v>#VALUE!</v>
      </c>
      <c r="L70" s="22" t="e">
        <f>VLOOKUP($G70,Temp!$A:$C,L$1,FALSE)</f>
        <v>#VALUE!</v>
      </c>
      <c r="M70" s="22" t="e">
        <f>VLOOKUP($G70,Temp!$A:$C,M$1,FALSE)</f>
        <v>#VALUE!</v>
      </c>
      <c r="N70" s="22" t="e">
        <f>VLOOKUP($G70,Temp!$A:$C,N$1,FALSE)</f>
        <v>#VALUE!</v>
      </c>
      <c r="O70" s="22" t="e">
        <f>VLOOKUP($G70,Temp!$A:$C,O$1,FALSE)</f>
        <v>#VALUE!</v>
      </c>
      <c r="P70" s="22" t="e">
        <f>VLOOKUP($G70,Temp!$A:$C,P$1,FALSE)</f>
        <v>#VALUE!</v>
      </c>
      <c r="Q70" s="22" t="e">
        <f>VLOOKUP($G70,Temp!$A:$C,Q$1,FALSE)</f>
        <v>#VALUE!</v>
      </c>
      <c r="R70" s="22" t="e">
        <f>VLOOKUP($G70,Temp!$A:$C,R$1,FALSE)</f>
        <v>#VALUE!</v>
      </c>
      <c r="S70" s="22" t="e">
        <f>VLOOKUP($G70,Temp!$A:$C,S$1,FALSE)</f>
        <v>#VALUE!</v>
      </c>
      <c r="T70" s="22" t="e">
        <f>VLOOKUP($G70,Temp!$A:$C,T$1,FALSE)</f>
        <v>#VALUE!</v>
      </c>
      <c r="U70" s="22" t="e">
        <f>VLOOKUP($G70,Temp!$A:$C,U$1,FALSE)</f>
        <v>#VALUE!</v>
      </c>
      <c r="V70" s="22" t="e">
        <f>VLOOKUP($G70,Temp!$A:$C,V$1,FALSE)</f>
        <v>#VALUE!</v>
      </c>
      <c r="W70" s="22" t="e">
        <f>VLOOKUP($G70,Temp!$A:$C,W$1,FALSE)</f>
        <v>#VALUE!</v>
      </c>
      <c r="X70" s="22" t="e">
        <f>VLOOKUP($G70,Temp!$A:$C,X$1,FALSE)</f>
        <v>#VALUE!</v>
      </c>
      <c r="Y70" s="22">
        <f>VLOOKUP($G70,Temp!$A:$C,Y$1,FALSE)</f>
        <v>41700</v>
      </c>
      <c r="Z70" s="22">
        <f>VLOOKUP($G70,Temp!$A:$C,Z$1,FALSE)</f>
        <v>1</v>
      </c>
      <c r="AA70" s="22" t="str">
        <f>VLOOKUP($A70,Searches!$A:$H,AA$1,FALSE)</f>
        <v>Taylor Hawes</v>
      </c>
      <c r="AB70" s="22" t="str">
        <f>VLOOKUP($A70,Searches!$A:$H,AB$1,FALSE)</f>
        <v>Endurance International Group</v>
      </c>
      <c r="AC70" s="22" t="str">
        <f>VLOOKUP($A70,Searches!$A:$H,AC$1,FALSE)</f>
        <v>SVP Marketing</v>
      </c>
      <c r="AD70" s="22" t="str">
        <f>VLOOKUP($A70,Searches!$A:$H,AD$1,FALSE)</f>
        <v>2nd</v>
      </c>
      <c r="AE70" s="22" t="str">
        <f>VLOOKUP($A70,Searches!$A:$H,AE$1,FALSE)</f>
        <v/>
      </c>
      <c r="AF70" s="22" t="str">
        <f>VLOOKUP($A70,Searches!$A:$H,AF$1,FALSE)</f>
        <v>Austin, Texas Area</v>
      </c>
      <c r="AG70" s="22" t="str">
        <f>VLOOKUP($A70,Searches!$A:$H,AG$1,FALSE)</f>
        <v>https://www.linkedin.com/sales/profile/13601421,ifGs,NAME_SEARCH?moduleKey=peopleSearchResults&amp;pageKey=sales-search3-people-refinement&amp;contextId=60BC92C971D70515801E49D6842B0000&amp;requestId=0712e535-b641-4e83-b1cb-00fd01a7597c&amp;action=CLICK&amp;target=urn%3Ali%3AsalesLead%3A(-1%2C13601421)&amp;pageNumber=2&amp;targetEl=profilelink&amp;position=12&amp;trk=lss-serp-result-lead_photo</v>
      </c>
      <c r="AH70" s="22" t="e">
        <f>VLOOKUP($G70,Temp!$D:$F,AH$1,FALSE)</f>
        <v>#N/A</v>
      </c>
      <c r="AI70" s="22" t="e">
        <f>VLOOKUP($G70,Temp!$D:$F,AI$1,FALSE)</f>
        <v>#N/A</v>
      </c>
      <c r="AJ70" s="22" t="e">
        <f>VLOOKUP($G70,Temp!$D:$F,AJ$1,FALSE)</f>
        <v>#N/A</v>
      </c>
    </row>
    <row r="71" spans="1:36" ht="16" x14ac:dyDescent="0.2">
      <c r="A71" s="8" t="str">
        <f t="shared" si="1"/>
        <v>Rob Gubas Concur</v>
      </c>
      <c r="B71" s="8" t="s">
        <v>1037</v>
      </c>
      <c r="C71" s="8" t="s">
        <v>1038</v>
      </c>
      <c r="D71" s="8" t="s">
        <v>1039</v>
      </c>
      <c r="E71" s="8" t="s">
        <v>1040</v>
      </c>
      <c r="F71" s="8" t="s">
        <v>1041</v>
      </c>
      <c r="G71" s="12" t="s">
        <v>987</v>
      </c>
      <c r="H71" s="22" t="str">
        <f>VLOOKUP($G71,Temp!$A:$C,H$1,FALSE)</f>
        <v>concur.com</v>
      </c>
      <c r="I71" s="22" t="e">
        <f>VLOOKUP($G71,Temp!$A:$C,I$1,FALSE)</f>
        <v>#VALUE!</v>
      </c>
      <c r="J71" s="22" t="e">
        <f>VLOOKUP($G71,Temp!$A:$C,J$1,FALSE)</f>
        <v>#VALUE!</v>
      </c>
      <c r="K71" s="22" t="e">
        <f>VLOOKUP($G71,Temp!$A:$C,K$1,FALSE)</f>
        <v>#VALUE!</v>
      </c>
      <c r="L71" s="22" t="e">
        <f>VLOOKUP($G71,Temp!$A:$C,L$1,FALSE)</f>
        <v>#VALUE!</v>
      </c>
      <c r="M71" s="22" t="e">
        <f>VLOOKUP($G71,Temp!$A:$C,M$1,FALSE)</f>
        <v>#VALUE!</v>
      </c>
      <c r="N71" s="22" t="e">
        <f>VLOOKUP($G71,Temp!$A:$C,N$1,FALSE)</f>
        <v>#VALUE!</v>
      </c>
      <c r="O71" s="22" t="e">
        <f>VLOOKUP($G71,Temp!$A:$C,O$1,FALSE)</f>
        <v>#VALUE!</v>
      </c>
      <c r="P71" s="22" t="e">
        <f>VLOOKUP($G71,Temp!$A:$C,P$1,FALSE)</f>
        <v>#VALUE!</v>
      </c>
      <c r="Q71" s="22" t="e">
        <f>VLOOKUP($G71,Temp!$A:$C,Q$1,FALSE)</f>
        <v>#VALUE!</v>
      </c>
      <c r="R71" s="22" t="e">
        <f>VLOOKUP($G71,Temp!$A:$C,R$1,FALSE)</f>
        <v>#VALUE!</v>
      </c>
      <c r="S71" s="22" t="e">
        <f>VLOOKUP($G71,Temp!$A:$C,S$1,FALSE)</f>
        <v>#VALUE!</v>
      </c>
      <c r="T71" s="22" t="e">
        <f>VLOOKUP($G71,Temp!$A:$C,T$1,FALSE)</f>
        <v>#VALUE!</v>
      </c>
      <c r="U71" s="22" t="e">
        <f>VLOOKUP($G71,Temp!$A:$C,U$1,FALSE)</f>
        <v>#VALUE!</v>
      </c>
      <c r="V71" s="22" t="e">
        <f>VLOOKUP($G71,Temp!$A:$C,V$1,FALSE)</f>
        <v>#VALUE!</v>
      </c>
      <c r="W71" s="22" t="e">
        <f>VLOOKUP($G71,Temp!$A:$C,W$1,FALSE)</f>
        <v>#VALUE!</v>
      </c>
      <c r="X71" s="22" t="e">
        <f>VLOOKUP($G71,Temp!$A:$C,X$1,FALSE)</f>
        <v>#VALUE!</v>
      </c>
      <c r="Y71" s="22">
        <f>VLOOKUP($G71,Temp!$A:$C,Y$1,FALSE)</f>
        <v>386000</v>
      </c>
      <c r="Z71" s="22">
        <f>VLOOKUP($G71,Temp!$A:$C,Z$1,FALSE)</f>
        <v>112000</v>
      </c>
      <c r="AA71" s="22" t="e">
        <f>VLOOKUP($A71,Searches!$A:$H,AA$1,FALSE)</f>
        <v>#N/A</v>
      </c>
      <c r="AB71" s="22" t="e">
        <f>VLOOKUP($A71,Searches!$A:$H,AB$1,FALSE)</f>
        <v>#N/A</v>
      </c>
      <c r="AC71" s="22" t="e">
        <f>VLOOKUP($A71,Searches!$A:$H,AC$1,FALSE)</f>
        <v>#N/A</v>
      </c>
      <c r="AD71" s="22" t="e">
        <f>VLOOKUP($A71,Searches!$A:$H,AD$1,FALSE)</f>
        <v>#N/A</v>
      </c>
      <c r="AE71" s="22" t="e">
        <f>VLOOKUP($A71,Searches!$A:$H,AE$1,FALSE)</f>
        <v>#N/A</v>
      </c>
      <c r="AF71" s="22" t="e">
        <f>VLOOKUP($A71,Searches!$A:$H,AF$1,FALSE)</f>
        <v>#N/A</v>
      </c>
      <c r="AG71" s="22" t="e">
        <f>VLOOKUP($A71,Searches!$A:$H,AG$1,FALSE)</f>
        <v>#N/A</v>
      </c>
      <c r="AH71" s="22" t="str">
        <f>VLOOKUP($G71,Temp!$D:$F,AH$1,FALSE)</f>
        <v>concur.com</v>
      </c>
      <c r="AI71" s="22" t="str">
        <f>VLOOKUP($G71,Temp!$D:$F,AI$1,FALSE)</f>
        <v>Marketo</v>
      </c>
      <c r="AJ71" s="22" t="str">
        <f>VLOOKUP($G71,Temp!$D:$F,AJ$1,FALSE)</f>
        <v>Drupal</v>
      </c>
    </row>
    <row r="72" spans="1:36" ht="16" x14ac:dyDescent="0.2">
      <c r="A72" s="8" t="str">
        <f t="shared" si="1"/>
        <v>Brad Mauldin iDisciple</v>
      </c>
      <c r="B72" s="8" t="s">
        <v>1058</v>
      </c>
      <c r="C72" s="8" t="s">
        <v>1059</v>
      </c>
      <c r="D72" s="8" t="s">
        <v>1060</v>
      </c>
      <c r="E72" s="8" t="s">
        <v>1061</v>
      </c>
      <c r="F72" s="8" t="s">
        <v>1062</v>
      </c>
      <c r="G72" s="12" t="s">
        <v>1010</v>
      </c>
      <c r="H72" s="22" t="str">
        <f>VLOOKUP($G72,Temp!$A:$C,H$1,FALSE)</f>
        <v>idisciple.org</v>
      </c>
      <c r="I72" s="22" t="e">
        <f>VLOOKUP($G72,Temp!$A:$C,I$1,FALSE)</f>
        <v>#VALUE!</v>
      </c>
      <c r="J72" s="22" t="e">
        <f>VLOOKUP($G72,Temp!$A:$C,J$1,FALSE)</f>
        <v>#VALUE!</v>
      </c>
      <c r="K72" s="22" t="e">
        <f>VLOOKUP($G72,Temp!$A:$C,K$1,FALSE)</f>
        <v>#VALUE!</v>
      </c>
      <c r="L72" s="22" t="e">
        <f>VLOOKUP($G72,Temp!$A:$C,L$1,FALSE)</f>
        <v>#VALUE!</v>
      </c>
      <c r="M72" s="22" t="e">
        <f>VLOOKUP($G72,Temp!$A:$C,M$1,FALSE)</f>
        <v>#VALUE!</v>
      </c>
      <c r="N72" s="22" t="e">
        <f>VLOOKUP($G72,Temp!$A:$C,N$1,FALSE)</f>
        <v>#VALUE!</v>
      </c>
      <c r="O72" s="22" t="e">
        <f>VLOOKUP($G72,Temp!$A:$C,O$1,FALSE)</f>
        <v>#VALUE!</v>
      </c>
      <c r="P72" s="22" t="e">
        <f>VLOOKUP($G72,Temp!$A:$C,P$1,FALSE)</f>
        <v>#VALUE!</v>
      </c>
      <c r="Q72" s="22" t="e">
        <f>VLOOKUP($G72,Temp!$A:$C,Q$1,FALSE)</f>
        <v>#VALUE!</v>
      </c>
      <c r="R72" s="22" t="e">
        <f>VLOOKUP($G72,Temp!$A:$C,R$1,FALSE)</f>
        <v>#VALUE!</v>
      </c>
      <c r="S72" s="22" t="e">
        <f>VLOOKUP($G72,Temp!$A:$C,S$1,FALSE)</f>
        <v>#VALUE!</v>
      </c>
      <c r="T72" s="22" t="e">
        <f>VLOOKUP($G72,Temp!$A:$C,T$1,FALSE)</f>
        <v>#VALUE!</v>
      </c>
      <c r="U72" s="22" t="e">
        <f>VLOOKUP($G72,Temp!$A:$C,U$1,FALSE)</f>
        <v>#VALUE!</v>
      </c>
      <c r="V72" s="22" t="e">
        <f>VLOOKUP($G72,Temp!$A:$C,V$1,FALSE)</f>
        <v>#VALUE!</v>
      </c>
      <c r="W72" s="22" t="e">
        <f>VLOOKUP($G72,Temp!$A:$C,W$1,FALSE)</f>
        <v>#VALUE!</v>
      </c>
      <c r="X72" s="22" t="e">
        <f>VLOOKUP($G72,Temp!$A:$C,X$1,FALSE)</f>
        <v>#VALUE!</v>
      </c>
      <c r="Y72" s="22">
        <f>VLOOKUP($G72,Temp!$A:$C,Y$1,FALSE)</f>
        <v>1300</v>
      </c>
      <c r="Z72" s="22">
        <f>VLOOKUP($G72,Temp!$A:$C,Z$1,FALSE)</f>
        <v>10200</v>
      </c>
      <c r="AA72" s="22" t="str">
        <f>VLOOKUP($A72,Searches!$A:$H,AA$1,FALSE)</f>
        <v>Brad Mauldin</v>
      </c>
      <c r="AB72" s="22" t="str">
        <f>VLOOKUP($A72,Searches!$A:$H,AB$1,FALSE)</f>
        <v>iDisciple</v>
      </c>
      <c r="AC72" s="22" t="str">
        <f>VLOOKUP($A72,Searches!$A:$H,AC$1,FALSE)</f>
        <v>Chief Business Development Officer</v>
      </c>
      <c r="AD72" s="22" t="str">
        <f>VLOOKUP($A72,Searches!$A:$H,AD$1,FALSE)</f>
        <v>2nd</v>
      </c>
      <c r="AE72" s="22" t="str">
        <f>VLOOKUP($A72,Searches!$A:$H,AE$1,FALSE)</f>
        <v/>
      </c>
      <c r="AF72" s="22" t="str">
        <f>VLOOKUP($A72,Searches!$A:$H,AF$1,FALSE)</f>
        <v>Richmond, Virginia Area</v>
      </c>
      <c r="AG72" s="22" t="str">
        <f>VLOOKUP($A72,Searches!$A:$H,AG$1,FALSE)</f>
        <v>https://www.linkedin.com/sales/profile/12058393,eiif,NAME_SEARCH?moduleKey=peopleSearchResults&amp;pageKey=sales-search3-people-refinement&amp;contextId=60BC92C971D70515801E49D6842B0000&amp;requestId=00362bdc-535b-4c52-b414-b05c8e769beb&amp;action=CLICK&amp;target=urn%3Ali%3AsalesLead%3A(-1%2C12058393)&amp;pageNumber=2&amp;targetEl=profilelink&amp;position=17&amp;trk=lss-serp-result-lead_photo</v>
      </c>
      <c r="AH72" s="22" t="e">
        <f>VLOOKUP($G72,Temp!$D:$F,AH$1,FALSE)</f>
        <v>#N/A</v>
      </c>
      <c r="AI72" s="22" t="e">
        <f>VLOOKUP($G72,Temp!$D:$F,AI$1,FALSE)</f>
        <v>#N/A</v>
      </c>
      <c r="AJ72" s="22" t="e">
        <f>VLOOKUP($G72,Temp!$D:$F,AJ$1,FALSE)</f>
        <v>#N/A</v>
      </c>
    </row>
    <row r="73" spans="1:36" ht="16" x14ac:dyDescent="0.2">
      <c r="A73" s="8" t="str">
        <f t="shared" si="1"/>
        <v>Stijn Hendrikse Fluke Corporation</v>
      </c>
      <c r="B73" s="8" t="s">
        <v>1070</v>
      </c>
      <c r="C73" s="8" t="s">
        <v>1071</v>
      </c>
      <c r="D73" s="8" t="s">
        <v>1072</v>
      </c>
      <c r="E73" s="8" t="s">
        <v>1073</v>
      </c>
      <c r="F73" s="8" t="s">
        <v>1074</v>
      </c>
      <c r="G73" s="12" t="s">
        <v>1028</v>
      </c>
      <c r="H73" s="22" t="str">
        <f>VLOOKUP($G73,Temp!$A:$C,H$1,FALSE)</f>
        <v>fluke.com</v>
      </c>
      <c r="I73" s="22" t="e">
        <f>VLOOKUP($G73,Temp!$A:$C,I$1,FALSE)</f>
        <v>#VALUE!</v>
      </c>
      <c r="J73" s="22" t="e">
        <f>VLOOKUP($G73,Temp!$A:$C,J$1,FALSE)</f>
        <v>#VALUE!</v>
      </c>
      <c r="K73" s="22" t="e">
        <f>VLOOKUP($G73,Temp!$A:$C,K$1,FALSE)</f>
        <v>#VALUE!</v>
      </c>
      <c r="L73" s="22" t="e">
        <f>VLOOKUP($G73,Temp!$A:$C,L$1,FALSE)</f>
        <v>#VALUE!</v>
      </c>
      <c r="M73" s="22" t="e">
        <f>VLOOKUP($G73,Temp!$A:$C,M$1,FALSE)</f>
        <v>#VALUE!</v>
      </c>
      <c r="N73" s="22" t="e">
        <f>VLOOKUP($G73,Temp!$A:$C,N$1,FALSE)</f>
        <v>#VALUE!</v>
      </c>
      <c r="O73" s="22" t="e">
        <f>VLOOKUP($G73,Temp!$A:$C,O$1,FALSE)</f>
        <v>#VALUE!</v>
      </c>
      <c r="P73" s="22" t="e">
        <f>VLOOKUP($G73,Temp!$A:$C,P$1,FALSE)</f>
        <v>#VALUE!</v>
      </c>
      <c r="Q73" s="22" t="e">
        <f>VLOOKUP($G73,Temp!$A:$C,Q$1,FALSE)</f>
        <v>#VALUE!</v>
      </c>
      <c r="R73" s="22" t="e">
        <f>VLOOKUP($G73,Temp!$A:$C,R$1,FALSE)</f>
        <v>#VALUE!</v>
      </c>
      <c r="S73" s="22" t="e">
        <f>VLOOKUP($G73,Temp!$A:$C,S$1,FALSE)</f>
        <v>#VALUE!</v>
      </c>
      <c r="T73" s="22" t="e">
        <f>VLOOKUP($G73,Temp!$A:$C,T$1,FALSE)</f>
        <v>#VALUE!</v>
      </c>
      <c r="U73" s="22" t="e">
        <f>VLOOKUP($G73,Temp!$A:$C,U$1,FALSE)</f>
        <v>#VALUE!</v>
      </c>
      <c r="V73" s="22" t="e">
        <f>VLOOKUP($G73,Temp!$A:$C,V$1,FALSE)</f>
        <v>#VALUE!</v>
      </c>
      <c r="W73" s="22" t="e">
        <f>VLOOKUP($G73,Temp!$A:$C,W$1,FALSE)</f>
        <v>#VALUE!</v>
      </c>
      <c r="X73" s="22" t="e">
        <f>VLOOKUP($G73,Temp!$A:$C,X$1,FALSE)</f>
        <v>#VALUE!</v>
      </c>
      <c r="Y73" s="22">
        <f>VLOOKUP($G73,Temp!$A:$C,Y$1,FALSE)</f>
        <v>0</v>
      </c>
      <c r="Z73" s="22">
        <f>VLOOKUP($G73,Temp!$A:$C,Z$1,FALSE)</f>
        <v>0</v>
      </c>
      <c r="AA73" s="22" t="e">
        <f>VLOOKUP($A73,Searches!$A:$H,AA$1,FALSE)</f>
        <v>#N/A</v>
      </c>
      <c r="AB73" s="22" t="e">
        <f>VLOOKUP($A73,Searches!$A:$H,AB$1,FALSE)</f>
        <v>#N/A</v>
      </c>
      <c r="AC73" s="22" t="e">
        <f>VLOOKUP($A73,Searches!$A:$H,AC$1,FALSE)</f>
        <v>#N/A</v>
      </c>
      <c r="AD73" s="22" t="e">
        <f>VLOOKUP($A73,Searches!$A:$H,AD$1,FALSE)</f>
        <v>#N/A</v>
      </c>
      <c r="AE73" s="22" t="e">
        <f>VLOOKUP($A73,Searches!$A:$H,AE$1,FALSE)</f>
        <v>#N/A</v>
      </c>
      <c r="AF73" s="22" t="e">
        <f>VLOOKUP($A73,Searches!$A:$H,AF$1,FALSE)</f>
        <v>#N/A</v>
      </c>
      <c r="AG73" s="22" t="e">
        <f>VLOOKUP($A73,Searches!$A:$H,AG$1,FALSE)</f>
        <v>#N/A</v>
      </c>
      <c r="AH73" s="22" t="str">
        <f>VLOOKUP($G73,Temp!$D:$F,AH$1,FALSE)</f>
        <v>fluke.com</v>
      </c>
      <c r="AI73" s="22" t="str">
        <f>VLOOKUP($G73,Temp!$D:$F,AI$1,FALSE)</f>
        <v>Eloqua</v>
      </c>
      <c r="AJ73" s="22" t="str">
        <f>VLOOKUP($G73,Temp!$D:$F,AJ$1,FALSE)</f>
        <v>Drupal</v>
      </c>
    </row>
    <row r="74" spans="1:36" ht="16" x14ac:dyDescent="0.2">
      <c r="A74" s="8" t="str">
        <f t="shared" si="1"/>
        <v>Jason Jhonson Improbable</v>
      </c>
      <c r="B74" s="8" t="s">
        <v>682</v>
      </c>
      <c r="C74" s="8" t="s">
        <v>1093</v>
      </c>
      <c r="D74" s="8" t="s">
        <v>42</v>
      </c>
      <c r="E74" s="8" t="s">
        <v>1095</v>
      </c>
      <c r="F74" s="8" t="s">
        <v>1096</v>
      </c>
      <c r="G74" s="12" t="s">
        <v>1045</v>
      </c>
      <c r="H74" s="22" t="str">
        <f>VLOOKUP($G74,Temp!$A:$C,H$1,FALSE)</f>
        <v>improbable.io</v>
      </c>
      <c r="I74" s="22" t="e">
        <f>VLOOKUP($G74,Temp!$A:$C,I$1,FALSE)</f>
        <v>#VALUE!</v>
      </c>
      <c r="J74" s="22" t="e">
        <f>VLOOKUP($G74,Temp!$A:$C,J$1,FALSE)</f>
        <v>#VALUE!</v>
      </c>
      <c r="K74" s="22" t="e">
        <f>VLOOKUP($G74,Temp!$A:$C,K$1,FALSE)</f>
        <v>#VALUE!</v>
      </c>
      <c r="L74" s="22" t="e">
        <f>VLOOKUP($G74,Temp!$A:$C,L$1,FALSE)</f>
        <v>#VALUE!</v>
      </c>
      <c r="M74" s="22" t="e">
        <f>VLOOKUP($G74,Temp!$A:$C,M$1,FALSE)</f>
        <v>#VALUE!</v>
      </c>
      <c r="N74" s="22" t="e">
        <f>VLOOKUP($G74,Temp!$A:$C,N$1,FALSE)</f>
        <v>#VALUE!</v>
      </c>
      <c r="O74" s="22" t="e">
        <f>VLOOKUP($G74,Temp!$A:$C,O$1,FALSE)</f>
        <v>#VALUE!</v>
      </c>
      <c r="P74" s="22" t="e">
        <f>VLOOKUP($G74,Temp!$A:$C,P$1,FALSE)</f>
        <v>#VALUE!</v>
      </c>
      <c r="Q74" s="22" t="e">
        <f>VLOOKUP($G74,Temp!$A:$C,Q$1,FALSE)</f>
        <v>#VALUE!</v>
      </c>
      <c r="R74" s="22" t="e">
        <f>VLOOKUP($G74,Temp!$A:$C,R$1,FALSE)</f>
        <v>#VALUE!</v>
      </c>
      <c r="S74" s="22" t="e">
        <f>VLOOKUP($G74,Temp!$A:$C,S$1,FALSE)</f>
        <v>#VALUE!</v>
      </c>
      <c r="T74" s="22" t="e">
        <f>VLOOKUP($G74,Temp!$A:$C,T$1,FALSE)</f>
        <v>#VALUE!</v>
      </c>
      <c r="U74" s="22" t="e">
        <f>VLOOKUP($G74,Temp!$A:$C,U$1,FALSE)</f>
        <v>#VALUE!</v>
      </c>
      <c r="V74" s="22" t="e">
        <f>VLOOKUP($G74,Temp!$A:$C,V$1,FALSE)</f>
        <v>#VALUE!</v>
      </c>
      <c r="W74" s="22" t="e">
        <f>VLOOKUP($G74,Temp!$A:$C,W$1,FALSE)</f>
        <v>#VALUE!</v>
      </c>
      <c r="X74" s="22" t="e">
        <f>VLOOKUP($G74,Temp!$A:$C,X$1,FALSE)</f>
        <v>#VALUE!</v>
      </c>
      <c r="Y74" s="22">
        <f>VLOOKUP($G74,Temp!$A:$C,Y$1,FALSE)</f>
        <v>546</v>
      </c>
      <c r="Z74" s="22">
        <f>VLOOKUP($G74,Temp!$A:$C,Z$1,FALSE)</f>
        <v>0</v>
      </c>
      <c r="AA74" s="22" t="str">
        <f>VLOOKUP($A74,Searches!$A:$H,AA$1,FALSE)</f>
        <v>Jason Jhonson</v>
      </c>
      <c r="AB74" s="22" t="str">
        <f>VLOOKUP($A74,Searches!$A:$H,AB$1,FALSE)</f>
        <v>Improbable</v>
      </c>
      <c r="AC74" s="22" t="str">
        <f>VLOOKUP($A74,Searches!$A:$H,AC$1,FALSE)</f>
        <v>Chief Marketing Officer</v>
      </c>
      <c r="AD74" s="22" t="str">
        <f>VLOOKUP($A74,Searches!$A:$H,AD$1,FALSE)</f>
        <v>2nd</v>
      </c>
      <c r="AE74" s="22" t="str">
        <f>VLOOKUP($A74,Searches!$A:$H,AE$1,FALSE)</f>
        <v>Open link</v>
      </c>
      <c r="AF74" s="22" t="str">
        <f>VLOOKUP($A74,Searches!$A:$H,AF$1,FALSE)</f>
        <v>San Francisco Bay Area</v>
      </c>
      <c r="AG74" s="22" t="str">
        <f>VLOOKUP($A74,Searches!$A:$H,AG$1,FALSE)</f>
        <v>https://www.linkedin.com/sales/profile/11984243,7clp,NAME_SEARCH?moduleKey=peopleSearchResults&amp;pageKey=sales-search3-people-refinement&amp;contextId=60BC92C971D70515801E49D6842B0000&amp;requestId=fda986b0-a3c8-4a3b-8ceb-d33bf37c18cd&amp;action=CLICK&amp;target=urn%3Ali%3AsalesLead%3A(-1%2C11984243)&amp;pageNumber=3&amp;targetEl=profilelink&amp;position=12&amp;trk=lss-serp-result-lead_photo</v>
      </c>
      <c r="AH74" s="22" t="e">
        <f>VLOOKUP($G74,Temp!$D:$F,AH$1,FALSE)</f>
        <v>#N/A</v>
      </c>
      <c r="AI74" s="22" t="e">
        <f>VLOOKUP($G74,Temp!$D:$F,AI$1,FALSE)</f>
        <v>#N/A</v>
      </c>
      <c r="AJ74" s="22" t="e">
        <f>VLOOKUP($G74,Temp!$D:$F,AJ$1,FALSE)</f>
        <v>#N/A</v>
      </c>
    </row>
    <row r="75" spans="1:36" ht="16" x14ac:dyDescent="0.2">
      <c r="A75" s="8" t="str">
        <f t="shared" si="1"/>
        <v>Phil Granof NewStore, Inc.</v>
      </c>
      <c r="B75" s="8" t="s">
        <v>1103</v>
      </c>
      <c r="C75" s="8" t="s">
        <v>1104</v>
      </c>
      <c r="D75" s="8" t="s">
        <v>42</v>
      </c>
      <c r="E75" s="8" t="s">
        <v>1106</v>
      </c>
      <c r="F75" s="8" t="s">
        <v>1108</v>
      </c>
      <c r="G75" s="12" t="s">
        <v>1063</v>
      </c>
      <c r="H75" s="22" t="str">
        <f>VLOOKUP($G75,Temp!$A:$C,H$1,FALSE)</f>
        <v>newstore.com</v>
      </c>
      <c r="I75" s="22" t="e">
        <f>VLOOKUP($G75,Temp!$A:$C,I$1,FALSE)</f>
        <v>#VALUE!</v>
      </c>
      <c r="J75" s="22" t="e">
        <f>VLOOKUP($G75,Temp!$A:$C,J$1,FALSE)</f>
        <v>#VALUE!</v>
      </c>
      <c r="K75" s="22" t="e">
        <f>VLOOKUP($G75,Temp!$A:$C,K$1,FALSE)</f>
        <v>#VALUE!</v>
      </c>
      <c r="L75" s="22" t="e">
        <f>VLOOKUP($G75,Temp!$A:$C,L$1,FALSE)</f>
        <v>#VALUE!</v>
      </c>
      <c r="M75" s="22" t="e">
        <f>VLOOKUP($G75,Temp!$A:$C,M$1,FALSE)</f>
        <v>#VALUE!</v>
      </c>
      <c r="N75" s="22" t="e">
        <f>VLOOKUP($G75,Temp!$A:$C,N$1,FALSE)</f>
        <v>#VALUE!</v>
      </c>
      <c r="O75" s="22" t="e">
        <f>VLOOKUP($G75,Temp!$A:$C,O$1,FALSE)</f>
        <v>#VALUE!</v>
      </c>
      <c r="P75" s="22" t="e">
        <f>VLOOKUP($G75,Temp!$A:$C,P$1,FALSE)</f>
        <v>#VALUE!</v>
      </c>
      <c r="Q75" s="22" t="e">
        <f>VLOOKUP($G75,Temp!$A:$C,Q$1,FALSE)</f>
        <v>#VALUE!</v>
      </c>
      <c r="R75" s="22" t="e">
        <f>VLOOKUP($G75,Temp!$A:$C,R$1,FALSE)</f>
        <v>#VALUE!</v>
      </c>
      <c r="S75" s="22" t="e">
        <f>VLOOKUP($G75,Temp!$A:$C,S$1,FALSE)</f>
        <v>#VALUE!</v>
      </c>
      <c r="T75" s="22" t="e">
        <f>VLOOKUP($G75,Temp!$A:$C,T$1,FALSE)</f>
        <v>#VALUE!</v>
      </c>
      <c r="U75" s="22" t="e">
        <f>VLOOKUP($G75,Temp!$A:$C,U$1,FALSE)</f>
        <v>#VALUE!</v>
      </c>
      <c r="V75" s="22" t="e">
        <f>VLOOKUP($G75,Temp!$A:$C,V$1,FALSE)</f>
        <v>#VALUE!</v>
      </c>
      <c r="W75" s="22" t="e">
        <f>VLOOKUP($G75,Temp!$A:$C,W$1,FALSE)</f>
        <v>#VALUE!</v>
      </c>
      <c r="X75" s="22" t="e">
        <f>VLOOKUP($G75,Temp!$A:$C,X$1,FALSE)</f>
        <v>#VALUE!</v>
      </c>
      <c r="Y75" s="22">
        <f>VLOOKUP($G75,Temp!$A:$C,Y$1,FALSE)</f>
        <v>1200</v>
      </c>
      <c r="Z75" s="22">
        <f>VLOOKUP($G75,Temp!$A:$C,Z$1,FALSE)</f>
        <v>90</v>
      </c>
      <c r="AA75" s="22" t="e">
        <f>VLOOKUP($A75,Searches!$A:$H,AA$1,FALSE)</f>
        <v>#N/A</v>
      </c>
      <c r="AB75" s="22" t="e">
        <f>VLOOKUP($A75,Searches!$A:$H,AB$1,FALSE)</f>
        <v>#N/A</v>
      </c>
      <c r="AC75" s="22" t="e">
        <f>VLOOKUP($A75,Searches!$A:$H,AC$1,FALSE)</f>
        <v>#N/A</v>
      </c>
      <c r="AD75" s="22" t="e">
        <f>VLOOKUP($A75,Searches!$A:$H,AD$1,FALSE)</f>
        <v>#N/A</v>
      </c>
      <c r="AE75" s="22" t="e">
        <f>VLOOKUP($A75,Searches!$A:$H,AE$1,FALSE)</f>
        <v>#N/A</v>
      </c>
      <c r="AF75" s="22" t="e">
        <f>VLOOKUP($A75,Searches!$A:$H,AF$1,FALSE)</f>
        <v>#N/A</v>
      </c>
      <c r="AG75" s="22" t="e">
        <f>VLOOKUP($A75,Searches!$A:$H,AG$1,FALSE)</f>
        <v>#N/A</v>
      </c>
      <c r="AH75" s="22" t="str">
        <f>VLOOKUP($G75,Temp!$D:$F,AH$1,FALSE)</f>
        <v>newstore.com</v>
      </c>
      <c r="AI75" s="22">
        <f>VLOOKUP($G75,Temp!$D:$F,AI$1,FALSE)</f>
        <v>0</v>
      </c>
      <c r="AJ75" s="22" t="str">
        <f>VLOOKUP($G75,Temp!$D:$F,AJ$1,FALSE)</f>
        <v>WordPress</v>
      </c>
    </row>
    <row r="76" spans="1:36" ht="16" x14ac:dyDescent="0.2">
      <c r="A76" s="8" t="str">
        <f t="shared" si="1"/>
        <v>Noah MBA Verizon Wireless</v>
      </c>
      <c r="B76" s="8" t="s">
        <v>1121</v>
      </c>
      <c r="C76" s="8" t="s">
        <v>1122</v>
      </c>
      <c r="D76" s="8" t="s">
        <v>1123</v>
      </c>
      <c r="E76" s="8" t="s">
        <v>1124</v>
      </c>
      <c r="F76" s="8" t="s">
        <v>1125</v>
      </c>
      <c r="G76" s="12" t="s">
        <v>1075</v>
      </c>
      <c r="H76" s="22" t="str">
        <f>VLOOKUP($G76,Temp!$A:$C,H$1,FALSE)</f>
        <v>verizonwireless.com</v>
      </c>
      <c r="I76" s="22" t="e">
        <f>VLOOKUP($G76,Temp!$A:$C,I$1,FALSE)</f>
        <v>#VALUE!</v>
      </c>
      <c r="J76" s="22" t="e">
        <f>VLOOKUP($G76,Temp!$A:$C,J$1,FALSE)</f>
        <v>#VALUE!</v>
      </c>
      <c r="K76" s="22" t="e">
        <f>VLOOKUP($G76,Temp!$A:$C,K$1,FALSE)</f>
        <v>#VALUE!</v>
      </c>
      <c r="L76" s="22" t="e">
        <f>VLOOKUP($G76,Temp!$A:$C,L$1,FALSE)</f>
        <v>#VALUE!</v>
      </c>
      <c r="M76" s="22" t="e">
        <f>VLOOKUP($G76,Temp!$A:$C,M$1,FALSE)</f>
        <v>#VALUE!</v>
      </c>
      <c r="N76" s="22" t="e">
        <f>VLOOKUP($G76,Temp!$A:$C,N$1,FALSE)</f>
        <v>#VALUE!</v>
      </c>
      <c r="O76" s="22" t="e">
        <f>VLOOKUP($G76,Temp!$A:$C,O$1,FALSE)</f>
        <v>#VALUE!</v>
      </c>
      <c r="P76" s="22" t="e">
        <f>VLOOKUP($G76,Temp!$A:$C,P$1,FALSE)</f>
        <v>#VALUE!</v>
      </c>
      <c r="Q76" s="22" t="e">
        <f>VLOOKUP($G76,Temp!$A:$C,Q$1,FALSE)</f>
        <v>#VALUE!</v>
      </c>
      <c r="R76" s="22" t="e">
        <f>VLOOKUP($G76,Temp!$A:$C,R$1,FALSE)</f>
        <v>#VALUE!</v>
      </c>
      <c r="S76" s="22" t="e">
        <f>VLOOKUP($G76,Temp!$A:$C,S$1,FALSE)</f>
        <v>#VALUE!</v>
      </c>
      <c r="T76" s="22" t="e">
        <f>VLOOKUP($G76,Temp!$A:$C,T$1,FALSE)</f>
        <v>#VALUE!</v>
      </c>
      <c r="U76" s="22" t="e">
        <f>VLOOKUP($G76,Temp!$A:$C,U$1,FALSE)</f>
        <v>#VALUE!</v>
      </c>
      <c r="V76" s="22" t="e">
        <f>VLOOKUP($G76,Temp!$A:$C,V$1,FALSE)</f>
        <v>#VALUE!</v>
      </c>
      <c r="W76" s="22" t="e">
        <f>VLOOKUP($G76,Temp!$A:$C,W$1,FALSE)</f>
        <v>#VALUE!</v>
      </c>
      <c r="X76" s="22" t="e">
        <f>VLOOKUP($G76,Temp!$A:$C,X$1,FALSE)</f>
        <v>#VALUE!</v>
      </c>
      <c r="Y76" s="22">
        <f>VLOOKUP($G76,Temp!$A:$C,Y$1,FALSE)</f>
        <v>25200000</v>
      </c>
      <c r="Z76" s="22">
        <f>VLOOKUP($G76,Temp!$A:$C,Z$1,FALSE)</f>
        <v>1300000</v>
      </c>
      <c r="AA76" s="22" t="e">
        <f>VLOOKUP($A76,Searches!$A:$H,AA$1,FALSE)</f>
        <v>#N/A</v>
      </c>
      <c r="AB76" s="22" t="e">
        <f>VLOOKUP($A76,Searches!$A:$H,AB$1,FALSE)</f>
        <v>#N/A</v>
      </c>
      <c r="AC76" s="22" t="e">
        <f>VLOOKUP($A76,Searches!$A:$H,AC$1,FALSE)</f>
        <v>#N/A</v>
      </c>
      <c r="AD76" s="22" t="e">
        <f>VLOOKUP($A76,Searches!$A:$H,AD$1,FALSE)</f>
        <v>#N/A</v>
      </c>
      <c r="AE76" s="22" t="e">
        <f>VLOOKUP($A76,Searches!$A:$H,AE$1,FALSE)</f>
        <v>#N/A</v>
      </c>
      <c r="AF76" s="22" t="e">
        <f>VLOOKUP($A76,Searches!$A:$H,AF$1,FALSE)</f>
        <v>#N/A</v>
      </c>
      <c r="AG76" s="22" t="e">
        <f>VLOOKUP($A76,Searches!$A:$H,AG$1,FALSE)</f>
        <v>#N/A</v>
      </c>
      <c r="AH76" s="22" t="e">
        <f>VLOOKUP($G76,Temp!$D:$F,AH$1,FALSE)</f>
        <v>#N/A</v>
      </c>
      <c r="AI76" s="22" t="e">
        <f>VLOOKUP($G76,Temp!$D:$F,AI$1,FALSE)</f>
        <v>#N/A</v>
      </c>
      <c r="AJ76" s="22" t="e">
        <f>VLOOKUP($G76,Temp!$D:$F,AJ$1,FALSE)</f>
        <v>#N/A</v>
      </c>
    </row>
    <row r="77" spans="1:36" ht="16" x14ac:dyDescent="0.2">
      <c r="A77" s="8" t="str">
        <f t="shared" si="1"/>
        <v xml:space="preserve">Jonathan Sills hims </v>
      </c>
      <c r="B77" s="8" t="s">
        <v>1141</v>
      </c>
      <c r="C77" s="8" t="s">
        <v>1142</v>
      </c>
      <c r="D77" s="8" t="s">
        <v>42</v>
      </c>
      <c r="E77" s="8" t="s">
        <v>1143</v>
      </c>
      <c r="F77" s="8" t="s">
        <v>1144</v>
      </c>
      <c r="G77" s="12" t="s">
        <v>1097</v>
      </c>
      <c r="H77" s="22" t="str">
        <f>VLOOKUP($G77,Temp!$A:$C,H$1,FALSE)</f>
        <v>forhims.com</v>
      </c>
      <c r="I77" s="22" t="e">
        <f>VLOOKUP($G77,Temp!$A:$C,I$1,FALSE)</f>
        <v>#VALUE!</v>
      </c>
      <c r="J77" s="22" t="e">
        <f>VLOOKUP($G77,Temp!$A:$C,J$1,FALSE)</f>
        <v>#VALUE!</v>
      </c>
      <c r="K77" s="22" t="e">
        <f>VLOOKUP($G77,Temp!$A:$C,K$1,FALSE)</f>
        <v>#VALUE!</v>
      </c>
      <c r="L77" s="22" t="e">
        <f>VLOOKUP($G77,Temp!$A:$C,L$1,FALSE)</f>
        <v>#VALUE!</v>
      </c>
      <c r="M77" s="22" t="e">
        <f>VLOOKUP($G77,Temp!$A:$C,M$1,FALSE)</f>
        <v>#VALUE!</v>
      </c>
      <c r="N77" s="22" t="e">
        <f>VLOOKUP($G77,Temp!$A:$C,N$1,FALSE)</f>
        <v>#VALUE!</v>
      </c>
      <c r="O77" s="22" t="e">
        <f>VLOOKUP($G77,Temp!$A:$C,O$1,FALSE)</f>
        <v>#VALUE!</v>
      </c>
      <c r="P77" s="22" t="e">
        <f>VLOOKUP($G77,Temp!$A:$C,P$1,FALSE)</f>
        <v>#VALUE!</v>
      </c>
      <c r="Q77" s="22" t="e">
        <f>VLOOKUP($G77,Temp!$A:$C,Q$1,FALSE)</f>
        <v>#VALUE!</v>
      </c>
      <c r="R77" s="22" t="e">
        <f>VLOOKUP($G77,Temp!$A:$C,R$1,FALSE)</f>
        <v>#VALUE!</v>
      </c>
      <c r="S77" s="22" t="e">
        <f>VLOOKUP($G77,Temp!$A:$C,S$1,FALSE)</f>
        <v>#VALUE!</v>
      </c>
      <c r="T77" s="22" t="e">
        <f>VLOOKUP($G77,Temp!$A:$C,T$1,FALSE)</f>
        <v>#VALUE!</v>
      </c>
      <c r="U77" s="22" t="e">
        <f>VLOOKUP($G77,Temp!$A:$C,U$1,FALSE)</f>
        <v>#VALUE!</v>
      </c>
      <c r="V77" s="22" t="e">
        <f>VLOOKUP($G77,Temp!$A:$C,V$1,FALSE)</f>
        <v>#VALUE!</v>
      </c>
      <c r="W77" s="22" t="e">
        <f>VLOOKUP($G77,Temp!$A:$C,W$1,FALSE)</f>
        <v>#VALUE!</v>
      </c>
      <c r="X77" s="22" t="e">
        <f>VLOOKUP($G77,Temp!$A:$C,X$1,FALSE)</f>
        <v>#VALUE!</v>
      </c>
      <c r="Y77" s="22">
        <f>VLOOKUP($G77,Temp!$A:$C,Y$1,FALSE)</f>
        <v>39200</v>
      </c>
      <c r="Z77" s="22">
        <f>VLOOKUP($G77,Temp!$A:$C,Z$1,FALSE)</f>
        <v>0</v>
      </c>
      <c r="AA77" s="22" t="str">
        <f>VLOOKUP($A77,Searches!$A:$H,AA$1,FALSE)</f>
        <v>Jonathan Sills</v>
      </c>
      <c r="AB77" s="22" t="str">
        <f>VLOOKUP($A77,Searches!$A:$H,AB$1,FALSE)</f>
        <v xml:space="preserve">hims </v>
      </c>
      <c r="AC77" s="22" t="str">
        <f>VLOOKUP($A77,Searches!$A:$H,AC$1,FALSE)</f>
        <v>Chief Marketing Officer</v>
      </c>
      <c r="AD77" s="22" t="str">
        <f>VLOOKUP($A77,Searches!$A:$H,AD$1,FALSE)</f>
        <v>2nd</v>
      </c>
      <c r="AE77" s="22" t="str">
        <f>VLOOKUP($A77,Searches!$A:$H,AE$1,FALSE)</f>
        <v>Open link</v>
      </c>
      <c r="AF77" s="22" t="str">
        <f>VLOOKUP($A77,Searches!$A:$H,AF$1,FALSE)</f>
        <v>Greater San Diego Area</v>
      </c>
      <c r="AG77" s="22" t="str">
        <f>VLOOKUP($A77,Searches!$A:$H,AG$1,FALSE)</f>
        <v>https://www.linkedin.com/sales/profile/252785,4Co-,NAME_SEARCH?moduleKey=peopleSearchResults&amp;pageKey=sales-search3-people-refinement&amp;contextId=60BC92C971D70515801E49D6842B0000&amp;requestId=0712e535-b641-4e83-b1cb-00fd01a7597c&amp;action=CLICK&amp;target=urn%3Ali%3AsalesLead%3A(-1%2C252785)&amp;pageNumber=2&amp;targetEl=profilelink&amp;position=11&amp;trk=lss-serp-result-lead_photo</v>
      </c>
      <c r="AH77" s="22" t="e">
        <f>VLOOKUP($G77,Temp!$D:$F,AH$1,FALSE)</f>
        <v>#N/A</v>
      </c>
      <c r="AI77" s="22" t="e">
        <f>VLOOKUP($G77,Temp!$D:$F,AI$1,FALSE)</f>
        <v>#N/A</v>
      </c>
      <c r="AJ77" s="22" t="e">
        <f>VLOOKUP($G77,Temp!$D:$F,AJ$1,FALSE)</f>
        <v>#N/A</v>
      </c>
    </row>
    <row r="78" spans="1:36" ht="16" x14ac:dyDescent="0.2">
      <c r="A78" s="8" t="str">
        <f t="shared" si="1"/>
        <v>Tracey Welson-Rossman Chariot Solutions</v>
      </c>
      <c r="B78" s="8" t="s">
        <v>1157</v>
      </c>
      <c r="C78" s="8" t="s">
        <v>1159</v>
      </c>
      <c r="D78" s="8" t="s">
        <v>42</v>
      </c>
      <c r="E78" s="8" t="s">
        <v>1160</v>
      </c>
      <c r="F78" s="8" t="s">
        <v>1161</v>
      </c>
      <c r="G78" s="12" t="s">
        <v>1111</v>
      </c>
      <c r="H78" s="22" t="str">
        <f>VLOOKUP($G78,Temp!$A:$C,H$1,FALSE)</f>
        <v>chariotsolutions.com</v>
      </c>
      <c r="I78" s="22" t="e">
        <f>VLOOKUP($G78,Temp!$A:$C,I$1,FALSE)</f>
        <v>#VALUE!</v>
      </c>
      <c r="J78" s="22" t="e">
        <f>VLOOKUP($G78,Temp!$A:$C,J$1,FALSE)</f>
        <v>#VALUE!</v>
      </c>
      <c r="K78" s="22" t="e">
        <f>VLOOKUP($G78,Temp!$A:$C,K$1,FALSE)</f>
        <v>#VALUE!</v>
      </c>
      <c r="L78" s="22" t="e">
        <f>VLOOKUP($G78,Temp!$A:$C,L$1,FALSE)</f>
        <v>#VALUE!</v>
      </c>
      <c r="M78" s="22" t="e">
        <f>VLOOKUP($G78,Temp!$A:$C,M$1,FALSE)</f>
        <v>#VALUE!</v>
      </c>
      <c r="N78" s="22" t="e">
        <f>VLOOKUP($G78,Temp!$A:$C,N$1,FALSE)</f>
        <v>#VALUE!</v>
      </c>
      <c r="O78" s="22" t="e">
        <f>VLOOKUP($G78,Temp!$A:$C,O$1,FALSE)</f>
        <v>#VALUE!</v>
      </c>
      <c r="P78" s="22" t="e">
        <f>VLOOKUP($G78,Temp!$A:$C,P$1,FALSE)</f>
        <v>#VALUE!</v>
      </c>
      <c r="Q78" s="22" t="e">
        <f>VLOOKUP($G78,Temp!$A:$C,Q$1,FALSE)</f>
        <v>#VALUE!</v>
      </c>
      <c r="R78" s="22" t="e">
        <f>VLOOKUP($G78,Temp!$A:$C,R$1,FALSE)</f>
        <v>#VALUE!</v>
      </c>
      <c r="S78" s="22" t="e">
        <f>VLOOKUP($G78,Temp!$A:$C,S$1,FALSE)</f>
        <v>#VALUE!</v>
      </c>
      <c r="T78" s="22" t="e">
        <f>VLOOKUP($G78,Temp!$A:$C,T$1,FALSE)</f>
        <v>#VALUE!</v>
      </c>
      <c r="U78" s="22" t="e">
        <f>VLOOKUP($G78,Temp!$A:$C,U$1,FALSE)</f>
        <v>#VALUE!</v>
      </c>
      <c r="V78" s="22" t="e">
        <f>VLOOKUP($G78,Temp!$A:$C,V$1,FALSE)</f>
        <v>#VALUE!</v>
      </c>
      <c r="W78" s="22" t="e">
        <f>VLOOKUP($G78,Temp!$A:$C,W$1,FALSE)</f>
        <v>#VALUE!</v>
      </c>
      <c r="X78" s="22" t="e">
        <f>VLOOKUP($G78,Temp!$A:$C,X$1,FALSE)</f>
        <v>#VALUE!</v>
      </c>
      <c r="Y78" s="22">
        <f>VLOOKUP($G78,Temp!$A:$C,Y$1,FALSE)</f>
        <v>196</v>
      </c>
      <c r="Z78" s="22">
        <f>VLOOKUP($G78,Temp!$A:$C,Z$1,FALSE)</f>
        <v>404</v>
      </c>
      <c r="AA78" s="22" t="str">
        <f>VLOOKUP($A78,Searches!$A:$H,AA$1,FALSE)</f>
        <v>Tracey Welson-Rossman</v>
      </c>
      <c r="AB78" s="22" t="str">
        <f>VLOOKUP($A78,Searches!$A:$H,AB$1,FALSE)</f>
        <v>Chariot Solutions</v>
      </c>
      <c r="AC78" s="22" t="str">
        <f>VLOOKUP($A78,Searches!$A:$H,AC$1,FALSE)</f>
        <v>Chief Marketing Officer</v>
      </c>
      <c r="AD78" s="22" t="str">
        <f>VLOOKUP($A78,Searches!$A:$H,AD$1,FALSE)</f>
        <v>2nd</v>
      </c>
      <c r="AE78" s="22" t="str">
        <f>VLOOKUP($A78,Searches!$A:$H,AE$1,FALSE)</f>
        <v/>
      </c>
      <c r="AF78" s="22" t="str">
        <f>VLOOKUP($A78,Searches!$A:$H,AF$1,FALSE)</f>
        <v>Greater Philadelphia Area</v>
      </c>
      <c r="AG78" s="22" t="str">
        <f>VLOOKUP($A78,Searches!$A:$H,AG$1,FALSE)</f>
        <v>https://www.linkedin.com/sales/profile/1294766,iYE5,NAME_SEARCH?moduleKey=peopleSearchResults&amp;pageKey=sales-search3-people-refinement&amp;contextId=60BC92C971D70515801E49D6842B0000&amp;requestId=eb02ceac-fcb1-422d-a8f3-638b64d18a05&amp;action=CLICK&amp;target=urn%3Ali%3AsalesLead%3A(-1%2C1294766)&amp;pageNumber=3&amp;targetEl=profilelink&amp;position=3&amp;trk=lss-serp-result-lead_photo</v>
      </c>
      <c r="AH78" s="22" t="str">
        <f>VLOOKUP($G78,Temp!$D:$F,AH$1,FALSE)</f>
        <v>chariotsolutions.com</v>
      </c>
      <c r="AI78" s="22" t="str">
        <f>VLOOKUP($G78,Temp!$D:$F,AI$1,FALSE)</f>
        <v>HubSpot</v>
      </c>
      <c r="AJ78" s="22" t="str">
        <f>VLOOKUP($G78,Temp!$D:$F,AJ$1,FALSE)</f>
        <v>WordPress</v>
      </c>
    </row>
    <row r="79" spans="1:36" ht="16" x14ac:dyDescent="0.2">
      <c r="A79" s="8" t="str">
        <f t="shared" si="1"/>
        <v>Yoli Chisholm Microsoft</v>
      </c>
      <c r="B79" s="8" t="s">
        <v>1175</v>
      </c>
      <c r="C79" s="8" t="s">
        <v>1176</v>
      </c>
      <c r="D79" s="8" t="s">
        <v>1177</v>
      </c>
      <c r="E79" s="8" t="s">
        <v>1178</v>
      </c>
      <c r="F79" s="8" t="s">
        <v>92</v>
      </c>
      <c r="G79" s="12" t="s">
        <v>93</v>
      </c>
      <c r="H79" s="22" t="str">
        <f>VLOOKUP($G79,Temp!$A:$C,H$1,FALSE)</f>
        <v>microsoft.com</v>
      </c>
      <c r="I79" s="22" t="e">
        <f>VLOOKUP($G79,Temp!$A:$C,I$1,FALSE)</f>
        <v>#VALUE!</v>
      </c>
      <c r="J79" s="22" t="e">
        <f>VLOOKUP($G79,Temp!$A:$C,J$1,FALSE)</f>
        <v>#VALUE!</v>
      </c>
      <c r="K79" s="22" t="e">
        <f>VLOOKUP($G79,Temp!$A:$C,K$1,FALSE)</f>
        <v>#VALUE!</v>
      </c>
      <c r="L79" s="22" t="e">
        <f>VLOOKUP($G79,Temp!$A:$C,L$1,FALSE)</f>
        <v>#VALUE!</v>
      </c>
      <c r="M79" s="22" t="e">
        <f>VLOOKUP($G79,Temp!$A:$C,M$1,FALSE)</f>
        <v>#VALUE!</v>
      </c>
      <c r="N79" s="22" t="e">
        <f>VLOOKUP($G79,Temp!$A:$C,N$1,FALSE)</f>
        <v>#VALUE!</v>
      </c>
      <c r="O79" s="22" t="e">
        <f>VLOOKUP($G79,Temp!$A:$C,O$1,FALSE)</f>
        <v>#VALUE!</v>
      </c>
      <c r="P79" s="22" t="e">
        <f>VLOOKUP($G79,Temp!$A:$C,P$1,FALSE)</f>
        <v>#VALUE!</v>
      </c>
      <c r="Q79" s="22" t="e">
        <f>VLOOKUP($G79,Temp!$A:$C,Q$1,FALSE)</f>
        <v>#VALUE!</v>
      </c>
      <c r="R79" s="22" t="e">
        <f>VLOOKUP($G79,Temp!$A:$C,R$1,FALSE)</f>
        <v>#VALUE!</v>
      </c>
      <c r="S79" s="22" t="e">
        <f>VLOOKUP($G79,Temp!$A:$C,S$1,FALSE)</f>
        <v>#VALUE!</v>
      </c>
      <c r="T79" s="22" t="e">
        <f>VLOOKUP($G79,Temp!$A:$C,T$1,FALSE)</f>
        <v>#VALUE!</v>
      </c>
      <c r="U79" s="22" t="e">
        <f>VLOOKUP($G79,Temp!$A:$C,U$1,FALSE)</f>
        <v>#VALUE!</v>
      </c>
      <c r="V79" s="22" t="e">
        <f>VLOOKUP($G79,Temp!$A:$C,V$1,FALSE)</f>
        <v>#VALUE!</v>
      </c>
      <c r="W79" s="22" t="e">
        <f>VLOOKUP($G79,Temp!$A:$C,W$1,FALSE)</f>
        <v>#VALUE!</v>
      </c>
      <c r="X79" s="22" t="e">
        <f>VLOOKUP($G79,Temp!$A:$C,X$1,FALSE)</f>
        <v>#VALUE!</v>
      </c>
      <c r="Y79" s="22">
        <f>VLOOKUP($G79,Temp!$A:$C,Y$1,FALSE)</f>
        <v>64100000</v>
      </c>
      <c r="Z79" s="22">
        <f>VLOOKUP($G79,Temp!$A:$C,Z$1,FALSE)</f>
        <v>3800000</v>
      </c>
      <c r="AA79" s="22" t="e">
        <f>VLOOKUP($A79,Searches!$A:$H,AA$1,FALSE)</f>
        <v>#N/A</v>
      </c>
      <c r="AB79" s="22" t="e">
        <f>VLOOKUP($A79,Searches!$A:$H,AB$1,FALSE)</f>
        <v>#N/A</v>
      </c>
      <c r="AC79" s="22" t="e">
        <f>VLOOKUP($A79,Searches!$A:$H,AC$1,FALSE)</f>
        <v>#N/A</v>
      </c>
      <c r="AD79" s="22" t="e">
        <f>VLOOKUP($A79,Searches!$A:$H,AD$1,FALSE)</f>
        <v>#N/A</v>
      </c>
      <c r="AE79" s="22" t="e">
        <f>VLOOKUP($A79,Searches!$A:$H,AE$1,FALSE)</f>
        <v>#N/A</v>
      </c>
      <c r="AF79" s="22" t="e">
        <f>VLOOKUP($A79,Searches!$A:$H,AF$1,FALSE)</f>
        <v>#N/A</v>
      </c>
      <c r="AG79" s="22" t="e">
        <f>VLOOKUP($A79,Searches!$A:$H,AG$1,FALSE)</f>
        <v>#N/A</v>
      </c>
      <c r="AH79" s="22" t="e">
        <f>VLOOKUP($G79,Temp!$D:$F,AH$1,FALSE)</f>
        <v>#N/A</v>
      </c>
      <c r="AI79" s="22" t="e">
        <f>VLOOKUP($G79,Temp!$D:$F,AI$1,FALSE)</f>
        <v>#N/A</v>
      </c>
      <c r="AJ79" s="22" t="e">
        <f>VLOOKUP($G79,Temp!$D:$F,AJ$1,FALSE)</f>
        <v>#N/A</v>
      </c>
    </row>
    <row r="80" spans="1:36" ht="16" x14ac:dyDescent="0.2">
      <c r="A80" s="8" t="str">
        <f t="shared" si="1"/>
        <v>JOHN RYAN Crossfuze</v>
      </c>
      <c r="B80" s="8" t="s">
        <v>1187</v>
      </c>
      <c r="C80" s="8" t="s">
        <v>1188</v>
      </c>
      <c r="D80" s="8" t="s">
        <v>42</v>
      </c>
      <c r="E80" s="8" t="s">
        <v>1190</v>
      </c>
      <c r="F80" s="8" t="s">
        <v>1191</v>
      </c>
      <c r="G80" s="12" t="s">
        <v>1145</v>
      </c>
      <c r="H80" s="22" t="str">
        <f>VLOOKUP($G80,Temp!$A:$C,H$1,FALSE)</f>
        <v>crossfuze.com</v>
      </c>
      <c r="I80" s="22" t="e">
        <f>VLOOKUP($G80,Temp!$A:$C,I$1,FALSE)</f>
        <v>#VALUE!</v>
      </c>
      <c r="J80" s="22" t="e">
        <f>VLOOKUP($G80,Temp!$A:$C,J$1,FALSE)</f>
        <v>#VALUE!</v>
      </c>
      <c r="K80" s="22" t="e">
        <f>VLOOKUP($G80,Temp!$A:$C,K$1,FALSE)</f>
        <v>#VALUE!</v>
      </c>
      <c r="L80" s="22" t="e">
        <f>VLOOKUP($G80,Temp!$A:$C,L$1,FALSE)</f>
        <v>#VALUE!</v>
      </c>
      <c r="M80" s="22" t="e">
        <f>VLOOKUP($G80,Temp!$A:$C,M$1,FALSE)</f>
        <v>#VALUE!</v>
      </c>
      <c r="N80" s="22" t="e">
        <f>VLOOKUP($G80,Temp!$A:$C,N$1,FALSE)</f>
        <v>#VALUE!</v>
      </c>
      <c r="O80" s="22" t="e">
        <f>VLOOKUP($G80,Temp!$A:$C,O$1,FALSE)</f>
        <v>#VALUE!</v>
      </c>
      <c r="P80" s="22" t="e">
        <f>VLOOKUP($G80,Temp!$A:$C,P$1,FALSE)</f>
        <v>#VALUE!</v>
      </c>
      <c r="Q80" s="22" t="e">
        <f>VLOOKUP($G80,Temp!$A:$C,Q$1,FALSE)</f>
        <v>#VALUE!</v>
      </c>
      <c r="R80" s="22" t="e">
        <f>VLOOKUP($G80,Temp!$A:$C,R$1,FALSE)</f>
        <v>#VALUE!</v>
      </c>
      <c r="S80" s="22" t="e">
        <f>VLOOKUP($G80,Temp!$A:$C,S$1,FALSE)</f>
        <v>#VALUE!</v>
      </c>
      <c r="T80" s="22" t="e">
        <f>VLOOKUP($G80,Temp!$A:$C,T$1,FALSE)</f>
        <v>#VALUE!</v>
      </c>
      <c r="U80" s="22" t="e">
        <f>VLOOKUP($G80,Temp!$A:$C,U$1,FALSE)</f>
        <v>#VALUE!</v>
      </c>
      <c r="V80" s="22" t="e">
        <f>VLOOKUP($G80,Temp!$A:$C,V$1,FALSE)</f>
        <v>#VALUE!</v>
      </c>
      <c r="W80" s="22" t="e">
        <f>VLOOKUP($G80,Temp!$A:$C,W$1,FALSE)</f>
        <v>#VALUE!</v>
      </c>
      <c r="X80" s="22" t="e">
        <f>VLOOKUP($G80,Temp!$A:$C,X$1,FALSE)</f>
        <v>#VALUE!</v>
      </c>
      <c r="Y80" s="22">
        <f>VLOOKUP($G80,Temp!$A:$C,Y$1,FALSE)</f>
        <v>533</v>
      </c>
      <c r="Z80" s="22">
        <f>VLOOKUP($G80,Temp!$A:$C,Z$1,FALSE)</f>
        <v>0</v>
      </c>
      <c r="AA80" s="22" t="e">
        <f>VLOOKUP($A80,Searches!$A:$H,AA$1,FALSE)</f>
        <v>#N/A</v>
      </c>
      <c r="AB80" s="22" t="e">
        <f>VLOOKUP($A80,Searches!$A:$H,AB$1,FALSE)</f>
        <v>#N/A</v>
      </c>
      <c r="AC80" s="22" t="e">
        <f>VLOOKUP($A80,Searches!$A:$H,AC$1,FALSE)</f>
        <v>#N/A</v>
      </c>
      <c r="AD80" s="22" t="e">
        <f>VLOOKUP($A80,Searches!$A:$H,AD$1,FALSE)</f>
        <v>#N/A</v>
      </c>
      <c r="AE80" s="22" t="e">
        <f>VLOOKUP($A80,Searches!$A:$H,AE$1,FALSE)</f>
        <v>#N/A</v>
      </c>
      <c r="AF80" s="22" t="e">
        <f>VLOOKUP($A80,Searches!$A:$H,AF$1,FALSE)</f>
        <v>#N/A</v>
      </c>
      <c r="AG80" s="22" t="e">
        <f>VLOOKUP($A80,Searches!$A:$H,AG$1,FALSE)</f>
        <v>#N/A</v>
      </c>
      <c r="AH80" s="22" t="str">
        <f>VLOOKUP($G80,Temp!$D:$F,AH$1,FALSE)</f>
        <v>crossfuze.com</v>
      </c>
      <c r="AI80" s="22" t="str">
        <f>VLOOKUP($G80,Temp!$D:$F,AI$1,FALSE)</f>
        <v>Pardot</v>
      </c>
      <c r="AJ80" s="22" t="str">
        <f>VLOOKUP($G80,Temp!$D:$F,AJ$1,FALSE)</f>
        <v>WordPress</v>
      </c>
    </row>
    <row r="81" spans="1:36" ht="16" x14ac:dyDescent="0.2">
      <c r="A81" s="8" t="str">
        <f t="shared" si="1"/>
        <v>Michael Hiles Cincinnati Crypto Fund LP</v>
      </c>
      <c r="B81" s="8" t="s">
        <v>1203</v>
      </c>
      <c r="C81" s="8" t="s">
        <v>1204</v>
      </c>
      <c r="D81" s="8" t="s">
        <v>1205</v>
      </c>
      <c r="E81" s="8" t="s">
        <v>634</v>
      </c>
      <c r="F81" s="8" t="s">
        <v>1206</v>
      </c>
      <c r="G81" s="8" t="s">
        <v>634</v>
      </c>
      <c r="H81" s="22" t="e">
        <f>VLOOKUP($G81,Temp!$A:$C,H$1,FALSE)</f>
        <v>#N/A</v>
      </c>
      <c r="I81" s="22" t="e">
        <f>VLOOKUP($G81,Temp!$A:$C,I$1,FALSE)</f>
        <v>#N/A</v>
      </c>
      <c r="J81" s="22" t="e">
        <f>VLOOKUP($G81,Temp!$A:$C,J$1,FALSE)</f>
        <v>#N/A</v>
      </c>
      <c r="K81" s="22" t="e">
        <f>VLOOKUP($G81,Temp!$A:$C,K$1,FALSE)</f>
        <v>#N/A</v>
      </c>
      <c r="L81" s="22" t="e">
        <f>VLOOKUP($G81,Temp!$A:$C,L$1,FALSE)</f>
        <v>#N/A</v>
      </c>
      <c r="M81" s="22" t="e">
        <f>VLOOKUP($G81,Temp!$A:$C,M$1,FALSE)</f>
        <v>#N/A</v>
      </c>
      <c r="N81" s="22" t="e">
        <f>VLOOKUP($G81,Temp!$A:$C,N$1,FALSE)</f>
        <v>#N/A</v>
      </c>
      <c r="O81" s="22" t="e">
        <f>VLOOKUP($G81,Temp!$A:$C,O$1,FALSE)</f>
        <v>#N/A</v>
      </c>
      <c r="P81" s="22" t="e">
        <f>VLOOKUP($G81,Temp!$A:$C,P$1,FALSE)</f>
        <v>#N/A</v>
      </c>
      <c r="Q81" s="22" t="e">
        <f>VLOOKUP($G81,Temp!$A:$C,Q$1,FALSE)</f>
        <v>#N/A</v>
      </c>
      <c r="R81" s="22" t="e">
        <f>VLOOKUP($G81,Temp!$A:$C,R$1,FALSE)</f>
        <v>#N/A</v>
      </c>
      <c r="S81" s="22" t="e">
        <f>VLOOKUP($G81,Temp!$A:$C,S$1,FALSE)</f>
        <v>#N/A</v>
      </c>
      <c r="T81" s="22" t="e">
        <f>VLOOKUP($G81,Temp!$A:$C,T$1,FALSE)</f>
        <v>#N/A</v>
      </c>
      <c r="U81" s="22" t="e">
        <f>VLOOKUP($G81,Temp!$A:$C,U$1,FALSE)</f>
        <v>#N/A</v>
      </c>
      <c r="V81" s="22" t="e">
        <f>VLOOKUP($G81,Temp!$A:$C,V$1,FALSE)</f>
        <v>#N/A</v>
      </c>
      <c r="W81" s="22" t="e">
        <f>VLOOKUP($G81,Temp!$A:$C,W$1,FALSE)</f>
        <v>#N/A</v>
      </c>
      <c r="X81" s="22" t="e">
        <f>VLOOKUP($G81,Temp!$A:$C,X$1,FALSE)</f>
        <v>#N/A</v>
      </c>
      <c r="Y81" s="22" t="e">
        <f>VLOOKUP($G81,Temp!$A:$C,Y$1,FALSE)</f>
        <v>#N/A</v>
      </c>
      <c r="Z81" s="22" t="e">
        <f>VLOOKUP($G81,Temp!$A:$C,Z$1,FALSE)</f>
        <v>#N/A</v>
      </c>
      <c r="AA81" s="22" t="e">
        <f>VLOOKUP($A81,Searches!$A:$H,AA$1,FALSE)</f>
        <v>#N/A</v>
      </c>
      <c r="AB81" s="22" t="e">
        <f>VLOOKUP($A81,Searches!$A:$H,AB$1,FALSE)</f>
        <v>#N/A</v>
      </c>
      <c r="AC81" s="22" t="e">
        <f>VLOOKUP($A81,Searches!$A:$H,AC$1,FALSE)</f>
        <v>#N/A</v>
      </c>
      <c r="AD81" s="22" t="e">
        <f>VLOOKUP($A81,Searches!$A:$H,AD$1,FALSE)</f>
        <v>#N/A</v>
      </c>
      <c r="AE81" s="22" t="e">
        <f>VLOOKUP($A81,Searches!$A:$H,AE$1,FALSE)</f>
        <v>#N/A</v>
      </c>
      <c r="AF81" s="22" t="e">
        <f>VLOOKUP($A81,Searches!$A:$H,AF$1,FALSE)</f>
        <v>#N/A</v>
      </c>
      <c r="AG81" s="22" t="e">
        <f>VLOOKUP($A81,Searches!$A:$H,AG$1,FALSE)</f>
        <v>#N/A</v>
      </c>
      <c r="AH81" s="22" t="e">
        <f>VLOOKUP($G81,Temp!$D:$F,AH$1,FALSE)</f>
        <v>#N/A</v>
      </c>
      <c r="AI81" s="22" t="e">
        <f>VLOOKUP($G81,Temp!$D:$F,AI$1,FALSE)</f>
        <v>#N/A</v>
      </c>
      <c r="AJ81" s="22" t="e">
        <f>VLOOKUP($G81,Temp!$D:$F,AJ$1,FALSE)</f>
        <v>#N/A</v>
      </c>
    </row>
    <row r="82" spans="1:36" ht="16" x14ac:dyDescent="0.2">
      <c r="A82" s="8" t="str">
        <f t="shared" si="1"/>
        <v>Ben Parr Octane AI</v>
      </c>
      <c r="B82" s="8" t="s">
        <v>1214</v>
      </c>
      <c r="C82" s="8" t="s">
        <v>1215</v>
      </c>
      <c r="D82" s="8" t="s">
        <v>1216</v>
      </c>
      <c r="E82" s="8" t="s">
        <v>1217</v>
      </c>
      <c r="F82" s="8" t="s">
        <v>1218</v>
      </c>
      <c r="G82" s="12" t="s">
        <v>1219</v>
      </c>
      <c r="H82" s="22" t="e">
        <f>VLOOKUP($G82,Temp!$A:$C,H$1,FALSE)</f>
        <v>#N/A</v>
      </c>
      <c r="I82" s="22" t="e">
        <f>VLOOKUP($G82,Temp!$A:$C,I$1,FALSE)</f>
        <v>#N/A</v>
      </c>
      <c r="J82" s="22" t="e">
        <f>VLOOKUP($G82,Temp!$A:$C,J$1,FALSE)</f>
        <v>#N/A</v>
      </c>
      <c r="K82" s="22" t="e">
        <f>VLOOKUP($G82,Temp!$A:$C,K$1,FALSE)</f>
        <v>#N/A</v>
      </c>
      <c r="L82" s="22" t="e">
        <f>VLOOKUP($G82,Temp!$A:$C,L$1,FALSE)</f>
        <v>#N/A</v>
      </c>
      <c r="M82" s="22" t="e">
        <f>VLOOKUP($G82,Temp!$A:$C,M$1,FALSE)</f>
        <v>#N/A</v>
      </c>
      <c r="N82" s="22" t="e">
        <f>VLOOKUP($G82,Temp!$A:$C,N$1,FALSE)</f>
        <v>#N/A</v>
      </c>
      <c r="O82" s="22" t="e">
        <f>VLOOKUP($G82,Temp!$A:$C,O$1,FALSE)</f>
        <v>#N/A</v>
      </c>
      <c r="P82" s="22" t="e">
        <f>VLOOKUP($G82,Temp!$A:$C,P$1,FALSE)</f>
        <v>#N/A</v>
      </c>
      <c r="Q82" s="22" t="e">
        <f>VLOOKUP($G82,Temp!$A:$C,Q$1,FALSE)</f>
        <v>#N/A</v>
      </c>
      <c r="R82" s="22" t="e">
        <f>VLOOKUP($G82,Temp!$A:$C,R$1,FALSE)</f>
        <v>#N/A</v>
      </c>
      <c r="S82" s="22" t="e">
        <f>VLOOKUP($G82,Temp!$A:$C,S$1,FALSE)</f>
        <v>#N/A</v>
      </c>
      <c r="T82" s="22" t="e">
        <f>VLOOKUP($G82,Temp!$A:$C,T$1,FALSE)</f>
        <v>#N/A</v>
      </c>
      <c r="U82" s="22" t="e">
        <f>VLOOKUP($G82,Temp!$A:$C,U$1,FALSE)</f>
        <v>#N/A</v>
      </c>
      <c r="V82" s="22" t="e">
        <f>VLOOKUP($G82,Temp!$A:$C,V$1,FALSE)</f>
        <v>#N/A</v>
      </c>
      <c r="W82" s="22" t="e">
        <f>VLOOKUP($G82,Temp!$A:$C,W$1,FALSE)</f>
        <v>#N/A</v>
      </c>
      <c r="X82" s="22" t="e">
        <f>VLOOKUP($G82,Temp!$A:$C,X$1,FALSE)</f>
        <v>#N/A</v>
      </c>
      <c r="Y82" s="22" t="e">
        <f>VLOOKUP($G82,Temp!$A:$C,Y$1,FALSE)</f>
        <v>#N/A</v>
      </c>
      <c r="Z82" s="22" t="e">
        <f>VLOOKUP($G82,Temp!$A:$C,Z$1,FALSE)</f>
        <v>#N/A</v>
      </c>
      <c r="AA82" s="22" t="str">
        <f>VLOOKUP($A82,Searches!$A:$H,AA$1,FALSE)</f>
        <v>Ben Parr</v>
      </c>
      <c r="AB82" s="22" t="str">
        <f>VLOOKUP($A82,Searches!$A:$H,AB$1,FALSE)</f>
        <v>Octane AI</v>
      </c>
      <c r="AC82" s="22" t="str">
        <f>VLOOKUP($A82,Searches!$A:$H,AC$1,FALSE)</f>
        <v>Co-founder and CMO</v>
      </c>
      <c r="AD82" s="22" t="str">
        <f>VLOOKUP($A82,Searches!$A:$H,AD$1,FALSE)</f>
        <v>2nd</v>
      </c>
      <c r="AE82" s="22" t="str">
        <f>VLOOKUP($A82,Searches!$A:$H,AE$1,FALSE)</f>
        <v>Open link</v>
      </c>
      <c r="AF82" s="22" t="str">
        <f>VLOOKUP($A82,Searches!$A:$H,AF$1,FALSE)</f>
        <v>Greater New York City Area</v>
      </c>
      <c r="AG82" s="22" t="str">
        <f>VLOOKUP($A82,Searches!$A:$H,AG$1,FALSE)</f>
        <v>https://www.linkedin.com/sales/profile/10601327,1uyw,NAME_SEARCH?moduleKey=peopleSearchResults&amp;pageKey=sales-search3-people-refinement&amp;contextId=60BC92C971D70515801E49D6842B0000&amp;requestId=00362bdc-535b-4c52-b414-b05c8e769beb&amp;action=CLICK&amp;target=urn%3Ali%3AsalesLead%3A(-1%2C10601327)&amp;pageNumber=2&amp;targetEl=profilelink&amp;position=24&amp;trk=lss-serp-result-lead_photo</v>
      </c>
      <c r="AH82" s="22" t="e">
        <f>VLOOKUP($G82,Temp!$D:$F,AH$1,FALSE)</f>
        <v>#N/A</v>
      </c>
      <c r="AI82" s="22" t="e">
        <f>VLOOKUP($G82,Temp!$D:$F,AI$1,FALSE)</f>
        <v>#N/A</v>
      </c>
      <c r="AJ82" s="22" t="e">
        <f>VLOOKUP($G82,Temp!$D:$F,AJ$1,FALSE)</f>
        <v>#N/A</v>
      </c>
    </row>
    <row r="83" spans="1:36" ht="16" x14ac:dyDescent="0.2">
      <c r="A83" s="8" t="str">
        <f t="shared" si="1"/>
        <v>Gautam Goswami Permira</v>
      </c>
      <c r="B83" s="8" t="s">
        <v>1224</v>
      </c>
      <c r="C83" s="8" t="s">
        <v>1225</v>
      </c>
      <c r="D83" s="8" t="s">
        <v>1226</v>
      </c>
      <c r="E83" s="8" t="s">
        <v>1227</v>
      </c>
      <c r="F83" s="8" t="s">
        <v>1228</v>
      </c>
      <c r="G83" s="12" t="s">
        <v>1163</v>
      </c>
      <c r="H83" s="22" t="str">
        <f>VLOOKUP($G83,Temp!$A:$C,H$1,FALSE)</f>
        <v>permira.com</v>
      </c>
      <c r="I83" s="22" t="e">
        <f>VLOOKUP($G83,Temp!$A:$C,I$1,FALSE)</f>
        <v>#VALUE!</v>
      </c>
      <c r="J83" s="22" t="e">
        <f>VLOOKUP($G83,Temp!$A:$C,J$1,FALSE)</f>
        <v>#VALUE!</v>
      </c>
      <c r="K83" s="22" t="e">
        <f>VLOOKUP($G83,Temp!$A:$C,K$1,FALSE)</f>
        <v>#VALUE!</v>
      </c>
      <c r="L83" s="22" t="e">
        <f>VLOOKUP($G83,Temp!$A:$C,L$1,FALSE)</f>
        <v>#VALUE!</v>
      </c>
      <c r="M83" s="22" t="e">
        <f>VLOOKUP($G83,Temp!$A:$C,M$1,FALSE)</f>
        <v>#VALUE!</v>
      </c>
      <c r="N83" s="22" t="e">
        <f>VLOOKUP($G83,Temp!$A:$C,N$1,FALSE)</f>
        <v>#VALUE!</v>
      </c>
      <c r="O83" s="22" t="e">
        <f>VLOOKUP($G83,Temp!$A:$C,O$1,FALSE)</f>
        <v>#VALUE!</v>
      </c>
      <c r="P83" s="22" t="e">
        <f>VLOOKUP($G83,Temp!$A:$C,P$1,FALSE)</f>
        <v>#VALUE!</v>
      </c>
      <c r="Q83" s="22" t="e">
        <f>VLOOKUP($G83,Temp!$A:$C,Q$1,FALSE)</f>
        <v>#VALUE!</v>
      </c>
      <c r="R83" s="22" t="e">
        <f>VLOOKUP($G83,Temp!$A:$C,R$1,FALSE)</f>
        <v>#VALUE!</v>
      </c>
      <c r="S83" s="22" t="e">
        <f>VLOOKUP($G83,Temp!$A:$C,S$1,FALSE)</f>
        <v>#VALUE!</v>
      </c>
      <c r="T83" s="22" t="e">
        <f>VLOOKUP($G83,Temp!$A:$C,T$1,FALSE)</f>
        <v>#VALUE!</v>
      </c>
      <c r="U83" s="22" t="e">
        <f>VLOOKUP($G83,Temp!$A:$C,U$1,FALSE)</f>
        <v>#VALUE!</v>
      </c>
      <c r="V83" s="22" t="e">
        <f>VLOOKUP($G83,Temp!$A:$C,V$1,FALSE)</f>
        <v>#VALUE!</v>
      </c>
      <c r="W83" s="22" t="e">
        <f>VLOOKUP($G83,Temp!$A:$C,W$1,FALSE)</f>
        <v>#VALUE!</v>
      </c>
      <c r="X83" s="22" t="e">
        <f>VLOOKUP($G83,Temp!$A:$C,X$1,FALSE)</f>
        <v>#VALUE!</v>
      </c>
      <c r="Y83" s="22">
        <f>VLOOKUP($G83,Temp!$A:$C,Y$1,FALSE)</f>
        <v>310</v>
      </c>
      <c r="Z83" s="22">
        <f>VLOOKUP($G83,Temp!$A:$C,Z$1,FALSE)</f>
        <v>0</v>
      </c>
      <c r="AA83" s="22" t="str">
        <f>VLOOKUP($A83,Searches!$A:$H,AA$1,FALSE)</f>
        <v>Gautam Goswami</v>
      </c>
      <c r="AB83" s="22" t="str">
        <f>VLOOKUP($A83,Searches!$A:$H,AB$1,FALSE)</f>
        <v>Permira</v>
      </c>
      <c r="AC83" s="22" t="str">
        <f>VLOOKUP($A83,Searches!$A:$H,AC$1,FALSE)</f>
        <v>Strategic Advisor - Marketing</v>
      </c>
      <c r="AD83" s="22" t="str">
        <f>VLOOKUP($A83,Searches!$A:$H,AD$1,FALSE)</f>
        <v>2nd</v>
      </c>
      <c r="AE83" s="22" t="str">
        <f>VLOOKUP($A83,Searches!$A:$H,AE$1,FALSE)</f>
        <v>Open link</v>
      </c>
      <c r="AF83" s="22" t="str">
        <f>VLOOKUP($A83,Searches!$A:$H,AF$1,FALSE)</f>
        <v>San Francisco Bay Area</v>
      </c>
      <c r="AG83" s="22" t="str">
        <f>VLOOKUP($A83,Searches!$A:$H,AG$1,FALSE)</f>
        <v>https://www.linkedin.com/sales/profile/5293330,DG5U,NAME_SEARCH?moduleKey=peopleSearchResults&amp;pageKey=sales-search3-people-refinement&amp;contextId=60BC92C971D70515801E49D6842B0000&amp;requestId=00362bdc-535b-4c52-b414-b05c8e769beb&amp;action=CLICK&amp;target=urn%3Ali%3AsalesLead%3A(-1%2C5293330)&amp;pageNumber=2&amp;targetEl=profilelink&amp;position=21&amp;trk=lss-serp-result-lead_photo</v>
      </c>
      <c r="AH83" s="22" t="e">
        <f>VLOOKUP($G83,Temp!$D:$F,AH$1,FALSE)</f>
        <v>#N/A</v>
      </c>
      <c r="AI83" s="22" t="e">
        <f>VLOOKUP($G83,Temp!$D:$F,AI$1,FALSE)</f>
        <v>#N/A</v>
      </c>
      <c r="AJ83" s="22" t="e">
        <f>VLOOKUP($G83,Temp!$D:$F,AJ$1,FALSE)</f>
        <v>#N/A</v>
      </c>
    </row>
    <row r="84" spans="1:36" ht="16" x14ac:dyDescent="0.2">
      <c r="A84" s="8" t="str">
        <f t="shared" si="1"/>
        <v>Craig Petronella World's Foremost Expert on HIPAA AND Cybersecurity</v>
      </c>
      <c r="B84" s="8" t="s">
        <v>1243</v>
      </c>
      <c r="C84" s="8" t="s">
        <v>1245</v>
      </c>
      <c r="D84" s="8" t="s">
        <v>1248</v>
      </c>
      <c r="E84" s="8" t="s">
        <v>634</v>
      </c>
      <c r="F84" s="8" t="s">
        <v>1250</v>
      </c>
      <c r="G84" s="8" t="s">
        <v>634</v>
      </c>
      <c r="H84" s="22" t="e">
        <f>VLOOKUP($G84,Temp!$A:$C,H$1,FALSE)</f>
        <v>#N/A</v>
      </c>
      <c r="I84" s="22" t="e">
        <f>VLOOKUP($G84,Temp!$A:$C,I$1,FALSE)</f>
        <v>#N/A</v>
      </c>
      <c r="J84" s="22" t="e">
        <f>VLOOKUP($G84,Temp!$A:$C,J$1,FALSE)</f>
        <v>#N/A</v>
      </c>
      <c r="K84" s="22" t="e">
        <f>VLOOKUP($G84,Temp!$A:$C,K$1,FALSE)</f>
        <v>#N/A</v>
      </c>
      <c r="L84" s="22" t="e">
        <f>VLOOKUP($G84,Temp!$A:$C,L$1,FALSE)</f>
        <v>#N/A</v>
      </c>
      <c r="M84" s="22" t="e">
        <f>VLOOKUP($G84,Temp!$A:$C,M$1,FALSE)</f>
        <v>#N/A</v>
      </c>
      <c r="N84" s="22" t="e">
        <f>VLOOKUP($G84,Temp!$A:$C,N$1,FALSE)</f>
        <v>#N/A</v>
      </c>
      <c r="O84" s="22" t="e">
        <f>VLOOKUP($G84,Temp!$A:$C,O$1,FALSE)</f>
        <v>#N/A</v>
      </c>
      <c r="P84" s="22" t="e">
        <f>VLOOKUP($G84,Temp!$A:$C,P$1,FALSE)</f>
        <v>#N/A</v>
      </c>
      <c r="Q84" s="22" t="e">
        <f>VLOOKUP($G84,Temp!$A:$C,Q$1,FALSE)</f>
        <v>#N/A</v>
      </c>
      <c r="R84" s="22" t="e">
        <f>VLOOKUP($G84,Temp!$A:$C,R$1,FALSE)</f>
        <v>#N/A</v>
      </c>
      <c r="S84" s="22" t="e">
        <f>VLOOKUP($G84,Temp!$A:$C,S$1,FALSE)</f>
        <v>#N/A</v>
      </c>
      <c r="T84" s="22" t="e">
        <f>VLOOKUP($G84,Temp!$A:$C,T$1,FALSE)</f>
        <v>#N/A</v>
      </c>
      <c r="U84" s="22" t="e">
        <f>VLOOKUP($G84,Temp!$A:$C,U$1,FALSE)</f>
        <v>#N/A</v>
      </c>
      <c r="V84" s="22" t="e">
        <f>VLOOKUP($G84,Temp!$A:$C,V$1,FALSE)</f>
        <v>#N/A</v>
      </c>
      <c r="W84" s="22" t="e">
        <f>VLOOKUP($G84,Temp!$A:$C,W$1,FALSE)</f>
        <v>#N/A</v>
      </c>
      <c r="X84" s="22" t="e">
        <f>VLOOKUP($G84,Temp!$A:$C,X$1,FALSE)</f>
        <v>#N/A</v>
      </c>
      <c r="Y84" s="22" t="e">
        <f>VLOOKUP($G84,Temp!$A:$C,Y$1,FALSE)</f>
        <v>#N/A</v>
      </c>
      <c r="Z84" s="22" t="e">
        <f>VLOOKUP($G84,Temp!$A:$C,Z$1,FALSE)</f>
        <v>#N/A</v>
      </c>
      <c r="AA84" s="22" t="e">
        <f>VLOOKUP($A84,Searches!$A:$H,AA$1,FALSE)</f>
        <v>#N/A</v>
      </c>
      <c r="AB84" s="22" t="e">
        <f>VLOOKUP($A84,Searches!$A:$H,AB$1,FALSE)</f>
        <v>#N/A</v>
      </c>
      <c r="AC84" s="22" t="e">
        <f>VLOOKUP($A84,Searches!$A:$H,AC$1,FALSE)</f>
        <v>#N/A</v>
      </c>
      <c r="AD84" s="22" t="e">
        <f>VLOOKUP($A84,Searches!$A:$H,AD$1,FALSE)</f>
        <v>#N/A</v>
      </c>
      <c r="AE84" s="22" t="e">
        <f>VLOOKUP($A84,Searches!$A:$H,AE$1,FALSE)</f>
        <v>#N/A</v>
      </c>
      <c r="AF84" s="22" t="e">
        <f>VLOOKUP($A84,Searches!$A:$H,AF$1,FALSE)</f>
        <v>#N/A</v>
      </c>
      <c r="AG84" s="22" t="e">
        <f>VLOOKUP($A84,Searches!$A:$H,AG$1,FALSE)</f>
        <v>#N/A</v>
      </c>
      <c r="AH84" s="22" t="e">
        <f>VLOOKUP($G84,Temp!$D:$F,AH$1,FALSE)</f>
        <v>#N/A</v>
      </c>
      <c r="AI84" s="22" t="e">
        <f>VLOOKUP($G84,Temp!$D:$F,AI$1,FALSE)</f>
        <v>#N/A</v>
      </c>
      <c r="AJ84" s="22" t="e">
        <f>VLOOKUP($G84,Temp!$D:$F,AJ$1,FALSE)</f>
        <v>#N/A</v>
      </c>
    </row>
    <row r="85" spans="1:36" ht="16" x14ac:dyDescent="0.2">
      <c r="A85" s="8" t="str">
        <f t="shared" si="1"/>
        <v>Lisa Noon Accenture</v>
      </c>
      <c r="B85" s="8" t="s">
        <v>1252</v>
      </c>
      <c r="C85" s="8" t="s">
        <v>1253</v>
      </c>
      <c r="D85" s="8" t="s">
        <v>1254</v>
      </c>
      <c r="E85" s="8" t="s">
        <v>1255</v>
      </c>
      <c r="F85" s="8" t="s">
        <v>1256</v>
      </c>
      <c r="G85" s="12" t="s">
        <v>1179</v>
      </c>
      <c r="H85" s="22" t="str">
        <f>VLOOKUP($G85,Temp!$A:$C,H$1,FALSE)</f>
        <v>accenture.com</v>
      </c>
      <c r="I85" s="22" t="e">
        <f>VLOOKUP($G85,Temp!$A:$C,I$1,FALSE)</f>
        <v>#VALUE!</v>
      </c>
      <c r="J85" s="22" t="e">
        <f>VLOOKUP($G85,Temp!$A:$C,J$1,FALSE)</f>
        <v>#VALUE!</v>
      </c>
      <c r="K85" s="22" t="e">
        <f>VLOOKUP($G85,Temp!$A:$C,K$1,FALSE)</f>
        <v>#VALUE!</v>
      </c>
      <c r="L85" s="22" t="e">
        <f>VLOOKUP($G85,Temp!$A:$C,L$1,FALSE)</f>
        <v>#VALUE!</v>
      </c>
      <c r="M85" s="22" t="e">
        <f>VLOOKUP($G85,Temp!$A:$C,M$1,FALSE)</f>
        <v>#VALUE!</v>
      </c>
      <c r="N85" s="22" t="e">
        <f>VLOOKUP($G85,Temp!$A:$C,N$1,FALSE)</f>
        <v>#VALUE!</v>
      </c>
      <c r="O85" s="22" t="e">
        <f>VLOOKUP($G85,Temp!$A:$C,O$1,FALSE)</f>
        <v>#VALUE!</v>
      </c>
      <c r="P85" s="22" t="e">
        <f>VLOOKUP($G85,Temp!$A:$C,P$1,FALSE)</f>
        <v>#VALUE!</v>
      </c>
      <c r="Q85" s="22" t="e">
        <f>VLOOKUP($G85,Temp!$A:$C,Q$1,FALSE)</f>
        <v>#VALUE!</v>
      </c>
      <c r="R85" s="22" t="e">
        <f>VLOOKUP($G85,Temp!$A:$C,R$1,FALSE)</f>
        <v>#VALUE!</v>
      </c>
      <c r="S85" s="22" t="e">
        <f>VLOOKUP($G85,Temp!$A:$C,S$1,FALSE)</f>
        <v>#VALUE!</v>
      </c>
      <c r="T85" s="22" t="e">
        <f>VLOOKUP($G85,Temp!$A:$C,T$1,FALSE)</f>
        <v>#VALUE!</v>
      </c>
      <c r="U85" s="22" t="e">
        <f>VLOOKUP($G85,Temp!$A:$C,U$1,FALSE)</f>
        <v>#VALUE!</v>
      </c>
      <c r="V85" s="22" t="e">
        <f>VLOOKUP($G85,Temp!$A:$C,V$1,FALSE)</f>
        <v>#VALUE!</v>
      </c>
      <c r="W85" s="22" t="e">
        <f>VLOOKUP($G85,Temp!$A:$C,W$1,FALSE)</f>
        <v>#VALUE!</v>
      </c>
      <c r="X85" s="22" t="e">
        <f>VLOOKUP($G85,Temp!$A:$C,X$1,FALSE)</f>
        <v>#VALUE!</v>
      </c>
      <c r="Y85" s="22">
        <f>VLOOKUP($G85,Temp!$A:$C,Y$1,FALSE)</f>
        <v>297000</v>
      </c>
      <c r="Z85" s="22">
        <f>VLOOKUP($G85,Temp!$A:$C,Z$1,FALSE)</f>
        <v>393000</v>
      </c>
      <c r="AA85" s="22" t="e">
        <f>VLOOKUP($A85,Searches!$A:$H,AA$1,FALSE)</f>
        <v>#N/A</v>
      </c>
      <c r="AB85" s="22" t="e">
        <f>VLOOKUP($A85,Searches!$A:$H,AB$1,FALSE)</f>
        <v>#N/A</v>
      </c>
      <c r="AC85" s="22" t="e">
        <f>VLOOKUP($A85,Searches!$A:$H,AC$1,FALSE)</f>
        <v>#N/A</v>
      </c>
      <c r="AD85" s="22" t="e">
        <f>VLOOKUP($A85,Searches!$A:$H,AD$1,FALSE)</f>
        <v>#N/A</v>
      </c>
      <c r="AE85" s="22" t="e">
        <f>VLOOKUP($A85,Searches!$A:$H,AE$1,FALSE)</f>
        <v>#N/A</v>
      </c>
      <c r="AF85" s="22" t="e">
        <f>VLOOKUP($A85,Searches!$A:$H,AF$1,FALSE)</f>
        <v>#N/A</v>
      </c>
      <c r="AG85" s="22" t="e">
        <f>VLOOKUP($A85,Searches!$A:$H,AG$1,FALSE)</f>
        <v>#N/A</v>
      </c>
      <c r="AH85" s="22" t="str">
        <f>VLOOKUP($G85,Temp!$D:$F,AH$1,FALSE)</f>
        <v>accenture.com</v>
      </c>
      <c r="AI85" s="22" t="str">
        <f>VLOOKUP($G85,Temp!$D:$F,AI$1,FALSE)</f>
        <v>Marketo</v>
      </c>
      <c r="AJ85" s="22" t="str">
        <f>VLOOKUP($G85,Temp!$D:$F,AJ$1,FALSE)</f>
        <v>WordPress</v>
      </c>
    </row>
    <row r="86" spans="1:36" ht="16" x14ac:dyDescent="0.2">
      <c r="A86" s="8" t="str">
        <f t="shared" si="1"/>
        <v>Gina Poole Amazon</v>
      </c>
      <c r="B86" s="8" t="s">
        <v>1271</v>
      </c>
      <c r="C86" s="8" t="s">
        <v>1272</v>
      </c>
      <c r="D86" s="8" t="s">
        <v>1273</v>
      </c>
      <c r="E86" s="8" t="s">
        <v>1274</v>
      </c>
      <c r="F86" s="8" t="s">
        <v>1275</v>
      </c>
      <c r="G86" s="12" t="s">
        <v>1193</v>
      </c>
      <c r="H86" s="22" t="str">
        <f>VLOOKUP($G86,Temp!$A:$C,H$1,FALSE)</f>
        <v>amazon.com</v>
      </c>
      <c r="I86" s="22" t="e">
        <f>VLOOKUP($G86,Temp!$A:$C,I$1,FALSE)</f>
        <v>#VALUE!</v>
      </c>
      <c r="J86" s="22" t="e">
        <f>VLOOKUP($G86,Temp!$A:$C,J$1,FALSE)</f>
        <v>#VALUE!</v>
      </c>
      <c r="K86" s="22" t="e">
        <f>VLOOKUP($G86,Temp!$A:$C,K$1,FALSE)</f>
        <v>#VALUE!</v>
      </c>
      <c r="L86" s="22" t="e">
        <f>VLOOKUP($G86,Temp!$A:$C,L$1,FALSE)</f>
        <v>#VALUE!</v>
      </c>
      <c r="M86" s="22" t="e">
        <f>VLOOKUP($G86,Temp!$A:$C,M$1,FALSE)</f>
        <v>#VALUE!</v>
      </c>
      <c r="N86" s="22" t="e">
        <f>VLOOKUP($G86,Temp!$A:$C,N$1,FALSE)</f>
        <v>#VALUE!</v>
      </c>
      <c r="O86" s="22" t="e">
        <f>VLOOKUP($G86,Temp!$A:$C,O$1,FALSE)</f>
        <v>#VALUE!</v>
      </c>
      <c r="P86" s="22" t="e">
        <f>VLOOKUP($G86,Temp!$A:$C,P$1,FALSE)</f>
        <v>#VALUE!</v>
      </c>
      <c r="Q86" s="22" t="e">
        <f>VLOOKUP($G86,Temp!$A:$C,Q$1,FALSE)</f>
        <v>#VALUE!</v>
      </c>
      <c r="R86" s="22" t="e">
        <f>VLOOKUP($G86,Temp!$A:$C,R$1,FALSE)</f>
        <v>#VALUE!</v>
      </c>
      <c r="S86" s="22" t="e">
        <f>VLOOKUP($G86,Temp!$A:$C,S$1,FALSE)</f>
        <v>#VALUE!</v>
      </c>
      <c r="T86" s="22" t="e">
        <f>VLOOKUP($G86,Temp!$A:$C,T$1,FALSE)</f>
        <v>#VALUE!</v>
      </c>
      <c r="U86" s="22" t="e">
        <f>VLOOKUP($G86,Temp!$A:$C,U$1,FALSE)</f>
        <v>#VALUE!</v>
      </c>
      <c r="V86" s="22" t="e">
        <f>VLOOKUP($G86,Temp!$A:$C,V$1,FALSE)</f>
        <v>#VALUE!</v>
      </c>
      <c r="W86" s="22" t="e">
        <f>VLOOKUP($G86,Temp!$A:$C,W$1,FALSE)</f>
        <v>#VALUE!</v>
      </c>
      <c r="X86" s="22" t="e">
        <f>VLOOKUP($G86,Temp!$A:$C,X$1,FALSE)</f>
        <v>#VALUE!</v>
      </c>
      <c r="Y86" s="22">
        <f>VLOOKUP($G86,Temp!$A:$C,Y$1,FALSE)</f>
        <v>266000000</v>
      </c>
      <c r="Z86" s="22">
        <f>VLOOKUP($G86,Temp!$A:$C,Z$1,FALSE)</f>
        <v>60700000</v>
      </c>
      <c r="AA86" s="22" t="e">
        <f>VLOOKUP($A86,Searches!$A:$H,AA$1,FALSE)</f>
        <v>#N/A</v>
      </c>
      <c r="AB86" s="22" t="e">
        <f>VLOOKUP($A86,Searches!$A:$H,AB$1,FALSE)</f>
        <v>#N/A</v>
      </c>
      <c r="AC86" s="22" t="e">
        <f>VLOOKUP($A86,Searches!$A:$H,AC$1,FALSE)</f>
        <v>#N/A</v>
      </c>
      <c r="AD86" s="22" t="e">
        <f>VLOOKUP($A86,Searches!$A:$H,AD$1,FALSE)</f>
        <v>#N/A</v>
      </c>
      <c r="AE86" s="22" t="e">
        <f>VLOOKUP($A86,Searches!$A:$H,AE$1,FALSE)</f>
        <v>#N/A</v>
      </c>
      <c r="AF86" s="22" t="e">
        <f>VLOOKUP($A86,Searches!$A:$H,AF$1,FALSE)</f>
        <v>#N/A</v>
      </c>
      <c r="AG86" s="22" t="e">
        <f>VLOOKUP($A86,Searches!$A:$H,AG$1,FALSE)</f>
        <v>#N/A</v>
      </c>
      <c r="AH86" s="22" t="str">
        <f>VLOOKUP($G86,Temp!$D:$F,AH$1,FALSE)</f>
        <v>amazon.com</v>
      </c>
      <c r="AI86" s="22" t="str">
        <f>VLOOKUP($G86,Temp!$D:$F,AI$1,FALSE)</f>
        <v>Marketo</v>
      </c>
      <c r="AJ86" s="22" t="str">
        <f>VLOOKUP($G86,Temp!$D:$F,AJ$1,FALSE)</f>
        <v>WordPress</v>
      </c>
    </row>
    <row r="87" spans="1:36" ht="16" x14ac:dyDescent="0.2">
      <c r="A87" s="8" t="str">
        <f t="shared" si="1"/>
        <v>Rob Pickell Kareo</v>
      </c>
      <c r="B87" s="8" t="s">
        <v>1037</v>
      </c>
      <c r="C87" s="8" t="s">
        <v>1281</v>
      </c>
      <c r="D87" s="8" t="s">
        <v>1282</v>
      </c>
      <c r="E87" s="8" t="s">
        <v>1283</v>
      </c>
      <c r="F87" s="8" t="s">
        <v>1284</v>
      </c>
      <c r="G87" s="12" t="s">
        <v>1207</v>
      </c>
      <c r="H87" s="22" t="str">
        <f>VLOOKUP($G87,Temp!$A:$C,H$1,FALSE)</f>
        <v>kareo.com</v>
      </c>
      <c r="I87" s="22" t="e">
        <f>VLOOKUP($G87,Temp!$A:$C,I$1,FALSE)</f>
        <v>#VALUE!</v>
      </c>
      <c r="J87" s="22" t="e">
        <f>VLOOKUP($G87,Temp!$A:$C,J$1,FALSE)</f>
        <v>#VALUE!</v>
      </c>
      <c r="K87" s="22" t="e">
        <f>VLOOKUP($G87,Temp!$A:$C,K$1,FALSE)</f>
        <v>#VALUE!</v>
      </c>
      <c r="L87" s="22" t="e">
        <f>VLOOKUP($G87,Temp!$A:$C,L$1,FALSE)</f>
        <v>#VALUE!</v>
      </c>
      <c r="M87" s="22" t="e">
        <f>VLOOKUP($G87,Temp!$A:$C,M$1,FALSE)</f>
        <v>#VALUE!</v>
      </c>
      <c r="N87" s="22" t="e">
        <f>VLOOKUP($G87,Temp!$A:$C,N$1,FALSE)</f>
        <v>#VALUE!</v>
      </c>
      <c r="O87" s="22" t="e">
        <f>VLOOKUP($G87,Temp!$A:$C,O$1,FALSE)</f>
        <v>#VALUE!</v>
      </c>
      <c r="P87" s="22" t="e">
        <f>VLOOKUP($G87,Temp!$A:$C,P$1,FALSE)</f>
        <v>#VALUE!</v>
      </c>
      <c r="Q87" s="22" t="e">
        <f>VLOOKUP($G87,Temp!$A:$C,Q$1,FALSE)</f>
        <v>#VALUE!</v>
      </c>
      <c r="R87" s="22" t="e">
        <f>VLOOKUP($G87,Temp!$A:$C,R$1,FALSE)</f>
        <v>#VALUE!</v>
      </c>
      <c r="S87" s="22" t="e">
        <f>VLOOKUP($G87,Temp!$A:$C,S$1,FALSE)</f>
        <v>#VALUE!</v>
      </c>
      <c r="T87" s="22" t="e">
        <f>VLOOKUP($G87,Temp!$A:$C,T$1,FALSE)</f>
        <v>#VALUE!</v>
      </c>
      <c r="U87" s="22" t="e">
        <f>VLOOKUP($G87,Temp!$A:$C,U$1,FALSE)</f>
        <v>#VALUE!</v>
      </c>
      <c r="V87" s="22" t="e">
        <f>VLOOKUP($G87,Temp!$A:$C,V$1,FALSE)</f>
        <v>#VALUE!</v>
      </c>
      <c r="W87" s="22" t="e">
        <f>VLOOKUP($G87,Temp!$A:$C,W$1,FALSE)</f>
        <v>#VALUE!</v>
      </c>
      <c r="X87" s="22" t="e">
        <f>VLOOKUP($G87,Temp!$A:$C,X$1,FALSE)</f>
        <v>#VALUE!</v>
      </c>
      <c r="Y87" s="22">
        <f>VLOOKUP($G87,Temp!$A:$C,Y$1,FALSE)</f>
        <v>158000</v>
      </c>
      <c r="Z87" s="22">
        <f>VLOOKUP($G87,Temp!$A:$C,Z$1,FALSE)</f>
        <v>86700</v>
      </c>
      <c r="AA87" s="22" t="str">
        <f>VLOOKUP($A87,Searches!$A:$H,AA$1,FALSE)</f>
        <v>Rob Pickell</v>
      </c>
      <c r="AB87" s="22" t="str">
        <f>VLOOKUP($A87,Searches!$A:$H,AB$1,FALSE)</f>
        <v>Kareo</v>
      </c>
      <c r="AC87" s="22" t="str">
        <f>VLOOKUP($A87,Searches!$A:$H,AC$1,FALSE)</f>
        <v>Chief Marketing Officer/Chief Customer Officer/Chief Strategy Officer</v>
      </c>
      <c r="AD87" s="22" t="str">
        <f>VLOOKUP($A87,Searches!$A:$H,AD$1,FALSE)</f>
        <v>2nd</v>
      </c>
      <c r="AE87" s="22" t="str">
        <f>VLOOKUP($A87,Searches!$A:$H,AE$1,FALSE)</f>
        <v>Open link</v>
      </c>
      <c r="AF87" s="22" t="str">
        <f>VLOOKUP($A87,Searches!$A:$H,AF$1,FALSE)</f>
        <v>Orange County, California Area</v>
      </c>
      <c r="AG87" s="22" t="str">
        <f>VLOOKUP($A87,Searches!$A:$H,AG$1,FALSE)</f>
        <v>https://www.linkedin.com/sales/profile/7614156,hh5r,NAME_SEARCH?moduleKey=peopleSearchResults&amp;pageKey=sales-search3-people-refinement&amp;contextId=60BC92C971D70515801E49D6842B0000&amp;requestId=fda986b0-a3c8-4a3b-8ceb-d33bf37c18cd&amp;action=CLICK&amp;target=urn%3Ali%3AsalesLead%3A(-1%2C7614156)&amp;pageNumber=3&amp;targetEl=profilelink&amp;position=4&amp;trk=lss-serp-result-lead_photo</v>
      </c>
      <c r="AH87" s="22" t="str">
        <f>VLOOKUP($G87,Temp!$D:$F,AH$1,FALSE)</f>
        <v>kareo.com</v>
      </c>
      <c r="AI87" s="22" t="str">
        <f>VLOOKUP($G87,Temp!$D:$F,AI$1,FALSE)</f>
        <v>Eloqua</v>
      </c>
      <c r="AJ87" s="22" t="str">
        <f>VLOOKUP($G87,Temp!$D:$F,AJ$1,FALSE)</f>
        <v>Drupal</v>
      </c>
    </row>
    <row r="88" spans="1:36" ht="16" x14ac:dyDescent="0.2">
      <c r="A88" s="8" t="str">
        <f t="shared" si="1"/>
        <v>Jessica Scorpio Singularity University</v>
      </c>
      <c r="B88" s="8" t="s">
        <v>1291</v>
      </c>
      <c r="C88" s="8" t="s">
        <v>1292</v>
      </c>
      <c r="D88" s="8" t="s">
        <v>1293</v>
      </c>
      <c r="E88" s="8" t="s">
        <v>1294</v>
      </c>
      <c r="F88" s="8" t="s">
        <v>1295</v>
      </c>
      <c r="G88" s="12" t="s">
        <v>1220</v>
      </c>
      <c r="H88" s="22" t="str">
        <f>VLOOKUP($G88,Temp!$A:$C,H$1,FALSE)</f>
        <v>su.org</v>
      </c>
      <c r="I88" s="22" t="e">
        <f>VLOOKUP($G88,Temp!$A:$C,I$1,FALSE)</f>
        <v>#VALUE!</v>
      </c>
      <c r="J88" s="22" t="e">
        <f>VLOOKUP($G88,Temp!$A:$C,J$1,FALSE)</f>
        <v>#VALUE!</v>
      </c>
      <c r="K88" s="22" t="e">
        <f>VLOOKUP($G88,Temp!$A:$C,K$1,FALSE)</f>
        <v>#VALUE!</v>
      </c>
      <c r="L88" s="22" t="e">
        <f>VLOOKUP($G88,Temp!$A:$C,L$1,FALSE)</f>
        <v>#VALUE!</v>
      </c>
      <c r="M88" s="22" t="e">
        <f>VLOOKUP($G88,Temp!$A:$C,M$1,FALSE)</f>
        <v>#VALUE!</v>
      </c>
      <c r="N88" s="22" t="e">
        <f>VLOOKUP($G88,Temp!$A:$C,N$1,FALSE)</f>
        <v>#VALUE!</v>
      </c>
      <c r="O88" s="22" t="e">
        <f>VLOOKUP($G88,Temp!$A:$C,O$1,FALSE)</f>
        <v>#VALUE!</v>
      </c>
      <c r="P88" s="22" t="e">
        <f>VLOOKUP($G88,Temp!$A:$C,P$1,FALSE)</f>
        <v>#VALUE!</v>
      </c>
      <c r="Q88" s="22" t="e">
        <f>VLOOKUP($G88,Temp!$A:$C,Q$1,FALSE)</f>
        <v>#VALUE!</v>
      </c>
      <c r="R88" s="22" t="e">
        <f>VLOOKUP($G88,Temp!$A:$C,R$1,FALSE)</f>
        <v>#VALUE!</v>
      </c>
      <c r="S88" s="22" t="e">
        <f>VLOOKUP($G88,Temp!$A:$C,S$1,FALSE)</f>
        <v>#VALUE!</v>
      </c>
      <c r="T88" s="22" t="e">
        <f>VLOOKUP($G88,Temp!$A:$C,T$1,FALSE)</f>
        <v>#VALUE!</v>
      </c>
      <c r="U88" s="22" t="e">
        <f>VLOOKUP($G88,Temp!$A:$C,U$1,FALSE)</f>
        <v>#VALUE!</v>
      </c>
      <c r="V88" s="22" t="e">
        <f>VLOOKUP($G88,Temp!$A:$C,V$1,FALSE)</f>
        <v>#VALUE!</v>
      </c>
      <c r="W88" s="22" t="e">
        <f>VLOOKUP($G88,Temp!$A:$C,W$1,FALSE)</f>
        <v>#VALUE!</v>
      </c>
      <c r="X88" s="22" t="e">
        <f>VLOOKUP($G88,Temp!$A:$C,X$1,FALSE)</f>
        <v>#VALUE!</v>
      </c>
      <c r="Y88" s="22">
        <f>VLOOKUP($G88,Temp!$A:$C,Y$1,FALSE)</f>
        <v>41600</v>
      </c>
      <c r="Z88" s="22">
        <f>VLOOKUP($G88,Temp!$A:$C,Z$1,FALSE)</f>
        <v>1000</v>
      </c>
      <c r="AA88" s="22" t="e">
        <f>VLOOKUP($A88,Searches!$A:$H,AA$1,FALSE)</f>
        <v>#N/A</v>
      </c>
      <c r="AB88" s="22" t="e">
        <f>VLOOKUP($A88,Searches!$A:$H,AB$1,FALSE)</f>
        <v>#N/A</v>
      </c>
      <c r="AC88" s="22" t="e">
        <f>VLOOKUP($A88,Searches!$A:$H,AC$1,FALSE)</f>
        <v>#N/A</v>
      </c>
      <c r="AD88" s="22" t="e">
        <f>VLOOKUP($A88,Searches!$A:$H,AD$1,FALSE)</f>
        <v>#N/A</v>
      </c>
      <c r="AE88" s="22" t="e">
        <f>VLOOKUP($A88,Searches!$A:$H,AE$1,FALSE)</f>
        <v>#N/A</v>
      </c>
      <c r="AF88" s="22" t="e">
        <f>VLOOKUP($A88,Searches!$A:$H,AF$1,FALSE)</f>
        <v>#N/A</v>
      </c>
      <c r="AG88" s="22" t="e">
        <f>VLOOKUP($A88,Searches!$A:$H,AG$1,FALSE)</f>
        <v>#N/A</v>
      </c>
      <c r="AH88" s="22" t="e">
        <f>VLOOKUP($G88,Temp!$D:$F,AH$1,FALSE)</f>
        <v>#N/A</v>
      </c>
      <c r="AI88" s="22" t="e">
        <f>VLOOKUP($G88,Temp!$D:$F,AI$1,FALSE)</f>
        <v>#N/A</v>
      </c>
      <c r="AJ88" s="22" t="e">
        <f>VLOOKUP($G88,Temp!$D:$F,AJ$1,FALSE)</f>
        <v>#N/A</v>
      </c>
    </row>
    <row r="89" spans="1:36" ht="16" x14ac:dyDescent="0.2">
      <c r="A89" s="8" t="str">
        <f t="shared" si="1"/>
        <v>Kendall Collins Algolia</v>
      </c>
      <c r="B89" s="8" t="s">
        <v>1313</v>
      </c>
      <c r="C89" s="8" t="s">
        <v>1314</v>
      </c>
      <c r="D89" s="8" t="s">
        <v>1315</v>
      </c>
      <c r="E89" s="8" t="s">
        <v>1316</v>
      </c>
      <c r="F89" s="8" t="s">
        <v>1317</v>
      </c>
      <c r="G89" s="12" t="s">
        <v>1229</v>
      </c>
      <c r="H89" s="22" t="str">
        <f>VLOOKUP($G89,Temp!$A:$C,H$1,FALSE)</f>
        <v>algolia.com</v>
      </c>
      <c r="I89" s="22" t="e">
        <f>VLOOKUP($G89,Temp!$A:$C,I$1,FALSE)</f>
        <v>#VALUE!</v>
      </c>
      <c r="J89" s="22" t="e">
        <f>VLOOKUP($G89,Temp!$A:$C,J$1,FALSE)</f>
        <v>#VALUE!</v>
      </c>
      <c r="K89" s="22" t="e">
        <f>VLOOKUP($G89,Temp!$A:$C,K$1,FALSE)</f>
        <v>#VALUE!</v>
      </c>
      <c r="L89" s="22" t="e">
        <f>VLOOKUP($G89,Temp!$A:$C,L$1,FALSE)</f>
        <v>#VALUE!</v>
      </c>
      <c r="M89" s="22" t="e">
        <f>VLOOKUP($G89,Temp!$A:$C,M$1,FALSE)</f>
        <v>#VALUE!</v>
      </c>
      <c r="N89" s="22" t="e">
        <f>VLOOKUP($G89,Temp!$A:$C,N$1,FALSE)</f>
        <v>#VALUE!</v>
      </c>
      <c r="O89" s="22" t="e">
        <f>VLOOKUP($G89,Temp!$A:$C,O$1,FALSE)</f>
        <v>#VALUE!</v>
      </c>
      <c r="P89" s="22" t="e">
        <f>VLOOKUP($G89,Temp!$A:$C,P$1,FALSE)</f>
        <v>#VALUE!</v>
      </c>
      <c r="Q89" s="22" t="e">
        <f>VLOOKUP($G89,Temp!$A:$C,Q$1,FALSE)</f>
        <v>#VALUE!</v>
      </c>
      <c r="R89" s="22" t="e">
        <f>VLOOKUP($G89,Temp!$A:$C,R$1,FALSE)</f>
        <v>#VALUE!</v>
      </c>
      <c r="S89" s="22" t="e">
        <f>VLOOKUP($G89,Temp!$A:$C,S$1,FALSE)</f>
        <v>#VALUE!</v>
      </c>
      <c r="T89" s="22" t="e">
        <f>VLOOKUP($G89,Temp!$A:$C,T$1,FALSE)</f>
        <v>#VALUE!</v>
      </c>
      <c r="U89" s="22" t="e">
        <f>VLOOKUP($G89,Temp!$A:$C,U$1,FALSE)</f>
        <v>#VALUE!</v>
      </c>
      <c r="V89" s="22" t="e">
        <f>VLOOKUP($G89,Temp!$A:$C,V$1,FALSE)</f>
        <v>#VALUE!</v>
      </c>
      <c r="W89" s="22" t="e">
        <f>VLOOKUP($G89,Temp!$A:$C,W$1,FALSE)</f>
        <v>#VALUE!</v>
      </c>
      <c r="X89" s="22" t="e">
        <f>VLOOKUP($G89,Temp!$A:$C,X$1,FALSE)</f>
        <v>#VALUE!</v>
      </c>
      <c r="Y89" s="22">
        <f>VLOOKUP($G89,Temp!$A:$C,Y$1,FALSE)</f>
        <v>7100</v>
      </c>
      <c r="Z89" s="22">
        <f>VLOOKUP($G89,Temp!$A:$C,Z$1,FALSE)</f>
        <v>6200</v>
      </c>
      <c r="AA89" s="22" t="e">
        <f>VLOOKUP($A89,Searches!$A:$H,AA$1,FALSE)</f>
        <v>#N/A</v>
      </c>
      <c r="AB89" s="22" t="e">
        <f>VLOOKUP($A89,Searches!$A:$H,AB$1,FALSE)</f>
        <v>#N/A</v>
      </c>
      <c r="AC89" s="22" t="e">
        <f>VLOOKUP($A89,Searches!$A:$H,AC$1,FALSE)</f>
        <v>#N/A</v>
      </c>
      <c r="AD89" s="22" t="e">
        <f>VLOOKUP($A89,Searches!$A:$H,AD$1,FALSE)</f>
        <v>#N/A</v>
      </c>
      <c r="AE89" s="22" t="e">
        <f>VLOOKUP($A89,Searches!$A:$H,AE$1,FALSE)</f>
        <v>#N/A</v>
      </c>
      <c r="AF89" s="22" t="e">
        <f>VLOOKUP($A89,Searches!$A:$H,AF$1,FALSE)</f>
        <v>#N/A</v>
      </c>
      <c r="AG89" s="22" t="e">
        <f>VLOOKUP($A89,Searches!$A:$H,AG$1,FALSE)</f>
        <v>#N/A</v>
      </c>
      <c r="AH89" s="22" t="e">
        <f>VLOOKUP($G89,Temp!$D:$F,AH$1,FALSE)</f>
        <v>#N/A</v>
      </c>
      <c r="AI89" s="22" t="e">
        <f>VLOOKUP($G89,Temp!$D:$F,AI$1,FALSE)</f>
        <v>#N/A</v>
      </c>
      <c r="AJ89" s="22" t="e">
        <f>VLOOKUP($G89,Temp!$D:$F,AJ$1,FALSE)</f>
        <v>#N/A</v>
      </c>
    </row>
    <row r="90" spans="1:36" ht="16" x14ac:dyDescent="0.2">
      <c r="A90" s="8" t="str">
        <f t="shared" si="1"/>
        <v>Tamara M.B.A. DEFENDERS</v>
      </c>
      <c r="B90" s="8" t="s">
        <v>1322</v>
      </c>
      <c r="C90" s="8" t="s">
        <v>1323</v>
      </c>
      <c r="D90" s="8" t="s">
        <v>1324</v>
      </c>
      <c r="E90" s="8" t="s">
        <v>1325</v>
      </c>
      <c r="F90" s="8" t="s">
        <v>1327</v>
      </c>
      <c r="G90" s="12" t="s">
        <v>1251</v>
      </c>
      <c r="H90" s="22" t="str">
        <f>VLOOKUP($G90,Temp!$A:$C,H$1,FALSE)</f>
        <v>homedefenders.com</v>
      </c>
      <c r="I90" s="22" t="e">
        <f>VLOOKUP($G90,Temp!$A:$C,I$1,FALSE)</f>
        <v>#VALUE!</v>
      </c>
      <c r="J90" s="22" t="e">
        <f>VLOOKUP($G90,Temp!$A:$C,J$1,FALSE)</f>
        <v>#VALUE!</v>
      </c>
      <c r="K90" s="22" t="e">
        <f>VLOOKUP($G90,Temp!$A:$C,K$1,FALSE)</f>
        <v>#VALUE!</v>
      </c>
      <c r="L90" s="22" t="e">
        <f>VLOOKUP($G90,Temp!$A:$C,L$1,FALSE)</f>
        <v>#VALUE!</v>
      </c>
      <c r="M90" s="22" t="e">
        <f>VLOOKUP($G90,Temp!$A:$C,M$1,FALSE)</f>
        <v>#VALUE!</v>
      </c>
      <c r="N90" s="22" t="e">
        <f>VLOOKUP($G90,Temp!$A:$C,N$1,FALSE)</f>
        <v>#VALUE!</v>
      </c>
      <c r="O90" s="22" t="e">
        <f>VLOOKUP($G90,Temp!$A:$C,O$1,FALSE)</f>
        <v>#VALUE!</v>
      </c>
      <c r="P90" s="22" t="e">
        <f>VLOOKUP($G90,Temp!$A:$C,P$1,FALSE)</f>
        <v>#VALUE!</v>
      </c>
      <c r="Q90" s="22" t="e">
        <f>VLOOKUP($G90,Temp!$A:$C,Q$1,FALSE)</f>
        <v>#VALUE!</v>
      </c>
      <c r="R90" s="22" t="e">
        <f>VLOOKUP($G90,Temp!$A:$C,R$1,FALSE)</f>
        <v>#VALUE!</v>
      </c>
      <c r="S90" s="22" t="e">
        <f>VLOOKUP($G90,Temp!$A:$C,S$1,FALSE)</f>
        <v>#VALUE!</v>
      </c>
      <c r="T90" s="22" t="e">
        <f>VLOOKUP($G90,Temp!$A:$C,T$1,FALSE)</f>
        <v>#VALUE!</v>
      </c>
      <c r="U90" s="22" t="e">
        <f>VLOOKUP($G90,Temp!$A:$C,U$1,FALSE)</f>
        <v>#VALUE!</v>
      </c>
      <c r="V90" s="22" t="e">
        <f>VLOOKUP($G90,Temp!$A:$C,V$1,FALSE)</f>
        <v>#VALUE!</v>
      </c>
      <c r="W90" s="22" t="e">
        <f>VLOOKUP($G90,Temp!$A:$C,W$1,FALSE)</f>
        <v>#VALUE!</v>
      </c>
      <c r="X90" s="22" t="e">
        <f>VLOOKUP($G90,Temp!$A:$C,X$1,FALSE)</f>
        <v>#VALUE!</v>
      </c>
      <c r="Y90" s="22">
        <f>VLOOKUP($G90,Temp!$A:$C,Y$1,FALSE)</f>
        <v>0</v>
      </c>
      <c r="Z90" s="22">
        <f>VLOOKUP($G90,Temp!$A:$C,Z$1,FALSE)</f>
        <v>0</v>
      </c>
      <c r="AA90" s="22" t="e">
        <f>VLOOKUP($A90,Searches!$A:$H,AA$1,FALSE)</f>
        <v>#N/A</v>
      </c>
      <c r="AB90" s="22" t="e">
        <f>VLOOKUP($A90,Searches!$A:$H,AB$1,FALSE)</f>
        <v>#N/A</v>
      </c>
      <c r="AC90" s="22" t="e">
        <f>VLOOKUP($A90,Searches!$A:$H,AC$1,FALSE)</f>
        <v>#N/A</v>
      </c>
      <c r="AD90" s="22" t="e">
        <f>VLOOKUP($A90,Searches!$A:$H,AD$1,FALSE)</f>
        <v>#N/A</v>
      </c>
      <c r="AE90" s="22" t="e">
        <f>VLOOKUP($A90,Searches!$A:$H,AE$1,FALSE)</f>
        <v>#N/A</v>
      </c>
      <c r="AF90" s="22" t="e">
        <f>VLOOKUP($A90,Searches!$A:$H,AF$1,FALSE)</f>
        <v>#N/A</v>
      </c>
      <c r="AG90" s="22" t="e">
        <f>VLOOKUP($A90,Searches!$A:$H,AG$1,FALSE)</f>
        <v>#N/A</v>
      </c>
      <c r="AH90" s="22" t="e">
        <f>VLOOKUP($G90,Temp!$D:$F,AH$1,FALSE)</f>
        <v>#N/A</v>
      </c>
      <c r="AI90" s="22" t="e">
        <f>VLOOKUP($G90,Temp!$D:$F,AI$1,FALSE)</f>
        <v>#N/A</v>
      </c>
      <c r="AJ90" s="22" t="e">
        <f>VLOOKUP($G90,Temp!$D:$F,AJ$1,FALSE)</f>
        <v>#N/A</v>
      </c>
    </row>
    <row r="91" spans="1:36" ht="16" x14ac:dyDescent="0.2">
      <c r="A91" s="8" t="str">
        <f t="shared" si="1"/>
        <v>Mark Goines Personal Capital</v>
      </c>
      <c r="B91" s="8" t="s">
        <v>476</v>
      </c>
      <c r="C91" s="8" t="s">
        <v>1345</v>
      </c>
      <c r="D91" s="8" t="s">
        <v>1346</v>
      </c>
      <c r="E91" s="8" t="s">
        <v>634</v>
      </c>
      <c r="F91" s="8" t="s">
        <v>1347</v>
      </c>
      <c r="G91" s="8" t="s">
        <v>634</v>
      </c>
      <c r="H91" s="22" t="e">
        <f>VLOOKUP($G91,Temp!$A:$C,H$1,FALSE)</f>
        <v>#N/A</v>
      </c>
      <c r="I91" s="22" t="e">
        <f>VLOOKUP($G91,Temp!$A:$C,I$1,FALSE)</f>
        <v>#N/A</v>
      </c>
      <c r="J91" s="22" t="e">
        <f>VLOOKUP($G91,Temp!$A:$C,J$1,FALSE)</f>
        <v>#N/A</v>
      </c>
      <c r="K91" s="22" t="e">
        <f>VLOOKUP($G91,Temp!$A:$C,K$1,FALSE)</f>
        <v>#N/A</v>
      </c>
      <c r="L91" s="22" t="e">
        <f>VLOOKUP($G91,Temp!$A:$C,L$1,FALSE)</f>
        <v>#N/A</v>
      </c>
      <c r="M91" s="22" t="e">
        <f>VLOOKUP($G91,Temp!$A:$C,M$1,FALSE)</f>
        <v>#N/A</v>
      </c>
      <c r="N91" s="22" t="e">
        <f>VLOOKUP($G91,Temp!$A:$C,N$1,FALSE)</f>
        <v>#N/A</v>
      </c>
      <c r="O91" s="22" t="e">
        <f>VLOOKUP($G91,Temp!$A:$C,O$1,FALSE)</f>
        <v>#N/A</v>
      </c>
      <c r="P91" s="22" t="e">
        <f>VLOOKUP($G91,Temp!$A:$C,P$1,FALSE)</f>
        <v>#N/A</v>
      </c>
      <c r="Q91" s="22" t="e">
        <f>VLOOKUP($G91,Temp!$A:$C,Q$1,FALSE)</f>
        <v>#N/A</v>
      </c>
      <c r="R91" s="22" t="e">
        <f>VLOOKUP($G91,Temp!$A:$C,R$1,FALSE)</f>
        <v>#N/A</v>
      </c>
      <c r="S91" s="22" t="e">
        <f>VLOOKUP($G91,Temp!$A:$C,S$1,FALSE)</f>
        <v>#N/A</v>
      </c>
      <c r="T91" s="22" t="e">
        <f>VLOOKUP($G91,Temp!$A:$C,T$1,FALSE)</f>
        <v>#N/A</v>
      </c>
      <c r="U91" s="22" t="e">
        <f>VLOOKUP($G91,Temp!$A:$C,U$1,FALSE)</f>
        <v>#N/A</v>
      </c>
      <c r="V91" s="22" t="e">
        <f>VLOOKUP($G91,Temp!$A:$C,V$1,FALSE)</f>
        <v>#N/A</v>
      </c>
      <c r="W91" s="22" t="e">
        <f>VLOOKUP($G91,Temp!$A:$C,W$1,FALSE)</f>
        <v>#N/A</v>
      </c>
      <c r="X91" s="22" t="e">
        <f>VLOOKUP($G91,Temp!$A:$C,X$1,FALSE)</f>
        <v>#N/A</v>
      </c>
      <c r="Y91" s="22" t="e">
        <f>VLOOKUP($G91,Temp!$A:$C,Y$1,FALSE)</f>
        <v>#N/A</v>
      </c>
      <c r="Z91" s="22" t="e">
        <f>VLOOKUP($G91,Temp!$A:$C,Z$1,FALSE)</f>
        <v>#N/A</v>
      </c>
      <c r="AA91" s="22" t="str">
        <f>VLOOKUP($A91,Searches!$A:$H,AA$1,FALSE)</f>
        <v>Mark Goines</v>
      </c>
      <c r="AB91" s="22" t="str">
        <f>VLOOKUP($A91,Searches!$A:$H,AB$1,FALSE)</f>
        <v>Personal Capital</v>
      </c>
      <c r="AC91" s="22" t="str">
        <f>VLOOKUP($A91,Searches!$A:$H,AC$1,FALSE)</f>
        <v>Chief Marketing Officer, Chief Strategy Officer</v>
      </c>
      <c r="AD91" s="22" t="str">
        <f>VLOOKUP($A91,Searches!$A:$H,AD$1,FALSE)</f>
        <v>2nd</v>
      </c>
      <c r="AE91" s="22" t="str">
        <f>VLOOKUP($A91,Searches!$A:$H,AE$1,FALSE)</f>
        <v/>
      </c>
      <c r="AF91" s="22" t="str">
        <f>VLOOKUP($A91,Searches!$A:$H,AF$1,FALSE)</f>
        <v>San Francisco Bay Area</v>
      </c>
      <c r="AG91" s="22" t="str">
        <f>VLOOKUP($A91,Searches!$A:$H,AG$1,FALSE)</f>
        <v>https://www.linkedin.com/sales/profile/4803,nlDh,NAME_SEARCH?moduleKey=peopleSearchResults&amp;pageKey=sales-search3-people-refinement&amp;contextId=60BC92C971D70515801E49D6842B0000&amp;requestId=fda986b0-a3c8-4a3b-8ceb-d33bf37c18cd&amp;action=CLICK&amp;target=urn%3Ali%3AsalesLead%3A(-1%2C4803)&amp;pageNumber=3&amp;targetEl=profilelink&amp;position=7&amp;trk=lss-serp-result-lead_photo</v>
      </c>
      <c r="AH91" s="22" t="e">
        <f>VLOOKUP($G91,Temp!$D:$F,AH$1,FALSE)</f>
        <v>#N/A</v>
      </c>
      <c r="AI91" s="22" t="e">
        <f>VLOOKUP($G91,Temp!$D:$F,AI$1,FALSE)</f>
        <v>#N/A</v>
      </c>
      <c r="AJ91" s="22" t="e">
        <f>VLOOKUP($G91,Temp!$D:$F,AJ$1,FALSE)</f>
        <v>#N/A</v>
      </c>
    </row>
    <row r="92" spans="1:36" ht="16" x14ac:dyDescent="0.2">
      <c r="A92" s="8" t="str">
        <f t="shared" si="1"/>
        <v>Todd Sandler ShopRunner</v>
      </c>
      <c r="B92" s="8" t="s">
        <v>919</v>
      </c>
      <c r="C92" s="8" t="s">
        <v>1348</v>
      </c>
      <c r="D92" s="8" t="s">
        <v>1349</v>
      </c>
      <c r="E92" s="8" t="s">
        <v>1350</v>
      </c>
      <c r="F92" s="8" t="s">
        <v>1351</v>
      </c>
      <c r="G92" s="12" t="s">
        <v>1257</v>
      </c>
      <c r="H92" s="22" t="str">
        <f>VLOOKUP($G92,Temp!$A:$C,H$1,FALSE)</f>
        <v>shoprunner.com</v>
      </c>
      <c r="I92" s="22" t="e">
        <f>VLOOKUP($G92,Temp!$A:$C,I$1,FALSE)</f>
        <v>#VALUE!</v>
      </c>
      <c r="J92" s="22" t="e">
        <f>VLOOKUP($G92,Temp!$A:$C,J$1,FALSE)</f>
        <v>#VALUE!</v>
      </c>
      <c r="K92" s="22" t="e">
        <f>VLOOKUP($G92,Temp!$A:$C,K$1,FALSE)</f>
        <v>#VALUE!</v>
      </c>
      <c r="L92" s="22" t="e">
        <f>VLOOKUP($G92,Temp!$A:$C,L$1,FALSE)</f>
        <v>#VALUE!</v>
      </c>
      <c r="M92" s="22" t="e">
        <f>VLOOKUP($G92,Temp!$A:$C,M$1,FALSE)</f>
        <v>#VALUE!</v>
      </c>
      <c r="N92" s="22" t="e">
        <f>VLOOKUP($G92,Temp!$A:$C,N$1,FALSE)</f>
        <v>#VALUE!</v>
      </c>
      <c r="O92" s="22" t="e">
        <f>VLOOKUP($G92,Temp!$A:$C,O$1,FALSE)</f>
        <v>#VALUE!</v>
      </c>
      <c r="P92" s="22" t="e">
        <f>VLOOKUP($G92,Temp!$A:$C,P$1,FALSE)</f>
        <v>#VALUE!</v>
      </c>
      <c r="Q92" s="22" t="e">
        <f>VLOOKUP($G92,Temp!$A:$C,Q$1,FALSE)</f>
        <v>#VALUE!</v>
      </c>
      <c r="R92" s="22" t="e">
        <f>VLOOKUP($G92,Temp!$A:$C,R$1,FALSE)</f>
        <v>#VALUE!</v>
      </c>
      <c r="S92" s="22" t="e">
        <f>VLOOKUP($G92,Temp!$A:$C,S$1,FALSE)</f>
        <v>#VALUE!</v>
      </c>
      <c r="T92" s="22" t="e">
        <f>VLOOKUP($G92,Temp!$A:$C,T$1,FALSE)</f>
        <v>#VALUE!</v>
      </c>
      <c r="U92" s="22" t="e">
        <f>VLOOKUP($G92,Temp!$A:$C,U$1,FALSE)</f>
        <v>#VALUE!</v>
      </c>
      <c r="V92" s="22" t="e">
        <f>VLOOKUP($G92,Temp!$A:$C,V$1,FALSE)</f>
        <v>#VALUE!</v>
      </c>
      <c r="W92" s="22" t="e">
        <f>VLOOKUP($G92,Temp!$A:$C,W$1,FALSE)</f>
        <v>#VALUE!</v>
      </c>
      <c r="X92" s="22" t="e">
        <f>VLOOKUP($G92,Temp!$A:$C,X$1,FALSE)</f>
        <v>#VALUE!</v>
      </c>
      <c r="Y92" s="22">
        <f>VLOOKUP($G92,Temp!$A:$C,Y$1,FALSE)</f>
        <v>46800</v>
      </c>
      <c r="Z92" s="22">
        <f>VLOOKUP($G92,Temp!$A:$C,Z$1,FALSE)</f>
        <v>0</v>
      </c>
      <c r="AA92" s="22" t="str">
        <f>VLOOKUP($A92,Searches!$A:$H,AA$1,FALSE)</f>
        <v>Todd Sandler</v>
      </c>
      <c r="AB92" s="22" t="str">
        <f>VLOOKUP($A92,Searches!$A:$H,AB$1,FALSE)</f>
        <v>ShopRunner</v>
      </c>
      <c r="AC92" s="22" t="str">
        <f>VLOOKUP($A92,Searches!$A:$H,AC$1,FALSE)</f>
        <v>Interim Chief Marketing Officer</v>
      </c>
      <c r="AD92" s="22" t="str">
        <f>VLOOKUP($A92,Searches!$A:$H,AD$1,FALSE)</f>
        <v>2nd</v>
      </c>
      <c r="AE92" s="22" t="str">
        <f>VLOOKUP($A92,Searches!$A:$H,AE$1,FALSE)</f>
        <v/>
      </c>
      <c r="AF92" s="22" t="str">
        <f>VLOOKUP($A92,Searches!$A:$H,AF$1,FALSE)</f>
        <v>Greater Philadelphia Area</v>
      </c>
      <c r="AG92" s="22" t="str">
        <f>VLOOKUP($A92,Searches!$A:$H,AG$1,FALSE)</f>
        <v>https://www.linkedin.com/sales/profile/25398170,qdjn,NAME_SEARCH?moduleKey=peopleSearchResults&amp;pageKey=sales-search3-people-refinement&amp;contextId=60BC92C971D70515801E49D6842B0000&amp;requestId=fda986b0-a3c8-4a3b-8ceb-d33bf37c18cd&amp;action=CLICK&amp;target=urn%3Ali%3AsalesLead%3A(-1%2C25398170)&amp;pageNumber=3&amp;targetEl=profilelink&amp;position=5&amp;trk=lss-serp-result-lead_photo</v>
      </c>
      <c r="AH92" s="22" t="e">
        <f>VLOOKUP($G92,Temp!$D:$F,AH$1,FALSE)</f>
        <v>#N/A</v>
      </c>
      <c r="AI92" s="22" t="e">
        <f>VLOOKUP($G92,Temp!$D:$F,AI$1,FALSE)</f>
        <v>#N/A</v>
      </c>
      <c r="AJ92" s="22" t="e">
        <f>VLOOKUP($G92,Temp!$D:$F,AJ$1,FALSE)</f>
        <v>#N/A</v>
      </c>
    </row>
    <row r="93" spans="1:36" ht="16" x14ac:dyDescent="0.2">
      <c r="A93" s="8" t="str">
        <f t="shared" si="1"/>
        <v>Grad Conn Microsoft</v>
      </c>
      <c r="B93" s="8" t="s">
        <v>1361</v>
      </c>
      <c r="C93" s="8" t="s">
        <v>1362</v>
      </c>
      <c r="D93" s="8" t="s">
        <v>1363</v>
      </c>
      <c r="E93" s="8" t="s">
        <v>1364</v>
      </c>
      <c r="F93" s="8" t="s">
        <v>92</v>
      </c>
      <c r="G93" s="12" t="s">
        <v>93</v>
      </c>
      <c r="H93" s="22" t="str">
        <f>VLOOKUP($G93,Temp!$A:$C,H$1,FALSE)</f>
        <v>microsoft.com</v>
      </c>
      <c r="I93" s="22" t="e">
        <f>VLOOKUP($G93,Temp!$A:$C,I$1,FALSE)</f>
        <v>#VALUE!</v>
      </c>
      <c r="J93" s="22" t="e">
        <f>VLOOKUP($G93,Temp!$A:$C,J$1,FALSE)</f>
        <v>#VALUE!</v>
      </c>
      <c r="K93" s="22" t="e">
        <f>VLOOKUP($G93,Temp!$A:$C,K$1,FALSE)</f>
        <v>#VALUE!</v>
      </c>
      <c r="L93" s="22" t="e">
        <f>VLOOKUP($G93,Temp!$A:$C,L$1,FALSE)</f>
        <v>#VALUE!</v>
      </c>
      <c r="M93" s="22" t="e">
        <f>VLOOKUP($G93,Temp!$A:$C,M$1,FALSE)</f>
        <v>#VALUE!</v>
      </c>
      <c r="N93" s="22" t="e">
        <f>VLOOKUP($G93,Temp!$A:$C,N$1,FALSE)</f>
        <v>#VALUE!</v>
      </c>
      <c r="O93" s="22" t="e">
        <f>VLOOKUP($G93,Temp!$A:$C,O$1,FALSE)</f>
        <v>#VALUE!</v>
      </c>
      <c r="P93" s="22" t="e">
        <f>VLOOKUP($G93,Temp!$A:$C,P$1,FALSE)</f>
        <v>#VALUE!</v>
      </c>
      <c r="Q93" s="22" t="e">
        <f>VLOOKUP($G93,Temp!$A:$C,Q$1,FALSE)</f>
        <v>#VALUE!</v>
      </c>
      <c r="R93" s="22" t="e">
        <f>VLOOKUP($G93,Temp!$A:$C,R$1,FALSE)</f>
        <v>#VALUE!</v>
      </c>
      <c r="S93" s="22" t="e">
        <f>VLOOKUP($G93,Temp!$A:$C,S$1,FALSE)</f>
        <v>#VALUE!</v>
      </c>
      <c r="T93" s="22" t="e">
        <f>VLOOKUP($G93,Temp!$A:$C,T$1,FALSE)</f>
        <v>#VALUE!</v>
      </c>
      <c r="U93" s="22" t="e">
        <f>VLOOKUP($G93,Temp!$A:$C,U$1,FALSE)</f>
        <v>#VALUE!</v>
      </c>
      <c r="V93" s="22" t="e">
        <f>VLOOKUP($G93,Temp!$A:$C,V$1,FALSE)</f>
        <v>#VALUE!</v>
      </c>
      <c r="W93" s="22" t="e">
        <f>VLOOKUP($G93,Temp!$A:$C,W$1,FALSE)</f>
        <v>#VALUE!</v>
      </c>
      <c r="X93" s="22" t="e">
        <f>VLOOKUP($G93,Temp!$A:$C,X$1,FALSE)</f>
        <v>#VALUE!</v>
      </c>
      <c r="Y93" s="22">
        <f>VLOOKUP($G93,Temp!$A:$C,Y$1,FALSE)</f>
        <v>64100000</v>
      </c>
      <c r="Z93" s="22">
        <f>VLOOKUP($G93,Temp!$A:$C,Z$1,FALSE)</f>
        <v>3800000</v>
      </c>
      <c r="AA93" s="22" t="e">
        <f>VLOOKUP($A93,Searches!$A:$H,AA$1,FALSE)</f>
        <v>#N/A</v>
      </c>
      <c r="AB93" s="22" t="e">
        <f>VLOOKUP($A93,Searches!$A:$H,AB$1,FALSE)</f>
        <v>#N/A</v>
      </c>
      <c r="AC93" s="22" t="e">
        <f>VLOOKUP($A93,Searches!$A:$H,AC$1,FALSE)</f>
        <v>#N/A</v>
      </c>
      <c r="AD93" s="22" t="e">
        <f>VLOOKUP($A93,Searches!$A:$H,AD$1,FALSE)</f>
        <v>#N/A</v>
      </c>
      <c r="AE93" s="22" t="e">
        <f>VLOOKUP($A93,Searches!$A:$H,AE$1,FALSE)</f>
        <v>#N/A</v>
      </c>
      <c r="AF93" s="22" t="e">
        <f>VLOOKUP($A93,Searches!$A:$H,AF$1,FALSE)</f>
        <v>#N/A</v>
      </c>
      <c r="AG93" s="22" t="e">
        <f>VLOOKUP($A93,Searches!$A:$H,AG$1,FALSE)</f>
        <v>#N/A</v>
      </c>
      <c r="AH93" s="22" t="e">
        <f>VLOOKUP($G93,Temp!$D:$F,AH$1,FALSE)</f>
        <v>#N/A</v>
      </c>
      <c r="AI93" s="22" t="e">
        <f>VLOOKUP($G93,Temp!$D:$F,AI$1,FALSE)</f>
        <v>#N/A</v>
      </c>
      <c r="AJ93" s="22" t="e">
        <f>VLOOKUP($G93,Temp!$D:$F,AJ$1,FALSE)</f>
        <v>#N/A</v>
      </c>
    </row>
    <row r="94" spans="1:36" ht="16" x14ac:dyDescent="0.2">
      <c r="A94" s="8" t="str">
        <f t="shared" si="1"/>
        <v>Leon Guzenda Objectivity, Inc.</v>
      </c>
      <c r="B94" s="8" t="s">
        <v>1373</v>
      </c>
      <c r="C94" s="8" t="s">
        <v>1374</v>
      </c>
      <c r="D94" s="8" t="s">
        <v>1376</v>
      </c>
      <c r="E94" s="8" t="s">
        <v>634</v>
      </c>
      <c r="F94" s="8" t="s">
        <v>1378</v>
      </c>
      <c r="G94" s="8" t="s">
        <v>634</v>
      </c>
      <c r="H94" s="22" t="e">
        <f>VLOOKUP($G94,Temp!$A:$C,H$1,FALSE)</f>
        <v>#N/A</v>
      </c>
      <c r="I94" s="22" t="e">
        <f>VLOOKUP($G94,Temp!$A:$C,I$1,FALSE)</f>
        <v>#N/A</v>
      </c>
      <c r="J94" s="22" t="e">
        <f>VLOOKUP($G94,Temp!$A:$C,J$1,FALSE)</f>
        <v>#N/A</v>
      </c>
      <c r="K94" s="22" t="e">
        <f>VLOOKUP($G94,Temp!$A:$C,K$1,FALSE)</f>
        <v>#N/A</v>
      </c>
      <c r="L94" s="22" t="e">
        <f>VLOOKUP($G94,Temp!$A:$C,L$1,FALSE)</f>
        <v>#N/A</v>
      </c>
      <c r="M94" s="22" t="e">
        <f>VLOOKUP($G94,Temp!$A:$C,M$1,FALSE)</f>
        <v>#N/A</v>
      </c>
      <c r="N94" s="22" t="e">
        <f>VLOOKUP($G94,Temp!$A:$C,N$1,FALSE)</f>
        <v>#N/A</v>
      </c>
      <c r="O94" s="22" t="e">
        <f>VLOOKUP($G94,Temp!$A:$C,O$1,FALSE)</f>
        <v>#N/A</v>
      </c>
      <c r="P94" s="22" t="e">
        <f>VLOOKUP($G94,Temp!$A:$C,P$1,FALSE)</f>
        <v>#N/A</v>
      </c>
      <c r="Q94" s="22" t="e">
        <f>VLOOKUP($G94,Temp!$A:$C,Q$1,FALSE)</f>
        <v>#N/A</v>
      </c>
      <c r="R94" s="22" t="e">
        <f>VLOOKUP($G94,Temp!$A:$C,R$1,FALSE)</f>
        <v>#N/A</v>
      </c>
      <c r="S94" s="22" t="e">
        <f>VLOOKUP($G94,Temp!$A:$C,S$1,FALSE)</f>
        <v>#N/A</v>
      </c>
      <c r="T94" s="22" t="e">
        <f>VLOOKUP($G94,Temp!$A:$C,T$1,FALSE)</f>
        <v>#N/A</v>
      </c>
      <c r="U94" s="22" t="e">
        <f>VLOOKUP($G94,Temp!$A:$C,U$1,FALSE)</f>
        <v>#N/A</v>
      </c>
      <c r="V94" s="22" t="e">
        <f>VLOOKUP($G94,Temp!$A:$C,V$1,FALSE)</f>
        <v>#N/A</v>
      </c>
      <c r="W94" s="22" t="e">
        <f>VLOOKUP($G94,Temp!$A:$C,W$1,FALSE)</f>
        <v>#N/A</v>
      </c>
      <c r="X94" s="22" t="e">
        <f>VLOOKUP($G94,Temp!$A:$C,X$1,FALSE)</f>
        <v>#N/A</v>
      </c>
      <c r="Y94" s="22" t="e">
        <f>VLOOKUP($G94,Temp!$A:$C,Y$1,FALSE)</f>
        <v>#N/A</v>
      </c>
      <c r="Z94" s="22" t="e">
        <f>VLOOKUP($G94,Temp!$A:$C,Z$1,FALSE)</f>
        <v>#N/A</v>
      </c>
      <c r="AA94" s="22" t="str">
        <f>VLOOKUP($A94,Searches!$A:$H,AA$1,FALSE)</f>
        <v>Leon Guzenda</v>
      </c>
      <c r="AB94" s="22" t="str">
        <f>VLOOKUP($A94,Searches!$A:$H,AB$1,FALSE)</f>
        <v>Objectivity, Inc.</v>
      </c>
      <c r="AC94" s="22" t="str">
        <f>VLOOKUP($A94,Searches!$A:$H,AC$1,FALSE)</f>
        <v>Chief Technology Marketing Officer</v>
      </c>
      <c r="AD94" s="22" t="str">
        <f>VLOOKUP($A94,Searches!$A:$H,AD$1,FALSE)</f>
        <v>2nd</v>
      </c>
      <c r="AE94" s="22" t="str">
        <f>VLOOKUP($A94,Searches!$A:$H,AE$1,FALSE)</f>
        <v>Open link</v>
      </c>
      <c r="AF94" s="22" t="str">
        <f>VLOOKUP($A94,Searches!$A:$H,AF$1,FALSE)</f>
        <v>San Francisco Bay Area</v>
      </c>
      <c r="AG94" s="22" t="str">
        <f>VLOOKUP($A94,Searches!$A:$H,AG$1,FALSE)</f>
        <v>https://www.linkedin.com/sales/profile/1531032,Lu_l,NAME_SEARCH?moduleKey=peopleSearchResults&amp;pageKey=sales-search3-people-refinement&amp;contextId=60BC92C971D70515801E49D6842B0000&amp;requestId=eb02ceac-fcb1-422d-a8f3-638b64d18a05&amp;action=CLICK&amp;target=urn%3Ali%3AsalesLead%3A(-1%2C1531032)&amp;pageNumber=3&amp;targetEl=profilelink&amp;position=18&amp;trk=lss-serp-result-lead_photo</v>
      </c>
      <c r="AH94" s="22" t="e">
        <f>VLOOKUP($G94,Temp!$D:$F,AH$1,FALSE)</f>
        <v>#N/A</v>
      </c>
      <c r="AI94" s="22" t="e">
        <f>VLOOKUP($G94,Temp!$D:$F,AI$1,FALSE)</f>
        <v>#N/A</v>
      </c>
      <c r="AJ94" s="22" t="e">
        <f>VLOOKUP($G94,Temp!$D:$F,AJ$1,FALSE)</f>
        <v>#N/A</v>
      </c>
    </row>
    <row r="95" spans="1:36" ht="16" x14ac:dyDescent="0.2">
      <c r="A95" s="8" t="str">
        <f t="shared" si="1"/>
        <v>Jed Morley Banyan</v>
      </c>
      <c r="B95" s="8" t="s">
        <v>1382</v>
      </c>
      <c r="C95" s="8" t="s">
        <v>1383</v>
      </c>
      <c r="D95" s="8" t="s">
        <v>1384</v>
      </c>
      <c r="E95" s="8" t="s">
        <v>1385</v>
      </c>
      <c r="F95" s="8" t="s">
        <v>1386</v>
      </c>
      <c r="G95" s="12" t="s">
        <v>1285</v>
      </c>
      <c r="H95" s="22" t="str">
        <f>VLOOKUP($G95,Temp!$A:$C,H$1,FALSE)</f>
        <v>Banyan.com</v>
      </c>
      <c r="I95" s="22" t="e">
        <f>VLOOKUP($G95,Temp!$A:$C,I$1,FALSE)</f>
        <v>#VALUE!</v>
      </c>
      <c r="J95" s="22" t="e">
        <f>VLOOKUP($G95,Temp!$A:$C,J$1,FALSE)</f>
        <v>#VALUE!</v>
      </c>
      <c r="K95" s="22" t="e">
        <f>VLOOKUP($G95,Temp!$A:$C,K$1,FALSE)</f>
        <v>#VALUE!</v>
      </c>
      <c r="L95" s="22" t="e">
        <f>VLOOKUP($G95,Temp!$A:$C,L$1,FALSE)</f>
        <v>#VALUE!</v>
      </c>
      <c r="M95" s="22" t="e">
        <f>VLOOKUP($G95,Temp!$A:$C,M$1,FALSE)</f>
        <v>#VALUE!</v>
      </c>
      <c r="N95" s="22" t="e">
        <f>VLOOKUP($G95,Temp!$A:$C,N$1,FALSE)</f>
        <v>#VALUE!</v>
      </c>
      <c r="O95" s="22" t="e">
        <f>VLOOKUP($G95,Temp!$A:$C,O$1,FALSE)</f>
        <v>#VALUE!</v>
      </c>
      <c r="P95" s="22" t="e">
        <f>VLOOKUP($G95,Temp!$A:$C,P$1,FALSE)</f>
        <v>#VALUE!</v>
      </c>
      <c r="Q95" s="22" t="e">
        <f>VLOOKUP($G95,Temp!$A:$C,Q$1,FALSE)</f>
        <v>#VALUE!</v>
      </c>
      <c r="R95" s="22" t="e">
        <f>VLOOKUP($G95,Temp!$A:$C,R$1,FALSE)</f>
        <v>#VALUE!</v>
      </c>
      <c r="S95" s="22" t="e">
        <f>VLOOKUP($G95,Temp!$A:$C,S$1,FALSE)</f>
        <v>#VALUE!</v>
      </c>
      <c r="T95" s="22" t="e">
        <f>VLOOKUP($G95,Temp!$A:$C,T$1,FALSE)</f>
        <v>#VALUE!</v>
      </c>
      <c r="U95" s="22" t="e">
        <f>VLOOKUP($G95,Temp!$A:$C,U$1,FALSE)</f>
        <v>#VALUE!</v>
      </c>
      <c r="V95" s="22" t="e">
        <f>VLOOKUP($G95,Temp!$A:$C,V$1,FALSE)</f>
        <v>#VALUE!</v>
      </c>
      <c r="W95" s="22" t="e">
        <f>VLOOKUP($G95,Temp!$A:$C,W$1,FALSE)</f>
        <v>#VALUE!</v>
      </c>
      <c r="X95" s="22" t="e">
        <f>VLOOKUP($G95,Temp!$A:$C,X$1,FALSE)</f>
        <v>#VALUE!</v>
      </c>
      <c r="Y95" s="22">
        <f>VLOOKUP($G95,Temp!$A:$C,Y$1,FALSE)</f>
        <v>3700</v>
      </c>
      <c r="Z95" s="22">
        <f>VLOOKUP($G95,Temp!$A:$C,Z$1,FALSE)</f>
        <v>0</v>
      </c>
      <c r="AA95" s="22" t="str">
        <f>VLOOKUP($A95,Searches!$A:$H,AA$1,FALSE)</f>
        <v>Jed Morley</v>
      </c>
      <c r="AB95" s="22" t="str">
        <f>VLOOKUP($A95,Searches!$A:$H,AB$1,FALSE)</f>
        <v>Banyan</v>
      </c>
      <c r="AC95" s="22" t="str">
        <f>VLOOKUP($A95,Searches!$A:$H,AC$1,FALSE)</f>
        <v>Vice President of Marketing</v>
      </c>
      <c r="AD95" s="22" t="str">
        <f>VLOOKUP($A95,Searches!$A:$H,AD$1,FALSE)</f>
        <v>2nd</v>
      </c>
      <c r="AE95" s="22" t="str">
        <f>VLOOKUP($A95,Searches!$A:$H,AE$1,FALSE)</f>
        <v/>
      </c>
      <c r="AF95" s="22" t="str">
        <f>VLOOKUP($A95,Searches!$A:$H,AF$1,FALSE)</f>
        <v>Greater Salt Lake City Area</v>
      </c>
      <c r="AG95" s="22" t="str">
        <f>VLOOKUP($A95,Searches!$A:$H,AG$1,FALSE)</f>
        <v>https://www.linkedin.com/sales/profile/1218221,IDzJ,NAME_SEARCH?moduleKey=peopleSearchResults&amp;pageKey=sales-search3-people-refinement&amp;contextId=60BC92C971D70515801E49D6842B0000&amp;requestId=eb02ceac-fcb1-422d-a8f3-638b64d18a05&amp;action=CLICK&amp;target=urn%3Ali%3AsalesLead%3A(-1%2C1218221)&amp;pageNumber=3&amp;targetEl=profilelink&amp;position=17&amp;trk=lss-serp-result-lead_photo</v>
      </c>
      <c r="AH95" s="22" t="str">
        <f>VLOOKUP($G95,Temp!$D:$F,AH$1,FALSE)</f>
        <v>banyan.com</v>
      </c>
      <c r="AI95" s="22" t="str">
        <f>VLOOKUP($G95,Temp!$D:$F,AI$1,FALSE)</f>
        <v>Pardot</v>
      </c>
      <c r="AJ95" s="22" t="str">
        <f>VLOOKUP($G95,Temp!$D:$F,AJ$1,FALSE)</f>
        <v>WordPress</v>
      </c>
    </row>
    <row r="96" spans="1:36" ht="16" x14ac:dyDescent="0.2">
      <c r="A96" s="8" t="str">
        <f t="shared" si="1"/>
        <v>Anne Driscoll Launch Pad Partners, LLC</v>
      </c>
      <c r="B96" s="8" t="s">
        <v>1394</v>
      </c>
      <c r="C96" s="8" t="s">
        <v>1395</v>
      </c>
      <c r="D96" s="8" t="s">
        <v>1396</v>
      </c>
      <c r="E96" s="8" t="s">
        <v>1397</v>
      </c>
      <c r="F96" s="8" t="s">
        <v>1398</v>
      </c>
      <c r="G96" s="12" t="s">
        <v>1297</v>
      </c>
      <c r="H96" s="22" t="str">
        <f>VLOOKUP($G96,Temp!$A:$C,H$1,FALSE)</f>
        <v>lp.co</v>
      </c>
      <c r="I96" s="22" t="e">
        <f>VLOOKUP($G96,Temp!$A:$C,I$1,FALSE)</f>
        <v>#VALUE!</v>
      </c>
      <c r="J96" s="22" t="e">
        <f>VLOOKUP($G96,Temp!$A:$C,J$1,FALSE)</f>
        <v>#VALUE!</v>
      </c>
      <c r="K96" s="22" t="e">
        <f>VLOOKUP($G96,Temp!$A:$C,K$1,FALSE)</f>
        <v>#VALUE!</v>
      </c>
      <c r="L96" s="22" t="e">
        <f>VLOOKUP($G96,Temp!$A:$C,L$1,FALSE)</f>
        <v>#VALUE!</v>
      </c>
      <c r="M96" s="22" t="e">
        <f>VLOOKUP($G96,Temp!$A:$C,M$1,FALSE)</f>
        <v>#VALUE!</v>
      </c>
      <c r="N96" s="22" t="e">
        <f>VLOOKUP($G96,Temp!$A:$C,N$1,FALSE)</f>
        <v>#VALUE!</v>
      </c>
      <c r="O96" s="22" t="e">
        <f>VLOOKUP($G96,Temp!$A:$C,O$1,FALSE)</f>
        <v>#VALUE!</v>
      </c>
      <c r="P96" s="22" t="e">
        <f>VLOOKUP($G96,Temp!$A:$C,P$1,FALSE)</f>
        <v>#VALUE!</v>
      </c>
      <c r="Q96" s="22" t="e">
        <f>VLOOKUP($G96,Temp!$A:$C,Q$1,FALSE)</f>
        <v>#VALUE!</v>
      </c>
      <c r="R96" s="22" t="e">
        <f>VLOOKUP($G96,Temp!$A:$C,R$1,FALSE)</f>
        <v>#VALUE!</v>
      </c>
      <c r="S96" s="22" t="e">
        <f>VLOOKUP($G96,Temp!$A:$C,S$1,FALSE)</f>
        <v>#VALUE!</v>
      </c>
      <c r="T96" s="22" t="e">
        <f>VLOOKUP($G96,Temp!$A:$C,T$1,FALSE)</f>
        <v>#VALUE!</v>
      </c>
      <c r="U96" s="22" t="e">
        <f>VLOOKUP($G96,Temp!$A:$C,U$1,FALSE)</f>
        <v>#VALUE!</v>
      </c>
      <c r="V96" s="22" t="e">
        <f>VLOOKUP($G96,Temp!$A:$C,V$1,FALSE)</f>
        <v>#VALUE!</v>
      </c>
      <c r="W96" s="22" t="e">
        <f>VLOOKUP($G96,Temp!$A:$C,W$1,FALSE)</f>
        <v>#VALUE!</v>
      </c>
      <c r="X96" s="22" t="e">
        <f>VLOOKUP($G96,Temp!$A:$C,X$1,FALSE)</f>
        <v>#VALUE!</v>
      </c>
      <c r="Y96" s="22">
        <f>VLOOKUP($G96,Temp!$A:$C,Y$1,FALSE)</f>
        <v>534</v>
      </c>
      <c r="Z96" s="22">
        <f>VLOOKUP($G96,Temp!$A:$C,Z$1,FALSE)</f>
        <v>5</v>
      </c>
      <c r="AA96" s="22" t="e">
        <f>VLOOKUP($A96,Searches!$A:$H,AA$1,FALSE)</f>
        <v>#N/A</v>
      </c>
      <c r="AB96" s="22" t="e">
        <f>VLOOKUP($A96,Searches!$A:$H,AB$1,FALSE)</f>
        <v>#N/A</v>
      </c>
      <c r="AC96" s="22" t="e">
        <f>VLOOKUP($A96,Searches!$A:$H,AC$1,FALSE)</f>
        <v>#N/A</v>
      </c>
      <c r="AD96" s="22" t="e">
        <f>VLOOKUP($A96,Searches!$A:$H,AD$1,FALSE)</f>
        <v>#N/A</v>
      </c>
      <c r="AE96" s="22" t="e">
        <f>VLOOKUP($A96,Searches!$A:$H,AE$1,FALSE)</f>
        <v>#N/A</v>
      </c>
      <c r="AF96" s="22" t="e">
        <f>VLOOKUP($A96,Searches!$A:$H,AF$1,FALSE)</f>
        <v>#N/A</v>
      </c>
      <c r="AG96" s="22" t="e">
        <f>VLOOKUP($A96,Searches!$A:$H,AG$1,FALSE)</f>
        <v>#N/A</v>
      </c>
      <c r="AH96" s="22" t="e">
        <f>VLOOKUP($G96,Temp!$D:$F,AH$1,FALSE)</f>
        <v>#N/A</v>
      </c>
      <c r="AI96" s="22" t="e">
        <f>VLOOKUP($G96,Temp!$D:$F,AI$1,FALSE)</f>
        <v>#N/A</v>
      </c>
      <c r="AJ96" s="22" t="e">
        <f>VLOOKUP($G96,Temp!$D:$F,AJ$1,FALSE)</f>
        <v>#N/A</v>
      </c>
    </row>
    <row r="97" spans="1:36" ht="16" x14ac:dyDescent="0.2">
      <c r="A97" s="8" t="str">
        <f t="shared" si="1"/>
        <v>Colin White BossNine Technologies</v>
      </c>
      <c r="B97" s="8" t="s">
        <v>1410</v>
      </c>
      <c r="C97" s="8" t="s">
        <v>1411</v>
      </c>
      <c r="D97" s="8" t="s">
        <v>1412</v>
      </c>
      <c r="E97" s="8" t="s">
        <v>634</v>
      </c>
      <c r="F97" s="8" t="s">
        <v>1413</v>
      </c>
      <c r="G97" s="8" t="s">
        <v>634</v>
      </c>
      <c r="H97" s="22" t="e">
        <f>VLOOKUP($G97,Temp!$A:$C,H$1,FALSE)</f>
        <v>#N/A</v>
      </c>
      <c r="I97" s="22" t="e">
        <f>VLOOKUP($G97,Temp!$A:$C,I$1,FALSE)</f>
        <v>#N/A</v>
      </c>
      <c r="J97" s="22" t="e">
        <f>VLOOKUP($G97,Temp!$A:$C,J$1,FALSE)</f>
        <v>#N/A</v>
      </c>
      <c r="K97" s="22" t="e">
        <f>VLOOKUP($G97,Temp!$A:$C,K$1,FALSE)</f>
        <v>#N/A</v>
      </c>
      <c r="L97" s="22" t="e">
        <f>VLOOKUP($G97,Temp!$A:$C,L$1,FALSE)</f>
        <v>#N/A</v>
      </c>
      <c r="M97" s="22" t="e">
        <f>VLOOKUP($G97,Temp!$A:$C,M$1,FALSE)</f>
        <v>#N/A</v>
      </c>
      <c r="N97" s="22" t="e">
        <f>VLOOKUP($G97,Temp!$A:$C,N$1,FALSE)</f>
        <v>#N/A</v>
      </c>
      <c r="O97" s="22" t="e">
        <f>VLOOKUP($G97,Temp!$A:$C,O$1,FALSE)</f>
        <v>#N/A</v>
      </c>
      <c r="P97" s="22" t="e">
        <f>VLOOKUP($G97,Temp!$A:$C,P$1,FALSE)</f>
        <v>#N/A</v>
      </c>
      <c r="Q97" s="22" t="e">
        <f>VLOOKUP($G97,Temp!$A:$C,Q$1,FALSE)</f>
        <v>#N/A</v>
      </c>
      <c r="R97" s="22" t="e">
        <f>VLOOKUP($G97,Temp!$A:$C,R$1,FALSE)</f>
        <v>#N/A</v>
      </c>
      <c r="S97" s="22" t="e">
        <f>VLOOKUP($G97,Temp!$A:$C,S$1,FALSE)</f>
        <v>#N/A</v>
      </c>
      <c r="T97" s="22" t="e">
        <f>VLOOKUP($G97,Temp!$A:$C,T$1,FALSE)</f>
        <v>#N/A</v>
      </c>
      <c r="U97" s="22" t="e">
        <f>VLOOKUP($G97,Temp!$A:$C,U$1,FALSE)</f>
        <v>#N/A</v>
      </c>
      <c r="V97" s="22" t="e">
        <f>VLOOKUP($G97,Temp!$A:$C,V$1,FALSE)</f>
        <v>#N/A</v>
      </c>
      <c r="W97" s="22" t="e">
        <f>VLOOKUP($G97,Temp!$A:$C,W$1,FALSE)</f>
        <v>#N/A</v>
      </c>
      <c r="X97" s="22" t="e">
        <f>VLOOKUP($G97,Temp!$A:$C,X$1,FALSE)</f>
        <v>#N/A</v>
      </c>
      <c r="Y97" s="22" t="e">
        <f>VLOOKUP($G97,Temp!$A:$C,Y$1,FALSE)</f>
        <v>#N/A</v>
      </c>
      <c r="Z97" s="22" t="e">
        <f>VLOOKUP($G97,Temp!$A:$C,Z$1,FALSE)</f>
        <v>#N/A</v>
      </c>
      <c r="AA97" s="22" t="str">
        <f>VLOOKUP($A97,Searches!$A:$H,AA$1,FALSE)</f>
        <v>Colin White</v>
      </c>
      <c r="AB97" s="22" t="str">
        <f>VLOOKUP($A97,Searches!$A:$H,AB$1,FALSE)</f>
        <v>BossNine Technologies</v>
      </c>
      <c r="AC97" s="22" t="str">
        <f>VLOOKUP($A97,Searches!$A:$H,AC$1,FALSE)</f>
        <v>Fractional CMO/Marketing Advisor</v>
      </c>
      <c r="AD97" s="22" t="str">
        <f>VLOOKUP($A97,Searches!$A:$H,AD$1,FALSE)</f>
        <v>2nd</v>
      </c>
      <c r="AE97" s="22" t="str">
        <f>VLOOKUP($A97,Searches!$A:$H,AE$1,FALSE)</f>
        <v>Open link</v>
      </c>
      <c r="AF97" s="22" t="str">
        <f>VLOOKUP($A97,Searches!$A:$H,AF$1,FALSE)</f>
        <v>Greater Boston Area</v>
      </c>
      <c r="AG97" s="22" t="str">
        <f>VLOOKUP($A97,Searches!$A:$H,AG$1,FALSE)</f>
        <v>https://www.linkedin.com/sales/profile/5400,R_Nb,NAME_SEARCH?moduleKey=peopleSearchResults&amp;pageKey=sales-search3-people-refinement&amp;contextId=60BC92C971D70515801E49D6842B0000&amp;requestId=eb02ceac-fcb1-422d-a8f3-638b64d18a05&amp;action=CLICK&amp;target=urn%3Ali%3AsalesLead%3A(-1%2C5400)&amp;pageNumber=3&amp;targetEl=profilelink&amp;position=19&amp;trk=lss-serp-result-lead_photo</v>
      </c>
      <c r="AH97" s="22" t="e">
        <f>VLOOKUP($G97,Temp!$D:$F,AH$1,FALSE)</f>
        <v>#N/A</v>
      </c>
      <c r="AI97" s="22" t="e">
        <f>VLOOKUP($G97,Temp!$D:$F,AI$1,FALSE)</f>
        <v>#N/A</v>
      </c>
      <c r="AJ97" s="22" t="e">
        <f>VLOOKUP($G97,Temp!$D:$F,AJ$1,FALSE)</f>
        <v>#N/A</v>
      </c>
    </row>
    <row r="98" spans="1:36" ht="16" x14ac:dyDescent="0.2">
      <c r="A98" s="8" t="str">
        <f t="shared" si="1"/>
        <v>Jennifer Beck Cannabase</v>
      </c>
      <c r="B98" s="8" t="s">
        <v>546</v>
      </c>
      <c r="C98" s="8" t="s">
        <v>1421</v>
      </c>
      <c r="D98" s="8" t="s">
        <v>1422</v>
      </c>
      <c r="E98" s="8" t="s">
        <v>1423</v>
      </c>
      <c r="F98" s="8" t="s">
        <v>1424</v>
      </c>
      <c r="G98" s="12" t="s">
        <v>1318</v>
      </c>
      <c r="H98" s="22" t="str">
        <f>VLOOKUP($G98,Temp!$A:$C,H$1,FALSE)</f>
        <v>cannabase.io</v>
      </c>
      <c r="I98" s="22" t="e">
        <f>VLOOKUP($G98,Temp!$A:$C,I$1,FALSE)</f>
        <v>#VALUE!</v>
      </c>
      <c r="J98" s="22" t="e">
        <f>VLOOKUP($G98,Temp!$A:$C,J$1,FALSE)</f>
        <v>#VALUE!</v>
      </c>
      <c r="K98" s="22" t="e">
        <f>VLOOKUP($G98,Temp!$A:$C,K$1,FALSE)</f>
        <v>#VALUE!</v>
      </c>
      <c r="L98" s="22" t="e">
        <f>VLOOKUP($G98,Temp!$A:$C,L$1,FALSE)</f>
        <v>#VALUE!</v>
      </c>
      <c r="M98" s="22" t="e">
        <f>VLOOKUP($G98,Temp!$A:$C,M$1,FALSE)</f>
        <v>#VALUE!</v>
      </c>
      <c r="N98" s="22" t="e">
        <f>VLOOKUP($G98,Temp!$A:$C,N$1,FALSE)</f>
        <v>#VALUE!</v>
      </c>
      <c r="O98" s="22" t="e">
        <f>VLOOKUP($G98,Temp!$A:$C,O$1,FALSE)</f>
        <v>#VALUE!</v>
      </c>
      <c r="P98" s="22" t="e">
        <f>VLOOKUP($G98,Temp!$A:$C,P$1,FALSE)</f>
        <v>#VALUE!</v>
      </c>
      <c r="Q98" s="22" t="e">
        <f>VLOOKUP($G98,Temp!$A:$C,Q$1,FALSE)</f>
        <v>#VALUE!</v>
      </c>
      <c r="R98" s="22" t="e">
        <f>VLOOKUP($G98,Temp!$A:$C,R$1,FALSE)</f>
        <v>#VALUE!</v>
      </c>
      <c r="S98" s="22" t="e">
        <f>VLOOKUP($G98,Temp!$A:$C,S$1,FALSE)</f>
        <v>#VALUE!</v>
      </c>
      <c r="T98" s="22" t="e">
        <f>VLOOKUP($G98,Temp!$A:$C,T$1,FALSE)</f>
        <v>#VALUE!</v>
      </c>
      <c r="U98" s="22" t="e">
        <f>VLOOKUP($G98,Temp!$A:$C,U$1,FALSE)</f>
        <v>#VALUE!</v>
      </c>
      <c r="V98" s="22" t="e">
        <f>VLOOKUP($G98,Temp!$A:$C,V$1,FALSE)</f>
        <v>#VALUE!</v>
      </c>
      <c r="W98" s="22" t="e">
        <f>VLOOKUP($G98,Temp!$A:$C,W$1,FALSE)</f>
        <v>#VALUE!</v>
      </c>
      <c r="X98" s="22" t="e">
        <f>VLOOKUP($G98,Temp!$A:$C,X$1,FALSE)</f>
        <v>#VALUE!</v>
      </c>
      <c r="Y98" s="22">
        <f>VLOOKUP($G98,Temp!$A:$C,Y$1,FALSE)</f>
        <v>5</v>
      </c>
      <c r="Z98" s="22">
        <f>VLOOKUP($G98,Temp!$A:$C,Z$1,FALSE)</f>
        <v>0</v>
      </c>
      <c r="AA98" s="22" t="e">
        <f>VLOOKUP($A98,Searches!$A:$H,AA$1,FALSE)</f>
        <v>#N/A</v>
      </c>
      <c r="AB98" s="22" t="e">
        <f>VLOOKUP($A98,Searches!$A:$H,AB$1,FALSE)</f>
        <v>#N/A</v>
      </c>
      <c r="AC98" s="22" t="e">
        <f>VLOOKUP($A98,Searches!$A:$H,AC$1,FALSE)</f>
        <v>#N/A</v>
      </c>
      <c r="AD98" s="22" t="e">
        <f>VLOOKUP($A98,Searches!$A:$H,AD$1,FALSE)</f>
        <v>#N/A</v>
      </c>
      <c r="AE98" s="22" t="e">
        <f>VLOOKUP($A98,Searches!$A:$H,AE$1,FALSE)</f>
        <v>#N/A</v>
      </c>
      <c r="AF98" s="22" t="e">
        <f>VLOOKUP($A98,Searches!$A:$H,AF$1,FALSE)</f>
        <v>#N/A</v>
      </c>
      <c r="AG98" s="22" t="e">
        <f>VLOOKUP($A98,Searches!$A:$H,AG$1,FALSE)</f>
        <v>#N/A</v>
      </c>
      <c r="AH98" s="22" t="e">
        <f>VLOOKUP($G98,Temp!$D:$F,AH$1,FALSE)</f>
        <v>#N/A</v>
      </c>
      <c r="AI98" s="22" t="e">
        <f>VLOOKUP($G98,Temp!$D:$F,AI$1,FALSE)</f>
        <v>#N/A</v>
      </c>
      <c r="AJ98" s="22" t="e">
        <f>VLOOKUP($G98,Temp!$D:$F,AJ$1,FALSE)</f>
        <v>#N/A</v>
      </c>
    </row>
    <row r="99" spans="1:36" ht="16" x14ac:dyDescent="0.2">
      <c r="A99" s="8" t="str">
        <f t="shared" si="1"/>
        <v>Adelyn Zhou TOPBOTS</v>
      </c>
      <c r="B99" s="8" t="s">
        <v>1430</v>
      </c>
      <c r="C99" s="8" t="s">
        <v>1431</v>
      </c>
      <c r="D99" s="8" t="s">
        <v>180</v>
      </c>
      <c r="E99" s="8" t="s">
        <v>1432</v>
      </c>
      <c r="F99" s="8" t="s">
        <v>1433</v>
      </c>
      <c r="G99" s="12" t="s">
        <v>1329</v>
      </c>
      <c r="H99" s="22" t="str">
        <f>VLOOKUP($G99,Temp!$A:$C,H$1,FALSE)</f>
        <v>topbots.com</v>
      </c>
      <c r="I99" s="22" t="e">
        <f>VLOOKUP($G99,Temp!$A:$C,I$1,FALSE)</f>
        <v>#VALUE!</v>
      </c>
      <c r="J99" s="22" t="e">
        <f>VLOOKUP($G99,Temp!$A:$C,J$1,FALSE)</f>
        <v>#VALUE!</v>
      </c>
      <c r="K99" s="22" t="e">
        <f>VLOOKUP($G99,Temp!$A:$C,K$1,FALSE)</f>
        <v>#VALUE!</v>
      </c>
      <c r="L99" s="22" t="e">
        <f>VLOOKUP($G99,Temp!$A:$C,L$1,FALSE)</f>
        <v>#VALUE!</v>
      </c>
      <c r="M99" s="22" t="e">
        <f>VLOOKUP($G99,Temp!$A:$C,M$1,FALSE)</f>
        <v>#VALUE!</v>
      </c>
      <c r="N99" s="22" t="e">
        <f>VLOOKUP($G99,Temp!$A:$C,N$1,FALSE)</f>
        <v>#VALUE!</v>
      </c>
      <c r="O99" s="22" t="e">
        <f>VLOOKUP($G99,Temp!$A:$C,O$1,FALSE)</f>
        <v>#VALUE!</v>
      </c>
      <c r="P99" s="22" t="e">
        <f>VLOOKUP($G99,Temp!$A:$C,P$1,FALSE)</f>
        <v>#VALUE!</v>
      </c>
      <c r="Q99" s="22" t="e">
        <f>VLOOKUP($G99,Temp!$A:$C,Q$1,FALSE)</f>
        <v>#VALUE!</v>
      </c>
      <c r="R99" s="22" t="e">
        <f>VLOOKUP($G99,Temp!$A:$C,R$1,FALSE)</f>
        <v>#VALUE!</v>
      </c>
      <c r="S99" s="22" t="e">
        <f>VLOOKUP($G99,Temp!$A:$C,S$1,FALSE)</f>
        <v>#VALUE!</v>
      </c>
      <c r="T99" s="22" t="e">
        <f>VLOOKUP($G99,Temp!$A:$C,T$1,FALSE)</f>
        <v>#VALUE!</v>
      </c>
      <c r="U99" s="22" t="e">
        <f>VLOOKUP($G99,Temp!$A:$C,U$1,FALSE)</f>
        <v>#VALUE!</v>
      </c>
      <c r="V99" s="22" t="e">
        <f>VLOOKUP($G99,Temp!$A:$C,V$1,FALSE)</f>
        <v>#VALUE!</v>
      </c>
      <c r="W99" s="22" t="e">
        <f>VLOOKUP($G99,Temp!$A:$C,W$1,FALSE)</f>
        <v>#VALUE!</v>
      </c>
      <c r="X99" s="22" t="e">
        <f>VLOOKUP($G99,Temp!$A:$C,X$1,FALSE)</f>
        <v>#VALUE!</v>
      </c>
      <c r="Y99" s="22">
        <f>VLOOKUP($G99,Temp!$A:$C,Y$1,FALSE)</f>
        <v>3100</v>
      </c>
      <c r="Z99" s="22">
        <f>VLOOKUP($G99,Temp!$A:$C,Z$1,FALSE)</f>
        <v>0</v>
      </c>
      <c r="AA99" s="22" t="str">
        <f>VLOOKUP($A99,Searches!$A:$H,AA$1,FALSE)</f>
        <v>Adelyn Zhou</v>
      </c>
      <c r="AB99" s="22" t="str">
        <f>VLOOKUP($A99,Searches!$A:$H,AB$1,FALSE)</f>
        <v>TOPBOTS</v>
      </c>
      <c r="AC99" s="22" t="str">
        <f>VLOOKUP($A99,Searches!$A:$H,AC$1,FALSE)</f>
        <v>CMO</v>
      </c>
      <c r="AD99" s="22" t="str">
        <f>VLOOKUP($A99,Searches!$A:$H,AD$1,FALSE)</f>
        <v>2nd</v>
      </c>
      <c r="AE99" s="22" t="str">
        <f>VLOOKUP($A99,Searches!$A:$H,AE$1,FALSE)</f>
        <v/>
      </c>
      <c r="AF99" s="22" t="str">
        <f>VLOOKUP($A99,Searches!$A:$H,AF$1,FALSE)</f>
        <v>Greater New York City Area</v>
      </c>
      <c r="AG99" s="22" t="str">
        <f>VLOOKUP($A99,Searches!$A:$H,AG$1,FALSE)</f>
        <v>https://www.linkedin.com/sales/profile/12673586,pQQK,NAME_SEARCH?moduleKey=peopleSearchResults&amp;pageKey=sales-search3-people-refinement&amp;contextId=60BC92C971D70515801E49D6842B0000&amp;requestId=eb02ceac-fcb1-422d-a8f3-638b64d18a05&amp;action=CLICK&amp;target=urn%3Ali%3AsalesLead%3A(-1%2C12673586)&amp;pageNumber=3&amp;targetEl=profilelink&amp;position=20&amp;trk=lss-serp-result-lead_photo</v>
      </c>
      <c r="AH99" s="22" t="str">
        <f>VLOOKUP($G99,Temp!$D:$F,AH$1,FALSE)</f>
        <v>topbots.com</v>
      </c>
      <c r="AI99" s="22">
        <f>VLOOKUP($G99,Temp!$D:$F,AI$1,FALSE)</f>
        <v>0</v>
      </c>
      <c r="AJ99" s="22" t="str">
        <f>VLOOKUP($G99,Temp!$D:$F,AJ$1,FALSE)</f>
        <v>WordPress</v>
      </c>
    </row>
    <row r="100" spans="1:36" ht="16" x14ac:dyDescent="0.2">
      <c r="A100" s="8" t="str">
        <f t="shared" si="1"/>
        <v>Amanda Gutterman ConsenSys</v>
      </c>
      <c r="B100" s="8" t="s">
        <v>1153</v>
      </c>
      <c r="C100" s="8" t="s">
        <v>1154</v>
      </c>
      <c r="D100" s="8" t="s">
        <v>180</v>
      </c>
      <c r="E100" s="8" t="s">
        <v>1155</v>
      </c>
      <c r="F100" s="8" t="s">
        <v>1156</v>
      </c>
      <c r="G100" s="12" t="s">
        <v>1158</v>
      </c>
      <c r="H100" s="22" t="str">
        <f>VLOOKUP($G100,Temp!$A:$C,H$1,FALSE)</f>
        <v>consensys.net</v>
      </c>
      <c r="I100" s="22" t="e">
        <f>VLOOKUP($G100,Temp!$A:$C,I$1,FALSE)</f>
        <v>#VALUE!</v>
      </c>
      <c r="J100" s="22" t="e">
        <f>VLOOKUP($G100,Temp!$A:$C,J$1,FALSE)</f>
        <v>#VALUE!</v>
      </c>
      <c r="K100" s="22" t="e">
        <f>VLOOKUP($G100,Temp!$A:$C,K$1,FALSE)</f>
        <v>#VALUE!</v>
      </c>
      <c r="L100" s="22" t="e">
        <f>VLOOKUP($G100,Temp!$A:$C,L$1,FALSE)</f>
        <v>#VALUE!</v>
      </c>
      <c r="M100" s="22" t="e">
        <f>VLOOKUP($G100,Temp!$A:$C,M$1,FALSE)</f>
        <v>#VALUE!</v>
      </c>
      <c r="N100" s="22" t="e">
        <f>VLOOKUP($G100,Temp!$A:$C,N$1,FALSE)</f>
        <v>#VALUE!</v>
      </c>
      <c r="O100" s="22" t="e">
        <f>VLOOKUP($G100,Temp!$A:$C,O$1,FALSE)</f>
        <v>#VALUE!</v>
      </c>
      <c r="P100" s="22" t="e">
        <f>VLOOKUP($G100,Temp!$A:$C,P$1,FALSE)</f>
        <v>#VALUE!</v>
      </c>
      <c r="Q100" s="22" t="e">
        <f>VLOOKUP($G100,Temp!$A:$C,Q$1,FALSE)</f>
        <v>#VALUE!</v>
      </c>
      <c r="R100" s="22" t="e">
        <f>VLOOKUP($G100,Temp!$A:$C,R$1,FALSE)</f>
        <v>#VALUE!</v>
      </c>
      <c r="S100" s="22" t="e">
        <f>VLOOKUP($G100,Temp!$A:$C,S$1,FALSE)</f>
        <v>#VALUE!</v>
      </c>
      <c r="T100" s="22" t="e">
        <f>VLOOKUP($G100,Temp!$A:$C,T$1,FALSE)</f>
        <v>#VALUE!</v>
      </c>
      <c r="U100" s="22" t="e">
        <f>VLOOKUP($G100,Temp!$A:$C,U$1,FALSE)</f>
        <v>#VALUE!</v>
      </c>
      <c r="V100" s="22" t="e">
        <f>VLOOKUP($G100,Temp!$A:$C,V$1,FALSE)</f>
        <v>#VALUE!</v>
      </c>
      <c r="W100" s="22" t="e">
        <f>VLOOKUP($G100,Temp!$A:$C,W$1,FALSE)</f>
        <v>#VALUE!</v>
      </c>
      <c r="X100" s="22" t="e">
        <f>VLOOKUP($G100,Temp!$A:$C,X$1,FALSE)</f>
        <v>#VALUE!</v>
      </c>
      <c r="Y100" s="22">
        <f>VLOOKUP($G100,Temp!$A:$C,Y$1,FALSE)</f>
        <v>1000</v>
      </c>
      <c r="Z100" s="22">
        <f>VLOOKUP($G100,Temp!$A:$C,Z$1,FALSE)</f>
        <v>0</v>
      </c>
      <c r="AA100" s="22" t="str">
        <f>VLOOKUP($A100,Searches!$A:$H,AA$1,FALSE)</f>
        <v>Amanda Gutterman</v>
      </c>
      <c r="AB100" s="22" t="str">
        <f>VLOOKUP($A100,Searches!$A:$H,AB$1,FALSE)</f>
        <v>ConsenSys</v>
      </c>
      <c r="AC100" s="22" t="str">
        <f>VLOOKUP($A100,Searches!$A:$H,AC$1,FALSE)</f>
        <v>CMO</v>
      </c>
      <c r="AD100" s="22" t="str">
        <f>VLOOKUP($A100,Searches!$A:$H,AD$1,FALSE)</f>
        <v>2nd</v>
      </c>
      <c r="AE100" s="22" t="str">
        <f>VLOOKUP($A100,Searches!$A:$H,AE$1,FALSE)</f>
        <v/>
      </c>
      <c r="AF100" s="22" t="str">
        <f>VLOOKUP($A100,Searches!$A:$H,AF$1,FALSE)</f>
        <v>Greater New York City Area</v>
      </c>
      <c r="AG100" s="22" t="str">
        <f>VLOOKUP($A100,Searches!$A:$H,AG$1,FALSE)</f>
        <v>https://www.linkedin.com/sales/profile/188822097,Njf7,NAME_SEARCH?moduleKey=peopleSearchResults&amp;pageKey=sales-search3-people-refinement&amp;contextId=60BC92C971D70515801E49D6842B0000&amp;requestId=eb02ceac-fcb1-422d-a8f3-638b64d18a05&amp;action=CLICK&amp;target=urn%3Ali%3AsalesLead%3A(-1%2C188822097)&amp;pageNumber=3&amp;targetEl=profilelink&amp;position=15&amp;trk=lss-serp-result-lead_photo</v>
      </c>
      <c r="AH100" s="22" t="e">
        <f>VLOOKUP($G100,Temp!$D:$F,AH$1,FALSE)</f>
        <v>#N/A</v>
      </c>
      <c r="AI100" s="22" t="e">
        <f>VLOOKUP($G100,Temp!$D:$F,AI$1,FALSE)</f>
        <v>#N/A</v>
      </c>
      <c r="AJ100" s="22" t="e">
        <f>VLOOKUP($G100,Temp!$D:$F,AJ$1,FALSE)</f>
        <v>#N/A</v>
      </c>
    </row>
    <row r="101" spans="1:36" ht="16" x14ac:dyDescent="0.2">
      <c r="A101" s="8" t="str">
        <f t="shared" si="1"/>
        <v>Carro Ford The Smartass Marketer's Handbook</v>
      </c>
      <c r="B101" s="8" t="s">
        <v>1448</v>
      </c>
      <c r="C101" s="8" t="s">
        <v>1449</v>
      </c>
      <c r="D101" s="8" t="s">
        <v>1450</v>
      </c>
      <c r="E101" s="8" t="s">
        <v>634</v>
      </c>
      <c r="F101" s="8" t="s">
        <v>1451</v>
      </c>
      <c r="G101" s="8" t="s">
        <v>634</v>
      </c>
      <c r="H101" s="22" t="e">
        <f>VLOOKUP($G101,Temp!$A:$C,H$1,FALSE)</f>
        <v>#N/A</v>
      </c>
      <c r="I101" s="22" t="e">
        <f>VLOOKUP($G101,Temp!$A:$C,I$1,FALSE)</f>
        <v>#N/A</v>
      </c>
      <c r="J101" s="22" t="e">
        <f>VLOOKUP($G101,Temp!$A:$C,J$1,FALSE)</f>
        <v>#N/A</v>
      </c>
      <c r="K101" s="22" t="e">
        <f>VLOOKUP($G101,Temp!$A:$C,K$1,FALSE)</f>
        <v>#N/A</v>
      </c>
      <c r="L101" s="22" t="e">
        <f>VLOOKUP($G101,Temp!$A:$C,L$1,FALSE)</f>
        <v>#N/A</v>
      </c>
      <c r="M101" s="22" t="e">
        <f>VLOOKUP($G101,Temp!$A:$C,M$1,FALSE)</f>
        <v>#N/A</v>
      </c>
      <c r="N101" s="22" t="e">
        <f>VLOOKUP($G101,Temp!$A:$C,N$1,FALSE)</f>
        <v>#N/A</v>
      </c>
      <c r="O101" s="22" t="e">
        <f>VLOOKUP($G101,Temp!$A:$C,O$1,FALSE)</f>
        <v>#N/A</v>
      </c>
      <c r="P101" s="22" t="e">
        <f>VLOOKUP($G101,Temp!$A:$C,P$1,FALSE)</f>
        <v>#N/A</v>
      </c>
      <c r="Q101" s="22" t="e">
        <f>VLOOKUP($G101,Temp!$A:$C,Q$1,FALSE)</f>
        <v>#N/A</v>
      </c>
      <c r="R101" s="22" t="e">
        <f>VLOOKUP($G101,Temp!$A:$C,R$1,FALSE)</f>
        <v>#N/A</v>
      </c>
      <c r="S101" s="22" t="e">
        <f>VLOOKUP($G101,Temp!$A:$C,S$1,FALSE)</f>
        <v>#N/A</v>
      </c>
      <c r="T101" s="22" t="e">
        <f>VLOOKUP($G101,Temp!$A:$C,T$1,FALSE)</f>
        <v>#N/A</v>
      </c>
      <c r="U101" s="22" t="e">
        <f>VLOOKUP($G101,Temp!$A:$C,U$1,FALSE)</f>
        <v>#N/A</v>
      </c>
      <c r="V101" s="22" t="e">
        <f>VLOOKUP($G101,Temp!$A:$C,V$1,FALSE)</f>
        <v>#N/A</v>
      </c>
      <c r="W101" s="22" t="e">
        <f>VLOOKUP($G101,Temp!$A:$C,W$1,FALSE)</f>
        <v>#N/A</v>
      </c>
      <c r="X101" s="22" t="e">
        <f>VLOOKUP($G101,Temp!$A:$C,X$1,FALSE)</f>
        <v>#N/A</v>
      </c>
      <c r="Y101" s="22" t="e">
        <f>VLOOKUP($G101,Temp!$A:$C,Y$1,FALSE)</f>
        <v>#N/A</v>
      </c>
      <c r="Z101" s="22" t="e">
        <f>VLOOKUP($G101,Temp!$A:$C,Z$1,FALSE)</f>
        <v>#N/A</v>
      </c>
      <c r="AA101" s="22" t="e">
        <f>VLOOKUP($A101,Searches!$A:$H,AA$1,FALSE)</f>
        <v>#N/A</v>
      </c>
      <c r="AB101" s="22" t="e">
        <f>VLOOKUP($A101,Searches!$A:$H,AB$1,FALSE)</f>
        <v>#N/A</v>
      </c>
      <c r="AC101" s="22" t="e">
        <f>VLOOKUP($A101,Searches!$A:$H,AC$1,FALSE)</f>
        <v>#N/A</v>
      </c>
      <c r="AD101" s="22" t="e">
        <f>VLOOKUP($A101,Searches!$A:$H,AD$1,FALSE)</f>
        <v>#N/A</v>
      </c>
      <c r="AE101" s="22" t="e">
        <f>VLOOKUP($A101,Searches!$A:$H,AE$1,FALSE)</f>
        <v>#N/A</v>
      </c>
      <c r="AF101" s="22" t="e">
        <f>VLOOKUP($A101,Searches!$A:$H,AF$1,FALSE)</f>
        <v>#N/A</v>
      </c>
      <c r="AG101" s="22" t="e">
        <f>VLOOKUP($A101,Searches!$A:$H,AG$1,FALSE)</f>
        <v>#N/A</v>
      </c>
      <c r="AH101" s="22" t="e">
        <f>VLOOKUP($G101,Temp!$D:$F,AH$1,FALSE)</f>
        <v>#N/A</v>
      </c>
      <c r="AI101" s="22" t="e">
        <f>VLOOKUP($G101,Temp!$D:$F,AI$1,FALSE)</f>
        <v>#N/A</v>
      </c>
      <c r="AJ101" s="22" t="e">
        <f>VLOOKUP($G101,Temp!$D:$F,AJ$1,FALSE)</f>
        <v>#N/A</v>
      </c>
    </row>
    <row r="102" spans="1:36" ht="16" x14ac:dyDescent="0.2">
      <c r="A102" s="8" t="str">
        <f t="shared" si="1"/>
        <v>Nancy Cole Intuit</v>
      </c>
      <c r="B102" s="8" t="s">
        <v>1457</v>
      </c>
      <c r="C102" s="8" t="s">
        <v>1458</v>
      </c>
      <c r="D102" s="8" t="s">
        <v>1459</v>
      </c>
      <c r="E102" s="8" t="s">
        <v>1460</v>
      </c>
      <c r="F102" s="8" t="s">
        <v>1461</v>
      </c>
      <c r="G102" s="12" t="s">
        <v>1354</v>
      </c>
      <c r="H102" s="22" t="str">
        <f>VLOOKUP($G102,Temp!$A:$C,H$1,FALSE)</f>
        <v>intuit.com</v>
      </c>
      <c r="I102" s="22" t="e">
        <f>VLOOKUP($G102,Temp!$A:$C,I$1,FALSE)</f>
        <v>#VALUE!</v>
      </c>
      <c r="J102" s="22" t="e">
        <f>VLOOKUP($G102,Temp!$A:$C,J$1,FALSE)</f>
        <v>#VALUE!</v>
      </c>
      <c r="K102" s="22" t="e">
        <f>VLOOKUP($G102,Temp!$A:$C,K$1,FALSE)</f>
        <v>#VALUE!</v>
      </c>
      <c r="L102" s="22" t="e">
        <f>VLOOKUP($G102,Temp!$A:$C,L$1,FALSE)</f>
        <v>#VALUE!</v>
      </c>
      <c r="M102" s="22" t="e">
        <f>VLOOKUP($G102,Temp!$A:$C,M$1,FALSE)</f>
        <v>#VALUE!</v>
      </c>
      <c r="N102" s="22" t="e">
        <f>VLOOKUP($G102,Temp!$A:$C,N$1,FALSE)</f>
        <v>#VALUE!</v>
      </c>
      <c r="O102" s="22" t="e">
        <f>VLOOKUP($G102,Temp!$A:$C,O$1,FALSE)</f>
        <v>#VALUE!</v>
      </c>
      <c r="P102" s="22" t="e">
        <f>VLOOKUP($G102,Temp!$A:$C,P$1,FALSE)</f>
        <v>#VALUE!</v>
      </c>
      <c r="Q102" s="22" t="e">
        <f>VLOOKUP($G102,Temp!$A:$C,Q$1,FALSE)</f>
        <v>#VALUE!</v>
      </c>
      <c r="R102" s="22" t="e">
        <f>VLOOKUP($G102,Temp!$A:$C,R$1,FALSE)</f>
        <v>#VALUE!</v>
      </c>
      <c r="S102" s="22" t="e">
        <f>VLOOKUP($G102,Temp!$A:$C,S$1,FALSE)</f>
        <v>#VALUE!</v>
      </c>
      <c r="T102" s="22" t="e">
        <f>VLOOKUP($G102,Temp!$A:$C,T$1,FALSE)</f>
        <v>#VALUE!</v>
      </c>
      <c r="U102" s="22" t="e">
        <f>VLOOKUP($G102,Temp!$A:$C,U$1,FALSE)</f>
        <v>#VALUE!</v>
      </c>
      <c r="V102" s="22" t="e">
        <f>VLOOKUP($G102,Temp!$A:$C,V$1,FALSE)</f>
        <v>#VALUE!</v>
      </c>
      <c r="W102" s="22" t="e">
        <f>VLOOKUP($G102,Temp!$A:$C,W$1,FALSE)</f>
        <v>#VALUE!</v>
      </c>
      <c r="X102" s="22" t="e">
        <f>VLOOKUP($G102,Temp!$A:$C,X$1,FALSE)</f>
        <v>#VALUE!</v>
      </c>
      <c r="Y102" s="22">
        <f>VLOOKUP($G102,Temp!$A:$C,Y$1,FALSE)</f>
        <v>0</v>
      </c>
      <c r="Z102" s="22">
        <f>VLOOKUP($G102,Temp!$A:$C,Z$1,FALSE)</f>
        <v>0</v>
      </c>
      <c r="AA102" s="22" t="e">
        <f>VLOOKUP($A102,Searches!$A:$H,AA$1,FALSE)</f>
        <v>#N/A</v>
      </c>
      <c r="AB102" s="22" t="e">
        <f>VLOOKUP($A102,Searches!$A:$H,AB$1,FALSE)</f>
        <v>#N/A</v>
      </c>
      <c r="AC102" s="22" t="e">
        <f>VLOOKUP($A102,Searches!$A:$H,AC$1,FALSE)</f>
        <v>#N/A</v>
      </c>
      <c r="AD102" s="22" t="e">
        <f>VLOOKUP($A102,Searches!$A:$H,AD$1,FALSE)</f>
        <v>#N/A</v>
      </c>
      <c r="AE102" s="22" t="e">
        <f>VLOOKUP($A102,Searches!$A:$H,AE$1,FALSE)</f>
        <v>#N/A</v>
      </c>
      <c r="AF102" s="22" t="e">
        <f>VLOOKUP($A102,Searches!$A:$H,AF$1,FALSE)</f>
        <v>#N/A</v>
      </c>
      <c r="AG102" s="22" t="e">
        <f>VLOOKUP($A102,Searches!$A:$H,AG$1,FALSE)</f>
        <v>#N/A</v>
      </c>
      <c r="AH102" s="22" t="e">
        <f>VLOOKUP($G102,Temp!$D:$F,AH$1,FALSE)</f>
        <v>#N/A</v>
      </c>
      <c r="AI102" s="22" t="e">
        <f>VLOOKUP($G102,Temp!$D:$F,AI$1,FALSE)</f>
        <v>#N/A</v>
      </c>
      <c r="AJ102" s="22" t="e">
        <f>VLOOKUP($G102,Temp!$D:$F,AJ$1,FALSE)</f>
        <v>#N/A</v>
      </c>
    </row>
    <row r="103" spans="1:36" ht="16" x14ac:dyDescent="0.2">
      <c r="A103" s="8" t="str">
        <f t="shared" si="1"/>
        <v>Roger Lopez BillMo</v>
      </c>
      <c r="B103" s="8" t="s">
        <v>1467</v>
      </c>
      <c r="C103" s="8" t="s">
        <v>1468</v>
      </c>
      <c r="D103" s="8" t="s">
        <v>32</v>
      </c>
      <c r="E103" s="8" t="s">
        <v>1469</v>
      </c>
      <c r="F103" s="8" t="s">
        <v>1470</v>
      </c>
      <c r="G103" s="12" t="s">
        <v>1365</v>
      </c>
      <c r="H103" s="22" t="str">
        <f>VLOOKUP($G103,Temp!$A:$C,H$1,FALSE)</f>
        <v>billmo.com</v>
      </c>
      <c r="I103" s="22" t="e">
        <f>VLOOKUP($G103,Temp!$A:$C,I$1,FALSE)</f>
        <v>#VALUE!</v>
      </c>
      <c r="J103" s="22" t="e">
        <f>VLOOKUP($G103,Temp!$A:$C,J$1,FALSE)</f>
        <v>#VALUE!</v>
      </c>
      <c r="K103" s="22" t="e">
        <f>VLOOKUP($G103,Temp!$A:$C,K$1,FALSE)</f>
        <v>#VALUE!</v>
      </c>
      <c r="L103" s="22" t="e">
        <f>VLOOKUP($G103,Temp!$A:$C,L$1,FALSE)</f>
        <v>#VALUE!</v>
      </c>
      <c r="M103" s="22" t="e">
        <f>VLOOKUP($G103,Temp!$A:$C,M$1,FALSE)</f>
        <v>#VALUE!</v>
      </c>
      <c r="N103" s="22" t="e">
        <f>VLOOKUP($G103,Temp!$A:$C,N$1,FALSE)</f>
        <v>#VALUE!</v>
      </c>
      <c r="O103" s="22" t="e">
        <f>VLOOKUP($G103,Temp!$A:$C,O$1,FALSE)</f>
        <v>#VALUE!</v>
      </c>
      <c r="P103" s="22" t="e">
        <f>VLOOKUP($G103,Temp!$A:$C,P$1,FALSE)</f>
        <v>#VALUE!</v>
      </c>
      <c r="Q103" s="22" t="e">
        <f>VLOOKUP($G103,Temp!$A:$C,Q$1,FALSE)</f>
        <v>#VALUE!</v>
      </c>
      <c r="R103" s="22" t="e">
        <f>VLOOKUP($G103,Temp!$A:$C,R$1,FALSE)</f>
        <v>#VALUE!</v>
      </c>
      <c r="S103" s="22" t="e">
        <f>VLOOKUP($G103,Temp!$A:$C,S$1,FALSE)</f>
        <v>#VALUE!</v>
      </c>
      <c r="T103" s="22" t="e">
        <f>VLOOKUP($G103,Temp!$A:$C,T$1,FALSE)</f>
        <v>#VALUE!</v>
      </c>
      <c r="U103" s="22" t="e">
        <f>VLOOKUP($G103,Temp!$A:$C,U$1,FALSE)</f>
        <v>#VALUE!</v>
      </c>
      <c r="V103" s="22" t="e">
        <f>VLOOKUP($G103,Temp!$A:$C,V$1,FALSE)</f>
        <v>#VALUE!</v>
      </c>
      <c r="W103" s="22" t="e">
        <f>VLOOKUP($G103,Temp!$A:$C,W$1,FALSE)</f>
        <v>#VALUE!</v>
      </c>
      <c r="X103" s="22" t="e">
        <f>VLOOKUP($G103,Temp!$A:$C,X$1,FALSE)</f>
        <v>#VALUE!</v>
      </c>
      <c r="Y103" s="22">
        <f>VLOOKUP($G103,Temp!$A:$C,Y$1,FALSE)</f>
        <v>2</v>
      </c>
      <c r="Z103" s="22">
        <f>VLOOKUP($G103,Temp!$A:$C,Z$1,FALSE)</f>
        <v>0</v>
      </c>
      <c r="AA103" s="22" t="str">
        <f>VLOOKUP($A103,Searches!$A:$H,AA$1,FALSE)</f>
        <v>Roger Lopez</v>
      </c>
      <c r="AB103" s="22" t="str">
        <f>VLOOKUP($A103,Searches!$A:$H,AB$1,FALSE)</f>
        <v>BillMo</v>
      </c>
      <c r="AC103" s="22" t="str">
        <f>VLOOKUP($A103,Searches!$A:$H,AC$1,FALSE)</f>
        <v>Chief Marketing Officer (CMO)</v>
      </c>
      <c r="AD103" s="22" t="str">
        <f>VLOOKUP($A103,Searches!$A:$H,AD$1,FALSE)</f>
        <v>2nd</v>
      </c>
      <c r="AE103" s="22" t="str">
        <f>VLOOKUP($A103,Searches!$A:$H,AE$1,FALSE)</f>
        <v/>
      </c>
      <c r="AF103" s="22" t="str">
        <f>VLOOKUP($A103,Searches!$A:$H,AF$1,FALSE)</f>
        <v>Greater Atlanta Area</v>
      </c>
      <c r="AG103" s="22" t="str">
        <f>VLOOKUP($A103,Searches!$A:$H,AG$1,FALSE)</f>
        <v>https://www.linkedin.com/sales/profile/17645745,6gQ9,NAME_SEARCH?moduleKey=peopleSearchResults&amp;pageKey=sales-search3-people-refinement&amp;contextId=60BC92C971D70515801E49D6842B0000&amp;requestId=655dabb3-a902-485b-bbe6-d4c8c8e7a79d&amp;action=CLICK&amp;target=urn%3Ali%3AsalesLead%3A(-1%2C17645745)&amp;pageNumber=0&amp;targetEl=profilelink&amp;position=0&amp;trk=lss-serp-result-lead_photo</v>
      </c>
      <c r="AH103" s="22" t="str">
        <f>VLOOKUP($G103,Temp!$D:$F,AH$1,FALSE)</f>
        <v>billmo.com</v>
      </c>
      <c r="AI103" s="22">
        <f>VLOOKUP($G103,Temp!$D:$F,AI$1,FALSE)</f>
        <v>0</v>
      </c>
      <c r="AJ103" s="22" t="str">
        <f>VLOOKUP($G103,Temp!$D:$F,AJ$1,FALSE)</f>
        <v>WordPress</v>
      </c>
    </row>
    <row r="104" spans="1:36" ht="16" x14ac:dyDescent="0.2">
      <c r="A104" s="8" t="str">
        <f t="shared" si="1"/>
        <v>Joelle Kaufman Dynamic Signal</v>
      </c>
      <c r="B104" s="8" t="s">
        <v>1488</v>
      </c>
      <c r="C104" s="8" t="s">
        <v>1489</v>
      </c>
      <c r="D104" s="8" t="s">
        <v>32</v>
      </c>
      <c r="E104" s="8" t="s">
        <v>1490</v>
      </c>
      <c r="F104" s="8" t="s">
        <v>1491</v>
      </c>
      <c r="G104" s="12" t="s">
        <v>1379</v>
      </c>
      <c r="H104" s="22" t="str">
        <f>VLOOKUP($G104,Temp!$A:$C,H$1,FALSE)</f>
        <v>dynamicsignal.com</v>
      </c>
      <c r="I104" s="22" t="e">
        <f>VLOOKUP($G104,Temp!$A:$C,I$1,FALSE)</f>
        <v>#VALUE!</v>
      </c>
      <c r="J104" s="22" t="e">
        <f>VLOOKUP($G104,Temp!$A:$C,J$1,FALSE)</f>
        <v>#VALUE!</v>
      </c>
      <c r="K104" s="22" t="e">
        <f>VLOOKUP($G104,Temp!$A:$C,K$1,FALSE)</f>
        <v>#VALUE!</v>
      </c>
      <c r="L104" s="22" t="e">
        <f>VLOOKUP($G104,Temp!$A:$C,L$1,FALSE)</f>
        <v>#VALUE!</v>
      </c>
      <c r="M104" s="22" t="e">
        <f>VLOOKUP($G104,Temp!$A:$C,M$1,FALSE)</f>
        <v>#VALUE!</v>
      </c>
      <c r="N104" s="22" t="e">
        <f>VLOOKUP($G104,Temp!$A:$C,N$1,FALSE)</f>
        <v>#VALUE!</v>
      </c>
      <c r="O104" s="22" t="e">
        <f>VLOOKUP($G104,Temp!$A:$C,O$1,FALSE)</f>
        <v>#VALUE!</v>
      </c>
      <c r="P104" s="22" t="e">
        <f>VLOOKUP($G104,Temp!$A:$C,P$1,FALSE)</f>
        <v>#VALUE!</v>
      </c>
      <c r="Q104" s="22" t="e">
        <f>VLOOKUP($G104,Temp!$A:$C,Q$1,FALSE)</f>
        <v>#VALUE!</v>
      </c>
      <c r="R104" s="22" t="e">
        <f>VLOOKUP($G104,Temp!$A:$C,R$1,FALSE)</f>
        <v>#VALUE!</v>
      </c>
      <c r="S104" s="22" t="e">
        <f>VLOOKUP($G104,Temp!$A:$C,S$1,FALSE)</f>
        <v>#VALUE!</v>
      </c>
      <c r="T104" s="22" t="e">
        <f>VLOOKUP($G104,Temp!$A:$C,T$1,FALSE)</f>
        <v>#VALUE!</v>
      </c>
      <c r="U104" s="22" t="e">
        <f>VLOOKUP($G104,Temp!$A:$C,U$1,FALSE)</f>
        <v>#VALUE!</v>
      </c>
      <c r="V104" s="22" t="e">
        <f>VLOOKUP($G104,Temp!$A:$C,V$1,FALSE)</f>
        <v>#VALUE!</v>
      </c>
      <c r="W104" s="22" t="e">
        <f>VLOOKUP($G104,Temp!$A:$C,W$1,FALSE)</f>
        <v>#VALUE!</v>
      </c>
      <c r="X104" s="22" t="e">
        <f>VLOOKUP($G104,Temp!$A:$C,X$1,FALSE)</f>
        <v>#VALUE!</v>
      </c>
      <c r="Y104" s="22">
        <f>VLOOKUP($G104,Temp!$A:$C,Y$1,FALSE)</f>
        <v>17100</v>
      </c>
      <c r="Z104" s="22">
        <f>VLOOKUP($G104,Temp!$A:$C,Z$1,FALSE)</f>
        <v>1600</v>
      </c>
      <c r="AA104" s="22" t="e">
        <f>VLOOKUP($A104,Searches!$A:$H,AA$1,FALSE)</f>
        <v>#N/A</v>
      </c>
      <c r="AB104" s="22" t="e">
        <f>VLOOKUP($A104,Searches!$A:$H,AB$1,FALSE)</f>
        <v>#N/A</v>
      </c>
      <c r="AC104" s="22" t="e">
        <f>VLOOKUP($A104,Searches!$A:$H,AC$1,FALSE)</f>
        <v>#N/A</v>
      </c>
      <c r="AD104" s="22" t="e">
        <f>VLOOKUP($A104,Searches!$A:$H,AD$1,FALSE)</f>
        <v>#N/A</v>
      </c>
      <c r="AE104" s="22" t="e">
        <f>VLOOKUP($A104,Searches!$A:$H,AE$1,FALSE)</f>
        <v>#N/A</v>
      </c>
      <c r="AF104" s="22" t="e">
        <f>VLOOKUP($A104,Searches!$A:$H,AF$1,FALSE)</f>
        <v>#N/A</v>
      </c>
      <c r="AG104" s="22" t="e">
        <f>VLOOKUP($A104,Searches!$A:$H,AG$1,FALSE)</f>
        <v>#N/A</v>
      </c>
      <c r="AH104" s="22" t="e">
        <f>VLOOKUP($G104,Temp!$D:$F,AH$1,FALSE)</f>
        <v>#N/A</v>
      </c>
      <c r="AI104" s="22" t="e">
        <f>VLOOKUP($G104,Temp!$D:$F,AI$1,FALSE)</f>
        <v>#N/A</v>
      </c>
      <c r="AJ104" s="22" t="e">
        <f>VLOOKUP($G104,Temp!$D:$F,AJ$1,FALSE)</f>
        <v>#N/A</v>
      </c>
    </row>
    <row r="105" spans="1:36" ht="16" x14ac:dyDescent="0.2">
      <c r="A105" s="8" t="str">
        <f t="shared" si="1"/>
        <v>Charles Gold Virtru</v>
      </c>
      <c r="B105" s="8" t="s">
        <v>1502</v>
      </c>
      <c r="C105" s="8" t="s">
        <v>1504</v>
      </c>
      <c r="D105" s="8" t="s">
        <v>42</v>
      </c>
      <c r="E105" s="8" t="s">
        <v>1506</v>
      </c>
      <c r="F105" s="8" t="s">
        <v>1507</v>
      </c>
      <c r="G105" s="12" t="s">
        <v>1387</v>
      </c>
      <c r="H105" s="22" t="str">
        <f>VLOOKUP($G105,Temp!$A:$C,H$1,FALSE)</f>
        <v>virtru.com</v>
      </c>
      <c r="I105" s="22" t="e">
        <f>VLOOKUP($G105,Temp!$A:$C,I$1,FALSE)</f>
        <v>#VALUE!</v>
      </c>
      <c r="J105" s="22" t="e">
        <f>VLOOKUP($G105,Temp!$A:$C,J$1,FALSE)</f>
        <v>#VALUE!</v>
      </c>
      <c r="K105" s="22" t="e">
        <f>VLOOKUP($G105,Temp!$A:$C,K$1,FALSE)</f>
        <v>#VALUE!</v>
      </c>
      <c r="L105" s="22" t="e">
        <f>VLOOKUP($G105,Temp!$A:$C,L$1,FALSE)</f>
        <v>#VALUE!</v>
      </c>
      <c r="M105" s="22" t="e">
        <f>VLOOKUP($G105,Temp!$A:$C,M$1,FALSE)</f>
        <v>#VALUE!</v>
      </c>
      <c r="N105" s="22" t="e">
        <f>VLOOKUP($G105,Temp!$A:$C,N$1,FALSE)</f>
        <v>#VALUE!</v>
      </c>
      <c r="O105" s="22" t="e">
        <f>VLOOKUP($G105,Temp!$A:$C,O$1,FALSE)</f>
        <v>#VALUE!</v>
      </c>
      <c r="P105" s="22" t="e">
        <f>VLOOKUP($G105,Temp!$A:$C,P$1,FALSE)</f>
        <v>#VALUE!</v>
      </c>
      <c r="Q105" s="22" t="e">
        <f>VLOOKUP($G105,Temp!$A:$C,Q$1,FALSE)</f>
        <v>#VALUE!</v>
      </c>
      <c r="R105" s="22" t="e">
        <f>VLOOKUP($G105,Temp!$A:$C,R$1,FALSE)</f>
        <v>#VALUE!</v>
      </c>
      <c r="S105" s="22" t="e">
        <f>VLOOKUP($G105,Temp!$A:$C,S$1,FALSE)</f>
        <v>#VALUE!</v>
      </c>
      <c r="T105" s="22" t="e">
        <f>VLOOKUP($G105,Temp!$A:$C,T$1,FALSE)</f>
        <v>#VALUE!</v>
      </c>
      <c r="U105" s="22" t="e">
        <f>VLOOKUP($G105,Temp!$A:$C,U$1,FALSE)</f>
        <v>#VALUE!</v>
      </c>
      <c r="V105" s="22" t="e">
        <f>VLOOKUP($G105,Temp!$A:$C,V$1,FALSE)</f>
        <v>#VALUE!</v>
      </c>
      <c r="W105" s="22" t="e">
        <f>VLOOKUP($G105,Temp!$A:$C,W$1,FALSE)</f>
        <v>#VALUE!</v>
      </c>
      <c r="X105" s="22" t="e">
        <f>VLOOKUP($G105,Temp!$A:$C,X$1,FALSE)</f>
        <v>#VALUE!</v>
      </c>
      <c r="Y105" s="22">
        <f>VLOOKUP($G105,Temp!$A:$C,Y$1,FALSE)</f>
        <v>131000</v>
      </c>
      <c r="Z105" s="22">
        <f>VLOOKUP($G105,Temp!$A:$C,Z$1,FALSE)</f>
        <v>660</v>
      </c>
      <c r="AA105" s="22" t="str">
        <f>VLOOKUP($A105,Searches!$A:$H,AA$1,FALSE)</f>
        <v>Charles Gold</v>
      </c>
      <c r="AB105" s="22" t="str">
        <f>VLOOKUP($A105,Searches!$A:$H,AB$1,FALSE)</f>
        <v>Virtru</v>
      </c>
      <c r="AC105" s="22" t="str">
        <f>VLOOKUP($A105,Searches!$A:$H,AC$1,FALSE)</f>
        <v>Chief Marketing Officer</v>
      </c>
      <c r="AD105" s="22" t="str">
        <f>VLOOKUP($A105,Searches!$A:$H,AD$1,FALSE)</f>
        <v>2nd</v>
      </c>
      <c r="AE105" s="22" t="str">
        <f>VLOOKUP($A105,Searches!$A:$H,AE$1,FALSE)</f>
        <v>Open link</v>
      </c>
      <c r="AF105" s="22" t="str">
        <f>VLOOKUP($A105,Searches!$A:$H,AF$1,FALSE)</f>
        <v>Washington D.C. Metro Area</v>
      </c>
      <c r="AG105" s="22" t="str">
        <f>VLOOKUP($A105,Searches!$A:$H,AG$1,FALSE)</f>
        <v>https://www.linkedin.com/sales/profile/458572,k6KN,NAME_SEARCH?moduleKey=peopleSearchResults&amp;pageKey=sales-search3-people-refinement&amp;contextId=60BC92C971D70515801E49D6842B0000&amp;requestId=4f264cc0-faad-47fe-938f-bac29f2959fb&amp;action=CLICK&amp;target=urn%3Ali%3AsalesLead%3A(-1%2C458572)&amp;pageNumber=4&amp;targetEl=profilelink&amp;position=0&amp;trk=lss-serp-result-lead_photo</v>
      </c>
      <c r="AH105" s="22" t="str">
        <f>VLOOKUP($G105,Temp!$D:$F,AH$1,FALSE)</f>
        <v>virtru.com</v>
      </c>
      <c r="AI105" s="22">
        <f>VLOOKUP($G105,Temp!$D:$F,AI$1,FALSE)</f>
        <v>0</v>
      </c>
      <c r="AJ105" s="22" t="str">
        <f>VLOOKUP($G105,Temp!$D:$F,AJ$1,FALSE)</f>
        <v>WordPress</v>
      </c>
    </row>
    <row r="106" spans="1:36" ht="16" x14ac:dyDescent="0.2">
      <c r="A106" s="8" t="str">
        <f t="shared" si="1"/>
        <v>Philip Dolan Navicure</v>
      </c>
      <c r="B106" s="8" t="s">
        <v>1516</v>
      </c>
      <c r="C106" s="8" t="s">
        <v>1517</v>
      </c>
      <c r="D106" s="8" t="s">
        <v>32</v>
      </c>
      <c r="E106" s="8" t="s">
        <v>1518</v>
      </c>
      <c r="F106" s="8" t="s">
        <v>1519</v>
      </c>
      <c r="G106" s="12" t="s">
        <v>1399</v>
      </c>
      <c r="H106" s="22" t="str">
        <f>VLOOKUP($G106,Temp!$A:$C,H$1,FALSE)</f>
        <v>navicure.com</v>
      </c>
      <c r="I106" s="22" t="e">
        <f>VLOOKUP($G106,Temp!$A:$C,I$1,FALSE)</f>
        <v>#VALUE!</v>
      </c>
      <c r="J106" s="22" t="e">
        <f>VLOOKUP($G106,Temp!$A:$C,J$1,FALSE)</f>
        <v>#VALUE!</v>
      </c>
      <c r="K106" s="22" t="e">
        <f>VLOOKUP($G106,Temp!$A:$C,K$1,FALSE)</f>
        <v>#VALUE!</v>
      </c>
      <c r="L106" s="22" t="e">
        <f>VLOOKUP($G106,Temp!$A:$C,L$1,FALSE)</f>
        <v>#VALUE!</v>
      </c>
      <c r="M106" s="22" t="e">
        <f>VLOOKUP($G106,Temp!$A:$C,M$1,FALSE)</f>
        <v>#VALUE!</v>
      </c>
      <c r="N106" s="22" t="e">
        <f>VLOOKUP($G106,Temp!$A:$C,N$1,FALSE)</f>
        <v>#VALUE!</v>
      </c>
      <c r="O106" s="22" t="e">
        <f>VLOOKUP($G106,Temp!$A:$C,O$1,FALSE)</f>
        <v>#VALUE!</v>
      </c>
      <c r="P106" s="22" t="e">
        <f>VLOOKUP($G106,Temp!$A:$C,P$1,FALSE)</f>
        <v>#VALUE!</v>
      </c>
      <c r="Q106" s="22" t="e">
        <f>VLOOKUP($G106,Temp!$A:$C,Q$1,FALSE)</f>
        <v>#VALUE!</v>
      </c>
      <c r="R106" s="22" t="e">
        <f>VLOOKUP($G106,Temp!$A:$C,R$1,FALSE)</f>
        <v>#VALUE!</v>
      </c>
      <c r="S106" s="22" t="e">
        <f>VLOOKUP($G106,Temp!$A:$C,S$1,FALSE)</f>
        <v>#VALUE!</v>
      </c>
      <c r="T106" s="22" t="e">
        <f>VLOOKUP($G106,Temp!$A:$C,T$1,FALSE)</f>
        <v>#VALUE!</v>
      </c>
      <c r="U106" s="22" t="e">
        <f>VLOOKUP($G106,Temp!$A:$C,U$1,FALSE)</f>
        <v>#VALUE!</v>
      </c>
      <c r="V106" s="22" t="e">
        <f>VLOOKUP($G106,Temp!$A:$C,V$1,FALSE)</f>
        <v>#VALUE!</v>
      </c>
      <c r="W106" s="22" t="e">
        <f>VLOOKUP($G106,Temp!$A:$C,W$1,FALSE)</f>
        <v>#VALUE!</v>
      </c>
      <c r="X106" s="22" t="e">
        <f>VLOOKUP($G106,Temp!$A:$C,X$1,FALSE)</f>
        <v>#VALUE!</v>
      </c>
      <c r="Y106" s="22">
        <f>VLOOKUP($G106,Temp!$A:$C,Y$1,FALSE)</f>
        <v>20400</v>
      </c>
      <c r="Z106" s="22">
        <f>VLOOKUP($G106,Temp!$A:$C,Z$1,FALSE)</f>
        <v>5800</v>
      </c>
      <c r="AA106" s="22" t="e">
        <f>VLOOKUP($A106,Searches!$A:$H,AA$1,FALSE)</f>
        <v>#N/A</v>
      </c>
      <c r="AB106" s="22" t="e">
        <f>VLOOKUP($A106,Searches!$A:$H,AB$1,FALSE)</f>
        <v>#N/A</v>
      </c>
      <c r="AC106" s="22" t="e">
        <f>VLOOKUP($A106,Searches!$A:$H,AC$1,FALSE)</f>
        <v>#N/A</v>
      </c>
      <c r="AD106" s="22" t="e">
        <f>VLOOKUP($A106,Searches!$A:$H,AD$1,FALSE)</f>
        <v>#N/A</v>
      </c>
      <c r="AE106" s="22" t="e">
        <f>VLOOKUP($A106,Searches!$A:$H,AE$1,FALSE)</f>
        <v>#N/A</v>
      </c>
      <c r="AF106" s="22" t="e">
        <f>VLOOKUP($A106,Searches!$A:$H,AF$1,FALSE)</f>
        <v>#N/A</v>
      </c>
      <c r="AG106" s="22" t="e">
        <f>VLOOKUP($A106,Searches!$A:$H,AG$1,FALSE)</f>
        <v>#N/A</v>
      </c>
      <c r="AH106" s="22" t="e">
        <f>VLOOKUP($G106,Temp!$D:$F,AH$1,FALSE)</f>
        <v>#N/A</v>
      </c>
      <c r="AI106" s="22" t="e">
        <f>VLOOKUP($G106,Temp!$D:$F,AI$1,FALSE)</f>
        <v>#N/A</v>
      </c>
      <c r="AJ106" s="22" t="e">
        <f>VLOOKUP($G106,Temp!$D:$F,AJ$1,FALSE)</f>
        <v>#N/A</v>
      </c>
    </row>
    <row r="107" spans="1:36" ht="16" x14ac:dyDescent="0.2">
      <c r="A107" s="8" t="str">
        <f t="shared" si="1"/>
        <v>Johanna Flower CrowdStrike</v>
      </c>
      <c r="B107" s="8" t="s">
        <v>1527</v>
      </c>
      <c r="C107" s="8" t="s">
        <v>1528</v>
      </c>
      <c r="D107" s="8" t="s">
        <v>32</v>
      </c>
      <c r="E107" s="8" t="s">
        <v>1529</v>
      </c>
      <c r="F107" s="8" t="s">
        <v>1530</v>
      </c>
      <c r="G107" s="12" t="s">
        <v>1414</v>
      </c>
      <c r="H107" s="22" t="str">
        <f>VLOOKUP($G107,Temp!$A:$C,H$1,FALSE)</f>
        <v>crowdstrike.com</v>
      </c>
      <c r="I107" s="22" t="e">
        <f>VLOOKUP($G107,Temp!$A:$C,I$1,FALSE)</f>
        <v>#VALUE!</v>
      </c>
      <c r="J107" s="22" t="e">
        <f>VLOOKUP($G107,Temp!$A:$C,J$1,FALSE)</f>
        <v>#VALUE!</v>
      </c>
      <c r="K107" s="22" t="e">
        <f>VLOOKUP($G107,Temp!$A:$C,K$1,FALSE)</f>
        <v>#VALUE!</v>
      </c>
      <c r="L107" s="22" t="e">
        <f>VLOOKUP($G107,Temp!$A:$C,L$1,FALSE)</f>
        <v>#VALUE!</v>
      </c>
      <c r="M107" s="22" t="e">
        <f>VLOOKUP($G107,Temp!$A:$C,M$1,FALSE)</f>
        <v>#VALUE!</v>
      </c>
      <c r="N107" s="22" t="e">
        <f>VLOOKUP($G107,Temp!$A:$C,N$1,FALSE)</f>
        <v>#VALUE!</v>
      </c>
      <c r="O107" s="22" t="e">
        <f>VLOOKUP($G107,Temp!$A:$C,O$1,FALSE)</f>
        <v>#VALUE!</v>
      </c>
      <c r="P107" s="22" t="e">
        <f>VLOOKUP($G107,Temp!$A:$C,P$1,FALSE)</f>
        <v>#VALUE!</v>
      </c>
      <c r="Q107" s="22" t="e">
        <f>VLOOKUP($G107,Temp!$A:$C,Q$1,FALSE)</f>
        <v>#VALUE!</v>
      </c>
      <c r="R107" s="22" t="e">
        <f>VLOOKUP($G107,Temp!$A:$C,R$1,FALSE)</f>
        <v>#VALUE!</v>
      </c>
      <c r="S107" s="22" t="e">
        <f>VLOOKUP($G107,Temp!$A:$C,S$1,FALSE)</f>
        <v>#VALUE!</v>
      </c>
      <c r="T107" s="22" t="e">
        <f>VLOOKUP($G107,Temp!$A:$C,T$1,FALSE)</f>
        <v>#VALUE!</v>
      </c>
      <c r="U107" s="22" t="e">
        <f>VLOOKUP($G107,Temp!$A:$C,U$1,FALSE)</f>
        <v>#VALUE!</v>
      </c>
      <c r="V107" s="22" t="e">
        <f>VLOOKUP($G107,Temp!$A:$C,V$1,FALSE)</f>
        <v>#VALUE!</v>
      </c>
      <c r="W107" s="22" t="e">
        <f>VLOOKUP($G107,Temp!$A:$C,W$1,FALSE)</f>
        <v>#VALUE!</v>
      </c>
      <c r="X107" s="22" t="e">
        <f>VLOOKUP($G107,Temp!$A:$C,X$1,FALSE)</f>
        <v>#VALUE!</v>
      </c>
      <c r="Y107" s="22">
        <f>VLOOKUP($G107,Temp!$A:$C,Y$1,FALSE)</f>
        <v>16200</v>
      </c>
      <c r="Z107" s="22">
        <f>VLOOKUP($G107,Temp!$A:$C,Z$1,FALSE)</f>
        <v>6700</v>
      </c>
      <c r="AA107" s="22" t="e">
        <f>VLOOKUP($A107,Searches!$A:$H,AA$1,FALSE)</f>
        <v>#N/A</v>
      </c>
      <c r="AB107" s="22" t="e">
        <f>VLOOKUP($A107,Searches!$A:$H,AB$1,FALSE)</f>
        <v>#N/A</v>
      </c>
      <c r="AC107" s="22" t="e">
        <f>VLOOKUP($A107,Searches!$A:$H,AC$1,FALSE)</f>
        <v>#N/A</v>
      </c>
      <c r="AD107" s="22" t="e">
        <f>VLOOKUP($A107,Searches!$A:$H,AD$1,FALSE)</f>
        <v>#N/A</v>
      </c>
      <c r="AE107" s="22" t="e">
        <f>VLOOKUP($A107,Searches!$A:$H,AE$1,FALSE)</f>
        <v>#N/A</v>
      </c>
      <c r="AF107" s="22" t="e">
        <f>VLOOKUP($A107,Searches!$A:$H,AF$1,FALSE)</f>
        <v>#N/A</v>
      </c>
      <c r="AG107" s="22" t="e">
        <f>VLOOKUP($A107,Searches!$A:$H,AG$1,FALSE)</f>
        <v>#N/A</v>
      </c>
      <c r="AH107" s="22" t="str">
        <f>VLOOKUP($G107,Temp!$D:$F,AH$1,FALSE)</f>
        <v>crowdstrike.com</v>
      </c>
      <c r="AI107" s="22" t="str">
        <f>VLOOKUP($G107,Temp!$D:$F,AI$1,FALSE)</f>
        <v>Marketo</v>
      </c>
      <c r="AJ107" s="22" t="str">
        <f>VLOOKUP($G107,Temp!$D:$F,AJ$1,FALSE)</f>
        <v>WordPress</v>
      </c>
    </row>
    <row r="108" spans="1:36" ht="16" x14ac:dyDescent="0.2">
      <c r="A108" s="8" t="str">
        <f t="shared" si="1"/>
        <v>Arya Barirani GlobalLogic</v>
      </c>
      <c r="B108" s="8" t="s">
        <v>1535</v>
      </c>
      <c r="C108" s="8" t="s">
        <v>1536</v>
      </c>
      <c r="D108" s="8" t="s">
        <v>32</v>
      </c>
      <c r="E108" s="8" t="s">
        <v>1537</v>
      </c>
      <c r="F108" s="8" t="s">
        <v>1538</v>
      </c>
      <c r="G108" s="12" t="s">
        <v>1425</v>
      </c>
      <c r="H108" s="22" t="str">
        <f>VLOOKUP($G108,Temp!$A:$C,H$1,FALSE)</f>
        <v>globallogic.com</v>
      </c>
      <c r="I108" s="22" t="e">
        <f>VLOOKUP($G108,Temp!$A:$C,I$1,FALSE)</f>
        <v>#VALUE!</v>
      </c>
      <c r="J108" s="22" t="e">
        <f>VLOOKUP($G108,Temp!$A:$C,J$1,FALSE)</f>
        <v>#VALUE!</v>
      </c>
      <c r="K108" s="22" t="e">
        <f>VLOOKUP($G108,Temp!$A:$C,K$1,FALSE)</f>
        <v>#VALUE!</v>
      </c>
      <c r="L108" s="22" t="e">
        <f>VLOOKUP($G108,Temp!$A:$C,L$1,FALSE)</f>
        <v>#VALUE!</v>
      </c>
      <c r="M108" s="22" t="e">
        <f>VLOOKUP($G108,Temp!$A:$C,M$1,FALSE)</f>
        <v>#VALUE!</v>
      </c>
      <c r="N108" s="22" t="e">
        <f>VLOOKUP($G108,Temp!$A:$C,N$1,FALSE)</f>
        <v>#VALUE!</v>
      </c>
      <c r="O108" s="22" t="e">
        <f>VLOOKUP($G108,Temp!$A:$C,O$1,FALSE)</f>
        <v>#VALUE!</v>
      </c>
      <c r="P108" s="22" t="e">
        <f>VLOOKUP($G108,Temp!$A:$C,P$1,FALSE)</f>
        <v>#VALUE!</v>
      </c>
      <c r="Q108" s="22" t="e">
        <f>VLOOKUP($G108,Temp!$A:$C,Q$1,FALSE)</f>
        <v>#VALUE!</v>
      </c>
      <c r="R108" s="22" t="e">
        <f>VLOOKUP($G108,Temp!$A:$C,R$1,FALSE)</f>
        <v>#VALUE!</v>
      </c>
      <c r="S108" s="22" t="e">
        <f>VLOOKUP($G108,Temp!$A:$C,S$1,FALSE)</f>
        <v>#VALUE!</v>
      </c>
      <c r="T108" s="22" t="e">
        <f>VLOOKUP($G108,Temp!$A:$C,T$1,FALSE)</f>
        <v>#VALUE!</v>
      </c>
      <c r="U108" s="22" t="e">
        <f>VLOOKUP($G108,Temp!$A:$C,U$1,FALSE)</f>
        <v>#VALUE!</v>
      </c>
      <c r="V108" s="22" t="e">
        <f>VLOOKUP($G108,Temp!$A:$C,V$1,FALSE)</f>
        <v>#VALUE!</v>
      </c>
      <c r="W108" s="22" t="e">
        <f>VLOOKUP($G108,Temp!$A:$C,W$1,FALSE)</f>
        <v>#VALUE!</v>
      </c>
      <c r="X108" s="22" t="e">
        <f>VLOOKUP($G108,Temp!$A:$C,X$1,FALSE)</f>
        <v>#VALUE!</v>
      </c>
      <c r="Y108" s="22">
        <f>VLOOKUP($G108,Temp!$A:$C,Y$1,FALSE)</f>
        <v>407</v>
      </c>
      <c r="Z108" s="22">
        <f>VLOOKUP($G108,Temp!$A:$C,Z$1,FALSE)</f>
        <v>2</v>
      </c>
      <c r="AA108" s="22" t="e">
        <f>VLOOKUP($A108,Searches!$A:$H,AA$1,FALSE)</f>
        <v>#N/A</v>
      </c>
      <c r="AB108" s="22" t="e">
        <f>VLOOKUP($A108,Searches!$A:$H,AB$1,FALSE)</f>
        <v>#N/A</v>
      </c>
      <c r="AC108" s="22" t="e">
        <f>VLOOKUP($A108,Searches!$A:$H,AC$1,FALSE)</f>
        <v>#N/A</v>
      </c>
      <c r="AD108" s="22" t="e">
        <f>VLOOKUP($A108,Searches!$A:$H,AD$1,FALSE)</f>
        <v>#N/A</v>
      </c>
      <c r="AE108" s="22" t="e">
        <f>VLOOKUP($A108,Searches!$A:$H,AE$1,FALSE)</f>
        <v>#N/A</v>
      </c>
      <c r="AF108" s="22" t="e">
        <f>VLOOKUP($A108,Searches!$A:$H,AF$1,FALSE)</f>
        <v>#N/A</v>
      </c>
      <c r="AG108" s="22" t="e">
        <f>VLOOKUP($A108,Searches!$A:$H,AG$1,FALSE)</f>
        <v>#N/A</v>
      </c>
      <c r="AH108" s="22" t="str">
        <f>VLOOKUP($G108,Temp!$D:$F,AH$1,FALSE)</f>
        <v>globallogic.com</v>
      </c>
      <c r="AI108" s="22" t="str">
        <f>VLOOKUP($G108,Temp!$D:$F,AI$1,FALSE)</f>
        <v>Pardot</v>
      </c>
      <c r="AJ108" s="22" t="str">
        <f>VLOOKUP($G108,Temp!$D:$F,AJ$1,FALSE)</f>
        <v>WordPress</v>
      </c>
    </row>
    <row r="109" spans="1:36" ht="16" x14ac:dyDescent="0.2">
      <c r="A109" s="8" t="str">
        <f t="shared" si="1"/>
        <v>Corey Olfert Cognizant</v>
      </c>
      <c r="B109" s="8" t="s">
        <v>137</v>
      </c>
      <c r="C109" s="8" t="s">
        <v>1555</v>
      </c>
      <c r="D109" s="8" t="s">
        <v>1556</v>
      </c>
      <c r="E109" s="8" t="s">
        <v>1557</v>
      </c>
      <c r="F109" s="8" t="s">
        <v>1558</v>
      </c>
      <c r="G109" s="12" t="s">
        <v>1434</v>
      </c>
      <c r="H109" s="22" t="str">
        <f>VLOOKUP($G109,Temp!$A:$C,H$1,FALSE)</f>
        <v>cognizant.com</v>
      </c>
      <c r="I109" s="22" t="e">
        <f>VLOOKUP($G109,Temp!$A:$C,I$1,FALSE)</f>
        <v>#VALUE!</v>
      </c>
      <c r="J109" s="22" t="e">
        <f>VLOOKUP($G109,Temp!$A:$C,J$1,FALSE)</f>
        <v>#VALUE!</v>
      </c>
      <c r="K109" s="22" t="e">
        <f>VLOOKUP($G109,Temp!$A:$C,K$1,FALSE)</f>
        <v>#VALUE!</v>
      </c>
      <c r="L109" s="22" t="e">
        <f>VLOOKUP($G109,Temp!$A:$C,L$1,FALSE)</f>
        <v>#VALUE!</v>
      </c>
      <c r="M109" s="22" t="e">
        <f>VLOOKUP($G109,Temp!$A:$C,M$1,FALSE)</f>
        <v>#VALUE!</v>
      </c>
      <c r="N109" s="22" t="e">
        <f>VLOOKUP($G109,Temp!$A:$C,N$1,FALSE)</f>
        <v>#VALUE!</v>
      </c>
      <c r="O109" s="22" t="e">
        <f>VLOOKUP($G109,Temp!$A:$C,O$1,FALSE)</f>
        <v>#VALUE!</v>
      </c>
      <c r="P109" s="22" t="e">
        <f>VLOOKUP($G109,Temp!$A:$C,P$1,FALSE)</f>
        <v>#VALUE!</v>
      </c>
      <c r="Q109" s="22" t="e">
        <f>VLOOKUP($G109,Temp!$A:$C,Q$1,FALSE)</f>
        <v>#VALUE!</v>
      </c>
      <c r="R109" s="22" t="e">
        <f>VLOOKUP($G109,Temp!$A:$C,R$1,FALSE)</f>
        <v>#VALUE!</v>
      </c>
      <c r="S109" s="22" t="e">
        <f>VLOOKUP($G109,Temp!$A:$C,S$1,FALSE)</f>
        <v>#VALUE!</v>
      </c>
      <c r="T109" s="22" t="e">
        <f>VLOOKUP($G109,Temp!$A:$C,T$1,FALSE)</f>
        <v>#VALUE!</v>
      </c>
      <c r="U109" s="22" t="e">
        <f>VLOOKUP($G109,Temp!$A:$C,U$1,FALSE)</f>
        <v>#VALUE!</v>
      </c>
      <c r="V109" s="22" t="e">
        <f>VLOOKUP($G109,Temp!$A:$C,V$1,FALSE)</f>
        <v>#VALUE!</v>
      </c>
      <c r="W109" s="22" t="e">
        <f>VLOOKUP($G109,Temp!$A:$C,W$1,FALSE)</f>
        <v>#VALUE!</v>
      </c>
      <c r="X109" s="22" t="e">
        <f>VLOOKUP($G109,Temp!$A:$C,X$1,FALSE)</f>
        <v>#VALUE!</v>
      </c>
      <c r="Y109" s="22">
        <f>VLOOKUP($G109,Temp!$A:$C,Y$1,FALSE)</f>
        <v>221000</v>
      </c>
      <c r="Z109" s="22">
        <f>VLOOKUP($G109,Temp!$A:$C,Z$1,FALSE)</f>
        <v>56300</v>
      </c>
      <c r="AA109" s="22" t="e">
        <f>VLOOKUP($A109,Searches!$A:$H,AA$1,FALSE)</f>
        <v>#N/A</v>
      </c>
      <c r="AB109" s="22" t="e">
        <f>VLOOKUP($A109,Searches!$A:$H,AB$1,FALSE)</f>
        <v>#N/A</v>
      </c>
      <c r="AC109" s="22" t="e">
        <f>VLOOKUP($A109,Searches!$A:$H,AC$1,FALSE)</f>
        <v>#N/A</v>
      </c>
      <c r="AD109" s="22" t="e">
        <f>VLOOKUP($A109,Searches!$A:$H,AD$1,FALSE)</f>
        <v>#N/A</v>
      </c>
      <c r="AE109" s="22" t="e">
        <f>VLOOKUP($A109,Searches!$A:$H,AE$1,FALSE)</f>
        <v>#N/A</v>
      </c>
      <c r="AF109" s="22" t="e">
        <f>VLOOKUP($A109,Searches!$A:$H,AF$1,FALSE)</f>
        <v>#N/A</v>
      </c>
      <c r="AG109" s="22" t="e">
        <f>VLOOKUP($A109,Searches!$A:$H,AG$1,FALSE)</f>
        <v>#N/A</v>
      </c>
      <c r="AH109" s="22" t="e">
        <f>VLOOKUP($G109,Temp!$D:$F,AH$1,FALSE)</f>
        <v>#N/A</v>
      </c>
      <c r="AI109" s="22" t="e">
        <f>VLOOKUP($G109,Temp!$D:$F,AI$1,FALSE)</f>
        <v>#N/A</v>
      </c>
      <c r="AJ109" s="22" t="e">
        <f>VLOOKUP($G109,Temp!$D:$F,AJ$1,FALSE)</f>
        <v>#N/A</v>
      </c>
    </row>
    <row r="110" spans="1:36" ht="16" x14ac:dyDescent="0.2">
      <c r="A110" s="8" t="str">
        <f t="shared" si="1"/>
        <v>Steven Pereira Quantcast</v>
      </c>
      <c r="B110" s="8" t="s">
        <v>1566</v>
      </c>
      <c r="C110" s="8" t="s">
        <v>1567</v>
      </c>
      <c r="D110" s="8" t="s">
        <v>1568</v>
      </c>
      <c r="E110" s="8" t="s">
        <v>1569</v>
      </c>
      <c r="F110" s="8" t="s">
        <v>1570</v>
      </c>
      <c r="G110" s="12" t="s">
        <v>1443</v>
      </c>
      <c r="H110" s="22" t="str">
        <f>VLOOKUP($G110,Temp!$A:$C,H$1,FALSE)</f>
        <v>quantcast.com</v>
      </c>
      <c r="I110" s="22" t="e">
        <f>VLOOKUP($G110,Temp!$A:$C,I$1,FALSE)</f>
        <v>#VALUE!</v>
      </c>
      <c r="J110" s="22" t="e">
        <f>VLOOKUP($G110,Temp!$A:$C,J$1,FALSE)</f>
        <v>#VALUE!</v>
      </c>
      <c r="K110" s="22" t="e">
        <f>VLOOKUP($G110,Temp!$A:$C,K$1,FALSE)</f>
        <v>#VALUE!</v>
      </c>
      <c r="L110" s="22" t="e">
        <f>VLOOKUP($G110,Temp!$A:$C,L$1,FALSE)</f>
        <v>#VALUE!</v>
      </c>
      <c r="M110" s="22" t="e">
        <f>VLOOKUP($G110,Temp!$A:$C,M$1,FALSE)</f>
        <v>#VALUE!</v>
      </c>
      <c r="N110" s="22" t="e">
        <f>VLOOKUP($G110,Temp!$A:$C,N$1,FALSE)</f>
        <v>#VALUE!</v>
      </c>
      <c r="O110" s="22" t="e">
        <f>VLOOKUP($G110,Temp!$A:$C,O$1,FALSE)</f>
        <v>#VALUE!</v>
      </c>
      <c r="P110" s="22" t="e">
        <f>VLOOKUP($G110,Temp!$A:$C,P$1,FALSE)</f>
        <v>#VALUE!</v>
      </c>
      <c r="Q110" s="22" t="e">
        <f>VLOOKUP($G110,Temp!$A:$C,Q$1,FALSE)</f>
        <v>#VALUE!</v>
      </c>
      <c r="R110" s="22" t="e">
        <f>VLOOKUP($G110,Temp!$A:$C,R$1,FALSE)</f>
        <v>#VALUE!</v>
      </c>
      <c r="S110" s="22" t="e">
        <f>VLOOKUP($G110,Temp!$A:$C,S$1,FALSE)</f>
        <v>#VALUE!</v>
      </c>
      <c r="T110" s="22" t="e">
        <f>VLOOKUP($G110,Temp!$A:$C,T$1,FALSE)</f>
        <v>#VALUE!</v>
      </c>
      <c r="U110" s="22" t="e">
        <f>VLOOKUP($G110,Temp!$A:$C,U$1,FALSE)</f>
        <v>#VALUE!</v>
      </c>
      <c r="V110" s="22" t="e">
        <f>VLOOKUP($G110,Temp!$A:$C,V$1,FALSE)</f>
        <v>#VALUE!</v>
      </c>
      <c r="W110" s="22" t="e">
        <f>VLOOKUP($G110,Temp!$A:$C,W$1,FALSE)</f>
        <v>#VALUE!</v>
      </c>
      <c r="X110" s="22" t="e">
        <f>VLOOKUP($G110,Temp!$A:$C,X$1,FALSE)</f>
        <v>#VALUE!</v>
      </c>
      <c r="Y110" s="22">
        <f>VLOOKUP($G110,Temp!$A:$C,Y$1,FALSE)</f>
        <v>156000</v>
      </c>
      <c r="Z110" s="22">
        <f>VLOOKUP($G110,Temp!$A:$C,Z$1,FALSE)</f>
        <v>214</v>
      </c>
      <c r="AA110" s="22" t="e">
        <f>VLOOKUP($A110,Searches!$A:$H,AA$1,FALSE)</f>
        <v>#N/A</v>
      </c>
      <c r="AB110" s="22" t="e">
        <f>VLOOKUP($A110,Searches!$A:$H,AB$1,FALSE)</f>
        <v>#N/A</v>
      </c>
      <c r="AC110" s="22" t="e">
        <f>VLOOKUP($A110,Searches!$A:$H,AC$1,FALSE)</f>
        <v>#N/A</v>
      </c>
      <c r="AD110" s="22" t="e">
        <f>VLOOKUP($A110,Searches!$A:$H,AD$1,FALSE)</f>
        <v>#N/A</v>
      </c>
      <c r="AE110" s="22" t="e">
        <f>VLOOKUP($A110,Searches!$A:$H,AE$1,FALSE)</f>
        <v>#N/A</v>
      </c>
      <c r="AF110" s="22" t="e">
        <f>VLOOKUP($A110,Searches!$A:$H,AF$1,FALSE)</f>
        <v>#N/A</v>
      </c>
      <c r="AG110" s="22" t="e">
        <f>VLOOKUP($A110,Searches!$A:$H,AG$1,FALSE)</f>
        <v>#N/A</v>
      </c>
      <c r="AH110" s="22" t="str">
        <f>VLOOKUP($G110,Temp!$D:$F,AH$1,FALSE)</f>
        <v>quantcast.com</v>
      </c>
      <c r="AI110" s="22" t="str">
        <f>VLOOKUP($G110,Temp!$D:$F,AI$1,FALSE)</f>
        <v>Marketo</v>
      </c>
      <c r="AJ110" s="22" t="str">
        <f>VLOOKUP($G110,Temp!$D:$F,AJ$1,FALSE)</f>
        <v>WordPress</v>
      </c>
    </row>
    <row r="111" spans="1:36" ht="16" x14ac:dyDescent="0.2">
      <c r="A111" s="8" t="str">
        <f t="shared" si="1"/>
        <v>Joe Staples Workfront</v>
      </c>
      <c r="B111" s="8" t="s">
        <v>1586</v>
      </c>
      <c r="C111" s="8" t="s">
        <v>490</v>
      </c>
      <c r="D111" s="8" t="s">
        <v>42</v>
      </c>
      <c r="E111" s="8" t="s">
        <v>1587</v>
      </c>
      <c r="F111" s="8" t="s">
        <v>1588</v>
      </c>
      <c r="G111" s="12" t="s">
        <v>1452</v>
      </c>
      <c r="H111" s="22" t="str">
        <f>VLOOKUP($G111,Temp!$A:$C,H$1,FALSE)</f>
        <v>workfront.com</v>
      </c>
      <c r="I111" s="22" t="e">
        <f>VLOOKUP($G111,Temp!$A:$C,I$1,FALSE)</f>
        <v>#VALUE!</v>
      </c>
      <c r="J111" s="22" t="e">
        <f>VLOOKUP($G111,Temp!$A:$C,J$1,FALSE)</f>
        <v>#VALUE!</v>
      </c>
      <c r="K111" s="22" t="e">
        <f>VLOOKUP($G111,Temp!$A:$C,K$1,FALSE)</f>
        <v>#VALUE!</v>
      </c>
      <c r="L111" s="22" t="e">
        <f>VLOOKUP($G111,Temp!$A:$C,L$1,FALSE)</f>
        <v>#VALUE!</v>
      </c>
      <c r="M111" s="22" t="e">
        <f>VLOOKUP($G111,Temp!$A:$C,M$1,FALSE)</f>
        <v>#VALUE!</v>
      </c>
      <c r="N111" s="22" t="e">
        <f>VLOOKUP($G111,Temp!$A:$C,N$1,FALSE)</f>
        <v>#VALUE!</v>
      </c>
      <c r="O111" s="22" t="e">
        <f>VLOOKUP($G111,Temp!$A:$C,O$1,FALSE)</f>
        <v>#VALUE!</v>
      </c>
      <c r="P111" s="22" t="e">
        <f>VLOOKUP($G111,Temp!$A:$C,P$1,FALSE)</f>
        <v>#VALUE!</v>
      </c>
      <c r="Q111" s="22" t="e">
        <f>VLOOKUP($G111,Temp!$A:$C,Q$1,FALSE)</f>
        <v>#VALUE!</v>
      </c>
      <c r="R111" s="22" t="e">
        <f>VLOOKUP($G111,Temp!$A:$C,R$1,FALSE)</f>
        <v>#VALUE!</v>
      </c>
      <c r="S111" s="22" t="e">
        <f>VLOOKUP($G111,Temp!$A:$C,S$1,FALSE)</f>
        <v>#VALUE!</v>
      </c>
      <c r="T111" s="22" t="e">
        <f>VLOOKUP($G111,Temp!$A:$C,T$1,FALSE)</f>
        <v>#VALUE!</v>
      </c>
      <c r="U111" s="22" t="e">
        <f>VLOOKUP($G111,Temp!$A:$C,U$1,FALSE)</f>
        <v>#VALUE!</v>
      </c>
      <c r="V111" s="22" t="e">
        <f>VLOOKUP($G111,Temp!$A:$C,V$1,FALSE)</f>
        <v>#VALUE!</v>
      </c>
      <c r="W111" s="22" t="e">
        <f>VLOOKUP($G111,Temp!$A:$C,W$1,FALSE)</f>
        <v>#VALUE!</v>
      </c>
      <c r="X111" s="22" t="e">
        <f>VLOOKUP($G111,Temp!$A:$C,X$1,FALSE)</f>
        <v>#VALUE!</v>
      </c>
      <c r="Y111" s="22">
        <f>VLOOKUP($G111,Temp!$A:$C,Y$1,FALSE)</f>
        <v>0</v>
      </c>
      <c r="Z111" s="22">
        <f>VLOOKUP($G111,Temp!$A:$C,Z$1,FALSE)</f>
        <v>0</v>
      </c>
      <c r="AA111" s="22" t="e">
        <f>VLOOKUP($A111,Searches!$A:$H,AA$1,FALSE)</f>
        <v>#N/A</v>
      </c>
      <c r="AB111" s="22" t="e">
        <f>VLOOKUP($A111,Searches!$A:$H,AB$1,FALSE)</f>
        <v>#N/A</v>
      </c>
      <c r="AC111" s="22" t="e">
        <f>VLOOKUP($A111,Searches!$A:$H,AC$1,FALSE)</f>
        <v>#N/A</v>
      </c>
      <c r="AD111" s="22" t="e">
        <f>VLOOKUP($A111,Searches!$A:$H,AD$1,FALSE)</f>
        <v>#N/A</v>
      </c>
      <c r="AE111" s="22" t="e">
        <f>VLOOKUP($A111,Searches!$A:$H,AE$1,FALSE)</f>
        <v>#N/A</v>
      </c>
      <c r="AF111" s="22" t="e">
        <f>VLOOKUP($A111,Searches!$A:$H,AF$1,FALSE)</f>
        <v>#N/A</v>
      </c>
      <c r="AG111" s="22" t="e">
        <f>VLOOKUP($A111,Searches!$A:$H,AG$1,FALSE)</f>
        <v>#N/A</v>
      </c>
      <c r="AH111" s="22" t="str">
        <f>VLOOKUP($G111,Temp!$D:$F,AH$1,FALSE)</f>
        <v>workfront.com</v>
      </c>
      <c r="AI111" s="22" t="str">
        <f>VLOOKUP($G111,Temp!$D:$F,AI$1,FALSE)</f>
        <v>Marketo</v>
      </c>
      <c r="AJ111" s="22" t="str">
        <f>VLOOKUP($G111,Temp!$D:$F,AJ$1,FALSE)</f>
        <v>WordPress</v>
      </c>
    </row>
    <row r="112" spans="1:36" ht="16" x14ac:dyDescent="0.2">
      <c r="A112" s="8" t="str">
        <f t="shared" si="1"/>
        <v>Alicia Tillman SAP</v>
      </c>
      <c r="B112" s="8" t="s">
        <v>1599</v>
      </c>
      <c r="C112" s="8" t="s">
        <v>1601</v>
      </c>
      <c r="D112" s="8" t="s">
        <v>42</v>
      </c>
      <c r="E112" s="8" t="s">
        <v>1603</v>
      </c>
      <c r="F112" s="8" t="s">
        <v>1605</v>
      </c>
      <c r="G112" s="12" t="s">
        <v>1462</v>
      </c>
      <c r="H112" s="22" t="str">
        <f>VLOOKUP($G112,Temp!$A:$C,H$1,FALSE)</f>
        <v>sap.com</v>
      </c>
      <c r="I112" s="22" t="e">
        <f>VLOOKUP($G112,Temp!$A:$C,I$1,FALSE)</f>
        <v>#VALUE!</v>
      </c>
      <c r="J112" s="22" t="e">
        <f>VLOOKUP($G112,Temp!$A:$C,J$1,FALSE)</f>
        <v>#VALUE!</v>
      </c>
      <c r="K112" s="22" t="e">
        <f>VLOOKUP($G112,Temp!$A:$C,K$1,FALSE)</f>
        <v>#VALUE!</v>
      </c>
      <c r="L112" s="22" t="e">
        <f>VLOOKUP($G112,Temp!$A:$C,L$1,FALSE)</f>
        <v>#VALUE!</v>
      </c>
      <c r="M112" s="22" t="e">
        <f>VLOOKUP($G112,Temp!$A:$C,M$1,FALSE)</f>
        <v>#VALUE!</v>
      </c>
      <c r="N112" s="22" t="e">
        <f>VLOOKUP($G112,Temp!$A:$C,N$1,FALSE)</f>
        <v>#VALUE!</v>
      </c>
      <c r="O112" s="22" t="e">
        <f>VLOOKUP($G112,Temp!$A:$C,O$1,FALSE)</f>
        <v>#VALUE!</v>
      </c>
      <c r="P112" s="22" t="e">
        <f>VLOOKUP($G112,Temp!$A:$C,P$1,FALSE)</f>
        <v>#VALUE!</v>
      </c>
      <c r="Q112" s="22" t="e">
        <f>VLOOKUP($G112,Temp!$A:$C,Q$1,FALSE)</f>
        <v>#VALUE!</v>
      </c>
      <c r="R112" s="22" t="e">
        <f>VLOOKUP($G112,Temp!$A:$C,R$1,FALSE)</f>
        <v>#VALUE!</v>
      </c>
      <c r="S112" s="22" t="e">
        <f>VLOOKUP($G112,Temp!$A:$C,S$1,FALSE)</f>
        <v>#VALUE!</v>
      </c>
      <c r="T112" s="22" t="e">
        <f>VLOOKUP($G112,Temp!$A:$C,T$1,FALSE)</f>
        <v>#VALUE!</v>
      </c>
      <c r="U112" s="22" t="e">
        <f>VLOOKUP($G112,Temp!$A:$C,U$1,FALSE)</f>
        <v>#VALUE!</v>
      </c>
      <c r="V112" s="22" t="e">
        <f>VLOOKUP($G112,Temp!$A:$C,V$1,FALSE)</f>
        <v>#VALUE!</v>
      </c>
      <c r="W112" s="22" t="e">
        <f>VLOOKUP($G112,Temp!$A:$C,W$1,FALSE)</f>
        <v>#VALUE!</v>
      </c>
      <c r="X112" s="22" t="e">
        <f>VLOOKUP($G112,Temp!$A:$C,X$1,FALSE)</f>
        <v>#VALUE!</v>
      </c>
      <c r="Y112" s="22">
        <f>VLOOKUP($G112,Temp!$A:$C,Y$1,FALSE)</f>
        <v>1800000</v>
      </c>
      <c r="Z112" s="22">
        <f>VLOOKUP($G112,Temp!$A:$C,Z$1,FALSE)</f>
        <v>371000</v>
      </c>
      <c r="AA112" s="22" t="e">
        <f>VLOOKUP($A112,Searches!$A:$H,AA$1,FALSE)</f>
        <v>#N/A</v>
      </c>
      <c r="AB112" s="22" t="e">
        <f>VLOOKUP($A112,Searches!$A:$H,AB$1,FALSE)</f>
        <v>#N/A</v>
      </c>
      <c r="AC112" s="22" t="e">
        <f>VLOOKUP($A112,Searches!$A:$H,AC$1,FALSE)</f>
        <v>#N/A</v>
      </c>
      <c r="AD112" s="22" t="e">
        <f>VLOOKUP($A112,Searches!$A:$H,AD$1,FALSE)</f>
        <v>#N/A</v>
      </c>
      <c r="AE112" s="22" t="e">
        <f>VLOOKUP($A112,Searches!$A:$H,AE$1,FALSE)</f>
        <v>#N/A</v>
      </c>
      <c r="AF112" s="22" t="e">
        <f>VLOOKUP($A112,Searches!$A:$H,AF$1,FALSE)</f>
        <v>#N/A</v>
      </c>
      <c r="AG112" s="22" t="e">
        <f>VLOOKUP($A112,Searches!$A:$H,AG$1,FALSE)</f>
        <v>#N/A</v>
      </c>
      <c r="AH112" s="22" t="str">
        <f>VLOOKUP($G112,Temp!$D:$F,AH$1,FALSE)</f>
        <v>sap.com</v>
      </c>
      <c r="AI112" s="22">
        <f>VLOOKUP($G112,Temp!$D:$F,AI$1,FALSE)</f>
        <v>0</v>
      </c>
      <c r="AJ112" s="22" t="str">
        <f>VLOOKUP($G112,Temp!$D:$F,AJ$1,FALSE)</f>
        <v>WordPress</v>
      </c>
    </row>
    <row r="113" spans="1:36" ht="16" x14ac:dyDescent="0.2">
      <c r="A113" s="8" t="str">
        <f t="shared" si="1"/>
        <v>Kelly Payne KUWARE INC</v>
      </c>
      <c r="B113" s="8" t="s">
        <v>1352</v>
      </c>
      <c r="C113" s="8" t="s">
        <v>1621</v>
      </c>
      <c r="D113" s="8" t="s">
        <v>1622</v>
      </c>
      <c r="E113" s="8" t="s">
        <v>1623</v>
      </c>
      <c r="F113" s="8" t="s">
        <v>1624</v>
      </c>
      <c r="G113" s="12" t="s">
        <v>1471</v>
      </c>
      <c r="H113" s="22" t="str">
        <f>VLOOKUP($G113,Temp!$A:$C,H$1,FALSE)</f>
        <v>kuware.com</v>
      </c>
      <c r="I113" s="22" t="e">
        <f>VLOOKUP($G113,Temp!$A:$C,I$1,FALSE)</f>
        <v>#VALUE!</v>
      </c>
      <c r="J113" s="22" t="e">
        <f>VLOOKUP($G113,Temp!$A:$C,J$1,FALSE)</f>
        <v>#VALUE!</v>
      </c>
      <c r="K113" s="22" t="e">
        <f>VLOOKUP($G113,Temp!$A:$C,K$1,FALSE)</f>
        <v>#VALUE!</v>
      </c>
      <c r="L113" s="22" t="e">
        <f>VLOOKUP($G113,Temp!$A:$C,L$1,FALSE)</f>
        <v>#VALUE!</v>
      </c>
      <c r="M113" s="22" t="e">
        <f>VLOOKUP($G113,Temp!$A:$C,M$1,FALSE)</f>
        <v>#VALUE!</v>
      </c>
      <c r="N113" s="22" t="e">
        <f>VLOOKUP($G113,Temp!$A:$C,N$1,FALSE)</f>
        <v>#VALUE!</v>
      </c>
      <c r="O113" s="22" t="e">
        <f>VLOOKUP($G113,Temp!$A:$C,O$1,FALSE)</f>
        <v>#VALUE!</v>
      </c>
      <c r="P113" s="22" t="e">
        <f>VLOOKUP($G113,Temp!$A:$C,P$1,FALSE)</f>
        <v>#VALUE!</v>
      </c>
      <c r="Q113" s="22" t="e">
        <f>VLOOKUP($G113,Temp!$A:$C,Q$1,FALSE)</f>
        <v>#VALUE!</v>
      </c>
      <c r="R113" s="22" t="e">
        <f>VLOOKUP($G113,Temp!$A:$C,R$1,FALSE)</f>
        <v>#VALUE!</v>
      </c>
      <c r="S113" s="22" t="e">
        <f>VLOOKUP($G113,Temp!$A:$C,S$1,FALSE)</f>
        <v>#VALUE!</v>
      </c>
      <c r="T113" s="22" t="e">
        <f>VLOOKUP($G113,Temp!$A:$C,T$1,FALSE)</f>
        <v>#VALUE!</v>
      </c>
      <c r="U113" s="22" t="e">
        <f>VLOOKUP($G113,Temp!$A:$C,U$1,FALSE)</f>
        <v>#VALUE!</v>
      </c>
      <c r="V113" s="22" t="e">
        <f>VLOOKUP($G113,Temp!$A:$C,V$1,FALSE)</f>
        <v>#VALUE!</v>
      </c>
      <c r="W113" s="22" t="e">
        <f>VLOOKUP($G113,Temp!$A:$C,W$1,FALSE)</f>
        <v>#VALUE!</v>
      </c>
      <c r="X113" s="22" t="e">
        <f>VLOOKUP($G113,Temp!$A:$C,X$1,FALSE)</f>
        <v>#VALUE!</v>
      </c>
      <c r="Y113" s="22">
        <f>VLOOKUP($G113,Temp!$A:$C,Y$1,FALSE)</f>
        <v>0</v>
      </c>
      <c r="Z113" s="22">
        <f>VLOOKUP($G113,Temp!$A:$C,Z$1,FALSE)</f>
        <v>0</v>
      </c>
      <c r="AA113" s="22" t="str">
        <f>VLOOKUP($A113,Searches!$A:$H,AA$1,FALSE)</f>
        <v>Kelly Payne</v>
      </c>
      <c r="AB113" s="22" t="str">
        <f>VLOOKUP($A113,Searches!$A:$H,AB$1,FALSE)</f>
        <v>KUWARE INC</v>
      </c>
      <c r="AC113" s="22" t="str">
        <f>VLOOKUP($A113,Searches!$A:$H,AC$1,FALSE)</f>
        <v>Fractional Chief Marketing/Digital Officer</v>
      </c>
      <c r="AD113" s="22" t="str">
        <f>VLOOKUP($A113,Searches!$A:$H,AD$1,FALSE)</f>
        <v>2nd</v>
      </c>
      <c r="AE113" s="22" t="str">
        <f>VLOOKUP($A113,Searches!$A:$H,AE$1,FALSE)</f>
        <v>Open link</v>
      </c>
      <c r="AF113" s="22" t="str">
        <f>VLOOKUP($A113,Searches!$A:$H,AF$1,FALSE)</f>
        <v>Austin, Texas Area</v>
      </c>
      <c r="AG113" s="22" t="str">
        <f>VLOOKUP($A113,Searches!$A:$H,AG$1,FALSE)</f>
        <v>https://www.linkedin.com/sales/profile/790718,SvMc,NAME_SEARCH?moduleKey=peopleSearchResults&amp;pageKey=sales-search3-people-refinement&amp;contextId=60BC92C971D70515801E49D6842B0000&amp;requestId=4f264cc0-faad-47fe-938f-bac29f2959fb&amp;action=CLICK&amp;target=urn%3Ali%3AsalesLead%3A(-1%2C790718)&amp;pageNumber=4&amp;targetEl=profilelink&amp;position=3&amp;trk=lss-serp-result-lead_photo</v>
      </c>
      <c r="AH113" s="22" t="e">
        <f>VLOOKUP($G113,Temp!$D:$F,AH$1,FALSE)</f>
        <v>#N/A</v>
      </c>
      <c r="AI113" s="22" t="e">
        <f>VLOOKUP($G113,Temp!$D:$F,AI$1,FALSE)</f>
        <v>#N/A</v>
      </c>
      <c r="AJ113" s="22" t="e">
        <f>VLOOKUP($G113,Temp!$D:$F,AJ$1,FALSE)</f>
        <v>#N/A</v>
      </c>
    </row>
    <row r="114" spans="1:36" ht="16" x14ac:dyDescent="0.2">
      <c r="A114" s="8" t="str">
        <f t="shared" si="1"/>
        <v>James Smith GoodData</v>
      </c>
      <c r="B114" s="8" t="s">
        <v>995</v>
      </c>
      <c r="C114" s="8" t="s">
        <v>996</v>
      </c>
      <c r="D114" s="8" t="s">
        <v>997</v>
      </c>
      <c r="E114" s="8" t="s">
        <v>998</v>
      </c>
      <c r="F114" s="8" t="s">
        <v>999</v>
      </c>
      <c r="G114" s="12" t="s">
        <v>1000</v>
      </c>
      <c r="H114" s="22" t="str">
        <f>VLOOKUP($G114,Temp!$A:$C,H$1,FALSE)</f>
        <v>gooddata.com</v>
      </c>
      <c r="I114" s="22" t="e">
        <f>VLOOKUP($G114,Temp!$A:$C,I$1,FALSE)</f>
        <v>#VALUE!</v>
      </c>
      <c r="J114" s="22" t="e">
        <f>VLOOKUP($G114,Temp!$A:$C,J$1,FALSE)</f>
        <v>#VALUE!</v>
      </c>
      <c r="K114" s="22" t="e">
        <f>VLOOKUP($G114,Temp!$A:$C,K$1,FALSE)</f>
        <v>#VALUE!</v>
      </c>
      <c r="L114" s="22" t="e">
        <f>VLOOKUP($G114,Temp!$A:$C,L$1,FALSE)</f>
        <v>#VALUE!</v>
      </c>
      <c r="M114" s="22" t="e">
        <f>VLOOKUP($G114,Temp!$A:$C,M$1,FALSE)</f>
        <v>#VALUE!</v>
      </c>
      <c r="N114" s="22" t="e">
        <f>VLOOKUP($G114,Temp!$A:$C,N$1,FALSE)</f>
        <v>#VALUE!</v>
      </c>
      <c r="O114" s="22" t="e">
        <f>VLOOKUP($G114,Temp!$A:$C,O$1,FALSE)</f>
        <v>#VALUE!</v>
      </c>
      <c r="P114" s="22" t="e">
        <f>VLOOKUP($G114,Temp!$A:$C,P$1,FALSE)</f>
        <v>#VALUE!</v>
      </c>
      <c r="Q114" s="22" t="e">
        <f>VLOOKUP($G114,Temp!$A:$C,Q$1,FALSE)</f>
        <v>#VALUE!</v>
      </c>
      <c r="R114" s="22" t="e">
        <f>VLOOKUP($G114,Temp!$A:$C,R$1,FALSE)</f>
        <v>#VALUE!</v>
      </c>
      <c r="S114" s="22" t="e">
        <f>VLOOKUP($G114,Temp!$A:$C,S$1,FALSE)</f>
        <v>#VALUE!</v>
      </c>
      <c r="T114" s="22" t="e">
        <f>VLOOKUP($G114,Temp!$A:$C,T$1,FALSE)</f>
        <v>#VALUE!</v>
      </c>
      <c r="U114" s="22" t="e">
        <f>VLOOKUP($G114,Temp!$A:$C,U$1,FALSE)</f>
        <v>#VALUE!</v>
      </c>
      <c r="V114" s="22" t="e">
        <f>VLOOKUP($G114,Temp!$A:$C,V$1,FALSE)</f>
        <v>#VALUE!</v>
      </c>
      <c r="W114" s="22" t="e">
        <f>VLOOKUP($G114,Temp!$A:$C,W$1,FALSE)</f>
        <v>#VALUE!</v>
      </c>
      <c r="X114" s="22" t="e">
        <f>VLOOKUP($G114,Temp!$A:$C,X$1,FALSE)</f>
        <v>#VALUE!</v>
      </c>
      <c r="Y114" s="22">
        <f>VLOOKUP($G114,Temp!$A:$C,Y$1,FALSE)</f>
        <v>31300</v>
      </c>
      <c r="Z114" s="22">
        <f>VLOOKUP($G114,Temp!$A:$C,Z$1,FALSE)</f>
        <v>3200</v>
      </c>
      <c r="AA114" s="22" t="e">
        <f>VLOOKUP($A114,Searches!$A:$H,AA$1,FALSE)</f>
        <v>#N/A</v>
      </c>
      <c r="AB114" s="22" t="e">
        <f>VLOOKUP($A114,Searches!$A:$H,AB$1,FALSE)</f>
        <v>#N/A</v>
      </c>
      <c r="AC114" s="22" t="e">
        <f>VLOOKUP($A114,Searches!$A:$H,AC$1,FALSE)</f>
        <v>#N/A</v>
      </c>
      <c r="AD114" s="22" t="e">
        <f>VLOOKUP($A114,Searches!$A:$H,AD$1,FALSE)</f>
        <v>#N/A</v>
      </c>
      <c r="AE114" s="22" t="e">
        <f>VLOOKUP($A114,Searches!$A:$H,AE$1,FALSE)</f>
        <v>#N/A</v>
      </c>
      <c r="AF114" s="22" t="e">
        <f>VLOOKUP($A114,Searches!$A:$H,AF$1,FALSE)</f>
        <v>#N/A</v>
      </c>
      <c r="AG114" s="22" t="e">
        <f>VLOOKUP($A114,Searches!$A:$H,AG$1,FALSE)</f>
        <v>#N/A</v>
      </c>
      <c r="AH114" s="22" t="str">
        <f>VLOOKUP($G114,Temp!$D:$F,AH$1,FALSE)</f>
        <v>gooddata.com</v>
      </c>
      <c r="AI114" s="22" t="str">
        <f>VLOOKUP($G114,Temp!$D:$F,AI$1,FALSE)</f>
        <v>Marketo</v>
      </c>
      <c r="AJ114" s="22" t="str">
        <f>VLOOKUP($G114,Temp!$D:$F,AJ$1,FALSE)</f>
        <v>Drupal</v>
      </c>
    </row>
    <row r="115" spans="1:36" ht="16" x14ac:dyDescent="0.2">
      <c r="A115" s="8" t="str">
        <f t="shared" si="1"/>
        <v>Leela Srinivasan Lever</v>
      </c>
      <c r="B115" s="8" t="s">
        <v>1638</v>
      </c>
      <c r="C115" s="8" t="s">
        <v>1639</v>
      </c>
      <c r="D115" s="8" t="s">
        <v>42</v>
      </c>
      <c r="E115" s="8" t="s">
        <v>1640</v>
      </c>
      <c r="F115" s="8" t="s">
        <v>1641</v>
      </c>
      <c r="G115" s="12" t="s">
        <v>1508</v>
      </c>
      <c r="H115" s="22" t="str">
        <f>VLOOKUP($G115,Temp!$A:$C,H$1,FALSE)</f>
        <v>lever.co</v>
      </c>
      <c r="I115" s="22" t="e">
        <f>VLOOKUP($G115,Temp!$A:$C,I$1,FALSE)</f>
        <v>#VALUE!</v>
      </c>
      <c r="J115" s="22" t="e">
        <f>VLOOKUP($G115,Temp!$A:$C,J$1,FALSE)</f>
        <v>#VALUE!</v>
      </c>
      <c r="K115" s="22" t="e">
        <f>VLOOKUP($G115,Temp!$A:$C,K$1,FALSE)</f>
        <v>#VALUE!</v>
      </c>
      <c r="L115" s="22" t="e">
        <f>VLOOKUP($G115,Temp!$A:$C,L$1,FALSE)</f>
        <v>#VALUE!</v>
      </c>
      <c r="M115" s="22" t="e">
        <f>VLOOKUP($G115,Temp!$A:$C,M$1,FALSE)</f>
        <v>#VALUE!</v>
      </c>
      <c r="N115" s="22" t="e">
        <f>VLOOKUP($G115,Temp!$A:$C,N$1,FALSE)</f>
        <v>#VALUE!</v>
      </c>
      <c r="O115" s="22" t="e">
        <f>VLOOKUP($G115,Temp!$A:$C,O$1,FALSE)</f>
        <v>#VALUE!</v>
      </c>
      <c r="P115" s="22" t="e">
        <f>VLOOKUP($G115,Temp!$A:$C,P$1,FALSE)</f>
        <v>#VALUE!</v>
      </c>
      <c r="Q115" s="22" t="e">
        <f>VLOOKUP($G115,Temp!$A:$C,Q$1,FALSE)</f>
        <v>#VALUE!</v>
      </c>
      <c r="R115" s="22" t="e">
        <f>VLOOKUP($G115,Temp!$A:$C,R$1,FALSE)</f>
        <v>#VALUE!</v>
      </c>
      <c r="S115" s="22" t="e">
        <f>VLOOKUP($G115,Temp!$A:$C,S$1,FALSE)</f>
        <v>#VALUE!</v>
      </c>
      <c r="T115" s="22" t="e">
        <f>VLOOKUP($G115,Temp!$A:$C,T$1,FALSE)</f>
        <v>#VALUE!</v>
      </c>
      <c r="U115" s="22" t="e">
        <f>VLOOKUP($G115,Temp!$A:$C,U$1,FALSE)</f>
        <v>#VALUE!</v>
      </c>
      <c r="V115" s="22" t="e">
        <f>VLOOKUP($G115,Temp!$A:$C,V$1,FALSE)</f>
        <v>#VALUE!</v>
      </c>
      <c r="W115" s="22" t="e">
        <f>VLOOKUP($G115,Temp!$A:$C,W$1,FALSE)</f>
        <v>#VALUE!</v>
      </c>
      <c r="X115" s="22" t="e">
        <f>VLOOKUP($G115,Temp!$A:$C,X$1,FALSE)</f>
        <v>#VALUE!</v>
      </c>
      <c r="Y115" s="22">
        <f>VLOOKUP($G115,Temp!$A:$C,Y$1,FALSE)</f>
        <v>108000</v>
      </c>
      <c r="Z115" s="22">
        <f>VLOOKUP($G115,Temp!$A:$C,Z$1,FALSE)</f>
        <v>16000</v>
      </c>
      <c r="AA115" s="22" t="str">
        <f>VLOOKUP($A115,Searches!$A:$H,AA$1,FALSE)</f>
        <v>Leela Srinivasan</v>
      </c>
      <c r="AB115" s="22" t="str">
        <f>VLOOKUP($A115,Searches!$A:$H,AB$1,FALSE)</f>
        <v>Lever</v>
      </c>
      <c r="AC115" s="22" t="str">
        <f>VLOOKUP($A115,Searches!$A:$H,AC$1,FALSE)</f>
        <v>Chief Marketing Officer</v>
      </c>
      <c r="AD115" s="22" t="str">
        <f>VLOOKUP($A115,Searches!$A:$H,AD$1,FALSE)</f>
        <v>2nd</v>
      </c>
      <c r="AE115" s="22" t="str">
        <f>VLOOKUP($A115,Searches!$A:$H,AE$1,FALSE)</f>
        <v>Open link</v>
      </c>
      <c r="AF115" s="22" t="str">
        <f>VLOOKUP($A115,Searches!$A:$H,AF$1,FALSE)</f>
        <v>San Francisco Bay Area</v>
      </c>
      <c r="AG115" s="22" t="str">
        <f>VLOOKUP($A115,Searches!$A:$H,AG$1,FALSE)</f>
        <v>https://www.linkedin.com/sales/profile/5043987,JihD,NAME_SEARCH?moduleKey=peopleSearchResults&amp;pageKey=sales-search3-people-refinement&amp;contextId=60BC92C971D70515801E49D6842B0000&amp;requestId=4f264cc0-faad-47fe-938f-bac29f2959fb&amp;action=CLICK&amp;target=urn%3Ali%3AsalesLead%3A(-1%2C5043987)&amp;pageNumber=4&amp;targetEl=profilelink&amp;position=2&amp;trk=lss-serp-result-lead_photo</v>
      </c>
      <c r="AH115" s="22" t="e">
        <f>VLOOKUP($G115,Temp!$D:$F,AH$1,FALSE)</f>
        <v>#N/A</v>
      </c>
      <c r="AI115" s="22" t="e">
        <f>VLOOKUP($G115,Temp!$D:$F,AI$1,FALSE)</f>
        <v>#N/A</v>
      </c>
      <c r="AJ115" s="22" t="e">
        <f>VLOOKUP($G115,Temp!$D:$F,AJ$1,FALSE)</f>
        <v>#N/A</v>
      </c>
    </row>
    <row r="116" spans="1:36" ht="16" x14ac:dyDescent="0.2">
      <c r="A116" s="8" t="str">
        <f t="shared" si="1"/>
        <v>Patrick Kehoe Coalfire</v>
      </c>
      <c r="B116" s="8" t="s">
        <v>709</v>
      </c>
      <c r="C116" s="8" t="s">
        <v>1657</v>
      </c>
      <c r="D116" s="8" t="s">
        <v>1658</v>
      </c>
      <c r="E116" s="8" t="s">
        <v>1659</v>
      </c>
      <c r="F116" s="8" t="s">
        <v>1660</v>
      </c>
      <c r="G116" s="12" t="s">
        <v>1520</v>
      </c>
      <c r="H116" s="22" t="str">
        <f>VLOOKUP($G116,Temp!$A:$C,H$1,FALSE)</f>
        <v>coalfire.com</v>
      </c>
      <c r="I116" s="22" t="e">
        <f>VLOOKUP($G116,Temp!$A:$C,I$1,FALSE)</f>
        <v>#VALUE!</v>
      </c>
      <c r="J116" s="22" t="e">
        <f>VLOOKUP($G116,Temp!$A:$C,J$1,FALSE)</f>
        <v>#VALUE!</v>
      </c>
      <c r="K116" s="22" t="e">
        <f>VLOOKUP($G116,Temp!$A:$C,K$1,FALSE)</f>
        <v>#VALUE!</v>
      </c>
      <c r="L116" s="22" t="e">
        <f>VLOOKUP($G116,Temp!$A:$C,L$1,FALSE)</f>
        <v>#VALUE!</v>
      </c>
      <c r="M116" s="22" t="e">
        <f>VLOOKUP($G116,Temp!$A:$C,M$1,FALSE)</f>
        <v>#VALUE!</v>
      </c>
      <c r="N116" s="22" t="e">
        <f>VLOOKUP($G116,Temp!$A:$C,N$1,FALSE)</f>
        <v>#VALUE!</v>
      </c>
      <c r="O116" s="22" t="e">
        <f>VLOOKUP($G116,Temp!$A:$C,O$1,FALSE)</f>
        <v>#VALUE!</v>
      </c>
      <c r="P116" s="22" t="e">
        <f>VLOOKUP($G116,Temp!$A:$C,P$1,FALSE)</f>
        <v>#VALUE!</v>
      </c>
      <c r="Q116" s="22" t="e">
        <f>VLOOKUP($G116,Temp!$A:$C,Q$1,FALSE)</f>
        <v>#VALUE!</v>
      </c>
      <c r="R116" s="22" t="e">
        <f>VLOOKUP($G116,Temp!$A:$C,R$1,FALSE)</f>
        <v>#VALUE!</v>
      </c>
      <c r="S116" s="22" t="e">
        <f>VLOOKUP($G116,Temp!$A:$C,S$1,FALSE)</f>
        <v>#VALUE!</v>
      </c>
      <c r="T116" s="22" t="e">
        <f>VLOOKUP($G116,Temp!$A:$C,T$1,FALSE)</f>
        <v>#VALUE!</v>
      </c>
      <c r="U116" s="22" t="e">
        <f>VLOOKUP($G116,Temp!$A:$C,U$1,FALSE)</f>
        <v>#VALUE!</v>
      </c>
      <c r="V116" s="22" t="e">
        <f>VLOOKUP($G116,Temp!$A:$C,V$1,FALSE)</f>
        <v>#VALUE!</v>
      </c>
      <c r="W116" s="22" t="e">
        <f>VLOOKUP($G116,Temp!$A:$C,W$1,FALSE)</f>
        <v>#VALUE!</v>
      </c>
      <c r="X116" s="22" t="e">
        <f>VLOOKUP($G116,Temp!$A:$C,X$1,FALSE)</f>
        <v>#VALUE!</v>
      </c>
      <c r="Y116" s="22">
        <f>VLOOKUP($G116,Temp!$A:$C,Y$1,FALSE)</f>
        <v>15900</v>
      </c>
      <c r="Z116" s="22">
        <f>VLOOKUP($G116,Temp!$A:$C,Z$1,FALSE)</f>
        <v>11400</v>
      </c>
      <c r="AA116" s="22" t="e">
        <f>VLOOKUP($A116,Searches!$A:$H,AA$1,FALSE)</f>
        <v>#N/A</v>
      </c>
      <c r="AB116" s="22" t="e">
        <f>VLOOKUP($A116,Searches!$A:$H,AB$1,FALSE)</f>
        <v>#N/A</v>
      </c>
      <c r="AC116" s="22" t="e">
        <f>VLOOKUP($A116,Searches!$A:$H,AC$1,FALSE)</f>
        <v>#N/A</v>
      </c>
      <c r="AD116" s="22" t="e">
        <f>VLOOKUP($A116,Searches!$A:$H,AD$1,FALSE)</f>
        <v>#N/A</v>
      </c>
      <c r="AE116" s="22" t="e">
        <f>VLOOKUP($A116,Searches!$A:$H,AE$1,FALSE)</f>
        <v>#N/A</v>
      </c>
      <c r="AF116" s="22" t="e">
        <f>VLOOKUP($A116,Searches!$A:$H,AF$1,FALSE)</f>
        <v>#N/A</v>
      </c>
      <c r="AG116" s="22" t="e">
        <f>VLOOKUP($A116,Searches!$A:$H,AG$1,FALSE)</f>
        <v>#N/A</v>
      </c>
      <c r="AH116" s="22" t="e">
        <f>VLOOKUP($G116,Temp!$D:$F,AH$1,FALSE)</f>
        <v>#N/A</v>
      </c>
      <c r="AI116" s="22" t="e">
        <f>VLOOKUP($G116,Temp!$D:$F,AI$1,FALSE)</f>
        <v>#N/A</v>
      </c>
      <c r="AJ116" s="22" t="e">
        <f>VLOOKUP($G116,Temp!$D:$F,AJ$1,FALSE)</f>
        <v>#N/A</v>
      </c>
    </row>
    <row r="117" spans="1:36" ht="16" x14ac:dyDescent="0.2">
      <c r="A117" s="8" t="str">
        <f t="shared" si="1"/>
        <v>Kara Wilson Rubrik, Inc.</v>
      </c>
      <c r="B117" s="8" t="s">
        <v>1668</v>
      </c>
      <c r="C117" s="8" t="s">
        <v>646</v>
      </c>
      <c r="D117" s="8" t="s">
        <v>42</v>
      </c>
      <c r="E117" s="8" t="s">
        <v>1671</v>
      </c>
      <c r="F117" s="8" t="s">
        <v>1673</v>
      </c>
      <c r="G117" s="12" t="s">
        <v>1531</v>
      </c>
      <c r="H117" s="22" t="str">
        <f>VLOOKUP($G117,Temp!$A:$C,H$1,FALSE)</f>
        <v>rubrik.com</v>
      </c>
      <c r="I117" s="22" t="e">
        <f>VLOOKUP($G117,Temp!$A:$C,I$1,FALSE)</f>
        <v>#VALUE!</v>
      </c>
      <c r="J117" s="22" t="e">
        <f>VLOOKUP($G117,Temp!$A:$C,J$1,FALSE)</f>
        <v>#VALUE!</v>
      </c>
      <c r="K117" s="22" t="e">
        <f>VLOOKUP($G117,Temp!$A:$C,K$1,FALSE)</f>
        <v>#VALUE!</v>
      </c>
      <c r="L117" s="22" t="e">
        <f>VLOOKUP($G117,Temp!$A:$C,L$1,FALSE)</f>
        <v>#VALUE!</v>
      </c>
      <c r="M117" s="22" t="e">
        <f>VLOOKUP($G117,Temp!$A:$C,M$1,FALSE)</f>
        <v>#VALUE!</v>
      </c>
      <c r="N117" s="22" t="e">
        <f>VLOOKUP($G117,Temp!$A:$C,N$1,FALSE)</f>
        <v>#VALUE!</v>
      </c>
      <c r="O117" s="22" t="e">
        <f>VLOOKUP($G117,Temp!$A:$C,O$1,FALSE)</f>
        <v>#VALUE!</v>
      </c>
      <c r="P117" s="22" t="e">
        <f>VLOOKUP($G117,Temp!$A:$C,P$1,FALSE)</f>
        <v>#VALUE!</v>
      </c>
      <c r="Q117" s="22" t="e">
        <f>VLOOKUP($G117,Temp!$A:$C,Q$1,FALSE)</f>
        <v>#VALUE!</v>
      </c>
      <c r="R117" s="22" t="e">
        <f>VLOOKUP($G117,Temp!$A:$C,R$1,FALSE)</f>
        <v>#VALUE!</v>
      </c>
      <c r="S117" s="22" t="e">
        <f>VLOOKUP($G117,Temp!$A:$C,S$1,FALSE)</f>
        <v>#VALUE!</v>
      </c>
      <c r="T117" s="22" t="e">
        <f>VLOOKUP($G117,Temp!$A:$C,T$1,FALSE)</f>
        <v>#VALUE!</v>
      </c>
      <c r="U117" s="22" t="e">
        <f>VLOOKUP($G117,Temp!$A:$C,U$1,FALSE)</f>
        <v>#VALUE!</v>
      </c>
      <c r="V117" s="22" t="e">
        <f>VLOOKUP($G117,Temp!$A:$C,V$1,FALSE)</f>
        <v>#VALUE!</v>
      </c>
      <c r="W117" s="22" t="e">
        <f>VLOOKUP($G117,Temp!$A:$C,W$1,FALSE)</f>
        <v>#VALUE!</v>
      </c>
      <c r="X117" s="22" t="e">
        <f>VLOOKUP($G117,Temp!$A:$C,X$1,FALSE)</f>
        <v>#VALUE!</v>
      </c>
      <c r="Y117" s="22">
        <f>VLOOKUP($G117,Temp!$A:$C,Y$1,FALSE)</f>
        <v>3000</v>
      </c>
      <c r="Z117" s="22">
        <f>VLOOKUP($G117,Temp!$A:$C,Z$1,FALSE)</f>
        <v>5000</v>
      </c>
      <c r="AA117" s="22" t="str">
        <f>VLOOKUP($A117,Searches!$A:$H,AA$1,FALSE)</f>
        <v>Kara Wilson</v>
      </c>
      <c r="AB117" s="22" t="str">
        <f>VLOOKUP($A117,Searches!$A:$H,AB$1,FALSE)</f>
        <v>Rubrik, Inc.</v>
      </c>
      <c r="AC117" s="22" t="str">
        <f>VLOOKUP($A117,Searches!$A:$H,AC$1,FALSE)</f>
        <v>Chief Marketing Officer</v>
      </c>
      <c r="AD117" s="22" t="str">
        <f>VLOOKUP($A117,Searches!$A:$H,AD$1,FALSE)</f>
        <v>2nd</v>
      </c>
      <c r="AE117" s="22" t="str">
        <f>VLOOKUP($A117,Searches!$A:$H,AE$1,FALSE)</f>
        <v>Open link</v>
      </c>
      <c r="AF117" s="22" t="str">
        <f>VLOOKUP($A117,Searches!$A:$H,AF$1,FALSE)</f>
        <v>San Francisco Bay Area</v>
      </c>
      <c r="AG117" s="22" t="str">
        <f>VLOOKUP($A117,Searches!$A:$H,AG$1,FALSE)</f>
        <v>https://www.linkedin.com/sales/profile/1283295,VDBl,NAME_SEARCH?moduleKey=peopleSearchResults&amp;pageKey=sales-search3-people&amp;contextId=60BC92C971D70515801E49D6842B0000&amp;requestId=bd3eec74-1b19-4513-810b-b1fea027bb3c&amp;action=CLICK&amp;target=urn%3Ali%3AsalesLead%3A(-1%2C1283295)&amp;pageNumber=0&amp;targetEl=profilelink&amp;position=16&amp;trk=lss-serp-result-lead_photo</v>
      </c>
      <c r="AH117" s="22" t="str">
        <f>VLOOKUP($G117,Temp!$D:$F,AH$1,FALSE)</f>
        <v>rubrik.com</v>
      </c>
      <c r="AI117" s="22" t="str">
        <f>VLOOKUP($G117,Temp!$D:$F,AI$1,FALSE)</f>
        <v>Marketo</v>
      </c>
      <c r="AJ117" s="22" t="str">
        <f>VLOOKUP($G117,Temp!$D:$F,AJ$1,FALSE)</f>
        <v>WordPress</v>
      </c>
    </row>
    <row r="118" spans="1:36" ht="16" x14ac:dyDescent="0.2">
      <c r="A118" s="8" t="str">
        <f t="shared" si="1"/>
        <v>Erin Hintz Barracuda (NYSE: CUDA)</v>
      </c>
      <c r="B118" s="8" t="s">
        <v>1686</v>
      </c>
      <c r="C118" s="8" t="s">
        <v>1687</v>
      </c>
      <c r="D118" s="8" t="s">
        <v>1688</v>
      </c>
      <c r="E118" s="8" t="s">
        <v>1689</v>
      </c>
      <c r="F118" s="8" t="s">
        <v>1690</v>
      </c>
      <c r="G118" s="12" t="s">
        <v>1539</v>
      </c>
      <c r="H118" s="22" t="str">
        <f>VLOOKUP($G118,Temp!$A:$C,H$1,FALSE)</f>
        <v>barracuda.com</v>
      </c>
      <c r="I118" s="22" t="e">
        <f>VLOOKUP($G118,Temp!$A:$C,I$1,FALSE)</f>
        <v>#VALUE!</v>
      </c>
      <c r="J118" s="22" t="e">
        <f>VLOOKUP($G118,Temp!$A:$C,J$1,FALSE)</f>
        <v>#VALUE!</v>
      </c>
      <c r="K118" s="22" t="e">
        <f>VLOOKUP($G118,Temp!$A:$C,K$1,FALSE)</f>
        <v>#VALUE!</v>
      </c>
      <c r="L118" s="22" t="e">
        <f>VLOOKUP($G118,Temp!$A:$C,L$1,FALSE)</f>
        <v>#VALUE!</v>
      </c>
      <c r="M118" s="22" t="e">
        <f>VLOOKUP($G118,Temp!$A:$C,M$1,FALSE)</f>
        <v>#VALUE!</v>
      </c>
      <c r="N118" s="22" t="e">
        <f>VLOOKUP($G118,Temp!$A:$C,N$1,FALSE)</f>
        <v>#VALUE!</v>
      </c>
      <c r="O118" s="22" t="e">
        <f>VLOOKUP($G118,Temp!$A:$C,O$1,FALSE)</f>
        <v>#VALUE!</v>
      </c>
      <c r="P118" s="22" t="e">
        <f>VLOOKUP($G118,Temp!$A:$C,P$1,FALSE)</f>
        <v>#VALUE!</v>
      </c>
      <c r="Q118" s="22" t="e">
        <f>VLOOKUP($G118,Temp!$A:$C,Q$1,FALSE)</f>
        <v>#VALUE!</v>
      </c>
      <c r="R118" s="22" t="e">
        <f>VLOOKUP($G118,Temp!$A:$C,R$1,FALSE)</f>
        <v>#VALUE!</v>
      </c>
      <c r="S118" s="22" t="e">
        <f>VLOOKUP($G118,Temp!$A:$C,S$1,FALSE)</f>
        <v>#VALUE!</v>
      </c>
      <c r="T118" s="22" t="e">
        <f>VLOOKUP($G118,Temp!$A:$C,T$1,FALSE)</f>
        <v>#VALUE!</v>
      </c>
      <c r="U118" s="22" t="e">
        <f>VLOOKUP($G118,Temp!$A:$C,U$1,FALSE)</f>
        <v>#VALUE!</v>
      </c>
      <c r="V118" s="22" t="e">
        <f>VLOOKUP($G118,Temp!$A:$C,V$1,FALSE)</f>
        <v>#VALUE!</v>
      </c>
      <c r="W118" s="22" t="e">
        <f>VLOOKUP($G118,Temp!$A:$C,W$1,FALSE)</f>
        <v>#VALUE!</v>
      </c>
      <c r="X118" s="22" t="e">
        <f>VLOOKUP($G118,Temp!$A:$C,X$1,FALSE)</f>
        <v>#VALUE!</v>
      </c>
      <c r="Y118" s="22">
        <f>VLOOKUP($G118,Temp!$A:$C,Y$1,FALSE)</f>
        <v>0</v>
      </c>
      <c r="Z118" s="22">
        <f>VLOOKUP($G118,Temp!$A:$C,Z$1,FALSE)</f>
        <v>0</v>
      </c>
      <c r="AA118" s="22" t="str">
        <f>VLOOKUP($A118,Searches!$A:$H,AA$1,FALSE)</f>
        <v>Erin Hintz</v>
      </c>
      <c r="AB118" s="22" t="str">
        <f>VLOOKUP($A118,Searches!$A:$H,AB$1,FALSE)</f>
        <v>Barracuda (NYSE: CUDA)</v>
      </c>
      <c r="AC118" s="22" t="str">
        <f>VLOOKUP($A118,Searches!$A:$H,AC$1,FALSE)</f>
        <v>SVP and Chief Marketing Officer</v>
      </c>
      <c r="AD118" s="22" t="str">
        <f>VLOOKUP($A118,Searches!$A:$H,AD$1,FALSE)</f>
        <v>2nd</v>
      </c>
      <c r="AE118" s="22" t="str">
        <f>VLOOKUP($A118,Searches!$A:$H,AE$1,FALSE)</f>
        <v/>
      </c>
      <c r="AF118" s="22" t="str">
        <f>VLOOKUP($A118,Searches!$A:$H,AF$1,FALSE)</f>
        <v>San Francisco Bay Area</v>
      </c>
      <c r="AG118" s="22" t="str">
        <f>VLOOKUP($A118,Searches!$A:$H,AG$1,FALSE)</f>
        <v>https://www.linkedin.com/sales/profile/1074561,r3hy,NAME_SEARCH?moduleKey=peopleSearchResults&amp;pageKey=sales-search3-people-refinement&amp;contextId=635D3E904723061580FE6AF00A2B0000&amp;requestId=acab3aad-900d-4dae-bf44-5487e66dcede&amp;action=CLICK&amp;target=urn%3Ali%3AsalesLead%3A(-1%2C1074561)&amp;pageNumber=4&amp;targetEl=profilelink&amp;position=4&amp;trk=lss-serp-result-lead_photo</v>
      </c>
      <c r="AH118" s="22" t="e">
        <f>VLOOKUP($G118,Temp!$D:$F,AH$1,FALSE)</f>
        <v>#N/A</v>
      </c>
      <c r="AI118" s="22" t="e">
        <f>VLOOKUP($G118,Temp!$D:$F,AI$1,FALSE)</f>
        <v>#N/A</v>
      </c>
      <c r="AJ118" s="22" t="e">
        <f>VLOOKUP($G118,Temp!$D:$F,AJ$1,FALSE)</f>
        <v>#N/A</v>
      </c>
    </row>
    <row r="119" spans="1:36" ht="16" x14ac:dyDescent="0.2">
      <c r="A119" s="8" t="str">
        <f t="shared" si="1"/>
        <v>Jean English NetApp</v>
      </c>
      <c r="B119" s="8" t="s">
        <v>1704</v>
      </c>
      <c r="C119" s="8" t="s">
        <v>1705</v>
      </c>
      <c r="D119" s="8" t="s">
        <v>1688</v>
      </c>
      <c r="E119" s="8" t="s">
        <v>1708</v>
      </c>
      <c r="F119" s="8" t="s">
        <v>1710</v>
      </c>
      <c r="G119" s="12" t="s">
        <v>1559</v>
      </c>
      <c r="H119" s="22" t="str">
        <f>VLOOKUP($G119,Temp!$A:$C,H$1,FALSE)</f>
        <v>netapp.com</v>
      </c>
      <c r="I119" s="22" t="e">
        <f>VLOOKUP($G119,Temp!$A:$C,I$1,FALSE)</f>
        <v>#VALUE!</v>
      </c>
      <c r="J119" s="22" t="e">
        <f>VLOOKUP($G119,Temp!$A:$C,J$1,FALSE)</f>
        <v>#VALUE!</v>
      </c>
      <c r="K119" s="22" t="e">
        <f>VLOOKUP($G119,Temp!$A:$C,K$1,FALSE)</f>
        <v>#VALUE!</v>
      </c>
      <c r="L119" s="22" t="e">
        <f>VLOOKUP($G119,Temp!$A:$C,L$1,FALSE)</f>
        <v>#VALUE!</v>
      </c>
      <c r="M119" s="22" t="e">
        <f>VLOOKUP($G119,Temp!$A:$C,M$1,FALSE)</f>
        <v>#VALUE!</v>
      </c>
      <c r="N119" s="22" t="e">
        <f>VLOOKUP($G119,Temp!$A:$C,N$1,FALSE)</f>
        <v>#VALUE!</v>
      </c>
      <c r="O119" s="22" t="e">
        <f>VLOOKUP($G119,Temp!$A:$C,O$1,FALSE)</f>
        <v>#VALUE!</v>
      </c>
      <c r="P119" s="22" t="e">
        <f>VLOOKUP($G119,Temp!$A:$C,P$1,FALSE)</f>
        <v>#VALUE!</v>
      </c>
      <c r="Q119" s="22" t="e">
        <f>VLOOKUP($G119,Temp!$A:$C,Q$1,FALSE)</f>
        <v>#VALUE!</v>
      </c>
      <c r="R119" s="22" t="e">
        <f>VLOOKUP($G119,Temp!$A:$C,R$1,FALSE)</f>
        <v>#VALUE!</v>
      </c>
      <c r="S119" s="22" t="e">
        <f>VLOOKUP($G119,Temp!$A:$C,S$1,FALSE)</f>
        <v>#VALUE!</v>
      </c>
      <c r="T119" s="22" t="e">
        <f>VLOOKUP($G119,Temp!$A:$C,T$1,FALSE)</f>
        <v>#VALUE!</v>
      </c>
      <c r="U119" s="22" t="e">
        <f>VLOOKUP($G119,Temp!$A:$C,U$1,FALSE)</f>
        <v>#VALUE!</v>
      </c>
      <c r="V119" s="22" t="e">
        <f>VLOOKUP($G119,Temp!$A:$C,V$1,FALSE)</f>
        <v>#VALUE!</v>
      </c>
      <c r="W119" s="22" t="e">
        <f>VLOOKUP($G119,Temp!$A:$C,W$1,FALSE)</f>
        <v>#VALUE!</v>
      </c>
      <c r="X119" s="22" t="e">
        <f>VLOOKUP($G119,Temp!$A:$C,X$1,FALSE)</f>
        <v>#VALUE!</v>
      </c>
      <c r="Y119" s="22">
        <f>VLOOKUP($G119,Temp!$A:$C,Y$1,FALSE)</f>
        <v>496000</v>
      </c>
      <c r="Z119" s="22">
        <f>VLOOKUP($G119,Temp!$A:$C,Z$1,FALSE)</f>
        <v>38200</v>
      </c>
      <c r="AA119" s="22" t="e">
        <f>VLOOKUP($A119,Searches!$A:$H,AA$1,FALSE)</f>
        <v>#N/A</v>
      </c>
      <c r="AB119" s="22" t="e">
        <f>VLOOKUP($A119,Searches!$A:$H,AB$1,FALSE)</f>
        <v>#N/A</v>
      </c>
      <c r="AC119" s="22" t="e">
        <f>VLOOKUP($A119,Searches!$A:$H,AC$1,FALSE)</f>
        <v>#N/A</v>
      </c>
      <c r="AD119" s="22" t="e">
        <f>VLOOKUP($A119,Searches!$A:$H,AD$1,FALSE)</f>
        <v>#N/A</v>
      </c>
      <c r="AE119" s="22" t="e">
        <f>VLOOKUP($A119,Searches!$A:$H,AE$1,FALSE)</f>
        <v>#N/A</v>
      </c>
      <c r="AF119" s="22" t="e">
        <f>VLOOKUP($A119,Searches!$A:$H,AF$1,FALSE)</f>
        <v>#N/A</v>
      </c>
      <c r="AG119" s="22" t="e">
        <f>VLOOKUP($A119,Searches!$A:$H,AG$1,FALSE)</f>
        <v>#N/A</v>
      </c>
      <c r="AH119" s="22" t="e">
        <f>VLOOKUP($G119,Temp!$D:$F,AH$1,FALSE)</f>
        <v>#N/A</v>
      </c>
      <c r="AI119" s="22" t="e">
        <f>VLOOKUP($G119,Temp!$D:$F,AI$1,FALSE)</f>
        <v>#N/A</v>
      </c>
      <c r="AJ119" s="22" t="e">
        <f>VLOOKUP($G119,Temp!$D:$F,AJ$1,FALSE)</f>
        <v>#N/A</v>
      </c>
    </row>
    <row r="120" spans="1:36" ht="16" x14ac:dyDescent="0.2">
      <c r="A120" s="8" t="str">
        <f t="shared" si="1"/>
        <v>John Sheldon FreshDirect</v>
      </c>
      <c r="B120" s="8" t="s">
        <v>428</v>
      </c>
      <c r="C120" s="8" t="s">
        <v>1718</v>
      </c>
      <c r="D120" s="8" t="s">
        <v>1719</v>
      </c>
      <c r="E120" s="8" t="s">
        <v>1720</v>
      </c>
      <c r="F120" s="8" t="s">
        <v>1721</v>
      </c>
      <c r="G120" s="12" t="s">
        <v>1571</v>
      </c>
      <c r="H120" s="22" t="str">
        <f>VLOOKUP($G120,Temp!$A:$C,H$1,FALSE)</f>
        <v>freshdirect.com</v>
      </c>
      <c r="I120" s="22" t="e">
        <f>VLOOKUP($G120,Temp!$A:$C,I$1,FALSE)</f>
        <v>#VALUE!</v>
      </c>
      <c r="J120" s="22" t="e">
        <f>VLOOKUP($G120,Temp!$A:$C,J$1,FALSE)</f>
        <v>#VALUE!</v>
      </c>
      <c r="K120" s="22" t="e">
        <f>VLOOKUP($G120,Temp!$A:$C,K$1,FALSE)</f>
        <v>#VALUE!</v>
      </c>
      <c r="L120" s="22" t="e">
        <f>VLOOKUP($G120,Temp!$A:$C,L$1,FALSE)</f>
        <v>#VALUE!</v>
      </c>
      <c r="M120" s="22" t="e">
        <f>VLOOKUP($G120,Temp!$A:$C,M$1,FALSE)</f>
        <v>#VALUE!</v>
      </c>
      <c r="N120" s="22" t="e">
        <f>VLOOKUP($G120,Temp!$A:$C,N$1,FALSE)</f>
        <v>#VALUE!</v>
      </c>
      <c r="O120" s="22" t="e">
        <f>VLOOKUP($G120,Temp!$A:$C,O$1,FALSE)</f>
        <v>#VALUE!</v>
      </c>
      <c r="P120" s="22" t="e">
        <f>VLOOKUP($G120,Temp!$A:$C,P$1,FALSE)</f>
        <v>#VALUE!</v>
      </c>
      <c r="Q120" s="22" t="e">
        <f>VLOOKUP($G120,Temp!$A:$C,Q$1,FALSE)</f>
        <v>#VALUE!</v>
      </c>
      <c r="R120" s="22" t="e">
        <f>VLOOKUP($G120,Temp!$A:$C,R$1,FALSE)</f>
        <v>#VALUE!</v>
      </c>
      <c r="S120" s="22" t="e">
        <f>VLOOKUP($G120,Temp!$A:$C,S$1,FALSE)</f>
        <v>#VALUE!</v>
      </c>
      <c r="T120" s="22" t="e">
        <f>VLOOKUP($G120,Temp!$A:$C,T$1,FALSE)</f>
        <v>#VALUE!</v>
      </c>
      <c r="U120" s="22" t="e">
        <f>VLOOKUP($G120,Temp!$A:$C,U$1,FALSE)</f>
        <v>#VALUE!</v>
      </c>
      <c r="V120" s="22" t="e">
        <f>VLOOKUP($G120,Temp!$A:$C,V$1,FALSE)</f>
        <v>#VALUE!</v>
      </c>
      <c r="W120" s="22" t="e">
        <f>VLOOKUP($G120,Temp!$A:$C,W$1,FALSE)</f>
        <v>#VALUE!</v>
      </c>
      <c r="X120" s="22" t="e">
        <f>VLOOKUP($G120,Temp!$A:$C,X$1,FALSE)</f>
        <v>#VALUE!</v>
      </c>
      <c r="Y120" s="22">
        <f>VLOOKUP($G120,Temp!$A:$C,Y$1,FALSE)</f>
        <v>218000</v>
      </c>
      <c r="Z120" s="22">
        <f>VLOOKUP($G120,Temp!$A:$C,Z$1,FALSE)</f>
        <v>3100</v>
      </c>
      <c r="AA120" s="22" t="e">
        <f>VLOOKUP($A120,Searches!$A:$H,AA$1,FALSE)</f>
        <v>#N/A</v>
      </c>
      <c r="AB120" s="22" t="e">
        <f>VLOOKUP($A120,Searches!$A:$H,AB$1,FALSE)</f>
        <v>#N/A</v>
      </c>
      <c r="AC120" s="22" t="e">
        <f>VLOOKUP($A120,Searches!$A:$H,AC$1,FALSE)</f>
        <v>#N/A</v>
      </c>
      <c r="AD120" s="22" t="e">
        <f>VLOOKUP($A120,Searches!$A:$H,AD$1,FALSE)</f>
        <v>#N/A</v>
      </c>
      <c r="AE120" s="22" t="e">
        <f>VLOOKUP($A120,Searches!$A:$H,AE$1,FALSE)</f>
        <v>#N/A</v>
      </c>
      <c r="AF120" s="22" t="e">
        <f>VLOOKUP($A120,Searches!$A:$H,AF$1,FALSE)</f>
        <v>#N/A</v>
      </c>
      <c r="AG120" s="22" t="e">
        <f>VLOOKUP($A120,Searches!$A:$H,AG$1,FALSE)</f>
        <v>#N/A</v>
      </c>
      <c r="AH120" s="22" t="str">
        <f>VLOOKUP($G120,Temp!$D:$F,AH$1,FALSE)</f>
        <v>freshdirect.com</v>
      </c>
      <c r="AI120" s="22" t="str">
        <f>VLOOKUP($G120,Temp!$D:$F,AI$1,FALSE)</f>
        <v>HubSpot</v>
      </c>
      <c r="AJ120" s="22" t="str">
        <f>VLOOKUP($G120,Temp!$D:$F,AJ$1,FALSE)</f>
        <v>WordPress</v>
      </c>
    </row>
    <row r="121" spans="1:36" ht="16" x14ac:dyDescent="0.2">
      <c r="A121" s="8" t="str">
        <f t="shared" si="1"/>
        <v>Todd Forsythe Pure Storage</v>
      </c>
      <c r="B121" s="8" t="s">
        <v>919</v>
      </c>
      <c r="C121" s="8" t="s">
        <v>1738</v>
      </c>
      <c r="D121" s="8" t="s">
        <v>42</v>
      </c>
      <c r="E121" s="8" t="s">
        <v>1739</v>
      </c>
      <c r="F121" s="8" t="s">
        <v>1740</v>
      </c>
      <c r="G121" s="12" t="s">
        <v>1589</v>
      </c>
      <c r="H121" s="22" t="str">
        <f>VLOOKUP($G121,Temp!$A:$C,H$1,FALSE)</f>
        <v>purestorage.com</v>
      </c>
      <c r="I121" s="22" t="e">
        <f>VLOOKUP($G121,Temp!$A:$C,I$1,FALSE)</f>
        <v>#VALUE!</v>
      </c>
      <c r="J121" s="22" t="e">
        <f>VLOOKUP($G121,Temp!$A:$C,J$1,FALSE)</f>
        <v>#VALUE!</v>
      </c>
      <c r="K121" s="22" t="e">
        <f>VLOOKUP($G121,Temp!$A:$C,K$1,FALSE)</f>
        <v>#VALUE!</v>
      </c>
      <c r="L121" s="22" t="e">
        <f>VLOOKUP($G121,Temp!$A:$C,L$1,FALSE)</f>
        <v>#VALUE!</v>
      </c>
      <c r="M121" s="22" t="e">
        <f>VLOOKUP($G121,Temp!$A:$C,M$1,FALSE)</f>
        <v>#VALUE!</v>
      </c>
      <c r="N121" s="22" t="e">
        <f>VLOOKUP($G121,Temp!$A:$C,N$1,FALSE)</f>
        <v>#VALUE!</v>
      </c>
      <c r="O121" s="22" t="e">
        <f>VLOOKUP($G121,Temp!$A:$C,O$1,FALSE)</f>
        <v>#VALUE!</v>
      </c>
      <c r="P121" s="22" t="e">
        <f>VLOOKUP($G121,Temp!$A:$C,P$1,FALSE)</f>
        <v>#VALUE!</v>
      </c>
      <c r="Q121" s="22" t="e">
        <f>VLOOKUP($G121,Temp!$A:$C,Q$1,FALSE)</f>
        <v>#VALUE!</v>
      </c>
      <c r="R121" s="22" t="e">
        <f>VLOOKUP($G121,Temp!$A:$C,R$1,FALSE)</f>
        <v>#VALUE!</v>
      </c>
      <c r="S121" s="22" t="e">
        <f>VLOOKUP($G121,Temp!$A:$C,S$1,FALSE)</f>
        <v>#VALUE!</v>
      </c>
      <c r="T121" s="22" t="e">
        <f>VLOOKUP($G121,Temp!$A:$C,T$1,FALSE)</f>
        <v>#VALUE!</v>
      </c>
      <c r="U121" s="22" t="e">
        <f>VLOOKUP($G121,Temp!$A:$C,U$1,FALSE)</f>
        <v>#VALUE!</v>
      </c>
      <c r="V121" s="22" t="e">
        <f>VLOOKUP($G121,Temp!$A:$C,V$1,FALSE)</f>
        <v>#VALUE!</v>
      </c>
      <c r="W121" s="22" t="e">
        <f>VLOOKUP($G121,Temp!$A:$C,W$1,FALSE)</f>
        <v>#VALUE!</v>
      </c>
      <c r="X121" s="22" t="e">
        <f>VLOOKUP($G121,Temp!$A:$C,X$1,FALSE)</f>
        <v>#VALUE!</v>
      </c>
      <c r="Y121" s="22">
        <f>VLOOKUP($G121,Temp!$A:$C,Y$1,FALSE)</f>
        <v>337000</v>
      </c>
      <c r="Z121" s="22">
        <f>VLOOKUP($G121,Temp!$A:$C,Z$1,FALSE)</f>
        <v>42000</v>
      </c>
      <c r="AA121" s="22" t="e">
        <f>VLOOKUP($A121,Searches!$A:$H,AA$1,FALSE)</f>
        <v>#N/A</v>
      </c>
      <c r="AB121" s="22" t="e">
        <f>VLOOKUP($A121,Searches!$A:$H,AB$1,FALSE)</f>
        <v>#N/A</v>
      </c>
      <c r="AC121" s="22" t="e">
        <f>VLOOKUP($A121,Searches!$A:$H,AC$1,FALSE)</f>
        <v>#N/A</v>
      </c>
      <c r="AD121" s="22" t="e">
        <f>VLOOKUP($A121,Searches!$A:$H,AD$1,FALSE)</f>
        <v>#N/A</v>
      </c>
      <c r="AE121" s="22" t="e">
        <f>VLOOKUP($A121,Searches!$A:$H,AE$1,FALSE)</f>
        <v>#N/A</v>
      </c>
      <c r="AF121" s="22" t="e">
        <f>VLOOKUP($A121,Searches!$A:$H,AF$1,FALSE)</f>
        <v>#N/A</v>
      </c>
      <c r="AG121" s="22" t="e">
        <f>VLOOKUP($A121,Searches!$A:$H,AG$1,FALSE)</f>
        <v>#N/A</v>
      </c>
      <c r="AH121" s="22" t="str">
        <f>VLOOKUP($G121,Temp!$D:$F,AH$1,FALSE)</f>
        <v>purestorage.com</v>
      </c>
      <c r="AI121" s="22" t="str">
        <f>VLOOKUP($G121,Temp!$D:$F,AI$1,FALSE)</f>
        <v>Marketo</v>
      </c>
      <c r="AJ121" s="22" t="str">
        <f>VLOOKUP($G121,Temp!$D:$F,AJ$1,FALSE)</f>
        <v>WordPress</v>
      </c>
    </row>
    <row r="122" spans="1:36" ht="16" x14ac:dyDescent="0.2">
      <c r="A122" s="8" t="str">
        <f t="shared" si="1"/>
        <v>Brad Wilson LendingTree</v>
      </c>
      <c r="B122" s="8" t="s">
        <v>1058</v>
      </c>
      <c r="C122" s="8" t="s">
        <v>646</v>
      </c>
      <c r="D122" s="8" t="s">
        <v>42</v>
      </c>
      <c r="E122" s="8" t="s">
        <v>1757</v>
      </c>
      <c r="F122" s="8" t="s">
        <v>1758</v>
      </c>
      <c r="G122" s="12" t="s">
        <v>1608</v>
      </c>
      <c r="H122" s="22" t="str">
        <f>VLOOKUP($G122,Temp!$A:$C,H$1,FALSE)</f>
        <v>lendingtree.com</v>
      </c>
      <c r="I122" s="22" t="e">
        <f>VLOOKUP($G122,Temp!$A:$C,I$1,FALSE)</f>
        <v>#VALUE!</v>
      </c>
      <c r="J122" s="22" t="e">
        <f>VLOOKUP($G122,Temp!$A:$C,J$1,FALSE)</f>
        <v>#VALUE!</v>
      </c>
      <c r="K122" s="22" t="e">
        <f>VLOOKUP($G122,Temp!$A:$C,K$1,FALSE)</f>
        <v>#VALUE!</v>
      </c>
      <c r="L122" s="22" t="e">
        <f>VLOOKUP($G122,Temp!$A:$C,L$1,FALSE)</f>
        <v>#VALUE!</v>
      </c>
      <c r="M122" s="22" t="e">
        <f>VLOOKUP($G122,Temp!$A:$C,M$1,FALSE)</f>
        <v>#VALUE!</v>
      </c>
      <c r="N122" s="22" t="e">
        <f>VLOOKUP($G122,Temp!$A:$C,N$1,FALSE)</f>
        <v>#VALUE!</v>
      </c>
      <c r="O122" s="22" t="e">
        <f>VLOOKUP($G122,Temp!$A:$C,O$1,FALSE)</f>
        <v>#VALUE!</v>
      </c>
      <c r="P122" s="22" t="e">
        <f>VLOOKUP($G122,Temp!$A:$C,P$1,FALSE)</f>
        <v>#VALUE!</v>
      </c>
      <c r="Q122" s="22" t="e">
        <f>VLOOKUP($G122,Temp!$A:$C,Q$1,FALSE)</f>
        <v>#VALUE!</v>
      </c>
      <c r="R122" s="22" t="e">
        <f>VLOOKUP($G122,Temp!$A:$C,R$1,FALSE)</f>
        <v>#VALUE!</v>
      </c>
      <c r="S122" s="22" t="e">
        <f>VLOOKUP($G122,Temp!$A:$C,S$1,FALSE)</f>
        <v>#VALUE!</v>
      </c>
      <c r="T122" s="22" t="e">
        <f>VLOOKUP($G122,Temp!$A:$C,T$1,FALSE)</f>
        <v>#VALUE!</v>
      </c>
      <c r="U122" s="22" t="e">
        <f>VLOOKUP($G122,Temp!$A:$C,U$1,FALSE)</f>
        <v>#VALUE!</v>
      </c>
      <c r="V122" s="22" t="e">
        <f>VLOOKUP($G122,Temp!$A:$C,V$1,FALSE)</f>
        <v>#VALUE!</v>
      </c>
      <c r="W122" s="22" t="e">
        <f>VLOOKUP($G122,Temp!$A:$C,W$1,FALSE)</f>
        <v>#VALUE!</v>
      </c>
      <c r="X122" s="22" t="e">
        <f>VLOOKUP($G122,Temp!$A:$C,X$1,FALSE)</f>
        <v>#VALUE!</v>
      </c>
      <c r="Y122" s="22">
        <f>VLOOKUP($G122,Temp!$A:$C,Y$1,FALSE)</f>
        <v>3800000</v>
      </c>
      <c r="Z122" s="22">
        <f>VLOOKUP($G122,Temp!$A:$C,Z$1,FALSE)</f>
        <v>2100000</v>
      </c>
      <c r="AA122" s="22" t="str">
        <f>VLOOKUP($A122,Searches!$A:$H,AA$1,FALSE)</f>
        <v>Brad Wilson</v>
      </c>
      <c r="AB122" s="22" t="str">
        <f>VLOOKUP($A122,Searches!$A:$H,AB$1,FALSE)</f>
        <v>LendingTree</v>
      </c>
      <c r="AC122" s="22" t="str">
        <f>VLOOKUP($A122,Searches!$A:$H,AC$1,FALSE)</f>
        <v>Chief Marketing Officer</v>
      </c>
      <c r="AD122" s="22" t="str">
        <f>VLOOKUP($A122,Searches!$A:$H,AD$1,FALSE)</f>
        <v>2nd</v>
      </c>
      <c r="AE122" s="22" t="str">
        <f>VLOOKUP($A122,Searches!$A:$H,AE$1,FALSE)</f>
        <v/>
      </c>
      <c r="AF122" s="22" t="str">
        <f>VLOOKUP($A122,Searches!$A:$H,AF$1,FALSE)</f>
        <v>Charlotte, North Carolina Area</v>
      </c>
      <c r="AG122" s="22" t="str">
        <f>VLOOKUP($A122,Searches!$A:$H,AG$1,FALSE)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122" s="22" t="str">
        <f>VLOOKUP($G122,Temp!$D:$F,AH$1,FALSE)</f>
        <v>lendingtree.com</v>
      </c>
      <c r="AI122" s="22">
        <f>VLOOKUP($G122,Temp!$D:$F,AI$1,FALSE)</f>
        <v>0</v>
      </c>
      <c r="AJ122" s="22" t="str">
        <f>VLOOKUP($G122,Temp!$D:$F,AJ$1,FALSE)</f>
        <v>WordPress</v>
      </c>
    </row>
    <row r="123" spans="1:36" ht="16" x14ac:dyDescent="0.2">
      <c r="A123" s="8" t="str">
        <f t="shared" si="1"/>
        <v>Naveen Rajdev Wipro Limited</v>
      </c>
      <c r="B123" s="8" t="s">
        <v>1767</v>
      </c>
      <c r="C123" s="8" t="s">
        <v>1768</v>
      </c>
      <c r="D123" s="8" t="s">
        <v>42</v>
      </c>
      <c r="E123" s="8" t="s">
        <v>1769</v>
      </c>
      <c r="F123" s="8" t="s">
        <v>1770</v>
      </c>
      <c r="G123" s="12" t="s">
        <v>1625</v>
      </c>
      <c r="H123" s="22" t="str">
        <f>VLOOKUP($G123,Temp!$A:$C,H$1,FALSE)</f>
        <v>wipro.com</v>
      </c>
      <c r="I123" s="22" t="e">
        <f>VLOOKUP($G123,Temp!$A:$C,I$1,FALSE)</f>
        <v>#VALUE!</v>
      </c>
      <c r="J123" s="22" t="e">
        <f>VLOOKUP($G123,Temp!$A:$C,J$1,FALSE)</f>
        <v>#VALUE!</v>
      </c>
      <c r="K123" s="22" t="e">
        <f>VLOOKUP($G123,Temp!$A:$C,K$1,FALSE)</f>
        <v>#VALUE!</v>
      </c>
      <c r="L123" s="22" t="e">
        <f>VLOOKUP($G123,Temp!$A:$C,L$1,FALSE)</f>
        <v>#VALUE!</v>
      </c>
      <c r="M123" s="22" t="e">
        <f>VLOOKUP($G123,Temp!$A:$C,M$1,FALSE)</f>
        <v>#VALUE!</v>
      </c>
      <c r="N123" s="22" t="e">
        <f>VLOOKUP($G123,Temp!$A:$C,N$1,FALSE)</f>
        <v>#VALUE!</v>
      </c>
      <c r="O123" s="22" t="e">
        <f>VLOOKUP($G123,Temp!$A:$C,O$1,FALSE)</f>
        <v>#VALUE!</v>
      </c>
      <c r="P123" s="22" t="e">
        <f>VLOOKUP($G123,Temp!$A:$C,P$1,FALSE)</f>
        <v>#VALUE!</v>
      </c>
      <c r="Q123" s="22" t="e">
        <f>VLOOKUP($G123,Temp!$A:$C,Q$1,FALSE)</f>
        <v>#VALUE!</v>
      </c>
      <c r="R123" s="22" t="e">
        <f>VLOOKUP($G123,Temp!$A:$C,R$1,FALSE)</f>
        <v>#VALUE!</v>
      </c>
      <c r="S123" s="22" t="e">
        <f>VLOOKUP($G123,Temp!$A:$C,S$1,FALSE)</f>
        <v>#VALUE!</v>
      </c>
      <c r="T123" s="22" t="e">
        <f>VLOOKUP($G123,Temp!$A:$C,T$1,FALSE)</f>
        <v>#VALUE!</v>
      </c>
      <c r="U123" s="22" t="e">
        <f>VLOOKUP($G123,Temp!$A:$C,U$1,FALSE)</f>
        <v>#VALUE!</v>
      </c>
      <c r="V123" s="22" t="e">
        <f>VLOOKUP($G123,Temp!$A:$C,V$1,FALSE)</f>
        <v>#VALUE!</v>
      </c>
      <c r="W123" s="22" t="e">
        <f>VLOOKUP($G123,Temp!$A:$C,W$1,FALSE)</f>
        <v>#VALUE!</v>
      </c>
      <c r="X123" s="22" t="e">
        <f>VLOOKUP($G123,Temp!$A:$C,X$1,FALSE)</f>
        <v>#VALUE!</v>
      </c>
      <c r="Y123" s="22">
        <f>VLOOKUP($G123,Temp!$A:$C,Y$1,FALSE)</f>
        <v>41300</v>
      </c>
      <c r="Z123" s="22">
        <f>VLOOKUP($G123,Temp!$A:$C,Z$1,FALSE)</f>
        <v>0</v>
      </c>
      <c r="AA123" s="22" t="str">
        <f>VLOOKUP($A123,Searches!$A:$H,AA$1,FALSE)</f>
        <v>Naveen Rajdev</v>
      </c>
      <c r="AB123" s="22" t="str">
        <f>VLOOKUP($A123,Searches!$A:$H,AB$1,FALSE)</f>
        <v>Wipro Limited</v>
      </c>
      <c r="AC123" s="22" t="str">
        <f>VLOOKUP($A123,Searches!$A:$H,AC$1,FALSE)</f>
        <v>Chief Marketing Officer</v>
      </c>
      <c r="AD123" s="22" t="str">
        <f>VLOOKUP($A123,Searches!$A:$H,AD$1,FALSE)</f>
        <v>2nd</v>
      </c>
      <c r="AE123" s="22" t="str">
        <f>VLOOKUP($A123,Searches!$A:$H,AE$1,FALSE)</f>
        <v>Open link</v>
      </c>
      <c r="AF123" s="22" t="str">
        <f>VLOOKUP($A123,Searches!$A:$H,AF$1,FALSE)</f>
        <v>Greater Atlanta Area</v>
      </c>
      <c r="AG123" s="22" t="str">
        <f>VLOOKUP($A123,Searches!$A:$H,AG$1,FALSE)</f>
        <v>https://www.linkedin.com/sales/profile/7505312,LCGk,NAME_SEARCH?moduleKey=peopleSearchResults&amp;pageKey=sales-search3-people-refinement&amp;contextId=60BC92C971D70515801E49D6842B0000&amp;requestId=4f264cc0-faad-47fe-938f-bac29f2959fb&amp;action=CLICK&amp;target=urn%3Ali%3AsalesLead%3A(-1%2C7505312)&amp;pageNumber=4&amp;targetEl=profilelink&amp;position=8&amp;trk=lss-serp-result-lead_photo</v>
      </c>
      <c r="AH123" s="22" t="str">
        <f>VLOOKUP($G123,Temp!$D:$F,AH$1,FALSE)</f>
        <v>wipro.com</v>
      </c>
      <c r="AI123" s="22">
        <f>VLOOKUP($G123,Temp!$D:$F,AI$1,FALSE)</f>
        <v>0</v>
      </c>
      <c r="AJ123" s="22" t="str">
        <f>VLOOKUP($G123,Temp!$D:$F,AJ$1,FALSE)</f>
        <v>Drupal</v>
      </c>
    </row>
    <row r="124" spans="1:36" ht="16" x14ac:dyDescent="0.2">
      <c r="A124" s="8" t="str">
        <f t="shared" si="1"/>
        <v>Melissa Puls Optanix</v>
      </c>
      <c r="B124" s="8" t="s">
        <v>1779</v>
      </c>
      <c r="C124" s="8" t="s">
        <v>1780</v>
      </c>
      <c r="D124" s="8" t="s">
        <v>42</v>
      </c>
      <c r="E124" s="8" t="s">
        <v>1781</v>
      </c>
      <c r="F124" s="8" t="s">
        <v>1782</v>
      </c>
      <c r="G124" s="12" t="s">
        <v>1637</v>
      </c>
      <c r="H124" s="22" t="str">
        <f>VLOOKUP($G124,Temp!$A:$C,H$1,FALSE)</f>
        <v>optanix.com</v>
      </c>
      <c r="I124" s="22" t="e">
        <f>VLOOKUP($G124,Temp!$A:$C,I$1,FALSE)</f>
        <v>#VALUE!</v>
      </c>
      <c r="J124" s="22" t="e">
        <f>VLOOKUP($G124,Temp!$A:$C,J$1,FALSE)</f>
        <v>#VALUE!</v>
      </c>
      <c r="K124" s="22" t="e">
        <f>VLOOKUP($G124,Temp!$A:$C,K$1,FALSE)</f>
        <v>#VALUE!</v>
      </c>
      <c r="L124" s="22" t="e">
        <f>VLOOKUP($G124,Temp!$A:$C,L$1,FALSE)</f>
        <v>#VALUE!</v>
      </c>
      <c r="M124" s="22" t="e">
        <f>VLOOKUP($G124,Temp!$A:$C,M$1,FALSE)</f>
        <v>#VALUE!</v>
      </c>
      <c r="N124" s="22" t="e">
        <f>VLOOKUP($G124,Temp!$A:$C,N$1,FALSE)</f>
        <v>#VALUE!</v>
      </c>
      <c r="O124" s="22" t="e">
        <f>VLOOKUP($G124,Temp!$A:$C,O$1,FALSE)</f>
        <v>#VALUE!</v>
      </c>
      <c r="P124" s="22" t="e">
        <f>VLOOKUP($G124,Temp!$A:$C,P$1,FALSE)</f>
        <v>#VALUE!</v>
      </c>
      <c r="Q124" s="22" t="e">
        <f>VLOOKUP($G124,Temp!$A:$C,Q$1,FALSE)</f>
        <v>#VALUE!</v>
      </c>
      <c r="R124" s="22" t="e">
        <f>VLOOKUP($G124,Temp!$A:$C,R$1,FALSE)</f>
        <v>#VALUE!</v>
      </c>
      <c r="S124" s="22" t="e">
        <f>VLOOKUP($G124,Temp!$A:$C,S$1,FALSE)</f>
        <v>#VALUE!</v>
      </c>
      <c r="T124" s="22" t="e">
        <f>VLOOKUP($G124,Temp!$A:$C,T$1,FALSE)</f>
        <v>#VALUE!</v>
      </c>
      <c r="U124" s="22" t="e">
        <f>VLOOKUP($G124,Temp!$A:$C,U$1,FALSE)</f>
        <v>#VALUE!</v>
      </c>
      <c r="V124" s="22" t="e">
        <f>VLOOKUP($G124,Temp!$A:$C,V$1,FALSE)</f>
        <v>#VALUE!</v>
      </c>
      <c r="W124" s="22" t="e">
        <f>VLOOKUP($G124,Temp!$A:$C,W$1,FALSE)</f>
        <v>#VALUE!</v>
      </c>
      <c r="X124" s="22" t="e">
        <f>VLOOKUP($G124,Temp!$A:$C,X$1,FALSE)</f>
        <v>#VALUE!</v>
      </c>
      <c r="Y124" s="22">
        <f>VLOOKUP($G124,Temp!$A:$C,Y$1,FALSE)</f>
        <v>497</v>
      </c>
      <c r="Z124" s="22">
        <f>VLOOKUP($G124,Temp!$A:$C,Z$1,FALSE)</f>
        <v>0</v>
      </c>
      <c r="AA124" s="22" t="str">
        <f>VLOOKUP($A124,Searches!$A:$H,AA$1,FALSE)</f>
        <v>Melissa Puls</v>
      </c>
      <c r="AB124" s="22" t="str">
        <f>VLOOKUP($A124,Searches!$A:$H,AB$1,FALSE)</f>
        <v>Optanix</v>
      </c>
      <c r="AC124" s="22" t="str">
        <f>VLOOKUP($A124,Searches!$A:$H,AC$1,FALSE)</f>
        <v>Chief Marketing Officer</v>
      </c>
      <c r="AD124" s="22" t="str">
        <f>VLOOKUP($A124,Searches!$A:$H,AD$1,FALSE)</f>
        <v>2nd</v>
      </c>
      <c r="AE124" s="22" t="str">
        <f>VLOOKUP($A124,Searches!$A:$H,AE$1,FALSE)</f>
        <v/>
      </c>
      <c r="AF124" s="22" t="str">
        <f>VLOOKUP($A124,Searches!$A:$H,AF$1,FALSE)</f>
        <v>Barnstable/Yarmouth, Massachusetts Area</v>
      </c>
      <c r="AG124" s="22" t="str">
        <f>VLOOKUP($A124,Searches!$A:$H,AG$1,FALSE)</f>
        <v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v>
      </c>
      <c r="AH124" s="22" t="e">
        <f>VLOOKUP($G124,Temp!$D:$F,AH$1,FALSE)</f>
        <v>#N/A</v>
      </c>
      <c r="AI124" s="22" t="e">
        <f>VLOOKUP($G124,Temp!$D:$F,AI$1,FALSE)</f>
        <v>#N/A</v>
      </c>
      <c r="AJ124" s="22" t="e">
        <f>VLOOKUP($G124,Temp!$D:$F,AJ$1,FALSE)</f>
        <v>#N/A</v>
      </c>
    </row>
    <row r="125" spans="1:36" ht="16" x14ac:dyDescent="0.2">
      <c r="A125" s="8" t="str">
        <f t="shared" si="1"/>
        <v>Rachita Sharma ALL LADIES LEAGUE</v>
      </c>
      <c r="B125" s="8" t="s">
        <v>1792</v>
      </c>
      <c r="C125" s="8" t="s">
        <v>1794</v>
      </c>
      <c r="D125" s="8" t="s">
        <v>1795</v>
      </c>
      <c r="E125" s="8" t="s">
        <v>1797</v>
      </c>
      <c r="F125" s="8" t="s">
        <v>1798</v>
      </c>
      <c r="G125" s="12" t="s">
        <v>1642</v>
      </c>
      <c r="H125" s="22" t="str">
        <f>VLOOKUP($G125,Temp!$A:$C,H$1,FALSE)</f>
        <v>aall.in</v>
      </c>
      <c r="I125" s="22" t="e">
        <f>VLOOKUP($G125,Temp!$A:$C,I$1,FALSE)</f>
        <v>#VALUE!</v>
      </c>
      <c r="J125" s="22" t="e">
        <f>VLOOKUP($G125,Temp!$A:$C,J$1,FALSE)</f>
        <v>#VALUE!</v>
      </c>
      <c r="K125" s="22" t="e">
        <f>VLOOKUP($G125,Temp!$A:$C,K$1,FALSE)</f>
        <v>#VALUE!</v>
      </c>
      <c r="L125" s="22" t="e">
        <f>VLOOKUP($G125,Temp!$A:$C,L$1,FALSE)</f>
        <v>#VALUE!</v>
      </c>
      <c r="M125" s="22" t="e">
        <f>VLOOKUP($G125,Temp!$A:$C,M$1,FALSE)</f>
        <v>#VALUE!</v>
      </c>
      <c r="N125" s="22" t="e">
        <f>VLOOKUP($G125,Temp!$A:$C,N$1,FALSE)</f>
        <v>#VALUE!</v>
      </c>
      <c r="O125" s="22" t="e">
        <f>VLOOKUP($G125,Temp!$A:$C,O$1,FALSE)</f>
        <v>#VALUE!</v>
      </c>
      <c r="P125" s="22" t="e">
        <f>VLOOKUP($G125,Temp!$A:$C,P$1,FALSE)</f>
        <v>#VALUE!</v>
      </c>
      <c r="Q125" s="22" t="e">
        <f>VLOOKUP($G125,Temp!$A:$C,Q$1,FALSE)</f>
        <v>#VALUE!</v>
      </c>
      <c r="R125" s="22" t="e">
        <f>VLOOKUP($G125,Temp!$A:$C,R$1,FALSE)</f>
        <v>#VALUE!</v>
      </c>
      <c r="S125" s="22" t="e">
        <f>VLOOKUP($G125,Temp!$A:$C,S$1,FALSE)</f>
        <v>#VALUE!</v>
      </c>
      <c r="T125" s="22" t="e">
        <f>VLOOKUP($G125,Temp!$A:$C,T$1,FALSE)</f>
        <v>#VALUE!</v>
      </c>
      <c r="U125" s="22" t="e">
        <f>VLOOKUP($G125,Temp!$A:$C,U$1,FALSE)</f>
        <v>#VALUE!</v>
      </c>
      <c r="V125" s="22" t="e">
        <f>VLOOKUP($G125,Temp!$A:$C,V$1,FALSE)</f>
        <v>#VALUE!</v>
      </c>
      <c r="W125" s="22" t="e">
        <f>VLOOKUP($G125,Temp!$A:$C,W$1,FALSE)</f>
        <v>#VALUE!</v>
      </c>
      <c r="X125" s="22" t="e">
        <f>VLOOKUP($G125,Temp!$A:$C,X$1,FALSE)</f>
        <v>#VALUE!</v>
      </c>
      <c r="Y125" s="22">
        <f>VLOOKUP($G125,Temp!$A:$C,Y$1,FALSE)</f>
        <v>0</v>
      </c>
      <c r="Z125" s="22">
        <f>VLOOKUP($G125,Temp!$A:$C,Z$1,FALSE)</f>
        <v>0</v>
      </c>
      <c r="AA125" s="22" t="e">
        <f>VLOOKUP($A125,Searches!$A:$H,AA$1,FALSE)</f>
        <v>#N/A</v>
      </c>
      <c r="AB125" s="22" t="e">
        <f>VLOOKUP($A125,Searches!$A:$H,AB$1,FALSE)</f>
        <v>#N/A</v>
      </c>
      <c r="AC125" s="22" t="e">
        <f>VLOOKUP($A125,Searches!$A:$H,AC$1,FALSE)</f>
        <v>#N/A</v>
      </c>
      <c r="AD125" s="22" t="e">
        <f>VLOOKUP($A125,Searches!$A:$H,AD$1,FALSE)</f>
        <v>#N/A</v>
      </c>
      <c r="AE125" s="22" t="e">
        <f>VLOOKUP($A125,Searches!$A:$H,AE$1,FALSE)</f>
        <v>#N/A</v>
      </c>
      <c r="AF125" s="22" t="e">
        <f>VLOOKUP($A125,Searches!$A:$H,AF$1,FALSE)</f>
        <v>#N/A</v>
      </c>
      <c r="AG125" s="22" t="e">
        <f>VLOOKUP($A125,Searches!$A:$H,AG$1,FALSE)</f>
        <v>#N/A</v>
      </c>
      <c r="AH125" s="22" t="e">
        <f>VLOOKUP($G125,Temp!$D:$F,AH$1,FALSE)</f>
        <v>#N/A</v>
      </c>
      <c r="AI125" s="22" t="e">
        <f>VLOOKUP($G125,Temp!$D:$F,AI$1,FALSE)</f>
        <v>#N/A</v>
      </c>
      <c r="AJ125" s="22" t="e">
        <f>VLOOKUP($G125,Temp!$D:$F,AJ$1,FALSE)</f>
        <v>#N/A</v>
      </c>
    </row>
    <row r="126" spans="1:36" ht="16" x14ac:dyDescent="0.2">
      <c r="A126" s="8" t="str">
        <f t="shared" si="1"/>
        <v>Brent Remai Amazon Web Services</v>
      </c>
      <c r="B126" s="8" t="s">
        <v>1812</v>
      </c>
      <c r="C126" s="8" t="s">
        <v>1813</v>
      </c>
      <c r="D126" s="8" t="s">
        <v>1814</v>
      </c>
      <c r="E126" s="8" t="s">
        <v>1815</v>
      </c>
      <c r="F126" s="8" t="s">
        <v>1816</v>
      </c>
      <c r="G126" s="12" t="s">
        <v>1193</v>
      </c>
      <c r="H126" s="22" t="str">
        <f>VLOOKUP($G126,Temp!$A:$C,H$1,FALSE)</f>
        <v>amazon.com</v>
      </c>
      <c r="I126" s="22" t="e">
        <f>VLOOKUP($G126,Temp!$A:$C,I$1,FALSE)</f>
        <v>#VALUE!</v>
      </c>
      <c r="J126" s="22" t="e">
        <f>VLOOKUP($G126,Temp!$A:$C,J$1,FALSE)</f>
        <v>#VALUE!</v>
      </c>
      <c r="K126" s="22" t="e">
        <f>VLOOKUP($G126,Temp!$A:$C,K$1,FALSE)</f>
        <v>#VALUE!</v>
      </c>
      <c r="L126" s="22" t="e">
        <f>VLOOKUP($G126,Temp!$A:$C,L$1,FALSE)</f>
        <v>#VALUE!</v>
      </c>
      <c r="M126" s="22" t="e">
        <f>VLOOKUP($G126,Temp!$A:$C,M$1,FALSE)</f>
        <v>#VALUE!</v>
      </c>
      <c r="N126" s="22" t="e">
        <f>VLOOKUP($G126,Temp!$A:$C,N$1,FALSE)</f>
        <v>#VALUE!</v>
      </c>
      <c r="O126" s="22" t="e">
        <f>VLOOKUP($G126,Temp!$A:$C,O$1,FALSE)</f>
        <v>#VALUE!</v>
      </c>
      <c r="P126" s="22" t="e">
        <f>VLOOKUP($G126,Temp!$A:$C,P$1,FALSE)</f>
        <v>#VALUE!</v>
      </c>
      <c r="Q126" s="22" t="e">
        <f>VLOOKUP($G126,Temp!$A:$C,Q$1,FALSE)</f>
        <v>#VALUE!</v>
      </c>
      <c r="R126" s="22" t="e">
        <f>VLOOKUP($G126,Temp!$A:$C,R$1,FALSE)</f>
        <v>#VALUE!</v>
      </c>
      <c r="S126" s="22" t="e">
        <f>VLOOKUP($G126,Temp!$A:$C,S$1,FALSE)</f>
        <v>#VALUE!</v>
      </c>
      <c r="T126" s="22" t="e">
        <f>VLOOKUP($G126,Temp!$A:$C,T$1,FALSE)</f>
        <v>#VALUE!</v>
      </c>
      <c r="U126" s="22" t="e">
        <f>VLOOKUP($G126,Temp!$A:$C,U$1,FALSE)</f>
        <v>#VALUE!</v>
      </c>
      <c r="V126" s="22" t="e">
        <f>VLOOKUP($G126,Temp!$A:$C,V$1,FALSE)</f>
        <v>#VALUE!</v>
      </c>
      <c r="W126" s="22" t="e">
        <f>VLOOKUP($G126,Temp!$A:$C,W$1,FALSE)</f>
        <v>#VALUE!</v>
      </c>
      <c r="X126" s="22" t="e">
        <f>VLOOKUP($G126,Temp!$A:$C,X$1,FALSE)</f>
        <v>#VALUE!</v>
      </c>
      <c r="Y126" s="22">
        <f>VLOOKUP($G126,Temp!$A:$C,Y$1,FALSE)</f>
        <v>266000000</v>
      </c>
      <c r="Z126" s="22">
        <f>VLOOKUP($G126,Temp!$A:$C,Z$1,FALSE)</f>
        <v>60700000</v>
      </c>
      <c r="AA126" s="22" t="e">
        <f>VLOOKUP($A126,Searches!$A:$H,AA$1,FALSE)</f>
        <v>#N/A</v>
      </c>
      <c r="AB126" s="22" t="e">
        <f>VLOOKUP($A126,Searches!$A:$H,AB$1,FALSE)</f>
        <v>#N/A</v>
      </c>
      <c r="AC126" s="22" t="e">
        <f>VLOOKUP($A126,Searches!$A:$H,AC$1,FALSE)</f>
        <v>#N/A</v>
      </c>
      <c r="AD126" s="22" t="e">
        <f>VLOOKUP($A126,Searches!$A:$H,AD$1,FALSE)</f>
        <v>#N/A</v>
      </c>
      <c r="AE126" s="22" t="e">
        <f>VLOOKUP($A126,Searches!$A:$H,AE$1,FALSE)</f>
        <v>#N/A</v>
      </c>
      <c r="AF126" s="22" t="e">
        <f>VLOOKUP($A126,Searches!$A:$H,AF$1,FALSE)</f>
        <v>#N/A</v>
      </c>
      <c r="AG126" s="22" t="e">
        <f>VLOOKUP($A126,Searches!$A:$H,AG$1,FALSE)</f>
        <v>#N/A</v>
      </c>
      <c r="AH126" s="22" t="str">
        <f>VLOOKUP($G126,Temp!$D:$F,AH$1,FALSE)</f>
        <v>amazon.com</v>
      </c>
      <c r="AI126" s="22" t="str">
        <f>VLOOKUP($G126,Temp!$D:$F,AI$1,FALSE)</f>
        <v>Marketo</v>
      </c>
      <c r="AJ126" s="22" t="str">
        <f>VLOOKUP($G126,Temp!$D:$F,AJ$1,FALSE)</f>
        <v>WordPress</v>
      </c>
    </row>
    <row r="127" spans="1:36" ht="16" x14ac:dyDescent="0.2">
      <c r="A127" s="8" t="str">
        <f t="shared" si="1"/>
        <v>Mark Campbell Unitrends</v>
      </c>
      <c r="B127" s="8" t="s">
        <v>476</v>
      </c>
      <c r="C127" s="8" t="s">
        <v>253</v>
      </c>
      <c r="D127" s="8" t="s">
        <v>1833</v>
      </c>
      <c r="E127" s="8" t="s">
        <v>634</v>
      </c>
      <c r="F127" s="8" t="s">
        <v>1834</v>
      </c>
      <c r="G127" s="8" t="s">
        <v>634</v>
      </c>
      <c r="H127" s="22" t="e">
        <f>VLOOKUP($G127,Temp!$A:$C,H$1,FALSE)</f>
        <v>#N/A</v>
      </c>
      <c r="I127" s="22" t="e">
        <f>VLOOKUP($G127,Temp!$A:$C,I$1,FALSE)</f>
        <v>#N/A</v>
      </c>
      <c r="J127" s="22" t="e">
        <f>VLOOKUP($G127,Temp!$A:$C,J$1,FALSE)</f>
        <v>#N/A</v>
      </c>
      <c r="K127" s="22" t="e">
        <f>VLOOKUP($G127,Temp!$A:$C,K$1,FALSE)</f>
        <v>#N/A</v>
      </c>
      <c r="L127" s="22" t="e">
        <f>VLOOKUP($G127,Temp!$A:$C,L$1,FALSE)</f>
        <v>#N/A</v>
      </c>
      <c r="M127" s="22" t="e">
        <f>VLOOKUP($G127,Temp!$A:$C,M$1,FALSE)</f>
        <v>#N/A</v>
      </c>
      <c r="N127" s="22" t="e">
        <f>VLOOKUP($G127,Temp!$A:$C,N$1,FALSE)</f>
        <v>#N/A</v>
      </c>
      <c r="O127" s="22" t="e">
        <f>VLOOKUP($G127,Temp!$A:$C,O$1,FALSE)</f>
        <v>#N/A</v>
      </c>
      <c r="P127" s="22" t="e">
        <f>VLOOKUP($G127,Temp!$A:$C,P$1,FALSE)</f>
        <v>#N/A</v>
      </c>
      <c r="Q127" s="22" t="e">
        <f>VLOOKUP($G127,Temp!$A:$C,Q$1,FALSE)</f>
        <v>#N/A</v>
      </c>
      <c r="R127" s="22" t="e">
        <f>VLOOKUP($G127,Temp!$A:$C,R$1,FALSE)</f>
        <v>#N/A</v>
      </c>
      <c r="S127" s="22" t="e">
        <f>VLOOKUP($G127,Temp!$A:$C,S$1,FALSE)</f>
        <v>#N/A</v>
      </c>
      <c r="T127" s="22" t="e">
        <f>VLOOKUP($G127,Temp!$A:$C,T$1,FALSE)</f>
        <v>#N/A</v>
      </c>
      <c r="U127" s="22" t="e">
        <f>VLOOKUP($G127,Temp!$A:$C,U$1,FALSE)</f>
        <v>#N/A</v>
      </c>
      <c r="V127" s="22" t="e">
        <f>VLOOKUP($G127,Temp!$A:$C,V$1,FALSE)</f>
        <v>#N/A</v>
      </c>
      <c r="W127" s="22" t="e">
        <f>VLOOKUP($G127,Temp!$A:$C,W$1,FALSE)</f>
        <v>#N/A</v>
      </c>
      <c r="X127" s="22" t="e">
        <f>VLOOKUP($G127,Temp!$A:$C,X$1,FALSE)</f>
        <v>#N/A</v>
      </c>
      <c r="Y127" s="22" t="e">
        <f>VLOOKUP($G127,Temp!$A:$C,Y$1,FALSE)</f>
        <v>#N/A</v>
      </c>
      <c r="Z127" s="22" t="e">
        <f>VLOOKUP($G127,Temp!$A:$C,Z$1,FALSE)</f>
        <v>#N/A</v>
      </c>
      <c r="AA127" s="22" t="e">
        <f>VLOOKUP($A127,Searches!$A:$H,AA$1,FALSE)</f>
        <v>#N/A</v>
      </c>
      <c r="AB127" s="22" t="e">
        <f>VLOOKUP($A127,Searches!$A:$H,AB$1,FALSE)</f>
        <v>#N/A</v>
      </c>
      <c r="AC127" s="22" t="e">
        <f>VLOOKUP($A127,Searches!$A:$H,AC$1,FALSE)</f>
        <v>#N/A</v>
      </c>
      <c r="AD127" s="22" t="e">
        <f>VLOOKUP($A127,Searches!$A:$H,AD$1,FALSE)</f>
        <v>#N/A</v>
      </c>
      <c r="AE127" s="22" t="e">
        <f>VLOOKUP($A127,Searches!$A:$H,AE$1,FALSE)</f>
        <v>#N/A</v>
      </c>
      <c r="AF127" s="22" t="e">
        <f>VLOOKUP($A127,Searches!$A:$H,AF$1,FALSE)</f>
        <v>#N/A</v>
      </c>
      <c r="AG127" s="22" t="e">
        <f>VLOOKUP($A127,Searches!$A:$H,AG$1,FALSE)</f>
        <v>#N/A</v>
      </c>
      <c r="AH127" s="22" t="e">
        <f>VLOOKUP($G127,Temp!$D:$F,AH$1,FALSE)</f>
        <v>#N/A</v>
      </c>
      <c r="AI127" s="22" t="e">
        <f>VLOOKUP($G127,Temp!$D:$F,AI$1,FALSE)</f>
        <v>#N/A</v>
      </c>
      <c r="AJ127" s="22" t="e">
        <f>VLOOKUP($G127,Temp!$D:$F,AJ$1,FALSE)</f>
        <v>#N/A</v>
      </c>
    </row>
    <row r="128" spans="1:36" ht="16" x14ac:dyDescent="0.2">
      <c r="A128" s="8" t="str">
        <f t="shared" si="1"/>
        <v>Bill Glenn ExtraHop</v>
      </c>
      <c r="B128" s="8" t="s">
        <v>1839</v>
      </c>
      <c r="C128" s="8" t="s">
        <v>1841</v>
      </c>
      <c r="D128" s="8" t="s">
        <v>1842</v>
      </c>
      <c r="E128" s="8" t="s">
        <v>1843</v>
      </c>
      <c r="F128" s="8" t="s">
        <v>1845</v>
      </c>
      <c r="G128" s="12" t="s">
        <v>1674</v>
      </c>
      <c r="H128" s="22" t="str">
        <f>VLOOKUP($G128,Temp!$A:$C,H$1,FALSE)</f>
        <v>extrahop.com</v>
      </c>
      <c r="I128" s="22" t="e">
        <f>VLOOKUP($G128,Temp!$A:$C,I$1,FALSE)</f>
        <v>#VALUE!</v>
      </c>
      <c r="J128" s="22" t="e">
        <f>VLOOKUP($G128,Temp!$A:$C,J$1,FALSE)</f>
        <v>#VALUE!</v>
      </c>
      <c r="K128" s="22" t="e">
        <f>VLOOKUP($G128,Temp!$A:$C,K$1,FALSE)</f>
        <v>#VALUE!</v>
      </c>
      <c r="L128" s="22" t="e">
        <f>VLOOKUP($G128,Temp!$A:$C,L$1,FALSE)</f>
        <v>#VALUE!</v>
      </c>
      <c r="M128" s="22" t="e">
        <f>VLOOKUP($G128,Temp!$A:$C,M$1,FALSE)</f>
        <v>#VALUE!</v>
      </c>
      <c r="N128" s="22" t="e">
        <f>VLOOKUP($G128,Temp!$A:$C,N$1,FALSE)</f>
        <v>#VALUE!</v>
      </c>
      <c r="O128" s="22" t="e">
        <f>VLOOKUP($G128,Temp!$A:$C,O$1,FALSE)</f>
        <v>#VALUE!</v>
      </c>
      <c r="P128" s="22" t="e">
        <f>VLOOKUP($G128,Temp!$A:$C,P$1,FALSE)</f>
        <v>#VALUE!</v>
      </c>
      <c r="Q128" s="22" t="e">
        <f>VLOOKUP($G128,Temp!$A:$C,Q$1,FALSE)</f>
        <v>#VALUE!</v>
      </c>
      <c r="R128" s="22" t="e">
        <f>VLOOKUP($G128,Temp!$A:$C,R$1,FALSE)</f>
        <v>#VALUE!</v>
      </c>
      <c r="S128" s="22" t="e">
        <f>VLOOKUP($G128,Temp!$A:$C,S$1,FALSE)</f>
        <v>#VALUE!</v>
      </c>
      <c r="T128" s="22" t="e">
        <f>VLOOKUP($G128,Temp!$A:$C,T$1,FALSE)</f>
        <v>#VALUE!</v>
      </c>
      <c r="U128" s="22" t="e">
        <f>VLOOKUP($G128,Temp!$A:$C,U$1,FALSE)</f>
        <v>#VALUE!</v>
      </c>
      <c r="V128" s="22" t="e">
        <f>VLOOKUP($G128,Temp!$A:$C,V$1,FALSE)</f>
        <v>#VALUE!</v>
      </c>
      <c r="W128" s="22" t="e">
        <f>VLOOKUP($G128,Temp!$A:$C,W$1,FALSE)</f>
        <v>#VALUE!</v>
      </c>
      <c r="X128" s="22" t="e">
        <f>VLOOKUP($G128,Temp!$A:$C,X$1,FALSE)</f>
        <v>#VALUE!</v>
      </c>
      <c r="Y128" s="22">
        <f>VLOOKUP($G128,Temp!$A:$C,Y$1,FALSE)</f>
        <v>16300</v>
      </c>
      <c r="Z128" s="22">
        <f>VLOOKUP($G128,Temp!$A:$C,Z$1,FALSE)</f>
        <v>1600</v>
      </c>
      <c r="AA128" s="22" t="e">
        <f>VLOOKUP($A128,Searches!$A:$H,AA$1,FALSE)</f>
        <v>#N/A</v>
      </c>
      <c r="AB128" s="22" t="e">
        <f>VLOOKUP($A128,Searches!$A:$H,AB$1,FALSE)</f>
        <v>#N/A</v>
      </c>
      <c r="AC128" s="22" t="e">
        <f>VLOOKUP($A128,Searches!$A:$H,AC$1,FALSE)</f>
        <v>#N/A</v>
      </c>
      <c r="AD128" s="22" t="e">
        <f>VLOOKUP($A128,Searches!$A:$H,AD$1,FALSE)</f>
        <v>#N/A</v>
      </c>
      <c r="AE128" s="22" t="e">
        <f>VLOOKUP($A128,Searches!$A:$H,AE$1,FALSE)</f>
        <v>#N/A</v>
      </c>
      <c r="AF128" s="22" t="e">
        <f>VLOOKUP($A128,Searches!$A:$H,AF$1,FALSE)</f>
        <v>#N/A</v>
      </c>
      <c r="AG128" s="22" t="e">
        <f>VLOOKUP($A128,Searches!$A:$H,AG$1,FALSE)</f>
        <v>#N/A</v>
      </c>
      <c r="AH128" s="22" t="e">
        <f>VLOOKUP($G128,Temp!$D:$F,AH$1,FALSE)</f>
        <v>#N/A</v>
      </c>
      <c r="AI128" s="22" t="e">
        <f>VLOOKUP($G128,Temp!$D:$F,AI$1,FALSE)</f>
        <v>#N/A</v>
      </c>
      <c r="AJ128" s="22" t="e">
        <f>VLOOKUP($G128,Temp!$D:$F,AJ$1,FALSE)</f>
        <v>#N/A</v>
      </c>
    </row>
    <row r="129" spans="1:36" ht="16" x14ac:dyDescent="0.2">
      <c r="A129" s="8" t="str">
        <f t="shared" si="1"/>
        <v>J. Collins Calix</v>
      </c>
      <c r="B129" s="8" t="s">
        <v>1853</v>
      </c>
      <c r="C129" s="8" t="s">
        <v>1314</v>
      </c>
      <c r="D129" s="8" t="s">
        <v>42</v>
      </c>
      <c r="E129" s="8" t="s">
        <v>1854</v>
      </c>
      <c r="F129" s="8" t="s">
        <v>1855</v>
      </c>
      <c r="G129" s="12" t="s">
        <v>1691</v>
      </c>
      <c r="H129" s="22" t="str">
        <f>VLOOKUP($G129,Temp!$A:$C,H$1,FALSE)</f>
        <v>calix.com</v>
      </c>
      <c r="I129" s="22" t="e">
        <f>VLOOKUP($G129,Temp!$A:$C,I$1,FALSE)</f>
        <v>#VALUE!</v>
      </c>
      <c r="J129" s="22" t="e">
        <f>VLOOKUP($G129,Temp!$A:$C,J$1,FALSE)</f>
        <v>#VALUE!</v>
      </c>
      <c r="K129" s="22" t="e">
        <f>VLOOKUP($G129,Temp!$A:$C,K$1,FALSE)</f>
        <v>#VALUE!</v>
      </c>
      <c r="L129" s="22" t="e">
        <f>VLOOKUP($G129,Temp!$A:$C,L$1,FALSE)</f>
        <v>#VALUE!</v>
      </c>
      <c r="M129" s="22" t="e">
        <f>VLOOKUP($G129,Temp!$A:$C,M$1,FALSE)</f>
        <v>#VALUE!</v>
      </c>
      <c r="N129" s="22" t="e">
        <f>VLOOKUP($G129,Temp!$A:$C,N$1,FALSE)</f>
        <v>#VALUE!</v>
      </c>
      <c r="O129" s="22" t="e">
        <f>VLOOKUP($G129,Temp!$A:$C,O$1,FALSE)</f>
        <v>#VALUE!</v>
      </c>
      <c r="P129" s="22" t="e">
        <f>VLOOKUP($G129,Temp!$A:$C,P$1,FALSE)</f>
        <v>#VALUE!</v>
      </c>
      <c r="Q129" s="22" t="e">
        <f>VLOOKUP($G129,Temp!$A:$C,Q$1,FALSE)</f>
        <v>#VALUE!</v>
      </c>
      <c r="R129" s="22" t="e">
        <f>VLOOKUP($G129,Temp!$A:$C,R$1,FALSE)</f>
        <v>#VALUE!</v>
      </c>
      <c r="S129" s="22" t="e">
        <f>VLOOKUP($G129,Temp!$A:$C,S$1,FALSE)</f>
        <v>#VALUE!</v>
      </c>
      <c r="T129" s="22" t="e">
        <f>VLOOKUP($G129,Temp!$A:$C,T$1,FALSE)</f>
        <v>#VALUE!</v>
      </c>
      <c r="U129" s="22" t="e">
        <f>VLOOKUP($G129,Temp!$A:$C,U$1,FALSE)</f>
        <v>#VALUE!</v>
      </c>
      <c r="V129" s="22" t="e">
        <f>VLOOKUP($G129,Temp!$A:$C,V$1,FALSE)</f>
        <v>#VALUE!</v>
      </c>
      <c r="W129" s="22" t="e">
        <f>VLOOKUP($G129,Temp!$A:$C,W$1,FALSE)</f>
        <v>#VALUE!</v>
      </c>
      <c r="X129" s="22" t="e">
        <f>VLOOKUP($G129,Temp!$A:$C,X$1,FALSE)</f>
        <v>#VALUE!</v>
      </c>
      <c r="Y129" s="22">
        <f>VLOOKUP($G129,Temp!$A:$C,Y$1,FALSE)</f>
        <v>22400</v>
      </c>
      <c r="Z129" s="22">
        <f>VLOOKUP($G129,Temp!$A:$C,Z$1,FALSE)</f>
        <v>0</v>
      </c>
      <c r="AA129" s="22" t="e">
        <f>VLOOKUP($A129,Searches!$A:$H,AA$1,FALSE)</f>
        <v>#N/A</v>
      </c>
      <c r="AB129" s="22" t="e">
        <f>VLOOKUP($A129,Searches!$A:$H,AB$1,FALSE)</f>
        <v>#N/A</v>
      </c>
      <c r="AC129" s="22" t="e">
        <f>VLOOKUP($A129,Searches!$A:$H,AC$1,FALSE)</f>
        <v>#N/A</v>
      </c>
      <c r="AD129" s="22" t="e">
        <f>VLOOKUP($A129,Searches!$A:$H,AD$1,FALSE)</f>
        <v>#N/A</v>
      </c>
      <c r="AE129" s="22" t="e">
        <f>VLOOKUP($A129,Searches!$A:$H,AE$1,FALSE)</f>
        <v>#N/A</v>
      </c>
      <c r="AF129" s="22" t="e">
        <f>VLOOKUP($A129,Searches!$A:$H,AF$1,FALSE)</f>
        <v>#N/A</v>
      </c>
      <c r="AG129" s="22" t="e">
        <f>VLOOKUP($A129,Searches!$A:$H,AG$1,FALSE)</f>
        <v>#N/A</v>
      </c>
      <c r="AH129" s="22" t="e">
        <f>VLOOKUP($G129,Temp!$D:$F,AH$1,FALSE)</f>
        <v>#N/A</v>
      </c>
      <c r="AI129" s="22" t="e">
        <f>VLOOKUP($G129,Temp!$D:$F,AI$1,FALSE)</f>
        <v>#N/A</v>
      </c>
      <c r="AJ129" s="22" t="e">
        <f>VLOOKUP($G129,Temp!$D:$F,AJ$1,FALSE)</f>
        <v>#N/A</v>
      </c>
    </row>
    <row r="130" spans="1:36" ht="16" x14ac:dyDescent="0.2">
      <c r="A130" s="8" t="str">
        <f t="shared" si="1"/>
        <v>Steve Mann Axioma Inc.</v>
      </c>
      <c r="B130" s="8" t="s">
        <v>1864</v>
      </c>
      <c r="C130" s="8" t="s">
        <v>1865</v>
      </c>
      <c r="D130" s="8" t="s">
        <v>42</v>
      </c>
      <c r="E130" s="8" t="s">
        <v>1866</v>
      </c>
      <c r="F130" s="8" t="s">
        <v>1867</v>
      </c>
      <c r="G130" s="12" t="s">
        <v>1712</v>
      </c>
      <c r="H130" s="22" t="str">
        <f>VLOOKUP($G130,Temp!$A:$C,H$1,FALSE)</f>
        <v>axioma.com</v>
      </c>
      <c r="I130" s="22" t="e">
        <f>VLOOKUP($G130,Temp!$A:$C,I$1,FALSE)</f>
        <v>#VALUE!</v>
      </c>
      <c r="J130" s="22" t="e">
        <f>VLOOKUP($G130,Temp!$A:$C,J$1,FALSE)</f>
        <v>#VALUE!</v>
      </c>
      <c r="K130" s="22" t="e">
        <f>VLOOKUP($G130,Temp!$A:$C,K$1,FALSE)</f>
        <v>#VALUE!</v>
      </c>
      <c r="L130" s="22" t="e">
        <f>VLOOKUP($G130,Temp!$A:$C,L$1,FALSE)</f>
        <v>#VALUE!</v>
      </c>
      <c r="M130" s="22" t="e">
        <f>VLOOKUP($G130,Temp!$A:$C,M$1,FALSE)</f>
        <v>#VALUE!</v>
      </c>
      <c r="N130" s="22" t="e">
        <f>VLOOKUP($G130,Temp!$A:$C,N$1,FALSE)</f>
        <v>#VALUE!</v>
      </c>
      <c r="O130" s="22" t="e">
        <f>VLOOKUP($G130,Temp!$A:$C,O$1,FALSE)</f>
        <v>#VALUE!</v>
      </c>
      <c r="P130" s="22" t="e">
        <f>VLOOKUP($G130,Temp!$A:$C,P$1,FALSE)</f>
        <v>#VALUE!</v>
      </c>
      <c r="Q130" s="22" t="e">
        <f>VLOOKUP($G130,Temp!$A:$C,Q$1,FALSE)</f>
        <v>#VALUE!</v>
      </c>
      <c r="R130" s="22" t="e">
        <f>VLOOKUP($G130,Temp!$A:$C,R$1,FALSE)</f>
        <v>#VALUE!</v>
      </c>
      <c r="S130" s="22" t="e">
        <f>VLOOKUP($G130,Temp!$A:$C,S$1,FALSE)</f>
        <v>#VALUE!</v>
      </c>
      <c r="T130" s="22" t="e">
        <f>VLOOKUP($G130,Temp!$A:$C,T$1,FALSE)</f>
        <v>#VALUE!</v>
      </c>
      <c r="U130" s="22" t="e">
        <f>VLOOKUP($G130,Temp!$A:$C,U$1,FALSE)</f>
        <v>#VALUE!</v>
      </c>
      <c r="V130" s="22" t="e">
        <f>VLOOKUP($G130,Temp!$A:$C,V$1,FALSE)</f>
        <v>#VALUE!</v>
      </c>
      <c r="W130" s="22" t="e">
        <f>VLOOKUP($G130,Temp!$A:$C,W$1,FALSE)</f>
        <v>#VALUE!</v>
      </c>
      <c r="X130" s="22" t="e">
        <f>VLOOKUP($G130,Temp!$A:$C,X$1,FALSE)</f>
        <v>#VALUE!</v>
      </c>
      <c r="Y130" s="22">
        <f>VLOOKUP($G130,Temp!$A:$C,Y$1,FALSE)</f>
        <v>0</v>
      </c>
      <c r="Z130" s="22">
        <f>VLOOKUP($G130,Temp!$A:$C,Z$1,FALSE)</f>
        <v>0</v>
      </c>
      <c r="AA130" s="22" t="str">
        <f>VLOOKUP($A130,Searches!$A:$H,AA$1,FALSE)</f>
        <v>Steve Mann</v>
      </c>
      <c r="AB130" s="22" t="str">
        <f>VLOOKUP($A130,Searches!$A:$H,AB$1,FALSE)</f>
        <v>Axioma Inc.</v>
      </c>
      <c r="AC130" s="22" t="str">
        <f>VLOOKUP($A130,Searches!$A:$H,AC$1,FALSE)</f>
        <v>Chief Marketing Officer</v>
      </c>
      <c r="AD130" s="22" t="str">
        <f>VLOOKUP($A130,Searches!$A:$H,AD$1,FALSE)</f>
        <v>2nd</v>
      </c>
      <c r="AE130" s="22" t="str">
        <f>VLOOKUP($A130,Searches!$A:$H,AE$1,FALSE)</f>
        <v/>
      </c>
      <c r="AF130" s="22" t="str">
        <f>VLOOKUP($A130,Searches!$A:$H,AF$1,FALSE)</f>
        <v>Greater New York City Area</v>
      </c>
      <c r="AG130" s="22" t="str">
        <f>VLOOKUP($A130,Searches!$A:$H,AG$1,FALSE)</f>
        <v>https://www.linkedin.com/sales/profile/4347763,hRqc,NAME_SEARCH?moduleKey=peopleSearchResults&amp;pageKey=sales-search3-people-refinement&amp;contextId=60BC92C971D70515801E49D6842B0000&amp;requestId=2ddb608e-c4ad-4a58-9f98-a7b48ae571d3&amp;action=CLICK&amp;target=urn%3Ali%3AsalesLead%3A(-1%2C4347763)&amp;pageNumber=1&amp;targetEl=profilelink&amp;position=14&amp;trk=lss-serp-result-lead_photo</v>
      </c>
      <c r="AH130" s="22" t="e">
        <f>VLOOKUP($G130,Temp!$D:$F,AH$1,FALSE)</f>
        <v>#N/A</v>
      </c>
      <c r="AI130" s="22" t="e">
        <f>VLOOKUP($G130,Temp!$D:$F,AI$1,FALSE)</f>
        <v>#N/A</v>
      </c>
      <c r="AJ130" s="22" t="e">
        <f>VLOOKUP($G130,Temp!$D:$F,AJ$1,FALSE)</f>
        <v>#N/A</v>
      </c>
    </row>
    <row r="131" spans="1:36" ht="16" x14ac:dyDescent="0.2">
      <c r="A131" s="8" t="str">
        <f t="shared" si="1"/>
        <v>Julie Freeman Tata Consultancy Services</v>
      </c>
      <c r="B131" s="8" t="s">
        <v>298</v>
      </c>
      <c r="C131" s="8" t="s">
        <v>1881</v>
      </c>
      <c r="D131" s="8" t="s">
        <v>1882</v>
      </c>
      <c r="E131" s="8" t="s">
        <v>1883</v>
      </c>
      <c r="F131" s="8" t="s">
        <v>1884</v>
      </c>
      <c r="G131" s="12" t="s">
        <v>1723</v>
      </c>
      <c r="H131" s="22" t="str">
        <f>VLOOKUP($G131,Temp!$A:$C,H$1,FALSE)</f>
        <v>tcs.com</v>
      </c>
      <c r="I131" s="22" t="e">
        <f>VLOOKUP($G131,Temp!$A:$C,I$1,FALSE)</f>
        <v>#VALUE!</v>
      </c>
      <c r="J131" s="22" t="e">
        <f>VLOOKUP($G131,Temp!$A:$C,J$1,FALSE)</f>
        <v>#VALUE!</v>
      </c>
      <c r="K131" s="22" t="e">
        <f>VLOOKUP($G131,Temp!$A:$C,K$1,FALSE)</f>
        <v>#VALUE!</v>
      </c>
      <c r="L131" s="22" t="e">
        <f>VLOOKUP($G131,Temp!$A:$C,L$1,FALSE)</f>
        <v>#VALUE!</v>
      </c>
      <c r="M131" s="22" t="e">
        <f>VLOOKUP($G131,Temp!$A:$C,M$1,FALSE)</f>
        <v>#VALUE!</v>
      </c>
      <c r="N131" s="22" t="e">
        <f>VLOOKUP($G131,Temp!$A:$C,N$1,FALSE)</f>
        <v>#VALUE!</v>
      </c>
      <c r="O131" s="22" t="e">
        <f>VLOOKUP($G131,Temp!$A:$C,O$1,FALSE)</f>
        <v>#VALUE!</v>
      </c>
      <c r="P131" s="22" t="e">
        <f>VLOOKUP($G131,Temp!$A:$C,P$1,FALSE)</f>
        <v>#VALUE!</v>
      </c>
      <c r="Q131" s="22" t="e">
        <f>VLOOKUP($G131,Temp!$A:$C,Q$1,FALSE)</f>
        <v>#VALUE!</v>
      </c>
      <c r="R131" s="22" t="e">
        <f>VLOOKUP($G131,Temp!$A:$C,R$1,FALSE)</f>
        <v>#VALUE!</v>
      </c>
      <c r="S131" s="22" t="e">
        <f>VLOOKUP($G131,Temp!$A:$C,S$1,FALSE)</f>
        <v>#VALUE!</v>
      </c>
      <c r="T131" s="22" t="e">
        <f>VLOOKUP($G131,Temp!$A:$C,T$1,FALSE)</f>
        <v>#VALUE!</v>
      </c>
      <c r="U131" s="22" t="e">
        <f>VLOOKUP($G131,Temp!$A:$C,U$1,FALSE)</f>
        <v>#VALUE!</v>
      </c>
      <c r="V131" s="22" t="e">
        <f>VLOOKUP($G131,Temp!$A:$C,V$1,FALSE)</f>
        <v>#VALUE!</v>
      </c>
      <c r="W131" s="22" t="e">
        <f>VLOOKUP($G131,Temp!$A:$C,W$1,FALSE)</f>
        <v>#VALUE!</v>
      </c>
      <c r="X131" s="22" t="e">
        <f>VLOOKUP($G131,Temp!$A:$C,X$1,FALSE)</f>
        <v>#VALUE!</v>
      </c>
      <c r="Y131" s="22">
        <f>VLOOKUP($G131,Temp!$A:$C,Y$1,FALSE)</f>
        <v>105000</v>
      </c>
      <c r="Z131" s="22">
        <f>VLOOKUP($G131,Temp!$A:$C,Z$1,FALSE)</f>
        <v>5400</v>
      </c>
      <c r="AA131" s="22" t="e">
        <f>VLOOKUP($A131,Searches!$A:$H,AA$1,FALSE)</f>
        <v>#N/A</v>
      </c>
      <c r="AB131" s="22" t="e">
        <f>VLOOKUP($A131,Searches!$A:$H,AB$1,FALSE)</f>
        <v>#N/A</v>
      </c>
      <c r="AC131" s="22" t="e">
        <f>VLOOKUP($A131,Searches!$A:$H,AC$1,FALSE)</f>
        <v>#N/A</v>
      </c>
      <c r="AD131" s="22" t="e">
        <f>VLOOKUP($A131,Searches!$A:$H,AD$1,FALSE)</f>
        <v>#N/A</v>
      </c>
      <c r="AE131" s="22" t="e">
        <f>VLOOKUP($A131,Searches!$A:$H,AE$1,FALSE)</f>
        <v>#N/A</v>
      </c>
      <c r="AF131" s="22" t="e">
        <f>VLOOKUP($A131,Searches!$A:$H,AF$1,FALSE)</f>
        <v>#N/A</v>
      </c>
      <c r="AG131" s="22" t="e">
        <f>VLOOKUP($A131,Searches!$A:$H,AG$1,FALSE)</f>
        <v>#N/A</v>
      </c>
      <c r="AH131" s="22" t="e">
        <f>VLOOKUP($G131,Temp!$D:$F,AH$1,FALSE)</f>
        <v>#N/A</v>
      </c>
      <c r="AI131" s="22" t="e">
        <f>VLOOKUP($G131,Temp!$D:$F,AI$1,FALSE)</f>
        <v>#N/A</v>
      </c>
      <c r="AJ131" s="22" t="e">
        <f>VLOOKUP($G131,Temp!$D:$F,AJ$1,FALSE)</f>
        <v>#N/A</v>
      </c>
    </row>
    <row r="132" spans="1:36" ht="16" x14ac:dyDescent="0.2">
      <c r="A132" s="8" t="str">
        <f t="shared" ref="A132:A195" si="2">CONCATENATE(B132," ",C132," ",F132)</f>
        <v>David Puglia Jive Software</v>
      </c>
      <c r="B132" s="8" t="s">
        <v>438</v>
      </c>
      <c r="C132" s="8" t="s">
        <v>1892</v>
      </c>
      <c r="D132" s="8" t="s">
        <v>1893</v>
      </c>
      <c r="E132" s="8" t="s">
        <v>1894</v>
      </c>
      <c r="F132" s="8" t="s">
        <v>1896</v>
      </c>
      <c r="G132" s="12" t="s">
        <v>1741</v>
      </c>
      <c r="H132" s="22" t="str">
        <f>VLOOKUP($G132,Temp!$A:$C,H$1,FALSE)</f>
        <v>jivesoftware.com</v>
      </c>
      <c r="I132" s="22" t="e">
        <f>VLOOKUP($G132,Temp!$A:$C,I$1,FALSE)</f>
        <v>#VALUE!</v>
      </c>
      <c r="J132" s="22" t="e">
        <f>VLOOKUP($G132,Temp!$A:$C,J$1,FALSE)</f>
        <v>#VALUE!</v>
      </c>
      <c r="K132" s="22" t="e">
        <f>VLOOKUP($G132,Temp!$A:$C,K$1,FALSE)</f>
        <v>#VALUE!</v>
      </c>
      <c r="L132" s="22" t="e">
        <f>VLOOKUP($G132,Temp!$A:$C,L$1,FALSE)</f>
        <v>#VALUE!</v>
      </c>
      <c r="M132" s="22" t="e">
        <f>VLOOKUP($G132,Temp!$A:$C,M$1,FALSE)</f>
        <v>#VALUE!</v>
      </c>
      <c r="N132" s="22" t="e">
        <f>VLOOKUP($G132,Temp!$A:$C,N$1,FALSE)</f>
        <v>#VALUE!</v>
      </c>
      <c r="O132" s="22" t="e">
        <f>VLOOKUP($G132,Temp!$A:$C,O$1,FALSE)</f>
        <v>#VALUE!</v>
      </c>
      <c r="P132" s="22" t="e">
        <f>VLOOKUP($G132,Temp!$A:$C,P$1,FALSE)</f>
        <v>#VALUE!</v>
      </c>
      <c r="Q132" s="22" t="e">
        <f>VLOOKUP($G132,Temp!$A:$C,Q$1,FALSE)</f>
        <v>#VALUE!</v>
      </c>
      <c r="R132" s="22" t="e">
        <f>VLOOKUP($G132,Temp!$A:$C,R$1,FALSE)</f>
        <v>#VALUE!</v>
      </c>
      <c r="S132" s="22" t="e">
        <f>VLOOKUP($G132,Temp!$A:$C,S$1,FALSE)</f>
        <v>#VALUE!</v>
      </c>
      <c r="T132" s="22" t="e">
        <f>VLOOKUP($G132,Temp!$A:$C,T$1,FALSE)</f>
        <v>#VALUE!</v>
      </c>
      <c r="U132" s="22" t="e">
        <f>VLOOKUP($G132,Temp!$A:$C,U$1,FALSE)</f>
        <v>#VALUE!</v>
      </c>
      <c r="V132" s="22" t="e">
        <f>VLOOKUP($G132,Temp!$A:$C,V$1,FALSE)</f>
        <v>#VALUE!</v>
      </c>
      <c r="W132" s="22" t="e">
        <f>VLOOKUP($G132,Temp!$A:$C,W$1,FALSE)</f>
        <v>#VALUE!</v>
      </c>
      <c r="X132" s="22" t="e">
        <f>VLOOKUP($G132,Temp!$A:$C,X$1,FALSE)</f>
        <v>#VALUE!</v>
      </c>
      <c r="Y132" s="22">
        <f>VLOOKUP($G132,Temp!$A:$C,Y$1,FALSE)</f>
        <v>113000</v>
      </c>
      <c r="Z132" s="22">
        <f>VLOOKUP($G132,Temp!$A:$C,Z$1,FALSE)</f>
        <v>12600</v>
      </c>
      <c r="AA132" s="22" t="e">
        <f>VLOOKUP($A132,Searches!$A:$H,AA$1,FALSE)</f>
        <v>#N/A</v>
      </c>
      <c r="AB132" s="22" t="e">
        <f>VLOOKUP($A132,Searches!$A:$H,AB$1,FALSE)</f>
        <v>#N/A</v>
      </c>
      <c r="AC132" s="22" t="e">
        <f>VLOOKUP($A132,Searches!$A:$H,AC$1,FALSE)</f>
        <v>#N/A</v>
      </c>
      <c r="AD132" s="22" t="e">
        <f>VLOOKUP($A132,Searches!$A:$H,AD$1,FALSE)</f>
        <v>#N/A</v>
      </c>
      <c r="AE132" s="22" t="e">
        <f>VLOOKUP($A132,Searches!$A:$H,AE$1,FALSE)</f>
        <v>#N/A</v>
      </c>
      <c r="AF132" s="22" t="e">
        <f>VLOOKUP($A132,Searches!$A:$H,AF$1,FALSE)</f>
        <v>#N/A</v>
      </c>
      <c r="AG132" s="22" t="e">
        <f>VLOOKUP($A132,Searches!$A:$H,AG$1,FALSE)</f>
        <v>#N/A</v>
      </c>
      <c r="AH132" s="22" t="str">
        <f>VLOOKUP($G132,Temp!$D:$F,AH$1,FALSE)</f>
        <v>jivesoftware.com</v>
      </c>
      <c r="AI132" s="22" t="str">
        <f>VLOOKUP($G132,Temp!$D:$F,AI$1,FALSE)</f>
        <v>Marketo</v>
      </c>
      <c r="AJ132" s="22" t="str">
        <f>VLOOKUP($G132,Temp!$D:$F,AJ$1,FALSE)</f>
        <v>WordPress</v>
      </c>
    </row>
    <row r="133" spans="1:36" ht="16" x14ac:dyDescent="0.2">
      <c r="A133" s="8" t="str">
        <f t="shared" si="2"/>
        <v>Doug Mow QuEST Global</v>
      </c>
      <c r="B133" s="8" t="s">
        <v>1909</v>
      </c>
      <c r="C133" s="8" t="s">
        <v>1910</v>
      </c>
      <c r="D133" s="8" t="s">
        <v>42</v>
      </c>
      <c r="E133" s="8" t="s">
        <v>1911</v>
      </c>
      <c r="F133" s="8" t="s">
        <v>1912</v>
      </c>
      <c r="G133" s="12" t="s">
        <v>1759</v>
      </c>
      <c r="H133" s="22" t="str">
        <f>VLOOKUP($G133,Temp!$A:$C,H$1,FALSE)</f>
        <v>quest-global.com</v>
      </c>
      <c r="I133" s="22" t="e">
        <f>VLOOKUP($G133,Temp!$A:$C,I$1,FALSE)</f>
        <v>#VALUE!</v>
      </c>
      <c r="J133" s="22" t="e">
        <f>VLOOKUP($G133,Temp!$A:$C,J$1,FALSE)</f>
        <v>#VALUE!</v>
      </c>
      <c r="K133" s="22" t="e">
        <f>VLOOKUP($G133,Temp!$A:$C,K$1,FALSE)</f>
        <v>#VALUE!</v>
      </c>
      <c r="L133" s="22" t="e">
        <f>VLOOKUP($G133,Temp!$A:$C,L$1,FALSE)</f>
        <v>#VALUE!</v>
      </c>
      <c r="M133" s="22" t="e">
        <f>VLOOKUP($G133,Temp!$A:$C,M$1,FALSE)</f>
        <v>#VALUE!</v>
      </c>
      <c r="N133" s="22" t="e">
        <f>VLOOKUP($G133,Temp!$A:$C,N$1,FALSE)</f>
        <v>#VALUE!</v>
      </c>
      <c r="O133" s="22" t="e">
        <f>VLOOKUP($G133,Temp!$A:$C,O$1,FALSE)</f>
        <v>#VALUE!</v>
      </c>
      <c r="P133" s="22" t="e">
        <f>VLOOKUP($G133,Temp!$A:$C,P$1,FALSE)</f>
        <v>#VALUE!</v>
      </c>
      <c r="Q133" s="22" t="e">
        <f>VLOOKUP($G133,Temp!$A:$C,Q$1,FALSE)</f>
        <v>#VALUE!</v>
      </c>
      <c r="R133" s="22" t="e">
        <f>VLOOKUP($G133,Temp!$A:$C,R$1,FALSE)</f>
        <v>#VALUE!</v>
      </c>
      <c r="S133" s="22" t="e">
        <f>VLOOKUP($G133,Temp!$A:$C,S$1,FALSE)</f>
        <v>#VALUE!</v>
      </c>
      <c r="T133" s="22" t="e">
        <f>VLOOKUP($G133,Temp!$A:$C,T$1,FALSE)</f>
        <v>#VALUE!</v>
      </c>
      <c r="U133" s="22" t="e">
        <f>VLOOKUP($G133,Temp!$A:$C,U$1,FALSE)</f>
        <v>#VALUE!</v>
      </c>
      <c r="V133" s="22" t="e">
        <f>VLOOKUP($G133,Temp!$A:$C,V$1,FALSE)</f>
        <v>#VALUE!</v>
      </c>
      <c r="W133" s="22" t="e">
        <f>VLOOKUP($G133,Temp!$A:$C,W$1,FALSE)</f>
        <v>#VALUE!</v>
      </c>
      <c r="X133" s="22" t="e">
        <f>VLOOKUP($G133,Temp!$A:$C,X$1,FALSE)</f>
        <v>#VALUE!</v>
      </c>
      <c r="Y133" s="22">
        <f>VLOOKUP($G133,Temp!$A:$C,Y$1,FALSE)</f>
        <v>7600</v>
      </c>
      <c r="Z133" s="22">
        <f>VLOOKUP($G133,Temp!$A:$C,Z$1,FALSE)</f>
        <v>0</v>
      </c>
      <c r="AA133" s="22" t="e">
        <f>VLOOKUP($A133,Searches!$A:$H,AA$1,FALSE)</f>
        <v>#N/A</v>
      </c>
      <c r="AB133" s="22" t="e">
        <f>VLOOKUP($A133,Searches!$A:$H,AB$1,FALSE)</f>
        <v>#N/A</v>
      </c>
      <c r="AC133" s="22" t="e">
        <f>VLOOKUP($A133,Searches!$A:$H,AC$1,FALSE)</f>
        <v>#N/A</v>
      </c>
      <c r="AD133" s="22" t="e">
        <f>VLOOKUP($A133,Searches!$A:$H,AD$1,FALSE)</f>
        <v>#N/A</v>
      </c>
      <c r="AE133" s="22" t="e">
        <f>VLOOKUP($A133,Searches!$A:$H,AE$1,FALSE)</f>
        <v>#N/A</v>
      </c>
      <c r="AF133" s="22" t="e">
        <f>VLOOKUP($A133,Searches!$A:$H,AF$1,FALSE)</f>
        <v>#N/A</v>
      </c>
      <c r="AG133" s="22" t="e">
        <f>VLOOKUP($A133,Searches!$A:$H,AG$1,FALSE)</f>
        <v>#N/A</v>
      </c>
      <c r="AH133" s="22" t="str">
        <f>VLOOKUP($G133,Temp!$D:$F,AH$1,FALSE)</f>
        <v>quest-global.com</v>
      </c>
      <c r="AI133" s="22">
        <f>VLOOKUP($G133,Temp!$D:$F,AI$1,FALSE)</f>
        <v>0</v>
      </c>
      <c r="AJ133" s="22" t="str">
        <f>VLOOKUP($G133,Temp!$D:$F,AJ$1,FALSE)</f>
        <v>WordPress</v>
      </c>
    </row>
    <row r="134" spans="1:36" ht="16" x14ac:dyDescent="0.2">
      <c r="A134" s="8" t="str">
        <f t="shared" si="2"/>
        <v>Alex S. Alpha Flight Guru</v>
      </c>
      <c r="B134" s="8" t="s">
        <v>1929</v>
      </c>
      <c r="C134" s="8" t="s">
        <v>1931</v>
      </c>
      <c r="D134" s="8" t="s">
        <v>1933</v>
      </c>
      <c r="E134" s="8" t="s">
        <v>1934</v>
      </c>
      <c r="F134" s="8" t="s">
        <v>1935</v>
      </c>
      <c r="G134" s="12" t="s">
        <v>1771</v>
      </c>
      <c r="H134" s="22" t="str">
        <f>VLOOKUP($G134,Temp!$A:$C,H$1,FALSE)</f>
        <v>alphaflightguru.com</v>
      </c>
      <c r="I134" s="22" t="e">
        <f>VLOOKUP($G134,Temp!$A:$C,I$1,FALSE)</f>
        <v>#VALUE!</v>
      </c>
      <c r="J134" s="22" t="e">
        <f>VLOOKUP($G134,Temp!$A:$C,J$1,FALSE)</f>
        <v>#VALUE!</v>
      </c>
      <c r="K134" s="22" t="e">
        <f>VLOOKUP($G134,Temp!$A:$C,K$1,FALSE)</f>
        <v>#VALUE!</v>
      </c>
      <c r="L134" s="22" t="e">
        <f>VLOOKUP($G134,Temp!$A:$C,L$1,FALSE)</f>
        <v>#VALUE!</v>
      </c>
      <c r="M134" s="22" t="e">
        <f>VLOOKUP($G134,Temp!$A:$C,M$1,FALSE)</f>
        <v>#VALUE!</v>
      </c>
      <c r="N134" s="22" t="e">
        <f>VLOOKUP($G134,Temp!$A:$C,N$1,FALSE)</f>
        <v>#VALUE!</v>
      </c>
      <c r="O134" s="22" t="e">
        <f>VLOOKUP($G134,Temp!$A:$C,O$1,FALSE)</f>
        <v>#VALUE!</v>
      </c>
      <c r="P134" s="22" t="e">
        <f>VLOOKUP($G134,Temp!$A:$C,P$1,FALSE)</f>
        <v>#VALUE!</v>
      </c>
      <c r="Q134" s="22" t="e">
        <f>VLOOKUP($G134,Temp!$A:$C,Q$1,FALSE)</f>
        <v>#VALUE!</v>
      </c>
      <c r="R134" s="22" t="e">
        <f>VLOOKUP($G134,Temp!$A:$C,R$1,FALSE)</f>
        <v>#VALUE!</v>
      </c>
      <c r="S134" s="22" t="e">
        <f>VLOOKUP($G134,Temp!$A:$C,S$1,FALSE)</f>
        <v>#VALUE!</v>
      </c>
      <c r="T134" s="22" t="e">
        <f>VLOOKUP($G134,Temp!$A:$C,T$1,FALSE)</f>
        <v>#VALUE!</v>
      </c>
      <c r="U134" s="22" t="e">
        <f>VLOOKUP($G134,Temp!$A:$C,U$1,FALSE)</f>
        <v>#VALUE!</v>
      </c>
      <c r="V134" s="22" t="e">
        <f>VLOOKUP($G134,Temp!$A:$C,V$1,FALSE)</f>
        <v>#VALUE!</v>
      </c>
      <c r="W134" s="22" t="e">
        <f>VLOOKUP($G134,Temp!$A:$C,W$1,FALSE)</f>
        <v>#VALUE!</v>
      </c>
      <c r="X134" s="22" t="e">
        <f>VLOOKUP($G134,Temp!$A:$C,X$1,FALSE)</f>
        <v>#VALUE!</v>
      </c>
      <c r="Y134" s="22">
        <f>VLOOKUP($G134,Temp!$A:$C,Y$1,FALSE)</f>
        <v>5900</v>
      </c>
      <c r="Z134" s="22">
        <f>VLOOKUP($G134,Temp!$A:$C,Z$1,FALSE)</f>
        <v>6300</v>
      </c>
      <c r="AA134" s="22" t="str">
        <f>VLOOKUP($A134,Searches!$A:$H,AA$1,FALSE)</f>
        <v>Alex S.</v>
      </c>
      <c r="AB134" s="22" t="str">
        <f>VLOOKUP($A134,Searches!$A:$H,AB$1,FALSE)</f>
        <v>Alpha Flight Guru</v>
      </c>
      <c r="AC134" s="22" t="str">
        <f>VLOOKUP($A134,Searches!$A:$H,AC$1,FALSE)</f>
        <v>Chief Marketing Officer</v>
      </c>
      <c r="AD134" s="22" t="str">
        <f>VLOOKUP($A134,Searches!$A:$H,AD$1,FALSE)</f>
        <v>2nd</v>
      </c>
      <c r="AE134" s="22" t="str">
        <f>VLOOKUP($A134,Searches!$A:$H,AE$1,FALSE)</f>
        <v>Open link</v>
      </c>
      <c r="AF134" s="22" t="str">
        <f>VLOOKUP($A134,Searches!$A:$H,AF$1,FALSE)</f>
        <v>San Francisco Bay Area</v>
      </c>
      <c r="AG134" s="22" t="str">
        <f>VLOOKUP($A134,Searches!$A:$H,AG$1,FALSE)</f>
        <v>https://www.linkedin.com/sales/profile/10225474,aOh7,NAME_SEARCH?moduleKey=peopleSearchResults&amp;pageKey=sales-search3-people-refinement&amp;contextId=60BC92C971D70515801E49D6842B0000&amp;requestId=0d876337-db60-472a-bf2a-a2d814e14978&amp;action=CLICK&amp;target=urn%3Ali%3AsalesLead%3A(-1%2C10225474)&amp;pageNumber=14&amp;targetEl=profilelink&amp;position=22&amp;trk=lss-serp-result-lead_photo</v>
      </c>
      <c r="AH134" s="22" t="str">
        <f>VLOOKUP($G134,Temp!$D:$F,AH$1,FALSE)</f>
        <v>alphaflightguru.com</v>
      </c>
      <c r="AI134" s="22">
        <f>VLOOKUP($G134,Temp!$D:$F,AI$1,FALSE)</f>
        <v>0</v>
      </c>
      <c r="AJ134" s="22" t="str">
        <f>VLOOKUP($G134,Temp!$D:$F,AJ$1,FALSE)</f>
        <v>WordPress</v>
      </c>
    </row>
    <row r="135" spans="1:36" ht="16" x14ac:dyDescent="0.2">
      <c r="A135" s="8" t="str">
        <f t="shared" si="2"/>
        <v>Safouen Rabah Socrata</v>
      </c>
      <c r="B135" s="8" t="s">
        <v>1941</v>
      </c>
      <c r="C135" s="8" t="s">
        <v>1942</v>
      </c>
      <c r="D135" s="8" t="s">
        <v>1943</v>
      </c>
      <c r="E135" s="8" t="s">
        <v>1944</v>
      </c>
      <c r="F135" s="8" t="s">
        <v>1945</v>
      </c>
      <c r="G135" s="12" t="s">
        <v>1783</v>
      </c>
      <c r="H135" s="22" t="str">
        <f>VLOOKUP($G135,Temp!$A:$C,H$1,FALSE)</f>
        <v>socrata.com</v>
      </c>
      <c r="I135" s="22" t="e">
        <f>VLOOKUP($G135,Temp!$A:$C,I$1,FALSE)</f>
        <v>#VALUE!</v>
      </c>
      <c r="J135" s="22" t="e">
        <f>VLOOKUP($G135,Temp!$A:$C,J$1,FALSE)</f>
        <v>#VALUE!</v>
      </c>
      <c r="K135" s="22" t="e">
        <f>VLOOKUP($G135,Temp!$A:$C,K$1,FALSE)</f>
        <v>#VALUE!</v>
      </c>
      <c r="L135" s="22" t="e">
        <f>VLOOKUP($G135,Temp!$A:$C,L$1,FALSE)</f>
        <v>#VALUE!</v>
      </c>
      <c r="M135" s="22" t="e">
        <f>VLOOKUP($G135,Temp!$A:$C,M$1,FALSE)</f>
        <v>#VALUE!</v>
      </c>
      <c r="N135" s="22" t="e">
        <f>VLOOKUP($G135,Temp!$A:$C,N$1,FALSE)</f>
        <v>#VALUE!</v>
      </c>
      <c r="O135" s="22" t="e">
        <f>VLOOKUP($G135,Temp!$A:$C,O$1,FALSE)</f>
        <v>#VALUE!</v>
      </c>
      <c r="P135" s="22" t="e">
        <f>VLOOKUP($G135,Temp!$A:$C,P$1,FALSE)</f>
        <v>#VALUE!</v>
      </c>
      <c r="Q135" s="22" t="e">
        <f>VLOOKUP($G135,Temp!$A:$C,Q$1,FALSE)</f>
        <v>#VALUE!</v>
      </c>
      <c r="R135" s="22" t="e">
        <f>VLOOKUP($G135,Temp!$A:$C,R$1,FALSE)</f>
        <v>#VALUE!</v>
      </c>
      <c r="S135" s="22" t="e">
        <f>VLOOKUP($G135,Temp!$A:$C,S$1,FALSE)</f>
        <v>#VALUE!</v>
      </c>
      <c r="T135" s="22" t="e">
        <f>VLOOKUP($G135,Temp!$A:$C,T$1,FALSE)</f>
        <v>#VALUE!</v>
      </c>
      <c r="U135" s="22" t="e">
        <f>VLOOKUP($G135,Temp!$A:$C,U$1,FALSE)</f>
        <v>#VALUE!</v>
      </c>
      <c r="V135" s="22" t="e">
        <f>VLOOKUP($G135,Temp!$A:$C,V$1,FALSE)</f>
        <v>#VALUE!</v>
      </c>
      <c r="W135" s="22" t="e">
        <f>VLOOKUP($G135,Temp!$A:$C,W$1,FALSE)</f>
        <v>#VALUE!</v>
      </c>
      <c r="X135" s="22" t="e">
        <f>VLOOKUP($G135,Temp!$A:$C,X$1,FALSE)</f>
        <v>#VALUE!</v>
      </c>
      <c r="Y135" s="22">
        <f>VLOOKUP($G135,Temp!$A:$C,Y$1,FALSE)</f>
        <v>9500</v>
      </c>
      <c r="Z135" s="22">
        <f>VLOOKUP($G135,Temp!$A:$C,Z$1,FALSE)</f>
        <v>473</v>
      </c>
      <c r="AA135" s="22" t="e">
        <f>VLOOKUP($A135,Searches!$A:$H,AA$1,FALSE)</f>
        <v>#N/A</v>
      </c>
      <c r="AB135" s="22" t="e">
        <f>VLOOKUP($A135,Searches!$A:$H,AB$1,FALSE)</f>
        <v>#N/A</v>
      </c>
      <c r="AC135" s="22" t="e">
        <f>VLOOKUP($A135,Searches!$A:$H,AC$1,FALSE)</f>
        <v>#N/A</v>
      </c>
      <c r="AD135" s="22" t="e">
        <f>VLOOKUP($A135,Searches!$A:$H,AD$1,FALSE)</f>
        <v>#N/A</v>
      </c>
      <c r="AE135" s="22" t="e">
        <f>VLOOKUP($A135,Searches!$A:$H,AE$1,FALSE)</f>
        <v>#N/A</v>
      </c>
      <c r="AF135" s="22" t="e">
        <f>VLOOKUP($A135,Searches!$A:$H,AF$1,FALSE)</f>
        <v>#N/A</v>
      </c>
      <c r="AG135" s="22" t="e">
        <f>VLOOKUP($A135,Searches!$A:$H,AG$1,FALSE)</f>
        <v>#N/A</v>
      </c>
      <c r="AH135" s="22" t="str">
        <f>VLOOKUP($G135,Temp!$D:$F,AH$1,FALSE)</f>
        <v>socrata.com</v>
      </c>
      <c r="AI135" s="22" t="str">
        <f>VLOOKUP($G135,Temp!$D:$F,AI$1,FALSE)</f>
        <v>Pardot</v>
      </c>
      <c r="AJ135" s="22" t="str">
        <f>VLOOKUP($G135,Temp!$D:$F,AJ$1,FALSE)</f>
        <v>WordPress</v>
      </c>
    </row>
    <row r="136" spans="1:36" ht="16" x14ac:dyDescent="0.2">
      <c r="A136" s="8" t="str">
        <f t="shared" si="2"/>
        <v>Robert Russotti Eutectix</v>
      </c>
      <c r="B136" s="8" t="s">
        <v>1836</v>
      </c>
      <c r="C136" s="8" t="s">
        <v>1962</v>
      </c>
      <c r="D136" s="8" t="s">
        <v>42</v>
      </c>
      <c r="E136" s="8" t="s">
        <v>1963</v>
      </c>
      <c r="F136" s="8" t="s">
        <v>1964</v>
      </c>
      <c r="G136" s="12" t="s">
        <v>1803</v>
      </c>
      <c r="H136" s="22" t="str">
        <f>VLOOKUP($G136,Temp!$A:$C,H$1,FALSE)</f>
        <v>eutectix.com</v>
      </c>
      <c r="I136" s="22" t="e">
        <f>VLOOKUP($G136,Temp!$A:$C,I$1,FALSE)</f>
        <v>#VALUE!</v>
      </c>
      <c r="J136" s="22" t="e">
        <f>VLOOKUP($G136,Temp!$A:$C,J$1,FALSE)</f>
        <v>#VALUE!</v>
      </c>
      <c r="K136" s="22" t="e">
        <f>VLOOKUP($G136,Temp!$A:$C,K$1,FALSE)</f>
        <v>#VALUE!</v>
      </c>
      <c r="L136" s="22" t="e">
        <f>VLOOKUP($G136,Temp!$A:$C,L$1,FALSE)</f>
        <v>#VALUE!</v>
      </c>
      <c r="M136" s="22" t="e">
        <f>VLOOKUP($G136,Temp!$A:$C,M$1,FALSE)</f>
        <v>#VALUE!</v>
      </c>
      <c r="N136" s="22" t="e">
        <f>VLOOKUP($G136,Temp!$A:$C,N$1,FALSE)</f>
        <v>#VALUE!</v>
      </c>
      <c r="O136" s="22" t="e">
        <f>VLOOKUP($G136,Temp!$A:$C,O$1,FALSE)</f>
        <v>#VALUE!</v>
      </c>
      <c r="P136" s="22" t="e">
        <f>VLOOKUP($G136,Temp!$A:$C,P$1,FALSE)</f>
        <v>#VALUE!</v>
      </c>
      <c r="Q136" s="22" t="e">
        <f>VLOOKUP($G136,Temp!$A:$C,Q$1,FALSE)</f>
        <v>#VALUE!</v>
      </c>
      <c r="R136" s="22" t="e">
        <f>VLOOKUP($G136,Temp!$A:$C,R$1,FALSE)</f>
        <v>#VALUE!</v>
      </c>
      <c r="S136" s="22" t="e">
        <f>VLOOKUP($G136,Temp!$A:$C,S$1,FALSE)</f>
        <v>#VALUE!</v>
      </c>
      <c r="T136" s="22" t="e">
        <f>VLOOKUP($G136,Temp!$A:$C,T$1,FALSE)</f>
        <v>#VALUE!</v>
      </c>
      <c r="U136" s="22" t="e">
        <f>VLOOKUP($G136,Temp!$A:$C,U$1,FALSE)</f>
        <v>#VALUE!</v>
      </c>
      <c r="V136" s="22" t="e">
        <f>VLOOKUP($G136,Temp!$A:$C,V$1,FALSE)</f>
        <v>#VALUE!</v>
      </c>
      <c r="W136" s="22" t="e">
        <f>VLOOKUP($G136,Temp!$A:$C,W$1,FALSE)</f>
        <v>#VALUE!</v>
      </c>
      <c r="X136" s="22" t="e">
        <f>VLOOKUP($G136,Temp!$A:$C,X$1,FALSE)</f>
        <v>#VALUE!</v>
      </c>
      <c r="Y136" s="22">
        <f>VLOOKUP($G136,Temp!$A:$C,Y$1,FALSE)</f>
        <v>0</v>
      </c>
      <c r="Z136" s="22">
        <f>VLOOKUP($G136,Temp!$A:$C,Z$1,FALSE)</f>
        <v>33</v>
      </c>
      <c r="AA136" s="22" t="e">
        <f>VLOOKUP($A136,Searches!$A:$H,AA$1,FALSE)</f>
        <v>#N/A</v>
      </c>
      <c r="AB136" s="22" t="e">
        <f>VLOOKUP($A136,Searches!$A:$H,AB$1,FALSE)</f>
        <v>#N/A</v>
      </c>
      <c r="AC136" s="22" t="e">
        <f>VLOOKUP($A136,Searches!$A:$H,AC$1,FALSE)</f>
        <v>#N/A</v>
      </c>
      <c r="AD136" s="22" t="e">
        <f>VLOOKUP($A136,Searches!$A:$H,AD$1,FALSE)</f>
        <v>#N/A</v>
      </c>
      <c r="AE136" s="22" t="e">
        <f>VLOOKUP($A136,Searches!$A:$H,AE$1,FALSE)</f>
        <v>#N/A</v>
      </c>
      <c r="AF136" s="22" t="e">
        <f>VLOOKUP($A136,Searches!$A:$H,AF$1,FALSE)</f>
        <v>#N/A</v>
      </c>
      <c r="AG136" s="22" t="e">
        <f>VLOOKUP($A136,Searches!$A:$H,AG$1,FALSE)</f>
        <v>#N/A</v>
      </c>
      <c r="AH136" s="22" t="str">
        <f>VLOOKUP($G136,Temp!$D:$F,AH$1,FALSE)</f>
        <v>eutectix.com</v>
      </c>
      <c r="AI136" s="22">
        <f>VLOOKUP($G136,Temp!$D:$F,AI$1,FALSE)</f>
        <v>0</v>
      </c>
      <c r="AJ136" s="22" t="str">
        <f>VLOOKUP($G136,Temp!$D:$F,AJ$1,FALSE)</f>
        <v>WordPress</v>
      </c>
    </row>
    <row r="137" spans="1:36" ht="16" x14ac:dyDescent="0.2">
      <c r="A137" s="8" t="str">
        <f t="shared" si="2"/>
        <v>David Blum W.W.Williams</v>
      </c>
      <c r="B137" s="8" t="s">
        <v>438</v>
      </c>
      <c r="C137" s="8" t="s">
        <v>1974</v>
      </c>
      <c r="D137" s="8" t="s">
        <v>1975</v>
      </c>
      <c r="E137" s="8" t="s">
        <v>1976</v>
      </c>
      <c r="F137" s="8" t="s">
        <v>1977</v>
      </c>
      <c r="G137" s="12" t="s">
        <v>1817</v>
      </c>
      <c r="H137" s="22" t="str">
        <f>VLOOKUP($G137,Temp!$A:$C,H$1,FALSE)</f>
        <v>wwwilliams.com</v>
      </c>
      <c r="I137" s="22" t="e">
        <f>VLOOKUP($G137,Temp!$A:$C,I$1,FALSE)</f>
        <v>#VALUE!</v>
      </c>
      <c r="J137" s="22" t="e">
        <f>VLOOKUP($G137,Temp!$A:$C,J$1,FALSE)</f>
        <v>#VALUE!</v>
      </c>
      <c r="K137" s="22" t="e">
        <f>VLOOKUP($G137,Temp!$A:$C,K$1,FALSE)</f>
        <v>#VALUE!</v>
      </c>
      <c r="L137" s="22" t="e">
        <f>VLOOKUP($G137,Temp!$A:$C,L$1,FALSE)</f>
        <v>#VALUE!</v>
      </c>
      <c r="M137" s="22" t="e">
        <f>VLOOKUP($G137,Temp!$A:$C,M$1,FALSE)</f>
        <v>#VALUE!</v>
      </c>
      <c r="N137" s="22" t="e">
        <f>VLOOKUP($G137,Temp!$A:$C,N$1,FALSE)</f>
        <v>#VALUE!</v>
      </c>
      <c r="O137" s="22" t="e">
        <f>VLOOKUP($G137,Temp!$A:$C,O$1,FALSE)</f>
        <v>#VALUE!</v>
      </c>
      <c r="P137" s="22" t="e">
        <f>VLOOKUP($G137,Temp!$A:$C,P$1,FALSE)</f>
        <v>#VALUE!</v>
      </c>
      <c r="Q137" s="22" t="e">
        <f>VLOOKUP($G137,Temp!$A:$C,Q$1,FALSE)</f>
        <v>#VALUE!</v>
      </c>
      <c r="R137" s="22" t="e">
        <f>VLOOKUP($G137,Temp!$A:$C,R$1,FALSE)</f>
        <v>#VALUE!</v>
      </c>
      <c r="S137" s="22" t="e">
        <f>VLOOKUP($G137,Temp!$A:$C,S$1,FALSE)</f>
        <v>#VALUE!</v>
      </c>
      <c r="T137" s="22" t="e">
        <f>VLOOKUP($G137,Temp!$A:$C,T$1,FALSE)</f>
        <v>#VALUE!</v>
      </c>
      <c r="U137" s="22" t="e">
        <f>VLOOKUP($G137,Temp!$A:$C,U$1,FALSE)</f>
        <v>#VALUE!</v>
      </c>
      <c r="V137" s="22" t="e">
        <f>VLOOKUP($G137,Temp!$A:$C,V$1,FALSE)</f>
        <v>#VALUE!</v>
      </c>
      <c r="W137" s="22" t="e">
        <f>VLOOKUP($G137,Temp!$A:$C,W$1,FALSE)</f>
        <v>#VALUE!</v>
      </c>
      <c r="X137" s="22" t="e">
        <f>VLOOKUP($G137,Temp!$A:$C,X$1,FALSE)</f>
        <v>#VALUE!</v>
      </c>
      <c r="Y137" s="22">
        <f>VLOOKUP($G137,Temp!$A:$C,Y$1,FALSE)</f>
        <v>8800</v>
      </c>
      <c r="Z137" s="22">
        <f>VLOOKUP($G137,Temp!$A:$C,Z$1,FALSE)</f>
        <v>61</v>
      </c>
      <c r="AA137" s="22" t="str">
        <f>VLOOKUP($A137,Searches!$A:$H,AA$1,FALSE)</f>
        <v>David Blum</v>
      </c>
      <c r="AB137" s="22" t="str">
        <f>VLOOKUP($A137,Searches!$A:$H,AB$1,FALSE)</f>
        <v>W.W.Williams</v>
      </c>
      <c r="AC137" s="22" t="str">
        <f>VLOOKUP($A137,Searches!$A:$H,AC$1,FALSE)</f>
        <v>Chief Information and Marketing Officer (CIO &amp; CMO)</v>
      </c>
      <c r="AD137" s="22" t="str">
        <f>VLOOKUP($A137,Searches!$A:$H,AD$1,FALSE)</f>
        <v>2nd</v>
      </c>
      <c r="AE137" s="22" t="str">
        <f>VLOOKUP($A137,Searches!$A:$H,AE$1,FALSE)</f>
        <v/>
      </c>
      <c r="AF137" s="22" t="str">
        <f>VLOOKUP($A137,Searches!$A:$H,AF$1,FALSE)</f>
        <v>Columbus, Ohio Area</v>
      </c>
      <c r="AG137" s="22" t="str">
        <f>VLOOKUP($A137,Searches!$A:$H,AG$1,FALSE)</f>
        <v>https://www.linkedin.com/sales/profile/83210436,OB1k,NAME_SEARCH?moduleKey=peopleSearchResults&amp;pageKey=sales-search3-people-refinement&amp;contextId=60BC92C971D70515801E49D6842B0000&amp;requestId=320eb3ca-2481-47d2-ac2a-df508dbb0094&amp;action=CLICK&amp;target=urn%3Ali%3AsalesLead%3A(-1%2C83210436)&amp;pageNumber=7&amp;targetEl=profilelink&amp;position=4&amp;trk=lss-serp-result-lead_photo</v>
      </c>
      <c r="AH137" s="22" t="e">
        <f>VLOOKUP($G137,Temp!$D:$F,AH$1,FALSE)</f>
        <v>#N/A</v>
      </c>
      <c r="AI137" s="22" t="e">
        <f>VLOOKUP($G137,Temp!$D:$F,AI$1,FALSE)</f>
        <v>#N/A</v>
      </c>
      <c r="AJ137" s="22" t="e">
        <f>VLOOKUP($G137,Temp!$D:$F,AJ$1,FALSE)</f>
        <v>#N/A</v>
      </c>
    </row>
    <row r="138" spans="1:36" ht="16" x14ac:dyDescent="0.2">
      <c r="A138" s="8" t="str">
        <f t="shared" si="2"/>
        <v>David Kaplan Govberg Jewelers</v>
      </c>
      <c r="B138" s="8" t="s">
        <v>438</v>
      </c>
      <c r="C138" s="8" t="s">
        <v>1987</v>
      </c>
      <c r="D138" s="8" t="s">
        <v>42</v>
      </c>
      <c r="E138" s="8" t="s">
        <v>1988</v>
      </c>
      <c r="F138" s="8" t="s">
        <v>1989</v>
      </c>
      <c r="G138" s="12" t="s">
        <v>1835</v>
      </c>
      <c r="H138" s="22" t="str">
        <f>VLOOKUP($G138,Temp!$A:$C,H$1,FALSE)</f>
        <v>govbergwatches.com</v>
      </c>
      <c r="I138" s="22" t="e">
        <f>VLOOKUP($G138,Temp!$A:$C,I$1,FALSE)</f>
        <v>#VALUE!</v>
      </c>
      <c r="J138" s="22" t="e">
        <f>VLOOKUP($G138,Temp!$A:$C,J$1,FALSE)</f>
        <v>#VALUE!</v>
      </c>
      <c r="K138" s="22" t="e">
        <f>VLOOKUP($G138,Temp!$A:$C,K$1,FALSE)</f>
        <v>#VALUE!</v>
      </c>
      <c r="L138" s="22" t="e">
        <f>VLOOKUP($G138,Temp!$A:$C,L$1,FALSE)</f>
        <v>#VALUE!</v>
      </c>
      <c r="M138" s="22" t="e">
        <f>VLOOKUP($G138,Temp!$A:$C,M$1,FALSE)</f>
        <v>#VALUE!</v>
      </c>
      <c r="N138" s="22" t="e">
        <f>VLOOKUP($G138,Temp!$A:$C,N$1,FALSE)</f>
        <v>#VALUE!</v>
      </c>
      <c r="O138" s="22" t="e">
        <f>VLOOKUP($G138,Temp!$A:$C,O$1,FALSE)</f>
        <v>#VALUE!</v>
      </c>
      <c r="P138" s="22" t="e">
        <f>VLOOKUP($G138,Temp!$A:$C,P$1,FALSE)</f>
        <v>#VALUE!</v>
      </c>
      <c r="Q138" s="22" t="e">
        <f>VLOOKUP($G138,Temp!$A:$C,Q$1,FALSE)</f>
        <v>#VALUE!</v>
      </c>
      <c r="R138" s="22" t="e">
        <f>VLOOKUP($G138,Temp!$A:$C,R$1,FALSE)</f>
        <v>#VALUE!</v>
      </c>
      <c r="S138" s="22" t="e">
        <f>VLOOKUP($G138,Temp!$A:$C,S$1,FALSE)</f>
        <v>#VALUE!</v>
      </c>
      <c r="T138" s="22" t="e">
        <f>VLOOKUP($G138,Temp!$A:$C,T$1,FALSE)</f>
        <v>#VALUE!</v>
      </c>
      <c r="U138" s="22" t="e">
        <f>VLOOKUP($G138,Temp!$A:$C,U$1,FALSE)</f>
        <v>#VALUE!</v>
      </c>
      <c r="V138" s="22" t="e">
        <f>VLOOKUP($G138,Temp!$A:$C,V$1,FALSE)</f>
        <v>#VALUE!</v>
      </c>
      <c r="W138" s="22" t="e">
        <f>VLOOKUP($G138,Temp!$A:$C,W$1,FALSE)</f>
        <v>#VALUE!</v>
      </c>
      <c r="X138" s="22" t="e">
        <f>VLOOKUP($G138,Temp!$A:$C,X$1,FALSE)</f>
        <v>#VALUE!</v>
      </c>
      <c r="Y138" s="22">
        <f>VLOOKUP($G138,Temp!$A:$C,Y$1,FALSE)</f>
        <v>14500</v>
      </c>
      <c r="Z138" s="22">
        <f>VLOOKUP($G138,Temp!$A:$C,Z$1,FALSE)</f>
        <v>4300</v>
      </c>
      <c r="AA138" s="22" t="e">
        <f>VLOOKUP($A138,Searches!$A:$H,AA$1,FALSE)</f>
        <v>#N/A</v>
      </c>
      <c r="AB138" s="22" t="e">
        <f>VLOOKUP($A138,Searches!$A:$H,AB$1,FALSE)</f>
        <v>#N/A</v>
      </c>
      <c r="AC138" s="22" t="e">
        <f>VLOOKUP($A138,Searches!$A:$H,AC$1,FALSE)</f>
        <v>#N/A</v>
      </c>
      <c r="AD138" s="22" t="e">
        <f>VLOOKUP($A138,Searches!$A:$H,AD$1,FALSE)</f>
        <v>#N/A</v>
      </c>
      <c r="AE138" s="22" t="e">
        <f>VLOOKUP($A138,Searches!$A:$H,AE$1,FALSE)</f>
        <v>#N/A</v>
      </c>
      <c r="AF138" s="22" t="e">
        <f>VLOOKUP($A138,Searches!$A:$H,AF$1,FALSE)</f>
        <v>#N/A</v>
      </c>
      <c r="AG138" s="22" t="e">
        <f>VLOOKUP($A138,Searches!$A:$H,AG$1,FALSE)</f>
        <v>#N/A</v>
      </c>
      <c r="AH138" s="22" t="str">
        <f>VLOOKUP($G138,Temp!$D:$F,AH$1,FALSE)</f>
        <v>govbergwatches.com</v>
      </c>
      <c r="AI138" s="22">
        <f>VLOOKUP($G138,Temp!$D:$F,AI$1,FALSE)</f>
        <v>0</v>
      </c>
      <c r="AJ138" s="22" t="str">
        <f>VLOOKUP($G138,Temp!$D:$F,AJ$1,FALSE)</f>
        <v>WordPress</v>
      </c>
    </row>
    <row r="139" spans="1:36" ht="16" x14ac:dyDescent="0.2">
      <c r="A139" s="8" t="str">
        <f t="shared" si="2"/>
        <v>Ernesto Torres, Socius Digital Corp</v>
      </c>
      <c r="B139" s="8" t="s">
        <v>2006</v>
      </c>
      <c r="C139" s="8" t="s">
        <v>2007</v>
      </c>
      <c r="D139" s="8" t="s">
        <v>42</v>
      </c>
      <c r="E139" s="8" t="s">
        <v>2008</v>
      </c>
      <c r="F139" s="8" t="s">
        <v>2009</v>
      </c>
      <c r="G139" s="12" t="s">
        <v>1846</v>
      </c>
      <c r="H139" s="22" t="str">
        <f>VLOOKUP($G139,Temp!$A:$C,H$1,FALSE)</f>
        <v>sociusdigital.com</v>
      </c>
      <c r="I139" s="22" t="e">
        <f>VLOOKUP($G139,Temp!$A:$C,I$1,FALSE)</f>
        <v>#VALUE!</v>
      </c>
      <c r="J139" s="22" t="e">
        <f>VLOOKUP($G139,Temp!$A:$C,J$1,FALSE)</f>
        <v>#VALUE!</v>
      </c>
      <c r="K139" s="22" t="e">
        <f>VLOOKUP($G139,Temp!$A:$C,K$1,FALSE)</f>
        <v>#VALUE!</v>
      </c>
      <c r="L139" s="22" t="e">
        <f>VLOOKUP($G139,Temp!$A:$C,L$1,FALSE)</f>
        <v>#VALUE!</v>
      </c>
      <c r="M139" s="22" t="e">
        <f>VLOOKUP($G139,Temp!$A:$C,M$1,FALSE)</f>
        <v>#VALUE!</v>
      </c>
      <c r="N139" s="22" t="e">
        <f>VLOOKUP($G139,Temp!$A:$C,N$1,FALSE)</f>
        <v>#VALUE!</v>
      </c>
      <c r="O139" s="22" t="e">
        <f>VLOOKUP($G139,Temp!$A:$C,O$1,FALSE)</f>
        <v>#VALUE!</v>
      </c>
      <c r="P139" s="22" t="e">
        <f>VLOOKUP($G139,Temp!$A:$C,P$1,FALSE)</f>
        <v>#VALUE!</v>
      </c>
      <c r="Q139" s="22" t="e">
        <f>VLOOKUP($G139,Temp!$A:$C,Q$1,FALSE)</f>
        <v>#VALUE!</v>
      </c>
      <c r="R139" s="22" t="e">
        <f>VLOOKUP($G139,Temp!$A:$C,R$1,FALSE)</f>
        <v>#VALUE!</v>
      </c>
      <c r="S139" s="22" t="e">
        <f>VLOOKUP($G139,Temp!$A:$C,S$1,FALSE)</f>
        <v>#VALUE!</v>
      </c>
      <c r="T139" s="22" t="e">
        <f>VLOOKUP($G139,Temp!$A:$C,T$1,FALSE)</f>
        <v>#VALUE!</v>
      </c>
      <c r="U139" s="22" t="e">
        <f>VLOOKUP($G139,Temp!$A:$C,U$1,FALSE)</f>
        <v>#VALUE!</v>
      </c>
      <c r="V139" s="22" t="e">
        <f>VLOOKUP($G139,Temp!$A:$C,V$1,FALSE)</f>
        <v>#VALUE!</v>
      </c>
      <c r="W139" s="22" t="e">
        <f>VLOOKUP($G139,Temp!$A:$C,W$1,FALSE)</f>
        <v>#VALUE!</v>
      </c>
      <c r="X139" s="22" t="e">
        <f>VLOOKUP($G139,Temp!$A:$C,X$1,FALSE)</f>
        <v>#VALUE!</v>
      </c>
      <c r="Y139" s="22">
        <f>VLOOKUP($G139,Temp!$A:$C,Y$1,FALSE)</f>
        <v>0</v>
      </c>
      <c r="Z139" s="22">
        <f>VLOOKUP($G139,Temp!$A:$C,Z$1,FALSE)</f>
        <v>0</v>
      </c>
      <c r="AA139" s="22" t="e">
        <f>VLOOKUP($A139,Searches!$A:$H,AA$1,FALSE)</f>
        <v>#N/A</v>
      </c>
      <c r="AB139" s="22" t="e">
        <f>VLOOKUP($A139,Searches!$A:$H,AB$1,FALSE)</f>
        <v>#N/A</v>
      </c>
      <c r="AC139" s="22" t="e">
        <f>VLOOKUP($A139,Searches!$A:$H,AC$1,FALSE)</f>
        <v>#N/A</v>
      </c>
      <c r="AD139" s="22" t="e">
        <f>VLOOKUP($A139,Searches!$A:$H,AD$1,FALSE)</f>
        <v>#N/A</v>
      </c>
      <c r="AE139" s="22" t="e">
        <f>VLOOKUP($A139,Searches!$A:$H,AE$1,FALSE)</f>
        <v>#N/A</v>
      </c>
      <c r="AF139" s="22" t="e">
        <f>VLOOKUP($A139,Searches!$A:$H,AF$1,FALSE)</f>
        <v>#N/A</v>
      </c>
      <c r="AG139" s="22" t="e">
        <f>VLOOKUP($A139,Searches!$A:$H,AG$1,FALSE)</f>
        <v>#N/A</v>
      </c>
      <c r="AH139" s="22" t="str">
        <f>VLOOKUP($G139,Temp!$D:$F,AH$1,FALSE)</f>
        <v>sociusdigital.com</v>
      </c>
      <c r="AI139" s="22" t="str">
        <f>VLOOKUP($G139,Temp!$D:$F,AI$1,FALSE)</f>
        <v>HubSpot</v>
      </c>
      <c r="AJ139" s="22" t="str">
        <f>VLOOKUP($G139,Temp!$D:$F,AJ$1,FALSE)</f>
        <v>WordPress</v>
      </c>
    </row>
    <row r="140" spans="1:36" ht="16" x14ac:dyDescent="0.2">
      <c r="A140" s="8" t="str">
        <f t="shared" si="2"/>
        <v>Laura Johnston Credit Human</v>
      </c>
      <c r="B140" s="8" t="s">
        <v>2017</v>
      </c>
      <c r="C140" s="8" t="s">
        <v>2018</v>
      </c>
      <c r="D140" s="8" t="s">
        <v>42</v>
      </c>
      <c r="E140" s="8" t="s">
        <v>2019</v>
      </c>
      <c r="F140" s="8" t="s">
        <v>2020</v>
      </c>
      <c r="G140" s="12" t="s">
        <v>1856</v>
      </c>
      <c r="H140" s="22" t="str">
        <f>VLOOKUP($G140,Temp!$A:$C,H$1,FALSE)</f>
        <v>credithuman.com</v>
      </c>
      <c r="I140" s="22" t="e">
        <f>VLOOKUP($G140,Temp!$A:$C,I$1,FALSE)</f>
        <v>#VALUE!</v>
      </c>
      <c r="J140" s="22" t="e">
        <f>VLOOKUP($G140,Temp!$A:$C,J$1,FALSE)</f>
        <v>#VALUE!</v>
      </c>
      <c r="K140" s="22" t="e">
        <f>VLOOKUP($G140,Temp!$A:$C,K$1,FALSE)</f>
        <v>#VALUE!</v>
      </c>
      <c r="L140" s="22" t="e">
        <f>VLOOKUP($G140,Temp!$A:$C,L$1,FALSE)</f>
        <v>#VALUE!</v>
      </c>
      <c r="M140" s="22" t="e">
        <f>VLOOKUP($G140,Temp!$A:$C,M$1,FALSE)</f>
        <v>#VALUE!</v>
      </c>
      <c r="N140" s="22" t="e">
        <f>VLOOKUP($G140,Temp!$A:$C,N$1,FALSE)</f>
        <v>#VALUE!</v>
      </c>
      <c r="O140" s="22" t="e">
        <f>VLOOKUP($G140,Temp!$A:$C,O$1,FALSE)</f>
        <v>#VALUE!</v>
      </c>
      <c r="P140" s="22" t="e">
        <f>VLOOKUP($G140,Temp!$A:$C,P$1,FALSE)</f>
        <v>#VALUE!</v>
      </c>
      <c r="Q140" s="22" t="e">
        <f>VLOOKUP($G140,Temp!$A:$C,Q$1,FALSE)</f>
        <v>#VALUE!</v>
      </c>
      <c r="R140" s="22" t="e">
        <f>VLOOKUP($G140,Temp!$A:$C,R$1,FALSE)</f>
        <v>#VALUE!</v>
      </c>
      <c r="S140" s="22" t="e">
        <f>VLOOKUP($G140,Temp!$A:$C,S$1,FALSE)</f>
        <v>#VALUE!</v>
      </c>
      <c r="T140" s="22" t="e">
        <f>VLOOKUP($G140,Temp!$A:$C,T$1,FALSE)</f>
        <v>#VALUE!</v>
      </c>
      <c r="U140" s="22" t="e">
        <f>VLOOKUP($G140,Temp!$A:$C,U$1,FALSE)</f>
        <v>#VALUE!</v>
      </c>
      <c r="V140" s="22" t="e">
        <f>VLOOKUP($G140,Temp!$A:$C,V$1,FALSE)</f>
        <v>#VALUE!</v>
      </c>
      <c r="W140" s="22" t="e">
        <f>VLOOKUP($G140,Temp!$A:$C,W$1,FALSE)</f>
        <v>#VALUE!</v>
      </c>
      <c r="X140" s="22" t="e">
        <f>VLOOKUP($G140,Temp!$A:$C,X$1,FALSE)</f>
        <v>#VALUE!</v>
      </c>
      <c r="Y140" s="22">
        <f>VLOOKUP($G140,Temp!$A:$C,Y$1,FALSE)</f>
        <v>37500</v>
      </c>
      <c r="Z140" s="22">
        <f>VLOOKUP($G140,Temp!$A:$C,Z$1,FALSE)</f>
        <v>3200</v>
      </c>
      <c r="AA140" s="22" t="e">
        <f>VLOOKUP($A140,Searches!$A:$H,AA$1,FALSE)</f>
        <v>#N/A</v>
      </c>
      <c r="AB140" s="22" t="e">
        <f>VLOOKUP($A140,Searches!$A:$H,AB$1,FALSE)</f>
        <v>#N/A</v>
      </c>
      <c r="AC140" s="22" t="e">
        <f>VLOOKUP($A140,Searches!$A:$H,AC$1,FALSE)</f>
        <v>#N/A</v>
      </c>
      <c r="AD140" s="22" t="e">
        <f>VLOOKUP($A140,Searches!$A:$H,AD$1,FALSE)</f>
        <v>#N/A</v>
      </c>
      <c r="AE140" s="22" t="e">
        <f>VLOOKUP($A140,Searches!$A:$H,AE$1,FALSE)</f>
        <v>#N/A</v>
      </c>
      <c r="AF140" s="22" t="e">
        <f>VLOOKUP($A140,Searches!$A:$H,AF$1,FALSE)</f>
        <v>#N/A</v>
      </c>
      <c r="AG140" s="22" t="e">
        <f>VLOOKUP($A140,Searches!$A:$H,AG$1,FALSE)</f>
        <v>#N/A</v>
      </c>
      <c r="AH140" s="22" t="e">
        <f>VLOOKUP($G140,Temp!$D:$F,AH$1,FALSE)</f>
        <v>#N/A</v>
      </c>
      <c r="AI140" s="22" t="e">
        <f>VLOOKUP($G140,Temp!$D:$F,AI$1,FALSE)</f>
        <v>#N/A</v>
      </c>
      <c r="AJ140" s="22" t="e">
        <f>VLOOKUP($G140,Temp!$D:$F,AJ$1,FALSE)</f>
        <v>#N/A</v>
      </c>
    </row>
    <row r="141" spans="1:36" ht="16" x14ac:dyDescent="0.2">
      <c r="A141" s="8" t="str">
        <f t="shared" si="2"/>
        <v>Amy Fuller Accenture</v>
      </c>
      <c r="B141" s="8" t="s">
        <v>40</v>
      </c>
      <c r="C141" s="8" t="s">
        <v>2039</v>
      </c>
      <c r="D141" s="8" t="s">
        <v>1568</v>
      </c>
      <c r="E141" s="8" t="s">
        <v>2040</v>
      </c>
      <c r="F141" s="8" t="s">
        <v>1256</v>
      </c>
      <c r="G141" s="12" t="s">
        <v>1179</v>
      </c>
      <c r="H141" s="22" t="str">
        <f>VLOOKUP($G141,Temp!$A:$C,H$1,FALSE)</f>
        <v>accenture.com</v>
      </c>
      <c r="I141" s="22" t="e">
        <f>VLOOKUP($G141,Temp!$A:$C,I$1,FALSE)</f>
        <v>#VALUE!</v>
      </c>
      <c r="J141" s="22" t="e">
        <f>VLOOKUP($G141,Temp!$A:$C,J$1,FALSE)</f>
        <v>#VALUE!</v>
      </c>
      <c r="K141" s="22" t="e">
        <f>VLOOKUP($G141,Temp!$A:$C,K$1,FALSE)</f>
        <v>#VALUE!</v>
      </c>
      <c r="L141" s="22" t="e">
        <f>VLOOKUP($G141,Temp!$A:$C,L$1,FALSE)</f>
        <v>#VALUE!</v>
      </c>
      <c r="M141" s="22" t="e">
        <f>VLOOKUP($G141,Temp!$A:$C,M$1,FALSE)</f>
        <v>#VALUE!</v>
      </c>
      <c r="N141" s="22" t="e">
        <f>VLOOKUP($G141,Temp!$A:$C,N$1,FALSE)</f>
        <v>#VALUE!</v>
      </c>
      <c r="O141" s="22" t="e">
        <f>VLOOKUP($G141,Temp!$A:$C,O$1,FALSE)</f>
        <v>#VALUE!</v>
      </c>
      <c r="P141" s="22" t="e">
        <f>VLOOKUP($G141,Temp!$A:$C,P$1,FALSE)</f>
        <v>#VALUE!</v>
      </c>
      <c r="Q141" s="22" t="e">
        <f>VLOOKUP($G141,Temp!$A:$C,Q$1,FALSE)</f>
        <v>#VALUE!</v>
      </c>
      <c r="R141" s="22" t="e">
        <f>VLOOKUP($G141,Temp!$A:$C,R$1,FALSE)</f>
        <v>#VALUE!</v>
      </c>
      <c r="S141" s="22" t="e">
        <f>VLOOKUP($G141,Temp!$A:$C,S$1,FALSE)</f>
        <v>#VALUE!</v>
      </c>
      <c r="T141" s="22" t="e">
        <f>VLOOKUP($G141,Temp!$A:$C,T$1,FALSE)</f>
        <v>#VALUE!</v>
      </c>
      <c r="U141" s="22" t="e">
        <f>VLOOKUP($G141,Temp!$A:$C,U$1,FALSE)</f>
        <v>#VALUE!</v>
      </c>
      <c r="V141" s="22" t="e">
        <f>VLOOKUP($G141,Temp!$A:$C,V$1,FALSE)</f>
        <v>#VALUE!</v>
      </c>
      <c r="W141" s="22" t="e">
        <f>VLOOKUP($G141,Temp!$A:$C,W$1,FALSE)</f>
        <v>#VALUE!</v>
      </c>
      <c r="X141" s="22" t="e">
        <f>VLOOKUP($G141,Temp!$A:$C,X$1,FALSE)</f>
        <v>#VALUE!</v>
      </c>
      <c r="Y141" s="22">
        <f>VLOOKUP($G141,Temp!$A:$C,Y$1,FALSE)</f>
        <v>297000</v>
      </c>
      <c r="Z141" s="22">
        <f>VLOOKUP($G141,Temp!$A:$C,Z$1,FALSE)</f>
        <v>393000</v>
      </c>
      <c r="AA141" s="22" t="e">
        <f>VLOOKUP($A141,Searches!$A:$H,AA$1,FALSE)</f>
        <v>#N/A</v>
      </c>
      <c r="AB141" s="22" t="e">
        <f>VLOOKUP($A141,Searches!$A:$H,AB$1,FALSE)</f>
        <v>#N/A</v>
      </c>
      <c r="AC141" s="22" t="e">
        <f>VLOOKUP($A141,Searches!$A:$H,AC$1,FALSE)</f>
        <v>#N/A</v>
      </c>
      <c r="AD141" s="22" t="e">
        <f>VLOOKUP($A141,Searches!$A:$H,AD$1,FALSE)</f>
        <v>#N/A</v>
      </c>
      <c r="AE141" s="22" t="e">
        <f>VLOOKUP($A141,Searches!$A:$H,AE$1,FALSE)</f>
        <v>#N/A</v>
      </c>
      <c r="AF141" s="22" t="e">
        <f>VLOOKUP($A141,Searches!$A:$H,AF$1,FALSE)</f>
        <v>#N/A</v>
      </c>
      <c r="AG141" s="22" t="e">
        <f>VLOOKUP($A141,Searches!$A:$H,AG$1,FALSE)</f>
        <v>#N/A</v>
      </c>
      <c r="AH141" s="22" t="str">
        <f>VLOOKUP($G141,Temp!$D:$F,AH$1,FALSE)</f>
        <v>accenture.com</v>
      </c>
      <c r="AI141" s="22" t="str">
        <f>VLOOKUP($G141,Temp!$D:$F,AI$1,FALSE)</f>
        <v>Marketo</v>
      </c>
      <c r="AJ141" s="22" t="str">
        <f>VLOOKUP($G141,Temp!$D:$F,AJ$1,FALSE)</f>
        <v>WordPress</v>
      </c>
    </row>
    <row r="142" spans="1:36" ht="16" x14ac:dyDescent="0.2">
      <c r="A142" s="8" t="str">
        <f t="shared" si="2"/>
        <v>Enzo Signore FixStream</v>
      </c>
      <c r="B142" s="8" t="s">
        <v>2045</v>
      </c>
      <c r="C142" s="8" t="s">
        <v>2046</v>
      </c>
      <c r="D142" s="8" t="s">
        <v>180</v>
      </c>
      <c r="E142" s="8" t="s">
        <v>2048</v>
      </c>
      <c r="F142" s="8" t="s">
        <v>2050</v>
      </c>
      <c r="G142" s="12" t="s">
        <v>1885</v>
      </c>
      <c r="H142" s="22" t="str">
        <f>VLOOKUP($G142,Temp!$A:$C,H$1,FALSE)</f>
        <v>fixstream.com</v>
      </c>
      <c r="I142" s="22" t="e">
        <f>VLOOKUP($G142,Temp!$A:$C,I$1,FALSE)</f>
        <v>#VALUE!</v>
      </c>
      <c r="J142" s="22" t="e">
        <f>VLOOKUP($G142,Temp!$A:$C,J$1,FALSE)</f>
        <v>#VALUE!</v>
      </c>
      <c r="K142" s="22" t="e">
        <f>VLOOKUP($G142,Temp!$A:$C,K$1,FALSE)</f>
        <v>#VALUE!</v>
      </c>
      <c r="L142" s="22" t="e">
        <f>VLOOKUP($G142,Temp!$A:$C,L$1,FALSE)</f>
        <v>#VALUE!</v>
      </c>
      <c r="M142" s="22" t="e">
        <f>VLOOKUP($G142,Temp!$A:$C,M$1,FALSE)</f>
        <v>#VALUE!</v>
      </c>
      <c r="N142" s="22" t="e">
        <f>VLOOKUP($G142,Temp!$A:$C,N$1,FALSE)</f>
        <v>#VALUE!</v>
      </c>
      <c r="O142" s="22" t="e">
        <f>VLOOKUP($G142,Temp!$A:$C,O$1,FALSE)</f>
        <v>#VALUE!</v>
      </c>
      <c r="P142" s="22" t="e">
        <f>VLOOKUP($G142,Temp!$A:$C,P$1,FALSE)</f>
        <v>#VALUE!</v>
      </c>
      <c r="Q142" s="22" t="e">
        <f>VLOOKUP($G142,Temp!$A:$C,Q$1,FALSE)</f>
        <v>#VALUE!</v>
      </c>
      <c r="R142" s="22" t="e">
        <f>VLOOKUP($G142,Temp!$A:$C,R$1,FALSE)</f>
        <v>#VALUE!</v>
      </c>
      <c r="S142" s="22" t="e">
        <f>VLOOKUP($G142,Temp!$A:$C,S$1,FALSE)</f>
        <v>#VALUE!</v>
      </c>
      <c r="T142" s="22" t="e">
        <f>VLOOKUP($G142,Temp!$A:$C,T$1,FALSE)</f>
        <v>#VALUE!</v>
      </c>
      <c r="U142" s="22" t="e">
        <f>VLOOKUP($G142,Temp!$A:$C,U$1,FALSE)</f>
        <v>#VALUE!</v>
      </c>
      <c r="V142" s="22" t="e">
        <f>VLOOKUP($G142,Temp!$A:$C,V$1,FALSE)</f>
        <v>#VALUE!</v>
      </c>
      <c r="W142" s="22" t="e">
        <f>VLOOKUP($G142,Temp!$A:$C,W$1,FALSE)</f>
        <v>#VALUE!</v>
      </c>
      <c r="X142" s="22" t="e">
        <f>VLOOKUP($G142,Temp!$A:$C,X$1,FALSE)</f>
        <v>#VALUE!</v>
      </c>
      <c r="Y142" s="22">
        <f>VLOOKUP($G142,Temp!$A:$C,Y$1,FALSE)</f>
        <v>1500</v>
      </c>
      <c r="Z142" s="22">
        <f>VLOOKUP($G142,Temp!$A:$C,Z$1,FALSE)</f>
        <v>0</v>
      </c>
      <c r="AA142" s="22" t="str">
        <f>VLOOKUP($A142,Searches!$A:$H,AA$1,FALSE)</f>
        <v>Enzo Signore</v>
      </c>
      <c r="AB142" s="22" t="str">
        <f>VLOOKUP($A142,Searches!$A:$H,AB$1,FALSE)</f>
        <v>FixStream</v>
      </c>
      <c r="AC142" s="22" t="str">
        <f>VLOOKUP($A142,Searches!$A:$H,AC$1,FALSE)</f>
        <v>CMO</v>
      </c>
      <c r="AD142" s="22" t="str">
        <f>VLOOKUP($A142,Searches!$A:$H,AD$1,FALSE)</f>
        <v>2nd</v>
      </c>
      <c r="AE142" s="22" t="str">
        <f>VLOOKUP($A142,Searches!$A:$H,AE$1,FALSE)</f>
        <v/>
      </c>
      <c r="AF142" s="22" t="str">
        <f>VLOOKUP($A142,Searches!$A:$H,AF$1,FALSE)</f>
        <v>San Francisco Bay Area</v>
      </c>
      <c r="AG142" s="22" t="str">
        <f>VLOOKUP($A142,Searches!$A:$H,AG$1,FALSE)</f>
        <v>https://www.linkedin.com/sales/profile/137677,XgXu,NAME_SEARCH?moduleKey=peopleSearchResults&amp;pageKey=sales-search3-people-refinement&amp;contextId=60BC92C971D70515801E49D6842B0000&amp;requestId=00362bdc-535b-4c52-b414-b05c8e769beb&amp;action=CLICK&amp;target=urn%3Ali%3AsalesLead%3A(-1%2C137677)&amp;pageNumber=2&amp;targetEl=profilelink&amp;position=1&amp;trk=lss-serp-result-lead_photo</v>
      </c>
      <c r="AH142" s="22" t="str">
        <f>VLOOKUP($G142,Temp!$D:$F,AH$1,FALSE)</f>
        <v>fixstream.com</v>
      </c>
      <c r="AI142" s="22" t="str">
        <f>VLOOKUP($G142,Temp!$D:$F,AI$1,FALSE)</f>
        <v>Pardot</v>
      </c>
      <c r="AJ142" s="22" t="str">
        <f>VLOOKUP($G142,Temp!$D:$F,AJ$1,FALSE)</f>
        <v>WordPress</v>
      </c>
    </row>
    <row r="143" spans="1:36" ht="16" x14ac:dyDescent="0.2">
      <c r="A143" s="8" t="str">
        <f t="shared" si="2"/>
        <v>Kira Mondrus QASymphony</v>
      </c>
      <c r="B143" s="8" t="s">
        <v>2060</v>
      </c>
      <c r="C143" s="8" t="s">
        <v>2061</v>
      </c>
      <c r="D143" s="8" t="s">
        <v>42</v>
      </c>
      <c r="E143" s="8" t="s">
        <v>2062</v>
      </c>
      <c r="F143" s="8" t="s">
        <v>2063</v>
      </c>
      <c r="G143" s="12" t="s">
        <v>1898</v>
      </c>
      <c r="H143" s="22" t="str">
        <f>VLOOKUP($G143,Temp!$A:$C,H$1,FALSE)</f>
        <v>qasymphony.com</v>
      </c>
      <c r="I143" s="22" t="e">
        <f>VLOOKUP($G143,Temp!$A:$C,I$1,FALSE)</f>
        <v>#VALUE!</v>
      </c>
      <c r="J143" s="22" t="e">
        <f>VLOOKUP($G143,Temp!$A:$C,J$1,FALSE)</f>
        <v>#VALUE!</v>
      </c>
      <c r="K143" s="22" t="e">
        <f>VLOOKUP($G143,Temp!$A:$C,K$1,FALSE)</f>
        <v>#VALUE!</v>
      </c>
      <c r="L143" s="22" t="e">
        <f>VLOOKUP($G143,Temp!$A:$C,L$1,FALSE)</f>
        <v>#VALUE!</v>
      </c>
      <c r="M143" s="22" t="e">
        <f>VLOOKUP($G143,Temp!$A:$C,M$1,FALSE)</f>
        <v>#VALUE!</v>
      </c>
      <c r="N143" s="22" t="e">
        <f>VLOOKUP($G143,Temp!$A:$C,N$1,FALSE)</f>
        <v>#VALUE!</v>
      </c>
      <c r="O143" s="22" t="e">
        <f>VLOOKUP($G143,Temp!$A:$C,O$1,FALSE)</f>
        <v>#VALUE!</v>
      </c>
      <c r="P143" s="22" t="e">
        <f>VLOOKUP($G143,Temp!$A:$C,P$1,FALSE)</f>
        <v>#VALUE!</v>
      </c>
      <c r="Q143" s="22" t="e">
        <f>VLOOKUP($G143,Temp!$A:$C,Q$1,FALSE)</f>
        <v>#VALUE!</v>
      </c>
      <c r="R143" s="22" t="e">
        <f>VLOOKUP($G143,Temp!$A:$C,R$1,FALSE)</f>
        <v>#VALUE!</v>
      </c>
      <c r="S143" s="22" t="e">
        <f>VLOOKUP($G143,Temp!$A:$C,S$1,FALSE)</f>
        <v>#VALUE!</v>
      </c>
      <c r="T143" s="22" t="e">
        <f>VLOOKUP($G143,Temp!$A:$C,T$1,FALSE)</f>
        <v>#VALUE!</v>
      </c>
      <c r="U143" s="22" t="e">
        <f>VLOOKUP($G143,Temp!$A:$C,U$1,FALSE)</f>
        <v>#VALUE!</v>
      </c>
      <c r="V143" s="22" t="e">
        <f>VLOOKUP($G143,Temp!$A:$C,V$1,FALSE)</f>
        <v>#VALUE!</v>
      </c>
      <c r="W143" s="22" t="e">
        <f>VLOOKUP($G143,Temp!$A:$C,W$1,FALSE)</f>
        <v>#VALUE!</v>
      </c>
      <c r="X143" s="22" t="e">
        <f>VLOOKUP($G143,Temp!$A:$C,X$1,FALSE)</f>
        <v>#VALUE!</v>
      </c>
      <c r="Y143" s="22">
        <f>VLOOKUP($G143,Temp!$A:$C,Y$1,FALSE)</f>
        <v>70000</v>
      </c>
      <c r="Z143" s="22">
        <f>VLOOKUP($G143,Temp!$A:$C,Z$1,FALSE)</f>
        <v>2200</v>
      </c>
      <c r="AA143" s="22" t="str">
        <f>VLOOKUP($A143,Searches!$A:$H,AA$1,FALSE)</f>
        <v>Kira Mondrus</v>
      </c>
      <c r="AB143" s="22" t="str">
        <f>VLOOKUP($A143,Searches!$A:$H,AB$1,FALSE)</f>
        <v>QASymphony</v>
      </c>
      <c r="AC143" s="22" t="str">
        <f>VLOOKUP($A143,Searches!$A:$H,AC$1,FALSE)</f>
        <v>Chief Marketing Officer</v>
      </c>
      <c r="AD143" s="22" t="str">
        <f>VLOOKUP($A143,Searches!$A:$H,AD$1,FALSE)</f>
        <v>2nd</v>
      </c>
      <c r="AE143" s="22" t="str">
        <f>VLOOKUP($A143,Searches!$A:$H,AE$1,FALSE)</f>
        <v/>
      </c>
      <c r="AF143" s="22" t="str">
        <f>VLOOKUP($A143,Searches!$A:$H,AF$1,FALSE)</f>
        <v>Greater Atlanta Area</v>
      </c>
      <c r="AG143" s="22" t="str">
        <f>VLOOKUP($A143,Searches!$A:$H,AG$1,FALSE)</f>
        <v>https://www.linkedin.com/sales/profile/264960,MU2p,NAME_SEARCH?moduleKey=peopleSearchResults&amp;pageKey=sales-search3-people-refinement&amp;contextId=60BC92C971D70515801E49D6842B0000&amp;requestId=4bd62710-bea7-4f38-ad58-e37bf9f23975&amp;action=CLICK&amp;target=urn%3Ali%3AsalesLead%3A(-1%2C264960)&amp;pageNumber=5&amp;targetEl=profilelink&amp;position=23&amp;trk=lss-serp-result-lead_photo</v>
      </c>
      <c r="AH143" s="22" t="str">
        <f>VLOOKUP($G143,Temp!$D:$F,AH$1,FALSE)</f>
        <v>qasymphony.com</v>
      </c>
      <c r="AI143" s="22" t="str">
        <f>VLOOKUP($G143,Temp!$D:$F,AI$1,FALSE)</f>
        <v>Marketo</v>
      </c>
      <c r="AJ143" s="22" t="str">
        <f>VLOOKUP($G143,Temp!$D:$F,AJ$1,FALSE)</f>
        <v>WordPress</v>
      </c>
    </row>
    <row r="144" spans="1:36" ht="16" x14ac:dyDescent="0.2">
      <c r="A144" s="8" t="str">
        <f t="shared" si="2"/>
        <v>Joseph Pigato ProService Hawaii</v>
      </c>
      <c r="B144" s="8" t="s">
        <v>2075</v>
      </c>
      <c r="C144" s="8" t="s">
        <v>2076</v>
      </c>
      <c r="D144" s="8" t="s">
        <v>2078</v>
      </c>
      <c r="E144" s="8" t="s">
        <v>2079</v>
      </c>
      <c r="F144" s="8" t="s">
        <v>2080</v>
      </c>
      <c r="G144" s="12" t="s">
        <v>1913</v>
      </c>
      <c r="H144" s="22" t="str">
        <f>VLOOKUP($G144,Temp!$A:$C,H$1,FALSE)</f>
        <v>proservice.com</v>
      </c>
      <c r="I144" s="22" t="e">
        <f>VLOOKUP($G144,Temp!$A:$C,I$1,FALSE)</f>
        <v>#VALUE!</v>
      </c>
      <c r="J144" s="22" t="e">
        <f>VLOOKUP($G144,Temp!$A:$C,J$1,FALSE)</f>
        <v>#VALUE!</v>
      </c>
      <c r="K144" s="22" t="e">
        <f>VLOOKUP($G144,Temp!$A:$C,K$1,FALSE)</f>
        <v>#VALUE!</v>
      </c>
      <c r="L144" s="22" t="e">
        <f>VLOOKUP($G144,Temp!$A:$C,L$1,FALSE)</f>
        <v>#VALUE!</v>
      </c>
      <c r="M144" s="22" t="e">
        <f>VLOOKUP($G144,Temp!$A:$C,M$1,FALSE)</f>
        <v>#VALUE!</v>
      </c>
      <c r="N144" s="22" t="e">
        <f>VLOOKUP($G144,Temp!$A:$C,N$1,FALSE)</f>
        <v>#VALUE!</v>
      </c>
      <c r="O144" s="22" t="e">
        <f>VLOOKUP($G144,Temp!$A:$C,O$1,FALSE)</f>
        <v>#VALUE!</v>
      </c>
      <c r="P144" s="22" t="e">
        <f>VLOOKUP($G144,Temp!$A:$C,P$1,FALSE)</f>
        <v>#VALUE!</v>
      </c>
      <c r="Q144" s="22" t="e">
        <f>VLOOKUP($G144,Temp!$A:$C,Q$1,FALSE)</f>
        <v>#VALUE!</v>
      </c>
      <c r="R144" s="22" t="e">
        <f>VLOOKUP($G144,Temp!$A:$C,R$1,FALSE)</f>
        <v>#VALUE!</v>
      </c>
      <c r="S144" s="22" t="e">
        <f>VLOOKUP($G144,Temp!$A:$C,S$1,FALSE)</f>
        <v>#VALUE!</v>
      </c>
      <c r="T144" s="22" t="e">
        <f>VLOOKUP($G144,Temp!$A:$C,T$1,FALSE)</f>
        <v>#VALUE!</v>
      </c>
      <c r="U144" s="22" t="e">
        <f>VLOOKUP($G144,Temp!$A:$C,U$1,FALSE)</f>
        <v>#VALUE!</v>
      </c>
      <c r="V144" s="22" t="e">
        <f>VLOOKUP($G144,Temp!$A:$C,V$1,FALSE)</f>
        <v>#VALUE!</v>
      </c>
      <c r="W144" s="22" t="e">
        <f>VLOOKUP($G144,Temp!$A:$C,W$1,FALSE)</f>
        <v>#VALUE!</v>
      </c>
      <c r="X144" s="22" t="e">
        <f>VLOOKUP($G144,Temp!$A:$C,X$1,FALSE)</f>
        <v>#VALUE!</v>
      </c>
      <c r="Y144" s="22">
        <f>VLOOKUP($G144,Temp!$A:$C,Y$1,FALSE)</f>
        <v>34600</v>
      </c>
      <c r="Z144" s="22">
        <f>VLOOKUP($G144,Temp!$A:$C,Z$1,FALSE)</f>
        <v>1800</v>
      </c>
      <c r="AA144" s="22" t="str">
        <f>VLOOKUP($A144,Searches!$A:$H,AA$1,FALSE)</f>
        <v>Joseph Pigato</v>
      </c>
      <c r="AB144" s="22" t="str">
        <f>VLOOKUP($A144,Searches!$A:$H,AB$1,FALSE)</f>
        <v>ProService Hawaii</v>
      </c>
      <c r="AC144" s="22" t="str">
        <f>VLOOKUP($A144,Searches!$A:$H,AC$1,FALSE)</f>
        <v>Chief Marketing &amp; Innovation Officer</v>
      </c>
      <c r="AD144" s="22" t="str">
        <f>VLOOKUP($A144,Searches!$A:$H,AD$1,FALSE)</f>
        <v>2nd</v>
      </c>
      <c r="AE144" s="22" t="str">
        <f>VLOOKUP($A144,Searches!$A:$H,AE$1,FALSE)</f>
        <v>Open link</v>
      </c>
      <c r="AF144" s="22" t="str">
        <f>VLOOKUP($A144,Searches!$A:$H,AF$1,FALSE)</f>
        <v>Hawaiian Islands</v>
      </c>
      <c r="AG144" s="22" t="str">
        <f>VLOOKUP($A144,Searches!$A:$H,AG$1,FALSE)</f>
        <v>https://www.linkedin.com/sales/profile/1710368,-gHA,NAME_SEARCH?moduleKey=peopleSearchResults&amp;pageKey=sales-search3-people-refinement&amp;contextId=60BC92C971D70515801E49D6842B0000&amp;requestId=2ddb608e-c4ad-4a58-9f98-a7b48ae571d3&amp;action=CLICK&amp;target=urn%3Ali%3AsalesLead%3A(-1%2C1710368)&amp;pageNumber=1&amp;targetEl=profilelink&amp;position=22&amp;trk=lss-serp-result-lead_photo</v>
      </c>
      <c r="AH144" s="22" t="str">
        <f>VLOOKUP($G144,Temp!$D:$F,AH$1,FALSE)</f>
        <v>proservice.com</v>
      </c>
      <c r="AI144" s="22">
        <f>VLOOKUP($G144,Temp!$D:$F,AI$1,FALSE)</f>
        <v>0</v>
      </c>
      <c r="AJ144" s="22" t="str">
        <f>VLOOKUP($G144,Temp!$D:$F,AJ$1,FALSE)</f>
        <v>WordPress</v>
      </c>
    </row>
    <row r="145" spans="1:36" ht="16" x14ac:dyDescent="0.2">
      <c r="A145" s="8" t="str">
        <f t="shared" si="2"/>
        <v>David Karel Clari</v>
      </c>
      <c r="B145" s="8" t="s">
        <v>438</v>
      </c>
      <c r="C145" s="8" t="s">
        <v>2094</v>
      </c>
      <c r="D145" s="8" t="s">
        <v>180</v>
      </c>
      <c r="E145" s="8" t="s">
        <v>2095</v>
      </c>
      <c r="F145" s="8" t="s">
        <v>2096</v>
      </c>
      <c r="G145" s="12" t="s">
        <v>1936</v>
      </c>
      <c r="H145" s="22" t="str">
        <f>VLOOKUP($G145,Temp!$A:$C,H$1,FALSE)</f>
        <v>clari.com</v>
      </c>
      <c r="I145" s="22" t="e">
        <f>VLOOKUP($G145,Temp!$A:$C,I$1,FALSE)</f>
        <v>#VALUE!</v>
      </c>
      <c r="J145" s="22" t="e">
        <f>VLOOKUP($G145,Temp!$A:$C,J$1,FALSE)</f>
        <v>#VALUE!</v>
      </c>
      <c r="K145" s="22" t="e">
        <f>VLOOKUP($G145,Temp!$A:$C,K$1,FALSE)</f>
        <v>#VALUE!</v>
      </c>
      <c r="L145" s="22" t="e">
        <f>VLOOKUP($G145,Temp!$A:$C,L$1,FALSE)</f>
        <v>#VALUE!</v>
      </c>
      <c r="M145" s="22" t="e">
        <f>VLOOKUP($G145,Temp!$A:$C,M$1,FALSE)</f>
        <v>#VALUE!</v>
      </c>
      <c r="N145" s="22" t="e">
        <f>VLOOKUP($G145,Temp!$A:$C,N$1,FALSE)</f>
        <v>#VALUE!</v>
      </c>
      <c r="O145" s="22" t="e">
        <f>VLOOKUP($G145,Temp!$A:$C,O$1,FALSE)</f>
        <v>#VALUE!</v>
      </c>
      <c r="P145" s="22" t="e">
        <f>VLOOKUP($G145,Temp!$A:$C,P$1,FALSE)</f>
        <v>#VALUE!</v>
      </c>
      <c r="Q145" s="22" t="e">
        <f>VLOOKUP($G145,Temp!$A:$C,Q$1,FALSE)</f>
        <v>#VALUE!</v>
      </c>
      <c r="R145" s="22" t="e">
        <f>VLOOKUP($G145,Temp!$A:$C,R$1,FALSE)</f>
        <v>#VALUE!</v>
      </c>
      <c r="S145" s="22" t="e">
        <f>VLOOKUP($G145,Temp!$A:$C,S$1,FALSE)</f>
        <v>#VALUE!</v>
      </c>
      <c r="T145" s="22" t="e">
        <f>VLOOKUP($G145,Temp!$A:$C,T$1,FALSE)</f>
        <v>#VALUE!</v>
      </c>
      <c r="U145" s="22" t="e">
        <f>VLOOKUP($G145,Temp!$A:$C,U$1,FALSE)</f>
        <v>#VALUE!</v>
      </c>
      <c r="V145" s="22" t="e">
        <f>VLOOKUP($G145,Temp!$A:$C,V$1,FALSE)</f>
        <v>#VALUE!</v>
      </c>
      <c r="W145" s="22" t="e">
        <f>VLOOKUP($G145,Temp!$A:$C,W$1,FALSE)</f>
        <v>#VALUE!</v>
      </c>
      <c r="X145" s="22" t="e">
        <f>VLOOKUP($G145,Temp!$A:$C,X$1,FALSE)</f>
        <v>#VALUE!</v>
      </c>
      <c r="Y145" s="22">
        <f>VLOOKUP($G145,Temp!$A:$C,Y$1,FALSE)</f>
        <v>85</v>
      </c>
      <c r="Z145" s="22">
        <f>VLOOKUP($G145,Temp!$A:$C,Z$1,FALSE)</f>
        <v>257</v>
      </c>
      <c r="AA145" s="22" t="e">
        <f>VLOOKUP($A145,Searches!$A:$H,AA$1,FALSE)</f>
        <v>#N/A</v>
      </c>
      <c r="AB145" s="22" t="e">
        <f>VLOOKUP($A145,Searches!$A:$H,AB$1,FALSE)</f>
        <v>#N/A</v>
      </c>
      <c r="AC145" s="22" t="e">
        <f>VLOOKUP($A145,Searches!$A:$H,AC$1,FALSE)</f>
        <v>#N/A</v>
      </c>
      <c r="AD145" s="22" t="e">
        <f>VLOOKUP($A145,Searches!$A:$H,AD$1,FALSE)</f>
        <v>#N/A</v>
      </c>
      <c r="AE145" s="22" t="e">
        <f>VLOOKUP($A145,Searches!$A:$H,AE$1,FALSE)</f>
        <v>#N/A</v>
      </c>
      <c r="AF145" s="22" t="e">
        <f>VLOOKUP($A145,Searches!$A:$H,AF$1,FALSE)</f>
        <v>#N/A</v>
      </c>
      <c r="AG145" s="22" t="e">
        <f>VLOOKUP($A145,Searches!$A:$H,AG$1,FALSE)</f>
        <v>#N/A</v>
      </c>
      <c r="AH145" s="22" t="e">
        <f>VLOOKUP($G145,Temp!$D:$F,AH$1,FALSE)</f>
        <v>#N/A</v>
      </c>
      <c r="AI145" s="22" t="e">
        <f>VLOOKUP($G145,Temp!$D:$F,AI$1,FALSE)</f>
        <v>#N/A</v>
      </c>
      <c r="AJ145" s="22" t="e">
        <f>VLOOKUP($G145,Temp!$D:$F,AJ$1,FALSE)</f>
        <v>#N/A</v>
      </c>
    </row>
    <row r="146" spans="1:36" ht="16" x14ac:dyDescent="0.2">
      <c r="A146" s="8" t="str">
        <f t="shared" si="2"/>
        <v>Claudine Bianchi ClickSoftware</v>
      </c>
      <c r="B146" s="8" t="s">
        <v>2106</v>
      </c>
      <c r="C146" s="8" t="s">
        <v>2107</v>
      </c>
      <c r="D146" s="8" t="s">
        <v>180</v>
      </c>
      <c r="E146" s="8" t="s">
        <v>2108</v>
      </c>
      <c r="F146" s="8" t="s">
        <v>2109</v>
      </c>
      <c r="G146" s="12" t="s">
        <v>1946</v>
      </c>
      <c r="H146" s="22" t="str">
        <f>VLOOKUP($G146,Temp!$A:$C,H$1,FALSE)</f>
        <v>clicksoftware.com</v>
      </c>
      <c r="I146" s="22" t="e">
        <f>VLOOKUP($G146,Temp!$A:$C,I$1,FALSE)</f>
        <v>#VALUE!</v>
      </c>
      <c r="J146" s="22" t="e">
        <f>VLOOKUP($G146,Temp!$A:$C,J$1,FALSE)</f>
        <v>#VALUE!</v>
      </c>
      <c r="K146" s="22" t="e">
        <f>VLOOKUP($G146,Temp!$A:$C,K$1,FALSE)</f>
        <v>#VALUE!</v>
      </c>
      <c r="L146" s="22" t="e">
        <f>VLOOKUP($G146,Temp!$A:$C,L$1,FALSE)</f>
        <v>#VALUE!</v>
      </c>
      <c r="M146" s="22" t="e">
        <f>VLOOKUP($G146,Temp!$A:$C,M$1,FALSE)</f>
        <v>#VALUE!</v>
      </c>
      <c r="N146" s="22" t="e">
        <f>VLOOKUP($G146,Temp!$A:$C,N$1,FALSE)</f>
        <v>#VALUE!</v>
      </c>
      <c r="O146" s="22" t="e">
        <f>VLOOKUP($G146,Temp!$A:$C,O$1,FALSE)</f>
        <v>#VALUE!</v>
      </c>
      <c r="P146" s="22" t="e">
        <f>VLOOKUP($G146,Temp!$A:$C,P$1,FALSE)</f>
        <v>#VALUE!</v>
      </c>
      <c r="Q146" s="22" t="e">
        <f>VLOOKUP($G146,Temp!$A:$C,Q$1,FALSE)</f>
        <v>#VALUE!</v>
      </c>
      <c r="R146" s="22" t="e">
        <f>VLOOKUP($G146,Temp!$A:$C,R$1,FALSE)</f>
        <v>#VALUE!</v>
      </c>
      <c r="S146" s="22" t="e">
        <f>VLOOKUP($G146,Temp!$A:$C,S$1,FALSE)</f>
        <v>#VALUE!</v>
      </c>
      <c r="T146" s="22" t="e">
        <f>VLOOKUP($G146,Temp!$A:$C,T$1,FALSE)</f>
        <v>#VALUE!</v>
      </c>
      <c r="U146" s="22" t="e">
        <f>VLOOKUP($G146,Temp!$A:$C,U$1,FALSE)</f>
        <v>#VALUE!</v>
      </c>
      <c r="V146" s="22" t="e">
        <f>VLOOKUP($G146,Temp!$A:$C,V$1,FALSE)</f>
        <v>#VALUE!</v>
      </c>
      <c r="W146" s="22" t="e">
        <f>VLOOKUP($G146,Temp!$A:$C,W$1,FALSE)</f>
        <v>#VALUE!</v>
      </c>
      <c r="X146" s="22" t="e">
        <f>VLOOKUP($G146,Temp!$A:$C,X$1,FALSE)</f>
        <v>#VALUE!</v>
      </c>
      <c r="Y146" s="22">
        <f>VLOOKUP($G146,Temp!$A:$C,Y$1,FALSE)</f>
        <v>62900</v>
      </c>
      <c r="Z146" s="22">
        <f>VLOOKUP($G146,Temp!$A:$C,Z$1,FALSE)</f>
        <v>2</v>
      </c>
      <c r="AA146" s="22" t="e">
        <f>VLOOKUP($A146,Searches!$A:$H,AA$1,FALSE)</f>
        <v>#N/A</v>
      </c>
      <c r="AB146" s="22" t="e">
        <f>VLOOKUP($A146,Searches!$A:$H,AB$1,FALSE)</f>
        <v>#N/A</v>
      </c>
      <c r="AC146" s="22" t="e">
        <f>VLOOKUP($A146,Searches!$A:$H,AC$1,FALSE)</f>
        <v>#N/A</v>
      </c>
      <c r="AD146" s="22" t="e">
        <f>VLOOKUP($A146,Searches!$A:$H,AD$1,FALSE)</f>
        <v>#N/A</v>
      </c>
      <c r="AE146" s="22" t="e">
        <f>VLOOKUP($A146,Searches!$A:$H,AE$1,FALSE)</f>
        <v>#N/A</v>
      </c>
      <c r="AF146" s="22" t="e">
        <f>VLOOKUP($A146,Searches!$A:$H,AF$1,FALSE)</f>
        <v>#N/A</v>
      </c>
      <c r="AG146" s="22" t="e">
        <f>VLOOKUP($A146,Searches!$A:$H,AG$1,FALSE)</f>
        <v>#N/A</v>
      </c>
      <c r="AH146" s="22" t="str">
        <f>VLOOKUP($G146,Temp!$D:$F,AH$1,FALSE)</f>
        <v>clicksoftware.com</v>
      </c>
      <c r="AI146" s="22" t="str">
        <f>VLOOKUP($G146,Temp!$D:$F,AI$1,FALSE)</f>
        <v>Marketo</v>
      </c>
      <c r="AJ146" s="22" t="str">
        <f>VLOOKUP($G146,Temp!$D:$F,AJ$1,FALSE)</f>
        <v>WordPress</v>
      </c>
    </row>
    <row r="147" spans="1:36" ht="16" x14ac:dyDescent="0.2">
      <c r="A147" s="8" t="str">
        <f t="shared" si="2"/>
        <v>Nirmal Nair Clickatell, Inc.</v>
      </c>
      <c r="B147" s="8" t="s">
        <v>2115</v>
      </c>
      <c r="C147" s="8" t="s">
        <v>2117</v>
      </c>
      <c r="D147" s="8" t="s">
        <v>2118</v>
      </c>
      <c r="E147" s="8" t="s">
        <v>634</v>
      </c>
      <c r="F147" s="8" t="s">
        <v>2119</v>
      </c>
      <c r="G147" s="8" t="s">
        <v>634</v>
      </c>
      <c r="H147" s="22" t="e">
        <f>VLOOKUP($G147,Temp!$A:$C,H$1,FALSE)</f>
        <v>#N/A</v>
      </c>
      <c r="I147" s="22" t="e">
        <f>VLOOKUP($G147,Temp!$A:$C,I$1,FALSE)</f>
        <v>#N/A</v>
      </c>
      <c r="J147" s="22" t="e">
        <f>VLOOKUP($G147,Temp!$A:$C,J$1,FALSE)</f>
        <v>#N/A</v>
      </c>
      <c r="K147" s="22" t="e">
        <f>VLOOKUP($G147,Temp!$A:$C,K$1,FALSE)</f>
        <v>#N/A</v>
      </c>
      <c r="L147" s="22" t="e">
        <f>VLOOKUP($G147,Temp!$A:$C,L$1,FALSE)</f>
        <v>#N/A</v>
      </c>
      <c r="M147" s="22" t="e">
        <f>VLOOKUP($G147,Temp!$A:$C,M$1,FALSE)</f>
        <v>#N/A</v>
      </c>
      <c r="N147" s="22" t="e">
        <f>VLOOKUP($G147,Temp!$A:$C,N$1,FALSE)</f>
        <v>#N/A</v>
      </c>
      <c r="O147" s="22" t="e">
        <f>VLOOKUP($G147,Temp!$A:$C,O$1,FALSE)</f>
        <v>#N/A</v>
      </c>
      <c r="P147" s="22" t="e">
        <f>VLOOKUP($G147,Temp!$A:$C,P$1,FALSE)</f>
        <v>#N/A</v>
      </c>
      <c r="Q147" s="22" t="e">
        <f>VLOOKUP($G147,Temp!$A:$C,Q$1,FALSE)</f>
        <v>#N/A</v>
      </c>
      <c r="R147" s="22" t="e">
        <f>VLOOKUP($G147,Temp!$A:$C,R$1,FALSE)</f>
        <v>#N/A</v>
      </c>
      <c r="S147" s="22" t="e">
        <f>VLOOKUP($G147,Temp!$A:$C,S$1,FALSE)</f>
        <v>#N/A</v>
      </c>
      <c r="T147" s="22" t="e">
        <f>VLOOKUP($G147,Temp!$A:$C,T$1,FALSE)</f>
        <v>#N/A</v>
      </c>
      <c r="U147" s="22" t="e">
        <f>VLOOKUP($G147,Temp!$A:$C,U$1,FALSE)</f>
        <v>#N/A</v>
      </c>
      <c r="V147" s="22" t="e">
        <f>VLOOKUP($G147,Temp!$A:$C,V$1,FALSE)</f>
        <v>#N/A</v>
      </c>
      <c r="W147" s="22" t="e">
        <f>VLOOKUP($G147,Temp!$A:$C,W$1,FALSE)</f>
        <v>#N/A</v>
      </c>
      <c r="X147" s="22" t="e">
        <f>VLOOKUP($G147,Temp!$A:$C,X$1,FALSE)</f>
        <v>#N/A</v>
      </c>
      <c r="Y147" s="22" t="e">
        <f>VLOOKUP($G147,Temp!$A:$C,Y$1,FALSE)</f>
        <v>#N/A</v>
      </c>
      <c r="Z147" s="22" t="e">
        <f>VLOOKUP($G147,Temp!$A:$C,Z$1,FALSE)</f>
        <v>#N/A</v>
      </c>
      <c r="AA147" s="22" t="str">
        <f>VLOOKUP($A147,Searches!$A:$H,AA$1,FALSE)</f>
        <v>Nirmal Nair</v>
      </c>
      <c r="AB147" s="22" t="str">
        <f>VLOOKUP($A147,Searches!$A:$H,AB$1,FALSE)</f>
        <v>Clickatell, Inc.</v>
      </c>
      <c r="AC147" s="22" t="str">
        <f>VLOOKUP($A147,Searches!$A:$H,AC$1,FALSE)</f>
        <v>Chief Product Officer, EVP Marketing &amp; Digital Sales</v>
      </c>
      <c r="AD147" s="22" t="str">
        <f>VLOOKUP($A147,Searches!$A:$H,AD$1,FALSE)</f>
        <v>2nd</v>
      </c>
      <c r="AE147" s="22" t="str">
        <f>VLOOKUP($A147,Searches!$A:$H,AE$1,FALSE)</f>
        <v/>
      </c>
      <c r="AF147" s="22" t="str">
        <f>VLOOKUP($A147,Searches!$A:$H,AF$1,FALSE)</f>
        <v>San Francisco Bay Area</v>
      </c>
      <c r="AG147" s="22" t="str">
        <f>VLOOKUP($A147,Searches!$A:$H,AG$1,FALSE)</f>
        <v>https://www.linkedin.com/sales/profile/5618997,xiEg,NAME_SEARCH?moduleKey=peopleSearchResults&amp;pageKey=sales-search3-people-refinement&amp;contextId=60BC92C971D70515801E49D6842B0000&amp;requestId=f63e00c2-7c97-4cad-8156-5e10e850e6af&amp;action=CLICK&amp;target=urn%3Ali%3AsalesLead%3A(-1%2C5618997)&amp;pageNumber=6&amp;targetEl=profilelink&amp;position=4&amp;trk=lss-serp-result-lead_photo</v>
      </c>
      <c r="AH147" s="22" t="e">
        <f>VLOOKUP($G147,Temp!$D:$F,AH$1,FALSE)</f>
        <v>#N/A</v>
      </c>
      <c r="AI147" s="22" t="e">
        <f>VLOOKUP($G147,Temp!$D:$F,AI$1,FALSE)</f>
        <v>#N/A</v>
      </c>
      <c r="AJ147" s="22" t="e">
        <f>VLOOKUP($G147,Temp!$D:$F,AJ$1,FALSE)</f>
        <v>#N/A</v>
      </c>
    </row>
    <row r="148" spans="1:36" ht="16" x14ac:dyDescent="0.2">
      <c r="A148" s="8" t="str">
        <f t="shared" si="2"/>
        <v>Mike Marusic Sharp Electronics Corporation USA</v>
      </c>
      <c r="B148" s="8" t="s">
        <v>112</v>
      </c>
      <c r="C148" s="8" t="s">
        <v>2131</v>
      </c>
      <c r="D148" s="8" t="s">
        <v>1006</v>
      </c>
      <c r="E148" s="8" t="s">
        <v>2132</v>
      </c>
      <c r="F148" s="8" t="s">
        <v>2133</v>
      </c>
      <c r="G148" s="12" t="s">
        <v>1965</v>
      </c>
      <c r="H148" s="22" t="str">
        <f>VLOOKUP($G148,Temp!$A:$C,H$1,FALSE)</f>
        <v>SharpUSA.com</v>
      </c>
      <c r="I148" s="22" t="e">
        <f>VLOOKUP($G148,Temp!$A:$C,I$1,FALSE)</f>
        <v>#VALUE!</v>
      </c>
      <c r="J148" s="22" t="e">
        <f>VLOOKUP($G148,Temp!$A:$C,J$1,FALSE)</f>
        <v>#VALUE!</v>
      </c>
      <c r="K148" s="22" t="e">
        <f>VLOOKUP($G148,Temp!$A:$C,K$1,FALSE)</f>
        <v>#VALUE!</v>
      </c>
      <c r="L148" s="22" t="e">
        <f>VLOOKUP($G148,Temp!$A:$C,L$1,FALSE)</f>
        <v>#VALUE!</v>
      </c>
      <c r="M148" s="22" t="e">
        <f>VLOOKUP($G148,Temp!$A:$C,M$1,FALSE)</f>
        <v>#VALUE!</v>
      </c>
      <c r="N148" s="22" t="e">
        <f>VLOOKUP($G148,Temp!$A:$C,N$1,FALSE)</f>
        <v>#VALUE!</v>
      </c>
      <c r="O148" s="22" t="e">
        <f>VLOOKUP($G148,Temp!$A:$C,O$1,FALSE)</f>
        <v>#VALUE!</v>
      </c>
      <c r="P148" s="22" t="e">
        <f>VLOOKUP($G148,Temp!$A:$C,P$1,FALSE)</f>
        <v>#VALUE!</v>
      </c>
      <c r="Q148" s="22" t="e">
        <f>VLOOKUP($G148,Temp!$A:$C,Q$1,FALSE)</f>
        <v>#VALUE!</v>
      </c>
      <c r="R148" s="22" t="e">
        <f>VLOOKUP($G148,Temp!$A:$C,R$1,FALSE)</f>
        <v>#VALUE!</v>
      </c>
      <c r="S148" s="22" t="e">
        <f>VLOOKUP($G148,Temp!$A:$C,S$1,FALSE)</f>
        <v>#VALUE!</v>
      </c>
      <c r="T148" s="22" t="e">
        <f>VLOOKUP($G148,Temp!$A:$C,T$1,FALSE)</f>
        <v>#VALUE!</v>
      </c>
      <c r="U148" s="22" t="e">
        <f>VLOOKUP($G148,Temp!$A:$C,U$1,FALSE)</f>
        <v>#VALUE!</v>
      </c>
      <c r="V148" s="22" t="e">
        <f>VLOOKUP($G148,Temp!$A:$C,V$1,FALSE)</f>
        <v>#VALUE!</v>
      </c>
      <c r="W148" s="22" t="e">
        <f>VLOOKUP($G148,Temp!$A:$C,W$1,FALSE)</f>
        <v>#VALUE!</v>
      </c>
      <c r="X148" s="22" t="e">
        <f>VLOOKUP($G148,Temp!$A:$C,X$1,FALSE)</f>
        <v>#VALUE!</v>
      </c>
      <c r="Y148" s="22">
        <f>VLOOKUP($G148,Temp!$A:$C,Y$1,FALSE)</f>
        <v>168000</v>
      </c>
      <c r="Z148" s="22">
        <f>VLOOKUP($G148,Temp!$A:$C,Z$1,FALSE)</f>
        <v>4400</v>
      </c>
      <c r="AA148" s="22" t="e">
        <f>VLOOKUP($A148,Searches!$A:$H,AA$1,FALSE)</f>
        <v>#N/A</v>
      </c>
      <c r="AB148" s="22" t="e">
        <f>VLOOKUP($A148,Searches!$A:$H,AB$1,FALSE)</f>
        <v>#N/A</v>
      </c>
      <c r="AC148" s="22" t="e">
        <f>VLOOKUP($A148,Searches!$A:$H,AC$1,FALSE)</f>
        <v>#N/A</v>
      </c>
      <c r="AD148" s="22" t="e">
        <f>VLOOKUP($A148,Searches!$A:$H,AD$1,FALSE)</f>
        <v>#N/A</v>
      </c>
      <c r="AE148" s="22" t="e">
        <f>VLOOKUP($A148,Searches!$A:$H,AE$1,FALSE)</f>
        <v>#N/A</v>
      </c>
      <c r="AF148" s="22" t="e">
        <f>VLOOKUP($A148,Searches!$A:$H,AF$1,FALSE)</f>
        <v>#N/A</v>
      </c>
      <c r="AG148" s="22" t="e">
        <f>VLOOKUP($A148,Searches!$A:$H,AG$1,FALSE)</f>
        <v>#N/A</v>
      </c>
      <c r="AH148" s="22" t="e">
        <f>VLOOKUP($G148,Temp!$D:$F,AH$1,FALSE)</f>
        <v>#N/A</v>
      </c>
      <c r="AI148" s="22" t="e">
        <f>VLOOKUP($G148,Temp!$D:$F,AI$1,FALSE)</f>
        <v>#N/A</v>
      </c>
      <c r="AJ148" s="22" t="e">
        <f>VLOOKUP($G148,Temp!$D:$F,AJ$1,FALSE)</f>
        <v>#N/A</v>
      </c>
    </row>
    <row r="149" spans="1:36" ht="16" x14ac:dyDescent="0.2">
      <c r="A149" s="8" t="str">
        <f t="shared" si="2"/>
        <v>Giles House CallidusCloud</v>
      </c>
      <c r="B149" s="8" t="s">
        <v>2141</v>
      </c>
      <c r="C149" s="8" t="s">
        <v>2142</v>
      </c>
      <c r="D149" s="8" t="s">
        <v>2143</v>
      </c>
      <c r="E149" s="8" t="s">
        <v>2144</v>
      </c>
      <c r="F149" s="8" t="s">
        <v>2145</v>
      </c>
      <c r="G149" s="12" t="s">
        <v>1978</v>
      </c>
      <c r="H149" s="22" t="str">
        <f>VLOOKUP($G149,Temp!$A:$C,H$1,FALSE)</f>
        <v>calliduscloud.com</v>
      </c>
      <c r="I149" s="22" t="e">
        <f>VLOOKUP($G149,Temp!$A:$C,I$1,FALSE)</f>
        <v>#VALUE!</v>
      </c>
      <c r="J149" s="22" t="e">
        <f>VLOOKUP($G149,Temp!$A:$C,J$1,FALSE)</f>
        <v>#VALUE!</v>
      </c>
      <c r="K149" s="22" t="e">
        <f>VLOOKUP($G149,Temp!$A:$C,K$1,FALSE)</f>
        <v>#VALUE!</v>
      </c>
      <c r="L149" s="22" t="e">
        <f>VLOOKUP($G149,Temp!$A:$C,L$1,FALSE)</f>
        <v>#VALUE!</v>
      </c>
      <c r="M149" s="22" t="e">
        <f>VLOOKUP($G149,Temp!$A:$C,M$1,FALSE)</f>
        <v>#VALUE!</v>
      </c>
      <c r="N149" s="22" t="e">
        <f>VLOOKUP($G149,Temp!$A:$C,N$1,FALSE)</f>
        <v>#VALUE!</v>
      </c>
      <c r="O149" s="22" t="e">
        <f>VLOOKUP($G149,Temp!$A:$C,O$1,FALSE)</f>
        <v>#VALUE!</v>
      </c>
      <c r="P149" s="22" t="e">
        <f>VLOOKUP($G149,Temp!$A:$C,P$1,FALSE)</f>
        <v>#VALUE!</v>
      </c>
      <c r="Q149" s="22" t="e">
        <f>VLOOKUP($G149,Temp!$A:$C,Q$1,FALSE)</f>
        <v>#VALUE!</v>
      </c>
      <c r="R149" s="22" t="e">
        <f>VLOOKUP($G149,Temp!$A:$C,R$1,FALSE)</f>
        <v>#VALUE!</v>
      </c>
      <c r="S149" s="22" t="e">
        <f>VLOOKUP($G149,Temp!$A:$C,S$1,FALSE)</f>
        <v>#VALUE!</v>
      </c>
      <c r="T149" s="22" t="e">
        <f>VLOOKUP($G149,Temp!$A:$C,T$1,FALSE)</f>
        <v>#VALUE!</v>
      </c>
      <c r="U149" s="22" t="e">
        <f>VLOOKUP($G149,Temp!$A:$C,U$1,FALSE)</f>
        <v>#VALUE!</v>
      </c>
      <c r="V149" s="22" t="e">
        <f>VLOOKUP($G149,Temp!$A:$C,V$1,FALSE)</f>
        <v>#VALUE!</v>
      </c>
      <c r="W149" s="22" t="e">
        <f>VLOOKUP($G149,Temp!$A:$C,W$1,FALSE)</f>
        <v>#VALUE!</v>
      </c>
      <c r="X149" s="22" t="e">
        <f>VLOOKUP($G149,Temp!$A:$C,X$1,FALSE)</f>
        <v>#VALUE!</v>
      </c>
      <c r="Y149" s="22">
        <f>VLOOKUP($G149,Temp!$A:$C,Y$1,FALSE)</f>
        <v>96100</v>
      </c>
      <c r="Z149" s="22">
        <f>VLOOKUP($G149,Temp!$A:$C,Z$1,FALSE)</f>
        <v>15400</v>
      </c>
      <c r="AA149" s="22" t="e">
        <f>VLOOKUP($A149,Searches!$A:$H,AA$1,FALSE)</f>
        <v>#N/A</v>
      </c>
      <c r="AB149" s="22" t="e">
        <f>VLOOKUP($A149,Searches!$A:$H,AB$1,FALSE)</f>
        <v>#N/A</v>
      </c>
      <c r="AC149" s="22" t="e">
        <f>VLOOKUP($A149,Searches!$A:$H,AC$1,FALSE)</f>
        <v>#N/A</v>
      </c>
      <c r="AD149" s="22" t="e">
        <f>VLOOKUP($A149,Searches!$A:$H,AD$1,FALSE)</f>
        <v>#N/A</v>
      </c>
      <c r="AE149" s="22" t="e">
        <f>VLOOKUP($A149,Searches!$A:$H,AE$1,FALSE)</f>
        <v>#N/A</v>
      </c>
      <c r="AF149" s="22" t="e">
        <f>VLOOKUP($A149,Searches!$A:$H,AF$1,FALSE)</f>
        <v>#N/A</v>
      </c>
      <c r="AG149" s="22" t="e">
        <f>VLOOKUP($A149,Searches!$A:$H,AG$1,FALSE)</f>
        <v>#N/A</v>
      </c>
      <c r="AH149" s="22" t="str">
        <f>VLOOKUP($G149,Temp!$D:$F,AH$1,FALSE)</f>
        <v>calliduscloud.com</v>
      </c>
      <c r="AI149" s="22">
        <f>VLOOKUP($G149,Temp!$D:$F,AI$1,FALSE)</f>
        <v>0</v>
      </c>
      <c r="AJ149" s="22" t="str">
        <f>VLOOKUP($G149,Temp!$D:$F,AJ$1,FALSE)</f>
        <v>WordPress</v>
      </c>
    </row>
    <row r="150" spans="1:36" ht="16" x14ac:dyDescent="0.2">
      <c r="A150" s="8" t="str">
        <f t="shared" si="2"/>
        <v>Ray White ICUC - A Dentsu Aegis Network Company</v>
      </c>
      <c r="B150" s="8" t="s">
        <v>2165</v>
      </c>
      <c r="C150" s="8" t="s">
        <v>1411</v>
      </c>
      <c r="D150" s="8" t="s">
        <v>42</v>
      </c>
      <c r="E150" s="8" t="s">
        <v>634</v>
      </c>
      <c r="F150" s="8" t="s">
        <v>2166</v>
      </c>
      <c r="G150" s="8" t="s">
        <v>634</v>
      </c>
      <c r="H150" s="22" t="e">
        <f>VLOOKUP($G150,Temp!$A:$C,H$1,FALSE)</f>
        <v>#N/A</v>
      </c>
      <c r="I150" s="22" t="e">
        <f>VLOOKUP($G150,Temp!$A:$C,I$1,FALSE)</f>
        <v>#N/A</v>
      </c>
      <c r="J150" s="22" t="e">
        <f>VLOOKUP($G150,Temp!$A:$C,J$1,FALSE)</f>
        <v>#N/A</v>
      </c>
      <c r="K150" s="22" t="e">
        <f>VLOOKUP($G150,Temp!$A:$C,K$1,FALSE)</f>
        <v>#N/A</v>
      </c>
      <c r="L150" s="22" t="e">
        <f>VLOOKUP($G150,Temp!$A:$C,L$1,FALSE)</f>
        <v>#N/A</v>
      </c>
      <c r="M150" s="22" t="e">
        <f>VLOOKUP($G150,Temp!$A:$C,M$1,FALSE)</f>
        <v>#N/A</v>
      </c>
      <c r="N150" s="22" t="e">
        <f>VLOOKUP($G150,Temp!$A:$C,N$1,FALSE)</f>
        <v>#N/A</v>
      </c>
      <c r="O150" s="22" t="e">
        <f>VLOOKUP($G150,Temp!$A:$C,O$1,FALSE)</f>
        <v>#N/A</v>
      </c>
      <c r="P150" s="22" t="e">
        <f>VLOOKUP($G150,Temp!$A:$C,P$1,FALSE)</f>
        <v>#N/A</v>
      </c>
      <c r="Q150" s="22" t="e">
        <f>VLOOKUP($G150,Temp!$A:$C,Q$1,FALSE)</f>
        <v>#N/A</v>
      </c>
      <c r="R150" s="22" t="e">
        <f>VLOOKUP($G150,Temp!$A:$C,R$1,FALSE)</f>
        <v>#N/A</v>
      </c>
      <c r="S150" s="22" t="e">
        <f>VLOOKUP($G150,Temp!$A:$C,S$1,FALSE)</f>
        <v>#N/A</v>
      </c>
      <c r="T150" s="22" t="e">
        <f>VLOOKUP($G150,Temp!$A:$C,T$1,FALSE)</f>
        <v>#N/A</v>
      </c>
      <c r="U150" s="22" t="e">
        <f>VLOOKUP($G150,Temp!$A:$C,U$1,FALSE)</f>
        <v>#N/A</v>
      </c>
      <c r="V150" s="22" t="e">
        <f>VLOOKUP($G150,Temp!$A:$C,V$1,FALSE)</f>
        <v>#N/A</v>
      </c>
      <c r="W150" s="22" t="e">
        <f>VLOOKUP($G150,Temp!$A:$C,W$1,FALSE)</f>
        <v>#N/A</v>
      </c>
      <c r="X150" s="22" t="e">
        <f>VLOOKUP($G150,Temp!$A:$C,X$1,FALSE)</f>
        <v>#N/A</v>
      </c>
      <c r="Y150" s="22" t="e">
        <f>VLOOKUP($G150,Temp!$A:$C,Y$1,FALSE)</f>
        <v>#N/A</v>
      </c>
      <c r="Z150" s="22" t="e">
        <f>VLOOKUP($G150,Temp!$A:$C,Z$1,FALSE)</f>
        <v>#N/A</v>
      </c>
      <c r="AA150" s="22" t="e">
        <f>VLOOKUP($A150,Searches!$A:$H,AA$1,FALSE)</f>
        <v>#N/A</v>
      </c>
      <c r="AB150" s="22" t="e">
        <f>VLOOKUP($A150,Searches!$A:$H,AB$1,FALSE)</f>
        <v>#N/A</v>
      </c>
      <c r="AC150" s="22" t="e">
        <f>VLOOKUP($A150,Searches!$A:$H,AC$1,FALSE)</f>
        <v>#N/A</v>
      </c>
      <c r="AD150" s="22" t="e">
        <f>VLOOKUP($A150,Searches!$A:$H,AD$1,FALSE)</f>
        <v>#N/A</v>
      </c>
      <c r="AE150" s="22" t="e">
        <f>VLOOKUP($A150,Searches!$A:$H,AE$1,FALSE)</f>
        <v>#N/A</v>
      </c>
      <c r="AF150" s="22" t="e">
        <f>VLOOKUP($A150,Searches!$A:$H,AF$1,FALSE)</f>
        <v>#N/A</v>
      </c>
      <c r="AG150" s="22" t="e">
        <f>VLOOKUP($A150,Searches!$A:$H,AG$1,FALSE)</f>
        <v>#N/A</v>
      </c>
      <c r="AH150" s="22" t="e">
        <f>VLOOKUP($G150,Temp!$D:$F,AH$1,FALSE)</f>
        <v>#N/A</v>
      </c>
      <c r="AI150" s="22" t="e">
        <f>VLOOKUP($G150,Temp!$D:$F,AI$1,FALSE)</f>
        <v>#N/A</v>
      </c>
      <c r="AJ150" s="22" t="e">
        <f>VLOOKUP($G150,Temp!$D:$F,AJ$1,FALSE)</f>
        <v>#N/A</v>
      </c>
    </row>
    <row r="151" spans="1:36" ht="16" x14ac:dyDescent="0.2">
      <c r="A151" s="8" t="str">
        <f t="shared" si="2"/>
        <v>Jamie Lords XTIRI</v>
      </c>
      <c r="B151" s="8" t="s">
        <v>2176</v>
      </c>
      <c r="C151" s="8" t="s">
        <v>2179</v>
      </c>
      <c r="D151" s="8" t="s">
        <v>2181</v>
      </c>
      <c r="E151" s="8" t="s">
        <v>2182</v>
      </c>
      <c r="F151" s="8" t="s">
        <v>2183</v>
      </c>
      <c r="G151" s="12" t="s">
        <v>1990</v>
      </c>
      <c r="H151" s="22" t="str">
        <f>VLOOKUP($G151,Temp!$A:$C,H$1,FALSE)</f>
        <v>xtiri.com</v>
      </c>
      <c r="I151" s="22" t="e">
        <f>VLOOKUP($G151,Temp!$A:$C,I$1,FALSE)</f>
        <v>#VALUE!</v>
      </c>
      <c r="J151" s="22" t="e">
        <f>VLOOKUP($G151,Temp!$A:$C,J$1,FALSE)</f>
        <v>#VALUE!</v>
      </c>
      <c r="K151" s="22" t="e">
        <f>VLOOKUP($G151,Temp!$A:$C,K$1,FALSE)</f>
        <v>#VALUE!</v>
      </c>
      <c r="L151" s="22" t="e">
        <f>VLOOKUP($G151,Temp!$A:$C,L$1,FALSE)</f>
        <v>#VALUE!</v>
      </c>
      <c r="M151" s="22" t="e">
        <f>VLOOKUP($G151,Temp!$A:$C,M$1,FALSE)</f>
        <v>#VALUE!</v>
      </c>
      <c r="N151" s="22" t="e">
        <f>VLOOKUP($G151,Temp!$A:$C,N$1,FALSE)</f>
        <v>#VALUE!</v>
      </c>
      <c r="O151" s="22" t="e">
        <f>VLOOKUP($G151,Temp!$A:$C,O$1,FALSE)</f>
        <v>#VALUE!</v>
      </c>
      <c r="P151" s="22" t="e">
        <f>VLOOKUP($G151,Temp!$A:$C,P$1,FALSE)</f>
        <v>#VALUE!</v>
      </c>
      <c r="Q151" s="22" t="e">
        <f>VLOOKUP($G151,Temp!$A:$C,Q$1,FALSE)</f>
        <v>#VALUE!</v>
      </c>
      <c r="R151" s="22" t="e">
        <f>VLOOKUP($G151,Temp!$A:$C,R$1,FALSE)</f>
        <v>#VALUE!</v>
      </c>
      <c r="S151" s="22" t="e">
        <f>VLOOKUP($G151,Temp!$A:$C,S$1,FALSE)</f>
        <v>#VALUE!</v>
      </c>
      <c r="T151" s="22" t="e">
        <f>VLOOKUP($G151,Temp!$A:$C,T$1,FALSE)</f>
        <v>#VALUE!</v>
      </c>
      <c r="U151" s="22" t="e">
        <f>VLOOKUP($G151,Temp!$A:$C,U$1,FALSE)</f>
        <v>#VALUE!</v>
      </c>
      <c r="V151" s="22" t="e">
        <f>VLOOKUP($G151,Temp!$A:$C,V$1,FALSE)</f>
        <v>#VALUE!</v>
      </c>
      <c r="W151" s="22" t="e">
        <f>VLOOKUP($G151,Temp!$A:$C,W$1,FALSE)</f>
        <v>#VALUE!</v>
      </c>
      <c r="X151" s="22" t="e">
        <f>VLOOKUP($G151,Temp!$A:$C,X$1,FALSE)</f>
        <v>#VALUE!</v>
      </c>
      <c r="Y151" s="22">
        <f>VLOOKUP($G151,Temp!$A:$C,Y$1,FALSE)</f>
        <v>3</v>
      </c>
      <c r="Z151" s="22">
        <f>VLOOKUP($G151,Temp!$A:$C,Z$1,FALSE)</f>
        <v>0</v>
      </c>
      <c r="AA151" s="22" t="e">
        <f>VLOOKUP($A151,Searches!$A:$H,AA$1,FALSE)</f>
        <v>#N/A</v>
      </c>
      <c r="AB151" s="22" t="e">
        <f>VLOOKUP($A151,Searches!$A:$H,AB$1,FALSE)</f>
        <v>#N/A</v>
      </c>
      <c r="AC151" s="22" t="e">
        <f>VLOOKUP($A151,Searches!$A:$H,AC$1,FALSE)</f>
        <v>#N/A</v>
      </c>
      <c r="AD151" s="22" t="e">
        <f>VLOOKUP($A151,Searches!$A:$H,AD$1,FALSE)</f>
        <v>#N/A</v>
      </c>
      <c r="AE151" s="22" t="e">
        <f>VLOOKUP($A151,Searches!$A:$H,AE$1,FALSE)</f>
        <v>#N/A</v>
      </c>
      <c r="AF151" s="22" t="e">
        <f>VLOOKUP($A151,Searches!$A:$H,AF$1,FALSE)</f>
        <v>#N/A</v>
      </c>
      <c r="AG151" s="22" t="e">
        <f>VLOOKUP($A151,Searches!$A:$H,AG$1,FALSE)</f>
        <v>#N/A</v>
      </c>
      <c r="AH151" s="22" t="str">
        <f>VLOOKUP($G151,Temp!$D:$F,AH$1,FALSE)</f>
        <v>xtiri.com</v>
      </c>
      <c r="AI151" s="22">
        <f>VLOOKUP($G151,Temp!$D:$F,AI$1,FALSE)</f>
        <v>0</v>
      </c>
      <c r="AJ151" s="22" t="str">
        <f>VLOOKUP($G151,Temp!$D:$F,AJ$1,FALSE)</f>
        <v>WordPress</v>
      </c>
    </row>
    <row r="152" spans="1:36" ht="16" x14ac:dyDescent="0.2">
      <c r="A152" s="8" t="str">
        <f t="shared" si="2"/>
        <v>Justin Hart TeleSign</v>
      </c>
      <c r="B152" s="8" t="s">
        <v>2195</v>
      </c>
      <c r="C152" s="8" t="s">
        <v>2197</v>
      </c>
      <c r="D152" s="8" t="s">
        <v>2198</v>
      </c>
      <c r="E152" s="8" t="s">
        <v>2199</v>
      </c>
      <c r="F152" s="8" t="s">
        <v>2200</v>
      </c>
      <c r="G152" s="12" t="s">
        <v>2010</v>
      </c>
      <c r="H152" s="22" t="str">
        <f>VLOOKUP($G152,Temp!$A:$C,H$1,FALSE)</f>
        <v>telesign.com</v>
      </c>
      <c r="I152" s="22" t="e">
        <f>VLOOKUP($G152,Temp!$A:$C,I$1,FALSE)</f>
        <v>#VALUE!</v>
      </c>
      <c r="J152" s="22" t="e">
        <f>VLOOKUP($G152,Temp!$A:$C,J$1,FALSE)</f>
        <v>#VALUE!</v>
      </c>
      <c r="K152" s="22" t="e">
        <f>VLOOKUP($G152,Temp!$A:$C,K$1,FALSE)</f>
        <v>#VALUE!</v>
      </c>
      <c r="L152" s="22" t="e">
        <f>VLOOKUP($G152,Temp!$A:$C,L$1,FALSE)</f>
        <v>#VALUE!</v>
      </c>
      <c r="M152" s="22" t="e">
        <f>VLOOKUP($G152,Temp!$A:$C,M$1,FALSE)</f>
        <v>#VALUE!</v>
      </c>
      <c r="N152" s="22" t="e">
        <f>VLOOKUP($G152,Temp!$A:$C,N$1,FALSE)</f>
        <v>#VALUE!</v>
      </c>
      <c r="O152" s="22" t="e">
        <f>VLOOKUP($G152,Temp!$A:$C,O$1,FALSE)</f>
        <v>#VALUE!</v>
      </c>
      <c r="P152" s="22" t="e">
        <f>VLOOKUP($G152,Temp!$A:$C,P$1,FALSE)</f>
        <v>#VALUE!</v>
      </c>
      <c r="Q152" s="22" t="e">
        <f>VLOOKUP($G152,Temp!$A:$C,Q$1,FALSE)</f>
        <v>#VALUE!</v>
      </c>
      <c r="R152" s="22" t="e">
        <f>VLOOKUP($G152,Temp!$A:$C,R$1,FALSE)</f>
        <v>#VALUE!</v>
      </c>
      <c r="S152" s="22" t="e">
        <f>VLOOKUP($G152,Temp!$A:$C,S$1,FALSE)</f>
        <v>#VALUE!</v>
      </c>
      <c r="T152" s="22" t="e">
        <f>VLOOKUP($G152,Temp!$A:$C,T$1,FALSE)</f>
        <v>#VALUE!</v>
      </c>
      <c r="U152" s="22" t="e">
        <f>VLOOKUP($G152,Temp!$A:$C,U$1,FALSE)</f>
        <v>#VALUE!</v>
      </c>
      <c r="V152" s="22" t="e">
        <f>VLOOKUP($G152,Temp!$A:$C,V$1,FALSE)</f>
        <v>#VALUE!</v>
      </c>
      <c r="W152" s="22" t="e">
        <f>VLOOKUP($G152,Temp!$A:$C,W$1,FALSE)</f>
        <v>#VALUE!</v>
      </c>
      <c r="X152" s="22" t="e">
        <f>VLOOKUP($G152,Temp!$A:$C,X$1,FALSE)</f>
        <v>#VALUE!</v>
      </c>
      <c r="Y152" s="22">
        <f>VLOOKUP($G152,Temp!$A:$C,Y$1,FALSE)</f>
        <v>3400</v>
      </c>
      <c r="Z152" s="22">
        <f>VLOOKUP($G152,Temp!$A:$C,Z$1,FALSE)</f>
        <v>11700</v>
      </c>
      <c r="AA152" s="22" t="str">
        <f>VLOOKUP($A152,Searches!$A:$H,AA$1,FALSE)</f>
        <v>Justin Hart</v>
      </c>
      <c r="AB152" s="22" t="str">
        <f>VLOOKUP($A152,Searches!$A:$H,AB$1,FALSE)</f>
        <v>TeleSign</v>
      </c>
      <c r="AC152" s="22" t="str">
        <f>VLOOKUP($A152,Searches!$A:$H,AC$1,FALSE)</f>
        <v xml:space="preserve">Chief Marketing Officer </v>
      </c>
      <c r="AD152" s="22" t="str">
        <f>VLOOKUP($A152,Searches!$A:$H,AD$1,FALSE)</f>
        <v>2nd</v>
      </c>
      <c r="AE152" s="22" t="str">
        <f>VLOOKUP($A152,Searches!$A:$H,AE$1,FALSE)</f>
        <v>Open link</v>
      </c>
      <c r="AF152" s="22" t="str">
        <f>VLOOKUP($A152,Searches!$A:$H,AF$1,FALSE)</f>
        <v>Greater Los Angeles Area</v>
      </c>
      <c r="AG152" s="22" t="str">
        <f>VLOOKUP($A152,Searches!$A:$H,AG$1,FALSE)</f>
        <v>https://www.linkedin.com/sales/profile/12997221,OLqG,NAME_SEARCH?moduleKey=peopleSearchResults&amp;pageKey=sales-search3-people-refinement&amp;contextId=60BC92C971D70515801E49D6842B0000&amp;requestId=2ddb608e-c4ad-4a58-9f98-a7b48ae571d3&amp;action=CLICK&amp;target=urn%3Ali%3AsalesLead%3A(-1%2C12997221)&amp;pageNumber=1&amp;targetEl=profilelink&amp;position=15&amp;trk=lss-serp-result-lead_photo</v>
      </c>
      <c r="AH152" s="22" t="str">
        <f>VLOOKUP($G152,Temp!$D:$F,AH$1,FALSE)</f>
        <v>telesign.com</v>
      </c>
      <c r="AI152" s="22" t="str">
        <f>VLOOKUP($G152,Temp!$D:$F,AI$1,FALSE)</f>
        <v>Marketo</v>
      </c>
      <c r="AJ152" s="22" t="str">
        <f>VLOOKUP($G152,Temp!$D:$F,AJ$1,FALSE)</f>
        <v>WordPress</v>
      </c>
    </row>
    <row r="153" spans="1:36" ht="16" x14ac:dyDescent="0.2">
      <c r="A153" s="8" t="str">
        <f t="shared" si="2"/>
        <v>Rahul Khadikar Mvantage</v>
      </c>
      <c r="B153" s="8" t="s">
        <v>2214</v>
      </c>
      <c r="C153" s="8" t="s">
        <v>2215</v>
      </c>
      <c r="D153" s="8" t="s">
        <v>42</v>
      </c>
      <c r="E153" s="8" t="s">
        <v>634</v>
      </c>
      <c r="F153" s="8" t="s">
        <v>2216</v>
      </c>
      <c r="G153" s="8" t="s">
        <v>634</v>
      </c>
      <c r="H153" s="22" t="e">
        <f>VLOOKUP($G153,Temp!$A:$C,H$1,FALSE)</f>
        <v>#N/A</v>
      </c>
      <c r="I153" s="22" t="e">
        <f>VLOOKUP($G153,Temp!$A:$C,I$1,FALSE)</f>
        <v>#N/A</v>
      </c>
      <c r="J153" s="22" t="e">
        <f>VLOOKUP($G153,Temp!$A:$C,J$1,FALSE)</f>
        <v>#N/A</v>
      </c>
      <c r="K153" s="22" t="e">
        <f>VLOOKUP($G153,Temp!$A:$C,K$1,FALSE)</f>
        <v>#N/A</v>
      </c>
      <c r="L153" s="22" t="e">
        <f>VLOOKUP($G153,Temp!$A:$C,L$1,FALSE)</f>
        <v>#N/A</v>
      </c>
      <c r="M153" s="22" t="e">
        <f>VLOOKUP($G153,Temp!$A:$C,M$1,FALSE)</f>
        <v>#N/A</v>
      </c>
      <c r="N153" s="22" t="e">
        <f>VLOOKUP($G153,Temp!$A:$C,N$1,FALSE)</f>
        <v>#N/A</v>
      </c>
      <c r="O153" s="22" t="e">
        <f>VLOOKUP($G153,Temp!$A:$C,O$1,FALSE)</f>
        <v>#N/A</v>
      </c>
      <c r="P153" s="22" t="e">
        <f>VLOOKUP($G153,Temp!$A:$C,P$1,FALSE)</f>
        <v>#N/A</v>
      </c>
      <c r="Q153" s="22" t="e">
        <f>VLOOKUP($G153,Temp!$A:$C,Q$1,FALSE)</f>
        <v>#N/A</v>
      </c>
      <c r="R153" s="22" t="e">
        <f>VLOOKUP($G153,Temp!$A:$C,R$1,FALSE)</f>
        <v>#N/A</v>
      </c>
      <c r="S153" s="22" t="e">
        <f>VLOOKUP($G153,Temp!$A:$C,S$1,FALSE)</f>
        <v>#N/A</v>
      </c>
      <c r="T153" s="22" t="e">
        <f>VLOOKUP($G153,Temp!$A:$C,T$1,FALSE)</f>
        <v>#N/A</v>
      </c>
      <c r="U153" s="22" t="e">
        <f>VLOOKUP($G153,Temp!$A:$C,U$1,FALSE)</f>
        <v>#N/A</v>
      </c>
      <c r="V153" s="22" t="e">
        <f>VLOOKUP($G153,Temp!$A:$C,V$1,FALSE)</f>
        <v>#N/A</v>
      </c>
      <c r="W153" s="22" t="e">
        <f>VLOOKUP($G153,Temp!$A:$C,W$1,FALSE)</f>
        <v>#N/A</v>
      </c>
      <c r="X153" s="22" t="e">
        <f>VLOOKUP($G153,Temp!$A:$C,X$1,FALSE)</f>
        <v>#N/A</v>
      </c>
      <c r="Y153" s="22" t="e">
        <f>VLOOKUP($G153,Temp!$A:$C,Y$1,FALSE)</f>
        <v>#N/A</v>
      </c>
      <c r="Z153" s="22" t="e">
        <f>VLOOKUP($G153,Temp!$A:$C,Z$1,FALSE)</f>
        <v>#N/A</v>
      </c>
      <c r="AA153" s="22" t="e">
        <f>VLOOKUP($A153,Searches!$A:$H,AA$1,FALSE)</f>
        <v>#N/A</v>
      </c>
      <c r="AB153" s="22" t="e">
        <f>VLOOKUP($A153,Searches!$A:$H,AB$1,FALSE)</f>
        <v>#N/A</v>
      </c>
      <c r="AC153" s="22" t="e">
        <f>VLOOKUP($A153,Searches!$A:$H,AC$1,FALSE)</f>
        <v>#N/A</v>
      </c>
      <c r="AD153" s="22" t="e">
        <f>VLOOKUP($A153,Searches!$A:$H,AD$1,FALSE)</f>
        <v>#N/A</v>
      </c>
      <c r="AE153" s="22" t="e">
        <f>VLOOKUP($A153,Searches!$A:$H,AE$1,FALSE)</f>
        <v>#N/A</v>
      </c>
      <c r="AF153" s="22" t="e">
        <f>VLOOKUP($A153,Searches!$A:$H,AF$1,FALSE)</f>
        <v>#N/A</v>
      </c>
      <c r="AG153" s="22" t="e">
        <f>VLOOKUP($A153,Searches!$A:$H,AG$1,FALSE)</f>
        <v>#N/A</v>
      </c>
      <c r="AH153" s="22" t="e">
        <f>VLOOKUP($G153,Temp!$D:$F,AH$1,FALSE)</f>
        <v>#N/A</v>
      </c>
      <c r="AI153" s="22" t="e">
        <f>VLOOKUP($G153,Temp!$D:$F,AI$1,FALSE)</f>
        <v>#N/A</v>
      </c>
      <c r="AJ153" s="22" t="e">
        <f>VLOOKUP($G153,Temp!$D:$F,AJ$1,FALSE)</f>
        <v>#N/A</v>
      </c>
    </row>
    <row r="154" spans="1:36" ht="16" x14ac:dyDescent="0.2">
      <c r="A154" s="8" t="str">
        <f t="shared" si="2"/>
        <v>Andy Jolls Survey Sampling International</v>
      </c>
      <c r="B154" s="8" t="s">
        <v>2218</v>
      </c>
      <c r="C154" s="8" t="s">
        <v>2219</v>
      </c>
      <c r="D154" s="8" t="s">
        <v>32</v>
      </c>
      <c r="E154" s="8" t="s">
        <v>2220</v>
      </c>
      <c r="F154" s="8" t="s">
        <v>2221</v>
      </c>
      <c r="G154" s="12" t="s">
        <v>2024</v>
      </c>
      <c r="H154" s="22" t="str">
        <f>VLOOKUP($G154,Temp!$A:$C,H$1,FALSE)</f>
        <v>surveysampling.com</v>
      </c>
      <c r="I154" s="22" t="e">
        <f>VLOOKUP($G154,Temp!$A:$C,I$1,FALSE)</f>
        <v>#VALUE!</v>
      </c>
      <c r="J154" s="22" t="e">
        <f>VLOOKUP($G154,Temp!$A:$C,J$1,FALSE)</f>
        <v>#VALUE!</v>
      </c>
      <c r="K154" s="22" t="e">
        <f>VLOOKUP($G154,Temp!$A:$C,K$1,FALSE)</f>
        <v>#VALUE!</v>
      </c>
      <c r="L154" s="22" t="e">
        <f>VLOOKUP($G154,Temp!$A:$C,L$1,FALSE)</f>
        <v>#VALUE!</v>
      </c>
      <c r="M154" s="22" t="e">
        <f>VLOOKUP($G154,Temp!$A:$C,M$1,FALSE)</f>
        <v>#VALUE!</v>
      </c>
      <c r="N154" s="22" t="e">
        <f>VLOOKUP($G154,Temp!$A:$C,N$1,FALSE)</f>
        <v>#VALUE!</v>
      </c>
      <c r="O154" s="22" t="e">
        <f>VLOOKUP($G154,Temp!$A:$C,O$1,FALSE)</f>
        <v>#VALUE!</v>
      </c>
      <c r="P154" s="22" t="e">
        <f>VLOOKUP($G154,Temp!$A:$C,P$1,FALSE)</f>
        <v>#VALUE!</v>
      </c>
      <c r="Q154" s="22" t="e">
        <f>VLOOKUP($G154,Temp!$A:$C,Q$1,FALSE)</f>
        <v>#VALUE!</v>
      </c>
      <c r="R154" s="22" t="e">
        <f>VLOOKUP($G154,Temp!$A:$C,R$1,FALSE)</f>
        <v>#VALUE!</v>
      </c>
      <c r="S154" s="22" t="e">
        <f>VLOOKUP($G154,Temp!$A:$C,S$1,FALSE)</f>
        <v>#VALUE!</v>
      </c>
      <c r="T154" s="22" t="e">
        <f>VLOOKUP($G154,Temp!$A:$C,T$1,FALSE)</f>
        <v>#VALUE!</v>
      </c>
      <c r="U154" s="22" t="e">
        <f>VLOOKUP($G154,Temp!$A:$C,U$1,FALSE)</f>
        <v>#VALUE!</v>
      </c>
      <c r="V154" s="22" t="e">
        <f>VLOOKUP($G154,Temp!$A:$C,V$1,FALSE)</f>
        <v>#VALUE!</v>
      </c>
      <c r="W154" s="22" t="e">
        <f>VLOOKUP($G154,Temp!$A:$C,W$1,FALSE)</f>
        <v>#VALUE!</v>
      </c>
      <c r="X154" s="22" t="e">
        <f>VLOOKUP($G154,Temp!$A:$C,X$1,FALSE)</f>
        <v>#VALUE!</v>
      </c>
      <c r="Y154" s="22">
        <f>VLOOKUP($G154,Temp!$A:$C,Y$1,FALSE)</f>
        <v>18400</v>
      </c>
      <c r="Z154" s="22">
        <f>VLOOKUP($G154,Temp!$A:$C,Z$1,FALSE)</f>
        <v>1900</v>
      </c>
      <c r="AA154" s="22" t="e">
        <f>VLOOKUP($A154,Searches!$A:$H,AA$1,FALSE)</f>
        <v>#N/A</v>
      </c>
      <c r="AB154" s="22" t="e">
        <f>VLOOKUP($A154,Searches!$A:$H,AB$1,FALSE)</f>
        <v>#N/A</v>
      </c>
      <c r="AC154" s="22" t="e">
        <f>VLOOKUP($A154,Searches!$A:$H,AC$1,FALSE)</f>
        <v>#N/A</v>
      </c>
      <c r="AD154" s="22" t="e">
        <f>VLOOKUP($A154,Searches!$A:$H,AD$1,FALSE)</f>
        <v>#N/A</v>
      </c>
      <c r="AE154" s="22" t="e">
        <f>VLOOKUP($A154,Searches!$A:$H,AE$1,FALSE)</f>
        <v>#N/A</v>
      </c>
      <c r="AF154" s="22" t="e">
        <f>VLOOKUP($A154,Searches!$A:$H,AF$1,FALSE)</f>
        <v>#N/A</v>
      </c>
      <c r="AG154" s="22" t="e">
        <f>VLOOKUP($A154,Searches!$A:$H,AG$1,FALSE)</f>
        <v>#N/A</v>
      </c>
      <c r="AH154" s="22" t="e">
        <f>VLOOKUP($G154,Temp!$D:$F,AH$1,FALSE)</f>
        <v>#N/A</v>
      </c>
      <c r="AI154" s="22" t="e">
        <f>VLOOKUP($G154,Temp!$D:$F,AI$1,FALSE)</f>
        <v>#N/A</v>
      </c>
      <c r="AJ154" s="22" t="e">
        <f>VLOOKUP($G154,Temp!$D:$F,AJ$1,FALSE)</f>
        <v>#N/A</v>
      </c>
    </row>
    <row r="155" spans="1:36" ht="16" x14ac:dyDescent="0.2">
      <c r="A155" s="8" t="str">
        <f t="shared" si="2"/>
        <v>Jay Sung Brentwood Associates</v>
      </c>
      <c r="B155" s="8" t="s">
        <v>2239</v>
      </c>
      <c r="C155" s="8" t="s">
        <v>2240</v>
      </c>
      <c r="D155" s="8" t="s">
        <v>2241</v>
      </c>
      <c r="E155" s="8" t="s">
        <v>2242</v>
      </c>
      <c r="F155" s="8" t="s">
        <v>2243</v>
      </c>
      <c r="G155" s="12" t="s">
        <v>2041</v>
      </c>
      <c r="H155" s="22" t="str">
        <f>VLOOKUP($G155,Temp!$A:$C,H$1,FALSE)</f>
        <v>brentwood.com</v>
      </c>
      <c r="I155" s="22" t="e">
        <f>VLOOKUP($G155,Temp!$A:$C,I$1,FALSE)</f>
        <v>#VALUE!</v>
      </c>
      <c r="J155" s="22" t="e">
        <f>VLOOKUP($G155,Temp!$A:$C,J$1,FALSE)</f>
        <v>#VALUE!</v>
      </c>
      <c r="K155" s="22" t="e">
        <f>VLOOKUP($G155,Temp!$A:$C,K$1,FALSE)</f>
        <v>#VALUE!</v>
      </c>
      <c r="L155" s="22" t="e">
        <f>VLOOKUP($G155,Temp!$A:$C,L$1,FALSE)</f>
        <v>#VALUE!</v>
      </c>
      <c r="M155" s="22" t="e">
        <f>VLOOKUP($G155,Temp!$A:$C,M$1,FALSE)</f>
        <v>#VALUE!</v>
      </c>
      <c r="N155" s="22" t="e">
        <f>VLOOKUP($G155,Temp!$A:$C,N$1,FALSE)</f>
        <v>#VALUE!</v>
      </c>
      <c r="O155" s="22" t="e">
        <f>VLOOKUP($G155,Temp!$A:$C,O$1,FALSE)</f>
        <v>#VALUE!</v>
      </c>
      <c r="P155" s="22" t="e">
        <f>VLOOKUP($G155,Temp!$A:$C,P$1,FALSE)</f>
        <v>#VALUE!</v>
      </c>
      <c r="Q155" s="22" t="e">
        <f>VLOOKUP($G155,Temp!$A:$C,Q$1,FALSE)</f>
        <v>#VALUE!</v>
      </c>
      <c r="R155" s="22" t="e">
        <f>VLOOKUP($G155,Temp!$A:$C,R$1,FALSE)</f>
        <v>#VALUE!</v>
      </c>
      <c r="S155" s="22" t="e">
        <f>VLOOKUP($G155,Temp!$A:$C,S$1,FALSE)</f>
        <v>#VALUE!</v>
      </c>
      <c r="T155" s="22" t="e">
        <f>VLOOKUP($G155,Temp!$A:$C,T$1,FALSE)</f>
        <v>#VALUE!</v>
      </c>
      <c r="U155" s="22" t="e">
        <f>VLOOKUP($G155,Temp!$A:$C,U$1,FALSE)</f>
        <v>#VALUE!</v>
      </c>
      <c r="V155" s="22" t="e">
        <f>VLOOKUP($G155,Temp!$A:$C,V$1,FALSE)</f>
        <v>#VALUE!</v>
      </c>
      <c r="W155" s="22" t="e">
        <f>VLOOKUP($G155,Temp!$A:$C,W$1,FALSE)</f>
        <v>#VALUE!</v>
      </c>
      <c r="X155" s="22" t="e">
        <f>VLOOKUP($G155,Temp!$A:$C,X$1,FALSE)</f>
        <v>#VALUE!</v>
      </c>
      <c r="Y155" s="22">
        <f>VLOOKUP($G155,Temp!$A:$C,Y$1,FALSE)</f>
        <v>215</v>
      </c>
      <c r="Z155" s="22">
        <f>VLOOKUP($G155,Temp!$A:$C,Z$1,FALSE)</f>
        <v>0</v>
      </c>
      <c r="AA155" s="22" t="e">
        <f>VLOOKUP($A155,Searches!$A:$H,AA$1,FALSE)</f>
        <v>#N/A</v>
      </c>
      <c r="AB155" s="22" t="e">
        <f>VLOOKUP($A155,Searches!$A:$H,AB$1,FALSE)</f>
        <v>#N/A</v>
      </c>
      <c r="AC155" s="22" t="e">
        <f>VLOOKUP($A155,Searches!$A:$H,AC$1,FALSE)</f>
        <v>#N/A</v>
      </c>
      <c r="AD155" s="22" t="e">
        <f>VLOOKUP($A155,Searches!$A:$H,AD$1,FALSE)</f>
        <v>#N/A</v>
      </c>
      <c r="AE155" s="22" t="e">
        <f>VLOOKUP($A155,Searches!$A:$H,AE$1,FALSE)</f>
        <v>#N/A</v>
      </c>
      <c r="AF155" s="22" t="e">
        <f>VLOOKUP($A155,Searches!$A:$H,AF$1,FALSE)</f>
        <v>#N/A</v>
      </c>
      <c r="AG155" s="22" t="e">
        <f>VLOOKUP($A155,Searches!$A:$H,AG$1,FALSE)</f>
        <v>#N/A</v>
      </c>
      <c r="AH155" s="22" t="str">
        <f>VLOOKUP($G155,Temp!$D:$F,AH$1,FALSE)</f>
        <v>brentwood.com</v>
      </c>
      <c r="AI155" s="22">
        <f>VLOOKUP($G155,Temp!$D:$F,AI$1,FALSE)</f>
        <v>0</v>
      </c>
      <c r="AJ155" s="22" t="str">
        <f>VLOOKUP($G155,Temp!$D:$F,AJ$1,FALSE)</f>
        <v>WordPress</v>
      </c>
    </row>
    <row r="156" spans="1:36" ht="16" x14ac:dyDescent="0.2">
      <c r="A156" s="8" t="str">
        <f t="shared" si="2"/>
        <v>Amit Shah 1-800-FLOWERS.COM, INC.</v>
      </c>
      <c r="B156" s="8" t="s">
        <v>2251</v>
      </c>
      <c r="C156" s="8" t="s">
        <v>2252</v>
      </c>
      <c r="D156" s="8" t="s">
        <v>42</v>
      </c>
      <c r="E156" s="8" t="s">
        <v>2253</v>
      </c>
      <c r="F156" s="8" t="s">
        <v>2254</v>
      </c>
      <c r="G156" s="12" t="s">
        <v>2052</v>
      </c>
      <c r="H156" s="22" t="str">
        <f>VLOOKUP($G156,Temp!$A:$C,H$1,FALSE)</f>
        <v>1800flowers.com</v>
      </c>
      <c r="I156" s="22" t="e">
        <f>VLOOKUP($G156,Temp!$A:$C,I$1,FALSE)</f>
        <v>#VALUE!</v>
      </c>
      <c r="J156" s="22" t="e">
        <f>VLOOKUP($G156,Temp!$A:$C,J$1,FALSE)</f>
        <v>#VALUE!</v>
      </c>
      <c r="K156" s="22" t="e">
        <f>VLOOKUP($G156,Temp!$A:$C,K$1,FALSE)</f>
        <v>#VALUE!</v>
      </c>
      <c r="L156" s="22" t="e">
        <f>VLOOKUP($G156,Temp!$A:$C,L$1,FALSE)</f>
        <v>#VALUE!</v>
      </c>
      <c r="M156" s="22" t="e">
        <f>VLOOKUP($G156,Temp!$A:$C,M$1,FALSE)</f>
        <v>#VALUE!</v>
      </c>
      <c r="N156" s="22" t="e">
        <f>VLOOKUP($G156,Temp!$A:$C,N$1,FALSE)</f>
        <v>#VALUE!</v>
      </c>
      <c r="O156" s="22" t="e">
        <f>VLOOKUP($G156,Temp!$A:$C,O$1,FALSE)</f>
        <v>#VALUE!</v>
      </c>
      <c r="P156" s="22" t="e">
        <f>VLOOKUP($G156,Temp!$A:$C,P$1,FALSE)</f>
        <v>#VALUE!</v>
      </c>
      <c r="Q156" s="22" t="e">
        <f>VLOOKUP($G156,Temp!$A:$C,Q$1,FALSE)</f>
        <v>#VALUE!</v>
      </c>
      <c r="R156" s="22" t="e">
        <f>VLOOKUP($G156,Temp!$A:$C,R$1,FALSE)</f>
        <v>#VALUE!</v>
      </c>
      <c r="S156" s="22" t="e">
        <f>VLOOKUP($G156,Temp!$A:$C,S$1,FALSE)</f>
        <v>#VALUE!</v>
      </c>
      <c r="T156" s="22" t="e">
        <f>VLOOKUP($G156,Temp!$A:$C,T$1,FALSE)</f>
        <v>#VALUE!</v>
      </c>
      <c r="U156" s="22" t="e">
        <f>VLOOKUP($G156,Temp!$A:$C,U$1,FALSE)</f>
        <v>#VALUE!</v>
      </c>
      <c r="V156" s="22" t="e">
        <f>VLOOKUP($G156,Temp!$A:$C,V$1,FALSE)</f>
        <v>#VALUE!</v>
      </c>
      <c r="W156" s="22" t="e">
        <f>VLOOKUP($G156,Temp!$A:$C,W$1,FALSE)</f>
        <v>#VALUE!</v>
      </c>
      <c r="X156" s="22" t="e">
        <f>VLOOKUP($G156,Temp!$A:$C,X$1,FALSE)</f>
        <v>#VALUE!</v>
      </c>
      <c r="Y156" s="22">
        <f>VLOOKUP($G156,Temp!$A:$C,Y$1,FALSE)</f>
        <v>3700000</v>
      </c>
      <c r="Z156" s="22">
        <f>VLOOKUP($G156,Temp!$A:$C,Z$1,FALSE)</f>
        <v>177000</v>
      </c>
      <c r="AA156" s="22" t="str">
        <f>VLOOKUP($A156,Searches!$A:$H,AA$1,FALSE)</f>
        <v>Amit Shah</v>
      </c>
      <c r="AB156" s="22" t="str">
        <f>VLOOKUP($A156,Searches!$A:$H,AB$1,FALSE)</f>
        <v>1-800-FLOWERS.COM, INC.</v>
      </c>
      <c r="AC156" s="22" t="str">
        <f>VLOOKUP($A156,Searches!$A:$H,AC$1,FALSE)</f>
        <v>Chief Marketing Officer</v>
      </c>
      <c r="AD156" s="22" t="str">
        <f>VLOOKUP($A156,Searches!$A:$H,AD$1,FALSE)</f>
        <v>2nd</v>
      </c>
      <c r="AE156" s="22" t="str">
        <f>VLOOKUP($A156,Searches!$A:$H,AE$1,FALSE)</f>
        <v/>
      </c>
      <c r="AF156" s="22" t="str">
        <f>VLOOKUP($A156,Searches!$A:$H,AF$1,FALSE)</f>
        <v>Greater New York City Area</v>
      </c>
      <c r="AG156" s="22" t="str">
        <f>VLOOKUP($A156,Searches!$A:$H,AG$1,FALSE)</f>
        <v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v>
      </c>
      <c r="AH156" s="22" t="str">
        <f>VLOOKUP($G156,Temp!$D:$F,AH$1,FALSE)</f>
        <v>1800flowers.com</v>
      </c>
      <c r="AI156" s="22">
        <f>VLOOKUP($G156,Temp!$D:$F,AI$1,FALSE)</f>
        <v>0</v>
      </c>
      <c r="AJ156" s="22" t="str">
        <f>VLOOKUP($G156,Temp!$D:$F,AJ$1,FALSE)</f>
        <v>WordPress</v>
      </c>
    </row>
    <row r="157" spans="1:36" ht="16" x14ac:dyDescent="0.2">
      <c r="A157" s="8" t="str">
        <f t="shared" si="2"/>
        <v>Christopher Willis Acrolinx</v>
      </c>
      <c r="B157" s="8" t="s">
        <v>869</v>
      </c>
      <c r="C157" s="8" t="s">
        <v>2271</v>
      </c>
      <c r="D157" s="8" t="s">
        <v>32</v>
      </c>
      <c r="E157" s="8" t="s">
        <v>2272</v>
      </c>
      <c r="F157" s="8" t="s">
        <v>2273</v>
      </c>
      <c r="G157" s="12" t="s">
        <v>2064</v>
      </c>
      <c r="H157" s="22" t="str">
        <f>VLOOKUP($G157,Temp!$A:$C,H$1,FALSE)</f>
        <v>acrolinx.com</v>
      </c>
      <c r="I157" s="22" t="e">
        <f>VLOOKUP($G157,Temp!$A:$C,I$1,FALSE)</f>
        <v>#VALUE!</v>
      </c>
      <c r="J157" s="22" t="e">
        <f>VLOOKUP($G157,Temp!$A:$C,J$1,FALSE)</f>
        <v>#VALUE!</v>
      </c>
      <c r="K157" s="22" t="e">
        <f>VLOOKUP($G157,Temp!$A:$C,K$1,FALSE)</f>
        <v>#VALUE!</v>
      </c>
      <c r="L157" s="22" t="e">
        <f>VLOOKUP($G157,Temp!$A:$C,L$1,FALSE)</f>
        <v>#VALUE!</v>
      </c>
      <c r="M157" s="22" t="e">
        <f>VLOOKUP($G157,Temp!$A:$C,M$1,FALSE)</f>
        <v>#VALUE!</v>
      </c>
      <c r="N157" s="22" t="e">
        <f>VLOOKUP($G157,Temp!$A:$C,N$1,FALSE)</f>
        <v>#VALUE!</v>
      </c>
      <c r="O157" s="22" t="e">
        <f>VLOOKUP($G157,Temp!$A:$C,O$1,FALSE)</f>
        <v>#VALUE!</v>
      </c>
      <c r="P157" s="22" t="e">
        <f>VLOOKUP($G157,Temp!$A:$C,P$1,FALSE)</f>
        <v>#VALUE!</v>
      </c>
      <c r="Q157" s="22" t="e">
        <f>VLOOKUP($G157,Temp!$A:$C,Q$1,FALSE)</f>
        <v>#VALUE!</v>
      </c>
      <c r="R157" s="22" t="e">
        <f>VLOOKUP($G157,Temp!$A:$C,R$1,FALSE)</f>
        <v>#VALUE!</v>
      </c>
      <c r="S157" s="22" t="e">
        <f>VLOOKUP($G157,Temp!$A:$C,S$1,FALSE)</f>
        <v>#VALUE!</v>
      </c>
      <c r="T157" s="22" t="e">
        <f>VLOOKUP($G157,Temp!$A:$C,T$1,FALSE)</f>
        <v>#VALUE!</v>
      </c>
      <c r="U157" s="22" t="e">
        <f>VLOOKUP($G157,Temp!$A:$C,U$1,FALSE)</f>
        <v>#VALUE!</v>
      </c>
      <c r="V157" s="22" t="e">
        <f>VLOOKUP($G157,Temp!$A:$C,V$1,FALSE)</f>
        <v>#VALUE!</v>
      </c>
      <c r="W157" s="22" t="e">
        <f>VLOOKUP($G157,Temp!$A:$C,W$1,FALSE)</f>
        <v>#VALUE!</v>
      </c>
      <c r="X157" s="22" t="e">
        <f>VLOOKUP($G157,Temp!$A:$C,X$1,FALSE)</f>
        <v>#VALUE!</v>
      </c>
      <c r="Y157" s="22">
        <f>VLOOKUP($G157,Temp!$A:$C,Y$1,FALSE)</f>
        <v>671</v>
      </c>
      <c r="Z157" s="22">
        <f>VLOOKUP($G157,Temp!$A:$C,Z$1,FALSE)</f>
        <v>0</v>
      </c>
      <c r="AA157" s="22" t="e">
        <f>VLOOKUP($A157,Searches!$A:$H,AA$1,FALSE)</f>
        <v>#N/A</v>
      </c>
      <c r="AB157" s="22" t="e">
        <f>VLOOKUP($A157,Searches!$A:$H,AB$1,FALSE)</f>
        <v>#N/A</v>
      </c>
      <c r="AC157" s="22" t="e">
        <f>VLOOKUP($A157,Searches!$A:$H,AC$1,FALSE)</f>
        <v>#N/A</v>
      </c>
      <c r="AD157" s="22" t="e">
        <f>VLOOKUP($A157,Searches!$A:$H,AD$1,FALSE)</f>
        <v>#N/A</v>
      </c>
      <c r="AE157" s="22" t="e">
        <f>VLOOKUP($A157,Searches!$A:$H,AE$1,FALSE)</f>
        <v>#N/A</v>
      </c>
      <c r="AF157" s="22" t="e">
        <f>VLOOKUP($A157,Searches!$A:$H,AF$1,FALSE)</f>
        <v>#N/A</v>
      </c>
      <c r="AG157" s="22" t="e">
        <f>VLOOKUP($A157,Searches!$A:$H,AG$1,FALSE)</f>
        <v>#N/A</v>
      </c>
      <c r="AH157" s="22" t="str">
        <f>VLOOKUP($G157,Temp!$D:$F,AH$1,FALSE)</f>
        <v>acrolinx.com</v>
      </c>
      <c r="AI157" s="22" t="str">
        <f>VLOOKUP($G157,Temp!$D:$F,AI$1,FALSE)</f>
        <v>Pardot</v>
      </c>
      <c r="AJ157" s="22" t="str">
        <f>VLOOKUP($G157,Temp!$D:$F,AJ$1,FALSE)</f>
        <v>WordPress</v>
      </c>
    </row>
    <row r="158" spans="1:36" ht="16" x14ac:dyDescent="0.2">
      <c r="A158" s="8" t="str">
        <f t="shared" si="2"/>
        <v>Kevin Marasco Zenefits</v>
      </c>
      <c r="B158" s="8" t="s">
        <v>2277</v>
      </c>
      <c r="C158" s="8" t="s">
        <v>2278</v>
      </c>
      <c r="D158" s="8" t="s">
        <v>42</v>
      </c>
      <c r="E158" s="8" t="s">
        <v>2279</v>
      </c>
      <c r="F158" s="8" t="s">
        <v>2280</v>
      </c>
      <c r="G158" s="12" t="s">
        <v>2082</v>
      </c>
      <c r="H158" s="22" t="str">
        <f>VLOOKUP($G158,Temp!$A:$C,H$1,FALSE)</f>
        <v>zenefits.com</v>
      </c>
      <c r="I158" s="22" t="e">
        <f>VLOOKUP($G158,Temp!$A:$C,I$1,FALSE)</f>
        <v>#VALUE!</v>
      </c>
      <c r="J158" s="22" t="e">
        <f>VLOOKUP($G158,Temp!$A:$C,J$1,FALSE)</f>
        <v>#VALUE!</v>
      </c>
      <c r="K158" s="22" t="e">
        <f>VLOOKUP($G158,Temp!$A:$C,K$1,FALSE)</f>
        <v>#VALUE!</v>
      </c>
      <c r="L158" s="22" t="e">
        <f>VLOOKUP($G158,Temp!$A:$C,L$1,FALSE)</f>
        <v>#VALUE!</v>
      </c>
      <c r="M158" s="22" t="e">
        <f>VLOOKUP($G158,Temp!$A:$C,M$1,FALSE)</f>
        <v>#VALUE!</v>
      </c>
      <c r="N158" s="22" t="e">
        <f>VLOOKUP($G158,Temp!$A:$C,N$1,FALSE)</f>
        <v>#VALUE!</v>
      </c>
      <c r="O158" s="22" t="e">
        <f>VLOOKUP($G158,Temp!$A:$C,O$1,FALSE)</f>
        <v>#VALUE!</v>
      </c>
      <c r="P158" s="22" t="e">
        <f>VLOOKUP($G158,Temp!$A:$C,P$1,FALSE)</f>
        <v>#VALUE!</v>
      </c>
      <c r="Q158" s="22" t="e">
        <f>VLOOKUP($G158,Temp!$A:$C,Q$1,FALSE)</f>
        <v>#VALUE!</v>
      </c>
      <c r="R158" s="22" t="e">
        <f>VLOOKUP($G158,Temp!$A:$C,R$1,FALSE)</f>
        <v>#VALUE!</v>
      </c>
      <c r="S158" s="22" t="e">
        <f>VLOOKUP($G158,Temp!$A:$C,S$1,FALSE)</f>
        <v>#VALUE!</v>
      </c>
      <c r="T158" s="22" t="e">
        <f>VLOOKUP($G158,Temp!$A:$C,T$1,FALSE)</f>
        <v>#VALUE!</v>
      </c>
      <c r="U158" s="22" t="e">
        <f>VLOOKUP($G158,Temp!$A:$C,U$1,FALSE)</f>
        <v>#VALUE!</v>
      </c>
      <c r="V158" s="22" t="e">
        <f>VLOOKUP($G158,Temp!$A:$C,V$1,FALSE)</f>
        <v>#VALUE!</v>
      </c>
      <c r="W158" s="22" t="e">
        <f>VLOOKUP($G158,Temp!$A:$C,W$1,FALSE)</f>
        <v>#VALUE!</v>
      </c>
      <c r="X158" s="22" t="e">
        <f>VLOOKUP($G158,Temp!$A:$C,X$1,FALSE)</f>
        <v>#VALUE!</v>
      </c>
      <c r="Y158" s="22">
        <f>VLOOKUP($G158,Temp!$A:$C,Y$1,FALSE)</f>
        <v>146000</v>
      </c>
      <c r="Z158" s="22">
        <f>VLOOKUP($G158,Temp!$A:$C,Z$1,FALSE)</f>
        <v>42500</v>
      </c>
      <c r="AA158" s="22" t="e">
        <f>VLOOKUP($A158,Searches!$A:$H,AA$1,FALSE)</f>
        <v>#N/A</v>
      </c>
      <c r="AB158" s="22" t="e">
        <f>VLOOKUP($A158,Searches!$A:$H,AB$1,FALSE)</f>
        <v>#N/A</v>
      </c>
      <c r="AC158" s="22" t="e">
        <f>VLOOKUP($A158,Searches!$A:$H,AC$1,FALSE)</f>
        <v>#N/A</v>
      </c>
      <c r="AD158" s="22" t="e">
        <f>VLOOKUP($A158,Searches!$A:$H,AD$1,FALSE)</f>
        <v>#N/A</v>
      </c>
      <c r="AE158" s="22" t="e">
        <f>VLOOKUP($A158,Searches!$A:$H,AE$1,FALSE)</f>
        <v>#N/A</v>
      </c>
      <c r="AF158" s="22" t="e">
        <f>VLOOKUP($A158,Searches!$A:$H,AF$1,FALSE)</f>
        <v>#N/A</v>
      </c>
      <c r="AG158" s="22" t="e">
        <f>VLOOKUP($A158,Searches!$A:$H,AG$1,FALSE)</f>
        <v>#N/A</v>
      </c>
      <c r="AH158" s="22" t="str">
        <f>VLOOKUP($G158,Temp!$D:$F,AH$1,FALSE)</f>
        <v>zenefits.com</v>
      </c>
      <c r="AI158" s="22" t="str">
        <f>VLOOKUP($G158,Temp!$D:$F,AI$1,FALSE)</f>
        <v>Marketo</v>
      </c>
      <c r="AJ158" s="22" t="str">
        <f>VLOOKUP($G158,Temp!$D:$F,AJ$1,FALSE)</f>
        <v>WordPress</v>
      </c>
    </row>
    <row r="159" spans="1:36" ht="16" x14ac:dyDescent="0.2">
      <c r="A159" s="8" t="str">
        <f t="shared" si="2"/>
        <v>Carol Meyers Rapid7</v>
      </c>
      <c r="B159" s="8" t="s">
        <v>2292</v>
      </c>
      <c r="C159" s="8" t="s">
        <v>2293</v>
      </c>
      <c r="D159" s="8" t="s">
        <v>42</v>
      </c>
      <c r="E159" s="8" t="s">
        <v>2294</v>
      </c>
      <c r="F159" s="8" t="s">
        <v>2295</v>
      </c>
      <c r="G159" s="12" t="s">
        <v>2097</v>
      </c>
      <c r="H159" s="22" t="str">
        <f>VLOOKUP($G159,Temp!$A:$C,H$1,FALSE)</f>
        <v>rapid7.com</v>
      </c>
      <c r="I159" s="22" t="e">
        <f>VLOOKUP($G159,Temp!$A:$C,I$1,FALSE)</f>
        <v>#VALUE!</v>
      </c>
      <c r="J159" s="22" t="e">
        <f>VLOOKUP($G159,Temp!$A:$C,J$1,FALSE)</f>
        <v>#VALUE!</v>
      </c>
      <c r="K159" s="22" t="e">
        <f>VLOOKUP($G159,Temp!$A:$C,K$1,FALSE)</f>
        <v>#VALUE!</v>
      </c>
      <c r="L159" s="22" t="e">
        <f>VLOOKUP($G159,Temp!$A:$C,L$1,FALSE)</f>
        <v>#VALUE!</v>
      </c>
      <c r="M159" s="22" t="e">
        <f>VLOOKUP($G159,Temp!$A:$C,M$1,FALSE)</f>
        <v>#VALUE!</v>
      </c>
      <c r="N159" s="22" t="e">
        <f>VLOOKUP($G159,Temp!$A:$C,N$1,FALSE)</f>
        <v>#VALUE!</v>
      </c>
      <c r="O159" s="22" t="e">
        <f>VLOOKUP($G159,Temp!$A:$C,O$1,FALSE)</f>
        <v>#VALUE!</v>
      </c>
      <c r="P159" s="22" t="e">
        <f>VLOOKUP($G159,Temp!$A:$C,P$1,FALSE)</f>
        <v>#VALUE!</v>
      </c>
      <c r="Q159" s="22" t="e">
        <f>VLOOKUP($G159,Temp!$A:$C,Q$1,FALSE)</f>
        <v>#VALUE!</v>
      </c>
      <c r="R159" s="22" t="e">
        <f>VLOOKUP($G159,Temp!$A:$C,R$1,FALSE)</f>
        <v>#VALUE!</v>
      </c>
      <c r="S159" s="22" t="e">
        <f>VLOOKUP($G159,Temp!$A:$C,S$1,FALSE)</f>
        <v>#VALUE!</v>
      </c>
      <c r="T159" s="22" t="e">
        <f>VLOOKUP($G159,Temp!$A:$C,T$1,FALSE)</f>
        <v>#VALUE!</v>
      </c>
      <c r="U159" s="22" t="e">
        <f>VLOOKUP($G159,Temp!$A:$C,U$1,FALSE)</f>
        <v>#VALUE!</v>
      </c>
      <c r="V159" s="22" t="e">
        <f>VLOOKUP($G159,Temp!$A:$C,V$1,FALSE)</f>
        <v>#VALUE!</v>
      </c>
      <c r="W159" s="22" t="e">
        <f>VLOOKUP($G159,Temp!$A:$C,W$1,FALSE)</f>
        <v>#VALUE!</v>
      </c>
      <c r="X159" s="22" t="e">
        <f>VLOOKUP($G159,Temp!$A:$C,X$1,FALSE)</f>
        <v>#VALUE!</v>
      </c>
      <c r="Y159" s="22">
        <f>VLOOKUP($G159,Temp!$A:$C,Y$1,FALSE)</f>
        <v>303000</v>
      </c>
      <c r="Z159" s="22">
        <f>VLOOKUP($G159,Temp!$A:$C,Z$1,FALSE)</f>
        <v>17200</v>
      </c>
      <c r="AA159" s="22" t="str">
        <f>VLOOKUP($A159,Searches!$A:$H,AA$1,FALSE)</f>
        <v>Carol Meyers</v>
      </c>
      <c r="AB159" s="22" t="str">
        <f>VLOOKUP($A159,Searches!$A:$H,AB$1,FALSE)</f>
        <v>Rapid7</v>
      </c>
      <c r="AC159" s="22" t="str">
        <f>VLOOKUP($A159,Searches!$A:$H,AC$1,FALSE)</f>
        <v>Chief Marketing Officer</v>
      </c>
      <c r="AD159" s="22" t="str">
        <f>VLOOKUP($A159,Searches!$A:$H,AD$1,FALSE)</f>
        <v>2nd</v>
      </c>
      <c r="AE159" s="22" t="str">
        <f>VLOOKUP($A159,Searches!$A:$H,AE$1,FALSE)</f>
        <v/>
      </c>
      <c r="AF159" s="22" t="str">
        <f>VLOOKUP($A159,Searches!$A:$H,AF$1,FALSE)</f>
        <v>Greater Boston Area</v>
      </c>
      <c r="AG159" s="22" t="str">
        <f>VLOOKUP($A159,Searches!$A:$H,AG$1,FALSE)</f>
        <v>https://www.linkedin.com/sales/profile/133365,nWBd,NAME_SEARCH?moduleKey=peopleSearchResults&amp;pageKey=sales-search3-people-refinement&amp;contextId=60BC92C971D70515801E49D6842B0000&amp;requestId=fda986b0-a3c8-4a3b-8ceb-d33bf37c18cd&amp;action=CLICK&amp;target=urn%3Ali%3AsalesLead%3A(-1%2C133365)&amp;pageNumber=3&amp;targetEl=profilelink&amp;position=8&amp;trk=lss-serp-result-lead_photo</v>
      </c>
      <c r="AH159" s="22" t="e">
        <f>VLOOKUP($G159,Temp!$D:$F,AH$1,FALSE)</f>
        <v>#N/A</v>
      </c>
      <c r="AI159" s="22" t="e">
        <f>VLOOKUP($G159,Temp!$D:$F,AI$1,FALSE)</f>
        <v>#N/A</v>
      </c>
      <c r="AJ159" s="22" t="e">
        <f>VLOOKUP($G159,Temp!$D:$F,AJ$1,FALSE)</f>
        <v>#N/A</v>
      </c>
    </row>
    <row r="160" spans="1:36" ht="16" x14ac:dyDescent="0.2">
      <c r="A160" s="8" t="str">
        <f t="shared" si="2"/>
        <v>Marty Terbrack MY BOTS LABS</v>
      </c>
      <c r="B160" s="8" t="s">
        <v>2307</v>
      </c>
      <c r="C160" s="8" t="s">
        <v>2308</v>
      </c>
      <c r="D160" s="8" t="s">
        <v>2309</v>
      </c>
      <c r="E160" s="8" t="s">
        <v>634</v>
      </c>
      <c r="F160" s="8" t="s">
        <v>2311</v>
      </c>
      <c r="G160" s="8" t="s">
        <v>634</v>
      </c>
      <c r="H160" s="22" t="e">
        <f>VLOOKUP($G160,Temp!$A:$C,H$1,FALSE)</f>
        <v>#N/A</v>
      </c>
      <c r="I160" s="22" t="e">
        <f>VLOOKUP($G160,Temp!$A:$C,I$1,FALSE)</f>
        <v>#N/A</v>
      </c>
      <c r="J160" s="22" t="e">
        <f>VLOOKUP($G160,Temp!$A:$C,J$1,FALSE)</f>
        <v>#N/A</v>
      </c>
      <c r="K160" s="22" t="e">
        <f>VLOOKUP($G160,Temp!$A:$C,K$1,FALSE)</f>
        <v>#N/A</v>
      </c>
      <c r="L160" s="22" t="e">
        <f>VLOOKUP($G160,Temp!$A:$C,L$1,FALSE)</f>
        <v>#N/A</v>
      </c>
      <c r="M160" s="22" t="e">
        <f>VLOOKUP($G160,Temp!$A:$C,M$1,FALSE)</f>
        <v>#N/A</v>
      </c>
      <c r="N160" s="22" t="e">
        <f>VLOOKUP($G160,Temp!$A:$C,N$1,FALSE)</f>
        <v>#N/A</v>
      </c>
      <c r="O160" s="22" t="e">
        <f>VLOOKUP($G160,Temp!$A:$C,O$1,FALSE)</f>
        <v>#N/A</v>
      </c>
      <c r="P160" s="22" t="e">
        <f>VLOOKUP($G160,Temp!$A:$C,P$1,FALSE)</f>
        <v>#N/A</v>
      </c>
      <c r="Q160" s="22" t="e">
        <f>VLOOKUP($G160,Temp!$A:$C,Q$1,FALSE)</f>
        <v>#N/A</v>
      </c>
      <c r="R160" s="22" t="e">
        <f>VLOOKUP($G160,Temp!$A:$C,R$1,FALSE)</f>
        <v>#N/A</v>
      </c>
      <c r="S160" s="22" t="e">
        <f>VLOOKUP($G160,Temp!$A:$C,S$1,FALSE)</f>
        <v>#N/A</v>
      </c>
      <c r="T160" s="22" t="e">
        <f>VLOOKUP($G160,Temp!$A:$C,T$1,FALSE)</f>
        <v>#N/A</v>
      </c>
      <c r="U160" s="22" t="e">
        <f>VLOOKUP($G160,Temp!$A:$C,U$1,FALSE)</f>
        <v>#N/A</v>
      </c>
      <c r="V160" s="22" t="e">
        <f>VLOOKUP($G160,Temp!$A:$C,V$1,FALSE)</f>
        <v>#N/A</v>
      </c>
      <c r="W160" s="22" t="e">
        <f>VLOOKUP($G160,Temp!$A:$C,W$1,FALSE)</f>
        <v>#N/A</v>
      </c>
      <c r="X160" s="22" t="e">
        <f>VLOOKUP($G160,Temp!$A:$C,X$1,FALSE)</f>
        <v>#N/A</v>
      </c>
      <c r="Y160" s="22" t="e">
        <f>VLOOKUP($G160,Temp!$A:$C,Y$1,FALSE)</f>
        <v>#N/A</v>
      </c>
      <c r="Z160" s="22" t="e">
        <f>VLOOKUP($G160,Temp!$A:$C,Z$1,FALSE)</f>
        <v>#N/A</v>
      </c>
      <c r="AA160" s="22" t="e">
        <f>VLOOKUP($A160,Searches!$A:$H,AA$1,FALSE)</f>
        <v>#N/A</v>
      </c>
      <c r="AB160" s="22" t="e">
        <f>VLOOKUP($A160,Searches!$A:$H,AB$1,FALSE)</f>
        <v>#N/A</v>
      </c>
      <c r="AC160" s="22" t="e">
        <f>VLOOKUP($A160,Searches!$A:$H,AC$1,FALSE)</f>
        <v>#N/A</v>
      </c>
      <c r="AD160" s="22" t="e">
        <f>VLOOKUP($A160,Searches!$A:$H,AD$1,FALSE)</f>
        <v>#N/A</v>
      </c>
      <c r="AE160" s="22" t="e">
        <f>VLOOKUP($A160,Searches!$A:$H,AE$1,FALSE)</f>
        <v>#N/A</v>
      </c>
      <c r="AF160" s="22" t="e">
        <f>VLOOKUP($A160,Searches!$A:$H,AF$1,FALSE)</f>
        <v>#N/A</v>
      </c>
      <c r="AG160" s="22" t="e">
        <f>VLOOKUP($A160,Searches!$A:$H,AG$1,FALSE)</f>
        <v>#N/A</v>
      </c>
      <c r="AH160" s="22" t="e">
        <f>VLOOKUP($G160,Temp!$D:$F,AH$1,FALSE)</f>
        <v>#N/A</v>
      </c>
      <c r="AI160" s="22" t="e">
        <f>VLOOKUP($G160,Temp!$D:$F,AI$1,FALSE)</f>
        <v>#N/A</v>
      </c>
      <c r="AJ160" s="22" t="e">
        <f>VLOOKUP($G160,Temp!$D:$F,AJ$1,FALSE)</f>
        <v>#N/A</v>
      </c>
    </row>
    <row r="161" spans="1:36" ht="16" x14ac:dyDescent="0.2">
      <c r="A161" s="8" t="str">
        <f t="shared" si="2"/>
        <v>Dan VanOrman Skipio</v>
      </c>
      <c r="B161" s="8" t="s">
        <v>362</v>
      </c>
      <c r="C161" s="8" t="s">
        <v>2314</v>
      </c>
      <c r="D161" s="8" t="s">
        <v>42</v>
      </c>
      <c r="E161" s="8" t="s">
        <v>2315</v>
      </c>
      <c r="F161" s="8" t="s">
        <v>2316</v>
      </c>
      <c r="G161" s="12" t="s">
        <v>2110</v>
      </c>
      <c r="H161" s="22" t="str">
        <f>VLOOKUP($G161,Temp!$A:$C,H$1,FALSE)</f>
        <v>skipio.com</v>
      </c>
      <c r="I161" s="22" t="e">
        <f>VLOOKUP($G161,Temp!$A:$C,I$1,FALSE)</f>
        <v>#VALUE!</v>
      </c>
      <c r="J161" s="22" t="e">
        <f>VLOOKUP($G161,Temp!$A:$C,J$1,FALSE)</f>
        <v>#VALUE!</v>
      </c>
      <c r="K161" s="22" t="e">
        <f>VLOOKUP($G161,Temp!$A:$C,K$1,FALSE)</f>
        <v>#VALUE!</v>
      </c>
      <c r="L161" s="22" t="e">
        <f>VLOOKUP($G161,Temp!$A:$C,L$1,FALSE)</f>
        <v>#VALUE!</v>
      </c>
      <c r="M161" s="22" t="e">
        <f>VLOOKUP($G161,Temp!$A:$C,M$1,FALSE)</f>
        <v>#VALUE!</v>
      </c>
      <c r="N161" s="22" t="e">
        <f>VLOOKUP($G161,Temp!$A:$C,N$1,FALSE)</f>
        <v>#VALUE!</v>
      </c>
      <c r="O161" s="22" t="e">
        <f>VLOOKUP($G161,Temp!$A:$C,O$1,FALSE)</f>
        <v>#VALUE!</v>
      </c>
      <c r="P161" s="22" t="e">
        <f>VLOOKUP($G161,Temp!$A:$C,P$1,FALSE)</f>
        <v>#VALUE!</v>
      </c>
      <c r="Q161" s="22" t="e">
        <f>VLOOKUP($G161,Temp!$A:$C,Q$1,FALSE)</f>
        <v>#VALUE!</v>
      </c>
      <c r="R161" s="22" t="e">
        <f>VLOOKUP($G161,Temp!$A:$C,R$1,FALSE)</f>
        <v>#VALUE!</v>
      </c>
      <c r="S161" s="22" t="e">
        <f>VLOOKUP($G161,Temp!$A:$C,S$1,FALSE)</f>
        <v>#VALUE!</v>
      </c>
      <c r="T161" s="22" t="e">
        <f>VLOOKUP($G161,Temp!$A:$C,T$1,FALSE)</f>
        <v>#VALUE!</v>
      </c>
      <c r="U161" s="22" t="e">
        <f>VLOOKUP($G161,Temp!$A:$C,U$1,FALSE)</f>
        <v>#VALUE!</v>
      </c>
      <c r="V161" s="22" t="e">
        <f>VLOOKUP($G161,Temp!$A:$C,V$1,FALSE)</f>
        <v>#VALUE!</v>
      </c>
      <c r="W161" s="22" t="e">
        <f>VLOOKUP($G161,Temp!$A:$C,W$1,FALSE)</f>
        <v>#VALUE!</v>
      </c>
      <c r="X161" s="22" t="e">
        <f>VLOOKUP($G161,Temp!$A:$C,X$1,FALSE)</f>
        <v>#VALUE!</v>
      </c>
      <c r="Y161" s="22">
        <f>VLOOKUP($G161,Temp!$A:$C,Y$1,FALSE)</f>
        <v>514</v>
      </c>
      <c r="Z161" s="22">
        <f>VLOOKUP($G161,Temp!$A:$C,Z$1,FALSE)</f>
        <v>2000</v>
      </c>
      <c r="AA161" s="22" t="str">
        <f>VLOOKUP($A161,Searches!$A:$H,AA$1,FALSE)</f>
        <v>Dan VanOrman</v>
      </c>
      <c r="AB161" s="22" t="str">
        <f>VLOOKUP($A161,Searches!$A:$H,AB$1,FALSE)</f>
        <v>Skipio</v>
      </c>
      <c r="AC161" s="22" t="str">
        <f>VLOOKUP($A161,Searches!$A:$H,AC$1,FALSE)</f>
        <v>Chief Marketing Officer</v>
      </c>
      <c r="AD161" s="22" t="str">
        <f>VLOOKUP($A161,Searches!$A:$H,AD$1,FALSE)</f>
        <v>2nd</v>
      </c>
      <c r="AE161" s="22" t="str">
        <f>VLOOKUP($A161,Searches!$A:$H,AE$1,FALSE)</f>
        <v/>
      </c>
      <c r="AF161" s="22" t="str">
        <f>VLOOKUP($A161,Searches!$A:$H,AF$1,FALSE)</f>
        <v>Provo, Utah Area</v>
      </c>
      <c r="AG161" s="22" t="str">
        <f>VLOOKUP($A161,Searches!$A:$H,AG$1,FALSE)</f>
        <v>https://www.linkedin.com/sales/profile/8631301,Q1oc,NAME_SEARCH?moduleKey=peopleSearchResults&amp;pageKey=sales-search3-people-refinement&amp;contextId=60BC92C971D70515801E49D6842B0000&amp;requestId=f63e00c2-7c97-4cad-8156-5e10e850e6af&amp;action=CLICK&amp;target=urn%3Ali%3AsalesLead%3A(-1%2C8631301)&amp;pageNumber=6&amp;targetEl=profilelink&amp;position=10&amp;trk=lss-serp-result-lead_photo</v>
      </c>
      <c r="AH161" s="22" t="str">
        <f>VLOOKUP($G161,Temp!$D:$F,AH$1,FALSE)</f>
        <v>skipio.com</v>
      </c>
      <c r="AI161" s="22">
        <f>VLOOKUP($G161,Temp!$D:$F,AI$1,FALSE)</f>
        <v>0</v>
      </c>
      <c r="AJ161" s="22" t="str">
        <f>VLOOKUP($G161,Temp!$D:$F,AJ$1,FALSE)</f>
        <v>WordPress</v>
      </c>
    </row>
    <row r="162" spans="1:36" ht="16" x14ac:dyDescent="0.2">
      <c r="A162" s="8" t="str">
        <f t="shared" si="2"/>
        <v>Haidee Hanna Resonate</v>
      </c>
      <c r="B162" s="8" t="s">
        <v>2329</v>
      </c>
      <c r="C162" s="8" t="s">
        <v>2330</v>
      </c>
      <c r="D162" s="8" t="s">
        <v>2331</v>
      </c>
      <c r="E162" s="8" t="s">
        <v>2332</v>
      </c>
      <c r="F162" s="8" t="s">
        <v>2333</v>
      </c>
      <c r="G162" s="12" t="s">
        <v>2121</v>
      </c>
      <c r="H162" s="22" t="str">
        <f>VLOOKUP($G162,Temp!$A:$C,H$1,FALSE)</f>
        <v>resonate.com</v>
      </c>
      <c r="I162" s="22" t="e">
        <f>VLOOKUP($G162,Temp!$A:$C,I$1,FALSE)</f>
        <v>#VALUE!</v>
      </c>
      <c r="J162" s="22" t="e">
        <f>VLOOKUP($G162,Temp!$A:$C,J$1,FALSE)</f>
        <v>#VALUE!</v>
      </c>
      <c r="K162" s="22" t="e">
        <f>VLOOKUP($G162,Temp!$A:$C,K$1,FALSE)</f>
        <v>#VALUE!</v>
      </c>
      <c r="L162" s="22" t="e">
        <f>VLOOKUP($G162,Temp!$A:$C,L$1,FALSE)</f>
        <v>#VALUE!</v>
      </c>
      <c r="M162" s="22" t="e">
        <f>VLOOKUP($G162,Temp!$A:$C,M$1,FALSE)</f>
        <v>#VALUE!</v>
      </c>
      <c r="N162" s="22" t="e">
        <f>VLOOKUP($G162,Temp!$A:$C,N$1,FALSE)</f>
        <v>#VALUE!</v>
      </c>
      <c r="O162" s="22" t="e">
        <f>VLOOKUP($G162,Temp!$A:$C,O$1,FALSE)</f>
        <v>#VALUE!</v>
      </c>
      <c r="P162" s="22" t="e">
        <f>VLOOKUP($G162,Temp!$A:$C,P$1,FALSE)</f>
        <v>#VALUE!</v>
      </c>
      <c r="Q162" s="22" t="e">
        <f>VLOOKUP($G162,Temp!$A:$C,Q$1,FALSE)</f>
        <v>#VALUE!</v>
      </c>
      <c r="R162" s="22" t="e">
        <f>VLOOKUP($G162,Temp!$A:$C,R$1,FALSE)</f>
        <v>#VALUE!</v>
      </c>
      <c r="S162" s="22" t="e">
        <f>VLOOKUP($G162,Temp!$A:$C,S$1,FALSE)</f>
        <v>#VALUE!</v>
      </c>
      <c r="T162" s="22" t="e">
        <f>VLOOKUP($G162,Temp!$A:$C,T$1,FALSE)</f>
        <v>#VALUE!</v>
      </c>
      <c r="U162" s="22" t="e">
        <f>VLOOKUP($G162,Temp!$A:$C,U$1,FALSE)</f>
        <v>#VALUE!</v>
      </c>
      <c r="V162" s="22" t="e">
        <f>VLOOKUP($G162,Temp!$A:$C,V$1,FALSE)</f>
        <v>#VALUE!</v>
      </c>
      <c r="W162" s="22" t="e">
        <f>VLOOKUP($G162,Temp!$A:$C,W$1,FALSE)</f>
        <v>#VALUE!</v>
      </c>
      <c r="X162" s="22" t="e">
        <f>VLOOKUP($G162,Temp!$A:$C,X$1,FALSE)</f>
        <v>#VALUE!</v>
      </c>
      <c r="Y162" s="22">
        <f>VLOOKUP($G162,Temp!$A:$C,Y$1,FALSE)</f>
        <v>4300</v>
      </c>
      <c r="Z162" s="22">
        <f>VLOOKUP($G162,Temp!$A:$C,Z$1,FALSE)</f>
        <v>5300</v>
      </c>
      <c r="AA162" s="22" t="e">
        <f>VLOOKUP($A162,Searches!$A:$H,AA$1,FALSE)</f>
        <v>#N/A</v>
      </c>
      <c r="AB162" s="22" t="e">
        <f>VLOOKUP($A162,Searches!$A:$H,AB$1,FALSE)</f>
        <v>#N/A</v>
      </c>
      <c r="AC162" s="22" t="e">
        <f>VLOOKUP($A162,Searches!$A:$H,AC$1,FALSE)</f>
        <v>#N/A</v>
      </c>
      <c r="AD162" s="22" t="e">
        <f>VLOOKUP($A162,Searches!$A:$H,AD$1,FALSE)</f>
        <v>#N/A</v>
      </c>
      <c r="AE162" s="22" t="e">
        <f>VLOOKUP($A162,Searches!$A:$H,AE$1,FALSE)</f>
        <v>#N/A</v>
      </c>
      <c r="AF162" s="22" t="e">
        <f>VLOOKUP($A162,Searches!$A:$H,AF$1,FALSE)</f>
        <v>#N/A</v>
      </c>
      <c r="AG162" s="22" t="e">
        <f>VLOOKUP($A162,Searches!$A:$H,AG$1,FALSE)</f>
        <v>#N/A</v>
      </c>
      <c r="AH162" s="22" t="str">
        <f>VLOOKUP($G162,Temp!$D:$F,AH$1,FALSE)</f>
        <v>resonate.com</v>
      </c>
      <c r="AI162" s="22" t="str">
        <f>VLOOKUP($G162,Temp!$D:$F,AI$1,FALSE)</f>
        <v>Marketo</v>
      </c>
      <c r="AJ162" s="22" t="str">
        <f>VLOOKUP($G162,Temp!$D:$F,AJ$1,FALSE)</f>
        <v>WordPress</v>
      </c>
    </row>
    <row r="163" spans="1:36" ht="16" x14ac:dyDescent="0.2">
      <c r="A163" s="8" t="str">
        <f t="shared" si="2"/>
        <v>David Kasabian CCH® Tagetik</v>
      </c>
      <c r="B163" s="8" t="s">
        <v>438</v>
      </c>
      <c r="C163" s="8" t="s">
        <v>2340</v>
      </c>
      <c r="D163" s="8" t="s">
        <v>2331</v>
      </c>
      <c r="E163" s="8" t="s">
        <v>2342</v>
      </c>
      <c r="F163" s="8" t="s">
        <v>2343</v>
      </c>
      <c r="G163" s="12" t="s">
        <v>2134</v>
      </c>
      <c r="H163" s="22" t="str">
        <f>VLOOKUP($G163,Temp!$A:$C,H$1,FALSE)</f>
        <v>tagetik.com</v>
      </c>
      <c r="I163" s="22" t="e">
        <f>VLOOKUP($G163,Temp!$A:$C,I$1,FALSE)</f>
        <v>#VALUE!</v>
      </c>
      <c r="J163" s="22" t="e">
        <f>VLOOKUP($G163,Temp!$A:$C,J$1,FALSE)</f>
        <v>#VALUE!</v>
      </c>
      <c r="K163" s="22" t="e">
        <f>VLOOKUP($G163,Temp!$A:$C,K$1,FALSE)</f>
        <v>#VALUE!</v>
      </c>
      <c r="L163" s="22" t="e">
        <f>VLOOKUP($G163,Temp!$A:$C,L$1,FALSE)</f>
        <v>#VALUE!</v>
      </c>
      <c r="M163" s="22" t="e">
        <f>VLOOKUP($G163,Temp!$A:$C,M$1,FALSE)</f>
        <v>#VALUE!</v>
      </c>
      <c r="N163" s="22" t="e">
        <f>VLOOKUP($G163,Temp!$A:$C,N$1,FALSE)</f>
        <v>#VALUE!</v>
      </c>
      <c r="O163" s="22" t="e">
        <f>VLOOKUP($G163,Temp!$A:$C,O$1,FALSE)</f>
        <v>#VALUE!</v>
      </c>
      <c r="P163" s="22" t="e">
        <f>VLOOKUP($G163,Temp!$A:$C,P$1,FALSE)</f>
        <v>#VALUE!</v>
      </c>
      <c r="Q163" s="22" t="e">
        <f>VLOOKUP($G163,Temp!$A:$C,Q$1,FALSE)</f>
        <v>#VALUE!</v>
      </c>
      <c r="R163" s="22" t="e">
        <f>VLOOKUP($G163,Temp!$A:$C,R$1,FALSE)</f>
        <v>#VALUE!</v>
      </c>
      <c r="S163" s="22" t="e">
        <f>VLOOKUP($G163,Temp!$A:$C,S$1,FALSE)</f>
        <v>#VALUE!</v>
      </c>
      <c r="T163" s="22" t="e">
        <f>VLOOKUP($G163,Temp!$A:$C,T$1,FALSE)</f>
        <v>#VALUE!</v>
      </c>
      <c r="U163" s="22" t="e">
        <f>VLOOKUP($G163,Temp!$A:$C,U$1,FALSE)</f>
        <v>#VALUE!</v>
      </c>
      <c r="V163" s="22" t="e">
        <f>VLOOKUP($G163,Temp!$A:$C,V$1,FALSE)</f>
        <v>#VALUE!</v>
      </c>
      <c r="W163" s="22" t="e">
        <f>VLOOKUP($G163,Temp!$A:$C,W$1,FALSE)</f>
        <v>#VALUE!</v>
      </c>
      <c r="X163" s="22" t="e">
        <f>VLOOKUP($G163,Temp!$A:$C,X$1,FALSE)</f>
        <v>#VALUE!</v>
      </c>
      <c r="Y163" s="22">
        <f>VLOOKUP($G163,Temp!$A:$C,Y$1,FALSE)</f>
        <v>4800</v>
      </c>
      <c r="Z163" s="22">
        <f>VLOOKUP($G163,Temp!$A:$C,Z$1,FALSE)</f>
        <v>2900</v>
      </c>
      <c r="AA163" s="22" t="str">
        <f>VLOOKUP($A163,Searches!$A:$H,AA$1,FALSE)</f>
        <v>David Kasabian</v>
      </c>
      <c r="AB163" s="22" t="str">
        <f>VLOOKUP($A163,Searches!$A:$H,AB$1,FALSE)</f>
        <v>CCH® Tagetik</v>
      </c>
      <c r="AC163" s="22" t="str">
        <f>VLOOKUP($A163,Searches!$A:$H,AC$1,FALSE)</f>
        <v>Vice President Marketing</v>
      </c>
      <c r="AD163" s="22" t="str">
        <f>VLOOKUP($A163,Searches!$A:$H,AD$1,FALSE)</f>
        <v>2nd</v>
      </c>
      <c r="AE163" s="22" t="str">
        <f>VLOOKUP($A163,Searches!$A:$H,AE$1,FALSE)</f>
        <v/>
      </c>
      <c r="AF163" s="22" t="str">
        <f>VLOOKUP($A163,Searches!$A:$H,AF$1,FALSE)</f>
        <v>Greater New York City Area</v>
      </c>
      <c r="AG163" s="22" t="str">
        <f>VLOOKUP($A163,Searches!$A:$H,AG$1,FALSE)</f>
        <v>https://www.linkedin.com/sales/profile/20971270,4HwO,NAME_SEARCH?moduleKey=peopleSearchResults&amp;pageKey=sales-search3-people-refinement&amp;contextId=60BC92C971D70515801E49D6842B0000&amp;requestId=0712e535-b641-4e83-b1cb-00fd01a7597c&amp;action=CLICK&amp;target=urn%3Ali%3AsalesLead%3A(-1%2C20971270)&amp;pageNumber=2&amp;targetEl=profilelink&amp;position=20&amp;trk=lss-serp-result-lead_photo</v>
      </c>
      <c r="AH163" s="22" t="e">
        <f>VLOOKUP($G163,Temp!$D:$F,AH$1,FALSE)</f>
        <v>#N/A</v>
      </c>
      <c r="AI163" s="22" t="e">
        <f>VLOOKUP($G163,Temp!$D:$F,AI$1,FALSE)</f>
        <v>#N/A</v>
      </c>
      <c r="AJ163" s="22" t="e">
        <f>VLOOKUP($G163,Temp!$D:$F,AJ$1,FALSE)</f>
        <v>#N/A</v>
      </c>
    </row>
    <row r="164" spans="1:36" ht="16" x14ac:dyDescent="0.2">
      <c r="A164" s="8" t="str">
        <f t="shared" si="2"/>
        <v>Maile Keone Listen Technologies Corporation</v>
      </c>
      <c r="B164" s="8" t="s">
        <v>2362</v>
      </c>
      <c r="C164" s="8" t="s">
        <v>2363</v>
      </c>
      <c r="D164" s="8" t="s">
        <v>304</v>
      </c>
      <c r="E164" s="8" t="s">
        <v>2364</v>
      </c>
      <c r="F164" s="8" t="s">
        <v>2365</v>
      </c>
      <c r="G164" s="12" t="s">
        <v>2146</v>
      </c>
      <c r="H164" s="22" t="str">
        <f>VLOOKUP($G164,Temp!$A:$C,H$1,FALSE)</f>
        <v>listentech.com</v>
      </c>
      <c r="I164" s="22" t="e">
        <f>VLOOKUP($G164,Temp!$A:$C,I$1,FALSE)</f>
        <v>#VALUE!</v>
      </c>
      <c r="J164" s="22" t="e">
        <f>VLOOKUP($G164,Temp!$A:$C,J$1,FALSE)</f>
        <v>#VALUE!</v>
      </c>
      <c r="K164" s="22" t="e">
        <f>VLOOKUP($G164,Temp!$A:$C,K$1,FALSE)</f>
        <v>#VALUE!</v>
      </c>
      <c r="L164" s="22" t="e">
        <f>VLOOKUP($G164,Temp!$A:$C,L$1,FALSE)</f>
        <v>#VALUE!</v>
      </c>
      <c r="M164" s="22" t="e">
        <f>VLOOKUP($G164,Temp!$A:$C,M$1,FALSE)</f>
        <v>#VALUE!</v>
      </c>
      <c r="N164" s="22" t="e">
        <f>VLOOKUP($G164,Temp!$A:$C,N$1,FALSE)</f>
        <v>#VALUE!</v>
      </c>
      <c r="O164" s="22" t="e">
        <f>VLOOKUP($G164,Temp!$A:$C,O$1,FALSE)</f>
        <v>#VALUE!</v>
      </c>
      <c r="P164" s="22" t="e">
        <f>VLOOKUP($G164,Temp!$A:$C,P$1,FALSE)</f>
        <v>#VALUE!</v>
      </c>
      <c r="Q164" s="22" t="e">
        <f>VLOOKUP($G164,Temp!$A:$C,Q$1,FALSE)</f>
        <v>#VALUE!</v>
      </c>
      <c r="R164" s="22" t="e">
        <f>VLOOKUP($G164,Temp!$A:$C,R$1,FALSE)</f>
        <v>#VALUE!</v>
      </c>
      <c r="S164" s="22" t="e">
        <f>VLOOKUP($G164,Temp!$A:$C,S$1,FALSE)</f>
        <v>#VALUE!</v>
      </c>
      <c r="T164" s="22" t="e">
        <f>VLOOKUP($G164,Temp!$A:$C,T$1,FALSE)</f>
        <v>#VALUE!</v>
      </c>
      <c r="U164" s="22" t="e">
        <f>VLOOKUP($G164,Temp!$A:$C,U$1,FALSE)</f>
        <v>#VALUE!</v>
      </c>
      <c r="V164" s="22" t="e">
        <f>VLOOKUP($G164,Temp!$A:$C,V$1,FALSE)</f>
        <v>#VALUE!</v>
      </c>
      <c r="W164" s="22" t="e">
        <f>VLOOKUP($G164,Temp!$A:$C,W$1,FALSE)</f>
        <v>#VALUE!</v>
      </c>
      <c r="X164" s="22" t="e">
        <f>VLOOKUP($G164,Temp!$A:$C,X$1,FALSE)</f>
        <v>#VALUE!</v>
      </c>
      <c r="Y164" s="22">
        <f>VLOOKUP($G164,Temp!$A:$C,Y$1,FALSE)</f>
        <v>10200</v>
      </c>
      <c r="Z164" s="22">
        <f>VLOOKUP($G164,Temp!$A:$C,Z$1,FALSE)</f>
        <v>0</v>
      </c>
      <c r="AA164" s="22" t="str">
        <f>VLOOKUP($A164,Searches!$A:$H,AA$1,FALSE)</f>
        <v>Maile Keone</v>
      </c>
      <c r="AB164" s="22" t="str">
        <f>VLOOKUP($A164,Searches!$A:$H,AB$1,FALSE)</f>
        <v>Listen Technologies Corporation</v>
      </c>
      <c r="AC164" s="22" t="str">
        <f>VLOOKUP($A164,Searches!$A:$H,AC$1,FALSE)</f>
        <v>Chief Revenue Officer</v>
      </c>
      <c r="AD164" s="22" t="str">
        <f>VLOOKUP($A164,Searches!$A:$H,AD$1,FALSE)</f>
        <v>2nd</v>
      </c>
      <c r="AE164" s="22" t="str">
        <f>VLOOKUP($A164,Searches!$A:$H,AE$1,FALSE)</f>
        <v/>
      </c>
      <c r="AF164" s="22" t="str">
        <f>VLOOKUP($A164,Searches!$A:$H,AF$1,FALSE)</f>
        <v>Greater Salt Lake City Area</v>
      </c>
      <c r="AG164" s="22" t="str">
        <f>VLOOKUP($A164,Searches!$A:$H,AG$1,FALSE)</f>
        <v>https://www.linkedin.com/sales/profile/4406226,UxtU,NAME_SEARCH?moduleKey=peopleSearchResults&amp;pageKey=sales-search3-people-refinement&amp;contextId=60BC92C971D70515801E49D6842B0000&amp;requestId=f63e00c2-7c97-4cad-8156-5e10e850e6af&amp;action=CLICK&amp;target=urn%3Ali%3AsalesLead%3A(-1%2C4406226)&amp;pageNumber=6&amp;targetEl=profilelink&amp;position=23&amp;trk=lss-serp-result-lead_photo</v>
      </c>
      <c r="AH164" s="22" t="str">
        <f>VLOOKUP($G164,Temp!$D:$F,AH$1,FALSE)</f>
        <v>listentech.com</v>
      </c>
      <c r="AI164" s="22">
        <f>VLOOKUP($G164,Temp!$D:$F,AI$1,FALSE)</f>
        <v>0</v>
      </c>
      <c r="AJ164" s="22" t="str">
        <f>VLOOKUP($G164,Temp!$D:$F,AJ$1,FALSE)</f>
        <v>WordPress</v>
      </c>
    </row>
    <row r="165" spans="1:36" ht="16" x14ac:dyDescent="0.2">
      <c r="A165" s="8" t="str">
        <f t="shared" si="2"/>
        <v>Mitzi Hunter Compuware</v>
      </c>
      <c r="B165" s="8" t="s">
        <v>2384</v>
      </c>
      <c r="C165" s="8" t="s">
        <v>2385</v>
      </c>
      <c r="D165" s="8" t="s">
        <v>42</v>
      </c>
      <c r="E165" s="8" t="s">
        <v>2386</v>
      </c>
      <c r="F165" s="8" t="s">
        <v>2387</v>
      </c>
      <c r="G165" s="12" t="s">
        <v>2167</v>
      </c>
      <c r="H165" s="22" t="str">
        <f>VLOOKUP($G165,Temp!$A:$C,H$1,FALSE)</f>
        <v>compuware.com</v>
      </c>
      <c r="I165" s="22" t="e">
        <f>VLOOKUP($G165,Temp!$A:$C,I$1,FALSE)</f>
        <v>#VALUE!</v>
      </c>
      <c r="J165" s="22" t="e">
        <f>VLOOKUP($G165,Temp!$A:$C,J$1,FALSE)</f>
        <v>#VALUE!</v>
      </c>
      <c r="K165" s="22" t="e">
        <f>VLOOKUP($G165,Temp!$A:$C,K$1,FALSE)</f>
        <v>#VALUE!</v>
      </c>
      <c r="L165" s="22" t="e">
        <f>VLOOKUP($G165,Temp!$A:$C,L$1,FALSE)</f>
        <v>#VALUE!</v>
      </c>
      <c r="M165" s="22" t="e">
        <f>VLOOKUP($G165,Temp!$A:$C,M$1,FALSE)</f>
        <v>#VALUE!</v>
      </c>
      <c r="N165" s="22" t="e">
        <f>VLOOKUP($G165,Temp!$A:$C,N$1,FALSE)</f>
        <v>#VALUE!</v>
      </c>
      <c r="O165" s="22" t="e">
        <f>VLOOKUP($G165,Temp!$A:$C,O$1,FALSE)</f>
        <v>#VALUE!</v>
      </c>
      <c r="P165" s="22" t="e">
        <f>VLOOKUP($G165,Temp!$A:$C,P$1,FALSE)</f>
        <v>#VALUE!</v>
      </c>
      <c r="Q165" s="22" t="e">
        <f>VLOOKUP($G165,Temp!$A:$C,Q$1,FALSE)</f>
        <v>#VALUE!</v>
      </c>
      <c r="R165" s="22" t="e">
        <f>VLOOKUP($G165,Temp!$A:$C,R$1,FALSE)</f>
        <v>#VALUE!</v>
      </c>
      <c r="S165" s="22" t="e">
        <f>VLOOKUP($G165,Temp!$A:$C,S$1,FALSE)</f>
        <v>#VALUE!</v>
      </c>
      <c r="T165" s="22" t="e">
        <f>VLOOKUP($G165,Temp!$A:$C,T$1,FALSE)</f>
        <v>#VALUE!</v>
      </c>
      <c r="U165" s="22" t="e">
        <f>VLOOKUP($G165,Temp!$A:$C,U$1,FALSE)</f>
        <v>#VALUE!</v>
      </c>
      <c r="V165" s="22" t="e">
        <f>VLOOKUP($G165,Temp!$A:$C,V$1,FALSE)</f>
        <v>#VALUE!</v>
      </c>
      <c r="W165" s="22" t="e">
        <f>VLOOKUP($G165,Temp!$A:$C,W$1,FALSE)</f>
        <v>#VALUE!</v>
      </c>
      <c r="X165" s="22" t="e">
        <f>VLOOKUP($G165,Temp!$A:$C,X$1,FALSE)</f>
        <v>#VALUE!</v>
      </c>
      <c r="Y165" s="22">
        <f>VLOOKUP($G165,Temp!$A:$C,Y$1,FALSE)</f>
        <v>4700</v>
      </c>
      <c r="Z165" s="22">
        <f>VLOOKUP($G165,Temp!$A:$C,Z$1,FALSE)</f>
        <v>6800</v>
      </c>
      <c r="AA165" s="22" t="e">
        <f>VLOOKUP($A165,Searches!$A:$H,AA$1,FALSE)</f>
        <v>#N/A</v>
      </c>
      <c r="AB165" s="22" t="e">
        <f>VLOOKUP($A165,Searches!$A:$H,AB$1,FALSE)</f>
        <v>#N/A</v>
      </c>
      <c r="AC165" s="22" t="e">
        <f>VLOOKUP($A165,Searches!$A:$H,AC$1,FALSE)</f>
        <v>#N/A</v>
      </c>
      <c r="AD165" s="22" t="e">
        <f>VLOOKUP($A165,Searches!$A:$H,AD$1,FALSE)</f>
        <v>#N/A</v>
      </c>
      <c r="AE165" s="22" t="e">
        <f>VLOOKUP($A165,Searches!$A:$H,AE$1,FALSE)</f>
        <v>#N/A</v>
      </c>
      <c r="AF165" s="22" t="e">
        <f>VLOOKUP($A165,Searches!$A:$H,AF$1,FALSE)</f>
        <v>#N/A</v>
      </c>
      <c r="AG165" s="22" t="e">
        <f>VLOOKUP($A165,Searches!$A:$H,AG$1,FALSE)</f>
        <v>#N/A</v>
      </c>
      <c r="AH165" s="22" t="str">
        <f>VLOOKUP($G165,Temp!$D:$F,AH$1,FALSE)</f>
        <v>compuware.com</v>
      </c>
      <c r="AI165" s="22" t="str">
        <f>VLOOKUP($G165,Temp!$D:$F,AI$1,FALSE)</f>
        <v>Marketo</v>
      </c>
      <c r="AJ165" s="22" t="str">
        <f>VLOOKUP($G165,Temp!$D:$F,AJ$1,FALSE)</f>
        <v>WordPress</v>
      </c>
    </row>
    <row r="166" spans="1:36" ht="16" x14ac:dyDescent="0.2">
      <c r="A166" s="8" t="str">
        <f t="shared" si="2"/>
        <v>Jill Carpenter Cirrus Insight</v>
      </c>
      <c r="B166" s="8" t="s">
        <v>2395</v>
      </c>
      <c r="C166" s="8" t="s">
        <v>2396</v>
      </c>
      <c r="D166" s="8" t="s">
        <v>1384</v>
      </c>
      <c r="E166" s="8" t="s">
        <v>2397</v>
      </c>
      <c r="F166" s="8" t="s">
        <v>2398</v>
      </c>
      <c r="G166" s="12" t="s">
        <v>2399</v>
      </c>
      <c r="H166" s="22" t="e">
        <f>VLOOKUP($G166,Temp!$A:$C,H$1,FALSE)</f>
        <v>#N/A</v>
      </c>
      <c r="I166" s="22" t="e">
        <f>VLOOKUP($G166,Temp!$A:$C,I$1,FALSE)</f>
        <v>#N/A</v>
      </c>
      <c r="J166" s="22" t="e">
        <f>VLOOKUP($G166,Temp!$A:$C,J$1,FALSE)</f>
        <v>#N/A</v>
      </c>
      <c r="K166" s="22" t="e">
        <f>VLOOKUP($G166,Temp!$A:$C,K$1,FALSE)</f>
        <v>#N/A</v>
      </c>
      <c r="L166" s="22" t="e">
        <f>VLOOKUP($G166,Temp!$A:$C,L$1,FALSE)</f>
        <v>#N/A</v>
      </c>
      <c r="M166" s="22" t="e">
        <f>VLOOKUP($G166,Temp!$A:$C,M$1,FALSE)</f>
        <v>#N/A</v>
      </c>
      <c r="N166" s="22" t="e">
        <f>VLOOKUP($G166,Temp!$A:$C,N$1,FALSE)</f>
        <v>#N/A</v>
      </c>
      <c r="O166" s="22" t="e">
        <f>VLOOKUP($G166,Temp!$A:$C,O$1,FALSE)</f>
        <v>#N/A</v>
      </c>
      <c r="P166" s="22" t="e">
        <f>VLOOKUP($G166,Temp!$A:$C,P$1,FALSE)</f>
        <v>#N/A</v>
      </c>
      <c r="Q166" s="22" t="e">
        <f>VLOOKUP($G166,Temp!$A:$C,Q$1,FALSE)</f>
        <v>#N/A</v>
      </c>
      <c r="R166" s="22" t="e">
        <f>VLOOKUP($G166,Temp!$A:$C,R$1,FALSE)</f>
        <v>#N/A</v>
      </c>
      <c r="S166" s="22" t="e">
        <f>VLOOKUP($G166,Temp!$A:$C,S$1,FALSE)</f>
        <v>#N/A</v>
      </c>
      <c r="T166" s="22" t="e">
        <f>VLOOKUP($G166,Temp!$A:$C,T$1,FALSE)</f>
        <v>#N/A</v>
      </c>
      <c r="U166" s="22" t="e">
        <f>VLOOKUP($G166,Temp!$A:$C,U$1,FALSE)</f>
        <v>#N/A</v>
      </c>
      <c r="V166" s="22" t="e">
        <f>VLOOKUP($G166,Temp!$A:$C,V$1,FALSE)</f>
        <v>#N/A</v>
      </c>
      <c r="W166" s="22" t="e">
        <f>VLOOKUP($G166,Temp!$A:$C,W$1,FALSE)</f>
        <v>#N/A</v>
      </c>
      <c r="X166" s="22" t="e">
        <f>VLOOKUP($G166,Temp!$A:$C,X$1,FALSE)</f>
        <v>#N/A</v>
      </c>
      <c r="Y166" s="22" t="e">
        <f>VLOOKUP($G166,Temp!$A:$C,Y$1,FALSE)</f>
        <v>#N/A</v>
      </c>
      <c r="Z166" s="22" t="e">
        <f>VLOOKUP($G166,Temp!$A:$C,Z$1,FALSE)</f>
        <v>#N/A</v>
      </c>
      <c r="AA166" s="22" t="e">
        <f>VLOOKUP($A166,Searches!$A:$H,AA$1,FALSE)</f>
        <v>#N/A</v>
      </c>
      <c r="AB166" s="22" t="e">
        <f>VLOOKUP($A166,Searches!$A:$H,AB$1,FALSE)</f>
        <v>#N/A</v>
      </c>
      <c r="AC166" s="22" t="e">
        <f>VLOOKUP($A166,Searches!$A:$H,AC$1,FALSE)</f>
        <v>#N/A</v>
      </c>
      <c r="AD166" s="22" t="e">
        <f>VLOOKUP($A166,Searches!$A:$H,AD$1,FALSE)</f>
        <v>#N/A</v>
      </c>
      <c r="AE166" s="22" t="e">
        <f>VLOOKUP($A166,Searches!$A:$H,AE$1,FALSE)</f>
        <v>#N/A</v>
      </c>
      <c r="AF166" s="22" t="e">
        <f>VLOOKUP($A166,Searches!$A:$H,AF$1,FALSE)</f>
        <v>#N/A</v>
      </c>
      <c r="AG166" s="22" t="e">
        <f>VLOOKUP($A166,Searches!$A:$H,AG$1,FALSE)</f>
        <v>#N/A</v>
      </c>
      <c r="AH166" s="22" t="e">
        <f>VLOOKUP($G166,Temp!$D:$F,AH$1,FALSE)</f>
        <v>#N/A</v>
      </c>
      <c r="AI166" s="22" t="e">
        <f>VLOOKUP($G166,Temp!$D:$F,AI$1,FALSE)</f>
        <v>#N/A</v>
      </c>
      <c r="AJ166" s="22" t="e">
        <f>VLOOKUP($G166,Temp!$D:$F,AJ$1,FALSE)</f>
        <v>#N/A</v>
      </c>
    </row>
    <row r="167" spans="1:36" ht="16" x14ac:dyDescent="0.2">
      <c r="A167" s="8" t="str">
        <f t="shared" si="2"/>
        <v>Shahrukh Panjwani Renegades</v>
      </c>
      <c r="B167" s="8" t="s">
        <v>2415</v>
      </c>
      <c r="C167" s="8" t="s">
        <v>2417</v>
      </c>
      <c r="D167" s="8" t="s">
        <v>2418</v>
      </c>
      <c r="E167" s="8" t="s">
        <v>2419</v>
      </c>
      <c r="F167" s="8" t="s">
        <v>2420</v>
      </c>
      <c r="G167" s="12" t="s">
        <v>2202</v>
      </c>
      <c r="H167" s="22" t="str">
        <f>VLOOKUP($G167,Temp!$A:$C,H$1,FALSE)</f>
        <v>renegadespro.com</v>
      </c>
      <c r="I167" s="22" t="e">
        <f>VLOOKUP($G167,Temp!$A:$C,I$1,FALSE)</f>
        <v>#VALUE!</v>
      </c>
      <c r="J167" s="22" t="e">
        <f>VLOOKUP($G167,Temp!$A:$C,J$1,FALSE)</f>
        <v>#VALUE!</v>
      </c>
      <c r="K167" s="22" t="e">
        <f>VLOOKUP($G167,Temp!$A:$C,K$1,FALSE)</f>
        <v>#VALUE!</v>
      </c>
      <c r="L167" s="22" t="e">
        <f>VLOOKUP($G167,Temp!$A:$C,L$1,FALSE)</f>
        <v>#VALUE!</v>
      </c>
      <c r="M167" s="22" t="e">
        <f>VLOOKUP($G167,Temp!$A:$C,M$1,FALSE)</f>
        <v>#VALUE!</v>
      </c>
      <c r="N167" s="22" t="e">
        <f>VLOOKUP($G167,Temp!$A:$C,N$1,FALSE)</f>
        <v>#VALUE!</v>
      </c>
      <c r="O167" s="22" t="e">
        <f>VLOOKUP($G167,Temp!$A:$C,O$1,FALSE)</f>
        <v>#VALUE!</v>
      </c>
      <c r="P167" s="22" t="e">
        <f>VLOOKUP($G167,Temp!$A:$C,P$1,FALSE)</f>
        <v>#VALUE!</v>
      </c>
      <c r="Q167" s="22" t="e">
        <f>VLOOKUP($G167,Temp!$A:$C,Q$1,FALSE)</f>
        <v>#VALUE!</v>
      </c>
      <c r="R167" s="22" t="e">
        <f>VLOOKUP($G167,Temp!$A:$C,R$1,FALSE)</f>
        <v>#VALUE!</v>
      </c>
      <c r="S167" s="22" t="e">
        <f>VLOOKUP($G167,Temp!$A:$C,S$1,FALSE)</f>
        <v>#VALUE!</v>
      </c>
      <c r="T167" s="22" t="e">
        <f>VLOOKUP($G167,Temp!$A:$C,T$1,FALSE)</f>
        <v>#VALUE!</v>
      </c>
      <c r="U167" s="22" t="e">
        <f>VLOOKUP($G167,Temp!$A:$C,U$1,FALSE)</f>
        <v>#VALUE!</v>
      </c>
      <c r="V167" s="22" t="e">
        <f>VLOOKUP($G167,Temp!$A:$C,V$1,FALSE)</f>
        <v>#VALUE!</v>
      </c>
      <c r="W167" s="22" t="e">
        <f>VLOOKUP($G167,Temp!$A:$C,W$1,FALSE)</f>
        <v>#VALUE!</v>
      </c>
      <c r="X167" s="22" t="e">
        <f>VLOOKUP($G167,Temp!$A:$C,X$1,FALSE)</f>
        <v>#VALUE!</v>
      </c>
      <c r="Y167" s="22">
        <f>VLOOKUP($G167,Temp!$A:$C,Y$1,FALSE)</f>
        <v>111</v>
      </c>
      <c r="Z167" s="22">
        <f>VLOOKUP($G167,Temp!$A:$C,Z$1,FALSE)</f>
        <v>1000</v>
      </c>
      <c r="AA167" s="22" t="e">
        <f>VLOOKUP($A167,Searches!$A:$H,AA$1,FALSE)</f>
        <v>#N/A</v>
      </c>
      <c r="AB167" s="22" t="e">
        <f>VLOOKUP($A167,Searches!$A:$H,AB$1,FALSE)</f>
        <v>#N/A</v>
      </c>
      <c r="AC167" s="22" t="e">
        <f>VLOOKUP($A167,Searches!$A:$H,AC$1,FALSE)</f>
        <v>#N/A</v>
      </c>
      <c r="AD167" s="22" t="e">
        <f>VLOOKUP($A167,Searches!$A:$H,AD$1,FALSE)</f>
        <v>#N/A</v>
      </c>
      <c r="AE167" s="22" t="e">
        <f>VLOOKUP($A167,Searches!$A:$H,AE$1,FALSE)</f>
        <v>#N/A</v>
      </c>
      <c r="AF167" s="22" t="e">
        <f>VLOOKUP($A167,Searches!$A:$H,AF$1,FALSE)</f>
        <v>#N/A</v>
      </c>
      <c r="AG167" s="22" t="e">
        <f>VLOOKUP($A167,Searches!$A:$H,AG$1,FALSE)</f>
        <v>#N/A</v>
      </c>
      <c r="AH167" s="22" t="e">
        <f>VLOOKUP($G167,Temp!$D:$F,AH$1,FALSE)</f>
        <v>#N/A</v>
      </c>
      <c r="AI167" s="22" t="e">
        <f>VLOOKUP($G167,Temp!$D:$F,AI$1,FALSE)</f>
        <v>#N/A</v>
      </c>
      <c r="AJ167" s="22" t="e">
        <f>VLOOKUP($G167,Temp!$D:$F,AJ$1,FALSE)</f>
        <v>#N/A</v>
      </c>
    </row>
    <row r="168" spans="1:36" ht="16" x14ac:dyDescent="0.2">
      <c r="A168" s="8" t="str">
        <f t="shared" si="2"/>
        <v>Lisa Masiello TECHmarc Labs, Inc. - Transform Your IT Channel</v>
      </c>
      <c r="B168" s="8" t="s">
        <v>1252</v>
      </c>
      <c r="C168" s="8" t="s">
        <v>2426</v>
      </c>
      <c r="D168" s="8" t="s">
        <v>2427</v>
      </c>
      <c r="E168" s="8" t="s">
        <v>2428</v>
      </c>
      <c r="F168" s="8" t="s">
        <v>2429</v>
      </c>
      <c r="G168" s="12" t="s">
        <v>2217</v>
      </c>
      <c r="H168" s="22" t="str">
        <f>VLOOKUP($G168,Temp!$A:$C,H$1,FALSE)</f>
        <v>TECHmarcLabs.com</v>
      </c>
      <c r="I168" s="22" t="e">
        <f>VLOOKUP($G168,Temp!$A:$C,I$1,FALSE)</f>
        <v>#VALUE!</v>
      </c>
      <c r="J168" s="22" t="e">
        <f>VLOOKUP($G168,Temp!$A:$C,J$1,FALSE)</f>
        <v>#VALUE!</v>
      </c>
      <c r="K168" s="22" t="e">
        <f>VLOOKUP($G168,Temp!$A:$C,K$1,FALSE)</f>
        <v>#VALUE!</v>
      </c>
      <c r="L168" s="22" t="e">
        <f>VLOOKUP($G168,Temp!$A:$C,L$1,FALSE)</f>
        <v>#VALUE!</v>
      </c>
      <c r="M168" s="22" t="e">
        <f>VLOOKUP($G168,Temp!$A:$C,M$1,FALSE)</f>
        <v>#VALUE!</v>
      </c>
      <c r="N168" s="22" t="e">
        <f>VLOOKUP($G168,Temp!$A:$C,N$1,FALSE)</f>
        <v>#VALUE!</v>
      </c>
      <c r="O168" s="22" t="e">
        <f>VLOOKUP($G168,Temp!$A:$C,O$1,FALSE)</f>
        <v>#VALUE!</v>
      </c>
      <c r="P168" s="22" t="e">
        <f>VLOOKUP($G168,Temp!$A:$C,P$1,FALSE)</f>
        <v>#VALUE!</v>
      </c>
      <c r="Q168" s="22" t="e">
        <f>VLOOKUP($G168,Temp!$A:$C,Q$1,FALSE)</f>
        <v>#VALUE!</v>
      </c>
      <c r="R168" s="22" t="e">
        <f>VLOOKUP($G168,Temp!$A:$C,R$1,FALSE)</f>
        <v>#VALUE!</v>
      </c>
      <c r="S168" s="22" t="e">
        <f>VLOOKUP($G168,Temp!$A:$C,S$1,FALSE)</f>
        <v>#VALUE!</v>
      </c>
      <c r="T168" s="22" t="e">
        <f>VLOOKUP($G168,Temp!$A:$C,T$1,FALSE)</f>
        <v>#VALUE!</v>
      </c>
      <c r="U168" s="22" t="e">
        <f>VLOOKUP($G168,Temp!$A:$C,U$1,FALSE)</f>
        <v>#VALUE!</v>
      </c>
      <c r="V168" s="22" t="e">
        <f>VLOOKUP($G168,Temp!$A:$C,V$1,FALSE)</f>
        <v>#VALUE!</v>
      </c>
      <c r="W168" s="22" t="e">
        <f>VLOOKUP($G168,Temp!$A:$C,W$1,FALSE)</f>
        <v>#VALUE!</v>
      </c>
      <c r="X168" s="22" t="e">
        <f>VLOOKUP($G168,Temp!$A:$C,X$1,FALSE)</f>
        <v>#VALUE!</v>
      </c>
      <c r="Y168" s="22">
        <f>VLOOKUP($G168,Temp!$A:$C,Y$1,FALSE)</f>
        <v>166</v>
      </c>
      <c r="Z168" s="22">
        <f>VLOOKUP($G168,Temp!$A:$C,Z$1,FALSE)</f>
        <v>0</v>
      </c>
      <c r="AA168" s="22" t="e">
        <f>VLOOKUP($A168,Searches!$A:$H,AA$1,FALSE)</f>
        <v>#N/A</v>
      </c>
      <c r="AB168" s="22" t="e">
        <f>VLOOKUP($A168,Searches!$A:$H,AB$1,FALSE)</f>
        <v>#N/A</v>
      </c>
      <c r="AC168" s="22" t="e">
        <f>VLOOKUP($A168,Searches!$A:$H,AC$1,FALSE)</f>
        <v>#N/A</v>
      </c>
      <c r="AD168" s="22" t="e">
        <f>VLOOKUP($A168,Searches!$A:$H,AD$1,FALSE)</f>
        <v>#N/A</v>
      </c>
      <c r="AE168" s="22" t="e">
        <f>VLOOKUP($A168,Searches!$A:$H,AE$1,FALSE)</f>
        <v>#N/A</v>
      </c>
      <c r="AF168" s="22" t="e">
        <f>VLOOKUP($A168,Searches!$A:$H,AF$1,FALSE)</f>
        <v>#N/A</v>
      </c>
      <c r="AG168" s="22" t="e">
        <f>VLOOKUP($A168,Searches!$A:$H,AG$1,FALSE)</f>
        <v>#N/A</v>
      </c>
      <c r="AH168" s="22" t="e">
        <f>VLOOKUP($G168,Temp!$D:$F,AH$1,FALSE)</f>
        <v>#N/A</v>
      </c>
      <c r="AI168" s="22" t="e">
        <f>VLOOKUP($G168,Temp!$D:$F,AI$1,FALSE)</f>
        <v>#N/A</v>
      </c>
      <c r="AJ168" s="22" t="e">
        <f>VLOOKUP($G168,Temp!$D:$F,AJ$1,FALSE)</f>
        <v>#N/A</v>
      </c>
    </row>
    <row r="169" spans="1:36" ht="16" x14ac:dyDescent="0.2">
      <c r="A169" s="8" t="str">
        <f t="shared" si="2"/>
        <v>Matthew Worsman Unrivaled Enterprises</v>
      </c>
      <c r="B169" s="8" t="s">
        <v>167</v>
      </c>
      <c r="C169" s="8" t="s">
        <v>2441</v>
      </c>
      <c r="D169" s="8" t="s">
        <v>2442</v>
      </c>
      <c r="E169" s="8" t="s">
        <v>2443</v>
      </c>
      <c r="F169" s="8" t="s">
        <v>2444</v>
      </c>
      <c r="G169" s="12" t="s">
        <v>2445</v>
      </c>
      <c r="H169" s="22" t="e">
        <f>VLOOKUP($G169,Temp!$A:$C,H$1,FALSE)</f>
        <v>#N/A</v>
      </c>
      <c r="I169" s="22" t="e">
        <f>VLOOKUP($G169,Temp!$A:$C,I$1,FALSE)</f>
        <v>#N/A</v>
      </c>
      <c r="J169" s="22" t="e">
        <f>VLOOKUP($G169,Temp!$A:$C,J$1,FALSE)</f>
        <v>#N/A</v>
      </c>
      <c r="K169" s="22" t="e">
        <f>VLOOKUP($G169,Temp!$A:$C,K$1,FALSE)</f>
        <v>#N/A</v>
      </c>
      <c r="L169" s="22" t="e">
        <f>VLOOKUP($G169,Temp!$A:$C,L$1,FALSE)</f>
        <v>#N/A</v>
      </c>
      <c r="M169" s="22" t="e">
        <f>VLOOKUP($G169,Temp!$A:$C,M$1,FALSE)</f>
        <v>#N/A</v>
      </c>
      <c r="N169" s="22" t="e">
        <f>VLOOKUP($G169,Temp!$A:$C,N$1,FALSE)</f>
        <v>#N/A</v>
      </c>
      <c r="O169" s="22" t="e">
        <f>VLOOKUP($G169,Temp!$A:$C,O$1,FALSE)</f>
        <v>#N/A</v>
      </c>
      <c r="P169" s="22" t="e">
        <f>VLOOKUP($G169,Temp!$A:$C,P$1,FALSE)</f>
        <v>#N/A</v>
      </c>
      <c r="Q169" s="22" t="e">
        <f>VLOOKUP($G169,Temp!$A:$C,Q$1,FALSE)</f>
        <v>#N/A</v>
      </c>
      <c r="R169" s="22" t="e">
        <f>VLOOKUP($G169,Temp!$A:$C,R$1,FALSE)</f>
        <v>#N/A</v>
      </c>
      <c r="S169" s="22" t="e">
        <f>VLOOKUP($G169,Temp!$A:$C,S$1,FALSE)</f>
        <v>#N/A</v>
      </c>
      <c r="T169" s="22" t="e">
        <f>VLOOKUP($G169,Temp!$A:$C,T$1,FALSE)</f>
        <v>#N/A</v>
      </c>
      <c r="U169" s="22" t="e">
        <f>VLOOKUP($G169,Temp!$A:$C,U$1,FALSE)</f>
        <v>#N/A</v>
      </c>
      <c r="V169" s="22" t="e">
        <f>VLOOKUP($G169,Temp!$A:$C,V$1,FALSE)</f>
        <v>#N/A</v>
      </c>
      <c r="W169" s="22" t="e">
        <f>VLOOKUP($G169,Temp!$A:$C,W$1,FALSE)</f>
        <v>#N/A</v>
      </c>
      <c r="X169" s="22" t="e">
        <f>VLOOKUP($G169,Temp!$A:$C,X$1,FALSE)</f>
        <v>#N/A</v>
      </c>
      <c r="Y169" s="22" t="e">
        <f>VLOOKUP($G169,Temp!$A:$C,Y$1,FALSE)</f>
        <v>#N/A</v>
      </c>
      <c r="Z169" s="22" t="e">
        <f>VLOOKUP($G169,Temp!$A:$C,Z$1,FALSE)</f>
        <v>#N/A</v>
      </c>
      <c r="AA169" s="22" t="e">
        <f>VLOOKUP($A169,Searches!$A:$H,AA$1,FALSE)</f>
        <v>#N/A</v>
      </c>
      <c r="AB169" s="22" t="e">
        <f>VLOOKUP($A169,Searches!$A:$H,AB$1,FALSE)</f>
        <v>#N/A</v>
      </c>
      <c r="AC169" s="22" t="e">
        <f>VLOOKUP($A169,Searches!$A:$H,AC$1,FALSE)</f>
        <v>#N/A</v>
      </c>
      <c r="AD169" s="22" t="e">
        <f>VLOOKUP($A169,Searches!$A:$H,AD$1,FALSE)</f>
        <v>#N/A</v>
      </c>
      <c r="AE169" s="22" t="e">
        <f>VLOOKUP($A169,Searches!$A:$H,AE$1,FALSE)</f>
        <v>#N/A</v>
      </c>
      <c r="AF169" s="22" t="e">
        <f>VLOOKUP($A169,Searches!$A:$H,AF$1,FALSE)</f>
        <v>#N/A</v>
      </c>
      <c r="AG169" s="22" t="e">
        <f>VLOOKUP($A169,Searches!$A:$H,AG$1,FALSE)</f>
        <v>#N/A</v>
      </c>
      <c r="AH169" s="22" t="e">
        <f>VLOOKUP($G169,Temp!$D:$F,AH$1,FALSE)</f>
        <v>#N/A</v>
      </c>
      <c r="AI169" s="22" t="e">
        <f>VLOOKUP($G169,Temp!$D:$F,AI$1,FALSE)</f>
        <v>#N/A</v>
      </c>
      <c r="AJ169" s="22" t="e">
        <f>VLOOKUP($G169,Temp!$D:$F,AJ$1,FALSE)</f>
        <v>#N/A</v>
      </c>
    </row>
    <row r="170" spans="1:36" ht="16" x14ac:dyDescent="0.2">
      <c r="A170" s="8" t="str">
        <f t="shared" si="2"/>
        <v>Aimen Barma WorldPantry.com</v>
      </c>
      <c r="B170" s="8" t="s">
        <v>2454</v>
      </c>
      <c r="C170" s="8" t="s">
        <v>2455</v>
      </c>
      <c r="D170" s="8" t="s">
        <v>2456</v>
      </c>
      <c r="E170" s="8" t="s">
        <v>2457</v>
      </c>
      <c r="F170" s="12" t="s">
        <v>2458</v>
      </c>
      <c r="G170" s="12" t="s">
        <v>2244</v>
      </c>
      <c r="H170" s="22" t="str">
        <f>VLOOKUP($G170,Temp!$A:$C,H$1,FALSE)</f>
        <v>worldpantry.com</v>
      </c>
      <c r="I170" s="22" t="e">
        <f>VLOOKUP($G170,Temp!$A:$C,I$1,FALSE)</f>
        <v>#VALUE!</v>
      </c>
      <c r="J170" s="22" t="e">
        <f>VLOOKUP($G170,Temp!$A:$C,J$1,FALSE)</f>
        <v>#VALUE!</v>
      </c>
      <c r="K170" s="22" t="e">
        <f>VLOOKUP($G170,Temp!$A:$C,K$1,FALSE)</f>
        <v>#VALUE!</v>
      </c>
      <c r="L170" s="22" t="e">
        <f>VLOOKUP($G170,Temp!$A:$C,L$1,FALSE)</f>
        <v>#VALUE!</v>
      </c>
      <c r="M170" s="22" t="e">
        <f>VLOOKUP($G170,Temp!$A:$C,M$1,FALSE)</f>
        <v>#VALUE!</v>
      </c>
      <c r="N170" s="22" t="e">
        <f>VLOOKUP($G170,Temp!$A:$C,N$1,FALSE)</f>
        <v>#VALUE!</v>
      </c>
      <c r="O170" s="22" t="e">
        <f>VLOOKUP($G170,Temp!$A:$C,O$1,FALSE)</f>
        <v>#VALUE!</v>
      </c>
      <c r="P170" s="22" t="e">
        <f>VLOOKUP($G170,Temp!$A:$C,P$1,FALSE)</f>
        <v>#VALUE!</v>
      </c>
      <c r="Q170" s="22" t="e">
        <f>VLOOKUP($G170,Temp!$A:$C,Q$1,FALSE)</f>
        <v>#VALUE!</v>
      </c>
      <c r="R170" s="22" t="e">
        <f>VLOOKUP($G170,Temp!$A:$C,R$1,FALSE)</f>
        <v>#VALUE!</v>
      </c>
      <c r="S170" s="22" t="e">
        <f>VLOOKUP($G170,Temp!$A:$C,S$1,FALSE)</f>
        <v>#VALUE!</v>
      </c>
      <c r="T170" s="22" t="e">
        <f>VLOOKUP($G170,Temp!$A:$C,T$1,FALSE)</f>
        <v>#VALUE!</v>
      </c>
      <c r="U170" s="22" t="e">
        <f>VLOOKUP($G170,Temp!$A:$C,U$1,FALSE)</f>
        <v>#VALUE!</v>
      </c>
      <c r="V170" s="22" t="e">
        <f>VLOOKUP($G170,Temp!$A:$C,V$1,FALSE)</f>
        <v>#VALUE!</v>
      </c>
      <c r="W170" s="22" t="e">
        <f>VLOOKUP($G170,Temp!$A:$C,W$1,FALSE)</f>
        <v>#VALUE!</v>
      </c>
      <c r="X170" s="22" t="e">
        <f>VLOOKUP($G170,Temp!$A:$C,X$1,FALSE)</f>
        <v>#VALUE!</v>
      </c>
      <c r="Y170" s="22">
        <f>VLOOKUP($G170,Temp!$A:$C,Y$1,FALSE)</f>
        <v>581</v>
      </c>
      <c r="Z170" s="22">
        <f>VLOOKUP($G170,Temp!$A:$C,Z$1,FALSE)</f>
        <v>0</v>
      </c>
      <c r="AA170" s="22" t="e">
        <f>VLOOKUP($A170,Searches!$A:$H,AA$1,FALSE)</f>
        <v>#N/A</v>
      </c>
      <c r="AB170" s="22" t="e">
        <f>VLOOKUP($A170,Searches!$A:$H,AB$1,FALSE)</f>
        <v>#N/A</v>
      </c>
      <c r="AC170" s="22" t="e">
        <f>VLOOKUP($A170,Searches!$A:$H,AC$1,FALSE)</f>
        <v>#N/A</v>
      </c>
      <c r="AD170" s="22" t="e">
        <f>VLOOKUP($A170,Searches!$A:$H,AD$1,FALSE)</f>
        <v>#N/A</v>
      </c>
      <c r="AE170" s="22" t="e">
        <f>VLOOKUP($A170,Searches!$A:$H,AE$1,FALSE)</f>
        <v>#N/A</v>
      </c>
      <c r="AF170" s="22" t="e">
        <f>VLOOKUP($A170,Searches!$A:$H,AF$1,FALSE)</f>
        <v>#N/A</v>
      </c>
      <c r="AG170" s="22" t="e">
        <f>VLOOKUP($A170,Searches!$A:$H,AG$1,FALSE)</f>
        <v>#N/A</v>
      </c>
      <c r="AH170" s="22" t="e">
        <f>VLOOKUP($G170,Temp!$D:$F,AH$1,FALSE)</f>
        <v>#N/A</v>
      </c>
      <c r="AI170" s="22" t="e">
        <f>VLOOKUP($G170,Temp!$D:$F,AI$1,FALSE)</f>
        <v>#N/A</v>
      </c>
      <c r="AJ170" s="22" t="e">
        <f>VLOOKUP($G170,Temp!$D:$F,AJ$1,FALSE)</f>
        <v>#N/A</v>
      </c>
    </row>
    <row r="171" spans="1:36" ht="16" x14ac:dyDescent="0.2">
      <c r="A171" s="8" t="str">
        <f t="shared" si="2"/>
        <v>Ran Oelgiesser Yotpo</v>
      </c>
      <c r="B171" s="8" t="s">
        <v>2471</v>
      </c>
      <c r="C171" s="8" t="s">
        <v>2473</v>
      </c>
      <c r="D171" s="8" t="s">
        <v>2474</v>
      </c>
      <c r="E171" s="8" t="s">
        <v>2475</v>
      </c>
      <c r="F171" s="8" t="s">
        <v>2476</v>
      </c>
      <c r="G171" s="12" t="s">
        <v>2255</v>
      </c>
      <c r="H171" s="22" t="str">
        <f>VLOOKUP($G171,Temp!$A:$C,H$1,FALSE)</f>
        <v>yotpo.com</v>
      </c>
      <c r="I171" s="22" t="e">
        <f>VLOOKUP($G171,Temp!$A:$C,I$1,FALSE)</f>
        <v>#VALUE!</v>
      </c>
      <c r="J171" s="22" t="e">
        <f>VLOOKUP($G171,Temp!$A:$C,J$1,FALSE)</f>
        <v>#VALUE!</v>
      </c>
      <c r="K171" s="22" t="e">
        <f>VLOOKUP($G171,Temp!$A:$C,K$1,FALSE)</f>
        <v>#VALUE!</v>
      </c>
      <c r="L171" s="22" t="e">
        <f>VLOOKUP($G171,Temp!$A:$C,L$1,FALSE)</f>
        <v>#VALUE!</v>
      </c>
      <c r="M171" s="22" t="e">
        <f>VLOOKUP($G171,Temp!$A:$C,M$1,FALSE)</f>
        <v>#VALUE!</v>
      </c>
      <c r="N171" s="22" t="e">
        <f>VLOOKUP($G171,Temp!$A:$C,N$1,FALSE)</f>
        <v>#VALUE!</v>
      </c>
      <c r="O171" s="22" t="e">
        <f>VLOOKUP($G171,Temp!$A:$C,O$1,FALSE)</f>
        <v>#VALUE!</v>
      </c>
      <c r="P171" s="22" t="e">
        <f>VLOOKUP($G171,Temp!$A:$C,P$1,FALSE)</f>
        <v>#VALUE!</v>
      </c>
      <c r="Q171" s="22" t="e">
        <f>VLOOKUP($G171,Temp!$A:$C,Q$1,FALSE)</f>
        <v>#VALUE!</v>
      </c>
      <c r="R171" s="22" t="e">
        <f>VLOOKUP($G171,Temp!$A:$C,R$1,FALSE)</f>
        <v>#VALUE!</v>
      </c>
      <c r="S171" s="22" t="e">
        <f>VLOOKUP($G171,Temp!$A:$C,S$1,FALSE)</f>
        <v>#VALUE!</v>
      </c>
      <c r="T171" s="22" t="e">
        <f>VLOOKUP($G171,Temp!$A:$C,T$1,FALSE)</f>
        <v>#VALUE!</v>
      </c>
      <c r="U171" s="22" t="e">
        <f>VLOOKUP($G171,Temp!$A:$C,U$1,FALSE)</f>
        <v>#VALUE!</v>
      </c>
      <c r="V171" s="22" t="e">
        <f>VLOOKUP($G171,Temp!$A:$C,V$1,FALSE)</f>
        <v>#VALUE!</v>
      </c>
      <c r="W171" s="22" t="e">
        <f>VLOOKUP($G171,Temp!$A:$C,W$1,FALSE)</f>
        <v>#VALUE!</v>
      </c>
      <c r="X171" s="22" t="e">
        <f>VLOOKUP($G171,Temp!$A:$C,X$1,FALSE)</f>
        <v>#VALUE!</v>
      </c>
      <c r="Y171" s="22">
        <f>VLOOKUP($G171,Temp!$A:$C,Y$1,FALSE)</f>
        <v>24400</v>
      </c>
      <c r="Z171" s="22">
        <f>VLOOKUP($G171,Temp!$A:$C,Z$1,FALSE)</f>
        <v>17200</v>
      </c>
      <c r="AA171" s="22" t="e">
        <f>VLOOKUP($A171,Searches!$A:$H,AA$1,FALSE)</f>
        <v>#N/A</v>
      </c>
      <c r="AB171" s="22" t="e">
        <f>VLOOKUP($A171,Searches!$A:$H,AB$1,FALSE)</f>
        <v>#N/A</v>
      </c>
      <c r="AC171" s="22" t="e">
        <f>VLOOKUP($A171,Searches!$A:$H,AC$1,FALSE)</f>
        <v>#N/A</v>
      </c>
      <c r="AD171" s="22" t="e">
        <f>VLOOKUP($A171,Searches!$A:$H,AD$1,FALSE)</f>
        <v>#N/A</v>
      </c>
      <c r="AE171" s="22" t="e">
        <f>VLOOKUP($A171,Searches!$A:$H,AE$1,FALSE)</f>
        <v>#N/A</v>
      </c>
      <c r="AF171" s="22" t="e">
        <f>VLOOKUP($A171,Searches!$A:$H,AF$1,FALSE)</f>
        <v>#N/A</v>
      </c>
      <c r="AG171" s="22" t="e">
        <f>VLOOKUP($A171,Searches!$A:$H,AG$1,FALSE)</f>
        <v>#N/A</v>
      </c>
      <c r="AH171" s="22" t="e">
        <f>VLOOKUP($G171,Temp!$D:$F,AH$1,FALSE)</f>
        <v>#N/A</v>
      </c>
      <c r="AI171" s="22" t="e">
        <f>VLOOKUP($G171,Temp!$D:$F,AI$1,FALSE)</f>
        <v>#N/A</v>
      </c>
      <c r="AJ171" s="22" t="e">
        <f>VLOOKUP($G171,Temp!$D:$F,AJ$1,FALSE)</f>
        <v>#N/A</v>
      </c>
    </row>
    <row r="172" spans="1:36" ht="16" x14ac:dyDescent="0.2">
      <c r="A172" s="8" t="str">
        <f t="shared" si="2"/>
        <v>John Karwoski Prowess Consulting LLC</v>
      </c>
      <c r="B172" s="8" t="s">
        <v>428</v>
      </c>
      <c r="C172" s="8" t="s">
        <v>2484</v>
      </c>
      <c r="D172" s="8" t="s">
        <v>2485</v>
      </c>
      <c r="E172" s="8" t="s">
        <v>2486</v>
      </c>
      <c r="F172" s="8" t="s">
        <v>2487</v>
      </c>
      <c r="G172" s="12" t="s">
        <v>2274</v>
      </c>
      <c r="H172" s="22" t="str">
        <f>VLOOKUP($G172,Temp!$A:$C,H$1,FALSE)</f>
        <v>prowesscorp.com</v>
      </c>
      <c r="I172" s="22" t="e">
        <f>VLOOKUP($G172,Temp!$A:$C,I$1,FALSE)</f>
        <v>#VALUE!</v>
      </c>
      <c r="J172" s="22" t="e">
        <f>VLOOKUP($G172,Temp!$A:$C,J$1,FALSE)</f>
        <v>#VALUE!</v>
      </c>
      <c r="K172" s="22" t="e">
        <f>VLOOKUP($G172,Temp!$A:$C,K$1,FALSE)</f>
        <v>#VALUE!</v>
      </c>
      <c r="L172" s="22" t="e">
        <f>VLOOKUP($G172,Temp!$A:$C,L$1,FALSE)</f>
        <v>#VALUE!</v>
      </c>
      <c r="M172" s="22" t="e">
        <f>VLOOKUP($G172,Temp!$A:$C,M$1,FALSE)</f>
        <v>#VALUE!</v>
      </c>
      <c r="N172" s="22" t="e">
        <f>VLOOKUP($G172,Temp!$A:$C,N$1,FALSE)</f>
        <v>#VALUE!</v>
      </c>
      <c r="O172" s="22" t="e">
        <f>VLOOKUP($G172,Temp!$A:$C,O$1,FALSE)</f>
        <v>#VALUE!</v>
      </c>
      <c r="P172" s="22" t="e">
        <f>VLOOKUP($G172,Temp!$A:$C,P$1,FALSE)</f>
        <v>#VALUE!</v>
      </c>
      <c r="Q172" s="22" t="e">
        <f>VLOOKUP($G172,Temp!$A:$C,Q$1,FALSE)</f>
        <v>#VALUE!</v>
      </c>
      <c r="R172" s="22" t="e">
        <f>VLOOKUP($G172,Temp!$A:$C,R$1,FALSE)</f>
        <v>#VALUE!</v>
      </c>
      <c r="S172" s="22" t="e">
        <f>VLOOKUP($G172,Temp!$A:$C,S$1,FALSE)</f>
        <v>#VALUE!</v>
      </c>
      <c r="T172" s="22" t="e">
        <f>VLOOKUP($G172,Temp!$A:$C,T$1,FALSE)</f>
        <v>#VALUE!</v>
      </c>
      <c r="U172" s="22" t="e">
        <f>VLOOKUP($G172,Temp!$A:$C,U$1,FALSE)</f>
        <v>#VALUE!</v>
      </c>
      <c r="V172" s="22" t="e">
        <f>VLOOKUP($G172,Temp!$A:$C,V$1,FALSE)</f>
        <v>#VALUE!</v>
      </c>
      <c r="W172" s="22" t="e">
        <f>VLOOKUP($G172,Temp!$A:$C,W$1,FALSE)</f>
        <v>#VALUE!</v>
      </c>
      <c r="X172" s="22" t="e">
        <f>VLOOKUP($G172,Temp!$A:$C,X$1,FALSE)</f>
        <v>#VALUE!</v>
      </c>
      <c r="Y172" s="22">
        <f>VLOOKUP($G172,Temp!$A:$C,Y$1,FALSE)</f>
        <v>178</v>
      </c>
      <c r="Z172" s="22">
        <f>VLOOKUP($G172,Temp!$A:$C,Z$1,FALSE)</f>
        <v>0</v>
      </c>
      <c r="AA172" s="22" t="e">
        <f>VLOOKUP($A172,Searches!$A:$H,AA$1,FALSE)</f>
        <v>#N/A</v>
      </c>
      <c r="AB172" s="22" t="e">
        <f>VLOOKUP($A172,Searches!$A:$H,AB$1,FALSE)</f>
        <v>#N/A</v>
      </c>
      <c r="AC172" s="22" t="e">
        <f>VLOOKUP($A172,Searches!$A:$H,AC$1,FALSE)</f>
        <v>#N/A</v>
      </c>
      <c r="AD172" s="22" t="e">
        <f>VLOOKUP($A172,Searches!$A:$H,AD$1,FALSE)</f>
        <v>#N/A</v>
      </c>
      <c r="AE172" s="22" t="e">
        <f>VLOOKUP($A172,Searches!$A:$H,AE$1,FALSE)</f>
        <v>#N/A</v>
      </c>
      <c r="AF172" s="22" t="e">
        <f>VLOOKUP($A172,Searches!$A:$H,AF$1,FALSE)</f>
        <v>#N/A</v>
      </c>
      <c r="AG172" s="22" t="e">
        <f>VLOOKUP($A172,Searches!$A:$H,AG$1,FALSE)</f>
        <v>#N/A</v>
      </c>
      <c r="AH172" s="22" t="e">
        <f>VLOOKUP($G172,Temp!$D:$F,AH$1,FALSE)</f>
        <v>#N/A</v>
      </c>
      <c r="AI172" s="22" t="e">
        <f>VLOOKUP($G172,Temp!$D:$F,AI$1,FALSE)</f>
        <v>#N/A</v>
      </c>
      <c r="AJ172" s="22" t="e">
        <f>VLOOKUP($G172,Temp!$D:$F,AJ$1,FALSE)</f>
        <v>#N/A</v>
      </c>
    </row>
    <row r="173" spans="1:36" ht="16" x14ac:dyDescent="0.2">
      <c r="A173" s="8" t="str">
        <f t="shared" si="2"/>
        <v>Michael CFE Digital West Networks, Inc.</v>
      </c>
      <c r="B173" s="8" t="s">
        <v>1203</v>
      </c>
      <c r="C173" s="8" t="s">
        <v>2493</v>
      </c>
      <c r="D173" s="8" t="s">
        <v>1006</v>
      </c>
      <c r="E173" s="8" t="s">
        <v>2494</v>
      </c>
      <c r="F173" s="8" t="s">
        <v>2495</v>
      </c>
      <c r="G173" s="12" t="s">
        <v>2281</v>
      </c>
      <c r="H173" s="22" t="str">
        <f>VLOOKUP($G173,Temp!$A:$C,H$1,FALSE)</f>
        <v>digitalwest.com</v>
      </c>
      <c r="I173" s="22" t="e">
        <f>VLOOKUP($G173,Temp!$A:$C,I$1,FALSE)</f>
        <v>#VALUE!</v>
      </c>
      <c r="J173" s="22" t="e">
        <f>VLOOKUP($G173,Temp!$A:$C,J$1,FALSE)</f>
        <v>#VALUE!</v>
      </c>
      <c r="K173" s="22" t="e">
        <f>VLOOKUP($G173,Temp!$A:$C,K$1,FALSE)</f>
        <v>#VALUE!</v>
      </c>
      <c r="L173" s="22" t="e">
        <f>VLOOKUP($G173,Temp!$A:$C,L$1,FALSE)</f>
        <v>#VALUE!</v>
      </c>
      <c r="M173" s="22" t="e">
        <f>VLOOKUP($G173,Temp!$A:$C,M$1,FALSE)</f>
        <v>#VALUE!</v>
      </c>
      <c r="N173" s="22" t="e">
        <f>VLOOKUP($G173,Temp!$A:$C,N$1,FALSE)</f>
        <v>#VALUE!</v>
      </c>
      <c r="O173" s="22" t="e">
        <f>VLOOKUP($G173,Temp!$A:$C,O$1,FALSE)</f>
        <v>#VALUE!</v>
      </c>
      <c r="P173" s="22" t="e">
        <f>VLOOKUP($G173,Temp!$A:$C,P$1,FALSE)</f>
        <v>#VALUE!</v>
      </c>
      <c r="Q173" s="22" t="e">
        <f>VLOOKUP($G173,Temp!$A:$C,Q$1,FALSE)</f>
        <v>#VALUE!</v>
      </c>
      <c r="R173" s="22" t="e">
        <f>VLOOKUP($G173,Temp!$A:$C,R$1,FALSE)</f>
        <v>#VALUE!</v>
      </c>
      <c r="S173" s="22" t="e">
        <f>VLOOKUP($G173,Temp!$A:$C,S$1,FALSE)</f>
        <v>#VALUE!</v>
      </c>
      <c r="T173" s="22" t="e">
        <f>VLOOKUP($G173,Temp!$A:$C,T$1,FALSE)</f>
        <v>#VALUE!</v>
      </c>
      <c r="U173" s="22" t="e">
        <f>VLOOKUP($G173,Temp!$A:$C,U$1,FALSE)</f>
        <v>#VALUE!</v>
      </c>
      <c r="V173" s="22" t="e">
        <f>VLOOKUP($G173,Temp!$A:$C,V$1,FALSE)</f>
        <v>#VALUE!</v>
      </c>
      <c r="W173" s="22" t="e">
        <f>VLOOKUP($G173,Temp!$A:$C,W$1,FALSE)</f>
        <v>#VALUE!</v>
      </c>
      <c r="X173" s="22" t="e">
        <f>VLOOKUP($G173,Temp!$A:$C,X$1,FALSE)</f>
        <v>#VALUE!</v>
      </c>
      <c r="Y173" s="22">
        <f>VLOOKUP($G173,Temp!$A:$C,Y$1,FALSE)</f>
        <v>152</v>
      </c>
      <c r="Z173" s="22">
        <f>VLOOKUP($G173,Temp!$A:$C,Z$1,FALSE)</f>
        <v>33</v>
      </c>
      <c r="AA173" s="22" t="e">
        <f>VLOOKUP($A173,Searches!$A:$H,AA$1,FALSE)</f>
        <v>#N/A</v>
      </c>
      <c r="AB173" s="22" t="e">
        <f>VLOOKUP($A173,Searches!$A:$H,AB$1,FALSE)</f>
        <v>#N/A</v>
      </c>
      <c r="AC173" s="22" t="e">
        <f>VLOOKUP($A173,Searches!$A:$H,AC$1,FALSE)</f>
        <v>#N/A</v>
      </c>
      <c r="AD173" s="22" t="e">
        <f>VLOOKUP($A173,Searches!$A:$H,AD$1,FALSE)</f>
        <v>#N/A</v>
      </c>
      <c r="AE173" s="22" t="e">
        <f>VLOOKUP($A173,Searches!$A:$H,AE$1,FALSE)</f>
        <v>#N/A</v>
      </c>
      <c r="AF173" s="22" t="e">
        <f>VLOOKUP($A173,Searches!$A:$H,AF$1,FALSE)</f>
        <v>#N/A</v>
      </c>
      <c r="AG173" s="22" t="e">
        <f>VLOOKUP($A173,Searches!$A:$H,AG$1,FALSE)</f>
        <v>#N/A</v>
      </c>
      <c r="AH173" s="22" t="e">
        <f>VLOOKUP($G173,Temp!$D:$F,AH$1,FALSE)</f>
        <v>#N/A</v>
      </c>
      <c r="AI173" s="22" t="e">
        <f>VLOOKUP($G173,Temp!$D:$F,AI$1,FALSE)</f>
        <v>#N/A</v>
      </c>
      <c r="AJ173" s="22" t="e">
        <f>VLOOKUP($G173,Temp!$D:$F,AJ$1,FALSE)</f>
        <v>#N/A</v>
      </c>
    </row>
    <row r="174" spans="1:36" ht="16" x14ac:dyDescent="0.2">
      <c r="A174" s="8" t="str">
        <f t="shared" si="2"/>
        <v>Shelia Reed Aspire Financial Services, LLC</v>
      </c>
      <c r="B174" s="8" t="s">
        <v>2501</v>
      </c>
      <c r="C174" s="8" t="s">
        <v>2502</v>
      </c>
      <c r="D174" s="8" t="s">
        <v>42</v>
      </c>
      <c r="E174" s="8" t="s">
        <v>2503</v>
      </c>
      <c r="F174" s="8" t="s">
        <v>2504</v>
      </c>
      <c r="G174" s="12" t="s">
        <v>2296</v>
      </c>
      <c r="H174" s="22" t="str">
        <f>VLOOKUP($G174,Temp!$A:$C,H$1,FALSE)</f>
        <v>aspireonline.com</v>
      </c>
      <c r="I174" s="22" t="e">
        <f>VLOOKUP($G174,Temp!$A:$C,I$1,FALSE)</f>
        <v>#VALUE!</v>
      </c>
      <c r="J174" s="22" t="e">
        <f>VLOOKUP($G174,Temp!$A:$C,J$1,FALSE)</f>
        <v>#VALUE!</v>
      </c>
      <c r="K174" s="22" t="e">
        <f>VLOOKUP($G174,Temp!$A:$C,K$1,FALSE)</f>
        <v>#VALUE!</v>
      </c>
      <c r="L174" s="22" t="e">
        <f>VLOOKUP($G174,Temp!$A:$C,L$1,FALSE)</f>
        <v>#VALUE!</v>
      </c>
      <c r="M174" s="22" t="e">
        <f>VLOOKUP($G174,Temp!$A:$C,M$1,FALSE)</f>
        <v>#VALUE!</v>
      </c>
      <c r="N174" s="22" t="e">
        <f>VLOOKUP($G174,Temp!$A:$C,N$1,FALSE)</f>
        <v>#VALUE!</v>
      </c>
      <c r="O174" s="22" t="e">
        <f>VLOOKUP($G174,Temp!$A:$C,O$1,FALSE)</f>
        <v>#VALUE!</v>
      </c>
      <c r="P174" s="22" t="e">
        <f>VLOOKUP($G174,Temp!$A:$C,P$1,FALSE)</f>
        <v>#VALUE!</v>
      </c>
      <c r="Q174" s="22" t="e">
        <f>VLOOKUP($G174,Temp!$A:$C,Q$1,FALSE)</f>
        <v>#VALUE!</v>
      </c>
      <c r="R174" s="22" t="e">
        <f>VLOOKUP($G174,Temp!$A:$C,R$1,FALSE)</f>
        <v>#VALUE!</v>
      </c>
      <c r="S174" s="22" t="e">
        <f>VLOOKUP($G174,Temp!$A:$C,S$1,FALSE)</f>
        <v>#VALUE!</v>
      </c>
      <c r="T174" s="22" t="e">
        <f>VLOOKUP($G174,Temp!$A:$C,T$1,FALSE)</f>
        <v>#VALUE!</v>
      </c>
      <c r="U174" s="22" t="e">
        <f>VLOOKUP($G174,Temp!$A:$C,U$1,FALSE)</f>
        <v>#VALUE!</v>
      </c>
      <c r="V174" s="22" t="e">
        <f>VLOOKUP($G174,Temp!$A:$C,V$1,FALSE)</f>
        <v>#VALUE!</v>
      </c>
      <c r="W174" s="22" t="e">
        <f>VLOOKUP($G174,Temp!$A:$C,W$1,FALSE)</f>
        <v>#VALUE!</v>
      </c>
      <c r="X174" s="22" t="e">
        <f>VLOOKUP($G174,Temp!$A:$C,X$1,FALSE)</f>
        <v>#VALUE!</v>
      </c>
      <c r="Y174" s="22">
        <f>VLOOKUP($G174,Temp!$A:$C,Y$1,FALSE)</f>
        <v>35600</v>
      </c>
      <c r="Z174" s="22">
        <f>VLOOKUP($G174,Temp!$A:$C,Z$1,FALSE)</f>
        <v>0</v>
      </c>
      <c r="AA174" s="22" t="str">
        <f>VLOOKUP($A174,Searches!$A:$H,AA$1,FALSE)</f>
        <v>Shelia Reed</v>
      </c>
      <c r="AB174" s="22" t="str">
        <f>VLOOKUP($A174,Searches!$A:$H,AB$1,FALSE)</f>
        <v>Aspire Financial Services, LLC</v>
      </c>
      <c r="AC174" s="22" t="str">
        <f>VLOOKUP($A174,Searches!$A:$H,AC$1,FALSE)</f>
        <v>Chief Marketing Officer</v>
      </c>
      <c r="AD174" s="22" t="str">
        <f>VLOOKUP($A174,Searches!$A:$H,AD$1,FALSE)</f>
        <v>2nd</v>
      </c>
      <c r="AE174" s="22" t="str">
        <f>VLOOKUP($A174,Searches!$A:$H,AE$1,FALSE)</f>
        <v/>
      </c>
      <c r="AF174" s="22" t="str">
        <f>VLOOKUP($A174,Searches!$A:$H,AF$1,FALSE)</f>
        <v>Tampa/St. Petersburg, Florida Area</v>
      </c>
      <c r="AG174" s="22" t="str">
        <f>VLOOKUP($A174,Searches!$A:$H,AG$1,FALSE)</f>
        <v>https://www.linkedin.com/sales/profile/3903786,9K9L,NAME_SEARCH?moduleKey=peopleSearchResults&amp;pageKey=sales-search3-people-refinement&amp;contextId=60BC92C971D70515801E49D6842B0000&amp;requestId=7a23e242-bdc7-4009-b5c8-f0f4fe1a3744&amp;action=CLICK&amp;target=urn%3Ali%3AsalesLead%3A(-1%2C3903786)&amp;pageNumber=7&amp;targetEl=profilelink&amp;position=8&amp;trk=lss-serp-result-lead_photo</v>
      </c>
      <c r="AH174" s="22" t="e">
        <f>VLOOKUP($G174,Temp!$D:$F,AH$1,FALSE)</f>
        <v>#N/A</v>
      </c>
      <c r="AI174" s="22" t="e">
        <f>VLOOKUP($G174,Temp!$D:$F,AI$1,FALSE)</f>
        <v>#N/A</v>
      </c>
      <c r="AJ174" s="22" t="e">
        <f>VLOOKUP($G174,Temp!$D:$F,AJ$1,FALSE)</f>
        <v>#N/A</v>
      </c>
    </row>
    <row r="175" spans="1:36" ht="16" x14ac:dyDescent="0.2">
      <c r="A175" s="8" t="str">
        <f t="shared" si="2"/>
        <v>Jeff Loeb Vidyard</v>
      </c>
      <c r="B175" s="8" t="s">
        <v>2520</v>
      </c>
      <c r="C175" s="8" t="s">
        <v>2521</v>
      </c>
      <c r="D175" s="8" t="s">
        <v>180</v>
      </c>
      <c r="E175" s="8" t="s">
        <v>2522</v>
      </c>
      <c r="F175" s="8" t="s">
        <v>2523</v>
      </c>
      <c r="G175" s="12" t="s">
        <v>2313</v>
      </c>
      <c r="H175" s="22" t="str">
        <f>VLOOKUP($G175,Temp!$A:$C,H$1,FALSE)</f>
        <v>vidyard.com</v>
      </c>
      <c r="I175" s="22" t="e">
        <f>VLOOKUP($G175,Temp!$A:$C,I$1,FALSE)</f>
        <v>#VALUE!</v>
      </c>
      <c r="J175" s="22" t="e">
        <f>VLOOKUP($G175,Temp!$A:$C,J$1,FALSE)</f>
        <v>#VALUE!</v>
      </c>
      <c r="K175" s="22" t="e">
        <f>VLOOKUP($G175,Temp!$A:$C,K$1,FALSE)</f>
        <v>#VALUE!</v>
      </c>
      <c r="L175" s="22" t="e">
        <f>VLOOKUP($G175,Temp!$A:$C,L$1,FALSE)</f>
        <v>#VALUE!</v>
      </c>
      <c r="M175" s="22" t="e">
        <f>VLOOKUP($G175,Temp!$A:$C,M$1,FALSE)</f>
        <v>#VALUE!</v>
      </c>
      <c r="N175" s="22" t="e">
        <f>VLOOKUP($G175,Temp!$A:$C,N$1,FALSE)</f>
        <v>#VALUE!</v>
      </c>
      <c r="O175" s="22" t="e">
        <f>VLOOKUP($G175,Temp!$A:$C,O$1,FALSE)</f>
        <v>#VALUE!</v>
      </c>
      <c r="P175" s="22" t="e">
        <f>VLOOKUP($G175,Temp!$A:$C,P$1,FALSE)</f>
        <v>#VALUE!</v>
      </c>
      <c r="Q175" s="22" t="e">
        <f>VLOOKUP($G175,Temp!$A:$C,Q$1,FALSE)</f>
        <v>#VALUE!</v>
      </c>
      <c r="R175" s="22" t="e">
        <f>VLOOKUP($G175,Temp!$A:$C,R$1,FALSE)</f>
        <v>#VALUE!</v>
      </c>
      <c r="S175" s="22" t="e">
        <f>VLOOKUP($G175,Temp!$A:$C,S$1,FALSE)</f>
        <v>#VALUE!</v>
      </c>
      <c r="T175" s="22" t="e">
        <f>VLOOKUP($G175,Temp!$A:$C,T$1,FALSE)</f>
        <v>#VALUE!</v>
      </c>
      <c r="U175" s="22" t="e">
        <f>VLOOKUP($G175,Temp!$A:$C,U$1,FALSE)</f>
        <v>#VALUE!</v>
      </c>
      <c r="V175" s="22" t="e">
        <f>VLOOKUP($G175,Temp!$A:$C,V$1,FALSE)</f>
        <v>#VALUE!</v>
      </c>
      <c r="W175" s="22" t="e">
        <f>VLOOKUP($G175,Temp!$A:$C,W$1,FALSE)</f>
        <v>#VALUE!</v>
      </c>
      <c r="X175" s="22" t="e">
        <f>VLOOKUP($G175,Temp!$A:$C,X$1,FALSE)</f>
        <v>#VALUE!</v>
      </c>
      <c r="Y175" s="22">
        <f>VLOOKUP($G175,Temp!$A:$C,Y$1,FALSE)</f>
        <v>46000</v>
      </c>
      <c r="Z175" s="22">
        <f>VLOOKUP($G175,Temp!$A:$C,Z$1,FALSE)</f>
        <v>3900</v>
      </c>
      <c r="AA175" s="22" t="str">
        <f>VLOOKUP($A175,Searches!$A:$H,AA$1,FALSE)</f>
        <v>Jeff Loeb</v>
      </c>
      <c r="AB175" s="22" t="str">
        <f>VLOOKUP($A175,Searches!$A:$H,AB$1,FALSE)</f>
        <v>Vidyard</v>
      </c>
      <c r="AC175" s="22" t="str">
        <f>VLOOKUP($A175,Searches!$A:$H,AC$1,FALSE)</f>
        <v>CMO</v>
      </c>
      <c r="AD175" s="22" t="str">
        <f>VLOOKUP($A175,Searches!$A:$H,AD$1,FALSE)</f>
        <v>2nd</v>
      </c>
      <c r="AE175" s="22" t="str">
        <f>VLOOKUP($A175,Searches!$A:$H,AE$1,FALSE)</f>
        <v/>
      </c>
      <c r="AF175" s="22" t="str">
        <f>VLOOKUP($A175,Searches!$A:$H,AF$1,FALSE)</f>
        <v>Greater Boston Area</v>
      </c>
      <c r="AG175" s="22" t="str">
        <f>VLOOKUP($A175,Searches!$A:$H,AG$1,FALSE)</f>
        <v>https://www.linkedin.com/sales/profile/4190452,S_Ox,NAME_SEARCH?moduleKey=peopleSearchResults&amp;pageKey=sales-search3-people-refinement&amp;contextId=60BC92C971D70515801E49D6842B0000&amp;requestId=eb02ceac-fcb1-422d-a8f3-638b64d18a05&amp;action=CLICK&amp;target=urn%3Ali%3AsalesLead%3A(-1%2C4190452)&amp;pageNumber=3&amp;targetEl=profilelink&amp;position=5&amp;trk=lss-serp-result-lead_photo</v>
      </c>
      <c r="AH175" s="22" t="str">
        <f>VLOOKUP($G175,Temp!$D:$F,AH$1,FALSE)</f>
        <v>vidyard.com</v>
      </c>
      <c r="AI175" s="22" t="str">
        <f>VLOOKUP($G175,Temp!$D:$F,AI$1,FALSE)</f>
        <v>Marketo</v>
      </c>
      <c r="AJ175" s="22" t="str">
        <f>VLOOKUP($G175,Temp!$D:$F,AJ$1,FALSE)</f>
        <v>WordPress</v>
      </c>
    </row>
    <row r="176" spans="1:36" ht="16" x14ac:dyDescent="0.2">
      <c r="A176" s="8" t="str">
        <f t="shared" si="2"/>
        <v>Frank III BlackRock</v>
      </c>
      <c r="B176" s="8" t="s">
        <v>2532</v>
      </c>
      <c r="C176" s="8" t="s">
        <v>2533</v>
      </c>
      <c r="D176" s="8" t="s">
        <v>2534</v>
      </c>
      <c r="E176" s="8" t="s">
        <v>2535</v>
      </c>
      <c r="F176" s="8" t="s">
        <v>2536</v>
      </c>
      <c r="G176" s="12" t="s">
        <v>2317</v>
      </c>
      <c r="H176" s="22" t="str">
        <f>VLOOKUP($G176,Temp!$A:$C,H$1,FALSE)</f>
        <v>blackrock.com</v>
      </c>
      <c r="I176" s="22" t="e">
        <f>VLOOKUP($G176,Temp!$A:$C,I$1,FALSE)</f>
        <v>#VALUE!</v>
      </c>
      <c r="J176" s="22" t="e">
        <f>VLOOKUP($G176,Temp!$A:$C,J$1,FALSE)</f>
        <v>#VALUE!</v>
      </c>
      <c r="K176" s="22" t="e">
        <f>VLOOKUP($G176,Temp!$A:$C,K$1,FALSE)</f>
        <v>#VALUE!</v>
      </c>
      <c r="L176" s="22" t="e">
        <f>VLOOKUP($G176,Temp!$A:$C,L$1,FALSE)</f>
        <v>#VALUE!</v>
      </c>
      <c r="M176" s="22" t="e">
        <f>VLOOKUP($G176,Temp!$A:$C,M$1,FALSE)</f>
        <v>#VALUE!</v>
      </c>
      <c r="N176" s="22" t="e">
        <f>VLOOKUP($G176,Temp!$A:$C,N$1,FALSE)</f>
        <v>#VALUE!</v>
      </c>
      <c r="O176" s="22" t="e">
        <f>VLOOKUP($G176,Temp!$A:$C,O$1,FALSE)</f>
        <v>#VALUE!</v>
      </c>
      <c r="P176" s="22" t="e">
        <f>VLOOKUP($G176,Temp!$A:$C,P$1,FALSE)</f>
        <v>#VALUE!</v>
      </c>
      <c r="Q176" s="22" t="e">
        <f>VLOOKUP($G176,Temp!$A:$C,Q$1,FALSE)</f>
        <v>#VALUE!</v>
      </c>
      <c r="R176" s="22" t="e">
        <f>VLOOKUP($G176,Temp!$A:$C,R$1,FALSE)</f>
        <v>#VALUE!</v>
      </c>
      <c r="S176" s="22" t="e">
        <f>VLOOKUP($G176,Temp!$A:$C,S$1,FALSE)</f>
        <v>#VALUE!</v>
      </c>
      <c r="T176" s="22" t="e">
        <f>VLOOKUP($G176,Temp!$A:$C,T$1,FALSE)</f>
        <v>#VALUE!</v>
      </c>
      <c r="U176" s="22" t="e">
        <f>VLOOKUP($G176,Temp!$A:$C,U$1,FALSE)</f>
        <v>#VALUE!</v>
      </c>
      <c r="V176" s="22" t="e">
        <f>VLOOKUP($G176,Temp!$A:$C,V$1,FALSE)</f>
        <v>#VALUE!</v>
      </c>
      <c r="W176" s="22" t="e">
        <f>VLOOKUP($G176,Temp!$A:$C,W$1,FALSE)</f>
        <v>#VALUE!</v>
      </c>
      <c r="X176" s="22" t="e">
        <f>VLOOKUP($G176,Temp!$A:$C,X$1,FALSE)</f>
        <v>#VALUE!</v>
      </c>
      <c r="Y176" s="22">
        <f>VLOOKUP($G176,Temp!$A:$C,Y$1,FALSE)</f>
        <v>288000</v>
      </c>
      <c r="Z176" s="22">
        <f>VLOOKUP($G176,Temp!$A:$C,Z$1,FALSE)</f>
        <v>60300</v>
      </c>
      <c r="AA176" s="22" t="e">
        <f>VLOOKUP($A176,Searches!$A:$H,AA$1,FALSE)</f>
        <v>#N/A</v>
      </c>
      <c r="AB176" s="22" t="e">
        <f>VLOOKUP($A176,Searches!$A:$H,AB$1,FALSE)</f>
        <v>#N/A</v>
      </c>
      <c r="AC176" s="22" t="e">
        <f>VLOOKUP($A176,Searches!$A:$H,AC$1,FALSE)</f>
        <v>#N/A</v>
      </c>
      <c r="AD176" s="22" t="e">
        <f>VLOOKUP($A176,Searches!$A:$H,AD$1,FALSE)</f>
        <v>#N/A</v>
      </c>
      <c r="AE176" s="22" t="e">
        <f>VLOOKUP($A176,Searches!$A:$H,AE$1,FALSE)</f>
        <v>#N/A</v>
      </c>
      <c r="AF176" s="22" t="e">
        <f>VLOOKUP($A176,Searches!$A:$H,AF$1,FALSE)</f>
        <v>#N/A</v>
      </c>
      <c r="AG176" s="22" t="e">
        <f>VLOOKUP($A176,Searches!$A:$H,AG$1,FALSE)</f>
        <v>#N/A</v>
      </c>
      <c r="AH176" s="22" t="e">
        <f>VLOOKUP($G176,Temp!$D:$F,AH$1,FALSE)</f>
        <v>#N/A</v>
      </c>
      <c r="AI176" s="22" t="e">
        <f>VLOOKUP($G176,Temp!$D:$F,AI$1,FALSE)</f>
        <v>#N/A</v>
      </c>
      <c r="AJ176" s="22" t="e">
        <f>VLOOKUP($G176,Temp!$D:$F,AJ$1,FALSE)</f>
        <v>#N/A</v>
      </c>
    </row>
    <row r="177" spans="1:36" ht="16" x14ac:dyDescent="0.2">
      <c r="A177" s="8" t="str">
        <f t="shared" si="2"/>
        <v>Andrew Mok Turo</v>
      </c>
      <c r="B177" s="8" t="s">
        <v>830</v>
      </c>
      <c r="C177" s="8" t="s">
        <v>2550</v>
      </c>
      <c r="D177" s="8" t="s">
        <v>180</v>
      </c>
      <c r="E177" s="8" t="s">
        <v>2551</v>
      </c>
      <c r="F177" s="8" t="s">
        <v>2552</v>
      </c>
      <c r="G177" s="12" t="s">
        <v>2334</v>
      </c>
      <c r="H177" s="22" t="str">
        <f>VLOOKUP($G177,Temp!$A:$C,H$1,FALSE)</f>
        <v>turo.com</v>
      </c>
      <c r="I177" s="22" t="e">
        <f>VLOOKUP($G177,Temp!$A:$C,I$1,FALSE)</f>
        <v>#VALUE!</v>
      </c>
      <c r="J177" s="22" t="e">
        <f>VLOOKUP($G177,Temp!$A:$C,J$1,FALSE)</f>
        <v>#VALUE!</v>
      </c>
      <c r="K177" s="22" t="e">
        <f>VLOOKUP($G177,Temp!$A:$C,K$1,FALSE)</f>
        <v>#VALUE!</v>
      </c>
      <c r="L177" s="22" t="e">
        <f>VLOOKUP($G177,Temp!$A:$C,L$1,FALSE)</f>
        <v>#VALUE!</v>
      </c>
      <c r="M177" s="22" t="e">
        <f>VLOOKUP($G177,Temp!$A:$C,M$1,FALSE)</f>
        <v>#VALUE!</v>
      </c>
      <c r="N177" s="22" t="e">
        <f>VLOOKUP($G177,Temp!$A:$C,N$1,FALSE)</f>
        <v>#VALUE!</v>
      </c>
      <c r="O177" s="22" t="e">
        <f>VLOOKUP($G177,Temp!$A:$C,O$1,FALSE)</f>
        <v>#VALUE!</v>
      </c>
      <c r="P177" s="22" t="e">
        <f>VLOOKUP($G177,Temp!$A:$C,P$1,FALSE)</f>
        <v>#VALUE!</v>
      </c>
      <c r="Q177" s="22" t="e">
        <f>VLOOKUP($G177,Temp!$A:$C,Q$1,FALSE)</f>
        <v>#VALUE!</v>
      </c>
      <c r="R177" s="22" t="e">
        <f>VLOOKUP($G177,Temp!$A:$C,R$1,FALSE)</f>
        <v>#VALUE!</v>
      </c>
      <c r="S177" s="22" t="e">
        <f>VLOOKUP($G177,Temp!$A:$C,S$1,FALSE)</f>
        <v>#VALUE!</v>
      </c>
      <c r="T177" s="22" t="e">
        <f>VLOOKUP($G177,Temp!$A:$C,T$1,FALSE)</f>
        <v>#VALUE!</v>
      </c>
      <c r="U177" s="22" t="e">
        <f>VLOOKUP($G177,Temp!$A:$C,U$1,FALSE)</f>
        <v>#VALUE!</v>
      </c>
      <c r="V177" s="22" t="e">
        <f>VLOOKUP($G177,Temp!$A:$C,V$1,FALSE)</f>
        <v>#VALUE!</v>
      </c>
      <c r="W177" s="22" t="e">
        <f>VLOOKUP($G177,Temp!$A:$C,W$1,FALSE)</f>
        <v>#VALUE!</v>
      </c>
      <c r="X177" s="22" t="e">
        <f>VLOOKUP($G177,Temp!$A:$C,X$1,FALSE)</f>
        <v>#VALUE!</v>
      </c>
      <c r="Y177" s="22">
        <f>VLOOKUP($G177,Temp!$A:$C,Y$1,FALSE)</f>
        <v>147000</v>
      </c>
      <c r="Z177" s="22">
        <f>VLOOKUP($G177,Temp!$A:$C,Z$1,FALSE)</f>
        <v>74600</v>
      </c>
      <c r="AA177" s="22" t="str">
        <f>VLOOKUP($A177,Searches!$A:$H,AA$1,FALSE)</f>
        <v>Andrew Mok</v>
      </c>
      <c r="AB177" s="22" t="str">
        <f>VLOOKUP($A177,Searches!$A:$H,AB$1,FALSE)</f>
        <v>Turo</v>
      </c>
      <c r="AC177" s="22" t="str">
        <f>VLOOKUP($A177,Searches!$A:$H,AC$1,FALSE)</f>
        <v>CMO</v>
      </c>
      <c r="AD177" s="22" t="str">
        <f>VLOOKUP($A177,Searches!$A:$H,AD$1,FALSE)</f>
        <v>2nd</v>
      </c>
      <c r="AE177" s="22" t="str">
        <f>VLOOKUP($A177,Searches!$A:$H,AE$1,FALSE)</f>
        <v/>
      </c>
      <c r="AF177" s="22" t="str">
        <f>VLOOKUP($A177,Searches!$A:$H,AF$1,FALSE)</f>
        <v>Greater Los Angeles Area</v>
      </c>
      <c r="AG177" s="22" t="str">
        <f>VLOOKUP($A177,Searches!$A:$H,AG$1,FALSE)</f>
        <v>https://www.linkedin.com/sales/profile/37941566,fpqK,NAME_SEARCH?moduleKey=peopleSearchResults&amp;pageKey=sales-search3-people-refinement&amp;contextId=60BC92C971D70515801E49D6842B0000&amp;requestId=eb02ceac-fcb1-422d-a8f3-638b64d18a05&amp;action=CLICK&amp;target=urn%3Ali%3AsalesLead%3A(-1%2C37941566)&amp;pageNumber=3&amp;targetEl=profilelink&amp;position=9&amp;trk=lss-serp-result-lead_photo</v>
      </c>
      <c r="AH177" s="22" t="str">
        <f>VLOOKUP($G177,Temp!$D:$F,AH$1,FALSE)</f>
        <v>turo.com</v>
      </c>
      <c r="AI177" s="22">
        <f>VLOOKUP($G177,Temp!$D:$F,AI$1,FALSE)</f>
        <v>0</v>
      </c>
      <c r="AJ177" s="22" t="str">
        <f>VLOOKUP($G177,Temp!$D:$F,AJ$1,FALSE)</f>
        <v>WordPress</v>
      </c>
    </row>
    <row r="178" spans="1:36" ht="16" x14ac:dyDescent="0.2">
      <c r="A178" s="8" t="str">
        <f t="shared" si="2"/>
        <v>April O. ReachLocal</v>
      </c>
      <c r="B178" s="8" t="s">
        <v>2558</v>
      </c>
      <c r="C178" s="8" t="s">
        <v>2559</v>
      </c>
      <c r="D178" s="8" t="s">
        <v>2560</v>
      </c>
      <c r="E178" s="8" t="s">
        <v>2562</v>
      </c>
      <c r="F178" s="8" t="s">
        <v>2564</v>
      </c>
      <c r="G178" s="12" t="s">
        <v>2347</v>
      </c>
      <c r="H178" s="22" t="str">
        <f>VLOOKUP($G178,Temp!$A:$C,H$1,FALSE)</f>
        <v>reachlocal.com</v>
      </c>
      <c r="I178" s="22" t="e">
        <f>VLOOKUP($G178,Temp!$A:$C,I$1,FALSE)</f>
        <v>#VALUE!</v>
      </c>
      <c r="J178" s="22" t="e">
        <f>VLOOKUP($G178,Temp!$A:$C,J$1,FALSE)</f>
        <v>#VALUE!</v>
      </c>
      <c r="K178" s="22" t="e">
        <f>VLOOKUP($G178,Temp!$A:$C,K$1,FALSE)</f>
        <v>#VALUE!</v>
      </c>
      <c r="L178" s="22" t="e">
        <f>VLOOKUP($G178,Temp!$A:$C,L$1,FALSE)</f>
        <v>#VALUE!</v>
      </c>
      <c r="M178" s="22" t="e">
        <f>VLOOKUP($G178,Temp!$A:$C,M$1,FALSE)</f>
        <v>#VALUE!</v>
      </c>
      <c r="N178" s="22" t="e">
        <f>VLOOKUP($G178,Temp!$A:$C,N$1,FALSE)</f>
        <v>#VALUE!</v>
      </c>
      <c r="O178" s="22" t="e">
        <f>VLOOKUP($G178,Temp!$A:$C,O$1,FALSE)</f>
        <v>#VALUE!</v>
      </c>
      <c r="P178" s="22" t="e">
        <f>VLOOKUP($G178,Temp!$A:$C,P$1,FALSE)</f>
        <v>#VALUE!</v>
      </c>
      <c r="Q178" s="22" t="e">
        <f>VLOOKUP($G178,Temp!$A:$C,Q$1,FALSE)</f>
        <v>#VALUE!</v>
      </c>
      <c r="R178" s="22" t="e">
        <f>VLOOKUP($G178,Temp!$A:$C,R$1,FALSE)</f>
        <v>#VALUE!</v>
      </c>
      <c r="S178" s="22" t="e">
        <f>VLOOKUP($G178,Temp!$A:$C,S$1,FALSE)</f>
        <v>#VALUE!</v>
      </c>
      <c r="T178" s="22" t="e">
        <f>VLOOKUP($G178,Temp!$A:$C,T$1,FALSE)</f>
        <v>#VALUE!</v>
      </c>
      <c r="U178" s="22" t="e">
        <f>VLOOKUP($G178,Temp!$A:$C,U$1,FALSE)</f>
        <v>#VALUE!</v>
      </c>
      <c r="V178" s="22" t="e">
        <f>VLOOKUP($G178,Temp!$A:$C,V$1,FALSE)</f>
        <v>#VALUE!</v>
      </c>
      <c r="W178" s="22" t="e">
        <f>VLOOKUP($G178,Temp!$A:$C,W$1,FALSE)</f>
        <v>#VALUE!</v>
      </c>
      <c r="X178" s="22" t="e">
        <f>VLOOKUP($G178,Temp!$A:$C,X$1,FALSE)</f>
        <v>#VALUE!</v>
      </c>
      <c r="Y178" s="22">
        <f>VLOOKUP($G178,Temp!$A:$C,Y$1,FALSE)</f>
        <v>18600</v>
      </c>
      <c r="Z178" s="22">
        <f>VLOOKUP($G178,Temp!$A:$C,Z$1,FALSE)</f>
        <v>19600</v>
      </c>
      <c r="AA178" s="22" t="e">
        <f>VLOOKUP($A178,Searches!$A:$H,AA$1,FALSE)</f>
        <v>#N/A</v>
      </c>
      <c r="AB178" s="22" t="e">
        <f>VLOOKUP($A178,Searches!$A:$H,AB$1,FALSE)</f>
        <v>#N/A</v>
      </c>
      <c r="AC178" s="22" t="e">
        <f>VLOOKUP($A178,Searches!$A:$H,AC$1,FALSE)</f>
        <v>#N/A</v>
      </c>
      <c r="AD178" s="22" t="e">
        <f>VLOOKUP($A178,Searches!$A:$H,AD$1,FALSE)</f>
        <v>#N/A</v>
      </c>
      <c r="AE178" s="22" t="e">
        <f>VLOOKUP($A178,Searches!$A:$H,AE$1,FALSE)</f>
        <v>#N/A</v>
      </c>
      <c r="AF178" s="22" t="e">
        <f>VLOOKUP($A178,Searches!$A:$H,AF$1,FALSE)</f>
        <v>#N/A</v>
      </c>
      <c r="AG178" s="22" t="e">
        <f>VLOOKUP($A178,Searches!$A:$H,AG$1,FALSE)</f>
        <v>#N/A</v>
      </c>
      <c r="AH178" s="22" t="e">
        <f>VLOOKUP($G178,Temp!$D:$F,AH$1,FALSE)</f>
        <v>#N/A</v>
      </c>
      <c r="AI178" s="22" t="e">
        <f>VLOOKUP($G178,Temp!$D:$F,AI$1,FALSE)</f>
        <v>#N/A</v>
      </c>
      <c r="AJ178" s="22" t="e">
        <f>VLOOKUP($G178,Temp!$D:$F,AJ$1,FALSE)</f>
        <v>#N/A</v>
      </c>
    </row>
    <row r="179" spans="1:36" ht="16" x14ac:dyDescent="0.2">
      <c r="A179" s="8" t="str">
        <f t="shared" si="2"/>
        <v>Sonny Ganguly WeddingWire</v>
      </c>
      <c r="B179" s="8" t="s">
        <v>2575</v>
      </c>
      <c r="C179" s="8" t="s">
        <v>2576</v>
      </c>
      <c r="D179" s="8" t="s">
        <v>2577</v>
      </c>
      <c r="E179" s="8" t="s">
        <v>2578</v>
      </c>
      <c r="F179" s="8" t="s">
        <v>2579</v>
      </c>
      <c r="G179" s="12" t="s">
        <v>2366</v>
      </c>
      <c r="H179" s="22" t="str">
        <f>VLOOKUP($G179,Temp!$A:$C,H$1,FALSE)</f>
        <v>weddingwire.com</v>
      </c>
      <c r="I179" s="22" t="e">
        <f>VLOOKUP($G179,Temp!$A:$C,I$1,FALSE)</f>
        <v>#VALUE!</v>
      </c>
      <c r="J179" s="22" t="e">
        <f>VLOOKUP($G179,Temp!$A:$C,J$1,FALSE)</f>
        <v>#VALUE!</v>
      </c>
      <c r="K179" s="22" t="e">
        <f>VLOOKUP($G179,Temp!$A:$C,K$1,FALSE)</f>
        <v>#VALUE!</v>
      </c>
      <c r="L179" s="22" t="e">
        <f>VLOOKUP($G179,Temp!$A:$C,L$1,FALSE)</f>
        <v>#VALUE!</v>
      </c>
      <c r="M179" s="22" t="e">
        <f>VLOOKUP($G179,Temp!$A:$C,M$1,FALSE)</f>
        <v>#VALUE!</v>
      </c>
      <c r="N179" s="22" t="e">
        <f>VLOOKUP($G179,Temp!$A:$C,N$1,FALSE)</f>
        <v>#VALUE!</v>
      </c>
      <c r="O179" s="22" t="e">
        <f>VLOOKUP($G179,Temp!$A:$C,O$1,FALSE)</f>
        <v>#VALUE!</v>
      </c>
      <c r="P179" s="22" t="e">
        <f>VLOOKUP($G179,Temp!$A:$C,P$1,FALSE)</f>
        <v>#VALUE!</v>
      </c>
      <c r="Q179" s="22" t="e">
        <f>VLOOKUP($G179,Temp!$A:$C,Q$1,FALSE)</f>
        <v>#VALUE!</v>
      </c>
      <c r="R179" s="22" t="e">
        <f>VLOOKUP($G179,Temp!$A:$C,R$1,FALSE)</f>
        <v>#VALUE!</v>
      </c>
      <c r="S179" s="22" t="e">
        <f>VLOOKUP($G179,Temp!$A:$C,S$1,FALSE)</f>
        <v>#VALUE!</v>
      </c>
      <c r="T179" s="22" t="e">
        <f>VLOOKUP($G179,Temp!$A:$C,T$1,FALSE)</f>
        <v>#VALUE!</v>
      </c>
      <c r="U179" s="22" t="e">
        <f>VLOOKUP($G179,Temp!$A:$C,U$1,FALSE)</f>
        <v>#VALUE!</v>
      </c>
      <c r="V179" s="22" t="e">
        <f>VLOOKUP($G179,Temp!$A:$C,V$1,FALSE)</f>
        <v>#VALUE!</v>
      </c>
      <c r="W179" s="22" t="e">
        <f>VLOOKUP($G179,Temp!$A:$C,W$1,FALSE)</f>
        <v>#VALUE!</v>
      </c>
      <c r="X179" s="22" t="e">
        <f>VLOOKUP($G179,Temp!$A:$C,X$1,FALSE)</f>
        <v>#VALUE!</v>
      </c>
      <c r="Y179" s="22">
        <f>VLOOKUP($G179,Temp!$A:$C,Y$1,FALSE)</f>
        <v>2600000</v>
      </c>
      <c r="Z179" s="22">
        <f>VLOOKUP($G179,Temp!$A:$C,Z$1,FALSE)</f>
        <v>56700</v>
      </c>
      <c r="AA179" s="22" t="str">
        <f>VLOOKUP($A179,Searches!$A:$H,AA$1,FALSE)</f>
        <v>Sonny Ganguly</v>
      </c>
      <c r="AB179" s="22" t="str">
        <f>VLOOKUP($A179,Searches!$A:$H,AB$1,FALSE)</f>
        <v>WeddingWire</v>
      </c>
      <c r="AC179" s="22" t="str">
        <f>VLOOKUP($A179,Searches!$A:$H,AC$1,FALSE)</f>
        <v>CMO &amp; Co-Founder</v>
      </c>
      <c r="AD179" s="22" t="str">
        <f>VLOOKUP($A179,Searches!$A:$H,AD$1,FALSE)</f>
        <v>2nd</v>
      </c>
      <c r="AE179" s="22" t="str">
        <f>VLOOKUP($A179,Searches!$A:$H,AE$1,FALSE)</f>
        <v/>
      </c>
      <c r="AF179" s="22" t="str">
        <f>VLOOKUP($A179,Searches!$A:$H,AF$1,FALSE)</f>
        <v>Washington D.C. Metro Area</v>
      </c>
      <c r="AG179" s="22" t="str">
        <f>VLOOKUP($A179,Searches!$A:$H,AG$1,FALSE)</f>
        <v>https://www.linkedin.com/sales/profile/12039911,YezZ,NAME_SEARCH?moduleKey=peopleSearchResults&amp;pageKey=sales-search3-people-refinement&amp;contextId=60BC92C971D70515801E49D6842B0000&amp;requestId=eb02ceac-fcb1-422d-a8f3-638b64d18a05&amp;action=CLICK&amp;target=urn%3Ali%3AsalesLead%3A(-1%2C12039911)&amp;pageNumber=3&amp;targetEl=profilelink&amp;position=12&amp;trk=lss-serp-result-lead_photo</v>
      </c>
      <c r="AH179" s="22" t="str">
        <f>VLOOKUP($G179,Temp!$D:$F,AH$1,FALSE)</f>
        <v>weddingwire.com</v>
      </c>
      <c r="AI179" s="22">
        <f>VLOOKUP($G179,Temp!$D:$F,AI$1,FALSE)</f>
        <v>0</v>
      </c>
      <c r="AJ179" s="22" t="str">
        <f>VLOOKUP($G179,Temp!$D:$F,AJ$1,FALSE)</f>
        <v>WordPress</v>
      </c>
    </row>
    <row r="180" spans="1:36" ht="16" x14ac:dyDescent="0.2">
      <c r="A180" s="8" t="str">
        <f t="shared" si="2"/>
        <v>Lance Walter Capriza</v>
      </c>
      <c r="B180" s="8" t="s">
        <v>2590</v>
      </c>
      <c r="C180" s="8" t="s">
        <v>2591</v>
      </c>
      <c r="D180" s="8" t="s">
        <v>180</v>
      </c>
      <c r="E180" s="8" t="s">
        <v>2592</v>
      </c>
      <c r="F180" s="8" t="s">
        <v>2593</v>
      </c>
      <c r="G180" s="12" t="s">
        <v>2388</v>
      </c>
      <c r="H180" s="22" t="str">
        <f>VLOOKUP($G180,Temp!$A:$C,H$1,FALSE)</f>
        <v>capriza.com</v>
      </c>
      <c r="I180" s="22" t="e">
        <f>VLOOKUP($G180,Temp!$A:$C,I$1,FALSE)</f>
        <v>#VALUE!</v>
      </c>
      <c r="J180" s="22" t="e">
        <f>VLOOKUP($G180,Temp!$A:$C,J$1,FALSE)</f>
        <v>#VALUE!</v>
      </c>
      <c r="K180" s="22" t="e">
        <f>VLOOKUP($G180,Temp!$A:$C,K$1,FALSE)</f>
        <v>#VALUE!</v>
      </c>
      <c r="L180" s="22" t="e">
        <f>VLOOKUP($G180,Temp!$A:$C,L$1,FALSE)</f>
        <v>#VALUE!</v>
      </c>
      <c r="M180" s="22" t="e">
        <f>VLOOKUP($G180,Temp!$A:$C,M$1,FALSE)</f>
        <v>#VALUE!</v>
      </c>
      <c r="N180" s="22" t="e">
        <f>VLOOKUP($G180,Temp!$A:$C,N$1,FALSE)</f>
        <v>#VALUE!</v>
      </c>
      <c r="O180" s="22" t="e">
        <f>VLOOKUP($G180,Temp!$A:$C,O$1,FALSE)</f>
        <v>#VALUE!</v>
      </c>
      <c r="P180" s="22" t="e">
        <f>VLOOKUP($G180,Temp!$A:$C,P$1,FALSE)</f>
        <v>#VALUE!</v>
      </c>
      <c r="Q180" s="22" t="e">
        <f>VLOOKUP($G180,Temp!$A:$C,Q$1,FALSE)</f>
        <v>#VALUE!</v>
      </c>
      <c r="R180" s="22" t="e">
        <f>VLOOKUP($G180,Temp!$A:$C,R$1,FALSE)</f>
        <v>#VALUE!</v>
      </c>
      <c r="S180" s="22" t="e">
        <f>VLOOKUP($G180,Temp!$A:$C,S$1,FALSE)</f>
        <v>#VALUE!</v>
      </c>
      <c r="T180" s="22" t="e">
        <f>VLOOKUP($G180,Temp!$A:$C,T$1,FALSE)</f>
        <v>#VALUE!</v>
      </c>
      <c r="U180" s="22" t="e">
        <f>VLOOKUP($G180,Temp!$A:$C,U$1,FALSE)</f>
        <v>#VALUE!</v>
      </c>
      <c r="V180" s="22" t="e">
        <f>VLOOKUP($G180,Temp!$A:$C,V$1,FALSE)</f>
        <v>#VALUE!</v>
      </c>
      <c r="W180" s="22" t="e">
        <f>VLOOKUP($G180,Temp!$A:$C,W$1,FALSE)</f>
        <v>#VALUE!</v>
      </c>
      <c r="X180" s="22" t="e">
        <f>VLOOKUP($G180,Temp!$A:$C,X$1,FALSE)</f>
        <v>#VALUE!</v>
      </c>
      <c r="Y180" s="22">
        <f>VLOOKUP($G180,Temp!$A:$C,Y$1,FALSE)</f>
        <v>13900</v>
      </c>
      <c r="Z180" s="22">
        <f>VLOOKUP($G180,Temp!$A:$C,Z$1,FALSE)</f>
        <v>922</v>
      </c>
      <c r="AA180" s="22" t="str">
        <f>VLOOKUP($A180,Searches!$A:$H,AA$1,FALSE)</f>
        <v>Lance Walter</v>
      </c>
      <c r="AB180" s="22" t="str">
        <f>VLOOKUP($A180,Searches!$A:$H,AB$1,FALSE)</f>
        <v>Capriza</v>
      </c>
      <c r="AC180" s="22" t="str">
        <f>VLOOKUP($A180,Searches!$A:$H,AC$1,FALSE)</f>
        <v>CMO</v>
      </c>
      <c r="AD180" s="22" t="str">
        <f>VLOOKUP($A180,Searches!$A:$H,AD$1,FALSE)</f>
        <v>2nd</v>
      </c>
      <c r="AE180" s="22" t="str">
        <f>VLOOKUP($A180,Searches!$A:$H,AE$1,FALSE)</f>
        <v/>
      </c>
      <c r="AF180" s="22" t="str">
        <f>VLOOKUP($A180,Searches!$A:$H,AF$1,FALSE)</f>
        <v>San Francisco Bay Area</v>
      </c>
      <c r="AG180" s="22" t="str">
        <f>VLOOKUP($A180,Searches!$A:$H,AG$1,FALSE)</f>
        <v>https://www.linkedin.com/sales/profile/1286579,l_gQ,NAME_SEARCH?moduleKey=peopleSearchResults&amp;pageKey=sales-search3-people-refinement&amp;contextId=60BC92C971D70515801E49D6842B0000&amp;requestId=eb02ceac-fcb1-422d-a8f3-638b64d18a05&amp;action=CLICK&amp;target=urn%3Ali%3AsalesLead%3A(-1%2C1286579)&amp;pageNumber=3&amp;targetEl=profilelink&amp;position=11&amp;trk=lss-serp-result-lead_photo</v>
      </c>
      <c r="AH180" s="22" t="str">
        <f>VLOOKUP($G180,Temp!$D:$F,AH$1,FALSE)</f>
        <v>capriza.com</v>
      </c>
      <c r="AI180" s="22" t="str">
        <f>VLOOKUP($G180,Temp!$D:$F,AI$1,FALSE)</f>
        <v>Marketo</v>
      </c>
      <c r="AJ180" s="22" t="str">
        <f>VLOOKUP($G180,Temp!$D:$F,AJ$1,FALSE)</f>
        <v>WordPress</v>
      </c>
    </row>
    <row r="181" spans="1:36" ht="16" x14ac:dyDescent="0.2">
      <c r="A181" s="8" t="str">
        <f t="shared" si="2"/>
        <v>Jeff Nolan SecureAuth Corporation</v>
      </c>
      <c r="B181" s="8" t="s">
        <v>2520</v>
      </c>
      <c r="C181" s="8" t="s">
        <v>2602</v>
      </c>
      <c r="D181" s="8" t="s">
        <v>180</v>
      </c>
      <c r="E181" s="8" t="s">
        <v>2603</v>
      </c>
      <c r="F181" s="8" t="s">
        <v>2604</v>
      </c>
      <c r="G181" s="12" t="s">
        <v>2402</v>
      </c>
      <c r="H181" s="22" t="str">
        <f>VLOOKUP($G181,Temp!$A:$C,H$1,FALSE)</f>
        <v>secureauth.com</v>
      </c>
      <c r="I181" s="22" t="e">
        <f>VLOOKUP($G181,Temp!$A:$C,I$1,FALSE)</f>
        <v>#VALUE!</v>
      </c>
      <c r="J181" s="22" t="e">
        <f>VLOOKUP($G181,Temp!$A:$C,J$1,FALSE)</f>
        <v>#VALUE!</v>
      </c>
      <c r="K181" s="22" t="e">
        <f>VLOOKUP($G181,Temp!$A:$C,K$1,FALSE)</f>
        <v>#VALUE!</v>
      </c>
      <c r="L181" s="22" t="e">
        <f>VLOOKUP($G181,Temp!$A:$C,L$1,FALSE)</f>
        <v>#VALUE!</v>
      </c>
      <c r="M181" s="22" t="e">
        <f>VLOOKUP($G181,Temp!$A:$C,M$1,FALSE)</f>
        <v>#VALUE!</v>
      </c>
      <c r="N181" s="22" t="e">
        <f>VLOOKUP($G181,Temp!$A:$C,N$1,FALSE)</f>
        <v>#VALUE!</v>
      </c>
      <c r="O181" s="22" t="e">
        <f>VLOOKUP($G181,Temp!$A:$C,O$1,FALSE)</f>
        <v>#VALUE!</v>
      </c>
      <c r="P181" s="22" t="e">
        <f>VLOOKUP($G181,Temp!$A:$C,P$1,FALSE)</f>
        <v>#VALUE!</v>
      </c>
      <c r="Q181" s="22" t="e">
        <f>VLOOKUP($G181,Temp!$A:$C,Q$1,FALSE)</f>
        <v>#VALUE!</v>
      </c>
      <c r="R181" s="22" t="e">
        <f>VLOOKUP($G181,Temp!$A:$C,R$1,FALSE)</f>
        <v>#VALUE!</v>
      </c>
      <c r="S181" s="22" t="e">
        <f>VLOOKUP($G181,Temp!$A:$C,S$1,FALSE)</f>
        <v>#VALUE!</v>
      </c>
      <c r="T181" s="22" t="e">
        <f>VLOOKUP($G181,Temp!$A:$C,T$1,FALSE)</f>
        <v>#VALUE!</v>
      </c>
      <c r="U181" s="22" t="e">
        <f>VLOOKUP($G181,Temp!$A:$C,U$1,FALSE)</f>
        <v>#VALUE!</v>
      </c>
      <c r="V181" s="22" t="e">
        <f>VLOOKUP($G181,Temp!$A:$C,V$1,FALSE)</f>
        <v>#VALUE!</v>
      </c>
      <c r="W181" s="22" t="e">
        <f>VLOOKUP($G181,Temp!$A:$C,W$1,FALSE)</f>
        <v>#VALUE!</v>
      </c>
      <c r="X181" s="22" t="e">
        <f>VLOOKUP($G181,Temp!$A:$C,X$1,FALSE)</f>
        <v>#VALUE!</v>
      </c>
      <c r="Y181" s="22">
        <f>VLOOKUP($G181,Temp!$A:$C,Y$1,FALSE)</f>
        <v>46700</v>
      </c>
      <c r="Z181" s="22">
        <f>VLOOKUP($G181,Temp!$A:$C,Z$1,FALSE)</f>
        <v>37400</v>
      </c>
      <c r="AA181" s="22" t="str">
        <f>VLOOKUP($A181,Searches!$A:$H,AA$1,FALSE)</f>
        <v>Jeff Nolan</v>
      </c>
      <c r="AB181" s="22" t="str">
        <f>VLOOKUP($A181,Searches!$A:$H,AB$1,FALSE)</f>
        <v>SecureAuth Corporation</v>
      </c>
      <c r="AC181" s="22" t="str">
        <f>VLOOKUP($A181,Searches!$A:$H,AC$1,FALSE)</f>
        <v>CMO</v>
      </c>
      <c r="AD181" s="22" t="str">
        <f>VLOOKUP($A181,Searches!$A:$H,AD$1,FALSE)</f>
        <v>2nd</v>
      </c>
      <c r="AE181" s="22" t="str">
        <f>VLOOKUP($A181,Searches!$A:$H,AE$1,FALSE)</f>
        <v/>
      </c>
      <c r="AF181" s="22" t="str">
        <f>VLOOKUP($A181,Searches!$A:$H,AF$1,FALSE)</f>
        <v>San Francisco Bay Area</v>
      </c>
      <c r="AG181" s="22" t="str">
        <f>VLOOKUP($A181,Searches!$A:$H,AG$1,FALSE)</f>
        <v>https://www.linkedin.com/sales/profile/9126979,JWCN,NAME_SEARCH?moduleKey=peopleSearchResults&amp;pageKey=sales-search3-people-refinement&amp;contextId=60BC92C971D70515801E49D6842B0000&amp;requestId=eb02ceac-fcb1-422d-a8f3-638b64d18a05&amp;action=CLICK&amp;target=urn%3Ali%3AsalesLead%3A(-1%2C9126979)&amp;pageNumber=3&amp;targetEl=profilelink&amp;position=14&amp;trk=lss-serp-result-lead_photo</v>
      </c>
      <c r="AH181" s="22" t="str">
        <f>VLOOKUP($G181,Temp!$D:$F,AH$1,FALSE)</f>
        <v>secureauth.com</v>
      </c>
      <c r="AI181" s="22" t="str">
        <f>VLOOKUP($G181,Temp!$D:$F,AI$1,FALSE)</f>
        <v>Pardot</v>
      </c>
      <c r="AJ181" s="22" t="str">
        <f>VLOOKUP($G181,Temp!$D:$F,AJ$1,FALSE)</f>
        <v>Drupal</v>
      </c>
    </row>
    <row r="182" spans="1:36" ht="16" x14ac:dyDescent="0.2">
      <c r="A182" s="8" t="str">
        <f t="shared" si="2"/>
        <v>Paula Sirois Global Healthcare Resources (GHR)</v>
      </c>
      <c r="B182" s="8" t="s">
        <v>2615</v>
      </c>
      <c r="C182" s="8" t="s">
        <v>2617</v>
      </c>
      <c r="D182" s="8" t="s">
        <v>2618</v>
      </c>
      <c r="E182" s="8" t="s">
        <v>2619</v>
      </c>
      <c r="F182" s="8" t="s">
        <v>2620</v>
      </c>
      <c r="G182" s="12" t="s">
        <v>2421</v>
      </c>
      <c r="H182" s="22" t="str">
        <f>VLOOKUP($G182,Temp!$A:$C,H$1,FALSE)</f>
        <v>GlobalHealthcareResources.com</v>
      </c>
      <c r="I182" s="22" t="e">
        <f>VLOOKUP($G182,Temp!$A:$C,I$1,FALSE)</f>
        <v>#VALUE!</v>
      </c>
      <c r="J182" s="22" t="e">
        <f>VLOOKUP($G182,Temp!$A:$C,J$1,FALSE)</f>
        <v>#VALUE!</v>
      </c>
      <c r="K182" s="22" t="e">
        <f>VLOOKUP($G182,Temp!$A:$C,K$1,FALSE)</f>
        <v>#VALUE!</v>
      </c>
      <c r="L182" s="22" t="e">
        <f>VLOOKUP($G182,Temp!$A:$C,L$1,FALSE)</f>
        <v>#VALUE!</v>
      </c>
      <c r="M182" s="22" t="e">
        <f>VLOOKUP($G182,Temp!$A:$C,M$1,FALSE)</f>
        <v>#VALUE!</v>
      </c>
      <c r="N182" s="22" t="e">
        <f>VLOOKUP($G182,Temp!$A:$C,N$1,FALSE)</f>
        <v>#VALUE!</v>
      </c>
      <c r="O182" s="22" t="e">
        <f>VLOOKUP($G182,Temp!$A:$C,O$1,FALSE)</f>
        <v>#VALUE!</v>
      </c>
      <c r="P182" s="22" t="e">
        <f>VLOOKUP($G182,Temp!$A:$C,P$1,FALSE)</f>
        <v>#VALUE!</v>
      </c>
      <c r="Q182" s="22" t="e">
        <f>VLOOKUP($G182,Temp!$A:$C,Q$1,FALSE)</f>
        <v>#VALUE!</v>
      </c>
      <c r="R182" s="22" t="e">
        <f>VLOOKUP($G182,Temp!$A:$C,R$1,FALSE)</f>
        <v>#VALUE!</v>
      </c>
      <c r="S182" s="22" t="e">
        <f>VLOOKUP($G182,Temp!$A:$C,S$1,FALSE)</f>
        <v>#VALUE!</v>
      </c>
      <c r="T182" s="22" t="e">
        <f>VLOOKUP($G182,Temp!$A:$C,T$1,FALSE)</f>
        <v>#VALUE!</v>
      </c>
      <c r="U182" s="22" t="e">
        <f>VLOOKUP($G182,Temp!$A:$C,U$1,FALSE)</f>
        <v>#VALUE!</v>
      </c>
      <c r="V182" s="22" t="e">
        <f>VLOOKUP($G182,Temp!$A:$C,V$1,FALSE)</f>
        <v>#VALUE!</v>
      </c>
      <c r="W182" s="22" t="e">
        <f>VLOOKUP($G182,Temp!$A:$C,W$1,FALSE)</f>
        <v>#VALUE!</v>
      </c>
      <c r="X182" s="22" t="e">
        <f>VLOOKUP($G182,Temp!$A:$C,X$1,FALSE)</f>
        <v>#VALUE!</v>
      </c>
      <c r="Y182" s="22">
        <f>VLOOKUP($G182,Temp!$A:$C,Y$1,FALSE)</f>
        <v>0</v>
      </c>
      <c r="Z182" s="22">
        <f>VLOOKUP($G182,Temp!$A:$C,Z$1,FALSE)</f>
        <v>54</v>
      </c>
      <c r="AA182" s="22" t="e">
        <f>VLOOKUP($A182,Searches!$A:$H,AA$1,FALSE)</f>
        <v>#N/A</v>
      </c>
      <c r="AB182" s="22" t="e">
        <f>VLOOKUP($A182,Searches!$A:$H,AB$1,FALSE)</f>
        <v>#N/A</v>
      </c>
      <c r="AC182" s="22" t="e">
        <f>VLOOKUP($A182,Searches!$A:$H,AC$1,FALSE)</f>
        <v>#N/A</v>
      </c>
      <c r="AD182" s="22" t="e">
        <f>VLOOKUP($A182,Searches!$A:$H,AD$1,FALSE)</f>
        <v>#N/A</v>
      </c>
      <c r="AE182" s="22" t="e">
        <f>VLOOKUP($A182,Searches!$A:$H,AE$1,FALSE)</f>
        <v>#N/A</v>
      </c>
      <c r="AF182" s="22" t="e">
        <f>VLOOKUP($A182,Searches!$A:$H,AF$1,FALSE)</f>
        <v>#N/A</v>
      </c>
      <c r="AG182" s="22" t="e">
        <f>VLOOKUP($A182,Searches!$A:$H,AG$1,FALSE)</f>
        <v>#N/A</v>
      </c>
      <c r="AH182" s="22" t="str">
        <f>VLOOKUP($G182,Temp!$D:$F,AH$1,FALSE)</f>
        <v>globalhealthcareresources.com</v>
      </c>
      <c r="AI182" s="22">
        <f>VLOOKUP($G182,Temp!$D:$F,AI$1,FALSE)</f>
        <v>0</v>
      </c>
      <c r="AJ182" s="22" t="str">
        <f>VLOOKUP($G182,Temp!$D:$F,AJ$1,FALSE)</f>
        <v>WordPress</v>
      </c>
    </row>
    <row r="183" spans="1:36" ht="16" x14ac:dyDescent="0.2">
      <c r="A183" s="8" t="str">
        <f t="shared" si="2"/>
        <v>Nancy Bhagat TE Connectivity</v>
      </c>
      <c r="B183" s="8" t="s">
        <v>1457</v>
      </c>
      <c r="C183" s="8" t="s">
        <v>2630</v>
      </c>
      <c r="D183" s="8" t="s">
        <v>2631</v>
      </c>
      <c r="E183" s="8" t="s">
        <v>2632</v>
      </c>
      <c r="F183" s="8" t="s">
        <v>2633</v>
      </c>
      <c r="G183" s="12" t="s">
        <v>2430</v>
      </c>
      <c r="H183" s="22" t="str">
        <f>VLOOKUP($G183,Temp!$A:$C,H$1,FALSE)</f>
        <v>te.com</v>
      </c>
      <c r="I183" s="22" t="e">
        <f>VLOOKUP($G183,Temp!$A:$C,I$1,FALSE)</f>
        <v>#VALUE!</v>
      </c>
      <c r="J183" s="22" t="e">
        <f>VLOOKUP($G183,Temp!$A:$C,J$1,FALSE)</f>
        <v>#VALUE!</v>
      </c>
      <c r="K183" s="22" t="e">
        <f>VLOOKUP($G183,Temp!$A:$C,K$1,FALSE)</f>
        <v>#VALUE!</v>
      </c>
      <c r="L183" s="22" t="e">
        <f>VLOOKUP($G183,Temp!$A:$C,L$1,FALSE)</f>
        <v>#VALUE!</v>
      </c>
      <c r="M183" s="22" t="e">
        <f>VLOOKUP($G183,Temp!$A:$C,M$1,FALSE)</f>
        <v>#VALUE!</v>
      </c>
      <c r="N183" s="22" t="e">
        <f>VLOOKUP($G183,Temp!$A:$C,N$1,FALSE)</f>
        <v>#VALUE!</v>
      </c>
      <c r="O183" s="22" t="e">
        <f>VLOOKUP($G183,Temp!$A:$C,O$1,FALSE)</f>
        <v>#VALUE!</v>
      </c>
      <c r="P183" s="22" t="e">
        <f>VLOOKUP($G183,Temp!$A:$C,P$1,FALSE)</f>
        <v>#VALUE!</v>
      </c>
      <c r="Q183" s="22" t="e">
        <f>VLOOKUP($G183,Temp!$A:$C,Q$1,FALSE)</f>
        <v>#VALUE!</v>
      </c>
      <c r="R183" s="22" t="e">
        <f>VLOOKUP($G183,Temp!$A:$C,R$1,FALSE)</f>
        <v>#VALUE!</v>
      </c>
      <c r="S183" s="22" t="e">
        <f>VLOOKUP($G183,Temp!$A:$C,S$1,FALSE)</f>
        <v>#VALUE!</v>
      </c>
      <c r="T183" s="22" t="e">
        <f>VLOOKUP($G183,Temp!$A:$C,T$1,FALSE)</f>
        <v>#VALUE!</v>
      </c>
      <c r="U183" s="22" t="e">
        <f>VLOOKUP($G183,Temp!$A:$C,U$1,FALSE)</f>
        <v>#VALUE!</v>
      </c>
      <c r="V183" s="22" t="e">
        <f>VLOOKUP($G183,Temp!$A:$C,V$1,FALSE)</f>
        <v>#VALUE!</v>
      </c>
      <c r="W183" s="22" t="e">
        <f>VLOOKUP($G183,Temp!$A:$C,W$1,FALSE)</f>
        <v>#VALUE!</v>
      </c>
      <c r="X183" s="22" t="e">
        <f>VLOOKUP($G183,Temp!$A:$C,X$1,FALSE)</f>
        <v>#VALUE!</v>
      </c>
      <c r="Y183" s="22">
        <f>VLOOKUP($G183,Temp!$A:$C,Y$1,FALSE)</f>
        <v>859000</v>
      </c>
      <c r="Z183" s="22">
        <f>VLOOKUP($G183,Temp!$A:$C,Z$1,FALSE)</f>
        <v>100000</v>
      </c>
      <c r="AA183" s="22" t="e">
        <f>VLOOKUP($A183,Searches!$A:$H,AA$1,FALSE)</f>
        <v>#N/A</v>
      </c>
      <c r="AB183" s="22" t="e">
        <f>VLOOKUP($A183,Searches!$A:$H,AB$1,FALSE)</f>
        <v>#N/A</v>
      </c>
      <c r="AC183" s="22" t="e">
        <f>VLOOKUP($A183,Searches!$A:$H,AC$1,FALSE)</f>
        <v>#N/A</v>
      </c>
      <c r="AD183" s="22" t="e">
        <f>VLOOKUP($A183,Searches!$A:$H,AD$1,FALSE)</f>
        <v>#N/A</v>
      </c>
      <c r="AE183" s="22" t="e">
        <f>VLOOKUP($A183,Searches!$A:$H,AE$1,FALSE)</f>
        <v>#N/A</v>
      </c>
      <c r="AF183" s="22" t="e">
        <f>VLOOKUP($A183,Searches!$A:$H,AF$1,FALSE)</f>
        <v>#N/A</v>
      </c>
      <c r="AG183" s="22" t="e">
        <f>VLOOKUP($A183,Searches!$A:$H,AG$1,FALSE)</f>
        <v>#N/A</v>
      </c>
      <c r="AH183" s="22" t="e">
        <f>VLOOKUP($G183,Temp!$D:$F,AH$1,FALSE)</f>
        <v>#N/A</v>
      </c>
      <c r="AI183" s="22" t="e">
        <f>VLOOKUP($G183,Temp!$D:$F,AI$1,FALSE)</f>
        <v>#N/A</v>
      </c>
      <c r="AJ183" s="22" t="e">
        <f>VLOOKUP($G183,Temp!$D:$F,AJ$1,FALSE)</f>
        <v>#N/A</v>
      </c>
    </row>
    <row r="184" spans="1:36" ht="16" x14ac:dyDescent="0.2">
      <c r="A184" s="8" t="str">
        <f t="shared" si="2"/>
        <v>Nolie MacDonald Expedia, Inc.</v>
      </c>
      <c r="B184" s="8" t="s">
        <v>2651</v>
      </c>
      <c r="C184" s="8" t="s">
        <v>2652</v>
      </c>
      <c r="D184" s="8" t="s">
        <v>2653</v>
      </c>
      <c r="E184" s="8" t="s">
        <v>2654</v>
      </c>
      <c r="F184" s="8" t="s">
        <v>2655</v>
      </c>
      <c r="G184" s="12" t="s">
        <v>2449</v>
      </c>
      <c r="H184" s="22" t="str">
        <f>VLOOKUP($G184,Temp!$A:$C,H$1,FALSE)</f>
        <v>lifeatexpedia.com</v>
      </c>
      <c r="I184" s="22" t="e">
        <f>VLOOKUP($G184,Temp!$A:$C,I$1,FALSE)</f>
        <v>#VALUE!</v>
      </c>
      <c r="J184" s="22" t="e">
        <f>VLOOKUP($G184,Temp!$A:$C,J$1,FALSE)</f>
        <v>#VALUE!</v>
      </c>
      <c r="K184" s="22" t="e">
        <f>VLOOKUP($G184,Temp!$A:$C,K$1,FALSE)</f>
        <v>#VALUE!</v>
      </c>
      <c r="L184" s="22" t="e">
        <f>VLOOKUP($G184,Temp!$A:$C,L$1,FALSE)</f>
        <v>#VALUE!</v>
      </c>
      <c r="M184" s="22" t="e">
        <f>VLOOKUP($G184,Temp!$A:$C,M$1,FALSE)</f>
        <v>#VALUE!</v>
      </c>
      <c r="N184" s="22" t="e">
        <f>VLOOKUP($G184,Temp!$A:$C,N$1,FALSE)</f>
        <v>#VALUE!</v>
      </c>
      <c r="O184" s="22" t="e">
        <f>VLOOKUP($G184,Temp!$A:$C,O$1,FALSE)</f>
        <v>#VALUE!</v>
      </c>
      <c r="P184" s="22" t="e">
        <f>VLOOKUP($G184,Temp!$A:$C,P$1,FALSE)</f>
        <v>#VALUE!</v>
      </c>
      <c r="Q184" s="22" t="e">
        <f>VLOOKUP($G184,Temp!$A:$C,Q$1,FALSE)</f>
        <v>#VALUE!</v>
      </c>
      <c r="R184" s="22" t="e">
        <f>VLOOKUP($G184,Temp!$A:$C,R$1,FALSE)</f>
        <v>#VALUE!</v>
      </c>
      <c r="S184" s="22" t="e">
        <f>VLOOKUP($G184,Temp!$A:$C,S$1,FALSE)</f>
        <v>#VALUE!</v>
      </c>
      <c r="T184" s="22" t="e">
        <f>VLOOKUP($G184,Temp!$A:$C,T$1,FALSE)</f>
        <v>#VALUE!</v>
      </c>
      <c r="U184" s="22" t="e">
        <f>VLOOKUP($G184,Temp!$A:$C,U$1,FALSE)</f>
        <v>#VALUE!</v>
      </c>
      <c r="V184" s="22" t="e">
        <f>VLOOKUP($G184,Temp!$A:$C,V$1,FALSE)</f>
        <v>#VALUE!</v>
      </c>
      <c r="W184" s="22" t="e">
        <f>VLOOKUP($G184,Temp!$A:$C,W$1,FALSE)</f>
        <v>#VALUE!</v>
      </c>
      <c r="X184" s="22" t="e">
        <f>VLOOKUP($G184,Temp!$A:$C,X$1,FALSE)</f>
        <v>#VALUE!</v>
      </c>
      <c r="Y184" s="22">
        <f>VLOOKUP($G184,Temp!$A:$C,Y$1,FALSE)</f>
        <v>68200</v>
      </c>
      <c r="Z184" s="22">
        <f>VLOOKUP($G184,Temp!$A:$C,Z$1,FALSE)</f>
        <v>0</v>
      </c>
      <c r="AA184" s="22" t="e">
        <f>VLOOKUP($A184,Searches!$A:$H,AA$1,FALSE)</f>
        <v>#N/A</v>
      </c>
      <c r="AB184" s="22" t="e">
        <f>VLOOKUP($A184,Searches!$A:$H,AB$1,FALSE)</f>
        <v>#N/A</v>
      </c>
      <c r="AC184" s="22" t="e">
        <f>VLOOKUP($A184,Searches!$A:$H,AC$1,FALSE)</f>
        <v>#N/A</v>
      </c>
      <c r="AD184" s="22" t="e">
        <f>VLOOKUP($A184,Searches!$A:$H,AD$1,FALSE)</f>
        <v>#N/A</v>
      </c>
      <c r="AE184" s="22" t="e">
        <f>VLOOKUP($A184,Searches!$A:$H,AE$1,FALSE)</f>
        <v>#N/A</v>
      </c>
      <c r="AF184" s="22" t="e">
        <f>VLOOKUP($A184,Searches!$A:$H,AF$1,FALSE)</f>
        <v>#N/A</v>
      </c>
      <c r="AG184" s="22" t="e">
        <f>VLOOKUP($A184,Searches!$A:$H,AG$1,FALSE)</f>
        <v>#N/A</v>
      </c>
      <c r="AH184" s="22" t="e">
        <f>VLOOKUP($G184,Temp!$D:$F,AH$1,FALSE)</f>
        <v>#N/A</v>
      </c>
      <c r="AI184" s="22" t="e">
        <f>VLOOKUP($G184,Temp!$D:$F,AI$1,FALSE)</f>
        <v>#N/A</v>
      </c>
      <c r="AJ184" s="22" t="e">
        <f>VLOOKUP($G184,Temp!$D:$F,AJ$1,FALSE)</f>
        <v>#N/A</v>
      </c>
    </row>
    <row r="185" spans="1:36" ht="16" x14ac:dyDescent="0.2">
      <c r="A185" s="8" t="str">
        <f t="shared" si="2"/>
        <v>Andrew Neff [24]7.ai</v>
      </c>
      <c r="B185" s="8" t="s">
        <v>830</v>
      </c>
      <c r="C185" s="8" t="s">
        <v>2660</v>
      </c>
      <c r="D185" s="8" t="s">
        <v>2661</v>
      </c>
      <c r="E185" s="8" t="s">
        <v>2662</v>
      </c>
      <c r="F185" s="8" t="s">
        <v>2663</v>
      </c>
      <c r="G185" s="12" t="s">
        <v>2459</v>
      </c>
      <c r="H185" s="22" t="str">
        <f>VLOOKUP($G185,Temp!$A:$C,H$1,FALSE)</f>
        <v>247.ai</v>
      </c>
      <c r="I185" s="22" t="e">
        <f>VLOOKUP($G185,Temp!$A:$C,I$1,FALSE)</f>
        <v>#VALUE!</v>
      </c>
      <c r="J185" s="22" t="e">
        <f>VLOOKUP($G185,Temp!$A:$C,J$1,FALSE)</f>
        <v>#VALUE!</v>
      </c>
      <c r="K185" s="22" t="e">
        <f>VLOOKUP($G185,Temp!$A:$C,K$1,FALSE)</f>
        <v>#VALUE!</v>
      </c>
      <c r="L185" s="22" t="e">
        <f>VLOOKUP($G185,Temp!$A:$C,L$1,FALSE)</f>
        <v>#VALUE!</v>
      </c>
      <c r="M185" s="22" t="e">
        <f>VLOOKUP($G185,Temp!$A:$C,M$1,FALSE)</f>
        <v>#VALUE!</v>
      </c>
      <c r="N185" s="22" t="e">
        <f>VLOOKUP($G185,Temp!$A:$C,N$1,FALSE)</f>
        <v>#VALUE!</v>
      </c>
      <c r="O185" s="22" t="e">
        <f>VLOOKUP($G185,Temp!$A:$C,O$1,FALSE)</f>
        <v>#VALUE!</v>
      </c>
      <c r="P185" s="22" t="e">
        <f>VLOOKUP($G185,Temp!$A:$C,P$1,FALSE)</f>
        <v>#VALUE!</v>
      </c>
      <c r="Q185" s="22" t="e">
        <f>VLOOKUP($G185,Temp!$A:$C,Q$1,FALSE)</f>
        <v>#VALUE!</v>
      </c>
      <c r="R185" s="22" t="e">
        <f>VLOOKUP($G185,Temp!$A:$C,R$1,FALSE)</f>
        <v>#VALUE!</v>
      </c>
      <c r="S185" s="22" t="e">
        <f>VLOOKUP($G185,Temp!$A:$C,S$1,FALSE)</f>
        <v>#VALUE!</v>
      </c>
      <c r="T185" s="22" t="e">
        <f>VLOOKUP($G185,Temp!$A:$C,T$1,FALSE)</f>
        <v>#VALUE!</v>
      </c>
      <c r="U185" s="22" t="e">
        <f>VLOOKUP($G185,Temp!$A:$C,U$1,FALSE)</f>
        <v>#VALUE!</v>
      </c>
      <c r="V185" s="22" t="e">
        <f>VLOOKUP($G185,Temp!$A:$C,V$1,FALSE)</f>
        <v>#VALUE!</v>
      </c>
      <c r="W185" s="22" t="e">
        <f>VLOOKUP($G185,Temp!$A:$C,W$1,FALSE)</f>
        <v>#VALUE!</v>
      </c>
      <c r="X185" s="22" t="e">
        <f>VLOOKUP($G185,Temp!$A:$C,X$1,FALSE)</f>
        <v>#VALUE!</v>
      </c>
      <c r="Y185" s="22">
        <f>VLOOKUP($G185,Temp!$A:$C,Y$1,FALSE)</f>
        <v>5100</v>
      </c>
      <c r="Z185" s="22">
        <f>VLOOKUP($G185,Temp!$A:$C,Z$1,FALSE)</f>
        <v>0</v>
      </c>
      <c r="AA185" s="22" t="e">
        <f>VLOOKUP($A185,Searches!$A:$H,AA$1,FALSE)</f>
        <v>#N/A</v>
      </c>
      <c r="AB185" s="22" t="e">
        <f>VLOOKUP($A185,Searches!$A:$H,AB$1,FALSE)</f>
        <v>#N/A</v>
      </c>
      <c r="AC185" s="22" t="e">
        <f>VLOOKUP($A185,Searches!$A:$H,AC$1,FALSE)</f>
        <v>#N/A</v>
      </c>
      <c r="AD185" s="22" t="e">
        <f>VLOOKUP($A185,Searches!$A:$H,AD$1,FALSE)</f>
        <v>#N/A</v>
      </c>
      <c r="AE185" s="22" t="e">
        <f>VLOOKUP($A185,Searches!$A:$H,AE$1,FALSE)</f>
        <v>#N/A</v>
      </c>
      <c r="AF185" s="22" t="e">
        <f>VLOOKUP($A185,Searches!$A:$H,AF$1,FALSE)</f>
        <v>#N/A</v>
      </c>
      <c r="AG185" s="22" t="e">
        <f>VLOOKUP($A185,Searches!$A:$H,AG$1,FALSE)</f>
        <v>#N/A</v>
      </c>
      <c r="AH185" s="22" t="str">
        <f>VLOOKUP($G185,Temp!$D:$F,AH$1,FALSE)</f>
        <v>247.ai</v>
      </c>
      <c r="AI185" s="22" t="str">
        <f>VLOOKUP($G185,Temp!$D:$F,AI$1,FALSE)</f>
        <v>Marketo</v>
      </c>
      <c r="AJ185" s="22" t="str">
        <f>VLOOKUP($G185,Temp!$D:$F,AJ$1,FALSE)</f>
        <v>Drupal</v>
      </c>
    </row>
    <row r="186" spans="1:36" ht="16" x14ac:dyDescent="0.2">
      <c r="A186" s="8" t="str">
        <f t="shared" si="2"/>
        <v>Peter Zaballos QuickPivot</v>
      </c>
      <c r="B186" s="8" t="s">
        <v>602</v>
      </c>
      <c r="C186" s="8" t="s">
        <v>2670</v>
      </c>
      <c r="D186" s="8" t="s">
        <v>2671</v>
      </c>
      <c r="E186" s="8" t="s">
        <v>634</v>
      </c>
      <c r="F186" s="8" t="s">
        <v>2672</v>
      </c>
      <c r="G186" s="8" t="s">
        <v>634</v>
      </c>
      <c r="H186" s="22" t="e">
        <f>VLOOKUP($G186,Temp!$A:$C,H$1,FALSE)</f>
        <v>#N/A</v>
      </c>
      <c r="I186" s="22" t="e">
        <f>VLOOKUP($G186,Temp!$A:$C,I$1,FALSE)</f>
        <v>#N/A</v>
      </c>
      <c r="J186" s="22" t="e">
        <f>VLOOKUP($G186,Temp!$A:$C,J$1,FALSE)</f>
        <v>#N/A</v>
      </c>
      <c r="K186" s="22" t="e">
        <f>VLOOKUP($G186,Temp!$A:$C,K$1,FALSE)</f>
        <v>#N/A</v>
      </c>
      <c r="L186" s="22" t="e">
        <f>VLOOKUP($G186,Temp!$A:$C,L$1,FALSE)</f>
        <v>#N/A</v>
      </c>
      <c r="M186" s="22" t="e">
        <f>VLOOKUP($G186,Temp!$A:$C,M$1,FALSE)</f>
        <v>#N/A</v>
      </c>
      <c r="N186" s="22" t="e">
        <f>VLOOKUP($G186,Temp!$A:$C,N$1,FALSE)</f>
        <v>#N/A</v>
      </c>
      <c r="O186" s="22" t="e">
        <f>VLOOKUP($G186,Temp!$A:$C,O$1,FALSE)</f>
        <v>#N/A</v>
      </c>
      <c r="P186" s="22" t="e">
        <f>VLOOKUP($G186,Temp!$A:$C,P$1,FALSE)</f>
        <v>#N/A</v>
      </c>
      <c r="Q186" s="22" t="e">
        <f>VLOOKUP($G186,Temp!$A:$C,Q$1,FALSE)</f>
        <v>#N/A</v>
      </c>
      <c r="R186" s="22" t="e">
        <f>VLOOKUP($G186,Temp!$A:$C,R$1,FALSE)</f>
        <v>#N/A</v>
      </c>
      <c r="S186" s="22" t="e">
        <f>VLOOKUP($G186,Temp!$A:$C,S$1,FALSE)</f>
        <v>#N/A</v>
      </c>
      <c r="T186" s="22" t="e">
        <f>VLOOKUP($G186,Temp!$A:$C,T$1,FALSE)</f>
        <v>#N/A</v>
      </c>
      <c r="U186" s="22" t="e">
        <f>VLOOKUP($G186,Temp!$A:$C,U$1,FALSE)</f>
        <v>#N/A</v>
      </c>
      <c r="V186" s="22" t="e">
        <f>VLOOKUP($G186,Temp!$A:$C,V$1,FALSE)</f>
        <v>#N/A</v>
      </c>
      <c r="W186" s="22" t="e">
        <f>VLOOKUP($G186,Temp!$A:$C,W$1,FALSE)</f>
        <v>#N/A</v>
      </c>
      <c r="X186" s="22" t="e">
        <f>VLOOKUP($G186,Temp!$A:$C,X$1,FALSE)</f>
        <v>#N/A</v>
      </c>
      <c r="Y186" s="22" t="e">
        <f>VLOOKUP($G186,Temp!$A:$C,Y$1,FALSE)</f>
        <v>#N/A</v>
      </c>
      <c r="Z186" s="22" t="e">
        <f>VLOOKUP($G186,Temp!$A:$C,Z$1,FALSE)</f>
        <v>#N/A</v>
      </c>
      <c r="AA186" s="22" t="e">
        <f>VLOOKUP($A186,Searches!$A:$H,AA$1,FALSE)</f>
        <v>#N/A</v>
      </c>
      <c r="AB186" s="22" t="e">
        <f>VLOOKUP($A186,Searches!$A:$H,AB$1,FALSE)</f>
        <v>#N/A</v>
      </c>
      <c r="AC186" s="22" t="e">
        <f>VLOOKUP($A186,Searches!$A:$H,AC$1,FALSE)</f>
        <v>#N/A</v>
      </c>
      <c r="AD186" s="22" t="e">
        <f>VLOOKUP($A186,Searches!$A:$H,AD$1,FALSE)</f>
        <v>#N/A</v>
      </c>
      <c r="AE186" s="22" t="e">
        <f>VLOOKUP($A186,Searches!$A:$H,AE$1,FALSE)</f>
        <v>#N/A</v>
      </c>
      <c r="AF186" s="22" t="e">
        <f>VLOOKUP($A186,Searches!$A:$H,AF$1,FALSE)</f>
        <v>#N/A</v>
      </c>
      <c r="AG186" s="22" t="e">
        <f>VLOOKUP($A186,Searches!$A:$H,AG$1,FALSE)</f>
        <v>#N/A</v>
      </c>
      <c r="AH186" s="22" t="e">
        <f>VLOOKUP($G186,Temp!$D:$F,AH$1,FALSE)</f>
        <v>#N/A</v>
      </c>
      <c r="AI186" s="22" t="e">
        <f>VLOOKUP($G186,Temp!$D:$F,AI$1,FALSE)</f>
        <v>#N/A</v>
      </c>
      <c r="AJ186" s="22" t="e">
        <f>VLOOKUP($G186,Temp!$D:$F,AJ$1,FALSE)</f>
        <v>#N/A</v>
      </c>
    </row>
    <row r="187" spans="1:36" ht="16" x14ac:dyDescent="0.2">
      <c r="A187" s="8" t="str">
        <f t="shared" si="2"/>
        <v>Erik Harbison AWeber</v>
      </c>
      <c r="B187" s="8" t="s">
        <v>2683</v>
      </c>
      <c r="C187" s="8" t="s">
        <v>2684</v>
      </c>
      <c r="D187" s="8" t="s">
        <v>42</v>
      </c>
      <c r="E187" s="8" t="s">
        <v>2685</v>
      </c>
      <c r="F187" s="8" t="s">
        <v>2686</v>
      </c>
      <c r="G187" s="12" t="s">
        <v>2477</v>
      </c>
      <c r="H187" s="22" t="str">
        <f>VLOOKUP($G187,Temp!$A:$C,H$1,FALSE)</f>
        <v>aweber.com</v>
      </c>
      <c r="I187" s="22" t="e">
        <f>VLOOKUP($G187,Temp!$A:$C,I$1,FALSE)</f>
        <v>#VALUE!</v>
      </c>
      <c r="J187" s="22" t="e">
        <f>VLOOKUP($G187,Temp!$A:$C,J$1,FALSE)</f>
        <v>#VALUE!</v>
      </c>
      <c r="K187" s="22" t="e">
        <f>VLOOKUP($G187,Temp!$A:$C,K$1,FALSE)</f>
        <v>#VALUE!</v>
      </c>
      <c r="L187" s="22" t="e">
        <f>VLOOKUP($G187,Temp!$A:$C,L$1,FALSE)</f>
        <v>#VALUE!</v>
      </c>
      <c r="M187" s="22" t="e">
        <f>VLOOKUP($G187,Temp!$A:$C,M$1,FALSE)</f>
        <v>#VALUE!</v>
      </c>
      <c r="N187" s="22" t="e">
        <f>VLOOKUP($G187,Temp!$A:$C,N$1,FALSE)</f>
        <v>#VALUE!</v>
      </c>
      <c r="O187" s="22" t="e">
        <f>VLOOKUP($G187,Temp!$A:$C,O$1,FALSE)</f>
        <v>#VALUE!</v>
      </c>
      <c r="P187" s="22" t="e">
        <f>VLOOKUP($G187,Temp!$A:$C,P$1,FALSE)</f>
        <v>#VALUE!</v>
      </c>
      <c r="Q187" s="22" t="e">
        <f>VLOOKUP($G187,Temp!$A:$C,Q$1,FALSE)</f>
        <v>#VALUE!</v>
      </c>
      <c r="R187" s="22" t="e">
        <f>VLOOKUP($G187,Temp!$A:$C,R$1,FALSE)</f>
        <v>#VALUE!</v>
      </c>
      <c r="S187" s="22" t="e">
        <f>VLOOKUP($G187,Temp!$A:$C,S$1,FALSE)</f>
        <v>#VALUE!</v>
      </c>
      <c r="T187" s="22" t="e">
        <f>VLOOKUP($G187,Temp!$A:$C,T$1,FALSE)</f>
        <v>#VALUE!</v>
      </c>
      <c r="U187" s="22" t="e">
        <f>VLOOKUP($G187,Temp!$A:$C,U$1,FALSE)</f>
        <v>#VALUE!</v>
      </c>
      <c r="V187" s="22" t="e">
        <f>VLOOKUP($G187,Temp!$A:$C,V$1,FALSE)</f>
        <v>#VALUE!</v>
      </c>
      <c r="W187" s="22" t="e">
        <f>VLOOKUP($G187,Temp!$A:$C,W$1,FALSE)</f>
        <v>#VALUE!</v>
      </c>
      <c r="X187" s="22" t="e">
        <f>VLOOKUP($G187,Temp!$A:$C,X$1,FALSE)</f>
        <v>#VALUE!</v>
      </c>
      <c r="Y187" s="22">
        <f>VLOOKUP($G187,Temp!$A:$C,Y$1,FALSE)</f>
        <v>198000</v>
      </c>
      <c r="Z187" s="22">
        <f>VLOOKUP($G187,Temp!$A:$C,Z$1,FALSE)</f>
        <v>19200</v>
      </c>
      <c r="AA187" s="22" t="e">
        <f>VLOOKUP($A187,Searches!$A:$H,AA$1,FALSE)</f>
        <v>#N/A</v>
      </c>
      <c r="AB187" s="22" t="e">
        <f>VLOOKUP($A187,Searches!$A:$H,AB$1,FALSE)</f>
        <v>#N/A</v>
      </c>
      <c r="AC187" s="22" t="e">
        <f>VLOOKUP($A187,Searches!$A:$H,AC$1,FALSE)</f>
        <v>#N/A</v>
      </c>
      <c r="AD187" s="22" t="e">
        <f>VLOOKUP($A187,Searches!$A:$H,AD$1,FALSE)</f>
        <v>#N/A</v>
      </c>
      <c r="AE187" s="22" t="e">
        <f>VLOOKUP($A187,Searches!$A:$H,AE$1,FALSE)</f>
        <v>#N/A</v>
      </c>
      <c r="AF187" s="22" t="e">
        <f>VLOOKUP($A187,Searches!$A:$H,AF$1,FALSE)</f>
        <v>#N/A</v>
      </c>
      <c r="AG187" s="22" t="e">
        <f>VLOOKUP($A187,Searches!$A:$H,AG$1,FALSE)</f>
        <v>#N/A</v>
      </c>
      <c r="AH187" s="22" t="str">
        <f>VLOOKUP($G187,Temp!$D:$F,AH$1,FALSE)</f>
        <v>aweber.com</v>
      </c>
      <c r="AI187" s="22">
        <f>VLOOKUP($G187,Temp!$D:$F,AI$1,FALSE)</f>
        <v>0</v>
      </c>
      <c r="AJ187" s="22" t="str">
        <f>VLOOKUP($G187,Temp!$D:$F,AJ$1,FALSE)</f>
        <v>WordPress</v>
      </c>
    </row>
    <row r="188" spans="1:36" ht="16" x14ac:dyDescent="0.2">
      <c r="A188" s="8" t="str">
        <f t="shared" si="2"/>
        <v>Mike Grehan Acronym Media</v>
      </c>
      <c r="B188" s="8" t="s">
        <v>112</v>
      </c>
      <c r="C188" s="8" t="s">
        <v>2694</v>
      </c>
      <c r="D188" s="8" t="s">
        <v>2696</v>
      </c>
      <c r="E188" s="8" t="s">
        <v>634</v>
      </c>
      <c r="F188" s="8" t="s">
        <v>2698</v>
      </c>
      <c r="G188" s="8" t="s">
        <v>634</v>
      </c>
      <c r="H188" s="22" t="e">
        <f>VLOOKUP($G188,Temp!$A:$C,H$1,FALSE)</f>
        <v>#N/A</v>
      </c>
      <c r="I188" s="22" t="e">
        <f>VLOOKUP($G188,Temp!$A:$C,I$1,FALSE)</f>
        <v>#N/A</v>
      </c>
      <c r="J188" s="22" t="e">
        <f>VLOOKUP($G188,Temp!$A:$C,J$1,FALSE)</f>
        <v>#N/A</v>
      </c>
      <c r="K188" s="22" t="e">
        <f>VLOOKUP($G188,Temp!$A:$C,K$1,FALSE)</f>
        <v>#N/A</v>
      </c>
      <c r="L188" s="22" t="e">
        <f>VLOOKUP($G188,Temp!$A:$C,L$1,FALSE)</f>
        <v>#N/A</v>
      </c>
      <c r="M188" s="22" t="e">
        <f>VLOOKUP($G188,Temp!$A:$C,M$1,FALSE)</f>
        <v>#N/A</v>
      </c>
      <c r="N188" s="22" t="e">
        <f>VLOOKUP($G188,Temp!$A:$C,N$1,FALSE)</f>
        <v>#N/A</v>
      </c>
      <c r="O188" s="22" t="e">
        <f>VLOOKUP($G188,Temp!$A:$C,O$1,FALSE)</f>
        <v>#N/A</v>
      </c>
      <c r="P188" s="22" t="e">
        <f>VLOOKUP($G188,Temp!$A:$C,P$1,FALSE)</f>
        <v>#N/A</v>
      </c>
      <c r="Q188" s="22" t="e">
        <f>VLOOKUP($G188,Temp!$A:$C,Q$1,FALSE)</f>
        <v>#N/A</v>
      </c>
      <c r="R188" s="22" t="e">
        <f>VLOOKUP($G188,Temp!$A:$C,R$1,FALSE)</f>
        <v>#N/A</v>
      </c>
      <c r="S188" s="22" t="e">
        <f>VLOOKUP($G188,Temp!$A:$C,S$1,FALSE)</f>
        <v>#N/A</v>
      </c>
      <c r="T188" s="22" t="e">
        <f>VLOOKUP($G188,Temp!$A:$C,T$1,FALSE)</f>
        <v>#N/A</v>
      </c>
      <c r="U188" s="22" t="e">
        <f>VLOOKUP($G188,Temp!$A:$C,U$1,FALSE)</f>
        <v>#N/A</v>
      </c>
      <c r="V188" s="22" t="e">
        <f>VLOOKUP($G188,Temp!$A:$C,V$1,FALSE)</f>
        <v>#N/A</v>
      </c>
      <c r="W188" s="22" t="e">
        <f>VLOOKUP($G188,Temp!$A:$C,W$1,FALSE)</f>
        <v>#N/A</v>
      </c>
      <c r="X188" s="22" t="e">
        <f>VLOOKUP($G188,Temp!$A:$C,X$1,FALSE)</f>
        <v>#N/A</v>
      </c>
      <c r="Y188" s="22" t="e">
        <f>VLOOKUP($G188,Temp!$A:$C,Y$1,FALSE)</f>
        <v>#N/A</v>
      </c>
      <c r="Z188" s="22" t="e">
        <f>VLOOKUP($G188,Temp!$A:$C,Z$1,FALSE)</f>
        <v>#N/A</v>
      </c>
      <c r="AA188" s="22" t="str">
        <f>VLOOKUP($A188,Searches!$A:$H,AA$1,FALSE)</f>
        <v>Mike Grehan</v>
      </c>
      <c r="AB188" s="22" t="str">
        <f>VLOOKUP($A188,Searches!$A:$H,AB$1,FALSE)</f>
        <v>Acronym Media</v>
      </c>
      <c r="AC188" s="22" t="str">
        <f>VLOOKUP($A188,Searches!$A:$H,AC$1,FALSE)</f>
        <v>CMO &amp; Managing Director</v>
      </c>
      <c r="AD188" s="22" t="str">
        <f>VLOOKUP($A188,Searches!$A:$H,AD$1,FALSE)</f>
        <v>2nd</v>
      </c>
      <c r="AE188" s="22" t="str">
        <f>VLOOKUP($A188,Searches!$A:$H,AE$1,FALSE)</f>
        <v/>
      </c>
      <c r="AF188" s="22" t="str">
        <f>VLOOKUP($A188,Searches!$A:$H,AF$1,FALSE)</f>
        <v>Greater New York City Area</v>
      </c>
      <c r="AG188" s="22" t="str">
        <f>VLOOKUP($A188,Searches!$A:$H,AG$1,FALSE)</f>
        <v>https://www.linkedin.com/sales/profile/1396082,aeXo,NAME_SEARCH?moduleKey=peopleSearchResults&amp;pageKey=sales-search3-people-refinement&amp;contextId=60BC92C971D70515801E49D6842B0000&amp;requestId=eb02ceac-fcb1-422d-a8f3-638b64d18a05&amp;action=CLICK&amp;target=urn%3Ali%3AsalesLead%3A(-1%2C1396082)&amp;pageNumber=3&amp;targetEl=profilelink&amp;position=16&amp;trk=lss-serp-result-lead_photo</v>
      </c>
      <c r="AH188" s="22" t="e">
        <f>VLOOKUP($G188,Temp!$D:$F,AH$1,FALSE)</f>
        <v>#N/A</v>
      </c>
      <c r="AI188" s="22" t="e">
        <f>VLOOKUP($G188,Temp!$D:$F,AI$1,FALSE)</f>
        <v>#N/A</v>
      </c>
      <c r="AJ188" s="22" t="e">
        <f>VLOOKUP($G188,Temp!$D:$F,AJ$1,FALSE)</f>
        <v>#N/A</v>
      </c>
    </row>
    <row r="189" spans="1:36" ht="16" x14ac:dyDescent="0.2">
      <c r="A189" s="8" t="str">
        <f t="shared" si="2"/>
        <v>Jordan Collins The Reynolds and Reynolds Company</v>
      </c>
      <c r="B189" s="8" t="s">
        <v>2707</v>
      </c>
      <c r="C189" s="8" t="s">
        <v>1314</v>
      </c>
      <c r="D189" s="8" t="s">
        <v>2708</v>
      </c>
      <c r="E189" s="8" t="s">
        <v>2709</v>
      </c>
      <c r="F189" s="8" t="s">
        <v>2710</v>
      </c>
      <c r="G189" s="12" t="s">
        <v>2488</v>
      </c>
      <c r="H189" s="22" t="str">
        <f>VLOOKUP($G189,Temp!$A:$C,H$1,FALSE)</f>
        <v>reyrey.com</v>
      </c>
      <c r="I189" s="22" t="e">
        <f>VLOOKUP($G189,Temp!$A:$C,I$1,FALSE)</f>
        <v>#VALUE!</v>
      </c>
      <c r="J189" s="22" t="e">
        <f>VLOOKUP($G189,Temp!$A:$C,J$1,FALSE)</f>
        <v>#VALUE!</v>
      </c>
      <c r="K189" s="22" t="e">
        <f>VLOOKUP($G189,Temp!$A:$C,K$1,FALSE)</f>
        <v>#VALUE!</v>
      </c>
      <c r="L189" s="22" t="e">
        <f>VLOOKUP($G189,Temp!$A:$C,L$1,FALSE)</f>
        <v>#VALUE!</v>
      </c>
      <c r="M189" s="22" t="e">
        <f>VLOOKUP($G189,Temp!$A:$C,M$1,FALSE)</f>
        <v>#VALUE!</v>
      </c>
      <c r="N189" s="22" t="e">
        <f>VLOOKUP($G189,Temp!$A:$C,N$1,FALSE)</f>
        <v>#VALUE!</v>
      </c>
      <c r="O189" s="22" t="e">
        <f>VLOOKUP($G189,Temp!$A:$C,O$1,FALSE)</f>
        <v>#VALUE!</v>
      </c>
      <c r="P189" s="22" t="e">
        <f>VLOOKUP($G189,Temp!$A:$C,P$1,FALSE)</f>
        <v>#VALUE!</v>
      </c>
      <c r="Q189" s="22" t="e">
        <f>VLOOKUP($G189,Temp!$A:$C,Q$1,FALSE)</f>
        <v>#VALUE!</v>
      </c>
      <c r="R189" s="22" t="e">
        <f>VLOOKUP($G189,Temp!$A:$C,R$1,FALSE)</f>
        <v>#VALUE!</v>
      </c>
      <c r="S189" s="22" t="e">
        <f>VLOOKUP($G189,Temp!$A:$C,S$1,FALSE)</f>
        <v>#VALUE!</v>
      </c>
      <c r="T189" s="22" t="e">
        <f>VLOOKUP($G189,Temp!$A:$C,T$1,FALSE)</f>
        <v>#VALUE!</v>
      </c>
      <c r="U189" s="22" t="e">
        <f>VLOOKUP($G189,Temp!$A:$C,U$1,FALSE)</f>
        <v>#VALUE!</v>
      </c>
      <c r="V189" s="22" t="e">
        <f>VLOOKUP($G189,Temp!$A:$C,V$1,FALSE)</f>
        <v>#VALUE!</v>
      </c>
      <c r="W189" s="22" t="e">
        <f>VLOOKUP($G189,Temp!$A:$C,W$1,FALSE)</f>
        <v>#VALUE!</v>
      </c>
      <c r="X189" s="22" t="e">
        <f>VLOOKUP($G189,Temp!$A:$C,X$1,FALSE)</f>
        <v>#VALUE!</v>
      </c>
      <c r="Y189" s="22">
        <f>VLOOKUP($G189,Temp!$A:$C,Y$1,FALSE)</f>
        <v>34200</v>
      </c>
      <c r="Z189" s="22">
        <f>VLOOKUP($G189,Temp!$A:$C,Z$1,FALSE)</f>
        <v>12800</v>
      </c>
      <c r="AA189" s="22" t="e">
        <f>VLOOKUP($A189,Searches!$A:$H,AA$1,FALSE)</f>
        <v>#N/A</v>
      </c>
      <c r="AB189" s="22" t="e">
        <f>VLOOKUP($A189,Searches!$A:$H,AB$1,FALSE)</f>
        <v>#N/A</v>
      </c>
      <c r="AC189" s="22" t="e">
        <f>VLOOKUP($A189,Searches!$A:$H,AC$1,FALSE)</f>
        <v>#N/A</v>
      </c>
      <c r="AD189" s="22" t="e">
        <f>VLOOKUP($A189,Searches!$A:$H,AD$1,FALSE)</f>
        <v>#N/A</v>
      </c>
      <c r="AE189" s="22" t="e">
        <f>VLOOKUP($A189,Searches!$A:$H,AE$1,FALSE)</f>
        <v>#N/A</v>
      </c>
      <c r="AF189" s="22" t="e">
        <f>VLOOKUP($A189,Searches!$A:$H,AF$1,FALSE)</f>
        <v>#N/A</v>
      </c>
      <c r="AG189" s="22" t="e">
        <f>VLOOKUP($A189,Searches!$A:$H,AG$1,FALSE)</f>
        <v>#N/A</v>
      </c>
      <c r="AH189" s="22" t="e">
        <f>VLOOKUP($G189,Temp!$D:$F,AH$1,FALSE)</f>
        <v>#N/A</v>
      </c>
      <c r="AI189" s="22" t="e">
        <f>VLOOKUP($G189,Temp!$D:$F,AI$1,FALSE)</f>
        <v>#N/A</v>
      </c>
      <c r="AJ189" s="22" t="e">
        <f>VLOOKUP($G189,Temp!$D:$F,AJ$1,FALSE)</f>
        <v>#N/A</v>
      </c>
    </row>
    <row r="190" spans="1:36" ht="16" x14ac:dyDescent="0.2">
      <c r="A190" s="8" t="str">
        <f t="shared" si="2"/>
        <v>James Jarman busybusy</v>
      </c>
      <c r="B190" s="8" t="s">
        <v>995</v>
      </c>
      <c r="C190" s="8" t="s">
        <v>2718</v>
      </c>
      <c r="D190" s="8" t="s">
        <v>2719</v>
      </c>
      <c r="E190" s="8" t="s">
        <v>2720</v>
      </c>
      <c r="F190" s="8" t="s">
        <v>2721</v>
      </c>
      <c r="G190" s="12" t="s">
        <v>2496</v>
      </c>
      <c r="H190" s="22" t="str">
        <f>VLOOKUP($G190,Temp!$A:$C,H$1,FALSE)</f>
        <v>busybusy.com</v>
      </c>
      <c r="I190" s="22" t="e">
        <f>VLOOKUP($G190,Temp!$A:$C,I$1,FALSE)</f>
        <v>#VALUE!</v>
      </c>
      <c r="J190" s="22" t="e">
        <f>VLOOKUP($G190,Temp!$A:$C,J$1,FALSE)</f>
        <v>#VALUE!</v>
      </c>
      <c r="K190" s="22" t="e">
        <f>VLOOKUP($G190,Temp!$A:$C,K$1,FALSE)</f>
        <v>#VALUE!</v>
      </c>
      <c r="L190" s="22" t="e">
        <f>VLOOKUP($G190,Temp!$A:$C,L$1,FALSE)</f>
        <v>#VALUE!</v>
      </c>
      <c r="M190" s="22" t="e">
        <f>VLOOKUP($G190,Temp!$A:$C,M$1,FALSE)</f>
        <v>#VALUE!</v>
      </c>
      <c r="N190" s="22" t="e">
        <f>VLOOKUP($G190,Temp!$A:$C,N$1,FALSE)</f>
        <v>#VALUE!</v>
      </c>
      <c r="O190" s="22" t="e">
        <f>VLOOKUP($G190,Temp!$A:$C,O$1,FALSE)</f>
        <v>#VALUE!</v>
      </c>
      <c r="P190" s="22" t="e">
        <f>VLOOKUP($G190,Temp!$A:$C,P$1,FALSE)</f>
        <v>#VALUE!</v>
      </c>
      <c r="Q190" s="22" t="e">
        <f>VLOOKUP($G190,Temp!$A:$C,Q$1,FALSE)</f>
        <v>#VALUE!</v>
      </c>
      <c r="R190" s="22" t="e">
        <f>VLOOKUP($G190,Temp!$A:$C,R$1,FALSE)</f>
        <v>#VALUE!</v>
      </c>
      <c r="S190" s="22" t="e">
        <f>VLOOKUP($G190,Temp!$A:$C,S$1,FALSE)</f>
        <v>#VALUE!</v>
      </c>
      <c r="T190" s="22" t="e">
        <f>VLOOKUP($G190,Temp!$A:$C,T$1,FALSE)</f>
        <v>#VALUE!</v>
      </c>
      <c r="U190" s="22" t="e">
        <f>VLOOKUP($G190,Temp!$A:$C,U$1,FALSE)</f>
        <v>#VALUE!</v>
      </c>
      <c r="V190" s="22" t="e">
        <f>VLOOKUP($G190,Temp!$A:$C,V$1,FALSE)</f>
        <v>#VALUE!</v>
      </c>
      <c r="W190" s="22" t="e">
        <f>VLOOKUP($G190,Temp!$A:$C,W$1,FALSE)</f>
        <v>#VALUE!</v>
      </c>
      <c r="X190" s="22" t="e">
        <f>VLOOKUP($G190,Temp!$A:$C,X$1,FALSE)</f>
        <v>#VALUE!</v>
      </c>
      <c r="Y190" s="22">
        <f>VLOOKUP($G190,Temp!$A:$C,Y$1,FALSE)</f>
        <v>2700</v>
      </c>
      <c r="Z190" s="22">
        <f>VLOOKUP($G190,Temp!$A:$C,Z$1,FALSE)</f>
        <v>4</v>
      </c>
      <c r="AA190" s="22" t="e">
        <f>VLOOKUP($A190,Searches!$A:$H,AA$1,FALSE)</f>
        <v>#N/A</v>
      </c>
      <c r="AB190" s="22" t="e">
        <f>VLOOKUP($A190,Searches!$A:$H,AB$1,FALSE)</f>
        <v>#N/A</v>
      </c>
      <c r="AC190" s="22" t="e">
        <f>VLOOKUP($A190,Searches!$A:$H,AC$1,FALSE)</f>
        <v>#N/A</v>
      </c>
      <c r="AD190" s="22" t="e">
        <f>VLOOKUP($A190,Searches!$A:$H,AD$1,FALSE)</f>
        <v>#N/A</v>
      </c>
      <c r="AE190" s="22" t="e">
        <f>VLOOKUP($A190,Searches!$A:$H,AE$1,FALSE)</f>
        <v>#N/A</v>
      </c>
      <c r="AF190" s="22" t="e">
        <f>VLOOKUP($A190,Searches!$A:$H,AF$1,FALSE)</f>
        <v>#N/A</v>
      </c>
      <c r="AG190" s="22" t="e">
        <f>VLOOKUP($A190,Searches!$A:$H,AG$1,FALSE)</f>
        <v>#N/A</v>
      </c>
      <c r="AH190" s="22" t="e">
        <f>VLOOKUP($G190,Temp!$D:$F,AH$1,FALSE)</f>
        <v>#N/A</v>
      </c>
      <c r="AI190" s="22" t="e">
        <f>VLOOKUP($G190,Temp!$D:$F,AI$1,FALSE)</f>
        <v>#N/A</v>
      </c>
      <c r="AJ190" s="22" t="e">
        <f>VLOOKUP($G190,Temp!$D:$F,AJ$1,FALSE)</f>
        <v>#N/A</v>
      </c>
    </row>
    <row r="191" spans="1:36" ht="16" x14ac:dyDescent="0.2">
      <c r="A191" s="8" t="str">
        <f t="shared" si="2"/>
        <v>Ali Sebt VIMOC Technologies</v>
      </c>
      <c r="B191" s="8" t="s">
        <v>607</v>
      </c>
      <c r="C191" s="8" t="s">
        <v>2730</v>
      </c>
      <c r="D191" s="8" t="s">
        <v>2731</v>
      </c>
      <c r="E191" s="8" t="s">
        <v>2732</v>
      </c>
      <c r="F191" s="8" t="s">
        <v>2733</v>
      </c>
      <c r="G191" s="12" t="s">
        <v>2505</v>
      </c>
      <c r="H191" s="22" t="str">
        <f>VLOOKUP($G191,Temp!$A:$C,H$1,FALSE)</f>
        <v>vimoc.com</v>
      </c>
      <c r="I191" s="22" t="e">
        <f>VLOOKUP($G191,Temp!$A:$C,I$1,FALSE)</f>
        <v>#VALUE!</v>
      </c>
      <c r="J191" s="22" t="e">
        <f>VLOOKUP($G191,Temp!$A:$C,J$1,FALSE)</f>
        <v>#VALUE!</v>
      </c>
      <c r="K191" s="22" t="e">
        <f>VLOOKUP($G191,Temp!$A:$C,K$1,FALSE)</f>
        <v>#VALUE!</v>
      </c>
      <c r="L191" s="22" t="e">
        <f>VLOOKUP($G191,Temp!$A:$C,L$1,FALSE)</f>
        <v>#VALUE!</v>
      </c>
      <c r="M191" s="22" t="e">
        <f>VLOOKUP($G191,Temp!$A:$C,M$1,FALSE)</f>
        <v>#VALUE!</v>
      </c>
      <c r="N191" s="22" t="e">
        <f>VLOOKUP($G191,Temp!$A:$C,N$1,FALSE)</f>
        <v>#VALUE!</v>
      </c>
      <c r="O191" s="22" t="e">
        <f>VLOOKUP($G191,Temp!$A:$C,O$1,FALSE)</f>
        <v>#VALUE!</v>
      </c>
      <c r="P191" s="22" t="e">
        <f>VLOOKUP($G191,Temp!$A:$C,P$1,FALSE)</f>
        <v>#VALUE!</v>
      </c>
      <c r="Q191" s="22" t="e">
        <f>VLOOKUP($G191,Temp!$A:$C,Q$1,FALSE)</f>
        <v>#VALUE!</v>
      </c>
      <c r="R191" s="22" t="e">
        <f>VLOOKUP($G191,Temp!$A:$C,R$1,FALSE)</f>
        <v>#VALUE!</v>
      </c>
      <c r="S191" s="22" t="e">
        <f>VLOOKUP($G191,Temp!$A:$C,S$1,FALSE)</f>
        <v>#VALUE!</v>
      </c>
      <c r="T191" s="22" t="e">
        <f>VLOOKUP($G191,Temp!$A:$C,T$1,FALSE)</f>
        <v>#VALUE!</v>
      </c>
      <c r="U191" s="22" t="e">
        <f>VLOOKUP($G191,Temp!$A:$C,U$1,FALSE)</f>
        <v>#VALUE!</v>
      </c>
      <c r="V191" s="22" t="e">
        <f>VLOOKUP($G191,Temp!$A:$C,V$1,FALSE)</f>
        <v>#VALUE!</v>
      </c>
      <c r="W191" s="22" t="e">
        <f>VLOOKUP($G191,Temp!$A:$C,W$1,FALSE)</f>
        <v>#VALUE!</v>
      </c>
      <c r="X191" s="22" t="e">
        <f>VLOOKUP($G191,Temp!$A:$C,X$1,FALSE)</f>
        <v>#VALUE!</v>
      </c>
      <c r="Y191" s="22">
        <f>VLOOKUP($G191,Temp!$A:$C,Y$1,FALSE)</f>
        <v>10</v>
      </c>
      <c r="Z191" s="22">
        <f>VLOOKUP($G191,Temp!$A:$C,Z$1,FALSE)</f>
        <v>0</v>
      </c>
      <c r="AA191" s="22" t="e">
        <f>VLOOKUP($A191,Searches!$A:$H,AA$1,FALSE)</f>
        <v>#N/A</v>
      </c>
      <c r="AB191" s="22" t="e">
        <f>VLOOKUP($A191,Searches!$A:$H,AB$1,FALSE)</f>
        <v>#N/A</v>
      </c>
      <c r="AC191" s="22" t="e">
        <f>VLOOKUP($A191,Searches!$A:$H,AC$1,FALSE)</f>
        <v>#N/A</v>
      </c>
      <c r="AD191" s="22" t="e">
        <f>VLOOKUP($A191,Searches!$A:$H,AD$1,FALSE)</f>
        <v>#N/A</v>
      </c>
      <c r="AE191" s="22" t="e">
        <f>VLOOKUP($A191,Searches!$A:$H,AE$1,FALSE)</f>
        <v>#N/A</v>
      </c>
      <c r="AF191" s="22" t="e">
        <f>VLOOKUP($A191,Searches!$A:$H,AF$1,FALSE)</f>
        <v>#N/A</v>
      </c>
      <c r="AG191" s="22" t="e">
        <f>VLOOKUP($A191,Searches!$A:$H,AG$1,FALSE)</f>
        <v>#N/A</v>
      </c>
      <c r="AH191" s="22" t="str">
        <f>VLOOKUP($G191,Temp!$D:$F,AH$1,FALSE)</f>
        <v>vimoc.com</v>
      </c>
      <c r="AI191" s="22">
        <f>VLOOKUP($G191,Temp!$D:$F,AI$1,FALSE)</f>
        <v>0</v>
      </c>
      <c r="AJ191" s="22" t="str">
        <f>VLOOKUP($G191,Temp!$D:$F,AJ$1,FALSE)</f>
        <v>WordPress</v>
      </c>
    </row>
    <row r="192" spans="1:36" ht="16" x14ac:dyDescent="0.2">
      <c r="A192" s="8" t="str">
        <f t="shared" si="2"/>
        <v>Miriam Kutcher Hewlett Packard Enterprise</v>
      </c>
      <c r="B192" s="8" t="s">
        <v>2738</v>
      </c>
      <c r="C192" s="8" t="s">
        <v>2739</v>
      </c>
      <c r="D192" s="8" t="s">
        <v>2740</v>
      </c>
      <c r="E192" s="8" t="s">
        <v>2741</v>
      </c>
      <c r="F192" s="8" t="s">
        <v>2742</v>
      </c>
      <c r="G192" s="12" t="s">
        <v>2524</v>
      </c>
      <c r="H192" s="22" t="str">
        <f>VLOOKUP($G192,Temp!$A:$C,H$1,FALSE)</f>
        <v>hpe.com</v>
      </c>
      <c r="I192" s="22" t="e">
        <f>VLOOKUP($G192,Temp!$A:$C,I$1,FALSE)</f>
        <v>#VALUE!</v>
      </c>
      <c r="J192" s="22" t="e">
        <f>VLOOKUP($G192,Temp!$A:$C,J$1,FALSE)</f>
        <v>#VALUE!</v>
      </c>
      <c r="K192" s="22" t="e">
        <f>VLOOKUP($G192,Temp!$A:$C,K$1,FALSE)</f>
        <v>#VALUE!</v>
      </c>
      <c r="L192" s="22" t="e">
        <f>VLOOKUP($G192,Temp!$A:$C,L$1,FALSE)</f>
        <v>#VALUE!</v>
      </c>
      <c r="M192" s="22" t="e">
        <f>VLOOKUP($G192,Temp!$A:$C,M$1,FALSE)</f>
        <v>#VALUE!</v>
      </c>
      <c r="N192" s="22" t="e">
        <f>VLOOKUP($G192,Temp!$A:$C,N$1,FALSE)</f>
        <v>#VALUE!</v>
      </c>
      <c r="O192" s="22" t="e">
        <f>VLOOKUP($G192,Temp!$A:$C,O$1,FALSE)</f>
        <v>#VALUE!</v>
      </c>
      <c r="P192" s="22" t="e">
        <f>VLOOKUP($G192,Temp!$A:$C,P$1,FALSE)</f>
        <v>#VALUE!</v>
      </c>
      <c r="Q192" s="22" t="e">
        <f>VLOOKUP($G192,Temp!$A:$C,Q$1,FALSE)</f>
        <v>#VALUE!</v>
      </c>
      <c r="R192" s="22" t="e">
        <f>VLOOKUP($G192,Temp!$A:$C,R$1,FALSE)</f>
        <v>#VALUE!</v>
      </c>
      <c r="S192" s="22" t="e">
        <f>VLOOKUP($G192,Temp!$A:$C,S$1,FALSE)</f>
        <v>#VALUE!</v>
      </c>
      <c r="T192" s="22" t="e">
        <f>VLOOKUP($G192,Temp!$A:$C,T$1,FALSE)</f>
        <v>#VALUE!</v>
      </c>
      <c r="U192" s="22" t="e">
        <f>VLOOKUP($G192,Temp!$A:$C,U$1,FALSE)</f>
        <v>#VALUE!</v>
      </c>
      <c r="V192" s="22" t="e">
        <f>VLOOKUP($G192,Temp!$A:$C,V$1,FALSE)</f>
        <v>#VALUE!</v>
      </c>
      <c r="W192" s="22" t="e">
        <f>VLOOKUP($G192,Temp!$A:$C,W$1,FALSE)</f>
        <v>#VALUE!</v>
      </c>
      <c r="X192" s="22" t="e">
        <f>VLOOKUP($G192,Temp!$A:$C,X$1,FALSE)</f>
        <v>#VALUE!</v>
      </c>
      <c r="Y192" s="22">
        <f>VLOOKUP($G192,Temp!$A:$C,Y$1,FALSE)</f>
        <v>882000</v>
      </c>
      <c r="Z192" s="22">
        <f>VLOOKUP($G192,Temp!$A:$C,Z$1,FALSE)</f>
        <v>433000</v>
      </c>
      <c r="AA192" s="22" t="e">
        <f>VLOOKUP($A192,Searches!$A:$H,AA$1,FALSE)</f>
        <v>#N/A</v>
      </c>
      <c r="AB192" s="22" t="e">
        <f>VLOOKUP($A192,Searches!$A:$H,AB$1,FALSE)</f>
        <v>#N/A</v>
      </c>
      <c r="AC192" s="22" t="e">
        <f>VLOOKUP($A192,Searches!$A:$H,AC$1,FALSE)</f>
        <v>#N/A</v>
      </c>
      <c r="AD192" s="22" t="e">
        <f>VLOOKUP($A192,Searches!$A:$H,AD$1,FALSE)</f>
        <v>#N/A</v>
      </c>
      <c r="AE192" s="22" t="e">
        <f>VLOOKUP($A192,Searches!$A:$H,AE$1,FALSE)</f>
        <v>#N/A</v>
      </c>
      <c r="AF192" s="22" t="e">
        <f>VLOOKUP($A192,Searches!$A:$H,AF$1,FALSE)</f>
        <v>#N/A</v>
      </c>
      <c r="AG192" s="22" t="e">
        <f>VLOOKUP($A192,Searches!$A:$H,AG$1,FALSE)</f>
        <v>#N/A</v>
      </c>
      <c r="AH192" s="22" t="e">
        <f>VLOOKUP($G192,Temp!$D:$F,AH$1,FALSE)</f>
        <v>#N/A</v>
      </c>
      <c r="AI192" s="22" t="e">
        <f>VLOOKUP($G192,Temp!$D:$F,AI$1,FALSE)</f>
        <v>#N/A</v>
      </c>
      <c r="AJ192" s="22" t="e">
        <f>VLOOKUP($G192,Temp!$D:$F,AJ$1,FALSE)</f>
        <v>#N/A</v>
      </c>
    </row>
    <row r="193" spans="1:36" ht="16" x14ac:dyDescent="0.2">
      <c r="A193" s="8" t="str">
        <f t="shared" si="2"/>
        <v>Adrian Haaften Chief Outsiders</v>
      </c>
      <c r="B193" s="8" t="s">
        <v>2748</v>
      </c>
      <c r="C193" s="8" t="s">
        <v>2749</v>
      </c>
      <c r="D193" s="8" t="s">
        <v>2750</v>
      </c>
      <c r="E193" s="8" t="s">
        <v>2751</v>
      </c>
      <c r="F193" s="8" t="s">
        <v>2752</v>
      </c>
      <c r="G193" s="12" t="s">
        <v>2537</v>
      </c>
      <c r="H193" s="22" t="str">
        <f>VLOOKUP($G193,Temp!$A:$C,H$1,FALSE)</f>
        <v>chiefoutsiders.com</v>
      </c>
      <c r="I193" s="22" t="e">
        <f>VLOOKUP($G193,Temp!$A:$C,I$1,FALSE)</f>
        <v>#VALUE!</v>
      </c>
      <c r="J193" s="22" t="e">
        <f>VLOOKUP($G193,Temp!$A:$C,J$1,FALSE)</f>
        <v>#VALUE!</v>
      </c>
      <c r="K193" s="22" t="e">
        <f>VLOOKUP($G193,Temp!$A:$C,K$1,FALSE)</f>
        <v>#VALUE!</v>
      </c>
      <c r="L193" s="22" t="e">
        <f>VLOOKUP($G193,Temp!$A:$C,L$1,FALSE)</f>
        <v>#VALUE!</v>
      </c>
      <c r="M193" s="22" t="e">
        <f>VLOOKUP($G193,Temp!$A:$C,M$1,FALSE)</f>
        <v>#VALUE!</v>
      </c>
      <c r="N193" s="22" t="e">
        <f>VLOOKUP($G193,Temp!$A:$C,N$1,FALSE)</f>
        <v>#VALUE!</v>
      </c>
      <c r="O193" s="22" t="e">
        <f>VLOOKUP($G193,Temp!$A:$C,O$1,FALSE)</f>
        <v>#VALUE!</v>
      </c>
      <c r="P193" s="22" t="e">
        <f>VLOOKUP($G193,Temp!$A:$C,P$1,FALSE)</f>
        <v>#VALUE!</v>
      </c>
      <c r="Q193" s="22" t="e">
        <f>VLOOKUP($G193,Temp!$A:$C,Q$1,FALSE)</f>
        <v>#VALUE!</v>
      </c>
      <c r="R193" s="22" t="e">
        <f>VLOOKUP($G193,Temp!$A:$C,R$1,FALSE)</f>
        <v>#VALUE!</v>
      </c>
      <c r="S193" s="22" t="e">
        <f>VLOOKUP($G193,Temp!$A:$C,S$1,FALSE)</f>
        <v>#VALUE!</v>
      </c>
      <c r="T193" s="22" t="e">
        <f>VLOOKUP($G193,Temp!$A:$C,T$1,FALSE)</f>
        <v>#VALUE!</v>
      </c>
      <c r="U193" s="22" t="e">
        <f>VLOOKUP($G193,Temp!$A:$C,U$1,FALSE)</f>
        <v>#VALUE!</v>
      </c>
      <c r="V193" s="22" t="e">
        <f>VLOOKUP($G193,Temp!$A:$C,V$1,FALSE)</f>
        <v>#VALUE!</v>
      </c>
      <c r="W193" s="22" t="e">
        <f>VLOOKUP($G193,Temp!$A:$C,W$1,FALSE)</f>
        <v>#VALUE!</v>
      </c>
      <c r="X193" s="22" t="e">
        <f>VLOOKUP($G193,Temp!$A:$C,X$1,FALSE)</f>
        <v>#VALUE!</v>
      </c>
      <c r="Y193" s="22">
        <f>VLOOKUP($G193,Temp!$A:$C,Y$1,FALSE)</f>
        <v>30200</v>
      </c>
      <c r="Z193" s="22">
        <f>VLOOKUP($G193,Temp!$A:$C,Z$1,FALSE)</f>
        <v>5000</v>
      </c>
      <c r="AA193" s="22" t="e">
        <f>VLOOKUP($A193,Searches!$A:$H,AA$1,FALSE)</f>
        <v>#N/A</v>
      </c>
      <c r="AB193" s="22" t="e">
        <f>VLOOKUP($A193,Searches!$A:$H,AB$1,FALSE)</f>
        <v>#N/A</v>
      </c>
      <c r="AC193" s="22" t="e">
        <f>VLOOKUP($A193,Searches!$A:$H,AC$1,FALSE)</f>
        <v>#N/A</v>
      </c>
      <c r="AD193" s="22" t="e">
        <f>VLOOKUP($A193,Searches!$A:$H,AD$1,FALSE)</f>
        <v>#N/A</v>
      </c>
      <c r="AE193" s="22" t="e">
        <f>VLOOKUP($A193,Searches!$A:$H,AE$1,FALSE)</f>
        <v>#N/A</v>
      </c>
      <c r="AF193" s="22" t="e">
        <f>VLOOKUP($A193,Searches!$A:$H,AF$1,FALSE)</f>
        <v>#N/A</v>
      </c>
      <c r="AG193" s="22" t="e">
        <f>VLOOKUP($A193,Searches!$A:$H,AG$1,FALSE)</f>
        <v>#N/A</v>
      </c>
      <c r="AH193" s="22" t="e">
        <f>VLOOKUP($G193,Temp!$D:$F,AH$1,FALSE)</f>
        <v>#N/A</v>
      </c>
      <c r="AI193" s="22" t="e">
        <f>VLOOKUP($G193,Temp!$D:$F,AI$1,FALSE)</f>
        <v>#N/A</v>
      </c>
      <c r="AJ193" s="22" t="e">
        <f>VLOOKUP($G193,Temp!$D:$F,AJ$1,FALSE)</f>
        <v>#N/A</v>
      </c>
    </row>
    <row r="194" spans="1:36" ht="16" x14ac:dyDescent="0.2">
      <c r="A194" s="8" t="str">
        <f t="shared" si="2"/>
        <v>Nicole Frisbee Park City Group - ReposiTrak</v>
      </c>
      <c r="B194" s="8" t="s">
        <v>2764</v>
      </c>
      <c r="C194" s="8" t="s">
        <v>2765</v>
      </c>
      <c r="D194" s="8" t="s">
        <v>2766</v>
      </c>
      <c r="E194" s="8" t="s">
        <v>2767</v>
      </c>
      <c r="F194" s="8" t="s">
        <v>2768</v>
      </c>
      <c r="G194" s="12" t="s">
        <v>2553</v>
      </c>
      <c r="H194" s="22" t="str">
        <f>VLOOKUP($G194,Temp!$A:$C,H$1,FALSE)</f>
        <v>parkcitygroup.com</v>
      </c>
      <c r="I194" s="22" t="e">
        <f>VLOOKUP($G194,Temp!$A:$C,I$1,FALSE)</f>
        <v>#VALUE!</v>
      </c>
      <c r="J194" s="22" t="e">
        <f>VLOOKUP($G194,Temp!$A:$C,J$1,FALSE)</f>
        <v>#VALUE!</v>
      </c>
      <c r="K194" s="22" t="e">
        <f>VLOOKUP($G194,Temp!$A:$C,K$1,FALSE)</f>
        <v>#VALUE!</v>
      </c>
      <c r="L194" s="22" t="e">
        <f>VLOOKUP($G194,Temp!$A:$C,L$1,FALSE)</f>
        <v>#VALUE!</v>
      </c>
      <c r="M194" s="22" t="e">
        <f>VLOOKUP($G194,Temp!$A:$C,M$1,FALSE)</f>
        <v>#VALUE!</v>
      </c>
      <c r="N194" s="22" t="e">
        <f>VLOOKUP($G194,Temp!$A:$C,N$1,FALSE)</f>
        <v>#VALUE!</v>
      </c>
      <c r="O194" s="22" t="e">
        <f>VLOOKUP($G194,Temp!$A:$C,O$1,FALSE)</f>
        <v>#VALUE!</v>
      </c>
      <c r="P194" s="22" t="e">
        <f>VLOOKUP($G194,Temp!$A:$C,P$1,FALSE)</f>
        <v>#VALUE!</v>
      </c>
      <c r="Q194" s="22" t="e">
        <f>VLOOKUP($G194,Temp!$A:$C,Q$1,FALSE)</f>
        <v>#VALUE!</v>
      </c>
      <c r="R194" s="22" t="e">
        <f>VLOOKUP($G194,Temp!$A:$C,R$1,FALSE)</f>
        <v>#VALUE!</v>
      </c>
      <c r="S194" s="22" t="e">
        <f>VLOOKUP($G194,Temp!$A:$C,S$1,FALSE)</f>
        <v>#VALUE!</v>
      </c>
      <c r="T194" s="22" t="e">
        <f>VLOOKUP($G194,Temp!$A:$C,T$1,FALSE)</f>
        <v>#VALUE!</v>
      </c>
      <c r="U194" s="22" t="e">
        <f>VLOOKUP($G194,Temp!$A:$C,U$1,FALSE)</f>
        <v>#VALUE!</v>
      </c>
      <c r="V194" s="22" t="e">
        <f>VLOOKUP($G194,Temp!$A:$C,V$1,FALSE)</f>
        <v>#VALUE!</v>
      </c>
      <c r="W194" s="22" t="e">
        <f>VLOOKUP($G194,Temp!$A:$C,W$1,FALSE)</f>
        <v>#VALUE!</v>
      </c>
      <c r="X194" s="22" t="e">
        <f>VLOOKUP($G194,Temp!$A:$C,X$1,FALSE)</f>
        <v>#VALUE!</v>
      </c>
      <c r="Y194" s="22">
        <f>VLOOKUP($G194,Temp!$A:$C,Y$1,FALSE)</f>
        <v>215</v>
      </c>
      <c r="Z194" s="22">
        <f>VLOOKUP($G194,Temp!$A:$C,Z$1,FALSE)</f>
        <v>476</v>
      </c>
      <c r="AA194" s="22" t="e">
        <f>VLOOKUP($A194,Searches!$A:$H,AA$1,FALSE)</f>
        <v>#N/A</v>
      </c>
      <c r="AB194" s="22" t="e">
        <f>VLOOKUP($A194,Searches!$A:$H,AB$1,FALSE)</f>
        <v>#N/A</v>
      </c>
      <c r="AC194" s="22" t="e">
        <f>VLOOKUP($A194,Searches!$A:$H,AC$1,FALSE)</f>
        <v>#N/A</v>
      </c>
      <c r="AD194" s="22" t="e">
        <f>VLOOKUP($A194,Searches!$A:$H,AD$1,FALSE)</f>
        <v>#N/A</v>
      </c>
      <c r="AE194" s="22" t="e">
        <f>VLOOKUP($A194,Searches!$A:$H,AE$1,FALSE)</f>
        <v>#N/A</v>
      </c>
      <c r="AF194" s="22" t="e">
        <f>VLOOKUP($A194,Searches!$A:$H,AF$1,FALSE)</f>
        <v>#N/A</v>
      </c>
      <c r="AG194" s="22" t="e">
        <f>VLOOKUP($A194,Searches!$A:$H,AG$1,FALSE)</f>
        <v>#N/A</v>
      </c>
      <c r="AH194" s="22" t="e">
        <f>VLOOKUP($G194,Temp!$D:$F,AH$1,FALSE)</f>
        <v>#N/A</v>
      </c>
      <c r="AI194" s="22" t="e">
        <f>VLOOKUP($G194,Temp!$D:$F,AI$1,FALSE)</f>
        <v>#N/A</v>
      </c>
      <c r="AJ194" s="22" t="e">
        <f>VLOOKUP($G194,Temp!$D:$F,AJ$1,FALSE)</f>
        <v>#N/A</v>
      </c>
    </row>
    <row r="195" spans="1:36" ht="16" x14ac:dyDescent="0.2">
      <c r="A195" s="8" t="str">
        <f t="shared" si="2"/>
        <v>Adam Torkildson Forbes Communications Council</v>
      </c>
      <c r="B195" s="8" t="s">
        <v>136</v>
      </c>
      <c r="C195" s="8" t="s">
        <v>2783</v>
      </c>
      <c r="D195" s="8" t="s">
        <v>2784</v>
      </c>
      <c r="E195" s="8" t="s">
        <v>2785</v>
      </c>
      <c r="F195" s="8" t="s">
        <v>2786</v>
      </c>
      <c r="G195" s="12" t="s">
        <v>2566</v>
      </c>
      <c r="H195" s="22" t="str">
        <f>VLOOKUP($G195,Temp!$A:$C,H$1,FALSE)</f>
        <v>forbescommcouncil.com</v>
      </c>
      <c r="I195" s="22" t="e">
        <f>VLOOKUP($G195,Temp!$A:$C,I$1,FALSE)</f>
        <v>#VALUE!</v>
      </c>
      <c r="J195" s="22" t="e">
        <f>VLOOKUP($G195,Temp!$A:$C,J$1,FALSE)</f>
        <v>#VALUE!</v>
      </c>
      <c r="K195" s="22" t="e">
        <f>VLOOKUP($G195,Temp!$A:$C,K$1,FALSE)</f>
        <v>#VALUE!</v>
      </c>
      <c r="L195" s="22" t="e">
        <f>VLOOKUP($G195,Temp!$A:$C,L$1,FALSE)</f>
        <v>#VALUE!</v>
      </c>
      <c r="M195" s="22" t="e">
        <f>VLOOKUP($G195,Temp!$A:$C,M$1,FALSE)</f>
        <v>#VALUE!</v>
      </c>
      <c r="N195" s="22" t="e">
        <f>VLOOKUP($G195,Temp!$A:$C,N$1,FALSE)</f>
        <v>#VALUE!</v>
      </c>
      <c r="O195" s="22" t="e">
        <f>VLOOKUP($G195,Temp!$A:$C,O$1,FALSE)</f>
        <v>#VALUE!</v>
      </c>
      <c r="P195" s="22" t="e">
        <f>VLOOKUP($G195,Temp!$A:$C,P$1,FALSE)</f>
        <v>#VALUE!</v>
      </c>
      <c r="Q195" s="22" t="e">
        <f>VLOOKUP($G195,Temp!$A:$C,Q$1,FALSE)</f>
        <v>#VALUE!</v>
      </c>
      <c r="R195" s="22" t="e">
        <f>VLOOKUP($G195,Temp!$A:$C,R$1,FALSE)</f>
        <v>#VALUE!</v>
      </c>
      <c r="S195" s="22" t="e">
        <f>VLOOKUP($G195,Temp!$A:$C,S$1,FALSE)</f>
        <v>#VALUE!</v>
      </c>
      <c r="T195" s="22" t="e">
        <f>VLOOKUP($G195,Temp!$A:$C,T$1,FALSE)</f>
        <v>#VALUE!</v>
      </c>
      <c r="U195" s="22" t="e">
        <f>VLOOKUP($G195,Temp!$A:$C,U$1,FALSE)</f>
        <v>#VALUE!</v>
      </c>
      <c r="V195" s="22" t="e">
        <f>VLOOKUP($G195,Temp!$A:$C,V$1,FALSE)</f>
        <v>#VALUE!</v>
      </c>
      <c r="W195" s="22" t="e">
        <f>VLOOKUP($G195,Temp!$A:$C,W$1,FALSE)</f>
        <v>#VALUE!</v>
      </c>
      <c r="X195" s="22" t="e">
        <f>VLOOKUP($G195,Temp!$A:$C,X$1,FALSE)</f>
        <v>#VALUE!</v>
      </c>
      <c r="Y195" s="22">
        <f>VLOOKUP($G195,Temp!$A:$C,Y$1,FALSE)</f>
        <v>0</v>
      </c>
      <c r="Z195" s="22">
        <f>VLOOKUP($G195,Temp!$A:$C,Z$1,FALSE)</f>
        <v>0</v>
      </c>
      <c r="AA195" s="22" t="e">
        <f>VLOOKUP($A195,Searches!$A:$H,AA$1,FALSE)</f>
        <v>#N/A</v>
      </c>
      <c r="AB195" s="22" t="e">
        <f>VLOOKUP($A195,Searches!$A:$H,AB$1,FALSE)</f>
        <v>#N/A</v>
      </c>
      <c r="AC195" s="22" t="e">
        <f>VLOOKUP($A195,Searches!$A:$H,AC$1,FALSE)</f>
        <v>#N/A</v>
      </c>
      <c r="AD195" s="22" t="e">
        <f>VLOOKUP($A195,Searches!$A:$H,AD$1,FALSE)</f>
        <v>#N/A</v>
      </c>
      <c r="AE195" s="22" t="e">
        <f>VLOOKUP($A195,Searches!$A:$H,AE$1,FALSE)</f>
        <v>#N/A</v>
      </c>
      <c r="AF195" s="22" t="e">
        <f>VLOOKUP($A195,Searches!$A:$H,AF$1,FALSE)</f>
        <v>#N/A</v>
      </c>
      <c r="AG195" s="22" t="e">
        <f>VLOOKUP($A195,Searches!$A:$H,AG$1,FALSE)</f>
        <v>#N/A</v>
      </c>
      <c r="AH195" s="22" t="e">
        <f>VLOOKUP($G195,Temp!$D:$F,AH$1,FALSE)</f>
        <v>#N/A</v>
      </c>
      <c r="AI195" s="22" t="e">
        <f>VLOOKUP($G195,Temp!$D:$F,AI$1,FALSE)</f>
        <v>#N/A</v>
      </c>
      <c r="AJ195" s="22" t="e">
        <f>VLOOKUP($G195,Temp!$D:$F,AJ$1,FALSE)</f>
        <v>#N/A</v>
      </c>
    </row>
    <row r="196" spans="1:36" ht="16" x14ac:dyDescent="0.2">
      <c r="A196" s="8" t="str">
        <f t="shared" ref="A196:A259" si="3">CONCATENATE(B196," ",C196," ",F196)</f>
        <v>Timothy Noble General Motors</v>
      </c>
      <c r="B196" s="8" t="s">
        <v>2796</v>
      </c>
      <c r="C196" s="8" t="s">
        <v>2798</v>
      </c>
      <c r="D196" s="8" t="s">
        <v>2800</v>
      </c>
      <c r="E196" s="8" t="s">
        <v>2801</v>
      </c>
      <c r="F196" s="8" t="s">
        <v>2802</v>
      </c>
      <c r="G196" s="12" t="s">
        <v>2580</v>
      </c>
      <c r="H196" s="22" t="str">
        <f>VLOOKUP($G196,Temp!$A:$C,H$1,FALSE)</f>
        <v>gm.com</v>
      </c>
      <c r="I196" s="22" t="e">
        <f>VLOOKUP($G196,Temp!$A:$C,I$1,FALSE)</f>
        <v>#VALUE!</v>
      </c>
      <c r="J196" s="22" t="e">
        <f>VLOOKUP($G196,Temp!$A:$C,J$1,FALSE)</f>
        <v>#VALUE!</v>
      </c>
      <c r="K196" s="22" t="e">
        <f>VLOOKUP($G196,Temp!$A:$C,K$1,FALSE)</f>
        <v>#VALUE!</v>
      </c>
      <c r="L196" s="22" t="e">
        <f>VLOOKUP($G196,Temp!$A:$C,L$1,FALSE)</f>
        <v>#VALUE!</v>
      </c>
      <c r="M196" s="22" t="e">
        <f>VLOOKUP($G196,Temp!$A:$C,M$1,FALSE)</f>
        <v>#VALUE!</v>
      </c>
      <c r="N196" s="22" t="e">
        <f>VLOOKUP($G196,Temp!$A:$C,N$1,FALSE)</f>
        <v>#VALUE!</v>
      </c>
      <c r="O196" s="22" t="e">
        <f>VLOOKUP($G196,Temp!$A:$C,O$1,FALSE)</f>
        <v>#VALUE!</v>
      </c>
      <c r="P196" s="22" t="e">
        <f>VLOOKUP($G196,Temp!$A:$C,P$1,FALSE)</f>
        <v>#VALUE!</v>
      </c>
      <c r="Q196" s="22" t="e">
        <f>VLOOKUP($G196,Temp!$A:$C,Q$1,FALSE)</f>
        <v>#VALUE!</v>
      </c>
      <c r="R196" s="22" t="e">
        <f>VLOOKUP($G196,Temp!$A:$C,R$1,FALSE)</f>
        <v>#VALUE!</v>
      </c>
      <c r="S196" s="22" t="e">
        <f>VLOOKUP($G196,Temp!$A:$C,S$1,FALSE)</f>
        <v>#VALUE!</v>
      </c>
      <c r="T196" s="22" t="e">
        <f>VLOOKUP($G196,Temp!$A:$C,T$1,FALSE)</f>
        <v>#VALUE!</v>
      </c>
      <c r="U196" s="22" t="e">
        <f>VLOOKUP($G196,Temp!$A:$C,U$1,FALSE)</f>
        <v>#VALUE!</v>
      </c>
      <c r="V196" s="22" t="e">
        <f>VLOOKUP($G196,Temp!$A:$C,V$1,FALSE)</f>
        <v>#VALUE!</v>
      </c>
      <c r="W196" s="22" t="e">
        <f>VLOOKUP($G196,Temp!$A:$C,W$1,FALSE)</f>
        <v>#VALUE!</v>
      </c>
      <c r="X196" s="22" t="e">
        <f>VLOOKUP($G196,Temp!$A:$C,X$1,FALSE)</f>
        <v>#VALUE!</v>
      </c>
      <c r="Y196" s="22">
        <f>VLOOKUP($G196,Temp!$A:$C,Y$1,FALSE)</f>
        <v>1100000</v>
      </c>
      <c r="Z196" s="22">
        <f>VLOOKUP($G196,Temp!$A:$C,Z$1,FALSE)</f>
        <v>1900</v>
      </c>
      <c r="AA196" s="22" t="e">
        <f>VLOOKUP($A196,Searches!$A:$H,AA$1,FALSE)</f>
        <v>#N/A</v>
      </c>
      <c r="AB196" s="22" t="e">
        <f>VLOOKUP($A196,Searches!$A:$H,AB$1,FALSE)</f>
        <v>#N/A</v>
      </c>
      <c r="AC196" s="22" t="e">
        <f>VLOOKUP($A196,Searches!$A:$H,AC$1,FALSE)</f>
        <v>#N/A</v>
      </c>
      <c r="AD196" s="22" t="e">
        <f>VLOOKUP($A196,Searches!$A:$H,AD$1,FALSE)</f>
        <v>#N/A</v>
      </c>
      <c r="AE196" s="22" t="e">
        <f>VLOOKUP($A196,Searches!$A:$H,AE$1,FALSE)</f>
        <v>#N/A</v>
      </c>
      <c r="AF196" s="22" t="e">
        <f>VLOOKUP($A196,Searches!$A:$H,AF$1,FALSE)</f>
        <v>#N/A</v>
      </c>
      <c r="AG196" s="22" t="e">
        <f>VLOOKUP($A196,Searches!$A:$H,AG$1,FALSE)</f>
        <v>#N/A</v>
      </c>
      <c r="AH196" s="22" t="e">
        <f>VLOOKUP($G196,Temp!$D:$F,AH$1,FALSE)</f>
        <v>#N/A</v>
      </c>
      <c r="AI196" s="22" t="e">
        <f>VLOOKUP($G196,Temp!$D:$F,AI$1,FALSE)</f>
        <v>#N/A</v>
      </c>
      <c r="AJ196" s="22" t="e">
        <f>VLOOKUP($G196,Temp!$D:$F,AJ$1,FALSE)</f>
        <v>#N/A</v>
      </c>
    </row>
    <row r="197" spans="1:36" ht="16" x14ac:dyDescent="0.2">
      <c r="A197" s="8" t="str">
        <f t="shared" si="3"/>
        <v>Selena Rogers Pentaho from Hitachi Vantara</v>
      </c>
      <c r="B197" s="8" t="s">
        <v>2819</v>
      </c>
      <c r="C197" s="8" t="s">
        <v>2820</v>
      </c>
      <c r="D197" s="8" t="s">
        <v>2821</v>
      </c>
      <c r="E197" s="8" t="s">
        <v>2822</v>
      </c>
      <c r="F197" s="8" t="s">
        <v>2823</v>
      </c>
      <c r="G197" s="12" t="s">
        <v>2595</v>
      </c>
      <c r="H197" s="22" t="str">
        <f>VLOOKUP($G197,Temp!$A:$C,H$1,FALSE)</f>
        <v>pentaho.com</v>
      </c>
      <c r="I197" s="22" t="e">
        <f>VLOOKUP($G197,Temp!$A:$C,I$1,FALSE)</f>
        <v>#VALUE!</v>
      </c>
      <c r="J197" s="22" t="e">
        <f>VLOOKUP($G197,Temp!$A:$C,J$1,FALSE)</f>
        <v>#VALUE!</v>
      </c>
      <c r="K197" s="22" t="e">
        <f>VLOOKUP($G197,Temp!$A:$C,K$1,FALSE)</f>
        <v>#VALUE!</v>
      </c>
      <c r="L197" s="22" t="e">
        <f>VLOOKUP($G197,Temp!$A:$C,L$1,FALSE)</f>
        <v>#VALUE!</v>
      </c>
      <c r="M197" s="22" t="e">
        <f>VLOOKUP($G197,Temp!$A:$C,M$1,FALSE)</f>
        <v>#VALUE!</v>
      </c>
      <c r="N197" s="22" t="e">
        <f>VLOOKUP($G197,Temp!$A:$C,N$1,FALSE)</f>
        <v>#VALUE!</v>
      </c>
      <c r="O197" s="22" t="e">
        <f>VLOOKUP($G197,Temp!$A:$C,O$1,FALSE)</f>
        <v>#VALUE!</v>
      </c>
      <c r="P197" s="22" t="e">
        <f>VLOOKUP($G197,Temp!$A:$C,P$1,FALSE)</f>
        <v>#VALUE!</v>
      </c>
      <c r="Q197" s="22" t="e">
        <f>VLOOKUP($G197,Temp!$A:$C,Q$1,FALSE)</f>
        <v>#VALUE!</v>
      </c>
      <c r="R197" s="22" t="e">
        <f>VLOOKUP($G197,Temp!$A:$C,R$1,FALSE)</f>
        <v>#VALUE!</v>
      </c>
      <c r="S197" s="22" t="e">
        <f>VLOOKUP($G197,Temp!$A:$C,S$1,FALSE)</f>
        <v>#VALUE!</v>
      </c>
      <c r="T197" s="22" t="e">
        <f>VLOOKUP($G197,Temp!$A:$C,T$1,FALSE)</f>
        <v>#VALUE!</v>
      </c>
      <c r="U197" s="22" t="e">
        <f>VLOOKUP($G197,Temp!$A:$C,U$1,FALSE)</f>
        <v>#VALUE!</v>
      </c>
      <c r="V197" s="22" t="e">
        <f>VLOOKUP($G197,Temp!$A:$C,V$1,FALSE)</f>
        <v>#VALUE!</v>
      </c>
      <c r="W197" s="22" t="e">
        <f>VLOOKUP($G197,Temp!$A:$C,W$1,FALSE)</f>
        <v>#VALUE!</v>
      </c>
      <c r="X197" s="22" t="e">
        <f>VLOOKUP($G197,Temp!$A:$C,X$1,FALSE)</f>
        <v>#VALUE!</v>
      </c>
      <c r="Y197" s="22">
        <f>VLOOKUP($G197,Temp!$A:$C,Y$1,FALSE)</f>
        <v>159000</v>
      </c>
      <c r="Z197" s="22">
        <f>VLOOKUP($G197,Temp!$A:$C,Z$1,FALSE)</f>
        <v>30800</v>
      </c>
      <c r="AA197" s="22" t="e">
        <f>VLOOKUP($A197,Searches!$A:$H,AA$1,FALSE)</f>
        <v>#N/A</v>
      </c>
      <c r="AB197" s="22" t="e">
        <f>VLOOKUP($A197,Searches!$A:$H,AB$1,FALSE)</f>
        <v>#N/A</v>
      </c>
      <c r="AC197" s="22" t="e">
        <f>VLOOKUP($A197,Searches!$A:$H,AC$1,FALSE)</f>
        <v>#N/A</v>
      </c>
      <c r="AD197" s="22" t="e">
        <f>VLOOKUP($A197,Searches!$A:$H,AD$1,FALSE)</f>
        <v>#N/A</v>
      </c>
      <c r="AE197" s="22" t="e">
        <f>VLOOKUP($A197,Searches!$A:$H,AE$1,FALSE)</f>
        <v>#N/A</v>
      </c>
      <c r="AF197" s="22" t="e">
        <f>VLOOKUP($A197,Searches!$A:$H,AF$1,FALSE)</f>
        <v>#N/A</v>
      </c>
      <c r="AG197" s="22" t="e">
        <f>VLOOKUP($A197,Searches!$A:$H,AG$1,FALSE)</f>
        <v>#N/A</v>
      </c>
      <c r="AH197" s="22" t="e">
        <f>VLOOKUP($G197,Temp!$D:$F,AH$1,FALSE)</f>
        <v>#N/A</v>
      </c>
      <c r="AI197" s="22" t="e">
        <f>VLOOKUP($G197,Temp!$D:$F,AI$1,FALSE)</f>
        <v>#N/A</v>
      </c>
      <c r="AJ197" s="22" t="e">
        <f>VLOOKUP($G197,Temp!$D:$F,AJ$1,FALSE)</f>
        <v>#N/A</v>
      </c>
    </row>
    <row r="198" spans="1:36" ht="16" x14ac:dyDescent="0.2">
      <c r="A198" s="8" t="str">
        <f t="shared" si="3"/>
        <v>Malika (InfoSec) ZOIM Investment Group, LLC</v>
      </c>
      <c r="B198" s="8" t="s">
        <v>2839</v>
      </c>
      <c r="C198" s="8" t="s">
        <v>2840</v>
      </c>
      <c r="D198" s="8" t="s">
        <v>2841</v>
      </c>
      <c r="E198" s="8" t="s">
        <v>634</v>
      </c>
      <c r="F198" s="8" t="s">
        <v>2842</v>
      </c>
      <c r="G198" s="8" t="s">
        <v>634</v>
      </c>
      <c r="H198" s="22" t="e">
        <f>VLOOKUP($G198,Temp!$A:$C,H$1,FALSE)</f>
        <v>#N/A</v>
      </c>
      <c r="I198" s="22" t="e">
        <f>VLOOKUP($G198,Temp!$A:$C,I$1,FALSE)</f>
        <v>#N/A</v>
      </c>
      <c r="J198" s="22" t="e">
        <f>VLOOKUP($G198,Temp!$A:$C,J$1,FALSE)</f>
        <v>#N/A</v>
      </c>
      <c r="K198" s="22" t="e">
        <f>VLOOKUP($G198,Temp!$A:$C,K$1,FALSE)</f>
        <v>#N/A</v>
      </c>
      <c r="L198" s="22" t="e">
        <f>VLOOKUP($G198,Temp!$A:$C,L$1,FALSE)</f>
        <v>#N/A</v>
      </c>
      <c r="M198" s="22" t="e">
        <f>VLOOKUP($G198,Temp!$A:$C,M$1,FALSE)</f>
        <v>#N/A</v>
      </c>
      <c r="N198" s="22" t="e">
        <f>VLOOKUP($G198,Temp!$A:$C,N$1,FALSE)</f>
        <v>#N/A</v>
      </c>
      <c r="O198" s="22" t="e">
        <f>VLOOKUP($G198,Temp!$A:$C,O$1,FALSE)</f>
        <v>#N/A</v>
      </c>
      <c r="P198" s="22" t="e">
        <f>VLOOKUP($G198,Temp!$A:$C,P$1,FALSE)</f>
        <v>#N/A</v>
      </c>
      <c r="Q198" s="22" t="e">
        <f>VLOOKUP($G198,Temp!$A:$C,Q$1,FALSE)</f>
        <v>#N/A</v>
      </c>
      <c r="R198" s="22" t="e">
        <f>VLOOKUP($G198,Temp!$A:$C,R$1,FALSE)</f>
        <v>#N/A</v>
      </c>
      <c r="S198" s="22" t="e">
        <f>VLOOKUP($G198,Temp!$A:$C,S$1,FALSE)</f>
        <v>#N/A</v>
      </c>
      <c r="T198" s="22" t="e">
        <f>VLOOKUP($G198,Temp!$A:$C,T$1,FALSE)</f>
        <v>#N/A</v>
      </c>
      <c r="U198" s="22" t="e">
        <f>VLOOKUP($G198,Temp!$A:$C,U$1,FALSE)</f>
        <v>#N/A</v>
      </c>
      <c r="V198" s="22" t="e">
        <f>VLOOKUP($G198,Temp!$A:$C,V$1,FALSE)</f>
        <v>#N/A</v>
      </c>
      <c r="W198" s="22" t="e">
        <f>VLOOKUP($G198,Temp!$A:$C,W$1,FALSE)</f>
        <v>#N/A</v>
      </c>
      <c r="X198" s="22" t="e">
        <f>VLOOKUP($G198,Temp!$A:$C,X$1,FALSE)</f>
        <v>#N/A</v>
      </c>
      <c r="Y198" s="22" t="e">
        <f>VLOOKUP($G198,Temp!$A:$C,Y$1,FALSE)</f>
        <v>#N/A</v>
      </c>
      <c r="Z198" s="22" t="e">
        <f>VLOOKUP($G198,Temp!$A:$C,Z$1,FALSE)</f>
        <v>#N/A</v>
      </c>
      <c r="AA198" s="22" t="e">
        <f>VLOOKUP($A198,Searches!$A:$H,AA$1,FALSE)</f>
        <v>#N/A</v>
      </c>
      <c r="AB198" s="22" t="e">
        <f>VLOOKUP($A198,Searches!$A:$H,AB$1,FALSE)</f>
        <v>#N/A</v>
      </c>
      <c r="AC198" s="22" t="e">
        <f>VLOOKUP($A198,Searches!$A:$H,AC$1,FALSE)</f>
        <v>#N/A</v>
      </c>
      <c r="AD198" s="22" t="e">
        <f>VLOOKUP($A198,Searches!$A:$H,AD$1,FALSE)</f>
        <v>#N/A</v>
      </c>
      <c r="AE198" s="22" t="e">
        <f>VLOOKUP($A198,Searches!$A:$H,AE$1,FALSE)</f>
        <v>#N/A</v>
      </c>
      <c r="AF198" s="22" t="e">
        <f>VLOOKUP($A198,Searches!$A:$H,AF$1,FALSE)</f>
        <v>#N/A</v>
      </c>
      <c r="AG198" s="22" t="e">
        <f>VLOOKUP($A198,Searches!$A:$H,AG$1,FALSE)</f>
        <v>#N/A</v>
      </c>
      <c r="AH198" s="22" t="e">
        <f>VLOOKUP($G198,Temp!$D:$F,AH$1,FALSE)</f>
        <v>#N/A</v>
      </c>
      <c r="AI198" s="22" t="e">
        <f>VLOOKUP($G198,Temp!$D:$F,AI$1,FALSE)</f>
        <v>#N/A</v>
      </c>
      <c r="AJ198" s="22" t="e">
        <f>VLOOKUP($G198,Temp!$D:$F,AJ$1,FALSE)</f>
        <v>#N/A</v>
      </c>
    </row>
    <row r="199" spans="1:36" ht="16" x14ac:dyDescent="0.2">
      <c r="A199" s="8" t="str">
        <f t="shared" si="3"/>
        <v>Dorian Stern The INN (Interfaith Nutrition Network)</v>
      </c>
      <c r="B199" s="8" t="s">
        <v>2844</v>
      </c>
      <c r="C199" s="8" t="s">
        <v>2845</v>
      </c>
      <c r="D199" s="8" t="s">
        <v>2846</v>
      </c>
      <c r="E199" s="8" t="s">
        <v>2847</v>
      </c>
      <c r="F199" s="8" t="s">
        <v>2848</v>
      </c>
      <c r="G199" s="12" t="s">
        <v>2605</v>
      </c>
      <c r="H199" s="22" t="str">
        <f>VLOOKUP($G199,Temp!$A:$C,H$1,FALSE)</f>
        <v>the-inn.org</v>
      </c>
      <c r="I199" s="22" t="e">
        <f>VLOOKUP($G199,Temp!$A:$C,I$1,FALSE)</f>
        <v>#VALUE!</v>
      </c>
      <c r="J199" s="22" t="e">
        <f>VLOOKUP($G199,Temp!$A:$C,J$1,FALSE)</f>
        <v>#VALUE!</v>
      </c>
      <c r="K199" s="22" t="e">
        <f>VLOOKUP($G199,Temp!$A:$C,K$1,FALSE)</f>
        <v>#VALUE!</v>
      </c>
      <c r="L199" s="22" t="e">
        <f>VLOOKUP($G199,Temp!$A:$C,L$1,FALSE)</f>
        <v>#VALUE!</v>
      </c>
      <c r="M199" s="22" t="e">
        <f>VLOOKUP($G199,Temp!$A:$C,M$1,FALSE)</f>
        <v>#VALUE!</v>
      </c>
      <c r="N199" s="22" t="e">
        <f>VLOOKUP($G199,Temp!$A:$C,N$1,FALSE)</f>
        <v>#VALUE!</v>
      </c>
      <c r="O199" s="22" t="e">
        <f>VLOOKUP($G199,Temp!$A:$C,O$1,FALSE)</f>
        <v>#VALUE!</v>
      </c>
      <c r="P199" s="22" t="e">
        <f>VLOOKUP($G199,Temp!$A:$C,P$1,FALSE)</f>
        <v>#VALUE!</v>
      </c>
      <c r="Q199" s="22" t="e">
        <f>VLOOKUP($G199,Temp!$A:$C,Q$1,FALSE)</f>
        <v>#VALUE!</v>
      </c>
      <c r="R199" s="22" t="e">
        <f>VLOOKUP($G199,Temp!$A:$C,R$1,FALSE)</f>
        <v>#VALUE!</v>
      </c>
      <c r="S199" s="22" t="e">
        <f>VLOOKUP($G199,Temp!$A:$C,S$1,FALSE)</f>
        <v>#VALUE!</v>
      </c>
      <c r="T199" s="22" t="e">
        <f>VLOOKUP($G199,Temp!$A:$C,T$1,FALSE)</f>
        <v>#VALUE!</v>
      </c>
      <c r="U199" s="22" t="e">
        <f>VLOOKUP($G199,Temp!$A:$C,U$1,FALSE)</f>
        <v>#VALUE!</v>
      </c>
      <c r="V199" s="22" t="e">
        <f>VLOOKUP($G199,Temp!$A:$C,V$1,FALSE)</f>
        <v>#VALUE!</v>
      </c>
      <c r="W199" s="22" t="e">
        <f>VLOOKUP($G199,Temp!$A:$C,W$1,FALSE)</f>
        <v>#VALUE!</v>
      </c>
      <c r="X199" s="22" t="e">
        <f>VLOOKUP($G199,Temp!$A:$C,X$1,FALSE)</f>
        <v>#VALUE!</v>
      </c>
      <c r="Y199" s="22">
        <f>VLOOKUP($G199,Temp!$A:$C,Y$1,FALSE)</f>
        <v>3700</v>
      </c>
      <c r="Z199" s="22">
        <f>VLOOKUP($G199,Temp!$A:$C,Z$1,FALSE)</f>
        <v>0</v>
      </c>
      <c r="AA199" s="22" t="e">
        <f>VLOOKUP($A199,Searches!$A:$H,AA$1,FALSE)</f>
        <v>#N/A</v>
      </c>
      <c r="AB199" s="22" t="e">
        <f>VLOOKUP($A199,Searches!$A:$H,AB$1,FALSE)</f>
        <v>#N/A</v>
      </c>
      <c r="AC199" s="22" t="e">
        <f>VLOOKUP($A199,Searches!$A:$H,AC$1,FALSE)</f>
        <v>#N/A</v>
      </c>
      <c r="AD199" s="22" t="e">
        <f>VLOOKUP($A199,Searches!$A:$H,AD$1,FALSE)</f>
        <v>#N/A</v>
      </c>
      <c r="AE199" s="22" t="e">
        <f>VLOOKUP($A199,Searches!$A:$H,AE$1,FALSE)</f>
        <v>#N/A</v>
      </c>
      <c r="AF199" s="22" t="e">
        <f>VLOOKUP($A199,Searches!$A:$H,AF$1,FALSE)</f>
        <v>#N/A</v>
      </c>
      <c r="AG199" s="22" t="e">
        <f>VLOOKUP($A199,Searches!$A:$H,AG$1,FALSE)</f>
        <v>#N/A</v>
      </c>
      <c r="AH199" s="22" t="e">
        <f>VLOOKUP($G199,Temp!$D:$F,AH$1,FALSE)</f>
        <v>#N/A</v>
      </c>
      <c r="AI199" s="22" t="e">
        <f>VLOOKUP($G199,Temp!$D:$F,AI$1,FALSE)</f>
        <v>#N/A</v>
      </c>
      <c r="AJ199" s="22" t="e">
        <f>VLOOKUP($G199,Temp!$D:$F,AJ$1,FALSE)</f>
        <v>#N/A</v>
      </c>
    </row>
    <row r="200" spans="1:36" ht="16" x14ac:dyDescent="0.2">
      <c r="A200" s="8" t="str">
        <f t="shared" si="3"/>
        <v>Jamak Golshani Institute of Technology Development of Canada ( ITD Canada)</v>
      </c>
      <c r="B200" s="8" t="s">
        <v>2866</v>
      </c>
      <c r="C200" s="8" t="s">
        <v>2867</v>
      </c>
      <c r="D200" s="8" t="s">
        <v>2868</v>
      </c>
      <c r="E200" s="8" t="s">
        <v>2869</v>
      </c>
      <c r="F200" s="8" t="s">
        <v>2870</v>
      </c>
      <c r="G200" s="12" t="s">
        <v>2624</v>
      </c>
      <c r="H200" s="22" t="str">
        <f>VLOOKUP($G200,Temp!$A:$C,H$1,FALSE)</f>
        <v>itdcanada.ca</v>
      </c>
      <c r="I200" s="22" t="e">
        <f>VLOOKUP($G200,Temp!$A:$C,I$1,FALSE)</f>
        <v>#VALUE!</v>
      </c>
      <c r="J200" s="22" t="e">
        <f>VLOOKUP($G200,Temp!$A:$C,J$1,FALSE)</f>
        <v>#VALUE!</v>
      </c>
      <c r="K200" s="22" t="e">
        <f>VLOOKUP($G200,Temp!$A:$C,K$1,FALSE)</f>
        <v>#VALUE!</v>
      </c>
      <c r="L200" s="22" t="e">
        <f>VLOOKUP($G200,Temp!$A:$C,L$1,FALSE)</f>
        <v>#VALUE!</v>
      </c>
      <c r="M200" s="22" t="e">
        <f>VLOOKUP($G200,Temp!$A:$C,M$1,FALSE)</f>
        <v>#VALUE!</v>
      </c>
      <c r="N200" s="22" t="e">
        <f>VLOOKUP($G200,Temp!$A:$C,N$1,FALSE)</f>
        <v>#VALUE!</v>
      </c>
      <c r="O200" s="22" t="e">
        <f>VLOOKUP($G200,Temp!$A:$C,O$1,FALSE)</f>
        <v>#VALUE!</v>
      </c>
      <c r="P200" s="22" t="e">
        <f>VLOOKUP($G200,Temp!$A:$C,P$1,FALSE)</f>
        <v>#VALUE!</v>
      </c>
      <c r="Q200" s="22" t="e">
        <f>VLOOKUP($G200,Temp!$A:$C,Q$1,FALSE)</f>
        <v>#VALUE!</v>
      </c>
      <c r="R200" s="22" t="e">
        <f>VLOOKUP($G200,Temp!$A:$C,R$1,FALSE)</f>
        <v>#VALUE!</v>
      </c>
      <c r="S200" s="22" t="e">
        <f>VLOOKUP($G200,Temp!$A:$C,S$1,FALSE)</f>
        <v>#VALUE!</v>
      </c>
      <c r="T200" s="22" t="e">
        <f>VLOOKUP($G200,Temp!$A:$C,T$1,FALSE)</f>
        <v>#VALUE!</v>
      </c>
      <c r="U200" s="22" t="e">
        <f>VLOOKUP($G200,Temp!$A:$C,U$1,FALSE)</f>
        <v>#VALUE!</v>
      </c>
      <c r="V200" s="22" t="e">
        <f>VLOOKUP($G200,Temp!$A:$C,V$1,FALSE)</f>
        <v>#VALUE!</v>
      </c>
      <c r="W200" s="22" t="e">
        <f>VLOOKUP($G200,Temp!$A:$C,W$1,FALSE)</f>
        <v>#VALUE!</v>
      </c>
      <c r="X200" s="22" t="e">
        <f>VLOOKUP($G200,Temp!$A:$C,X$1,FALSE)</f>
        <v>#VALUE!</v>
      </c>
      <c r="Y200" s="22">
        <f>VLOOKUP($G200,Temp!$A:$C,Y$1,FALSE)</f>
        <v>17</v>
      </c>
      <c r="Z200" s="22">
        <f>VLOOKUP($G200,Temp!$A:$C,Z$1,FALSE)</f>
        <v>14</v>
      </c>
      <c r="AA200" s="22" t="str">
        <f>VLOOKUP($A200,Searches!$A:$H,AA$1,FALSE)</f>
        <v>Jamak Golshani</v>
      </c>
      <c r="AB200" s="22" t="str">
        <f>VLOOKUP($A200,Searches!$A:$H,AB$1,FALSE)</f>
        <v>Institute of Technology Development of Canada ( ITD Canada)</v>
      </c>
      <c r="AC200" s="22" t="str">
        <f>VLOOKUP($A200,Searches!$A:$H,AC$1,FALSE)</f>
        <v>VP Marketing &amp; Businness Development</v>
      </c>
      <c r="AD200" s="22" t="str">
        <f>VLOOKUP($A200,Searches!$A:$H,AD$1,FALSE)</f>
        <v>2nd</v>
      </c>
      <c r="AE200" s="22" t="str">
        <f>VLOOKUP($A200,Searches!$A:$H,AE$1,FALSE)</f>
        <v/>
      </c>
      <c r="AF200" s="22" t="str">
        <f>VLOOKUP($A200,Searches!$A:$H,AF$1,FALSE)</f>
        <v>San Francisco Bay Area</v>
      </c>
      <c r="AG200" s="22" t="str">
        <f>VLOOKUP($A200,Searches!$A:$H,AG$1,FALSE)</f>
        <v>https://www.linkedin.com/sales/profile/15321040,fdTX,NAME_SEARCH?moduleKey=peopleSearchResults&amp;pageKey=sales-search3-people-refinement&amp;contextId=60BC92C971D70515801E49D6842B0000&amp;requestId=7a23e242-bdc7-4009-b5c8-f0f4fe1a3744&amp;action=CLICK&amp;target=urn%3Ali%3AsalesLead%3A(-1%2C15321040)&amp;pageNumber=7&amp;targetEl=profilelink&amp;position=22&amp;trk=lss-serp-result-lead_photo</v>
      </c>
      <c r="AH200" s="22" t="str">
        <f>VLOOKUP($G200,Temp!$D:$F,AH$1,FALSE)</f>
        <v>itdcanada.ca</v>
      </c>
      <c r="AI200" s="22">
        <f>VLOOKUP($G200,Temp!$D:$F,AI$1,FALSE)</f>
        <v>0</v>
      </c>
      <c r="AJ200" s="22" t="str">
        <f>VLOOKUP($G200,Temp!$D:$F,AJ$1,FALSE)</f>
        <v>WordPress</v>
      </c>
    </row>
    <row r="201" spans="1:36" ht="16" x14ac:dyDescent="0.2">
      <c r="A201" s="8" t="str">
        <f t="shared" si="3"/>
        <v>Manuela 钟梦露 Palantir Technologies</v>
      </c>
      <c r="B201" s="8" t="s">
        <v>2879</v>
      </c>
      <c r="C201" s="8" t="s">
        <v>2880</v>
      </c>
      <c r="D201" s="8" t="s">
        <v>2881</v>
      </c>
      <c r="E201" s="8" t="s">
        <v>2882</v>
      </c>
      <c r="F201" s="8" t="s">
        <v>2883</v>
      </c>
      <c r="G201" s="12" t="s">
        <v>2634</v>
      </c>
      <c r="H201" s="22" t="str">
        <f>VLOOKUP($G201,Temp!$A:$C,H$1,FALSE)</f>
        <v>palantir.com</v>
      </c>
      <c r="I201" s="22" t="e">
        <f>VLOOKUP($G201,Temp!$A:$C,I$1,FALSE)</f>
        <v>#VALUE!</v>
      </c>
      <c r="J201" s="22" t="e">
        <f>VLOOKUP($G201,Temp!$A:$C,J$1,FALSE)</f>
        <v>#VALUE!</v>
      </c>
      <c r="K201" s="22" t="e">
        <f>VLOOKUP($G201,Temp!$A:$C,K$1,FALSE)</f>
        <v>#VALUE!</v>
      </c>
      <c r="L201" s="22" t="e">
        <f>VLOOKUP($G201,Temp!$A:$C,L$1,FALSE)</f>
        <v>#VALUE!</v>
      </c>
      <c r="M201" s="22" t="e">
        <f>VLOOKUP($G201,Temp!$A:$C,M$1,FALSE)</f>
        <v>#VALUE!</v>
      </c>
      <c r="N201" s="22" t="e">
        <f>VLOOKUP($G201,Temp!$A:$C,N$1,FALSE)</f>
        <v>#VALUE!</v>
      </c>
      <c r="O201" s="22" t="e">
        <f>VLOOKUP($G201,Temp!$A:$C,O$1,FALSE)</f>
        <v>#VALUE!</v>
      </c>
      <c r="P201" s="22" t="e">
        <f>VLOOKUP($G201,Temp!$A:$C,P$1,FALSE)</f>
        <v>#VALUE!</v>
      </c>
      <c r="Q201" s="22" t="e">
        <f>VLOOKUP($G201,Temp!$A:$C,Q$1,FALSE)</f>
        <v>#VALUE!</v>
      </c>
      <c r="R201" s="22" t="e">
        <f>VLOOKUP($G201,Temp!$A:$C,R$1,FALSE)</f>
        <v>#VALUE!</v>
      </c>
      <c r="S201" s="22" t="e">
        <f>VLOOKUP($G201,Temp!$A:$C,S$1,FALSE)</f>
        <v>#VALUE!</v>
      </c>
      <c r="T201" s="22" t="e">
        <f>VLOOKUP($G201,Temp!$A:$C,T$1,FALSE)</f>
        <v>#VALUE!</v>
      </c>
      <c r="U201" s="22" t="e">
        <f>VLOOKUP($G201,Temp!$A:$C,U$1,FALSE)</f>
        <v>#VALUE!</v>
      </c>
      <c r="V201" s="22" t="e">
        <f>VLOOKUP($G201,Temp!$A:$C,V$1,FALSE)</f>
        <v>#VALUE!</v>
      </c>
      <c r="W201" s="22" t="e">
        <f>VLOOKUP($G201,Temp!$A:$C,W$1,FALSE)</f>
        <v>#VALUE!</v>
      </c>
      <c r="X201" s="22" t="e">
        <f>VLOOKUP($G201,Temp!$A:$C,X$1,FALSE)</f>
        <v>#VALUE!</v>
      </c>
      <c r="Y201" s="22">
        <f>VLOOKUP($G201,Temp!$A:$C,Y$1,FALSE)</f>
        <v>7300</v>
      </c>
      <c r="Z201" s="22">
        <f>VLOOKUP($G201,Temp!$A:$C,Z$1,FALSE)</f>
        <v>0</v>
      </c>
      <c r="AA201" s="22" t="e">
        <f>VLOOKUP($A201,Searches!$A:$H,AA$1,FALSE)</f>
        <v>#N/A</v>
      </c>
      <c r="AB201" s="22" t="e">
        <f>VLOOKUP($A201,Searches!$A:$H,AB$1,FALSE)</f>
        <v>#N/A</v>
      </c>
      <c r="AC201" s="22" t="e">
        <f>VLOOKUP($A201,Searches!$A:$H,AC$1,FALSE)</f>
        <v>#N/A</v>
      </c>
      <c r="AD201" s="22" t="e">
        <f>VLOOKUP($A201,Searches!$A:$H,AD$1,FALSE)</f>
        <v>#N/A</v>
      </c>
      <c r="AE201" s="22" t="e">
        <f>VLOOKUP($A201,Searches!$A:$H,AE$1,FALSE)</f>
        <v>#N/A</v>
      </c>
      <c r="AF201" s="22" t="e">
        <f>VLOOKUP($A201,Searches!$A:$H,AF$1,FALSE)</f>
        <v>#N/A</v>
      </c>
      <c r="AG201" s="22" t="e">
        <f>VLOOKUP($A201,Searches!$A:$H,AG$1,FALSE)</f>
        <v>#N/A</v>
      </c>
      <c r="AH201" s="22" t="e">
        <f>VLOOKUP($G201,Temp!$D:$F,AH$1,FALSE)</f>
        <v>#N/A</v>
      </c>
      <c r="AI201" s="22" t="e">
        <f>VLOOKUP($G201,Temp!$D:$F,AI$1,FALSE)</f>
        <v>#N/A</v>
      </c>
      <c r="AJ201" s="22" t="e">
        <f>VLOOKUP($G201,Temp!$D:$F,AJ$1,FALSE)</f>
        <v>#N/A</v>
      </c>
    </row>
    <row r="202" spans="1:36" ht="16" x14ac:dyDescent="0.2">
      <c r="A202" s="8" t="str">
        <f t="shared" si="3"/>
        <v>Marlynn Harris The Avani Group</v>
      </c>
      <c r="B202" s="8" t="s">
        <v>2893</v>
      </c>
      <c r="C202" s="8" t="s">
        <v>2894</v>
      </c>
      <c r="D202" s="8" t="s">
        <v>2895</v>
      </c>
      <c r="E202" s="8" t="s">
        <v>634</v>
      </c>
      <c r="F202" s="8" t="s">
        <v>2896</v>
      </c>
      <c r="G202" s="8" t="s">
        <v>634</v>
      </c>
      <c r="H202" s="22" t="e">
        <f>VLOOKUP($G202,Temp!$A:$C,H$1,FALSE)</f>
        <v>#N/A</v>
      </c>
      <c r="I202" s="22" t="e">
        <f>VLOOKUP($G202,Temp!$A:$C,I$1,FALSE)</f>
        <v>#N/A</v>
      </c>
      <c r="J202" s="22" t="e">
        <f>VLOOKUP($G202,Temp!$A:$C,J$1,FALSE)</f>
        <v>#N/A</v>
      </c>
      <c r="K202" s="22" t="e">
        <f>VLOOKUP($G202,Temp!$A:$C,K$1,FALSE)</f>
        <v>#N/A</v>
      </c>
      <c r="L202" s="22" t="e">
        <f>VLOOKUP($G202,Temp!$A:$C,L$1,FALSE)</f>
        <v>#N/A</v>
      </c>
      <c r="M202" s="22" t="e">
        <f>VLOOKUP($G202,Temp!$A:$C,M$1,FALSE)</f>
        <v>#N/A</v>
      </c>
      <c r="N202" s="22" t="e">
        <f>VLOOKUP($G202,Temp!$A:$C,N$1,FALSE)</f>
        <v>#N/A</v>
      </c>
      <c r="O202" s="22" t="e">
        <f>VLOOKUP($G202,Temp!$A:$C,O$1,FALSE)</f>
        <v>#N/A</v>
      </c>
      <c r="P202" s="22" t="e">
        <f>VLOOKUP($G202,Temp!$A:$C,P$1,FALSE)</f>
        <v>#N/A</v>
      </c>
      <c r="Q202" s="22" t="e">
        <f>VLOOKUP($G202,Temp!$A:$C,Q$1,FALSE)</f>
        <v>#N/A</v>
      </c>
      <c r="R202" s="22" t="e">
        <f>VLOOKUP($G202,Temp!$A:$C,R$1,FALSE)</f>
        <v>#N/A</v>
      </c>
      <c r="S202" s="22" t="e">
        <f>VLOOKUP($G202,Temp!$A:$C,S$1,FALSE)</f>
        <v>#N/A</v>
      </c>
      <c r="T202" s="22" t="e">
        <f>VLOOKUP($G202,Temp!$A:$C,T$1,FALSE)</f>
        <v>#N/A</v>
      </c>
      <c r="U202" s="22" t="e">
        <f>VLOOKUP($G202,Temp!$A:$C,U$1,FALSE)</f>
        <v>#N/A</v>
      </c>
      <c r="V202" s="22" t="e">
        <f>VLOOKUP($G202,Temp!$A:$C,V$1,FALSE)</f>
        <v>#N/A</v>
      </c>
      <c r="W202" s="22" t="e">
        <f>VLOOKUP($G202,Temp!$A:$C,W$1,FALSE)</f>
        <v>#N/A</v>
      </c>
      <c r="X202" s="22" t="e">
        <f>VLOOKUP($G202,Temp!$A:$C,X$1,FALSE)</f>
        <v>#N/A</v>
      </c>
      <c r="Y202" s="22" t="e">
        <f>VLOOKUP($G202,Temp!$A:$C,Y$1,FALSE)</f>
        <v>#N/A</v>
      </c>
      <c r="Z202" s="22" t="e">
        <f>VLOOKUP($G202,Temp!$A:$C,Z$1,FALSE)</f>
        <v>#N/A</v>
      </c>
      <c r="AA202" s="22" t="str">
        <f>VLOOKUP($A202,Searches!$A:$H,AA$1,FALSE)</f>
        <v>Marlynn Harris</v>
      </c>
      <c r="AB202" s="22" t="str">
        <f>VLOOKUP($A202,Searches!$A:$H,AB$1,FALSE)</f>
        <v>The Avani Group</v>
      </c>
      <c r="AC202" s="22" t="str">
        <f>VLOOKUP($A202,Searches!$A:$H,AC$1,FALSE)</f>
        <v>CMO, The Avani Group</v>
      </c>
      <c r="AD202" s="22" t="str">
        <f>VLOOKUP($A202,Searches!$A:$H,AD$1,FALSE)</f>
        <v>2nd</v>
      </c>
      <c r="AE202" s="22" t="str">
        <f>VLOOKUP($A202,Searches!$A:$H,AE$1,FALSE)</f>
        <v/>
      </c>
      <c r="AF202" s="22" t="str">
        <f>VLOOKUP($A202,Searches!$A:$H,AF$1,FALSE)</f>
        <v>Greater Seattle Area</v>
      </c>
      <c r="AG202" s="22" t="str">
        <f>VLOOKUP($A202,Searches!$A:$H,AG$1,FALSE)</f>
        <v>https://www.linkedin.com/sales/profile/14285584,68jx,NAME_SEARCH?moduleKey=peopleSearchResults&amp;pageKey=sales-search3-people-refinement&amp;contextId=60BC92C971D70515801E49D6842B0000&amp;requestId=eb02ceac-fcb1-422d-a8f3-638b64d18a05&amp;action=CLICK&amp;target=urn%3Ali%3AsalesLead%3A(-1%2C14285584)&amp;pageNumber=3&amp;targetEl=profilelink&amp;position=23&amp;trk=lss-serp-result-lead_photo</v>
      </c>
      <c r="AH202" s="22" t="e">
        <f>VLOOKUP($G202,Temp!$D:$F,AH$1,FALSE)</f>
        <v>#N/A</v>
      </c>
      <c r="AI202" s="22" t="e">
        <f>VLOOKUP($G202,Temp!$D:$F,AI$1,FALSE)</f>
        <v>#N/A</v>
      </c>
      <c r="AJ202" s="22" t="e">
        <f>VLOOKUP($G202,Temp!$D:$F,AJ$1,FALSE)</f>
        <v>#N/A</v>
      </c>
    </row>
    <row r="203" spans="1:36" ht="16" x14ac:dyDescent="0.2">
      <c r="A203" s="8" t="str">
        <f t="shared" si="3"/>
        <v>Andres Botero CallidusCloud</v>
      </c>
      <c r="B203" s="8" t="s">
        <v>2904</v>
      </c>
      <c r="C203" s="8" t="s">
        <v>2905</v>
      </c>
      <c r="D203" s="8" t="s">
        <v>2906</v>
      </c>
      <c r="E203" s="8" t="s">
        <v>2907</v>
      </c>
      <c r="F203" s="8" t="s">
        <v>2145</v>
      </c>
      <c r="G203" s="12" t="s">
        <v>1978</v>
      </c>
      <c r="H203" s="22" t="str">
        <f>VLOOKUP($G203,Temp!$A:$C,H$1,FALSE)</f>
        <v>calliduscloud.com</v>
      </c>
      <c r="I203" s="22" t="e">
        <f>VLOOKUP($G203,Temp!$A:$C,I$1,FALSE)</f>
        <v>#VALUE!</v>
      </c>
      <c r="J203" s="22" t="e">
        <f>VLOOKUP($G203,Temp!$A:$C,J$1,FALSE)</f>
        <v>#VALUE!</v>
      </c>
      <c r="K203" s="22" t="e">
        <f>VLOOKUP($G203,Temp!$A:$C,K$1,FALSE)</f>
        <v>#VALUE!</v>
      </c>
      <c r="L203" s="22" t="e">
        <f>VLOOKUP($G203,Temp!$A:$C,L$1,FALSE)</f>
        <v>#VALUE!</v>
      </c>
      <c r="M203" s="22" t="e">
        <f>VLOOKUP($G203,Temp!$A:$C,M$1,FALSE)</f>
        <v>#VALUE!</v>
      </c>
      <c r="N203" s="22" t="e">
        <f>VLOOKUP($G203,Temp!$A:$C,N$1,FALSE)</f>
        <v>#VALUE!</v>
      </c>
      <c r="O203" s="22" t="e">
        <f>VLOOKUP($G203,Temp!$A:$C,O$1,FALSE)</f>
        <v>#VALUE!</v>
      </c>
      <c r="P203" s="22" t="e">
        <f>VLOOKUP($G203,Temp!$A:$C,P$1,FALSE)</f>
        <v>#VALUE!</v>
      </c>
      <c r="Q203" s="22" t="e">
        <f>VLOOKUP($G203,Temp!$A:$C,Q$1,FALSE)</f>
        <v>#VALUE!</v>
      </c>
      <c r="R203" s="22" t="e">
        <f>VLOOKUP($G203,Temp!$A:$C,R$1,FALSE)</f>
        <v>#VALUE!</v>
      </c>
      <c r="S203" s="22" t="e">
        <f>VLOOKUP($G203,Temp!$A:$C,S$1,FALSE)</f>
        <v>#VALUE!</v>
      </c>
      <c r="T203" s="22" t="e">
        <f>VLOOKUP($G203,Temp!$A:$C,T$1,FALSE)</f>
        <v>#VALUE!</v>
      </c>
      <c r="U203" s="22" t="e">
        <f>VLOOKUP($G203,Temp!$A:$C,U$1,FALSE)</f>
        <v>#VALUE!</v>
      </c>
      <c r="V203" s="22" t="e">
        <f>VLOOKUP($G203,Temp!$A:$C,V$1,FALSE)</f>
        <v>#VALUE!</v>
      </c>
      <c r="W203" s="22" t="e">
        <f>VLOOKUP($G203,Temp!$A:$C,W$1,FALSE)</f>
        <v>#VALUE!</v>
      </c>
      <c r="X203" s="22" t="e">
        <f>VLOOKUP($G203,Temp!$A:$C,X$1,FALSE)</f>
        <v>#VALUE!</v>
      </c>
      <c r="Y203" s="22">
        <f>VLOOKUP($G203,Temp!$A:$C,Y$1,FALSE)</f>
        <v>96100</v>
      </c>
      <c r="Z203" s="22">
        <f>VLOOKUP($G203,Temp!$A:$C,Z$1,FALSE)</f>
        <v>15400</v>
      </c>
      <c r="AA203" s="22" t="e">
        <f>VLOOKUP($A203,Searches!$A:$H,AA$1,FALSE)</f>
        <v>#N/A</v>
      </c>
      <c r="AB203" s="22" t="e">
        <f>VLOOKUP($A203,Searches!$A:$H,AB$1,FALSE)</f>
        <v>#N/A</v>
      </c>
      <c r="AC203" s="22" t="e">
        <f>VLOOKUP($A203,Searches!$A:$H,AC$1,FALSE)</f>
        <v>#N/A</v>
      </c>
      <c r="AD203" s="22" t="e">
        <f>VLOOKUP($A203,Searches!$A:$H,AD$1,FALSE)</f>
        <v>#N/A</v>
      </c>
      <c r="AE203" s="22" t="e">
        <f>VLOOKUP($A203,Searches!$A:$H,AE$1,FALSE)</f>
        <v>#N/A</v>
      </c>
      <c r="AF203" s="22" t="e">
        <f>VLOOKUP($A203,Searches!$A:$H,AF$1,FALSE)</f>
        <v>#N/A</v>
      </c>
      <c r="AG203" s="22" t="e">
        <f>VLOOKUP($A203,Searches!$A:$H,AG$1,FALSE)</f>
        <v>#N/A</v>
      </c>
      <c r="AH203" s="22" t="str">
        <f>VLOOKUP($G203,Temp!$D:$F,AH$1,FALSE)</f>
        <v>calliduscloud.com</v>
      </c>
      <c r="AI203" s="22">
        <f>VLOOKUP($G203,Temp!$D:$F,AI$1,FALSE)</f>
        <v>0</v>
      </c>
      <c r="AJ203" s="22" t="str">
        <f>VLOOKUP($G203,Temp!$D:$F,AJ$1,FALSE)</f>
        <v>WordPress</v>
      </c>
    </row>
    <row r="204" spans="1:36" ht="16" x14ac:dyDescent="0.2">
      <c r="A204" s="8" t="str">
        <f t="shared" si="3"/>
        <v>Dan Rogers ServiceNow</v>
      </c>
      <c r="B204" s="8" t="s">
        <v>362</v>
      </c>
      <c r="C204" s="8" t="s">
        <v>2820</v>
      </c>
      <c r="D204" s="8" t="s">
        <v>42</v>
      </c>
      <c r="E204" s="8" t="s">
        <v>2917</v>
      </c>
      <c r="F204" s="8" t="s">
        <v>2918</v>
      </c>
      <c r="G204" s="12" t="s">
        <v>2664</v>
      </c>
      <c r="H204" s="22" t="str">
        <f>VLOOKUP($G204,Temp!$A:$C,H$1,FALSE)</f>
        <v>servicenow.com</v>
      </c>
      <c r="I204" s="22" t="e">
        <f>VLOOKUP($G204,Temp!$A:$C,I$1,FALSE)</f>
        <v>#VALUE!</v>
      </c>
      <c r="J204" s="22" t="e">
        <f>VLOOKUP($G204,Temp!$A:$C,J$1,FALSE)</f>
        <v>#VALUE!</v>
      </c>
      <c r="K204" s="22" t="e">
        <f>VLOOKUP($G204,Temp!$A:$C,K$1,FALSE)</f>
        <v>#VALUE!</v>
      </c>
      <c r="L204" s="22" t="e">
        <f>VLOOKUP($G204,Temp!$A:$C,L$1,FALSE)</f>
        <v>#VALUE!</v>
      </c>
      <c r="M204" s="22" t="e">
        <f>VLOOKUP($G204,Temp!$A:$C,M$1,FALSE)</f>
        <v>#VALUE!</v>
      </c>
      <c r="N204" s="22" t="e">
        <f>VLOOKUP($G204,Temp!$A:$C,N$1,FALSE)</f>
        <v>#VALUE!</v>
      </c>
      <c r="O204" s="22" t="e">
        <f>VLOOKUP($G204,Temp!$A:$C,O$1,FALSE)</f>
        <v>#VALUE!</v>
      </c>
      <c r="P204" s="22" t="e">
        <f>VLOOKUP($G204,Temp!$A:$C,P$1,FALSE)</f>
        <v>#VALUE!</v>
      </c>
      <c r="Q204" s="22" t="e">
        <f>VLOOKUP($G204,Temp!$A:$C,Q$1,FALSE)</f>
        <v>#VALUE!</v>
      </c>
      <c r="R204" s="22" t="e">
        <f>VLOOKUP($G204,Temp!$A:$C,R$1,FALSE)</f>
        <v>#VALUE!</v>
      </c>
      <c r="S204" s="22" t="e">
        <f>VLOOKUP($G204,Temp!$A:$C,S$1,FALSE)</f>
        <v>#VALUE!</v>
      </c>
      <c r="T204" s="22" t="e">
        <f>VLOOKUP($G204,Temp!$A:$C,T$1,FALSE)</f>
        <v>#VALUE!</v>
      </c>
      <c r="U204" s="22" t="e">
        <f>VLOOKUP($G204,Temp!$A:$C,U$1,FALSE)</f>
        <v>#VALUE!</v>
      </c>
      <c r="V204" s="22" t="e">
        <f>VLOOKUP($G204,Temp!$A:$C,V$1,FALSE)</f>
        <v>#VALUE!</v>
      </c>
      <c r="W204" s="22" t="e">
        <f>VLOOKUP($G204,Temp!$A:$C,W$1,FALSE)</f>
        <v>#VALUE!</v>
      </c>
      <c r="X204" s="22" t="e">
        <f>VLOOKUP($G204,Temp!$A:$C,X$1,FALSE)</f>
        <v>#VALUE!</v>
      </c>
      <c r="Y204" s="22">
        <f>VLOOKUP($G204,Temp!$A:$C,Y$1,FALSE)</f>
        <v>997000</v>
      </c>
      <c r="Z204" s="22">
        <f>VLOOKUP($G204,Temp!$A:$C,Z$1,FALSE)</f>
        <v>123000</v>
      </c>
      <c r="AA204" s="22" t="e">
        <f>VLOOKUP($A204,Searches!$A:$H,AA$1,FALSE)</f>
        <v>#N/A</v>
      </c>
      <c r="AB204" s="22" t="e">
        <f>VLOOKUP($A204,Searches!$A:$H,AB$1,FALSE)</f>
        <v>#N/A</v>
      </c>
      <c r="AC204" s="22" t="e">
        <f>VLOOKUP($A204,Searches!$A:$H,AC$1,FALSE)</f>
        <v>#N/A</v>
      </c>
      <c r="AD204" s="22" t="e">
        <f>VLOOKUP($A204,Searches!$A:$H,AD$1,FALSE)</f>
        <v>#N/A</v>
      </c>
      <c r="AE204" s="22" t="e">
        <f>VLOOKUP($A204,Searches!$A:$H,AE$1,FALSE)</f>
        <v>#N/A</v>
      </c>
      <c r="AF204" s="22" t="e">
        <f>VLOOKUP($A204,Searches!$A:$H,AF$1,FALSE)</f>
        <v>#N/A</v>
      </c>
      <c r="AG204" s="22" t="e">
        <f>VLOOKUP($A204,Searches!$A:$H,AG$1,FALSE)</f>
        <v>#N/A</v>
      </c>
      <c r="AH204" s="22" t="str">
        <f>VLOOKUP($G204,Temp!$D:$F,AH$1,FALSE)</f>
        <v>servicenow.com</v>
      </c>
      <c r="AI204" s="22" t="str">
        <f>VLOOKUP($G204,Temp!$D:$F,AI$1,FALSE)</f>
        <v>Eloqua</v>
      </c>
      <c r="AJ204" s="22" t="str">
        <f>VLOOKUP($G204,Temp!$D:$F,AJ$1,FALSE)</f>
        <v>WordPress</v>
      </c>
    </row>
    <row r="205" spans="1:36" ht="16" x14ac:dyDescent="0.2">
      <c r="A205" s="8" t="str">
        <f t="shared" si="3"/>
        <v>Rick Bradberry Pegasus TransTech</v>
      </c>
      <c r="B205" s="8" t="s">
        <v>2927</v>
      </c>
      <c r="C205" s="8" t="s">
        <v>2928</v>
      </c>
      <c r="D205" s="8" t="s">
        <v>42</v>
      </c>
      <c r="E205" s="8" t="s">
        <v>2929</v>
      </c>
      <c r="F205" s="8" t="s">
        <v>2930</v>
      </c>
      <c r="G205" s="12" t="s">
        <v>2673</v>
      </c>
      <c r="H205" s="22" t="str">
        <f>VLOOKUP($G205,Temp!$A:$C,H$1,FALSE)</f>
        <v>transflo.com</v>
      </c>
      <c r="I205" s="22" t="e">
        <f>VLOOKUP($G205,Temp!$A:$C,I$1,FALSE)</f>
        <v>#VALUE!</v>
      </c>
      <c r="J205" s="22" t="e">
        <f>VLOOKUP($G205,Temp!$A:$C,J$1,FALSE)</f>
        <v>#VALUE!</v>
      </c>
      <c r="K205" s="22" t="e">
        <f>VLOOKUP($G205,Temp!$A:$C,K$1,FALSE)</f>
        <v>#VALUE!</v>
      </c>
      <c r="L205" s="22" t="e">
        <f>VLOOKUP($G205,Temp!$A:$C,L$1,FALSE)</f>
        <v>#VALUE!</v>
      </c>
      <c r="M205" s="22" t="e">
        <f>VLOOKUP($G205,Temp!$A:$C,M$1,FALSE)</f>
        <v>#VALUE!</v>
      </c>
      <c r="N205" s="22" t="e">
        <f>VLOOKUP($G205,Temp!$A:$C,N$1,FALSE)</f>
        <v>#VALUE!</v>
      </c>
      <c r="O205" s="22" t="e">
        <f>VLOOKUP($G205,Temp!$A:$C,O$1,FALSE)</f>
        <v>#VALUE!</v>
      </c>
      <c r="P205" s="22" t="e">
        <f>VLOOKUP($G205,Temp!$A:$C,P$1,FALSE)</f>
        <v>#VALUE!</v>
      </c>
      <c r="Q205" s="22" t="e">
        <f>VLOOKUP($G205,Temp!$A:$C,Q$1,FALSE)</f>
        <v>#VALUE!</v>
      </c>
      <c r="R205" s="22" t="e">
        <f>VLOOKUP($G205,Temp!$A:$C,R$1,FALSE)</f>
        <v>#VALUE!</v>
      </c>
      <c r="S205" s="22" t="e">
        <f>VLOOKUP($G205,Temp!$A:$C,S$1,FALSE)</f>
        <v>#VALUE!</v>
      </c>
      <c r="T205" s="22" t="e">
        <f>VLOOKUP($G205,Temp!$A:$C,T$1,FALSE)</f>
        <v>#VALUE!</v>
      </c>
      <c r="U205" s="22" t="e">
        <f>VLOOKUP($G205,Temp!$A:$C,U$1,FALSE)</f>
        <v>#VALUE!</v>
      </c>
      <c r="V205" s="22" t="e">
        <f>VLOOKUP($G205,Temp!$A:$C,V$1,FALSE)</f>
        <v>#VALUE!</v>
      </c>
      <c r="W205" s="22" t="e">
        <f>VLOOKUP($G205,Temp!$A:$C,W$1,FALSE)</f>
        <v>#VALUE!</v>
      </c>
      <c r="X205" s="22" t="e">
        <f>VLOOKUP($G205,Temp!$A:$C,X$1,FALSE)</f>
        <v>#VALUE!</v>
      </c>
      <c r="Y205" s="22">
        <f>VLOOKUP($G205,Temp!$A:$C,Y$1,FALSE)</f>
        <v>4400</v>
      </c>
      <c r="Z205" s="22">
        <f>VLOOKUP($G205,Temp!$A:$C,Z$1,FALSE)</f>
        <v>3100</v>
      </c>
      <c r="AA205" s="22" t="e">
        <f>VLOOKUP($A205,Searches!$A:$H,AA$1,FALSE)</f>
        <v>#N/A</v>
      </c>
      <c r="AB205" s="22" t="e">
        <f>VLOOKUP($A205,Searches!$A:$H,AB$1,FALSE)</f>
        <v>#N/A</v>
      </c>
      <c r="AC205" s="22" t="e">
        <f>VLOOKUP($A205,Searches!$A:$H,AC$1,FALSE)</f>
        <v>#N/A</v>
      </c>
      <c r="AD205" s="22" t="e">
        <f>VLOOKUP($A205,Searches!$A:$H,AD$1,FALSE)</f>
        <v>#N/A</v>
      </c>
      <c r="AE205" s="22" t="e">
        <f>VLOOKUP($A205,Searches!$A:$H,AE$1,FALSE)</f>
        <v>#N/A</v>
      </c>
      <c r="AF205" s="22" t="e">
        <f>VLOOKUP($A205,Searches!$A:$H,AF$1,FALSE)</f>
        <v>#N/A</v>
      </c>
      <c r="AG205" s="22" t="e">
        <f>VLOOKUP($A205,Searches!$A:$H,AG$1,FALSE)</f>
        <v>#N/A</v>
      </c>
      <c r="AH205" s="22" t="str">
        <f>VLOOKUP($G205,Temp!$D:$F,AH$1,FALSE)</f>
        <v>transflo.com</v>
      </c>
      <c r="AI205" s="22">
        <f>VLOOKUP($G205,Temp!$D:$F,AI$1,FALSE)</f>
        <v>0</v>
      </c>
      <c r="AJ205" s="22" t="str">
        <f>VLOOKUP($G205,Temp!$D:$F,AJ$1,FALSE)</f>
        <v>WordPress</v>
      </c>
    </row>
    <row r="206" spans="1:36" ht="16" x14ac:dyDescent="0.2">
      <c r="A206" s="8" t="str">
        <f t="shared" si="3"/>
        <v>Holly Rollo RSA Security</v>
      </c>
      <c r="B206" s="8" t="s">
        <v>2946</v>
      </c>
      <c r="C206" s="8" t="s">
        <v>2947</v>
      </c>
      <c r="D206" s="8" t="s">
        <v>2948</v>
      </c>
      <c r="E206" s="8" t="s">
        <v>2949</v>
      </c>
      <c r="F206" s="8" t="s">
        <v>2950</v>
      </c>
      <c r="G206" s="12" t="s">
        <v>2687</v>
      </c>
      <c r="H206" s="22" t="str">
        <f>VLOOKUP($G206,Temp!$A:$C,H$1,FALSE)</f>
        <v>rsa.com</v>
      </c>
      <c r="I206" s="22" t="e">
        <f>VLOOKUP($G206,Temp!$A:$C,I$1,FALSE)</f>
        <v>#VALUE!</v>
      </c>
      <c r="J206" s="22" t="e">
        <f>VLOOKUP($G206,Temp!$A:$C,J$1,FALSE)</f>
        <v>#VALUE!</v>
      </c>
      <c r="K206" s="22" t="e">
        <f>VLOOKUP($G206,Temp!$A:$C,K$1,FALSE)</f>
        <v>#VALUE!</v>
      </c>
      <c r="L206" s="22" t="e">
        <f>VLOOKUP($G206,Temp!$A:$C,L$1,FALSE)</f>
        <v>#VALUE!</v>
      </c>
      <c r="M206" s="22" t="e">
        <f>VLOOKUP($G206,Temp!$A:$C,M$1,FALSE)</f>
        <v>#VALUE!</v>
      </c>
      <c r="N206" s="22" t="e">
        <f>VLOOKUP($G206,Temp!$A:$C,N$1,FALSE)</f>
        <v>#VALUE!</v>
      </c>
      <c r="O206" s="22" t="e">
        <f>VLOOKUP($G206,Temp!$A:$C,O$1,FALSE)</f>
        <v>#VALUE!</v>
      </c>
      <c r="P206" s="22" t="e">
        <f>VLOOKUP($G206,Temp!$A:$C,P$1,FALSE)</f>
        <v>#VALUE!</v>
      </c>
      <c r="Q206" s="22" t="e">
        <f>VLOOKUP($G206,Temp!$A:$C,Q$1,FALSE)</f>
        <v>#VALUE!</v>
      </c>
      <c r="R206" s="22" t="e">
        <f>VLOOKUP($G206,Temp!$A:$C,R$1,FALSE)</f>
        <v>#VALUE!</v>
      </c>
      <c r="S206" s="22" t="e">
        <f>VLOOKUP($G206,Temp!$A:$C,S$1,FALSE)</f>
        <v>#VALUE!</v>
      </c>
      <c r="T206" s="22" t="e">
        <f>VLOOKUP($G206,Temp!$A:$C,T$1,FALSE)</f>
        <v>#VALUE!</v>
      </c>
      <c r="U206" s="22" t="e">
        <f>VLOOKUP($G206,Temp!$A:$C,U$1,FALSE)</f>
        <v>#VALUE!</v>
      </c>
      <c r="V206" s="22" t="e">
        <f>VLOOKUP($G206,Temp!$A:$C,V$1,FALSE)</f>
        <v>#VALUE!</v>
      </c>
      <c r="W206" s="22" t="e">
        <f>VLOOKUP($G206,Temp!$A:$C,W$1,FALSE)</f>
        <v>#VALUE!</v>
      </c>
      <c r="X206" s="22" t="e">
        <f>VLOOKUP($G206,Temp!$A:$C,X$1,FALSE)</f>
        <v>#VALUE!</v>
      </c>
      <c r="Y206" s="22">
        <f>VLOOKUP($G206,Temp!$A:$C,Y$1,FALSE)</f>
        <v>217000</v>
      </c>
      <c r="Z206" s="22">
        <f>VLOOKUP($G206,Temp!$A:$C,Z$1,FALSE)</f>
        <v>60900</v>
      </c>
      <c r="AA206" s="22" t="e">
        <f>VLOOKUP($A206,Searches!$A:$H,AA$1,FALSE)</f>
        <v>#N/A</v>
      </c>
      <c r="AB206" s="22" t="e">
        <f>VLOOKUP($A206,Searches!$A:$H,AB$1,FALSE)</f>
        <v>#N/A</v>
      </c>
      <c r="AC206" s="22" t="e">
        <f>VLOOKUP($A206,Searches!$A:$H,AC$1,FALSE)</f>
        <v>#N/A</v>
      </c>
      <c r="AD206" s="22" t="e">
        <f>VLOOKUP($A206,Searches!$A:$H,AD$1,FALSE)</f>
        <v>#N/A</v>
      </c>
      <c r="AE206" s="22" t="e">
        <f>VLOOKUP($A206,Searches!$A:$H,AE$1,FALSE)</f>
        <v>#N/A</v>
      </c>
      <c r="AF206" s="22" t="e">
        <f>VLOOKUP($A206,Searches!$A:$H,AF$1,FALSE)</f>
        <v>#N/A</v>
      </c>
      <c r="AG206" s="22" t="e">
        <f>VLOOKUP($A206,Searches!$A:$H,AG$1,FALSE)</f>
        <v>#N/A</v>
      </c>
      <c r="AH206" s="22" t="e">
        <f>VLOOKUP($G206,Temp!$D:$F,AH$1,FALSE)</f>
        <v>#N/A</v>
      </c>
      <c r="AI206" s="22" t="e">
        <f>VLOOKUP($G206,Temp!$D:$F,AI$1,FALSE)</f>
        <v>#N/A</v>
      </c>
      <c r="AJ206" s="22" t="e">
        <f>VLOOKUP($G206,Temp!$D:$F,AJ$1,FALSE)</f>
        <v>#N/A</v>
      </c>
    </row>
    <row r="207" spans="1:36" ht="16" x14ac:dyDescent="0.2">
      <c r="A207" s="8" t="str">
        <f t="shared" si="3"/>
        <v>Colleen Jansen ChargePoint</v>
      </c>
      <c r="B207" s="8" t="s">
        <v>2540</v>
      </c>
      <c r="C207" s="8" t="s">
        <v>2541</v>
      </c>
      <c r="D207" s="8" t="s">
        <v>42</v>
      </c>
      <c r="E207" s="8" t="s">
        <v>2542</v>
      </c>
      <c r="F207" s="8" t="s">
        <v>2543</v>
      </c>
      <c r="G207" s="12" t="s">
        <v>2544</v>
      </c>
      <c r="H207" s="22" t="str">
        <f>VLOOKUP($G207,Temp!$A:$C,H$1,FALSE)</f>
        <v>chargepoint.com</v>
      </c>
      <c r="I207" s="22" t="e">
        <f>VLOOKUP($G207,Temp!$A:$C,I$1,FALSE)</f>
        <v>#VALUE!</v>
      </c>
      <c r="J207" s="22" t="e">
        <f>VLOOKUP($G207,Temp!$A:$C,J$1,FALSE)</f>
        <v>#VALUE!</v>
      </c>
      <c r="K207" s="22" t="e">
        <f>VLOOKUP($G207,Temp!$A:$C,K$1,FALSE)</f>
        <v>#VALUE!</v>
      </c>
      <c r="L207" s="22" t="e">
        <f>VLOOKUP($G207,Temp!$A:$C,L$1,FALSE)</f>
        <v>#VALUE!</v>
      </c>
      <c r="M207" s="22" t="e">
        <f>VLOOKUP($G207,Temp!$A:$C,M$1,FALSE)</f>
        <v>#VALUE!</v>
      </c>
      <c r="N207" s="22" t="e">
        <f>VLOOKUP($G207,Temp!$A:$C,N$1,FALSE)</f>
        <v>#VALUE!</v>
      </c>
      <c r="O207" s="22" t="e">
        <f>VLOOKUP($G207,Temp!$A:$C,O$1,FALSE)</f>
        <v>#VALUE!</v>
      </c>
      <c r="P207" s="22" t="e">
        <f>VLOOKUP($G207,Temp!$A:$C,P$1,FALSE)</f>
        <v>#VALUE!</v>
      </c>
      <c r="Q207" s="22" t="e">
        <f>VLOOKUP($G207,Temp!$A:$C,Q$1,FALSE)</f>
        <v>#VALUE!</v>
      </c>
      <c r="R207" s="22" t="e">
        <f>VLOOKUP($G207,Temp!$A:$C,R$1,FALSE)</f>
        <v>#VALUE!</v>
      </c>
      <c r="S207" s="22" t="e">
        <f>VLOOKUP($G207,Temp!$A:$C,S$1,FALSE)</f>
        <v>#VALUE!</v>
      </c>
      <c r="T207" s="22" t="e">
        <f>VLOOKUP($G207,Temp!$A:$C,T$1,FALSE)</f>
        <v>#VALUE!</v>
      </c>
      <c r="U207" s="22" t="e">
        <f>VLOOKUP($G207,Temp!$A:$C,U$1,FALSE)</f>
        <v>#VALUE!</v>
      </c>
      <c r="V207" s="22" t="e">
        <f>VLOOKUP($G207,Temp!$A:$C,V$1,FALSE)</f>
        <v>#VALUE!</v>
      </c>
      <c r="W207" s="22" t="e">
        <f>VLOOKUP($G207,Temp!$A:$C,W$1,FALSE)</f>
        <v>#VALUE!</v>
      </c>
      <c r="X207" s="22" t="e">
        <f>VLOOKUP($G207,Temp!$A:$C,X$1,FALSE)</f>
        <v>#VALUE!</v>
      </c>
      <c r="Y207" s="22">
        <f>VLOOKUP($G207,Temp!$A:$C,Y$1,FALSE)</f>
        <v>32600</v>
      </c>
      <c r="Z207" s="22">
        <f>VLOOKUP($G207,Temp!$A:$C,Z$1,FALSE)</f>
        <v>1900</v>
      </c>
      <c r="AA207" s="22" t="e">
        <f>VLOOKUP($A207,Searches!$A:$H,AA$1,FALSE)</f>
        <v>#N/A</v>
      </c>
      <c r="AB207" s="22" t="e">
        <f>VLOOKUP($A207,Searches!$A:$H,AB$1,FALSE)</f>
        <v>#N/A</v>
      </c>
      <c r="AC207" s="22" t="e">
        <f>VLOOKUP($A207,Searches!$A:$H,AC$1,FALSE)</f>
        <v>#N/A</v>
      </c>
      <c r="AD207" s="22" t="e">
        <f>VLOOKUP($A207,Searches!$A:$H,AD$1,FALSE)</f>
        <v>#N/A</v>
      </c>
      <c r="AE207" s="22" t="e">
        <f>VLOOKUP($A207,Searches!$A:$H,AE$1,FALSE)</f>
        <v>#N/A</v>
      </c>
      <c r="AF207" s="22" t="e">
        <f>VLOOKUP($A207,Searches!$A:$H,AF$1,FALSE)</f>
        <v>#N/A</v>
      </c>
      <c r="AG207" s="22" t="e">
        <f>VLOOKUP($A207,Searches!$A:$H,AG$1,FALSE)</f>
        <v>#N/A</v>
      </c>
      <c r="AH207" s="22" t="str">
        <f>VLOOKUP($G207,Temp!$D:$F,AH$1,FALSE)</f>
        <v>chargepoint.com</v>
      </c>
      <c r="AI207" s="22" t="str">
        <f>VLOOKUP($G207,Temp!$D:$F,AI$1,FALSE)</f>
        <v>Marketo</v>
      </c>
      <c r="AJ207" s="22" t="str">
        <f>VLOOKUP($G207,Temp!$D:$F,AJ$1,FALSE)</f>
        <v>Drupal</v>
      </c>
    </row>
    <row r="208" spans="1:36" ht="16" x14ac:dyDescent="0.2">
      <c r="A208" s="8" t="str">
        <f t="shared" si="3"/>
        <v>Matt Fleckenstein Nintex</v>
      </c>
      <c r="B208" s="8" t="s">
        <v>856</v>
      </c>
      <c r="C208" s="8" t="s">
        <v>2957</v>
      </c>
      <c r="D208" s="8" t="s">
        <v>42</v>
      </c>
      <c r="E208" s="8" t="s">
        <v>2958</v>
      </c>
      <c r="F208" s="8" t="s">
        <v>2959</v>
      </c>
      <c r="G208" s="12" t="s">
        <v>2711</v>
      </c>
      <c r="H208" s="22" t="str">
        <f>VLOOKUP($G208,Temp!$A:$C,H$1,FALSE)</f>
        <v>nintex.com</v>
      </c>
      <c r="I208" s="22" t="e">
        <f>VLOOKUP($G208,Temp!$A:$C,I$1,FALSE)</f>
        <v>#VALUE!</v>
      </c>
      <c r="J208" s="22" t="e">
        <f>VLOOKUP($G208,Temp!$A:$C,J$1,FALSE)</f>
        <v>#VALUE!</v>
      </c>
      <c r="K208" s="22" t="e">
        <f>VLOOKUP($G208,Temp!$A:$C,K$1,FALSE)</f>
        <v>#VALUE!</v>
      </c>
      <c r="L208" s="22" t="e">
        <f>VLOOKUP($G208,Temp!$A:$C,L$1,FALSE)</f>
        <v>#VALUE!</v>
      </c>
      <c r="M208" s="22" t="e">
        <f>VLOOKUP($G208,Temp!$A:$C,M$1,FALSE)</f>
        <v>#VALUE!</v>
      </c>
      <c r="N208" s="22" t="e">
        <f>VLOOKUP($G208,Temp!$A:$C,N$1,FALSE)</f>
        <v>#VALUE!</v>
      </c>
      <c r="O208" s="22" t="e">
        <f>VLOOKUP($G208,Temp!$A:$C,O$1,FALSE)</f>
        <v>#VALUE!</v>
      </c>
      <c r="P208" s="22" t="e">
        <f>VLOOKUP($G208,Temp!$A:$C,P$1,FALSE)</f>
        <v>#VALUE!</v>
      </c>
      <c r="Q208" s="22" t="e">
        <f>VLOOKUP($G208,Temp!$A:$C,Q$1,FALSE)</f>
        <v>#VALUE!</v>
      </c>
      <c r="R208" s="22" t="e">
        <f>VLOOKUP($G208,Temp!$A:$C,R$1,FALSE)</f>
        <v>#VALUE!</v>
      </c>
      <c r="S208" s="22" t="e">
        <f>VLOOKUP($G208,Temp!$A:$C,S$1,FALSE)</f>
        <v>#VALUE!</v>
      </c>
      <c r="T208" s="22" t="e">
        <f>VLOOKUP($G208,Temp!$A:$C,T$1,FALSE)</f>
        <v>#VALUE!</v>
      </c>
      <c r="U208" s="22" t="e">
        <f>VLOOKUP($G208,Temp!$A:$C,U$1,FALSE)</f>
        <v>#VALUE!</v>
      </c>
      <c r="V208" s="22" t="e">
        <f>VLOOKUP($G208,Temp!$A:$C,V$1,FALSE)</f>
        <v>#VALUE!</v>
      </c>
      <c r="W208" s="22" t="e">
        <f>VLOOKUP($G208,Temp!$A:$C,W$1,FALSE)</f>
        <v>#VALUE!</v>
      </c>
      <c r="X208" s="22" t="e">
        <f>VLOOKUP($G208,Temp!$A:$C,X$1,FALSE)</f>
        <v>#VALUE!</v>
      </c>
      <c r="Y208" s="22">
        <f>VLOOKUP($G208,Temp!$A:$C,Y$1,FALSE)</f>
        <v>39700</v>
      </c>
      <c r="Z208" s="22">
        <f>VLOOKUP($G208,Temp!$A:$C,Z$1,FALSE)</f>
        <v>5100</v>
      </c>
      <c r="AA208" s="22" t="str">
        <f>VLOOKUP($A208,Searches!$A:$H,AA$1,FALSE)</f>
        <v>Matt Fleckenstein</v>
      </c>
      <c r="AB208" s="22" t="str">
        <f>VLOOKUP($A208,Searches!$A:$H,AB$1,FALSE)</f>
        <v>Nintex</v>
      </c>
      <c r="AC208" s="22" t="str">
        <f>VLOOKUP($A208,Searches!$A:$H,AC$1,FALSE)</f>
        <v>Chief Marketing Officer</v>
      </c>
      <c r="AD208" s="22" t="str">
        <f>VLOOKUP($A208,Searches!$A:$H,AD$1,FALSE)</f>
        <v>2nd</v>
      </c>
      <c r="AE208" s="22" t="str">
        <f>VLOOKUP($A208,Searches!$A:$H,AE$1,FALSE)</f>
        <v>Open link</v>
      </c>
      <c r="AF208" s="22" t="str">
        <f>VLOOKUP($A208,Searches!$A:$H,AF$1,FALSE)</f>
        <v>Greater Seattle Area</v>
      </c>
      <c r="AG208" s="22" t="str">
        <f>VLOOKUP($A208,Searches!$A:$H,AG$1,FALSE)</f>
        <v>https://www.linkedin.com/sales/profile/2242238,ki7F,NAME_SEARCH?moduleKey=peopleSearchResults&amp;pageKey=sales-search3-people-refinement&amp;contextId=60BC92C971D70515801E49D6842B0000&amp;requestId=212800b1-a51b-457e-a2f2-b0a3142cf20e&amp;action=CLICK&amp;target=urn%3Ali%3AsalesLead%3A(-1%2C2242238)&amp;pageNumber=4&amp;targetEl=profilelink&amp;position=2&amp;trk=lss-serp-result-lead_photo</v>
      </c>
      <c r="AH208" s="22" t="str">
        <f>VLOOKUP($G208,Temp!$D:$F,AH$1,FALSE)</f>
        <v>nintex.com</v>
      </c>
      <c r="AI208" s="22" t="str">
        <f>VLOOKUP($G208,Temp!$D:$F,AI$1,FALSE)</f>
        <v>Marketo</v>
      </c>
      <c r="AJ208" s="22" t="str">
        <f>VLOOKUP($G208,Temp!$D:$F,AJ$1,FALSE)</f>
        <v>WordPress</v>
      </c>
    </row>
    <row r="209" spans="1:36" ht="16" x14ac:dyDescent="0.2">
      <c r="A209" s="8" t="str">
        <f t="shared" si="3"/>
        <v>Jackie Yeaney Ellucian</v>
      </c>
      <c r="B209" s="8" t="s">
        <v>2970</v>
      </c>
      <c r="C209" s="8" t="s">
        <v>2971</v>
      </c>
      <c r="D209" s="8" t="s">
        <v>42</v>
      </c>
      <c r="E209" s="8" t="s">
        <v>2972</v>
      </c>
      <c r="F209" s="8" t="s">
        <v>2973</v>
      </c>
      <c r="G209" s="12" t="s">
        <v>2722</v>
      </c>
      <c r="H209" s="22" t="str">
        <f>VLOOKUP($G209,Temp!$A:$C,H$1,FALSE)</f>
        <v>ellucian.com</v>
      </c>
      <c r="I209" s="22" t="e">
        <f>VLOOKUP($G209,Temp!$A:$C,I$1,FALSE)</f>
        <v>#VALUE!</v>
      </c>
      <c r="J209" s="22" t="e">
        <f>VLOOKUP($G209,Temp!$A:$C,J$1,FALSE)</f>
        <v>#VALUE!</v>
      </c>
      <c r="K209" s="22" t="e">
        <f>VLOOKUP($G209,Temp!$A:$C,K$1,FALSE)</f>
        <v>#VALUE!</v>
      </c>
      <c r="L209" s="22" t="e">
        <f>VLOOKUP($G209,Temp!$A:$C,L$1,FALSE)</f>
        <v>#VALUE!</v>
      </c>
      <c r="M209" s="22" t="e">
        <f>VLOOKUP($G209,Temp!$A:$C,M$1,FALSE)</f>
        <v>#VALUE!</v>
      </c>
      <c r="N209" s="22" t="e">
        <f>VLOOKUP($G209,Temp!$A:$C,N$1,FALSE)</f>
        <v>#VALUE!</v>
      </c>
      <c r="O209" s="22" t="e">
        <f>VLOOKUP($G209,Temp!$A:$C,O$1,FALSE)</f>
        <v>#VALUE!</v>
      </c>
      <c r="P209" s="22" t="e">
        <f>VLOOKUP($G209,Temp!$A:$C,P$1,FALSE)</f>
        <v>#VALUE!</v>
      </c>
      <c r="Q209" s="22" t="e">
        <f>VLOOKUP($G209,Temp!$A:$C,Q$1,FALSE)</f>
        <v>#VALUE!</v>
      </c>
      <c r="R209" s="22" t="e">
        <f>VLOOKUP($G209,Temp!$A:$C,R$1,FALSE)</f>
        <v>#VALUE!</v>
      </c>
      <c r="S209" s="22" t="e">
        <f>VLOOKUP($G209,Temp!$A:$C,S$1,FALSE)</f>
        <v>#VALUE!</v>
      </c>
      <c r="T209" s="22" t="e">
        <f>VLOOKUP($G209,Temp!$A:$C,T$1,FALSE)</f>
        <v>#VALUE!</v>
      </c>
      <c r="U209" s="22" t="e">
        <f>VLOOKUP($G209,Temp!$A:$C,U$1,FALSE)</f>
        <v>#VALUE!</v>
      </c>
      <c r="V209" s="22" t="e">
        <f>VLOOKUP($G209,Temp!$A:$C,V$1,FALSE)</f>
        <v>#VALUE!</v>
      </c>
      <c r="W209" s="22" t="e">
        <f>VLOOKUP($G209,Temp!$A:$C,W$1,FALSE)</f>
        <v>#VALUE!</v>
      </c>
      <c r="X209" s="22" t="e">
        <f>VLOOKUP($G209,Temp!$A:$C,X$1,FALSE)</f>
        <v>#VALUE!</v>
      </c>
      <c r="Y209" s="22">
        <f>VLOOKUP($G209,Temp!$A:$C,Y$1,FALSE)</f>
        <v>120000</v>
      </c>
      <c r="Z209" s="22">
        <f>VLOOKUP($G209,Temp!$A:$C,Z$1,FALSE)</f>
        <v>3500</v>
      </c>
      <c r="AA209" s="22" t="e">
        <f>VLOOKUP($A209,Searches!$A:$H,AA$1,FALSE)</f>
        <v>#N/A</v>
      </c>
      <c r="AB209" s="22" t="e">
        <f>VLOOKUP($A209,Searches!$A:$H,AB$1,FALSE)</f>
        <v>#N/A</v>
      </c>
      <c r="AC209" s="22" t="e">
        <f>VLOOKUP($A209,Searches!$A:$H,AC$1,FALSE)</f>
        <v>#N/A</v>
      </c>
      <c r="AD209" s="22" t="e">
        <f>VLOOKUP($A209,Searches!$A:$H,AD$1,FALSE)</f>
        <v>#N/A</v>
      </c>
      <c r="AE209" s="22" t="e">
        <f>VLOOKUP($A209,Searches!$A:$H,AE$1,FALSE)</f>
        <v>#N/A</v>
      </c>
      <c r="AF209" s="22" t="e">
        <f>VLOOKUP($A209,Searches!$A:$H,AF$1,FALSE)</f>
        <v>#N/A</v>
      </c>
      <c r="AG209" s="22" t="e">
        <f>VLOOKUP($A209,Searches!$A:$H,AG$1,FALSE)</f>
        <v>#N/A</v>
      </c>
      <c r="AH209" s="22" t="e">
        <f>VLOOKUP($G209,Temp!$D:$F,AH$1,FALSE)</f>
        <v>#N/A</v>
      </c>
      <c r="AI209" s="22" t="e">
        <f>VLOOKUP($G209,Temp!$D:$F,AI$1,FALSE)</f>
        <v>#N/A</v>
      </c>
      <c r="AJ209" s="22" t="e">
        <f>VLOOKUP($G209,Temp!$D:$F,AJ$1,FALSE)</f>
        <v>#N/A</v>
      </c>
    </row>
    <row r="210" spans="1:36" ht="16" x14ac:dyDescent="0.2">
      <c r="A210" s="8" t="str">
        <f t="shared" si="3"/>
        <v>Sophie Vu Vibes</v>
      </c>
      <c r="B210" s="8" t="s">
        <v>2980</v>
      </c>
      <c r="C210" s="8" t="s">
        <v>2981</v>
      </c>
      <c r="D210" s="8" t="s">
        <v>42</v>
      </c>
      <c r="E210" s="8" t="s">
        <v>2982</v>
      </c>
      <c r="F210" s="8" t="s">
        <v>2983</v>
      </c>
      <c r="G210" s="12" t="s">
        <v>2734</v>
      </c>
      <c r="H210" s="22" t="str">
        <f>VLOOKUP($G210,Temp!$A:$C,H$1,FALSE)</f>
        <v>vibes.com</v>
      </c>
      <c r="I210" s="22" t="e">
        <f>VLOOKUP($G210,Temp!$A:$C,I$1,FALSE)</f>
        <v>#VALUE!</v>
      </c>
      <c r="J210" s="22" t="e">
        <f>VLOOKUP($G210,Temp!$A:$C,J$1,FALSE)</f>
        <v>#VALUE!</v>
      </c>
      <c r="K210" s="22" t="e">
        <f>VLOOKUP($G210,Temp!$A:$C,K$1,FALSE)</f>
        <v>#VALUE!</v>
      </c>
      <c r="L210" s="22" t="e">
        <f>VLOOKUP($G210,Temp!$A:$C,L$1,FALSE)</f>
        <v>#VALUE!</v>
      </c>
      <c r="M210" s="22" t="e">
        <f>VLOOKUP($G210,Temp!$A:$C,M$1,FALSE)</f>
        <v>#VALUE!</v>
      </c>
      <c r="N210" s="22" t="e">
        <f>VLOOKUP($G210,Temp!$A:$C,N$1,FALSE)</f>
        <v>#VALUE!</v>
      </c>
      <c r="O210" s="22" t="e">
        <f>VLOOKUP($G210,Temp!$A:$C,O$1,FALSE)</f>
        <v>#VALUE!</v>
      </c>
      <c r="P210" s="22" t="e">
        <f>VLOOKUP($G210,Temp!$A:$C,P$1,FALSE)</f>
        <v>#VALUE!</v>
      </c>
      <c r="Q210" s="22" t="e">
        <f>VLOOKUP($G210,Temp!$A:$C,Q$1,FALSE)</f>
        <v>#VALUE!</v>
      </c>
      <c r="R210" s="22" t="e">
        <f>VLOOKUP($G210,Temp!$A:$C,R$1,FALSE)</f>
        <v>#VALUE!</v>
      </c>
      <c r="S210" s="22" t="e">
        <f>VLOOKUP($G210,Temp!$A:$C,S$1,FALSE)</f>
        <v>#VALUE!</v>
      </c>
      <c r="T210" s="22" t="e">
        <f>VLOOKUP($G210,Temp!$A:$C,T$1,FALSE)</f>
        <v>#VALUE!</v>
      </c>
      <c r="U210" s="22" t="e">
        <f>VLOOKUP($G210,Temp!$A:$C,U$1,FALSE)</f>
        <v>#VALUE!</v>
      </c>
      <c r="V210" s="22" t="e">
        <f>VLOOKUP($G210,Temp!$A:$C,V$1,FALSE)</f>
        <v>#VALUE!</v>
      </c>
      <c r="W210" s="22" t="e">
        <f>VLOOKUP($G210,Temp!$A:$C,W$1,FALSE)</f>
        <v>#VALUE!</v>
      </c>
      <c r="X210" s="22" t="e">
        <f>VLOOKUP($G210,Temp!$A:$C,X$1,FALSE)</f>
        <v>#VALUE!</v>
      </c>
      <c r="Y210" s="22">
        <f>VLOOKUP($G210,Temp!$A:$C,Y$1,FALSE)</f>
        <v>5100</v>
      </c>
      <c r="Z210" s="22">
        <f>VLOOKUP($G210,Temp!$A:$C,Z$1,FALSE)</f>
        <v>2200</v>
      </c>
      <c r="AA210" s="22" t="e">
        <f>VLOOKUP($A210,Searches!$A:$H,AA$1,FALSE)</f>
        <v>#N/A</v>
      </c>
      <c r="AB210" s="22" t="e">
        <f>VLOOKUP($A210,Searches!$A:$H,AB$1,FALSE)</f>
        <v>#N/A</v>
      </c>
      <c r="AC210" s="22" t="e">
        <f>VLOOKUP($A210,Searches!$A:$H,AC$1,FALSE)</f>
        <v>#N/A</v>
      </c>
      <c r="AD210" s="22" t="e">
        <f>VLOOKUP($A210,Searches!$A:$H,AD$1,FALSE)</f>
        <v>#N/A</v>
      </c>
      <c r="AE210" s="22" t="e">
        <f>VLOOKUP($A210,Searches!$A:$H,AE$1,FALSE)</f>
        <v>#N/A</v>
      </c>
      <c r="AF210" s="22" t="e">
        <f>VLOOKUP($A210,Searches!$A:$H,AF$1,FALSE)</f>
        <v>#N/A</v>
      </c>
      <c r="AG210" s="22" t="e">
        <f>VLOOKUP($A210,Searches!$A:$H,AG$1,FALSE)</f>
        <v>#N/A</v>
      </c>
      <c r="AH210" s="22" t="str">
        <f>VLOOKUP($G210,Temp!$D:$F,AH$1,FALSE)</f>
        <v>vibes.com</v>
      </c>
      <c r="AI210" s="22" t="str">
        <f>VLOOKUP($G210,Temp!$D:$F,AI$1,FALSE)</f>
        <v>Marketo</v>
      </c>
      <c r="AJ210" s="22" t="str">
        <f>VLOOKUP($G210,Temp!$D:$F,AJ$1,FALSE)</f>
        <v>WordPress</v>
      </c>
    </row>
    <row r="211" spans="1:36" ht="16" x14ac:dyDescent="0.2">
      <c r="A211" s="8" t="str">
        <f t="shared" si="3"/>
        <v>Cory Treffiletti Voicera</v>
      </c>
      <c r="B211" s="8" t="s">
        <v>2998</v>
      </c>
      <c r="C211" s="8" t="s">
        <v>2999</v>
      </c>
      <c r="D211" s="8" t="s">
        <v>42</v>
      </c>
      <c r="E211" s="8" t="s">
        <v>3000</v>
      </c>
      <c r="F211" s="8" t="s">
        <v>3001</v>
      </c>
      <c r="G211" s="12" t="s">
        <v>2743</v>
      </c>
      <c r="H211" s="22" t="str">
        <f>VLOOKUP($G211,Temp!$A:$C,H$1,FALSE)</f>
        <v>voicera.com</v>
      </c>
      <c r="I211" s="22" t="e">
        <f>VLOOKUP($G211,Temp!$A:$C,I$1,FALSE)</f>
        <v>#VALUE!</v>
      </c>
      <c r="J211" s="22" t="e">
        <f>VLOOKUP($G211,Temp!$A:$C,J$1,FALSE)</f>
        <v>#VALUE!</v>
      </c>
      <c r="K211" s="22" t="e">
        <f>VLOOKUP($G211,Temp!$A:$C,K$1,FALSE)</f>
        <v>#VALUE!</v>
      </c>
      <c r="L211" s="22" t="e">
        <f>VLOOKUP($G211,Temp!$A:$C,L$1,FALSE)</f>
        <v>#VALUE!</v>
      </c>
      <c r="M211" s="22" t="e">
        <f>VLOOKUP($G211,Temp!$A:$C,M$1,FALSE)</f>
        <v>#VALUE!</v>
      </c>
      <c r="N211" s="22" t="e">
        <f>VLOOKUP($G211,Temp!$A:$C,N$1,FALSE)</f>
        <v>#VALUE!</v>
      </c>
      <c r="O211" s="22" t="e">
        <f>VLOOKUP($G211,Temp!$A:$C,O$1,FALSE)</f>
        <v>#VALUE!</v>
      </c>
      <c r="P211" s="22" t="e">
        <f>VLOOKUP($G211,Temp!$A:$C,P$1,FALSE)</f>
        <v>#VALUE!</v>
      </c>
      <c r="Q211" s="22" t="e">
        <f>VLOOKUP($G211,Temp!$A:$C,Q$1,FALSE)</f>
        <v>#VALUE!</v>
      </c>
      <c r="R211" s="22" t="e">
        <f>VLOOKUP($G211,Temp!$A:$C,R$1,FALSE)</f>
        <v>#VALUE!</v>
      </c>
      <c r="S211" s="22" t="e">
        <f>VLOOKUP($G211,Temp!$A:$C,S$1,FALSE)</f>
        <v>#VALUE!</v>
      </c>
      <c r="T211" s="22" t="e">
        <f>VLOOKUP($G211,Temp!$A:$C,T$1,FALSE)</f>
        <v>#VALUE!</v>
      </c>
      <c r="U211" s="22" t="e">
        <f>VLOOKUP($G211,Temp!$A:$C,U$1,FALSE)</f>
        <v>#VALUE!</v>
      </c>
      <c r="V211" s="22" t="e">
        <f>VLOOKUP($G211,Temp!$A:$C,V$1,FALSE)</f>
        <v>#VALUE!</v>
      </c>
      <c r="W211" s="22" t="e">
        <f>VLOOKUP($G211,Temp!$A:$C,W$1,FALSE)</f>
        <v>#VALUE!</v>
      </c>
      <c r="X211" s="22" t="e">
        <f>VLOOKUP($G211,Temp!$A:$C,X$1,FALSE)</f>
        <v>#VALUE!</v>
      </c>
      <c r="Y211" s="22">
        <f>VLOOKUP($G211,Temp!$A:$C,Y$1,FALSE)</f>
        <v>40</v>
      </c>
      <c r="Z211" s="22">
        <f>VLOOKUP($G211,Temp!$A:$C,Z$1,FALSE)</f>
        <v>2300</v>
      </c>
      <c r="AA211" s="22" t="str">
        <f>VLOOKUP($A211,Searches!$A:$H,AA$1,FALSE)</f>
        <v>Cory Treffiletti</v>
      </c>
      <c r="AB211" s="22" t="str">
        <f>VLOOKUP($A211,Searches!$A:$H,AB$1,FALSE)</f>
        <v>Voicera</v>
      </c>
      <c r="AC211" s="22" t="str">
        <f>VLOOKUP($A211,Searches!$A:$H,AC$1,FALSE)</f>
        <v>Chief Marketing Officer</v>
      </c>
      <c r="AD211" s="22" t="str">
        <f>VLOOKUP($A211,Searches!$A:$H,AD$1,FALSE)</f>
        <v>2nd</v>
      </c>
      <c r="AE211" s="22" t="str">
        <f>VLOOKUP($A211,Searches!$A:$H,AE$1,FALSE)</f>
        <v/>
      </c>
      <c r="AF211" s="22" t="str">
        <f>VLOOKUP($A211,Searches!$A:$H,AF$1,FALSE)</f>
        <v>San Francisco Bay Area</v>
      </c>
      <c r="AG211" s="22" t="str">
        <f>VLOOKUP($A211,Searches!$A:$H,AG$1,FALSE)</f>
        <v>https://www.linkedin.com/sales/profile/25723488,qidi,NAME_SEARCH?moduleKey=peopleSearchResults&amp;pageKey=sales-search3-people-refinement&amp;contextId=60BC92C971D70515801E49D6842B0000&amp;requestId=4f264cc0-faad-47fe-938f-bac29f2959fb&amp;action=CLICK&amp;target=urn%3Ali%3AsalesLead%3A(-1%2C25723488)&amp;pageNumber=4&amp;targetEl=profilelink&amp;position=6&amp;trk=lss-serp-result-lead_photo</v>
      </c>
      <c r="AH211" s="22" t="str">
        <f>VLOOKUP($G211,Temp!$D:$F,AH$1,FALSE)</f>
        <v>voicera.com</v>
      </c>
      <c r="AI211" s="22" t="str">
        <f>VLOOKUP($G211,Temp!$D:$F,AI$1,FALSE)</f>
        <v>HubSpot</v>
      </c>
      <c r="AJ211" s="22" t="str">
        <f>VLOOKUP($G211,Temp!$D:$F,AJ$1,FALSE)</f>
        <v>WordPress</v>
      </c>
    </row>
    <row r="212" spans="1:36" ht="16" x14ac:dyDescent="0.2">
      <c r="A212" s="8" t="str">
        <f t="shared" si="3"/>
        <v>Tom Wentworth RapidMiner, Inc.</v>
      </c>
      <c r="B212" s="8" t="s">
        <v>1696</v>
      </c>
      <c r="C212" s="8" t="s">
        <v>3013</v>
      </c>
      <c r="D212" s="8" t="s">
        <v>42</v>
      </c>
      <c r="E212" s="8" t="s">
        <v>3015</v>
      </c>
      <c r="F212" s="8" t="s">
        <v>3017</v>
      </c>
      <c r="G212" s="12" t="s">
        <v>2753</v>
      </c>
      <c r="H212" s="22" t="str">
        <f>VLOOKUP($G212,Temp!$A:$C,H$1,FALSE)</f>
        <v>rapidminer.com</v>
      </c>
      <c r="I212" s="22" t="e">
        <f>VLOOKUP($G212,Temp!$A:$C,I$1,FALSE)</f>
        <v>#VALUE!</v>
      </c>
      <c r="J212" s="22" t="e">
        <f>VLOOKUP($G212,Temp!$A:$C,J$1,FALSE)</f>
        <v>#VALUE!</v>
      </c>
      <c r="K212" s="22" t="e">
        <f>VLOOKUP($G212,Temp!$A:$C,K$1,FALSE)</f>
        <v>#VALUE!</v>
      </c>
      <c r="L212" s="22" t="e">
        <f>VLOOKUP($G212,Temp!$A:$C,L$1,FALSE)</f>
        <v>#VALUE!</v>
      </c>
      <c r="M212" s="22" t="e">
        <f>VLOOKUP($G212,Temp!$A:$C,M$1,FALSE)</f>
        <v>#VALUE!</v>
      </c>
      <c r="N212" s="22" t="e">
        <f>VLOOKUP($G212,Temp!$A:$C,N$1,FALSE)</f>
        <v>#VALUE!</v>
      </c>
      <c r="O212" s="22" t="e">
        <f>VLOOKUP($G212,Temp!$A:$C,O$1,FALSE)</f>
        <v>#VALUE!</v>
      </c>
      <c r="P212" s="22" t="e">
        <f>VLOOKUP($G212,Temp!$A:$C,P$1,FALSE)</f>
        <v>#VALUE!</v>
      </c>
      <c r="Q212" s="22" t="e">
        <f>VLOOKUP($G212,Temp!$A:$C,Q$1,FALSE)</f>
        <v>#VALUE!</v>
      </c>
      <c r="R212" s="22" t="e">
        <f>VLOOKUP($G212,Temp!$A:$C,R$1,FALSE)</f>
        <v>#VALUE!</v>
      </c>
      <c r="S212" s="22" t="e">
        <f>VLOOKUP($G212,Temp!$A:$C,S$1,FALSE)</f>
        <v>#VALUE!</v>
      </c>
      <c r="T212" s="22" t="e">
        <f>VLOOKUP($G212,Temp!$A:$C,T$1,FALSE)</f>
        <v>#VALUE!</v>
      </c>
      <c r="U212" s="22" t="e">
        <f>VLOOKUP($G212,Temp!$A:$C,U$1,FALSE)</f>
        <v>#VALUE!</v>
      </c>
      <c r="V212" s="22" t="e">
        <f>VLOOKUP($G212,Temp!$A:$C,V$1,FALSE)</f>
        <v>#VALUE!</v>
      </c>
      <c r="W212" s="22" t="e">
        <f>VLOOKUP($G212,Temp!$A:$C,W$1,FALSE)</f>
        <v>#VALUE!</v>
      </c>
      <c r="X212" s="22" t="e">
        <f>VLOOKUP($G212,Temp!$A:$C,X$1,FALSE)</f>
        <v>#VALUE!</v>
      </c>
      <c r="Y212" s="22">
        <f>VLOOKUP($G212,Temp!$A:$C,Y$1,FALSE)</f>
        <v>15200</v>
      </c>
      <c r="Z212" s="22">
        <f>VLOOKUP($G212,Temp!$A:$C,Z$1,FALSE)</f>
        <v>186</v>
      </c>
      <c r="AA212" s="22" t="str">
        <f>VLOOKUP($A212,Searches!$A:$H,AA$1,FALSE)</f>
        <v>Tom Wentworth</v>
      </c>
      <c r="AB212" s="22" t="str">
        <f>VLOOKUP($A212,Searches!$A:$H,AB$1,FALSE)</f>
        <v>RapidMiner, Inc.</v>
      </c>
      <c r="AC212" s="22" t="str">
        <f>VLOOKUP($A212,Searches!$A:$H,AC$1,FALSE)</f>
        <v>Chief Marketing Officer</v>
      </c>
      <c r="AD212" s="22" t="str">
        <f>VLOOKUP($A212,Searches!$A:$H,AD$1,FALSE)</f>
        <v>2nd</v>
      </c>
      <c r="AE212" s="22" t="str">
        <f>VLOOKUP($A212,Searches!$A:$H,AE$1,FALSE)</f>
        <v/>
      </c>
      <c r="AF212" s="22" t="str">
        <f>VLOOKUP($A212,Searches!$A:$H,AF$1,FALSE)</f>
        <v>Greater Boston Area</v>
      </c>
      <c r="AG212" s="22" t="str">
        <f>VLOOKUP($A212,Searches!$A:$H,AG$1,FALSE)</f>
        <v>https://www.linkedin.com/sales/profile/3426734,xnR7,NAME_SEARCH?moduleKey=peopleSearchResults&amp;pageKey=sales-search3-people-refinement&amp;contextId=60BC92C971D70515801E49D6842B0000&amp;requestId=4f264cc0-faad-47fe-938f-bac29f2959fb&amp;action=CLICK&amp;target=urn%3Ali%3AsalesLead%3A(-1%2C3426734)&amp;pageNumber=4&amp;targetEl=profilelink&amp;position=14&amp;trk=lss-serp-result-lead_photo</v>
      </c>
      <c r="AH212" s="22" t="str">
        <f>VLOOKUP($G212,Temp!$D:$F,AH$1,FALSE)</f>
        <v>rapidminer.com</v>
      </c>
      <c r="AI212" s="22" t="str">
        <f>VLOOKUP($G212,Temp!$D:$F,AI$1,FALSE)</f>
        <v>Pardot</v>
      </c>
      <c r="AJ212" s="22" t="str">
        <f>VLOOKUP($G212,Temp!$D:$F,AJ$1,FALSE)</f>
        <v>WordPress</v>
      </c>
    </row>
    <row r="213" spans="1:36" ht="16" x14ac:dyDescent="0.2">
      <c r="A213" s="8" t="str">
        <f t="shared" si="3"/>
        <v>Eyal Gutentag ZipRecruiter</v>
      </c>
      <c r="B213" s="8" t="s">
        <v>1474</v>
      </c>
      <c r="C213" s="8" t="s">
        <v>3029</v>
      </c>
      <c r="D213" s="8" t="s">
        <v>42</v>
      </c>
      <c r="E213" s="8" t="s">
        <v>3030</v>
      </c>
      <c r="F213" s="8" t="s">
        <v>3031</v>
      </c>
      <c r="G213" s="12" t="s">
        <v>2769</v>
      </c>
      <c r="H213" s="22" t="str">
        <f>VLOOKUP($G213,Temp!$A:$C,H$1,FALSE)</f>
        <v>ziprecruiter.com</v>
      </c>
      <c r="I213" s="22" t="e">
        <f>VLOOKUP($G213,Temp!$A:$C,I$1,FALSE)</f>
        <v>#VALUE!</v>
      </c>
      <c r="J213" s="22" t="e">
        <f>VLOOKUP($G213,Temp!$A:$C,J$1,FALSE)</f>
        <v>#VALUE!</v>
      </c>
      <c r="K213" s="22" t="e">
        <f>VLOOKUP($G213,Temp!$A:$C,K$1,FALSE)</f>
        <v>#VALUE!</v>
      </c>
      <c r="L213" s="22" t="e">
        <f>VLOOKUP($G213,Temp!$A:$C,L$1,FALSE)</f>
        <v>#VALUE!</v>
      </c>
      <c r="M213" s="22" t="e">
        <f>VLOOKUP($G213,Temp!$A:$C,M$1,FALSE)</f>
        <v>#VALUE!</v>
      </c>
      <c r="N213" s="22" t="e">
        <f>VLOOKUP($G213,Temp!$A:$C,N$1,FALSE)</f>
        <v>#VALUE!</v>
      </c>
      <c r="O213" s="22" t="e">
        <f>VLOOKUP($G213,Temp!$A:$C,O$1,FALSE)</f>
        <v>#VALUE!</v>
      </c>
      <c r="P213" s="22" t="e">
        <f>VLOOKUP($G213,Temp!$A:$C,P$1,FALSE)</f>
        <v>#VALUE!</v>
      </c>
      <c r="Q213" s="22" t="e">
        <f>VLOOKUP($G213,Temp!$A:$C,Q$1,FALSE)</f>
        <v>#VALUE!</v>
      </c>
      <c r="R213" s="22" t="e">
        <f>VLOOKUP($G213,Temp!$A:$C,R$1,FALSE)</f>
        <v>#VALUE!</v>
      </c>
      <c r="S213" s="22" t="e">
        <f>VLOOKUP($G213,Temp!$A:$C,S$1,FALSE)</f>
        <v>#VALUE!</v>
      </c>
      <c r="T213" s="22" t="e">
        <f>VLOOKUP($G213,Temp!$A:$C,T$1,FALSE)</f>
        <v>#VALUE!</v>
      </c>
      <c r="U213" s="22" t="e">
        <f>VLOOKUP($G213,Temp!$A:$C,U$1,FALSE)</f>
        <v>#VALUE!</v>
      </c>
      <c r="V213" s="22" t="e">
        <f>VLOOKUP($G213,Temp!$A:$C,V$1,FALSE)</f>
        <v>#VALUE!</v>
      </c>
      <c r="W213" s="22" t="e">
        <f>VLOOKUP($G213,Temp!$A:$C,W$1,FALSE)</f>
        <v>#VALUE!</v>
      </c>
      <c r="X213" s="22" t="e">
        <f>VLOOKUP($G213,Temp!$A:$C,X$1,FALSE)</f>
        <v>#VALUE!</v>
      </c>
      <c r="Y213" s="22">
        <f>VLOOKUP($G213,Temp!$A:$C,Y$1,FALSE)</f>
        <v>2900000</v>
      </c>
      <c r="Z213" s="22">
        <f>VLOOKUP($G213,Temp!$A:$C,Z$1,FALSE)</f>
        <v>112000</v>
      </c>
      <c r="AA213" s="22" t="e">
        <f>VLOOKUP($A213,Searches!$A:$H,AA$1,FALSE)</f>
        <v>#N/A</v>
      </c>
      <c r="AB213" s="22" t="e">
        <f>VLOOKUP($A213,Searches!$A:$H,AB$1,FALSE)</f>
        <v>#N/A</v>
      </c>
      <c r="AC213" s="22" t="e">
        <f>VLOOKUP($A213,Searches!$A:$H,AC$1,FALSE)</f>
        <v>#N/A</v>
      </c>
      <c r="AD213" s="22" t="e">
        <f>VLOOKUP($A213,Searches!$A:$H,AD$1,FALSE)</f>
        <v>#N/A</v>
      </c>
      <c r="AE213" s="22" t="e">
        <f>VLOOKUP($A213,Searches!$A:$H,AE$1,FALSE)</f>
        <v>#N/A</v>
      </c>
      <c r="AF213" s="22" t="e">
        <f>VLOOKUP($A213,Searches!$A:$H,AF$1,FALSE)</f>
        <v>#N/A</v>
      </c>
      <c r="AG213" s="22" t="e">
        <f>VLOOKUP($A213,Searches!$A:$H,AG$1,FALSE)</f>
        <v>#N/A</v>
      </c>
      <c r="AH213" s="22" t="str">
        <f>VLOOKUP($G213,Temp!$D:$F,AH$1,FALSE)</f>
        <v>ziprecruiter.com</v>
      </c>
      <c r="AI213" s="22">
        <f>VLOOKUP($G213,Temp!$D:$F,AI$1,FALSE)</f>
        <v>0</v>
      </c>
      <c r="AJ213" s="22" t="str">
        <f>VLOOKUP($G213,Temp!$D:$F,AJ$1,FALSE)</f>
        <v>WordPress</v>
      </c>
    </row>
    <row r="214" spans="1:36" ht="16" x14ac:dyDescent="0.2">
      <c r="A214" s="8" t="str">
        <f t="shared" si="3"/>
        <v>Enrico Ferrari Rocket Internet SE</v>
      </c>
      <c r="B214" s="8" t="s">
        <v>3045</v>
      </c>
      <c r="C214" s="8" t="s">
        <v>3046</v>
      </c>
      <c r="D214" s="8" t="s">
        <v>42</v>
      </c>
      <c r="E214" s="8" t="s">
        <v>3047</v>
      </c>
      <c r="F214" s="8" t="s">
        <v>3048</v>
      </c>
      <c r="G214" s="12" t="s">
        <v>2787</v>
      </c>
      <c r="H214" s="22" t="str">
        <f>VLOOKUP($G214,Temp!$A:$C,H$1,FALSE)</f>
        <v>rocket-internet.com</v>
      </c>
      <c r="I214" s="22" t="e">
        <f>VLOOKUP($G214,Temp!$A:$C,I$1,FALSE)</f>
        <v>#VALUE!</v>
      </c>
      <c r="J214" s="22" t="e">
        <f>VLOOKUP($G214,Temp!$A:$C,J$1,FALSE)</f>
        <v>#VALUE!</v>
      </c>
      <c r="K214" s="22" t="e">
        <f>VLOOKUP($G214,Temp!$A:$C,K$1,FALSE)</f>
        <v>#VALUE!</v>
      </c>
      <c r="L214" s="22" t="e">
        <f>VLOOKUP($G214,Temp!$A:$C,L$1,FALSE)</f>
        <v>#VALUE!</v>
      </c>
      <c r="M214" s="22" t="e">
        <f>VLOOKUP($G214,Temp!$A:$C,M$1,FALSE)</f>
        <v>#VALUE!</v>
      </c>
      <c r="N214" s="22" t="e">
        <f>VLOOKUP($G214,Temp!$A:$C,N$1,FALSE)</f>
        <v>#VALUE!</v>
      </c>
      <c r="O214" s="22" t="e">
        <f>VLOOKUP($G214,Temp!$A:$C,O$1,FALSE)</f>
        <v>#VALUE!</v>
      </c>
      <c r="P214" s="22" t="e">
        <f>VLOOKUP($G214,Temp!$A:$C,P$1,FALSE)</f>
        <v>#VALUE!</v>
      </c>
      <c r="Q214" s="22" t="e">
        <f>VLOOKUP($G214,Temp!$A:$C,Q$1,FALSE)</f>
        <v>#VALUE!</v>
      </c>
      <c r="R214" s="22" t="e">
        <f>VLOOKUP($G214,Temp!$A:$C,R$1,FALSE)</f>
        <v>#VALUE!</v>
      </c>
      <c r="S214" s="22" t="e">
        <f>VLOOKUP($G214,Temp!$A:$C,S$1,FALSE)</f>
        <v>#VALUE!</v>
      </c>
      <c r="T214" s="22" t="e">
        <f>VLOOKUP($G214,Temp!$A:$C,T$1,FALSE)</f>
        <v>#VALUE!</v>
      </c>
      <c r="U214" s="22" t="e">
        <f>VLOOKUP($G214,Temp!$A:$C,U$1,FALSE)</f>
        <v>#VALUE!</v>
      </c>
      <c r="V214" s="22" t="e">
        <f>VLOOKUP($G214,Temp!$A:$C,V$1,FALSE)</f>
        <v>#VALUE!</v>
      </c>
      <c r="W214" s="22" t="e">
        <f>VLOOKUP($G214,Temp!$A:$C,W$1,FALSE)</f>
        <v>#VALUE!</v>
      </c>
      <c r="X214" s="22" t="e">
        <f>VLOOKUP($G214,Temp!$A:$C,X$1,FALSE)</f>
        <v>#VALUE!</v>
      </c>
      <c r="Y214" s="22">
        <f>VLOOKUP($G214,Temp!$A:$C,Y$1,FALSE)</f>
        <v>20300</v>
      </c>
      <c r="Z214" s="22">
        <f>VLOOKUP($G214,Temp!$A:$C,Z$1,FALSE)</f>
        <v>0</v>
      </c>
      <c r="AA214" s="22" t="str">
        <f>VLOOKUP($A214,Searches!$A:$H,AA$1,FALSE)</f>
        <v>Enrico Ferrari</v>
      </c>
      <c r="AB214" s="22" t="str">
        <f>VLOOKUP($A214,Searches!$A:$H,AB$1,FALSE)</f>
        <v>Rocket Internet SE</v>
      </c>
      <c r="AC214" s="22" t="str">
        <f>VLOOKUP($A214,Searches!$A:$H,AC$1,FALSE)</f>
        <v>Chief Marketing Officer</v>
      </c>
      <c r="AD214" s="22" t="str">
        <f>VLOOKUP($A214,Searches!$A:$H,AD$1,FALSE)</f>
        <v>2nd</v>
      </c>
      <c r="AE214" s="22" t="str">
        <f>VLOOKUP($A214,Searches!$A:$H,AE$1,FALSE)</f>
        <v/>
      </c>
      <c r="AF214" s="22" t="str">
        <f>VLOOKUP($A214,Searches!$A:$H,AF$1,FALSE)</f>
        <v>Greater New York City Area</v>
      </c>
      <c r="AG214" s="22" t="str">
        <f>VLOOKUP($A214,Searches!$A:$H,AG$1,FALSE)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214" s="22" t="str">
        <f>VLOOKUP($G214,Temp!$D:$F,AH$1,FALSE)</f>
        <v>rocket-internet.com</v>
      </c>
      <c r="AI214" s="22">
        <f>VLOOKUP($G214,Temp!$D:$F,AI$1,FALSE)</f>
        <v>0</v>
      </c>
      <c r="AJ214" s="22" t="str">
        <f>VLOOKUP($G214,Temp!$D:$F,AJ$1,FALSE)</f>
        <v>Drupal</v>
      </c>
    </row>
    <row r="215" spans="1:36" ht="16" x14ac:dyDescent="0.2">
      <c r="A215" s="8" t="str">
        <f t="shared" si="3"/>
        <v>Harris Beber Vimeo</v>
      </c>
      <c r="B215" s="8" t="s">
        <v>2894</v>
      </c>
      <c r="C215" s="8" t="s">
        <v>2965</v>
      </c>
      <c r="D215" s="8" t="s">
        <v>42</v>
      </c>
      <c r="E215" s="8" t="s">
        <v>2966</v>
      </c>
      <c r="F215" s="8" t="s">
        <v>2967</v>
      </c>
      <c r="G215" s="12" t="s">
        <v>2806</v>
      </c>
      <c r="H215" s="22" t="str">
        <f>VLOOKUP($G215,Temp!$A:$C,H$1,FALSE)</f>
        <v>vimeo.com</v>
      </c>
      <c r="I215" s="22" t="e">
        <f>VLOOKUP($G215,Temp!$A:$C,I$1,FALSE)</f>
        <v>#VALUE!</v>
      </c>
      <c r="J215" s="22" t="e">
        <f>VLOOKUP($G215,Temp!$A:$C,J$1,FALSE)</f>
        <v>#VALUE!</v>
      </c>
      <c r="K215" s="22" t="e">
        <f>VLOOKUP($G215,Temp!$A:$C,K$1,FALSE)</f>
        <v>#VALUE!</v>
      </c>
      <c r="L215" s="22" t="e">
        <f>VLOOKUP($G215,Temp!$A:$C,L$1,FALSE)</f>
        <v>#VALUE!</v>
      </c>
      <c r="M215" s="22" t="e">
        <f>VLOOKUP($G215,Temp!$A:$C,M$1,FALSE)</f>
        <v>#VALUE!</v>
      </c>
      <c r="N215" s="22" t="e">
        <f>VLOOKUP($G215,Temp!$A:$C,N$1,FALSE)</f>
        <v>#VALUE!</v>
      </c>
      <c r="O215" s="22" t="e">
        <f>VLOOKUP($G215,Temp!$A:$C,O$1,FALSE)</f>
        <v>#VALUE!</v>
      </c>
      <c r="P215" s="22" t="e">
        <f>VLOOKUP($G215,Temp!$A:$C,P$1,FALSE)</f>
        <v>#VALUE!</v>
      </c>
      <c r="Q215" s="22" t="e">
        <f>VLOOKUP($G215,Temp!$A:$C,Q$1,FALSE)</f>
        <v>#VALUE!</v>
      </c>
      <c r="R215" s="22" t="e">
        <f>VLOOKUP($G215,Temp!$A:$C,R$1,FALSE)</f>
        <v>#VALUE!</v>
      </c>
      <c r="S215" s="22" t="e">
        <f>VLOOKUP($G215,Temp!$A:$C,S$1,FALSE)</f>
        <v>#VALUE!</v>
      </c>
      <c r="T215" s="22" t="e">
        <f>VLOOKUP($G215,Temp!$A:$C,T$1,FALSE)</f>
        <v>#VALUE!</v>
      </c>
      <c r="U215" s="22" t="e">
        <f>VLOOKUP($G215,Temp!$A:$C,U$1,FALSE)</f>
        <v>#VALUE!</v>
      </c>
      <c r="V215" s="22" t="e">
        <f>VLOOKUP($G215,Temp!$A:$C,V$1,FALSE)</f>
        <v>#VALUE!</v>
      </c>
      <c r="W215" s="22" t="e">
        <f>VLOOKUP($G215,Temp!$A:$C,W$1,FALSE)</f>
        <v>#VALUE!</v>
      </c>
      <c r="X215" s="22" t="e">
        <f>VLOOKUP($G215,Temp!$A:$C,X$1,FALSE)</f>
        <v>#VALUE!</v>
      </c>
      <c r="Y215" s="22">
        <f>VLOOKUP($G215,Temp!$A:$C,Y$1,FALSE)</f>
        <v>5200000</v>
      </c>
      <c r="Z215" s="22">
        <f>VLOOKUP($G215,Temp!$A:$C,Z$1,FALSE)</f>
        <v>108000</v>
      </c>
      <c r="AA215" s="22" t="str">
        <f>VLOOKUP($A215,Searches!$A:$H,AA$1,FALSE)</f>
        <v>Harris Beber</v>
      </c>
      <c r="AB215" s="22" t="str">
        <f>VLOOKUP($A215,Searches!$A:$H,AB$1,FALSE)</f>
        <v>Vimeo</v>
      </c>
      <c r="AC215" s="22" t="str">
        <f>VLOOKUP($A215,Searches!$A:$H,AC$1,FALSE)</f>
        <v>Chief Marketing Officer</v>
      </c>
      <c r="AD215" s="22" t="str">
        <f>VLOOKUP($A215,Searches!$A:$H,AD$1,FALSE)</f>
        <v>2nd</v>
      </c>
      <c r="AE215" s="22" t="str">
        <f>VLOOKUP($A215,Searches!$A:$H,AE$1,FALSE)</f>
        <v/>
      </c>
      <c r="AF215" s="22" t="str">
        <f>VLOOKUP($A215,Searches!$A:$H,AF$1,FALSE)</f>
        <v>Greater New York City Area</v>
      </c>
      <c r="AG215" s="22" t="str">
        <f>VLOOKUP($A215,Searches!$A:$H,AG$1,FALSE)</f>
        <v>https://www.linkedin.com/sales/profile/40005430,2Sko,NAME_SEARCH?moduleKey=peopleSearchResults&amp;pageKey=sales-search3-people-refinement&amp;contextId=60BC92C971D70515801E49D6842B0000&amp;requestId=212800b1-a51b-457e-a2f2-b0a3142cf20e&amp;action=CLICK&amp;target=urn%3Ali%3AsalesLead%3A(-1%2C40005430)&amp;pageNumber=4&amp;targetEl=profilelink&amp;position=3&amp;trk=lss-serp-result-lead_photo</v>
      </c>
      <c r="AH215" s="22" t="e">
        <f>VLOOKUP($G215,Temp!$D:$F,AH$1,FALSE)</f>
        <v>#N/A</v>
      </c>
      <c r="AI215" s="22" t="e">
        <f>VLOOKUP($G215,Temp!$D:$F,AI$1,FALSE)</f>
        <v>#N/A</v>
      </c>
      <c r="AJ215" s="22" t="e">
        <f>VLOOKUP($G215,Temp!$D:$F,AJ$1,FALSE)</f>
        <v>#N/A</v>
      </c>
    </row>
    <row r="216" spans="1:36" ht="16" x14ac:dyDescent="0.2">
      <c r="A216" s="8" t="str">
        <f t="shared" si="3"/>
        <v>Juliette Rizkallah Forbes Technology Council</v>
      </c>
      <c r="B216" s="8" t="s">
        <v>3062</v>
      </c>
      <c r="C216" s="8" t="s">
        <v>3063</v>
      </c>
      <c r="D216" s="8" t="s">
        <v>3064</v>
      </c>
      <c r="E216" s="8" t="s">
        <v>3065</v>
      </c>
      <c r="F216" s="8" t="s">
        <v>3066</v>
      </c>
      <c r="G216" s="12" t="s">
        <v>2824</v>
      </c>
      <c r="H216" s="22" t="str">
        <f>VLOOKUP($G216,Temp!$A:$C,H$1,FALSE)</f>
        <v>forbestechcouncil.com</v>
      </c>
      <c r="I216" s="22" t="e">
        <f>VLOOKUP($G216,Temp!$A:$C,I$1,FALSE)</f>
        <v>#VALUE!</v>
      </c>
      <c r="J216" s="22" t="e">
        <f>VLOOKUP($G216,Temp!$A:$C,J$1,FALSE)</f>
        <v>#VALUE!</v>
      </c>
      <c r="K216" s="22" t="e">
        <f>VLOOKUP($G216,Temp!$A:$C,K$1,FALSE)</f>
        <v>#VALUE!</v>
      </c>
      <c r="L216" s="22" t="e">
        <f>VLOOKUP($G216,Temp!$A:$C,L$1,FALSE)</f>
        <v>#VALUE!</v>
      </c>
      <c r="M216" s="22" t="e">
        <f>VLOOKUP($G216,Temp!$A:$C,M$1,FALSE)</f>
        <v>#VALUE!</v>
      </c>
      <c r="N216" s="22" t="e">
        <f>VLOOKUP($G216,Temp!$A:$C,N$1,FALSE)</f>
        <v>#VALUE!</v>
      </c>
      <c r="O216" s="22" t="e">
        <f>VLOOKUP($G216,Temp!$A:$C,O$1,FALSE)</f>
        <v>#VALUE!</v>
      </c>
      <c r="P216" s="22" t="e">
        <f>VLOOKUP($G216,Temp!$A:$C,P$1,FALSE)</f>
        <v>#VALUE!</v>
      </c>
      <c r="Q216" s="22" t="e">
        <f>VLOOKUP($G216,Temp!$A:$C,Q$1,FALSE)</f>
        <v>#VALUE!</v>
      </c>
      <c r="R216" s="22" t="e">
        <f>VLOOKUP($G216,Temp!$A:$C,R$1,FALSE)</f>
        <v>#VALUE!</v>
      </c>
      <c r="S216" s="22" t="e">
        <f>VLOOKUP($G216,Temp!$A:$C,S$1,FALSE)</f>
        <v>#VALUE!</v>
      </c>
      <c r="T216" s="22" t="e">
        <f>VLOOKUP($G216,Temp!$A:$C,T$1,FALSE)</f>
        <v>#VALUE!</v>
      </c>
      <c r="U216" s="22" t="e">
        <f>VLOOKUP($G216,Temp!$A:$C,U$1,FALSE)</f>
        <v>#VALUE!</v>
      </c>
      <c r="V216" s="22" t="e">
        <f>VLOOKUP($G216,Temp!$A:$C,V$1,FALSE)</f>
        <v>#VALUE!</v>
      </c>
      <c r="W216" s="22" t="e">
        <f>VLOOKUP($G216,Temp!$A:$C,W$1,FALSE)</f>
        <v>#VALUE!</v>
      </c>
      <c r="X216" s="22" t="e">
        <f>VLOOKUP($G216,Temp!$A:$C,X$1,FALSE)</f>
        <v>#VALUE!</v>
      </c>
      <c r="Y216" s="22">
        <f>VLOOKUP($G216,Temp!$A:$C,Y$1,FALSE)</f>
        <v>152</v>
      </c>
      <c r="Z216" s="22">
        <f>VLOOKUP($G216,Temp!$A:$C,Z$1,FALSE)</f>
        <v>0</v>
      </c>
      <c r="AA216" s="22" t="e">
        <f>VLOOKUP($A216,Searches!$A:$H,AA$1,FALSE)</f>
        <v>#N/A</v>
      </c>
      <c r="AB216" s="22" t="e">
        <f>VLOOKUP($A216,Searches!$A:$H,AB$1,FALSE)</f>
        <v>#N/A</v>
      </c>
      <c r="AC216" s="22" t="e">
        <f>VLOOKUP($A216,Searches!$A:$H,AC$1,FALSE)</f>
        <v>#N/A</v>
      </c>
      <c r="AD216" s="22" t="e">
        <f>VLOOKUP($A216,Searches!$A:$H,AD$1,FALSE)</f>
        <v>#N/A</v>
      </c>
      <c r="AE216" s="22" t="e">
        <f>VLOOKUP($A216,Searches!$A:$H,AE$1,FALSE)</f>
        <v>#N/A</v>
      </c>
      <c r="AF216" s="22" t="e">
        <f>VLOOKUP($A216,Searches!$A:$H,AF$1,FALSE)</f>
        <v>#N/A</v>
      </c>
      <c r="AG216" s="22" t="e">
        <f>VLOOKUP($A216,Searches!$A:$H,AG$1,FALSE)</f>
        <v>#N/A</v>
      </c>
      <c r="AH216" s="22" t="e">
        <f>VLOOKUP($G216,Temp!$D:$F,AH$1,FALSE)</f>
        <v>#N/A</v>
      </c>
      <c r="AI216" s="22" t="e">
        <f>VLOOKUP($G216,Temp!$D:$F,AI$1,FALSE)</f>
        <v>#N/A</v>
      </c>
      <c r="AJ216" s="22" t="e">
        <f>VLOOKUP($G216,Temp!$D:$F,AJ$1,FALSE)</f>
        <v>#N/A</v>
      </c>
    </row>
    <row r="217" spans="1:36" ht="16" x14ac:dyDescent="0.2">
      <c r="A217" s="8" t="str">
        <f t="shared" si="3"/>
        <v>Peter Guagenti Mesosphere</v>
      </c>
      <c r="B217" s="8" t="s">
        <v>602</v>
      </c>
      <c r="C217" s="8" t="s">
        <v>3074</v>
      </c>
      <c r="D217" s="8" t="s">
        <v>42</v>
      </c>
      <c r="E217" s="8" t="s">
        <v>3076</v>
      </c>
      <c r="F217" s="8" t="s">
        <v>3077</v>
      </c>
      <c r="G217" s="12" t="s">
        <v>2843</v>
      </c>
      <c r="H217" s="22" t="str">
        <f>VLOOKUP($G217,Temp!$A:$C,H$1,FALSE)</f>
        <v>mesosphere.com</v>
      </c>
      <c r="I217" s="22" t="e">
        <f>VLOOKUP($G217,Temp!$A:$C,I$1,FALSE)</f>
        <v>#VALUE!</v>
      </c>
      <c r="J217" s="22" t="e">
        <f>VLOOKUP($G217,Temp!$A:$C,J$1,FALSE)</f>
        <v>#VALUE!</v>
      </c>
      <c r="K217" s="22" t="e">
        <f>VLOOKUP($G217,Temp!$A:$C,K$1,FALSE)</f>
        <v>#VALUE!</v>
      </c>
      <c r="L217" s="22" t="e">
        <f>VLOOKUP($G217,Temp!$A:$C,L$1,FALSE)</f>
        <v>#VALUE!</v>
      </c>
      <c r="M217" s="22" t="e">
        <f>VLOOKUP($G217,Temp!$A:$C,M$1,FALSE)</f>
        <v>#VALUE!</v>
      </c>
      <c r="N217" s="22" t="e">
        <f>VLOOKUP($G217,Temp!$A:$C,N$1,FALSE)</f>
        <v>#VALUE!</v>
      </c>
      <c r="O217" s="22" t="e">
        <f>VLOOKUP($G217,Temp!$A:$C,O$1,FALSE)</f>
        <v>#VALUE!</v>
      </c>
      <c r="P217" s="22" t="e">
        <f>VLOOKUP($G217,Temp!$A:$C,P$1,FALSE)</f>
        <v>#VALUE!</v>
      </c>
      <c r="Q217" s="22" t="e">
        <f>VLOOKUP($G217,Temp!$A:$C,Q$1,FALSE)</f>
        <v>#VALUE!</v>
      </c>
      <c r="R217" s="22" t="e">
        <f>VLOOKUP($G217,Temp!$A:$C,R$1,FALSE)</f>
        <v>#VALUE!</v>
      </c>
      <c r="S217" s="22" t="e">
        <f>VLOOKUP($G217,Temp!$A:$C,S$1,FALSE)</f>
        <v>#VALUE!</v>
      </c>
      <c r="T217" s="22" t="e">
        <f>VLOOKUP($G217,Temp!$A:$C,T$1,FALSE)</f>
        <v>#VALUE!</v>
      </c>
      <c r="U217" s="22" t="e">
        <f>VLOOKUP($G217,Temp!$A:$C,U$1,FALSE)</f>
        <v>#VALUE!</v>
      </c>
      <c r="V217" s="22" t="e">
        <f>VLOOKUP($G217,Temp!$A:$C,V$1,FALSE)</f>
        <v>#VALUE!</v>
      </c>
      <c r="W217" s="22" t="e">
        <f>VLOOKUP($G217,Temp!$A:$C,W$1,FALSE)</f>
        <v>#VALUE!</v>
      </c>
      <c r="X217" s="22" t="e">
        <f>VLOOKUP($G217,Temp!$A:$C,X$1,FALSE)</f>
        <v>#VALUE!</v>
      </c>
      <c r="Y217" s="22">
        <f>VLOOKUP($G217,Temp!$A:$C,Y$1,FALSE)</f>
        <v>50000</v>
      </c>
      <c r="Z217" s="22">
        <f>VLOOKUP($G217,Temp!$A:$C,Z$1,FALSE)</f>
        <v>4300</v>
      </c>
      <c r="AA217" s="22" t="e">
        <f>VLOOKUP($A217,Searches!$A:$H,AA$1,FALSE)</f>
        <v>#N/A</v>
      </c>
      <c r="AB217" s="22" t="e">
        <f>VLOOKUP($A217,Searches!$A:$H,AB$1,FALSE)</f>
        <v>#N/A</v>
      </c>
      <c r="AC217" s="22" t="e">
        <f>VLOOKUP($A217,Searches!$A:$H,AC$1,FALSE)</f>
        <v>#N/A</v>
      </c>
      <c r="AD217" s="22" t="e">
        <f>VLOOKUP($A217,Searches!$A:$H,AD$1,FALSE)</f>
        <v>#N/A</v>
      </c>
      <c r="AE217" s="22" t="e">
        <f>VLOOKUP($A217,Searches!$A:$H,AE$1,FALSE)</f>
        <v>#N/A</v>
      </c>
      <c r="AF217" s="22" t="e">
        <f>VLOOKUP($A217,Searches!$A:$H,AF$1,FALSE)</f>
        <v>#N/A</v>
      </c>
      <c r="AG217" s="22" t="e">
        <f>VLOOKUP($A217,Searches!$A:$H,AG$1,FALSE)</f>
        <v>#N/A</v>
      </c>
      <c r="AH217" s="22" t="e">
        <f>VLOOKUP($G217,Temp!$D:$F,AH$1,FALSE)</f>
        <v>#N/A</v>
      </c>
      <c r="AI217" s="22" t="e">
        <f>VLOOKUP($G217,Temp!$D:$F,AI$1,FALSE)</f>
        <v>#N/A</v>
      </c>
      <c r="AJ217" s="22" t="e">
        <f>VLOOKUP($G217,Temp!$D:$F,AJ$1,FALSE)</f>
        <v>#N/A</v>
      </c>
    </row>
    <row r="218" spans="1:36" ht="16" x14ac:dyDescent="0.2">
      <c r="A218" s="8" t="str">
        <f t="shared" si="3"/>
        <v>Peter Isaacson Demandbase</v>
      </c>
      <c r="B218" s="8" t="s">
        <v>602</v>
      </c>
      <c r="C218" s="8" t="s">
        <v>2301</v>
      </c>
      <c r="D218" s="8" t="s">
        <v>42</v>
      </c>
      <c r="E218" s="8" t="s">
        <v>2302</v>
      </c>
      <c r="F218" s="8" t="s">
        <v>2303</v>
      </c>
      <c r="G218" s="12" t="s">
        <v>2304</v>
      </c>
      <c r="H218" s="22" t="str">
        <f>VLOOKUP($G218,Temp!$A:$C,H$1,FALSE)</f>
        <v>demandbase.com</v>
      </c>
      <c r="I218" s="22" t="e">
        <f>VLOOKUP($G218,Temp!$A:$C,I$1,FALSE)</f>
        <v>#VALUE!</v>
      </c>
      <c r="J218" s="22" t="e">
        <f>VLOOKUP($G218,Temp!$A:$C,J$1,FALSE)</f>
        <v>#VALUE!</v>
      </c>
      <c r="K218" s="22" t="e">
        <f>VLOOKUP($G218,Temp!$A:$C,K$1,FALSE)</f>
        <v>#VALUE!</v>
      </c>
      <c r="L218" s="22" t="e">
        <f>VLOOKUP($G218,Temp!$A:$C,L$1,FALSE)</f>
        <v>#VALUE!</v>
      </c>
      <c r="M218" s="22" t="e">
        <f>VLOOKUP($G218,Temp!$A:$C,M$1,FALSE)</f>
        <v>#VALUE!</v>
      </c>
      <c r="N218" s="22" t="e">
        <f>VLOOKUP($G218,Temp!$A:$C,N$1,FALSE)</f>
        <v>#VALUE!</v>
      </c>
      <c r="O218" s="22" t="e">
        <f>VLOOKUP($G218,Temp!$A:$C,O$1,FALSE)</f>
        <v>#VALUE!</v>
      </c>
      <c r="P218" s="22" t="e">
        <f>VLOOKUP($G218,Temp!$A:$C,P$1,FALSE)</f>
        <v>#VALUE!</v>
      </c>
      <c r="Q218" s="22" t="e">
        <f>VLOOKUP($G218,Temp!$A:$C,Q$1,FALSE)</f>
        <v>#VALUE!</v>
      </c>
      <c r="R218" s="22" t="e">
        <f>VLOOKUP($G218,Temp!$A:$C,R$1,FALSE)</f>
        <v>#VALUE!</v>
      </c>
      <c r="S218" s="22" t="e">
        <f>VLOOKUP($G218,Temp!$A:$C,S$1,FALSE)</f>
        <v>#VALUE!</v>
      </c>
      <c r="T218" s="22" t="e">
        <f>VLOOKUP($G218,Temp!$A:$C,T$1,FALSE)</f>
        <v>#VALUE!</v>
      </c>
      <c r="U218" s="22" t="e">
        <f>VLOOKUP($G218,Temp!$A:$C,U$1,FALSE)</f>
        <v>#VALUE!</v>
      </c>
      <c r="V218" s="22" t="e">
        <f>VLOOKUP($G218,Temp!$A:$C,V$1,FALSE)</f>
        <v>#VALUE!</v>
      </c>
      <c r="W218" s="22" t="e">
        <f>VLOOKUP($G218,Temp!$A:$C,W$1,FALSE)</f>
        <v>#VALUE!</v>
      </c>
      <c r="X218" s="22" t="e">
        <f>VLOOKUP($G218,Temp!$A:$C,X$1,FALSE)</f>
        <v>#VALUE!</v>
      </c>
      <c r="Y218" s="22">
        <f>VLOOKUP($G218,Temp!$A:$C,Y$1,FALSE)</f>
        <v>21100</v>
      </c>
      <c r="Z218" s="22">
        <f>VLOOKUP($G218,Temp!$A:$C,Z$1,FALSE)</f>
        <v>1700</v>
      </c>
      <c r="AA218" s="22" t="e">
        <f>VLOOKUP($A218,Searches!$A:$H,AA$1,FALSE)</f>
        <v>#N/A</v>
      </c>
      <c r="AB218" s="22" t="e">
        <f>VLOOKUP($A218,Searches!$A:$H,AB$1,FALSE)</f>
        <v>#N/A</v>
      </c>
      <c r="AC218" s="22" t="e">
        <f>VLOOKUP($A218,Searches!$A:$H,AC$1,FALSE)</f>
        <v>#N/A</v>
      </c>
      <c r="AD218" s="22" t="e">
        <f>VLOOKUP($A218,Searches!$A:$H,AD$1,FALSE)</f>
        <v>#N/A</v>
      </c>
      <c r="AE218" s="22" t="e">
        <f>VLOOKUP($A218,Searches!$A:$H,AE$1,FALSE)</f>
        <v>#N/A</v>
      </c>
      <c r="AF218" s="22" t="e">
        <f>VLOOKUP($A218,Searches!$A:$H,AF$1,FALSE)</f>
        <v>#N/A</v>
      </c>
      <c r="AG218" s="22" t="e">
        <f>VLOOKUP($A218,Searches!$A:$H,AG$1,FALSE)</f>
        <v>#N/A</v>
      </c>
      <c r="AH218" s="22" t="str">
        <f>VLOOKUP($G218,Temp!$D:$F,AH$1,FALSE)</f>
        <v>demandbase.com</v>
      </c>
      <c r="AI218" s="22" t="str">
        <f>VLOOKUP($G218,Temp!$D:$F,AI$1,FALSE)</f>
        <v>Eloqua</v>
      </c>
      <c r="AJ218" s="22" t="str">
        <f>VLOOKUP($G218,Temp!$D:$F,AJ$1,FALSE)</f>
        <v>WordPress</v>
      </c>
    </row>
    <row r="219" spans="1:36" ht="16" x14ac:dyDescent="0.2">
      <c r="A219" s="8" t="str">
        <f t="shared" si="3"/>
        <v>Amber Armstrong IBM</v>
      </c>
      <c r="B219" s="8" t="s">
        <v>3089</v>
      </c>
      <c r="C219" s="8" t="s">
        <v>3090</v>
      </c>
      <c r="D219" s="8" t="s">
        <v>3091</v>
      </c>
      <c r="E219" s="8" t="s">
        <v>634</v>
      </c>
      <c r="F219" s="8" t="s">
        <v>3092</v>
      </c>
      <c r="G219" s="8" t="s">
        <v>634</v>
      </c>
      <c r="H219" s="22" t="e">
        <f>VLOOKUP($G219,Temp!$A:$C,H$1,FALSE)</f>
        <v>#N/A</v>
      </c>
      <c r="I219" s="22" t="e">
        <f>VLOOKUP($G219,Temp!$A:$C,I$1,FALSE)</f>
        <v>#N/A</v>
      </c>
      <c r="J219" s="22" t="e">
        <f>VLOOKUP($G219,Temp!$A:$C,J$1,FALSE)</f>
        <v>#N/A</v>
      </c>
      <c r="K219" s="22" t="e">
        <f>VLOOKUP($G219,Temp!$A:$C,K$1,FALSE)</f>
        <v>#N/A</v>
      </c>
      <c r="L219" s="22" t="e">
        <f>VLOOKUP($G219,Temp!$A:$C,L$1,FALSE)</f>
        <v>#N/A</v>
      </c>
      <c r="M219" s="22" t="e">
        <f>VLOOKUP($G219,Temp!$A:$C,M$1,FALSE)</f>
        <v>#N/A</v>
      </c>
      <c r="N219" s="22" t="e">
        <f>VLOOKUP($G219,Temp!$A:$C,N$1,FALSE)</f>
        <v>#N/A</v>
      </c>
      <c r="O219" s="22" t="e">
        <f>VLOOKUP($G219,Temp!$A:$C,O$1,FALSE)</f>
        <v>#N/A</v>
      </c>
      <c r="P219" s="22" t="e">
        <f>VLOOKUP($G219,Temp!$A:$C,P$1,FALSE)</f>
        <v>#N/A</v>
      </c>
      <c r="Q219" s="22" t="e">
        <f>VLOOKUP($G219,Temp!$A:$C,Q$1,FALSE)</f>
        <v>#N/A</v>
      </c>
      <c r="R219" s="22" t="e">
        <f>VLOOKUP($G219,Temp!$A:$C,R$1,FALSE)</f>
        <v>#N/A</v>
      </c>
      <c r="S219" s="22" t="e">
        <f>VLOOKUP($G219,Temp!$A:$C,S$1,FALSE)</f>
        <v>#N/A</v>
      </c>
      <c r="T219" s="22" t="e">
        <f>VLOOKUP($G219,Temp!$A:$C,T$1,FALSE)</f>
        <v>#N/A</v>
      </c>
      <c r="U219" s="22" t="e">
        <f>VLOOKUP($G219,Temp!$A:$C,U$1,FALSE)</f>
        <v>#N/A</v>
      </c>
      <c r="V219" s="22" t="e">
        <f>VLOOKUP($G219,Temp!$A:$C,V$1,FALSE)</f>
        <v>#N/A</v>
      </c>
      <c r="W219" s="22" t="e">
        <f>VLOOKUP($G219,Temp!$A:$C,W$1,FALSE)</f>
        <v>#N/A</v>
      </c>
      <c r="X219" s="22" t="e">
        <f>VLOOKUP($G219,Temp!$A:$C,X$1,FALSE)</f>
        <v>#N/A</v>
      </c>
      <c r="Y219" s="22" t="e">
        <f>VLOOKUP($G219,Temp!$A:$C,Y$1,FALSE)</f>
        <v>#N/A</v>
      </c>
      <c r="Z219" s="22" t="e">
        <f>VLOOKUP($G219,Temp!$A:$C,Z$1,FALSE)</f>
        <v>#N/A</v>
      </c>
      <c r="AA219" s="22" t="e">
        <f>VLOOKUP($A219,Searches!$A:$H,AA$1,FALSE)</f>
        <v>#N/A</v>
      </c>
      <c r="AB219" s="22" t="e">
        <f>VLOOKUP($A219,Searches!$A:$H,AB$1,FALSE)</f>
        <v>#N/A</v>
      </c>
      <c r="AC219" s="22" t="e">
        <f>VLOOKUP($A219,Searches!$A:$H,AC$1,FALSE)</f>
        <v>#N/A</v>
      </c>
      <c r="AD219" s="22" t="e">
        <f>VLOOKUP($A219,Searches!$A:$H,AD$1,FALSE)</f>
        <v>#N/A</v>
      </c>
      <c r="AE219" s="22" t="e">
        <f>VLOOKUP($A219,Searches!$A:$H,AE$1,FALSE)</f>
        <v>#N/A</v>
      </c>
      <c r="AF219" s="22" t="e">
        <f>VLOOKUP($A219,Searches!$A:$H,AF$1,FALSE)</f>
        <v>#N/A</v>
      </c>
      <c r="AG219" s="22" t="e">
        <f>VLOOKUP($A219,Searches!$A:$H,AG$1,FALSE)</f>
        <v>#N/A</v>
      </c>
      <c r="AH219" s="22" t="e">
        <f>VLOOKUP($G219,Temp!$D:$F,AH$1,FALSE)</f>
        <v>#N/A</v>
      </c>
      <c r="AI219" s="22" t="e">
        <f>VLOOKUP($G219,Temp!$D:$F,AI$1,FALSE)</f>
        <v>#N/A</v>
      </c>
      <c r="AJ219" s="22" t="e">
        <f>VLOOKUP($G219,Temp!$D:$F,AJ$1,FALSE)</f>
        <v>#N/A</v>
      </c>
    </row>
    <row r="220" spans="1:36" ht="16" x14ac:dyDescent="0.2">
      <c r="A220" s="8" t="str">
        <f t="shared" si="3"/>
        <v>Leah Pope Datorama</v>
      </c>
      <c r="B220" s="8" t="s">
        <v>3094</v>
      </c>
      <c r="C220" s="8" t="s">
        <v>3095</v>
      </c>
      <c r="D220" s="8" t="s">
        <v>42</v>
      </c>
      <c r="E220" s="8" t="s">
        <v>3096</v>
      </c>
      <c r="F220" s="8" t="s">
        <v>3097</v>
      </c>
      <c r="G220" s="12" t="s">
        <v>2871</v>
      </c>
      <c r="H220" s="22" t="str">
        <f>VLOOKUP($G220,Temp!$A:$C,H$1,FALSE)</f>
        <v>datorama.com</v>
      </c>
      <c r="I220" s="22" t="e">
        <f>VLOOKUP($G220,Temp!$A:$C,I$1,FALSE)</f>
        <v>#VALUE!</v>
      </c>
      <c r="J220" s="22" t="e">
        <f>VLOOKUP($G220,Temp!$A:$C,J$1,FALSE)</f>
        <v>#VALUE!</v>
      </c>
      <c r="K220" s="22" t="e">
        <f>VLOOKUP($G220,Temp!$A:$C,K$1,FALSE)</f>
        <v>#VALUE!</v>
      </c>
      <c r="L220" s="22" t="e">
        <f>VLOOKUP($G220,Temp!$A:$C,L$1,FALSE)</f>
        <v>#VALUE!</v>
      </c>
      <c r="M220" s="22" t="e">
        <f>VLOOKUP($G220,Temp!$A:$C,M$1,FALSE)</f>
        <v>#VALUE!</v>
      </c>
      <c r="N220" s="22" t="e">
        <f>VLOOKUP($G220,Temp!$A:$C,N$1,FALSE)</f>
        <v>#VALUE!</v>
      </c>
      <c r="O220" s="22" t="e">
        <f>VLOOKUP($G220,Temp!$A:$C,O$1,FALSE)</f>
        <v>#VALUE!</v>
      </c>
      <c r="P220" s="22" t="e">
        <f>VLOOKUP($G220,Temp!$A:$C,P$1,FALSE)</f>
        <v>#VALUE!</v>
      </c>
      <c r="Q220" s="22" t="e">
        <f>VLOOKUP($G220,Temp!$A:$C,Q$1,FALSE)</f>
        <v>#VALUE!</v>
      </c>
      <c r="R220" s="22" t="e">
        <f>VLOOKUP($G220,Temp!$A:$C,R$1,FALSE)</f>
        <v>#VALUE!</v>
      </c>
      <c r="S220" s="22" t="e">
        <f>VLOOKUP($G220,Temp!$A:$C,S$1,FALSE)</f>
        <v>#VALUE!</v>
      </c>
      <c r="T220" s="22" t="e">
        <f>VLOOKUP($G220,Temp!$A:$C,T$1,FALSE)</f>
        <v>#VALUE!</v>
      </c>
      <c r="U220" s="22" t="e">
        <f>VLOOKUP($G220,Temp!$A:$C,U$1,FALSE)</f>
        <v>#VALUE!</v>
      </c>
      <c r="V220" s="22" t="e">
        <f>VLOOKUP($G220,Temp!$A:$C,V$1,FALSE)</f>
        <v>#VALUE!</v>
      </c>
      <c r="W220" s="22" t="e">
        <f>VLOOKUP($G220,Temp!$A:$C,W$1,FALSE)</f>
        <v>#VALUE!</v>
      </c>
      <c r="X220" s="22" t="e">
        <f>VLOOKUP($G220,Temp!$A:$C,X$1,FALSE)</f>
        <v>#VALUE!</v>
      </c>
      <c r="Y220" s="22">
        <f>VLOOKUP($G220,Temp!$A:$C,Y$1,FALSE)</f>
        <v>414</v>
      </c>
      <c r="Z220" s="22">
        <f>VLOOKUP($G220,Temp!$A:$C,Z$1,FALSE)</f>
        <v>45300</v>
      </c>
      <c r="AA220" s="22" t="e">
        <f>VLOOKUP($A220,Searches!$A:$H,AA$1,FALSE)</f>
        <v>#N/A</v>
      </c>
      <c r="AB220" s="22" t="e">
        <f>VLOOKUP($A220,Searches!$A:$H,AB$1,FALSE)</f>
        <v>#N/A</v>
      </c>
      <c r="AC220" s="22" t="e">
        <f>VLOOKUP($A220,Searches!$A:$H,AC$1,FALSE)</f>
        <v>#N/A</v>
      </c>
      <c r="AD220" s="22" t="e">
        <f>VLOOKUP($A220,Searches!$A:$H,AD$1,FALSE)</f>
        <v>#N/A</v>
      </c>
      <c r="AE220" s="22" t="e">
        <f>VLOOKUP($A220,Searches!$A:$H,AE$1,FALSE)</f>
        <v>#N/A</v>
      </c>
      <c r="AF220" s="22" t="e">
        <f>VLOOKUP($A220,Searches!$A:$H,AF$1,FALSE)</f>
        <v>#N/A</v>
      </c>
      <c r="AG220" s="22" t="e">
        <f>VLOOKUP($A220,Searches!$A:$H,AG$1,FALSE)</f>
        <v>#N/A</v>
      </c>
      <c r="AH220" s="22" t="str">
        <f>VLOOKUP($G220,Temp!$D:$F,AH$1,FALSE)</f>
        <v>datorama.com</v>
      </c>
      <c r="AI220" s="22">
        <f>VLOOKUP($G220,Temp!$D:$F,AI$1,FALSE)</f>
        <v>0</v>
      </c>
      <c r="AJ220" s="22" t="str">
        <f>VLOOKUP($G220,Temp!$D:$F,AJ$1,FALSE)</f>
        <v>WordPress</v>
      </c>
    </row>
    <row r="221" spans="1:36" ht="16" x14ac:dyDescent="0.2">
      <c r="A221" s="8" t="str">
        <f t="shared" si="3"/>
        <v>Lou Jordano Crimson Hexagon</v>
      </c>
      <c r="B221" s="8" t="s">
        <v>3113</v>
      </c>
      <c r="C221" s="8" t="s">
        <v>3114</v>
      </c>
      <c r="D221" s="8" t="s">
        <v>42</v>
      </c>
      <c r="E221" s="8" t="s">
        <v>3115</v>
      </c>
      <c r="F221" s="8" t="s">
        <v>3116</v>
      </c>
      <c r="G221" s="12" t="s">
        <v>2884</v>
      </c>
      <c r="H221" s="22" t="str">
        <f>VLOOKUP($G221,Temp!$A:$C,H$1,FALSE)</f>
        <v>crimsonhexagon.com</v>
      </c>
      <c r="I221" s="22" t="e">
        <f>VLOOKUP($G221,Temp!$A:$C,I$1,FALSE)</f>
        <v>#VALUE!</v>
      </c>
      <c r="J221" s="22" t="e">
        <f>VLOOKUP($G221,Temp!$A:$C,J$1,FALSE)</f>
        <v>#VALUE!</v>
      </c>
      <c r="K221" s="22" t="e">
        <f>VLOOKUP($G221,Temp!$A:$C,K$1,FALSE)</f>
        <v>#VALUE!</v>
      </c>
      <c r="L221" s="22" t="e">
        <f>VLOOKUP($G221,Temp!$A:$C,L$1,FALSE)</f>
        <v>#VALUE!</v>
      </c>
      <c r="M221" s="22" t="e">
        <f>VLOOKUP($G221,Temp!$A:$C,M$1,FALSE)</f>
        <v>#VALUE!</v>
      </c>
      <c r="N221" s="22" t="e">
        <f>VLOOKUP($G221,Temp!$A:$C,N$1,FALSE)</f>
        <v>#VALUE!</v>
      </c>
      <c r="O221" s="22" t="e">
        <f>VLOOKUP($G221,Temp!$A:$C,O$1,FALSE)</f>
        <v>#VALUE!</v>
      </c>
      <c r="P221" s="22" t="e">
        <f>VLOOKUP($G221,Temp!$A:$C,P$1,FALSE)</f>
        <v>#VALUE!</v>
      </c>
      <c r="Q221" s="22" t="e">
        <f>VLOOKUP($G221,Temp!$A:$C,Q$1,FALSE)</f>
        <v>#VALUE!</v>
      </c>
      <c r="R221" s="22" t="e">
        <f>VLOOKUP($G221,Temp!$A:$C,R$1,FALSE)</f>
        <v>#VALUE!</v>
      </c>
      <c r="S221" s="22" t="e">
        <f>VLOOKUP($G221,Temp!$A:$C,S$1,FALSE)</f>
        <v>#VALUE!</v>
      </c>
      <c r="T221" s="22" t="e">
        <f>VLOOKUP($G221,Temp!$A:$C,T$1,FALSE)</f>
        <v>#VALUE!</v>
      </c>
      <c r="U221" s="22" t="e">
        <f>VLOOKUP($G221,Temp!$A:$C,U$1,FALSE)</f>
        <v>#VALUE!</v>
      </c>
      <c r="V221" s="22" t="e">
        <f>VLOOKUP($G221,Temp!$A:$C,V$1,FALSE)</f>
        <v>#VALUE!</v>
      </c>
      <c r="W221" s="22" t="e">
        <f>VLOOKUP($G221,Temp!$A:$C,W$1,FALSE)</f>
        <v>#VALUE!</v>
      </c>
      <c r="X221" s="22" t="e">
        <f>VLOOKUP($G221,Temp!$A:$C,X$1,FALSE)</f>
        <v>#VALUE!</v>
      </c>
      <c r="Y221" s="22">
        <f>VLOOKUP($G221,Temp!$A:$C,Y$1,FALSE)</f>
        <v>20100</v>
      </c>
      <c r="Z221" s="22">
        <f>VLOOKUP($G221,Temp!$A:$C,Z$1,FALSE)</f>
        <v>18300</v>
      </c>
      <c r="AA221" s="22" t="str">
        <f>VLOOKUP($A221,Searches!$A:$H,AA$1,FALSE)</f>
        <v>Lou Jordano</v>
      </c>
      <c r="AB221" s="22" t="str">
        <f>VLOOKUP($A221,Searches!$A:$H,AB$1,FALSE)</f>
        <v>Crimson Hexagon</v>
      </c>
      <c r="AC221" s="22" t="str">
        <f>VLOOKUP($A221,Searches!$A:$H,AC$1,FALSE)</f>
        <v>Chief Marketing Officer</v>
      </c>
      <c r="AD221" s="22" t="str">
        <f>VLOOKUP($A221,Searches!$A:$H,AD$1,FALSE)</f>
        <v>2nd</v>
      </c>
      <c r="AE221" s="22" t="str">
        <f>VLOOKUP($A221,Searches!$A:$H,AE$1,FALSE)</f>
        <v>Open link</v>
      </c>
      <c r="AF221" s="22" t="str">
        <f>VLOOKUP($A221,Searches!$A:$H,AF$1,FALSE)</f>
        <v>Greater Boston Area</v>
      </c>
      <c r="AG221" s="22" t="str">
        <f>VLOOKUP($A221,Searches!$A:$H,AG$1,FALSE)</f>
        <v>https://www.linkedin.com/sales/profile/341078,pU2l,NAME_SEARCH?moduleKey=peopleSearchResults&amp;pageKey=sales-search3-people-refinement&amp;contextId=60BC92C971D70515801E49D6842B0000&amp;requestId=212800b1-a51b-457e-a2f2-b0a3142cf20e&amp;action=CLICK&amp;target=urn%3Ali%3AsalesLead%3A(-1%2C341078)&amp;pageNumber=4&amp;targetEl=profilelink&amp;position=6&amp;trk=lss-serp-result-lead_photo</v>
      </c>
      <c r="AH221" s="22" t="str">
        <f>VLOOKUP($G221,Temp!$D:$F,AH$1,FALSE)</f>
        <v>crimsonhexagon.com</v>
      </c>
      <c r="AI221" s="22" t="str">
        <f>VLOOKUP($G221,Temp!$D:$F,AI$1,FALSE)</f>
        <v>Marketo</v>
      </c>
      <c r="AJ221" s="22" t="str">
        <f>VLOOKUP($G221,Temp!$D:$F,AJ$1,FALSE)</f>
        <v>WordPress</v>
      </c>
    </row>
    <row r="222" spans="1:36" ht="16" x14ac:dyDescent="0.2">
      <c r="A222" s="8" t="str">
        <f t="shared" si="3"/>
        <v>Andy Zimmerman Evergage</v>
      </c>
      <c r="B222" s="8" t="s">
        <v>2218</v>
      </c>
      <c r="C222" s="8" t="s">
        <v>3122</v>
      </c>
      <c r="D222" s="8" t="s">
        <v>42</v>
      </c>
      <c r="E222" s="8" t="s">
        <v>3123</v>
      </c>
      <c r="F222" s="8" t="s">
        <v>3124</v>
      </c>
      <c r="G222" s="12" t="s">
        <v>2897</v>
      </c>
      <c r="H222" s="22" t="str">
        <f>VLOOKUP($G222,Temp!$A:$C,H$1,FALSE)</f>
        <v>evergage.com</v>
      </c>
      <c r="I222" s="22" t="e">
        <f>VLOOKUP($G222,Temp!$A:$C,I$1,FALSE)</f>
        <v>#VALUE!</v>
      </c>
      <c r="J222" s="22" t="e">
        <f>VLOOKUP($G222,Temp!$A:$C,J$1,FALSE)</f>
        <v>#VALUE!</v>
      </c>
      <c r="K222" s="22" t="e">
        <f>VLOOKUP($G222,Temp!$A:$C,K$1,FALSE)</f>
        <v>#VALUE!</v>
      </c>
      <c r="L222" s="22" t="e">
        <f>VLOOKUP($G222,Temp!$A:$C,L$1,FALSE)</f>
        <v>#VALUE!</v>
      </c>
      <c r="M222" s="22" t="e">
        <f>VLOOKUP($G222,Temp!$A:$C,M$1,FALSE)</f>
        <v>#VALUE!</v>
      </c>
      <c r="N222" s="22" t="e">
        <f>VLOOKUP($G222,Temp!$A:$C,N$1,FALSE)</f>
        <v>#VALUE!</v>
      </c>
      <c r="O222" s="22" t="e">
        <f>VLOOKUP($G222,Temp!$A:$C,O$1,FALSE)</f>
        <v>#VALUE!</v>
      </c>
      <c r="P222" s="22" t="e">
        <f>VLOOKUP($G222,Temp!$A:$C,P$1,FALSE)</f>
        <v>#VALUE!</v>
      </c>
      <c r="Q222" s="22" t="e">
        <f>VLOOKUP($G222,Temp!$A:$C,Q$1,FALSE)</f>
        <v>#VALUE!</v>
      </c>
      <c r="R222" s="22" t="e">
        <f>VLOOKUP($G222,Temp!$A:$C,R$1,FALSE)</f>
        <v>#VALUE!</v>
      </c>
      <c r="S222" s="22" t="e">
        <f>VLOOKUP($G222,Temp!$A:$C,S$1,FALSE)</f>
        <v>#VALUE!</v>
      </c>
      <c r="T222" s="22" t="e">
        <f>VLOOKUP($G222,Temp!$A:$C,T$1,FALSE)</f>
        <v>#VALUE!</v>
      </c>
      <c r="U222" s="22" t="e">
        <f>VLOOKUP($G222,Temp!$A:$C,U$1,FALSE)</f>
        <v>#VALUE!</v>
      </c>
      <c r="V222" s="22" t="e">
        <f>VLOOKUP($G222,Temp!$A:$C,V$1,FALSE)</f>
        <v>#VALUE!</v>
      </c>
      <c r="W222" s="22" t="e">
        <f>VLOOKUP($G222,Temp!$A:$C,W$1,FALSE)</f>
        <v>#VALUE!</v>
      </c>
      <c r="X222" s="22" t="e">
        <f>VLOOKUP($G222,Temp!$A:$C,X$1,FALSE)</f>
        <v>#VALUE!</v>
      </c>
      <c r="Y222" s="22">
        <f>VLOOKUP($G222,Temp!$A:$C,Y$1,FALSE)</f>
        <v>10200</v>
      </c>
      <c r="Z222" s="22">
        <f>VLOOKUP($G222,Temp!$A:$C,Z$1,FALSE)</f>
        <v>1400</v>
      </c>
      <c r="AA222" s="22" t="e">
        <f>VLOOKUP($A222,Searches!$A:$H,AA$1,FALSE)</f>
        <v>#N/A</v>
      </c>
      <c r="AB222" s="22" t="e">
        <f>VLOOKUP($A222,Searches!$A:$H,AB$1,FALSE)</f>
        <v>#N/A</v>
      </c>
      <c r="AC222" s="22" t="e">
        <f>VLOOKUP($A222,Searches!$A:$H,AC$1,FALSE)</f>
        <v>#N/A</v>
      </c>
      <c r="AD222" s="22" t="e">
        <f>VLOOKUP($A222,Searches!$A:$H,AD$1,FALSE)</f>
        <v>#N/A</v>
      </c>
      <c r="AE222" s="22" t="e">
        <f>VLOOKUP($A222,Searches!$A:$H,AE$1,FALSE)</f>
        <v>#N/A</v>
      </c>
      <c r="AF222" s="22" t="e">
        <f>VLOOKUP($A222,Searches!$A:$H,AF$1,FALSE)</f>
        <v>#N/A</v>
      </c>
      <c r="AG222" s="22" t="e">
        <f>VLOOKUP($A222,Searches!$A:$H,AG$1,FALSE)</f>
        <v>#N/A</v>
      </c>
      <c r="AH222" s="22" t="str">
        <f>VLOOKUP($G222,Temp!$D:$F,AH$1,FALSE)</f>
        <v>evergage.com</v>
      </c>
      <c r="AI222" s="22">
        <f>VLOOKUP($G222,Temp!$D:$F,AI$1,FALSE)</f>
        <v>0</v>
      </c>
      <c r="AJ222" s="22" t="str">
        <f>VLOOKUP($G222,Temp!$D:$F,AJ$1,FALSE)</f>
        <v>WordPress</v>
      </c>
    </row>
    <row r="223" spans="1:36" ht="16" x14ac:dyDescent="0.2">
      <c r="A223" s="8" t="str">
        <f t="shared" si="3"/>
        <v>Scott Jones Percolate Inc.</v>
      </c>
      <c r="B223" s="8" t="s">
        <v>737</v>
      </c>
      <c r="C223" s="8" t="s">
        <v>3132</v>
      </c>
      <c r="D223" s="8" t="s">
        <v>42</v>
      </c>
      <c r="E223" s="8" t="s">
        <v>3133</v>
      </c>
      <c r="F223" s="8" t="s">
        <v>3134</v>
      </c>
      <c r="G223" s="12" t="s">
        <v>2908</v>
      </c>
      <c r="H223" s="22" t="str">
        <f>VLOOKUP($G223,Temp!$A:$C,H$1,FALSE)</f>
        <v>percolate.com</v>
      </c>
      <c r="I223" s="22" t="e">
        <f>VLOOKUP($G223,Temp!$A:$C,I$1,FALSE)</f>
        <v>#VALUE!</v>
      </c>
      <c r="J223" s="22" t="e">
        <f>VLOOKUP($G223,Temp!$A:$C,J$1,FALSE)</f>
        <v>#VALUE!</v>
      </c>
      <c r="K223" s="22" t="e">
        <f>VLOOKUP($G223,Temp!$A:$C,K$1,FALSE)</f>
        <v>#VALUE!</v>
      </c>
      <c r="L223" s="22" t="e">
        <f>VLOOKUP($G223,Temp!$A:$C,L$1,FALSE)</f>
        <v>#VALUE!</v>
      </c>
      <c r="M223" s="22" t="e">
        <f>VLOOKUP($G223,Temp!$A:$C,M$1,FALSE)</f>
        <v>#VALUE!</v>
      </c>
      <c r="N223" s="22" t="e">
        <f>VLOOKUP($G223,Temp!$A:$C,N$1,FALSE)</f>
        <v>#VALUE!</v>
      </c>
      <c r="O223" s="22" t="e">
        <f>VLOOKUP($G223,Temp!$A:$C,O$1,FALSE)</f>
        <v>#VALUE!</v>
      </c>
      <c r="P223" s="22" t="e">
        <f>VLOOKUP($G223,Temp!$A:$C,P$1,FALSE)</f>
        <v>#VALUE!</v>
      </c>
      <c r="Q223" s="22" t="e">
        <f>VLOOKUP($G223,Temp!$A:$C,Q$1,FALSE)</f>
        <v>#VALUE!</v>
      </c>
      <c r="R223" s="22" t="e">
        <f>VLOOKUP($G223,Temp!$A:$C,R$1,FALSE)</f>
        <v>#VALUE!</v>
      </c>
      <c r="S223" s="22" t="e">
        <f>VLOOKUP($G223,Temp!$A:$C,S$1,FALSE)</f>
        <v>#VALUE!</v>
      </c>
      <c r="T223" s="22" t="e">
        <f>VLOOKUP($G223,Temp!$A:$C,T$1,FALSE)</f>
        <v>#VALUE!</v>
      </c>
      <c r="U223" s="22" t="e">
        <f>VLOOKUP($G223,Temp!$A:$C,U$1,FALSE)</f>
        <v>#VALUE!</v>
      </c>
      <c r="V223" s="22" t="e">
        <f>VLOOKUP($G223,Temp!$A:$C,V$1,FALSE)</f>
        <v>#VALUE!</v>
      </c>
      <c r="W223" s="22" t="e">
        <f>VLOOKUP($G223,Temp!$A:$C,W$1,FALSE)</f>
        <v>#VALUE!</v>
      </c>
      <c r="X223" s="22" t="e">
        <f>VLOOKUP($G223,Temp!$A:$C,X$1,FALSE)</f>
        <v>#VALUE!</v>
      </c>
      <c r="Y223" s="22">
        <f>VLOOKUP($G223,Temp!$A:$C,Y$1,FALSE)</f>
        <v>53000</v>
      </c>
      <c r="Z223" s="22">
        <f>VLOOKUP($G223,Temp!$A:$C,Z$1,FALSE)</f>
        <v>6900</v>
      </c>
      <c r="AA223" s="22" t="str">
        <f>VLOOKUP($A223,Searches!$A:$H,AA$1,FALSE)</f>
        <v>Scott Jones</v>
      </c>
      <c r="AB223" s="22" t="str">
        <f>VLOOKUP($A223,Searches!$A:$H,AB$1,FALSE)</f>
        <v>Percolate Inc.</v>
      </c>
      <c r="AC223" s="22" t="str">
        <f>VLOOKUP($A223,Searches!$A:$H,AC$1,FALSE)</f>
        <v>Chief Marketing Officer</v>
      </c>
      <c r="AD223" s="22" t="str">
        <f>VLOOKUP($A223,Searches!$A:$H,AD$1,FALSE)</f>
        <v>2nd</v>
      </c>
      <c r="AE223" s="22" t="str">
        <f>VLOOKUP($A223,Searches!$A:$H,AE$1,FALSE)</f>
        <v/>
      </c>
      <c r="AF223" s="22" t="str">
        <f>VLOOKUP($A223,Searches!$A:$H,AF$1,FALSE)</f>
        <v>San Francisco Bay Area</v>
      </c>
      <c r="AG223" s="22" t="str">
        <f>VLOOKUP($A223,Searches!$A:$H,AG$1,FALSE)</f>
        <v>https://www.linkedin.com/sales/profile/838488,_w0x,NAME_SEARCH?moduleKey=peopleSearchResults&amp;pageKey=sales-search3-people-refinement&amp;contextId=60BC92C971D70515801E49D6842B0000&amp;requestId=212800b1-a51b-457e-a2f2-b0a3142cf20e&amp;action=CLICK&amp;target=urn%3Ali%3AsalesLead%3A(-1%2C838488)&amp;pageNumber=4&amp;targetEl=profilelink&amp;position=5&amp;trk=lss-serp-result-lead_photo</v>
      </c>
      <c r="AH223" s="22" t="str">
        <f>VLOOKUP($G223,Temp!$D:$F,AH$1,FALSE)</f>
        <v>percolate.com</v>
      </c>
      <c r="AI223" s="22" t="str">
        <f>VLOOKUP($G223,Temp!$D:$F,AI$1,FALSE)</f>
        <v>Marketo</v>
      </c>
      <c r="AJ223" s="22" t="str">
        <f>VLOOKUP($G223,Temp!$D:$F,AJ$1,FALSE)</f>
        <v>WordPress</v>
      </c>
    </row>
    <row r="224" spans="1:36" ht="16" x14ac:dyDescent="0.2">
      <c r="A224" s="8" t="str">
        <f t="shared" si="3"/>
        <v>Sara Spivey NextGen Venture Partners</v>
      </c>
      <c r="B224" s="8" t="s">
        <v>3140</v>
      </c>
      <c r="C224" s="8" t="s">
        <v>3141</v>
      </c>
      <c r="D224" s="8" t="s">
        <v>3142</v>
      </c>
      <c r="E224" s="8" t="s">
        <v>3143</v>
      </c>
      <c r="F224" s="8" t="s">
        <v>3144</v>
      </c>
      <c r="G224" s="12" t="s">
        <v>2920</v>
      </c>
      <c r="H224" s="22" t="str">
        <f>VLOOKUP($G224,Temp!$A:$C,H$1,FALSE)</f>
        <v>nextgenvp.com</v>
      </c>
      <c r="I224" s="22" t="e">
        <f>VLOOKUP($G224,Temp!$A:$C,I$1,FALSE)</f>
        <v>#VALUE!</v>
      </c>
      <c r="J224" s="22" t="e">
        <f>VLOOKUP($G224,Temp!$A:$C,J$1,FALSE)</f>
        <v>#VALUE!</v>
      </c>
      <c r="K224" s="22" t="e">
        <f>VLOOKUP($G224,Temp!$A:$C,K$1,FALSE)</f>
        <v>#VALUE!</v>
      </c>
      <c r="L224" s="22" t="e">
        <f>VLOOKUP($G224,Temp!$A:$C,L$1,FALSE)</f>
        <v>#VALUE!</v>
      </c>
      <c r="M224" s="22" t="e">
        <f>VLOOKUP($G224,Temp!$A:$C,M$1,FALSE)</f>
        <v>#VALUE!</v>
      </c>
      <c r="N224" s="22" t="e">
        <f>VLOOKUP($G224,Temp!$A:$C,N$1,FALSE)</f>
        <v>#VALUE!</v>
      </c>
      <c r="O224" s="22" t="e">
        <f>VLOOKUP($G224,Temp!$A:$C,O$1,FALSE)</f>
        <v>#VALUE!</v>
      </c>
      <c r="P224" s="22" t="e">
        <f>VLOOKUP($G224,Temp!$A:$C,P$1,FALSE)</f>
        <v>#VALUE!</v>
      </c>
      <c r="Q224" s="22" t="e">
        <f>VLOOKUP($G224,Temp!$A:$C,Q$1,FALSE)</f>
        <v>#VALUE!</v>
      </c>
      <c r="R224" s="22" t="e">
        <f>VLOOKUP($G224,Temp!$A:$C,R$1,FALSE)</f>
        <v>#VALUE!</v>
      </c>
      <c r="S224" s="22" t="e">
        <f>VLOOKUP($G224,Temp!$A:$C,S$1,FALSE)</f>
        <v>#VALUE!</v>
      </c>
      <c r="T224" s="22" t="e">
        <f>VLOOKUP($G224,Temp!$A:$C,T$1,FALSE)</f>
        <v>#VALUE!</v>
      </c>
      <c r="U224" s="22" t="e">
        <f>VLOOKUP($G224,Temp!$A:$C,U$1,FALSE)</f>
        <v>#VALUE!</v>
      </c>
      <c r="V224" s="22" t="e">
        <f>VLOOKUP($G224,Temp!$A:$C,V$1,FALSE)</f>
        <v>#VALUE!</v>
      </c>
      <c r="W224" s="22" t="e">
        <f>VLOOKUP($G224,Temp!$A:$C,W$1,FALSE)</f>
        <v>#VALUE!</v>
      </c>
      <c r="X224" s="22" t="e">
        <f>VLOOKUP($G224,Temp!$A:$C,X$1,FALSE)</f>
        <v>#VALUE!</v>
      </c>
      <c r="Y224" s="22">
        <f>VLOOKUP($G224,Temp!$A:$C,Y$1,FALSE)</f>
        <v>308</v>
      </c>
      <c r="Z224" s="22">
        <f>VLOOKUP($G224,Temp!$A:$C,Z$1,FALSE)</f>
        <v>0</v>
      </c>
      <c r="AA224" s="22" t="e">
        <f>VLOOKUP($A224,Searches!$A:$H,AA$1,FALSE)</f>
        <v>#N/A</v>
      </c>
      <c r="AB224" s="22" t="e">
        <f>VLOOKUP($A224,Searches!$A:$H,AB$1,FALSE)</f>
        <v>#N/A</v>
      </c>
      <c r="AC224" s="22" t="e">
        <f>VLOOKUP($A224,Searches!$A:$H,AC$1,FALSE)</f>
        <v>#N/A</v>
      </c>
      <c r="AD224" s="22" t="e">
        <f>VLOOKUP($A224,Searches!$A:$H,AD$1,FALSE)</f>
        <v>#N/A</v>
      </c>
      <c r="AE224" s="22" t="e">
        <f>VLOOKUP($A224,Searches!$A:$H,AE$1,FALSE)</f>
        <v>#N/A</v>
      </c>
      <c r="AF224" s="22" t="e">
        <f>VLOOKUP($A224,Searches!$A:$H,AF$1,FALSE)</f>
        <v>#N/A</v>
      </c>
      <c r="AG224" s="22" t="e">
        <f>VLOOKUP($A224,Searches!$A:$H,AG$1,FALSE)</f>
        <v>#N/A</v>
      </c>
      <c r="AH224" s="22" t="e">
        <f>VLOOKUP($G224,Temp!$D:$F,AH$1,FALSE)</f>
        <v>#N/A</v>
      </c>
      <c r="AI224" s="22" t="e">
        <f>VLOOKUP($G224,Temp!$D:$F,AI$1,FALSE)</f>
        <v>#N/A</v>
      </c>
      <c r="AJ224" s="22" t="e">
        <f>VLOOKUP($G224,Temp!$D:$F,AJ$1,FALSE)</f>
        <v>#N/A</v>
      </c>
    </row>
    <row r="225" spans="1:36" ht="16" x14ac:dyDescent="0.2">
      <c r="A225" s="8" t="str">
        <f t="shared" si="3"/>
        <v>Manish Gupta Redis Labs</v>
      </c>
      <c r="B225" s="8" t="s">
        <v>3154</v>
      </c>
      <c r="C225" s="8" t="s">
        <v>2022</v>
      </c>
      <c r="D225" s="8" t="s">
        <v>42</v>
      </c>
      <c r="E225" s="8" t="s">
        <v>3155</v>
      </c>
      <c r="F225" s="8" t="s">
        <v>3156</v>
      </c>
      <c r="G225" s="12" t="s">
        <v>2931</v>
      </c>
      <c r="H225" s="22" t="str">
        <f>VLOOKUP($G225,Temp!$A:$C,H$1,FALSE)</f>
        <v>redislabs.com</v>
      </c>
      <c r="I225" s="22" t="e">
        <f>VLOOKUP($G225,Temp!$A:$C,I$1,FALSE)</f>
        <v>#VALUE!</v>
      </c>
      <c r="J225" s="22" t="e">
        <f>VLOOKUP($G225,Temp!$A:$C,J$1,FALSE)</f>
        <v>#VALUE!</v>
      </c>
      <c r="K225" s="22" t="e">
        <f>VLOOKUP($G225,Temp!$A:$C,K$1,FALSE)</f>
        <v>#VALUE!</v>
      </c>
      <c r="L225" s="22" t="e">
        <f>VLOOKUP($G225,Temp!$A:$C,L$1,FALSE)</f>
        <v>#VALUE!</v>
      </c>
      <c r="M225" s="22" t="e">
        <f>VLOOKUP($G225,Temp!$A:$C,M$1,FALSE)</f>
        <v>#VALUE!</v>
      </c>
      <c r="N225" s="22" t="e">
        <f>VLOOKUP($G225,Temp!$A:$C,N$1,FALSE)</f>
        <v>#VALUE!</v>
      </c>
      <c r="O225" s="22" t="e">
        <f>VLOOKUP($G225,Temp!$A:$C,O$1,FALSE)</f>
        <v>#VALUE!</v>
      </c>
      <c r="P225" s="22" t="e">
        <f>VLOOKUP($G225,Temp!$A:$C,P$1,FALSE)</f>
        <v>#VALUE!</v>
      </c>
      <c r="Q225" s="22" t="e">
        <f>VLOOKUP($G225,Temp!$A:$C,Q$1,FALSE)</f>
        <v>#VALUE!</v>
      </c>
      <c r="R225" s="22" t="e">
        <f>VLOOKUP($G225,Temp!$A:$C,R$1,FALSE)</f>
        <v>#VALUE!</v>
      </c>
      <c r="S225" s="22" t="e">
        <f>VLOOKUP($G225,Temp!$A:$C,S$1,FALSE)</f>
        <v>#VALUE!</v>
      </c>
      <c r="T225" s="22" t="e">
        <f>VLOOKUP($G225,Temp!$A:$C,T$1,FALSE)</f>
        <v>#VALUE!</v>
      </c>
      <c r="U225" s="22" t="e">
        <f>VLOOKUP($G225,Temp!$A:$C,U$1,FALSE)</f>
        <v>#VALUE!</v>
      </c>
      <c r="V225" s="22" t="e">
        <f>VLOOKUP($G225,Temp!$A:$C,V$1,FALSE)</f>
        <v>#VALUE!</v>
      </c>
      <c r="W225" s="22" t="e">
        <f>VLOOKUP($G225,Temp!$A:$C,W$1,FALSE)</f>
        <v>#VALUE!</v>
      </c>
      <c r="X225" s="22" t="e">
        <f>VLOOKUP($G225,Temp!$A:$C,X$1,FALSE)</f>
        <v>#VALUE!</v>
      </c>
      <c r="Y225" s="22">
        <f>VLOOKUP($G225,Temp!$A:$C,Y$1,FALSE)</f>
        <v>31500</v>
      </c>
      <c r="Z225" s="22">
        <f>VLOOKUP($G225,Temp!$A:$C,Z$1,FALSE)</f>
        <v>37800</v>
      </c>
      <c r="AA225" s="22" t="str">
        <f>VLOOKUP($A225,Searches!$A:$H,AA$1,FALSE)</f>
        <v>Manish Gupta</v>
      </c>
      <c r="AB225" s="22" t="str">
        <f>VLOOKUP($A225,Searches!$A:$H,AB$1,FALSE)</f>
        <v>Redis Labs</v>
      </c>
      <c r="AC225" s="22" t="str">
        <f>VLOOKUP($A225,Searches!$A:$H,AC$1,FALSE)</f>
        <v>Chief Marketing Officer</v>
      </c>
      <c r="AD225" s="22" t="str">
        <f>VLOOKUP($A225,Searches!$A:$H,AD$1,FALSE)</f>
        <v>2nd</v>
      </c>
      <c r="AE225" s="22" t="str">
        <f>VLOOKUP($A225,Searches!$A:$H,AE$1,FALSE)</f>
        <v/>
      </c>
      <c r="AF225" s="22" t="str">
        <f>VLOOKUP($A225,Searches!$A:$H,AF$1,FALSE)</f>
        <v>San Francisco Bay Area</v>
      </c>
      <c r="AG225" s="22" t="str">
        <f>VLOOKUP($A225,Searches!$A:$H,AG$1,FALSE)</f>
        <v>https://www.linkedin.com/sales/profile/1022425,KMwW,NAME_SEARCH?moduleKey=peopleSearchResults&amp;pageKey=sales-search3-people-refinement&amp;contextId=60BC92C971D70515801E49D6842B0000&amp;requestId=4f264cc0-faad-47fe-938f-bac29f2959fb&amp;action=CLICK&amp;target=urn%3Ali%3AsalesLead%3A(-1%2C1022425)&amp;pageNumber=4&amp;targetEl=profilelink&amp;position=24&amp;trk=lss-serp-result-lead_photo</v>
      </c>
      <c r="AH225" s="22" t="str">
        <f>VLOOKUP($G225,Temp!$D:$F,AH$1,FALSE)</f>
        <v>redislabs.com</v>
      </c>
      <c r="AI225" s="22" t="str">
        <f>VLOOKUP($G225,Temp!$D:$F,AI$1,FALSE)</f>
        <v>Marketo</v>
      </c>
      <c r="AJ225" s="22" t="str">
        <f>VLOOKUP($G225,Temp!$D:$F,AJ$1,FALSE)</f>
        <v>WordPress</v>
      </c>
    </row>
    <row r="226" spans="1:36" ht="16" x14ac:dyDescent="0.2">
      <c r="A226" s="8" t="str">
        <f t="shared" si="3"/>
        <v>Neville Letzerich HotSchedules</v>
      </c>
      <c r="B226" s="8" t="s">
        <v>3162</v>
      </c>
      <c r="C226" s="8" t="s">
        <v>3163</v>
      </c>
      <c r="D226" s="8" t="s">
        <v>42</v>
      </c>
      <c r="E226" s="8" t="s">
        <v>3164</v>
      </c>
      <c r="F226" s="8" t="s">
        <v>3165</v>
      </c>
      <c r="G226" s="12" t="s">
        <v>2951</v>
      </c>
      <c r="H226" s="22" t="str">
        <f>VLOOKUP($G226,Temp!$A:$C,H$1,FALSE)</f>
        <v>hotschedules.com</v>
      </c>
      <c r="I226" s="22" t="e">
        <f>VLOOKUP($G226,Temp!$A:$C,I$1,FALSE)</f>
        <v>#VALUE!</v>
      </c>
      <c r="J226" s="22" t="e">
        <f>VLOOKUP($G226,Temp!$A:$C,J$1,FALSE)</f>
        <v>#VALUE!</v>
      </c>
      <c r="K226" s="22" t="e">
        <f>VLOOKUP($G226,Temp!$A:$C,K$1,FALSE)</f>
        <v>#VALUE!</v>
      </c>
      <c r="L226" s="22" t="e">
        <f>VLOOKUP($G226,Temp!$A:$C,L$1,FALSE)</f>
        <v>#VALUE!</v>
      </c>
      <c r="M226" s="22" t="e">
        <f>VLOOKUP($G226,Temp!$A:$C,M$1,FALSE)</f>
        <v>#VALUE!</v>
      </c>
      <c r="N226" s="22" t="e">
        <f>VLOOKUP($G226,Temp!$A:$C,N$1,FALSE)</f>
        <v>#VALUE!</v>
      </c>
      <c r="O226" s="22" t="e">
        <f>VLOOKUP($G226,Temp!$A:$C,O$1,FALSE)</f>
        <v>#VALUE!</v>
      </c>
      <c r="P226" s="22" t="e">
        <f>VLOOKUP($G226,Temp!$A:$C,P$1,FALSE)</f>
        <v>#VALUE!</v>
      </c>
      <c r="Q226" s="22" t="e">
        <f>VLOOKUP($G226,Temp!$A:$C,Q$1,FALSE)</f>
        <v>#VALUE!</v>
      </c>
      <c r="R226" s="22" t="e">
        <f>VLOOKUP($G226,Temp!$A:$C,R$1,FALSE)</f>
        <v>#VALUE!</v>
      </c>
      <c r="S226" s="22" t="e">
        <f>VLOOKUP($G226,Temp!$A:$C,S$1,FALSE)</f>
        <v>#VALUE!</v>
      </c>
      <c r="T226" s="22" t="e">
        <f>VLOOKUP($G226,Temp!$A:$C,T$1,FALSE)</f>
        <v>#VALUE!</v>
      </c>
      <c r="U226" s="22" t="e">
        <f>VLOOKUP($G226,Temp!$A:$C,U$1,FALSE)</f>
        <v>#VALUE!</v>
      </c>
      <c r="V226" s="22" t="e">
        <f>VLOOKUP($G226,Temp!$A:$C,V$1,FALSE)</f>
        <v>#VALUE!</v>
      </c>
      <c r="W226" s="22" t="e">
        <f>VLOOKUP($G226,Temp!$A:$C,W$1,FALSE)</f>
        <v>#VALUE!</v>
      </c>
      <c r="X226" s="22" t="e">
        <f>VLOOKUP($G226,Temp!$A:$C,X$1,FALSE)</f>
        <v>#VALUE!</v>
      </c>
      <c r="Y226" s="22">
        <f>VLOOKUP($G226,Temp!$A:$C,Y$1,FALSE)</f>
        <v>1900000</v>
      </c>
      <c r="Z226" s="22">
        <f>VLOOKUP($G226,Temp!$A:$C,Z$1,FALSE)</f>
        <v>17000</v>
      </c>
      <c r="AA226" s="22" t="str">
        <f>VLOOKUP($A226,Searches!$A:$H,AA$1,FALSE)</f>
        <v>Neville Letzerich</v>
      </c>
      <c r="AB226" s="22" t="str">
        <f>VLOOKUP($A226,Searches!$A:$H,AB$1,FALSE)</f>
        <v>HotSchedules</v>
      </c>
      <c r="AC226" s="22" t="str">
        <f>VLOOKUP($A226,Searches!$A:$H,AC$1,FALSE)</f>
        <v>Chief Marketing Officer</v>
      </c>
      <c r="AD226" s="22" t="str">
        <f>VLOOKUP($A226,Searches!$A:$H,AD$1,FALSE)</f>
        <v>2nd</v>
      </c>
      <c r="AE226" s="22" t="str">
        <f>VLOOKUP($A226,Searches!$A:$H,AE$1,FALSE)</f>
        <v/>
      </c>
      <c r="AF226" s="22" t="str">
        <f>VLOOKUP($A226,Searches!$A:$H,AF$1,FALSE)</f>
        <v>Austin, Texas Area</v>
      </c>
      <c r="AG226" s="22" t="str">
        <f>VLOOKUP($A226,Searches!$A:$H,AG$1,FALSE)</f>
        <v>https://www.linkedin.com/sales/profile/3439528,6sND,NAME_SEARCH?moduleKey=peopleSearchResults&amp;pageKey=sales-search3-people-refinement&amp;contextId=60BC92C971D70515801E49D6842B0000&amp;requestId=212800b1-a51b-457e-a2f2-b0a3142cf20e&amp;action=CLICK&amp;target=urn%3Ali%3AsalesLead%3A(-1%2C3439528)&amp;pageNumber=4&amp;targetEl=profilelink&amp;position=11&amp;trk=lss-serp-result-lead_photo</v>
      </c>
      <c r="AH226" s="22" t="str">
        <f>VLOOKUP($G226,Temp!$D:$F,AH$1,FALSE)</f>
        <v>hotschedules.com</v>
      </c>
      <c r="AI226" s="22" t="str">
        <f>VLOOKUP($G226,Temp!$D:$F,AI$1,FALSE)</f>
        <v>Marketo</v>
      </c>
      <c r="AJ226" s="22" t="str">
        <f>VLOOKUP($G226,Temp!$D:$F,AJ$1,FALSE)</f>
        <v>WordPress</v>
      </c>
    </row>
    <row r="227" spans="1:36" ht="16" x14ac:dyDescent="0.2">
      <c r="A227" s="8" t="str">
        <f t="shared" si="3"/>
        <v>Leo Tucker Aptean</v>
      </c>
      <c r="B227" s="8" t="s">
        <v>3170</v>
      </c>
      <c r="C227" s="8" t="s">
        <v>3171</v>
      </c>
      <c r="D227" s="8" t="s">
        <v>42</v>
      </c>
      <c r="E227" s="8" t="s">
        <v>3172</v>
      </c>
      <c r="F227" s="8" t="s">
        <v>3173</v>
      </c>
      <c r="G227" s="12" t="s">
        <v>2956</v>
      </c>
      <c r="H227" s="22" t="str">
        <f>VLOOKUP($G227,Temp!$A:$C,H$1,FALSE)</f>
        <v>aptean.com</v>
      </c>
      <c r="I227" s="22" t="e">
        <f>VLOOKUP($G227,Temp!$A:$C,I$1,FALSE)</f>
        <v>#VALUE!</v>
      </c>
      <c r="J227" s="22" t="e">
        <f>VLOOKUP($G227,Temp!$A:$C,J$1,FALSE)</f>
        <v>#VALUE!</v>
      </c>
      <c r="K227" s="22" t="e">
        <f>VLOOKUP($G227,Temp!$A:$C,K$1,FALSE)</f>
        <v>#VALUE!</v>
      </c>
      <c r="L227" s="22" t="e">
        <f>VLOOKUP($G227,Temp!$A:$C,L$1,FALSE)</f>
        <v>#VALUE!</v>
      </c>
      <c r="M227" s="22" t="e">
        <f>VLOOKUP($G227,Temp!$A:$C,M$1,FALSE)</f>
        <v>#VALUE!</v>
      </c>
      <c r="N227" s="22" t="e">
        <f>VLOOKUP($G227,Temp!$A:$C,N$1,FALSE)</f>
        <v>#VALUE!</v>
      </c>
      <c r="O227" s="22" t="e">
        <f>VLOOKUP($G227,Temp!$A:$C,O$1,FALSE)</f>
        <v>#VALUE!</v>
      </c>
      <c r="P227" s="22" t="e">
        <f>VLOOKUP($G227,Temp!$A:$C,P$1,FALSE)</f>
        <v>#VALUE!</v>
      </c>
      <c r="Q227" s="22" t="e">
        <f>VLOOKUP($G227,Temp!$A:$C,Q$1,FALSE)</f>
        <v>#VALUE!</v>
      </c>
      <c r="R227" s="22" t="e">
        <f>VLOOKUP($G227,Temp!$A:$C,R$1,FALSE)</f>
        <v>#VALUE!</v>
      </c>
      <c r="S227" s="22" t="e">
        <f>VLOOKUP($G227,Temp!$A:$C,S$1,FALSE)</f>
        <v>#VALUE!</v>
      </c>
      <c r="T227" s="22" t="e">
        <f>VLOOKUP($G227,Temp!$A:$C,T$1,FALSE)</f>
        <v>#VALUE!</v>
      </c>
      <c r="U227" s="22" t="e">
        <f>VLOOKUP($G227,Temp!$A:$C,U$1,FALSE)</f>
        <v>#VALUE!</v>
      </c>
      <c r="V227" s="22" t="e">
        <f>VLOOKUP($G227,Temp!$A:$C,V$1,FALSE)</f>
        <v>#VALUE!</v>
      </c>
      <c r="W227" s="22" t="e">
        <f>VLOOKUP($G227,Temp!$A:$C,W$1,FALSE)</f>
        <v>#VALUE!</v>
      </c>
      <c r="X227" s="22" t="e">
        <f>VLOOKUP($G227,Temp!$A:$C,X$1,FALSE)</f>
        <v>#VALUE!</v>
      </c>
      <c r="Y227" s="22">
        <f>VLOOKUP($G227,Temp!$A:$C,Y$1,FALSE)</f>
        <v>59300</v>
      </c>
      <c r="Z227" s="22">
        <f>VLOOKUP($G227,Temp!$A:$C,Z$1,FALSE)</f>
        <v>17000</v>
      </c>
      <c r="AA227" s="22" t="str">
        <f>VLOOKUP($A227,Searches!$A:$H,AA$1,FALSE)</f>
        <v>Leo Tucker</v>
      </c>
      <c r="AB227" s="22" t="str">
        <f>VLOOKUP($A227,Searches!$A:$H,AB$1,FALSE)</f>
        <v>Aptean</v>
      </c>
      <c r="AC227" s="22" t="str">
        <f>VLOOKUP($A227,Searches!$A:$H,AC$1,FALSE)</f>
        <v>Chief Marketing Officer</v>
      </c>
      <c r="AD227" s="22" t="str">
        <f>VLOOKUP($A227,Searches!$A:$H,AD$1,FALSE)</f>
        <v>2nd</v>
      </c>
      <c r="AE227" s="22" t="str">
        <f>VLOOKUP($A227,Searches!$A:$H,AE$1,FALSE)</f>
        <v/>
      </c>
      <c r="AF227" s="22" t="str">
        <f>VLOOKUP($A227,Searches!$A:$H,AF$1,FALSE)</f>
        <v>Greater Atlanta Area</v>
      </c>
      <c r="AG227" s="22" t="str">
        <f>VLOOKUP($A227,Searches!$A:$H,AG$1,FALSE)</f>
        <v>https://www.linkedin.com/sales/profile/2802384,ewTO,NAME_SEARCH?moduleKey=peopleSearchResults&amp;pageKey=sales-search3-people-refinement&amp;contextId=635D3E904723061580FE6AF00A2B0000&amp;requestId=acab3aad-900d-4dae-bf44-5487e66dcede&amp;action=CLICK&amp;target=urn%3Ali%3AsalesLead%3A(-1%2C2802384)&amp;pageNumber=4&amp;targetEl=profilelink&amp;position=14&amp;trk=lss-serp-result-lead_photo</v>
      </c>
      <c r="AH227" s="22" t="str">
        <f>VLOOKUP($G227,Temp!$D:$F,AH$1,FALSE)</f>
        <v>aptean.com</v>
      </c>
      <c r="AI227" s="22" t="str">
        <f>VLOOKUP($G227,Temp!$D:$F,AI$1,FALSE)</f>
        <v>Marketo</v>
      </c>
      <c r="AJ227" s="22" t="str">
        <f>VLOOKUP($G227,Temp!$D:$F,AJ$1,FALSE)</f>
        <v>WordPress</v>
      </c>
    </row>
    <row r="228" spans="1:36" ht="16" x14ac:dyDescent="0.2">
      <c r="A228" s="8" t="str">
        <f t="shared" si="3"/>
        <v>Tom Libretto Pegasystems</v>
      </c>
      <c r="B228" s="8" t="s">
        <v>1696</v>
      </c>
      <c r="C228" s="8" t="s">
        <v>3190</v>
      </c>
      <c r="D228" s="8" t="s">
        <v>3191</v>
      </c>
      <c r="E228" s="8" t="s">
        <v>3192</v>
      </c>
      <c r="F228" s="8" t="s">
        <v>3193</v>
      </c>
      <c r="G228" s="12" t="s">
        <v>2960</v>
      </c>
      <c r="H228" s="22" t="str">
        <f>VLOOKUP($G228,Temp!$A:$C,H$1,FALSE)</f>
        <v>pega.com</v>
      </c>
      <c r="I228" s="22" t="e">
        <f>VLOOKUP($G228,Temp!$A:$C,I$1,FALSE)</f>
        <v>#VALUE!</v>
      </c>
      <c r="J228" s="22" t="e">
        <f>VLOOKUP($G228,Temp!$A:$C,J$1,FALSE)</f>
        <v>#VALUE!</v>
      </c>
      <c r="K228" s="22" t="e">
        <f>VLOOKUP($G228,Temp!$A:$C,K$1,FALSE)</f>
        <v>#VALUE!</v>
      </c>
      <c r="L228" s="22" t="e">
        <f>VLOOKUP($G228,Temp!$A:$C,L$1,FALSE)</f>
        <v>#VALUE!</v>
      </c>
      <c r="M228" s="22" t="e">
        <f>VLOOKUP($G228,Temp!$A:$C,M$1,FALSE)</f>
        <v>#VALUE!</v>
      </c>
      <c r="N228" s="22" t="e">
        <f>VLOOKUP($G228,Temp!$A:$C,N$1,FALSE)</f>
        <v>#VALUE!</v>
      </c>
      <c r="O228" s="22" t="e">
        <f>VLOOKUP($G228,Temp!$A:$C,O$1,FALSE)</f>
        <v>#VALUE!</v>
      </c>
      <c r="P228" s="22" t="e">
        <f>VLOOKUP($G228,Temp!$A:$C,P$1,FALSE)</f>
        <v>#VALUE!</v>
      </c>
      <c r="Q228" s="22" t="e">
        <f>VLOOKUP($G228,Temp!$A:$C,Q$1,FALSE)</f>
        <v>#VALUE!</v>
      </c>
      <c r="R228" s="22" t="e">
        <f>VLOOKUP($G228,Temp!$A:$C,R$1,FALSE)</f>
        <v>#VALUE!</v>
      </c>
      <c r="S228" s="22" t="e">
        <f>VLOOKUP($G228,Temp!$A:$C,S$1,FALSE)</f>
        <v>#VALUE!</v>
      </c>
      <c r="T228" s="22" t="e">
        <f>VLOOKUP($G228,Temp!$A:$C,T$1,FALSE)</f>
        <v>#VALUE!</v>
      </c>
      <c r="U228" s="22" t="e">
        <f>VLOOKUP($G228,Temp!$A:$C,U$1,FALSE)</f>
        <v>#VALUE!</v>
      </c>
      <c r="V228" s="22" t="e">
        <f>VLOOKUP($G228,Temp!$A:$C,V$1,FALSE)</f>
        <v>#VALUE!</v>
      </c>
      <c r="W228" s="22" t="e">
        <f>VLOOKUP($G228,Temp!$A:$C,W$1,FALSE)</f>
        <v>#VALUE!</v>
      </c>
      <c r="X228" s="22" t="e">
        <f>VLOOKUP($G228,Temp!$A:$C,X$1,FALSE)</f>
        <v>#VALUE!</v>
      </c>
      <c r="Y228" s="22">
        <f>VLOOKUP($G228,Temp!$A:$C,Y$1,FALSE)</f>
        <v>105000</v>
      </c>
      <c r="Z228" s="22">
        <f>VLOOKUP($G228,Temp!$A:$C,Z$1,FALSE)</f>
        <v>33000</v>
      </c>
      <c r="AA228" s="22" t="e">
        <f>VLOOKUP($A228,Searches!$A:$H,AA$1,FALSE)</f>
        <v>#N/A</v>
      </c>
      <c r="AB228" s="22" t="e">
        <f>VLOOKUP($A228,Searches!$A:$H,AB$1,FALSE)</f>
        <v>#N/A</v>
      </c>
      <c r="AC228" s="22" t="e">
        <f>VLOOKUP($A228,Searches!$A:$H,AC$1,FALSE)</f>
        <v>#N/A</v>
      </c>
      <c r="AD228" s="22" t="e">
        <f>VLOOKUP($A228,Searches!$A:$H,AD$1,FALSE)</f>
        <v>#N/A</v>
      </c>
      <c r="AE228" s="22" t="e">
        <f>VLOOKUP($A228,Searches!$A:$H,AE$1,FALSE)</f>
        <v>#N/A</v>
      </c>
      <c r="AF228" s="22" t="e">
        <f>VLOOKUP($A228,Searches!$A:$H,AF$1,FALSE)</f>
        <v>#N/A</v>
      </c>
      <c r="AG228" s="22" t="e">
        <f>VLOOKUP($A228,Searches!$A:$H,AG$1,FALSE)</f>
        <v>#N/A</v>
      </c>
      <c r="AH228" s="22" t="e">
        <f>VLOOKUP($G228,Temp!$D:$F,AH$1,FALSE)</f>
        <v>#N/A</v>
      </c>
      <c r="AI228" s="22" t="e">
        <f>VLOOKUP($G228,Temp!$D:$F,AI$1,FALSE)</f>
        <v>#N/A</v>
      </c>
      <c r="AJ228" s="22" t="e">
        <f>VLOOKUP($G228,Temp!$D:$F,AJ$1,FALSE)</f>
        <v>#N/A</v>
      </c>
    </row>
    <row r="229" spans="1:36" ht="16" x14ac:dyDescent="0.2">
      <c r="A229" s="8" t="str">
        <f t="shared" si="3"/>
        <v>Nate Johnson realtor.com</v>
      </c>
      <c r="B229" s="8" t="s">
        <v>3201</v>
      </c>
      <c r="C229" s="8" t="s">
        <v>3202</v>
      </c>
      <c r="D229" s="8" t="s">
        <v>42</v>
      </c>
      <c r="E229" s="8" t="s">
        <v>3203</v>
      </c>
      <c r="F229" s="12" t="s">
        <v>2975</v>
      </c>
      <c r="G229" s="12" t="s">
        <v>2975</v>
      </c>
      <c r="H229" s="22" t="str">
        <f>VLOOKUP($G229,Temp!$A:$C,H$1,FALSE)</f>
        <v>realtor.com</v>
      </c>
      <c r="I229" s="22" t="e">
        <f>VLOOKUP($G229,Temp!$A:$C,I$1,FALSE)</f>
        <v>#VALUE!</v>
      </c>
      <c r="J229" s="22" t="e">
        <f>VLOOKUP($G229,Temp!$A:$C,J$1,FALSE)</f>
        <v>#VALUE!</v>
      </c>
      <c r="K229" s="22" t="e">
        <f>VLOOKUP($G229,Temp!$A:$C,K$1,FALSE)</f>
        <v>#VALUE!</v>
      </c>
      <c r="L229" s="22" t="e">
        <f>VLOOKUP($G229,Temp!$A:$C,L$1,FALSE)</f>
        <v>#VALUE!</v>
      </c>
      <c r="M229" s="22" t="e">
        <f>VLOOKUP($G229,Temp!$A:$C,M$1,FALSE)</f>
        <v>#VALUE!</v>
      </c>
      <c r="N229" s="22" t="e">
        <f>VLOOKUP($G229,Temp!$A:$C,N$1,FALSE)</f>
        <v>#VALUE!</v>
      </c>
      <c r="O229" s="22" t="e">
        <f>VLOOKUP($G229,Temp!$A:$C,O$1,FALSE)</f>
        <v>#VALUE!</v>
      </c>
      <c r="P229" s="22" t="e">
        <f>VLOOKUP($G229,Temp!$A:$C,P$1,FALSE)</f>
        <v>#VALUE!</v>
      </c>
      <c r="Q229" s="22" t="e">
        <f>VLOOKUP($G229,Temp!$A:$C,Q$1,FALSE)</f>
        <v>#VALUE!</v>
      </c>
      <c r="R229" s="22" t="e">
        <f>VLOOKUP($G229,Temp!$A:$C,R$1,FALSE)</f>
        <v>#VALUE!</v>
      </c>
      <c r="S229" s="22" t="e">
        <f>VLOOKUP($G229,Temp!$A:$C,S$1,FALSE)</f>
        <v>#VALUE!</v>
      </c>
      <c r="T229" s="22" t="e">
        <f>VLOOKUP($G229,Temp!$A:$C,T$1,FALSE)</f>
        <v>#VALUE!</v>
      </c>
      <c r="U229" s="22" t="e">
        <f>VLOOKUP($G229,Temp!$A:$C,U$1,FALSE)</f>
        <v>#VALUE!</v>
      </c>
      <c r="V229" s="22" t="e">
        <f>VLOOKUP($G229,Temp!$A:$C,V$1,FALSE)</f>
        <v>#VALUE!</v>
      </c>
      <c r="W229" s="22" t="e">
        <f>VLOOKUP($G229,Temp!$A:$C,W$1,FALSE)</f>
        <v>#VALUE!</v>
      </c>
      <c r="X229" s="22" t="e">
        <f>VLOOKUP($G229,Temp!$A:$C,X$1,FALSE)</f>
        <v>#VALUE!</v>
      </c>
      <c r="Y229" s="22">
        <f>VLOOKUP($G229,Temp!$A:$C,Y$1,FALSE)</f>
        <v>13200000</v>
      </c>
      <c r="Z229" s="22">
        <f>VLOOKUP($G229,Temp!$A:$C,Z$1,FALSE)</f>
        <v>143000</v>
      </c>
      <c r="AA229" s="22" t="e">
        <f>VLOOKUP($A229,Searches!$A:$H,AA$1,FALSE)</f>
        <v>#N/A</v>
      </c>
      <c r="AB229" s="22" t="e">
        <f>VLOOKUP($A229,Searches!$A:$H,AB$1,FALSE)</f>
        <v>#N/A</v>
      </c>
      <c r="AC229" s="22" t="e">
        <f>VLOOKUP($A229,Searches!$A:$H,AC$1,FALSE)</f>
        <v>#N/A</v>
      </c>
      <c r="AD229" s="22" t="e">
        <f>VLOOKUP($A229,Searches!$A:$H,AD$1,FALSE)</f>
        <v>#N/A</v>
      </c>
      <c r="AE229" s="22" t="e">
        <f>VLOOKUP($A229,Searches!$A:$H,AE$1,FALSE)</f>
        <v>#N/A</v>
      </c>
      <c r="AF229" s="22" t="e">
        <f>VLOOKUP($A229,Searches!$A:$H,AF$1,FALSE)</f>
        <v>#N/A</v>
      </c>
      <c r="AG229" s="22" t="e">
        <f>VLOOKUP($A229,Searches!$A:$H,AG$1,FALSE)</f>
        <v>#N/A</v>
      </c>
      <c r="AH229" s="22" t="str">
        <f>VLOOKUP($G229,Temp!$D:$F,AH$1,FALSE)</f>
        <v>realtor.com</v>
      </c>
      <c r="AI229" s="22" t="str">
        <f>VLOOKUP($G229,Temp!$D:$F,AI$1,FALSE)</f>
        <v>Eloqua</v>
      </c>
      <c r="AJ229" s="22" t="str">
        <f>VLOOKUP($G229,Temp!$D:$F,AJ$1,FALSE)</f>
        <v>WordPress</v>
      </c>
    </row>
    <row r="230" spans="1:36" ht="16" x14ac:dyDescent="0.2">
      <c r="A230" s="8" t="str">
        <f t="shared" si="3"/>
        <v>Simon Mouyal Medidata Solutions</v>
      </c>
      <c r="B230" s="8" t="s">
        <v>321</v>
      </c>
      <c r="C230" s="8" t="s">
        <v>3220</v>
      </c>
      <c r="D230" s="8" t="s">
        <v>42</v>
      </c>
      <c r="E230" s="8" t="s">
        <v>3221</v>
      </c>
      <c r="F230" s="8" t="s">
        <v>3222</v>
      </c>
      <c r="G230" s="12" t="s">
        <v>2984</v>
      </c>
      <c r="H230" s="22" t="str">
        <f>VLOOKUP($G230,Temp!$A:$C,H$1,FALSE)</f>
        <v>mdsol.com</v>
      </c>
      <c r="I230" s="22" t="e">
        <f>VLOOKUP($G230,Temp!$A:$C,I$1,FALSE)</f>
        <v>#VALUE!</v>
      </c>
      <c r="J230" s="22" t="e">
        <f>VLOOKUP($G230,Temp!$A:$C,J$1,FALSE)</f>
        <v>#VALUE!</v>
      </c>
      <c r="K230" s="22" t="e">
        <f>VLOOKUP($G230,Temp!$A:$C,K$1,FALSE)</f>
        <v>#VALUE!</v>
      </c>
      <c r="L230" s="22" t="e">
        <f>VLOOKUP($G230,Temp!$A:$C,L$1,FALSE)</f>
        <v>#VALUE!</v>
      </c>
      <c r="M230" s="22" t="e">
        <f>VLOOKUP($G230,Temp!$A:$C,M$1,FALSE)</f>
        <v>#VALUE!</v>
      </c>
      <c r="N230" s="22" t="e">
        <f>VLOOKUP($G230,Temp!$A:$C,N$1,FALSE)</f>
        <v>#VALUE!</v>
      </c>
      <c r="O230" s="22" t="e">
        <f>VLOOKUP($G230,Temp!$A:$C,O$1,FALSE)</f>
        <v>#VALUE!</v>
      </c>
      <c r="P230" s="22" t="e">
        <f>VLOOKUP($G230,Temp!$A:$C,P$1,FALSE)</f>
        <v>#VALUE!</v>
      </c>
      <c r="Q230" s="22" t="e">
        <f>VLOOKUP($G230,Temp!$A:$C,Q$1,FALSE)</f>
        <v>#VALUE!</v>
      </c>
      <c r="R230" s="22" t="e">
        <f>VLOOKUP($G230,Temp!$A:$C,R$1,FALSE)</f>
        <v>#VALUE!</v>
      </c>
      <c r="S230" s="22" t="e">
        <f>VLOOKUP($G230,Temp!$A:$C,S$1,FALSE)</f>
        <v>#VALUE!</v>
      </c>
      <c r="T230" s="22" t="e">
        <f>VLOOKUP($G230,Temp!$A:$C,T$1,FALSE)</f>
        <v>#VALUE!</v>
      </c>
      <c r="U230" s="22" t="e">
        <f>VLOOKUP($G230,Temp!$A:$C,U$1,FALSE)</f>
        <v>#VALUE!</v>
      </c>
      <c r="V230" s="22" t="e">
        <f>VLOOKUP($G230,Temp!$A:$C,V$1,FALSE)</f>
        <v>#VALUE!</v>
      </c>
      <c r="W230" s="22" t="e">
        <f>VLOOKUP($G230,Temp!$A:$C,W$1,FALSE)</f>
        <v>#VALUE!</v>
      </c>
      <c r="X230" s="22" t="e">
        <f>VLOOKUP($G230,Temp!$A:$C,X$1,FALSE)</f>
        <v>#VALUE!</v>
      </c>
      <c r="Y230" s="22">
        <f>VLOOKUP($G230,Temp!$A:$C,Y$1,FALSE)</f>
        <v>28400</v>
      </c>
      <c r="Z230" s="22">
        <f>VLOOKUP($G230,Temp!$A:$C,Z$1,FALSE)</f>
        <v>207</v>
      </c>
      <c r="AA230" s="22" t="str">
        <f>VLOOKUP($A230,Searches!$A:$H,AA$1,FALSE)</f>
        <v>Simon Mouyal</v>
      </c>
      <c r="AB230" s="22" t="str">
        <f>VLOOKUP($A230,Searches!$A:$H,AB$1,FALSE)</f>
        <v>Medidata Solutions</v>
      </c>
      <c r="AC230" s="22" t="str">
        <f>VLOOKUP($A230,Searches!$A:$H,AC$1,FALSE)</f>
        <v>Chief Marketing Officer</v>
      </c>
      <c r="AD230" s="22" t="str">
        <f>VLOOKUP($A230,Searches!$A:$H,AD$1,FALSE)</f>
        <v>2nd</v>
      </c>
      <c r="AE230" s="22" t="str">
        <f>VLOOKUP($A230,Searches!$A:$H,AE$1,FALSE)</f>
        <v>Open link</v>
      </c>
      <c r="AF230" s="22" t="str">
        <f>VLOOKUP($A230,Searches!$A:$H,AF$1,FALSE)</f>
        <v>Greater New York City Area</v>
      </c>
      <c r="AG230" s="22" t="str">
        <f>VLOOKUP($A230,Searches!$A:$H,AG$1,FALSE)</f>
        <v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v>
      </c>
      <c r="AH230" s="22" t="str">
        <f>VLOOKUP($G230,Temp!$D:$F,AH$1,FALSE)</f>
        <v>mdsol.com</v>
      </c>
      <c r="AI230" s="22" t="str">
        <f>VLOOKUP($G230,Temp!$D:$F,AI$1,FALSE)</f>
        <v>Eloqua</v>
      </c>
      <c r="AJ230" s="22" t="str">
        <f>VLOOKUP($G230,Temp!$D:$F,AJ$1,FALSE)</f>
        <v>Drupal</v>
      </c>
    </row>
    <row r="231" spans="1:36" ht="16" x14ac:dyDescent="0.2">
      <c r="A231" s="8" t="str">
        <f t="shared" si="3"/>
        <v>Susan Vitale iCIMS</v>
      </c>
      <c r="B231" s="8" t="s">
        <v>3149</v>
      </c>
      <c r="C231" s="8" t="s">
        <v>3234</v>
      </c>
      <c r="D231" s="8" t="s">
        <v>42</v>
      </c>
      <c r="E231" s="8" t="s">
        <v>3236</v>
      </c>
      <c r="F231" s="8" t="s">
        <v>3237</v>
      </c>
      <c r="G231" s="12" t="s">
        <v>3002</v>
      </c>
      <c r="H231" s="22" t="str">
        <f>VLOOKUP($G231,Temp!$A:$C,H$1,FALSE)</f>
        <v>icims.com</v>
      </c>
      <c r="I231" s="22" t="e">
        <f>VLOOKUP($G231,Temp!$A:$C,I$1,FALSE)</f>
        <v>#VALUE!</v>
      </c>
      <c r="J231" s="22" t="e">
        <f>VLOOKUP($G231,Temp!$A:$C,J$1,FALSE)</f>
        <v>#VALUE!</v>
      </c>
      <c r="K231" s="22" t="e">
        <f>VLOOKUP($G231,Temp!$A:$C,K$1,FALSE)</f>
        <v>#VALUE!</v>
      </c>
      <c r="L231" s="22" t="e">
        <f>VLOOKUP($G231,Temp!$A:$C,L$1,FALSE)</f>
        <v>#VALUE!</v>
      </c>
      <c r="M231" s="22" t="e">
        <f>VLOOKUP($G231,Temp!$A:$C,M$1,FALSE)</f>
        <v>#VALUE!</v>
      </c>
      <c r="N231" s="22" t="e">
        <f>VLOOKUP($G231,Temp!$A:$C,N$1,FALSE)</f>
        <v>#VALUE!</v>
      </c>
      <c r="O231" s="22" t="e">
        <f>VLOOKUP($G231,Temp!$A:$C,O$1,FALSE)</f>
        <v>#VALUE!</v>
      </c>
      <c r="P231" s="22" t="e">
        <f>VLOOKUP($G231,Temp!$A:$C,P$1,FALSE)</f>
        <v>#VALUE!</v>
      </c>
      <c r="Q231" s="22" t="e">
        <f>VLOOKUP($G231,Temp!$A:$C,Q$1,FALSE)</f>
        <v>#VALUE!</v>
      </c>
      <c r="R231" s="22" t="e">
        <f>VLOOKUP($G231,Temp!$A:$C,R$1,FALSE)</f>
        <v>#VALUE!</v>
      </c>
      <c r="S231" s="22" t="e">
        <f>VLOOKUP($G231,Temp!$A:$C,S$1,FALSE)</f>
        <v>#VALUE!</v>
      </c>
      <c r="T231" s="22" t="e">
        <f>VLOOKUP($G231,Temp!$A:$C,T$1,FALSE)</f>
        <v>#VALUE!</v>
      </c>
      <c r="U231" s="22" t="e">
        <f>VLOOKUP($G231,Temp!$A:$C,U$1,FALSE)</f>
        <v>#VALUE!</v>
      </c>
      <c r="V231" s="22" t="e">
        <f>VLOOKUP($G231,Temp!$A:$C,V$1,FALSE)</f>
        <v>#VALUE!</v>
      </c>
      <c r="W231" s="22" t="e">
        <f>VLOOKUP($G231,Temp!$A:$C,W$1,FALSE)</f>
        <v>#VALUE!</v>
      </c>
      <c r="X231" s="22" t="e">
        <f>VLOOKUP($G231,Temp!$A:$C,X$1,FALSE)</f>
        <v>#VALUE!</v>
      </c>
      <c r="Y231" s="22">
        <f>VLOOKUP($G231,Temp!$A:$C,Y$1,FALSE)</f>
        <v>458000</v>
      </c>
      <c r="Z231" s="22">
        <f>VLOOKUP($G231,Temp!$A:$C,Z$1,FALSE)</f>
        <v>53500</v>
      </c>
      <c r="AA231" s="22" t="str">
        <f>VLOOKUP($A231,Searches!$A:$H,AA$1,FALSE)</f>
        <v>Susan Vitale</v>
      </c>
      <c r="AB231" s="22" t="str">
        <f>VLOOKUP($A231,Searches!$A:$H,AB$1,FALSE)</f>
        <v>iCIMS</v>
      </c>
      <c r="AC231" s="22" t="str">
        <f>VLOOKUP($A231,Searches!$A:$H,AC$1,FALSE)</f>
        <v>Chief Marketing Officer</v>
      </c>
      <c r="AD231" s="22" t="str">
        <f>VLOOKUP($A231,Searches!$A:$H,AD$1,FALSE)</f>
        <v>2nd</v>
      </c>
      <c r="AE231" s="22" t="str">
        <f>VLOOKUP($A231,Searches!$A:$H,AE$1,FALSE)</f>
        <v>Open link</v>
      </c>
      <c r="AF231" s="22" t="str">
        <f>VLOOKUP($A231,Searches!$A:$H,AF$1,FALSE)</f>
        <v>Greater New York City Area</v>
      </c>
      <c r="AG231" s="22" t="str">
        <f>VLOOKUP($A231,Searches!$A:$H,AG$1,FALSE)</f>
        <v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v>
      </c>
      <c r="AH231" s="22" t="str">
        <f>VLOOKUP($G231,Temp!$D:$F,AH$1,FALSE)</f>
        <v>icims.com</v>
      </c>
      <c r="AI231" s="22" t="str">
        <f>VLOOKUP($G231,Temp!$D:$F,AI$1,FALSE)</f>
        <v>Pardot</v>
      </c>
      <c r="AJ231" s="22" t="str">
        <f>VLOOKUP($G231,Temp!$D:$F,AJ$1,FALSE)</f>
        <v>Drupal</v>
      </c>
    </row>
    <row r="232" spans="1:36" ht="16" x14ac:dyDescent="0.2">
      <c r="A232" s="8" t="str">
        <f t="shared" si="3"/>
        <v>Kevin Alansky Logi Analytics</v>
      </c>
      <c r="B232" s="8" t="s">
        <v>2277</v>
      </c>
      <c r="C232" s="8" t="s">
        <v>3249</v>
      </c>
      <c r="D232" s="8" t="s">
        <v>42</v>
      </c>
      <c r="E232" s="8" t="s">
        <v>3250</v>
      </c>
      <c r="F232" s="8" t="s">
        <v>3251</v>
      </c>
      <c r="G232" s="12" t="s">
        <v>3019</v>
      </c>
      <c r="H232" s="22" t="str">
        <f>VLOOKUP($G232,Temp!$A:$C,H$1,FALSE)</f>
        <v>logianalytics.com</v>
      </c>
      <c r="I232" s="22" t="e">
        <f>VLOOKUP($G232,Temp!$A:$C,I$1,FALSE)</f>
        <v>#VALUE!</v>
      </c>
      <c r="J232" s="22" t="e">
        <f>VLOOKUP($G232,Temp!$A:$C,J$1,FALSE)</f>
        <v>#VALUE!</v>
      </c>
      <c r="K232" s="22" t="e">
        <f>VLOOKUP($G232,Temp!$A:$C,K$1,FALSE)</f>
        <v>#VALUE!</v>
      </c>
      <c r="L232" s="22" t="e">
        <f>VLOOKUP($G232,Temp!$A:$C,L$1,FALSE)</f>
        <v>#VALUE!</v>
      </c>
      <c r="M232" s="22" t="e">
        <f>VLOOKUP($G232,Temp!$A:$C,M$1,FALSE)</f>
        <v>#VALUE!</v>
      </c>
      <c r="N232" s="22" t="e">
        <f>VLOOKUP($G232,Temp!$A:$C,N$1,FALSE)</f>
        <v>#VALUE!</v>
      </c>
      <c r="O232" s="22" t="e">
        <f>VLOOKUP($G232,Temp!$A:$C,O$1,FALSE)</f>
        <v>#VALUE!</v>
      </c>
      <c r="P232" s="22" t="e">
        <f>VLOOKUP($G232,Temp!$A:$C,P$1,FALSE)</f>
        <v>#VALUE!</v>
      </c>
      <c r="Q232" s="22" t="e">
        <f>VLOOKUP($G232,Temp!$A:$C,Q$1,FALSE)</f>
        <v>#VALUE!</v>
      </c>
      <c r="R232" s="22" t="e">
        <f>VLOOKUP($G232,Temp!$A:$C,R$1,FALSE)</f>
        <v>#VALUE!</v>
      </c>
      <c r="S232" s="22" t="e">
        <f>VLOOKUP($G232,Temp!$A:$C,S$1,FALSE)</f>
        <v>#VALUE!</v>
      </c>
      <c r="T232" s="22" t="e">
        <f>VLOOKUP($G232,Temp!$A:$C,T$1,FALSE)</f>
        <v>#VALUE!</v>
      </c>
      <c r="U232" s="22" t="e">
        <f>VLOOKUP($G232,Temp!$A:$C,U$1,FALSE)</f>
        <v>#VALUE!</v>
      </c>
      <c r="V232" s="22" t="e">
        <f>VLOOKUP($G232,Temp!$A:$C,V$1,FALSE)</f>
        <v>#VALUE!</v>
      </c>
      <c r="W232" s="22" t="e">
        <f>VLOOKUP($G232,Temp!$A:$C,W$1,FALSE)</f>
        <v>#VALUE!</v>
      </c>
      <c r="X232" s="22" t="e">
        <f>VLOOKUP($G232,Temp!$A:$C,X$1,FALSE)</f>
        <v>#VALUE!</v>
      </c>
      <c r="Y232" s="22">
        <f>VLOOKUP($G232,Temp!$A:$C,Y$1,FALSE)</f>
        <v>101000</v>
      </c>
      <c r="Z232" s="22">
        <f>VLOOKUP($G232,Temp!$A:$C,Z$1,FALSE)</f>
        <v>8900</v>
      </c>
      <c r="AA232" s="22" t="str">
        <f>VLOOKUP($A232,Searches!$A:$H,AA$1,FALSE)</f>
        <v>Kevin Alansky</v>
      </c>
      <c r="AB232" s="22" t="str">
        <f>VLOOKUP($A232,Searches!$A:$H,AB$1,FALSE)</f>
        <v>Logi Analytics</v>
      </c>
      <c r="AC232" s="22" t="str">
        <f>VLOOKUP($A232,Searches!$A:$H,AC$1,FALSE)</f>
        <v>Chief Marketing Officer</v>
      </c>
      <c r="AD232" s="22" t="str">
        <f>VLOOKUP($A232,Searches!$A:$H,AD$1,FALSE)</f>
        <v>2nd</v>
      </c>
      <c r="AE232" s="22" t="str">
        <f>VLOOKUP($A232,Searches!$A:$H,AE$1,FALSE)</f>
        <v/>
      </c>
      <c r="AF232" s="22" t="str">
        <f>VLOOKUP($A232,Searches!$A:$H,AF$1,FALSE)</f>
        <v>Washington D.C. Metro Area</v>
      </c>
      <c r="AG232" s="22" t="str">
        <f>VLOOKUP($A232,Searches!$A:$H,AG$1,FALSE)</f>
        <v>https://www.linkedin.com/sales/profile/965503,7m3-,NAME_SEARCH?moduleKey=peopleSearchResults&amp;pageKey=sales-search3-people-refinement&amp;contextId=60BC92C971D70515801E49D6842B0000&amp;requestId=4bd62710-bea7-4f38-ad58-e37bf9f23975&amp;action=CLICK&amp;target=urn%3Ali%3AsalesLead%3A(-1%2C965503)&amp;pageNumber=5&amp;targetEl=profilelink&amp;position=8&amp;trk=lss-serp-result-lead_photo</v>
      </c>
      <c r="AH232" s="22" t="str">
        <f>VLOOKUP($G232,Temp!$D:$F,AH$1,FALSE)</f>
        <v>logianalytics.com</v>
      </c>
      <c r="AI232" s="22" t="str">
        <f>VLOOKUP($G232,Temp!$D:$F,AI$1,FALSE)</f>
        <v>Marketo</v>
      </c>
      <c r="AJ232" s="22" t="str">
        <f>VLOOKUP($G232,Temp!$D:$F,AJ$1,FALSE)</f>
        <v>WordPress</v>
      </c>
    </row>
    <row r="233" spans="1:36" ht="16" x14ac:dyDescent="0.2">
      <c r="A233" s="8" t="str">
        <f t="shared" si="3"/>
        <v>Steven Wastie Origami Logic</v>
      </c>
      <c r="B233" s="8" t="s">
        <v>1566</v>
      </c>
      <c r="C233" s="8" t="s">
        <v>3256</v>
      </c>
      <c r="D233" s="8" t="s">
        <v>3257</v>
      </c>
      <c r="E233" s="8" t="s">
        <v>3258</v>
      </c>
      <c r="F233" s="8" t="s">
        <v>3259</v>
      </c>
      <c r="G233" s="12" t="s">
        <v>3037</v>
      </c>
      <c r="H233" s="22" t="str">
        <f>VLOOKUP($G233,Temp!$A:$C,H$1,FALSE)</f>
        <v>origamilogic.com</v>
      </c>
      <c r="I233" s="22" t="e">
        <f>VLOOKUP($G233,Temp!$A:$C,I$1,FALSE)</f>
        <v>#VALUE!</v>
      </c>
      <c r="J233" s="22" t="e">
        <f>VLOOKUP($G233,Temp!$A:$C,J$1,FALSE)</f>
        <v>#VALUE!</v>
      </c>
      <c r="K233" s="22" t="e">
        <f>VLOOKUP($G233,Temp!$A:$C,K$1,FALSE)</f>
        <v>#VALUE!</v>
      </c>
      <c r="L233" s="22" t="e">
        <f>VLOOKUP($G233,Temp!$A:$C,L$1,FALSE)</f>
        <v>#VALUE!</v>
      </c>
      <c r="M233" s="22" t="e">
        <f>VLOOKUP($G233,Temp!$A:$C,M$1,FALSE)</f>
        <v>#VALUE!</v>
      </c>
      <c r="N233" s="22" t="e">
        <f>VLOOKUP($G233,Temp!$A:$C,N$1,FALSE)</f>
        <v>#VALUE!</v>
      </c>
      <c r="O233" s="22" t="e">
        <f>VLOOKUP($G233,Temp!$A:$C,O$1,FALSE)</f>
        <v>#VALUE!</v>
      </c>
      <c r="P233" s="22" t="e">
        <f>VLOOKUP($G233,Temp!$A:$C,P$1,FALSE)</f>
        <v>#VALUE!</v>
      </c>
      <c r="Q233" s="22" t="e">
        <f>VLOOKUP($G233,Temp!$A:$C,Q$1,FALSE)</f>
        <v>#VALUE!</v>
      </c>
      <c r="R233" s="22" t="e">
        <f>VLOOKUP($G233,Temp!$A:$C,R$1,FALSE)</f>
        <v>#VALUE!</v>
      </c>
      <c r="S233" s="22" t="e">
        <f>VLOOKUP($G233,Temp!$A:$C,S$1,FALSE)</f>
        <v>#VALUE!</v>
      </c>
      <c r="T233" s="22" t="e">
        <f>VLOOKUP($G233,Temp!$A:$C,T$1,FALSE)</f>
        <v>#VALUE!</v>
      </c>
      <c r="U233" s="22" t="e">
        <f>VLOOKUP($G233,Temp!$A:$C,U$1,FALSE)</f>
        <v>#VALUE!</v>
      </c>
      <c r="V233" s="22" t="e">
        <f>VLOOKUP($G233,Temp!$A:$C,V$1,FALSE)</f>
        <v>#VALUE!</v>
      </c>
      <c r="W233" s="22" t="e">
        <f>VLOOKUP($G233,Temp!$A:$C,W$1,FALSE)</f>
        <v>#VALUE!</v>
      </c>
      <c r="X233" s="22" t="e">
        <f>VLOOKUP($G233,Temp!$A:$C,X$1,FALSE)</f>
        <v>#VALUE!</v>
      </c>
      <c r="Y233" s="22">
        <f>VLOOKUP($G233,Temp!$A:$C,Y$1,FALSE)</f>
        <v>447</v>
      </c>
      <c r="Z233" s="22">
        <f>VLOOKUP($G233,Temp!$A:$C,Z$1,FALSE)</f>
        <v>0</v>
      </c>
      <c r="AA233" s="22" t="str">
        <f>VLOOKUP($A233,Searches!$A:$H,AA$1,FALSE)</f>
        <v>Steven Wastie</v>
      </c>
      <c r="AB233" s="22" t="str">
        <f>VLOOKUP($A233,Searches!$A:$H,AB$1,FALSE)</f>
        <v>Origami Logic</v>
      </c>
      <c r="AC233" s="22" t="str">
        <f>VLOOKUP($A233,Searches!$A:$H,AC$1,FALSE)</f>
        <v>Chief Marketing and Revenue Officer</v>
      </c>
      <c r="AD233" s="22" t="str">
        <f>VLOOKUP($A233,Searches!$A:$H,AD$1,FALSE)</f>
        <v>2nd</v>
      </c>
      <c r="AE233" s="22" t="str">
        <f>VLOOKUP($A233,Searches!$A:$H,AE$1,FALSE)</f>
        <v>Open link</v>
      </c>
      <c r="AF233" s="22" t="str">
        <f>VLOOKUP($A233,Searches!$A:$H,AF$1,FALSE)</f>
        <v>San Francisco Bay Area</v>
      </c>
      <c r="AG233" s="22" t="str">
        <f>VLOOKUP($A233,Searches!$A:$H,AG$1,FALSE)</f>
        <v>https://www.linkedin.com/sales/profile/330659,XI-6,NAME_SEARCH?moduleKey=peopleSearchResults&amp;pageKey=sales-search3-people-refinement&amp;contextId=60BC92C971D70515801E49D6842B0000&amp;requestId=4bd62710-bea7-4f38-ad58-e37bf9f23975&amp;action=CLICK&amp;target=urn%3Ali%3AsalesLead%3A(-1%2C330659)&amp;pageNumber=5&amp;targetEl=profilelink&amp;position=9&amp;trk=lss-serp-result-lead_photo</v>
      </c>
      <c r="AH233" s="22" t="str">
        <f>VLOOKUP($G233,Temp!$D:$F,AH$1,FALSE)</f>
        <v>origamilogic.com</v>
      </c>
      <c r="AI233" s="22" t="str">
        <f>VLOOKUP($G233,Temp!$D:$F,AI$1,FALSE)</f>
        <v>HubSpot</v>
      </c>
      <c r="AJ233" s="22" t="str">
        <f>VLOOKUP($G233,Temp!$D:$F,AJ$1,FALSE)</f>
        <v>WordPress</v>
      </c>
    </row>
    <row r="234" spans="1:36" ht="16" x14ac:dyDescent="0.2">
      <c r="A234" s="8" t="str">
        <f t="shared" si="3"/>
        <v>Rich Lesperance Swap.com</v>
      </c>
      <c r="B234" s="8" t="s">
        <v>3269</v>
      </c>
      <c r="C234" s="8" t="s">
        <v>3270</v>
      </c>
      <c r="D234" s="8" t="s">
        <v>42</v>
      </c>
      <c r="E234" s="8" t="s">
        <v>3271</v>
      </c>
      <c r="F234" s="12" t="s">
        <v>3272</v>
      </c>
      <c r="G234" s="12" t="s">
        <v>3049</v>
      </c>
      <c r="H234" s="22" t="str">
        <f>VLOOKUP($G234,Temp!$A:$C,H$1,FALSE)</f>
        <v>swap.com</v>
      </c>
      <c r="I234" s="22" t="e">
        <f>VLOOKUP($G234,Temp!$A:$C,I$1,FALSE)</f>
        <v>#VALUE!</v>
      </c>
      <c r="J234" s="22" t="e">
        <f>VLOOKUP($G234,Temp!$A:$C,J$1,FALSE)</f>
        <v>#VALUE!</v>
      </c>
      <c r="K234" s="22" t="e">
        <f>VLOOKUP($G234,Temp!$A:$C,K$1,FALSE)</f>
        <v>#VALUE!</v>
      </c>
      <c r="L234" s="22" t="e">
        <f>VLOOKUP($G234,Temp!$A:$C,L$1,FALSE)</f>
        <v>#VALUE!</v>
      </c>
      <c r="M234" s="22" t="e">
        <f>VLOOKUP($G234,Temp!$A:$C,M$1,FALSE)</f>
        <v>#VALUE!</v>
      </c>
      <c r="N234" s="22" t="e">
        <f>VLOOKUP($G234,Temp!$A:$C,N$1,FALSE)</f>
        <v>#VALUE!</v>
      </c>
      <c r="O234" s="22" t="e">
        <f>VLOOKUP($G234,Temp!$A:$C,O$1,FALSE)</f>
        <v>#VALUE!</v>
      </c>
      <c r="P234" s="22" t="e">
        <f>VLOOKUP($G234,Temp!$A:$C,P$1,FALSE)</f>
        <v>#VALUE!</v>
      </c>
      <c r="Q234" s="22" t="e">
        <f>VLOOKUP($G234,Temp!$A:$C,Q$1,FALSE)</f>
        <v>#VALUE!</v>
      </c>
      <c r="R234" s="22" t="e">
        <f>VLOOKUP($G234,Temp!$A:$C,R$1,FALSE)</f>
        <v>#VALUE!</v>
      </c>
      <c r="S234" s="22" t="e">
        <f>VLOOKUP($G234,Temp!$A:$C,S$1,FALSE)</f>
        <v>#VALUE!</v>
      </c>
      <c r="T234" s="22" t="e">
        <f>VLOOKUP($G234,Temp!$A:$C,T$1,FALSE)</f>
        <v>#VALUE!</v>
      </c>
      <c r="U234" s="22" t="e">
        <f>VLOOKUP($G234,Temp!$A:$C,U$1,FALSE)</f>
        <v>#VALUE!</v>
      </c>
      <c r="V234" s="22" t="e">
        <f>VLOOKUP($G234,Temp!$A:$C,V$1,FALSE)</f>
        <v>#VALUE!</v>
      </c>
      <c r="W234" s="22" t="e">
        <f>VLOOKUP($G234,Temp!$A:$C,W$1,FALSE)</f>
        <v>#VALUE!</v>
      </c>
      <c r="X234" s="22" t="e">
        <f>VLOOKUP($G234,Temp!$A:$C,X$1,FALSE)</f>
        <v>#VALUE!</v>
      </c>
      <c r="Y234" s="22">
        <f>VLOOKUP($G234,Temp!$A:$C,Y$1,FALSE)</f>
        <v>194000</v>
      </c>
      <c r="Z234" s="22">
        <f>VLOOKUP($G234,Temp!$A:$C,Z$1,FALSE)</f>
        <v>18400</v>
      </c>
      <c r="AA234" s="22" t="str">
        <f>VLOOKUP($A234,Searches!$A:$H,AA$1,FALSE)</f>
        <v>Rich Lesperance</v>
      </c>
      <c r="AB234" s="22" t="str">
        <f>VLOOKUP($A234,Searches!$A:$H,AB$1,FALSE)</f>
        <v>Swap.com</v>
      </c>
      <c r="AC234" s="22" t="str">
        <f>VLOOKUP($A234,Searches!$A:$H,AC$1,FALSE)</f>
        <v>Chief Marketing Officer</v>
      </c>
      <c r="AD234" s="22" t="str">
        <f>VLOOKUP($A234,Searches!$A:$H,AD$1,FALSE)</f>
        <v>2nd</v>
      </c>
      <c r="AE234" s="22" t="str">
        <f>VLOOKUP($A234,Searches!$A:$H,AE$1,FALSE)</f>
        <v/>
      </c>
      <c r="AF234" s="22" t="str">
        <f>VLOOKUP($A234,Searches!$A:$H,AF$1,FALSE)</f>
        <v>Greater Chicago Area</v>
      </c>
      <c r="AG234" s="22" t="str">
        <f>VLOOKUP($A234,Searches!$A:$H,AG$1,FALSE)</f>
        <v>https://www.linkedin.com/sales/profile/113537,q8PI,NAME_SEARCH?moduleKey=peopleSearchResults&amp;pageKey=sales-search3-people-refinement&amp;contextId=60BC92C971D70515801E49D6842B0000&amp;requestId=212800b1-a51b-457e-a2f2-b0a3142cf20e&amp;action=CLICK&amp;target=urn%3Ali%3AsalesLead%3A(-1%2C113537)&amp;pageNumber=4&amp;targetEl=profilelink&amp;position=15&amp;trk=lss-serp-result-lead_photo</v>
      </c>
      <c r="AH234" s="22" t="str">
        <f>VLOOKUP($G234,Temp!$D:$F,AH$1,FALSE)</f>
        <v>swap.com</v>
      </c>
      <c r="AI234" s="22">
        <f>VLOOKUP($G234,Temp!$D:$F,AI$1,FALSE)</f>
        <v>0</v>
      </c>
      <c r="AJ234" s="22" t="str">
        <f>VLOOKUP($G234,Temp!$D:$F,AJ$1,FALSE)</f>
        <v>WordPress</v>
      </c>
    </row>
    <row r="235" spans="1:36" ht="16" x14ac:dyDescent="0.2">
      <c r="A235" s="8" t="str">
        <f t="shared" si="3"/>
        <v>Gregg Holzrichter Big Switch Networks</v>
      </c>
      <c r="B235" s="8" t="s">
        <v>3281</v>
      </c>
      <c r="C235" s="8" t="s">
        <v>3282</v>
      </c>
      <c r="D235" s="8" t="s">
        <v>42</v>
      </c>
      <c r="E235" s="8" t="s">
        <v>3283</v>
      </c>
      <c r="F235" s="8" t="s">
        <v>3284</v>
      </c>
      <c r="G235" s="12" t="s">
        <v>3056</v>
      </c>
      <c r="H235" s="22" t="str">
        <f>VLOOKUP($G235,Temp!$A:$C,H$1,FALSE)</f>
        <v>bigswitch.com</v>
      </c>
      <c r="I235" s="22" t="e">
        <f>VLOOKUP($G235,Temp!$A:$C,I$1,FALSE)</f>
        <v>#VALUE!</v>
      </c>
      <c r="J235" s="22" t="e">
        <f>VLOOKUP($G235,Temp!$A:$C,J$1,FALSE)</f>
        <v>#VALUE!</v>
      </c>
      <c r="K235" s="22" t="e">
        <f>VLOOKUP($G235,Temp!$A:$C,K$1,FALSE)</f>
        <v>#VALUE!</v>
      </c>
      <c r="L235" s="22" t="e">
        <f>VLOOKUP($G235,Temp!$A:$C,L$1,FALSE)</f>
        <v>#VALUE!</v>
      </c>
      <c r="M235" s="22" t="e">
        <f>VLOOKUP($G235,Temp!$A:$C,M$1,FALSE)</f>
        <v>#VALUE!</v>
      </c>
      <c r="N235" s="22" t="e">
        <f>VLOOKUP($G235,Temp!$A:$C,N$1,FALSE)</f>
        <v>#VALUE!</v>
      </c>
      <c r="O235" s="22" t="e">
        <f>VLOOKUP($G235,Temp!$A:$C,O$1,FALSE)</f>
        <v>#VALUE!</v>
      </c>
      <c r="P235" s="22" t="e">
        <f>VLOOKUP($G235,Temp!$A:$C,P$1,FALSE)</f>
        <v>#VALUE!</v>
      </c>
      <c r="Q235" s="22" t="e">
        <f>VLOOKUP($G235,Temp!$A:$C,Q$1,FALSE)</f>
        <v>#VALUE!</v>
      </c>
      <c r="R235" s="22" t="e">
        <f>VLOOKUP($G235,Temp!$A:$C,R$1,FALSE)</f>
        <v>#VALUE!</v>
      </c>
      <c r="S235" s="22" t="e">
        <f>VLOOKUP($G235,Temp!$A:$C,S$1,FALSE)</f>
        <v>#VALUE!</v>
      </c>
      <c r="T235" s="22" t="e">
        <f>VLOOKUP($G235,Temp!$A:$C,T$1,FALSE)</f>
        <v>#VALUE!</v>
      </c>
      <c r="U235" s="22" t="e">
        <f>VLOOKUP($G235,Temp!$A:$C,U$1,FALSE)</f>
        <v>#VALUE!</v>
      </c>
      <c r="V235" s="22" t="e">
        <f>VLOOKUP($G235,Temp!$A:$C,V$1,FALSE)</f>
        <v>#VALUE!</v>
      </c>
      <c r="W235" s="22" t="e">
        <f>VLOOKUP($G235,Temp!$A:$C,W$1,FALSE)</f>
        <v>#VALUE!</v>
      </c>
      <c r="X235" s="22" t="e">
        <f>VLOOKUP($G235,Temp!$A:$C,X$1,FALSE)</f>
        <v>#VALUE!</v>
      </c>
      <c r="Y235" s="22">
        <f>VLOOKUP($G235,Temp!$A:$C,Y$1,FALSE)</f>
        <v>24200</v>
      </c>
      <c r="Z235" s="22">
        <f>VLOOKUP($G235,Temp!$A:$C,Z$1,FALSE)</f>
        <v>5000</v>
      </c>
      <c r="AA235" s="22" t="str">
        <f>VLOOKUP($A235,Searches!$A:$H,AA$1,FALSE)</f>
        <v>Gregg Holzrichter</v>
      </c>
      <c r="AB235" s="22" t="str">
        <f>VLOOKUP($A235,Searches!$A:$H,AB$1,FALSE)</f>
        <v>Big Switch Networks</v>
      </c>
      <c r="AC235" s="22" t="str">
        <f>VLOOKUP($A235,Searches!$A:$H,AC$1,FALSE)</f>
        <v>Chief Marketing Officer</v>
      </c>
      <c r="AD235" s="22" t="str">
        <f>VLOOKUP($A235,Searches!$A:$H,AD$1,FALSE)</f>
        <v>2nd</v>
      </c>
      <c r="AE235" s="22" t="str">
        <f>VLOOKUP($A235,Searches!$A:$H,AE$1,FALSE)</f>
        <v>Open link</v>
      </c>
      <c r="AF235" s="22" t="str">
        <f>VLOOKUP($A235,Searches!$A:$H,AF$1,FALSE)</f>
        <v>San Francisco Bay Area</v>
      </c>
      <c r="AG235" s="22" t="str">
        <f>VLOOKUP($A235,Searches!$A:$H,AG$1,FALSE)</f>
        <v>https://www.linkedin.com/sales/profile/175549,7wJo,NAME_SEARCH?moduleKey=peopleSearchResults&amp;pageKey=sales-search3-people-refinement&amp;contextId=60BC92C971D70515801E49D6842B0000&amp;requestId=4bd62710-bea7-4f38-ad58-e37bf9f23975&amp;action=CLICK&amp;target=urn%3Ali%3AsalesLead%3A(-1%2C175549)&amp;pageNumber=5&amp;targetEl=profilelink&amp;position=7&amp;trk=lss-serp-result-lead_photo</v>
      </c>
      <c r="AH235" s="22" t="str">
        <f>VLOOKUP($G235,Temp!$D:$F,AH$1,FALSE)</f>
        <v>bigswitch.com</v>
      </c>
      <c r="AI235" s="22" t="str">
        <f>VLOOKUP($G235,Temp!$D:$F,AI$1,FALSE)</f>
        <v>Marketo</v>
      </c>
      <c r="AJ235" s="22" t="str">
        <f>VLOOKUP($G235,Temp!$D:$F,AJ$1,FALSE)</f>
        <v>Drupal</v>
      </c>
    </row>
    <row r="236" spans="1:36" ht="16" x14ac:dyDescent="0.2">
      <c r="A236" s="8" t="str">
        <f t="shared" si="3"/>
        <v>David Ahrens Tradeshift</v>
      </c>
      <c r="B236" s="8" t="s">
        <v>438</v>
      </c>
      <c r="C236" s="8" t="s">
        <v>3299</v>
      </c>
      <c r="D236" s="8" t="s">
        <v>42</v>
      </c>
      <c r="E236" s="8" t="s">
        <v>3300</v>
      </c>
      <c r="F236" s="8" t="s">
        <v>3301</v>
      </c>
      <c r="G236" s="12" t="s">
        <v>3067</v>
      </c>
      <c r="H236" s="22" t="str">
        <f>VLOOKUP($G236,Temp!$A:$C,H$1,FALSE)</f>
        <v>tradeshift.com</v>
      </c>
      <c r="I236" s="22" t="e">
        <f>VLOOKUP($G236,Temp!$A:$C,I$1,FALSE)</f>
        <v>#VALUE!</v>
      </c>
      <c r="J236" s="22" t="e">
        <f>VLOOKUP($G236,Temp!$A:$C,J$1,FALSE)</f>
        <v>#VALUE!</v>
      </c>
      <c r="K236" s="22" t="e">
        <f>VLOOKUP($G236,Temp!$A:$C,K$1,FALSE)</f>
        <v>#VALUE!</v>
      </c>
      <c r="L236" s="22" t="e">
        <f>VLOOKUP($G236,Temp!$A:$C,L$1,FALSE)</f>
        <v>#VALUE!</v>
      </c>
      <c r="M236" s="22" t="e">
        <f>VLOOKUP($G236,Temp!$A:$C,M$1,FALSE)</f>
        <v>#VALUE!</v>
      </c>
      <c r="N236" s="22" t="e">
        <f>VLOOKUP($G236,Temp!$A:$C,N$1,FALSE)</f>
        <v>#VALUE!</v>
      </c>
      <c r="O236" s="22" t="e">
        <f>VLOOKUP($G236,Temp!$A:$C,O$1,FALSE)</f>
        <v>#VALUE!</v>
      </c>
      <c r="P236" s="22" t="e">
        <f>VLOOKUP($G236,Temp!$A:$C,P$1,FALSE)</f>
        <v>#VALUE!</v>
      </c>
      <c r="Q236" s="22" t="e">
        <f>VLOOKUP($G236,Temp!$A:$C,Q$1,FALSE)</f>
        <v>#VALUE!</v>
      </c>
      <c r="R236" s="22" t="e">
        <f>VLOOKUP($G236,Temp!$A:$C,R$1,FALSE)</f>
        <v>#VALUE!</v>
      </c>
      <c r="S236" s="22" t="e">
        <f>VLOOKUP($G236,Temp!$A:$C,S$1,FALSE)</f>
        <v>#VALUE!</v>
      </c>
      <c r="T236" s="22" t="e">
        <f>VLOOKUP($G236,Temp!$A:$C,T$1,FALSE)</f>
        <v>#VALUE!</v>
      </c>
      <c r="U236" s="22" t="e">
        <f>VLOOKUP($G236,Temp!$A:$C,U$1,FALSE)</f>
        <v>#VALUE!</v>
      </c>
      <c r="V236" s="22" t="e">
        <f>VLOOKUP($G236,Temp!$A:$C,V$1,FALSE)</f>
        <v>#VALUE!</v>
      </c>
      <c r="W236" s="22" t="e">
        <f>VLOOKUP($G236,Temp!$A:$C,W$1,FALSE)</f>
        <v>#VALUE!</v>
      </c>
      <c r="X236" s="22" t="e">
        <f>VLOOKUP($G236,Temp!$A:$C,X$1,FALSE)</f>
        <v>#VALUE!</v>
      </c>
      <c r="Y236" s="22">
        <f>VLOOKUP($G236,Temp!$A:$C,Y$1,FALSE)</f>
        <v>3900</v>
      </c>
      <c r="Z236" s="22">
        <f>VLOOKUP($G236,Temp!$A:$C,Z$1,FALSE)</f>
        <v>4700</v>
      </c>
      <c r="AA236" s="22" t="e">
        <f>VLOOKUP($A236,Searches!$A:$H,AA$1,FALSE)</f>
        <v>#N/A</v>
      </c>
      <c r="AB236" s="22" t="e">
        <f>VLOOKUP($A236,Searches!$A:$H,AB$1,FALSE)</f>
        <v>#N/A</v>
      </c>
      <c r="AC236" s="22" t="e">
        <f>VLOOKUP($A236,Searches!$A:$H,AC$1,FALSE)</f>
        <v>#N/A</v>
      </c>
      <c r="AD236" s="22" t="e">
        <f>VLOOKUP($A236,Searches!$A:$H,AD$1,FALSE)</f>
        <v>#N/A</v>
      </c>
      <c r="AE236" s="22" t="e">
        <f>VLOOKUP($A236,Searches!$A:$H,AE$1,FALSE)</f>
        <v>#N/A</v>
      </c>
      <c r="AF236" s="22" t="e">
        <f>VLOOKUP($A236,Searches!$A:$H,AF$1,FALSE)</f>
        <v>#N/A</v>
      </c>
      <c r="AG236" s="22" t="e">
        <f>VLOOKUP($A236,Searches!$A:$H,AG$1,FALSE)</f>
        <v>#N/A</v>
      </c>
      <c r="AH236" s="22" t="str">
        <f>VLOOKUP($G236,Temp!$D:$F,AH$1,FALSE)</f>
        <v>tradeshift.com</v>
      </c>
      <c r="AI236" s="22" t="str">
        <f>VLOOKUP($G236,Temp!$D:$F,AI$1,FALSE)</f>
        <v>Marketo</v>
      </c>
      <c r="AJ236" s="22" t="str">
        <f>VLOOKUP($G236,Temp!$D:$F,AJ$1,FALSE)</f>
        <v>WordPress</v>
      </c>
    </row>
    <row r="237" spans="1:36" ht="16" x14ac:dyDescent="0.2">
      <c r="A237" s="8" t="str">
        <f t="shared" si="3"/>
        <v>John Lenzen CareerBuilder</v>
      </c>
      <c r="B237" s="8" t="s">
        <v>428</v>
      </c>
      <c r="C237" s="8" t="s">
        <v>3314</v>
      </c>
      <c r="D237" s="8" t="s">
        <v>42</v>
      </c>
      <c r="E237" s="8" t="s">
        <v>3316</v>
      </c>
      <c r="F237" s="8" t="s">
        <v>3318</v>
      </c>
      <c r="G237" s="12" t="s">
        <v>3079</v>
      </c>
      <c r="H237" s="22" t="str">
        <f>VLOOKUP($G237,Temp!$A:$C,H$1,FALSE)</f>
        <v>careerbuilder.com</v>
      </c>
      <c r="I237" s="22" t="e">
        <f>VLOOKUP($G237,Temp!$A:$C,I$1,FALSE)</f>
        <v>#VALUE!</v>
      </c>
      <c r="J237" s="22" t="e">
        <f>VLOOKUP($G237,Temp!$A:$C,J$1,FALSE)</f>
        <v>#VALUE!</v>
      </c>
      <c r="K237" s="22" t="e">
        <f>VLOOKUP($G237,Temp!$A:$C,K$1,FALSE)</f>
        <v>#VALUE!</v>
      </c>
      <c r="L237" s="22" t="e">
        <f>VLOOKUP($G237,Temp!$A:$C,L$1,FALSE)</f>
        <v>#VALUE!</v>
      </c>
      <c r="M237" s="22" t="e">
        <f>VLOOKUP($G237,Temp!$A:$C,M$1,FALSE)</f>
        <v>#VALUE!</v>
      </c>
      <c r="N237" s="22" t="e">
        <f>VLOOKUP($G237,Temp!$A:$C,N$1,FALSE)</f>
        <v>#VALUE!</v>
      </c>
      <c r="O237" s="22" t="e">
        <f>VLOOKUP($G237,Temp!$A:$C,O$1,FALSE)</f>
        <v>#VALUE!</v>
      </c>
      <c r="P237" s="22" t="e">
        <f>VLOOKUP($G237,Temp!$A:$C,P$1,FALSE)</f>
        <v>#VALUE!</v>
      </c>
      <c r="Q237" s="22" t="e">
        <f>VLOOKUP($G237,Temp!$A:$C,Q$1,FALSE)</f>
        <v>#VALUE!</v>
      </c>
      <c r="R237" s="22" t="e">
        <f>VLOOKUP($G237,Temp!$A:$C,R$1,FALSE)</f>
        <v>#VALUE!</v>
      </c>
      <c r="S237" s="22" t="e">
        <f>VLOOKUP($G237,Temp!$A:$C,S$1,FALSE)</f>
        <v>#VALUE!</v>
      </c>
      <c r="T237" s="22" t="e">
        <f>VLOOKUP($G237,Temp!$A:$C,T$1,FALSE)</f>
        <v>#VALUE!</v>
      </c>
      <c r="U237" s="22" t="e">
        <f>VLOOKUP($G237,Temp!$A:$C,U$1,FALSE)</f>
        <v>#VALUE!</v>
      </c>
      <c r="V237" s="22" t="e">
        <f>VLOOKUP($G237,Temp!$A:$C,V$1,FALSE)</f>
        <v>#VALUE!</v>
      </c>
      <c r="W237" s="22" t="e">
        <f>VLOOKUP($G237,Temp!$A:$C,W$1,FALSE)</f>
        <v>#VALUE!</v>
      </c>
      <c r="X237" s="22" t="e">
        <f>VLOOKUP($G237,Temp!$A:$C,X$1,FALSE)</f>
        <v>#VALUE!</v>
      </c>
      <c r="Y237" s="22">
        <f>VLOOKUP($G237,Temp!$A:$C,Y$1,FALSE)</f>
        <v>2500000</v>
      </c>
      <c r="Z237" s="22">
        <f>VLOOKUP($G237,Temp!$A:$C,Z$1,FALSE)</f>
        <v>68300</v>
      </c>
      <c r="AA237" s="22" t="e">
        <f>VLOOKUP($A237,Searches!$A:$H,AA$1,FALSE)</f>
        <v>#N/A</v>
      </c>
      <c r="AB237" s="22" t="e">
        <f>VLOOKUP($A237,Searches!$A:$H,AB$1,FALSE)</f>
        <v>#N/A</v>
      </c>
      <c r="AC237" s="22" t="e">
        <f>VLOOKUP($A237,Searches!$A:$H,AC$1,FALSE)</f>
        <v>#N/A</v>
      </c>
      <c r="AD237" s="22" t="e">
        <f>VLOOKUP($A237,Searches!$A:$H,AD$1,FALSE)</f>
        <v>#N/A</v>
      </c>
      <c r="AE237" s="22" t="e">
        <f>VLOOKUP($A237,Searches!$A:$H,AE$1,FALSE)</f>
        <v>#N/A</v>
      </c>
      <c r="AF237" s="22" t="e">
        <f>VLOOKUP($A237,Searches!$A:$H,AF$1,FALSE)</f>
        <v>#N/A</v>
      </c>
      <c r="AG237" s="22" t="e">
        <f>VLOOKUP($A237,Searches!$A:$H,AG$1,FALSE)</f>
        <v>#N/A</v>
      </c>
      <c r="AH237" s="22" t="e">
        <f>VLOOKUP($G237,Temp!$D:$F,AH$1,FALSE)</f>
        <v>#N/A</v>
      </c>
      <c r="AI237" s="22" t="e">
        <f>VLOOKUP($G237,Temp!$D:$F,AI$1,FALSE)</f>
        <v>#N/A</v>
      </c>
      <c r="AJ237" s="22" t="e">
        <f>VLOOKUP($G237,Temp!$D:$F,AJ$1,FALSE)</f>
        <v>#N/A</v>
      </c>
    </row>
    <row r="238" spans="1:36" ht="16" x14ac:dyDescent="0.2">
      <c r="A238" s="8" t="str">
        <f t="shared" si="3"/>
        <v>Patrick Smith Cvent</v>
      </c>
      <c r="B238" s="8" t="s">
        <v>709</v>
      </c>
      <c r="C238" s="8" t="s">
        <v>996</v>
      </c>
      <c r="D238" s="8" t="s">
        <v>42</v>
      </c>
      <c r="E238" s="8" t="s">
        <v>3322</v>
      </c>
      <c r="F238" s="8" t="s">
        <v>3323</v>
      </c>
      <c r="G238" s="12" t="s">
        <v>3088</v>
      </c>
      <c r="H238" s="22" t="str">
        <f>VLOOKUP($G238,Temp!$A:$C,H$1,FALSE)</f>
        <v>cvent.com</v>
      </c>
      <c r="I238" s="22" t="e">
        <f>VLOOKUP($G238,Temp!$A:$C,I$1,FALSE)</f>
        <v>#VALUE!</v>
      </c>
      <c r="J238" s="22" t="e">
        <f>VLOOKUP($G238,Temp!$A:$C,J$1,FALSE)</f>
        <v>#VALUE!</v>
      </c>
      <c r="K238" s="22" t="e">
        <f>VLOOKUP($G238,Temp!$A:$C,K$1,FALSE)</f>
        <v>#VALUE!</v>
      </c>
      <c r="L238" s="22" t="e">
        <f>VLOOKUP($G238,Temp!$A:$C,L$1,FALSE)</f>
        <v>#VALUE!</v>
      </c>
      <c r="M238" s="22" t="e">
        <f>VLOOKUP($G238,Temp!$A:$C,M$1,FALSE)</f>
        <v>#VALUE!</v>
      </c>
      <c r="N238" s="22" t="e">
        <f>VLOOKUP($G238,Temp!$A:$C,N$1,FALSE)</f>
        <v>#VALUE!</v>
      </c>
      <c r="O238" s="22" t="e">
        <f>VLOOKUP($G238,Temp!$A:$C,O$1,FALSE)</f>
        <v>#VALUE!</v>
      </c>
      <c r="P238" s="22" t="e">
        <f>VLOOKUP($G238,Temp!$A:$C,P$1,FALSE)</f>
        <v>#VALUE!</v>
      </c>
      <c r="Q238" s="22" t="e">
        <f>VLOOKUP($G238,Temp!$A:$C,Q$1,FALSE)</f>
        <v>#VALUE!</v>
      </c>
      <c r="R238" s="22" t="e">
        <f>VLOOKUP($G238,Temp!$A:$C,R$1,FALSE)</f>
        <v>#VALUE!</v>
      </c>
      <c r="S238" s="22" t="e">
        <f>VLOOKUP($G238,Temp!$A:$C,S$1,FALSE)</f>
        <v>#VALUE!</v>
      </c>
      <c r="T238" s="22" t="e">
        <f>VLOOKUP($G238,Temp!$A:$C,T$1,FALSE)</f>
        <v>#VALUE!</v>
      </c>
      <c r="U238" s="22" t="e">
        <f>VLOOKUP($G238,Temp!$A:$C,U$1,FALSE)</f>
        <v>#VALUE!</v>
      </c>
      <c r="V238" s="22" t="e">
        <f>VLOOKUP($G238,Temp!$A:$C,V$1,FALSE)</f>
        <v>#VALUE!</v>
      </c>
      <c r="W238" s="22" t="e">
        <f>VLOOKUP($G238,Temp!$A:$C,W$1,FALSE)</f>
        <v>#VALUE!</v>
      </c>
      <c r="X238" s="22" t="e">
        <f>VLOOKUP($G238,Temp!$A:$C,X$1,FALSE)</f>
        <v>#VALUE!</v>
      </c>
      <c r="Y238" s="22">
        <f>VLOOKUP($G238,Temp!$A:$C,Y$1,FALSE)</f>
        <v>350000</v>
      </c>
      <c r="Z238" s="22">
        <f>VLOOKUP($G238,Temp!$A:$C,Z$1,FALSE)</f>
        <v>15000</v>
      </c>
      <c r="AA238" s="22" t="e">
        <f>VLOOKUP($A238,Searches!$A:$H,AA$1,FALSE)</f>
        <v>#N/A</v>
      </c>
      <c r="AB238" s="22" t="e">
        <f>VLOOKUP($A238,Searches!$A:$H,AB$1,FALSE)</f>
        <v>#N/A</v>
      </c>
      <c r="AC238" s="22" t="e">
        <f>VLOOKUP($A238,Searches!$A:$H,AC$1,FALSE)</f>
        <v>#N/A</v>
      </c>
      <c r="AD238" s="22" t="e">
        <f>VLOOKUP($A238,Searches!$A:$H,AD$1,FALSE)</f>
        <v>#N/A</v>
      </c>
      <c r="AE238" s="22" t="e">
        <f>VLOOKUP($A238,Searches!$A:$H,AE$1,FALSE)</f>
        <v>#N/A</v>
      </c>
      <c r="AF238" s="22" t="e">
        <f>VLOOKUP($A238,Searches!$A:$H,AF$1,FALSE)</f>
        <v>#N/A</v>
      </c>
      <c r="AG238" s="22" t="e">
        <f>VLOOKUP($A238,Searches!$A:$H,AG$1,FALSE)</f>
        <v>#N/A</v>
      </c>
      <c r="AH238" s="22" t="str">
        <f>VLOOKUP($G238,Temp!$D:$F,AH$1,FALSE)</f>
        <v>cvent.com</v>
      </c>
      <c r="AI238" s="22" t="str">
        <f>VLOOKUP($G238,Temp!$D:$F,AI$1,FALSE)</f>
        <v>Marketo</v>
      </c>
      <c r="AJ238" s="22" t="str">
        <f>VLOOKUP($G238,Temp!$D:$F,AJ$1,FALSE)</f>
        <v>WordPress</v>
      </c>
    </row>
    <row r="239" spans="1:36" ht="16" x14ac:dyDescent="0.2">
      <c r="A239" s="8" t="str">
        <f t="shared" si="3"/>
        <v>Joshua Konowe Silent Circle</v>
      </c>
      <c r="B239" s="8" t="s">
        <v>918</v>
      </c>
      <c r="C239" s="8" t="s">
        <v>3338</v>
      </c>
      <c r="D239" s="8" t="s">
        <v>3339</v>
      </c>
      <c r="E239" s="8" t="s">
        <v>3340</v>
      </c>
      <c r="F239" s="8" t="s">
        <v>3341</v>
      </c>
      <c r="G239" s="12" t="s">
        <v>3093</v>
      </c>
      <c r="H239" s="22" t="str">
        <f>VLOOKUP($G239,Temp!$A:$C,H$1,FALSE)</f>
        <v>silentcircle.com</v>
      </c>
      <c r="I239" s="22" t="e">
        <f>VLOOKUP($G239,Temp!$A:$C,I$1,FALSE)</f>
        <v>#VALUE!</v>
      </c>
      <c r="J239" s="22" t="e">
        <f>VLOOKUP($G239,Temp!$A:$C,J$1,FALSE)</f>
        <v>#VALUE!</v>
      </c>
      <c r="K239" s="22" t="e">
        <f>VLOOKUP($G239,Temp!$A:$C,K$1,FALSE)</f>
        <v>#VALUE!</v>
      </c>
      <c r="L239" s="22" t="e">
        <f>VLOOKUP($G239,Temp!$A:$C,L$1,FALSE)</f>
        <v>#VALUE!</v>
      </c>
      <c r="M239" s="22" t="e">
        <f>VLOOKUP($G239,Temp!$A:$C,M$1,FALSE)</f>
        <v>#VALUE!</v>
      </c>
      <c r="N239" s="22" t="e">
        <f>VLOOKUP($G239,Temp!$A:$C,N$1,FALSE)</f>
        <v>#VALUE!</v>
      </c>
      <c r="O239" s="22" t="e">
        <f>VLOOKUP($G239,Temp!$A:$C,O$1,FALSE)</f>
        <v>#VALUE!</v>
      </c>
      <c r="P239" s="22" t="e">
        <f>VLOOKUP($G239,Temp!$A:$C,P$1,FALSE)</f>
        <v>#VALUE!</v>
      </c>
      <c r="Q239" s="22" t="e">
        <f>VLOOKUP($G239,Temp!$A:$C,Q$1,FALSE)</f>
        <v>#VALUE!</v>
      </c>
      <c r="R239" s="22" t="e">
        <f>VLOOKUP($G239,Temp!$A:$C,R$1,FALSE)</f>
        <v>#VALUE!</v>
      </c>
      <c r="S239" s="22" t="e">
        <f>VLOOKUP($G239,Temp!$A:$C,S$1,FALSE)</f>
        <v>#VALUE!</v>
      </c>
      <c r="T239" s="22" t="e">
        <f>VLOOKUP($G239,Temp!$A:$C,T$1,FALSE)</f>
        <v>#VALUE!</v>
      </c>
      <c r="U239" s="22" t="e">
        <f>VLOOKUP($G239,Temp!$A:$C,U$1,FALSE)</f>
        <v>#VALUE!</v>
      </c>
      <c r="V239" s="22" t="e">
        <f>VLOOKUP($G239,Temp!$A:$C,V$1,FALSE)</f>
        <v>#VALUE!</v>
      </c>
      <c r="W239" s="22" t="e">
        <f>VLOOKUP($G239,Temp!$A:$C,W$1,FALSE)</f>
        <v>#VALUE!</v>
      </c>
      <c r="X239" s="22" t="e">
        <f>VLOOKUP($G239,Temp!$A:$C,X$1,FALSE)</f>
        <v>#VALUE!</v>
      </c>
      <c r="Y239" s="22">
        <f>VLOOKUP($G239,Temp!$A:$C,Y$1,FALSE)</f>
        <v>17600</v>
      </c>
      <c r="Z239" s="22">
        <f>VLOOKUP($G239,Temp!$A:$C,Z$1,FALSE)</f>
        <v>1400</v>
      </c>
      <c r="AA239" s="22" t="str">
        <f>VLOOKUP($A239,Searches!$A:$H,AA$1,FALSE)</f>
        <v>Joshua Konowe</v>
      </c>
      <c r="AB239" s="22" t="str">
        <f>VLOOKUP($A239,Searches!$A:$H,AB$1,FALSE)</f>
        <v>Silent Circle</v>
      </c>
      <c r="AC239" s="22" t="str">
        <f>VLOOKUP($A239,Searches!$A:$H,AC$1,FALSE)</f>
        <v>Chief Marketing &amp; Strategy Officer</v>
      </c>
      <c r="AD239" s="22" t="str">
        <f>VLOOKUP($A239,Searches!$A:$H,AD$1,FALSE)</f>
        <v>2nd</v>
      </c>
      <c r="AE239" s="22" t="str">
        <f>VLOOKUP($A239,Searches!$A:$H,AE$1,FALSE)</f>
        <v>Open link</v>
      </c>
      <c r="AF239" s="22" t="str">
        <f>VLOOKUP($A239,Searches!$A:$H,AF$1,FALSE)</f>
        <v>Washington D.C. Metro Area</v>
      </c>
      <c r="AG239" s="22" t="str">
        <f>VLOOKUP($A239,Searches!$A:$H,AG$1,FALSE)</f>
        <v>https://www.linkedin.com/sales/profile/2443771,ZRj2,NAME_SEARCH?moduleKey=peopleSearchResults&amp;pageKey=sales-search3-people-refinement&amp;contextId=60BC92C971D70515801E49D6842B0000&amp;requestId=4bd62710-bea7-4f38-ad58-e37bf9f23975&amp;action=CLICK&amp;target=urn%3Ali%3AsalesLead%3A(-1%2C2443771)&amp;pageNumber=5&amp;targetEl=profilelink&amp;position=13&amp;trk=lss-serp-result-lead_photo</v>
      </c>
      <c r="AH239" s="22" t="str">
        <f>VLOOKUP($G239,Temp!$D:$F,AH$1,FALSE)</f>
        <v>silentcircle.com</v>
      </c>
      <c r="AI239" s="22">
        <f>VLOOKUP($G239,Temp!$D:$F,AI$1,FALSE)</f>
        <v>0</v>
      </c>
      <c r="AJ239" s="22" t="str">
        <f>VLOOKUP($G239,Temp!$D:$F,AJ$1,FALSE)</f>
        <v>WordPress</v>
      </c>
    </row>
    <row r="240" spans="1:36" ht="16" x14ac:dyDescent="0.2">
      <c r="A240" s="8" t="str">
        <f t="shared" si="3"/>
        <v>Bob Canaway Black Duck Software</v>
      </c>
      <c r="B240" s="8" t="s">
        <v>630</v>
      </c>
      <c r="C240" s="8" t="s">
        <v>1996</v>
      </c>
      <c r="D240" s="8" t="s">
        <v>42</v>
      </c>
      <c r="E240" s="8" t="s">
        <v>1999</v>
      </c>
      <c r="F240" s="8" t="s">
        <v>2000</v>
      </c>
      <c r="G240" s="12" t="s">
        <v>2001</v>
      </c>
      <c r="H240" s="22" t="str">
        <f>VLOOKUP($G240,Temp!$A:$C,H$1,FALSE)</f>
        <v>blackducksoftware.com</v>
      </c>
      <c r="I240" s="22" t="e">
        <f>VLOOKUP($G240,Temp!$A:$C,I$1,FALSE)</f>
        <v>#VALUE!</v>
      </c>
      <c r="J240" s="22" t="e">
        <f>VLOOKUP($G240,Temp!$A:$C,J$1,FALSE)</f>
        <v>#VALUE!</v>
      </c>
      <c r="K240" s="22" t="e">
        <f>VLOOKUP($G240,Temp!$A:$C,K$1,FALSE)</f>
        <v>#VALUE!</v>
      </c>
      <c r="L240" s="22" t="e">
        <f>VLOOKUP($G240,Temp!$A:$C,L$1,FALSE)</f>
        <v>#VALUE!</v>
      </c>
      <c r="M240" s="22" t="e">
        <f>VLOOKUP($G240,Temp!$A:$C,M$1,FALSE)</f>
        <v>#VALUE!</v>
      </c>
      <c r="N240" s="22" t="e">
        <f>VLOOKUP($G240,Temp!$A:$C,N$1,FALSE)</f>
        <v>#VALUE!</v>
      </c>
      <c r="O240" s="22" t="e">
        <f>VLOOKUP($G240,Temp!$A:$C,O$1,FALSE)</f>
        <v>#VALUE!</v>
      </c>
      <c r="P240" s="22" t="e">
        <f>VLOOKUP($G240,Temp!$A:$C,P$1,FALSE)</f>
        <v>#VALUE!</v>
      </c>
      <c r="Q240" s="22" t="e">
        <f>VLOOKUP($G240,Temp!$A:$C,Q$1,FALSE)</f>
        <v>#VALUE!</v>
      </c>
      <c r="R240" s="22" t="e">
        <f>VLOOKUP($G240,Temp!$A:$C,R$1,FALSE)</f>
        <v>#VALUE!</v>
      </c>
      <c r="S240" s="22" t="e">
        <f>VLOOKUP($G240,Temp!$A:$C,S$1,FALSE)</f>
        <v>#VALUE!</v>
      </c>
      <c r="T240" s="22" t="e">
        <f>VLOOKUP($G240,Temp!$A:$C,T$1,FALSE)</f>
        <v>#VALUE!</v>
      </c>
      <c r="U240" s="22" t="e">
        <f>VLOOKUP($G240,Temp!$A:$C,U$1,FALSE)</f>
        <v>#VALUE!</v>
      </c>
      <c r="V240" s="22" t="e">
        <f>VLOOKUP($G240,Temp!$A:$C,V$1,FALSE)</f>
        <v>#VALUE!</v>
      </c>
      <c r="W240" s="22" t="e">
        <f>VLOOKUP($G240,Temp!$A:$C,W$1,FALSE)</f>
        <v>#VALUE!</v>
      </c>
      <c r="X240" s="22" t="e">
        <f>VLOOKUP($G240,Temp!$A:$C,X$1,FALSE)</f>
        <v>#VALUE!</v>
      </c>
      <c r="Y240" s="22">
        <f>VLOOKUP($G240,Temp!$A:$C,Y$1,FALSE)</f>
        <v>74800</v>
      </c>
      <c r="Z240" s="22">
        <f>VLOOKUP($G240,Temp!$A:$C,Z$1,FALSE)</f>
        <v>846</v>
      </c>
      <c r="AA240" s="22" t="str">
        <f>VLOOKUP($A240,Searches!$A:$H,AA$1,FALSE)</f>
        <v>Bob Canaway</v>
      </c>
      <c r="AB240" s="22" t="str">
        <f>VLOOKUP($A240,Searches!$A:$H,AB$1,FALSE)</f>
        <v>Black Duck Software</v>
      </c>
      <c r="AC240" s="22" t="str">
        <f>VLOOKUP($A240,Searches!$A:$H,AC$1,FALSE)</f>
        <v>Chief Marketing Officer</v>
      </c>
      <c r="AD240" s="22" t="str">
        <f>VLOOKUP($A240,Searches!$A:$H,AD$1,FALSE)</f>
        <v>2nd</v>
      </c>
      <c r="AE240" s="22" t="str">
        <f>VLOOKUP($A240,Searches!$A:$H,AE$1,FALSE)</f>
        <v/>
      </c>
      <c r="AF240" s="22" t="str">
        <f>VLOOKUP($A240,Searches!$A:$H,AF$1,FALSE)</f>
        <v>Greater Boston Area</v>
      </c>
      <c r="AG240" s="22" t="str">
        <f>VLOOKUP($A240,Searches!$A:$H,AG$1,FALSE)</f>
        <v>https://www.linkedin.com/sales/profile/4488577,bFZk,NAME_SEARCH?moduleKey=peopleSearchResults&amp;pageKey=sales-search3-people-refinement&amp;contextId=60BC92C971D70515801E49D6842B0000&amp;requestId=212800b1-a51b-457e-a2f2-b0a3142cf20e&amp;action=CLICK&amp;target=urn%3Ali%3AsalesLead%3A(-1%2C4488577)&amp;pageNumber=4&amp;targetEl=profilelink&amp;position=18&amp;trk=lss-serp-result-lead_photo</v>
      </c>
      <c r="AH240" s="22" t="str">
        <f>VLOOKUP($G240,Temp!$D:$F,AH$1,FALSE)</f>
        <v>blackducksoftware.com</v>
      </c>
      <c r="AI240" s="22" t="str">
        <f>VLOOKUP($G240,Temp!$D:$F,AI$1,FALSE)</f>
        <v>Marketo</v>
      </c>
      <c r="AJ240" s="22" t="str">
        <f>VLOOKUP($G240,Temp!$D:$F,AJ$1,FALSE)</f>
        <v>Drupal</v>
      </c>
    </row>
    <row r="241" spans="1:36" ht="16" x14ac:dyDescent="0.2">
      <c r="A241" s="8" t="str">
        <f t="shared" si="3"/>
        <v>Ash ElDifrawi Redbox Automated Retail, LLC</v>
      </c>
      <c r="B241" s="8" t="s">
        <v>3355</v>
      </c>
      <c r="C241" s="8" t="s">
        <v>3356</v>
      </c>
      <c r="D241" s="8" t="s">
        <v>3357</v>
      </c>
      <c r="E241" s="8" t="s">
        <v>3358</v>
      </c>
      <c r="F241" s="8" t="s">
        <v>3359</v>
      </c>
      <c r="G241" s="12" t="s">
        <v>3117</v>
      </c>
      <c r="H241" s="22" t="str">
        <f>VLOOKUP($G241,Temp!$A:$C,H$1,FALSE)</f>
        <v>redbox.com</v>
      </c>
      <c r="I241" s="22" t="e">
        <f>VLOOKUP($G241,Temp!$A:$C,I$1,FALSE)</f>
        <v>#VALUE!</v>
      </c>
      <c r="J241" s="22" t="e">
        <f>VLOOKUP($G241,Temp!$A:$C,J$1,FALSE)</f>
        <v>#VALUE!</v>
      </c>
      <c r="K241" s="22" t="e">
        <f>VLOOKUP($G241,Temp!$A:$C,K$1,FALSE)</f>
        <v>#VALUE!</v>
      </c>
      <c r="L241" s="22" t="e">
        <f>VLOOKUP($G241,Temp!$A:$C,L$1,FALSE)</f>
        <v>#VALUE!</v>
      </c>
      <c r="M241" s="22" t="e">
        <f>VLOOKUP($G241,Temp!$A:$C,M$1,FALSE)</f>
        <v>#VALUE!</v>
      </c>
      <c r="N241" s="22" t="e">
        <f>VLOOKUP($G241,Temp!$A:$C,N$1,FALSE)</f>
        <v>#VALUE!</v>
      </c>
      <c r="O241" s="22" t="e">
        <f>VLOOKUP($G241,Temp!$A:$C,O$1,FALSE)</f>
        <v>#VALUE!</v>
      </c>
      <c r="P241" s="22" t="e">
        <f>VLOOKUP($G241,Temp!$A:$C,P$1,FALSE)</f>
        <v>#VALUE!</v>
      </c>
      <c r="Q241" s="22" t="e">
        <f>VLOOKUP($G241,Temp!$A:$C,Q$1,FALSE)</f>
        <v>#VALUE!</v>
      </c>
      <c r="R241" s="22" t="e">
        <f>VLOOKUP($G241,Temp!$A:$C,R$1,FALSE)</f>
        <v>#VALUE!</v>
      </c>
      <c r="S241" s="22" t="e">
        <f>VLOOKUP($G241,Temp!$A:$C,S$1,FALSE)</f>
        <v>#VALUE!</v>
      </c>
      <c r="T241" s="22" t="e">
        <f>VLOOKUP($G241,Temp!$A:$C,T$1,FALSE)</f>
        <v>#VALUE!</v>
      </c>
      <c r="U241" s="22" t="e">
        <f>VLOOKUP($G241,Temp!$A:$C,U$1,FALSE)</f>
        <v>#VALUE!</v>
      </c>
      <c r="V241" s="22" t="e">
        <f>VLOOKUP($G241,Temp!$A:$C,V$1,FALSE)</f>
        <v>#VALUE!</v>
      </c>
      <c r="W241" s="22" t="e">
        <f>VLOOKUP($G241,Temp!$A:$C,W$1,FALSE)</f>
        <v>#VALUE!</v>
      </c>
      <c r="X241" s="22" t="e">
        <f>VLOOKUP($G241,Temp!$A:$C,X$1,FALSE)</f>
        <v>#VALUE!</v>
      </c>
      <c r="Y241" s="22">
        <f>VLOOKUP($G241,Temp!$A:$C,Y$1,FALSE)</f>
        <v>1600000</v>
      </c>
      <c r="Z241" s="22">
        <f>VLOOKUP($G241,Temp!$A:$C,Z$1,FALSE)</f>
        <v>37300</v>
      </c>
      <c r="AA241" s="22" t="e">
        <f>VLOOKUP($A241,Searches!$A:$H,AA$1,FALSE)</f>
        <v>#N/A</v>
      </c>
      <c r="AB241" s="22" t="e">
        <f>VLOOKUP($A241,Searches!$A:$H,AB$1,FALSE)</f>
        <v>#N/A</v>
      </c>
      <c r="AC241" s="22" t="e">
        <f>VLOOKUP($A241,Searches!$A:$H,AC$1,FALSE)</f>
        <v>#N/A</v>
      </c>
      <c r="AD241" s="22" t="e">
        <f>VLOOKUP($A241,Searches!$A:$H,AD$1,FALSE)</f>
        <v>#N/A</v>
      </c>
      <c r="AE241" s="22" t="e">
        <f>VLOOKUP($A241,Searches!$A:$H,AE$1,FALSE)</f>
        <v>#N/A</v>
      </c>
      <c r="AF241" s="22" t="e">
        <f>VLOOKUP($A241,Searches!$A:$H,AF$1,FALSE)</f>
        <v>#N/A</v>
      </c>
      <c r="AG241" s="22" t="e">
        <f>VLOOKUP($A241,Searches!$A:$H,AG$1,FALSE)</f>
        <v>#N/A</v>
      </c>
      <c r="AH241" s="22" t="str">
        <f>VLOOKUP($G241,Temp!$D:$F,AH$1,FALSE)</f>
        <v>redbox.com</v>
      </c>
      <c r="AI241" s="22" t="str">
        <f>VLOOKUP($G241,Temp!$D:$F,AI$1,FALSE)</f>
        <v>HubSpot</v>
      </c>
      <c r="AJ241" s="22" t="str">
        <f>VLOOKUP($G241,Temp!$D:$F,AJ$1,FALSE)</f>
        <v>WordPress</v>
      </c>
    </row>
    <row r="242" spans="1:36" ht="16" x14ac:dyDescent="0.2">
      <c r="A242" s="8" t="str">
        <f t="shared" si="3"/>
        <v>Reed Overfelt Aurea Software</v>
      </c>
      <c r="B242" s="8" t="s">
        <v>2502</v>
      </c>
      <c r="C242" s="8" t="s">
        <v>3368</v>
      </c>
      <c r="D242" s="8" t="s">
        <v>3370</v>
      </c>
      <c r="E242" s="8" t="s">
        <v>634</v>
      </c>
      <c r="F242" s="8" t="s">
        <v>3372</v>
      </c>
      <c r="G242" s="8" t="s">
        <v>634</v>
      </c>
      <c r="H242" s="22" t="e">
        <f>VLOOKUP($G242,Temp!$A:$C,H$1,FALSE)</f>
        <v>#N/A</v>
      </c>
      <c r="I242" s="22" t="e">
        <f>VLOOKUP($G242,Temp!$A:$C,I$1,FALSE)</f>
        <v>#N/A</v>
      </c>
      <c r="J242" s="22" t="e">
        <f>VLOOKUP($G242,Temp!$A:$C,J$1,FALSE)</f>
        <v>#N/A</v>
      </c>
      <c r="K242" s="22" t="e">
        <f>VLOOKUP($G242,Temp!$A:$C,K$1,FALSE)</f>
        <v>#N/A</v>
      </c>
      <c r="L242" s="22" t="e">
        <f>VLOOKUP($G242,Temp!$A:$C,L$1,FALSE)</f>
        <v>#N/A</v>
      </c>
      <c r="M242" s="22" t="e">
        <f>VLOOKUP($G242,Temp!$A:$C,M$1,FALSE)</f>
        <v>#N/A</v>
      </c>
      <c r="N242" s="22" t="e">
        <f>VLOOKUP($G242,Temp!$A:$C,N$1,FALSE)</f>
        <v>#N/A</v>
      </c>
      <c r="O242" s="22" t="e">
        <f>VLOOKUP($G242,Temp!$A:$C,O$1,FALSE)</f>
        <v>#N/A</v>
      </c>
      <c r="P242" s="22" t="e">
        <f>VLOOKUP($G242,Temp!$A:$C,P$1,FALSE)</f>
        <v>#N/A</v>
      </c>
      <c r="Q242" s="22" t="e">
        <f>VLOOKUP($G242,Temp!$A:$C,Q$1,FALSE)</f>
        <v>#N/A</v>
      </c>
      <c r="R242" s="22" t="e">
        <f>VLOOKUP($G242,Temp!$A:$C,R$1,FALSE)</f>
        <v>#N/A</v>
      </c>
      <c r="S242" s="22" t="e">
        <f>VLOOKUP($G242,Temp!$A:$C,S$1,FALSE)</f>
        <v>#N/A</v>
      </c>
      <c r="T242" s="22" t="e">
        <f>VLOOKUP($G242,Temp!$A:$C,T$1,FALSE)</f>
        <v>#N/A</v>
      </c>
      <c r="U242" s="22" t="e">
        <f>VLOOKUP($G242,Temp!$A:$C,U$1,FALSE)</f>
        <v>#N/A</v>
      </c>
      <c r="V242" s="22" t="e">
        <f>VLOOKUP($G242,Temp!$A:$C,V$1,FALSE)</f>
        <v>#N/A</v>
      </c>
      <c r="W242" s="22" t="e">
        <f>VLOOKUP($G242,Temp!$A:$C,W$1,FALSE)</f>
        <v>#N/A</v>
      </c>
      <c r="X242" s="22" t="e">
        <f>VLOOKUP($G242,Temp!$A:$C,X$1,FALSE)</f>
        <v>#N/A</v>
      </c>
      <c r="Y242" s="22" t="e">
        <f>VLOOKUP($G242,Temp!$A:$C,Y$1,FALSE)</f>
        <v>#N/A</v>
      </c>
      <c r="Z242" s="22" t="e">
        <f>VLOOKUP($G242,Temp!$A:$C,Z$1,FALSE)</f>
        <v>#N/A</v>
      </c>
      <c r="AA242" s="22" t="str">
        <f>VLOOKUP($A242,Searches!$A:$H,AA$1,FALSE)</f>
        <v>Reed Overfelt</v>
      </c>
      <c r="AB242" s="22" t="str">
        <f>VLOOKUP($A242,Searches!$A:$H,AB$1,FALSE)</f>
        <v>Aurea Software</v>
      </c>
      <c r="AC242" s="22" t="str">
        <f>VLOOKUP($A242,Searches!$A:$H,AC$1,FALSE)</f>
        <v xml:space="preserve">Chief Growth Officer </v>
      </c>
      <c r="AD242" s="22" t="str">
        <f>VLOOKUP($A242,Searches!$A:$H,AD$1,FALSE)</f>
        <v>2nd</v>
      </c>
      <c r="AE242" s="22" t="str">
        <f>VLOOKUP($A242,Searches!$A:$H,AE$1,FALSE)</f>
        <v>Open link</v>
      </c>
      <c r="AF242" s="22" t="str">
        <f>VLOOKUP($A242,Searches!$A:$H,AF$1,FALSE)</f>
        <v>Greater New York City Area</v>
      </c>
      <c r="AG242" s="22" t="str">
        <f>VLOOKUP($A242,Searches!$A:$H,AG$1,FALSE)</f>
        <v>https://www.linkedin.com/sales/profile/8610109,1dl4,NAME_SEARCH?moduleKey=peopleSearchResults&amp;pageKey=sales-search3-people-refinement&amp;contextId=60BC92C971D70515801E49D6842B0000&amp;requestId=4f264cc0-faad-47fe-938f-bac29f2959fb&amp;action=CLICK&amp;target=urn%3Ali%3AsalesLead%3A(-1%2C8610109)&amp;pageNumber=4&amp;targetEl=profilelink&amp;position=20&amp;trk=lss-serp-result-lead_photo</v>
      </c>
      <c r="AH242" s="22" t="e">
        <f>VLOOKUP($G242,Temp!$D:$F,AH$1,FALSE)</f>
        <v>#N/A</v>
      </c>
      <c r="AI242" s="22" t="e">
        <f>VLOOKUP($G242,Temp!$D:$F,AI$1,FALSE)</f>
        <v>#N/A</v>
      </c>
      <c r="AJ242" s="22" t="e">
        <f>VLOOKUP($G242,Temp!$D:$F,AJ$1,FALSE)</f>
        <v>#N/A</v>
      </c>
    </row>
    <row r="243" spans="1:36" ht="16" x14ac:dyDescent="0.2">
      <c r="A243" s="8" t="str">
        <f t="shared" si="3"/>
        <v>Nathan Rawlins Lucid</v>
      </c>
      <c r="B243" s="8" t="s">
        <v>3177</v>
      </c>
      <c r="C243" s="8" t="s">
        <v>3180</v>
      </c>
      <c r="D243" s="8" t="s">
        <v>42</v>
      </c>
      <c r="E243" s="8" t="s">
        <v>3182</v>
      </c>
      <c r="F243" s="8" t="s">
        <v>3183</v>
      </c>
      <c r="G243" s="12" t="s">
        <v>3125</v>
      </c>
      <c r="H243" s="22" t="str">
        <f>VLOOKUP($G243,Temp!$A:$C,H$1,FALSE)</f>
        <v>golucid.co</v>
      </c>
      <c r="I243" s="22" t="e">
        <f>VLOOKUP($G243,Temp!$A:$C,I$1,FALSE)</f>
        <v>#VALUE!</v>
      </c>
      <c r="J243" s="22" t="e">
        <f>VLOOKUP($G243,Temp!$A:$C,J$1,FALSE)</f>
        <v>#VALUE!</v>
      </c>
      <c r="K243" s="22" t="e">
        <f>VLOOKUP($G243,Temp!$A:$C,K$1,FALSE)</f>
        <v>#VALUE!</v>
      </c>
      <c r="L243" s="22" t="e">
        <f>VLOOKUP($G243,Temp!$A:$C,L$1,FALSE)</f>
        <v>#VALUE!</v>
      </c>
      <c r="M243" s="22" t="e">
        <f>VLOOKUP($G243,Temp!$A:$C,M$1,FALSE)</f>
        <v>#VALUE!</v>
      </c>
      <c r="N243" s="22" t="e">
        <f>VLOOKUP($G243,Temp!$A:$C,N$1,FALSE)</f>
        <v>#VALUE!</v>
      </c>
      <c r="O243" s="22" t="e">
        <f>VLOOKUP($G243,Temp!$A:$C,O$1,FALSE)</f>
        <v>#VALUE!</v>
      </c>
      <c r="P243" s="22" t="e">
        <f>VLOOKUP($G243,Temp!$A:$C,P$1,FALSE)</f>
        <v>#VALUE!</v>
      </c>
      <c r="Q243" s="22" t="e">
        <f>VLOOKUP($G243,Temp!$A:$C,Q$1,FALSE)</f>
        <v>#VALUE!</v>
      </c>
      <c r="R243" s="22" t="e">
        <f>VLOOKUP($G243,Temp!$A:$C,R$1,FALSE)</f>
        <v>#VALUE!</v>
      </c>
      <c r="S243" s="22" t="e">
        <f>VLOOKUP($G243,Temp!$A:$C,S$1,FALSE)</f>
        <v>#VALUE!</v>
      </c>
      <c r="T243" s="22" t="e">
        <f>VLOOKUP($G243,Temp!$A:$C,T$1,FALSE)</f>
        <v>#VALUE!</v>
      </c>
      <c r="U243" s="22" t="e">
        <f>VLOOKUP($G243,Temp!$A:$C,U$1,FALSE)</f>
        <v>#VALUE!</v>
      </c>
      <c r="V243" s="22" t="e">
        <f>VLOOKUP($G243,Temp!$A:$C,V$1,FALSE)</f>
        <v>#VALUE!</v>
      </c>
      <c r="W243" s="22" t="e">
        <f>VLOOKUP($G243,Temp!$A:$C,W$1,FALSE)</f>
        <v>#VALUE!</v>
      </c>
      <c r="X243" s="22" t="e">
        <f>VLOOKUP($G243,Temp!$A:$C,X$1,FALSE)</f>
        <v>#VALUE!</v>
      </c>
      <c r="Y243" s="22">
        <f>VLOOKUP($G243,Temp!$A:$C,Y$1,FALSE)</f>
        <v>38300</v>
      </c>
      <c r="Z243" s="22">
        <f>VLOOKUP($G243,Temp!$A:$C,Z$1,FALSE)</f>
        <v>0</v>
      </c>
      <c r="AA243" s="22" t="e">
        <f>VLOOKUP($A243,Searches!$A:$H,AA$1,FALSE)</f>
        <v>#N/A</v>
      </c>
      <c r="AB243" s="22" t="e">
        <f>VLOOKUP($A243,Searches!$A:$H,AB$1,FALSE)</f>
        <v>#N/A</v>
      </c>
      <c r="AC243" s="22" t="e">
        <f>VLOOKUP($A243,Searches!$A:$H,AC$1,FALSE)</f>
        <v>#N/A</v>
      </c>
      <c r="AD243" s="22" t="e">
        <f>VLOOKUP($A243,Searches!$A:$H,AD$1,FALSE)</f>
        <v>#N/A</v>
      </c>
      <c r="AE243" s="22" t="e">
        <f>VLOOKUP($A243,Searches!$A:$H,AE$1,FALSE)</f>
        <v>#N/A</v>
      </c>
      <c r="AF243" s="22" t="e">
        <f>VLOOKUP($A243,Searches!$A:$H,AF$1,FALSE)</f>
        <v>#N/A</v>
      </c>
      <c r="AG243" s="22" t="e">
        <f>VLOOKUP($A243,Searches!$A:$H,AG$1,FALSE)</f>
        <v>#N/A</v>
      </c>
      <c r="AH243" s="22" t="str">
        <f>VLOOKUP($G243,Temp!$D:$F,AH$1,FALSE)</f>
        <v>golucid.co</v>
      </c>
      <c r="AI243" s="22">
        <f>VLOOKUP($G243,Temp!$D:$F,AI$1,FALSE)</f>
        <v>0</v>
      </c>
      <c r="AJ243" s="22" t="str">
        <f>VLOOKUP($G243,Temp!$D:$F,AJ$1,FALSE)</f>
        <v>Drupal</v>
      </c>
    </row>
    <row r="244" spans="1:36" ht="16" x14ac:dyDescent="0.2">
      <c r="A244" s="8" t="str">
        <f t="shared" si="3"/>
        <v>Jeffrey Gross Axway</v>
      </c>
      <c r="B244" s="8" t="s">
        <v>3387</v>
      </c>
      <c r="C244" s="8" t="s">
        <v>3388</v>
      </c>
      <c r="D244" s="8" t="s">
        <v>3389</v>
      </c>
      <c r="E244" s="8" t="s">
        <v>3390</v>
      </c>
      <c r="F244" s="8" t="s">
        <v>3392</v>
      </c>
      <c r="G244" s="12" t="s">
        <v>3135</v>
      </c>
      <c r="H244" s="22" t="str">
        <f>VLOOKUP($G244,Temp!$A:$C,H$1,FALSE)</f>
        <v>axway.com</v>
      </c>
      <c r="I244" s="22" t="e">
        <f>VLOOKUP($G244,Temp!$A:$C,I$1,FALSE)</f>
        <v>#VALUE!</v>
      </c>
      <c r="J244" s="22" t="e">
        <f>VLOOKUP($G244,Temp!$A:$C,J$1,FALSE)</f>
        <v>#VALUE!</v>
      </c>
      <c r="K244" s="22" t="e">
        <f>VLOOKUP($G244,Temp!$A:$C,K$1,FALSE)</f>
        <v>#VALUE!</v>
      </c>
      <c r="L244" s="22" t="e">
        <f>VLOOKUP($G244,Temp!$A:$C,L$1,FALSE)</f>
        <v>#VALUE!</v>
      </c>
      <c r="M244" s="22" t="e">
        <f>VLOOKUP($G244,Temp!$A:$C,M$1,FALSE)</f>
        <v>#VALUE!</v>
      </c>
      <c r="N244" s="22" t="e">
        <f>VLOOKUP($G244,Temp!$A:$C,N$1,FALSE)</f>
        <v>#VALUE!</v>
      </c>
      <c r="O244" s="22" t="e">
        <f>VLOOKUP($G244,Temp!$A:$C,O$1,FALSE)</f>
        <v>#VALUE!</v>
      </c>
      <c r="P244" s="22" t="e">
        <f>VLOOKUP($G244,Temp!$A:$C,P$1,FALSE)</f>
        <v>#VALUE!</v>
      </c>
      <c r="Q244" s="22" t="e">
        <f>VLOOKUP($G244,Temp!$A:$C,Q$1,FALSE)</f>
        <v>#VALUE!</v>
      </c>
      <c r="R244" s="22" t="e">
        <f>VLOOKUP($G244,Temp!$A:$C,R$1,FALSE)</f>
        <v>#VALUE!</v>
      </c>
      <c r="S244" s="22" t="e">
        <f>VLOOKUP($G244,Temp!$A:$C,S$1,FALSE)</f>
        <v>#VALUE!</v>
      </c>
      <c r="T244" s="22" t="e">
        <f>VLOOKUP($G244,Temp!$A:$C,T$1,FALSE)</f>
        <v>#VALUE!</v>
      </c>
      <c r="U244" s="22" t="e">
        <f>VLOOKUP($G244,Temp!$A:$C,U$1,FALSE)</f>
        <v>#VALUE!</v>
      </c>
      <c r="V244" s="22" t="e">
        <f>VLOOKUP($G244,Temp!$A:$C,V$1,FALSE)</f>
        <v>#VALUE!</v>
      </c>
      <c r="W244" s="22" t="e">
        <f>VLOOKUP($G244,Temp!$A:$C,W$1,FALSE)</f>
        <v>#VALUE!</v>
      </c>
      <c r="X244" s="22" t="e">
        <f>VLOOKUP($G244,Temp!$A:$C,X$1,FALSE)</f>
        <v>#VALUE!</v>
      </c>
      <c r="Y244" s="22">
        <f>VLOOKUP($G244,Temp!$A:$C,Y$1,FALSE)</f>
        <v>117000</v>
      </c>
      <c r="Z244" s="22">
        <f>VLOOKUP($G244,Temp!$A:$C,Z$1,FALSE)</f>
        <v>4300</v>
      </c>
      <c r="AA244" s="22" t="e">
        <f>VLOOKUP($A244,Searches!$A:$H,AA$1,FALSE)</f>
        <v>#N/A</v>
      </c>
      <c r="AB244" s="22" t="e">
        <f>VLOOKUP($A244,Searches!$A:$H,AB$1,FALSE)</f>
        <v>#N/A</v>
      </c>
      <c r="AC244" s="22" t="e">
        <f>VLOOKUP($A244,Searches!$A:$H,AC$1,FALSE)</f>
        <v>#N/A</v>
      </c>
      <c r="AD244" s="22" t="e">
        <f>VLOOKUP($A244,Searches!$A:$H,AD$1,FALSE)</f>
        <v>#N/A</v>
      </c>
      <c r="AE244" s="22" t="e">
        <f>VLOOKUP($A244,Searches!$A:$H,AE$1,FALSE)</f>
        <v>#N/A</v>
      </c>
      <c r="AF244" s="22" t="e">
        <f>VLOOKUP($A244,Searches!$A:$H,AF$1,FALSE)</f>
        <v>#N/A</v>
      </c>
      <c r="AG244" s="22" t="e">
        <f>VLOOKUP($A244,Searches!$A:$H,AG$1,FALSE)</f>
        <v>#N/A</v>
      </c>
      <c r="AH244" s="22" t="e">
        <f>VLOOKUP($G244,Temp!$D:$F,AH$1,FALSE)</f>
        <v>#N/A</v>
      </c>
      <c r="AI244" s="22" t="e">
        <f>VLOOKUP($G244,Temp!$D:$F,AI$1,FALSE)</f>
        <v>#N/A</v>
      </c>
      <c r="AJ244" s="22" t="e">
        <f>VLOOKUP($G244,Temp!$D:$F,AJ$1,FALSE)</f>
        <v>#N/A</v>
      </c>
    </row>
    <row r="245" spans="1:36" ht="16" x14ac:dyDescent="0.2">
      <c r="A245" s="8" t="str">
        <f t="shared" si="3"/>
        <v>Diana Kucer HireVue</v>
      </c>
      <c r="B245" s="8" t="s">
        <v>3406</v>
      </c>
      <c r="C245" s="8" t="s">
        <v>3407</v>
      </c>
      <c r="D245" s="8" t="s">
        <v>42</v>
      </c>
      <c r="E245" s="8" t="s">
        <v>3408</v>
      </c>
      <c r="F245" s="8" t="s">
        <v>3409</v>
      </c>
      <c r="G245" s="12" t="s">
        <v>3145</v>
      </c>
      <c r="H245" s="22" t="str">
        <f>VLOOKUP($G245,Temp!$A:$C,H$1,FALSE)</f>
        <v>hirevue.com</v>
      </c>
      <c r="I245" s="22" t="e">
        <f>VLOOKUP($G245,Temp!$A:$C,I$1,FALSE)</f>
        <v>#VALUE!</v>
      </c>
      <c r="J245" s="22" t="e">
        <f>VLOOKUP($G245,Temp!$A:$C,J$1,FALSE)</f>
        <v>#VALUE!</v>
      </c>
      <c r="K245" s="22" t="e">
        <f>VLOOKUP($G245,Temp!$A:$C,K$1,FALSE)</f>
        <v>#VALUE!</v>
      </c>
      <c r="L245" s="22" t="e">
        <f>VLOOKUP($G245,Temp!$A:$C,L$1,FALSE)</f>
        <v>#VALUE!</v>
      </c>
      <c r="M245" s="22" t="e">
        <f>VLOOKUP($G245,Temp!$A:$C,M$1,FALSE)</f>
        <v>#VALUE!</v>
      </c>
      <c r="N245" s="22" t="e">
        <f>VLOOKUP($G245,Temp!$A:$C,N$1,FALSE)</f>
        <v>#VALUE!</v>
      </c>
      <c r="O245" s="22" t="e">
        <f>VLOOKUP($G245,Temp!$A:$C,O$1,FALSE)</f>
        <v>#VALUE!</v>
      </c>
      <c r="P245" s="22" t="e">
        <f>VLOOKUP($G245,Temp!$A:$C,P$1,FALSE)</f>
        <v>#VALUE!</v>
      </c>
      <c r="Q245" s="22" t="e">
        <f>VLOOKUP($G245,Temp!$A:$C,Q$1,FALSE)</f>
        <v>#VALUE!</v>
      </c>
      <c r="R245" s="22" t="e">
        <f>VLOOKUP($G245,Temp!$A:$C,R$1,FALSE)</f>
        <v>#VALUE!</v>
      </c>
      <c r="S245" s="22" t="e">
        <f>VLOOKUP($G245,Temp!$A:$C,S$1,FALSE)</f>
        <v>#VALUE!</v>
      </c>
      <c r="T245" s="22" t="e">
        <f>VLOOKUP($G245,Temp!$A:$C,T$1,FALSE)</f>
        <v>#VALUE!</v>
      </c>
      <c r="U245" s="22" t="e">
        <f>VLOOKUP($G245,Temp!$A:$C,U$1,FALSE)</f>
        <v>#VALUE!</v>
      </c>
      <c r="V245" s="22" t="e">
        <f>VLOOKUP($G245,Temp!$A:$C,V$1,FALSE)</f>
        <v>#VALUE!</v>
      </c>
      <c r="W245" s="22" t="e">
        <f>VLOOKUP($G245,Temp!$A:$C,W$1,FALSE)</f>
        <v>#VALUE!</v>
      </c>
      <c r="X245" s="22" t="e">
        <f>VLOOKUP($G245,Temp!$A:$C,X$1,FALSE)</f>
        <v>#VALUE!</v>
      </c>
      <c r="Y245" s="22">
        <f>VLOOKUP($G245,Temp!$A:$C,Y$1,FALSE)</f>
        <v>35200</v>
      </c>
      <c r="Z245" s="22">
        <f>VLOOKUP($G245,Temp!$A:$C,Z$1,FALSE)</f>
        <v>2200</v>
      </c>
      <c r="AA245" s="22" t="e">
        <f>VLOOKUP($A245,Searches!$A:$H,AA$1,FALSE)</f>
        <v>#N/A</v>
      </c>
      <c r="AB245" s="22" t="e">
        <f>VLOOKUP($A245,Searches!$A:$H,AB$1,FALSE)</f>
        <v>#N/A</v>
      </c>
      <c r="AC245" s="22" t="e">
        <f>VLOOKUP($A245,Searches!$A:$H,AC$1,FALSE)</f>
        <v>#N/A</v>
      </c>
      <c r="AD245" s="22" t="e">
        <f>VLOOKUP($A245,Searches!$A:$H,AD$1,FALSE)</f>
        <v>#N/A</v>
      </c>
      <c r="AE245" s="22" t="e">
        <f>VLOOKUP($A245,Searches!$A:$H,AE$1,FALSE)</f>
        <v>#N/A</v>
      </c>
      <c r="AF245" s="22" t="e">
        <f>VLOOKUP($A245,Searches!$A:$H,AF$1,FALSE)</f>
        <v>#N/A</v>
      </c>
      <c r="AG245" s="22" t="e">
        <f>VLOOKUP($A245,Searches!$A:$H,AG$1,FALSE)</f>
        <v>#N/A</v>
      </c>
      <c r="AH245" s="22" t="e">
        <f>VLOOKUP($G245,Temp!$D:$F,AH$1,FALSE)</f>
        <v>#N/A</v>
      </c>
      <c r="AI245" s="22" t="e">
        <f>VLOOKUP($G245,Temp!$D:$F,AI$1,FALSE)</f>
        <v>#N/A</v>
      </c>
      <c r="AJ245" s="22" t="e">
        <f>VLOOKUP($G245,Temp!$D:$F,AJ$1,FALSE)</f>
        <v>#N/A</v>
      </c>
    </row>
    <row r="246" spans="1:36" ht="16" x14ac:dyDescent="0.2">
      <c r="A246" s="8" t="str">
        <f t="shared" si="3"/>
        <v>Steven Baruch MSC Industrial Supply Co.</v>
      </c>
      <c r="B246" s="8" t="s">
        <v>1566</v>
      </c>
      <c r="C246" s="8" t="s">
        <v>3425</v>
      </c>
      <c r="D246" s="8" t="s">
        <v>3426</v>
      </c>
      <c r="E246" s="8" t="s">
        <v>3427</v>
      </c>
      <c r="F246" s="8" t="s">
        <v>3428</v>
      </c>
      <c r="G246" s="12" t="s">
        <v>3157</v>
      </c>
      <c r="H246" s="22" t="str">
        <f>VLOOKUP($G246,Temp!$A:$C,H$1,FALSE)</f>
        <v>mscdirect.com</v>
      </c>
      <c r="I246" s="22" t="e">
        <f>VLOOKUP($G246,Temp!$A:$C,I$1,FALSE)</f>
        <v>#VALUE!</v>
      </c>
      <c r="J246" s="22" t="e">
        <f>VLOOKUP($G246,Temp!$A:$C,J$1,FALSE)</f>
        <v>#VALUE!</v>
      </c>
      <c r="K246" s="22" t="e">
        <f>VLOOKUP($G246,Temp!$A:$C,K$1,FALSE)</f>
        <v>#VALUE!</v>
      </c>
      <c r="L246" s="22" t="e">
        <f>VLOOKUP($G246,Temp!$A:$C,L$1,FALSE)</f>
        <v>#VALUE!</v>
      </c>
      <c r="M246" s="22" t="e">
        <f>VLOOKUP($G246,Temp!$A:$C,M$1,FALSE)</f>
        <v>#VALUE!</v>
      </c>
      <c r="N246" s="22" t="e">
        <f>VLOOKUP($G246,Temp!$A:$C,N$1,FALSE)</f>
        <v>#VALUE!</v>
      </c>
      <c r="O246" s="22" t="e">
        <f>VLOOKUP($G246,Temp!$A:$C,O$1,FALSE)</f>
        <v>#VALUE!</v>
      </c>
      <c r="P246" s="22" t="e">
        <f>VLOOKUP($G246,Temp!$A:$C,P$1,FALSE)</f>
        <v>#VALUE!</v>
      </c>
      <c r="Q246" s="22" t="e">
        <f>VLOOKUP($G246,Temp!$A:$C,Q$1,FALSE)</f>
        <v>#VALUE!</v>
      </c>
      <c r="R246" s="22" t="e">
        <f>VLOOKUP($G246,Temp!$A:$C,R$1,FALSE)</f>
        <v>#VALUE!</v>
      </c>
      <c r="S246" s="22" t="e">
        <f>VLOOKUP($G246,Temp!$A:$C,S$1,FALSE)</f>
        <v>#VALUE!</v>
      </c>
      <c r="T246" s="22" t="e">
        <f>VLOOKUP($G246,Temp!$A:$C,T$1,FALSE)</f>
        <v>#VALUE!</v>
      </c>
      <c r="U246" s="22" t="e">
        <f>VLOOKUP($G246,Temp!$A:$C,U$1,FALSE)</f>
        <v>#VALUE!</v>
      </c>
      <c r="V246" s="22" t="e">
        <f>VLOOKUP($G246,Temp!$A:$C,V$1,FALSE)</f>
        <v>#VALUE!</v>
      </c>
      <c r="W246" s="22" t="e">
        <f>VLOOKUP($G246,Temp!$A:$C,W$1,FALSE)</f>
        <v>#VALUE!</v>
      </c>
      <c r="X246" s="22" t="e">
        <f>VLOOKUP($G246,Temp!$A:$C,X$1,FALSE)</f>
        <v>#VALUE!</v>
      </c>
      <c r="Y246" s="22">
        <f>VLOOKUP($G246,Temp!$A:$C,Y$1,FALSE)</f>
        <v>371000</v>
      </c>
      <c r="Z246" s="22">
        <f>VLOOKUP($G246,Temp!$A:$C,Z$1,FALSE)</f>
        <v>118000</v>
      </c>
      <c r="AA246" s="22" t="e">
        <f>VLOOKUP($A246,Searches!$A:$H,AA$1,FALSE)</f>
        <v>#N/A</v>
      </c>
      <c r="AB246" s="22" t="e">
        <f>VLOOKUP($A246,Searches!$A:$H,AB$1,FALSE)</f>
        <v>#N/A</v>
      </c>
      <c r="AC246" s="22" t="e">
        <f>VLOOKUP($A246,Searches!$A:$H,AC$1,FALSE)</f>
        <v>#N/A</v>
      </c>
      <c r="AD246" s="22" t="e">
        <f>VLOOKUP($A246,Searches!$A:$H,AD$1,FALSE)</f>
        <v>#N/A</v>
      </c>
      <c r="AE246" s="22" t="e">
        <f>VLOOKUP($A246,Searches!$A:$H,AE$1,FALSE)</f>
        <v>#N/A</v>
      </c>
      <c r="AF246" s="22" t="e">
        <f>VLOOKUP($A246,Searches!$A:$H,AF$1,FALSE)</f>
        <v>#N/A</v>
      </c>
      <c r="AG246" s="22" t="e">
        <f>VLOOKUP($A246,Searches!$A:$H,AG$1,FALSE)</f>
        <v>#N/A</v>
      </c>
      <c r="AH246" s="22" t="e">
        <f>VLOOKUP($G246,Temp!$D:$F,AH$1,FALSE)</f>
        <v>#N/A</v>
      </c>
      <c r="AI246" s="22" t="e">
        <f>VLOOKUP($G246,Temp!$D:$F,AI$1,FALSE)</f>
        <v>#N/A</v>
      </c>
      <c r="AJ246" s="22" t="e">
        <f>VLOOKUP($G246,Temp!$D:$F,AJ$1,FALSE)</f>
        <v>#N/A</v>
      </c>
    </row>
    <row r="247" spans="1:36" ht="16" x14ac:dyDescent="0.2">
      <c r="A247" s="8" t="str">
        <f t="shared" si="3"/>
        <v>Bob Armour Jellyvision</v>
      </c>
      <c r="B247" s="8" t="s">
        <v>630</v>
      </c>
      <c r="C247" s="8" t="s">
        <v>1018</v>
      </c>
      <c r="D247" s="8" t="s">
        <v>42</v>
      </c>
      <c r="E247" s="8" t="s">
        <v>1020</v>
      </c>
      <c r="F247" s="8" t="s">
        <v>1022</v>
      </c>
      <c r="G247" s="12" t="s">
        <v>1024</v>
      </c>
      <c r="H247" s="22" t="str">
        <f>VLOOKUP($G247,Temp!$A:$C,H$1,FALSE)</f>
        <v>jellyvision.com</v>
      </c>
      <c r="I247" s="22" t="e">
        <f>VLOOKUP($G247,Temp!$A:$C,I$1,FALSE)</f>
        <v>#VALUE!</v>
      </c>
      <c r="J247" s="22" t="e">
        <f>VLOOKUP($G247,Temp!$A:$C,J$1,FALSE)</f>
        <v>#VALUE!</v>
      </c>
      <c r="K247" s="22" t="e">
        <f>VLOOKUP($G247,Temp!$A:$C,K$1,FALSE)</f>
        <v>#VALUE!</v>
      </c>
      <c r="L247" s="22" t="e">
        <f>VLOOKUP($G247,Temp!$A:$C,L$1,FALSE)</f>
        <v>#VALUE!</v>
      </c>
      <c r="M247" s="22" t="e">
        <f>VLOOKUP($G247,Temp!$A:$C,M$1,FALSE)</f>
        <v>#VALUE!</v>
      </c>
      <c r="N247" s="22" t="e">
        <f>VLOOKUP($G247,Temp!$A:$C,N$1,FALSE)</f>
        <v>#VALUE!</v>
      </c>
      <c r="O247" s="22" t="e">
        <f>VLOOKUP($G247,Temp!$A:$C,O$1,FALSE)</f>
        <v>#VALUE!</v>
      </c>
      <c r="P247" s="22" t="e">
        <f>VLOOKUP($G247,Temp!$A:$C,P$1,FALSE)</f>
        <v>#VALUE!</v>
      </c>
      <c r="Q247" s="22" t="e">
        <f>VLOOKUP($G247,Temp!$A:$C,Q$1,FALSE)</f>
        <v>#VALUE!</v>
      </c>
      <c r="R247" s="22" t="e">
        <f>VLOOKUP($G247,Temp!$A:$C,R$1,FALSE)</f>
        <v>#VALUE!</v>
      </c>
      <c r="S247" s="22" t="e">
        <f>VLOOKUP($G247,Temp!$A:$C,S$1,FALSE)</f>
        <v>#VALUE!</v>
      </c>
      <c r="T247" s="22" t="e">
        <f>VLOOKUP($G247,Temp!$A:$C,T$1,FALSE)</f>
        <v>#VALUE!</v>
      </c>
      <c r="U247" s="22" t="e">
        <f>VLOOKUP($G247,Temp!$A:$C,U$1,FALSE)</f>
        <v>#VALUE!</v>
      </c>
      <c r="V247" s="22" t="e">
        <f>VLOOKUP($G247,Temp!$A:$C,V$1,FALSE)</f>
        <v>#VALUE!</v>
      </c>
      <c r="W247" s="22" t="e">
        <f>VLOOKUP($G247,Temp!$A:$C,W$1,FALSE)</f>
        <v>#VALUE!</v>
      </c>
      <c r="X247" s="22" t="e">
        <f>VLOOKUP($G247,Temp!$A:$C,X$1,FALSE)</f>
        <v>#VALUE!</v>
      </c>
      <c r="Y247" s="22">
        <f>VLOOKUP($G247,Temp!$A:$C,Y$1,FALSE)</f>
        <v>32500</v>
      </c>
      <c r="Z247" s="22">
        <f>VLOOKUP($G247,Temp!$A:$C,Z$1,FALSE)</f>
        <v>0</v>
      </c>
      <c r="AA247" s="22" t="e">
        <f>VLOOKUP($A247,Searches!$A:$H,AA$1,FALSE)</f>
        <v>#N/A</v>
      </c>
      <c r="AB247" s="22" t="e">
        <f>VLOOKUP($A247,Searches!$A:$H,AB$1,FALSE)</f>
        <v>#N/A</v>
      </c>
      <c r="AC247" s="22" t="e">
        <f>VLOOKUP($A247,Searches!$A:$H,AC$1,FALSE)</f>
        <v>#N/A</v>
      </c>
      <c r="AD247" s="22" t="e">
        <f>VLOOKUP($A247,Searches!$A:$H,AD$1,FALSE)</f>
        <v>#N/A</v>
      </c>
      <c r="AE247" s="22" t="e">
        <f>VLOOKUP($A247,Searches!$A:$H,AE$1,FALSE)</f>
        <v>#N/A</v>
      </c>
      <c r="AF247" s="22" t="e">
        <f>VLOOKUP($A247,Searches!$A:$H,AF$1,FALSE)</f>
        <v>#N/A</v>
      </c>
      <c r="AG247" s="22" t="e">
        <f>VLOOKUP($A247,Searches!$A:$H,AG$1,FALSE)</f>
        <v>#N/A</v>
      </c>
      <c r="AH247" s="22" t="str">
        <f>VLOOKUP($G247,Temp!$D:$F,AH$1,FALSE)</f>
        <v>jellyvision.com</v>
      </c>
      <c r="AI247" s="22" t="str">
        <f>VLOOKUP($G247,Temp!$D:$F,AI$1,FALSE)</f>
        <v>Marketo</v>
      </c>
      <c r="AJ247" s="22" t="str">
        <f>VLOOKUP($G247,Temp!$D:$F,AJ$1,FALSE)</f>
        <v>WordPress</v>
      </c>
    </row>
    <row r="248" spans="1:36" ht="16" x14ac:dyDescent="0.2">
      <c r="A248" s="8" t="str">
        <f t="shared" si="3"/>
        <v>Robert Israch Tipalti</v>
      </c>
      <c r="B248" s="8" t="s">
        <v>1836</v>
      </c>
      <c r="C248" s="8" t="s">
        <v>3443</v>
      </c>
      <c r="D248" s="8" t="s">
        <v>42</v>
      </c>
      <c r="E248" s="8" t="s">
        <v>3444</v>
      </c>
      <c r="F248" s="8" t="s">
        <v>3445</v>
      </c>
      <c r="G248" s="12" t="s">
        <v>3174</v>
      </c>
      <c r="H248" s="22" t="str">
        <f>VLOOKUP($G248,Temp!$A:$C,H$1,FALSE)</f>
        <v>tipalti.com</v>
      </c>
      <c r="I248" s="22" t="e">
        <f>VLOOKUP($G248,Temp!$A:$C,I$1,FALSE)</f>
        <v>#VALUE!</v>
      </c>
      <c r="J248" s="22" t="e">
        <f>VLOOKUP($G248,Temp!$A:$C,J$1,FALSE)</f>
        <v>#VALUE!</v>
      </c>
      <c r="K248" s="22" t="e">
        <f>VLOOKUP($G248,Temp!$A:$C,K$1,FALSE)</f>
        <v>#VALUE!</v>
      </c>
      <c r="L248" s="22" t="e">
        <f>VLOOKUP($G248,Temp!$A:$C,L$1,FALSE)</f>
        <v>#VALUE!</v>
      </c>
      <c r="M248" s="22" t="e">
        <f>VLOOKUP($G248,Temp!$A:$C,M$1,FALSE)</f>
        <v>#VALUE!</v>
      </c>
      <c r="N248" s="22" t="e">
        <f>VLOOKUP($G248,Temp!$A:$C,N$1,FALSE)</f>
        <v>#VALUE!</v>
      </c>
      <c r="O248" s="22" t="e">
        <f>VLOOKUP($G248,Temp!$A:$C,O$1,FALSE)</f>
        <v>#VALUE!</v>
      </c>
      <c r="P248" s="22" t="e">
        <f>VLOOKUP($G248,Temp!$A:$C,P$1,FALSE)</f>
        <v>#VALUE!</v>
      </c>
      <c r="Q248" s="22" t="e">
        <f>VLOOKUP($G248,Temp!$A:$C,Q$1,FALSE)</f>
        <v>#VALUE!</v>
      </c>
      <c r="R248" s="22" t="e">
        <f>VLOOKUP($G248,Temp!$A:$C,R$1,FALSE)</f>
        <v>#VALUE!</v>
      </c>
      <c r="S248" s="22" t="e">
        <f>VLOOKUP($G248,Temp!$A:$C,S$1,FALSE)</f>
        <v>#VALUE!</v>
      </c>
      <c r="T248" s="22" t="e">
        <f>VLOOKUP($G248,Temp!$A:$C,T$1,FALSE)</f>
        <v>#VALUE!</v>
      </c>
      <c r="U248" s="22" t="e">
        <f>VLOOKUP($G248,Temp!$A:$C,U$1,FALSE)</f>
        <v>#VALUE!</v>
      </c>
      <c r="V248" s="22" t="e">
        <f>VLOOKUP($G248,Temp!$A:$C,V$1,FALSE)</f>
        <v>#VALUE!</v>
      </c>
      <c r="W248" s="22" t="e">
        <f>VLOOKUP($G248,Temp!$A:$C,W$1,FALSE)</f>
        <v>#VALUE!</v>
      </c>
      <c r="X248" s="22" t="e">
        <f>VLOOKUP($G248,Temp!$A:$C,X$1,FALSE)</f>
        <v>#VALUE!</v>
      </c>
      <c r="Y248" s="22">
        <f>VLOOKUP($G248,Temp!$A:$C,Y$1,FALSE)</f>
        <v>3300</v>
      </c>
      <c r="Z248" s="22">
        <f>VLOOKUP($G248,Temp!$A:$C,Z$1,FALSE)</f>
        <v>367</v>
      </c>
      <c r="AA248" s="22" t="str">
        <f>VLOOKUP($A248,Searches!$A:$H,AA$1,FALSE)</f>
        <v>Robert Israch</v>
      </c>
      <c r="AB248" s="22" t="str">
        <f>VLOOKUP($A248,Searches!$A:$H,AB$1,FALSE)</f>
        <v>Tipalti</v>
      </c>
      <c r="AC248" s="22" t="str">
        <f>VLOOKUP($A248,Searches!$A:$H,AC$1,FALSE)</f>
        <v>Chief Marketing Officer</v>
      </c>
      <c r="AD248" s="22" t="str">
        <f>VLOOKUP($A248,Searches!$A:$H,AD$1,FALSE)</f>
        <v>2nd</v>
      </c>
      <c r="AE248" s="22" t="str">
        <f>VLOOKUP($A248,Searches!$A:$H,AE$1,FALSE)</f>
        <v/>
      </c>
      <c r="AF248" s="22" t="str">
        <f>VLOOKUP($A248,Searches!$A:$H,AF$1,FALSE)</f>
        <v>San Francisco Bay Area</v>
      </c>
      <c r="AG248" s="22" t="str">
        <f>VLOOKUP($A248,Searches!$A:$H,AG$1,FALSE)</f>
        <v>https://www.linkedin.com/sales/profile/355949,9dh5,NAME_SEARCH?moduleKey=peopleSearchResults&amp;pageKey=sales-search3-people-refinement&amp;contextId=60BC92C971D70515801E49D6842B0000&amp;requestId=4bd62710-bea7-4f38-ad58-e37bf9f23975&amp;action=CLICK&amp;target=urn%3Ali%3AsalesLead%3A(-1%2C355949)&amp;pageNumber=5&amp;targetEl=profilelink&amp;position=16&amp;trk=lss-serp-result-lead_photo</v>
      </c>
      <c r="AH248" s="22" t="str">
        <f>VLOOKUP($G248,Temp!$D:$F,AH$1,FALSE)</f>
        <v>tipalti.com</v>
      </c>
      <c r="AI248" s="22" t="str">
        <f>VLOOKUP($G248,Temp!$D:$F,AI$1,FALSE)</f>
        <v>Marketo</v>
      </c>
      <c r="AJ248" s="22" t="str">
        <f>VLOOKUP($G248,Temp!$D:$F,AJ$1,FALSE)</f>
        <v>WordPress</v>
      </c>
    </row>
    <row r="249" spans="1:36" ht="16" x14ac:dyDescent="0.2">
      <c r="A249" s="8" t="str">
        <f t="shared" si="3"/>
        <v>Shane Lennon Great Minds</v>
      </c>
      <c r="B249" s="8" t="s">
        <v>3451</v>
      </c>
      <c r="C249" s="8" t="s">
        <v>3452</v>
      </c>
      <c r="D249" s="8" t="s">
        <v>42</v>
      </c>
      <c r="E249" s="8" t="s">
        <v>3453</v>
      </c>
      <c r="F249" s="8" t="s">
        <v>3454</v>
      </c>
      <c r="G249" s="12" t="s">
        <v>3194</v>
      </c>
      <c r="H249" s="22" t="str">
        <f>VLOOKUP($G249,Temp!$A:$C,H$1,FALSE)</f>
        <v>greatminds.org</v>
      </c>
      <c r="I249" s="22" t="e">
        <f>VLOOKUP($G249,Temp!$A:$C,I$1,FALSE)</f>
        <v>#VALUE!</v>
      </c>
      <c r="J249" s="22" t="e">
        <f>VLOOKUP($G249,Temp!$A:$C,J$1,FALSE)</f>
        <v>#VALUE!</v>
      </c>
      <c r="K249" s="22" t="e">
        <f>VLOOKUP($G249,Temp!$A:$C,K$1,FALSE)</f>
        <v>#VALUE!</v>
      </c>
      <c r="L249" s="22" t="e">
        <f>VLOOKUP($G249,Temp!$A:$C,L$1,FALSE)</f>
        <v>#VALUE!</v>
      </c>
      <c r="M249" s="22" t="e">
        <f>VLOOKUP($G249,Temp!$A:$C,M$1,FALSE)</f>
        <v>#VALUE!</v>
      </c>
      <c r="N249" s="22" t="e">
        <f>VLOOKUP($G249,Temp!$A:$C,N$1,FALSE)</f>
        <v>#VALUE!</v>
      </c>
      <c r="O249" s="22" t="e">
        <f>VLOOKUP($G249,Temp!$A:$C,O$1,FALSE)</f>
        <v>#VALUE!</v>
      </c>
      <c r="P249" s="22" t="e">
        <f>VLOOKUP($G249,Temp!$A:$C,P$1,FALSE)</f>
        <v>#VALUE!</v>
      </c>
      <c r="Q249" s="22" t="e">
        <f>VLOOKUP($G249,Temp!$A:$C,Q$1,FALSE)</f>
        <v>#VALUE!</v>
      </c>
      <c r="R249" s="22" t="e">
        <f>VLOOKUP($G249,Temp!$A:$C,R$1,FALSE)</f>
        <v>#VALUE!</v>
      </c>
      <c r="S249" s="22" t="e">
        <f>VLOOKUP($G249,Temp!$A:$C,S$1,FALSE)</f>
        <v>#VALUE!</v>
      </c>
      <c r="T249" s="22" t="e">
        <f>VLOOKUP($G249,Temp!$A:$C,T$1,FALSE)</f>
        <v>#VALUE!</v>
      </c>
      <c r="U249" s="22" t="e">
        <f>VLOOKUP($G249,Temp!$A:$C,U$1,FALSE)</f>
        <v>#VALUE!</v>
      </c>
      <c r="V249" s="22" t="e">
        <f>VLOOKUP($G249,Temp!$A:$C,V$1,FALSE)</f>
        <v>#VALUE!</v>
      </c>
      <c r="W249" s="22" t="e">
        <f>VLOOKUP($G249,Temp!$A:$C,W$1,FALSE)</f>
        <v>#VALUE!</v>
      </c>
      <c r="X249" s="22" t="e">
        <f>VLOOKUP($G249,Temp!$A:$C,X$1,FALSE)</f>
        <v>#VALUE!</v>
      </c>
      <c r="Y249" s="22">
        <f>VLOOKUP($G249,Temp!$A:$C,Y$1,FALSE)</f>
        <v>21000</v>
      </c>
      <c r="Z249" s="22">
        <f>VLOOKUP($G249,Temp!$A:$C,Z$1,FALSE)</f>
        <v>10500</v>
      </c>
      <c r="AA249" s="22" t="str">
        <f>VLOOKUP($A249,Searches!$A:$H,AA$1,FALSE)</f>
        <v>Shane Lennon</v>
      </c>
      <c r="AB249" s="22" t="str">
        <f>VLOOKUP($A249,Searches!$A:$H,AB$1,FALSE)</f>
        <v>Great Minds</v>
      </c>
      <c r="AC249" s="22" t="str">
        <f>VLOOKUP($A249,Searches!$A:$H,AC$1,FALSE)</f>
        <v>Chief Marketing Officer</v>
      </c>
      <c r="AD249" s="22" t="str">
        <f>VLOOKUP($A249,Searches!$A:$H,AD$1,FALSE)</f>
        <v>2nd</v>
      </c>
      <c r="AE249" s="22" t="str">
        <f>VLOOKUP($A249,Searches!$A:$H,AE$1,FALSE)</f>
        <v>Open link</v>
      </c>
      <c r="AF249" s="22" t="str">
        <f>VLOOKUP($A249,Searches!$A:$H,AF$1,FALSE)</f>
        <v>Greater New York City Area</v>
      </c>
      <c r="AG249" s="22" t="str">
        <f>VLOOKUP($A249,Searches!$A:$H,AG$1,FALSE)</f>
        <v>https://www.linkedin.com/sales/profile/122511,7rYP,NAME_SEARCH?moduleKey=peopleSearchResults&amp;pageKey=sales-search3-people-refinement&amp;contextId=60BC92C971D70515801E49D6842B0000&amp;requestId=212800b1-a51b-457e-a2f2-b0a3142cf20e&amp;action=CLICK&amp;target=urn%3Ali%3AsalesLead%3A(-1%2C122511)&amp;pageNumber=4&amp;targetEl=profilelink&amp;position=0&amp;trk=lss-serp-result-lead_photo</v>
      </c>
      <c r="AH249" s="22" t="e">
        <f>VLOOKUP($G249,Temp!$D:$F,AH$1,FALSE)</f>
        <v>#N/A</v>
      </c>
      <c r="AI249" s="22" t="e">
        <f>VLOOKUP($G249,Temp!$D:$F,AI$1,FALSE)</f>
        <v>#N/A</v>
      </c>
      <c r="AJ249" s="22" t="e">
        <f>VLOOKUP($G249,Temp!$D:$F,AJ$1,FALSE)</f>
        <v>#N/A</v>
      </c>
    </row>
    <row r="250" spans="1:36" ht="16" x14ac:dyDescent="0.2">
      <c r="A250" s="8" t="str">
        <f t="shared" si="3"/>
        <v>Erika Brookes Springbot</v>
      </c>
      <c r="B250" s="8" t="s">
        <v>3474</v>
      </c>
      <c r="C250" s="8" t="s">
        <v>3475</v>
      </c>
      <c r="D250" s="8" t="s">
        <v>42</v>
      </c>
      <c r="E250" s="8" t="s">
        <v>3476</v>
      </c>
      <c r="F250" s="8" t="s">
        <v>3477</v>
      </c>
      <c r="G250" s="12" t="s">
        <v>3204</v>
      </c>
      <c r="H250" s="22" t="str">
        <f>VLOOKUP($G250,Temp!$A:$C,H$1,FALSE)</f>
        <v>springbot.com</v>
      </c>
      <c r="I250" s="22" t="e">
        <f>VLOOKUP($G250,Temp!$A:$C,I$1,FALSE)</f>
        <v>#VALUE!</v>
      </c>
      <c r="J250" s="22" t="e">
        <f>VLOOKUP($G250,Temp!$A:$C,J$1,FALSE)</f>
        <v>#VALUE!</v>
      </c>
      <c r="K250" s="22" t="e">
        <f>VLOOKUP($G250,Temp!$A:$C,K$1,FALSE)</f>
        <v>#VALUE!</v>
      </c>
      <c r="L250" s="22" t="e">
        <f>VLOOKUP($G250,Temp!$A:$C,L$1,FALSE)</f>
        <v>#VALUE!</v>
      </c>
      <c r="M250" s="22" t="e">
        <f>VLOOKUP($G250,Temp!$A:$C,M$1,FALSE)</f>
        <v>#VALUE!</v>
      </c>
      <c r="N250" s="22" t="e">
        <f>VLOOKUP($G250,Temp!$A:$C,N$1,FALSE)</f>
        <v>#VALUE!</v>
      </c>
      <c r="O250" s="22" t="e">
        <f>VLOOKUP($G250,Temp!$A:$C,O$1,FALSE)</f>
        <v>#VALUE!</v>
      </c>
      <c r="P250" s="22" t="e">
        <f>VLOOKUP($G250,Temp!$A:$C,P$1,FALSE)</f>
        <v>#VALUE!</v>
      </c>
      <c r="Q250" s="22" t="e">
        <f>VLOOKUP($G250,Temp!$A:$C,Q$1,FALSE)</f>
        <v>#VALUE!</v>
      </c>
      <c r="R250" s="22" t="e">
        <f>VLOOKUP($G250,Temp!$A:$C,R$1,FALSE)</f>
        <v>#VALUE!</v>
      </c>
      <c r="S250" s="22" t="e">
        <f>VLOOKUP($G250,Temp!$A:$C,S$1,FALSE)</f>
        <v>#VALUE!</v>
      </c>
      <c r="T250" s="22" t="e">
        <f>VLOOKUP($G250,Temp!$A:$C,T$1,FALSE)</f>
        <v>#VALUE!</v>
      </c>
      <c r="U250" s="22" t="e">
        <f>VLOOKUP($G250,Temp!$A:$C,U$1,FALSE)</f>
        <v>#VALUE!</v>
      </c>
      <c r="V250" s="22" t="e">
        <f>VLOOKUP($G250,Temp!$A:$C,V$1,FALSE)</f>
        <v>#VALUE!</v>
      </c>
      <c r="W250" s="22" t="e">
        <f>VLOOKUP($G250,Temp!$A:$C,W$1,FALSE)</f>
        <v>#VALUE!</v>
      </c>
      <c r="X250" s="22" t="e">
        <f>VLOOKUP($G250,Temp!$A:$C,X$1,FALSE)</f>
        <v>#VALUE!</v>
      </c>
      <c r="Y250" s="22">
        <f>VLOOKUP($G250,Temp!$A:$C,Y$1,FALSE)</f>
        <v>7100</v>
      </c>
      <c r="Z250" s="22">
        <f>VLOOKUP($G250,Temp!$A:$C,Z$1,FALSE)</f>
        <v>643</v>
      </c>
      <c r="AA250" s="22" t="e">
        <f>VLOOKUP($A250,Searches!$A:$H,AA$1,FALSE)</f>
        <v>#N/A</v>
      </c>
      <c r="AB250" s="22" t="e">
        <f>VLOOKUP($A250,Searches!$A:$H,AB$1,FALSE)</f>
        <v>#N/A</v>
      </c>
      <c r="AC250" s="22" t="e">
        <f>VLOOKUP($A250,Searches!$A:$H,AC$1,FALSE)</f>
        <v>#N/A</v>
      </c>
      <c r="AD250" s="22" t="e">
        <f>VLOOKUP($A250,Searches!$A:$H,AD$1,FALSE)</f>
        <v>#N/A</v>
      </c>
      <c r="AE250" s="22" t="e">
        <f>VLOOKUP($A250,Searches!$A:$H,AE$1,FALSE)</f>
        <v>#N/A</v>
      </c>
      <c r="AF250" s="22" t="e">
        <f>VLOOKUP($A250,Searches!$A:$H,AF$1,FALSE)</f>
        <v>#N/A</v>
      </c>
      <c r="AG250" s="22" t="e">
        <f>VLOOKUP($A250,Searches!$A:$H,AG$1,FALSE)</f>
        <v>#N/A</v>
      </c>
      <c r="AH250" s="22" t="str">
        <f>VLOOKUP($G250,Temp!$D:$F,AH$1,FALSE)</f>
        <v>springbot.com</v>
      </c>
      <c r="AI250" s="22" t="str">
        <f>VLOOKUP($G250,Temp!$D:$F,AI$1,FALSE)</f>
        <v>Pardot</v>
      </c>
      <c r="AJ250" s="22" t="str">
        <f>VLOOKUP($G250,Temp!$D:$F,AJ$1,FALSE)</f>
        <v>WordPress</v>
      </c>
    </row>
    <row r="251" spans="1:36" ht="16" x14ac:dyDescent="0.2">
      <c r="A251" s="8" t="str">
        <f t="shared" si="3"/>
        <v>Kevin Sellers Avnet</v>
      </c>
      <c r="B251" s="8" t="s">
        <v>2277</v>
      </c>
      <c r="C251" s="8" t="s">
        <v>3492</v>
      </c>
      <c r="D251" s="8" t="s">
        <v>42</v>
      </c>
      <c r="E251" s="8" t="s">
        <v>3494</v>
      </c>
      <c r="F251" s="8" t="s">
        <v>3495</v>
      </c>
      <c r="G251" s="12" t="s">
        <v>3223</v>
      </c>
      <c r="H251" s="22" t="str">
        <f>VLOOKUP($G251,Temp!$A:$C,H$1,FALSE)</f>
        <v>avnet.com</v>
      </c>
      <c r="I251" s="22" t="e">
        <f>VLOOKUP($G251,Temp!$A:$C,I$1,FALSE)</f>
        <v>#VALUE!</v>
      </c>
      <c r="J251" s="22" t="e">
        <f>VLOOKUP($G251,Temp!$A:$C,J$1,FALSE)</f>
        <v>#VALUE!</v>
      </c>
      <c r="K251" s="22" t="e">
        <f>VLOOKUP($G251,Temp!$A:$C,K$1,FALSE)</f>
        <v>#VALUE!</v>
      </c>
      <c r="L251" s="22" t="e">
        <f>VLOOKUP($G251,Temp!$A:$C,L$1,FALSE)</f>
        <v>#VALUE!</v>
      </c>
      <c r="M251" s="22" t="e">
        <f>VLOOKUP($G251,Temp!$A:$C,M$1,FALSE)</f>
        <v>#VALUE!</v>
      </c>
      <c r="N251" s="22" t="e">
        <f>VLOOKUP($G251,Temp!$A:$C,N$1,FALSE)</f>
        <v>#VALUE!</v>
      </c>
      <c r="O251" s="22" t="e">
        <f>VLOOKUP($G251,Temp!$A:$C,O$1,FALSE)</f>
        <v>#VALUE!</v>
      </c>
      <c r="P251" s="22" t="e">
        <f>VLOOKUP($G251,Temp!$A:$C,P$1,FALSE)</f>
        <v>#VALUE!</v>
      </c>
      <c r="Q251" s="22" t="e">
        <f>VLOOKUP($G251,Temp!$A:$C,Q$1,FALSE)</f>
        <v>#VALUE!</v>
      </c>
      <c r="R251" s="22" t="e">
        <f>VLOOKUP($G251,Temp!$A:$C,R$1,FALSE)</f>
        <v>#VALUE!</v>
      </c>
      <c r="S251" s="22" t="e">
        <f>VLOOKUP($G251,Temp!$A:$C,S$1,FALSE)</f>
        <v>#VALUE!</v>
      </c>
      <c r="T251" s="22" t="e">
        <f>VLOOKUP($G251,Temp!$A:$C,T$1,FALSE)</f>
        <v>#VALUE!</v>
      </c>
      <c r="U251" s="22" t="e">
        <f>VLOOKUP($G251,Temp!$A:$C,U$1,FALSE)</f>
        <v>#VALUE!</v>
      </c>
      <c r="V251" s="22" t="e">
        <f>VLOOKUP($G251,Temp!$A:$C,V$1,FALSE)</f>
        <v>#VALUE!</v>
      </c>
      <c r="W251" s="22" t="e">
        <f>VLOOKUP($G251,Temp!$A:$C,W$1,FALSE)</f>
        <v>#VALUE!</v>
      </c>
      <c r="X251" s="22" t="e">
        <f>VLOOKUP($G251,Temp!$A:$C,X$1,FALSE)</f>
        <v>#VALUE!</v>
      </c>
      <c r="Y251" s="22">
        <f>VLOOKUP($G251,Temp!$A:$C,Y$1,FALSE)</f>
        <v>51800</v>
      </c>
      <c r="Z251" s="22">
        <f>VLOOKUP($G251,Temp!$A:$C,Z$1,FALSE)</f>
        <v>10300</v>
      </c>
      <c r="AA251" s="22" t="e">
        <f>VLOOKUP($A251,Searches!$A:$H,AA$1,FALSE)</f>
        <v>#N/A</v>
      </c>
      <c r="AB251" s="22" t="e">
        <f>VLOOKUP($A251,Searches!$A:$H,AB$1,FALSE)</f>
        <v>#N/A</v>
      </c>
      <c r="AC251" s="22" t="e">
        <f>VLOOKUP($A251,Searches!$A:$H,AC$1,FALSE)</f>
        <v>#N/A</v>
      </c>
      <c r="AD251" s="22" t="e">
        <f>VLOOKUP($A251,Searches!$A:$H,AD$1,FALSE)</f>
        <v>#N/A</v>
      </c>
      <c r="AE251" s="22" t="e">
        <f>VLOOKUP($A251,Searches!$A:$H,AE$1,FALSE)</f>
        <v>#N/A</v>
      </c>
      <c r="AF251" s="22" t="e">
        <f>VLOOKUP($A251,Searches!$A:$H,AF$1,FALSE)</f>
        <v>#N/A</v>
      </c>
      <c r="AG251" s="22" t="e">
        <f>VLOOKUP($A251,Searches!$A:$H,AG$1,FALSE)</f>
        <v>#N/A</v>
      </c>
      <c r="AH251" s="22" t="str">
        <f>VLOOKUP($G251,Temp!$D:$F,AH$1,FALSE)</f>
        <v>avnet.com</v>
      </c>
      <c r="AI251" s="22" t="str">
        <f>VLOOKUP($G251,Temp!$D:$F,AI$1,FALSE)</f>
        <v>Pardot</v>
      </c>
      <c r="AJ251" s="22" t="str">
        <f>VLOOKUP($G251,Temp!$D:$F,AJ$1,FALSE)</f>
        <v>Drupal</v>
      </c>
    </row>
    <row r="252" spans="1:36" ht="16" x14ac:dyDescent="0.2">
      <c r="A252" s="8" t="str">
        <f t="shared" si="3"/>
        <v>Christopher Powell Commvault</v>
      </c>
      <c r="B252" s="8" t="s">
        <v>869</v>
      </c>
      <c r="C252" s="8" t="s">
        <v>3504</v>
      </c>
      <c r="D252" s="8" t="s">
        <v>42</v>
      </c>
      <c r="E252" s="8" t="s">
        <v>3505</v>
      </c>
      <c r="F252" s="8" t="s">
        <v>3506</v>
      </c>
      <c r="G252" s="12" t="s">
        <v>3238</v>
      </c>
      <c r="H252" s="22" t="str">
        <f>VLOOKUP($G252,Temp!$A:$C,H$1,FALSE)</f>
        <v>commvault.com</v>
      </c>
      <c r="I252" s="22" t="e">
        <f>VLOOKUP($G252,Temp!$A:$C,I$1,FALSE)</f>
        <v>#VALUE!</v>
      </c>
      <c r="J252" s="22" t="e">
        <f>VLOOKUP($G252,Temp!$A:$C,J$1,FALSE)</f>
        <v>#VALUE!</v>
      </c>
      <c r="K252" s="22" t="e">
        <f>VLOOKUP($G252,Temp!$A:$C,K$1,FALSE)</f>
        <v>#VALUE!</v>
      </c>
      <c r="L252" s="22" t="e">
        <f>VLOOKUP($G252,Temp!$A:$C,L$1,FALSE)</f>
        <v>#VALUE!</v>
      </c>
      <c r="M252" s="22" t="e">
        <f>VLOOKUP($G252,Temp!$A:$C,M$1,FALSE)</f>
        <v>#VALUE!</v>
      </c>
      <c r="N252" s="22" t="e">
        <f>VLOOKUP($G252,Temp!$A:$C,N$1,FALSE)</f>
        <v>#VALUE!</v>
      </c>
      <c r="O252" s="22" t="e">
        <f>VLOOKUP($G252,Temp!$A:$C,O$1,FALSE)</f>
        <v>#VALUE!</v>
      </c>
      <c r="P252" s="22" t="e">
        <f>VLOOKUP($G252,Temp!$A:$C,P$1,FALSE)</f>
        <v>#VALUE!</v>
      </c>
      <c r="Q252" s="22" t="e">
        <f>VLOOKUP($G252,Temp!$A:$C,Q$1,FALSE)</f>
        <v>#VALUE!</v>
      </c>
      <c r="R252" s="22" t="e">
        <f>VLOOKUP($G252,Temp!$A:$C,R$1,FALSE)</f>
        <v>#VALUE!</v>
      </c>
      <c r="S252" s="22" t="e">
        <f>VLOOKUP($G252,Temp!$A:$C,S$1,FALSE)</f>
        <v>#VALUE!</v>
      </c>
      <c r="T252" s="22" t="e">
        <f>VLOOKUP($G252,Temp!$A:$C,T$1,FALSE)</f>
        <v>#VALUE!</v>
      </c>
      <c r="U252" s="22" t="e">
        <f>VLOOKUP($G252,Temp!$A:$C,U$1,FALSE)</f>
        <v>#VALUE!</v>
      </c>
      <c r="V252" s="22" t="e">
        <f>VLOOKUP($G252,Temp!$A:$C,V$1,FALSE)</f>
        <v>#VALUE!</v>
      </c>
      <c r="W252" s="22" t="e">
        <f>VLOOKUP($G252,Temp!$A:$C,W$1,FALSE)</f>
        <v>#VALUE!</v>
      </c>
      <c r="X252" s="22" t="e">
        <f>VLOOKUP($G252,Temp!$A:$C,X$1,FALSE)</f>
        <v>#VALUE!</v>
      </c>
      <c r="Y252" s="22">
        <f>VLOOKUP($G252,Temp!$A:$C,Y$1,FALSE)</f>
        <v>104000</v>
      </c>
      <c r="Z252" s="22">
        <f>VLOOKUP($G252,Temp!$A:$C,Z$1,FALSE)</f>
        <v>9600</v>
      </c>
      <c r="AA252" s="22" t="e">
        <f>VLOOKUP($A252,Searches!$A:$H,AA$1,FALSE)</f>
        <v>#N/A</v>
      </c>
      <c r="AB252" s="22" t="e">
        <f>VLOOKUP($A252,Searches!$A:$H,AB$1,FALSE)</f>
        <v>#N/A</v>
      </c>
      <c r="AC252" s="22" t="e">
        <f>VLOOKUP($A252,Searches!$A:$H,AC$1,FALSE)</f>
        <v>#N/A</v>
      </c>
      <c r="AD252" s="22" t="e">
        <f>VLOOKUP($A252,Searches!$A:$H,AD$1,FALSE)</f>
        <v>#N/A</v>
      </c>
      <c r="AE252" s="22" t="e">
        <f>VLOOKUP($A252,Searches!$A:$H,AE$1,FALSE)</f>
        <v>#N/A</v>
      </c>
      <c r="AF252" s="22" t="e">
        <f>VLOOKUP($A252,Searches!$A:$H,AF$1,FALSE)</f>
        <v>#N/A</v>
      </c>
      <c r="AG252" s="22" t="e">
        <f>VLOOKUP($A252,Searches!$A:$H,AG$1,FALSE)</f>
        <v>#N/A</v>
      </c>
      <c r="AH252" s="22" t="e">
        <f>VLOOKUP($G252,Temp!$D:$F,AH$1,FALSE)</f>
        <v>#N/A</v>
      </c>
      <c r="AI252" s="22" t="e">
        <f>VLOOKUP($G252,Temp!$D:$F,AI$1,FALSE)</f>
        <v>#N/A</v>
      </c>
      <c r="AJ252" s="22" t="e">
        <f>VLOOKUP($G252,Temp!$D:$F,AJ$1,FALSE)</f>
        <v>#N/A</v>
      </c>
    </row>
    <row r="253" spans="1:36" ht="16" x14ac:dyDescent="0.2">
      <c r="A253" s="8" t="str">
        <f t="shared" si="3"/>
        <v>Niloy Sanyal GE Digital</v>
      </c>
      <c r="B253" s="8" t="s">
        <v>3514</v>
      </c>
      <c r="C253" s="8" t="s">
        <v>3515</v>
      </c>
      <c r="D253" s="8" t="s">
        <v>42</v>
      </c>
      <c r="E253" s="8" t="s">
        <v>3516</v>
      </c>
      <c r="F253" s="8" t="s">
        <v>952</v>
      </c>
      <c r="G253" s="12" t="s">
        <v>922</v>
      </c>
      <c r="H253" s="22" t="str">
        <f>VLOOKUP($G253,Temp!$A:$C,H$1,FALSE)</f>
        <v>ge.com</v>
      </c>
      <c r="I253" s="22" t="e">
        <f>VLOOKUP($G253,Temp!$A:$C,I$1,FALSE)</f>
        <v>#VALUE!</v>
      </c>
      <c r="J253" s="22" t="e">
        <f>VLOOKUP($G253,Temp!$A:$C,J$1,FALSE)</f>
        <v>#VALUE!</v>
      </c>
      <c r="K253" s="22" t="e">
        <f>VLOOKUP($G253,Temp!$A:$C,K$1,FALSE)</f>
        <v>#VALUE!</v>
      </c>
      <c r="L253" s="22" t="e">
        <f>VLOOKUP($G253,Temp!$A:$C,L$1,FALSE)</f>
        <v>#VALUE!</v>
      </c>
      <c r="M253" s="22" t="e">
        <f>VLOOKUP($G253,Temp!$A:$C,M$1,FALSE)</f>
        <v>#VALUE!</v>
      </c>
      <c r="N253" s="22" t="e">
        <f>VLOOKUP($G253,Temp!$A:$C,N$1,FALSE)</f>
        <v>#VALUE!</v>
      </c>
      <c r="O253" s="22" t="e">
        <f>VLOOKUP($G253,Temp!$A:$C,O$1,FALSE)</f>
        <v>#VALUE!</v>
      </c>
      <c r="P253" s="22" t="e">
        <f>VLOOKUP($G253,Temp!$A:$C,P$1,FALSE)</f>
        <v>#VALUE!</v>
      </c>
      <c r="Q253" s="22" t="e">
        <f>VLOOKUP($G253,Temp!$A:$C,Q$1,FALSE)</f>
        <v>#VALUE!</v>
      </c>
      <c r="R253" s="22" t="e">
        <f>VLOOKUP($G253,Temp!$A:$C,R$1,FALSE)</f>
        <v>#VALUE!</v>
      </c>
      <c r="S253" s="22" t="e">
        <f>VLOOKUP($G253,Temp!$A:$C,S$1,FALSE)</f>
        <v>#VALUE!</v>
      </c>
      <c r="T253" s="22" t="e">
        <f>VLOOKUP($G253,Temp!$A:$C,T$1,FALSE)</f>
        <v>#VALUE!</v>
      </c>
      <c r="U253" s="22" t="e">
        <f>VLOOKUP($G253,Temp!$A:$C,U$1,FALSE)</f>
        <v>#VALUE!</v>
      </c>
      <c r="V253" s="22" t="e">
        <f>VLOOKUP($G253,Temp!$A:$C,V$1,FALSE)</f>
        <v>#VALUE!</v>
      </c>
      <c r="W253" s="22" t="e">
        <f>VLOOKUP($G253,Temp!$A:$C,W$1,FALSE)</f>
        <v>#VALUE!</v>
      </c>
      <c r="X253" s="22" t="e">
        <f>VLOOKUP($G253,Temp!$A:$C,X$1,FALSE)</f>
        <v>#VALUE!</v>
      </c>
      <c r="Y253" s="22">
        <f>VLOOKUP($G253,Temp!$A:$C,Y$1,FALSE)</f>
        <v>632000</v>
      </c>
      <c r="Z253" s="22">
        <f>VLOOKUP($G253,Temp!$A:$C,Z$1,FALSE)</f>
        <v>20700</v>
      </c>
      <c r="AA253" s="22" t="e">
        <f>VLOOKUP($A253,Searches!$A:$H,AA$1,FALSE)</f>
        <v>#N/A</v>
      </c>
      <c r="AB253" s="22" t="e">
        <f>VLOOKUP($A253,Searches!$A:$H,AB$1,FALSE)</f>
        <v>#N/A</v>
      </c>
      <c r="AC253" s="22" t="e">
        <f>VLOOKUP($A253,Searches!$A:$H,AC$1,FALSE)</f>
        <v>#N/A</v>
      </c>
      <c r="AD253" s="22" t="e">
        <f>VLOOKUP($A253,Searches!$A:$H,AD$1,FALSE)</f>
        <v>#N/A</v>
      </c>
      <c r="AE253" s="22" t="e">
        <f>VLOOKUP($A253,Searches!$A:$H,AE$1,FALSE)</f>
        <v>#N/A</v>
      </c>
      <c r="AF253" s="22" t="e">
        <f>VLOOKUP($A253,Searches!$A:$H,AF$1,FALSE)</f>
        <v>#N/A</v>
      </c>
      <c r="AG253" s="22" t="e">
        <f>VLOOKUP($A253,Searches!$A:$H,AG$1,FALSE)</f>
        <v>#N/A</v>
      </c>
      <c r="AH253" s="22" t="str">
        <f>VLOOKUP($G253,Temp!$D:$F,AH$1,FALSE)</f>
        <v>ge.com</v>
      </c>
      <c r="AI253" s="22" t="str">
        <f>VLOOKUP($G253,Temp!$D:$F,AI$1,FALSE)</f>
        <v>Marketo</v>
      </c>
      <c r="AJ253" s="22" t="str">
        <f>VLOOKUP($G253,Temp!$D:$F,AJ$1,FALSE)</f>
        <v>WordPress</v>
      </c>
    </row>
    <row r="254" spans="1:36" ht="16" x14ac:dyDescent="0.2">
      <c r="A254" s="8" t="str">
        <f t="shared" si="3"/>
        <v>Ellyn Raftery The Leukemia &amp; Lymphoma Society</v>
      </c>
      <c r="B254" s="8" t="s">
        <v>3523</v>
      </c>
      <c r="C254" s="8" t="s">
        <v>3524</v>
      </c>
      <c r="D254" s="8" t="s">
        <v>3525</v>
      </c>
      <c r="E254" s="8" t="s">
        <v>3526</v>
      </c>
      <c r="F254" s="8" t="s">
        <v>3528</v>
      </c>
      <c r="G254" s="12" t="s">
        <v>3260</v>
      </c>
      <c r="H254" s="22" t="str">
        <f>VLOOKUP($G254,Temp!$A:$C,H$1,FALSE)</f>
        <v>LLS.org</v>
      </c>
      <c r="I254" s="22" t="e">
        <f>VLOOKUP($G254,Temp!$A:$C,I$1,FALSE)</f>
        <v>#VALUE!</v>
      </c>
      <c r="J254" s="22" t="e">
        <f>VLOOKUP($G254,Temp!$A:$C,J$1,FALSE)</f>
        <v>#VALUE!</v>
      </c>
      <c r="K254" s="22" t="e">
        <f>VLOOKUP($G254,Temp!$A:$C,K$1,FALSE)</f>
        <v>#VALUE!</v>
      </c>
      <c r="L254" s="22" t="e">
        <f>VLOOKUP($G254,Temp!$A:$C,L$1,FALSE)</f>
        <v>#VALUE!</v>
      </c>
      <c r="M254" s="22" t="e">
        <f>VLOOKUP($G254,Temp!$A:$C,M$1,FALSE)</f>
        <v>#VALUE!</v>
      </c>
      <c r="N254" s="22" t="e">
        <f>VLOOKUP($G254,Temp!$A:$C,N$1,FALSE)</f>
        <v>#VALUE!</v>
      </c>
      <c r="O254" s="22" t="e">
        <f>VLOOKUP($G254,Temp!$A:$C,O$1,FALSE)</f>
        <v>#VALUE!</v>
      </c>
      <c r="P254" s="22" t="e">
        <f>VLOOKUP($G254,Temp!$A:$C,P$1,FALSE)</f>
        <v>#VALUE!</v>
      </c>
      <c r="Q254" s="22" t="e">
        <f>VLOOKUP($G254,Temp!$A:$C,Q$1,FALSE)</f>
        <v>#VALUE!</v>
      </c>
      <c r="R254" s="22" t="e">
        <f>VLOOKUP($G254,Temp!$A:$C,R$1,FALSE)</f>
        <v>#VALUE!</v>
      </c>
      <c r="S254" s="22" t="e">
        <f>VLOOKUP($G254,Temp!$A:$C,S$1,FALSE)</f>
        <v>#VALUE!</v>
      </c>
      <c r="T254" s="22" t="e">
        <f>VLOOKUP($G254,Temp!$A:$C,T$1,FALSE)</f>
        <v>#VALUE!</v>
      </c>
      <c r="U254" s="22" t="e">
        <f>VLOOKUP($G254,Temp!$A:$C,U$1,FALSE)</f>
        <v>#VALUE!</v>
      </c>
      <c r="V254" s="22" t="e">
        <f>VLOOKUP($G254,Temp!$A:$C,V$1,FALSE)</f>
        <v>#VALUE!</v>
      </c>
      <c r="W254" s="22" t="e">
        <f>VLOOKUP($G254,Temp!$A:$C,W$1,FALSE)</f>
        <v>#VALUE!</v>
      </c>
      <c r="X254" s="22" t="e">
        <f>VLOOKUP($G254,Temp!$A:$C,X$1,FALSE)</f>
        <v>#VALUE!</v>
      </c>
      <c r="Y254" s="22">
        <f>VLOOKUP($G254,Temp!$A:$C,Y$1,FALSE)</f>
        <v>407000</v>
      </c>
      <c r="Z254" s="22">
        <f>VLOOKUP($G254,Temp!$A:$C,Z$1,FALSE)</f>
        <v>36100</v>
      </c>
      <c r="AA254" s="22" t="e">
        <f>VLOOKUP($A254,Searches!$A:$H,AA$1,FALSE)</f>
        <v>#N/A</v>
      </c>
      <c r="AB254" s="22" t="e">
        <f>VLOOKUP($A254,Searches!$A:$H,AB$1,FALSE)</f>
        <v>#N/A</v>
      </c>
      <c r="AC254" s="22" t="e">
        <f>VLOOKUP($A254,Searches!$A:$H,AC$1,FALSE)</f>
        <v>#N/A</v>
      </c>
      <c r="AD254" s="22" t="e">
        <f>VLOOKUP($A254,Searches!$A:$H,AD$1,FALSE)</f>
        <v>#N/A</v>
      </c>
      <c r="AE254" s="22" t="e">
        <f>VLOOKUP($A254,Searches!$A:$H,AE$1,FALSE)</f>
        <v>#N/A</v>
      </c>
      <c r="AF254" s="22" t="e">
        <f>VLOOKUP($A254,Searches!$A:$H,AF$1,FALSE)</f>
        <v>#N/A</v>
      </c>
      <c r="AG254" s="22" t="e">
        <f>VLOOKUP($A254,Searches!$A:$H,AG$1,FALSE)</f>
        <v>#N/A</v>
      </c>
      <c r="AH254" s="22" t="str">
        <f>VLOOKUP($G254,Temp!$D:$F,AH$1,FALSE)</f>
        <v>lls.org</v>
      </c>
      <c r="AI254" s="22">
        <f>VLOOKUP($G254,Temp!$D:$F,AI$1,FALSE)</f>
        <v>0</v>
      </c>
      <c r="AJ254" s="22" t="str">
        <f>VLOOKUP($G254,Temp!$D:$F,AJ$1,FALSE)</f>
        <v>Drupal</v>
      </c>
    </row>
    <row r="255" spans="1:36" ht="16" x14ac:dyDescent="0.2">
      <c r="A255" s="8" t="str">
        <f t="shared" si="3"/>
        <v>Tim Sullivan Cendyn</v>
      </c>
      <c r="B255" s="8" t="s">
        <v>3543</v>
      </c>
      <c r="C255" s="8" t="s">
        <v>3545</v>
      </c>
      <c r="D255" s="8" t="s">
        <v>3547</v>
      </c>
      <c r="E255" s="8" t="s">
        <v>3548</v>
      </c>
      <c r="F255" s="8" t="s">
        <v>3549</v>
      </c>
      <c r="G255" s="12" t="s">
        <v>3273</v>
      </c>
      <c r="H255" s="22" t="str">
        <f>VLOOKUP($G255,Temp!$A:$C,H$1,FALSE)</f>
        <v>cendyn.com</v>
      </c>
      <c r="I255" s="22" t="e">
        <f>VLOOKUP($G255,Temp!$A:$C,I$1,FALSE)</f>
        <v>#VALUE!</v>
      </c>
      <c r="J255" s="22" t="e">
        <f>VLOOKUP($G255,Temp!$A:$C,J$1,FALSE)</f>
        <v>#VALUE!</v>
      </c>
      <c r="K255" s="22" t="e">
        <f>VLOOKUP($G255,Temp!$A:$C,K$1,FALSE)</f>
        <v>#VALUE!</v>
      </c>
      <c r="L255" s="22" t="e">
        <f>VLOOKUP($G255,Temp!$A:$C,L$1,FALSE)</f>
        <v>#VALUE!</v>
      </c>
      <c r="M255" s="22" t="e">
        <f>VLOOKUP($G255,Temp!$A:$C,M$1,FALSE)</f>
        <v>#VALUE!</v>
      </c>
      <c r="N255" s="22" t="e">
        <f>VLOOKUP($G255,Temp!$A:$C,N$1,FALSE)</f>
        <v>#VALUE!</v>
      </c>
      <c r="O255" s="22" t="e">
        <f>VLOOKUP($G255,Temp!$A:$C,O$1,FALSE)</f>
        <v>#VALUE!</v>
      </c>
      <c r="P255" s="22" t="e">
        <f>VLOOKUP($G255,Temp!$A:$C,P$1,FALSE)</f>
        <v>#VALUE!</v>
      </c>
      <c r="Q255" s="22" t="e">
        <f>VLOOKUP($G255,Temp!$A:$C,Q$1,FALSE)</f>
        <v>#VALUE!</v>
      </c>
      <c r="R255" s="22" t="e">
        <f>VLOOKUP($G255,Temp!$A:$C,R$1,FALSE)</f>
        <v>#VALUE!</v>
      </c>
      <c r="S255" s="22" t="e">
        <f>VLOOKUP($G255,Temp!$A:$C,S$1,FALSE)</f>
        <v>#VALUE!</v>
      </c>
      <c r="T255" s="22" t="e">
        <f>VLOOKUP($G255,Temp!$A:$C,T$1,FALSE)</f>
        <v>#VALUE!</v>
      </c>
      <c r="U255" s="22" t="e">
        <f>VLOOKUP($G255,Temp!$A:$C,U$1,FALSE)</f>
        <v>#VALUE!</v>
      </c>
      <c r="V255" s="22" t="e">
        <f>VLOOKUP($G255,Temp!$A:$C,V$1,FALSE)</f>
        <v>#VALUE!</v>
      </c>
      <c r="W255" s="22" t="e">
        <f>VLOOKUP($G255,Temp!$A:$C,W$1,FALSE)</f>
        <v>#VALUE!</v>
      </c>
      <c r="X255" s="22" t="e">
        <f>VLOOKUP($G255,Temp!$A:$C,X$1,FALSE)</f>
        <v>#VALUE!</v>
      </c>
      <c r="Y255" s="22">
        <f>VLOOKUP($G255,Temp!$A:$C,Y$1,FALSE)</f>
        <v>9000</v>
      </c>
      <c r="Z255" s="22">
        <f>VLOOKUP($G255,Temp!$A:$C,Z$1,FALSE)</f>
        <v>4400</v>
      </c>
      <c r="AA255" s="22" t="str">
        <f>VLOOKUP($A255,Searches!$A:$H,AA$1,FALSE)</f>
        <v>Tim Sullivan</v>
      </c>
      <c r="AB255" s="22" t="str">
        <f>VLOOKUP($A255,Searches!$A:$H,AB$1,FALSE)</f>
        <v>Cendyn</v>
      </c>
      <c r="AC255" s="22" t="str">
        <f>VLOOKUP($A255,Searches!$A:$H,AC$1,FALSE)</f>
        <v>Chief Sales and Marketing Officer</v>
      </c>
      <c r="AD255" s="22" t="str">
        <f>VLOOKUP($A255,Searches!$A:$H,AD$1,FALSE)</f>
        <v>2nd</v>
      </c>
      <c r="AE255" s="22" t="str">
        <f>VLOOKUP($A255,Searches!$A:$H,AE$1,FALSE)</f>
        <v>Open link</v>
      </c>
      <c r="AF255" s="22" t="str">
        <f>VLOOKUP($A255,Searches!$A:$H,AF$1,FALSE)</f>
        <v>West Palm Beach, Florida Area</v>
      </c>
      <c r="AG255" s="22" t="str">
        <f>VLOOKUP($A255,Searches!$A:$H,AG$1,FALSE)</f>
        <v>https://www.linkedin.com/sales/profile/16530625,174v,NAME_SEARCH?moduleKey=peopleSearchResults&amp;pageKey=sales-search3-people-refinement&amp;contextId=60BC92C971D70515801E49D6842B0000&amp;requestId=addf2190-9d55-41b9-a472-dc3c576fbb3c&amp;action=CLICK&amp;target=urn%3Ali%3AsalesLead%3A(-1%2C16530625)&amp;pageNumber=5&amp;targetEl=profilelink&amp;position=8&amp;trk=lss-serp-result-lead_photo</v>
      </c>
      <c r="AH255" s="22" t="e">
        <f>VLOOKUP($G255,Temp!$D:$F,AH$1,FALSE)</f>
        <v>#N/A</v>
      </c>
      <c r="AI255" s="22" t="e">
        <f>VLOOKUP($G255,Temp!$D:$F,AI$1,FALSE)</f>
        <v>#N/A</v>
      </c>
      <c r="AJ255" s="22" t="e">
        <f>VLOOKUP($G255,Temp!$D:$F,AJ$1,FALSE)</f>
        <v>#N/A</v>
      </c>
    </row>
    <row r="256" spans="1:36" ht="16" x14ac:dyDescent="0.2">
      <c r="A256" s="8" t="str">
        <f t="shared" si="3"/>
        <v>Lauren Sallata Panasonic USA</v>
      </c>
      <c r="B256" s="8" t="s">
        <v>3561</v>
      </c>
      <c r="C256" s="8" t="s">
        <v>3562</v>
      </c>
      <c r="D256" s="8" t="s">
        <v>3563</v>
      </c>
      <c r="E256" s="8" t="s">
        <v>3564</v>
      </c>
      <c r="F256" s="8" t="s">
        <v>3565</v>
      </c>
      <c r="G256" s="12" t="s">
        <v>3285</v>
      </c>
      <c r="H256" s="22" t="str">
        <f>VLOOKUP($G256,Temp!$A:$C,H$1,FALSE)</f>
        <v>bit.ly</v>
      </c>
      <c r="I256" s="22" t="e">
        <f>VLOOKUP($G256,Temp!$A:$C,I$1,FALSE)</f>
        <v>#VALUE!</v>
      </c>
      <c r="J256" s="22" t="e">
        <f>VLOOKUP($G256,Temp!$A:$C,J$1,FALSE)</f>
        <v>#VALUE!</v>
      </c>
      <c r="K256" s="22" t="e">
        <f>VLOOKUP($G256,Temp!$A:$C,K$1,FALSE)</f>
        <v>#VALUE!</v>
      </c>
      <c r="L256" s="22" t="e">
        <f>VLOOKUP($G256,Temp!$A:$C,L$1,FALSE)</f>
        <v>#VALUE!</v>
      </c>
      <c r="M256" s="22" t="e">
        <f>VLOOKUP($G256,Temp!$A:$C,M$1,FALSE)</f>
        <v>#VALUE!</v>
      </c>
      <c r="N256" s="22" t="e">
        <f>VLOOKUP($G256,Temp!$A:$C,N$1,FALSE)</f>
        <v>#VALUE!</v>
      </c>
      <c r="O256" s="22" t="e">
        <f>VLOOKUP($G256,Temp!$A:$C,O$1,FALSE)</f>
        <v>#VALUE!</v>
      </c>
      <c r="P256" s="22" t="e">
        <f>VLOOKUP($G256,Temp!$A:$C,P$1,FALSE)</f>
        <v>#VALUE!</v>
      </c>
      <c r="Q256" s="22" t="e">
        <f>VLOOKUP($G256,Temp!$A:$C,Q$1,FALSE)</f>
        <v>#VALUE!</v>
      </c>
      <c r="R256" s="22" t="e">
        <f>VLOOKUP($G256,Temp!$A:$C,R$1,FALSE)</f>
        <v>#VALUE!</v>
      </c>
      <c r="S256" s="22" t="e">
        <f>VLOOKUP($G256,Temp!$A:$C,S$1,FALSE)</f>
        <v>#VALUE!</v>
      </c>
      <c r="T256" s="22" t="e">
        <f>VLOOKUP($G256,Temp!$A:$C,T$1,FALSE)</f>
        <v>#VALUE!</v>
      </c>
      <c r="U256" s="22" t="e">
        <f>VLOOKUP($G256,Temp!$A:$C,U$1,FALSE)</f>
        <v>#VALUE!</v>
      </c>
      <c r="V256" s="22" t="e">
        <f>VLOOKUP($G256,Temp!$A:$C,V$1,FALSE)</f>
        <v>#VALUE!</v>
      </c>
      <c r="W256" s="22" t="e">
        <f>VLOOKUP($G256,Temp!$A:$C,W$1,FALSE)</f>
        <v>#VALUE!</v>
      </c>
      <c r="X256" s="22" t="e">
        <f>VLOOKUP($G256,Temp!$A:$C,X$1,FALSE)</f>
        <v>#VALUE!</v>
      </c>
      <c r="Y256" s="22">
        <f>VLOOKUP($G256,Temp!$A:$C,Y$1,FALSE)</f>
        <v>24800</v>
      </c>
      <c r="Z256" s="22">
        <f>VLOOKUP($G256,Temp!$A:$C,Z$1,FALSE)</f>
        <v>1</v>
      </c>
      <c r="AA256" s="22" t="e">
        <f>VLOOKUP($A256,Searches!$A:$H,AA$1,FALSE)</f>
        <v>#N/A</v>
      </c>
      <c r="AB256" s="22" t="e">
        <f>VLOOKUP($A256,Searches!$A:$H,AB$1,FALSE)</f>
        <v>#N/A</v>
      </c>
      <c r="AC256" s="22" t="e">
        <f>VLOOKUP($A256,Searches!$A:$H,AC$1,FALSE)</f>
        <v>#N/A</v>
      </c>
      <c r="AD256" s="22" t="e">
        <f>VLOOKUP($A256,Searches!$A:$H,AD$1,FALSE)</f>
        <v>#N/A</v>
      </c>
      <c r="AE256" s="22" t="e">
        <f>VLOOKUP($A256,Searches!$A:$H,AE$1,FALSE)</f>
        <v>#N/A</v>
      </c>
      <c r="AF256" s="22" t="e">
        <f>VLOOKUP($A256,Searches!$A:$H,AF$1,FALSE)</f>
        <v>#N/A</v>
      </c>
      <c r="AG256" s="22" t="e">
        <f>VLOOKUP($A256,Searches!$A:$H,AG$1,FALSE)</f>
        <v>#N/A</v>
      </c>
      <c r="AH256" s="22" t="str">
        <f>VLOOKUP($G256,Temp!$D:$F,AH$1,FALSE)</f>
        <v>bit.ly</v>
      </c>
      <c r="AI256" s="22" t="str">
        <f>VLOOKUP($G256,Temp!$D:$F,AI$1,FALSE)</f>
        <v>Marketo</v>
      </c>
      <c r="AJ256" s="22" t="str">
        <f>VLOOKUP($G256,Temp!$D:$F,AJ$1,FALSE)</f>
        <v>WordPress</v>
      </c>
    </row>
    <row r="257" spans="1:36" ht="16" x14ac:dyDescent="0.2">
      <c r="A257" s="8" t="str">
        <f t="shared" si="3"/>
        <v>Robin Hackney Ingenious Med</v>
      </c>
      <c r="B257" s="8" t="s">
        <v>3573</v>
      </c>
      <c r="C257" s="8" t="s">
        <v>3574</v>
      </c>
      <c r="D257" s="8" t="s">
        <v>42</v>
      </c>
      <c r="E257" s="8" t="s">
        <v>3575</v>
      </c>
      <c r="F257" s="8" t="s">
        <v>3576</v>
      </c>
      <c r="G257" s="12" t="s">
        <v>3302</v>
      </c>
      <c r="H257" s="22" t="str">
        <f>VLOOKUP($G257,Temp!$A:$C,H$1,FALSE)</f>
        <v>ingeniousmed.com</v>
      </c>
      <c r="I257" s="22" t="e">
        <f>VLOOKUP($G257,Temp!$A:$C,I$1,FALSE)</f>
        <v>#VALUE!</v>
      </c>
      <c r="J257" s="22" t="e">
        <f>VLOOKUP($G257,Temp!$A:$C,J$1,FALSE)</f>
        <v>#VALUE!</v>
      </c>
      <c r="K257" s="22" t="e">
        <f>VLOOKUP($G257,Temp!$A:$C,K$1,FALSE)</f>
        <v>#VALUE!</v>
      </c>
      <c r="L257" s="22" t="e">
        <f>VLOOKUP($G257,Temp!$A:$C,L$1,FALSE)</f>
        <v>#VALUE!</v>
      </c>
      <c r="M257" s="22" t="e">
        <f>VLOOKUP($G257,Temp!$A:$C,M$1,FALSE)</f>
        <v>#VALUE!</v>
      </c>
      <c r="N257" s="22" t="e">
        <f>VLOOKUP($G257,Temp!$A:$C,N$1,FALSE)</f>
        <v>#VALUE!</v>
      </c>
      <c r="O257" s="22" t="e">
        <f>VLOOKUP($G257,Temp!$A:$C,O$1,FALSE)</f>
        <v>#VALUE!</v>
      </c>
      <c r="P257" s="22" t="e">
        <f>VLOOKUP($G257,Temp!$A:$C,P$1,FALSE)</f>
        <v>#VALUE!</v>
      </c>
      <c r="Q257" s="22" t="e">
        <f>VLOOKUP($G257,Temp!$A:$C,Q$1,FALSE)</f>
        <v>#VALUE!</v>
      </c>
      <c r="R257" s="22" t="e">
        <f>VLOOKUP($G257,Temp!$A:$C,R$1,FALSE)</f>
        <v>#VALUE!</v>
      </c>
      <c r="S257" s="22" t="e">
        <f>VLOOKUP($G257,Temp!$A:$C,S$1,FALSE)</f>
        <v>#VALUE!</v>
      </c>
      <c r="T257" s="22" t="e">
        <f>VLOOKUP($G257,Temp!$A:$C,T$1,FALSE)</f>
        <v>#VALUE!</v>
      </c>
      <c r="U257" s="22" t="e">
        <f>VLOOKUP($G257,Temp!$A:$C,U$1,FALSE)</f>
        <v>#VALUE!</v>
      </c>
      <c r="V257" s="22" t="e">
        <f>VLOOKUP($G257,Temp!$A:$C,V$1,FALSE)</f>
        <v>#VALUE!</v>
      </c>
      <c r="W257" s="22" t="e">
        <f>VLOOKUP($G257,Temp!$A:$C,W$1,FALSE)</f>
        <v>#VALUE!</v>
      </c>
      <c r="X257" s="22" t="e">
        <f>VLOOKUP($G257,Temp!$A:$C,X$1,FALSE)</f>
        <v>#VALUE!</v>
      </c>
      <c r="Y257" s="22">
        <f>VLOOKUP($G257,Temp!$A:$C,Y$1,FALSE)</f>
        <v>66200</v>
      </c>
      <c r="Z257" s="22">
        <f>VLOOKUP($G257,Temp!$A:$C,Z$1,FALSE)</f>
        <v>10600</v>
      </c>
      <c r="AA257" s="22" t="str">
        <f>VLOOKUP($A257,Searches!$A:$H,AA$1,FALSE)</f>
        <v>Robin Hackney</v>
      </c>
      <c r="AB257" s="22" t="str">
        <f>VLOOKUP($A257,Searches!$A:$H,AB$1,FALSE)</f>
        <v>Ingenious Med</v>
      </c>
      <c r="AC257" s="22" t="str">
        <f>VLOOKUP($A257,Searches!$A:$H,AC$1,FALSE)</f>
        <v>Chief Marketing Officer</v>
      </c>
      <c r="AD257" s="22" t="str">
        <f>VLOOKUP($A257,Searches!$A:$H,AD$1,FALSE)</f>
        <v>2nd</v>
      </c>
      <c r="AE257" s="22" t="str">
        <f>VLOOKUP($A257,Searches!$A:$H,AE$1,FALSE)</f>
        <v/>
      </c>
      <c r="AF257" s="22" t="str">
        <f>VLOOKUP($A257,Searches!$A:$H,AF$1,FALSE)</f>
        <v>Greater Atlanta Area</v>
      </c>
      <c r="AG257" s="22" t="str">
        <f>VLOOKUP($A257,Searches!$A:$H,AG$1,FALSE)</f>
        <v>https://www.linkedin.com/sales/profile/605058,s_T1,NAME_SEARCH?moduleKey=peopleSearchResults&amp;pageKey=sales-search3-people-refinement&amp;contextId=60BC92C971D70515801E49D6842B0000&amp;requestId=da506942-9989-4fc4-beeb-a3917377254a&amp;action=CLICK&amp;target=urn%3Ali%3AsalesLead%3A(-1%2C605058)&amp;pageNumber=6&amp;targetEl=profilelink&amp;position=2&amp;trk=lss-serp-result-lead_photo</v>
      </c>
      <c r="AH257" s="22" t="str">
        <f>VLOOKUP($G257,Temp!$D:$F,AH$1,FALSE)</f>
        <v>ingeniousmed.com</v>
      </c>
      <c r="AI257" s="22" t="str">
        <f>VLOOKUP($G257,Temp!$D:$F,AI$1,FALSE)</f>
        <v>Pardot</v>
      </c>
      <c r="AJ257" s="22" t="str">
        <f>VLOOKUP($G257,Temp!$D:$F,AJ$1,FALSE)</f>
        <v>WordPress</v>
      </c>
    </row>
    <row r="258" spans="1:36" ht="16" x14ac:dyDescent="0.2">
      <c r="A258" s="8" t="str">
        <f t="shared" si="3"/>
        <v>John Steinert TechTarget</v>
      </c>
      <c r="B258" s="8" t="s">
        <v>428</v>
      </c>
      <c r="C258" s="8" t="s">
        <v>3583</v>
      </c>
      <c r="D258" s="8" t="s">
        <v>42</v>
      </c>
      <c r="E258" s="8" t="s">
        <v>3584</v>
      </c>
      <c r="F258" s="8" t="s">
        <v>3585</v>
      </c>
      <c r="G258" s="12" t="s">
        <v>3319</v>
      </c>
      <c r="H258" s="22" t="str">
        <f>VLOOKUP($G258,Temp!$A:$C,H$1,FALSE)</f>
        <v>techtarget.com</v>
      </c>
      <c r="I258" s="22" t="e">
        <f>VLOOKUP($G258,Temp!$A:$C,I$1,FALSE)</f>
        <v>#VALUE!</v>
      </c>
      <c r="J258" s="22" t="e">
        <f>VLOOKUP($G258,Temp!$A:$C,J$1,FALSE)</f>
        <v>#VALUE!</v>
      </c>
      <c r="K258" s="22" t="e">
        <f>VLOOKUP($G258,Temp!$A:$C,K$1,FALSE)</f>
        <v>#VALUE!</v>
      </c>
      <c r="L258" s="22" t="e">
        <f>VLOOKUP($G258,Temp!$A:$C,L$1,FALSE)</f>
        <v>#VALUE!</v>
      </c>
      <c r="M258" s="22" t="e">
        <f>VLOOKUP($G258,Temp!$A:$C,M$1,FALSE)</f>
        <v>#VALUE!</v>
      </c>
      <c r="N258" s="22" t="e">
        <f>VLOOKUP($G258,Temp!$A:$C,N$1,FALSE)</f>
        <v>#VALUE!</v>
      </c>
      <c r="O258" s="22" t="e">
        <f>VLOOKUP($G258,Temp!$A:$C,O$1,FALSE)</f>
        <v>#VALUE!</v>
      </c>
      <c r="P258" s="22" t="e">
        <f>VLOOKUP($G258,Temp!$A:$C,P$1,FALSE)</f>
        <v>#VALUE!</v>
      </c>
      <c r="Q258" s="22" t="e">
        <f>VLOOKUP($G258,Temp!$A:$C,Q$1,FALSE)</f>
        <v>#VALUE!</v>
      </c>
      <c r="R258" s="22" t="e">
        <f>VLOOKUP($G258,Temp!$A:$C,R$1,FALSE)</f>
        <v>#VALUE!</v>
      </c>
      <c r="S258" s="22" t="e">
        <f>VLOOKUP($G258,Temp!$A:$C,S$1,FALSE)</f>
        <v>#VALUE!</v>
      </c>
      <c r="T258" s="22" t="e">
        <f>VLOOKUP($G258,Temp!$A:$C,T$1,FALSE)</f>
        <v>#VALUE!</v>
      </c>
      <c r="U258" s="22" t="e">
        <f>VLOOKUP($G258,Temp!$A:$C,U$1,FALSE)</f>
        <v>#VALUE!</v>
      </c>
      <c r="V258" s="22" t="e">
        <f>VLOOKUP($G258,Temp!$A:$C,V$1,FALSE)</f>
        <v>#VALUE!</v>
      </c>
      <c r="W258" s="22" t="e">
        <f>VLOOKUP($G258,Temp!$A:$C,W$1,FALSE)</f>
        <v>#VALUE!</v>
      </c>
      <c r="X258" s="22" t="e">
        <f>VLOOKUP($G258,Temp!$A:$C,X$1,FALSE)</f>
        <v>#VALUE!</v>
      </c>
      <c r="Y258" s="22">
        <f>VLOOKUP($G258,Temp!$A:$C,Y$1,FALSE)</f>
        <v>26600000</v>
      </c>
      <c r="Z258" s="22">
        <f>VLOOKUP($G258,Temp!$A:$C,Z$1,FALSE)</f>
        <v>1800000</v>
      </c>
      <c r="AA258" s="22" t="e">
        <f>VLOOKUP($A258,Searches!$A:$H,AA$1,FALSE)</f>
        <v>#N/A</v>
      </c>
      <c r="AB258" s="22" t="e">
        <f>VLOOKUP($A258,Searches!$A:$H,AB$1,FALSE)</f>
        <v>#N/A</v>
      </c>
      <c r="AC258" s="22" t="e">
        <f>VLOOKUP($A258,Searches!$A:$H,AC$1,FALSE)</f>
        <v>#N/A</v>
      </c>
      <c r="AD258" s="22" t="e">
        <f>VLOOKUP($A258,Searches!$A:$H,AD$1,FALSE)</f>
        <v>#N/A</v>
      </c>
      <c r="AE258" s="22" t="e">
        <f>VLOOKUP($A258,Searches!$A:$H,AE$1,FALSE)</f>
        <v>#N/A</v>
      </c>
      <c r="AF258" s="22" t="e">
        <f>VLOOKUP($A258,Searches!$A:$H,AF$1,FALSE)</f>
        <v>#N/A</v>
      </c>
      <c r="AG258" s="22" t="e">
        <f>VLOOKUP($A258,Searches!$A:$H,AG$1,FALSE)</f>
        <v>#N/A</v>
      </c>
      <c r="AH258" s="22" t="str">
        <f>VLOOKUP($G258,Temp!$D:$F,AH$1,FALSE)</f>
        <v>techtarget.com</v>
      </c>
      <c r="AI258" s="22" t="str">
        <f>VLOOKUP($G258,Temp!$D:$F,AI$1,FALSE)</f>
        <v>Marketo</v>
      </c>
      <c r="AJ258" s="22" t="str">
        <f>VLOOKUP($G258,Temp!$D:$F,AJ$1,FALSE)</f>
        <v>WordPress</v>
      </c>
    </row>
    <row r="259" spans="1:36" ht="16" x14ac:dyDescent="0.2">
      <c r="A259" s="8" t="str">
        <f t="shared" si="3"/>
        <v>Alisa Norris JDRF International</v>
      </c>
      <c r="B259" s="8" t="s">
        <v>3592</v>
      </c>
      <c r="C259" s="8" t="s">
        <v>3593</v>
      </c>
      <c r="D259" s="8" t="s">
        <v>1568</v>
      </c>
      <c r="E259" s="8" t="s">
        <v>3594</v>
      </c>
      <c r="F259" s="8" t="s">
        <v>3595</v>
      </c>
      <c r="G259" s="12" t="s">
        <v>3324</v>
      </c>
      <c r="H259" s="22" t="str">
        <f>VLOOKUP($G259,Temp!$A:$C,H$1,FALSE)</f>
        <v>jdrf.org</v>
      </c>
      <c r="I259" s="22" t="e">
        <f>VLOOKUP($G259,Temp!$A:$C,I$1,FALSE)</f>
        <v>#VALUE!</v>
      </c>
      <c r="J259" s="22" t="e">
        <f>VLOOKUP($G259,Temp!$A:$C,J$1,FALSE)</f>
        <v>#VALUE!</v>
      </c>
      <c r="K259" s="22" t="e">
        <f>VLOOKUP($G259,Temp!$A:$C,K$1,FALSE)</f>
        <v>#VALUE!</v>
      </c>
      <c r="L259" s="22" t="e">
        <f>VLOOKUP($G259,Temp!$A:$C,L$1,FALSE)</f>
        <v>#VALUE!</v>
      </c>
      <c r="M259" s="22" t="e">
        <f>VLOOKUP($G259,Temp!$A:$C,M$1,FALSE)</f>
        <v>#VALUE!</v>
      </c>
      <c r="N259" s="22" t="e">
        <f>VLOOKUP($G259,Temp!$A:$C,N$1,FALSE)</f>
        <v>#VALUE!</v>
      </c>
      <c r="O259" s="22" t="e">
        <f>VLOOKUP($G259,Temp!$A:$C,O$1,FALSE)</f>
        <v>#VALUE!</v>
      </c>
      <c r="P259" s="22" t="e">
        <f>VLOOKUP($G259,Temp!$A:$C,P$1,FALSE)</f>
        <v>#VALUE!</v>
      </c>
      <c r="Q259" s="22" t="e">
        <f>VLOOKUP($G259,Temp!$A:$C,Q$1,FALSE)</f>
        <v>#VALUE!</v>
      </c>
      <c r="R259" s="22" t="e">
        <f>VLOOKUP($G259,Temp!$A:$C,R$1,FALSE)</f>
        <v>#VALUE!</v>
      </c>
      <c r="S259" s="22" t="e">
        <f>VLOOKUP($G259,Temp!$A:$C,S$1,FALSE)</f>
        <v>#VALUE!</v>
      </c>
      <c r="T259" s="22" t="e">
        <f>VLOOKUP($G259,Temp!$A:$C,T$1,FALSE)</f>
        <v>#VALUE!</v>
      </c>
      <c r="U259" s="22" t="e">
        <f>VLOOKUP($G259,Temp!$A:$C,U$1,FALSE)</f>
        <v>#VALUE!</v>
      </c>
      <c r="V259" s="22" t="e">
        <f>VLOOKUP($G259,Temp!$A:$C,V$1,FALSE)</f>
        <v>#VALUE!</v>
      </c>
      <c r="W259" s="22" t="e">
        <f>VLOOKUP($G259,Temp!$A:$C,W$1,FALSE)</f>
        <v>#VALUE!</v>
      </c>
      <c r="X259" s="22" t="e">
        <f>VLOOKUP($G259,Temp!$A:$C,X$1,FALSE)</f>
        <v>#VALUE!</v>
      </c>
      <c r="Y259" s="22">
        <f>VLOOKUP($G259,Temp!$A:$C,Y$1,FALSE)</f>
        <v>313000</v>
      </c>
      <c r="Z259" s="22">
        <f>VLOOKUP($G259,Temp!$A:$C,Z$1,FALSE)</f>
        <v>41600</v>
      </c>
      <c r="AA259" s="22" t="e">
        <f>VLOOKUP($A259,Searches!$A:$H,AA$1,FALSE)</f>
        <v>#N/A</v>
      </c>
      <c r="AB259" s="22" t="e">
        <f>VLOOKUP($A259,Searches!$A:$H,AB$1,FALSE)</f>
        <v>#N/A</v>
      </c>
      <c r="AC259" s="22" t="e">
        <f>VLOOKUP($A259,Searches!$A:$H,AC$1,FALSE)</f>
        <v>#N/A</v>
      </c>
      <c r="AD259" s="22" t="e">
        <f>VLOOKUP($A259,Searches!$A:$H,AD$1,FALSE)</f>
        <v>#N/A</v>
      </c>
      <c r="AE259" s="22" t="e">
        <f>VLOOKUP($A259,Searches!$A:$H,AE$1,FALSE)</f>
        <v>#N/A</v>
      </c>
      <c r="AF259" s="22" t="e">
        <f>VLOOKUP($A259,Searches!$A:$H,AF$1,FALSE)</f>
        <v>#N/A</v>
      </c>
      <c r="AG259" s="22" t="e">
        <f>VLOOKUP($A259,Searches!$A:$H,AG$1,FALSE)</f>
        <v>#N/A</v>
      </c>
      <c r="AH259" s="22" t="str">
        <f>VLOOKUP($G259,Temp!$D:$F,AH$1,FALSE)</f>
        <v>jdrf.org</v>
      </c>
      <c r="AI259" s="22">
        <f>VLOOKUP($G259,Temp!$D:$F,AI$1,FALSE)</f>
        <v>0</v>
      </c>
      <c r="AJ259" s="22" t="str">
        <f>VLOOKUP($G259,Temp!$D:$F,AJ$1,FALSE)</f>
        <v>WordPress</v>
      </c>
    </row>
    <row r="260" spans="1:36" ht="16" x14ac:dyDescent="0.2">
      <c r="A260" s="8" t="str">
        <f t="shared" ref="A260:A323" si="4">CONCATENATE(B260," ",C260," ",F260)</f>
        <v>Mark Jones Neudesic</v>
      </c>
      <c r="B260" s="8" t="s">
        <v>476</v>
      </c>
      <c r="C260" s="8" t="s">
        <v>3132</v>
      </c>
      <c r="D260" s="8" t="s">
        <v>3608</v>
      </c>
      <c r="E260" s="8" t="s">
        <v>3609</v>
      </c>
      <c r="F260" s="8" t="s">
        <v>3610</v>
      </c>
      <c r="G260" s="12" t="s">
        <v>3342</v>
      </c>
      <c r="H260" s="22" t="str">
        <f>VLOOKUP($G260,Temp!$A:$C,H$1,FALSE)</f>
        <v>neudesic.com</v>
      </c>
      <c r="I260" s="22" t="e">
        <f>VLOOKUP($G260,Temp!$A:$C,I$1,FALSE)</f>
        <v>#VALUE!</v>
      </c>
      <c r="J260" s="22" t="e">
        <f>VLOOKUP($G260,Temp!$A:$C,J$1,FALSE)</f>
        <v>#VALUE!</v>
      </c>
      <c r="K260" s="22" t="e">
        <f>VLOOKUP($G260,Temp!$A:$C,K$1,FALSE)</f>
        <v>#VALUE!</v>
      </c>
      <c r="L260" s="22" t="e">
        <f>VLOOKUP($G260,Temp!$A:$C,L$1,FALSE)</f>
        <v>#VALUE!</v>
      </c>
      <c r="M260" s="22" t="e">
        <f>VLOOKUP($G260,Temp!$A:$C,M$1,FALSE)</f>
        <v>#VALUE!</v>
      </c>
      <c r="N260" s="22" t="e">
        <f>VLOOKUP($G260,Temp!$A:$C,N$1,FALSE)</f>
        <v>#VALUE!</v>
      </c>
      <c r="O260" s="22" t="e">
        <f>VLOOKUP($G260,Temp!$A:$C,O$1,FALSE)</f>
        <v>#VALUE!</v>
      </c>
      <c r="P260" s="22" t="e">
        <f>VLOOKUP($G260,Temp!$A:$C,P$1,FALSE)</f>
        <v>#VALUE!</v>
      </c>
      <c r="Q260" s="22" t="e">
        <f>VLOOKUP($G260,Temp!$A:$C,Q$1,FALSE)</f>
        <v>#VALUE!</v>
      </c>
      <c r="R260" s="22" t="e">
        <f>VLOOKUP($G260,Temp!$A:$C,R$1,FALSE)</f>
        <v>#VALUE!</v>
      </c>
      <c r="S260" s="22" t="e">
        <f>VLOOKUP($G260,Temp!$A:$C,S$1,FALSE)</f>
        <v>#VALUE!</v>
      </c>
      <c r="T260" s="22" t="e">
        <f>VLOOKUP($G260,Temp!$A:$C,T$1,FALSE)</f>
        <v>#VALUE!</v>
      </c>
      <c r="U260" s="22" t="e">
        <f>VLOOKUP($G260,Temp!$A:$C,U$1,FALSE)</f>
        <v>#VALUE!</v>
      </c>
      <c r="V260" s="22" t="e">
        <f>VLOOKUP($G260,Temp!$A:$C,V$1,FALSE)</f>
        <v>#VALUE!</v>
      </c>
      <c r="W260" s="22" t="e">
        <f>VLOOKUP($G260,Temp!$A:$C,W$1,FALSE)</f>
        <v>#VALUE!</v>
      </c>
      <c r="X260" s="22" t="e">
        <f>VLOOKUP($G260,Temp!$A:$C,X$1,FALSE)</f>
        <v>#VALUE!</v>
      </c>
      <c r="Y260" s="22">
        <f>VLOOKUP($G260,Temp!$A:$C,Y$1,FALSE)</f>
        <v>1900</v>
      </c>
      <c r="Z260" s="22">
        <f>VLOOKUP($G260,Temp!$A:$C,Z$1,FALSE)</f>
        <v>693</v>
      </c>
      <c r="AA260" s="22" t="str">
        <f>VLOOKUP($A260,Searches!$A:$H,AA$1,FALSE)</f>
        <v>Mark Jones</v>
      </c>
      <c r="AB260" s="22" t="str">
        <f>VLOOKUP($A260,Searches!$A:$H,AB$1,FALSE)</f>
        <v>Neudesic</v>
      </c>
      <c r="AC260" s="22" t="str">
        <f>VLOOKUP($A260,Searches!$A:$H,AC$1,FALSE)</f>
        <v>Chief Marketing Officer  | Alliances</v>
      </c>
      <c r="AD260" s="22" t="str">
        <f>VLOOKUP($A260,Searches!$A:$H,AD$1,FALSE)</f>
        <v>2nd</v>
      </c>
      <c r="AE260" s="22" t="str">
        <f>VLOOKUP($A260,Searches!$A:$H,AE$1,FALSE)</f>
        <v>Open link</v>
      </c>
      <c r="AF260" s="22" t="str">
        <f>VLOOKUP($A260,Searches!$A:$H,AF$1,FALSE)</f>
        <v>Orange County, California Area</v>
      </c>
      <c r="AG260" s="22" t="str">
        <f>VLOOKUP($A260,Searches!$A:$H,AG$1,FALSE)</f>
        <v>https://www.linkedin.com/sales/profile/2431334,9nYd,NAME_SEARCH?moduleKey=peopleSearchResults&amp;pageKey=sales-search3-people-refinement&amp;contextId=60BC92C971D70515801E49D6842B0000&amp;requestId=addf2190-9d55-41b9-a472-dc3c576fbb3c&amp;action=CLICK&amp;target=urn%3Ali%3AsalesLead%3A(-1%2C2431334)&amp;pageNumber=5&amp;targetEl=profilelink&amp;position=18&amp;trk=lss-serp-result-lead_photo</v>
      </c>
      <c r="AH260" s="22" t="str">
        <f>VLOOKUP($G260,Temp!$D:$F,AH$1,FALSE)</f>
        <v>neudesic.com</v>
      </c>
      <c r="AI260" s="22" t="str">
        <f>VLOOKUP($G260,Temp!$D:$F,AI$1,FALSE)</f>
        <v>Marketo</v>
      </c>
      <c r="AJ260" s="22" t="str">
        <f>VLOOKUP($G260,Temp!$D:$F,AJ$1,FALSE)</f>
        <v>WordPress</v>
      </c>
    </row>
    <row r="261" spans="1:36" ht="16" x14ac:dyDescent="0.2">
      <c r="A261" s="8" t="str">
        <f t="shared" si="4"/>
        <v>Sarah Arvin Urjanet</v>
      </c>
      <c r="B261" s="8" t="s">
        <v>158</v>
      </c>
      <c r="C261" s="8" t="s">
        <v>3626</v>
      </c>
      <c r="D261" s="8" t="s">
        <v>42</v>
      </c>
      <c r="E261" s="8" t="s">
        <v>3627</v>
      </c>
      <c r="F261" s="8" t="s">
        <v>3628</v>
      </c>
      <c r="G261" s="12" t="s">
        <v>3346</v>
      </c>
      <c r="H261" s="22" t="str">
        <f>VLOOKUP($G261,Temp!$A:$C,H$1,FALSE)</f>
        <v>urjanet.com</v>
      </c>
      <c r="I261" s="22" t="e">
        <f>VLOOKUP($G261,Temp!$A:$C,I$1,FALSE)</f>
        <v>#VALUE!</v>
      </c>
      <c r="J261" s="22" t="e">
        <f>VLOOKUP($G261,Temp!$A:$C,J$1,FALSE)</f>
        <v>#VALUE!</v>
      </c>
      <c r="K261" s="22" t="e">
        <f>VLOOKUP($G261,Temp!$A:$C,K$1,FALSE)</f>
        <v>#VALUE!</v>
      </c>
      <c r="L261" s="22" t="e">
        <f>VLOOKUP($G261,Temp!$A:$C,L$1,FALSE)</f>
        <v>#VALUE!</v>
      </c>
      <c r="M261" s="22" t="e">
        <f>VLOOKUP($G261,Temp!$A:$C,M$1,FALSE)</f>
        <v>#VALUE!</v>
      </c>
      <c r="N261" s="22" t="e">
        <f>VLOOKUP($G261,Temp!$A:$C,N$1,FALSE)</f>
        <v>#VALUE!</v>
      </c>
      <c r="O261" s="22" t="e">
        <f>VLOOKUP($G261,Temp!$A:$C,O$1,FALSE)</f>
        <v>#VALUE!</v>
      </c>
      <c r="P261" s="22" t="e">
        <f>VLOOKUP($G261,Temp!$A:$C,P$1,FALSE)</f>
        <v>#VALUE!</v>
      </c>
      <c r="Q261" s="22" t="e">
        <f>VLOOKUP($G261,Temp!$A:$C,Q$1,FALSE)</f>
        <v>#VALUE!</v>
      </c>
      <c r="R261" s="22" t="e">
        <f>VLOOKUP($G261,Temp!$A:$C,R$1,FALSE)</f>
        <v>#VALUE!</v>
      </c>
      <c r="S261" s="22" t="e">
        <f>VLOOKUP($G261,Temp!$A:$C,S$1,FALSE)</f>
        <v>#VALUE!</v>
      </c>
      <c r="T261" s="22" t="e">
        <f>VLOOKUP($G261,Temp!$A:$C,T$1,FALSE)</f>
        <v>#VALUE!</v>
      </c>
      <c r="U261" s="22" t="e">
        <f>VLOOKUP($G261,Temp!$A:$C,U$1,FALSE)</f>
        <v>#VALUE!</v>
      </c>
      <c r="V261" s="22" t="e">
        <f>VLOOKUP($G261,Temp!$A:$C,V$1,FALSE)</f>
        <v>#VALUE!</v>
      </c>
      <c r="W261" s="22" t="e">
        <f>VLOOKUP($G261,Temp!$A:$C,W$1,FALSE)</f>
        <v>#VALUE!</v>
      </c>
      <c r="X261" s="22" t="e">
        <f>VLOOKUP($G261,Temp!$A:$C,X$1,FALSE)</f>
        <v>#VALUE!</v>
      </c>
      <c r="Y261" s="22">
        <f>VLOOKUP($G261,Temp!$A:$C,Y$1,FALSE)</f>
        <v>357</v>
      </c>
      <c r="Z261" s="22">
        <f>VLOOKUP($G261,Temp!$A:$C,Z$1,FALSE)</f>
        <v>480</v>
      </c>
      <c r="AA261" s="22" t="e">
        <f>VLOOKUP($A261,Searches!$A:$H,AA$1,FALSE)</f>
        <v>#N/A</v>
      </c>
      <c r="AB261" s="22" t="e">
        <f>VLOOKUP($A261,Searches!$A:$H,AB$1,FALSE)</f>
        <v>#N/A</v>
      </c>
      <c r="AC261" s="22" t="e">
        <f>VLOOKUP($A261,Searches!$A:$H,AC$1,FALSE)</f>
        <v>#N/A</v>
      </c>
      <c r="AD261" s="22" t="e">
        <f>VLOOKUP($A261,Searches!$A:$H,AD$1,FALSE)</f>
        <v>#N/A</v>
      </c>
      <c r="AE261" s="22" t="e">
        <f>VLOOKUP($A261,Searches!$A:$H,AE$1,FALSE)</f>
        <v>#N/A</v>
      </c>
      <c r="AF261" s="22" t="e">
        <f>VLOOKUP($A261,Searches!$A:$H,AF$1,FALSE)</f>
        <v>#N/A</v>
      </c>
      <c r="AG261" s="22" t="e">
        <f>VLOOKUP($A261,Searches!$A:$H,AG$1,FALSE)</f>
        <v>#N/A</v>
      </c>
      <c r="AH261" s="22" t="str">
        <f>VLOOKUP($G261,Temp!$D:$F,AH$1,FALSE)</f>
        <v>urjanet.com</v>
      </c>
      <c r="AI261" s="22" t="str">
        <f>VLOOKUP($G261,Temp!$D:$F,AI$1,FALSE)</f>
        <v>Marketo</v>
      </c>
      <c r="AJ261" s="22" t="str">
        <f>VLOOKUP($G261,Temp!$D:$F,AJ$1,FALSE)</f>
        <v>WordPress</v>
      </c>
    </row>
    <row r="262" spans="1:36" ht="16" x14ac:dyDescent="0.2">
      <c r="A262" s="8" t="str">
        <f t="shared" si="4"/>
        <v>★ ★ Softtek</v>
      </c>
      <c r="B262" s="8" t="s">
        <v>3635</v>
      </c>
      <c r="C262" s="8" t="s">
        <v>3635</v>
      </c>
      <c r="D262" s="8" t="s">
        <v>3636</v>
      </c>
      <c r="E262" s="8" t="s">
        <v>634</v>
      </c>
      <c r="F262" s="8" t="s">
        <v>3637</v>
      </c>
      <c r="G262" s="12" t="s">
        <v>3360</v>
      </c>
      <c r="H262" s="22" t="str">
        <f>VLOOKUP($G262,Temp!$A:$C,H$1,FALSE)</f>
        <v>softtek.com</v>
      </c>
      <c r="I262" s="22" t="e">
        <f>VLOOKUP($G262,Temp!$A:$C,I$1,FALSE)</f>
        <v>#VALUE!</v>
      </c>
      <c r="J262" s="22" t="e">
        <f>VLOOKUP($G262,Temp!$A:$C,J$1,FALSE)</f>
        <v>#VALUE!</v>
      </c>
      <c r="K262" s="22" t="e">
        <f>VLOOKUP($G262,Temp!$A:$C,K$1,FALSE)</f>
        <v>#VALUE!</v>
      </c>
      <c r="L262" s="22" t="e">
        <f>VLOOKUP($G262,Temp!$A:$C,L$1,FALSE)</f>
        <v>#VALUE!</v>
      </c>
      <c r="M262" s="22" t="e">
        <f>VLOOKUP($G262,Temp!$A:$C,M$1,FALSE)</f>
        <v>#VALUE!</v>
      </c>
      <c r="N262" s="22" t="e">
        <f>VLOOKUP($G262,Temp!$A:$C,N$1,FALSE)</f>
        <v>#VALUE!</v>
      </c>
      <c r="O262" s="22" t="e">
        <f>VLOOKUP($G262,Temp!$A:$C,O$1,FALSE)</f>
        <v>#VALUE!</v>
      </c>
      <c r="P262" s="22" t="e">
        <f>VLOOKUP($G262,Temp!$A:$C,P$1,FALSE)</f>
        <v>#VALUE!</v>
      </c>
      <c r="Q262" s="22" t="e">
        <f>VLOOKUP($G262,Temp!$A:$C,Q$1,FALSE)</f>
        <v>#VALUE!</v>
      </c>
      <c r="R262" s="22" t="e">
        <f>VLOOKUP($G262,Temp!$A:$C,R$1,FALSE)</f>
        <v>#VALUE!</v>
      </c>
      <c r="S262" s="22" t="e">
        <f>VLOOKUP($G262,Temp!$A:$C,S$1,FALSE)</f>
        <v>#VALUE!</v>
      </c>
      <c r="T262" s="22" t="e">
        <f>VLOOKUP($G262,Temp!$A:$C,T$1,FALSE)</f>
        <v>#VALUE!</v>
      </c>
      <c r="U262" s="22" t="e">
        <f>VLOOKUP($G262,Temp!$A:$C,U$1,FALSE)</f>
        <v>#VALUE!</v>
      </c>
      <c r="V262" s="22" t="e">
        <f>VLOOKUP($G262,Temp!$A:$C,V$1,FALSE)</f>
        <v>#VALUE!</v>
      </c>
      <c r="W262" s="22" t="e">
        <f>VLOOKUP($G262,Temp!$A:$C,W$1,FALSE)</f>
        <v>#VALUE!</v>
      </c>
      <c r="X262" s="22" t="e">
        <f>VLOOKUP($G262,Temp!$A:$C,X$1,FALSE)</f>
        <v>#VALUE!</v>
      </c>
      <c r="Y262" s="22">
        <f>VLOOKUP($G262,Temp!$A:$C,Y$1,FALSE)</f>
        <v>3500</v>
      </c>
      <c r="Z262" s="22">
        <f>VLOOKUP($G262,Temp!$A:$C,Z$1,FALSE)</f>
        <v>0</v>
      </c>
      <c r="AA262" s="22" t="e">
        <f>VLOOKUP($A262,Searches!$A:$H,AA$1,FALSE)</f>
        <v>#N/A</v>
      </c>
      <c r="AB262" s="22" t="e">
        <f>VLOOKUP($A262,Searches!$A:$H,AB$1,FALSE)</f>
        <v>#N/A</v>
      </c>
      <c r="AC262" s="22" t="e">
        <f>VLOOKUP($A262,Searches!$A:$H,AC$1,FALSE)</f>
        <v>#N/A</v>
      </c>
      <c r="AD262" s="22" t="e">
        <f>VLOOKUP($A262,Searches!$A:$H,AD$1,FALSE)</f>
        <v>#N/A</v>
      </c>
      <c r="AE262" s="22" t="e">
        <f>VLOOKUP($A262,Searches!$A:$H,AE$1,FALSE)</f>
        <v>#N/A</v>
      </c>
      <c r="AF262" s="22" t="e">
        <f>VLOOKUP($A262,Searches!$A:$H,AF$1,FALSE)</f>
        <v>#N/A</v>
      </c>
      <c r="AG262" s="22" t="e">
        <f>VLOOKUP($A262,Searches!$A:$H,AG$1,FALSE)</f>
        <v>#N/A</v>
      </c>
      <c r="AH262" s="22" t="e">
        <f>VLOOKUP($G262,Temp!$D:$F,AH$1,FALSE)</f>
        <v>#N/A</v>
      </c>
      <c r="AI262" s="22" t="e">
        <f>VLOOKUP($G262,Temp!$D:$F,AI$1,FALSE)</f>
        <v>#N/A</v>
      </c>
      <c r="AJ262" s="22" t="e">
        <f>VLOOKUP($G262,Temp!$D:$F,AJ$1,FALSE)</f>
        <v>#N/A</v>
      </c>
    </row>
    <row r="263" spans="1:36" ht="16" x14ac:dyDescent="0.2">
      <c r="A263" s="8" t="str">
        <f t="shared" si="4"/>
        <v>Peeyush Dubey Larsen &amp; Toubro Infotech Ltd</v>
      </c>
      <c r="B263" s="8" t="s">
        <v>3641</v>
      </c>
      <c r="C263" s="8" t="s">
        <v>3642</v>
      </c>
      <c r="D263" s="8" t="s">
        <v>42</v>
      </c>
      <c r="E263" s="8" t="s">
        <v>3643</v>
      </c>
      <c r="F263" s="8" t="s">
        <v>3644</v>
      </c>
      <c r="G263" s="12" t="s">
        <v>3374</v>
      </c>
      <c r="H263" s="22" t="str">
        <f>VLOOKUP($G263,Temp!$A:$C,H$1,FALSE)</f>
        <v>lntinfotech.com</v>
      </c>
      <c r="I263" s="22" t="e">
        <f>VLOOKUP($G263,Temp!$A:$C,I$1,FALSE)</f>
        <v>#VALUE!</v>
      </c>
      <c r="J263" s="22" t="e">
        <f>VLOOKUP($G263,Temp!$A:$C,J$1,FALSE)</f>
        <v>#VALUE!</v>
      </c>
      <c r="K263" s="22" t="e">
        <f>VLOOKUP($G263,Temp!$A:$C,K$1,FALSE)</f>
        <v>#VALUE!</v>
      </c>
      <c r="L263" s="22" t="e">
        <f>VLOOKUP($G263,Temp!$A:$C,L$1,FALSE)</f>
        <v>#VALUE!</v>
      </c>
      <c r="M263" s="22" t="e">
        <f>VLOOKUP($G263,Temp!$A:$C,M$1,FALSE)</f>
        <v>#VALUE!</v>
      </c>
      <c r="N263" s="22" t="e">
        <f>VLOOKUP($G263,Temp!$A:$C,N$1,FALSE)</f>
        <v>#VALUE!</v>
      </c>
      <c r="O263" s="22" t="e">
        <f>VLOOKUP($G263,Temp!$A:$C,O$1,FALSE)</f>
        <v>#VALUE!</v>
      </c>
      <c r="P263" s="22" t="e">
        <f>VLOOKUP($G263,Temp!$A:$C,P$1,FALSE)</f>
        <v>#VALUE!</v>
      </c>
      <c r="Q263" s="22" t="e">
        <f>VLOOKUP($G263,Temp!$A:$C,Q$1,FALSE)</f>
        <v>#VALUE!</v>
      </c>
      <c r="R263" s="22" t="e">
        <f>VLOOKUP($G263,Temp!$A:$C,R$1,FALSE)</f>
        <v>#VALUE!</v>
      </c>
      <c r="S263" s="22" t="e">
        <f>VLOOKUP($G263,Temp!$A:$C,S$1,FALSE)</f>
        <v>#VALUE!</v>
      </c>
      <c r="T263" s="22" t="e">
        <f>VLOOKUP($G263,Temp!$A:$C,T$1,FALSE)</f>
        <v>#VALUE!</v>
      </c>
      <c r="U263" s="22" t="e">
        <f>VLOOKUP($G263,Temp!$A:$C,U$1,FALSE)</f>
        <v>#VALUE!</v>
      </c>
      <c r="V263" s="22" t="e">
        <f>VLOOKUP($G263,Temp!$A:$C,V$1,FALSE)</f>
        <v>#VALUE!</v>
      </c>
      <c r="W263" s="22" t="e">
        <f>VLOOKUP($G263,Temp!$A:$C,W$1,FALSE)</f>
        <v>#VALUE!</v>
      </c>
      <c r="X263" s="22" t="e">
        <f>VLOOKUP($G263,Temp!$A:$C,X$1,FALSE)</f>
        <v>#VALUE!</v>
      </c>
      <c r="Y263" s="22">
        <f>VLOOKUP($G263,Temp!$A:$C,Y$1,FALSE)</f>
        <v>5500</v>
      </c>
      <c r="Z263" s="22">
        <f>VLOOKUP($G263,Temp!$A:$C,Z$1,FALSE)</f>
        <v>841</v>
      </c>
      <c r="AA263" s="22" t="e">
        <f>VLOOKUP($A263,Searches!$A:$H,AA$1,FALSE)</f>
        <v>#N/A</v>
      </c>
      <c r="AB263" s="22" t="e">
        <f>VLOOKUP($A263,Searches!$A:$H,AB$1,FALSE)</f>
        <v>#N/A</v>
      </c>
      <c r="AC263" s="22" t="e">
        <f>VLOOKUP($A263,Searches!$A:$H,AC$1,FALSE)</f>
        <v>#N/A</v>
      </c>
      <c r="AD263" s="22" t="e">
        <f>VLOOKUP($A263,Searches!$A:$H,AD$1,FALSE)</f>
        <v>#N/A</v>
      </c>
      <c r="AE263" s="22" t="e">
        <f>VLOOKUP($A263,Searches!$A:$H,AE$1,FALSE)</f>
        <v>#N/A</v>
      </c>
      <c r="AF263" s="22" t="e">
        <f>VLOOKUP($A263,Searches!$A:$H,AF$1,FALSE)</f>
        <v>#N/A</v>
      </c>
      <c r="AG263" s="22" t="e">
        <f>VLOOKUP($A263,Searches!$A:$H,AG$1,FALSE)</f>
        <v>#N/A</v>
      </c>
      <c r="AH263" s="22" t="str">
        <f>VLOOKUP($G263,Temp!$D:$F,AH$1,FALSE)</f>
        <v>lntinfotech.com</v>
      </c>
      <c r="AI263" s="22" t="str">
        <f>VLOOKUP($G263,Temp!$D:$F,AI$1,FALSE)</f>
        <v>Eloqua</v>
      </c>
      <c r="AJ263" s="22" t="str">
        <f>VLOOKUP($G263,Temp!$D:$F,AJ$1,FALSE)</f>
        <v>WordPress</v>
      </c>
    </row>
    <row r="264" spans="1:36" ht="16" x14ac:dyDescent="0.2">
      <c r="A264" s="8" t="str">
        <f t="shared" si="4"/>
        <v>Rob Glickman Treasure Data</v>
      </c>
      <c r="B264" s="8" t="s">
        <v>1037</v>
      </c>
      <c r="C264" s="8" t="s">
        <v>3658</v>
      </c>
      <c r="D264" s="8" t="s">
        <v>42</v>
      </c>
      <c r="E264" s="8" t="s">
        <v>3659</v>
      </c>
      <c r="F264" s="8" t="s">
        <v>3660</v>
      </c>
      <c r="G264" s="12" t="s">
        <v>3381</v>
      </c>
      <c r="H264" s="22" t="str">
        <f>VLOOKUP($G264,Temp!$A:$C,H$1,FALSE)</f>
        <v>treasuredata.com</v>
      </c>
      <c r="I264" s="22" t="e">
        <f>VLOOKUP($G264,Temp!$A:$C,I$1,FALSE)</f>
        <v>#VALUE!</v>
      </c>
      <c r="J264" s="22" t="e">
        <f>VLOOKUP($G264,Temp!$A:$C,J$1,FALSE)</f>
        <v>#VALUE!</v>
      </c>
      <c r="K264" s="22" t="e">
        <f>VLOOKUP($G264,Temp!$A:$C,K$1,FALSE)</f>
        <v>#VALUE!</v>
      </c>
      <c r="L264" s="22" t="e">
        <f>VLOOKUP($G264,Temp!$A:$C,L$1,FALSE)</f>
        <v>#VALUE!</v>
      </c>
      <c r="M264" s="22" t="e">
        <f>VLOOKUP($G264,Temp!$A:$C,M$1,FALSE)</f>
        <v>#VALUE!</v>
      </c>
      <c r="N264" s="22" t="e">
        <f>VLOOKUP($G264,Temp!$A:$C,N$1,FALSE)</f>
        <v>#VALUE!</v>
      </c>
      <c r="O264" s="22" t="e">
        <f>VLOOKUP($G264,Temp!$A:$C,O$1,FALSE)</f>
        <v>#VALUE!</v>
      </c>
      <c r="P264" s="22" t="e">
        <f>VLOOKUP($G264,Temp!$A:$C,P$1,FALSE)</f>
        <v>#VALUE!</v>
      </c>
      <c r="Q264" s="22" t="e">
        <f>VLOOKUP($G264,Temp!$A:$C,Q$1,FALSE)</f>
        <v>#VALUE!</v>
      </c>
      <c r="R264" s="22" t="e">
        <f>VLOOKUP($G264,Temp!$A:$C,R$1,FALSE)</f>
        <v>#VALUE!</v>
      </c>
      <c r="S264" s="22" t="e">
        <f>VLOOKUP($G264,Temp!$A:$C,S$1,FALSE)</f>
        <v>#VALUE!</v>
      </c>
      <c r="T264" s="22" t="e">
        <f>VLOOKUP($G264,Temp!$A:$C,T$1,FALSE)</f>
        <v>#VALUE!</v>
      </c>
      <c r="U264" s="22" t="e">
        <f>VLOOKUP($G264,Temp!$A:$C,U$1,FALSE)</f>
        <v>#VALUE!</v>
      </c>
      <c r="V264" s="22" t="e">
        <f>VLOOKUP($G264,Temp!$A:$C,V$1,FALSE)</f>
        <v>#VALUE!</v>
      </c>
      <c r="W264" s="22" t="e">
        <f>VLOOKUP($G264,Temp!$A:$C,W$1,FALSE)</f>
        <v>#VALUE!</v>
      </c>
      <c r="X264" s="22" t="e">
        <f>VLOOKUP($G264,Temp!$A:$C,X$1,FALSE)</f>
        <v>#VALUE!</v>
      </c>
      <c r="Y264" s="22">
        <f>VLOOKUP($G264,Temp!$A:$C,Y$1,FALSE)</f>
        <v>29000</v>
      </c>
      <c r="Z264" s="22">
        <f>VLOOKUP($G264,Temp!$A:$C,Z$1,FALSE)</f>
        <v>24400</v>
      </c>
      <c r="AA264" s="22" t="e">
        <f>VLOOKUP($A264,Searches!$A:$H,AA$1,FALSE)</f>
        <v>#N/A</v>
      </c>
      <c r="AB264" s="22" t="e">
        <f>VLOOKUP($A264,Searches!$A:$H,AB$1,FALSE)</f>
        <v>#N/A</v>
      </c>
      <c r="AC264" s="22" t="e">
        <f>VLOOKUP($A264,Searches!$A:$H,AC$1,FALSE)</f>
        <v>#N/A</v>
      </c>
      <c r="AD264" s="22" t="e">
        <f>VLOOKUP($A264,Searches!$A:$H,AD$1,FALSE)</f>
        <v>#N/A</v>
      </c>
      <c r="AE264" s="22" t="e">
        <f>VLOOKUP($A264,Searches!$A:$H,AE$1,FALSE)</f>
        <v>#N/A</v>
      </c>
      <c r="AF264" s="22" t="e">
        <f>VLOOKUP($A264,Searches!$A:$H,AF$1,FALSE)</f>
        <v>#N/A</v>
      </c>
      <c r="AG264" s="22" t="e">
        <f>VLOOKUP($A264,Searches!$A:$H,AG$1,FALSE)</f>
        <v>#N/A</v>
      </c>
      <c r="AH264" s="22" t="str">
        <f>VLOOKUP($G264,Temp!$D:$F,AH$1,FALSE)</f>
        <v>treasuredata.com</v>
      </c>
      <c r="AI264" s="22" t="str">
        <f>VLOOKUP($G264,Temp!$D:$F,AI$1,FALSE)</f>
        <v>Marketo</v>
      </c>
      <c r="AJ264" s="22" t="str">
        <f>VLOOKUP($G264,Temp!$D:$F,AJ$1,FALSE)</f>
        <v>WordPress</v>
      </c>
    </row>
    <row r="265" spans="1:36" ht="16" x14ac:dyDescent="0.2">
      <c r="A265" s="8" t="str">
        <f t="shared" si="4"/>
        <v>Ethelbert Williams Northwestern University</v>
      </c>
      <c r="B265" s="8" t="s">
        <v>3665</v>
      </c>
      <c r="C265" s="8" t="s">
        <v>3666</v>
      </c>
      <c r="D265" s="8" t="s">
        <v>3667</v>
      </c>
      <c r="E265" s="8" t="s">
        <v>3668</v>
      </c>
      <c r="F265" s="8" t="s">
        <v>3669</v>
      </c>
      <c r="G265" s="12" t="s">
        <v>3394</v>
      </c>
      <c r="H265" s="22" t="str">
        <f>VLOOKUP($G265,Temp!$A:$C,H$1,FALSE)</f>
        <v>northwestern.edu</v>
      </c>
      <c r="I265" s="22" t="e">
        <f>VLOOKUP($G265,Temp!$A:$C,I$1,FALSE)</f>
        <v>#VALUE!</v>
      </c>
      <c r="J265" s="22" t="e">
        <f>VLOOKUP($G265,Temp!$A:$C,J$1,FALSE)</f>
        <v>#VALUE!</v>
      </c>
      <c r="K265" s="22" t="e">
        <f>VLOOKUP($G265,Temp!$A:$C,K$1,FALSE)</f>
        <v>#VALUE!</v>
      </c>
      <c r="L265" s="22" t="e">
        <f>VLOOKUP($G265,Temp!$A:$C,L$1,FALSE)</f>
        <v>#VALUE!</v>
      </c>
      <c r="M265" s="22" t="e">
        <f>VLOOKUP($G265,Temp!$A:$C,M$1,FALSE)</f>
        <v>#VALUE!</v>
      </c>
      <c r="N265" s="22" t="e">
        <f>VLOOKUP($G265,Temp!$A:$C,N$1,FALSE)</f>
        <v>#VALUE!</v>
      </c>
      <c r="O265" s="22" t="e">
        <f>VLOOKUP($G265,Temp!$A:$C,O$1,FALSE)</f>
        <v>#VALUE!</v>
      </c>
      <c r="P265" s="22" t="e">
        <f>VLOOKUP($G265,Temp!$A:$C,P$1,FALSE)</f>
        <v>#VALUE!</v>
      </c>
      <c r="Q265" s="22" t="e">
        <f>VLOOKUP($G265,Temp!$A:$C,Q$1,FALSE)</f>
        <v>#VALUE!</v>
      </c>
      <c r="R265" s="22" t="e">
        <f>VLOOKUP($G265,Temp!$A:$C,R$1,FALSE)</f>
        <v>#VALUE!</v>
      </c>
      <c r="S265" s="22" t="e">
        <f>VLOOKUP($G265,Temp!$A:$C,S$1,FALSE)</f>
        <v>#VALUE!</v>
      </c>
      <c r="T265" s="22" t="e">
        <f>VLOOKUP($G265,Temp!$A:$C,T$1,FALSE)</f>
        <v>#VALUE!</v>
      </c>
      <c r="U265" s="22" t="e">
        <f>VLOOKUP($G265,Temp!$A:$C,U$1,FALSE)</f>
        <v>#VALUE!</v>
      </c>
      <c r="V265" s="22" t="e">
        <f>VLOOKUP($G265,Temp!$A:$C,V$1,FALSE)</f>
        <v>#VALUE!</v>
      </c>
      <c r="W265" s="22" t="e">
        <f>VLOOKUP($G265,Temp!$A:$C,W$1,FALSE)</f>
        <v>#VALUE!</v>
      </c>
      <c r="X265" s="22" t="e">
        <f>VLOOKUP($G265,Temp!$A:$C,X$1,FALSE)</f>
        <v>#VALUE!</v>
      </c>
      <c r="Y265" s="22">
        <f>VLOOKUP($G265,Temp!$A:$C,Y$1,FALSE)</f>
        <v>2600000</v>
      </c>
      <c r="Z265" s="22">
        <f>VLOOKUP($G265,Temp!$A:$C,Z$1,FALSE)</f>
        <v>71000</v>
      </c>
      <c r="AA265" s="22" t="e">
        <f>VLOOKUP($A265,Searches!$A:$H,AA$1,FALSE)</f>
        <v>#N/A</v>
      </c>
      <c r="AB265" s="22" t="e">
        <f>VLOOKUP($A265,Searches!$A:$H,AB$1,FALSE)</f>
        <v>#N/A</v>
      </c>
      <c r="AC265" s="22" t="e">
        <f>VLOOKUP($A265,Searches!$A:$H,AC$1,FALSE)</f>
        <v>#N/A</v>
      </c>
      <c r="AD265" s="22" t="e">
        <f>VLOOKUP($A265,Searches!$A:$H,AD$1,FALSE)</f>
        <v>#N/A</v>
      </c>
      <c r="AE265" s="22" t="e">
        <f>VLOOKUP($A265,Searches!$A:$H,AE$1,FALSE)</f>
        <v>#N/A</v>
      </c>
      <c r="AF265" s="22" t="e">
        <f>VLOOKUP($A265,Searches!$A:$H,AF$1,FALSE)</f>
        <v>#N/A</v>
      </c>
      <c r="AG265" s="22" t="e">
        <f>VLOOKUP($A265,Searches!$A:$H,AG$1,FALSE)</f>
        <v>#N/A</v>
      </c>
      <c r="AH265" s="22" t="e">
        <f>VLOOKUP($G265,Temp!$D:$F,AH$1,FALSE)</f>
        <v>#N/A</v>
      </c>
      <c r="AI265" s="22" t="e">
        <f>VLOOKUP($G265,Temp!$D:$F,AI$1,FALSE)</f>
        <v>#N/A</v>
      </c>
      <c r="AJ265" s="22" t="e">
        <f>VLOOKUP($G265,Temp!$D:$F,AJ$1,FALSE)</f>
        <v>#N/A</v>
      </c>
    </row>
    <row r="266" spans="1:36" ht="16" x14ac:dyDescent="0.2">
      <c r="A266" s="8" t="str">
        <f t="shared" si="4"/>
        <v>Dennis Maloney Domino's Pizza</v>
      </c>
      <c r="B266" s="8" t="s">
        <v>3677</v>
      </c>
      <c r="C266" s="8" t="s">
        <v>3678</v>
      </c>
      <c r="D266" s="8" t="s">
        <v>3679</v>
      </c>
      <c r="E266" s="8" t="s">
        <v>634</v>
      </c>
      <c r="F266" s="8" t="s">
        <v>3680</v>
      </c>
      <c r="G266" s="8" t="s">
        <v>634</v>
      </c>
      <c r="H266" s="22" t="e">
        <f>VLOOKUP($G266,Temp!$A:$C,H$1,FALSE)</f>
        <v>#N/A</v>
      </c>
      <c r="I266" s="22" t="e">
        <f>VLOOKUP($G266,Temp!$A:$C,I$1,FALSE)</f>
        <v>#N/A</v>
      </c>
      <c r="J266" s="22" t="e">
        <f>VLOOKUP($G266,Temp!$A:$C,J$1,FALSE)</f>
        <v>#N/A</v>
      </c>
      <c r="K266" s="22" t="e">
        <f>VLOOKUP($G266,Temp!$A:$C,K$1,FALSE)</f>
        <v>#N/A</v>
      </c>
      <c r="L266" s="22" t="e">
        <f>VLOOKUP($G266,Temp!$A:$C,L$1,FALSE)</f>
        <v>#N/A</v>
      </c>
      <c r="M266" s="22" t="e">
        <f>VLOOKUP($G266,Temp!$A:$C,M$1,FALSE)</f>
        <v>#N/A</v>
      </c>
      <c r="N266" s="22" t="e">
        <f>VLOOKUP($G266,Temp!$A:$C,N$1,FALSE)</f>
        <v>#N/A</v>
      </c>
      <c r="O266" s="22" t="e">
        <f>VLOOKUP($G266,Temp!$A:$C,O$1,FALSE)</f>
        <v>#N/A</v>
      </c>
      <c r="P266" s="22" t="e">
        <f>VLOOKUP($G266,Temp!$A:$C,P$1,FALSE)</f>
        <v>#N/A</v>
      </c>
      <c r="Q266" s="22" t="e">
        <f>VLOOKUP($G266,Temp!$A:$C,Q$1,FALSE)</f>
        <v>#N/A</v>
      </c>
      <c r="R266" s="22" t="e">
        <f>VLOOKUP($G266,Temp!$A:$C,R$1,FALSE)</f>
        <v>#N/A</v>
      </c>
      <c r="S266" s="22" t="e">
        <f>VLOOKUP($G266,Temp!$A:$C,S$1,FALSE)</f>
        <v>#N/A</v>
      </c>
      <c r="T266" s="22" t="e">
        <f>VLOOKUP($G266,Temp!$A:$C,T$1,FALSE)</f>
        <v>#N/A</v>
      </c>
      <c r="U266" s="22" t="e">
        <f>VLOOKUP($G266,Temp!$A:$C,U$1,FALSE)</f>
        <v>#N/A</v>
      </c>
      <c r="V266" s="22" t="e">
        <f>VLOOKUP($G266,Temp!$A:$C,V$1,FALSE)</f>
        <v>#N/A</v>
      </c>
      <c r="W266" s="22" t="e">
        <f>VLOOKUP($G266,Temp!$A:$C,W$1,FALSE)</f>
        <v>#N/A</v>
      </c>
      <c r="X266" s="22" t="e">
        <f>VLOOKUP($G266,Temp!$A:$C,X$1,FALSE)</f>
        <v>#N/A</v>
      </c>
      <c r="Y266" s="22" t="e">
        <f>VLOOKUP($G266,Temp!$A:$C,Y$1,FALSE)</f>
        <v>#N/A</v>
      </c>
      <c r="Z266" s="22" t="e">
        <f>VLOOKUP($G266,Temp!$A:$C,Z$1,FALSE)</f>
        <v>#N/A</v>
      </c>
      <c r="AA266" s="22" t="e">
        <f>VLOOKUP($A266,Searches!$A:$H,AA$1,FALSE)</f>
        <v>#N/A</v>
      </c>
      <c r="AB266" s="22" t="e">
        <f>VLOOKUP($A266,Searches!$A:$H,AB$1,FALSE)</f>
        <v>#N/A</v>
      </c>
      <c r="AC266" s="22" t="e">
        <f>VLOOKUP($A266,Searches!$A:$H,AC$1,FALSE)</f>
        <v>#N/A</v>
      </c>
      <c r="AD266" s="22" t="e">
        <f>VLOOKUP($A266,Searches!$A:$H,AD$1,FALSE)</f>
        <v>#N/A</v>
      </c>
      <c r="AE266" s="22" t="e">
        <f>VLOOKUP($A266,Searches!$A:$H,AE$1,FALSE)</f>
        <v>#N/A</v>
      </c>
      <c r="AF266" s="22" t="e">
        <f>VLOOKUP($A266,Searches!$A:$H,AF$1,FALSE)</f>
        <v>#N/A</v>
      </c>
      <c r="AG266" s="22" t="e">
        <f>VLOOKUP($A266,Searches!$A:$H,AG$1,FALSE)</f>
        <v>#N/A</v>
      </c>
      <c r="AH266" s="22" t="e">
        <f>VLOOKUP($G266,Temp!$D:$F,AH$1,FALSE)</f>
        <v>#N/A</v>
      </c>
      <c r="AI266" s="22" t="e">
        <f>VLOOKUP($G266,Temp!$D:$F,AI$1,FALSE)</f>
        <v>#N/A</v>
      </c>
      <c r="AJ266" s="22" t="e">
        <f>VLOOKUP($G266,Temp!$D:$F,AJ$1,FALSE)</f>
        <v>#N/A</v>
      </c>
    </row>
    <row r="267" spans="1:36" ht="16" x14ac:dyDescent="0.2">
      <c r="A267" s="8" t="str">
        <f t="shared" si="4"/>
        <v>Susan Ganeshan Exponential Marketing LLC</v>
      </c>
      <c r="B267" s="8" t="s">
        <v>3149</v>
      </c>
      <c r="C267" s="8" t="s">
        <v>3681</v>
      </c>
      <c r="D267" s="8" t="s">
        <v>3682</v>
      </c>
      <c r="E267" s="8" t="s">
        <v>634</v>
      </c>
      <c r="F267" s="8" t="s">
        <v>3683</v>
      </c>
      <c r="G267" s="8" t="s">
        <v>634</v>
      </c>
      <c r="H267" s="22" t="e">
        <f>VLOOKUP($G267,Temp!$A:$C,H$1,FALSE)</f>
        <v>#N/A</v>
      </c>
      <c r="I267" s="22" t="e">
        <f>VLOOKUP($G267,Temp!$A:$C,I$1,FALSE)</f>
        <v>#N/A</v>
      </c>
      <c r="J267" s="22" t="e">
        <f>VLOOKUP($G267,Temp!$A:$C,J$1,FALSE)</f>
        <v>#N/A</v>
      </c>
      <c r="K267" s="22" t="e">
        <f>VLOOKUP($G267,Temp!$A:$C,K$1,FALSE)</f>
        <v>#N/A</v>
      </c>
      <c r="L267" s="22" t="e">
        <f>VLOOKUP($G267,Temp!$A:$C,L$1,FALSE)</f>
        <v>#N/A</v>
      </c>
      <c r="M267" s="22" t="e">
        <f>VLOOKUP($G267,Temp!$A:$C,M$1,FALSE)</f>
        <v>#N/A</v>
      </c>
      <c r="N267" s="22" t="e">
        <f>VLOOKUP($G267,Temp!$A:$C,N$1,FALSE)</f>
        <v>#N/A</v>
      </c>
      <c r="O267" s="22" t="e">
        <f>VLOOKUP($G267,Temp!$A:$C,O$1,FALSE)</f>
        <v>#N/A</v>
      </c>
      <c r="P267" s="22" t="e">
        <f>VLOOKUP($G267,Temp!$A:$C,P$1,FALSE)</f>
        <v>#N/A</v>
      </c>
      <c r="Q267" s="22" t="e">
        <f>VLOOKUP($G267,Temp!$A:$C,Q$1,FALSE)</f>
        <v>#N/A</v>
      </c>
      <c r="R267" s="22" t="e">
        <f>VLOOKUP($G267,Temp!$A:$C,R$1,FALSE)</f>
        <v>#N/A</v>
      </c>
      <c r="S267" s="22" t="e">
        <f>VLOOKUP($G267,Temp!$A:$C,S$1,FALSE)</f>
        <v>#N/A</v>
      </c>
      <c r="T267" s="22" t="e">
        <f>VLOOKUP($G267,Temp!$A:$C,T$1,FALSE)</f>
        <v>#N/A</v>
      </c>
      <c r="U267" s="22" t="e">
        <f>VLOOKUP($G267,Temp!$A:$C,U$1,FALSE)</f>
        <v>#N/A</v>
      </c>
      <c r="V267" s="22" t="e">
        <f>VLOOKUP($G267,Temp!$A:$C,V$1,FALSE)</f>
        <v>#N/A</v>
      </c>
      <c r="W267" s="22" t="e">
        <f>VLOOKUP($G267,Temp!$A:$C,W$1,FALSE)</f>
        <v>#N/A</v>
      </c>
      <c r="X267" s="22" t="e">
        <f>VLOOKUP($G267,Temp!$A:$C,X$1,FALSE)</f>
        <v>#N/A</v>
      </c>
      <c r="Y267" s="22" t="e">
        <f>VLOOKUP($G267,Temp!$A:$C,Y$1,FALSE)</f>
        <v>#N/A</v>
      </c>
      <c r="Z267" s="22" t="e">
        <f>VLOOKUP($G267,Temp!$A:$C,Z$1,FALSE)</f>
        <v>#N/A</v>
      </c>
      <c r="AA267" s="22" t="str">
        <f>VLOOKUP($A267,Searches!$A:$H,AA$1,FALSE)</f>
        <v>Susan Ganeshan</v>
      </c>
      <c r="AB267" s="22" t="str">
        <f>VLOOKUP($A267,Searches!$A:$H,AB$1,FALSE)</f>
        <v>Exponential Marketing LLC</v>
      </c>
      <c r="AC267" s="22" t="str">
        <f>VLOOKUP($A267,Searches!$A:$H,AC$1,FALSE)</f>
        <v>Founder &amp; Chief Marketing Officer Consultant</v>
      </c>
      <c r="AD267" s="22" t="str">
        <f>VLOOKUP($A267,Searches!$A:$H,AD$1,FALSE)</f>
        <v>2nd</v>
      </c>
      <c r="AE267" s="22" t="str">
        <f>VLOOKUP($A267,Searches!$A:$H,AE$1,FALSE)</f>
        <v>Open link</v>
      </c>
      <c r="AF267" s="22" t="str">
        <f>VLOOKUP($A267,Searches!$A:$H,AF$1,FALSE)</f>
        <v>Washington D.C. Metro Area</v>
      </c>
      <c r="AG267" s="22" t="str">
        <f>VLOOKUP($A267,Searches!$A:$H,AG$1,FALSE)</f>
        <v>https://www.linkedin.com/sales/profile/305960,srO7,NAME_SEARCH?moduleKey=peopleSearchResults&amp;pageKey=sales-search3-people-refinement&amp;contextId=60BC92C971D70515801E49D6842B0000&amp;requestId=f63e00c2-7c97-4cad-8156-5e10e850e6af&amp;action=CLICK&amp;target=urn%3Ali%3AsalesLead%3A(-1%2C305960)&amp;pageNumber=6&amp;targetEl=profilelink&amp;position=1&amp;trk=lss-serp-result-lead_photo</v>
      </c>
      <c r="AH267" s="22" t="e">
        <f>VLOOKUP($G267,Temp!$D:$F,AH$1,FALSE)</f>
        <v>#N/A</v>
      </c>
      <c r="AI267" s="22" t="e">
        <f>VLOOKUP($G267,Temp!$D:$F,AI$1,FALSE)</f>
        <v>#N/A</v>
      </c>
      <c r="AJ267" s="22" t="e">
        <f>VLOOKUP($G267,Temp!$D:$F,AJ$1,FALSE)</f>
        <v>#N/A</v>
      </c>
    </row>
    <row r="268" spans="1:36" ht="16" x14ac:dyDescent="0.2">
      <c r="A268" s="8" t="str">
        <f t="shared" si="4"/>
        <v>Christopher Litster Buildium LLC</v>
      </c>
      <c r="B268" s="8" t="s">
        <v>869</v>
      </c>
      <c r="C268" s="8" t="s">
        <v>3685</v>
      </c>
      <c r="D268" s="8" t="s">
        <v>858</v>
      </c>
      <c r="E268" s="8" t="s">
        <v>3688</v>
      </c>
      <c r="F268" s="8" t="s">
        <v>3690</v>
      </c>
      <c r="G268" s="12" t="s">
        <v>3410</v>
      </c>
      <c r="H268" s="22" t="str">
        <f>VLOOKUP($G268,Temp!$A:$C,H$1,FALSE)</f>
        <v>Buildium.com</v>
      </c>
      <c r="I268" s="22" t="e">
        <f>VLOOKUP($G268,Temp!$A:$C,I$1,FALSE)</f>
        <v>#VALUE!</v>
      </c>
      <c r="J268" s="22" t="e">
        <f>VLOOKUP($G268,Temp!$A:$C,J$1,FALSE)</f>
        <v>#VALUE!</v>
      </c>
      <c r="K268" s="22" t="e">
        <f>VLOOKUP($G268,Temp!$A:$C,K$1,FALSE)</f>
        <v>#VALUE!</v>
      </c>
      <c r="L268" s="22" t="e">
        <f>VLOOKUP($G268,Temp!$A:$C,L$1,FALSE)</f>
        <v>#VALUE!</v>
      </c>
      <c r="M268" s="22" t="e">
        <f>VLOOKUP($G268,Temp!$A:$C,M$1,FALSE)</f>
        <v>#VALUE!</v>
      </c>
      <c r="N268" s="22" t="e">
        <f>VLOOKUP($G268,Temp!$A:$C,N$1,FALSE)</f>
        <v>#VALUE!</v>
      </c>
      <c r="O268" s="22" t="e">
        <f>VLOOKUP($G268,Temp!$A:$C,O$1,FALSE)</f>
        <v>#VALUE!</v>
      </c>
      <c r="P268" s="22" t="e">
        <f>VLOOKUP($G268,Temp!$A:$C,P$1,FALSE)</f>
        <v>#VALUE!</v>
      </c>
      <c r="Q268" s="22" t="e">
        <f>VLOOKUP($G268,Temp!$A:$C,Q$1,FALSE)</f>
        <v>#VALUE!</v>
      </c>
      <c r="R268" s="22" t="e">
        <f>VLOOKUP($G268,Temp!$A:$C,R$1,FALSE)</f>
        <v>#VALUE!</v>
      </c>
      <c r="S268" s="22" t="e">
        <f>VLOOKUP($G268,Temp!$A:$C,S$1,FALSE)</f>
        <v>#VALUE!</v>
      </c>
      <c r="T268" s="22" t="e">
        <f>VLOOKUP($G268,Temp!$A:$C,T$1,FALSE)</f>
        <v>#VALUE!</v>
      </c>
      <c r="U268" s="22" t="e">
        <f>VLOOKUP($G268,Temp!$A:$C,U$1,FALSE)</f>
        <v>#VALUE!</v>
      </c>
      <c r="V268" s="22" t="e">
        <f>VLOOKUP($G268,Temp!$A:$C,V$1,FALSE)</f>
        <v>#VALUE!</v>
      </c>
      <c r="W268" s="22" t="e">
        <f>VLOOKUP($G268,Temp!$A:$C,W$1,FALSE)</f>
        <v>#VALUE!</v>
      </c>
      <c r="X268" s="22" t="e">
        <f>VLOOKUP($G268,Temp!$A:$C,X$1,FALSE)</f>
        <v>#VALUE!</v>
      </c>
      <c r="Y268" s="22">
        <f>VLOOKUP($G268,Temp!$A:$C,Y$1,FALSE)</f>
        <v>75900</v>
      </c>
      <c r="Z268" s="22">
        <f>VLOOKUP($G268,Temp!$A:$C,Z$1,FALSE)</f>
        <v>26800</v>
      </c>
      <c r="AA268" s="22" t="e">
        <f>VLOOKUP($A268,Searches!$A:$H,AA$1,FALSE)</f>
        <v>#N/A</v>
      </c>
      <c r="AB268" s="22" t="e">
        <f>VLOOKUP($A268,Searches!$A:$H,AB$1,FALSE)</f>
        <v>#N/A</v>
      </c>
      <c r="AC268" s="22" t="e">
        <f>VLOOKUP($A268,Searches!$A:$H,AC$1,FALSE)</f>
        <v>#N/A</v>
      </c>
      <c r="AD268" s="22" t="e">
        <f>VLOOKUP($A268,Searches!$A:$H,AD$1,FALSE)</f>
        <v>#N/A</v>
      </c>
      <c r="AE268" s="22" t="e">
        <f>VLOOKUP($A268,Searches!$A:$H,AE$1,FALSE)</f>
        <v>#N/A</v>
      </c>
      <c r="AF268" s="22" t="e">
        <f>VLOOKUP($A268,Searches!$A:$H,AF$1,FALSE)</f>
        <v>#N/A</v>
      </c>
      <c r="AG268" s="22" t="e">
        <f>VLOOKUP($A268,Searches!$A:$H,AG$1,FALSE)</f>
        <v>#N/A</v>
      </c>
      <c r="AH268" s="22" t="str">
        <f>VLOOKUP($G268,Temp!$D:$F,AH$1,FALSE)</f>
        <v>buildium.com</v>
      </c>
      <c r="AI268" s="22" t="str">
        <f>VLOOKUP($G268,Temp!$D:$F,AI$1,FALSE)</f>
        <v>Marketo</v>
      </c>
      <c r="AJ268" s="22" t="str">
        <f>VLOOKUP($G268,Temp!$D:$F,AJ$1,FALSE)</f>
        <v>WordPress</v>
      </c>
    </row>
    <row r="269" spans="1:36" ht="16" x14ac:dyDescent="0.2">
      <c r="A269" s="8" t="str">
        <f t="shared" si="4"/>
        <v>Craig Sherman Sociamonials</v>
      </c>
      <c r="B269" s="8" t="s">
        <v>1243</v>
      </c>
      <c r="C269" s="8" t="s">
        <v>3697</v>
      </c>
      <c r="D269" s="8" t="s">
        <v>3698</v>
      </c>
      <c r="E269" s="8" t="s">
        <v>3699</v>
      </c>
      <c r="F269" s="8" t="s">
        <v>3700</v>
      </c>
      <c r="G269" s="12" t="s">
        <v>3429</v>
      </c>
      <c r="H269" s="22" t="str">
        <f>VLOOKUP($G269,Temp!$A:$C,H$1,FALSE)</f>
        <v>sociamonials.com</v>
      </c>
      <c r="I269" s="22" t="e">
        <f>VLOOKUP($G269,Temp!$A:$C,I$1,FALSE)</f>
        <v>#VALUE!</v>
      </c>
      <c r="J269" s="22" t="e">
        <f>VLOOKUP($G269,Temp!$A:$C,J$1,FALSE)</f>
        <v>#VALUE!</v>
      </c>
      <c r="K269" s="22" t="e">
        <f>VLOOKUP($G269,Temp!$A:$C,K$1,FALSE)</f>
        <v>#VALUE!</v>
      </c>
      <c r="L269" s="22" t="e">
        <f>VLOOKUP($G269,Temp!$A:$C,L$1,FALSE)</f>
        <v>#VALUE!</v>
      </c>
      <c r="M269" s="22" t="e">
        <f>VLOOKUP($G269,Temp!$A:$C,M$1,FALSE)</f>
        <v>#VALUE!</v>
      </c>
      <c r="N269" s="22" t="e">
        <f>VLOOKUP($G269,Temp!$A:$C,N$1,FALSE)</f>
        <v>#VALUE!</v>
      </c>
      <c r="O269" s="22" t="e">
        <f>VLOOKUP($G269,Temp!$A:$C,O$1,FALSE)</f>
        <v>#VALUE!</v>
      </c>
      <c r="P269" s="22" t="e">
        <f>VLOOKUP($G269,Temp!$A:$C,P$1,FALSE)</f>
        <v>#VALUE!</v>
      </c>
      <c r="Q269" s="22" t="e">
        <f>VLOOKUP($G269,Temp!$A:$C,Q$1,FALSE)</f>
        <v>#VALUE!</v>
      </c>
      <c r="R269" s="22" t="e">
        <f>VLOOKUP($G269,Temp!$A:$C,R$1,FALSE)</f>
        <v>#VALUE!</v>
      </c>
      <c r="S269" s="22" t="e">
        <f>VLOOKUP($G269,Temp!$A:$C,S$1,FALSE)</f>
        <v>#VALUE!</v>
      </c>
      <c r="T269" s="22" t="e">
        <f>VLOOKUP($G269,Temp!$A:$C,T$1,FALSE)</f>
        <v>#VALUE!</v>
      </c>
      <c r="U269" s="22" t="e">
        <f>VLOOKUP($G269,Temp!$A:$C,U$1,FALSE)</f>
        <v>#VALUE!</v>
      </c>
      <c r="V269" s="22" t="e">
        <f>VLOOKUP($G269,Temp!$A:$C,V$1,FALSE)</f>
        <v>#VALUE!</v>
      </c>
      <c r="W269" s="22" t="e">
        <f>VLOOKUP($G269,Temp!$A:$C,W$1,FALSE)</f>
        <v>#VALUE!</v>
      </c>
      <c r="X269" s="22" t="e">
        <f>VLOOKUP($G269,Temp!$A:$C,X$1,FALSE)</f>
        <v>#VALUE!</v>
      </c>
      <c r="Y269" s="22">
        <f>VLOOKUP($G269,Temp!$A:$C,Y$1,FALSE)</f>
        <v>37</v>
      </c>
      <c r="Z269" s="22">
        <f>VLOOKUP($G269,Temp!$A:$C,Z$1,FALSE)</f>
        <v>0</v>
      </c>
      <c r="AA269" s="22" t="str">
        <f>VLOOKUP($A269,Searches!$A:$H,AA$1,FALSE)</f>
        <v>Craig Sherman</v>
      </c>
      <c r="AB269" s="22" t="str">
        <f>VLOOKUP($A269,Searches!$A:$H,AB$1,FALSE)</f>
        <v>Sociamonials</v>
      </c>
      <c r="AC269" s="22" t="str">
        <f>VLOOKUP($A269,Searches!$A:$H,AC$1,FALSE)</f>
        <v>Chief Executive Officer</v>
      </c>
      <c r="AD269" s="22" t="str">
        <f>VLOOKUP($A269,Searches!$A:$H,AD$1,FALSE)</f>
        <v>2nd</v>
      </c>
      <c r="AE269" s="22" t="str">
        <f>VLOOKUP($A269,Searches!$A:$H,AE$1,FALSE)</f>
        <v/>
      </c>
      <c r="AF269" s="22" t="str">
        <f>VLOOKUP($A269,Searches!$A:$H,AF$1,FALSE)</f>
        <v>Sacramento, California Area</v>
      </c>
      <c r="AG269" s="22" t="str">
        <f>VLOOKUP($A269,Searches!$A:$H,AG$1,FALSE)</f>
        <v>https://www.linkedin.com/sales/profile/13347170,L5nf,NAME_SEARCH?moduleKey=peopleSearchResults&amp;pageKey=sales-search3-people-refinement&amp;contextId=60BC92C971D70515801E49D6842B0000&amp;requestId=f63e00c2-7c97-4cad-8156-5e10e850e6af&amp;action=CLICK&amp;target=urn%3Ali%3AsalesLead%3A(-1%2C13347170)&amp;pageNumber=6&amp;targetEl=profilelink&amp;position=8&amp;trk=lss-serp-result-lead_photo</v>
      </c>
      <c r="AH269" s="22" t="e">
        <f>VLOOKUP($G269,Temp!$D:$F,AH$1,FALSE)</f>
        <v>#N/A</v>
      </c>
      <c r="AI269" s="22" t="e">
        <f>VLOOKUP($G269,Temp!$D:$F,AI$1,FALSE)</f>
        <v>#N/A</v>
      </c>
      <c r="AJ269" s="22" t="e">
        <f>VLOOKUP($G269,Temp!$D:$F,AJ$1,FALSE)</f>
        <v>#N/A</v>
      </c>
    </row>
    <row r="270" spans="1:36" ht="16" x14ac:dyDescent="0.2">
      <c r="A270" s="8" t="str">
        <f t="shared" si="4"/>
        <v>Cindy Zhou Constellation Research, Inc.</v>
      </c>
      <c r="B270" s="8" t="s">
        <v>3711</v>
      </c>
      <c r="C270" s="8" t="s">
        <v>1431</v>
      </c>
      <c r="D270" s="8" t="s">
        <v>3712</v>
      </c>
      <c r="E270" s="8" t="s">
        <v>3713</v>
      </c>
      <c r="F270" s="8" t="s">
        <v>3714</v>
      </c>
      <c r="G270" s="12" t="s">
        <v>3433</v>
      </c>
      <c r="H270" s="22" t="str">
        <f>VLOOKUP($G270,Temp!$A:$C,H$1,FALSE)</f>
        <v>constellationr.com</v>
      </c>
      <c r="I270" s="22" t="e">
        <f>VLOOKUP($G270,Temp!$A:$C,I$1,FALSE)</f>
        <v>#VALUE!</v>
      </c>
      <c r="J270" s="22" t="e">
        <f>VLOOKUP($G270,Temp!$A:$C,J$1,FALSE)</f>
        <v>#VALUE!</v>
      </c>
      <c r="K270" s="22" t="e">
        <f>VLOOKUP($G270,Temp!$A:$C,K$1,FALSE)</f>
        <v>#VALUE!</v>
      </c>
      <c r="L270" s="22" t="e">
        <f>VLOOKUP($G270,Temp!$A:$C,L$1,FALSE)</f>
        <v>#VALUE!</v>
      </c>
      <c r="M270" s="22" t="e">
        <f>VLOOKUP($G270,Temp!$A:$C,M$1,FALSE)</f>
        <v>#VALUE!</v>
      </c>
      <c r="N270" s="22" t="e">
        <f>VLOOKUP($G270,Temp!$A:$C,N$1,FALSE)</f>
        <v>#VALUE!</v>
      </c>
      <c r="O270" s="22" t="e">
        <f>VLOOKUP($G270,Temp!$A:$C,O$1,FALSE)</f>
        <v>#VALUE!</v>
      </c>
      <c r="P270" s="22" t="e">
        <f>VLOOKUP($G270,Temp!$A:$C,P$1,FALSE)</f>
        <v>#VALUE!</v>
      </c>
      <c r="Q270" s="22" t="e">
        <f>VLOOKUP($G270,Temp!$A:$C,Q$1,FALSE)</f>
        <v>#VALUE!</v>
      </c>
      <c r="R270" s="22" t="e">
        <f>VLOOKUP($G270,Temp!$A:$C,R$1,FALSE)</f>
        <v>#VALUE!</v>
      </c>
      <c r="S270" s="22" t="e">
        <f>VLOOKUP($G270,Temp!$A:$C,S$1,FALSE)</f>
        <v>#VALUE!</v>
      </c>
      <c r="T270" s="22" t="e">
        <f>VLOOKUP($G270,Temp!$A:$C,T$1,FALSE)</f>
        <v>#VALUE!</v>
      </c>
      <c r="U270" s="22" t="e">
        <f>VLOOKUP($G270,Temp!$A:$C,U$1,FALSE)</f>
        <v>#VALUE!</v>
      </c>
      <c r="V270" s="22" t="e">
        <f>VLOOKUP($G270,Temp!$A:$C,V$1,FALSE)</f>
        <v>#VALUE!</v>
      </c>
      <c r="W270" s="22" t="e">
        <f>VLOOKUP($G270,Temp!$A:$C,W$1,FALSE)</f>
        <v>#VALUE!</v>
      </c>
      <c r="X270" s="22" t="e">
        <f>VLOOKUP($G270,Temp!$A:$C,X$1,FALSE)</f>
        <v>#VALUE!</v>
      </c>
      <c r="Y270" s="22">
        <f>VLOOKUP($G270,Temp!$A:$C,Y$1,FALSE)</f>
        <v>7700</v>
      </c>
      <c r="Z270" s="22">
        <f>VLOOKUP($G270,Temp!$A:$C,Z$1,FALSE)</f>
        <v>0</v>
      </c>
      <c r="AA270" s="22" t="e">
        <f>VLOOKUP($A270,Searches!$A:$H,AA$1,FALSE)</f>
        <v>#N/A</v>
      </c>
      <c r="AB270" s="22" t="e">
        <f>VLOOKUP($A270,Searches!$A:$H,AB$1,FALSE)</f>
        <v>#N/A</v>
      </c>
      <c r="AC270" s="22" t="e">
        <f>VLOOKUP($A270,Searches!$A:$H,AC$1,FALSE)</f>
        <v>#N/A</v>
      </c>
      <c r="AD270" s="22" t="e">
        <f>VLOOKUP($A270,Searches!$A:$H,AD$1,FALSE)</f>
        <v>#N/A</v>
      </c>
      <c r="AE270" s="22" t="e">
        <f>VLOOKUP($A270,Searches!$A:$H,AE$1,FALSE)</f>
        <v>#N/A</v>
      </c>
      <c r="AF270" s="22" t="e">
        <f>VLOOKUP($A270,Searches!$A:$H,AF$1,FALSE)</f>
        <v>#N/A</v>
      </c>
      <c r="AG270" s="22" t="e">
        <f>VLOOKUP($A270,Searches!$A:$H,AG$1,FALSE)</f>
        <v>#N/A</v>
      </c>
      <c r="AH270" s="22" t="e">
        <f>VLOOKUP($G270,Temp!$D:$F,AH$1,FALSE)</f>
        <v>#N/A</v>
      </c>
      <c r="AI270" s="22" t="e">
        <f>VLOOKUP($G270,Temp!$D:$F,AI$1,FALSE)</f>
        <v>#N/A</v>
      </c>
      <c r="AJ270" s="22" t="e">
        <f>VLOOKUP($G270,Temp!$D:$F,AJ$1,FALSE)</f>
        <v>#N/A</v>
      </c>
    </row>
    <row r="271" spans="1:36" ht="16" x14ac:dyDescent="0.2">
      <c r="A271" s="8" t="str">
        <f t="shared" si="4"/>
        <v>Julie Knight-Ludvigson Reflektive</v>
      </c>
      <c r="B271" s="8" t="s">
        <v>298</v>
      </c>
      <c r="C271" s="8" t="s">
        <v>3723</v>
      </c>
      <c r="D271" s="8" t="s">
        <v>42</v>
      </c>
      <c r="E271" s="8" t="s">
        <v>3726</v>
      </c>
      <c r="F271" s="8" t="s">
        <v>3727</v>
      </c>
      <c r="G271" s="12" t="s">
        <v>3446</v>
      </c>
      <c r="H271" s="22" t="str">
        <f>VLOOKUP($G271,Temp!$A:$C,H$1,FALSE)</f>
        <v>reflektive.com</v>
      </c>
      <c r="I271" s="22" t="e">
        <f>VLOOKUP($G271,Temp!$A:$C,I$1,FALSE)</f>
        <v>#VALUE!</v>
      </c>
      <c r="J271" s="22" t="e">
        <f>VLOOKUP($G271,Temp!$A:$C,J$1,FALSE)</f>
        <v>#VALUE!</v>
      </c>
      <c r="K271" s="22" t="e">
        <f>VLOOKUP($G271,Temp!$A:$C,K$1,FALSE)</f>
        <v>#VALUE!</v>
      </c>
      <c r="L271" s="22" t="e">
        <f>VLOOKUP($G271,Temp!$A:$C,L$1,FALSE)</f>
        <v>#VALUE!</v>
      </c>
      <c r="M271" s="22" t="e">
        <f>VLOOKUP($G271,Temp!$A:$C,M$1,FALSE)</f>
        <v>#VALUE!</v>
      </c>
      <c r="N271" s="22" t="e">
        <f>VLOOKUP($G271,Temp!$A:$C,N$1,FALSE)</f>
        <v>#VALUE!</v>
      </c>
      <c r="O271" s="22" t="e">
        <f>VLOOKUP($G271,Temp!$A:$C,O$1,FALSE)</f>
        <v>#VALUE!</v>
      </c>
      <c r="P271" s="22" t="e">
        <f>VLOOKUP($G271,Temp!$A:$C,P$1,FALSE)</f>
        <v>#VALUE!</v>
      </c>
      <c r="Q271" s="22" t="e">
        <f>VLOOKUP($G271,Temp!$A:$C,Q$1,FALSE)</f>
        <v>#VALUE!</v>
      </c>
      <c r="R271" s="22" t="e">
        <f>VLOOKUP($G271,Temp!$A:$C,R$1,FALSE)</f>
        <v>#VALUE!</v>
      </c>
      <c r="S271" s="22" t="e">
        <f>VLOOKUP($G271,Temp!$A:$C,S$1,FALSE)</f>
        <v>#VALUE!</v>
      </c>
      <c r="T271" s="22" t="e">
        <f>VLOOKUP($G271,Temp!$A:$C,T$1,FALSE)</f>
        <v>#VALUE!</v>
      </c>
      <c r="U271" s="22" t="e">
        <f>VLOOKUP($G271,Temp!$A:$C,U$1,FALSE)</f>
        <v>#VALUE!</v>
      </c>
      <c r="V271" s="22" t="e">
        <f>VLOOKUP($G271,Temp!$A:$C,V$1,FALSE)</f>
        <v>#VALUE!</v>
      </c>
      <c r="W271" s="22" t="e">
        <f>VLOOKUP($G271,Temp!$A:$C,W$1,FALSE)</f>
        <v>#VALUE!</v>
      </c>
      <c r="X271" s="22" t="e">
        <f>VLOOKUP($G271,Temp!$A:$C,X$1,FALSE)</f>
        <v>#VALUE!</v>
      </c>
      <c r="Y271" s="22">
        <f>VLOOKUP($G271,Temp!$A:$C,Y$1,FALSE)</f>
        <v>1800</v>
      </c>
      <c r="Z271" s="22">
        <f>VLOOKUP($G271,Temp!$A:$C,Z$1,FALSE)</f>
        <v>5900</v>
      </c>
      <c r="AA271" s="22" t="e">
        <f>VLOOKUP($A271,Searches!$A:$H,AA$1,FALSE)</f>
        <v>#N/A</v>
      </c>
      <c r="AB271" s="22" t="e">
        <f>VLOOKUP($A271,Searches!$A:$H,AB$1,FALSE)</f>
        <v>#N/A</v>
      </c>
      <c r="AC271" s="22" t="e">
        <f>VLOOKUP($A271,Searches!$A:$H,AC$1,FALSE)</f>
        <v>#N/A</v>
      </c>
      <c r="AD271" s="22" t="e">
        <f>VLOOKUP($A271,Searches!$A:$H,AD$1,FALSE)</f>
        <v>#N/A</v>
      </c>
      <c r="AE271" s="22" t="e">
        <f>VLOOKUP($A271,Searches!$A:$H,AE$1,FALSE)</f>
        <v>#N/A</v>
      </c>
      <c r="AF271" s="22" t="e">
        <f>VLOOKUP($A271,Searches!$A:$H,AF$1,FALSE)</f>
        <v>#N/A</v>
      </c>
      <c r="AG271" s="22" t="e">
        <f>VLOOKUP($A271,Searches!$A:$H,AG$1,FALSE)</f>
        <v>#N/A</v>
      </c>
      <c r="AH271" s="22" t="str">
        <f>VLOOKUP($G271,Temp!$D:$F,AH$1,FALSE)</f>
        <v>reflektive.com</v>
      </c>
      <c r="AI271" s="22" t="str">
        <f>VLOOKUP($G271,Temp!$D:$F,AI$1,FALSE)</f>
        <v>Marketo</v>
      </c>
      <c r="AJ271" s="22" t="str">
        <f>VLOOKUP($G271,Temp!$D:$F,AJ$1,FALSE)</f>
        <v>WordPress</v>
      </c>
    </row>
    <row r="272" spans="1:36" ht="16" x14ac:dyDescent="0.2">
      <c r="A272" s="8" t="str">
        <f t="shared" si="4"/>
        <v>Thomas Butta Sprinklr</v>
      </c>
      <c r="B272" s="8" t="s">
        <v>2700</v>
      </c>
      <c r="C272" s="8" t="s">
        <v>3735</v>
      </c>
      <c r="D272" s="8" t="s">
        <v>42</v>
      </c>
      <c r="E272" s="8" t="s">
        <v>3736</v>
      </c>
      <c r="F272" s="8" t="s">
        <v>3737</v>
      </c>
      <c r="G272" s="12" t="s">
        <v>3460</v>
      </c>
      <c r="H272" s="22" t="str">
        <f>VLOOKUP($G272,Temp!$A:$C,H$1,FALSE)</f>
        <v>sprinklr.com</v>
      </c>
      <c r="I272" s="22" t="e">
        <f>VLOOKUP($G272,Temp!$A:$C,I$1,FALSE)</f>
        <v>#VALUE!</v>
      </c>
      <c r="J272" s="22" t="e">
        <f>VLOOKUP($G272,Temp!$A:$C,J$1,FALSE)</f>
        <v>#VALUE!</v>
      </c>
      <c r="K272" s="22" t="e">
        <f>VLOOKUP($G272,Temp!$A:$C,K$1,FALSE)</f>
        <v>#VALUE!</v>
      </c>
      <c r="L272" s="22" t="e">
        <f>VLOOKUP($G272,Temp!$A:$C,L$1,FALSE)</f>
        <v>#VALUE!</v>
      </c>
      <c r="M272" s="22" t="e">
        <f>VLOOKUP($G272,Temp!$A:$C,M$1,FALSE)</f>
        <v>#VALUE!</v>
      </c>
      <c r="N272" s="22" t="e">
        <f>VLOOKUP($G272,Temp!$A:$C,N$1,FALSE)</f>
        <v>#VALUE!</v>
      </c>
      <c r="O272" s="22" t="e">
        <f>VLOOKUP($G272,Temp!$A:$C,O$1,FALSE)</f>
        <v>#VALUE!</v>
      </c>
      <c r="P272" s="22" t="e">
        <f>VLOOKUP($G272,Temp!$A:$C,P$1,FALSE)</f>
        <v>#VALUE!</v>
      </c>
      <c r="Q272" s="22" t="e">
        <f>VLOOKUP($G272,Temp!$A:$C,Q$1,FALSE)</f>
        <v>#VALUE!</v>
      </c>
      <c r="R272" s="22" t="e">
        <f>VLOOKUP($G272,Temp!$A:$C,R$1,FALSE)</f>
        <v>#VALUE!</v>
      </c>
      <c r="S272" s="22" t="e">
        <f>VLOOKUP($G272,Temp!$A:$C,S$1,FALSE)</f>
        <v>#VALUE!</v>
      </c>
      <c r="T272" s="22" t="e">
        <f>VLOOKUP($G272,Temp!$A:$C,T$1,FALSE)</f>
        <v>#VALUE!</v>
      </c>
      <c r="U272" s="22" t="e">
        <f>VLOOKUP($G272,Temp!$A:$C,U$1,FALSE)</f>
        <v>#VALUE!</v>
      </c>
      <c r="V272" s="22" t="e">
        <f>VLOOKUP($G272,Temp!$A:$C,V$1,FALSE)</f>
        <v>#VALUE!</v>
      </c>
      <c r="W272" s="22" t="e">
        <f>VLOOKUP($G272,Temp!$A:$C,W$1,FALSE)</f>
        <v>#VALUE!</v>
      </c>
      <c r="X272" s="22" t="e">
        <f>VLOOKUP($G272,Temp!$A:$C,X$1,FALSE)</f>
        <v>#VALUE!</v>
      </c>
      <c r="Y272" s="22">
        <f>VLOOKUP($G272,Temp!$A:$C,Y$1,FALSE)</f>
        <v>60400</v>
      </c>
      <c r="Z272" s="22">
        <f>VLOOKUP($G272,Temp!$A:$C,Z$1,FALSE)</f>
        <v>10600</v>
      </c>
      <c r="AA272" s="22" t="e">
        <f>VLOOKUP($A272,Searches!$A:$H,AA$1,FALSE)</f>
        <v>#N/A</v>
      </c>
      <c r="AB272" s="22" t="e">
        <f>VLOOKUP($A272,Searches!$A:$H,AB$1,FALSE)</f>
        <v>#N/A</v>
      </c>
      <c r="AC272" s="22" t="e">
        <f>VLOOKUP($A272,Searches!$A:$H,AC$1,FALSE)</f>
        <v>#N/A</v>
      </c>
      <c r="AD272" s="22" t="e">
        <f>VLOOKUP($A272,Searches!$A:$H,AD$1,FALSE)</f>
        <v>#N/A</v>
      </c>
      <c r="AE272" s="22" t="e">
        <f>VLOOKUP($A272,Searches!$A:$H,AE$1,FALSE)</f>
        <v>#N/A</v>
      </c>
      <c r="AF272" s="22" t="e">
        <f>VLOOKUP($A272,Searches!$A:$H,AF$1,FALSE)</f>
        <v>#N/A</v>
      </c>
      <c r="AG272" s="22" t="e">
        <f>VLOOKUP($A272,Searches!$A:$H,AG$1,FALSE)</f>
        <v>#N/A</v>
      </c>
      <c r="AH272" s="22" t="str">
        <f>VLOOKUP($G272,Temp!$D:$F,AH$1,FALSE)</f>
        <v>sprinklr.com</v>
      </c>
      <c r="AI272" s="22" t="str">
        <f>VLOOKUP($G272,Temp!$D:$F,AI$1,FALSE)</f>
        <v>Marketo</v>
      </c>
      <c r="AJ272" s="22" t="str">
        <f>VLOOKUP($G272,Temp!$D:$F,AJ$1,FALSE)</f>
        <v>WordPress</v>
      </c>
    </row>
    <row r="273" spans="1:36" ht="16" x14ac:dyDescent="0.2">
      <c r="A273" s="8" t="str">
        <f t="shared" si="4"/>
        <v>Glenn Cross Paycor</v>
      </c>
      <c r="B273" s="8" t="s">
        <v>1841</v>
      </c>
      <c r="C273" s="8" t="s">
        <v>3752</v>
      </c>
      <c r="D273" s="8" t="s">
        <v>42</v>
      </c>
      <c r="E273" s="8" t="s">
        <v>3753</v>
      </c>
      <c r="F273" s="8" t="s">
        <v>3754</v>
      </c>
      <c r="G273" s="12" t="s">
        <v>3478</v>
      </c>
      <c r="H273" s="22" t="str">
        <f>VLOOKUP($G273,Temp!$A:$C,H$1,FALSE)</f>
        <v>paycor.com</v>
      </c>
      <c r="I273" s="22" t="e">
        <f>VLOOKUP($G273,Temp!$A:$C,I$1,FALSE)</f>
        <v>#VALUE!</v>
      </c>
      <c r="J273" s="22" t="e">
        <f>VLOOKUP($G273,Temp!$A:$C,J$1,FALSE)</f>
        <v>#VALUE!</v>
      </c>
      <c r="K273" s="22" t="e">
        <f>VLOOKUP($G273,Temp!$A:$C,K$1,FALSE)</f>
        <v>#VALUE!</v>
      </c>
      <c r="L273" s="22" t="e">
        <f>VLOOKUP($G273,Temp!$A:$C,L$1,FALSE)</f>
        <v>#VALUE!</v>
      </c>
      <c r="M273" s="22" t="e">
        <f>VLOOKUP($G273,Temp!$A:$C,M$1,FALSE)</f>
        <v>#VALUE!</v>
      </c>
      <c r="N273" s="22" t="e">
        <f>VLOOKUP($G273,Temp!$A:$C,N$1,FALSE)</f>
        <v>#VALUE!</v>
      </c>
      <c r="O273" s="22" t="e">
        <f>VLOOKUP($G273,Temp!$A:$C,O$1,FALSE)</f>
        <v>#VALUE!</v>
      </c>
      <c r="P273" s="22" t="e">
        <f>VLOOKUP($G273,Temp!$A:$C,P$1,FALSE)</f>
        <v>#VALUE!</v>
      </c>
      <c r="Q273" s="22" t="e">
        <f>VLOOKUP($G273,Temp!$A:$C,Q$1,FALSE)</f>
        <v>#VALUE!</v>
      </c>
      <c r="R273" s="22" t="e">
        <f>VLOOKUP($G273,Temp!$A:$C,R$1,FALSE)</f>
        <v>#VALUE!</v>
      </c>
      <c r="S273" s="22" t="e">
        <f>VLOOKUP($G273,Temp!$A:$C,S$1,FALSE)</f>
        <v>#VALUE!</v>
      </c>
      <c r="T273" s="22" t="e">
        <f>VLOOKUP($G273,Temp!$A:$C,T$1,FALSE)</f>
        <v>#VALUE!</v>
      </c>
      <c r="U273" s="22" t="e">
        <f>VLOOKUP($G273,Temp!$A:$C,U$1,FALSE)</f>
        <v>#VALUE!</v>
      </c>
      <c r="V273" s="22" t="e">
        <f>VLOOKUP($G273,Temp!$A:$C,V$1,FALSE)</f>
        <v>#VALUE!</v>
      </c>
      <c r="W273" s="22" t="e">
        <f>VLOOKUP($G273,Temp!$A:$C,W$1,FALSE)</f>
        <v>#VALUE!</v>
      </c>
      <c r="X273" s="22" t="e">
        <f>VLOOKUP($G273,Temp!$A:$C,X$1,FALSE)</f>
        <v>#VALUE!</v>
      </c>
      <c r="Y273" s="22">
        <f>VLOOKUP($G273,Temp!$A:$C,Y$1,FALSE)</f>
        <v>264000</v>
      </c>
      <c r="Z273" s="22">
        <f>VLOOKUP($G273,Temp!$A:$C,Z$1,FALSE)</f>
        <v>102</v>
      </c>
      <c r="AA273" s="22" t="e">
        <f>VLOOKUP($A273,Searches!$A:$H,AA$1,FALSE)</f>
        <v>#N/A</v>
      </c>
      <c r="AB273" s="22" t="e">
        <f>VLOOKUP($A273,Searches!$A:$H,AB$1,FALSE)</f>
        <v>#N/A</v>
      </c>
      <c r="AC273" s="22" t="e">
        <f>VLOOKUP($A273,Searches!$A:$H,AC$1,FALSE)</f>
        <v>#N/A</v>
      </c>
      <c r="AD273" s="22" t="e">
        <f>VLOOKUP($A273,Searches!$A:$H,AD$1,FALSE)</f>
        <v>#N/A</v>
      </c>
      <c r="AE273" s="22" t="e">
        <f>VLOOKUP($A273,Searches!$A:$H,AE$1,FALSE)</f>
        <v>#N/A</v>
      </c>
      <c r="AF273" s="22" t="e">
        <f>VLOOKUP($A273,Searches!$A:$H,AF$1,FALSE)</f>
        <v>#N/A</v>
      </c>
      <c r="AG273" s="22" t="e">
        <f>VLOOKUP($A273,Searches!$A:$H,AG$1,FALSE)</f>
        <v>#N/A</v>
      </c>
      <c r="AH273" s="22" t="e">
        <f>VLOOKUP($G273,Temp!$D:$F,AH$1,FALSE)</f>
        <v>#N/A</v>
      </c>
      <c r="AI273" s="22" t="e">
        <f>VLOOKUP($G273,Temp!$D:$F,AI$1,FALSE)</f>
        <v>#N/A</v>
      </c>
      <c r="AJ273" s="22" t="e">
        <f>VLOOKUP($G273,Temp!$D:$F,AJ$1,FALSE)</f>
        <v>#N/A</v>
      </c>
    </row>
    <row r="274" spans="1:36" ht="16" x14ac:dyDescent="0.2">
      <c r="A274" s="8" t="str">
        <f t="shared" si="4"/>
        <v>Joe Scheuermann GitLab, Inc.</v>
      </c>
      <c r="B274" s="8" t="s">
        <v>1586</v>
      </c>
      <c r="C274" s="8" t="s">
        <v>3759</v>
      </c>
      <c r="D274" s="8" t="s">
        <v>42</v>
      </c>
      <c r="E274" s="8" t="s">
        <v>3760</v>
      </c>
      <c r="F274" s="8" t="s">
        <v>3761</v>
      </c>
      <c r="G274" s="12" t="s">
        <v>3498</v>
      </c>
      <c r="H274" s="22" t="str">
        <f>VLOOKUP($G274,Temp!$A:$C,H$1,FALSE)</f>
        <v>gitlab.com</v>
      </c>
      <c r="I274" s="22" t="e">
        <f>VLOOKUP($G274,Temp!$A:$C,I$1,FALSE)</f>
        <v>#VALUE!</v>
      </c>
      <c r="J274" s="22" t="e">
        <f>VLOOKUP($G274,Temp!$A:$C,J$1,FALSE)</f>
        <v>#VALUE!</v>
      </c>
      <c r="K274" s="22" t="e">
        <f>VLOOKUP($G274,Temp!$A:$C,K$1,FALSE)</f>
        <v>#VALUE!</v>
      </c>
      <c r="L274" s="22" t="e">
        <f>VLOOKUP($G274,Temp!$A:$C,L$1,FALSE)</f>
        <v>#VALUE!</v>
      </c>
      <c r="M274" s="22" t="e">
        <f>VLOOKUP($G274,Temp!$A:$C,M$1,FALSE)</f>
        <v>#VALUE!</v>
      </c>
      <c r="N274" s="22" t="e">
        <f>VLOOKUP($G274,Temp!$A:$C,N$1,FALSE)</f>
        <v>#VALUE!</v>
      </c>
      <c r="O274" s="22" t="e">
        <f>VLOOKUP($G274,Temp!$A:$C,O$1,FALSE)</f>
        <v>#VALUE!</v>
      </c>
      <c r="P274" s="22" t="e">
        <f>VLOOKUP($G274,Temp!$A:$C,P$1,FALSE)</f>
        <v>#VALUE!</v>
      </c>
      <c r="Q274" s="22" t="e">
        <f>VLOOKUP($G274,Temp!$A:$C,Q$1,FALSE)</f>
        <v>#VALUE!</v>
      </c>
      <c r="R274" s="22" t="e">
        <f>VLOOKUP($G274,Temp!$A:$C,R$1,FALSE)</f>
        <v>#VALUE!</v>
      </c>
      <c r="S274" s="22" t="e">
        <f>VLOOKUP($G274,Temp!$A:$C,S$1,FALSE)</f>
        <v>#VALUE!</v>
      </c>
      <c r="T274" s="22" t="e">
        <f>VLOOKUP($G274,Temp!$A:$C,T$1,FALSE)</f>
        <v>#VALUE!</v>
      </c>
      <c r="U274" s="22" t="e">
        <f>VLOOKUP($G274,Temp!$A:$C,U$1,FALSE)</f>
        <v>#VALUE!</v>
      </c>
      <c r="V274" s="22" t="e">
        <f>VLOOKUP($G274,Temp!$A:$C,V$1,FALSE)</f>
        <v>#VALUE!</v>
      </c>
      <c r="W274" s="22" t="e">
        <f>VLOOKUP($G274,Temp!$A:$C,W$1,FALSE)</f>
        <v>#VALUE!</v>
      </c>
      <c r="X274" s="22" t="e">
        <f>VLOOKUP($G274,Temp!$A:$C,X$1,FALSE)</f>
        <v>#VALUE!</v>
      </c>
      <c r="Y274" s="22">
        <f>VLOOKUP($G274,Temp!$A:$C,Y$1,FALSE)</f>
        <v>114000</v>
      </c>
      <c r="Z274" s="22">
        <f>VLOOKUP($G274,Temp!$A:$C,Z$1,FALSE)</f>
        <v>16400</v>
      </c>
      <c r="AA274" s="22" t="str">
        <f>VLOOKUP($A274,Searches!$A:$H,AA$1,FALSE)</f>
        <v>Joe Scheuermann</v>
      </c>
      <c r="AB274" s="22" t="str">
        <f>VLOOKUP($A274,Searches!$A:$H,AB$1,FALSE)</f>
        <v>GitLab, Inc.</v>
      </c>
      <c r="AC274" s="22" t="str">
        <f>VLOOKUP($A274,Searches!$A:$H,AC$1,FALSE)</f>
        <v>Chief Marketing Officer</v>
      </c>
      <c r="AD274" s="22" t="str">
        <f>VLOOKUP($A274,Searches!$A:$H,AD$1,FALSE)</f>
        <v>2nd</v>
      </c>
      <c r="AE274" s="22" t="str">
        <f>VLOOKUP($A274,Searches!$A:$H,AE$1,FALSE)</f>
        <v/>
      </c>
      <c r="AF274" s="22" t="str">
        <f>VLOOKUP($A274,Searches!$A:$H,AF$1,FALSE)</f>
        <v>San Francisco Bay Area</v>
      </c>
      <c r="AG274" s="22" t="str">
        <f>VLOOKUP($A274,Searches!$A:$H,AG$1,FALSE)</f>
        <v>https://www.linkedin.com/sales/profile/1702907,Azdp,NAME_SEARCH?moduleKey=peopleSearchResults&amp;pageKey=sales-search3-people-refinement&amp;contextId=60BC92C971D70515801E49D6842B0000&amp;requestId=f63e00c2-7c97-4cad-8156-5e10e850e6af&amp;action=CLICK&amp;target=urn%3Ali%3AsalesLead%3A(-1%2C1702907)&amp;pageNumber=6&amp;targetEl=profilelink&amp;position=13&amp;trk=lss-serp-result-lead_photo</v>
      </c>
      <c r="AH274" s="22" t="e">
        <f>VLOOKUP($G274,Temp!$D:$F,AH$1,FALSE)</f>
        <v>#N/A</v>
      </c>
      <c r="AI274" s="22" t="e">
        <f>VLOOKUP($G274,Temp!$D:$F,AI$1,FALSE)</f>
        <v>#N/A</v>
      </c>
      <c r="AJ274" s="22" t="e">
        <f>VLOOKUP($G274,Temp!$D:$F,AJ$1,FALSE)</f>
        <v>#N/A</v>
      </c>
    </row>
    <row r="275" spans="1:36" ht="16" x14ac:dyDescent="0.2">
      <c r="A275" s="8" t="str">
        <f t="shared" si="4"/>
        <v>Tim Matthews Exabeam</v>
      </c>
      <c r="B275" s="8" t="s">
        <v>3543</v>
      </c>
      <c r="C275" s="8" t="s">
        <v>3765</v>
      </c>
      <c r="D275" s="8" t="s">
        <v>42</v>
      </c>
      <c r="E275" s="8" t="s">
        <v>634</v>
      </c>
      <c r="F275" s="8" t="s">
        <v>3766</v>
      </c>
      <c r="G275" s="8" t="s">
        <v>634</v>
      </c>
      <c r="H275" s="22" t="e">
        <f>VLOOKUP($G275,Temp!$A:$C,H$1,FALSE)</f>
        <v>#N/A</v>
      </c>
      <c r="I275" s="22" t="e">
        <f>VLOOKUP($G275,Temp!$A:$C,I$1,FALSE)</f>
        <v>#N/A</v>
      </c>
      <c r="J275" s="22" t="e">
        <f>VLOOKUP($G275,Temp!$A:$C,J$1,FALSE)</f>
        <v>#N/A</v>
      </c>
      <c r="K275" s="22" t="e">
        <f>VLOOKUP($G275,Temp!$A:$C,K$1,FALSE)</f>
        <v>#N/A</v>
      </c>
      <c r="L275" s="22" t="e">
        <f>VLOOKUP($G275,Temp!$A:$C,L$1,FALSE)</f>
        <v>#N/A</v>
      </c>
      <c r="M275" s="22" t="e">
        <f>VLOOKUP($G275,Temp!$A:$C,M$1,FALSE)</f>
        <v>#N/A</v>
      </c>
      <c r="N275" s="22" t="e">
        <f>VLOOKUP($G275,Temp!$A:$C,N$1,FALSE)</f>
        <v>#N/A</v>
      </c>
      <c r="O275" s="22" t="e">
        <f>VLOOKUP($G275,Temp!$A:$C,O$1,FALSE)</f>
        <v>#N/A</v>
      </c>
      <c r="P275" s="22" t="e">
        <f>VLOOKUP($G275,Temp!$A:$C,P$1,FALSE)</f>
        <v>#N/A</v>
      </c>
      <c r="Q275" s="22" t="e">
        <f>VLOOKUP($G275,Temp!$A:$C,Q$1,FALSE)</f>
        <v>#N/A</v>
      </c>
      <c r="R275" s="22" t="e">
        <f>VLOOKUP($G275,Temp!$A:$C,R$1,FALSE)</f>
        <v>#N/A</v>
      </c>
      <c r="S275" s="22" t="e">
        <f>VLOOKUP($G275,Temp!$A:$C,S$1,FALSE)</f>
        <v>#N/A</v>
      </c>
      <c r="T275" s="22" t="e">
        <f>VLOOKUP($G275,Temp!$A:$C,T$1,FALSE)</f>
        <v>#N/A</v>
      </c>
      <c r="U275" s="22" t="e">
        <f>VLOOKUP($G275,Temp!$A:$C,U$1,FALSE)</f>
        <v>#N/A</v>
      </c>
      <c r="V275" s="22" t="e">
        <f>VLOOKUP($G275,Temp!$A:$C,V$1,FALSE)</f>
        <v>#N/A</v>
      </c>
      <c r="W275" s="22" t="e">
        <f>VLOOKUP($G275,Temp!$A:$C,W$1,FALSE)</f>
        <v>#N/A</v>
      </c>
      <c r="X275" s="22" t="e">
        <f>VLOOKUP($G275,Temp!$A:$C,X$1,FALSE)</f>
        <v>#N/A</v>
      </c>
      <c r="Y275" s="22" t="e">
        <f>VLOOKUP($G275,Temp!$A:$C,Y$1,FALSE)</f>
        <v>#N/A</v>
      </c>
      <c r="Z275" s="22" t="e">
        <f>VLOOKUP($G275,Temp!$A:$C,Z$1,FALSE)</f>
        <v>#N/A</v>
      </c>
      <c r="AA275" s="22" t="str">
        <f>VLOOKUP($A275,Searches!$A:$H,AA$1,FALSE)</f>
        <v>Tim Matthews</v>
      </c>
      <c r="AB275" s="22" t="str">
        <f>VLOOKUP($A275,Searches!$A:$H,AB$1,FALSE)</f>
        <v>Exabeam</v>
      </c>
      <c r="AC275" s="22" t="str">
        <f>VLOOKUP($A275,Searches!$A:$H,AC$1,FALSE)</f>
        <v>Chief Marketing Officer</v>
      </c>
      <c r="AD275" s="22" t="str">
        <f>VLOOKUP($A275,Searches!$A:$H,AD$1,FALSE)</f>
        <v>2nd</v>
      </c>
      <c r="AE275" s="22" t="str">
        <f>VLOOKUP($A275,Searches!$A:$H,AE$1,FALSE)</f>
        <v/>
      </c>
      <c r="AF275" s="22" t="str">
        <f>VLOOKUP($A275,Searches!$A:$H,AF$1,FALSE)</f>
        <v>San Francisco Bay Area</v>
      </c>
      <c r="AG275" s="22" t="str">
        <f>VLOOKUP($A275,Searches!$A:$H,AG$1,FALSE)</f>
        <v>https://www.linkedin.com/sales/profile/4833154,4kz6,NAME_SEARCH?moduleKey=peopleSearchResults&amp;pageKey=sales-search3-people-refinement&amp;contextId=60BC92C971D70515801E49D6842B0000&amp;requestId=f63e00c2-7c97-4cad-8156-5e10e850e6af&amp;action=CLICK&amp;target=urn%3Ali%3AsalesLead%3A(-1%2C4833154)&amp;pageNumber=6&amp;targetEl=profilelink&amp;position=14&amp;trk=lss-serp-result-lead_photo</v>
      </c>
      <c r="AH275" s="22" t="e">
        <f>VLOOKUP($G275,Temp!$D:$F,AH$1,FALSE)</f>
        <v>#N/A</v>
      </c>
      <c r="AI275" s="22" t="e">
        <f>VLOOKUP($G275,Temp!$D:$F,AI$1,FALSE)</f>
        <v>#N/A</v>
      </c>
      <c r="AJ275" s="22" t="e">
        <f>VLOOKUP($G275,Temp!$D:$F,AJ$1,FALSE)</f>
        <v>#N/A</v>
      </c>
    </row>
    <row r="276" spans="1:36" ht="16" x14ac:dyDescent="0.2">
      <c r="A276" s="8" t="str">
        <f t="shared" si="4"/>
        <v>Meg Murphy IBM</v>
      </c>
      <c r="B276" s="8" t="s">
        <v>3777</v>
      </c>
      <c r="C276" s="8" t="s">
        <v>3778</v>
      </c>
      <c r="D276" s="8" t="s">
        <v>3779</v>
      </c>
      <c r="E276" s="8" t="s">
        <v>3780</v>
      </c>
      <c r="F276" s="8" t="s">
        <v>3092</v>
      </c>
      <c r="G276" s="12" t="s">
        <v>3507</v>
      </c>
      <c r="H276" s="22" t="str">
        <f>VLOOKUP($G276,Temp!$A:$C,H$1,FALSE)</f>
        <v>ibm.com</v>
      </c>
      <c r="I276" s="22" t="e">
        <f>VLOOKUP($G276,Temp!$A:$C,I$1,FALSE)</f>
        <v>#VALUE!</v>
      </c>
      <c r="J276" s="22" t="e">
        <f>VLOOKUP($G276,Temp!$A:$C,J$1,FALSE)</f>
        <v>#VALUE!</v>
      </c>
      <c r="K276" s="22" t="e">
        <f>VLOOKUP($G276,Temp!$A:$C,K$1,FALSE)</f>
        <v>#VALUE!</v>
      </c>
      <c r="L276" s="22" t="e">
        <f>VLOOKUP($G276,Temp!$A:$C,L$1,FALSE)</f>
        <v>#VALUE!</v>
      </c>
      <c r="M276" s="22" t="e">
        <f>VLOOKUP($G276,Temp!$A:$C,M$1,FALSE)</f>
        <v>#VALUE!</v>
      </c>
      <c r="N276" s="22" t="e">
        <f>VLOOKUP($G276,Temp!$A:$C,N$1,FALSE)</f>
        <v>#VALUE!</v>
      </c>
      <c r="O276" s="22" t="e">
        <f>VLOOKUP($G276,Temp!$A:$C,O$1,FALSE)</f>
        <v>#VALUE!</v>
      </c>
      <c r="P276" s="22" t="e">
        <f>VLOOKUP($G276,Temp!$A:$C,P$1,FALSE)</f>
        <v>#VALUE!</v>
      </c>
      <c r="Q276" s="22" t="e">
        <f>VLOOKUP($G276,Temp!$A:$C,Q$1,FALSE)</f>
        <v>#VALUE!</v>
      </c>
      <c r="R276" s="22" t="e">
        <f>VLOOKUP($G276,Temp!$A:$C,R$1,FALSE)</f>
        <v>#VALUE!</v>
      </c>
      <c r="S276" s="22" t="e">
        <f>VLOOKUP($G276,Temp!$A:$C,S$1,FALSE)</f>
        <v>#VALUE!</v>
      </c>
      <c r="T276" s="22" t="e">
        <f>VLOOKUP($G276,Temp!$A:$C,T$1,FALSE)</f>
        <v>#VALUE!</v>
      </c>
      <c r="U276" s="22" t="e">
        <f>VLOOKUP($G276,Temp!$A:$C,U$1,FALSE)</f>
        <v>#VALUE!</v>
      </c>
      <c r="V276" s="22" t="e">
        <f>VLOOKUP($G276,Temp!$A:$C,V$1,FALSE)</f>
        <v>#VALUE!</v>
      </c>
      <c r="W276" s="22" t="e">
        <f>VLOOKUP($G276,Temp!$A:$C,W$1,FALSE)</f>
        <v>#VALUE!</v>
      </c>
      <c r="X276" s="22" t="e">
        <f>VLOOKUP($G276,Temp!$A:$C,X$1,FALSE)</f>
        <v>#VALUE!</v>
      </c>
      <c r="Y276" s="22">
        <f>VLOOKUP($G276,Temp!$A:$C,Y$1,FALSE)</f>
        <v>6600000</v>
      </c>
      <c r="Z276" s="22">
        <f>VLOOKUP($G276,Temp!$A:$C,Z$1,FALSE)</f>
        <v>2400000</v>
      </c>
      <c r="AA276" s="22" t="e">
        <f>VLOOKUP($A276,Searches!$A:$H,AA$1,FALSE)</f>
        <v>#N/A</v>
      </c>
      <c r="AB276" s="22" t="e">
        <f>VLOOKUP($A276,Searches!$A:$H,AB$1,FALSE)</f>
        <v>#N/A</v>
      </c>
      <c r="AC276" s="22" t="e">
        <f>VLOOKUP($A276,Searches!$A:$H,AC$1,FALSE)</f>
        <v>#N/A</v>
      </c>
      <c r="AD276" s="22" t="e">
        <f>VLOOKUP($A276,Searches!$A:$H,AD$1,FALSE)</f>
        <v>#N/A</v>
      </c>
      <c r="AE276" s="22" t="e">
        <f>VLOOKUP($A276,Searches!$A:$H,AE$1,FALSE)</f>
        <v>#N/A</v>
      </c>
      <c r="AF276" s="22" t="e">
        <f>VLOOKUP($A276,Searches!$A:$H,AF$1,FALSE)</f>
        <v>#N/A</v>
      </c>
      <c r="AG276" s="22" t="e">
        <f>VLOOKUP($A276,Searches!$A:$H,AG$1,FALSE)</f>
        <v>#N/A</v>
      </c>
      <c r="AH276" s="22" t="str">
        <f>VLOOKUP($G276,Temp!$D:$F,AH$1,FALSE)</f>
        <v>ibm.com</v>
      </c>
      <c r="AI276" s="22" t="str">
        <f>VLOOKUP($G276,Temp!$D:$F,AI$1,FALSE)</f>
        <v>Marketo</v>
      </c>
      <c r="AJ276" s="22" t="str">
        <f>VLOOKUP($G276,Temp!$D:$F,AJ$1,FALSE)</f>
        <v>WordPress</v>
      </c>
    </row>
    <row r="277" spans="1:36" ht="16" x14ac:dyDescent="0.2">
      <c r="A277" s="8" t="str">
        <f t="shared" si="4"/>
        <v>Soren Mills AIQ Agency</v>
      </c>
      <c r="B277" s="8" t="s">
        <v>3791</v>
      </c>
      <c r="C277" s="8" t="s">
        <v>3792</v>
      </c>
      <c r="D277" s="8" t="s">
        <v>3793</v>
      </c>
      <c r="E277" s="8" t="s">
        <v>3795</v>
      </c>
      <c r="F277" s="8" t="s">
        <v>3801</v>
      </c>
      <c r="G277" s="12" t="s">
        <v>3803</v>
      </c>
      <c r="H277" s="22" t="str">
        <f>VLOOKUP($G277,Temp!$A:$C,H$1,FALSE)</f>
        <v>aiqagency.com</v>
      </c>
      <c r="I277" s="22" t="e">
        <f>VLOOKUP($G277,Temp!$A:$C,I$1,FALSE)</f>
        <v>#VALUE!</v>
      </c>
      <c r="J277" s="22" t="e">
        <f>VLOOKUP($G277,Temp!$A:$C,J$1,FALSE)</f>
        <v>#VALUE!</v>
      </c>
      <c r="K277" s="22" t="e">
        <f>VLOOKUP($G277,Temp!$A:$C,K$1,FALSE)</f>
        <v>#VALUE!</v>
      </c>
      <c r="L277" s="22" t="e">
        <f>VLOOKUP($G277,Temp!$A:$C,L$1,FALSE)</f>
        <v>#VALUE!</v>
      </c>
      <c r="M277" s="22" t="e">
        <f>VLOOKUP($G277,Temp!$A:$C,M$1,FALSE)</f>
        <v>#VALUE!</v>
      </c>
      <c r="N277" s="22" t="e">
        <f>VLOOKUP($G277,Temp!$A:$C,N$1,FALSE)</f>
        <v>#VALUE!</v>
      </c>
      <c r="O277" s="22" t="e">
        <f>VLOOKUP($G277,Temp!$A:$C,O$1,FALSE)</f>
        <v>#VALUE!</v>
      </c>
      <c r="P277" s="22" t="e">
        <f>VLOOKUP($G277,Temp!$A:$C,P$1,FALSE)</f>
        <v>#VALUE!</v>
      </c>
      <c r="Q277" s="22" t="e">
        <f>VLOOKUP($G277,Temp!$A:$C,Q$1,FALSE)</f>
        <v>#VALUE!</v>
      </c>
      <c r="R277" s="22" t="e">
        <f>VLOOKUP($G277,Temp!$A:$C,R$1,FALSE)</f>
        <v>#VALUE!</v>
      </c>
      <c r="S277" s="22" t="e">
        <f>VLOOKUP($G277,Temp!$A:$C,S$1,FALSE)</f>
        <v>#VALUE!</v>
      </c>
      <c r="T277" s="22" t="e">
        <f>VLOOKUP($G277,Temp!$A:$C,T$1,FALSE)</f>
        <v>#VALUE!</v>
      </c>
      <c r="U277" s="22" t="e">
        <f>VLOOKUP($G277,Temp!$A:$C,U$1,FALSE)</f>
        <v>#VALUE!</v>
      </c>
      <c r="V277" s="22" t="e">
        <f>VLOOKUP($G277,Temp!$A:$C,V$1,FALSE)</f>
        <v>#VALUE!</v>
      </c>
      <c r="W277" s="22" t="e">
        <f>VLOOKUP($G277,Temp!$A:$C,W$1,FALSE)</f>
        <v>#VALUE!</v>
      </c>
      <c r="X277" s="22" t="e">
        <f>VLOOKUP($G277,Temp!$A:$C,X$1,FALSE)</f>
        <v>#VALUE!</v>
      </c>
      <c r="Y277" s="22">
        <f>VLOOKUP($G277,Temp!$A:$C,Y$1,FALSE)</f>
        <v>0</v>
      </c>
      <c r="Z277" s="22">
        <f>VLOOKUP($G277,Temp!$A:$C,Z$1,FALSE)</f>
        <v>0</v>
      </c>
      <c r="AA277" s="22" t="e">
        <f>VLOOKUP($A277,Searches!$A:$H,AA$1,FALSE)</f>
        <v>#N/A</v>
      </c>
      <c r="AB277" s="22" t="e">
        <f>VLOOKUP($A277,Searches!$A:$H,AB$1,FALSE)</f>
        <v>#N/A</v>
      </c>
      <c r="AC277" s="22" t="e">
        <f>VLOOKUP($A277,Searches!$A:$H,AC$1,FALSE)</f>
        <v>#N/A</v>
      </c>
      <c r="AD277" s="22" t="e">
        <f>VLOOKUP($A277,Searches!$A:$H,AD$1,FALSE)</f>
        <v>#N/A</v>
      </c>
      <c r="AE277" s="22" t="e">
        <f>VLOOKUP($A277,Searches!$A:$H,AE$1,FALSE)</f>
        <v>#N/A</v>
      </c>
      <c r="AF277" s="22" t="e">
        <f>VLOOKUP($A277,Searches!$A:$H,AF$1,FALSE)</f>
        <v>#N/A</v>
      </c>
      <c r="AG277" s="22" t="e">
        <f>VLOOKUP($A277,Searches!$A:$H,AG$1,FALSE)</f>
        <v>#N/A</v>
      </c>
      <c r="AH277" s="22" t="e">
        <f>VLOOKUP($G277,Temp!$D:$F,AH$1,FALSE)</f>
        <v>#N/A</v>
      </c>
      <c r="AI277" s="22" t="e">
        <f>VLOOKUP($G277,Temp!$D:$F,AI$1,FALSE)</f>
        <v>#N/A</v>
      </c>
      <c r="AJ277" s="22" t="e">
        <f>VLOOKUP($G277,Temp!$D:$F,AJ$1,FALSE)</f>
        <v>#N/A</v>
      </c>
    </row>
    <row r="278" spans="1:36" ht="16" x14ac:dyDescent="0.2">
      <c r="A278" s="8" t="str">
        <f t="shared" si="4"/>
        <v>Mike Lackman PHIDO - A Phillips Company</v>
      </c>
      <c r="B278" s="8" t="s">
        <v>112</v>
      </c>
      <c r="C278" s="8" t="s">
        <v>3809</v>
      </c>
      <c r="D278" s="8" t="s">
        <v>3810</v>
      </c>
      <c r="E278" s="8" t="s">
        <v>3811</v>
      </c>
      <c r="F278" s="8" t="s">
        <v>3813</v>
      </c>
      <c r="G278" s="12" t="s">
        <v>3530</v>
      </c>
      <c r="H278" s="22" t="str">
        <f>VLOOKUP($G278,Temp!$A:$C,H$1,FALSE)</f>
        <v>EndlessAisles.io</v>
      </c>
      <c r="I278" s="22" t="e">
        <f>VLOOKUP($G278,Temp!$A:$C,I$1,FALSE)</f>
        <v>#VALUE!</v>
      </c>
      <c r="J278" s="22" t="e">
        <f>VLOOKUP($G278,Temp!$A:$C,J$1,FALSE)</f>
        <v>#VALUE!</v>
      </c>
      <c r="K278" s="22" t="e">
        <f>VLOOKUP($G278,Temp!$A:$C,K$1,FALSE)</f>
        <v>#VALUE!</v>
      </c>
      <c r="L278" s="22" t="e">
        <f>VLOOKUP($G278,Temp!$A:$C,L$1,FALSE)</f>
        <v>#VALUE!</v>
      </c>
      <c r="M278" s="22" t="e">
        <f>VLOOKUP($G278,Temp!$A:$C,M$1,FALSE)</f>
        <v>#VALUE!</v>
      </c>
      <c r="N278" s="22" t="e">
        <f>VLOOKUP($G278,Temp!$A:$C,N$1,FALSE)</f>
        <v>#VALUE!</v>
      </c>
      <c r="O278" s="22" t="e">
        <f>VLOOKUP($G278,Temp!$A:$C,O$1,FALSE)</f>
        <v>#VALUE!</v>
      </c>
      <c r="P278" s="22" t="e">
        <f>VLOOKUP($G278,Temp!$A:$C,P$1,FALSE)</f>
        <v>#VALUE!</v>
      </c>
      <c r="Q278" s="22" t="e">
        <f>VLOOKUP($G278,Temp!$A:$C,Q$1,FALSE)</f>
        <v>#VALUE!</v>
      </c>
      <c r="R278" s="22" t="e">
        <f>VLOOKUP($G278,Temp!$A:$C,R$1,FALSE)</f>
        <v>#VALUE!</v>
      </c>
      <c r="S278" s="22" t="e">
        <f>VLOOKUP($G278,Temp!$A:$C,S$1,FALSE)</f>
        <v>#VALUE!</v>
      </c>
      <c r="T278" s="22" t="e">
        <f>VLOOKUP($G278,Temp!$A:$C,T$1,FALSE)</f>
        <v>#VALUE!</v>
      </c>
      <c r="U278" s="22" t="e">
        <f>VLOOKUP($G278,Temp!$A:$C,U$1,FALSE)</f>
        <v>#VALUE!</v>
      </c>
      <c r="V278" s="22" t="e">
        <f>VLOOKUP($G278,Temp!$A:$C,V$1,FALSE)</f>
        <v>#VALUE!</v>
      </c>
      <c r="W278" s="22" t="e">
        <f>VLOOKUP($G278,Temp!$A:$C,W$1,FALSE)</f>
        <v>#VALUE!</v>
      </c>
      <c r="X278" s="22" t="e">
        <f>VLOOKUP($G278,Temp!$A:$C,X$1,FALSE)</f>
        <v>#VALUE!</v>
      </c>
      <c r="Y278" s="22">
        <f>VLOOKUP($G278,Temp!$A:$C,Y$1,FALSE)</f>
        <v>0</v>
      </c>
      <c r="Z278" s="22">
        <f>VLOOKUP($G278,Temp!$A:$C,Z$1,FALSE)</f>
        <v>0</v>
      </c>
      <c r="AA278" s="22" t="e">
        <f>VLOOKUP($A278,Searches!$A:$H,AA$1,FALSE)</f>
        <v>#N/A</v>
      </c>
      <c r="AB278" s="22" t="e">
        <f>VLOOKUP($A278,Searches!$A:$H,AB$1,FALSE)</f>
        <v>#N/A</v>
      </c>
      <c r="AC278" s="22" t="e">
        <f>VLOOKUP($A278,Searches!$A:$H,AC$1,FALSE)</f>
        <v>#N/A</v>
      </c>
      <c r="AD278" s="22" t="e">
        <f>VLOOKUP($A278,Searches!$A:$H,AD$1,FALSE)</f>
        <v>#N/A</v>
      </c>
      <c r="AE278" s="22" t="e">
        <f>VLOOKUP($A278,Searches!$A:$H,AE$1,FALSE)</f>
        <v>#N/A</v>
      </c>
      <c r="AF278" s="22" t="e">
        <f>VLOOKUP($A278,Searches!$A:$H,AF$1,FALSE)</f>
        <v>#N/A</v>
      </c>
      <c r="AG278" s="22" t="e">
        <f>VLOOKUP($A278,Searches!$A:$H,AG$1,FALSE)</f>
        <v>#N/A</v>
      </c>
      <c r="AH278" s="22" t="e">
        <f>VLOOKUP($G278,Temp!$D:$F,AH$1,FALSE)</f>
        <v>#N/A</v>
      </c>
      <c r="AI278" s="22" t="e">
        <f>VLOOKUP($G278,Temp!$D:$F,AI$1,FALSE)</f>
        <v>#N/A</v>
      </c>
      <c r="AJ278" s="22" t="e">
        <f>VLOOKUP($G278,Temp!$D:$F,AJ$1,FALSE)</f>
        <v>#N/A</v>
      </c>
    </row>
    <row r="279" spans="1:36" ht="16" x14ac:dyDescent="0.2">
      <c r="A279" s="8" t="str">
        <f t="shared" si="4"/>
        <v>Marie Jackson Kenandy</v>
      </c>
      <c r="B279" s="8" t="s">
        <v>3829</v>
      </c>
      <c r="C279" s="8" t="s">
        <v>3830</v>
      </c>
      <c r="D279" s="8" t="s">
        <v>42</v>
      </c>
      <c r="E279" s="8" t="s">
        <v>3831</v>
      </c>
      <c r="F279" s="8" t="s">
        <v>3832</v>
      </c>
      <c r="G279" s="12" t="s">
        <v>3551</v>
      </c>
      <c r="H279" s="22" t="str">
        <f>VLOOKUP($G279,Temp!$A:$C,H$1,FALSE)</f>
        <v>kenandy.com</v>
      </c>
      <c r="I279" s="22" t="e">
        <f>VLOOKUP($G279,Temp!$A:$C,I$1,FALSE)</f>
        <v>#VALUE!</v>
      </c>
      <c r="J279" s="22" t="e">
        <f>VLOOKUP($G279,Temp!$A:$C,J$1,FALSE)</f>
        <v>#VALUE!</v>
      </c>
      <c r="K279" s="22" t="e">
        <f>VLOOKUP($G279,Temp!$A:$C,K$1,FALSE)</f>
        <v>#VALUE!</v>
      </c>
      <c r="L279" s="22" t="e">
        <f>VLOOKUP($G279,Temp!$A:$C,L$1,FALSE)</f>
        <v>#VALUE!</v>
      </c>
      <c r="M279" s="22" t="e">
        <f>VLOOKUP($G279,Temp!$A:$C,M$1,FALSE)</f>
        <v>#VALUE!</v>
      </c>
      <c r="N279" s="22" t="e">
        <f>VLOOKUP($G279,Temp!$A:$C,N$1,FALSE)</f>
        <v>#VALUE!</v>
      </c>
      <c r="O279" s="22" t="e">
        <f>VLOOKUP($G279,Temp!$A:$C,O$1,FALSE)</f>
        <v>#VALUE!</v>
      </c>
      <c r="P279" s="22" t="e">
        <f>VLOOKUP($G279,Temp!$A:$C,P$1,FALSE)</f>
        <v>#VALUE!</v>
      </c>
      <c r="Q279" s="22" t="e">
        <f>VLOOKUP($G279,Temp!$A:$C,Q$1,FALSE)</f>
        <v>#VALUE!</v>
      </c>
      <c r="R279" s="22" t="e">
        <f>VLOOKUP($G279,Temp!$A:$C,R$1,FALSE)</f>
        <v>#VALUE!</v>
      </c>
      <c r="S279" s="22" t="e">
        <f>VLOOKUP($G279,Temp!$A:$C,S$1,FALSE)</f>
        <v>#VALUE!</v>
      </c>
      <c r="T279" s="22" t="e">
        <f>VLOOKUP($G279,Temp!$A:$C,T$1,FALSE)</f>
        <v>#VALUE!</v>
      </c>
      <c r="U279" s="22" t="e">
        <f>VLOOKUP($G279,Temp!$A:$C,U$1,FALSE)</f>
        <v>#VALUE!</v>
      </c>
      <c r="V279" s="22" t="e">
        <f>VLOOKUP($G279,Temp!$A:$C,V$1,FALSE)</f>
        <v>#VALUE!</v>
      </c>
      <c r="W279" s="22" t="e">
        <f>VLOOKUP($G279,Temp!$A:$C,W$1,FALSE)</f>
        <v>#VALUE!</v>
      </c>
      <c r="X279" s="22" t="e">
        <f>VLOOKUP($G279,Temp!$A:$C,X$1,FALSE)</f>
        <v>#VALUE!</v>
      </c>
      <c r="Y279" s="22">
        <f>VLOOKUP($G279,Temp!$A:$C,Y$1,FALSE)</f>
        <v>9200</v>
      </c>
      <c r="Z279" s="22">
        <f>VLOOKUP($G279,Temp!$A:$C,Z$1,FALSE)</f>
        <v>866</v>
      </c>
      <c r="AA279" s="22" t="e">
        <f>VLOOKUP($A279,Searches!$A:$H,AA$1,FALSE)</f>
        <v>#N/A</v>
      </c>
      <c r="AB279" s="22" t="e">
        <f>VLOOKUP($A279,Searches!$A:$H,AB$1,FALSE)</f>
        <v>#N/A</v>
      </c>
      <c r="AC279" s="22" t="e">
        <f>VLOOKUP($A279,Searches!$A:$H,AC$1,FALSE)</f>
        <v>#N/A</v>
      </c>
      <c r="AD279" s="22" t="e">
        <f>VLOOKUP($A279,Searches!$A:$H,AD$1,FALSE)</f>
        <v>#N/A</v>
      </c>
      <c r="AE279" s="22" t="e">
        <f>VLOOKUP($A279,Searches!$A:$H,AE$1,FALSE)</f>
        <v>#N/A</v>
      </c>
      <c r="AF279" s="22" t="e">
        <f>VLOOKUP($A279,Searches!$A:$H,AF$1,FALSE)</f>
        <v>#N/A</v>
      </c>
      <c r="AG279" s="22" t="e">
        <f>VLOOKUP($A279,Searches!$A:$H,AG$1,FALSE)</f>
        <v>#N/A</v>
      </c>
      <c r="AH279" s="22" t="str">
        <f>VLOOKUP($G279,Temp!$D:$F,AH$1,FALSE)</f>
        <v>kenandy.com</v>
      </c>
      <c r="AI279" s="22" t="str">
        <f>VLOOKUP($G279,Temp!$D:$F,AI$1,FALSE)</f>
        <v>Marketo</v>
      </c>
      <c r="AJ279" s="22" t="str">
        <f>VLOOKUP($G279,Temp!$D:$F,AJ$1,FALSE)</f>
        <v>WordPress</v>
      </c>
    </row>
    <row r="280" spans="1:36" ht="16" x14ac:dyDescent="0.2">
      <c r="A280" s="8" t="str">
        <f t="shared" si="4"/>
        <v>Scott Fitzgerald Duck Creek Technologies</v>
      </c>
      <c r="B280" s="8" t="s">
        <v>737</v>
      </c>
      <c r="C280" s="8" t="s">
        <v>3847</v>
      </c>
      <c r="D280" s="8" t="s">
        <v>42</v>
      </c>
      <c r="E280" s="8" t="s">
        <v>3848</v>
      </c>
      <c r="F280" s="8" t="s">
        <v>3849</v>
      </c>
      <c r="G280" s="12" t="s">
        <v>3566</v>
      </c>
      <c r="H280" s="22" t="str">
        <f>VLOOKUP($G280,Temp!$A:$C,H$1,FALSE)</f>
        <v>duckcreek.com</v>
      </c>
      <c r="I280" s="22" t="e">
        <f>VLOOKUP($G280,Temp!$A:$C,I$1,FALSE)</f>
        <v>#VALUE!</v>
      </c>
      <c r="J280" s="22" t="e">
        <f>VLOOKUP($G280,Temp!$A:$C,J$1,FALSE)</f>
        <v>#VALUE!</v>
      </c>
      <c r="K280" s="22" t="e">
        <f>VLOOKUP($G280,Temp!$A:$C,K$1,FALSE)</f>
        <v>#VALUE!</v>
      </c>
      <c r="L280" s="22" t="e">
        <f>VLOOKUP($G280,Temp!$A:$C,L$1,FALSE)</f>
        <v>#VALUE!</v>
      </c>
      <c r="M280" s="22" t="e">
        <f>VLOOKUP($G280,Temp!$A:$C,M$1,FALSE)</f>
        <v>#VALUE!</v>
      </c>
      <c r="N280" s="22" t="e">
        <f>VLOOKUP($G280,Temp!$A:$C,N$1,FALSE)</f>
        <v>#VALUE!</v>
      </c>
      <c r="O280" s="22" t="e">
        <f>VLOOKUP($G280,Temp!$A:$C,O$1,FALSE)</f>
        <v>#VALUE!</v>
      </c>
      <c r="P280" s="22" t="e">
        <f>VLOOKUP($G280,Temp!$A:$C,P$1,FALSE)</f>
        <v>#VALUE!</v>
      </c>
      <c r="Q280" s="22" t="e">
        <f>VLOOKUP($G280,Temp!$A:$C,Q$1,FALSE)</f>
        <v>#VALUE!</v>
      </c>
      <c r="R280" s="22" t="e">
        <f>VLOOKUP($G280,Temp!$A:$C,R$1,FALSE)</f>
        <v>#VALUE!</v>
      </c>
      <c r="S280" s="22" t="e">
        <f>VLOOKUP($G280,Temp!$A:$C,S$1,FALSE)</f>
        <v>#VALUE!</v>
      </c>
      <c r="T280" s="22" t="e">
        <f>VLOOKUP($G280,Temp!$A:$C,T$1,FALSE)</f>
        <v>#VALUE!</v>
      </c>
      <c r="U280" s="22" t="e">
        <f>VLOOKUP($G280,Temp!$A:$C,U$1,FALSE)</f>
        <v>#VALUE!</v>
      </c>
      <c r="V280" s="22" t="e">
        <f>VLOOKUP($G280,Temp!$A:$C,V$1,FALSE)</f>
        <v>#VALUE!</v>
      </c>
      <c r="W280" s="22" t="e">
        <f>VLOOKUP($G280,Temp!$A:$C,W$1,FALSE)</f>
        <v>#VALUE!</v>
      </c>
      <c r="X280" s="22" t="e">
        <f>VLOOKUP($G280,Temp!$A:$C,X$1,FALSE)</f>
        <v>#VALUE!</v>
      </c>
      <c r="Y280" s="22">
        <f>VLOOKUP($G280,Temp!$A:$C,Y$1,FALSE)</f>
        <v>1600</v>
      </c>
      <c r="Z280" s="22">
        <f>VLOOKUP($G280,Temp!$A:$C,Z$1,FALSE)</f>
        <v>0</v>
      </c>
      <c r="AA280" s="22" t="e">
        <f>VLOOKUP($A280,Searches!$A:$H,AA$1,FALSE)</f>
        <v>#N/A</v>
      </c>
      <c r="AB280" s="22" t="e">
        <f>VLOOKUP($A280,Searches!$A:$H,AB$1,FALSE)</f>
        <v>#N/A</v>
      </c>
      <c r="AC280" s="22" t="e">
        <f>VLOOKUP($A280,Searches!$A:$H,AC$1,FALSE)</f>
        <v>#N/A</v>
      </c>
      <c r="AD280" s="22" t="e">
        <f>VLOOKUP($A280,Searches!$A:$H,AD$1,FALSE)</f>
        <v>#N/A</v>
      </c>
      <c r="AE280" s="22" t="e">
        <f>VLOOKUP($A280,Searches!$A:$H,AE$1,FALSE)</f>
        <v>#N/A</v>
      </c>
      <c r="AF280" s="22" t="e">
        <f>VLOOKUP($A280,Searches!$A:$H,AF$1,FALSE)</f>
        <v>#N/A</v>
      </c>
      <c r="AG280" s="22" t="e">
        <f>VLOOKUP($A280,Searches!$A:$H,AG$1,FALSE)</f>
        <v>#N/A</v>
      </c>
      <c r="AH280" s="22" t="str">
        <f>VLOOKUP($G280,Temp!$D:$F,AH$1,FALSE)</f>
        <v>duckcreek.com</v>
      </c>
      <c r="AI280" s="22">
        <f>VLOOKUP($G280,Temp!$D:$F,AI$1,FALSE)</f>
        <v>0</v>
      </c>
      <c r="AJ280" s="22" t="str">
        <f>VLOOKUP($G280,Temp!$D:$F,AJ$1,FALSE)</f>
        <v>WordPress</v>
      </c>
    </row>
    <row r="281" spans="1:36" ht="16" x14ac:dyDescent="0.2">
      <c r="A281" s="8" t="str">
        <f t="shared" si="4"/>
        <v>James Kessinger CloudVelox</v>
      </c>
      <c r="B281" s="8" t="s">
        <v>995</v>
      </c>
      <c r="C281" s="8" t="s">
        <v>3859</v>
      </c>
      <c r="D281" s="8" t="s">
        <v>42</v>
      </c>
      <c r="E281" s="8" t="s">
        <v>3861</v>
      </c>
      <c r="F281" s="8" t="s">
        <v>3862</v>
      </c>
      <c r="G281" s="12" t="s">
        <v>3577</v>
      </c>
      <c r="H281" s="22" t="str">
        <f>VLOOKUP($G281,Temp!$A:$C,H$1,FALSE)</f>
        <v>cloudvelox.com</v>
      </c>
      <c r="I281" s="22" t="e">
        <f>VLOOKUP($G281,Temp!$A:$C,I$1,FALSE)</f>
        <v>#VALUE!</v>
      </c>
      <c r="J281" s="22" t="e">
        <f>VLOOKUP($G281,Temp!$A:$C,J$1,FALSE)</f>
        <v>#VALUE!</v>
      </c>
      <c r="K281" s="22" t="e">
        <f>VLOOKUP($G281,Temp!$A:$C,K$1,FALSE)</f>
        <v>#VALUE!</v>
      </c>
      <c r="L281" s="22" t="e">
        <f>VLOOKUP($G281,Temp!$A:$C,L$1,FALSE)</f>
        <v>#VALUE!</v>
      </c>
      <c r="M281" s="22" t="e">
        <f>VLOOKUP($G281,Temp!$A:$C,M$1,FALSE)</f>
        <v>#VALUE!</v>
      </c>
      <c r="N281" s="22" t="e">
        <f>VLOOKUP($G281,Temp!$A:$C,N$1,FALSE)</f>
        <v>#VALUE!</v>
      </c>
      <c r="O281" s="22" t="e">
        <f>VLOOKUP($G281,Temp!$A:$C,O$1,FALSE)</f>
        <v>#VALUE!</v>
      </c>
      <c r="P281" s="22" t="e">
        <f>VLOOKUP($G281,Temp!$A:$C,P$1,FALSE)</f>
        <v>#VALUE!</v>
      </c>
      <c r="Q281" s="22" t="e">
        <f>VLOOKUP($G281,Temp!$A:$C,Q$1,FALSE)</f>
        <v>#VALUE!</v>
      </c>
      <c r="R281" s="22" t="e">
        <f>VLOOKUP($G281,Temp!$A:$C,R$1,FALSE)</f>
        <v>#VALUE!</v>
      </c>
      <c r="S281" s="22" t="e">
        <f>VLOOKUP($G281,Temp!$A:$C,S$1,FALSE)</f>
        <v>#VALUE!</v>
      </c>
      <c r="T281" s="22" t="e">
        <f>VLOOKUP($G281,Temp!$A:$C,T$1,FALSE)</f>
        <v>#VALUE!</v>
      </c>
      <c r="U281" s="22" t="e">
        <f>VLOOKUP($G281,Temp!$A:$C,U$1,FALSE)</f>
        <v>#VALUE!</v>
      </c>
      <c r="V281" s="22" t="e">
        <f>VLOOKUP($G281,Temp!$A:$C,V$1,FALSE)</f>
        <v>#VALUE!</v>
      </c>
      <c r="W281" s="22" t="e">
        <f>VLOOKUP($G281,Temp!$A:$C,W$1,FALSE)</f>
        <v>#VALUE!</v>
      </c>
      <c r="X281" s="22" t="e">
        <f>VLOOKUP($G281,Temp!$A:$C,X$1,FALSE)</f>
        <v>#VALUE!</v>
      </c>
      <c r="Y281" s="22">
        <f>VLOOKUP($G281,Temp!$A:$C,Y$1,FALSE)</f>
        <v>879</v>
      </c>
      <c r="Z281" s="22">
        <f>VLOOKUP($G281,Temp!$A:$C,Z$1,FALSE)</f>
        <v>1400</v>
      </c>
      <c r="AA281" s="22" t="e">
        <f>VLOOKUP($A281,Searches!$A:$H,AA$1,FALSE)</f>
        <v>#N/A</v>
      </c>
      <c r="AB281" s="22" t="e">
        <f>VLOOKUP($A281,Searches!$A:$H,AB$1,FALSE)</f>
        <v>#N/A</v>
      </c>
      <c r="AC281" s="22" t="e">
        <f>VLOOKUP($A281,Searches!$A:$H,AC$1,FALSE)</f>
        <v>#N/A</v>
      </c>
      <c r="AD281" s="22" t="e">
        <f>VLOOKUP($A281,Searches!$A:$H,AD$1,FALSE)</f>
        <v>#N/A</v>
      </c>
      <c r="AE281" s="22" t="e">
        <f>VLOOKUP($A281,Searches!$A:$H,AE$1,FALSE)</f>
        <v>#N/A</v>
      </c>
      <c r="AF281" s="22" t="e">
        <f>VLOOKUP($A281,Searches!$A:$H,AF$1,FALSE)</f>
        <v>#N/A</v>
      </c>
      <c r="AG281" s="22" t="e">
        <f>VLOOKUP($A281,Searches!$A:$H,AG$1,FALSE)</f>
        <v>#N/A</v>
      </c>
      <c r="AH281" s="22" t="e">
        <f>VLOOKUP($G281,Temp!$D:$F,AH$1,FALSE)</f>
        <v>#N/A</v>
      </c>
      <c r="AI281" s="22" t="e">
        <f>VLOOKUP($G281,Temp!$D:$F,AI$1,FALSE)</f>
        <v>#N/A</v>
      </c>
      <c r="AJ281" s="22" t="e">
        <f>VLOOKUP($G281,Temp!$D:$F,AJ$1,FALSE)</f>
        <v>#N/A</v>
      </c>
    </row>
    <row r="282" spans="1:36" ht="16" x14ac:dyDescent="0.2">
      <c r="A282" s="8" t="str">
        <f t="shared" si="4"/>
        <v>Rob Pinkerton Morningstar</v>
      </c>
      <c r="B282" s="8" t="s">
        <v>1037</v>
      </c>
      <c r="C282" s="8" t="s">
        <v>3873</v>
      </c>
      <c r="D282" s="8" t="s">
        <v>42</v>
      </c>
      <c r="E282" s="8" t="s">
        <v>3874</v>
      </c>
      <c r="F282" s="8" t="s">
        <v>3875</v>
      </c>
      <c r="G282" s="12" t="s">
        <v>3586</v>
      </c>
      <c r="H282" s="22" t="str">
        <f>VLOOKUP($G282,Temp!$A:$C,H$1,FALSE)</f>
        <v>morningstar.com</v>
      </c>
      <c r="I282" s="22" t="e">
        <f>VLOOKUP($G282,Temp!$A:$C,I$1,FALSE)</f>
        <v>#VALUE!</v>
      </c>
      <c r="J282" s="22" t="e">
        <f>VLOOKUP($G282,Temp!$A:$C,J$1,FALSE)</f>
        <v>#VALUE!</v>
      </c>
      <c r="K282" s="22" t="e">
        <f>VLOOKUP($G282,Temp!$A:$C,K$1,FALSE)</f>
        <v>#VALUE!</v>
      </c>
      <c r="L282" s="22" t="e">
        <f>VLOOKUP($G282,Temp!$A:$C,L$1,FALSE)</f>
        <v>#VALUE!</v>
      </c>
      <c r="M282" s="22" t="e">
        <f>VLOOKUP($G282,Temp!$A:$C,M$1,FALSE)</f>
        <v>#VALUE!</v>
      </c>
      <c r="N282" s="22" t="e">
        <f>VLOOKUP($G282,Temp!$A:$C,N$1,FALSE)</f>
        <v>#VALUE!</v>
      </c>
      <c r="O282" s="22" t="e">
        <f>VLOOKUP($G282,Temp!$A:$C,O$1,FALSE)</f>
        <v>#VALUE!</v>
      </c>
      <c r="P282" s="22" t="e">
        <f>VLOOKUP($G282,Temp!$A:$C,P$1,FALSE)</f>
        <v>#VALUE!</v>
      </c>
      <c r="Q282" s="22" t="e">
        <f>VLOOKUP($G282,Temp!$A:$C,Q$1,FALSE)</f>
        <v>#VALUE!</v>
      </c>
      <c r="R282" s="22" t="e">
        <f>VLOOKUP($G282,Temp!$A:$C,R$1,FALSE)</f>
        <v>#VALUE!</v>
      </c>
      <c r="S282" s="22" t="e">
        <f>VLOOKUP($G282,Temp!$A:$C,S$1,FALSE)</f>
        <v>#VALUE!</v>
      </c>
      <c r="T282" s="22" t="e">
        <f>VLOOKUP($G282,Temp!$A:$C,T$1,FALSE)</f>
        <v>#VALUE!</v>
      </c>
      <c r="U282" s="22" t="e">
        <f>VLOOKUP($G282,Temp!$A:$C,U$1,FALSE)</f>
        <v>#VALUE!</v>
      </c>
      <c r="V282" s="22" t="e">
        <f>VLOOKUP($G282,Temp!$A:$C,V$1,FALSE)</f>
        <v>#VALUE!</v>
      </c>
      <c r="W282" s="22" t="e">
        <f>VLOOKUP($G282,Temp!$A:$C,W$1,FALSE)</f>
        <v>#VALUE!</v>
      </c>
      <c r="X282" s="22" t="e">
        <f>VLOOKUP($G282,Temp!$A:$C,X$1,FALSE)</f>
        <v>#VALUE!</v>
      </c>
      <c r="Y282" s="22">
        <f>VLOOKUP($G282,Temp!$A:$C,Y$1,FALSE)</f>
        <v>6700000</v>
      </c>
      <c r="Z282" s="22">
        <f>VLOOKUP($G282,Temp!$A:$C,Z$1,FALSE)</f>
        <v>45600</v>
      </c>
      <c r="AA282" s="22" t="str">
        <f>VLOOKUP($A282,Searches!$A:$H,AA$1,FALSE)</f>
        <v>Rob Pinkerton</v>
      </c>
      <c r="AB282" s="22" t="str">
        <f>VLOOKUP($A282,Searches!$A:$H,AB$1,FALSE)</f>
        <v>Morningstar</v>
      </c>
      <c r="AC282" s="22" t="str">
        <f>VLOOKUP($A282,Searches!$A:$H,AC$1,FALSE)</f>
        <v>Chief Marketing Officer</v>
      </c>
      <c r="AD282" s="22" t="str">
        <f>VLOOKUP($A282,Searches!$A:$H,AD$1,FALSE)</f>
        <v>2nd</v>
      </c>
      <c r="AE282" s="22" t="str">
        <f>VLOOKUP($A282,Searches!$A:$H,AE$1,FALSE)</f>
        <v>Open link</v>
      </c>
      <c r="AF282" s="22" t="str">
        <f>VLOOKUP($A282,Searches!$A:$H,AF$1,FALSE)</f>
        <v>Washington D.C. Metro Area</v>
      </c>
      <c r="AG282" s="22" t="str">
        <f>VLOOKUP($A282,Searches!$A:$H,AG$1,FALSE)</f>
        <v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v>
      </c>
      <c r="AH282" s="22" t="e">
        <f>VLOOKUP($G282,Temp!$D:$F,AH$1,FALSE)</f>
        <v>#N/A</v>
      </c>
      <c r="AI282" s="22" t="e">
        <f>VLOOKUP($G282,Temp!$D:$F,AI$1,FALSE)</f>
        <v>#N/A</v>
      </c>
      <c r="AJ282" s="22" t="e">
        <f>VLOOKUP($G282,Temp!$D:$F,AJ$1,FALSE)</f>
        <v>#N/A</v>
      </c>
    </row>
    <row r="283" spans="1:36" ht="16" x14ac:dyDescent="0.2">
      <c r="A283" s="8" t="str">
        <f t="shared" si="4"/>
        <v>Josh London IDG (International Data Group)</v>
      </c>
      <c r="B283" s="8" t="s">
        <v>701</v>
      </c>
      <c r="C283" s="8" t="s">
        <v>412</v>
      </c>
      <c r="D283" s="8" t="s">
        <v>42</v>
      </c>
      <c r="E283" s="8" t="s">
        <v>3882</v>
      </c>
      <c r="F283" s="8" t="s">
        <v>3883</v>
      </c>
      <c r="G283" s="12" t="s">
        <v>3596</v>
      </c>
      <c r="H283" s="22" t="str">
        <f>VLOOKUP($G283,Temp!$A:$C,H$1,FALSE)</f>
        <v>idg.com</v>
      </c>
      <c r="I283" s="22" t="e">
        <f>VLOOKUP($G283,Temp!$A:$C,I$1,FALSE)</f>
        <v>#VALUE!</v>
      </c>
      <c r="J283" s="22" t="e">
        <f>VLOOKUP($G283,Temp!$A:$C,J$1,FALSE)</f>
        <v>#VALUE!</v>
      </c>
      <c r="K283" s="22" t="e">
        <f>VLOOKUP($G283,Temp!$A:$C,K$1,FALSE)</f>
        <v>#VALUE!</v>
      </c>
      <c r="L283" s="22" t="e">
        <f>VLOOKUP($G283,Temp!$A:$C,L$1,FALSE)</f>
        <v>#VALUE!</v>
      </c>
      <c r="M283" s="22" t="e">
        <f>VLOOKUP($G283,Temp!$A:$C,M$1,FALSE)</f>
        <v>#VALUE!</v>
      </c>
      <c r="N283" s="22" t="e">
        <f>VLOOKUP($G283,Temp!$A:$C,N$1,FALSE)</f>
        <v>#VALUE!</v>
      </c>
      <c r="O283" s="22" t="e">
        <f>VLOOKUP($G283,Temp!$A:$C,O$1,FALSE)</f>
        <v>#VALUE!</v>
      </c>
      <c r="P283" s="22" t="e">
        <f>VLOOKUP($G283,Temp!$A:$C,P$1,FALSE)</f>
        <v>#VALUE!</v>
      </c>
      <c r="Q283" s="22" t="e">
        <f>VLOOKUP($G283,Temp!$A:$C,Q$1,FALSE)</f>
        <v>#VALUE!</v>
      </c>
      <c r="R283" s="22" t="e">
        <f>VLOOKUP($G283,Temp!$A:$C,R$1,FALSE)</f>
        <v>#VALUE!</v>
      </c>
      <c r="S283" s="22" t="e">
        <f>VLOOKUP($G283,Temp!$A:$C,S$1,FALSE)</f>
        <v>#VALUE!</v>
      </c>
      <c r="T283" s="22" t="e">
        <f>VLOOKUP($G283,Temp!$A:$C,T$1,FALSE)</f>
        <v>#VALUE!</v>
      </c>
      <c r="U283" s="22" t="e">
        <f>VLOOKUP($G283,Temp!$A:$C,U$1,FALSE)</f>
        <v>#VALUE!</v>
      </c>
      <c r="V283" s="22" t="e">
        <f>VLOOKUP($G283,Temp!$A:$C,V$1,FALSE)</f>
        <v>#VALUE!</v>
      </c>
      <c r="W283" s="22" t="e">
        <f>VLOOKUP($G283,Temp!$A:$C,W$1,FALSE)</f>
        <v>#VALUE!</v>
      </c>
      <c r="X283" s="22" t="e">
        <f>VLOOKUP($G283,Temp!$A:$C,X$1,FALSE)</f>
        <v>#VALUE!</v>
      </c>
      <c r="Y283" s="22">
        <f>VLOOKUP($G283,Temp!$A:$C,Y$1,FALSE)</f>
        <v>48900</v>
      </c>
      <c r="Z283" s="22">
        <f>VLOOKUP($G283,Temp!$A:$C,Z$1,FALSE)</f>
        <v>0</v>
      </c>
      <c r="AA283" s="22" t="e">
        <f>VLOOKUP($A283,Searches!$A:$H,AA$1,FALSE)</f>
        <v>#N/A</v>
      </c>
      <c r="AB283" s="22" t="e">
        <f>VLOOKUP($A283,Searches!$A:$H,AB$1,FALSE)</f>
        <v>#N/A</v>
      </c>
      <c r="AC283" s="22" t="e">
        <f>VLOOKUP($A283,Searches!$A:$H,AC$1,FALSE)</f>
        <v>#N/A</v>
      </c>
      <c r="AD283" s="22" t="e">
        <f>VLOOKUP($A283,Searches!$A:$H,AD$1,FALSE)</f>
        <v>#N/A</v>
      </c>
      <c r="AE283" s="22" t="e">
        <f>VLOOKUP($A283,Searches!$A:$H,AE$1,FALSE)</f>
        <v>#N/A</v>
      </c>
      <c r="AF283" s="22" t="e">
        <f>VLOOKUP($A283,Searches!$A:$H,AF$1,FALSE)</f>
        <v>#N/A</v>
      </c>
      <c r="AG283" s="22" t="e">
        <f>VLOOKUP($A283,Searches!$A:$H,AG$1,FALSE)</f>
        <v>#N/A</v>
      </c>
      <c r="AH283" s="22" t="str">
        <f>VLOOKUP($G283,Temp!$D:$F,AH$1,FALSE)</f>
        <v>idg.com</v>
      </c>
      <c r="AI283" s="22">
        <f>VLOOKUP($G283,Temp!$D:$F,AI$1,FALSE)</f>
        <v>0</v>
      </c>
      <c r="AJ283" s="22" t="str">
        <f>VLOOKUP($G283,Temp!$D:$F,AJ$1,FALSE)</f>
        <v>WordPress</v>
      </c>
    </row>
    <row r="284" spans="1:36" ht="16" x14ac:dyDescent="0.2">
      <c r="A284" s="8" t="str">
        <f t="shared" si="4"/>
        <v>Chris Hummel United Rentals</v>
      </c>
      <c r="B284" s="8" t="s">
        <v>89</v>
      </c>
      <c r="C284" s="8" t="s">
        <v>3890</v>
      </c>
      <c r="D284" s="8" t="s">
        <v>1688</v>
      </c>
      <c r="E284" s="8" t="s">
        <v>3891</v>
      </c>
      <c r="F284" s="8" t="s">
        <v>3892</v>
      </c>
      <c r="G284" s="12" t="s">
        <v>3611</v>
      </c>
      <c r="H284" s="22" t="str">
        <f>VLOOKUP($G284,Temp!$A:$C,H$1,FALSE)</f>
        <v>unitedrentals.com</v>
      </c>
      <c r="I284" s="22" t="e">
        <f>VLOOKUP($G284,Temp!$A:$C,I$1,FALSE)</f>
        <v>#VALUE!</v>
      </c>
      <c r="J284" s="22" t="e">
        <f>VLOOKUP($G284,Temp!$A:$C,J$1,FALSE)</f>
        <v>#VALUE!</v>
      </c>
      <c r="K284" s="22" t="e">
        <f>VLOOKUP($G284,Temp!$A:$C,K$1,FALSE)</f>
        <v>#VALUE!</v>
      </c>
      <c r="L284" s="22" t="e">
        <f>VLOOKUP($G284,Temp!$A:$C,L$1,FALSE)</f>
        <v>#VALUE!</v>
      </c>
      <c r="M284" s="22" t="e">
        <f>VLOOKUP($G284,Temp!$A:$C,M$1,FALSE)</f>
        <v>#VALUE!</v>
      </c>
      <c r="N284" s="22" t="e">
        <f>VLOOKUP($G284,Temp!$A:$C,N$1,FALSE)</f>
        <v>#VALUE!</v>
      </c>
      <c r="O284" s="22" t="e">
        <f>VLOOKUP($G284,Temp!$A:$C,O$1,FALSE)</f>
        <v>#VALUE!</v>
      </c>
      <c r="P284" s="22" t="e">
        <f>VLOOKUP($G284,Temp!$A:$C,P$1,FALSE)</f>
        <v>#VALUE!</v>
      </c>
      <c r="Q284" s="22" t="e">
        <f>VLOOKUP($G284,Temp!$A:$C,Q$1,FALSE)</f>
        <v>#VALUE!</v>
      </c>
      <c r="R284" s="22" t="e">
        <f>VLOOKUP($G284,Temp!$A:$C,R$1,FALSE)</f>
        <v>#VALUE!</v>
      </c>
      <c r="S284" s="22" t="e">
        <f>VLOOKUP($G284,Temp!$A:$C,S$1,FALSE)</f>
        <v>#VALUE!</v>
      </c>
      <c r="T284" s="22" t="e">
        <f>VLOOKUP($G284,Temp!$A:$C,T$1,FALSE)</f>
        <v>#VALUE!</v>
      </c>
      <c r="U284" s="22" t="e">
        <f>VLOOKUP($G284,Temp!$A:$C,U$1,FALSE)</f>
        <v>#VALUE!</v>
      </c>
      <c r="V284" s="22" t="e">
        <f>VLOOKUP($G284,Temp!$A:$C,V$1,FALSE)</f>
        <v>#VALUE!</v>
      </c>
      <c r="W284" s="22" t="e">
        <f>VLOOKUP($G284,Temp!$A:$C,W$1,FALSE)</f>
        <v>#VALUE!</v>
      </c>
      <c r="X284" s="22" t="e">
        <f>VLOOKUP($G284,Temp!$A:$C,X$1,FALSE)</f>
        <v>#VALUE!</v>
      </c>
      <c r="Y284" s="22">
        <f>VLOOKUP($G284,Temp!$A:$C,Y$1,FALSE)</f>
        <v>594000</v>
      </c>
      <c r="Z284" s="22">
        <f>VLOOKUP($G284,Temp!$A:$C,Z$1,FALSE)</f>
        <v>34800</v>
      </c>
      <c r="AA284" s="22" t="e">
        <f>VLOOKUP($A284,Searches!$A:$H,AA$1,FALSE)</f>
        <v>#N/A</v>
      </c>
      <c r="AB284" s="22" t="e">
        <f>VLOOKUP($A284,Searches!$A:$H,AB$1,FALSE)</f>
        <v>#N/A</v>
      </c>
      <c r="AC284" s="22" t="e">
        <f>VLOOKUP($A284,Searches!$A:$H,AC$1,FALSE)</f>
        <v>#N/A</v>
      </c>
      <c r="AD284" s="22" t="e">
        <f>VLOOKUP($A284,Searches!$A:$H,AD$1,FALSE)</f>
        <v>#N/A</v>
      </c>
      <c r="AE284" s="22" t="e">
        <f>VLOOKUP($A284,Searches!$A:$H,AE$1,FALSE)</f>
        <v>#N/A</v>
      </c>
      <c r="AF284" s="22" t="e">
        <f>VLOOKUP($A284,Searches!$A:$H,AF$1,FALSE)</f>
        <v>#N/A</v>
      </c>
      <c r="AG284" s="22" t="e">
        <f>VLOOKUP($A284,Searches!$A:$H,AG$1,FALSE)</f>
        <v>#N/A</v>
      </c>
      <c r="AH284" s="22" t="e">
        <f>VLOOKUP($G284,Temp!$D:$F,AH$1,FALSE)</f>
        <v>#N/A</v>
      </c>
      <c r="AI284" s="22" t="e">
        <f>VLOOKUP($G284,Temp!$D:$F,AI$1,FALSE)</f>
        <v>#N/A</v>
      </c>
      <c r="AJ284" s="22" t="e">
        <f>VLOOKUP($G284,Temp!$D:$F,AJ$1,FALSE)</f>
        <v>#N/A</v>
      </c>
    </row>
    <row r="285" spans="1:36" ht="16" x14ac:dyDescent="0.2">
      <c r="A285" s="8" t="str">
        <f t="shared" si="4"/>
        <v>Alexandra Morehouse Banner Health</v>
      </c>
      <c r="B285" s="8" t="s">
        <v>3900</v>
      </c>
      <c r="C285" s="8" t="s">
        <v>3901</v>
      </c>
      <c r="D285" s="8" t="s">
        <v>42</v>
      </c>
      <c r="E285" s="8" t="s">
        <v>3902</v>
      </c>
      <c r="F285" s="8" t="s">
        <v>3903</v>
      </c>
      <c r="G285" s="12" t="s">
        <v>3629</v>
      </c>
      <c r="H285" s="22" t="str">
        <f>VLOOKUP($G285,Temp!$A:$C,H$1,FALSE)</f>
        <v>bannerhealth.com</v>
      </c>
      <c r="I285" s="22" t="e">
        <f>VLOOKUP($G285,Temp!$A:$C,I$1,FALSE)</f>
        <v>#VALUE!</v>
      </c>
      <c r="J285" s="22" t="e">
        <f>VLOOKUP($G285,Temp!$A:$C,J$1,FALSE)</f>
        <v>#VALUE!</v>
      </c>
      <c r="K285" s="22" t="e">
        <f>VLOOKUP($G285,Temp!$A:$C,K$1,FALSE)</f>
        <v>#VALUE!</v>
      </c>
      <c r="L285" s="22" t="e">
        <f>VLOOKUP($G285,Temp!$A:$C,L$1,FALSE)</f>
        <v>#VALUE!</v>
      </c>
      <c r="M285" s="22" t="e">
        <f>VLOOKUP($G285,Temp!$A:$C,M$1,FALSE)</f>
        <v>#VALUE!</v>
      </c>
      <c r="N285" s="22" t="e">
        <f>VLOOKUP($G285,Temp!$A:$C,N$1,FALSE)</f>
        <v>#VALUE!</v>
      </c>
      <c r="O285" s="22" t="e">
        <f>VLOOKUP($G285,Temp!$A:$C,O$1,FALSE)</f>
        <v>#VALUE!</v>
      </c>
      <c r="P285" s="22" t="e">
        <f>VLOOKUP($G285,Temp!$A:$C,P$1,FALSE)</f>
        <v>#VALUE!</v>
      </c>
      <c r="Q285" s="22" t="e">
        <f>VLOOKUP($G285,Temp!$A:$C,Q$1,FALSE)</f>
        <v>#VALUE!</v>
      </c>
      <c r="R285" s="22" t="e">
        <f>VLOOKUP($G285,Temp!$A:$C,R$1,FALSE)</f>
        <v>#VALUE!</v>
      </c>
      <c r="S285" s="22" t="e">
        <f>VLOOKUP($G285,Temp!$A:$C,S$1,FALSE)</f>
        <v>#VALUE!</v>
      </c>
      <c r="T285" s="22" t="e">
        <f>VLOOKUP($G285,Temp!$A:$C,T$1,FALSE)</f>
        <v>#VALUE!</v>
      </c>
      <c r="U285" s="22" t="e">
        <f>VLOOKUP($G285,Temp!$A:$C,U$1,FALSE)</f>
        <v>#VALUE!</v>
      </c>
      <c r="V285" s="22" t="e">
        <f>VLOOKUP($G285,Temp!$A:$C,V$1,FALSE)</f>
        <v>#VALUE!</v>
      </c>
      <c r="W285" s="22" t="e">
        <f>VLOOKUP($G285,Temp!$A:$C,W$1,FALSE)</f>
        <v>#VALUE!</v>
      </c>
      <c r="X285" s="22" t="e">
        <f>VLOOKUP($G285,Temp!$A:$C,X$1,FALSE)</f>
        <v>#VALUE!</v>
      </c>
      <c r="Y285" s="22">
        <f>VLOOKUP($G285,Temp!$A:$C,Y$1,FALSE)</f>
        <v>804000</v>
      </c>
      <c r="Z285" s="22">
        <f>VLOOKUP($G285,Temp!$A:$C,Z$1,FALSE)</f>
        <v>4500</v>
      </c>
      <c r="AA285" s="22" t="e">
        <f>VLOOKUP($A285,Searches!$A:$H,AA$1,FALSE)</f>
        <v>#N/A</v>
      </c>
      <c r="AB285" s="22" t="e">
        <f>VLOOKUP($A285,Searches!$A:$H,AB$1,FALSE)</f>
        <v>#N/A</v>
      </c>
      <c r="AC285" s="22" t="e">
        <f>VLOOKUP($A285,Searches!$A:$H,AC$1,FALSE)</f>
        <v>#N/A</v>
      </c>
      <c r="AD285" s="22" t="e">
        <f>VLOOKUP($A285,Searches!$A:$H,AD$1,FALSE)</f>
        <v>#N/A</v>
      </c>
      <c r="AE285" s="22" t="e">
        <f>VLOOKUP($A285,Searches!$A:$H,AE$1,FALSE)</f>
        <v>#N/A</v>
      </c>
      <c r="AF285" s="22" t="e">
        <f>VLOOKUP($A285,Searches!$A:$H,AF$1,FALSE)</f>
        <v>#N/A</v>
      </c>
      <c r="AG285" s="22" t="e">
        <f>VLOOKUP($A285,Searches!$A:$H,AG$1,FALSE)</f>
        <v>#N/A</v>
      </c>
      <c r="AH285" s="22" t="str">
        <f>VLOOKUP($G285,Temp!$D:$F,AH$1,FALSE)</f>
        <v>bannerhealth.com</v>
      </c>
      <c r="AI285" s="22">
        <f>VLOOKUP($G285,Temp!$D:$F,AI$1,FALSE)</f>
        <v>0</v>
      </c>
      <c r="AJ285" s="22" t="str">
        <f>VLOOKUP($G285,Temp!$D:$F,AJ$1,FALSE)</f>
        <v>WordPress</v>
      </c>
    </row>
    <row r="286" spans="1:36" ht="16" x14ac:dyDescent="0.2">
      <c r="A286" s="8" t="str">
        <f t="shared" si="4"/>
        <v>Ken McDonald TeamSnap</v>
      </c>
      <c r="B286" s="8" t="s">
        <v>3919</v>
      </c>
      <c r="C286" s="8" t="s">
        <v>3920</v>
      </c>
      <c r="D286" s="8" t="s">
        <v>3921</v>
      </c>
      <c r="E286" s="8" t="s">
        <v>3922</v>
      </c>
      <c r="F286" s="8" t="s">
        <v>3923</v>
      </c>
      <c r="G286" s="12" t="s">
        <v>3638</v>
      </c>
      <c r="H286" s="22" t="str">
        <f>VLOOKUP($G286,Temp!$A:$C,H$1,FALSE)</f>
        <v>teamsnap.com</v>
      </c>
      <c r="I286" s="22" t="e">
        <f>VLOOKUP($G286,Temp!$A:$C,I$1,FALSE)</f>
        <v>#VALUE!</v>
      </c>
      <c r="J286" s="22" t="e">
        <f>VLOOKUP($G286,Temp!$A:$C,J$1,FALSE)</f>
        <v>#VALUE!</v>
      </c>
      <c r="K286" s="22" t="e">
        <f>VLOOKUP($G286,Temp!$A:$C,K$1,FALSE)</f>
        <v>#VALUE!</v>
      </c>
      <c r="L286" s="22" t="e">
        <f>VLOOKUP($G286,Temp!$A:$C,L$1,FALSE)</f>
        <v>#VALUE!</v>
      </c>
      <c r="M286" s="22" t="e">
        <f>VLOOKUP($G286,Temp!$A:$C,M$1,FALSE)</f>
        <v>#VALUE!</v>
      </c>
      <c r="N286" s="22" t="e">
        <f>VLOOKUP($G286,Temp!$A:$C,N$1,FALSE)</f>
        <v>#VALUE!</v>
      </c>
      <c r="O286" s="22" t="e">
        <f>VLOOKUP($G286,Temp!$A:$C,O$1,FALSE)</f>
        <v>#VALUE!</v>
      </c>
      <c r="P286" s="22" t="e">
        <f>VLOOKUP($G286,Temp!$A:$C,P$1,FALSE)</f>
        <v>#VALUE!</v>
      </c>
      <c r="Q286" s="22" t="e">
        <f>VLOOKUP($G286,Temp!$A:$C,Q$1,FALSE)</f>
        <v>#VALUE!</v>
      </c>
      <c r="R286" s="22" t="e">
        <f>VLOOKUP($G286,Temp!$A:$C,R$1,FALSE)</f>
        <v>#VALUE!</v>
      </c>
      <c r="S286" s="22" t="e">
        <f>VLOOKUP($G286,Temp!$A:$C,S$1,FALSE)</f>
        <v>#VALUE!</v>
      </c>
      <c r="T286" s="22" t="e">
        <f>VLOOKUP($G286,Temp!$A:$C,T$1,FALSE)</f>
        <v>#VALUE!</v>
      </c>
      <c r="U286" s="22" t="e">
        <f>VLOOKUP($G286,Temp!$A:$C,U$1,FALSE)</f>
        <v>#VALUE!</v>
      </c>
      <c r="V286" s="22" t="e">
        <f>VLOOKUP($G286,Temp!$A:$C,V$1,FALSE)</f>
        <v>#VALUE!</v>
      </c>
      <c r="W286" s="22" t="e">
        <f>VLOOKUP($G286,Temp!$A:$C,W$1,FALSE)</f>
        <v>#VALUE!</v>
      </c>
      <c r="X286" s="22" t="e">
        <f>VLOOKUP($G286,Temp!$A:$C,X$1,FALSE)</f>
        <v>#VALUE!</v>
      </c>
      <c r="Y286" s="22">
        <f>VLOOKUP($G286,Temp!$A:$C,Y$1,FALSE)</f>
        <v>147000</v>
      </c>
      <c r="Z286" s="22">
        <f>VLOOKUP($G286,Temp!$A:$C,Z$1,FALSE)</f>
        <v>7600</v>
      </c>
      <c r="AA286" s="22" t="str">
        <f>VLOOKUP($A286,Searches!$A:$H,AA$1,FALSE)</f>
        <v>Ken McDonald</v>
      </c>
      <c r="AB286" s="22" t="str">
        <f>VLOOKUP($A286,Searches!$A:$H,AB$1,FALSE)</f>
        <v>TeamSnap</v>
      </c>
      <c r="AC286" s="22" t="str">
        <f>VLOOKUP($A286,Searches!$A:$H,AC$1,FALSE)</f>
        <v>Chief Growth Officer (Marketing, Sales &amp; Analytics )</v>
      </c>
      <c r="AD286" s="22" t="str">
        <f>VLOOKUP($A286,Searches!$A:$H,AD$1,FALSE)</f>
        <v>2nd</v>
      </c>
      <c r="AE286" s="22" t="str">
        <f>VLOOKUP($A286,Searches!$A:$H,AE$1,FALSE)</f>
        <v/>
      </c>
      <c r="AF286" s="22" t="str">
        <f>VLOOKUP($A286,Searches!$A:$H,AF$1,FALSE)</f>
        <v>Greater Denver Area</v>
      </c>
      <c r="AG286" s="22" t="str">
        <f>VLOOKUP($A286,Searches!$A:$H,AG$1,FALSE)</f>
        <v>https://www.linkedin.com/sales/profile/139471,AgYL,NAME_SEARCH?moduleKey=peopleSearchResults&amp;pageKey=sales-search3-people-refinement&amp;contextId=60BC92C971D70515801E49D6842B0000&amp;requestId=ecc62629-03bd-49ec-acaa-5e0884cdb060&amp;action=CLICK&amp;target=urn%3Ali%3AsalesLead%3A(-1%2C139471)&amp;pageNumber=11&amp;targetEl=profilelink&amp;position=2&amp;trk=lss-serp-result-lead_photo</v>
      </c>
      <c r="AH286" s="22" t="e">
        <f>VLOOKUP($G286,Temp!$D:$F,AH$1,FALSE)</f>
        <v>#N/A</v>
      </c>
      <c r="AI286" s="22" t="e">
        <f>VLOOKUP($G286,Temp!$D:$F,AI$1,FALSE)</f>
        <v>#N/A</v>
      </c>
      <c r="AJ286" s="22" t="e">
        <f>VLOOKUP($G286,Temp!$D:$F,AJ$1,FALSE)</f>
        <v>#N/A</v>
      </c>
    </row>
    <row r="287" spans="1:36" ht="16" x14ac:dyDescent="0.2">
      <c r="A287" s="8" t="str">
        <f t="shared" si="4"/>
        <v>Anirban Datta Everwise</v>
      </c>
      <c r="B287" s="8" t="s">
        <v>797</v>
      </c>
      <c r="C287" s="8" t="s">
        <v>798</v>
      </c>
      <c r="D287" s="8" t="s">
        <v>42</v>
      </c>
      <c r="E287" s="8" t="s">
        <v>799</v>
      </c>
      <c r="F287" s="8" t="s">
        <v>800</v>
      </c>
      <c r="G287" s="12" t="s">
        <v>801</v>
      </c>
      <c r="H287" s="22" t="str">
        <f>VLOOKUP($G287,Temp!$A:$C,H$1,FALSE)</f>
        <v>geteverwise.com</v>
      </c>
      <c r="I287" s="22" t="e">
        <f>VLOOKUP($G287,Temp!$A:$C,I$1,FALSE)</f>
        <v>#VALUE!</v>
      </c>
      <c r="J287" s="22" t="e">
        <f>VLOOKUP($G287,Temp!$A:$C,J$1,FALSE)</f>
        <v>#VALUE!</v>
      </c>
      <c r="K287" s="22" t="e">
        <f>VLOOKUP($G287,Temp!$A:$C,K$1,FALSE)</f>
        <v>#VALUE!</v>
      </c>
      <c r="L287" s="22" t="e">
        <f>VLOOKUP($G287,Temp!$A:$C,L$1,FALSE)</f>
        <v>#VALUE!</v>
      </c>
      <c r="M287" s="22" t="e">
        <f>VLOOKUP($G287,Temp!$A:$C,M$1,FALSE)</f>
        <v>#VALUE!</v>
      </c>
      <c r="N287" s="22" t="e">
        <f>VLOOKUP($G287,Temp!$A:$C,N$1,FALSE)</f>
        <v>#VALUE!</v>
      </c>
      <c r="O287" s="22" t="e">
        <f>VLOOKUP($G287,Temp!$A:$C,O$1,FALSE)</f>
        <v>#VALUE!</v>
      </c>
      <c r="P287" s="22" t="e">
        <f>VLOOKUP($G287,Temp!$A:$C,P$1,FALSE)</f>
        <v>#VALUE!</v>
      </c>
      <c r="Q287" s="22" t="e">
        <f>VLOOKUP($G287,Temp!$A:$C,Q$1,FALSE)</f>
        <v>#VALUE!</v>
      </c>
      <c r="R287" s="22" t="e">
        <f>VLOOKUP($G287,Temp!$A:$C,R$1,FALSE)</f>
        <v>#VALUE!</v>
      </c>
      <c r="S287" s="22" t="e">
        <f>VLOOKUP($G287,Temp!$A:$C,S$1,FALSE)</f>
        <v>#VALUE!</v>
      </c>
      <c r="T287" s="22" t="e">
        <f>VLOOKUP($G287,Temp!$A:$C,T$1,FALSE)</f>
        <v>#VALUE!</v>
      </c>
      <c r="U287" s="22" t="e">
        <f>VLOOKUP($G287,Temp!$A:$C,U$1,FALSE)</f>
        <v>#VALUE!</v>
      </c>
      <c r="V287" s="22" t="e">
        <f>VLOOKUP($G287,Temp!$A:$C,V$1,FALSE)</f>
        <v>#VALUE!</v>
      </c>
      <c r="W287" s="22" t="e">
        <f>VLOOKUP($G287,Temp!$A:$C,W$1,FALSE)</f>
        <v>#VALUE!</v>
      </c>
      <c r="X287" s="22" t="e">
        <f>VLOOKUP($G287,Temp!$A:$C,X$1,FALSE)</f>
        <v>#VALUE!</v>
      </c>
      <c r="Y287" s="22">
        <f>VLOOKUP($G287,Temp!$A:$C,Y$1,FALSE)</f>
        <v>4500</v>
      </c>
      <c r="Z287" s="22">
        <f>VLOOKUP($G287,Temp!$A:$C,Z$1,FALSE)</f>
        <v>5300</v>
      </c>
      <c r="AA287" s="22" t="str">
        <f>VLOOKUP($A287,Searches!$A:$H,AA$1,FALSE)</f>
        <v>Anirban Datta</v>
      </c>
      <c r="AB287" s="22" t="str">
        <f>VLOOKUP($A287,Searches!$A:$H,AB$1,FALSE)</f>
        <v>Everwise</v>
      </c>
      <c r="AC287" s="22" t="str">
        <f>VLOOKUP($A287,Searches!$A:$H,AC$1,FALSE)</f>
        <v>Chief Marketing Officer</v>
      </c>
      <c r="AD287" s="22" t="str">
        <f>VLOOKUP($A287,Searches!$A:$H,AD$1,FALSE)</f>
        <v>2nd</v>
      </c>
      <c r="AE287" s="22" t="str">
        <f>VLOOKUP($A287,Searches!$A:$H,AE$1,FALSE)</f>
        <v>Open link</v>
      </c>
      <c r="AF287" s="22" t="str">
        <f>VLOOKUP($A287,Searches!$A:$H,AF$1,FALSE)</f>
        <v>San Francisco Bay Area</v>
      </c>
      <c r="AG287" s="22" t="str">
        <f>VLOOKUP($A287,Searches!$A:$H,AG$1,FALSE)</f>
        <v>https://www.linkedin.com/sales/profile/840464,_yJs,NAME_SEARCH?moduleKey=peopleSearchResults&amp;pageKey=sales-search3-people-refinement&amp;contextId=60BC92C971D70515801E49D6842B0000&amp;requestId=ecc62629-03bd-49ec-acaa-5e0884cdb060&amp;action=CLICK&amp;target=urn%3Ali%3AsalesLead%3A(-1%2C840464)&amp;pageNumber=11&amp;targetEl=profilelink&amp;position=8&amp;trk=lss-serp-result-lead_photo</v>
      </c>
      <c r="AH287" s="22" t="str">
        <f>VLOOKUP($G287,Temp!$D:$F,AH$1,FALSE)</f>
        <v>geteverwise.com</v>
      </c>
      <c r="AI287" s="22" t="str">
        <f>VLOOKUP($G287,Temp!$D:$F,AI$1,FALSE)</f>
        <v>Marketo</v>
      </c>
      <c r="AJ287" s="22" t="str">
        <f>VLOOKUP($G287,Temp!$D:$F,AJ$1,FALSE)</f>
        <v>WordPress</v>
      </c>
    </row>
    <row r="288" spans="1:36" ht="16" x14ac:dyDescent="0.2">
      <c r="A288" s="8" t="str">
        <f t="shared" si="4"/>
        <v>Mark Lange Reputation.com</v>
      </c>
      <c r="B288" s="8" t="s">
        <v>476</v>
      </c>
      <c r="C288" s="8" t="s">
        <v>1208</v>
      </c>
      <c r="D288" s="8" t="s">
        <v>42</v>
      </c>
      <c r="E288" s="8" t="s">
        <v>1209</v>
      </c>
      <c r="F288" s="12" t="s">
        <v>1210</v>
      </c>
      <c r="G288" s="12" t="s">
        <v>1211</v>
      </c>
      <c r="H288" s="22" t="str">
        <f>VLOOKUP($G288,Temp!$A:$C,H$1,FALSE)</f>
        <v>reputation.com</v>
      </c>
      <c r="I288" s="22" t="e">
        <f>VLOOKUP($G288,Temp!$A:$C,I$1,FALSE)</f>
        <v>#VALUE!</v>
      </c>
      <c r="J288" s="22" t="e">
        <f>VLOOKUP($G288,Temp!$A:$C,J$1,FALSE)</f>
        <v>#VALUE!</v>
      </c>
      <c r="K288" s="22" t="e">
        <f>VLOOKUP($G288,Temp!$A:$C,K$1,FALSE)</f>
        <v>#VALUE!</v>
      </c>
      <c r="L288" s="22" t="e">
        <f>VLOOKUP($G288,Temp!$A:$C,L$1,FALSE)</f>
        <v>#VALUE!</v>
      </c>
      <c r="M288" s="22" t="e">
        <f>VLOOKUP($G288,Temp!$A:$C,M$1,FALSE)</f>
        <v>#VALUE!</v>
      </c>
      <c r="N288" s="22" t="e">
        <f>VLOOKUP($G288,Temp!$A:$C,N$1,FALSE)</f>
        <v>#VALUE!</v>
      </c>
      <c r="O288" s="22" t="e">
        <f>VLOOKUP($G288,Temp!$A:$C,O$1,FALSE)</f>
        <v>#VALUE!</v>
      </c>
      <c r="P288" s="22" t="e">
        <f>VLOOKUP($G288,Temp!$A:$C,P$1,FALSE)</f>
        <v>#VALUE!</v>
      </c>
      <c r="Q288" s="22" t="e">
        <f>VLOOKUP($G288,Temp!$A:$C,Q$1,FALSE)</f>
        <v>#VALUE!</v>
      </c>
      <c r="R288" s="22" t="e">
        <f>VLOOKUP($G288,Temp!$A:$C,R$1,FALSE)</f>
        <v>#VALUE!</v>
      </c>
      <c r="S288" s="22" t="e">
        <f>VLOOKUP($G288,Temp!$A:$C,S$1,FALSE)</f>
        <v>#VALUE!</v>
      </c>
      <c r="T288" s="22" t="e">
        <f>VLOOKUP($G288,Temp!$A:$C,T$1,FALSE)</f>
        <v>#VALUE!</v>
      </c>
      <c r="U288" s="22" t="e">
        <f>VLOOKUP($G288,Temp!$A:$C,U$1,FALSE)</f>
        <v>#VALUE!</v>
      </c>
      <c r="V288" s="22" t="e">
        <f>VLOOKUP($G288,Temp!$A:$C,V$1,FALSE)</f>
        <v>#VALUE!</v>
      </c>
      <c r="W288" s="22" t="e">
        <f>VLOOKUP($G288,Temp!$A:$C,W$1,FALSE)</f>
        <v>#VALUE!</v>
      </c>
      <c r="X288" s="22" t="e">
        <f>VLOOKUP($G288,Temp!$A:$C,X$1,FALSE)</f>
        <v>#VALUE!</v>
      </c>
      <c r="Y288" s="22">
        <f>VLOOKUP($G288,Temp!$A:$C,Y$1,FALSE)</f>
        <v>204000</v>
      </c>
      <c r="Z288" s="22">
        <f>VLOOKUP($G288,Temp!$A:$C,Z$1,FALSE)</f>
        <v>1300</v>
      </c>
      <c r="AA288" s="22" t="str">
        <f>VLOOKUP($A288,Searches!$A:$H,AA$1,FALSE)</f>
        <v>Mark Lange</v>
      </c>
      <c r="AB288" s="22" t="str">
        <f>VLOOKUP($A288,Searches!$A:$H,AB$1,FALSE)</f>
        <v>Reputation.com</v>
      </c>
      <c r="AC288" s="22" t="str">
        <f>VLOOKUP($A288,Searches!$A:$H,AC$1,FALSE)</f>
        <v>Chief Marketing Officer</v>
      </c>
      <c r="AD288" s="22" t="str">
        <f>VLOOKUP($A288,Searches!$A:$H,AD$1,FALSE)</f>
        <v>2nd</v>
      </c>
      <c r="AE288" s="22" t="str">
        <f>VLOOKUP($A288,Searches!$A:$H,AE$1,FALSE)</f>
        <v>Open link</v>
      </c>
      <c r="AF288" s="22" t="str">
        <f>VLOOKUP($A288,Searches!$A:$H,AF$1,FALSE)</f>
        <v>San Francisco Bay Area</v>
      </c>
      <c r="AG288" s="22" t="str">
        <f>VLOOKUP($A288,Searches!$A:$H,AG$1,FALSE)</f>
        <v>https://www.linkedin.com/sales/profile/1659634,hQcl,NAME_SEARCH?moduleKey=peopleSearchResults&amp;pageKey=sales-search3-people-refinement&amp;contextId=60BC92C971D70515801E49D6842B0000&amp;requestId=320eb3ca-2481-47d2-ac2a-df508dbb0094&amp;action=CLICK&amp;target=urn%3Ali%3AsalesLead%3A(-1%2C1659634)&amp;pageNumber=7&amp;targetEl=profilelink&amp;position=10&amp;trk=lss-serp-result-lead_photo</v>
      </c>
      <c r="AH288" s="22" t="str">
        <f>VLOOKUP($G288,Temp!$D:$F,AH$1,FALSE)</f>
        <v>reputation.com</v>
      </c>
      <c r="AI288" s="22" t="str">
        <f>VLOOKUP($G288,Temp!$D:$F,AI$1,FALSE)</f>
        <v>Marketo</v>
      </c>
      <c r="AJ288" s="22" t="str">
        <f>VLOOKUP($G288,Temp!$D:$F,AJ$1,FALSE)</f>
        <v>WordPress</v>
      </c>
    </row>
    <row r="289" spans="1:36" ht="16" x14ac:dyDescent="0.2">
      <c r="A289" s="8" t="str">
        <f t="shared" si="4"/>
        <v>Jake Sorofman Pendo.io</v>
      </c>
      <c r="B289" s="8" t="s">
        <v>3941</v>
      </c>
      <c r="C289" s="8" t="s">
        <v>3942</v>
      </c>
      <c r="D289" s="8" t="s">
        <v>42</v>
      </c>
      <c r="E289" s="8" t="s">
        <v>3943</v>
      </c>
      <c r="F289" s="12" t="s">
        <v>3944</v>
      </c>
      <c r="G289" s="12" t="s">
        <v>3670</v>
      </c>
      <c r="H289" s="22" t="str">
        <f>VLOOKUP($G289,Temp!$A:$C,H$1,FALSE)</f>
        <v>pendo.io</v>
      </c>
      <c r="I289" s="22" t="e">
        <f>VLOOKUP($G289,Temp!$A:$C,I$1,FALSE)</f>
        <v>#VALUE!</v>
      </c>
      <c r="J289" s="22" t="e">
        <f>VLOOKUP($G289,Temp!$A:$C,J$1,FALSE)</f>
        <v>#VALUE!</v>
      </c>
      <c r="K289" s="22" t="e">
        <f>VLOOKUP($G289,Temp!$A:$C,K$1,FALSE)</f>
        <v>#VALUE!</v>
      </c>
      <c r="L289" s="22" t="e">
        <f>VLOOKUP($G289,Temp!$A:$C,L$1,FALSE)</f>
        <v>#VALUE!</v>
      </c>
      <c r="M289" s="22" t="e">
        <f>VLOOKUP($G289,Temp!$A:$C,M$1,FALSE)</f>
        <v>#VALUE!</v>
      </c>
      <c r="N289" s="22" t="e">
        <f>VLOOKUP($G289,Temp!$A:$C,N$1,FALSE)</f>
        <v>#VALUE!</v>
      </c>
      <c r="O289" s="22" t="e">
        <f>VLOOKUP($G289,Temp!$A:$C,O$1,FALSE)</f>
        <v>#VALUE!</v>
      </c>
      <c r="P289" s="22" t="e">
        <f>VLOOKUP($G289,Temp!$A:$C,P$1,FALSE)</f>
        <v>#VALUE!</v>
      </c>
      <c r="Q289" s="22" t="e">
        <f>VLOOKUP($G289,Temp!$A:$C,Q$1,FALSE)</f>
        <v>#VALUE!</v>
      </c>
      <c r="R289" s="22" t="e">
        <f>VLOOKUP($G289,Temp!$A:$C,R$1,FALSE)</f>
        <v>#VALUE!</v>
      </c>
      <c r="S289" s="22" t="e">
        <f>VLOOKUP($G289,Temp!$A:$C,S$1,FALSE)</f>
        <v>#VALUE!</v>
      </c>
      <c r="T289" s="22" t="e">
        <f>VLOOKUP($G289,Temp!$A:$C,T$1,FALSE)</f>
        <v>#VALUE!</v>
      </c>
      <c r="U289" s="22" t="e">
        <f>VLOOKUP($G289,Temp!$A:$C,U$1,FALSE)</f>
        <v>#VALUE!</v>
      </c>
      <c r="V289" s="22" t="e">
        <f>VLOOKUP($G289,Temp!$A:$C,V$1,FALSE)</f>
        <v>#VALUE!</v>
      </c>
      <c r="W289" s="22" t="e">
        <f>VLOOKUP($G289,Temp!$A:$C,W$1,FALSE)</f>
        <v>#VALUE!</v>
      </c>
      <c r="X289" s="22" t="e">
        <f>VLOOKUP($G289,Temp!$A:$C,X$1,FALSE)</f>
        <v>#VALUE!</v>
      </c>
      <c r="Y289" s="22">
        <f>VLOOKUP($G289,Temp!$A:$C,Y$1,FALSE)</f>
        <v>3100</v>
      </c>
      <c r="Z289" s="22">
        <f>VLOOKUP($G289,Temp!$A:$C,Z$1,FALSE)</f>
        <v>3800</v>
      </c>
      <c r="AA289" s="22" t="str">
        <f>VLOOKUP($A289,Searches!$A:$H,AA$1,FALSE)</f>
        <v>Jake Sorofman</v>
      </c>
      <c r="AB289" s="22" t="str">
        <f>VLOOKUP($A289,Searches!$A:$H,AB$1,FALSE)</f>
        <v>Pendo.io</v>
      </c>
      <c r="AC289" s="22" t="str">
        <f>VLOOKUP($A289,Searches!$A:$H,AC$1,FALSE)</f>
        <v>Chief Marketing Officer</v>
      </c>
      <c r="AD289" s="22" t="str">
        <f>VLOOKUP($A289,Searches!$A:$H,AD$1,FALSE)</f>
        <v>2nd</v>
      </c>
      <c r="AE289" s="22" t="str">
        <f>VLOOKUP($A289,Searches!$A:$H,AE$1,FALSE)</f>
        <v/>
      </c>
      <c r="AF289" s="22" t="str">
        <f>VLOOKUP($A289,Searches!$A:$H,AF$1,FALSE)</f>
        <v>Raleigh-Durham, North Carolina Area</v>
      </c>
      <c r="AG289" s="22" t="str">
        <f>VLOOKUP($A289,Searches!$A:$H,AG$1,FALSE)</f>
        <v>https://www.linkedin.com/sales/profile/141121,hQuQ,NAME_SEARCH?moduleKey=peopleSearchResults&amp;pageKey=sales-search3-people-refinement&amp;contextId=60BC92C971D70515801E49D6842B0000&amp;requestId=f63e00c2-7c97-4cad-8156-5e10e850e6af&amp;action=CLICK&amp;target=urn%3Ali%3AsalesLead%3A(-1%2C141121)&amp;pageNumber=6&amp;targetEl=profilelink&amp;position=22&amp;trk=lss-serp-result-lead_photo</v>
      </c>
      <c r="AH289" s="22" t="str">
        <f>VLOOKUP($G289,Temp!$D:$F,AH$1,FALSE)</f>
        <v>pendo.io</v>
      </c>
      <c r="AI289" s="22" t="str">
        <f>VLOOKUP($G289,Temp!$D:$F,AI$1,FALSE)</f>
        <v>Marketo</v>
      </c>
      <c r="AJ289" s="22" t="str">
        <f>VLOOKUP($G289,Temp!$D:$F,AJ$1,FALSE)</f>
        <v>WordPress</v>
      </c>
    </row>
    <row r="290" spans="1:36" ht="16" x14ac:dyDescent="0.2">
      <c r="A290" s="8" t="str">
        <f t="shared" si="4"/>
        <v>Ajay Ramachandran Happiness Ventures</v>
      </c>
      <c r="B290" s="8" t="s">
        <v>3952</v>
      </c>
      <c r="C290" s="8" t="s">
        <v>3953</v>
      </c>
      <c r="D290" s="8" t="s">
        <v>3954</v>
      </c>
      <c r="E290" s="8" t="s">
        <v>3955</v>
      </c>
      <c r="F290" s="8" t="s">
        <v>3956</v>
      </c>
      <c r="G290" s="12" t="s">
        <v>3957</v>
      </c>
      <c r="H290" s="22" t="e">
        <f>VLOOKUP($G290,Temp!$A:$C,H$1,FALSE)</f>
        <v>#N/A</v>
      </c>
      <c r="I290" s="22" t="e">
        <f>VLOOKUP($G290,Temp!$A:$C,I$1,FALSE)</f>
        <v>#N/A</v>
      </c>
      <c r="J290" s="22" t="e">
        <f>VLOOKUP($G290,Temp!$A:$C,J$1,FALSE)</f>
        <v>#N/A</v>
      </c>
      <c r="K290" s="22" t="e">
        <f>VLOOKUP($G290,Temp!$A:$C,K$1,FALSE)</f>
        <v>#N/A</v>
      </c>
      <c r="L290" s="22" t="e">
        <f>VLOOKUP($G290,Temp!$A:$C,L$1,FALSE)</f>
        <v>#N/A</v>
      </c>
      <c r="M290" s="22" t="e">
        <f>VLOOKUP($G290,Temp!$A:$C,M$1,FALSE)</f>
        <v>#N/A</v>
      </c>
      <c r="N290" s="22" t="e">
        <f>VLOOKUP($G290,Temp!$A:$C,N$1,FALSE)</f>
        <v>#N/A</v>
      </c>
      <c r="O290" s="22" t="e">
        <f>VLOOKUP($G290,Temp!$A:$C,O$1,FALSE)</f>
        <v>#N/A</v>
      </c>
      <c r="P290" s="22" t="e">
        <f>VLOOKUP($G290,Temp!$A:$C,P$1,FALSE)</f>
        <v>#N/A</v>
      </c>
      <c r="Q290" s="22" t="e">
        <f>VLOOKUP($G290,Temp!$A:$C,Q$1,FALSE)</f>
        <v>#N/A</v>
      </c>
      <c r="R290" s="22" t="e">
        <f>VLOOKUP($G290,Temp!$A:$C,R$1,FALSE)</f>
        <v>#N/A</v>
      </c>
      <c r="S290" s="22" t="e">
        <f>VLOOKUP($G290,Temp!$A:$C,S$1,FALSE)</f>
        <v>#N/A</v>
      </c>
      <c r="T290" s="22" t="e">
        <f>VLOOKUP($G290,Temp!$A:$C,T$1,FALSE)</f>
        <v>#N/A</v>
      </c>
      <c r="U290" s="22" t="e">
        <f>VLOOKUP($G290,Temp!$A:$C,U$1,FALSE)</f>
        <v>#N/A</v>
      </c>
      <c r="V290" s="22" t="e">
        <f>VLOOKUP($G290,Temp!$A:$C,V$1,FALSE)</f>
        <v>#N/A</v>
      </c>
      <c r="W290" s="22" t="e">
        <f>VLOOKUP($G290,Temp!$A:$C,W$1,FALSE)</f>
        <v>#N/A</v>
      </c>
      <c r="X290" s="22" t="e">
        <f>VLOOKUP($G290,Temp!$A:$C,X$1,FALSE)</f>
        <v>#N/A</v>
      </c>
      <c r="Y290" s="22" t="e">
        <f>VLOOKUP($G290,Temp!$A:$C,Y$1,FALSE)</f>
        <v>#N/A</v>
      </c>
      <c r="Z290" s="22" t="e">
        <f>VLOOKUP($G290,Temp!$A:$C,Z$1,FALSE)</f>
        <v>#N/A</v>
      </c>
      <c r="AA290" s="22" t="e">
        <f>VLOOKUP($A290,Searches!$A:$H,AA$1,FALSE)</f>
        <v>#N/A</v>
      </c>
      <c r="AB290" s="22" t="e">
        <f>VLOOKUP($A290,Searches!$A:$H,AB$1,FALSE)</f>
        <v>#N/A</v>
      </c>
      <c r="AC290" s="22" t="e">
        <f>VLOOKUP($A290,Searches!$A:$H,AC$1,FALSE)</f>
        <v>#N/A</v>
      </c>
      <c r="AD290" s="22" t="e">
        <f>VLOOKUP($A290,Searches!$A:$H,AD$1,FALSE)</f>
        <v>#N/A</v>
      </c>
      <c r="AE290" s="22" t="e">
        <f>VLOOKUP($A290,Searches!$A:$H,AE$1,FALSE)</f>
        <v>#N/A</v>
      </c>
      <c r="AF290" s="22" t="e">
        <f>VLOOKUP($A290,Searches!$A:$H,AF$1,FALSE)</f>
        <v>#N/A</v>
      </c>
      <c r="AG290" s="22" t="e">
        <f>VLOOKUP($A290,Searches!$A:$H,AG$1,FALSE)</f>
        <v>#N/A</v>
      </c>
      <c r="AH290" s="22" t="e">
        <f>VLOOKUP($G290,Temp!$D:$F,AH$1,FALSE)</f>
        <v>#N/A</v>
      </c>
      <c r="AI290" s="22" t="e">
        <f>VLOOKUP($G290,Temp!$D:$F,AI$1,FALSE)</f>
        <v>#N/A</v>
      </c>
      <c r="AJ290" s="22" t="e">
        <f>VLOOKUP($G290,Temp!$D:$F,AJ$1,FALSE)</f>
        <v>#N/A</v>
      </c>
    </row>
    <row r="291" spans="1:36" ht="16" x14ac:dyDescent="0.2">
      <c r="A291" s="8" t="str">
        <f t="shared" si="4"/>
        <v>Ricky Joshi Saatva Mattress</v>
      </c>
      <c r="B291" s="8" t="s">
        <v>3961</v>
      </c>
      <c r="C291" s="8" t="s">
        <v>3962</v>
      </c>
      <c r="D291" s="8" t="s">
        <v>3963</v>
      </c>
      <c r="E291" s="8" t="s">
        <v>3964</v>
      </c>
      <c r="F291" s="8" t="s">
        <v>3965</v>
      </c>
      <c r="G291" s="12" t="s">
        <v>3684</v>
      </c>
      <c r="H291" s="22" t="str">
        <f>VLOOKUP($G291,Temp!$A:$C,H$1,FALSE)</f>
        <v>saatvamattress.com</v>
      </c>
      <c r="I291" s="22" t="e">
        <f>VLOOKUP($G291,Temp!$A:$C,I$1,FALSE)</f>
        <v>#VALUE!</v>
      </c>
      <c r="J291" s="22" t="e">
        <f>VLOOKUP($G291,Temp!$A:$C,J$1,FALSE)</f>
        <v>#VALUE!</v>
      </c>
      <c r="K291" s="22" t="e">
        <f>VLOOKUP($G291,Temp!$A:$C,K$1,FALSE)</f>
        <v>#VALUE!</v>
      </c>
      <c r="L291" s="22" t="e">
        <f>VLOOKUP($G291,Temp!$A:$C,L$1,FALSE)</f>
        <v>#VALUE!</v>
      </c>
      <c r="M291" s="22" t="e">
        <f>VLOOKUP($G291,Temp!$A:$C,M$1,FALSE)</f>
        <v>#VALUE!</v>
      </c>
      <c r="N291" s="22" t="e">
        <f>VLOOKUP($G291,Temp!$A:$C,N$1,FALSE)</f>
        <v>#VALUE!</v>
      </c>
      <c r="O291" s="22" t="e">
        <f>VLOOKUP($G291,Temp!$A:$C,O$1,FALSE)</f>
        <v>#VALUE!</v>
      </c>
      <c r="P291" s="22" t="e">
        <f>VLOOKUP($G291,Temp!$A:$C,P$1,FALSE)</f>
        <v>#VALUE!</v>
      </c>
      <c r="Q291" s="22" t="e">
        <f>VLOOKUP($G291,Temp!$A:$C,Q$1,FALSE)</f>
        <v>#VALUE!</v>
      </c>
      <c r="R291" s="22" t="e">
        <f>VLOOKUP($G291,Temp!$A:$C,R$1,FALSE)</f>
        <v>#VALUE!</v>
      </c>
      <c r="S291" s="22" t="e">
        <f>VLOOKUP($G291,Temp!$A:$C,S$1,FALSE)</f>
        <v>#VALUE!</v>
      </c>
      <c r="T291" s="22" t="e">
        <f>VLOOKUP($G291,Temp!$A:$C,T$1,FALSE)</f>
        <v>#VALUE!</v>
      </c>
      <c r="U291" s="22" t="e">
        <f>VLOOKUP($G291,Temp!$A:$C,U$1,FALSE)</f>
        <v>#VALUE!</v>
      </c>
      <c r="V291" s="22" t="e">
        <f>VLOOKUP($G291,Temp!$A:$C,V$1,FALSE)</f>
        <v>#VALUE!</v>
      </c>
      <c r="W291" s="22" t="e">
        <f>VLOOKUP($G291,Temp!$A:$C,W$1,FALSE)</f>
        <v>#VALUE!</v>
      </c>
      <c r="X291" s="22" t="e">
        <f>VLOOKUP($G291,Temp!$A:$C,X$1,FALSE)</f>
        <v>#VALUE!</v>
      </c>
      <c r="Y291" s="22">
        <f>VLOOKUP($G291,Temp!$A:$C,Y$1,FALSE)</f>
        <v>1100000</v>
      </c>
      <c r="Z291" s="22">
        <f>VLOOKUP($G291,Temp!$A:$C,Z$1,FALSE)</f>
        <v>138000</v>
      </c>
      <c r="AA291" s="22" t="e">
        <f>VLOOKUP($A291,Searches!$A:$H,AA$1,FALSE)</f>
        <v>#N/A</v>
      </c>
      <c r="AB291" s="22" t="e">
        <f>VLOOKUP($A291,Searches!$A:$H,AB$1,FALSE)</f>
        <v>#N/A</v>
      </c>
      <c r="AC291" s="22" t="e">
        <f>VLOOKUP($A291,Searches!$A:$H,AC$1,FALSE)</f>
        <v>#N/A</v>
      </c>
      <c r="AD291" s="22" t="e">
        <f>VLOOKUP($A291,Searches!$A:$H,AD$1,FALSE)</f>
        <v>#N/A</v>
      </c>
      <c r="AE291" s="22" t="e">
        <f>VLOOKUP($A291,Searches!$A:$H,AE$1,FALSE)</f>
        <v>#N/A</v>
      </c>
      <c r="AF291" s="22" t="e">
        <f>VLOOKUP($A291,Searches!$A:$H,AF$1,FALSE)</f>
        <v>#N/A</v>
      </c>
      <c r="AG291" s="22" t="e">
        <f>VLOOKUP($A291,Searches!$A:$H,AG$1,FALSE)</f>
        <v>#N/A</v>
      </c>
      <c r="AH291" s="22" t="str">
        <f>VLOOKUP($G291,Temp!$D:$F,AH$1,FALSE)</f>
        <v>saatvamattress.com</v>
      </c>
      <c r="AI291" s="22">
        <f>VLOOKUP($G291,Temp!$D:$F,AI$1,FALSE)</f>
        <v>0</v>
      </c>
      <c r="AJ291" s="22" t="str">
        <f>VLOOKUP($G291,Temp!$D:$F,AJ$1,FALSE)</f>
        <v>WordPress</v>
      </c>
    </row>
    <row r="292" spans="1:36" ht="16" x14ac:dyDescent="0.2">
      <c r="A292" s="8" t="str">
        <f t="shared" si="4"/>
        <v>Jon Gettinger Spoken Communications</v>
      </c>
      <c r="B292" s="8" t="s">
        <v>619</v>
      </c>
      <c r="C292" s="8" t="s">
        <v>3973</v>
      </c>
      <c r="D292" s="8" t="s">
        <v>42</v>
      </c>
      <c r="E292" s="8" t="s">
        <v>3974</v>
      </c>
      <c r="F292" s="8" t="s">
        <v>3975</v>
      </c>
      <c r="G292" s="12" t="s">
        <v>3691</v>
      </c>
      <c r="H292" s="22" t="str">
        <f>VLOOKUP($G292,Temp!$A:$C,H$1,FALSE)</f>
        <v>spoken.com</v>
      </c>
      <c r="I292" s="22" t="e">
        <f>VLOOKUP($G292,Temp!$A:$C,I$1,FALSE)</f>
        <v>#VALUE!</v>
      </c>
      <c r="J292" s="22" t="e">
        <f>VLOOKUP($G292,Temp!$A:$C,J$1,FALSE)</f>
        <v>#VALUE!</v>
      </c>
      <c r="K292" s="22" t="e">
        <f>VLOOKUP($G292,Temp!$A:$C,K$1,FALSE)</f>
        <v>#VALUE!</v>
      </c>
      <c r="L292" s="22" t="e">
        <f>VLOOKUP($G292,Temp!$A:$C,L$1,FALSE)</f>
        <v>#VALUE!</v>
      </c>
      <c r="M292" s="22" t="e">
        <f>VLOOKUP($G292,Temp!$A:$C,M$1,FALSE)</f>
        <v>#VALUE!</v>
      </c>
      <c r="N292" s="22" t="e">
        <f>VLOOKUP($G292,Temp!$A:$C,N$1,FALSE)</f>
        <v>#VALUE!</v>
      </c>
      <c r="O292" s="22" t="e">
        <f>VLOOKUP($G292,Temp!$A:$C,O$1,FALSE)</f>
        <v>#VALUE!</v>
      </c>
      <c r="P292" s="22" t="e">
        <f>VLOOKUP($G292,Temp!$A:$C,P$1,FALSE)</f>
        <v>#VALUE!</v>
      </c>
      <c r="Q292" s="22" t="e">
        <f>VLOOKUP($G292,Temp!$A:$C,Q$1,FALSE)</f>
        <v>#VALUE!</v>
      </c>
      <c r="R292" s="22" t="e">
        <f>VLOOKUP($G292,Temp!$A:$C,R$1,FALSE)</f>
        <v>#VALUE!</v>
      </c>
      <c r="S292" s="22" t="e">
        <f>VLOOKUP($G292,Temp!$A:$C,S$1,FALSE)</f>
        <v>#VALUE!</v>
      </c>
      <c r="T292" s="22" t="e">
        <f>VLOOKUP($G292,Temp!$A:$C,T$1,FALSE)</f>
        <v>#VALUE!</v>
      </c>
      <c r="U292" s="22" t="e">
        <f>VLOOKUP($G292,Temp!$A:$C,U$1,FALSE)</f>
        <v>#VALUE!</v>
      </c>
      <c r="V292" s="22" t="e">
        <f>VLOOKUP($G292,Temp!$A:$C,V$1,FALSE)</f>
        <v>#VALUE!</v>
      </c>
      <c r="W292" s="22" t="e">
        <f>VLOOKUP($G292,Temp!$A:$C,W$1,FALSE)</f>
        <v>#VALUE!</v>
      </c>
      <c r="X292" s="22" t="e">
        <f>VLOOKUP($G292,Temp!$A:$C,X$1,FALSE)</f>
        <v>#VALUE!</v>
      </c>
      <c r="Y292" s="22">
        <f>VLOOKUP($G292,Temp!$A:$C,Y$1,FALSE)</f>
        <v>218</v>
      </c>
      <c r="Z292" s="22">
        <f>VLOOKUP($G292,Temp!$A:$C,Z$1,FALSE)</f>
        <v>2</v>
      </c>
      <c r="AA292" s="22" t="str">
        <f>VLOOKUP($A292,Searches!$A:$H,AA$1,FALSE)</f>
        <v>Jon Gettinger</v>
      </c>
      <c r="AB292" s="22" t="str">
        <f>VLOOKUP($A292,Searches!$A:$H,AB$1,FALSE)</f>
        <v>Spoken Communications</v>
      </c>
      <c r="AC292" s="22" t="str">
        <f>VLOOKUP($A292,Searches!$A:$H,AC$1,FALSE)</f>
        <v>Chief Marketing Officer</v>
      </c>
      <c r="AD292" s="22" t="str">
        <f>VLOOKUP($A292,Searches!$A:$H,AD$1,FALSE)</f>
        <v>2nd</v>
      </c>
      <c r="AE292" s="22" t="str">
        <f>VLOOKUP($A292,Searches!$A:$H,AE$1,FALSE)</f>
        <v>Open link</v>
      </c>
      <c r="AF292" s="22" t="str">
        <f>VLOOKUP($A292,Searches!$A:$H,AF$1,FALSE)</f>
        <v>Greater Seattle Area</v>
      </c>
      <c r="AG292" s="22" t="str">
        <f>VLOOKUP($A292,Searches!$A:$H,AG$1,FALSE)</f>
        <v>https://www.linkedin.com/sales/profile/5995,6x6t,NAME_SEARCH?moduleKey=peopleSearchResults&amp;pageKey=sales-search3-people-refinement&amp;contextId=60BC92C971D70515801E49D6842B0000&amp;requestId=320eb3ca-2481-47d2-ac2a-df508dbb0094&amp;action=CLICK&amp;target=urn%3Ali%3AsalesLead%3A(-1%2C5995)&amp;pageNumber=7&amp;targetEl=profilelink&amp;position=7&amp;trk=lss-serp-result-lead_photo</v>
      </c>
      <c r="AH292" s="22" t="e">
        <f>VLOOKUP($G292,Temp!$D:$F,AH$1,FALSE)</f>
        <v>#N/A</v>
      </c>
      <c r="AI292" s="22" t="e">
        <f>VLOOKUP($G292,Temp!$D:$F,AI$1,FALSE)</f>
        <v>#N/A</v>
      </c>
      <c r="AJ292" s="22" t="e">
        <f>VLOOKUP($G292,Temp!$D:$F,AJ$1,FALSE)</f>
        <v>#N/A</v>
      </c>
    </row>
    <row r="293" spans="1:36" ht="16" x14ac:dyDescent="0.2">
      <c r="A293" s="8" t="str">
        <f t="shared" si="4"/>
        <v>Michelle Kerr Delphix</v>
      </c>
      <c r="B293" s="8" t="s">
        <v>223</v>
      </c>
      <c r="C293" s="8" t="s">
        <v>3541</v>
      </c>
      <c r="D293" s="8" t="s">
        <v>42</v>
      </c>
      <c r="E293" s="8" t="s">
        <v>3542</v>
      </c>
      <c r="F293" s="8" t="s">
        <v>3544</v>
      </c>
      <c r="G293" s="12" t="s">
        <v>3546</v>
      </c>
      <c r="H293" s="22" t="str">
        <f>VLOOKUP($G293,Temp!$A:$C,H$1,FALSE)</f>
        <v>delphix.com</v>
      </c>
      <c r="I293" s="22" t="e">
        <f>VLOOKUP($G293,Temp!$A:$C,I$1,FALSE)</f>
        <v>#VALUE!</v>
      </c>
      <c r="J293" s="22" t="e">
        <f>VLOOKUP($G293,Temp!$A:$C,J$1,FALSE)</f>
        <v>#VALUE!</v>
      </c>
      <c r="K293" s="22" t="e">
        <f>VLOOKUP($G293,Temp!$A:$C,K$1,FALSE)</f>
        <v>#VALUE!</v>
      </c>
      <c r="L293" s="22" t="e">
        <f>VLOOKUP($G293,Temp!$A:$C,L$1,FALSE)</f>
        <v>#VALUE!</v>
      </c>
      <c r="M293" s="22" t="e">
        <f>VLOOKUP($G293,Temp!$A:$C,M$1,FALSE)</f>
        <v>#VALUE!</v>
      </c>
      <c r="N293" s="22" t="e">
        <f>VLOOKUP($G293,Temp!$A:$C,N$1,FALSE)</f>
        <v>#VALUE!</v>
      </c>
      <c r="O293" s="22" t="e">
        <f>VLOOKUP($G293,Temp!$A:$C,O$1,FALSE)</f>
        <v>#VALUE!</v>
      </c>
      <c r="P293" s="22" t="e">
        <f>VLOOKUP($G293,Temp!$A:$C,P$1,FALSE)</f>
        <v>#VALUE!</v>
      </c>
      <c r="Q293" s="22" t="e">
        <f>VLOOKUP($G293,Temp!$A:$C,Q$1,FALSE)</f>
        <v>#VALUE!</v>
      </c>
      <c r="R293" s="22" t="e">
        <f>VLOOKUP($G293,Temp!$A:$C,R$1,FALSE)</f>
        <v>#VALUE!</v>
      </c>
      <c r="S293" s="22" t="e">
        <f>VLOOKUP($G293,Temp!$A:$C,S$1,FALSE)</f>
        <v>#VALUE!</v>
      </c>
      <c r="T293" s="22" t="e">
        <f>VLOOKUP($G293,Temp!$A:$C,T$1,FALSE)</f>
        <v>#VALUE!</v>
      </c>
      <c r="U293" s="22" t="e">
        <f>VLOOKUP($G293,Temp!$A:$C,U$1,FALSE)</f>
        <v>#VALUE!</v>
      </c>
      <c r="V293" s="22" t="e">
        <f>VLOOKUP($G293,Temp!$A:$C,V$1,FALSE)</f>
        <v>#VALUE!</v>
      </c>
      <c r="W293" s="22" t="e">
        <f>VLOOKUP($G293,Temp!$A:$C,W$1,FALSE)</f>
        <v>#VALUE!</v>
      </c>
      <c r="X293" s="22" t="e">
        <f>VLOOKUP($G293,Temp!$A:$C,X$1,FALSE)</f>
        <v>#VALUE!</v>
      </c>
      <c r="Y293" s="22">
        <f>VLOOKUP($G293,Temp!$A:$C,Y$1,FALSE)</f>
        <v>14100</v>
      </c>
      <c r="Z293" s="22">
        <f>VLOOKUP($G293,Temp!$A:$C,Z$1,FALSE)</f>
        <v>4900</v>
      </c>
      <c r="AA293" s="22" t="str">
        <f>VLOOKUP($A293,Searches!$A:$H,AA$1,FALSE)</f>
        <v>Michelle Kerr</v>
      </c>
      <c r="AB293" s="22" t="str">
        <f>VLOOKUP($A293,Searches!$A:$H,AB$1,FALSE)</f>
        <v>Delphix</v>
      </c>
      <c r="AC293" s="22" t="str">
        <f>VLOOKUP($A293,Searches!$A:$H,AC$1,FALSE)</f>
        <v>Chief Marketing Officer</v>
      </c>
      <c r="AD293" s="22" t="str">
        <f>VLOOKUP($A293,Searches!$A:$H,AD$1,FALSE)</f>
        <v>2nd</v>
      </c>
      <c r="AE293" s="22" t="str">
        <f>VLOOKUP($A293,Searches!$A:$H,AE$1,FALSE)</f>
        <v/>
      </c>
      <c r="AF293" s="22" t="str">
        <f>VLOOKUP($A293,Searches!$A:$H,AF$1,FALSE)</f>
        <v>San Francisco Bay Area</v>
      </c>
      <c r="AG293" s="22" t="str">
        <f>VLOOKUP($A293,Searches!$A:$H,AG$1,FALSE)</f>
        <v>https://www.linkedin.com/sales/profile/555433,vgUk,NAME_SEARCH?moduleKey=peopleSearchResults&amp;pageKey=sales-search3-people-refinement&amp;contextId=60BC92C971D70515801E49D6842B0000&amp;requestId=320eb3ca-2481-47d2-ac2a-df508dbb0094&amp;action=CLICK&amp;target=urn%3Ali%3AsalesLead%3A(-1%2C555433)&amp;pageNumber=7&amp;targetEl=profilelink&amp;position=9&amp;trk=lss-serp-result-lead_photo</v>
      </c>
      <c r="AH293" s="22" t="str">
        <f>VLOOKUP($G293,Temp!$D:$F,AH$1,FALSE)</f>
        <v>delphix.com</v>
      </c>
      <c r="AI293" s="22" t="str">
        <f>VLOOKUP($G293,Temp!$D:$F,AI$1,FALSE)</f>
        <v>Marketo</v>
      </c>
      <c r="AJ293" s="22" t="str">
        <f>VLOOKUP($G293,Temp!$D:$F,AJ$1,FALSE)</f>
        <v>Drupal</v>
      </c>
    </row>
    <row r="294" spans="1:36" ht="16" x14ac:dyDescent="0.2">
      <c r="A294" s="8" t="str">
        <f t="shared" si="4"/>
        <v>Ken Herron Unified Inbox (UIB)</v>
      </c>
      <c r="B294" s="8" t="s">
        <v>3919</v>
      </c>
      <c r="C294" s="8" t="s">
        <v>3995</v>
      </c>
      <c r="D294" s="8" t="s">
        <v>42</v>
      </c>
      <c r="E294" s="8" t="s">
        <v>3996</v>
      </c>
      <c r="F294" s="8" t="s">
        <v>3997</v>
      </c>
      <c r="G294" s="12" t="s">
        <v>3715</v>
      </c>
      <c r="H294" s="22" t="str">
        <f>VLOOKUP($G294,Temp!$A:$C,H$1,FALSE)</f>
        <v>unifiedinbox.com</v>
      </c>
      <c r="I294" s="22" t="e">
        <f>VLOOKUP($G294,Temp!$A:$C,I$1,FALSE)</f>
        <v>#VALUE!</v>
      </c>
      <c r="J294" s="22" t="e">
        <f>VLOOKUP($G294,Temp!$A:$C,J$1,FALSE)</f>
        <v>#VALUE!</v>
      </c>
      <c r="K294" s="22" t="e">
        <f>VLOOKUP($G294,Temp!$A:$C,K$1,FALSE)</f>
        <v>#VALUE!</v>
      </c>
      <c r="L294" s="22" t="e">
        <f>VLOOKUP($G294,Temp!$A:$C,L$1,FALSE)</f>
        <v>#VALUE!</v>
      </c>
      <c r="M294" s="22" t="e">
        <f>VLOOKUP($G294,Temp!$A:$C,M$1,FALSE)</f>
        <v>#VALUE!</v>
      </c>
      <c r="N294" s="22" t="e">
        <f>VLOOKUP($G294,Temp!$A:$C,N$1,FALSE)</f>
        <v>#VALUE!</v>
      </c>
      <c r="O294" s="22" t="e">
        <f>VLOOKUP($G294,Temp!$A:$C,O$1,FALSE)</f>
        <v>#VALUE!</v>
      </c>
      <c r="P294" s="22" t="e">
        <f>VLOOKUP($G294,Temp!$A:$C,P$1,FALSE)</f>
        <v>#VALUE!</v>
      </c>
      <c r="Q294" s="22" t="e">
        <f>VLOOKUP($G294,Temp!$A:$C,Q$1,FALSE)</f>
        <v>#VALUE!</v>
      </c>
      <c r="R294" s="22" t="e">
        <f>VLOOKUP($G294,Temp!$A:$C,R$1,FALSE)</f>
        <v>#VALUE!</v>
      </c>
      <c r="S294" s="22" t="e">
        <f>VLOOKUP($G294,Temp!$A:$C,S$1,FALSE)</f>
        <v>#VALUE!</v>
      </c>
      <c r="T294" s="22" t="e">
        <f>VLOOKUP($G294,Temp!$A:$C,T$1,FALSE)</f>
        <v>#VALUE!</v>
      </c>
      <c r="U294" s="22" t="e">
        <f>VLOOKUP($G294,Temp!$A:$C,U$1,FALSE)</f>
        <v>#VALUE!</v>
      </c>
      <c r="V294" s="22" t="e">
        <f>VLOOKUP($G294,Temp!$A:$C,V$1,FALSE)</f>
        <v>#VALUE!</v>
      </c>
      <c r="W294" s="22" t="e">
        <f>VLOOKUP($G294,Temp!$A:$C,W$1,FALSE)</f>
        <v>#VALUE!</v>
      </c>
      <c r="X294" s="22" t="e">
        <f>VLOOKUP($G294,Temp!$A:$C,X$1,FALSE)</f>
        <v>#VALUE!</v>
      </c>
      <c r="Y294" s="22">
        <f>VLOOKUP($G294,Temp!$A:$C,Y$1,FALSE)</f>
        <v>0</v>
      </c>
      <c r="Z294" s="22">
        <f>VLOOKUP($G294,Temp!$A:$C,Z$1,FALSE)</f>
        <v>0</v>
      </c>
      <c r="AA294" s="22" t="e">
        <f>VLOOKUP($A294,Searches!$A:$H,AA$1,FALSE)</f>
        <v>#N/A</v>
      </c>
      <c r="AB294" s="22" t="e">
        <f>VLOOKUP($A294,Searches!$A:$H,AB$1,FALSE)</f>
        <v>#N/A</v>
      </c>
      <c r="AC294" s="22" t="e">
        <f>VLOOKUP($A294,Searches!$A:$H,AC$1,FALSE)</f>
        <v>#N/A</v>
      </c>
      <c r="AD294" s="22" t="e">
        <f>VLOOKUP($A294,Searches!$A:$H,AD$1,FALSE)</f>
        <v>#N/A</v>
      </c>
      <c r="AE294" s="22" t="e">
        <f>VLOOKUP($A294,Searches!$A:$H,AE$1,FALSE)</f>
        <v>#N/A</v>
      </c>
      <c r="AF294" s="22" t="e">
        <f>VLOOKUP($A294,Searches!$A:$H,AF$1,FALSE)</f>
        <v>#N/A</v>
      </c>
      <c r="AG294" s="22" t="e">
        <f>VLOOKUP($A294,Searches!$A:$H,AG$1,FALSE)</f>
        <v>#N/A</v>
      </c>
      <c r="AH294" s="22" t="str">
        <f>VLOOKUP($G294,Temp!$D:$F,AH$1,FALSE)</f>
        <v>unifiedinbox.com</v>
      </c>
      <c r="AI294" s="22">
        <f>VLOOKUP($G294,Temp!$D:$F,AI$1,FALSE)</f>
        <v>0</v>
      </c>
      <c r="AJ294" s="22" t="str">
        <f>VLOOKUP($G294,Temp!$D:$F,AJ$1,FALSE)</f>
        <v>WordPress</v>
      </c>
    </row>
    <row r="295" spans="1:36" ht="16" x14ac:dyDescent="0.2">
      <c r="A295" s="8" t="str">
        <f t="shared" si="4"/>
        <v>Paula Skokowski Yubico</v>
      </c>
      <c r="B295" s="8" t="s">
        <v>2615</v>
      </c>
      <c r="C295" s="8" t="s">
        <v>4003</v>
      </c>
      <c r="D295" s="8" t="s">
        <v>42</v>
      </c>
      <c r="E295" s="8" t="s">
        <v>4004</v>
      </c>
      <c r="F295" s="8" t="s">
        <v>4005</v>
      </c>
      <c r="G295" s="12" t="s">
        <v>3729</v>
      </c>
      <c r="H295" s="22" t="str">
        <f>VLOOKUP($G295,Temp!$A:$C,H$1,FALSE)</f>
        <v>yubico.com</v>
      </c>
      <c r="I295" s="22" t="e">
        <f>VLOOKUP($G295,Temp!$A:$C,I$1,FALSE)</f>
        <v>#VALUE!</v>
      </c>
      <c r="J295" s="22" t="e">
        <f>VLOOKUP($G295,Temp!$A:$C,J$1,FALSE)</f>
        <v>#VALUE!</v>
      </c>
      <c r="K295" s="22" t="e">
        <f>VLOOKUP($G295,Temp!$A:$C,K$1,FALSE)</f>
        <v>#VALUE!</v>
      </c>
      <c r="L295" s="22" t="e">
        <f>VLOOKUP($G295,Temp!$A:$C,L$1,FALSE)</f>
        <v>#VALUE!</v>
      </c>
      <c r="M295" s="22" t="e">
        <f>VLOOKUP($G295,Temp!$A:$C,M$1,FALSE)</f>
        <v>#VALUE!</v>
      </c>
      <c r="N295" s="22" t="e">
        <f>VLOOKUP($G295,Temp!$A:$C,N$1,FALSE)</f>
        <v>#VALUE!</v>
      </c>
      <c r="O295" s="22" t="e">
        <f>VLOOKUP($G295,Temp!$A:$C,O$1,FALSE)</f>
        <v>#VALUE!</v>
      </c>
      <c r="P295" s="22" t="e">
        <f>VLOOKUP($G295,Temp!$A:$C,P$1,FALSE)</f>
        <v>#VALUE!</v>
      </c>
      <c r="Q295" s="22" t="e">
        <f>VLOOKUP($G295,Temp!$A:$C,Q$1,FALSE)</f>
        <v>#VALUE!</v>
      </c>
      <c r="R295" s="22" t="e">
        <f>VLOOKUP($G295,Temp!$A:$C,R$1,FALSE)</f>
        <v>#VALUE!</v>
      </c>
      <c r="S295" s="22" t="e">
        <f>VLOOKUP($G295,Temp!$A:$C,S$1,FALSE)</f>
        <v>#VALUE!</v>
      </c>
      <c r="T295" s="22" t="e">
        <f>VLOOKUP($G295,Temp!$A:$C,T$1,FALSE)</f>
        <v>#VALUE!</v>
      </c>
      <c r="U295" s="22" t="e">
        <f>VLOOKUP($G295,Temp!$A:$C,U$1,FALSE)</f>
        <v>#VALUE!</v>
      </c>
      <c r="V295" s="22" t="e">
        <f>VLOOKUP($G295,Temp!$A:$C,V$1,FALSE)</f>
        <v>#VALUE!</v>
      </c>
      <c r="W295" s="22" t="e">
        <f>VLOOKUP($G295,Temp!$A:$C,W$1,FALSE)</f>
        <v>#VALUE!</v>
      </c>
      <c r="X295" s="22" t="e">
        <f>VLOOKUP($G295,Temp!$A:$C,X$1,FALSE)</f>
        <v>#VALUE!</v>
      </c>
      <c r="Y295" s="22">
        <f>VLOOKUP($G295,Temp!$A:$C,Y$1,FALSE)</f>
        <v>37500</v>
      </c>
      <c r="Z295" s="22">
        <f>VLOOKUP($G295,Temp!$A:$C,Z$1,FALSE)</f>
        <v>1100</v>
      </c>
      <c r="AA295" s="22" t="e">
        <f>VLOOKUP($A295,Searches!$A:$H,AA$1,FALSE)</f>
        <v>#N/A</v>
      </c>
      <c r="AB295" s="22" t="e">
        <f>VLOOKUP($A295,Searches!$A:$H,AB$1,FALSE)</f>
        <v>#N/A</v>
      </c>
      <c r="AC295" s="22" t="e">
        <f>VLOOKUP($A295,Searches!$A:$H,AC$1,FALSE)</f>
        <v>#N/A</v>
      </c>
      <c r="AD295" s="22" t="e">
        <f>VLOOKUP($A295,Searches!$A:$H,AD$1,FALSE)</f>
        <v>#N/A</v>
      </c>
      <c r="AE295" s="22" t="e">
        <f>VLOOKUP($A295,Searches!$A:$H,AE$1,FALSE)</f>
        <v>#N/A</v>
      </c>
      <c r="AF295" s="22" t="e">
        <f>VLOOKUP($A295,Searches!$A:$H,AF$1,FALSE)</f>
        <v>#N/A</v>
      </c>
      <c r="AG295" s="22" t="e">
        <f>VLOOKUP($A295,Searches!$A:$H,AG$1,FALSE)</f>
        <v>#N/A</v>
      </c>
      <c r="AH295" s="22" t="str">
        <f>VLOOKUP($G295,Temp!$D:$F,AH$1,FALSE)</f>
        <v>yubico.com</v>
      </c>
      <c r="AI295" s="22" t="str">
        <f>VLOOKUP($G295,Temp!$D:$F,AI$1,FALSE)</f>
        <v>Marketo</v>
      </c>
      <c r="AJ295" s="22" t="str">
        <f>VLOOKUP($G295,Temp!$D:$F,AJ$1,FALSE)</f>
        <v>WordPress</v>
      </c>
    </row>
    <row r="296" spans="1:36" ht="16" x14ac:dyDescent="0.2">
      <c r="A296" s="8" t="str">
        <f t="shared" si="4"/>
        <v>Andrew Taylor The CSMO</v>
      </c>
      <c r="B296" s="8" t="s">
        <v>830</v>
      </c>
      <c r="C296" s="8" t="s">
        <v>1019</v>
      </c>
      <c r="D296" s="8" t="s">
        <v>4021</v>
      </c>
      <c r="E296" s="8" t="s">
        <v>4022</v>
      </c>
      <c r="F296" s="8" t="s">
        <v>4023</v>
      </c>
      <c r="G296" s="12" t="s">
        <v>4024</v>
      </c>
      <c r="H296" s="22" t="e">
        <f>VLOOKUP($G296,Temp!$A:$C,H$1,FALSE)</f>
        <v>#N/A</v>
      </c>
      <c r="I296" s="22" t="e">
        <f>VLOOKUP($G296,Temp!$A:$C,I$1,FALSE)</f>
        <v>#N/A</v>
      </c>
      <c r="J296" s="22" t="e">
        <f>VLOOKUP($G296,Temp!$A:$C,J$1,FALSE)</f>
        <v>#N/A</v>
      </c>
      <c r="K296" s="22" t="e">
        <f>VLOOKUP($G296,Temp!$A:$C,K$1,FALSE)</f>
        <v>#N/A</v>
      </c>
      <c r="L296" s="22" t="e">
        <f>VLOOKUP($G296,Temp!$A:$C,L$1,FALSE)</f>
        <v>#N/A</v>
      </c>
      <c r="M296" s="22" t="e">
        <f>VLOOKUP($G296,Temp!$A:$C,M$1,FALSE)</f>
        <v>#N/A</v>
      </c>
      <c r="N296" s="22" t="e">
        <f>VLOOKUP($G296,Temp!$A:$C,N$1,FALSE)</f>
        <v>#N/A</v>
      </c>
      <c r="O296" s="22" t="e">
        <f>VLOOKUP($G296,Temp!$A:$C,O$1,FALSE)</f>
        <v>#N/A</v>
      </c>
      <c r="P296" s="22" t="e">
        <f>VLOOKUP($G296,Temp!$A:$C,P$1,FALSE)</f>
        <v>#N/A</v>
      </c>
      <c r="Q296" s="22" t="e">
        <f>VLOOKUP($G296,Temp!$A:$C,Q$1,FALSE)</f>
        <v>#N/A</v>
      </c>
      <c r="R296" s="22" t="e">
        <f>VLOOKUP($G296,Temp!$A:$C,R$1,FALSE)</f>
        <v>#N/A</v>
      </c>
      <c r="S296" s="22" t="e">
        <f>VLOOKUP($G296,Temp!$A:$C,S$1,FALSE)</f>
        <v>#N/A</v>
      </c>
      <c r="T296" s="22" t="e">
        <f>VLOOKUP($G296,Temp!$A:$C,T$1,FALSE)</f>
        <v>#N/A</v>
      </c>
      <c r="U296" s="22" t="e">
        <f>VLOOKUP($G296,Temp!$A:$C,U$1,FALSE)</f>
        <v>#N/A</v>
      </c>
      <c r="V296" s="22" t="e">
        <f>VLOOKUP($G296,Temp!$A:$C,V$1,FALSE)</f>
        <v>#N/A</v>
      </c>
      <c r="W296" s="22" t="e">
        <f>VLOOKUP($G296,Temp!$A:$C,W$1,FALSE)</f>
        <v>#N/A</v>
      </c>
      <c r="X296" s="22" t="e">
        <f>VLOOKUP($G296,Temp!$A:$C,X$1,FALSE)</f>
        <v>#N/A</v>
      </c>
      <c r="Y296" s="22" t="e">
        <f>VLOOKUP($G296,Temp!$A:$C,Y$1,FALSE)</f>
        <v>#N/A</v>
      </c>
      <c r="Z296" s="22" t="e">
        <f>VLOOKUP($G296,Temp!$A:$C,Z$1,FALSE)</f>
        <v>#N/A</v>
      </c>
      <c r="AA296" s="22" t="str">
        <f>VLOOKUP($A296,Searches!$A:$H,AA$1,FALSE)</f>
        <v>Andrew Taylor</v>
      </c>
      <c r="AB296" s="22" t="str">
        <f>VLOOKUP($A296,Searches!$A:$H,AB$1,FALSE)</f>
        <v>The CSMO</v>
      </c>
      <c r="AC296" s="22" t="str">
        <f>VLOOKUP($A296,Searches!$A:$H,AC$1,FALSE)</f>
        <v>Chief Sales &amp; Marketing Officer</v>
      </c>
      <c r="AD296" s="22" t="str">
        <f>VLOOKUP($A296,Searches!$A:$H,AD$1,FALSE)</f>
        <v>2nd</v>
      </c>
      <c r="AE296" s="22" t="str">
        <f>VLOOKUP($A296,Searches!$A:$H,AE$1,FALSE)</f>
        <v>Open link</v>
      </c>
      <c r="AF296" s="22" t="str">
        <f>VLOOKUP($A296,Searches!$A:$H,AF$1,FALSE)</f>
        <v>Greater San Diego Area</v>
      </c>
      <c r="AG296" s="22" t="str">
        <f>VLOOKUP($A296,Searches!$A:$H,AG$1,FALSE)</f>
        <v>https://www.linkedin.com/sales/profile/830876,SOzG,NAME_SEARCH?moduleKey=peopleSearchResults&amp;pageKey=sales-search3-people-refinement&amp;contextId=60BC92C971D70515801E49D6842B0000&amp;requestId=320eb3ca-2481-47d2-ac2a-df508dbb0094&amp;action=CLICK&amp;target=urn%3Ali%3AsalesLead%3A(-1%2C830876)&amp;pageNumber=7&amp;targetEl=profilelink&amp;position=8&amp;trk=lss-serp-result-lead_photo</v>
      </c>
      <c r="AH296" s="22" t="e">
        <f>VLOOKUP($G296,Temp!$D:$F,AH$1,FALSE)</f>
        <v>#N/A</v>
      </c>
      <c r="AI296" s="22" t="e">
        <f>VLOOKUP($G296,Temp!$D:$F,AI$1,FALSE)</f>
        <v>#N/A</v>
      </c>
      <c r="AJ296" s="22" t="e">
        <f>VLOOKUP($G296,Temp!$D:$F,AJ$1,FALSE)</f>
        <v>#N/A</v>
      </c>
    </row>
    <row r="297" spans="1:36" ht="16" x14ac:dyDescent="0.2">
      <c r="A297" s="8" t="str">
        <f t="shared" si="4"/>
        <v>Kristen Knouft WizeHive</v>
      </c>
      <c r="B297" s="8" t="s">
        <v>4031</v>
      </c>
      <c r="C297" s="8" t="s">
        <v>4032</v>
      </c>
      <c r="D297" s="8" t="s">
        <v>42</v>
      </c>
      <c r="E297" s="8" t="s">
        <v>4033</v>
      </c>
      <c r="F297" s="8" t="s">
        <v>4035</v>
      </c>
      <c r="G297" s="12" t="s">
        <v>3755</v>
      </c>
      <c r="H297" s="22" t="str">
        <f>VLOOKUP($G297,Temp!$A:$C,H$1,FALSE)</f>
        <v>wizehive.com</v>
      </c>
      <c r="I297" s="22" t="e">
        <f>VLOOKUP($G297,Temp!$A:$C,I$1,FALSE)</f>
        <v>#VALUE!</v>
      </c>
      <c r="J297" s="22" t="e">
        <f>VLOOKUP($G297,Temp!$A:$C,J$1,FALSE)</f>
        <v>#VALUE!</v>
      </c>
      <c r="K297" s="22" t="e">
        <f>VLOOKUP($G297,Temp!$A:$C,K$1,FALSE)</f>
        <v>#VALUE!</v>
      </c>
      <c r="L297" s="22" t="e">
        <f>VLOOKUP($G297,Temp!$A:$C,L$1,FALSE)</f>
        <v>#VALUE!</v>
      </c>
      <c r="M297" s="22" t="e">
        <f>VLOOKUP($G297,Temp!$A:$C,M$1,FALSE)</f>
        <v>#VALUE!</v>
      </c>
      <c r="N297" s="22" t="e">
        <f>VLOOKUP($G297,Temp!$A:$C,N$1,FALSE)</f>
        <v>#VALUE!</v>
      </c>
      <c r="O297" s="22" t="e">
        <f>VLOOKUP($G297,Temp!$A:$C,O$1,FALSE)</f>
        <v>#VALUE!</v>
      </c>
      <c r="P297" s="22" t="e">
        <f>VLOOKUP($G297,Temp!$A:$C,P$1,FALSE)</f>
        <v>#VALUE!</v>
      </c>
      <c r="Q297" s="22" t="e">
        <f>VLOOKUP($G297,Temp!$A:$C,Q$1,FALSE)</f>
        <v>#VALUE!</v>
      </c>
      <c r="R297" s="22" t="e">
        <f>VLOOKUP($G297,Temp!$A:$C,R$1,FALSE)</f>
        <v>#VALUE!</v>
      </c>
      <c r="S297" s="22" t="e">
        <f>VLOOKUP($G297,Temp!$A:$C,S$1,FALSE)</f>
        <v>#VALUE!</v>
      </c>
      <c r="T297" s="22" t="e">
        <f>VLOOKUP($G297,Temp!$A:$C,T$1,FALSE)</f>
        <v>#VALUE!</v>
      </c>
      <c r="U297" s="22" t="e">
        <f>VLOOKUP($G297,Temp!$A:$C,U$1,FALSE)</f>
        <v>#VALUE!</v>
      </c>
      <c r="V297" s="22" t="e">
        <f>VLOOKUP($G297,Temp!$A:$C,V$1,FALSE)</f>
        <v>#VALUE!</v>
      </c>
      <c r="W297" s="22" t="e">
        <f>VLOOKUP($G297,Temp!$A:$C,W$1,FALSE)</f>
        <v>#VALUE!</v>
      </c>
      <c r="X297" s="22" t="e">
        <f>VLOOKUP($G297,Temp!$A:$C,X$1,FALSE)</f>
        <v>#VALUE!</v>
      </c>
      <c r="Y297" s="22">
        <f>VLOOKUP($G297,Temp!$A:$C,Y$1,FALSE)</f>
        <v>7400</v>
      </c>
      <c r="Z297" s="22">
        <f>VLOOKUP($G297,Temp!$A:$C,Z$1,FALSE)</f>
        <v>1900</v>
      </c>
      <c r="AA297" s="22" t="e">
        <f>VLOOKUP($A297,Searches!$A:$H,AA$1,FALSE)</f>
        <v>#N/A</v>
      </c>
      <c r="AB297" s="22" t="e">
        <f>VLOOKUP($A297,Searches!$A:$H,AB$1,FALSE)</f>
        <v>#N/A</v>
      </c>
      <c r="AC297" s="22" t="e">
        <f>VLOOKUP($A297,Searches!$A:$H,AC$1,FALSE)</f>
        <v>#N/A</v>
      </c>
      <c r="AD297" s="22" t="e">
        <f>VLOOKUP($A297,Searches!$A:$H,AD$1,FALSE)</f>
        <v>#N/A</v>
      </c>
      <c r="AE297" s="22" t="e">
        <f>VLOOKUP($A297,Searches!$A:$H,AE$1,FALSE)</f>
        <v>#N/A</v>
      </c>
      <c r="AF297" s="22" t="e">
        <f>VLOOKUP($A297,Searches!$A:$H,AF$1,FALSE)</f>
        <v>#N/A</v>
      </c>
      <c r="AG297" s="22" t="e">
        <f>VLOOKUP($A297,Searches!$A:$H,AG$1,FALSE)</f>
        <v>#N/A</v>
      </c>
      <c r="AH297" s="22" t="e">
        <f>VLOOKUP($G297,Temp!$D:$F,AH$1,FALSE)</f>
        <v>#N/A</v>
      </c>
      <c r="AI297" s="22" t="e">
        <f>VLOOKUP($G297,Temp!$D:$F,AI$1,FALSE)</f>
        <v>#N/A</v>
      </c>
      <c r="AJ297" s="22" t="e">
        <f>VLOOKUP($G297,Temp!$D:$F,AJ$1,FALSE)</f>
        <v>#N/A</v>
      </c>
    </row>
    <row r="298" spans="1:36" ht="16" x14ac:dyDescent="0.2">
      <c r="A298" s="8" t="str">
        <f t="shared" si="4"/>
        <v>Peter Evans Optiv Inc</v>
      </c>
      <c r="B298" s="8" t="s">
        <v>602</v>
      </c>
      <c r="C298" s="8" t="s">
        <v>4053</v>
      </c>
      <c r="D298" s="8" t="s">
        <v>42</v>
      </c>
      <c r="E298" s="8" t="s">
        <v>634</v>
      </c>
      <c r="F298" s="8" t="s">
        <v>4054</v>
      </c>
      <c r="G298" s="8" t="s">
        <v>634</v>
      </c>
      <c r="H298" s="22" t="e">
        <f>VLOOKUP($G298,Temp!$A:$C,H$1,FALSE)</f>
        <v>#N/A</v>
      </c>
      <c r="I298" s="22" t="e">
        <f>VLOOKUP($G298,Temp!$A:$C,I$1,FALSE)</f>
        <v>#N/A</v>
      </c>
      <c r="J298" s="22" t="e">
        <f>VLOOKUP($G298,Temp!$A:$C,J$1,FALSE)</f>
        <v>#N/A</v>
      </c>
      <c r="K298" s="22" t="e">
        <f>VLOOKUP($G298,Temp!$A:$C,K$1,FALSE)</f>
        <v>#N/A</v>
      </c>
      <c r="L298" s="22" t="e">
        <f>VLOOKUP($G298,Temp!$A:$C,L$1,FALSE)</f>
        <v>#N/A</v>
      </c>
      <c r="M298" s="22" t="e">
        <f>VLOOKUP($G298,Temp!$A:$C,M$1,FALSE)</f>
        <v>#N/A</v>
      </c>
      <c r="N298" s="22" t="e">
        <f>VLOOKUP($G298,Temp!$A:$C,N$1,FALSE)</f>
        <v>#N/A</v>
      </c>
      <c r="O298" s="22" t="e">
        <f>VLOOKUP($G298,Temp!$A:$C,O$1,FALSE)</f>
        <v>#N/A</v>
      </c>
      <c r="P298" s="22" t="e">
        <f>VLOOKUP($G298,Temp!$A:$C,P$1,FALSE)</f>
        <v>#N/A</v>
      </c>
      <c r="Q298" s="22" t="e">
        <f>VLOOKUP($G298,Temp!$A:$C,Q$1,FALSE)</f>
        <v>#N/A</v>
      </c>
      <c r="R298" s="22" t="e">
        <f>VLOOKUP($G298,Temp!$A:$C,R$1,FALSE)</f>
        <v>#N/A</v>
      </c>
      <c r="S298" s="22" t="e">
        <f>VLOOKUP($G298,Temp!$A:$C,S$1,FALSE)</f>
        <v>#N/A</v>
      </c>
      <c r="T298" s="22" t="e">
        <f>VLOOKUP($G298,Temp!$A:$C,T$1,FALSE)</f>
        <v>#N/A</v>
      </c>
      <c r="U298" s="22" t="e">
        <f>VLOOKUP($G298,Temp!$A:$C,U$1,FALSE)</f>
        <v>#N/A</v>
      </c>
      <c r="V298" s="22" t="e">
        <f>VLOOKUP($G298,Temp!$A:$C,V$1,FALSE)</f>
        <v>#N/A</v>
      </c>
      <c r="W298" s="22" t="e">
        <f>VLOOKUP($G298,Temp!$A:$C,W$1,FALSE)</f>
        <v>#N/A</v>
      </c>
      <c r="X298" s="22" t="e">
        <f>VLOOKUP($G298,Temp!$A:$C,X$1,FALSE)</f>
        <v>#N/A</v>
      </c>
      <c r="Y298" s="22" t="e">
        <f>VLOOKUP($G298,Temp!$A:$C,Y$1,FALSE)</f>
        <v>#N/A</v>
      </c>
      <c r="Z298" s="22" t="e">
        <f>VLOOKUP($G298,Temp!$A:$C,Z$1,FALSE)</f>
        <v>#N/A</v>
      </c>
      <c r="AA298" s="22" t="e">
        <f>VLOOKUP($A298,Searches!$A:$H,AA$1,FALSE)</f>
        <v>#N/A</v>
      </c>
      <c r="AB298" s="22" t="e">
        <f>VLOOKUP($A298,Searches!$A:$H,AB$1,FALSE)</f>
        <v>#N/A</v>
      </c>
      <c r="AC298" s="22" t="e">
        <f>VLOOKUP($A298,Searches!$A:$H,AC$1,FALSE)</f>
        <v>#N/A</v>
      </c>
      <c r="AD298" s="22" t="e">
        <f>VLOOKUP($A298,Searches!$A:$H,AD$1,FALSE)</f>
        <v>#N/A</v>
      </c>
      <c r="AE298" s="22" t="e">
        <f>VLOOKUP($A298,Searches!$A:$H,AE$1,FALSE)</f>
        <v>#N/A</v>
      </c>
      <c r="AF298" s="22" t="e">
        <f>VLOOKUP($A298,Searches!$A:$H,AF$1,FALSE)</f>
        <v>#N/A</v>
      </c>
      <c r="AG298" s="22" t="e">
        <f>VLOOKUP($A298,Searches!$A:$H,AG$1,FALSE)</f>
        <v>#N/A</v>
      </c>
      <c r="AH298" s="22" t="e">
        <f>VLOOKUP($G298,Temp!$D:$F,AH$1,FALSE)</f>
        <v>#N/A</v>
      </c>
      <c r="AI298" s="22" t="e">
        <f>VLOOKUP($G298,Temp!$D:$F,AI$1,FALSE)</f>
        <v>#N/A</v>
      </c>
      <c r="AJ298" s="22" t="e">
        <f>VLOOKUP($G298,Temp!$D:$F,AJ$1,FALSE)</f>
        <v>#N/A</v>
      </c>
    </row>
    <row r="299" spans="1:36" ht="16" x14ac:dyDescent="0.2">
      <c r="A299" s="8" t="str">
        <f t="shared" si="4"/>
        <v>Danny Wirianto GDP Venture</v>
      </c>
      <c r="B299" s="8" t="s">
        <v>4057</v>
      </c>
      <c r="C299" s="8" t="s">
        <v>4059</v>
      </c>
      <c r="D299" s="8" t="s">
        <v>42</v>
      </c>
      <c r="E299" s="8" t="s">
        <v>4062</v>
      </c>
      <c r="F299" s="8" t="s">
        <v>4064</v>
      </c>
      <c r="G299" s="12" t="s">
        <v>3762</v>
      </c>
      <c r="H299" s="22" t="str">
        <f>VLOOKUP($G299,Temp!$A:$C,H$1,FALSE)</f>
        <v>gdpventure.com</v>
      </c>
      <c r="I299" s="22" t="e">
        <f>VLOOKUP($G299,Temp!$A:$C,I$1,FALSE)</f>
        <v>#VALUE!</v>
      </c>
      <c r="J299" s="22" t="e">
        <f>VLOOKUP($G299,Temp!$A:$C,J$1,FALSE)</f>
        <v>#VALUE!</v>
      </c>
      <c r="K299" s="22" t="e">
        <f>VLOOKUP($G299,Temp!$A:$C,K$1,FALSE)</f>
        <v>#VALUE!</v>
      </c>
      <c r="L299" s="22" t="e">
        <f>VLOOKUP($G299,Temp!$A:$C,L$1,FALSE)</f>
        <v>#VALUE!</v>
      </c>
      <c r="M299" s="22" t="e">
        <f>VLOOKUP($G299,Temp!$A:$C,M$1,FALSE)</f>
        <v>#VALUE!</v>
      </c>
      <c r="N299" s="22" t="e">
        <f>VLOOKUP($G299,Temp!$A:$C,N$1,FALSE)</f>
        <v>#VALUE!</v>
      </c>
      <c r="O299" s="22" t="e">
        <f>VLOOKUP($G299,Temp!$A:$C,O$1,FALSE)</f>
        <v>#VALUE!</v>
      </c>
      <c r="P299" s="22" t="e">
        <f>VLOOKUP($G299,Temp!$A:$C,P$1,FALSE)</f>
        <v>#VALUE!</v>
      </c>
      <c r="Q299" s="22" t="e">
        <f>VLOOKUP($G299,Temp!$A:$C,Q$1,FALSE)</f>
        <v>#VALUE!</v>
      </c>
      <c r="R299" s="22" t="e">
        <f>VLOOKUP($G299,Temp!$A:$C,R$1,FALSE)</f>
        <v>#VALUE!</v>
      </c>
      <c r="S299" s="22" t="e">
        <f>VLOOKUP($G299,Temp!$A:$C,S$1,FALSE)</f>
        <v>#VALUE!</v>
      </c>
      <c r="T299" s="22" t="e">
        <f>VLOOKUP($G299,Temp!$A:$C,T$1,FALSE)</f>
        <v>#VALUE!</v>
      </c>
      <c r="U299" s="22" t="e">
        <f>VLOOKUP($G299,Temp!$A:$C,U$1,FALSE)</f>
        <v>#VALUE!</v>
      </c>
      <c r="V299" s="22" t="e">
        <f>VLOOKUP($G299,Temp!$A:$C,V$1,FALSE)</f>
        <v>#VALUE!</v>
      </c>
      <c r="W299" s="22" t="e">
        <f>VLOOKUP($G299,Temp!$A:$C,W$1,FALSE)</f>
        <v>#VALUE!</v>
      </c>
      <c r="X299" s="22" t="e">
        <f>VLOOKUP($G299,Temp!$A:$C,X$1,FALSE)</f>
        <v>#VALUE!</v>
      </c>
      <c r="Y299" s="22">
        <f>VLOOKUP($G299,Temp!$A:$C,Y$1,FALSE)</f>
        <v>26</v>
      </c>
      <c r="Z299" s="22">
        <f>VLOOKUP($G299,Temp!$A:$C,Z$1,FALSE)</f>
        <v>0</v>
      </c>
      <c r="AA299" s="22" t="e">
        <f>VLOOKUP($A299,Searches!$A:$H,AA$1,FALSE)</f>
        <v>#N/A</v>
      </c>
      <c r="AB299" s="22" t="e">
        <f>VLOOKUP($A299,Searches!$A:$H,AB$1,FALSE)</f>
        <v>#N/A</v>
      </c>
      <c r="AC299" s="22" t="e">
        <f>VLOOKUP($A299,Searches!$A:$H,AC$1,FALSE)</f>
        <v>#N/A</v>
      </c>
      <c r="AD299" s="22" t="e">
        <f>VLOOKUP($A299,Searches!$A:$H,AD$1,FALSE)</f>
        <v>#N/A</v>
      </c>
      <c r="AE299" s="22" t="e">
        <f>VLOOKUP($A299,Searches!$A:$H,AE$1,FALSE)</f>
        <v>#N/A</v>
      </c>
      <c r="AF299" s="22" t="e">
        <f>VLOOKUP($A299,Searches!$A:$H,AF$1,FALSE)</f>
        <v>#N/A</v>
      </c>
      <c r="AG299" s="22" t="e">
        <f>VLOOKUP($A299,Searches!$A:$H,AG$1,FALSE)</f>
        <v>#N/A</v>
      </c>
      <c r="AH299" s="22" t="str">
        <f>VLOOKUP($G299,Temp!$D:$F,AH$1,FALSE)</f>
        <v>gdpventure.com</v>
      </c>
      <c r="AI299" s="22">
        <f>VLOOKUP($G299,Temp!$D:$F,AI$1,FALSE)</f>
        <v>0</v>
      </c>
      <c r="AJ299" s="22" t="str">
        <f>VLOOKUP($G299,Temp!$D:$F,AJ$1,FALSE)</f>
        <v>Drupal</v>
      </c>
    </row>
    <row r="300" spans="1:36" ht="16" x14ac:dyDescent="0.2">
      <c r="A300" s="8" t="str">
        <f t="shared" si="4"/>
        <v>Scott King ZIMPERIUM</v>
      </c>
      <c r="B300" s="8" t="s">
        <v>737</v>
      </c>
      <c r="C300" s="8" t="s">
        <v>1788</v>
      </c>
      <c r="D300" s="8" t="s">
        <v>4079</v>
      </c>
      <c r="E300" s="8" t="s">
        <v>4080</v>
      </c>
      <c r="F300" s="8" t="s">
        <v>4081</v>
      </c>
      <c r="G300" s="12" t="s">
        <v>3767</v>
      </c>
      <c r="H300" s="22" t="str">
        <f>VLOOKUP($G300,Temp!$A:$C,H$1,FALSE)</f>
        <v>zimperium.com</v>
      </c>
      <c r="I300" s="22" t="e">
        <f>VLOOKUP($G300,Temp!$A:$C,I$1,FALSE)</f>
        <v>#VALUE!</v>
      </c>
      <c r="J300" s="22" t="e">
        <f>VLOOKUP($G300,Temp!$A:$C,J$1,FALSE)</f>
        <v>#VALUE!</v>
      </c>
      <c r="K300" s="22" t="e">
        <f>VLOOKUP($G300,Temp!$A:$C,K$1,FALSE)</f>
        <v>#VALUE!</v>
      </c>
      <c r="L300" s="22" t="e">
        <f>VLOOKUP($G300,Temp!$A:$C,L$1,FALSE)</f>
        <v>#VALUE!</v>
      </c>
      <c r="M300" s="22" t="e">
        <f>VLOOKUP($G300,Temp!$A:$C,M$1,FALSE)</f>
        <v>#VALUE!</v>
      </c>
      <c r="N300" s="22" t="e">
        <f>VLOOKUP($G300,Temp!$A:$C,N$1,FALSE)</f>
        <v>#VALUE!</v>
      </c>
      <c r="O300" s="22" t="e">
        <f>VLOOKUP($G300,Temp!$A:$C,O$1,FALSE)</f>
        <v>#VALUE!</v>
      </c>
      <c r="P300" s="22" t="e">
        <f>VLOOKUP($G300,Temp!$A:$C,P$1,FALSE)</f>
        <v>#VALUE!</v>
      </c>
      <c r="Q300" s="22" t="e">
        <f>VLOOKUP($G300,Temp!$A:$C,Q$1,FALSE)</f>
        <v>#VALUE!</v>
      </c>
      <c r="R300" s="22" t="e">
        <f>VLOOKUP($G300,Temp!$A:$C,R$1,FALSE)</f>
        <v>#VALUE!</v>
      </c>
      <c r="S300" s="22" t="e">
        <f>VLOOKUP($G300,Temp!$A:$C,S$1,FALSE)</f>
        <v>#VALUE!</v>
      </c>
      <c r="T300" s="22" t="e">
        <f>VLOOKUP($G300,Temp!$A:$C,T$1,FALSE)</f>
        <v>#VALUE!</v>
      </c>
      <c r="U300" s="22" t="e">
        <f>VLOOKUP($G300,Temp!$A:$C,U$1,FALSE)</f>
        <v>#VALUE!</v>
      </c>
      <c r="V300" s="22" t="e">
        <f>VLOOKUP($G300,Temp!$A:$C,V$1,FALSE)</f>
        <v>#VALUE!</v>
      </c>
      <c r="W300" s="22" t="e">
        <f>VLOOKUP($G300,Temp!$A:$C,W$1,FALSE)</f>
        <v>#VALUE!</v>
      </c>
      <c r="X300" s="22" t="e">
        <f>VLOOKUP($G300,Temp!$A:$C,X$1,FALSE)</f>
        <v>#VALUE!</v>
      </c>
      <c r="Y300" s="22">
        <f>VLOOKUP($G300,Temp!$A:$C,Y$1,FALSE)</f>
        <v>22800</v>
      </c>
      <c r="Z300" s="22">
        <f>VLOOKUP($G300,Temp!$A:$C,Z$1,FALSE)</f>
        <v>13000</v>
      </c>
      <c r="AA300" s="22" t="e">
        <f>VLOOKUP($A300,Searches!$A:$H,AA$1,FALSE)</f>
        <v>#N/A</v>
      </c>
      <c r="AB300" s="22" t="e">
        <f>VLOOKUP($A300,Searches!$A:$H,AB$1,FALSE)</f>
        <v>#N/A</v>
      </c>
      <c r="AC300" s="22" t="e">
        <f>VLOOKUP($A300,Searches!$A:$H,AC$1,FALSE)</f>
        <v>#N/A</v>
      </c>
      <c r="AD300" s="22" t="e">
        <f>VLOOKUP($A300,Searches!$A:$H,AD$1,FALSE)</f>
        <v>#N/A</v>
      </c>
      <c r="AE300" s="22" t="e">
        <f>VLOOKUP($A300,Searches!$A:$H,AE$1,FALSE)</f>
        <v>#N/A</v>
      </c>
      <c r="AF300" s="22" t="e">
        <f>VLOOKUP($A300,Searches!$A:$H,AF$1,FALSE)</f>
        <v>#N/A</v>
      </c>
      <c r="AG300" s="22" t="e">
        <f>VLOOKUP($A300,Searches!$A:$H,AG$1,FALSE)</f>
        <v>#N/A</v>
      </c>
      <c r="AH300" s="22" t="e">
        <f>VLOOKUP($G300,Temp!$D:$F,AH$1,FALSE)</f>
        <v>#N/A</v>
      </c>
      <c r="AI300" s="22" t="e">
        <f>VLOOKUP($G300,Temp!$D:$F,AI$1,FALSE)</f>
        <v>#N/A</v>
      </c>
      <c r="AJ300" s="22" t="e">
        <f>VLOOKUP($G300,Temp!$D:$F,AJ$1,FALSE)</f>
        <v>#N/A</v>
      </c>
    </row>
    <row r="301" spans="1:36" ht="16" x14ac:dyDescent="0.2">
      <c r="A301" s="8" t="str">
        <f t="shared" si="4"/>
        <v xml:space="preserve">Gabriel Hacker Monchies </v>
      </c>
      <c r="B301" s="8" t="s">
        <v>4087</v>
      </c>
      <c r="C301" s="8" t="s">
        <v>4088</v>
      </c>
      <c r="D301" s="8" t="s">
        <v>4089</v>
      </c>
      <c r="E301" s="8" t="s">
        <v>4090</v>
      </c>
      <c r="F301" s="8" t="s">
        <v>4091</v>
      </c>
      <c r="G301" s="8" t="s">
        <v>4092</v>
      </c>
      <c r="H301" s="22" t="e">
        <f>VLOOKUP($G301,Temp!$A:$C,H$1,FALSE)</f>
        <v>#N/A</v>
      </c>
      <c r="I301" s="22" t="e">
        <f>VLOOKUP($G301,Temp!$A:$C,I$1,FALSE)</f>
        <v>#N/A</v>
      </c>
      <c r="J301" s="22" t="e">
        <f>VLOOKUP($G301,Temp!$A:$C,J$1,FALSE)</f>
        <v>#N/A</v>
      </c>
      <c r="K301" s="22" t="e">
        <f>VLOOKUP($G301,Temp!$A:$C,K$1,FALSE)</f>
        <v>#N/A</v>
      </c>
      <c r="L301" s="22" t="e">
        <f>VLOOKUP($G301,Temp!$A:$C,L$1,FALSE)</f>
        <v>#N/A</v>
      </c>
      <c r="M301" s="22" t="e">
        <f>VLOOKUP($G301,Temp!$A:$C,M$1,FALSE)</f>
        <v>#N/A</v>
      </c>
      <c r="N301" s="22" t="e">
        <f>VLOOKUP($G301,Temp!$A:$C,N$1,FALSE)</f>
        <v>#N/A</v>
      </c>
      <c r="O301" s="22" t="e">
        <f>VLOOKUP($G301,Temp!$A:$C,O$1,FALSE)</f>
        <v>#N/A</v>
      </c>
      <c r="P301" s="22" t="e">
        <f>VLOOKUP($G301,Temp!$A:$C,P$1,FALSE)</f>
        <v>#N/A</v>
      </c>
      <c r="Q301" s="22" t="e">
        <f>VLOOKUP($G301,Temp!$A:$C,Q$1,FALSE)</f>
        <v>#N/A</v>
      </c>
      <c r="R301" s="22" t="e">
        <f>VLOOKUP($G301,Temp!$A:$C,R$1,FALSE)</f>
        <v>#N/A</v>
      </c>
      <c r="S301" s="22" t="e">
        <f>VLOOKUP($G301,Temp!$A:$C,S$1,FALSE)</f>
        <v>#N/A</v>
      </c>
      <c r="T301" s="22" t="e">
        <f>VLOOKUP($G301,Temp!$A:$C,T$1,FALSE)</f>
        <v>#N/A</v>
      </c>
      <c r="U301" s="22" t="e">
        <f>VLOOKUP($G301,Temp!$A:$C,U$1,FALSE)</f>
        <v>#N/A</v>
      </c>
      <c r="V301" s="22" t="e">
        <f>VLOOKUP($G301,Temp!$A:$C,V$1,FALSE)</f>
        <v>#N/A</v>
      </c>
      <c r="W301" s="22" t="e">
        <f>VLOOKUP($G301,Temp!$A:$C,W$1,FALSE)</f>
        <v>#N/A</v>
      </c>
      <c r="X301" s="22" t="e">
        <f>VLOOKUP($G301,Temp!$A:$C,X$1,FALSE)</f>
        <v>#N/A</v>
      </c>
      <c r="Y301" s="22" t="e">
        <f>VLOOKUP($G301,Temp!$A:$C,Y$1,FALSE)</f>
        <v>#N/A</v>
      </c>
      <c r="Z301" s="22" t="e">
        <f>VLOOKUP($G301,Temp!$A:$C,Z$1,FALSE)</f>
        <v>#N/A</v>
      </c>
      <c r="AA301" s="22" t="e">
        <f>VLOOKUP($A301,Searches!$A:$H,AA$1,FALSE)</f>
        <v>#N/A</v>
      </c>
      <c r="AB301" s="22" t="e">
        <f>VLOOKUP($A301,Searches!$A:$H,AB$1,FALSE)</f>
        <v>#N/A</v>
      </c>
      <c r="AC301" s="22" t="e">
        <f>VLOOKUP($A301,Searches!$A:$H,AC$1,FALSE)</f>
        <v>#N/A</v>
      </c>
      <c r="AD301" s="22" t="e">
        <f>VLOOKUP($A301,Searches!$A:$H,AD$1,FALSE)</f>
        <v>#N/A</v>
      </c>
      <c r="AE301" s="22" t="e">
        <f>VLOOKUP($A301,Searches!$A:$H,AE$1,FALSE)</f>
        <v>#N/A</v>
      </c>
      <c r="AF301" s="22" t="e">
        <f>VLOOKUP($A301,Searches!$A:$H,AF$1,FALSE)</f>
        <v>#N/A</v>
      </c>
      <c r="AG301" s="22" t="e">
        <f>VLOOKUP($A301,Searches!$A:$H,AG$1,FALSE)</f>
        <v>#N/A</v>
      </c>
      <c r="AH301" s="22" t="e">
        <f>VLOOKUP($G301,Temp!$D:$F,AH$1,FALSE)</f>
        <v>#N/A</v>
      </c>
      <c r="AI301" s="22" t="e">
        <f>VLOOKUP($G301,Temp!$D:$F,AI$1,FALSE)</f>
        <v>#N/A</v>
      </c>
      <c r="AJ301" s="22" t="e">
        <f>VLOOKUP($G301,Temp!$D:$F,AJ$1,FALSE)</f>
        <v>#N/A</v>
      </c>
    </row>
    <row r="302" spans="1:36" ht="16" x14ac:dyDescent="0.2">
      <c r="A302" s="8" t="str">
        <f t="shared" si="4"/>
        <v>Aileen Labadie IQPC Exchange</v>
      </c>
      <c r="B302" s="8" t="s">
        <v>4100</v>
      </c>
      <c r="C302" s="8" t="s">
        <v>4101</v>
      </c>
      <c r="D302" s="8" t="s">
        <v>4102</v>
      </c>
      <c r="E302" s="8" t="s">
        <v>4103</v>
      </c>
      <c r="F302" s="8" t="s">
        <v>4104</v>
      </c>
      <c r="G302" s="12" t="s">
        <v>3804</v>
      </c>
      <c r="H302" s="22" t="str">
        <f>VLOOKUP($G302,Temp!$A:$C,H$1,FALSE)</f>
        <v>iqpcexchange.com</v>
      </c>
      <c r="I302" s="22" t="e">
        <f>VLOOKUP($G302,Temp!$A:$C,I$1,FALSE)</f>
        <v>#VALUE!</v>
      </c>
      <c r="J302" s="22" t="e">
        <f>VLOOKUP($G302,Temp!$A:$C,J$1,FALSE)</f>
        <v>#VALUE!</v>
      </c>
      <c r="K302" s="22" t="e">
        <f>VLOOKUP($G302,Temp!$A:$C,K$1,FALSE)</f>
        <v>#VALUE!</v>
      </c>
      <c r="L302" s="22" t="e">
        <f>VLOOKUP($G302,Temp!$A:$C,L$1,FALSE)</f>
        <v>#VALUE!</v>
      </c>
      <c r="M302" s="22" t="e">
        <f>VLOOKUP($G302,Temp!$A:$C,M$1,FALSE)</f>
        <v>#VALUE!</v>
      </c>
      <c r="N302" s="22" t="e">
        <f>VLOOKUP($G302,Temp!$A:$C,N$1,FALSE)</f>
        <v>#VALUE!</v>
      </c>
      <c r="O302" s="22" t="e">
        <f>VLOOKUP($G302,Temp!$A:$C,O$1,FALSE)</f>
        <v>#VALUE!</v>
      </c>
      <c r="P302" s="22" t="e">
        <f>VLOOKUP($G302,Temp!$A:$C,P$1,FALSE)</f>
        <v>#VALUE!</v>
      </c>
      <c r="Q302" s="22" t="e">
        <f>VLOOKUP($G302,Temp!$A:$C,Q$1,FALSE)</f>
        <v>#VALUE!</v>
      </c>
      <c r="R302" s="22" t="e">
        <f>VLOOKUP($G302,Temp!$A:$C,R$1,FALSE)</f>
        <v>#VALUE!</v>
      </c>
      <c r="S302" s="22" t="e">
        <f>VLOOKUP($G302,Temp!$A:$C,S$1,FALSE)</f>
        <v>#VALUE!</v>
      </c>
      <c r="T302" s="22" t="e">
        <f>VLOOKUP($G302,Temp!$A:$C,T$1,FALSE)</f>
        <v>#VALUE!</v>
      </c>
      <c r="U302" s="22" t="e">
        <f>VLOOKUP($G302,Temp!$A:$C,U$1,FALSE)</f>
        <v>#VALUE!</v>
      </c>
      <c r="V302" s="22" t="e">
        <f>VLOOKUP($G302,Temp!$A:$C,V$1,FALSE)</f>
        <v>#VALUE!</v>
      </c>
      <c r="W302" s="22" t="e">
        <f>VLOOKUP($G302,Temp!$A:$C,W$1,FALSE)</f>
        <v>#VALUE!</v>
      </c>
      <c r="X302" s="22" t="e">
        <f>VLOOKUP($G302,Temp!$A:$C,X$1,FALSE)</f>
        <v>#VALUE!</v>
      </c>
      <c r="Y302" s="22">
        <f>VLOOKUP($G302,Temp!$A:$C,Y$1,FALSE)</f>
        <v>0</v>
      </c>
      <c r="Z302" s="22">
        <f>VLOOKUP($G302,Temp!$A:$C,Z$1,FALSE)</f>
        <v>0</v>
      </c>
      <c r="AA302" s="22" t="e">
        <f>VLOOKUP($A302,Searches!$A:$H,AA$1,FALSE)</f>
        <v>#N/A</v>
      </c>
      <c r="AB302" s="22" t="e">
        <f>VLOOKUP($A302,Searches!$A:$H,AB$1,FALSE)</f>
        <v>#N/A</v>
      </c>
      <c r="AC302" s="22" t="e">
        <f>VLOOKUP($A302,Searches!$A:$H,AC$1,FALSE)</f>
        <v>#N/A</v>
      </c>
      <c r="AD302" s="22" t="e">
        <f>VLOOKUP($A302,Searches!$A:$H,AD$1,FALSE)</f>
        <v>#N/A</v>
      </c>
      <c r="AE302" s="22" t="e">
        <f>VLOOKUP($A302,Searches!$A:$H,AE$1,FALSE)</f>
        <v>#N/A</v>
      </c>
      <c r="AF302" s="22" t="e">
        <f>VLOOKUP($A302,Searches!$A:$H,AF$1,FALSE)</f>
        <v>#N/A</v>
      </c>
      <c r="AG302" s="22" t="e">
        <f>VLOOKUP($A302,Searches!$A:$H,AG$1,FALSE)</f>
        <v>#N/A</v>
      </c>
      <c r="AH302" s="22" t="e">
        <f>VLOOKUP($G302,Temp!$D:$F,AH$1,FALSE)</f>
        <v>#N/A</v>
      </c>
      <c r="AI302" s="22" t="e">
        <f>VLOOKUP($G302,Temp!$D:$F,AI$1,FALSE)</f>
        <v>#N/A</v>
      </c>
      <c r="AJ302" s="22" t="e">
        <f>VLOOKUP($G302,Temp!$D:$F,AJ$1,FALSE)</f>
        <v>#N/A</v>
      </c>
    </row>
    <row r="303" spans="1:36" ht="16" x14ac:dyDescent="0.2">
      <c r="A303" s="8" t="str">
        <f t="shared" si="4"/>
        <v>Bert Rankin Lastline, Inc.</v>
      </c>
      <c r="B303" s="8" t="s">
        <v>4119</v>
      </c>
      <c r="C303" s="8" t="s">
        <v>4120</v>
      </c>
      <c r="D303" s="8" t="s">
        <v>42</v>
      </c>
      <c r="E303" s="8" t="s">
        <v>4121</v>
      </c>
      <c r="F303" s="8" t="s">
        <v>4122</v>
      </c>
      <c r="G303" s="12" t="s">
        <v>3818</v>
      </c>
      <c r="H303" s="22" t="str">
        <f>VLOOKUP($G303,Temp!$A:$C,H$1,FALSE)</f>
        <v>lastline.com</v>
      </c>
      <c r="I303" s="22" t="e">
        <f>VLOOKUP($G303,Temp!$A:$C,I$1,FALSE)</f>
        <v>#VALUE!</v>
      </c>
      <c r="J303" s="22" t="e">
        <f>VLOOKUP($G303,Temp!$A:$C,J$1,FALSE)</f>
        <v>#VALUE!</v>
      </c>
      <c r="K303" s="22" t="e">
        <f>VLOOKUP($G303,Temp!$A:$C,K$1,FALSE)</f>
        <v>#VALUE!</v>
      </c>
      <c r="L303" s="22" t="e">
        <f>VLOOKUP($G303,Temp!$A:$C,L$1,FALSE)</f>
        <v>#VALUE!</v>
      </c>
      <c r="M303" s="22" t="e">
        <f>VLOOKUP($G303,Temp!$A:$C,M$1,FALSE)</f>
        <v>#VALUE!</v>
      </c>
      <c r="N303" s="22" t="e">
        <f>VLOOKUP($G303,Temp!$A:$C,N$1,FALSE)</f>
        <v>#VALUE!</v>
      </c>
      <c r="O303" s="22" t="e">
        <f>VLOOKUP($G303,Temp!$A:$C,O$1,FALSE)</f>
        <v>#VALUE!</v>
      </c>
      <c r="P303" s="22" t="e">
        <f>VLOOKUP($G303,Temp!$A:$C,P$1,FALSE)</f>
        <v>#VALUE!</v>
      </c>
      <c r="Q303" s="22" t="e">
        <f>VLOOKUP($G303,Temp!$A:$C,Q$1,FALSE)</f>
        <v>#VALUE!</v>
      </c>
      <c r="R303" s="22" t="e">
        <f>VLOOKUP($G303,Temp!$A:$C,R$1,FALSE)</f>
        <v>#VALUE!</v>
      </c>
      <c r="S303" s="22" t="e">
        <f>VLOOKUP($G303,Temp!$A:$C,S$1,FALSE)</f>
        <v>#VALUE!</v>
      </c>
      <c r="T303" s="22" t="e">
        <f>VLOOKUP($G303,Temp!$A:$C,T$1,FALSE)</f>
        <v>#VALUE!</v>
      </c>
      <c r="U303" s="22" t="e">
        <f>VLOOKUP($G303,Temp!$A:$C,U$1,FALSE)</f>
        <v>#VALUE!</v>
      </c>
      <c r="V303" s="22" t="e">
        <f>VLOOKUP($G303,Temp!$A:$C,V$1,FALSE)</f>
        <v>#VALUE!</v>
      </c>
      <c r="W303" s="22" t="e">
        <f>VLOOKUP($G303,Temp!$A:$C,W$1,FALSE)</f>
        <v>#VALUE!</v>
      </c>
      <c r="X303" s="22" t="e">
        <f>VLOOKUP($G303,Temp!$A:$C,X$1,FALSE)</f>
        <v>#VALUE!</v>
      </c>
      <c r="Y303" s="22">
        <f>VLOOKUP($G303,Temp!$A:$C,Y$1,FALSE)</f>
        <v>2600</v>
      </c>
      <c r="Z303" s="22">
        <f>VLOOKUP($G303,Temp!$A:$C,Z$1,FALSE)</f>
        <v>1500</v>
      </c>
      <c r="AA303" s="22" t="e">
        <f>VLOOKUP($A303,Searches!$A:$H,AA$1,FALSE)</f>
        <v>#N/A</v>
      </c>
      <c r="AB303" s="22" t="e">
        <f>VLOOKUP($A303,Searches!$A:$H,AB$1,FALSE)</f>
        <v>#N/A</v>
      </c>
      <c r="AC303" s="22" t="e">
        <f>VLOOKUP($A303,Searches!$A:$H,AC$1,FALSE)</f>
        <v>#N/A</v>
      </c>
      <c r="AD303" s="22" t="e">
        <f>VLOOKUP($A303,Searches!$A:$H,AD$1,FALSE)</f>
        <v>#N/A</v>
      </c>
      <c r="AE303" s="22" t="e">
        <f>VLOOKUP($A303,Searches!$A:$H,AE$1,FALSE)</f>
        <v>#N/A</v>
      </c>
      <c r="AF303" s="22" t="e">
        <f>VLOOKUP($A303,Searches!$A:$H,AF$1,FALSE)</f>
        <v>#N/A</v>
      </c>
      <c r="AG303" s="22" t="e">
        <f>VLOOKUP($A303,Searches!$A:$H,AG$1,FALSE)</f>
        <v>#N/A</v>
      </c>
      <c r="AH303" s="22" t="str">
        <f>VLOOKUP($G303,Temp!$D:$F,AH$1,FALSE)</f>
        <v>lastline.com</v>
      </c>
      <c r="AI303" s="22" t="str">
        <f>VLOOKUP($G303,Temp!$D:$F,AI$1,FALSE)</f>
        <v>Marketo</v>
      </c>
      <c r="AJ303" s="22" t="str">
        <f>VLOOKUP($G303,Temp!$D:$F,AJ$1,FALSE)</f>
        <v>WordPress</v>
      </c>
    </row>
    <row r="304" spans="1:36" ht="16" x14ac:dyDescent="0.2">
      <c r="A304" s="8" t="str">
        <f t="shared" si="4"/>
        <v>Wayne Amand Visual IQ, Inc.</v>
      </c>
      <c r="B304" s="8" t="s">
        <v>338</v>
      </c>
      <c r="C304" s="8" t="s">
        <v>1576</v>
      </c>
      <c r="D304" s="8" t="s">
        <v>42</v>
      </c>
      <c r="E304" s="8" t="s">
        <v>1577</v>
      </c>
      <c r="F304" s="8" t="s">
        <v>1578</v>
      </c>
      <c r="G304" s="12" t="s">
        <v>1579</v>
      </c>
      <c r="H304" s="22" t="str">
        <f>VLOOKUP($G304,Temp!$A:$C,H$1,FALSE)</f>
        <v>visualiq.com</v>
      </c>
      <c r="I304" s="22" t="e">
        <f>VLOOKUP($G304,Temp!$A:$C,I$1,FALSE)</f>
        <v>#VALUE!</v>
      </c>
      <c r="J304" s="22" t="e">
        <f>VLOOKUP($G304,Temp!$A:$C,J$1,FALSE)</f>
        <v>#VALUE!</v>
      </c>
      <c r="K304" s="22" t="e">
        <f>VLOOKUP($G304,Temp!$A:$C,K$1,FALSE)</f>
        <v>#VALUE!</v>
      </c>
      <c r="L304" s="22" t="e">
        <f>VLOOKUP($G304,Temp!$A:$C,L$1,FALSE)</f>
        <v>#VALUE!</v>
      </c>
      <c r="M304" s="22" t="e">
        <f>VLOOKUP($G304,Temp!$A:$C,M$1,FALSE)</f>
        <v>#VALUE!</v>
      </c>
      <c r="N304" s="22" t="e">
        <f>VLOOKUP($G304,Temp!$A:$C,N$1,FALSE)</f>
        <v>#VALUE!</v>
      </c>
      <c r="O304" s="22" t="e">
        <f>VLOOKUP($G304,Temp!$A:$C,O$1,FALSE)</f>
        <v>#VALUE!</v>
      </c>
      <c r="P304" s="22" t="e">
        <f>VLOOKUP($G304,Temp!$A:$C,P$1,FALSE)</f>
        <v>#VALUE!</v>
      </c>
      <c r="Q304" s="22" t="e">
        <f>VLOOKUP($G304,Temp!$A:$C,Q$1,FALSE)</f>
        <v>#VALUE!</v>
      </c>
      <c r="R304" s="22" t="e">
        <f>VLOOKUP($G304,Temp!$A:$C,R$1,FALSE)</f>
        <v>#VALUE!</v>
      </c>
      <c r="S304" s="22" t="e">
        <f>VLOOKUP($G304,Temp!$A:$C,S$1,FALSE)</f>
        <v>#VALUE!</v>
      </c>
      <c r="T304" s="22" t="e">
        <f>VLOOKUP($G304,Temp!$A:$C,T$1,FALSE)</f>
        <v>#VALUE!</v>
      </c>
      <c r="U304" s="22" t="e">
        <f>VLOOKUP($G304,Temp!$A:$C,U$1,FALSE)</f>
        <v>#VALUE!</v>
      </c>
      <c r="V304" s="22" t="e">
        <f>VLOOKUP($G304,Temp!$A:$C,V$1,FALSE)</f>
        <v>#VALUE!</v>
      </c>
      <c r="W304" s="22" t="e">
        <f>VLOOKUP($G304,Temp!$A:$C,W$1,FALSE)</f>
        <v>#VALUE!</v>
      </c>
      <c r="X304" s="22" t="e">
        <f>VLOOKUP($G304,Temp!$A:$C,X$1,FALSE)</f>
        <v>#VALUE!</v>
      </c>
      <c r="Y304" s="22">
        <f>VLOOKUP($G304,Temp!$A:$C,Y$1,FALSE)</f>
        <v>0</v>
      </c>
      <c r="Z304" s="22">
        <f>VLOOKUP($G304,Temp!$A:$C,Z$1,FALSE)</f>
        <v>0</v>
      </c>
      <c r="AA304" s="22" t="e">
        <f>VLOOKUP($A304,Searches!$A:$H,AA$1,FALSE)</f>
        <v>#N/A</v>
      </c>
      <c r="AB304" s="22" t="e">
        <f>VLOOKUP($A304,Searches!$A:$H,AB$1,FALSE)</f>
        <v>#N/A</v>
      </c>
      <c r="AC304" s="22" t="e">
        <f>VLOOKUP($A304,Searches!$A:$H,AC$1,FALSE)</f>
        <v>#N/A</v>
      </c>
      <c r="AD304" s="22" t="e">
        <f>VLOOKUP($A304,Searches!$A:$H,AD$1,FALSE)</f>
        <v>#N/A</v>
      </c>
      <c r="AE304" s="22" t="e">
        <f>VLOOKUP($A304,Searches!$A:$H,AE$1,FALSE)</f>
        <v>#N/A</v>
      </c>
      <c r="AF304" s="22" t="e">
        <f>VLOOKUP($A304,Searches!$A:$H,AF$1,FALSE)</f>
        <v>#N/A</v>
      </c>
      <c r="AG304" s="22" t="e">
        <f>VLOOKUP($A304,Searches!$A:$H,AG$1,FALSE)</f>
        <v>#N/A</v>
      </c>
      <c r="AH304" s="22" t="e">
        <f>VLOOKUP($G304,Temp!$D:$F,AH$1,FALSE)</f>
        <v>#N/A</v>
      </c>
      <c r="AI304" s="22" t="e">
        <f>VLOOKUP($G304,Temp!$D:$F,AI$1,FALSE)</f>
        <v>#N/A</v>
      </c>
      <c r="AJ304" s="22" t="e">
        <f>VLOOKUP($G304,Temp!$D:$F,AJ$1,FALSE)</f>
        <v>#N/A</v>
      </c>
    </row>
    <row r="305" spans="1:36" ht="16" x14ac:dyDescent="0.2">
      <c r="A305" s="8" t="str">
        <f t="shared" si="4"/>
        <v>Dustin Ritter Proficio</v>
      </c>
      <c r="B305" s="8" t="s">
        <v>4138</v>
      </c>
      <c r="C305" s="8" t="s">
        <v>4139</v>
      </c>
      <c r="D305" s="8" t="s">
        <v>42</v>
      </c>
      <c r="E305" s="8" t="s">
        <v>4140</v>
      </c>
      <c r="F305" s="8" t="s">
        <v>4141</v>
      </c>
      <c r="G305" s="12" t="s">
        <v>3850</v>
      </c>
      <c r="H305" s="22" t="str">
        <f>VLOOKUP($G305,Temp!$A:$C,H$1,FALSE)</f>
        <v>proficio.com</v>
      </c>
      <c r="I305" s="22" t="e">
        <f>VLOOKUP($G305,Temp!$A:$C,I$1,FALSE)</f>
        <v>#VALUE!</v>
      </c>
      <c r="J305" s="22" t="e">
        <f>VLOOKUP($G305,Temp!$A:$C,J$1,FALSE)</f>
        <v>#VALUE!</v>
      </c>
      <c r="K305" s="22" t="e">
        <f>VLOOKUP($G305,Temp!$A:$C,K$1,FALSE)</f>
        <v>#VALUE!</v>
      </c>
      <c r="L305" s="22" t="e">
        <f>VLOOKUP($G305,Temp!$A:$C,L$1,FALSE)</f>
        <v>#VALUE!</v>
      </c>
      <c r="M305" s="22" t="e">
        <f>VLOOKUP($G305,Temp!$A:$C,M$1,FALSE)</f>
        <v>#VALUE!</v>
      </c>
      <c r="N305" s="22" t="e">
        <f>VLOOKUP($G305,Temp!$A:$C,N$1,FALSE)</f>
        <v>#VALUE!</v>
      </c>
      <c r="O305" s="22" t="e">
        <f>VLOOKUP($G305,Temp!$A:$C,O$1,FALSE)</f>
        <v>#VALUE!</v>
      </c>
      <c r="P305" s="22" t="e">
        <f>VLOOKUP($G305,Temp!$A:$C,P$1,FALSE)</f>
        <v>#VALUE!</v>
      </c>
      <c r="Q305" s="22" t="e">
        <f>VLOOKUP($G305,Temp!$A:$C,Q$1,FALSE)</f>
        <v>#VALUE!</v>
      </c>
      <c r="R305" s="22" t="e">
        <f>VLOOKUP($G305,Temp!$A:$C,R$1,FALSE)</f>
        <v>#VALUE!</v>
      </c>
      <c r="S305" s="22" t="e">
        <f>VLOOKUP($G305,Temp!$A:$C,S$1,FALSE)</f>
        <v>#VALUE!</v>
      </c>
      <c r="T305" s="22" t="e">
        <f>VLOOKUP($G305,Temp!$A:$C,T$1,FALSE)</f>
        <v>#VALUE!</v>
      </c>
      <c r="U305" s="22" t="e">
        <f>VLOOKUP($G305,Temp!$A:$C,U$1,FALSE)</f>
        <v>#VALUE!</v>
      </c>
      <c r="V305" s="22" t="e">
        <f>VLOOKUP($G305,Temp!$A:$C,V$1,FALSE)</f>
        <v>#VALUE!</v>
      </c>
      <c r="W305" s="22" t="e">
        <f>VLOOKUP($G305,Temp!$A:$C,W$1,FALSE)</f>
        <v>#VALUE!</v>
      </c>
      <c r="X305" s="22" t="e">
        <f>VLOOKUP($G305,Temp!$A:$C,X$1,FALSE)</f>
        <v>#VALUE!</v>
      </c>
      <c r="Y305" s="22">
        <f>VLOOKUP($G305,Temp!$A:$C,Y$1,FALSE)</f>
        <v>1200</v>
      </c>
      <c r="Z305" s="22">
        <f>VLOOKUP($G305,Temp!$A:$C,Z$1,FALSE)</f>
        <v>4600</v>
      </c>
      <c r="AA305" s="22" t="e">
        <f>VLOOKUP($A305,Searches!$A:$H,AA$1,FALSE)</f>
        <v>#N/A</v>
      </c>
      <c r="AB305" s="22" t="e">
        <f>VLOOKUP($A305,Searches!$A:$H,AB$1,FALSE)</f>
        <v>#N/A</v>
      </c>
      <c r="AC305" s="22" t="e">
        <f>VLOOKUP($A305,Searches!$A:$H,AC$1,FALSE)</f>
        <v>#N/A</v>
      </c>
      <c r="AD305" s="22" t="e">
        <f>VLOOKUP($A305,Searches!$A:$H,AD$1,FALSE)</f>
        <v>#N/A</v>
      </c>
      <c r="AE305" s="22" t="e">
        <f>VLOOKUP($A305,Searches!$A:$H,AE$1,FALSE)</f>
        <v>#N/A</v>
      </c>
      <c r="AF305" s="22" t="e">
        <f>VLOOKUP($A305,Searches!$A:$H,AF$1,FALSE)</f>
        <v>#N/A</v>
      </c>
      <c r="AG305" s="22" t="e">
        <f>VLOOKUP($A305,Searches!$A:$H,AG$1,FALSE)</f>
        <v>#N/A</v>
      </c>
      <c r="AH305" s="22" t="str">
        <f>VLOOKUP($G305,Temp!$D:$F,AH$1,FALSE)</f>
        <v>proficio.com</v>
      </c>
      <c r="AI305" s="22" t="str">
        <f>VLOOKUP($G305,Temp!$D:$F,AI$1,FALSE)</f>
        <v>Marketo</v>
      </c>
      <c r="AJ305" s="22" t="str">
        <f>VLOOKUP($G305,Temp!$D:$F,AJ$1,FALSE)</f>
        <v>WordPress</v>
      </c>
    </row>
    <row r="306" spans="1:36" ht="16" x14ac:dyDescent="0.2">
      <c r="A306" s="8" t="str">
        <f t="shared" si="4"/>
        <v>Tony Wessels Convercent</v>
      </c>
      <c r="B306" s="8" t="s">
        <v>4156</v>
      </c>
      <c r="C306" s="8" t="s">
        <v>4157</v>
      </c>
      <c r="D306" s="8" t="s">
        <v>42</v>
      </c>
      <c r="E306" s="8" t="s">
        <v>4158</v>
      </c>
      <c r="F306" s="8" t="s">
        <v>4159</v>
      </c>
      <c r="G306" s="12" t="s">
        <v>3864</v>
      </c>
      <c r="H306" s="22" t="str">
        <f>VLOOKUP($G306,Temp!$A:$C,H$1,FALSE)</f>
        <v>convercent.com</v>
      </c>
      <c r="I306" s="22" t="e">
        <f>VLOOKUP($G306,Temp!$A:$C,I$1,FALSE)</f>
        <v>#VALUE!</v>
      </c>
      <c r="J306" s="22" t="e">
        <f>VLOOKUP($G306,Temp!$A:$C,J$1,FALSE)</f>
        <v>#VALUE!</v>
      </c>
      <c r="K306" s="22" t="e">
        <f>VLOOKUP($G306,Temp!$A:$C,K$1,FALSE)</f>
        <v>#VALUE!</v>
      </c>
      <c r="L306" s="22" t="e">
        <f>VLOOKUP($G306,Temp!$A:$C,L$1,FALSE)</f>
        <v>#VALUE!</v>
      </c>
      <c r="M306" s="22" t="e">
        <f>VLOOKUP($G306,Temp!$A:$C,M$1,FALSE)</f>
        <v>#VALUE!</v>
      </c>
      <c r="N306" s="22" t="e">
        <f>VLOOKUP($G306,Temp!$A:$C,N$1,FALSE)</f>
        <v>#VALUE!</v>
      </c>
      <c r="O306" s="22" t="e">
        <f>VLOOKUP($G306,Temp!$A:$C,O$1,FALSE)</f>
        <v>#VALUE!</v>
      </c>
      <c r="P306" s="22" t="e">
        <f>VLOOKUP($G306,Temp!$A:$C,P$1,FALSE)</f>
        <v>#VALUE!</v>
      </c>
      <c r="Q306" s="22" t="e">
        <f>VLOOKUP($G306,Temp!$A:$C,Q$1,FALSE)</f>
        <v>#VALUE!</v>
      </c>
      <c r="R306" s="22" t="e">
        <f>VLOOKUP($G306,Temp!$A:$C,R$1,FALSE)</f>
        <v>#VALUE!</v>
      </c>
      <c r="S306" s="22" t="e">
        <f>VLOOKUP($G306,Temp!$A:$C,S$1,FALSE)</f>
        <v>#VALUE!</v>
      </c>
      <c r="T306" s="22" t="e">
        <f>VLOOKUP($G306,Temp!$A:$C,T$1,FALSE)</f>
        <v>#VALUE!</v>
      </c>
      <c r="U306" s="22" t="e">
        <f>VLOOKUP($G306,Temp!$A:$C,U$1,FALSE)</f>
        <v>#VALUE!</v>
      </c>
      <c r="V306" s="22" t="e">
        <f>VLOOKUP($G306,Temp!$A:$C,V$1,FALSE)</f>
        <v>#VALUE!</v>
      </c>
      <c r="W306" s="22" t="e">
        <f>VLOOKUP($G306,Temp!$A:$C,W$1,FALSE)</f>
        <v>#VALUE!</v>
      </c>
      <c r="X306" s="22" t="e">
        <f>VLOOKUP($G306,Temp!$A:$C,X$1,FALSE)</f>
        <v>#VALUE!</v>
      </c>
      <c r="Y306" s="22">
        <f>VLOOKUP($G306,Temp!$A:$C,Y$1,FALSE)</f>
        <v>6900</v>
      </c>
      <c r="Z306" s="22">
        <f>VLOOKUP($G306,Temp!$A:$C,Z$1,FALSE)</f>
        <v>68</v>
      </c>
      <c r="AA306" s="22" t="str">
        <f>VLOOKUP($A306,Searches!$A:$H,AA$1,FALSE)</f>
        <v>Tony Wessels</v>
      </c>
      <c r="AB306" s="22" t="str">
        <f>VLOOKUP($A306,Searches!$A:$H,AB$1,FALSE)</f>
        <v>Convercent</v>
      </c>
      <c r="AC306" s="22" t="str">
        <f>VLOOKUP($A306,Searches!$A:$H,AC$1,FALSE)</f>
        <v>Chief Marketing Officer</v>
      </c>
      <c r="AD306" s="22" t="str">
        <f>VLOOKUP($A306,Searches!$A:$H,AD$1,FALSE)</f>
        <v>2nd</v>
      </c>
      <c r="AE306" s="22" t="str">
        <f>VLOOKUP($A306,Searches!$A:$H,AE$1,FALSE)</f>
        <v/>
      </c>
      <c r="AF306" s="22" t="str">
        <f>VLOOKUP($A306,Searches!$A:$H,AF$1,FALSE)</f>
        <v>San Francisco Bay Area</v>
      </c>
      <c r="AG306" s="22" t="str">
        <f>VLOOKUP($A306,Searches!$A:$H,AG$1,FALSE)</f>
        <v>https://www.linkedin.com/sales/profile/146237,JrAq,NAME_SEARCH?moduleKey=peopleSearchResults&amp;pageKey=sales-search3-people-refinement&amp;contextId=60BC92C971D70515801E49D6842B0000&amp;requestId=dd6588d6-e6b8-4c8c-a792-ff7bf8d17dc9&amp;action=CLICK&amp;target=urn%3Ali%3AsalesLead%3A(-1%2C146237)&amp;pageNumber=8&amp;targetEl=profilelink&amp;position=13&amp;trk=lss-serp-result-lead_photo</v>
      </c>
      <c r="AH306" s="22" t="str">
        <f>VLOOKUP($G306,Temp!$D:$F,AH$1,FALSE)</f>
        <v>convercent.com</v>
      </c>
      <c r="AI306" s="22" t="str">
        <f>VLOOKUP($G306,Temp!$D:$F,AI$1,FALSE)</f>
        <v>Marketo</v>
      </c>
      <c r="AJ306" s="22" t="str">
        <f>VLOOKUP($G306,Temp!$D:$F,AJ$1,FALSE)</f>
        <v>WordPress</v>
      </c>
    </row>
    <row r="307" spans="1:36" ht="16" x14ac:dyDescent="0.2">
      <c r="A307" s="8" t="str">
        <f t="shared" si="4"/>
        <v>Dawna Olsen SYSPRO USA</v>
      </c>
      <c r="B307" s="8" t="s">
        <v>4165</v>
      </c>
      <c r="C307" s="8" t="s">
        <v>4166</v>
      </c>
      <c r="D307" s="8" t="s">
        <v>42</v>
      </c>
      <c r="E307" s="8" t="s">
        <v>4167</v>
      </c>
      <c r="F307" s="8" t="s">
        <v>4168</v>
      </c>
      <c r="G307" s="12" t="s">
        <v>3876</v>
      </c>
      <c r="H307" s="22" t="str">
        <f>VLOOKUP($G307,Temp!$A:$C,H$1,FALSE)</f>
        <v>syspro.com</v>
      </c>
      <c r="I307" s="22" t="e">
        <f>VLOOKUP($G307,Temp!$A:$C,I$1,FALSE)</f>
        <v>#VALUE!</v>
      </c>
      <c r="J307" s="22" t="e">
        <f>VLOOKUP($G307,Temp!$A:$C,J$1,FALSE)</f>
        <v>#VALUE!</v>
      </c>
      <c r="K307" s="22" t="e">
        <f>VLOOKUP($G307,Temp!$A:$C,K$1,FALSE)</f>
        <v>#VALUE!</v>
      </c>
      <c r="L307" s="22" t="e">
        <f>VLOOKUP($G307,Temp!$A:$C,L$1,FALSE)</f>
        <v>#VALUE!</v>
      </c>
      <c r="M307" s="22" t="e">
        <f>VLOOKUP($G307,Temp!$A:$C,M$1,FALSE)</f>
        <v>#VALUE!</v>
      </c>
      <c r="N307" s="22" t="e">
        <f>VLOOKUP($G307,Temp!$A:$C,N$1,FALSE)</f>
        <v>#VALUE!</v>
      </c>
      <c r="O307" s="22" t="e">
        <f>VLOOKUP($G307,Temp!$A:$C,O$1,FALSE)</f>
        <v>#VALUE!</v>
      </c>
      <c r="P307" s="22" t="e">
        <f>VLOOKUP($G307,Temp!$A:$C,P$1,FALSE)</f>
        <v>#VALUE!</v>
      </c>
      <c r="Q307" s="22" t="e">
        <f>VLOOKUP($G307,Temp!$A:$C,Q$1,FALSE)</f>
        <v>#VALUE!</v>
      </c>
      <c r="R307" s="22" t="e">
        <f>VLOOKUP($G307,Temp!$A:$C,R$1,FALSE)</f>
        <v>#VALUE!</v>
      </c>
      <c r="S307" s="22" t="e">
        <f>VLOOKUP($G307,Temp!$A:$C,S$1,FALSE)</f>
        <v>#VALUE!</v>
      </c>
      <c r="T307" s="22" t="e">
        <f>VLOOKUP($G307,Temp!$A:$C,T$1,FALSE)</f>
        <v>#VALUE!</v>
      </c>
      <c r="U307" s="22" t="e">
        <f>VLOOKUP($G307,Temp!$A:$C,U$1,FALSE)</f>
        <v>#VALUE!</v>
      </c>
      <c r="V307" s="22" t="e">
        <f>VLOOKUP($G307,Temp!$A:$C,V$1,FALSE)</f>
        <v>#VALUE!</v>
      </c>
      <c r="W307" s="22" t="e">
        <f>VLOOKUP($G307,Temp!$A:$C,W$1,FALSE)</f>
        <v>#VALUE!</v>
      </c>
      <c r="X307" s="22" t="e">
        <f>VLOOKUP($G307,Temp!$A:$C,X$1,FALSE)</f>
        <v>#VALUE!</v>
      </c>
      <c r="Y307" s="22">
        <f>VLOOKUP($G307,Temp!$A:$C,Y$1,FALSE)</f>
        <v>81700</v>
      </c>
      <c r="Z307" s="22">
        <f>VLOOKUP($G307,Temp!$A:$C,Z$1,FALSE)</f>
        <v>261</v>
      </c>
      <c r="AA307" s="22" t="e">
        <f>VLOOKUP($A307,Searches!$A:$H,AA$1,FALSE)</f>
        <v>#N/A</v>
      </c>
      <c r="AB307" s="22" t="e">
        <f>VLOOKUP($A307,Searches!$A:$H,AB$1,FALSE)</f>
        <v>#N/A</v>
      </c>
      <c r="AC307" s="22" t="e">
        <f>VLOOKUP($A307,Searches!$A:$H,AC$1,FALSE)</f>
        <v>#N/A</v>
      </c>
      <c r="AD307" s="22" t="e">
        <f>VLOOKUP($A307,Searches!$A:$H,AD$1,FALSE)</f>
        <v>#N/A</v>
      </c>
      <c r="AE307" s="22" t="e">
        <f>VLOOKUP($A307,Searches!$A:$H,AE$1,FALSE)</f>
        <v>#N/A</v>
      </c>
      <c r="AF307" s="22" t="e">
        <f>VLOOKUP($A307,Searches!$A:$H,AF$1,FALSE)</f>
        <v>#N/A</v>
      </c>
      <c r="AG307" s="22" t="e">
        <f>VLOOKUP($A307,Searches!$A:$H,AG$1,FALSE)</f>
        <v>#N/A</v>
      </c>
      <c r="AH307" s="22" t="str">
        <f>VLOOKUP($G307,Temp!$D:$F,AH$1,FALSE)</f>
        <v>syspro.com</v>
      </c>
      <c r="AI307" s="22" t="str">
        <f>VLOOKUP($G307,Temp!$D:$F,AI$1,FALSE)</f>
        <v>Marketo</v>
      </c>
      <c r="AJ307" s="22" t="str">
        <f>VLOOKUP($G307,Temp!$D:$F,AJ$1,FALSE)</f>
        <v>WordPress</v>
      </c>
    </row>
    <row r="308" spans="1:36" ht="16" x14ac:dyDescent="0.2">
      <c r="A308" s="8" t="str">
        <f t="shared" si="4"/>
        <v>Laura Goldberg LegalZoom</v>
      </c>
      <c r="B308" s="8" t="s">
        <v>2017</v>
      </c>
      <c r="C308" s="8" t="s">
        <v>4183</v>
      </c>
      <c r="D308" s="8" t="s">
        <v>42</v>
      </c>
      <c r="E308" s="8" t="s">
        <v>4185</v>
      </c>
      <c r="F308" s="8" t="s">
        <v>4187</v>
      </c>
      <c r="G308" s="12" t="s">
        <v>3884</v>
      </c>
      <c r="H308" s="22" t="str">
        <f>VLOOKUP($G308,Temp!$A:$C,H$1,FALSE)</f>
        <v>legalzoom.com</v>
      </c>
      <c r="I308" s="22" t="e">
        <f>VLOOKUP($G308,Temp!$A:$C,I$1,FALSE)</f>
        <v>#VALUE!</v>
      </c>
      <c r="J308" s="22" t="e">
        <f>VLOOKUP($G308,Temp!$A:$C,J$1,FALSE)</f>
        <v>#VALUE!</v>
      </c>
      <c r="K308" s="22" t="e">
        <f>VLOOKUP($G308,Temp!$A:$C,K$1,FALSE)</f>
        <v>#VALUE!</v>
      </c>
      <c r="L308" s="22" t="e">
        <f>VLOOKUP($G308,Temp!$A:$C,L$1,FALSE)</f>
        <v>#VALUE!</v>
      </c>
      <c r="M308" s="22" t="e">
        <f>VLOOKUP($G308,Temp!$A:$C,M$1,FALSE)</f>
        <v>#VALUE!</v>
      </c>
      <c r="N308" s="22" t="e">
        <f>VLOOKUP($G308,Temp!$A:$C,N$1,FALSE)</f>
        <v>#VALUE!</v>
      </c>
      <c r="O308" s="22" t="e">
        <f>VLOOKUP($G308,Temp!$A:$C,O$1,FALSE)</f>
        <v>#VALUE!</v>
      </c>
      <c r="P308" s="22" t="e">
        <f>VLOOKUP($G308,Temp!$A:$C,P$1,FALSE)</f>
        <v>#VALUE!</v>
      </c>
      <c r="Q308" s="22" t="e">
        <f>VLOOKUP($G308,Temp!$A:$C,Q$1,FALSE)</f>
        <v>#VALUE!</v>
      </c>
      <c r="R308" s="22" t="e">
        <f>VLOOKUP($G308,Temp!$A:$C,R$1,FALSE)</f>
        <v>#VALUE!</v>
      </c>
      <c r="S308" s="22" t="e">
        <f>VLOOKUP($G308,Temp!$A:$C,S$1,FALSE)</f>
        <v>#VALUE!</v>
      </c>
      <c r="T308" s="22" t="e">
        <f>VLOOKUP($G308,Temp!$A:$C,T$1,FALSE)</f>
        <v>#VALUE!</v>
      </c>
      <c r="U308" s="22" t="e">
        <f>VLOOKUP($G308,Temp!$A:$C,U$1,FALSE)</f>
        <v>#VALUE!</v>
      </c>
      <c r="V308" s="22" t="e">
        <f>VLOOKUP($G308,Temp!$A:$C,V$1,FALSE)</f>
        <v>#VALUE!</v>
      </c>
      <c r="W308" s="22" t="e">
        <f>VLOOKUP($G308,Temp!$A:$C,W$1,FALSE)</f>
        <v>#VALUE!</v>
      </c>
      <c r="X308" s="22" t="e">
        <f>VLOOKUP($G308,Temp!$A:$C,X$1,FALSE)</f>
        <v>#VALUE!</v>
      </c>
      <c r="Y308" s="22">
        <f>VLOOKUP($G308,Temp!$A:$C,Y$1,FALSE)</f>
        <v>0</v>
      </c>
      <c r="Z308" s="22">
        <f>VLOOKUP($G308,Temp!$A:$C,Z$1,FALSE)</f>
        <v>0</v>
      </c>
      <c r="AA308" s="22" t="e">
        <f>VLOOKUP($A308,Searches!$A:$H,AA$1,FALSE)</f>
        <v>#N/A</v>
      </c>
      <c r="AB308" s="22" t="e">
        <f>VLOOKUP($A308,Searches!$A:$H,AB$1,FALSE)</f>
        <v>#N/A</v>
      </c>
      <c r="AC308" s="22" t="e">
        <f>VLOOKUP($A308,Searches!$A:$H,AC$1,FALSE)</f>
        <v>#N/A</v>
      </c>
      <c r="AD308" s="22" t="e">
        <f>VLOOKUP($A308,Searches!$A:$H,AD$1,FALSE)</f>
        <v>#N/A</v>
      </c>
      <c r="AE308" s="22" t="e">
        <f>VLOOKUP($A308,Searches!$A:$H,AE$1,FALSE)</f>
        <v>#N/A</v>
      </c>
      <c r="AF308" s="22" t="e">
        <f>VLOOKUP($A308,Searches!$A:$H,AF$1,FALSE)</f>
        <v>#N/A</v>
      </c>
      <c r="AG308" s="22" t="e">
        <f>VLOOKUP($A308,Searches!$A:$H,AG$1,FALSE)</f>
        <v>#N/A</v>
      </c>
      <c r="AH308" s="22" t="str">
        <f>VLOOKUP($G308,Temp!$D:$F,AH$1,FALSE)</f>
        <v>legalzoom.com</v>
      </c>
      <c r="AI308" s="22" t="str">
        <f>VLOOKUP($G308,Temp!$D:$F,AI$1,FALSE)</f>
        <v>HubSpot</v>
      </c>
      <c r="AJ308" s="22" t="str">
        <f>VLOOKUP($G308,Temp!$D:$F,AJ$1,FALSE)</f>
        <v>WordPress</v>
      </c>
    </row>
    <row r="309" spans="1:36" ht="16" x14ac:dyDescent="0.2">
      <c r="A309" s="8" t="str">
        <f t="shared" si="4"/>
        <v>Carlos Carvajal Kony, Inc.</v>
      </c>
      <c r="B309" s="8" t="s">
        <v>4195</v>
      </c>
      <c r="C309" s="8" t="s">
        <v>4196</v>
      </c>
      <c r="D309" s="8" t="s">
        <v>42</v>
      </c>
      <c r="E309" s="8" t="s">
        <v>4197</v>
      </c>
      <c r="F309" s="8" t="s">
        <v>4198</v>
      </c>
      <c r="G309" s="12" t="s">
        <v>3893</v>
      </c>
      <c r="H309" s="22" t="str">
        <f>VLOOKUP($G309,Temp!$A:$C,H$1,FALSE)</f>
        <v>kony.com</v>
      </c>
      <c r="I309" s="22" t="e">
        <f>VLOOKUP($G309,Temp!$A:$C,I$1,FALSE)</f>
        <v>#VALUE!</v>
      </c>
      <c r="J309" s="22" t="e">
        <f>VLOOKUP($G309,Temp!$A:$C,J$1,FALSE)</f>
        <v>#VALUE!</v>
      </c>
      <c r="K309" s="22" t="e">
        <f>VLOOKUP($G309,Temp!$A:$C,K$1,FALSE)</f>
        <v>#VALUE!</v>
      </c>
      <c r="L309" s="22" t="e">
        <f>VLOOKUP($G309,Temp!$A:$C,L$1,FALSE)</f>
        <v>#VALUE!</v>
      </c>
      <c r="M309" s="22" t="e">
        <f>VLOOKUP($G309,Temp!$A:$C,M$1,FALSE)</f>
        <v>#VALUE!</v>
      </c>
      <c r="N309" s="22" t="e">
        <f>VLOOKUP($G309,Temp!$A:$C,N$1,FALSE)</f>
        <v>#VALUE!</v>
      </c>
      <c r="O309" s="22" t="e">
        <f>VLOOKUP($G309,Temp!$A:$C,O$1,FALSE)</f>
        <v>#VALUE!</v>
      </c>
      <c r="P309" s="22" t="e">
        <f>VLOOKUP($G309,Temp!$A:$C,P$1,FALSE)</f>
        <v>#VALUE!</v>
      </c>
      <c r="Q309" s="22" t="e">
        <f>VLOOKUP($G309,Temp!$A:$C,Q$1,FALSE)</f>
        <v>#VALUE!</v>
      </c>
      <c r="R309" s="22" t="e">
        <f>VLOOKUP($G309,Temp!$A:$C,R$1,FALSE)</f>
        <v>#VALUE!</v>
      </c>
      <c r="S309" s="22" t="e">
        <f>VLOOKUP($G309,Temp!$A:$C,S$1,FALSE)</f>
        <v>#VALUE!</v>
      </c>
      <c r="T309" s="22" t="e">
        <f>VLOOKUP($G309,Temp!$A:$C,T$1,FALSE)</f>
        <v>#VALUE!</v>
      </c>
      <c r="U309" s="22" t="e">
        <f>VLOOKUP($G309,Temp!$A:$C,U$1,FALSE)</f>
        <v>#VALUE!</v>
      </c>
      <c r="V309" s="22" t="e">
        <f>VLOOKUP($G309,Temp!$A:$C,V$1,FALSE)</f>
        <v>#VALUE!</v>
      </c>
      <c r="W309" s="22" t="e">
        <f>VLOOKUP($G309,Temp!$A:$C,W$1,FALSE)</f>
        <v>#VALUE!</v>
      </c>
      <c r="X309" s="22" t="e">
        <f>VLOOKUP($G309,Temp!$A:$C,X$1,FALSE)</f>
        <v>#VALUE!</v>
      </c>
      <c r="Y309" s="22">
        <f>VLOOKUP($G309,Temp!$A:$C,Y$1,FALSE)</f>
        <v>58400</v>
      </c>
      <c r="Z309" s="22">
        <f>VLOOKUP($G309,Temp!$A:$C,Z$1,FALSE)</f>
        <v>17900</v>
      </c>
      <c r="AA309" s="22" t="e">
        <f>VLOOKUP($A309,Searches!$A:$H,AA$1,FALSE)</f>
        <v>#N/A</v>
      </c>
      <c r="AB309" s="22" t="e">
        <f>VLOOKUP($A309,Searches!$A:$H,AB$1,FALSE)</f>
        <v>#N/A</v>
      </c>
      <c r="AC309" s="22" t="e">
        <f>VLOOKUP($A309,Searches!$A:$H,AC$1,FALSE)</f>
        <v>#N/A</v>
      </c>
      <c r="AD309" s="22" t="e">
        <f>VLOOKUP($A309,Searches!$A:$H,AD$1,FALSE)</f>
        <v>#N/A</v>
      </c>
      <c r="AE309" s="22" t="e">
        <f>VLOOKUP($A309,Searches!$A:$H,AE$1,FALSE)</f>
        <v>#N/A</v>
      </c>
      <c r="AF309" s="22" t="e">
        <f>VLOOKUP($A309,Searches!$A:$H,AF$1,FALSE)</f>
        <v>#N/A</v>
      </c>
      <c r="AG309" s="22" t="e">
        <f>VLOOKUP($A309,Searches!$A:$H,AG$1,FALSE)</f>
        <v>#N/A</v>
      </c>
      <c r="AH309" s="22" t="str">
        <f>VLOOKUP($G309,Temp!$D:$F,AH$1,FALSE)</f>
        <v>kony.com</v>
      </c>
      <c r="AI309" s="22" t="str">
        <f>VLOOKUP($G309,Temp!$D:$F,AI$1,FALSE)</f>
        <v>Marketo</v>
      </c>
      <c r="AJ309" s="22" t="str">
        <f>VLOOKUP($G309,Temp!$D:$F,AJ$1,FALSE)</f>
        <v>Drupal</v>
      </c>
    </row>
    <row r="310" spans="1:36" ht="16" x14ac:dyDescent="0.2">
      <c r="A310" s="8" t="str">
        <f t="shared" si="4"/>
        <v>Dave Capuano BluVector</v>
      </c>
      <c r="B310" s="8" t="s">
        <v>4214</v>
      </c>
      <c r="C310" s="8" t="s">
        <v>4215</v>
      </c>
      <c r="D310" s="8" t="s">
        <v>42</v>
      </c>
      <c r="E310" s="8" t="s">
        <v>4216</v>
      </c>
      <c r="F310" s="8" t="s">
        <v>4217</v>
      </c>
      <c r="G310" s="12" t="s">
        <v>3908</v>
      </c>
      <c r="H310" s="22" t="str">
        <f>VLOOKUP($G310,Temp!$A:$C,H$1,FALSE)</f>
        <v>bluvector.io</v>
      </c>
      <c r="I310" s="22" t="e">
        <f>VLOOKUP($G310,Temp!$A:$C,I$1,FALSE)</f>
        <v>#VALUE!</v>
      </c>
      <c r="J310" s="22" t="e">
        <f>VLOOKUP($G310,Temp!$A:$C,J$1,FALSE)</f>
        <v>#VALUE!</v>
      </c>
      <c r="K310" s="22" t="e">
        <f>VLOOKUP($G310,Temp!$A:$C,K$1,FALSE)</f>
        <v>#VALUE!</v>
      </c>
      <c r="L310" s="22" t="e">
        <f>VLOOKUP($G310,Temp!$A:$C,L$1,FALSE)</f>
        <v>#VALUE!</v>
      </c>
      <c r="M310" s="22" t="e">
        <f>VLOOKUP($G310,Temp!$A:$C,M$1,FALSE)</f>
        <v>#VALUE!</v>
      </c>
      <c r="N310" s="22" t="e">
        <f>VLOOKUP($G310,Temp!$A:$C,N$1,FALSE)</f>
        <v>#VALUE!</v>
      </c>
      <c r="O310" s="22" t="e">
        <f>VLOOKUP($G310,Temp!$A:$C,O$1,FALSE)</f>
        <v>#VALUE!</v>
      </c>
      <c r="P310" s="22" t="e">
        <f>VLOOKUP($G310,Temp!$A:$C,P$1,FALSE)</f>
        <v>#VALUE!</v>
      </c>
      <c r="Q310" s="22" t="e">
        <f>VLOOKUP($G310,Temp!$A:$C,Q$1,FALSE)</f>
        <v>#VALUE!</v>
      </c>
      <c r="R310" s="22" t="e">
        <f>VLOOKUP($G310,Temp!$A:$C,R$1,FALSE)</f>
        <v>#VALUE!</v>
      </c>
      <c r="S310" s="22" t="e">
        <f>VLOOKUP($G310,Temp!$A:$C,S$1,FALSE)</f>
        <v>#VALUE!</v>
      </c>
      <c r="T310" s="22" t="e">
        <f>VLOOKUP($G310,Temp!$A:$C,T$1,FALSE)</f>
        <v>#VALUE!</v>
      </c>
      <c r="U310" s="22" t="e">
        <f>VLOOKUP($G310,Temp!$A:$C,U$1,FALSE)</f>
        <v>#VALUE!</v>
      </c>
      <c r="V310" s="22" t="e">
        <f>VLOOKUP($G310,Temp!$A:$C,V$1,FALSE)</f>
        <v>#VALUE!</v>
      </c>
      <c r="W310" s="22" t="e">
        <f>VLOOKUP($G310,Temp!$A:$C,W$1,FALSE)</f>
        <v>#VALUE!</v>
      </c>
      <c r="X310" s="22" t="e">
        <f>VLOOKUP($G310,Temp!$A:$C,X$1,FALSE)</f>
        <v>#VALUE!</v>
      </c>
      <c r="Y310" s="22">
        <f>VLOOKUP($G310,Temp!$A:$C,Y$1,FALSE)</f>
        <v>14</v>
      </c>
      <c r="Z310" s="22">
        <f>VLOOKUP($G310,Temp!$A:$C,Z$1,FALSE)</f>
        <v>15900</v>
      </c>
      <c r="AA310" s="22" t="e">
        <f>VLOOKUP($A310,Searches!$A:$H,AA$1,FALSE)</f>
        <v>#N/A</v>
      </c>
      <c r="AB310" s="22" t="e">
        <f>VLOOKUP($A310,Searches!$A:$H,AB$1,FALSE)</f>
        <v>#N/A</v>
      </c>
      <c r="AC310" s="22" t="e">
        <f>VLOOKUP($A310,Searches!$A:$H,AC$1,FALSE)</f>
        <v>#N/A</v>
      </c>
      <c r="AD310" s="22" t="e">
        <f>VLOOKUP($A310,Searches!$A:$H,AD$1,FALSE)</f>
        <v>#N/A</v>
      </c>
      <c r="AE310" s="22" t="e">
        <f>VLOOKUP($A310,Searches!$A:$H,AE$1,FALSE)</f>
        <v>#N/A</v>
      </c>
      <c r="AF310" s="22" t="e">
        <f>VLOOKUP($A310,Searches!$A:$H,AF$1,FALSE)</f>
        <v>#N/A</v>
      </c>
      <c r="AG310" s="22" t="e">
        <f>VLOOKUP($A310,Searches!$A:$H,AG$1,FALSE)</f>
        <v>#N/A</v>
      </c>
      <c r="AH310" s="22" t="str">
        <f>VLOOKUP($G310,Temp!$D:$F,AH$1,FALSE)</f>
        <v>bluvector.io</v>
      </c>
      <c r="AI310" s="22" t="str">
        <f>VLOOKUP($G310,Temp!$D:$F,AI$1,FALSE)</f>
        <v>Marketo</v>
      </c>
      <c r="AJ310" s="22" t="str">
        <f>VLOOKUP($G310,Temp!$D:$F,AJ$1,FALSE)</f>
        <v>WordPress</v>
      </c>
    </row>
    <row r="311" spans="1:36" ht="16" x14ac:dyDescent="0.2">
      <c r="A311" s="8" t="str">
        <f t="shared" si="4"/>
        <v>Steve Preston Qstream</v>
      </c>
      <c r="B311" s="8" t="s">
        <v>1864</v>
      </c>
      <c r="C311" s="8" t="s">
        <v>4233</v>
      </c>
      <c r="D311" s="8" t="s">
        <v>42</v>
      </c>
      <c r="E311" s="8" t="s">
        <v>4234</v>
      </c>
      <c r="F311" s="8" t="s">
        <v>4235</v>
      </c>
      <c r="G311" s="12" t="s">
        <v>3924</v>
      </c>
      <c r="H311" s="22" t="str">
        <f>VLOOKUP($G311,Temp!$A:$C,H$1,FALSE)</f>
        <v>qstream.com</v>
      </c>
      <c r="I311" s="22" t="e">
        <f>VLOOKUP($G311,Temp!$A:$C,I$1,FALSE)</f>
        <v>#VALUE!</v>
      </c>
      <c r="J311" s="22" t="e">
        <f>VLOOKUP($G311,Temp!$A:$C,J$1,FALSE)</f>
        <v>#VALUE!</v>
      </c>
      <c r="K311" s="22" t="e">
        <f>VLOOKUP($G311,Temp!$A:$C,K$1,FALSE)</f>
        <v>#VALUE!</v>
      </c>
      <c r="L311" s="22" t="e">
        <f>VLOOKUP($G311,Temp!$A:$C,L$1,FALSE)</f>
        <v>#VALUE!</v>
      </c>
      <c r="M311" s="22" t="e">
        <f>VLOOKUP($G311,Temp!$A:$C,M$1,FALSE)</f>
        <v>#VALUE!</v>
      </c>
      <c r="N311" s="22" t="e">
        <f>VLOOKUP($G311,Temp!$A:$C,N$1,FALSE)</f>
        <v>#VALUE!</v>
      </c>
      <c r="O311" s="22" t="e">
        <f>VLOOKUP($G311,Temp!$A:$C,O$1,FALSE)</f>
        <v>#VALUE!</v>
      </c>
      <c r="P311" s="22" t="e">
        <f>VLOOKUP($G311,Temp!$A:$C,P$1,FALSE)</f>
        <v>#VALUE!</v>
      </c>
      <c r="Q311" s="22" t="e">
        <f>VLOOKUP($G311,Temp!$A:$C,Q$1,FALSE)</f>
        <v>#VALUE!</v>
      </c>
      <c r="R311" s="22" t="e">
        <f>VLOOKUP($G311,Temp!$A:$C,R$1,FALSE)</f>
        <v>#VALUE!</v>
      </c>
      <c r="S311" s="22" t="e">
        <f>VLOOKUP($G311,Temp!$A:$C,S$1,FALSE)</f>
        <v>#VALUE!</v>
      </c>
      <c r="T311" s="22" t="e">
        <f>VLOOKUP($G311,Temp!$A:$C,T$1,FALSE)</f>
        <v>#VALUE!</v>
      </c>
      <c r="U311" s="22" t="e">
        <f>VLOOKUP($G311,Temp!$A:$C,U$1,FALSE)</f>
        <v>#VALUE!</v>
      </c>
      <c r="V311" s="22" t="e">
        <f>VLOOKUP($G311,Temp!$A:$C,V$1,FALSE)</f>
        <v>#VALUE!</v>
      </c>
      <c r="W311" s="22" t="e">
        <f>VLOOKUP($G311,Temp!$A:$C,W$1,FALSE)</f>
        <v>#VALUE!</v>
      </c>
      <c r="X311" s="22" t="e">
        <f>VLOOKUP($G311,Temp!$A:$C,X$1,FALSE)</f>
        <v>#VALUE!</v>
      </c>
      <c r="Y311" s="22">
        <f>VLOOKUP($G311,Temp!$A:$C,Y$1,FALSE)</f>
        <v>552</v>
      </c>
      <c r="Z311" s="22">
        <f>VLOOKUP($G311,Temp!$A:$C,Z$1,FALSE)</f>
        <v>4900</v>
      </c>
      <c r="AA311" s="22" t="e">
        <f>VLOOKUP($A311,Searches!$A:$H,AA$1,FALSE)</f>
        <v>#N/A</v>
      </c>
      <c r="AB311" s="22" t="e">
        <f>VLOOKUP($A311,Searches!$A:$H,AB$1,FALSE)</f>
        <v>#N/A</v>
      </c>
      <c r="AC311" s="22" t="e">
        <f>VLOOKUP($A311,Searches!$A:$H,AC$1,FALSE)</f>
        <v>#N/A</v>
      </c>
      <c r="AD311" s="22" t="e">
        <f>VLOOKUP($A311,Searches!$A:$H,AD$1,FALSE)</f>
        <v>#N/A</v>
      </c>
      <c r="AE311" s="22" t="e">
        <f>VLOOKUP($A311,Searches!$A:$H,AE$1,FALSE)</f>
        <v>#N/A</v>
      </c>
      <c r="AF311" s="22" t="e">
        <f>VLOOKUP($A311,Searches!$A:$H,AF$1,FALSE)</f>
        <v>#N/A</v>
      </c>
      <c r="AG311" s="22" t="e">
        <f>VLOOKUP($A311,Searches!$A:$H,AG$1,FALSE)</f>
        <v>#N/A</v>
      </c>
      <c r="AH311" s="22" t="str">
        <f>VLOOKUP($G311,Temp!$D:$F,AH$1,FALSE)</f>
        <v>qstream.com</v>
      </c>
      <c r="AI311" s="22" t="str">
        <f>VLOOKUP($G311,Temp!$D:$F,AI$1,FALSE)</f>
        <v>Pardot</v>
      </c>
      <c r="AJ311" s="22" t="str">
        <f>VLOOKUP($G311,Temp!$D:$F,AJ$1,FALSE)</f>
        <v>WordPress</v>
      </c>
    </row>
    <row r="312" spans="1:36" ht="16" x14ac:dyDescent="0.2">
      <c r="A312" s="8" t="str">
        <f t="shared" si="4"/>
        <v>Dea Lawrence Variety</v>
      </c>
      <c r="B312" s="8" t="s">
        <v>4242</v>
      </c>
      <c r="C312" s="8" t="s">
        <v>4244</v>
      </c>
      <c r="D312" s="8" t="s">
        <v>42</v>
      </c>
      <c r="E312" s="8" t="s">
        <v>4247</v>
      </c>
      <c r="F312" s="8" t="s">
        <v>4249</v>
      </c>
      <c r="G312" s="12" t="s">
        <v>3929</v>
      </c>
      <c r="H312" s="22" t="str">
        <f>VLOOKUP($G312,Temp!$A:$C,H$1,FALSE)</f>
        <v>variety.com</v>
      </c>
      <c r="I312" s="22" t="e">
        <f>VLOOKUP($G312,Temp!$A:$C,I$1,FALSE)</f>
        <v>#VALUE!</v>
      </c>
      <c r="J312" s="22" t="e">
        <f>VLOOKUP($G312,Temp!$A:$C,J$1,FALSE)</f>
        <v>#VALUE!</v>
      </c>
      <c r="K312" s="22" t="e">
        <f>VLOOKUP($G312,Temp!$A:$C,K$1,FALSE)</f>
        <v>#VALUE!</v>
      </c>
      <c r="L312" s="22" t="e">
        <f>VLOOKUP($G312,Temp!$A:$C,L$1,FALSE)</f>
        <v>#VALUE!</v>
      </c>
      <c r="M312" s="22" t="e">
        <f>VLOOKUP($G312,Temp!$A:$C,M$1,FALSE)</f>
        <v>#VALUE!</v>
      </c>
      <c r="N312" s="22" t="e">
        <f>VLOOKUP($G312,Temp!$A:$C,N$1,FALSE)</f>
        <v>#VALUE!</v>
      </c>
      <c r="O312" s="22" t="e">
        <f>VLOOKUP($G312,Temp!$A:$C,O$1,FALSE)</f>
        <v>#VALUE!</v>
      </c>
      <c r="P312" s="22" t="e">
        <f>VLOOKUP($G312,Temp!$A:$C,P$1,FALSE)</f>
        <v>#VALUE!</v>
      </c>
      <c r="Q312" s="22" t="e">
        <f>VLOOKUP($G312,Temp!$A:$C,Q$1,FALSE)</f>
        <v>#VALUE!</v>
      </c>
      <c r="R312" s="22" t="e">
        <f>VLOOKUP($G312,Temp!$A:$C,R$1,FALSE)</f>
        <v>#VALUE!</v>
      </c>
      <c r="S312" s="22" t="e">
        <f>VLOOKUP($G312,Temp!$A:$C,S$1,FALSE)</f>
        <v>#VALUE!</v>
      </c>
      <c r="T312" s="22" t="e">
        <f>VLOOKUP($G312,Temp!$A:$C,T$1,FALSE)</f>
        <v>#VALUE!</v>
      </c>
      <c r="U312" s="22" t="e">
        <f>VLOOKUP($G312,Temp!$A:$C,U$1,FALSE)</f>
        <v>#VALUE!</v>
      </c>
      <c r="V312" s="22" t="e">
        <f>VLOOKUP($G312,Temp!$A:$C,V$1,FALSE)</f>
        <v>#VALUE!</v>
      </c>
      <c r="W312" s="22" t="e">
        <f>VLOOKUP($G312,Temp!$A:$C,W$1,FALSE)</f>
        <v>#VALUE!</v>
      </c>
      <c r="X312" s="22" t="e">
        <f>VLOOKUP($G312,Temp!$A:$C,X$1,FALSE)</f>
        <v>#VALUE!</v>
      </c>
      <c r="Y312" s="22">
        <f>VLOOKUP($G312,Temp!$A:$C,Y$1,FALSE)</f>
        <v>0</v>
      </c>
      <c r="Z312" s="22">
        <f>VLOOKUP($G312,Temp!$A:$C,Z$1,FALSE)</f>
        <v>0</v>
      </c>
      <c r="AA312" s="22" t="e">
        <f>VLOOKUP($A312,Searches!$A:$H,AA$1,FALSE)</f>
        <v>#N/A</v>
      </c>
      <c r="AB312" s="22" t="e">
        <f>VLOOKUP($A312,Searches!$A:$H,AB$1,FALSE)</f>
        <v>#N/A</v>
      </c>
      <c r="AC312" s="22" t="e">
        <f>VLOOKUP($A312,Searches!$A:$H,AC$1,FALSE)</f>
        <v>#N/A</v>
      </c>
      <c r="AD312" s="22" t="e">
        <f>VLOOKUP($A312,Searches!$A:$H,AD$1,FALSE)</f>
        <v>#N/A</v>
      </c>
      <c r="AE312" s="22" t="e">
        <f>VLOOKUP($A312,Searches!$A:$H,AE$1,FALSE)</f>
        <v>#N/A</v>
      </c>
      <c r="AF312" s="22" t="e">
        <f>VLOOKUP($A312,Searches!$A:$H,AF$1,FALSE)</f>
        <v>#N/A</v>
      </c>
      <c r="AG312" s="22" t="e">
        <f>VLOOKUP($A312,Searches!$A:$H,AG$1,FALSE)</f>
        <v>#N/A</v>
      </c>
      <c r="AH312" s="22" t="str">
        <f>VLOOKUP($G312,Temp!$D:$F,AH$1,FALSE)</f>
        <v>variety.com</v>
      </c>
      <c r="AI312" s="22" t="str">
        <f>VLOOKUP($G312,Temp!$D:$F,AI$1,FALSE)</f>
        <v>HubSpot</v>
      </c>
      <c r="AJ312" s="22" t="str">
        <f>VLOOKUP($G312,Temp!$D:$F,AJ$1,FALSE)</f>
        <v>WordPress</v>
      </c>
    </row>
    <row r="313" spans="1:36" ht="16" x14ac:dyDescent="0.2">
      <c r="A313" s="8" t="str">
        <f t="shared" si="4"/>
        <v>David Roussain GetG5</v>
      </c>
      <c r="B313" s="8" t="s">
        <v>438</v>
      </c>
      <c r="C313" s="8" t="s">
        <v>4258</v>
      </c>
      <c r="D313" s="8" t="s">
        <v>42</v>
      </c>
      <c r="E313" s="8" t="s">
        <v>4259</v>
      </c>
      <c r="F313" s="8" t="s">
        <v>4260</v>
      </c>
      <c r="G313" s="12" t="s">
        <v>3930</v>
      </c>
      <c r="H313" s="22" t="str">
        <f>VLOOKUP($G313,Temp!$A:$C,H$1,FALSE)</f>
        <v>GetG5.com</v>
      </c>
      <c r="I313" s="22" t="e">
        <f>VLOOKUP($G313,Temp!$A:$C,I$1,FALSE)</f>
        <v>#VALUE!</v>
      </c>
      <c r="J313" s="22" t="e">
        <f>VLOOKUP($G313,Temp!$A:$C,J$1,FALSE)</f>
        <v>#VALUE!</v>
      </c>
      <c r="K313" s="22" t="e">
        <f>VLOOKUP($G313,Temp!$A:$C,K$1,FALSE)</f>
        <v>#VALUE!</v>
      </c>
      <c r="L313" s="22" t="e">
        <f>VLOOKUP($G313,Temp!$A:$C,L$1,FALSE)</f>
        <v>#VALUE!</v>
      </c>
      <c r="M313" s="22" t="e">
        <f>VLOOKUP($G313,Temp!$A:$C,M$1,FALSE)</f>
        <v>#VALUE!</v>
      </c>
      <c r="N313" s="22" t="e">
        <f>VLOOKUP($G313,Temp!$A:$C,N$1,FALSE)</f>
        <v>#VALUE!</v>
      </c>
      <c r="O313" s="22" t="e">
        <f>VLOOKUP($G313,Temp!$A:$C,O$1,FALSE)</f>
        <v>#VALUE!</v>
      </c>
      <c r="P313" s="22" t="e">
        <f>VLOOKUP($G313,Temp!$A:$C,P$1,FALSE)</f>
        <v>#VALUE!</v>
      </c>
      <c r="Q313" s="22" t="e">
        <f>VLOOKUP($G313,Temp!$A:$C,Q$1,FALSE)</f>
        <v>#VALUE!</v>
      </c>
      <c r="R313" s="22" t="e">
        <f>VLOOKUP($G313,Temp!$A:$C,R$1,FALSE)</f>
        <v>#VALUE!</v>
      </c>
      <c r="S313" s="22" t="e">
        <f>VLOOKUP($G313,Temp!$A:$C,S$1,FALSE)</f>
        <v>#VALUE!</v>
      </c>
      <c r="T313" s="22" t="e">
        <f>VLOOKUP($G313,Temp!$A:$C,T$1,FALSE)</f>
        <v>#VALUE!</v>
      </c>
      <c r="U313" s="22" t="e">
        <f>VLOOKUP($G313,Temp!$A:$C,U$1,FALSE)</f>
        <v>#VALUE!</v>
      </c>
      <c r="V313" s="22" t="e">
        <f>VLOOKUP($G313,Temp!$A:$C,V$1,FALSE)</f>
        <v>#VALUE!</v>
      </c>
      <c r="W313" s="22" t="e">
        <f>VLOOKUP($G313,Temp!$A:$C,W$1,FALSE)</f>
        <v>#VALUE!</v>
      </c>
      <c r="X313" s="22" t="e">
        <f>VLOOKUP($G313,Temp!$A:$C,X$1,FALSE)</f>
        <v>#VALUE!</v>
      </c>
      <c r="Y313" s="22">
        <f>VLOOKUP($G313,Temp!$A:$C,Y$1,FALSE)</f>
        <v>6200</v>
      </c>
      <c r="Z313" s="22">
        <f>VLOOKUP($G313,Temp!$A:$C,Z$1,FALSE)</f>
        <v>355</v>
      </c>
      <c r="AA313" s="22" t="str">
        <f>VLOOKUP($A313,Searches!$A:$H,AA$1,FALSE)</f>
        <v>David Roussain</v>
      </c>
      <c r="AB313" s="22" t="str">
        <f>VLOOKUP($A313,Searches!$A:$H,AB$1,FALSE)</f>
        <v>GetG5</v>
      </c>
      <c r="AC313" s="22" t="str">
        <f>VLOOKUP($A313,Searches!$A:$H,AC$1,FALSE)</f>
        <v>Chief Marketing Officer</v>
      </c>
      <c r="AD313" s="22" t="str">
        <f>VLOOKUP($A313,Searches!$A:$H,AD$1,FALSE)</f>
        <v>2nd</v>
      </c>
      <c r="AE313" s="22" t="str">
        <f>VLOOKUP($A313,Searches!$A:$H,AE$1,FALSE)</f>
        <v/>
      </c>
      <c r="AF313" s="22" t="str">
        <f>VLOOKUP($A313,Searches!$A:$H,AF$1,FALSE)</f>
        <v>Bend, Oregon Area</v>
      </c>
      <c r="AG313" s="22" t="str">
        <f>VLOOKUP($A313,Searches!$A:$H,AG$1,FALSE)</f>
        <v>https://www.linkedin.com/sales/profile/1712053,5uKe,NAME_SEARCH?moduleKey=peopleSearchResults&amp;pageKey=sales-search3-people-refinement&amp;contextId=60BC92C971D70515801E49D6842B0000&amp;requestId=addf2190-9d55-41b9-a472-dc3c576fbb3c&amp;action=CLICK&amp;target=urn%3Ali%3AsalesLead%3A(-1%2C1712053)&amp;pageNumber=5&amp;targetEl=profilelink&amp;position=9&amp;trk=lss-serp-result-lead_photo</v>
      </c>
      <c r="AH313" s="22" t="e">
        <f>VLOOKUP($G313,Temp!$D:$F,AH$1,FALSE)</f>
        <v>#N/A</v>
      </c>
      <c r="AI313" s="22" t="e">
        <f>VLOOKUP($G313,Temp!$D:$F,AI$1,FALSE)</f>
        <v>#N/A</v>
      </c>
      <c r="AJ313" s="22" t="e">
        <f>VLOOKUP($G313,Temp!$D:$F,AJ$1,FALSE)</f>
        <v>#N/A</v>
      </c>
    </row>
    <row r="314" spans="1:36" ht="16" x14ac:dyDescent="0.2">
      <c r="A314" s="8" t="str">
        <f t="shared" si="4"/>
        <v>Yancy Oshita Catchpoint</v>
      </c>
      <c r="B314" s="8" t="s">
        <v>4267</v>
      </c>
      <c r="C314" s="8" t="s">
        <v>4268</v>
      </c>
      <c r="D314" s="8" t="s">
        <v>42</v>
      </c>
      <c r="E314" s="8" t="s">
        <v>4269</v>
      </c>
      <c r="F314" s="8" t="s">
        <v>4270</v>
      </c>
      <c r="G314" s="12" t="s">
        <v>3945</v>
      </c>
      <c r="H314" s="22" t="str">
        <f>VLOOKUP($G314,Temp!$A:$C,H$1,FALSE)</f>
        <v>catchpoint.com</v>
      </c>
      <c r="I314" s="22" t="e">
        <f>VLOOKUP($G314,Temp!$A:$C,I$1,FALSE)</f>
        <v>#VALUE!</v>
      </c>
      <c r="J314" s="22" t="e">
        <f>VLOOKUP($G314,Temp!$A:$C,J$1,FALSE)</f>
        <v>#VALUE!</v>
      </c>
      <c r="K314" s="22" t="e">
        <f>VLOOKUP($G314,Temp!$A:$C,K$1,FALSE)</f>
        <v>#VALUE!</v>
      </c>
      <c r="L314" s="22" t="e">
        <f>VLOOKUP($G314,Temp!$A:$C,L$1,FALSE)</f>
        <v>#VALUE!</v>
      </c>
      <c r="M314" s="22" t="e">
        <f>VLOOKUP($G314,Temp!$A:$C,M$1,FALSE)</f>
        <v>#VALUE!</v>
      </c>
      <c r="N314" s="22" t="e">
        <f>VLOOKUP($G314,Temp!$A:$C,N$1,FALSE)</f>
        <v>#VALUE!</v>
      </c>
      <c r="O314" s="22" t="e">
        <f>VLOOKUP($G314,Temp!$A:$C,O$1,FALSE)</f>
        <v>#VALUE!</v>
      </c>
      <c r="P314" s="22" t="e">
        <f>VLOOKUP($G314,Temp!$A:$C,P$1,FALSE)</f>
        <v>#VALUE!</v>
      </c>
      <c r="Q314" s="22" t="e">
        <f>VLOOKUP($G314,Temp!$A:$C,Q$1,FALSE)</f>
        <v>#VALUE!</v>
      </c>
      <c r="R314" s="22" t="e">
        <f>VLOOKUP($G314,Temp!$A:$C,R$1,FALSE)</f>
        <v>#VALUE!</v>
      </c>
      <c r="S314" s="22" t="e">
        <f>VLOOKUP($G314,Temp!$A:$C,S$1,FALSE)</f>
        <v>#VALUE!</v>
      </c>
      <c r="T314" s="22" t="e">
        <f>VLOOKUP($G314,Temp!$A:$C,T$1,FALSE)</f>
        <v>#VALUE!</v>
      </c>
      <c r="U314" s="22" t="e">
        <f>VLOOKUP($G314,Temp!$A:$C,U$1,FALSE)</f>
        <v>#VALUE!</v>
      </c>
      <c r="V314" s="22" t="e">
        <f>VLOOKUP($G314,Temp!$A:$C,V$1,FALSE)</f>
        <v>#VALUE!</v>
      </c>
      <c r="W314" s="22" t="e">
        <f>VLOOKUP($G314,Temp!$A:$C,W$1,FALSE)</f>
        <v>#VALUE!</v>
      </c>
      <c r="X314" s="22" t="e">
        <f>VLOOKUP($G314,Temp!$A:$C,X$1,FALSE)</f>
        <v>#VALUE!</v>
      </c>
      <c r="Y314" s="22">
        <f>VLOOKUP($G314,Temp!$A:$C,Y$1,FALSE)</f>
        <v>41800</v>
      </c>
      <c r="Z314" s="22">
        <f>VLOOKUP($G314,Temp!$A:$C,Z$1,FALSE)</f>
        <v>8500</v>
      </c>
      <c r="AA314" s="22" t="e">
        <f>VLOOKUP($A314,Searches!$A:$H,AA$1,FALSE)</f>
        <v>#N/A</v>
      </c>
      <c r="AB314" s="22" t="e">
        <f>VLOOKUP($A314,Searches!$A:$H,AB$1,FALSE)</f>
        <v>#N/A</v>
      </c>
      <c r="AC314" s="22" t="e">
        <f>VLOOKUP($A314,Searches!$A:$H,AC$1,FALSE)</f>
        <v>#N/A</v>
      </c>
      <c r="AD314" s="22" t="e">
        <f>VLOOKUP($A314,Searches!$A:$H,AD$1,FALSE)</f>
        <v>#N/A</v>
      </c>
      <c r="AE314" s="22" t="e">
        <f>VLOOKUP($A314,Searches!$A:$H,AE$1,FALSE)</f>
        <v>#N/A</v>
      </c>
      <c r="AF314" s="22" t="e">
        <f>VLOOKUP($A314,Searches!$A:$H,AF$1,FALSE)</f>
        <v>#N/A</v>
      </c>
      <c r="AG314" s="22" t="e">
        <f>VLOOKUP($A314,Searches!$A:$H,AG$1,FALSE)</f>
        <v>#N/A</v>
      </c>
      <c r="AH314" s="22" t="str">
        <f>VLOOKUP($G314,Temp!$D:$F,AH$1,FALSE)</f>
        <v>catchpoint.com</v>
      </c>
      <c r="AI314" s="22" t="str">
        <f>VLOOKUP($G314,Temp!$D:$F,AI$1,FALSE)</f>
        <v>Marketo</v>
      </c>
      <c r="AJ314" s="22" t="str">
        <f>VLOOKUP($G314,Temp!$D:$F,AJ$1,FALSE)</f>
        <v>WordPress</v>
      </c>
    </row>
    <row r="315" spans="1:36" ht="16" x14ac:dyDescent="0.2">
      <c r="A315" s="8" t="str">
        <f t="shared" si="4"/>
        <v>Edward Vesely Vision Solutions, Inc.</v>
      </c>
      <c r="B315" s="8" t="s">
        <v>419</v>
      </c>
      <c r="C315" s="8" t="s">
        <v>4286</v>
      </c>
      <c r="D315" s="8" t="s">
        <v>4287</v>
      </c>
      <c r="E315" s="8" t="s">
        <v>4288</v>
      </c>
      <c r="F315" s="8" t="s">
        <v>4289</v>
      </c>
      <c r="G315" s="12" t="s">
        <v>3958</v>
      </c>
      <c r="H315" s="22" t="str">
        <f>VLOOKUP($G315,Temp!$A:$C,H$1,FALSE)</f>
        <v>visionsolutions.com</v>
      </c>
      <c r="I315" s="22" t="e">
        <f>VLOOKUP($G315,Temp!$A:$C,I$1,FALSE)</f>
        <v>#VALUE!</v>
      </c>
      <c r="J315" s="22" t="e">
        <f>VLOOKUP($G315,Temp!$A:$C,J$1,FALSE)</f>
        <v>#VALUE!</v>
      </c>
      <c r="K315" s="22" t="e">
        <f>VLOOKUP($G315,Temp!$A:$C,K$1,FALSE)</f>
        <v>#VALUE!</v>
      </c>
      <c r="L315" s="22" t="e">
        <f>VLOOKUP($G315,Temp!$A:$C,L$1,FALSE)</f>
        <v>#VALUE!</v>
      </c>
      <c r="M315" s="22" t="e">
        <f>VLOOKUP($G315,Temp!$A:$C,M$1,FALSE)</f>
        <v>#VALUE!</v>
      </c>
      <c r="N315" s="22" t="e">
        <f>VLOOKUP($G315,Temp!$A:$C,N$1,FALSE)</f>
        <v>#VALUE!</v>
      </c>
      <c r="O315" s="22" t="e">
        <f>VLOOKUP($G315,Temp!$A:$C,O$1,FALSE)</f>
        <v>#VALUE!</v>
      </c>
      <c r="P315" s="22" t="e">
        <f>VLOOKUP($G315,Temp!$A:$C,P$1,FALSE)</f>
        <v>#VALUE!</v>
      </c>
      <c r="Q315" s="22" t="e">
        <f>VLOOKUP($G315,Temp!$A:$C,Q$1,FALSE)</f>
        <v>#VALUE!</v>
      </c>
      <c r="R315" s="22" t="e">
        <f>VLOOKUP($G315,Temp!$A:$C,R$1,FALSE)</f>
        <v>#VALUE!</v>
      </c>
      <c r="S315" s="22" t="e">
        <f>VLOOKUP($G315,Temp!$A:$C,S$1,FALSE)</f>
        <v>#VALUE!</v>
      </c>
      <c r="T315" s="22" t="e">
        <f>VLOOKUP($G315,Temp!$A:$C,T$1,FALSE)</f>
        <v>#VALUE!</v>
      </c>
      <c r="U315" s="22" t="e">
        <f>VLOOKUP($G315,Temp!$A:$C,U$1,FALSE)</f>
        <v>#VALUE!</v>
      </c>
      <c r="V315" s="22" t="e">
        <f>VLOOKUP($G315,Temp!$A:$C,V$1,FALSE)</f>
        <v>#VALUE!</v>
      </c>
      <c r="W315" s="22" t="e">
        <f>VLOOKUP($G315,Temp!$A:$C,W$1,FALSE)</f>
        <v>#VALUE!</v>
      </c>
      <c r="X315" s="22" t="e">
        <f>VLOOKUP($G315,Temp!$A:$C,X$1,FALSE)</f>
        <v>#VALUE!</v>
      </c>
      <c r="Y315" s="22">
        <f>VLOOKUP($G315,Temp!$A:$C,Y$1,FALSE)</f>
        <v>6800</v>
      </c>
      <c r="Z315" s="22">
        <f>VLOOKUP($G315,Temp!$A:$C,Z$1,FALSE)</f>
        <v>22500</v>
      </c>
      <c r="AA315" s="22" t="e">
        <f>VLOOKUP($A315,Searches!$A:$H,AA$1,FALSE)</f>
        <v>#N/A</v>
      </c>
      <c r="AB315" s="22" t="e">
        <f>VLOOKUP($A315,Searches!$A:$H,AB$1,FALSE)</f>
        <v>#N/A</v>
      </c>
      <c r="AC315" s="22" t="e">
        <f>VLOOKUP($A315,Searches!$A:$H,AC$1,FALSE)</f>
        <v>#N/A</v>
      </c>
      <c r="AD315" s="22" t="e">
        <f>VLOOKUP($A315,Searches!$A:$H,AD$1,FALSE)</f>
        <v>#N/A</v>
      </c>
      <c r="AE315" s="22" t="e">
        <f>VLOOKUP($A315,Searches!$A:$H,AE$1,FALSE)</f>
        <v>#N/A</v>
      </c>
      <c r="AF315" s="22" t="e">
        <f>VLOOKUP($A315,Searches!$A:$H,AF$1,FALSE)</f>
        <v>#N/A</v>
      </c>
      <c r="AG315" s="22" t="e">
        <f>VLOOKUP($A315,Searches!$A:$H,AG$1,FALSE)</f>
        <v>#N/A</v>
      </c>
      <c r="AH315" s="22" t="e">
        <f>VLOOKUP($G315,Temp!$D:$F,AH$1,FALSE)</f>
        <v>#N/A</v>
      </c>
      <c r="AI315" s="22" t="e">
        <f>VLOOKUP($G315,Temp!$D:$F,AI$1,FALSE)</f>
        <v>#N/A</v>
      </c>
      <c r="AJ315" s="22" t="e">
        <f>VLOOKUP($G315,Temp!$D:$F,AJ$1,FALSE)</f>
        <v>#N/A</v>
      </c>
    </row>
    <row r="316" spans="1:36" ht="16" x14ac:dyDescent="0.2">
      <c r="A316" s="8" t="str">
        <f t="shared" si="4"/>
        <v>Michael Lees Metalogix Software</v>
      </c>
      <c r="B316" s="8" t="s">
        <v>1203</v>
      </c>
      <c r="C316" s="8" t="s">
        <v>4295</v>
      </c>
      <c r="D316" s="8" t="s">
        <v>42</v>
      </c>
      <c r="E316" s="8" t="s">
        <v>4296</v>
      </c>
      <c r="F316" s="8" t="s">
        <v>4297</v>
      </c>
      <c r="G316" s="12" t="s">
        <v>3966</v>
      </c>
      <c r="H316" s="22" t="str">
        <f>VLOOKUP($G316,Temp!$A:$C,H$1,FALSE)</f>
        <v>metalogix.com</v>
      </c>
      <c r="I316" s="22" t="e">
        <f>VLOOKUP($G316,Temp!$A:$C,I$1,FALSE)</f>
        <v>#VALUE!</v>
      </c>
      <c r="J316" s="22" t="e">
        <f>VLOOKUP($G316,Temp!$A:$C,J$1,FALSE)</f>
        <v>#VALUE!</v>
      </c>
      <c r="K316" s="22" t="e">
        <f>VLOOKUP($G316,Temp!$A:$C,K$1,FALSE)</f>
        <v>#VALUE!</v>
      </c>
      <c r="L316" s="22" t="e">
        <f>VLOOKUP($G316,Temp!$A:$C,L$1,FALSE)</f>
        <v>#VALUE!</v>
      </c>
      <c r="M316" s="22" t="e">
        <f>VLOOKUP($G316,Temp!$A:$C,M$1,FALSE)</f>
        <v>#VALUE!</v>
      </c>
      <c r="N316" s="22" t="e">
        <f>VLOOKUP($G316,Temp!$A:$C,N$1,FALSE)</f>
        <v>#VALUE!</v>
      </c>
      <c r="O316" s="22" t="e">
        <f>VLOOKUP($G316,Temp!$A:$C,O$1,FALSE)</f>
        <v>#VALUE!</v>
      </c>
      <c r="P316" s="22" t="e">
        <f>VLOOKUP($G316,Temp!$A:$C,P$1,FALSE)</f>
        <v>#VALUE!</v>
      </c>
      <c r="Q316" s="22" t="e">
        <f>VLOOKUP($G316,Temp!$A:$C,Q$1,FALSE)</f>
        <v>#VALUE!</v>
      </c>
      <c r="R316" s="22" t="e">
        <f>VLOOKUP($G316,Temp!$A:$C,R$1,FALSE)</f>
        <v>#VALUE!</v>
      </c>
      <c r="S316" s="22" t="e">
        <f>VLOOKUP($G316,Temp!$A:$C,S$1,FALSE)</f>
        <v>#VALUE!</v>
      </c>
      <c r="T316" s="22" t="e">
        <f>VLOOKUP($G316,Temp!$A:$C,T$1,FALSE)</f>
        <v>#VALUE!</v>
      </c>
      <c r="U316" s="22" t="e">
        <f>VLOOKUP($G316,Temp!$A:$C,U$1,FALSE)</f>
        <v>#VALUE!</v>
      </c>
      <c r="V316" s="22" t="e">
        <f>VLOOKUP($G316,Temp!$A:$C,V$1,FALSE)</f>
        <v>#VALUE!</v>
      </c>
      <c r="W316" s="22" t="e">
        <f>VLOOKUP($G316,Temp!$A:$C,W$1,FALSE)</f>
        <v>#VALUE!</v>
      </c>
      <c r="X316" s="22" t="e">
        <f>VLOOKUP($G316,Temp!$A:$C,X$1,FALSE)</f>
        <v>#VALUE!</v>
      </c>
      <c r="Y316" s="22">
        <f>VLOOKUP($G316,Temp!$A:$C,Y$1,FALSE)</f>
        <v>30800</v>
      </c>
      <c r="Z316" s="22">
        <f>VLOOKUP($G316,Temp!$A:$C,Z$1,FALSE)</f>
        <v>5200</v>
      </c>
      <c r="AA316" s="22" t="str">
        <f>VLOOKUP($A316,Searches!$A:$H,AA$1,FALSE)</f>
        <v>Michael Lees</v>
      </c>
      <c r="AB316" s="22" t="str">
        <f>VLOOKUP($A316,Searches!$A:$H,AB$1,FALSE)</f>
        <v>Metalogix Software</v>
      </c>
      <c r="AC316" s="22" t="str">
        <f>VLOOKUP($A316,Searches!$A:$H,AC$1,FALSE)</f>
        <v>Chief Marketing Officer</v>
      </c>
      <c r="AD316" s="22" t="str">
        <f>VLOOKUP($A316,Searches!$A:$H,AD$1,FALSE)</f>
        <v>2nd</v>
      </c>
      <c r="AE316" s="22" t="str">
        <f>VLOOKUP($A316,Searches!$A:$H,AE$1,FALSE)</f>
        <v/>
      </c>
      <c r="AF316" s="22" t="str">
        <f>VLOOKUP($A316,Searches!$A:$H,AF$1,FALSE)</f>
        <v>Washington D.C. Metro Area</v>
      </c>
      <c r="AG316" s="22" t="str">
        <f>VLOOKUP($A316,Searches!$A:$H,AG$1,FALSE)</f>
        <v>https://www.linkedin.com/sales/profile/3788632,yDtI,NAME_SEARCH?moduleKey=peopleSearchResults&amp;pageKey=sales-search3-people-refinement&amp;contextId=60BC92C971D70515801E49D6842B0000&amp;requestId=addf2190-9d55-41b9-a472-dc3c576fbb3c&amp;action=CLICK&amp;target=urn%3Ali%3AsalesLead%3A(-1%2C3788632)&amp;pageNumber=5&amp;targetEl=profilelink&amp;position=0&amp;trk=lss-serp-result-lead_photo</v>
      </c>
      <c r="AH316" s="22" t="str">
        <f>VLOOKUP($G316,Temp!$D:$F,AH$1,FALSE)</f>
        <v>metalogix.com</v>
      </c>
      <c r="AI316" s="22" t="str">
        <f>VLOOKUP($G316,Temp!$D:$F,AI$1,FALSE)</f>
        <v>Marketo</v>
      </c>
      <c r="AJ316" s="22" t="str">
        <f>VLOOKUP($G316,Temp!$D:$F,AJ$1,FALSE)</f>
        <v>Drupal</v>
      </c>
    </row>
    <row r="317" spans="1:36" ht="16" x14ac:dyDescent="0.2">
      <c r="A317" s="8" t="str">
        <f t="shared" si="4"/>
        <v>Dean Afzal Enablon</v>
      </c>
      <c r="B317" s="8" t="s">
        <v>1368</v>
      </c>
      <c r="C317" s="8" t="s">
        <v>1369</v>
      </c>
      <c r="D317" s="8" t="s">
        <v>42</v>
      </c>
      <c r="E317" s="8" t="s">
        <v>1370</v>
      </c>
      <c r="F317" s="8" t="s">
        <v>1371</v>
      </c>
      <c r="G317" s="12" t="s">
        <v>1372</v>
      </c>
      <c r="H317" s="22" t="str">
        <f>VLOOKUP($G317,Temp!$A:$C,H$1,FALSE)</f>
        <v>enablon.com</v>
      </c>
      <c r="I317" s="22" t="e">
        <f>VLOOKUP($G317,Temp!$A:$C,I$1,FALSE)</f>
        <v>#VALUE!</v>
      </c>
      <c r="J317" s="22" t="e">
        <f>VLOOKUP($G317,Temp!$A:$C,J$1,FALSE)</f>
        <v>#VALUE!</v>
      </c>
      <c r="K317" s="22" t="e">
        <f>VLOOKUP($G317,Temp!$A:$C,K$1,FALSE)</f>
        <v>#VALUE!</v>
      </c>
      <c r="L317" s="22" t="e">
        <f>VLOOKUP($G317,Temp!$A:$C,L$1,FALSE)</f>
        <v>#VALUE!</v>
      </c>
      <c r="M317" s="22" t="e">
        <f>VLOOKUP($G317,Temp!$A:$C,M$1,FALSE)</f>
        <v>#VALUE!</v>
      </c>
      <c r="N317" s="22" t="e">
        <f>VLOOKUP($G317,Temp!$A:$C,N$1,FALSE)</f>
        <v>#VALUE!</v>
      </c>
      <c r="O317" s="22" t="e">
        <f>VLOOKUP($G317,Temp!$A:$C,O$1,FALSE)</f>
        <v>#VALUE!</v>
      </c>
      <c r="P317" s="22" t="e">
        <f>VLOOKUP($G317,Temp!$A:$C,P$1,FALSE)</f>
        <v>#VALUE!</v>
      </c>
      <c r="Q317" s="22" t="e">
        <f>VLOOKUP($G317,Temp!$A:$C,Q$1,FALSE)</f>
        <v>#VALUE!</v>
      </c>
      <c r="R317" s="22" t="e">
        <f>VLOOKUP($G317,Temp!$A:$C,R$1,FALSE)</f>
        <v>#VALUE!</v>
      </c>
      <c r="S317" s="22" t="e">
        <f>VLOOKUP($G317,Temp!$A:$C,S$1,FALSE)</f>
        <v>#VALUE!</v>
      </c>
      <c r="T317" s="22" t="e">
        <f>VLOOKUP($G317,Temp!$A:$C,T$1,FALSE)</f>
        <v>#VALUE!</v>
      </c>
      <c r="U317" s="22" t="e">
        <f>VLOOKUP($G317,Temp!$A:$C,U$1,FALSE)</f>
        <v>#VALUE!</v>
      </c>
      <c r="V317" s="22" t="e">
        <f>VLOOKUP($G317,Temp!$A:$C,V$1,FALSE)</f>
        <v>#VALUE!</v>
      </c>
      <c r="W317" s="22" t="e">
        <f>VLOOKUP($G317,Temp!$A:$C,W$1,FALSE)</f>
        <v>#VALUE!</v>
      </c>
      <c r="X317" s="22" t="e">
        <f>VLOOKUP($G317,Temp!$A:$C,X$1,FALSE)</f>
        <v>#VALUE!</v>
      </c>
      <c r="Y317" s="22">
        <f>VLOOKUP($G317,Temp!$A:$C,Y$1,FALSE)</f>
        <v>0</v>
      </c>
      <c r="Z317" s="22">
        <f>VLOOKUP($G317,Temp!$A:$C,Z$1,FALSE)</f>
        <v>0</v>
      </c>
      <c r="AA317" s="22" t="e">
        <f>VLOOKUP($A317,Searches!$A:$H,AA$1,FALSE)</f>
        <v>#N/A</v>
      </c>
      <c r="AB317" s="22" t="e">
        <f>VLOOKUP($A317,Searches!$A:$H,AB$1,FALSE)</f>
        <v>#N/A</v>
      </c>
      <c r="AC317" s="22" t="e">
        <f>VLOOKUP($A317,Searches!$A:$H,AC$1,FALSE)</f>
        <v>#N/A</v>
      </c>
      <c r="AD317" s="22" t="e">
        <f>VLOOKUP($A317,Searches!$A:$H,AD$1,FALSE)</f>
        <v>#N/A</v>
      </c>
      <c r="AE317" s="22" t="e">
        <f>VLOOKUP($A317,Searches!$A:$H,AE$1,FALSE)</f>
        <v>#N/A</v>
      </c>
      <c r="AF317" s="22" t="e">
        <f>VLOOKUP($A317,Searches!$A:$H,AF$1,FALSE)</f>
        <v>#N/A</v>
      </c>
      <c r="AG317" s="22" t="e">
        <f>VLOOKUP($A317,Searches!$A:$H,AG$1,FALSE)</f>
        <v>#N/A</v>
      </c>
      <c r="AH317" s="22" t="str">
        <f>VLOOKUP($G317,Temp!$D:$F,AH$1,FALSE)</f>
        <v>enablon.com</v>
      </c>
      <c r="AI317" s="22" t="str">
        <f>VLOOKUP($G317,Temp!$D:$F,AI$1,FALSE)</f>
        <v>Marketo</v>
      </c>
      <c r="AJ317" s="22" t="str">
        <f>VLOOKUP($G317,Temp!$D:$F,AJ$1,FALSE)</f>
        <v>WordPress</v>
      </c>
    </row>
    <row r="318" spans="1:36" ht="16" x14ac:dyDescent="0.2">
      <c r="A318" s="8" t="str">
        <f t="shared" si="4"/>
        <v>Jason Marshall GiftTree</v>
      </c>
      <c r="B318" s="8" t="s">
        <v>682</v>
      </c>
      <c r="C318" s="8" t="s">
        <v>4305</v>
      </c>
      <c r="D318" s="8" t="s">
        <v>42</v>
      </c>
      <c r="E318" s="8" t="s">
        <v>4306</v>
      </c>
      <c r="F318" s="8" t="s">
        <v>4307</v>
      </c>
      <c r="G318" s="12" t="s">
        <v>3983</v>
      </c>
      <c r="H318" s="22" t="str">
        <f>VLOOKUP($G318,Temp!$A:$C,H$1,FALSE)</f>
        <v>gifttree.com</v>
      </c>
      <c r="I318" s="22" t="e">
        <f>VLOOKUP($G318,Temp!$A:$C,I$1,FALSE)</f>
        <v>#VALUE!</v>
      </c>
      <c r="J318" s="22" t="e">
        <f>VLOOKUP($G318,Temp!$A:$C,J$1,FALSE)</f>
        <v>#VALUE!</v>
      </c>
      <c r="K318" s="22" t="e">
        <f>VLOOKUP($G318,Temp!$A:$C,K$1,FALSE)</f>
        <v>#VALUE!</v>
      </c>
      <c r="L318" s="22" t="e">
        <f>VLOOKUP($G318,Temp!$A:$C,L$1,FALSE)</f>
        <v>#VALUE!</v>
      </c>
      <c r="M318" s="22" t="e">
        <f>VLOOKUP($G318,Temp!$A:$C,M$1,FALSE)</f>
        <v>#VALUE!</v>
      </c>
      <c r="N318" s="22" t="e">
        <f>VLOOKUP($G318,Temp!$A:$C,N$1,FALSE)</f>
        <v>#VALUE!</v>
      </c>
      <c r="O318" s="22" t="e">
        <f>VLOOKUP($G318,Temp!$A:$C,O$1,FALSE)</f>
        <v>#VALUE!</v>
      </c>
      <c r="P318" s="22" t="e">
        <f>VLOOKUP($G318,Temp!$A:$C,P$1,FALSE)</f>
        <v>#VALUE!</v>
      </c>
      <c r="Q318" s="22" t="e">
        <f>VLOOKUP($G318,Temp!$A:$C,Q$1,FALSE)</f>
        <v>#VALUE!</v>
      </c>
      <c r="R318" s="22" t="e">
        <f>VLOOKUP($G318,Temp!$A:$C,R$1,FALSE)</f>
        <v>#VALUE!</v>
      </c>
      <c r="S318" s="22" t="e">
        <f>VLOOKUP($G318,Temp!$A:$C,S$1,FALSE)</f>
        <v>#VALUE!</v>
      </c>
      <c r="T318" s="22" t="e">
        <f>VLOOKUP($G318,Temp!$A:$C,T$1,FALSE)</f>
        <v>#VALUE!</v>
      </c>
      <c r="U318" s="22" t="e">
        <f>VLOOKUP($G318,Temp!$A:$C,U$1,FALSE)</f>
        <v>#VALUE!</v>
      </c>
      <c r="V318" s="22" t="e">
        <f>VLOOKUP($G318,Temp!$A:$C,V$1,FALSE)</f>
        <v>#VALUE!</v>
      </c>
      <c r="W318" s="22" t="e">
        <f>VLOOKUP($G318,Temp!$A:$C,W$1,FALSE)</f>
        <v>#VALUE!</v>
      </c>
      <c r="X318" s="22" t="e">
        <f>VLOOKUP($G318,Temp!$A:$C,X$1,FALSE)</f>
        <v>#VALUE!</v>
      </c>
      <c r="Y318" s="22">
        <f>VLOOKUP($G318,Temp!$A:$C,Y$1,FALSE)</f>
        <v>363000</v>
      </c>
      <c r="Z318" s="22">
        <f>VLOOKUP($G318,Temp!$A:$C,Z$1,FALSE)</f>
        <v>31000</v>
      </c>
      <c r="AA318" s="22" t="str">
        <f>VLOOKUP($A318,Searches!$A:$H,AA$1,FALSE)</f>
        <v>Jason Marshall</v>
      </c>
      <c r="AB318" s="22" t="str">
        <f>VLOOKUP($A318,Searches!$A:$H,AB$1,FALSE)</f>
        <v>GiftTree</v>
      </c>
      <c r="AC318" s="22" t="str">
        <f>VLOOKUP($A318,Searches!$A:$H,AC$1,FALSE)</f>
        <v>Chief Marketing Officer</v>
      </c>
      <c r="AD318" s="22" t="str">
        <f>VLOOKUP($A318,Searches!$A:$H,AD$1,FALSE)</f>
        <v>2nd</v>
      </c>
      <c r="AE318" s="22" t="str">
        <f>VLOOKUP($A318,Searches!$A:$H,AE$1,FALSE)</f>
        <v>Open link</v>
      </c>
      <c r="AF318" s="22" t="str">
        <f>VLOOKUP($A318,Searches!$A:$H,AF$1,FALSE)</f>
        <v>Greater Seattle Area</v>
      </c>
      <c r="AG318" s="22" t="str">
        <f>VLOOKUP($A318,Searches!$A:$H,AG$1,FALSE)</f>
        <v>https://www.linkedin.com/sales/profile/1059862,P1Lm,NAME_SEARCH?moduleKey=peopleSearchResults&amp;pageKey=sales-search3-people-refinement&amp;contextId=60BC92C971D70515801E49D6842B0000&amp;requestId=d9c0fbe8-f6f3-4ac5-b7f7-1bdc4cf0fdf2&amp;action=CLICK&amp;target=urn%3Ali%3AsalesLead%3A(-1%2C1059862)&amp;pageNumber=9&amp;targetEl=profilelink&amp;position=4&amp;trk=lss-serp-result-lead_photo</v>
      </c>
      <c r="AH318" s="22" t="e">
        <f>VLOOKUP($G318,Temp!$D:$F,AH$1,FALSE)</f>
        <v>#N/A</v>
      </c>
      <c r="AI318" s="22" t="e">
        <f>VLOOKUP($G318,Temp!$D:$F,AI$1,FALSE)</f>
        <v>#N/A</v>
      </c>
      <c r="AJ318" s="22" t="e">
        <f>VLOOKUP($G318,Temp!$D:$F,AJ$1,FALSE)</f>
        <v>#N/A</v>
      </c>
    </row>
    <row r="319" spans="1:36" ht="16" x14ac:dyDescent="0.2">
      <c r="A319" s="8" t="str">
        <f t="shared" si="4"/>
        <v>Anna Convery Radware</v>
      </c>
      <c r="B319" s="8" t="s">
        <v>4314</v>
      </c>
      <c r="C319" s="8" t="s">
        <v>4315</v>
      </c>
      <c r="D319" s="8" t="s">
        <v>42</v>
      </c>
      <c r="E319" s="8" t="s">
        <v>4316</v>
      </c>
      <c r="F319" s="8" t="s">
        <v>4317</v>
      </c>
      <c r="G319" s="12" t="s">
        <v>3998</v>
      </c>
      <c r="H319" s="22" t="str">
        <f>VLOOKUP($G319,Temp!$A:$C,H$1,FALSE)</f>
        <v>radware.com</v>
      </c>
      <c r="I319" s="22" t="e">
        <f>VLOOKUP($G319,Temp!$A:$C,I$1,FALSE)</f>
        <v>#VALUE!</v>
      </c>
      <c r="J319" s="22" t="e">
        <f>VLOOKUP($G319,Temp!$A:$C,J$1,FALSE)</f>
        <v>#VALUE!</v>
      </c>
      <c r="K319" s="22" t="e">
        <f>VLOOKUP($G319,Temp!$A:$C,K$1,FALSE)</f>
        <v>#VALUE!</v>
      </c>
      <c r="L319" s="22" t="e">
        <f>VLOOKUP($G319,Temp!$A:$C,L$1,FALSE)</f>
        <v>#VALUE!</v>
      </c>
      <c r="M319" s="22" t="e">
        <f>VLOOKUP($G319,Temp!$A:$C,M$1,FALSE)</f>
        <v>#VALUE!</v>
      </c>
      <c r="N319" s="22" t="e">
        <f>VLOOKUP($G319,Temp!$A:$C,N$1,FALSE)</f>
        <v>#VALUE!</v>
      </c>
      <c r="O319" s="22" t="e">
        <f>VLOOKUP($G319,Temp!$A:$C,O$1,FALSE)</f>
        <v>#VALUE!</v>
      </c>
      <c r="P319" s="22" t="e">
        <f>VLOOKUP($G319,Temp!$A:$C,P$1,FALSE)</f>
        <v>#VALUE!</v>
      </c>
      <c r="Q319" s="22" t="e">
        <f>VLOOKUP($G319,Temp!$A:$C,Q$1,FALSE)</f>
        <v>#VALUE!</v>
      </c>
      <c r="R319" s="22" t="e">
        <f>VLOOKUP($G319,Temp!$A:$C,R$1,FALSE)</f>
        <v>#VALUE!</v>
      </c>
      <c r="S319" s="22" t="e">
        <f>VLOOKUP($G319,Temp!$A:$C,S$1,FALSE)</f>
        <v>#VALUE!</v>
      </c>
      <c r="T319" s="22" t="e">
        <f>VLOOKUP($G319,Temp!$A:$C,T$1,FALSE)</f>
        <v>#VALUE!</v>
      </c>
      <c r="U319" s="22" t="e">
        <f>VLOOKUP($G319,Temp!$A:$C,U$1,FALSE)</f>
        <v>#VALUE!</v>
      </c>
      <c r="V319" s="22" t="e">
        <f>VLOOKUP($G319,Temp!$A:$C,V$1,FALSE)</f>
        <v>#VALUE!</v>
      </c>
      <c r="W319" s="22" t="e">
        <f>VLOOKUP($G319,Temp!$A:$C,W$1,FALSE)</f>
        <v>#VALUE!</v>
      </c>
      <c r="X319" s="22" t="e">
        <f>VLOOKUP($G319,Temp!$A:$C,X$1,FALSE)</f>
        <v>#VALUE!</v>
      </c>
      <c r="Y319" s="22">
        <f>VLOOKUP($G319,Temp!$A:$C,Y$1,FALSE)</f>
        <v>69800</v>
      </c>
      <c r="Z319" s="22">
        <f>VLOOKUP($G319,Temp!$A:$C,Z$1,FALSE)</f>
        <v>38900</v>
      </c>
      <c r="AA319" s="22" t="str">
        <f>VLOOKUP($A319,Searches!$A:$H,AA$1,FALSE)</f>
        <v>Anna Convery</v>
      </c>
      <c r="AB319" s="22" t="str">
        <f>VLOOKUP($A319,Searches!$A:$H,AB$1,FALSE)</f>
        <v>Radware</v>
      </c>
      <c r="AC319" s="22" t="str">
        <f>VLOOKUP($A319,Searches!$A:$H,AC$1,FALSE)</f>
        <v>Chief Marketing Officer</v>
      </c>
      <c r="AD319" s="22" t="str">
        <f>VLOOKUP($A319,Searches!$A:$H,AD$1,FALSE)</f>
        <v>2nd</v>
      </c>
      <c r="AE319" s="22" t="str">
        <f>VLOOKUP($A319,Searches!$A:$H,AE$1,FALSE)</f>
        <v/>
      </c>
      <c r="AF319" s="22" t="str">
        <f>VLOOKUP($A319,Searches!$A:$H,AF$1,FALSE)</f>
        <v>Greater Atlanta Area</v>
      </c>
      <c r="AG319" s="22" t="str">
        <f>VLOOKUP($A319,Searches!$A:$H,AG$1,FALSE)</f>
        <v>https://www.linkedin.com/sales/profile/3671735,6VPy,NAME_SEARCH?moduleKey=peopleSearchResults&amp;pageKey=sales-search3-people-refinement&amp;contextId=60BC92C971D70515801E49D6842B0000&amp;requestId=addf2190-9d55-41b9-a472-dc3c576fbb3c&amp;action=CLICK&amp;target=urn%3Ali%3AsalesLead%3A(-1%2C3671735)&amp;pageNumber=5&amp;targetEl=profilelink&amp;position=4&amp;trk=lss-serp-result-lead_photo</v>
      </c>
      <c r="AH319" s="22" t="str">
        <f>VLOOKUP($G319,Temp!$D:$F,AH$1,FALSE)</f>
        <v>radware.com</v>
      </c>
      <c r="AI319" s="22" t="str">
        <f>VLOOKUP($G319,Temp!$D:$F,AI$1,FALSE)</f>
        <v>Eloqua</v>
      </c>
      <c r="AJ319" s="22" t="str">
        <f>VLOOKUP($G319,Temp!$D:$F,AJ$1,FALSE)</f>
        <v>WordPress</v>
      </c>
    </row>
    <row r="320" spans="1:36" ht="16" x14ac:dyDescent="0.2">
      <c r="A320" s="8" t="str">
        <f t="shared" si="4"/>
        <v>Brenda Hodge Nuance Communications</v>
      </c>
      <c r="B320" s="8" t="s">
        <v>4324</v>
      </c>
      <c r="C320" s="8" t="s">
        <v>4325</v>
      </c>
      <c r="D320" s="8" t="s">
        <v>4326</v>
      </c>
      <c r="E320" s="8" t="s">
        <v>4328</v>
      </c>
      <c r="F320" s="8" t="s">
        <v>4329</v>
      </c>
      <c r="G320" s="12" t="s">
        <v>4006</v>
      </c>
      <c r="H320" s="22" t="str">
        <f>VLOOKUP($G320,Temp!$A:$C,H$1,FALSE)</f>
        <v>nuance.com</v>
      </c>
      <c r="I320" s="22" t="e">
        <f>VLOOKUP($G320,Temp!$A:$C,I$1,FALSE)</f>
        <v>#VALUE!</v>
      </c>
      <c r="J320" s="22" t="e">
        <f>VLOOKUP($G320,Temp!$A:$C,J$1,FALSE)</f>
        <v>#VALUE!</v>
      </c>
      <c r="K320" s="22" t="e">
        <f>VLOOKUP($G320,Temp!$A:$C,K$1,FALSE)</f>
        <v>#VALUE!</v>
      </c>
      <c r="L320" s="22" t="e">
        <f>VLOOKUP($G320,Temp!$A:$C,L$1,FALSE)</f>
        <v>#VALUE!</v>
      </c>
      <c r="M320" s="22" t="e">
        <f>VLOOKUP($G320,Temp!$A:$C,M$1,FALSE)</f>
        <v>#VALUE!</v>
      </c>
      <c r="N320" s="22" t="e">
        <f>VLOOKUP($G320,Temp!$A:$C,N$1,FALSE)</f>
        <v>#VALUE!</v>
      </c>
      <c r="O320" s="22" t="e">
        <f>VLOOKUP($G320,Temp!$A:$C,O$1,FALSE)</f>
        <v>#VALUE!</v>
      </c>
      <c r="P320" s="22" t="e">
        <f>VLOOKUP($G320,Temp!$A:$C,P$1,FALSE)</f>
        <v>#VALUE!</v>
      </c>
      <c r="Q320" s="22" t="e">
        <f>VLOOKUP($G320,Temp!$A:$C,Q$1,FALSE)</f>
        <v>#VALUE!</v>
      </c>
      <c r="R320" s="22" t="e">
        <f>VLOOKUP($G320,Temp!$A:$C,R$1,FALSE)</f>
        <v>#VALUE!</v>
      </c>
      <c r="S320" s="22" t="e">
        <f>VLOOKUP($G320,Temp!$A:$C,S$1,FALSE)</f>
        <v>#VALUE!</v>
      </c>
      <c r="T320" s="22" t="e">
        <f>VLOOKUP($G320,Temp!$A:$C,T$1,FALSE)</f>
        <v>#VALUE!</v>
      </c>
      <c r="U320" s="22" t="e">
        <f>VLOOKUP($G320,Temp!$A:$C,U$1,FALSE)</f>
        <v>#VALUE!</v>
      </c>
      <c r="V320" s="22" t="e">
        <f>VLOOKUP($G320,Temp!$A:$C,V$1,FALSE)</f>
        <v>#VALUE!</v>
      </c>
      <c r="W320" s="22" t="e">
        <f>VLOOKUP($G320,Temp!$A:$C,W$1,FALSE)</f>
        <v>#VALUE!</v>
      </c>
      <c r="X320" s="22" t="e">
        <f>VLOOKUP($G320,Temp!$A:$C,X$1,FALSE)</f>
        <v>#VALUE!</v>
      </c>
      <c r="Y320" s="22">
        <f>VLOOKUP($G320,Temp!$A:$C,Y$1,FALSE)</f>
        <v>0</v>
      </c>
      <c r="Z320" s="22">
        <f>VLOOKUP($G320,Temp!$A:$C,Z$1,FALSE)</f>
        <v>0</v>
      </c>
      <c r="AA320" s="22" t="e">
        <f>VLOOKUP($A320,Searches!$A:$H,AA$1,FALSE)</f>
        <v>#N/A</v>
      </c>
      <c r="AB320" s="22" t="e">
        <f>VLOOKUP($A320,Searches!$A:$H,AB$1,FALSE)</f>
        <v>#N/A</v>
      </c>
      <c r="AC320" s="22" t="e">
        <f>VLOOKUP($A320,Searches!$A:$H,AC$1,FALSE)</f>
        <v>#N/A</v>
      </c>
      <c r="AD320" s="22" t="e">
        <f>VLOOKUP($A320,Searches!$A:$H,AD$1,FALSE)</f>
        <v>#N/A</v>
      </c>
      <c r="AE320" s="22" t="e">
        <f>VLOOKUP($A320,Searches!$A:$H,AE$1,FALSE)</f>
        <v>#N/A</v>
      </c>
      <c r="AF320" s="22" t="e">
        <f>VLOOKUP($A320,Searches!$A:$H,AF$1,FALSE)</f>
        <v>#N/A</v>
      </c>
      <c r="AG320" s="22" t="e">
        <f>VLOOKUP($A320,Searches!$A:$H,AG$1,FALSE)</f>
        <v>#N/A</v>
      </c>
      <c r="AH320" s="22" t="str">
        <f>VLOOKUP($G320,Temp!$D:$F,AH$1,FALSE)</f>
        <v>nuance.com</v>
      </c>
      <c r="AI320" s="22" t="str">
        <f>VLOOKUP($G320,Temp!$D:$F,AI$1,FALSE)</f>
        <v>Eloqua</v>
      </c>
      <c r="AJ320" s="22" t="str">
        <f>VLOOKUP($G320,Temp!$D:$F,AJ$1,FALSE)</f>
        <v>WordPress</v>
      </c>
    </row>
    <row r="321" spans="1:36" ht="16" x14ac:dyDescent="0.2">
      <c r="A321" s="8" t="str">
        <f t="shared" si="4"/>
        <v>Wendy Werve Virgin Pulse</v>
      </c>
      <c r="B321" s="8" t="s">
        <v>4338</v>
      </c>
      <c r="C321" s="8" t="s">
        <v>4339</v>
      </c>
      <c r="D321" s="8" t="s">
        <v>42</v>
      </c>
      <c r="E321" s="8" t="s">
        <v>4340</v>
      </c>
      <c r="F321" s="8" t="s">
        <v>4341</v>
      </c>
      <c r="G321" s="12" t="s">
        <v>4025</v>
      </c>
      <c r="H321" s="22" t="str">
        <f>VLOOKUP($G321,Temp!$A:$C,H$1,FALSE)</f>
        <v>virginpulse.com</v>
      </c>
      <c r="I321" s="22" t="e">
        <f>VLOOKUP($G321,Temp!$A:$C,I$1,FALSE)</f>
        <v>#VALUE!</v>
      </c>
      <c r="J321" s="22" t="e">
        <f>VLOOKUP($G321,Temp!$A:$C,J$1,FALSE)</f>
        <v>#VALUE!</v>
      </c>
      <c r="K321" s="22" t="e">
        <f>VLOOKUP($G321,Temp!$A:$C,K$1,FALSE)</f>
        <v>#VALUE!</v>
      </c>
      <c r="L321" s="22" t="e">
        <f>VLOOKUP($G321,Temp!$A:$C,L$1,FALSE)</f>
        <v>#VALUE!</v>
      </c>
      <c r="M321" s="22" t="e">
        <f>VLOOKUP($G321,Temp!$A:$C,M$1,FALSE)</f>
        <v>#VALUE!</v>
      </c>
      <c r="N321" s="22" t="e">
        <f>VLOOKUP($G321,Temp!$A:$C,N$1,FALSE)</f>
        <v>#VALUE!</v>
      </c>
      <c r="O321" s="22" t="e">
        <f>VLOOKUP($G321,Temp!$A:$C,O$1,FALSE)</f>
        <v>#VALUE!</v>
      </c>
      <c r="P321" s="22" t="e">
        <f>VLOOKUP($G321,Temp!$A:$C,P$1,FALSE)</f>
        <v>#VALUE!</v>
      </c>
      <c r="Q321" s="22" t="e">
        <f>VLOOKUP($G321,Temp!$A:$C,Q$1,FALSE)</f>
        <v>#VALUE!</v>
      </c>
      <c r="R321" s="22" t="e">
        <f>VLOOKUP($G321,Temp!$A:$C,R$1,FALSE)</f>
        <v>#VALUE!</v>
      </c>
      <c r="S321" s="22" t="e">
        <f>VLOOKUP($G321,Temp!$A:$C,S$1,FALSE)</f>
        <v>#VALUE!</v>
      </c>
      <c r="T321" s="22" t="e">
        <f>VLOOKUP($G321,Temp!$A:$C,T$1,FALSE)</f>
        <v>#VALUE!</v>
      </c>
      <c r="U321" s="22" t="e">
        <f>VLOOKUP($G321,Temp!$A:$C,U$1,FALSE)</f>
        <v>#VALUE!</v>
      </c>
      <c r="V321" s="22" t="e">
        <f>VLOOKUP($G321,Temp!$A:$C,V$1,FALSE)</f>
        <v>#VALUE!</v>
      </c>
      <c r="W321" s="22" t="e">
        <f>VLOOKUP($G321,Temp!$A:$C,W$1,FALSE)</f>
        <v>#VALUE!</v>
      </c>
      <c r="X321" s="22" t="e">
        <f>VLOOKUP($G321,Temp!$A:$C,X$1,FALSE)</f>
        <v>#VALUE!</v>
      </c>
      <c r="Y321" s="22">
        <f>VLOOKUP($G321,Temp!$A:$C,Y$1,FALSE)</f>
        <v>8400</v>
      </c>
      <c r="Z321" s="22">
        <f>VLOOKUP($G321,Temp!$A:$C,Z$1,FALSE)</f>
        <v>2100</v>
      </c>
      <c r="AA321" s="22" t="e">
        <f>VLOOKUP($A321,Searches!$A:$H,AA$1,FALSE)</f>
        <v>#N/A</v>
      </c>
      <c r="AB321" s="22" t="e">
        <f>VLOOKUP($A321,Searches!$A:$H,AB$1,FALSE)</f>
        <v>#N/A</v>
      </c>
      <c r="AC321" s="22" t="e">
        <f>VLOOKUP($A321,Searches!$A:$H,AC$1,FALSE)</f>
        <v>#N/A</v>
      </c>
      <c r="AD321" s="22" t="e">
        <f>VLOOKUP($A321,Searches!$A:$H,AD$1,FALSE)</f>
        <v>#N/A</v>
      </c>
      <c r="AE321" s="22" t="e">
        <f>VLOOKUP($A321,Searches!$A:$H,AE$1,FALSE)</f>
        <v>#N/A</v>
      </c>
      <c r="AF321" s="22" t="e">
        <f>VLOOKUP($A321,Searches!$A:$H,AF$1,FALSE)</f>
        <v>#N/A</v>
      </c>
      <c r="AG321" s="22" t="e">
        <f>VLOOKUP($A321,Searches!$A:$H,AG$1,FALSE)</f>
        <v>#N/A</v>
      </c>
      <c r="AH321" s="22" t="str">
        <f>VLOOKUP($G321,Temp!$D:$F,AH$1,FALSE)</f>
        <v>virginpulse.com</v>
      </c>
      <c r="AI321" s="22">
        <f>VLOOKUP($G321,Temp!$D:$F,AI$1,FALSE)</f>
        <v>0</v>
      </c>
      <c r="AJ321" s="22" t="str">
        <f>VLOOKUP($G321,Temp!$D:$F,AJ$1,FALSE)</f>
        <v>WordPress</v>
      </c>
    </row>
    <row r="322" spans="1:36" ht="16" x14ac:dyDescent="0.2">
      <c r="A322" s="8" t="str">
        <f t="shared" si="4"/>
        <v>Alexander Sienkiewicz Spiraledge, Inc</v>
      </c>
      <c r="B322" s="8" t="s">
        <v>4355</v>
      </c>
      <c r="C322" s="8" t="s">
        <v>4356</v>
      </c>
      <c r="D322" s="8" t="s">
        <v>42</v>
      </c>
      <c r="E322" s="8" t="s">
        <v>4358</v>
      </c>
      <c r="F322" s="8" t="s">
        <v>4359</v>
      </c>
      <c r="G322" s="12" t="s">
        <v>4038</v>
      </c>
      <c r="H322" s="22" t="str">
        <f>VLOOKUP($G322,Temp!$A:$C,H$1,FALSE)</f>
        <v>spiraledge.com</v>
      </c>
      <c r="I322" s="22" t="e">
        <f>VLOOKUP($G322,Temp!$A:$C,I$1,FALSE)</f>
        <v>#VALUE!</v>
      </c>
      <c r="J322" s="22" t="e">
        <f>VLOOKUP($G322,Temp!$A:$C,J$1,FALSE)</f>
        <v>#VALUE!</v>
      </c>
      <c r="K322" s="22" t="e">
        <f>VLOOKUP($G322,Temp!$A:$C,K$1,FALSE)</f>
        <v>#VALUE!</v>
      </c>
      <c r="L322" s="22" t="e">
        <f>VLOOKUP($G322,Temp!$A:$C,L$1,FALSE)</f>
        <v>#VALUE!</v>
      </c>
      <c r="M322" s="22" t="e">
        <f>VLOOKUP($G322,Temp!$A:$C,M$1,FALSE)</f>
        <v>#VALUE!</v>
      </c>
      <c r="N322" s="22" t="e">
        <f>VLOOKUP($G322,Temp!$A:$C,N$1,FALSE)</f>
        <v>#VALUE!</v>
      </c>
      <c r="O322" s="22" t="e">
        <f>VLOOKUP($G322,Temp!$A:$C,O$1,FALSE)</f>
        <v>#VALUE!</v>
      </c>
      <c r="P322" s="22" t="e">
        <f>VLOOKUP($G322,Temp!$A:$C,P$1,FALSE)</f>
        <v>#VALUE!</v>
      </c>
      <c r="Q322" s="22" t="e">
        <f>VLOOKUP($G322,Temp!$A:$C,Q$1,FALSE)</f>
        <v>#VALUE!</v>
      </c>
      <c r="R322" s="22" t="e">
        <f>VLOOKUP($G322,Temp!$A:$C,R$1,FALSE)</f>
        <v>#VALUE!</v>
      </c>
      <c r="S322" s="22" t="e">
        <f>VLOOKUP($G322,Temp!$A:$C,S$1,FALSE)</f>
        <v>#VALUE!</v>
      </c>
      <c r="T322" s="22" t="e">
        <f>VLOOKUP($G322,Temp!$A:$C,T$1,FALSE)</f>
        <v>#VALUE!</v>
      </c>
      <c r="U322" s="22" t="e">
        <f>VLOOKUP($G322,Temp!$A:$C,U$1,FALSE)</f>
        <v>#VALUE!</v>
      </c>
      <c r="V322" s="22" t="e">
        <f>VLOOKUP($G322,Temp!$A:$C,V$1,FALSE)</f>
        <v>#VALUE!</v>
      </c>
      <c r="W322" s="22" t="e">
        <f>VLOOKUP($G322,Temp!$A:$C,W$1,FALSE)</f>
        <v>#VALUE!</v>
      </c>
      <c r="X322" s="22" t="e">
        <f>VLOOKUP($G322,Temp!$A:$C,X$1,FALSE)</f>
        <v>#VALUE!</v>
      </c>
      <c r="Y322" s="22">
        <f>VLOOKUP($G322,Temp!$A:$C,Y$1,FALSE)</f>
        <v>4</v>
      </c>
      <c r="Z322" s="22">
        <f>VLOOKUP($G322,Temp!$A:$C,Z$1,FALSE)</f>
        <v>0</v>
      </c>
      <c r="AA322" s="22" t="str">
        <f>VLOOKUP($A322,Searches!$A:$H,AA$1,FALSE)</f>
        <v>Alexander Sienkiewicz</v>
      </c>
      <c r="AB322" s="22" t="str">
        <f>VLOOKUP($A322,Searches!$A:$H,AB$1,FALSE)</f>
        <v>Spiraledge, Inc</v>
      </c>
      <c r="AC322" s="22" t="str">
        <f>VLOOKUP($A322,Searches!$A:$H,AC$1,FALSE)</f>
        <v>Chief Marketing Officer</v>
      </c>
      <c r="AD322" s="22" t="str">
        <f>VLOOKUP($A322,Searches!$A:$H,AD$1,FALSE)</f>
        <v>2nd</v>
      </c>
      <c r="AE322" s="22" t="str">
        <f>VLOOKUP($A322,Searches!$A:$H,AE$1,FALSE)</f>
        <v>Open link</v>
      </c>
      <c r="AF322" s="22" t="str">
        <f>VLOOKUP($A322,Searches!$A:$H,AF$1,FALSE)</f>
        <v>San Francisco Bay Area</v>
      </c>
      <c r="AG322" s="22" t="str">
        <f>VLOOKUP($A322,Searches!$A:$H,AG$1,FALSE)</f>
        <v>https://www.linkedin.com/sales/profile/1410092,-NiO,NAME_SEARCH?moduleKey=peopleSearchResults&amp;pageKey=sales-search3-people-refinement&amp;contextId=60BC92C971D70515801E49D6842B0000&amp;requestId=addf2190-9d55-41b9-a472-dc3c576fbb3c&amp;action=CLICK&amp;target=urn%3Ali%3AsalesLead%3A(-1%2C1410092)&amp;pageNumber=5&amp;targetEl=profilelink&amp;position=6&amp;trk=lss-serp-result-lead_photo</v>
      </c>
      <c r="AH322" s="22" t="e">
        <f>VLOOKUP($G322,Temp!$D:$F,AH$1,FALSE)</f>
        <v>#N/A</v>
      </c>
      <c r="AI322" s="22" t="e">
        <f>VLOOKUP($G322,Temp!$D:$F,AI$1,FALSE)</f>
        <v>#N/A</v>
      </c>
      <c r="AJ322" s="22" t="e">
        <f>VLOOKUP($G322,Temp!$D:$F,AJ$1,FALSE)</f>
        <v>#N/A</v>
      </c>
    </row>
    <row r="323" spans="1:36" ht="16" x14ac:dyDescent="0.2">
      <c r="A323" s="8" t="str">
        <f t="shared" si="4"/>
        <v>Paige O'Neill Prysm Inc.</v>
      </c>
      <c r="B323" s="8" t="s">
        <v>511</v>
      </c>
      <c r="C323" s="8" t="s">
        <v>2674</v>
      </c>
      <c r="D323" s="8" t="s">
        <v>42</v>
      </c>
      <c r="E323" s="8" t="s">
        <v>2675</v>
      </c>
      <c r="F323" s="8" t="s">
        <v>2676</v>
      </c>
      <c r="G323" s="12" t="s">
        <v>2677</v>
      </c>
      <c r="H323" s="22" t="str">
        <f>VLOOKUP($G323,Temp!$A:$C,H$1,FALSE)</f>
        <v>prysm.com</v>
      </c>
      <c r="I323" s="22" t="e">
        <f>VLOOKUP($G323,Temp!$A:$C,I$1,FALSE)</f>
        <v>#VALUE!</v>
      </c>
      <c r="J323" s="22" t="e">
        <f>VLOOKUP($G323,Temp!$A:$C,J$1,FALSE)</f>
        <v>#VALUE!</v>
      </c>
      <c r="K323" s="22" t="e">
        <f>VLOOKUP($G323,Temp!$A:$C,K$1,FALSE)</f>
        <v>#VALUE!</v>
      </c>
      <c r="L323" s="22" t="e">
        <f>VLOOKUP($G323,Temp!$A:$C,L$1,FALSE)</f>
        <v>#VALUE!</v>
      </c>
      <c r="M323" s="22" t="e">
        <f>VLOOKUP($G323,Temp!$A:$C,M$1,FALSE)</f>
        <v>#VALUE!</v>
      </c>
      <c r="N323" s="22" t="e">
        <f>VLOOKUP($G323,Temp!$A:$C,N$1,FALSE)</f>
        <v>#VALUE!</v>
      </c>
      <c r="O323" s="22" t="e">
        <f>VLOOKUP($G323,Temp!$A:$C,O$1,FALSE)</f>
        <v>#VALUE!</v>
      </c>
      <c r="P323" s="22" t="e">
        <f>VLOOKUP($G323,Temp!$A:$C,P$1,FALSE)</f>
        <v>#VALUE!</v>
      </c>
      <c r="Q323" s="22" t="e">
        <f>VLOOKUP($G323,Temp!$A:$C,Q$1,FALSE)</f>
        <v>#VALUE!</v>
      </c>
      <c r="R323" s="22" t="e">
        <f>VLOOKUP($G323,Temp!$A:$C,R$1,FALSE)</f>
        <v>#VALUE!</v>
      </c>
      <c r="S323" s="22" t="e">
        <f>VLOOKUP($G323,Temp!$A:$C,S$1,FALSE)</f>
        <v>#VALUE!</v>
      </c>
      <c r="T323" s="22" t="e">
        <f>VLOOKUP($G323,Temp!$A:$C,T$1,FALSE)</f>
        <v>#VALUE!</v>
      </c>
      <c r="U323" s="22" t="e">
        <f>VLOOKUP($G323,Temp!$A:$C,U$1,FALSE)</f>
        <v>#VALUE!</v>
      </c>
      <c r="V323" s="22" t="e">
        <f>VLOOKUP($G323,Temp!$A:$C,V$1,FALSE)</f>
        <v>#VALUE!</v>
      </c>
      <c r="W323" s="22" t="e">
        <f>VLOOKUP($G323,Temp!$A:$C,W$1,FALSE)</f>
        <v>#VALUE!</v>
      </c>
      <c r="X323" s="22" t="e">
        <f>VLOOKUP($G323,Temp!$A:$C,X$1,FALSE)</f>
        <v>#VALUE!</v>
      </c>
      <c r="Y323" s="22">
        <f>VLOOKUP($G323,Temp!$A:$C,Y$1,FALSE)</f>
        <v>12100</v>
      </c>
      <c r="Z323" s="22">
        <f>VLOOKUP($G323,Temp!$A:$C,Z$1,FALSE)</f>
        <v>1900</v>
      </c>
      <c r="AA323" s="22" t="e">
        <f>VLOOKUP($A323,Searches!$A:$H,AA$1,FALSE)</f>
        <v>#N/A</v>
      </c>
      <c r="AB323" s="22" t="e">
        <f>VLOOKUP($A323,Searches!$A:$H,AB$1,FALSE)</f>
        <v>#N/A</v>
      </c>
      <c r="AC323" s="22" t="e">
        <f>VLOOKUP($A323,Searches!$A:$H,AC$1,FALSE)</f>
        <v>#N/A</v>
      </c>
      <c r="AD323" s="22" t="e">
        <f>VLOOKUP($A323,Searches!$A:$H,AD$1,FALSE)</f>
        <v>#N/A</v>
      </c>
      <c r="AE323" s="22" t="e">
        <f>VLOOKUP($A323,Searches!$A:$H,AE$1,FALSE)</f>
        <v>#N/A</v>
      </c>
      <c r="AF323" s="22" t="e">
        <f>VLOOKUP($A323,Searches!$A:$H,AF$1,FALSE)</f>
        <v>#N/A</v>
      </c>
      <c r="AG323" s="22" t="e">
        <f>VLOOKUP($A323,Searches!$A:$H,AG$1,FALSE)</f>
        <v>#N/A</v>
      </c>
      <c r="AH323" s="22" t="e">
        <f>VLOOKUP($G323,Temp!$D:$F,AH$1,FALSE)</f>
        <v>#N/A</v>
      </c>
      <c r="AI323" s="22" t="e">
        <f>VLOOKUP($G323,Temp!$D:$F,AI$1,FALSE)</f>
        <v>#N/A</v>
      </c>
      <c r="AJ323" s="22" t="e">
        <f>VLOOKUP($G323,Temp!$D:$F,AJ$1,FALSE)</f>
        <v>#N/A</v>
      </c>
    </row>
    <row r="324" spans="1:36" ht="16" x14ac:dyDescent="0.2">
      <c r="A324" s="8" t="str">
        <f t="shared" ref="A324:A387" si="5">CONCATENATE(B324," ",C324," ",F324)</f>
        <v>Gary Friedman Moss Corporation</v>
      </c>
      <c r="B324" s="8" t="s">
        <v>141</v>
      </c>
      <c r="C324" s="8" t="s">
        <v>4374</v>
      </c>
      <c r="D324" s="8" t="s">
        <v>4375</v>
      </c>
      <c r="E324" s="8" t="s">
        <v>4376</v>
      </c>
      <c r="F324" s="8" t="s">
        <v>4377</v>
      </c>
      <c r="G324" s="12" t="s">
        <v>4378</v>
      </c>
      <c r="H324" s="22" t="e">
        <f>VLOOKUP($G324,Temp!$A:$C,H$1,FALSE)</f>
        <v>#N/A</v>
      </c>
      <c r="I324" s="22" t="e">
        <f>VLOOKUP($G324,Temp!$A:$C,I$1,FALSE)</f>
        <v>#N/A</v>
      </c>
      <c r="J324" s="22" t="e">
        <f>VLOOKUP($G324,Temp!$A:$C,J$1,FALSE)</f>
        <v>#N/A</v>
      </c>
      <c r="K324" s="22" t="e">
        <f>VLOOKUP($G324,Temp!$A:$C,K$1,FALSE)</f>
        <v>#N/A</v>
      </c>
      <c r="L324" s="22" t="e">
        <f>VLOOKUP($G324,Temp!$A:$C,L$1,FALSE)</f>
        <v>#N/A</v>
      </c>
      <c r="M324" s="22" t="e">
        <f>VLOOKUP($G324,Temp!$A:$C,M$1,FALSE)</f>
        <v>#N/A</v>
      </c>
      <c r="N324" s="22" t="e">
        <f>VLOOKUP($G324,Temp!$A:$C,N$1,FALSE)</f>
        <v>#N/A</v>
      </c>
      <c r="O324" s="22" t="e">
        <f>VLOOKUP($G324,Temp!$A:$C,O$1,FALSE)</f>
        <v>#N/A</v>
      </c>
      <c r="P324" s="22" t="e">
        <f>VLOOKUP($G324,Temp!$A:$C,P$1,FALSE)</f>
        <v>#N/A</v>
      </c>
      <c r="Q324" s="22" t="e">
        <f>VLOOKUP($G324,Temp!$A:$C,Q$1,FALSE)</f>
        <v>#N/A</v>
      </c>
      <c r="R324" s="22" t="e">
        <f>VLOOKUP($G324,Temp!$A:$C,R$1,FALSE)</f>
        <v>#N/A</v>
      </c>
      <c r="S324" s="22" t="e">
        <f>VLOOKUP($G324,Temp!$A:$C,S$1,FALSE)</f>
        <v>#N/A</v>
      </c>
      <c r="T324" s="22" t="e">
        <f>VLOOKUP($G324,Temp!$A:$C,T$1,FALSE)</f>
        <v>#N/A</v>
      </c>
      <c r="U324" s="22" t="e">
        <f>VLOOKUP($G324,Temp!$A:$C,U$1,FALSE)</f>
        <v>#N/A</v>
      </c>
      <c r="V324" s="22" t="e">
        <f>VLOOKUP($G324,Temp!$A:$C,V$1,FALSE)</f>
        <v>#N/A</v>
      </c>
      <c r="W324" s="22" t="e">
        <f>VLOOKUP($G324,Temp!$A:$C,W$1,FALSE)</f>
        <v>#N/A</v>
      </c>
      <c r="X324" s="22" t="e">
        <f>VLOOKUP($G324,Temp!$A:$C,X$1,FALSE)</f>
        <v>#N/A</v>
      </c>
      <c r="Y324" s="22" t="e">
        <f>VLOOKUP($G324,Temp!$A:$C,Y$1,FALSE)</f>
        <v>#N/A</v>
      </c>
      <c r="Z324" s="22" t="e">
        <f>VLOOKUP($G324,Temp!$A:$C,Z$1,FALSE)</f>
        <v>#N/A</v>
      </c>
      <c r="AA324" s="22" t="str">
        <f>VLOOKUP($A324,Searches!$A:$H,AA$1,FALSE)</f>
        <v>Gary Friedman</v>
      </c>
      <c r="AB324" s="22" t="str">
        <f>VLOOKUP($A324,Searches!$A:$H,AB$1,FALSE)</f>
        <v>Moss Corporation</v>
      </c>
      <c r="AC324" s="22" t="str">
        <f>VLOOKUP($A324,Searches!$A:$H,AC$1,FALSE)</f>
        <v xml:space="preserve">Chief Growth &amp; Marketing Officer </v>
      </c>
      <c r="AD324" s="22" t="str">
        <f>VLOOKUP($A324,Searches!$A:$H,AD$1,FALSE)</f>
        <v>2nd</v>
      </c>
      <c r="AE324" s="22" t="str">
        <f>VLOOKUP($A324,Searches!$A:$H,AE$1,FALSE)</f>
        <v>Open link</v>
      </c>
      <c r="AF324" s="22" t="str">
        <f>VLOOKUP($A324,Searches!$A:$H,AF$1,FALSE)</f>
        <v>Greater Denver Area</v>
      </c>
      <c r="AG324" s="22" t="str">
        <f>VLOOKUP($A324,Searches!$A:$H,AG$1,FALSE)</f>
        <v>https://www.linkedin.com/sales/profile/11571540,WhJu,NAME_SEARCH?moduleKey=peopleSearchResults&amp;pageKey=sales-search3-people-refinement&amp;contextId=60BC92C971D70515801E49D6842B0000&amp;requestId=d9c0fbe8-f6f3-4ac5-b7f7-1bdc4cf0fdf2&amp;action=CLICK&amp;target=urn%3Ali%3AsalesLead%3A(-1%2C11571540)&amp;pageNumber=9&amp;targetEl=profilelink&amp;position=15&amp;trk=lss-serp-result-lead_photo</v>
      </c>
      <c r="AH324" s="22" t="e">
        <f>VLOOKUP($G324,Temp!$D:$F,AH$1,FALSE)</f>
        <v>#N/A</v>
      </c>
      <c r="AI324" s="22" t="e">
        <f>VLOOKUP($G324,Temp!$D:$F,AI$1,FALSE)</f>
        <v>#N/A</v>
      </c>
      <c r="AJ324" s="22" t="e">
        <f>VLOOKUP($G324,Temp!$D:$F,AJ$1,FALSE)</f>
        <v>#N/A</v>
      </c>
    </row>
    <row r="325" spans="1:36" ht="16" x14ac:dyDescent="0.2">
      <c r="A325" s="8" t="str">
        <f t="shared" si="5"/>
        <v>Jeff Paradise Dashlane</v>
      </c>
      <c r="B325" s="8" t="s">
        <v>2520</v>
      </c>
      <c r="C325" s="8" t="s">
        <v>4385</v>
      </c>
      <c r="D325" s="8" t="s">
        <v>42</v>
      </c>
      <c r="E325" s="8" t="s">
        <v>4386</v>
      </c>
      <c r="F325" s="8" t="s">
        <v>4387</v>
      </c>
      <c r="G325" s="12" t="s">
        <v>4082</v>
      </c>
      <c r="H325" s="22" t="str">
        <f>VLOOKUP($G325,Temp!$A:$C,H$1,FALSE)</f>
        <v>dashlane.com</v>
      </c>
      <c r="I325" s="22" t="e">
        <f>VLOOKUP($G325,Temp!$A:$C,I$1,FALSE)</f>
        <v>#VALUE!</v>
      </c>
      <c r="J325" s="22" t="e">
        <f>VLOOKUP($G325,Temp!$A:$C,J$1,FALSE)</f>
        <v>#VALUE!</v>
      </c>
      <c r="K325" s="22" t="e">
        <f>VLOOKUP($G325,Temp!$A:$C,K$1,FALSE)</f>
        <v>#VALUE!</v>
      </c>
      <c r="L325" s="22" t="e">
        <f>VLOOKUP($G325,Temp!$A:$C,L$1,FALSE)</f>
        <v>#VALUE!</v>
      </c>
      <c r="M325" s="22" t="e">
        <f>VLOOKUP($G325,Temp!$A:$C,M$1,FALSE)</f>
        <v>#VALUE!</v>
      </c>
      <c r="N325" s="22" t="e">
        <f>VLOOKUP($G325,Temp!$A:$C,N$1,FALSE)</f>
        <v>#VALUE!</v>
      </c>
      <c r="O325" s="22" t="e">
        <f>VLOOKUP($G325,Temp!$A:$C,O$1,FALSE)</f>
        <v>#VALUE!</v>
      </c>
      <c r="P325" s="22" t="e">
        <f>VLOOKUP($G325,Temp!$A:$C,P$1,FALSE)</f>
        <v>#VALUE!</v>
      </c>
      <c r="Q325" s="22" t="e">
        <f>VLOOKUP($G325,Temp!$A:$C,Q$1,FALSE)</f>
        <v>#VALUE!</v>
      </c>
      <c r="R325" s="22" t="e">
        <f>VLOOKUP($G325,Temp!$A:$C,R$1,FALSE)</f>
        <v>#VALUE!</v>
      </c>
      <c r="S325" s="22" t="e">
        <f>VLOOKUP($G325,Temp!$A:$C,S$1,FALSE)</f>
        <v>#VALUE!</v>
      </c>
      <c r="T325" s="22" t="e">
        <f>VLOOKUP($G325,Temp!$A:$C,T$1,FALSE)</f>
        <v>#VALUE!</v>
      </c>
      <c r="U325" s="22" t="e">
        <f>VLOOKUP($G325,Temp!$A:$C,U$1,FALSE)</f>
        <v>#VALUE!</v>
      </c>
      <c r="V325" s="22" t="e">
        <f>VLOOKUP($G325,Temp!$A:$C,V$1,FALSE)</f>
        <v>#VALUE!</v>
      </c>
      <c r="W325" s="22" t="e">
        <f>VLOOKUP($G325,Temp!$A:$C,W$1,FALSE)</f>
        <v>#VALUE!</v>
      </c>
      <c r="X325" s="22" t="e">
        <f>VLOOKUP($G325,Temp!$A:$C,X$1,FALSE)</f>
        <v>#VALUE!</v>
      </c>
      <c r="Y325" s="22">
        <f>VLOOKUP($G325,Temp!$A:$C,Y$1,FALSE)</f>
        <v>73200</v>
      </c>
      <c r="Z325" s="22">
        <f>VLOOKUP($G325,Temp!$A:$C,Z$1,FALSE)</f>
        <v>26000</v>
      </c>
      <c r="AA325" s="22" t="str">
        <f>VLOOKUP($A325,Searches!$A:$H,AA$1,FALSE)</f>
        <v>Jeff Paradise</v>
      </c>
      <c r="AB325" s="22" t="str">
        <f>VLOOKUP($A325,Searches!$A:$H,AB$1,FALSE)</f>
        <v>Dashlane</v>
      </c>
      <c r="AC325" s="22" t="str">
        <f>VLOOKUP($A325,Searches!$A:$H,AC$1,FALSE)</f>
        <v>Chief Marketing Officer</v>
      </c>
      <c r="AD325" s="22" t="str">
        <f>VLOOKUP($A325,Searches!$A:$H,AD$1,FALSE)</f>
        <v>2nd</v>
      </c>
      <c r="AE325" s="22" t="str">
        <f>VLOOKUP($A325,Searches!$A:$H,AE$1,FALSE)</f>
        <v/>
      </c>
      <c r="AF325" s="22" t="str">
        <f>VLOOKUP($A325,Searches!$A:$H,AF$1,FALSE)</f>
        <v>Greater New York City Area</v>
      </c>
      <c r="AG325" s="22" t="str">
        <f>VLOOKUP($A325,Searches!$A:$H,AG$1,FALSE)</f>
        <v>https://www.linkedin.com/sales/profile/65093619,7wwp,NAME_SEARCH?moduleKey=peopleSearchResults&amp;pageKey=sales-search3-people-refinement&amp;contextId=60BC92C971D70515801E49D6842B0000&amp;requestId=dd6588d6-e6b8-4c8c-a792-ff7bf8d17dc9&amp;action=CLICK&amp;target=urn%3Ali%3AsalesLead%3A(-1%2C65093619)&amp;pageNumber=8&amp;targetEl=profilelink&amp;position=10&amp;trk=lss-serp-result-lead_photo</v>
      </c>
      <c r="AH325" s="22" t="str">
        <f>VLOOKUP($G325,Temp!$D:$F,AH$1,FALSE)</f>
        <v>dashlane.com</v>
      </c>
      <c r="AI325" s="22" t="str">
        <f>VLOOKUP($G325,Temp!$D:$F,AI$1,FALSE)</f>
        <v>Marketo</v>
      </c>
      <c r="AJ325" s="22" t="str">
        <f>VLOOKUP($G325,Temp!$D:$F,AJ$1,FALSE)</f>
        <v>WordPress</v>
      </c>
    </row>
    <row r="326" spans="1:36" ht="16" x14ac:dyDescent="0.2">
      <c r="A326" s="8" t="str">
        <f t="shared" si="5"/>
        <v>Rob Gallardo American Safety Council, Inc</v>
      </c>
      <c r="B326" s="8" t="s">
        <v>1037</v>
      </c>
      <c r="C326" s="8" t="s">
        <v>4393</v>
      </c>
      <c r="D326" s="8" t="s">
        <v>42</v>
      </c>
      <c r="E326" s="8" t="s">
        <v>4394</v>
      </c>
      <c r="F326" s="8" t="s">
        <v>4395</v>
      </c>
      <c r="G326" s="12" t="s">
        <v>4093</v>
      </c>
      <c r="H326" s="22" t="str">
        <f>VLOOKUP($G326,Temp!$A:$C,H$1,FALSE)</f>
        <v>americansafetycouncil.com</v>
      </c>
      <c r="I326" s="22" t="e">
        <f>VLOOKUP($G326,Temp!$A:$C,I$1,FALSE)</f>
        <v>#VALUE!</v>
      </c>
      <c r="J326" s="22" t="e">
        <f>VLOOKUP($G326,Temp!$A:$C,J$1,FALSE)</f>
        <v>#VALUE!</v>
      </c>
      <c r="K326" s="22" t="e">
        <f>VLOOKUP($G326,Temp!$A:$C,K$1,FALSE)</f>
        <v>#VALUE!</v>
      </c>
      <c r="L326" s="22" t="e">
        <f>VLOOKUP($G326,Temp!$A:$C,L$1,FALSE)</f>
        <v>#VALUE!</v>
      </c>
      <c r="M326" s="22" t="e">
        <f>VLOOKUP($G326,Temp!$A:$C,M$1,FALSE)</f>
        <v>#VALUE!</v>
      </c>
      <c r="N326" s="22" t="e">
        <f>VLOOKUP($G326,Temp!$A:$C,N$1,FALSE)</f>
        <v>#VALUE!</v>
      </c>
      <c r="O326" s="22" t="e">
        <f>VLOOKUP($G326,Temp!$A:$C,O$1,FALSE)</f>
        <v>#VALUE!</v>
      </c>
      <c r="P326" s="22" t="e">
        <f>VLOOKUP($G326,Temp!$A:$C,P$1,FALSE)</f>
        <v>#VALUE!</v>
      </c>
      <c r="Q326" s="22" t="e">
        <f>VLOOKUP($G326,Temp!$A:$C,Q$1,FALSE)</f>
        <v>#VALUE!</v>
      </c>
      <c r="R326" s="22" t="e">
        <f>VLOOKUP($G326,Temp!$A:$C,R$1,FALSE)</f>
        <v>#VALUE!</v>
      </c>
      <c r="S326" s="22" t="e">
        <f>VLOOKUP($G326,Temp!$A:$C,S$1,FALSE)</f>
        <v>#VALUE!</v>
      </c>
      <c r="T326" s="22" t="e">
        <f>VLOOKUP($G326,Temp!$A:$C,T$1,FALSE)</f>
        <v>#VALUE!</v>
      </c>
      <c r="U326" s="22" t="e">
        <f>VLOOKUP($G326,Temp!$A:$C,U$1,FALSE)</f>
        <v>#VALUE!</v>
      </c>
      <c r="V326" s="22" t="e">
        <f>VLOOKUP($G326,Temp!$A:$C,V$1,FALSE)</f>
        <v>#VALUE!</v>
      </c>
      <c r="W326" s="22" t="e">
        <f>VLOOKUP($G326,Temp!$A:$C,W$1,FALSE)</f>
        <v>#VALUE!</v>
      </c>
      <c r="X326" s="22" t="e">
        <f>VLOOKUP($G326,Temp!$A:$C,X$1,FALSE)</f>
        <v>#VALUE!</v>
      </c>
      <c r="Y326" s="22">
        <f>VLOOKUP($G326,Temp!$A:$C,Y$1,FALSE)</f>
        <v>39400</v>
      </c>
      <c r="Z326" s="22">
        <f>VLOOKUP($G326,Temp!$A:$C,Z$1,FALSE)</f>
        <v>764</v>
      </c>
      <c r="AA326" s="22" t="e">
        <f>VLOOKUP($A326,Searches!$A:$H,AA$1,FALSE)</f>
        <v>#N/A</v>
      </c>
      <c r="AB326" s="22" t="e">
        <f>VLOOKUP($A326,Searches!$A:$H,AB$1,FALSE)</f>
        <v>#N/A</v>
      </c>
      <c r="AC326" s="22" t="e">
        <f>VLOOKUP($A326,Searches!$A:$H,AC$1,FALSE)</f>
        <v>#N/A</v>
      </c>
      <c r="AD326" s="22" t="e">
        <f>VLOOKUP($A326,Searches!$A:$H,AD$1,FALSE)</f>
        <v>#N/A</v>
      </c>
      <c r="AE326" s="22" t="e">
        <f>VLOOKUP($A326,Searches!$A:$H,AE$1,FALSE)</f>
        <v>#N/A</v>
      </c>
      <c r="AF326" s="22" t="e">
        <f>VLOOKUP($A326,Searches!$A:$H,AF$1,FALSE)</f>
        <v>#N/A</v>
      </c>
      <c r="AG326" s="22" t="e">
        <f>VLOOKUP($A326,Searches!$A:$H,AG$1,FALSE)</f>
        <v>#N/A</v>
      </c>
      <c r="AH326" s="22" t="str">
        <f>VLOOKUP($G326,Temp!$D:$F,AH$1,FALSE)</f>
        <v>americansafetycouncil.com</v>
      </c>
      <c r="AI326" s="22" t="str">
        <f>VLOOKUP($G326,Temp!$D:$F,AI$1,FALSE)</f>
        <v>HubSpot</v>
      </c>
      <c r="AJ326" s="22" t="str">
        <f>VLOOKUP($G326,Temp!$D:$F,AJ$1,FALSE)</f>
        <v>WordPress</v>
      </c>
    </row>
    <row r="327" spans="1:36" ht="16" x14ac:dyDescent="0.2">
      <c r="A327" s="8" t="str">
        <f t="shared" si="5"/>
        <v>Eileen Garry Protegrity</v>
      </c>
      <c r="B327" s="8" t="s">
        <v>4109</v>
      </c>
      <c r="C327" s="8" t="s">
        <v>4110</v>
      </c>
      <c r="D327" s="8" t="s">
        <v>42</v>
      </c>
      <c r="E327" s="8" t="s">
        <v>4111</v>
      </c>
      <c r="F327" s="8" t="s">
        <v>4112</v>
      </c>
      <c r="G327" s="12" t="s">
        <v>4105</v>
      </c>
      <c r="H327" s="22" t="str">
        <f>VLOOKUP($G327,Temp!$A:$C,H$1,FALSE)</f>
        <v>protegrity.com</v>
      </c>
      <c r="I327" s="22" t="e">
        <f>VLOOKUP($G327,Temp!$A:$C,I$1,FALSE)</f>
        <v>#VALUE!</v>
      </c>
      <c r="J327" s="22" t="e">
        <f>VLOOKUP($G327,Temp!$A:$C,J$1,FALSE)</f>
        <v>#VALUE!</v>
      </c>
      <c r="K327" s="22" t="e">
        <f>VLOOKUP($G327,Temp!$A:$C,K$1,FALSE)</f>
        <v>#VALUE!</v>
      </c>
      <c r="L327" s="22" t="e">
        <f>VLOOKUP($G327,Temp!$A:$C,L$1,FALSE)</f>
        <v>#VALUE!</v>
      </c>
      <c r="M327" s="22" t="e">
        <f>VLOOKUP($G327,Temp!$A:$C,M$1,FALSE)</f>
        <v>#VALUE!</v>
      </c>
      <c r="N327" s="22" t="e">
        <f>VLOOKUP($G327,Temp!$A:$C,N$1,FALSE)</f>
        <v>#VALUE!</v>
      </c>
      <c r="O327" s="22" t="e">
        <f>VLOOKUP($G327,Temp!$A:$C,O$1,FALSE)</f>
        <v>#VALUE!</v>
      </c>
      <c r="P327" s="22" t="e">
        <f>VLOOKUP($G327,Temp!$A:$C,P$1,FALSE)</f>
        <v>#VALUE!</v>
      </c>
      <c r="Q327" s="22" t="e">
        <f>VLOOKUP($G327,Temp!$A:$C,Q$1,FALSE)</f>
        <v>#VALUE!</v>
      </c>
      <c r="R327" s="22" t="e">
        <f>VLOOKUP($G327,Temp!$A:$C,R$1,FALSE)</f>
        <v>#VALUE!</v>
      </c>
      <c r="S327" s="22" t="e">
        <f>VLOOKUP($G327,Temp!$A:$C,S$1,FALSE)</f>
        <v>#VALUE!</v>
      </c>
      <c r="T327" s="22" t="e">
        <f>VLOOKUP($G327,Temp!$A:$C,T$1,FALSE)</f>
        <v>#VALUE!</v>
      </c>
      <c r="U327" s="22" t="e">
        <f>VLOOKUP($G327,Temp!$A:$C,U$1,FALSE)</f>
        <v>#VALUE!</v>
      </c>
      <c r="V327" s="22" t="e">
        <f>VLOOKUP($G327,Temp!$A:$C,V$1,FALSE)</f>
        <v>#VALUE!</v>
      </c>
      <c r="W327" s="22" t="e">
        <f>VLOOKUP($G327,Temp!$A:$C,W$1,FALSE)</f>
        <v>#VALUE!</v>
      </c>
      <c r="X327" s="22" t="e">
        <f>VLOOKUP($G327,Temp!$A:$C,X$1,FALSE)</f>
        <v>#VALUE!</v>
      </c>
      <c r="Y327" s="22">
        <f>VLOOKUP($G327,Temp!$A:$C,Y$1,FALSE)</f>
        <v>0</v>
      </c>
      <c r="Z327" s="22">
        <f>VLOOKUP($G327,Temp!$A:$C,Z$1,FALSE)</f>
        <v>0</v>
      </c>
      <c r="AA327" s="22" t="e">
        <f>VLOOKUP($A327,Searches!$A:$H,AA$1,FALSE)</f>
        <v>#N/A</v>
      </c>
      <c r="AB327" s="22" t="e">
        <f>VLOOKUP($A327,Searches!$A:$H,AB$1,FALSE)</f>
        <v>#N/A</v>
      </c>
      <c r="AC327" s="22" t="e">
        <f>VLOOKUP($A327,Searches!$A:$H,AC$1,FALSE)</f>
        <v>#N/A</v>
      </c>
      <c r="AD327" s="22" t="e">
        <f>VLOOKUP($A327,Searches!$A:$H,AD$1,FALSE)</f>
        <v>#N/A</v>
      </c>
      <c r="AE327" s="22" t="e">
        <f>VLOOKUP($A327,Searches!$A:$H,AE$1,FALSE)</f>
        <v>#N/A</v>
      </c>
      <c r="AF327" s="22" t="e">
        <f>VLOOKUP($A327,Searches!$A:$H,AF$1,FALSE)</f>
        <v>#N/A</v>
      </c>
      <c r="AG327" s="22" t="e">
        <f>VLOOKUP($A327,Searches!$A:$H,AG$1,FALSE)</f>
        <v>#N/A</v>
      </c>
      <c r="AH327" s="22" t="str">
        <f>VLOOKUP($G327,Temp!$D:$F,AH$1,FALSE)</f>
        <v>protegrity.com</v>
      </c>
      <c r="AI327" s="22" t="str">
        <f>VLOOKUP($G327,Temp!$D:$F,AI$1,FALSE)</f>
        <v>Pardot</v>
      </c>
      <c r="AJ327" s="22" t="str">
        <f>VLOOKUP($G327,Temp!$D:$F,AJ$1,FALSE)</f>
        <v>WordPress</v>
      </c>
    </row>
    <row r="328" spans="1:36" ht="16" x14ac:dyDescent="0.2">
      <c r="A328" s="8" t="str">
        <f t="shared" si="5"/>
        <v>Keith Messick Lucidworks</v>
      </c>
      <c r="B328" s="8" t="s">
        <v>749</v>
      </c>
      <c r="C328" s="8" t="s">
        <v>4419</v>
      </c>
      <c r="D328" s="8" t="s">
        <v>42</v>
      </c>
      <c r="E328" s="8" t="s">
        <v>4420</v>
      </c>
      <c r="F328" s="8" t="s">
        <v>4421</v>
      </c>
      <c r="G328" s="12" t="s">
        <v>4123</v>
      </c>
      <c r="H328" s="22" t="str">
        <f>VLOOKUP($G328,Temp!$A:$C,H$1,FALSE)</f>
        <v>lucidworks.com</v>
      </c>
      <c r="I328" s="22" t="e">
        <f>VLOOKUP($G328,Temp!$A:$C,I$1,FALSE)</f>
        <v>#VALUE!</v>
      </c>
      <c r="J328" s="22" t="e">
        <f>VLOOKUP($G328,Temp!$A:$C,J$1,FALSE)</f>
        <v>#VALUE!</v>
      </c>
      <c r="K328" s="22" t="e">
        <f>VLOOKUP($G328,Temp!$A:$C,K$1,FALSE)</f>
        <v>#VALUE!</v>
      </c>
      <c r="L328" s="22" t="e">
        <f>VLOOKUP($G328,Temp!$A:$C,L$1,FALSE)</f>
        <v>#VALUE!</v>
      </c>
      <c r="M328" s="22" t="e">
        <f>VLOOKUP($G328,Temp!$A:$C,M$1,FALSE)</f>
        <v>#VALUE!</v>
      </c>
      <c r="N328" s="22" t="e">
        <f>VLOOKUP($G328,Temp!$A:$C,N$1,FALSE)</f>
        <v>#VALUE!</v>
      </c>
      <c r="O328" s="22" t="e">
        <f>VLOOKUP($G328,Temp!$A:$C,O$1,FALSE)</f>
        <v>#VALUE!</v>
      </c>
      <c r="P328" s="22" t="e">
        <f>VLOOKUP($G328,Temp!$A:$C,P$1,FALSE)</f>
        <v>#VALUE!</v>
      </c>
      <c r="Q328" s="22" t="e">
        <f>VLOOKUP($G328,Temp!$A:$C,Q$1,FALSE)</f>
        <v>#VALUE!</v>
      </c>
      <c r="R328" s="22" t="e">
        <f>VLOOKUP($G328,Temp!$A:$C,R$1,FALSE)</f>
        <v>#VALUE!</v>
      </c>
      <c r="S328" s="22" t="e">
        <f>VLOOKUP($G328,Temp!$A:$C,S$1,FALSE)</f>
        <v>#VALUE!</v>
      </c>
      <c r="T328" s="22" t="e">
        <f>VLOOKUP($G328,Temp!$A:$C,T$1,FALSE)</f>
        <v>#VALUE!</v>
      </c>
      <c r="U328" s="22" t="e">
        <f>VLOOKUP($G328,Temp!$A:$C,U$1,FALSE)</f>
        <v>#VALUE!</v>
      </c>
      <c r="V328" s="22" t="e">
        <f>VLOOKUP($G328,Temp!$A:$C,V$1,FALSE)</f>
        <v>#VALUE!</v>
      </c>
      <c r="W328" s="22" t="e">
        <f>VLOOKUP($G328,Temp!$A:$C,W$1,FALSE)</f>
        <v>#VALUE!</v>
      </c>
      <c r="X328" s="22" t="e">
        <f>VLOOKUP($G328,Temp!$A:$C,X$1,FALSE)</f>
        <v>#VALUE!</v>
      </c>
      <c r="Y328" s="22">
        <f>VLOOKUP($G328,Temp!$A:$C,Y$1,FALSE)</f>
        <v>8100</v>
      </c>
      <c r="Z328" s="22">
        <f>VLOOKUP($G328,Temp!$A:$C,Z$1,FALSE)</f>
        <v>5100</v>
      </c>
      <c r="AA328" s="22" t="e">
        <f>VLOOKUP($A328,Searches!$A:$H,AA$1,FALSE)</f>
        <v>#N/A</v>
      </c>
      <c r="AB328" s="22" t="e">
        <f>VLOOKUP($A328,Searches!$A:$H,AB$1,FALSE)</f>
        <v>#N/A</v>
      </c>
      <c r="AC328" s="22" t="e">
        <f>VLOOKUP($A328,Searches!$A:$H,AC$1,FALSE)</f>
        <v>#N/A</v>
      </c>
      <c r="AD328" s="22" t="e">
        <f>VLOOKUP($A328,Searches!$A:$H,AD$1,FALSE)</f>
        <v>#N/A</v>
      </c>
      <c r="AE328" s="22" t="e">
        <f>VLOOKUP($A328,Searches!$A:$H,AE$1,FALSE)</f>
        <v>#N/A</v>
      </c>
      <c r="AF328" s="22" t="e">
        <f>VLOOKUP($A328,Searches!$A:$H,AF$1,FALSE)</f>
        <v>#N/A</v>
      </c>
      <c r="AG328" s="22" t="e">
        <f>VLOOKUP($A328,Searches!$A:$H,AG$1,FALSE)</f>
        <v>#N/A</v>
      </c>
      <c r="AH328" s="22" t="str">
        <f>VLOOKUP($G328,Temp!$D:$F,AH$1,FALSE)</f>
        <v>lucidworks.com</v>
      </c>
      <c r="AI328" s="22" t="str">
        <f>VLOOKUP($G328,Temp!$D:$F,AI$1,FALSE)</f>
        <v>Marketo</v>
      </c>
      <c r="AJ328" s="22" t="str">
        <f>VLOOKUP($G328,Temp!$D:$F,AJ$1,FALSE)</f>
        <v>WordPress</v>
      </c>
    </row>
    <row r="329" spans="1:36" ht="16" x14ac:dyDescent="0.2">
      <c r="A329" s="8" t="str">
        <f t="shared" si="5"/>
        <v>Marc Brown Parasoft</v>
      </c>
      <c r="B329" s="8" t="s">
        <v>4427</v>
      </c>
      <c r="C329" s="8" t="s">
        <v>4428</v>
      </c>
      <c r="D329" s="8" t="s">
        <v>42</v>
      </c>
      <c r="E329" s="8" t="s">
        <v>4429</v>
      </c>
      <c r="F329" s="8" t="s">
        <v>4430</v>
      </c>
      <c r="G329" s="12" t="s">
        <v>4134</v>
      </c>
      <c r="H329" s="22" t="str">
        <f>VLOOKUP($G329,Temp!$A:$C,H$1,FALSE)</f>
        <v>parasoft.com</v>
      </c>
      <c r="I329" s="22" t="e">
        <f>VLOOKUP($G329,Temp!$A:$C,I$1,FALSE)</f>
        <v>#VALUE!</v>
      </c>
      <c r="J329" s="22" t="e">
        <f>VLOOKUP($G329,Temp!$A:$C,J$1,FALSE)</f>
        <v>#VALUE!</v>
      </c>
      <c r="K329" s="22" t="e">
        <f>VLOOKUP($G329,Temp!$A:$C,K$1,FALSE)</f>
        <v>#VALUE!</v>
      </c>
      <c r="L329" s="22" t="e">
        <f>VLOOKUP($G329,Temp!$A:$C,L$1,FALSE)</f>
        <v>#VALUE!</v>
      </c>
      <c r="M329" s="22" t="e">
        <f>VLOOKUP($G329,Temp!$A:$C,M$1,FALSE)</f>
        <v>#VALUE!</v>
      </c>
      <c r="N329" s="22" t="e">
        <f>VLOOKUP($G329,Temp!$A:$C,N$1,FALSE)</f>
        <v>#VALUE!</v>
      </c>
      <c r="O329" s="22" t="e">
        <f>VLOOKUP($G329,Temp!$A:$C,O$1,FALSE)</f>
        <v>#VALUE!</v>
      </c>
      <c r="P329" s="22" t="e">
        <f>VLOOKUP($G329,Temp!$A:$C,P$1,FALSE)</f>
        <v>#VALUE!</v>
      </c>
      <c r="Q329" s="22" t="e">
        <f>VLOOKUP($G329,Temp!$A:$C,Q$1,FALSE)</f>
        <v>#VALUE!</v>
      </c>
      <c r="R329" s="22" t="e">
        <f>VLOOKUP($G329,Temp!$A:$C,R$1,FALSE)</f>
        <v>#VALUE!</v>
      </c>
      <c r="S329" s="22" t="e">
        <f>VLOOKUP($G329,Temp!$A:$C,S$1,FALSE)</f>
        <v>#VALUE!</v>
      </c>
      <c r="T329" s="22" t="e">
        <f>VLOOKUP($G329,Temp!$A:$C,T$1,FALSE)</f>
        <v>#VALUE!</v>
      </c>
      <c r="U329" s="22" t="e">
        <f>VLOOKUP($G329,Temp!$A:$C,U$1,FALSE)</f>
        <v>#VALUE!</v>
      </c>
      <c r="V329" s="22" t="e">
        <f>VLOOKUP($G329,Temp!$A:$C,V$1,FALSE)</f>
        <v>#VALUE!</v>
      </c>
      <c r="W329" s="22" t="e">
        <f>VLOOKUP($G329,Temp!$A:$C,W$1,FALSE)</f>
        <v>#VALUE!</v>
      </c>
      <c r="X329" s="22" t="e">
        <f>VLOOKUP($G329,Temp!$A:$C,X$1,FALSE)</f>
        <v>#VALUE!</v>
      </c>
      <c r="Y329" s="22">
        <f>VLOOKUP($G329,Temp!$A:$C,Y$1,FALSE)</f>
        <v>10800</v>
      </c>
      <c r="Z329" s="22">
        <f>VLOOKUP($G329,Temp!$A:$C,Z$1,FALSE)</f>
        <v>3900</v>
      </c>
      <c r="AA329" s="22" t="e">
        <f>VLOOKUP($A329,Searches!$A:$H,AA$1,FALSE)</f>
        <v>#N/A</v>
      </c>
      <c r="AB329" s="22" t="e">
        <f>VLOOKUP($A329,Searches!$A:$H,AB$1,FALSE)</f>
        <v>#N/A</v>
      </c>
      <c r="AC329" s="22" t="e">
        <f>VLOOKUP($A329,Searches!$A:$H,AC$1,FALSE)</f>
        <v>#N/A</v>
      </c>
      <c r="AD329" s="22" t="e">
        <f>VLOOKUP($A329,Searches!$A:$H,AD$1,FALSE)</f>
        <v>#N/A</v>
      </c>
      <c r="AE329" s="22" t="e">
        <f>VLOOKUP($A329,Searches!$A:$H,AE$1,FALSE)</f>
        <v>#N/A</v>
      </c>
      <c r="AF329" s="22" t="e">
        <f>VLOOKUP($A329,Searches!$A:$H,AF$1,FALSE)</f>
        <v>#N/A</v>
      </c>
      <c r="AG329" s="22" t="e">
        <f>VLOOKUP($A329,Searches!$A:$H,AG$1,FALSE)</f>
        <v>#N/A</v>
      </c>
      <c r="AH329" s="22" t="str">
        <f>VLOOKUP($G329,Temp!$D:$F,AH$1,FALSE)</f>
        <v>parasoft.com</v>
      </c>
      <c r="AI329" s="22">
        <f>VLOOKUP($G329,Temp!$D:$F,AI$1,FALSE)</f>
        <v>0</v>
      </c>
      <c r="AJ329" s="22" t="str">
        <f>VLOOKUP($G329,Temp!$D:$F,AJ$1,FALSE)</f>
        <v>WordPress</v>
      </c>
    </row>
    <row r="330" spans="1:36" ht="16" x14ac:dyDescent="0.2">
      <c r="A330" s="8" t="str">
        <f t="shared" si="5"/>
        <v>Michelle Suzuki RizePoint</v>
      </c>
      <c r="B330" s="8" t="s">
        <v>223</v>
      </c>
      <c r="C330" s="8" t="s">
        <v>4438</v>
      </c>
      <c r="D330" s="8" t="s">
        <v>42</v>
      </c>
      <c r="E330" s="8" t="s">
        <v>4439</v>
      </c>
      <c r="F330" s="8" t="s">
        <v>4440</v>
      </c>
      <c r="G330" s="12" t="s">
        <v>4142</v>
      </c>
      <c r="H330" s="22" t="str">
        <f>VLOOKUP($G330,Temp!$A:$C,H$1,FALSE)</f>
        <v>rizepoint.com</v>
      </c>
      <c r="I330" s="22" t="e">
        <f>VLOOKUP($G330,Temp!$A:$C,I$1,FALSE)</f>
        <v>#VALUE!</v>
      </c>
      <c r="J330" s="22" t="e">
        <f>VLOOKUP($G330,Temp!$A:$C,J$1,FALSE)</f>
        <v>#VALUE!</v>
      </c>
      <c r="K330" s="22" t="e">
        <f>VLOOKUP($G330,Temp!$A:$C,K$1,FALSE)</f>
        <v>#VALUE!</v>
      </c>
      <c r="L330" s="22" t="e">
        <f>VLOOKUP($G330,Temp!$A:$C,L$1,FALSE)</f>
        <v>#VALUE!</v>
      </c>
      <c r="M330" s="22" t="e">
        <f>VLOOKUP($G330,Temp!$A:$C,M$1,FALSE)</f>
        <v>#VALUE!</v>
      </c>
      <c r="N330" s="22" t="e">
        <f>VLOOKUP($G330,Temp!$A:$C,N$1,FALSE)</f>
        <v>#VALUE!</v>
      </c>
      <c r="O330" s="22" t="e">
        <f>VLOOKUP($G330,Temp!$A:$C,O$1,FALSE)</f>
        <v>#VALUE!</v>
      </c>
      <c r="P330" s="22" t="e">
        <f>VLOOKUP($G330,Temp!$A:$C,P$1,FALSE)</f>
        <v>#VALUE!</v>
      </c>
      <c r="Q330" s="22" t="e">
        <f>VLOOKUP($G330,Temp!$A:$C,Q$1,FALSE)</f>
        <v>#VALUE!</v>
      </c>
      <c r="R330" s="22" t="e">
        <f>VLOOKUP($G330,Temp!$A:$C,R$1,FALSE)</f>
        <v>#VALUE!</v>
      </c>
      <c r="S330" s="22" t="e">
        <f>VLOOKUP($G330,Temp!$A:$C,S$1,FALSE)</f>
        <v>#VALUE!</v>
      </c>
      <c r="T330" s="22" t="e">
        <f>VLOOKUP($G330,Temp!$A:$C,T$1,FALSE)</f>
        <v>#VALUE!</v>
      </c>
      <c r="U330" s="22" t="e">
        <f>VLOOKUP($G330,Temp!$A:$C,U$1,FALSE)</f>
        <v>#VALUE!</v>
      </c>
      <c r="V330" s="22" t="e">
        <f>VLOOKUP($G330,Temp!$A:$C,V$1,FALSE)</f>
        <v>#VALUE!</v>
      </c>
      <c r="W330" s="22" t="e">
        <f>VLOOKUP($G330,Temp!$A:$C,W$1,FALSE)</f>
        <v>#VALUE!</v>
      </c>
      <c r="X330" s="22" t="e">
        <f>VLOOKUP($G330,Temp!$A:$C,X$1,FALSE)</f>
        <v>#VALUE!</v>
      </c>
      <c r="Y330" s="22">
        <f>VLOOKUP($G330,Temp!$A:$C,Y$1,FALSE)</f>
        <v>27</v>
      </c>
      <c r="Z330" s="22">
        <f>VLOOKUP($G330,Temp!$A:$C,Z$1,FALSE)</f>
        <v>2400</v>
      </c>
      <c r="AA330" s="22" t="e">
        <f>VLOOKUP($A330,Searches!$A:$H,AA$1,FALSE)</f>
        <v>#N/A</v>
      </c>
      <c r="AB330" s="22" t="e">
        <f>VLOOKUP($A330,Searches!$A:$H,AB$1,FALSE)</f>
        <v>#N/A</v>
      </c>
      <c r="AC330" s="22" t="e">
        <f>VLOOKUP($A330,Searches!$A:$H,AC$1,FALSE)</f>
        <v>#N/A</v>
      </c>
      <c r="AD330" s="22" t="e">
        <f>VLOOKUP($A330,Searches!$A:$H,AD$1,FALSE)</f>
        <v>#N/A</v>
      </c>
      <c r="AE330" s="22" t="e">
        <f>VLOOKUP($A330,Searches!$A:$H,AE$1,FALSE)</f>
        <v>#N/A</v>
      </c>
      <c r="AF330" s="22" t="e">
        <f>VLOOKUP($A330,Searches!$A:$H,AF$1,FALSE)</f>
        <v>#N/A</v>
      </c>
      <c r="AG330" s="22" t="e">
        <f>VLOOKUP($A330,Searches!$A:$H,AG$1,FALSE)</f>
        <v>#N/A</v>
      </c>
      <c r="AH330" s="22" t="str">
        <f>VLOOKUP($G330,Temp!$D:$F,AH$1,FALSE)</f>
        <v>rizepoint.com</v>
      </c>
      <c r="AI330" s="22" t="str">
        <f>VLOOKUP($G330,Temp!$D:$F,AI$1,FALSE)</f>
        <v>Marketo</v>
      </c>
      <c r="AJ330" s="22" t="str">
        <f>VLOOKUP($G330,Temp!$D:$F,AJ$1,FALSE)</f>
        <v>WordPress</v>
      </c>
    </row>
    <row r="331" spans="1:36" ht="16" x14ac:dyDescent="0.2">
      <c r="A331" s="8" t="str">
        <f t="shared" si="5"/>
        <v>Neil Lieberman Brightcove</v>
      </c>
      <c r="B331" s="8" t="s">
        <v>4448</v>
      </c>
      <c r="C331" s="8" t="s">
        <v>4450</v>
      </c>
      <c r="D331" s="8" t="s">
        <v>42</v>
      </c>
      <c r="E331" s="8" t="s">
        <v>4452</v>
      </c>
      <c r="F331" s="8" t="s">
        <v>4453</v>
      </c>
      <c r="G331" s="12" t="s">
        <v>4160</v>
      </c>
      <c r="H331" s="22" t="str">
        <f>VLOOKUP($G331,Temp!$A:$C,H$1,FALSE)</f>
        <v>brightcove.com</v>
      </c>
      <c r="I331" s="22" t="e">
        <f>VLOOKUP($G331,Temp!$A:$C,I$1,FALSE)</f>
        <v>#VALUE!</v>
      </c>
      <c r="J331" s="22" t="e">
        <f>VLOOKUP($G331,Temp!$A:$C,J$1,FALSE)</f>
        <v>#VALUE!</v>
      </c>
      <c r="K331" s="22" t="e">
        <f>VLOOKUP($G331,Temp!$A:$C,K$1,FALSE)</f>
        <v>#VALUE!</v>
      </c>
      <c r="L331" s="22" t="e">
        <f>VLOOKUP($G331,Temp!$A:$C,L$1,FALSE)</f>
        <v>#VALUE!</v>
      </c>
      <c r="M331" s="22" t="e">
        <f>VLOOKUP($G331,Temp!$A:$C,M$1,FALSE)</f>
        <v>#VALUE!</v>
      </c>
      <c r="N331" s="22" t="e">
        <f>VLOOKUP($G331,Temp!$A:$C,N$1,FALSE)</f>
        <v>#VALUE!</v>
      </c>
      <c r="O331" s="22" t="e">
        <f>VLOOKUP($G331,Temp!$A:$C,O$1,FALSE)</f>
        <v>#VALUE!</v>
      </c>
      <c r="P331" s="22" t="e">
        <f>VLOOKUP($G331,Temp!$A:$C,P$1,FALSE)</f>
        <v>#VALUE!</v>
      </c>
      <c r="Q331" s="22" t="e">
        <f>VLOOKUP($G331,Temp!$A:$C,Q$1,FALSE)</f>
        <v>#VALUE!</v>
      </c>
      <c r="R331" s="22" t="e">
        <f>VLOOKUP($G331,Temp!$A:$C,R$1,FALSE)</f>
        <v>#VALUE!</v>
      </c>
      <c r="S331" s="22" t="e">
        <f>VLOOKUP($G331,Temp!$A:$C,S$1,FALSE)</f>
        <v>#VALUE!</v>
      </c>
      <c r="T331" s="22" t="e">
        <f>VLOOKUP($G331,Temp!$A:$C,T$1,FALSE)</f>
        <v>#VALUE!</v>
      </c>
      <c r="U331" s="22" t="e">
        <f>VLOOKUP($G331,Temp!$A:$C,U$1,FALSE)</f>
        <v>#VALUE!</v>
      </c>
      <c r="V331" s="22" t="e">
        <f>VLOOKUP($G331,Temp!$A:$C,V$1,FALSE)</f>
        <v>#VALUE!</v>
      </c>
      <c r="W331" s="22" t="e">
        <f>VLOOKUP($G331,Temp!$A:$C,W$1,FALSE)</f>
        <v>#VALUE!</v>
      </c>
      <c r="X331" s="22" t="e">
        <f>VLOOKUP($G331,Temp!$A:$C,X$1,FALSE)</f>
        <v>#VALUE!</v>
      </c>
      <c r="Y331" s="22">
        <f>VLOOKUP($G331,Temp!$A:$C,Y$1,FALSE)</f>
        <v>42000</v>
      </c>
      <c r="Z331" s="22">
        <f>VLOOKUP($G331,Temp!$A:$C,Z$1,FALSE)</f>
        <v>14200</v>
      </c>
      <c r="AA331" s="22" t="e">
        <f>VLOOKUP($A331,Searches!$A:$H,AA$1,FALSE)</f>
        <v>#N/A</v>
      </c>
      <c r="AB331" s="22" t="e">
        <f>VLOOKUP($A331,Searches!$A:$H,AB$1,FALSE)</f>
        <v>#N/A</v>
      </c>
      <c r="AC331" s="22" t="e">
        <f>VLOOKUP($A331,Searches!$A:$H,AC$1,FALSE)</f>
        <v>#N/A</v>
      </c>
      <c r="AD331" s="22" t="e">
        <f>VLOOKUP($A331,Searches!$A:$H,AD$1,FALSE)</f>
        <v>#N/A</v>
      </c>
      <c r="AE331" s="22" t="e">
        <f>VLOOKUP($A331,Searches!$A:$H,AE$1,FALSE)</f>
        <v>#N/A</v>
      </c>
      <c r="AF331" s="22" t="e">
        <f>VLOOKUP($A331,Searches!$A:$H,AF$1,FALSE)</f>
        <v>#N/A</v>
      </c>
      <c r="AG331" s="22" t="e">
        <f>VLOOKUP($A331,Searches!$A:$H,AG$1,FALSE)</f>
        <v>#N/A</v>
      </c>
      <c r="AH331" s="22" t="str">
        <f>VLOOKUP($G331,Temp!$D:$F,AH$1,FALSE)</f>
        <v>brightcove.com</v>
      </c>
      <c r="AI331" s="22" t="str">
        <f>VLOOKUP($G331,Temp!$D:$F,AI$1,FALSE)</f>
        <v>Eloqua</v>
      </c>
      <c r="AJ331" s="22" t="str">
        <f>VLOOKUP($G331,Temp!$D:$F,AJ$1,FALSE)</f>
        <v>Drupal</v>
      </c>
    </row>
    <row r="332" spans="1:36" ht="16" x14ac:dyDescent="0.2">
      <c r="A332" s="8" t="str">
        <f t="shared" si="5"/>
        <v>Christine Nurnberger Bottomline Technologies</v>
      </c>
      <c r="B332" s="8" t="s">
        <v>3984</v>
      </c>
      <c r="C332" s="8" t="s">
        <v>4459</v>
      </c>
      <c r="D332" s="8" t="s">
        <v>42</v>
      </c>
      <c r="E332" s="8" t="s">
        <v>4460</v>
      </c>
      <c r="F332" s="8" t="s">
        <v>4462</v>
      </c>
      <c r="G332" s="12" t="s">
        <v>4169</v>
      </c>
      <c r="H332" s="22" t="str">
        <f>VLOOKUP($G332,Temp!$A:$C,H$1,FALSE)</f>
        <v>bottomline.com</v>
      </c>
      <c r="I332" s="22" t="e">
        <f>VLOOKUP($G332,Temp!$A:$C,I$1,FALSE)</f>
        <v>#VALUE!</v>
      </c>
      <c r="J332" s="22" t="e">
        <f>VLOOKUP($G332,Temp!$A:$C,J$1,FALSE)</f>
        <v>#VALUE!</v>
      </c>
      <c r="K332" s="22" t="e">
        <f>VLOOKUP($G332,Temp!$A:$C,K$1,FALSE)</f>
        <v>#VALUE!</v>
      </c>
      <c r="L332" s="22" t="e">
        <f>VLOOKUP($G332,Temp!$A:$C,L$1,FALSE)</f>
        <v>#VALUE!</v>
      </c>
      <c r="M332" s="22" t="e">
        <f>VLOOKUP($G332,Temp!$A:$C,M$1,FALSE)</f>
        <v>#VALUE!</v>
      </c>
      <c r="N332" s="22" t="e">
        <f>VLOOKUP($G332,Temp!$A:$C,N$1,FALSE)</f>
        <v>#VALUE!</v>
      </c>
      <c r="O332" s="22" t="e">
        <f>VLOOKUP($G332,Temp!$A:$C,O$1,FALSE)</f>
        <v>#VALUE!</v>
      </c>
      <c r="P332" s="22" t="e">
        <f>VLOOKUP($G332,Temp!$A:$C,P$1,FALSE)</f>
        <v>#VALUE!</v>
      </c>
      <c r="Q332" s="22" t="e">
        <f>VLOOKUP($G332,Temp!$A:$C,Q$1,FALSE)</f>
        <v>#VALUE!</v>
      </c>
      <c r="R332" s="22" t="e">
        <f>VLOOKUP($G332,Temp!$A:$C,R$1,FALSE)</f>
        <v>#VALUE!</v>
      </c>
      <c r="S332" s="22" t="e">
        <f>VLOOKUP($G332,Temp!$A:$C,S$1,FALSE)</f>
        <v>#VALUE!</v>
      </c>
      <c r="T332" s="22" t="e">
        <f>VLOOKUP($G332,Temp!$A:$C,T$1,FALSE)</f>
        <v>#VALUE!</v>
      </c>
      <c r="U332" s="22" t="e">
        <f>VLOOKUP($G332,Temp!$A:$C,U$1,FALSE)</f>
        <v>#VALUE!</v>
      </c>
      <c r="V332" s="22" t="e">
        <f>VLOOKUP($G332,Temp!$A:$C,V$1,FALSE)</f>
        <v>#VALUE!</v>
      </c>
      <c r="W332" s="22" t="e">
        <f>VLOOKUP($G332,Temp!$A:$C,W$1,FALSE)</f>
        <v>#VALUE!</v>
      </c>
      <c r="X332" s="22" t="e">
        <f>VLOOKUP($G332,Temp!$A:$C,X$1,FALSE)</f>
        <v>#VALUE!</v>
      </c>
      <c r="Y332" s="22">
        <f>VLOOKUP($G332,Temp!$A:$C,Y$1,FALSE)</f>
        <v>25700</v>
      </c>
      <c r="Z332" s="22">
        <f>VLOOKUP($G332,Temp!$A:$C,Z$1,FALSE)</f>
        <v>3700</v>
      </c>
      <c r="AA332" s="22" t="e">
        <f>VLOOKUP($A332,Searches!$A:$H,AA$1,FALSE)</f>
        <v>#N/A</v>
      </c>
      <c r="AB332" s="22" t="e">
        <f>VLOOKUP($A332,Searches!$A:$H,AB$1,FALSE)</f>
        <v>#N/A</v>
      </c>
      <c r="AC332" s="22" t="e">
        <f>VLOOKUP($A332,Searches!$A:$H,AC$1,FALSE)</f>
        <v>#N/A</v>
      </c>
      <c r="AD332" s="22" t="e">
        <f>VLOOKUP($A332,Searches!$A:$H,AD$1,FALSE)</f>
        <v>#N/A</v>
      </c>
      <c r="AE332" s="22" t="e">
        <f>VLOOKUP($A332,Searches!$A:$H,AE$1,FALSE)</f>
        <v>#N/A</v>
      </c>
      <c r="AF332" s="22" t="e">
        <f>VLOOKUP($A332,Searches!$A:$H,AF$1,FALSE)</f>
        <v>#N/A</v>
      </c>
      <c r="AG332" s="22" t="e">
        <f>VLOOKUP($A332,Searches!$A:$H,AG$1,FALSE)</f>
        <v>#N/A</v>
      </c>
      <c r="AH332" s="22" t="str">
        <f>VLOOKUP($G332,Temp!$D:$F,AH$1,FALSE)</f>
        <v>bottomline.com</v>
      </c>
      <c r="AI332" s="22" t="str">
        <f>VLOOKUP($G332,Temp!$D:$F,AI$1,FALSE)</f>
        <v>Marketo</v>
      </c>
      <c r="AJ332" s="22" t="str">
        <f>VLOOKUP($G332,Temp!$D:$F,AJ$1,FALSE)</f>
        <v>WordPress</v>
      </c>
    </row>
    <row r="333" spans="1:36" ht="16" x14ac:dyDescent="0.2">
      <c r="A333" s="8" t="str">
        <f t="shared" si="5"/>
        <v>Bryan Urioste Planview, Inc.</v>
      </c>
      <c r="B333" s="8" t="s">
        <v>522</v>
      </c>
      <c r="C333" s="8" t="s">
        <v>4478</v>
      </c>
      <c r="D333" s="8" t="s">
        <v>4287</v>
      </c>
      <c r="E333" s="8" t="s">
        <v>4479</v>
      </c>
      <c r="F333" s="8" t="s">
        <v>4480</v>
      </c>
      <c r="G333" s="12" t="s">
        <v>4188</v>
      </c>
      <c r="H333" s="22" t="str">
        <f>VLOOKUP($G333,Temp!$A:$C,H$1,FALSE)</f>
        <v>planview.com</v>
      </c>
      <c r="I333" s="22" t="e">
        <f>VLOOKUP($G333,Temp!$A:$C,I$1,FALSE)</f>
        <v>#VALUE!</v>
      </c>
      <c r="J333" s="22" t="e">
        <f>VLOOKUP($G333,Temp!$A:$C,J$1,FALSE)</f>
        <v>#VALUE!</v>
      </c>
      <c r="K333" s="22" t="e">
        <f>VLOOKUP($G333,Temp!$A:$C,K$1,FALSE)</f>
        <v>#VALUE!</v>
      </c>
      <c r="L333" s="22" t="e">
        <f>VLOOKUP($G333,Temp!$A:$C,L$1,FALSE)</f>
        <v>#VALUE!</v>
      </c>
      <c r="M333" s="22" t="e">
        <f>VLOOKUP($G333,Temp!$A:$C,M$1,FALSE)</f>
        <v>#VALUE!</v>
      </c>
      <c r="N333" s="22" t="e">
        <f>VLOOKUP($G333,Temp!$A:$C,N$1,FALSE)</f>
        <v>#VALUE!</v>
      </c>
      <c r="O333" s="22" t="e">
        <f>VLOOKUP($G333,Temp!$A:$C,O$1,FALSE)</f>
        <v>#VALUE!</v>
      </c>
      <c r="P333" s="22" t="e">
        <f>VLOOKUP($G333,Temp!$A:$C,P$1,FALSE)</f>
        <v>#VALUE!</v>
      </c>
      <c r="Q333" s="22" t="e">
        <f>VLOOKUP($G333,Temp!$A:$C,Q$1,FALSE)</f>
        <v>#VALUE!</v>
      </c>
      <c r="R333" s="22" t="e">
        <f>VLOOKUP($G333,Temp!$A:$C,R$1,FALSE)</f>
        <v>#VALUE!</v>
      </c>
      <c r="S333" s="22" t="e">
        <f>VLOOKUP($G333,Temp!$A:$C,S$1,FALSE)</f>
        <v>#VALUE!</v>
      </c>
      <c r="T333" s="22" t="e">
        <f>VLOOKUP($G333,Temp!$A:$C,T$1,FALSE)</f>
        <v>#VALUE!</v>
      </c>
      <c r="U333" s="22" t="e">
        <f>VLOOKUP($G333,Temp!$A:$C,U$1,FALSE)</f>
        <v>#VALUE!</v>
      </c>
      <c r="V333" s="22" t="e">
        <f>VLOOKUP($G333,Temp!$A:$C,V$1,FALSE)</f>
        <v>#VALUE!</v>
      </c>
      <c r="W333" s="22" t="e">
        <f>VLOOKUP($G333,Temp!$A:$C,W$1,FALSE)</f>
        <v>#VALUE!</v>
      </c>
      <c r="X333" s="22" t="e">
        <f>VLOOKUP($G333,Temp!$A:$C,X$1,FALSE)</f>
        <v>#VALUE!</v>
      </c>
      <c r="Y333" s="22">
        <f>VLOOKUP($G333,Temp!$A:$C,Y$1,FALSE)</f>
        <v>337000</v>
      </c>
      <c r="Z333" s="22">
        <f>VLOOKUP($G333,Temp!$A:$C,Z$1,FALSE)</f>
        <v>48500</v>
      </c>
      <c r="AA333" s="22" t="e">
        <f>VLOOKUP($A333,Searches!$A:$H,AA$1,FALSE)</f>
        <v>#N/A</v>
      </c>
      <c r="AB333" s="22" t="e">
        <f>VLOOKUP($A333,Searches!$A:$H,AB$1,FALSE)</f>
        <v>#N/A</v>
      </c>
      <c r="AC333" s="22" t="e">
        <f>VLOOKUP($A333,Searches!$A:$H,AC$1,FALSE)</f>
        <v>#N/A</v>
      </c>
      <c r="AD333" s="22" t="e">
        <f>VLOOKUP($A333,Searches!$A:$H,AD$1,FALSE)</f>
        <v>#N/A</v>
      </c>
      <c r="AE333" s="22" t="e">
        <f>VLOOKUP($A333,Searches!$A:$H,AE$1,FALSE)</f>
        <v>#N/A</v>
      </c>
      <c r="AF333" s="22" t="e">
        <f>VLOOKUP($A333,Searches!$A:$H,AF$1,FALSE)</f>
        <v>#N/A</v>
      </c>
      <c r="AG333" s="22" t="e">
        <f>VLOOKUP($A333,Searches!$A:$H,AG$1,FALSE)</f>
        <v>#N/A</v>
      </c>
      <c r="AH333" s="22" t="e">
        <f>VLOOKUP($G333,Temp!$D:$F,AH$1,FALSE)</f>
        <v>#N/A</v>
      </c>
      <c r="AI333" s="22" t="e">
        <f>VLOOKUP($G333,Temp!$D:$F,AI$1,FALSE)</f>
        <v>#N/A</v>
      </c>
      <c r="AJ333" s="22" t="e">
        <f>VLOOKUP($G333,Temp!$D:$F,AJ$1,FALSE)</f>
        <v>#N/A</v>
      </c>
    </row>
    <row r="334" spans="1:36" ht="16" x14ac:dyDescent="0.2">
      <c r="A334" s="8" t="str">
        <f t="shared" si="5"/>
        <v>Patrick McBride Claroty</v>
      </c>
      <c r="B334" s="8" t="s">
        <v>709</v>
      </c>
      <c r="C334" s="8" t="s">
        <v>4495</v>
      </c>
      <c r="D334" s="8" t="s">
        <v>42</v>
      </c>
      <c r="E334" s="8" t="s">
        <v>4496</v>
      </c>
      <c r="F334" s="8" t="s">
        <v>4497</v>
      </c>
      <c r="G334" s="12" t="s">
        <v>4199</v>
      </c>
      <c r="H334" s="22" t="str">
        <f>VLOOKUP($G334,Temp!$A:$C,H$1,FALSE)</f>
        <v>claroty.com</v>
      </c>
      <c r="I334" s="22" t="e">
        <f>VLOOKUP($G334,Temp!$A:$C,I$1,FALSE)</f>
        <v>#VALUE!</v>
      </c>
      <c r="J334" s="22" t="e">
        <f>VLOOKUP($G334,Temp!$A:$C,J$1,FALSE)</f>
        <v>#VALUE!</v>
      </c>
      <c r="K334" s="22" t="e">
        <f>VLOOKUP($G334,Temp!$A:$C,K$1,FALSE)</f>
        <v>#VALUE!</v>
      </c>
      <c r="L334" s="22" t="e">
        <f>VLOOKUP($G334,Temp!$A:$C,L$1,FALSE)</f>
        <v>#VALUE!</v>
      </c>
      <c r="M334" s="22" t="e">
        <f>VLOOKUP($G334,Temp!$A:$C,M$1,FALSE)</f>
        <v>#VALUE!</v>
      </c>
      <c r="N334" s="22" t="e">
        <f>VLOOKUP($G334,Temp!$A:$C,N$1,FALSE)</f>
        <v>#VALUE!</v>
      </c>
      <c r="O334" s="22" t="e">
        <f>VLOOKUP($G334,Temp!$A:$C,O$1,FALSE)</f>
        <v>#VALUE!</v>
      </c>
      <c r="P334" s="22" t="e">
        <f>VLOOKUP($G334,Temp!$A:$C,P$1,FALSE)</f>
        <v>#VALUE!</v>
      </c>
      <c r="Q334" s="22" t="e">
        <f>VLOOKUP($G334,Temp!$A:$C,Q$1,FALSE)</f>
        <v>#VALUE!</v>
      </c>
      <c r="R334" s="22" t="e">
        <f>VLOOKUP($G334,Temp!$A:$C,R$1,FALSE)</f>
        <v>#VALUE!</v>
      </c>
      <c r="S334" s="22" t="e">
        <f>VLOOKUP($G334,Temp!$A:$C,S$1,FALSE)</f>
        <v>#VALUE!</v>
      </c>
      <c r="T334" s="22" t="e">
        <f>VLOOKUP($G334,Temp!$A:$C,T$1,FALSE)</f>
        <v>#VALUE!</v>
      </c>
      <c r="U334" s="22" t="e">
        <f>VLOOKUP($G334,Temp!$A:$C,U$1,FALSE)</f>
        <v>#VALUE!</v>
      </c>
      <c r="V334" s="22" t="e">
        <f>VLOOKUP($G334,Temp!$A:$C,V$1,FALSE)</f>
        <v>#VALUE!</v>
      </c>
      <c r="W334" s="22" t="e">
        <f>VLOOKUP($G334,Temp!$A:$C,W$1,FALSE)</f>
        <v>#VALUE!</v>
      </c>
      <c r="X334" s="22" t="e">
        <f>VLOOKUP($G334,Temp!$A:$C,X$1,FALSE)</f>
        <v>#VALUE!</v>
      </c>
      <c r="Y334" s="22">
        <f>VLOOKUP($G334,Temp!$A:$C,Y$1,FALSE)</f>
        <v>0</v>
      </c>
      <c r="Z334" s="22">
        <f>VLOOKUP($G334,Temp!$A:$C,Z$1,FALSE)</f>
        <v>0</v>
      </c>
      <c r="AA334" s="22" t="e">
        <f>VLOOKUP($A334,Searches!$A:$H,AA$1,FALSE)</f>
        <v>#N/A</v>
      </c>
      <c r="AB334" s="22" t="e">
        <f>VLOOKUP($A334,Searches!$A:$H,AB$1,FALSE)</f>
        <v>#N/A</v>
      </c>
      <c r="AC334" s="22" t="e">
        <f>VLOOKUP($A334,Searches!$A:$H,AC$1,FALSE)</f>
        <v>#N/A</v>
      </c>
      <c r="AD334" s="22" t="e">
        <f>VLOOKUP($A334,Searches!$A:$H,AD$1,FALSE)</f>
        <v>#N/A</v>
      </c>
      <c r="AE334" s="22" t="e">
        <f>VLOOKUP($A334,Searches!$A:$H,AE$1,FALSE)</f>
        <v>#N/A</v>
      </c>
      <c r="AF334" s="22" t="e">
        <f>VLOOKUP($A334,Searches!$A:$H,AF$1,FALSE)</f>
        <v>#N/A</v>
      </c>
      <c r="AG334" s="22" t="e">
        <f>VLOOKUP($A334,Searches!$A:$H,AG$1,FALSE)</f>
        <v>#N/A</v>
      </c>
      <c r="AH334" s="22" t="e">
        <f>VLOOKUP($G334,Temp!$D:$F,AH$1,FALSE)</f>
        <v>#N/A</v>
      </c>
      <c r="AI334" s="22" t="e">
        <f>VLOOKUP($G334,Temp!$D:$F,AI$1,FALSE)</f>
        <v>#N/A</v>
      </c>
      <c r="AJ334" s="22" t="e">
        <f>VLOOKUP($G334,Temp!$D:$F,AJ$1,FALSE)</f>
        <v>#N/A</v>
      </c>
    </row>
    <row r="335" spans="1:36" ht="16" x14ac:dyDescent="0.2">
      <c r="A335" s="8" t="str">
        <f t="shared" si="5"/>
        <v>Brad Lensing Propeller Health</v>
      </c>
      <c r="B335" s="8" t="s">
        <v>1058</v>
      </c>
      <c r="C335" s="8" t="s">
        <v>4504</v>
      </c>
      <c r="D335" s="8" t="s">
        <v>42</v>
      </c>
      <c r="E335" s="8" t="s">
        <v>4505</v>
      </c>
      <c r="F335" s="8" t="s">
        <v>4506</v>
      </c>
      <c r="G335" s="12" t="s">
        <v>4218</v>
      </c>
      <c r="H335" s="22" t="str">
        <f>VLOOKUP($G335,Temp!$A:$C,H$1,FALSE)</f>
        <v>propellerhealth.com</v>
      </c>
      <c r="I335" s="22" t="e">
        <f>VLOOKUP($G335,Temp!$A:$C,I$1,FALSE)</f>
        <v>#VALUE!</v>
      </c>
      <c r="J335" s="22" t="e">
        <f>VLOOKUP($G335,Temp!$A:$C,J$1,FALSE)</f>
        <v>#VALUE!</v>
      </c>
      <c r="K335" s="22" t="e">
        <f>VLOOKUP($G335,Temp!$A:$C,K$1,FALSE)</f>
        <v>#VALUE!</v>
      </c>
      <c r="L335" s="22" t="e">
        <f>VLOOKUP($G335,Temp!$A:$C,L$1,FALSE)</f>
        <v>#VALUE!</v>
      </c>
      <c r="M335" s="22" t="e">
        <f>VLOOKUP($G335,Temp!$A:$C,M$1,FALSE)</f>
        <v>#VALUE!</v>
      </c>
      <c r="N335" s="22" t="e">
        <f>VLOOKUP($G335,Temp!$A:$C,N$1,FALSE)</f>
        <v>#VALUE!</v>
      </c>
      <c r="O335" s="22" t="e">
        <f>VLOOKUP($G335,Temp!$A:$C,O$1,FALSE)</f>
        <v>#VALUE!</v>
      </c>
      <c r="P335" s="22" t="e">
        <f>VLOOKUP($G335,Temp!$A:$C,P$1,FALSE)</f>
        <v>#VALUE!</v>
      </c>
      <c r="Q335" s="22" t="e">
        <f>VLOOKUP($G335,Temp!$A:$C,Q$1,FALSE)</f>
        <v>#VALUE!</v>
      </c>
      <c r="R335" s="22" t="e">
        <f>VLOOKUP($G335,Temp!$A:$C,R$1,FALSE)</f>
        <v>#VALUE!</v>
      </c>
      <c r="S335" s="22" t="e">
        <f>VLOOKUP($G335,Temp!$A:$C,S$1,FALSE)</f>
        <v>#VALUE!</v>
      </c>
      <c r="T335" s="22" t="e">
        <f>VLOOKUP($G335,Temp!$A:$C,T$1,FALSE)</f>
        <v>#VALUE!</v>
      </c>
      <c r="U335" s="22" t="e">
        <f>VLOOKUP($G335,Temp!$A:$C,U$1,FALSE)</f>
        <v>#VALUE!</v>
      </c>
      <c r="V335" s="22" t="e">
        <f>VLOOKUP($G335,Temp!$A:$C,V$1,FALSE)</f>
        <v>#VALUE!</v>
      </c>
      <c r="W335" s="22" t="e">
        <f>VLOOKUP($G335,Temp!$A:$C,W$1,FALSE)</f>
        <v>#VALUE!</v>
      </c>
      <c r="X335" s="22" t="e">
        <f>VLOOKUP($G335,Temp!$A:$C,X$1,FALSE)</f>
        <v>#VALUE!</v>
      </c>
      <c r="Y335" s="22">
        <f>VLOOKUP($G335,Temp!$A:$C,Y$1,FALSE)</f>
        <v>4500</v>
      </c>
      <c r="Z335" s="22">
        <f>VLOOKUP($G335,Temp!$A:$C,Z$1,FALSE)</f>
        <v>197</v>
      </c>
      <c r="AA335" s="22" t="e">
        <f>VLOOKUP($A335,Searches!$A:$H,AA$1,FALSE)</f>
        <v>#N/A</v>
      </c>
      <c r="AB335" s="22" t="e">
        <f>VLOOKUP($A335,Searches!$A:$H,AB$1,FALSE)</f>
        <v>#N/A</v>
      </c>
      <c r="AC335" s="22" t="e">
        <f>VLOOKUP($A335,Searches!$A:$H,AC$1,FALSE)</f>
        <v>#N/A</v>
      </c>
      <c r="AD335" s="22" t="e">
        <f>VLOOKUP($A335,Searches!$A:$H,AD$1,FALSE)</f>
        <v>#N/A</v>
      </c>
      <c r="AE335" s="22" t="e">
        <f>VLOOKUP($A335,Searches!$A:$H,AE$1,FALSE)</f>
        <v>#N/A</v>
      </c>
      <c r="AF335" s="22" t="e">
        <f>VLOOKUP($A335,Searches!$A:$H,AF$1,FALSE)</f>
        <v>#N/A</v>
      </c>
      <c r="AG335" s="22" t="e">
        <f>VLOOKUP($A335,Searches!$A:$H,AG$1,FALSE)</f>
        <v>#N/A</v>
      </c>
      <c r="AH335" s="22" t="str">
        <f>VLOOKUP($G335,Temp!$D:$F,AH$1,FALSE)</f>
        <v>propellerhealth.com</v>
      </c>
      <c r="AI335" s="22" t="str">
        <f>VLOOKUP($G335,Temp!$D:$F,AI$1,FALSE)</f>
        <v>Marketo</v>
      </c>
      <c r="AJ335" s="22" t="str">
        <f>VLOOKUP($G335,Temp!$D:$F,AJ$1,FALSE)</f>
        <v>WordPress</v>
      </c>
    </row>
    <row r="336" spans="1:36" ht="16" x14ac:dyDescent="0.2">
      <c r="A336" s="8" t="str">
        <f t="shared" si="5"/>
        <v>John Gunn VASCO Data Security</v>
      </c>
      <c r="B336" s="8" t="s">
        <v>428</v>
      </c>
      <c r="C336" s="8" t="s">
        <v>4525</v>
      </c>
      <c r="D336" s="8" t="s">
        <v>42</v>
      </c>
      <c r="E336" s="8" t="s">
        <v>4526</v>
      </c>
      <c r="F336" s="8" t="s">
        <v>4527</v>
      </c>
      <c r="G336" s="12" t="s">
        <v>4236</v>
      </c>
      <c r="H336" s="22" t="str">
        <f>VLOOKUP($G336,Temp!$A:$C,H$1,FALSE)</f>
        <v>vasco.com</v>
      </c>
      <c r="I336" s="22" t="e">
        <f>VLOOKUP($G336,Temp!$A:$C,I$1,FALSE)</f>
        <v>#VALUE!</v>
      </c>
      <c r="J336" s="22" t="e">
        <f>VLOOKUP($G336,Temp!$A:$C,J$1,FALSE)</f>
        <v>#VALUE!</v>
      </c>
      <c r="K336" s="22" t="e">
        <f>VLOOKUP($G336,Temp!$A:$C,K$1,FALSE)</f>
        <v>#VALUE!</v>
      </c>
      <c r="L336" s="22" t="e">
        <f>VLOOKUP($G336,Temp!$A:$C,L$1,FALSE)</f>
        <v>#VALUE!</v>
      </c>
      <c r="M336" s="22" t="e">
        <f>VLOOKUP($G336,Temp!$A:$C,M$1,FALSE)</f>
        <v>#VALUE!</v>
      </c>
      <c r="N336" s="22" t="e">
        <f>VLOOKUP($G336,Temp!$A:$C,N$1,FALSE)</f>
        <v>#VALUE!</v>
      </c>
      <c r="O336" s="22" t="e">
        <f>VLOOKUP($G336,Temp!$A:$C,O$1,FALSE)</f>
        <v>#VALUE!</v>
      </c>
      <c r="P336" s="22" t="e">
        <f>VLOOKUP($G336,Temp!$A:$C,P$1,FALSE)</f>
        <v>#VALUE!</v>
      </c>
      <c r="Q336" s="22" t="e">
        <f>VLOOKUP($G336,Temp!$A:$C,Q$1,FALSE)</f>
        <v>#VALUE!</v>
      </c>
      <c r="R336" s="22" t="e">
        <f>VLOOKUP($G336,Temp!$A:$C,R$1,FALSE)</f>
        <v>#VALUE!</v>
      </c>
      <c r="S336" s="22" t="e">
        <f>VLOOKUP($G336,Temp!$A:$C,S$1,FALSE)</f>
        <v>#VALUE!</v>
      </c>
      <c r="T336" s="22" t="e">
        <f>VLOOKUP($G336,Temp!$A:$C,T$1,FALSE)</f>
        <v>#VALUE!</v>
      </c>
      <c r="U336" s="22" t="e">
        <f>VLOOKUP($G336,Temp!$A:$C,U$1,FALSE)</f>
        <v>#VALUE!</v>
      </c>
      <c r="V336" s="22" t="e">
        <f>VLOOKUP($G336,Temp!$A:$C,V$1,FALSE)</f>
        <v>#VALUE!</v>
      </c>
      <c r="W336" s="22" t="e">
        <f>VLOOKUP($G336,Temp!$A:$C,W$1,FALSE)</f>
        <v>#VALUE!</v>
      </c>
      <c r="X336" s="22" t="e">
        <f>VLOOKUP($G336,Temp!$A:$C,X$1,FALSE)</f>
        <v>#VALUE!</v>
      </c>
      <c r="Y336" s="22">
        <f>VLOOKUP($G336,Temp!$A:$C,Y$1,FALSE)</f>
        <v>18400</v>
      </c>
      <c r="Z336" s="22">
        <f>VLOOKUP($G336,Temp!$A:$C,Z$1,FALSE)</f>
        <v>11100</v>
      </c>
      <c r="AA336" s="22" t="str">
        <f>VLOOKUP($A336,Searches!$A:$H,AA$1,FALSE)</f>
        <v>John Gunn</v>
      </c>
      <c r="AB336" s="22" t="str">
        <f>VLOOKUP($A336,Searches!$A:$H,AB$1,FALSE)</f>
        <v>VASCO Data Security</v>
      </c>
      <c r="AC336" s="22" t="str">
        <f>VLOOKUP($A336,Searches!$A:$H,AC$1,FALSE)</f>
        <v>Chief Marketing Officer</v>
      </c>
      <c r="AD336" s="22" t="str">
        <f>VLOOKUP($A336,Searches!$A:$H,AD$1,FALSE)</f>
        <v>2nd</v>
      </c>
      <c r="AE336" s="22" t="str">
        <f>VLOOKUP($A336,Searches!$A:$H,AE$1,FALSE)</f>
        <v>Open link</v>
      </c>
      <c r="AF336" s="22" t="str">
        <f>VLOOKUP($A336,Searches!$A:$H,AF$1,FALSE)</f>
        <v>Greater Chicago Area</v>
      </c>
      <c r="AG336" s="22" t="str">
        <f>VLOOKUP($A336,Searches!$A:$H,AG$1,FALSE)</f>
        <v>https://www.linkedin.com/sales/profile/16983006,Q9JD,NAME_SEARCH?moduleKey=peopleSearchResults&amp;pageKey=sales-search3-people-refinement&amp;contextId=60BC92C971D70515801E49D6842B0000&amp;requestId=addf2190-9d55-41b9-a472-dc3c576fbb3c&amp;action=CLICK&amp;target=urn%3Ali%3AsalesLead%3A(-1%2C16983006)&amp;pageNumber=5&amp;targetEl=profilelink&amp;position=21&amp;trk=lss-serp-result-lead_photo</v>
      </c>
      <c r="AH336" s="22" t="str">
        <f>VLOOKUP($G336,Temp!$D:$F,AH$1,FALSE)</f>
        <v>vasco.com</v>
      </c>
      <c r="AI336" s="22" t="str">
        <f>VLOOKUP($G336,Temp!$D:$F,AI$1,FALSE)</f>
        <v>Eloqua</v>
      </c>
      <c r="AJ336" s="22" t="str">
        <f>VLOOKUP($G336,Temp!$D:$F,AJ$1,FALSE)</f>
        <v>WordPress</v>
      </c>
    </row>
    <row r="337" spans="1:36" ht="16" x14ac:dyDescent="0.2">
      <c r="A337" s="8" t="str">
        <f t="shared" si="5"/>
        <v>Steve Bieszczat IQMS</v>
      </c>
      <c r="B337" s="8" t="s">
        <v>1864</v>
      </c>
      <c r="C337" s="8" t="s">
        <v>2222</v>
      </c>
      <c r="D337" s="8" t="s">
        <v>42</v>
      </c>
      <c r="E337" s="8" t="s">
        <v>2223</v>
      </c>
      <c r="F337" s="8" t="s">
        <v>2224</v>
      </c>
      <c r="G337" s="12" t="s">
        <v>2226</v>
      </c>
      <c r="H337" s="22" t="str">
        <f>VLOOKUP($G337,Temp!$A:$C,H$1,FALSE)</f>
        <v>iqms.com</v>
      </c>
      <c r="I337" s="22" t="e">
        <f>VLOOKUP($G337,Temp!$A:$C,I$1,FALSE)</f>
        <v>#VALUE!</v>
      </c>
      <c r="J337" s="22" t="e">
        <f>VLOOKUP($G337,Temp!$A:$C,J$1,FALSE)</f>
        <v>#VALUE!</v>
      </c>
      <c r="K337" s="22" t="e">
        <f>VLOOKUP($G337,Temp!$A:$C,K$1,FALSE)</f>
        <v>#VALUE!</v>
      </c>
      <c r="L337" s="22" t="e">
        <f>VLOOKUP($G337,Temp!$A:$C,L$1,FALSE)</f>
        <v>#VALUE!</v>
      </c>
      <c r="M337" s="22" t="e">
        <f>VLOOKUP($G337,Temp!$A:$C,M$1,FALSE)</f>
        <v>#VALUE!</v>
      </c>
      <c r="N337" s="22" t="e">
        <f>VLOOKUP($G337,Temp!$A:$C,N$1,FALSE)</f>
        <v>#VALUE!</v>
      </c>
      <c r="O337" s="22" t="e">
        <f>VLOOKUP($G337,Temp!$A:$C,O$1,FALSE)</f>
        <v>#VALUE!</v>
      </c>
      <c r="P337" s="22" t="e">
        <f>VLOOKUP($G337,Temp!$A:$C,P$1,FALSE)</f>
        <v>#VALUE!</v>
      </c>
      <c r="Q337" s="22" t="e">
        <f>VLOOKUP($G337,Temp!$A:$C,Q$1,FALSE)</f>
        <v>#VALUE!</v>
      </c>
      <c r="R337" s="22" t="e">
        <f>VLOOKUP($G337,Temp!$A:$C,R$1,FALSE)</f>
        <v>#VALUE!</v>
      </c>
      <c r="S337" s="22" t="e">
        <f>VLOOKUP($G337,Temp!$A:$C,S$1,FALSE)</f>
        <v>#VALUE!</v>
      </c>
      <c r="T337" s="22" t="e">
        <f>VLOOKUP($G337,Temp!$A:$C,T$1,FALSE)</f>
        <v>#VALUE!</v>
      </c>
      <c r="U337" s="22" t="e">
        <f>VLOOKUP($G337,Temp!$A:$C,U$1,FALSE)</f>
        <v>#VALUE!</v>
      </c>
      <c r="V337" s="22" t="e">
        <f>VLOOKUP($G337,Temp!$A:$C,V$1,FALSE)</f>
        <v>#VALUE!</v>
      </c>
      <c r="W337" s="22" t="e">
        <f>VLOOKUP($G337,Temp!$A:$C,W$1,FALSE)</f>
        <v>#VALUE!</v>
      </c>
      <c r="X337" s="22" t="e">
        <f>VLOOKUP($G337,Temp!$A:$C,X$1,FALSE)</f>
        <v>#VALUE!</v>
      </c>
      <c r="Y337" s="22">
        <f>VLOOKUP($G337,Temp!$A:$C,Y$1,FALSE)</f>
        <v>58700</v>
      </c>
      <c r="Z337" s="22">
        <f>VLOOKUP($G337,Temp!$A:$C,Z$1,FALSE)</f>
        <v>2800</v>
      </c>
      <c r="AA337" s="22" t="e">
        <f>VLOOKUP($A337,Searches!$A:$H,AA$1,FALSE)</f>
        <v>#N/A</v>
      </c>
      <c r="AB337" s="22" t="e">
        <f>VLOOKUP($A337,Searches!$A:$H,AB$1,FALSE)</f>
        <v>#N/A</v>
      </c>
      <c r="AC337" s="22" t="e">
        <f>VLOOKUP($A337,Searches!$A:$H,AC$1,FALSE)</f>
        <v>#N/A</v>
      </c>
      <c r="AD337" s="22" t="e">
        <f>VLOOKUP($A337,Searches!$A:$H,AD$1,FALSE)</f>
        <v>#N/A</v>
      </c>
      <c r="AE337" s="22" t="e">
        <f>VLOOKUP($A337,Searches!$A:$H,AE$1,FALSE)</f>
        <v>#N/A</v>
      </c>
      <c r="AF337" s="22" t="e">
        <f>VLOOKUP($A337,Searches!$A:$H,AF$1,FALSE)</f>
        <v>#N/A</v>
      </c>
      <c r="AG337" s="22" t="e">
        <f>VLOOKUP($A337,Searches!$A:$H,AG$1,FALSE)</f>
        <v>#N/A</v>
      </c>
      <c r="AH337" s="22" t="str">
        <f>VLOOKUP($G337,Temp!$D:$F,AH$1,FALSE)</f>
        <v>iqms.com</v>
      </c>
      <c r="AI337" s="22" t="str">
        <f>VLOOKUP($G337,Temp!$D:$F,AI$1,FALSE)</f>
        <v>HubSpot</v>
      </c>
      <c r="AJ337" s="22" t="str">
        <f>VLOOKUP($G337,Temp!$D:$F,AJ$1,FALSE)</f>
        <v>WordPress</v>
      </c>
    </row>
    <row r="338" spans="1:36" ht="16" x14ac:dyDescent="0.2">
      <c r="A338" s="8" t="str">
        <f t="shared" si="5"/>
        <v>Hernan Marino SAP</v>
      </c>
      <c r="B338" s="8" t="s">
        <v>4541</v>
      </c>
      <c r="C338" s="8" t="s">
        <v>3415</v>
      </c>
      <c r="D338" s="8" t="s">
        <v>4542</v>
      </c>
      <c r="E338" s="8" t="s">
        <v>4543</v>
      </c>
      <c r="F338" s="8" t="s">
        <v>1605</v>
      </c>
      <c r="G338" s="12" t="s">
        <v>1462</v>
      </c>
      <c r="H338" s="22" t="str">
        <f>VLOOKUP($G338,Temp!$A:$C,H$1,FALSE)</f>
        <v>sap.com</v>
      </c>
      <c r="I338" s="22" t="e">
        <f>VLOOKUP($G338,Temp!$A:$C,I$1,FALSE)</f>
        <v>#VALUE!</v>
      </c>
      <c r="J338" s="22" t="e">
        <f>VLOOKUP($G338,Temp!$A:$C,J$1,FALSE)</f>
        <v>#VALUE!</v>
      </c>
      <c r="K338" s="22" t="e">
        <f>VLOOKUP($G338,Temp!$A:$C,K$1,FALSE)</f>
        <v>#VALUE!</v>
      </c>
      <c r="L338" s="22" t="e">
        <f>VLOOKUP($G338,Temp!$A:$C,L$1,FALSE)</f>
        <v>#VALUE!</v>
      </c>
      <c r="M338" s="22" t="e">
        <f>VLOOKUP($G338,Temp!$A:$C,M$1,FALSE)</f>
        <v>#VALUE!</v>
      </c>
      <c r="N338" s="22" t="e">
        <f>VLOOKUP($G338,Temp!$A:$C,N$1,FALSE)</f>
        <v>#VALUE!</v>
      </c>
      <c r="O338" s="22" t="e">
        <f>VLOOKUP($G338,Temp!$A:$C,O$1,FALSE)</f>
        <v>#VALUE!</v>
      </c>
      <c r="P338" s="22" t="e">
        <f>VLOOKUP($G338,Temp!$A:$C,P$1,FALSE)</f>
        <v>#VALUE!</v>
      </c>
      <c r="Q338" s="22" t="e">
        <f>VLOOKUP($G338,Temp!$A:$C,Q$1,FALSE)</f>
        <v>#VALUE!</v>
      </c>
      <c r="R338" s="22" t="e">
        <f>VLOOKUP($G338,Temp!$A:$C,R$1,FALSE)</f>
        <v>#VALUE!</v>
      </c>
      <c r="S338" s="22" t="e">
        <f>VLOOKUP($G338,Temp!$A:$C,S$1,FALSE)</f>
        <v>#VALUE!</v>
      </c>
      <c r="T338" s="22" t="e">
        <f>VLOOKUP($G338,Temp!$A:$C,T$1,FALSE)</f>
        <v>#VALUE!</v>
      </c>
      <c r="U338" s="22" t="e">
        <f>VLOOKUP($G338,Temp!$A:$C,U$1,FALSE)</f>
        <v>#VALUE!</v>
      </c>
      <c r="V338" s="22" t="e">
        <f>VLOOKUP($G338,Temp!$A:$C,V$1,FALSE)</f>
        <v>#VALUE!</v>
      </c>
      <c r="W338" s="22" t="e">
        <f>VLOOKUP($G338,Temp!$A:$C,W$1,FALSE)</f>
        <v>#VALUE!</v>
      </c>
      <c r="X338" s="22" t="e">
        <f>VLOOKUP($G338,Temp!$A:$C,X$1,FALSE)</f>
        <v>#VALUE!</v>
      </c>
      <c r="Y338" s="22">
        <f>VLOOKUP($G338,Temp!$A:$C,Y$1,FALSE)</f>
        <v>1800000</v>
      </c>
      <c r="Z338" s="22">
        <f>VLOOKUP($G338,Temp!$A:$C,Z$1,FALSE)</f>
        <v>371000</v>
      </c>
      <c r="AA338" s="22" t="e">
        <f>VLOOKUP($A338,Searches!$A:$H,AA$1,FALSE)</f>
        <v>#N/A</v>
      </c>
      <c r="AB338" s="22" t="e">
        <f>VLOOKUP($A338,Searches!$A:$H,AB$1,FALSE)</f>
        <v>#N/A</v>
      </c>
      <c r="AC338" s="22" t="e">
        <f>VLOOKUP($A338,Searches!$A:$H,AC$1,FALSE)</f>
        <v>#N/A</v>
      </c>
      <c r="AD338" s="22" t="e">
        <f>VLOOKUP($A338,Searches!$A:$H,AD$1,FALSE)</f>
        <v>#N/A</v>
      </c>
      <c r="AE338" s="22" t="e">
        <f>VLOOKUP($A338,Searches!$A:$H,AE$1,FALSE)</f>
        <v>#N/A</v>
      </c>
      <c r="AF338" s="22" t="e">
        <f>VLOOKUP($A338,Searches!$A:$H,AF$1,FALSE)</f>
        <v>#N/A</v>
      </c>
      <c r="AG338" s="22" t="e">
        <f>VLOOKUP($A338,Searches!$A:$H,AG$1,FALSE)</f>
        <v>#N/A</v>
      </c>
      <c r="AH338" s="22" t="str">
        <f>VLOOKUP($G338,Temp!$D:$F,AH$1,FALSE)</f>
        <v>sap.com</v>
      </c>
      <c r="AI338" s="22">
        <f>VLOOKUP($G338,Temp!$D:$F,AI$1,FALSE)</f>
        <v>0</v>
      </c>
      <c r="AJ338" s="22" t="str">
        <f>VLOOKUP($G338,Temp!$D:$F,AJ$1,FALSE)</f>
        <v>WordPress</v>
      </c>
    </row>
    <row r="339" spans="1:36" ht="16" x14ac:dyDescent="0.2">
      <c r="A339" s="8" t="str">
        <f t="shared" si="5"/>
        <v>Robin Caputo Datavail</v>
      </c>
      <c r="B339" s="8" t="s">
        <v>3573</v>
      </c>
      <c r="C339" s="8" t="s">
        <v>4557</v>
      </c>
      <c r="D339" s="8" t="s">
        <v>42</v>
      </c>
      <c r="E339" s="8" t="s">
        <v>4558</v>
      </c>
      <c r="F339" s="8" t="s">
        <v>4559</v>
      </c>
      <c r="G339" s="12" t="s">
        <v>4271</v>
      </c>
      <c r="H339" s="22" t="str">
        <f>VLOOKUP($G339,Temp!$A:$C,H$1,FALSE)</f>
        <v>datavail.com</v>
      </c>
      <c r="I339" s="22" t="e">
        <f>VLOOKUP($G339,Temp!$A:$C,I$1,FALSE)</f>
        <v>#VALUE!</v>
      </c>
      <c r="J339" s="22" t="e">
        <f>VLOOKUP($G339,Temp!$A:$C,J$1,FALSE)</f>
        <v>#VALUE!</v>
      </c>
      <c r="K339" s="22" t="e">
        <f>VLOOKUP($G339,Temp!$A:$C,K$1,FALSE)</f>
        <v>#VALUE!</v>
      </c>
      <c r="L339" s="22" t="e">
        <f>VLOOKUP($G339,Temp!$A:$C,L$1,FALSE)</f>
        <v>#VALUE!</v>
      </c>
      <c r="M339" s="22" t="e">
        <f>VLOOKUP($G339,Temp!$A:$C,M$1,FALSE)</f>
        <v>#VALUE!</v>
      </c>
      <c r="N339" s="22" t="e">
        <f>VLOOKUP($G339,Temp!$A:$C,N$1,FALSE)</f>
        <v>#VALUE!</v>
      </c>
      <c r="O339" s="22" t="e">
        <f>VLOOKUP($G339,Temp!$A:$C,O$1,FALSE)</f>
        <v>#VALUE!</v>
      </c>
      <c r="P339" s="22" t="e">
        <f>VLOOKUP($G339,Temp!$A:$C,P$1,FALSE)</f>
        <v>#VALUE!</v>
      </c>
      <c r="Q339" s="22" t="e">
        <f>VLOOKUP($G339,Temp!$A:$C,Q$1,FALSE)</f>
        <v>#VALUE!</v>
      </c>
      <c r="R339" s="22" t="e">
        <f>VLOOKUP($G339,Temp!$A:$C,R$1,FALSE)</f>
        <v>#VALUE!</v>
      </c>
      <c r="S339" s="22" t="e">
        <f>VLOOKUP($G339,Temp!$A:$C,S$1,FALSE)</f>
        <v>#VALUE!</v>
      </c>
      <c r="T339" s="22" t="e">
        <f>VLOOKUP($G339,Temp!$A:$C,T$1,FALSE)</f>
        <v>#VALUE!</v>
      </c>
      <c r="U339" s="22" t="e">
        <f>VLOOKUP($G339,Temp!$A:$C,U$1,FALSE)</f>
        <v>#VALUE!</v>
      </c>
      <c r="V339" s="22" t="e">
        <f>VLOOKUP($G339,Temp!$A:$C,V$1,FALSE)</f>
        <v>#VALUE!</v>
      </c>
      <c r="W339" s="22" t="e">
        <f>VLOOKUP($G339,Temp!$A:$C,W$1,FALSE)</f>
        <v>#VALUE!</v>
      </c>
      <c r="X339" s="22" t="e">
        <f>VLOOKUP($G339,Temp!$A:$C,X$1,FALSE)</f>
        <v>#VALUE!</v>
      </c>
      <c r="Y339" s="22">
        <f>VLOOKUP($G339,Temp!$A:$C,Y$1,FALSE)</f>
        <v>17500</v>
      </c>
      <c r="Z339" s="22">
        <f>VLOOKUP($G339,Temp!$A:$C,Z$1,FALSE)</f>
        <v>30300</v>
      </c>
      <c r="AA339" s="22" t="str">
        <f>VLOOKUP($A339,Searches!$A:$H,AA$1,FALSE)</f>
        <v>Robin Caputo</v>
      </c>
      <c r="AB339" s="22" t="str">
        <f>VLOOKUP($A339,Searches!$A:$H,AB$1,FALSE)</f>
        <v>Datavail</v>
      </c>
      <c r="AC339" s="22" t="str">
        <f>VLOOKUP($A339,Searches!$A:$H,AC$1,FALSE)</f>
        <v>Chief Marketing Officer</v>
      </c>
      <c r="AD339" s="22" t="str">
        <f>VLOOKUP($A339,Searches!$A:$H,AD$1,FALSE)</f>
        <v>2nd</v>
      </c>
      <c r="AE339" s="22" t="str">
        <f>VLOOKUP($A339,Searches!$A:$H,AE$1,FALSE)</f>
        <v>Open link</v>
      </c>
      <c r="AF339" s="22" t="str">
        <f>VLOOKUP($A339,Searches!$A:$H,AF$1,FALSE)</f>
        <v>Greater Denver Area</v>
      </c>
      <c r="AG339" s="22" t="str">
        <f>VLOOKUP($A339,Searches!$A:$H,AG$1,FALSE)</f>
        <v>https://www.linkedin.com/sales/profile/7318934,Q87B,NAME_SEARCH?moduleKey=peopleSearchResults&amp;pageKey=sales-search3-people-refinement&amp;contextId=60BC92C971D70515801E49D6842B0000&amp;requestId=da506942-9989-4fc4-beeb-a3917377254a&amp;action=CLICK&amp;target=urn%3Ali%3AsalesLead%3A(-1%2C7318934)&amp;pageNumber=6&amp;targetEl=profilelink&amp;position=4&amp;trk=lss-serp-result-lead_photo</v>
      </c>
      <c r="AH339" s="22" t="str">
        <f>VLOOKUP($G339,Temp!$D:$F,AH$1,FALSE)</f>
        <v>datavail.com</v>
      </c>
      <c r="AI339" s="22" t="str">
        <f>VLOOKUP($G339,Temp!$D:$F,AI$1,FALSE)</f>
        <v>Pardot</v>
      </c>
      <c r="AJ339" s="22" t="str">
        <f>VLOOKUP($G339,Temp!$D:$F,AJ$1,FALSE)</f>
        <v>WordPress</v>
      </c>
    </row>
    <row r="340" spans="1:36" ht="16" x14ac:dyDescent="0.2">
      <c r="A340" s="8" t="str">
        <f t="shared" si="5"/>
        <v>David Meiselman ezCater</v>
      </c>
      <c r="B340" s="8" t="s">
        <v>438</v>
      </c>
      <c r="C340" s="8" t="s">
        <v>4566</v>
      </c>
      <c r="D340" s="8" t="s">
        <v>42</v>
      </c>
      <c r="E340" s="8" t="s">
        <v>4567</v>
      </c>
      <c r="F340" s="8" t="s">
        <v>4568</v>
      </c>
      <c r="G340" s="12" t="s">
        <v>4290</v>
      </c>
      <c r="H340" s="22" t="str">
        <f>VLOOKUP($G340,Temp!$A:$C,H$1,FALSE)</f>
        <v>ezcater.com</v>
      </c>
      <c r="I340" s="22" t="e">
        <f>VLOOKUP($G340,Temp!$A:$C,I$1,FALSE)</f>
        <v>#VALUE!</v>
      </c>
      <c r="J340" s="22" t="e">
        <f>VLOOKUP($G340,Temp!$A:$C,J$1,FALSE)</f>
        <v>#VALUE!</v>
      </c>
      <c r="K340" s="22" t="e">
        <f>VLOOKUP($G340,Temp!$A:$C,K$1,FALSE)</f>
        <v>#VALUE!</v>
      </c>
      <c r="L340" s="22" t="e">
        <f>VLOOKUP($G340,Temp!$A:$C,L$1,FALSE)</f>
        <v>#VALUE!</v>
      </c>
      <c r="M340" s="22" t="e">
        <f>VLOOKUP($G340,Temp!$A:$C,M$1,FALSE)</f>
        <v>#VALUE!</v>
      </c>
      <c r="N340" s="22" t="e">
        <f>VLOOKUP($G340,Temp!$A:$C,N$1,FALSE)</f>
        <v>#VALUE!</v>
      </c>
      <c r="O340" s="22" t="e">
        <f>VLOOKUP($G340,Temp!$A:$C,O$1,FALSE)</f>
        <v>#VALUE!</v>
      </c>
      <c r="P340" s="22" t="e">
        <f>VLOOKUP($G340,Temp!$A:$C,P$1,FALSE)</f>
        <v>#VALUE!</v>
      </c>
      <c r="Q340" s="22" t="e">
        <f>VLOOKUP($G340,Temp!$A:$C,Q$1,FALSE)</f>
        <v>#VALUE!</v>
      </c>
      <c r="R340" s="22" t="e">
        <f>VLOOKUP($G340,Temp!$A:$C,R$1,FALSE)</f>
        <v>#VALUE!</v>
      </c>
      <c r="S340" s="22" t="e">
        <f>VLOOKUP($G340,Temp!$A:$C,S$1,FALSE)</f>
        <v>#VALUE!</v>
      </c>
      <c r="T340" s="22" t="e">
        <f>VLOOKUP($G340,Temp!$A:$C,T$1,FALSE)</f>
        <v>#VALUE!</v>
      </c>
      <c r="U340" s="22" t="e">
        <f>VLOOKUP($G340,Temp!$A:$C,U$1,FALSE)</f>
        <v>#VALUE!</v>
      </c>
      <c r="V340" s="22" t="e">
        <f>VLOOKUP($G340,Temp!$A:$C,V$1,FALSE)</f>
        <v>#VALUE!</v>
      </c>
      <c r="W340" s="22" t="e">
        <f>VLOOKUP($G340,Temp!$A:$C,W$1,FALSE)</f>
        <v>#VALUE!</v>
      </c>
      <c r="X340" s="22" t="e">
        <f>VLOOKUP($G340,Temp!$A:$C,X$1,FALSE)</f>
        <v>#VALUE!</v>
      </c>
      <c r="Y340" s="22">
        <f>VLOOKUP($G340,Temp!$A:$C,Y$1,FALSE)</f>
        <v>0</v>
      </c>
      <c r="Z340" s="22">
        <f>VLOOKUP($G340,Temp!$A:$C,Z$1,FALSE)</f>
        <v>0</v>
      </c>
      <c r="AA340" s="22" t="e">
        <f>VLOOKUP($A340,Searches!$A:$H,AA$1,FALSE)</f>
        <v>#N/A</v>
      </c>
      <c r="AB340" s="22" t="e">
        <f>VLOOKUP($A340,Searches!$A:$H,AB$1,FALSE)</f>
        <v>#N/A</v>
      </c>
      <c r="AC340" s="22" t="e">
        <f>VLOOKUP($A340,Searches!$A:$H,AC$1,FALSE)</f>
        <v>#N/A</v>
      </c>
      <c r="AD340" s="22" t="e">
        <f>VLOOKUP($A340,Searches!$A:$H,AD$1,FALSE)</f>
        <v>#N/A</v>
      </c>
      <c r="AE340" s="22" t="e">
        <f>VLOOKUP($A340,Searches!$A:$H,AE$1,FALSE)</f>
        <v>#N/A</v>
      </c>
      <c r="AF340" s="22" t="e">
        <f>VLOOKUP($A340,Searches!$A:$H,AF$1,FALSE)</f>
        <v>#N/A</v>
      </c>
      <c r="AG340" s="22" t="e">
        <f>VLOOKUP($A340,Searches!$A:$H,AG$1,FALSE)</f>
        <v>#N/A</v>
      </c>
      <c r="AH340" s="22" t="str">
        <f>VLOOKUP($G340,Temp!$D:$F,AH$1,FALSE)</f>
        <v>ezcater.com</v>
      </c>
      <c r="AI340" s="22">
        <f>VLOOKUP($G340,Temp!$D:$F,AI$1,FALSE)</f>
        <v>0</v>
      </c>
      <c r="AJ340" s="22" t="str">
        <f>VLOOKUP($G340,Temp!$D:$F,AJ$1,FALSE)</f>
        <v>WordPress</v>
      </c>
    </row>
    <row r="341" spans="1:36" ht="16" x14ac:dyDescent="0.2">
      <c r="A341" s="8" t="str">
        <f t="shared" si="5"/>
        <v>Todd Craig Blue Ridge</v>
      </c>
      <c r="B341" s="8" t="s">
        <v>919</v>
      </c>
      <c r="C341" s="8" t="s">
        <v>1243</v>
      </c>
      <c r="D341" s="8" t="s">
        <v>42</v>
      </c>
      <c r="E341" s="8" t="s">
        <v>4581</v>
      </c>
      <c r="F341" s="8" t="s">
        <v>4582</v>
      </c>
      <c r="G341" s="12" t="s">
        <v>4298</v>
      </c>
      <c r="H341" s="22" t="str">
        <f>VLOOKUP($G341,Temp!$A:$C,H$1,FALSE)</f>
        <v>blueridgeglobal.com</v>
      </c>
      <c r="I341" s="22" t="e">
        <f>VLOOKUP($G341,Temp!$A:$C,I$1,FALSE)</f>
        <v>#VALUE!</v>
      </c>
      <c r="J341" s="22" t="e">
        <f>VLOOKUP($G341,Temp!$A:$C,J$1,FALSE)</f>
        <v>#VALUE!</v>
      </c>
      <c r="K341" s="22" t="e">
        <f>VLOOKUP($G341,Temp!$A:$C,K$1,FALSE)</f>
        <v>#VALUE!</v>
      </c>
      <c r="L341" s="22" t="e">
        <f>VLOOKUP($G341,Temp!$A:$C,L$1,FALSE)</f>
        <v>#VALUE!</v>
      </c>
      <c r="M341" s="22" t="e">
        <f>VLOOKUP($G341,Temp!$A:$C,M$1,FALSE)</f>
        <v>#VALUE!</v>
      </c>
      <c r="N341" s="22" t="e">
        <f>VLOOKUP($G341,Temp!$A:$C,N$1,FALSE)</f>
        <v>#VALUE!</v>
      </c>
      <c r="O341" s="22" t="e">
        <f>VLOOKUP($G341,Temp!$A:$C,O$1,FALSE)</f>
        <v>#VALUE!</v>
      </c>
      <c r="P341" s="22" t="e">
        <f>VLOOKUP($G341,Temp!$A:$C,P$1,FALSE)</f>
        <v>#VALUE!</v>
      </c>
      <c r="Q341" s="22" t="e">
        <f>VLOOKUP($G341,Temp!$A:$C,Q$1,FALSE)</f>
        <v>#VALUE!</v>
      </c>
      <c r="R341" s="22" t="e">
        <f>VLOOKUP($G341,Temp!$A:$C,R$1,FALSE)</f>
        <v>#VALUE!</v>
      </c>
      <c r="S341" s="22" t="e">
        <f>VLOOKUP($G341,Temp!$A:$C,S$1,FALSE)</f>
        <v>#VALUE!</v>
      </c>
      <c r="T341" s="22" t="e">
        <f>VLOOKUP($G341,Temp!$A:$C,T$1,FALSE)</f>
        <v>#VALUE!</v>
      </c>
      <c r="U341" s="22" t="e">
        <f>VLOOKUP($G341,Temp!$A:$C,U$1,FALSE)</f>
        <v>#VALUE!</v>
      </c>
      <c r="V341" s="22" t="e">
        <f>VLOOKUP($G341,Temp!$A:$C,V$1,FALSE)</f>
        <v>#VALUE!</v>
      </c>
      <c r="W341" s="22" t="e">
        <f>VLOOKUP($G341,Temp!$A:$C,W$1,FALSE)</f>
        <v>#VALUE!</v>
      </c>
      <c r="X341" s="22" t="e">
        <f>VLOOKUP($G341,Temp!$A:$C,X$1,FALSE)</f>
        <v>#VALUE!</v>
      </c>
      <c r="Y341" s="22">
        <f>VLOOKUP($G341,Temp!$A:$C,Y$1,FALSE)</f>
        <v>799</v>
      </c>
      <c r="Z341" s="22">
        <f>VLOOKUP($G341,Temp!$A:$C,Z$1,FALSE)</f>
        <v>1000</v>
      </c>
      <c r="AA341" s="22" t="str">
        <f>VLOOKUP($A341,Searches!$A:$H,AA$1,FALSE)</f>
        <v>Todd Craig</v>
      </c>
      <c r="AB341" s="22" t="str">
        <f>VLOOKUP($A341,Searches!$A:$H,AB$1,FALSE)</f>
        <v>Blue Ridge</v>
      </c>
      <c r="AC341" s="22" t="str">
        <f>VLOOKUP($A341,Searches!$A:$H,AC$1,FALSE)</f>
        <v>Chief Marketing Officer</v>
      </c>
      <c r="AD341" s="22" t="str">
        <f>VLOOKUP($A341,Searches!$A:$H,AD$1,FALSE)</f>
        <v>2nd</v>
      </c>
      <c r="AE341" s="22" t="str">
        <f>VLOOKUP($A341,Searches!$A:$H,AE$1,FALSE)</f>
        <v/>
      </c>
      <c r="AF341" s="22" t="str">
        <f>VLOOKUP($A341,Searches!$A:$H,AF$1,FALSE)</f>
        <v>Greater Atlanta Area</v>
      </c>
      <c r="AG341" s="22" t="str">
        <f>VLOOKUP($A341,Searches!$A:$H,AG$1,FALSE)</f>
        <v>https://www.linkedin.com/sales/profile/2516559,Z2L2,NAME_SEARCH?moduleKey=peopleSearchResults&amp;pageKey=sales-search3-people-refinement&amp;contextId=60BC92C971D70515801E49D6842B0000&amp;requestId=7e4e3b81-6e91-48ba-8ad9-264e04fca98d&amp;action=CLICK&amp;target=urn%3Ali%3AsalesLead%3A(-1%2C2516559)&amp;pageNumber=10&amp;targetEl=profilelink&amp;position=8&amp;trk=lss-serp-result-lead_photo</v>
      </c>
      <c r="AH341" s="22" t="str">
        <f>VLOOKUP($G341,Temp!$D:$F,AH$1,FALSE)</f>
        <v>blueridgeglobal.com</v>
      </c>
      <c r="AI341" s="22" t="str">
        <f>VLOOKUP($G341,Temp!$D:$F,AI$1,FALSE)</f>
        <v>Pardot</v>
      </c>
      <c r="AJ341" s="22" t="str">
        <f>VLOOKUP($G341,Temp!$D:$F,AJ$1,FALSE)</f>
        <v>WordPress</v>
      </c>
    </row>
    <row r="342" spans="1:36" ht="16" x14ac:dyDescent="0.2">
      <c r="A342" s="8" t="str">
        <f t="shared" si="5"/>
        <v>Alex Withers inMotionNow</v>
      </c>
      <c r="B342" s="8" t="s">
        <v>1929</v>
      </c>
      <c r="C342" s="8" t="s">
        <v>4589</v>
      </c>
      <c r="D342" s="8" t="s">
        <v>42</v>
      </c>
      <c r="E342" s="8" t="s">
        <v>4591</v>
      </c>
      <c r="F342" s="8" t="s">
        <v>4593</v>
      </c>
      <c r="G342" s="12" t="s">
        <v>4304</v>
      </c>
      <c r="H342" s="22" t="str">
        <f>VLOOKUP($G342,Temp!$A:$C,H$1,FALSE)</f>
        <v>inmotionnow.com</v>
      </c>
      <c r="I342" s="22" t="e">
        <f>VLOOKUP($G342,Temp!$A:$C,I$1,FALSE)</f>
        <v>#VALUE!</v>
      </c>
      <c r="J342" s="22" t="e">
        <f>VLOOKUP($G342,Temp!$A:$C,J$1,FALSE)</f>
        <v>#VALUE!</v>
      </c>
      <c r="K342" s="22" t="e">
        <f>VLOOKUP($G342,Temp!$A:$C,K$1,FALSE)</f>
        <v>#VALUE!</v>
      </c>
      <c r="L342" s="22" t="e">
        <f>VLOOKUP($G342,Temp!$A:$C,L$1,FALSE)</f>
        <v>#VALUE!</v>
      </c>
      <c r="M342" s="22" t="e">
        <f>VLOOKUP($G342,Temp!$A:$C,M$1,FALSE)</f>
        <v>#VALUE!</v>
      </c>
      <c r="N342" s="22" t="e">
        <f>VLOOKUP($G342,Temp!$A:$C,N$1,FALSE)</f>
        <v>#VALUE!</v>
      </c>
      <c r="O342" s="22" t="e">
        <f>VLOOKUP($G342,Temp!$A:$C,O$1,FALSE)</f>
        <v>#VALUE!</v>
      </c>
      <c r="P342" s="22" t="e">
        <f>VLOOKUP($G342,Temp!$A:$C,P$1,FALSE)</f>
        <v>#VALUE!</v>
      </c>
      <c r="Q342" s="22" t="e">
        <f>VLOOKUP($G342,Temp!$A:$C,Q$1,FALSE)</f>
        <v>#VALUE!</v>
      </c>
      <c r="R342" s="22" t="e">
        <f>VLOOKUP($G342,Temp!$A:$C,R$1,FALSE)</f>
        <v>#VALUE!</v>
      </c>
      <c r="S342" s="22" t="e">
        <f>VLOOKUP($G342,Temp!$A:$C,S$1,FALSE)</f>
        <v>#VALUE!</v>
      </c>
      <c r="T342" s="22" t="e">
        <f>VLOOKUP($G342,Temp!$A:$C,T$1,FALSE)</f>
        <v>#VALUE!</v>
      </c>
      <c r="U342" s="22" t="e">
        <f>VLOOKUP($G342,Temp!$A:$C,U$1,FALSE)</f>
        <v>#VALUE!</v>
      </c>
      <c r="V342" s="22" t="e">
        <f>VLOOKUP($G342,Temp!$A:$C,V$1,FALSE)</f>
        <v>#VALUE!</v>
      </c>
      <c r="W342" s="22" t="e">
        <f>VLOOKUP($G342,Temp!$A:$C,W$1,FALSE)</f>
        <v>#VALUE!</v>
      </c>
      <c r="X342" s="22" t="e">
        <f>VLOOKUP($G342,Temp!$A:$C,X$1,FALSE)</f>
        <v>#VALUE!</v>
      </c>
      <c r="Y342" s="22">
        <f>VLOOKUP($G342,Temp!$A:$C,Y$1,FALSE)</f>
        <v>1400</v>
      </c>
      <c r="Z342" s="22">
        <f>VLOOKUP($G342,Temp!$A:$C,Z$1,FALSE)</f>
        <v>4800</v>
      </c>
      <c r="AA342" s="22" t="e">
        <f>VLOOKUP($A342,Searches!$A:$H,AA$1,FALSE)</f>
        <v>#N/A</v>
      </c>
      <c r="AB342" s="22" t="e">
        <f>VLOOKUP($A342,Searches!$A:$H,AB$1,FALSE)</f>
        <v>#N/A</v>
      </c>
      <c r="AC342" s="22" t="e">
        <f>VLOOKUP($A342,Searches!$A:$H,AC$1,FALSE)</f>
        <v>#N/A</v>
      </c>
      <c r="AD342" s="22" t="e">
        <f>VLOOKUP($A342,Searches!$A:$H,AD$1,FALSE)</f>
        <v>#N/A</v>
      </c>
      <c r="AE342" s="22" t="e">
        <f>VLOOKUP($A342,Searches!$A:$H,AE$1,FALSE)</f>
        <v>#N/A</v>
      </c>
      <c r="AF342" s="22" t="e">
        <f>VLOOKUP($A342,Searches!$A:$H,AF$1,FALSE)</f>
        <v>#N/A</v>
      </c>
      <c r="AG342" s="22" t="e">
        <f>VLOOKUP($A342,Searches!$A:$H,AG$1,FALSE)</f>
        <v>#N/A</v>
      </c>
      <c r="AH342" s="22" t="str">
        <f>VLOOKUP($G342,Temp!$D:$F,AH$1,FALSE)</f>
        <v>inmotionnow.com</v>
      </c>
      <c r="AI342" s="22" t="str">
        <f>VLOOKUP($G342,Temp!$D:$F,AI$1,FALSE)</f>
        <v>Pardot</v>
      </c>
      <c r="AJ342" s="22" t="str">
        <f>VLOOKUP($G342,Temp!$D:$F,AJ$1,FALSE)</f>
        <v>WordPress</v>
      </c>
    </row>
    <row r="343" spans="1:36" ht="16" x14ac:dyDescent="0.2">
      <c r="A343" s="8" t="str">
        <f t="shared" si="5"/>
        <v>Mandy Rao Fugue, Inc.</v>
      </c>
      <c r="B343" s="8" t="s">
        <v>4607</v>
      </c>
      <c r="C343" s="8" t="s">
        <v>4608</v>
      </c>
      <c r="D343" s="8" t="s">
        <v>42</v>
      </c>
      <c r="E343" s="8" t="s">
        <v>4609</v>
      </c>
      <c r="F343" s="8" t="s">
        <v>4610</v>
      </c>
      <c r="G343" s="12" t="s">
        <v>4308</v>
      </c>
      <c r="H343" s="22" t="str">
        <f>VLOOKUP($G343,Temp!$A:$C,H$1,FALSE)</f>
        <v>fugue.co</v>
      </c>
      <c r="I343" s="22" t="e">
        <f>VLOOKUP($G343,Temp!$A:$C,I$1,FALSE)</f>
        <v>#VALUE!</v>
      </c>
      <c r="J343" s="22" t="e">
        <f>VLOOKUP($G343,Temp!$A:$C,J$1,FALSE)</f>
        <v>#VALUE!</v>
      </c>
      <c r="K343" s="22" t="e">
        <f>VLOOKUP($G343,Temp!$A:$C,K$1,FALSE)</f>
        <v>#VALUE!</v>
      </c>
      <c r="L343" s="22" t="e">
        <f>VLOOKUP($G343,Temp!$A:$C,L$1,FALSE)</f>
        <v>#VALUE!</v>
      </c>
      <c r="M343" s="22" t="e">
        <f>VLOOKUP($G343,Temp!$A:$C,M$1,FALSE)</f>
        <v>#VALUE!</v>
      </c>
      <c r="N343" s="22" t="e">
        <f>VLOOKUP($G343,Temp!$A:$C,N$1,FALSE)</f>
        <v>#VALUE!</v>
      </c>
      <c r="O343" s="22" t="e">
        <f>VLOOKUP($G343,Temp!$A:$C,O$1,FALSE)</f>
        <v>#VALUE!</v>
      </c>
      <c r="P343" s="22" t="e">
        <f>VLOOKUP($G343,Temp!$A:$C,P$1,FALSE)</f>
        <v>#VALUE!</v>
      </c>
      <c r="Q343" s="22" t="e">
        <f>VLOOKUP($G343,Temp!$A:$C,Q$1,FALSE)</f>
        <v>#VALUE!</v>
      </c>
      <c r="R343" s="22" t="e">
        <f>VLOOKUP($G343,Temp!$A:$C,R$1,FALSE)</f>
        <v>#VALUE!</v>
      </c>
      <c r="S343" s="22" t="e">
        <f>VLOOKUP($G343,Temp!$A:$C,S$1,FALSE)</f>
        <v>#VALUE!</v>
      </c>
      <c r="T343" s="22" t="e">
        <f>VLOOKUP($G343,Temp!$A:$C,T$1,FALSE)</f>
        <v>#VALUE!</v>
      </c>
      <c r="U343" s="22" t="e">
        <f>VLOOKUP($G343,Temp!$A:$C,U$1,FALSE)</f>
        <v>#VALUE!</v>
      </c>
      <c r="V343" s="22" t="e">
        <f>VLOOKUP($G343,Temp!$A:$C,V$1,FALSE)</f>
        <v>#VALUE!</v>
      </c>
      <c r="W343" s="22" t="e">
        <f>VLOOKUP($G343,Temp!$A:$C,W$1,FALSE)</f>
        <v>#VALUE!</v>
      </c>
      <c r="X343" s="22" t="e">
        <f>VLOOKUP($G343,Temp!$A:$C,X$1,FALSE)</f>
        <v>#VALUE!</v>
      </c>
      <c r="Y343" s="22">
        <f>VLOOKUP($G343,Temp!$A:$C,Y$1,FALSE)</f>
        <v>499</v>
      </c>
      <c r="Z343" s="22">
        <f>VLOOKUP($G343,Temp!$A:$C,Z$1,FALSE)</f>
        <v>0</v>
      </c>
      <c r="AA343" s="22" t="e">
        <f>VLOOKUP($A343,Searches!$A:$H,AA$1,FALSE)</f>
        <v>#N/A</v>
      </c>
      <c r="AB343" s="22" t="e">
        <f>VLOOKUP($A343,Searches!$A:$H,AB$1,FALSE)</f>
        <v>#N/A</v>
      </c>
      <c r="AC343" s="22" t="e">
        <f>VLOOKUP($A343,Searches!$A:$H,AC$1,FALSE)</f>
        <v>#N/A</v>
      </c>
      <c r="AD343" s="22" t="e">
        <f>VLOOKUP($A343,Searches!$A:$H,AD$1,FALSE)</f>
        <v>#N/A</v>
      </c>
      <c r="AE343" s="22" t="e">
        <f>VLOOKUP($A343,Searches!$A:$H,AE$1,FALSE)</f>
        <v>#N/A</v>
      </c>
      <c r="AF343" s="22" t="e">
        <f>VLOOKUP($A343,Searches!$A:$H,AF$1,FALSE)</f>
        <v>#N/A</v>
      </c>
      <c r="AG343" s="22" t="e">
        <f>VLOOKUP($A343,Searches!$A:$H,AG$1,FALSE)</f>
        <v>#N/A</v>
      </c>
      <c r="AH343" s="22" t="e">
        <f>VLOOKUP($G343,Temp!$D:$F,AH$1,FALSE)</f>
        <v>#N/A</v>
      </c>
      <c r="AI343" s="22" t="e">
        <f>VLOOKUP($G343,Temp!$D:$F,AI$1,FALSE)</f>
        <v>#N/A</v>
      </c>
      <c r="AJ343" s="22" t="e">
        <f>VLOOKUP($G343,Temp!$D:$F,AJ$1,FALSE)</f>
        <v>#N/A</v>
      </c>
    </row>
    <row r="344" spans="1:36" ht="16" x14ac:dyDescent="0.2">
      <c r="A344" s="8" t="str">
        <f t="shared" si="5"/>
        <v>Kara Kerker Lytx, Inc.</v>
      </c>
      <c r="B344" s="8" t="s">
        <v>1668</v>
      </c>
      <c r="C344" s="8" t="s">
        <v>4615</v>
      </c>
      <c r="D344" s="8" t="s">
        <v>4616</v>
      </c>
      <c r="E344" s="8" t="s">
        <v>4617</v>
      </c>
      <c r="F344" s="8" t="s">
        <v>4618</v>
      </c>
      <c r="G344" s="12" t="s">
        <v>4318</v>
      </c>
      <c r="H344" s="22" t="str">
        <f>VLOOKUP($G344,Temp!$A:$C,H$1,FALSE)</f>
        <v>lytx.com</v>
      </c>
      <c r="I344" s="22" t="e">
        <f>VLOOKUP($G344,Temp!$A:$C,I$1,FALSE)</f>
        <v>#VALUE!</v>
      </c>
      <c r="J344" s="22" t="e">
        <f>VLOOKUP($G344,Temp!$A:$C,J$1,FALSE)</f>
        <v>#VALUE!</v>
      </c>
      <c r="K344" s="22" t="e">
        <f>VLOOKUP($G344,Temp!$A:$C,K$1,FALSE)</f>
        <v>#VALUE!</v>
      </c>
      <c r="L344" s="22" t="e">
        <f>VLOOKUP($G344,Temp!$A:$C,L$1,FALSE)</f>
        <v>#VALUE!</v>
      </c>
      <c r="M344" s="22" t="e">
        <f>VLOOKUP($G344,Temp!$A:$C,M$1,FALSE)</f>
        <v>#VALUE!</v>
      </c>
      <c r="N344" s="22" t="e">
        <f>VLOOKUP($G344,Temp!$A:$C,N$1,FALSE)</f>
        <v>#VALUE!</v>
      </c>
      <c r="O344" s="22" t="e">
        <f>VLOOKUP($G344,Temp!$A:$C,O$1,FALSE)</f>
        <v>#VALUE!</v>
      </c>
      <c r="P344" s="22" t="e">
        <f>VLOOKUP($G344,Temp!$A:$C,P$1,FALSE)</f>
        <v>#VALUE!</v>
      </c>
      <c r="Q344" s="22" t="e">
        <f>VLOOKUP($G344,Temp!$A:$C,Q$1,FALSE)</f>
        <v>#VALUE!</v>
      </c>
      <c r="R344" s="22" t="e">
        <f>VLOOKUP($G344,Temp!$A:$C,R$1,FALSE)</f>
        <v>#VALUE!</v>
      </c>
      <c r="S344" s="22" t="e">
        <f>VLOOKUP($G344,Temp!$A:$C,S$1,FALSE)</f>
        <v>#VALUE!</v>
      </c>
      <c r="T344" s="22" t="e">
        <f>VLOOKUP($G344,Temp!$A:$C,T$1,FALSE)</f>
        <v>#VALUE!</v>
      </c>
      <c r="U344" s="22" t="e">
        <f>VLOOKUP($G344,Temp!$A:$C,U$1,FALSE)</f>
        <v>#VALUE!</v>
      </c>
      <c r="V344" s="22" t="e">
        <f>VLOOKUP($G344,Temp!$A:$C,V$1,FALSE)</f>
        <v>#VALUE!</v>
      </c>
      <c r="W344" s="22" t="e">
        <f>VLOOKUP($G344,Temp!$A:$C,W$1,FALSE)</f>
        <v>#VALUE!</v>
      </c>
      <c r="X344" s="22" t="e">
        <f>VLOOKUP($G344,Temp!$A:$C,X$1,FALSE)</f>
        <v>#VALUE!</v>
      </c>
      <c r="Y344" s="22">
        <f>VLOOKUP($G344,Temp!$A:$C,Y$1,FALSE)</f>
        <v>25900</v>
      </c>
      <c r="Z344" s="22">
        <f>VLOOKUP($G344,Temp!$A:$C,Z$1,FALSE)</f>
        <v>5500</v>
      </c>
      <c r="AA344" s="22" t="e">
        <f>VLOOKUP($A344,Searches!$A:$H,AA$1,FALSE)</f>
        <v>#N/A</v>
      </c>
      <c r="AB344" s="22" t="e">
        <f>VLOOKUP($A344,Searches!$A:$H,AB$1,FALSE)</f>
        <v>#N/A</v>
      </c>
      <c r="AC344" s="22" t="e">
        <f>VLOOKUP($A344,Searches!$A:$H,AC$1,FALSE)</f>
        <v>#N/A</v>
      </c>
      <c r="AD344" s="22" t="e">
        <f>VLOOKUP($A344,Searches!$A:$H,AD$1,FALSE)</f>
        <v>#N/A</v>
      </c>
      <c r="AE344" s="22" t="e">
        <f>VLOOKUP($A344,Searches!$A:$H,AE$1,FALSE)</f>
        <v>#N/A</v>
      </c>
      <c r="AF344" s="22" t="e">
        <f>VLOOKUP($A344,Searches!$A:$H,AF$1,FALSE)</f>
        <v>#N/A</v>
      </c>
      <c r="AG344" s="22" t="e">
        <f>VLOOKUP($A344,Searches!$A:$H,AG$1,FALSE)</f>
        <v>#N/A</v>
      </c>
      <c r="AH344" s="22" t="e">
        <f>VLOOKUP($G344,Temp!$D:$F,AH$1,FALSE)</f>
        <v>#N/A</v>
      </c>
      <c r="AI344" s="22" t="e">
        <f>VLOOKUP($G344,Temp!$D:$F,AI$1,FALSE)</f>
        <v>#N/A</v>
      </c>
      <c r="AJ344" s="22" t="e">
        <f>VLOOKUP($G344,Temp!$D:$F,AJ$1,FALSE)</f>
        <v>#N/A</v>
      </c>
    </row>
    <row r="345" spans="1:36" ht="16" x14ac:dyDescent="0.2">
      <c r="A345" s="8" t="str">
        <f t="shared" si="5"/>
        <v>Christy Marble Concur</v>
      </c>
      <c r="B345" s="8" t="s">
        <v>4624</v>
      </c>
      <c r="C345" s="8" t="s">
        <v>4625</v>
      </c>
      <c r="D345" s="8" t="s">
        <v>42</v>
      </c>
      <c r="E345" s="8" t="s">
        <v>4626</v>
      </c>
      <c r="F345" s="8" t="s">
        <v>1041</v>
      </c>
      <c r="G345" s="12" t="s">
        <v>987</v>
      </c>
      <c r="H345" s="22" t="str">
        <f>VLOOKUP($G345,Temp!$A:$C,H$1,FALSE)</f>
        <v>concur.com</v>
      </c>
      <c r="I345" s="22" t="e">
        <f>VLOOKUP($G345,Temp!$A:$C,I$1,FALSE)</f>
        <v>#VALUE!</v>
      </c>
      <c r="J345" s="22" t="e">
        <f>VLOOKUP($G345,Temp!$A:$C,J$1,FALSE)</f>
        <v>#VALUE!</v>
      </c>
      <c r="K345" s="22" t="e">
        <f>VLOOKUP($G345,Temp!$A:$C,K$1,FALSE)</f>
        <v>#VALUE!</v>
      </c>
      <c r="L345" s="22" t="e">
        <f>VLOOKUP($G345,Temp!$A:$C,L$1,FALSE)</f>
        <v>#VALUE!</v>
      </c>
      <c r="M345" s="22" t="e">
        <f>VLOOKUP($G345,Temp!$A:$C,M$1,FALSE)</f>
        <v>#VALUE!</v>
      </c>
      <c r="N345" s="22" t="e">
        <f>VLOOKUP($G345,Temp!$A:$C,N$1,FALSE)</f>
        <v>#VALUE!</v>
      </c>
      <c r="O345" s="22" t="e">
        <f>VLOOKUP($G345,Temp!$A:$C,O$1,FALSE)</f>
        <v>#VALUE!</v>
      </c>
      <c r="P345" s="22" t="e">
        <f>VLOOKUP($G345,Temp!$A:$C,P$1,FALSE)</f>
        <v>#VALUE!</v>
      </c>
      <c r="Q345" s="22" t="e">
        <f>VLOOKUP($G345,Temp!$A:$C,Q$1,FALSE)</f>
        <v>#VALUE!</v>
      </c>
      <c r="R345" s="22" t="e">
        <f>VLOOKUP($G345,Temp!$A:$C,R$1,FALSE)</f>
        <v>#VALUE!</v>
      </c>
      <c r="S345" s="22" t="e">
        <f>VLOOKUP($G345,Temp!$A:$C,S$1,FALSE)</f>
        <v>#VALUE!</v>
      </c>
      <c r="T345" s="22" t="e">
        <f>VLOOKUP($G345,Temp!$A:$C,T$1,FALSE)</f>
        <v>#VALUE!</v>
      </c>
      <c r="U345" s="22" t="e">
        <f>VLOOKUP($G345,Temp!$A:$C,U$1,FALSE)</f>
        <v>#VALUE!</v>
      </c>
      <c r="V345" s="22" t="e">
        <f>VLOOKUP($G345,Temp!$A:$C,V$1,FALSE)</f>
        <v>#VALUE!</v>
      </c>
      <c r="W345" s="22" t="e">
        <f>VLOOKUP($G345,Temp!$A:$C,W$1,FALSE)</f>
        <v>#VALUE!</v>
      </c>
      <c r="X345" s="22" t="e">
        <f>VLOOKUP($G345,Temp!$A:$C,X$1,FALSE)</f>
        <v>#VALUE!</v>
      </c>
      <c r="Y345" s="22">
        <f>VLOOKUP($G345,Temp!$A:$C,Y$1,FALSE)</f>
        <v>386000</v>
      </c>
      <c r="Z345" s="22">
        <f>VLOOKUP($G345,Temp!$A:$C,Z$1,FALSE)</f>
        <v>112000</v>
      </c>
      <c r="AA345" s="22" t="e">
        <f>VLOOKUP($A345,Searches!$A:$H,AA$1,FALSE)</f>
        <v>#N/A</v>
      </c>
      <c r="AB345" s="22" t="e">
        <f>VLOOKUP($A345,Searches!$A:$H,AB$1,FALSE)</f>
        <v>#N/A</v>
      </c>
      <c r="AC345" s="22" t="e">
        <f>VLOOKUP($A345,Searches!$A:$H,AC$1,FALSE)</f>
        <v>#N/A</v>
      </c>
      <c r="AD345" s="22" t="e">
        <f>VLOOKUP($A345,Searches!$A:$H,AD$1,FALSE)</f>
        <v>#N/A</v>
      </c>
      <c r="AE345" s="22" t="e">
        <f>VLOOKUP($A345,Searches!$A:$H,AE$1,FALSE)</f>
        <v>#N/A</v>
      </c>
      <c r="AF345" s="22" t="e">
        <f>VLOOKUP($A345,Searches!$A:$H,AF$1,FALSE)</f>
        <v>#N/A</v>
      </c>
      <c r="AG345" s="22" t="e">
        <f>VLOOKUP($A345,Searches!$A:$H,AG$1,FALSE)</f>
        <v>#N/A</v>
      </c>
      <c r="AH345" s="22" t="str">
        <f>VLOOKUP($G345,Temp!$D:$F,AH$1,FALSE)</f>
        <v>concur.com</v>
      </c>
      <c r="AI345" s="22" t="str">
        <f>VLOOKUP($G345,Temp!$D:$F,AI$1,FALSE)</f>
        <v>Marketo</v>
      </c>
      <c r="AJ345" s="22" t="str">
        <f>VLOOKUP($G345,Temp!$D:$F,AJ$1,FALSE)</f>
        <v>Drupal</v>
      </c>
    </row>
    <row r="346" spans="1:36" ht="16" x14ac:dyDescent="0.2">
      <c r="A346" s="8" t="str">
        <f t="shared" si="5"/>
        <v>Wendi Klein A2iA</v>
      </c>
      <c r="B346" s="8" t="s">
        <v>4638</v>
      </c>
      <c r="C346" s="8" t="s">
        <v>4639</v>
      </c>
      <c r="D346" s="8" t="s">
        <v>4640</v>
      </c>
      <c r="E346" s="8" t="s">
        <v>4641</v>
      </c>
      <c r="F346" s="8" t="s">
        <v>4642</v>
      </c>
      <c r="G346" s="12" t="s">
        <v>4342</v>
      </c>
      <c r="H346" s="22" t="str">
        <f>VLOOKUP($G346,Temp!$A:$C,H$1,FALSE)</f>
        <v>a2ia.com</v>
      </c>
      <c r="I346" s="22" t="e">
        <f>VLOOKUP($G346,Temp!$A:$C,I$1,FALSE)</f>
        <v>#VALUE!</v>
      </c>
      <c r="J346" s="22" t="e">
        <f>VLOOKUP($G346,Temp!$A:$C,J$1,FALSE)</f>
        <v>#VALUE!</v>
      </c>
      <c r="K346" s="22" t="e">
        <f>VLOOKUP($G346,Temp!$A:$C,K$1,FALSE)</f>
        <v>#VALUE!</v>
      </c>
      <c r="L346" s="22" t="e">
        <f>VLOOKUP($G346,Temp!$A:$C,L$1,FALSE)</f>
        <v>#VALUE!</v>
      </c>
      <c r="M346" s="22" t="e">
        <f>VLOOKUP($G346,Temp!$A:$C,M$1,FALSE)</f>
        <v>#VALUE!</v>
      </c>
      <c r="N346" s="22" t="e">
        <f>VLOOKUP($G346,Temp!$A:$C,N$1,FALSE)</f>
        <v>#VALUE!</v>
      </c>
      <c r="O346" s="22" t="e">
        <f>VLOOKUP($G346,Temp!$A:$C,O$1,FALSE)</f>
        <v>#VALUE!</v>
      </c>
      <c r="P346" s="22" t="e">
        <f>VLOOKUP($G346,Temp!$A:$C,P$1,FALSE)</f>
        <v>#VALUE!</v>
      </c>
      <c r="Q346" s="22" t="e">
        <f>VLOOKUP($G346,Temp!$A:$C,Q$1,FALSE)</f>
        <v>#VALUE!</v>
      </c>
      <c r="R346" s="22" t="e">
        <f>VLOOKUP($G346,Temp!$A:$C,R$1,FALSE)</f>
        <v>#VALUE!</v>
      </c>
      <c r="S346" s="22" t="e">
        <f>VLOOKUP($G346,Temp!$A:$C,S$1,FALSE)</f>
        <v>#VALUE!</v>
      </c>
      <c r="T346" s="22" t="e">
        <f>VLOOKUP($G346,Temp!$A:$C,T$1,FALSE)</f>
        <v>#VALUE!</v>
      </c>
      <c r="U346" s="22" t="e">
        <f>VLOOKUP($G346,Temp!$A:$C,U$1,FALSE)</f>
        <v>#VALUE!</v>
      </c>
      <c r="V346" s="22" t="e">
        <f>VLOOKUP($G346,Temp!$A:$C,V$1,FALSE)</f>
        <v>#VALUE!</v>
      </c>
      <c r="W346" s="22" t="e">
        <f>VLOOKUP($G346,Temp!$A:$C,W$1,FALSE)</f>
        <v>#VALUE!</v>
      </c>
      <c r="X346" s="22" t="e">
        <f>VLOOKUP($G346,Temp!$A:$C,X$1,FALSE)</f>
        <v>#VALUE!</v>
      </c>
      <c r="Y346" s="22">
        <f>VLOOKUP($G346,Temp!$A:$C,Y$1,FALSE)</f>
        <v>278</v>
      </c>
      <c r="Z346" s="22">
        <f>VLOOKUP($G346,Temp!$A:$C,Z$1,FALSE)</f>
        <v>3</v>
      </c>
      <c r="AA346" s="22" t="e">
        <f>VLOOKUP($A346,Searches!$A:$H,AA$1,FALSE)</f>
        <v>#N/A</v>
      </c>
      <c r="AB346" s="22" t="e">
        <f>VLOOKUP($A346,Searches!$A:$H,AB$1,FALSE)</f>
        <v>#N/A</v>
      </c>
      <c r="AC346" s="22" t="e">
        <f>VLOOKUP($A346,Searches!$A:$H,AC$1,FALSE)</f>
        <v>#N/A</v>
      </c>
      <c r="AD346" s="22" t="e">
        <f>VLOOKUP($A346,Searches!$A:$H,AD$1,FALSE)</f>
        <v>#N/A</v>
      </c>
      <c r="AE346" s="22" t="e">
        <f>VLOOKUP($A346,Searches!$A:$H,AE$1,FALSE)</f>
        <v>#N/A</v>
      </c>
      <c r="AF346" s="22" t="e">
        <f>VLOOKUP($A346,Searches!$A:$H,AF$1,FALSE)</f>
        <v>#N/A</v>
      </c>
      <c r="AG346" s="22" t="e">
        <f>VLOOKUP($A346,Searches!$A:$H,AG$1,FALSE)</f>
        <v>#N/A</v>
      </c>
      <c r="AH346" s="22" t="str">
        <f>VLOOKUP($G346,Temp!$D:$F,AH$1,FALSE)</f>
        <v>a2ia.com</v>
      </c>
      <c r="AI346" s="22">
        <f>VLOOKUP($G346,Temp!$D:$F,AI$1,FALSE)</f>
        <v>0</v>
      </c>
      <c r="AJ346" s="22" t="str">
        <f>VLOOKUP($G346,Temp!$D:$F,AJ$1,FALSE)</f>
        <v>Drupal</v>
      </c>
    </row>
    <row r="347" spans="1:36" ht="16" x14ac:dyDescent="0.2">
      <c r="A347" s="8" t="str">
        <f t="shared" si="5"/>
        <v>Ted Pawela Altium®</v>
      </c>
      <c r="B347" s="8" t="s">
        <v>4327</v>
      </c>
      <c r="C347" s="8" t="s">
        <v>4654</v>
      </c>
      <c r="D347" s="8" t="s">
        <v>42</v>
      </c>
      <c r="E347" s="8" t="s">
        <v>4655</v>
      </c>
      <c r="F347" s="8" t="s">
        <v>4656</v>
      </c>
      <c r="G347" s="12" t="s">
        <v>4360</v>
      </c>
      <c r="H347" s="22" t="str">
        <f>VLOOKUP($G347,Temp!$A:$C,H$1,FALSE)</f>
        <v>altium.com</v>
      </c>
      <c r="I347" s="22" t="e">
        <f>VLOOKUP($G347,Temp!$A:$C,I$1,FALSE)</f>
        <v>#VALUE!</v>
      </c>
      <c r="J347" s="22" t="e">
        <f>VLOOKUP($G347,Temp!$A:$C,J$1,FALSE)</f>
        <v>#VALUE!</v>
      </c>
      <c r="K347" s="22" t="e">
        <f>VLOOKUP($G347,Temp!$A:$C,K$1,FALSE)</f>
        <v>#VALUE!</v>
      </c>
      <c r="L347" s="22" t="e">
        <f>VLOOKUP($G347,Temp!$A:$C,L$1,FALSE)</f>
        <v>#VALUE!</v>
      </c>
      <c r="M347" s="22" t="e">
        <f>VLOOKUP($G347,Temp!$A:$C,M$1,FALSE)</f>
        <v>#VALUE!</v>
      </c>
      <c r="N347" s="22" t="e">
        <f>VLOOKUP($G347,Temp!$A:$C,N$1,FALSE)</f>
        <v>#VALUE!</v>
      </c>
      <c r="O347" s="22" t="e">
        <f>VLOOKUP($G347,Temp!$A:$C,O$1,FALSE)</f>
        <v>#VALUE!</v>
      </c>
      <c r="P347" s="22" t="e">
        <f>VLOOKUP($G347,Temp!$A:$C,P$1,FALSE)</f>
        <v>#VALUE!</v>
      </c>
      <c r="Q347" s="22" t="e">
        <f>VLOOKUP($G347,Temp!$A:$C,Q$1,FALSE)</f>
        <v>#VALUE!</v>
      </c>
      <c r="R347" s="22" t="e">
        <f>VLOOKUP($G347,Temp!$A:$C,R$1,FALSE)</f>
        <v>#VALUE!</v>
      </c>
      <c r="S347" s="22" t="e">
        <f>VLOOKUP($G347,Temp!$A:$C,S$1,FALSE)</f>
        <v>#VALUE!</v>
      </c>
      <c r="T347" s="22" t="e">
        <f>VLOOKUP($G347,Temp!$A:$C,T$1,FALSE)</f>
        <v>#VALUE!</v>
      </c>
      <c r="U347" s="22" t="e">
        <f>VLOOKUP($G347,Temp!$A:$C,U$1,FALSE)</f>
        <v>#VALUE!</v>
      </c>
      <c r="V347" s="22" t="e">
        <f>VLOOKUP($G347,Temp!$A:$C,V$1,FALSE)</f>
        <v>#VALUE!</v>
      </c>
      <c r="W347" s="22" t="e">
        <f>VLOOKUP($G347,Temp!$A:$C,W$1,FALSE)</f>
        <v>#VALUE!</v>
      </c>
      <c r="X347" s="22" t="e">
        <f>VLOOKUP($G347,Temp!$A:$C,X$1,FALSE)</f>
        <v>#VALUE!</v>
      </c>
      <c r="Y347" s="22">
        <f>VLOOKUP($G347,Temp!$A:$C,Y$1,FALSE)</f>
        <v>57300</v>
      </c>
      <c r="Z347" s="22">
        <f>VLOOKUP($G347,Temp!$A:$C,Z$1,FALSE)</f>
        <v>2800</v>
      </c>
      <c r="AA347" s="22" t="e">
        <f>VLOOKUP($A347,Searches!$A:$H,AA$1,FALSE)</f>
        <v>#N/A</v>
      </c>
      <c r="AB347" s="22" t="e">
        <f>VLOOKUP($A347,Searches!$A:$H,AB$1,FALSE)</f>
        <v>#N/A</v>
      </c>
      <c r="AC347" s="22" t="e">
        <f>VLOOKUP($A347,Searches!$A:$H,AC$1,FALSE)</f>
        <v>#N/A</v>
      </c>
      <c r="AD347" s="22" t="e">
        <f>VLOOKUP($A347,Searches!$A:$H,AD$1,FALSE)</f>
        <v>#N/A</v>
      </c>
      <c r="AE347" s="22" t="e">
        <f>VLOOKUP($A347,Searches!$A:$H,AE$1,FALSE)</f>
        <v>#N/A</v>
      </c>
      <c r="AF347" s="22" t="e">
        <f>VLOOKUP($A347,Searches!$A:$H,AF$1,FALSE)</f>
        <v>#N/A</v>
      </c>
      <c r="AG347" s="22" t="e">
        <f>VLOOKUP($A347,Searches!$A:$H,AG$1,FALSE)</f>
        <v>#N/A</v>
      </c>
      <c r="AH347" s="22" t="str">
        <f>VLOOKUP($G347,Temp!$D:$F,AH$1,FALSE)</f>
        <v>altium.com</v>
      </c>
      <c r="AI347" s="22" t="str">
        <f>VLOOKUP($G347,Temp!$D:$F,AI$1,FALSE)</f>
        <v>Marketo</v>
      </c>
      <c r="AJ347" s="22" t="str">
        <f>VLOOKUP($G347,Temp!$D:$F,AJ$1,FALSE)</f>
        <v>Drupal</v>
      </c>
    </row>
    <row r="348" spans="1:36" ht="16" x14ac:dyDescent="0.2">
      <c r="A348" s="8" t="str">
        <f t="shared" si="5"/>
        <v>Brady Bruce InFocus</v>
      </c>
      <c r="B348" s="8" t="s">
        <v>4662</v>
      </c>
      <c r="C348" s="8" t="s">
        <v>4663</v>
      </c>
      <c r="D348" s="8" t="s">
        <v>42</v>
      </c>
      <c r="E348" s="8" t="s">
        <v>4664</v>
      </c>
      <c r="F348" s="8" t="s">
        <v>4665</v>
      </c>
      <c r="G348" s="12" t="s">
        <v>4365</v>
      </c>
      <c r="H348" s="22" t="str">
        <f>VLOOKUP($G348,Temp!$A:$C,H$1,FALSE)</f>
        <v>infocus.com</v>
      </c>
      <c r="I348" s="22" t="e">
        <f>VLOOKUP($G348,Temp!$A:$C,I$1,FALSE)</f>
        <v>#VALUE!</v>
      </c>
      <c r="J348" s="22" t="e">
        <f>VLOOKUP($G348,Temp!$A:$C,J$1,FALSE)</f>
        <v>#VALUE!</v>
      </c>
      <c r="K348" s="22" t="e">
        <f>VLOOKUP($G348,Temp!$A:$C,K$1,FALSE)</f>
        <v>#VALUE!</v>
      </c>
      <c r="L348" s="22" t="e">
        <f>VLOOKUP($G348,Temp!$A:$C,L$1,FALSE)</f>
        <v>#VALUE!</v>
      </c>
      <c r="M348" s="22" t="e">
        <f>VLOOKUP($G348,Temp!$A:$C,M$1,FALSE)</f>
        <v>#VALUE!</v>
      </c>
      <c r="N348" s="22" t="e">
        <f>VLOOKUP($G348,Temp!$A:$C,N$1,FALSE)</f>
        <v>#VALUE!</v>
      </c>
      <c r="O348" s="22" t="e">
        <f>VLOOKUP($G348,Temp!$A:$C,O$1,FALSE)</f>
        <v>#VALUE!</v>
      </c>
      <c r="P348" s="22" t="e">
        <f>VLOOKUP($G348,Temp!$A:$C,P$1,FALSE)</f>
        <v>#VALUE!</v>
      </c>
      <c r="Q348" s="22" t="e">
        <f>VLOOKUP($G348,Temp!$A:$C,Q$1,FALSE)</f>
        <v>#VALUE!</v>
      </c>
      <c r="R348" s="22" t="e">
        <f>VLOOKUP($G348,Temp!$A:$C,R$1,FALSE)</f>
        <v>#VALUE!</v>
      </c>
      <c r="S348" s="22" t="e">
        <f>VLOOKUP($G348,Temp!$A:$C,S$1,FALSE)</f>
        <v>#VALUE!</v>
      </c>
      <c r="T348" s="22" t="e">
        <f>VLOOKUP($G348,Temp!$A:$C,T$1,FALSE)</f>
        <v>#VALUE!</v>
      </c>
      <c r="U348" s="22" t="e">
        <f>VLOOKUP($G348,Temp!$A:$C,U$1,FALSE)</f>
        <v>#VALUE!</v>
      </c>
      <c r="V348" s="22" t="e">
        <f>VLOOKUP($G348,Temp!$A:$C,V$1,FALSE)</f>
        <v>#VALUE!</v>
      </c>
      <c r="W348" s="22" t="e">
        <f>VLOOKUP($G348,Temp!$A:$C,W$1,FALSE)</f>
        <v>#VALUE!</v>
      </c>
      <c r="X348" s="22" t="e">
        <f>VLOOKUP($G348,Temp!$A:$C,X$1,FALSE)</f>
        <v>#VALUE!</v>
      </c>
      <c r="Y348" s="22">
        <f>VLOOKUP($G348,Temp!$A:$C,Y$1,FALSE)</f>
        <v>47800</v>
      </c>
      <c r="Z348" s="22">
        <f>VLOOKUP($G348,Temp!$A:$C,Z$1,FALSE)</f>
        <v>2400</v>
      </c>
      <c r="AA348" s="22" t="e">
        <f>VLOOKUP($A348,Searches!$A:$H,AA$1,FALSE)</f>
        <v>#N/A</v>
      </c>
      <c r="AB348" s="22" t="e">
        <f>VLOOKUP($A348,Searches!$A:$H,AB$1,FALSE)</f>
        <v>#N/A</v>
      </c>
      <c r="AC348" s="22" t="e">
        <f>VLOOKUP($A348,Searches!$A:$H,AC$1,FALSE)</f>
        <v>#N/A</v>
      </c>
      <c r="AD348" s="22" t="e">
        <f>VLOOKUP($A348,Searches!$A:$H,AD$1,FALSE)</f>
        <v>#N/A</v>
      </c>
      <c r="AE348" s="22" t="e">
        <f>VLOOKUP($A348,Searches!$A:$H,AE$1,FALSE)</f>
        <v>#N/A</v>
      </c>
      <c r="AF348" s="22" t="e">
        <f>VLOOKUP($A348,Searches!$A:$H,AF$1,FALSE)</f>
        <v>#N/A</v>
      </c>
      <c r="AG348" s="22" t="e">
        <f>VLOOKUP($A348,Searches!$A:$H,AG$1,FALSE)</f>
        <v>#N/A</v>
      </c>
      <c r="AH348" s="22" t="e">
        <f>VLOOKUP($G348,Temp!$D:$F,AH$1,FALSE)</f>
        <v>#N/A</v>
      </c>
      <c r="AI348" s="22" t="e">
        <f>VLOOKUP($G348,Temp!$D:$F,AI$1,FALSE)</f>
        <v>#N/A</v>
      </c>
      <c r="AJ348" s="22" t="e">
        <f>VLOOKUP($G348,Temp!$D:$F,AJ$1,FALSE)</f>
        <v>#N/A</v>
      </c>
    </row>
    <row r="349" spans="1:36" ht="16" x14ac:dyDescent="0.2">
      <c r="A349" s="8" t="str">
        <f t="shared" si="5"/>
        <v>Alecha Stackle Thomson Reuters</v>
      </c>
      <c r="B349" s="8" t="s">
        <v>4682</v>
      </c>
      <c r="C349" s="8" t="s">
        <v>4683</v>
      </c>
      <c r="D349" s="8" t="s">
        <v>4684</v>
      </c>
      <c r="E349" s="8" t="s">
        <v>4685</v>
      </c>
      <c r="F349" s="8" t="s">
        <v>4686</v>
      </c>
      <c r="G349" s="12" t="s">
        <v>4379</v>
      </c>
      <c r="H349" s="22" t="str">
        <f>VLOOKUP($G349,Temp!$A:$C,H$1,FALSE)</f>
        <v>tr.com</v>
      </c>
      <c r="I349" s="22" t="e">
        <f>VLOOKUP($G349,Temp!$A:$C,I$1,FALSE)</f>
        <v>#VALUE!</v>
      </c>
      <c r="J349" s="22" t="e">
        <f>VLOOKUP($G349,Temp!$A:$C,J$1,FALSE)</f>
        <v>#VALUE!</v>
      </c>
      <c r="K349" s="22" t="e">
        <f>VLOOKUP($G349,Temp!$A:$C,K$1,FALSE)</f>
        <v>#VALUE!</v>
      </c>
      <c r="L349" s="22" t="e">
        <f>VLOOKUP($G349,Temp!$A:$C,L$1,FALSE)</f>
        <v>#VALUE!</v>
      </c>
      <c r="M349" s="22" t="e">
        <f>VLOOKUP($G349,Temp!$A:$C,M$1,FALSE)</f>
        <v>#VALUE!</v>
      </c>
      <c r="N349" s="22" t="e">
        <f>VLOOKUP($G349,Temp!$A:$C,N$1,FALSE)</f>
        <v>#VALUE!</v>
      </c>
      <c r="O349" s="22" t="e">
        <f>VLOOKUP($G349,Temp!$A:$C,O$1,FALSE)</f>
        <v>#VALUE!</v>
      </c>
      <c r="P349" s="22" t="e">
        <f>VLOOKUP($G349,Temp!$A:$C,P$1,FALSE)</f>
        <v>#VALUE!</v>
      </c>
      <c r="Q349" s="22" t="e">
        <f>VLOOKUP($G349,Temp!$A:$C,Q$1,FALSE)</f>
        <v>#VALUE!</v>
      </c>
      <c r="R349" s="22" t="e">
        <f>VLOOKUP($G349,Temp!$A:$C,R$1,FALSE)</f>
        <v>#VALUE!</v>
      </c>
      <c r="S349" s="22" t="e">
        <f>VLOOKUP($G349,Temp!$A:$C,S$1,FALSE)</f>
        <v>#VALUE!</v>
      </c>
      <c r="T349" s="22" t="e">
        <f>VLOOKUP($G349,Temp!$A:$C,T$1,FALSE)</f>
        <v>#VALUE!</v>
      </c>
      <c r="U349" s="22" t="e">
        <f>VLOOKUP($G349,Temp!$A:$C,U$1,FALSE)</f>
        <v>#VALUE!</v>
      </c>
      <c r="V349" s="22" t="e">
        <f>VLOOKUP($G349,Temp!$A:$C,V$1,FALSE)</f>
        <v>#VALUE!</v>
      </c>
      <c r="W349" s="22" t="e">
        <f>VLOOKUP($G349,Temp!$A:$C,W$1,FALSE)</f>
        <v>#VALUE!</v>
      </c>
      <c r="X349" s="22" t="e">
        <f>VLOOKUP($G349,Temp!$A:$C,X$1,FALSE)</f>
        <v>#VALUE!</v>
      </c>
      <c r="Y349" s="22">
        <f>VLOOKUP($G349,Temp!$A:$C,Y$1,FALSE)</f>
        <v>3</v>
      </c>
      <c r="Z349" s="22">
        <f>VLOOKUP($G349,Temp!$A:$C,Z$1,FALSE)</f>
        <v>0</v>
      </c>
      <c r="AA349" s="22" t="e">
        <f>VLOOKUP($A349,Searches!$A:$H,AA$1,FALSE)</f>
        <v>#N/A</v>
      </c>
      <c r="AB349" s="22" t="e">
        <f>VLOOKUP($A349,Searches!$A:$H,AB$1,FALSE)</f>
        <v>#N/A</v>
      </c>
      <c r="AC349" s="22" t="e">
        <f>VLOOKUP($A349,Searches!$A:$H,AC$1,FALSE)</f>
        <v>#N/A</v>
      </c>
      <c r="AD349" s="22" t="e">
        <f>VLOOKUP($A349,Searches!$A:$H,AD$1,FALSE)</f>
        <v>#N/A</v>
      </c>
      <c r="AE349" s="22" t="e">
        <f>VLOOKUP($A349,Searches!$A:$H,AE$1,FALSE)</f>
        <v>#N/A</v>
      </c>
      <c r="AF349" s="22" t="e">
        <f>VLOOKUP($A349,Searches!$A:$H,AF$1,FALSE)</f>
        <v>#N/A</v>
      </c>
      <c r="AG349" s="22" t="e">
        <f>VLOOKUP($A349,Searches!$A:$H,AG$1,FALSE)</f>
        <v>#N/A</v>
      </c>
      <c r="AH349" s="22" t="e">
        <f>VLOOKUP($G349,Temp!$D:$F,AH$1,FALSE)</f>
        <v>#N/A</v>
      </c>
      <c r="AI349" s="22" t="e">
        <f>VLOOKUP($G349,Temp!$D:$F,AI$1,FALSE)</f>
        <v>#N/A</v>
      </c>
      <c r="AJ349" s="22" t="e">
        <f>VLOOKUP($G349,Temp!$D:$F,AJ$1,FALSE)</f>
        <v>#N/A</v>
      </c>
    </row>
    <row r="350" spans="1:36" ht="16" x14ac:dyDescent="0.2">
      <c r="A350" s="8" t="str">
        <f t="shared" si="5"/>
        <v>Anthony Miller PowerSchool Group LLC</v>
      </c>
      <c r="B350" s="8" t="s">
        <v>101</v>
      </c>
      <c r="C350" s="8" t="s">
        <v>1405</v>
      </c>
      <c r="D350" s="8" t="s">
        <v>42</v>
      </c>
      <c r="E350" s="8" t="s">
        <v>4692</v>
      </c>
      <c r="F350" s="8" t="s">
        <v>4693</v>
      </c>
      <c r="G350" s="12" t="s">
        <v>4388</v>
      </c>
      <c r="H350" s="22" t="str">
        <f>VLOOKUP($G350,Temp!$A:$C,H$1,FALSE)</f>
        <v>powerschool.com</v>
      </c>
      <c r="I350" s="22" t="e">
        <f>VLOOKUP($G350,Temp!$A:$C,I$1,FALSE)</f>
        <v>#VALUE!</v>
      </c>
      <c r="J350" s="22" t="e">
        <f>VLOOKUP($G350,Temp!$A:$C,J$1,FALSE)</f>
        <v>#VALUE!</v>
      </c>
      <c r="K350" s="22" t="e">
        <f>VLOOKUP($G350,Temp!$A:$C,K$1,FALSE)</f>
        <v>#VALUE!</v>
      </c>
      <c r="L350" s="22" t="e">
        <f>VLOOKUP($G350,Temp!$A:$C,L$1,FALSE)</f>
        <v>#VALUE!</v>
      </c>
      <c r="M350" s="22" t="e">
        <f>VLOOKUP($G350,Temp!$A:$C,M$1,FALSE)</f>
        <v>#VALUE!</v>
      </c>
      <c r="N350" s="22" t="e">
        <f>VLOOKUP($G350,Temp!$A:$C,N$1,FALSE)</f>
        <v>#VALUE!</v>
      </c>
      <c r="O350" s="22" t="e">
        <f>VLOOKUP($G350,Temp!$A:$C,O$1,FALSE)</f>
        <v>#VALUE!</v>
      </c>
      <c r="P350" s="22" t="e">
        <f>VLOOKUP($G350,Temp!$A:$C,P$1,FALSE)</f>
        <v>#VALUE!</v>
      </c>
      <c r="Q350" s="22" t="e">
        <f>VLOOKUP($G350,Temp!$A:$C,Q$1,FALSE)</f>
        <v>#VALUE!</v>
      </c>
      <c r="R350" s="22" t="e">
        <f>VLOOKUP($G350,Temp!$A:$C,R$1,FALSE)</f>
        <v>#VALUE!</v>
      </c>
      <c r="S350" s="22" t="e">
        <f>VLOOKUP($G350,Temp!$A:$C,S$1,FALSE)</f>
        <v>#VALUE!</v>
      </c>
      <c r="T350" s="22" t="e">
        <f>VLOOKUP($G350,Temp!$A:$C,T$1,FALSE)</f>
        <v>#VALUE!</v>
      </c>
      <c r="U350" s="22" t="e">
        <f>VLOOKUP($G350,Temp!$A:$C,U$1,FALSE)</f>
        <v>#VALUE!</v>
      </c>
      <c r="V350" s="22" t="e">
        <f>VLOOKUP($G350,Temp!$A:$C,V$1,FALSE)</f>
        <v>#VALUE!</v>
      </c>
      <c r="W350" s="22" t="e">
        <f>VLOOKUP($G350,Temp!$A:$C,W$1,FALSE)</f>
        <v>#VALUE!</v>
      </c>
      <c r="X350" s="22" t="e">
        <f>VLOOKUP($G350,Temp!$A:$C,X$1,FALSE)</f>
        <v>#VALUE!</v>
      </c>
      <c r="Y350" s="22">
        <f>VLOOKUP($G350,Temp!$A:$C,Y$1,FALSE)</f>
        <v>3000000</v>
      </c>
      <c r="Z350" s="22">
        <f>VLOOKUP($G350,Temp!$A:$C,Z$1,FALSE)</f>
        <v>4900</v>
      </c>
      <c r="AA350" s="22" t="e">
        <f>VLOOKUP($A350,Searches!$A:$H,AA$1,FALSE)</f>
        <v>#N/A</v>
      </c>
      <c r="AB350" s="22" t="e">
        <f>VLOOKUP($A350,Searches!$A:$H,AB$1,FALSE)</f>
        <v>#N/A</v>
      </c>
      <c r="AC350" s="22" t="e">
        <f>VLOOKUP($A350,Searches!$A:$H,AC$1,FALSE)</f>
        <v>#N/A</v>
      </c>
      <c r="AD350" s="22" t="e">
        <f>VLOOKUP($A350,Searches!$A:$H,AD$1,FALSE)</f>
        <v>#N/A</v>
      </c>
      <c r="AE350" s="22" t="e">
        <f>VLOOKUP($A350,Searches!$A:$H,AE$1,FALSE)</f>
        <v>#N/A</v>
      </c>
      <c r="AF350" s="22" t="e">
        <f>VLOOKUP($A350,Searches!$A:$H,AF$1,FALSE)</f>
        <v>#N/A</v>
      </c>
      <c r="AG350" s="22" t="e">
        <f>VLOOKUP($A350,Searches!$A:$H,AG$1,FALSE)</f>
        <v>#N/A</v>
      </c>
      <c r="AH350" s="22" t="e">
        <f>VLOOKUP($G350,Temp!$D:$F,AH$1,FALSE)</f>
        <v>#N/A</v>
      </c>
      <c r="AI350" s="22" t="e">
        <f>VLOOKUP($G350,Temp!$D:$F,AI$1,FALSE)</f>
        <v>#N/A</v>
      </c>
      <c r="AJ350" s="22" t="e">
        <f>VLOOKUP($G350,Temp!$D:$F,AJ$1,FALSE)</f>
        <v>#N/A</v>
      </c>
    </row>
    <row r="351" spans="1:36" ht="16" x14ac:dyDescent="0.2">
      <c r="A351" s="8" t="str">
        <f t="shared" si="5"/>
        <v>Michele Grieshaber Silicon Labs</v>
      </c>
      <c r="B351" s="8" t="s">
        <v>3812</v>
      </c>
      <c r="C351" s="8" t="s">
        <v>4701</v>
      </c>
      <c r="D351" s="8" t="s">
        <v>42</v>
      </c>
      <c r="E351" s="8" t="s">
        <v>4702</v>
      </c>
      <c r="F351" s="8" t="s">
        <v>4703</v>
      </c>
      <c r="G351" s="12" t="s">
        <v>4396</v>
      </c>
      <c r="H351" s="22" t="str">
        <f>VLOOKUP($G351,Temp!$A:$C,H$1,FALSE)</f>
        <v>silabs.com</v>
      </c>
      <c r="I351" s="22" t="e">
        <f>VLOOKUP($G351,Temp!$A:$C,I$1,FALSE)</f>
        <v>#VALUE!</v>
      </c>
      <c r="J351" s="22" t="e">
        <f>VLOOKUP($G351,Temp!$A:$C,J$1,FALSE)</f>
        <v>#VALUE!</v>
      </c>
      <c r="K351" s="22" t="e">
        <f>VLOOKUP($G351,Temp!$A:$C,K$1,FALSE)</f>
        <v>#VALUE!</v>
      </c>
      <c r="L351" s="22" t="e">
        <f>VLOOKUP($G351,Temp!$A:$C,L$1,FALSE)</f>
        <v>#VALUE!</v>
      </c>
      <c r="M351" s="22" t="e">
        <f>VLOOKUP($G351,Temp!$A:$C,M$1,FALSE)</f>
        <v>#VALUE!</v>
      </c>
      <c r="N351" s="22" t="e">
        <f>VLOOKUP($G351,Temp!$A:$C,N$1,FALSE)</f>
        <v>#VALUE!</v>
      </c>
      <c r="O351" s="22" t="e">
        <f>VLOOKUP($G351,Temp!$A:$C,O$1,FALSE)</f>
        <v>#VALUE!</v>
      </c>
      <c r="P351" s="22" t="e">
        <f>VLOOKUP($G351,Temp!$A:$C,P$1,FALSE)</f>
        <v>#VALUE!</v>
      </c>
      <c r="Q351" s="22" t="e">
        <f>VLOOKUP($G351,Temp!$A:$C,Q$1,FALSE)</f>
        <v>#VALUE!</v>
      </c>
      <c r="R351" s="22" t="e">
        <f>VLOOKUP($G351,Temp!$A:$C,R$1,FALSE)</f>
        <v>#VALUE!</v>
      </c>
      <c r="S351" s="22" t="e">
        <f>VLOOKUP($G351,Temp!$A:$C,S$1,FALSE)</f>
        <v>#VALUE!</v>
      </c>
      <c r="T351" s="22" t="e">
        <f>VLOOKUP($G351,Temp!$A:$C,T$1,FALSE)</f>
        <v>#VALUE!</v>
      </c>
      <c r="U351" s="22" t="e">
        <f>VLOOKUP($G351,Temp!$A:$C,U$1,FALSE)</f>
        <v>#VALUE!</v>
      </c>
      <c r="V351" s="22" t="e">
        <f>VLOOKUP($G351,Temp!$A:$C,V$1,FALSE)</f>
        <v>#VALUE!</v>
      </c>
      <c r="W351" s="22" t="e">
        <f>VLOOKUP($G351,Temp!$A:$C,W$1,FALSE)</f>
        <v>#VALUE!</v>
      </c>
      <c r="X351" s="22" t="e">
        <f>VLOOKUP($G351,Temp!$A:$C,X$1,FALSE)</f>
        <v>#VALUE!</v>
      </c>
      <c r="Y351" s="22">
        <f>VLOOKUP($G351,Temp!$A:$C,Y$1,FALSE)</f>
        <v>54200</v>
      </c>
      <c r="Z351" s="22">
        <f>VLOOKUP($G351,Temp!$A:$C,Z$1,FALSE)</f>
        <v>74</v>
      </c>
      <c r="AA351" s="22" t="e">
        <f>VLOOKUP($A351,Searches!$A:$H,AA$1,FALSE)</f>
        <v>#N/A</v>
      </c>
      <c r="AB351" s="22" t="e">
        <f>VLOOKUP($A351,Searches!$A:$H,AB$1,FALSE)</f>
        <v>#N/A</v>
      </c>
      <c r="AC351" s="22" t="e">
        <f>VLOOKUP($A351,Searches!$A:$H,AC$1,FALSE)</f>
        <v>#N/A</v>
      </c>
      <c r="AD351" s="22" t="e">
        <f>VLOOKUP($A351,Searches!$A:$H,AD$1,FALSE)</f>
        <v>#N/A</v>
      </c>
      <c r="AE351" s="22" t="e">
        <f>VLOOKUP($A351,Searches!$A:$H,AE$1,FALSE)</f>
        <v>#N/A</v>
      </c>
      <c r="AF351" s="22" t="e">
        <f>VLOOKUP($A351,Searches!$A:$H,AF$1,FALSE)</f>
        <v>#N/A</v>
      </c>
      <c r="AG351" s="22" t="e">
        <f>VLOOKUP($A351,Searches!$A:$H,AG$1,FALSE)</f>
        <v>#N/A</v>
      </c>
      <c r="AH351" s="22" t="e">
        <f>VLOOKUP($G351,Temp!$D:$F,AH$1,FALSE)</f>
        <v>#N/A</v>
      </c>
      <c r="AI351" s="22" t="e">
        <f>VLOOKUP($G351,Temp!$D:$F,AI$1,FALSE)</f>
        <v>#N/A</v>
      </c>
      <c r="AJ351" s="22" t="e">
        <f>VLOOKUP($G351,Temp!$D:$F,AJ$1,FALSE)</f>
        <v>#N/A</v>
      </c>
    </row>
    <row r="352" spans="1:36" ht="16" x14ac:dyDescent="0.2">
      <c r="A352" s="8" t="str">
        <f t="shared" si="5"/>
        <v>Rick Ramos HealthJoy</v>
      </c>
      <c r="B352" s="8" t="s">
        <v>2927</v>
      </c>
      <c r="C352" s="8" t="s">
        <v>4710</v>
      </c>
      <c r="D352" s="8" t="s">
        <v>42</v>
      </c>
      <c r="E352" s="8" t="s">
        <v>4711</v>
      </c>
      <c r="F352" s="8" t="s">
        <v>4712</v>
      </c>
      <c r="G352" s="12" t="s">
        <v>4409</v>
      </c>
      <c r="H352" s="22" t="str">
        <f>VLOOKUP($G352,Temp!$A:$C,H$1,FALSE)</f>
        <v>healthjoy.com</v>
      </c>
      <c r="I352" s="22" t="e">
        <f>VLOOKUP($G352,Temp!$A:$C,I$1,FALSE)</f>
        <v>#VALUE!</v>
      </c>
      <c r="J352" s="22" t="e">
        <f>VLOOKUP($G352,Temp!$A:$C,J$1,FALSE)</f>
        <v>#VALUE!</v>
      </c>
      <c r="K352" s="22" t="e">
        <f>VLOOKUP($G352,Temp!$A:$C,K$1,FALSE)</f>
        <v>#VALUE!</v>
      </c>
      <c r="L352" s="22" t="e">
        <f>VLOOKUP($G352,Temp!$A:$C,L$1,FALSE)</f>
        <v>#VALUE!</v>
      </c>
      <c r="M352" s="22" t="e">
        <f>VLOOKUP($G352,Temp!$A:$C,M$1,FALSE)</f>
        <v>#VALUE!</v>
      </c>
      <c r="N352" s="22" t="e">
        <f>VLOOKUP($G352,Temp!$A:$C,N$1,FALSE)</f>
        <v>#VALUE!</v>
      </c>
      <c r="O352" s="22" t="e">
        <f>VLOOKUP($G352,Temp!$A:$C,O$1,FALSE)</f>
        <v>#VALUE!</v>
      </c>
      <c r="P352" s="22" t="e">
        <f>VLOOKUP($G352,Temp!$A:$C,P$1,FALSE)</f>
        <v>#VALUE!</v>
      </c>
      <c r="Q352" s="22" t="e">
        <f>VLOOKUP($G352,Temp!$A:$C,Q$1,FALSE)</f>
        <v>#VALUE!</v>
      </c>
      <c r="R352" s="22" t="e">
        <f>VLOOKUP($G352,Temp!$A:$C,R$1,FALSE)</f>
        <v>#VALUE!</v>
      </c>
      <c r="S352" s="22" t="e">
        <f>VLOOKUP($G352,Temp!$A:$C,S$1,FALSE)</f>
        <v>#VALUE!</v>
      </c>
      <c r="T352" s="22" t="e">
        <f>VLOOKUP($G352,Temp!$A:$C,T$1,FALSE)</f>
        <v>#VALUE!</v>
      </c>
      <c r="U352" s="22" t="e">
        <f>VLOOKUP($G352,Temp!$A:$C,U$1,FALSE)</f>
        <v>#VALUE!</v>
      </c>
      <c r="V352" s="22" t="e">
        <f>VLOOKUP($G352,Temp!$A:$C,V$1,FALSE)</f>
        <v>#VALUE!</v>
      </c>
      <c r="W352" s="22" t="e">
        <f>VLOOKUP($G352,Temp!$A:$C,W$1,FALSE)</f>
        <v>#VALUE!</v>
      </c>
      <c r="X352" s="22" t="e">
        <f>VLOOKUP($G352,Temp!$A:$C,X$1,FALSE)</f>
        <v>#VALUE!</v>
      </c>
      <c r="Y352" s="22">
        <f>VLOOKUP($G352,Temp!$A:$C,Y$1,FALSE)</f>
        <v>274</v>
      </c>
      <c r="Z352" s="22">
        <f>VLOOKUP($G352,Temp!$A:$C,Z$1,FALSE)</f>
        <v>1000</v>
      </c>
      <c r="AA352" s="22" t="str">
        <f>VLOOKUP($A352,Searches!$A:$H,AA$1,FALSE)</f>
        <v>Rick Ramos</v>
      </c>
      <c r="AB352" s="22" t="str">
        <f>VLOOKUP($A352,Searches!$A:$H,AB$1,FALSE)</f>
        <v>HealthJoy</v>
      </c>
      <c r="AC352" s="22" t="str">
        <f>VLOOKUP($A352,Searches!$A:$H,AC$1,FALSE)</f>
        <v>Chief Marketing Officer</v>
      </c>
      <c r="AD352" s="22" t="str">
        <f>VLOOKUP($A352,Searches!$A:$H,AD$1,FALSE)</f>
        <v>2nd</v>
      </c>
      <c r="AE352" s="22" t="str">
        <f>VLOOKUP($A352,Searches!$A:$H,AE$1,FALSE)</f>
        <v/>
      </c>
      <c r="AF352" s="22" t="str">
        <f>VLOOKUP($A352,Searches!$A:$H,AF$1,FALSE)</f>
        <v>Greater Chicago Area</v>
      </c>
      <c r="AG352" s="22" t="str">
        <f>VLOOKUP($A352,Searches!$A:$H,AG$1,FALSE)</f>
        <v>https://www.linkedin.com/sales/profile/1264918,sxTx,NAME_SEARCH?moduleKey=peopleSearchResults&amp;pageKey=sales-search3-people-refinement&amp;contextId=60BC92C971D70515801E49D6842B0000&amp;requestId=7e4e3b81-6e91-48ba-8ad9-264e04fca98d&amp;action=CLICK&amp;target=urn%3Ali%3AsalesLead%3A(-1%2C1264918)&amp;pageNumber=10&amp;targetEl=profilelink&amp;position=1&amp;trk=lss-serp-result-lead_photo</v>
      </c>
      <c r="AH352" s="22" t="str">
        <f>VLOOKUP($G352,Temp!$D:$F,AH$1,FALSE)</f>
        <v>healthjoy.com</v>
      </c>
      <c r="AI352" s="22" t="str">
        <f>VLOOKUP($G352,Temp!$D:$F,AI$1,FALSE)</f>
        <v>HubSpot</v>
      </c>
      <c r="AJ352" s="22" t="str">
        <f>VLOOKUP($G352,Temp!$D:$F,AJ$1,FALSE)</f>
        <v>WordPress</v>
      </c>
    </row>
    <row r="353" spans="1:36" ht="16" x14ac:dyDescent="0.2">
      <c r="A353" s="8" t="str">
        <f t="shared" si="5"/>
        <v>Jeff Mancini Related Companies</v>
      </c>
      <c r="B353" s="8" t="s">
        <v>2520</v>
      </c>
      <c r="C353" s="8" t="s">
        <v>4717</v>
      </c>
      <c r="D353" s="8" t="s">
        <v>42</v>
      </c>
      <c r="E353" s="8" t="s">
        <v>4718</v>
      </c>
      <c r="F353" s="8" t="s">
        <v>4719</v>
      </c>
      <c r="G353" s="12" t="s">
        <v>4422</v>
      </c>
      <c r="H353" s="22" t="str">
        <f>VLOOKUP($G353,Temp!$A:$C,H$1,FALSE)</f>
        <v>related.com</v>
      </c>
      <c r="I353" s="22" t="e">
        <f>VLOOKUP($G353,Temp!$A:$C,I$1,FALSE)</f>
        <v>#VALUE!</v>
      </c>
      <c r="J353" s="22" t="e">
        <f>VLOOKUP($G353,Temp!$A:$C,J$1,FALSE)</f>
        <v>#VALUE!</v>
      </c>
      <c r="K353" s="22" t="e">
        <f>VLOOKUP($G353,Temp!$A:$C,K$1,FALSE)</f>
        <v>#VALUE!</v>
      </c>
      <c r="L353" s="22" t="e">
        <f>VLOOKUP($G353,Temp!$A:$C,L$1,FALSE)</f>
        <v>#VALUE!</v>
      </c>
      <c r="M353" s="22" t="e">
        <f>VLOOKUP($G353,Temp!$A:$C,M$1,FALSE)</f>
        <v>#VALUE!</v>
      </c>
      <c r="N353" s="22" t="e">
        <f>VLOOKUP($G353,Temp!$A:$C,N$1,FALSE)</f>
        <v>#VALUE!</v>
      </c>
      <c r="O353" s="22" t="e">
        <f>VLOOKUP($G353,Temp!$A:$C,O$1,FALSE)</f>
        <v>#VALUE!</v>
      </c>
      <c r="P353" s="22" t="e">
        <f>VLOOKUP($G353,Temp!$A:$C,P$1,FALSE)</f>
        <v>#VALUE!</v>
      </c>
      <c r="Q353" s="22" t="e">
        <f>VLOOKUP($G353,Temp!$A:$C,Q$1,FALSE)</f>
        <v>#VALUE!</v>
      </c>
      <c r="R353" s="22" t="e">
        <f>VLOOKUP($G353,Temp!$A:$C,R$1,FALSE)</f>
        <v>#VALUE!</v>
      </c>
      <c r="S353" s="22" t="e">
        <f>VLOOKUP($G353,Temp!$A:$C,S$1,FALSE)</f>
        <v>#VALUE!</v>
      </c>
      <c r="T353" s="22" t="e">
        <f>VLOOKUP($G353,Temp!$A:$C,T$1,FALSE)</f>
        <v>#VALUE!</v>
      </c>
      <c r="U353" s="22" t="e">
        <f>VLOOKUP($G353,Temp!$A:$C,U$1,FALSE)</f>
        <v>#VALUE!</v>
      </c>
      <c r="V353" s="22" t="e">
        <f>VLOOKUP($G353,Temp!$A:$C,V$1,FALSE)</f>
        <v>#VALUE!</v>
      </c>
      <c r="W353" s="22" t="e">
        <f>VLOOKUP($G353,Temp!$A:$C,W$1,FALSE)</f>
        <v>#VALUE!</v>
      </c>
      <c r="X353" s="22" t="e">
        <f>VLOOKUP($G353,Temp!$A:$C,X$1,FALSE)</f>
        <v>#VALUE!</v>
      </c>
      <c r="Y353" s="22">
        <f>VLOOKUP($G353,Temp!$A:$C,Y$1,FALSE)</f>
        <v>14400</v>
      </c>
      <c r="Z353" s="22">
        <f>VLOOKUP($G353,Temp!$A:$C,Z$1,FALSE)</f>
        <v>0</v>
      </c>
      <c r="AA353" s="22" t="e">
        <f>VLOOKUP($A353,Searches!$A:$H,AA$1,FALSE)</f>
        <v>#N/A</v>
      </c>
      <c r="AB353" s="22" t="e">
        <f>VLOOKUP($A353,Searches!$A:$H,AB$1,FALSE)</f>
        <v>#N/A</v>
      </c>
      <c r="AC353" s="22" t="e">
        <f>VLOOKUP($A353,Searches!$A:$H,AC$1,FALSE)</f>
        <v>#N/A</v>
      </c>
      <c r="AD353" s="22" t="e">
        <f>VLOOKUP($A353,Searches!$A:$H,AD$1,FALSE)</f>
        <v>#N/A</v>
      </c>
      <c r="AE353" s="22" t="e">
        <f>VLOOKUP($A353,Searches!$A:$H,AE$1,FALSE)</f>
        <v>#N/A</v>
      </c>
      <c r="AF353" s="22" t="e">
        <f>VLOOKUP($A353,Searches!$A:$H,AF$1,FALSE)</f>
        <v>#N/A</v>
      </c>
      <c r="AG353" s="22" t="e">
        <f>VLOOKUP($A353,Searches!$A:$H,AG$1,FALSE)</f>
        <v>#N/A</v>
      </c>
      <c r="AH353" s="22" t="e">
        <f>VLOOKUP($G353,Temp!$D:$F,AH$1,FALSE)</f>
        <v>#N/A</v>
      </c>
      <c r="AI353" s="22" t="e">
        <f>VLOOKUP($G353,Temp!$D:$F,AI$1,FALSE)</f>
        <v>#N/A</v>
      </c>
      <c r="AJ353" s="22" t="e">
        <f>VLOOKUP($G353,Temp!$D:$F,AJ$1,FALSE)</f>
        <v>#N/A</v>
      </c>
    </row>
    <row r="354" spans="1:36" ht="16" x14ac:dyDescent="0.2">
      <c r="A354" s="8" t="str">
        <f t="shared" si="5"/>
        <v>Wyn Partington Nextech Systems</v>
      </c>
      <c r="B354" s="8" t="s">
        <v>4725</v>
      </c>
      <c r="C354" s="8" t="s">
        <v>4726</v>
      </c>
      <c r="D354" s="8" t="s">
        <v>42</v>
      </c>
      <c r="E354" s="8" t="s">
        <v>4727</v>
      </c>
      <c r="F354" s="8" t="s">
        <v>4728</v>
      </c>
      <c r="G354" s="12" t="s">
        <v>4431</v>
      </c>
      <c r="H354" s="22" t="str">
        <f>VLOOKUP($G354,Temp!$A:$C,H$1,FALSE)</f>
        <v>nextech.com</v>
      </c>
      <c r="I354" s="22" t="e">
        <f>VLOOKUP($G354,Temp!$A:$C,I$1,FALSE)</f>
        <v>#VALUE!</v>
      </c>
      <c r="J354" s="22" t="e">
        <f>VLOOKUP($G354,Temp!$A:$C,J$1,FALSE)</f>
        <v>#VALUE!</v>
      </c>
      <c r="K354" s="22" t="e">
        <f>VLOOKUP($G354,Temp!$A:$C,K$1,FALSE)</f>
        <v>#VALUE!</v>
      </c>
      <c r="L354" s="22" t="e">
        <f>VLOOKUP($G354,Temp!$A:$C,L$1,FALSE)</f>
        <v>#VALUE!</v>
      </c>
      <c r="M354" s="22" t="e">
        <f>VLOOKUP($G354,Temp!$A:$C,M$1,FALSE)</f>
        <v>#VALUE!</v>
      </c>
      <c r="N354" s="22" t="e">
        <f>VLOOKUP($G354,Temp!$A:$C,N$1,FALSE)</f>
        <v>#VALUE!</v>
      </c>
      <c r="O354" s="22" t="e">
        <f>VLOOKUP($G354,Temp!$A:$C,O$1,FALSE)</f>
        <v>#VALUE!</v>
      </c>
      <c r="P354" s="22" t="e">
        <f>VLOOKUP($G354,Temp!$A:$C,P$1,FALSE)</f>
        <v>#VALUE!</v>
      </c>
      <c r="Q354" s="22" t="e">
        <f>VLOOKUP($G354,Temp!$A:$C,Q$1,FALSE)</f>
        <v>#VALUE!</v>
      </c>
      <c r="R354" s="22" t="e">
        <f>VLOOKUP($G354,Temp!$A:$C,R$1,FALSE)</f>
        <v>#VALUE!</v>
      </c>
      <c r="S354" s="22" t="e">
        <f>VLOOKUP($G354,Temp!$A:$C,S$1,FALSE)</f>
        <v>#VALUE!</v>
      </c>
      <c r="T354" s="22" t="e">
        <f>VLOOKUP($G354,Temp!$A:$C,T$1,FALSE)</f>
        <v>#VALUE!</v>
      </c>
      <c r="U354" s="22" t="e">
        <f>VLOOKUP($G354,Temp!$A:$C,U$1,FALSE)</f>
        <v>#VALUE!</v>
      </c>
      <c r="V354" s="22" t="e">
        <f>VLOOKUP($G354,Temp!$A:$C,V$1,FALSE)</f>
        <v>#VALUE!</v>
      </c>
      <c r="W354" s="22" t="e">
        <f>VLOOKUP($G354,Temp!$A:$C,W$1,FALSE)</f>
        <v>#VALUE!</v>
      </c>
      <c r="X354" s="22" t="e">
        <f>VLOOKUP($G354,Temp!$A:$C,X$1,FALSE)</f>
        <v>#VALUE!</v>
      </c>
      <c r="Y354" s="22">
        <f>VLOOKUP($G354,Temp!$A:$C,Y$1,FALSE)</f>
        <v>30400</v>
      </c>
      <c r="Z354" s="22">
        <f>VLOOKUP($G354,Temp!$A:$C,Z$1,FALSE)</f>
        <v>2</v>
      </c>
      <c r="AA354" s="22" t="e">
        <f>VLOOKUP($A354,Searches!$A:$H,AA$1,FALSE)</f>
        <v>#N/A</v>
      </c>
      <c r="AB354" s="22" t="e">
        <f>VLOOKUP($A354,Searches!$A:$H,AB$1,FALSE)</f>
        <v>#N/A</v>
      </c>
      <c r="AC354" s="22" t="e">
        <f>VLOOKUP($A354,Searches!$A:$H,AC$1,FALSE)</f>
        <v>#N/A</v>
      </c>
      <c r="AD354" s="22" t="e">
        <f>VLOOKUP($A354,Searches!$A:$H,AD$1,FALSE)</f>
        <v>#N/A</v>
      </c>
      <c r="AE354" s="22" t="e">
        <f>VLOOKUP($A354,Searches!$A:$H,AE$1,FALSE)</f>
        <v>#N/A</v>
      </c>
      <c r="AF354" s="22" t="e">
        <f>VLOOKUP($A354,Searches!$A:$H,AF$1,FALSE)</f>
        <v>#N/A</v>
      </c>
      <c r="AG354" s="22" t="e">
        <f>VLOOKUP($A354,Searches!$A:$H,AG$1,FALSE)</f>
        <v>#N/A</v>
      </c>
      <c r="AH354" s="22" t="str">
        <f>VLOOKUP($G354,Temp!$D:$F,AH$1,FALSE)</f>
        <v>nextech.com</v>
      </c>
      <c r="AI354" s="22">
        <f>VLOOKUP($G354,Temp!$D:$F,AI$1,FALSE)</f>
        <v>0</v>
      </c>
      <c r="AJ354" s="22" t="str">
        <f>VLOOKUP($G354,Temp!$D:$F,AJ$1,FALSE)</f>
        <v>WordPress</v>
      </c>
    </row>
    <row r="355" spans="1:36" ht="16" x14ac:dyDescent="0.2">
      <c r="A355" s="8" t="str">
        <f t="shared" si="5"/>
        <v>Chalva Tchkotoua etouches</v>
      </c>
      <c r="B355" s="8" t="s">
        <v>4055</v>
      </c>
      <c r="C355" s="8" t="s">
        <v>4056</v>
      </c>
      <c r="D355" s="8" t="s">
        <v>4058</v>
      </c>
      <c r="E355" s="8" t="s">
        <v>4060</v>
      </c>
      <c r="F355" s="8" t="s">
        <v>4061</v>
      </c>
      <c r="G355" s="12" t="s">
        <v>4063</v>
      </c>
      <c r="H355" s="22" t="str">
        <f>VLOOKUP($G355,Temp!$A:$C,H$1,FALSE)</f>
        <v>etouches.com</v>
      </c>
      <c r="I355" s="22" t="e">
        <f>VLOOKUP($G355,Temp!$A:$C,I$1,FALSE)</f>
        <v>#VALUE!</v>
      </c>
      <c r="J355" s="22" t="e">
        <f>VLOOKUP($G355,Temp!$A:$C,J$1,FALSE)</f>
        <v>#VALUE!</v>
      </c>
      <c r="K355" s="22" t="e">
        <f>VLOOKUP($G355,Temp!$A:$C,K$1,FALSE)</f>
        <v>#VALUE!</v>
      </c>
      <c r="L355" s="22" t="e">
        <f>VLOOKUP($G355,Temp!$A:$C,L$1,FALSE)</f>
        <v>#VALUE!</v>
      </c>
      <c r="M355" s="22" t="e">
        <f>VLOOKUP($G355,Temp!$A:$C,M$1,FALSE)</f>
        <v>#VALUE!</v>
      </c>
      <c r="N355" s="22" t="e">
        <f>VLOOKUP($G355,Temp!$A:$C,N$1,FALSE)</f>
        <v>#VALUE!</v>
      </c>
      <c r="O355" s="22" t="e">
        <f>VLOOKUP($G355,Temp!$A:$C,O$1,FALSE)</f>
        <v>#VALUE!</v>
      </c>
      <c r="P355" s="22" t="e">
        <f>VLOOKUP($G355,Temp!$A:$C,P$1,FALSE)</f>
        <v>#VALUE!</v>
      </c>
      <c r="Q355" s="22" t="e">
        <f>VLOOKUP($G355,Temp!$A:$C,Q$1,FALSE)</f>
        <v>#VALUE!</v>
      </c>
      <c r="R355" s="22" t="e">
        <f>VLOOKUP($G355,Temp!$A:$C,R$1,FALSE)</f>
        <v>#VALUE!</v>
      </c>
      <c r="S355" s="22" t="e">
        <f>VLOOKUP($G355,Temp!$A:$C,S$1,FALSE)</f>
        <v>#VALUE!</v>
      </c>
      <c r="T355" s="22" t="e">
        <f>VLOOKUP($G355,Temp!$A:$C,T$1,FALSE)</f>
        <v>#VALUE!</v>
      </c>
      <c r="U355" s="22" t="e">
        <f>VLOOKUP($G355,Temp!$A:$C,U$1,FALSE)</f>
        <v>#VALUE!</v>
      </c>
      <c r="V355" s="22" t="e">
        <f>VLOOKUP($G355,Temp!$A:$C,V$1,FALSE)</f>
        <v>#VALUE!</v>
      </c>
      <c r="W355" s="22" t="e">
        <f>VLOOKUP($G355,Temp!$A:$C,W$1,FALSE)</f>
        <v>#VALUE!</v>
      </c>
      <c r="X355" s="22" t="e">
        <f>VLOOKUP($G355,Temp!$A:$C,X$1,FALSE)</f>
        <v>#VALUE!</v>
      </c>
      <c r="Y355" s="22">
        <f>VLOOKUP($G355,Temp!$A:$C,Y$1,FALSE)</f>
        <v>7200</v>
      </c>
      <c r="Z355" s="22">
        <f>VLOOKUP($G355,Temp!$A:$C,Z$1,FALSE)</f>
        <v>3400</v>
      </c>
      <c r="AA355" s="22" t="e">
        <f>VLOOKUP($A355,Searches!$A:$H,AA$1,FALSE)</f>
        <v>#N/A</v>
      </c>
      <c r="AB355" s="22" t="e">
        <f>VLOOKUP($A355,Searches!$A:$H,AB$1,FALSE)</f>
        <v>#N/A</v>
      </c>
      <c r="AC355" s="22" t="e">
        <f>VLOOKUP($A355,Searches!$A:$H,AC$1,FALSE)</f>
        <v>#N/A</v>
      </c>
      <c r="AD355" s="22" t="e">
        <f>VLOOKUP($A355,Searches!$A:$H,AD$1,FALSE)</f>
        <v>#N/A</v>
      </c>
      <c r="AE355" s="22" t="e">
        <f>VLOOKUP($A355,Searches!$A:$H,AE$1,FALSE)</f>
        <v>#N/A</v>
      </c>
      <c r="AF355" s="22" t="e">
        <f>VLOOKUP($A355,Searches!$A:$H,AF$1,FALSE)</f>
        <v>#N/A</v>
      </c>
      <c r="AG355" s="22" t="e">
        <f>VLOOKUP($A355,Searches!$A:$H,AG$1,FALSE)</f>
        <v>#N/A</v>
      </c>
      <c r="AH355" s="22" t="str">
        <f>VLOOKUP($G355,Temp!$D:$F,AH$1,FALSE)</f>
        <v>etouches.com</v>
      </c>
      <c r="AI355" s="22">
        <f>VLOOKUP($G355,Temp!$D:$F,AI$1,FALSE)</f>
        <v>0</v>
      </c>
      <c r="AJ355" s="22" t="str">
        <f>VLOOKUP($G355,Temp!$D:$F,AJ$1,FALSE)</f>
        <v>WordPress</v>
      </c>
    </row>
    <row r="356" spans="1:36" ht="16" x14ac:dyDescent="0.2">
      <c r="A356" s="8" t="str">
        <f t="shared" si="5"/>
        <v>William Zielke Ingo Money</v>
      </c>
      <c r="B356" s="8" t="s">
        <v>4745</v>
      </c>
      <c r="C356" s="8" t="s">
        <v>4746</v>
      </c>
      <c r="D356" s="8" t="s">
        <v>42</v>
      </c>
      <c r="E356" s="8" t="s">
        <v>4747</v>
      </c>
      <c r="F356" s="8" t="s">
        <v>4748</v>
      </c>
      <c r="G356" s="12" t="s">
        <v>4454</v>
      </c>
      <c r="H356" s="22" t="str">
        <f>VLOOKUP($G356,Temp!$A:$C,H$1,FALSE)</f>
        <v>ingomoney.com</v>
      </c>
      <c r="I356" s="22" t="e">
        <f>VLOOKUP($G356,Temp!$A:$C,I$1,FALSE)</f>
        <v>#VALUE!</v>
      </c>
      <c r="J356" s="22" t="e">
        <f>VLOOKUP($G356,Temp!$A:$C,J$1,FALSE)</f>
        <v>#VALUE!</v>
      </c>
      <c r="K356" s="22" t="e">
        <f>VLOOKUP($G356,Temp!$A:$C,K$1,FALSE)</f>
        <v>#VALUE!</v>
      </c>
      <c r="L356" s="22" t="e">
        <f>VLOOKUP($G356,Temp!$A:$C,L$1,FALSE)</f>
        <v>#VALUE!</v>
      </c>
      <c r="M356" s="22" t="e">
        <f>VLOOKUP($G356,Temp!$A:$C,M$1,FALSE)</f>
        <v>#VALUE!</v>
      </c>
      <c r="N356" s="22" t="e">
        <f>VLOOKUP($G356,Temp!$A:$C,N$1,FALSE)</f>
        <v>#VALUE!</v>
      </c>
      <c r="O356" s="22" t="e">
        <f>VLOOKUP($G356,Temp!$A:$C,O$1,FALSE)</f>
        <v>#VALUE!</v>
      </c>
      <c r="P356" s="22" t="e">
        <f>VLOOKUP($G356,Temp!$A:$C,P$1,FALSE)</f>
        <v>#VALUE!</v>
      </c>
      <c r="Q356" s="22" t="e">
        <f>VLOOKUP($G356,Temp!$A:$C,Q$1,FALSE)</f>
        <v>#VALUE!</v>
      </c>
      <c r="R356" s="22" t="e">
        <f>VLOOKUP($G356,Temp!$A:$C,R$1,FALSE)</f>
        <v>#VALUE!</v>
      </c>
      <c r="S356" s="22" t="e">
        <f>VLOOKUP($G356,Temp!$A:$C,S$1,FALSE)</f>
        <v>#VALUE!</v>
      </c>
      <c r="T356" s="22" t="e">
        <f>VLOOKUP($G356,Temp!$A:$C,T$1,FALSE)</f>
        <v>#VALUE!</v>
      </c>
      <c r="U356" s="22" t="e">
        <f>VLOOKUP($G356,Temp!$A:$C,U$1,FALSE)</f>
        <v>#VALUE!</v>
      </c>
      <c r="V356" s="22" t="e">
        <f>VLOOKUP($G356,Temp!$A:$C,V$1,FALSE)</f>
        <v>#VALUE!</v>
      </c>
      <c r="W356" s="22" t="e">
        <f>VLOOKUP($G356,Temp!$A:$C,W$1,FALSE)</f>
        <v>#VALUE!</v>
      </c>
      <c r="X356" s="22" t="e">
        <f>VLOOKUP($G356,Temp!$A:$C,X$1,FALSE)</f>
        <v>#VALUE!</v>
      </c>
      <c r="Y356" s="22">
        <f>VLOOKUP($G356,Temp!$A:$C,Y$1,FALSE)</f>
        <v>52300</v>
      </c>
      <c r="Z356" s="22">
        <f>VLOOKUP($G356,Temp!$A:$C,Z$1,FALSE)</f>
        <v>0</v>
      </c>
      <c r="AA356" s="22" t="e">
        <f>VLOOKUP($A356,Searches!$A:$H,AA$1,FALSE)</f>
        <v>#N/A</v>
      </c>
      <c r="AB356" s="22" t="e">
        <f>VLOOKUP($A356,Searches!$A:$H,AB$1,FALSE)</f>
        <v>#N/A</v>
      </c>
      <c r="AC356" s="22" t="e">
        <f>VLOOKUP($A356,Searches!$A:$H,AC$1,FALSE)</f>
        <v>#N/A</v>
      </c>
      <c r="AD356" s="22" t="e">
        <f>VLOOKUP($A356,Searches!$A:$H,AD$1,FALSE)</f>
        <v>#N/A</v>
      </c>
      <c r="AE356" s="22" t="e">
        <f>VLOOKUP($A356,Searches!$A:$H,AE$1,FALSE)</f>
        <v>#N/A</v>
      </c>
      <c r="AF356" s="22" t="e">
        <f>VLOOKUP($A356,Searches!$A:$H,AF$1,FALSE)</f>
        <v>#N/A</v>
      </c>
      <c r="AG356" s="22" t="e">
        <f>VLOOKUP($A356,Searches!$A:$H,AG$1,FALSE)</f>
        <v>#N/A</v>
      </c>
      <c r="AH356" s="22" t="str">
        <f>VLOOKUP($G356,Temp!$D:$F,AH$1,FALSE)</f>
        <v>ingomoney.com</v>
      </c>
      <c r="AI356" s="22">
        <f>VLOOKUP($G356,Temp!$D:$F,AI$1,FALSE)</f>
        <v>0</v>
      </c>
      <c r="AJ356" s="22" t="str">
        <f>VLOOKUP($G356,Temp!$D:$F,AJ$1,FALSE)</f>
        <v>WordPress</v>
      </c>
    </row>
    <row r="357" spans="1:36" ht="16" x14ac:dyDescent="0.2">
      <c r="A357" s="8" t="str">
        <f t="shared" si="5"/>
        <v>Allyson Barr Attivio</v>
      </c>
      <c r="B357" s="8" t="s">
        <v>4758</v>
      </c>
      <c r="C357" s="8" t="s">
        <v>4759</v>
      </c>
      <c r="D357" s="8" t="s">
        <v>42</v>
      </c>
      <c r="E357" s="8" t="s">
        <v>4762</v>
      </c>
      <c r="F357" s="8" t="s">
        <v>4763</v>
      </c>
      <c r="G357" s="12" t="s">
        <v>4466</v>
      </c>
      <c r="H357" s="22" t="str">
        <f>VLOOKUP($G357,Temp!$A:$C,H$1,FALSE)</f>
        <v>attivio.com</v>
      </c>
      <c r="I357" s="22" t="e">
        <f>VLOOKUP($G357,Temp!$A:$C,I$1,FALSE)</f>
        <v>#VALUE!</v>
      </c>
      <c r="J357" s="22" t="e">
        <f>VLOOKUP($G357,Temp!$A:$C,J$1,FALSE)</f>
        <v>#VALUE!</v>
      </c>
      <c r="K357" s="22" t="e">
        <f>VLOOKUP($G357,Temp!$A:$C,K$1,FALSE)</f>
        <v>#VALUE!</v>
      </c>
      <c r="L357" s="22" t="e">
        <f>VLOOKUP($G357,Temp!$A:$C,L$1,FALSE)</f>
        <v>#VALUE!</v>
      </c>
      <c r="M357" s="22" t="e">
        <f>VLOOKUP($G357,Temp!$A:$C,M$1,FALSE)</f>
        <v>#VALUE!</v>
      </c>
      <c r="N357" s="22" t="e">
        <f>VLOOKUP($G357,Temp!$A:$C,N$1,FALSE)</f>
        <v>#VALUE!</v>
      </c>
      <c r="O357" s="22" t="e">
        <f>VLOOKUP($G357,Temp!$A:$C,O$1,FALSE)</f>
        <v>#VALUE!</v>
      </c>
      <c r="P357" s="22" t="e">
        <f>VLOOKUP($G357,Temp!$A:$C,P$1,FALSE)</f>
        <v>#VALUE!</v>
      </c>
      <c r="Q357" s="22" t="e">
        <f>VLOOKUP($G357,Temp!$A:$C,Q$1,FALSE)</f>
        <v>#VALUE!</v>
      </c>
      <c r="R357" s="22" t="e">
        <f>VLOOKUP($G357,Temp!$A:$C,R$1,FALSE)</f>
        <v>#VALUE!</v>
      </c>
      <c r="S357" s="22" t="e">
        <f>VLOOKUP($G357,Temp!$A:$C,S$1,FALSE)</f>
        <v>#VALUE!</v>
      </c>
      <c r="T357" s="22" t="e">
        <f>VLOOKUP($G357,Temp!$A:$C,T$1,FALSE)</f>
        <v>#VALUE!</v>
      </c>
      <c r="U357" s="22" t="e">
        <f>VLOOKUP($G357,Temp!$A:$C,U$1,FALSE)</f>
        <v>#VALUE!</v>
      </c>
      <c r="V357" s="22" t="e">
        <f>VLOOKUP($G357,Temp!$A:$C,V$1,FALSE)</f>
        <v>#VALUE!</v>
      </c>
      <c r="W357" s="22" t="e">
        <f>VLOOKUP($G357,Temp!$A:$C,W$1,FALSE)</f>
        <v>#VALUE!</v>
      </c>
      <c r="X357" s="22" t="e">
        <f>VLOOKUP($G357,Temp!$A:$C,X$1,FALSE)</f>
        <v>#VALUE!</v>
      </c>
      <c r="Y357" s="22">
        <f>VLOOKUP($G357,Temp!$A:$C,Y$1,FALSE)</f>
        <v>1900</v>
      </c>
      <c r="Z357" s="22">
        <f>VLOOKUP($G357,Temp!$A:$C,Z$1,FALSE)</f>
        <v>608</v>
      </c>
      <c r="AA357" s="22" t="str">
        <f>VLOOKUP($A357,Searches!$A:$H,AA$1,FALSE)</f>
        <v>Allyson Barr</v>
      </c>
      <c r="AB357" s="22" t="str">
        <f>VLOOKUP($A357,Searches!$A:$H,AB$1,FALSE)</f>
        <v>Attivio</v>
      </c>
      <c r="AC357" s="22" t="str">
        <f>VLOOKUP($A357,Searches!$A:$H,AC$1,FALSE)</f>
        <v>Chief Marketing Officer</v>
      </c>
      <c r="AD357" s="22" t="str">
        <f>VLOOKUP($A357,Searches!$A:$H,AD$1,FALSE)</f>
        <v>2nd</v>
      </c>
      <c r="AE357" s="22" t="str">
        <f>VLOOKUP($A357,Searches!$A:$H,AE$1,FALSE)</f>
        <v>Open link</v>
      </c>
      <c r="AF357" s="22" t="str">
        <f>VLOOKUP($A357,Searches!$A:$H,AF$1,FALSE)</f>
        <v>Greater Boston Area</v>
      </c>
      <c r="AG357" s="22" t="str">
        <f>VLOOKUP($A357,Searches!$A:$H,AG$1,FALSE)</f>
        <v>https://www.linkedin.com/sales/profile/7297967,Xvj7,NAME_SEARCH?moduleKey=peopleSearchResults&amp;pageKey=sales-search3-people-refinement&amp;contextId=60BC92C971D70515801E49D6842B0000&amp;requestId=dd6588d6-e6b8-4c8c-a792-ff7bf8d17dc9&amp;action=CLICK&amp;target=urn%3Ali%3AsalesLead%3A(-1%2C7297967)&amp;pageNumber=8&amp;targetEl=profilelink&amp;position=20&amp;trk=lss-serp-result-lead_photo</v>
      </c>
      <c r="AH357" s="22" t="str">
        <f>VLOOKUP($G357,Temp!$D:$F,AH$1,FALSE)</f>
        <v>attivio.com</v>
      </c>
      <c r="AI357" s="22" t="str">
        <f>VLOOKUP($G357,Temp!$D:$F,AI$1,FALSE)</f>
        <v>Marketo</v>
      </c>
      <c r="AJ357" s="22" t="str">
        <f>VLOOKUP($G357,Temp!$D:$F,AJ$1,FALSE)</f>
        <v>Drupal</v>
      </c>
    </row>
    <row r="358" spans="1:36" ht="16" x14ac:dyDescent="0.2">
      <c r="A358" s="8" t="str">
        <f t="shared" si="5"/>
        <v>Tracy Hansen Renaissance Learning</v>
      </c>
      <c r="B358" s="8" t="s">
        <v>1326</v>
      </c>
      <c r="C358" s="8" t="s">
        <v>4769</v>
      </c>
      <c r="D358" s="8" t="s">
        <v>42</v>
      </c>
      <c r="E358" s="8" t="s">
        <v>4770</v>
      </c>
      <c r="F358" s="8" t="s">
        <v>4771</v>
      </c>
      <c r="G358" s="12" t="s">
        <v>4481</v>
      </c>
      <c r="H358" s="22" t="str">
        <f>VLOOKUP($G358,Temp!$A:$C,H$1,FALSE)</f>
        <v>renaissance.com</v>
      </c>
      <c r="I358" s="22" t="e">
        <f>VLOOKUP($G358,Temp!$A:$C,I$1,FALSE)</f>
        <v>#VALUE!</v>
      </c>
      <c r="J358" s="22" t="e">
        <f>VLOOKUP($G358,Temp!$A:$C,J$1,FALSE)</f>
        <v>#VALUE!</v>
      </c>
      <c r="K358" s="22" t="e">
        <f>VLOOKUP($G358,Temp!$A:$C,K$1,FALSE)</f>
        <v>#VALUE!</v>
      </c>
      <c r="L358" s="22" t="e">
        <f>VLOOKUP($G358,Temp!$A:$C,L$1,FALSE)</f>
        <v>#VALUE!</v>
      </c>
      <c r="M358" s="22" t="e">
        <f>VLOOKUP($G358,Temp!$A:$C,M$1,FALSE)</f>
        <v>#VALUE!</v>
      </c>
      <c r="N358" s="22" t="e">
        <f>VLOOKUP($G358,Temp!$A:$C,N$1,FALSE)</f>
        <v>#VALUE!</v>
      </c>
      <c r="O358" s="22" t="e">
        <f>VLOOKUP($G358,Temp!$A:$C,O$1,FALSE)</f>
        <v>#VALUE!</v>
      </c>
      <c r="P358" s="22" t="e">
        <f>VLOOKUP($G358,Temp!$A:$C,P$1,FALSE)</f>
        <v>#VALUE!</v>
      </c>
      <c r="Q358" s="22" t="e">
        <f>VLOOKUP($G358,Temp!$A:$C,Q$1,FALSE)</f>
        <v>#VALUE!</v>
      </c>
      <c r="R358" s="22" t="e">
        <f>VLOOKUP($G358,Temp!$A:$C,R$1,FALSE)</f>
        <v>#VALUE!</v>
      </c>
      <c r="S358" s="22" t="e">
        <f>VLOOKUP($G358,Temp!$A:$C,S$1,FALSE)</f>
        <v>#VALUE!</v>
      </c>
      <c r="T358" s="22" t="e">
        <f>VLOOKUP($G358,Temp!$A:$C,T$1,FALSE)</f>
        <v>#VALUE!</v>
      </c>
      <c r="U358" s="22" t="e">
        <f>VLOOKUP($G358,Temp!$A:$C,U$1,FALSE)</f>
        <v>#VALUE!</v>
      </c>
      <c r="V358" s="22" t="e">
        <f>VLOOKUP($G358,Temp!$A:$C,V$1,FALSE)</f>
        <v>#VALUE!</v>
      </c>
      <c r="W358" s="22" t="e">
        <f>VLOOKUP($G358,Temp!$A:$C,W$1,FALSE)</f>
        <v>#VALUE!</v>
      </c>
      <c r="X358" s="22" t="e">
        <f>VLOOKUP($G358,Temp!$A:$C,X$1,FALSE)</f>
        <v>#VALUE!</v>
      </c>
      <c r="Y358" s="22">
        <f>VLOOKUP($G358,Temp!$A:$C,Y$1,FALSE)</f>
        <v>131000</v>
      </c>
      <c r="Z358" s="22">
        <f>VLOOKUP($G358,Temp!$A:$C,Z$1,FALSE)</f>
        <v>12900</v>
      </c>
      <c r="AA358" s="22" t="e">
        <f>VLOOKUP($A358,Searches!$A:$H,AA$1,FALSE)</f>
        <v>#N/A</v>
      </c>
      <c r="AB358" s="22" t="e">
        <f>VLOOKUP($A358,Searches!$A:$H,AB$1,FALSE)</f>
        <v>#N/A</v>
      </c>
      <c r="AC358" s="22" t="e">
        <f>VLOOKUP($A358,Searches!$A:$H,AC$1,FALSE)</f>
        <v>#N/A</v>
      </c>
      <c r="AD358" s="22" t="e">
        <f>VLOOKUP($A358,Searches!$A:$H,AD$1,FALSE)</f>
        <v>#N/A</v>
      </c>
      <c r="AE358" s="22" t="e">
        <f>VLOOKUP($A358,Searches!$A:$H,AE$1,FALSE)</f>
        <v>#N/A</v>
      </c>
      <c r="AF358" s="22" t="e">
        <f>VLOOKUP($A358,Searches!$A:$H,AF$1,FALSE)</f>
        <v>#N/A</v>
      </c>
      <c r="AG358" s="22" t="e">
        <f>VLOOKUP($A358,Searches!$A:$H,AG$1,FALSE)</f>
        <v>#N/A</v>
      </c>
      <c r="AH358" s="22" t="str">
        <f>VLOOKUP($G358,Temp!$D:$F,AH$1,FALSE)</f>
        <v>renaissance.com</v>
      </c>
      <c r="AI358" s="22" t="str">
        <f>VLOOKUP($G358,Temp!$D:$F,AI$1,FALSE)</f>
        <v>Marketo</v>
      </c>
      <c r="AJ358" s="22" t="str">
        <f>VLOOKUP($G358,Temp!$D:$F,AJ$1,FALSE)</f>
        <v>WordPress</v>
      </c>
    </row>
    <row r="359" spans="1:36" ht="16" x14ac:dyDescent="0.2">
      <c r="A359" s="8" t="str">
        <f t="shared" si="5"/>
        <v>Bratati Ghosh IBS Software Services</v>
      </c>
      <c r="B359" s="8" t="s">
        <v>4779</v>
      </c>
      <c r="C359" s="8" t="s">
        <v>4780</v>
      </c>
      <c r="D359" s="8" t="s">
        <v>42</v>
      </c>
      <c r="E359" s="8" t="s">
        <v>4781</v>
      </c>
      <c r="F359" s="8" t="s">
        <v>4782</v>
      </c>
      <c r="G359" s="12" t="s">
        <v>4498</v>
      </c>
      <c r="H359" s="22" t="str">
        <f>VLOOKUP($G359,Temp!$A:$C,H$1,FALSE)</f>
        <v>ibsplc.com</v>
      </c>
      <c r="I359" s="22" t="e">
        <f>VLOOKUP($G359,Temp!$A:$C,I$1,FALSE)</f>
        <v>#VALUE!</v>
      </c>
      <c r="J359" s="22" t="e">
        <f>VLOOKUP($G359,Temp!$A:$C,J$1,FALSE)</f>
        <v>#VALUE!</v>
      </c>
      <c r="K359" s="22" t="e">
        <f>VLOOKUP($G359,Temp!$A:$C,K$1,FALSE)</f>
        <v>#VALUE!</v>
      </c>
      <c r="L359" s="22" t="e">
        <f>VLOOKUP($G359,Temp!$A:$C,L$1,FALSE)</f>
        <v>#VALUE!</v>
      </c>
      <c r="M359" s="22" t="e">
        <f>VLOOKUP($G359,Temp!$A:$C,M$1,FALSE)</f>
        <v>#VALUE!</v>
      </c>
      <c r="N359" s="22" t="e">
        <f>VLOOKUP($G359,Temp!$A:$C,N$1,FALSE)</f>
        <v>#VALUE!</v>
      </c>
      <c r="O359" s="22" t="e">
        <f>VLOOKUP($G359,Temp!$A:$C,O$1,FALSE)</f>
        <v>#VALUE!</v>
      </c>
      <c r="P359" s="22" t="e">
        <f>VLOOKUP($G359,Temp!$A:$C,P$1,FALSE)</f>
        <v>#VALUE!</v>
      </c>
      <c r="Q359" s="22" t="e">
        <f>VLOOKUP($G359,Temp!$A:$C,Q$1,FALSE)</f>
        <v>#VALUE!</v>
      </c>
      <c r="R359" s="22" t="e">
        <f>VLOOKUP($G359,Temp!$A:$C,R$1,FALSE)</f>
        <v>#VALUE!</v>
      </c>
      <c r="S359" s="22" t="e">
        <f>VLOOKUP($G359,Temp!$A:$C,S$1,FALSE)</f>
        <v>#VALUE!</v>
      </c>
      <c r="T359" s="22" t="e">
        <f>VLOOKUP($G359,Temp!$A:$C,T$1,FALSE)</f>
        <v>#VALUE!</v>
      </c>
      <c r="U359" s="22" t="e">
        <f>VLOOKUP($G359,Temp!$A:$C,U$1,FALSE)</f>
        <v>#VALUE!</v>
      </c>
      <c r="V359" s="22" t="e">
        <f>VLOOKUP($G359,Temp!$A:$C,V$1,FALSE)</f>
        <v>#VALUE!</v>
      </c>
      <c r="W359" s="22" t="e">
        <f>VLOOKUP($G359,Temp!$A:$C,W$1,FALSE)</f>
        <v>#VALUE!</v>
      </c>
      <c r="X359" s="22" t="e">
        <f>VLOOKUP($G359,Temp!$A:$C,X$1,FALSE)</f>
        <v>#VALUE!</v>
      </c>
      <c r="Y359" s="22">
        <f>VLOOKUP($G359,Temp!$A:$C,Y$1,FALSE)</f>
        <v>5000</v>
      </c>
      <c r="Z359" s="22">
        <f>VLOOKUP($G359,Temp!$A:$C,Z$1,FALSE)</f>
        <v>0</v>
      </c>
      <c r="AA359" s="22" t="e">
        <f>VLOOKUP($A359,Searches!$A:$H,AA$1,FALSE)</f>
        <v>#N/A</v>
      </c>
      <c r="AB359" s="22" t="e">
        <f>VLOOKUP($A359,Searches!$A:$H,AB$1,FALSE)</f>
        <v>#N/A</v>
      </c>
      <c r="AC359" s="22" t="e">
        <f>VLOOKUP($A359,Searches!$A:$H,AC$1,FALSE)</f>
        <v>#N/A</v>
      </c>
      <c r="AD359" s="22" t="e">
        <f>VLOOKUP($A359,Searches!$A:$H,AD$1,FALSE)</f>
        <v>#N/A</v>
      </c>
      <c r="AE359" s="22" t="e">
        <f>VLOOKUP($A359,Searches!$A:$H,AE$1,FALSE)</f>
        <v>#N/A</v>
      </c>
      <c r="AF359" s="22" t="e">
        <f>VLOOKUP($A359,Searches!$A:$H,AF$1,FALSE)</f>
        <v>#N/A</v>
      </c>
      <c r="AG359" s="22" t="e">
        <f>VLOOKUP($A359,Searches!$A:$H,AG$1,FALSE)</f>
        <v>#N/A</v>
      </c>
      <c r="AH359" s="22" t="e">
        <f>VLOOKUP($G359,Temp!$D:$F,AH$1,FALSE)</f>
        <v>#N/A</v>
      </c>
      <c r="AI359" s="22" t="e">
        <f>VLOOKUP($G359,Temp!$D:$F,AI$1,FALSE)</f>
        <v>#N/A</v>
      </c>
      <c r="AJ359" s="22" t="e">
        <f>VLOOKUP($G359,Temp!$D:$F,AJ$1,FALSE)</f>
        <v>#N/A</v>
      </c>
    </row>
    <row r="360" spans="1:36" ht="16" x14ac:dyDescent="0.2">
      <c r="A360" s="8" t="str">
        <f t="shared" si="5"/>
        <v>Michael Gerard e-Spirit Inc.</v>
      </c>
      <c r="B360" s="8" t="s">
        <v>1203</v>
      </c>
      <c r="C360" s="8" t="s">
        <v>4791</v>
      </c>
      <c r="D360" s="8" t="s">
        <v>42</v>
      </c>
      <c r="E360" s="8" t="s">
        <v>4792</v>
      </c>
      <c r="F360" s="8" t="s">
        <v>4793</v>
      </c>
      <c r="G360" s="12" t="s">
        <v>4507</v>
      </c>
      <c r="H360" s="22" t="str">
        <f>VLOOKUP($G360,Temp!$A:$C,H$1,FALSE)</f>
        <v>e-spirit.com</v>
      </c>
      <c r="I360" s="22" t="e">
        <f>VLOOKUP($G360,Temp!$A:$C,I$1,FALSE)</f>
        <v>#VALUE!</v>
      </c>
      <c r="J360" s="22" t="e">
        <f>VLOOKUP($G360,Temp!$A:$C,J$1,FALSE)</f>
        <v>#VALUE!</v>
      </c>
      <c r="K360" s="22" t="e">
        <f>VLOOKUP($G360,Temp!$A:$C,K$1,FALSE)</f>
        <v>#VALUE!</v>
      </c>
      <c r="L360" s="22" t="e">
        <f>VLOOKUP($G360,Temp!$A:$C,L$1,FALSE)</f>
        <v>#VALUE!</v>
      </c>
      <c r="M360" s="22" t="e">
        <f>VLOOKUP($G360,Temp!$A:$C,M$1,FALSE)</f>
        <v>#VALUE!</v>
      </c>
      <c r="N360" s="22" t="e">
        <f>VLOOKUP($G360,Temp!$A:$C,N$1,FALSE)</f>
        <v>#VALUE!</v>
      </c>
      <c r="O360" s="22" t="e">
        <f>VLOOKUP($G360,Temp!$A:$C,O$1,FALSE)</f>
        <v>#VALUE!</v>
      </c>
      <c r="P360" s="22" t="e">
        <f>VLOOKUP($G360,Temp!$A:$C,P$1,FALSE)</f>
        <v>#VALUE!</v>
      </c>
      <c r="Q360" s="22" t="e">
        <f>VLOOKUP($G360,Temp!$A:$C,Q$1,FALSE)</f>
        <v>#VALUE!</v>
      </c>
      <c r="R360" s="22" t="e">
        <f>VLOOKUP($G360,Temp!$A:$C,R$1,FALSE)</f>
        <v>#VALUE!</v>
      </c>
      <c r="S360" s="22" t="e">
        <f>VLOOKUP($G360,Temp!$A:$C,S$1,FALSE)</f>
        <v>#VALUE!</v>
      </c>
      <c r="T360" s="22" t="e">
        <f>VLOOKUP($G360,Temp!$A:$C,T$1,FALSE)</f>
        <v>#VALUE!</v>
      </c>
      <c r="U360" s="22" t="e">
        <f>VLOOKUP($G360,Temp!$A:$C,U$1,FALSE)</f>
        <v>#VALUE!</v>
      </c>
      <c r="V360" s="22" t="e">
        <f>VLOOKUP($G360,Temp!$A:$C,V$1,FALSE)</f>
        <v>#VALUE!</v>
      </c>
      <c r="W360" s="22" t="e">
        <f>VLOOKUP($G360,Temp!$A:$C,W$1,FALSE)</f>
        <v>#VALUE!</v>
      </c>
      <c r="X360" s="22" t="e">
        <f>VLOOKUP($G360,Temp!$A:$C,X$1,FALSE)</f>
        <v>#VALUE!</v>
      </c>
      <c r="Y360" s="22">
        <f>VLOOKUP($G360,Temp!$A:$C,Y$1,FALSE)</f>
        <v>385</v>
      </c>
      <c r="Z360" s="22">
        <f>VLOOKUP($G360,Temp!$A:$C,Z$1,FALSE)</f>
        <v>0</v>
      </c>
      <c r="AA360" s="22" t="str">
        <f>VLOOKUP($A360,Searches!$A:$H,AA$1,FALSE)</f>
        <v>Michael Gerard</v>
      </c>
      <c r="AB360" s="22" t="str">
        <f>VLOOKUP($A360,Searches!$A:$H,AB$1,FALSE)</f>
        <v>e-Spirit Inc.</v>
      </c>
      <c r="AC360" s="22" t="str">
        <f>VLOOKUP($A360,Searches!$A:$H,AC$1,FALSE)</f>
        <v>Chief Marketing Officer</v>
      </c>
      <c r="AD360" s="22" t="str">
        <f>VLOOKUP($A360,Searches!$A:$H,AD$1,FALSE)</f>
        <v>2nd</v>
      </c>
      <c r="AE360" s="22" t="str">
        <f>VLOOKUP($A360,Searches!$A:$H,AE$1,FALSE)</f>
        <v>Open link</v>
      </c>
      <c r="AF360" s="22" t="str">
        <f>VLOOKUP($A360,Searches!$A:$H,AF$1,FALSE)</f>
        <v>Greater Boston Area</v>
      </c>
      <c r="AG360" s="22" t="str">
        <f>VLOOKUP($A360,Searches!$A:$H,AG$1,FALSE)</f>
        <v>https://www.linkedin.com/sales/profile/3494767,sF14,NAME_SEARCH?moduleKey=peopleSearchResults&amp;pageKey=sales-search3-people-refinement&amp;contextId=60BC92C971D70515801E49D6842B0000&amp;requestId=da506942-9989-4fc4-beeb-a3917377254a&amp;action=CLICK&amp;target=urn%3Ali%3AsalesLead%3A(-1%2C3494767)&amp;pageNumber=6&amp;targetEl=profilelink&amp;position=9&amp;trk=lss-serp-result-lead_photo</v>
      </c>
      <c r="AH360" s="22" t="e">
        <f>VLOOKUP($G360,Temp!$D:$F,AH$1,FALSE)</f>
        <v>#N/A</v>
      </c>
      <c r="AI360" s="22" t="e">
        <f>VLOOKUP($G360,Temp!$D:$F,AI$1,FALSE)</f>
        <v>#N/A</v>
      </c>
      <c r="AJ360" s="22" t="e">
        <f>VLOOKUP($G360,Temp!$D:$F,AJ$1,FALSE)</f>
        <v>#N/A</v>
      </c>
    </row>
    <row r="361" spans="1:36" ht="16" x14ac:dyDescent="0.2">
      <c r="A361" s="8" t="str">
        <f t="shared" si="5"/>
        <v>Rohit Wadhwa EXL</v>
      </c>
      <c r="B361" s="8" t="s">
        <v>4809</v>
      </c>
      <c r="C361" s="8" t="s">
        <v>4810</v>
      </c>
      <c r="D361" s="8" t="s">
        <v>4811</v>
      </c>
      <c r="E361" s="8" t="s">
        <v>4812</v>
      </c>
      <c r="F361" s="8" t="s">
        <v>4813</v>
      </c>
      <c r="G361" s="12" t="s">
        <v>4528</v>
      </c>
      <c r="H361" s="22" t="str">
        <f>VLOOKUP($G361,Temp!$A:$C,H$1,FALSE)</f>
        <v>exlservice.com</v>
      </c>
      <c r="I361" s="22" t="e">
        <f>VLOOKUP($G361,Temp!$A:$C,I$1,FALSE)</f>
        <v>#VALUE!</v>
      </c>
      <c r="J361" s="22" t="e">
        <f>VLOOKUP($G361,Temp!$A:$C,J$1,FALSE)</f>
        <v>#VALUE!</v>
      </c>
      <c r="K361" s="22" t="e">
        <f>VLOOKUP($G361,Temp!$A:$C,K$1,FALSE)</f>
        <v>#VALUE!</v>
      </c>
      <c r="L361" s="22" t="e">
        <f>VLOOKUP($G361,Temp!$A:$C,L$1,FALSE)</f>
        <v>#VALUE!</v>
      </c>
      <c r="M361" s="22" t="e">
        <f>VLOOKUP($G361,Temp!$A:$C,M$1,FALSE)</f>
        <v>#VALUE!</v>
      </c>
      <c r="N361" s="22" t="e">
        <f>VLOOKUP($G361,Temp!$A:$C,N$1,FALSE)</f>
        <v>#VALUE!</v>
      </c>
      <c r="O361" s="22" t="e">
        <f>VLOOKUP($G361,Temp!$A:$C,O$1,FALSE)</f>
        <v>#VALUE!</v>
      </c>
      <c r="P361" s="22" t="e">
        <f>VLOOKUP($G361,Temp!$A:$C,P$1,FALSE)</f>
        <v>#VALUE!</v>
      </c>
      <c r="Q361" s="22" t="e">
        <f>VLOOKUP($G361,Temp!$A:$C,Q$1,FALSE)</f>
        <v>#VALUE!</v>
      </c>
      <c r="R361" s="22" t="e">
        <f>VLOOKUP($G361,Temp!$A:$C,R$1,FALSE)</f>
        <v>#VALUE!</v>
      </c>
      <c r="S361" s="22" t="e">
        <f>VLOOKUP($G361,Temp!$A:$C,S$1,FALSE)</f>
        <v>#VALUE!</v>
      </c>
      <c r="T361" s="22" t="e">
        <f>VLOOKUP($G361,Temp!$A:$C,T$1,FALSE)</f>
        <v>#VALUE!</v>
      </c>
      <c r="U361" s="22" t="e">
        <f>VLOOKUP($G361,Temp!$A:$C,U$1,FALSE)</f>
        <v>#VALUE!</v>
      </c>
      <c r="V361" s="22" t="e">
        <f>VLOOKUP($G361,Temp!$A:$C,V$1,FALSE)</f>
        <v>#VALUE!</v>
      </c>
      <c r="W361" s="22" t="e">
        <f>VLOOKUP($G361,Temp!$A:$C,W$1,FALSE)</f>
        <v>#VALUE!</v>
      </c>
      <c r="X361" s="22" t="e">
        <f>VLOOKUP($G361,Temp!$A:$C,X$1,FALSE)</f>
        <v>#VALUE!</v>
      </c>
      <c r="Y361" s="22">
        <f>VLOOKUP($G361,Temp!$A:$C,Y$1,FALSE)</f>
        <v>4700</v>
      </c>
      <c r="Z361" s="22">
        <f>VLOOKUP($G361,Temp!$A:$C,Z$1,FALSE)</f>
        <v>0</v>
      </c>
      <c r="AA361" s="22" t="e">
        <f>VLOOKUP($A361,Searches!$A:$H,AA$1,FALSE)</f>
        <v>#N/A</v>
      </c>
      <c r="AB361" s="22" t="e">
        <f>VLOOKUP($A361,Searches!$A:$H,AB$1,FALSE)</f>
        <v>#N/A</v>
      </c>
      <c r="AC361" s="22" t="e">
        <f>VLOOKUP($A361,Searches!$A:$H,AC$1,FALSE)</f>
        <v>#N/A</v>
      </c>
      <c r="AD361" s="22" t="e">
        <f>VLOOKUP($A361,Searches!$A:$H,AD$1,FALSE)</f>
        <v>#N/A</v>
      </c>
      <c r="AE361" s="22" t="e">
        <f>VLOOKUP($A361,Searches!$A:$H,AE$1,FALSE)</f>
        <v>#N/A</v>
      </c>
      <c r="AF361" s="22" t="e">
        <f>VLOOKUP($A361,Searches!$A:$H,AF$1,FALSE)</f>
        <v>#N/A</v>
      </c>
      <c r="AG361" s="22" t="e">
        <f>VLOOKUP($A361,Searches!$A:$H,AG$1,FALSE)</f>
        <v>#N/A</v>
      </c>
      <c r="AH361" s="22" t="e">
        <f>VLOOKUP($G361,Temp!$D:$F,AH$1,FALSE)</f>
        <v>#N/A</v>
      </c>
      <c r="AI361" s="22" t="e">
        <f>VLOOKUP($G361,Temp!$D:$F,AI$1,FALSE)</f>
        <v>#N/A</v>
      </c>
      <c r="AJ361" s="22" t="e">
        <f>VLOOKUP($G361,Temp!$D:$F,AJ$1,FALSE)</f>
        <v>#N/A</v>
      </c>
    </row>
    <row r="362" spans="1:36" ht="16" x14ac:dyDescent="0.2">
      <c r="A362" s="8" t="str">
        <f t="shared" si="5"/>
        <v>- Berrebi Prisma Media</v>
      </c>
      <c r="B362" s="8" t="s">
        <v>4818</v>
      </c>
      <c r="C362" s="8" t="s">
        <v>4819</v>
      </c>
      <c r="D362" s="8" t="s">
        <v>4820</v>
      </c>
      <c r="E362" s="8" t="s">
        <v>4821</v>
      </c>
      <c r="F362" s="8" t="s">
        <v>4822</v>
      </c>
      <c r="G362" s="12" t="s">
        <v>4538</v>
      </c>
      <c r="H362" s="22" t="str">
        <f>VLOOKUP($G362,Temp!$A:$C,H$1,FALSE)</f>
        <v>prismamedia.com</v>
      </c>
      <c r="I362" s="22" t="e">
        <f>VLOOKUP($G362,Temp!$A:$C,I$1,FALSE)</f>
        <v>#VALUE!</v>
      </c>
      <c r="J362" s="22" t="e">
        <f>VLOOKUP($G362,Temp!$A:$C,J$1,FALSE)</f>
        <v>#VALUE!</v>
      </c>
      <c r="K362" s="22" t="e">
        <f>VLOOKUP($G362,Temp!$A:$C,K$1,FALSE)</f>
        <v>#VALUE!</v>
      </c>
      <c r="L362" s="22" t="e">
        <f>VLOOKUP($G362,Temp!$A:$C,L$1,FALSE)</f>
        <v>#VALUE!</v>
      </c>
      <c r="M362" s="22" t="e">
        <f>VLOOKUP($G362,Temp!$A:$C,M$1,FALSE)</f>
        <v>#VALUE!</v>
      </c>
      <c r="N362" s="22" t="e">
        <f>VLOOKUP($G362,Temp!$A:$C,N$1,FALSE)</f>
        <v>#VALUE!</v>
      </c>
      <c r="O362" s="22" t="e">
        <f>VLOOKUP($G362,Temp!$A:$C,O$1,FALSE)</f>
        <v>#VALUE!</v>
      </c>
      <c r="P362" s="22" t="e">
        <f>VLOOKUP($G362,Temp!$A:$C,P$1,FALSE)</f>
        <v>#VALUE!</v>
      </c>
      <c r="Q362" s="22" t="e">
        <f>VLOOKUP($G362,Temp!$A:$C,Q$1,FALSE)</f>
        <v>#VALUE!</v>
      </c>
      <c r="R362" s="22" t="e">
        <f>VLOOKUP($G362,Temp!$A:$C,R$1,FALSE)</f>
        <v>#VALUE!</v>
      </c>
      <c r="S362" s="22" t="e">
        <f>VLOOKUP($G362,Temp!$A:$C,S$1,FALSE)</f>
        <v>#VALUE!</v>
      </c>
      <c r="T362" s="22" t="e">
        <f>VLOOKUP($G362,Temp!$A:$C,T$1,FALSE)</f>
        <v>#VALUE!</v>
      </c>
      <c r="U362" s="22" t="e">
        <f>VLOOKUP($G362,Temp!$A:$C,U$1,FALSE)</f>
        <v>#VALUE!</v>
      </c>
      <c r="V362" s="22" t="e">
        <f>VLOOKUP($G362,Temp!$A:$C,V$1,FALSE)</f>
        <v>#VALUE!</v>
      </c>
      <c r="W362" s="22" t="e">
        <f>VLOOKUP($G362,Temp!$A:$C,W$1,FALSE)</f>
        <v>#VALUE!</v>
      </c>
      <c r="X362" s="22" t="e">
        <f>VLOOKUP($G362,Temp!$A:$C,X$1,FALSE)</f>
        <v>#VALUE!</v>
      </c>
      <c r="Y362" s="22">
        <f>VLOOKUP($G362,Temp!$A:$C,Y$1,FALSE)</f>
        <v>0</v>
      </c>
      <c r="Z362" s="22">
        <f>VLOOKUP($G362,Temp!$A:$C,Z$1,FALSE)</f>
        <v>0</v>
      </c>
      <c r="AA362" s="22" t="e">
        <f>VLOOKUP($A362,Searches!$A:$H,AA$1,FALSE)</f>
        <v>#N/A</v>
      </c>
      <c r="AB362" s="22" t="e">
        <f>VLOOKUP($A362,Searches!$A:$H,AB$1,FALSE)</f>
        <v>#N/A</v>
      </c>
      <c r="AC362" s="22" t="e">
        <f>VLOOKUP($A362,Searches!$A:$H,AC$1,FALSE)</f>
        <v>#N/A</v>
      </c>
      <c r="AD362" s="22" t="e">
        <f>VLOOKUP($A362,Searches!$A:$H,AD$1,FALSE)</f>
        <v>#N/A</v>
      </c>
      <c r="AE362" s="22" t="e">
        <f>VLOOKUP($A362,Searches!$A:$H,AE$1,FALSE)</f>
        <v>#N/A</v>
      </c>
      <c r="AF362" s="22" t="e">
        <f>VLOOKUP($A362,Searches!$A:$H,AF$1,FALSE)</f>
        <v>#N/A</v>
      </c>
      <c r="AG362" s="22" t="e">
        <f>VLOOKUP($A362,Searches!$A:$H,AG$1,FALSE)</f>
        <v>#N/A</v>
      </c>
      <c r="AH362" s="22" t="e">
        <f>VLOOKUP($G362,Temp!$D:$F,AH$1,FALSE)</f>
        <v>#N/A</v>
      </c>
      <c r="AI362" s="22" t="e">
        <f>VLOOKUP($G362,Temp!$D:$F,AI$1,FALSE)</f>
        <v>#N/A</v>
      </c>
      <c r="AJ362" s="22" t="e">
        <f>VLOOKUP($G362,Temp!$D:$F,AJ$1,FALSE)</f>
        <v>#N/A</v>
      </c>
    </row>
    <row r="363" spans="1:36" ht="16" x14ac:dyDescent="0.2">
      <c r="A363" s="8" t="str">
        <f t="shared" si="5"/>
        <v>Yama Habibzai Densify</v>
      </c>
      <c r="B363" s="8" t="s">
        <v>4838</v>
      </c>
      <c r="C363" s="8" t="s">
        <v>4839</v>
      </c>
      <c r="D363" s="8" t="s">
        <v>42</v>
      </c>
      <c r="E363" s="8" t="s">
        <v>4840</v>
      </c>
      <c r="F363" s="8" t="s">
        <v>4841</v>
      </c>
      <c r="G363" s="12" t="s">
        <v>4544</v>
      </c>
      <c r="H363" s="22" t="str">
        <f>VLOOKUP($G363,Temp!$A:$C,H$1,FALSE)</f>
        <v>densify.com</v>
      </c>
      <c r="I363" s="22" t="e">
        <f>VLOOKUP($G363,Temp!$A:$C,I$1,FALSE)</f>
        <v>#VALUE!</v>
      </c>
      <c r="J363" s="22" t="e">
        <f>VLOOKUP($G363,Temp!$A:$C,J$1,FALSE)</f>
        <v>#VALUE!</v>
      </c>
      <c r="K363" s="22" t="e">
        <f>VLOOKUP($G363,Temp!$A:$C,K$1,FALSE)</f>
        <v>#VALUE!</v>
      </c>
      <c r="L363" s="22" t="e">
        <f>VLOOKUP($G363,Temp!$A:$C,L$1,FALSE)</f>
        <v>#VALUE!</v>
      </c>
      <c r="M363" s="22" t="e">
        <f>VLOOKUP($G363,Temp!$A:$C,M$1,FALSE)</f>
        <v>#VALUE!</v>
      </c>
      <c r="N363" s="22" t="e">
        <f>VLOOKUP($G363,Temp!$A:$C,N$1,FALSE)</f>
        <v>#VALUE!</v>
      </c>
      <c r="O363" s="22" t="e">
        <f>VLOOKUP($G363,Temp!$A:$C,O$1,FALSE)</f>
        <v>#VALUE!</v>
      </c>
      <c r="P363" s="22" t="e">
        <f>VLOOKUP($G363,Temp!$A:$C,P$1,FALSE)</f>
        <v>#VALUE!</v>
      </c>
      <c r="Q363" s="22" t="e">
        <f>VLOOKUP($G363,Temp!$A:$C,Q$1,FALSE)</f>
        <v>#VALUE!</v>
      </c>
      <c r="R363" s="22" t="e">
        <f>VLOOKUP($G363,Temp!$A:$C,R$1,FALSE)</f>
        <v>#VALUE!</v>
      </c>
      <c r="S363" s="22" t="e">
        <f>VLOOKUP($G363,Temp!$A:$C,S$1,FALSE)</f>
        <v>#VALUE!</v>
      </c>
      <c r="T363" s="22" t="e">
        <f>VLOOKUP($G363,Temp!$A:$C,T$1,FALSE)</f>
        <v>#VALUE!</v>
      </c>
      <c r="U363" s="22" t="e">
        <f>VLOOKUP($G363,Temp!$A:$C,U$1,FALSE)</f>
        <v>#VALUE!</v>
      </c>
      <c r="V363" s="22" t="e">
        <f>VLOOKUP($G363,Temp!$A:$C,V$1,FALSE)</f>
        <v>#VALUE!</v>
      </c>
      <c r="W363" s="22" t="e">
        <f>VLOOKUP($G363,Temp!$A:$C,W$1,FALSE)</f>
        <v>#VALUE!</v>
      </c>
      <c r="X363" s="22" t="e">
        <f>VLOOKUP($G363,Temp!$A:$C,X$1,FALSE)</f>
        <v>#VALUE!</v>
      </c>
      <c r="Y363" s="22">
        <f>VLOOKUP($G363,Temp!$A:$C,Y$1,FALSE)</f>
        <v>75</v>
      </c>
      <c r="Z363" s="22">
        <f>VLOOKUP($G363,Temp!$A:$C,Z$1,FALSE)</f>
        <v>22800</v>
      </c>
      <c r="AA363" s="22" t="e">
        <f>VLOOKUP($A363,Searches!$A:$H,AA$1,FALSE)</f>
        <v>#N/A</v>
      </c>
      <c r="AB363" s="22" t="e">
        <f>VLOOKUP($A363,Searches!$A:$H,AB$1,FALSE)</f>
        <v>#N/A</v>
      </c>
      <c r="AC363" s="22" t="e">
        <f>VLOOKUP($A363,Searches!$A:$H,AC$1,FALSE)</f>
        <v>#N/A</v>
      </c>
      <c r="AD363" s="22" t="e">
        <f>VLOOKUP($A363,Searches!$A:$H,AD$1,FALSE)</f>
        <v>#N/A</v>
      </c>
      <c r="AE363" s="22" t="e">
        <f>VLOOKUP($A363,Searches!$A:$H,AE$1,FALSE)</f>
        <v>#N/A</v>
      </c>
      <c r="AF363" s="22" t="e">
        <f>VLOOKUP($A363,Searches!$A:$H,AF$1,FALSE)</f>
        <v>#N/A</v>
      </c>
      <c r="AG363" s="22" t="e">
        <f>VLOOKUP($A363,Searches!$A:$H,AG$1,FALSE)</f>
        <v>#N/A</v>
      </c>
      <c r="AH363" s="22" t="str">
        <f>VLOOKUP($G363,Temp!$D:$F,AH$1,FALSE)</f>
        <v>densify.com</v>
      </c>
      <c r="AI363" s="22">
        <f>VLOOKUP($G363,Temp!$D:$F,AI$1,FALSE)</f>
        <v>0</v>
      </c>
      <c r="AJ363" s="22" t="str">
        <f>VLOOKUP($G363,Temp!$D:$F,AJ$1,FALSE)</f>
        <v>WordPress</v>
      </c>
    </row>
    <row r="364" spans="1:36" ht="16" x14ac:dyDescent="0.2">
      <c r="A364" s="8" t="str">
        <f t="shared" si="5"/>
        <v>Will Cartwright Get Known Pros</v>
      </c>
      <c r="B364" s="8" t="s">
        <v>4854</v>
      </c>
      <c r="C364" s="8" t="s">
        <v>4855</v>
      </c>
      <c r="D364" s="8" t="s">
        <v>4856</v>
      </c>
      <c r="E364" s="8" t="s">
        <v>4857</v>
      </c>
      <c r="F364" s="8" t="s">
        <v>4859</v>
      </c>
      <c r="G364" s="12" t="s">
        <v>4560</v>
      </c>
      <c r="H364" s="22" t="str">
        <f>VLOOKUP($G364,Temp!$A:$C,H$1,FALSE)</f>
        <v>getknownpros.com</v>
      </c>
      <c r="I364" s="22" t="e">
        <f>VLOOKUP($G364,Temp!$A:$C,I$1,FALSE)</f>
        <v>#VALUE!</v>
      </c>
      <c r="J364" s="22" t="e">
        <f>VLOOKUP($G364,Temp!$A:$C,J$1,FALSE)</f>
        <v>#VALUE!</v>
      </c>
      <c r="K364" s="22" t="e">
        <f>VLOOKUP($G364,Temp!$A:$C,K$1,FALSE)</f>
        <v>#VALUE!</v>
      </c>
      <c r="L364" s="22" t="e">
        <f>VLOOKUP($G364,Temp!$A:$C,L$1,FALSE)</f>
        <v>#VALUE!</v>
      </c>
      <c r="M364" s="22" t="e">
        <f>VLOOKUP($G364,Temp!$A:$C,M$1,FALSE)</f>
        <v>#VALUE!</v>
      </c>
      <c r="N364" s="22" t="e">
        <f>VLOOKUP($G364,Temp!$A:$C,N$1,FALSE)</f>
        <v>#VALUE!</v>
      </c>
      <c r="O364" s="22" t="e">
        <f>VLOOKUP($G364,Temp!$A:$C,O$1,FALSE)</f>
        <v>#VALUE!</v>
      </c>
      <c r="P364" s="22" t="e">
        <f>VLOOKUP($G364,Temp!$A:$C,P$1,FALSE)</f>
        <v>#VALUE!</v>
      </c>
      <c r="Q364" s="22" t="e">
        <f>VLOOKUP($G364,Temp!$A:$C,Q$1,FALSE)</f>
        <v>#VALUE!</v>
      </c>
      <c r="R364" s="22" t="e">
        <f>VLOOKUP($G364,Temp!$A:$C,R$1,FALSE)</f>
        <v>#VALUE!</v>
      </c>
      <c r="S364" s="22" t="e">
        <f>VLOOKUP($G364,Temp!$A:$C,S$1,FALSE)</f>
        <v>#VALUE!</v>
      </c>
      <c r="T364" s="22" t="e">
        <f>VLOOKUP($G364,Temp!$A:$C,T$1,FALSE)</f>
        <v>#VALUE!</v>
      </c>
      <c r="U364" s="22" t="e">
        <f>VLOOKUP($G364,Temp!$A:$C,U$1,FALSE)</f>
        <v>#VALUE!</v>
      </c>
      <c r="V364" s="22" t="e">
        <f>VLOOKUP($G364,Temp!$A:$C,V$1,FALSE)</f>
        <v>#VALUE!</v>
      </c>
      <c r="W364" s="22" t="e">
        <f>VLOOKUP($G364,Temp!$A:$C,W$1,FALSE)</f>
        <v>#VALUE!</v>
      </c>
      <c r="X364" s="22" t="e">
        <f>VLOOKUP($G364,Temp!$A:$C,X$1,FALSE)</f>
        <v>#VALUE!</v>
      </c>
      <c r="Y364" s="22">
        <f>VLOOKUP($G364,Temp!$A:$C,Y$1,FALSE)</f>
        <v>627</v>
      </c>
      <c r="Z364" s="22">
        <f>VLOOKUP($G364,Temp!$A:$C,Z$1,FALSE)</f>
        <v>0</v>
      </c>
      <c r="AA364" s="22" t="e">
        <f>VLOOKUP($A364,Searches!$A:$H,AA$1,FALSE)</f>
        <v>#N/A</v>
      </c>
      <c r="AB364" s="22" t="e">
        <f>VLOOKUP($A364,Searches!$A:$H,AB$1,FALSE)</f>
        <v>#N/A</v>
      </c>
      <c r="AC364" s="22" t="e">
        <f>VLOOKUP($A364,Searches!$A:$H,AC$1,FALSE)</f>
        <v>#N/A</v>
      </c>
      <c r="AD364" s="22" t="e">
        <f>VLOOKUP($A364,Searches!$A:$H,AD$1,FALSE)</f>
        <v>#N/A</v>
      </c>
      <c r="AE364" s="22" t="e">
        <f>VLOOKUP($A364,Searches!$A:$H,AE$1,FALSE)</f>
        <v>#N/A</v>
      </c>
      <c r="AF364" s="22" t="e">
        <f>VLOOKUP($A364,Searches!$A:$H,AF$1,FALSE)</f>
        <v>#N/A</v>
      </c>
      <c r="AG364" s="22" t="e">
        <f>VLOOKUP($A364,Searches!$A:$H,AG$1,FALSE)</f>
        <v>#N/A</v>
      </c>
      <c r="AH364" s="22" t="e">
        <f>VLOOKUP($G364,Temp!$D:$F,AH$1,FALSE)</f>
        <v>#N/A</v>
      </c>
      <c r="AI364" s="22" t="e">
        <f>VLOOKUP($G364,Temp!$D:$F,AI$1,FALSE)</f>
        <v>#N/A</v>
      </c>
      <c r="AJ364" s="22" t="e">
        <f>VLOOKUP($G364,Temp!$D:$F,AJ$1,FALSE)</f>
        <v>#N/A</v>
      </c>
    </row>
    <row r="365" spans="1:36" ht="16" x14ac:dyDescent="0.2">
      <c r="A365" s="8" t="str">
        <f t="shared" si="5"/>
        <v>Linda Bernier SKYGEN USA</v>
      </c>
      <c r="B365" s="8" t="s">
        <v>4870</v>
      </c>
      <c r="C365" s="8" t="s">
        <v>4871</v>
      </c>
      <c r="D365" s="8" t="s">
        <v>42</v>
      </c>
      <c r="E365" s="8" t="s">
        <v>4872</v>
      </c>
      <c r="F365" s="8" t="s">
        <v>4873</v>
      </c>
      <c r="G365" s="12" t="s">
        <v>4569</v>
      </c>
      <c r="H365" s="22" t="str">
        <f>VLOOKUP($G365,Temp!$A:$C,H$1,FALSE)</f>
        <v>skygenusa.com</v>
      </c>
      <c r="I365" s="22" t="e">
        <f>VLOOKUP($G365,Temp!$A:$C,I$1,FALSE)</f>
        <v>#VALUE!</v>
      </c>
      <c r="J365" s="22" t="e">
        <f>VLOOKUP($G365,Temp!$A:$C,J$1,FALSE)</f>
        <v>#VALUE!</v>
      </c>
      <c r="K365" s="22" t="e">
        <f>VLOOKUP($G365,Temp!$A:$C,K$1,FALSE)</f>
        <v>#VALUE!</v>
      </c>
      <c r="L365" s="22" t="e">
        <f>VLOOKUP($G365,Temp!$A:$C,L$1,FALSE)</f>
        <v>#VALUE!</v>
      </c>
      <c r="M365" s="22" t="e">
        <f>VLOOKUP($G365,Temp!$A:$C,M$1,FALSE)</f>
        <v>#VALUE!</v>
      </c>
      <c r="N365" s="22" t="e">
        <f>VLOOKUP($G365,Temp!$A:$C,N$1,FALSE)</f>
        <v>#VALUE!</v>
      </c>
      <c r="O365" s="22" t="e">
        <f>VLOOKUP($G365,Temp!$A:$C,O$1,FALSE)</f>
        <v>#VALUE!</v>
      </c>
      <c r="P365" s="22" t="e">
        <f>VLOOKUP($G365,Temp!$A:$C,P$1,FALSE)</f>
        <v>#VALUE!</v>
      </c>
      <c r="Q365" s="22" t="e">
        <f>VLOOKUP($G365,Temp!$A:$C,Q$1,FALSE)</f>
        <v>#VALUE!</v>
      </c>
      <c r="R365" s="22" t="e">
        <f>VLOOKUP($G365,Temp!$A:$C,R$1,FALSE)</f>
        <v>#VALUE!</v>
      </c>
      <c r="S365" s="22" t="e">
        <f>VLOOKUP($G365,Temp!$A:$C,S$1,FALSE)</f>
        <v>#VALUE!</v>
      </c>
      <c r="T365" s="22" t="e">
        <f>VLOOKUP($G365,Temp!$A:$C,T$1,FALSE)</f>
        <v>#VALUE!</v>
      </c>
      <c r="U365" s="22" t="e">
        <f>VLOOKUP($G365,Temp!$A:$C,U$1,FALSE)</f>
        <v>#VALUE!</v>
      </c>
      <c r="V365" s="22" t="e">
        <f>VLOOKUP($G365,Temp!$A:$C,V$1,FALSE)</f>
        <v>#VALUE!</v>
      </c>
      <c r="W365" s="22" t="e">
        <f>VLOOKUP($G365,Temp!$A:$C,W$1,FALSE)</f>
        <v>#VALUE!</v>
      </c>
      <c r="X365" s="22" t="e">
        <f>VLOOKUP($G365,Temp!$A:$C,X$1,FALSE)</f>
        <v>#VALUE!</v>
      </c>
      <c r="Y365" s="22">
        <f>VLOOKUP($G365,Temp!$A:$C,Y$1,FALSE)</f>
        <v>496</v>
      </c>
      <c r="Z365" s="22">
        <f>VLOOKUP($G365,Temp!$A:$C,Z$1,FALSE)</f>
        <v>4600</v>
      </c>
      <c r="AA365" s="22" t="e">
        <f>VLOOKUP($A365,Searches!$A:$H,AA$1,FALSE)</f>
        <v>#N/A</v>
      </c>
      <c r="AB365" s="22" t="e">
        <f>VLOOKUP($A365,Searches!$A:$H,AB$1,FALSE)</f>
        <v>#N/A</v>
      </c>
      <c r="AC365" s="22" t="e">
        <f>VLOOKUP($A365,Searches!$A:$H,AC$1,FALSE)</f>
        <v>#N/A</v>
      </c>
      <c r="AD365" s="22" t="e">
        <f>VLOOKUP($A365,Searches!$A:$H,AD$1,FALSE)</f>
        <v>#N/A</v>
      </c>
      <c r="AE365" s="22" t="e">
        <f>VLOOKUP($A365,Searches!$A:$H,AE$1,FALSE)</f>
        <v>#N/A</v>
      </c>
      <c r="AF365" s="22" t="e">
        <f>VLOOKUP($A365,Searches!$A:$H,AF$1,FALSE)</f>
        <v>#N/A</v>
      </c>
      <c r="AG365" s="22" t="e">
        <f>VLOOKUP($A365,Searches!$A:$H,AG$1,FALSE)</f>
        <v>#N/A</v>
      </c>
      <c r="AH365" s="22" t="e">
        <f>VLOOKUP($G365,Temp!$D:$F,AH$1,FALSE)</f>
        <v>#N/A</v>
      </c>
      <c r="AI365" s="22" t="e">
        <f>VLOOKUP($G365,Temp!$D:$F,AI$1,FALSE)</f>
        <v>#N/A</v>
      </c>
      <c r="AJ365" s="22" t="e">
        <f>VLOOKUP($G365,Temp!$D:$F,AJ$1,FALSE)</f>
        <v>#N/A</v>
      </c>
    </row>
    <row r="366" spans="1:36" ht="16" x14ac:dyDescent="0.2">
      <c r="A366" s="8" t="str">
        <f t="shared" si="5"/>
        <v>Ken Maranian Stratfor</v>
      </c>
      <c r="B366" s="8" t="s">
        <v>3919</v>
      </c>
      <c r="C366" s="8" t="s">
        <v>4879</v>
      </c>
      <c r="D366" s="8" t="s">
        <v>4880</v>
      </c>
      <c r="E366" s="8" t="s">
        <v>4881</v>
      </c>
      <c r="F366" s="8" t="s">
        <v>4882</v>
      </c>
      <c r="G366" s="12" t="s">
        <v>4583</v>
      </c>
      <c r="H366" s="22" t="str">
        <f>VLOOKUP($G366,Temp!$A:$C,H$1,FALSE)</f>
        <v>stratfor.com</v>
      </c>
      <c r="I366" s="22" t="e">
        <f>VLOOKUP($G366,Temp!$A:$C,I$1,FALSE)</f>
        <v>#VALUE!</v>
      </c>
      <c r="J366" s="22" t="e">
        <f>VLOOKUP($G366,Temp!$A:$C,J$1,FALSE)</f>
        <v>#VALUE!</v>
      </c>
      <c r="K366" s="22" t="e">
        <f>VLOOKUP($G366,Temp!$A:$C,K$1,FALSE)</f>
        <v>#VALUE!</v>
      </c>
      <c r="L366" s="22" t="e">
        <f>VLOOKUP($G366,Temp!$A:$C,L$1,FALSE)</f>
        <v>#VALUE!</v>
      </c>
      <c r="M366" s="22" t="e">
        <f>VLOOKUP($G366,Temp!$A:$C,M$1,FALSE)</f>
        <v>#VALUE!</v>
      </c>
      <c r="N366" s="22" t="e">
        <f>VLOOKUP($G366,Temp!$A:$C,N$1,FALSE)</f>
        <v>#VALUE!</v>
      </c>
      <c r="O366" s="22" t="e">
        <f>VLOOKUP($G366,Temp!$A:$C,O$1,FALSE)</f>
        <v>#VALUE!</v>
      </c>
      <c r="P366" s="22" t="e">
        <f>VLOOKUP($G366,Temp!$A:$C,P$1,FALSE)</f>
        <v>#VALUE!</v>
      </c>
      <c r="Q366" s="22" t="e">
        <f>VLOOKUP($G366,Temp!$A:$C,Q$1,FALSE)</f>
        <v>#VALUE!</v>
      </c>
      <c r="R366" s="22" t="e">
        <f>VLOOKUP($G366,Temp!$A:$C,R$1,FALSE)</f>
        <v>#VALUE!</v>
      </c>
      <c r="S366" s="22" t="e">
        <f>VLOOKUP($G366,Temp!$A:$C,S$1,FALSE)</f>
        <v>#VALUE!</v>
      </c>
      <c r="T366" s="22" t="e">
        <f>VLOOKUP($G366,Temp!$A:$C,T$1,FALSE)</f>
        <v>#VALUE!</v>
      </c>
      <c r="U366" s="22" t="e">
        <f>VLOOKUP($G366,Temp!$A:$C,U$1,FALSE)</f>
        <v>#VALUE!</v>
      </c>
      <c r="V366" s="22" t="e">
        <f>VLOOKUP($G366,Temp!$A:$C,V$1,FALSE)</f>
        <v>#VALUE!</v>
      </c>
      <c r="W366" s="22" t="e">
        <f>VLOOKUP($G366,Temp!$A:$C,W$1,FALSE)</f>
        <v>#VALUE!</v>
      </c>
      <c r="X366" s="22" t="e">
        <f>VLOOKUP($G366,Temp!$A:$C,X$1,FALSE)</f>
        <v>#VALUE!</v>
      </c>
      <c r="Y366" s="22">
        <f>VLOOKUP($G366,Temp!$A:$C,Y$1,FALSE)</f>
        <v>15500</v>
      </c>
      <c r="Z366" s="22">
        <f>VLOOKUP($G366,Temp!$A:$C,Z$1,FALSE)</f>
        <v>1300</v>
      </c>
      <c r="AA366" s="22" t="str">
        <f>VLOOKUP($A366,Searches!$A:$H,AA$1,FALSE)</f>
        <v>Ken Maranian</v>
      </c>
      <c r="AB366" s="22" t="str">
        <f>VLOOKUP($A366,Searches!$A:$H,AB$1,FALSE)</f>
        <v>Stratfor</v>
      </c>
      <c r="AC366" s="22" t="str">
        <f>VLOOKUP($A366,Searches!$A:$H,AC$1,FALSE)</f>
        <v>Chief Product, Technology &amp; Marketing Officer</v>
      </c>
      <c r="AD366" s="22" t="str">
        <f>VLOOKUP($A366,Searches!$A:$H,AD$1,FALSE)</f>
        <v>2nd</v>
      </c>
      <c r="AE366" s="22" t="str">
        <f>VLOOKUP($A366,Searches!$A:$H,AE$1,FALSE)</f>
        <v>Open link</v>
      </c>
      <c r="AF366" s="22" t="str">
        <f>VLOOKUP($A366,Searches!$A:$H,AF$1,FALSE)</f>
        <v>Austin, Texas Area</v>
      </c>
      <c r="AG366" s="22" t="str">
        <f>VLOOKUP($A366,Searches!$A:$H,AG$1,FALSE)</f>
        <v>https://www.linkedin.com/sales/profile/3240971,DRJK,NAME_SEARCH?moduleKey=peopleSearchResults&amp;pageKey=sales-search3-people-refinement&amp;contextId=60BC92C971D70515801E49D6842B0000&amp;requestId=7e4e3b81-6e91-48ba-8ad9-264e04fca98d&amp;action=CLICK&amp;target=urn%3Ali%3AsalesLead%3A(-1%2C3240971)&amp;pageNumber=10&amp;targetEl=profilelink&amp;position=17&amp;trk=lss-serp-result-lead_photo</v>
      </c>
      <c r="AH366" s="22" t="e">
        <f>VLOOKUP($G366,Temp!$D:$F,AH$1,FALSE)</f>
        <v>#N/A</v>
      </c>
      <c r="AI366" s="22" t="e">
        <f>VLOOKUP($G366,Temp!$D:$F,AI$1,FALSE)</f>
        <v>#N/A</v>
      </c>
      <c r="AJ366" s="22" t="e">
        <f>VLOOKUP($G366,Temp!$D:$F,AJ$1,FALSE)</f>
        <v>#N/A</v>
      </c>
    </row>
    <row r="367" spans="1:36" ht="16" x14ac:dyDescent="0.2">
      <c r="A367" s="8" t="str">
        <f t="shared" si="5"/>
        <v>Ozgur Uzuner Steady</v>
      </c>
      <c r="B367" s="8" t="s">
        <v>4895</v>
      </c>
      <c r="C367" s="8" t="s">
        <v>4896</v>
      </c>
      <c r="D367" s="8" t="s">
        <v>4897</v>
      </c>
      <c r="E367" s="8" t="s">
        <v>4898</v>
      </c>
      <c r="F367" s="8" t="s">
        <v>4899</v>
      </c>
      <c r="G367" s="12" t="s">
        <v>4595</v>
      </c>
      <c r="H367" s="22" t="str">
        <f>VLOOKUP($G367,Temp!$A:$C,H$1,FALSE)</f>
        <v>steadyapp.com</v>
      </c>
      <c r="I367" s="22" t="e">
        <f>VLOOKUP($G367,Temp!$A:$C,I$1,FALSE)</f>
        <v>#VALUE!</v>
      </c>
      <c r="J367" s="22" t="e">
        <f>VLOOKUP($G367,Temp!$A:$C,J$1,FALSE)</f>
        <v>#VALUE!</v>
      </c>
      <c r="K367" s="22" t="e">
        <f>VLOOKUP($G367,Temp!$A:$C,K$1,FALSE)</f>
        <v>#VALUE!</v>
      </c>
      <c r="L367" s="22" t="e">
        <f>VLOOKUP($G367,Temp!$A:$C,L$1,FALSE)</f>
        <v>#VALUE!</v>
      </c>
      <c r="M367" s="22" t="e">
        <f>VLOOKUP($G367,Temp!$A:$C,M$1,FALSE)</f>
        <v>#VALUE!</v>
      </c>
      <c r="N367" s="22" t="e">
        <f>VLOOKUP($G367,Temp!$A:$C,N$1,FALSE)</f>
        <v>#VALUE!</v>
      </c>
      <c r="O367" s="22" t="e">
        <f>VLOOKUP($G367,Temp!$A:$C,O$1,FALSE)</f>
        <v>#VALUE!</v>
      </c>
      <c r="P367" s="22" t="e">
        <f>VLOOKUP($G367,Temp!$A:$C,P$1,FALSE)</f>
        <v>#VALUE!</v>
      </c>
      <c r="Q367" s="22" t="e">
        <f>VLOOKUP($G367,Temp!$A:$C,Q$1,FALSE)</f>
        <v>#VALUE!</v>
      </c>
      <c r="R367" s="22" t="e">
        <f>VLOOKUP($G367,Temp!$A:$C,R$1,FALSE)</f>
        <v>#VALUE!</v>
      </c>
      <c r="S367" s="22" t="e">
        <f>VLOOKUP($G367,Temp!$A:$C,S$1,FALSE)</f>
        <v>#VALUE!</v>
      </c>
      <c r="T367" s="22" t="e">
        <f>VLOOKUP($G367,Temp!$A:$C,T$1,FALSE)</f>
        <v>#VALUE!</v>
      </c>
      <c r="U367" s="22" t="e">
        <f>VLOOKUP($G367,Temp!$A:$C,U$1,FALSE)</f>
        <v>#VALUE!</v>
      </c>
      <c r="V367" s="22" t="e">
        <f>VLOOKUP($G367,Temp!$A:$C,V$1,FALSE)</f>
        <v>#VALUE!</v>
      </c>
      <c r="W367" s="22" t="e">
        <f>VLOOKUP($G367,Temp!$A:$C,W$1,FALSE)</f>
        <v>#VALUE!</v>
      </c>
      <c r="X367" s="22" t="e">
        <f>VLOOKUP($G367,Temp!$A:$C,X$1,FALSE)</f>
        <v>#VALUE!</v>
      </c>
      <c r="Y367" s="22">
        <f>VLOOKUP($G367,Temp!$A:$C,Y$1,FALSE)</f>
        <v>0</v>
      </c>
      <c r="Z367" s="22">
        <f>VLOOKUP($G367,Temp!$A:$C,Z$1,FALSE)</f>
        <v>0</v>
      </c>
      <c r="AA367" s="22" t="e">
        <f>VLOOKUP($A367,Searches!$A:$H,AA$1,FALSE)</f>
        <v>#N/A</v>
      </c>
      <c r="AB367" s="22" t="e">
        <f>VLOOKUP($A367,Searches!$A:$H,AB$1,FALSE)</f>
        <v>#N/A</v>
      </c>
      <c r="AC367" s="22" t="e">
        <f>VLOOKUP($A367,Searches!$A:$H,AC$1,FALSE)</f>
        <v>#N/A</v>
      </c>
      <c r="AD367" s="22" t="e">
        <f>VLOOKUP($A367,Searches!$A:$H,AD$1,FALSE)</f>
        <v>#N/A</v>
      </c>
      <c r="AE367" s="22" t="e">
        <f>VLOOKUP($A367,Searches!$A:$H,AE$1,FALSE)</f>
        <v>#N/A</v>
      </c>
      <c r="AF367" s="22" t="e">
        <f>VLOOKUP($A367,Searches!$A:$H,AF$1,FALSE)</f>
        <v>#N/A</v>
      </c>
      <c r="AG367" s="22" t="e">
        <f>VLOOKUP($A367,Searches!$A:$H,AG$1,FALSE)</f>
        <v>#N/A</v>
      </c>
      <c r="AH367" s="22" t="e">
        <f>VLOOKUP($G367,Temp!$D:$F,AH$1,FALSE)</f>
        <v>#N/A</v>
      </c>
      <c r="AI367" s="22" t="e">
        <f>VLOOKUP($G367,Temp!$D:$F,AI$1,FALSE)</f>
        <v>#N/A</v>
      </c>
      <c r="AJ367" s="22" t="e">
        <f>VLOOKUP($G367,Temp!$D:$F,AJ$1,FALSE)</f>
        <v>#N/A</v>
      </c>
    </row>
    <row r="368" spans="1:36" ht="16" x14ac:dyDescent="0.2">
      <c r="A368" s="8" t="str">
        <f t="shared" si="5"/>
        <v>Yael Prough IGN Entertainment</v>
      </c>
      <c r="B368" s="8" t="s">
        <v>969</v>
      </c>
      <c r="C368" s="8" t="s">
        <v>4908</v>
      </c>
      <c r="D368" s="8" t="s">
        <v>4909</v>
      </c>
      <c r="E368" s="8" t="s">
        <v>4910</v>
      </c>
      <c r="F368" s="8" t="s">
        <v>4911</v>
      </c>
      <c r="G368" s="12" t="s">
        <v>4611</v>
      </c>
      <c r="H368" s="22" t="str">
        <f>VLOOKUP($G368,Temp!$A:$C,H$1,FALSE)</f>
        <v>ign.com</v>
      </c>
      <c r="I368" s="22" t="e">
        <f>VLOOKUP($G368,Temp!$A:$C,I$1,FALSE)</f>
        <v>#VALUE!</v>
      </c>
      <c r="J368" s="22" t="e">
        <f>VLOOKUP($G368,Temp!$A:$C,J$1,FALSE)</f>
        <v>#VALUE!</v>
      </c>
      <c r="K368" s="22" t="e">
        <f>VLOOKUP($G368,Temp!$A:$C,K$1,FALSE)</f>
        <v>#VALUE!</v>
      </c>
      <c r="L368" s="22" t="e">
        <f>VLOOKUP($G368,Temp!$A:$C,L$1,FALSE)</f>
        <v>#VALUE!</v>
      </c>
      <c r="M368" s="22" t="e">
        <f>VLOOKUP($G368,Temp!$A:$C,M$1,FALSE)</f>
        <v>#VALUE!</v>
      </c>
      <c r="N368" s="22" t="e">
        <f>VLOOKUP($G368,Temp!$A:$C,N$1,FALSE)</f>
        <v>#VALUE!</v>
      </c>
      <c r="O368" s="22" t="e">
        <f>VLOOKUP($G368,Temp!$A:$C,O$1,FALSE)</f>
        <v>#VALUE!</v>
      </c>
      <c r="P368" s="22" t="e">
        <f>VLOOKUP($G368,Temp!$A:$C,P$1,FALSE)</f>
        <v>#VALUE!</v>
      </c>
      <c r="Q368" s="22" t="e">
        <f>VLOOKUP($G368,Temp!$A:$C,Q$1,FALSE)</f>
        <v>#VALUE!</v>
      </c>
      <c r="R368" s="22" t="e">
        <f>VLOOKUP($G368,Temp!$A:$C,R$1,FALSE)</f>
        <v>#VALUE!</v>
      </c>
      <c r="S368" s="22" t="e">
        <f>VLOOKUP($G368,Temp!$A:$C,S$1,FALSE)</f>
        <v>#VALUE!</v>
      </c>
      <c r="T368" s="22" t="e">
        <f>VLOOKUP($G368,Temp!$A:$C,T$1,FALSE)</f>
        <v>#VALUE!</v>
      </c>
      <c r="U368" s="22" t="e">
        <f>VLOOKUP($G368,Temp!$A:$C,U$1,FALSE)</f>
        <v>#VALUE!</v>
      </c>
      <c r="V368" s="22" t="e">
        <f>VLOOKUP($G368,Temp!$A:$C,V$1,FALSE)</f>
        <v>#VALUE!</v>
      </c>
      <c r="W368" s="22" t="e">
        <f>VLOOKUP($G368,Temp!$A:$C,W$1,FALSE)</f>
        <v>#VALUE!</v>
      </c>
      <c r="X368" s="22" t="e">
        <f>VLOOKUP($G368,Temp!$A:$C,X$1,FALSE)</f>
        <v>#VALUE!</v>
      </c>
      <c r="Y368" s="22">
        <f>VLOOKUP($G368,Temp!$A:$C,Y$1,FALSE)</f>
        <v>7300000</v>
      </c>
      <c r="Z368" s="22">
        <f>VLOOKUP($G368,Temp!$A:$C,Z$1,FALSE)</f>
        <v>4</v>
      </c>
      <c r="AA368" s="22" t="e">
        <f>VLOOKUP($A368,Searches!$A:$H,AA$1,FALSE)</f>
        <v>#N/A</v>
      </c>
      <c r="AB368" s="22" t="e">
        <f>VLOOKUP($A368,Searches!$A:$H,AB$1,FALSE)</f>
        <v>#N/A</v>
      </c>
      <c r="AC368" s="22" t="e">
        <f>VLOOKUP($A368,Searches!$A:$H,AC$1,FALSE)</f>
        <v>#N/A</v>
      </c>
      <c r="AD368" s="22" t="e">
        <f>VLOOKUP($A368,Searches!$A:$H,AD$1,FALSE)</f>
        <v>#N/A</v>
      </c>
      <c r="AE368" s="22" t="e">
        <f>VLOOKUP($A368,Searches!$A:$H,AE$1,FALSE)</f>
        <v>#N/A</v>
      </c>
      <c r="AF368" s="22" t="e">
        <f>VLOOKUP($A368,Searches!$A:$H,AF$1,FALSE)</f>
        <v>#N/A</v>
      </c>
      <c r="AG368" s="22" t="e">
        <f>VLOOKUP($A368,Searches!$A:$H,AG$1,FALSE)</f>
        <v>#N/A</v>
      </c>
      <c r="AH368" s="22" t="e">
        <f>VLOOKUP($G368,Temp!$D:$F,AH$1,FALSE)</f>
        <v>#N/A</v>
      </c>
      <c r="AI368" s="22" t="e">
        <f>VLOOKUP($G368,Temp!$D:$F,AI$1,FALSE)</f>
        <v>#N/A</v>
      </c>
      <c r="AJ368" s="22" t="e">
        <f>VLOOKUP($G368,Temp!$D:$F,AJ$1,FALSE)</f>
        <v>#N/A</v>
      </c>
    </row>
    <row r="369" spans="1:36" ht="16" x14ac:dyDescent="0.2">
      <c r="A369" s="8" t="str">
        <f t="shared" si="5"/>
        <v>Derrek Hallock Zones, Inc.</v>
      </c>
      <c r="B369" s="8" t="s">
        <v>4918</v>
      </c>
      <c r="C369" s="8" t="s">
        <v>4919</v>
      </c>
      <c r="D369" s="8" t="s">
        <v>1006</v>
      </c>
      <c r="E369" s="8" t="s">
        <v>4920</v>
      </c>
      <c r="F369" s="8" t="s">
        <v>4921</v>
      </c>
      <c r="G369" s="12" t="s">
        <v>4619</v>
      </c>
      <c r="H369" s="22" t="str">
        <f>VLOOKUP($G369,Temp!$A:$C,H$1,FALSE)</f>
        <v>zones.com</v>
      </c>
      <c r="I369" s="22" t="e">
        <f>VLOOKUP($G369,Temp!$A:$C,I$1,FALSE)</f>
        <v>#VALUE!</v>
      </c>
      <c r="J369" s="22" t="e">
        <f>VLOOKUP($G369,Temp!$A:$C,J$1,FALSE)</f>
        <v>#VALUE!</v>
      </c>
      <c r="K369" s="22" t="e">
        <f>VLOOKUP($G369,Temp!$A:$C,K$1,FALSE)</f>
        <v>#VALUE!</v>
      </c>
      <c r="L369" s="22" t="e">
        <f>VLOOKUP($G369,Temp!$A:$C,L$1,FALSE)</f>
        <v>#VALUE!</v>
      </c>
      <c r="M369" s="22" t="e">
        <f>VLOOKUP($G369,Temp!$A:$C,M$1,FALSE)</f>
        <v>#VALUE!</v>
      </c>
      <c r="N369" s="22" t="e">
        <f>VLOOKUP($G369,Temp!$A:$C,N$1,FALSE)</f>
        <v>#VALUE!</v>
      </c>
      <c r="O369" s="22" t="e">
        <f>VLOOKUP($G369,Temp!$A:$C,O$1,FALSE)</f>
        <v>#VALUE!</v>
      </c>
      <c r="P369" s="22" t="e">
        <f>VLOOKUP($G369,Temp!$A:$C,P$1,FALSE)</f>
        <v>#VALUE!</v>
      </c>
      <c r="Q369" s="22" t="e">
        <f>VLOOKUP($G369,Temp!$A:$C,Q$1,FALSE)</f>
        <v>#VALUE!</v>
      </c>
      <c r="R369" s="22" t="e">
        <f>VLOOKUP($G369,Temp!$A:$C,R$1,FALSE)</f>
        <v>#VALUE!</v>
      </c>
      <c r="S369" s="22" t="e">
        <f>VLOOKUP($G369,Temp!$A:$C,S$1,FALSE)</f>
        <v>#VALUE!</v>
      </c>
      <c r="T369" s="22" t="e">
        <f>VLOOKUP($G369,Temp!$A:$C,T$1,FALSE)</f>
        <v>#VALUE!</v>
      </c>
      <c r="U369" s="22" t="e">
        <f>VLOOKUP($G369,Temp!$A:$C,U$1,FALSE)</f>
        <v>#VALUE!</v>
      </c>
      <c r="V369" s="22" t="e">
        <f>VLOOKUP($G369,Temp!$A:$C,V$1,FALSE)</f>
        <v>#VALUE!</v>
      </c>
      <c r="W369" s="22" t="e">
        <f>VLOOKUP($G369,Temp!$A:$C,W$1,FALSE)</f>
        <v>#VALUE!</v>
      </c>
      <c r="X369" s="22" t="e">
        <f>VLOOKUP($G369,Temp!$A:$C,X$1,FALSE)</f>
        <v>#VALUE!</v>
      </c>
      <c r="Y369" s="22">
        <f>VLOOKUP($G369,Temp!$A:$C,Y$1,FALSE)</f>
        <v>19500</v>
      </c>
      <c r="Z369" s="22">
        <f>VLOOKUP($G369,Temp!$A:$C,Z$1,FALSE)</f>
        <v>0</v>
      </c>
      <c r="AA369" s="22" t="e">
        <f>VLOOKUP($A369,Searches!$A:$H,AA$1,FALSE)</f>
        <v>#N/A</v>
      </c>
      <c r="AB369" s="22" t="e">
        <f>VLOOKUP($A369,Searches!$A:$H,AB$1,FALSE)</f>
        <v>#N/A</v>
      </c>
      <c r="AC369" s="22" t="e">
        <f>VLOOKUP($A369,Searches!$A:$H,AC$1,FALSE)</f>
        <v>#N/A</v>
      </c>
      <c r="AD369" s="22" t="e">
        <f>VLOOKUP($A369,Searches!$A:$H,AD$1,FALSE)</f>
        <v>#N/A</v>
      </c>
      <c r="AE369" s="22" t="e">
        <f>VLOOKUP($A369,Searches!$A:$H,AE$1,FALSE)</f>
        <v>#N/A</v>
      </c>
      <c r="AF369" s="22" t="e">
        <f>VLOOKUP($A369,Searches!$A:$H,AF$1,FALSE)</f>
        <v>#N/A</v>
      </c>
      <c r="AG369" s="22" t="e">
        <f>VLOOKUP($A369,Searches!$A:$H,AG$1,FALSE)</f>
        <v>#N/A</v>
      </c>
      <c r="AH369" s="22" t="e">
        <f>VLOOKUP($G369,Temp!$D:$F,AH$1,FALSE)</f>
        <v>#N/A</v>
      </c>
      <c r="AI369" s="22" t="e">
        <f>VLOOKUP($G369,Temp!$D:$F,AI$1,FALSE)</f>
        <v>#N/A</v>
      </c>
      <c r="AJ369" s="22" t="e">
        <f>VLOOKUP($G369,Temp!$D:$F,AJ$1,FALSE)</f>
        <v>#N/A</v>
      </c>
    </row>
    <row r="370" spans="1:36" ht="16" x14ac:dyDescent="0.2">
      <c r="A370" s="8" t="str">
        <f t="shared" si="5"/>
        <v>Peter Weingard New York Public Radio</v>
      </c>
      <c r="B370" s="8" t="s">
        <v>602</v>
      </c>
      <c r="C370" s="8" t="s">
        <v>4929</v>
      </c>
      <c r="D370" s="8" t="s">
        <v>4930</v>
      </c>
      <c r="E370" s="8" t="s">
        <v>4931</v>
      </c>
      <c r="F370" s="8" t="s">
        <v>4932</v>
      </c>
      <c r="G370" s="12" t="s">
        <v>4627</v>
      </c>
      <c r="H370" s="22" t="str">
        <f>VLOOKUP($G370,Temp!$A:$C,H$1,FALSE)</f>
        <v>nypublicradio.org</v>
      </c>
      <c r="I370" s="22" t="e">
        <f>VLOOKUP($G370,Temp!$A:$C,I$1,FALSE)</f>
        <v>#VALUE!</v>
      </c>
      <c r="J370" s="22" t="e">
        <f>VLOOKUP($G370,Temp!$A:$C,J$1,FALSE)</f>
        <v>#VALUE!</v>
      </c>
      <c r="K370" s="22" t="e">
        <f>VLOOKUP($G370,Temp!$A:$C,K$1,FALSE)</f>
        <v>#VALUE!</v>
      </c>
      <c r="L370" s="22" t="e">
        <f>VLOOKUP($G370,Temp!$A:$C,L$1,FALSE)</f>
        <v>#VALUE!</v>
      </c>
      <c r="M370" s="22" t="e">
        <f>VLOOKUP($G370,Temp!$A:$C,M$1,FALSE)</f>
        <v>#VALUE!</v>
      </c>
      <c r="N370" s="22" t="e">
        <f>VLOOKUP($G370,Temp!$A:$C,N$1,FALSE)</f>
        <v>#VALUE!</v>
      </c>
      <c r="O370" s="22" t="e">
        <f>VLOOKUP($G370,Temp!$A:$C,O$1,FALSE)</f>
        <v>#VALUE!</v>
      </c>
      <c r="P370" s="22" t="e">
        <f>VLOOKUP($G370,Temp!$A:$C,P$1,FALSE)</f>
        <v>#VALUE!</v>
      </c>
      <c r="Q370" s="22" t="e">
        <f>VLOOKUP($G370,Temp!$A:$C,Q$1,FALSE)</f>
        <v>#VALUE!</v>
      </c>
      <c r="R370" s="22" t="e">
        <f>VLOOKUP($G370,Temp!$A:$C,R$1,FALSE)</f>
        <v>#VALUE!</v>
      </c>
      <c r="S370" s="22" t="e">
        <f>VLOOKUP($G370,Temp!$A:$C,S$1,FALSE)</f>
        <v>#VALUE!</v>
      </c>
      <c r="T370" s="22" t="e">
        <f>VLOOKUP($G370,Temp!$A:$C,T$1,FALSE)</f>
        <v>#VALUE!</v>
      </c>
      <c r="U370" s="22" t="e">
        <f>VLOOKUP($G370,Temp!$A:$C,U$1,FALSE)</f>
        <v>#VALUE!</v>
      </c>
      <c r="V370" s="22" t="e">
        <f>VLOOKUP($G370,Temp!$A:$C,V$1,FALSE)</f>
        <v>#VALUE!</v>
      </c>
      <c r="W370" s="22" t="e">
        <f>VLOOKUP($G370,Temp!$A:$C,W$1,FALSE)</f>
        <v>#VALUE!</v>
      </c>
      <c r="X370" s="22" t="e">
        <f>VLOOKUP($G370,Temp!$A:$C,X$1,FALSE)</f>
        <v>#VALUE!</v>
      </c>
      <c r="Y370" s="22">
        <f>VLOOKUP($G370,Temp!$A:$C,Y$1,FALSE)</f>
        <v>3100</v>
      </c>
      <c r="Z370" s="22">
        <f>VLOOKUP($G370,Temp!$A:$C,Z$1,FALSE)</f>
        <v>3100</v>
      </c>
      <c r="AA370" s="22" t="e">
        <f>VLOOKUP($A370,Searches!$A:$H,AA$1,FALSE)</f>
        <v>#N/A</v>
      </c>
      <c r="AB370" s="22" t="e">
        <f>VLOOKUP($A370,Searches!$A:$H,AB$1,FALSE)</f>
        <v>#N/A</v>
      </c>
      <c r="AC370" s="22" t="e">
        <f>VLOOKUP($A370,Searches!$A:$H,AC$1,FALSE)</f>
        <v>#N/A</v>
      </c>
      <c r="AD370" s="22" t="e">
        <f>VLOOKUP($A370,Searches!$A:$H,AD$1,FALSE)</f>
        <v>#N/A</v>
      </c>
      <c r="AE370" s="22" t="e">
        <f>VLOOKUP($A370,Searches!$A:$H,AE$1,FALSE)</f>
        <v>#N/A</v>
      </c>
      <c r="AF370" s="22" t="e">
        <f>VLOOKUP($A370,Searches!$A:$H,AF$1,FALSE)</f>
        <v>#N/A</v>
      </c>
      <c r="AG370" s="22" t="e">
        <f>VLOOKUP($A370,Searches!$A:$H,AG$1,FALSE)</f>
        <v>#N/A</v>
      </c>
      <c r="AH370" s="22" t="e">
        <f>VLOOKUP($G370,Temp!$D:$F,AH$1,FALSE)</f>
        <v>#N/A</v>
      </c>
      <c r="AI370" s="22" t="e">
        <f>VLOOKUP($G370,Temp!$D:$F,AI$1,FALSE)</f>
        <v>#N/A</v>
      </c>
      <c r="AJ370" s="22" t="e">
        <f>VLOOKUP($G370,Temp!$D:$F,AJ$1,FALSE)</f>
        <v>#N/A</v>
      </c>
    </row>
    <row r="371" spans="1:36" ht="16" x14ac:dyDescent="0.2">
      <c r="A371" s="8" t="str">
        <f t="shared" si="5"/>
        <v>Lucrecia Carreras Adistec</v>
      </c>
      <c r="B371" s="8" t="s">
        <v>4940</v>
      </c>
      <c r="C371" s="8" t="s">
        <v>4941</v>
      </c>
      <c r="D371" s="8" t="s">
        <v>4942</v>
      </c>
      <c r="E371" s="8" t="s">
        <v>4943</v>
      </c>
      <c r="F371" s="8" t="s">
        <v>4944</v>
      </c>
      <c r="G371" s="12" t="s">
        <v>4643</v>
      </c>
      <c r="H371" s="22" t="str">
        <f>VLOOKUP($G371,Temp!$A:$C,H$1,FALSE)</f>
        <v>adistec.com</v>
      </c>
      <c r="I371" s="22" t="e">
        <f>VLOOKUP($G371,Temp!$A:$C,I$1,FALSE)</f>
        <v>#VALUE!</v>
      </c>
      <c r="J371" s="22" t="e">
        <f>VLOOKUP($G371,Temp!$A:$C,J$1,FALSE)</f>
        <v>#VALUE!</v>
      </c>
      <c r="K371" s="22" t="e">
        <f>VLOOKUP($G371,Temp!$A:$C,K$1,FALSE)</f>
        <v>#VALUE!</v>
      </c>
      <c r="L371" s="22" t="e">
        <f>VLOOKUP($G371,Temp!$A:$C,L$1,FALSE)</f>
        <v>#VALUE!</v>
      </c>
      <c r="M371" s="22" t="e">
        <f>VLOOKUP($G371,Temp!$A:$C,M$1,FALSE)</f>
        <v>#VALUE!</v>
      </c>
      <c r="N371" s="22" t="e">
        <f>VLOOKUP($G371,Temp!$A:$C,N$1,FALSE)</f>
        <v>#VALUE!</v>
      </c>
      <c r="O371" s="22" t="e">
        <f>VLOOKUP($G371,Temp!$A:$C,O$1,FALSE)</f>
        <v>#VALUE!</v>
      </c>
      <c r="P371" s="22" t="e">
        <f>VLOOKUP($G371,Temp!$A:$C,P$1,FALSE)</f>
        <v>#VALUE!</v>
      </c>
      <c r="Q371" s="22" t="e">
        <f>VLOOKUP($G371,Temp!$A:$C,Q$1,FALSE)</f>
        <v>#VALUE!</v>
      </c>
      <c r="R371" s="22" t="e">
        <f>VLOOKUP($G371,Temp!$A:$C,R$1,FALSE)</f>
        <v>#VALUE!</v>
      </c>
      <c r="S371" s="22" t="e">
        <f>VLOOKUP($G371,Temp!$A:$C,S$1,FALSE)</f>
        <v>#VALUE!</v>
      </c>
      <c r="T371" s="22" t="e">
        <f>VLOOKUP($G371,Temp!$A:$C,T$1,FALSE)</f>
        <v>#VALUE!</v>
      </c>
      <c r="U371" s="22" t="e">
        <f>VLOOKUP($G371,Temp!$A:$C,U$1,FALSE)</f>
        <v>#VALUE!</v>
      </c>
      <c r="V371" s="22" t="e">
        <f>VLOOKUP($G371,Temp!$A:$C,V$1,FALSE)</f>
        <v>#VALUE!</v>
      </c>
      <c r="W371" s="22" t="e">
        <f>VLOOKUP($G371,Temp!$A:$C,W$1,FALSE)</f>
        <v>#VALUE!</v>
      </c>
      <c r="X371" s="22" t="e">
        <f>VLOOKUP($G371,Temp!$A:$C,X$1,FALSE)</f>
        <v>#VALUE!</v>
      </c>
      <c r="Y371" s="22">
        <f>VLOOKUP($G371,Temp!$A:$C,Y$1,FALSE)</f>
        <v>28</v>
      </c>
      <c r="Z371" s="22">
        <f>VLOOKUP($G371,Temp!$A:$C,Z$1,FALSE)</f>
        <v>0</v>
      </c>
      <c r="AA371" s="22" t="str">
        <f>VLOOKUP($A371,Searches!$A:$H,AA$1,FALSE)</f>
        <v>Lucrecia Carreras</v>
      </c>
      <c r="AB371" s="22" t="str">
        <f>VLOOKUP($A371,Searches!$A:$H,AB$1,FALSE)</f>
        <v>Adistec</v>
      </c>
      <c r="AC371" s="22" t="str">
        <f>VLOOKUP($A371,Searches!$A:$H,AC$1,FALSE)</f>
        <v>Chief Channel and Marketing Officer</v>
      </c>
      <c r="AD371" s="22" t="str">
        <f>VLOOKUP($A371,Searches!$A:$H,AD$1,FALSE)</f>
        <v>2nd</v>
      </c>
      <c r="AE371" s="22" t="str">
        <f>VLOOKUP($A371,Searches!$A:$H,AE$1,FALSE)</f>
        <v/>
      </c>
      <c r="AF371" s="22" t="str">
        <f>VLOOKUP($A371,Searches!$A:$H,AF$1,FALSE)</f>
        <v>Miami/Fort Lauderdale Area</v>
      </c>
      <c r="AG371" s="22" t="str">
        <f>VLOOKUP($A371,Searches!$A:$H,AG$1,FALSE)</f>
        <v>https://www.linkedin.com/sales/profile/68601825,gTH1,NAME_SEARCH?moduleKey=peopleSearchResults&amp;pageKey=sales-search3-people-refinement&amp;contextId=60BC92C971D70515801E49D6842B0000&amp;requestId=da506942-9989-4fc4-beeb-a3917377254a&amp;action=CLICK&amp;target=urn%3Ali%3AsalesLead%3A(-1%2C68601825)&amp;pageNumber=6&amp;targetEl=profilelink&amp;position=20&amp;trk=lss-serp-result-lead_photo</v>
      </c>
      <c r="AH371" s="22" t="e">
        <f>VLOOKUP($G371,Temp!$D:$F,AH$1,FALSE)</f>
        <v>#N/A</v>
      </c>
      <c r="AI371" s="22" t="e">
        <f>VLOOKUP($G371,Temp!$D:$F,AI$1,FALSE)</f>
        <v>#N/A</v>
      </c>
      <c r="AJ371" s="22" t="e">
        <f>VLOOKUP($G371,Temp!$D:$F,AJ$1,FALSE)</f>
        <v>#N/A</v>
      </c>
    </row>
    <row r="372" spans="1:36" ht="16" x14ac:dyDescent="0.2">
      <c r="A372" s="8" t="str">
        <f t="shared" si="5"/>
        <v>Hassan Rashid Tavant</v>
      </c>
      <c r="B372" s="8" t="s">
        <v>4956</v>
      </c>
      <c r="C372" s="8" t="s">
        <v>4957</v>
      </c>
      <c r="D372" s="8" t="s">
        <v>304</v>
      </c>
      <c r="E372" s="8" t="s">
        <v>4958</v>
      </c>
      <c r="F372" s="8" t="s">
        <v>4959</v>
      </c>
      <c r="G372" s="12" t="s">
        <v>4658</v>
      </c>
      <c r="H372" s="22" t="str">
        <f>VLOOKUP($G372,Temp!$A:$C,H$1,FALSE)</f>
        <v>tavant.com</v>
      </c>
      <c r="I372" s="22" t="e">
        <f>VLOOKUP($G372,Temp!$A:$C,I$1,FALSE)</f>
        <v>#VALUE!</v>
      </c>
      <c r="J372" s="22" t="e">
        <f>VLOOKUP($G372,Temp!$A:$C,J$1,FALSE)</f>
        <v>#VALUE!</v>
      </c>
      <c r="K372" s="22" t="e">
        <f>VLOOKUP($G372,Temp!$A:$C,K$1,FALSE)</f>
        <v>#VALUE!</v>
      </c>
      <c r="L372" s="22" t="e">
        <f>VLOOKUP($G372,Temp!$A:$C,L$1,FALSE)</f>
        <v>#VALUE!</v>
      </c>
      <c r="M372" s="22" t="e">
        <f>VLOOKUP($G372,Temp!$A:$C,M$1,FALSE)</f>
        <v>#VALUE!</v>
      </c>
      <c r="N372" s="22" t="e">
        <f>VLOOKUP($G372,Temp!$A:$C,N$1,FALSE)</f>
        <v>#VALUE!</v>
      </c>
      <c r="O372" s="22" t="e">
        <f>VLOOKUP($G372,Temp!$A:$C,O$1,FALSE)</f>
        <v>#VALUE!</v>
      </c>
      <c r="P372" s="22" t="e">
        <f>VLOOKUP($G372,Temp!$A:$C,P$1,FALSE)</f>
        <v>#VALUE!</v>
      </c>
      <c r="Q372" s="22" t="e">
        <f>VLOOKUP($G372,Temp!$A:$C,Q$1,FALSE)</f>
        <v>#VALUE!</v>
      </c>
      <c r="R372" s="22" t="e">
        <f>VLOOKUP($G372,Temp!$A:$C,R$1,FALSE)</f>
        <v>#VALUE!</v>
      </c>
      <c r="S372" s="22" t="e">
        <f>VLOOKUP($G372,Temp!$A:$C,S$1,FALSE)</f>
        <v>#VALUE!</v>
      </c>
      <c r="T372" s="22" t="e">
        <f>VLOOKUP($G372,Temp!$A:$C,T$1,FALSE)</f>
        <v>#VALUE!</v>
      </c>
      <c r="U372" s="22" t="e">
        <f>VLOOKUP($G372,Temp!$A:$C,U$1,FALSE)</f>
        <v>#VALUE!</v>
      </c>
      <c r="V372" s="22" t="e">
        <f>VLOOKUP($G372,Temp!$A:$C,V$1,FALSE)</f>
        <v>#VALUE!</v>
      </c>
      <c r="W372" s="22" t="e">
        <f>VLOOKUP($G372,Temp!$A:$C,W$1,FALSE)</f>
        <v>#VALUE!</v>
      </c>
      <c r="X372" s="22" t="e">
        <f>VLOOKUP($G372,Temp!$A:$C,X$1,FALSE)</f>
        <v>#VALUE!</v>
      </c>
      <c r="Y372" s="22">
        <f>VLOOKUP($G372,Temp!$A:$C,Y$1,FALSE)</f>
        <v>0</v>
      </c>
      <c r="Z372" s="22">
        <f>VLOOKUP($G372,Temp!$A:$C,Z$1,FALSE)</f>
        <v>0</v>
      </c>
      <c r="AA372" s="22" t="e">
        <f>VLOOKUP($A372,Searches!$A:$H,AA$1,FALSE)</f>
        <v>#N/A</v>
      </c>
      <c r="AB372" s="22" t="e">
        <f>VLOOKUP($A372,Searches!$A:$H,AB$1,FALSE)</f>
        <v>#N/A</v>
      </c>
      <c r="AC372" s="22" t="e">
        <f>VLOOKUP($A372,Searches!$A:$H,AC$1,FALSE)</f>
        <v>#N/A</v>
      </c>
      <c r="AD372" s="22" t="e">
        <f>VLOOKUP($A372,Searches!$A:$H,AD$1,FALSE)</f>
        <v>#N/A</v>
      </c>
      <c r="AE372" s="22" t="e">
        <f>VLOOKUP($A372,Searches!$A:$H,AE$1,FALSE)</f>
        <v>#N/A</v>
      </c>
      <c r="AF372" s="22" t="e">
        <f>VLOOKUP($A372,Searches!$A:$H,AF$1,FALSE)</f>
        <v>#N/A</v>
      </c>
      <c r="AG372" s="22" t="e">
        <f>VLOOKUP($A372,Searches!$A:$H,AG$1,FALSE)</f>
        <v>#N/A</v>
      </c>
      <c r="AH372" s="22" t="e">
        <f>VLOOKUP($G372,Temp!$D:$F,AH$1,FALSE)</f>
        <v>#N/A</v>
      </c>
      <c r="AI372" s="22" t="e">
        <f>VLOOKUP($G372,Temp!$D:$F,AI$1,FALSE)</f>
        <v>#N/A</v>
      </c>
      <c r="AJ372" s="22" t="e">
        <f>VLOOKUP($G372,Temp!$D:$F,AJ$1,FALSE)</f>
        <v>#N/A</v>
      </c>
    </row>
    <row r="373" spans="1:36" ht="16" x14ac:dyDescent="0.2">
      <c r="A373" s="8" t="str">
        <f t="shared" si="5"/>
        <v>George Ravich Earnix</v>
      </c>
      <c r="B373" s="8" t="s">
        <v>4963</v>
      </c>
      <c r="C373" s="8" t="s">
        <v>4964</v>
      </c>
      <c r="D373" s="8" t="s">
        <v>42</v>
      </c>
      <c r="E373" s="8" t="s">
        <v>4965</v>
      </c>
      <c r="F373" s="8" t="s">
        <v>4966</v>
      </c>
      <c r="G373" s="12" t="s">
        <v>4666</v>
      </c>
      <c r="H373" s="22" t="str">
        <f>VLOOKUP($G373,Temp!$A:$C,H$1,FALSE)</f>
        <v>earnix.com</v>
      </c>
      <c r="I373" s="22" t="e">
        <f>VLOOKUP($G373,Temp!$A:$C,I$1,FALSE)</f>
        <v>#VALUE!</v>
      </c>
      <c r="J373" s="22" t="e">
        <f>VLOOKUP($G373,Temp!$A:$C,J$1,FALSE)</f>
        <v>#VALUE!</v>
      </c>
      <c r="K373" s="22" t="e">
        <f>VLOOKUP($G373,Temp!$A:$C,K$1,FALSE)</f>
        <v>#VALUE!</v>
      </c>
      <c r="L373" s="22" t="e">
        <f>VLOOKUP($G373,Temp!$A:$C,L$1,FALSE)</f>
        <v>#VALUE!</v>
      </c>
      <c r="M373" s="22" t="e">
        <f>VLOOKUP($G373,Temp!$A:$C,M$1,FALSE)</f>
        <v>#VALUE!</v>
      </c>
      <c r="N373" s="22" t="e">
        <f>VLOOKUP($G373,Temp!$A:$C,N$1,FALSE)</f>
        <v>#VALUE!</v>
      </c>
      <c r="O373" s="22" t="e">
        <f>VLOOKUP($G373,Temp!$A:$C,O$1,FALSE)</f>
        <v>#VALUE!</v>
      </c>
      <c r="P373" s="22" t="e">
        <f>VLOOKUP($G373,Temp!$A:$C,P$1,FALSE)</f>
        <v>#VALUE!</v>
      </c>
      <c r="Q373" s="22" t="e">
        <f>VLOOKUP($G373,Temp!$A:$C,Q$1,FALSE)</f>
        <v>#VALUE!</v>
      </c>
      <c r="R373" s="22" t="e">
        <f>VLOOKUP($G373,Temp!$A:$C,R$1,FALSE)</f>
        <v>#VALUE!</v>
      </c>
      <c r="S373" s="22" t="e">
        <f>VLOOKUP($G373,Temp!$A:$C,S$1,FALSE)</f>
        <v>#VALUE!</v>
      </c>
      <c r="T373" s="22" t="e">
        <f>VLOOKUP($G373,Temp!$A:$C,T$1,FALSE)</f>
        <v>#VALUE!</v>
      </c>
      <c r="U373" s="22" t="e">
        <f>VLOOKUP($G373,Temp!$A:$C,U$1,FALSE)</f>
        <v>#VALUE!</v>
      </c>
      <c r="V373" s="22" t="e">
        <f>VLOOKUP($G373,Temp!$A:$C,V$1,FALSE)</f>
        <v>#VALUE!</v>
      </c>
      <c r="W373" s="22" t="e">
        <f>VLOOKUP($G373,Temp!$A:$C,W$1,FALSE)</f>
        <v>#VALUE!</v>
      </c>
      <c r="X373" s="22" t="e">
        <f>VLOOKUP($G373,Temp!$A:$C,X$1,FALSE)</f>
        <v>#VALUE!</v>
      </c>
      <c r="Y373" s="22">
        <f>VLOOKUP($G373,Temp!$A:$C,Y$1,FALSE)</f>
        <v>4</v>
      </c>
      <c r="Z373" s="22">
        <f>VLOOKUP($G373,Temp!$A:$C,Z$1,FALSE)</f>
        <v>0</v>
      </c>
      <c r="AA373" s="22" t="e">
        <f>VLOOKUP($A373,Searches!$A:$H,AA$1,FALSE)</f>
        <v>#N/A</v>
      </c>
      <c r="AB373" s="22" t="e">
        <f>VLOOKUP($A373,Searches!$A:$H,AB$1,FALSE)</f>
        <v>#N/A</v>
      </c>
      <c r="AC373" s="22" t="e">
        <f>VLOOKUP($A373,Searches!$A:$H,AC$1,FALSE)</f>
        <v>#N/A</v>
      </c>
      <c r="AD373" s="22" t="e">
        <f>VLOOKUP($A373,Searches!$A:$H,AD$1,FALSE)</f>
        <v>#N/A</v>
      </c>
      <c r="AE373" s="22" t="e">
        <f>VLOOKUP($A373,Searches!$A:$H,AE$1,FALSE)</f>
        <v>#N/A</v>
      </c>
      <c r="AF373" s="22" t="e">
        <f>VLOOKUP($A373,Searches!$A:$H,AF$1,FALSE)</f>
        <v>#N/A</v>
      </c>
      <c r="AG373" s="22" t="e">
        <f>VLOOKUP($A373,Searches!$A:$H,AG$1,FALSE)</f>
        <v>#N/A</v>
      </c>
      <c r="AH373" s="22" t="str">
        <f>VLOOKUP($G373,Temp!$D:$F,AH$1,FALSE)</f>
        <v>earnix.com</v>
      </c>
      <c r="AI373" s="22" t="str">
        <f>VLOOKUP($G373,Temp!$D:$F,AI$1,FALSE)</f>
        <v>Marketo</v>
      </c>
      <c r="AJ373" s="22" t="str">
        <f>VLOOKUP($G373,Temp!$D:$F,AJ$1,FALSE)</f>
        <v>WordPress</v>
      </c>
    </row>
    <row r="374" spans="1:36" ht="16" x14ac:dyDescent="0.2">
      <c r="A374" s="8" t="str">
        <f t="shared" si="5"/>
        <v>Grant Johnson Kofax</v>
      </c>
      <c r="B374" s="8" t="s">
        <v>3687</v>
      </c>
      <c r="C374" s="8" t="s">
        <v>3202</v>
      </c>
      <c r="D374" s="8" t="s">
        <v>42</v>
      </c>
      <c r="E374" s="8" t="s">
        <v>4977</v>
      </c>
      <c r="F374" s="8" t="s">
        <v>4978</v>
      </c>
      <c r="G374" s="12" t="s">
        <v>4687</v>
      </c>
      <c r="H374" s="22" t="str">
        <f>VLOOKUP($G374,Temp!$A:$C,H$1,FALSE)</f>
        <v>kofax.com</v>
      </c>
      <c r="I374" s="22" t="e">
        <f>VLOOKUP($G374,Temp!$A:$C,I$1,FALSE)</f>
        <v>#VALUE!</v>
      </c>
      <c r="J374" s="22" t="e">
        <f>VLOOKUP($G374,Temp!$A:$C,J$1,FALSE)</f>
        <v>#VALUE!</v>
      </c>
      <c r="K374" s="22" t="e">
        <f>VLOOKUP($G374,Temp!$A:$C,K$1,FALSE)</f>
        <v>#VALUE!</v>
      </c>
      <c r="L374" s="22" t="e">
        <f>VLOOKUP($G374,Temp!$A:$C,L$1,FALSE)</f>
        <v>#VALUE!</v>
      </c>
      <c r="M374" s="22" t="e">
        <f>VLOOKUP($G374,Temp!$A:$C,M$1,FALSE)</f>
        <v>#VALUE!</v>
      </c>
      <c r="N374" s="22" t="e">
        <f>VLOOKUP($G374,Temp!$A:$C,N$1,FALSE)</f>
        <v>#VALUE!</v>
      </c>
      <c r="O374" s="22" t="e">
        <f>VLOOKUP($G374,Temp!$A:$C,O$1,FALSE)</f>
        <v>#VALUE!</v>
      </c>
      <c r="P374" s="22" t="e">
        <f>VLOOKUP($G374,Temp!$A:$C,P$1,FALSE)</f>
        <v>#VALUE!</v>
      </c>
      <c r="Q374" s="22" t="e">
        <f>VLOOKUP($G374,Temp!$A:$C,Q$1,FALSE)</f>
        <v>#VALUE!</v>
      </c>
      <c r="R374" s="22" t="e">
        <f>VLOOKUP($G374,Temp!$A:$C,R$1,FALSE)</f>
        <v>#VALUE!</v>
      </c>
      <c r="S374" s="22" t="e">
        <f>VLOOKUP($G374,Temp!$A:$C,S$1,FALSE)</f>
        <v>#VALUE!</v>
      </c>
      <c r="T374" s="22" t="e">
        <f>VLOOKUP($G374,Temp!$A:$C,T$1,FALSE)</f>
        <v>#VALUE!</v>
      </c>
      <c r="U374" s="22" t="e">
        <f>VLOOKUP($G374,Temp!$A:$C,U$1,FALSE)</f>
        <v>#VALUE!</v>
      </c>
      <c r="V374" s="22" t="e">
        <f>VLOOKUP($G374,Temp!$A:$C,V$1,FALSE)</f>
        <v>#VALUE!</v>
      </c>
      <c r="W374" s="22" t="e">
        <f>VLOOKUP($G374,Temp!$A:$C,W$1,FALSE)</f>
        <v>#VALUE!</v>
      </c>
      <c r="X374" s="22" t="e">
        <f>VLOOKUP($G374,Temp!$A:$C,X$1,FALSE)</f>
        <v>#VALUE!</v>
      </c>
      <c r="Y374" s="22">
        <f>VLOOKUP($G374,Temp!$A:$C,Y$1,FALSE)</f>
        <v>44700</v>
      </c>
      <c r="Z374" s="22">
        <f>VLOOKUP($G374,Temp!$A:$C,Z$1,FALSE)</f>
        <v>2800</v>
      </c>
      <c r="AA374" s="22" t="e">
        <f>VLOOKUP($A374,Searches!$A:$H,AA$1,FALSE)</f>
        <v>#N/A</v>
      </c>
      <c r="AB374" s="22" t="e">
        <f>VLOOKUP($A374,Searches!$A:$H,AB$1,FALSE)</f>
        <v>#N/A</v>
      </c>
      <c r="AC374" s="22" t="e">
        <f>VLOOKUP($A374,Searches!$A:$H,AC$1,FALSE)</f>
        <v>#N/A</v>
      </c>
      <c r="AD374" s="22" t="e">
        <f>VLOOKUP($A374,Searches!$A:$H,AD$1,FALSE)</f>
        <v>#N/A</v>
      </c>
      <c r="AE374" s="22" t="e">
        <f>VLOOKUP($A374,Searches!$A:$H,AE$1,FALSE)</f>
        <v>#N/A</v>
      </c>
      <c r="AF374" s="22" t="e">
        <f>VLOOKUP($A374,Searches!$A:$H,AF$1,FALSE)</f>
        <v>#N/A</v>
      </c>
      <c r="AG374" s="22" t="e">
        <f>VLOOKUP($A374,Searches!$A:$H,AG$1,FALSE)</f>
        <v>#N/A</v>
      </c>
      <c r="AH374" s="22" t="str">
        <f>VLOOKUP($G374,Temp!$D:$F,AH$1,FALSE)</f>
        <v>kofax.com</v>
      </c>
      <c r="AI374" s="22" t="str">
        <f>VLOOKUP($G374,Temp!$D:$F,AI$1,FALSE)</f>
        <v>Eloqua</v>
      </c>
      <c r="AJ374" s="22" t="str">
        <f>VLOOKUP($G374,Temp!$D:$F,AJ$1,FALSE)</f>
        <v>WordPress</v>
      </c>
    </row>
    <row r="375" spans="1:36" ht="16" x14ac:dyDescent="0.2">
      <c r="A375" s="8" t="str">
        <f t="shared" si="5"/>
        <v>Dan Pingree Moosejaw Mountaineering</v>
      </c>
      <c r="B375" s="8" t="s">
        <v>362</v>
      </c>
      <c r="C375" s="8" t="s">
        <v>4986</v>
      </c>
      <c r="D375" s="8" t="s">
        <v>42</v>
      </c>
      <c r="E375" s="8" t="s">
        <v>4989</v>
      </c>
      <c r="F375" s="8" t="s">
        <v>4991</v>
      </c>
      <c r="G375" s="12" t="s">
        <v>4694</v>
      </c>
      <c r="H375" s="22" t="str">
        <f>VLOOKUP($G375,Temp!$A:$C,H$1,FALSE)</f>
        <v>moosejaw.com</v>
      </c>
      <c r="I375" s="22" t="e">
        <f>VLOOKUP($G375,Temp!$A:$C,I$1,FALSE)</f>
        <v>#VALUE!</v>
      </c>
      <c r="J375" s="22" t="e">
        <f>VLOOKUP($G375,Temp!$A:$C,J$1,FALSE)</f>
        <v>#VALUE!</v>
      </c>
      <c r="K375" s="22" t="e">
        <f>VLOOKUP($G375,Temp!$A:$C,K$1,FALSE)</f>
        <v>#VALUE!</v>
      </c>
      <c r="L375" s="22" t="e">
        <f>VLOOKUP($G375,Temp!$A:$C,L$1,FALSE)</f>
        <v>#VALUE!</v>
      </c>
      <c r="M375" s="22" t="e">
        <f>VLOOKUP($G375,Temp!$A:$C,M$1,FALSE)</f>
        <v>#VALUE!</v>
      </c>
      <c r="N375" s="22" t="e">
        <f>VLOOKUP($G375,Temp!$A:$C,N$1,FALSE)</f>
        <v>#VALUE!</v>
      </c>
      <c r="O375" s="22" t="e">
        <f>VLOOKUP($G375,Temp!$A:$C,O$1,FALSE)</f>
        <v>#VALUE!</v>
      </c>
      <c r="P375" s="22" t="e">
        <f>VLOOKUP($G375,Temp!$A:$C,P$1,FALSE)</f>
        <v>#VALUE!</v>
      </c>
      <c r="Q375" s="22" t="e">
        <f>VLOOKUP($G375,Temp!$A:$C,Q$1,FALSE)</f>
        <v>#VALUE!</v>
      </c>
      <c r="R375" s="22" t="e">
        <f>VLOOKUP($G375,Temp!$A:$C,R$1,FALSE)</f>
        <v>#VALUE!</v>
      </c>
      <c r="S375" s="22" t="e">
        <f>VLOOKUP($G375,Temp!$A:$C,S$1,FALSE)</f>
        <v>#VALUE!</v>
      </c>
      <c r="T375" s="22" t="e">
        <f>VLOOKUP($G375,Temp!$A:$C,T$1,FALSE)</f>
        <v>#VALUE!</v>
      </c>
      <c r="U375" s="22" t="e">
        <f>VLOOKUP($G375,Temp!$A:$C,U$1,FALSE)</f>
        <v>#VALUE!</v>
      </c>
      <c r="V375" s="22" t="e">
        <f>VLOOKUP($G375,Temp!$A:$C,V$1,FALSE)</f>
        <v>#VALUE!</v>
      </c>
      <c r="W375" s="22" t="e">
        <f>VLOOKUP($G375,Temp!$A:$C,W$1,FALSE)</f>
        <v>#VALUE!</v>
      </c>
      <c r="X375" s="22" t="e">
        <f>VLOOKUP($G375,Temp!$A:$C,X$1,FALSE)</f>
        <v>#VALUE!</v>
      </c>
      <c r="Y375" s="22">
        <f>VLOOKUP($G375,Temp!$A:$C,Y$1,FALSE)</f>
        <v>0</v>
      </c>
      <c r="Z375" s="22">
        <f>VLOOKUP($G375,Temp!$A:$C,Z$1,FALSE)</f>
        <v>0</v>
      </c>
      <c r="AA375" s="22" t="e">
        <f>VLOOKUP($A375,Searches!$A:$H,AA$1,FALSE)</f>
        <v>#N/A</v>
      </c>
      <c r="AB375" s="22" t="e">
        <f>VLOOKUP($A375,Searches!$A:$H,AB$1,FALSE)</f>
        <v>#N/A</v>
      </c>
      <c r="AC375" s="22" t="e">
        <f>VLOOKUP($A375,Searches!$A:$H,AC$1,FALSE)</f>
        <v>#N/A</v>
      </c>
      <c r="AD375" s="22" t="e">
        <f>VLOOKUP($A375,Searches!$A:$H,AD$1,FALSE)</f>
        <v>#N/A</v>
      </c>
      <c r="AE375" s="22" t="e">
        <f>VLOOKUP($A375,Searches!$A:$H,AE$1,FALSE)</f>
        <v>#N/A</v>
      </c>
      <c r="AF375" s="22" t="e">
        <f>VLOOKUP($A375,Searches!$A:$H,AF$1,FALSE)</f>
        <v>#N/A</v>
      </c>
      <c r="AG375" s="22" t="e">
        <f>VLOOKUP($A375,Searches!$A:$H,AG$1,FALSE)</f>
        <v>#N/A</v>
      </c>
      <c r="AH375" s="22" t="e">
        <f>VLOOKUP($G375,Temp!$D:$F,AH$1,FALSE)</f>
        <v>#N/A</v>
      </c>
      <c r="AI375" s="22" t="e">
        <f>VLOOKUP($G375,Temp!$D:$F,AI$1,FALSE)</f>
        <v>#N/A</v>
      </c>
      <c r="AJ375" s="22" t="e">
        <f>VLOOKUP($G375,Temp!$D:$F,AJ$1,FALSE)</f>
        <v>#N/A</v>
      </c>
    </row>
    <row r="376" spans="1:36" ht="16" x14ac:dyDescent="0.2">
      <c r="A376" s="8" t="str">
        <f t="shared" si="5"/>
        <v>Holly Hamann Automox</v>
      </c>
      <c r="B376" s="8" t="s">
        <v>2946</v>
      </c>
      <c r="C376" s="8" t="s">
        <v>5002</v>
      </c>
      <c r="D376" s="8" t="s">
        <v>42</v>
      </c>
      <c r="E376" s="8" t="s">
        <v>634</v>
      </c>
      <c r="F376" s="8" t="s">
        <v>5003</v>
      </c>
      <c r="G376" s="8" t="s">
        <v>634</v>
      </c>
      <c r="H376" s="22" t="e">
        <f>VLOOKUP($G376,Temp!$A:$C,H$1,FALSE)</f>
        <v>#N/A</v>
      </c>
      <c r="I376" s="22" t="e">
        <f>VLOOKUP($G376,Temp!$A:$C,I$1,FALSE)</f>
        <v>#N/A</v>
      </c>
      <c r="J376" s="22" t="e">
        <f>VLOOKUP($G376,Temp!$A:$C,J$1,FALSE)</f>
        <v>#N/A</v>
      </c>
      <c r="K376" s="22" t="e">
        <f>VLOOKUP($G376,Temp!$A:$C,K$1,FALSE)</f>
        <v>#N/A</v>
      </c>
      <c r="L376" s="22" t="e">
        <f>VLOOKUP($G376,Temp!$A:$C,L$1,FALSE)</f>
        <v>#N/A</v>
      </c>
      <c r="M376" s="22" t="e">
        <f>VLOOKUP($G376,Temp!$A:$C,M$1,FALSE)</f>
        <v>#N/A</v>
      </c>
      <c r="N376" s="22" t="e">
        <f>VLOOKUP($G376,Temp!$A:$C,N$1,FALSE)</f>
        <v>#N/A</v>
      </c>
      <c r="O376" s="22" t="e">
        <f>VLOOKUP($G376,Temp!$A:$C,O$1,FALSE)</f>
        <v>#N/A</v>
      </c>
      <c r="P376" s="22" t="e">
        <f>VLOOKUP($G376,Temp!$A:$C,P$1,FALSE)</f>
        <v>#N/A</v>
      </c>
      <c r="Q376" s="22" t="e">
        <f>VLOOKUP($G376,Temp!$A:$C,Q$1,FALSE)</f>
        <v>#N/A</v>
      </c>
      <c r="R376" s="22" t="e">
        <f>VLOOKUP($G376,Temp!$A:$C,R$1,FALSE)</f>
        <v>#N/A</v>
      </c>
      <c r="S376" s="22" t="e">
        <f>VLOOKUP($G376,Temp!$A:$C,S$1,FALSE)</f>
        <v>#N/A</v>
      </c>
      <c r="T376" s="22" t="e">
        <f>VLOOKUP($G376,Temp!$A:$C,T$1,FALSE)</f>
        <v>#N/A</v>
      </c>
      <c r="U376" s="22" t="e">
        <f>VLOOKUP($G376,Temp!$A:$C,U$1,FALSE)</f>
        <v>#N/A</v>
      </c>
      <c r="V376" s="22" t="e">
        <f>VLOOKUP($G376,Temp!$A:$C,V$1,FALSE)</f>
        <v>#N/A</v>
      </c>
      <c r="W376" s="22" t="e">
        <f>VLOOKUP($G376,Temp!$A:$C,W$1,FALSE)</f>
        <v>#N/A</v>
      </c>
      <c r="X376" s="22" t="e">
        <f>VLOOKUP($G376,Temp!$A:$C,X$1,FALSE)</f>
        <v>#N/A</v>
      </c>
      <c r="Y376" s="22" t="e">
        <f>VLOOKUP($G376,Temp!$A:$C,Y$1,FALSE)</f>
        <v>#N/A</v>
      </c>
      <c r="Z376" s="22" t="e">
        <f>VLOOKUP($G376,Temp!$A:$C,Z$1,FALSE)</f>
        <v>#N/A</v>
      </c>
      <c r="AA376" s="22" t="str">
        <f>VLOOKUP($A376,Searches!$A:$H,AA$1,FALSE)</f>
        <v>Holly Hamann</v>
      </c>
      <c r="AB376" s="22" t="str">
        <f>VLOOKUP($A376,Searches!$A:$H,AB$1,FALSE)</f>
        <v>Automox</v>
      </c>
      <c r="AC376" s="22" t="str">
        <f>VLOOKUP($A376,Searches!$A:$H,AC$1,FALSE)</f>
        <v>Chief Marketing Officer</v>
      </c>
      <c r="AD376" s="22" t="str">
        <f>VLOOKUP($A376,Searches!$A:$H,AD$1,FALSE)</f>
        <v>2nd</v>
      </c>
      <c r="AE376" s="22" t="str">
        <f>VLOOKUP($A376,Searches!$A:$H,AE$1,FALSE)</f>
        <v>Open link</v>
      </c>
      <c r="AF376" s="22" t="str">
        <f>VLOOKUP($A376,Searches!$A:$H,AF$1,FALSE)</f>
        <v>Greater Denver Area</v>
      </c>
      <c r="AG376" s="22" t="str">
        <f>VLOOKUP($A376,Searches!$A:$H,AG$1,FALSE)</f>
        <v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v>
      </c>
      <c r="AH376" s="22" t="e">
        <f>VLOOKUP($G376,Temp!$D:$F,AH$1,FALSE)</f>
        <v>#N/A</v>
      </c>
      <c r="AI376" s="22" t="e">
        <f>VLOOKUP($G376,Temp!$D:$F,AI$1,FALSE)</f>
        <v>#N/A</v>
      </c>
      <c r="AJ376" s="22" t="e">
        <f>VLOOKUP($G376,Temp!$D:$F,AJ$1,FALSE)</f>
        <v>#N/A</v>
      </c>
    </row>
    <row r="377" spans="1:36" ht="16" x14ac:dyDescent="0.2">
      <c r="A377" s="8" t="str">
        <f t="shared" si="5"/>
        <v>Bernd Leger CloudLock - Now part of Cisco</v>
      </c>
      <c r="B377" s="8" t="s">
        <v>5005</v>
      </c>
      <c r="C377" s="8" t="s">
        <v>5006</v>
      </c>
      <c r="D377" s="8" t="s">
        <v>42</v>
      </c>
      <c r="E377" s="8" t="s">
        <v>5007</v>
      </c>
      <c r="F377" s="8" t="s">
        <v>5008</v>
      </c>
      <c r="G377" s="12" t="s">
        <v>4704</v>
      </c>
      <c r="H377" s="22" t="str">
        <f>VLOOKUP($G377,Temp!$A:$C,H$1,FALSE)</f>
        <v>cloudlock.com</v>
      </c>
      <c r="I377" s="22" t="e">
        <f>VLOOKUP($G377,Temp!$A:$C,I$1,FALSE)</f>
        <v>#VALUE!</v>
      </c>
      <c r="J377" s="22" t="e">
        <f>VLOOKUP($G377,Temp!$A:$C,J$1,FALSE)</f>
        <v>#VALUE!</v>
      </c>
      <c r="K377" s="22" t="e">
        <f>VLOOKUP($G377,Temp!$A:$C,K$1,FALSE)</f>
        <v>#VALUE!</v>
      </c>
      <c r="L377" s="22" t="e">
        <f>VLOOKUP($G377,Temp!$A:$C,L$1,FALSE)</f>
        <v>#VALUE!</v>
      </c>
      <c r="M377" s="22" t="e">
        <f>VLOOKUP($G377,Temp!$A:$C,M$1,FALSE)</f>
        <v>#VALUE!</v>
      </c>
      <c r="N377" s="22" t="e">
        <f>VLOOKUP($G377,Temp!$A:$C,N$1,FALSE)</f>
        <v>#VALUE!</v>
      </c>
      <c r="O377" s="22" t="e">
        <f>VLOOKUP($G377,Temp!$A:$C,O$1,FALSE)</f>
        <v>#VALUE!</v>
      </c>
      <c r="P377" s="22" t="e">
        <f>VLOOKUP($G377,Temp!$A:$C,P$1,FALSE)</f>
        <v>#VALUE!</v>
      </c>
      <c r="Q377" s="22" t="e">
        <f>VLOOKUP($G377,Temp!$A:$C,Q$1,FALSE)</f>
        <v>#VALUE!</v>
      </c>
      <c r="R377" s="22" t="e">
        <f>VLOOKUP($G377,Temp!$A:$C,R$1,FALSE)</f>
        <v>#VALUE!</v>
      </c>
      <c r="S377" s="22" t="e">
        <f>VLOOKUP($G377,Temp!$A:$C,S$1,FALSE)</f>
        <v>#VALUE!</v>
      </c>
      <c r="T377" s="22" t="e">
        <f>VLOOKUP($G377,Temp!$A:$C,T$1,FALSE)</f>
        <v>#VALUE!</v>
      </c>
      <c r="U377" s="22" t="e">
        <f>VLOOKUP($G377,Temp!$A:$C,U$1,FALSE)</f>
        <v>#VALUE!</v>
      </c>
      <c r="V377" s="22" t="e">
        <f>VLOOKUP($G377,Temp!$A:$C,V$1,FALSE)</f>
        <v>#VALUE!</v>
      </c>
      <c r="W377" s="22" t="e">
        <f>VLOOKUP($G377,Temp!$A:$C,W$1,FALSE)</f>
        <v>#VALUE!</v>
      </c>
      <c r="X377" s="22" t="e">
        <f>VLOOKUP($G377,Temp!$A:$C,X$1,FALSE)</f>
        <v>#VALUE!</v>
      </c>
      <c r="Y377" s="22">
        <f>VLOOKUP($G377,Temp!$A:$C,Y$1,FALSE)</f>
        <v>10900</v>
      </c>
      <c r="Z377" s="22">
        <f>VLOOKUP($G377,Temp!$A:$C,Z$1,FALSE)</f>
        <v>191</v>
      </c>
      <c r="AA377" s="22" t="str">
        <f>VLOOKUP($A377,Searches!$A:$H,AA$1,FALSE)</f>
        <v>Bernd Leger</v>
      </c>
      <c r="AB377" s="22" t="str">
        <f>VLOOKUP($A377,Searches!$A:$H,AB$1,FALSE)</f>
        <v>CloudLock - Now part of Cisco</v>
      </c>
      <c r="AC377" s="22" t="str">
        <f>VLOOKUP($A377,Searches!$A:$H,AC$1,FALSE)</f>
        <v>Chief Marketing Officer</v>
      </c>
      <c r="AD377" s="22" t="str">
        <f>VLOOKUP($A377,Searches!$A:$H,AD$1,FALSE)</f>
        <v>2nd</v>
      </c>
      <c r="AE377" s="22" t="str">
        <f>VLOOKUP($A377,Searches!$A:$H,AE$1,FALSE)</f>
        <v/>
      </c>
      <c r="AF377" s="22" t="str">
        <f>VLOOKUP($A377,Searches!$A:$H,AF$1,FALSE)</f>
        <v>Greater Boston Area</v>
      </c>
      <c r="AG377" s="22" t="str">
        <f>VLOOKUP($A377,Searches!$A:$H,AG$1,FALSE)</f>
        <v>https://www.linkedin.com/sales/profile/214573,g3OM,NAME_SEARCH?moduleKey=peopleSearchResults&amp;pageKey=sales-search3-people-refinement&amp;contextId=60BC92C971D70515801E49D6842B0000&amp;requestId=7e4e3b81-6e91-48ba-8ad9-264e04fca98d&amp;action=CLICK&amp;target=urn%3Ali%3AsalesLead%3A(-1%2C214573)&amp;pageNumber=10&amp;targetEl=profilelink&amp;position=24&amp;trk=lss-serp-result-lead_photo</v>
      </c>
      <c r="AH377" s="22" t="str">
        <f>VLOOKUP($G377,Temp!$D:$F,AH$1,FALSE)</f>
        <v>cloudlock.com</v>
      </c>
      <c r="AI377" s="22" t="str">
        <f>VLOOKUP($G377,Temp!$D:$F,AI$1,FALSE)</f>
        <v>Marketo</v>
      </c>
      <c r="AJ377" s="22" t="str">
        <f>VLOOKUP($G377,Temp!$D:$F,AJ$1,FALSE)</f>
        <v>WordPress</v>
      </c>
    </row>
    <row r="378" spans="1:36" ht="16" x14ac:dyDescent="0.2">
      <c r="A378" s="8" t="str">
        <f t="shared" si="5"/>
        <v>Heather Moses Nexthink</v>
      </c>
      <c r="B378" s="8" t="s">
        <v>202</v>
      </c>
      <c r="C378" s="8" t="s">
        <v>4143</v>
      </c>
      <c r="D378" s="8" t="s">
        <v>42</v>
      </c>
      <c r="E378" s="8" t="s">
        <v>4144</v>
      </c>
      <c r="F378" s="8" t="s">
        <v>4145</v>
      </c>
      <c r="G378" s="12" t="s">
        <v>4147</v>
      </c>
      <c r="H378" s="22" t="str">
        <f>VLOOKUP($G378,Temp!$A:$C,H$1,FALSE)</f>
        <v>nexthink.com</v>
      </c>
      <c r="I378" s="22" t="e">
        <f>VLOOKUP($G378,Temp!$A:$C,I$1,FALSE)</f>
        <v>#VALUE!</v>
      </c>
      <c r="J378" s="22" t="e">
        <f>VLOOKUP($G378,Temp!$A:$C,J$1,FALSE)</f>
        <v>#VALUE!</v>
      </c>
      <c r="K378" s="22" t="e">
        <f>VLOOKUP($G378,Temp!$A:$C,K$1,FALSE)</f>
        <v>#VALUE!</v>
      </c>
      <c r="L378" s="22" t="e">
        <f>VLOOKUP($G378,Temp!$A:$C,L$1,FALSE)</f>
        <v>#VALUE!</v>
      </c>
      <c r="M378" s="22" t="e">
        <f>VLOOKUP($G378,Temp!$A:$C,M$1,FALSE)</f>
        <v>#VALUE!</v>
      </c>
      <c r="N378" s="22" t="e">
        <f>VLOOKUP($G378,Temp!$A:$C,N$1,FALSE)</f>
        <v>#VALUE!</v>
      </c>
      <c r="O378" s="22" t="e">
        <f>VLOOKUP($G378,Temp!$A:$C,O$1,FALSE)</f>
        <v>#VALUE!</v>
      </c>
      <c r="P378" s="22" t="e">
        <f>VLOOKUP($G378,Temp!$A:$C,P$1,FALSE)</f>
        <v>#VALUE!</v>
      </c>
      <c r="Q378" s="22" t="e">
        <f>VLOOKUP($G378,Temp!$A:$C,Q$1,FALSE)</f>
        <v>#VALUE!</v>
      </c>
      <c r="R378" s="22" t="e">
        <f>VLOOKUP($G378,Temp!$A:$C,R$1,FALSE)</f>
        <v>#VALUE!</v>
      </c>
      <c r="S378" s="22" t="e">
        <f>VLOOKUP($G378,Temp!$A:$C,S$1,FALSE)</f>
        <v>#VALUE!</v>
      </c>
      <c r="T378" s="22" t="e">
        <f>VLOOKUP($G378,Temp!$A:$C,T$1,FALSE)</f>
        <v>#VALUE!</v>
      </c>
      <c r="U378" s="22" t="e">
        <f>VLOOKUP($G378,Temp!$A:$C,U$1,FALSE)</f>
        <v>#VALUE!</v>
      </c>
      <c r="V378" s="22" t="e">
        <f>VLOOKUP($G378,Temp!$A:$C,V$1,FALSE)</f>
        <v>#VALUE!</v>
      </c>
      <c r="W378" s="22" t="e">
        <f>VLOOKUP($G378,Temp!$A:$C,W$1,FALSE)</f>
        <v>#VALUE!</v>
      </c>
      <c r="X378" s="22" t="e">
        <f>VLOOKUP($G378,Temp!$A:$C,X$1,FALSE)</f>
        <v>#VALUE!</v>
      </c>
      <c r="Y378" s="22">
        <f>VLOOKUP($G378,Temp!$A:$C,Y$1,FALSE)</f>
        <v>522</v>
      </c>
      <c r="Z378" s="22">
        <f>VLOOKUP($G378,Temp!$A:$C,Z$1,FALSE)</f>
        <v>0</v>
      </c>
      <c r="AA378" s="22" t="str">
        <f>VLOOKUP($A378,Searches!$A:$H,AA$1,FALSE)</f>
        <v>Heather Moses</v>
      </c>
      <c r="AB378" s="22" t="str">
        <f>VLOOKUP($A378,Searches!$A:$H,AB$1,FALSE)</f>
        <v>Nexthink</v>
      </c>
      <c r="AC378" s="22" t="str">
        <f>VLOOKUP($A378,Searches!$A:$H,AC$1,FALSE)</f>
        <v>Chief Marketing Officer</v>
      </c>
      <c r="AD378" s="22" t="str">
        <f>VLOOKUP($A378,Searches!$A:$H,AD$1,FALSE)</f>
        <v>2nd</v>
      </c>
      <c r="AE378" s="22" t="str">
        <f>VLOOKUP($A378,Searches!$A:$H,AE$1,FALSE)</f>
        <v>Open link</v>
      </c>
      <c r="AF378" s="22" t="str">
        <f>VLOOKUP($A378,Searches!$A:$H,AF$1,FALSE)</f>
        <v>Greater Boston Area</v>
      </c>
      <c r="AG378" s="22" t="str">
        <f>VLOOKUP($A378,Searches!$A:$H,AG$1,FALSE)</f>
        <v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v>
      </c>
      <c r="AH378" s="22" t="str">
        <f>VLOOKUP($G378,Temp!$D:$F,AH$1,FALSE)</f>
        <v>nexthink.com</v>
      </c>
      <c r="AI378" s="22" t="str">
        <f>VLOOKUP($G378,Temp!$D:$F,AI$1,FALSE)</f>
        <v>Marketo</v>
      </c>
      <c r="AJ378" s="22" t="str">
        <f>VLOOKUP($G378,Temp!$D:$F,AJ$1,FALSE)</f>
        <v>WordPress</v>
      </c>
    </row>
    <row r="379" spans="1:36" ht="16" x14ac:dyDescent="0.2">
      <c r="A379" s="8" t="str">
        <f t="shared" si="5"/>
        <v>John Getze KIXEYE</v>
      </c>
      <c r="B379" s="8" t="s">
        <v>428</v>
      </c>
      <c r="C379" s="8" t="s">
        <v>3718</v>
      </c>
      <c r="D379" s="8" t="s">
        <v>42</v>
      </c>
      <c r="E379" s="8" t="s">
        <v>3719</v>
      </c>
      <c r="F379" s="8" t="s">
        <v>3720</v>
      </c>
      <c r="G379" s="12" t="s">
        <v>3721</v>
      </c>
      <c r="H379" s="22" t="str">
        <f>VLOOKUP($G379,Temp!$A:$C,H$1,FALSE)</f>
        <v>kixeye.com</v>
      </c>
      <c r="I379" s="22" t="e">
        <f>VLOOKUP($G379,Temp!$A:$C,I$1,FALSE)</f>
        <v>#VALUE!</v>
      </c>
      <c r="J379" s="22" t="e">
        <f>VLOOKUP($G379,Temp!$A:$C,J$1,FALSE)</f>
        <v>#VALUE!</v>
      </c>
      <c r="K379" s="22" t="e">
        <f>VLOOKUP($G379,Temp!$A:$C,K$1,FALSE)</f>
        <v>#VALUE!</v>
      </c>
      <c r="L379" s="22" t="e">
        <f>VLOOKUP($G379,Temp!$A:$C,L$1,FALSE)</f>
        <v>#VALUE!</v>
      </c>
      <c r="M379" s="22" t="e">
        <f>VLOOKUP($G379,Temp!$A:$C,M$1,FALSE)</f>
        <v>#VALUE!</v>
      </c>
      <c r="N379" s="22" t="e">
        <f>VLOOKUP($G379,Temp!$A:$C,N$1,FALSE)</f>
        <v>#VALUE!</v>
      </c>
      <c r="O379" s="22" t="e">
        <f>VLOOKUP($G379,Temp!$A:$C,O$1,FALSE)</f>
        <v>#VALUE!</v>
      </c>
      <c r="P379" s="22" t="e">
        <f>VLOOKUP($G379,Temp!$A:$C,P$1,FALSE)</f>
        <v>#VALUE!</v>
      </c>
      <c r="Q379" s="22" t="e">
        <f>VLOOKUP($G379,Temp!$A:$C,Q$1,FALSE)</f>
        <v>#VALUE!</v>
      </c>
      <c r="R379" s="22" t="e">
        <f>VLOOKUP($G379,Temp!$A:$C,R$1,FALSE)</f>
        <v>#VALUE!</v>
      </c>
      <c r="S379" s="22" t="e">
        <f>VLOOKUP($G379,Temp!$A:$C,S$1,FALSE)</f>
        <v>#VALUE!</v>
      </c>
      <c r="T379" s="22" t="e">
        <f>VLOOKUP($G379,Temp!$A:$C,T$1,FALSE)</f>
        <v>#VALUE!</v>
      </c>
      <c r="U379" s="22" t="e">
        <f>VLOOKUP($G379,Temp!$A:$C,U$1,FALSE)</f>
        <v>#VALUE!</v>
      </c>
      <c r="V379" s="22" t="e">
        <f>VLOOKUP($G379,Temp!$A:$C,V$1,FALSE)</f>
        <v>#VALUE!</v>
      </c>
      <c r="W379" s="22" t="e">
        <f>VLOOKUP($G379,Temp!$A:$C,W$1,FALSE)</f>
        <v>#VALUE!</v>
      </c>
      <c r="X379" s="22" t="e">
        <f>VLOOKUP($G379,Temp!$A:$C,X$1,FALSE)</f>
        <v>#VALUE!</v>
      </c>
      <c r="Y379" s="22">
        <f>VLOOKUP($G379,Temp!$A:$C,Y$1,FALSE)</f>
        <v>26000</v>
      </c>
      <c r="Z379" s="22">
        <f>VLOOKUP($G379,Temp!$A:$C,Z$1,FALSE)</f>
        <v>0</v>
      </c>
      <c r="AA379" s="22" t="str">
        <f>VLOOKUP($A379,Searches!$A:$H,AA$1,FALSE)</f>
        <v>John Getze</v>
      </c>
      <c r="AB379" s="22" t="str">
        <f>VLOOKUP($A379,Searches!$A:$H,AB$1,FALSE)</f>
        <v>KIXEYE</v>
      </c>
      <c r="AC379" s="22" t="str">
        <f>VLOOKUP($A379,Searches!$A:$H,AC$1,FALSE)</f>
        <v>Chief Marketing Officer</v>
      </c>
      <c r="AD379" s="22" t="str">
        <f>VLOOKUP($A379,Searches!$A:$H,AD$1,FALSE)</f>
        <v>2nd</v>
      </c>
      <c r="AE379" s="22" t="str">
        <f>VLOOKUP($A379,Searches!$A:$H,AE$1,FALSE)</f>
        <v/>
      </c>
      <c r="AF379" s="22" t="str">
        <f>VLOOKUP($A379,Searches!$A:$H,AF$1,FALSE)</f>
        <v>San Francisco Bay Area</v>
      </c>
      <c r="AG379" s="22" t="str">
        <f>VLOOKUP($A379,Searches!$A:$H,AG$1,FALSE)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379" s="22" t="e">
        <f>VLOOKUP($G379,Temp!$D:$F,AH$1,FALSE)</f>
        <v>#N/A</v>
      </c>
      <c r="AI379" s="22" t="e">
        <f>VLOOKUP($G379,Temp!$D:$F,AI$1,FALSE)</f>
        <v>#N/A</v>
      </c>
      <c r="AJ379" s="22" t="e">
        <f>VLOOKUP($G379,Temp!$D:$F,AJ$1,FALSE)</f>
        <v>#N/A</v>
      </c>
    </row>
    <row r="380" spans="1:36" ht="16" x14ac:dyDescent="0.2">
      <c r="A380" s="8" t="str">
        <f t="shared" si="5"/>
        <v>Michelle Reed SkillSurvey</v>
      </c>
      <c r="B380" s="8" t="s">
        <v>223</v>
      </c>
      <c r="C380" s="8" t="s">
        <v>2502</v>
      </c>
      <c r="D380" s="8" t="s">
        <v>42</v>
      </c>
      <c r="E380" s="8" t="s">
        <v>5026</v>
      </c>
      <c r="F380" s="8" t="s">
        <v>5028</v>
      </c>
      <c r="G380" s="12" t="s">
        <v>4729</v>
      </c>
      <c r="H380" s="22" t="str">
        <f>VLOOKUP($G380,Temp!$A:$C,H$1,FALSE)</f>
        <v>skillsurvey.com</v>
      </c>
      <c r="I380" s="22" t="e">
        <f>VLOOKUP($G380,Temp!$A:$C,I$1,FALSE)</f>
        <v>#VALUE!</v>
      </c>
      <c r="J380" s="22" t="e">
        <f>VLOOKUP($G380,Temp!$A:$C,J$1,FALSE)</f>
        <v>#VALUE!</v>
      </c>
      <c r="K380" s="22" t="e">
        <f>VLOOKUP($G380,Temp!$A:$C,K$1,FALSE)</f>
        <v>#VALUE!</v>
      </c>
      <c r="L380" s="22" t="e">
        <f>VLOOKUP($G380,Temp!$A:$C,L$1,FALSE)</f>
        <v>#VALUE!</v>
      </c>
      <c r="M380" s="22" t="e">
        <f>VLOOKUP($G380,Temp!$A:$C,M$1,FALSE)</f>
        <v>#VALUE!</v>
      </c>
      <c r="N380" s="22" t="e">
        <f>VLOOKUP($G380,Temp!$A:$C,N$1,FALSE)</f>
        <v>#VALUE!</v>
      </c>
      <c r="O380" s="22" t="e">
        <f>VLOOKUP($G380,Temp!$A:$C,O$1,FALSE)</f>
        <v>#VALUE!</v>
      </c>
      <c r="P380" s="22" t="e">
        <f>VLOOKUP($G380,Temp!$A:$C,P$1,FALSE)</f>
        <v>#VALUE!</v>
      </c>
      <c r="Q380" s="22" t="e">
        <f>VLOOKUP($G380,Temp!$A:$C,Q$1,FALSE)</f>
        <v>#VALUE!</v>
      </c>
      <c r="R380" s="22" t="e">
        <f>VLOOKUP($G380,Temp!$A:$C,R$1,FALSE)</f>
        <v>#VALUE!</v>
      </c>
      <c r="S380" s="22" t="e">
        <f>VLOOKUP($G380,Temp!$A:$C,S$1,FALSE)</f>
        <v>#VALUE!</v>
      </c>
      <c r="T380" s="22" t="e">
        <f>VLOOKUP($G380,Temp!$A:$C,T$1,FALSE)</f>
        <v>#VALUE!</v>
      </c>
      <c r="U380" s="22" t="e">
        <f>VLOOKUP($G380,Temp!$A:$C,U$1,FALSE)</f>
        <v>#VALUE!</v>
      </c>
      <c r="V380" s="22" t="e">
        <f>VLOOKUP($G380,Temp!$A:$C,V$1,FALSE)</f>
        <v>#VALUE!</v>
      </c>
      <c r="W380" s="22" t="e">
        <f>VLOOKUP($G380,Temp!$A:$C,W$1,FALSE)</f>
        <v>#VALUE!</v>
      </c>
      <c r="X380" s="22" t="e">
        <f>VLOOKUP($G380,Temp!$A:$C,X$1,FALSE)</f>
        <v>#VALUE!</v>
      </c>
      <c r="Y380" s="22">
        <f>VLOOKUP($G380,Temp!$A:$C,Y$1,FALSE)</f>
        <v>19500</v>
      </c>
      <c r="Z380" s="22">
        <f>VLOOKUP($G380,Temp!$A:$C,Z$1,FALSE)</f>
        <v>2300</v>
      </c>
      <c r="AA380" s="22" t="e">
        <f>VLOOKUP($A380,Searches!$A:$H,AA$1,FALSE)</f>
        <v>#N/A</v>
      </c>
      <c r="AB380" s="22" t="e">
        <f>VLOOKUP($A380,Searches!$A:$H,AB$1,FALSE)</f>
        <v>#N/A</v>
      </c>
      <c r="AC380" s="22" t="e">
        <f>VLOOKUP($A380,Searches!$A:$H,AC$1,FALSE)</f>
        <v>#N/A</v>
      </c>
      <c r="AD380" s="22" t="e">
        <f>VLOOKUP($A380,Searches!$A:$H,AD$1,FALSE)</f>
        <v>#N/A</v>
      </c>
      <c r="AE380" s="22" t="e">
        <f>VLOOKUP($A380,Searches!$A:$H,AE$1,FALSE)</f>
        <v>#N/A</v>
      </c>
      <c r="AF380" s="22" t="e">
        <f>VLOOKUP($A380,Searches!$A:$H,AF$1,FALSE)</f>
        <v>#N/A</v>
      </c>
      <c r="AG380" s="22" t="e">
        <f>VLOOKUP($A380,Searches!$A:$H,AG$1,FALSE)</f>
        <v>#N/A</v>
      </c>
      <c r="AH380" s="22" t="str">
        <f>VLOOKUP($G380,Temp!$D:$F,AH$1,FALSE)</f>
        <v>skillsurvey.com</v>
      </c>
      <c r="AI380" s="22" t="str">
        <f>VLOOKUP($G380,Temp!$D:$F,AI$1,FALSE)</f>
        <v>Pardot</v>
      </c>
      <c r="AJ380" s="22" t="str">
        <f>VLOOKUP($G380,Temp!$D:$F,AJ$1,FALSE)</f>
        <v>WordPress</v>
      </c>
    </row>
    <row r="381" spans="1:36" ht="16" x14ac:dyDescent="0.2">
      <c r="A381" s="8" t="str">
        <f t="shared" si="5"/>
        <v>Gary Stockman DXC Technology</v>
      </c>
      <c r="B381" s="8" t="s">
        <v>141</v>
      </c>
      <c r="C381" s="8" t="s">
        <v>5044</v>
      </c>
      <c r="D381" s="8" t="s">
        <v>1568</v>
      </c>
      <c r="E381" s="8" t="s">
        <v>634</v>
      </c>
      <c r="F381" s="8" t="s">
        <v>5045</v>
      </c>
      <c r="G381" s="8" t="s">
        <v>4742</v>
      </c>
      <c r="H381" s="22" t="str">
        <f>VLOOKUP($G381,Temp!$A:$C,H$1,FALSE)</f>
        <v>dxc.technology</v>
      </c>
      <c r="I381" s="22" t="e">
        <f>VLOOKUP($G381,Temp!$A:$C,I$1,FALSE)</f>
        <v>#VALUE!</v>
      </c>
      <c r="J381" s="22" t="e">
        <f>VLOOKUP($G381,Temp!$A:$C,J$1,FALSE)</f>
        <v>#VALUE!</v>
      </c>
      <c r="K381" s="22" t="e">
        <f>VLOOKUP($G381,Temp!$A:$C,K$1,FALSE)</f>
        <v>#VALUE!</v>
      </c>
      <c r="L381" s="22" t="e">
        <f>VLOOKUP($G381,Temp!$A:$C,L$1,FALSE)</f>
        <v>#VALUE!</v>
      </c>
      <c r="M381" s="22" t="e">
        <f>VLOOKUP($G381,Temp!$A:$C,M$1,FALSE)</f>
        <v>#VALUE!</v>
      </c>
      <c r="N381" s="22" t="e">
        <f>VLOOKUP($G381,Temp!$A:$C,N$1,FALSE)</f>
        <v>#VALUE!</v>
      </c>
      <c r="O381" s="22" t="e">
        <f>VLOOKUP($G381,Temp!$A:$C,O$1,FALSE)</f>
        <v>#VALUE!</v>
      </c>
      <c r="P381" s="22" t="e">
        <f>VLOOKUP($G381,Temp!$A:$C,P$1,FALSE)</f>
        <v>#VALUE!</v>
      </c>
      <c r="Q381" s="22" t="e">
        <f>VLOOKUP($G381,Temp!$A:$C,Q$1,FALSE)</f>
        <v>#VALUE!</v>
      </c>
      <c r="R381" s="22" t="e">
        <f>VLOOKUP($G381,Temp!$A:$C,R$1,FALSE)</f>
        <v>#VALUE!</v>
      </c>
      <c r="S381" s="22" t="e">
        <f>VLOOKUP($G381,Temp!$A:$C,S$1,FALSE)</f>
        <v>#VALUE!</v>
      </c>
      <c r="T381" s="22" t="e">
        <f>VLOOKUP($G381,Temp!$A:$C,T$1,FALSE)</f>
        <v>#VALUE!</v>
      </c>
      <c r="U381" s="22" t="e">
        <f>VLOOKUP($G381,Temp!$A:$C,U$1,FALSE)</f>
        <v>#VALUE!</v>
      </c>
      <c r="V381" s="22" t="e">
        <f>VLOOKUP($G381,Temp!$A:$C,V$1,FALSE)</f>
        <v>#VALUE!</v>
      </c>
      <c r="W381" s="22" t="e">
        <f>VLOOKUP($G381,Temp!$A:$C,W$1,FALSE)</f>
        <v>#VALUE!</v>
      </c>
      <c r="X381" s="22" t="e">
        <f>VLOOKUP($G381,Temp!$A:$C,X$1,FALSE)</f>
        <v>#VALUE!</v>
      </c>
      <c r="Y381" s="22">
        <f>VLOOKUP($G381,Temp!$A:$C,Y$1,FALSE)</f>
        <v>89200</v>
      </c>
      <c r="Z381" s="22">
        <f>VLOOKUP($G381,Temp!$A:$C,Z$1,FALSE)</f>
        <v>15200</v>
      </c>
      <c r="AA381" s="22" t="e">
        <f>VLOOKUP($A381,Searches!$A:$H,AA$1,FALSE)</f>
        <v>#N/A</v>
      </c>
      <c r="AB381" s="22" t="e">
        <f>VLOOKUP($A381,Searches!$A:$H,AB$1,FALSE)</f>
        <v>#N/A</v>
      </c>
      <c r="AC381" s="22" t="e">
        <f>VLOOKUP($A381,Searches!$A:$H,AC$1,FALSE)</f>
        <v>#N/A</v>
      </c>
      <c r="AD381" s="22" t="e">
        <f>VLOOKUP($A381,Searches!$A:$H,AD$1,FALSE)</f>
        <v>#N/A</v>
      </c>
      <c r="AE381" s="22" t="e">
        <f>VLOOKUP($A381,Searches!$A:$H,AE$1,FALSE)</f>
        <v>#N/A</v>
      </c>
      <c r="AF381" s="22" t="e">
        <f>VLOOKUP($A381,Searches!$A:$H,AF$1,FALSE)</f>
        <v>#N/A</v>
      </c>
      <c r="AG381" s="22" t="e">
        <f>VLOOKUP($A381,Searches!$A:$H,AG$1,FALSE)</f>
        <v>#N/A</v>
      </c>
      <c r="AH381" s="22" t="e">
        <f>VLOOKUP($G381,Temp!$D:$F,AH$1,FALSE)</f>
        <v>#N/A</v>
      </c>
      <c r="AI381" s="22" t="e">
        <f>VLOOKUP($G381,Temp!$D:$F,AI$1,FALSE)</f>
        <v>#N/A</v>
      </c>
      <c r="AJ381" s="22" t="e">
        <f>VLOOKUP($G381,Temp!$D:$F,AJ$1,FALSE)</f>
        <v>#N/A</v>
      </c>
    </row>
    <row r="382" spans="1:36" ht="16" x14ac:dyDescent="0.2">
      <c r="A382" s="8" t="str">
        <f t="shared" si="5"/>
        <v>Matthew Duffy ZeroTurnaround</v>
      </c>
      <c r="B382" s="8" t="s">
        <v>167</v>
      </c>
      <c r="C382" s="8" t="s">
        <v>5055</v>
      </c>
      <c r="D382" s="8" t="s">
        <v>42</v>
      </c>
      <c r="E382" s="8" t="s">
        <v>5056</v>
      </c>
      <c r="F382" s="8" t="s">
        <v>5057</v>
      </c>
      <c r="G382" s="12" t="s">
        <v>4749</v>
      </c>
      <c r="H382" s="22" t="str">
        <f>VLOOKUP($G382,Temp!$A:$C,H$1,FALSE)</f>
        <v>zeroturnaround.com</v>
      </c>
      <c r="I382" s="22" t="e">
        <f>VLOOKUP($G382,Temp!$A:$C,I$1,FALSE)</f>
        <v>#VALUE!</v>
      </c>
      <c r="J382" s="22" t="e">
        <f>VLOOKUP($G382,Temp!$A:$C,J$1,FALSE)</f>
        <v>#VALUE!</v>
      </c>
      <c r="K382" s="22" t="e">
        <f>VLOOKUP($G382,Temp!$A:$C,K$1,FALSE)</f>
        <v>#VALUE!</v>
      </c>
      <c r="L382" s="22" t="e">
        <f>VLOOKUP($G382,Temp!$A:$C,L$1,FALSE)</f>
        <v>#VALUE!</v>
      </c>
      <c r="M382" s="22" t="e">
        <f>VLOOKUP($G382,Temp!$A:$C,M$1,FALSE)</f>
        <v>#VALUE!</v>
      </c>
      <c r="N382" s="22" t="e">
        <f>VLOOKUP($G382,Temp!$A:$C,N$1,FALSE)</f>
        <v>#VALUE!</v>
      </c>
      <c r="O382" s="22" t="e">
        <f>VLOOKUP($G382,Temp!$A:$C,O$1,FALSE)</f>
        <v>#VALUE!</v>
      </c>
      <c r="P382" s="22" t="e">
        <f>VLOOKUP($G382,Temp!$A:$C,P$1,FALSE)</f>
        <v>#VALUE!</v>
      </c>
      <c r="Q382" s="22" t="e">
        <f>VLOOKUP($G382,Temp!$A:$C,Q$1,FALSE)</f>
        <v>#VALUE!</v>
      </c>
      <c r="R382" s="22" t="e">
        <f>VLOOKUP($G382,Temp!$A:$C,R$1,FALSE)</f>
        <v>#VALUE!</v>
      </c>
      <c r="S382" s="22" t="e">
        <f>VLOOKUP($G382,Temp!$A:$C,S$1,FALSE)</f>
        <v>#VALUE!</v>
      </c>
      <c r="T382" s="22" t="e">
        <f>VLOOKUP($G382,Temp!$A:$C,T$1,FALSE)</f>
        <v>#VALUE!</v>
      </c>
      <c r="U382" s="22" t="e">
        <f>VLOOKUP($G382,Temp!$A:$C,U$1,FALSE)</f>
        <v>#VALUE!</v>
      </c>
      <c r="V382" s="22" t="e">
        <f>VLOOKUP($G382,Temp!$A:$C,V$1,FALSE)</f>
        <v>#VALUE!</v>
      </c>
      <c r="W382" s="22" t="e">
        <f>VLOOKUP($G382,Temp!$A:$C,W$1,FALSE)</f>
        <v>#VALUE!</v>
      </c>
      <c r="X382" s="22" t="e">
        <f>VLOOKUP($G382,Temp!$A:$C,X$1,FALSE)</f>
        <v>#VALUE!</v>
      </c>
      <c r="Y382" s="22">
        <f>VLOOKUP($G382,Temp!$A:$C,Y$1,FALSE)</f>
        <v>0</v>
      </c>
      <c r="Z382" s="22">
        <f>VLOOKUP($G382,Temp!$A:$C,Z$1,FALSE)</f>
        <v>0</v>
      </c>
      <c r="AA382" s="22" t="e">
        <f>VLOOKUP($A382,Searches!$A:$H,AA$1,FALSE)</f>
        <v>#N/A</v>
      </c>
      <c r="AB382" s="22" t="e">
        <f>VLOOKUP($A382,Searches!$A:$H,AB$1,FALSE)</f>
        <v>#N/A</v>
      </c>
      <c r="AC382" s="22" t="e">
        <f>VLOOKUP($A382,Searches!$A:$H,AC$1,FALSE)</f>
        <v>#N/A</v>
      </c>
      <c r="AD382" s="22" t="e">
        <f>VLOOKUP($A382,Searches!$A:$H,AD$1,FALSE)</f>
        <v>#N/A</v>
      </c>
      <c r="AE382" s="22" t="e">
        <f>VLOOKUP($A382,Searches!$A:$H,AE$1,FALSE)</f>
        <v>#N/A</v>
      </c>
      <c r="AF382" s="22" t="e">
        <f>VLOOKUP($A382,Searches!$A:$H,AF$1,FALSE)</f>
        <v>#N/A</v>
      </c>
      <c r="AG382" s="22" t="e">
        <f>VLOOKUP($A382,Searches!$A:$H,AG$1,FALSE)</f>
        <v>#N/A</v>
      </c>
      <c r="AH382" s="22" t="str">
        <f>VLOOKUP($G382,Temp!$D:$F,AH$1,FALSE)</f>
        <v>zeroturnaround.com</v>
      </c>
      <c r="AI382" s="22" t="str">
        <f>VLOOKUP($G382,Temp!$D:$F,AI$1,FALSE)</f>
        <v>Marketo</v>
      </c>
      <c r="AJ382" s="22" t="str">
        <f>VLOOKUP($G382,Temp!$D:$F,AJ$1,FALSE)</f>
        <v>WordPress</v>
      </c>
    </row>
    <row r="383" spans="1:36" ht="16" x14ac:dyDescent="0.2">
      <c r="A383" s="8" t="str">
        <f t="shared" si="5"/>
        <v>Loc Nguyen Feedzai</v>
      </c>
      <c r="B383" s="8" t="s">
        <v>5070</v>
      </c>
      <c r="C383" s="8" t="s">
        <v>5072</v>
      </c>
      <c r="D383" s="8" t="s">
        <v>42</v>
      </c>
      <c r="E383" s="8" t="s">
        <v>5076</v>
      </c>
      <c r="F383" s="8" t="s">
        <v>5077</v>
      </c>
      <c r="G383" s="12" t="s">
        <v>4764</v>
      </c>
      <c r="H383" s="22" t="str">
        <f>VLOOKUP($G383,Temp!$A:$C,H$1,FALSE)</f>
        <v>feedzai.com</v>
      </c>
      <c r="I383" s="22" t="e">
        <f>VLOOKUP($G383,Temp!$A:$C,I$1,FALSE)</f>
        <v>#VALUE!</v>
      </c>
      <c r="J383" s="22" t="e">
        <f>VLOOKUP($G383,Temp!$A:$C,J$1,FALSE)</f>
        <v>#VALUE!</v>
      </c>
      <c r="K383" s="22" t="e">
        <f>VLOOKUP($G383,Temp!$A:$C,K$1,FALSE)</f>
        <v>#VALUE!</v>
      </c>
      <c r="L383" s="22" t="e">
        <f>VLOOKUP($G383,Temp!$A:$C,L$1,FALSE)</f>
        <v>#VALUE!</v>
      </c>
      <c r="M383" s="22" t="e">
        <f>VLOOKUP($G383,Temp!$A:$C,M$1,FALSE)</f>
        <v>#VALUE!</v>
      </c>
      <c r="N383" s="22" t="e">
        <f>VLOOKUP($G383,Temp!$A:$C,N$1,FALSE)</f>
        <v>#VALUE!</v>
      </c>
      <c r="O383" s="22" t="e">
        <f>VLOOKUP($G383,Temp!$A:$C,O$1,FALSE)</f>
        <v>#VALUE!</v>
      </c>
      <c r="P383" s="22" t="e">
        <f>VLOOKUP($G383,Temp!$A:$C,P$1,FALSE)</f>
        <v>#VALUE!</v>
      </c>
      <c r="Q383" s="22" t="e">
        <f>VLOOKUP($G383,Temp!$A:$C,Q$1,FALSE)</f>
        <v>#VALUE!</v>
      </c>
      <c r="R383" s="22" t="e">
        <f>VLOOKUP($G383,Temp!$A:$C,R$1,FALSE)</f>
        <v>#VALUE!</v>
      </c>
      <c r="S383" s="22" t="e">
        <f>VLOOKUP($G383,Temp!$A:$C,S$1,FALSE)</f>
        <v>#VALUE!</v>
      </c>
      <c r="T383" s="22" t="e">
        <f>VLOOKUP($G383,Temp!$A:$C,T$1,FALSE)</f>
        <v>#VALUE!</v>
      </c>
      <c r="U383" s="22" t="e">
        <f>VLOOKUP($G383,Temp!$A:$C,U$1,FALSE)</f>
        <v>#VALUE!</v>
      </c>
      <c r="V383" s="22" t="e">
        <f>VLOOKUP($G383,Temp!$A:$C,V$1,FALSE)</f>
        <v>#VALUE!</v>
      </c>
      <c r="W383" s="22" t="e">
        <f>VLOOKUP($G383,Temp!$A:$C,W$1,FALSE)</f>
        <v>#VALUE!</v>
      </c>
      <c r="X383" s="22" t="e">
        <f>VLOOKUP($G383,Temp!$A:$C,X$1,FALSE)</f>
        <v>#VALUE!</v>
      </c>
      <c r="Y383" s="22">
        <f>VLOOKUP($G383,Temp!$A:$C,Y$1,FALSE)</f>
        <v>66</v>
      </c>
      <c r="Z383" s="22">
        <f>VLOOKUP($G383,Temp!$A:$C,Z$1,FALSE)</f>
        <v>193</v>
      </c>
      <c r="AA383" s="22" t="e">
        <f>VLOOKUP($A383,Searches!$A:$H,AA$1,FALSE)</f>
        <v>#N/A</v>
      </c>
      <c r="AB383" s="22" t="e">
        <f>VLOOKUP($A383,Searches!$A:$H,AB$1,FALSE)</f>
        <v>#N/A</v>
      </c>
      <c r="AC383" s="22" t="e">
        <f>VLOOKUP($A383,Searches!$A:$H,AC$1,FALSE)</f>
        <v>#N/A</v>
      </c>
      <c r="AD383" s="22" t="e">
        <f>VLOOKUP($A383,Searches!$A:$H,AD$1,FALSE)</f>
        <v>#N/A</v>
      </c>
      <c r="AE383" s="22" t="e">
        <f>VLOOKUP($A383,Searches!$A:$H,AE$1,FALSE)</f>
        <v>#N/A</v>
      </c>
      <c r="AF383" s="22" t="e">
        <f>VLOOKUP($A383,Searches!$A:$H,AF$1,FALSE)</f>
        <v>#N/A</v>
      </c>
      <c r="AG383" s="22" t="e">
        <f>VLOOKUP($A383,Searches!$A:$H,AG$1,FALSE)</f>
        <v>#N/A</v>
      </c>
      <c r="AH383" s="22" t="str">
        <f>VLOOKUP($G383,Temp!$D:$F,AH$1,FALSE)</f>
        <v>feedzai.com</v>
      </c>
      <c r="AI383" s="22">
        <f>VLOOKUP($G383,Temp!$D:$F,AI$1,FALSE)</f>
        <v>0</v>
      </c>
      <c r="AJ383" s="22" t="str">
        <f>VLOOKUP($G383,Temp!$D:$F,AJ$1,FALSE)</f>
        <v>WordPress</v>
      </c>
    </row>
    <row r="384" spans="1:36" ht="16" x14ac:dyDescent="0.2">
      <c r="A384" s="8" t="str">
        <f t="shared" si="5"/>
        <v>Todd Nicholson BookingBug</v>
      </c>
      <c r="B384" s="8" t="s">
        <v>919</v>
      </c>
      <c r="C384" s="8" t="s">
        <v>5083</v>
      </c>
      <c r="D384" s="8" t="s">
        <v>42</v>
      </c>
      <c r="E384" s="8" t="s">
        <v>634</v>
      </c>
      <c r="F384" s="8" t="s">
        <v>5084</v>
      </c>
      <c r="G384" s="8" t="s">
        <v>634</v>
      </c>
      <c r="H384" s="22" t="e">
        <f>VLOOKUP($G384,Temp!$A:$C,H$1,FALSE)</f>
        <v>#N/A</v>
      </c>
      <c r="I384" s="22" t="e">
        <f>VLOOKUP($G384,Temp!$A:$C,I$1,FALSE)</f>
        <v>#N/A</v>
      </c>
      <c r="J384" s="22" t="e">
        <f>VLOOKUP($G384,Temp!$A:$C,J$1,FALSE)</f>
        <v>#N/A</v>
      </c>
      <c r="K384" s="22" t="e">
        <f>VLOOKUP($G384,Temp!$A:$C,K$1,FALSE)</f>
        <v>#N/A</v>
      </c>
      <c r="L384" s="22" t="e">
        <f>VLOOKUP($G384,Temp!$A:$C,L$1,FALSE)</f>
        <v>#N/A</v>
      </c>
      <c r="M384" s="22" t="e">
        <f>VLOOKUP($G384,Temp!$A:$C,M$1,FALSE)</f>
        <v>#N/A</v>
      </c>
      <c r="N384" s="22" t="e">
        <f>VLOOKUP($G384,Temp!$A:$C,N$1,FALSE)</f>
        <v>#N/A</v>
      </c>
      <c r="O384" s="22" t="e">
        <f>VLOOKUP($G384,Temp!$A:$C,O$1,FALSE)</f>
        <v>#N/A</v>
      </c>
      <c r="P384" s="22" t="e">
        <f>VLOOKUP($G384,Temp!$A:$C,P$1,FALSE)</f>
        <v>#N/A</v>
      </c>
      <c r="Q384" s="22" t="e">
        <f>VLOOKUP($G384,Temp!$A:$C,Q$1,FALSE)</f>
        <v>#N/A</v>
      </c>
      <c r="R384" s="22" t="e">
        <f>VLOOKUP($G384,Temp!$A:$C,R$1,FALSE)</f>
        <v>#N/A</v>
      </c>
      <c r="S384" s="22" t="e">
        <f>VLOOKUP($G384,Temp!$A:$C,S$1,FALSE)</f>
        <v>#N/A</v>
      </c>
      <c r="T384" s="22" t="e">
        <f>VLOOKUP($G384,Temp!$A:$C,T$1,FALSE)</f>
        <v>#N/A</v>
      </c>
      <c r="U384" s="22" t="e">
        <f>VLOOKUP($G384,Temp!$A:$C,U$1,FALSE)</f>
        <v>#N/A</v>
      </c>
      <c r="V384" s="22" t="e">
        <f>VLOOKUP($G384,Temp!$A:$C,V$1,FALSE)</f>
        <v>#N/A</v>
      </c>
      <c r="W384" s="22" t="e">
        <f>VLOOKUP($G384,Temp!$A:$C,W$1,FALSE)</f>
        <v>#N/A</v>
      </c>
      <c r="X384" s="22" t="e">
        <f>VLOOKUP($G384,Temp!$A:$C,X$1,FALSE)</f>
        <v>#N/A</v>
      </c>
      <c r="Y384" s="22" t="e">
        <f>VLOOKUP($G384,Temp!$A:$C,Y$1,FALSE)</f>
        <v>#N/A</v>
      </c>
      <c r="Z384" s="22" t="e">
        <f>VLOOKUP($G384,Temp!$A:$C,Z$1,FALSE)</f>
        <v>#N/A</v>
      </c>
      <c r="AA384" s="22" t="e">
        <f>VLOOKUP($A384,Searches!$A:$H,AA$1,FALSE)</f>
        <v>#N/A</v>
      </c>
      <c r="AB384" s="22" t="e">
        <f>VLOOKUP($A384,Searches!$A:$H,AB$1,FALSE)</f>
        <v>#N/A</v>
      </c>
      <c r="AC384" s="22" t="e">
        <f>VLOOKUP($A384,Searches!$A:$H,AC$1,FALSE)</f>
        <v>#N/A</v>
      </c>
      <c r="AD384" s="22" t="e">
        <f>VLOOKUP($A384,Searches!$A:$H,AD$1,FALSE)</f>
        <v>#N/A</v>
      </c>
      <c r="AE384" s="22" t="e">
        <f>VLOOKUP($A384,Searches!$A:$H,AE$1,FALSE)</f>
        <v>#N/A</v>
      </c>
      <c r="AF384" s="22" t="e">
        <f>VLOOKUP($A384,Searches!$A:$H,AF$1,FALSE)</f>
        <v>#N/A</v>
      </c>
      <c r="AG384" s="22" t="e">
        <f>VLOOKUP($A384,Searches!$A:$H,AG$1,FALSE)</f>
        <v>#N/A</v>
      </c>
      <c r="AH384" s="22" t="e">
        <f>VLOOKUP($G384,Temp!$D:$F,AH$1,FALSE)</f>
        <v>#N/A</v>
      </c>
      <c r="AI384" s="22" t="e">
        <f>VLOOKUP($G384,Temp!$D:$F,AI$1,FALSE)</f>
        <v>#N/A</v>
      </c>
      <c r="AJ384" s="22" t="e">
        <f>VLOOKUP($G384,Temp!$D:$F,AJ$1,FALSE)</f>
        <v>#N/A</v>
      </c>
    </row>
    <row r="385" spans="1:36" ht="16" x14ac:dyDescent="0.2">
      <c r="A385" s="8" t="str">
        <f t="shared" si="5"/>
        <v>Kimberley Allan Aravo Solutions - Third Party Risk Management</v>
      </c>
      <c r="B385" s="8" t="s">
        <v>5085</v>
      </c>
      <c r="C385" s="8" t="s">
        <v>5086</v>
      </c>
      <c r="D385" s="8" t="s">
        <v>42</v>
      </c>
      <c r="E385" s="8" t="s">
        <v>5087</v>
      </c>
      <c r="F385" s="8" t="s">
        <v>5088</v>
      </c>
      <c r="G385" s="12" t="s">
        <v>4772</v>
      </c>
      <c r="H385" s="22" t="str">
        <f>VLOOKUP($G385,Temp!$A:$C,H$1,FALSE)</f>
        <v>aravo.com</v>
      </c>
      <c r="I385" s="22" t="e">
        <f>VLOOKUP($G385,Temp!$A:$C,I$1,FALSE)</f>
        <v>#VALUE!</v>
      </c>
      <c r="J385" s="22" t="e">
        <f>VLOOKUP($G385,Temp!$A:$C,J$1,FALSE)</f>
        <v>#VALUE!</v>
      </c>
      <c r="K385" s="22" t="e">
        <f>VLOOKUP($G385,Temp!$A:$C,K$1,FALSE)</f>
        <v>#VALUE!</v>
      </c>
      <c r="L385" s="22" t="e">
        <f>VLOOKUP($G385,Temp!$A:$C,L$1,FALSE)</f>
        <v>#VALUE!</v>
      </c>
      <c r="M385" s="22" t="e">
        <f>VLOOKUP($G385,Temp!$A:$C,M$1,FALSE)</f>
        <v>#VALUE!</v>
      </c>
      <c r="N385" s="22" t="e">
        <f>VLOOKUP($G385,Temp!$A:$C,N$1,FALSE)</f>
        <v>#VALUE!</v>
      </c>
      <c r="O385" s="22" t="e">
        <f>VLOOKUP($G385,Temp!$A:$C,O$1,FALSE)</f>
        <v>#VALUE!</v>
      </c>
      <c r="P385" s="22" t="e">
        <f>VLOOKUP($G385,Temp!$A:$C,P$1,FALSE)</f>
        <v>#VALUE!</v>
      </c>
      <c r="Q385" s="22" t="e">
        <f>VLOOKUP($G385,Temp!$A:$C,Q$1,FALSE)</f>
        <v>#VALUE!</v>
      </c>
      <c r="R385" s="22" t="e">
        <f>VLOOKUP($G385,Temp!$A:$C,R$1,FALSE)</f>
        <v>#VALUE!</v>
      </c>
      <c r="S385" s="22" t="e">
        <f>VLOOKUP($G385,Temp!$A:$C,S$1,FALSE)</f>
        <v>#VALUE!</v>
      </c>
      <c r="T385" s="22" t="e">
        <f>VLOOKUP($G385,Temp!$A:$C,T$1,FALSE)</f>
        <v>#VALUE!</v>
      </c>
      <c r="U385" s="22" t="e">
        <f>VLOOKUP($G385,Temp!$A:$C,U$1,FALSE)</f>
        <v>#VALUE!</v>
      </c>
      <c r="V385" s="22" t="e">
        <f>VLOOKUP($G385,Temp!$A:$C,V$1,FALSE)</f>
        <v>#VALUE!</v>
      </c>
      <c r="W385" s="22" t="e">
        <f>VLOOKUP($G385,Temp!$A:$C,W$1,FALSE)</f>
        <v>#VALUE!</v>
      </c>
      <c r="X385" s="22" t="e">
        <f>VLOOKUP($G385,Temp!$A:$C,X$1,FALSE)</f>
        <v>#VALUE!</v>
      </c>
      <c r="Y385" s="22">
        <f>VLOOKUP($G385,Temp!$A:$C,Y$1,FALSE)</f>
        <v>57</v>
      </c>
      <c r="Z385" s="22">
        <f>VLOOKUP($G385,Temp!$A:$C,Z$1,FALSE)</f>
        <v>19</v>
      </c>
      <c r="AA385" s="22" t="e">
        <f>VLOOKUP($A385,Searches!$A:$H,AA$1,FALSE)</f>
        <v>#N/A</v>
      </c>
      <c r="AB385" s="22" t="e">
        <f>VLOOKUP($A385,Searches!$A:$H,AB$1,FALSE)</f>
        <v>#N/A</v>
      </c>
      <c r="AC385" s="22" t="e">
        <f>VLOOKUP($A385,Searches!$A:$H,AC$1,FALSE)</f>
        <v>#N/A</v>
      </c>
      <c r="AD385" s="22" t="e">
        <f>VLOOKUP($A385,Searches!$A:$H,AD$1,FALSE)</f>
        <v>#N/A</v>
      </c>
      <c r="AE385" s="22" t="e">
        <f>VLOOKUP($A385,Searches!$A:$H,AE$1,FALSE)</f>
        <v>#N/A</v>
      </c>
      <c r="AF385" s="22" t="e">
        <f>VLOOKUP($A385,Searches!$A:$H,AF$1,FALSE)</f>
        <v>#N/A</v>
      </c>
      <c r="AG385" s="22" t="e">
        <f>VLOOKUP($A385,Searches!$A:$H,AG$1,FALSE)</f>
        <v>#N/A</v>
      </c>
      <c r="AH385" s="22" t="str">
        <f>VLOOKUP($G385,Temp!$D:$F,AH$1,FALSE)</f>
        <v>aravo.com</v>
      </c>
      <c r="AI385" s="22">
        <f>VLOOKUP($G385,Temp!$D:$F,AI$1,FALSE)</f>
        <v>0</v>
      </c>
      <c r="AJ385" s="22" t="str">
        <f>VLOOKUP($G385,Temp!$D:$F,AJ$1,FALSE)</f>
        <v>WordPress</v>
      </c>
    </row>
    <row r="386" spans="1:36" ht="16" x14ac:dyDescent="0.2">
      <c r="A386" s="8" t="str">
        <f t="shared" si="5"/>
        <v>John Bigay iZotope, Inc.</v>
      </c>
      <c r="B386" s="8" t="s">
        <v>428</v>
      </c>
      <c r="C386" s="8" t="s">
        <v>5102</v>
      </c>
      <c r="D386" s="8" t="s">
        <v>42</v>
      </c>
      <c r="E386" s="8" t="s">
        <v>5103</v>
      </c>
      <c r="F386" s="8" t="s">
        <v>5104</v>
      </c>
      <c r="G386" s="12" t="s">
        <v>4783</v>
      </c>
      <c r="H386" s="22" t="str">
        <f>VLOOKUP($G386,Temp!$A:$C,H$1,FALSE)</f>
        <v>izotope.com</v>
      </c>
      <c r="I386" s="22" t="e">
        <f>VLOOKUP($G386,Temp!$A:$C,I$1,FALSE)</f>
        <v>#VALUE!</v>
      </c>
      <c r="J386" s="22" t="e">
        <f>VLOOKUP($G386,Temp!$A:$C,J$1,FALSE)</f>
        <v>#VALUE!</v>
      </c>
      <c r="K386" s="22" t="e">
        <f>VLOOKUP($G386,Temp!$A:$C,K$1,FALSE)</f>
        <v>#VALUE!</v>
      </c>
      <c r="L386" s="22" t="e">
        <f>VLOOKUP($G386,Temp!$A:$C,L$1,FALSE)</f>
        <v>#VALUE!</v>
      </c>
      <c r="M386" s="22" t="e">
        <f>VLOOKUP($G386,Temp!$A:$C,M$1,FALSE)</f>
        <v>#VALUE!</v>
      </c>
      <c r="N386" s="22" t="e">
        <f>VLOOKUP($G386,Temp!$A:$C,N$1,FALSE)</f>
        <v>#VALUE!</v>
      </c>
      <c r="O386" s="22" t="e">
        <f>VLOOKUP($G386,Temp!$A:$C,O$1,FALSE)</f>
        <v>#VALUE!</v>
      </c>
      <c r="P386" s="22" t="e">
        <f>VLOOKUP($G386,Temp!$A:$C,P$1,FALSE)</f>
        <v>#VALUE!</v>
      </c>
      <c r="Q386" s="22" t="e">
        <f>VLOOKUP($G386,Temp!$A:$C,Q$1,FALSE)</f>
        <v>#VALUE!</v>
      </c>
      <c r="R386" s="22" t="e">
        <f>VLOOKUP($G386,Temp!$A:$C,R$1,FALSE)</f>
        <v>#VALUE!</v>
      </c>
      <c r="S386" s="22" t="e">
        <f>VLOOKUP($G386,Temp!$A:$C,S$1,FALSE)</f>
        <v>#VALUE!</v>
      </c>
      <c r="T386" s="22" t="e">
        <f>VLOOKUP($G386,Temp!$A:$C,T$1,FALSE)</f>
        <v>#VALUE!</v>
      </c>
      <c r="U386" s="22" t="e">
        <f>VLOOKUP($G386,Temp!$A:$C,U$1,FALSE)</f>
        <v>#VALUE!</v>
      </c>
      <c r="V386" s="22" t="e">
        <f>VLOOKUP($G386,Temp!$A:$C,V$1,FALSE)</f>
        <v>#VALUE!</v>
      </c>
      <c r="W386" s="22" t="e">
        <f>VLOOKUP($G386,Temp!$A:$C,W$1,FALSE)</f>
        <v>#VALUE!</v>
      </c>
      <c r="X386" s="22" t="e">
        <f>VLOOKUP($G386,Temp!$A:$C,X$1,FALSE)</f>
        <v>#VALUE!</v>
      </c>
      <c r="Y386" s="22">
        <f>VLOOKUP($G386,Temp!$A:$C,Y$1,FALSE)</f>
        <v>55800</v>
      </c>
      <c r="Z386" s="22">
        <f>VLOOKUP($G386,Temp!$A:$C,Z$1,FALSE)</f>
        <v>5100</v>
      </c>
      <c r="AA386" s="22" t="str">
        <f>VLOOKUP($A386,Searches!$A:$H,AA$1,FALSE)</f>
        <v>John Bigay</v>
      </c>
      <c r="AB386" s="22" t="str">
        <f>VLOOKUP($A386,Searches!$A:$H,AB$1,FALSE)</f>
        <v>iZotope, Inc.</v>
      </c>
      <c r="AC386" s="22" t="str">
        <f>VLOOKUP($A386,Searches!$A:$H,AC$1,FALSE)</f>
        <v>Chief Marketing Officer</v>
      </c>
      <c r="AD386" s="22" t="str">
        <f>VLOOKUP($A386,Searches!$A:$H,AD$1,FALSE)</f>
        <v>2nd</v>
      </c>
      <c r="AE386" s="22" t="str">
        <f>VLOOKUP($A386,Searches!$A:$H,AE$1,FALSE)</f>
        <v/>
      </c>
      <c r="AF386" s="22" t="str">
        <f>VLOOKUP($A386,Searches!$A:$H,AF$1,FALSE)</f>
        <v>Greater Boston Area</v>
      </c>
      <c r="AG386" s="22" t="str">
        <f>VLOOKUP($A386,Searches!$A:$H,AG$1,FALSE)</f>
        <v>https://www.linkedin.com/sales/profile/267701,DYb2,NAME_SEARCH?moduleKey=peopleSearchResults&amp;pageKey=sales-search3-people-refinement&amp;contextId=60BC92C971D70515801E49D6842B0000&amp;requestId=ecc62629-03bd-49ec-acaa-5e0884cdb060&amp;action=CLICK&amp;target=urn%3Ali%3AsalesLead%3A(-1%2C267701)&amp;pageNumber=11&amp;targetEl=profilelink&amp;position=9&amp;trk=lss-serp-result-lead_photo</v>
      </c>
      <c r="AH386" s="22" t="e">
        <f>VLOOKUP($G386,Temp!$D:$F,AH$1,FALSE)</f>
        <v>#N/A</v>
      </c>
      <c r="AI386" s="22" t="e">
        <f>VLOOKUP($G386,Temp!$D:$F,AI$1,FALSE)</f>
        <v>#N/A</v>
      </c>
      <c r="AJ386" s="22" t="e">
        <f>VLOOKUP($G386,Temp!$D:$F,AJ$1,FALSE)</f>
        <v>#N/A</v>
      </c>
    </row>
    <row r="387" spans="1:36" ht="16" x14ac:dyDescent="0.2">
      <c r="A387" s="8" t="str">
        <f t="shared" si="5"/>
        <v>Jamie Grenney Seerene</v>
      </c>
      <c r="B387" s="8" t="s">
        <v>2176</v>
      </c>
      <c r="C387" s="8" t="s">
        <v>5117</v>
      </c>
      <c r="D387" s="8" t="s">
        <v>42</v>
      </c>
      <c r="E387" s="8" t="s">
        <v>5119</v>
      </c>
      <c r="F387" s="8" t="s">
        <v>5121</v>
      </c>
      <c r="G387" s="12" t="s">
        <v>4794</v>
      </c>
      <c r="H387" s="22" t="str">
        <f>VLOOKUP($G387,Temp!$A:$C,H$1,FALSE)</f>
        <v>seerene.com</v>
      </c>
      <c r="I387" s="22" t="e">
        <f>VLOOKUP($G387,Temp!$A:$C,I$1,FALSE)</f>
        <v>#VALUE!</v>
      </c>
      <c r="J387" s="22" t="e">
        <f>VLOOKUP($G387,Temp!$A:$C,J$1,FALSE)</f>
        <v>#VALUE!</v>
      </c>
      <c r="K387" s="22" t="e">
        <f>VLOOKUP($G387,Temp!$A:$C,K$1,FALSE)</f>
        <v>#VALUE!</v>
      </c>
      <c r="L387" s="22" t="e">
        <f>VLOOKUP($G387,Temp!$A:$C,L$1,FALSE)</f>
        <v>#VALUE!</v>
      </c>
      <c r="M387" s="22" t="e">
        <f>VLOOKUP($G387,Temp!$A:$C,M$1,FALSE)</f>
        <v>#VALUE!</v>
      </c>
      <c r="N387" s="22" t="e">
        <f>VLOOKUP($G387,Temp!$A:$C,N$1,FALSE)</f>
        <v>#VALUE!</v>
      </c>
      <c r="O387" s="22" t="e">
        <f>VLOOKUP($G387,Temp!$A:$C,O$1,FALSE)</f>
        <v>#VALUE!</v>
      </c>
      <c r="P387" s="22" t="e">
        <f>VLOOKUP($G387,Temp!$A:$C,P$1,FALSE)</f>
        <v>#VALUE!</v>
      </c>
      <c r="Q387" s="22" t="e">
        <f>VLOOKUP($G387,Temp!$A:$C,Q$1,FALSE)</f>
        <v>#VALUE!</v>
      </c>
      <c r="R387" s="22" t="e">
        <f>VLOOKUP($G387,Temp!$A:$C,R$1,FALSE)</f>
        <v>#VALUE!</v>
      </c>
      <c r="S387" s="22" t="e">
        <f>VLOOKUP($G387,Temp!$A:$C,S$1,FALSE)</f>
        <v>#VALUE!</v>
      </c>
      <c r="T387" s="22" t="e">
        <f>VLOOKUP($G387,Temp!$A:$C,T$1,FALSE)</f>
        <v>#VALUE!</v>
      </c>
      <c r="U387" s="22" t="e">
        <f>VLOOKUP($G387,Temp!$A:$C,U$1,FALSE)</f>
        <v>#VALUE!</v>
      </c>
      <c r="V387" s="22" t="e">
        <f>VLOOKUP($G387,Temp!$A:$C,V$1,FALSE)</f>
        <v>#VALUE!</v>
      </c>
      <c r="W387" s="22" t="e">
        <f>VLOOKUP($G387,Temp!$A:$C,W$1,FALSE)</f>
        <v>#VALUE!</v>
      </c>
      <c r="X387" s="22" t="e">
        <f>VLOOKUP($G387,Temp!$A:$C,X$1,FALSE)</f>
        <v>#VALUE!</v>
      </c>
      <c r="Y387" s="22">
        <f>VLOOKUP($G387,Temp!$A:$C,Y$1,FALSE)</f>
        <v>0</v>
      </c>
      <c r="Z387" s="22">
        <f>VLOOKUP($G387,Temp!$A:$C,Z$1,FALSE)</f>
        <v>282</v>
      </c>
      <c r="AA387" s="22" t="str">
        <f>VLOOKUP($A387,Searches!$A:$H,AA$1,FALSE)</f>
        <v>Jamie Grenney</v>
      </c>
      <c r="AB387" s="22" t="str">
        <f>VLOOKUP($A387,Searches!$A:$H,AB$1,FALSE)</f>
        <v>Seerene</v>
      </c>
      <c r="AC387" s="22" t="str">
        <f>VLOOKUP($A387,Searches!$A:$H,AC$1,FALSE)</f>
        <v>Chief Marketing Officer</v>
      </c>
      <c r="AD387" s="22" t="str">
        <f>VLOOKUP($A387,Searches!$A:$H,AD$1,FALSE)</f>
        <v>2nd</v>
      </c>
      <c r="AE387" s="22" t="str">
        <f>VLOOKUP($A387,Searches!$A:$H,AE$1,FALSE)</f>
        <v/>
      </c>
      <c r="AF387" s="22" t="str">
        <f>VLOOKUP($A387,Searches!$A:$H,AF$1,FALSE)</f>
        <v>San Francisco Bay Area</v>
      </c>
      <c r="AG387" s="22" t="str">
        <f>VLOOKUP($A387,Searches!$A:$H,AG$1,FALSE)</f>
        <v>https://www.linkedin.com/sales/profile/2761093,hdhL,NAME_SEARCH?moduleKey=peopleSearchResults&amp;pageKey=sales-search3-people-refinement&amp;contextId=60BC92C971D70515801E49D6842B0000&amp;requestId=ecc62629-03bd-49ec-acaa-5e0884cdb060&amp;action=CLICK&amp;target=urn%3Ali%3AsalesLead%3A(-1%2C2761093)&amp;pageNumber=11&amp;targetEl=profilelink&amp;position=4&amp;trk=lss-serp-result-lead_photo</v>
      </c>
      <c r="AH387" s="22" t="str">
        <f>VLOOKUP($G387,Temp!$D:$F,AH$1,FALSE)</f>
        <v>seerene.com</v>
      </c>
      <c r="AI387" s="22">
        <f>VLOOKUP($G387,Temp!$D:$F,AI$1,FALSE)</f>
        <v>0</v>
      </c>
      <c r="AJ387" s="22" t="str">
        <f>VLOOKUP($G387,Temp!$D:$F,AJ$1,FALSE)</f>
        <v>WordPress</v>
      </c>
    </row>
    <row r="388" spans="1:36" ht="16" x14ac:dyDescent="0.2">
      <c r="A388" s="8" t="str">
        <f t="shared" ref="A388:A451" si="6">CONCATENATE(B388," ",C388," ",F388)</f>
        <v>Heather Moses Nexthink</v>
      </c>
      <c r="B388" s="8" t="s">
        <v>202</v>
      </c>
      <c r="C388" s="8" t="s">
        <v>4143</v>
      </c>
      <c r="D388" s="8" t="s">
        <v>42</v>
      </c>
      <c r="E388" s="8" t="s">
        <v>4144</v>
      </c>
      <c r="F388" s="8" t="s">
        <v>4145</v>
      </c>
      <c r="G388" s="12" t="s">
        <v>4147</v>
      </c>
      <c r="H388" s="22" t="str">
        <f>VLOOKUP($G388,Temp!$A:$C,H$1,FALSE)</f>
        <v>nexthink.com</v>
      </c>
      <c r="I388" s="22" t="e">
        <f>VLOOKUP($G388,Temp!$A:$C,I$1,FALSE)</f>
        <v>#VALUE!</v>
      </c>
      <c r="J388" s="22" t="e">
        <f>VLOOKUP($G388,Temp!$A:$C,J$1,FALSE)</f>
        <v>#VALUE!</v>
      </c>
      <c r="K388" s="22" t="e">
        <f>VLOOKUP($G388,Temp!$A:$C,K$1,FALSE)</f>
        <v>#VALUE!</v>
      </c>
      <c r="L388" s="22" t="e">
        <f>VLOOKUP($G388,Temp!$A:$C,L$1,FALSE)</f>
        <v>#VALUE!</v>
      </c>
      <c r="M388" s="22" t="e">
        <f>VLOOKUP($G388,Temp!$A:$C,M$1,FALSE)</f>
        <v>#VALUE!</v>
      </c>
      <c r="N388" s="22" t="e">
        <f>VLOOKUP($G388,Temp!$A:$C,N$1,FALSE)</f>
        <v>#VALUE!</v>
      </c>
      <c r="O388" s="22" t="e">
        <f>VLOOKUP($G388,Temp!$A:$C,O$1,FALSE)</f>
        <v>#VALUE!</v>
      </c>
      <c r="P388" s="22" t="e">
        <f>VLOOKUP($G388,Temp!$A:$C,P$1,FALSE)</f>
        <v>#VALUE!</v>
      </c>
      <c r="Q388" s="22" t="e">
        <f>VLOOKUP($G388,Temp!$A:$C,Q$1,FALSE)</f>
        <v>#VALUE!</v>
      </c>
      <c r="R388" s="22" t="e">
        <f>VLOOKUP($G388,Temp!$A:$C,R$1,FALSE)</f>
        <v>#VALUE!</v>
      </c>
      <c r="S388" s="22" t="e">
        <f>VLOOKUP($G388,Temp!$A:$C,S$1,FALSE)</f>
        <v>#VALUE!</v>
      </c>
      <c r="T388" s="22" t="e">
        <f>VLOOKUP($G388,Temp!$A:$C,T$1,FALSE)</f>
        <v>#VALUE!</v>
      </c>
      <c r="U388" s="22" t="e">
        <f>VLOOKUP($G388,Temp!$A:$C,U$1,FALSE)</f>
        <v>#VALUE!</v>
      </c>
      <c r="V388" s="22" t="e">
        <f>VLOOKUP($G388,Temp!$A:$C,V$1,FALSE)</f>
        <v>#VALUE!</v>
      </c>
      <c r="W388" s="22" t="e">
        <f>VLOOKUP($G388,Temp!$A:$C,W$1,FALSE)</f>
        <v>#VALUE!</v>
      </c>
      <c r="X388" s="22" t="e">
        <f>VLOOKUP($G388,Temp!$A:$C,X$1,FALSE)</f>
        <v>#VALUE!</v>
      </c>
      <c r="Y388" s="22">
        <f>VLOOKUP($G388,Temp!$A:$C,Y$1,FALSE)</f>
        <v>522</v>
      </c>
      <c r="Z388" s="22">
        <f>VLOOKUP($G388,Temp!$A:$C,Z$1,FALSE)</f>
        <v>0</v>
      </c>
      <c r="AA388" s="22" t="str">
        <f>VLOOKUP($A388,Searches!$A:$H,AA$1,FALSE)</f>
        <v>Heather Moses</v>
      </c>
      <c r="AB388" s="22" t="str">
        <f>VLOOKUP($A388,Searches!$A:$H,AB$1,FALSE)</f>
        <v>Nexthink</v>
      </c>
      <c r="AC388" s="22" t="str">
        <f>VLOOKUP($A388,Searches!$A:$H,AC$1,FALSE)</f>
        <v>Chief Marketing Officer</v>
      </c>
      <c r="AD388" s="22" t="str">
        <f>VLOOKUP($A388,Searches!$A:$H,AD$1,FALSE)</f>
        <v>2nd</v>
      </c>
      <c r="AE388" s="22" t="str">
        <f>VLOOKUP($A388,Searches!$A:$H,AE$1,FALSE)</f>
        <v>Open link</v>
      </c>
      <c r="AF388" s="22" t="str">
        <f>VLOOKUP($A388,Searches!$A:$H,AF$1,FALSE)</f>
        <v>Greater Boston Area</v>
      </c>
      <c r="AG388" s="22" t="str">
        <f>VLOOKUP($A388,Searches!$A:$H,AG$1,FALSE)</f>
        <v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v>
      </c>
      <c r="AH388" s="22" t="str">
        <f>VLOOKUP($G388,Temp!$D:$F,AH$1,FALSE)</f>
        <v>nexthink.com</v>
      </c>
      <c r="AI388" s="22" t="str">
        <f>VLOOKUP($G388,Temp!$D:$F,AI$1,FALSE)</f>
        <v>Marketo</v>
      </c>
      <c r="AJ388" s="22" t="str">
        <f>VLOOKUP($G388,Temp!$D:$F,AJ$1,FALSE)</f>
        <v>WordPress</v>
      </c>
    </row>
    <row r="389" spans="1:36" ht="16" x14ac:dyDescent="0.2">
      <c r="A389" s="8" t="str">
        <f t="shared" si="6"/>
        <v>Michelle Reed SkillSurvey</v>
      </c>
      <c r="B389" s="8" t="s">
        <v>223</v>
      </c>
      <c r="C389" s="8" t="s">
        <v>2502</v>
      </c>
      <c r="D389" s="8" t="s">
        <v>42</v>
      </c>
      <c r="E389" s="8" t="s">
        <v>5026</v>
      </c>
      <c r="F389" s="8" t="s">
        <v>5028</v>
      </c>
      <c r="G389" s="12" t="s">
        <v>4729</v>
      </c>
      <c r="H389" s="22" t="str">
        <f>VLOOKUP($G389,Temp!$A:$C,H$1,FALSE)</f>
        <v>skillsurvey.com</v>
      </c>
      <c r="I389" s="22" t="e">
        <f>VLOOKUP($G389,Temp!$A:$C,I$1,FALSE)</f>
        <v>#VALUE!</v>
      </c>
      <c r="J389" s="22" t="e">
        <f>VLOOKUP($G389,Temp!$A:$C,J$1,FALSE)</f>
        <v>#VALUE!</v>
      </c>
      <c r="K389" s="22" t="e">
        <f>VLOOKUP($G389,Temp!$A:$C,K$1,FALSE)</f>
        <v>#VALUE!</v>
      </c>
      <c r="L389" s="22" t="e">
        <f>VLOOKUP($G389,Temp!$A:$C,L$1,FALSE)</f>
        <v>#VALUE!</v>
      </c>
      <c r="M389" s="22" t="e">
        <f>VLOOKUP($G389,Temp!$A:$C,M$1,FALSE)</f>
        <v>#VALUE!</v>
      </c>
      <c r="N389" s="22" t="e">
        <f>VLOOKUP($G389,Temp!$A:$C,N$1,FALSE)</f>
        <v>#VALUE!</v>
      </c>
      <c r="O389" s="22" t="e">
        <f>VLOOKUP($G389,Temp!$A:$C,O$1,FALSE)</f>
        <v>#VALUE!</v>
      </c>
      <c r="P389" s="22" t="e">
        <f>VLOOKUP($G389,Temp!$A:$C,P$1,FALSE)</f>
        <v>#VALUE!</v>
      </c>
      <c r="Q389" s="22" t="e">
        <f>VLOOKUP($G389,Temp!$A:$C,Q$1,FALSE)</f>
        <v>#VALUE!</v>
      </c>
      <c r="R389" s="22" t="e">
        <f>VLOOKUP($G389,Temp!$A:$C,R$1,FALSE)</f>
        <v>#VALUE!</v>
      </c>
      <c r="S389" s="22" t="e">
        <f>VLOOKUP($G389,Temp!$A:$C,S$1,FALSE)</f>
        <v>#VALUE!</v>
      </c>
      <c r="T389" s="22" t="e">
        <f>VLOOKUP($G389,Temp!$A:$C,T$1,FALSE)</f>
        <v>#VALUE!</v>
      </c>
      <c r="U389" s="22" t="e">
        <f>VLOOKUP($G389,Temp!$A:$C,U$1,FALSE)</f>
        <v>#VALUE!</v>
      </c>
      <c r="V389" s="22" t="e">
        <f>VLOOKUP($G389,Temp!$A:$C,V$1,FALSE)</f>
        <v>#VALUE!</v>
      </c>
      <c r="W389" s="22" t="e">
        <f>VLOOKUP($G389,Temp!$A:$C,W$1,FALSE)</f>
        <v>#VALUE!</v>
      </c>
      <c r="X389" s="22" t="e">
        <f>VLOOKUP($G389,Temp!$A:$C,X$1,FALSE)</f>
        <v>#VALUE!</v>
      </c>
      <c r="Y389" s="22">
        <f>VLOOKUP($G389,Temp!$A:$C,Y$1,FALSE)</f>
        <v>19500</v>
      </c>
      <c r="Z389" s="22">
        <f>VLOOKUP($G389,Temp!$A:$C,Z$1,FALSE)</f>
        <v>2300</v>
      </c>
      <c r="AA389" s="22" t="e">
        <f>VLOOKUP($A389,Searches!$A:$H,AA$1,FALSE)</f>
        <v>#N/A</v>
      </c>
      <c r="AB389" s="22" t="e">
        <f>VLOOKUP($A389,Searches!$A:$H,AB$1,FALSE)</f>
        <v>#N/A</v>
      </c>
      <c r="AC389" s="22" t="e">
        <f>VLOOKUP($A389,Searches!$A:$H,AC$1,FALSE)</f>
        <v>#N/A</v>
      </c>
      <c r="AD389" s="22" t="e">
        <f>VLOOKUP($A389,Searches!$A:$H,AD$1,FALSE)</f>
        <v>#N/A</v>
      </c>
      <c r="AE389" s="22" t="e">
        <f>VLOOKUP($A389,Searches!$A:$H,AE$1,FALSE)</f>
        <v>#N/A</v>
      </c>
      <c r="AF389" s="22" t="e">
        <f>VLOOKUP($A389,Searches!$A:$H,AF$1,FALSE)</f>
        <v>#N/A</v>
      </c>
      <c r="AG389" s="22" t="e">
        <f>VLOOKUP($A389,Searches!$A:$H,AG$1,FALSE)</f>
        <v>#N/A</v>
      </c>
      <c r="AH389" s="22" t="str">
        <f>VLOOKUP($G389,Temp!$D:$F,AH$1,FALSE)</f>
        <v>skillsurvey.com</v>
      </c>
      <c r="AI389" s="22" t="str">
        <f>VLOOKUP($G389,Temp!$D:$F,AI$1,FALSE)</f>
        <v>Pardot</v>
      </c>
      <c r="AJ389" s="22" t="str">
        <f>VLOOKUP($G389,Temp!$D:$F,AJ$1,FALSE)</f>
        <v>WordPress</v>
      </c>
    </row>
    <row r="390" spans="1:36" ht="16" x14ac:dyDescent="0.2">
      <c r="A390" s="8" t="str">
        <f t="shared" si="6"/>
        <v>Matthew Duffy ZeroTurnaround</v>
      </c>
      <c r="B390" s="8" t="s">
        <v>167</v>
      </c>
      <c r="C390" s="8" t="s">
        <v>5055</v>
      </c>
      <c r="D390" s="8" t="s">
        <v>42</v>
      </c>
      <c r="E390" s="8" t="s">
        <v>5056</v>
      </c>
      <c r="F390" s="8" t="s">
        <v>5057</v>
      </c>
      <c r="G390" s="12" t="s">
        <v>4749</v>
      </c>
      <c r="H390" s="22" t="str">
        <f>VLOOKUP($G390,Temp!$A:$C,H$1,FALSE)</f>
        <v>zeroturnaround.com</v>
      </c>
      <c r="I390" s="22" t="e">
        <f>VLOOKUP($G390,Temp!$A:$C,I$1,FALSE)</f>
        <v>#VALUE!</v>
      </c>
      <c r="J390" s="22" t="e">
        <f>VLOOKUP($G390,Temp!$A:$C,J$1,FALSE)</f>
        <v>#VALUE!</v>
      </c>
      <c r="K390" s="22" t="e">
        <f>VLOOKUP($G390,Temp!$A:$C,K$1,FALSE)</f>
        <v>#VALUE!</v>
      </c>
      <c r="L390" s="22" t="e">
        <f>VLOOKUP($G390,Temp!$A:$C,L$1,FALSE)</f>
        <v>#VALUE!</v>
      </c>
      <c r="M390" s="22" t="e">
        <f>VLOOKUP($G390,Temp!$A:$C,M$1,FALSE)</f>
        <v>#VALUE!</v>
      </c>
      <c r="N390" s="22" t="e">
        <f>VLOOKUP($G390,Temp!$A:$C,N$1,FALSE)</f>
        <v>#VALUE!</v>
      </c>
      <c r="O390" s="22" t="e">
        <f>VLOOKUP($G390,Temp!$A:$C,O$1,FALSE)</f>
        <v>#VALUE!</v>
      </c>
      <c r="P390" s="22" t="e">
        <f>VLOOKUP($G390,Temp!$A:$C,P$1,FALSE)</f>
        <v>#VALUE!</v>
      </c>
      <c r="Q390" s="22" t="e">
        <f>VLOOKUP($G390,Temp!$A:$C,Q$1,FALSE)</f>
        <v>#VALUE!</v>
      </c>
      <c r="R390" s="22" t="e">
        <f>VLOOKUP($G390,Temp!$A:$C,R$1,FALSE)</f>
        <v>#VALUE!</v>
      </c>
      <c r="S390" s="22" t="e">
        <f>VLOOKUP($G390,Temp!$A:$C,S$1,FALSE)</f>
        <v>#VALUE!</v>
      </c>
      <c r="T390" s="22" t="e">
        <f>VLOOKUP($G390,Temp!$A:$C,T$1,FALSE)</f>
        <v>#VALUE!</v>
      </c>
      <c r="U390" s="22" t="e">
        <f>VLOOKUP($G390,Temp!$A:$C,U$1,FALSE)</f>
        <v>#VALUE!</v>
      </c>
      <c r="V390" s="22" t="e">
        <f>VLOOKUP($G390,Temp!$A:$C,V$1,FALSE)</f>
        <v>#VALUE!</v>
      </c>
      <c r="W390" s="22" t="e">
        <f>VLOOKUP($G390,Temp!$A:$C,W$1,FALSE)</f>
        <v>#VALUE!</v>
      </c>
      <c r="X390" s="22" t="e">
        <f>VLOOKUP($G390,Temp!$A:$C,X$1,FALSE)</f>
        <v>#VALUE!</v>
      </c>
      <c r="Y390" s="22">
        <f>VLOOKUP($G390,Temp!$A:$C,Y$1,FALSE)</f>
        <v>0</v>
      </c>
      <c r="Z390" s="22">
        <f>VLOOKUP($G390,Temp!$A:$C,Z$1,FALSE)</f>
        <v>0</v>
      </c>
      <c r="AA390" s="22" t="e">
        <f>VLOOKUP($A390,Searches!$A:$H,AA$1,FALSE)</f>
        <v>#N/A</v>
      </c>
      <c r="AB390" s="22" t="e">
        <f>VLOOKUP($A390,Searches!$A:$H,AB$1,FALSE)</f>
        <v>#N/A</v>
      </c>
      <c r="AC390" s="22" t="e">
        <f>VLOOKUP($A390,Searches!$A:$H,AC$1,FALSE)</f>
        <v>#N/A</v>
      </c>
      <c r="AD390" s="22" t="e">
        <f>VLOOKUP($A390,Searches!$A:$H,AD$1,FALSE)</f>
        <v>#N/A</v>
      </c>
      <c r="AE390" s="22" t="e">
        <f>VLOOKUP($A390,Searches!$A:$H,AE$1,FALSE)</f>
        <v>#N/A</v>
      </c>
      <c r="AF390" s="22" t="e">
        <f>VLOOKUP($A390,Searches!$A:$H,AF$1,FALSE)</f>
        <v>#N/A</v>
      </c>
      <c r="AG390" s="22" t="e">
        <f>VLOOKUP($A390,Searches!$A:$H,AG$1,FALSE)</f>
        <v>#N/A</v>
      </c>
      <c r="AH390" s="22" t="str">
        <f>VLOOKUP($G390,Temp!$D:$F,AH$1,FALSE)</f>
        <v>zeroturnaround.com</v>
      </c>
      <c r="AI390" s="22" t="str">
        <f>VLOOKUP($G390,Temp!$D:$F,AI$1,FALSE)</f>
        <v>Marketo</v>
      </c>
      <c r="AJ390" s="22" t="str">
        <f>VLOOKUP($G390,Temp!$D:$F,AJ$1,FALSE)</f>
        <v>WordPress</v>
      </c>
    </row>
    <row r="391" spans="1:36" ht="16" x14ac:dyDescent="0.2">
      <c r="A391" s="8" t="str">
        <f t="shared" si="6"/>
        <v>Todd Nicholson BookingBug</v>
      </c>
      <c r="B391" s="8" t="s">
        <v>919</v>
      </c>
      <c r="C391" s="8" t="s">
        <v>5083</v>
      </c>
      <c r="D391" s="8" t="s">
        <v>42</v>
      </c>
      <c r="E391" s="8" t="s">
        <v>634</v>
      </c>
      <c r="F391" s="8" t="s">
        <v>5084</v>
      </c>
      <c r="G391" s="8" t="s">
        <v>634</v>
      </c>
      <c r="H391" s="22" t="e">
        <f>VLOOKUP($G391,Temp!$A:$C,H$1,FALSE)</f>
        <v>#N/A</v>
      </c>
      <c r="I391" s="22" t="e">
        <f>VLOOKUP($G391,Temp!$A:$C,I$1,FALSE)</f>
        <v>#N/A</v>
      </c>
      <c r="J391" s="22" t="e">
        <f>VLOOKUP($G391,Temp!$A:$C,J$1,FALSE)</f>
        <v>#N/A</v>
      </c>
      <c r="K391" s="22" t="e">
        <f>VLOOKUP($G391,Temp!$A:$C,K$1,FALSE)</f>
        <v>#N/A</v>
      </c>
      <c r="L391" s="22" t="e">
        <f>VLOOKUP($G391,Temp!$A:$C,L$1,FALSE)</f>
        <v>#N/A</v>
      </c>
      <c r="M391" s="22" t="e">
        <f>VLOOKUP($G391,Temp!$A:$C,M$1,FALSE)</f>
        <v>#N/A</v>
      </c>
      <c r="N391" s="22" t="e">
        <f>VLOOKUP($G391,Temp!$A:$C,N$1,FALSE)</f>
        <v>#N/A</v>
      </c>
      <c r="O391" s="22" t="e">
        <f>VLOOKUP($G391,Temp!$A:$C,O$1,FALSE)</f>
        <v>#N/A</v>
      </c>
      <c r="P391" s="22" t="e">
        <f>VLOOKUP($G391,Temp!$A:$C,P$1,FALSE)</f>
        <v>#N/A</v>
      </c>
      <c r="Q391" s="22" t="e">
        <f>VLOOKUP($G391,Temp!$A:$C,Q$1,FALSE)</f>
        <v>#N/A</v>
      </c>
      <c r="R391" s="22" t="e">
        <f>VLOOKUP($G391,Temp!$A:$C,R$1,FALSE)</f>
        <v>#N/A</v>
      </c>
      <c r="S391" s="22" t="e">
        <f>VLOOKUP($G391,Temp!$A:$C,S$1,FALSE)</f>
        <v>#N/A</v>
      </c>
      <c r="T391" s="22" t="e">
        <f>VLOOKUP($G391,Temp!$A:$C,T$1,FALSE)</f>
        <v>#N/A</v>
      </c>
      <c r="U391" s="22" t="e">
        <f>VLOOKUP($G391,Temp!$A:$C,U$1,FALSE)</f>
        <v>#N/A</v>
      </c>
      <c r="V391" s="22" t="e">
        <f>VLOOKUP($G391,Temp!$A:$C,V$1,FALSE)</f>
        <v>#N/A</v>
      </c>
      <c r="W391" s="22" t="e">
        <f>VLOOKUP($G391,Temp!$A:$C,W$1,FALSE)</f>
        <v>#N/A</v>
      </c>
      <c r="X391" s="22" t="e">
        <f>VLOOKUP($G391,Temp!$A:$C,X$1,FALSE)</f>
        <v>#N/A</v>
      </c>
      <c r="Y391" s="22" t="e">
        <f>VLOOKUP($G391,Temp!$A:$C,Y$1,FALSE)</f>
        <v>#N/A</v>
      </c>
      <c r="Z391" s="22" t="e">
        <f>VLOOKUP($G391,Temp!$A:$C,Z$1,FALSE)</f>
        <v>#N/A</v>
      </c>
      <c r="AA391" s="22" t="e">
        <f>VLOOKUP($A391,Searches!$A:$H,AA$1,FALSE)</f>
        <v>#N/A</v>
      </c>
      <c r="AB391" s="22" t="e">
        <f>VLOOKUP($A391,Searches!$A:$H,AB$1,FALSE)</f>
        <v>#N/A</v>
      </c>
      <c r="AC391" s="22" t="e">
        <f>VLOOKUP($A391,Searches!$A:$H,AC$1,FALSE)</f>
        <v>#N/A</v>
      </c>
      <c r="AD391" s="22" t="e">
        <f>VLOOKUP($A391,Searches!$A:$H,AD$1,FALSE)</f>
        <v>#N/A</v>
      </c>
      <c r="AE391" s="22" t="e">
        <f>VLOOKUP($A391,Searches!$A:$H,AE$1,FALSE)</f>
        <v>#N/A</v>
      </c>
      <c r="AF391" s="22" t="e">
        <f>VLOOKUP($A391,Searches!$A:$H,AF$1,FALSE)</f>
        <v>#N/A</v>
      </c>
      <c r="AG391" s="22" t="e">
        <f>VLOOKUP($A391,Searches!$A:$H,AG$1,FALSE)</f>
        <v>#N/A</v>
      </c>
      <c r="AH391" s="22" t="e">
        <f>VLOOKUP($G391,Temp!$D:$F,AH$1,FALSE)</f>
        <v>#N/A</v>
      </c>
      <c r="AI391" s="22" t="e">
        <f>VLOOKUP($G391,Temp!$D:$F,AI$1,FALSE)</f>
        <v>#N/A</v>
      </c>
      <c r="AJ391" s="22" t="e">
        <f>VLOOKUP($G391,Temp!$D:$F,AJ$1,FALSE)</f>
        <v>#N/A</v>
      </c>
    </row>
    <row r="392" spans="1:36" ht="16" x14ac:dyDescent="0.2">
      <c r="A392" s="8" t="str">
        <f t="shared" si="6"/>
        <v>John Bigay iZotope, Inc.</v>
      </c>
      <c r="B392" s="8" t="s">
        <v>428</v>
      </c>
      <c r="C392" s="8" t="s">
        <v>5102</v>
      </c>
      <c r="D392" s="8" t="s">
        <v>42</v>
      </c>
      <c r="E392" s="8" t="s">
        <v>5103</v>
      </c>
      <c r="F392" s="8" t="s">
        <v>5104</v>
      </c>
      <c r="G392" s="12" t="s">
        <v>4783</v>
      </c>
      <c r="H392" s="22" t="str">
        <f>VLOOKUP($G392,Temp!$A:$C,H$1,FALSE)</f>
        <v>izotope.com</v>
      </c>
      <c r="I392" s="22" t="e">
        <f>VLOOKUP($G392,Temp!$A:$C,I$1,FALSE)</f>
        <v>#VALUE!</v>
      </c>
      <c r="J392" s="22" t="e">
        <f>VLOOKUP($G392,Temp!$A:$C,J$1,FALSE)</f>
        <v>#VALUE!</v>
      </c>
      <c r="K392" s="22" t="e">
        <f>VLOOKUP($G392,Temp!$A:$C,K$1,FALSE)</f>
        <v>#VALUE!</v>
      </c>
      <c r="L392" s="22" t="e">
        <f>VLOOKUP($G392,Temp!$A:$C,L$1,FALSE)</f>
        <v>#VALUE!</v>
      </c>
      <c r="M392" s="22" t="e">
        <f>VLOOKUP($G392,Temp!$A:$C,M$1,FALSE)</f>
        <v>#VALUE!</v>
      </c>
      <c r="N392" s="22" t="e">
        <f>VLOOKUP($G392,Temp!$A:$C,N$1,FALSE)</f>
        <v>#VALUE!</v>
      </c>
      <c r="O392" s="22" t="e">
        <f>VLOOKUP($G392,Temp!$A:$C,O$1,FALSE)</f>
        <v>#VALUE!</v>
      </c>
      <c r="P392" s="22" t="e">
        <f>VLOOKUP($G392,Temp!$A:$C,P$1,FALSE)</f>
        <v>#VALUE!</v>
      </c>
      <c r="Q392" s="22" t="e">
        <f>VLOOKUP($G392,Temp!$A:$C,Q$1,FALSE)</f>
        <v>#VALUE!</v>
      </c>
      <c r="R392" s="22" t="e">
        <f>VLOOKUP($G392,Temp!$A:$C,R$1,FALSE)</f>
        <v>#VALUE!</v>
      </c>
      <c r="S392" s="22" t="e">
        <f>VLOOKUP($G392,Temp!$A:$C,S$1,FALSE)</f>
        <v>#VALUE!</v>
      </c>
      <c r="T392" s="22" t="e">
        <f>VLOOKUP($G392,Temp!$A:$C,T$1,FALSE)</f>
        <v>#VALUE!</v>
      </c>
      <c r="U392" s="22" t="e">
        <f>VLOOKUP($G392,Temp!$A:$C,U$1,FALSE)</f>
        <v>#VALUE!</v>
      </c>
      <c r="V392" s="22" t="e">
        <f>VLOOKUP($G392,Temp!$A:$C,V$1,FALSE)</f>
        <v>#VALUE!</v>
      </c>
      <c r="W392" s="22" t="e">
        <f>VLOOKUP($G392,Temp!$A:$C,W$1,FALSE)</f>
        <v>#VALUE!</v>
      </c>
      <c r="X392" s="22" t="e">
        <f>VLOOKUP($G392,Temp!$A:$C,X$1,FALSE)</f>
        <v>#VALUE!</v>
      </c>
      <c r="Y392" s="22">
        <f>VLOOKUP($G392,Temp!$A:$C,Y$1,FALSE)</f>
        <v>55800</v>
      </c>
      <c r="Z392" s="22">
        <f>VLOOKUP($G392,Temp!$A:$C,Z$1,FALSE)</f>
        <v>5100</v>
      </c>
      <c r="AA392" s="22" t="str">
        <f>VLOOKUP($A392,Searches!$A:$H,AA$1,FALSE)</f>
        <v>John Bigay</v>
      </c>
      <c r="AB392" s="22" t="str">
        <f>VLOOKUP($A392,Searches!$A:$H,AB$1,FALSE)</f>
        <v>iZotope, Inc.</v>
      </c>
      <c r="AC392" s="22" t="str">
        <f>VLOOKUP($A392,Searches!$A:$H,AC$1,FALSE)</f>
        <v>Chief Marketing Officer</v>
      </c>
      <c r="AD392" s="22" t="str">
        <f>VLOOKUP($A392,Searches!$A:$H,AD$1,FALSE)</f>
        <v>2nd</v>
      </c>
      <c r="AE392" s="22" t="str">
        <f>VLOOKUP($A392,Searches!$A:$H,AE$1,FALSE)</f>
        <v/>
      </c>
      <c r="AF392" s="22" t="str">
        <f>VLOOKUP($A392,Searches!$A:$H,AF$1,FALSE)</f>
        <v>Greater Boston Area</v>
      </c>
      <c r="AG392" s="22" t="str">
        <f>VLOOKUP($A392,Searches!$A:$H,AG$1,FALSE)</f>
        <v>https://www.linkedin.com/sales/profile/267701,DYb2,NAME_SEARCH?moduleKey=peopleSearchResults&amp;pageKey=sales-search3-people-refinement&amp;contextId=60BC92C971D70515801E49D6842B0000&amp;requestId=ecc62629-03bd-49ec-acaa-5e0884cdb060&amp;action=CLICK&amp;target=urn%3Ali%3AsalesLead%3A(-1%2C267701)&amp;pageNumber=11&amp;targetEl=profilelink&amp;position=9&amp;trk=lss-serp-result-lead_photo</v>
      </c>
      <c r="AH392" s="22" t="e">
        <f>VLOOKUP($G392,Temp!$D:$F,AH$1,FALSE)</f>
        <v>#N/A</v>
      </c>
      <c r="AI392" s="22" t="e">
        <f>VLOOKUP($G392,Temp!$D:$F,AI$1,FALSE)</f>
        <v>#N/A</v>
      </c>
      <c r="AJ392" s="22" t="e">
        <f>VLOOKUP($G392,Temp!$D:$F,AJ$1,FALSE)</f>
        <v>#N/A</v>
      </c>
    </row>
    <row r="393" spans="1:36" ht="16" x14ac:dyDescent="0.2">
      <c r="A393" s="8" t="str">
        <f t="shared" si="6"/>
        <v>Jason Lane DigitalOcean</v>
      </c>
      <c r="B393" s="8" t="s">
        <v>682</v>
      </c>
      <c r="C393" s="8" t="s">
        <v>872</v>
      </c>
      <c r="D393" s="8" t="s">
        <v>5161</v>
      </c>
      <c r="E393" s="8" t="s">
        <v>5162</v>
      </c>
      <c r="F393" s="8" t="s">
        <v>1087</v>
      </c>
      <c r="G393" s="12" t="s">
        <v>1088</v>
      </c>
      <c r="H393" s="22" t="str">
        <f>VLOOKUP($G393,Temp!$A:$C,H$1,FALSE)</f>
        <v>digitalocean.com</v>
      </c>
      <c r="I393" s="22" t="e">
        <f>VLOOKUP($G393,Temp!$A:$C,I$1,FALSE)</f>
        <v>#VALUE!</v>
      </c>
      <c r="J393" s="22" t="e">
        <f>VLOOKUP($G393,Temp!$A:$C,J$1,FALSE)</f>
        <v>#VALUE!</v>
      </c>
      <c r="K393" s="22" t="e">
        <f>VLOOKUP($G393,Temp!$A:$C,K$1,FALSE)</f>
        <v>#VALUE!</v>
      </c>
      <c r="L393" s="22" t="e">
        <f>VLOOKUP($G393,Temp!$A:$C,L$1,FALSE)</f>
        <v>#VALUE!</v>
      </c>
      <c r="M393" s="22" t="e">
        <f>VLOOKUP($G393,Temp!$A:$C,M$1,FALSE)</f>
        <v>#VALUE!</v>
      </c>
      <c r="N393" s="22" t="e">
        <f>VLOOKUP($G393,Temp!$A:$C,N$1,FALSE)</f>
        <v>#VALUE!</v>
      </c>
      <c r="O393" s="22" t="e">
        <f>VLOOKUP($G393,Temp!$A:$C,O$1,FALSE)</f>
        <v>#VALUE!</v>
      </c>
      <c r="P393" s="22" t="e">
        <f>VLOOKUP($G393,Temp!$A:$C,P$1,FALSE)</f>
        <v>#VALUE!</v>
      </c>
      <c r="Q393" s="22" t="e">
        <f>VLOOKUP($G393,Temp!$A:$C,Q$1,FALSE)</f>
        <v>#VALUE!</v>
      </c>
      <c r="R393" s="22" t="e">
        <f>VLOOKUP($G393,Temp!$A:$C,R$1,FALSE)</f>
        <v>#VALUE!</v>
      </c>
      <c r="S393" s="22" t="e">
        <f>VLOOKUP($G393,Temp!$A:$C,S$1,FALSE)</f>
        <v>#VALUE!</v>
      </c>
      <c r="T393" s="22" t="e">
        <f>VLOOKUP($G393,Temp!$A:$C,T$1,FALSE)</f>
        <v>#VALUE!</v>
      </c>
      <c r="U393" s="22" t="e">
        <f>VLOOKUP($G393,Temp!$A:$C,U$1,FALSE)</f>
        <v>#VALUE!</v>
      </c>
      <c r="V393" s="22" t="e">
        <f>VLOOKUP($G393,Temp!$A:$C,V$1,FALSE)</f>
        <v>#VALUE!</v>
      </c>
      <c r="W393" s="22" t="e">
        <f>VLOOKUP($G393,Temp!$A:$C,W$1,FALSE)</f>
        <v>#VALUE!</v>
      </c>
      <c r="X393" s="22" t="e">
        <f>VLOOKUP($G393,Temp!$A:$C,X$1,FALSE)</f>
        <v>#VALUE!</v>
      </c>
      <c r="Y393" s="22">
        <f>VLOOKUP($G393,Temp!$A:$C,Y$1,FALSE)</f>
        <v>1400000</v>
      </c>
      <c r="Z393" s="22">
        <f>VLOOKUP($G393,Temp!$A:$C,Z$1,FALSE)</f>
        <v>55800</v>
      </c>
      <c r="AA393" s="22" t="e">
        <f>VLOOKUP($A393,Searches!$A:$H,AA$1,FALSE)</f>
        <v>#N/A</v>
      </c>
      <c r="AB393" s="22" t="e">
        <f>VLOOKUP($A393,Searches!$A:$H,AB$1,FALSE)</f>
        <v>#N/A</v>
      </c>
      <c r="AC393" s="22" t="e">
        <f>VLOOKUP($A393,Searches!$A:$H,AC$1,FALSE)</f>
        <v>#N/A</v>
      </c>
      <c r="AD393" s="22" t="e">
        <f>VLOOKUP($A393,Searches!$A:$H,AD$1,FALSE)</f>
        <v>#N/A</v>
      </c>
      <c r="AE393" s="22" t="e">
        <f>VLOOKUP($A393,Searches!$A:$H,AE$1,FALSE)</f>
        <v>#N/A</v>
      </c>
      <c r="AF393" s="22" t="e">
        <f>VLOOKUP($A393,Searches!$A:$H,AF$1,FALSE)</f>
        <v>#N/A</v>
      </c>
      <c r="AG393" s="22" t="e">
        <f>VLOOKUP($A393,Searches!$A:$H,AG$1,FALSE)</f>
        <v>#N/A</v>
      </c>
      <c r="AH393" s="22" t="e">
        <f>VLOOKUP($G393,Temp!$D:$F,AH$1,FALSE)</f>
        <v>#N/A</v>
      </c>
      <c r="AI393" s="22" t="e">
        <f>VLOOKUP($G393,Temp!$D:$F,AI$1,FALSE)</f>
        <v>#N/A</v>
      </c>
      <c r="AJ393" s="22" t="e">
        <f>VLOOKUP($G393,Temp!$D:$F,AJ$1,FALSE)</f>
        <v>#N/A</v>
      </c>
    </row>
    <row r="394" spans="1:36" ht="16" x14ac:dyDescent="0.2">
      <c r="A394" s="8" t="str">
        <f t="shared" si="6"/>
        <v>Allen Bush Alphonso Inc.</v>
      </c>
      <c r="B394" s="8" t="s">
        <v>3749</v>
      </c>
      <c r="C394" s="8" t="s">
        <v>5166</v>
      </c>
      <c r="D394" s="8" t="s">
        <v>42</v>
      </c>
      <c r="E394" s="8" t="s">
        <v>5167</v>
      </c>
      <c r="F394" s="8" t="s">
        <v>5168</v>
      </c>
      <c r="G394" s="12" t="s">
        <v>4883</v>
      </c>
      <c r="H394" s="22" t="str">
        <f>VLOOKUP($G394,Temp!$A:$C,H$1,FALSE)</f>
        <v>alphonso.tv</v>
      </c>
      <c r="I394" s="22" t="e">
        <f>VLOOKUP($G394,Temp!$A:$C,I$1,FALSE)</f>
        <v>#VALUE!</v>
      </c>
      <c r="J394" s="22" t="e">
        <f>VLOOKUP($G394,Temp!$A:$C,J$1,FALSE)</f>
        <v>#VALUE!</v>
      </c>
      <c r="K394" s="22" t="e">
        <f>VLOOKUP($G394,Temp!$A:$C,K$1,FALSE)</f>
        <v>#VALUE!</v>
      </c>
      <c r="L394" s="22" t="e">
        <f>VLOOKUP($G394,Temp!$A:$C,L$1,FALSE)</f>
        <v>#VALUE!</v>
      </c>
      <c r="M394" s="22" t="e">
        <f>VLOOKUP($G394,Temp!$A:$C,M$1,FALSE)</f>
        <v>#VALUE!</v>
      </c>
      <c r="N394" s="22" t="e">
        <f>VLOOKUP($G394,Temp!$A:$C,N$1,FALSE)</f>
        <v>#VALUE!</v>
      </c>
      <c r="O394" s="22" t="e">
        <f>VLOOKUP($G394,Temp!$A:$C,O$1,FALSE)</f>
        <v>#VALUE!</v>
      </c>
      <c r="P394" s="22" t="e">
        <f>VLOOKUP($G394,Temp!$A:$C,P$1,FALSE)</f>
        <v>#VALUE!</v>
      </c>
      <c r="Q394" s="22" t="e">
        <f>VLOOKUP($G394,Temp!$A:$C,Q$1,FALSE)</f>
        <v>#VALUE!</v>
      </c>
      <c r="R394" s="22" t="e">
        <f>VLOOKUP($G394,Temp!$A:$C,R$1,FALSE)</f>
        <v>#VALUE!</v>
      </c>
      <c r="S394" s="22" t="e">
        <f>VLOOKUP($G394,Temp!$A:$C,S$1,FALSE)</f>
        <v>#VALUE!</v>
      </c>
      <c r="T394" s="22" t="e">
        <f>VLOOKUP($G394,Temp!$A:$C,T$1,FALSE)</f>
        <v>#VALUE!</v>
      </c>
      <c r="U394" s="22" t="e">
        <f>VLOOKUP($G394,Temp!$A:$C,U$1,FALSE)</f>
        <v>#VALUE!</v>
      </c>
      <c r="V394" s="22" t="e">
        <f>VLOOKUP($G394,Temp!$A:$C,V$1,FALSE)</f>
        <v>#VALUE!</v>
      </c>
      <c r="W394" s="22" t="e">
        <f>VLOOKUP($G394,Temp!$A:$C,W$1,FALSE)</f>
        <v>#VALUE!</v>
      </c>
      <c r="X394" s="22" t="e">
        <f>VLOOKUP($G394,Temp!$A:$C,X$1,FALSE)</f>
        <v>#VALUE!</v>
      </c>
      <c r="Y394" s="22">
        <f>VLOOKUP($G394,Temp!$A:$C,Y$1,FALSE)</f>
        <v>2700</v>
      </c>
      <c r="Z394" s="22">
        <f>VLOOKUP($G394,Temp!$A:$C,Z$1,FALSE)</f>
        <v>0</v>
      </c>
      <c r="AA394" s="22" t="e">
        <f>VLOOKUP($A394,Searches!$A:$H,AA$1,FALSE)</f>
        <v>#N/A</v>
      </c>
      <c r="AB394" s="22" t="e">
        <f>VLOOKUP($A394,Searches!$A:$H,AB$1,FALSE)</f>
        <v>#N/A</v>
      </c>
      <c r="AC394" s="22" t="e">
        <f>VLOOKUP($A394,Searches!$A:$H,AC$1,FALSE)</f>
        <v>#N/A</v>
      </c>
      <c r="AD394" s="22" t="e">
        <f>VLOOKUP($A394,Searches!$A:$H,AD$1,FALSE)</f>
        <v>#N/A</v>
      </c>
      <c r="AE394" s="22" t="e">
        <f>VLOOKUP($A394,Searches!$A:$H,AE$1,FALSE)</f>
        <v>#N/A</v>
      </c>
      <c r="AF394" s="22" t="e">
        <f>VLOOKUP($A394,Searches!$A:$H,AF$1,FALSE)</f>
        <v>#N/A</v>
      </c>
      <c r="AG394" s="22" t="e">
        <f>VLOOKUP($A394,Searches!$A:$H,AG$1,FALSE)</f>
        <v>#N/A</v>
      </c>
      <c r="AH394" s="22" t="str">
        <f>VLOOKUP($G394,Temp!$D:$F,AH$1,FALSE)</f>
        <v>alphonso.tv</v>
      </c>
      <c r="AI394" s="22" t="str">
        <f>VLOOKUP($G394,Temp!$D:$F,AI$1,FALSE)</f>
        <v>Marketo</v>
      </c>
      <c r="AJ394" s="22" t="str">
        <f>VLOOKUP($G394,Temp!$D:$F,AJ$1,FALSE)</f>
        <v>WordPress</v>
      </c>
    </row>
    <row r="395" spans="1:36" ht="16" x14ac:dyDescent="0.2">
      <c r="A395" s="8" t="str">
        <f t="shared" si="6"/>
        <v>Chris Cook Cypress Semiconductor Corporation</v>
      </c>
      <c r="B395" s="8" t="s">
        <v>89</v>
      </c>
      <c r="C395" s="8" t="s">
        <v>5182</v>
      </c>
      <c r="D395" s="8" t="s">
        <v>42</v>
      </c>
      <c r="E395" s="8" t="s">
        <v>5183</v>
      </c>
      <c r="F395" s="8" t="s">
        <v>5184</v>
      </c>
      <c r="G395" s="12" t="s">
        <v>4903</v>
      </c>
      <c r="H395" s="22" t="str">
        <f>VLOOKUP($G395,Temp!$A:$C,H$1,FALSE)</f>
        <v>cypress.com</v>
      </c>
      <c r="I395" s="22" t="e">
        <f>VLOOKUP($G395,Temp!$A:$C,I$1,FALSE)</f>
        <v>#VALUE!</v>
      </c>
      <c r="J395" s="22" t="e">
        <f>VLOOKUP($G395,Temp!$A:$C,J$1,FALSE)</f>
        <v>#VALUE!</v>
      </c>
      <c r="K395" s="22" t="e">
        <f>VLOOKUP($G395,Temp!$A:$C,K$1,FALSE)</f>
        <v>#VALUE!</v>
      </c>
      <c r="L395" s="22" t="e">
        <f>VLOOKUP($G395,Temp!$A:$C,L$1,FALSE)</f>
        <v>#VALUE!</v>
      </c>
      <c r="M395" s="22" t="e">
        <f>VLOOKUP($G395,Temp!$A:$C,M$1,FALSE)</f>
        <v>#VALUE!</v>
      </c>
      <c r="N395" s="22" t="e">
        <f>VLOOKUP($G395,Temp!$A:$C,N$1,FALSE)</f>
        <v>#VALUE!</v>
      </c>
      <c r="O395" s="22" t="e">
        <f>VLOOKUP($G395,Temp!$A:$C,O$1,FALSE)</f>
        <v>#VALUE!</v>
      </c>
      <c r="P395" s="22" t="e">
        <f>VLOOKUP($G395,Temp!$A:$C,P$1,FALSE)</f>
        <v>#VALUE!</v>
      </c>
      <c r="Q395" s="22" t="e">
        <f>VLOOKUP($G395,Temp!$A:$C,Q$1,FALSE)</f>
        <v>#VALUE!</v>
      </c>
      <c r="R395" s="22" t="e">
        <f>VLOOKUP($G395,Temp!$A:$C,R$1,FALSE)</f>
        <v>#VALUE!</v>
      </c>
      <c r="S395" s="22" t="e">
        <f>VLOOKUP($G395,Temp!$A:$C,S$1,FALSE)</f>
        <v>#VALUE!</v>
      </c>
      <c r="T395" s="22" t="e">
        <f>VLOOKUP($G395,Temp!$A:$C,T$1,FALSE)</f>
        <v>#VALUE!</v>
      </c>
      <c r="U395" s="22" t="e">
        <f>VLOOKUP($G395,Temp!$A:$C,U$1,FALSE)</f>
        <v>#VALUE!</v>
      </c>
      <c r="V395" s="22" t="e">
        <f>VLOOKUP($G395,Temp!$A:$C,V$1,FALSE)</f>
        <v>#VALUE!</v>
      </c>
      <c r="W395" s="22" t="e">
        <f>VLOOKUP($G395,Temp!$A:$C,W$1,FALSE)</f>
        <v>#VALUE!</v>
      </c>
      <c r="X395" s="22" t="e">
        <f>VLOOKUP($G395,Temp!$A:$C,X$1,FALSE)</f>
        <v>#VALUE!</v>
      </c>
      <c r="Y395" s="22">
        <f>VLOOKUP($G395,Temp!$A:$C,Y$1,FALSE)</f>
        <v>68200</v>
      </c>
      <c r="Z395" s="22">
        <f>VLOOKUP($G395,Temp!$A:$C,Z$1,FALSE)</f>
        <v>175</v>
      </c>
      <c r="AA395" s="22" t="e">
        <f>VLOOKUP($A395,Searches!$A:$H,AA$1,FALSE)</f>
        <v>#N/A</v>
      </c>
      <c r="AB395" s="22" t="e">
        <f>VLOOKUP($A395,Searches!$A:$H,AB$1,FALSE)</f>
        <v>#N/A</v>
      </c>
      <c r="AC395" s="22" t="e">
        <f>VLOOKUP($A395,Searches!$A:$H,AC$1,FALSE)</f>
        <v>#N/A</v>
      </c>
      <c r="AD395" s="22" t="e">
        <f>VLOOKUP($A395,Searches!$A:$H,AD$1,FALSE)</f>
        <v>#N/A</v>
      </c>
      <c r="AE395" s="22" t="e">
        <f>VLOOKUP($A395,Searches!$A:$H,AE$1,FALSE)</f>
        <v>#N/A</v>
      </c>
      <c r="AF395" s="22" t="e">
        <f>VLOOKUP($A395,Searches!$A:$H,AF$1,FALSE)</f>
        <v>#N/A</v>
      </c>
      <c r="AG395" s="22" t="e">
        <f>VLOOKUP($A395,Searches!$A:$H,AG$1,FALSE)</f>
        <v>#N/A</v>
      </c>
      <c r="AH395" s="22" t="str">
        <f>VLOOKUP($G395,Temp!$D:$F,AH$1,FALSE)</f>
        <v>cypress.com</v>
      </c>
      <c r="AI395" s="22" t="str">
        <f>VLOOKUP($G395,Temp!$D:$F,AI$1,FALSE)</f>
        <v>Eloqua</v>
      </c>
      <c r="AJ395" s="22" t="str">
        <f>VLOOKUP($G395,Temp!$D:$F,AJ$1,FALSE)</f>
        <v>WordPress</v>
      </c>
    </row>
    <row r="396" spans="1:36" ht="16" x14ac:dyDescent="0.2">
      <c r="A396" s="8" t="str">
        <f t="shared" si="6"/>
        <v>Alexander Pirinsky Forbes Communications Council</v>
      </c>
      <c r="B396" s="8" t="s">
        <v>4355</v>
      </c>
      <c r="C396" s="8" t="s">
        <v>5195</v>
      </c>
      <c r="D396" s="8" t="s">
        <v>3064</v>
      </c>
      <c r="E396" s="8" t="s">
        <v>5196</v>
      </c>
      <c r="F396" s="8" t="s">
        <v>2786</v>
      </c>
      <c r="G396" s="12" t="s">
        <v>2566</v>
      </c>
      <c r="H396" s="22" t="str">
        <f>VLOOKUP($G396,Temp!$A:$C,H$1,FALSE)</f>
        <v>forbescommcouncil.com</v>
      </c>
      <c r="I396" s="22" t="e">
        <f>VLOOKUP($G396,Temp!$A:$C,I$1,FALSE)</f>
        <v>#VALUE!</v>
      </c>
      <c r="J396" s="22" t="e">
        <f>VLOOKUP($G396,Temp!$A:$C,J$1,FALSE)</f>
        <v>#VALUE!</v>
      </c>
      <c r="K396" s="22" t="e">
        <f>VLOOKUP($G396,Temp!$A:$C,K$1,FALSE)</f>
        <v>#VALUE!</v>
      </c>
      <c r="L396" s="22" t="e">
        <f>VLOOKUP($G396,Temp!$A:$C,L$1,FALSE)</f>
        <v>#VALUE!</v>
      </c>
      <c r="M396" s="22" t="e">
        <f>VLOOKUP($G396,Temp!$A:$C,M$1,FALSE)</f>
        <v>#VALUE!</v>
      </c>
      <c r="N396" s="22" t="e">
        <f>VLOOKUP($G396,Temp!$A:$C,N$1,FALSE)</f>
        <v>#VALUE!</v>
      </c>
      <c r="O396" s="22" t="e">
        <f>VLOOKUP($G396,Temp!$A:$C,O$1,FALSE)</f>
        <v>#VALUE!</v>
      </c>
      <c r="P396" s="22" t="e">
        <f>VLOOKUP($G396,Temp!$A:$C,P$1,FALSE)</f>
        <v>#VALUE!</v>
      </c>
      <c r="Q396" s="22" t="e">
        <f>VLOOKUP($G396,Temp!$A:$C,Q$1,FALSE)</f>
        <v>#VALUE!</v>
      </c>
      <c r="R396" s="22" t="e">
        <f>VLOOKUP($G396,Temp!$A:$C,R$1,FALSE)</f>
        <v>#VALUE!</v>
      </c>
      <c r="S396" s="22" t="e">
        <f>VLOOKUP($G396,Temp!$A:$C,S$1,FALSE)</f>
        <v>#VALUE!</v>
      </c>
      <c r="T396" s="22" t="e">
        <f>VLOOKUP($G396,Temp!$A:$C,T$1,FALSE)</f>
        <v>#VALUE!</v>
      </c>
      <c r="U396" s="22" t="e">
        <f>VLOOKUP($G396,Temp!$A:$C,U$1,FALSE)</f>
        <v>#VALUE!</v>
      </c>
      <c r="V396" s="22" t="e">
        <f>VLOOKUP($G396,Temp!$A:$C,V$1,FALSE)</f>
        <v>#VALUE!</v>
      </c>
      <c r="W396" s="22" t="e">
        <f>VLOOKUP($G396,Temp!$A:$C,W$1,FALSE)</f>
        <v>#VALUE!</v>
      </c>
      <c r="X396" s="22" t="e">
        <f>VLOOKUP($G396,Temp!$A:$C,X$1,FALSE)</f>
        <v>#VALUE!</v>
      </c>
      <c r="Y396" s="22">
        <f>VLOOKUP($G396,Temp!$A:$C,Y$1,FALSE)</f>
        <v>0</v>
      </c>
      <c r="Z396" s="22">
        <f>VLOOKUP($G396,Temp!$A:$C,Z$1,FALSE)</f>
        <v>0</v>
      </c>
      <c r="AA396" s="22" t="e">
        <f>VLOOKUP($A396,Searches!$A:$H,AA$1,FALSE)</f>
        <v>#N/A</v>
      </c>
      <c r="AB396" s="22" t="e">
        <f>VLOOKUP($A396,Searches!$A:$H,AB$1,FALSE)</f>
        <v>#N/A</v>
      </c>
      <c r="AC396" s="22" t="e">
        <f>VLOOKUP($A396,Searches!$A:$H,AC$1,FALSE)</f>
        <v>#N/A</v>
      </c>
      <c r="AD396" s="22" t="e">
        <f>VLOOKUP($A396,Searches!$A:$H,AD$1,FALSE)</f>
        <v>#N/A</v>
      </c>
      <c r="AE396" s="22" t="e">
        <f>VLOOKUP($A396,Searches!$A:$H,AE$1,FALSE)</f>
        <v>#N/A</v>
      </c>
      <c r="AF396" s="22" t="e">
        <f>VLOOKUP($A396,Searches!$A:$H,AF$1,FALSE)</f>
        <v>#N/A</v>
      </c>
      <c r="AG396" s="22" t="e">
        <f>VLOOKUP($A396,Searches!$A:$H,AG$1,FALSE)</f>
        <v>#N/A</v>
      </c>
      <c r="AH396" s="22" t="e">
        <f>VLOOKUP($G396,Temp!$D:$F,AH$1,FALSE)</f>
        <v>#N/A</v>
      </c>
      <c r="AI396" s="22" t="e">
        <f>VLOOKUP($G396,Temp!$D:$F,AI$1,FALSE)</f>
        <v>#N/A</v>
      </c>
      <c r="AJ396" s="22" t="e">
        <f>VLOOKUP($G396,Temp!$D:$F,AJ$1,FALSE)</f>
        <v>#N/A</v>
      </c>
    </row>
    <row r="397" spans="1:36" ht="16" x14ac:dyDescent="0.2">
      <c r="A397" s="8" t="str">
        <f t="shared" si="6"/>
        <v>Daniel Larsson Atriark</v>
      </c>
      <c r="B397" s="8" t="s">
        <v>274</v>
      </c>
      <c r="C397" s="8" t="s">
        <v>5204</v>
      </c>
      <c r="D397" s="8" t="s">
        <v>2841</v>
      </c>
      <c r="E397" s="8" t="s">
        <v>5205</v>
      </c>
      <c r="F397" s="8" t="s">
        <v>5206</v>
      </c>
      <c r="G397" s="12" t="s">
        <v>4922</v>
      </c>
      <c r="H397" s="22" t="str">
        <f>VLOOKUP($G397,Temp!$A:$C,H$1,FALSE)</f>
        <v>atriark.com</v>
      </c>
      <c r="I397" s="22" t="e">
        <f>VLOOKUP($G397,Temp!$A:$C,I$1,FALSE)</f>
        <v>#VALUE!</v>
      </c>
      <c r="J397" s="22" t="e">
        <f>VLOOKUP($G397,Temp!$A:$C,J$1,FALSE)</f>
        <v>#VALUE!</v>
      </c>
      <c r="K397" s="22" t="e">
        <f>VLOOKUP($G397,Temp!$A:$C,K$1,FALSE)</f>
        <v>#VALUE!</v>
      </c>
      <c r="L397" s="22" t="e">
        <f>VLOOKUP($G397,Temp!$A:$C,L$1,FALSE)</f>
        <v>#VALUE!</v>
      </c>
      <c r="M397" s="22" t="e">
        <f>VLOOKUP($G397,Temp!$A:$C,M$1,FALSE)</f>
        <v>#VALUE!</v>
      </c>
      <c r="N397" s="22" t="e">
        <f>VLOOKUP($G397,Temp!$A:$C,N$1,FALSE)</f>
        <v>#VALUE!</v>
      </c>
      <c r="O397" s="22" t="e">
        <f>VLOOKUP($G397,Temp!$A:$C,O$1,FALSE)</f>
        <v>#VALUE!</v>
      </c>
      <c r="P397" s="22" t="e">
        <f>VLOOKUP($G397,Temp!$A:$C,P$1,FALSE)</f>
        <v>#VALUE!</v>
      </c>
      <c r="Q397" s="22" t="e">
        <f>VLOOKUP($G397,Temp!$A:$C,Q$1,FALSE)</f>
        <v>#VALUE!</v>
      </c>
      <c r="R397" s="22" t="e">
        <f>VLOOKUP($G397,Temp!$A:$C,R$1,FALSE)</f>
        <v>#VALUE!</v>
      </c>
      <c r="S397" s="22" t="e">
        <f>VLOOKUP($G397,Temp!$A:$C,S$1,FALSE)</f>
        <v>#VALUE!</v>
      </c>
      <c r="T397" s="22" t="e">
        <f>VLOOKUP($G397,Temp!$A:$C,T$1,FALSE)</f>
        <v>#VALUE!</v>
      </c>
      <c r="U397" s="22" t="e">
        <f>VLOOKUP($G397,Temp!$A:$C,U$1,FALSE)</f>
        <v>#VALUE!</v>
      </c>
      <c r="V397" s="22" t="e">
        <f>VLOOKUP($G397,Temp!$A:$C,V$1,FALSE)</f>
        <v>#VALUE!</v>
      </c>
      <c r="W397" s="22" t="e">
        <f>VLOOKUP($G397,Temp!$A:$C,W$1,FALSE)</f>
        <v>#VALUE!</v>
      </c>
      <c r="X397" s="22" t="e">
        <f>VLOOKUP($G397,Temp!$A:$C,X$1,FALSE)</f>
        <v>#VALUE!</v>
      </c>
      <c r="Y397" s="22">
        <f>VLOOKUP($G397,Temp!$A:$C,Y$1,FALSE)</f>
        <v>10</v>
      </c>
      <c r="Z397" s="22">
        <f>VLOOKUP($G397,Temp!$A:$C,Z$1,FALSE)</f>
        <v>0</v>
      </c>
      <c r="AA397" s="22" t="e">
        <f>VLOOKUP($A397,Searches!$A:$H,AA$1,FALSE)</f>
        <v>#N/A</v>
      </c>
      <c r="AB397" s="22" t="e">
        <f>VLOOKUP($A397,Searches!$A:$H,AB$1,FALSE)</f>
        <v>#N/A</v>
      </c>
      <c r="AC397" s="22" t="e">
        <f>VLOOKUP($A397,Searches!$A:$H,AC$1,FALSE)</f>
        <v>#N/A</v>
      </c>
      <c r="AD397" s="22" t="e">
        <f>VLOOKUP($A397,Searches!$A:$H,AD$1,FALSE)</f>
        <v>#N/A</v>
      </c>
      <c r="AE397" s="22" t="e">
        <f>VLOOKUP($A397,Searches!$A:$H,AE$1,FALSE)</f>
        <v>#N/A</v>
      </c>
      <c r="AF397" s="22" t="e">
        <f>VLOOKUP($A397,Searches!$A:$H,AF$1,FALSE)</f>
        <v>#N/A</v>
      </c>
      <c r="AG397" s="22" t="e">
        <f>VLOOKUP($A397,Searches!$A:$H,AG$1,FALSE)</f>
        <v>#N/A</v>
      </c>
      <c r="AH397" s="22" t="e">
        <f>VLOOKUP($G397,Temp!$D:$F,AH$1,FALSE)</f>
        <v>#N/A</v>
      </c>
      <c r="AI397" s="22" t="e">
        <f>VLOOKUP($G397,Temp!$D:$F,AI$1,FALSE)</f>
        <v>#N/A</v>
      </c>
      <c r="AJ397" s="22" t="e">
        <f>VLOOKUP($G397,Temp!$D:$F,AJ$1,FALSE)</f>
        <v>#N/A</v>
      </c>
    </row>
    <row r="398" spans="1:36" ht="16" x14ac:dyDescent="0.2">
      <c r="A398" s="8" t="str">
        <f t="shared" si="6"/>
        <v>Freddy Mini Netvibes (Dassault Systemes)</v>
      </c>
      <c r="B398" s="8" t="s">
        <v>5215</v>
      </c>
      <c r="C398" s="8" t="s">
        <v>5216</v>
      </c>
      <c r="D398" s="8" t="s">
        <v>5217</v>
      </c>
      <c r="E398" s="8" t="s">
        <v>634</v>
      </c>
      <c r="F398" s="8" t="s">
        <v>5218</v>
      </c>
      <c r="G398" s="8" t="s">
        <v>634</v>
      </c>
      <c r="H398" s="22" t="e">
        <f>VLOOKUP($G398,Temp!$A:$C,H$1,FALSE)</f>
        <v>#N/A</v>
      </c>
      <c r="I398" s="22" t="e">
        <f>VLOOKUP($G398,Temp!$A:$C,I$1,FALSE)</f>
        <v>#N/A</v>
      </c>
      <c r="J398" s="22" t="e">
        <f>VLOOKUP($G398,Temp!$A:$C,J$1,FALSE)</f>
        <v>#N/A</v>
      </c>
      <c r="K398" s="22" t="e">
        <f>VLOOKUP($G398,Temp!$A:$C,K$1,FALSE)</f>
        <v>#N/A</v>
      </c>
      <c r="L398" s="22" t="e">
        <f>VLOOKUP($G398,Temp!$A:$C,L$1,FALSE)</f>
        <v>#N/A</v>
      </c>
      <c r="M398" s="22" t="e">
        <f>VLOOKUP($G398,Temp!$A:$C,M$1,FALSE)</f>
        <v>#N/A</v>
      </c>
      <c r="N398" s="22" t="e">
        <f>VLOOKUP($G398,Temp!$A:$C,N$1,FALSE)</f>
        <v>#N/A</v>
      </c>
      <c r="O398" s="22" t="e">
        <f>VLOOKUP($G398,Temp!$A:$C,O$1,FALSE)</f>
        <v>#N/A</v>
      </c>
      <c r="P398" s="22" t="e">
        <f>VLOOKUP($G398,Temp!$A:$C,P$1,FALSE)</f>
        <v>#N/A</v>
      </c>
      <c r="Q398" s="22" t="e">
        <f>VLOOKUP($G398,Temp!$A:$C,Q$1,FALSE)</f>
        <v>#N/A</v>
      </c>
      <c r="R398" s="22" t="e">
        <f>VLOOKUP($G398,Temp!$A:$C,R$1,FALSE)</f>
        <v>#N/A</v>
      </c>
      <c r="S398" s="22" t="e">
        <f>VLOOKUP($G398,Temp!$A:$C,S$1,FALSE)</f>
        <v>#N/A</v>
      </c>
      <c r="T398" s="22" t="e">
        <f>VLOOKUP($G398,Temp!$A:$C,T$1,FALSE)</f>
        <v>#N/A</v>
      </c>
      <c r="U398" s="22" t="e">
        <f>VLOOKUP($G398,Temp!$A:$C,U$1,FALSE)</f>
        <v>#N/A</v>
      </c>
      <c r="V398" s="22" t="e">
        <f>VLOOKUP($G398,Temp!$A:$C,V$1,FALSE)</f>
        <v>#N/A</v>
      </c>
      <c r="W398" s="22" t="e">
        <f>VLOOKUP($G398,Temp!$A:$C,W$1,FALSE)</f>
        <v>#N/A</v>
      </c>
      <c r="X398" s="22" t="e">
        <f>VLOOKUP($G398,Temp!$A:$C,X$1,FALSE)</f>
        <v>#N/A</v>
      </c>
      <c r="Y398" s="22" t="e">
        <f>VLOOKUP($G398,Temp!$A:$C,Y$1,FALSE)</f>
        <v>#N/A</v>
      </c>
      <c r="Z398" s="22" t="e">
        <f>VLOOKUP($G398,Temp!$A:$C,Z$1,FALSE)</f>
        <v>#N/A</v>
      </c>
      <c r="AA398" s="22" t="e">
        <f>VLOOKUP($A398,Searches!$A:$H,AA$1,FALSE)</f>
        <v>#N/A</v>
      </c>
      <c r="AB398" s="22" t="e">
        <f>VLOOKUP($A398,Searches!$A:$H,AB$1,FALSE)</f>
        <v>#N/A</v>
      </c>
      <c r="AC398" s="22" t="e">
        <f>VLOOKUP($A398,Searches!$A:$H,AC$1,FALSE)</f>
        <v>#N/A</v>
      </c>
      <c r="AD398" s="22" t="e">
        <f>VLOOKUP($A398,Searches!$A:$H,AD$1,FALSE)</f>
        <v>#N/A</v>
      </c>
      <c r="AE398" s="22" t="e">
        <f>VLOOKUP($A398,Searches!$A:$H,AE$1,FALSE)</f>
        <v>#N/A</v>
      </c>
      <c r="AF398" s="22" t="e">
        <f>VLOOKUP($A398,Searches!$A:$H,AF$1,FALSE)</f>
        <v>#N/A</v>
      </c>
      <c r="AG398" s="22" t="e">
        <f>VLOOKUP($A398,Searches!$A:$H,AG$1,FALSE)</f>
        <v>#N/A</v>
      </c>
      <c r="AH398" s="22" t="e">
        <f>VLOOKUP($G398,Temp!$D:$F,AH$1,FALSE)</f>
        <v>#N/A</v>
      </c>
      <c r="AI398" s="22" t="e">
        <f>VLOOKUP($G398,Temp!$D:$F,AI$1,FALSE)</f>
        <v>#N/A</v>
      </c>
      <c r="AJ398" s="22" t="e">
        <f>VLOOKUP($G398,Temp!$D:$F,AJ$1,FALSE)</f>
        <v>#N/A</v>
      </c>
    </row>
    <row r="399" spans="1:36" ht="16" x14ac:dyDescent="0.2">
      <c r="A399" s="8" t="str">
        <f t="shared" si="6"/>
        <v>Mike Chan WinOptix</v>
      </c>
      <c r="B399" s="8" t="s">
        <v>112</v>
      </c>
      <c r="C399" s="8" t="s">
        <v>5230</v>
      </c>
      <c r="D399" s="8" t="s">
        <v>5231</v>
      </c>
      <c r="E399" s="8" t="s">
        <v>634</v>
      </c>
      <c r="F399" s="8" t="s">
        <v>5232</v>
      </c>
      <c r="G399" s="8" t="s">
        <v>634</v>
      </c>
      <c r="H399" s="22" t="e">
        <f>VLOOKUP($G399,Temp!$A:$C,H$1,FALSE)</f>
        <v>#N/A</v>
      </c>
      <c r="I399" s="22" t="e">
        <f>VLOOKUP($G399,Temp!$A:$C,I$1,FALSE)</f>
        <v>#N/A</v>
      </c>
      <c r="J399" s="22" t="e">
        <f>VLOOKUP($G399,Temp!$A:$C,J$1,FALSE)</f>
        <v>#N/A</v>
      </c>
      <c r="K399" s="22" t="e">
        <f>VLOOKUP($G399,Temp!$A:$C,K$1,FALSE)</f>
        <v>#N/A</v>
      </c>
      <c r="L399" s="22" t="e">
        <f>VLOOKUP($G399,Temp!$A:$C,L$1,FALSE)</f>
        <v>#N/A</v>
      </c>
      <c r="M399" s="22" t="e">
        <f>VLOOKUP($G399,Temp!$A:$C,M$1,FALSE)</f>
        <v>#N/A</v>
      </c>
      <c r="N399" s="22" t="e">
        <f>VLOOKUP($G399,Temp!$A:$C,N$1,FALSE)</f>
        <v>#N/A</v>
      </c>
      <c r="O399" s="22" t="e">
        <f>VLOOKUP($G399,Temp!$A:$C,O$1,FALSE)</f>
        <v>#N/A</v>
      </c>
      <c r="P399" s="22" t="e">
        <f>VLOOKUP($G399,Temp!$A:$C,P$1,FALSE)</f>
        <v>#N/A</v>
      </c>
      <c r="Q399" s="22" t="e">
        <f>VLOOKUP($G399,Temp!$A:$C,Q$1,FALSE)</f>
        <v>#N/A</v>
      </c>
      <c r="R399" s="22" t="e">
        <f>VLOOKUP($G399,Temp!$A:$C,R$1,FALSE)</f>
        <v>#N/A</v>
      </c>
      <c r="S399" s="22" t="e">
        <f>VLOOKUP($G399,Temp!$A:$C,S$1,FALSE)</f>
        <v>#N/A</v>
      </c>
      <c r="T399" s="22" t="e">
        <f>VLOOKUP($G399,Temp!$A:$C,T$1,FALSE)</f>
        <v>#N/A</v>
      </c>
      <c r="U399" s="22" t="e">
        <f>VLOOKUP($G399,Temp!$A:$C,U$1,FALSE)</f>
        <v>#N/A</v>
      </c>
      <c r="V399" s="22" t="e">
        <f>VLOOKUP($G399,Temp!$A:$C,V$1,FALSE)</f>
        <v>#N/A</v>
      </c>
      <c r="W399" s="22" t="e">
        <f>VLOOKUP($G399,Temp!$A:$C,W$1,FALSE)</f>
        <v>#N/A</v>
      </c>
      <c r="X399" s="22" t="e">
        <f>VLOOKUP($G399,Temp!$A:$C,X$1,FALSE)</f>
        <v>#N/A</v>
      </c>
      <c r="Y399" s="22" t="e">
        <f>VLOOKUP($G399,Temp!$A:$C,Y$1,FALSE)</f>
        <v>#N/A</v>
      </c>
      <c r="Z399" s="22" t="e">
        <f>VLOOKUP($G399,Temp!$A:$C,Z$1,FALSE)</f>
        <v>#N/A</v>
      </c>
      <c r="AA399" s="22" t="e">
        <f>VLOOKUP($A399,Searches!$A:$H,AA$1,FALSE)</f>
        <v>#N/A</v>
      </c>
      <c r="AB399" s="22" t="e">
        <f>VLOOKUP($A399,Searches!$A:$H,AB$1,FALSE)</f>
        <v>#N/A</v>
      </c>
      <c r="AC399" s="22" t="e">
        <f>VLOOKUP($A399,Searches!$A:$H,AC$1,FALSE)</f>
        <v>#N/A</v>
      </c>
      <c r="AD399" s="22" t="e">
        <f>VLOOKUP($A399,Searches!$A:$H,AD$1,FALSE)</f>
        <v>#N/A</v>
      </c>
      <c r="AE399" s="22" t="e">
        <f>VLOOKUP($A399,Searches!$A:$H,AE$1,FALSE)</f>
        <v>#N/A</v>
      </c>
      <c r="AF399" s="22" t="e">
        <f>VLOOKUP($A399,Searches!$A:$H,AF$1,FALSE)</f>
        <v>#N/A</v>
      </c>
      <c r="AG399" s="22" t="e">
        <f>VLOOKUP($A399,Searches!$A:$H,AG$1,FALSE)</f>
        <v>#N/A</v>
      </c>
      <c r="AH399" s="22" t="e">
        <f>VLOOKUP($G399,Temp!$D:$F,AH$1,FALSE)</f>
        <v>#N/A</v>
      </c>
      <c r="AI399" s="22" t="e">
        <f>VLOOKUP($G399,Temp!$D:$F,AI$1,FALSE)</f>
        <v>#N/A</v>
      </c>
      <c r="AJ399" s="22" t="e">
        <f>VLOOKUP($G399,Temp!$D:$F,AJ$1,FALSE)</f>
        <v>#N/A</v>
      </c>
    </row>
    <row r="400" spans="1:36" ht="16" x14ac:dyDescent="0.2">
      <c r="A400" s="8" t="str">
        <f t="shared" si="6"/>
        <v>Shyvee Shi Deloitte Digital</v>
      </c>
      <c r="B400" s="8" t="s">
        <v>5234</v>
      </c>
      <c r="C400" s="8" t="s">
        <v>5235</v>
      </c>
      <c r="D400" s="8" t="s">
        <v>5236</v>
      </c>
      <c r="E400" s="8" t="s">
        <v>5237</v>
      </c>
      <c r="F400" s="8" t="s">
        <v>5238</v>
      </c>
      <c r="G400" s="12" t="s">
        <v>4933</v>
      </c>
      <c r="H400" s="22" t="str">
        <f>VLOOKUP($G400,Temp!$A:$C,H$1,FALSE)</f>
        <v>deloittedigital.com</v>
      </c>
      <c r="I400" s="22" t="e">
        <f>VLOOKUP($G400,Temp!$A:$C,I$1,FALSE)</f>
        <v>#VALUE!</v>
      </c>
      <c r="J400" s="22" t="e">
        <f>VLOOKUP($G400,Temp!$A:$C,J$1,FALSE)</f>
        <v>#VALUE!</v>
      </c>
      <c r="K400" s="22" t="e">
        <f>VLOOKUP($G400,Temp!$A:$C,K$1,FALSE)</f>
        <v>#VALUE!</v>
      </c>
      <c r="L400" s="22" t="e">
        <f>VLOOKUP($G400,Temp!$A:$C,L$1,FALSE)</f>
        <v>#VALUE!</v>
      </c>
      <c r="M400" s="22" t="e">
        <f>VLOOKUP($G400,Temp!$A:$C,M$1,FALSE)</f>
        <v>#VALUE!</v>
      </c>
      <c r="N400" s="22" t="e">
        <f>VLOOKUP($G400,Temp!$A:$C,N$1,FALSE)</f>
        <v>#VALUE!</v>
      </c>
      <c r="O400" s="22" t="e">
        <f>VLOOKUP($G400,Temp!$A:$C,O$1,FALSE)</f>
        <v>#VALUE!</v>
      </c>
      <c r="P400" s="22" t="e">
        <f>VLOOKUP($G400,Temp!$A:$C,P$1,FALSE)</f>
        <v>#VALUE!</v>
      </c>
      <c r="Q400" s="22" t="e">
        <f>VLOOKUP($G400,Temp!$A:$C,Q$1,FALSE)</f>
        <v>#VALUE!</v>
      </c>
      <c r="R400" s="22" t="e">
        <f>VLOOKUP($G400,Temp!$A:$C,R$1,FALSE)</f>
        <v>#VALUE!</v>
      </c>
      <c r="S400" s="22" t="e">
        <f>VLOOKUP($G400,Temp!$A:$C,S$1,FALSE)</f>
        <v>#VALUE!</v>
      </c>
      <c r="T400" s="22" t="e">
        <f>VLOOKUP($G400,Temp!$A:$C,T$1,FALSE)</f>
        <v>#VALUE!</v>
      </c>
      <c r="U400" s="22" t="e">
        <f>VLOOKUP($G400,Temp!$A:$C,U$1,FALSE)</f>
        <v>#VALUE!</v>
      </c>
      <c r="V400" s="22" t="e">
        <f>VLOOKUP($G400,Temp!$A:$C,V$1,FALSE)</f>
        <v>#VALUE!</v>
      </c>
      <c r="W400" s="22" t="e">
        <f>VLOOKUP($G400,Temp!$A:$C,W$1,FALSE)</f>
        <v>#VALUE!</v>
      </c>
      <c r="X400" s="22" t="e">
        <f>VLOOKUP($G400,Temp!$A:$C,X$1,FALSE)</f>
        <v>#VALUE!</v>
      </c>
      <c r="Y400" s="22">
        <f>VLOOKUP($G400,Temp!$A:$C,Y$1,FALSE)</f>
        <v>21200</v>
      </c>
      <c r="Z400" s="22">
        <f>VLOOKUP($G400,Temp!$A:$C,Z$1,FALSE)</f>
        <v>0</v>
      </c>
      <c r="AA400" s="22" t="e">
        <f>VLOOKUP($A400,Searches!$A:$H,AA$1,FALSE)</f>
        <v>#N/A</v>
      </c>
      <c r="AB400" s="22" t="e">
        <f>VLOOKUP($A400,Searches!$A:$H,AB$1,FALSE)</f>
        <v>#N/A</v>
      </c>
      <c r="AC400" s="22" t="e">
        <f>VLOOKUP($A400,Searches!$A:$H,AC$1,FALSE)</f>
        <v>#N/A</v>
      </c>
      <c r="AD400" s="22" t="e">
        <f>VLOOKUP($A400,Searches!$A:$H,AD$1,FALSE)</f>
        <v>#N/A</v>
      </c>
      <c r="AE400" s="22" t="e">
        <f>VLOOKUP($A400,Searches!$A:$H,AE$1,FALSE)</f>
        <v>#N/A</v>
      </c>
      <c r="AF400" s="22" t="e">
        <f>VLOOKUP($A400,Searches!$A:$H,AF$1,FALSE)</f>
        <v>#N/A</v>
      </c>
      <c r="AG400" s="22" t="e">
        <f>VLOOKUP($A400,Searches!$A:$H,AG$1,FALSE)</f>
        <v>#N/A</v>
      </c>
      <c r="AH400" s="22" t="e">
        <f>VLOOKUP($G400,Temp!$D:$F,AH$1,FALSE)</f>
        <v>#N/A</v>
      </c>
      <c r="AI400" s="22" t="e">
        <f>VLOOKUP($G400,Temp!$D:$F,AI$1,FALSE)</f>
        <v>#N/A</v>
      </c>
      <c r="AJ400" s="22" t="e">
        <f>VLOOKUP($G400,Temp!$D:$F,AJ$1,FALSE)</f>
        <v>#N/A</v>
      </c>
    </row>
    <row r="401" spans="1:36" ht="16" x14ac:dyDescent="0.2">
      <c r="A401" s="8" t="str">
        <f t="shared" si="6"/>
        <v>Heather Moses Nexthink</v>
      </c>
      <c r="B401" s="8" t="s">
        <v>202</v>
      </c>
      <c r="C401" s="8" t="s">
        <v>4143</v>
      </c>
      <c r="D401" s="8" t="s">
        <v>42</v>
      </c>
      <c r="E401" s="8" t="s">
        <v>4144</v>
      </c>
      <c r="F401" s="8" t="s">
        <v>4145</v>
      </c>
      <c r="G401" s="12" t="s">
        <v>4147</v>
      </c>
      <c r="H401" s="22" t="str">
        <f>VLOOKUP($G401,Temp!$A:$C,H$1,FALSE)</f>
        <v>nexthink.com</v>
      </c>
      <c r="I401" s="22" t="e">
        <f>VLOOKUP($G401,Temp!$A:$C,I$1,FALSE)</f>
        <v>#VALUE!</v>
      </c>
      <c r="J401" s="22" t="e">
        <f>VLOOKUP($G401,Temp!$A:$C,J$1,FALSE)</f>
        <v>#VALUE!</v>
      </c>
      <c r="K401" s="22" t="e">
        <f>VLOOKUP($G401,Temp!$A:$C,K$1,FALSE)</f>
        <v>#VALUE!</v>
      </c>
      <c r="L401" s="22" t="e">
        <f>VLOOKUP($G401,Temp!$A:$C,L$1,FALSE)</f>
        <v>#VALUE!</v>
      </c>
      <c r="M401" s="22" t="e">
        <f>VLOOKUP($G401,Temp!$A:$C,M$1,FALSE)</f>
        <v>#VALUE!</v>
      </c>
      <c r="N401" s="22" t="e">
        <f>VLOOKUP($G401,Temp!$A:$C,N$1,FALSE)</f>
        <v>#VALUE!</v>
      </c>
      <c r="O401" s="22" t="e">
        <f>VLOOKUP($G401,Temp!$A:$C,O$1,FALSE)</f>
        <v>#VALUE!</v>
      </c>
      <c r="P401" s="22" t="e">
        <f>VLOOKUP($G401,Temp!$A:$C,P$1,FALSE)</f>
        <v>#VALUE!</v>
      </c>
      <c r="Q401" s="22" t="e">
        <f>VLOOKUP($G401,Temp!$A:$C,Q$1,FALSE)</f>
        <v>#VALUE!</v>
      </c>
      <c r="R401" s="22" t="e">
        <f>VLOOKUP($G401,Temp!$A:$C,R$1,FALSE)</f>
        <v>#VALUE!</v>
      </c>
      <c r="S401" s="22" t="e">
        <f>VLOOKUP($G401,Temp!$A:$C,S$1,FALSE)</f>
        <v>#VALUE!</v>
      </c>
      <c r="T401" s="22" t="e">
        <f>VLOOKUP($G401,Temp!$A:$C,T$1,FALSE)</f>
        <v>#VALUE!</v>
      </c>
      <c r="U401" s="22" t="e">
        <f>VLOOKUP($G401,Temp!$A:$C,U$1,FALSE)</f>
        <v>#VALUE!</v>
      </c>
      <c r="V401" s="22" t="e">
        <f>VLOOKUP($G401,Temp!$A:$C,V$1,FALSE)</f>
        <v>#VALUE!</v>
      </c>
      <c r="W401" s="22" t="e">
        <f>VLOOKUP($G401,Temp!$A:$C,W$1,FALSE)</f>
        <v>#VALUE!</v>
      </c>
      <c r="X401" s="22" t="e">
        <f>VLOOKUP($G401,Temp!$A:$C,X$1,FALSE)</f>
        <v>#VALUE!</v>
      </c>
      <c r="Y401" s="22">
        <f>VLOOKUP($G401,Temp!$A:$C,Y$1,FALSE)</f>
        <v>522</v>
      </c>
      <c r="Z401" s="22">
        <f>VLOOKUP($G401,Temp!$A:$C,Z$1,FALSE)</f>
        <v>0</v>
      </c>
      <c r="AA401" s="22" t="str">
        <f>VLOOKUP($A401,Searches!$A:$H,AA$1,FALSE)</f>
        <v>Heather Moses</v>
      </c>
      <c r="AB401" s="22" t="str">
        <f>VLOOKUP($A401,Searches!$A:$H,AB$1,FALSE)</f>
        <v>Nexthink</v>
      </c>
      <c r="AC401" s="22" t="str">
        <f>VLOOKUP($A401,Searches!$A:$H,AC$1,FALSE)</f>
        <v>Chief Marketing Officer</v>
      </c>
      <c r="AD401" s="22" t="str">
        <f>VLOOKUP($A401,Searches!$A:$H,AD$1,FALSE)</f>
        <v>2nd</v>
      </c>
      <c r="AE401" s="22" t="str">
        <f>VLOOKUP($A401,Searches!$A:$H,AE$1,FALSE)</f>
        <v>Open link</v>
      </c>
      <c r="AF401" s="22" t="str">
        <f>VLOOKUP($A401,Searches!$A:$H,AF$1,FALSE)</f>
        <v>Greater Boston Area</v>
      </c>
      <c r="AG401" s="22" t="str">
        <f>VLOOKUP($A401,Searches!$A:$H,AG$1,FALSE)</f>
        <v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v>
      </c>
      <c r="AH401" s="22" t="str">
        <f>VLOOKUP($G401,Temp!$D:$F,AH$1,FALSE)</f>
        <v>nexthink.com</v>
      </c>
      <c r="AI401" s="22" t="str">
        <f>VLOOKUP($G401,Temp!$D:$F,AI$1,FALSE)</f>
        <v>Marketo</v>
      </c>
      <c r="AJ401" s="22" t="str">
        <f>VLOOKUP($G401,Temp!$D:$F,AJ$1,FALSE)</f>
        <v>WordPress</v>
      </c>
    </row>
    <row r="402" spans="1:36" ht="16" x14ac:dyDescent="0.2">
      <c r="A402" s="8" t="str">
        <f t="shared" si="6"/>
        <v>John Getze KIXEYE</v>
      </c>
      <c r="B402" s="8" t="s">
        <v>428</v>
      </c>
      <c r="C402" s="8" t="s">
        <v>3718</v>
      </c>
      <c r="D402" s="8" t="s">
        <v>42</v>
      </c>
      <c r="E402" s="8" t="s">
        <v>3719</v>
      </c>
      <c r="F402" s="8" t="s">
        <v>3720</v>
      </c>
      <c r="G402" s="12" t="s">
        <v>3721</v>
      </c>
      <c r="H402" s="22" t="str">
        <f>VLOOKUP($G402,Temp!$A:$C,H$1,FALSE)</f>
        <v>kixeye.com</v>
      </c>
      <c r="I402" s="22" t="e">
        <f>VLOOKUP($G402,Temp!$A:$C,I$1,FALSE)</f>
        <v>#VALUE!</v>
      </c>
      <c r="J402" s="22" t="e">
        <f>VLOOKUP($G402,Temp!$A:$C,J$1,FALSE)</f>
        <v>#VALUE!</v>
      </c>
      <c r="K402" s="22" t="e">
        <f>VLOOKUP($G402,Temp!$A:$C,K$1,FALSE)</f>
        <v>#VALUE!</v>
      </c>
      <c r="L402" s="22" t="e">
        <f>VLOOKUP($G402,Temp!$A:$C,L$1,FALSE)</f>
        <v>#VALUE!</v>
      </c>
      <c r="M402" s="22" t="e">
        <f>VLOOKUP($G402,Temp!$A:$C,M$1,FALSE)</f>
        <v>#VALUE!</v>
      </c>
      <c r="N402" s="22" t="e">
        <f>VLOOKUP($G402,Temp!$A:$C,N$1,FALSE)</f>
        <v>#VALUE!</v>
      </c>
      <c r="O402" s="22" t="e">
        <f>VLOOKUP($G402,Temp!$A:$C,O$1,FALSE)</f>
        <v>#VALUE!</v>
      </c>
      <c r="P402" s="22" t="e">
        <f>VLOOKUP($G402,Temp!$A:$C,P$1,FALSE)</f>
        <v>#VALUE!</v>
      </c>
      <c r="Q402" s="22" t="e">
        <f>VLOOKUP($G402,Temp!$A:$C,Q$1,FALSE)</f>
        <v>#VALUE!</v>
      </c>
      <c r="R402" s="22" t="e">
        <f>VLOOKUP($G402,Temp!$A:$C,R$1,FALSE)</f>
        <v>#VALUE!</v>
      </c>
      <c r="S402" s="22" t="e">
        <f>VLOOKUP($G402,Temp!$A:$C,S$1,FALSE)</f>
        <v>#VALUE!</v>
      </c>
      <c r="T402" s="22" t="e">
        <f>VLOOKUP($G402,Temp!$A:$C,T$1,FALSE)</f>
        <v>#VALUE!</v>
      </c>
      <c r="U402" s="22" t="e">
        <f>VLOOKUP($G402,Temp!$A:$C,U$1,FALSE)</f>
        <v>#VALUE!</v>
      </c>
      <c r="V402" s="22" t="e">
        <f>VLOOKUP($G402,Temp!$A:$C,V$1,FALSE)</f>
        <v>#VALUE!</v>
      </c>
      <c r="W402" s="22" t="e">
        <f>VLOOKUP($G402,Temp!$A:$C,W$1,FALSE)</f>
        <v>#VALUE!</v>
      </c>
      <c r="X402" s="22" t="e">
        <f>VLOOKUP($G402,Temp!$A:$C,X$1,FALSE)</f>
        <v>#VALUE!</v>
      </c>
      <c r="Y402" s="22">
        <f>VLOOKUP($G402,Temp!$A:$C,Y$1,FALSE)</f>
        <v>26000</v>
      </c>
      <c r="Z402" s="22">
        <f>VLOOKUP($G402,Temp!$A:$C,Z$1,FALSE)</f>
        <v>0</v>
      </c>
      <c r="AA402" s="22" t="str">
        <f>VLOOKUP($A402,Searches!$A:$H,AA$1,FALSE)</f>
        <v>John Getze</v>
      </c>
      <c r="AB402" s="22" t="str">
        <f>VLOOKUP($A402,Searches!$A:$H,AB$1,FALSE)</f>
        <v>KIXEYE</v>
      </c>
      <c r="AC402" s="22" t="str">
        <f>VLOOKUP($A402,Searches!$A:$H,AC$1,FALSE)</f>
        <v>Chief Marketing Officer</v>
      </c>
      <c r="AD402" s="22" t="str">
        <f>VLOOKUP($A402,Searches!$A:$H,AD$1,FALSE)</f>
        <v>2nd</v>
      </c>
      <c r="AE402" s="22" t="str">
        <f>VLOOKUP($A402,Searches!$A:$H,AE$1,FALSE)</f>
        <v/>
      </c>
      <c r="AF402" s="22" t="str">
        <f>VLOOKUP($A402,Searches!$A:$H,AF$1,FALSE)</f>
        <v>San Francisco Bay Area</v>
      </c>
      <c r="AG402" s="22" t="str">
        <f>VLOOKUP($A402,Searches!$A:$H,AG$1,FALSE)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402" s="22" t="e">
        <f>VLOOKUP($G402,Temp!$D:$F,AH$1,FALSE)</f>
        <v>#N/A</v>
      </c>
      <c r="AI402" s="22" t="e">
        <f>VLOOKUP($G402,Temp!$D:$F,AI$1,FALSE)</f>
        <v>#N/A</v>
      </c>
      <c r="AJ402" s="22" t="e">
        <f>VLOOKUP($G402,Temp!$D:$F,AJ$1,FALSE)</f>
        <v>#N/A</v>
      </c>
    </row>
    <row r="403" spans="1:36" ht="16" x14ac:dyDescent="0.2">
      <c r="A403" s="8" t="str">
        <f t="shared" si="6"/>
        <v>Michelle Reed SkillSurvey</v>
      </c>
      <c r="B403" s="8" t="s">
        <v>223</v>
      </c>
      <c r="C403" s="8" t="s">
        <v>2502</v>
      </c>
      <c r="D403" s="8" t="s">
        <v>42</v>
      </c>
      <c r="E403" s="8" t="s">
        <v>5026</v>
      </c>
      <c r="F403" s="8" t="s">
        <v>5028</v>
      </c>
      <c r="G403" s="12" t="s">
        <v>4729</v>
      </c>
      <c r="H403" s="22" t="str">
        <f>VLOOKUP($G403,Temp!$A:$C,H$1,FALSE)</f>
        <v>skillsurvey.com</v>
      </c>
      <c r="I403" s="22" t="e">
        <f>VLOOKUP($G403,Temp!$A:$C,I$1,FALSE)</f>
        <v>#VALUE!</v>
      </c>
      <c r="J403" s="22" t="e">
        <f>VLOOKUP($G403,Temp!$A:$C,J$1,FALSE)</f>
        <v>#VALUE!</v>
      </c>
      <c r="K403" s="22" t="e">
        <f>VLOOKUP($G403,Temp!$A:$C,K$1,FALSE)</f>
        <v>#VALUE!</v>
      </c>
      <c r="L403" s="22" t="e">
        <f>VLOOKUP($G403,Temp!$A:$C,L$1,FALSE)</f>
        <v>#VALUE!</v>
      </c>
      <c r="M403" s="22" t="e">
        <f>VLOOKUP($G403,Temp!$A:$C,M$1,FALSE)</f>
        <v>#VALUE!</v>
      </c>
      <c r="N403" s="22" t="e">
        <f>VLOOKUP($G403,Temp!$A:$C,N$1,FALSE)</f>
        <v>#VALUE!</v>
      </c>
      <c r="O403" s="22" t="e">
        <f>VLOOKUP($G403,Temp!$A:$C,O$1,FALSE)</f>
        <v>#VALUE!</v>
      </c>
      <c r="P403" s="22" t="e">
        <f>VLOOKUP($G403,Temp!$A:$C,P$1,FALSE)</f>
        <v>#VALUE!</v>
      </c>
      <c r="Q403" s="22" t="e">
        <f>VLOOKUP($G403,Temp!$A:$C,Q$1,FALSE)</f>
        <v>#VALUE!</v>
      </c>
      <c r="R403" s="22" t="e">
        <f>VLOOKUP($G403,Temp!$A:$C,R$1,FALSE)</f>
        <v>#VALUE!</v>
      </c>
      <c r="S403" s="22" t="e">
        <f>VLOOKUP($G403,Temp!$A:$C,S$1,FALSE)</f>
        <v>#VALUE!</v>
      </c>
      <c r="T403" s="22" t="e">
        <f>VLOOKUP($G403,Temp!$A:$C,T$1,FALSE)</f>
        <v>#VALUE!</v>
      </c>
      <c r="U403" s="22" t="e">
        <f>VLOOKUP($G403,Temp!$A:$C,U$1,FALSE)</f>
        <v>#VALUE!</v>
      </c>
      <c r="V403" s="22" t="e">
        <f>VLOOKUP($G403,Temp!$A:$C,V$1,FALSE)</f>
        <v>#VALUE!</v>
      </c>
      <c r="W403" s="22" t="e">
        <f>VLOOKUP($G403,Temp!$A:$C,W$1,FALSE)</f>
        <v>#VALUE!</v>
      </c>
      <c r="X403" s="22" t="e">
        <f>VLOOKUP($G403,Temp!$A:$C,X$1,FALSE)</f>
        <v>#VALUE!</v>
      </c>
      <c r="Y403" s="22">
        <f>VLOOKUP($G403,Temp!$A:$C,Y$1,FALSE)</f>
        <v>19500</v>
      </c>
      <c r="Z403" s="22">
        <f>VLOOKUP($G403,Temp!$A:$C,Z$1,FALSE)</f>
        <v>2300</v>
      </c>
      <c r="AA403" s="22" t="e">
        <f>VLOOKUP($A403,Searches!$A:$H,AA$1,FALSE)</f>
        <v>#N/A</v>
      </c>
      <c r="AB403" s="22" t="e">
        <f>VLOOKUP($A403,Searches!$A:$H,AB$1,FALSE)</f>
        <v>#N/A</v>
      </c>
      <c r="AC403" s="22" t="e">
        <f>VLOOKUP($A403,Searches!$A:$H,AC$1,FALSE)</f>
        <v>#N/A</v>
      </c>
      <c r="AD403" s="22" t="e">
        <f>VLOOKUP($A403,Searches!$A:$H,AD$1,FALSE)</f>
        <v>#N/A</v>
      </c>
      <c r="AE403" s="22" t="e">
        <f>VLOOKUP($A403,Searches!$A:$H,AE$1,FALSE)</f>
        <v>#N/A</v>
      </c>
      <c r="AF403" s="22" t="e">
        <f>VLOOKUP($A403,Searches!$A:$H,AF$1,FALSE)</f>
        <v>#N/A</v>
      </c>
      <c r="AG403" s="22" t="e">
        <f>VLOOKUP($A403,Searches!$A:$H,AG$1,FALSE)</f>
        <v>#N/A</v>
      </c>
      <c r="AH403" s="22" t="str">
        <f>VLOOKUP($G403,Temp!$D:$F,AH$1,FALSE)</f>
        <v>skillsurvey.com</v>
      </c>
      <c r="AI403" s="22" t="str">
        <f>VLOOKUP($G403,Temp!$D:$F,AI$1,FALSE)</f>
        <v>Pardot</v>
      </c>
      <c r="AJ403" s="22" t="str">
        <f>VLOOKUP($G403,Temp!$D:$F,AJ$1,FALSE)</f>
        <v>WordPress</v>
      </c>
    </row>
    <row r="404" spans="1:36" ht="16" x14ac:dyDescent="0.2">
      <c r="A404" s="8" t="str">
        <f t="shared" si="6"/>
        <v>Gary Stockman DXC Technology</v>
      </c>
      <c r="B404" s="8" t="s">
        <v>141</v>
      </c>
      <c r="C404" s="8" t="s">
        <v>5044</v>
      </c>
      <c r="D404" s="8" t="s">
        <v>1568</v>
      </c>
      <c r="E404" s="8" t="s">
        <v>634</v>
      </c>
      <c r="F404" s="8" t="s">
        <v>5045</v>
      </c>
      <c r="G404" s="8" t="s">
        <v>4742</v>
      </c>
      <c r="H404" s="22" t="str">
        <f>VLOOKUP($G404,Temp!$A:$C,H$1,FALSE)</f>
        <v>dxc.technology</v>
      </c>
      <c r="I404" s="22" t="e">
        <f>VLOOKUP($G404,Temp!$A:$C,I$1,FALSE)</f>
        <v>#VALUE!</v>
      </c>
      <c r="J404" s="22" t="e">
        <f>VLOOKUP($G404,Temp!$A:$C,J$1,FALSE)</f>
        <v>#VALUE!</v>
      </c>
      <c r="K404" s="22" t="e">
        <f>VLOOKUP($G404,Temp!$A:$C,K$1,FALSE)</f>
        <v>#VALUE!</v>
      </c>
      <c r="L404" s="22" t="e">
        <f>VLOOKUP($G404,Temp!$A:$C,L$1,FALSE)</f>
        <v>#VALUE!</v>
      </c>
      <c r="M404" s="22" t="e">
        <f>VLOOKUP($G404,Temp!$A:$C,M$1,FALSE)</f>
        <v>#VALUE!</v>
      </c>
      <c r="N404" s="22" t="e">
        <f>VLOOKUP($G404,Temp!$A:$C,N$1,FALSE)</f>
        <v>#VALUE!</v>
      </c>
      <c r="O404" s="22" t="e">
        <f>VLOOKUP($G404,Temp!$A:$C,O$1,FALSE)</f>
        <v>#VALUE!</v>
      </c>
      <c r="P404" s="22" t="e">
        <f>VLOOKUP($G404,Temp!$A:$C,P$1,FALSE)</f>
        <v>#VALUE!</v>
      </c>
      <c r="Q404" s="22" t="e">
        <f>VLOOKUP($G404,Temp!$A:$C,Q$1,FALSE)</f>
        <v>#VALUE!</v>
      </c>
      <c r="R404" s="22" t="e">
        <f>VLOOKUP($G404,Temp!$A:$C,R$1,FALSE)</f>
        <v>#VALUE!</v>
      </c>
      <c r="S404" s="22" t="e">
        <f>VLOOKUP($G404,Temp!$A:$C,S$1,FALSE)</f>
        <v>#VALUE!</v>
      </c>
      <c r="T404" s="22" t="e">
        <f>VLOOKUP($G404,Temp!$A:$C,T$1,FALSE)</f>
        <v>#VALUE!</v>
      </c>
      <c r="U404" s="22" t="e">
        <f>VLOOKUP($G404,Temp!$A:$C,U$1,FALSE)</f>
        <v>#VALUE!</v>
      </c>
      <c r="V404" s="22" t="e">
        <f>VLOOKUP($G404,Temp!$A:$C,V$1,FALSE)</f>
        <v>#VALUE!</v>
      </c>
      <c r="W404" s="22" t="e">
        <f>VLOOKUP($G404,Temp!$A:$C,W$1,FALSE)</f>
        <v>#VALUE!</v>
      </c>
      <c r="X404" s="22" t="e">
        <f>VLOOKUP($G404,Temp!$A:$C,X$1,FALSE)</f>
        <v>#VALUE!</v>
      </c>
      <c r="Y404" s="22">
        <f>VLOOKUP($G404,Temp!$A:$C,Y$1,FALSE)</f>
        <v>89200</v>
      </c>
      <c r="Z404" s="22">
        <f>VLOOKUP($G404,Temp!$A:$C,Z$1,FALSE)</f>
        <v>15200</v>
      </c>
      <c r="AA404" s="22" t="e">
        <f>VLOOKUP($A404,Searches!$A:$H,AA$1,FALSE)</f>
        <v>#N/A</v>
      </c>
      <c r="AB404" s="22" t="e">
        <f>VLOOKUP($A404,Searches!$A:$H,AB$1,FALSE)</f>
        <v>#N/A</v>
      </c>
      <c r="AC404" s="22" t="e">
        <f>VLOOKUP($A404,Searches!$A:$H,AC$1,FALSE)</f>
        <v>#N/A</v>
      </c>
      <c r="AD404" s="22" t="e">
        <f>VLOOKUP($A404,Searches!$A:$H,AD$1,FALSE)</f>
        <v>#N/A</v>
      </c>
      <c r="AE404" s="22" t="e">
        <f>VLOOKUP($A404,Searches!$A:$H,AE$1,FALSE)</f>
        <v>#N/A</v>
      </c>
      <c r="AF404" s="22" t="e">
        <f>VLOOKUP($A404,Searches!$A:$H,AF$1,FALSE)</f>
        <v>#N/A</v>
      </c>
      <c r="AG404" s="22" t="e">
        <f>VLOOKUP($A404,Searches!$A:$H,AG$1,FALSE)</f>
        <v>#N/A</v>
      </c>
      <c r="AH404" s="22" t="e">
        <f>VLOOKUP($G404,Temp!$D:$F,AH$1,FALSE)</f>
        <v>#N/A</v>
      </c>
      <c r="AI404" s="22" t="e">
        <f>VLOOKUP($G404,Temp!$D:$F,AI$1,FALSE)</f>
        <v>#N/A</v>
      </c>
      <c r="AJ404" s="22" t="e">
        <f>VLOOKUP($G404,Temp!$D:$F,AJ$1,FALSE)</f>
        <v>#N/A</v>
      </c>
    </row>
    <row r="405" spans="1:36" ht="16" x14ac:dyDescent="0.2">
      <c r="A405" s="8" t="str">
        <f t="shared" si="6"/>
        <v>Matthew Duffy ZeroTurnaround</v>
      </c>
      <c r="B405" s="8" t="s">
        <v>167</v>
      </c>
      <c r="C405" s="8" t="s">
        <v>5055</v>
      </c>
      <c r="D405" s="8" t="s">
        <v>42</v>
      </c>
      <c r="E405" s="8" t="s">
        <v>5056</v>
      </c>
      <c r="F405" s="8" t="s">
        <v>5057</v>
      </c>
      <c r="G405" s="12" t="s">
        <v>4749</v>
      </c>
      <c r="H405" s="22" t="str">
        <f>VLOOKUP($G405,Temp!$A:$C,H$1,FALSE)</f>
        <v>zeroturnaround.com</v>
      </c>
      <c r="I405" s="22" t="e">
        <f>VLOOKUP($G405,Temp!$A:$C,I$1,FALSE)</f>
        <v>#VALUE!</v>
      </c>
      <c r="J405" s="22" t="e">
        <f>VLOOKUP($G405,Temp!$A:$C,J$1,FALSE)</f>
        <v>#VALUE!</v>
      </c>
      <c r="K405" s="22" t="e">
        <f>VLOOKUP($G405,Temp!$A:$C,K$1,FALSE)</f>
        <v>#VALUE!</v>
      </c>
      <c r="L405" s="22" t="e">
        <f>VLOOKUP($G405,Temp!$A:$C,L$1,FALSE)</f>
        <v>#VALUE!</v>
      </c>
      <c r="M405" s="22" t="e">
        <f>VLOOKUP($G405,Temp!$A:$C,M$1,FALSE)</f>
        <v>#VALUE!</v>
      </c>
      <c r="N405" s="22" t="e">
        <f>VLOOKUP($G405,Temp!$A:$C,N$1,FALSE)</f>
        <v>#VALUE!</v>
      </c>
      <c r="O405" s="22" t="e">
        <f>VLOOKUP($G405,Temp!$A:$C,O$1,FALSE)</f>
        <v>#VALUE!</v>
      </c>
      <c r="P405" s="22" t="e">
        <f>VLOOKUP($G405,Temp!$A:$C,P$1,FALSE)</f>
        <v>#VALUE!</v>
      </c>
      <c r="Q405" s="22" t="e">
        <f>VLOOKUP($G405,Temp!$A:$C,Q$1,FALSE)</f>
        <v>#VALUE!</v>
      </c>
      <c r="R405" s="22" t="e">
        <f>VLOOKUP($G405,Temp!$A:$C,R$1,FALSE)</f>
        <v>#VALUE!</v>
      </c>
      <c r="S405" s="22" t="e">
        <f>VLOOKUP($G405,Temp!$A:$C,S$1,FALSE)</f>
        <v>#VALUE!</v>
      </c>
      <c r="T405" s="22" t="e">
        <f>VLOOKUP($G405,Temp!$A:$C,T$1,FALSE)</f>
        <v>#VALUE!</v>
      </c>
      <c r="U405" s="22" t="e">
        <f>VLOOKUP($G405,Temp!$A:$C,U$1,FALSE)</f>
        <v>#VALUE!</v>
      </c>
      <c r="V405" s="22" t="e">
        <f>VLOOKUP($G405,Temp!$A:$C,V$1,FALSE)</f>
        <v>#VALUE!</v>
      </c>
      <c r="W405" s="22" t="e">
        <f>VLOOKUP($G405,Temp!$A:$C,W$1,FALSE)</f>
        <v>#VALUE!</v>
      </c>
      <c r="X405" s="22" t="e">
        <f>VLOOKUP($G405,Temp!$A:$C,X$1,FALSE)</f>
        <v>#VALUE!</v>
      </c>
      <c r="Y405" s="22">
        <f>VLOOKUP($G405,Temp!$A:$C,Y$1,FALSE)</f>
        <v>0</v>
      </c>
      <c r="Z405" s="22">
        <f>VLOOKUP($G405,Temp!$A:$C,Z$1,FALSE)</f>
        <v>0</v>
      </c>
      <c r="AA405" s="22" t="e">
        <f>VLOOKUP($A405,Searches!$A:$H,AA$1,FALSE)</f>
        <v>#N/A</v>
      </c>
      <c r="AB405" s="22" t="e">
        <f>VLOOKUP($A405,Searches!$A:$H,AB$1,FALSE)</f>
        <v>#N/A</v>
      </c>
      <c r="AC405" s="22" t="e">
        <f>VLOOKUP($A405,Searches!$A:$H,AC$1,FALSE)</f>
        <v>#N/A</v>
      </c>
      <c r="AD405" s="22" t="e">
        <f>VLOOKUP($A405,Searches!$A:$H,AD$1,FALSE)</f>
        <v>#N/A</v>
      </c>
      <c r="AE405" s="22" t="e">
        <f>VLOOKUP($A405,Searches!$A:$H,AE$1,FALSE)</f>
        <v>#N/A</v>
      </c>
      <c r="AF405" s="22" t="e">
        <f>VLOOKUP($A405,Searches!$A:$H,AF$1,FALSE)</f>
        <v>#N/A</v>
      </c>
      <c r="AG405" s="22" t="e">
        <f>VLOOKUP($A405,Searches!$A:$H,AG$1,FALSE)</f>
        <v>#N/A</v>
      </c>
      <c r="AH405" s="22" t="str">
        <f>VLOOKUP($G405,Temp!$D:$F,AH$1,FALSE)</f>
        <v>zeroturnaround.com</v>
      </c>
      <c r="AI405" s="22" t="str">
        <f>VLOOKUP($G405,Temp!$D:$F,AI$1,FALSE)</f>
        <v>Marketo</v>
      </c>
      <c r="AJ405" s="22" t="str">
        <f>VLOOKUP($G405,Temp!$D:$F,AJ$1,FALSE)</f>
        <v>WordPress</v>
      </c>
    </row>
    <row r="406" spans="1:36" ht="16" x14ac:dyDescent="0.2">
      <c r="A406" s="8" t="str">
        <f t="shared" si="6"/>
        <v>Loc Nguyen Feedzai</v>
      </c>
      <c r="B406" s="8" t="s">
        <v>5070</v>
      </c>
      <c r="C406" s="8" t="s">
        <v>5072</v>
      </c>
      <c r="D406" s="8" t="s">
        <v>42</v>
      </c>
      <c r="E406" s="8" t="s">
        <v>5076</v>
      </c>
      <c r="F406" s="8" t="s">
        <v>5077</v>
      </c>
      <c r="G406" s="12" t="s">
        <v>4764</v>
      </c>
      <c r="H406" s="22" t="str">
        <f>VLOOKUP($G406,Temp!$A:$C,H$1,FALSE)</f>
        <v>feedzai.com</v>
      </c>
      <c r="I406" s="22" t="e">
        <f>VLOOKUP($G406,Temp!$A:$C,I$1,FALSE)</f>
        <v>#VALUE!</v>
      </c>
      <c r="J406" s="22" t="e">
        <f>VLOOKUP($G406,Temp!$A:$C,J$1,FALSE)</f>
        <v>#VALUE!</v>
      </c>
      <c r="K406" s="22" t="e">
        <f>VLOOKUP($G406,Temp!$A:$C,K$1,FALSE)</f>
        <v>#VALUE!</v>
      </c>
      <c r="L406" s="22" t="e">
        <f>VLOOKUP($G406,Temp!$A:$C,L$1,FALSE)</f>
        <v>#VALUE!</v>
      </c>
      <c r="M406" s="22" t="e">
        <f>VLOOKUP($G406,Temp!$A:$C,M$1,FALSE)</f>
        <v>#VALUE!</v>
      </c>
      <c r="N406" s="22" t="e">
        <f>VLOOKUP($G406,Temp!$A:$C,N$1,FALSE)</f>
        <v>#VALUE!</v>
      </c>
      <c r="O406" s="22" t="e">
        <f>VLOOKUP($G406,Temp!$A:$C,O$1,FALSE)</f>
        <v>#VALUE!</v>
      </c>
      <c r="P406" s="22" t="e">
        <f>VLOOKUP($G406,Temp!$A:$C,P$1,FALSE)</f>
        <v>#VALUE!</v>
      </c>
      <c r="Q406" s="22" t="e">
        <f>VLOOKUP($G406,Temp!$A:$C,Q$1,FALSE)</f>
        <v>#VALUE!</v>
      </c>
      <c r="R406" s="22" t="e">
        <f>VLOOKUP($G406,Temp!$A:$C,R$1,FALSE)</f>
        <v>#VALUE!</v>
      </c>
      <c r="S406" s="22" t="e">
        <f>VLOOKUP($G406,Temp!$A:$C,S$1,FALSE)</f>
        <v>#VALUE!</v>
      </c>
      <c r="T406" s="22" t="e">
        <f>VLOOKUP($G406,Temp!$A:$C,T$1,FALSE)</f>
        <v>#VALUE!</v>
      </c>
      <c r="U406" s="22" t="e">
        <f>VLOOKUP($G406,Temp!$A:$C,U$1,FALSE)</f>
        <v>#VALUE!</v>
      </c>
      <c r="V406" s="22" t="e">
        <f>VLOOKUP($G406,Temp!$A:$C,V$1,FALSE)</f>
        <v>#VALUE!</v>
      </c>
      <c r="W406" s="22" t="e">
        <f>VLOOKUP($G406,Temp!$A:$C,W$1,FALSE)</f>
        <v>#VALUE!</v>
      </c>
      <c r="X406" s="22" t="e">
        <f>VLOOKUP($G406,Temp!$A:$C,X$1,FALSE)</f>
        <v>#VALUE!</v>
      </c>
      <c r="Y406" s="22">
        <f>VLOOKUP($G406,Temp!$A:$C,Y$1,FALSE)</f>
        <v>66</v>
      </c>
      <c r="Z406" s="22">
        <f>VLOOKUP($G406,Temp!$A:$C,Z$1,FALSE)</f>
        <v>193</v>
      </c>
      <c r="AA406" s="22" t="e">
        <f>VLOOKUP($A406,Searches!$A:$H,AA$1,FALSE)</f>
        <v>#N/A</v>
      </c>
      <c r="AB406" s="22" t="e">
        <f>VLOOKUP($A406,Searches!$A:$H,AB$1,FALSE)</f>
        <v>#N/A</v>
      </c>
      <c r="AC406" s="22" t="e">
        <f>VLOOKUP($A406,Searches!$A:$H,AC$1,FALSE)</f>
        <v>#N/A</v>
      </c>
      <c r="AD406" s="22" t="e">
        <f>VLOOKUP($A406,Searches!$A:$H,AD$1,FALSE)</f>
        <v>#N/A</v>
      </c>
      <c r="AE406" s="22" t="e">
        <f>VLOOKUP($A406,Searches!$A:$H,AE$1,FALSE)</f>
        <v>#N/A</v>
      </c>
      <c r="AF406" s="22" t="e">
        <f>VLOOKUP($A406,Searches!$A:$H,AF$1,FALSE)</f>
        <v>#N/A</v>
      </c>
      <c r="AG406" s="22" t="e">
        <f>VLOOKUP($A406,Searches!$A:$H,AG$1,FALSE)</f>
        <v>#N/A</v>
      </c>
      <c r="AH406" s="22" t="str">
        <f>VLOOKUP($G406,Temp!$D:$F,AH$1,FALSE)</f>
        <v>feedzai.com</v>
      </c>
      <c r="AI406" s="22">
        <f>VLOOKUP($G406,Temp!$D:$F,AI$1,FALSE)</f>
        <v>0</v>
      </c>
      <c r="AJ406" s="22" t="str">
        <f>VLOOKUP($G406,Temp!$D:$F,AJ$1,FALSE)</f>
        <v>WordPress</v>
      </c>
    </row>
    <row r="407" spans="1:36" ht="16" x14ac:dyDescent="0.2">
      <c r="A407" s="8" t="str">
        <f t="shared" si="6"/>
        <v>Todd Nicholson BookingBug</v>
      </c>
      <c r="B407" s="8" t="s">
        <v>919</v>
      </c>
      <c r="C407" s="8" t="s">
        <v>5083</v>
      </c>
      <c r="D407" s="8" t="s">
        <v>42</v>
      </c>
      <c r="E407" s="8" t="s">
        <v>634</v>
      </c>
      <c r="F407" s="8" t="s">
        <v>5084</v>
      </c>
      <c r="G407" s="8" t="s">
        <v>634</v>
      </c>
      <c r="H407" s="22" t="e">
        <f>VLOOKUP($G407,Temp!$A:$C,H$1,FALSE)</f>
        <v>#N/A</v>
      </c>
      <c r="I407" s="22" t="e">
        <f>VLOOKUP($G407,Temp!$A:$C,I$1,FALSE)</f>
        <v>#N/A</v>
      </c>
      <c r="J407" s="22" t="e">
        <f>VLOOKUP($G407,Temp!$A:$C,J$1,FALSE)</f>
        <v>#N/A</v>
      </c>
      <c r="K407" s="22" t="e">
        <f>VLOOKUP($G407,Temp!$A:$C,K$1,FALSE)</f>
        <v>#N/A</v>
      </c>
      <c r="L407" s="22" t="e">
        <f>VLOOKUP($G407,Temp!$A:$C,L$1,FALSE)</f>
        <v>#N/A</v>
      </c>
      <c r="M407" s="22" t="e">
        <f>VLOOKUP($G407,Temp!$A:$C,M$1,FALSE)</f>
        <v>#N/A</v>
      </c>
      <c r="N407" s="22" t="e">
        <f>VLOOKUP($G407,Temp!$A:$C,N$1,FALSE)</f>
        <v>#N/A</v>
      </c>
      <c r="O407" s="22" t="e">
        <f>VLOOKUP($G407,Temp!$A:$C,O$1,FALSE)</f>
        <v>#N/A</v>
      </c>
      <c r="P407" s="22" t="e">
        <f>VLOOKUP($G407,Temp!$A:$C,P$1,FALSE)</f>
        <v>#N/A</v>
      </c>
      <c r="Q407" s="22" t="e">
        <f>VLOOKUP($G407,Temp!$A:$C,Q$1,FALSE)</f>
        <v>#N/A</v>
      </c>
      <c r="R407" s="22" t="e">
        <f>VLOOKUP($G407,Temp!$A:$C,R$1,FALSE)</f>
        <v>#N/A</v>
      </c>
      <c r="S407" s="22" t="e">
        <f>VLOOKUP($G407,Temp!$A:$C,S$1,FALSE)</f>
        <v>#N/A</v>
      </c>
      <c r="T407" s="22" t="e">
        <f>VLOOKUP($G407,Temp!$A:$C,T$1,FALSE)</f>
        <v>#N/A</v>
      </c>
      <c r="U407" s="22" t="e">
        <f>VLOOKUP($G407,Temp!$A:$C,U$1,FALSE)</f>
        <v>#N/A</v>
      </c>
      <c r="V407" s="22" t="e">
        <f>VLOOKUP($G407,Temp!$A:$C,V$1,FALSE)</f>
        <v>#N/A</v>
      </c>
      <c r="W407" s="22" t="e">
        <f>VLOOKUP($G407,Temp!$A:$C,W$1,FALSE)</f>
        <v>#N/A</v>
      </c>
      <c r="X407" s="22" t="e">
        <f>VLOOKUP($G407,Temp!$A:$C,X$1,FALSE)</f>
        <v>#N/A</v>
      </c>
      <c r="Y407" s="22" t="e">
        <f>VLOOKUP($G407,Temp!$A:$C,Y$1,FALSE)</f>
        <v>#N/A</v>
      </c>
      <c r="Z407" s="22" t="e">
        <f>VLOOKUP($G407,Temp!$A:$C,Z$1,FALSE)</f>
        <v>#N/A</v>
      </c>
      <c r="AA407" s="22" t="e">
        <f>VLOOKUP($A407,Searches!$A:$H,AA$1,FALSE)</f>
        <v>#N/A</v>
      </c>
      <c r="AB407" s="22" t="e">
        <f>VLOOKUP($A407,Searches!$A:$H,AB$1,FALSE)</f>
        <v>#N/A</v>
      </c>
      <c r="AC407" s="22" t="e">
        <f>VLOOKUP($A407,Searches!$A:$H,AC$1,FALSE)</f>
        <v>#N/A</v>
      </c>
      <c r="AD407" s="22" t="e">
        <f>VLOOKUP($A407,Searches!$A:$H,AD$1,FALSE)</f>
        <v>#N/A</v>
      </c>
      <c r="AE407" s="22" t="e">
        <f>VLOOKUP($A407,Searches!$A:$H,AE$1,FALSE)</f>
        <v>#N/A</v>
      </c>
      <c r="AF407" s="22" t="e">
        <f>VLOOKUP($A407,Searches!$A:$H,AF$1,FALSE)</f>
        <v>#N/A</v>
      </c>
      <c r="AG407" s="22" t="e">
        <f>VLOOKUP($A407,Searches!$A:$H,AG$1,FALSE)</f>
        <v>#N/A</v>
      </c>
      <c r="AH407" s="22" t="e">
        <f>VLOOKUP($G407,Temp!$D:$F,AH$1,FALSE)</f>
        <v>#N/A</v>
      </c>
      <c r="AI407" s="22" t="e">
        <f>VLOOKUP($G407,Temp!$D:$F,AI$1,FALSE)</f>
        <v>#N/A</v>
      </c>
      <c r="AJ407" s="22" t="e">
        <f>VLOOKUP($G407,Temp!$D:$F,AJ$1,FALSE)</f>
        <v>#N/A</v>
      </c>
    </row>
    <row r="408" spans="1:36" ht="16" x14ac:dyDescent="0.2">
      <c r="A408" s="8" t="str">
        <f t="shared" si="6"/>
        <v>Kimberley Allan Aravo Solutions - Third Party Risk Management</v>
      </c>
      <c r="B408" s="8" t="s">
        <v>5085</v>
      </c>
      <c r="C408" s="8" t="s">
        <v>5086</v>
      </c>
      <c r="D408" s="8" t="s">
        <v>42</v>
      </c>
      <c r="E408" s="8" t="s">
        <v>5087</v>
      </c>
      <c r="F408" s="8" t="s">
        <v>5088</v>
      </c>
      <c r="G408" s="12" t="s">
        <v>4772</v>
      </c>
      <c r="H408" s="22" t="str">
        <f>VLOOKUP($G408,Temp!$A:$C,H$1,FALSE)</f>
        <v>aravo.com</v>
      </c>
      <c r="I408" s="22" t="e">
        <f>VLOOKUP($G408,Temp!$A:$C,I$1,FALSE)</f>
        <v>#VALUE!</v>
      </c>
      <c r="J408" s="22" t="e">
        <f>VLOOKUP($G408,Temp!$A:$C,J$1,FALSE)</f>
        <v>#VALUE!</v>
      </c>
      <c r="K408" s="22" t="e">
        <f>VLOOKUP($G408,Temp!$A:$C,K$1,FALSE)</f>
        <v>#VALUE!</v>
      </c>
      <c r="L408" s="22" t="e">
        <f>VLOOKUP($G408,Temp!$A:$C,L$1,FALSE)</f>
        <v>#VALUE!</v>
      </c>
      <c r="M408" s="22" t="e">
        <f>VLOOKUP($G408,Temp!$A:$C,M$1,FALSE)</f>
        <v>#VALUE!</v>
      </c>
      <c r="N408" s="22" t="e">
        <f>VLOOKUP($G408,Temp!$A:$C,N$1,FALSE)</f>
        <v>#VALUE!</v>
      </c>
      <c r="O408" s="22" t="e">
        <f>VLOOKUP($G408,Temp!$A:$C,O$1,FALSE)</f>
        <v>#VALUE!</v>
      </c>
      <c r="P408" s="22" t="e">
        <f>VLOOKUP($G408,Temp!$A:$C,P$1,FALSE)</f>
        <v>#VALUE!</v>
      </c>
      <c r="Q408" s="22" t="e">
        <f>VLOOKUP($G408,Temp!$A:$C,Q$1,FALSE)</f>
        <v>#VALUE!</v>
      </c>
      <c r="R408" s="22" t="e">
        <f>VLOOKUP($G408,Temp!$A:$C,R$1,FALSE)</f>
        <v>#VALUE!</v>
      </c>
      <c r="S408" s="22" t="e">
        <f>VLOOKUP($G408,Temp!$A:$C,S$1,FALSE)</f>
        <v>#VALUE!</v>
      </c>
      <c r="T408" s="22" t="e">
        <f>VLOOKUP($G408,Temp!$A:$C,T$1,FALSE)</f>
        <v>#VALUE!</v>
      </c>
      <c r="U408" s="22" t="e">
        <f>VLOOKUP($G408,Temp!$A:$C,U$1,FALSE)</f>
        <v>#VALUE!</v>
      </c>
      <c r="V408" s="22" t="e">
        <f>VLOOKUP($G408,Temp!$A:$C,V$1,FALSE)</f>
        <v>#VALUE!</v>
      </c>
      <c r="W408" s="22" t="e">
        <f>VLOOKUP($G408,Temp!$A:$C,W$1,FALSE)</f>
        <v>#VALUE!</v>
      </c>
      <c r="X408" s="22" t="e">
        <f>VLOOKUP($G408,Temp!$A:$C,X$1,FALSE)</f>
        <v>#VALUE!</v>
      </c>
      <c r="Y408" s="22">
        <f>VLOOKUP($G408,Temp!$A:$C,Y$1,FALSE)</f>
        <v>57</v>
      </c>
      <c r="Z408" s="22">
        <f>VLOOKUP($G408,Temp!$A:$C,Z$1,FALSE)</f>
        <v>19</v>
      </c>
      <c r="AA408" s="22" t="e">
        <f>VLOOKUP($A408,Searches!$A:$H,AA$1,FALSE)</f>
        <v>#N/A</v>
      </c>
      <c r="AB408" s="22" t="e">
        <f>VLOOKUP($A408,Searches!$A:$H,AB$1,FALSE)</f>
        <v>#N/A</v>
      </c>
      <c r="AC408" s="22" t="e">
        <f>VLOOKUP($A408,Searches!$A:$H,AC$1,FALSE)</f>
        <v>#N/A</v>
      </c>
      <c r="AD408" s="22" t="e">
        <f>VLOOKUP($A408,Searches!$A:$H,AD$1,FALSE)</f>
        <v>#N/A</v>
      </c>
      <c r="AE408" s="22" t="e">
        <f>VLOOKUP($A408,Searches!$A:$H,AE$1,FALSE)</f>
        <v>#N/A</v>
      </c>
      <c r="AF408" s="22" t="e">
        <f>VLOOKUP($A408,Searches!$A:$H,AF$1,FALSE)</f>
        <v>#N/A</v>
      </c>
      <c r="AG408" s="22" t="e">
        <f>VLOOKUP($A408,Searches!$A:$H,AG$1,FALSE)</f>
        <v>#N/A</v>
      </c>
      <c r="AH408" s="22" t="str">
        <f>VLOOKUP($G408,Temp!$D:$F,AH$1,FALSE)</f>
        <v>aravo.com</v>
      </c>
      <c r="AI408" s="22">
        <f>VLOOKUP($G408,Temp!$D:$F,AI$1,FALSE)</f>
        <v>0</v>
      </c>
      <c r="AJ408" s="22" t="str">
        <f>VLOOKUP($G408,Temp!$D:$F,AJ$1,FALSE)</f>
        <v>WordPress</v>
      </c>
    </row>
    <row r="409" spans="1:36" ht="16" x14ac:dyDescent="0.2">
      <c r="A409" s="8" t="str">
        <f t="shared" si="6"/>
        <v>John Bigay iZotope, Inc.</v>
      </c>
      <c r="B409" s="8" t="s">
        <v>428</v>
      </c>
      <c r="C409" s="8" t="s">
        <v>5102</v>
      </c>
      <c r="D409" s="8" t="s">
        <v>42</v>
      </c>
      <c r="E409" s="8" t="s">
        <v>5103</v>
      </c>
      <c r="F409" s="8" t="s">
        <v>5104</v>
      </c>
      <c r="G409" s="12" t="s">
        <v>4783</v>
      </c>
      <c r="H409" s="22" t="str">
        <f>VLOOKUP($G409,Temp!$A:$C,H$1,FALSE)</f>
        <v>izotope.com</v>
      </c>
      <c r="I409" s="22" t="e">
        <f>VLOOKUP($G409,Temp!$A:$C,I$1,FALSE)</f>
        <v>#VALUE!</v>
      </c>
      <c r="J409" s="22" t="e">
        <f>VLOOKUP($G409,Temp!$A:$C,J$1,FALSE)</f>
        <v>#VALUE!</v>
      </c>
      <c r="K409" s="22" t="e">
        <f>VLOOKUP($G409,Temp!$A:$C,K$1,FALSE)</f>
        <v>#VALUE!</v>
      </c>
      <c r="L409" s="22" t="e">
        <f>VLOOKUP($G409,Temp!$A:$C,L$1,FALSE)</f>
        <v>#VALUE!</v>
      </c>
      <c r="M409" s="22" t="e">
        <f>VLOOKUP($G409,Temp!$A:$C,M$1,FALSE)</f>
        <v>#VALUE!</v>
      </c>
      <c r="N409" s="22" t="e">
        <f>VLOOKUP($G409,Temp!$A:$C,N$1,FALSE)</f>
        <v>#VALUE!</v>
      </c>
      <c r="O409" s="22" t="e">
        <f>VLOOKUP($G409,Temp!$A:$C,O$1,FALSE)</f>
        <v>#VALUE!</v>
      </c>
      <c r="P409" s="22" t="e">
        <f>VLOOKUP($G409,Temp!$A:$C,P$1,FALSE)</f>
        <v>#VALUE!</v>
      </c>
      <c r="Q409" s="22" t="e">
        <f>VLOOKUP($G409,Temp!$A:$C,Q$1,FALSE)</f>
        <v>#VALUE!</v>
      </c>
      <c r="R409" s="22" t="e">
        <f>VLOOKUP($G409,Temp!$A:$C,R$1,FALSE)</f>
        <v>#VALUE!</v>
      </c>
      <c r="S409" s="22" t="e">
        <f>VLOOKUP($G409,Temp!$A:$C,S$1,FALSE)</f>
        <v>#VALUE!</v>
      </c>
      <c r="T409" s="22" t="e">
        <f>VLOOKUP($G409,Temp!$A:$C,T$1,FALSE)</f>
        <v>#VALUE!</v>
      </c>
      <c r="U409" s="22" t="e">
        <f>VLOOKUP($G409,Temp!$A:$C,U$1,FALSE)</f>
        <v>#VALUE!</v>
      </c>
      <c r="V409" s="22" t="e">
        <f>VLOOKUP($G409,Temp!$A:$C,V$1,FALSE)</f>
        <v>#VALUE!</v>
      </c>
      <c r="W409" s="22" t="e">
        <f>VLOOKUP($G409,Temp!$A:$C,W$1,FALSE)</f>
        <v>#VALUE!</v>
      </c>
      <c r="X409" s="22" t="e">
        <f>VLOOKUP($G409,Temp!$A:$C,X$1,FALSE)</f>
        <v>#VALUE!</v>
      </c>
      <c r="Y409" s="22">
        <f>VLOOKUP($G409,Temp!$A:$C,Y$1,FALSE)</f>
        <v>55800</v>
      </c>
      <c r="Z409" s="22">
        <f>VLOOKUP($G409,Temp!$A:$C,Z$1,FALSE)</f>
        <v>5100</v>
      </c>
      <c r="AA409" s="22" t="str">
        <f>VLOOKUP($A409,Searches!$A:$H,AA$1,FALSE)</f>
        <v>John Bigay</v>
      </c>
      <c r="AB409" s="22" t="str">
        <f>VLOOKUP($A409,Searches!$A:$H,AB$1,FALSE)</f>
        <v>iZotope, Inc.</v>
      </c>
      <c r="AC409" s="22" t="str">
        <f>VLOOKUP($A409,Searches!$A:$H,AC$1,FALSE)</f>
        <v>Chief Marketing Officer</v>
      </c>
      <c r="AD409" s="22" t="str">
        <f>VLOOKUP($A409,Searches!$A:$H,AD$1,FALSE)</f>
        <v>2nd</v>
      </c>
      <c r="AE409" s="22" t="str">
        <f>VLOOKUP($A409,Searches!$A:$H,AE$1,FALSE)</f>
        <v/>
      </c>
      <c r="AF409" s="22" t="str">
        <f>VLOOKUP($A409,Searches!$A:$H,AF$1,FALSE)</f>
        <v>Greater Boston Area</v>
      </c>
      <c r="AG409" s="22" t="str">
        <f>VLOOKUP($A409,Searches!$A:$H,AG$1,FALSE)</f>
        <v>https://www.linkedin.com/sales/profile/267701,DYb2,NAME_SEARCH?moduleKey=peopleSearchResults&amp;pageKey=sales-search3-people-refinement&amp;contextId=60BC92C971D70515801E49D6842B0000&amp;requestId=ecc62629-03bd-49ec-acaa-5e0884cdb060&amp;action=CLICK&amp;target=urn%3Ali%3AsalesLead%3A(-1%2C267701)&amp;pageNumber=11&amp;targetEl=profilelink&amp;position=9&amp;trk=lss-serp-result-lead_photo</v>
      </c>
      <c r="AH409" s="22" t="e">
        <f>VLOOKUP($G409,Temp!$D:$F,AH$1,FALSE)</f>
        <v>#N/A</v>
      </c>
      <c r="AI409" s="22" t="e">
        <f>VLOOKUP($G409,Temp!$D:$F,AI$1,FALSE)</f>
        <v>#N/A</v>
      </c>
      <c r="AJ409" s="22" t="e">
        <f>VLOOKUP($G409,Temp!$D:$F,AJ$1,FALSE)</f>
        <v>#N/A</v>
      </c>
    </row>
    <row r="410" spans="1:36" ht="16" x14ac:dyDescent="0.2">
      <c r="A410" s="8" t="str">
        <f t="shared" si="6"/>
        <v>Jamie Grenney Seerene</v>
      </c>
      <c r="B410" s="8" t="s">
        <v>2176</v>
      </c>
      <c r="C410" s="8" t="s">
        <v>5117</v>
      </c>
      <c r="D410" s="8" t="s">
        <v>42</v>
      </c>
      <c r="E410" s="8" t="s">
        <v>5119</v>
      </c>
      <c r="F410" s="8" t="s">
        <v>5121</v>
      </c>
      <c r="G410" s="12" t="s">
        <v>4794</v>
      </c>
      <c r="H410" s="22" t="str">
        <f>VLOOKUP($G410,Temp!$A:$C,H$1,FALSE)</f>
        <v>seerene.com</v>
      </c>
      <c r="I410" s="22" t="e">
        <f>VLOOKUP($G410,Temp!$A:$C,I$1,FALSE)</f>
        <v>#VALUE!</v>
      </c>
      <c r="J410" s="22" t="e">
        <f>VLOOKUP($G410,Temp!$A:$C,J$1,FALSE)</f>
        <v>#VALUE!</v>
      </c>
      <c r="K410" s="22" t="e">
        <f>VLOOKUP($G410,Temp!$A:$C,K$1,FALSE)</f>
        <v>#VALUE!</v>
      </c>
      <c r="L410" s="22" t="e">
        <f>VLOOKUP($G410,Temp!$A:$C,L$1,FALSE)</f>
        <v>#VALUE!</v>
      </c>
      <c r="M410" s="22" t="e">
        <f>VLOOKUP($G410,Temp!$A:$C,M$1,FALSE)</f>
        <v>#VALUE!</v>
      </c>
      <c r="N410" s="22" t="e">
        <f>VLOOKUP($G410,Temp!$A:$C,N$1,FALSE)</f>
        <v>#VALUE!</v>
      </c>
      <c r="O410" s="22" t="e">
        <f>VLOOKUP($G410,Temp!$A:$C,O$1,FALSE)</f>
        <v>#VALUE!</v>
      </c>
      <c r="P410" s="22" t="e">
        <f>VLOOKUP($G410,Temp!$A:$C,P$1,FALSE)</f>
        <v>#VALUE!</v>
      </c>
      <c r="Q410" s="22" t="e">
        <f>VLOOKUP($G410,Temp!$A:$C,Q$1,FALSE)</f>
        <v>#VALUE!</v>
      </c>
      <c r="R410" s="22" t="e">
        <f>VLOOKUP($G410,Temp!$A:$C,R$1,FALSE)</f>
        <v>#VALUE!</v>
      </c>
      <c r="S410" s="22" t="e">
        <f>VLOOKUP($G410,Temp!$A:$C,S$1,FALSE)</f>
        <v>#VALUE!</v>
      </c>
      <c r="T410" s="22" t="e">
        <f>VLOOKUP($G410,Temp!$A:$C,T$1,FALSE)</f>
        <v>#VALUE!</v>
      </c>
      <c r="U410" s="22" t="e">
        <f>VLOOKUP($G410,Temp!$A:$C,U$1,FALSE)</f>
        <v>#VALUE!</v>
      </c>
      <c r="V410" s="22" t="e">
        <f>VLOOKUP($G410,Temp!$A:$C,V$1,FALSE)</f>
        <v>#VALUE!</v>
      </c>
      <c r="W410" s="22" t="e">
        <f>VLOOKUP($G410,Temp!$A:$C,W$1,FALSE)</f>
        <v>#VALUE!</v>
      </c>
      <c r="X410" s="22" t="e">
        <f>VLOOKUP($G410,Temp!$A:$C,X$1,FALSE)</f>
        <v>#VALUE!</v>
      </c>
      <c r="Y410" s="22">
        <f>VLOOKUP($G410,Temp!$A:$C,Y$1,FALSE)</f>
        <v>0</v>
      </c>
      <c r="Z410" s="22">
        <f>VLOOKUP($G410,Temp!$A:$C,Z$1,FALSE)</f>
        <v>282</v>
      </c>
      <c r="AA410" s="22" t="str">
        <f>VLOOKUP($A410,Searches!$A:$H,AA$1,FALSE)</f>
        <v>Jamie Grenney</v>
      </c>
      <c r="AB410" s="22" t="str">
        <f>VLOOKUP($A410,Searches!$A:$H,AB$1,FALSE)</f>
        <v>Seerene</v>
      </c>
      <c r="AC410" s="22" t="str">
        <f>VLOOKUP($A410,Searches!$A:$H,AC$1,FALSE)</f>
        <v>Chief Marketing Officer</v>
      </c>
      <c r="AD410" s="22" t="str">
        <f>VLOOKUP($A410,Searches!$A:$H,AD$1,FALSE)</f>
        <v>2nd</v>
      </c>
      <c r="AE410" s="22" t="str">
        <f>VLOOKUP($A410,Searches!$A:$H,AE$1,FALSE)</f>
        <v/>
      </c>
      <c r="AF410" s="22" t="str">
        <f>VLOOKUP($A410,Searches!$A:$H,AF$1,FALSE)</f>
        <v>San Francisco Bay Area</v>
      </c>
      <c r="AG410" s="22" t="str">
        <f>VLOOKUP($A410,Searches!$A:$H,AG$1,FALSE)</f>
        <v>https://www.linkedin.com/sales/profile/2761093,hdhL,NAME_SEARCH?moduleKey=peopleSearchResults&amp;pageKey=sales-search3-people-refinement&amp;contextId=60BC92C971D70515801E49D6842B0000&amp;requestId=ecc62629-03bd-49ec-acaa-5e0884cdb060&amp;action=CLICK&amp;target=urn%3Ali%3AsalesLead%3A(-1%2C2761093)&amp;pageNumber=11&amp;targetEl=profilelink&amp;position=4&amp;trk=lss-serp-result-lead_photo</v>
      </c>
      <c r="AH410" s="22" t="str">
        <f>VLOOKUP($G410,Temp!$D:$F,AH$1,FALSE)</f>
        <v>seerene.com</v>
      </c>
      <c r="AI410" s="22">
        <f>VLOOKUP($G410,Temp!$D:$F,AI$1,FALSE)</f>
        <v>0</v>
      </c>
      <c r="AJ410" s="22" t="str">
        <f>VLOOKUP($G410,Temp!$D:$F,AJ$1,FALSE)</f>
        <v>WordPress</v>
      </c>
    </row>
    <row r="411" spans="1:36" ht="16" x14ac:dyDescent="0.2">
      <c r="A411" s="8" t="str">
        <f t="shared" si="6"/>
        <v>Jason Lane DigitalOcean</v>
      </c>
      <c r="B411" s="8" t="s">
        <v>682</v>
      </c>
      <c r="C411" s="8" t="s">
        <v>872</v>
      </c>
      <c r="D411" s="8" t="s">
        <v>5161</v>
      </c>
      <c r="E411" s="8" t="s">
        <v>5162</v>
      </c>
      <c r="F411" s="8" t="s">
        <v>1087</v>
      </c>
      <c r="G411" s="12" t="s">
        <v>1088</v>
      </c>
      <c r="H411" s="22" t="str">
        <f>VLOOKUP($G411,Temp!$A:$C,H$1,FALSE)</f>
        <v>digitalocean.com</v>
      </c>
      <c r="I411" s="22" t="e">
        <f>VLOOKUP($G411,Temp!$A:$C,I$1,FALSE)</f>
        <v>#VALUE!</v>
      </c>
      <c r="J411" s="22" t="e">
        <f>VLOOKUP($G411,Temp!$A:$C,J$1,FALSE)</f>
        <v>#VALUE!</v>
      </c>
      <c r="K411" s="22" t="e">
        <f>VLOOKUP($G411,Temp!$A:$C,K$1,FALSE)</f>
        <v>#VALUE!</v>
      </c>
      <c r="L411" s="22" t="e">
        <f>VLOOKUP($G411,Temp!$A:$C,L$1,FALSE)</f>
        <v>#VALUE!</v>
      </c>
      <c r="M411" s="22" t="e">
        <f>VLOOKUP($G411,Temp!$A:$C,M$1,FALSE)</f>
        <v>#VALUE!</v>
      </c>
      <c r="N411" s="22" t="e">
        <f>VLOOKUP($G411,Temp!$A:$C,N$1,FALSE)</f>
        <v>#VALUE!</v>
      </c>
      <c r="O411" s="22" t="e">
        <f>VLOOKUP($G411,Temp!$A:$C,O$1,FALSE)</f>
        <v>#VALUE!</v>
      </c>
      <c r="P411" s="22" t="e">
        <f>VLOOKUP($G411,Temp!$A:$C,P$1,FALSE)</f>
        <v>#VALUE!</v>
      </c>
      <c r="Q411" s="22" t="e">
        <f>VLOOKUP($G411,Temp!$A:$C,Q$1,FALSE)</f>
        <v>#VALUE!</v>
      </c>
      <c r="R411" s="22" t="e">
        <f>VLOOKUP($G411,Temp!$A:$C,R$1,FALSE)</f>
        <v>#VALUE!</v>
      </c>
      <c r="S411" s="22" t="e">
        <f>VLOOKUP($G411,Temp!$A:$C,S$1,FALSE)</f>
        <v>#VALUE!</v>
      </c>
      <c r="T411" s="22" t="e">
        <f>VLOOKUP($G411,Temp!$A:$C,T$1,FALSE)</f>
        <v>#VALUE!</v>
      </c>
      <c r="U411" s="22" t="e">
        <f>VLOOKUP($G411,Temp!$A:$C,U$1,FALSE)</f>
        <v>#VALUE!</v>
      </c>
      <c r="V411" s="22" t="e">
        <f>VLOOKUP($G411,Temp!$A:$C,V$1,FALSE)</f>
        <v>#VALUE!</v>
      </c>
      <c r="W411" s="22" t="e">
        <f>VLOOKUP($G411,Temp!$A:$C,W$1,FALSE)</f>
        <v>#VALUE!</v>
      </c>
      <c r="X411" s="22" t="e">
        <f>VLOOKUP($G411,Temp!$A:$C,X$1,FALSE)</f>
        <v>#VALUE!</v>
      </c>
      <c r="Y411" s="22">
        <f>VLOOKUP($G411,Temp!$A:$C,Y$1,FALSE)</f>
        <v>1400000</v>
      </c>
      <c r="Z411" s="22">
        <f>VLOOKUP($G411,Temp!$A:$C,Z$1,FALSE)</f>
        <v>55800</v>
      </c>
      <c r="AA411" s="22" t="e">
        <f>VLOOKUP($A411,Searches!$A:$H,AA$1,FALSE)</f>
        <v>#N/A</v>
      </c>
      <c r="AB411" s="22" t="e">
        <f>VLOOKUP($A411,Searches!$A:$H,AB$1,FALSE)</f>
        <v>#N/A</v>
      </c>
      <c r="AC411" s="22" t="e">
        <f>VLOOKUP($A411,Searches!$A:$H,AC$1,FALSE)</f>
        <v>#N/A</v>
      </c>
      <c r="AD411" s="22" t="e">
        <f>VLOOKUP($A411,Searches!$A:$H,AD$1,FALSE)</f>
        <v>#N/A</v>
      </c>
      <c r="AE411" s="22" t="e">
        <f>VLOOKUP($A411,Searches!$A:$H,AE$1,FALSE)</f>
        <v>#N/A</v>
      </c>
      <c r="AF411" s="22" t="e">
        <f>VLOOKUP($A411,Searches!$A:$H,AF$1,FALSE)</f>
        <v>#N/A</v>
      </c>
      <c r="AG411" s="22" t="e">
        <f>VLOOKUP($A411,Searches!$A:$H,AG$1,FALSE)</f>
        <v>#N/A</v>
      </c>
      <c r="AH411" s="22" t="e">
        <f>VLOOKUP($G411,Temp!$D:$F,AH$1,FALSE)</f>
        <v>#N/A</v>
      </c>
      <c r="AI411" s="22" t="e">
        <f>VLOOKUP($G411,Temp!$D:$F,AI$1,FALSE)</f>
        <v>#N/A</v>
      </c>
      <c r="AJ411" s="22" t="e">
        <f>VLOOKUP($G411,Temp!$D:$F,AJ$1,FALSE)</f>
        <v>#N/A</v>
      </c>
    </row>
    <row r="412" spans="1:36" ht="16" x14ac:dyDescent="0.2">
      <c r="A412" s="8" t="str">
        <f t="shared" si="6"/>
        <v>Mark Moran Simplilearn</v>
      </c>
      <c r="B412" s="8" t="s">
        <v>476</v>
      </c>
      <c r="C412" s="8" t="s">
        <v>5288</v>
      </c>
      <c r="D412" s="8" t="s">
        <v>42</v>
      </c>
      <c r="E412" s="8" t="s">
        <v>5289</v>
      </c>
      <c r="F412" s="8" t="s">
        <v>5290</v>
      </c>
      <c r="G412" s="12" t="s">
        <v>5046</v>
      </c>
      <c r="H412" s="22" t="str">
        <f>VLOOKUP($G412,Temp!$A:$C,H$1,FALSE)</f>
        <v>simplilearn.com</v>
      </c>
      <c r="I412" s="22" t="e">
        <f>VLOOKUP($G412,Temp!$A:$C,I$1,FALSE)</f>
        <v>#VALUE!</v>
      </c>
      <c r="J412" s="22" t="e">
        <f>VLOOKUP($G412,Temp!$A:$C,J$1,FALSE)</f>
        <v>#VALUE!</v>
      </c>
      <c r="K412" s="22" t="e">
        <f>VLOOKUP($G412,Temp!$A:$C,K$1,FALSE)</f>
        <v>#VALUE!</v>
      </c>
      <c r="L412" s="22" t="e">
        <f>VLOOKUP($G412,Temp!$A:$C,L$1,FALSE)</f>
        <v>#VALUE!</v>
      </c>
      <c r="M412" s="22" t="e">
        <f>VLOOKUP($G412,Temp!$A:$C,M$1,FALSE)</f>
        <v>#VALUE!</v>
      </c>
      <c r="N412" s="22" t="e">
        <f>VLOOKUP($G412,Temp!$A:$C,N$1,FALSE)</f>
        <v>#VALUE!</v>
      </c>
      <c r="O412" s="22" t="e">
        <f>VLOOKUP($G412,Temp!$A:$C,O$1,FALSE)</f>
        <v>#VALUE!</v>
      </c>
      <c r="P412" s="22" t="e">
        <f>VLOOKUP($G412,Temp!$A:$C,P$1,FALSE)</f>
        <v>#VALUE!</v>
      </c>
      <c r="Q412" s="22" t="e">
        <f>VLOOKUP($G412,Temp!$A:$C,Q$1,FALSE)</f>
        <v>#VALUE!</v>
      </c>
      <c r="R412" s="22" t="e">
        <f>VLOOKUP($G412,Temp!$A:$C,R$1,FALSE)</f>
        <v>#VALUE!</v>
      </c>
      <c r="S412" s="22" t="e">
        <f>VLOOKUP($G412,Temp!$A:$C,S$1,FALSE)</f>
        <v>#VALUE!</v>
      </c>
      <c r="T412" s="22" t="e">
        <f>VLOOKUP($G412,Temp!$A:$C,T$1,FALSE)</f>
        <v>#VALUE!</v>
      </c>
      <c r="U412" s="22" t="e">
        <f>VLOOKUP($G412,Temp!$A:$C,U$1,FALSE)</f>
        <v>#VALUE!</v>
      </c>
      <c r="V412" s="22" t="e">
        <f>VLOOKUP($G412,Temp!$A:$C,V$1,FALSE)</f>
        <v>#VALUE!</v>
      </c>
      <c r="W412" s="22" t="e">
        <f>VLOOKUP($G412,Temp!$A:$C,W$1,FALSE)</f>
        <v>#VALUE!</v>
      </c>
      <c r="X412" s="22" t="e">
        <f>VLOOKUP($G412,Temp!$A:$C,X$1,FALSE)</f>
        <v>#VALUE!</v>
      </c>
      <c r="Y412" s="22">
        <f>VLOOKUP($G412,Temp!$A:$C,Y$1,FALSE)</f>
        <v>898000</v>
      </c>
      <c r="Z412" s="22">
        <f>VLOOKUP($G412,Temp!$A:$C,Z$1,FALSE)</f>
        <v>44600</v>
      </c>
      <c r="AA412" s="22" t="str">
        <f>VLOOKUP($A412,Searches!$A:$H,AA$1,FALSE)</f>
        <v>Mark Moran</v>
      </c>
      <c r="AB412" s="22" t="str">
        <f>VLOOKUP($A412,Searches!$A:$H,AB$1,FALSE)</f>
        <v>Simplilearn</v>
      </c>
      <c r="AC412" s="22" t="str">
        <f>VLOOKUP($A412,Searches!$A:$H,AC$1,FALSE)</f>
        <v>Chief Marketing Officer</v>
      </c>
      <c r="AD412" s="22" t="str">
        <f>VLOOKUP($A412,Searches!$A:$H,AD$1,FALSE)</f>
        <v>2nd</v>
      </c>
      <c r="AE412" s="22" t="str">
        <f>VLOOKUP($A412,Searches!$A:$H,AE$1,FALSE)</f>
        <v/>
      </c>
      <c r="AF412" s="22" t="str">
        <f>VLOOKUP($A412,Searches!$A:$H,AF$1,FALSE)</f>
        <v>San Francisco Bay Area</v>
      </c>
      <c r="AG412" s="22" t="str">
        <f>VLOOKUP($A412,Searches!$A:$H,AG$1,FALSE)</f>
        <v>https://www.linkedin.com/sales/profile/3532195,9PcS,NAME_SEARCH?moduleKey=peopleSearchResults&amp;pageKey=sales-search3-people-refinement&amp;contextId=60BC92C971D70515801E49D6842B0000&amp;requestId=320eb3ca-2481-47d2-ac2a-df508dbb0094&amp;action=CLICK&amp;target=urn%3Ali%3AsalesLead%3A(-1%2C3532195)&amp;pageNumber=7&amp;targetEl=profilelink&amp;position=20&amp;trk=lss-serp-result-lead_photo</v>
      </c>
      <c r="AH412" s="22" t="e">
        <f>VLOOKUP($G412,Temp!$D:$F,AH$1,FALSE)</f>
        <v>#N/A</v>
      </c>
      <c r="AI412" s="22" t="e">
        <f>VLOOKUP($G412,Temp!$D:$F,AI$1,FALSE)</f>
        <v>#N/A</v>
      </c>
      <c r="AJ412" s="22" t="e">
        <f>VLOOKUP($G412,Temp!$D:$F,AJ$1,FALSE)</f>
        <v>#N/A</v>
      </c>
    </row>
    <row r="413" spans="1:36" ht="16" x14ac:dyDescent="0.2">
      <c r="A413" s="8" t="str">
        <f t="shared" si="6"/>
        <v>Allen Bush Alphonso Inc.</v>
      </c>
      <c r="B413" s="8" t="s">
        <v>3749</v>
      </c>
      <c r="C413" s="8" t="s">
        <v>5166</v>
      </c>
      <c r="D413" s="8" t="s">
        <v>42</v>
      </c>
      <c r="E413" s="8" t="s">
        <v>5167</v>
      </c>
      <c r="F413" s="8" t="s">
        <v>5168</v>
      </c>
      <c r="G413" s="12" t="s">
        <v>4883</v>
      </c>
      <c r="H413" s="22" t="str">
        <f>VLOOKUP($G413,Temp!$A:$C,H$1,FALSE)</f>
        <v>alphonso.tv</v>
      </c>
      <c r="I413" s="22" t="e">
        <f>VLOOKUP($G413,Temp!$A:$C,I$1,FALSE)</f>
        <v>#VALUE!</v>
      </c>
      <c r="J413" s="22" t="e">
        <f>VLOOKUP($G413,Temp!$A:$C,J$1,FALSE)</f>
        <v>#VALUE!</v>
      </c>
      <c r="K413" s="22" t="e">
        <f>VLOOKUP($G413,Temp!$A:$C,K$1,FALSE)</f>
        <v>#VALUE!</v>
      </c>
      <c r="L413" s="22" t="e">
        <f>VLOOKUP($G413,Temp!$A:$C,L$1,FALSE)</f>
        <v>#VALUE!</v>
      </c>
      <c r="M413" s="22" t="e">
        <f>VLOOKUP($G413,Temp!$A:$C,M$1,FALSE)</f>
        <v>#VALUE!</v>
      </c>
      <c r="N413" s="22" t="e">
        <f>VLOOKUP($G413,Temp!$A:$C,N$1,FALSE)</f>
        <v>#VALUE!</v>
      </c>
      <c r="O413" s="22" t="e">
        <f>VLOOKUP($G413,Temp!$A:$C,O$1,FALSE)</f>
        <v>#VALUE!</v>
      </c>
      <c r="P413" s="22" t="e">
        <f>VLOOKUP($G413,Temp!$A:$C,P$1,FALSE)</f>
        <v>#VALUE!</v>
      </c>
      <c r="Q413" s="22" t="e">
        <f>VLOOKUP($G413,Temp!$A:$C,Q$1,FALSE)</f>
        <v>#VALUE!</v>
      </c>
      <c r="R413" s="22" t="e">
        <f>VLOOKUP($G413,Temp!$A:$C,R$1,FALSE)</f>
        <v>#VALUE!</v>
      </c>
      <c r="S413" s="22" t="e">
        <f>VLOOKUP($G413,Temp!$A:$C,S$1,FALSE)</f>
        <v>#VALUE!</v>
      </c>
      <c r="T413" s="22" t="e">
        <f>VLOOKUP($G413,Temp!$A:$C,T$1,FALSE)</f>
        <v>#VALUE!</v>
      </c>
      <c r="U413" s="22" t="e">
        <f>VLOOKUP($G413,Temp!$A:$C,U$1,FALSE)</f>
        <v>#VALUE!</v>
      </c>
      <c r="V413" s="22" t="e">
        <f>VLOOKUP($G413,Temp!$A:$C,V$1,FALSE)</f>
        <v>#VALUE!</v>
      </c>
      <c r="W413" s="22" t="e">
        <f>VLOOKUP($G413,Temp!$A:$C,W$1,FALSE)</f>
        <v>#VALUE!</v>
      </c>
      <c r="X413" s="22" t="e">
        <f>VLOOKUP($G413,Temp!$A:$C,X$1,FALSE)</f>
        <v>#VALUE!</v>
      </c>
      <c r="Y413" s="22">
        <f>VLOOKUP($G413,Temp!$A:$C,Y$1,FALSE)</f>
        <v>2700</v>
      </c>
      <c r="Z413" s="22">
        <f>VLOOKUP($G413,Temp!$A:$C,Z$1,FALSE)</f>
        <v>0</v>
      </c>
      <c r="AA413" s="22" t="e">
        <f>VLOOKUP($A413,Searches!$A:$H,AA$1,FALSE)</f>
        <v>#N/A</v>
      </c>
      <c r="AB413" s="22" t="e">
        <f>VLOOKUP($A413,Searches!$A:$H,AB$1,FALSE)</f>
        <v>#N/A</v>
      </c>
      <c r="AC413" s="22" t="e">
        <f>VLOOKUP($A413,Searches!$A:$H,AC$1,FALSE)</f>
        <v>#N/A</v>
      </c>
      <c r="AD413" s="22" t="e">
        <f>VLOOKUP($A413,Searches!$A:$H,AD$1,FALSE)</f>
        <v>#N/A</v>
      </c>
      <c r="AE413" s="22" t="e">
        <f>VLOOKUP($A413,Searches!$A:$H,AE$1,FALSE)</f>
        <v>#N/A</v>
      </c>
      <c r="AF413" s="22" t="e">
        <f>VLOOKUP($A413,Searches!$A:$H,AF$1,FALSE)</f>
        <v>#N/A</v>
      </c>
      <c r="AG413" s="22" t="e">
        <f>VLOOKUP($A413,Searches!$A:$H,AG$1,FALSE)</f>
        <v>#N/A</v>
      </c>
      <c r="AH413" s="22" t="str">
        <f>VLOOKUP($G413,Temp!$D:$F,AH$1,FALSE)</f>
        <v>alphonso.tv</v>
      </c>
      <c r="AI413" s="22" t="str">
        <f>VLOOKUP($G413,Temp!$D:$F,AI$1,FALSE)</f>
        <v>Marketo</v>
      </c>
      <c r="AJ413" s="22" t="str">
        <f>VLOOKUP($G413,Temp!$D:$F,AJ$1,FALSE)</f>
        <v>WordPress</v>
      </c>
    </row>
    <row r="414" spans="1:36" ht="16" x14ac:dyDescent="0.2">
      <c r="A414" s="8" t="str">
        <f t="shared" si="6"/>
        <v>Sowmya Murthy Seven Lakes Technologies</v>
      </c>
      <c r="B414" s="8" t="s">
        <v>5301</v>
      </c>
      <c r="C414" s="8" t="s">
        <v>5302</v>
      </c>
      <c r="D414" s="8" t="s">
        <v>42</v>
      </c>
      <c r="E414" s="8" t="s">
        <v>5303</v>
      </c>
      <c r="F414" s="8" t="s">
        <v>5304</v>
      </c>
      <c r="G414" s="12" t="s">
        <v>5078</v>
      </c>
      <c r="H414" s="22" t="str">
        <f>VLOOKUP($G414,Temp!$A:$C,H$1,FALSE)</f>
        <v>sevenlakes.com</v>
      </c>
      <c r="I414" s="22" t="e">
        <f>VLOOKUP($G414,Temp!$A:$C,I$1,FALSE)</f>
        <v>#VALUE!</v>
      </c>
      <c r="J414" s="22" t="e">
        <f>VLOOKUP($G414,Temp!$A:$C,J$1,FALSE)</f>
        <v>#VALUE!</v>
      </c>
      <c r="K414" s="22" t="e">
        <f>VLOOKUP($G414,Temp!$A:$C,K$1,FALSE)</f>
        <v>#VALUE!</v>
      </c>
      <c r="L414" s="22" t="e">
        <f>VLOOKUP($G414,Temp!$A:$C,L$1,FALSE)</f>
        <v>#VALUE!</v>
      </c>
      <c r="M414" s="22" t="e">
        <f>VLOOKUP($G414,Temp!$A:$C,M$1,FALSE)</f>
        <v>#VALUE!</v>
      </c>
      <c r="N414" s="22" t="e">
        <f>VLOOKUP($G414,Temp!$A:$C,N$1,FALSE)</f>
        <v>#VALUE!</v>
      </c>
      <c r="O414" s="22" t="e">
        <f>VLOOKUP($G414,Temp!$A:$C,O$1,FALSE)</f>
        <v>#VALUE!</v>
      </c>
      <c r="P414" s="22" t="e">
        <f>VLOOKUP($G414,Temp!$A:$C,P$1,FALSE)</f>
        <v>#VALUE!</v>
      </c>
      <c r="Q414" s="22" t="e">
        <f>VLOOKUP($G414,Temp!$A:$C,Q$1,FALSE)</f>
        <v>#VALUE!</v>
      </c>
      <c r="R414" s="22" t="e">
        <f>VLOOKUP($G414,Temp!$A:$C,R$1,FALSE)</f>
        <v>#VALUE!</v>
      </c>
      <c r="S414" s="22" t="e">
        <f>VLOOKUP($G414,Temp!$A:$C,S$1,FALSE)</f>
        <v>#VALUE!</v>
      </c>
      <c r="T414" s="22" t="e">
        <f>VLOOKUP($G414,Temp!$A:$C,T$1,FALSE)</f>
        <v>#VALUE!</v>
      </c>
      <c r="U414" s="22" t="e">
        <f>VLOOKUP($G414,Temp!$A:$C,U$1,FALSE)</f>
        <v>#VALUE!</v>
      </c>
      <c r="V414" s="22" t="e">
        <f>VLOOKUP($G414,Temp!$A:$C,V$1,FALSE)</f>
        <v>#VALUE!</v>
      </c>
      <c r="W414" s="22" t="e">
        <f>VLOOKUP($G414,Temp!$A:$C,W$1,FALSE)</f>
        <v>#VALUE!</v>
      </c>
      <c r="X414" s="22" t="e">
        <f>VLOOKUP($G414,Temp!$A:$C,X$1,FALSE)</f>
        <v>#VALUE!</v>
      </c>
      <c r="Y414" s="22">
        <f>VLOOKUP($G414,Temp!$A:$C,Y$1,FALSE)</f>
        <v>0</v>
      </c>
      <c r="Z414" s="22">
        <f>VLOOKUP($G414,Temp!$A:$C,Z$1,FALSE)</f>
        <v>0</v>
      </c>
      <c r="AA414" s="22" t="e">
        <f>VLOOKUP($A414,Searches!$A:$H,AA$1,FALSE)</f>
        <v>#N/A</v>
      </c>
      <c r="AB414" s="22" t="e">
        <f>VLOOKUP($A414,Searches!$A:$H,AB$1,FALSE)</f>
        <v>#N/A</v>
      </c>
      <c r="AC414" s="22" t="e">
        <f>VLOOKUP($A414,Searches!$A:$H,AC$1,FALSE)</f>
        <v>#N/A</v>
      </c>
      <c r="AD414" s="22" t="e">
        <f>VLOOKUP($A414,Searches!$A:$H,AD$1,FALSE)</f>
        <v>#N/A</v>
      </c>
      <c r="AE414" s="22" t="e">
        <f>VLOOKUP($A414,Searches!$A:$H,AE$1,FALSE)</f>
        <v>#N/A</v>
      </c>
      <c r="AF414" s="22" t="e">
        <f>VLOOKUP($A414,Searches!$A:$H,AF$1,FALSE)</f>
        <v>#N/A</v>
      </c>
      <c r="AG414" s="22" t="e">
        <f>VLOOKUP($A414,Searches!$A:$H,AG$1,FALSE)</f>
        <v>#N/A</v>
      </c>
      <c r="AH414" s="22" t="str">
        <f>VLOOKUP($G414,Temp!$D:$F,AH$1,FALSE)</f>
        <v>sevenlakes.com</v>
      </c>
      <c r="AI414" s="22" t="str">
        <f>VLOOKUP($G414,Temp!$D:$F,AI$1,FALSE)</f>
        <v>Marketo</v>
      </c>
      <c r="AJ414" s="22" t="str">
        <f>VLOOKUP($G414,Temp!$D:$F,AJ$1,FALSE)</f>
        <v>WordPress</v>
      </c>
    </row>
    <row r="415" spans="1:36" ht="16" x14ac:dyDescent="0.2">
      <c r="A415" s="8" t="str">
        <f t="shared" si="6"/>
        <v>Chris Cook Cypress Semiconductor Corporation</v>
      </c>
      <c r="B415" s="8" t="s">
        <v>89</v>
      </c>
      <c r="C415" s="8" t="s">
        <v>5182</v>
      </c>
      <c r="D415" s="8" t="s">
        <v>42</v>
      </c>
      <c r="E415" s="8" t="s">
        <v>5183</v>
      </c>
      <c r="F415" s="8" t="s">
        <v>5184</v>
      </c>
      <c r="G415" s="12" t="s">
        <v>4903</v>
      </c>
      <c r="H415" s="22" t="str">
        <f>VLOOKUP($G415,Temp!$A:$C,H$1,FALSE)</f>
        <v>cypress.com</v>
      </c>
      <c r="I415" s="22" t="e">
        <f>VLOOKUP($G415,Temp!$A:$C,I$1,FALSE)</f>
        <v>#VALUE!</v>
      </c>
      <c r="J415" s="22" t="e">
        <f>VLOOKUP($G415,Temp!$A:$C,J$1,FALSE)</f>
        <v>#VALUE!</v>
      </c>
      <c r="K415" s="22" t="e">
        <f>VLOOKUP($G415,Temp!$A:$C,K$1,FALSE)</f>
        <v>#VALUE!</v>
      </c>
      <c r="L415" s="22" t="e">
        <f>VLOOKUP($G415,Temp!$A:$C,L$1,FALSE)</f>
        <v>#VALUE!</v>
      </c>
      <c r="M415" s="22" t="e">
        <f>VLOOKUP($G415,Temp!$A:$C,M$1,FALSE)</f>
        <v>#VALUE!</v>
      </c>
      <c r="N415" s="22" t="e">
        <f>VLOOKUP($G415,Temp!$A:$C,N$1,FALSE)</f>
        <v>#VALUE!</v>
      </c>
      <c r="O415" s="22" t="e">
        <f>VLOOKUP($G415,Temp!$A:$C,O$1,FALSE)</f>
        <v>#VALUE!</v>
      </c>
      <c r="P415" s="22" t="e">
        <f>VLOOKUP($G415,Temp!$A:$C,P$1,FALSE)</f>
        <v>#VALUE!</v>
      </c>
      <c r="Q415" s="22" t="e">
        <f>VLOOKUP($G415,Temp!$A:$C,Q$1,FALSE)</f>
        <v>#VALUE!</v>
      </c>
      <c r="R415" s="22" t="e">
        <f>VLOOKUP($G415,Temp!$A:$C,R$1,FALSE)</f>
        <v>#VALUE!</v>
      </c>
      <c r="S415" s="22" t="e">
        <f>VLOOKUP($G415,Temp!$A:$C,S$1,FALSE)</f>
        <v>#VALUE!</v>
      </c>
      <c r="T415" s="22" t="e">
        <f>VLOOKUP($G415,Temp!$A:$C,T$1,FALSE)</f>
        <v>#VALUE!</v>
      </c>
      <c r="U415" s="22" t="e">
        <f>VLOOKUP($G415,Temp!$A:$C,U$1,FALSE)</f>
        <v>#VALUE!</v>
      </c>
      <c r="V415" s="22" t="e">
        <f>VLOOKUP($G415,Temp!$A:$C,V$1,FALSE)</f>
        <v>#VALUE!</v>
      </c>
      <c r="W415" s="22" t="e">
        <f>VLOOKUP($G415,Temp!$A:$C,W$1,FALSE)</f>
        <v>#VALUE!</v>
      </c>
      <c r="X415" s="22" t="e">
        <f>VLOOKUP($G415,Temp!$A:$C,X$1,FALSE)</f>
        <v>#VALUE!</v>
      </c>
      <c r="Y415" s="22">
        <f>VLOOKUP($G415,Temp!$A:$C,Y$1,FALSE)</f>
        <v>68200</v>
      </c>
      <c r="Z415" s="22">
        <f>VLOOKUP($G415,Temp!$A:$C,Z$1,FALSE)</f>
        <v>175</v>
      </c>
      <c r="AA415" s="22" t="e">
        <f>VLOOKUP($A415,Searches!$A:$H,AA$1,FALSE)</f>
        <v>#N/A</v>
      </c>
      <c r="AB415" s="22" t="e">
        <f>VLOOKUP($A415,Searches!$A:$H,AB$1,FALSE)</f>
        <v>#N/A</v>
      </c>
      <c r="AC415" s="22" t="e">
        <f>VLOOKUP($A415,Searches!$A:$H,AC$1,FALSE)</f>
        <v>#N/A</v>
      </c>
      <c r="AD415" s="22" t="e">
        <f>VLOOKUP($A415,Searches!$A:$H,AD$1,FALSE)</f>
        <v>#N/A</v>
      </c>
      <c r="AE415" s="22" t="e">
        <f>VLOOKUP($A415,Searches!$A:$H,AE$1,FALSE)</f>
        <v>#N/A</v>
      </c>
      <c r="AF415" s="22" t="e">
        <f>VLOOKUP($A415,Searches!$A:$H,AF$1,FALSE)</f>
        <v>#N/A</v>
      </c>
      <c r="AG415" s="22" t="e">
        <f>VLOOKUP($A415,Searches!$A:$H,AG$1,FALSE)</f>
        <v>#N/A</v>
      </c>
      <c r="AH415" s="22" t="str">
        <f>VLOOKUP($G415,Temp!$D:$F,AH$1,FALSE)</f>
        <v>cypress.com</v>
      </c>
      <c r="AI415" s="22" t="str">
        <f>VLOOKUP($G415,Temp!$D:$F,AI$1,FALSE)</f>
        <v>Eloqua</v>
      </c>
      <c r="AJ415" s="22" t="str">
        <f>VLOOKUP($G415,Temp!$D:$F,AJ$1,FALSE)</f>
        <v>WordPress</v>
      </c>
    </row>
    <row r="416" spans="1:36" ht="16" x14ac:dyDescent="0.2">
      <c r="A416" s="8" t="str">
        <f t="shared" si="6"/>
        <v>Bryan M. Caliper</v>
      </c>
      <c r="B416" s="8" t="s">
        <v>522</v>
      </c>
      <c r="C416" s="8" t="s">
        <v>184</v>
      </c>
      <c r="D416" s="8" t="s">
        <v>5313</v>
      </c>
      <c r="E416" s="8" t="s">
        <v>5314</v>
      </c>
      <c r="F416" s="8" t="s">
        <v>5315</v>
      </c>
      <c r="G416" s="12" t="s">
        <v>5089</v>
      </c>
      <c r="H416" s="22" t="str">
        <f>VLOOKUP($G416,Temp!$A:$C,H$1,FALSE)</f>
        <v>calipercorp.com</v>
      </c>
      <c r="I416" s="22" t="e">
        <f>VLOOKUP($G416,Temp!$A:$C,I$1,FALSE)</f>
        <v>#VALUE!</v>
      </c>
      <c r="J416" s="22" t="e">
        <f>VLOOKUP($G416,Temp!$A:$C,J$1,FALSE)</f>
        <v>#VALUE!</v>
      </c>
      <c r="K416" s="22" t="e">
        <f>VLOOKUP($G416,Temp!$A:$C,K$1,FALSE)</f>
        <v>#VALUE!</v>
      </c>
      <c r="L416" s="22" t="e">
        <f>VLOOKUP($G416,Temp!$A:$C,L$1,FALSE)</f>
        <v>#VALUE!</v>
      </c>
      <c r="M416" s="22" t="e">
        <f>VLOOKUP($G416,Temp!$A:$C,M$1,FALSE)</f>
        <v>#VALUE!</v>
      </c>
      <c r="N416" s="22" t="e">
        <f>VLOOKUP($G416,Temp!$A:$C,N$1,FALSE)</f>
        <v>#VALUE!</v>
      </c>
      <c r="O416" s="22" t="e">
        <f>VLOOKUP($G416,Temp!$A:$C,O$1,FALSE)</f>
        <v>#VALUE!</v>
      </c>
      <c r="P416" s="22" t="e">
        <f>VLOOKUP($G416,Temp!$A:$C,P$1,FALSE)</f>
        <v>#VALUE!</v>
      </c>
      <c r="Q416" s="22" t="e">
        <f>VLOOKUP($G416,Temp!$A:$C,Q$1,FALSE)</f>
        <v>#VALUE!</v>
      </c>
      <c r="R416" s="22" t="e">
        <f>VLOOKUP($G416,Temp!$A:$C,R$1,FALSE)</f>
        <v>#VALUE!</v>
      </c>
      <c r="S416" s="22" t="e">
        <f>VLOOKUP($G416,Temp!$A:$C,S$1,FALSE)</f>
        <v>#VALUE!</v>
      </c>
      <c r="T416" s="22" t="e">
        <f>VLOOKUP($G416,Temp!$A:$C,T$1,FALSE)</f>
        <v>#VALUE!</v>
      </c>
      <c r="U416" s="22" t="e">
        <f>VLOOKUP($G416,Temp!$A:$C,U$1,FALSE)</f>
        <v>#VALUE!</v>
      </c>
      <c r="V416" s="22" t="e">
        <f>VLOOKUP($G416,Temp!$A:$C,V$1,FALSE)</f>
        <v>#VALUE!</v>
      </c>
      <c r="W416" s="22" t="e">
        <f>VLOOKUP($G416,Temp!$A:$C,W$1,FALSE)</f>
        <v>#VALUE!</v>
      </c>
      <c r="X416" s="22" t="e">
        <f>VLOOKUP($G416,Temp!$A:$C,X$1,FALSE)</f>
        <v>#VALUE!</v>
      </c>
      <c r="Y416" s="22">
        <f>VLOOKUP($G416,Temp!$A:$C,Y$1,FALSE)</f>
        <v>17800</v>
      </c>
      <c r="Z416" s="22">
        <f>VLOOKUP($G416,Temp!$A:$C,Z$1,FALSE)</f>
        <v>2900</v>
      </c>
      <c r="AA416" s="22" t="e">
        <f>VLOOKUP($A416,Searches!$A:$H,AA$1,FALSE)</f>
        <v>#N/A</v>
      </c>
      <c r="AB416" s="22" t="e">
        <f>VLOOKUP($A416,Searches!$A:$H,AB$1,FALSE)</f>
        <v>#N/A</v>
      </c>
      <c r="AC416" s="22" t="e">
        <f>VLOOKUP($A416,Searches!$A:$H,AC$1,FALSE)</f>
        <v>#N/A</v>
      </c>
      <c r="AD416" s="22" t="e">
        <f>VLOOKUP($A416,Searches!$A:$H,AD$1,FALSE)</f>
        <v>#N/A</v>
      </c>
      <c r="AE416" s="22" t="e">
        <f>VLOOKUP($A416,Searches!$A:$H,AE$1,FALSE)</f>
        <v>#N/A</v>
      </c>
      <c r="AF416" s="22" t="e">
        <f>VLOOKUP($A416,Searches!$A:$H,AF$1,FALSE)</f>
        <v>#N/A</v>
      </c>
      <c r="AG416" s="22" t="e">
        <f>VLOOKUP($A416,Searches!$A:$H,AG$1,FALSE)</f>
        <v>#N/A</v>
      </c>
      <c r="AH416" s="22" t="e">
        <f>VLOOKUP($G416,Temp!$D:$F,AH$1,FALSE)</f>
        <v>#N/A</v>
      </c>
      <c r="AI416" s="22" t="e">
        <f>VLOOKUP($G416,Temp!$D:$F,AI$1,FALSE)</f>
        <v>#N/A</v>
      </c>
      <c r="AJ416" s="22" t="e">
        <f>VLOOKUP($G416,Temp!$D:$F,AJ$1,FALSE)</f>
        <v>#N/A</v>
      </c>
    </row>
    <row r="417" spans="1:36" ht="16" x14ac:dyDescent="0.2">
      <c r="A417" s="8" t="str">
        <f t="shared" si="6"/>
        <v>Alexander Pirinsky Forbes Communications Council</v>
      </c>
      <c r="B417" s="8" t="s">
        <v>4355</v>
      </c>
      <c r="C417" s="8" t="s">
        <v>5195</v>
      </c>
      <c r="D417" s="8" t="s">
        <v>3064</v>
      </c>
      <c r="E417" s="8" t="s">
        <v>5196</v>
      </c>
      <c r="F417" s="8" t="s">
        <v>2786</v>
      </c>
      <c r="G417" s="12" t="s">
        <v>2566</v>
      </c>
      <c r="H417" s="22" t="str">
        <f>VLOOKUP($G417,Temp!$A:$C,H$1,FALSE)</f>
        <v>forbescommcouncil.com</v>
      </c>
      <c r="I417" s="22" t="e">
        <f>VLOOKUP($G417,Temp!$A:$C,I$1,FALSE)</f>
        <v>#VALUE!</v>
      </c>
      <c r="J417" s="22" t="e">
        <f>VLOOKUP($G417,Temp!$A:$C,J$1,FALSE)</f>
        <v>#VALUE!</v>
      </c>
      <c r="K417" s="22" t="e">
        <f>VLOOKUP($G417,Temp!$A:$C,K$1,FALSE)</f>
        <v>#VALUE!</v>
      </c>
      <c r="L417" s="22" t="e">
        <f>VLOOKUP($G417,Temp!$A:$C,L$1,FALSE)</f>
        <v>#VALUE!</v>
      </c>
      <c r="M417" s="22" t="e">
        <f>VLOOKUP($G417,Temp!$A:$C,M$1,FALSE)</f>
        <v>#VALUE!</v>
      </c>
      <c r="N417" s="22" t="e">
        <f>VLOOKUP($G417,Temp!$A:$C,N$1,FALSE)</f>
        <v>#VALUE!</v>
      </c>
      <c r="O417" s="22" t="e">
        <f>VLOOKUP($G417,Temp!$A:$C,O$1,FALSE)</f>
        <v>#VALUE!</v>
      </c>
      <c r="P417" s="22" t="e">
        <f>VLOOKUP($G417,Temp!$A:$C,P$1,FALSE)</f>
        <v>#VALUE!</v>
      </c>
      <c r="Q417" s="22" t="e">
        <f>VLOOKUP($G417,Temp!$A:$C,Q$1,FALSE)</f>
        <v>#VALUE!</v>
      </c>
      <c r="R417" s="22" t="e">
        <f>VLOOKUP($G417,Temp!$A:$C,R$1,FALSE)</f>
        <v>#VALUE!</v>
      </c>
      <c r="S417" s="22" t="e">
        <f>VLOOKUP($G417,Temp!$A:$C,S$1,FALSE)</f>
        <v>#VALUE!</v>
      </c>
      <c r="T417" s="22" t="e">
        <f>VLOOKUP($G417,Temp!$A:$C,T$1,FALSE)</f>
        <v>#VALUE!</v>
      </c>
      <c r="U417" s="22" t="e">
        <f>VLOOKUP($G417,Temp!$A:$C,U$1,FALSE)</f>
        <v>#VALUE!</v>
      </c>
      <c r="V417" s="22" t="e">
        <f>VLOOKUP($G417,Temp!$A:$C,V$1,FALSE)</f>
        <v>#VALUE!</v>
      </c>
      <c r="W417" s="22" t="e">
        <f>VLOOKUP($G417,Temp!$A:$C,W$1,FALSE)</f>
        <v>#VALUE!</v>
      </c>
      <c r="X417" s="22" t="e">
        <f>VLOOKUP($G417,Temp!$A:$C,X$1,FALSE)</f>
        <v>#VALUE!</v>
      </c>
      <c r="Y417" s="22">
        <f>VLOOKUP($G417,Temp!$A:$C,Y$1,FALSE)</f>
        <v>0</v>
      </c>
      <c r="Z417" s="22">
        <f>VLOOKUP($G417,Temp!$A:$C,Z$1,FALSE)</f>
        <v>0</v>
      </c>
      <c r="AA417" s="22" t="e">
        <f>VLOOKUP($A417,Searches!$A:$H,AA$1,FALSE)</f>
        <v>#N/A</v>
      </c>
      <c r="AB417" s="22" t="e">
        <f>VLOOKUP($A417,Searches!$A:$H,AB$1,FALSE)</f>
        <v>#N/A</v>
      </c>
      <c r="AC417" s="22" t="e">
        <f>VLOOKUP($A417,Searches!$A:$H,AC$1,FALSE)</f>
        <v>#N/A</v>
      </c>
      <c r="AD417" s="22" t="e">
        <f>VLOOKUP($A417,Searches!$A:$H,AD$1,FALSE)</f>
        <v>#N/A</v>
      </c>
      <c r="AE417" s="22" t="e">
        <f>VLOOKUP($A417,Searches!$A:$H,AE$1,FALSE)</f>
        <v>#N/A</v>
      </c>
      <c r="AF417" s="22" t="e">
        <f>VLOOKUP($A417,Searches!$A:$H,AF$1,FALSE)</f>
        <v>#N/A</v>
      </c>
      <c r="AG417" s="22" t="e">
        <f>VLOOKUP($A417,Searches!$A:$H,AG$1,FALSE)</f>
        <v>#N/A</v>
      </c>
      <c r="AH417" s="22" t="e">
        <f>VLOOKUP($G417,Temp!$D:$F,AH$1,FALSE)</f>
        <v>#N/A</v>
      </c>
      <c r="AI417" s="22" t="e">
        <f>VLOOKUP($G417,Temp!$D:$F,AI$1,FALSE)</f>
        <v>#N/A</v>
      </c>
      <c r="AJ417" s="22" t="e">
        <f>VLOOKUP($G417,Temp!$D:$F,AJ$1,FALSE)</f>
        <v>#N/A</v>
      </c>
    </row>
    <row r="418" spans="1:36" ht="16" x14ac:dyDescent="0.2">
      <c r="A418" s="8" t="str">
        <f t="shared" si="6"/>
        <v>Daniel Larsson Atriark</v>
      </c>
      <c r="B418" s="8" t="s">
        <v>274</v>
      </c>
      <c r="C418" s="8" t="s">
        <v>5204</v>
      </c>
      <c r="D418" s="8" t="s">
        <v>2841</v>
      </c>
      <c r="E418" s="8" t="s">
        <v>5205</v>
      </c>
      <c r="F418" s="8" t="s">
        <v>5206</v>
      </c>
      <c r="G418" s="12" t="s">
        <v>4922</v>
      </c>
      <c r="H418" s="22" t="str">
        <f>VLOOKUP($G418,Temp!$A:$C,H$1,FALSE)</f>
        <v>atriark.com</v>
      </c>
      <c r="I418" s="22" t="e">
        <f>VLOOKUP($G418,Temp!$A:$C,I$1,FALSE)</f>
        <v>#VALUE!</v>
      </c>
      <c r="J418" s="22" t="e">
        <f>VLOOKUP($G418,Temp!$A:$C,J$1,FALSE)</f>
        <v>#VALUE!</v>
      </c>
      <c r="K418" s="22" t="e">
        <f>VLOOKUP($G418,Temp!$A:$C,K$1,FALSE)</f>
        <v>#VALUE!</v>
      </c>
      <c r="L418" s="22" t="e">
        <f>VLOOKUP($G418,Temp!$A:$C,L$1,FALSE)</f>
        <v>#VALUE!</v>
      </c>
      <c r="M418" s="22" t="e">
        <f>VLOOKUP($G418,Temp!$A:$C,M$1,FALSE)</f>
        <v>#VALUE!</v>
      </c>
      <c r="N418" s="22" t="e">
        <f>VLOOKUP($G418,Temp!$A:$C,N$1,FALSE)</f>
        <v>#VALUE!</v>
      </c>
      <c r="O418" s="22" t="e">
        <f>VLOOKUP($G418,Temp!$A:$C,O$1,FALSE)</f>
        <v>#VALUE!</v>
      </c>
      <c r="P418" s="22" t="e">
        <f>VLOOKUP($G418,Temp!$A:$C,P$1,FALSE)</f>
        <v>#VALUE!</v>
      </c>
      <c r="Q418" s="22" t="e">
        <f>VLOOKUP($G418,Temp!$A:$C,Q$1,FALSE)</f>
        <v>#VALUE!</v>
      </c>
      <c r="R418" s="22" t="e">
        <f>VLOOKUP($G418,Temp!$A:$C,R$1,FALSE)</f>
        <v>#VALUE!</v>
      </c>
      <c r="S418" s="22" t="e">
        <f>VLOOKUP($G418,Temp!$A:$C,S$1,FALSE)</f>
        <v>#VALUE!</v>
      </c>
      <c r="T418" s="22" t="e">
        <f>VLOOKUP($G418,Temp!$A:$C,T$1,FALSE)</f>
        <v>#VALUE!</v>
      </c>
      <c r="U418" s="22" t="e">
        <f>VLOOKUP($G418,Temp!$A:$C,U$1,FALSE)</f>
        <v>#VALUE!</v>
      </c>
      <c r="V418" s="22" t="e">
        <f>VLOOKUP($G418,Temp!$A:$C,V$1,FALSE)</f>
        <v>#VALUE!</v>
      </c>
      <c r="W418" s="22" t="e">
        <f>VLOOKUP($G418,Temp!$A:$C,W$1,FALSE)</f>
        <v>#VALUE!</v>
      </c>
      <c r="X418" s="22" t="e">
        <f>VLOOKUP($G418,Temp!$A:$C,X$1,FALSE)</f>
        <v>#VALUE!</v>
      </c>
      <c r="Y418" s="22">
        <f>VLOOKUP($G418,Temp!$A:$C,Y$1,FALSE)</f>
        <v>10</v>
      </c>
      <c r="Z418" s="22">
        <f>VLOOKUP($G418,Temp!$A:$C,Z$1,FALSE)</f>
        <v>0</v>
      </c>
      <c r="AA418" s="22" t="e">
        <f>VLOOKUP($A418,Searches!$A:$H,AA$1,FALSE)</f>
        <v>#N/A</v>
      </c>
      <c r="AB418" s="22" t="e">
        <f>VLOOKUP($A418,Searches!$A:$H,AB$1,FALSE)</f>
        <v>#N/A</v>
      </c>
      <c r="AC418" s="22" t="e">
        <f>VLOOKUP($A418,Searches!$A:$H,AC$1,FALSE)</f>
        <v>#N/A</v>
      </c>
      <c r="AD418" s="22" t="e">
        <f>VLOOKUP($A418,Searches!$A:$H,AD$1,FALSE)</f>
        <v>#N/A</v>
      </c>
      <c r="AE418" s="22" t="e">
        <f>VLOOKUP($A418,Searches!$A:$H,AE$1,FALSE)</f>
        <v>#N/A</v>
      </c>
      <c r="AF418" s="22" t="e">
        <f>VLOOKUP($A418,Searches!$A:$H,AF$1,FALSE)</f>
        <v>#N/A</v>
      </c>
      <c r="AG418" s="22" t="e">
        <f>VLOOKUP($A418,Searches!$A:$H,AG$1,FALSE)</f>
        <v>#N/A</v>
      </c>
      <c r="AH418" s="22" t="e">
        <f>VLOOKUP($G418,Temp!$D:$F,AH$1,FALSE)</f>
        <v>#N/A</v>
      </c>
      <c r="AI418" s="22" t="e">
        <f>VLOOKUP($G418,Temp!$D:$F,AI$1,FALSE)</f>
        <v>#N/A</v>
      </c>
      <c r="AJ418" s="22" t="e">
        <f>VLOOKUP($G418,Temp!$D:$F,AJ$1,FALSE)</f>
        <v>#N/A</v>
      </c>
    </row>
    <row r="419" spans="1:36" ht="16" x14ac:dyDescent="0.2">
      <c r="A419" s="8" t="str">
        <f t="shared" si="6"/>
        <v>Harold Katz Gigastone Corporation</v>
      </c>
      <c r="B419" s="8" t="s">
        <v>5325</v>
      </c>
      <c r="C419" s="8" t="s">
        <v>5326</v>
      </c>
      <c r="D419" s="8" t="s">
        <v>42</v>
      </c>
      <c r="E419" s="8" t="s">
        <v>5328</v>
      </c>
      <c r="F419" s="8" t="s">
        <v>5330</v>
      </c>
      <c r="G419" s="12" t="s">
        <v>5130</v>
      </c>
      <c r="H419" s="22" t="str">
        <f>VLOOKUP($G419,Temp!$A:$C,H$1,FALSE)</f>
        <v>gigastone.com</v>
      </c>
      <c r="I419" s="22" t="e">
        <f>VLOOKUP($G419,Temp!$A:$C,I$1,FALSE)</f>
        <v>#VALUE!</v>
      </c>
      <c r="J419" s="22" t="e">
        <f>VLOOKUP($G419,Temp!$A:$C,J$1,FALSE)</f>
        <v>#VALUE!</v>
      </c>
      <c r="K419" s="22" t="e">
        <f>VLOOKUP($G419,Temp!$A:$C,K$1,FALSE)</f>
        <v>#VALUE!</v>
      </c>
      <c r="L419" s="22" t="e">
        <f>VLOOKUP($G419,Temp!$A:$C,L$1,FALSE)</f>
        <v>#VALUE!</v>
      </c>
      <c r="M419" s="22" t="e">
        <f>VLOOKUP($G419,Temp!$A:$C,M$1,FALSE)</f>
        <v>#VALUE!</v>
      </c>
      <c r="N419" s="22" t="e">
        <f>VLOOKUP($G419,Temp!$A:$C,N$1,FALSE)</f>
        <v>#VALUE!</v>
      </c>
      <c r="O419" s="22" t="e">
        <f>VLOOKUP($G419,Temp!$A:$C,O$1,FALSE)</f>
        <v>#VALUE!</v>
      </c>
      <c r="P419" s="22" t="e">
        <f>VLOOKUP($G419,Temp!$A:$C,P$1,FALSE)</f>
        <v>#VALUE!</v>
      </c>
      <c r="Q419" s="22" t="e">
        <f>VLOOKUP($G419,Temp!$A:$C,Q$1,FALSE)</f>
        <v>#VALUE!</v>
      </c>
      <c r="R419" s="22" t="e">
        <f>VLOOKUP($G419,Temp!$A:$C,R$1,FALSE)</f>
        <v>#VALUE!</v>
      </c>
      <c r="S419" s="22" t="e">
        <f>VLOOKUP($G419,Temp!$A:$C,S$1,FALSE)</f>
        <v>#VALUE!</v>
      </c>
      <c r="T419" s="22" t="e">
        <f>VLOOKUP($G419,Temp!$A:$C,T$1,FALSE)</f>
        <v>#VALUE!</v>
      </c>
      <c r="U419" s="22" t="e">
        <f>VLOOKUP($G419,Temp!$A:$C,U$1,FALSE)</f>
        <v>#VALUE!</v>
      </c>
      <c r="V419" s="22" t="e">
        <f>VLOOKUP($G419,Temp!$A:$C,V$1,FALSE)</f>
        <v>#VALUE!</v>
      </c>
      <c r="W419" s="22" t="e">
        <f>VLOOKUP($G419,Temp!$A:$C,W$1,FALSE)</f>
        <v>#VALUE!</v>
      </c>
      <c r="X419" s="22" t="e">
        <f>VLOOKUP($G419,Temp!$A:$C,X$1,FALSE)</f>
        <v>#VALUE!</v>
      </c>
      <c r="Y419" s="22">
        <f>VLOOKUP($G419,Temp!$A:$C,Y$1,FALSE)</f>
        <v>2</v>
      </c>
      <c r="Z419" s="22">
        <f>VLOOKUP($G419,Temp!$A:$C,Z$1,FALSE)</f>
        <v>0</v>
      </c>
      <c r="AA419" s="22" t="str">
        <f>VLOOKUP($A419,Searches!$A:$H,AA$1,FALSE)</f>
        <v>Harold Katz</v>
      </c>
      <c r="AB419" s="22" t="str">
        <f>VLOOKUP($A419,Searches!$A:$H,AB$1,FALSE)</f>
        <v>Gigastone Corporation</v>
      </c>
      <c r="AC419" s="22" t="str">
        <f>VLOOKUP($A419,Searches!$A:$H,AC$1,FALSE)</f>
        <v>Chief Marketing Officer</v>
      </c>
      <c r="AD419" s="22" t="str">
        <f>VLOOKUP($A419,Searches!$A:$H,AD$1,FALSE)</f>
        <v>2nd</v>
      </c>
      <c r="AE419" s="22" t="str">
        <f>VLOOKUP($A419,Searches!$A:$H,AE$1,FALSE)</f>
        <v>Open link</v>
      </c>
      <c r="AF419" s="22" t="str">
        <f>VLOOKUP($A419,Searches!$A:$H,AF$1,FALSE)</f>
        <v>Orange County, California Area</v>
      </c>
      <c r="AG419" s="22" t="str">
        <f>VLOOKUP($A419,Searches!$A:$H,AG$1,FALSE)</f>
        <v>https://www.linkedin.com/sales/profile/25785992,n8HB,NAME_SEARCH?moduleKey=peopleSearchResults&amp;pageKey=sales-search3-people-refinement&amp;contextId=60BC92C971D70515801E49D6842B0000&amp;requestId=320eb3ca-2481-47d2-ac2a-df508dbb0094&amp;action=CLICK&amp;target=urn%3Ali%3AsalesLead%3A(-1%2C25785992)&amp;pageNumber=7&amp;targetEl=profilelink&amp;position=1&amp;trk=lss-serp-result-lead_photo</v>
      </c>
      <c r="AH419" s="22" t="e">
        <f>VLOOKUP($G419,Temp!$D:$F,AH$1,FALSE)</f>
        <v>#N/A</v>
      </c>
      <c r="AI419" s="22" t="e">
        <f>VLOOKUP($G419,Temp!$D:$F,AI$1,FALSE)</f>
        <v>#N/A</v>
      </c>
      <c r="AJ419" s="22" t="e">
        <f>VLOOKUP($G419,Temp!$D:$F,AJ$1,FALSE)</f>
        <v>#N/A</v>
      </c>
    </row>
    <row r="420" spans="1:36" ht="16" x14ac:dyDescent="0.2">
      <c r="A420" s="8" t="str">
        <f t="shared" si="6"/>
        <v>Freddy Mini Netvibes (Dassault Systemes)</v>
      </c>
      <c r="B420" s="8" t="s">
        <v>5215</v>
      </c>
      <c r="C420" s="8" t="s">
        <v>5216</v>
      </c>
      <c r="D420" s="8" t="s">
        <v>5217</v>
      </c>
      <c r="E420" s="8" t="s">
        <v>634</v>
      </c>
      <c r="F420" s="8" t="s">
        <v>5218</v>
      </c>
      <c r="G420" s="8" t="s">
        <v>634</v>
      </c>
      <c r="H420" s="22" t="e">
        <f>VLOOKUP($G420,Temp!$A:$C,H$1,FALSE)</f>
        <v>#N/A</v>
      </c>
      <c r="I420" s="22" t="e">
        <f>VLOOKUP($G420,Temp!$A:$C,I$1,FALSE)</f>
        <v>#N/A</v>
      </c>
      <c r="J420" s="22" t="e">
        <f>VLOOKUP($G420,Temp!$A:$C,J$1,FALSE)</f>
        <v>#N/A</v>
      </c>
      <c r="K420" s="22" t="e">
        <f>VLOOKUP($G420,Temp!$A:$C,K$1,FALSE)</f>
        <v>#N/A</v>
      </c>
      <c r="L420" s="22" t="e">
        <f>VLOOKUP($G420,Temp!$A:$C,L$1,FALSE)</f>
        <v>#N/A</v>
      </c>
      <c r="M420" s="22" t="e">
        <f>VLOOKUP($G420,Temp!$A:$C,M$1,FALSE)</f>
        <v>#N/A</v>
      </c>
      <c r="N420" s="22" t="e">
        <f>VLOOKUP($G420,Temp!$A:$C,N$1,FALSE)</f>
        <v>#N/A</v>
      </c>
      <c r="O420" s="22" t="e">
        <f>VLOOKUP($G420,Temp!$A:$C,O$1,FALSE)</f>
        <v>#N/A</v>
      </c>
      <c r="P420" s="22" t="e">
        <f>VLOOKUP($G420,Temp!$A:$C,P$1,FALSE)</f>
        <v>#N/A</v>
      </c>
      <c r="Q420" s="22" t="e">
        <f>VLOOKUP($G420,Temp!$A:$C,Q$1,FALSE)</f>
        <v>#N/A</v>
      </c>
      <c r="R420" s="22" t="e">
        <f>VLOOKUP($G420,Temp!$A:$C,R$1,FALSE)</f>
        <v>#N/A</v>
      </c>
      <c r="S420" s="22" t="e">
        <f>VLOOKUP($G420,Temp!$A:$C,S$1,FALSE)</f>
        <v>#N/A</v>
      </c>
      <c r="T420" s="22" t="e">
        <f>VLOOKUP($G420,Temp!$A:$C,T$1,FALSE)</f>
        <v>#N/A</v>
      </c>
      <c r="U420" s="22" t="e">
        <f>VLOOKUP($G420,Temp!$A:$C,U$1,FALSE)</f>
        <v>#N/A</v>
      </c>
      <c r="V420" s="22" t="e">
        <f>VLOOKUP($G420,Temp!$A:$C,V$1,FALSE)</f>
        <v>#N/A</v>
      </c>
      <c r="W420" s="22" t="e">
        <f>VLOOKUP($G420,Temp!$A:$C,W$1,FALSE)</f>
        <v>#N/A</v>
      </c>
      <c r="X420" s="22" t="e">
        <f>VLOOKUP($G420,Temp!$A:$C,X$1,FALSE)</f>
        <v>#N/A</v>
      </c>
      <c r="Y420" s="22" t="e">
        <f>VLOOKUP($G420,Temp!$A:$C,Y$1,FALSE)</f>
        <v>#N/A</v>
      </c>
      <c r="Z420" s="22" t="e">
        <f>VLOOKUP($G420,Temp!$A:$C,Z$1,FALSE)</f>
        <v>#N/A</v>
      </c>
      <c r="AA420" s="22" t="e">
        <f>VLOOKUP($A420,Searches!$A:$H,AA$1,FALSE)</f>
        <v>#N/A</v>
      </c>
      <c r="AB420" s="22" t="e">
        <f>VLOOKUP($A420,Searches!$A:$H,AB$1,FALSE)</f>
        <v>#N/A</v>
      </c>
      <c r="AC420" s="22" t="e">
        <f>VLOOKUP($A420,Searches!$A:$H,AC$1,FALSE)</f>
        <v>#N/A</v>
      </c>
      <c r="AD420" s="22" t="e">
        <f>VLOOKUP($A420,Searches!$A:$H,AD$1,FALSE)</f>
        <v>#N/A</v>
      </c>
      <c r="AE420" s="22" t="e">
        <f>VLOOKUP($A420,Searches!$A:$H,AE$1,FALSE)</f>
        <v>#N/A</v>
      </c>
      <c r="AF420" s="22" t="e">
        <f>VLOOKUP($A420,Searches!$A:$H,AF$1,FALSE)</f>
        <v>#N/A</v>
      </c>
      <c r="AG420" s="22" t="e">
        <f>VLOOKUP($A420,Searches!$A:$H,AG$1,FALSE)</f>
        <v>#N/A</v>
      </c>
      <c r="AH420" s="22" t="e">
        <f>VLOOKUP($G420,Temp!$D:$F,AH$1,FALSE)</f>
        <v>#N/A</v>
      </c>
      <c r="AI420" s="22" t="e">
        <f>VLOOKUP($G420,Temp!$D:$F,AI$1,FALSE)</f>
        <v>#N/A</v>
      </c>
      <c r="AJ420" s="22" t="e">
        <f>VLOOKUP($G420,Temp!$D:$F,AJ$1,FALSE)</f>
        <v>#N/A</v>
      </c>
    </row>
    <row r="421" spans="1:36" ht="16" x14ac:dyDescent="0.2">
      <c r="A421" s="8" t="str">
        <f t="shared" si="6"/>
        <v>Marcelo Costa NEORIS</v>
      </c>
      <c r="B421" s="8" t="s">
        <v>5344</v>
      </c>
      <c r="C421" s="8" t="s">
        <v>5345</v>
      </c>
      <c r="D421" s="8" t="s">
        <v>5346</v>
      </c>
      <c r="E421" s="8" t="s">
        <v>5347</v>
      </c>
      <c r="F421" s="8" t="s">
        <v>5348</v>
      </c>
      <c r="G421" s="12" t="s">
        <v>5132</v>
      </c>
      <c r="H421" s="22" t="str">
        <f>VLOOKUP($G421,Temp!$A:$C,H$1,FALSE)</f>
        <v>neoris.com</v>
      </c>
      <c r="I421" s="22" t="e">
        <f>VLOOKUP($G421,Temp!$A:$C,I$1,FALSE)</f>
        <v>#VALUE!</v>
      </c>
      <c r="J421" s="22" t="e">
        <f>VLOOKUP($G421,Temp!$A:$C,J$1,FALSE)</f>
        <v>#VALUE!</v>
      </c>
      <c r="K421" s="22" t="e">
        <f>VLOOKUP($G421,Temp!$A:$C,K$1,FALSE)</f>
        <v>#VALUE!</v>
      </c>
      <c r="L421" s="22" t="e">
        <f>VLOOKUP($G421,Temp!$A:$C,L$1,FALSE)</f>
        <v>#VALUE!</v>
      </c>
      <c r="M421" s="22" t="e">
        <f>VLOOKUP($G421,Temp!$A:$C,M$1,FALSE)</f>
        <v>#VALUE!</v>
      </c>
      <c r="N421" s="22" t="e">
        <f>VLOOKUP($G421,Temp!$A:$C,N$1,FALSE)</f>
        <v>#VALUE!</v>
      </c>
      <c r="O421" s="22" t="e">
        <f>VLOOKUP($G421,Temp!$A:$C,O$1,FALSE)</f>
        <v>#VALUE!</v>
      </c>
      <c r="P421" s="22" t="e">
        <f>VLOOKUP($G421,Temp!$A:$C,P$1,FALSE)</f>
        <v>#VALUE!</v>
      </c>
      <c r="Q421" s="22" t="e">
        <f>VLOOKUP($G421,Temp!$A:$C,Q$1,FALSE)</f>
        <v>#VALUE!</v>
      </c>
      <c r="R421" s="22" t="e">
        <f>VLOOKUP($G421,Temp!$A:$C,R$1,FALSE)</f>
        <v>#VALUE!</v>
      </c>
      <c r="S421" s="22" t="e">
        <f>VLOOKUP($G421,Temp!$A:$C,S$1,FALSE)</f>
        <v>#VALUE!</v>
      </c>
      <c r="T421" s="22" t="e">
        <f>VLOOKUP($G421,Temp!$A:$C,T$1,FALSE)</f>
        <v>#VALUE!</v>
      </c>
      <c r="U421" s="22" t="e">
        <f>VLOOKUP($G421,Temp!$A:$C,U$1,FALSE)</f>
        <v>#VALUE!</v>
      </c>
      <c r="V421" s="22" t="e">
        <f>VLOOKUP($G421,Temp!$A:$C,V$1,FALSE)</f>
        <v>#VALUE!</v>
      </c>
      <c r="W421" s="22" t="e">
        <f>VLOOKUP($G421,Temp!$A:$C,W$1,FALSE)</f>
        <v>#VALUE!</v>
      </c>
      <c r="X421" s="22" t="e">
        <f>VLOOKUP($G421,Temp!$A:$C,X$1,FALSE)</f>
        <v>#VALUE!</v>
      </c>
      <c r="Y421" s="22">
        <f>VLOOKUP($G421,Temp!$A:$C,Y$1,FALSE)</f>
        <v>0</v>
      </c>
      <c r="Z421" s="22">
        <f>VLOOKUP($G421,Temp!$A:$C,Z$1,FALSE)</f>
        <v>0</v>
      </c>
      <c r="AA421" s="22" t="e">
        <f>VLOOKUP($A421,Searches!$A:$H,AA$1,FALSE)</f>
        <v>#N/A</v>
      </c>
      <c r="AB421" s="22" t="e">
        <f>VLOOKUP($A421,Searches!$A:$H,AB$1,FALSE)</f>
        <v>#N/A</v>
      </c>
      <c r="AC421" s="22" t="e">
        <f>VLOOKUP($A421,Searches!$A:$H,AC$1,FALSE)</f>
        <v>#N/A</v>
      </c>
      <c r="AD421" s="22" t="e">
        <f>VLOOKUP($A421,Searches!$A:$H,AD$1,FALSE)</f>
        <v>#N/A</v>
      </c>
      <c r="AE421" s="22" t="e">
        <f>VLOOKUP($A421,Searches!$A:$H,AE$1,FALSE)</f>
        <v>#N/A</v>
      </c>
      <c r="AF421" s="22" t="e">
        <f>VLOOKUP($A421,Searches!$A:$H,AF$1,FALSE)</f>
        <v>#N/A</v>
      </c>
      <c r="AG421" s="22" t="e">
        <f>VLOOKUP($A421,Searches!$A:$H,AG$1,FALSE)</f>
        <v>#N/A</v>
      </c>
      <c r="AH421" s="22" t="e">
        <f>VLOOKUP($G421,Temp!$D:$F,AH$1,FALSE)</f>
        <v>#N/A</v>
      </c>
      <c r="AI421" s="22" t="e">
        <f>VLOOKUP($G421,Temp!$D:$F,AI$1,FALSE)</f>
        <v>#N/A</v>
      </c>
      <c r="AJ421" s="22" t="e">
        <f>VLOOKUP($G421,Temp!$D:$F,AJ$1,FALSE)</f>
        <v>#N/A</v>
      </c>
    </row>
    <row r="422" spans="1:36" ht="16" x14ac:dyDescent="0.2">
      <c r="A422" s="8" t="str">
        <f t="shared" si="6"/>
        <v>Mike Chan WinOptix</v>
      </c>
      <c r="B422" s="8" t="s">
        <v>112</v>
      </c>
      <c r="C422" s="8" t="s">
        <v>5230</v>
      </c>
      <c r="D422" s="8" t="s">
        <v>5231</v>
      </c>
      <c r="E422" s="8" t="s">
        <v>634</v>
      </c>
      <c r="F422" s="8" t="s">
        <v>5232</v>
      </c>
      <c r="G422" s="8" t="s">
        <v>634</v>
      </c>
      <c r="H422" s="22" t="e">
        <f>VLOOKUP($G422,Temp!$A:$C,H$1,FALSE)</f>
        <v>#N/A</v>
      </c>
      <c r="I422" s="22" t="e">
        <f>VLOOKUP($G422,Temp!$A:$C,I$1,FALSE)</f>
        <v>#N/A</v>
      </c>
      <c r="J422" s="22" t="e">
        <f>VLOOKUP($G422,Temp!$A:$C,J$1,FALSE)</f>
        <v>#N/A</v>
      </c>
      <c r="K422" s="22" t="e">
        <f>VLOOKUP($G422,Temp!$A:$C,K$1,FALSE)</f>
        <v>#N/A</v>
      </c>
      <c r="L422" s="22" t="e">
        <f>VLOOKUP($G422,Temp!$A:$C,L$1,FALSE)</f>
        <v>#N/A</v>
      </c>
      <c r="M422" s="22" t="e">
        <f>VLOOKUP($G422,Temp!$A:$C,M$1,FALSE)</f>
        <v>#N/A</v>
      </c>
      <c r="N422" s="22" t="e">
        <f>VLOOKUP($G422,Temp!$A:$C,N$1,FALSE)</f>
        <v>#N/A</v>
      </c>
      <c r="O422" s="22" t="e">
        <f>VLOOKUP($G422,Temp!$A:$C,O$1,FALSE)</f>
        <v>#N/A</v>
      </c>
      <c r="P422" s="22" t="e">
        <f>VLOOKUP($G422,Temp!$A:$C,P$1,FALSE)</f>
        <v>#N/A</v>
      </c>
      <c r="Q422" s="22" t="e">
        <f>VLOOKUP($G422,Temp!$A:$C,Q$1,FALSE)</f>
        <v>#N/A</v>
      </c>
      <c r="R422" s="22" t="e">
        <f>VLOOKUP($G422,Temp!$A:$C,R$1,FALSE)</f>
        <v>#N/A</v>
      </c>
      <c r="S422" s="22" t="e">
        <f>VLOOKUP($G422,Temp!$A:$C,S$1,FALSE)</f>
        <v>#N/A</v>
      </c>
      <c r="T422" s="22" t="e">
        <f>VLOOKUP($G422,Temp!$A:$C,T$1,FALSE)</f>
        <v>#N/A</v>
      </c>
      <c r="U422" s="22" t="e">
        <f>VLOOKUP($G422,Temp!$A:$C,U$1,FALSE)</f>
        <v>#N/A</v>
      </c>
      <c r="V422" s="22" t="e">
        <f>VLOOKUP($G422,Temp!$A:$C,V$1,FALSE)</f>
        <v>#N/A</v>
      </c>
      <c r="W422" s="22" t="e">
        <f>VLOOKUP($G422,Temp!$A:$C,W$1,FALSE)</f>
        <v>#N/A</v>
      </c>
      <c r="X422" s="22" t="e">
        <f>VLOOKUP($G422,Temp!$A:$C,X$1,FALSE)</f>
        <v>#N/A</v>
      </c>
      <c r="Y422" s="22" t="e">
        <f>VLOOKUP($G422,Temp!$A:$C,Y$1,FALSE)</f>
        <v>#N/A</v>
      </c>
      <c r="Z422" s="22" t="e">
        <f>VLOOKUP($G422,Temp!$A:$C,Z$1,FALSE)</f>
        <v>#N/A</v>
      </c>
      <c r="AA422" s="22" t="e">
        <f>VLOOKUP($A422,Searches!$A:$H,AA$1,FALSE)</f>
        <v>#N/A</v>
      </c>
      <c r="AB422" s="22" t="e">
        <f>VLOOKUP($A422,Searches!$A:$H,AB$1,FALSE)</f>
        <v>#N/A</v>
      </c>
      <c r="AC422" s="22" t="e">
        <f>VLOOKUP($A422,Searches!$A:$H,AC$1,FALSE)</f>
        <v>#N/A</v>
      </c>
      <c r="AD422" s="22" t="e">
        <f>VLOOKUP($A422,Searches!$A:$H,AD$1,FALSE)</f>
        <v>#N/A</v>
      </c>
      <c r="AE422" s="22" t="e">
        <f>VLOOKUP($A422,Searches!$A:$H,AE$1,FALSE)</f>
        <v>#N/A</v>
      </c>
      <c r="AF422" s="22" t="e">
        <f>VLOOKUP($A422,Searches!$A:$H,AF$1,FALSE)</f>
        <v>#N/A</v>
      </c>
      <c r="AG422" s="22" t="e">
        <f>VLOOKUP($A422,Searches!$A:$H,AG$1,FALSE)</f>
        <v>#N/A</v>
      </c>
      <c r="AH422" s="22" t="e">
        <f>VLOOKUP($G422,Temp!$D:$F,AH$1,FALSE)</f>
        <v>#N/A</v>
      </c>
      <c r="AI422" s="22" t="e">
        <f>VLOOKUP($G422,Temp!$D:$F,AI$1,FALSE)</f>
        <v>#N/A</v>
      </c>
      <c r="AJ422" s="22" t="e">
        <f>VLOOKUP($G422,Temp!$D:$F,AJ$1,FALSE)</f>
        <v>#N/A</v>
      </c>
    </row>
    <row r="423" spans="1:36" ht="16" x14ac:dyDescent="0.2">
      <c r="A423" s="8" t="str">
        <f t="shared" si="6"/>
        <v>Sab Kanaujia Dia Ventures</v>
      </c>
      <c r="B423" s="8" t="s">
        <v>5355</v>
      </c>
      <c r="C423" s="8" t="s">
        <v>5356</v>
      </c>
      <c r="D423" s="8" t="s">
        <v>5357</v>
      </c>
      <c r="E423" s="8" t="s">
        <v>5358</v>
      </c>
      <c r="F423" s="8" t="s">
        <v>5359</v>
      </c>
      <c r="G423" s="12" t="s">
        <v>5140</v>
      </c>
      <c r="H423" s="22" t="str">
        <f>VLOOKUP($G423,Temp!$A:$C,H$1,FALSE)</f>
        <v>diaventures.co</v>
      </c>
      <c r="I423" s="22" t="e">
        <f>VLOOKUP($G423,Temp!$A:$C,I$1,FALSE)</f>
        <v>#VALUE!</v>
      </c>
      <c r="J423" s="22" t="e">
        <f>VLOOKUP($G423,Temp!$A:$C,J$1,FALSE)</f>
        <v>#VALUE!</v>
      </c>
      <c r="K423" s="22" t="e">
        <f>VLOOKUP($G423,Temp!$A:$C,K$1,FALSE)</f>
        <v>#VALUE!</v>
      </c>
      <c r="L423" s="22" t="e">
        <f>VLOOKUP($G423,Temp!$A:$C,L$1,FALSE)</f>
        <v>#VALUE!</v>
      </c>
      <c r="M423" s="22" t="e">
        <f>VLOOKUP($G423,Temp!$A:$C,M$1,FALSE)</f>
        <v>#VALUE!</v>
      </c>
      <c r="N423" s="22" t="e">
        <f>VLOOKUP($G423,Temp!$A:$C,N$1,FALSE)</f>
        <v>#VALUE!</v>
      </c>
      <c r="O423" s="22" t="e">
        <f>VLOOKUP($G423,Temp!$A:$C,O$1,FALSE)</f>
        <v>#VALUE!</v>
      </c>
      <c r="P423" s="22" t="e">
        <f>VLOOKUP($G423,Temp!$A:$C,P$1,FALSE)</f>
        <v>#VALUE!</v>
      </c>
      <c r="Q423" s="22" t="e">
        <f>VLOOKUP($G423,Temp!$A:$C,Q$1,FALSE)</f>
        <v>#VALUE!</v>
      </c>
      <c r="R423" s="22" t="e">
        <f>VLOOKUP($G423,Temp!$A:$C,R$1,FALSE)</f>
        <v>#VALUE!</v>
      </c>
      <c r="S423" s="22" t="e">
        <f>VLOOKUP($G423,Temp!$A:$C,S$1,FALSE)</f>
        <v>#VALUE!</v>
      </c>
      <c r="T423" s="22" t="e">
        <f>VLOOKUP($G423,Temp!$A:$C,T$1,FALSE)</f>
        <v>#VALUE!</v>
      </c>
      <c r="U423" s="22" t="e">
        <f>VLOOKUP($G423,Temp!$A:$C,U$1,FALSE)</f>
        <v>#VALUE!</v>
      </c>
      <c r="V423" s="22" t="e">
        <f>VLOOKUP($G423,Temp!$A:$C,V$1,FALSE)</f>
        <v>#VALUE!</v>
      </c>
      <c r="W423" s="22" t="e">
        <f>VLOOKUP($G423,Temp!$A:$C,W$1,FALSE)</f>
        <v>#VALUE!</v>
      </c>
      <c r="X423" s="22" t="e">
        <f>VLOOKUP($G423,Temp!$A:$C,X$1,FALSE)</f>
        <v>#VALUE!</v>
      </c>
      <c r="Y423" s="22">
        <f>VLOOKUP($G423,Temp!$A:$C,Y$1,FALSE)</f>
        <v>0</v>
      </c>
      <c r="Z423" s="22">
        <f>VLOOKUP($G423,Temp!$A:$C,Z$1,FALSE)</f>
        <v>0</v>
      </c>
      <c r="AA423" s="22" t="e">
        <f>VLOOKUP($A423,Searches!$A:$H,AA$1,FALSE)</f>
        <v>#N/A</v>
      </c>
      <c r="AB423" s="22" t="e">
        <f>VLOOKUP($A423,Searches!$A:$H,AB$1,FALSE)</f>
        <v>#N/A</v>
      </c>
      <c r="AC423" s="22" t="e">
        <f>VLOOKUP($A423,Searches!$A:$H,AC$1,FALSE)</f>
        <v>#N/A</v>
      </c>
      <c r="AD423" s="22" t="e">
        <f>VLOOKUP($A423,Searches!$A:$H,AD$1,FALSE)</f>
        <v>#N/A</v>
      </c>
      <c r="AE423" s="22" t="e">
        <f>VLOOKUP($A423,Searches!$A:$H,AE$1,FALSE)</f>
        <v>#N/A</v>
      </c>
      <c r="AF423" s="22" t="e">
        <f>VLOOKUP($A423,Searches!$A:$H,AF$1,FALSE)</f>
        <v>#N/A</v>
      </c>
      <c r="AG423" s="22" t="e">
        <f>VLOOKUP($A423,Searches!$A:$H,AG$1,FALSE)</f>
        <v>#N/A</v>
      </c>
      <c r="AH423" s="22" t="e">
        <f>VLOOKUP($G423,Temp!$D:$F,AH$1,FALSE)</f>
        <v>#N/A</v>
      </c>
      <c r="AI423" s="22" t="e">
        <f>VLOOKUP($G423,Temp!$D:$F,AI$1,FALSE)</f>
        <v>#N/A</v>
      </c>
      <c r="AJ423" s="22" t="e">
        <f>VLOOKUP($G423,Temp!$D:$F,AJ$1,FALSE)</f>
        <v>#N/A</v>
      </c>
    </row>
    <row r="424" spans="1:36" ht="16" x14ac:dyDescent="0.2">
      <c r="A424" s="8" t="str">
        <f t="shared" si="6"/>
        <v>Barry Pruss InRhythm</v>
      </c>
      <c r="B424" s="8" t="s">
        <v>5366</v>
      </c>
      <c r="C424" s="8" t="s">
        <v>5367</v>
      </c>
      <c r="D424" s="8" t="s">
        <v>5369</v>
      </c>
      <c r="E424" s="8" t="s">
        <v>5371</v>
      </c>
      <c r="F424" s="8" t="s">
        <v>5373</v>
      </c>
      <c r="G424" s="12" t="s">
        <v>5148</v>
      </c>
      <c r="H424" s="22" t="str">
        <f>VLOOKUP($G424,Temp!$A:$C,H$1,FALSE)</f>
        <v>inrhythm.com</v>
      </c>
      <c r="I424" s="22" t="e">
        <f>VLOOKUP($G424,Temp!$A:$C,I$1,FALSE)</f>
        <v>#VALUE!</v>
      </c>
      <c r="J424" s="22" t="e">
        <f>VLOOKUP($G424,Temp!$A:$C,J$1,FALSE)</f>
        <v>#VALUE!</v>
      </c>
      <c r="K424" s="22" t="e">
        <f>VLOOKUP($G424,Temp!$A:$C,K$1,FALSE)</f>
        <v>#VALUE!</v>
      </c>
      <c r="L424" s="22" t="e">
        <f>VLOOKUP($G424,Temp!$A:$C,L$1,FALSE)</f>
        <v>#VALUE!</v>
      </c>
      <c r="M424" s="22" t="e">
        <f>VLOOKUP($G424,Temp!$A:$C,M$1,FALSE)</f>
        <v>#VALUE!</v>
      </c>
      <c r="N424" s="22" t="e">
        <f>VLOOKUP($G424,Temp!$A:$C,N$1,FALSE)</f>
        <v>#VALUE!</v>
      </c>
      <c r="O424" s="22" t="e">
        <f>VLOOKUP($G424,Temp!$A:$C,O$1,FALSE)</f>
        <v>#VALUE!</v>
      </c>
      <c r="P424" s="22" t="e">
        <f>VLOOKUP($G424,Temp!$A:$C,P$1,FALSE)</f>
        <v>#VALUE!</v>
      </c>
      <c r="Q424" s="22" t="e">
        <f>VLOOKUP($G424,Temp!$A:$C,Q$1,FALSE)</f>
        <v>#VALUE!</v>
      </c>
      <c r="R424" s="22" t="e">
        <f>VLOOKUP($G424,Temp!$A:$C,R$1,FALSE)</f>
        <v>#VALUE!</v>
      </c>
      <c r="S424" s="22" t="e">
        <f>VLOOKUP($G424,Temp!$A:$C,S$1,FALSE)</f>
        <v>#VALUE!</v>
      </c>
      <c r="T424" s="22" t="e">
        <f>VLOOKUP($G424,Temp!$A:$C,T$1,FALSE)</f>
        <v>#VALUE!</v>
      </c>
      <c r="U424" s="22" t="e">
        <f>VLOOKUP($G424,Temp!$A:$C,U$1,FALSE)</f>
        <v>#VALUE!</v>
      </c>
      <c r="V424" s="22" t="e">
        <f>VLOOKUP($G424,Temp!$A:$C,V$1,FALSE)</f>
        <v>#VALUE!</v>
      </c>
      <c r="W424" s="22" t="e">
        <f>VLOOKUP($G424,Temp!$A:$C,W$1,FALSE)</f>
        <v>#VALUE!</v>
      </c>
      <c r="X424" s="22" t="e">
        <f>VLOOKUP($G424,Temp!$A:$C,X$1,FALSE)</f>
        <v>#VALUE!</v>
      </c>
      <c r="Y424" s="22">
        <f>VLOOKUP($G424,Temp!$A:$C,Y$1,FALSE)</f>
        <v>3</v>
      </c>
      <c r="Z424" s="22">
        <f>VLOOKUP($G424,Temp!$A:$C,Z$1,FALSE)</f>
        <v>0</v>
      </c>
      <c r="AA424" s="22" t="e">
        <f>VLOOKUP($A424,Searches!$A:$H,AA$1,FALSE)</f>
        <v>#N/A</v>
      </c>
      <c r="AB424" s="22" t="e">
        <f>VLOOKUP($A424,Searches!$A:$H,AB$1,FALSE)</f>
        <v>#N/A</v>
      </c>
      <c r="AC424" s="22" t="e">
        <f>VLOOKUP($A424,Searches!$A:$H,AC$1,FALSE)</f>
        <v>#N/A</v>
      </c>
      <c r="AD424" s="22" t="e">
        <f>VLOOKUP($A424,Searches!$A:$H,AD$1,FALSE)</f>
        <v>#N/A</v>
      </c>
      <c r="AE424" s="22" t="e">
        <f>VLOOKUP($A424,Searches!$A:$H,AE$1,FALSE)</f>
        <v>#N/A</v>
      </c>
      <c r="AF424" s="22" t="e">
        <f>VLOOKUP($A424,Searches!$A:$H,AF$1,FALSE)</f>
        <v>#N/A</v>
      </c>
      <c r="AG424" s="22" t="e">
        <f>VLOOKUP($A424,Searches!$A:$H,AG$1,FALSE)</f>
        <v>#N/A</v>
      </c>
      <c r="AH424" s="22" t="e">
        <f>VLOOKUP($G424,Temp!$D:$F,AH$1,FALSE)</f>
        <v>#N/A</v>
      </c>
      <c r="AI424" s="22" t="e">
        <f>VLOOKUP($G424,Temp!$D:$F,AI$1,FALSE)</f>
        <v>#N/A</v>
      </c>
      <c r="AJ424" s="22" t="e">
        <f>VLOOKUP($G424,Temp!$D:$F,AJ$1,FALSE)</f>
        <v>#N/A</v>
      </c>
    </row>
    <row r="425" spans="1:36" ht="16" x14ac:dyDescent="0.2">
      <c r="A425" s="8" t="str">
        <f t="shared" si="6"/>
        <v>Shyvee Shi Deloitte Digital</v>
      </c>
      <c r="B425" s="8" t="s">
        <v>5234</v>
      </c>
      <c r="C425" s="8" t="s">
        <v>5235</v>
      </c>
      <c r="D425" s="8" t="s">
        <v>5236</v>
      </c>
      <c r="E425" s="8" t="s">
        <v>5237</v>
      </c>
      <c r="F425" s="8" t="s">
        <v>5238</v>
      </c>
      <c r="G425" s="12" t="s">
        <v>4933</v>
      </c>
      <c r="H425" s="22" t="str">
        <f>VLOOKUP($G425,Temp!$A:$C,H$1,FALSE)</f>
        <v>deloittedigital.com</v>
      </c>
      <c r="I425" s="22" t="e">
        <f>VLOOKUP($G425,Temp!$A:$C,I$1,FALSE)</f>
        <v>#VALUE!</v>
      </c>
      <c r="J425" s="22" t="e">
        <f>VLOOKUP($G425,Temp!$A:$C,J$1,FALSE)</f>
        <v>#VALUE!</v>
      </c>
      <c r="K425" s="22" t="e">
        <f>VLOOKUP($G425,Temp!$A:$C,K$1,FALSE)</f>
        <v>#VALUE!</v>
      </c>
      <c r="L425" s="22" t="e">
        <f>VLOOKUP($G425,Temp!$A:$C,L$1,FALSE)</f>
        <v>#VALUE!</v>
      </c>
      <c r="M425" s="22" t="e">
        <f>VLOOKUP($G425,Temp!$A:$C,M$1,FALSE)</f>
        <v>#VALUE!</v>
      </c>
      <c r="N425" s="22" t="e">
        <f>VLOOKUP($G425,Temp!$A:$C,N$1,FALSE)</f>
        <v>#VALUE!</v>
      </c>
      <c r="O425" s="22" t="e">
        <f>VLOOKUP($G425,Temp!$A:$C,O$1,FALSE)</f>
        <v>#VALUE!</v>
      </c>
      <c r="P425" s="22" t="e">
        <f>VLOOKUP($G425,Temp!$A:$C,P$1,FALSE)</f>
        <v>#VALUE!</v>
      </c>
      <c r="Q425" s="22" t="e">
        <f>VLOOKUP($G425,Temp!$A:$C,Q$1,FALSE)</f>
        <v>#VALUE!</v>
      </c>
      <c r="R425" s="22" t="e">
        <f>VLOOKUP($G425,Temp!$A:$C,R$1,FALSE)</f>
        <v>#VALUE!</v>
      </c>
      <c r="S425" s="22" t="e">
        <f>VLOOKUP($G425,Temp!$A:$C,S$1,FALSE)</f>
        <v>#VALUE!</v>
      </c>
      <c r="T425" s="22" t="e">
        <f>VLOOKUP($G425,Temp!$A:$C,T$1,FALSE)</f>
        <v>#VALUE!</v>
      </c>
      <c r="U425" s="22" t="e">
        <f>VLOOKUP($G425,Temp!$A:$C,U$1,FALSE)</f>
        <v>#VALUE!</v>
      </c>
      <c r="V425" s="22" t="e">
        <f>VLOOKUP($G425,Temp!$A:$C,V$1,FALSE)</f>
        <v>#VALUE!</v>
      </c>
      <c r="W425" s="22" t="e">
        <f>VLOOKUP($G425,Temp!$A:$C,W$1,FALSE)</f>
        <v>#VALUE!</v>
      </c>
      <c r="X425" s="22" t="e">
        <f>VLOOKUP($G425,Temp!$A:$C,X$1,FALSE)</f>
        <v>#VALUE!</v>
      </c>
      <c r="Y425" s="22">
        <f>VLOOKUP($G425,Temp!$A:$C,Y$1,FALSE)</f>
        <v>21200</v>
      </c>
      <c r="Z425" s="22">
        <f>VLOOKUP($G425,Temp!$A:$C,Z$1,FALSE)</f>
        <v>0</v>
      </c>
      <c r="AA425" s="22" t="e">
        <f>VLOOKUP($A425,Searches!$A:$H,AA$1,FALSE)</f>
        <v>#N/A</v>
      </c>
      <c r="AB425" s="22" t="e">
        <f>VLOOKUP($A425,Searches!$A:$H,AB$1,FALSE)</f>
        <v>#N/A</v>
      </c>
      <c r="AC425" s="22" t="e">
        <f>VLOOKUP($A425,Searches!$A:$H,AC$1,FALSE)</f>
        <v>#N/A</v>
      </c>
      <c r="AD425" s="22" t="e">
        <f>VLOOKUP($A425,Searches!$A:$H,AD$1,FALSE)</f>
        <v>#N/A</v>
      </c>
      <c r="AE425" s="22" t="e">
        <f>VLOOKUP($A425,Searches!$A:$H,AE$1,FALSE)</f>
        <v>#N/A</v>
      </c>
      <c r="AF425" s="22" t="e">
        <f>VLOOKUP($A425,Searches!$A:$H,AF$1,FALSE)</f>
        <v>#N/A</v>
      </c>
      <c r="AG425" s="22" t="e">
        <f>VLOOKUP($A425,Searches!$A:$H,AG$1,FALSE)</f>
        <v>#N/A</v>
      </c>
      <c r="AH425" s="22" t="e">
        <f>VLOOKUP($G425,Temp!$D:$F,AH$1,FALSE)</f>
        <v>#N/A</v>
      </c>
      <c r="AI425" s="22" t="e">
        <f>VLOOKUP($G425,Temp!$D:$F,AI$1,FALSE)</f>
        <v>#N/A</v>
      </c>
      <c r="AJ425" s="22" t="e">
        <f>VLOOKUP($G425,Temp!$D:$F,AJ$1,FALSE)</f>
        <v>#N/A</v>
      </c>
    </row>
    <row r="426" spans="1:36" ht="16" x14ac:dyDescent="0.2">
      <c r="A426" s="8" t="str">
        <f t="shared" si="6"/>
        <v>Huw Roberts BlueCielo ECM Solutions</v>
      </c>
      <c r="B426" s="8" t="s">
        <v>5388</v>
      </c>
      <c r="C426" s="8" t="s">
        <v>5389</v>
      </c>
      <c r="D426" s="8" t="s">
        <v>42</v>
      </c>
      <c r="E426" s="8" t="s">
        <v>5390</v>
      </c>
      <c r="F426" s="8" t="s">
        <v>5391</v>
      </c>
      <c r="G426" s="12" t="s">
        <v>5163</v>
      </c>
      <c r="H426" s="22" t="str">
        <f>VLOOKUP($G426,Temp!$A:$C,H$1,FALSE)</f>
        <v>BlueCieloECM.com</v>
      </c>
      <c r="I426" s="22" t="e">
        <f>VLOOKUP($G426,Temp!$A:$C,I$1,FALSE)</f>
        <v>#VALUE!</v>
      </c>
      <c r="J426" s="22" t="e">
        <f>VLOOKUP($G426,Temp!$A:$C,J$1,FALSE)</f>
        <v>#VALUE!</v>
      </c>
      <c r="K426" s="22" t="e">
        <f>VLOOKUP($G426,Temp!$A:$C,K$1,FALSE)</f>
        <v>#VALUE!</v>
      </c>
      <c r="L426" s="22" t="e">
        <f>VLOOKUP($G426,Temp!$A:$C,L$1,FALSE)</f>
        <v>#VALUE!</v>
      </c>
      <c r="M426" s="22" t="e">
        <f>VLOOKUP($G426,Temp!$A:$C,M$1,FALSE)</f>
        <v>#VALUE!</v>
      </c>
      <c r="N426" s="22" t="e">
        <f>VLOOKUP($G426,Temp!$A:$C,N$1,FALSE)</f>
        <v>#VALUE!</v>
      </c>
      <c r="O426" s="22" t="e">
        <f>VLOOKUP($G426,Temp!$A:$C,O$1,FALSE)</f>
        <v>#VALUE!</v>
      </c>
      <c r="P426" s="22" t="e">
        <f>VLOOKUP($G426,Temp!$A:$C,P$1,FALSE)</f>
        <v>#VALUE!</v>
      </c>
      <c r="Q426" s="22" t="e">
        <f>VLOOKUP($G426,Temp!$A:$C,Q$1,FALSE)</f>
        <v>#VALUE!</v>
      </c>
      <c r="R426" s="22" t="e">
        <f>VLOOKUP($G426,Temp!$A:$C,R$1,FALSE)</f>
        <v>#VALUE!</v>
      </c>
      <c r="S426" s="22" t="e">
        <f>VLOOKUP($G426,Temp!$A:$C,S$1,FALSE)</f>
        <v>#VALUE!</v>
      </c>
      <c r="T426" s="22" t="e">
        <f>VLOOKUP($G426,Temp!$A:$C,T$1,FALSE)</f>
        <v>#VALUE!</v>
      </c>
      <c r="U426" s="22" t="e">
        <f>VLOOKUP($G426,Temp!$A:$C,U$1,FALSE)</f>
        <v>#VALUE!</v>
      </c>
      <c r="V426" s="22" t="e">
        <f>VLOOKUP($G426,Temp!$A:$C,V$1,FALSE)</f>
        <v>#VALUE!</v>
      </c>
      <c r="W426" s="22" t="e">
        <f>VLOOKUP($G426,Temp!$A:$C,W$1,FALSE)</f>
        <v>#VALUE!</v>
      </c>
      <c r="X426" s="22" t="e">
        <f>VLOOKUP($G426,Temp!$A:$C,X$1,FALSE)</f>
        <v>#VALUE!</v>
      </c>
      <c r="Y426" s="22">
        <f>VLOOKUP($G426,Temp!$A:$C,Y$1,FALSE)</f>
        <v>1800</v>
      </c>
      <c r="Z426" s="22">
        <f>VLOOKUP($G426,Temp!$A:$C,Z$1,FALSE)</f>
        <v>54</v>
      </c>
      <c r="AA426" s="22" t="e">
        <f>VLOOKUP($A426,Searches!$A:$H,AA$1,FALSE)</f>
        <v>#N/A</v>
      </c>
      <c r="AB426" s="22" t="e">
        <f>VLOOKUP($A426,Searches!$A:$H,AB$1,FALSE)</f>
        <v>#N/A</v>
      </c>
      <c r="AC426" s="22" t="e">
        <f>VLOOKUP($A426,Searches!$A:$H,AC$1,FALSE)</f>
        <v>#N/A</v>
      </c>
      <c r="AD426" s="22" t="e">
        <f>VLOOKUP($A426,Searches!$A:$H,AD$1,FALSE)</f>
        <v>#N/A</v>
      </c>
      <c r="AE426" s="22" t="e">
        <f>VLOOKUP($A426,Searches!$A:$H,AE$1,FALSE)</f>
        <v>#N/A</v>
      </c>
      <c r="AF426" s="22" t="e">
        <f>VLOOKUP($A426,Searches!$A:$H,AF$1,FALSE)</f>
        <v>#N/A</v>
      </c>
      <c r="AG426" s="22" t="e">
        <f>VLOOKUP($A426,Searches!$A:$H,AG$1,FALSE)</f>
        <v>#N/A</v>
      </c>
      <c r="AH426" s="22" t="str">
        <f>VLOOKUP($G426,Temp!$D:$F,AH$1,FALSE)</f>
        <v>bluecieloecm.com</v>
      </c>
      <c r="AI426" s="22">
        <f>VLOOKUP($G426,Temp!$D:$F,AI$1,FALSE)</f>
        <v>0</v>
      </c>
      <c r="AJ426" s="22" t="str">
        <f>VLOOKUP($G426,Temp!$D:$F,AJ$1,FALSE)</f>
        <v>WordPress</v>
      </c>
    </row>
    <row r="427" spans="1:36" ht="16" x14ac:dyDescent="0.2">
      <c r="A427" s="8" t="str">
        <f t="shared" si="6"/>
        <v>Jared Elder RiskSpan</v>
      </c>
      <c r="B427" s="8" t="s">
        <v>5399</v>
      </c>
      <c r="C427" s="8" t="s">
        <v>5400</v>
      </c>
      <c r="D427" s="8" t="s">
        <v>42</v>
      </c>
      <c r="E427" s="8" t="s">
        <v>5401</v>
      </c>
      <c r="F427" s="8" t="s">
        <v>5402</v>
      </c>
      <c r="G427" s="12" t="s">
        <v>5169</v>
      </c>
      <c r="H427" s="22" t="str">
        <f>VLOOKUP($G427,Temp!$A:$C,H$1,FALSE)</f>
        <v>riskspan.com</v>
      </c>
      <c r="I427" s="22" t="e">
        <f>VLOOKUP($G427,Temp!$A:$C,I$1,FALSE)</f>
        <v>#VALUE!</v>
      </c>
      <c r="J427" s="22" t="e">
        <f>VLOOKUP($G427,Temp!$A:$C,J$1,FALSE)</f>
        <v>#VALUE!</v>
      </c>
      <c r="K427" s="22" t="e">
        <f>VLOOKUP($G427,Temp!$A:$C,K$1,FALSE)</f>
        <v>#VALUE!</v>
      </c>
      <c r="L427" s="22" t="e">
        <f>VLOOKUP($G427,Temp!$A:$C,L$1,FALSE)</f>
        <v>#VALUE!</v>
      </c>
      <c r="M427" s="22" t="e">
        <f>VLOOKUP($G427,Temp!$A:$C,M$1,FALSE)</f>
        <v>#VALUE!</v>
      </c>
      <c r="N427" s="22" t="e">
        <f>VLOOKUP($G427,Temp!$A:$C,N$1,FALSE)</f>
        <v>#VALUE!</v>
      </c>
      <c r="O427" s="22" t="e">
        <f>VLOOKUP($G427,Temp!$A:$C,O$1,FALSE)</f>
        <v>#VALUE!</v>
      </c>
      <c r="P427" s="22" t="e">
        <f>VLOOKUP($G427,Temp!$A:$C,P$1,FALSE)</f>
        <v>#VALUE!</v>
      </c>
      <c r="Q427" s="22" t="e">
        <f>VLOOKUP($G427,Temp!$A:$C,Q$1,FALSE)</f>
        <v>#VALUE!</v>
      </c>
      <c r="R427" s="22" t="e">
        <f>VLOOKUP($G427,Temp!$A:$C,R$1,FALSE)</f>
        <v>#VALUE!</v>
      </c>
      <c r="S427" s="22" t="e">
        <f>VLOOKUP($G427,Temp!$A:$C,S$1,FALSE)</f>
        <v>#VALUE!</v>
      </c>
      <c r="T427" s="22" t="e">
        <f>VLOOKUP($G427,Temp!$A:$C,T$1,FALSE)</f>
        <v>#VALUE!</v>
      </c>
      <c r="U427" s="22" t="e">
        <f>VLOOKUP($G427,Temp!$A:$C,U$1,FALSE)</f>
        <v>#VALUE!</v>
      </c>
      <c r="V427" s="22" t="e">
        <f>VLOOKUP($G427,Temp!$A:$C,V$1,FALSE)</f>
        <v>#VALUE!</v>
      </c>
      <c r="W427" s="22" t="e">
        <f>VLOOKUP($G427,Temp!$A:$C,W$1,FALSE)</f>
        <v>#VALUE!</v>
      </c>
      <c r="X427" s="22" t="e">
        <f>VLOOKUP($G427,Temp!$A:$C,X$1,FALSE)</f>
        <v>#VALUE!</v>
      </c>
      <c r="Y427" s="22">
        <f>VLOOKUP($G427,Temp!$A:$C,Y$1,FALSE)</f>
        <v>2600</v>
      </c>
      <c r="Z427" s="22">
        <f>VLOOKUP($G427,Temp!$A:$C,Z$1,FALSE)</f>
        <v>783</v>
      </c>
      <c r="AA427" s="22" t="str">
        <f>VLOOKUP($A427,Searches!$A:$H,AA$1,FALSE)</f>
        <v>Jared Elder</v>
      </c>
      <c r="AB427" s="22" t="str">
        <f>VLOOKUP($A427,Searches!$A:$H,AB$1,FALSE)</f>
        <v>RiskSpan</v>
      </c>
      <c r="AC427" s="22" t="str">
        <f>VLOOKUP($A427,Searches!$A:$H,AC$1,FALSE)</f>
        <v>Chief Marketing Officer</v>
      </c>
      <c r="AD427" s="22" t="str">
        <f>VLOOKUP($A427,Searches!$A:$H,AD$1,FALSE)</f>
        <v>2nd</v>
      </c>
      <c r="AE427" s="22" t="str">
        <f>VLOOKUP($A427,Searches!$A:$H,AE$1,FALSE)</f>
        <v/>
      </c>
      <c r="AF427" s="22" t="str">
        <f>VLOOKUP($A427,Searches!$A:$H,AF$1,FALSE)</f>
        <v>Washington D.C. Metro Area</v>
      </c>
      <c r="AG427" s="22" t="str">
        <f>VLOOKUP($A427,Searches!$A:$H,AG$1,FALSE)</f>
        <v>https://www.linkedin.com/sales/profile/10280663,hTXw,NAME_SEARCH?moduleKey=peopleSearchResults&amp;pageKey=sales-search3-people-refinement&amp;contextId=60BC92C971D70515801E49D6842B0000&amp;requestId=f96f5bc7-08dc-43d8-8d93-3520b1cb4dfa&amp;action=CLICK&amp;target=urn%3Ali%3AsalesLead%3A(-1%2C10280663)&amp;pageNumber=12&amp;targetEl=profilelink&amp;position=9&amp;trk=lss-serp-result-lead_photo</v>
      </c>
      <c r="AH427" s="22" t="e">
        <f>VLOOKUP($G427,Temp!$D:$F,AH$1,FALSE)</f>
        <v>#N/A</v>
      </c>
      <c r="AI427" s="22" t="e">
        <f>VLOOKUP($G427,Temp!$D:$F,AI$1,FALSE)</f>
        <v>#N/A</v>
      </c>
      <c r="AJ427" s="22" t="e">
        <f>VLOOKUP($G427,Temp!$D:$F,AJ$1,FALSE)</f>
        <v>#N/A</v>
      </c>
    </row>
    <row r="428" spans="1:36" ht="16" x14ac:dyDescent="0.2">
      <c r="A428" s="8" t="str">
        <f t="shared" si="6"/>
        <v>Jim McDonald Pacific Union Finanical</v>
      </c>
      <c r="B428" s="8" t="s">
        <v>398</v>
      </c>
      <c r="C428" s="8" t="s">
        <v>3920</v>
      </c>
      <c r="D428" s="8" t="s">
        <v>42</v>
      </c>
      <c r="E428" s="8" t="s">
        <v>634</v>
      </c>
      <c r="F428" s="8" t="s">
        <v>5408</v>
      </c>
      <c r="G428" s="8" t="s">
        <v>634</v>
      </c>
      <c r="H428" s="22" t="e">
        <f>VLOOKUP($G428,Temp!$A:$C,H$1,FALSE)</f>
        <v>#N/A</v>
      </c>
      <c r="I428" s="22" t="e">
        <f>VLOOKUP($G428,Temp!$A:$C,I$1,FALSE)</f>
        <v>#N/A</v>
      </c>
      <c r="J428" s="22" t="e">
        <f>VLOOKUP($G428,Temp!$A:$C,J$1,FALSE)</f>
        <v>#N/A</v>
      </c>
      <c r="K428" s="22" t="e">
        <f>VLOOKUP($G428,Temp!$A:$C,K$1,FALSE)</f>
        <v>#N/A</v>
      </c>
      <c r="L428" s="22" t="e">
        <f>VLOOKUP($G428,Temp!$A:$C,L$1,FALSE)</f>
        <v>#N/A</v>
      </c>
      <c r="M428" s="22" t="e">
        <f>VLOOKUP($G428,Temp!$A:$C,M$1,FALSE)</f>
        <v>#N/A</v>
      </c>
      <c r="N428" s="22" t="e">
        <f>VLOOKUP($G428,Temp!$A:$C,N$1,FALSE)</f>
        <v>#N/A</v>
      </c>
      <c r="O428" s="22" t="e">
        <f>VLOOKUP($G428,Temp!$A:$C,O$1,FALSE)</f>
        <v>#N/A</v>
      </c>
      <c r="P428" s="22" t="e">
        <f>VLOOKUP($G428,Temp!$A:$C,P$1,FALSE)</f>
        <v>#N/A</v>
      </c>
      <c r="Q428" s="22" t="e">
        <f>VLOOKUP($G428,Temp!$A:$C,Q$1,FALSE)</f>
        <v>#N/A</v>
      </c>
      <c r="R428" s="22" t="e">
        <f>VLOOKUP($G428,Temp!$A:$C,R$1,FALSE)</f>
        <v>#N/A</v>
      </c>
      <c r="S428" s="22" t="e">
        <f>VLOOKUP($G428,Temp!$A:$C,S$1,FALSE)</f>
        <v>#N/A</v>
      </c>
      <c r="T428" s="22" t="e">
        <f>VLOOKUP($G428,Temp!$A:$C,T$1,FALSE)</f>
        <v>#N/A</v>
      </c>
      <c r="U428" s="22" t="e">
        <f>VLOOKUP($G428,Temp!$A:$C,U$1,FALSE)</f>
        <v>#N/A</v>
      </c>
      <c r="V428" s="22" t="e">
        <f>VLOOKUP($G428,Temp!$A:$C,V$1,FALSE)</f>
        <v>#N/A</v>
      </c>
      <c r="W428" s="22" t="e">
        <f>VLOOKUP($G428,Temp!$A:$C,W$1,FALSE)</f>
        <v>#N/A</v>
      </c>
      <c r="X428" s="22" t="e">
        <f>VLOOKUP($G428,Temp!$A:$C,X$1,FALSE)</f>
        <v>#N/A</v>
      </c>
      <c r="Y428" s="22" t="e">
        <f>VLOOKUP($G428,Temp!$A:$C,Y$1,FALSE)</f>
        <v>#N/A</v>
      </c>
      <c r="Z428" s="22" t="e">
        <f>VLOOKUP($G428,Temp!$A:$C,Z$1,FALSE)</f>
        <v>#N/A</v>
      </c>
      <c r="AA428" s="22" t="e">
        <f>VLOOKUP($A428,Searches!$A:$H,AA$1,FALSE)</f>
        <v>#N/A</v>
      </c>
      <c r="AB428" s="22" t="e">
        <f>VLOOKUP($A428,Searches!$A:$H,AB$1,FALSE)</f>
        <v>#N/A</v>
      </c>
      <c r="AC428" s="22" t="e">
        <f>VLOOKUP($A428,Searches!$A:$H,AC$1,FALSE)</f>
        <v>#N/A</v>
      </c>
      <c r="AD428" s="22" t="e">
        <f>VLOOKUP($A428,Searches!$A:$H,AD$1,FALSE)</f>
        <v>#N/A</v>
      </c>
      <c r="AE428" s="22" t="e">
        <f>VLOOKUP($A428,Searches!$A:$H,AE$1,FALSE)</f>
        <v>#N/A</v>
      </c>
      <c r="AF428" s="22" t="e">
        <f>VLOOKUP($A428,Searches!$A:$H,AF$1,FALSE)</f>
        <v>#N/A</v>
      </c>
      <c r="AG428" s="22" t="e">
        <f>VLOOKUP($A428,Searches!$A:$H,AG$1,FALSE)</f>
        <v>#N/A</v>
      </c>
      <c r="AH428" s="22" t="e">
        <f>VLOOKUP($G428,Temp!$D:$F,AH$1,FALSE)</f>
        <v>#N/A</v>
      </c>
      <c r="AI428" s="22" t="e">
        <f>VLOOKUP($G428,Temp!$D:$F,AI$1,FALSE)</f>
        <v>#N/A</v>
      </c>
      <c r="AJ428" s="22" t="e">
        <f>VLOOKUP($G428,Temp!$D:$F,AJ$1,FALSE)</f>
        <v>#N/A</v>
      </c>
    </row>
    <row r="429" spans="1:36" ht="16" x14ac:dyDescent="0.2">
      <c r="A429" s="8" t="str">
        <f t="shared" si="6"/>
        <v>Laurie Coffin Percona</v>
      </c>
      <c r="B429" s="8" t="s">
        <v>5413</v>
      </c>
      <c r="C429" s="8" t="s">
        <v>5414</v>
      </c>
      <c r="D429" s="8" t="s">
        <v>42</v>
      </c>
      <c r="E429" s="8" t="s">
        <v>5415</v>
      </c>
      <c r="F429" s="8" t="s">
        <v>5416</v>
      </c>
      <c r="G429" s="12" t="s">
        <v>5185</v>
      </c>
      <c r="H429" s="22" t="str">
        <f>VLOOKUP($G429,Temp!$A:$C,H$1,FALSE)</f>
        <v>percona.com</v>
      </c>
      <c r="I429" s="22" t="e">
        <f>VLOOKUP($G429,Temp!$A:$C,I$1,FALSE)</f>
        <v>#VALUE!</v>
      </c>
      <c r="J429" s="22" t="e">
        <f>VLOOKUP($G429,Temp!$A:$C,J$1,FALSE)</f>
        <v>#VALUE!</v>
      </c>
      <c r="K429" s="22" t="e">
        <f>VLOOKUP($G429,Temp!$A:$C,K$1,FALSE)</f>
        <v>#VALUE!</v>
      </c>
      <c r="L429" s="22" t="e">
        <f>VLOOKUP($G429,Temp!$A:$C,L$1,FALSE)</f>
        <v>#VALUE!</v>
      </c>
      <c r="M429" s="22" t="e">
        <f>VLOOKUP($G429,Temp!$A:$C,M$1,FALSE)</f>
        <v>#VALUE!</v>
      </c>
      <c r="N429" s="22" t="e">
        <f>VLOOKUP($G429,Temp!$A:$C,N$1,FALSE)</f>
        <v>#VALUE!</v>
      </c>
      <c r="O429" s="22" t="e">
        <f>VLOOKUP($G429,Temp!$A:$C,O$1,FALSE)</f>
        <v>#VALUE!</v>
      </c>
      <c r="P429" s="22" t="e">
        <f>VLOOKUP($G429,Temp!$A:$C,P$1,FALSE)</f>
        <v>#VALUE!</v>
      </c>
      <c r="Q429" s="22" t="e">
        <f>VLOOKUP($G429,Temp!$A:$C,Q$1,FALSE)</f>
        <v>#VALUE!</v>
      </c>
      <c r="R429" s="22" t="e">
        <f>VLOOKUP($G429,Temp!$A:$C,R$1,FALSE)</f>
        <v>#VALUE!</v>
      </c>
      <c r="S429" s="22" t="e">
        <f>VLOOKUP($G429,Temp!$A:$C,S$1,FALSE)</f>
        <v>#VALUE!</v>
      </c>
      <c r="T429" s="22" t="e">
        <f>VLOOKUP($G429,Temp!$A:$C,T$1,FALSE)</f>
        <v>#VALUE!</v>
      </c>
      <c r="U429" s="22" t="e">
        <f>VLOOKUP($G429,Temp!$A:$C,U$1,FALSE)</f>
        <v>#VALUE!</v>
      </c>
      <c r="V429" s="22" t="e">
        <f>VLOOKUP($G429,Temp!$A:$C,V$1,FALSE)</f>
        <v>#VALUE!</v>
      </c>
      <c r="W429" s="22" t="e">
        <f>VLOOKUP($G429,Temp!$A:$C,W$1,FALSE)</f>
        <v>#VALUE!</v>
      </c>
      <c r="X429" s="22" t="e">
        <f>VLOOKUP($G429,Temp!$A:$C,X$1,FALSE)</f>
        <v>#VALUE!</v>
      </c>
      <c r="Y429" s="22">
        <f>VLOOKUP($G429,Temp!$A:$C,Y$1,FALSE)</f>
        <v>53200</v>
      </c>
      <c r="Z429" s="22">
        <f>VLOOKUP($G429,Temp!$A:$C,Z$1,FALSE)</f>
        <v>1700</v>
      </c>
      <c r="AA429" s="22" t="e">
        <f>VLOOKUP($A429,Searches!$A:$H,AA$1,FALSE)</f>
        <v>#N/A</v>
      </c>
      <c r="AB429" s="22" t="e">
        <f>VLOOKUP($A429,Searches!$A:$H,AB$1,FALSE)</f>
        <v>#N/A</v>
      </c>
      <c r="AC429" s="22" t="e">
        <f>VLOOKUP($A429,Searches!$A:$H,AC$1,FALSE)</f>
        <v>#N/A</v>
      </c>
      <c r="AD429" s="22" t="e">
        <f>VLOOKUP($A429,Searches!$A:$H,AD$1,FALSE)</f>
        <v>#N/A</v>
      </c>
      <c r="AE429" s="22" t="e">
        <f>VLOOKUP($A429,Searches!$A:$H,AE$1,FALSE)</f>
        <v>#N/A</v>
      </c>
      <c r="AF429" s="22" t="e">
        <f>VLOOKUP($A429,Searches!$A:$H,AF$1,FALSE)</f>
        <v>#N/A</v>
      </c>
      <c r="AG429" s="22" t="e">
        <f>VLOOKUP($A429,Searches!$A:$H,AG$1,FALSE)</f>
        <v>#N/A</v>
      </c>
      <c r="AH429" s="22" t="str">
        <f>VLOOKUP($G429,Temp!$D:$F,AH$1,FALSE)</f>
        <v>percona.com</v>
      </c>
      <c r="AI429" s="22">
        <f>VLOOKUP($G429,Temp!$D:$F,AI$1,FALSE)</f>
        <v>0</v>
      </c>
      <c r="AJ429" s="22" t="str">
        <f>VLOOKUP($G429,Temp!$D:$F,AJ$1,FALSE)</f>
        <v>WordPress</v>
      </c>
    </row>
    <row r="430" spans="1:36" ht="16" x14ac:dyDescent="0.2">
      <c r="A430" s="8" t="str">
        <f t="shared" si="6"/>
        <v>Zvi Moshkoviz Pypestream</v>
      </c>
      <c r="B430" s="8" t="s">
        <v>5423</v>
      </c>
      <c r="C430" s="8" t="s">
        <v>5424</v>
      </c>
      <c r="D430" s="8" t="s">
        <v>42</v>
      </c>
      <c r="E430" s="8" t="s">
        <v>5425</v>
      </c>
      <c r="F430" s="8" t="s">
        <v>5426</v>
      </c>
      <c r="G430" s="12" t="s">
        <v>5199</v>
      </c>
      <c r="H430" s="22" t="str">
        <f>VLOOKUP($G430,Temp!$A:$C,H$1,FALSE)</f>
        <v>pypestream.com</v>
      </c>
      <c r="I430" s="22" t="e">
        <f>VLOOKUP($G430,Temp!$A:$C,I$1,FALSE)</f>
        <v>#VALUE!</v>
      </c>
      <c r="J430" s="22" t="e">
        <f>VLOOKUP($G430,Temp!$A:$C,J$1,FALSE)</f>
        <v>#VALUE!</v>
      </c>
      <c r="K430" s="22" t="e">
        <f>VLOOKUP($G430,Temp!$A:$C,K$1,FALSE)</f>
        <v>#VALUE!</v>
      </c>
      <c r="L430" s="22" t="e">
        <f>VLOOKUP($G430,Temp!$A:$C,L$1,FALSE)</f>
        <v>#VALUE!</v>
      </c>
      <c r="M430" s="22" t="e">
        <f>VLOOKUP($G430,Temp!$A:$C,M$1,FALSE)</f>
        <v>#VALUE!</v>
      </c>
      <c r="N430" s="22" t="e">
        <f>VLOOKUP($G430,Temp!$A:$C,N$1,FALSE)</f>
        <v>#VALUE!</v>
      </c>
      <c r="O430" s="22" t="e">
        <f>VLOOKUP($G430,Temp!$A:$C,O$1,FALSE)</f>
        <v>#VALUE!</v>
      </c>
      <c r="P430" s="22" t="e">
        <f>VLOOKUP($G430,Temp!$A:$C,P$1,FALSE)</f>
        <v>#VALUE!</v>
      </c>
      <c r="Q430" s="22" t="e">
        <f>VLOOKUP($G430,Temp!$A:$C,Q$1,FALSE)</f>
        <v>#VALUE!</v>
      </c>
      <c r="R430" s="22" t="e">
        <f>VLOOKUP($G430,Temp!$A:$C,R$1,FALSE)</f>
        <v>#VALUE!</v>
      </c>
      <c r="S430" s="22" t="e">
        <f>VLOOKUP($G430,Temp!$A:$C,S$1,FALSE)</f>
        <v>#VALUE!</v>
      </c>
      <c r="T430" s="22" t="e">
        <f>VLOOKUP($G430,Temp!$A:$C,T$1,FALSE)</f>
        <v>#VALUE!</v>
      </c>
      <c r="U430" s="22" t="e">
        <f>VLOOKUP($G430,Temp!$A:$C,U$1,FALSE)</f>
        <v>#VALUE!</v>
      </c>
      <c r="V430" s="22" t="e">
        <f>VLOOKUP($G430,Temp!$A:$C,V$1,FALSE)</f>
        <v>#VALUE!</v>
      </c>
      <c r="W430" s="22" t="e">
        <f>VLOOKUP($G430,Temp!$A:$C,W$1,FALSE)</f>
        <v>#VALUE!</v>
      </c>
      <c r="X430" s="22" t="e">
        <f>VLOOKUP($G430,Temp!$A:$C,X$1,FALSE)</f>
        <v>#VALUE!</v>
      </c>
      <c r="Y430" s="22">
        <f>VLOOKUP($G430,Temp!$A:$C,Y$1,FALSE)</f>
        <v>1</v>
      </c>
      <c r="Z430" s="22">
        <f>VLOOKUP($G430,Temp!$A:$C,Z$1,FALSE)</f>
        <v>2300</v>
      </c>
      <c r="AA430" s="22" t="str">
        <f>VLOOKUP($A430,Searches!$A:$H,AA$1,FALSE)</f>
        <v>Zvi Moshkoviz</v>
      </c>
      <c r="AB430" s="22" t="str">
        <f>VLOOKUP($A430,Searches!$A:$H,AB$1,FALSE)</f>
        <v>Pypestream</v>
      </c>
      <c r="AC430" s="22" t="str">
        <f>VLOOKUP($A430,Searches!$A:$H,AC$1,FALSE)</f>
        <v>Chief Marketing Officer</v>
      </c>
      <c r="AD430" s="22" t="str">
        <f>VLOOKUP($A430,Searches!$A:$H,AD$1,FALSE)</f>
        <v>2nd</v>
      </c>
      <c r="AE430" s="22" t="str">
        <f>VLOOKUP($A430,Searches!$A:$H,AE$1,FALSE)</f>
        <v/>
      </c>
      <c r="AF430" s="22" t="str">
        <f>VLOOKUP($A430,Searches!$A:$H,AF$1,FALSE)</f>
        <v>Greater New York City Area</v>
      </c>
      <c r="AG430" s="22" t="str">
        <f>VLOOKUP($A430,Searches!$A:$H,AG$1,FALSE)</f>
        <v>https://www.linkedin.com/sales/profile/1866751,HMZW,NAME_SEARCH?moduleKey=peopleSearchResults&amp;pageKey=sales-search3-people-refinement&amp;contextId=60BC92C971D70515801E49D6842B0000&amp;requestId=d9c0fbe8-f6f3-4ac5-b7f7-1bdc4cf0fdf2&amp;action=CLICK&amp;target=urn%3Ali%3AsalesLead%3A(-1%2C1866751)&amp;pageNumber=9&amp;targetEl=profilelink&amp;position=10&amp;trk=lss-serp-result-lead_photo</v>
      </c>
      <c r="AH430" s="22" t="str">
        <f>VLOOKUP($G430,Temp!$D:$F,AH$1,FALSE)</f>
        <v>pypestream.com</v>
      </c>
      <c r="AI430" s="22" t="str">
        <f>VLOOKUP($G430,Temp!$D:$F,AI$1,FALSE)</f>
        <v>Pardot</v>
      </c>
      <c r="AJ430" s="22" t="str">
        <f>VLOOKUP($G430,Temp!$D:$F,AJ$1,FALSE)</f>
        <v>WordPress</v>
      </c>
    </row>
    <row r="431" spans="1:36" ht="16" x14ac:dyDescent="0.2">
      <c r="A431" s="8" t="str">
        <f t="shared" si="6"/>
        <v>Roland Benedetti eZ Systems</v>
      </c>
      <c r="B431" s="8" t="s">
        <v>5436</v>
      </c>
      <c r="C431" s="8" t="s">
        <v>5437</v>
      </c>
      <c r="D431" s="8" t="s">
        <v>5438</v>
      </c>
      <c r="E431" s="8" t="s">
        <v>5439</v>
      </c>
      <c r="F431" s="8" t="s">
        <v>5440</v>
      </c>
      <c r="G431" s="12" t="s">
        <v>5207</v>
      </c>
      <c r="H431" s="22" t="str">
        <f>VLOOKUP($G431,Temp!$A:$C,H$1,FALSE)</f>
        <v>ez.no</v>
      </c>
      <c r="I431" s="22" t="e">
        <f>VLOOKUP($G431,Temp!$A:$C,I$1,FALSE)</f>
        <v>#VALUE!</v>
      </c>
      <c r="J431" s="22" t="e">
        <f>VLOOKUP($G431,Temp!$A:$C,J$1,FALSE)</f>
        <v>#VALUE!</v>
      </c>
      <c r="K431" s="22" t="e">
        <f>VLOOKUP($G431,Temp!$A:$C,K$1,FALSE)</f>
        <v>#VALUE!</v>
      </c>
      <c r="L431" s="22" t="e">
        <f>VLOOKUP($G431,Temp!$A:$C,L$1,FALSE)</f>
        <v>#VALUE!</v>
      </c>
      <c r="M431" s="22" t="e">
        <f>VLOOKUP($G431,Temp!$A:$C,M$1,FALSE)</f>
        <v>#VALUE!</v>
      </c>
      <c r="N431" s="22" t="e">
        <f>VLOOKUP($G431,Temp!$A:$C,N$1,FALSE)</f>
        <v>#VALUE!</v>
      </c>
      <c r="O431" s="22" t="e">
        <f>VLOOKUP($G431,Temp!$A:$C,O$1,FALSE)</f>
        <v>#VALUE!</v>
      </c>
      <c r="P431" s="22" t="e">
        <f>VLOOKUP($G431,Temp!$A:$C,P$1,FALSE)</f>
        <v>#VALUE!</v>
      </c>
      <c r="Q431" s="22" t="e">
        <f>VLOOKUP($G431,Temp!$A:$C,Q$1,FALSE)</f>
        <v>#VALUE!</v>
      </c>
      <c r="R431" s="22" t="e">
        <f>VLOOKUP($G431,Temp!$A:$C,R$1,FALSE)</f>
        <v>#VALUE!</v>
      </c>
      <c r="S431" s="22" t="e">
        <f>VLOOKUP($G431,Temp!$A:$C,S$1,FALSE)</f>
        <v>#VALUE!</v>
      </c>
      <c r="T431" s="22" t="e">
        <f>VLOOKUP($G431,Temp!$A:$C,T$1,FALSE)</f>
        <v>#VALUE!</v>
      </c>
      <c r="U431" s="22" t="e">
        <f>VLOOKUP($G431,Temp!$A:$C,U$1,FALSE)</f>
        <v>#VALUE!</v>
      </c>
      <c r="V431" s="22" t="e">
        <f>VLOOKUP($G431,Temp!$A:$C,V$1,FALSE)</f>
        <v>#VALUE!</v>
      </c>
      <c r="W431" s="22" t="e">
        <f>VLOOKUP($G431,Temp!$A:$C,W$1,FALSE)</f>
        <v>#VALUE!</v>
      </c>
      <c r="X431" s="22" t="e">
        <f>VLOOKUP($G431,Temp!$A:$C,X$1,FALSE)</f>
        <v>#VALUE!</v>
      </c>
      <c r="Y431" s="22">
        <f>VLOOKUP($G431,Temp!$A:$C,Y$1,FALSE)</f>
        <v>3900</v>
      </c>
      <c r="Z431" s="22">
        <f>VLOOKUP($G431,Temp!$A:$C,Z$1,FALSE)</f>
        <v>0</v>
      </c>
      <c r="AA431" s="22" t="e">
        <f>VLOOKUP($A431,Searches!$A:$H,AA$1,FALSE)</f>
        <v>#N/A</v>
      </c>
      <c r="AB431" s="22" t="e">
        <f>VLOOKUP($A431,Searches!$A:$H,AB$1,FALSE)</f>
        <v>#N/A</v>
      </c>
      <c r="AC431" s="22" t="e">
        <f>VLOOKUP($A431,Searches!$A:$H,AC$1,FALSE)</f>
        <v>#N/A</v>
      </c>
      <c r="AD431" s="22" t="e">
        <f>VLOOKUP($A431,Searches!$A:$H,AD$1,FALSE)</f>
        <v>#N/A</v>
      </c>
      <c r="AE431" s="22" t="e">
        <f>VLOOKUP($A431,Searches!$A:$H,AE$1,FALSE)</f>
        <v>#N/A</v>
      </c>
      <c r="AF431" s="22" t="e">
        <f>VLOOKUP($A431,Searches!$A:$H,AF$1,FALSE)</f>
        <v>#N/A</v>
      </c>
      <c r="AG431" s="22" t="e">
        <f>VLOOKUP($A431,Searches!$A:$H,AG$1,FALSE)</f>
        <v>#N/A</v>
      </c>
      <c r="AH431" s="22" t="e">
        <f>VLOOKUP($G431,Temp!$D:$F,AH$1,FALSE)</f>
        <v>#N/A</v>
      </c>
      <c r="AI431" s="22" t="e">
        <f>VLOOKUP($G431,Temp!$D:$F,AI$1,FALSE)</f>
        <v>#N/A</v>
      </c>
      <c r="AJ431" s="22" t="e">
        <f>VLOOKUP($G431,Temp!$D:$F,AJ$1,FALSE)</f>
        <v>#N/A</v>
      </c>
    </row>
    <row r="432" spans="1:36" ht="16" x14ac:dyDescent="0.2">
      <c r="A432" s="8" t="str">
        <f t="shared" si="6"/>
        <v>Valerie Zeller Sciforma Corporation</v>
      </c>
      <c r="B432" s="8" t="s">
        <v>5450</v>
      </c>
      <c r="C432" s="8" t="s">
        <v>5451</v>
      </c>
      <c r="D432" s="8" t="s">
        <v>42</v>
      </c>
      <c r="E432" s="8" t="s">
        <v>5452</v>
      </c>
      <c r="F432" s="8" t="s">
        <v>5454</v>
      </c>
      <c r="G432" s="12" t="s">
        <v>5219</v>
      </c>
      <c r="H432" s="22" t="str">
        <f>VLOOKUP($G432,Temp!$A:$C,H$1,FALSE)</f>
        <v>sciforma.com</v>
      </c>
      <c r="I432" s="22" t="e">
        <f>VLOOKUP($G432,Temp!$A:$C,I$1,FALSE)</f>
        <v>#VALUE!</v>
      </c>
      <c r="J432" s="22" t="e">
        <f>VLOOKUP($G432,Temp!$A:$C,J$1,FALSE)</f>
        <v>#VALUE!</v>
      </c>
      <c r="K432" s="22" t="e">
        <f>VLOOKUP($G432,Temp!$A:$C,K$1,FALSE)</f>
        <v>#VALUE!</v>
      </c>
      <c r="L432" s="22" t="e">
        <f>VLOOKUP($G432,Temp!$A:$C,L$1,FALSE)</f>
        <v>#VALUE!</v>
      </c>
      <c r="M432" s="22" t="e">
        <f>VLOOKUP($G432,Temp!$A:$C,M$1,FALSE)</f>
        <v>#VALUE!</v>
      </c>
      <c r="N432" s="22" t="e">
        <f>VLOOKUP($G432,Temp!$A:$C,N$1,FALSE)</f>
        <v>#VALUE!</v>
      </c>
      <c r="O432" s="22" t="e">
        <f>VLOOKUP($G432,Temp!$A:$C,O$1,FALSE)</f>
        <v>#VALUE!</v>
      </c>
      <c r="P432" s="22" t="e">
        <f>VLOOKUP($G432,Temp!$A:$C,P$1,FALSE)</f>
        <v>#VALUE!</v>
      </c>
      <c r="Q432" s="22" t="e">
        <f>VLOOKUP($G432,Temp!$A:$C,Q$1,FALSE)</f>
        <v>#VALUE!</v>
      </c>
      <c r="R432" s="22" t="e">
        <f>VLOOKUP($G432,Temp!$A:$C,R$1,FALSE)</f>
        <v>#VALUE!</v>
      </c>
      <c r="S432" s="22" t="e">
        <f>VLOOKUP($G432,Temp!$A:$C,S$1,FALSE)</f>
        <v>#VALUE!</v>
      </c>
      <c r="T432" s="22" t="e">
        <f>VLOOKUP($G432,Temp!$A:$C,T$1,FALSE)</f>
        <v>#VALUE!</v>
      </c>
      <c r="U432" s="22" t="e">
        <f>VLOOKUP($G432,Temp!$A:$C,U$1,FALSE)</f>
        <v>#VALUE!</v>
      </c>
      <c r="V432" s="22" t="e">
        <f>VLOOKUP($G432,Temp!$A:$C,V$1,FALSE)</f>
        <v>#VALUE!</v>
      </c>
      <c r="W432" s="22" t="e">
        <f>VLOOKUP($G432,Temp!$A:$C,W$1,FALSE)</f>
        <v>#VALUE!</v>
      </c>
      <c r="X432" s="22" t="e">
        <f>VLOOKUP($G432,Temp!$A:$C,X$1,FALSE)</f>
        <v>#VALUE!</v>
      </c>
      <c r="Y432" s="22">
        <f>VLOOKUP($G432,Temp!$A:$C,Y$1,FALSE)</f>
        <v>455</v>
      </c>
      <c r="Z432" s="22">
        <f>VLOOKUP($G432,Temp!$A:$C,Z$1,FALSE)</f>
        <v>2</v>
      </c>
      <c r="AA432" s="22" t="e">
        <f>VLOOKUP($A432,Searches!$A:$H,AA$1,FALSE)</f>
        <v>#N/A</v>
      </c>
      <c r="AB432" s="22" t="e">
        <f>VLOOKUP($A432,Searches!$A:$H,AB$1,FALSE)</f>
        <v>#N/A</v>
      </c>
      <c r="AC432" s="22" t="e">
        <f>VLOOKUP($A432,Searches!$A:$H,AC$1,FALSE)</f>
        <v>#N/A</v>
      </c>
      <c r="AD432" s="22" t="e">
        <f>VLOOKUP($A432,Searches!$A:$H,AD$1,FALSE)</f>
        <v>#N/A</v>
      </c>
      <c r="AE432" s="22" t="e">
        <f>VLOOKUP($A432,Searches!$A:$H,AE$1,FALSE)</f>
        <v>#N/A</v>
      </c>
      <c r="AF432" s="22" t="e">
        <f>VLOOKUP($A432,Searches!$A:$H,AF$1,FALSE)</f>
        <v>#N/A</v>
      </c>
      <c r="AG432" s="22" t="e">
        <f>VLOOKUP($A432,Searches!$A:$H,AG$1,FALSE)</f>
        <v>#N/A</v>
      </c>
      <c r="AH432" s="22" t="str">
        <f>VLOOKUP($G432,Temp!$D:$F,AH$1,FALSE)</f>
        <v>sciforma.com</v>
      </c>
      <c r="AI432" s="22">
        <f>VLOOKUP($G432,Temp!$D:$F,AI$1,FALSE)</f>
        <v>0</v>
      </c>
      <c r="AJ432" s="22" t="str">
        <f>VLOOKUP($G432,Temp!$D:$F,AJ$1,FALSE)</f>
        <v>Drupal</v>
      </c>
    </row>
    <row r="433" spans="1:36" ht="16" x14ac:dyDescent="0.2">
      <c r="A433" s="8" t="str">
        <f t="shared" si="6"/>
        <v>Trisha Paine ConnectYourCare</v>
      </c>
      <c r="B433" s="8" t="s">
        <v>5464</v>
      </c>
      <c r="C433" s="8" t="s">
        <v>5465</v>
      </c>
      <c r="D433" s="8" t="s">
        <v>42</v>
      </c>
      <c r="E433" s="8" t="s">
        <v>5466</v>
      </c>
      <c r="F433" s="8" t="s">
        <v>5467</v>
      </c>
      <c r="G433" s="12" t="s">
        <v>5233</v>
      </c>
      <c r="H433" s="22" t="str">
        <f>VLOOKUP($G433,Temp!$A:$C,H$1,FALSE)</f>
        <v>connectyourcare.com</v>
      </c>
      <c r="I433" s="22" t="e">
        <f>VLOOKUP($G433,Temp!$A:$C,I$1,FALSE)</f>
        <v>#VALUE!</v>
      </c>
      <c r="J433" s="22" t="e">
        <f>VLOOKUP($G433,Temp!$A:$C,J$1,FALSE)</f>
        <v>#VALUE!</v>
      </c>
      <c r="K433" s="22" t="e">
        <f>VLOOKUP($G433,Temp!$A:$C,K$1,FALSE)</f>
        <v>#VALUE!</v>
      </c>
      <c r="L433" s="22" t="e">
        <f>VLOOKUP($G433,Temp!$A:$C,L$1,FALSE)</f>
        <v>#VALUE!</v>
      </c>
      <c r="M433" s="22" t="e">
        <f>VLOOKUP($G433,Temp!$A:$C,M$1,FALSE)</f>
        <v>#VALUE!</v>
      </c>
      <c r="N433" s="22" t="e">
        <f>VLOOKUP($G433,Temp!$A:$C,N$1,FALSE)</f>
        <v>#VALUE!</v>
      </c>
      <c r="O433" s="22" t="e">
        <f>VLOOKUP($G433,Temp!$A:$C,O$1,FALSE)</f>
        <v>#VALUE!</v>
      </c>
      <c r="P433" s="22" t="e">
        <f>VLOOKUP($G433,Temp!$A:$C,P$1,FALSE)</f>
        <v>#VALUE!</v>
      </c>
      <c r="Q433" s="22" t="e">
        <f>VLOOKUP($G433,Temp!$A:$C,Q$1,FALSE)</f>
        <v>#VALUE!</v>
      </c>
      <c r="R433" s="22" t="e">
        <f>VLOOKUP($G433,Temp!$A:$C,R$1,FALSE)</f>
        <v>#VALUE!</v>
      </c>
      <c r="S433" s="22" t="e">
        <f>VLOOKUP($G433,Temp!$A:$C,S$1,FALSE)</f>
        <v>#VALUE!</v>
      </c>
      <c r="T433" s="22" t="e">
        <f>VLOOKUP($G433,Temp!$A:$C,T$1,FALSE)</f>
        <v>#VALUE!</v>
      </c>
      <c r="U433" s="22" t="e">
        <f>VLOOKUP($G433,Temp!$A:$C,U$1,FALSE)</f>
        <v>#VALUE!</v>
      </c>
      <c r="V433" s="22" t="e">
        <f>VLOOKUP($G433,Temp!$A:$C,V$1,FALSE)</f>
        <v>#VALUE!</v>
      </c>
      <c r="W433" s="22" t="e">
        <f>VLOOKUP($G433,Temp!$A:$C,W$1,FALSE)</f>
        <v>#VALUE!</v>
      </c>
      <c r="X433" s="22" t="e">
        <f>VLOOKUP($G433,Temp!$A:$C,X$1,FALSE)</f>
        <v>#VALUE!</v>
      </c>
      <c r="Y433" s="22">
        <f>VLOOKUP($G433,Temp!$A:$C,Y$1,FALSE)</f>
        <v>15600</v>
      </c>
      <c r="Z433" s="22">
        <f>VLOOKUP($G433,Temp!$A:$C,Z$1,FALSE)</f>
        <v>2300</v>
      </c>
      <c r="AA433" s="22" t="e">
        <f>VLOOKUP($A433,Searches!$A:$H,AA$1,FALSE)</f>
        <v>#N/A</v>
      </c>
      <c r="AB433" s="22" t="e">
        <f>VLOOKUP($A433,Searches!$A:$H,AB$1,FALSE)</f>
        <v>#N/A</v>
      </c>
      <c r="AC433" s="22" t="e">
        <f>VLOOKUP($A433,Searches!$A:$H,AC$1,FALSE)</f>
        <v>#N/A</v>
      </c>
      <c r="AD433" s="22" t="e">
        <f>VLOOKUP($A433,Searches!$A:$H,AD$1,FALSE)</f>
        <v>#N/A</v>
      </c>
      <c r="AE433" s="22" t="e">
        <f>VLOOKUP($A433,Searches!$A:$H,AE$1,FALSE)</f>
        <v>#N/A</v>
      </c>
      <c r="AF433" s="22" t="e">
        <f>VLOOKUP($A433,Searches!$A:$H,AF$1,FALSE)</f>
        <v>#N/A</v>
      </c>
      <c r="AG433" s="22" t="e">
        <f>VLOOKUP($A433,Searches!$A:$H,AG$1,FALSE)</f>
        <v>#N/A</v>
      </c>
      <c r="AH433" s="22" t="str">
        <f>VLOOKUP($G433,Temp!$D:$F,AH$1,FALSE)</f>
        <v>connectyourcare.com</v>
      </c>
      <c r="AI433" s="22" t="str">
        <f>VLOOKUP($G433,Temp!$D:$F,AI$1,FALSE)</f>
        <v>Pardot</v>
      </c>
      <c r="AJ433" s="22" t="str">
        <f>VLOOKUP($G433,Temp!$D:$F,AJ$1,FALSE)</f>
        <v>WordPress</v>
      </c>
    </row>
    <row r="434" spans="1:36" ht="16" x14ac:dyDescent="0.2">
      <c r="A434" s="8" t="str">
        <f t="shared" si="6"/>
        <v>Shridhar Shah Municipal Emergency Services, Inc. (MES)</v>
      </c>
      <c r="B434" s="8" t="s">
        <v>5475</v>
      </c>
      <c r="C434" s="8" t="s">
        <v>2252</v>
      </c>
      <c r="D434" s="8" t="s">
        <v>5476</v>
      </c>
      <c r="E434" s="8" t="s">
        <v>5477</v>
      </c>
      <c r="F434" s="8" t="s">
        <v>5478</v>
      </c>
      <c r="G434" s="12" t="s">
        <v>5239</v>
      </c>
      <c r="H434" s="22" t="str">
        <f>VLOOKUP($G434,Temp!$A:$C,H$1,FALSE)</f>
        <v>mesfire.com</v>
      </c>
      <c r="I434" s="22" t="e">
        <f>VLOOKUP($G434,Temp!$A:$C,I$1,FALSE)</f>
        <v>#VALUE!</v>
      </c>
      <c r="J434" s="22" t="e">
        <f>VLOOKUP($G434,Temp!$A:$C,J$1,FALSE)</f>
        <v>#VALUE!</v>
      </c>
      <c r="K434" s="22" t="e">
        <f>VLOOKUP($G434,Temp!$A:$C,K$1,FALSE)</f>
        <v>#VALUE!</v>
      </c>
      <c r="L434" s="22" t="e">
        <f>VLOOKUP($G434,Temp!$A:$C,L$1,FALSE)</f>
        <v>#VALUE!</v>
      </c>
      <c r="M434" s="22" t="e">
        <f>VLOOKUP($G434,Temp!$A:$C,M$1,FALSE)</f>
        <v>#VALUE!</v>
      </c>
      <c r="N434" s="22" t="e">
        <f>VLOOKUP($G434,Temp!$A:$C,N$1,FALSE)</f>
        <v>#VALUE!</v>
      </c>
      <c r="O434" s="22" t="e">
        <f>VLOOKUP($G434,Temp!$A:$C,O$1,FALSE)</f>
        <v>#VALUE!</v>
      </c>
      <c r="P434" s="22" t="e">
        <f>VLOOKUP($G434,Temp!$A:$C,P$1,FALSE)</f>
        <v>#VALUE!</v>
      </c>
      <c r="Q434" s="22" t="e">
        <f>VLOOKUP($G434,Temp!$A:$C,Q$1,FALSE)</f>
        <v>#VALUE!</v>
      </c>
      <c r="R434" s="22" t="e">
        <f>VLOOKUP($G434,Temp!$A:$C,R$1,FALSE)</f>
        <v>#VALUE!</v>
      </c>
      <c r="S434" s="22" t="e">
        <f>VLOOKUP($G434,Temp!$A:$C,S$1,FALSE)</f>
        <v>#VALUE!</v>
      </c>
      <c r="T434" s="22" t="e">
        <f>VLOOKUP($G434,Temp!$A:$C,T$1,FALSE)</f>
        <v>#VALUE!</v>
      </c>
      <c r="U434" s="22" t="e">
        <f>VLOOKUP($G434,Temp!$A:$C,U$1,FALSE)</f>
        <v>#VALUE!</v>
      </c>
      <c r="V434" s="22" t="e">
        <f>VLOOKUP($G434,Temp!$A:$C,V$1,FALSE)</f>
        <v>#VALUE!</v>
      </c>
      <c r="W434" s="22" t="e">
        <f>VLOOKUP($G434,Temp!$A:$C,W$1,FALSE)</f>
        <v>#VALUE!</v>
      </c>
      <c r="X434" s="22" t="e">
        <f>VLOOKUP($G434,Temp!$A:$C,X$1,FALSE)</f>
        <v>#VALUE!</v>
      </c>
      <c r="Y434" s="22">
        <f>VLOOKUP($G434,Temp!$A:$C,Y$1,FALSE)</f>
        <v>23500</v>
      </c>
      <c r="Z434" s="22">
        <f>VLOOKUP($G434,Temp!$A:$C,Z$1,FALSE)</f>
        <v>0</v>
      </c>
      <c r="AA434" s="22" t="e">
        <f>VLOOKUP($A434,Searches!$A:$H,AA$1,FALSE)</f>
        <v>#N/A</v>
      </c>
      <c r="AB434" s="22" t="e">
        <f>VLOOKUP($A434,Searches!$A:$H,AB$1,FALSE)</f>
        <v>#N/A</v>
      </c>
      <c r="AC434" s="22" t="e">
        <f>VLOOKUP($A434,Searches!$A:$H,AC$1,FALSE)</f>
        <v>#N/A</v>
      </c>
      <c r="AD434" s="22" t="e">
        <f>VLOOKUP($A434,Searches!$A:$H,AD$1,FALSE)</f>
        <v>#N/A</v>
      </c>
      <c r="AE434" s="22" t="e">
        <f>VLOOKUP($A434,Searches!$A:$H,AE$1,FALSE)</f>
        <v>#N/A</v>
      </c>
      <c r="AF434" s="22" t="e">
        <f>VLOOKUP($A434,Searches!$A:$H,AF$1,FALSE)</f>
        <v>#N/A</v>
      </c>
      <c r="AG434" s="22" t="e">
        <f>VLOOKUP($A434,Searches!$A:$H,AG$1,FALSE)</f>
        <v>#N/A</v>
      </c>
      <c r="AH434" s="22" t="e">
        <f>VLOOKUP($G434,Temp!$D:$F,AH$1,FALSE)</f>
        <v>#N/A</v>
      </c>
      <c r="AI434" s="22" t="e">
        <f>VLOOKUP($G434,Temp!$D:$F,AI$1,FALSE)</f>
        <v>#N/A</v>
      </c>
      <c r="AJ434" s="22" t="e">
        <f>VLOOKUP($G434,Temp!$D:$F,AJ$1,FALSE)</f>
        <v>#N/A</v>
      </c>
    </row>
    <row r="435" spans="1:36" ht="16" x14ac:dyDescent="0.2">
      <c r="A435" s="8" t="str">
        <f t="shared" si="6"/>
        <v>Vince Fabrizzi Jagged Peak</v>
      </c>
      <c r="B435" s="8" t="s">
        <v>5493</v>
      </c>
      <c r="C435" s="8" t="s">
        <v>5494</v>
      </c>
      <c r="D435" s="8" t="s">
        <v>3547</v>
      </c>
      <c r="E435" s="8" t="s">
        <v>5496</v>
      </c>
      <c r="F435" s="8" t="s">
        <v>5497</v>
      </c>
      <c r="G435" s="12" t="s">
        <v>5242</v>
      </c>
      <c r="H435" s="22" t="str">
        <f>VLOOKUP($G435,Temp!$A:$C,H$1,FALSE)</f>
        <v>jaggedpeak.com</v>
      </c>
      <c r="I435" s="22" t="e">
        <f>VLOOKUP($G435,Temp!$A:$C,I$1,FALSE)</f>
        <v>#VALUE!</v>
      </c>
      <c r="J435" s="22" t="e">
        <f>VLOOKUP($G435,Temp!$A:$C,J$1,FALSE)</f>
        <v>#VALUE!</v>
      </c>
      <c r="K435" s="22" t="e">
        <f>VLOOKUP($G435,Temp!$A:$C,K$1,FALSE)</f>
        <v>#VALUE!</v>
      </c>
      <c r="L435" s="22" t="e">
        <f>VLOOKUP($G435,Temp!$A:$C,L$1,FALSE)</f>
        <v>#VALUE!</v>
      </c>
      <c r="M435" s="22" t="e">
        <f>VLOOKUP($G435,Temp!$A:$C,M$1,FALSE)</f>
        <v>#VALUE!</v>
      </c>
      <c r="N435" s="22" t="e">
        <f>VLOOKUP($G435,Temp!$A:$C,N$1,FALSE)</f>
        <v>#VALUE!</v>
      </c>
      <c r="O435" s="22" t="e">
        <f>VLOOKUP($G435,Temp!$A:$C,O$1,FALSE)</f>
        <v>#VALUE!</v>
      </c>
      <c r="P435" s="22" t="e">
        <f>VLOOKUP($G435,Temp!$A:$C,P$1,FALSE)</f>
        <v>#VALUE!</v>
      </c>
      <c r="Q435" s="22" t="e">
        <f>VLOOKUP($G435,Temp!$A:$C,Q$1,FALSE)</f>
        <v>#VALUE!</v>
      </c>
      <c r="R435" s="22" t="e">
        <f>VLOOKUP($G435,Temp!$A:$C,R$1,FALSE)</f>
        <v>#VALUE!</v>
      </c>
      <c r="S435" s="22" t="e">
        <f>VLOOKUP($G435,Temp!$A:$C,S$1,FALSE)</f>
        <v>#VALUE!</v>
      </c>
      <c r="T435" s="22" t="e">
        <f>VLOOKUP($G435,Temp!$A:$C,T$1,FALSE)</f>
        <v>#VALUE!</v>
      </c>
      <c r="U435" s="22" t="e">
        <f>VLOOKUP($G435,Temp!$A:$C,U$1,FALSE)</f>
        <v>#VALUE!</v>
      </c>
      <c r="V435" s="22" t="e">
        <f>VLOOKUP($G435,Temp!$A:$C,V$1,FALSE)</f>
        <v>#VALUE!</v>
      </c>
      <c r="W435" s="22" t="e">
        <f>VLOOKUP($G435,Temp!$A:$C,W$1,FALSE)</f>
        <v>#VALUE!</v>
      </c>
      <c r="X435" s="22" t="e">
        <f>VLOOKUP($G435,Temp!$A:$C,X$1,FALSE)</f>
        <v>#VALUE!</v>
      </c>
      <c r="Y435" s="22">
        <f>VLOOKUP($G435,Temp!$A:$C,Y$1,FALSE)</f>
        <v>92</v>
      </c>
      <c r="Z435" s="22">
        <f>VLOOKUP($G435,Temp!$A:$C,Z$1,FALSE)</f>
        <v>642</v>
      </c>
      <c r="AA435" s="22" t="str">
        <f>VLOOKUP($A435,Searches!$A:$H,AA$1,FALSE)</f>
        <v>Vince Fabrizzi</v>
      </c>
      <c r="AB435" s="22" t="str">
        <f>VLOOKUP($A435,Searches!$A:$H,AB$1,FALSE)</f>
        <v>Jagged Peak</v>
      </c>
      <c r="AC435" s="22" t="str">
        <f>VLOOKUP($A435,Searches!$A:$H,AC$1,FALSE)</f>
        <v>Chief Sales and Marketing Officer</v>
      </c>
      <c r="AD435" s="22" t="str">
        <f>VLOOKUP($A435,Searches!$A:$H,AD$1,FALSE)</f>
        <v>2nd</v>
      </c>
      <c r="AE435" s="22" t="str">
        <f>VLOOKUP($A435,Searches!$A:$H,AE$1,FALSE)</f>
        <v/>
      </c>
      <c r="AF435" s="22" t="str">
        <f>VLOOKUP($A435,Searches!$A:$H,AF$1,FALSE)</f>
        <v>Tampa/St. Petersburg, Florida Area</v>
      </c>
      <c r="AG435" s="22" t="str">
        <f>VLOOKUP($A435,Searches!$A:$H,AG$1,FALSE)</f>
        <v>https://www.linkedin.com/sales/profile/105492449,_v6T,NAME_SEARCH?moduleKey=peopleSearchResults&amp;pageKey=sales-search3-people-refinement&amp;contextId=60BC92C971D70515801E49D6842B0000&amp;requestId=f96f5bc7-08dc-43d8-8d93-3520b1cb4dfa&amp;action=CLICK&amp;target=urn%3Ali%3AsalesLead%3A(-1%2C105492449)&amp;pageNumber=12&amp;targetEl=profilelink&amp;position=19&amp;trk=lss-serp-result-lead_photo</v>
      </c>
      <c r="AH435" s="22" t="e">
        <f>VLOOKUP($G435,Temp!$D:$F,AH$1,FALSE)</f>
        <v>#N/A</v>
      </c>
      <c r="AI435" s="22" t="e">
        <f>VLOOKUP($G435,Temp!$D:$F,AI$1,FALSE)</f>
        <v>#N/A</v>
      </c>
      <c r="AJ435" s="22" t="e">
        <f>VLOOKUP($G435,Temp!$D:$F,AJ$1,FALSE)</f>
        <v>#N/A</v>
      </c>
    </row>
    <row r="436" spans="1:36" ht="16" x14ac:dyDescent="0.2">
      <c r="A436" s="8" t="str">
        <f t="shared" si="6"/>
        <v>Elizabeth Kubycheck ATSG</v>
      </c>
      <c r="B436" s="8" t="s">
        <v>454</v>
      </c>
      <c r="C436" s="8" t="s">
        <v>5505</v>
      </c>
      <c r="D436" s="8" t="s">
        <v>42</v>
      </c>
      <c r="E436" s="8" t="s">
        <v>5506</v>
      </c>
      <c r="F436" s="8" t="s">
        <v>5507</v>
      </c>
      <c r="G436" s="12" t="s">
        <v>5252</v>
      </c>
      <c r="H436" s="22" t="str">
        <f>VLOOKUP($G436,Temp!$A:$C,H$1,FALSE)</f>
        <v>atsg.net</v>
      </c>
      <c r="I436" s="22" t="e">
        <f>VLOOKUP($G436,Temp!$A:$C,I$1,FALSE)</f>
        <v>#VALUE!</v>
      </c>
      <c r="J436" s="22" t="e">
        <f>VLOOKUP($G436,Temp!$A:$C,J$1,FALSE)</f>
        <v>#VALUE!</v>
      </c>
      <c r="K436" s="22" t="e">
        <f>VLOOKUP($G436,Temp!$A:$C,K$1,FALSE)</f>
        <v>#VALUE!</v>
      </c>
      <c r="L436" s="22" t="e">
        <f>VLOOKUP($G436,Temp!$A:$C,L$1,FALSE)</f>
        <v>#VALUE!</v>
      </c>
      <c r="M436" s="22" t="e">
        <f>VLOOKUP($G436,Temp!$A:$C,M$1,FALSE)</f>
        <v>#VALUE!</v>
      </c>
      <c r="N436" s="22" t="e">
        <f>VLOOKUP($G436,Temp!$A:$C,N$1,FALSE)</f>
        <v>#VALUE!</v>
      </c>
      <c r="O436" s="22" t="e">
        <f>VLOOKUP($G436,Temp!$A:$C,O$1,FALSE)</f>
        <v>#VALUE!</v>
      </c>
      <c r="P436" s="22" t="e">
        <f>VLOOKUP($G436,Temp!$A:$C,P$1,FALSE)</f>
        <v>#VALUE!</v>
      </c>
      <c r="Q436" s="22" t="e">
        <f>VLOOKUP($G436,Temp!$A:$C,Q$1,FALSE)</f>
        <v>#VALUE!</v>
      </c>
      <c r="R436" s="22" t="e">
        <f>VLOOKUP($G436,Temp!$A:$C,R$1,FALSE)</f>
        <v>#VALUE!</v>
      </c>
      <c r="S436" s="22" t="e">
        <f>VLOOKUP($G436,Temp!$A:$C,S$1,FALSE)</f>
        <v>#VALUE!</v>
      </c>
      <c r="T436" s="22" t="e">
        <f>VLOOKUP($G436,Temp!$A:$C,T$1,FALSE)</f>
        <v>#VALUE!</v>
      </c>
      <c r="U436" s="22" t="e">
        <f>VLOOKUP($G436,Temp!$A:$C,U$1,FALSE)</f>
        <v>#VALUE!</v>
      </c>
      <c r="V436" s="22" t="e">
        <f>VLOOKUP($G436,Temp!$A:$C,V$1,FALSE)</f>
        <v>#VALUE!</v>
      </c>
      <c r="W436" s="22" t="e">
        <f>VLOOKUP($G436,Temp!$A:$C,W$1,FALSE)</f>
        <v>#VALUE!</v>
      </c>
      <c r="X436" s="22" t="e">
        <f>VLOOKUP($G436,Temp!$A:$C,X$1,FALSE)</f>
        <v>#VALUE!</v>
      </c>
      <c r="Y436" s="22">
        <f>VLOOKUP($G436,Temp!$A:$C,Y$1,FALSE)</f>
        <v>96</v>
      </c>
      <c r="Z436" s="22">
        <f>VLOOKUP($G436,Temp!$A:$C,Z$1,FALSE)</f>
        <v>0</v>
      </c>
      <c r="AA436" s="22" t="str">
        <f>VLOOKUP($A436,Searches!$A:$H,AA$1,FALSE)</f>
        <v>Elizabeth Kubycheck</v>
      </c>
      <c r="AB436" s="22" t="str">
        <f>VLOOKUP($A436,Searches!$A:$H,AB$1,FALSE)</f>
        <v>ATSG</v>
      </c>
      <c r="AC436" s="22" t="str">
        <f>VLOOKUP($A436,Searches!$A:$H,AC$1,FALSE)</f>
        <v>Chief Marketing Officer</v>
      </c>
      <c r="AD436" s="22" t="str">
        <f>VLOOKUP($A436,Searches!$A:$H,AD$1,FALSE)</f>
        <v>2nd</v>
      </c>
      <c r="AE436" s="22" t="str">
        <f>VLOOKUP($A436,Searches!$A:$H,AE$1,FALSE)</f>
        <v>Open link</v>
      </c>
      <c r="AF436" s="22" t="str">
        <f>VLOOKUP($A436,Searches!$A:$H,AF$1,FALSE)</f>
        <v>Greater Chicago Area</v>
      </c>
      <c r="AG436" s="22" t="str">
        <f>VLOOKUP($A436,Searches!$A:$H,AG$1,FALSE)</f>
        <v>https://www.linkedin.com/sales/profile/31434551,rrXs,NAME_SEARCH?moduleKey=peopleSearchResults&amp;pageKey=sales-search3-people-refinement&amp;contextId=60BC92C971D70515801E49D6842B0000&amp;requestId=f96f5bc7-08dc-43d8-8d93-3520b1cb4dfa&amp;action=CLICK&amp;target=urn%3Ali%3AsalesLead%3A(-1%2C31434551)&amp;pageNumber=12&amp;targetEl=profilelink&amp;position=18&amp;trk=lss-serp-result-lead_photo</v>
      </c>
      <c r="AH436" s="22" t="str">
        <f>VLOOKUP($G436,Temp!$D:$F,AH$1,FALSE)</f>
        <v>atsg.net</v>
      </c>
      <c r="AI436" s="22" t="str">
        <f>VLOOKUP($G436,Temp!$D:$F,AI$1,FALSE)</f>
        <v>HubSpot</v>
      </c>
      <c r="AJ436" s="22" t="str">
        <f>VLOOKUP($G436,Temp!$D:$F,AJ$1,FALSE)</f>
        <v>WordPress</v>
      </c>
    </row>
    <row r="437" spans="1:36" ht="16" x14ac:dyDescent="0.2">
      <c r="A437" s="8" t="str">
        <f t="shared" si="6"/>
        <v>Darren Taylor MORSCO</v>
      </c>
      <c r="B437" s="8" t="s">
        <v>5515</v>
      </c>
      <c r="C437" s="8" t="s">
        <v>1019</v>
      </c>
      <c r="D437" s="8" t="s">
        <v>42</v>
      </c>
      <c r="E437" s="8" t="s">
        <v>5516</v>
      </c>
      <c r="F437" s="8" t="s">
        <v>5517</v>
      </c>
      <c r="G437" s="12" t="s">
        <v>5263</v>
      </c>
      <c r="H437" s="22" t="str">
        <f>VLOOKUP($G437,Temp!$A:$C,H$1,FALSE)</f>
        <v>morscousa.com</v>
      </c>
      <c r="I437" s="22" t="e">
        <f>VLOOKUP($G437,Temp!$A:$C,I$1,FALSE)</f>
        <v>#VALUE!</v>
      </c>
      <c r="J437" s="22" t="e">
        <f>VLOOKUP($G437,Temp!$A:$C,J$1,FALSE)</f>
        <v>#VALUE!</v>
      </c>
      <c r="K437" s="22" t="e">
        <f>VLOOKUP($G437,Temp!$A:$C,K$1,FALSE)</f>
        <v>#VALUE!</v>
      </c>
      <c r="L437" s="22" t="e">
        <f>VLOOKUP($G437,Temp!$A:$C,L$1,FALSE)</f>
        <v>#VALUE!</v>
      </c>
      <c r="M437" s="22" t="e">
        <f>VLOOKUP($G437,Temp!$A:$C,M$1,FALSE)</f>
        <v>#VALUE!</v>
      </c>
      <c r="N437" s="22" t="e">
        <f>VLOOKUP($G437,Temp!$A:$C,N$1,FALSE)</f>
        <v>#VALUE!</v>
      </c>
      <c r="O437" s="22" t="e">
        <f>VLOOKUP($G437,Temp!$A:$C,O$1,FALSE)</f>
        <v>#VALUE!</v>
      </c>
      <c r="P437" s="22" t="e">
        <f>VLOOKUP($G437,Temp!$A:$C,P$1,FALSE)</f>
        <v>#VALUE!</v>
      </c>
      <c r="Q437" s="22" t="e">
        <f>VLOOKUP($G437,Temp!$A:$C,Q$1,FALSE)</f>
        <v>#VALUE!</v>
      </c>
      <c r="R437" s="22" t="e">
        <f>VLOOKUP($G437,Temp!$A:$C,R$1,FALSE)</f>
        <v>#VALUE!</v>
      </c>
      <c r="S437" s="22" t="e">
        <f>VLOOKUP($G437,Temp!$A:$C,S$1,FALSE)</f>
        <v>#VALUE!</v>
      </c>
      <c r="T437" s="22" t="e">
        <f>VLOOKUP($G437,Temp!$A:$C,T$1,FALSE)</f>
        <v>#VALUE!</v>
      </c>
      <c r="U437" s="22" t="e">
        <f>VLOOKUP($G437,Temp!$A:$C,U$1,FALSE)</f>
        <v>#VALUE!</v>
      </c>
      <c r="V437" s="22" t="e">
        <f>VLOOKUP($G437,Temp!$A:$C,V$1,FALSE)</f>
        <v>#VALUE!</v>
      </c>
      <c r="W437" s="22" t="e">
        <f>VLOOKUP($G437,Temp!$A:$C,W$1,FALSE)</f>
        <v>#VALUE!</v>
      </c>
      <c r="X437" s="22" t="e">
        <f>VLOOKUP($G437,Temp!$A:$C,X$1,FALSE)</f>
        <v>#VALUE!</v>
      </c>
      <c r="Y437" s="22">
        <f>VLOOKUP($G437,Temp!$A:$C,Y$1,FALSE)</f>
        <v>2500</v>
      </c>
      <c r="Z437" s="22">
        <f>VLOOKUP($G437,Temp!$A:$C,Z$1,FALSE)</f>
        <v>0</v>
      </c>
      <c r="AA437" s="22" t="e">
        <f>VLOOKUP($A437,Searches!$A:$H,AA$1,FALSE)</f>
        <v>#N/A</v>
      </c>
      <c r="AB437" s="22" t="e">
        <f>VLOOKUP($A437,Searches!$A:$H,AB$1,FALSE)</f>
        <v>#N/A</v>
      </c>
      <c r="AC437" s="22" t="e">
        <f>VLOOKUP($A437,Searches!$A:$H,AC$1,FALSE)</f>
        <v>#N/A</v>
      </c>
      <c r="AD437" s="22" t="e">
        <f>VLOOKUP($A437,Searches!$A:$H,AD$1,FALSE)</f>
        <v>#N/A</v>
      </c>
      <c r="AE437" s="22" t="e">
        <f>VLOOKUP($A437,Searches!$A:$H,AE$1,FALSE)</f>
        <v>#N/A</v>
      </c>
      <c r="AF437" s="22" t="e">
        <f>VLOOKUP($A437,Searches!$A:$H,AF$1,FALSE)</f>
        <v>#N/A</v>
      </c>
      <c r="AG437" s="22" t="e">
        <f>VLOOKUP($A437,Searches!$A:$H,AG$1,FALSE)</f>
        <v>#N/A</v>
      </c>
      <c r="AH437" s="22" t="str">
        <f>VLOOKUP($G437,Temp!$D:$F,AH$1,FALSE)</f>
        <v>morscousa.com</v>
      </c>
      <c r="AI437" s="22">
        <f>VLOOKUP($G437,Temp!$D:$F,AI$1,FALSE)</f>
        <v>0</v>
      </c>
      <c r="AJ437" s="22" t="str">
        <f>VLOOKUP($G437,Temp!$D:$F,AJ$1,FALSE)</f>
        <v>Drupal</v>
      </c>
    </row>
    <row r="438" spans="1:36" ht="16" x14ac:dyDescent="0.2">
      <c r="A438" s="8" t="str">
        <f t="shared" si="6"/>
        <v>Jeff Rinehart Framebridge</v>
      </c>
      <c r="B438" s="8" t="s">
        <v>2520</v>
      </c>
      <c r="C438" s="8" t="s">
        <v>5521</v>
      </c>
      <c r="D438" s="8" t="s">
        <v>42</v>
      </c>
      <c r="E438" s="8" t="s">
        <v>5522</v>
      </c>
      <c r="F438" s="8" t="s">
        <v>5523</v>
      </c>
      <c r="G438" s="12" t="s">
        <v>5264</v>
      </c>
      <c r="H438" s="22" t="str">
        <f>VLOOKUP($G438,Temp!$A:$C,H$1,FALSE)</f>
        <v>framebridge.com</v>
      </c>
      <c r="I438" s="22" t="e">
        <f>VLOOKUP($G438,Temp!$A:$C,I$1,FALSE)</f>
        <v>#VALUE!</v>
      </c>
      <c r="J438" s="22" t="e">
        <f>VLOOKUP($G438,Temp!$A:$C,J$1,FALSE)</f>
        <v>#VALUE!</v>
      </c>
      <c r="K438" s="22" t="e">
        <f>VLOOKUP($G438,Temp!$A:$C,K$1,FALSE)</f>
        <v>#VALUE!</v>
      </c>
      <c r="L438" s="22" t="e">
        <f>VLOOKUP($G438,Temp!$A:$C,L$1,FALSE)</f>
        <v>#VALUE!</v>
      </c>
      <c r="M438" s="22" t="e">
        <f>VLOOKUP($G438,Temp!$A:$C,M$1,FALSE)</f>
        <v>#VALUE!</v>
      </c>
      <c r="N438" s="22" t="e">
        <f>VLOOKUP($G438,Temp!$A:$C,N$1,FALSE)</f>
        <v>#VALUE!</v>
      </c>
      <c r="O438" s="22" t="e">
        <f>VLOOKUP($G438,Temp!$A:$C,O$1,FALSE)</f>
        <v>#VALUE!</v>
      </c>
      <c r="P438" s="22" t="e">
        <f>VLOOKUP($G438,Temp!$A:$C,P$1,FALSE)</f>
        <v>#VALUE!</v>
      </c>
      <c r="Q438" s="22" t="e">
        <f>VLOOKUP($G438,Temp!$A:$C,Q$1,FALSE)</f>
        <v>#VALUE!</v>
      </c>
      <c r="R438" s="22" t="e">
        <f>VLOOKUP($G438,Temp!$A:$C,R$1,FALSE)</f>
        <v>#VALUE!</v>
      </c>
      <c r="S438" s="22" t="e">
        <f>VLOOKUP($G438,Temp!$A:$C,S$1,FALSE)</f>
        <v>#VALUE!</v>
      </c>
      <c r="T438" s="22" t="e">
        <f>VLOOKUP($G438,Temp!$A:$C,T$1,FALSE)</f>
        <v>#VALUE!</v>
      </c>
      <c r="U438" s="22" t="e">
        <f>VLOOKUP($G438,Temp!$A:$C,U$1,FALSE)</f>
        <v>#VALUE!</v>
      </c>
      <c r="V438" s="22" t="e">
        <f>VLOOKUP($G438,Temp!$A:$C,V$1,FALSE)</f>
        <v>#VALUE!</v>
      </c>
      <c r="W438" s="22" t="e">
        <f>VLOOKUP($G438,Temp!$A:$C,W$1,FALSE)</f>
        <v>#VALUE!</v>
      </c>
      <c r="X438" s="22" t="e">
        <f>VLOOKUP($G438,Temp!$A:$C,X$1,FALSE)</f>
        <v>#VALUE!</v>
      </c>
      <c r="Y438" s="22">
        <f>VLOOKUP($G438,Temp!$A:$C,Y$1,FALSE)</f>
        <v>95500</v>
      </c>
      <c r="Z438" s="22">
        <f>VLOOKUP($G438,Temp!$A:$C,Z$1,FALSE)</f>
        <v>2800</v>
      </c>
      <c r="AA438" s="22" t="e">
        <f>VLOOKUP($A438,Searches!$A:$H,AA$1,FALSE)</f>
        <v>#N/A</v>
      </c>
      <c r="AB438" s="22" t="e">
        <f>VLOOKUP($A438,Searches!$A:$H,AB$1,FALSE)</f>
        <v>#N/A</v>
      </c>
      <c r="AC438" s="22" t="e">
        <f>VLOOKUP($A438,Searches!$A:$H,AC$1,FALSE)</f>
        <v>#N/A</v>
      </c>
      <c r="AD438" s="22" t="e">
        <f>VLOOKUP($A438,Searches!$A:$H,AD$1,FALSE)</f>
        <v>#N/A</v>
      </c>
      <c r="AE438" s="22" t="e">
        <f>VLOOKUP($A438,Searches!$A:$H,AE$1,FALSE)</f>
        <v>#N/A</v>
      </c>
      <c r="AF438" s="22" t="e">
        <f>VLOOKUP($A438,Searches!$A:$H,AF$1,FALSE)</f>
        <v>#N/A</v>
      </c>
      <c r="AG438" s="22" t="e">
        <f>VLOOKUP($A438,Searches!$A:$H,AG$1,FALSE)</f>
        <v>#N/A</v>
      </c>
      <c r="AH438" s="22" t="e">
        <f>VLOOKUP($G438,Temp!$D:$F,AH$1,FALSE)</f>
        <v>#N/A</v>
      </c>
      <c r="AI438" s="22" t="e">
        <f>VLOOKUP($G438,Temp!$D:$F,AI$1,FALSE)</f>
        <v>#N/A</v>
      </c>
      <c r="AJ438" s="22" t="e">
        <f>VLOOKUP($G438,Temp!$D:$F,AJ$1,FALSE)</f>
        <v>#N/A</v>
      </c>
    </row>
    <row r="439" spans="1:36" ht="16" x14ac:dyDescent="0.2">
      <c r="A439" s="8" t="str">
        <f t="shared" si="6"/>
        <v>Prasad Gopalkrishnan ThriftBooks</v>
      </c>
      <c r="B439" s="8" t="s">
        <v>5535</v>
      </c>
      <c r="C439" s="8" t="s">
        <v>5536</v>
      </c>
      <c r="D439" s="8" t="s">
        <v>42</v>
      </c>
      <c r="E439" s="8" t="s">
        <v>634</v>
      </c>
      <c r="F439" s="8" t="s">
        <v>5538</v>
      </c>
      <c r="G439" s="8" t="s">
        <v>634</v>
      </c>
      <c r="H439" s="22" t="e">
        <f>VLOOKUP($G439,Temp!$A:$C,H$1,FALSE)</f>
        <v>#N/A</v>
      </c>
      <c r="I439" s="22" t="e">
        <f>VLOOKUP($G439,Temp!$A:$C,I$1,FALSE)</f>
        <v>#N/A</v>
      </c>
      <c r="J439" s="22" t="e">
        <f>VLOOKUP($G439,Temp!$A:$C,J$1,FALSE)</f>
        <v>#N/A</v>
      </c>
      <c r="K439" s="22" t="e">
        <f>VLOOKUP($G439,Temp!$A:$C,K$1,FALSE)</f>
        <v>#N/A</v>
      </c>
      <c r="L439" s="22" t="e">
        <f>VLOOKUP($G439,Temp!$A:$C,L$1,FALSE)</f>
        <v>#N/A</v>
      </c>
      <c r="M439" s="22" t="e">
        <f>VLOOKUP($G439,Temp!$A:$C,M$1,FALSE)</f>
        <v>#N/A</v>
      </c>
      <c r="N439" s="22" t="e">
        <f>VLOOKUP($G439,Temp!$A:$C,N$1,FALSE)</f>
        <v>#N/A</v>
      </c>
      <c r="O439" s="22" t="e">
        <f>VLOOKUP($G439,Temp!$A:$C,O$1,FALSE)</f>
        <v>#N/A</v>
      </c>
      <c r="P439" s="22" t="e">
        <f>VLOOKUP($G439,Temp!$A:$C,P$1,FALSE)</f>
        <v>#N/A</v>
      </c>
      <c r="Q439" s="22" t="e">
        <f>VLOOKUP($G439,Temp!$A:$C,Q$1,FALSE)</f>
        <v>#N/A</v>
      </c>
      <c r="R439" s="22" t="e">
        <f>VLOOKUP($G439,Temp!$A:$C,R$1,FALSE)</f>
        <v>#N/A</v>
      </c>
      <c r="S439" s="22" t="e">
        <f>VLOOKUP($G439,Temp!$A:$C,S$1,FALSE)</f>
        <v>#N/A</v>
      </c>
      <c r="T439" s="22" t="e">
        <f>VLOOKUP($G439,Temp!$A:$C,T$1,FALSE)</f>
        <v>#N/A</v>
      </c>
      <c r="U439" s="22" t="e">
        <f>VLOOKUP($G439,Temp!$A:$C,U$1,FALSE)</f>
        <v>#N/A</v>
      </c>
      <c r="V439" s="22" t="e">
        <f>VLOOKUP($G439,Temp!$A:$C,V$1,FALSE)</f>
        <v>#N/A</v>
      </c>
      <c r="W439" s="22" t="e">
        <f>VLOOKUP($G439,Temp!$A:$C,W$1,FALSE)</f>
        <v>#N/A</v>
      </c>
      <c r="X439" s="22" t="e">
        <f>VLOOKUP($G439,Temp!$A:$C,X$1,FALSE)</f>
        <v>#N/A</v>
      </c>
      <c r="Y439" s="22" t="e">
        <f>VLOOKUP($G439,Temp!$A:$C,Y$1,FALSE)</f>
        <v>#N/A</v>
      </c>
      <c r="Z439" s="22" t="e">
        <f>VLOOKUP($G439,Temp!$A:$C,Z$1,FALSE)</f>
        <v>#N/A</v>
      </c>
      <c r="AA439" s="22" t="e">
        <f>VLOOKUP($A439,Searches!$A:$H,AA$1,FALSE)</f>
        <v>#N/A</v>
      </c>
      <c r="AB439" s="22" t="e">
        <f>VLOOKUP($A439,Searches!$A:$H,AB$1,FALSE)</f>
        <v>#N/A</v>
      </c>
      <c r="AC439" s="22" t="e">
        <f>VLOOKUP($A439,Searches!$A:$H,AC$1,FALSE)</f>
        <v>#N/A</v>
      </c>
      <c r="AD439" s="22" t="e">
        <f>VLOOKUP($A439,Searches!$A:$H,AD$1,FALSE)</f>
        <v>#N/A</v>
      </c>
      <c r="AE439" s="22" t="e">
        <f>VLOOKUP($A439,Searches!$A:$H,AE$1,FALSE)</f>
        <v>#N/A</v>
      </c>
      <c r="AF439" s="22" t="e">
        <f>VLOOKUP($A439,Searches!$A:$H,AF$1,FALSE)</f>
        <v>#N/A</v>
      </c>
      <c r="AG439" s="22" t="e">
        <f>VLOOKUP($A439,Searches!$A:$H,AG$1,FALSE)</f>
        <v>#N/A</v>
      </c>
      <c r="AH439" s="22" t="e">
        <f>VLOOKUP($G439,Temp!$D:$F,AH$1,FALSE)</f>
        <v>#N/A</v>
      </c>
      <c r="AI439" s="22" t="e">
        <f>VLOOKUP($G439,Temp!$D:$F,AI$1,FALSE)</f>
        <v>#N/A</v>
      </c>
      <c r="AJ439" s="22" t="e">
        <f>VLOOKUP($G439,Temp!$D:$F,AJ$1,FALSE)</f>
        <v>#N/A</v>
      </c>
    </row>
    <row r="440" spans="1:36" ht="16" x14ac:dyDescent="0.2">
      <c r="A440" s="8" t="str">
        <f t="shared" si="6"/>
        <v>Stacie Bon Comodo</v>
      </c>
      <c r="B440" s="8" t="s">
        <v>5540</v>
      </c>
      <c r="C440" s="8" t="s">
        <v>5541</v>
      </c>
      <c r="D440" s="8" t="s">
        <v>42</v>
      </c>
      <c r="E440" s="8" t="s">
        <v>5542</v>
      </c>
      <c r="F440" s="8" t="s">
        <v>5543</v>
      </c>
      <c r="G440" s="12" t="s">
        <v>5271</v>
      </c>
      <c r="H440" s="22" t="str">
        <f>VLOOKUP($G440,Temp!$A:$C,H$1,FALSE)</f>
        <v>comodo.com</v>
      </c>
      <c r="I440" s="22" t="e">
        <f>VLOOKUP($G440,Temp!$A:$C,I$1,FALSE)</f>
        <v>#VALUE!</v>
      </c>
      <c r="J440" s="22" t="e">
        <f>VLOOKUP($G440,Temp!$A:$C,J$1,FALSE)</f>
        <v>#VALUE!</v>
      </c>
      <c r="K440" s="22" t="e">
        <f>VLOOKUP($G440,Temp!$A:$C,K$1,FALSE)</f>
        <v>#VALUE!</v>
      </c>
      <c r="L440" s="22" t="e">
        <f>VLOOKUP($G440,Temp!$A:$C,L$1,FALSE)</f>
        <v>#VALUE!</v>
      </c>
      <c r="M440" s="22" t="e">
        <f>VLOOKUP($G440,Temp!$A:$C,M$1,FALSE)</f>
        <v>#VALUE!</v>
      </c>
      <c r="N440" s="22" t="e">
        <f>VLOOKUP($G440,Temp!$A:$C,N$1,FALSE)</f>
        <v>#VALUE!</v>
      </c>
      <c r="O440" s="22" t="e">
        <f>VLOOKUP($G440,Temp!$A:$C,O$1,FALSE)</f>
        <v>#VALUE!</v>
      </c>
      <c r="P440" s="22" t="e">
        <f>VLOOKUP($G440,Temp!$A:$C,P$1,FALSE)</f>
        <v>#VALUE!</v>
      </c>
      <c r="Q440" s="22" t="e">
        <f>VLOOKUP($G440,Temp!$A:$C,Q$1,FALSE)</f>
        <v>#VALUE!</v>
      </c>
      <c r="R440" s="22" t="e">
        <f>VLOOKUP($G440,Temp!$A:$C,R$1,FALSE)</f>
        <v>#VALUE!</v>
      </c>
      <c r="S440" s="22" t="e">
        <f>VLOOKUP($G440,Temp!$A:$C,S$1,FALSE)</f>
        <v>#VALUE!</v>
      </c>
      <c r="T440" s="22" t="e">
        <f>VLOOKUP($G440,Temp!$A:$C,T$1,FALSE)</f>
        <v>#VALUE!</v>
      </c>
      <c r="U440" s="22" t="e">
        <f>VLOOKUP($G440,Temp!$A:$C,U$1,FALSE)</f>
        <v>#VALUE!</v>
      </c>
      <c r="V440" s="22" t="e">
        <f>VLOOKUP($G440,Temp!$A:$C,V$1,FALSE)</f>
        <v>#VALUE!</v>
      </c>
      <c r="W440" s="22" t="e">
        <f>VLOOKUP($G440,Temp!$A:$C,W$1,FALSE)</f>
        <v>#VALUE!</v>
      </c>
      <c r="X440" s="22" t="e">
        <f>VLOOKUP($G440,Temp!$A:$C,X$1,FALSE)</f>
        <v>#VALUE!</v>
      </c>
      <c r="Y440" s="22">
        <f>VLOOKUP($G440,Temp!$A:$C,Y$1,FALSE)</f>
        <v>775000</v>
      </c>
      <c r="Z440" s="22">
        <f>VLOOKUP($G440,Temp!$A:$C,Z$1,FALSE)</f>
        <v>6500</v>
      </c>
      <c r="AA440" s="22" t="e">
        <f>VLOOKUP($A440,Searches!$A:$H,AA$1,FALSE)</f>
        <v>#N/A</v>
      </c>
      <c r="AB440" s="22" t="e">
        <f>VLOOKUP($A440,Searches!$A:$H,AB$1,FALSE)</f>
        <v>#N/A</v>
      </c>
      <c r="AC440" s="22" t="e">
        <f>VLOOKUP($A440,Searches!$A:$H,AC$1,FALSE)</f>
        <v>#N/A</v>
      </c>
      <c r="AD440" s="22" t="e">
        <f>VLOOKUP($A440,Searches!$A:$H,AD$1,FALSE)</f>
        <v>#N/A</v>
      </c>
      <c r="AE440" s="22" t="e">
        <f>VLOOKUP($A440,Searches!$A:$H,AE$1,FALSE)</f>
        <v>#N/A</v>
      </c>
      <c r="AF440" s="22" t="e">
        <f>VLOOKUP($A440,Searches!$A:$H,AF$1,FALSE)</f>
        <v>#N/A</v>
      </c>
      <c r="AG440" s="22" t="e">
        <f>VLOOKUP($A440,Searches!$A:$H,AG$1,FALSE)</f>
        <v>#N/A</v>
      </c>
      <c r="AH440" s="22" t="str">
        <f>VLOOKUP($G440,Temp!$D:$F,AH$1,FALSE)</f>
        <v>comodo.com</v>
      </c>
      <c r="AI440" s="22">
        <f>VLOOKUP($G440,Temp!$D:$F,AI$1,FALSE)</f>
        <v>0</v>
      </c>
      <c r="AJ440" s="22" t="str">
        <f>VLOOKUP($G440,Temp!$D:$F,AJ$1,FALSE)</f>
        <v>WordPress</v>
      </c>
    </row>
    <row r="441" spans="1:36" ht="16" x14ac:dyDescent="0.2">
      <c r="A441" s="8" t="str">
        <f t="shared" si="6"/>
        <v>Ellana Walker a la mode, inc.</v>
      </c>
      <c r="B441" s="8" t="s">
        <v>5558</v>
      </c>
      <c r="C441" s="8" t="s">
        <v>5560</v>
      </c>
      <c r="D441" s="8" t="s">
        <v>42</v>
      </c>
      <c r="E441" s="8" t="s">
        <v>5562</v>
      </c>
      <c r="F441" s="8" t="s">
        <v>5563</v>
      </c>
      <c r="G441" s="12" t="s">
        <v>5274</v>
      </c>
      <c r="H441" s="22" t="str">
        <f>VLOOKUP($G441,Temp!$A:$C,H$1,FALSE)</f>
        <v>alamode.com</v>
      </c>
      <c r="I441" s="22" t="e">
        <f>VLOOKUP($G441,Temp!$A:$C,I$1,FALSE)</f>
        <v>#VALUE!</v>
      </c>
      <c r="J441" s="22" t="e">
        <f>VLOOKUP($G441,Temp!$A:$C,J$1,FALSE)</f>
        <v>#VALUE!</v>
      </c>
      <c r="K441" s="22" t="e">
        <f>VLOOKUP($G441,Temp!$A:$C,K$1,FALSE)</f>
        <v>#VALUE!</v>
      </c>
      <c r="L441" s="22" t="e">
        <f>VLOOKUP($G441,Temp!$A:$C,L$1,FALSE)</f>
        <v>#VALUE!</v>
      </c>
      <c r="M441" s="22" t="e">
        <f>VLOOKUP($G441,Temp!$A:$C,M$1,FALSE)</f>
        <v>#VALUE!</v>
      </c>
      <c r="N441" s="22" t="e">
        <f>VLOOKUP($G441,Temp!$A:$C,N$1,FALSE)</f>
        <v>#VALUE!</v>
      </c>
      <c r="O441" s="22" t="e">
        <f>VLOOKUP($G441,Temp!$A:$C,O$1,FALSE)</f>
        <v>#VALUE!</v>
      </c>
      <c r="P441" s="22" t="e">
        <f>VLOOKUP($G441,Temp!$A:$C,P$1,FALSE)</f>
        <v>#VALUE!</v>
      </c>
      <c r="Q441" s="22" t="e">
        <f>VLOOKUP($G441,Temp!$A:$C,Q$1,FALSE)</f>
        <v>#VALUE!</v>
      </c>
      <c r="R441" s="22" t="e">
        <f>VLOOKUP($G441,Temp!$A:$C,R$1,FALSE)</f>
        <v>#VALUE!</v>
      </c>
      <c r="S441" s="22" t="e">
        <f>VLOOKUP($G441,Temp!$A:$C,S$1,FALSE)</f>
        <v>#VALUE!</v>
      </c>
      <c r="T441" s="22" t="e">
        <f>VLOOKUP($G441,Temp!$A:$C,T$1,FALSE)</f>
        <v>#VALUE!</v>
      </c>
      <c r="U441" s="22" t="e">
        <f>VLOOKUP($G441,Temp!$A:$C,U$1,FALSE)</f>
        <v>#VALUE!</v>
      </c>
      <c r="V441" s="22" t="e">
        <f>VLOOKUP($G441,Temp!$A:$C,V$1,FALSE)</f>
        <v>#VALUE!</v>
      </c>
      <c r="W441" s="22" t="e">
        <f>VLOOKUP($G441,Temp!$A:$C,W$1,FALSE)</f>
        <v>#VALUE!</v>
      </c>
      <c r="X441" s="22" t="e">
        <f>VLOOKUP($G441,Temp!$A:$C,X$1,FALSE)</f>
        <v>#VALUE!</v>
      </c>
      <c r="Y441" s="22">
        <f>VLOOKUP($G441,Temp!$A:$C,Y$1,FALSE)</f>
        <v>63700</v>
      </c>
      <c r="Z441" s="22">
        <f>VLOOKUP($G441,Temp!$A:$C,Z$1,FALSE)</f>
        <v>249</v>
      </c>
      <c r="AA441" s="22" t="str">
        <f>VLOOKUP($A441,Searches!$A:$H,AA$1,FALSE)</f>
        <v>Ellana Walker</v>
      </c>
      <c r="AB441" s="22" t="str">
        <f>VLOOKUP($A441,Searches!$A:$H,AB$1,FALSE)</f>
        <v>a la mode, inc.</v>
      </c>
      <c r="AC441" s="22" t="str">
        <f>VLOOKUP($A441,Searches!$A:$H,AC$1,FALSE)</f>
        <v>Chief Marketing Officer</v>
      </c>
      <c r="AD441" s="22" t="str">
        <f>VLOOKUP($A441,Searches!$A:$H,AD$1,FALSE)</f>
        <v>2nd</v>
      </c>
      <c r="AE441" s="22" t="str">
        <f>VLOOKUP($A441,Searches!$A:$H,AE$1,FALSE)</f>
        <v/>
      </c>
      <c r="AF441" s="22" t="str">
        <f>VLOOKUP($A441,Searches!$A:$H,AF$1,FALSE)</f>
        <v>Oklahoma City, Oklahoma Area</v>
      </c>
      <c r="AG441" s="22" t="str">
        <f>VLOOKUP($A441,Searches!$A:$H,AG$1,FALSE)</f>
        <v>https://www.linkedin.com/sales/profile/12657868,sK7S,NAME_SEARCH?moduleKey=peopleSearchResults&amp;pageKey=sales-search3-people-refinement&amp;contextId=60BC92C971D70515801E49D6842B0000&amp;requestId=aad232fb-8045-47d0-8079-d52d89672e62&amp;action=CLICK&amp;target=urn%3Ali%3AsalesLead%3A(-1%2C12657868)&amp;pageNumber=13&amp;targetEl=profilelink&amp;position=20&amp;trk=lss-serp-result-lead_photo</v>
      </c>
      <c r="AH441" s="22" t="e">
        <f>VLOOKUP($G441,Temp!$D:$F,AH$1,FALSE)</f>
        <v>#N/A</v>
      </c>
      <c r="AI441" s="22" t="e">
        <f>VLOOKUP($G441,Temp!$D:$F,AI$1,FALSE)</f>
        <v>#N/A</v>
      </c>
      <c r="AJ441" s="22" t="e">
        <f>VLOOKUP($G441,Temp!$D:$F,AJ$1,FALSE)</f>
        <v>#N/A</v>
      </c>
    </row>
    <row r="442" spans="1:36" ht="16" x14ac:dyDescent="0.2">
      <c r="A442" s="8" t="str">
        <f t="shared" si="6"/>
        <v>Chris Wagner VIPRE Security</v>
      </c>
      <c r="B442" s="8" t="s">
        <v>89</v>
      </c>
      <c r="C442" s="8" t="s">
        <v>5571</v>
      </c>
      <c r="D442" s="8" t="s">
        <v>42</v>
      </c>
      <c r="E442" s="8" t="s">
        <v>5572</v>
      </c>
      <c r="F442" s="8" t="s">
        <v>5573</v>
      </c>
      <c r="G442" s="12" t="s">
        <v>5275</v>
      </c>
      <c r="H442" s="22" t="str">
        <f>VLOOKUP($G442,Temp!$A:$C,H$1,FALSE)</f>
        <v>VIPRE.com</v>
      </c>
      <c r="I442" s="22" t="e">
        <f>VLOOKUP($G442,Temp!$A:$C,I$1,FALSE)</f>
        <v>#VALUE!</v>
      </c>
      <c r="J442" s="22" t="e">
        <f>VLOOKUP($G442,Temp!$A:$C,J$1,FALSE)</f>
        <v>#VALUE!</v>
      </c>
      <c r="K442" s="22" t="e">
        <f>VLOOKUP($G442,Temp!$A:$C,K$1,FALSE)</f>
        <v>#VALUE!</v>
      </c>
      <c r="L442" s="22" t="e">
        <f>VLOOKUP($G442,Temp!$A:$C,L$1,FALSE)</f>
        <v>#VALUE!</v>
      </c>
      <c r="M442" s="22" t="e">
        <f>VLOOKUP($G442,Temp!$A:$C,M$1,FALSE)</f>
        <v>#VALUE!</v>
      </c>
      <c r="N442" s="22" t="e">
        <f>VLOOKUP($G442,Temp!$A:$C,N$1,FALSE)</f>
        <v>#VALUE!</v>
      </c>
      <c r="O442" s="22" t="e">
        <f>VLOOKUP($G442,Temp!$A:$C,O$1,FALSE)</f>
        <v>#VALUE!</v>
      </c>
      <c r="P442" s="22" t="e">
        <f>VLOOKUP($G442,Temp!$A:$C,P$1,FALSE)</f>
        <v>#VALUE!</v>
      </c>
      <c r="Q442" s="22" t="e">
        <f>VLOOKUP($G442,Temp!$A:$C,Q$1,FALSE)</f>
        <v>#VALUE!</v>
      </c>
      <c r="R442" s="22" t="e">
        <f>VLOOKUP($G442,Temp!$A:$C,R$1,FALSE)</f>
        <v>#VALUE!</v>
      </c>
      <c r="S442" s="22" t="e">
        <f>VLOOKUP($G442,Temp!$A:$C,S$1,FALSE)</f>
        <v>#VALUE!</v>
      </c>
      <c r="T442" s="22" t="e">
        <f>VLOOKUP($G442,Temp!$A:$C,T$1,FALSE)</f>
        <v>#VALUE!</v>
      </c>
      <c r="U442" s="22" t="e">
        <f>VLOOKUP($G442,Temp!$A:$C,U$1,FALSE)</f>
        <v>#VALUE!</v>
      </c>
      <c r="V442" s="22" t="e">
        <f>VLOOKUP($G442,Temp!$A:$C,V$1,FALSE)</f>
        <v>#VALUE!</v>
      </c>
      <c r="W442" s="22" t="e">
        <f>VLOOKUP($G442,Temp!$A:$C,W$1,FALSE)</f>
        <v>#VALUE!</v>
      </c>
      <c r="X442" s="22" t="e">
        <f>VLOOKUP($G442,Temp!$A:$C,X$1,FALSE)</f>
        <v>#VALUE!</v>
      </c>
      <c r="Y442" s="22">
        <f>VLOOKUP($G442,Temp!$A:$C,Y$1,FALSE)</f>
        <v>71000</v>
      </c>
      <c r="Z442" s="22">
        <f>VLOOKUP($G442,Temp!$A:$C,Z$1,FALSE)</f>
        <v>24900</v>
      </c>
      <c r="AA442" s="22" t="e">
        <f>VLOOKUP($A442,Searches!$A:$H,AA$1,FALSE)</f>
        <v>#N/A</v>
      </c>
      <c r="AB442" s="22" t="e">
        <f>VLOOKUP($A442,Searches!$A:$H,AB$1,FALSE)</f>
        <v>#N/A</v>
      </c>
      <c r="AC442" s="22" t="e">
        <f>VLOOKUP($A442,Searches!$A:$H,AC$1,FALSE)</f>
        <v>#N/A</v>
      </c>
      <c r="AD442" s="22" t="e">
        <f>VLOOKUP($A442,Searches!$A:$H,AD$1,FALSE)</f>
        <v>#N/A</v>
      </c>
      <c r="AE442" s="22" t="e">
        <f>VLOOKUP($A442,Searches!$A:$H,AE$1,FALSE)</f>
        <v>#N/A</v>
      </c>
      <c r="AF442" s="22" t="e">
        <f>VLOOKUP($A442,Searches!$A:$H,AF$1,FALSE)</f>
        <v>#N/A</v>
      </c>
      <c r="AG442" s="22" t="e">
        <f>VLOOKUP($A442,Searches!$A:$H,AG$1,FALSE)</f>
        <v>#N/A</v>
      </c>
      <c r="AH442" s="22" t="str">
        <f>VLOOKUP($G442,Temp!$D:$F,AH$1,FALSE)</f>
        <v>vipre.com</v>
      </c>
      <c r="AI442" s="22" t="str">
        <f>VLOOKUP($G442,Temp!$D:$F,AI$1,FALSE)</f>
        <v>Marketo</v>
      </c>
      <c r="AJ442" s="22" t="str">
        <f>VLOOKUP($G442,Temp!$D:$F,AJ$1,FALSE)</f>
        <v>WordPress</v>
      </c>
    </row>
    <row r="443" spans="1:36" ht="16" x14ac:dyDescent="0.2">
      <c r="A443" s="8" t="str">
        <f t="shared" si="6"/>
        <v>Jeremy Nazarian Cellebrite</v>
      </c>
      <c r="B443" s="8" t="s">
        <v>5580</v>
      </c>
      <c r="C443" s="8" t="s">
        <v>5581</v>
      </c>
      <c r="D443" s="8" t="s">
        <v>127</v>
      </c>
      <c r="E443" s="8" t="s">
        <v>5582</v>
      </c>
      <c r="F443" s="8" t="s">
        <v>5583</v>
      </c>
      <c r="G443" s="12" t="s">
        <v>5276</v>
      </c>
      <c r="H443" s="22" t="str">
        <f>VLOOKUP($G443,Temp!$A:$C,H$1,FALSE)</f>
        <v>cellebrite.com</v>
      </c>
      <c r="I443" s="22" t="e">
        <f>VLOOKUP($G443,Temp!$A:$C,I$1,FALSE)</f>
        <v>#VALUE!</v>
      </c>
      <c r="J443" s="22" t="e">
        <f>VLOOKUP($G443,Temp!$A:$C,J$1,FALSE)</f>
        <v>#VALUE!</v>
      </c>
      <c r="K443" s="22" t="e">
        <f>VLOOKUP($G443,Temp!$A:$C,K$1,FALSE)</f>
        <v>#VALUE!</v>
      </c>
      <c r="L443" s="22" t="e">
        <f>VLOOKUP($G443,Temp!$A:$C,L$1,FALSE)</f>
        <v>#VALUE!</v>
      </c>
      <c r="M443" s="22" t="e">
        <f>VLOOKUP($G443,Temp!$A:$C,M$1,FALSE)</f>
        <v>#VALUE!</v>
      </c>
      <c r="N443" s="22" t="e">
        <f>VLOOKUP($G443,Temp!$A:$C,N$1,FALSE)</f>
        <v>#VALUE!</v>
      </c>
      <c r="O443" s="22" t="e">
        <f>VLOOKUP($G443,Temp!$A:$C,O$1,FALSE)</f>
        <v>#VALUE!</v>
      </c>
      <c r="P443" s="22" t="e">
        <f>VLOOKUP($G443,Temp!$A:$C,P$1,FALSE)</f>
        <v>#VALUE!</v>
      </c>
      <c r="Q443" s="22" t="e">
        <f>VLOOKUP($G443,Temp!$A:$C,Q$1,FALSE)</f>
        <v>#VALUE!</v>
      </c>
      <c r="R443" s="22" t="e">
        <f>VLOOKUP($G443,Temp!$A:$C,R$1,FALSE)</f>
        <v>#VALUE!</v>
      </c>
      <c r="S443" s="22" t="e">
        <f>VLOOKUP($G443,Temp!$A:$C,S$1,FALSE)</f>
        <v>#VALUE!</v>
      </c>
      <c r="T443" s="22" t="e">
        <f>VLOOKUP($G443,Temp!$A:$C,T$1,FALSE)</f>
        <v>#VALUE!</v>
      </c>
      <c r="U443" s="22" t="e">
        <f>VLOOKUP($G443,Temp!$A:$C,U$1,FALSE)</f>
        <v>#VALUE!</v>
      </c>
      <c r="V443" s="22" t="e">
        <f>VLOOKUP($G443,Temp!$A:$C,V$1,FALSE)</f>
        <v>#VALUE!</v>
      </c>
      <c r="W443" s="22" t="e">
        <f>VLOOKUP($G443,Temp!$A:$C,W$1,FALSE)</f>
        <v>#VALUE!</v>
      </c>
      <c r="X443" s="22" t="e">
        <f>VLOOKUP($G443,Temp!$A:$C,X$1,FALSE)</f>
        <v>#VALUE!</v>
      </c>
      <c r="Y443" s="22">
        <f>VLOOKUP($G443,Temp!$A:$C,Y$1,FALSE)</f>
        <v>8100</v>
      </c>
      <c r="Z443" s="22">
        <f>VLOOKUP($G443,Temp!$A:$C,Z$1,FALSE)</f>
        <v>1000</v>
      </c>
      <c r="AA443" s="22" t="e">
        <f>VLOOKUP($A443,Searches!$A:$H,AA$1,FALSE)</f>
        <v>#N/A</v>
      </c>
      <c r="AB443" s="22" t="e">
        <f>VLOOKUP($A443,Searches!$A:$H,AB$1,FALSE)</f>
        <v>#N/A</v>
      </c>
      <c r="AC443" s="22" t="e">
        <f>VLOOKUP($A443,Searches!$A:$H,AC$1,FALSE)</f>
        <v>#N/A</v>
      </c>
      <c r="AD443" s="22" t="e">
        <f>VLOOKUP($A443,Searches!$A:$H,AD$1,FALSE)</f>
        <v>#N/A</v>
      </c>
      <c r="AE443" s="22" t="e">
        <f>VLOOKUP($A443,Searches!$A:$H,AE$1,FALSE)</f>
        <v>#N/A</v>
      </c>
      <c r="AF443" s="22" t="e">
        <f>VLOOKUP($A443,Searches!$A:$H,AF$1,FALSE)</f>
        <v>#N/A</v>
      </c>
      <c r="AG443" s="22" t="e">
        <f>VLOOKUP($A443,Searches!$A:$H,AG$1,FALSE)</f>
        <v>#N/A</v>
      </c>
      <c r="AH443" s="22" t="e">
        <f>VLOOKUP($G443,Temp!$D:$F,AH$1,FALSE)</f>
        <v>#N/A</v>
      </c>
      <c r="AI443" s="22" t="e">
        <f>VLOOKUP($G443,Temp!$D:$F,AI$1,FALSE)</f>
        <v>#N/A</v>
      </c>
      <c r="AJ443" s="22" t="e">
        <f>VLOOKUP($G443,Temp!$D:$F,AJ$1,FALSE)</f>
        <v>#N/A</v>
      </c>
    </row>
    <row r="444" spans="1:36" ht="16" x14ac:dyDescent="0.2">
      <c r="A444" s="8" t="str">
        <f t="shared" si="6"/>
        <v>Katie Dumala Westcon</v>
      </c>
      <c r="B444" s="8" t="s">
        <v>5591</v>
      </c>
      <c r="C444" s="8" t="s">
        <v>5592</v>
      </c>
      <c r="D444" s="8" t="s">
        <v>42</v>
      </c>
      <c r="E444" s="8" t="s">
        <v>5593</v>
      </c>
      <c r="F444" s="8" t="s">
        <v>5594</v>
      </c>
      <c r="G444" s="12" t="s">
        <v>5277</v>
      </c>
      <c r="H444" s="22" t="str">
        <f>VLOOKUP($G444,Temp!$A:$C,H$1,FALSE)</f>
        <v>westconcomstor.com</v>
      </c>
      <c r="I444" s="22" t="e">
        <f>VLOOKUP($G444,Temp!$A:$C,I$1,FALSE)</f>
        <v>#VALUE!</v>
      </c>
      <c r="J444" s="22" t="e">
        <f>VLOOKUP($G444,Temp!$A:$C,J$1,FALSE)</f>
        <v>#VALUE!</v>
      </c>
      <c r="K444" s="22" t="e">
        <f>VLOOKUP($G444,Temp!$A:$C,K$1,FALSE)</f>
        <v>#VALUE!</v>
      </c>
      <c r="L444" s="22" t="e">
        <f>VLOOKUP($G444,Temp!$A:$C,L$1,FALSE)</f>
        <v>#VALUE!</v>
      </c>
      <c r="M444" s="22" t="e">
        <f>VLOOKUP($G444,Temp!$A:$C,M$1,FALSE)</f>
        <v>#VALUE!</v>
      </c>
      <c r="N444" s="22" t="e">
        <f>VLOOKUP($G444,Temp!$A:$C,N$1,FALSE)</f>
        <v>#VALUE!</v>
      </c>
      <c r="O444" s="22" t="e">
        <f>VLOOKUP($G444,Temp!$A:$C,O$1,FALSE)</f>
        <v>#VALUE!</v>
      </c>
      <c r="P444" s="22" t="e">
        <f>VLOOKUP($G444,Temp!$A:$C,P$1,FALSE)</f>
        <v>#VALUE!</v>
      </c>
      <c r="Q444" s="22" t="e">
        <f>VLOOKUP($G444,Temp!$A:$C,Q$1,FALSE)</f>
        <v>#VALUE!</v>
      </c>
      <c r="R444" s="22" t="e">
        <f>VLOOKUP($G444,Temp!$A:$C,R$1,FALSE)</f>
        <v>#VALUE!</v>
      </c>
      <c r="S444" s="22" t="e">
        <f>VLOOKUP($G444,Temp!$A:$C,S$1,FALSE)</f>
        <v>#VALUE!</v>
      </c>
      <c r="T444" s="22" t="e">
        <f>VLOOKUP($G444,Temp!$A:$C,T$1,FALSE)</f>
        <v>#VALUE!</v>
      </c>
      <c r="U444" s="22" t="e">
        <f>VLOOKUP($G444,Temp!$A:$C,U$1,FALSE)</f>
        <v>#VALUE!</v>
      </c>
      <c r="V444" s="22" t="e">
        <f>VLOOKUP($G444,Temp!$A:$C,V$1,FALSE)</f>
        <v>#VALUE!</v>
      </c>
      <c r="W444" s="22" t="e">
        <f>VLOOKUP($G444,Temp!$A:$C,W$1,FALSE)</f>
        <v>#VALUE!</v>
      </c>
      <c r="X444" s="22" t="e">
        <f>VLOOKUP($G444,Temp!$A:$C,X$1,FALSE)</f>
        <v>#VALUE!</v>
      </c>
      <c r="Y444" s="22">
        <f>VLOOKUP($G444,Temp!$A:$C,Y$1,FALSE)</f>
        <v>2500</v>
      </c>
      <c r="Z444" s="22">
        <f>VLOOKUP($G444,Temp!$A:$C,Z$1,FALSE)</f>
        <v>0</v>
      </c>
      <c r="AA444" s="22" t="e">
        <f>VLOOKUP($A444,Searches!$A:$H,AA$1,FALSE)</f>
        <v>#N/A</v>
      </c>
      <c r="AB444" s="22" t="e">
        <f>VLOOKUP($A444,Searches!$A:$H,AB$1,FALSE)</f>
        <v>#N/A</v>
      </c>
      <c r="AC444" s="22" t="e">
        <f>VLOOKUP($A444,Searches!$A:$H,AC$1,FALSE)</f>
        <v>#N/A</v>
      </c>
      <c r="AD444" s="22" t="e">
        <f>VLOOKUP($A444,Searches!$A:$H,AD$1,FALSE)</f>
        <v>#N/A</v>
      </c>
      <c r="AE444" s="22" t="e">
        <f>VLOOKUP($A444,Searches!$A:$H,AE$1,FALSE)</f>
        <v>#N/A</v>
      </c>
      <c r="AF444" s="22" t="e">
        <f>VLOOKUP($A444,Searches!$A:$H,AF$1,FALSE)</f>
        <v>#N/A</v>
      </c>
      <c r="AG444" s="22" t="e">
        <f>VLOOKUP($A444,Searches!$A:$H,AG$1,FALSE)</f>
        <v>#N/A</v>
      </c>
      <c r="AH444" s="22" t="str">
        <f>VLOOKUP($G444,Temp!$D:$F,AH$1,FALSE)</f>
        <v>westconcomstor.com</v>
      </c>
      <c r="AI444" s="22" t="str">
        <f>VLOOKUP($G444,Temp!$D:$F,AI$1,FALSE)</f>
        <v>Pardot</v>
      </c>
      <c r="AJ444" s="22" t="str">
        <f>VLOOKUP($G444,Temp!$D:$F,AJ$1,FALSE)</f>
        <v>WordPress</v>
      </c>
    </row>
    <row r="445" spans="1:36" ht="16" x14ac:dyDescent="0.2">
      <c r="A445" s="8" t="str">
        <f t="shared" si="6"/>
        <v>Tony Bagdy Zacks Investment Management</v>
      </c>
      <c r="B445" s="8" t="s">
        <v>4156</v>
      </c>
      <c r="C445" s="8" t="s">
        <v>5602</v>
      </c>
      <c r="D445" s="8" t="s">
        <v>42</v>
      </c>
      <c r="E445" s="8" t="s">
        <v>5603</v>
      </c>
      <c r="F445" s="8" t="s">
        <v>5604</v>
      </c>
      <c r="G445" s="12" t="s">
        <v>5278</v>
      </c>
      <c r="H445" s="22" t="str">
        <f>VLOOKUP($G445,Temp!$A:$C,H$1,FALSE)</f>
        <v>zackswmg.com</v>
      </c>
      <c r="I445" s="22" t="e">
        <f>VLOOKUP($G445,Temp!$A:$C,I$1,FALSE)</f>
        <v>#VALUE!</v>
      </c>
      <c r="J445" s="22" t="e">
        <f>VLOOKUP($G445,Temp!$A:$C,J$1,FALSE)</f>
        <v>#VALUE!</v>
      </c>
      <c r="K445" s="22" t="e">
        <f>VLOOKUP($G445,Temp!$A:$C,K$1,FALSE)</f>
        <v>#VALUE!</v>
      </c>
      <c r="L445" s="22" t="e">
        <f>VLOOKUP($G445,Temp!$A:$C,L$1,FALSE)</f>
        <v>#VALUE!</v>
      </c>
      <c r="M445" s="22" t="e">
        <f>VLOOKUP($G445,Temp!$A:$C,M$1,FALSE)</f>
        <v>#VALUE!</v>
      </c>
      <c r="N445" s="22" t="e">
        <f>VLOOKUP($G445,Temp!$A:$C,N$1,FALSE)</f>
        <v>#VALUE!</v>
      </c>
      <c r="O445" s="22" t="e">
        <f>VLOOKUP($G445,Temp!$A:$C,O$1,FALSE)</f>
        <v>#VALUE!</v>
      </c>
      <c r="P445" s="22" t="e">
        <f>VLOOKUP($G445,Temp!$A:$C,P$1,FALSE)</f>
        <v>#VALUE!</v>
      </c>
      <c r="Q445" s="22" t="e">
        <f>VLOOKUP($G445,Temp!$A:$C,Q$1,FALSE)</f>
        <v>#VALUE!</v>
      </c>
      <c r="R445" s="22" t="e">
        <f>VLOOKUP($G445,Temp!$A:$C,R$1,FALSE)</f>
        <v>#VALUE!</v>
      </c>
      <c r="S445" s="22" t="e">
        <f>VLOOKUP($G445,Temp!$A:$C,S$1,FALSE)</f>
        <v>#VALUE!</v>
      </c>
      <c r="T445" s="22" t="e">
        <f>VLOOKUP($G445,Temp!$A:$C,T$1,FALSE)</f>
        <v>#VALUE!</v>
      </c>
      <c r="U445" s="22" t="e">
        <f>VLOOKUP($G445,Temp!$A:$C,U$1,FALSE)</f>
        <v>#VALUE!</v>
      </c>
      <c r="V445" s="22" t="e">
        <f>VLOOKUP($G445,Temp!$A:$C,V$1,FALSE)</f>
        <v>#VALUE!</v>
      </c>
      <c r="W445" s="22" t="e">
        <f>VLOOKUP($G445,Temp!$A:$C,W$1,FALSE)</f>
        <v>#VALUE!</v>
      </c>
      <c r="X445" s="22" t="e">
        <f>VLOOKUP($G445,Temp!$A:$C,X$1,FALSE)</f>
        <v>#VALUE!</v>
      </c>
      <c r="Y445" s="22">
        <f>VLOOKUP($G445,Temp!$A:$C,Y$1,FALSE)</f>
        <v>0</v>
      </c>
      <c r="Z445" s="22">
        <f>VLOOKUP($G445,Temp!$A:$C,Z$1,FALSE)</f>
        <v>0</v>
      </c>
      <c r="AA445" s="22" t="e">
        <f>VLOOKUP($A445,Searches!$A:$H,AA$1,FALSE)</f>
        <v>#N/A</v>
      </c>
      <c r="AB445" s="22" t="e">
        <f>VLOOKUP($A445,Searches!$A:$H,AB$1,FALSE)</f>
        <v>#N/A</v>
      </c>
      <c r="AC445" s="22" t="e">
        <f>VLOOKUP($A445,Searches!$A:$H,AC$1,FALSE)</f>
        <v>#N/A</v>
      </c>
      <c r="AD445" s="22" t="e">
        <f>VLOOKUP($A445,Searches!$A:$H,AD$1,FALSE)</f>
        <v>#N/A</v>
      </c>
      <c r="AE445" s="22" t="e">
        <f>VLOOKUP($A445,Searches!$A:$H,AE$1,FALSE)</f>
        <v>#N/A</v>
      </c>
      <c r="AF445" s="22" t="e">
        <f>VLOOKUP($A445,Searches!$A:$H,AF$1,FALSE)</f>
        <v>#N/A</v>
      </c>
      <c r="AG445" s="22" t="e">
        <f>VLOOKUP($A445,Searches!$A:$H,AG$1,FALSE)</f>
        <v>#N/A</v>
      </c>
      <c r="AH445" s="22" t="str">
        <f>VLOOKUP($G445,Temp!$D:$F,AH$1,FALSE)</f>
        <v>zackswmg.com</v>
      </c>
      <c r="AI445" s="22">
        <f>VLOOKUP($G445,Temp!$D:$F,AI$1,FALSE)</f>
        <v>0</v>
      </c>
      <c r="AJ445" s="22" t="str">
        <f>VLOOKUP($G445,Temp!$D:$F,AJ$1,FALSE)</f>
        <v>WordPress</v>
      </c>
    </row>
    <row r="446" spans="1:36" ht="16" x14ac:dyDescent="0.2">
      <c r="A446" s="8" t="str">
        <f t="shared" si="6"/>
        <v>Michele Floriani Sequoia Consulting Group</v>
      </c>
      <c r="B446" s="8" t="s">
        <v>3812</v>
      </c>
      <c r="C446" s="8" t="s">
        <v>3814</v>
      </c>
      <c r="D446" s="8" t="s">
        <v>42</v>
      </c>
      <c r="E446" s="8" t="s">
        <v>3815</v>
      </c>
      <c r="F446" s="8" t="s">
        <v>3816</v>
      </c>
      <c r="G446" s="12" t="s">
        <v>3817</v>
      </c>
      <c r="H446" s="22" t="str">
        <f>VLOOKUP($G446,Temp!$A:$C,H$1,FALSE)</f>
        <v>sequoia.com</v>
      </c>
      <c r="I446" s="22" t="e">
        <f>VLOOKUP($G446,Temp!$A:$C,I$1,FALSE)</f>
        <v>#VALUE!</v>
      </c>
      <c r="J446" s="22" t="e">
        <f>VLOOKUP($G446,Temp!$A:$C,J$1,FALSE)</f>
        <v>#VALUE!</v>
      </c>
      <c r="K446" s="22" t="e">
        <f>VLOOKUP($G446,Temp!$A:$C,K$1,FALSE)</f>
        <v>#VALUE!</v>
      </c>
      <c r="L446" s="22" t="e">
        <f>VLOOKUP($G446,Temp!$A:$C,L$1,FALSE)</f>
        <v>#VALUE!</v>
      </c>
      <c r="M446" s="22" t="e">
        <f>VLOOKUP($G446,Temp!$A:$C,M$1,FALSE)</f>
        <v>#VALUE!</v>
      </c>
      <c r="N446" s="22" t="e">
        <f>VLOOKUP($G446,Temp!$A:$C,N$1,FALSE)</f>
        <v>#VALUE!</v>
      </c>
      <c r="O446" s="22" t="e">
        <f>VLOOKUP($G446,Temp!$A:$C,O$1,FALSE)</f>
        <v>#VALUE!</v>
      </c>
      <c r="P446" s="22" t="e">
        <f>VLOOKUP($G446,Temp!$A:$C,P$1,FALSE)</f>
        <v>#VALUE!</v>
      </c>
      <c r="Q446" s="22" t="e">
        <f>VLOOKUP($G446,Temp!$A:$C,Q$1,FALSE)</f>
        <v>#VALUE!</v>
      </c>
      <c r="R446" s="22" t="e">
        <f>VLOOKUP($G446,Temp!$A:$C,R$1,FALSE)</f>
        <v>#VALUE!</v>
      </c>
      <c r="S446" s="22" t="e">
        <f>VLOOKUP($G446,Temp!$A:$C,S$1,FALSE)</f>
        <v>#VALUE!</v>
      </c>
      <c r="T446" s="22" t="e">
        <f>VLOOKUP($G446,Temp!$A:$C,T$1,FALSE)</f>
        <v>#VALUE!</v>
      </c>
      <c r="U446" s="22" t="e">
        <f>VLOOKUP($G446,Temp!$A:$C,U$1,FALSE)</f>
        <v>#VALUE!</v>
      </c>
      <c r="V446" s="22" t="e">
        <f>VLOOKUP($G446,Temp!$A:$C,V$1,FALSE)</f>
        <v>#VALUE!</v>
      </c>
      <c r="W446" s="22" t="e">
        <f>VLOOKUP($G446,Temp!$A:$C,W$1,FALSE)</f>
        <v>#VALUE!</v>
      </c>
      <c r="X446" s="22" t="e">
        <f>VLOOKUP($G446,Temp!$A:$C,X$1,FALSE)</f>
        <v>#VALUE!</v>
      </c>
      <c r="Y446" s="22">
        <f>VLOOKUP($G446,Temp!$A:$C,Y$1,FALSE)</f>
        <v>7100</v>
      </c>
      <c r="Z446" s="22">
        <f>VLOOKUP($G446,Temp!$A:$C,Z$1,FALSE)</f>
        <v>0</v>
      </c>
      <c r="AA446" s="22" t="e">
        <f>VLOOKUP($A446,Searches!$A:$H,AA$1,FALSE)</f>
        <v>#N/A</v>
      </c>
      <c r="AB446" s="22" t="e">
        <f>VLOOKUP($A446,Searches!$A:$H,AB$1,FALSE)</f>
        <v>#N/A</v>
      </c>
      <c r="AC446" s="22" t="e">
        <f>VLOOKUP($A446,Searches!$A:$H,AC$1,FALSE)</f>
        <v>#N/A</v>
      </c>
      <c r="AD446" s="22" t="e">
        <f>VLOOKUP($A446,Searches!$A:$H,AD$1,FALSE)</f>
        <v>#N/A</v>
      </c>
      <c r="AE446" s="22" t="e">
        <f>VLOOKUP($A446,Searches!$A:$H,AE$1,FALSE)</f>
        <v>#N/A</v>
      </c>
      <c r="AF446" s="22" t="e">
        <f>VLOOKUP($A446,Searches!$A:$H,AF$1,FALSE)</f>
        <v>#N/A</v>
      </c>
      <c r="AG446" s="22" t="e">
        <f>VLOOKUP($A446,Searches!$A:$H,AG$1,FALSE)</f>
        <v>#N/A</v>
      </c>
      <c r="AH446" s="22" t="str">
        <f>VLOOKUP($G446,Temp!$D:$F,AH$1,FALSE)</f>
        <v>sequoia.com</v>
      </c>
      <c r="AI446" s="22" t="str">
        <f>VLOOKUP($G446,Temp!$D:$F,AI$1,FALSE)</f>
        <v>Marketo</v>
      </c>
      <c r="AJ446" s="22" t="str">
        <f>VLOOKUP($G446,Temp!$D:$F,AJ$1,FALSE)</f>
        <v>WordPress</v>
      </c>
    </row>
    <row r="447" spans="1:36" ht="16" x14ac:dyDescent="0.2">
      <c r="A447" s="8" t="str">
        <f t="shared" si="6"/>
        <v>Glen Arterburn Trees n Trends</v>
      </c>
      <c r="B447" s="8" t="s">
        <v>5612</v>
      </c>
      <c r="C447" s="8" t="s">
        <v>5613</v>
      </c>
      <c r="D447" s="8" t="s">
        <v>42</v>
      </c>
      <c r="E447" s="8" t="s">
        <v>5614</v>
      </c>
      <c r="F447" s="8" t="s">
        <v>5615</v>
      </c>
      <c r="G447" s="12" t="s">
        <v>5291</v>
      </c>
      <c r="H447" s="22" t="str">
        <f>VLOOKUP($G447,Temp!$A:$C,H$1,FALSE)</f>
        <v>treesntrends.com</v>
      </c>
      <c r="I447" s="22" t="e">
        <f>VLOOKUP($G447,Temp!$A:$C,I$1,FALSE)</f>
        <v>#VALUE!</v>
      </c>
      <c r="J447" s="22" t="e">
        <f>VLOOKUP($G447,Temp!$A:$C,J$1,FALSE)</f>
        <v>#VALUE!</v>
      </c>
      <c r="K447" s="22" t="e">
        <f>VLOOKUP($G447,Temp!$A:$C,K$1,FALSE)</f>
        <v>#VALUE!</v>
      </c>
      <c r="L447" s="22" t="e">
        <f>VLOOKUP($G447,Temp!$A:$C,L$1,FALSE)</f>
        <v>#VALUE!</v>
      </c>
      <c r="M447" s="22" t="e">
        <f>VLOOKUP($G447,Temp!$A:$C,M$1,FALSE)</f>
        <v>#VALUE!</v>
      </c>
      <c r="N447" s="22" t="e">
        <f>VLOOKUP($G447,Temp!$A:$C,N$1,FALSE)</f>
        <v>#VALUE!</v>
      </c>
      <c r="O447" s="22" t="e">
        <f>VLOOKUP($G447,Temp!$A:$C,O$1,FALSE)</f>
        <v>#VALUE!</v>
      </c>
      <c r="P447" s="22" t="e">
        <f>VLOOKUP($G447,Temp!$A:$C,P$1,FALSE)</f>
        <v>#VALUE!</v>
      </c>
      <c r="Q447" s="22" t="e">
        <f>VLOOKUP($G447,Temp!$A:$C,Q$1,FALSE)</f>
        <v>#VALUE!</v>
      </c>
      <c r="R447" s="22" t="e">
        <f>VLOOKUP($G447,Temp!$A:$C,R$1,FALSE)</f>
        <v>#VALUE!</v>
      </c>
      <c r="S447" s="22" t="e">
        <f>VLOOKUP($G447,Temp!$A:$C,S$1,FALSE)</f>
        <v>#VALUE!</v>
      </c>
      <c r="T447" s="22" t="e">
        <f>VLOOKUP($G447,Temp!$A:$C,T$1,FALSE)</f>
        <v>#VALUE!</v>
      </c>
      <c r="U447" s="22" t="e">
        <f>VLOOKUP($G447,Temp!$A:$C,U$1,FALSE)</f>
        <v>#VALUE!</v>
      </c>
      <c r="V447" s="22" t="e">
        <f>VLOOKUP($G447,Temp!$A:$C,V$1,FALSE)</f>
        <v>#VALUE!</v>
      </c>
      <c r="W447" s="22" t="e">
        <f>VLOOKUP($G447,Temp!$A:$C,W$1,FALSE)</f>
        <v>#VALUE!</v>
      </c>
      <c r="X447" s="22" t="e">
        <f>VLOOKUP($G447,Temp!$A:$C,X$1,FALSE)</f>
        <v>#VALUE!</v>
      </c>
      <c r="Y447" s="22">
        <f>VLOOKUP($G447,Temp!$A:$C,Y$1,FALSE)</f>
        <v>3500</v>
      </c>
      <c r="Z447" s="22">
        <f>VLOOKUP($G447,Temp!$A:$C,Z$1,FALSE)</f>
        <v>282</v>
      </c>
      <c r="AA447" s="22" t="e">
        <f>VLOOKUP($A447,Searches!$A:$H,AA$1,FALSE)</f>
        <v>#N/A</v>
      </c>
      <c r="AB447" s="22" t="e">
        <f>VLOOKUP($A447,Searches!$A:$H,AB$1,FALSE)</f>
        <v>#N/A</v>
      </c>
      <c r="AC447" s="22" t="e">
        <f>VLOOKUP($A447,Searches!$A:$H,AC$1,FALSE)</f>
        <v>#N/A</v>
      </c>
      <c r="AD447" s="22" t="e">
        <f>VLOOKUP($A447,Searches!$A:$H,AD$1,FALSE)</f>
        <v>#N/A</v>
      </c>
      <c r="AE447" s="22" t="e">
        <f>VLOOKUP($A447,Searches!$A:$H,AE$1,FALSE)</f>
        <v>#N/A</v>
      </c>
      <c r="AF447" s="22" t="e">
        <f>VLOOKUP($A447,Searches!$A:$H,AF$1,FALSE)</f>
        <v>#N/A</v>
      </c>
      <c r="AG447" s="22" t="e">
        <f>VLOOKUP($A447,Searches!$A:$H,AG$1,FALSE)</f>
        <v>#N/A</v>
      </c>
      <c r="AH447" s="22" t="e">
        <f>VLOOKUP($G447,Temp!$D:$F,AH$1,FALSE)</f>
        <v>#N/A</v>
      </c>
      <c r="AI447" s="22" t="e">
        <f>VLOOKUP($G447,Temp!$D:$F,AI$1,FALSE)</f>
        <v>#N/A</v>
      </c>
      <c r="AJ447" s="22" t="e">
        <f>VLOOKUP($G447,Temp!$D:$F,AJ$1,FALSE)</f>
        <v>#N/A</v>
      </c>
    </row>
    <row r="448" spans="1:36" ht="16" x14ac:dyDescent="0.2">
      <c r="A448" s="8" t="str">
        <f t="shared" si="6"/>
        <v>Dan Murphy Embotics Corporation</v>
      </c>
      <c r="B448" s="8" t="s">
        <v>362</v>
      </c>
      <c r="C448" s="8" t="s">
        <v>3778</v>
      </c>
      <c r="D448" s="8" t="s">
        <v>42</v>
      </c>
      <c r="E448" s="8" t="s">
        <v>5619</v>
      </c>
      <c r="F448" s="8" t="s">
        <v>5620</v>
      </c>
      <c r="G448" s="12" t="s">
        <v>5300</v>
      </c>
      <c r="H448" s="22" t="str">
        <f>VLOOKUP($G448,Temp!$A:$C,H$1,FALSE)</f>
        <v>embotics.com</v>
      </c>
      <c r="I448" s="22" t="e">
        <f>VLOOKUP($G448,Temp!$A:$C,I$1,FALSE)</f>
        <v>#VALUE!</v>
      </c>
      <c r="J448" s="22" t="e">
        <f>VLOOKUP($G448,Temp!$A:$C,J$1,FALSE)</f>
        <v>#VALUE!</v>
      </c>
      <c r="K448" s="22" t="e">
        <f>VLOOKUP($G448,Temp!$A:$C,K$1,FALSE)</f>
        <v>#VALUE!</v>
      </c>
      <c r="L448" s="22" t="e">
        <f>VLOOKUP($G448,Temp!$A:$C,L$1,FALSE)</f>
        <v>#VALUE!</v>
      </c>
      <c r="M448" s="22" t="e">
        <f>VLOOKUP($G448,Temp!$A:$C,M$1,FALSE)</f>
        <v>#VALUE!</v>
      </c>
      <c r="N448" s="22" t="e">
        <f>VLOOKUP($G448,Temp!$A:$C,N$1,FALSE)</f>
        <v>#VALUE!</v>
      </c>
      <c r="O448" s="22" t="e">
        <f>VLOOKUP($G448,Temp!$A:$C,O$1,FALSE)</f>
        <v>#VALUE!</v>
      </c>
      <c r="P448" s="22" t="e">
        <f>VLOOKUP($G448,Temp!$A:$C,P$1,FALSE)</f>
        <v>#VALUE!</v>
      </c>
      <c r="Q448" s="22" t="e">
        <f>VLOOKUP($G448,Temp!$A:$C,Q$1,FALSE)</f>
        <v>#VALUE!</v>
      </c>
      <c r="R448" s="22" t="e">
        <f>VLOOKUP($G448,Temp!$A:$C,R$1,FALSE)</f>
        <v>#VALUE!</v>
      </c>
      <c r="S448" s="22" t="e">
        <f>VLOOKUP($G448,Temp!$A:$C,S$1,FALSE)</f>
        <v>#VALUE!</v>
      </c>
      <c r="T448" s="22" t="e">
        <f>VLOOKUP($G448,Temp!$A:$C,T$1,FALSE)</f>
        <v>#VALUE!</v>
      </c>
      <c r="U448" s="22" t="e">
        <f>VLOOKUP($G448,Temp!$A:$C,U$1,FALSE)</f>
        <v>#VALUE!</v>
      </c>
      <c r="V448" s="22" t="e">
        <f>VLOOKUP($G448,Temp!$A:$C,V$1,FALSE)</f>
        <v>#VALUE!</v>
      </c>
      <c r="W448" s="22" t="e">
        <f>VLOOKUP($G448,Temp!$A:$C,W$1,FALSE)</f>
        <v>#VALUE!</v>
      </c>
      <c r="X448" s="22" t="e">
        <f>VLOOKUP($G448,Temp!$A:$C,X$1,FALSE)</f>
        <v>#VALUE!</v>
      </c>
      <c r="Y448" s="22">
        <f>VLOOKUP($G448,Temp!$A:$C,Y$1,FALSE)</f>
        <v>624</v>
      </c>
      <c r="Z448" s="22">
        <f>VLOOKUP($G448,Temp!$A:$C,Z$1,FALSE)</f>
        <v>944</v>
      </c>
      <c r="AA448" s="22" t="str">
        <f>VLOOKUP($A448,Searches!$A:$H,AA$1,FALSE)</f>
        <v>Dan Murphy</v>
      </c>
      <c r="AB448" s="22" t="str">
        <f>VLOOKUP($A448,Searches!$A:$H,AB$1,FALSE)</f>
        <v>Embotics Corporation</v>
      </c>
      <c r="AC448" s="22" t="str">
        <f>VLOOKUP($A448,Searches!$A:$H,AC$1,FALSE)</f>
        <v>Chief Marketing Officer</v>
      </c>
      <c r="AD448" s="22" t="str">
        <f>VLOOKUP($A448,Searches!$A:$H,AD$1,FALSE)</f>
        <v>2nd</v>
      </c>
      <c r="AE448" s="22" t="str">
        <f>VLOOKUP($A448,Searches!$A:$H,AE$1,FALSE)</f>
        <v/>
      </c>
      <c r="AF448" s="22" t="str">
        <f>VLOOKUP($A448,Searches!$A:$H,AF$1,FALSE)</f>
        <v>Greater Boston Area</v>
      </c>
      <c r="AG448" s="22" t="str">
        <f>VLOOKUP($A448,Searches!$A:$H,AG$1,FALSE)</f>
        <v>https://www.linkedin.com/sales/profile/1204685,vL2M,NAME_SEARCH?moduleKey=peopleSearchResults&amp;pageKey=sales-search3-people-refinement&amp;contextId=60BC92C971D70515801E49D6842B0000&amp;requestId=aad232fb-8045-47d0-8079-d52d89672e62&amp;action=CLICK&amp;target=urn%3Ali%3AsalesLead%3A(-1%2C1204685)&amp;pageNumber=13&amp;targetEl=profilelink&amp;position=13&amp;trk=lss-serp-result-lead_photo</v>
      </c>
      <c r="AH448" s="22" t="e">
        <f>VLOOKUP($G448,Temp!$D:$F,AH$1,FALSE)</f>
        <v>#N/A</v>
      </c>
      <c r="AI448" s="22" t="e">
        <f>VLOOKUP($G448,Temp!$D:$F,AI$1,FALSE)</f>
        <v>#N/A</v>
      </c>
      <c r="AJ448" s="22" t="e">
        <f>VLOOKUP($G448,Temp!$D:$F,AJ$1,FALSE)</f>
        <v>#N/A</v>
      </c>
    </row>
    <row r="449" spans="1:36" ht="16" x14ac:dyDescent="0.2">
      <c r="A449" s="8" t="str">
        <f t="shared" si="6"/>
        <v>Stephen White NIKA Solutions</v>
      </c>
      <c r="B449" s="8" t="s">
        <v>5636</v>
      </c>
      <c r="C449" s="8" t="s">
        <v>1411</v>
      </c>
      <c r="D449" s="8" t="s">
        <v>5637</v>
      </c>
      <c r="E449" s="8" t="s">
        <v>5638</v>
      </c>
      <c r="F449" s="8" t="s">
        <v>5639</v>
      </c>
      <c r="G449" s="12" t="s">
        <v>5305</v>
      </c>
      <c r="H449" s="22" t="str">
        <f>VLOOKUP($G449,Temp!$A:$C,H$1,FALSE)</f>
        <v>nikasolutions.com</v>
      </c>
      <c r="I449" s="22" t="e">
        <f>VLOOKUP($G449,Temp!$A:$C,I$1,FALSE)</f>
        <v>#VALUE!</v>
      </c>
      <c r="J449" s="22" t="e">
        <f>VLOOKUP($G449,Temp!$A:$C,J$1,FALSE)</f>
        <v>#VALUE!</v>
      </c>
      <c r="K449" s="22" t="e">
        <f>VLOOKUP($G449,Temp!$A:$C,K$1,FALSE)</f>
        <v>#VALUE!</v>
      </c>
      <c r="L449" s="22" t="e">
        <f>VLOOKUP($G449,Temp!$A:$C,L$1,FALSE)</f>
        <v>#VALUE!</v>
      </c>
      <c r="M449" s="22" t="e">
        <f>VLOOKUP($G449,Temp!$A:$C,M$1,FALSE)</f>
        <v>#VALUE!</v>
      </c>
      <c r="N449" s="22" t="e">
        <f>VLOOKUP($G449,Temp!$A:$C,N$1,FALSE)</f>
        <v>#VALUE!</v>
      </c>
      <c r="O449" s="22" t="e">
        <f>VLOOKUP($G449,Temp!$A:$C,O$1,FALSE)</f>
        <v>#VALUE!</v>
      </c>
      <c r="P449" s="22" t="e">
        <f>VLOOKUP($G449,Temp!$A:$C,P$1,FALSE)</f>
        <v>#VALUE!</v>
      </c>
      <c r="Q449" s="22" t="e">
        <f>VLOOKUP($G449,Temp!$A:$C,Q$1,FALSE)</f>
        <v>#VALUE!</v>
      </c>
      <c r="R449" s="22" t="e">
        <f>VLOOKUP($G449,Temp!$A:$C,R$1,FALSE)</f>
        <v>#VALUE!</v>
      </c>
      <c r="S449" s="22" t="e">
        <f>VLOOKUP($G449,Temp!$A:$C,S$1,FALSE)</f>
        <v>#VALUE!</v>
      </c>
      <c r="T449" s="22" t="e">
        <f>VLOOKUP($G449,Temp!$A:$C,T$1,FALSE)</f>
        <v>#VALUE!</v>
      </c>
      <c r="U449" s="22" t="e">
        <f>VLOOKUP($G449,Temp!$A:$C,U$1,FALSE)</f>
        <v>#VALUE!</v>
      </c>
      <c r="V449" s="22" t="e">
        <f>VLOOKUP($G449,Temp!$A:$C,V$1,FALSE)</f>
        <v>#VALUE!</v>
      </c>
      <c r="W449" s="22" t="e">
        <f>VLOOKUP($G449,Temp!$A:$C,W$1,FALSE)</f>
        <v>#VALUE!</v>
      </c>
      <c r="X449" s="22" t="e">
        <f>VLOOKUP($G449,Temp!$A:$C,X$1,FALSE)</f>
        <v>#VALUE!</v>
      </c>
      <c r="Y449" s="22">
        <f>VLOOKUP($G449,Temp!$A:$C,Y$1,FALSE)</f>
        <v>2500</v>
      </c>
      <c r="Z449" s="22">
        <f>VLOOKUP($G449,Temp!$A:$C,Z$1,FALSE)</f>
        <v>0</v>
      </c>
      <c r="AA449" s="22" t="e">
        <f>VLOOKUP($A449,Searches!$A:$H,AA$1,FALSE)</f>
        <v>#N/A</v>
      </c>
      <c r="AB449" s="22" t="e">
        <f>VLOOKUP($A449,Searches!$A:$H,AB$1,FALSE)</f>
        <v>#N/A</v>
      </c>
      <c r="AC449" s="22" t="e">
        <f>VLOOKUP($A449,Searches!$A:$H,AC$1,FALSE)</f>
        <v>#N/A</v>
      </c>
      <c r="AD449" s="22" t="e">
        <f>VLOOKUP($A449,Searches!$A:$H,AD$1,FALSE)</f>
        <v>#N/A</v>
      </c>
      <c r="AE449" s="22" t="e">
        <f>VLOOKUP($A449,Searches!$A:$H,AE$1,FALSE)</f>
        <v>#N/A</v>
      </c>
      <c r="AF449" s="22" t="e">
        <f>VLOOKUP($A449,Searches!$A:$H,AF$1,FALSE)</f>
        <v>#N/A</v>
      </c>
      <c r="AG449" s="22" t="e">
        <f>VLOOKUP($A449,Searches!$A:$H,AG$1,FALSE)</f>
        <v>#N/A</v>
      </c>
      <c r="AH449" s="22" t="e">
        <f>VLOOKUP($G449,Temp!$D:$F,AH$1,FALSE)</f>
        <v>#N/A</v>
      </c>
      <c r="AI449" s="22" t="e">
        <f>VLOOKUP($G449,Temp!$D:$F,AI$1,FALSE)</f>
        <v>#N/A</v>
      </c>
      <c r="AJ449" s="22" t="e">
        <f>VLOOKUP($G449,Temp!$D:$F,AJ$1,FALSE)</f>
        <v>#N/A</v>
      </c>
    </row>
    <row r="450" spans="1:36" ht="16" x14ac:dyDescent="0.2">
      <c r="A450" s="8" t="str">
        <f t="shared" si="6"/>
        <v>Chris Deringer DealerOn, Inc</v>
      </c>
      <c r="B450" s="8" t="s">
        <v>89</v>
      </c>
      <c r="C450" s="8" t="s">
        <v>5648</v>
      </c>
      <c r="D450" s="8" t="s">
        <v>42</v>
      </c>
      <c r="E450" s="8" t="s">
        <v>5649</v>
      </c>
      <c r="F450" s="8" t="s">
        <v>5650</v>
      </c>
      <c r="G450" s="12" t="s">
        <v>5312</v>
      </c>
      <c r="H450" s="22" t="str">
        <f>VLOOKUP($G450,Temp!$A:$C,H$1,FALSE)</f>
        <v>dealeron.com</v>
      </c>
      <c r="I450" s="22" t="e">
        <f>VLOOKUP($G450,Temp!$A:$C,I$1,FALSE)</f>
        <v>#VALUE!</v>
      </c>
      <c r="J450" s="22" t="e">
        <f>VLOOKUP($G450,Temp!$A:$C,J$1,FALSE)</f>
        <v>#VALUE!</v>
      </c>
      <c r="K450" s="22" t="e">
        <f>VLOOKUP($G450,Temp!$A:$C,K$1,FALSE)</f>
        <v>#VALUE!</v>
      </c>
      <c r="L450" s="22" t="e">
        <f>VLOOKUP($G450,Temp!$A:$C,L$1,FALSE)</f>
        <v>#VALUE!</v>
      </c>
      <c r="M450" s="22" t="e">
        <f>VLOOKUP($G450,Temp!$A:$C,M$1,FALSE)</f>
        <v>#VALUE!</v>
      </c>
      <c r="N450" s="22" t="e">
        <f>VLOOKUP($G450,Temp!$A:$C,N$1,FALSE)</f>
        <v>#VALUE!</v>
      </c>
      <c r="O450" s="22" t="e">
        <f>VLOOKUP($G450,Temp!$A:$C,O$1,FALSE)</f>
        <v>#VALUE!</v>
      </c>
      <c r="P450" s="22" t="e">
        <f>VLOOKUP($G450,Temp!$A:$C,P$1,FALSE)</f>
        <v>#VALUE!</v>
      </c>
      <c r="Q450" s="22" t="e">
        <f>VLOOKUP($G450,Temp!$A:$C,Q$1,FALSE)</f>
        <v>#VALUE!</v>
      </c>
      <c r="R450" s="22" t="e">
        <f>VLOOKUP($G450,Temp!$A:$C,R$1,FALSE)</f>
        <v>#VALUE!</v>
      </c>
      <c r="S450" s="22" t="e">
        <f>VLOOKUP($G450,Temp!$A:$C,S$1,FALSE)</f>
        <v>#VALUE!</v>
      </c>
      <c r="T450" s="22" t="e">
        <f>VLOOKUP($G450,Temp!$A:$C,T$1,FALSE)</f>
        <v>#VALUE!</v>
      </c>
      <c r="U450" s="22" t="e">
        <f>VLOOKUP($G450,Temp!$A:$C,U$1,FALSE)</f>
        <v>#VALUE!</v>
      </c>
      <c r="V450" s="22" t="e">
        <f>VLOOKUP($G450,Temp!$A:$C,V$1,FALSE)</f>
        <v>#VALUE!</v>
      </c>
      <c r="W450" s="22" t="e">
        <f>VLOOKUP($G450,Temp!$A:$C,W$1,FALSE)</f>
        <v>#VALUE!</v>
      </c>
      <c r="X450" s="22" t="e">
        <f>VLOOKUP($G450,Temp!$A:$C,X$1,FALSE)</f>
        <v>#VALUE!</v>
      </c>
      <c r="Y450" s="22">
        <f>VLOOKUP($G450,Temp!$A:$C,Y$1,FALSE)</f>
        <v>11900</v>
      </c>
      <c r="Z450" s="22">
        <f>VLOOKUP($G450,Temp!$A:$C,Z$1,FALSE)</f>
        <v>32</v>
      </c>
      <c r="AA450" s="22" t="e">
        <f>VLOOKUP($A450,Searches!$A:$H,AA$1,FALSE)</f>
        <v>#N/A</v>
      </c>
      <c r="AB450" s="22" t="e">
        <f>VLOOKUP($A450,Searches!$A:$H,AB$1,FALSE)</f>
        <v>#N/A</v>
      </c>
      <c r="AC450" s="22" t="e">
        <f>VLOOKUP($A450,Searches!$A:$H,AC$1,FALSE)</f>
        <v>#N/A</v>
      </c>
      <c r="AD450" s="22" t="e">
        <f>VLOOKUP($A450,Searches!$A:$H,AD$1,FALSE)</f>
        <v>#N/A</v>
      </c>
      <c r="AE450" s="22" t="e">
        <f>VLOOKUP($A450,Searches!$A:$H,AE$1,FALSE)</f>
        <v>#N/A</v>
      </c>
      <c r="AF450" s="22" t="e">
        <f>VLOOKUP($A450,Searches!$A:$H,AF$1,FALSE)</f>
        <v>#N/A</v>
      </c>
      <c r="AG450" s="22" t="e">
        <f>VLOOKUP($A450,Searches!$A:$H,AG$1,FALSE)</f>
        <v>#N/A</v>
      </c>
      <c r="AH450" s="22" t="str">
        <f>VLOOKUP($G450,Temp!$D:$F,AH$1,FALSE)</f>
        <v>dealeron.com</v>
      </c>
      <c r="AI450" s="22" t="str">
        <f>VLOOKUP($G450,Temp!$D:$F,AI$1,FALSE)</f>
        <v>HubSpot</v>
      </c>
      <c r="AJ450" s="22" t="str">
        <f>VLOOKUP($G450,Temp!$D:$F,AJ$1,FALSE)</f>
        <v>WordPress</v>
      </c>
    </row>
    <row r="451" spans="1:36" ht="16" x14ac:dyDescent="0.2">
      <c r="A451" s="8" t="str">
        <f t="shared" si="6"/>
        <v>Michael Newman SAP Ariba</v>
      </c>
      <c r="B451" s="8" t="s">
        <v>1203</v>
      </c>
      <c r="C451" s="8" t="s">
        <v>5658</v>
      </c>
      <c r="D451" s="8" t="s">
        <v>5659</v>
      </c>
      <c r="E451" s="8" t="s">
        <v>5660</v>
      </c>
      <c r="F451" s="8" t="s">
        <v>5661</v>
      </c>
      <c r="G451" s="12" t="s">
        <v>5316</v>
      </c>
      <c r="H451" s="22" t="str">
        <f>VLOOKUP($G451,Temp!$A:$C,H$1,FALSE)</f>
        <v>ariba.com</v>
      </c>
      <c r="I451" s="22" t="e">
        <f>VLOOKUP($G451,Temp!$A:$C,I$1,FALSE)</f>
        <v>#VALUE!</v>
      </c>
      <c r="J451" s="22" t="e">
        <f>VLOOKUP($G451,Temp!$A:$C,J$1,FALSE)</f>
        <v>#VALUE!</v>
      </c>
      <c r="K451" s="22" t="e">
        <f>VLOOKUP($G451,Temp!$A:$C,K$1,FALSE)</f>
        <v>#VALUE!</v>
      </c>
      <c r="L451" s="22" t="e">
        <f>VLOOKUP($G451,Temp!$A:$C,L$1,FALSE)</f>
        <v>#VALUE!</v>
      </c>
      <c r="M451" s="22" t="e">
        <f>VLOOKUP($G451,Temp!$A:$C,M$1,FALSE)</f>
        <v>#VALUE!</v>
      </c>
      <c r="N451" s="22" t="e">
        <f>VLOOKUP($G451,Temp!$A:$C,N$1,FALSE)</f>
        <v>#VALUE!</v>
      </c>
      <c r="O451" s="22" t="e">
        <f>VLOOKUP($G451,Temp!$A:$C,O$1,FALSE)</f>
        <v>#VALUE!</v>
      </c>
      <c r="P451" s="22" t="e">
        <f>VLOOKUP($G451,Temp!$A:$C,P$1,FALSE)</f>
        <v>#VALUE!</v>
      </c>
      <c r="Q451" s="22" t="e">
        <f>VLOOKUP($G451,Temp!$A:$C,Q$1,FALSE)</f>
        <v>#VALUE!</v>
      </c>
      <c r="R451" s="22" t="e">
        <f>VLOOKUP($G451,Temp!$A:$C,R$1,FALSE)</f>
        <v>#VALUE!</v>
      </c>
      <c r="S451" s="22" t="e">
        <f>VLOOKUP($G451,Temp!$A:$C,S$1,FALSE)</f>
        <v>#VALUE!</v>
      </c>
      <c r="T451" s="22" t="e">
        <f>VLOOKUP($G451,Temp!$A:$C,T$1,FALSE)</f>
        <v>#VALUE!</v>
      </c>
      <c r="U451" s="22" t="e">
        <f>VLOOKUP($G451,Temp!$A:$C,U$1,FALSE)</f>
        <v>#VALUE!</v>
      </c>
      <c r="V451" s="22" t="e">
        <f>VLOOKUP($G451,Temp!$A:$C,V$1,FALSE)</f>
        <v>#VALUE!</v>
      </c>
      <c r="W451" s="22" t="e">
        <f>VLOOKUP($G451,Temp!$A:$C,W$1,FALSE)</f>
        <v>#VALUE!</v>
      </c>
      <c r="X451" s="22" t="e">
        <f>VLOOKUP($G451,Temp!$A:$C,X$1,FALSE)</f>
        <v>#VALUE!</v>
      </c>
      <c r="Y451" s="22">
        <f>VLOOKUP($G451,Temp!$A:$C,Y$1,FALSE)</f>
        <v>531000</v>
      </c>
      <c r="Z451" s="22">
        <f>VLOOKUP($G451,Temp!$A:$C,Z$1,FALSE)</f>
        <v>50600</v>
      </c>
      <c r="AA451" s="22" t="e">
        <f>VLOOKUP($A451,Searches!$A:$H,AA$1,FALSE)</f>
        <v>#N/A</v>
      </c>
      <c r="AB451" s="22" t="e">
        <f>VLOOKUP($A451,Searches!$A:$H,AB$1,FALSE)</f>
        <v>#N/A</v>
      </c>
      <c r="AC451" s="22" t="e">
        <f>VLOOKUP($A451,Searches!$A:$H,AC$1,FALSE)</f>
        <v>#N/A</v>
      </c>
      <c r="AD451" s="22" t="e">
        <f>VLOOKUP($A451,Searches!$A:$H,AD$1,FALSE)</f>
        <v>#N/A</v>
      </c>
      <c r="AE451" s="22" t="e">
        <f>VLOOKUP($A451,Searches!$A:$H,AE$1,FALSE)</f>
        <v>#N/A</v>
      </c>
      <c r="AF451" s="22" t="e">
        <f>VLOOKUP($A451,Searches!$A:$H,AF$1,FALSE)</f>
        <v>#N/A</v>
      </c>
      <c r="AG451" s="22" t="e">
        <f>VLOOKUP($A451,Searches!$A:$H,AG$1,FALSE)</f>
        <v>#N/A</v>
      </c>
      <c r="AH451" s="22" t="e">
        <f>VLOOKUP($G451,Temp!$D:$F,AH$1,FALSE)</f>
        <v>#N/A</v>
      </c>
      <c r="AI451" s="22" t="e">
        <f>VLOOKUP($G451,Temp!$D:$F,AI$1,FALSE)</f>
        <v>#N/A</v>
      </c>
      <c r="AJ451" s="22" t="e">
        <f>VLOOKUP($G451,Temp!$D:$F,AJ$1,FALSE)</f>
        <v>#N/A</v>
      </c>
    </row>
    <row r="452" spans="1:36" ht="16" x14ac:dyDescent="0.2">
      <c r="A452" s="8" t="str">
        <f t="shared" ref="A452:A515" si="7">CONCATENATE(B452," ",C452," ",F452)</f>
        <v>Jane Lamb Dealer Tire</v>
      </c>
      <c r="B452" s="8" t="s">
        <v>5667</v>
      </c>
      <c r="C452" s="8" t="s">
        <v>5668</v>
      </c>
      <c r="D452" s="8" t="s">
        <v>5669</v>
      </c>
      <c r="E452" s="8" t="s">
        <v>5670</v>
      </c>
      <c r="F452" s="8" t="s">
        <v>5671</v>
      </c>
      <c r="G452" s="12" t="s">
        <v>5323</v>
      </c>
      <c r="H452" s="22" t="str">
        <f>VLOOKUP($G452,Temp!$A:$C,H$1,FALSE)</f>
        <v>dealertire.com</v>
      </c>
      <c r="I452" s="22" t="e">
        <f>VLOOKUP($G452,Temp!$A:$C,I$1,FALSE)</f>
        <v>#VALUE!</v>
      </c>
      <c r="J452" s="22" t="e">
        <f>VLOOKUP($G452,Temp!$A:$C,J$1,FALSE)</f>
        <v>#VALUE!</v>
      </c>
      <c r="K452" s="22" t="e">
        <f>VLOOKUP($G452,Temp!$A:$C,K$1,FALSE)</f>
        <v>#VALUE!</v>
      </c>
      <c r="L452" s="22" t="e">
        <f>VLOOKUP($G452,Temp!$A:$C,L$1,FALSE)</f>
        <v>#VALUE!</v>
      </c>
      <c r="M452" s="22" t="e">
        <f>VLOOKUP($G452,Temp!$A:$C,M$1,FALSE)</f>
        <v>#VALUE!</v>
      </c>
      <c r="N452" s="22" t="e">
        <f>VLOOKUP($G452,Temp!$A:$C,N$1,FALSE)</f>
        <v>#VALUE!</v>
      </c>
      <c r="O452" s="22" t="e">
        <f>VLOOKUP($G452,Temp!$A:$C,O$1,FALSE)</f>
        <v>#VALUE!</v>
      </c>
      <c r="P452" s="22" t="e">
        <f>VLOOKUP($G452,Temp!$A:$C,P$1,FALSE)</f>
        <v>#VALUE!</v>
      </c>
      <c r="Q452" s="22" t="e">
        <f>VLOOKUP($G452,Temp!$A:$C,Q$1,FALSE)</f>
        <v>#VALUE!</v>
      </c>
      <c r="R452" s="22" t="e">
        <f>VLOOKUP($G452,Temp!$A:$C,R$1,FALSE)</f>
        <v>#VALUE!</v>
      </c>
      <c r="S452" s="22" t="e">
        <f>VLOOKUP($G452,Temp!$A:$C,S$1,FALSE)</f>
        <v>#VALUE!</v>
      </c>
      <c r="T452" s="22" t="e">
        <f>VLOOKUP($G452,Temp!$A:$C,T$1,FALSE)</f>
        <v>#VALUE!</v>
      </c>
      <c r="U452" s="22" t="e">
        <f>VLOOKUP($G452,Temp!$A:$C,U$1,FALSE)</f>
        <v>#VALUE!</v>
      </c>
      <c r="V452" s="22" t="e">
        <f>VLOOKUP($G452,Temp!$A:$C,V$1,FALSE)</f>
        <v>#VALUE!</v>
      </c>
      <c r="W452" s="22" t="e">
        <f>VLOOKUP($G452,Temp!$A:$C,W$1,FALSE)</f>
        <v>#VALUE!</v>
      </c>
      <c r="X452" s="22" t="e">
        <f>VLOOKUP($G452,Temp!$A:$C,X$1,FALSE)</f>
        <v>#VALUE!</v>
      </c>
      <c r="Y452" s="22">
        <f>VLOOKUP($G452,Temp!$A:$C,Y$1,FALSE)</f>
        <v>15000</v>
      </c>
      <c r="Z452" s="22">
        <f>VLOOKUP($G452,Temp!$A:$C,Z$1,FALSE)</f>
        <v>0</v>
      </c>
      <c r="AA452" s="22" t="e">
        <f>VLOOKUP($A452,Searches!$A:$H,AA$1,FALSE)</f>
        <v>#N/A</v>
      </c>
      <c r="AB452" s="22" t="e">
        <f>VLOOKUP($A452,Searches!$A:$H,AB$1,FALSE)</f>
        <v>#N/A</v>
      </c>
      <c r="AC452" s="22" t="e">
        <f>VLOOKUP($A452,Searches!$A:$H,AC$1,FALSE)</f>
        <v>#N/A</v>
      </c>
      <c r="AD452" s="22" t="e">
        <f>VLOOKUP($A452,Searches!$A:$H,AD$1,FALSE)</f>
        <v>#N/A</v>
      </c>
      <c r="AE452" s="22" t="e">
        <f>VLOOKUP($A452,Searches!$A:$H,AE$1,FALSE)</f>
        <v>#N/A</v>
      </c>
      <c r="AF452" s="22" t="e">
        <f>VLOOKUP($A452,Searches!$A:$H,AF$1,FALSE)</f>
        <v>#N/A</v>
      </c>
      <c r="AG452" s="22" t="e">
        <f>VLOOKUP($A452,Searches!$A:$H,AG$1,FALSE)</f>
        <v>#N/A</v>
      </c>
      <c r="AH452" s="22" t="str">
        <f>VLOOKUP($G452,Temp!$D:$F,AH$1,FALSE)</f>
        <v>dealertire.com</v>
      </c>
      <c r="AI452" s="22" t="str">
        <f>VLOOKUP($G452,Temp!$D:$F,AI$1,FALSE)</f>
        <v>Pardot</v>
      </c>
      <c r="AJ452" s="22" t="str">
        <f>VLOOKUP($G452,Temp!$D:$F,AJ$1,FALSE)</f>
        <v>WordPress</v>
      </c>
    </row>
    <row r="453" spans="1:36" ht="16" x14ac:dyDescent="0.2">
      <c r="A453" s="8" t="str">
        <f t="shared" si="7"/>
        <v>Thom Robbins MediaPro LLC</v>
      </c>
      <c r="B453" s="8" t="s">
        <v>5680</v>
      </c>
      <c r="C453" s="8" t="s">
        <v>5681</v>
      </c>
      <c r="D453" s="8" t="s">
        <v>42</v>
      </c>
      <c r="E453" s="8" t="s">
        <v>5682</v>
      </c>
      <c r="F453" s="8" t="s">
        <v>5683</v>
      </c>
      <c r="G453" s="12" t="s">
        <v>5324</v>
      </c>
      <c r="H453" s="22" t="str">
        <f>VLOOKUP($G453,Temp!$A:$C,H$1,FALSE)</f>
        <v>mediapro.com</v>
      </c>
      <c r="I453" s="22" t="e">
        <f>VLOOKUP($G453,Temp!$A:$C,I$1,FALSE)</f>
        <v>#VALUE!</v>
      </c>
      <c r="J453" s="22" t="e">
        <f>VLOOKUP($G453,Temp!$A:$C,J$1,FALSE)</f>
        <v>#VALUE!</v>
      </c>
      <c r="K453" s="22" t="e">
        <f>VLOOKUP($G453,Temp!$A:$C,K$1,FALSE)</f>
        <v>#VALUE!</v>
      </c>
      <c r="L453" s="22" t="e">
        <f>VLOOKUP($G453,Temp!$A:$C,L$1,FALSE)</f>
        <v>#VALUE!</v>
      </c>
      <c r="M453" s="22" t="e">
        <f>VLOOKUP($G453,Temp!$A:$C,M$1,FALSE)</f>
        <v>#VALUE!</v>
      </c>
      <c r="N453" s="22" t="e">
        <f>VLOOKUP($G453,Temp!$A:$C,N$1,FALSE)</f>
        <v>#VALUE!</v>
      </c>
      <c r="O453" s="22" t="e">
        <f>VLOOKUP($G453,Temp!$A:$C,O$1,FALSE)</f>
        <v>#VALUE!</v>
      </c>
      <c r="P453" s="22" t="e">
        <f>VLOOKUP($G453,Temp!$A:$C,P$1,FALSE)</f>
        <v>#VALUE!</v>
      </c>
      <c r="Q453" s="22" t="e">
        <f>VLOOKUP($G453,Temp!$A:$C,Q$1,FALSE)</f>
        <v>#VALUE!</v>
      </c>
      <c r="R453" s="22" t="e">
        <f>VLOOKUP($G453,Temp!$A:$C,R$1,FALSE)</f>
        <v>#VALUE!</v>
      </c>
      <c r="S453" s="22" t="e">
        <f>VLOOKUP($G453,Temp!$A:$C,S$1,FALSE)</f>
        <v>#VALUE!</v>
      </c>
      <c r="T453" s="22" t="e">
        <f>VLOOKUP($G453,Temp!$A:$C,T$1,FALSE)</f>
        <v>#VALUE!</v>
      </c>
      <c r="U453" s="22" t="e">
        <f>VLOOKUP($G453,Temp!$A:$C,U$1,FALSE)</f>
        <v>#VALUE!</v>
      </c>
      <c r="V453" s="22" t="e">
        <f>VLOOKUP($G453,Temp!$A:$C,V$1,FALSE)</f>
        <v>#VALUE!</v>
      </c>
      <c r="W453" s="22" t="e">
        <f>VLOOKUP($G453,Temp!$A:$C,W$1,FALSE)</f>
        <v>#VALUE!</v>
      </c>
      <c r="X453" s="22" t="e">
        <f>VLOOKUP($G453,Temp!$A:$C,X$1,FALSE)</f>
        <v>#VALUE!</v>
      </c>
      <c r="Y453" s="22">
        <f>VLOOKUP($G453,Temp!$A:$C,Y$1,FALSE)</f>
        <v>4800</v>
      </c>
      <c r="Z453" s="22">
        <f>VLOOKUP($G453,Temp!$A:$C,Z$1,FALSE)</f>
        <v>6500</v>
      </c>
      <c r="AA453" s="22" t="str">
        <f>VLOOKUP($A453,Searches!$A:$H,AA$1,FALSE)</f>
        <v>Thom Robbins</v>
      </c>
      <c r="AB453" s="22" t="str">
        <f>VLOOKUP($A453,Searches!$A:$H,AB$1,FALSE)</f>
        <v>MediaPro LLC</v>
      </c>
      <c r="AC453" s="22" t="str">
        <f>VLOOKUP($A453,Searches!$A:$H,AC$1,FALSE)</f>
        <v>Chief Marketing Officer</v>
      </c>
      <c r="AD453" s="22" t="str">
        <f>VLOOKUP($A453,Searches!$A:$H,AD$1,FALSE)</f>
        <v>2nd</v>
      </c>
      <c r="AE453" s="22" t="str">
        <f>VLOOKUP($A453,Searches!$A:$H,AE$1,FALSE)</f>
        <v>Open link</v>
      </c>
      <c r="AF453" s="22" t="str">
        <f>VLOOKUP($A453,Searches!$A:$H,AF$1,FALSE)</f>
        <v>Greater Seattle Area</v>
      </c>
      <c r="AG453" s="22" t="str">
        <f>VLOOKUP($A453,Searches!$A:$H,AG$1,FALSE)</f>
        <v>https://www.linkedin.com/sales/profile/20004440,9Q6x,NAME_SEARCH?moduleKey=peopleSearchResults&amp;pageKey=sales-search3-people-refinement&amp;contextId=60BC92C971D70515801E49D6842B0000&amp;requestId=f96f5bc7-08dc-43d8-8d93-3520b1cb4dfa&amp;action=CLICK&amp;target=urn%3Ali%3AsalesLead%3A(-1%2C20004440)&amp;pageNumber=12&amp;targetEl=profilelink&amp;position=12&amp;trk=lss-serp-result-lead_photo</v>
      </c>
      <c r="AH453" s="22" t="str">
        <f>VLOOKUP($G453,Temp!$D:$F,AH$1,FALSE)</f>
        <v>mediapro.com</v>
      </c>
      <c r="AI453" s="22" t="str">
        <f>VLOOKUP($G453,Temp!$D:$F,AI$1,FALSE)</f>
        <v>Marketo</v>
      </c>
      <c r="AJ453" s="22" t="str">
        <f>VLOOKUP($G453,Temp!$D:$F,AJ$1,FALSE)</f>
        <v>WordPress</v>
      </c>
    </row>
    <row r="454" spans="1:36" ht="16" x14ac:dyDescent="0.2">
      <c r="A454" s="8" t="str">
        <f t="shared" si="7"/>
        <v>Jim Wilson Kahua</v>
      </c>
      <c r="B454" s="8" t="s">
        <v>398</v>
      </c>
      <c r="C454" s="8" t="s">
        <v>646</v>
      </c>
      <c r="D454" s="8" t="s">
        <v>42</v>
      </c>
      <c r="E454" s="8" t="s">
        <v>5689</v>
      </c>
      <c r="F454" s="8" t="s">
        <v>5690</v>
      </c>
      <c r="G454" s="12" t="s">
        <v>5333</v>
      </c>
      <c r="H454" s="22" t="str">
        <f>VLOOKUP($G454,Temp!$A:$C,H$1,FALSE)</f>
        <v>kahua.com</v>
      </c>
      <c r="I454" s="22" t="e">
        <f>VLOOKUP($G454,Temp!$A:$C,I$1,FALSE)</f>
        <v>#VALUE!</v>
      </c>
      <c r="J454" s="22" t="e">
        <f>VLOOKUP($G454,Temp!$A:$C,J$1,FALSE)</f>
        <v>#VALUE!</v>
      </c>
      <c r="K454" s="22" t="e">
        <f>VLOOKUP($G454,Temp!$A:$C,K$1,FALSE)</f>
        <v>#VALUE!</v>
      </c>
      <c r="L454" s="22" t="e">
        <f>VLOOKUP($G454,Temp!$A:$C,L$1,FALSE)</f>
        <v>#VALUE!</v>
      </c>
      <c r="M454" s="22" t="e">
        <f>VLOOKUP($G454,Temp!$A:$C,M$1,FALSE)</f>
        <v>#VALUE!</v>
      </c>
      <c r="N454" s="22" t="e">
        <f>VLOOKUP($G454,Temp!$A:$C,N$1,FALSE)</f>
        <v>#VALUE!</v>
      </c>
      <c r="O454" s="22" t="e">
        <f>VLOOKUP($G454,Temp!$A:$C,O$1,FALSE)</f>
        <v>#VALUE!</v>
      </c>
      <c r="P454" s="22" t="e">
        <f>VLOOKUP($G454,Temp!$A:$C,P$1,FALSE)</f>
        <v>#VALUE!</v>
      </c>
      <c r="Q454" s="22" t="e">
        <f>VLOOKUP($G454,Temp!$A:$C,Q$1,FALSE)</f>
        <v>#VALUE!</v>
      </c>
      <c r="R454" s="22" t="e">
        <f>VLOOKUP($G454,Temp!$A:$C,R$1,FALSE)</f>
        <v>#VALUE!</v>
      </c>
      <c r="S454" s="22" t="e">
        <f>VLOOKUP($G454,Temp!$A:$C,S$1,FALSE)</f>
        <v>#VALUE!</v>
      </c>
      <c r="T454" s="22" t="e">
        <f>VLOOKUP($G454,Temp!$A:$C,T$1,FALSE)</f>
        <v>#VALUE!</v>
      </c>
      <c r="U454" s="22" t="e">
        <f>VLOOKUP($G454,Temp!$A:$C,U$1,FALSE)</f>
        <v>#VALUE!</v>
      </c>
      <c r="V454" s="22" t="e">
        <f>VLOOKUP($G454,Temp!$A:$C,V$1,FALSE)</f>
        <v>#VALUE!</v>
      </c>
      <c r="W454" s="22" t="e">
        <f>VLOOKUP($G454,Temp!$A:$C,W$1,FALSE)</f>
        <v>#VALUE!</v>
      </c>
      <c r="X454" s="22" t="e">
        <f>VLOOKUP($G454,Temp!$A:$C,X$1,FALSE)</f>
        <v>#VALUE!</v>
      </c>
      <c r="Y454" s="22">
        <f>VLOOKUP($G454,Temp!$A:$C,Y$1,FALSE)</f>
        <v>389</v>
      </c>
      <c r="Z454" s="22">
        <f>VLOOKUP($G454,Temp!$A:$C,Z$1,FALSE)</f>
        <v>0</v>
      </c>
      <c r="AA454" s="22" t="str">
        <f>VLOOKUP($A454,Searches!$A:$H,AA$1,FALSE)</f>
        <v>Jim Wilson</v>
      </c>
      <c r="AB454" s="22" t="str">
        <f>VLOOKUP($A454,Searches!$A:$H,AB$1,FALSE)</f>
        <v>Kahua</v>
      </c>
      <c r="AC454" s="22" t="str">
        <f>VLOOKUP($A454,Searches!$A:$H,AC$1,FALSE)</f>
        <v>Chief Marketing Officer</v>
      </c>
      <c r="AD454" s="22" t="str">
        <f>VLOOKUP($A454,Searches!$A:$H,AD$1,FALSE)</f>
        <v>2nd</v>
      </c>
      <c r="AE454" s="22" t="str">
        <f>VLOOKUP($A454,Searches!$A:$H,AE$1,FALSE)</f>
        <v/>
      </c>
      <c r="AF454" s="22" t="str">
        <f>VLOOKUP($A454,Searches!$A:$H,AF$1,FALSE)</f>
        <v>Greater Atlanta Area</v>
      </c>
      <c r="AG454" s="22" t="str">
        <f>VLOOKUP($A454,Searches!$A:$H,AG$1,FALSE)</f>
        <v>https://www.linkedin.com/sales/profile/480750,5lQJ,NAME_SEARCH?moduleKey=peopleSearchResults&amp;pageKey=sales-search3-people-refinement&amp;contextId=60BC92C971D70515801E49D6842B0000&amp;requestId=aad232fb-8045-47d0-8079-d52d89672e62&amp;action=CLICK&amp;target=urn%3Ali%3AsalesLead%3A(-1%2C480750)&amp;pageNumber=13&amp;targetEl=profilelink&amp;position=3&amp;trk=lss-serp-result-lead_photo</v>
      </c>
      <c r="AH454" s="22" t="str">
        <f>VLOOKUP($G454,Temp!$D:$F,AH$1,FALSE)</f>
        <v>kahua.com</v>
      </c>
      <c r="AI454" s="22">
        <f>VLOOKUP($G454,Temp!$D:$F,AI$1,FALSE)</f>
        <v>0</v>
      </c>
      <c r="AJ454" s="22" t="str">
        <f>VLOOKUP($G454,Temp!$D:$F,AJ$1,FALSE)</f>
        <v>WordPress</v>
      </c>
    </row>
    <row r="455" spans="1:36" ht="16" x14ac:dyDescent="0.2">
      <c r="A455" s="8" t="str">
        <f t="shared" si="7"/>
        <v>Alex Kam CoachMarket</v>
      </c>
      <c r="B455" s="8" t="s">
        <v>1929</v>
      </c>
      <c r="C455" s="8" t="s">
        <v>5700</v>
      </c>
      <c r="D455" s="8" t="s">
        <v>42</v>
      </c>
      <c r="E455" s="8" t="s">
        <v>5701</v>
      </c>
      <c r="F455" s="8" t="s">
        <v>5702</v>
      </c>
      <c r="G455" s="12" t="s">
        <v>5343</v>
      </c>
      <c r="H455" s="22" t="str">
        <f>VLOOKUP($G455,Temp!$A:$C,H$1,FALSE)</f>
        <v>coachmarket.com</v>
      </c>
      <c r="I455" s="22" t="e">
        <f>VLOOKUP($G455,Temp!$A:$C,I$1,FALSE)</f>
        <v>#VALUE!</v>
      </c>
      <c r="J455" s="22" t="e">
        <f>VLOOKUP($G455,Temp!$A:$C,J$1,FALSE)</f>
        <v>#VALUE!</v>
      </c>
      <c r="K455" s="22" t="e">
        <f>VLOOKUP($G455,Temp!$A:$C,K$1,FALSE)</f>
        <v>#VALUE!</v>
      </c>
      <c r="L455" s="22" t="e">
        <f>VLOOKUP($G455,Temp!$A:$C,L$1,FALSE)</f>
        <v>#VALUE!</v>
      </c>
      <c r="M455" s="22" t="e">
        <f>VLOOKUP($G455,Temp!$A:$C,M$1,FALSE)</f>
        <v>#VALUE!</v>
      </c>
      <c r="N455" s="22" t="e">
        <f>VLOOKUP($G455,Temp!$A:$C,N$1,FALSE)</f>
        <v>#VALUE!</v>
      </c>
      <c r="O455" s="22" t="e">
        <f>VLOOKUP($G455,Temp!$A:$C,O$1,FALSE)</f>
        <v>#VALUE!</v>
      </c>
      <c r="P455" s="22" t="e">
        <f>VLOOKUP($G455,Temp!$A:$C,P$1,FALSE)</f>
        <v>#VALUE!</v>
      </c>
      <c r="Q455" s="22" t="e">
        <f>VLOOKUP($G455,Temp!$A:$C,Q$1,FALSE)</f>
        <v>#VALUE!</v>
      </c>
      <c r="R455" s="22" t="e">
        <f>VLOOKUP($G455,Temp!$A:$C,R$1,FALSE)</f>
        <v>#VALUE!</v>
      </c>
      <c r="S455" s="22" t="e">
        <f>VLOOKUP($G455,Temp!$A:$C,S$1,FALSE)</f>
        <v>#VALUE!</v>
      </c>
      <c r="T455" s="22" t="e">
        <f>VLOOKUP($G455,Temp!$A:$C,T$1,FALSE)</f>
        <v>#VALUE!</v>
      </c>
      <c r="U455" s="22" t="e">
        <f>VLOOKUP($G455,Temp!$A:$C,U$1,FALSE)</f>
        <v>#VALUE!</v>
      </c>
      <c r="V455" s="22" t="e">
        <f>VLOOKUP($G455,Temp!$A:$C,V$1,FALSE)</f>
        <v>#VALUE!</v>
      </c>
      <c r="W455" s="22" t="e">
        <f>VLOOKUP($G455,Temp!$A:$C,W$1,FALSE)</f>
        <v>#VALUE!</v>
      </c>
      <c r="X455" s="22" t="e">
        <f>VLOOKUP($G455,Temp!$A:$C,X$1,FALSE)</f>
        <v>#VALUE!</v>
      </c>
      <c r="Y455" s="22">
        <f>VLOOKUP($G455,Temp!$A:$C,Y$1,FALSE)</f>
        <v>1600</v>
      </c>
      <c r="Z455" s="22">
        <f>VLOOKUP($G455,Temp!$A:$C,Z$1,FALSE)</f>
        <v>0</v>
      </c>
      <c r="AA455" s="22" t="str">
        <f>VLOOKUP($A455,Searches!$A:$H,AA$1,FALSE)</f>
        <v>Alex Kam</v>
      </c>
      <c r="AB455" s="22" t="str">
        <f>VLOOKUP($A455,Searches!$A:$H,AB$1,FALSE)</f>
        <v>CoachMarket</v>
      </c>
      <c r="AC455" s="22" t="str">
        <f>VLOOKUP($A455,Searches!$A:$H,AC$1,FALSE)</f>
        <v>Chief Marketing Officer</v>
      </c>
      <c r="AD455" s="22" t="str">
        <f>VLOOKUP($A455,Searches!$A:$H,AD$1,FALSE)</f>
        <v>2nd</v>
      </c>
      <c r="AE455" s="22" t="str">
        <f>VLOOKUP($A455,Searches!$A:$H,AE$1,FALSE)</f>
        <v/>
      </c>
      <c r="AF455" s="22" t="str">
        <f>VLOOKUP($A455,Searches!$A:$H,AF$1,FALSE)</f>
        <v>Greater New York City Area</v>
      </c>
      <c r="AG455" s="22" t="str">
        <f>VLOOKUP($A455,Searches!$A:$H,AG$1,FALSE)</f>
        <v>https://www.linkedin.com/sales/profile/9760271,YsSA,NAME_SEARCH?moduleKey=peopleSearchResults&amp;pageKey=sales-search3-people-refinement&amp;contextId=635D3E904723061580FE6AF00A2B0000&amp;requestId=44b55c8c-6dac-46de-9edc-5e1a2617d352&amp;action=CLICK&amp;target=urn%3Ali%3AsalesLead%3A(-1%2C9760271)&amp;pageNumber=8&amp;targetEl=profilelink&amp;position=17&amp;trk=lss-serp-result-lead_photo</v>
      </c>
      <c r="AH455" s="22" t="str">
        <f>VLOOKUP($G455,Temp!$D:$F,AH$1,FALSE)</f>
        <v>coachmarket.com</v>
      </c>
      <c r="AI455" s="22" t="str">
        <f>VLOOKUP($G455,Temp!$D:$F,AI$1,FALSE)</f>
        <v>HubSpot</v>
      </c>
      <c r="AJ455" s="22" t="str">
        <f>VLOOKUP($G455,Temp!$D:$F,AJ$1,FALSE)</f>
        <v>WordPress</v>
      </c>
    </row>
    <row r="456" spans="1:36" ht="16" x14ac:dyDescent="0.2">
      <c r="A456" s="8" t="str">
        <f t="shared" si="7"/>
        <v>Paul Montoya University of California</v>
      </c>
      <c r="B456" s="8" t="s">
        <v>397</v>
      </c>
      <c r="C456" s="8" t="s">
        <v>5707</v>
      </c>
      <c r="D456" s="8" t="s">
        <v>5708</v>
      </c>
      <c r="E456" s="8" t="s">
        <v>5709</v>
      </c>
      <c r="F456" s="8" t="s">
        <v>5710</v>
      </c>
      <c r="G456" s="12" t="s">
        <v>5349</v>
      </c>
      <c r="H456" s="22" t="str">
        <f>VLOOKUP($G456,Temp!$A:$C,H$1,FALSE)</f>
        <v>universityofcalifornia.edu</v>
      </c>
      <c r="I456" s="22" t="e">
        <f>VLOOKUP($G456,Temp!$A:$C,I$1,FALSE)</f>
        <v>#VALUE!</v>
      </c>
      <c r="J456" s="22" t="e">
        <f>VLOOKUP($G456,Temp!$A:$C,J$1,FALSE)</f>
        <v>#VALUE!</v>
      </c>
      <c r="K456" s="22" t="e">
        <f>VLOOKUP($G456,Temp!$A:$C,K$1,FALSE)</f>
        <v>#VALUE!</v>
      </c>
      <c r="L456" s="22" t="e">
        <f>VLOOKUP($G456,Temp!$A:$C,L$1,FALSE)</f>
        <v>#VALUE!</v>
      </c>
      <c r="M456" s="22" t="e">
        <f>VLOOKUP($G456,Temp!$A:$C,M$1,FALSE)</f>
        <v>#VALUE!</v>
      </c>
      <c r="N456" s="22" t="e">
        <f>VLOOKUP($G456,Temp!$A:$C,N$1,FALSE)</f>
        <v>#VALUE!</v>
      </c>
      <c r="O456" s="22" t="e">
        <f>VLOOKUP($G456,Temp!$A:$C,O$1,FALSE)</f>
        <v>#VALUE!</v>
      </c>
      <c r="P456" s="22" t="e">
        <f>VLOOKUP($G456,Temp!$A:$C,P$1,FALSE)</f>
        <v>#VALUE!</v>
      </c>
      <c r="Q456" s="22" t="e">
        <f>VLOOKUP($G456,Temp!$A:$C,Q$1,FALSE)</f>
        <v>#VALUE!</v>
      </c>
      <c r="R456" s="22" t="e">
        <f>VLOOKUP($G456,Temp!$A:$C,R$1,FALSE)</f>
        <v>#VALUE!</v>
      </c>
      <c r="S456" s="22" t="e">
        <f>VLOOKUP($G456,Temp!$A:$C,S$1,FALSE)</f>
        <v>#VALUE!</v>
      </c>
      <c r="T456" s="22" t="e">
        <f>VLOOKUP($G456,Temp!$A:$C,T$1,FALSE)</f>
        <v>#VALUE!</v>
      </c>
      <c r="U456" s="22" t="e">
        <f>VLOOKUP($G456,Temp!$A:$C,U$1,FALSE)</f>
        <v>#VALUE!</v>
      </c>
      <c r="V456" s="22" t="e">
        <f>VLOOKUP($G456,Temp!$A:$C,V$1,FALSE)</f>
        <v>#VALUE!</v>
      </c>
      <c r="W456" s="22" t="e">
        <f>VLOOKUP($G456,Temp!$A:$C,W$1,FALSE)</f>
        <v>#VALUE!</v>
      </c>
      <c r="X456" s="22" t="e">
        <f>VLOOKUP($G456,Temp!$A:$C,X$1,FALSE)</f>
        <v>#VALUE!</v>
      </c>
      <c r="Y456" s="22">
        <f>VLOOKUP($G456,Temp!$A:$C,Y$1,FALSE)</f>
        <v>1300000</v>
      </c>
      <c r="Z456" s="22">
        <f>VLOOKUP($G456,Temp!$A:$C,Z$1,FALSE)</f>
        <v>5800</v>
      </c>
      <c r="AA456" s="22" t="e">
        <f>VLOOKUP($A456,Searches!$A:$H,AA$1,FALSE)</f>
        <v>#N/A</v>
      </c>
      <c r="AB456" s="22" t="e">
        <f>VLOOKUP($A456,Searches!$A:$H,AB$1,FALSE)</f>
        <v>#N/A</v>
      </c>
      <c r="AC456" s="22" t="e">
        <f>VLOOKUP($A456,Searches!$A:$H,AC$1,FALSE)</f>
        <v>#N/A</v>
      </c>
      <c r="AD456" s="22" t="e">
        <f>VLOOKUP($A456,Searches!$A:$H,AD$1,FALSE)</f>
        <v>#N/A</v>
      </c>
      <c r="AE456" s="22" t="e">
        <f>VLOOKUP($A456,Searches!$A:$H,AE$1,FALSE)</f>
        <v>#N/A</v>
      </c>
      <c r="AF456" s="22" t="e">
        <f>VLOOKUP($A456,Searches!$A:$H,AF$1,FALSE)</f>
        <v>#N/A</v>
      </c>
      <c r="AG456" s="22" t="e">
        <f>VLOOKUP($A456,Searches!$A:$H,AG$1,FALSE)</f>
        <v>#N/A</v>
      </c>
      <c r="AH456" s="22" t="e">
        <f>VLOOKUP($G456,Temp!$D:$F,AH$1,FALSE)</f>
        <v>#N/A</v>
      </c>
      <c r="AI456" s="22" t="e">
        <f>VLOOKUP($G456,Temp!$D:$F,AI$1,FALSE)</f>
        <v>#N/A</v>
      </c>
      <c r="AJ456" s="22" t="e">
        <f>VLOOKUP($G456,Temp!$D:$F,AJ$1,FALSE)</f>
        <v>#N/A</v>
      </c>
    </row>
    <row r="457" spans="1:36" ht="16" x14ac:dyDescent="0.2">
      <c r="A457" s="8" t="str">
        <f t="shared" si="7"/>
        <v>Cecilia Panozzo Situs</v>
      </c>
      <c r="B457" s="8" t="s">
        <v>4241</v>
      </c>
      <c r="C457" s="8" t="s">
        <v>4243</v>
      </c>
      <c r="D457" s="8" t="s">
        <v>42</v>
      </c>
      <c r="E457" s="8" t="s">
        <v>4245</v>
      </c>
      <c r="F457" s="8" t="s">
        <v>4246</v>
      </c>
      <c r="G457" s="12" t="s">
        <v>4248</v>
      </c>
      <c r="H457" s="22" t="str">
        <f>VLOOKUP($G457,Temp!$A:$C,H$1,FALSE)</f>
        <v>situs.com</v>
      </c>
      <c r="I457" s="22" t="e">
        <f>VLOOKUP($G457,Temp!$A:$C,I$1,FALSE)</f>
        <v>#VALUE!</v>
      </c>
      <c r="J457" s="22" t="e">
        <f>VLOOKUP($G457,Temp!$A:$C,J$1,FALSE)</f>
        <v>#VALUE!</v>
      </c>
      <c r="K457" s="22" t="e">
        <f>VLOOKUP($G457,Temp!$A:$C,K$1,FALSE)</f>
        <v>#VALUE!</v>
      </c>
      <c r="L457" s="22" t="e">
        <f>VLOOKUP($G457,Temp!$A:$C,L$1,FALSE)</f>
        <v>#VALUE!</v>
      </c>
      <c r="M457" s="22" t="e">
        <f>VLOOKUP($G457,Temp!$A:$C,M$1,FALSE)</f>
        <v>#VALUE!</v>
      </c>
      <c r="N457" s="22" t="e">
        <f>VLOOKUP($G457,Temp!$A:$C,N$1,FALSE)</f>
        <v>#VALUE!</v>
      </c>
      <c r="O457" s="22" t="e">
        <f>VLOOKUP($G457,Temp!$A:$C,O$1,FALSE)</f>
        <v>#VALUE!</v>
      </c>
      <c r="P457" s="22" t="e">
        <f>VLOOKUP($G457,Temp!$A:$C,P$1,FALSE)</f>
        <v>#VALUE!</v>
      </c>
      <c r="Q457" s="22" t="e">
        <f>VLOOKUP($G457,Temp!$A:$C,Q$1,FALSE)</f>
        <v>#VALUE!</v>
      </c>
      <c r="R457" s="22" t="e">
        <f>VLOOKUP($G457,Temp!$A:$C,R$1,FALSE)</f>
        <v>#VALUE!</v>
      </c>
      <c r="S457" s="22" t="e">
        <f>VLOOKUP($G457,Temp!$A:$C,S$1,FALSE)</f>
        <v>#VALUE!</v>
      </c>
      <c r="T457" s="22" t="e">
        <f>VLOOKUP($G457,Temp!$A:$C,T$1,FALSE)</f>
        <v>#VALUE!</v>
      </c>
      <c r="U457" s="22" t="e">
        <f>VLOOKUP($G457,Temp!$A:$C,U$1,FALSE)</f>
        <v>#VALUE!</v>
      </c>
      <c r="V457" s="22" t="e">
        <f>VLOOKUP($G457,Temp!$A:$C,V$1,FALSE)</f>
        <v>#VALUE!</v>
      </c>
      <c r="W457" s="22" t="e">
        <f>VLOOKUP($G457,Temp!$A:$C,W$1,FALSE)</f>
        <v>#VALUE!</v>
      </c>
      <c r="X457" s="22" t="e">
        <f>VLOOKUP($G457,Temp!$A:$C,X$1,FALSE)</f>
        <v>#VALUE!</v>
      </c>
      <c r="Y457" s="22">
        <f>VLOOKUP($G457,Temp!$A:$C,Y$1,FALSE)</f>
        <v>413</v>
      </c>
      <c r="Z457" s="22">
        <f>VLOOKUP($G457,Temp!$A:$C,Z$1,FALSE)</f>
        <v>0</v>
      </c>
      <c r="AA457" s="22" t="e">
        <f>VLOOKUP($A457,Searches!$A:$H,AA$1,FALSE)</f>
        <v>#N/A</v>
      </c>
      <c r="AB457" s="22" t="e">
        <f>VLOOKUP($A457,Searches!$A:$H,AB$1,FALSE)</f>
        <v>#N/A</v>
      </c>
      <c r="AC457" s="22" t="e">
        <f>VLOOKUP($A457,Searches!$A:$H,AC$1,FALSE)</f>
        <v>#N/A</v>
      </c>
      <c r="AD457" s="22" t="e">
        <f>VLOOKUP($A457,Searches!$A:$H,AD$1,FALSE)</f>
        <v>#N/A</v>
      </c>
      <c r="AE457" s="22" t="e">
        <f>VLOOKUP($A457,Searches!$A:$H,AE$1,FALSE)</f>
        <v>#N/A</v>
      </c>
      <c r="AF457" s="22" t="e">
        <f>VLOOKUP($A457,Searches!$A:$H,AF$1,FALSE)</f>
        <v>#N/A</v>
      </c>
      <c r="AG457" s="22" t="e">
        <f>VLOOKUP($A457,Searches!$A:$H,AG$1,FALSE)</f>
        <v>#N/A</v>
      </c>
      <c r="AH457" s="22" t="str">
        <f>VLOOKUP($G457,Temp!$D:$F,AH$1,FALSE)</f>
        <v>situs.com</v>
      </c>
      <c r="AI457" s="22" t="str">
        <f>VLOOKUP($G457,Temp!$D:$F,AI$1,FALSE)</f>
        <v>HubSpot</v>
      </c>
      <c r="AJ457" s="22" t="str">
        <f>VLOOKUP($G457,Temp!$D:$F,AJ$1,FALSE)</f>
        <v>WordPress</v>
      </c>
    </row>
    <row r="458" spans="1:36" ht="16" x14ac:dyDescent="0.2">
      <c r="A458" s="8" t="str">
        <f t="shared" si="7"/>
        <v>Chris Capehart Oven Bits</v>
      </c>
      <c r="B458" s="8" t="s">
        <v>89</v>
      </c>
      <c r="C458" s="8" t="s">
        <v>5728</v>
      </c>
      <c r="D458" s="8" t="s">
        <v>443</v>
      </c>
      <c r="E458" s="8" t="s">
        <v>5729</v>
      </c>
      <c r="F458" s="8" t="s">
        <v>5730</v>
      </c>
      <c r="G458" s="12" t="s">
        <v>5360</v>
      </c>
      <c r="H458" s="22" t="str">
        <f>VLOOKUP($G458,Temp!$A:$C,H$1,FALSE)</f>
        <v>ovenbits.com</v>
      </c>
      <c r="I458" s="22" t="e">
        <f>VLOOKUP($G458,Temp!$A:$C,I$1,FALSE)</f>
        <v>#VALUE!</v>
      </c>
      <c r="J458" s="22" t="e">
        <f>VLOOKUP($G458,Temp!$A:$C,J$1,FALSE)</f>
        <v>#VALUE!</v>
      </c>
      <c r="K458" s="22" t="e">
        <f>VLOOKUP($G458,Temp!$A:$C,K$1,FALSE)</f>
        <v>#VALUE!</v>
      </c>
      <c r="L458" s="22" t="e">
        <f>VLOOKUP($G458,Temp!$A:$C,L$1,FALSE)</f>
        <v>#VALUE!</v>
      </c>
      <c r="M458" s="22" t="e">
        <f>VLOOKUP($G458,Temp!$A:$C,M$1,FALSE)</f>
        <v>#VALUE!</v>
      </c>
      <c r="N458" s="22" t="e">
        <f>VLOOKUP($G458,Temp!$A:$C,N$1,FALSE)</f>
        <v>#VALUE!</v>
      </c>
      <c r="O458" s="22" t="e">
        <f>VLOOKUP($G458,Temp!$A:$C,O$1,FALSE)</f>
        <v>#VALUE!</v>
      </c>
      <c r="P458" s="22" t="e">
        <f>VLOOKUP($G458,Temp!$A:$C,P$1,FALSE)</f>
        <v>#VALUE!</v>
      </c>
      <c r="Q458" s="22" t="e">
        <f>VLOOKUP($G458,Temp!$A:$C,Q$1,FALSE)</f>
        <v>#VALUE!</v>
      </c>
      <c r="R458" s="22" t="e">
        <f>VLOOKUP($G458,Temp!$A:$C,R$1,FALSE)</f>
        <v>#VALUE!</v>
      </c>
      <c r="S458" s="22" t="e">
        <f>VLOOKUP($G458,Temp!$A:$C,S$1,FALSE)</f>
        <v>#VALUE!</v>
      </c>
      <c r="T458" s="22" t="e">
        <f>VLOOKUP($G458,Temp!$A:$C,T$1,FALSE)</f>
        <v>#VALUE!</v>
      </c>
      <c r="U458" s="22" t="e">
        <f>VLOOKUP($G458,Temp!$A:$C,U$1,FALSE)</f>
        <v>#VALUE!</v>
      </c>
      <c r="V458" s="22" t="e">
        <f>VLOOKUP($G458,Temp!$A:$C,V$1,FALSE)</f>
        <v>#VALUE!</v>
      </c>
      <c r="W458" s="22" t="e">
        <f>VLOOKUP($G458,Temp!$A:$C,W$1,FALSE)</f>
        <v>#VALUE!</v>
      </c>
      <c r="X458" s="22" t="e">
        <f>VLOOKUP($G458,Temp!$A:$C,X$1,FALSE)</f>
        <v>#VALUE!</v>
      </c>
      <c r="Y458" s="22">
        <f>VLOOKUP($G458,Temp!$A:$C,Y$1,FALSE)</f>
        <v>0</v>
      </c>
      <c r="Z458" s="22">
        <f>VLOOKUP($G458,Temp!$A:$C,Z$1,FALSE)</f>
        <v>0</v>
      </c>
      <c r="AA458" s="22" t="e">
        <f>VLOOKUP($A458,Searches!$A:$H,AA$1,FALSE)</f>
        <v>#N/A</v>
      </c>
      <c r="AB458" s="22" t="e">
        <f>VLOOKUP($A458,Searches!$A:$H,AB$1,FALSE)</f>
        <v>#N/A</v>
      </c>
      <c r="AC458" s="22" t="e">
        <f>VLOOKUP($A458,Searches!$A:$H,AC$1,FALSE)</f>
        <v>#N/A</v>
      </c>
      <c r="AD458" s="22" t="e">
        <f>VLOOKUP($A458,Searches!$A:$H,AD$1,FALSE)</f>
        <v>#N/A</v>
      </c>
      <c r="AE458" s="22" t="e">
        <f>VLOOKUP($A458,Searches!$A:$H,AE$1,FALSE)</f>
        <v>#N/A</v>
      </c>
      <c r="AF458" s="22" t="e">
        <f>VLOOKUP($A458,Searches!$A:$H,AF$1,FALSE)</f>
        <v>#N/A</v>
      </c>
      <c r="AG458" s="22" t="e">
        <f>VLOOKUP($A458,Searches!$A:$H,AG$1,FALSE)</f>
        <v>#N/A</v>
      </c>
      <c r="AH458" s="22" t="e">
        <f>VLOOKUP($G458,Temp!$D:$F,AH$1,FALSE)</f>
        <v>#N/A</v>
      </c>
      <c r="AI458" s="22" t="e">
        <f>VLOOKUP($G458,Temp!$D:$F,AI$1,FALSE)</f>
        <v>#N/A</v>
      </c>
      <c r="AJ458" s="22" t="e">
        <f>VLOOKUP($G458,Temp!$D:$F,AJ$1,FALSE)</f>
        <v>#N/A</v>
      </c>
    </row>
    <row r="459" spans="1:36" ht="16" x14ac:dyDescent="0.2">
      <c r="A459" s="8" t="str">
        <f t="shared" si="7"/>
        <v>Scott Barnyak SDLC Partners, L.P.</v>
      </c>
      <c r="B459" s="8" t="s">
        <v>737</v>
      </c>
      <c r="C459" s="8" t="s">
        <v>5736</v>
      </c>
      <c r="D459" s="8" t="s">
        <v>5737</v>
      </c>
      <c r="E459" s="8" t="s">
        <v>5738</v>
      </c>
      <c r="F459" s="8" t="s">
        <v>5739</v>
      </c>
      <c r="G459" s="12" t="s">
        <v>5375</v>
      </c>
      <c r="H459" s="22" t="str">
        <f>VLOOKUP($G459,Temp!$A:$C,H$1,FALSE)</f>
        <v>sdlcpartners.com</v>
      </c>
      <c r="I459" s="22" t="e">
        <f>VLOOKUP($G459,Temp!$A:$C,I$1,FALSE)</f>
        <v>#VALUE!</v>
      </c>
      <c r="J459" s="22" t="e">
        <f>VLOOKUP($G459,Temp!$A:$C,J$1,FALSE)</f>
        <v>#VALUE!</v>
      </c>
      <c r="K459" s="22" t="e">
        <f>VLOOKUP($G459,Temp!$A:$C,K$1,FALSE)</f>
        <v>#VALUE!</v>
      </c>
      <c r="L459" s="22" t="e">
        <f>VLOOKUP($G459,Temp!$A:$C,L$1,FALSE)</f>
        <v>#VALUE!</v>
      </c>
      <c r="M459" s="22" t="e">
        <f>VLOOKUP($G459,Temp!$A:$C,M$1,FALSE)</f>
        <v>#VALUE!</v>
      </c>
      <c r="N459" s="22" t="e">
        <f>VLOOKUP($G459,Temp!$A:$C,N$1,FALSE)</f>
        <v>#VALUE!</v>
      </c>
      <c r="O459" s="22" t="e">
        <f>VLOOKUP($G459,Temp!$A:$C,O$1,FALSE)</f>
        <v>#VALUE!</v>
      </c>
      <c r="P459" s="22" t="e">
        <f>VLOOKUP($G459,Temp!$A:$C,P$1,FALSE)</f>
        <v>#VALUE!</v>
      </c>
      <c r="Q459" s="22" t="e">
        <f>VLOOKUP($G459,Temp!$A:$C,Q$1,FALSE)</f>
        <v>#VALUE!</v>
      </c>
      <c r="R459" s="22" t="e">
        <f>VLOOKUP($G459,Temp!$A:$C,R$1,FALSE)</f>
        <v>#VALUE!</v>
      </c>
      <c r="S459" s="22" t="e">
        <f>VLOOKUP($G459,Temp!$A:$C,S$1,FALSE)</f>
        <v>#VALUE!</v>
      </c>
      <c r="T459" s="22" t="e">
        <f>VLOOKUP($G459,Temp!$A:$C,T$1,FALSE)</f>
        <v>#VALUE!</v>
      </c>
      <c r="U459" s="22" t="e">
        <f>VLOOKUP($G459,Temp!$A:$C,U$1,FALSE)</f>
        <v>#VALUE!</v>
      </c>
      <c r="V459" s="22" t="e">
        <f>VLOOKUP($G459,Temp!$A:$C,V$1,FALSE)</f>
        <v>#VALUE!</v>
      </c>
      <c r="W459" s="22" t="e">
        <f>VLOOKUP($G459,Temp!$A:$C,W$1,FALSE)</f>
        <v>#VALUE!</v>
      </c>
      <c r="X459" s="22" t="e">
        <f>VLOOKUP($G459,Temp!$A:$C,X$1,FALSE)</f>
        <v>#VALUE!</v>
      </c>
      <c r="Y459" s="22">
        <f>VLOOKUP($G459,Temp!$A:$C,Y$1,FALSE)</f>
        <v>259</v>
      </c>
      <c r="Z459" s="22">
        <f>VLOOKUP($G459,Temp!$A:$C,Z$1,FALSE)</f>
        <v>0</v>
      </c>
      <c r="AA459" s="22" t="e">
        <f>VLOOKUP($A459,Searches!$A:$H,AA$1,FALSE)</f>
        <v>#N/A</v>
      </c>
      <c r="AB459" s="22" t="e">
        <f>VLOOKUP($A459,Searches!$A:$H,AB$1,FALSE)</f>
        <v>#N/A</v>
      </c>
      <c r="AC459" s="22" t="e">
        <f>VLOOKUP($A459,Searches!$A:$H,AC$1,FALSE)</f>
        <v>#N/A</v>
      </c>
      <c r="AD459" s="22" t="e">
        <f>VLOOKUP($A459,Searches!$A:$H,AD$1,FALSE)</f>
        <v>#N/A</v>
      </c>
      <c r="AE459" s="22" t="e">
        <f>VLOOKUP($A459,Searches!$A:$H,AE$1,FALSE)</f>
        <v>#N/A</v>
      </c>
      <c r="AF459" s="22" t="e">
        <f>VLOOKUP($A459,Searches!$A:$H,AF$1,FALSE)</f>
        <v>#N/A</v>
      </c>
      <c r="AG459" s="22" t="e">
        <f>VLOOKUP($A459,Searches!$A:$H,AG$1,FALSE)</f>
        <v>#N/A</v>
      </c>
      <c r="AH459" s="22" t="e">
        <f>VLOOKUP($G459,Temp!$D:$F,AH$1,FALSE)</f>
        <v>#N/A</v>
      </c>
      <c r="AI459" s="22" t="e">
        <f>VLOOKUP($G459,Temp!$D:$F,AI$1,FALSE)</f>
        <v>#N/A</v>
      </c>
      <c r="AJ459" s="22" t="e">
        <f>VLOOKUP($G459,Temp!$D:$F,AJ$1,FALSE)</f>
        <v>#N/A</v>
      </c>
    </row>
    <row r="460" spans="1:36" ht="16" x14ac:dyDescent="0.2">
      <c r="A460" s="8" t="str">
        <f t="shared" si="7"/>
        <v>Kurt Andersen Symmetry™</v>
      </c>
      <c r="B460" s="8" t="s">
        <v>5754</v>
      </c>
      <c r="C460" s="8" t="s">
        <v>5755</v>
      </c>
      <c r="D460" s="8" t="s">
        <v>42</v>
      </c>
      <c r="E460" s="8" t="s">
        <v>5756</v>
      </c>
      <c r="F460" s="8" t="s">
        <v>5758</v>
      </c>
      <c r="G460" s="12" t="s">
        <v>5387</v>
      </c>
      <c r="H460" s="22" t="str">
        <f>VLOOKUP($G460,Temp!$A:$C,H$1,FALSE)</f>
        <v>symmetrycorp.com</v>
      </c>
      <c r="I460" s="22" t="e">
        <f>VLOOKUP($G460,Temp!$A:$C,I$1,FALSE)</f>
        <v>#VALUE!</v>
      </c>
      <c r="J460" s="22" t="e">
        <f>VLOOKUP($G460,Temp!$A:$C,J$1,FALSE)</f>
        <v>#VALUE!</v>
      </c>
      <c r="K460" s="22" t="e">
        <f>VLOOKUP($G460,Temp!$A:$C,K$1,FALSE)</f>
        <v>#VALUE!</v>
      </c>
      <c r="L460" s="22" t="e">
        <f>VLOOKUP($G460,Temp!$A:$C,L$1,FALSE)</f>
        <v>#VALUE!</v>
      </c>
      <c r="M460" s="22" t="e">
        <f>VLOOKUP($G460,Temp!$A:$C,M$1,FALSE)</f>
        <v>#VALUE!</v>
      </c>
      <c r="N460" s="22" t="e">
        <f>VLOOKUP($G460,Temp!$A:$C,N$1,FALSE)</f>
        <v>#VALUE!</v>
      </c>
      <c r="O460" s="22" t="e">
        <f>VLOOKUP($G460,Temp!$A:$C,O$1,FALSE)</f>
        <v>#VALUE!</v>
      </c>
      <c r="P460" s="22" t="e">
        <f>VLOOKUP($G460,Temp!$A:$C,P$1,FALSE)</f>
        <v>#VALUE!</v>
      </c>
      <c r="Q460" s="22" t="e">
        <f>VLOOKUP($G460,Temp!$A:$C,Q$1,FALSE)</f>
        <v>#VALUE!</v>
      </c>
      <c r="R460" s="22" t="e">
        <f>VLOOKUP($G460,Temp!$A:$C,R$1,FALSE)</f>
        <v>#VALUE!</v>
      </c>
      <c r="S460" s="22" t="e">
        <f>VLOOKUP($G460,Temp!$A:$C,S$1,FALSE)</f>
        <v>#VALUE!</v>
      </c>
      <c r="T460" s="22" t="e">
        <f>VLOOKUP($G460,Temp!$A:$C,T$1,FALSE)</f>
        <v>#VALUE!</v>
      </c>
      <c r="U460" s="22" t="e">
        <f>VLOOKUP($G460,Temp!$A:$C,U$1,FALSE)</f>
        <v>#VALUE!</v>
      </c>
      <c r="V460" s="22" t="e">
        <f>VLOOKUP($G460,Temp!$A:$C,V$1,FALSE)</f>
        <v>#VALUE!</v>
      </c>
      <c r="W460" s="22" t="e">
        <f>VLOOKUP($G460,Temp!$A:$C,W$1,FALSE)</f>
        <v>#VALUE!</v>
      </c>
      <c r="X460" s="22" t="e">
        <f>VLOOKUP($G460,Temp!$A:$C,X$1,FALSE)</f>
        <v>#VALUE!</v>
      </c>
      <c r="Y460" s="22">
        <f>VLOOKUP($G460,Temp!$A:$C,Y$1,FALSE)</f>
        <v>19500</v>
      </c>
      <c r="Z460" s="22">
        <f>VLOOKUP($G460,Temp!$A:$C,Z$1,FALSE)</f>
        <v>1200</v>
      </c>
      <c r="AA460" s="22" t="e">
        <f>VLOOKUP($A460,Searches!$A:$H,AA$1,FALSE)</f>
        <v>#N/A</v>
      </c>
      <c r="AB460" s="22" t="e">
        <f>VLOOKUP($A460,Searches!$A:$H,AB$1,FALSE)</f>
        <v>#N/A</v>
      </c>
      <c r="AC460" s="22" t="e">
        <f>VLOOKUP($A460,Searches!$A:$H,AC$1,FALSE)</f>
        <v>#N/A</v>
      </c>
      <c r="AD460" s="22" t="e">
        <f>VLOOKUP($A460,Searches!$A:$H,AD$1,FALSE)</f>
        <v>#N/A</v>
      </c>
      <c r="AE460" s="22" t="e">
        <f>VLOOKUP($A460,Searches!$A:$H,AE$1,FALSE)</f>
        <v>#N/A</v>
      </c>
      <c r="AF460" s="22" t="e">
        <f>VLOOKUP($A460,Searches!$A:$H,AF$1,FALSE)</f>
        <v>#N/A</v>
      </c>
      <c r="AG460" s="22" t="e">
        <f>VLOOKUP($A460,Searches!$A:$H,AG$1,FALSE)</f>
        <v>#N/A</v>
      </c>
      <c r="AH460" s="22" t="str">
        <f>VLOOKUP($G460,Temp!$D:$F,AH$1,FALSE)</f>
        <v>symmetrycorp.com</v>
      </c>
      <c r="AI460" s="22">
        <f>VLOOKUP($G460,Temp!$D:$F,AI$1,FALSE)</f>
        <v>0</v>
      </c>
      <c r="AJ460" s="22" t="str">
        <f>VLOOKUP($G460,Temp!$D:$F,AJ$1,FALSE)</f>
        <v>WordPress</v>
      </c>
    </row>
    <row r="461" spans="1:36" ht="16" x14ac:dyDescent="0.2">
      <c r="A461" s="8" t="str">
        <f t="shared" si="7"/>
        <v>Joe Kotula ClearOne Advantage</v>
      </c>
      <c r="B461" s="8" t="s">
        <v>1586</v>
      </c>
      <c r="C461" s="8" t="s">
        <v>5766</v>
      </c>
      <c r="D461" s="8" t="s">
        <v>42</v>
      </c>
      <c r="E461" s="8" t="s">
        <v>5767</v>
      </c>
      <c r="F461" s="8" t="s">
        <v>5769</v>
      </c>
      <c r="G461" s="12" t="s">
        <v>5392</v>
      </c>
      <c r="H461" s="22" t="str">
        <f>VLOOKUP($G461,Temp!$A:$C,H$1,FALSE)</f>
        <v>ClearOneAdvantage.com</v>
      </c>
      <c r="I461" s="22" t="e">
        <f>VLOOKUP($G461,Temp!$A:$C,I$1,FALSE)</f>
        <v>#VALUE!</v>
      </c>
      <c r="J461" s="22" t="e">
        <f>VLOOKUP($G461,Temp!$A:$C,J$1,FALSE)</f>
        <v>#VALUE!</v>
      </c>
      <c r="K461" s="22" t="e">
        <f>VLOOKUP($G461,Temp!$A:$C,K$1,FALSE)</f>
        <v>#VALUE!</v>
      </c>
      <c r="L461" s="22" t="e">
        <f>VLOOKUP($G461,Temp!$A:$C,L$1,FALSE)</f>
        <v>#VALUE!</v>
      </c>
      <c r="M461" s="22" t="e">
        <f>VLOOKUP($G461,Temp!$A:$C,M$1,FALSE)</f>
        <v>#VALUE!</v>
      </c>
      <c r="N461" s="22" t="e">
        <f>VLOOKUP($G461,Temp!$A:$C,N$1,FALSE)</f>
        <v>#VALUE!</v>
      </c>
      <c r="O461" s="22" t="e">
        <f>VLOOKUP($G461,Temp!$A:$C,O$1,FALSE)</f>
        <v>#VALUE!</v>
      </c>
      <c r="P461" s="22" t="e">
        <f>VLOOKUP($G461,Temp!$A:$C,P$1,FALSE)</f>
        <v>#VALUE!</v>
      </c>
      <c r="Q461" s="22" t="e">
        <f>VLOOKUP($G461,Temp!$A:$C,Q$1,FALSE)</f>
        <v>#VALUE!</v>
      </c>
      <c r="R461" s="22" t="e">
        <f>VLOOKUP($G461,Temp!$A:$C,R$1,FALSE)</f>
        <v>#VALUE!</v>
      </c>
      <c r="S461" s="22" t="e">
        <f>VLOOKUP($G461,Temp!$A:$C,S$1,FALSE)</f>
        <v>#VALUE!</v>
      </c>
      <c r="T461" s="22" t="e">
        <f>VLOOKUP($G461,Temp!$A:$C,T$1,FALSE)</f>
        <v>#VALUE!</v>
      </c>
      <c r="U461" s="22" t="e">
        <f>VLOOKUP($G461,Temp!$A:$C,U$1,FALSE)</f>
        <v>#VALUE!</v>
      </c>
      <c r="V461" s="22" t="e">
        <f>VLOOKUP($G461,Temp!$A:$C,V$1,FALSE)</f>
        <v>#VALUE!</v>
      </c>
      <c r="W461" s="22" t="e">
        <f>VLOOKUP($G461,Temp!$A:$C,W$1,FALSE)</f>
        <v>#VALUE!</v>
      </c>
      <c r="X461" s="22" t="e">
        <f>VLOOKUP($G461,Temp!$A:$C,X$1,FALSE)</f>
        <v>#VALUE!</v>
      </c>
      <c r="Y461" s="22">
        <f>VLOOKUP($G461,Temp!$A:$C,Y$1,FALSE)</f>
        <v>3900</v>
      </c>
      <c r="Z461" s="22">
        <f>VLOOKUP($G461,Temp!$A:$C,Z$1,FALSE)</f>
        <v>243000</v>
      </c>
      <c r="AA461" s="22" t="e">
        <f>VLOOKUP($A461,Searches!$A:$H,AA$1,FALSE)</f>
        <v>#N/A</v>
      </c>
      <c r="AB461" s="22" t="e">
        <f>VLOOKUP($A461,Searches!$A:$H,AB$1,FALSE)</f>
        <v>#N/A</v>
      </c>
      <c r="AC461" s="22" t="e">
        <f>VLOOKUP($A461,Searches!$A:$H,AC$1,FALSE)</f>
        <v>#N/A</v>
      </c>
      <c r="AD461" s="22" t="e">
        <f>VLOOKUP($A461,Searches!$A:$H,AD$1,FALSE)</f>
        <v>#N/A</v>
      </c>
      <c r="AE461" s="22" t="e">
        <f>VLOOKUP($A461,Searches!$A:$H,AE$1,FALSE)</f>
        <v>#N/A</v>
      </c>
      <c r="AF461" s="22" t="e">
        <f>VLOOKUP($A461,Searches!$A:$H,AF$1,FALSE)</f>
        <v>#N/A</v>
      </c>
      <c r="AG461" s="22" t="e">
        <f>VLOOKUP($A461,Searches!$A:$H,AG$1,FALSE)</f>
        <v>#N/A</v>
      </c>
      <c r="AH461" s="22" t="e">
        <f>VLOOKUP($G461,Temp!$D:$F,AH$1,FALSE)</f>
        <v>#N/A</v>
      </c>
      <c r="AI461" s="22" t="e">
        <f>VLOOKUP($G461,Temp!$D:$F,AI$1,FALSE)</f>
        <v>#N/A</v>
      </c>
      <c r="AJ461" s="22" t="e">
        <f>VLOOKUP($G461,Temp!$D:$F,AJ$1,FALSE)</f>
        <v>#N/A</v>
      </c>
    </row>
    <row r="462" spans="1:36" ht="16" x14ac:dyDescent="0.2">
      <c r="A462" s="8" t="str">
        <f t="shared" si="7"/>
        <v>Karen Wong The 20 MSP</v>
      </c>
      <c r="B462" s="8" t="s">
        <v>5787</v>
      </c>
      <c r="C462" s="8" t="s">
        <v>5788</v>
      </c>
      <c r="D462" s="8" t="s">
        <v>42</v>
      </c>
      <c r="E462" s="8" t="s">
        <v>5789</v>
      </c>
      <c r="F462" s="8" t="s">
        <v>5790</v>
      </c>
      <c r="G462" s="12" t="s">
        <v>5403</v>
      </c>
      <c r="H462" s="22" t="str">
        <f>VLOOKUP($G462,Temp!$A:$C,H$1,FALSE)</f>
        <v>the20.com</v>
      </c>
      <c r="I462" s="22" t="e">
        <f>VLOOKUP($G462,Temp!$A:$C,I$1,FALSE)</f>
        <v>#VALUE!</v>
      </c>
      <c r="J462" s="22" t="e">
        <f>VLOOKUP($G462,Temp!$A:$C,J$1,FALSE)</f>
        <v>#VALUE!</v>
      </c>
      <c r="K462" s="22" t="e">
        <f>VLOOKUP($G462,Temp!$A:$C,K$1,FALSE)</f>
        <v>#VALUE!</v>
      </c>
      <c r="L462" s="22" t="e">
        <f>VLOOKUP($G462,Temp!$A:$C,L$1,FALSE)</f>
        <v>#VALUE!</v>
      </c>
      <c r="M462" s="22" t="e">
        <f>VLOOKUP($G462,Temp!$A:$C,M$1,FALSE)</f>
        <v>#VALUE!</v>
      </c>
      <c r="N462" s="22" t="e">
        <f>VLOOKUP($G462,Temp!$A:$C,N$1,FALSE)</f>
        <v>#VALUE!</v>
      </c>
      <c r="O462" s="22" t="e">
        <f>VLOOKUP($G462,Temp!$A:$C,O$1,FALSE)</f>
        <v>#VALUE!</v>
      </c>
      <c r="P462" s="22" t="e">
        <f>VLOOKUP($G462,Temp!$A:$C,P$1,FALSE)</f>
        <v>#VALUE!</v>
      </c>
      <c r="Q462" s="22" t="e">
        <f>VLOOKUP($G462,Temp!$A:$C,Q$1,FALSE)</f>
        <v>#VALUE!</v>
      </c>
      <c r="R462" s="22" t="e">
        <f>VLOOKUP($G462,Temp!$A:$C,R$1,FALSE)</f>
        <v>#VALUE!</v>
      </c>
      <c r="S462" s="22" t="e">
        <f>VLOOKUP($G462,Temp!$A:$C,S$1,FALSE)</f>
        <v>#VALUE!</v>
      </c>
      <c r="T462" s="22" t="e">
        <f>VLOOKUP($G462,Temp!$A:$C,T$1,FALSE)</f>
        <v>#VALUE!</v>
      </c>
      <c r="U462" s="22" t="e">
        <f>VLOOKUP($G462,Temp!$A:$C,U$1,FALSE)</f>
        <v>#VALUE!</v>
      </c>
      <c r="V462" s="22" t="e">
        <f>VLOOKUP($G462,Temp!$A:$C,V$1,FALSE)</f>
        <v>#VALUE!</v>
      </c>
      <c r="W462" s="22" t="e">
        <f>VLOOKUP($G462,Temp!$A:$C,W$1,FALSE)</f>
        <v>#VALUE!</v>
      </c>
      <c r="X462" s="22" t="e">
        <f>VLOOKUP($G462,Temp!$A:$C,X$1,FALSE)</f>
        <v>#VALUE!</v>
      </c>
      <c r="Y462" s="22">
        <f>VLOOKUP($G462,Temp!$A:$C,Y$1,FALSE)</f>
        <v>27</v>
      </c>
      <c r="Z462" s="22">
        <f>VLOOKUP($G462,Temp!$A:$C,Z$1,FALSE)</f>
        <v>0</v>
      </c>
      <c r="AA462" s="22" t="e">
        <f>VLOOKUP($A462,Searches!$A:$H,AA$1,FALSE)</f>
        <v>#N/A</v>
      </c>
      <c r="AB462" s="22" t="e">
        <f>VLOOKUP($A462,Searches!$A:$H,AB$1,FALSE)</f>
        <v>#N/A</v>
      </c>
      <c r="AC462" s="22" t="e">
        <f>VLOOKUP($A462,Searches!$A:$H,AC$1,FALSE)</f>
        <v>#N/A</v>
      </c>
      <c r="AD462" s="22" t="e">
        <f>VLOOKUP($A462,Searches!$A:$H,AD$1,FALSE)</f>
        <v>#N/A</v>
      </c>
      <c r="AE462" s="22" t="e">
        <f>VLOOKUP($A462,Searches!$A:$H,AE$1,FALSE)</f>
        <v>#N/A</v>
      </c>
      <c r="AF462" s="22" t="e">
        <f>VLOOKUP($A462,Searches!$A:$H,AF$1,FALSE)</f>
        <v>#N/A</v>
      </c>
      <c r="AG462" s="22" t="e">
        <f>VLOOKUP($A462,Searches!$A:$H,AG$1,FALSE)</f>
        <v>#N/A</v>
      </c>
      <c r="AH462" s="22" t="str">
        <f>VLOOKUP($G462,Temp!$D:$F,AH$1,FALSE)</f>
        <v>the20.com</v>
      </c>
      <c r="AI462" s="22" t="str">
        <f>VLOOKUP($G462,Temp!$D:$F,AI$1,FALSE)</f>
        <v>HubSpot</v>
      </c>
      <c r="AJ462" s="22" t="str">
        <f>VLOOKUP($G462,Temp!$D:$F,AJ$1,FALSE)</f>
        <v>WordPress</v>
      </c>
    </row>
    <row r="463" spans="1:36" ht="16" x14ac:dyDescent="0.2">
      <c r="A463" s="8" t="str">
        <f t="shared" si="7"/>
        <v>Walaa Farid Konviere Corporation</v>
      </c>
      <c r="B463" s="8" t="s">
        <v>5798</v>
      </c>
      <c r="C463" s="8" t="s">
        <v>5799</v>
      </c>
      <c r="D463" s="8" t="s">
        <v>42</v>
      </c>
      <c r="E463" s="8" t="s">
        <v>5800</v>
      </c>
      <c r="F463" s="8" t="s">
        <v>5801</v>
      </c>
      <c r="G463" s="12" t="s">
        <v>5409</v>
      </c>
      <c r="H463" s="22" t="str">
        <f>VLOOKUP($G463,Temp!$A:$C,H$1,FALSE)</f>
        <v>konviere.com</v>
      </c>
      <c r="I463" s="22" t="e">
        <f>VLOOKUP($G463,Temp!$A:$C,I$1,FALSE)</f>
        <v>#VALUE!</v>
      </c>
      <c r="J463" s="22" t="e">
        <f>VLOOKUP($G463,Temp!$A:$C,J$1,FALSE)</f>
        <v>#VALUE!</v>
      </c>
      <c r="K463" s="22" t="e">
        <f>VLOOKUP($G463,Temp!$A:$C,K$1,FALSE)</f>
        <v>#VALUE!</v>
      </c>
      <c r="L463" s="22" t="e">
        <f>VLOOKUP($G463,Temp!$A:$C,L$1,FALSE)</f>
        <v>#VALUE!</v>
      </c>
      <c r="M463" s="22" t="e">
        <f>VLOOKUP($G463,Temp!$A:$C,M$1,FALSE)</f>
        <v>#VALUE!</v>
      </c>
      <c r="N463" s="22" t="e">
        <f>VLOOKUP($G463,Temp!$A:$C,N$1,FALSE)</f>
        <v>#VALUE!</v>
      </c>
      <c r="O463" s="22" t="e">
        <f>VLOOKUP($G463,Temp!$A:$C,O$1,FALSE)</f>
        <v>#VALUE!</v>
      </c>
      <c r="P463" s="22" t="e">
        <f>VLOOKUP($G463,Temp!$A:$C,P$1,FALSE)</f>
        <v>#VALUE!</v>
      </c>
      <c r="Q463" s="22" t="e">
        <f>VLOOKUP($G463,Temp!$A:$C,Q$1,FALSE)</f>
        <v>#VALUE!</v>
      </c>
      <c r="R463" s="22" t="e">
        <f>VLOOKUP($G463,Temp!$A:$C,R$1,FALSE)</f>
        <v>#VALUE!</v>
      </c>
      <c r="S463" s="22" t="e">
        <f>VLOOKUP($G463,Temp!$A:$C,S$1,FALSE)</f>
        <v>#VALUE!</v>
      </c>
      <c r="T463" s="22" t="e">
        <f>VLOOKUP($G463,Temp!$A:$C,T$1,FALSE)</f>
        <v>#VALUE!</v>
      </c>
      <c r="U463" s="22" t="e">
        <f>VLOOKUP($G463,Temp!$A:$C,U$1,FALSE)</f>
        <v>#VALUE!</v>
      </c>
      <c r="V463" s="22" t="e">
        <f>VLOOKUP($G463,Temp!$A:$C,V$1,FALSE)</f>
        <v>#VALUE!</v>
      </c>
      <c r="W463" s="22" t="e">
        <f>VLOOKUP($G463,Temp!$A:$C,W$1,FALSE)</f>
        <v>#VALUE!</v>
      </c>
      <c r="X463" s="22" t="e">
        <f>VLOOKUP($G463,Temp!$A:$C,X$1,FALSE)</f>
        <v>#VALUE!</v>
      </c>
      <c r="Y463" s="22">
        <f>VLOOKUP($G463,Temp!$A:$C,Y$1,FALSE)</f>
        <v>0</v>
      </c>
      <c r="Z463" s="22">
        <f>VLOOKUP($G463,Temp!$A:$C,Z$1,FALSE)</f>
        <v>0</v>
      </c>
      <c r="AA463" s="22" t="e">
        <f>VLOOKUP($A463,Searches!$A:$H,AA$1,FALSE)</f>
        <v>#N/A</v>
      </c>
      <c r="AB463" s="22" t="e">
        <f>VLOOKUP($A463,Searches!$A:$H,AB$1,FALSE)</f>
        <v>#N/A</v>
      </c>
      <c r="AC463" s="22" t="e">
        <f>VLOOKUP($A463,Searches!$A:$H,AC$1,FALSE)</f>
        <v>#N/A</v>
      </c>
      <c r="AD463" s="22" t="e">
        <f>VLOOKUP($A463,Searches!$A:$H,AD$1,FALSE)</f>
        <v>#N/A</v>
      </c>
      <c r="AE463" s="22" t="e">
        <f>VLOOKUP($A463,Searches!$A:$H,AE$1,FALSE)</f>
        <v>#N/A</v>
      </c>
      <c r="AF463" s="22" t="e">
        <f>VLOOKUP($A463,Searches!$A:$H,AF$1,FALSE)</f>
        <v>#N/A</v>
      </c>
      <c r="AG463" s="22" t="e">
        <f>VLOOKUP($A463,Searches!$A:$H,AG$1,FALSE)</f>
        <v>#N/A</v>
      </c>
      <c r="AH463" s="22" t="e">
        <f>VLOOKUP($G463,Temp!$D:$F,AH$1,FALSE)</f>
        <v>#N/A</v>
      </c>
      <c r="AI463" s="22" t="e">
        <f>VLOOKUP($G463,Temp!$D:$F,AI$1,FALSE)</f>
        <v>#N/A</v>
      </c>
      <c r="AJ463" s="22" t="e">
        <f>VLOOKUP($G463,Temp!$D:$F,AJ$1,FALSE)</f>
        <v>#N/A</v>
      </c>
    </row>
    <row r="464" spans="1:36" ht="16" x14ac:dyDescent="0.2">
      <c r="A464" s="8" t="str">
        <f t="shared" si="7"/>
        <v>Josh Caggiula NextShift™</v>
      </c>
      <c r="B464" s="8" t="s">
        <v>701</v>
      </c>
      <c r="C464" s="8" t="s">
        <v>5815</v>
      </c>
      <c r="D464" s="8" t="s">
        <v>5816</v>
      </c>
      <c r="E464" s="8" t="s">
        <v>5817</v>
      </c>
      <c r="F464" s="8" t="s">
        <v>5818</v>
      </c>
      <c r="G464" s="12" t="s">
        <v>5819</v>
      </c>
      <c r="H464" s="22" t="e">
        <f>VLOOKUP($G464,Temp!$A:$C,H$1,FALSE)</f>
        <v>#N/A</v>
      </c>
      <c r="I464" s="22" t="e">
        <f>VLOOKUP($G464,Temp!$A:$C,I$1,FALSE)</f>
        <v>#N/A</v>
      </c>
      <c r="J464" s="22" t="e">
        <f>VLOOKUP($G464,Temp!$A:$C,J$1,FALSE)</f>
        <v>#N/A</v>
      </c>
      <c r="K464" s="22" t="e">
        <f>VLOOKUP($G464,Temp!$A:$C,K$1,FALSE)</f>
        <v>#N/A</v>
      </c>
      <c r="L464" s="22" t="e">
        <f>VLOOKUP($G464,Temp!$A:$C,L$1,FALSE)</f>
        <v>#N/A</v>
      </c>
      <c r="M464" s="22" t="e">
        <f>VLOOKUP($G464,Temp!$A:$C,M$1,FALSE)</f>
        <v>#N/A</v>
      </c>
      <c r="N464" s="22" t="e">
        <f>VLOOKUP($G464,Temp!$A:$C,N$1,FALSE)</f>
        <v>#N/A</v>
      </c>
      <c r="O464" s="22" t="e">
        <f>VLOOKUP($G464,Temp!$A:$C,O$1,FALSE)</f>
        <v>#N/A</v>
      </c>
      <c r="P464" s="22" t="e">
        <f>VLOOKUP($G464,Temp!$A:$C,P$1,FALSE)</f>
        <v>#N/A</v>
      </c>
      <c r="Q464" s="22" t="e">
        <f>VLOOKUP($G464,Temp!$A:$C,Q$1,FALSE)</f>
        <v>#N/A</v>
      </c>
      <c r="R464" s="22" t="e">
        <f>VLOOKUP($G464,Temp!$A:$C,R$1,FALSE)</f>
        <v>#N/A</v>
      </c>
      <c r="S464" s="22" t="e">
        <f>VLOOKUP($G464,Temp!$A:$C,S$1,FALSE)</f>
        <v>#N/A</v>
      </c>
      <c r="T464" s="22" t="e">
        <f>VLOOKUP($G464,Temp!$A:$C,T$1,FALSE)</f>
        <v>#N/A</v>
      </c>
      <c r="U464" s="22" t="e">
        <f>VLOOKUP($G464,Temp!$A:$C,U$1,FALSE)</f>
        <v>#N/A</v>
      </c>
      <c r="V464" s="22" t="e">
        <f>VLOOKUP($G464,Temp!$A:$C,V$1,FALSE)</f>
        <v>#N/A</v>
      </c>
      <c r="W464" s="22" t="e">
        <f>VLOOKUP($G464,Temp!$A:$C,W$1,FALSE)</f>
        <v>#N/A</v>
      </c>
      <c r="X464" s="22" t="e">
        <f>VLOOKUP($G464,Temp!$A:$C,X$1,FALSE)</f>
        <v>#N/A</v>
      </c>
      <c r="Y464" s="22" t="e">
        <f>VLOOKUP($G464,Temp!$A:$C,Y$1,FALSE)</f>
        <v>#N/A</v>
      </c>
      <c r="Z464" s="22" t="e">
        <f>VLOOKUP($G464,Temp!$A:$C,Z$1,FALSE)</f>
        <v>#N/A</v>
      </c>
      <c r="AA464" s="22" t="e">
        <f>VLOOKUP($A464,Searches!$A:$H,AA$1,FALSE)</f>
        <v>#N/A</v>
      </c>
      <c r="AB464" s="22" t="e">
        <f>VLOOKUP($A464,Searches!$A:$H,AB$1,FALSE)</f>
        <v>#N/A</v>
      </c>
      <c r="AC464" s="22" t="e">
        <f>VLOOKUP($A464,Searches!$A:$H,AC$1,FALSE)</f>
        <v>#N/A</v>
      </c>
      <c r="AD464" s="22" t="e">
        <f>VLOOKUP($A464,Searches!$A:$H,AD$1,FALSE)</f>
        <v>#N/A</v>
      </c>
      <c r="AE464" s="22" t="e">
        <f>VLOOKUP($A464,Searches!$A:$H,AE$1,FALSE)</f>
        <v>#N/A</v>
      </c>
      <c r="AF464" s="22" t="e">
        <f>VLOOKUP($A464,Searches!$A:$H,AF$1,FALSE)</f>
        <v>#N/A</v>
      </c>
      <c r="AG464" s="22" t="e">
        <f>VLOOKUP($A464,Searches!$A:$H,AG$1,FALSE)</f>
        <v>#N/A</v>
      </c>
      <c r="AH464" s="22" t="e">
        <f>VLOOKUP($G464,Temp!$D:$F,AH$1,FALSE)</f>
        <v>#N/A</v>
      </c>
      <c r="AI464" s="22" t="e">
        <f>VLOOKUP($G464,Temp!$D:$F,AI$1,FALSE)</f>
        <v>#N/A</v>
      </c>
      <c r="AJ464" s="22" t="e">
        <f>VLOOKUP($G464,Temp!$D:$F,AJ$1,FALSE)</f>
        <v>#N/A</v>
      </c>
    </row>
    <row r="465" spans="1:36" ht="16" x14ac:dyDescent="0.2">
      <c r="A465" s="8" t="str">
        <f t="shared" si="7"/>
        <v>Domenic Colasante WGroup</v>
      </c>
      <c r="B465" s="8" t="s">
        <v>5826</v>
      </c>
      <c r="C465" s="8" t="s">
        <v>5827</v>
      </c>
      <c r="D465" s="8" t="s">
        <v>42</v>
      </c>
      <c r="E465" s="8" t="s">
        <v>5828</v>
      </c>
      <c r="F465" s="8" t="s">
        <v>5829</v>
      </c>
      <c r="G465" s="12" t="s">
        <v>5427</v>
      </c>
      <c r="H465" s="22" t="str">
        <f>VLOOKUP($G465,Temp!$A:$C,H$1,FALSE)</f>
        <v>thinkwgroup.com</v>
      </c>
      <c r="I465" s="22" t="e">
        <f>VLOOKUP($G465,Temp!$A:$C,I$1,FALSE)</f>
        <v>#VALUE!</v>
      </c>
      <c r="J465" s="22" t="e">
        <f>VLOOKUP($G465,Temp!$A:$C,J$1,FALSE)</f>
        <v>#VALUE!</v>
      </c>
      <c r="K465" s="22" t="e">
        <f>VLOOKUP($G465,Temp!$A:$C,K$1,FALSE)</f>
        <v>#VALUE!</v>
      </c>
      <c r="L465" s="22" t="e">
        <f>VLOOKUP($G465,Temp!$A:$C,L$1,FALSE)</f>
        <v>#VALUE!</v>
      </c>
      <c r="M465" s="22" t="e">
        <f>VLOOKUP($G465,Temp!$A:$C,M$1,FALSE)</f>
        <v>#VALUE!</v>
      </c>
      <c r="N465" s="22" t="e">
        <f>VLOOKUP($G465,Temp!$A:$C,N$1,FALSE)</f>
        <v>#VALUE!</v>
      </c>
      <c r="O465" s="22" t="e">
        <f>VLOOKUP($G465,Temp!$A:$C,O$1,FALSE)</f>
        <v>#VALUE!</v>
      </c>
      <c r="P465" s="22" t="e">
        <f>VLOOKUP($G465,Temp!$A:$C,P$1,FALSE)</f>
        <v>#VALUE!</v>
      </c>
      <c r="Q465" s="22" t="e">
        <f>VLOOKUP($G465,Temp!$A:$C,Q$1,FALSE)</f>
        <v>#VALUE!</v>
      </c>
      <c r="R465" s="22" t="e">
        <f>VLOOKUP($G465,Temp!$A:$C,R$1,FALSE)</f>
        <v>#VALUE!</v>
      </c>
      <c r="S465" s="22" t="e">
        <f>VLOOKUP($G465,Temp!$A:$C,S$1,FALSE)</f>
        <v>#VALUE!</v>
      </c>
      <c r="T465" s="22" t="e">
        <f>VLOOKUP($G465,Temp!$A:$C,T$1,FALSE)</f>
        <v>#VALUE!</v>
      </c>
      <c r="U465" s="22" t="e">
        <f>VLOOKUP($G465,Temp!$A:$C,U$1,FALSE)</f>
        <v>#VALUE!</v>
      </c>
      <c r="V465" s="22" t="e">
        <f>VLOOKUP($G465,Temp!$A:$C,V$1,FALSE)</f>
        <v>#VALUE!</v>
      </c>
      <c r="W465" s="22" t="e">
        <f>VLOOKUP($G465,Temp!$A:$C,W$1,FALSE)</f>
        <v>#VALUE!</v>
      </c>
      <c r="X465" s="22" t="e">
        <f>VLOOKUP($G465,Temp!$A:$C,X$1,FALSE)</f>
        <v>#VALUE!</v>
      </c>
      <c r="Y465" s="22">
        <f>VLOOKUP($G465,Temp!$A:$C,Y$1,FALSE)</f>
        <v>1300</v>
      </c>
      <c r="Z465" s="22">
        <f>VLOOKUP($G465,Temp!$A:$C,Z$1,FALSE)</f>
        <v>0</v>
      </c>
      <c r="AA465" s="22" t="e">
        <f>VLOOKUP($A465,Searches!$A:$H,AA$1,FALSE)</f>
        <v>#N/A</v>
      </c>
      <c r="AB465" s="22" t="e">
        <f>VLOOKUP($A465,Searches!$A:$H,AB$1,FALSE)</f>
        <v>#N/A</v>
      </c>
      <c r="AC465" s="22" t="e">
        <f>VLOOKUP($A465,Searches!$A:$H,AC$1,FALSE)</f>
        <v>#N/A</v>
      </c>
      <c r="AD465" s="22" t="e">
        <f>VLOOKUP($A465,Searches!$A:$H,AD$1,FALSE)</f>
        <v>#N/A</v>
      </c>
      <c r="AE465" s="22" t="e">
        <f>VLOOKUP($A465,Searches!$A:$H,AE$1,FALSE)</f>
        <v>#N/A</v>
      </c>
      <c r="AF465" s="22" t="e">
        <f>VLOOKUP($A465,Searches!$A:$H,AF$1,FALSE)</f>
        <v>#N/A</v>
      </c>
      <c r="AG465" s="22" t="e">
        <f>VLOOKUP($A465,Searches!$A:$H,AG$1,FALSE)</f>
        <v>#N/A</v>
      </c>
      <c r="AH465" s="22" t="e">
        <f>VLOOKUP($G465,Temp!$D:$F,AH$1,FALSE)</f>
        <v>#N/A</v>
      </c>
      <c r="AI465" s="22" t="e">
        <f>VLOOKUP($G465,Temp!$D:$F,AI$1,FALSE)</f>
        <v>#N/A</v>
      </c>
      <c r="AJ465" s="22" t="e">
        <f>VLOOKUP($G465,Temp!$D:$F,AJ$1,FALSE)</f>
        <v>#N/A</v>
      </c>
    </row>
    <row r="466" spans="1:36" ht="16" x14ac:dyDescent="0.2">
      <c r="A466" s="8" t="str">
        <f t="shared" si="7"/>
        <v>Dalton Parsons InterWorks, Inc</v>
      </c>
      <c r="B466" s="8" t="s">
        <v>5838</v>
      </c>
      <c r="C466" s="8" t="s">
        <v>5840</v>
      </c>
      <c r="D466" s="8" t="s">
        <v>42</v>
      </c>
      <c r="E466" s="8" t="s">
        <v>5841</v>
      </c>
      <c r="F466" s="8" t="s">
        <v>5842</v>
      </c>
      <c r="G466" s="12" t="s">
        <v>5441</v>
      </c>
      <c r="H466" s="22" t="str">
        <f>VLOOKUP($G466,Temp!$A:$C,H$1,FALSE)</f>
        <v>interworks.com</v>
      </c>
      <c r="I466" s="22" t="e">
        <f>VLOOKUP($G466,Temp!$A:$C,I$1,FALSE)</f>
        <v>#VALUE!</v>
      </c>
      <c r="J466" s="22" t="e">
        <f>VLOOKUP($G466,Temp!$A:$C,J$1,FALSE)</f>
        <v>#VALUE!</v>
      </c>
      <c r="K466" s="22" t="e">
        <f>VLOOKUP($G466,Temp!$A:$C,K$1,FALSE)</f>
        <v>#VALUE!</v>
      </c>
      <c r="L466" s="22" t="e">
        <f>VLOOKUP($G466,Temp!$A:$C,L$1,FALSE)</f>
        <v>#VALUE!</v>
      </c>
      <c r="M466" s="22" t="e">
        <f>VLOOKUP($G466,Temp!$A:$C,M$1,FALSE)</f>
        <v>#VALUE!</v>
      </c>
      <c r="N466" s="22" t="e">
        <f>VLOOKUP($G466,Temp!$A:$C,N$1,FALSE)</f>
        <v>#VALUE!</v>
      </c>
      <c r="O466" s="22" t="e">
        <f>VLOOKUP($G466,Temp!$A:$C,O$1,FALSE)</f>
        <v>#VALUE!</v>
      </c>
      <c r="P466" s="22" t="e">
        <f>VLOOKUP($G466,Temp!$A:$C,P$1,FALSE)</f>
        <v>#VALUE!</v>
      </c>
      <c r="Q466" s="22" t="e">
        <f>VLOOKUP($G466,Temp!$A:$C,Q$1,FALSE)</f>
        <v>#VALUE!</v>
      </c>
      <c r="R466" s="22" t="e">
        <f>VLOOKUP($G466,Temp!$A:$C,R$1,FALSE)</f>
        <v>#VALUE!</v>
      </c>
      <c r="S466" s="22" t="e">
        <f>VLOOKUP($G466,Temp!$A:$C,S$1,FALSE)</f>
        <v>#VALUE!</v>
      </c>
      <c r="T466" s="22" t="e">
        <f>VLOOKUP($G466,Temp!$A:$C,T$1,FALSE)</f>
        <v>#VALUE!</v>
      </c>
      <c r="U466" s="22" t="e">
        <f>VLOOKUP($G466,Temp!$A:$C,U$1,FALSE)</f>
        <v>#VALUE!</v>
      </c>
      <c r="V466" s="22" t="e">
        <f>VLOOKUP($G466,Temp!$A:$C,V$1,FALSE)</f>
        <v>#VALUE!</v>
      </c>
      <c r="W466" s="22" t="e">
        <f>VLOOKUP($G466,Temp!$A:$C,W$1,FALSE)</f>
        <v>#VALUE!</v>
      </c>
      <c r="X466" s="22" t="e">
        <f>VLOOKUP($G466,Temp!$A:$C,X$1,FALSE)</f>
        <v>#VALUE!</v>
      </c>
      <c r="Y466" s="22">
        <f>VLOOKUP($G466,Temp!$A:$C,Y$1,FALSE)</f>
        <v>75600</v>
      </c>
      <c r="Z466" s="22">
        <f>VLOOKUP($G466,Temp!$A:$C,Z$1,FALSE)</f>
        <v>3300</v>
      </c>
      <c r="AA466" s="22" t="str">
        <f>VLOOKUP($A466,Searches!$A:$H,AA$1,FALSE)</f>
        <v>Dalton Parsons</v>
      </c>
      <c r="AB466" s="22" t="str">
        <f>VLOOKUP($A466,Searches!$A:$H,AB$1,FALSE)</f>
        <v>InterWorks, Inc</v>
      </c>
      <c r="AC466" s="22" t="str">
        <f>VLOOKUP($A466,Searches!$A:$H,AC$1,FALSE)</f>
        <v>Chief Marketing Officer</v>
      </c>
      <c r="AD466" s="22" t="str">
        <f>VLOOKUP($A466,Searches!$A:$H,AD$1,FALSE)</f>
        <v>2nd</v>
      </c>
      <c r="AE466" s="22" t="str">
        <f>VLOOKUP($A466,Searches!$A:$H,AE$1,FALSE)</f>
        <v/>
      </c>
      <c r="AF466" s="22" t="str">
        <f>VLOOKUP($A466,Searches!$A:$H,AF$1,FALSE)</f>
        <v>Oklahoma City, Oklahoma Area</v>
      </c>
      <c r="AG466" s="22" t="str">
        <f>VLOOKUP($A466,Searches!$A:$H,AG$1,FALSE)</f>
        <v>https://www.linkedin.com/sales/profile/16085208,Vcwu,NAME_SEARCH?moduleKey=peopleSearchResults&amp;pageKey=sales-search3-people-refinement&amp;contextId=60BC92C971D70515801E49D6842B0000&amp;requestId=aad232fb-8045-47d0-8079-d52d89672e62&amp;action=CLICK&amp;target=urn%3Ali%3AsalesLead%3A(-1%2C16085208)&amp;pageNumber=13&amp;targetEl=profilelink&amp;position=16&amp;trk=lss-serp-result-lead_photo</v>
      </c>
      <c r="AH466" s="22" t="str">
        <f>VLOOKUP($G466,Temp!$D:$F,AH$1,FALSE)</f>
        <v>interworks.com</v>
      </c>
      <c r="AI466" s="22" t="str">
        <f>VLOOKUP($G466,Temp!$D:$F,AI$1,FALSE)</f>
        <v>Pardot</v>
      </c>
      <c r="AJ466" s="22" t="str">
        <f>VLOOKUP($G466,Temp!$D:$F,AJ$1,FALSE)</f>
        <v>Drupal</v>
      </c>
    </row>
    <row r="467" spans="1:36" ht="16" x14ac:dyDescent="0.2">
      <c r="A467" s="8" t="str">
        <f t="shared" si="7"/>
        <v>Kavitha Gopalan MOBODEXTER</v>
      </c>
      <c r="B467" s="8" t="s">
        <v>5852</v>
      </c>
      <c r="C467" s="8" t="s">
        <v>5853</v>
      </c>
      <c r="D467" s="8" t="s">
        <v>5854</v>
      </c>
      <c r="E467" s="8" t="s">
        <v>5855</v>
      </c>
      <c r="F467" s="8" t="s">
        <v>5856</v>
      </c>
      <c r="G467" s="12" t="s">
        <v>5456</v>
      </c>
      <c r="H467" s="22" t="str">
        <f>VLOOKUP($G467,Temp!$A:$C,H$1,FALSE)</f>
        <v>mobodexter.com</v>
      </c>
      <c r="I467" s="22" t="e">
        <f>VLOOKUP($G467,Temp!$A:$C,I$1,FALSE)</f>
        <v>#VALUE!</v>
      </c>
      <c r="J467" s="22" t="e">
        <f>VLOOKUP($G467,Temp!$A:$C,J$1,FALSE)</f>
        <v>#VALUE!</v>
      </c>
      <c r="K467" s="22" t="e">
        <f>VLOOKUP($G467,Temp!$A:$C,K$1,FALSE)</f>
        <v>#VALUE!</v>
      </c>
      <c r="L467" s="22" t="e">
        <f>VLOOKUP($G467,Temp!$A:$C,L$1,FALSE)</f>
        <v>#VALUE!</v>
      </c>
      <c r="M467" s="22" t="e">
        <f>VLOOKUP($G467,Temp!$A:$C,M$1,FALSE)</f>
        <v>#VALUE!</v>
      </c>
      <c r="N467" s="22" t="e">
        <f>VLOOKUP($G467,Temp!$A:$C,N$1,FALSE)</f>
        <v>#VALUE!</v>
      </c>
      <c r="O467" s="22" t="e">
        <f>VLOOKUP($G467,Temp!$A:$C,O$1,FALSE)</f>
        <v>#VALUE!</v>
      </c>
      <c r="P467" s="22" t="e">
        <f>VLOOKUP($G467,Temp!$A:$C,P$1,FALSE)</f>
        <v>#VALUE!</v>
      </c>
      <c r="Q467" s="22" t="e">
        <f>VLOOKUP($G467,Temp!$A:$C,Q$1,FALSE)</f>
        <v>#VALUE!</v>
      </c>
      <c r="R467" s="22" t="e">
        <f>VLOOKUP($G467,Temp!$A:$C,R$1,FALSE)</f>
        <v>#VALUE!</v>
      </c>
      <c r="S467" s="22" t="e">
        <f>VLOOKUP($G467,Temp!$A:$C,S$1,FALSE)</f>
        <v>#VALUE!</v>
      </c>
      <c r="T467" s="22" t="e">
        <f>VLOOKUP($G467,Temp!$A:$C,T$1,FALSE)</f>
        <v>#VALUE!</v>
      </c>
      <c r="U467" s="22" t="e">
        <f>VLOOKUP($G467,Temp!$A:$C,U$1,FALSE)</f>
        <v>#VALUE!</v>
      </c>
      <c r="V467" s="22" t="e">
        <f>VLOOKUP($G467,Temp!$A:$C,V$1,FALSE)</f>
        <v>#VALUE!</v>
      </c>
      <c r="W467" s="22" t="e">
        <f>VLOOKUP($G467,Temp!$A:$C,W$1,FALSE)</f>
        <v>#VALUE!</v>
      </c>
      <c r="X467" s="22" t="e">
        <f>VLOOKUP($G467,Temp!$A:$C,X$1,FALSE)</f>
        <v>#VALUE!</v>
      </c>
      <c r="Y467" s="22">
        <f>VLOOKUP($G467,Temp!$A:$C,Y$1,FALSE)</f>
        <v>0</v>
      </c>
      <c r="Z467" s="22">
        <f>VLOOKUP($G467,Temp!$A:$C,Z$1,FALSE)</f>
        <v>0</v>
      </c>
      <c r="AA467" s="22" t="str">
        <f>VLOOKUP($A467,Searches!$A:$H,AA$1,FALSE)</f>
        <v>Kavitha Gopalan</v>
      </c>
      <c r="AB467" s="22" t="str">
        <f>VLOOKUP($A467,Searches!$A:$H,AB$1,FALSE)</f>
        <v>MOBODEXTER</v>
      </c>
      <c r="AC467" s="22" t="str">
        <f>VLOOKUP($A467,Searches!$A:$H,AC$1,FALSE)</f>
        <v>Co-Founder | Chief Marketing Officer</v>
      </c>
      <c r="AD467" s="22" t="str">
        <f>VLOOKUP($A467,Searches!$A:$H,AD$1,FALSE)</f>
        <v>2nd</v>
      </c>
      <c r="AE467" s="22" t="str">
        <f>VLOOKUP($A467,Searches!$A:$H,AE$1,FALSE)</f>
        <v/>
      </c>
      <c r="AF467" s="22" t="str">
        <f>VLOOKUP($A467,Searches!$A:$H,AF$1,FALSE)</f>
        <v>Greater Seattle Area</v>
      </c>
      <c r="AG467" s="22" t="str">
        <f>VLOOKUP($A467,Searches!$A:$H,AG$1,FALSE)</f>
        <v>https://www.linkedin.com/sales/profile/34082609,bBem,NAME_SEARCH?moduleKey=peopleSearchResults&amp;pageKey=sales-search3-people-refinement&amp;contextId=60BC92C971D70515801E49D6842B0000&amp;requestId=7e4e3b81-6e91-48ba-8ad9-264e04fca98d&amp;action=CLICK&amp;target=urn%3Ali%3AsalesLead%3A(-1%2C34082609)&amp;pageNumber=10&amp;targetEl=profilelink&amp;position=16&amp;trk=lss-serp-result-lead_photo</v>
      </c>
      <c r="AH467" s="22" t="str">
        <f>VLOOKUP($G467,Temp!$D:$F,AH$1,FALSE)</f>
        <v>mobodexter.com</v>
      </c>
      <c r="AI467" s="22">
        <f>VLOOKUP($G467,Temp!$D:$F,AI$1,FALSE)</f>
        <v>0</v>
      </c>
      <c r="AJ467" s="22" t="str">
        <f>VLOOKUP($G467,Temp!$D:$F,AJ$1,FALSE)</f>
        <v>WordPress</v>
      </c>
    </row>
    <row r="468" spans="1:36" ht="16" x14ac:dyDescent="0.2">
      <c r="A468" s="8" t="str">
        <f t="shared" si="7"/>
        <v>Kim Brooks Topo Mixed Media</v>
      </c>
      <c r="B468" s="8" t="s">
        <v>5864</v>
      </c>
      <c r="C468" s="8" t="s">
        <v>5865</v>
      </c>
      <c r="D468" s="8" t="s">
        <v>42</v>
      </c>
      <c r="E468" s="8" t="s">
        <v>5866</v>
      </c>
      <c r="F468" s="8" t="s">
        <v>5867</v>
      </c>
      <c r="G468" s="12" t="s">
        <v>5468</v>
      </c>
      <c r="H468" s="22" t="str">
        <f>VLOOKUP($G468,Temp!$A:$C,H$1,FALSE)</f>
        <v>topovs.com</v>
      </c>
      <c r="I468" s="22" t="e">
        <f>VLOOKUP($G468,Temp!$A:$C,I$1,FALSE)</f>
        <v>#VALUE!</v>
      </c>
      <c r="J468" s="22" t="e">
        <f>VLOOKUP($G468,Temp!$A:$C,J$1,FALSE)</f>
        <v>#VALUE!</v>
      </c>
      <c r="K468" s="22" t="e">
        <f>VLOOKUP($G468,Temp!$A:$C,K$1,FALSE)</f>
        <v>#VALUE!</v>
      </c>
      <c r="L468" s="22" t="e">
        <f>VLOOKUP($G468,Temp!$A:$C,L$1,FALSE)</f>
        <v>#VALUE!</v>
      </c>
      <c r="M468" s="22" t="e">
        <f>VLOOKUP($G468,Temp!$A:$C,M$1,FALSE)</f>
        <v>#VALUE!</v>
      </c>
      <c r="N468" s="22" t="e">
        <f>VLOOKUP($G468,Temp!$A:$C,N$1,FALSE)</f>
        <v>#VALUE!</v>
      </c>
      <c r="O468" s="22" t="e">
        <f>VLOOKUP($G468,Temp!$A:$C,O$1,FALSE)</f>
        <v>#VALUE!</v>
      </c>
      <c r="P468" s="22" t="e">
        <f>VLOOKUP($G468,Temp!$A:$C,P$1,FALSE)</f>
        <v>#VALUE!</v>
      </c>
      <c r="Q468" s="22" t="e">
        <f>VLOOKUP($G468,Temp!$A:$C,Q$1,FALSE)</f>
        <v>#VALUE!</v>
      </c>
      <c r="R468" s="22" t="e">
        <f>VLOOKUP($G468,Temp!$A:$C,R$1,FALSE)</f>
        <v>#VALUE!</v>
      </c>
      <c r="S468" s="22" t="e">
        <f>VLOOKUP($G468,Temp!$A:$C,S$1,FALSE)</f>
        <v>#VALUE!</v>
      </c>
      <c r="T468" s="22" t="e">
        <f>VLOOKUP($G468,Temp!$A:$C,T$1,FALSE)</f>
        <v>#VALUE!</v>
      </c>
      <c r="U468" s="22" t="e">
        <f>VLOOKUP($G468,Temp!$A:$C,U$1,FALSE)</f>
        <v>#VALUE!</v>
      </c>
      <c r="V468" s="22" t="e">
        <f>VLOOKUP($G468,Temp!$A:$C,V$1,FALSE)</f>
        <v>#VALUE!</v>
      </c>
      <c r="W468" s="22" t="e">
        <f>VLOOKUP($G468,Temp!$A:$C,W$1,FALSE)</f>
        <v>#VALUE!</v>
      </c>
      <c r="X468" s="22" t="e">
        <f>VLOOKUP($G468,Temp!$A:$C,X$1,FALSE)</f>
        <v>#VALUE!</v>
      </c>
      <c r="Y468" s="22">
        <f>VLOOKUP($G468,Temp!$A:$C,Y$1,FALSE)</f>
        <v>64</v>
      </c>
      <c r="Z468" s="22">
        <f>VLOOKUP($G468,Temp!$A:$C,Z$1,FALSE)</f>
        <v>0</v>
      </c>
      <c r="AA468" s="22" t="e">
        <f>VLOOKUP($A468,Searches!$A:$H,AA$1,FALSE)</f>
        <v>#N/A</v>
      </c>
      <c r="AB468" s="22" t="e">
        <f>VLOOKUP($A468,Searches!$A:$H,AB$1,FALSE)</f>
        <v>#N/A</v>
      </c>
      <c r="AC468" s="22" t="e">
        <f>VLOOKUP($A468,Searches!$A:$H,AC$1,FALSE)</f>
        <v>#N/A</v>
      </c>
      <c r="AD468" s="22" t="e">
        <f>VLOOKUP($A468,Searches!$A:$H,AD$1,FALSE)</f>
        <v>#N/A</v>
      </c>
      <c r="AE468" s="22" t="e">
        <f>VLOOKUP($A468,Searches!$A:$H,AE$1,FALSE)</f>
        <v>#N/A</v>
      </c>
      <c r="AF468" s="22" t="e">
        <f>VLOOKUP($A468,Searches!$A:$H,AF$1,FALSE)</f>
        <v>#N/A</v>
      </c>
      <c r="AG468" s="22" t="e">
        <f>VLOOKUP($A468,Searches!$A:$H,AG$1,FALSE)</f>
        <v>#N/A</v>
      </c>
      <c r="AH468" s="22" t="str">
        <f>VLOOKUP($G468,Temp!$D:$F,AH$1,FALSE)</f>
        <v>topovs.com</v>
      </c>
      <c r="AI468" s="22">
        <f>VLOOKUP($G468,Temp!$D:$F,AI$1,FALSE)</f>
        <v>0</v>
      </c>
      <c r="AJ468" s="22" t="str">
        <f>VLOOKUP($G468,Temp!$D:$F,AJ$1,FALSE)</f>
        <v>WordPress</v>
      </c>
    </row>
    <row r="469" spans="1:36" ht="16" x14ac:dyDescent="0.2">
      <c r="A469" s="8" t="str">
        <f t="shared" si="7"/>
        <v>John Yoho Element Solutions LLC</v>
      </c>
      <c r="B469" s="8" t="s">
        <v>428</v>
      </c>
      <c r="C469" s="8" t="s">
        <v>5876</v>
      </c>
      <c r="D469" s="8" t="s">
        <v>5877</v>
      </c>
      <c r="E469" s="8" t="s">
        <v>5878</v>
      </c>
      <c r="F469" s="8" t="s">
        <v>5879</v>
      </c>
      <c r="G469" s="12" t="s">
        <v>5479</v>
      </c>
      <c r="H469" s="22" t="str">
        <f>VLOOKUP($G469,Temp!$A:$C,H$1,FALSE)</f>
        <v>elementsolutions.com</v>
      </c>
      <c r="I469" s="22" t="e">
        <f>VLOOKUP($G469,Temp!$A:$C,I$1,FALSE)</f>
        <v>#VALUE!</v>
      </c>
      <c r="J469" s="22" t="e">
        <f>VLOOKUP($G469,Temp!$A:$C,J$1,FALSE)</f>
        <v>#VALUE!</v>
      </c>
      <c r="K469" s="22" t="e">
        <f>VLOOKUP($G469,Temp!$A:$C,K$1,FALSE)</f>
        <v>#VALUE!</v>
      </c>
      <c r="L469" s="22" t="e">
        <f>VLOOKUP($G469,Temp!$A:$C,L$1,FALSE)</f>
        <v>#VALUE!</v>
      </c>
      <c r="M469" s="22" t="e">
        <f>VLOOKUP($G469,Temp!$A:$C,M$1,FALSE)</f>
        <v>#VALUE!</v>
      </c>
      <c r="N469" s="22" t="e">
        <f>VLOOKUP($G469,Temp!$A:$C,N$1,FALSE)</f>
        <v>#VALUE!</v>
      </c>
      <c r="O469" s="22" t="e">
        <f>VLOOKUP($G469,Temp!$A:$C,O$1,FALSE)</f>
        <v>#VALUE!</v>
      </c>
      <c r="P469" s="22" t="e">
        <f>VLOOKUP($G469,Temp!$A:$C,P$1,FALSE)</f>
        <v>#VALUE!</v>
      </c>
      <c r="Q469" s="22" t="e">
        <f>VLOOKUP($G469,Temp!$A:$C,Q$1,FALSE)</f>
        <v>#VALUE!</v>
      </c>
      <c r="R469" s="22" t="e">
        <f>VLOOKUP($G469,Temp!$A:$C,R$1,FALSE)</f>
        <v>#VALUE!</v>
      </c>
      <c r="S469" s="22" t="e">
        <f>VLOOKUP($G469,Temp!$A:$C,S$1,FALSE)</f>
        <v>#VALUE!</v>
      </c>
      <c r="T469" s="22" t="e">
        <f>VLOOKUP($G469,Temp!$A:$C,T$1,FALSE)</f>
        <v>#VALUE!</v>
      </c>
      <c r="U469" s="22" t="e">
        <f>VLOOKUP($G469,Temp!$A:$C,U$1,FALSE)</f>
        <v>#VALUE!</v>
      </c>
      <c r="V469" s="22" t="e">
        <f>VLOOKUP($G469,Temp!$A:$C,V$1,FALSE)</f>
        <v>#VALUE!</v>
      </c>
      <c r="W469" s="22" t="e">
        <f>VLOOKUP($G469,Temp!$A:$C,W$1,FALSE)</f>
        <v>#VALUE!</v>
      </c>
      <c r="X469" s="22" t="e">
        <f>VLOOKUP($G469,Temp!$A:$C,X$1,FALSE)</f>
        <v>#VALUE!</v>
      </c>
      <c r="Y469" s="22">
        <f>VLOOKUP($G469,Temp!$A:$C,Y$1,FALSE)</f>
        <v>6</v>
      </c>
      <c r="Z469" s="22">
        <f>VLOOKUP($G469,Temp!$A:$C,Z$1,FALSE)</f>
        <v>0</v>
      </c>
      <c r="AA469" s="22" t="e">
        <f>VLOOKUP($A469,Searches!$A:$H,AA$1,FALSE)</f>
        <v>#N/A</v>
      </c>
      <c r="AB469" s="22" t="e">
        <f>VLOOKUP($A469,Searches!$A:$H,AB$1,FALSE)</f>
        <v>#N/A</v>
      </c>
      <c r="AC469" s="22" t="e">
        <f>VLOOKUP($A469,Searches!$A:$H,AC$1,FALSE)</f>
        <v>#N/A</v>
      </c>
      <c r="AD469" s="22" t="e">
        <f>VLOOKUP($A469,Searches!$A:$H,AD$1,FALSE)</f>
        <v>#N/A</v>
      </c>
      <c r="AE469" s="22" t="e">
        <f>VLOOKUP($A469,Searches!$A:$H,AE$1,FALSE)</f>
        <v>#N/A</v>
      </c>
      <c r="AF469" s="22" t="e">
        <f>VLOOKUP($A469,Searches!$A:$H,AF$1,FALSE)</f>
        <v>#N/A</v>
      </c>
      <c r="AG469" s="22" t="e">
        <f>VLOOKUP($A469,Searches!$A:$H,AG$1,FALSE)</f>
        <v>#N/A</v>
      </c>
      <c r="AH469" s="22" t="str">
        <f>VLOOKUP($G469,Temp!$D:$F,AH$1,FALSE)</f>
        <v>elementsolutions.com</v>
      </c>
      <c r="AI469" s="22">
        <f>VLOOKUP($G469,Temp!$D:$F,AI$1,FALSE)</f>
        <v>0</v>
      </c>
      <c r="AJ469" s="22" t="str">
        <f>VLOOKUP($G469,Temp!$D:$F,AJ$1,FALSE)</f>
        <v>WordPress</v>
      </c>
    </row>
    <row r="470" spans="1:36" ht="16" x14ac:dyDescent="0.2">
      <c r="A470" s="8" t="str">
        <f t="shared" si="7"/>
        <v>Conner Pope Magento Commerce</v>
      </c>
      <c r="B470" s="8" t="s">
        <v>5886</v>
      </c>
      <c r="C470" s="8" t="s">
        <v>3095</v>
      </c>
      <c r="D470" s="8" t="s">
        <v>5887</v>
      </c>
      <c r="E470" s="8" t="s">
        <v>5888</v>
      </c>
      <c r="F470" s="8" t="s">
        <v>249</v>
      </c>
      <c r="G470" s="12" t="s">
        <v>250</v>
      </c>
      <c r="H470" s="22" t="str">
        <f>VLOOKUP($G470,Temp!$A:$C,H$1,FALSE)</f>
        <v>magento.com</v>
      </c>
      <c r="I470" s="22" t="e">
        <f>VLOOKUP($G470,Temp!$A:$C,I$1,FALSE)</f>
        <v>#VALUE!</v>
      </c>
      <c r="J470" s="22" t="e">
        <f>VLOOKUP($G470,Temp!$A:$C,J$1,FALSE)</f>
        <v>#VALUE!</v>
      </c>
      <c r="K470" s="22" t="e">
        <f>VLOOKUP($G470,Temp!$A:$C,K$1,FALSE)</f>
        <v>#VALUE!</v>
      </c>
      <c r="L470" s="22" t="e">
        <f>VLOOKUP($G470,Temp!$A:$C,L$1,FALSE)</f>
        <v>#VALUE!</v>
      </c>
      <c r="M470" s="22" t="e">
        <f>VLOOKUP($G470,Temp!$A:$C,M$1,FALSE)</f>
        <v>#VALUE!</v>
      </c>
      <c r="N470" s="22" t="e">
        <f>VLOOKUP($G470,Temp!$A:$C,N$1,FALSE)</f>
        <v>#VALUE!</v>
      </c>
      <c r="O470" s="22" t="e">
        <f>VLOOKUP($G470,Temp!$A:$C,O$1,FALSE)</f>
        <v>#VALUE!</v>
      </c>
      <c r="P470" s="22" t="e">
        <f>VLOOKUP($G470,Temp!$A:$C,P$1,FALSE)</f>
        <v>#VALUE!</v>
      </c>
      <c r="Q470" s="22" t="e">
        <f>VLOOKUP($G470,Temp!$A:$C,Q$1,FALSE)</f>
        <v>#VALUE!</v>
      </c>
      <c r="R470" s="22" t="e">
        <f>VLOOKUP($G470,Temp!$A:$C,R$1,FALSE)</f>
        <v>#VALUE!</v>
      </c>
      <c r="S470" s="22" t="e">
        <f>VLOOKUP($G470,Temp!$A:$C,S$1,FALSE)</f>
        <v>#VALUE!</v>
      </c>
      <c r="T470" s="22" t="e">
        <f>VLOOKUP($G470,Temp!$A:$C,T$1,FALSE)</f>
        <v>#VALUE!</v>
      </c>
      <c r="U470" s="22" t="e">
        <f>VLOOKUP($G470,Temp!$A:$C,U$1,FALSE)</f>
        <v>#VALUE!</v>
      </c>
      <c r="V470" s="22" t="e">
        <f>VLOOKUP($G470,Temp!$A:$C,V$1,FALSE)</f>
        <v>#VALUE!</v>
      </c>
      <c r="W470" s="22" t="e">
        <f>VLOOKUP($G470,Temp!$A:$C,W$1,FALSE)</f>
        <v>#VALUE!</v>
      </c>
      <c r="X470" s="22" t="e">
        <f>VLOOKUP($G470,Temp!$A:$C,X$1,FALSE)</f>
        <v>#VALUE!</v>
      </c>
      <c r="Y470" s="22">
        <f>VLOOKUP($G470,Temp!$A:$C,Y$1,FALSE)</f>
        <v>1200000</v>
      </c>
      <c r="Z470" s="22">
        <f>VLOOKUP($G470,Temp!$A:$C,Z$1,FALSE)</f>
        <v>57900</v>
      </c>
      <c r="AA470" s="22" t="e">
        <f>VLOOKUP($A470,Searches!$A:$H,AA$1,FALSE)</f>
        <v>#N/A</v>
      </c>
      <c r="AB470" s="22" t="e">
        <f>VLOOKUP($A470,Searches!$A:$H,AB$1,FALSE)</f>
        <v>#N/A</v>
      </c>
      <c r="AC470" s="22" t="e">
        <f>VLOOKUP($A470,Searches!$A:$H,AC$1,FALSE)</f>
        <v>#N/A</v>
      </c>
      <c r="AD470" s="22" t="e">
        <f>VLOOKUP($A470,Searches!$A:$H,AD$1,FALSE)</f>
        <v>#N/A</v>
      </c>
      <c r="AE470" s="22" t="e">
        <f>VLOOKUP($A470,Searches!$A:$H,AE$1,FALSE)</f>
        <v>#N/A</v>
      </c>
      <c r="AF470" s="22" t="e">
        <f>VLOOKUP($A470,Searches!$A:$H,AF$1,FALSE)</f>
        <v>#N/A</v>
      </c>
      <c r="AG470" s="22" t="e">
        <f>VLOOKUP($A470,Searches!$A:$H,AG$1,FALSE)</f>
        <v>#N/A</v>
      </c>
      <c r="AH470" s="22" t="str">
        <f>VLOOKUP($G470,Temp!$D:$F,AH$1,FALSE)</f>
        <v>magento.com</v>
      </c>
      <c r="AI470" s="22" t="str">
        <f>VLOOKUP($G470,Temp!$D:$F,AI$1,FALSE)</f>
        <v>Marketo</v>
      </c>
      <c r="AJ470" s="22" t="str">
        <f>VLOOKUP($G470,Temp!$D:$F,AJ$1,FALSE)</f>
        <v>Drupal</v>
      </c>
    </row>
    <row r="471" spans="1:36" ht="16" x14ac:dyDescent="0.2">
      <c r="A471" s="8" t="str">
        <f t="shared" si="7"/>
        <v>Jeremy Forsberg StoAmigo</v>
      </c>
      <c r="B471" s="8" t="s">
        <v>5580</v>
      </c>
      <c r="C471" s="8" t="s">
        <v>5899</v>
      </c>
      <c r="D471" s="8" t="s">
        <v>5900</v>
      </c>
      <c r="E471" s="8" t="s">
        <v>634</v>
      </c>
      <c r="F471" s="8" t="s">
        <v>5902</v>
      </c>
      <c r="G471" s="8" t="s">
        <v>634</v>
      </c>
      <c r="H471" s="22" t="e">
        <f>VLOOKUP($G471,Temp!$A:$C,H$1,FALSE)</f>
        <v>#N/A</v>
      </c>
      <c r="I471" s="22" t="e">
        <f>VLOOKUP($G471,Temp!$A:$C,I$1,FALSE)</f>
        <v>#N/A</v>
      </c>
      <c r="J471" s="22" t="e">
        <f>VLOOKUP($G471,Temp!$A:$C,J$1,FALSE)</f>
        <v>#N/A</v>
      </c>
      <c r="K471" s="22" t="e">
        <f>VLOOKUP($G471,Temp!$A:$C,K$1,FALSE)</f>
        <v>#N/A</v>
      </c>
      <c r="L471" s="22" t="e">
        <f>VLOOKUP($G471,Temp!$A:$C,L$1,FALSE)</f>
        <v>#N/A</v>
      </c>
      <c r="M471" s="22" t="e">
        <f>VLOOKUP($G471,Temp!$A:$C,M$1,FALSE)</f>
        <v>#N/A</v>
      </c>
      <c r="N471" s="22" t="e">
        <f>VLOOKUP($G471,Temp!$A:$C,N$1,FALSE)</f>
        <v>#N/A</v>
      </c>
      <c r="O471" s="22" t="e">
        <f>VLOOKUP($G471,Temp!$A:$C,O$1,FALSE)</f>
        <v>#N/A</v>
      </c>
      <c r="P471" s="22" t="e">
        <f>VLOOKUP($G471,Temp!$A:$C,P$1,FALSE)</f>
        <v>#N/A</v>
      </c>
      <c r="Q471" s="22" t="e">
        <f>VLOOKUP($G471,Temp!$A:$C,Q$1,FALSE)</f>
        <v>#N/A</v>
      </c>
      <c r="R471" s="22" t="e">
        <f>VLOOKUP($G471,Temp!$A:$C,R$1,FALSE)</f>
        <v>#N/A</v>
      </c>
      <c r="S471" s="22" t="e">
        <f>VLOOKUP($G471,Temp!$A:$C,S$1,FALSE)</f>
        <v>#N/A</v>
      </c>
      <c r="T471" s="22" t="e">
        <f>VLOOKUP($G471,Temp!$A:$C,T$1,FALSE)</f>
        <v>#N/A</v>
      </c>
      <c r="U471" s="22" t="e">
        <f>VLOOKUP($G471,Temp!$A:$C,U$1,FALSE)</f>
        <v>#N/A</v>
      </c>
      <c r="V471" s="22" t="e">
        <f>VLOOKUP($G471,Temp!$A:$C,V$1,FALSE)</f>
        <v>#N/A</v>
      </c>
      <c r="W471" s="22" t="e">
        <f>VLOOKUP($G471,Temp!$A:$C,W$1,FALSE)</f>
        <v>#N/A</v>
      </c>
      <c r="X471" s="22" t="e">
        <f>VLOOKUP($G471,Temp!$A:$C,X$1,FALSE)</f>
        <v>#N/A</v>
      </c>
      <c r="Y471" s="22" t="e">
        <f>VLOOKUP($G471,Temp!$A:$C,Y$1,FALSE)</f>
        <v>#N/A</v>
      </c>
      <c r="Z471" s="22" t="e">
        <f>VLOOKUP($G471,Temp!$A:$C,Z$1,FALSE)</f>
        <v>#N/A</v>
      </c>
      <c r="AA471" s="22" t="str">
        <f>VLOOKUP($A471,Searches!$A:$H,AA$1,FALSE)</f>
        <v>Jeremy Forsberg</v>
      </c>
      <c r="AB471" s="22" t="str">
        <f>VLOOKUP($A471,Searches!$A:$H,AB$1,FALSE)</f>
        <v>StoAmigo</v>
      </c>
      <c r="AC471" s="22" t="str">
        <f>VLOOKUP($A471,Searches!$A:$H,AC$1,FALSE)</f>
        <v xml:space="preserve">Chief Marketing Officer and Vice President </v>
      </c>
      <c r="AD471" s="22" t="str">
        <f>VLOOKUP($A471,Searches!$A:$H,AD$1,FALSE)</f>
        <v>2nd</v>
      </c>
      <c r="AE471" s="22" t="str">
        <f>VLOOKUP($A471,Searches!$A:$H,AE$1,FALSE)</f>
        <v/>
      </c>
      <c r="AF471" s="22" t="str">
        <f>VLOOKUP($A471,Searches!$A:$H,AF$1,FALSE)</f>
        <v>Las Vegas, Nevada Area</v>
      </c>
      <c r="AG471" s="22" t="str">
        <f>VLOOKUP($A471,Searches!$A:$H,AG$1,FALSE)</f>
        <v>https://www.linkedin.com/sales/profile/65740995,UOw_,NAME_SEARCH?moduleKey=peopleSearchResults&amp;pageKey=sales-search3-people-refinement&amp;contextId=60BC92C971D70515801E49D6842B0000&amp;requestId=7e4e3b81-6e91-48ba-8ad9-264e04fca98d&amp;action=CLICK&amp;target=urn%3Ali%3AsalesLead%3A(-1%2C65740995)&amp;pageNumber=10&amp;targetEl=profilelink&amp;position=14&amp;trk=lss-serp-result-lead_photo</v>
      </c>
      <c r="AH471" s="22" t="e">
        <f>VLOOKUP($G471,Temp!$D:$F,AH$1,FALSE)</f>
        <v>#N/A</v>
      </c>
      <c r="AI471" s="22" t="e">
        <f>VLOOKUP($G471,Temp!$D:$F,AI$1,FALSE)</f>
        <v>#N/A</v>
      </c>
      <c r="AJ471" s="22" t="e">
        <f>VLOOKUP($G471,Temp!$D:$F,AJ$1,FALSE)</f>
        <v>#N/A</v>
      </c>
    </row>
    <row r="472" spans="1:36" ht="16" x14ac:dyDescent="0.2">
      <c r="A472" s="8" t="str">
        <f t="shared" si="7"/>
        <v>Yair Riemer CareerArc</v>
      </c>
      <c r="B472" s="8" t="s">
        <v>5907</v>
      </c>
      <c r="C472" s="8" t="s">
        <v>5908</v>
      </c>
      <c r="D472" s="8" t="s">
        <v>42</v>
      </c>
      <c r="E472" s="8" t="s">
        <v>5909</v>
      </c>
      <c r="F472" s="8" t="s">
        <v>5910</v>
      </c>
      <c r="G472" s="12" t="s">
        <v>5508</v>
      </c>
      <c r="H472" s="22" t="str">
        <f>VLOOKUP($G472,Temp!$A:$C,H$1,FALSE)</f>
        <v>careerarc.com</v>
      </c>
      <c r="I472" s="22" t="e">
        <f>VLOOKUP($G472,Temp!$A:$C,I$1,FALSE)</f>
        <v>#VALUE!</v>
      </c>
      <c r="J472" s="22" t="e">
        <f>VLOOKUP($G472,Temp!$A:$C,J$1,FALSE)</f>
        <v>#VALUE!</v>
      </c>
      <c r="K472" s="22" t="e">
        <f>VLOOKUP($G472,Temp!$A:$C,K$1,FALSE)</f>
        <v>#VALUE!</v>
      </c>
      <c r="L472" s="22" t="e">
        <f>VLOOKUP($G472,Temp!$A:$C,L$1,FALSE)</f>
        <v>#VALUE!</v>
      </c>
      <c r="M472" s="22" t="e">
        <f>VLOOKUP($G472,Temp!$A:$C,M$1,FALSE)</f>
        <v>#VALUE!</v>
      </c>
      <c r="N472" s="22" t="e">
        <f>VLOOKUP($G472,Temp!$A:$C,N$1,FALSE)</f>
        <v>#VALUE!</v>
      </c>
      <c r="O472" s="22" t="e">
        <f>VLOOKUP($G472,Temp!$A:$C,O$1,FALSE)</f>
        <v>#VALUE!</v>
      </c>
      <c r="P472" s="22" t="e">
        <f>VLOOKUP($G472,Temp!$A:$C,P$1,FALSE)</f>
        <v>#VALUE!</v>
      </c>
      <c r="Q472" s="22" t="e">
        <f>VLOOKUP($G472,Temp!$A:$C,Q$1,FALSE)</f>
        <v>#VALUE!</v>
      </c>
      <c r="R472" s="22" t="e">
        <f>VLOOKUP($G472,Temp!$A:$C,R$1,FALSE)</f>
        <v>#VALUE!</v>
      </c>
      <c r="S472" s="22" t="e">
        <f>VLOOKUP($G472,Temp!$A:$C,S$1,FALSE)</f>
        <v>#VALUE!</v>
      </c>
      <c r="T472" s="22" t="e">
        <f>VLOOKUP($G472,Temp!$A:$C,T$1,FALSE)</f>
        <v>#VALUE!</v>
      </c>
      <c r="U472" s="22" t="e">
        <f>VLOOKUP($G472,Temp!$A:$C,U$1,FALSE)</f>
        <v>#VALUE!</v>
      </c>
      <c r="V472" s="22" t="e">
        <f>VLOOKUP($G472,Temp!$A:$C,V$1,FALSE)</f>
        <v>#VALUE!</v>
      </c>
      <c r="W472" s="22" t="e">
        <f>VLOOKUP($G472,Temp!$A:$C,W$1,FALSE)</f>
        <v>#VALUE!</v>
      </c>
      <c r="X472" s="22" t="e">
        <f>VLOOKUP($G472,Temp!$A:$C,X$1,FALSE)</f>
        <v>#VALUE!</v>
      </c>
      <c r="Y472" s="22">
        <f>VLOOKUP($G472,Temp!$A:$C,Y$1,FALSE)</f>
        <v>195000</v>
      </c>
      <c r="Z472" s="22">
        <f>VLOOKUP($G472,Temp!$A:$C,Z$1,FALSE)</f>
        <v>3900</v>
      </c>
      <c r="AA472" s="22" t="e">
        <f>VLOOKUP($A472,Searches!$A:$H,AA$1,FALSE)</f>
        <v>#N/A</v>
      </c>
      <c r="AB472" s="22" t="e">
        <f>VLOOKUP($A472,Searches!$A:$H,AB$1,FALSE)</f>
        <v>#N/A</v>
      </c>
      <c r="AC472" s="22" t="e">
        <f>VLOOKUP($A472,Searches!$A:$H,AC$1,FALSE)</f>
        <v>#N/A</v>
      </c>
      <c r="AD472" s="22" t="e">
        <f>VLOOKUP($A472,Searches!$A:$H,AD$1,FALSE)</f>
        <v>#N/A</v>
      </c>
      <c r="AE472" s="22" t="e">
        <f>VLOOKUP($A472,Searches!$A:$H,AE$1,FALSE)</f>
        <v>#N/A</v>
      </c>
      <c r="AF472" s="22" t="e">
        <f>VLOOKUP($A472,Searches!$A:$H,AF$1,FALSE)</f>
        <v>#N/A</v>
      </c>
      <c r="AG472" s="22" t="e">
        <f>VLOOKUP($A472,Searches!$A:$H,AG$1,FALSE)</f>
        <v>#N/A</v>
      </c>
      <c r="AH472" s="22" t="str">
        <f>VLOOKUP($G472,Temp!$D:$F,AH$1,FALSE)</f>
        <v>careerarc.com</v>
      </c>
      <c r="AI472" s="22" t="str">
        <f>VLOOKUP($G472,Temp!$D:$F,AI$1,FALSE)</f>
        <v>Marketo</v>
      </c>
      <c r="AJ472" s="22" t="str">
        <f>VLOOKUP($G472,Temp!$D:$F,AJ$1,FALSE)</f>
        <v>WordPress</v>
      </c>
    </row>
    <row r="473" spans="1:36" ht="16" x14ac:dyDescent="0.2">
      <c r="A473" s="8" t="str">
        <f t="shared" si="7"/>
        <v>Marc Winitz i2c Inc.</v>
      </c>
      <c r="B473" s="8" t="s">
        <v>4427</v>
      </c>
      <c r="C473" s="8" t="s">
        <v>5914</v>
      </c>
      <c r="D473" s="8" t="s">
        <v>42</v>
      </c>
      <c r="E473" s="8" t="s">
        <v>5915</v>
      </c>
      <c r="F473" s="8" t="s">
        <v>5916</v>
      </c>
      <c r="G473" s="12" t="s">
        <v>5518</v>
      </c>
      <c r="H473" s="22" t="str">
        <f>VLOOKUP($G473,Temp!$A:$C,H$1,FALSE)</f>
        <v>i2cinc.com</v>
      </c>
      <c r="I473" s="22" t="e">
        <f>VLOOKUP($G473,Temp!$A:$C,I$1,FALSE)</f>
        <v>#VALUE!</v>
      </c>
      <c r="J473" s="22" t="e">
        <f>VLOOKUP($G473,Temp!$A:$C,J$1,FALSE)</f>
        <v>#VALUE!</v>
      </c>
      <c r="K473" s="22" t="e">
        <f>VLOOKUP($G473,Temp!$A:$C,K$1,FALSE)</f>
        <v>#VALUE!</v>
      </c>
      <c r="L473" s="22" t="e">
        <f>VLOOKUP($G473,Temp!$A:$C,L$1,FALSE)</f>
        <v>#VALUE!</v>
      </c>
      <c r="M473" s="22" t="e">
        <f>VLOOKUP($G473,Temp!$A:$C,M$1,FALSE)</f>
        <v>#VALUE!</v>
      </c>
      <c r="N473" s="22" t="e">
        <f>VLOOKUP($G473,Temp!$A:$C,N$1,FALSE)</f>
        <v>#VALUE!</v>
      </c>
      <c r="O473" s="22" t="e">
        <f>VLOOKUP($G473,Temp!$A:$C,O$1,FALSE)</f>
        <v>#VALUE!</v>
      </c>
      <c r="P473" s="22" t="e">
        <f>VLOOKUP($G473,Temp!$A:$C,P$1,FALSE)</f>
        <v>#VALUE!</v>
      </c>
      <c r="Q473" s="22" t="e">
        <f>VLOOKUP($G473,Temp!$A:$C,Q$1,FALSE)</f>
        <v>#VALUE!</v>
      </c>
      <c r="R473" s="22" t="e">
        <f>VLOOKUP($G473,Temp!$A:$C,R$1,FALSE)</f>
        <v>#VALUE!</v>
      </c>
      <c r="S473" s="22" t="e">
        <f>VLOOKUP($G473,Temp!$A:$C,S$1,FALSE)</f>
        <v>#VALUE!</v>
      </c>
      <c r="T473" s="22" t="e">
        <f>VLOOKUP($G473,Temp!$A:$C,T$1,FALSE)</f>
        <v>#VALUE!</v>
      </c>
      <c r="U473" s="22" t="e">
        <f>VLOOKUP($G473,Temp!$A:$C,U$1,FALSE)</f>
        <v>#VALUE!</v>
      </c>
      <c r="V473" s="22" t="e">
        <f>VLOOKUP($G473,Temp!$A:$C,V$1,FALSE)</f>
        <v>#VALUE!</v>
      </c>
      <c r="W473" s="22" t="e">
        <f>VLOOKUP($G473,Temp!$A:$C,W$1,FALSE)</f>
        <v>#VALUE!</v>
      </c>
      <c r="X473" s="22" t="e">
        <f>VLOOKUP($G473,Temp!$A:$C,X$1,FALSE)</f>
        <v>#VALUE!</v>
      </c>
      <c r="Y473" s="22">
        <f>VLOOKUP($G473,Temp!$A:$C,Y$1,FALSE)</f>
        <v>445</v>
      </c>
      <c r="Z473" s="22">
        <f>VLOOKUP($G473,Temp!$A:$C,Z$1,FALSE)</f>
        <v>0</v>
      </c>
      <c r="AA473" s="22" t="e">
        <f>VLOOKUP($A473,Searches!$A:$H,AA$1,FALSE)</f>
        <v>#N/A</v>
      </c>
      <c r="AB473" s="22" t="e">
        <f>VLOOKUP($A473,Searches!$A:$H,AB$1,FALSE)</f>
        <v>#N/A</v>
      </c>
      <c r="AC473" s="22" t="e">
        <f>VLOOKUP($A473,Searches!$A:$H,AC$1,FALSE)</f>
        <v>#N/A</v>
      </c>
      <c r="AD473" s="22" t="e">
        <f>VLOOKUP($A473,Searches!$A:$H,AD$1,FALSE)</f>
        <v>#N/A</v>
      </c>
      <c r="AE473" s="22" t="e">
        <f>VLOOKUP($A473,Searches!$A:$H,AE$1,FALSE)</f>
        <v>#N/A</v>
      </c>
      <c r="AF473" s="22" t="e">
        <f>VLOOKUP($A473,Searches!$A:$H,AF$1,FALSE)</f>
        <v>#N/A</v>
      </c>
      <c r="AG473" s="22" t="e">
        <f>VLOOKUP($A473,Searches!$A:$H,AG$1,FALSE)</f>
        <v>#N/A</v>
      </c>
      <c r="AH473" s="22" t="str">
        <f>VLOOKUP($G473,Temp!$D:$F,AH$1,FALSE)</f>
        <v>i2cinc.com</v>
      </c>
      <c r="AI473" s="22" t="str">
        <f>VLOOKUP($G473,Temp!$D:$F,AI$1,FALSE)</f>
        <v>Pardot</v>
      </c>
      <c r="AJ473" s="22" t="str">
        <f>VLOOKUP($G473,Temp!$D:$F,AJ$1,FALSE)</f>
        <v>WordPress</v>
      </c>
    </row>
    <row r="474" spans="1:36" ht="16" x14ac:dyDescent="0.2">
      <c r="A474" s="8" t="str">
        <f t="shared" si="7"/>
        <v>John Smith Infusionsoft</v>
      </c>
      <c r="B474" s="8" t="s">
        <v>428</v>
      </c>
      <c r="C474" s="8" t="s">
        <v>996</v>
      </c>
      <c r="D474" s="8" t="s">
        <v>42</v>
      </c>
      <c r="E474" s="8" t="s">
        <v>5923</v>
      </c>
      <c r="F474" s="8" t="s">
        <v>5924</v>
      </c>
      <c r="G474" s="12" t="s">
        <v>5524</v>
      </c>
      <c r="H474" s="22" t="str">
        <f>VLOOKUP($G474,Temp!$A:$C,H$1,FALSE)</f>
        <v>infusionsoft.com</v>
      </c>
      <c r="I474" s="22" t="e">
        <f>VLOOKUP($G474,Temp!$A:$C,I$1,FALSE)</f>
        <v>#VALUE!</v>
      </c>
      <c r="J474" s="22" t="e">
        <f>VLOOKUP($G474,Temp!$A:$C,J$1,FALSE)</f>
        <v>#VALUE!</v>
      </c>
      <c r="K474" s="22" t="e">
        <f>VLOOKUP($G474,Temp!$A:$C,K$1,FALSE)</f>
        <v>#VALUE!</v>
      </c>
      <c r="L474" s="22" t="e">
        <f>VLOOKUP($G474,Temp!$A:$C,L$1,FALSE)</f>
        <v>#VALUE!</v>
      </c>
      <c r="M474" s="22" t="e">
        <f>VLOOKUP($G474,Temp!$A:$C,M$1,FALSE)</f>
        <v>#VALUE!</v>
      </c>
      <c r="N474" s="22" t="e">
        <f>VLOOKUP($G474,Temp!$A:$C,N$1,FALSE)</f>
        <v>#VALUE!</v>
      </c>
      <c r="O474" s="22" t="e">
        <f>VLOOKUP($G474,Temp!$A:$C,O$1,FALSE)</f>
        <v>#VALUE!</v>
      </c>
      <c r="P474" s="22" t="e">
        <f>VLOOKUP($G474,Temp!$A:$C,P$1,FALSE)</f>
        <v>#VALUE!</v>
      </c>
      <c r="Q474" s="22" t="e">
        <f>VLOOKUP($G474,Temp!$A:$C,Q$1,FALSE)</f>
        <v>#VALUE!</v>
      </c>
      <c r="R474" s="22" t="e">
        <f>VLOOKUP($G474,Temp!$A:$C,R$1,FALSE)</f>
        <v>#VALUE!</v>
      </c>
      <c r="S474" s="22" t="e">
        <f>VLOOKUP($G474,Temp!$A:$C,S$1,FALSE)</f>
        <v>#VALUE!</v>
      </c>
      <c r="T474" s="22" t="e">
        <f>VLOOKUP($G474,Temp!$A:$C,T$1,FALSE)</f>
        <v>#VALUE!</v>
      </c>
      <c r="U474" s="22" t="e">
        <f>VLOOKUP($G474,Temp!$A:$C,U$1,FALSE)</f>
        <v>#VALUE!</v>
      </c>
      <c r="V474" s="22" t="e">
        <f>VLOOKUP($G474,Temp!$A:$C,V$1,FALSE)</f>
        <v>#VALUE!</v>
      </c>
      <c r="W474" s="22" t="e">
        <f>VLOOKUP($G474,Temp!$A:$C,W$1,FALSE)</f>
        <v>#VALUE!</v>
      </c>
      <c r="X474" s="22" t="e">
        <f>VLOOKUP($G474,Temp!$A:$C,X$1,FALSE)</f>
        <v>#VALUE!</v>
      </c>
      <c r="Y474" s="22">
        <f>VLOOKUP($G474,Temp!$A:$C,Y$1,FALSE)</f>
        <v>512000</v>
      </c>
      <c r="Z474" s="22">
        <f>VLOOKUP($G474,Temp!$A:$C,Z$1,FALSE)</f>
        <v>18200</v>
      </c>
      <c r="AA474" s="22" t="e">
        <f>VLOOKUP($A474,Searches!$A:$H,AA$1,FALSE)</f>
        <v>#N/A</v>
      </c>
      <c r="AB474" s="22" t="e">
        <f>VLOOKUP($A474,Searches!$A:$H,AB$1,FALSE)</f>
        <v>#N/A</v>
      </c>
      <c r="AC474" s="22" t="e">
        <f>VLOOKUP($A474,Searches!$A:$H,AC$1,FALSE)</f>
        <v>#N/A</v>
      </c>
      <c r="AD474" s="22" t="e">
        <f>VLOOKUP($A474,Searches!$A:$H,AD$1,FALSE)</f>
        <v>#N/A</v>
      </c>
      <c r="AE474" s="22" t="e">
        <f>VLOOKUP($A474,Searches!$A:$H,AE$1,FALSE)</f>
        <v>#N/A</v>
      </c>
      <c r="AF474" s="22" t="e">
        <f>VLOOKUP($A474,Searches!$A:$H,AF$1,FALSE)</f>
        <v>#N/A</v>
      </c>
      <c r="AG474" s="22" t="e">
        <f>VLOOKUP($A474,Searches!$A:$H,AG$1,FALSE)</f>
        <v>#N/A</v>
      </c>
      <c r="AH474" s="22" t="e">
        <f>VLOOKUP($G474,Temp!$D:$F,AH$1,FALSE)</f>
        <v>#N/A</v>
      </c>
      <c r="AI474" s="22" t="e">
        <f>VLOOKUP($G474,Temp!$D:$F,AI$1,FALSE)</f>
        <v>#N/A</v>
      </c>
      <c r="AJ474" s="22" t="e">
        <f>VLOOKUP($G474,Temp!$D:$F,AJ$1,FALSE)</f>
        <v>#N/A</v>
      </c>
    </row>
    <row r="475" spans="1:36" ht="16" x14ac:dyDescent="0.2">
      <c r="A475" s="8" t="str">
        <f t="shared" si="7"/>
        <v>Mary Colucci Zaycon Fresh</v>
      </c>
      <c r="B475" s="8" t="s">
        <v>5932</v>
      </c>
      <c r="C475" s="8" t="s">
        <v>5933</v>
      </c>
      <c r="D475" s="8" t="s">
        <v>42</v>
      </c>
      <c r="E475" s="8" t="s">
        <v>5934</v>
      </c>
      <c r="F475" s="8" t="s">
        <v>5935</v>
      </c>
      <c r="G475" s="12" t="s">
        <v>5539</v>
      </c>
      <c r="H475" s="22" t="str">
        <f>VLOOKUP($G475,Temp!$A:$C,H$1,FALSE)</f>
        <v>zayconfresh.com</v>
      </c>
      <c r="I475" s="22" t="e">
        <f>VLOOKUP($G475,Temp!$A:$C,I$1,FALSE)</f>
        <v>#VALUE!</v>
      </c>
      <c r="J475" s="22" t="e">
        <f>VLOOKUP($G475,Temp!$A:$C,J$1,FALSE)</f>
        <v>#VALUE!</v>
      </c>
      <c r="K475" s="22" t="e">
        <f>VLOOKUP($G475,Temp!$A:$C,K$1,FALSE)</f>
        <v>#VALUE!</v>
      </c>
      <c r="L475" s="22" t="e">
        <f>VLOOKUP($G475,Temp!$A:$C,L$1,FALSE)</f>
        <v>#VALUE!</v>
      </c>
      <c r="M475" s="22" t="e">
        <f>VLOOKUP($G475,Temp!$A:$C,M$1,FALSE)</f>
        <v>#VALUE!</v>
      </c>
      <c r="N475" s="22" t="e">
        <f>VLOOKUP($G475,Temp!$A:$C,N$1,FALSE)</f>
        <v>#VALUE!</v>
      </c>
      <c r="O475" s="22" t="e">
        <f>VLOOKUP($G475,Temp!$A:$C,O$1,FALSE)</f>
        <v>#VALUE!</v>
      </c>
      <c r="P475" s="22" t="e">
        <f>VLOOKUP($G475,Temp!$A:$C,P$1,FALSE)</f>
        <v>#VALUE!</v>
      </c>
      <c r="Q475" s="22" t="e">
        <f>VLOOKUP($G475,Temp!$A:$C,Q$1,FALSE)</f>
        <v>#VALUE!</v>
      </c>
      <c r="R475" s="22" t="e">
        <f>VLOOKUP($G475,Temp!$A:$C,R$1,FALSE)</f>
        <v>#VALUE!</v>
      </c>
      <c r="S475" s="22" t="e">
        <f>VLOOKUP($G475,Temp!$A:$C,S$1,FALSE)</f>
        <v>#VALUE!</v>
      </c>
      <c r="T475" s="22" t="e">
        <f>VLOOKUP($G475,Temp!$A:$C,T$1,FALSE)</f>
        <v>#VALUE!</v>
      </c>
      <c r="U475" s="22" t="e">
        <f>VLOOKUP($G475,Temp!$A:$C,U$1,FALSE)</f>
        <v>#VALUE!</v>
      </c>
      <c r="V475" s="22" t="e">
        <f>VLOOKUP($G475,Temp!$A:$C,V$1,FALSE)</f>
        <v>#VALUE!</v>
      </c>
      <c r="W475" s="22" t="e">
        <f>VLOOKUP($G475,Temp!$A:$C,W$1,FALSE)</f>
        <v>#VALUE!</v>
      </c>
      <c r="X475" s="22" t="e">
        <f>VLOOKUP($G475,Temp!$A:$C,X$1,FALSE)</f>
        <v>#VALUE!</v>
      </c>
      <c r="Y475" s="22">
        <f>VLOOKUP($G475,Temp!$A:$C,Y$1,FALSE)</f>
        <v>3100</v>
      </c>
      <c r="Z475" s="22">
        <f>VLOOKUP($G475,Temp!$A:$C,Z$1,FALSE)</f>
        <v>1</v>
      </c>
      <c r="AA475" s="22" t="e">
        <f>VLOOKUP($A475,Searches!$A:$H,AA$1,FALSE)</f>
        <v>#N/A</v>
      </c>
      <c r="AB475" s="22" t="e">
        <f>VLOOKUP($A475,Searches!$A:$H,AB$1,FALSE)</f>
        <v>#N/A</v>
      </c>
      <c r="AC475" s="22" t="e">
        <f>VLOOKUP($A475,Searches!$A:$H,AC$1,FALSE)</f>
        <v>#N/A</v>
      </c>
      <c r="AD475" s="22" t="e">
        <f>VLOOKUP($A475,Searches!$A:$H,AD$1,FALSE)</f>
        <v>#N/A</v>
      </c>
      <c r="AE475" s="22" t="e">
        <f>VLOOKUP($A475,Searches!$A:$H,AE$1,FALSE)</f>
        <v>#N/A</v>
      </c>
      <c r="AF475" s="22" t="e">
        <f>VLOOKUP($A475,Searches!$A:$H,AF$1,FALSE)</f>
        <v>#N/A</v>
      </c>
      <c r="AG475" s="22" t="e">
        <f>VLOOKUP($A475,Searches!$A:$H,AG$1,FALSE)</f>
        <v>#N/A</v>
      </c>
      <c r="AH475" s="22" t="str">
        <f>VLOOKUP($G475,Temp!$D:$F,AH$1,FALSE)</f>
        <v>zayconfresh.com</v>
      </c>
      <c r="AI475" s="22">
        <f>VLOOKUP($G475,Temp!$D:$F,AI$1,FALSE)</f>
        <v>0</v>
      </c>
      <c r="AJ475" s="22" t="str">
        <f>VLOOKUP($G475,Temp!$D:$F,AJ$1,FALSE)</f>
        <v>WordPress</v>
      </c>
    </row>
    <row r="476" spans="1:36" ht="16" x14ac:dyDescent="0.2">
      <c r="A476" s="8" t="str">
        <f t="shared" si="7"/>
        <v>C. Brice Vendavo</v>
      </c>
      <c r="B476" s="8" t="s">
        <v>1042</v>
      </c>
      <c r="C476" s="8" t="s">
        <v>1043</v>
      </c>
      <c r="D476" s="8" t="s">
        <v>42</v>
      </c>
      <c r="E476" s="8" t="s">
        <v>1044</v>
      </c>
      <c r="F476" s="8" t="s">
        <v>1046</v>
      </c>
      <c r="G476" s="12" t="s">
        <v>1047</v>
      </c>
      <c r="H476" s="22" t="str">
        <f>VLOOKUP($G476,Temp!$A:$C,H$1,FALSE)</f>
        <v>vendavo.com</v>
      </c>
      <c r="I476" s="22" t="e">
        <f>VLOOKUP($G476,Temp!$A:$C,I$1,FALSE)</f>
        <v>#VALUE!</v>
      </c>
      <c r="J476" s="22" t="e">
        <f>VLOOKUP($G476,Temp!$A:$C,J$1,FALSE)</f>
        <v>#VALUE!</v>
      </c>
      <c r="K476" s="22" t="e">
        <f>VLOOKUP($G476,Temp!$A:$C,K$1,FALSE)</f>
        <v>#VALUE!</v>
      </c>
      <c r="L476" s="22" t="e">
        <f>VLOOKUP($G476,Temp!$A:$C,L$1,FALSE)</f>
        <v>#VALUE!</v>
      </c>
      <c r="M476" s="22" t="e">
        <f>VLOOKUP($G476,Temp!$A:$C,M$1,FALSE)</f>
        <v>#VALUE!</v>
      </c>
      <c r="N476" s="22" t="e">
        <f>VLOOKUP($G476,Temp!$A:$C,N$1,FALSE)</f>
        <v>#VALUE!</v>
      </c>
      <c r="O476" s="22" t="e">
        <f>VLOOKUP($G476,Temp!$A:$C,O$1,FALSE)</f>
        <v>#VALUE!</v>
      </c>
      <c r="P476" s="22" t="e">
        <f>VLOOKUP($G476,Temp!$A:$C,P$1,FALSE)</f>
        <v>#VALUE!</v>
      </c>
      <c r="Q476" s="22" t="e">
        <f>VLOOKUP($G476,Temp!$A:$C,Q$1,FALSE)</f>
        <v>#VALUE!</v>
      </c>
      <c r="R476" s="22" t="e">
        <f>VLOOKUP($G476,Temp!$A:$C,R$1,FALSE)</f>
        <v>#VALUE!</v>
      </c>
      <c r="S476" s="22" t="e">
        <f>VLOOKUP($G476,Temp!$A:$C,S$1,FALSE)</f>
        <v>#VALUE!</v>
      </c>
      <c r="T476" s="22" t="e">
        <f>VLOOKUP($G476,Temp!$A:$C,T$1,FALSE)</f>
        <v>#VALUE!</v>
      </c>
      <c r="U476" s="22" t="e">
        <f>VLOOKUP($G476,Temp!$A:$C,U$1,FALSE)</f>
        <v>#VALUE!</v>
      </c>
      <c r="V476" s="22" t="e">
        <f>VLOOKUP($G476,Temp!$A:$C,V$1,FALSE)</f>
        <v>#VALUE!</v>
      </c>
      <c r="W476" s="22" t="e">
        <f>VLOOKUP($G476,Temp!$A:$C,W$1,FALSE)</f>
        <v>#VALUE!</v>
      </c>
      <c r="X476" s="22" t="e">
        <f>VLOOKUP($G476,Temp!$A:$C,X$1,FALSE)</f>
        <v>#VALUE!</v>
      </c>
      <c r="Y476" s="22">
        <f>VLOOKUP($G476,Temp!$A:$C,Y$1,FALSE)</f>
        <v>5400</v>
      </c>
      <c r="Z476" s="22">
        <f>VLOOKUP($G476,Temp!$A:$C,Z$1,FALSE)</f>
        <v>1900</v>
      </c>
      <c r="AA476" s="22" t="e">
        <f>VLOOKUP($A476,Searches!$A:$H,AA$1,FALSE)</f>
        <v>#N/A</v>
      </c>
      <c r="AB476" s="22" t="e">
        <f>VLOOKUP($A476,Searches!$A:$H,AB$1,FALSE)</f>
        <v>#N/A</v>
      </c>
      <c r="AC476" s="22" t="e">
        <f>VLOOKUP($A476,Searches!$A:$H,AC$1,FALSE)</f>
        <v>#N/A</v>
      </c>
      <c r="AD476" s="22" t="e">
        <f>VLOOKUP($A476,Searches!$A:$H,AD$1,FALSE)</f>
        <v>#N/A</v>
      </c>
      <c r="AE476" s="22" t="e">
        <f>VLOOKUP($A476,Searches!$A:$H,AE$1,FALSE)</f>
        <v>#N/A</v>
      </c>
      <c r="AF476" s="22" t="e">
        <f>VLOOKUP($A476,Searches!$A:$H,AF$1,FALSE)</f>
        <v>#N/A</v>
      </c>
      <c r="AG476" s="22" t="e">
        <f>VLOOKUP($A476,Searches!$A:$H,AG$1,FALSE)</f>
        <v>#N/A</v>
      </c>
      <c r="AH476" s="22" t="str">
        <f>VLOOKUP($G476,Temp!$D:$F,AH$1,FALSE)</f>
        <v>vendavo.com</v>
      </c>
      <c r="AI476" s="22" t="str">
        <f>VLOOKUP($G476,Temp!$D:$F,AI$1,FALSE)</f>
        <v>Marketo</v>
      </c>
      <c r="AJ476" s="22" t="str">
        <f>VLOOKUP($G476,Temp!$D:$F,AJ$1,FALSE)</f>
        <v>WordPress</v>
      </c>
    </row>
    <row r="477" spans="1:36" ht="16" x14ac:dyDescent="0.2">
      <c r="A477" s="8" t="str">
        <f t="shared" si="7"/>
        <v>Chris Doolittle Teleran Technologies</v>
      </c>
      <c r="B477" s="8" t="s">
        <v>89</v>
      </c>
      <c r="C477" s="8" t="s">
        <v>5955</v>
      </c>
      <c r="D477" s="8" t="s">
        <v>5956</v>
      </c>
      <c r="E477" s="8" t="s">
        <v>5957</v>
      </c>
      <c r="F477" s="8" t="s">
        <v>5958</v>
      </c>
      <c r="G477" s="12" t="s">
        <v>5564</v>
      </c>
      <c r="H477" s="22" t="str">
        <f>VLOOKUP($G477,Temp!$A:$C,H$1,FALSE)</f>
        <v>teleran.com</v>
      </c>
      <c r="I477" s="22" t="e">
        <f>VLOOKUP($G477,Temp!$A:$C,I$1,FALSE)</f>
        <v>#VALUE!</v>
      </c>
      <c r="J477" s="22" t="e">
        <f>VLOOKUP($G477,Temp!$A:$C,J$1,FALSE)</f>
        <v>#VALUE!</v>
      </c>
      <c r="K477" s="22" t="e">
        <f>VLOOKUP($G477,Temp!$A:$C,K$1,FALSE)</f>
        <v>#VALUE!</v>
      </c>
      <c r="L477" s="22" t="e">
        <f>VLOOKUP($G477,Temp!$A:$C,L$1,FALSE)</f>
        <v>#VALUE!</v>
      </c>
      <c r="M477" s="22" t="e">
        <f>VLOOKUP($G477,Temp!$A:$C,M$1,FALSE)</f>
        <v>#VALUE!</v>
      </c>
      <c r="N477" s="22" t="e">
        <f>VLOOKUP($G477,Temp!$A:$C,N$1,FALSE)</f>
        <v>#VALUE!</v>
      </c>
      <c r="O477" s="22" t="e">
        <f>VLOOKUP($G477,Temp!$A:$C,O$1,FALSE)</f>
        <v>#VALUE!</v>
      </c>
      <c r="P477" s="22" t="e">
        <f>VLOOKUP($G477,Temp!$A:$C,P$1,FALSE)</f>
        <v>#VALUE!</v>
      </c>
      <c r="Q477" s="22" t="e">
        <f>VLOOKUP($G477,Temp!$A:$C,Q$1,FALSE)</f>
        <v>#VALUE!</v>
      </c>
      <c r="R477" s="22" t="e">
        <f>VLOOKUP($G477,Temp!$A:$C,R$1,FALSE)</f>
        <v>#VALUE!</v>
      </c>
      <c r="S477" s="22" t="e">
        <f>VLOOKUP($G477,Temp!$A:$C,S$1,FALSE)</f>
        <v>#VALUE!</v>
      </c>
      <c r="T477" s="22" t="e">
        <f>VLOOKUP($G477,Temp!$A:$C,T$1,FALSE)</f>
        <v>#VALUE!</v>
      </c>
      <c r="U477" s="22" t="e">
        <f>VLOOKUP($G477,Temp!$A:$C,U$1,FALSE)</f>
        <v>#VALUE!</v>
      </c>
      <c r="V477" s="22" t="e">
        <f>VLOOKUP($G477,Temp!$A:$C,V$1,FALSE)</f>
        <v>#VALUE!</v>
      </c>
      <c r="W477" s="22" t="e">
        <f>VLOOKUP($G477,Temp!$A:$C,W$1,FALSE)</f>
        <v>#VALUE!</v>
      </c>
      <c r="X477" s="22" t="e">
        <f>VLOOKUP($G477,Temp!$A:$C,X$1,FALSE)</f>
        <v>#VALUE!</v>
      </c>
      <c r="Y477" s="22">
        <f>VLOOKUP($G477,Temp!$A:$C,Y$1,FALSE)</f>
        <v>1</v>
      </c>
      <c r="Z477" s="22">
        <f>VLOOKUP($G477,Temp!$A:$C,Z$1,FALSE)</f>
        <v>0</v>
      </c>
      <c r="AA477" s="22" t="e">
        <f>VLOOKUP($A477,Searches!$A:$H,AA$1,FALSE)</f>
        <v>#N/A</v>
      </c>
      <c r="AB477" s="22" t="e">
        <f>VLOOKUP($A477,Searches!$A:$H,AB$1,FALSE)</f>
        <v>#N/A</v>
      </c>
      <c r="AC477" s="22" t="e">
        <f>VLOOKUP($A477,Searches!$A:$H,AC$1,FALSE)</f>
        <v>#N/A</v>
      </c>
      <c r="AD477" s="22" t="e">
        <f>VLOOKUP($A477,Searches!$A:$H,AD$1,FALSE)</f>
        <v>#N/A</v>
      </c>
      <c r="AE477" s="22" t="e">
        <f>VLOOKUP($A477,Searches!$A:$H,AE$1,FALSE)</f>
        <v>#N/A</v>
      </c>
      <c r="AF477" s="22" t="e">
        <f>VLOOKUP($A477,Searches!$A:$H,AF$1,FALSE)</f>
        <v>#N/A</v>
      </c>
      <c r="AG477" s="22" t="e">
        <f>VLOOKUP($A477,Searches!$A:$H,AG$1,FALSE)</f>
        <v>#N/A</v>
      </c>
      <c r="AH477" s="22" t="str">
        <f>VLOOKUP($G477,Temp!$D:$F,AH$1,FALSE)</f>
        <v>teleran.com</v>
      </c>
      <c r="AI477" s="22" t="str">
        <f>VLOOKUP($G477,Temp!$D:$F,AI$1,FALSE)</f>
        <v>HubSpot</v>
      </c>
      <c r="AJ477" s="22" t="str">
        <f>VLOOKUP($G477,Temp!$D:$F,AJ$1,FALSE)</f>
        <v>WordPress</v>
      </c>
    </row>
    <row r="478" spans="1:36" ht="16" x14ac:dyDescent="0.2">
      <c r="A478" s="8" t="str">
        <f t="shared" si="7"/>
        <v>Derek Burns Tierney Brothers Inc.</v>
      </c>
      <c r="B478" s="8" t="s">
        <v>5974</v>
      </c>
      <c r="C478" s="8" t="s">
        <v>5975</v>
      </c>
      <c r="D478" s="8" t="s">
        <v>42</v>
      </c>
      <c r="E478" s="8" t="s">
        <v>5976</v>
      </c>
      <c r="F478" s="8" t="s">
        <v>5977</v>
      </c>
      <c r="G478" s="12" t="s">
        <v>5574</v>
      </c>
      <c r="H478" s="22" t="str">
        <f>VLOOKUP($G478,Temp!$A:$C,H$1,FALSE)</f>
        <v>tierneybrothers.com</v>
      </c>
      <c r="I478" s="22" t="e">
        <f>VLOOKUP($G478,Temp!$A:$C,I$1,FALSE)</f>
        <v>#VALUE!</v>
      </c>
      <c r="J478" s="22" t="e">
        <f>VLOOKUP($G478,Temp!$A:$C,J$1,FALSE)</f>
        <v>#VALUE!</v>
      </c>
      <c r="K478" s="22" t="e">
        <f>VLOOKUP($G478,Temp!$A:$C,K$1,FALSE)</f>
        <v>#VALUE!</v>
      </c>
      <c r="L478" s="22" t="e">
        <f>VLOOKUP($G478,Temp!$A:$C,L$1,FALSE)</f>
        <v>#VALUE!</v>
      </c>
      <c r="M478" s="22" t="e">
        <f>VLOOKUP($G478,Temp!$A:$C,M$1,FALSE)</f>
        <v>#VALUE!</v>
      </c>
      <c r="N478" s="22" t="e">
        <f>VLOOKUP($G478,Temp!$A:$C,N$1,FALSE)</f>
        <v>#VALUE!</v>
      </c>
      <c r="O478" s="22" t="e">
        <f>VLOOKUP($G478,Temp!$A:$C,O$1,FALSE)</f>
        <v>#VALUE!</v>
      </c>
      <c r="P478" s="22" t="e">
        <f>VLOOKUP($G478,Temp!$A:$C,P$1,FALSE)</f>
        <v>#VALUE!</v>
      </c>
      <c r="Q478" s="22" t="e">
        <f>VLOOKUP($G478,Temp!$A:$C,Q$1,FALSE)</f>
        <v>#VALUE!</v>
      </c>
      <c r="R478" s="22" t="e">
        <f>VLOOKUP($G478,Temp!$A:$C,R$1,FALSE)</f>
        <v>#VALUE!</v>
      </c>
      <c r="S478" s="22" t="e">
        <f>VLOOKUP($G478,Temp!$A:$C,S$1,FALSE)</f>
        <v>#VALUE!</v>
      </c>
      <c r="T478" s="22" t="e">
        <f>VLOOKUP($G478,Temp!$A:$C,T$1,FALSE)</f>
        <v>#VALUE!</v>
      </c>
      <c r="U478" s="22" t="e">
        <f>VLOOKUP($G478,Temp!$A:$C,U$1,FALSE)</f>
        <v>#VALUE!</v>
      </c>
      <c r="V478" s="22" t="e">
        <f>VLOOKUP($G478,Temp!$A:$C,V$1,FALSE)</f>
        <v>#VALUE!</v>
      </c>
      <c r="W478" s="22" t="e">
        <f>VLOOKUP($G478,Temp!$A:$C,W$1,FALSE)</f>
        <v>#VALUE!</v>
      </c>
      <c r="X478" s="22" t="e">
        <f>VLOOKUP($G478,Temp!$A:$C,X$1,FALSE)</f>
        <v>#VALUE!</v>
      </c>
      <c r="Y478" s="22">
        <f>VLOOKUP($G478,Temp!$A:$C,Y$1,FALSE)</f>
        <v>522</v>
      </c>
      <c r="Z478" s="22">
        <f>VLOOKUP($G478,Temp!$A:$C,Z$1,FALSE)</f>
        <v>575</v>
      </c>
      <c r="AA478" s="22" t="e">
        <f>VLOOKUP($A478,Searches!$A:$H,AA$1,FALSE)</f>
        <v>#N/A</v>
      </c>
      <c r="AB478" s="22" t="e">
        <f>VLOOKUP($A478,Searches!$A:$H,AB$1,FALSE)</f>
        <v>#N/A</v>
      </c>
      <c r="AC478" s="22" t="e">
        <f>VLOOKUP($A478,Searches!$A:$H,AC$1,FALSE)</f>
        <v>#N/A</v>
      </c>
      <c r="AD478" s="22" t="e">
        <f>VLOOKUP($A478,Searches!$A:$H,AD$1,FALSE)</f>
        <v>#N/A</v>
      </c>
      <c r="AE478" s="22" t="e">
        <f>VLOOKUP($A478,Searches!$A:$H,AE$1,FALSE)</f>
        <v>#N/A</v>
      </c>
      <c r="AF478" s="22" t="e">
        <f>VLOOKUP($A478,Searches!$A:$H,AF$1,FALSE)</f>
        <v>#N/A</v>
      </c>
      <c r="AG478" s="22" t="e">
        <f>VLOOKUP($A478,Searches!$A:$H,AG$1,FALSE)</f>
        <v>#N/A</v>
      </c>
      <c r="AH478" s="22" t="e">
        <f>VLOOKUP($G478,Temp!$D:$F,AH$1,FALSE)</f>
        <v>#N/A</v>
      </c>
      <c r="AI478" s="22" t="e">
        <f>VLOOKUP($G478,Temp!$D:$F,AI$1,FALSE)</f>
        <v>#N/A</v>
      </c>
      <c r="AJ478" s="22" t="e">
        <f>VLOOKUP($G478,Temp!$D:$F,AJ$1,FALSE)</f>
        <v>#N/A</v>
      </c>
    </row>
    <row r="479" spans="1:36" ht="16" x14ac:dyDescent="0.2">
      <c r="A479" s="8" t="str">
        <f t="shared" si="7"/>
        <v>Tom Buyckx Dr. Panda</v>
      </c>
      <c r="B479" s="8" t="s">
        <v>1696</v>
      </c>
      <c r="C479" s="8" t="s">
        <v>5992</v>
      </c>
      <c r="D479" s="8" t="s">
        <v>42</v>
      </c>
      <c r="E479" s="8" t="s">
        <v>5994</v>
      </c>
      <c r="F479" s="8" t="s">
        <v>5996</v>
      </c>
      <c r="G479" s="12" t="s">
        <v>5584</v>
      </c>
      <c r="H479" s="22" t="str">
        <f>VLOOKUP($G479,Temp!$A:$C,H$1,FALSE)</f>
        <v>drpanda.com</v>
      </c>
      <c r="I479" s="22" t="e">
        <f>VLOOKUP($G479,Temp!$A:$C,I$1,FALSE)</f>
        <v>#VALUE!</v>
      </c>
      <c r="J479" s="22" t="e">
        <f>VLOOKUP($G479,Temp!$A:$C,J$1,FALSE)</f>
        <v>#VALUE!</v>
      </c>
      <c r="K479" s="22" t="e">
        <f>VLOOKUP($G479,Temp!$A:$C,K$1,FALSE)</f>
        <v>#VALUE!</v>
      </c>
      <c r="L479" s="22" t="e">
        <f>VLOOKUP($G479,Temp!$A:$C,L$1,FALSE)</f>
        <v>#VALUE!</v>
      </c>
      <c r="M479" s="22" t="e">
        <f>VLOOKUP($G479,Temp!$A:$C,M$1,FALSE)</f>
        <v>#VALUE!</v>
      </c>
      <c r="N479" s="22" t="e">
        <f>VLOOKUP($G479,Temp!$A:$C,N$1,FALSE)</f>
        <v>#VALUE!</v>
      </c>
      <c r="O479" s="22" t="e">
        <f>VLOOKUP($G479,Temp!$A:$C,O$1,FALSE)</f>
        <v>#VALUE!</v>
      </c>
      <c r="P479" s="22" t="e">
        <f>VLOOKUP($G479,Temp!$A:$C,P$1,FALSE)</f>
        <v>#VALUE!</v>
      </c>
      <c r="Q479" s="22" t="e">
        <f>VLOOKUP($G479,Temp!$A:$C,Q$1,FALSE)</f>
        <v>#VALUE!</v>
      </c>
      <c r="R479" s="22" t="e">
        <f>VLOOKUP($G479,Temp!$A:$C,R$1,FALSE)</f>
        <v>#VALUE!</v>
      </c>
      <c r="S479" s="22" t="e">
        <f>VLOOKUP($G479,Temp!$A:$C,S$1,FALSE)</f>
        <v>#VALUE!</v>
      </c>
      <c r="T479" s="22" t="e">
        <f>VLOOKUP($G479,Temp!$A:$C,T$1,FALSE)</f>
        <v>#VALUE!</v>
      </c>
      <c r="U479" s="22" t="e">
        <f>VLOOKUP($G479,Temp!$A:$C,U$1,FALSE)</f>
        <v>#VALUE!</v>
      </c>
      <c r="V479" s="22" t="e">
        <f>VLOOKUP($G479,Temp!$A:$C,V$1,FALSE)</f>
        <v>#VALUE!</v>
      </c>
      <c r="W479" s="22" t="e">
        <f>VLOOKUP($G479,Temp!$A:$C,W$1,FALSE)</f>
        <v>#VALUE!</v>
      </c>
      <c r="X479" s="22" t="e">
        <f>VLOOKUP($G479,Temp!$A:$C,X$1,FALSE)</f>
        <v>#VALUE!</v>
      </c>
      <c r="Y479" s="22">
        <f>VLOOKUP($G479,Temp!$A:$C,Y$1,FALSE)</f>
        <v>18200</v>
      </c>
      <c r="Z479" s="22">
        <f>VLOOKUP($G479,Temp!$A:$C,Z$1,FALSE)</f>
        <v>1200</v>
      </c>
      <c r="AA479" s="22" t="e">
        <f>VLOOKUP($A479,Searches!$A:$H,AA$1,FALSE)</f>
        <v>#N/A</v>
      </c>
      <c r="AB479" s="22" t="e">
        <f>VLOOKUP($A479,Searches!$A:$H,AB$1,FALSE)</f>
        <v>#N/A</v>
      </c>
      <c r="AC479" s="22" t="e">
        <f>VLOOKUP($A479,Searches!$A:$H,AC$1,FALSE)</f>
        <v>#N/A</v>
      </c>
      <c r="AD479" s="22" t="e">
        <f>VLOOKUP($A479,Searches!$A:$H,AD$1,FALSE)</f>
        <v>#N/A</v>
      </c>
      <c r="AE479" s="22" t="e">
        <f>VLOOKUP($A479,Searches!$A:$H,AE$1,FALSE)</f>
        <v>#N/A</v>
      </c>
      <c r="AF479" s="22" t="e">
        <f>VLOOKUP($A479,Searches!$A:$H,AF$1,FALSE)</f>
        <v>#N/A</v>
      </c>
      <c r="AG479" s="22" t="e">
        <f>VLOOKUP($A479,Searches!$A:$H,AG$1,FALSE)</f>
        <v>#N/A</v>
      </c>
      <c r="AH479" s="22" t="str">
        <f>VLOOKUP($G479,Temp!$D:$F,AH$1,FALSE)</f>
        <v>drpanda.com</v>
      </c>
      <c r="AI479" s="22">
        <f>VLOOKUP($G479,Temp!$D:$F,AI$1,FALSE)</f>
        <v>0</v>
      </c>
      <c r="AJ479" s="22" t="str">
        <f>VLOOKUP($G479,Temp!$D:$F,AJ$1,FALSE)</f>
        <v>WordPress</v>
      </c>
    </row>
    <row r="480" spans="1:36" ht="16" x14ac:dyDescent="0.2">
      <c r="A480" s="8" t="str">
        <f t="shared" si="7"/>
        <v>Carrie Hudson-Strimel Global Asset, LLC</v>
      </c>
      <c r="B480" s="8" t="s">
        <v>6005</v>
      </c>
      <c r="C480" s="8" t="s">
        <v>6006</v>
      </c>
      <c r="D480" s="8" t="s">
        <v>42</v>
      </c>
      <c r="E480" s="8" t="s">
        <v>634</v>
      </c>
      <c r="F480" s="8" t="s">
        <v>6007</v>
      </c>
      <c r="G480" s="8" t="s">
        <v>634</v>
      </c>
      <c r="H480" s="22" t="e">
        <f>VLOOKUP($G480,Temp!$A:$C,H$1,FALSE)</f>
        <v>#N/A</v>
      </c>
      <c r="I480" s="22" t="e">
        <f>VLOOKUP($G480,Temp!$A:$C,I$1,FALSE)</f>
        <v>#N/A</v>
      </c>
      <c r="J480" s="22" t="e">
        <f>VLOOKUP($G480,Temp!$A:$C,J$1,FALSE)</f>
        <v>#N/A</v>
      </c>
      <c r="K480" s="22" t="e">
        <f>VLOOKUP($G480,Temp!$A:$C,K$1,FALSE)</f>
        <v>#N/A</v>
      </c>
      <c r="L480" s="22" t="e">
        <f>VLOOKUP($G480,Temp!$A:$C,L$1,FALSE)</f>
        <v>#N/A</v>
      </c>
      <c r="M480" s="22" t="e">
        <f>VLOOKUP($G480,Temp!$A:$C,M$1,FALSE)</f>
        <v>#N/A</v>
      </c>
      <c r="N480" s="22" t="e">
        <f>VLOOKUP($G480,Temp!$A:$C,N$1,FALSE)</f>
        <v>#N/A</v>
      </c>
      <c r="O480" s="22" t="e">
        <f>VLOOKUP($G480,Temp!$A:$C,O$1,FALSE)</f>
        <v>#N/A</v>
      </c>
      <c r="P480" s="22" t="e">
        <f>VLOOKUP($G480,Temp!$A:$C,P$1,FALSE)</f>
        <v>#N/A</v>
      </c>
      <c r="Q480" s="22" t="e">
        <f>VLOOKUP($G480,Temp!$A:$C,Q$1,FALSE)</f>
        <v>#N/A</v>
      </c>
      <c r="R480" s="22" t="e">
        <f>VLOOKUP($G480,Temp!$A:$C,R$1,FALSE)</f>
        <v>#N/A</v>
      </c>
      <c r="S480" s="22" t="e">
        <f>VLOOKUP($G480,Temp!$A:$C,S$1,FALSE)</f>
        <v>#N/A</v>
      </c>
      <c r="T480" s="22" t="e">
        <f>VLOOKUP($G480,Temp!$A:$C,T$1,FALSE)</f>
        <v>#N/A</v>
      </c>
      <c r="U480" s="22" t="e">
        <f>VLOOKUP($G480,Temp!$A:$C,U$1,FALSE)</f>
        <v>#N/A</v>
      </c>
      <c r="V480" s="22" t="e">
        <f>VLOOKUP($G480,Temp!$A:$C,V$1,FALSE)</f>
        <v>#N/A</v>
      </c>
      <c r="W480" s="22" t="e">
        <f>VLOOKUP($G480,Temp!$A:$C,W$1,FALSE)</f>
        <v>#N/A</v>
      </c>
      <c r="X480" s="22" t="e">
        <f>VLOOKUP($G480,Temp!$A:$C,X$1,FALSE)</f>
        <v>#N/A</v>
      </c>
      <c r="Y480" s="22" t="e">
        <f>VLOOKUP($G480,Temp!$A:$C,Y$1,FALSE)</f>
        <v>#N/A</v>
      </c>
      <c r="Z480" s="22" t="e">
        <f>VLOOKUP($G480,Temp!$A:$C,Z$1,FALSE)</f>
        <v>#N/A</v>
      </c>
      <c r="AA480" s="22" t="e">
        <f>VLOOKUP($A480,Searches!$A:$H,AA$1,FALSE)</f>
        <v>#N/A</v>
      </c>
      <c r="AB480" s="22" t="e">
        <f>VLOOKUP($A480,Searches!$A:$H,AB$1,FALSE)</f>
        <v>#N/A</v>
      </c>
      <c r="AC480" s="22" t="e">
        <f>VLOOKUP($A480,Searches!$A:$H,AC$1,FALSE)</f>
        <v>#N/A</v>
      </c>
      <c r="AD480" s="22" t="e">
        <f>VLOOKUP($A480,Searches!$A:$H,AD$1,FALSE)</f>
        <v>#N/A</v>
      </c>
      <c r="AE480" s="22" t="e">
        <f>VLOOKUP($A480,Searches!$A:$H,AE$1,FALSE)</f>
        <v>#N/A</v>
      </c>
      <c r="AF480" s="22" t="e">
        <f>VLOOKUP($A480,Searches!$A:$H,AF$1,FALSE)</f>
        <v>#N/A</v>
      </c>
      <c r="AG480" s="22" t="e">
        <f>VLOOKUP($A480,Searches!$A:$H,AG$1,FALSE)</f>
        <v>#N/A</v>
      </c>
      <c r="AH480" s="22" t="e">
        <f>VLOOKUP($G480,Temp!$D:$F,AH$1,FALSE)</f>
        <v>#N/A</v>
      </c>
      <c r="AI480" s="22" t="e">
        <f>VLOOKUP($G480,Temp!$D:$F,AI$1,FALSE)</f>
        <v>#N/A</v>
      </c>
      <c r="AJ480" s="22" t="e">
        <f>VLOOKUP($G480,Temp!$D:$F,AJ$1,FALSE)</f>
        <v>#N/A</v>
      </c>
    </row>
    <row r="481" spans="1:36" ht="16" x14ac:dyDescent="0.2">
      <c r="A481" s="8" t="str">
        <f t="shared" si="7"/>
        <v>Mark Morse Signature Hardware</v>
      </c>
      <c r="B481" s="8" t="s">
        <v>476</v>
      </c>
      <c r="C481" s="8" t="s">
        <v>6009</v>
      </c>
      <c r="D481" s="8" t="s">
        <v>6010</v>
      </c>
      <c r="E481" s="8" t="s">
        <v>6011</v>
      </c>
      <c r="F481" s="8" t="s">
        <v>6012</v>
      </c>
      <c r="G481" s="12" t="s">
        <v>5595</v>
      </c>
      <c r="H481" s="22" t="str">
        <f>VLOOKUP($G481,Temp!$A:$C,H$1,FALSE)</f>
        <v>signaturehardware.com</v>
      </c>
      <c r="I481" s="22" t="e">
        <f>VLOOKUP($G481,Temp!$A:$C,I$1,FALSE)</f>
        <v>#VALUE!</v>
      </c>
      <c r="J481" s="22" t="e">
        <f>VLOOKUP($G481,Temp!$A:$C,J$1,FALSE)</f>
        <v>#VALUE!</v>
      </c>
      <c r="K481" s="22" t="e">
        <f>VLOOKUP($G481,Temp!$A:$C,K$1,FALSE)</f>
        <v>#VALUE!</v>
      </c>
      <c r="L481" s="22" t="e">
        <f>VLOOKUP($G481,Temp!$A:$C,L$1,FALSE)</f>
        <v>#VALUE!</v>
      </c>
      <c r="M481" s="22" t="e">
        <f>VLOOKUP($G481,Temp!$A:$C,M$1,FALSE)</f>
        <v>#VALUE!</v>
      </c>
      <c r="N481" s="22" t="e">
        <f>VLOOKUP($G481,Temp!$A:$C,N$1,FALSE)</f>
        <v>#VALUE!</v>
      </c>
      <c r="O481" s="22" t="e">
        <f>VLOOKUP($G481,Temp!$A:$C,O$1,FALSE)</f>
        <v>#VALUE!</v>
      </c>
      <c r="P481" s="22" t="e">
        <f>VLOOKUP($G481,Temp!$A:$C,P$1,FALSE)</f>
        <v>#VALUE!</v>
      </c>
      <c r="Q481" s="22" t="e">
        <f>VLOOKUP($G481,Temp!$A:$C,Q$1,FALSE)</f>
        <v>#VALUE!</v>
      </c>
      <c r="R481" s="22" t="e">
        <f>VLOOKUP($G481,Temp!$A:$C,R$1,FALSE)</f>
        <v>#VALUE!</v>
      </c>
      <c r="S481" s="22" t="e">
        <f>VLOOKUP($G481,Temp!$A:$C,S$1,FALSE)</f>
        <v>#VALUE!</v>
      </c>
      <c r="T481" s="22" t="e">
        <f>VLOOKUP($G481,Temp!$A:$C,T$1,FALSE)</f>
        <v>#VALUE!</v>
      </c>
      <c r="U481" s="22" t="e">
        <f>VLOOKUP($G481,Temp!$A:$C,U$1,FALSE)</f>
        <v>#VALUE!</v>
      </c>
      <c r="V481" s="22" t="e">
        <f>VLOOKUP($G481,Temp!$A:$C,V$1,FALSE)</f>
        <v>#VALUE!</v>
      </c>
      <c r="W481" s="22" t="e">
        <f>VLOOKUP($G481,Temp!$A:$C,W$1,FALSE)</f>
        <v>#VALUE!</v>
      </c>
      <c r="X481" s="22" t="e">
        <f>VLOOKUP($G481,Temp!$A:$C,X$1,FALSE)</f>
        <v>#VALUE!</v>
      </c>
      <c r="Y481" s="22">
        <f>VLOOKUP($G481,Temp!$A:$C,Y$1,FALSE)</f>
        <v>393000</v>
      </c>
      <c r="Z481" s="22">
        <f>VLOOKUP($G481,Temp!$A:$C,Z$1,FALSE)</f>
        <v>81500</v>
      </c>
      <c r="AA481" s="22" t="str">
        <f>VLOOKUP($A481,Searches!$A:$H,AA$1,FALSE)</f>
        <v>Mark Morse</v>
      </c>
      <c r="AB481" s="22" t="str">
        <f>VLOOKUP($A481,Searches!$A:$H,AB$1,FALSE)</f>
        <v>Signature Hardware</v>
      </c>
      <c r="AC481" s="22" t="str">
        <f>VLOOKUP($A481,Searches!$A:$H,AC$1,FALSE)</f>
        <v>Chief Business Development Officer</v>
      </c>
      <c r="AD481" s="22" t="str">
        <f>VLOOKUP($A481,Searches!$A:$H,AD$1,FALSE)</f>
        <v>2nd</v>
      </c>
      <c r="AE481" s="22" t="str">
        <f>VLOOKUP($A481,Searches!$A:$H,AE$1,FALSE)</f>
        <v>Open link</v>
      </c>
      <c r="AF481" s="22" t="str">
        <f>VLOOKUP($A481,Searches!$A:$H,AF$1,FALSE)</f>
        <v>Cincinnati, Ohio Area</v>
      </c>
      <c r="AG481" s="22" t="str">
        <f>VLOOKUP($A481,Searches!$A:$H,AG$1,FALSE)</f>
        <v>https://www.linkedin.com/sales/profile/5129577,FbRC,NAME_SEARCH?moduleKey=peopleSearchResults&amp;pageKey=sales-search3-people-refinement&amp;contextId=60BC92C971D70515801E49D6842B0000&amp;requestId=da506942-9989-4fc4-beeb-a3917377254a&amp;action=CLICK&amp;target=urn%3Ali%3AsalesLead%3A(-1%2C5129577)&amp;pageNumber=6&amp;targetEl=profilelink&amp;position=19&amp;trk=lss-serp-result-lead_photo</v>
      </c>
      <c r="AH481" s="22" t="e">
        <f>VLOOKUP($G481,Temp!$D:$F,AH$1,FALSE)</f>
        <v>#N/A</v>
      </c>
      <c r="AI481" s="22" t="e">
        <f>VLOOKUP($G481,Temp!$D:$F,AI$1,FALSE)</f>
        <v>#N/A</v>
      </c>
      <c r="AJ481" s="22" t="e">
        <f>VLOOKUP($G481,Temp!$D:$F,AJ$1,FALSE)</f>
        <v>#N/A</v>
      </c>
    </row>
    <row r="482" spans="1:36" ht="16" x14ac:dyDescent="0.2">
      <c r="A482" s="8" t="str">
        <f t="shared" si="7"/>
        <v>Jeff Braswell Visit Orlando</v>
      </c>
      <c r="B482" s="8" t="s">
        <v>2520</v>
      </c>
      <c r="C482" s="8" t="s">
        <v>6020</v>
      </c>
      <c r="D482" s="8" t="s">
        <v>6021</v>
      </c>
      <c r="E482" s="8" t="s">
        <v>6022</v>
      </c>
      <c r="F482" s="8" t="s">
        <v>6023</v>
      </c>
      <c r="G482" s="12" t="s">
        <v>5605</v>
      </c>
      <c r="H482" s="22" t="str">
        <f>VLOOKUP($G482,Temp!$A:$C,H$1,FALSE)</f>
        <v>visitorlando.com</v>
      </c>
      <c r="I482" s="22" t="e">
        <f>VLOOKUP($G482,Temp!$A:$C,I$1,FALSE)</f>
        <v>#VALUE!</v>
      </c>
      <c r="J482" s="22" t="e">
        <f>VLOOKUP($G482,Temp!$A:$C,J$1,FALSE)</f>
        <v>#VALUE!</v>
      </c>
      <c r="K482" s="22" t="e">
        <f>VLOOKUP($G482,Temp!$A:$C,K$1,FALSE)</f>
        <v>#VALUE!</v>
      </c>
      <c r="L482" s="22" t="e">
        <f>VLOOKUP($G482,Temp!$A:$C,L$1,FALSE)</f>
        <v>#VALUE!</v>
      </c>
      <c r="M482" s="22" t="e">
        <f>VLOOKUP($G482,Temp!$A:$C,M$1,FALSE)</f>
        <v>#VALUE!</v>
      </c>
      <c r="N482" s="22" t="e">
        <f>VLOOKUP($G482,Temp!$A:$C,N$1,FALSE)</f>
        <v>#VALUE!</v>
      </c>
      <c r="O482" s="22" t="e">
        <f>VLOOKUP($G482,Temp!$A:$C,O$1,FALSE)</f>
        <v>#VALUE!</v>
      </c>
      <c r="P482" s="22" t="e">
        <f>VLOOKUP($G482,Temp!$A:$C,P$1,FALSE)</f>
        <v>#VALUE!</v>
      </c>
      <c r="Q482" s="22" t="e">
        <f>VLOOKUP($G482,Temp!$A:$C,Q$1,FALSE)</f>
        <v>#VALUE!</v>
      </c>
      <c r="R482" s="22" t="e">
        <f>VLOOKUP($G482,Temp!$A:$C,R$1,FALSE)</f>
        <v>#VALUE!</v>
      </c>
      <c r="S482" s="22" t="e">
        <f>VLOOKUP($G482,Temp!$A:$C,S$1,FALSE)</f>
        <v>#VALUE!</v>
      </c>
      <c r="T482" s="22" t="e">
        <f>VLOOKUP($G482,Temp!$A:$C,T$1,FALSE)</f>
        <v>#VALUE!</v>
      </c>
      <c r="U482" s="22" t="e">
        <f>VLOOKUP($G482,Temp!$A:$C,U$1,FALSE)</f>
        <v>#VALUE!</v>
      </c>
      <c r="V482" s="22" t="e">
        <f>VLOOKUP($G482,Temp!$A:$C,V$1,FALSE)</f>
        <v>#VALUE!</v>
      </c>
      <c r="W482" s="22" t="e">
        <f>VLOOKUP($G482,Temp!$A:$C,W$1,FALSE)</f>
        <v>#VALUE!</v>
      </c>
      <c r="X482" s="22" t="e">
        <f>VLOOKUP($G482,Temp!$A:$C,X$1,FALSE)</f>
        <v>#VALUE!</v>
      </c>
      <c r="Y482" s="22">
        <f>VLOOKUP($G482,Temp!$A:$C,Y$1,FALSE)</f>
        <v>569000</v>
      </c>
      <c r="Z482" s="22">
        <f>VLOOKUP($G482,Temp!$A:$C,Z$1,FALSE)</f>
        <v>8200</v>
      </c>
      <c r="AA482" s="22" t="e">
        <f>VLOOKUP($A482,Searches!$A:$H,AA$1,FALSE)</f>
        <v>#N/A</v>
      </c>
      <c r="AB482" s="22" t="e">
        <f>VLOOKUP($A482,Searches!$A:$H,AB$1,FALSE)</f>
        <v>#N/A</v>
      </c>
      <c r="AC482" s="22" t="e">
        <f>VLOOKUP($A482,Searches!$A:$H,AC$1,FALSE)</f>
        <v>#N/A</v>
      </c>
      <c r="AD482" s="22" t="e">
        <f>VLOOKUP($A482,Searches!$A:$H,AD$1,FALSE)</f>
        <v>#N/A</v>
      </c>
      <c r="AE482" s="22" t="e">
        <f>VLOOKUP($A482,Searches!$A:$H,AE$1,FALSE)</f>
        <v>#N/A</v>
      </c>
      <c r="AF482" s="22" t="e">
        <f>VLOOKUP($A482,Searches!$A:$H,AF$1,FALSE)</f>
        <v>#N/A</v>
      </c>
      <c r="AG482" s="22" t="e">
        <f>VLOOKUP($A482,Searches!$A:$H,AG$1,FALSE)</f>
        <v>#N/A</v>
      </c>
      <c r="AH482" s="22" t="e">
        <f>VLOOKUP($G482,Temp!$D:$F,AH$1,FALSE)</f>
        <v>#N/A</v>
      </c>
      <c r="AI482" s="22" t="e">
        <f>VLOOKUP($G482,Temp!$D:$F,AI$1,FALSE)</f>
        <v>#N/A</v>
      </c>
      <c r="AJ482" s="22" t="e">
        <f>VLOOKUP($G482,Temp!$D:$F,AJ$1,FALSE)</f>
        <v>#N/A</v>
      </c>
    </row>
    <row r="483" spans="1:36" ht="16" x14ac:dyDescent="0.2">
      <c r="A483" s="8" t="str">
        <f t="shared" si="7"/>
        <v>Sheetal Mehta Star Knowledge Technology Alliance Team LLC</v>
      </c>
      <c r="B483" s="8" t="s">
        <v>6030</v>
      </c>
      <c r="C483" s="8" t="s">
        <v>6031</v>
      </c>
      <c r="D483" s="8" t="s">
        <v>42</v>
      </c>
      <c r="E483" s="8" t="s">
        <v>6032</v>
      </c>
      <c r="F483" s="8" t="s">
        <v>6033</v>
      </c>
      <c r="G483" s="12" t="s">
        <v>5610</v>
      </c>
      <c r="H483" s="22" t="str">
        <f>VLOOKUP($G483,Temp!$A:$C,H$1,FALSE)</f>
        <v>star-knowledge.com</v>
      </c>
      <c r="I483" s="22" t="e">
        <f>VLOOKUP($G483,Temp!$A:$C,I$1,FALSE)</f>
        <v>#VALUE!</v>
      </c>
      <c r="J483" s="22" t="e">
        <f>VLOOKUP($G483,Temp!$A:$C,J$1,FALSE)</f>
        <v>#VALUE!</v>
      </c>
      <c r="K483" s="22" t="e">
        <f>VLOOKUP($G483,Temp!$A:$C,K$1,FALSE)</f>
        <v>#VALUE!</v>
      </c>
      <c r="L483" s="22" t="e">
        <f>VLOOKUP($G483,Temp!$A:$C,L$1,FALSE)</f>
        <v>#VALUE!</v>
      </c>
      <c r="M483" s="22" t="e">
        <f>VLOOKUP($G483,Temp!$A:$C,M$1,FALSE)</f>
        <v>#VALUE!</v>
      </c>
      <c r="N483" s="22" t="e">
        <f>VLOOKUP($G483,Temp!$A:$C,N$1,FALSE)</f>
        <v>#VALUE!</v>
      </c>
      <c r="O483" s="22" t="e">
        <f>VLOOKUP($G483,Temp!$A:$C,O$1,FALSE)</f>
        <v>#VALUE!</v>
      </c>
      <c r="P483" s="22" t="e">
        <f>VLOOKUP($G483,Temp!$A:$C,P$1,FALSE)</f>
        <v>#VALUE!</v>
      </c>
      <c r="Q483" s="22" t="e">
        <f>VLOOKUP($G483,Temp!$A:$C,Q$1,FALSE)</f>
        <v>#VALUE!</v>
      </c>
      <c r="R483" s="22" t="e">
        <f>VLOOKUP($G483,Temp!$A:$C,R$1,FALSE)</f>
        <v>#VALUE!</v>
      </c>
      <c r="S483" s="22" t="e">
        <f>VLOOKUP($G483,Temp!$A:$C,S$1,FALSE)</f>
        <v>#VALUE!</v>
      </c>
      <c r="T483" s="22" t="e">
        <f>VLOOKUP($G483,Temp!$A:$C,T$1,FALSE)</f>
        <v>#VALUE!</v>
      </c>
      <c r="U483" s="22" t="e">
        <f>VLOOKUP($G483,Temp!$A:$C,U$1,FALSE)</f>
        <v>#VALUE!</v>
      </c>
      <c r="V483" s="22" t="e">
        <f>VLOOKUP($G483,Temp!$A:$C,V$1,FALSE)</f>
        <v>#VALUE!</v>
      </c>
      <c r="W483" s="22" t="e">
        <f>VLOOKUP($G483,Temp!$A:$C,W$1,FALSE)</f>
        <v>#VALUE!</v>
      </c>
      <c r="X483" s="22" t="e">
        <f>VLOOKUP($G483,Temp!$A:$C,X$1,FALSE)</f>
        <v>#VALUE!</v>
      </c>
      <c r="Y483" s="22">
        <f>VLOOKUP($G483,Temp!$A:$C,Y$1,FALSE)</f>
        <v>10</v>
      </c>
      <c r="Z483" s="22">
        <f>VLOOKUP($G483,Temp!$A:$C,Z$1,FALSE)</f>
        <v>0</v>
      </c>
      <c r="AA483" s="22" t="e">
        <f>VLOOKUP($A483,Searches!$A:$H,AA$1,FALSE)</f>
        <v>#N/A</v>
      </c>
      <c r="AB483" s="22" t="e">
        <f>VLOOKUP($A483,Searches!$A:$H,AB$1,FALSE)</f>
        <v>#N/A</v>
      </c>
      <c r="AC483" s="22" t="e">
        <f>VLOOKUP($A483,Searches!$A:$H,AC$1,FALSE)</f>
        <v>#N/A</v>
      </c>
      <c r="AD483" s="22" t="e">
        <f>VLOOKUP($A483,Searches!$A:$H,AD$1,FALSE)</f>
        <v>#N/A</v>
      </c>
      <c r="AE483" s="22" t="e">
        <f>VLOOKUP($A483,Searches!$A:$H,AE$1,FALSE)</f>
        <v>#N/A</v>
      </c>
      <c r="AF483" s="22" t="e">
        <f>VLOOKUP($A483,Searches!$A:$H,AF$1,FALSE)</f>
        <v>#N/A</v>
      </c>
      <c r="AG483" s="22" t="e">
        <f>VLOOKUP($A483,Searches!$A:$H,AG$1,FALSE)</f>
        <v>#N/A</v>
      </c>
      <c r="AH483" s="22" t="str">
        <f>VLOOKUP($G483,Temp!$D:$F,AH$1,FALSE)</f>
        <v>star-knowledge.com</v>
      </c>
      <c r="AI483" s="22">
        <f>VLOOKUP($G483,Temp!$D:$F,AI$1,FALSE)</f>
        <v>0</v>
      </c>
      <c r="AJ483" s="22" t="str">
        <f>VLOOKUP($G483,Temp!$D:$F,AJ$1,FALSE)</f>
        <v>WordPress</v>
      </c>
    </row>
    <row r="484" spans="1:36" ht="16" x14ac:dyDescent="0.2">
      <c r="A484" s="8" t="str">
        <f t="shared" si="7"/>
        <v>Breck Armstrong Boyden</v>
      </c>
      <c r="B484" s="8" t="s">
        <v>6040</v>
      </c>
      <c r="C484" s="8" t="s">
        <v>3090</v>
      </c>
      <c r="D484" s="8" t="s">
        <v>6021</v>
      </c>
      <c r="E484" s="8" t="s">
        <v>6041</v>
      </c>
      <c r="F484" s="8" t="s">
        <v>6042</v>
      </c>
      <c r="G484" s="12" t="s">
        <v>5616</v>
      </c>
      <c r="H484" s="22" t="str">
        <f>VLOOKUP($G484,Temp!$A:$C,H$1,FALSE)</f>
        <v>boyden.com</v>
      </c>
      <c r="I484" s="22" t="e">
        <f>VLOOKUP($G484,Temp!$A:$C,I$1,FALSE)</f>
        <v>#VALUE!</v>
      </c>
      <c r="J484" s="22" t="e">
        <f>VLOOKUP($G484,Temp!$A:$C,J$1,FALSE)</f>
        <v>#VALUE!</v>
      </c>
      <c r="K484" s="22" t="e">
        <f>VLOOKUP($G484,Temp!$A:$C,K$1,FALSE)</f>
        <v>#VALUE!</v>
      </c>
      <c r="L484" s="22" t="e">
        <f>VLOOKUP($G484,Temp!$A:$C,L$1,FALSE)</f>
        <v>#VALUE!</v>
      </c>
      <c r="M484" s="22" t="e">
        <f>VLOOKUP($G484,Temp!$A:$C,M$1,FALSE)</f>
        <v>#VALUE!</v>
      </c>
      <c r="N484" s="22" t="e">
        <f>VLOOKUP($G484,Temp!$A:$C,N$1,FALSE)</f>
        <v>#VALUE!</v>
      </c>
      <c r="O484" s="22" t="e">
        <f>VLOOKUP($G484,Temp!$A:$C,O$1,FALSE)</f>
        <v>#VALUE!</v>
      </c>
      <c r="P484" s="22" t="e">
        <f>VLOOKUP($G484,Temp!$A:$C,P$1,FALSE)</f>
        <v>#VALUE!</v>
      </c>
      <c r="Q484" s="22" t="e">
        <f>VLOOKUP($G484,Temp!$A:$C,Q$1,FALSE)</f>
        <v>#VALUE!</v>
      </c>
      <c r="R484" s="22" t="e">
        <f>VLOOKUP($G484,Temp!$A:$C,R$1,FALSE)</f>
        <v>#VALUE!</v>
      </c>
      <c r="S484" s="22" t="e">
        <f>VLOOKUP($G484,Temp!$A:$C,S$1,FALSE)</f>
        <v>#VALUE!</v>
      </c>
      <c r="T484" s="22" t="e">
        <f>VLOOKUP($G484,Temp!$A:$C,T$1,FALSE)</f>
        <v>#VALUE!</v>
      </c>
      <c r="U484" s="22" t="e">
        <f>VLOOKUP($G484,Temp!$A:$C,U$1,FALSE)</f>
        <v>#VALUE!</v>
      </c>
      <c r="V484" s="22" t="e">
        <f>VLOOKUP($G484,Temp!$A:$C,V$1,FALSE)</f>
        <v>#VALUE!</v>
      </c>
      <c r="W484" s="22" t="e">
        <f>VLOOKUP($G484,Temp!$A:$C,W$1,FALSE)</f>
        <v>#VALUE!</v>
      </c>
      <c r="X484" s="22" t="e">
        <f>VLOOKUP($G484,Temp!$A:$C,X$1,FALSE)</f>
        <v>#VALUE!</v>
      </c>
      <c r="Y484" s="22">
        <f>VLOOKUP($G484,Temp!$A:$C,Y$1,FALSE)</f>
        <v>11600</v>
      </c>
      <c r="Z484" s="22">
        <f>VLOOKUP($G484,Temp!$A:$C,Z$1,FALSE)</f>
        <v>0</v>
      </c>
      <c r="AA484" s="22" t="e">
        <f>VLOOKUP($A484,Searches!$A:$H,AA$1,FALSE)</f>
        <v>#N/A</v>
      </c>
      <c r="AB484" s="22" t="e">
        <f>VLOOKUP($A484,Searches!$A:$H,AB$1,FALSE)</f>
        <v>#N/A</v>
      </c>
      <c r="AC484" s="22" t="e">
        <f>VLOOKUP($A484,Searches!$A:$H,AC$1,FALSE)</f>
        <v>#N/A</v>
      </c>
      <c r="AD484" s="22" t="e">
        <f>VLOOKUP($A484,Searches!$A:$H,AD$1,FALSE)</f>
        <v>#N/A</v>
      </c>
      <c r="AE484" s="22" t="e">
        <f>VLOOKUP($A484,Searches!$A:$H,AE$1,FALSE)</f>
        <v>#N/A</v>
      </c>
      <c r="AF484" s="22" t="e">
        <f>VLOOKUP($A484,Searches!$A:$H,AF$1,FALSE)</f>
        <v>#N/A</v>
      </c>
      <c r="AG484" s="22" t="e">
        <f>VLOOKUP($A484,Searches!$A:$H,AG$1,FALSE)</f>
        <v>#N/A</v>
      </c>
      <c r="AH484" s="22" t="e">
        <f>VLOOKUP($G484,Temp!$D:$F,AH$1,FALSE)</f>
        <v>#N/A</v>
      </c>
      <c r="AI484" s="22" t="e">
        <f>VLOOKUP($G484,Temp!$D:$F,AI$1,FALSE)</f>
        <v>#N/A</v>
      </c>
      <c r="AJ484" s="22" t="e">
        <f>VLOOKUP($G484,Temp!$D:$F,AJ$1,FALSE)</f>
        <v>#N/A</v>
      </c>
    </row>
    <row r="485" spans="1:36" ht="16" x14ac:dyDescent="0.2">
      <c r="A485" s="8" t="str">
        <f t="shared" si="7"/>
        <v>Cindy Thomas Evite</v>
      </c>
      <c r="B485" s="8" t="s">
        <v>3711</v>
      </c>
      <c r="C485" s="8" t="s">
        <v>2700</v>
      </c>
      <c r="D485" s="8" t="s">
        <v>6055</v>
      </c>
      <c r="E485" s="8" t="s">
        <v>6056</v>
      </c>
      <c r="F485" s="8" t="s">
        <v>6057</v>
      </c>
      <c r="G485" s="12" t="s">
        <v>5621</v>
      </c>
      <c r="H485" s="22" t="str">
        <f>VLOOKUP($G485,Temp!$A:$C,H$1,FALSE)</f>
        <v>evite.com</v>
      </c>
      <c r="I485" s="22" t="e">
        <f>VLOOKUP($G485,Temp!$A:$C,I$1,FALSE)</f>
        <v>#VALUE!</v>
      </c>
      <c r="J485" s="22" t="e">
        <f>VLOOKUP($G485,Temp!$A:$C,J$1,FALSE)</f>
        <v>#VALUE!</v>
      </c>
      <c r="K485" s="22" t="e">
        <f>VLOOKUP($G485,Temp!$A:$C,K$1,FALSE)</f>
        <v>#VALUE!</v>
      </c>
      <c r="L485" s="22" t="e">
        <f>VLOOKUP($G485,Temp!$A:$C,L$1,FALSE)</f>
        <v>#VALUE!</v>
      </c>
      <c r="M485" s="22" t="e">
        <f>VLOOKUP($G485,Temp!$A:$C,M$1,FALSE)</f>
        <v>#VALUE!</v>
      </c>
      <c r="N485" s="22" t="e">
        <f>VLOOKUP($G485,Temp!$A:$C,N$1,FALSE)</f>
        <v>#VALUE!</v>
      </c>
      <c r="O485" s="22" t="e">
        <f>VLOOKUP($G485,Temp!$A:$C,O$1,FALSE)</f>
        <v>#VALUE!</v>
      </c>
      <c r="P485" s="22" t="e">
        <f>VLOOKUP($G485,Temp!$A:$C,P$1,FALSE)</f>
        <v>#VALUE!</v>
      </c>
      <c r="Q485" s="22" t="e">
        <f>VLOOKUP($G485,Temp!$A:$C,Q$1,FALSE)</f>
        <v>#VALUE!</v>
      </c>
      <c r="R485" s="22" t="e">
        <f>VLOOKUP($G485,Temp!$A:$C,R$1,FALSE)</f>
        <v>#VALUE!</v>
      </c>
      <c r="S485" s="22" t="e">
        <f>VLOOKUP($G485,Temp!$A:$C,S$1,FALSE)</f>
        <v>#VALUE!</v>
      </c>
      <c r="T485" s="22" t="e">
        <f>VLOOKUP($G485,Temp!$A:$C,T$1,FALSE)</f>
        <v>#VALUE!</v>
      </c>
      <c r="U485" s="22" t="e">
        <f>VLOOKUP($G485,Temp!$A:$C,U$1,FALSE)</f>
        <v>#VALUE!</v>
      </c>
      <c r="V485" s="22" t="e">
        <f>VLOOKUP($G485,Temp!$A:$C,V$1,FALSE)</f>
        <v>#VALUE!</v>
      </c>
      <c r="W485" s="22" t="e">
        <f>VLOOKUP($G485,Temp!$A:$C,W$1,FALSE)</f>
        <v>#VALUE!</v>
      </c>
      <c r="X485" s="22" t="e">
        <f>VLOOKUP($G485,Temp!$A:$C,X$1,FALSE)</f>
        <v>#VALUE!</v>
      </c>
      <c r="Y485" s="22">
        <f>VLOOKUP($G485,Temp!$A:$C,Y$1,FALSE)</f>
        <v>484000</v>
      </c>
      <c r="Z485" s="22">
        <f>VLOOKUP($G485,Temp!$A:$C,Z$1,FALSE)</f>
        <v>12900</v>
      </c>
      <c r="AA485" s="22" t="e">
        <f>VLOOKUP($A485,Searches!$A:$H,AA$1,FALSE)</f>
        <v>#N/A</v>
      </c>
      <c r="AB485" s="22" t="e">
        <f>VLOOKUP($A485,Searches!$A:$H,AB$1,FALSE)</f>
        <v>#N/A</v>
      </c>
      <c r="AC485" s="22" t="e">
        <f>VLOOKUP($A485,Searches!$A:$H,AC$1,FALSE)</f>
        <v>#N/A</v>
      </c>
      <c r="AD485" s="22" t="e">
        <f>VLOOKUP($A485,Searches!$A:$H,AD$1,FALSE)</f>
        <v>#N/A</v>
      </c>
      <c r="AE485" s="22" t="e">
        <f>VLOOKUP($A485,Searches!$A:$H,AE$1,FALSE)</f>
        <v>#N/A</v>
      </c>
      <c r="AF485" s="22" t="e">
        <f>VLOOKUP($A485,Searches!$A:$H,AF$1,FALSE)</f>
        <v>#N/A</v>
      </c>
      <c r="AG485" s="22" t="e">
        <f>VLOOKUP($A485,Searches!$A:$H,AG$1,FALSE)</f>
        <v>#N/A</v>
      </c>
      <c r="AH485" s="22" t="e">
        <f>VLOOKUP($G485,Temp!$D:$F,AH$1,FALSE)</f>
        <v>#N/A</v>
      </c>
      <c r="AI485" s="22" t="e">
        <f>VLOOKUP($G485,Temp!$D:$F,AI$1,FALSE)</f>
        <v>#N/A</v>
      </c>
      <c r="AJ485" s="22" t="e">
        <f>VLOOKUP($G485,Temp!$D:$F,AJ$1,FALSE)</f>
        <v>#N/A</v>
      </c>
    </row>
    <row r="486" spans="1:36" ht="16" x14ac:dyDescent="0.2">
      <c r="A486" s="8" t="str">
        <f t="shared" si="7"/>
        <v>Wanda Truxillo MotorQueen, World1Motors LLC</v>
      </c>
      <c r="B486" s="8" t="s">
        <v>6063</v>
      </c>
      <c r="C486" s="8" t="s">
        <v>6064</v>
      </c>
      <c r="D486" s="8" t="s">
        <v>304</v>
      </c>
      <c r="E486" s="8" t="s">
        <v>634</v>
      </c>
      <c r="F486" s="8" t="s">
        <v>6065</v>
      </c>
      <c r="G486" s="8" t="s">
        <v>634</v>
      </c>
      <c r="H486" s="22" t="e">
        <f>VLOOKUP($G486,Temp!$A:$C,H$1,FALSE)</f>
        <v>#N/A</v>
      </c>
      <c r="I486" s="22" t="e">
        <f>VLOOKUP($G486,Temp!$A:$C,I$1,FALSE)</f>
        <v>#N/A</v>
      </c>
      <c r="J486" s="22" t="e">
        <f>VLOOKUP($G486,Temp!$A:$C,J$1,FALSE)</f>
        <v>#N/A</v>
      </c>
      <c r="K486" s="22" t="e">
        <f>VLOOKUP($G486,Temp!$A:$C,K$1,FALSE)</f>
        <v>#N/A</v>
      </c>
      <c r="L486" s="22" t="e">
        <f>VLOOKUP($G486,Temp!$A:$C,L$1,FALSE)</f>
        <v>#N/A</v>
      </c>
      <c r="M486" s="22" t="e">
        <f>VLOOKUP($G486,Temp!$A:$C,M$1,FALSE)</f>
        <v>#N/A</v>
      </c>
      <c r="N486" s="22" t="e">
        <f>VLOOKUP($G486,Temp!$A:$C,N$1,FALSE)</f>
        <v>#N/A</v>
      </c>
      <c r="O486" s="22" t="e">
        <f>VLOOKUP($G486,Temp!$A:$C,O$1,FALSE)</f>
        <v>#N/A</v>
      </c>
      <c r="P486" s="22" t="e">
        <f>VLOOKUP($G486,Temp!$A:$C,P$1,FALSE)</f>
        <v>#N/A</v>
      </c>
      <c r="Q486" s="22" t="e">
        <f>VLOOKUP($G486,Temp!$A:$C,Q$1,FALSE)</f>
        <v>#N/A</v>
      </c>
      <c r="R486" s="22" t="e">
        <f>VLOOKUP($G486,Temp!$A:$C,R$1,FALSE)</f>
        <v>#N/A</v>
      </c>
      <c r="S486" s="22" t="e">
        <f>VLOOKUP($G486,Temp!$A:$C,S$1,FALSE)</f>
        <v>#N/A</v>
      </c>
      <c r="T486" s="22" t="e">
        <f>VLOOKUP($G486,Temp!$A:$C,T$1,FALSE)</f>
        <v>#N/A</v>
      </c>
      <c r="U486" s="22" t="e">
        <f>VLOOKUP($G486,Temp!$A:$C,U$1,FALSE)</f>
        <v>#N/A</v>
      </c>
      <c r="V486" s="22" t="e">
        <f>VLOOKUP($G486,Temp!$A:$C,V$1,FALSE)</f>
        <v>#N/A</v>
      </c>
      <c r="W486" s="22" t="e">
        <f>VLOOKUP($G486,Temp!$A:$C,W$1,FALSE)</f>
        <v>#N/A</v>
      </c>
      <c r="X486" s="22" t="e">
        <f>VLOOKUP($G486,Temp!$A:$C,X$1,FALSE)</f>
        <v>#N/A</v>
      </c>
      <c r="Y486" s="22" t="e">
        <f>VLOOKUP($G486,Temp!$A:$C,Y$1,FALSE)</f>
        <v>#N/A</v>
      </c>
      <c r="Z486" s="22" t="e">
        <f>VLOOKUP($G486,Temp!$A:$C,Z$1,FALSE)</f>
        <v>#N/A</v>
      </c>
      <c r="AA486" s="22" t="e">
        <f>VLOOKUP($A486,Searches!$A:$H,AA$1,FALSE)</f>
        <v>#N/A</v>
      </c>
      <c r="AB486" s="22" t="e">
        <f>VLOOKUP($A486,Searches!$A:$H,AB$1,FALSE)</f>
        <v>#N/A</v>
      </c>
      <c r="AC486" s="22" t="e">
        <f>VLOOKUP($A486,Searches!$A:$H,AC$1,FALSE)</f>
        <v>#N/A</v>
      </c>
      <c r="AD486" s="22" t="e">
        <f>VLOOKUP($A486,Searches!$A:$H,AD$1,FALSE)</f>
        <v>#N/A</v>
      </c>
      <c r="AE486" s="22" t="e">
        <f>VLOOKUP($A486,Searches!$A:$H,AE$1,FALSE)</f>
        <v>#N/A</v>
      </c>
      <c r="AF486" s="22" t="e">
        <f>VLOOKUP($A486,Searches!$A:$H,AF$1,FALSE)</f>
        <v>#N/A</v>
      </c>
      <c r="AG486" s="22" t="e">
        <f>VLOOKUP($A486,Searches!$A:$H,AG$1,FALSE)</f>
        <v>#N/A</v>
      </c>
      <c r="AH486" s="22" t="e">
        <f>VLOOKUP($G486,Temp!$D:$F,AH$1,FALSE)</f>
        <v>#N/A</v>
      </c>
      <c r="AI486" s="22" t="e">
        <f>VLOOKUP($G486,Temp!$D:$F,AI$1,FALSE)</f>
        <v>#N/A</v>
      </c>
      <c r="AJ486" s="22" t="e">
        <f>VLOOKUP($G486,Temp!$D:$F,AJ$1,FALSE)</f>
        <v>#N/A</v>
      </c>
    </row>
    <row r="487" spans="1:36" ht="16" x14ac:dyDescent="0.2">
      <c r="A487" s="8" t="str">
        <f t="shared" si="7"/>
        <v>David Pitta BrightTALK</v>
      </c>
      <c r="B487" s="8" t="s">
        <v>438</v>
      </c>
      <c r="C487" s="8" t="s">
        <v>6067</v>
      </c>
      <c r="D487" s="8" t="s">
        <v>42</v>
      </c>
      <c r="E487" s="8" t="s">
        <v>6068</v>
      </c>
      <c r="F487" s="8" t="s">
        <v>6069</v>
      </c>
      <c r="G487" s="12" t="s">
        <v>5640</v>
      </c>
      <c r="H487" s="22" t="str">
        <f>VLOOKUP($G487,Temp!$A:$C,H$1,FALSE)</f>
        <v>brighttalk.com</v>
      </c>
      <c r="I487" s="22" t="e">
        <f>VLOOKUP($G487,Temp!$A:$C,I$1,FALSE)</f>
        <v>#VALUE!</v>
      </c>
      <c r="J487" s="22" t="e">
        <f>VLOOKUP($G487,Temp!$A:$C,J$1,FALSE)</f>
        <v>#VALUE!</v>
      </c>
      <c r="K487" s="22" t="e">
        <f>VLOOKUP($G487,Temp!$A:$C,K$1,FALSE)</f>
        <v>#VALUE!</v>
      </c>
      <c r="L487" s="22" t="e">
        <f>VLOOKUP($G487,Temp!$A:$C,L$1,FALSE)</f>
        <v>#VALUE!</v>
      </c>
      <c r="M487" s="22" t="e">
        <f>VLOOKUP($G487,Temp!$A:$C,M$1,FALSE)</f>
        <v>#VALUE!</v>
      </c>
      <c r="N487" s="22" t="e">
        <f>VLOOKUP($G487,Temp!$A:$C,N$1,FALSE)</f>
        <v>#VALUE!</v>
      </c>
      <c r="O487" s="22" t="e">
        <f>VLOOKUP($G487,Temp!$A:$C,O$1,FALSE)</f>
        <v>#VALUE!</v>
      </c>
      <c r="P487" s="22" t="e">
        <f>VLOOKUP($G487,Temp!$A:$C,P$1,FALSE)</f>
        <v>#VALUE!</v>
      </c>
      <c r="Q487" s="22" t="e">
        <f>VLOOKUP($G487,Temp!$A:$C,Q$1,FALSE)</f>
        <v>#VALUE!</v>
      </c>
      <c r="R487" s="22" t="e">
        <f>VLOOKUP($G487,Temp!$A:$C,R$1,FALSE)</f>
        <v>#VALUE!</v>
      </c>
      <c r="S487" s="22" t="e">
        <f>VLOOKUP($G487,Temp!$A:$C,S$1,FALSE)</f>
        <v>#VALUE!</v>
      </c>
      <c r="T487" s="22" t="e">
        <f>VLOOKUP($G487,Temp!$A:$C,T$1,FALSE)</f>
        <v>#VALUE!</v>
      </c>
      <c r="U487" s="22" t="e">
        <f>VLOOKUP($G487,Temp!$A:$C,U$1,FALSE)</f>
        <v>#VALUE!</v>
      </c>
      <c r="V487" s="22" t="e">
        <f>VLOOKUP($G487,Temp!$A:$C,V$1,FALSE)</f>
        <v>#VALUE!</v>
      </c>
      <c r="W487" s="22" t="e">
        <f>VLOOKUP($G487,Temp!$A:$C,W$1,FALSE)</f>
        <v>#VALUE!</v>
      </c>
      <c r="X487" s="22" t="e">
        <f>VLOOKUP($G487,Temp!$A:$C,X$1,FALSE)</f>
        <v>#VALUE!</v>
      </c>
      <c r="Y487" s="22">
        <f>VLOOKUP($G487,Temp!$A:$C,Y$1,FALSE)</f>
        <v>15700</v>
      </c>
      <c r="Z487" s="22">
        <f>VLOOKUP($G487,Temp!$A:$C,Z$1,FALSE)</f>
        <v>13200</v>
      </c>
      <c r="AA487" s="22" t="str">
        <f>VLOOKUP($A487,Searches!$A:$H,AA$1,FALSE)</f>
        <v>David Pitta</v>
      </c>
      <c r="AB487" s="22" t="str">
        <f>VLOOKUP($A487,Searches!$A:$H,AB$1,FALSE)</f>
        <v>BrightTALK</v>
      </c>
      <c r="AC487" s="22" t="str">
        <f>VLOOKUP($A487,Searches!$A:$H,AC$1,FALSE)</f>
        <v>Chief Marketing Officer</v>
      </c>
      <c r="AD487" s="22" t="str">
        <f>VLOOKUP($A487,Searches!$A:$H,AD$1,FALSE)</f>
        <v>2nd</v>
      </c>
      <c r="AE487" s="22" t="str">
        <f>VLOOKUP($A487,Searches!$A:$H,AE$1,FALSE)</f>
        <v>Open link</v>
      </c>
      <c r="AF487" s="22" t="str">
        <f>VLOOKUP($A487,Searches!$A:$H,AF$1,FALSE)</f>
        <v>San Francisco Bay Area</v>
      </c>
      <c r="AG487" s="22" t="str">
        <f>VLOOKUP($A487,Searches!$A:$H,AG$1,FALSE)</f>
        <v>https://www.linkedin.com/sales/profile/513034,1CXL,NAME_SEARCH?moduleKey=peopleSearchResults&amp;pageKey=sales-search3-people-refinement&amp;contextId=60BC92C971D70515801E49D6842B0000&amp;requestId=ecc62629-03bd-49ec-acaa-5e0884cdb060&amp;action=CLICK&amp;target=urn%3Ali%3AsalesLead%3A(-1%2C513034)&amp;pageNumber=11&amp;targetEl=profilelink&amp;position=7&amp;trk=lss-serp-result-lead_photo</v>
      </c>
      <c r="AH487" s="22" t="str">
        <f>VLOOKUP($G487,Temp!$D:$F,AH$1,FALSE)</f>
        <v>brighttalk.com</v>
      </c>
      <c r="AI487" s="22" t="str">
        <f>VLOOKUP($G487,Temp!$D:$F,AI$1,FALSE)</f>
        <v>Marketo</v>
      </c>
      <c r="AJ487" s="22" t="str">
        <f>VLOOKUP($G487,Temp!$D:$F,AJ$1,FALSE)</f>
        <v>WordPress</v>
      </c>
    </row>
    <row r="488" spans="1:36" ht="16" x14ac:dyDescent="0.2">
      <c r="A488" s="8" t="str">
        <f t="shared" si="7"/>
        <v>Greg Marek Capsilon</v>
      </c>
      <c r="B488" s="8" t="s">
        <v>6075</v>
      </c>
      <c r="C488" s="8" t="s">
        <v>6076</v>
      </c>
      <c r="D488" s="8" t="s">
        <v>42</v>
      </c>
      <c r="E488" s="8" t="s">
        <v>634</v>
      </c>
      <c r="F488" s="8" t="s">
        <v>6077</v>
      </c>
      <c r="G488" s="12" t="s">
        <v>5651</v>
      </c>
      <c r="H488" s="22" t="str">
        <f>VLOOKUP($G488,Temp!$A:$C,H$1,FALSE)</f>
        <v>capsilon.com</v>
      </c>
      <c r="I488" s="22" t="e">
        <f>VLOOKUP($G488,Temp!$A:$C,I$1,FALSE)</f>
        <v>#VALUE!</v>
      </c>
      <c r="J488" s="22" t="e">
        <f>VLOOKUP($G488,Temp!$A:$C,J$1,FALSE)</f>
        <v>#VALUE!</v>
      </c>
      <c r="K488" s="22" t="e">
        <f>VLOOKUP($G488,Temp!$A:$C,K$1,FALSE)</f>
        <v>#VALUE!</v>
      </c>
      <c r="L488" s="22" t="e">
        <f>VLOOKUP($G488,Temp!$A:$C,L$1,FALSE)</f>
        <v>#VALUE!</v>
      </c>
      <c r="M488" s="22" t="e">
        <f>VLOOKUP($G488,Temp!$A:$C,M$1,FALSE)</f>
        <v>#VALUE!</v>
      </c>
      <c r="N488" s="22" t="e">
        <f>VLOOKUP($G488,Temp!$A:$C,N$1,FALSE)</f>
        <v>#VALUE!</v>
      </c>
      <c r="O488" s="22" t="e">
        <f>VLOOKUP($G488,Temp!$A:$C,O$1,FALSE)</f>
        <v>#VALUE!</v>
      </c>
      <c r="P488" s="22" t="e">
        <f>VLOOKUP($G488,Temp!$A:$C,P$1,FALSE)</f>
        <v>#VALUE!</v>
      </c>
      <c r="Q488" s="22" t="e">
        <f>VLOOKUP($G488,Temp!$A:$C,Q$1,FALSE)</f>
        <v>#VALUE!</v>
      </c>
      <c r="R488" s="22" t="e">
        <f>VLOOKUP($G488,Temp!$A:$C,R$1,FALSE)</f>
        <v>#VALUE!</v>
      </c>
      <c r="S488" s="22" t="e">
        <f>VLOOKUP($G488,Temp!$A:$C,S$1,FALSE)</f>
        <v>#VALUE!</v>
      </c>
      <c r="T488" s="22" t="e">
        <f>VLOOKUP($G488,Temp!$A:$C,T$1,FALSE)</f>
        <v>#VALUE!</v>
      </c>
      <c r="U488" s="22" t="e">
        <f>VLOOKUP($G488,Temp!$A:$C,U$1,FALSE)</f>
        <v>#VALUE!</v>
      </c>
      <c r="V488" s="22" t="e">
        <f>VLOOKUP($G488,Temp!$A:$C,V$1,FALSE)</f>
        <v>#VALUE!</v>
      </c>
      <c r="W488" s="22" t="e">
        <f>VLOOKUP($G488,Temp!$A:$C,W$1,FALSE)</f>
        <v>#VALUE!</v>
      </c>
      <c r="X488" s="22" t="e">
        <f>VLOOKUP($G488,Temp!$A:$C,X$1,FALSE)</f>
        <v>#VALUE!</v>
      </c>
      <c r="Y488" s="22">
        <f>VLOOKUP($G488,Temp!$A:$C,Y$1,FALSE)</f>
        <v>1100</v>
      </c>
      <c r="Z488" s="22">
        <f>VLOOKUP($G488,Temp!$A:$C,Z$1,FALSE)</f>
        <v>0</v>
      </c>
      <c r="AA488" s="22" t="e">
        <f>VLOOKUP($A488,Searches!$A:$H,AA$1,FALSE)</f>
        <v>#N/A</v>
      </c>
      <c r="AB488" s="22" t="e">
        <f>VLOOKUP($A488,Searches!$A:$H,AB$1,FALSE)</f>
        <v>#N/A</v>
      </c>
      <c r="AC488" s="22" t="e">
        <f>VLOOKUP($A488,Searches!$A:$H,AC$1,FALSE)</f>
        <v>#N/A</v>
      </c>
      <c r="AD488" s="22" t="e">
        <f>VLOOKUP($A488,Searches!$A:$H,AD$1,FALSE)</f>
        <v>#N/A</v>
      </c>
      <c r="AE488" s="22" t="e">
        <f>VLOOKUP($A488,Searches!$A:$H,AE$1,FALSE)</f>
        <v>#N/A</v>
      </c>
      <c r="AF488" s="22" t="e">
        <f>VLOOKUP($A488,Searches!$A:$H,AF$1,FALSE)</f>
        <v>#N/A</v>
      </c>
      <c r="AG488" s="22" t="e">
        <f>VLOOKUP($A488,Searches!$A:$H,AG$1,FALSE)</f>
        <v>#N/A</v>
      </c>
      <c r="AH488" s="22" t="str">
        <f>VLOOKUP($G488,Temp!$D:$F,AH$1,FALSE)</f>
        <v>capsilon.com</v>
      </c>
      <c r="AI488" s="22">
        <f>VLOOKUP($G488,Temp!$D:$F,AI$1,FALSE)</f>
        <v>0</v>
      </c>
      <c r="AJ488" s="22" t="str">
        <f>VLOOKUP($G488,Temp!$D:$F,AJ$1,FALSE)</f>
        <v>WordPress</v>
      </c>
    </row>
    <row r="489" spans="1:36" ht="16" x14ac:dyDescent="0.2">
      <c r="A489" s="8" t="str">
        <f t="shared" si="7"/>
        <v>Aaron Powell Flexion Inc.</v>
      </c>
      <c r="B489" s="8" t="s">
        <v>949</v>
      </c>
      <c r="C489" s="8" t="s">
        <v>3504</v>
      </c>
      <c r="D489" s="8" t="s">
        <v>6093</v>
      </c>
      <c r="E489" s="8" t="s">
        <v>6094</v>
      </c>
      <c r="F489" s="8" t="s">
        <v>6095</v>
      </c>
      <c r="G489" s="12" t="s">
        <v>5662</v>
      </c>
      <c r="H489" s="22" t="str">
        <f>VLOOKUP($G489,Temp!$A:$C,H$1,FALSE)</f>
        <v>flexion.us</v>
      </c>
      <c r="I489" s="22" t="e">
        <f>VLOOKUP($G489,Temp!$A:$C,I$1,FALSE)</f>
        <v>#VALUE!</v>
      </c>
      <c r="J489" s="22" t="e">
        <f>VLOOKUP($G489,Temp!$A:$C,J$1,FALSE)</f>
        <v>#VALUE!</v>
      </c>
      <c r="K489" s="22" t="e">
        <f>VLOOKUP($G489,Temp!$A:$C,K$1,FALSE)</f>
        <v>#VALUE!</v>
      </c>
      <c r="L489" s="22" t="e">
        <f>VLOOKUP($G489,Temp!$A:$C,L$1,FALSE)</f>
        <v>#VALUE!</v>
      </c>
      <c r="M489" s="22" t="e">
        <f>VLOOKUP($G489,Temp!$A:$C,M$1,FALSE)</f>
        <v>#VALUE!</v>
      </c>
      <c r="N489" s="22" t="e">
        <f>VLOOKUP($G489,Temp!$A:$C,N$1,FALSE)</f>
        <v>#VALUE!</v>
      </c>
      <c r="O489" s="22" t="e">
        <f>VLOOKUP($G489,Temp!$A:$C,O$1,FALSE)</f>
        <v>#VALUE!</v>
      </c>
      <c r="P489" s="22" t="e">
        <f>VLOOKUP($G489,Temp!$A:$C,P$1,FALSE)</f>
        <v>#VALUE!</v>
      </c>
      <c r="Q489" s="22" t="e">
        <f>VLOOKUP($G489,Temp!$A:$C,Q$1,FALSE)</f>
        <v>#VALUE!</v>
      </c>
      <c r="R489" s="22" t="e">
        <f>VLOOKUP($G489,Temp!$A:$C,R$1,FALSE)</f>
        <v>#VALUE!</v>
      </c>
      <c r="S489" s="22" t="e">
        <f>VLOOKUP($G489,Temp!$A:$C,S$1,FALSE)</f>
        <v>#VALUE!</v>
      </c>
      <c r="T489" s="22" t="e">
        <f>VLOOKUP($G489,Temp!$A:$C,T$1,FALSE)</f>
        <v>#VALUE!</v>
      </c>
      <c r="U489" s="22" t="e">
        <f>VLOOKUP($G489,Temp!$A:$C,U$1,FALSE)</f>
        <v>#VALUE!</v>
      </c>
      <c r="V489" s="22" t="e">
        <f>VLOOKUP($G489,Temp!$A:$C,V$1,FALSE)</f>
        <v>#VALUE!</v>
      </c>
      <c r="W489" s="22" t="e">
        <f>VLOOKUP($G489,Temp!$A:$C,W$1,FALSE)</f>
        <v>#VALUE!</v>
      </c>
      <c r="X489" s="22" t="e">
        <f>VLOOKUP($G489,Temp!$A:$C,X$1,FALSE)</f>
        <v>#VALUE!</v>
      </c>
      <c r="Y489" s="22">
        <f>VLOOKUP($G489,Temp!$A:$C,Y$1,FALSE)</f>
        <v>58</v>
      </c>
      <c r="Z489" s="22">
        <f>VLOOKUP($G489,Temp!$A:$C,Z$1,FALSE)</f>
        <v>0</v>
      </c>
      <c r="AA489" s="22" t="e">
        <f>VLOOKUP($A489,Searches!$A:$H,AA$1,FALSE)</f>
        <v>#N/A</v>
      </c>
      <c r="AB489" s="22" t="e">
        <f>VLOOKUP($A489,Searches!$A:$H,AB$1,FALSE)</f>
        <v>#N/A</v>
      </c>
      <c r="AC489" s="22" t="e">
        <f>VLOOKUP($A489,Searches!$A:$H,AC$1,FALSE)</f>
        <v>#N/A</v>
      </c>
      <c r="AD489" s="22" t="e">
        <f>VLOOKUP($A489,Searches!$A:$H,AD$1,FALSE)</f>
        <v>#N/A</v>
      </c>
      <c r="AE489" s="22" t="e">
        <f>VLOOKUP($A489,Searches!$A:$H,AE$1,FALSE)</f>
        <v>#N/A</v>
      </c>
      <c r="AF489" s="22" t="e">
        <f>VLOOKUP($A489,Searches!$A:$H,AF$1,FALSE)</f>
        <v>#N/A</v>
      </c>
      <c r="AG489" s="22" t="e">
        <f>VLOOKUP($A489,Searches!$A:$H,AG$1,FALSE)</f>
        <v>#N/A</v>
      </c>
      <c r="AH489" s="22" t="e">
        <f>VLOOKUP($G489,Temp!$D:$F,AH$1,FALSE)</f>
        <v>#N/A</v>
      </c>
      <c r="AI489" s="22" t="e">
        <f>VLOOKUP($G489,Temp!$D:$F,AI$1,FALSE)</f>
        <v>#N/A</v>
      </c>
      <c r="AJ489" s="22" t="e">
        <f>VLOOKUP($G489,Temp!$D:$F,AJ$1,FALSE)</f>
        <v>#N/A</v>
      </c>
    </row>
    <row r="490" spans="1:36" ht="16" x14ac:dyDescent="0.2">
      <c r="A490" s="8" t="str">
        <f t="shared" si="7"/>
        <v>Daniel Spindler Pfizer</v>
      </c>
      <c r="B490" s="8" t="s">
        <v>274</v>
      </c>
      <c r="C490" s="8" t="s">
        <v>6102</v>
      </c>
      <c r="D490" s="8" t="s">
        <v>6103</v>
      </c>
      <c r="E490" s="8" t="s">
        <v>6104</v>
      </c>
      <c r="F490" s="8" t="s">
        <v>6105</v>
      </c>
      <c r="G490" s="12" t="s">
        <v>5672</v>
      </c>
      <c r="H490" s="22" t="str">
        <f>VLOOKUP($G490,Temp!$A:$C,H$1,FALSE)</f>
        <v>pfizer.com</v>
      </c>
      <c r="I490" s="22" t="e">
        <f>VLOOKUP($G490,Temp!$A:$C,I$1,FALSE)</f>
        <v>#VALUE!</v>
      </c>
      <c r="J490" s="22" t="e">
        <f>VLOOKUP($G490,Temp!$A:$C,J$1,FALSE)</f>
        <v>#VALUE!</v>
      </c>
      <c r="K490" s="22" t="e">
        <f>VLOOKUP($G490,Temp!$A:$C,K$1,FALSE)</f>
        <v>#VALUE!</v>
      </c>
      <c r="L490" s="22" t="e">
        <f>VLOOKUP($G490,Temp!$A:$C,L$1,FALSE)</f>
        <v>#VALUE!</v>
      </c>
      <c r="M490" s="22" t="e">
        <f>VLOOKUP($G490,Temp!$A:$C,M$1,FALSE)</f>
        <v>#VALUE!</v>
      </c>
      <c r="N490" s="22" t="e">
        <f>VLOOKUP($G490,Temp!$A:$C,N$1,FALSE)</f>
        <v>#VALUE!</v>
      </c>
      <c r="O490" s="22" t="e">
        <f>VLOOKUP($G490,Temp!$A:$C,O$1,FALSE)</f>
        <v>#VALUE!</v>
      </c>
      <c r="P490" s="22" t="e">
        <f>VLOOKUP($G490,Temp!$A:$C,P$1,FALSE)</f>
        <v>#VALUE!</v>
      </c>
      <c r="Q490" s="22" t="e">
        <f>VLOOKUP($G490,Temp!$A:$C,Q$1,FALSE)</f>
        <v>#VALUE!</v>
      </c>
      <c r="R490" s="22" t="e">
        <f>VLOOKUP($G490,Temp!$A:$C,R$1,FALSE)</f>
        <v>#VALUE!</v>
      </c>
      <c r="S490" s="22" t="e">
        <f>VLOOKUP($G490,Temp!$A:$C,S$1,FALSE)</f>
        <v>#VALUE!</v>
      </c>
      <c r="T490" s="22" t="e">
        <f>VLOOKUP($G490,Temp!$A:$C,T$1,FALSE)</f>
        <v>#VALUE!</v>
      </c>
      <c r="U490" s="22" t="e">
        <f>VLOOKUP($G490,Temp!$A:$C,U$1,FALSE)</f>
        <v>#VALUE!</v>
      </c>
      <c r="V490" s="22" t="e">
        <f>VLOOKUP($G490,Temp!$A:$C,V$1,FALSE)</f>
        <v>#VALUE!</v>
      </c>
      <c r="W490" s="22" t="e">
        <f>VLOOKUP($G490,Temp!$A:$C,W$1,FALSE)</f>
        <v>#VALUE!</v>
      </c>
      <c r="X490" s="22" t="e">
        <f>VLOOKUP($G490,Temp!$A:$C,X$1,FALSE)</f>
        <v>#VALUE!</v>
      </c>
      <c r="Y490" s="22">
        <f>VLOOKUP($G490,Temp!$A:$C,Y$1,FALSE)</f>
        <v>299000</v>
      </c>
      <c r="Z490" s="22">
        <f>VLOOKUP($G490,Temp!$A:$C,Z$1,FALSE)</f>
        <v>500</v>
      </c>
      <c r="AA490" s="22" t="e">
        <f>VLOOKUP($A490,Searches!$A:$H,AA$1,FALSE)</f>
        <v>#N/A</v>
      </c>
      <c r="AB490" s="22" t="e">
        <f>VLOOKUP($A490,Searches!$A:$H,AB$1,FALSE)</f>
        <v>#N/A</v>
      </c>
      <c r="AC490" s="22" t="e">
        <f>VLOOKUP($A490,Searches!$A:$H,AC$1,FALSE)</f>
        <v>#N/A</v>
      </c>
      <c r="AD490" s="22" t="e">
        <f>VLOOKUP($A490,Searches!$A:$H,AD$1,FALSE)</f>
        <v>#N/A</v>
      </c>
      <c r="AE490" s="22" t="e">
        <f>VLOOKUP($A490,Searches!$A:$H,AE$1,FALSE)</f>
        <v>#N/A</v>
      </c>
      <c r="AF490" s="22" t="e">
        <f>VLOOKUP($A490,Searches!$A:$H,AF$1,FALSE)</f>
        <v>#N/A</v>
      </c>
      <c r="AG490" s="22" t="e">
        <f>VLOOKUP($A490,Searches!$A:$H,AG$1,FALSE)</f>
        <v>#N/A</v>
      </c>
      <c r="AH490" s="22" t="e">
        <f>VLOOKUP($G490,Temp!$D:$F,AH$1,FALSE)</f>
        <v>#N/A</v>
      </c>
      <c r="AI490" s="22" t="e">
        <f>VLOOKUP($G490,Temp!$D:$F,AI$1,FALSE)</f>
        <v>#N/A</v>
      </c>
      <c r="AJ490" s="22" t="e">
        <f>VLOOKUP($G490,Temp!$D:$F,AJ$1,FALSE)</f>
        <v>#N/A</v>
      </c>
    </row>
    <row r="491" spans="1:36" ht="16" x14ac:dyDescent="0.2">
      <c r="A491" s="8" t="str">
        <f t="shared" si="7"/>
        <v>Michael Kerman RDC</v>
      </c>
      <c r="B491" s="8" t="s">
        <v>1203</v>
      </c>
      <c r="C491" s="8" t="s">
        <v>5220</v>
      </c>
      <c r="D491" s="8" t="s">
        <v>42</v>
      </c>
      <c r="E491" s="8" t="s">
        <v>5221</v>
      </c>
      <c r="F491" s="8" t="s">
        <v>5222</v>
      </c>
      <c r="G491" s="12" t="s">
        <v>5223</v>
      </c>
      <c r="H491" s="22" t="str">
        <f>VLOOKUP($G491,Temp!$A:$C,H$1,FALSE)</f>
        <v>rdc.com</v>
      </c>
      <c r="I491" s="22" t="e">
        <f>VLOOKUP($G491,Temp!$A:$C,I$1,FALSE)</f>
        <v>#VALUE!</v>
      </c>
      <c r="J491" s="22" t="e">
        <f>VLOOKUP($G491,Temp!$A:$C,J$1,FALSE)</f>
        <v>#VALUE!</v>
      </c>
      <c r="K491" s="22" t="e">
        <f>VLOOKUP($G491,Temp!$A:$C,K$1,FALSE)</f>
        <v>#VALUE!</v>
      </c>
      <c r="L491" s="22" t="e">
        <f>VLOOKUP($G491,Temp!$A:$C,L$1,FALSE)</f>
        <v>#VALUE!</v>
      </c>
      <c r="M491" s="22" t="e">
        <f>VLOOKUP($G491,Temp!$A:$C,M$1,FALSE)</f>
        <v>#VALUE!</v>
      </c>
      <c r="N491" s="22" t="e">
        <f>VLOOKUP($G491,Temp!$A:$C,N$1,FALSE)</f>
        <v>#VALUE!</v>
      </c>
      <c r="O491" s="22" t="e">
        <f>VLOOKUP($G491,Temp!$A:$C,O$1,FALSE)</f>
        <v>#VALUE!</v>
      </c>
      <c r="P491" s="22" t="e">
        <f>VLOOKUP($G491,Temp!$A:$C,P$1,FALSE)</f>
        <v>#VALUE!</v>
      </c>
      <c r="Q491" s="22" t="e">
        <f>VLOOKUP($G491,Temp!$A:$C,Q$1,FALSE)</f>
        <v>#VALUE!</v>
      </c>
      <c r="R491" s="22" t="e">
        <f>VLOOKUP($G491,Temp!$A:$C,R$1,FALSE)</f>
        <v>#VALUE!</v>
      </c>
      <c r="S491" s="22" t="e">
        <f>VLOOKUP($G491,Temp!$A:$C,S$1,FALSE)</f>
        <v>#VALUE!</v>
      </c>
      <c r="T491" s="22" t="e">
        <f>VLOOKUP($G491,Temp!$A:$C,T$1,FALSE)</f>
        <v>#VALUE!</v>
      </c>
      <c r="U491" s="22" t="e">
        <f>VLOOKUP($G491,Temp!$A:$C,U$1,FALSE)</f>
        <v>#VALUE!</v>
      </c>
      <c r="V491" s="22" t="e">
        <f>VLOOKUP($G491,Temp!$A:$C,V$1,FALSE)</f>
        <v>#VALUE!</v>
      </c>
      <c r="W491" s="22" t="e">
        <f>VLOOKUP($G491,Temp!$A:$C,W$1,FALSE)</f>
        <v>#VALUE!</v>
      </c>
      <c r="X491" s="22" t="e">
        <f>VLOOKUP($G491,Temp!$A:$C,X$1,FALSE)</f>
        <v>#VALUE!</v>
      </c>
      <c r="Y491" s="22">
        <f>VLOOKUP($G491,Temp!$A:$C,Y$1,FALSE)</f>
        <v>27600</v>
      </c>
      <c r="Z491" s="22">
        <f>VLOOKUP($G491,Temp!$A:$C,Z$1,FALSE)</f>
        <v>3500</v>
      </c>
      <c r="AA491" s="22" t="e">
        <f>VLOOKUP($A491,Searches!$A:$H,AA$1,FALSE)</f>
        <v>#N/A</v>
      </c>
      <c r="AB491" s="22" t="e">
        <f>VLOOKUP($A491,Searches!$A:$H,AB$1,FALSE)</f>
        <v>#N/A</v>
      </c>
      <c r="AC491" s="22" t="e">
        <f>VLOOKUP($A491,Searches!$A:$H,AC$1,FALSE)</f>
        <v>#N/A</v>
      </c>
      <c r="AD491" s="22" t="e">
        <f>VLOOKUP($A491,Searches!$A:$H,AD$1,FALSE)</f>
        <v>#N/A</v>
      </c>
      <c r="AE491" s="22" t="e">
        <f>VLOOKUP($A491,Searches!$A:$H,AE$1,FALSE)</f>
        <v>#N/A</v>
      </c>
      <c r="AF491" s="22" t="e">
        <f>VLOOKUP($A491,Searches!$A:$H,AF$1,FALSE)</f>
        <v>#N/A</v>
      </c>
      <c r="AG491" s="22" t="e">
        <f>VLOOKUP($A491,Searches!$A:$H,AG$1,FALSE)</f>
        <v>#N/A</v>
      </c>
      <c r="AH491" s="22" t="str">
        <f>VLOOKUP($G491,Temp!$D:$F,AH$1,FALSE)</f>
        <v>rdc.com</v>
      </c>
      <c r="AI491" s="22" t="str">
        <f>VLOOKUP($G491,Temp!$D:$F,AI$1,FALSE)</f>
        <v>Marketo</v>
      </c>
      <c r="AJ491" s="22" t="str">
        <f>VLOOKUP($G491,Temp!$D:$F,AJ$1,FALSE)</f>
        <v>WordPress</v>
      </c>
    </row>
    <row r="492" spans="1:36" ht="16" x14ac:dyDescent="0.2">
      <c r="A492" s="8" t="str">
        <f t="shared" si="7"/>
        <v>Becky Wright itelligence North America</v>
      </c>
      <c r="B492" s="8" t="s">
        <v>6112</v>
      </c>
      <c r="C492" s="8" t="s">
        <v>6113</v>
      </c>
      <c r="D492" s="8" t="s">
        <v>2331</v>
      </c>
      <c r="E492" s="8" t="s">
        <v>6114</v>
      </c>
      <c r="F492" s="8" t="s">
        <v>6115</v>
      </c>
      <c r="G492" s="12" t="s">
        <v>5691</v>
      </c>
      <c r="H492" s="22" t="str">
        <f>VLOOKUP($G492,Temp!$A:$C,H$1,FALSE)</f>
        <v>itelligencegroup.com</v>
      </c>
      <c r="I492" s="22" t="e">
        <f>VLOOKUP($G492,Temp!$A:$C,I$1,FALSE)</f>
        <v>#VALUE!</v>
      </c>
      <c r="J492" s="22" t="e">
        <f>VLOOKUP($G492,Temp!$A:$C,J$1,FALSE)</f>
        <v>#VALUE!</v>
      </c>
      <c r="K492" s="22" t="e">
        <f>VLOOKUP($G492,Temp!$A:$C,K$1,FALSE)</f>
        <v>#VALUE!</v>
      </c>
      <c r="L492" s="22" t="e">
        <f>VLOOKUP($G492,Temp!$A:$C,L$1,FALSE)</f>
        <v>#VALUE!</v>
      </c>
      <c r="M492" s="22" t="e">
        <f>VLOOKUP($G492,Temp!$A:$C,M$1,FALSE)</f>
        <v>#VALUE!</v>
      </c>
      <c r="N492" s="22" t="e">
        <f>VLOOKUP($G492,Temp!$A:$C,N$1,FALSE)</f>
        <v>#VALUE!</v>
      </c>
      <c r="O492" s="22" t="e">
        <f>VLOOKUP($G492,Temp!$A:$C,O$1,FALSE)</f>
        <v>#VALUE!</v>
      </c>
      <c r="P492" s="22" t="e">
        <f>VLOOKUP($G492,Temp!$A:$C,P$1,FALSE)</f>
        <v>#VALUE!</v>
      </c>
      <c r="Q492" s="22" t="e">
        <f>VLOOKUP($G492,Temp!$A:$C,Q$1,FALSE)</f>
        <v>#VALUE!</v>
      </c>
      <c r="R492" s="22" t="e">
        <f>VLOOKUP($G492,Temp!$A:$C,R$1,FALSE)</f>
        <v>#VALUE!</v>
      </c>
      <c r="S492" s="22" t="e">
        <f>VLOOKUP($G492,Temp!$A:$C,S$1,FALSE)</f>
        <v>#VALUE!</v>
      </c>
      <c r="T492" s="22" t="e">
        <f>VLOOKUP($G492,Temp!$A:$C,T$1,FALSE)</f>
        <v>#VALUE!</v>
      </c>
      <c r="U492" s="22" t="e">
        <f>VLOOKUP($G492,Temp!$A:$C,U$1,FALSE)</f>
        <v>#VALUE!</v>
      </c>
      <c r="V492" s="22" t="e">
        <f>VLOOKUP($G492,Temp!$A:$C,V$1,FALSE)</f>
        <v>#VALUE!</v>
      </c>
      <c r="W492" s="22" t="e">
        <f>VLOOKUP($G492,Temp!$A:$C,W$1,FALSE)</f>
        <v>#VALUE!</v>
      </c>
      <c r="X492" s="22" t="e">
        <f>VLOOKUP($G492,Temp!$A:$C,X$1,FALSE)</f>
        <v>#VALUE!</v>
      </c>
      <c r="Y492" s="22">
        <f>VLOOKUP($G492,Temp!$A:$C,Y$1,FALSE)</f>
        <v>10100</v>
      </c>
      <c r="Z492" s="22">
        <f>VLOOKUP($G492,Temp!$A:$C,Z$1,FALSE)</f>
        <v>9300</v>
      </c>
      <c r="AA492" s="22" t="str">
        <f>VLOOKUP($A492,Searches!$A:$H,AA$1,FALSE)</f>
        <v>Becky Wright</v>
      </c>
      <c r="AB492" s="22" t="str">
        <f>VLOOKUP($A492,Searches!$A:$H,AB$1,FALSE)</f>
        <v>itelligence North America</v>
      </c>
      <c r="AC492" s="22" t="str">
        <f>VLOOKUP($A492,Searches!$A:$H,AC$1,FALSE)</f>
        <v>Vice President Marketing</v>
      </c>
      <c r="AD492" s="22" t="str">
        <f>VLOOKUP($A492,Searches!$A:$H,AD$1,FALSE)</f>
        <v>2nd</v>
      </c>
      <c r="AE492" s="22" t="str">
        <f>VLOOKUP($A492,Searches!$A:$H,AE$1,FALSE)</f>
        <v>Open link</v>
      </c>
      <c r="AF492" s="22" t="str">
        <f>VLOOKUP($A492,Searches!$A:$H,AF$1,FALSE)</f>
        <v>Las Vegas, Nevada Area</v>
      </c>
      <c r="AG492" s="22" t="str">
        <f>VLOOKUP($A492,Searches!$A:$H,AG$1,FALSE)</f>
        <v>https://www.linkedin.com/sales/profile/13134123,-L1n,NAME_SEARCH?moduleKey=peopleSearchResults&amp;pageKey=sales-search3-people-refinement&amp;contextId=60BC92C971D70515801E49D6842B0000&amp;requestId=da506942-9989-4fc4-beeb-a3917377254a&amp;action=CLICK&amp;target=urn%3Ali%3AsalesLead%3A(-1%2C13134123)&amp;pageNumber=6&amp;targetEl=profilelink&amp;position=22&amp;trk=lss-serp-result-lead_photo</v>
      </c>
      <c r="AH492" s="22" t="str">
        <f>VLOOKUP($G492,Temp!$D:$F,AH$1,FALSE)</f>
        <v>itelligencegroup.com</v>
      </c>
      <c r="AI492" s="22" t="str">
        <f>VLOOKUP($G492,Temp!$D:$F,AI$1,FALSE)</f>
        <v>Marketo</v>
      </c>
      <c r="AJ492" s="22" t="str">
        <f>VLOOKUP($G492,Temp!$D:$F,AJ$1,FALSE)</f>
        <v>WordPress</v>
      </c>
    </row>
    <row r="493" spans="1:36" ht="16" x14ac:dyDescent="0.2">
      <c r="A493" s="8" t="str">
        <f t="shared" si="7"/>
        <v>Sharon Lubrano Dodge Data &amp; Analytics</v>
      </c>
      <c r="B493" s="8" t="s">
        <v>6130</v>
      </c>
      <c r="C493" s="8" t="s">
        <v>6131</v>
      </c>
      <c r="D493" s="8" t="s">
        <v>42</v>
      </c>
      <c r="E493" s="8" t="s">
        <v>6132</v>
      </c>
      <c r="F493" s="8" t="s">
        <v>6133</v>
      </c>
      <c r="G493" s="12" t="s">
        <v>5703</v>
      </c>
      <c r="H493" s="22" t="str">
        <f>VLOOKUP($G493,Temp!$A:$C,H$1,FALSE)</f>
        <v>construction.com</v>
      </c>
      <c r="I493" s="22" t="e">
        <f>VLOOKUP($G493,Temp!$A:$C,I$1,FALSE)</f>
        <v>#VALUE!</v>
      </c>
      <c r="J493" s="22" t="e">
        <f>VLOOKUP($G493,Temp!$A:$C,J$1,FALSE)</f>
        <v>#VALUE!</v>
      </c>
      <c r="K493" s="22" t="e">
        <f>VLOOKUP($G493,Temp!$A:$C,K$1,FALSE)</f>
        <v>#VALUE!</v>
      </c>
      <c r="L493" s="22" t="e">
        <f>VLOOKUP($G493,Temp!$A:$C,L$1,FALSE)</f>
        <v>#VALUE!</v>
      </c>
      <c r="M493" s="22" t="e">
        <f>VLOOKUP($G493,Temp!$A:$C,M$1,FALSE)</f>
        <v>#VALUE!</v>
      </c>
      <c r="N493" s="22" t="e">
        <f>VLOOKUP($G493,Temp!$A:$C,N$1,FALSE)</f>
        <v>#VALUE!</v>
      </c>
      <c r="O493" s="22" t="e">
        <f>VLOOKUP($G493,Temp!$A:$C,O$1,FALSE)</f>
        <v>#VALUE!</v>
      </c>
      <c r="P493" s="22" t="e">
        <f>VLOOKUP($G493,Temp!$A:$C,P$1,FALSE)</f>
        <v>#VALUE!</v>
      </c>
      <c r="Q493" s="22" t="e">
        <f>VLOOKUP($G493,Temp!$A:$C,Q$1,FALSE)</f>
        <v>#VALUE!</v>
      </c>
      <c r="R493" s="22" t="e">
        <f>VLOOKUP($G493,Temp!$A:$C,R$1,FALSE)</f>
        <v>#VALUE!</v>
      </c>
      <c r="S493" s="22" t="e">
        <f>VLOOKUP($G493,Temp!$A:$C,S$1,FALSE)</f>
        <v>#VALUE!</v>
      </c>
      <c r="T493" s="22" t="e">
        <f>VLOOKUP($G493,Temp!$A:$C,T$1,FALSE)</f>
        <v>#VALUE!</v>
      </c>
      <c r="U493" s="22" t="e">
        <f>VLOOKUP($G493,Temp!$A:$C,U$1,FALSE)</f>
        <v>#VALUE!</v>
      </c>
      <c r="V493" s="22" t="e">
        <f>VLOOKUP($G493,Temp!$A:$C,V$1,FALSE)</f>
        <v>#VALUE!</v>
      </c>
      <c r="W493" s="22" t="e">
        <f>VLOOKUP($G493,Temp!$A:$C,W$1,FALSE)</f>
        <v>#VALUE!</v>
      </c>
      <c r="X493" s="22" t="e">
        <f>VLOOKUP($G493,Temp!$A:$C,X$1,FALSE)</f>
        <v>#VALUE!</v>
      </c>
      <c r="Y493" s="22">
        <f>VLOOKUP($G493,Temp!$A:$C,Y$1,FALSE)</f>
        <v>115000</v>
      </c>
      <c r="Z493" s="22">
        <f>VLOOKUP($G493,Temp!$A:$C,Z$1,FALSE)</f>
        <v>20700</v>
      </c>
      <c r="AA493" s="22" t="str">
        <f>VLOOKUP($A493,Searches!$A:$H,AA$1,FALSE)</f>
        <v>Sharon Lubrano</v>
      </c>
      <c r="AB493" s="22" t="str">
        <f>VLOOKUP($A493,Searches!$A:$H,AB$1,FALSE)</f>
        <v>Dodge Data &amp; Analytics</v>
      </c>
      <c r="AC493" s="22" t="str">
        <f>VLOOKUP($A493,Searches!$A:$H,AC$1,FALSE)</f>
        <v>Chief Marketing Officer</v>
      </c>
      <c r="AD493" s="22" t="str">
        <f>VLOOKUP($A493,Searches!$A:$H,AD$1,FALSE)</f>
        <v>2nd</v>
      </c>
      <c r="AE493" s="22" t="str">
        <f>VLOOKUP($A493,Searches!$A:$H,AE$1,FALSE)</f>
        <v/>
      </c>
      <c r="AF493" s="22" t="str">
        <f>VLOOKUP($A493,Searches!$A:$H,AF$1,FALSE)</f>
        <v>Greater New York City Area</v>
      </c>
      <c r="AG493" s="22" t="str">
        <f>VLOOKUP($A493,Searches!$A:$H,AG$1,FALSE)</f>
        <v>https://www.linkedin.com/sales/profile/11762995,g4xF,NAME_SEARCH?moduleKey=peopleSearchResults&amp;pageKey=sales-search3-people-refinement&amp;contextId=60BC92C971D70515801E49D6842B0000&amp;requestId=320eb3ca-2481-47d2-ac2a-df508dbb0094&amp;action=CLICK&amp;target=urn%3Ali%3AsalesLead%3A(-1%2C11762995)&amp;pageNumber=7&amp;targetEl=profilelink&amp;position=19&amp;trk=lss-serp-result-lead_photo</v>
      </c>
      <c r="AH493" s="22" t="str">
        <f>VLOOKUP($G493,Temp!$D:$F,AH$1,FALSE)</f>
        <v>construction.com</v>
      </c>
      <c r="AI493" s="22" t="str">
        <f>VLOOKUP($G493,Temp!$D:$F,AI$1,FALSE)</f>
        <v>Eloqua</v>
      </c>
      <c r="AJ493" s="22" t="str">
        <f>VLOOKUP($G493,Temp!$D:$F,AJ$1,FALSE)</f>
        <v>Drupal</v>
      </c>
    </row>
    <row r="494" spans="1:36" ht="16" x14ac:dyDescent="0.2">
      <c r="A494" s="8" t="str">
        <f t="shared" si="7"/>
        <v>Scott Gode Unify Square</v>
      </c>
      <c r="B494" s="8" t="s">
        <v>737</v>
      </c>
      <c r="C494" s="8" t="s">
        <v>6143</v>
      </c>
      <c r="D494" s="8" t="s">
        <v>6144</v>
      </c>
      <c r="E494" s="8" t="s">
        <v>6145</v>
      </c>
      <c r="F494" s="8" t="s">
        <v>6146</v>
      </c>
      <c r="G494" s="12" t="s">
        <v>5711</v>
      </c>
      <c r="H494" s="22" t="str">
        <f>VLOOKUP($G494,Temp!$A:$C,H$1,FALSE)</f>
        <v>unifysquare.com</v>
      </c>
      <c r="I494" s="22" t="e">
        <f>VLOOKUP($G494,Temp!$A:$C,I$1,FALSE)</f>
        <v>#VALUE!</v>
      </c>
      <c r="J494" s="22" t="e">
        <f>VLOOKUP($G494,Temp!$A:$C,J$1,FALSE)</f>
        <v>#VALUE!</v>
      </c>
      <c r="K494" s="22" t="e">
        <f>VLOOKUP($G494,Temp!$A:$C,K$1,FALSE)</f>
        <v>#VALUE!</v>
      </c>
      <c r="L494" s="22" t="e">
        <f>VLOOKUP($G494,Temp!$A:$C,L$1,FALSE)</f>
        <v>#VALUE!</v>
      </c>
      <c r="M494" s="22" t="e">
        <f>VLOOKUP($G494,Temp!$A:$C,M$1,FALSE)</f>
        <v>#VALUE!</v>
      </c>
      <c r="N494" s="22" t="e">
        <f>VLOOKUP($G494,Temp!$A:$C,N$1,FALSE)</f>
        <v>#VALUE!</v>
      </c>
      <c r="O494" s="22" t="e">
        <f>VLOOKUP($G494,Temp!$A:$C,O$1,FALSE)</f>
        <v>#VALUE!</v>
      </c>
      <c r="P494" s="22" t="e">
        <f>VLOOKUP($G494,Temp!$A:$C,P$1,FALSE)</f>
        <v>#VALUE!</v>
      </c>
      <c r="Q494" s="22" t="e">
        <f>VLOOKUP($G494,Temp!$A:$C,Q$1,FALSE)</f>
        <v>#VALUE!</v>
      </c>
      <c r="R494" s="22" t="e">
        <f>VLOOKUP($G494,Temp!$A:$C,R$1,FALSE)</f>
        <v>#VALUE!</v>
      </c>
      <c r="S494" s="22" t="e">
        <f>VLOOKUP($G494,Temp!$A:$C,S$1,FALSE)</f>
        <v>#VALUE!</v>
      </c>
      <c r="T494" s="22" t="e">
        <f>VLOOKUP($G494,Temp!$A:$C,T$1,FALSE)</f>
        <v>#VALUE!</v>
      </c>
      <c r="U494" s="22" t="e">
        <f>VLOOKUP($G494,Temp!$A:$C,U$1,FALSE)</f>
        <v>#VALUE!</v>
      </c>
      <c r="V494" s="22" t="e">
        <f>VLOOKUP($G494,Temp!$A:$C,V$1,FALSE)</f>
        <v>#VALUE!</v>
      </c>
      <c r="W494" s="22" t="e">
        <f>VLOOKUP($G494,Temp!$A:$C,W$1,FALSE)</f>
        <v>#VALUE!</v>
      </c>
      <c r="X494" s="22" t="e">
        <f>VLOOKUP($G494,Temp!$A:$C,X$1,FALSE)</f>
        <v>#VALUE!</v>
      </c>
      <c r="Y494" s="22">
        <f>VLOOKUP($G494,Temp!$A:$C,Y$1,FALSE)</f>
        <v>179</v>
      </c>
      <c r="Z494" s="22">
        <f>VLOOKUP($G494,Temp!$A:$C,Z$1,FALSE)</f>
        <v>0</v>
      </c>
      <c r="AA494" s="22" t="e">
        <f>VLOOKUP($A494,Searches!$A:$H,AA$1,FALSE)</f>
        <v>#N/A</v>
      </c>
      <c r="AB494" s="22" t="e">
        <f>VLOOKUP($A494,Searches!$A:$H,AB$1,FALSE)</f>
        <v>#N/A</v>
      </c>
      <c r="AC494" s="22" t="e">
        <f>VLOOKUP($A494,Searches!$A:$H,AC$1,FALSE)</f>
        <v>#N/A</v>
      </c>
      <c r="AD494" s="22" t="e">
        <f>VLOOKUP($A494,Searches!$A:$H,AD$1,FALSE)</f>
        <v>#N/A</v>
      </c>
      <c r="AE494" s="22" t="e">
        <f>VLOOKUP($A494,Searches!$A:$H,AE$1,FALSE)</f>
        <v>#N/A</v>
      </c>
      <c r="AF494" s="22" t="e">
        <f>VLOOKUP($A494,Searches!$A:$H,AF$1,FALSE)</f>
        <v>#N/A</v>
      </c>
      <c r="AG494" s="22" t="e">
        <f>VLOOKUP($A494,Searches!$A:$H,AG$1,FALSE)</f>
        <v>#N/A</v>
      </c>
      <c r="AH494" s="22" t="e">
        <f>VLOOKUP($G494,Temp!$D:$F,AH$1,FALSE)</f>
        <v>#N/A</v>
      </c>
      <c r="AI494" s="22" t="e">
        <f>VLOOKUP($G494,Temp!$D:$F,AI$1,FALSE)</f>
        <v>#N/A</v>
      </c>
      <c r="AJ494" s="22" t="e">
        <f>VLOOKUP($G494,Temp!$D:$F,AJ$1,FALSE)</f>
        <v>#N/A</v>
      </c>
    </row>
    <row r="495" spans="1:36" ht="16" x14ac:dyDescent="0.2">
      <c r="A495" s="8" t="str">
        <f t="shared" si="7"/>
        <v>John Prestridge EasyVista</v>
      </c>
      <c r="B495" s="8" t="s">
        <v>428</v>
      </c>
      <c r="C495" s="8" t="s">
        <v>6152</v>
      </c>
      <c r="D495" s="8" t="s">
        <v>6153</v>
      </c>
      <c r="E495" s="8" t="s">
        <v>6154</v>
      </c>
      <c r="F495" s="8" t="s">
        <v>6155</v>
      </c>
      <c r="G495" s="12" t="s">
        <v>5724</v>
      </c>
      <c r="H495" s="22" t="str">
        <f>VLOOKUP($G495,Temp!$A:$C,H$1,FALSE)</f>
        <v>easyvista.com</v>
      </c>
      <c r="I495" s="22" t="e">
        <f>VLOOKUP($G495,Temp!$A:$C,I$1,FALSE)</f>
        <v>#VALUE!</v>
      </c>
      <c r="J495" s="22" t="e">
        <f>VLOOKUP($G495,Temp!$A:$C,J$1,FALSE)</f>
        <v>#VALUE!</v>
      </c>
      <c r="K495" s="22" t="e">
        <f>VLOOKUP($G495,Temp!$A:$C,K$1,FALSE)</f>
        <v>#VALUE!</v>
      </c>
      <c r="L495" s="22" t="e">
        <f>VLOOKUP($G495,Temp!$A:$C,L$1,FALSE)</f>
        <v>#VALUE!</v>
      </c>
      <c r="M495" s="22" t="e">
        <f>VLOOKUP($G495,Temp!$A:$C,M$1,FALSE)</f>
        <v>#VALUE!</v>
      </c>
      <c r="N495" s="22" t="e">
        <f>VLOOKUP($G495,Temp!$A:$C,N$1,FALSE)</f>
        <v>#VALUE!</v>
      </c>
      <c r="O495" s="22" t="e">
        <f>VLOOKUP($G495,Temp!$A:$C,O$1,FALSE)</f>
        <v>#VALUE!</v>
      </c>
      <c r="P495" s="22" t="e">
        <f>VLOOKUP($G495,Temp!$A:$C,P$1,FALSE)</f>
        <v>#VALUE!</v>
      </c>
      <c r="Q495" s="22" t="e">
        <f>VLOOKUP($G495,Temp!$A:$C,Q$1,FALSE)</f>
        <v>#VALUE!</v>
      </c>
      <c r="R495" s="22" t="e">
        <f>VLOOKUP($G495,Temp!$A:$C,R$1,FALSE)</f>
        <v>#VALUE!</v>
      </c>
      <c r="S495" s="22" t="e">
        <f>VLOOKUP($G495,Temp!$A:$C,S$1,FALSE)</f>
        <v>#VALUE!</v>
      </c>
      <c r="T495" s="22" t="e">
        <f>VLOOKUP($G495,Temp!$A:$C,T$1,FALSE)</f>
        <v>#VALUE!</v>
      </c>
      <c r="U495" s="22" t="e">
        <f>VLOOKUP($G495,Temp!$A:$C,U$1,FALSE)</f>
        <v>#VALUE!</v>
      </c>
      <c r="V495" s="22" t="e">
        <f>VLOOKUP($G495,Temp!$A:$C,V$1,FALSE)</f>
        <v>#VALUE!</v>
      </c>
      <c r="W495" s="22" t="e">
        <f>VLOOKUP($G495,Temp!$A:$C,W$1,FALSE)</f>
        <v>#VALUE!</v>
      </c>
      <c r="X495" s="22" t="e">
        <f>VLOOKUP($G495,Temp!$A:$C,X$1,FALSE)</f>
        <v>#VALUE!</v>
      </c>
      <c r="Y495" s="22">
        <f>VLOOKUP($G495,Temp!$A:$C,Y$1,FALSE)</f>
        <v>3400</v>
      </c>
      <c r="Z495" s="22">
        <f>VLOOKUP($G495,Temp!$A:$C,Z$1,FALSE)</f>
        <v>9100</v>
      </c>
      <c r="AA495" s="22" t="e">
        <f>VLOOKUP($A495,Searches!$A:$H,AA$1,FALSE)</f>
        <v>#N/A</v>
      </c>
      <c r="AB495" s="22" t="e">
        <f>VLOOKUP($A495,Searches!$A:$H,AB$1,FALSE)</f>
        <v>#N/A</v>
      </c>
      <c r="AC495" s="22" t="e">
        <f>VLOOKUP($A495,Searches!$A:$H,AC$1,FALSE)</f>
        <v>#N/A</v>
      </c>
      <c r="AD495" s="22" t="e">
        <f>VLOOKUP($A495,Searches!$A:$H,AD$1,FALSE)</f>
        <v>#N/A</v>
      </c>
      <c r="AE495" s="22" t="e">
        <f>VLOOKUP($A495,Searches!$A:$H,AE$1,FALSE)</f>
        <v>#N/A</v>
      </c>
      <c r="AF495" s="22" t="e">
        <f>VLOOKUP($A495,Searches!$A:$H,AF$1,FALSE)</f>
        <v>#N/A</v>
      </c>
      <c r="AG495" s="22" t="e">
        <f>VLOOKUP($A495,Searches!$A:$H,AG$1,FALSE)</f>
        <v>#N/A</v>
      </c>
      <c r="AH495" s="22" t="e">
        <f>VLOOKUP($G495,Temp!$D:$F,AH$1,FALSE)</f>
        <v>#N/A</v>
      </c>
      <c r="AI495" s="22" t="e">
        <f>VLOOKUP($G495,Temp!$D:$F,AI$1,FALSE)</f>
        <v>#N/A</v>
      </c>
      <c r="AJ495" s="22" t="e">
        <f>VLOOKUP($G495,Temp!$D:$F,AJ$1,FALSE)</f>
        <v>#N/A</v>
      </c>
    </row>
    <row r="496" spans="1:36" ht="16" x14ac:dyDescent="0.2">
      <c r="A496" s="8" t="str">
        <f t="shared" si="7"/>
        <v>Chris Atkins RealMatch, Inc.</v>
      </c>
      <c r="B496" s="8" t="s">
        <v>89</v>
      </c>
      <c r="C496" s="8" t="s">
        <v>6160</v>
      </c>
      <c r="D496" s="8" t="s">
        <v>42</v>
      </c>
      <c r="E496" s="8" t="s">
        <v>6161</v>
      </c>
      <c r="F496" s="8" t="s">
        <v>6162</v>
      </c>
      <c r="G496" s="12" t="s">
        <v>5731</v>
      </c>
      <c r="H496" s="22" t="str">
        <f>VLOOKUP($G496,Temp!$A:$C,H$1,FALSE)</f>
        <v>realmatch.com</v>
      </c>
      <c r="I496" s="22" t="e">
        <f>VLOOKUP($G496,Temp!$A:$C,I$1,FALSE)</f>
        <v>#VALUE!</v>
      </c>
      <c r="J496" s="22" t="e">
        <f>VLOOKUP($G496,Temp!$A:$C,J$1,FALSE)</f>
        <v>#VALUE!</v>
      </c>
      <c r="K496" s="22" t="e">
        <f>VLOOKUP($G496,Temp!$A:$C,K$1,FALSE)</f>
        <v>#VALUE!</v>
      </c>
      <c r="L496" s="22" t="e">
        <f>VLOOKUP($G496,Temp!$A:$C,L$1,FALSE)</f>
        <v>#VALUE!</v>
      </c>
      <c r="M496" s="22" t="e">
        <f>VLOOKUP($G496,Temp!$A:$C,M$1,FALSE)</f>
        <v>#VALUE!</v>
      </c>
      <c r="N496" s="22" t="e">
        <f>VLOOKUP($G496,Temp!$A:$C,N$1,FALSE)</f>
        <v>#VALUE!</v>
      </c>
      <c r="O496" s="22" t="e">
        <f>VLOOKUP($G496,Temp!$A:$C,O$1,FALSE)</f>
        <v>#VALUE!</v>
      </c>
      <c r="P496" s="22" t="e">
        <f>VLOOKUP($G496,Temp!$A:$C,P$1,FALSE)</f>
        <v>#VALUE!</v>
      </c>
      <c r="Q496" s="22" t="e">
        <f>VLOOKUP($G496,Temp!$A:$C,Q$1,FALSE)</f>
        <v>#VALUE!</v>
      </c>
      <c r="R496" s="22" t="e">
        <f>VLOOKUP($G496,Temp!$A:$C,R$1,FALSE)</f>
        <v>#VALUE!</v>
      </c>
      <c r="S496" s="22" t="e">
        <f>VLOOKUP($G496,Temp!$A:$C,S$1,FALSE)</f>
        <v>#VALUE!</v>
      </c>
      <c r="T496" s="22" t="e">
        <f>VLOOKUP($G496,Temp!$A:$C,T$1,FALSE)</f>
        <v>#VALUE!</v>
      </c>
      <c r="U496" s="22" t="e">
        <f>VLOOKUP($G496,Temp!$A:$C,U$1,FALSE)</f>
        <v>#VALUE!</v>
      </c>
      <c r="V496" s="22" t="e">
        <f>VLOOKUP($G496,Temp!$A:$C,V$1,FALSE)</f>
        <v>#VALUE!</v>
      </c>
      <c r="W496" s="22" t="e">
        <f>VLOOKUP($G496,Temp!$A:$C,W$1,FALSE)</f>
        <v>#VALUE!</v>
      </c>
      <c r="X496" s="22" t="e">
        <f>VLOOKUP($G496,Temp!$A:$C,X$1,FALSE)</f>
        <v>#VALUE!</v>
      </c>
      <c r="Y496" s="22">
        <f>VLOOKUP($G496,Temp!$A:$C,Y$1,FALSE)</f>
        <v>1800</v>
      </c>
      <c r="Z496" s="22">
        <f>VLOOKUP($G496,Temp!$A:$C,Z$1,FALSE)</f>
        <v>0</v>
      </c>
      <c r="AA496" s="22" t="e">
        <f>VLOOKUP($A496,Searches!$A:$H,AA$1,FALSE)</f>
        <v>#N/A</v>
      </c>
      <c r="AB496" s="22" t="e">
        <f>VLOOKUP($A496,Searches!$A:$H,AB$1,FALSE)</f>
        <v>#N/A</v>
      </c>
      <c r="AC496" s="22" t="e">
        <f>VLOOKUP($A496,Searches!$A:$H,AC$1,FALSE)</f>
        <v>#N/A</v>
      </c>
      <c r="AD496" s="22" t="e">
        <f>VLOOKUP($A496,Searches!$A:$H,AD$1,FALSE)</f>
        <v>#N/A</v>
      </c>
      <c r="AE496" s="22" t="e">
        <f>VLOOKUP($A496,Searches!$A:$H,AE$1,FALSE)</f>
        <v>#N/A</v>
      </c>
      <c r="AF496" s="22" t="e">
        <f>VLOOKUP($A496,Searches!$A:$H,AF$1,FALSE)</f>
        <v>#N/A</v>
      </c>
      <c r="AG496" s="22" t="e">
        <f>VLOOKUP($A496,Searches!$A:$H,AG$1,FALSE)</f>
        <v>#N/A</v>
      </c>
      <c r="AH496" s="22" t="str">
        <f>VLOOKUP($G496,Temp!$D:$F,AH$1,FALSE)</f>
        <v>realmatch.com</v>
      </c>
      <c r="AI496" s="22" t="str">
        <f>VLOOKUP($G496,Temp!$D:$F,AI$1,FALSE)</f>
        <v>Marketo</v>
      </c>
      <c r="AJ496" s="22" t="str">
        <f>VLOOKUP($G496,Temp!$D:$F,AJ$1,FALSE)</f>
        <v>WordPress</v>
      </c>
    </row>
    <row r="497" spans="1:36" ht="16" x14ac:dyDescent="0.2">
      <c r="A497" s="8" t="str">
        <f t="shared" si="7"/>
        <v>Alex Batson Knotch</v>
      </c>
      <c r="B497" s="8" t="s">
        <v>1929</v>
      </c>
      <c r="C497" s="8" t="s">
        <v>6175</v>
      </c>
      <c r="D497" s="8" t="s">
        <v>6176</v>
      </c>
      <c r="E497" s="8" t="s">
        <v>6177</v>
      </c>
      <c r="F497" s="8" t="s">
        <v>6178</v>
      </c>
      <c r="G497" s="12" t="s">
        <v>5740</v>
      </c>
      <c r="H497" s="22" t="str">
        <f>VLOOKUP($G497,Temp!$A:$C,H$1,FALSE)</f>
        <v>knotch.com</v>
      </c>
      <c r="I497" s="22" t="e">
        <f>VLOOKUP($G497,Temp!$A:$C,I$1,FALSE)</f>
        <v>#VALUE!</v>
      </c>
      <c r="J497" s="22" t="e">
        <f>VLOOKUP($G497,Temp!$A:$C,J$1,FALSE)</f>
        <v>#VALUE!</v>
      </c>
      <c r="K497" s="22" t="e">
        <f>VLOOKUP($G497,Temp!$A:$C,K$1,FALSE)</f>
        <v>#VALUE!</v>
      </c>
      <c r="L497" s="22" t="e">
        <f>VLOOKUP($G497,Temp!$A:$C,L$1,FALSE)</f>
        <v>#VALUE!</v>
      </c>
      <c r="M497" s="22" t="e">
        <f>VLOOKUP($G497,Temp!$A:$C,M$1,FALSE)</f>
        <v>#VALUE!</v>
      </c>
      <c r="N497" s="22" t="e">
        <f>VLOOKUP($G497,Temp!$A:$C,N$1,FALSE)</f>
        <v>#VALUE!</v>
      </c>
      <c r="O497" s="22" t="e">
        <f>VLOOKUP($G497,Temp!$A:$C,O$1,FALSE)</f>
        <v>#VALUE!</v>
      </c>
      <c r="P497" s="22" t="e">
        <f>VLOOKUP($G497,Temp!$A:$C,P$1,FALSE)</f>
        <v>#VALUE!</v>
      </c>
      <c r="Q497" s="22" t="e">
        <f>VLOOKUP($G497,Temp!$A:$C,Q$1,FALSE)</f>
        <v>#VALUE!</v>
      </c>
      <c r="R497" s="22" t="e">
        <f>VLOOKUP($G497,Temp!$A:$C,R$1,FALSE)</f>
        <v>#VALUE!</v>
      </c>
      <c r="S497" s="22" t="e">
        <f>VLOOKUP($G497,Temp!$A:$C,S$1,FALSE)</f>
        <v>#VALUE!</v>
      </c>
      <c r="T497" s="22" t="e">
        <f>VLOOKUP($G497,Temp!$A:$C,T$1,FALSE)</f>
        <v>#VALUE!</v>
      </c>
      <c r="U497" s="22" t="e">
        <f>VLOOKUP($G497,Temp!$A:$C,U$1,FALSE)</f>
        <v>#VALUE!</v>
      </c>
      <c r="V497" s="22" t="e">
        <f>VLOOKUP($G497,Temp!$A:$C,V$1,FALSE)</f>
        <v>#VALUE!</v>
      </c>
      <c r="W497" s="22" t="e">
        <f>VLOOKUP($G497,Temp!$A:$C,W$1,FALSE)</f>
        <v>#VALUE!</v>
      </c>
      <c r="X497" s="22" t="e">
        <f>VLOOKUP($G497,Temp!$A:$C,X$1,FALSE)</f>
        <v>#VALUE!</v>
      </c>
      <c r="Y497" s="22">
        <f>VLOOKUP($G497,Temp!$A:$C,Y$1,FALSE)</f>
        <v>0</v>
      </c>
      <c r="Z497" s="22">
        <f>VLOOKUP($G497,Temp!$A:$C,Z$1,FALSE)</f>
        <v>0</v>
      </c>
      <c r="AA497" s="22" t="e">
        <f>VLOOKUP($A497,Searches!$A:$H,AA$1,FALSE)</f>
        <v>#N/A</v>
      </c>
      <c r="AB497" s="22" t="e">
        <f>VLOOKUP($A497,Searches!$A:$H,AB$1,FALSE)</f>
        <v>#N/A</v>
      </c>
      <c r="AC497" s="22" t="e">
        <f>VLOOKUP($A497,Searches!$A:$H,AC$1,FALSE)</f>
        <v>#N/A</v>
      </c>
      <c r="AD497" s="22" t="e">
        <f>VLOOKUP($A497,Searches!$A:$H,AD$1,FALSE)</f>
        <v>#N/A</v>
      </c>
      <c r="AE497" s="22" t="e">
        <f>VLOOKUP($A497,Searches!$A:$H,AE$1,FALSE)</f>
        <v>#N/A</v>
      </c>
      <c r="AF497" s="22" t="e">
        <f>VLOOKUP($A497,Searches!$A:$H,AF$1,FALSE)</f>
        <v>#N/A</v>
      </c>
      <c r="AG497" s="22" t="e">
        <f>VLOOKUP($A497,Searches!$A:$H,AG$1,FALSE)</f>
        <v>#N/A</v>
      </c>
      <c r="AH497" s="22" t="e">
        <f>VLOOKUP($G497,Temp!$D:$F,AH$1,FALSE)</f>
        <v>#N/A</v>
      </c>
      <c r="AI497" s="22" t="e">
        <f>VLOOKUP($G497,Temp!$D:$F,AI$1,FALSE)</f>
        <v>#N/A</v>
      </c>
      <c r="AJ497" s="22" t="e">
        <f>VLOOKUP($G497,Temp!$D:$F,AJ$1,FALSE)</f>
        <v>#N/A</v>
      </c>
    </row>
    <row r="498" spans="1:36" ht="16" x14ac:dyDescent="0.2">
      <c r="A498" s="8" t="str">
        <f t="shared" si="7"/>
        <v>David Raske Bastion Security</v>
      </c>
      <c r="B498" s="8" t="s">
        <v>438</v>
      </c>
      <c r="C498" s="8" t="s">
        <v>6183</v>
      </c>
      <c r="D498" s="8" t="s">
        <v>6184</v>
      </c>
      <c r="E498" s="8" t="s">
        <v>6185</v>
      </c>
      <c r="F498" s="8" t="s">
        <v>6186</v>
      </c>
      <c r="G498" s="12" t="s">
        <v>5759</v>
      </c>
      <c r="H498" s="22" t="str">
        <f>VLOOKUP($G498,Temp!$A:$C,H$1,FALSE)</f>
        <v>bastionsecurity.com</v>
      </c>
      <c r="I498" s="22" t="e">
        <f>VLOOKUP($G498,Temp!$A:$C,I$1,FALSE)</f>
        <v>#VALUE!</v>
      </c>
      <c r="J498" s="22" t="e">
        <f>VLOOKUP($G498,Temp!$A:$C,J$1,FALSE)</f>
        <v>#VALUE!</v>
      </c>
      <c r="K498" s="22" t="e">
        <f>VLOOKUP($G498,Temp!$A:$C,K$1,FALSE)</f>
        <v>#VALUE!</v>
      </c>
      <c r="L498" s="22" t="e">
        <f>VLOOKUP($G498,Temp!$A:$C,L$1,FALSE)</f>
        <v>#VALUE!</v>
      </c>
      <c r="M498" s="22" t="e">
        <f>VLOOKUP($G498,Temp!$A:$C,M$1,FALSE)</f>
        <v>#VALUE!</v>
      </c>
      <c r="N498" s="22" t="e">
        <f>VLOOKUP($G498,Temp!$A:$C,N$1,FALSE)</f>
        <v>#VALUE!</v>
      </c>
      <c r="O498" s="22" t="e">
        <f>VLOOKUP($G498,Temp!$A:$C,O$1,FALSE)</f>
        <v>#VALUE!</v>
      </c>
      <c r="P498" s="22" t="e">
        <f>VLOOKUP($G498,Temp!$A:$C,P$1,FALSE)</f>
        <v>#VALUE!</v>
      </c>
      <c r="Q498" s="22" t="e">
        <f>VLOOKUP($G498,Temp!$A:$C,Q$1,FALSE)</f>
        <v>#VALUE!</v>
      </c>
      <c r="R498" s="22" t="e">
        <f>VLOOKUP($G498,Temp!$A:$C,R$1,FALSE)</f>
        <v>#VALUE!</v>
      </c>
      <c r="S498" s="22" t="e">
        <f>VLOOKUP($G498,Temp!$A:$C,S$1,FALSE)</f>
        <v>#VALUE!</v>
      </c>
      <c r="T498" s="22" t="e">
        <f>VLOOKUP($G498,Temp!$A:$C,T$1,FALSE)</f>
        <v>#VALUE!</v>
      </c>
      <c r="U498" s="22" t="e">
        <f>VLOOKUP($G498,Temp!$A:$C,U$1,FALSE)</f>
        <v>#VALUE!</v>
      </c>
      <c r="V498" s="22" t="e">
        <f>VLOOKUP($G498,Temp!$A:$C,V$1,FALSE)</f>
        <v>#VALUE!</v>
      </c>
      <c r="W498" s="22" t="e">
        <f>VLOOKUP($G498,Temp!$A:$C,W$1,FALSE)</f>
        <v>#VALUE!</v>
      </c>
      <c r="X498" s="22" t="e">
        <f>VLOOKUP($G498,Temp!$A:$C,X$1,FALSE)</f>
        <v>#VALUE!</v>
      </c>
      <c r="Y498" s="22">
        <f>VLOOKUP($G498,Temp!$A:$C,Y$1,FALSE)</f>
        <v>3</v>
      </c>
      <c r="Z498" s="22">
        <f>VLOOKUP($G498,Temp!$A:$C,Z$1,FALSE)</f>
        <v>0</v>
      </c>
      <c r="AA498" s="22" t="str">
        <f>VLOOKUP($A498,Searches!$A:$H,AA$1,FALSE)</f>
        <v>David Raske</v>
      </c>
      <c r="AB498" s="22" t="str">
        <f>VLOOKUP($A498,Searches!$A:$H,AB$1,FALSE)</f>
        <v>Bastion Security</v>
      </c>
      <c r="AC498" s="22" t="str">
        <f>VLOOKUP($A498,Searches!$A:$H,AC$1,FALSE)</f>
        <v>Chief Marketing and Business Development Officer</v>
      </c>
      <c r="AD498" s="22" t="str">
        <f>VLOOKUP($A498,Searches!$A:$H,AD$1,FALSE)</f>
        <v>2nd</v>
      </c>
      <c r="AE498" s="22" t="str">
        <f>VLOOKUP($A498,Searches!$A:$H,AE$1,FALSE)</f>
        <v>Open link</v>
      </c>
      <c r="AF498" s="22" t="str">
        <f>VLOOKUP($A498,Searches!$A:$H,AF$1,FALSE)</f>
        <v>Portland, Oregon Area</v>
      </c>
      <c r="AG498" s="22" t="str">
        <f>VLOOKUP($A498,Searches!$A:$H,AG$1,FALSE)</f>
        <v>https://www.linkedin.com/sales/profile/13914654,01P_,NAME_SEARCH?moduleKey=peopleSearchResults&amp;pageKey=sales-search3-people-refinement&amp;contextId=60BC92C971D70515801E49D6842B0000&amp;requestId=0d876337-db60-472a-bf2a-a2d814e14978&amp;action=CLICK&amp;target=urn%3Ali%3AsalesLead%3A(-1%2C13914654)&amp;pageNumber=14&amp;targetEl=profilelink&amp;position=20&amp;trk=lss-serp-result-lead_photo</v>
      </c>
      <c r="AH498" s="22" t="e">
        <f>VLOOKUP($G498,Temp!$D:$F,AH$1,FALSE)</f>
        <v>#N/A</v>
      </c>
      <c r="AI498" s="22" t="e">
        <f>VLOOKUP($G498,Temp!$D:$F,AI$1,FALSE)</f>
        <v>#N/A</v>
      </c>
      <c r="AJ498" s="22" t="e">
        <f>VLOOKUP($G498,Temp!$D:$F,AJ$1,FALSE)</f>
        <v>#N/A</v>
      </c>
    </row>
    <row r="499" spans="1:36" ht="16" x14ac:dyDescent="0.2">
      <c r="A499" s="8" t="str">
        <f t="shared" si="7"/>
        <v>Lanita Lum Computer Aid, Inc.</v>
      </c>
      <c r="B499" s="8" t="s">
        <v>6198</v>
      </c>
      <c r="C499" s="8" t="s">
        <v>6199</v>
      </c>
      <c r="D499" s="8" t="s">
        <v>6201</v>
      </c>
      <c r="E499" s="8" t="s">
        <v>6202</v>
      </c>
      <c r="F499" s="8" t="s">
        <v>6203</v>
      </c>
      <c r="G499" s="12" t="s">
        <v>5773</v>
      </c>
      <c r="H499" s="22" t="str">
        <f>VLOOKUP($G499,Temp!$A:$C,H$1,FALSE)</f>
        <v>compaid.com</v>
      </c>
      <c r="I499" s="22" t="e">
        <f>VLOOKUP($G499,Temp!$A:$C,I$1,FALSE)</f>
        <v>#VALUE!</v>
      </c>
      <c r="J499" s="22" t="e">
        <f>VLOOKUP($G499,Temp!$A:$C,J$1,FALSE)</f>
        <v>#VALUE!</v>
      </c>
      <c r="K499" s="22" t="e">
        <f>VLOOKUP($G499,Temp!$A:$C,K$1,FALSE)</f>
        <v>#VALUE!</v>
      </c>
      <c r="L499" s="22" t="e">
        <f>VLOOKUP($G499,Temp!$A:$C,L$1,FALSE)</f>
        <v>#VALUE!</v>
      </c>
      <c r="M499" s="22" t="e">
        <f>VLOOKUP($G499,Temp!$A:$C,M$1,FALSE)</f>
        <v>#VALUE!</v>
      </c>
      <c r="N499" s="22" t="e">
        <f>VLOOKUP($G499,Temp!$A:$C,N$1,FALSE)</f>
        <v>#VALUE!</v>
      </c>
      <c r="O499" s="22" t="e">
        <f>VLOOKUP($G499,Temp!$A:$C,O$1,FALSE)</f>
        <v>#VALUE!</v>
      </c>
      <c r="P499" s="22" t="e">
        <f>VLOOKUP($G499,Temp!$A:$C,P$1,FALSE)</f>
        <v>#VALUE!</v>
      </c>
      <c r="Q499" s="22" t="e">
        <f>VLOOKUP($G499,Temp!$A:$C,Q$1,FALSE)</f>
        <v>#VALUE!</v>
      </c>
      <c r="R499" s="22" t="e">
        <f>VLOOKUP($G499,Temp!$A:$C,R$1,FALSE)</f>
        <v>#VALUE!</v>
      </c>
      <c r="S499" s="22" t="e">
        <f>VLOOKUP($G499,Temp!$A:$C,S$1,FALSE)</f>
        <v>#VALUE!</v>
      </c>
      <c r="T499" s="22" t="e">
        <f>VLOOKUP($G499,Temp!$A:$C,T$1,FALSE)</f>
        <v>#VALUE!</v>
      </c>
      <c r="U499" s="22" t="e">
        <f>VLOOKUP($G499,Temp!$A:$C,U$1,FALSE)</f>
        <v>#VALUE!</v>
      </c>
      <c r="V499" s="22" t="e">
        <f>VLOOKUP($G499,Temp!$A:$C,V$1,FALSE)</f>
        <v>#VALUE!</v>
      </c>
      <c r="W499" s="22" t="e">
        <f>VLOOKUP($G499,Temp!$A:$C,W$1,FALSE)</f>
        <v>#VALUE!</v>
      </c>
      <c r="X499" s="22" t="e">
        <f>VLOOKUP($G499,Temp!$A:$C,X$1,FALSE)</f>
        <v>#VALUE!</v>
      </c>
      <c r="Y499" s="22">
        <f>VLOOKUP($G499,Temp!$A:$C,Y$1,FALSE)</f>
        <v>96</v>
      </c>
      <c r="Z499" s="22">
        <f>VLOOKUP($G499,Temp!$A:$C,Z$1,FALSE)</f>
        <v>0</v>
      </c>
      <c r="AA499" s="22" t="e">
        <f>VLOOKUP($A499,Searches!$A:$H,AA$1,FALSE)</f>
        <v>#N/A</v>
      </c>
      <c r="AB499" s="22" t="e">
        <f>VLOOKUP($A499,Searches!$A:$H,AB$1,FALSE)</f>
        <v>#N/A</v>
      </c>
      <c r="AC499" s="22" t="e">
        <f>VLOOKUP($A499,Searches!$A:$H,AC$1,FALSE)</f>
        <v>#N/A</v>
      </c>
      <c r="AD499" s="22" t="e">
        <f>VLOOKUP($A499,Searches!$A:$H,AD$1,FALSE)</f>
        <v>#N/A</v>
      </c>
      <c r="AE499" s="22" t="e">
        <f>VLOOKUP($A499,Searches!$A:$H,AE$1,FALSE)</f>
        <v>#N/A</v>
      </c>
      <c r="AF499" s="22" t="e">
        <f>VLOOKUP($A499,Searches!$A:$H,AF$1,FALSE)</f>
        <v>#N/A</v>
      </c>
      <c r="AG499" s="22" t="e">
        <f>VLOOKUP($A499,Searches!$A:$H,AG$1,FALSE)</f>
        <v>#N/A</v>
      </c>
      <c r="AH499" s="22" t="e">
        <f>VLOOKUP($G499,Temp!$D:$F,AH$1,FALSE)</f>
        <v>#N/A</v>
      </c>
      <c r="AI499" s="22" t="e">
        <f>VLOOKUP($G499,Temp!$D:$F,AI$1,FALSE)</f>
        <v>#N/A</v>
      </c>
      <c r="AJ499" s="22" t="e">
        <f>VLOOKUP($G499,Temp!$D:$F,AJ$1,FALSE)</f>
        <v>#N/A</v>
      </c>
    </row>
    <row r="500" spans="1:36" ht="16" x14ac:dyDescent="0.2">
      <c r="A500" s="8" t="str">
        <f t="shared" si="7"/>
        <v>Su Fan Rimhub, Inc.</v>
      </c>
      <c r="B500" s="8" t="s">
        <v>6215</v>
      </c>
      <c r="C500" s="8" t="s">
        <v>6216</v>
      </c>
      <c r="D500" s="8" t="s">
        <v>42</v>
      </c>
      <c r="E500" s="8" t="s">
        <v>6217</v>
      </c>
      <c r="F500" s="8" t="s">
        <v>6218</v>
      </c>
      <c r="G500" s="12" t="s">
        <v>5791</v>
      </c>
      <c r="H500" s="22" t="str">
        <f>VLOOKUP($G500,Temp!$A:$C,H$1,FALSE)</f>
        <v>rimhub.com</v>
      </c>
      <c r="I500" s="22" t="e">
        <f>VLOOKUP($G500,Temp!$A:$C,I$1,FALSE)</f>
        <v>#VALUE!</v>
      </c>
      <c r="J500" s="22" t="e">
        <f>VLOOKUP($G500,Temp!$A:$C,J$1,FALSE)</f>
        <v>#VALUE!</v>
      </c>
      <c r="K500" s="22" t="e">
        <f>VLOOKUP($G500,Temp!$A:$C,K$1,FALSE)</f>
        <v>#VALUE!</v>
      </c>
      <c r="L500" s="22" t="e">
        <f>VLOOKUP($G500,Temp!$A:$C,L$1,FALSE)</f>
        <v>#VALUE!</v>
      </c>
      <c r="M500" s="22" t="e">
        <f>VLOOKUP($G500,Temp!$A:$C,M$1,FALSE)</f>
        <v>#VALUE!</v>
      </c>
      <c r="N500" s="22" t="e">
        <f>VLOOKUP($G500,Temp!$A:$C,N$1,FALSE)</f>
        <v>#VALUE!</v>
      </c>
      <c r="O500" s="22" t="e">
        <f>VLOOKUP($G500,Temp!$A:$C,O$1,FALSE)</f>
        <v>#VALUE!</v>
      </c>
      <c r="P500" s="22" t="e">
        <f>VLOOKUP($G500,Temp!$A:$C,P$1,FALSE)</f>
        <v>#VALUE!</v>
      </c>
      <c r="Q500" s="22" t="e">
        <f>VLOOKUP($G500,Temp!$A:$C,Q$1,FALSE)</f>
        <v>#VALUE!</v>
      </c>
      <c r="R500" s="22" t="e">
        <f>VLOOKUP($G500,Temp!$A:$C,R$1,FALSE)</f>
        <v>#VALUE!</v>
      </c>
      <c r="S500" s="22" t="e">
        <f>VLOOKUP($G500,Temp!$A:$C,S$1,FALSE)</f>
        <v>#VALUE!</v>
      </c>
      <c r="T500" s="22" t="e">
        <f>VLOOKUP($G500,Temp!$A:$C,T$1,FALSE)</f>
        <v>#VALUE!</v>
      </c>
      <c r="U500" s="22" t="e">
        <f>VLOOKUP($G500,Temp!$A:$C,U$1,FALSE)</f>
        <v>#VALUE!</v>
      </c>
      <c r="V500" s="22" t="e">
        <f>VLOOKUP($G500,Temp!$A:$C,V$1,FALSE)</f>
        <v>#VALUE!</v>
      </c>
      <c r="W500" s="22" t="e">
        <f>VLOOKUP($G500,Temp!$A:$C,W$1,FALSE)</f>
        <v>#VALUE!</v>
      </c>
      <c r="X500" s="22" t="e">
        <f>VLOOKUP($G500,Temp!$A:$C,X$1,FALSE)</f>
        <v>#VALUE!</v>
      </c>
      <c r="Y500" s="22">
        <f>VLOOKUP($G500,Temp!$A:$C,Y$1,FALSE)</f>
        <v>10</v>
      </c>
      <c r="Z500" s="22">
        <f>VLOOKUP($G500,Temp!$A:$C,Z$1,FALSE)</f>
        <v>0</v>
      </c>
      <c r="AA500" s="22" t="e">
        <f>VLOOKUP($A500,Searches!$A:$H,AA$1,FALSE)</f>
        <v>#N/A</v>
      </c>
      <c r="AB500" s="22" t="e">
        <f>VLOOKUP($A500,Searches!$A:$H,AB$1,FALSE)</f>
        <v>#N/A</v>
      </c>
      <c r="AC500" s="22" t="e">
        <f>VLOOKUP($A500,Searches!$A:$H,AC$1,FALSE)</f>
        <v>#N/A</v>
      </c>
      <c r="AD500" s="22" t="e">
        <f>VLOOKUP($A500,Searches!$A:$H,AD$1,FALSE)</f>
        <v>#N/A</v>
      </c>
      <c r="AE500" s="22" t="e">
        <f>VLOOKUP($A500,Searches!$A:$H,AE$1,FALSE)</f>
        <v>#N/A</v>
      </c>
      <c r="AF500" s="22" t="e">
        <f>VLOOKUP($A500,Searches!$A:$H,AF$1,FALSE)</f>
        <v>#N/A</v>
      </c>
      <c r="AG500" s="22" t="e">
        <f>VLOOKUP($A500,Searches!$A:$H,AG$1,FALSE)</f>
        <v>#N/A</v>
      </c>
      <c r="AH500" s="22" t="str">
        <f>VLOOKUP($G500,Temp!$D:$F,AH$1,FALSE)</f>
        <v>rimhub.com</v>
      </c>
      <c r="AI500" s="22">
        <f>VLOOKUP($G500,Temp!$D:$F,AI$1,FALSE)</f>
        <v>0</v>
      </c>
      <c r="AJ500" s="22" t="str">
        <f>VLOOKUP($G500,Temp!$D:$F,AJ$1,FALSE)</f>
        <v>WordPress</v>
      </c>
    </row>
    <row r="501" spans="1:36" ht="16" x14ac:dyDescent="0.2">
      <c r="A501" s="8" t="str">
        <f t="shared" si="7"/>
        <v>Michael Persiano iPipeline</v>
      </c>
      <c r="B501" s="8" t="s">
        <v>1203</v>
      </c>
      <c r="C501" s="8" t="s">
        <v>2889</v>
      </c>
      <c r="D501" s="8" t="s">
        <v>42</v>
      </c>
      <c r="E501" s="8" t="s">
        <v>2890</v>
      </c>
      <c r="F501" s="8" t="s">
        <v>2891</v>
      </c>
      <c r="G501" s="12" t="s">
        <v>2892</v>
      </c>
      <c r="H501" s="22" t="str">
        <f>VLOOKUP($G501,Temp!$A:$C,H$1,FALSE)</f>
        <v>ipipeline.com</v>
      </c>
      <c r="I501" s="22" t="e">
        <f>VLOOKUP($G501,Temp!$A:$C,I$1,FALSE)</f>
        <v>#VALUE!</v>
      </c>
      <c r="J501" s="22" t="e">
        <f>VLOOKUP($G501,Temp!$A:$C,J$1,FALSE)</f>
        <v>#VALUE!</v>
      </c>
      <c r="K501" s="22" t="e">
        <f>VLOOKUP($G501,Temp!$A:$C,K$1,FALSE)</f>
        <v>#VALUE!</v>
      </c>
      <c r="L501" s="22" t="e">
        <f>VLOOKUP($G501,Temp!$A:$C,L$1,FALSE)</f>
        <v>#VALUE!</v>
      </c>
      <c r="M501" s="22" t="e">
        <f>VLOOKUP($G501,Temp!$A:$C,M$1,FALSE)</f>
        <v>#VALUE!</v>
      </c>
      <c r="N501" s="22" t="e">
        <f>VLOOKUP($G501,Temp!$A:$C,N$1,FALSE)</f>
        <v>#VALUE!</v>
      </c>
      <c r="O501" s="22" t="e">
        <f>VLOOKUP($G501,Temp!$A:$C,O$1,FALSE)</f>
        <v>#VALUE!</v>
      </c>
      <c r="P501" s="22" t="e">
        <f>VLOOKUP($G501,Temp!$A:$C,P$1,FALSE)</f>
        <v>#VALUE!</v>
      </c>
      <c r="Q501" s="22" t="e">
        <f>VLOOKUP($G501,Temp!$A:$C,Q$1,FALSE)</f>
        <v>#VALUE!</v>
      </c>
      <c r="R501" s="22" t="e">
        <f>VLOOKUP($G501,Temp!$A:$C,R$1,FALSE)</f>
        <v>#VALUE!</v>
      </c>
      <c r="S501" s="22" t="e">
        <f>VLOOKUP($G501,Temp!$A:$C,S$1,FALSE)</f>
        <v>#VALUE!</v>
      </c>
      <c r="T501" s="22" t="e">
        <f>VLOOKUP($G501,Temp!$A:$C,T$1,FALSE)</f>
        <v>#VALUE!</v>
      </c>
      <c r="U501" s="22" t="e">
        <f>VLOOKUP($G501,Temp!$A:$C,U$1,FALSE)</f>
        <v>#VALUE!</v>
      </c>
      <c r="V501" s="22" t="e">
        <f>VLOOKUP($G501,Temp!$A:$C,V$1,FALSE)</f>
        <v>#VALUE!</v>
      </c>
      <c r="W501" s="22" t="e">
        <f>VLOOKUP($G501,Temp!$A:$C,W$1,FALSE)</f>
        <v>#VALUE!</v>
      </c>
      <c r="X501" s="22" t="e">
        <f>VLOOKUP($G501,Temp!$A:$C,X$1,FALSE)</f>
        <v>#VALUE!</v>
      </c>
      <c r="Y501" s="22">
        <f>VLOOKUP($G501,Temp!$A:$C,Y$1,FALSE)</f>
        <v>1300</v>
      </c>
      <c r="Z501" s="22">
        <f>VLOOKUP($G501,Temp!$A:$C,Z$1,FALSE)</f>
        <v>0</v>
      </c>
      <c r="AA501" s="22" t="e">
        <f>VLOOKUP($A501,Searches!$A:$H,AA$1,FALSE)</f>
        <v>#N/A</v>
      </c>
      <c r="AB501" s="22" t="e">
        <f>VLOOKUP($A501,Searches!$A:$H,AB$1,FALSE)</f>
        <v>#N/A</v>
      </c>
      <c r="AC501" s="22" t="e">
        <f>VLOOKUP($A501,Searches!$A:$H,AC$1,FALSE)</f>
        <v>#N/A</v>
      </c>
      <c r="AD501" s="22" t="e">
        <f>VLOOKUP($A501,Searches!$A:$H,AD$1,FALSE)</f>
        <v>#N/A</v>
      </c>
      <c r="AE501" s="22" t="e">
        <f>VLOOKUP($A501,Searches!$A:$H,AE$1,FALSE)</f>
        <v>#N/A</v>
      </c>
      <c r="AF501" s="22" t="e">
        <f>VLOOKUP($A501,Searches!$A:$H,AF$1,FALSE)</f>
        <v>#N/A</v>
      </c>
      <c r="AG501" s="22" t="e">
        <f>VLOOKUP($A501,Searches!$A:$H,AG$1,FALSE)</f>
        <v>#N/A</v>
      </c>
      <c r="AH501" s="22" t="str">
        <f>VLOOKUP($G501,Temp!$D:$F,AH$1,FALSE)</f>
        <v>ipipeline.com</v>
      </c>
      <c r="AI501" s="22" t="str">
        <f>VLOOKUP($G501,Temp!$D:$F,AI$1,FALSE)</f>
        <v>HubSpot</v>
      </c>
      <c r="AJ501" s="22" t="str">
        <f>VLOOKUP($G501,Temp!$D:$F,AJ$1,FALSE)</f>
        <v>WordPress</v>
      </c>
    </row>
    <row r="502" spans="1:36" ht="16" x14ac:dyDescent="0.2">
      <c r="A502" s="8" t="str">
        <f t="shared" si="7"/>
        <v xml:space="preserve">Matt Bunker VisiSite Technologies, Inc. </v>
      </c>
      <c r="B502" s="8" t="s">
        <v>856</v>
      </c>
      <c r="C502" s="8" t="s">
        <v>6231</v>
      </c>
      <c r="D502" s="8" t="s">
        <v>6232</v>
      </c>
      <c r="E502" s="8" t="s">
        <v>634</v>
      </c>
      <c r="F502" s="8" t="s">
        <v>6233</v>
      </c>
      <c r="G502" s="8" t="s">
        <v>634</v>
      </c>
      <c r="H502" s="22" t="e">
        <f>VLOOKUP($G502,Temp!$A:$C,H$1,FALSE)</f>
        <v>#N/A</v>
      </c>
      <c r="I502" s="22" t="e">
        <f>VLOOKUP($G502,Temp!$A:$C,I$1,FALSE)</f>
        <v>#N/A</v>
      </c>
      <c r="J502" s="22" t="e">
        <f>VLOOKUP($G502,Temp!$A:$C,J$1,FALSE)</f>
        <v>#N/A</v>
      </c>
      <c r="K502" s="22" t="e">
        <f>VLOOKUP($G502,Temp!$A:$C,K$1,FALSE)</f>
        <v>#N/A</v>
      </c>
      <c r="L502" s="22" t="e">
        <f>VLOOKUP($G502,Temp!$A:$C,L$1,FALSE)</f>
        <v>#N/A</v>
      </c>
      <c r="M502" s="22" t="e">
        <f>VLOOKUP($G502,Temp!$A:$C,M$1,FALSE)</f>
        <v>#N/A</v>
      </c>
      <c r="N502" s="22" t="e">
        <f>VLOOKUP($G502,Temp!$A:$C,N$1,FALSE)</f>
        <v>#N/A</v>
      </c>
      <c r="O502" s="22" t="e">
        <f>VLOOKUP($G502,Temp!$A:$C,O$1,FALSE)</f>
        <v>#N/A</v>
      </c>
      <c r="P502" s="22" t="e">
        <f>VLOOKUP($G502,Temp!$A:$C,P$1,FALSE)</f>
        <v>#N/A</v>
      </c>
      <c r="Q502" s="22" t="e">
        <f>VLOOKUP($G502,Temp!$A:$C,Q$1,FALSE)</f>
        <v>#N/A</v>
      </c>
      <c r="R502" s="22" t="e">
        <f>VLOOKUP($G502,Temp!$A:$C,R$1,FALSE)</f>
        <v>#N/A</v>
      </c>
      <c r="S502" s="22" t="e">
        <f>VLOOKUP($G502,Temp!$A:$C,S$1,FALSE)</f>
        <v>#N/A</v>
      </c>
      <c r="T502" s="22" t="e">
        <f>VLOOKUP($G502,Temp!$A:$C,T$1,FALSE)</f>
        <v>#N/A</v>
      </c>
      <c r="U502" s="22" t="e">
        <f>VLOOKUP($G502,Temp!$A:$C,U$1,FALSE)</f>
        <v>#N/A</v>
      </c>
      <c r="V502" s="22" t="e">
        <f>VLOOKUP($G502,Temp!$A:$C,V$1,FALSE)</f>
        <v>#N/A</v>
      </c>
      <c r="W502" s="22" t="e">
        <f>VLOOKUP($G502,Temp!$A:$C,W$1,FALSE)</f>
        <v>#N/A</v>
      </c>
      <c r="X502" s="22" t="e">
        <f>VLOOKUP($G502,Temp!$A:$C,X$1,FALSE)</f>
        <v>#N/A</v>
      </c>
      <c r="Y502" s="22" t="e">
        <f>VLOOKUP($G502,Temp!$A:$C,Y$1,FALSE)</f>
        <v>#N/A</v>
      </c>
      <c r="Z502" s="22" t="e">
        <f>VLOOKUP($G502,Temp!$A:$C,Z$1,FALSE)</f>
        <v>#N/A</v>
      </c>
      <c r="AA502" s="22" t="e">
        <f>VLOOKUP($A502,Searches!$A:$H,AA$1,FALSE)</f>
        <v>#N/A</v>
      </c>
      <c r="AB502" s="22" t="e">
        <f>VLOOKUP($A502,Searches!$A:$H,AB$1,FALSE)</f>
        <v>#N/A</v>
      </c>
      <c r="AC502" s="22" t="e">
        <f>VLOOKUP($A502,Searches!$A:$H,AC$1,FALSE)</f>
        <v>#N/A</v>
      </c>
      <c r="AD502" s="22" t="e">
        <f>VLOOKUP($A502,Searches!$A:$H,AD$1,FALSE)</f>
        <v>#N/A</v>
      </c>
      <c r="AE502" s="22" t="e">
        <f>VLOOKUP($A502,Searches!$A:$H,AE$1,FALSE)</f>
        <v>#N/A</v>
      </c>
      <c r="AF502" s="22" t="e">
        <f>VLOOKUP($A502,Searches!$A:$H,AF$1,FALSE)</f>
        <v>#N/A</v>
      </c>
      <c r="AG502" s="22" t="e">
        <f>VLOOKUP($A502,Searches!$A:$H,AG$1,FALSE)</f>
        <v>#N/A</v>
      </c>
      <c r="AH502" s="22" t="e">
        <f>VLOOKUP($G502,Temp!$D:$F,AH$1,FALSE)</f>
        <v>#N/A</v>
      </c>
      <c r="AI502" s="22" t="e">
        <f>VLOOKUP($G502,Temp!$D:$F,AI$1,FALSE)</f>
        <v>#N/A</v>
      </c>
      <c r="AJ502" s="22" t="e">
        <f>VLOOKUP($G502,Temp!$D:$F,AJ$1,FALSE)</f>
        <v>#N/A</v>
      </c>
    </row>
    <row r="503" spans="1:36" ht="16" x14ac:dyDescent="0.2">
      <c r="A503" s="8" t="str">
        <f t="shared" si="7"/>
        <v>Nishil Desai Progress</v>
      </c>
      <c r="B503" s="8" t="s">
        <v>6234</v>
      </c>
      <c r="C503" s="8" t="s">
        <v>6235</v>
      </c>
      <c r="D503" s="8" t="s">
        <v>6236</v>
      </c>
      <c r="E503" s="8" t="s">
        <v>6237</v>
      </c>
      <c r="F503" s="8" t="s">
        <v>6238</v>
      </c>
      <c r="G503" s="12" t="s">
        <v>5820</v>
      </c>
      <c r="H503" s="22" t="str">
        <f>VLOOKUP($G503,Temp!$A:$C,H$1,FALSE)</f>
        <v>progress.com</v>
      </c>
      <c r="I503" s="22" t="e">
        <f>VLOOKUP($G503,Temp!$A:$C,I$1,FALSE)</f>
        <v>#VALUE!</v>
      </c>
      <c r="J503" s="22" t="e">
        <f>VLOOKUP($G503,Temp!$A:$C,J$1,FALSE)</f>
        <v>#VALUE!</v>
      </c>
      <c r="K503" s="22" t="e">
        <f>VLOOKUP($G503,Temp!$A:$C,K$1,FALSE)</f>
        <v>#VALUE!</v>
      </c>
      <c r="L503" s="22" t="e">
        <f>VLOOKUP($G503,Temp!$A:$C,L$1,FALSE)</f>
        <v>#VALUE!</v>
      </c>
      <c r="M503" s="22" t="e">
        <f>VLOOKUP($G503,Temp!$A:$C,M$1,FALSE)</f>
        <v>#VALUE!</v>
      </c>
      <c r="N503" s="22" t="e">
        <f>VLOOKUP($G503,Temp!$A:$C,N$1,FALSE)</f>
        <v>#VALUE!</v>
      </c>
      <c r="O503" s="22" t="e">
        <f>VLOOKUP($G503,Temp!$A:$C,O$1,FALSE)</f>
        <v>#VALUE!</v>
      </c>
      <c r="P503" s="22" t="e">
        <f>VLOOKUP($G503,Temp!$A:$C,P$1,FALSE)</f>
        <v>#VALUE!</v>
      </c>
      <c r="Q503" s="22" t="e">
        <f>VLOOKUP($G503,Temp!$A:$C,Q$1,FALSE)</f>
        <v>#VALUE!</v>
      </c>
      <c r="R503" s="22" t="e">
        <f>VLOOKUP($G503,Temp!$A:$C,R$1,FALSE)</f>
        <v>#VALUE!</v>
      </c>
      <c r="S503" s="22" t="e">
        <f>VLOOKUP($G503,Temp!$A:$C,S$1,FALSE)</f>
        <v>#VALUE!</v>
      </c>
      <c r="T503" s="22" t="e">
        <f>VLOOKUP($G503,Temp!$A:$C,T$1,FALSE)</f>
        <v>#VALUE!</v>
      </c>
      <c r="U503" s="22" t="e">
        <f>VLOOKUP($G503,Temp!$A:$C,U$1,FALSE)</f>
        <v>#VALUE!</v>
      </c>
      <c r="V503" s="22" t="e">
        <f>VLOOKUP($G503,Temp!$A:$C,V$1,FALSE)</f>
        <v>#VALUE!</v>
      </c>
      <c r="W503" s="22" t="e">
        <f>VLOOKUP($G503,Temp!$A:$C,W$1,FALSE)</f>
        <v>#VALUE!</v>
      </c>
      <c r="X503" s="22" t="e">
        <f>VLOOKUP($G503,Temp!$A:$C,X$1,FALSE)</f>
        <v>#VALUE!</v>
      </c>
      <c r="Y503" s="22">
        <f>VLOOKUP($G503,Temp!$A:$C,Y$1,FALSE)</f>
        <v>52000</v>
      </c>
      <c r="Z503" s="22">
        <f>VLOOKUP($G503,Temp!$A:$C,Z$1,FALSE)</f>
        <v>6200</v>
      </c>
      <c r="AA503" s="22" t="e">
        <f>VLOOKUP($A503,Searches!$A:$H,AA$1,FALSE)</f>
        <v>#N/A</v>
      </c>
      <c r="AB503" s="22" t="e">
        <f>VLOOKUP($A503,Searches!$A:$H,AB$1,FALSE)</f>
        <v>#N/A</v>
      </c>
      <c r="AC503" s="22" t="e">
        <f>VLOOKUP($A503,Searches!$A:$H,AC$1,FALSE)</f>
        <v>#N/A</v>
      </c>
      <c r="AD503" s="22" t="e">
        <f>VLOOKUP($A503,Searches!$A:$H,AD$1,FALSE)</f>
        <v>#N/A</v>
      </c>
      <c r="AE503" s="22" t="e">
        <f>VLOOKUP($A503,Searches!$A:$H,AE$1,FALSE)</f>
        <v>#N/A</v>
      </c>
      <c r="AF503" s="22" t="e">
        <f>VLOOKUP($A503,Searches!$A:$H,AF$1,FALSE)</f>
        <v>#N/A</v>
      </c>
      <c r="AG503" s="22" t="e">
        <f>VLOOKUP($A503,Searches!$A:$H,AG$1,FALSE)</f>
        <v>#N/A</v>
      </c>
      <c r="AH503" s="22" t="e">
        <f>VLOOKUP($G503,Temp!$D:$F,AH$1,FALSE)</f>
        <v>#N/A</v>
      </c>
      <c r="AI503" s="22" t="e">
        <f>VLOOKUP($G503,Temp!$D:$F,AI$1,FALSE)</f>
        <v>#N/A</v>
      </c>
      <c r="AJ503" s="22" t="e">
        <f>VLOOKUP($G503,Temp!$D:$F,AJ$1,FALSE)</f>
        <v>#N/A</v>
      </c>
    </row>
    <row r="504" spans="1:36" ht="16" x14ac:dyDescent="0.2">
      <c r="A504" s="8" t="str">
        <f t="shared" si="7"/>
        <v>James Jr. Superior Energy Services</v>
      </c>
      <c r="B504" s="8" t="s">
        <v>995</v>
      </c>
      <c r="C504" s="8" t="s">
        <v>6246</v>
      </c>
      <c r="D504" s="8" t="s">
        <v>6248</v>
      </c>
      <c r="E504" s="8" t="s">
        <v>6249</v>
      </c>
      <c r="F504" s="8" t="s">
        <v>6251</v>
      </c>
      <c r="G504" s="12" t="s">
        <v>5830</v>
      </c>
      <c r="H504" s="22" t="str">
        <f>VLOOKUP($G504,Temp!$A:$C,H$1,FALSE)</f>
        <v>superiorenergy.com</v>
      </c>
      <c r="I504" s="22" t="e">
        <f>VLOOKUP($G504,Temp!$A:$C,I$1,FALSE)</f>
        <v>#VALUE!</v>
      </c>
      <c r="J504" s="22" t="e">
        <f>VLOOKUP($G504,Temp!$A:$C,J$1,FALSE)</f>
        <v>#VALUE!</v>
      </c>
      <c r="K504" s="22" t="e">
        <f>VLOOKUP($G504,Temp!$A:$C,K$1,FALSE)</f>
        <v>#VALUE!</v>
      </c>
      <c r="L504" s="22" t="e">
        <f>VLOOKUP($G504,Temp!$A:$C,L$1,FALSE)</f>
        <v>#VALUE!</v>
      </c>
      <c r="M504" s="22" t="e">
        <f>VLOOKUP($G504,Temp!$A:$C,M$1,FALSE)</f>
        <v>#VALUE!</v>
      </c>
      <c r="N504" s="22" t="e">
        <f>VLOOKUP($G504,Temp!$A:$C,N$1,FALSE)</f>
        <v>#VALUE!</v>
      </c>
      <c r="O504" s="22" t="e">
        <f>VLOOKUP($G504,Temp!$A:$C,O$1,FALSE)</f>
        <v>#VALUE!</v>
      </c>
      <c r="P504" s="22" t="e">
        <f>VLOOKUP($G504,Temp!$A:$C,P$1,FALSE)</f>
        <v>#VALUE!</v>
      </c>
      <c r="Q504" s="22" t="e">
        <f>VLOOKUP($G504,Temp!$A:$C,Q$1,FALSE)</f>
        <v>#VALUE!</v>
      </c>
      <c r="R504" s="22" t="e">
        <f>VLOOKUP($G504,Temp!$A:$C,R$1,FALSE)</f>
        <v>#VALUE!</v>
      </c>
      <c r="S504" s="22" t="e">
        <f>VLOOKUP($G504,Temp!$A:$C,S$1,FALSE)</f>
        <v>#VALUE!</v>
      </c>
      <c r="T504" s="22" t="e">
        <f>VLOOKUP($G504,Temp!$A:$C,T$1,FALSE)</f>
        <v>#VALUE!</v>
      </c>
      <c r="U504" s="22" t="e">
        <f>VLOOKUP($G504,Temp!$A:$C,U$1,FALSE)</f>
        <v>#VALUE!</v>
      </c>
      <c r="V504" s="22" t="e">
        <f>VLOOKUP($G504,Temp!$A:$C,V$1,FALSE)</f>
        <v>#VALUE!</v>
      </c>
      <c r="W504" s="22" t="e">
        <f>VLOOKUP($G504,Temp!$A:$C,W$1,FALSE)</f>
        <v>#VALUE!</v>
      </c>
      <c r="X504" s="22" t="e">
        <f>VLOOKUP($G504,Temp!$A:$C,X$1,FALSE)</f>
        <v>#VALUE!</v>
      </c>
      <c r="Y504" s="22">
        <f>VLOOKUP($G504,Temp!$A:$C,Y$1,FALSE)</f>
        <v>6900</v>
      </c>
      <c r="Z504" s="22">
        <f>VLOOKUP($G504,Temp!$A:$C,Z$1,FALSE)</f>
        <v>0</v>
      </c>
      <c r="AA504" s="22" t="e">
        <f>VLOOKUP($A504,Searches!$A:$H,AA$1,FALSE)</f>
        <v>#N/A</v>
      </c>
      <c r="AB504" s="22" t="e">
        <f>VLOOKUP($A504,Searches!$A:$H,AB$1,FALSE)</f>
        <v>#N/A</v>
      </c>
      <c r="AC504" s="22" t="e">
        <f>VLOOKUP($A504,Searches!$A:$H,AC$1,FALSE)</f>
        <v>#N/A</v>
      </c>
      <c r="AD504" s="22" t="e">
        <f>VLOOKUP($A504,Searches!$A:$H,AD$1,FALSE)</f>
        <v>#N/A</v>
      </c>
      <c r="AE504" s="22" t="e">
        <f>VLOOKUP($A504,Searches!$A:$H,AE$1,FALSE)</f>
        <v>#N/A</v>
      </c>
      <c r="AF504" s="22" t="e">
        <f>VLOOKUP($A504,Searches!$A:$H,AF$1,FALSE)</f>
        <v>#N/A</v>
      </c>
      <c r="AG504" s="22" t="e">
        <f>VLOOKUP($A504,Searches!$A:$H,AG$1,FALSE)</f>
        <v>#N/A</v>
      </c>
      <c r="AH504" s="22" t="e">
        <f>VLOOKUP($G504,Temp!$D:$F,AH$1,FALSE)</f>
        <v>#N/A</v>
      </c>
      <c r="AI504" s="22" t="e">
        <f>VLOOKUP($G504,Temp!$D:$F,AI$1,FALSE)</f>
        <v>#N/A</v>
      </c>
      <c r="AJ504" s="22" t="e">
        <f>VLOOKUP($G504,Temp!$D:$F,AJ$1,FALSE)</f>
        <v>#N/A</v>
      </c>
    </row>
    <row r="505" spans="1:36" ht="16" x14ac:dyDescent="0.2">
      <c r="A505" s="8" t="str">
        <f t="shared" si="7"/>
        <v>Joseph Sawyer Integra Connect</v>
      </c>
      <c r="B505" s="8" t="s">
        <v>2075</v>
      </c>
      <c r="C505" s="8" t="s">
        <v>6263</v>
      </c>
      <c r="D505" s="8" t="s">
        <v>42</v>
      </c>
      <c r="E505" s="8" t="s">
        <v>6264</v>
      </c>
      <c r="F505" s="8" t="s">
        <v>6265</v>
      </c>
      <c r="G505" s="12" t="s">
        <v>5844</v>
      </c>
      <c r="H505" s="22" t="str">
        <f>VLOOKUP($G505,Temp!$A:$C,H$1,FALSE)</f>
        <v>integraconnect.com</v>
      </c>
      <c r="I505" s="22" t="e">
        <f>VLOOKUP($G505,Temp!$A:$C,I$1,FALSE)</f>
        <v>#VALUE!</v>
      </c>
      <c r="J505" s="22" t="e">
        <f>VLOOKUP($G505,Temp!$A:$C,J$1,FALSE)</f>
        <v>#VALUE!</v>
      </c>
      <c r="K505" s="22" t="e">
        <f>VLOOKUP($G505,Temp!$A:$C,K$1,FALSE)</f>
        <v>#VALUE!</v>
      </c>
      <c r="L505" s="22" t="e">
        <f>VLOOKUP($G505,Temp!$A:$C,L$1,FALSE)</f>
        <v>#VALUE!</v>
      </c>
      <c r="M505" s="22" t="e">
        <f>VLOOKUP($G505,Temp!$A:$C,M$1,FALSE)</f>
        <v>#VALUE!</v>
      </c>
      <c r="N505" s="22" t="e">
        <f>VLOOKUP($G505,Temp!$A:$C,N$1,FALSE)</f>
        <v>#VALUE!</v>
      </c>
      <c r="O505" s="22" t="e">
        <f>VLOOKUP($G505,Temp!$A:$C,O$1,FALSE)</f>
        <v>#VALUE!</v>
      </c>
      <c r="P505" s="22" t="e">
        <f>VLOOKUP($G505,Temp!$A:$C,P$1,FALSE)</f>
        <v>#VALUE!</v>
      </c>
      <c r="Q505" s="22" t="e">
        <f>VLOOKUP($G505,Temp!$A:$C,Q$1,FALSE)</f>
        <v>#VALUE!</v>
      </c>
      <c r="R505" s="22" t="e">
        <f>VLOOKUP($G505,Temp!$A:$C,R$1,FALSE)</f>
        <v>#VALUE!</v>
      </c>
      <c r="S505" s="22" t="e">
        <f>VLOOKUP($G505,Temp!$A:$C,S$1,FALSE)</f>
        <v>#VALUE!</v>
      </c>
      <c r="T505" s="22" t="e">
        <f>VLOOKUP($G505,Temp!$A:$C,T$1,FALSE)</f>
        <v>#VALUE!</v>
      </c>
      <c r="U505" s="22" t="e">
        <f>VLOOKUP($G505,Temp!$A:$C,U$1,FALSE)</f>
        <v>#VALUE!</v>
      </c>
      <c r="V505" s="22" t="e">
        <f>VLOOKUP($G505,Temp!$A:$C,V$1,FALSE)</f>
        <v>#VALUE!</v>
      </c>
      <c r="W505" s="22" t="e">
        <f>VLOOKUP($G505,Temp!$A:$C,W$1,FALSE)</f>
        <v>#VALUE!</v>
      </c>
      <c r="X505" s="22" t="e">
        <f>VLOOKUP($G505,Temp!$A:$C,X$1,FALSE)</f>
        <v>#VALUE!</v>
      </c>
      <c r="Y505" s="22">
        <f>VLOOKUP($G505,Temp!$A:$C,Y$1,FALSE)</f>
        <v>1000</v>
      </c>
      <c r="Z505" s="22">
        <f>VLOOKUP($G505,Temp!$A:$C,Z$1,FALSE)</f>
        <v>3000</v>
      </c>
      <c r="AA505" s="22" t="str">
        <f>VLOOKUP($A505,Searches!$A:$H,AA$1,FALSE)</f>
        <v>Joseph Sawyer</v>
      </c>
      <c r="AB505" s="22" t="str">
        <f>VLOOKUP($A505,Searches!$A:$H,AB$1,FALSE)</f>
        <v>Integra Connect</v>
      </c>
      <c r="AC505" s="22" t="str">
        <f>VLOOKUP($A505,Searches!$A:$H,AC$1,FALSE)</f>
        <v>Chief Marketing Officer</v>
      </c>
      <c r="AD505" s="22" t="str">
        <f>VLOOKUP($A505,Searches!$A:$H,AD$1,FALSE)</f>
        <v>2nd</v>
      </c>
      <c r="AE505" s="22" t="str">
        <f>VLOOKUP($A505,Searches!$A:$H,AE$1,FALSE)</f>
        <v/>
      </c>
      <c r="AF505" s="22" t="str">
        <f>VLOOKUP($A505,Searches!$A:$H,AF$1,FALSE)</f>
        <v>Miami/Fort Lauderdale Area</v>
      </c>
      <c r="AG505" s="22" t="str">
        <f>VLOOKUP($A505,Searches!$A:$H,AG$1,FALSE)</f>
        <v>https://www.linkedin.com/sales/profile/113810,wm8l,NAME_SEARCH?moduleKey=peopleSearchResults&amp;pageKey=sales-search3-people-refinement&amp;contextId=60BC92C971D70515801E49D6842B0000&amp;requestId=320eb3ca-2481-47d2-ac2a-df508dbb0094&amp;action=CLICK&amp;target=urn%3Ali%3AsalesLead%3A(-1%2C113810)&amp;pageNumber=7&amp;targetEl=profilelink&amp;position=6&amp;trk=lss-serp-result-lead_photo</v>
      </c>
      <c r="AH505" s="22" t="e">
        <f>VLOOKUP($G505,Temp!$D:$F,AH$1,FALSE)</f>
        <v>#N/A</v>
      </c>
      <c r="AI505" s="22" t="e">
        <f>VLOOKUP($G505,Temp!$D:$F,AI$1,FALSE)</f>
        <v>#N/A</v>
      </c>
      <c r="AJ505" s="22" t="e">
        <f>VLOOKUP($G505,Temp!$D:$F,AJ$1,FALSE)</f>
        <v>#N/A</v>
      </c>
    </row>
    <row r="506" spans="1:36" ht="16" x14ac:dyDescent="0.2">
      <c r="A506" s="8" t="str">
        <f t="shared" si="7"/>
        <v>Curt Fournier Mastercard</v>
      </c>
      <c r="B506" s="8" t="s">
        <v>6269</v>
      </c>
      <c r="C506" s="8" t="s">
        <v>6270</v>
      </c>
      <c r="D506" s="8" t="s">
        <v>6271</v>
      </c>
      <c r="E506" s="8" t="s">
        <v>6272</v>
      </c>
      <c r="F506" s="8" t="s">
        <v>6273</v>
      </c>
      <c r="G506" s="12" t="s">
        <v>5857</v>
      </c>
      <c r="H506" s="22" t="str">
        <f>VLOOKUP($G506,Temp!$A:$C,H$1,FALSE)</f>
        <v>mastercard.com</v>
      </c>
      <c r="I506" s="22" t="e">
        <f>VLOOKUP($G506,Temp!$A:$C,I$1,FALSE)</f>
        <v>#VALUE!</v>
      </c>
      <c r="J506" s="22" t="e">
        <f>VLOOKUP($G506,Temp!$A:$C,J$1,FALSE)</f>
        <v>#VALUE!</v>
      </c>
      <c r="K506" s="22" t="e">
        <f>VLOOKUP($G506,Temp!$A:$C,K$1,FALSE)</f>
        <v>#VALUE!</v>
      </c>
      <c r="L506" s="22" t="e">
        <f>VLOOKUP($G506,Temp!$A:$C,L$1,FALSE)</f>
        <v>#VALUE!</v>
      </c>
      <c r="M506" s="22" t="e">
        <f>VLOOKUP($G506,Temp!$A:$C,M$1,FALSE)</f>
        <v>#VALUE!</v>
      </c>
      <c r="N506" s="22" t="e">
        <f>VLOOKUP($G506,Temp!$A:$C,N$1,FALSE)</f>
        <v>#VALUE!</v>
      </c>
      <c r="O506" s="22" t="e">
        <f>VLOOKUP($G506,Temp!$A:$C,O$1,FALSE)</f>
        <v>#VALUE!</v>
      </c>
      <c r="P506" s="22" t="e">
        <f>VLOOKUP($G506,Temp!$A:$C,P$1,FALSE)</f>
        <v>#VALUE!</v>
      </c>
      <c r="Q506" s="22" t="e">
        <f>VLOOKUP($G506,Temp!$A:$C,Q$1,FALSE)</f>
        <v>#VALUE!</v>
      </c>
      <c r="R506" s="22" t="e">
        <f>VLOOKUP($G506,Temp!$A:$C,R$1,FALSE)</f>
        <v>#VALUE!</v>
      </c>
      <c r="S506" s="22" t="e">
        <f>VLOOKUP($G506,Temp!$A:$C,S$1,FALSE)</f>
        <v>#VALUE!</v>
      </c>
      <c r="T506" s="22" t="e">
        <f>VLOOKUP($G506,Temp!$A:$C,T$1,FALSE)</f>
        <v>#VALUE!</v>
      </c>
      <c r="U506" s="22" t="e">
        <f>VLOOKUP($G506,Temp!$A:$C,U$1,FALSE)</f>
        <v>#VALUE!</v>
      </c>
      <c r="V506" s="22" t="e">
        <f>VLOOKUP($G506,Temp!$A:$C,V$1,FALSE)</f>
        <v>#VALUE!</v>
      </c>
      <c r="W506" s="22" t="e">
        <f>VLOOKUP($G506,Temp!$A:$C,W$1,FALSE)</f>
        <v>#VALUE!</v>
      </c>
      <c r="X506" s="22" t="e">
        <f>VLOOKUP($G506,Temp!$A:$C,X$1,FALSE)</f>
        <v>#VALUE!</v>
      </c>
      <c r="Y506" s="22">
        <f>VLOOKUP($G506,Temp!$A:$C,Y$1,FALSE)</f>
        <v>116000</v>
      </c>
      <c r="Z506" s="22">
        <f>VLOOKUP($G506,Temp!$A:$C,Z$1,FALSE)</f>
        <v>558</v>
      </c>
      <c r="AA506" s="22" t="e">
        <f>VLOOKUP($A506,Searches!$A:$H,AA$1,FALSE)</f>
        <v>#N/A</v>
      </c>
      <c r="AB506" s="22" t="e">
        <f>VLOOKUP($A506,Searches!$A:$H,AB$1,FALSE)</f>
        <v>#N/A</v>
      </c>
      <c r="AC506" s="22" t="e">
        <f>VLOOKUP($A506,Searches!$A:$H,AC$1,FALSE)</f>
        <v>#N/A</v>
      </c>
      <c r="AD506" s="22" t="e">
        <f>VLOOKUP($A506,Searches!$A:$H,AD$1,FALSE)</f>
        <v>#N/A</v>
      </c>
      <c r="AE506" s="22" t="e">
        <f>VLOOKUP($A506,Searches!$A:$H,AE$1,FALSE)</f>
        <v>#N/A</v>
      </c>
      <c r="AF506" s="22" t="e">
        <f>VLOOKUP($A506,Searches!$A:$H,AF$1,FALSE)</f>
        <v>#N/A</v>
      </c>
      <c r="AG506" s="22" t="e">
        <f>VLOOKUP($A506,Searches!$A:$H,AG$1,FALSE)</f>
        <v>#N/A</v>
      </c>
      <c r="AH506" s="22" t="e">
        <f>VLOOKUP($G506,Temp!$D:$F,AH$1,FALSE)</f>
        <v>#N/A</v>
      </c>
      <c r="AI506" s="22" t="e">
        <f>VLOOKUP($G506,Temp!$D:$F,AI$1,FALSE)</f>
        <v>#N/A</v>
      </c>
      <c r="AJ506" s="22" t="e">
        <f>VLOOKUP($G506,Temp!$D:$F,AJ$1,FALSE)</f>
        <v>#N/A</v>
      </c>
    </row>
    <row r="507" spans="1:36" ht="16" x14ac:dyDescent="0.2">
      <c r="A507" s="8" t="str">
        <f t="shared" si="7"/>
        <v>Aziz Saitniyazov Gogotech</v>
      </c>
      <c r="B507" s="8" t="s">
        <v>6280</v>
      </c>
      <c r="C507" s="8" t="s">
        <v>6281</v>
      </c>
      <c r="D507" s="8" t="s">
        <v>42</v>
      </c>
      <c r="E507" s="8" t="s">
        <v>6283</v>
      </c>
      <c r="F507" s="8" t="s">
        <v>6284</v>
      </c>
      <c r="G507" s="12" t="s">
        <v>5868</v>
      </c>
      <c r="H507" s="22" t="str">
        <f>VLOOKUP($G507,Temp!$A:$C,H$1,FALSE)</f>
        <v>Gogotech.com</v>
      </c>
      <c r="I507" s="22" t="e">
        <f>VLOOKUP($G507,Temp!$A:$C,I$1,FALSE)</f>
        <v>#VALUE!</v>
      </c>
      <c r="J507" s="22" t="e">
        <f>VLOOKUP($G507,Temp!$A:$C,J$1,FALSE)</f>
        <v>#VALUE!</v>
      </c>
      <c r="K507" s="22" t="e">
        <f>VLOOKUP($G507,Temp!$A:$C,K$1,FALSE)</f>
        <v>#VALUE!</v>
      </c>
      <c r="L507" s="22" t="e">
        <f>VLOOKUP($G507,Temp!$A:$C,L$1,FALSE)</f>
        <v>#VALUE!</v>
      </c>
      <c r="M507" s="22" t="e">
        <f>VLOOKUP($G507,Temp!$A:$C,M$1,FALSE)</f>
        <v>#VALUE!</v>
      </c>
      <c r="N507" s="22" t="e">
        <f>VLOOKUP($G507,Temp!$A:$C,N$1,FALSE)</f>
        <v>#VALUE!</v>
      </c>
      <c r="O507" s="22" t="e">
        <f>VLOOKUP($G507,Temp!$A:$C,O$1,FALSE)</f>
        <v>#VALUE!</v>
      </c>
      <c r="P507" s="22" t="e">
        <f>VLOOKUP($G507,Temp!$A:$C,P$1,FALSE)</f>
        <v>#VALUE!</v>
      </c>
      <c r="Q507" s="22" t="e">
        <f>VLOOKUP($G507,Temp!$A:$C,Q$1,FALSE)</f>
        <v>#VALUE!</v>
      </c>
      <c r="R507" s="22" t="e">
        <f>VLOOKUP($G507,Temp!$A:$C,R$1,FALSE)</f>
        <v>#VALUE!</v>
      </c>
      <c r="S507" s="22" t="e">
        <f>VLOOKUP($G507,Temp!$A:$C,S$1,FALSE)</f>
        <v>#VALUE!</v>
      </c>
      <c r="T507" s="22" t="e">
        <f>VLOOKUP($G507,Temp!$A:$C,T$1,FALSE)</f>
        <v>#VALUE!</v>
      </c>
      <c r="U507" s="22" t="e">
        <f>VLOOKUP($G507,Temp!$A:$C,U$1,FALSE)</f>
        <v>#VALUE!</v>
      </c>
      <c r="V507" s="22" t="e">
        <f>VLOOKUP($G507,Temp!$A:$C,V$1,FALSE)</f>
        <v>#VALUE!</v>
      </c>
      <c r="W507" s="22" t="e">
        <f>VLOOKUP($G507,Temp!$A:$C,W$1,FALSE)</f>
        <v>#VALUE!</v>
      </c>
      <c r="X507" s="22" t="e">
        <f>VLOOKUP($G507,Temp!$A:$C,X$1,FALSE)</f>
        <v>#VALUE!</v>
      </c>
      <c r="Y507" s="22">
        <f>VLOOKUP($G507,Temp!$A:$C,Y$1,FALSE)</f>
        <v>2</v>
      </c>
      <c r="Z507" s="22">
        <f>VLOOKUP($G507,Temp!$A:$C,Z$1,FALSE)</f>
        <v>0</v>
      </c>
      <c r="AA507" s="22" t="str">
        <f>VLOOKUP($A507,Searches!$A:$H,AA$1,FALSE)</f>
        <v>Aziz Saitniyazov</v>
      </c>
      <c r="AB507" s="22" t="str">
        <f>VLOOKUP($A507,Searches!$A:$H,AB$1,FALSE)</f>
        <v>Gogotech</v>
      </c>
      <c r="AC507" s="22" t="str">
        <f>VLOOKUP($A507,Searches!$A:$H,AC$1,FALSE)</f>
        <v>Chief Marketing Officer</v>
      </c>
      <c r="AD507" s="22" t="str">
        <f>VLOOKUP($A507,Searches!$A:$H,AD$1,FALSE)</f>
        <v>2nd</v>
      </c>
      <c r="AE507" s="22" t="str">
        <f>VLOOKUP($A507,Searches!$A:$H,AE$1,FALSE)</f>
        <v/>
      </c>
      <c r="AF507" s="22" t="str">
        <f>VLOOKUP($A507,Searches!$A:$H,AF$1,FALSE)</f>
        <v>Greater New York City Area</v>
      </c>
      <c r="AG507" s="22" t="str">
        <f>VLOOKUP($A507,Searches!$A:$H,AG$1,FALSE)</f>
        <v>https://www.linkedin.com/sales/profile/41938772,bxNM,NAME_SEARCH?moduleKey=peopleSearchResults&amp;pageKey=sales-search3-people-refinement&amp;contextId=60BC92C971D70515801E49D6842B0000&amp;requestId=de05a9a1-3895-4284-9a3e-9bfb8a697c0c&amp;action=CLICK&amp;target=urn%3Ali%3AsalesLead%3A(-1%2C41938772)&amp;pageNumber=10&amp;targetEl=profilelink&amp;position=11&amp;trk=lss-serp-result-lead_photo</v>
      </c>
      <c r="AH507" s="22" t="e">
        <f>VLOOKUP($G507,Temp!$D:$F,AH$1,FALSE)</f>
        <v>#N/A</v>
      </c>
      <c r="AI507" s="22" t="e">
        <f>VLOOKUP($G507,Temp!$D:$F,AI$1,FALSE)</f>
        <v>#N/A</v>
      </c>
      <c r="AJ507" s="22" t="e">
        <f>VLOOKUP($G507,Temp!$D:$F,AJ$1,FALSE)</f>
        <v>#N/A</v>
      </c>
    </row>
    <row r="508" spans="1:36" ht="16" x14ac:dyDescent="0.2">
      <c r="A508" s="8" t="str">
        <f t="shared" si="7"/>
        <v>Colin Cronin Leica Biosystems</v>
      </c>
      <c r="B508" s="8" t="s">
        <v>1410</v>
      </c>
      <c r="C508" s="8" t="s">
        <v>6290</v>
      </c>
      <c r="D508" s="8" t="s">
        <v>6291</v>
      </c>
      <c r="E508" s="8" t="s">
        <v>6292</v>
      </c>
      <c r="F508" s="8" t="s">
        <v>6293</v>
      </c>
      <c r="G508" s="12" t="s">
        <v>5880</v>
      </c>
      <c r="H508" s="22" t="str">
        <f>VLOOKUP($G508,Temp!$A:$C,H$1,FALSE)</f>
        <v>LeicaBiosystems.com</v>
      </c>
      <c r="I508" s="22" t="e">
        <f>VLOOKUP($G508,Temp!$A:$C,I$1,FALSE)</f>
        <v>#VALUE!</v>
      </c>
      <c r="J508" s="22" t="e">
        <f>VLOOKUP($G508,Temp!$A:$C,J$1,FALSE)</f>
        <v>#VALUE!</v>
      </c>
      <c r="K508" s="22" t="e">
        <f>VLOOKUP($G508,Temp!$A:$C,K$1,FALSE)</f>
        <v>#VALUE!</v>
      </c>
      <c r="L508" s="22" t="e">
        <f>VLOOKUP($G508,Temp!$A:$C,L$1,FALSE)</f>
        <v>#VALUE!</v>
      </c>
      <c r="M508" s="22" t="e">
        <f>VLOOKUP($G508,Temp!$A:$C,M$1,FALSE)</f>
        <v>#VALUE!</v>
      </c>
      <c r="N508" s="22" t="e">
        <f>VLOOKUP($G508,Temp!$A:$C,N$1,FALSE)</f>
        <v>#VALUE!</v>
      </c>
      <c r="O508" s="22" t="e">
        <f>VLOOKUP($G508,Temp!$A:$C,O$1,FALSE)</f>
        <v>#VALUE!</v>
      </c>
      <c r="P508" s="22" t="e">
        <f>VLOOKUP($G508,Temp!$A:$C,P$1,FALSE)</f>
        <v>#VALUE!</v>
      </c>
      <c r="Q508" s="22" t="e">
        <f>VLOOKUP($G508,Temp!$A:$C,Q$1,FALSE)</f>
        <v>#VALUE!</v>
      </c>
      <c r="R508" s="22" t="e">
        <f>VLOOKUP($G508,Temp!$A:$C,R$1,FALSE)</f>
        <v>#VALUE!</v>
      </c>
      <c r="S508" s="22" t="e">
        <f>VLOOKUP($G508,Temp!$A:$C,S$1,FALSE)</f>
        <v>#VALUE!</v>
      </c>
      <c r="T508" s="22" t="e">
        <f>VLOOKUP($G508,Temp!$A:$C,T$1,FALSE)</f>
        <v>#VALUE!</v>
      </c>
      <c r="U508" s="22" t="e">
        <f>VLOOKUP($G508,Temp!$A:$C,U$1,FALSE)</f>
        <v>#VALUE!</v>
      </c>
      <c r="V508" s="22" t="e">
        <f>VLOOKUP($G508,Temp!$A:$C,V$1,FALSE)</f>
        <v>#VALUE!</v>
      </c>
      <c r="W508" s="22" t="e">
        <f>VLOOKUP($G508,Temp!$A:$C,W$1,FALSE)</f>
        <v>#VALUE!</v>
      </c>
      <c r="X508" s="22" t="e">
        <f>VLOOKUP($G508,Temp!$A:$C,X$1,FALSE)</f>
        <v>#VALUE!</v>
      </c>
      <c r="Y508" s="22">
        <f>VLOOKUP($G508,Temp!$A:$C,Y$1,FALSE)</f>
        <v>19500</v>
      </c>
      <c r="Z508" s="22">
        <f>VLOOKUP($G508,Temp!$A:$C,Z$1,FALSE)</f>
        <v>6800</v>
      </c>
      <c r="AA508" s="22" t="e">
        <f>VLOOKUP($A508,Searches!$A:$H,AA$1,FALSE)</f>
        <v>#N/A</v>
      </c>
      <c r="AB508" s="22" t="e">
        <f>VLOOKUP($A508,Searches!$A:$H,AB$1,FALSE)</f>
        <v>#N/A</v>
      </c>
      <c r="AC508" s="22" t="e">
        <f>VLOOKUP($A508,Searches!$A:$H,AC$1,FALSE)</f>
        <v>#N/A</v>
      </c>
      <c r="AD508" s="22" t="e">
        <f>VLOOKUP($A508,Searches!$A:$H,AD$1,FALSE)</f>
        <v>#N/A</v>
      </c>
      <c r="AE508" s="22" t="e">
        <f>VLOOKUP($A508,Searches!$A:$H,AE$1,FALSE)</f>
        <v>#N/A</v>
      </c>
      <c r="AF508" s="22" t="e">
        <f>VLOOKUP($A508,Searches!$A:$H,AF$1,FALSE)</f>
        <v>#N/A</v>
      </c>
      <c r="AG508" s="22" t="e">
        <f>VLOOKUP($A508,Searches!$A:$H,AG$1,FALSE)</f>
        <v>#N/A</v>
      </c>
      <c r="AH508" s="22" t="e">
        <f>VLOOKUP($G508,Temp!$D:$F,AH$1,FALSE)</f>
        <v>#N/A</v>
      </c>
      <c r="AI508" s="22" t="e">
        <f>VLOOKUP($G508,Temp!$D:$F,AI$1,FALSE)</f>
        <v>#N/A</v>
      </c>
      <c r="AJ508" s="22" t="e">
        <f>VLOOKUP($G508,Temp!$D:$F,AJ$1,FALSE)</f>
        <v>#N/A</v>
      </c>
    </row>
    <row r="509" spans="1:36" ht="16" x14ac:dyDescent="0.2">
      <c r="A509" s="8" t="str">
        <f t="shared" si="7"/>
        <v>Pedro Sanudo CoverWallet</v>
      </c>
      <c r="B509" s="8" t="s">
        <v>6301</v>
      </c>
      <c r="C509" s="8" t="s">
        <v>6302</v>
      </c>
      <c r="D509" s="8" t="s">
        <v>42</v>
      </c>
      <c r="E509" s="8" t="s">
        <v>6303</v>
      </c>
      <c r="F509" s="8" t="s">
        <v>6304</v>
      </c>
      <c r="G509" s="12" t="s">
        <v>5889</v>
      </c>
      <c r="H509" s="22" t="str">
        <f>VLOOKUP($G509,Temp!$A:$C,H$1,FALSE)</f>
        <v>coverwallet.com</v>
      </c>
      <c r="I509" s="22" t="e">
        <f>VLOOKUP($G509,Temp!$A:$C,I$1,FALSE)</f>
        <v>#VALUE!</v>
      </c>
      <c r="J509" s="22" t="e">
        <f>VLOOKUP($G509,Temp!$A:$C,J$1,FALSE)</f>
        <v>#VALUE!</v>
      </c>
      <c r="K509" s="22" t="e">
        <f>VLOOKUP($G509,Temp!$A:$C,K$1,FALSE)</f>
        <v>#VALUE!</v>
      </c>
      <c r="L509" s="22" t="e">
        <f>VLOOKUP($G509,Temp!$A:$C,L$1,FALSE)</f>
        <v>#VALUE!</v>
      </c>
      <c r="M509" s="22" t="e">
        <f>VLOOKUP($G509,Temp!$A:$C,M$1,FALSE)</f>
        <v>#VALUE!</v>
      </c>
      <c r="N509" s="22" t="e">
        <f>VLOOKUP($G509,Temp!$A:$C,N$1,FALSE)</f>
        <v>#VALUE!</v>
      </c>
      <c r="O509" s="22" t="e">
        <f>VLOOKUP($G509,Temp!$A:$C,O$1,FALSE)</f>
        <v>#VALUE!</v>
      </c>
      <c r="P509" s="22" t="e">
        <f>VLOOKUP($G509,Temp!$A:$C,P$1,FALSE)</f>
        <v>#VALUE!</v>
      </c>
      <c r="Q509" s="22" t="e">
        <f>VLOOKUP($G509,Temp!$A:$C,Q$1,FALSE)</f>
        <v>#VALUE!</v>
      </c>
      <c r="R509" s="22" t="e">
        <f>VLOOKUP($G509,Temp!$A:$C,R$1,FALSE)</f>
        <v>#VALUE!</v>
      </c>
      <c r="S509" s="22" t="e">
        <f>VLOOKUP($G509,Temp!$A:$C,S$1,FALSE)</f>
        <v>#VALUE!</v>
      </c>
      <c r="T509" s="22" t="e">
        <f>VLOOKUP($G509,Temp!$A:$C,T$1,FALSE)</f>
        <v>#VALUE!</v>
      </c>
      <c r="U509" s="22" t="e">
        <f>VLOOKUP($G509,Temp!$A:$C,U$1,FALSE)</f>
        <v>#VALUE!</v>
      </c>
      <c r="V509" s="22" t="e">
        <f>VLOOKUP($G509,Temp!$A:$C,V$1,FALSE)</f>
        <v>#VALUE!</v>
      </c>
      <c r="W509" s="22" t="e">
        <f>VLOOKUP($G509,Temp!$A:$C,W$1,FALSE)</f>
        <v>#VALUE!</v>
      </c>
      <c r="X509" s="22" t="e">
        <f>VLOOKUP($G509,Temp!$A:$C,X$1,FALSE)</f>
        <v>#VALUE!</v>
      </c>
      <c r="Y509" s="22">
        <f>VLOOKUP($G509,Temp!$A:$C,Y$1,FALSE)</f>
        <v>41700</v>
      </c>
      <c r="Z509" s="22">
        <f>VLOOKUP($G509,Temp!$A:$C,Z$1,FALSE)</f>
        <v>15100</v>
      </c>
      <c r="AA509" s="22" t="str">
        <f>VLOOKUP($A509,Searches!$A:$H,AA$1,FALSE)</f>
        <v>Pedro Sanudo</v>
      </c>
      <c r="AB509" s="22" t="str">
        <f>VLOOKUP($A509,Searches!$A:$H,AB$1,FALSE)</f>
        <v>CoverWallet</v>
      </c>
      <c r="AC509" s="22" t="str">
        <f>VLOOKUP($A509,Searches!$A:$H,AC$1,FALSE)</f>
        <v>Chief Marketing Officer</v>
      </c>
      <c r="AD509" s="22" t="str">
        <f>VLOOKUP($A509,Searches!$A:$H,AD$1,FALSE)</f>
        <v>2nd</v>
      </c>
      <c r="AE509" s="22" t="str">
        <f>VLOOKUP($A509,Searches!$A:$H,AE$1,FALSE)</f>
        <v>Open link</v>
      </c>
      <c r="AF509" s="22" t="str">
        <f>VLOOKUP($A509,Searches!$A:$H,AF$1,FALSE)</f>
        <v>Greater New York City Area</v>
      </c>
      <c r="AG509" s="22" t="str">
        <f>VLOOKUP($A509,Searches!$A:$H,AG$1,FALSE)</f>
        <v>https://www.linkedin.com/sales/profile/1315151,3DJ5,NAME_SEARCH?moduleKey=peopleSearchResults&amp;pageKey=sales-search3-people-refinement&amp;contextId=60BC92C971D70515801E49D6842B0000&amp;requestId=ecc62629-03bd-49ec-acaa-5e0884cdb060&amp;action=CLICK&amp;target=urn%3Ali%3AsalesLead%3A(-1%2C1315151)&amp;pageNumber=11&amp;targetEl=profilelink&amp;position=15&amp;trk=lss-serp-result-lead_photo</v>
      </c>
      <c r="AH509" s="22" t="str">
        <f>VLOOKUP($G509,Temp!$D:$F,AH$1,FALSE)</f>
        <v>coverwallet.com</v>
      </c>
      <c r="AI509" s="22">
        <f>VLOOKUP($G509,Temp!$D:$F,AI$1,FALSE)</f>
        <v>0</v>
      </c>
      <c r="AJ509" s="22" t="str">
        <f>VLOOKUP($G509,Temp!$D:$F,AJ$1,FALSE)</f>
        <v>WordPress</v>
      </c>
    </row>
    <row r="510" spans="1:36" ht="16" x14ac:dyDescent="0.2">
      <c r="A510" s="8" t="str">
        <f t="shared" si="7"/>
        <v>René Gonzalez-Wagner The Software Revolution, Inc. (TSRI)</v>
      </c>
      <c r="B510" s="8" t="s">
        <v>6316</v>
      </c>
      <c r="C510" s="8" t="s">
        <v>6317</v>
      </c>
      <c r="D510" s="8" t="s">
        <v>6318</v>
      </c>
      <c r="E510" s="8" t="s">
        <v>6319</v>
      </c>
      <c r="F510" s="8" t="s">
        <v>6320</v>
      </c>
      <c r="G510" s="12" t="s">
        <v>5903</v>
      </c>
      <c r="H510" s="22" t="str">
        <f>VLOOKUP($G510,Temp!$A:$C,H$1,FALSE)</f>
        <v>tsri.com</v>
      </c>
      <c r="I510" s="22" t="e">
        <f>VLOOKUP($G510,Temp!$A:$C,I$1,FALSE)</f>
        <v>#VALUE!</v>
      </c>
      <c r="J510" s="22" t="e">
        <f>VLOOKUP($G510,Temp!$A:$C,J$1,FALSE)</f>
        <v>#VALUE!</v>
      </c>
      <c r="K510" s="22" t="e">
        <f>VLOOKUP($G510,Temp!$A:$C,K$1,FALSE)</f>
        <v>#VALUE!</v>
      </c>
      <c r="L510" s="22" t="e">
        <f>VLOOKUP($G510,Temp!$A:$C,L$1,FALSE)</f>
        <v>#VALUE!</v>
      </c>
      <c r="M510" s="22" t="e">
        <f>VLOOKUP($G510,Temp!$A:$C,M$1,FALSE)</f>
        <v>#VALUE!</v>
      </c>
      <c r="N510" s="22" t="e">
        <f>VLOOKUP($G510,Temp!$A:$C,N$1,FALSE)</f>
        <v>#VALUE!</v>
      </c>
      <c r="O510" s="22" t="e">
        <f>VLOOKUP($G510,Temp!$A:$C,O$1,FALSE)</f>
        <v>#VALUE!</v>
      </c>
      <c r="P510" s="22" t="e">
        <f>VLOOKUP($G510,Temp!$A:$C,P$1,FALSE)</f>
        <v>#VALUE!</v>
      </c>
      <c r="Q510" s="22" t="e">
        <f>VLOOKUP($G510,Temp!$A:$C,Q$1,FALSE)</f>
        <v>#VALUE!</v>
      </c>
      <c r="R510" s="22" t="e">
        <f>VLOOKUP($G510,Temp!$A:$C,R$1,FALSE)</f>
        <v>#VALUE!</v>
      </c>
      <c r="S510" s="22" t="e">
        <f>VLOOKUP($G510,Temp!$A:$C,S$1,FALSE)</f>
        <v>#VALUE!</v>
      </c>
      <c r="T510" s="22" t="e">
        <f>VLOOKUP($G510,Temp!$A:$C,T$1,FALSE)</f>
        <v>#VALUE!</v>
      </c>
      <c r="U510" s="22" t="e">
        <f>VLOOKUP($G510,Temp!$A:$C,U$1,FALSE)</f>
        <v>#VALUE!</v>
      </c>
      <c r="V510" s="22" t="e">
        <f>VLOOKUP($G510,Temp!$A:$C,V$1,FALSE)</f>
        <v>#VALUE!</v>
      </c>
      <c r="W510" s="22" t="e">
        <f>VLOOKUP($G510,Temp!$A:$C,W$1,FALSE)</f>
        <v>#VALUE!</v>
      </c>
      <c r="X510" s="22" t="e">
        <f>VLOOKUP($G510,Temp!$A:$C,X$1,FALSE)</f>
        <v>#VALUE!</v>
      </c>
      <c r="Y510" s="22">
        <f>VLOOKUP($G510,Temp!$A:$C,Y$1,FALSE)</f>
        <v>106</v>
      </c>
      <c r="Z510" s="22">
        <f>VLOOKUP($G510,Temp!$A:$C,Z$1,FALSE)</f>
        <v>5000</v>
      </c>
      <c r="AA510" s="22" t="e">
        <f>VLOOKUP($A510,Searches!$A:$H,AA$1,FALSE)</f>
        <v>#N/A</v>
      </c>
      <c r="AB510" s="22" t="e">
        <f>VLOOKUP($A510,Searches!$A:$H,AB$1,FALSE)</f>
        <v>#N/A</v>
      </c>
      <c r="AC510" s="22" t="e">
        <f>VLOOKUP($A510,Searches!$A:$H,AC$1,FALSE)</f>
        <v>#N/A</v>
      </c>
      <c r="AD510" s="22" t="e">
        <f>VLOOKUP($A510,Searches!$A:$H,AD$1,FALSE)</f>
        <v>#N/A</v>
      </c>
      <c r="AE510" s="22" t="e">
        <f>VLOOKUP($A510,Searches!$A:$H,AE$1,FALSE)</f>
        <v>#N/A</v>
      </c>
      <c r="AF510" s="22" t="e">
        <f>VLOOKUP($A510,Searches!$A:$H,AF$1,FALSE)</f>
        <v>#N/A</v>
      </c>
      <c r="AG510" s="22" t="e">
        <f>VLOOKUP($A510,Searches!$A:$H,AG$1,FALSE)</f>
        <v>#N/A</v>
      </c>
      <c r="AH510" s="22" t="e">
        <f>VLOOKUP($G510,Temp!$D:$F,AH$1,FALSE)</f>
        <v>#N/A</v>
      </c>
      <c r="AI510" s="22" t="e">
        <f>VLOOKUP($G510,Temp!$D:$F,AI$1,FALSE)</f>
        <v>#N/A</v>
      </c>
      <c r="AJ510" s="22" t="e">
        <f>VLOOKUP($G510,Temp!$D:$F,AJ$1,FALSE)</f>
        <v>#N/A</v>
      </c>
    </row>
    <row r="511" spans="1:36" ht="16" x14ac:dyDescent="0.2">
      <c r="A511" s="8" t="str">
        <f t="shared" si="7"/>
        <v>Alexander Morales Yard Freaks, Inc.</v>
      </c>
      <c r="B511" s="8" t="s">
        <v>4355</v>
      </c>
      <c r="C511" s="8" t="s">
        <v>6327</v>
      </c>
      <c r="D511" s="8" t="s">
        <v>6328</v>
      </c>
      <c r="E511" s="8" t="s">
        <v>6329</v>
      </c>
      <c r="F511" s="8" t="s">
        <v>6330</v>
      </c>
      <c r="G511" s="12" t="s">
        <v>5911</v>
      </c>
      <c r="H511" s="22" t="str">
        <f>VLOOKUP($G511,Temp!$A:$C,H$1,FALSE)</f>
        <v>yardfreaks.com</v>
      </c>
      <c r="I511" s="22" t="e">
        <f>VLOOKUP($G511,Temp!$A:$C,I$1,FALSE)</f>
        <v>#VALUE!</v>
      </c>
      <c r="J511" s="22" t="e">
        <f>VLOOKUP($G511,Temp!$A:$C,J$1,FALSE)</f>
        <v>#VALUE!</v>
      </c>
      <c r="K511" s="22" t="e">
        <f>VLOOKUP($G511,Temp!$A:$C,K$1,FALSE)</f>
        <v>#VALUE!</v>
      </c>
      <c r="L511" s="22" t="e">
        <f>VLOOKUP($G511,Temp!$A:$C,L$1,FALSE)</f>
        <v>#VALUE!</v>
      </c>
      <c r="M511" s="22" t="e">
        <f>VLOOKUP($G511,Temp!$A:$C,M$1,FALSE)</f>
        <v>#VALUE!</v>
      </c>
      <c r="N511" s="22" t="e">
        <f>VLOOKUP($G511,Temp!$A:$C,N$1,FALSE)</f>
        <v>#VALUE!</v>
      </c>
      <c r="O511" s="22" t="e">
        <f>VLOOKUP($G511,Temp!$A:$C,O$1,FALSE)</f>
        <v>#VALUE!</v>
      </c>
      <c r="P511" s="22" t="e">
        <f>VLOOKUP($G511,Temp!$A:$C,P$1,FALSE)</f>
        <v>#VALUE!</v>
      </c>
      <c r="Q511" s="22" t="e">
        <f>VLOOKUP($G511,Temp!$A:$C,Q$1,FALSE)</f>
        <v>#VALUE!</v>
      </c>
      <c r="R511" s="22" t="e">
        <f>VLOOKUP($G511,Temp!$A:$C,R$1,FALSE)</f>
        <v>#VALUE!</v>
      </c>
      <c r="S511" s="22" t="e">
        <f>VLOOKUP($G511,Temp!$A:$C,S$1,FALSE)</f>
        <v>#VALUE!</v>
      </c>
      <c r="T511" s="22" t="e">
        <f>VLOOKUP($G511,Temp!$A:$C,T$1,FALSE)</f>
        <v>#VALUE!</v>
      </c>
      <c r="U511" s="22" t="e">
        <f>VLOOKUP($G511,Temp!$A:$C,U$1,FALSE)</f>
        <v>#VALUE!</v>
      </c>
      <c r="V511" s="22" t="e">
        <f>VLOOKUP($G511,Temp!$A:$C,V$1,FALSE)</f>
        <v>#VALUE!</v>
      </c>
      <c r="W511" s="22" t="e">
        <f>VLOOKUP($G511,Temp!$A:$C,W$1,FALSE)</f>
        <v>#VALUE!</v>
      </c>
      <c r="X511" s="22" t="e">
        <f>VLOOKUP($G511,Temp!$A:$C,X$1,FALSE)</f>
        <v>#VALUE!</v>
      </c>
      <c r="Y511" s="22">
        <f>VLOOKUP($G511,Temp!$A:$C,Y$1,FALSE)</f>
        <v>14</v>
      </c>
      <c r="Z511" s="22">
        <f>VLOOKUP($G511,Temp!$A:$C,Z$1,FALSE)</f>
        <v>28</v>
      </c>
      <c r="AA511" s="22" t="e">
        <f>VLOOKUP($A511,Searches!$A:$H,AA$1,FALSE)</f>
        <v>#N/A</v>
      </c>
      <c r="AB511" s="22" t="e">
        <f>VLOOKUP($A511,Searches!$A:$H,AB$1,FALSE)</f>
        <v>#N/A</v>
      </c>
      <c r="AC511" s="22" t="e">
        <f>VLOOKUP($A511,Searches!$A:$H,AC$1,FALSE)</f>
        <v>#N/A</v>
      </c>
      <c r="AD511" s="22" t="e">
        <f>VLOOKUP($A511,Searches!$A:$H,AD$1,FALSE)</f>
        <v>#N/A</v>
      </c>
      <c r="AE511" s="22" t="e">
        <f>VLOOKUP($A511,Searches!$A:$H,AE$1,FALSE)</f>
        <v>#N/A</v>
      </c>
      <c r="AF511" s="22" t="e">
        <f>VLOOKUP($A511,Searches!$A:$H,AF$1,FALSE)</f>
        <v>#N/A</v>
      </c>
      <c r="AG511" s="22" t="e">
        <f>VLOOKUP($A511,Searches!$A:$H,AG$1,FALSE)</f>
        <v>#N/A</v>
      </c>
      <c r="AH511" s="22" t="e">
        <f>VLOOKUP($G511,Temp!$D:$F,AH$1,FALSE)</f>
        <v>#N/A</v>
      </c>
      <c r="AI511" s="22" t="e">
        <f>VLOOKUP($G511,Temp!$D:$F,AI$1,FALSE)</f>
        <v>#N/A</v>
      </c>
      <c r="AJ511" s="22" t="e">
        <f>VLOOKUP($G511,Temp!$D:$F,AJ$1,FALSE)</f>
        <v>#N/A</v>
      </c>
    </row>
    <row r="512" spans="1:36" ht="16" x14ac:dyDescent="0.2">
      <c r="A512" s="8" t="str">
        <f t="shared" si="7"/>
        <v>Bronna Shapiro BMC Software</v>
      </c>
      <c r="B512" s="8" t="s">
        <v>6334</v>
      </c>
      <c r="C512" s="8" t="s">
        <v>6336</v>
      </c>
      <c r="D512" s="8" t="s">
        <v>6337</v>
      </c>
      <c r="E512" s="8" t="s">
        <v>6339</v>
      </c>
      <c r="F512" s="8" t="s">
        <v>6342</v>
      </c>
      <c r="G512" s="12" t="s">
        <v>5917</v>
      </c>
      <c r="H512" s="22" t="str">
        <f>VLOOKUP($G512,Temp!$A:$C,H$1,FALSE)</f>
        <v>bmc.com</v>
      </c>
      <c r="I512" s="22" t="e">
        <f>VLOOKUP($G512,Temp!$A:$C,I$1,FALSE)</f>
        <v>#VALUE!</v>
      </c>
      <c r="J512" s="22" t="e">
        <f>VLOOKUP($G512,Temp!$A:$C,J$1,FALSE)</f>
        <v>#VALUE!</v>
      </c>
      <c r="K512" s="22" t="e">
        <f>VLOOKUP($G512,Temp!$A:$C,K$1,FALSE)</f>
        <v>#VALUE!</v>
      </c>
      <c r="L512" s="22" t="e">
        <f>VLOOKUP($G512,Temp!$A:$C,L$1,FALSE)</f>
        <v>#VALUE!</v>
      </c>
      <c r="M512" s="22" t="e">
        <f>VLOOKUP($G512,Temp!$A:$C,M$1,FALSE)</f>
        <v>#VALUE!</v>
      </c>
      <c r="N512" s="22" t="e">
        <f>VLOOKUP($G512,Temp!$A:$C,N$1,FALSE)</f>
        <v>#VALUE!</v>
      </c>
      <c r="O512" s="22" t="e">
        <f>VLOOKUP($G512,Temp!$A:$C,O$1,FALSE)</f>
        <v>#VALUE!</v>
      </c>
      <c r="P512" s="22" t="e">
        <f>VLOOKUP($G512,Temp!$A:$C,P$1,FALSE)</f>
        <v>#VALUE!</v>
      </c>
      <c r="Q512" s="22" t="e">
        <f>VLOOKUP($G512,Temp!$A:$C,Q$1,FALSE)</f>
        <v>#VALUE!</v>
      </c>
      <c r="R512" s="22" t="e">
        <f>VLOOKUP($G512,Temp!$A:$C,R$1,FALSE)</f>
        <v>#VALUE!</v>
      </c>
      <c r="S512" s="22" t="e">
        <f>VLOOKUP($G512,Temp!$A:$C,S$1,FALSE)</f>
        <v>#VALUE!</v>
      </c>
      <c r="T512" s="22" t="e">
        <f>VLOOKUP($G512,Temp!$A:$C,T$1,FALSE)</f>
        <v>#VALUE!</v>
      </c>
      <c r="U512" s="22" t="e">
        <f>VLOOKUP($G512,Temp!$A:$C,U$1,FALSE)</f>
        <v>#VALUE!</v>
      </c>
      <c r="V512" s="22" t="e">
        <f>VLOOKUP($G512,Temp!$A:$C,V$1,FALSE)</f>
        <v>#VALUE!</v>
      </c>
      <c r="W512" s="22" t="e">
        <f>VLOOKUP($G512,Temp!$A:$C,W$1,FALSE)</f>
        <v>#VALUE!</v>
      </c>
      <c r="X512" s="22" t="e">
        <f>VLOOKUP($G512,Temp!$A:$C,X$1,FALSE)</f>
        <v>#VALUE!</v>
      </c>
      <c r="Y512" s="22">
        <f>VLOOKUP($G512,Temp!$A:$C,Y$1,FALSE)</f>
        <v>656000</v>
      </c>
      <c r="Z512" s="22">
        <f>VLOOKUP($G512,Temp!$A:$C,Z$1,FALSE)</f>
        <v>92400</v>
      </c>
      <c r="AA512" s="22" t="e">
        <f>VLOOKUP($A512,Searches!$A:$H,AA$1,FALSE)</f>
        <v>#N/A</v>
      </c>
      <c r="AB512" s="22" t="e">
        <f>VLOOKUP($A512,Searches!$A:$H,AB$1,FALSE)</f>
        <v>#N/A</v>
      </c>
      <c r="AC512" s="22" t="e">
        <f>VLOOKUP($A512,Searches!$A:$H,AC$1,FALSE)</f>
        <v>#N/A</v>
      </c>
      <c r="AD512" s="22" t="e">
        <f>VLOOKUP($A512,Searches!$A:$H,AD$1,FALSE)</f>
        <v>#N/A</v>
      </c>
      <c r="AE512" s="22" t="e">
        <f>VLOOKUP($A512,Searches!$A:$H,AE$1,FALSE)</f>
        <v>#N/A</v>
      </c>
      <c r="AF512" s="22" t="e">
        <f>VLOOKUP($A512,Searches!$A:$H,AF$1,FALSE)</f>
        <v>#N/A</v>
      </c>
      <c r="AG512" s="22" t="e">
        <f>VLOOKUP($A512,Searches!$A:$H,AG$1,FALSE)</f>
        <v>#N/A</v>
      </c>
      <c r="AH512" s="22" t="str">
        <f>VLOOKUP($G512,Temp!$D:$F,AH$1,FALSE)</f>
        <v>bmc.com</v>
      </c>
      <c r="AI512" s="22" t="str">
        <f>VLOOKUP($G512,Temp!$D:$F,AI$1,FALSE)</f>
        <v>Pardot</v>
      </c>
      <c r="AJ512" s="22" t="str">
        <f>VLOOKUP($G512,Temp!$D:$F,AJ$1,FALSE)</f>
        <v>WordPress</v>
      </c>
    </row>
    <row r="513" spans="1:36" ht="16" x14ac:dyDescent="0.2">
      <c r="A513" s="8" t="str">
        <f t="shared" si="7"/>
        <v>Antonio Matarranz MeaningCloud</v>
      </c>
      <c r="B513" s="8" t="s">
        <v>6350</v>
      </c>
      <c r="C513" s="8" t="s">
        <v>6351</v>
      </c>
      <c r="D513" s="8" t="s">
        <v>42</v>
      </c>
      <c r="E513" s="8" t="s">
        <v>6352</v>
      </c>
      <c r="F513" s="8" t="s">
        <v>6353</v>
      </c>
      <c r="G513" s="12" t="s">
        <v>5925</v>
      </c>
      <c r="H513" s="22" t="str">
        <f>VLOOKUP($G513,Temp!$A:$C,H$1,FALSE)</f>
        <v>meaningcloud.com</v>
      </c>
      <c r="I513" s="22" t="e">
        <f>VLOOKUP($G513,Temp!$A:$C,I$1,FALSE)</f>
        <v>#VALUE!</v>
      </c>
      <c r="J513" s="22" t="e">
        <f>VLOOKUP($G513,Temp!$A:$C,J$1,FALSE)</f>
        <v>#VALUE!</v>
      </c>
      <c r="K513" s="22" t="e">
        <f>VLOOKUP($G513,Temp!$A:$C,K$1,FALSE)</f>
        <v>#VALUE!</v>
      </c>
      <c r="L513" s="22" t="e">
        <f>VLOOKUP($G513,Temp!$A:$C,L$1,FALSE)</f>
        <v>#VALUE!</v>
      </c>
      <c r="M513" s="22" t="e">
        <f>VLOOKUP($G513,Temp!$A:$C,M$1,FALSE)</f>
        <v>#VALUE!</v>
      </c>
      <c r="N513" s="22" t="e">
        <f>VLOOKUP($G513,Temp!$A:$C,N$1,FALSE)</f>
        <v>#VALUE!</v>
      </c>
      <c r="O513" s="22" t="e">
        <f>VLOOKUP($G513,Temp!$A:$C,O$1,FALSE)</f>
        <v>#VALUE!</v>
      </c>
      <c r="P513" s="22" t="e">
        <f>VLOOKUP($G513,Temp!$A:$C,P$1,FALSE)</f>
        <v>#VALUE!</v>
      </c>
      <c r="Q513" s="22" t="e">
        <f>VLOOKUP($G513,Temp!$A:$C,Q$1,FALSE)</f>
        <v>#VALUE!</v>
      </c>
      <c r="R513" s="22" t="e">
        <f>VLOOKUP($G513,Temp!$A:$C,R$1,FALSE)</f>
        <v>#VALUE!</v>
      </c>
      <c r="S513" s="22" t="e">
        <f>VLOOKUP($G513,Temp!$A:$C,S$1,FALSE)</f>
        <v>#VALUE!</v>
      </c>
      <c r="T513" s="22" t="e">
        <f>VLOOKUP($G513,Temp!$A:$C,T$1,FALSE)</f>
        <v>#VALUE!</v>
      </c>
      <c r="U513" s="22" t="e">
        <f>VLOOKUP($G513,Temp!$A:$C,U$1,FALSE)</f>
        <v>#VALUE!</v>
      </c>
      <c r="V513" s="22" t="e">
        <f>VLOOKUP($G513,Temp!$A:$C,V$1,FALSE)</f>
        <v>#VALUE!</v>
      </c>
      <c r="W513" s="22" t="e">
        <f>VLOOKUP($G513,Temp!$A:$C,W$1,FALSE)</f>
        <v>#VALUE!</v>
      </c>
      <c r="X513" s="22" t="e">
        <f>VLOOKUP($G513,Temp!$A:$C,X$1,FALSE)</f>
        <v>#VALUE!</v>
      </c>
      <c r="Y513" s="22">
        <f>VLOOKUP($G513,Temp!$A:$C,Y$1,FALSE)</f>
        <v>830</v>
      </c>
      <c r="Z513" s="22">
        <f>VLOOKUP($G513,Temp!$A:$C,Z$1,FALSE)</f>
        <v>0</v>
      </c>
      <c r="AA513" s="22" t="str">
        <f>VLOOKUP($A513,Searches!$A:$H,AA$1,FALSE)</f>
        <v>Antonio Matarranz</v>
      </c>
      <c r="AB513" s="22" t="str">
        <f>VLOOKUP($A513,Searches!$A:$H,AB$1,FALSE)</f>
        <v>MeaningCloud</v>
      </c>
      <c r="AC513" s="22" t="str">
        <f>VLOOKUP($A513,Searches!$A:$H,AC$1,FALSE)</f>
        <v>Chief Marketing Officer</v>
      </c>
      <c r="AD513" s="22" t="str">
        <f>VLOOKUP($A513,Searches!$A:$H,AD$1,FALSE)</f>
        <v>2nd</v>
      </c>
      <c r="AE513" s="22" t="str">
        <f>VLOOKUP($A513,Searches!$A:$H,AE$1,FALSE)</f>
        <v/>
      </c>
      <c r="AF513" s="22" t="str">
        <f>VLOOKUP($A513,Searches!$A:$H,AF$1,FALSE)</f>
        <v>Greater New York City Area</v>
      </c>
      <c r="AG513" s="22" t="str">
        <f>VLOOKUP($A513,Searches!$A:$H,AG$1,FALSE)</f>
        <v>https://www.linkedin.com/sales/profile/763307,g_kV,NAME_SEARCH?moduleKey=peopleSearchResults&amp;pageKey=sales-search3-people-refinement&amp;contextId=60BC92C971D70515801E49D6842B0000&amp;requestId=1b0118e7-002e-40e9-8e18-8f58a28eab0a&amp;action=CLICK&amp;target=urn%3Ali%3AsalesLead%3A(-1%2C763307)&amp;pageNumber=11&amp;targetEl=profilelink&amp;position=1&amp;trk=lss-serp-result-lead_photo</v>
      </c>
      <c r="AH513" s="22" t="str">
        <f>VLOOKUP($G513,Temp!$D:$F,AH$1,FALSE)</f>
        <v>meaningcloud.com</v>
      </c>
      <c r="AI513" s="22" t="str">
        <f>VLOOKUP($G513,Temp!$D:$F,AI$1,FALSE)</f>
        <v>Pardot</v>
      </c>
      <c r="AJ513" s="22" t="str">
        <f>VLOOKUP($G513,Temp!$D:$F,AJ$1,FALSE)</f>
        <v>WordPress</v>
      </c>
    </row>
    <row r="514" spans="1:36" ht="16" x14ac:dyDescent="0.2">
      <c r="A514" s="8" t="str">
        <f t="shared" si="7"/>
        <v>Rajma McKenzie Orrick, Herrington &amp; Sutcliffe LLP</v>
      </c>
      <c r="B514" s="8" t="s">
        <v>6361</v>
      </c>
      <c r="C514" s="8" t="s">
        <v>6363</v>
      </c>
      <c r="D514" s="8" t="s">
        <v>6364</v>
      </c>
      <c r="E514" s="8" t="s">
        <v>6365</v>
      </c>
      <c r="F514" s="8" t="s">
        <v>6366</v>
      </c>
      <c r="G514" s="12" t="s">
        <v>5936</v>
      </c>
      <c r="H514" s="22" t="str">
        <f>VLOOKUP($G514,Temp!$A:$C,H$1,FALSE)</f>
        <v>orrick.com</v>
      </c>
      <c r="I514" s="22" t="e">
        <f>VLOOKUP($G514,Temp!$A:$C,I$1,FALSE)</f>
        <v>#VALUE!</v>
      </c>
      <c r="J514" s="22" t="e">
        <f>VLOOKUP($G514,Temp!$A:$C,J$1,FALSE)</f>
        <v>#VALUE!</v>
      </c>
      <c r="K514" s="22" t="e">
        <f>VLOOKUP($G514,Temp!$A:$C,K$1,FALSE)</f>
        <v>#VALUE!</v>
      </c>
      <c r="L514" s="22" t="e">
        <f>VLOOKUP($G514,Temp!$A:$C,L$1,FALSE)</f>
        <v>#VALUE!</v>
      </c>
      <c r="M514" s="22" t="e">
        <f>VLOOKUP($G514,Temp!$A:$C,M$1,FALSE)</f>
        <v>#VALUE!</v>
      </c>
      <c r="N514" s="22" t="e">
        <f>VLOOKUP($G514,Temp!$A:$C,N$1,FALSE)</f>
        <v>#VALUE!</v>
      </c>
      <c r="O514" s="22" t="e">
        <f>VLOOKUP($G514,Temp!$A:$C,O$1,FALSE)</f>
        <v>#VALUE!</v>
      </c>
      <c r="P514" s="22" t="e">
        <f>VLOOKUP($G514,Temp!$A:$C,P$1,FALSE)</f>
        <v>#VALUE!</v>
      </c>
      <c r="Q514" s="22" t="e">
        <f>VLOOKUP($G514,Temp!$A:$C,Q$1,FALSE)</f>
        <v>#VALUE!</v>
      </c>
      <c r="R514" s="22" t="e">
        <f>VLOOKUP($G514,Temp!$A:$C,R$1,FALSE)</f>
        <v>#VALUE!</v>
      </c>
      <c r="S514" s="22" t="e">
        <f>VLOOKUP($G514,Temp!$A:$C,S$1,FALSE)</f>
        <v>#VALUE!</v>
      </c>
      <c r="T514" s="22" t="e">
        <f>VLOOKUP($G514,Temp!$A:$C,T$1,FALSE)</f>
        <v>#VALUE!</v>
      </c>
      <c r="U514" s="22" t="e">
        <f>VLOOKUP($G514,Temp!$A:$C,U$1,FALSE)</f>
        <v>#VALUE!</v>
      </c>
      <c r="V514" s="22" t="e">
        <f>VLOOKUP($G514,Temp!$A:$C,V$1,FALSE)</f>
        <v>#VALUE!</v>
      </c>
      <c r="W514" s="22" t="e">
        <f>VLOOKUP($G514,Temp!$A:$C,W$1,FALSE)</f>
        <v>#VALUE!</v>
      </c>
      <c r="X514" s="22" t="e">
        <f>VLOOKUP($G514,Temp!$A:$C,X$1,FALSE)</f>
        <v>#VALUE!</v>
      </c>
      <c r="Y514" s="22">
        <f>VLOOKUP($G514,Temp!$A:$C,Y$1,FALSE)</f>
        <v>9600</v>
      </c>
      <c r="Z514" s="22">
        <f>VLOOKUP($G514,Temp!$A:$C,Z$1,FALSE)</f>
        <v>4</v>
      </c>
      <c r="AA514" s="22" t="e">
        <f>VLOOKUP($A514,Searches!$A:$H,AA$1,FALSE)</f>
        <v>#N/A</v>
      </c>
      <c r="AB514" s="22" t="e">
        <f>VLOOKUP($A514,Searches!$A:$H,AB$1,FALSE)</f>
        <v>#N/A</v>
      </c>
      <c r="AC514" s="22" t="e">
        <f>VLOOKUP($A514,Searches!$A:$H,AC$1,FALSE)</f>
        <v>#N/A</v>
      </c>
      <c r="AD514" s="22" t="e">
        <f>VLOOKUP($A514,Searches!$A:$H,AD$1,FALSE)</f>
        <v>#N/A</v>
      </c>
      <c r="AE514" s="22" t="e">
        <f>VLOOKUP($A514,Searches!$A:$H,AE$1,FALSE)</f>
        <v>#N/A</v>
      </c>
      <c r="AF514" s="22" t="e">
        <f>VLOOKUP($A514,Searches!$A:$H,AF$1,FALSE)</f>
        <v>#N/A</v>
      </c>
      <c r="AG514" s="22" t="e">
        <f>VLOOKUP($A514,Searches!$A:$H,AG$1,FALSE)</f>
        <v>#N/A</v>
      </c>
      <c r="AH514" s="22" t="e">
        <f>VLOOKUP($G514,Temp!$D:$F,AH$1,FALSE)</f>
        <v>#N/A</v>
      </c>
      <c r="AI514" s="22" t="e">
        <f>VLOOKUP($G514,Temp!$D:$F,AI$1,FALSE)</f>
        <v>#N/A</v>
      </c>
      <c r="AJ514" s="22" t="e">
        <f>VLOOKUP($G514,Temp!$D:$F,AJ$1,FALSE)</f>
        <v>#N/A</v>
      </c>
    </row>
    <row r="515" spans="1:36" ht="16" x14ac:dyDescent="0.2">
      <c r="A515" s="8" t="str">
        <f t="shared" si="7"/>
        <v>Amanda Lee Amazon</v>
      </c>
      <c r="B515" s="8" t="s">
        <v>1153</v>
      </c>
      <c r="C515" s="8" t="s">
        <v>6374</v>
      </c>
      <c r="D515" s="8" t="s">
        <v>6375</v>
      </c>
      <c r="E515" s="8" t="s">
        <v>6376</v>
      </c>
      <c r="F515" s="8" t="s">
        <v>1275</v>
      </c>
      <c r="G515" s="12" t="s">
        <v>1193</v>
      </c>
      <c r="H515" s="22" t="str">
        <f>VLOOKUP($G515,Temp!$A:$C,H$1,FALSE)</f>
        <v>amazon.com</v>
      </c>
      <c r="I515" s="22" t="e">
        <f>VLOOKUP($G515,Temp!$A:$C,I$1,FALSE)</f>
        <v>#VALUE!</v>
      </c>
      <c r="J515" s="22" t="e">
        <f>VLOOKUP($G515,Temp!$A:$C,J$1,FALSE)</f>
        <v>#VALUE!</v>
      </c>
      <c r="K515" s="22" t="e">
        <f>VLOOKUP($G515,Temp!$A:$C,K$1,FALSE)</f>
        <v>#VALUE!</v>
      </c>
      <c r="L515" s="22" t="e">
        <f>VLOOKUP($G515,Temp!$A:$C,L$1,FALSE)</f>
        <v>#VALUE!</v>
      </c>
      <c r="M515" s="22" t="e">
        <f>VLOOKUP($G515,Temp!$A:$C,M$1,FALSE)</f>
        <v>#VALUE!</v>
      </c>
      <c r="N515" s="22" t="e">
        <f>VLOOKUP($G515,Temp!$A:$C,N$1,FALSE)</f>
        <v>#VALUE!</v>
      </c>
      <c r="O515" s="22" t="e">
        <f>VLOOKUP($G515,Temp!$A:$C,O$1,FALSE)</f>
        <v>#VALUE!</v>
      </c>
      <c r="P515" s="22" t="e">
        <f>VLOOKUP($G515,Temp!$A:$C,P$1,FALSE)</f>
        <v>#VALUE!</v>
      </c>
      <c r="Q515" s="22" t="e">
        <f>VLOOKUP($G515,Temp!$A:$C,Q$1,FALSE)</f>
        <v>#VALUE!</v>
      </c>
      <c r="R515" s="22" t="e">
        <f>VLOOKUP($G515,Temp!$A:$C,R$1,FALSE)</f>
        <v>#VALUE!</v>
      </c>
      <c r="S515" s="22" t="e">
        <f>VLOOKUP($G515,Temp!$A:$C,S$1,FALSE)</f>
        <v>#VALUE!</v>
      </c>
      <c r="T515" s="22" t="e">
        <f>VLOOKUP($G515,Temp!$A:$C,T$1,FALSE)</f>
        <v>#VALUE!</v>
      </c>
      <c r="U515" s="22" t="e">
        <f>VLOOKUP($G515,Temp!$A:$C,U$1,FALSE)</f>
        <v>#VALUE!</v>
      </c>
      <c r="V515" s="22" t="e">
        <f>VLOOKUP($G515,Temp!$A:$C,V$1,FALSE)</f>
        <v>#VALUE!</v>
      </c>
      <c r="W515" s="22" t="e">
        <f>VLOOKUP($G515,Temp!$A:$C,W$1,FALSE)</f>
        <v>#VALUE!</v>
      </c>
      <c r="X515" s="22" t="e">
        <f>VLOOKUP($G515,Temp!$A:$C,X$1,FALSE)</f>
        <v>#VALUE!</v>
      </c>
      <c r="Y515" s="22">
        <f>VLOOKUP($G515,Temp!$A:$C,Y$1,FALSE)</f>
        <v>266000000</v>
      </c>
      <c r="Z515" s="22">
        <f>VLOOKUP($G515,Temp!$A:$C,Z$1,FALSE)</f>
        <v>60700000</v>
      </c>
      <c r="AA515" s="22" t="e">
        <f>VLOOKUP($A515,Searches!$A:$H,AA$1,FALSE)</f>
        <v>#N/A</v>
      </c>
      <c r="AB515" s="22" t="e">
        <f>VLOOKUP($A515,Searches!$A:$H,AB$1,FALSE)</f>
        <v>#N/A</v>
      </c>
      <c r="AC515" s="22" t="e">
        <f>VLOOKUP($A515,Searches!$A:$H,AC$1,FALSE)</f>
        <v>#N/A</v>
      </c>
      <c r="AD515" s="22" t="e">
        <f>VLOOKUP($A515,Searches!$A:$H,AD$1,FALSE)</f>
        <v>#N/A</v>
      </c>
      <c r="AE515" s="22" t="e">
        <f>VLOOKUP($A515,Searches!$A:$H,AE$1,FALSE)</f>
        <v>#N/A</v>
      </c>
      <c r="AF515" s="22" t="e">
        <f>VLOOKUP($A515,Searches!$A:$H,AF$1,FALSE)</f>
        <v>#N/A</v>
      </c>
      <c r="AG515" s="22" t="e">
        <f>VLOOKUP($A515,Searches!$A:$H,AG$1,FALSE)</f>
        <v>#N/A</v>
      </c>
      <c r="AH515" s="22" t="str">
        <f>VLOOKUP($G515,Temp!$D:$F,AH$1,FALSE)</f>
        <v>amazon.com</v>
      </c>
      <c r="AI515" s="22" t="str">
        <f>VLOOKUP($G515,Temp!$D:$F,AI$1,FALSE)</f>
        <v>Marketo</v>
      </c>
      <c r="AJ515" s="22" t="str">
        <f>VLOOKUP($G515,Temp!$D:$F,AJ$1,FALSE)</f>
        <v>WordPress</v>
      </c>
    </row>
    <row r="516" spans="1:36" ht="16" x14ac:dyDescent="0.2">
      <c r="A516" s="8" t="str">
        <f t="shared" ref="A516:A579" si="8">CONCATENATE(B516," ",C516," ",F516)</f>
        <v>Tiffany CTC Oracle</v>
      </c>
      <c r="B516" s="8" t="s">
        <v>6385</v>
      </c>
      <c r="C516" s="8" t="s">
        <v>6386</v>
      </c>
      <c r="D516" s="8" t="s">
        <v>6387</v>
      </c>
      <c r="E516" s="8" t="s">
        <v>6388</v>
      </c>
      <c r="F516" s="8" t="s">
        <v>6389</v>
      </c>
      <c r="G516" s="12" t="s">
        <v>5959</v>
      </c>
      <c r="H516" s="22" t="str">
        <f>VLOOKUP($G516,Temp!$A:$C,H$1,FALSE)</f>
        <v>oracle.com</v>
      </c>
      <c r="I516" s="22" t="e">
        <f>VLOOKUP($G516,Temp!$A:$C,I$1,FALSE)</f>
        <v>#VALUE!</v>
      </c>
      <c r="J516" s="22" t="e">
        <f>VLOOKUP($G516,Temp!$A:$C,J$1,FALSE)</f>
        <v>#VALUE!</v>
      </c>
      <c r="K516" s="22" t="e">
        <f>VLOOKUP($G516,Temp!$A:$C,K$1,FALSE)</f>
        <v>#VALUE!</v>
      </c>
      <c r="L516" s="22" t="e">
        <f>VLOOKUP($G516,Temp!$A:$C,L$1,FALSE)</f>
        <v>#VALUE!</v>
      </c>
      <c r="M516" s="22" t="e">
        <f>VLOOKUP($G516,Temp!$A:$C,M$1,FALSE)</f>
        <v>#VALUE!</v>
      </c>
      <c r="N516" s="22" t="e">
        <f>VLOOKUP($G516,Temp!$A:$C,N$1,FALSE)</f>
        <v>#VALUE!</v>
      </c>
      <c r="O516" s="22" t="e">
        <f>VLOOKUP($G516,Temp!$A:$C,O$1,FALSE)</f>
        <v>#VALUE!</v>
      </c>
      <c r="P516" s="22" t="e">
        <f>VLOOKUP($G516,Temp!$A:$C,P$1,FALSE)</f>
        <v>#VALUE!</v>
      </c>
      <c r="Q516" s="22" t="e">
        <f>VLOOKUP($G516,Temp!$A:$C,Q$1,FALSE)</f>
        <v>#VALUE!</v>
      </c>
      <c r="R516" s="22" t="e">
        <f>VLOOKUP($G516,Temp!$A:$C,R$1,FALSE)</f>
        <v>#VALUE!</v>
      </c>
      <c r="S516" s="22" t="e">
        <f>VLOOKUP($G516,Temp!$A:$C,S$1,FALSE)</f>
        <v>#VALUE!</v>
      </c>
      <c r="T516" s="22" t="e">
        <f>VLOOKUP($G516,Temp!$A:$C,T$1,FALSE)</f>
        <v>#VALUE!</v>
      </c>
      <c r="U516" s="22" t="e">
        <f>VLOOKUP($G516,Temp!$A:$C,U$1,FALSE)</f>
        <v>#VALUE!</v>
      </c>
      <c r="V516" s="22" t="e">
        <f>VLOOKUP($G516,Temp!$A:$C,V$1,FALSE)</f>
        <v>#VALUE!</v>
      </c>
      <c r="W516" s="22" t="e">
        <f>VLOOKUP($G516,Temp!$A:$C,W$1,FALSE)</f>
        <v>#VALUE!</v>
      </c>
      <c r="X516" s="22" t="e">
        <f>VLOOKUP($G516,Temp!$A:$C,X$1,FALSE)</f>
        <v>#VALUE!</v>
      </c>
      <c r="Y516" s="22">
        <f>VLOOKUP($G516,Temp!$A:$C,Y$1,FALSE)</f>
        <v>10700000</v>
      </c>
      <c r="Z516" s="22">
        <f>VLOOKUP($G516,Temp!$A:$C,Z$1,FALSE)</f>
        <v>1200000</v>
      </c>
      <c r="AA516" s="22" t="e">
        <f>VLOOKUP($A516,Searches!$A:$H,AA$1,FALSE)</f>
        <v>#N/A</v>
      </c>
      <c r="AB516" s="22" t="e">
        <f>VLOOKUP($A516,Searches!$A:$H,AB$1,FALSE)</f>
        <v>#N/A</v>
      </c>
      <c r="AC516" s="22" t="e">
        <f>VLOOKUP($A516,Searches!$A:$H,AC$1,FALSE)</f>
        <v>#N/A</v>
      </c>
      <c r="AD516" s="22" t="e">
        <f>VLOOKUP($A516,Searches!$A:$H,AD$1,FALSE)</f>
        <v>#N/A</v>
      </c>
      <c r="AE516" s="22" t="e">
        <f>VLOOKUP($A516,Searches!$A:$H,AE$1,FALSE)</f>
        <v>#N/A</v>
      </c>
      <c r="AF516" s="22" t="e">
        <f>VLOOKUP($A516,Searches!$A:$H,AF$1,FALSE)</f>
        <v>#N/A</v>
      </c>
      <c r="AG516" s="22" t="e">
        <f>VLOOKUP($A516,Searches!$A:$H,AG$1,FALSE)</f>
        <v>#N/A</v>
      </c>
      <c r="AH516" s="22" t="e">
        <f>VLOOKUP($G516,Temp!$D:$F,AH$1,FALSE)</f>
        <v>#N/A</v>
      </c>
      <c r="AI516" s="22" t="e">
        <f>VLOOKUP($G516,Temp!$D:$F,AI$1,FALSE)</f>
        <v>#N/A</v>
      </c>
      <c r="AJ516" s="22" t="e">
        <f>VLOOKUP($G516,Temp!$D:$F,AJ$1,FALSE)</f>
        <v>#N/A</v>
      </c>
    </row>
    <row r="517" spans="1:36" ht="16" x14ac:dyDescent="0.2">
      <c r="A517" s="8" t="str">
        <f t="shared" si="8"/>
        <v>Keith S. Marketers</v>
      </c>
      <c r="B517" s="8" t="s">
        <v>749</v>
      </c>
      <c r="C517" s="8" t="s">
        <v>1931</v>
      </c>
      <c r="D517" s="8" t="s">
        <v>6399</v>
      </c>
      <c r="E517" s="8" t="s">
        <v>634</v>
      </c>
      <c r="F517" s="8" t="s">
        <v>6400</v>
      </c>
      <c r="G517" s="8" t="s">
        <v>634</v>
      </c>
      <c r="H517" s="22" t="e">
        <f>VLOOKUP($G517,Temp!$A:$C,H$1,FALSE)</f>
        <v>#N/A</v>
      </c>
      <c r="I517" s="22" t="e">
        <f>VLOOKUP($G517,Temp!$A:$C,I$1,FALSE)</f>
        <v>#N/A</v>
      </c>
      <c r="J517" s="22" t="e">
        <f>VLOOKUP($G517,Temp!$A:$C,J$1,FALSE)</f>
        <v>#N/A</v>
      </c>
      <c r="K517" s="22" t="e">
        <f>VLOOKUP($G517,Temp!$A:$C,K$1,FALSE)</f>
        <v>#N/A</v>
      </c>
      <c r="L517" s="22" t="e">
        <f>VLOOKUP($G517,Temp!$A:$C,L$1,FALSE)</f>
        <v>#N/A</v>
      </c>
      <c r="M517" s="22" t="e">
        <f>VLOOKUP($G517,Temp!$A:$C,M$1,FALSE)</f>
        <v>#N/A</v>
      </c>
      <c r="N517" s="22" t="e">
        <f>VLOOKUP($G517,Temp!$A:$C,N$1,FALSE)</f>
        <v>#N/A</v>
      </c>
      <c r="O517" s="22" t="e">
        <f>VLOOKUP($G517,Temp!$A:$C,O$1,FALSE)</f>
        <v>#N/A</v>
      </c>
      <c r="P517" s="22" t="e">
        <f>VLOOKUP($G517,Temp!$A:$C,P$1,FALSE)</f>
        <v>#N/A</v>
      </c>
      <c r="Q517" s="22" t="e">
        <f>VLOOKUP($G517,Temp!$A:$C,Q$1,FALSE)</f>
        <v>#N/A</v>
      </c>
      <c r="R517" s="22" t="e">
        <f>VLOOKUP($G517,Temp!$A:$C,R$1,FALSE)</f>
        <v>#N/A</v>
      </c>
      <c r="S517" s="22" t="e">
        <f>VLOOKUP($G517,Temp!$A:$C,S$1,FALSE)</f>
        <v>#N/A</v>
      </c>
      <c r="T517" s="22" t="e">
        <f>VLOOKUP($G517,Temp!$A:$C,T$1,FALSE)</f>
        <v>#N/A</v>
      </c>
      <c r="U517" s="22" t="e">
        <f>VLOOKUP($G517,Temp!$A:$C,U$1,FALSE)</f>
        <v>#N/A</v>
      </c>
      <c r="V517" s="22" t="e">
        <f>VLOOKUP($G517,Temp!$A:$C,V$1,FALSE)</f>
        <v>#N/A</v>
      </c>
      <c r="W517" s="22" t="e">
        <f>VLOOKUP($G517,Temp!$A:$C,W$1,FALSE)</f>
        <v>#N/A</v>
      </c>
      <c r="X517" s="22" t="e">
        <f>VLOOKUP($G517,Temp!$A:$C,X$1,FALSE)</f>
        <v>#N/A</v>
      </c>
      <c r="Y517" s="22" t="e">
        <f>VLOOKUP($G517,Temp!$A:$C,Y$1,FALSE)</f>
        <v>#N/A</v>
      </c>
      <c r="Z517" s="22" t="e">
        <f>VLOOKUP($G517,Temp!$A:$C,Z$1,FALSE)</f>
        <v>#N/A</v>
      </c>
      <c r="AA517" s="22" t="e">
        <f>VLOOKUP($A517,Searches!$A:$H,AA$1,FALSE)</f>
        <v>#N/A</v>
      </c>
      <c r="AB517" s="22" t="e">
        <f>VLOOKUP($A517,Searches!$A:$H,AB$1,FALSE)</f>
        <v>#N/A</v>
      </c>
      <c r="AC517" s="22" t="e">
        <f>VLOOKUP($A517,Searches!$A:$H,AC$1,FALSE)</f>
        <v>#N/A</v>
      </c>
      <c r="AD517" s="22" t="e">
        <f>VLOOKUP($A517,Searches!$A:$H,AD$1,FALSE)</f>
        <v>#N/A</v>
      </c>
      <c r="AE517" s="22" t="e">
        <f>VLOOKUP($A517,Searches!$A:$H,AE$1,FALSE)</f>
        <v>#N/A</v>
      </c>
      <c r="AF517" s="22" t="e">
        <f>VLOOKUP($A517,Searches!$A:$H,AF$1,FALSE)</f>
        <v>#N/A</v>
      </c>
      <c r="AG517" s="22" t="e">
        <f>VLOOKUP($A517,Searches!$A:$H,AG$1,FALSE)</f>
        <v>#N/A</v>
      </c>
      <c r="AH517" s="22" t="e">
        <f>VLOOKUP($G517,Temp!$D:$F,AH$1,FALSE)</f>
        <v>#N/A</v>
      </c>
      <c r="AI517" s="22" t="e">
        <f>VLOOKUP($G517,Temp!$D:$F,AI$1,FALSE)</f>
        <v>#N/A</v>
      </c>
      <c r="AJ517" s="22" t="e">
        <f>VLOOKUP($G517,Temp!$D:$F,AJ$1,FALSE)</f>
        <v>#N/A</v>
      </c>
    </row>
    <row r="518" spans="1:36" ht="16" x14ac:dyDescent="0.2">
      <c r="A518" s="8" t="str">
        <f t="shared" si="8"/>
        <v>Kathleen カトリン Intel Corporation</v>
      </c>
      <c r="B518" s="8" t="s">
        <v>6401</v>
      </c>
      <c r="C518" s="8" t="s">
        <v>6402</v>
      </c>
      <c r="D518" s="8" t="s">
        <v>6403</v>
      </c>
      <c r="E518" s="8" t="s">
        <v>6404</v>
      </c>
      <c r="F518" s="8" t="s">
        <v>6405</v>
      </c>
      <c r="G518" s="12" t="s">
        <v>5978</v>
      </c>
      <c r="H518" s="22" t="str">
        <f>VLOOKUP($G518,Temp!$A:$C,H$1,FALSE)</f>
        <v>intel.com</v>
      </c>
      <c r="I518" s="22" t="e">
        <f>VLOOKUP($G518,Temp!$A:$C,I$1,FALSE)</f>
        <v>#VALUE!</v>
      </c>
      <c r="J518" s="22" t="e">
        <f>VLOOKUP($G518,Temp!$A:$C,J$1,FALSE)</f>
        <v>#VALUE!</v>
      </c>
      <c r="K518" s="22" t="e">
        <f>VLOOKUP($G518,Temp!$A:$C,K$1,FALSE)</f>
        <v>#VALUE!</v>
      </c>
      <c r="L518" s="22" t="e">
        <f>VLOOKUP($G518,Temp!$A:$C,L$1,FALSE)</f>
        <v>#VALUE!</v>
      </c>
      <c r="M518" s="22" t="e">
        <f>VLOOKUP($G518,Temp!$A:$C,M$1,FALSE)</f>
        <v>#VALUE!</v>
      </c>
      <c r="N518" s="22" t="e">
        <f>VLOOKUP($G518,Temp!$A:$C,N$1,FALSE)</f>
        <v>#VALUE!</v>
      </c>
      <c r="O518" s="22" t="e">
        <f>VLOOKUP($G518,Temp!$A:$C,O$1,FALSE)</f>
        <v>#VALUE!</v>
      </c>
      <c r="P518" s="22" t="e">
        <f>VLOOKUP($G518,Temp!$A:$C,P$1,FALSE)</f>
        <v>#VALUE!</v>
      </c>
      <c r="Q518" s="22" t="e">
        <f>VLOOKUP($G518,Temp!$A:$C,Q$1,FALSE)</f>
        <v>#VALUE!</v>
      </c>
      <c r="R518" s="22" t="e">
        <f>VLOOKUP($G518,Temp!$A:$C,R$1,FALSE)</f>
        <v>#VALUE!</v>
      </c>
      <c r="S518" s="22" t="e">
        <f>VLOOKUP($G518,Temp!$A:$C,S$1,FALSE)</f>
        <v>#VALUE!</v>
      </c>
      <c r="T518" s="22" t="e">
        <f>VLOOKUP($G518,Temp!$A:$C,T$1,FALSE)</f>
        <v>#VALUE!</v>
      </c>
      <c r="U518" s="22" t="e">
        <f>VLOOKUP($G518,Temp!$A:$C,U$1,FALSE)</f>
        <v>#VALUE!</v>
      </c>
      <c r="V518" s="22" t="e">
        <f>VLOOKUP($G518,Temp!$A:$C,V$1,FALSE)</f>
        <v>#VALUE!</v>
      </c>
      <c r="W518" s="22" t="e">
        <f>VLOOKUP($G518,Temp!$A:$C,W$1,FALSE)</f>
        <v>#VALUE!</v>
      </c>
      <c r="X518" s="22" t="e">
        <f>VLOOKUP($G518,Temp!$A:$C,X$1,FALSE)</f>
        <v>#VALUE!</v>
      </c>
      <c r="Y518" s="22">
        <f>VLOOKUP($G518,Temp!$A:$C,Y$1,FALSE)</f>
        <v>0</v>
      </c>
      <c r="Z518" s="22">
        <f>VLOOKUP($G518,Temp!$A:$C,Z$1,FALSE)</f>
        <v>0</v>
      </c>
      <c r="AA518" s="22" t="e">
        <f>VLOOKUP($A518,Searches!$A:$H,AA$1,FALSE)</f>
        <v>#N/A</v>
      </c>
      <c r="AB518" s="22" t="e">
        <f>VLOOKUP($A518,Searches!$A:$H,AB$1,FALSE)</f>
        <v>#N/A</v>
      </c>
      <c r="AC518" s="22" t="e">
        <f>VLOOKUP($A518,Searches!$A:$H,AC$1,FALSE)</f>
        <v>#N/A</v>
      </c>
      <c r="AD518" s="22" t="e">
        <f>VLOOKUP($A518,Searches!$A:$H,AD$1,FALSE)</f>
        <v>#N/A</v>
      </c>
      <c r="AE518" s="22" t="e">
        <f>VLOOKUP($A518,Searches!$A:$H,AE$1,FALSE)</f>
        <v>#N/A</v>
      </c>
      <c r="AF518" s="22" t="e">
        <f>VLOOKUP($A518,Searches!$A:$H,AF$1,FALSE)</f>
        <v>#N/A</v>
      </c>
      <c r="AG518" s="22" t="e">
        <f>VLOOKUP($A518,Searches!$A:$H,AG$1,FALSE)</f>
        <v>#N/A</v>
      </c>
      <c r="AH518" s="22" t="str">
        <f>VLOOKUP($G518,Temp!$D:$F,AH$1,FALSE)</f>
        <v>intel.com</v>
      </c>
      <c r="AI518" s="22" t="str">
        <f>VLOOKUP($G518,Temp!$D:$F,AI$1,FALSE)</f>
        <v>Eloqua</v>
      </c>
      <c r="AJ518" s="22" t="str">
        <f>VLOOKUP($G518,Temp!$D:$F,AJ$1,FALSE)</f>
        <v>WordPress</v>
      </c>
    </row>
    <row r="519" spans="1:36" ht="16" x14ac:dyDescent="0.2">
      <c r="A519" s="8" t="str">
        <f t="shared" si="8"/>
        <v>Marc Desormeau Lenovo</v>
      </c>
      <c r="B519" s="8" t="s">
        <v>4427</v>
      </c>
      <c r="C519" s="8" t="s">
        <v>6412</v>
      </c>
      <c r="D519" s="8" t="s">
        <v>6413</v>
      </c>
      <c r="E519" s="8" t="s">
        <v>6414</v>
      </c>
      <c r="F519" s="8" t="s">
        <v>6415</v>
      </c>
      <c r="G519" s="12" t="s">
        <v>5997</v>
      </c>
      <c r="H519" s="22" t="str">
        <f>VLOOKUP($G519,Temp!$A:$C,H$1,FALSE)</f>
        <v>lenovo.com</v>
      </c>
      <c r="I519" s="22" t="e">
        <f>VLOOKUP($G519,Temp!$A:$C,I$1,FALSE)</f>
        <v>#VALUE!</v>
      </c>
      <c r="J519" s="22" t="e">
        <f>VLOOKUP($G519,Temp!$A:$C,J$1,FALSE)</f>
        <v>#VALUE!</v>
      </c>
      <c r="K519" s="22" t="e">
        <f>VLOOKUP($G519,Temp!$A:$C,K$1,FALSE)</f>
        <v>#VALUE!</v>
      </c>
      <c r="L519" s="22" t="e">
        <f>VLOOKUP($G519,Temp!$A:$C,L$1,FALSE)</f>
        <v>#VALUE!</v>
      </c>
      <c r="M519" s="22" t="e">
        <f>VLOOKUP($G519,Temp!$A:$C,M$1,FALSE)</f>
        <v>#VALUE!</v>
      </c>
      <c r="N519" s="22" t="e">
        <f>VLOOKUP($G519,Temp!$A:$C,N$1,FALSE)</f>
        <v>#VALUE!</v>
      </c>
      <c r="O519" s="22" t="e">
        <f>VLOOKUP($G519,Temp!$A:$C,O$1,FALSE)</f>
        <v>#VALUE!</v>
      </c>
      <c r="P519" s="22" t="e">
        <f>VLOOKUP($G519,Temp!$A:$C,P$1,FALSE)</f>
        <v>#VALUE!</v>
      </c>
      <c r="Q519" s="22" t="e">
        <f>VLOOKUP($G519,Temp!$A:$C,Q$1,FALSE)</f>
        <v>#VALUE!</v>
      </c>
      <c r="R519" s="22" t="e">
        <f>VLOOKUP($G519,Temp!$A:$C,R$1,FALSE)</f>
        <v>#VALUE!</v>
      </c>
      <c r="S519" s="22" t="e">
        <f>VLOOKUP($G519,Temp!$A:$C,S$1,FALSE)</f>
        <v>#VALUE!</v>
      </c>
      <c r="T519" s="22" t="e">
        <f>VLOOKUP($G519,Temp!$A:$C,T$1,FALSE)</f>
        <v>#VALUE!</v>
      </c>
      <c r="U519" s="22" t="e">
        <f>VLOOKUP($G519,Temp!$A:$C,U$1,FALSE)</f>
        <v>#VALUE!</v>
      </c>
      <c r="V519" s="22" t="e">
        <f>VLOOKUP($G519,Temp!$A:$C,V$1,FALSE)</f>
        <v>#VALUE!</v>
      </c>
      <c r="W519" s="22" t="e">
        <f>VLOOKUP($G519,Temp!$A:$C,W$1,FALSE)</f>
        <v>#VALUE!</v>
      </c>
      <c r="X519" s="22" t="e">
        <f>VLOOKUP($G519,Temp!$A:$C,X$1,FALSE)</f>
        <v>#VALUE!</v>
      </c>
      <c r="Y519" s="22">
        <f>VLOOKUP($G519,Temp!$A:$C,Y$1,FALSE)</f>
        <v>2300000</v>
      </c>
      <c r="Z519" s="22">
        <f>VLOOKUP($G519,Temp!$A:$C,Z$1,FALSE)</f>
        <v>157000</v>
      </c>
      <c r="AA519" s="22" t="e">
        <f>VLOOKUP($A519,Searches!$A:$H,AA$1,FALSE)</f>
        <v>#N/A</v>
      </c>
      <c r="AB519" s="22" t="e">
        <f>VLOOKUP($A519,Searches!$A:$H,AB$1,FALSE)</f>
        <v>#N/A</v>
      </c>
      <c r="AC519" s="22" t="e">
        <f>VLOOKUP($A519,Searches!$A:$H,AC$1,FALSE)</f>
        <v>#N/A</v>
      </c>
      <c r="AD519" s="22" t="e">
        <f>VLOOKUP($A519,Searches!$A:$H,AD$1,FALSE)</f>
        <v>#N/A</v>
      </c>
      <c r="AE519" s="22" t="e">
        <f>VLOOKUP($A519,Searches!$A:$H,AE$1,FALSE)</f>
        <v>#N/A</v>
      </c>
      <c r="AF519" s="22" t="e">
        <f>VLOOKUP($A519,Searches!$A:$H,AF$1,FALSE)</f>
        <v>#N/A</v>
      </c>
      <c r="AG519" s="22" t="e">
        <f>VLOOKUP($A519,Searches!$A:$H,AG$1,FALSE)</f>
        <v>#N/A</v>
      </c>
      <c r="AH519" s="22" t="e">
        <f>VLOOKUP($G519,Temp!$D:$F,AH$1,FALSE)</f>
        <v>#N/A</v>
      </c>
      <c r="AI519" s="22" t="e">
        <f>VLOOKUP($G519,Temp!$D:$F,AI$1,FALSE)</f>
        <v>#N/A</v>
      </c>
      <c r="AJ519" s="22" t="e">
        <f>VLOOKUP($G519,Temp!$D:$F,AJ$1,FALSE)</f>
        <v>#N/A</v>
      </c>
    </row>
    <row r="520" spans="1:36" ht="16" x14ac:dyDescent="0.2">
      <c r="A520" s="8" t="str">
        <f t="shared" si="8"/>
        <v>Ross Atkinson Intermedia Travel Group</v>
      </c>
      <c r="B520" s="8" t="s">
        <v>6420</v>
      </c>
      <c r="C520" s="8" t="s">
        <v>6421</v>
      </c>
      <c r="D520" s="8" t="s">
        <v>6422</v>
      </c>
      <c r="E520" s="8" t="s">
        <v>6423</v>
      </c>
      <c r="F520" s="8" t="s">
        <v>6424</v>
      </c>
      <c r="G520" s="12" t="s">
        <v>6008</v>
      </c>
      <c r="H520" s="22" t="str">
        <f>VLOOKUP($G520,Temp!$A:$C,H$1,FALSE)</f>
        <v>businesstravelerusa.com</v>
      </c>
      <c r="I520" s="22" t="e">
        <f>VLOOKUP($G520,Temp!$A:$C,I$1,FALSE)</f>
        <v>#VALUE!</v>
      </c>
      <c r="J520" s="22" t="e">
        <f>VLOOKUP($G520,Temp!$A:$C,J$1,FALSE)</f>
        <v>#VALUE!</v>
      </c>
      <c r="K520" s="22" t="e">
        <f>VLOOKUP($G520,Temp!$A:$C,K$1,FALSE)</f>
        <v>#VALUE!</v>
      </c>
      <c r="L520" s="22" t="e">
        <f>VLOOKUP($G520,Temp!$A:$C,L$1,FALSE)</f>
        <v>#VALUE!</v>
      </c>
      <c r="M520" s="22" t="e">
        <f>VLOOKUP($G520,Temp!$A:$C,M$1,FALSE)</f>
        <v>#VALUE!</v>
      </c>
      <c r="N520" s="22" t="e">
        <f>VLOOKUP($G520,Temp!$A:$C,N$1,FALSE)</f>
        <v>#VALUE!</v>
      </c>
      <c r="O520" s="22" t="e">
        <f>VLOOKUP($G520,Temp!$A:$C,O$1,FALSE)</f>
        <v>#VALUE!</v>
      </c>
      <c r="P520" s="22" t="e">
        <f>VLOOKUP($G520,Temp!$A:$C,P$1,FALSE)</f>
        <v>#VALUE!</v>
      </c>
      <c r="Q520" s="22" t="e">
        <f>VLOOKUP($G520,Temp!$A:$C,Q$1,FALSE)</f>
        <v>#VALUE!</v>
      </c>
      <c r="R520" s="22" t="e">
        <f>VLOOKUP($G520,Temp!$A:$C,R$1,FALSE)</f>
        <v>#VALUE!</v>
      </c>
      <c r="S520" s="22" t="e">
        <f>VLOOKUP($G520,Temp!$A:$C,S$1,FALSE)</f>
        <v>#VALUE!</v>
      </c>
      <c r="T520" s="22" t="e">
        <f>VLOOKUP($G520,Temp!$A:$C,T$1,FALSE)</f>
        <v>#VALUE!</v>
      </c>
      <c r="U520" s="22" t="e">
        <f>VLOOKUP($G520,Temp!$A:$C,U$1,FALSE)</f>
        <v>#VALUE!</v>
      </c>
      <c r="V520" s="22" t="e">
        <f>VLOOKUP($G520,Temp!$A:$C,V$1,FALSE)</f>
        <v>#VALUE!</v>
      </c>
      <c r="W520" s="22" t="e">
        <f>VLOOKUP($G520,Temp!$A:$C,W$1,FALSE)</f>
        <v>#VALUE!</v>
      </c>
      <c r="X520" s="22" t="e">
        <f>VLOOKUP($G520,Temp!$A:$C,X$1,FALSE)</f>
        <v>#VALUE!</v>
      </c>
      <c r="Y520" s="22">
        <f>VLOOKUP($G520,Temp!$A:$C,Y$1,FALSE)</f>
        <v>664</v>
      </c>
      <c r="Z520" s="22">
        <f>VLOOKUP($G520,Temp!$A:$C,Z$1,FALSE)</f>
        <v>0</v>
      </c>
      <c r="AA520" s="22" t="e">
        <f>VLOOKUP($A520,Searches!$A:$H,AA$1,FALSE)</f>
        <v>#N/A</v>
      </c>
      <c r="AB520" s="22" t="e">
        <f>VLOOKUP($A520,Searches!$A:$H,AB$1,FALSE)</f>
        <v>#N/A</v>
      </c>
      <c r="AC520" s="22" t="e">
        <f>VLOOKUP($A520,Searches!$A:$H,AC$1,FALSE)</f>
        <v>#N/A</v>
      </c>
      <c r="AD520" s="22" t="e">
        <f>VLOOKUP($A520,Searches!$A:$H,AD$1,FALSE)</f>
        <v>#N/A</v>
      </c>
      <c r="AE520" s="22" t="e">
        <f>VLOOKUP($A520,Searches!$A:$H,AE$1,FALSE)</f>
        <v>#N/A</v>
      </c>
      <c r="AF520" s="22" t="e">
        <f>VLOOKUP($A520,Searches!$A:$H,AF$1,FALSE)</f>
        <v>#N/A</v>
      </c>
      <c r="AG520" s="22" t="e">
        <f>VLOOKUP($A520,Searches!$A:$H,AG$1,FALSE)</f>
        <v>#N/A</v>
      </c>
      <c r="AH520" s="22" t="e">
        <f>VLOOKUP($G520,Temp!$D:$F,AH$1,FALSE)</f>
        <v>#N/A</v>
      </c>
      <c r="AI520" s="22" t="e">
        <f>VLOOKUP($G520,Temp!$D:$F,AI$1,FALSE)</f>
        <v>#N/A</v>
      </c>
      <c r="AJ520" s="22" t="e">
        <f>VLOOKUP($G520,Temp!$D:$F,AJ$1,FALSE)</f>
        <v>#N/A</v>
      </c>
    </row>
    <row r="521" spans="1:36" ht="16" x14ac:dyDescent="0.2">
      <c r="A521" s="8" t="str">
        <f t="shared" si="8"/>
        <v>Brianna Leclerc Crimson Hexagon</v>
      </c>
      <c r="B521" s="8" t="s">
        <v>6431</v>
      </c>
      <c r="C521" s="8" t="s">
        <v>6432</v>
      </c>
      <c r="D521" s="8" t="s">
        <v>6433</v>
      </c>
      <c r="E521" s="8" t="s">
        <v>6434</v>
      </c>
      <c r="F521" s="8" t="s">
        <v>3116</v>
      </c>
      <c r="G521" s="12" t="s">
        <v>2884</v>
      </c>
      <c r="H521" s="22" t="str">
        <f>VLOOKUP($G521,Temp!$A:$C,H$1,FALSE)</f>
        <v>crimsonhexagon.com</v>
      </c>
      <c r="I521" s="22" t="e">
        <f>VLOOKUP($G521,Temp!$A:$C,I$1,FALSE)</f>
        <v>#VALUE!</v>
      </c>
      <c r="J521" s="22" t="e">
        <f>VLOOKUP($G521,Temp!$A:$C,J$1,FALSE)</f>
        <v>#VALUE!</v>
      </c>
      <c r="K521" s="22" t="e">
        <f>VLOOKUP($G521,Temp!$A:$C,K$1,FALSE)</f>
        <v>#VALUE!</v>
      </c>
      <c r="L521" s="22" t="e">
        <f>VLOOKUP($G521,Temp!$A:$C,L$1,FALSE)</f>
        <v>#VALUE!</v>
      </c>
      <c r="M521" s="22" t="e">
        <f>VLOOKUP($G521,Temp!$A:$C,M$1,FALSE)</f>
        <v>#VALUE!</v>
      </c>
      <c r="N521" s="22" t="e">
        <f>VLOOKUP($G521,Temp!$A:$C,N$1,FALSE)</f>
        <v>#VALUE!</v>
      </c>
      <c r="O521" s="22" t="e">
        <f>VLOOKUP($G521,Temp!$A:$C,O$1,FALSE)</f>
        <v>#VALUE!</v>
      </c>
      <c r="P521" s="22" t="e">
        <f>VLOOKUP($G521,Temp!$A:$C,P$1,FALSE)</f>
        <v>#VALUE!</v>
      </c>
      <c r="Q521" s="22" t="e">
        <f>VLOOKUP($G521,Temp!$A:$C,Q$1,FALSE)</f>
        <v>#VALUE!</v>
      </c>
      <c r="R521" s="22" t="e">
        <f>VLOOKUP($G521,Temp!$A:$C,R$1,FALSE)</f>
        <v>#VALUE!</v>
      </c>
      <c r="S521" s="22" t="e">
        <f>VLOOKUP($G521,Temp!$A:$C,S$1,FALSE)</f>
        <v>#VALUE!</v>
      </c>
      <c r="T521" s="22" t="e">
        <f>VLOOKUP($G521,Temp!$A:$C,T$1,FALSE)</f>
        <v>#VALUE!</v>
      </c>
      <c r="U521" s="22" t="e">
        <f>VLOOKUP($G521,Temp!$A:$C,U$1,FALSE)</f>
        <v>#VALUE!</v>
      </c>
      <c r="V521" s="22" t="e">
        <f>VLOOKUP($G521,Temp!$A:$C,V$1,FALSE)</f>
        <v>#VALUE!</v>
      </c>
      <c r="W521" s="22" t="e">
        <f>VLOOKUP($G521,Temp!$A:$C,W$1,FALSE)</f>
        <v>#VALUE!</v>
      </c>
      <c r="X521" s="22" t="e">
        <f>VLOOKUP($G521,Temp!$A:$C,X$1,FALSE)</f>
        <v>#VALUE!</v>
      </c>
      <c r="Y521" s="22">
        <f>VLOOKUP($G521,Temp!$A:$C,Y$1,FALSE)</f>
        <v>20100</v>
      </c>
      <c r="Z521" s="22">
        <f>VLOOKUP($G521,Temp!$A:$C,Z$1,FALSE)</f>
        <v>18300</v>
      </c>
      <c r="AA521" s="22" t="e">
        <f>VLOOKUP($A521,Searches!$A:$H,AA$1,FALSE)</f>
        <v>#N/A</v>
      </c>
      <c r="AB521" s="22" t="e">
        <f>VLOOKUP($A521,Searches!$A:$H,AB$1,FALSE)</f>
        <v>#N/A</v>
      </c>
      <c r="AC521" s="22" t="e">
        <f>VLOOKUP($A521,Searches!$A:$H,AC$1,FALSE)</f>
        <v>#N/A</v>
      </c>
      <c r="AD521" s="22" t="e">
        <f>VLOOKUP($A521,Searches!$A:$H,AD$1,FALSE)</f>
        <v>#N/A</v>
      </c>
      <c r="AE521" s="22" t="e">
        <f>VLOOKUP($A521,Searches!$A:$H,AE$1,FALSE)</f>
        <v>#N/A</v>
      </c>
      <c r="AF521" s="22" t="e">
        <f>VLOOKUP($A521,Searches!$A:$H,AF$1,FALSE)</f>
        <v>#N/A</v>
      </c>
      <c r="AG521" s="22" t="e">
        <f>VLOOKUP($A521,Searches!$A:$H,AG$1,FALSE)</f>
        <v>#N/A</v>
      </c>
      <c r="AH521" s="22" t="str">
        <f>VLOOKUP($G521,Temp!$D:$F,AH$1,FALSE)</f>
        <v>crimsonhexagon.com</v>
      </c>
      <c r="AI521" s="22" t="str">
        <f>VLOOKUP($G521,Temp!$D:$F,AI$1,FALSE)</f>
        <v>Marketo</v>
      </c>
      <c r="AJ521" s="22" t="str">
        <f>VLOOKUP($G521,Temp!$D:$F,AJ$1,FALSE)</f>
        <v>WordPress</v>
      </c>
    </row>
    <row r="522" spans="1:36" ht="16" x14ac:dyDescent="0.2">
      <c r="A522" s="8" t="str">
        <f t="shared" si="8"/>
        <v>Jeffrey Bone ORA NET LLC</v>
      </c>
      <c r="B522" s="8" t="s">
        <v>3387</v>
      </c>
      <c r="C522" s="8" t="s">
        <v>6438</v>
      </c>
      <c r="D522" s="8" t="s">
        <v>6439</v>
      </c>
      <c r="E522" s="8" t="s">
        <v>6440</v>
      </c>
      <c r="F522" s="8" t="s">
        <v>6441</v>
      </c>
      <c r="G522" s="12" t="s">
        <v>6024</v>
      </c>
      <c r="H522" s="22" t="str">
        <f>VLOOKUP($G522,Temp!$A:$C,H$1,FALSE)</f>
        <v>ora.net</v>
      </c>
      <c r="I522" s="22" t="e">
        <f>VLOOKUP($G522,Temp!$A:$C,I$1,FALSE)</f>
        <v>#VALUE!</v>
      </c>
      <c r="J522" s="22" t="e">
        <f>VLOOKUP($G522,Temp!$A:$C,J$1,FALSE)</f>
        <v>#VALUE!</v>
      </c>
      <c r="K522" s="22" t="e">
        <f>VLOOKUP($G522,Temp!$A:$C,K$1,FALSE)</f>
        <v>#VALUE!</v>
      </c>
      <c r="L522" s="22" t="e">
        <f>VLOOKUP($G522,Temp!$A:$C,L$1,FALSE)</f>
        <v>#VALUE!</v>
      </c>
      <c r="M522" s="22" t="e">
        <f>VLOOKUP($G522,Temp!$A:$C,M$1,FALSE)</f>
        <v>#VALUE!</v>
      </c>
      <c r="N522" s="22" t="e">
        <f>VLOOKUP($G522,Temp!$A:$C,N$1,FALSE)</f>
        <v>#VALUE!</v>
      </c>
      <c r="O522" s="22" t="e">
        <f>VLOOKUP($G522,Temp!$A:$C,O$1,FALSE)</f>
        <v>#VALUE!</v>
      </c>
      <c r="P522" s="22" t="e">
        <f>VLOOKUP($G522,Temp!$A:$C,P$1,FALSE)</f>
        <v>#VALUE!</v>
      </c>
      <c r="Q522" s="22" t="e">
        <f>VLOOKUP($G522,Temp!$A:$C,Q$1,FALSE)</f>
        <v>#VALUE!</v>
      </c>
      <c r="R522" s="22" t="e">
        <f>VLOOKUP($G522,Temp!$A:$C,R$1,FALSE)</f>
        <v>#VALUE!</v>
      </c>
      <c r="S522" s="22" t="e">
        <f>VLOOKUP($G522,Temp!$A:$C,S$1,FALSE)</f>
        <v>#VALUE!</v>
      </c>
      <c r="T522" s="22" t="e">
        <f>VLOOKUP($G522,Temp!$A:$C,T$1,FALSE)</f>
        <v>#VALUE!</v>
      </c>
      <c r="U522" s="22" t="e">
        <f>VLOOKUP($G522,Temp!$A:$C,U$1,FALSE)</f>
        <v>#VALUE!</v>
      </c>
      <c r="V522" s="22" t="e">
        <f>VLOOKUP($G522,Temp!$A:$C,V$1,FALSE)</f>
        <v>#VALUE!</v>
      </c>
      <c r="W522" s="22" t="e">
        <f>VLOOKUP($G522,Temp!$A:$C,W$1,FALSE)</f>
        <v>#VALUE!</v>
      </c>
      <c r="X522" s="22" t="e">
        <f>VLOOKUP($G522,Temp!$A:$C,X$1,FALSE)</f>
        <v>#VALUE!</v>
      </c>
      <c r="Y522" s="22">
        <f>VLOOKUP($G522,Temp!$A:$C,Y$1,FALSE)</f>
        <v>0</v>
      </c>
      <c r="Z522" s="22">
        <f>VLOOKUP($G522,Temp!$A:$C,Z$1,FALSE)</f>
        <v>0</v>
      </c>
      <c r="AA522" s="22" t="e">
        <f>VLOOKUP($A522,Searches!$A:$H,AA$1,FALSE)</f>
        <v>#N/A</v>
      </c>
      <c r="AB522" s="22" t="e">
        <f>VLOOKUP($A522,Searches!$A:$H,AB$1,FALSE)</f>
        <v>#N/A</v>
      </c>
      <c r="AC522" s="22" t="e">
        <f>VLOOKUP($A522,Searches!$A:$H,AC$1,FALSE)</f>
        <v>#N/A</v>
      </c>
      <c r="AD522" s="22" t="e">
        <f>VLOOKUP($A522,Searches!$A:$H,AD$1,FALSE)</f>
        <v>#N/A</v>
      </c>
      <c r="AE522" s="22" t="e">
        <f>VLOOKUP($A522,Searches!$A:$H,AE$1,FALSE)</f>
        <v>#N/A</v>
      </c>
      <c r="AF522" s="22" t="e">
        <f>VLOOKUP($A522,Searches!$A:$H,AF$1,FALSE)</f>
        <v>#N/A</v>
      </c>
      <c r="AG522" s="22" t="e">
        <f>VLOOKUP($A522,Searches!$A:$H,AG$1,FALSE)</f>
        <v>#N/A</v>
      </c>
      <c r="AH522" s="22" t="e">
        <f>VLOOKUP($G522,Temp!$D:$F,AH$1,FALSE)</f>
        <v>#N/A</v>
      </c>
      <c r="AI522" s="22" t="e">
        <f>VLOOKUP($G522,Temp!$D:$F,AI$1,FALSE)</f>
        <v>#N/A</v>
      </c>
      <c r="AJ522" s="22" t="e">
        <f>VLOOKUP($G522,Temp!$D:$F,AJ$1,FALSE)</f>
        <v>#N/A</v>
      </c>
    </row>
    <row r="523" spans="1:36" ht="16" x14ac:dyDescent="0.2">
      <c r="A523" s="8" t="str">
        <f t="shared" si="8"/>
        <v>Michael Illobre Instrumentation Laboratory, A Werfen Company</v>
      </c>
      <c r="B523" s="8" t="s">
        <v>1203</v>
      </c>
      <c r="C523" s="8" t="s">
        <v>6454</v>
      </c>
      <c r="D523" s="8" t="s">
        <v>6455</v>
      </c>
      <c r="E523" s="8" t="s">
        <v>6456</v>
      </c>
      <c r="F523" s="8" t="s">
        <v>6457</v>
      </c>
      <c r="G523" s="12" t="s">
        <v>6034</v>
      </c>
      <c r="H523" s="22" t="str">
        <f>VLOOKUP($G523,Temp!$A:$C,H$1,FALSE)</f>
        <v>instrumentationlaboratory.com</v>
      </c>
      <c r="I523" s="22" t="e">
        <f>VLOOKUP($G523,Temp!$A:$C,I$1,FALSE)</f>
        <v>#VALUE!</v>
      </c>
      <c r="J523" s="22" t="e">
        <f>VLOOKUP($G523,Temp!$A:$C,J$1,FALSE)</f>
        <v>#VALUE!</v>
      </c>
      <c r="K523" s="22" t="e">
        <f>VLOOKUP($G523,Temp!$A:$C,K$1,FALSE)</f>
        <v>#VALUE!</v>
      </c>
      <c r="L523" s="22" t="e">
        <f>VLOOKUP($G523,Temp!$A:$C,L$1,FALSE)</f>
        <v>#VALUE!</v>
      </c>
      <c r="M523" s="22" t="e">
        <f>VLOOKUP($G523,Temp!$A:$C,M$1,FALSE)</f>
        <v>#VALUE!</v>
      </c>
      <c r="N523" s="22" t="e">
        <f>VLOOKUP($G523,Temp!$A:$C,N$1,FALSE)</f>
        <v>#VALUE!</v>
      </c>
      <c r="O523" s="22" t="e">
        <f>VLOOKUP($G523,Temp!$A:$C,O$1,FALSE)</f>
        <v>#VALUE!</v>
      </c>
      <c r="P523" s="22" t="e">
        <f>VLOOKUP($G523,Temp!$A:$C,P$1,FALSE)</f>
        <v>#VALUE!</v>
      </c>
      <c r="Q523" s="22" t="e">
        <f>VLOOKUP($G523,Temp!$A:$C,Q$1,FALSE)</f>
        <v>#VALUE!</v>
      </c>
      <c r="R523" s="22" t="e">
        <f>VLOOKUP($G523,Temp!$A:$C,R$1,FALSE)</f>
        <v>#VALUE!</v>
      </c>
      <c r="S523" s="22" t="e">
        <f>VLOOKUP($G523,Temp!$A:$C,S$1,FALSE)</f>
        <v>#VALUE!</v>
      </c>
      <c r="T523" s="22" t="e">
        <f>VLOOKUP($G523,Temp!$A:$C,T$1,FALSE)</f>
        <v>#VALUE!</v>
      </c>
      <c r="U523" s="22" t="e">
        <f>VLOOKUP($G523,Temp!$A:$C,U$1,FALSE)</f>
        <v>#VALUE!</v>
      </c>
      <c r="V523" s="22" t="e">
        <f>VLOOKUP($G523,Temp!$A:$C,V$1,FALSE)</f>
        <v>#VALUE!</v>
      </c>
      <c r="W523" s="22" t="e">
        <f>VLOOKUP($G523,Temp!$A:$C,W$1,FALSE)</f>
        <v>#VALUE!</v>
      </c>
      <c r="X523" s="22" t="e">
        <f>VLOOKUP($G523,Temp!$A:$C,X$1,FALSE)</f>
        <v>#VALUE!</v>
      </c>
      <c r="Y523" s="22">
        <f>VLOOKUP($G523,Temp!$A:$C,Y$1,FALSE)</f>
        <v>0</v>
      </c>
      <c r="Z523" s="22">
        <f>VLOOKUP($G523,Temp!$A:$C,Z$1,FALSE)</f>
        <v>0</v>
      </c>
      <c r="AA523" s="22" t="e">
        <f>VLOOKUP($A523,Searches!$A:$H,AA$1,FALSE)</f>
        <v>#N/A</v>
      </c>
      <c r="AB523" s="22" t="e">
        <f>VLOOKUP($A523,Searches!$A:$H,AB$1,FALSE)</f>
        <v>#N/A</v>
      </c>
      <c r="AC523" s="22" t="e">
        <f>VLOOKUP($A523,Searches!$A:$H,AC$1,FALSE)</f>
        <v>#N/A</v>
      </c>
      <c r="AD523" s="22" t="e">
        <f>VLOOKUP($A523,Searches!$A:$H,AD$1,FALSE)</f>
        <v>#N/A</v>
      </c>
      <c r="AE523" s="22" t="e">
        <f>VLOOKUP($A523,Searches!$A:$H,AE$1,FALSE)</f>
        <v>#N/A</v>
      </c>
      <c r="AF523" s="22" t="e">
        <f>VLOOKUP($A523,Searches!$A:$H,AF$1,FALSE)</f>
        <v>#N/A</v>
      </c>
      <c r="AG523" s="22" t="e">
        <f>VLOOKUP($A523,Searches!$A:$H,AG$1,FALSE)</f>
        <v>#N/A</v>
      </c>
      <c r="AH523" s="22" t="e">
        <f>VLOOKUP($G523,Temp!$D:$F,AH$1,FALSE)</f>
        <v>#N/A</v>
      </c>
      <c r="AI523" s="22" t="e">
        <f>VLOOKUP($G523,Temp!$D:$F,AI$1,FALSE)</f>
        <v>#N/A</v>
      </c>
      <c r="AJ523" s="22" t="e">
        <f>VLOOKUP($G523,Temp!$D:$F,AJ$1,FALSE)</f>
        <v>#N/A</v>
      </c>
    </row>
    <row r="524" spans="1:36" ht="16" x14ac:dyDescent="0.2">
      <c r="A524" s="8" t="str">
        <f t="shared" si="8"/>
        <v>Deb Taylor 360Alumni</v>
      </c>
      <c r="B524" s="8" t="s">
        <v>6472</v>
      </c>
      <c r="C524" s="8" t="s">
        <v>1019</v>
      </c>
      <c r="D524" s="8" t="s">
        <v>1006</v>
      </c>
      <c r="E524" s="8" t="s">
        <v>6473</v>
      </c>
      <c r="F524" s="8" t="s">
        <v>6474</v>
      </c>
      <c r="G524" s="12" t="s">
        <v>6043</v>
      </c>
      <c r="H524" s="22" t="str">
        <f>VLOOKUP($G524,Temp!$A:$C,H$1,FALSE)</f>
        <v>360Alumni.com</v>
      </c>
      <c r="I524" s="22" t="e">
        <f>VLOOKUP($G524,Temp!$A:$C,I$1,FALSE)</f>
        <v>#VALUE!</v>
      </c>
      <c r="J524" s="22" t="e">
        <f>VLOOKUP($G524,Temp!$A:$C,J$1,FALSE)</f>
        <v>#VALUE!</v>
      </c>
      <c r="K524" s="22" t="e">
        <f>VLOOKUP($G524,Temp!$A:$C,K$1,FALSE)</f>
        <v>#VALUE!</v>
      </c>
      <c r="L524" s="22" t="e">
        <f>VLOOKUP($G524,Temp!$A:$C,L$1,FALSE)</f>
        <v>#VALUE!</v>
      </c>
      <c r="M524" s="22" t="e">
        <f>VLOOKUP($G524,Temp!$A:$C,M$1,FALSE)</f>
        <v>#VALUE!</v>
      </c>
      <c r="N524" s="22" t="e">
        <f>VLOOKUP($G524,Temp!$A:$C,N$1,FALSE)</f>
        <v>#VALUE!</v>
      </c>
      <c r="O524" s="22" t="e">
        <f>VLOOKUP($G524,Temp!$A:$C,O$1,FALSE)</f>
        <v>#VALUE!</v>
      </c>
      <c r="P524" s="22" t="e">
        <f>VLOOKUP($G524,Temp!$A:$C,P$1,FALSE)</f>
        <v>#VALUE!</v>
      </c>
      <c r="Q524" s="22" t="e">
        <f>VLOOKUP($G524,Temp!$A:$C,Q$1,FALSE)</f>
        <v>#VALUE!</v>
      </c>
      <c r="R524" s="22" t="e">
        <f>VLOOKUP($G524,Temp!$A:$C,R$1,FALSE)</f>
        <v>#VALUE!</v>
      </c>
      <c r="S524" s="22" t="e">
        <f>VLOOKUP($G524,Temp!$A:$C,S$1,FALSE)</f>
        <v>#VALUE!</v>
      </c>
      <c r="T524" s="22" t="e">
        <f>VLOOKUP($G524,Temp!$A:$C,T$1,FALSE)</f>
        <v>#VALUE!</v>
      </c>
      <c r="U524" s="22" t="e">
        <f>VLOOKUP($G524,Temp!$A:$C,U$1,FALSE)</f>
        <v>#VALUE!</v>
      </c>
      <c r="V524" s="22" t="e">
        <f>VLOOKUP($G524,Temp!$A:$C,V$1,FALSE)</f>
        <v>#VALUE!</v>
      </c>
      <c r="W524" s="22" t="e">
        <f>VLOOKUP($G524,Temp!$A:$C,W$1,FALSE)</f>
        <v>#VALUE!</v>
      </c>
      <c r="X524" s="22" t="e">
        <f>VLOOKUP($G524,Temp!$A:$C,X$1,FALSE)</f>
        <v>#VALUE!</v>
      </c>
      <c r="Y524" s="22">
        <f>VLOOKUP($G524,Temp!$A:$C,Y$1,FALSE)</f>
        <v>42</v>
      </c>
      <c r="Z524" s="22">
        <f>VLOOKUP($G524,Temp!$A:$C,Z$1,FALSE)</f>
        <v>139</v>
      </c>
      <c r="AA524" s="22" t="e">
        <f>VLOOKUP($A524,Searches!$A:$H,AA$1,FALSE)</f>
        <v>#N/A</v>
      </c>
      <c r="AB524" s="22" t="e">
        <f>VLOOKUP($A524,Searches!$A:$H,AB$1,FALSE)</f>
        <v>#N/A</v>
      </c>
      <c r="AC524" s="22" t="e">
        <f>VLOOKUP($A524,Searches!$A:$H,AC$1,FALSE)</f>
        <v>#N/A</v>
      </c>
      <c r="AD524" s="22" t="e">
        <f>VLOOKUP($A524,Searches!$A:$H,AD$1,FALSE)</f>
        <v>#N/A</v>
      </c>
      <c r="AE524" s="22" t="e">
        <f>VLOOKUP($A524,Searches!$A:$H,AE$1,FALSE)</f>
        <v>#N/A</v>
      </c>
      <c r="AF524" s="22" t="e">
        <f>VLOOKUP($A524,Searches!$A:$H,AF$1,FALSE)</f>
        <v>#N/A</v>
      </c>
      <c r="AG524" s="22" t="e">
        <f>VLOOKUP($A524,Searches!$A:$H,AG$1,FALSE)</f>
        <v>#N/A</v>
      </c>
      <c r="AH524" s="22" t="e">
        <f>VLOOKUP($G524,Temp!$D:$F,AH$1,FALSE)</f>
        <v>#N/A</v>
      </c>
      <c r="AI524" s="22" t="e">
        <f>VLOOKUP($G524,Temp!$D:$F,AI$1,FALSE)</f>
        <v>#N/A</v>
      </c>
      <c r="AJ524" s="22" t="e">
        <f>VLOOKUP($G524,Temp!$D:$F,AJ$1,FALSE)</f>
        <v>#N/A</v>
      </c>
    </row>
    <row r="525" spans="1:36" ht="16" x14ac:dyDescent="0.2">
      <c r="A525" s="8" t="str">
        <f t="shared" si="8"/>
        <v>Wayne Applehans Microsoft</v>
      </c>
      <c r="B525" s="8" t="s">
        <v>338</v>
      </c>
      <c r="C525" s="8" t="s">
        <v>6488</v>
      </c>
      <c r="D525" s="8" t="s">
        <v>6489</v>
      </c>
      <c r="E525" s="8" t="s">
        <v>6490</v>
      </c>
      <c r="F525" s="8" t="s">
        <v>92</v>
      </c>
      <c r="G525" s="12" t="s">
        <v>93</v>
      </c>
      <c r="H525" s="22" t="str">
        <f>VLOOKUP($G525,Temp!$A:$C,H$1,FALSE)</f>
        <v>microsoft.com</v>
      </c>
      <c r="I525" s="22" t="e">
        <f>VLOOKUP($G525,Temp!$A:$C,I$1,FALSE)</f>
        <v>#VALUE!</v>
      </c>
      <c r="J525" s="22" t="e">
        <f>VLOOKUP($G525,Temp!$A:$C,J$1,FALSE)</f>
        <v>#VALUE!</v>
      </c>
      <c r="K525" s="22" t="e">
        <f>VLOOKUP($G525,Temp!$A:$C,K$1,FALSE)</f>
        <v>#VALUE!</v>
      </c>
      <c r="L525" s="22" t="e">
        <f>VLOOKUP($G525,Temp!$A:$C,L$1,FALSE)</f>
        <v>#VALUE!</v>
      </c>
      <c r="M525" s="22" t="e">
        <f>VLOOKUP($G525,Temp!$A:$C,M$1,FALSE)</f>
        <v>#VALUE!</v>
      </c>
      <c r="N525" s="22" t="e">
        <f>VLOOKUP($G525,Temp!$A:$C,N$1,FALSE)</f>
        <v>#VALUE!</v>
      </c>
      <c r="O525" s="22" t="e">
        <f>VLOOKUP($G525,Temp!$A:$C,O$1,FALSE)</f>
        <v>#VALUE!</v>
      </c>
      <c r="P525" s="22" t="e">
        <f>VLOOKUP($G525,Temp!$A:$C,P$1,FALSE)</f>
        <v>#VALUE!</v>
      </c>
      <c r="Q525" s="22" t="e">
        <f>VLOOKUP($G525,Temp!$A:$C,Q$1,FALSE)</f>
        <v>#VALUE!</v>
      </c>
      <c r="R525" s="22" t="e">
        <f>VLOOKUP($G525,Temp!$A:$C,R$1,FALSE)</f>
        <v>#VALUE!</v>
      </c>
      <c r="S525" s="22" t="e">
        <f>VLOOKUP($G525,Temp!$A:$C,S$1,FALSE)</f>
        <v>#VALUE!</v>
      </c>
      <c r="T525" s="22" t="e">
        <f>VLOOKUP($G525,Temp!$A:$C,T$1,FALSE)</f>
        <v>#VALUE!</v>
      </c>
      <c r="U525" s="22" t="e">
        <f>VLOOKUP($G525,Temp!$A:$C,U$1,FALSE)</f>
        <v>#VALUE!</v>
      </c>
      <c r="V525" s="22" t="e">
        <f>VLOOKUP($G525,Temp!$A:$C,V$1,FALSE)</f>
        <v>#VALUE!</v>
      </c>
      <c r="W525" s="22" t="e">
        <f>VLOOKUP($G525,Temp!$A:$C,W$1,FALSE)</f>
        <v>#VALUE!</v>
      </c>
      <c r="X525" s="22" t="e">
        <f>VLOOKUP($G525,Temp!$A:$C,X$1,FALSE)</f>
        <v>#VALUE!</v>
      </c>
      <c r="Y525" s="22">
        <f>VLOOKUP($G525,Temp!$A:$C,Y$1,FALSE)</f>
        <v>64100000</v>
      </c>
      <c r="Z525" s="22">
        <f>VLOOKUP($G525,Temp!$A:$C,Z$1,FALSE)</f>
        <v>3800000</v>
      </c>
      <c r="AA525" s="22" t="e">
        <f>VLOOKUP($A525,Searches!$A:$H,AA$1,FALSE)</f>
        <v>#N/A</v>
      </c>
      <c r="AB525" s="22" t="e">
        <f>VLOOKUP($A525,Searches!$A:$H,AB$1,FALSE)</f>
        <v>#N/A</v>
      </c>
      <c r="AC525" s="22" t="e">
        <f>VLOOKUP($A525,Searches!$A:$H,AC$1,FALSE)</f>
        <v>#N/A</v>
      </c>
      <c r="AD525" s="22" t="e">
        <f>VLOOKUP($A525,Searches!$A:$H,AD$1,FALSE)</f>
        <v>#N/A</v>
      </c>
      <c r="AE525" s="22" t="e">
        <f>VLOOKUP($A525,Searches!$A:$H,AE$1,FALSE)</f>
        <v>#N/A</v>
      </c>
      <c r="AF525" s="22" t="e">
        <f>VLOOKUP($A525,Searches!$A:$H,AF$1,FALSE)</f>
        <v>#N/A</v>
      </c>
      <c r="AG525" s="22" t="e">
        <f>VLOOKUP($A525,Searches!$A:$H,AG$1,FALSE)</f>
        <v>#N/A</v>
      </c>
      <c r="AH525" s="22" t="e">
        <f>VLOOKUP($G525,Temp!$D:$F,AH$1,FALSE)</f>
        <v>#N/A</v>
      </c>
      <c r="AI525" s="22" t="e">
        <f>VLOOKUP($G525,Temp!$D:$F,AI$1,FALSE)</f>
        <v>#N/A</v>
      </c>
      <c r="AJ525" s="22" t="e">
        <f>VLOOKUP($G525,Temp!$D:$F,AJ$1,FALSE)</f>
        <v>#N/A</v>
      </c>
    </row>
    <row r="526" spans="1:36" ht="16" x14ac:dyDescent="0.2">
      <c r="A526" s="8" t="str">
        <f t="shared" si="8"/>
        <v>Morgan Norman ProsperWorks Inc.</v>
      </c>
      <c r="B526" s="8" t="s">
        <v>2610</v>
      </c>
      <c r="C526" s="8" t="s">
        <v>6496</v>
      </c>
      <c r="D526" s="8" t="s">
        <v>42</v>
      </c>
      <c r="E526" s="8" t="s">
        <v>6497</v>
      </c>
      <c r="F526" s="8" t="s">
        <v>6498</v>
      </c>
      <c r="G526" s="12" t="s">
        <v>6066</v>
      </c>
      <c r="H526" s="22" t="str">
        <f>VLOOKUP($G526,Temp!$A:$C,H$1,FALSE)</f>
        <v>prosperworks.com</v>
      </c>
      <c r="I526" s="22" t="e">
        <f>VLOOKUP($G526,Temp!$A:$C,I$1,FALSE)</f>
        <v>#VALUE!</v>
      </c>
      <c r="J526" s="22" t="e">
        <f>VLOOKUP($G526,Temp!$A:$C,J$1,FALSE)</f>
        <v>#VALUE!</v>
      </c>
      <c r="K526" s="22" t="e">
        <f>VLOOKUP($G526,Temp!$A:$C,K$1,FALSE)</f>
        <v>#VALUE!</v>
      </c>
      <c r="L526" s="22" t="e">
        <f>VLOOKUP($G526,Temp!$A:$C,L$1,FALSE)</f>
        <v>#VALUE!</v>
      </c>
      <c r="M526" s="22" t="e">
        <f>VLOOKUP($G526,Temp!$A:$C,M$1,FALSE)</f>
        <v>#VALUE!</v>
      </c>
      <c r="N526" s="22" t="e">
        <f>VLOOKUP($G526,Temp!$A:$C,N$1,FALSE)</f>
        <v>#VALUE!</v>
      </c>
      <c r="O526" s="22" t="e">
        <f>VLOOKUP($G526,Temp!$A:$C,O$1,FALSE)</f>
        <v>#VALUE!</v>
      </c>
      <c r="P526" s="22" t="e">
        <f>VLOOKUP($G526,Temp!$A:$C,P$1,FALSE)</f>
        <v>#VALUE!</v>
      </c>
      <c r="Q526" s="22" t="e">
        <f>VLOOKUP($G526,Temp!$A:$C,Q$1,FALSE)</f>
        <v>#VALUE!</v>
      </c>
      <c r="R526" s="22" t="e">
        <f>VLOOKUP($G526,Temp!$A:$C,R$1,FALSE)</f>
        <v>#VALUE!</v>
      </c>
      <c r="S526" s="22" t="e">
        <f>VLOOKUP($G526,Temp!$A:$C,S$1,FALSE)</f>
        <v>#VALUE!</v>
      </c>
      <c r="T526" s="22" t="e">
        <f>VLOOKUP($G526,Temp!$A:$C,T$1,FALSE)</f>
        <v>#VALUE!</v>
      </c>
      <c r="U526" s="22" t="e">
        <f>VLOOKUP($G526,Temp!$A:$C,U$1,FALSE)</f>
        <v>#VALUE!</v>
      </c>
      <c r="V526" s="22" t="e">
        <f>VLOOKUP($G526,Temp!$A:$C,V$1,FALSE)</f>
        <v>#VALUE!</v>
      </c>
      <c r="W526" s="22" t="e">
        <f>VLOOKUP($G526,Temp!$A:$C,W$1,FALSE)</f>
        <v>#VALUE!</v>
      </c>
      <c r="X526" s="22" t="e">
        <f>VLOOKUP($G526,Temp!$A:$C,X$1,FALSE)</f>
        <v>#VALUE!</v>
      </c>
      <c r="Y526" s="22">
        <f>VLOOKUP($G526,Temp!$A:$C,Y$1,FALSE)</f>
        <v>19700</v>
      </c>
      <c r="Z526" s="22">
        <f>VLOOKUP($G526,Temp!$A:$C,Z$1,FALSE)</f>
        <v>20400</v>
      </c>
      <c r="AA526" s="22" t="str">
        <f>VLOOKUP($A526,Searches!$A:$H,AA$1,FALSE)</f>
        <v>Morgan Norman</v>
      </c>
      <c r="AB526" s="22" t="str">
        <f>VLOOKUP($A526,Searches!$A:$H,AB$1,FALSE)</f>
        <v>ProsperWorks Inc.</v>
      </c>
      <c r="AC526" s="22" t="str">
        <f>VLOOKUP($A526,Searches!$A:$H,AC$1,FALSE)</f>
        <v>Chief Marketing Officer</v>
      </c>
      <c r="AD526" s="22" t="str">
        <f>VLOOKUP($A526,Searches!$A:$H,AD$1,FALSE)</f>
        <v>2nd</v>
      </c>
      <c r="AE526" s="22" t="str">
        <f>VLOOKUP($A526,Searches!$A:$H,AE$1,FALSE)</f>
        <v>Open link</v>
      </c>
      <c r="AF526" s="22" t="str">
        <f>VLOOKUP($A526,Searches!$A:$H,AF$1,FALSE)</f>
        <v>San Francisco Bay Area</v>
      </c>
      <c r="AG526" s="22" t="str">
        <f>VLOOKUP($A526,Searches!$A:$H,AG$1,FALSE)</f>
        <v>https://www.linkedin.com/sales/profile/3339745,tGI6,NAME_SEARCH?moduleKey=peopleSearchResults&amp;pageKey=sales-search3-people-refinement&amp;contextId=60BC92C971D70515801E49D6842B0000&amp;requestId=f96f5bc7-08dc-43d8-8d93-3520b1cb4dfa&amp;action=CLICK&amp;target=urn%3Ali%3AsalesLead%3A(-1%2C3339745)&amp;pageNumber=12&amp;targetEl=profilelink&amp;position=1&amp;trk=lss-serp-result-lead_photo</v>
      </c>
      <c r="AH526" s="22" t="e">
        <f>VLOOKUP($G526,Temp!$D:$F,AH$1,FALSE)</f>
        <v>#N/A</v>
      </c>
      <c r="AI526" s="22" t="e">
        <f>VLOOKUP($G526,Temp!$D:$F,AI$1,FALSE)</f>
        <v>#N/A</v>
      </c>
      <c r="AJ526" s="22" t="e">
        <f>VLOOKUP($G526,Temp!$D:$F,AJ$1,FALSE)</f>
        <v>#N/A</v>
      </c>
    </row>
    <row r="527" spans="1:36" ht="16" x14ac:dyDescent="0.2">
      <c r="A527" s="8" t="str">
        <f t="shared" si="8"/>
        <v>Dave Krauthamer Neural Edge</v>
      </c>
      <c r="B527" s="8" t="s">
        <v>4214</v>
      </c>
      <c r="C527" s="8" t="s">
        <v>6504</v>
      </c>
      <c r="D527" s="8" t="s">
        <v>6505</v>
      </c>
      <c r="E527" s="8" t="s">
        <v>634</v>
      </c>
      <c r="F527" s="8" t="s">
        <v>6506</v>
      </c>
      <c r="G527" s="12" t="s">
        <v>6070</v>
      </c>
      <c r="H527" s="22" t="str">
        <f>VLOOKUP($G527,Temp!$A:$C,H$1,FALSE)</f>
        <v>neuraledge.com</v>
      </c>
      <c r="I527" s="22" t="e">
        <f>VLOOKUP($G527,Temp!$A:$C,I$1,FALSE)</f>
        <v>#VALUE!</v>
      </c>
      <c r="J527" s="22" t="e">
        <f>VLOOKUP($G527,Temp!$A:$C,J$1,FALSE)</f>
        <v>#VALUE!</v>
      </c>
      <c r="K527" s="22" t="e">
        <f>VLOOKUP($G527,Temp!$A:$C,K$1,FALSE)</f>
        <v>#VALUE!</v>
      </c>
      <c r="L527" s="22" t="e">
        <f>VLOOKUP($G527,Temp!$A:$C,L$1,FALSE)</f>
        <v>#VALUE!</v>
      </c>
      <c r="M527" s="22" t="e">
        <f>VLOOKUP($G527,Temp!$A:$C,M$1,FALSE)</f>
        <v>#VALUE!</v>
      </c>
      <c r="N527" s="22" t="e">
        <f>VLOOKUP($G527,Temp!$A:$C,N$1,FALSE)</f>
        <v>#VALUE!</v>
      </c>
      <c r="O527" s="22" t="e">
        <f>VLOOKUP($G527,Temp!$A:$C,O$1,FALSE)</f>
        <v>#VALUE!</v>
      </c>
      <c r="P527" s="22" t="e">
        <f>VLOOKUP($G527,Temp!$A:$C,P$1,FALSE)</f>
        <v>#VALUE!</v>
      </c>
      <c r="Q527" s="22" t="e">
        <f>VLOOKUP($G527,Temp!$A:$C,Q$1,FALSE)</f>
        <v>#VALUE!</v>
      </c>
      <c r="R527" s="22" t="e">
        <f>VLOOKUP($G527,Temp!$A:$C,R$1,FALSE)</f>
        <v>#VALUE!</v>
      </c>
      <c r="S527" s="22" t="e">
        <f>VLOOKUP($G527,Temp!$A:$C,S$1,FALSE)</f>
        <v>#VALUE!</v>
      </c>
      <c r="T527" s="22" t="e">
        <f>VLOOKUP($G527,Temp!$A:$C,T$1,FALSE)</f>
        <v>#VALUE!</v>
      </c>
      <c r="U527" s="22" t="e">
        <f>VLOOKUP($G527,Temp!$A:$C,U$1,FALSE)</f>
        <v>#VALUE!</v>
      </c>
      <c r="V527" s="22" t="e">
        <f>VLOOKUP($G527,Temp!$A:$C,V$1,FALSE)</f>
        <v>#VALUE!</v>
      </c>
      <c r="W527" s="22" t="e">
        <f>VLOOKUP($G527,Temp!$A:$C,W$1,FALSE)</f>
        <v>#VALUE!</v>
      </c>
      <c r="X527" s="22" t="e">
        <f>VLOOKUP($G527,Temp!$A:$C,X$1,FALSE)</f>
        <v>#VALUE!</v>
      </c>
      <c r="Y527" s="22">
        <f>VLOOKUP($G527,Temp!$A:$C,Y$1,FALSE)</f>
        <v>0</v>
      </c>
      <c r="Z527" s="22">
        <f>VLOOKUP($G527,Temp!$A:$C,Z$1,FALSE)</f>
        <v>0</v>
      </c>
      <c r="AA527" s="22" t="str">
        <f>VLOOKUP($A527,Searches!$A:$H,AA$1,FALSE)</f>
        <v>Dave Krauthamer</v>
      </c>
      <c r="AB527" s="22" t="str">
        <f>VLOOKUP($A527,Searches!$A:$H,AB$1,FALSE)</f>
        <v>Neural Edge</v>
      </c>
      <c r="AC527" s="22" t="str">
        <f>VLOOKUP($A527,Searches!$A:$H,AC$1,FALSE)</f>
        <v>Founder and Chief Operating Officer</v>
      </c>
      <c r="AD527" s="22" t="str">
        <f>VLOOKUP($A527,Searches!$A:$H,AD$1,FALSE)</f>
        <v>2nd</v>
      </c>
      <c r="AE527" s="22" t="str">
        <f>VLOOKUP($A527,Searches!$A:$H,AE$1,FALSE)</f>
        <v/>
      </c>
      <c r="AF527" s="22" t="str">
        <f>VLOOKUP($A527,Searches!$A:$H,AF$1,FALSE)</f>
        <v>San Francisco Bay Area</v>
      </c>
      <c r="AG527" s="22" t="str">
        <f>VLOOKUP($A527,Searches!$A:$H,AG$1,FALSE)</f>
        <v>https://www.linkedin.com/sales/profile/3558631,9pG6,NAME_SEARCH?moduleKey=peopleSearchResults&amp;pageKey=sales-search3-people-refinement&amp;contextId=60BC92C971D70515801E49D6842B0000&amp;requestId=d7d5f999-ea42-434c-9cf5-f18a1052564e&amp;action=CLICK&amp;target=urn%3Ali%3AsalesLead%3A(-1%2C3558631)&amp;pageNumber=12&amp;targetEl=profilelink&amp;position=4&amp;trk=lss-serp-result-lead_photo</v>
      </c>
      <c r="AH527" s="22" t="e">
        <f>VLOOKUP($G527,Temp!$D:$F,AH$1,FALSE)</f>
        <v>#N/A</v>
      </c>
      <c r="AI527" s="22" t="e">
        <f>VLOOKUP($G527,Temp!$D:$F,AI$1,FALSE)</f>
        <v>#N/A</v>
      </c>
      <c r="AJ527" s="22" t="e">
        <f>VLOOKUP($G527,Temp!$D:$F,AJ$1,FALSE)</f>
        <v>#N/A</v>
      </c>
    </row>
    <row r="528" spans="1:36" ht="16" x14ac:dyDescent="0.2">
      <c r="A528" s="8" t="str">
        <f t="shared" si="8"/>
        <v>Rebecca Carr CoStar Group</v>
      </c>
      <c r="B528" s="8" t="s">
        <v>6507</v>
      </c>
      <c r="C528" s="8" t="s">
        <v>6508</v>
      </c>
      <c r="D528" s="8" t="s">
        <v>42</v>
      </c>
      <c r="E528" s="8" t="s">
        <v>6509</v>
      </c>
      <c r="F528" s="8" t="s">
        <v>6510</v>
      </c>
      <c r="G528" s="12" t="s">
        <v>6078</v>
      </c>
      <c r="H528" s="22" t="str">
        <f>VLOOKUP($G528,Temp!$A:$C,H$1,FALSE)</f>
        <v>costargroup.com</v>
      </c>
      <c r="I528" s="22" t="e">
        <f>VLOOKUP($G528,Temp!$A:$C,I$1,FALSE)</f>
        <v>#VALUE!</v>
      </c>
      <c r="J528" s="22" t="e">
        <f>VLOOKUP($G528,Temp!$A:$C,J$1,FALSE)</f>
        <v>#VALUE!</v>
      </c>
      <c r="K528" s="22" t="e">
        <f>VLOOKUP($G528,Temp!$A:$C,K$1,FALSE)</f>
        <v>#VALUE!</v>
      </c>
      <c r="L528" s="22" t="e">
        <f>VLOOKUP($G528,Temp!$A:$C,L$1,FALSE)</f>
        <v>#VALUE!</v>
      </c>
      <c r="M528" s="22" t="e">
        <f>VLOOKUP($G528,Temp!$A:$C,M$1,FALSE)</f>
        <v>#VALUE!</v>
      </c>
      <c r="N528" s="22" t="e">
        <f>VLOOKUP($G528,Temp!$A:$C,N$1,FALSE)</f>
        <v>#VALUE!</v>
      </c>
      <c r="O528" s="22" t="e">
        <f>VLOOKUP($G528,Temp!$A:$C,O$1,FALSE)</f>
        <v>#VALUE!</v>
      </c>
      <c r="P528" s="22" t="e">
        <f>VLOOKUP($G528,Temp!$A:$C,P$1,FALSE)</f>
        <v>#VALUE!</v>
      </c>
      <c r="Q528" s="22" t="e">
        <f>VLOOKUP($G528,Temp!$A:$C,Q$1,FALSE)</f>
        <v>#VALUE!</v>
      </c>
      <c r="R528" s="22" t="e">
        <f>VLOOKUP($G528,Temp!$A:$C,R$1,FALSE)</f>
        <v>#VALUE!</v>
      </c>
      <c r="S528" s="22" t="e">
        <f>VLOOKUP($G528,Temp!$A:$C,S$1,FALSE)</f>
        <v>#VALUE!</v>
      </c>
      <c r="T528" s="22" t="e">
        <f>VLOOKUP($G528,Temp!$A:$C,T$1,FALSE)</f>
        <v>#VALUE!</v>
      </c>
      <c r="U528" s="22" t="e">
        <f>VLOOKUP($G528,Temp!$A:$C,U$1,FALSE)</f>
        <v>#VALUE!</v>
      </c>
      <c r="V528" s="22" t="e">
        <f>VLOOKUP($G528,Temp!$A:$C,V$1,FALSE)</f>
        <v>#VALUE!</v>
      </c>
      <c r="W528" s="22" t="e">
        <f>VLOOKUP($G528,Temp!$A:$C,W$1,FALSE)</f>
        <v>#VALUE!</v>
      </c>
      <c r="X528" s="22" t="e">
        <f>VLOOKUP($G528,Temp!$A:$C,X$1,FALSE)</f>
        <v>#VALUE!</v>
      </c>
      <c r="Y528" s="22">
        <f>VLOOKUP($G528,Temp!$A:$C,Y$1,FALSE)</f>
        <v>5600</v>
      </c>
      <c r="Z528" s="22">
        <f>VLOOKUP($G528,Temp!$A:$C,Z$1,FALSE)</f>
        <v>0</v>
      </c>
      <c r="AA528" s="22" t="e">
        <f>VLOOKUP($A528,Searches!$A:$H,AA$1,FALSE)</f>
        <v>#N/A</v>
      </c>
      <c r="AB528" s="22" t="e">
        <f>VLOOKUP($A528,Searches!$A:$H,AB$1,FALSE)</f>
        <v>#N/A</v>
      </c>
      <c r="AC528" s="22" t="e">
        <f>VLOOKUP($A528,Searches!$A:$H,AC$1,FALSE)</f>
        <v>#N/A</v>
      </c>
      <c r="AD528" s="22" t="e">
        <f>VLOOKUP($A528,Searches!$A:$H,AD$1,FALSE)</f>
        <v>#N/A</v>
      </c>
      <c r="AE528" s="22" t="e">
        <f>VLOOKUP($A528,Searches!$A:$H,AE$1,FALSE)</f>
        <v>#N/A</v>
      </c>
      <c r="AF528" s="22" t="e">
        <f>VLOOKUP($A528,Searches!$A:$H,AF$1,FALSE)</f>
        <v>#N/A</v>
      </c>
      <c r="AG528" s="22" t="e">
        <f>VLOOKUP($A528,Searches!$A:$H,AG$1,FALSE)</f>
        <v>#N/A</v>
      </c>
      <c r="AH528" s="22" t="e">
        <f>VLOOKUP($G528,Temp!$D:$F,AH$1,FALSE)</f>
        <v>#N/A</v>
      </c>
      <c r="AI528" s="22" t="e">
        <f>VLOOKUP($G528,Temp!$D:$F,AI$1,FALSE)</f>
        <v>#N/A</v>
      </c>
      <c r="AJ528" s="22" t="e">
        <f>VLOOKUP($G528,Temp!$D:$F,AJ$1,FALSE)</f>
        <v>#N/A</v>
      </c>
    </row>
    <row r="529" spans="1:36" ht="16" x14ac:dyDescent="0.2">
      <c r="A529" s="8" t="str">
        <f t="shared" si="8"/>
        <v>Doug Wheeler XIFIN, Inc.</v>
      </c>
      <c r="B529" s="8" t="s">
        <v>1909</v>
      </c>
      <c r="C529" s="8" t="s">
        <v>3768</v>
      </c>
      <c r="D529" s="8" t="s">
        <v>42</v>
      </c>
      <c r="E529" s="8" t="s">
        <v>3769</v>
      </c>
      <c r="F529" s="8" t="s">
        <v>3770</v>
      </c>
      <c r="G529" s="12" t="s">
        <v>3771</v>
      </c>
      <c r="H529" s="22" t="str">
        <f>VLOOKUP($G529,Temp!$A:$C,H$1,FALSE)</f>
        <v>xifin.com</v>
      </c>
      <c r="I529" s="22" t="e">
        <f>VLOOKUP($G529,Temp!$A:$C,I$1,FALSE)</f>
        <v>#VALUE!</v>
      </c>
      <c r="J529" s="22" t="e">
        <f>VLOOKUP($G529,Temp!$A:$C,J$1,FALSE)</f>
        <v>#VALUE!</v>
      </c>
      <c r="K529" s="22" t="e">
        <f>VLOOKUP($G529,Temp!$A:$C,K$1,FALSE)</f>
        <v>#VALUE!</v>
      </c>
      <c r="L529" s="22" t="e">
        <f>VLOOKUP($G529,Temp!$A:$C,L$1,FALSE)</f>
        <v>#VALUE!</v>
      </c>
      <c r="M529" s="22" t="e">
        <f>VLOOKUP($G529,Temp!$A:$C,M$1,FALSE)</f>
        <v>#VALUE!</v>
      </c>
      <c r="N529" s="22" t="e">
        <f>VLOOKUP($G529,Temp!$A:$C,N$1,FALSE)</f>
        <v>#VALUE!</v>
      </c>
      <c r="O529" s="22" t="e">
        <f>VLOOKUP($G529,Temp!$A:$C,O$1,FALSE)</f>
        <v>#VALUE!</v>
      </c>
      <c r="P529" s="22" t="e">
        <f>VLOOKUP($G529,Temp!$A:$C,P$1,FALSE)</f>
        <v>#VALUE!</v>
      </c>
      <c r="Q529" s="22" t="e">
        <f>VLOOKUP($G529,Temp!$A:$C,Q$1,FALSE)</f>
        <v>#VALUE!</v>
      </c>
      <c r="R529" s="22" t="e">
        <f>VLOOKUP($G529,Temp!$A:$C,R$1,FALSE)</f>
        <v>#VALUE!</v>
      </c>
      <c r="S529" s="22" t="e">
        <f>VLOOKUP($G529,Temp!$A:$C,S$1,FALSE)</f>
        <v>#VALUE!</v>
      </c>
      <c r="T529" s="22" t="e">
        <f>VLOOKUP($G529,Temp!$A:$C,T$1,FALSE)</f>
        <v>#VALUE!</v>
      </c>
      <c r="U529" s="22" t="e">
        <f>VLOOKUP($G529,Temp!$A:$C,U$1,FALSE)</f>
        <v>#VALUE!</v>
      </c>
      <c r="V529" s="22" t="e">
        <f>VLOOKUP($G529,Temp!$A:$C,V$1,FALSE)</f>
        <v>#VALUE!</v>
      </c>
      <c r="W529" s="22" t="e">
        <f>VLOOKUP($G529,Temp!$A:$C,W$1,FALSE)</f>
        <v>#VALUE!</v>
      </c>
      <c r="X529" s="22" t="e">
        <f>VLOOKUP($G529,Temp!$A:$C,X$1,FALSE)</f>
        <v>#VALUE!</v>
      </c>
      <c r="Y529" s="22">
        <f>VLOOKUP($G529,Temp!$A:$C,Y$1,FALSE)</f>
        <v>2900</v>
      </c>
      <c r="Z529" s="22">
        <f>VLOOKUP($G529,Temp!$A:$C,Z$1,FALSE)</f>
        <v>0</v>
      </c>
      <c r="AA529" s="22" t="str">
        <f>VLOOKUP($A529,Searches!$A:$H,AA$1,FALSE)</f>
        <v>Doug Wheeler</v>
      </c>
      <c r="AB529" s="22" t="str">
        <f>VLOOKUP($A529,Searches!$A:$H,AB$1,FALSE)</f>
        <v>XIFIN, Inc.</v>
      </c>
      <c r="AC529" s="22" t="str">
        <f>VLOOKUP($A529,Searches!$A:$H,AC$1,FALSE)</f>
        <v>Chief Marketing Officer</v>
      </c>
      <c r="AD529" s="22" t="str">
        <f>VLOOKUP($A529,Searches!$A:$H,AD$1,FALSE)</f>
        <v>2nd</v>
      </c>
      <c r="AE529" s="22" t="str">
        <f>VLOOKUP($A529,Searches!$A:$H,AE$1,FALSE)</f>
        <v>Open link</v>
      </c>
      <c r="AF529" s="22" t="str">
        <f>VLOOKUP($A529,Searches!$A:$H,AF$1,FALSE)</f>
        <v>Greater San Diego Area</v>
      </c>
      <c r="AG529" s="22" t="str">
        <f>VLOOKUP($A529,Searches!$A:$H,AG$1,FALSE)</f>
        <v>https://www.linkedin.com/sales/profile/3184968,Fhl_,NAME_SEARCH?moduleKey=peopleSearchResults&amp;pageKey=sales-search3-people-refinement&amp;contextId=60BC92C971D70515801E49D6842B0000&amp;requestId=d7d5f999-ea42-434c-9cf5-f18a1052564e&amp;action=CLICK&amp;target=urn%3Ali%3AsalesLead%3A(-1%2C3184968)&amp;pageNumber=12&amp;targetEl=profilelink&amp;position=6&amp;trk=lss-serp-result-lead_photo</v>
      </c>
      <c r="AH529" s="22" t="str">
        <f>VLOOKUP($G529,Temp!$D:$F,AH$1,FALSE)</f>
        <v>xifin.com</v>
      </c>
      <c r="AI529" s="22" t="str">
        <f>VLOOKUP($G529,Temp!$D:$F,AI$1,FALSE)</f>
        <v>Marketo</v>
      </c>
      <c r="AJ529" s="22" t="str">
        <f>VLOOKUP($G529,Temp!$D:$F,AJ$1,FALSE)</f>
        <v>Drupal</v>
      </c>
    </row>
    <row r="530" spans="1:36" ht="16" x14ac:dyDescent="0.2">
      <c r="A530" s="8" t="str">
        <f t="shared" si="8"/>
        <v>Daniel Incandela Return Path</v>
      </c>
      <c r="B530" s="8" t="s">
        <v>274</v>
      </c>
      <c r="C530" s="8" t="s">
        <v>5296</v>
      </c>
      <c r="D530" s="8" t="s">
        <v>42</v>
      </c>
      <c r="E530" s="8" t="s">
        <v>5297</v>
      </c>
      <c r="F530" s="8" t="s">
        <v>5282</v>
      </c>
      <c r="G530" s="12" t="s">
        <v>5283</v>
      </c>
      <c r="H530" s="22" t="str">
        <f>VLOOKUP($G530,Temp!$A:$C,H$1,FALSE)</f>
        <v>returnpath.com</v>
      </c>
      <c r="I530" s="22" t="e">
        <f>VLOOKUP($G530,Temp!$A:$C,I$1,FALSE)</f>
        <v>#VALUE!</v>
      </c>
      <c r="J530" s="22" t="e">
        <f>VLOOKUP($G530,Temp!$A:$C,J$1,FALSE)</f>
        <v>#VALUE!</v>
      </c>
      <c r="K530" s="22" t="e">
        <f>VLOOKUP($G530,Temp!$A:$C,K$1,FALSE)</f>
        <v>#VALUE!</v>
      </c>
      <c r="L530" s="22" t="e">
        <f>VLOOKUP($G530,Temp!$A:$C,L$1,FALSE)</f>
        <v>#VALUE!</v>
      </c>
      <c r="M530" s="22" t="e">
        <f>VLOOKUP($G530,Temp!$A:$C,M$1,FALSE)</f>
        <v>#VALUE!</v>
      </c>
      <c r="N530" s="22" t="e">
        <f>VLOOKUP($G530,Temp!$A:$C,N$1,FALSE)</f>
        <v>#VALUE!</v>
      </c>
      <c r="O530" s="22" t="e">
        <f>VLOOKUP($G530,Temp!$A:$C,O$1,FALSE)</f>
        <v>#VALUE!</v>
      </c>
      <c r="P530" s="22" t="e">
        <f>VLOOKUP($G530,Temp!$A:$C,P$1,FALSE)</f>
        <v>#VALUE!</v>
      </c>
      <c r="Q530" s="22" t="e">
        <f>VLOOKUP($G530,Temp!$A:$C,Q$1,FALSE)</f>
        <v>#VALUE!</v>
      </c>
      <c r="R530" s="22" t="e">
        <f>VLOOKUP($G530,Temp!$A:$C,R$1,FALSE)</f>
        <v>#VALUE!</v>
      </c>
      <c r="S530" s="22" t="e">
        <f>VLOOKUP($G530,Temp!$A:$C,S$1,FALSE)</f>
        <v>#VALUE!</v>
      </c>
      <c r="T530" s="22" t="e">
        <f>VLOOKUP($G530,Temp!$A:$C,T$1,FALSE)</f>
        <v>#VALUE!</v>
      </c>
      <c r="U530" s="22" t="e">
        <f>VLOOKUP($G530,Temp!$A:$C,U$1,FALSE)</f>
        <v>#VALUE!</v>
      </c>
      <c r="V530" s="22" t="e">
        <f>VLOOKUP($G530,Temp!$A:$C,V$1,FALSE)</f>
        <v>#VALUE!</v>
      </c>
      <c r="W530" s="22" t="e">
        <f>VLOOKUP($G530,Temp!$A:$C,W$1,FALSE)</f>
        <v>#VALUE!</v>
      </c>
      <c r="X530" s="22" t="e">
        <f>VLOOKUP($G530,Temp!$A:$C,X$1,FALSE)</f>
        <v>#VALUE!</v>
      </c>
      <c r="Y530" s="22">
        <f>VLOOKUP($G530,Temp!$A:$C,Y$1,FALSE)</f>
        <v>41500</v>
      </c>
      <c r="Z530" s="22">
        <f>VLOOKUP($G530,Temp!$A:$C,Z$1,FALSE)</f>
        <v>1400</v>
      </c>
      <c r="AA530" s="22" t="str">
        <f>VLOOKUP($A530,Searches!$A:$H,AA$1,FALSE)</f>
        <v>Daniel Incandela</v>
      </c>
      <c r="AB530" s="22" t="str">
        <f>VLOOKUP($A530,Searches!$A:$H,AB$1,FALSE)</f>
        <v>Return Path</v>
      </c>
      <c r="AC530" s="22" t="str">
        <f>VLOOKUP($A530,Searches!$A:$H,AC$1,FALSE)</f>
        <v>Chief Marketing Officer</v>
      </c>
      <c r="AD530" s="22" t="str">
        <f>VLOOKUP($A530,Searches!$A:$H,AD$1,FALSE)</f>
        <v>2nd</v>
      </c>
      <c r="AE530" s="22" t="str">
        <f>VLOOKUP($A530,Searches!$A:$H,AE$1,FALSE)</f>
        <v/>
      </c>
      <c r="AF530" s="22" t="str">
        <f>VLOOKUP($A530,Searches!$A:$H,AF$1,FALSE)</f>
        <v>Indianapolis, Indiana Area</v>
      </c>
      <c r="AG530" s="22" t="str">
        <f>VLOOKUP($A530,Searches!$A:$H,AG$1,FALSE)</f>
        <v>https://www.linkedin.com/sales/profile/18301616,3aCK,NAME_SEARCH?moduleKey=peopleSearchResults&amp;pageKey=sales-search3-people-refinement&amp;contextId=60BC92C971D70515801E49D6842B0000&amp;requestId=d7d5f999-ea42-434c-9cf5-f18a1052564e&amp;action=CLICK&amp;target=urn%3Ali%3AsalesLead%3A(-1%2C18301616)&amp;pageNumber=12&amp;targetEl=profilelink&amp;position=7&amp;trk=lss-serp-result-lead_photo</v>
      </c>
      <c r="AH530" s="22" t="str">
        <f>VLOOKUP($G530,Temp!$D:$F,AH$1,FALSE)</f>
        <v>returnpath.com</v>
      </c>
      <c r="AI530" s="22" t="str">
        <f>VLOOKUP($G530,Temp!$D:$F,AI$1,FALSE)</f>
        <v>Marketo</v>
      </c>
      <c r="AJ530" s="22" t="str">
        <f>VLOOKUP($G530,Temp!$D:$F,AJ$1,FALSE)</f>
        <v>WordPress</v>
      </c>
    </row>
    <row r="531" spans="1:36" ht="16" x14ac:dyDescent="0.2">
      <c r="A531" s="8" t="str">
        <f t="shared" si="8"/>
        <v>Jody Kaminsky Ultimate Software</v>
      </c>
      <c r="B531" s="8" t="s">
        <v>6520</v>
      </c>
      <c r="C531" s="8" t="s">
        <v>6521</v>
      </c>
      <c r="D531" s="8" t="s">
        <v>42</v>
      </c>
      <c r="E531" s="8" t="s">
        <v>6522</v>
      </c>
      <c r="F531" s="8" t="s">
        <v>6523</v>
      </c>
      <c r="G531" s="12" t="s">
        <v>6111</v>
      </c>
      <c r="H531" s="22" t="str">
        <f>VLOOKUP($G531,Temp!$A:$C,H$1,FALSE)</f>
        <v>ultimatesoftware.com</v>
      </c>
      <c r="I531" s="22" t="e">
        <f>VLOOKUP($G531,Temp!$A:$C,I$1,FALSE)</f>
        <v>#VALUE!</v>
      </c>
      <c r="J531" s="22" t="e">
        <f>VLOOKUP($G531,Temp!$A:$C,J$1,FALSE)</f>
        <v>#VALUE!</v>
      </c>
      <c r="K531" s="22" t="e">
        <f>VLOOKUP($G531,Temp!$A:$C,K$1,FALSE)</f>
        <v>#VALUE!</v>
      </c>
      <c r="L531" s="22" t="e">
        <f>VLOOKUP($G531,Temp!$A:$C,L$1,FALSE)</f>
        <v>#VALUE!</v>
      </c>
      <c r="M531" s="22" t="e">
        <f>VLOOKUP($G531,Temp!$A:$C,M$1,FALSE)</f>
        <v>#VALUE!</v>
      </c>
      <c r="N531" s="22" t="e">
        <f>VLOOKUP($G531,Temp!$A:$C,N$1,FALSE)</f>
        <v>#VALUE!</v>
      </c>
      <c r="O531" s="22" t="e">
        <f>VLOOKUP($G531,Temp!$A:$C,O$1,FALSE)</f>
        <v>#VALUE!</v>
      </c>
      <c r="P531" s="22" t="e">
        <f>VLOOKUP($G531,Temp!$A:$C,P$1,FALSE)</f>
        <v>#VALUE!</v>
      </c>
      <c r="Q531" s="22" t="e">
        <f>VLOOKUP($G531,Temp!$A:$C,Q$1,FALSE)</f>
        <v>#VALUE!</v>
      </c>
      <c r="R531" s="22" t="e">
        <f>VLOOKUP($G531,Temp!$A:$C,R$1,FALSE)</f>
        <v>#VALUE!</v>
      </c>
      <c r="S531" s="22" t="e">
        <f>VLOOKUP($G531,Temp!$A:$C,S$1,FALSE)</f>
        <v>#VALUE!</v>
      </c>
      <c r="T531" s="22" t="e">
        <f>VLOOKUP($G531,Temp!$A:$C,T$1,FALSE)</f>
        <v>#VALUE!</v>
      </c>
      <c r="U531" s="22" t="e">
        <f>VLOOKUP($G531,Temp!$A:$C,U$1,FALSE)</f>
        <v>#VALUE!</v>
      </c>
      <c r="V531" s="22" t="e">
        <f>VLOOKUP($G531,Temp!$A:$C,V$1,FALSE)</f>
        <v>#VALUE!</v>
      </c>
      <c r="W531" s="22" t="e">
        <f>VLOOKUP($G531,Temp!$A:$C,W$1,FALSE)</f>
        <v>#VALUE!</v>
      </c>
      <c r="X531" s="22" t="e">
        <f>VLOOKUP($G531,Temp!$A:$C,X$1,FALSE)</f>
        <v>#VALUE!</v>
      </c>
      <c r="Y531" s="22">
        <f>VLOOKUP($G531,Temp!$A:$C,Y$1,FALSE)</f>
        <v>197000</v>
      </c>
      <c r="Z531" s="22">
        <f>VLOOKUP($G531,Temp!$A:$C,Z$1,FALSE)</f>
        <v>33</v>
      </c>
      <c r="AA531" s="22" t="e">
        <f>VLOOKUP($A531,Searches!$A:$H,AA$1,FALSE)</f>
        <v>#N/A</v>
      </c>
      <c r="AB531" s="22" t="e">
        <f>VLOOKUP($A531,Searches!$A:$H,AB$1,FALSE)</f>
        <v>#N/A</v>
      </c>
      <c r="AC531" s="22" t="e">
        <f>VLOOKUP($A531,Searches!$A:$H,AC$1,FALSE)</f>
        <v>#N/A</v>
      </c>
      <c r="AD531" s="22" t="e">
        <f>VLOOKUP($A531,Searches!$A:$H,AD$1,FALSE)</f>
        <v>#N/A</v>
      </c>
      <c r="AE531" s="22" t="e">
        <f>VLOOKUP($A531,Searches!$A:$H,AE$1,FALSE)</f>
        <v>#N/A</v>
      </c>
      <c r="AF531" s="22" t="e">
        <f>VLOOKUP($A531,Searches!$A:$H,AF$1,FALSE)</f>
        <v>#N/A</v>
      </c>
      <c r="AG531" s="22" t="e">
        <f>VLOOKUP($A531,Searches!$A:$H,AG$1,FALSE)</f>
        <v>#N/A</v>
      </c>
      <c r="AH531" s="22" t="str">
        <f>VLOOKUP($G531,Temp!$D:$F,AH$1,FALSE)</f>
        <v>ultimatesoftware.com</v>
      </c>
      <c r="AI531" s="22" t="str">
        <f>VLOOKUP($G531,Temp!$D:$F,AI$1,FALSE)</f>
        <v>Eloqua</v>
      </c>
      <c r="AJ531" s="22" t="str">
        <f>VLOOKUP($G531,Temp!$D:$F,AJ$1,FALSE)</f>
        <v>WordPress</v>
      </c>
    </row>
    <row r="532" spans="1:36" ht="16" x14ac:dyDescent="0.2">
      <c r="A532" s="8" t="str">
        <f t="shared" si="8"/>
        <v>Susan Doherty Innit</v>
      </c>
      <c r="B532" s="8" t="s">
        <v>3149</v>
      </c>
      <c r="C532" s="8" t="s">
        <v>6531</v>
      </c>
      <c r="D532" s="8" t="s">
        <v>32</v>
      </c>
      <c r="E532" s="8" t="s">
        <v>6532</v>
      </c>
      <c r="F532" s="8" t="s">
        <v>6533</v>
      </c>
      <c r="G532" s="12" t="s">
        <v>6116</v>
      </c>
      <c r="H532" s="22" t="str">
        <f>VLOOKUP($G532,Temp!$A:$C,H$1,FALSE)</f>
        <v>innit.com</v>
      </c>
      <c r="I532" s="22" t="e">
        <f>VLOOKUP($G532,Temp!$A:$C,I$1,FALSE)</f>
        <v>#VALUE!</v>
      </c>
      <c r="J532" s="22" t="e">
        <f>VLOOKUP($G532,Temp!$A:$C,J$1,FALSE)</f>
        <v>#VALUE!</v>
      </c>
      <c r="K532" s="22" t="e">
        <f>VLOOKUP($G532,Temp!$A:$C,K$1,FALSE)</f>
        <v>#VALUE!</v>
      </c>
      <c r="L532" s="22" t="e">
        <f>VLOOKUP($G532,Temp!$A:$C,L$1,FALSE)</f>
        <v>#VALUE!</v>
      </c>
      <c r="M532" s="22" t="e">
        <f>VLOOKUP($G532,Temp!$A:$C,M$1,FALSE)</f>
        <v>#VALUE!</v>
      </c>
      <c r="N532" s="22" t="e">
        <f>VLOOKUP($G532,Temp!$A:$C,N$1,FALSE)</f>
        <v>#VALUE!</v>
      </c>
      <c r="O532" s="22" t="e">
        <f>VLOOKUP($G532,Temp!$A:$C,O$1,FALSE)</f>
        <v>#VALUE!</v>
      </c>
      <c r="P532" s="22" t="e">
        <f>VLOOKUP($G532,Temp!$A:$C,P$1,FALSE)</f>
        <v>#VALUE!</v>
      </c>
      <c r="Q532" s="22" t="e">
        <f>VLOOKUP($G532,Temp!$A:$C,Q$1,FALSE)</f>
        <v>#VALUE!</v>
      </c>
      <c r="R532" s="22" t="e">
        <f>VLOOKUP($G532,Temp!$A:$C,R$1,FALSE)</f>
        <v>#VALUE!</v>
      </c>
      <c r="S532" s="22" t="e">
        <f>VLOOKUP($G532,Temp!$A:$C,S$1,FALSE)</f>
        <v>#VALUE!</v>
      </c>
      <c r="T532" s="22" t="e">
        <f>VLOOKUP($G532,Temp!$A:$C,T$1,FALSE)</f>
        <v>#VALUE!</v>
      </c>
      <c r="U532" s="22" t="e">
        <f>VLOOKUP($G532,Temp!$A:$C,U$1,FALSE)</f>
        <v>#VALUE!</v>
      </c>
      <c r="V532" s="22" t="e">
        <f>VLOOKUP($G532,Temp!$A:$C,V$1,FALSE)</f>
        <v>#VALUE!</v>
      </c>
      <c r="W532" s="22" t="e">
        <f>VLOOKUP($G532,Temp!$A:$C,W$1,FALSE)</f>
        <v>#VALUE!</v>
      </c>
      <c r="X532" s="22" t="e">
        <f>VLOOKUP($G532,Temp!$A:$C,X$1,FALSE)</f>
        <v>#VALUE!</v>
      </c>
      <c r="Y532" s="22">
        <f>VLOOKUP($G532,Temp!$A:$C,Y$1,FALSE)</f>
        <v>2300</v>
      </c>
      <c r="Z532" s="22">
        <f>VLOOKUP($G532,Temp!$A:$C,Z$1,FALSE)</f>
        <v>0</v>
      </c>
      <c r="AA532" s="22" t="str">
        <f>VLOOKUP($A532,Searches!$A:$H,AA$1,FALSE)</f>
        <v>Susan Doherty</v>
      </c>
      <c r="AB532" s="22" t="str">
        <f>VLOOKUP($A532,Searches!$A:$H,AB$1,FALSE)</f>
        <v>Innit</v>
      </c>
      <c r="AC532" s="22" t="str">
        <f>VLOOKUP($A532,Searches!$A:$H,AC$1,FALSE)</f>
        <v>Chief Marketing Officer (CMO)</v>
      </c>
      <c r="AD532" s="22" t="str">
        <f>VLOOKUP($A532,Searches!$A:$H,AD$1,FALSE)</f>
        <v>2nd</v>
      </c>
      <c r="AE532" s="22" t="str">
        <f>VLOOKUP($A532,Searches!$A:$H,AE$1,FALSE)</f>
        <v>Open link</v>
      </c>
      <c r="AF532" s="22" t="str">
        <f>VLOOKUP($A532,Searches!$A:$H,AF$1,FALSE)</f>
        <v>San Francisco Bay Area</v>
      </c>
      <c r="AG532" s="22" t="str">
        <f>VLOOKUP($A532,Searches!$A:$H,AG$1,FALSE)</f>
        <v>https://www.linkedin.com/sales/profile/6259422,eaLZ,NAME_SEARCH?moduleKey=peopleSearchResults&amp;pageKey=sales-search3-people-refinement&amp;contextId=60BC92C971D70515801E49D6842B0000&amp;requestId=f96f5bc7-08dc-43d8-8d93-3520b1cb4dfa&amp;action=CLICK&amp;target=urn%3Ali%3AsalesLead%3A(-1%2C6259422)&amp;pageNumber=12&amp;targetEl=profilelink&amp;position=4&amp;trk=lss-serp-result-lead_photo</v>
      </c>
      <c r="AH532" s="22" t="e">
        <f>VLOOKUP($G532,Temp!$D:$F,AH$1,FALSE)</f>
        <v>#N/A</v>
      </c>
      <c r="AI532" s="22" t="e">
        <f>VLOOKUP($G532,Temp!$D:$F,AI$1,FALSE)</f>
        <v>#N/A</v>
      </c>
      <c r="AJ532" s="22" t="e">
        <f>VLOOKUP($G532,Temp!$D:$F,AJ$1,FALSE)</f>
        <v>#N/A</v>
      </c>
    </row>
    <row r="533" spans="1:36" ht="16" x14ac:dyDescent="0.2">
      <c r="A533" s="8" t="str">
        <f t="shared" si="8"/>
        <v>Tim Minahan Citrix</v>
      </c>
      <c r="B533" s="8" t="s">
        <v>3543</v>
      </c>
      <c r="C533" s="8" t="s">
        <v>6547</v>
      </c>
      <c r="D533" s="8" t="s">
        <v>6548</v>
      </c>
      <c r="E533" s="8" t="s">
        <v>6549</v>
      </c>
      <c r="F533" s="8" t="s">
        <v>6550</v>
      </c>
      <c r="G533" s="12" t="s">
        <v>6134</v>
      </c>
      <c r="H533" s="22" t="str">
        <f>VLOOKUP($G533,Temp!$A:$C,H$1,FALSE)</f>
        <v>citrix.com</v>
      </c>
      <c r="I533" s="22" t="e">
        <f>VLOOKUP($G533,Temp!$A:$C,I$1,FALSE)</f>
        <v>#VALUE!</v>
      </c>
      <c r="J533" s="22" t="e">
        <f>VLOOKUP($G533,Temp!$A:$C,J$1,FALSE)</f>
        <v>#VALUE!</v>
      </c>
      <c r="K533" s="22" t="e">
        <f>VLOOKUP($G533,Temp!$A:$C,K$1,FALSE)</f>
        <v>#VALUE!</v>
      </c>
      <c r="L533" s="22" t="e">
        <f>VLOOKUP($G533,Temp!$A:$C,L$1,FALSE)</f>
        <v>#VALUE!</v>
      </c>
      <c r="M533" s="22" t="e">
        <f>VLOOKUP($G533,Temp!$A:$C,M$1,FALSE)</f>
        <v>#VALUE!</v>
      </c>
      <c r="N533" s="22" t="e">
        <f>VLOOKUP($G533,Temp!$A:$C,N$1,FALSE)</f>
        <v>#VALUE!</v>
      </c>
      <c r="O533" s="22" t="e">
        <f>VLOOKUP($G533,Temp!$A:$C,O$1,FALSE)</f>
        <v>#VALUE!</v>
      </c>
      <c r="P533" s="22" t="e">
        <f>VLOOKUP($G533,Temp!$A:$C,P$1,FALSE)</f>
        <v>#VALUE!</v>
      </c>
      <c r="Q533" s="22" t="e">
        <f>VLOOKUP($G533,Temp!$A:$C,Q$1,FALSE)</f>
        <v>#VALUE!</v>
      </c>
      <c r="R533" s="22" t="e">
        <f>VLOOKUP($G533,Temp!$A:$C,R$1,FALSE)</f>
        <v>#VALUE!</v>
      </c>
      <c r="S533" s="22" t="e">
        <f>VLOOKUP($G533,Temp!$A:$C,S$1,FALSE)</f>
        <v>#VALUE!</v>
      </c>
      <c r="T533" s="22" t="e">
        <f>VLOOKUP($G533,Temp!$A:$C,T$1,FALSE)</f>
        <v>#VALUE!</v>
      </c>
      <c r="U533" s="22" t="e">
        <f>VLOOKUP($G533,Temp!$A:$C,U$1,FALSE)</f>
        <v>#VALUE!</v>
      </c>
      <c r="V533" s="22" t="e">
        <f>VLOOKUP($G533,Temp!$A:$C,V$1,FALSE)</f>
        <v>#VALUE!</v>
      </c>
      <c r="W533" s="22" t="e">
        <f>VLOOKUP($G533,Temp!$A:$C,W$1,FALSE)</f>
        <v>#VALUE!</v>
      </c>
      <c r="X533" s="22" t="e">
        <f>VLOOKUP($G533,Temp!$A:$C,X$1,FALSE)</f>
        <v>#VALUE!</v>
      </c>
      <c r="Y533" s="22">
        <f>VLOOKUP($G533,Temp!$A:$C,Y$1,FALSE)</f>
        <v>1800000</v>
      </c>
      <c r="Z533" s="22">
        <f>VLOOKUP($G533,Temp!$A:$C,Z$1,FALSE)</f>
        <v>51900</v>
      </c>
      <c r="AA533" s="22" t="e">
        <f>VLOOKUP($A533,Searches!$A:$H,AA$1,FALSE)</f>
        <v>#N/A</v>
      </c>
      <c r="AB533" s="22" t="e">
        <f>VLOOKUP($A533,Searches!$A:$H,AB$1,FALSE)</f>
        <v>#N/A</v>
      </c>
      <c r="AC533" s="22" t="e">
        <f>VLOOKUP($A533,Searches!$A:$H,AC$1,FALSE)</f>
        <v>#N/A</v>
      </c>
      <c r="AD533" s="22" t="e">
        <f>VLOOKUP($A533,Searches!$A:$H,AD$1,FALSE)</f>
        <v>#N/A</v>
      </c>
      <c r="AE533" s="22" t="e">
        <f>VLOOKUP($A533,Searches!$A:$H,AE$1,FALSE)</f>
        <v>#N/A</v>
      </c>
      <c r="AF533" s="22" t="e">
        <f>VLOOKUP($A533,Searches!$A:$H,AF$1,FALSE)</f>
        <v>#N/A</v>
      </c>
      <c r="AG533" s="22" t="e">
        <f>VLOOKUP($A533,Searches!$A:$H,AG$1,FALSE)</f>
        <v>#N/A</v>
      </c>
      <c r="AH533" s="22" t="str">
        <f>VLOOKUP($G533,Temp!$D:$F,AH$1,FALSE)</f>
        <v>citrix.com</v>
      </c>
      <c r="AI533" s="22" t="str">
        <f>VLOOKUP($G533,Temp!$D:$F,AI$1,FALSE)</f>
        <v>Marketo</v>
      </c>
      <c r="AJ533" s="22" t="str">
        <f>VLOOKUP($G533,Temp!$D:$F,AJ$1,FALSE)</f>
        <v>WordPress</v>
      </c>
    </row>
    <row r="534" spans="1:36" ht="16" x14ac:dyDescent="0.2">
      <c r="A534" s="8" t="str">
        <f t="shared" si="8"/>
        <v>Damon Peters Proxibid</v>
      </c>
      <c r="B534" s="8" t="s">
        <v>6553</v>
      </c>
      <c r="C534" s="8" t="s">
        <v>6554</v>
      </c>
      <c r="D534" s="8" t="s">
        <v>42</v>
      </c>
      <c r="E534" s="8" t="s">
        <v>6555</v>
      </c>
      <c r="F534" s="8" t="s">
        <v>6557</v>
      </c>
      <c r="G534" s="12" t="s">
        <v>6147</v>
      </c>
      <c r="H534" s="22" t="str">
        <f>VLOOKUP($G534,Temp!$A:$C,H$1,FALSE)</f>
        <v>proxibid.com</v>
      </c>
      <c r="I534" s="22" t="e">
        <f>VLOOKUP($G534,Temp!$A:$C,I$1,FALSE)</f>
        <v>#VALUE!</v>
      </c>
      <c r="J534" s="22" t="e">
        <f>VLOOKUP($G534,Temp!$A:$C,J$1,FALSE)</f>
        <v>#VALUE!</v>
      </c>
      <c r="K534" s="22" t="e">
        <f>VLOOKUP($G534,Temp!$A:$C,K$1,FALSE)</f>
        <v>#VALUE!</v>
      </c>
      <c r="L534" s="22" t="e">
        <f>VLOOKUP($G534,Temp!$A:$C,L$1,FALSE)</f>
        <v>#VALUE!</v>
      </c>
      <c r="M534" s="22" t="e">
        <f>VLOOKUP($G534,Temp!$A:$C,M$1,FALSE)</f>
        <v>#VALUE!</v>
      </c>
      <c r="N534" s="22" t="e">
        <f>VLOOKUP($G534,Temp!$A:$C,N$1,FALSE)</f>
        <v>#VALUE!</v>
      </c>
      <c r="O534" s="22" t="e">
        <f>VLOOKUP($G534,Temp!$A:$C,O$1,FALSE)</f>
        <v>#VALUE!</v>
      </c>
      <c r="P534" s="22" t="e">
        <f>VLOOKUP($G534,Temp!$A:$C,P$1,FALSE)</f>
        <v>#VALUE!</v>
      </c>
      <c r="Q534" s="22" t="e">
        <f>VLOOKUP($G534,Temp!$A:$C,Q$1,FALSE)</f>
        <v>#VALUE!</v>
      </c>
      <c r="R534" s="22" t="e">
        <f>VLOOKUP($G534,Temp!$A:$C,R$1,FALSE)</f>
        <v>#VALUE!</v>
      </c>
      <c r="S534" s="22" t="e">
        <f>VLOOKUP($G534,Temp!$A:$C,S$1,FALSE)</f>
        <v>#VALUE!</v>
      </c>
      <c r="T534" s="22" t="e">
        <f>VLOOKUP($G534,Temp!$A:$C,T$1,FALSE)</f>
        <v>#VALUE!</v>
      </c>
      <c r="U534" s="22" t="e">
        <f>VLOOKUP($G534,Temp!$A:$C,U$1,FALSE)</f>
        <v>#VALUE!</v>
      </c>
      <c r="V534" s="22" t="e">
        <f>VLOOKUP($G534,Temp!$A:$C,V$1,FALSE)</f>
        <v>#VALUE!</v>
      </c>
      <c r="W534" s="22" t="e">
        <f>VLOOKUP($G534,Temp!$A:$C,W$1,FALSE)</f>
        <v>#VALUE!</v>
      </c>
      <c r="X534" s="22" t="e">
        <f>VLOOKUP($G534,Temp!$A:$C,X$1,FALSE)</f>
        <v>#VALUE!</v>
      </c>
      <c r="Y534" s="22">
        <f>VLOOKUP($G534,Temp!$A:$C,Y$1,FALSE)</f>
        <v>90000</v>
      </c>
      <c r="Z534" s="22">
        <f>VLOOKUP($G534,Temp!$A:$C,Z$1,FALSE)</f>
        <v>7500</v>
      </c>
      <c r="AA534" s="22" t="str">
        <f>VLOOKUP($A534,Searches!$A:$H,AA$1,FALSE)</f>
        <v>Damon Peters</v>
      </c>
      <c r="AB534" s="22" t="str">
        <f>VLOOKUP($A534,Searches!$A:$H,AB$1,FALSE)</f>
        <v>Proxibid</v>
      </c>
      <c r="AC534" s="22" t="str">
        <f>VLOOKUP($A534,Searches!$A:$H,AC$1,FALSE)</f>
        <v>Chief Marketing Officer</v>
      </c>
      <c r="AD534" s="22" t="str">
        <f>VLOOKUP($A534,Searches!$A:$H,AD$1,FALSE)</f>
        <v>2nd</v>
      </c>
      <c r="AE534" s="22" t="str">
        <f>VLOOKUP($A534,Searches!$A:$H,AE$1,FALSE)</f>
        <v/>
      </c>
      <c r="AF534" s="22" t="str">
        <f>VLOOKUP($A534,Searches!$A:$H,AF$1,FALSE)</f>
        <v>Greater Omaha Area</v>
      </c>
      <c r="AG534" s="22" t="str">
        <f>VLOOKUP($A534,Searches!$A:$H,AG$1,FALSE)</f>
        <v>https://www.linkedin.com/sales/profile/7089214,PpCk,NAME_SEARCH?moduleKey=peopleSearchResults&amp;pageKey=sales-search3-people-refinement&amp;contextId=60BC92C971D70515801E49D6842B0000&amp;requestId=c64c9bc3-f953-4958-9420-493eb96dbb53&amp;action=CLICK&amp;target=urn%3Ali%3AsalesLead%3A(-1%2C7089214)&amp;pageNumber=13&amp;targetEl=profilelink&amp;position=8&amp;trk=lss-serp-result-lead_photo</v>
      </c>
      <c r="AH534" s="22" t="str">
        <f>VLOOKUP($G534,Temp!$D:$F,AH$1,FALSE)</f>
        <v>proxibid.com</v>
      </c>
      <c r="AI534" s="22" t="str">
        <f>VLOOKUP($G534,Temp!$D:$F,AI$1,FALSE)</f>
        <v>Pardot</v>
      </c>
      <c r="AJ534" s="22" t="str">
        <f>VLOOKUP($G534,Temp!$D:$F,AJ$1,FALSE)</f>
        <v>WordPress</v>
      </c>
    </row>
    <row r="535" spans="1:36" ht="16" x14ac:dyDescent="0.2">
      <c r="A535" s="8" t="str">
        <f t="shared" si="8"/>
        <v>Steve Rotter OutSystems</v>
      </c>
      <c r="B535" s="8" t="s">
        <v>1864</v>
      </c>
      <c r="C535" s="8" t="s">
        <v>6569</v>
      </c>
      <c r="D535" s="8" t="s">
        <v>180</v>
      </c>
      <c r="E535" s="8" t="s">
        <v>6570</v>
      </c>
      <c r="F535" s="8" t="s">
        <v>6571</v>
      </c>
      <c r="G535" s="12" t="s">
        <v>6156</v>
      </c>
      <c r="H535" s="22" t="str">
        <f>VLOOKUP($G535,Temp!$A:$C,H$1,FALSE)</f>
        <v>outsystems.com</v>
      </c>
      <c r="I535" s="22" t="e">
        <f>VLOOKUP($G535,Temp!$A:$C,I$1,FALSE)</f>
        <v>#VALUE!</v>
      </c>
      <c r="J535" s="22" t="e">
        <f>VLOOKUP($G535,Temp!$A:$C,J$1,FALSE)</f>
        <v>#VALUE!</v>
      </c>
      <c r="K535" s="22" t="e">
        <f>VLOOKUP($G535,Temp!$A:$C,K$1,FALSE)</f>
        <v>#VALUE!</v>
      </c>
      <c r="L535" s="22" t="e">
        <f>VLOOKUP($G535,Temp!$A:$C,L$1,FALSE)</f>
        <v>#VALUE!</v>
      </c>
      <c r="M535" s="22" t="e">
        <f>VLOOKUP($G535,Temp!$A:$C,M$1,FALSE)</f>
        <v>#VALUE!</v>
      </c>
      <c r="N535" s="22" t="e">
        <f>VLOOKUP($G535,Temp!$A:$C,N$1,FALSE)</f>
        <v>#VALUE!</v>
      </c>
      <c r="O535" s="22" t="e">
        <f>VLOOKUP($G535,Temp!$A:$C,O$1,FALSE)</f>
        <v>#VALUE!</v>
      </c>
      <c r="P535" s="22" t="e">
        <f>VLOOKUP($G535,Temp!$A:$C,P$1,FALSE)</f>
        <v>#VALUE!</v>
      </c>
      <c r="Q535" s="22" t="e">
        <f>VLOOKUP($G535,Temp!$A:$C,Q$1,FALSE)</f>
        <v>#VALUE!</v>
      </c>
      <c r="R535" s="22" t="e">
        <f>VLOOKUP($G535,Temp!$A:$C,R$1,FALSE)</f>
        <v>#VALUE!</v>
      </c>
      <c r="S535" s="22" t="e">
        <f>VLOOKUP($G535,Temp!$A:$C,S$1,FALSE)</f>
        <v>#VALUE!</v>
      </c>
      <c r="T535" s="22" t="e">
        <f>VLOOKUP($G535,Temp!$A:$C,T$1,FALSE)</f>
        <v>#VALUE!</v>
      </c>
      <c r="U535" s="22" t="e">
        <f>VLOOKUP($G535,Temp!$A:$C,U$1,FALSE)</f>
        <v>#VALUE!</v>
      </c>
      <c r="V535" s="22" t="e">
        <f>VLOOKUP($G535,Temp!$A:$C,V$1,FALSE)</f>
        <v>#VALUE!</v>
      </c>
      <c r="W535" s="22" t="e">
        <f>VLOOKUP($G535,Temp!$A:$C,W$1,FALSE)</f>
        <v>#VALUE!</v>
      </c>
      <c r="X535" s="22" t="e">
        <f>VLOOKUP($G535,Temp!$A:$C,X$1,FALSE)</f>
        <v>#VALUE!</v>
      </c>
      <c r="Y535" s="22">
        <f>VLOOKUP($G535,Temp!$A:$C,Y$1,FALSE)</f>
        <v>33300</v>
      </c>
      <c r="Z535" s="22">
        <f>VLOOKUP($G535,Temp!$A:$C,Z$1,FALSE)</f>
        <v>60300</v>
      </c>
      <c r="AA535" s="22" t="str">
        <f>VLOOKUP($A535,Searches!$A:$H,AA$1,FALSE)</f>
        <v>Steve Rotter</v>
      </c>
      <c r="AB535" s="22" t="str">
        <f>VLOOKUP($A535,Searches!$A:$H,AB$1,FALSE)</f>
        <v>OutSystems</v>
      </c>
      <c r="AC535" s="22" t="str">
        <f>VLOOKUP($A535,Searches!$A:$H,AC$1,FALSE)</f>
        <v>CMO</v>
      </c>
      <c r="AD535" s="22" t="str">
        <f>VLOOKUP($A535,Searches!$A:$H,AD$1,FALSE)</f>
        <v>2nd</v>
      </c>
      <c r="AE535" s="22" t="str">
        <f>VLOOKUP($A535,Searches!$A:$H,AE$1,FALSE)</f>
        <v>Open link</v>
      </c>
      <c r="AF535" s="22" t="str">
        <f>VLOOKUP($A535,Searches!$A:$H,AF$1,FALSE)</f>
        <v>Greater Chicago Area</v>
      </c>
      <c r="AG535" s="22" t="str">
        <f>VLOOKUP($A535,Searches!$A:$H,AG$1,FALSE)</f>
        <v>https://www.linkedin.com/sales/profile/2304187,_qa7,NAME_SEARCH?moduleKey=peopleSearchResults&amp;pageKey=sales-search3-people-refinement&amp;contextId=60BC92C971D70515801E49D6842B0000&amp;requestId=eee7c5f6-8583-4c51-8fea-57b038f07542&amp;action=CLICK&amp;target=urn%3Ali%3AsalesLead%3A(-1%2C2304187)&amp;pageNumber=16&amp;targetEl=profilelink&amp;position=3&amp;trk=lss-serp-result-lead_photo</v>
      </c>
      <c r="AH535" s="22" t="e">
        <f>VLOOKUP($G535,Temp!$D:$F,AH$1,FALSE)</f>
        <v>#N/A</v>
      </c>
      <c r="AI535" s="22" t="e">
        <f>VLOOKUP($G535,Temp!$D:$F,AI$1,FALSE)</f>
        <v>#N/A</v>
      </c>
      <c r="AJ535" s="22" t="e">
        <f>VLOOKUP($G535,Temp!$D:$F,AJ$1,FALSE)</f>
        <v>#N/A</v>
      </c>
    </row>
    <row r="536" spans="1:36" ht="16" x14ac:dyDescent="0.2">
      <c r="A536" s="8" t="str">
        <f t="shared" si="8"/>
        <v>Eric Quanstrom CIENCE</v>
      </c>
      <c r="B536" s="8" t="s">
        <v>214</v>
      </c>
      <c r="C536" s="8" t="s">
        <v>5550</v>
      </c>
      <c r="D536" s="8" t="s">
        <v>180</v>
      </c>
      <c r="E536" s="8" t="s">
        <v>5551</v>
      </c>
      <c r="F536" s="8" t="s">
        <v>5552</v>
      </c>
      <c r="G536" s="12" t="s">
        <v>5553</v>
      </c>
      <c r="H536" s="22" t="str">
        <f>VLOOKUP($G536,Temp!$A:$C,H$1,FALSE)</f>
        <v>cience.com</v>
      </c>
      <c r="I536" s="22" t="e">
        <f>VLOOKUP($G536,Temp!$A:$C,I$1,FALSE)</f>
        <v>#VALUE!</v>
      </c>
      <c r="J536" s="22" t="e">
        <f>VLOOKUP($G536,Temp!$A:$C,J$1,FALSE)</f>
        <v>#VALUE!</v>
      </c>
      <c r="K536" s="22" t="e">
        <f>VLOOKUP($G536,Temp!$A:$C,K$1,FALSE)</f>
        <v>#VALUE!</v>
      </c>
      <c r="L536" s="22" t="e">
        <f>VLOOKUP($G536,Temp!$A:$C,L$1,FALSE)</f>
        <v>#VALUE!</v>
      </c>
      <c r="M536" s="22" t="e">
        <f>VLOOKUP($G536,Temp!$A:$C,M$1,FALSE)</f>
        <v>#VALUE!</v>
      </c>
      <c r="N536" s="22" t="e">
        <f>VLOOKUP($G536,Temp!$A:$C,N$1,FALSE)</f>
        <v>#VALUE!</v>
      </c>
      <c r="O536" s="22" t="e">
        <f>VLOOKUP($G536,Temp!$A:$C,O$1,FALSE)</f>
        <v>#VALUE!</v>
      </c>
      <c r="P536" s="22" t="e">
        <f>VLOOKUP($G536,Temp!$A:$C,P$1,FALSE)</f>
        <v>#VALUE!</v>
      </c>
      <c r="Q536" s="22" t="e">
        <f>VLOOKUP($G536,Temp!$A:$C,Q$1,FALSE)</f>
        <v>#VALUE!</v>
      </c>
      <c r="R536" s="22" t="e">
        <f>VLOOKUP($G536,Temp!$A:$C,R$1,FALSE)</f>
        <v>#VALUE!</v>
      </c>
      <c r="S536" s="22" t="e">
        <f>VLOOKUP($G536,Temp!$A:$C,S$1,FALSE)</f>
        <v>#VALUE!</v>
      </c>
      <c r="T536" s="22" t="e">
        <f>VLOOKUP($G536,Temp!$A:$C,T$1,FALSE)</f>
        <v>#VALUE!</v>
      </c>
      <c r="U536" s="22" t="e">
        <f>VLOOKUP($G536,Temp!$A:$C,U$1,FALSE)</f>
        <v>#VALUE!</v>
      </c>
      <c r="V536" s="22" t="e">
        <f>VLOOKUP($G536,Temp!$A:$C,V$1,FALSE)</f>
        <v>#VALUE!</v>
      </c>
      <c r="W536" s="22" t="e">
        <f>VLOOKUP($G536,Temp!$A:$C,W$1,FALSE)</f>
        <v>#VALUE!</v>
      </c>
      <c r="X536" s="22" t="e">
        <f>VLOOKUP($G536,Temp!$A:$C,X$1,FALSE)</f>
        <v>#VALUE!</v>
      </c>
      <c r="Y536" s="22">
        <f>VLOOKUP($G536,Temp!$A:$C,Y$1,FALSE)</f>
        <v>99</v>
      </c>
      <c r="Z536" s="22">
        <f>VLOOKUP($G536,Temp!$A:$C,Z$1,FALSE)</f>
        <v>549</v>
      </c>
      <c r="AA536" s="22" t="str">
        <f>VLOOKUP($A536,Searches!$A:$H,AA$1,FALSE)</f>
        <v>Eric Quanstrom</v>
      </c>
      <c r="AB536" s="22" t="str">
        <f>VLOOKUP($A536,Searches!$A:$H,AB$1,FALSE)</f>
        <v>CIENCE</v>
      </c>
      <c r="AC536" s="22" t="str">
        <f>VLOOKUP($A536,Searches!$A:$H,AC$1,FALSE)</f>
        <v>CMO</v>
      </c>
      <c r="AD536" s="22" t="str">
        <f>VLOOKUP($A536,Searches!$A:$H,AD$1,FALSE)</f>
        <v>2nd</v>
      </c>
      <c r="AE536" s="22" t="str">
        <f>VLOOKUP($A536,Searches!$A:$H,AE$1,FALSE)</f>
        <v>Open link</v>
      </c>
      <c r="AF536" s="22" t="str">
        <f>VLOOKUP($A536,Searches!$A:$H,AF$1,FALSE)</f>
        <v>Greater San Diego Area</v>
      </c>
      <c r="AG536" s="22" t="str">
        <f>VLOOKUP($A536,Searches!$A:$H,AG$1,FALSE)</f>
        <v>https://www.linkedin.com/sales/profile/2073948,kGhO,NAME_SEARCH?moduleKey=peopleSearchResults&amp;pageKey=sales-search3-people-refinement&amp;contextId=60BC92C971D70515801E49D6842B0000&amp;requestId=f96f5bc7-08dc-43d8-8d93-3520b1cb4dfa&amp;action=CLICK&amp;target=urn%3Ali%3AsalesLead%3A(-1%2C2073948)&amp;pageNumber=12&amp;targetEl=profilelink&amp;position=23&amp;trk=lss-serp-result-lead_photo</v>
      </c>
      <c r="AH536" s="22" t="str">
        <f>VLOOKUP($G536,Temp!$D:$F,AH$1,FALSE)</f>
        <v>cience.com</v>
      </c>
      <c r="AI536" s="22">
        <f>VLOOKUP($G536,Temp!$D:$F,AI$1,FALSE)</f>
        <v>0</v>
      </c>
      <c r="AJ536" s="22" t="str">
        <f>VLOOKUP($G536,Temp!$D:$F,AJ$1,FALSE)</f>
        <v>WordPress</v>
      </c>
    </row>
    <row r="537" spans="1:36" ht="16" x14ac:dyDescent="0.2">
      <c r="A537" s="8" t="str">
        <f t="shared" si="8"/>
        <v>Benjamin (MBA) Payspan, Inc.</v>
      </c>
      <c r="B537" s="8" t="s">
        <v>6587</v>
      </c>
      <c r="C537" s="8" t="s">
        <v>6588</v>
      </c>
      <c r="D537" s="8" t="s">
        <v>1943</v>
      </c>
      <c r="E537" s="8" t="s">
        <v>6589</v>
      </c>
      <c r="F537" s="8" t="s">
        <v>6590</v>
      </c>
      <c r="G537" s="12" t="s">
        <v>6179</v>
      </c>
      <c r="H537" s="22" t="str">
        <f>VLOOKUP($G537,Temp!$A:$C,H$1,FALSE)</f>
        <v>payspan.com</v>
      </c>
      <c r="I537" s="22" t="e">
        <f>VLOOKUP($G537,Temp!$A:$C,I$1,FALSE)</f>
        <v>#VALUE!</v>
      </c>
      <c r="J537" s="22" t="e">
        <f>VLOOKUP($G537,Temp!$A:$C,J$1,FALSE)</f>
        <v>#VALUE!</v>
      </c>
      <c r="K537" s="22" t="e">
        <f>VLOOKUP($G537,Temp!$A:$C,K$1,FALSE)</f>
        <v>#VALUE!</v>
      </c>
      <c r="L537" s="22" t="e">
        <f>VLOOKUP($G537,Temp!$A:$C,L$1,FALSE)</f>
        <v>#VALUE!</v>
      </c>
      <c r="M537" s="22" t="e">
        <f>VLOOKUP($G537,Temp!$A:$C,M$1,FALSE)</f>
        <v>#VALUE!</v>
      </c>
      <c r="N537" s="22" t="e">
        <f>VLOOKUP($G537,Temp!$A:$C,N$1,FALSE)</f>
        <v>#VALUE!</v>
      </c>
      <c r="O537" s="22" t="e">
        <f>VLOOKUP($G537,Temp!$A:$C,O$1,FALSE)</f>
        <v>#VALUE!</v>
      </c>
      <c r="P537" s="22" t="e">
        <f>VLOOKUP($G537,Temp!$A:$C,P$1,FALSE)</f>
        <v>#VALUE!</v>
      </c>
      <c r="Q537" s="22" t="e">
        <f>VLOOKUP($G537,Temp!$A:$C,Q$1,FALSE)</f>
        <v>#VALUE!</v>
      </c>
      <c r="R537" s="22" t="e">
        <f>VLOOKUP($G537,Temp!$A:$C,R$1,FALSE)</f>
        <v>#VALUE!</v>
      </c>
      <c r="S537" s="22" t="e">
        <f>VLOOKUP($G537,Temp!$A:$C,S$1,FALSE)</f>
        <v>#VALUE!</v>
      </c>
      <c r="T537" s="22" t="e">
        <f>VLOOKUP($G537,Temp!$A:$C,T$1,FALSE)</f>
        <v>#VALUE!</v>
      </c>
      <c r="U537" s="22" t="e">
        <f>VLOOKUP($G537,Temp!$A:$C,U$1,FALSE)</f>
        <v>#VALUE!</v>
      </c>
      <c r="V537" s="22" t="e">
        <f>VLOOKUP($G537,Temp!$A:$C,V$1,FALSE)</f>
        <v>#VALUE!</v>
      </c>
      <c r="W537" s="22" t="e">
        <f>VLOOKUP($G537,Temp!$A:$C,W$1,FALSE)</f>
        <v>#VALUE!</v>
      </c>
      <c r="X537" s="22" t="e">
        <f>VLOOKUP($G537,Temp!$A:$C,X$1,FALSE)</f>
        <v>#VALUE!</v>
      </c>
      <c r="Y537" s="22">
        <f>VLOOKUP($G537,Temp!$A:$C,Y$1,FALSE)</f>
        <v>585</v>
      </c>
      <c r="Z537" s="22">
        <f>VLOOKUP($G537,Temp!$A:$C,Z$1,FALSE)</f>
        <v>0</v>
      </c>
      <c r="AA537" s="22" t="e">
        <f>VLOOKUP($A537,Searches!$A:$H,AA$1,FALSE)</f>
        <v>#N/A</v>
      </c>
      <c r="AB537" s="22" t="e">
        <f>VLOOKUP($A537,Searches!$A:$H,AB$1,FALSE)</f>
        <v>#N/A</v>
      </c>
      <c r="AC537" s="22" t="e">
        <f>VLOOKUP($A537,Searches!$A:$H,AC$1,FALSE)</f>
        <v>#N/A</v>
      </c>
      <c r="AD537" s="22" t="e">
        <f>VLOOKUP($A537,Searches!$A:$H,AD$1,FALSE)</f>
        <v>#N/A</v>
      </c>
      <c r="AE537" s="22" t="e">
        <f>VLOOKUP($A537,Searches!$A:$H,AE$1,FALSE)</f>
        <v>#N/A</v>
      </c>
      <c r="AF537" s="22" t="e">
        <f>VLOOKUP($A537,Searches!$A:$H,AF$1,FALSE)</f>
        <v>#N/A</v>
      </c>
      <c r="AG537" s="22" t="e">
        <f>VLOOKUP($A537,Searches!$A:$H,AG$1,FALSE)</f>
        <v>#N/A</v>
      </c>
      <c r="AH537" s="22" t="str">
        <f>VLOOKUP($G537,Temp!$D:$F,AH$1,FALSE)</f>
        <v>payspan.com</v>
      </c>
      <c r="AI537" s="22">
        <f>VLOOKUP($G537,Temp!$D:$F,AI$1,FALSE)</f>
        <v>0</v>
      </c>
      <c r="AJ537" s="22" t="str">
        <f>VLOOKUP($G537,Temp!$D:$F,AJ$1,FALSE)</f>
        <v>WordPress</v>
      </c>
    </row>
    <row r="538" spans="1:36" ht="16" x14ac:dyDescent="0.2">
      <c r="A538" s="8" t="str">
        <f t="shared" si="8"/>
        <v>Susan MBA XCM Solutions, LLC</v>
      </c>
      <c r="B538" s="8" t="s">
        <v>3149</v>
      </c>
      <c r="C538" s="8" t="s">
        <v>1122</v>
      </c>
      <c r="D538" s="8" t="s">
        <v>42</v>
      </c>
      <c r="E538" s="8" t="s">
        <v>6601</v>
      </c>
      <c r="F538" s="8" t="s">
        <v>6602</v>
      </c>
      <c r="G538" s="12" t="s">
        <v>6187</v>
      </c>
      <c r="H538" s="22" t="str">
        <f>VLOOKUP($G538,Temp!$A:$C,H$1,FALSE)</f>
        <v>xcmsolutions.com</v>
      </c>
      <c r="I538" s="22" t="e">
        <f>VLOOKUP($G538,Temp!$A:$C,I$1,FALSE)</f>
        <v>#VALUE!</v>
      </c>
      <c r="J538" s="22" t="e">
        <f>VLOOKUP($G538,Temp!$A:$C,J$1,FALSE)</f>
        <v>#VALUE!</v>
      </c>
      <c r="K538" s="22" t="e">
        <f>VLOOKUP($G538,Temp!$A:$C,K$1,FALSE)</f>
        <v>#VALUE!</v>
      </c>
      <c r="L538" s="22" t="e">
        <f>VLOOKUP($G538,Temp!$A:$C,L$1,FALSE)</f>
        <v>#VALUE!</v>
      </c>
      <c r="M538" s="22" t="e">
        <f>VLOOKUP($G538,Temp!$A:$C,M$1,FALSE)</f>
        <v>#VALUE!</v>
      </c>
      <c r="N538" s="22" t="e">
        <f>VLOOKUP($G538,Temp!$A:$C,N$1,FALSE)</f>
        <v>#VALUE!</v>
      </c>
      <c r="O538" s="22" t="e">
        <f>VLOOKUP($G538,Temp!$A:$C,O$1,FALSE)</f>
        <v>#VALUE!</v>
      </c>
      <c r="P538" s="22" t="e">
        <f>VLOOKUP($G538,Temp!$A:$C,P$1,FALSE)</f>
        <v>#VALUE!</v>
      </c>
      <c r="Q538" s="22" t="e">
        <f>VLOOKUP($G538,Temp!$A:$C,Q$1,FALSE)</f>
        <v>#VALUE!</v>
      </c>
      <c r="R538" s="22" t="e">
        <f>VLOOKUP($G538,Temp!$A:$C,R$1,FALSE)</f>
        <v>#VALUE!</v>
      </c>
      <c r="S538" s="22" t="e">
        <f>VLOOKUP($G538,Temp!$A:$C,S$1,FALSE)</f>
        <v>#VALUE!</v>
      </c>
      <c r="T538" s="22" t="e">
        <f>VLOOKUP($G538,Temp!$A:$C,T$1,FALSE)</f>
        <v>#VALUE!</v>
      </c>
      <c r="U538" s="22" t="e">
        <f>VLOOKUP($G538,Temp!$A:$C,U$1,FALSE)</f>
        <v>#VALUE!</v>
      </c>
      <c r="V538" s="22" t="e">
        <f>VLOOKUP($G538,Temp!$A:$C,V$1,FALSE)</f>
        <v>#VALUE!</v>
      </c>
      <c r="W538" s="22" t="e">
        <f>VLOOKUP($G538,Temp!$A:$C,W$1,FALSE)</f>
        <v>#VALUE!</v>
      </c>
      <c r="X538" s="22" t="e">
        <f>VLOOKUP($G538,Temp!$A:$C,X$1,FALSE)</f>
        <v>#VALUE!</v>
      </c>
      <c r="Y538" s="22">
        <f>VLOOKUP($G538,Temp!$A:$C,Y$1,FALSE)</f>
        <v>241</v>
      </c>
      <c r="Z538" s="22">
        <f>VLOOKUP($G538,Temp!$A:$C,Z$1,FALSE)</f>
        <v>0</v>
      </c>
      <c r="AA538" s="22" t="e">
        <f>VLOOKUP($A538,Searches!$A:$H,AA$1,FALSE)</f>
        <v>#N/A</v>
      </c>
      <c r="AB538" s="22" t="e">
        <f>VLOOKUP($A538,Searches!$A:$H,AB$1,FALSE)</f>
        <v>#N/A</v>
      </c>
      <c r="AC538" s="22" t="e">
        <f>VLOOKUP($A538,Searches!$A:$H,AC$1,FALSE)</f>
        <v>#N/A</v>
      </c>
      <c r="AD538" s="22" t="e">
        <f>VLOOKUP($A538,Searches!$A:$H,AD$1,FALSE)</f>
        <v>#N/A</v>
      </c>
      <c r="AE538" s="22" t="e">
        <f>VLOOKUP($A538,Searches!$A:$H,AE$1,FALSE)</f>
        <v>#N/A</v>
      </c>
      <c r="AF538" s="22" t="e">
        <f>VLOOKUP($A538,Searches!$A:$H,AF$1,FALSE)</f>
        <v>#N/A</v>
      </c>
      <c r="AG538" s="22" t="e">
        <f>VLOOKUP($A538,Searches!$A:$H,AG$1,FALSE)</f>
        <v>#N/A</v>
      </c>
      <c r="AH538" s="22" t="e">
        <f>VLOOKUP($G538,Temp!$D:$F,AH$1,FALSE)</f>
        <v>#N/A</v>
      </c>
      <c r="AI538" s="22" t="e">
        <f>VLOOKUP($G538,Temp!$D:$F,AI$1,FALSE)</f>
        <v>#N/A</v>
      </c>
      <c r="AJ538" s="22" t="e">
        <f>VLOOKUP($G538,Temp!$D:$F,AJ$1,FALSE)</f>
        <v>#N/A</v>
      </c>
    </row>
    <row r="539" spans="1:36" ht="16" x14ac:dyDescent="0.2">
      <c r="A539" s="8" t="str">
        <f t="shared" si="8"/>
        <v>Jill Rubin Totango</v>
      </c>
      <c r="B539" s="8" t="s">
        <v>2395</v>
      </c>
      <c r="C539" s="8" t="s">
        <v>6612</v>
      </c>
      <c r="D539" s="8" t="s">
        <v>42</v>
      </c>
      <c r="E539" s="8" t="s">
        <v>6613</v>
      </c>
      <c r="F539" s="8" t="s">
        <v>6614</v>
      </c>
      <c r="G539" s="12" t="s">
        <v>6204</v>
      </c>
      <c r="H539" s="22" t="str">
        <f>VLOOKUP($G539,Temp!$A:$C,H$1,FALSE)</f>
        <v>totango.com</v>
      </c>
      <c r="I539" s="22" t="e">
        <f>VLOOKUP($G539,Temp!$A:$C,I$1,FALSE)</f>
        <v>#VALUE!</v>
      </c>
      <c r="J539" s="22" t="e">
        <f>VLOOKUP($G539,Temp!$A:$C,J$1,FALSE)</f>
        <v>#VALUE!</v>
      </c>
      <c r="K539" s="22" t="e">
        <f>VLOOKUP($G539,Temp!$A:$C,K$1,FALSE)</f>
        <v>#VALUE!</v>
      </c>
      <c r="L539" s="22" t="e">
        <f>VLOOKUP($G539,Temp!$A:$C,L$1,FALSE)</f>
        <v>#VALUE!</v>
      </c>
      <c r="M539" s="22" t="e">
        <f>VLOOKUP($G539,Temp!$A:$C,M$1,FALSE)</f>
        <v>#VALUE!</v>
      </c>
      <c r="N539" s="22" t="e">
        <f>VLOOKUP($G539,Temp!$A:$C,N$1,FALSE)</f>
        <v>#VALUE!</v>
      </c>
      <c r="O539" s="22" t="e">
        <f>VLOOKUP($G539,Temp!$A:$C,O$1,FALSE)</f>
        <v>#VALUE!</v>
      </c>
      <c r="P539" s="22" t="e">
        <f>VLOOKUP($G539,Temp!$A:$C,P$1,FALSE)</f>
        <v>#VALUE!</v>
      </c>
      <c r="Q539" s="22" t="e">
        <f>VLOOKUP($G539,Temp!$A:$C,Q$1,FALSE)</f>
        <v>#VALUE!</v>
      </c>
      <c r="R539" s="22" t="e">
        <f>VLOOKUP($G539,Temp!$A:$C,R$1,FALSE)</f>
        <v>#VALUE!</v>
      </c>
      <c r="S539" s="22" t="e">
        <f>VLOOKUP($G539,Temp!$A:$C,S$1,FALSE)</f>
        <v>#VALUE!</v>
      </c>
      <c r="T539" s="22" t="e">
        <f>VLOOKUP($G539,Temp!$A:$C,T$1,FALSE)</f>
        <v>#VALUE!</v>
      </c>
      <c r="U539" s="22" t="e">
        <f>VLOOKUP($G539,Temp!$A:$C,U$1,FALSE)</f>
        <v>#VALUE!</v>
      </c>
      <c r="V539" s="22" t="e">
        <f>VLOOKUP($G539,Temp!$A:$C,V$1,FALSE)</f>
        <v>#VALUE!</v>
      </c>
      <c r="W539" s="22" t="e">
        <f>VLOOKUP($G539,Temp!$A:$C,W$1,FALSE)</f>
        <v>#VALUE!</v>
      </c>
      <c r="X539" s="22" t="e">
        <f>VLOOKUP($G539,Temp!$A:$C,X$1,FALSE)</f>
        <v>#VALUE!</v>
      </c>
      <c r="Y539" s="22">
        <f>VLOOKUP($G539,Temp!$A:$C,Y$1,FALSE)</f>
        <v>23000</v>
      </c>
      <c r="Z539" s="22">
        <f>VLOOKUP($G539,Temp!$A:$C,Z$1,FALSE)</f>
        <v>0</v>
      </c>
      <c r="AA539" s="22" t="str">
        <f>VLOOKUP($A539,Searches!$A:$H,AA$1,FALSE)</f>
        <v>Jill Rubin</v>
      </c>
      <c r="AB539" s="22" t="str">
        <f>VLOOKUP($A539,Searches!$A:$H,AB$1,FALSE)</f>
        <v>Totango</v>
      </c>
      <c r="AC539" s="22" t="str">
        <f>VLOOKUP($A539,Searches!$A:$H,AC$1,FALSE)</f>
        <v>Chief Marketing Officer</v>
      </c>
      <c r="AD539" s="22" t="str">
        <f>VLOOKUP($A539,Searches!$A:$H,AD$1,FALSE)</f>
        <v>2nd</v>
      </c>
      <c r="AE539" s="22" t="str">
        <f>VLOOKUP($A539,Searches!$A:$H,AE$1,FALSE)</f>
        <v/>
      </c>
      <c r="AF539" s="22" t="str">
        <f>VLOOKUP($A539,Searches!$A:$H,AF$1,FALSE)</f>
        <v>San Francisco Bay Area</v>
      </c>
      <c r="AG539" s="22" t="str">
        <f>VLOOKUP($A539,Searches!$A:$H,AG$1,FALSE)</f>
        <v>https://www.linkedin.com/sales/profile/10880058,4Et1,NAME_SEARCH?moduleKey=peopleSearchResults&amp;pageKey=sales-search3-people-refinement&amp;contextId=60BC92C971D70515801E49D6842B0000&amp;requestId=f96f5bc7-08dc-43d8-8d93-3520b1cb4dfa&amp;action=CLICK&amp;target=urn%3Ali%3AsalesLead%3A(-1%2C10880058)&amp;pageNumber=12&amp;targetEl=profilelink&amp;position=17&amp;trk=lss-serp-result-lead_photo</v>
      </c>
      <c r="AH539" s="22" t="str">
        <f>VLOOKUP($G539,Temp!$D:$F,AH$1,FALSE)</f>
        <v>totango.com</v>
      </c>
      <c r="AI539" s="22" t="str">
        <f>VLOOKUP($G539,Temp!$D:$F,AI$1,FALSE)</f>
        <v>Marketo</v>
      </c>
      <c r="AJ539" s="22" t="str">
        <f>VLOOKUP($G539,Temp!$D:$F,AJ$1,FALSE)</f>
        <v>WordPress</v>
      </c>
    </row>
    <row r="540" spans="1:36" ht="16" x14ac:dyDescent="0.2">
      <c r="A540" s="8" t="str">
        <f t="shared" si="8"/>
        <v>A B. Data-Core Systems Inc.</v>
      </c>
      <c r="B540" s="8" t="s">
        <v>2989</v>
      </c>
      <c r="C540" s="8" t="s">
        <v>2990</v>
      </c>
      <c r="D540" s="8" t="s">
        <v>42</v>
      </c>
      <c r="E540" s="8" t="s">
        <v>2991</v>
      </c>
      <c r="F540" s="8" t="s">
        <v>2992</v>
      </c>
      <c r="G540" s="12" t="s">
        <v>2993</v>
      </c>
      <c r="H540" s="22" t="str">
        <f>VLOOKUP($G540,Temp!$A:$C,H$1,FALSE)</f>
        <v>datacoresystems.com</v>
      </c>
      <c r="I540" s="22" t="e">
        <f>VLOOKUP($G540,Temp!$A:$C,I$1,FALSE)</f>
        <v>#VALUE!</v>
      </c>
      <c r="J540" s="22" t="e">
        <f>VLOOKUP($G540,Temp!$A:$C,J$1,FALSE)</f>
        <v>#VALUE!</v>
      </c>
      <c r="K540" s="22" t="e">
        <f>VLOOKUP($G540,Temp!$A:$C,K$1,FALSE)</f>
        <v>#VALUE!</v>
      </c>
      <c r="L540" s="22" t="e">
        <f>VLOOKUP($G540,Temp!$A:$C,L$1,FALSE)</f>
        <v>#VALUE!</v>
      </c>
      <c r="M540" s="22" t="e">
        <f>VLOOKUP($G540,Temp!$A:$C,M$1,FALSE)</f>
        <v>#VALUE!</v>
      </c>
      <c r="N540" s="22" t="e">
        <f>VLOOKUP($G540,Temp!$A:$C,N$1,FALSE)</f>
        <v>#VALUE!</v>
      </c>
      <c r="O540" s="22" t="e">
        <f>VLOOKUP($G540,Temp!$A:$C,O$1,FALSE)</f>
        <v>#VALUE!</v>
      </c>
      <c r="P540" s="22" t="e">
        <f>VLOOKUP($G540,Temp!$A:$C,P$1,FALSE)</f>
        <v>#VALUE!</v>
      </c>
      <c r="Q540" s="22" t="e">
        <f>VLOOKUP($G540,Temp!$A:$C,Q$1,FALSE)</f>
        <v>#VALUE!</v>
      </c>
      <c r="R540" s="22" t="e">
        <f>VLOOKUP($G540,Temp!$A:$C,R$1,FALSE)</f>
        <v>#VALUE!</v>
      </c>
      <c r="S540" s="22" t="e">
        <f>VLOOKUP($G540,Temp!$A:$C,S$1,FALSE)</f>
        <v>#VALUE!</v>
      </c>
      <c r="T540" s="22" t="e">
        <f>VLOOKUP($G540,Temp!$A:$C,T$1,FALSE)</f>
        <v>#VALUE!</v>
      </c>
      <c r="U540" s="22" t="e">
        <f>VLOOKUP($G540,Temp!$A:$C,U$1,FALSE)</f>
        <v>#VALUE!</v>
      </c>
      <c r="V540" s="22" t="e">
        <f>VLOOKUP($G540,Temp!$A:$C,V$1,FALSE)</f>
        <v>#VALUE!</v>
      </c>
      <c r="W540" s="22" t="e">
        <f>VLOOKUP($G540,Temp!$A:$C,W$1,FALSE)</f>
        <v>#VALUE!</v>
      </c>
      <c r="X540" s="22" t="e">
        <f>VLOOKUP($G540,Temp!$A:$C,X$1,FALSE)</f>
        <v>#VALUE!</v>
      </c>
      <c r="Y540" s="22">
        <f>VLOOKUP($G540,Temp!$A:$C,Y$1,FALSE)</f>
        <v>555</v>
      </c>
      <c r="Z540" s="22">
        <f>VLOOKUP($G540,Temp!$A:$C,Z$1,FALSE)</f>
        <v>0</v>
      </c>
      <c r="AA540" s="22" t="e">
        <f>VLOOKUP($A540,Searches!$A:$H,AA$1,FALSE)</f>
        <v>#N/A</v>
      </c>
      <c r="AB540" s="22" t="e">
        <f>VLOOKUP($A540,Searches!$A:$H,AB$1,FALSE)</f>
        <v>#N/A</v>
      </c>
      <c r="AC540" s="22" t="e">
        <f>VLOOKUP($A540,Searches!$A:$H,AC$1,FALSE)</f>
        <v>#N/A</v>
      </c>
      <c r="AD540" s="22" t="e">
        <f>VLOOKUP($A540,Searches!$A:$H,AD$1,FALSE)</f>
        <v>#N/A</v>
      </c>
      <c r="AE540" s="22" t="e">
        <f>VLOOKUP($A540,Searches!$A:$H,AE$1,FALSE)</f>
        <v>#N/A</v>
      </c>
      <c r="AF540" s="22" t="e">
        <f>VLOOKUP($A540,Searches!$A:$H,AF$1,FALSE)</f>
        <v>#N/A</v>
      </c>
      <c r="AG540" s="22" t="e">
        <f>VLOOKUP($A540,Searches!$A:$H,AG$1,FALSE)</f>
        <v>#N/A</v>
      </c>
      <c r="AH540" s="22" t="str">
        <f>VLOOKUP($G540,Temp!$D:$F,AH$1,FALSE)</f>
        <v>datacoresystems.com</v>
      </c>
      <c r="AI540" s="22" t="str">
        <f>VLOOKUP($G540,Temp!$D:$F,AI$1,FALSE)</f>
        <v>HubSpot</v>
      </c>
      <c r="AJ540" s="22" t="str">
        <f>VLOOKUP($G540,Temp!$D:$F,AJ$1,FALSE)</f>
        <v>Drupal</v>
      </c>
    </row>
    <row r="541" spans="1:36" ht="16" x14ac:dyDescent="0.2">
      <c r="A541" s="8" t="str">
        <f t="shared" si="8"/>
        <v>Alex Wang Positivesingles</v>
      </c>
      <c r="B541" s="8" t="s">
        <v>1929</v>
      </c>
      <c r="C541" s="8" t="s">
        <v>1948</v>
      </c>
      <c r="D541" s="8" t="s">
        <v>6625</v>
      </c>
      <c r="E541" s="8" t="s">
        <v>634</v>
      </c>
      <c r="F541" s="8" t="s">
        <v>6627</v>
      </c>
      <c r="G541" s="8" t="s">
        <v>634</v>
      </c>
      <c r="H541" s="22" t="e">
        <f>VLOOKUP($G541,Temp!$A:$C,H$1,FALSE)</f>
        <v>#N/A</v>
      </c>
      <c r="I541" s="22" t="e">
        <f>VLOOKUP($G541,Temp!$A:$C,I$1,FALSE)</f>
        <v>#N/A</v>
      </c>
      <c r="J541" s="22" t="e">
        <f>VLOOKUP($G541,Temp!$A:$C,J$1,FALSE)</f>
        <v>#N/A</v>
      </c>
      <c r="K541" s="22" t="e">
        <f>VLOOKUP($G541,Temp!$A:$C,K$1,FALSE)</f>
        <v>#N/A</v>
      </c>
      <c r="L541" s="22" t="e">
        <f>VLOOKUP($G541,Temp!$A:$C,L$1,FALSE)</f>
        <v>#N/A</v>
      </c>
      <c r="M541" s="22" t="e">
        <f>VLOOKUP($G541,Temp!$A:$C,M$1,FALSE)</f>
        <v>#N/A</v>
      </c>
      <c r="N541" s="22" t="e">
        <f>VLOOKUP($G541,Temp!$A:$C,N$1,FALSE)</f>
        <v>#N/A</v>
      </c>
      <c r="O541" s="22" t="e">
        <f>VLOOKUP($G541,Temp!$A:$C,O$1,FALSE)</f>
        <v>#N/A</v>
      </c>
      <c r="P541" s="22" t="e">
        <f>VLOOKUP($G541,Temp!$A:$C,P$1,FALSE)</f>
        <v>#N/A</v>
      </c>
      <c r="Q541" s="22" t="e">
        <f>VLOOKUP($G541,Temp!$A:$C,Q$1,FALSE)</f>
        <v>#N/A</v>
      </c>
      <c r="R541" s="22" t="e">
        <f>VLOOKUP($G541,Temp!$A:$C,R$1,FALSE)</f>
        <v>#N/A</v>
      </c>
      <c r="S541" s="22" t="e">
        <f>VLOOKUP($G541,Temp!$A:$C,S$1,FALSE)</f>
        <v>#N/A</v>
      </c>
      <c r="T541" s="22" t="e">
        <f>VLOOKUP($G541,Temp!$A:$C,T$1,FALSE)</f>
        <v>#N/A</v>
      </c>
      <c r="U541" s="22" t="e">
        <f>VLOOKUP($G541,Temp!$A:$C,U$1,FALSE)</f>
        <v>#N/A</v>
      </c>
      <c r="V541" s="22" t="e">
        <f>VLOOKUP($G541,Temp!$A:$C,V$1,FALSE)</f>
        <v>#N/A</v>
      </c>
      <c r="W541" s="22" t="e">
        <f>VLOOKUP($G541,Temp!$A:$C,W$1,FALSE)</f>
        <v>#N/A</v>
      </c>
      <c r="X541" s="22" t="e">
        <f>VLOOKUP($G541,Temp!$A:$C,X$1,FALSE)</f>
        <v>#N/A</v>
      </c>
      <c r="Y541" s="22" t="e">
        <f>VLOOKUP($G541,Temp!$A:$C,Y$1,FALSE)</f>
        <v>#N/A</v>
      </c>
      <c r="Z541" s="22" t="e">
        <f>VLOOKUP($G541,Temp!$A:$C,Z$1,FALSE)</f>
        <v>#N/A</v>
      </c>
      <c r="AA541" s="22" t="e">
        <f>VLOOKUP($A541,Searches!$A:$H,AA$1,FALSE)</f>
        <v>#N/A</v>
      </c>
      <c r="AB541" s="22" t="e">
        <f>VLOOKUP($A541,Searches!$A:$H,AB$1,FALSE)</f>
        <v>#N/A</v>
      </c>
      <c r="AC541" s="22" t="e">
        <f>VLOOKUP($A541,Searches!$A:$H,AC$1,FALSE)</f>
        <v>#N/A</v>
      </c>
      <c r="AD541" s="22" t="e">
        <f>VLOOKUP($A541,Searches!$A:$H,AD$1,FALSE)</f>
        <v>#N/A</v>
      </c>
      <c r="AE541" s="22" t="e">
        <f>VLOOKUP($A541,Searches!$A:$H,AE$1,FALSE)</f>
        <v>#N/A</v>
      </c>
      <c r="AF541" s="22" t="e">
        <f>VLOOKUP($A541,Searches!$A:$H,AF$1,FALSE)</f>
        <v>#N/A</v>
      </c>
      <c r="AG541" s="22" t="e">
        <f>VLOOKUP($A541,Searches!$A:$H,AG$1,FALSE)</f>
        <v>#N/A</v>
      </c>
      <c r="AH541" s="22" t="e">
        <f>VLOOKUP($G541,Temp!$D:$F,AH$1,FALSE)</f>
        <v>#N/A</v>
      </c>
      <c r="AI541" s="22" t="e">
        <f>VLOOKUP($G541,Temp!$D:$F,AI$1,FALSE)</f>
        <v>#N/A</v>
      </c>
      <c r="AJ541" s="22" t="e">
        <f>VLOOKUP($G541,Temp!$D:$F,AJ$1,FALSE)</f>
        <v>#N/A</v>
      </c>
    </row>
    <row r="542" spans="1:36" ht="16" x14ac:dyDescent="0.2">
      <c r="A542" s="8" t="str">
        <f t="shared" si="8"/>
        <v>Lisa McLafferty PEAK6 Investments</v>
      </c>
      <c r="B542" s="8" t="s">
        <v>1252</v>
      </c>
      <c r="C542" s="8" t="s">
        <v>3286</v>
      </c>
      <c r="D542" s="8" t="s">
        <v>180</v>
      </c>
      <c r="E542" s="8" t="s">
        <v>3287</v>
      </c>
      <c r="F542" s="8" t="s">
        <v>3288</v>
      </c>
      <c r="G542" s="12" t="s">
        <v>3289</v>
      </c>
      <c r="H542" s="22" t="str">
        <f>VLOOKUP($G542,Temp!$A:$C,H$1,FALSE)</f>
        <v>peak6.com</v>
      </c>
      <c r="I542" s="22" t="e">
        <f>VLOOKUP($G542,Temp!$A:$C,I$1,FALSE)</f>
        <v>#VALUE!</v>
      </c>
      <c r="J542" s="22" t="e">
        <f>VLOOKUP($G542,Temp!$A:$C,J$1,FALSE)</f>
        <v>#VALUE!</v>
      </c>
      <c r="K542" s="22" t="e">
        <f>VLOOKUP($G542,Temp!$A:$C,K$1,FALSE)</f>
        <v>#VALUE!</v>
      </c>
      <c r="L542" s="22" t="e">
        <f>VLOOKUP($G542,Temp!$A:$C,L$1,FALSE)</f>
        <v>#VALUE!</v>
      </c>
      <c r="M542" s="22" t="e">
        <f>VLOOKUP($G542,Temp!$A:$C,M$1,FALSE)</f>
        <v>#VALUE!</v>
      </c>
      <c r="N542" s="22" t="e">
        <f>VLOOKUP($G542,Temp!$A:$C,N$1,FALSE)</f>
        <v>#VALUE!</v>
      </c>
      <c r="O542" s="22" t="e">
        <f>VLOOKUP($G542,Temp!$A:$C,O$1,FALSE)</f>
        <v>#VALUE!</v>
      </c>
      <c r="P542" s="22" t="e">
        <f>VLOOKUP($G542,Temp!$A:$C,P$1,FALSE)</f>
        <v>#VALUE!</v>
      </c>
      <c r="Q542" s="22" t="e">
        <f>VLOOKUP($G542,Temp!$A:$C,Q$1,FALSE)</f>
        <v>#VALUE!</v>
      </c>
      <c r="R542" s="22" t="e">
        <f>VLOOKUP($G542,Temp!$A:$C,R$1,FALSE)</f>
        <v>#VALUE!</v>
      </c>
      <c r="S542" s="22" t="e">
        <f>VLOOKUP($G542,Temp!$A:$C,S$1,FALSE)</f>
        <v>#VALUE!</v>
      </c>
      <c r="T542" s="22" t="e">
        <f>VLOOKUP($G542,Temp!$A:$C,T$1,FALSE)</f>
        <v>#VALUE!</v>
      </c>
      <c r="U542" s="22" t="e">
        <f>VLOOKUP($G542,Temp!$A:$C,U$1,FALSE)</f>
        <v>#VALUE!</v>
      </c>
      <c r="V542" s="22" t="e">
        <f>VLOOKUP($G542,Temp!$A:$C,V$1,FALSE)</f>
        <v>#VALUE!</v>
      </c>
      <c r="W542" s="22" t="e">
        <f>VLOOKUP($G542,Temp!$A:$C,W$1,FALSE)</f>
        <v>#VALUE!</v>
      </c>
      <c r="X542" s="22" t="e">
        <f>VLOOKUP($G542,Temp!$A:$C,X$1,FALSE)</f>
        <v>#VALUE!</v>
      </c>
      <c r="Y542" s="22">
        <f>VLOOKUP($G542,Temp!$A:$C,Y$1,FALSE)</f>
        <v>134</v>
      </c>
      <c r="Z542" s="22">
        <f>VLOOKUP($G542,Temp!$A:$C,Z$1,FALSE)</f>
        <v>0</v>
      </c>
      <c r="AA542" s="22" t="e">
        <f>VLOOKUP($A542,Searches!$A:$H,AA$1,FALSE)</f>
        <v>#N/A</v>
      </c>
      <c r="AB542" s="22" t="e">
        <f>VLOOKUP($A542,Searches!$A:$H,AB$1,FALSE)</f>
        <v>#N/A</v>
      </c>
      <c r="AC542" s="22" t="e">
        <f>VLOOKUP($A542,Searches!$A:$H,AC$1,FALSE)</f>
        <v>#N/A</v>
      </c>
      <c r="AD542" s="22" t="e">
        <f>VLOOKUP($A542,Searches!$A:$H,AD$1,FALSE)</f>
        <v>#N/A</v>
      </c>
      <c r="AE542" s="22" t="e">
        <f>VLOOKUP($A542,Searches!$A:$H,AE$1,FALSE)</f>
        <v>#N/A</v>
      </c>
      <c r="AF542" s="22" t="e">
        <f>VLOOKUP($A542,Searches!$A:$H,AF$1,FALSE)</f>
        <v>#N/A</v>
      </c>
      <c r="AG542" s="22" t="e">
        <f>VLOOKUP($A542,Searches!$A:$H,AG$1,FALSE)</f>
        <v>#N/A</v>
      </c>
      <c r="AH542" s="22" t="str">
        <f>VLOOKUP($G542,Temp!$D:$F,AH$1,FALSE)</f>
        <v>peak6.com</v>
      </c>
      <c r="AI542" s="22">
        <f>VLOOKUP($G542,Temp!$D:$F,AI$1,FALSE)</f>
        <v>0</v>
      </c>
      <c r="AJ542" s="22" t="str">
        <f>VLOOKUP($G542,Temp!$D:$F,AJ$1,FALSE)</f>
        <v>WordPress</v>
      </c>
    </row>
    <row r="543" spans="1:36" ht="16" x14ac:dyDescent="0.2">
      <c r="A543" s="8" t="str">
        <f t="shared" si="8"/>
        <v>Steve Dille Qubole</v>
      </c>
      <c r="B543" s="8" t="s">
        <v>1864</v>
      </c>
      <c r="C543" s="8" t="s">
        <v>4176</v>
      </c>
      <c r="D543" s="8" t="s">
        <v>4177</v>
      </c>
      <c r="E543" s="8" t="s">
        <v>4178</v>
      </c>
      <c r="F543" s="8" t="s">
        <v>4179</v>
      </c>
      <c r="G543" s="12" t="s">
        <v>4180</v>
      </c>
      <c r="H543" s="22" t="str">
        <f>VLOOKUP($G543,Temp!$A:$C,H$1,FALSE)</f>
        <v>qubole.com</v>
      </c>
      <c r="I543" s="22" t="e">
        <f>VLOOKUP($G543,Temp!$A:$C,I$1,FALSE)</f>
        <v>#VALUE!</v>
      </c>
      <c r="J543" s="22" t="e">
        <f>VLOOKUP($G543,Temp!$A:$C,J$1,FALSE)</f>
        <v>#VALUE!</v>
      </c>
      <c r="K543" s="22" t="e">
        <f>VLOOKUP($G543,Temp!$A:$C,K$1,FALSE)</f>
        <v>#VALUE!</v>
      </c>
      <c r="L543" s="22" t="e">
        <f>VLOOKUP($G543,Temp!$A:$C,L$1,FALSE)</f>
        <v>#VALUE!</v>
      </c>
      <c r="M543" s="22" t="e">
        <f>VLOOKUP($G543,Temp!$A:$C,M$1,FALSE)</f>
        <v>#VALUE!</v>
      </c>
      <c r="N543" s="22" t="e">
        <f>VLOOKUP($G543,Temp!$A:$C,N$1,FALSE)</f>
        <v>#VALUE!</v>
      </c>
      <c r="O543" s="22" t="e">
        <f>VLOOKUP($G543,Temp!$A:$C,O$1,FALSE)</f>
        <v>#VALUE!</v>
      </c>
      <c r="P543" s="22" t="e">
        <f>VLOOKUP($G543,Temp!$A:$C,P$1,FALSE)</f>
        <v>#VALUE!</v>
      </c>
      <c r="Q543" s="22" t="e">
        <f>VLOOKUP($G543,Temp!$A:$C,Q$1,FALSE)</f>
        <v>#VALUE!</v>
      </c>
      <c r="R543" s="22" t="e">
        <f>VLOOKUP($G543,Temp!$A:$C,R$1,FALSE)</f>
        <v>#VALUE!</v>
      </c>
      <c r="S543" s="22" t="e">
        <f>VLOOKUP($G543,Temp!$A:$C,S$1,FALSE)</f>
        <v>#VALUE!</v>
      </c>
      <c r="T543" s="22" t="e">
        <f>VLOOKUP($G543,Temp!$A:$C,T$1,FALSE)</f>
        <v>#VALUE!</v>
      </c>
      <c r="U543" s="22" t="e">
        <f>VLOOKUP($G543,Temp!$A:$C,U$1,FALSE)</f>
        <v>#VALUE!</v>
      </c>
      <c r="V543" s="22" t="e">
        <f>VLOOKUP($G543,Temp!$A:$C,V$1,FALSE)</f>
        <v>#VALUE!</v>
      </c>
      <c r="W543" s="22" t="e">
        <f>VLOOKUP($G543,Temp!$A:$C,W$1,FALSE)</f>
        <v>#VALUE!</v>
      </c>
      <c r="X543" s="22" t="e">
        <f>VLOOKUP($G543,Temp!$A:$C,X$1,FALSE)</f>
        <v>#VALUE!</v>
      </c>
      <c r="Y543" s="22">
        <f>VLOOKUP($G543,Temp!$A:$C,Y$1,FALSE)</f>
        <v>59400</v>
      </c>
      <c r="Z543" s="22">
        <f>VLOOKUP($G543,Temp!$A:$C,Z$1,FALSE)</f>
        <v>6400</v>
      </c>
      <c r="AA543" s="22" t="str">
        <f>VLOOKUP($A543,Searches!$A:$H,AA$1,FALSE)</f>
        <v>Steve Dille</v>
      </c>
      <c r="AB543" s="22" t="str">
        <f>VLOOKUP($A543,Searches!$A:$H,AB$1,FALSE)</f>
        <v>Qubole</v>
      </c>
      <c r="AC543" s="22" t="str">
        <f>VLOOKUP($A543,Searches!$A:$H,AC$1,FALSE)</f>
        <v>CMO in Residence</v>
      </c>
      <c r="AD543" s="22" t="str">
        <f>VLOOKUP($A543,Searches!$A:$H,AD$1,FALSE)</f>
        <v>2nd</v>
      </c>
      <c r="AE543" s="22" t="str">
        <f>VLOOKUP($A543,Searches!$A:$H,AE$1,FALSE)</f>
        <v>Open link</v>
      </c>
      <c r="AF543" s="22" t="str">
        <f>VLOOKUP($A543,Searches!$A:$H,AF$1,FALSE)</f>
        <v>San Francisco Bay Area</v>
      </c>
      <c r="AG543" s="22" t="str">
        <f>VLOOKUP($A543,Searches!$A:$H,AG$1,FALSE)</f>
        <v>https://www.linkedin.com/sales/profile/2620830,K7N6,NAME_SEARCH?moduleKey=peopleSearchResults&amp;pageKey=sales-search3-people-refinement&amp;contextId=60BC92C971D70515801E49D6842B0000&amp;requestId=eee7c5f6-8583-4c51-8fea-57b038f07542&amp;action=CLICK&amp;target=urn%3Ali%3AsalesLead%3A(-1%2C2620830)&amp;pageNumber=16&amp;targetEl=profilelink&amp;position=21&amp;trk=lss-serp-result-lead_photo</v>
      </c>
      <c r="AH543" s="22" t="str">
        <f>VLOOKUP($G543,Temp!$D:$F,AH$1,FALSE)</f>
        <v>qubole.com</v>
      </c>
      <c r="AI543" s="22" t="str">
        <f>VLOOKUP($G543,Temp!$D:$F,AI$1,FALSE)</f>
        <v>Marketo</v>
      </c>
      <c r="AJ543" s="22" t="str">
        <f>VLOOKUP($G543,Temp!$D:$F,AJ$1,FALSE)</f>
        <v>WordPress</v>
      </c>
    </row>
    <row r="544" spans="1:36" ht="16" x14ac:dyDescent="0.2">
      <c r="A544" s="8" t="str">
        <f t="shared" si="8"/>
        <v>Charles Var SyncHR</v>
      </c>
      <c r="B544" s="8" t="s">
        <v>1502</v>
      </c>
      <c r="C544" s="8" t="s">
        <v>6633</v>
      </c>
      <c r="D544" s="8" t="s">
        <v>180</v>
      </c>
      <c r="E544" s="8" t="s">
        <v>6634</v>
      </c>
      <c r="F544" s="8" t="s">
        <v>6635</v>
      </c>
      <c r="G544" s="12" t="s">
        <v>6239</v>
      </c>
      <c r="H544" s="22" t="str">
        <f>VLOOKUP($G544,Temp!$A:$C,H$1,FALSE)</f>
        <v>syncHR.com</v>
      </c>
      <c r="I544" s="22" t="e">
        <f>VLOOKUP($G544,Temp!$A:$C,I$1,FALSE)</f>
        <v>#VALUE!</v>
      </c>
      <c r="J544" s="22" t="e">
        <f>VLOOKUP($G544,Temp!$A:$C,J$1,FALSE)</f>
        <v>#VALUE!</v>
      </c>
      <c r="K544" s="22" t="e">
        <f>VLOOKUP($G544,Temp!$A:$C,K$1,FALSE)</f>
        <v>#VALUE!</v>
      </c>
      <c r="L544" s="22" t="e">
        <f>VLOOKUP($G544,Temp!$A:$C,L$1,FALSE)</f>
        <v>#VALUE!</v>
      </c>
      <c r="M544" s="22" t="e">
        <f>VLOOKUP($G544,Temp!$A:$C,M$1,FALSE)</f>
        <v>#VALUE!</v>
      </c>
      <c r="N544" s="22" t="e">
        <f>VLOOKUP($G544,Temp!$A:$C,N$1,FALSE)</f>
        <v>#VALUE!</v>
      </c>
      <c r="O544" s="22" t="e">
        <f>VLOOKUP($G544,Temp!$A:$C,O$1,FALSE)</f>
        <v>#VALUE!</v>
      </c>
      <c r="P544" s="22" t="e">
        <f>VLOOKUP($G544,Temp!$A:$C,P$1,FALSE)</f>
        <v>#VALUE!</v>
      </c>
      <c r="Q544" s="22" t="e">
        <f>VLOOKUP($G544,Temp!$A:$C,Q$1,FALSE)</f>
        <v>#VALUE!</v>
      </c>
      <c r="R544" s="22" t="e">
        <f>VLOOKUP($G544,Temp!$A:$C,R$1,FALSE)</f>
        <v>#VALUE!</v>
      </c>
      <c r="S544" s="22" t="e">
        <f>VLOOKUP($G544,Temp!$A:$C,S$1,FALSE)</f>
        <v>#VALUE!</v>
      </c>
      <c r="T544" s="22" t="e">
        <f>VLOOKUP($G544,Temp!$A:$C,T$1,FALSE)</f>
        <v>#VALUE!</v>
      </c>
      <c r="U544" s="22" t="e">
        <f>VLOOKUP($G544,Temp!$A:$C,U$1,FALSE)</f>
        <v>#VALUE!</v>
      </c>
      <c r="V544" s="22" t="e">
        <f>VLOOKUP($G544,Temp!$A:$C,V$1,FALSE)</f>
        <v>#VALUE!</v>
      </c>
      <c r="W544" s="22" t="e">
        <f>VLOOKUP($G544,Temp!$A:$C,W$1,FALSE)</f>
        <v>#VALUE!</v>
      </c>
      <c r="X544" s="22" t="e">
        <f>VLOOKUP($G544,Temp!$A:$C,X$1,FALSE)</f>
        <v>#VALUE!</v>
      </c>
      <c r="Y544" s="22">
        <f>VLOOKUP($G544,Temp!$A:$C,Y$1,FALSE)</f>
        <v>476</v>
      </c>
      <c r="Z544" s="22">
        <f>VLOOKUP($G544,Temp!$A:$C,Z$1,FALSE)</f>
        <v>16100</v>
      </c>
      <c r="AA544" s="22" t="str">
        <f>VLOOKUP($A544,Searches!$A:$H,AA$1,FALSE)</f>
        <v>Charles Var</v>
      </c>
      <c r="AB544" s="22" t="str">
        <f>VLOOKUP($A544,Searches!$A:$H,AB$1,FALSE)</f>
        <v>SyncHR</v>
      </c>
      <c r="AC544" s="22" t="str">
        <f>VLOOKUP($A544,Searches!$A:$H,AC$1,FALSE)</f>
        <v>CMO</v>
      </c>
      <c r="AD544" s="22" t="str">
        <f>VLOOKUP($A544,Searches!$A:$H,AD$1,FALSE)</f>
        <v>2nd</v>
      </c>
      <c r="AE544" s="22" t="str">
        <f>VLOOKUP($A544,Searches!$A:$H,AE$1,FALSE)</f>
        <v/>
      </c>
      <c r="AF544" s="22" t="str">
        <f>VLOOKUP($A544,Searches!$A:$H,AF$1,FALSE)</f>
        <v>Greater Denver Area</v>
      </c>
      <c r="AG544" s="22" t="str">
        <f>VLOOKUP($A544,Searches!$A:$H,AG$1,FALSE)</f>
        <v>https://www.linkedin.com/sales/profile/9244,Jsci,NAME_SEARCH?moduleKey=peopleSearchResults&amp;pageKey=sales-search3-people-refinement&amp;contextId=60BC92C971D70515801E49D6842B0000&amp;requestId=eee7c5f6-8583-4c51-8fea-57b038f07542&amp;action=CLICK&amp;target=urn%3Ali%3AsalesLead%3A(-1%2C9244)&amp;pageNumber=16&amp;targetEl=profilelink&amp;position=14&amp;trk=lss-serp-result-lead_photo</v>
      </c>
      <c r="AH544" s="22" t="e">
        <f>VLOOKUP($G544,Temp!$D:$F,AH$1,FALSE)</f>
        <v>#N/A</v>
      </c>
      <c r="AI544" s="22" t="e">
        <f>VLOOKUP($G544,Temp!$D:$F,AI$1,FALSE)</f>
        <v>#N/A</v>
      </c>
      <c r="AJ544" s="22" t="e">
        <f>VLOOKUP($G544,Temp!$D:$F,AJ$1,FALSE)</f>
        <v>#N/A</v>
      </c>
    </row>
    <row r="545" spans="1:36" ht="16" x14ac:dyDescent="0.2">
      <c r="A545" s="8" t="str">
        <f t="shared" si="8"/>
        <v>Dan Kim Solera, Inc.</v>
      </c>
      <c r="B545" s="8" t="s">
        <v>362</v>
      </c>
      <c r="C545" s="8" t="s">
        <v>5864</v>
      </c>
      <c r="D545" s="8" t="s">
        <v>6640</v>
      </c>
      <c r="E545" s="8" t="s">
        <v>6641</v>
      </c>
      <c r="F545" s="8" t="s">
        <v>6642</v>
      </c>
      <c r="G545" s="12" t="s">
        <v>6253</v>
      </c>
      <c r="H545" s="22" t="str">
        <f>VLOOKUP($G545,Temp!$A:$C,H$1,FALSE)</f>
        <v>solera.com</v>
      </c>
      <c r="I545" s="22" t="e">
        <f>VLOOKUP($G545,Temp!$A:$C,I$1,FALSE)</f>
        <v>#VALUE!</v>
      </c>
      <c r="J545" s="22" t="e">
        <f>VLOOKUP($G545,Temp!$A:$C,J$1,FALSE)</f>
        <v>#VALUE!</v>
      </c>
      <c r="K545" s="22" t="e">
        <f>VLOOKUP($G545,Temp!$A:$C,K$1,FALSE)</f>
        <v>#VALUE!</v>
      </c>
      <c r="L545" s="22" t="e">
        <f>VLOOKUP($G545,Temp!$A:$C,L$1,FALSE)</f>
        <v>#VALUE!</v>
      </c>
      <c r="M545" s="22" t="e">
        <f>VLOOKUP($G545,Temp!$A:$C,M$1,FALSE)</f>
        <v>#VALUE!</v>
      </c>
      <c r="N545" s="22" t="e">
        <f>VLOOKUP($G545,Temp!$A:$C,N$1,FALSE)</f>
        <v>#VALUE!</v>
      </c>
      <c r="O545" s="22" t="e">
        <f>VLOOKUP($G545,Temp!$A:$C,O$1,FALSE)</f>
        <v>#VALUE!</v>
      </c>
      <c r="P545" s="22" t="e">
        <f>VLOOKUP($G545,Temp!$A:$C,P$1,FALSE)</f>
        <v>#VALUE!</v>
      </c>
      <c r="Q545" s="22" t="e">
        <f>VLOOKUP($G545,Temp!$A:$C,Q$1,FALSE)</f>
        <v>#VALUE!</v>
      </c>
      <c r="R545" s="22" t="e">
        <f>VLOOKUP($G545,Temp!$A:$C,R$1,FALSE)</f>
        <v>#VALUE!</v>
      </c>
      <c r="S545" s="22" t="e">
        <f>VLOOKUP($G545,Temp!$A:$C,S$1,FALSE)</f>
        <v>#VALUE!</v>
      </c>
      <c r="T545" s="22" t="e">
        <f>VLOOKUP($G545,Temp!$A:$C,T$1,FALSE)</f>
        <v>#VALUE!</v>
      </c>
      <c r="U545" s="22" t="e">
        <f>VLOOKUP($G545,Temp!$A:$C,U$1,FALSE)</f>
        <v>#VALUE!</v>
      </c>
      <c r="V545" s="22" t="e">
        <f>VLOOKUP($G545,Temp!$A:$C,V$1,FALSE)</f>
        <v>#VALUE!</v>
      </c>
      <c r="W545" s="22" t="e">
        <f>VLOOKUP($G545,Temp!$A:$C,W$1,FALSE)</f>
        <v>#VALUE!</v>
      </c>
      <c r="X545" s="22" t="e">
        <f>VLOOKUP($G545,Temp!$A:$C,X$1,FALSE)</f>
        <v>#VALUE!</v>
      </c>
      <c r="Y545" s="22">
        <f>VLOOKUP($G545,Temp!$A:$C,Y$1,FALSE)</f>
        <v>1600</v>
      </c>
      <c r="Z545" s="22">
        <f>VLOOKUP($G545,Temp!$A:$C,Z$1,FALSE)</f>
        <v>0</v>
      </c>
      <c r="AA545" s="22" t="e">
        <f>VLOOKUP($A545,Searches!$A:$H,AA$1,FALSE)</f>
        <v>#N/A</v>
      </c>
      <c r="AB545" s="22" t="e">
        <f>VLOOKUP($A545,Searches!$A:$H,AB$1,FALSE)</f>
        <v>#N/A</v>
      </c>
      <c r="AC545" s="22" t="e">
        <f>VLOOKUP($A545,Searches!$A:$H,AC$1,FALSE)</f>
        <v>#N/A</v>
      </c>
      <c r="AD545" s="22" t="e">
        <f>VLOOKUP($A545,Searches!$A:$H,AD$1,FALSE)</f>
        <v>#N/A</v>
      </c>
      <c r="AE545" s="22" t="e">
        <f>VLOOKUP($A545,Searches!$A:$H,AE$1,FALSE)</f>
        <v>#N/A</v>
      </c>
      <c r="AF545" s="22" t="e">
        <f>VLOOKUP($A545,Searches!$A:$H,AF$1,FALSE)</f>
        <v>#N/A</v>
      </c>
      <c r="AG545" s="22" t="e">
        <f>VLOOKUP($A545,Searches!$A:$H,AG$1,FALSE)</f>
        <v>#N/A</v>
      </c>
      <c r="AH545" s="22" t="e">
        <f>VLOOKUP($G545,Temp!$D:$F,AH$1,FALSE)</f>
        <v>#N/A</v>
      </c>
      <c r="AI545" s="22" t="e">
        <f>VLOOKUP($G545,Temp!$D:$F,AI$1,FALSE)</f>
        <v>#N/A</v>
      </c>
      <c r="AJ545" s="22" t="e">
        <f>VLOOKUP($G545,Temp!$D:$F,AJ$1,FALSE)</f>
        <v>#N/A</v>
      </c>
    </row>
    <row r="546" spans="1:36" ht="16" x14ac:dyDescent="0.2">
      <c r="A546" s="8" t="str">
        <f t="shared" si="8"/>
        <v>Louise Conroy-Callagy Orchid Labs</v>
      </c>
      <c r="B546" s="8" t="s">
        <v>6649</v>
      </c>
      <c r="C546" s="8" t="s">
        <v>6650</v>
      </c>
      <c r="D546" s="8" t="s">
        <v>6651</v>
      </c>
      <c r="E546" s="8" t="s">
        <v>6652</v>
      </c>
      <c r="F546" s="8" t="s">
        <v>6653</v>
      </c>
      <c r="G546" s="12" t="s">
        <v>6266</v>
      </c>
      <c r="H546" s="22" t="str">
        <f>VLOOKUP($G546,Temp!$A:$C,H$1,FALSE)</f>
        <v>orchidprotocol.com</v>
      </c>
      <c r="I546" s="22" t="e">
        <f>VLOOKUP($G546,Temp!$A:$C,I$1,FALSE)</f>
        <v>#VALUE!</v>
      </c>
      <c r="J546" s="22" t="e">
        <f>VLOOKUP($G546,Temp!$A:$C,J$1,FALSE)</f>
        <v>#VALUE!</v>
      </c>
      <c r="K546" s="22" t="e">
        <f>VLOOKUP($G546,Temp!$A:$C,K$1,FALSE)</f>
        <v>#VALUE!</v>
      </c>
      <c r="L546" s="22" t="e">
        <f>VLOOKUP($G546,Temp!$A:$C,L$1,FALSE)</f>
        <v>#VALUE!</v>
      </c>
      <c r="M546" s="22" t="e">
        <f>VLOOKUP($G546,Temp!$A:$C,M$1,FALSE)</f>
        <v>#VALUE!</v>
      </c>
      <c r="N546" s="22" t="e">
        <f>VLOOKUP($G546,Temp!$A:$C,N$1,FALSE)</f>
        <v>#VALUE!</v>
      </c>
      <c r="O546" s="22" t="e">
        <f>VLOOKUP($G546,Temp!$A:$C,O$1,FALSE)</f>
        <v>#VALUE!</v>
      </c>
      <c r="P546" s="22" t="e">
        <f>VLOOKUP($G546,Temp!$A:$C,P$1,FALSE)</f>
        <v>#VALUE!</v>
      </c>
      <c r="Q546" s="22" t="e">
        <f>VLOOKUP($G546,Temp!$A:$C,Q$1,FALSE)</f>
        <v>#VALUE!</v>
      </c>
      <c r="R546" s="22" t="e">
        <f>VLOOKUP($G546,Temp!$A:$C,R$1,FALSE)</f>
        <v>#VALUE!</v>
      </c>
      <c r="S546" s="22" t="e">
        <f>VLOOKUP($G546,Temp!$A:$C,S$1,FALSE)</f>
        <v>#VALUE!</v>
      </c>
      <c r="T546" s="22" t="e">
        <f>VLOOKUP($G546,Temp!$A:$C,T$1,FALSE)</f>
        <v>#VALUE!</v>
      </c>
      <c r="U546" s="22" t="e">
        <f>VLOOKUP($G546,Temp!$A:$C,U$1,FALSE)</f>
        <v>#VALUE!</v>
      </c>
      <c r="V546" s="22" t="e">
        <f>VLOOKUP($G546,Temp!$A:$C,V$1,FALSE)</f>
        <v>#VALUE!</v>
      </c>
      <c r="W546" s="22" t="e">
        <f>VLOOKUP($G546,Temp!$A:$C,W$1,FALSE)</f>
        <v>#VALUE!</v>
      </c>
      <c r="X546" s="22" t="e">
        <f>VLOOKUP($G546,Temp!$A:$C,X$1,FALSE)</f>
        <v>#VALUE!</v>
      </c>
      <c r="Y546" s="22">
        <f>VLOOKUP($G546,Temp!$A:$C,Y$1,FALSE)</f>
        <v>354</v>
      </c>
      <c r="Z546" s="22">
        <f>VLOOKUP($G546,Temp!$A:$C,Z$1,FALSE)</f>
        <v>0</v>
      </c>
      <c r="AA546" s="22" t="str">
        <f>VLOOKUP($A546,Searches!$A:$H,AA$1,FALSE)</f>
        <v>Louise Conroy-Callagy</v>
      </c>
      <c r="AB546" s="22" t="str">
        <f>VLOOKUP($A546,Searches!$A:$H,AB$1,FALSE)</f>
        <v>Orchid Labs</v>
      </c>
      <c r="AC546" s="22" t="str">
        <f>VLOOKUP($A546,Searches!$A:$H,AC$1,FALSE)</f>
        <v>Interim CMO</v>
      </c>
      <c r="AD546" s="22" t="str">
        <f>VLOOKUP($A546,Searches!$A:$H,AD$1,FALSE)</f>
        <v>2nd</v>
      </c>
      <c r="AE546" s="22" t="str">
        <f>VLOOKUP($A546,Searches!$A:$H,AE$1,FALSE)</f>
        <v/>
      </c>
      <c r="AF546" s="22" t="str">
        <f>VLOOKUP($A546,Searches!$A:$H,AF$1,FALSE)</f>
        <v>San Francisco Bay Area</v>
      </c>
      <c r="AG546" s="22" t="str">
        <f>VLOOKUP($A546,Searches!$A:$H,AG$1,FALSE)</f>
        <v>https://www.linkedin.com/sales/profile/7140014,enNG,NAME_SEARCH?moduleKey=peopleSearchResults&amp;pageKey=sales-search3-people-refinement&amp;contextId=635D3E904723061580FE6AF00A2B0000&amp;requestId=f36955af-c5b2-4466-b318-3323034e4027&amp;action=CLICK&amp;target=urn%3Ali%3AsalesLead%3A(-1%2C7140014)&amp;pageNumber=12&amp;targetEl=profilelink&amp;position=11&amp;trk=lss-serp-result-lead_photo</v>
      </c>
      <c r="AH546" s="22" t="e">
        <f>VLOOKUP($G546,Temp!$D:$F,AH$1,FALSE)</f>
        <v>#N/A</v>
      </c>
      <c r="AI546" s="22" t="e">
        <f>VLOOKUP($G546,Temp!$D:$F,AI$1,FALSE)</f>
        <v>#N/A</v>
      </c>
      <c r="AJ546" s="22" t="e">
        <f>VLOOKUP($G546,Temp!$D:$F,AJ$1,FALSE)</f>
        <v>#N/A</v>
      </c>
    </row>
    <row r="547" spans="1:36" ht="16" x14ac:dyDescent="0.2">
      <c r="A547" s="8" t="str">
        <f t="shared" si="8"/>
        <v>AL GIRARDI GEP Worldwide</v>
      </c>
      <c r="B547" s="8" t="s">
        <v>6656</v>
      </c>
      <c r="C547" s="8" t="s">
        <v>6657</v>
      </c>
      <c r="D547" s="8" t="s">
        <v>6658</v>
      </c>
      <c r="E547" s="8" t="s">
        <v>6659</v>
      </c>
      <c r="F547" s="8" t="s">
        <v>6660</v>
      </c>
      <c r="G547" s="12" t="s">
        <v>6274</v>
      </c>
      <c r="H547" s="22" t="str">
        <f>VLOOKUP($G547,Temp!$A:$C,H$1,FALSE)</f>
        <v>gep.com</v>
      </c>
      <c r="I547" s="22" t="e">
        <f>VLOOKUP($G547,Temp!$A:$C,I$1,FALSE)</f>
        <v>#VALUE!</v>
      </c>
      <c r="J547" s="22" t="e">
        <f>VLOOKUP($G547,Temp!$A:$C,J$1,FALSE)</f>
        <v>#VALUE!</v>
      </c>
      <c r="K547" s="22" t="e">
        <f>VLOOKUP($G547,Temp!$A:$C,K$1,FALSE)</f>
        <v>#VALUE!</v>
      </c>
      <c r="L547" s="22" t="e">
        <f>VLOOKUP($G547,Temp!$A:$C,L$1,FALSE)</f>
        <v>#VALUE!</v>
      </c>
      <c r="M547" s="22" t="e">
        <f>VLOOKUP($G547,Temp!$A:$C,M$1,FALSE)</f>
        <v>#VALUE!</v>
      </c>
      <c r="N547" s="22" t="e">
        <f>VLOOKUP($G547,Temp!$A:$C,N$1,FALSE)</f>
        <v>#VALUE!</v>
      </c>
      <c r="O547" s="22" t="e">
        <f>VLOOKUP($G547,Temp!$A:$C,O$1,FALSE)</f>
        <v>#VALUE!</v>
      </c>
      <c r="P547" s="22" t="e">
        <f>VLOOKUP($G547,Temp!$A:$C,P$1,FALSE)</f>
        <v>#VALUE!</v>
      </c>
      <c r="Q547" s="22" t="e">
        <f>VLOOKUP($G547,Temp!$A:$C,Q$1,FALSE)</f>
        <v>#VALUE!</v>
      </c>
      <c r="R547" s="22" t="e">
        <f>VLOOKUP($G547,Temp!$A:$C,R$1,FALSE)</f>
        <v>#VALUE!</v>
      </c>
      <c r="S547" s="22" t="e">
        <f>VLOOKUP($G547,Temp!$A:$C,S$1,FALSE)</f>
        <v>#VALUE!</v>
      </c>
      <c r="T547" s="22" t="e">
        <f>VLOOKUP($G547,Temp!$A:$C,T$1,FALSE)</f>
        <v>#VALUE!</v>
      </c>
      <c r="U547" s="22" t="e">
        <f>VLOOKUP($G547,Temp!$A:$C,U$1,FALSE)</f>
        <v>#VALUE!</v>
      </c>
      <c r="V547" s="22" t="e">
        <f>VLOOKUP($G547,Temp!$A:$C,V$1,FALSE)</f>
        <v>#VALUE!</v>
      </c>
      <c r="W547" s="22" t="e">
        <f>VLOOKUP($G547,Temp!$A:$C,W$1,FALSE)</f>
        <v>#VALUE!</v>
      </c>
      <c r="X547" s="22" t="e">
        <f>VLOOKUP($G547,Temp!$A:$C,X$1,FALSE)</f>
        <v>#VALUE!</v>
      </c>
      <c r="Y547" s="22">
        <f>VLOOKUP($G547,Temp!$A:$C,Y$1,FALSE)</f>
        <v>16300</v>
      </c>
      <c r="Z547" s="22">
        <f>VLOOKUP($G547,Temp!$A:$C,Z$1,FALSE)</f>
        <v>1800</v>
      </c>
      <c r="AA547" s="22" t="e">
        <f>VLOOKUP($A547,Searches!$A:$H,AA$1,FALSE)</f>
        <v>#N/A</v>
      </c>
      <c r="AB547" s="22" t="e">
        <f>VLOOKUP($A547,Searches!$A:$H,AB$1,FALSE)</f>
        <v>#N/A</v>
      </c>
      <c r="AC547" s="22" t="e">
        <f>VLOOKUP($A547,Searches!$A:$H,AC$1,FALSE)</f>
        <v>#N/A</v>
      </c>
      <c r="AD547" s="22" t="e">
        <f>VLOOKUP($A547,Searches!$A:$H,AD$1,FALSE)</f>
        <v>#N/A</v>
      </c>
      <c r="AE547" s="22" t="e">
        <f>VLOOKUP($A547,Searches!$A:$H,AE$1,FALSE)</f>
        <v>#N/A</v>
      </c>
      <c r="AF547" s="22" t="e">
        <f>VLOOKUP($A547,Searches!$A:$H,AF$1,FALSE)</f>
        <v>#N/A</v>
      </c>
      <c r="AG547" s="22" t="e">
        <f>VLOOKUP($A547,Searches!$A:$H,AG$1,FALSE)</f>
        <v>#N/A</v>
      </c>
      <c r="AH547" s="22" t="str">
        <f>VLOOKUP($G547,Temp!$D:$F,AH$1,FALSE)</f>
        <v>gep.com</v>
      </c>
      <c r="AI547" s="22" t="str">
        <f>VLOOKUP($G547,Temp!$D:$F,AI$1,FALSE)</f>
        <v>Pardot</v>
      </c>
      <c r="AJ547" s="22" t="str">
        <f>VLOOKUP($G547,Temp!$D:$F,AJ$1,FALSE)</f>
        <v>Drupal</v>
      </c>
    </row>
    <row r="548" spans="1:36" ht="16" x14ac:dyDescent="0.2">
      <c r="A548" s="8" t="str">
        <f t="shared" si="8"/>
        <v>Eric Ludwig Moblty Inc.</v>
      </c>
      <c r="B548" s="8" t="s">
        <v>214</v>
      </c>
      <c r="C548" s="8" t="s">
        <v>6671</v>
      </c>
      <c r="D548" s="8" t="s">
        <v>6672</v>
      </c>
      <c r="E548" s="8" t="s">
        <v>6674</v>
      </c>
      <c r="F548" s="8" t="s">
        <v>6675</v>
      </c>
      <c r="G548" s="12" t="s">
        <v>6285</v>
      </c>
      <c r="H548" s="22" t="str">
        <f>VLOOKUP($G548,Temp!$A:$C,H$1,FALSE)</f>
        <v>moblty.com</v>
      </c>
      <c r="I548" s="22" t="e">
        <f>VLOOKUP($G548,Temp!$A:$C,I$1,FALSE)</f>
        <v>#VALUE!</v>
      </c>
      <c r="J548" s="22" t="e">
        <f>VLOOKUP($G548,Temp!$A:$C,J$1,FALSE)</f>
        <v>#VALUE!</v>
      </c>
      <c r="K548" s="22" t="e">
        <f>VLOOKUP($G548,Temp!$A:$C,K$1,FALSE)</f>
        <v>#VALUE!</v>
      </c>
      <c r="L548" s="22" t="e">
        <f>VLOOKUP($G548,Temp!$A:$C,L$1,FALSE)</f>
        <v>#VALUE!</v>
      </c>
      <c r="M548" s="22" t="e">
        <f>VLOOKUP($G548,Temp!$A:$C,M$1,FALSE)</f>
        <v>#VALUE!</v>
      </c>
      <c r="N548" s="22" t="e">
        <f>VLOOKUP($G548,Temp!$A:$C,N$1,FALSE)</f>
        <v>#VALUE!</v>
      </c>
      <c r="O548" s="22" t="e">
        <f>VLOOKUP($G548,Temp!$A:$C,O$1,FALSE)</f>
        <v>#VALUE!</v>
      </c>
      <c r="P548" s="22" t="e">
        <f>VLOOKUP($G548,Temp!$A:$C,P$1,FALSE)</f>
        <v>#VALUE!</v>
      </c>
      <c r="Q548" s="22" t="e">
        <f>VLOOKUP($G548,Temp!$A:$C,Q$1,FALSE)</f>
        <v>#VALUE!</v>
      </c>
      <c r="R548" s="22" t="e">
        <f>VLOOKUP($G548,Temp!$A:$C,R$1,FALSE)</f>
        <v>#VALUE!</v>
      </c>
      <c r="S548" s="22" t="e">
        <f>VLOOKUP($G548,Temp!$A:$C,S$1,FALSE)</f>
        <v>#VALUE!</v>
      </c>
      <c r="T548" s="22" t="e">
        <f>VLOOKUP($G548,Temp!$A:$C,T$1,FALSE)</f>
        <v>#VALUE!</v>
      </c>
      <c r="U548" s="22" t="e">
        <f>VLOOKUP($G548,Temp!$A:$C,U$1,FALSE)</f>
        <v>#VALUE!</v>
      </c>
      <c r="V548" s="22" t="e">
        <f>VLOOKUP($G548,Temp!$A:$C,V$1,FALSE)</f>
        <v>#VALUE!</v>
      </c>
      <c r="W548" s="22" t="e">
        <f>VLOOKUP($G548,Temp!$A:$C,W$1,FALSE)</f>
        <v>#VALUE!</v>
      </c>
      <c r="X548" s="22" t="e">
        <f>VLOOKUP($G548,Temp!$A:$C,X$1,FALSE)</f>
        <v>#VALUE!</v>
      </c>
      <c r="Y548" s="22">
        <f>VLOOKUP($G548,Temp!$A:$C,Y$1,FALSE)</f>
        <v>0</v>
      </c>
      <c r="Z548" s="22">
        <f>VLOOKUP($G548,Temp!$A:$C,Z$1,FALSE)</f>
        <v>20</v>
      </c>
      <c r="AA548" s="22" t="str">
        <f>VLOOKUP($A548,Searches!$A:$H,AA$1,FALSE)</f>
        <v>Eric Ludwig</v>
      </c>
      <c r="AB548" s="22" t="str">
        <f>VLOOKUP($A548,Searches!$A:$H,AB$1,FALSE)</f>
        <v>Moblty Inc.</v>
      </c>
      <c r="AC548" s="22" t="str">
        <f>VLOOKUP($A548,Searches!$A:$H,AC$1,FALSE)</f>
        <v>CMO/CDO</v>
      </c>
      <c r="AD548" s="22" t="str">
        <f>VLOOKUP($A548,Searches!$A:$H,AD$1,FALSE)</f>
        <v>2nd</v>
      </c>
      <c r="AE548" s="22" t="str">
        <f>VLOOKUP($A548,Searches!$A:$H,AE$1,FALSE)</f>
        <v/>
      </c>
      <c r="AF548" s="22" t="str">
        <f>VLOOKUP($A548,Searches!$A:$H,AF$1,FALSE)</f>
        <v>Washington D.C. Metro Area</v>
      </c>
      <c r="AG548" s="22" t="str">
        <f>VLOOKUP($A548,Searches!$A:$H,AG$1,FALSE)</f>
        <v>https://www.linkedin.com/sales/profile/8096334,pm-u,NAME_SEARCH?moduleKey=peopleSearchResults&amp;pageKey=sales-search3-people-refinement&amp;contextId=60BC92C971D70515801E49D6842B0000&amp;requestId=eee7c5f6-8583-4c51-8fea-57b038f07542&amp;action=CLICK&amp;target=urn%3Ali%3AsalesLead%3A(-1%2C8096334)&amp;pageNumber=16&amp;targetEl=profilelink&amp;position=18&amp;trk=lss-serp-result-lead_photo</v>
      </c>
      <c r="AH548" s="22" t="str">
        <f>VLOOKUP($G548,Temp!$D:$F,AH$1,FALSE)</f>
        <v>moblty.com</v>
      </c>
      <c r="AI548" s="22">
        <f>VLOOKUP($G548,Temp!$D:$F,AI$1,FALSE)</f>
        <v>0</v>
      </c>
      <c r="AJ548" s="22" t="str">
        <f>VLOOKUP($G548,Temp!$D:$F,AJ$1,FALSE)</f>
        <v>WordPress</v>
      </c>
    </row>
    <row r="549" spans="1:36" ht="16" x14ac:dyDescent="0.2">
      <c r="A549" s="8" t="str">
        <f t="shared" si="8"/>
        <v>Dwayne Burtin The Right Way Creative</v>
      </c>
      <c r="B549" s="8" t="s">
        <v>6684</v>
      </c>
      <c r="C549" s="8" t="s">
        <v>6685</v>
      </c>
      <c r="D549" s="8" t="s">
        <v>6686</v>
      </c>
      <c r="E549" s="8" t="s">
        <v>634</v>
      </c>
      <c r="F549" s="8" t="s">
        <v>6687</v>
      </c>
      <c r="G549" s="8" t="s">
        <v>634</v>
      </c>
      <c r="H549" s="22" t="e">
        <f>VLOOKUP($G549,Temp!$A:$C,H$1,FALSE)</f>
        <v>#N/A</v>
      </c>
      <c r="I549" s="22" t="e">
        <f>VLOOKUP($G549,Temp!$A:$C,I$1,FALSE)</f>
        <v>#N/A</v>
      </c>
      <c r="J549" s="22" t="e">
        <f>VLOOKUP($G549,Temp!$A:$C,J$1,FALSE)</f>
        <v>#N/A</v>
      </c>
      <c r="K549" s="22" t="e">
        <f>VLOOKUP($G549,Temp!$A:$C,K$1,FALSE)</f>
        <v>#N/A</v>
      </c>
      <c r="L549" s="22" t="e">
        <f>VLOOKUP($G549,Temp!$A:$C,L$1,FALSE)</f>
        <v>#N/A</v>
      </c>
      <c r="M549" s="22" t="e">
        <f>VLOOKUP($G549,Temp!$A:$C,M$1,FALSE)</f>
        <v>#N/A</v>
      </c>
      <c r="N549" s="22" t="e">
        <f>VLOOKUP($G549,Temp!$A:$C,N$1,FALSE)</f>
        <v>#N/A</v>
      </c>
      <c r="O549" s="22" t="e">
        <f>VLOOKUP($G549,Temp!$A:$C,O$1,FALSE)</f>
        <v>#N/A</v>
      </c>
      <c r="P549" s="22" t="e">
        <f>VLOOKUP($G549,Temp!$A:$C,P$1,FALSE)</f>
        <v>#N/A</v>
      </c>
      <c r="Q549" s="22" t="e">
        <f>VLOOKUP($G549,Temp!$A:$C,Q$1,FALSE)</f>
        <v>#N/A</v>
      </c>
      <c r="R549" s="22" t="e">
        <f>VLOOKUP($G549,Temp!$A:$C,R$1,FALSE)</f>
        <v>#N/A</v>
      </c>
      <c r="S549" s="22" t="e">
        <f>VLOOKUP($G549,Temp!$A:$C,S$1,FALSE)</f>
        <v>#N/A</v>
      </c>
      <c r="T549" s="22" t="e">
        <f>VLOOKUP($G549,Temp!$A:$C,T$1,FALSE)</f>
        <v>#N/A</v>
      </c>
      <c r="U549" s="22" t="e">
        <f>VLOOKUP($G549,Temp!$A:$C,U$1,FALSE)</f>
        <v>#N/A</v>
      </c>
      <c r="V549" s="22" t="e">
        <f>VLOOKUP($G549,Temp!$A:$C,V$1,FALSE)</f>
        <v>#N/A</v>
      </c>
      <c r="W549" s="22" t="e">
        <f>VLOOKUP($G549,Temp!$A:$C,W$1,FALSE)</f>
        <v>#N/A</v>
      </c>
      <c r="X549" s="22" t="e">
        <f>VLOOKUP($G549,Temp!$A:$C,X$1,FALSE)</f>
        <v>#N/A</v>
      </c>
      <c r="Y549" s="22" t="e">
        <f>VLOOKUP($G549,Temp!$A:$C,Y$1,FALSE)</f>
        <v>#N/A</v>
      </c>
      <c r="Z549" s="22" t="e">
        <f>VLOOKUP($G549,Temp!$A:$C,Z$1,FALSE)</f>
        <v>#N/A</v>
      </c>
      <c r="AA549" s="22" t="e">
        <f>VLOOKUP($A549,Searches!$A:$H,AA$1,FALSE)</f>
        <v>#N/A</v>
      </c>
      <c r="AB549" s="22" t="e">
        <f>VLOOKUP($A549,Searches!$A:$H,AB$1,FALSE)</f>
        <v>#N/A</v>
      </c>
      <c r="AC549" s="22" t="e">
        <f>VLOOKUP($A549,Searches!$A:$H,AC$1,FALSE)</f>
        <v>#N/A</v>
      </c>
      <c r="AD549" s="22" t="e">
        <f>VLOOKUP($A549,Searches!$A:$H,AD$1,FALSE)</f>
        <v>#N/A</v>
      </c>
      <c r="AE549" s="22" t="e">
        <f>VLOOKUP($A549,Searches!$A:$H,AE$1,FALSE)</f>
        <v>#N/A</v>
      </c>
      <c r="AF549" s="22" t="e">
        <f>VLOOKUP($A549,Searches!$A:$H,AF$1,FALSE)</f>
        <v>#N/A</v>
      </c>
      <c r="AG549" s="22" t="e">
        <f>VLOOKUP($A549,Searches!$A:$H,AG$1,FALSE)</f>
        <v>#N/A</v>
      </c>
      <c r="AH549" s="22" t="e">
        <f>VLOOKUP($G549,Temp!$D:$F,AH$1,FALSE)</f>
        <v>#N/A</v>
      </c>
      <c r="AI549" s="22" t="e">
        <f>VLOOKUP($G549,Temp!$D:$F,AI$1,FALSE)</f>
        <v>#N/A</v>
      </c>
      <c r="AJ549" s="22" t="e">
        <f>VLOOKUP($G549,Temp!$D:$F,AJ$1,FALSE)</f>
        <v>#N/A</v>
      </c>
    </row>
    <row r="550" spans="1:36" ht="16" x14ac:dyDescent="0.2">
      <c r="A550" s="8" t="str">
        <f t="shared" si="8"/>
        <v>Denise Broady PlumSlice Labs</v>
      </c>
      <c r="B550" s="8" t="s">
        <v>1437</v>
      </c>
      <c r="C550" s="8" t="s">
        <v>6688</v>
      </c>
      <c r="D550" s="8" t="s">
        <v>6689</v>
      </c>
      <c r="E550" s="8" t="s">
        <v>6690</v>
      </c>
      <c r="F550" s="8" t="s">
        <v>6691</v>
      </c>
      <c r="G550" s="12" t="s">
        <v>6294</v>
      </c>
      <c r="H550" s="22" t="str">
        <f>VLOOKUP($G550,Temp!$A:$C,H$1,FALSE)</f>
        <v>plumslice.com</v>
      </c>
      <c r="I550" s="22" t="e">
        <f>VLOOKUP($G550,Temp!$A:$C,I$1,FALSE)</f>
        <v>#VALUE!</v>
      </c>
      <c r="J550" s="22" t="e">
        <f>VLOOKUP($G550,Temp!$A:$C,J$1,FALSE)</f>
        <v>#VALUE!</v>
      </c>
      <c r="K550" s="22" t="e">
        <f>VLOOKUP($G550,Temp!$A:$C,K$1,FALSE)</f>
        <v>#VALUE!</v>
      </c>
      <c r="L550" s="22" t="e">
        <f>VLOOKUP($G550,Temp!$A:$C,L$1,FALSE)</f>
        <v>#VALUE!</v>
      </c>
      <c r="M550" s="22" t="e">
        <f>VLOOKUP($G550,Temp!$A:$C,M$1,FALSE)</f>
        <v>#VALUE!</v>
      </c>
      <c r="N550" s="22" t="e">
        <f>VLOOKUP($G550,Temp!$A:$C,N$1,FALSE)</f>
        <v>#VALUE!</v>
      </c>
      <c r="O550" s="22" t="e">
        <f>VLOOKUP($G550,Temp!$A:$C,O$1,FALSE)</f>
        <v>#VALUE!</v>
      </c>
      <c r="P550" s="22" t="e">
        <f>VLOOKUP($G550,Temp!$A:$C,P$1,FALSE)</f>
        <v>#VALUE!</v>
      </c>
      <c r="Q550" s="22" t="e">
        <f>VLOOKUP($G550,Temp!$A:$C,Q$1,FALSE)</f>
        <v>#VALUE!</v>
      </c>
      <c r="R550" s="22" t="e">
        <f>VLOOKUP($G550,Temp!$A:$C,R$1,FALSE)</f>
        <v>#VALUE!</v>
      </c>
      <c r="S550" s="22" t="e">
        <f>VLOOKUP($G550,Temp!$A:$C,S$1,FALSE)</f>
        <v>#VALUE!</v>
      </c>
      <c r="T550" s="22" t="e">
        <f>VLOOKUP($G550,Temp!$A:$C,T$1,FALSE)</f>
        <v>#VALUE!</v>
      </c>
      <c r="U550" s="22" t="e">
        <f>VLOOKUP($G550,Temp!$A:$C,U$1,FALSE)</f>
        <v>#VALUE!</v>
      </c>
      <c r="V550" s="22" t="e">
        <f>VLOOKUP($G550,Temp!$A:$C,V$1,FALSE)</f>
        <v>#VALUE!</v>
      </c>
      <c r="W550" s="22" t="e">
        <f>VLOOKUP($G550,Temp!$A:$C,W$1,FALSE)</f>
        <v>#VALUE!</v>
      </c>
      <c r="X550" s="22" t="e">
        <f>VLOOKUP($G550,Temp!$A:$C,X$1,FALSE)</f>
        <v>#VALUE!</v>
      </c>
      <c r="Y550" s="22">
        <f>VLOOKUP($G550,Temp!$A:$C,Y$1,FALSE)</f>
        <v>81</v>
      </c>
      <c r="Z550" s="22">
        <f>VLOOKUP($G550,Temp!$A:$C,Z$1,FALSE)</f>
        <v>0</v>
      </c>
      <c r="AA550" s="22" t="e">
        <f>VLOOKUP($A550,Searches!$A:$H,AA$1,FALSE)</f>
        <v>#N/A</v>
      </c>
      <c r="AB550" s="22" t="e">
        <f>VLOOKUP($A550,Searches!$A:$H,AB$1,FALSE)</f>
        <v>#N/A</v>
      </c>
      <c r="AC550" s="22" t="e">
        <f>VLOOKUP($A550,Searches!$A:$H,AC$1,FALSE)</f>
        <v>#N/A</v>
      </c>
      <c r="AD550" s="22" t="e">
        <f>VLOOKUP($A550,Searches!$A:$H,AD$1,FALSE)</f>
        <v>#N/A</v>
      </c>
      <c r="AE550" s="22" t="e">
        <f>VLOOKUP($A550,Searches!$A:$H,AE$1,FALSE)</f>
        <v>#N/A</v>
      </c>
      <c r="AF550" s="22" t="e">
        <f>VLOOKUP($A550,Searches!$A:$H,AF$1,FALSE)</f>
        <v>#N/A</v>
      </c>
      <c r="AG550" s="22" t="e">
        <f>VLOOKUP($A550,Searches!$A:$H,AG$1,FALSE)</f>
        <v>#N/A</v>
      </c>
      <c r="AH550" s="22" t="e">
        <f>VLOOKUP($G550,Temp!$D:$F,AH$1,FALSE)</f>
        <v>#N/A</v>
      </c>
      <c r="AI550" s="22" t="e">
        <f>VLOOKUP($G550,Temp!$D:$F,AI$1,FALSE)</f>
        <v>#N/A</v>
      </c>
      <c r="AJ550" s="22" t="e">
        <f>VLOOKUP($G550,Temp!$D:$F,AJ$1,FALSE)</f>
        <v>#N/A</v>
      </c>
    </row>
    <row r="551" spans="1:36" ht="16" x14ac:dyDescent="0.2">
      <c r="A551" s="8" t="str">
        <f t="shared" si="8"/>
        <v>Nauman Ahmad PeopleQlik</v>
      </c>
      <c r="B551" s="8" t="s">
        <v>2400</v>
      </c>
      <c r="C551" s="8" t="s">
        <v>2401</v>
      </c>
      <c r="D551" s="8" t="s">
        <v>2403</v>
      </c>
      <c r="E551" s="8" t="s">
        <v>2404</v>
      </c>
      <c r="F551" s="8" t="s">
        <v>2405</v>
      </c>
      <c r="G551" s="12" t="s">
        <v>2409</v>
      </c>
      <c r="H551" s="22" t="str">
        <f>VLOOKUP($G551,Temp!$A:$C,H$1,FALSE)</f>
        <v>peopleqlik.com</v>
      </c>
      <c r="I551" s="22" t="e">
        <f>VLOOKUP($G551,Temp!$A:$C,I$1,FALSE)</f>
        <v>#VALUE!</v>
      </c>
      <c r="J551" s="22" t="e">
        <f>VLOOKUP($G551,Temp!$A:$C,J$1,FALSE)</f>
        <v>#VALUE!</v>
      </c>
      <c r="K551" s="22" t="e">
        <f>VLOOKUP($G551,Temp!$A:$C,K$1,FALSE)</f>
        <v>#VALUE!</v>
      </c>
      <c r="L551" s="22" t="e">
        <f>VLOOKUP($G551,Temp!$A:$C,L$1,FALSE)</f>
        <v>#VALUE!</v>
      </c>
      <c r="M551" s="22" t="e">
        <f>VLOOKUP($G551,Temp!$A:$C,M$1,FALSE)</f>
        <v>#VALUE!</v>
      </c>
      <c r="N551" s="22" t="e">
        <f>VLOOKUP($G551,Temp!$A:$C,N$1,FALSE)</f>
        <v>#VALUE!</v>
      </c>
      <c r="O551" s="22" t="e">
        <f>VLOOKUP($G551,Temp!$A:$C,O$1,FALSE)</f>
        <v>#VALUE!</v>
      </c>
      <c r="P551" s="22" t="e">
        <f>VLOOKUP($G551,Temp!$A:$C,P$1,FALSE)</f>
        <v>#VALUE!</v>
      </c>
      <c r="Q551" s="22" t="e">
        <f>VLOOKUP($G551,Temp!$A:$C,Q$1,FALSE)</f>
        <v>#VALUE!</v>
      </c>
      <c r="R551" s="22" t="e">
        <f>VLOOKUP($G551,Temp!$A:$C,R$1,FALSE)</f>
        <v>#VALUE!</v>
      </c>
      <c r="S551" s="22" t="e">
        <f>VLOOKUP($G551,Temp!$A:$C,S$1,FALSE)</f>
        <v>#VALUE!</v>
      </c>
      <c r="T551" s="22" t="e">
        <f>VLOOKUP($G551,Temp!$A:$C,T$1,FALSE)</f>
        <v>#VALUE!</v>
      </c>
      <c r="U551" s="22" t="e">
        <f>VLOOKUP($G551,Temp!$A:$C,U$1,FALSE)</f>
        <v>#VALUE!</v>
      </c>
      <c r="V551" s="22" t="e">
        <f>VLOOKUP($G551,Temp!$A:$C,V$1,FALSE)</f>
        <v>#VALUE!</v>
      </c>
      <c r="W551" s="22" t="e">
        <f>VLOOKUP($G551,Temp!$A:$C,W$1,FALSE)</f>
        <v>#VALUE!</v>
      </c>
      <c r="X551" s="22" t="e">
        <f>VLOOKUP($G551,Temp!$A:$C,X$1,FALSE)</f>
        <v>#VALUE!</v>
      </c>
      <c r="Y551" s="22">
        <f>VLOOKUP($G551,Temp!$A:$C,Y$1,FALSE)</f>
        <v>10</v>
      </c>
      <c r="Z551" s="22">
        <f>VLOOKUP($G551,Temp!$A:$C,Z$1,FALSE)</f>
        <v>0</v>
      </c>
      <c r="AA551" s="22" t="str">
        <f>VLOOKUP($A551,Searches!$A:$H,AA$1,FALSE)</f>
        <v>Nauman Ahmad</v>
      </c>
      <c r="AB551" s="22" t="str">
        <f>VLOOKUP($A551,Searches!$A:$H,AB$1,FALSE)</f>
        <v>PeopleQlik</v>
      </c>
      <c r="AC551" s="22" t="str">
        <f>VLOOKUP($A551,Searches!$A:$H,AC$1,FALSE)</f>
        <v>Co-Founder / Chief Marketing Officer</v>
      </c>
      <c r="AD551" s="22" t="str">
        <f>VLOOKUP($A551,Searches!$A:$H,AD$1,FALSE)</f>
        <v>2nd</v>
      </c>
      <c r="AE551" s="22" t="str">
        <f>VLOOKUP($A551,Searches!$A:$H,AE$1,FALSE)</f>
        <v/>
      </c>
      <c r="AF551" s="22" t="str">
        <f>VLOOKUP($A551,Searches!$A:$H,AF$1,FALSE)</f>
        <v>Greater Los Angeles Area</v>
      </c>
      <c r="AG551" s="22" t="str">
        <f>VLOOKUP($A551,Searches!$A:$H,AG$1,FALSE)</f>
        <v>https://www.linkedin.com/sales/profile/393851152,da2c,NAME_SEARCH?moduleKey=peopleSearchResults&amp;pageKey=sales-search3-people-refinement&amp;contextId=60BC92C971D70515801E49D6842B0000&amp;requestId=0712e535-b641-4e83-b1cb-00fd01a7597c&amp;action=CLICK&amp;target=urn%3Ali%3AsalesLead%3A(-1%2C393851152)&amp;pageNumber=2&amp;targetEl=profilelink&amp;position=14&amp;trk=lss-serp-result-lead_photo</v>
      </c>
      <c r="AH551" s="22" t="str">
        <f>VLOOKUP($G551,Temp!$D:$F,AH$1,FALSE)</f>
        <v>peopleqlik.com</v>
      </c>
      <c r="AI551" s="22">
        <f>VLOOKUP($G551,Temp!$D:$F,AI$1,FALSE)</f>
        <v>0</v>
      </c>
      <c r="AJ551" s="22" t="str">
        <f>VLOOKUP($G551,Temp!$D:$F,AJ$1,FALSE)</f>
        <v>WordPress</v>
      </c>
    </row>
    <row r="552" spans="1:36" ht="16" x14ac:dyDescent="0.2">
      <c r="A552" s="8" t="str">
        <f t="shared" si="8"/>
        <v>Jim Berkman Stealth AI Startup</v>
      </c>
      <c r="B552" s="8" t="s">
        <v>398</v>
      </c>
      <c r="C552" s="8" t="s">
        <v>6709</v>
      </c>
      <c r="D552" s="8" t="s">
        <v>6710</v>
      </c>
      <c r="E552" s="8" t="s">
        <v>634</v>
      </c>
      <c r="F552" s="8" t="s">
        <v>6712</v>
      </c>
      <c r="G552" s="8" t="s">
        <v>634</v>
      </c>
      <c r="H552" s="22" t="e">
        <f>VLOOKUP($G552,Temp!$A:$C,H$1,FALSE)</f>
        <v>#N/A</v>
      </c>
      <c r="I552" s="22" t="e">
        <f>VLOOKUP($G552,Temp!$A:$C,I$1,FALSE)</f>
        <v>#N/A</v>
      </c>
      <c r="J552" s="22" t="e">
        <f>VLOOKUP($G552,Temp!$A:$C,J$1,FALSE)</f>
        <v>#N/A</v>
      </c>
      <c r="K552" s="22" t="e">
        <f>VLOOKUP($G552,Temp!$A:$C,K$1,FALSE)</f>
        <v>#N/A</v>
      </c>
      <c r="L552" s="22" t="e">
        <f>VLOOKUP($G552,Temp!$A:$C,L$1,FALSE)</f>
        <v>#N/A</v>
      </c>
      <c r="M552" s="22" t="e">
        <f>VLOOKUP($G552,Temp!$A:$C,M$1,FALSE)</f>
        <v>#N/A</v>
      </c>
      <c r="N552" s="22" t="e">
        <f>VLOOKUP($G552,Temp!$A:$C,N$1,FALSE)</f>
        <v>#N/A</v>
      </c>
      <c r="O552" s="22" t="e">
        <f>VLOOKUP($G552,Temp!$A:$C,O$1,FALSE)</f>
        <v>#N/A</v>
      </c>
      <c r="P552" s="22" t="e">
        <f>VLOOKUP($G552,Temp!$A:$C,P$1,FALSE)</f>
        <v>#N/A</v>
      </c>
      <c r="Q552" s="22" t="e">
        <f>VLOOKUP($G552,Temp!$A:$C,Q$1,FALSE)</f>
        <v>#N/A</v>
      </c>
      <c r="R552" s="22" t="e">
        <f>VLOOKUP($G552,Temp!$A:$C,R$1,FALSE)</f>
        <v>#N/A</v>
      </c>
      <c r="S552" s="22" t="e">
        <f>VLOOKUP($G552,Temp!$A:$C,S$1,FALSE)</f>
        <v>#N/A</v>
      </c>
      <c r="T552" s="22" t="e">
        <f>VLOOKUP($G552,Temp!$A:$C,T$1,FALSE)</f>
        <v>#N/A</v>
      </c>
      <c r="U552" s="22" t="e">
        <f>VLOOKUP($G552,Temp!$A:$C,U$1,FALSE)</f>
        <v>#N/A</v>
      </c>
      <c r="V552" s="22" t="e">
        <f>VLOOKUP($G552,Temp!$A:$C,V$1,FALSE)</f>
        <v>#N/A</v>
      </c>
      <c r="W552" s="22" t="e">
        <f>VLOOKUP($G552,Temp!$A:$C,W$1,FALSE)</f>
        <v>#N/A</v>
      </c>
      <c r="X552" s="22" t="e">
        <f>VLOOKUP($G552,Temp!$A:$C,X$1,FALSE)</f>
        <v>#N/A</v>
      </c>
      <c r="Y552" s="22" t="e">
        <f>VLOOKUP($G552,Temp!$A:$C,Y$1,FALSE)</f>
        <v>#N/A</v>
      </c>
      <c r="Z552" s="22" t="e">
        <f>VLOOKUP($G552,Temp!$A:$C,Z$1,FALSE)</f>
        <v>#N/A</v>
      </c>
      <c r="AA552" s="22" t="e">
        <f>VLOOKUP($A552,Searches!$A:$H,AA$1,FALSE)</f>
        <v>#N/A</v>
      </c>
      <c r="AB552" s="22" t="e">
        <f>VLOOKUP($A552,Searches!$A:$H,AB$1,FALSE)</f>
        <v>#N/A</v>
      </c>
      <c r="AC552" s="22" t="e">
        <f>VLOOKUP($A552,Searches!$A:$H,AC$1,FALSE)</f>
        <v>#N/A</v>
      </c>
      <c r="AD552" s="22" t="e">
        <f>VLOOKUP($A552,Searches!$A:$H,AD$1,FALSE)</f>
        <v>#N/A</v>
      </c>
      <c r="AE552" s="22" t="e">
        <f>VLOOKUP($A552,Searches!$A:$H,AE$1,FALSE)</f>
        <v>#N/A</v>
      </c>
      <c r="AF552" s="22" t="e">
        <f>VLOOKUP($A552,Searches!$A:$H,AF$1,FALSE)</f>
        <v>#N/A</v>
      </c>
      <c r="AG552" s="22" t="e">
        <f>VLOOKUP($A552,Searches!$A:$H,AG$1,FALSE)</f>
        <v>#N/A</v>
      </c>
      <c r="AH552" s="22" t="e">
        <f>VLOOKUP($G552,Temp!$D:$F,AH$1,FALSE)</f>
        <v>#N/A</v>
      </c>
      <c r="AI552" s="22" t="e">
        <f>VLOOKUP($G552,Temp!$D:$F,AI$1,FALSE)</f>
        <v>#N/A</v>
      </c>
      <c r="AJ552" s="22" t="e">
        <f>VLOOKUP($G552,Temp!$D:$F,AJ$1,FALSE)</f>
        <v>#N/A</v>
      </c>
    </row>
    <row r="553" spans="1:36" ht="16" x14ac:dyDescent="0.2">
      <c r="A553" s="8" t="str">
        <f t="shared" si="8"/>
        <v>Nancy Chou Intland Software GmbH</v>
      </c>
      <c r="B553" s="8" t="s">
        <v>1457</v>
      </c>
      <c r="C553" s="8" t="s">
        <v>6713</v>
      </c>
      <c r="D553" s="8" t="s">
        <v>6714</v>
      </c>
      <c r="E553" s="8" t="s">
        <v>634</v>
      </c>
      <c r="F553" s="8" t="s">
        <v>6715</v>
      </c>
      <c r="G553" s="8" t="s">
        <v>634</v>
      </c>
      <c r="H553" s="22" t="e">
        <f>VLOOKUP($G553,Temp!$A:$C,H$1,FALSE)</f>
        <v>#N/A</v>
      </c>
      <c r="I553" s="22" t="e">
        <f>VLOOKUP($G553,Temp!$A:$C,I$1,FALSE)</f>
        <v>#N/A</v>
      </c>
      <c r="J553" s="22" t="e">
        <f>VLOOKUP($G553,Temp!$A:$C,J$1,FALSE)</f>
        <v>#N/A</v>
      </c>
      <c r="K553" s="22" t="e">
        <f>VLOOKUP($G553,Temp!$A:$C,K$1,FALSE)</f>
        <v>#N/A</v>
      </c>
      <c r="L553" s="22" t="e">
        <f>VLOOKUP($G553,Temp!$A:$C,L$1,FALSE)</f>
        <v>#N/A</v>
      </c>
      <c r="M553" s="22" t="e">
        <f>VLOOKUP($G553,Temp!$A:$C,M$1,FALSE)</f>
        <v>#N/A</v>
      </c>
      <c r="N553" s="22" t="e">
        <f>VLOOKUP($G553,Temp!$A:$C,N$1,FALSE)</f>
        <v>#N/A</v>
      </c>
      <c r="O553" s="22" t="e">
        <f>VLOOKUP($G553,Temp!$A:$C,O$1,FALSE)</f>
        <v>#N/A</v>
      </c>
      <c r="P553" s="22" t="e">
        <f>VLOOKUP($G553,Temp!$A:$C,P$1,FALSE)</f>
        <v>#N/A</v>
      </c>
      <c r="Q553" s="22" t="e">
        <f>VLOOKUP($G553,Temp!$A:$C,Q$1,FALSE)</f>
        <v>#N/A</v>
      </c>
      <c r="R553" s="22" t="e">
        <f>VLOOKUP($G553,Temp!$A:$C,R$1,FALSE)</f>
        <v>#N/A</v>
      </c>
      <c r="S553" s="22" t="e">
        <f>VLOOKUP($G553,Temp!$A:$C,S$1,FALSE)</f>
        <v>#N/A</v>
      </c>
      <c r="T553" s="22" t="e">
        <f>VLOOKUP($G553,Temp!$A:$C,T$1,FALSE)</f>
        <v>#N/A</v>
      </c>
      <c r="U553" s="22" t="e">
        <f>VLOOKUP($G553,Temp!$A:$C,U$1,FALSE)</f>
        <v>#N/A</v>
      </c>
      <c r="V553" s="22" t="e">
        <f>VLOOKUP($G553,Temp!$A:$C,V$1,FALSE)</f>
        <v>#N/A</v>
      </c>
      <c r="W553" s="22" t="e">
        <f>VLOOKUP($G553,Temp!$A:$C,W$1,FALSE)</f>
        <v>#N/A</v>
      </c>
      <c r="X553" s="22" t="e">
        <f>VLOOKUP($G553,Temp!$A:$C,X$1,FALSE)</f>
        <v>#N/A</v>
      </c>
      <c r="Y553" s="22" t="e">
        <f>VLOOKUP($G553,Temp!$A:$C,Y$1,FALSE)</f>
        <v>#N/A</v>
      </c>
      <c r="Z553" s="22" t="e">
        <f>VLOOKUP($G553,Temp!$A:$C,Z$1,FALSE)</f>
        <v>#N/A</v>
      </c>
      <c r="AA553" s="22" t="str">
        <f>VLOOKUP($A553,Searches!$A:$H,AA$1,FALSE)</f>
        <v>Nancy Chou</v>
      </c>
      <c r="AB553" s="22" t="str">
        <f>VLOOKUP($A553,Searches!$A:$H,AB$1,FALSE)</f>
        <v>Intland Software GmbH</v>
      </c>
      <c r="AC553" s="22" t="str">
        <f>VLOOKUP($A553,Searches!$A:$H,AC$1,FALSE)</f>
        <v>Head of Marketing &amp; Sales, North America</v>
      </c>
      <c r="AD553" s="22" t="str">
        <f>VLOOKUP($A553,Searches!$A:$H,AD$1,FALSE)</f>
        <v>2nd</v>
      </c>
      <c r="AE553" s="22" t="str">
        <f>VLOOKUP($A553,Searches!$A:$H,AE$1,FALSE)</f>
        <v/>
      </c>
      <c r="AF553" s="22" t="str">
        <f>VLOOKUP($A553,Searches!$A:$H,AF$1,FALSE)</f>
        <v>San Francisco Bay Area</v>
      </c>
      <c r="AG553" s="22" t="str">
        <f>VLOOKUP($A553,Searches!$A:$H,AG$1,FALSE)</f>
        <v>https://www.linkedin.com/sales/profile/3410,cK0E,NAME_SEARCH?moduleKey=peopleSearchResults&amp;pageKey=sales-search3-people-refinement&amp;contextId=60BC92C971D70515801E49D6842B0000&amp;requestId=0d876337-db60-472a-bf2a-a2d814e14978&amp;action=CLICK&amp;target=urn%3Ali%3AsalesLead%3A(-1%2C3410)&amp;pageNumber=14&amp;targetEl=profilelink&amp;position=12&amp;trk=lss-serp-result-lead_photo</v>
      </c>
      <c r="AH553" s="22" t="e">
        <f>VLOOKUP($G553,Temp!$D:$F,AH$1,FALSE)</f>
        <v>#N/A</v>
      </c>
      <c r="AI553" s="22" t="e">
        <f>VLOOKUP($G553,Temp!$D:$F,AI$1,FALSE)</f>
        <v>#N/A</v>
      </c>
      <c r="AJ553" s="22" t="e">
        <f>VLOOKUP($G553,Temp!$D:$F,AJ$1,FALSE)</f>
        <v>#N/A</v>
      </c>
    </row>
    <row r="554" spans="1:36" ht="16" x14ac:dyDescent="0.2">
      <c r="A554" s="8" t="str">
        <f t="shared" si="8"/>
        <v>Jeff Perkins Parkmobile, LLC</v>
      </c>
      <c r="B554" s="8" t="s">
        <v>2520</v>
      </c>
      <c r="C554" s="8" t="s">
        <v>6716</v>
      </c>
      <c r="D554" s="8" t="s">
        <v>180</v>
      </c>
      <c r="E554" s="8" t="s">
        <v>6717</v>
      </c>
      <c r="F554" s="8" t="s">
        <v>6718</v>
      </c>
      <c r="G554" s="12" t="s">
        <v>6321</v>
      </c>
      <c r="H554" s="22" t="str">
        <f>VLOOKUP($G554,Temp!$A:$C,H$1,FALSE)</f>
        <v>parkmobile.com</v>
      </c>
      <c r="I554" s="22" t="e">
        <f>VLOOKUP($G554,Temp!$A:$C,I$1,FALSE)</f>
        <v>#VALUE!</v>
      </c>
      <c r="J554" s="22" t="e">
        <f>VLOOKUP($G554,Temp!$A:$C,J$1,FALSE)</f>
        <v>#VALUE!</v>
      </c>
      <c r="K554" s="22" t="e">
        <f>VLOOKUP($G554,Temp!$A:$C,K$1,FALSE)</f>
        <v>#VALUE!</v>
      </c>
      <c r="L554" s="22" t="e">
        <f>VLOOKUP($G554,Temp!$A:$C,L$1,FALSE)</f>
        <v>#VALUE!</v>
      </c>
      <c r="M554" s="22" t="e">
        <f>VLOOKUP($G554,Temp!$A:$C,M$1,FALSE)</f>
        <v>#VALUE!</v>
      </c>
      <c r="N554" s="22" t="e">
        <f>VLOOKUP($G554,Temp!$A:$C,N$1,FALSE)</f>
        <v>#VALUE!</v>
      </c>
      <c r="O554" s="22" t="e">
        <f>VLOOKUP($G554,Temp!$A:$C,O$1,FALSE)</f>
        <v>#VALUE!</v>
      </c>
      <c r="P554" s="22" t="e">
        <f>VLOOKUP($G554,Temp!$A:$C,P$1,FALSE)</f>
        <v>#VALUE!</v>
      </c>
      <c r="Q554" s="22" t="e">
        <f>VLOOKUP($G554,Temp!$A:$C,Q$1,FALSE)</f>
        <v>#VALUE!</v>
      </c>
      <c r="R554" s="22" t="e">
        <f>VLOOKUP($G554,Temp!$A:$C,R$1,FALSE)</f>
        <v>#VALUE!</v>
      </c>
      <c r="S554" s="22" t="e">
        <f>VLOOKUP($G554,Temp!$A:$C,S$1,FALSE)</f>
        <v>#VALUE!</v>
      </c>
      <c r="T554" s="22" t="e">
        <f>VLOOKUP($G554,Temp!$A:$C,T$1,FALSE)</f>
        <v>#VALUE!</v>
      </c>
      <c r="U554" s="22" t="e">
        <f>VLOOKUP($G554,Temp!$A:$C,U$1,FALSE)</f>
        <v>#VALUE!</v>
      </c>
      <c r="V554" s="22" t="e">
        <f>VLOOKUP($G554,Temp!$A:$C,V$1,FALSE)</f>
        <v>#VALUE!</v>
      </c>
      <c r="W554" s="22" t="e">
        <f>VLOOKUP($G554,Temp!$A:$C,W$1,FALSE)</f>
        <v>#VALUE!</v>
      </c>
      <c r="X554" s="22" t="e">
        <f>VLOOKUP($G554,Temp!$A:$C,X$1,FALSE)</f>
        <v>#VALUE!</v>
      </c>
      <c r="Y554" s="22">
        <f>VLOOKUP($G554,Temp!$A:$C,Y$1,FALSE)</f>
        <v>51800</v>
      </c>
      <c r="Z554" s="22">
        <f>VLOOKUP($G554,Temp!$A:$C,Z$1,FALSE)</f>
        <v>2000</v>
      </c>
      <c r="AA554" s="22" t="str">
        <f>VLOOKUP($A554,Searches!$A:$H,AA$1,FALSE)</f>
        <v>Jeff Perkins</v>
      </c>
      <c r="AB554" s="22" t="str">
        <f>VLOOKUP($A554,Searches!$A:$H,AB$1,FALSE)</f>
        <v>Parkmobile, LLC</v>
      </c>
      <c r="AC554" s="22" t="str">
        <f>VLOOKUP($A554,Searches!$A:$H,AC$1,FALSE)</f>
        <v>CMO</v>
      </c>
      <c r="AD554" s="22" t="str">
        <f>VLOOKUP($A554,Searches!$A:$H,AD$1,FALSE)</f>
        <v>2nd</v>
      </c>
      <c r="AE554" s="22" t="str">
        <f>VLOOKUP($A554,Searches!$A:$H,AE$1,FALSE)</f>
        <v/>
      </c>
      <c r="AF554" s="22" t="str">
        <f>VLOOKUP($A554,Searches!$A:$H,AF$1,FALSE)</f>
        <v>Greater Atlanta Area</v>
      </c>
      <c r="AG554" s="22" t="str">
        <f>VLOOKUP($A554,Searches!$A:$H,AG$1,FALSE)</f>
        <v>https://www.linkedin.com/sales/profile/2343736,e7CC,NAME_SEARCH?moduleKey=peopleSearchResults&amp;pageKey=sales-search3-people-refinement&amp;contextId=60BC92C971D70515801E49D6842B0000&amp;requestId=eee7c5f6-8583-4c51-8fea-57b038f07542&amp;action=CLICK&amp;target=urn%3Ali%3AsalesLead%3A(-1%2C2343736)&amp;pageNumber=16&amp;targetEl=profilelink&amp;position=22&amp;trk=lss-serp-result-lead_photo</v>
      </c>
      <c r="AH554" s="22" t="str">
        <f>VLOOKUP($G554,Temp!$D:$F,AH$1,FALSE)</f>
        <v>parkmobile.com</v>
      </c>
      <c r="AI554" s="22">
        <f>VLOOKUP($G554,Temp!$D:$F,AI$1,FALSE)</f>
        <v>0</v>
      </c>
      <c r="AJ554" s="22" t="str">
        <f>VLOOKUP($G554,Temp!$D:$F,AJ$1,FALSE)</f>
        <v>Drupal</v>
      </c>
    </row>
    <row r="555" spans="1:36" ht="16" x14ac:dyDescent="0.2">
      <c r="A555" s="8" t="str">
        <f t="shared" si="8"/>
        <v>Dru Jacobs Testplant</v>
      </c>
      <c r="B555" s="8" t="s">
        <v>6723</v>
      </c>
      <c r="C555" s="8" t="s">
        <v>6724</v>
      </c>
      <c r="D555" s="8" t="s">
        <v>180</v>
      </c>
      <c r="E555" s="8" t="s">
        <v>6725</v>
      </c>
      <c r="F555" s="8" t="s">
        <v>6726</v>
      </c>
      <c r="G555" s="12" t="s">
        <v>6331</v>
      </c>
      <c r="H555" s="22" t="str">
        <f>VLOOKUP($G555,Temp!$A:$C,H$1,FALSE)</f>
        <v>testplant.com</v>
      </c>
      <c r="I555" s="22" t="e">
        <f>VLOOKUP($G555,Temp!$A:$C,I$1,FALSE)</f>
        <v>#VALUE!</v>
      </c>
      <c r="J555" s="22" t="e">
        <f>VLOOKUP($G555,Temp!$A:$C,J$1,FALSE)</f>
        <v>#VALUE!</v>
      </c>
      <c r="K555" s="22" t="e">
        <f>VLOOKUP($G555,Temp!$A:$C,K$1,FALSE)</f>
        <v>#VALUE!</v>
      </c>
      <c r="L555" s="22" t="e">
        <f>VLOOKUP($G555,Temp!$A:$C,L$1,FALSE)</f>
        <v>#VALUE!</v>
      </c>
      <c r="M555" s="22" t="e">
        <f>VLOOKUP($G555,Temp!$A:$C,M$1,FALSE)</f>
        <v>#VALUE!</v>
      </c>
      <c r="N555" s="22" t="e">
        <f>VLOOKUP($G555,Temp!$A:$C,N$1,FALSE)</f>
        <v>#VALUE!</v>
      </c>
      <c r="O555" s="22" t="e">
        <f>VLOOKUP($G555,Temp!$A:$C,O$1,FALSE)</f>
        <v>#VALUE!</v>
      </c>
      <c r="P555" s="22" t="e">
        <f>VLOOKUP($G555,Temp!$A:$C,P$1,FALSE)</f>
        <v>#VALUE!</v>
      </c>
      <c r="Q555" s="22" t="e">
        <f>VLOOKUP($G555,Temp!$A:$C,Q$1,FALSE)</f>
        <v>#VALUE!</v>
      </c>
      <c r="R555" s="22" t="e">
        <f>VLOOKUP($G555,Temp!$A:$C,R$1,FALSE)</f>
        <v>#VALUE!</v>
      </c>
      <c r="S555" s="22" t="e">
        <f>VLOOKUP($G555,Temp!$A:$C,S$1,FALSE)</f>
        <v>#VALUE!</v>
      </c>
      <c r="T555" s="22" t="e">
        <f>VLOOKUP($G555,Temp!$A:$C,T$1,FALSE)</f>
        <v>#VALUE!</v>
      </c>
      <c r="U555" s="22" t="e">
        <f>VLOOKUP($G555,Temp!$A:$C,U$1,FALSE)</f>
        <v>#VALUE!</v>
      </c>
      <c r="V555" s="22" t="e">
        <f>VLOOKUP($G555,Temp!$A:$C,V$1,FALSE)</f>
        <v>#VALUE!</v>
      </c>
      <c r="W555" s="22" t="e">
        <f>VLOOKUP($G555,Temp!$A:$C,W$1,FALSE)</f>
        <v>#VALUE!</v>
      </c>
      <c r="X555" s="22" t="e">
        <f>VLOOKUP($G555,Temp!$A:$C,X$1,FALSE)</f>
        <v>#VALUE!</v>
      </c>
      <c r="Y555" s="22">
        <f>VLOOKUP($G555,Temp!$A:$C,Y$1,FALSE)</f>
        <v>2000</v>
      </c>
      <c r="Z555" s="22">
        <f>VLOOKUP($G555,Temp!$A:$C,Z$1,FALSE)</f>
        <v>6</v>
      </c>
      <c r="AA555" s="22" t="e">
        <f>VLOOKUP($A555,Searches!$A:$H,AA$1,FALSE)</f>
        <v>#N/A</v>
      </c>
      <c r="AB555" s="22" t="e">
        <f>VLOOKUP($A555,Searches!$A:$H,AB$1,FALSE)</f>
        <v>#N/A</v>
      </c>
      <c r="AC555" s="22" t="e">
        <f>VLOOKUP($A555,Searches!$A:$H,AC$1,FALSE)</f>
        <v>#N/A</v>
      </c>
      <c r="AD555" s="22" t="e">
        <f>VLOOKUP($A555,Searches!$A:$H,AD$1,FALSE)</f>
        <v>#N/A</v>
      </c>
      <c r="AE555" s="22" t="e">
        <f>VLOOKUP($A555,Searches!$A:$H,AE$1,FALSE)</f>
        <v>#N/A</v>
      </c>
      <c r="AF555" s="22" t="e">
        <f>VLOOKUP($A555,Searches!$A:$H,AF$1,FALSE)</f>
        <v>#N/A</v>
      </c>
      <c r="AG555" s="22" t="e">
        <f>VLOOKUP($A555,Searches!$A:$H,AG$1,FALSE)</f>
        <v>#N/A</v>
      </c>
      <c r="AH555" s="22" t="str">
        <f>VLOOKUP($G555,Temp!$D:$F,AH$1,FALSE)</f>
        <v>testplant.com</v>
      </c>
      <c r="AI555" s="22">
        <f>VLOOKUP($G555,Temp!$D:$F,AI$1,FALSE)</f>
        <v>0</v>
      </c>
      <c r="AJ555" s="22" t="str">
        <f>VLOOKUP($G555,Temp!$D:$F,AJ$1,FALSE)</f>
        <v>WordPress</v>
      </c>
    </row>
    <row r="556" spans="1:36" ht="16" x14ac:dyDescent="0.2">
      <c r="A556" s="8" t="str">
        <f t="shared" si="8"/>
        <v>Nicolas D. HackerRank</v>
      </c>
      <c r="B556" s="8" t="s">
        <v>973</v>
      </c>
      <c r="C556" s="8" t="s">
        <v>974</v>
      </c>
      <c r="D556" s="8" t="s">
        <v>180</v>
      </c>
      <c r="E556" s="8" t="s">
        <v>975</v>
      </c>
      <c r="F556" s="8" t="s">
        <v>976</v>
      </c>
      <c r="G556" s="12" t="s">
        <v>977</v>
      </c>
      <c r="H556" s="22" t="str">
        <f>VLOOKUP($G556,Temp!$A:$C,H$1,FALSE)</f>
        <v>hackerrank.com</v>
      </c>
      <c r="I556" s="22" t="e">
        <f>VLOOKUP($G556,Temp!$A:$C,I$1,FALSE)</f>
        <v>#VALUE!</v>
      </c>
      <c r="J556" s="22" t="e">
        <f>VLOOKUP($G556,Temp!$A:$C,J$1,FALSE)</f>
        <v>#VALUE!</v>
      </c>
      <c r="K556" s="22" t="e">
        <f>VLOOKUP($G556,Temp!$A:$C,K$1,FALSE)</f>
        <v>#VALUE!</v>
      </c>
      <c r="L556" s="22" t="e">
        <f>VLOOKUP($G556,Temp!$A:$C,L$1,FALSE)</f>
        <v>#VALUE!</v>
      </c>
      <c r="M556" s="22" t="e">
        <f>VLOOKUP($G556,Temp!$A:$C,M$1,FALSE)</f>
        <v>#VALUE!</v>
      </c>
      <c r="N556" s="22" t="e">
        <f>VLOOKUP($G556,Temp!$A:$C,N$1,FALSE)</f>
        <v>#VALUE!</v>
      </c>
      <c r="O556" s="22" t="e">
        <f>VLOOKUP($G556,Temp!$A:$C,O$1,FALSE)</f>
        <v>#VALUE!</v>
      </c>
      <c r="P556" s="22" t="e">
        <f>VLOOKUP($G556,Temp!$A:$C,P$1,FALSE)</f>
        <v>#VALUE!</v>
      </c>
      <c r="Q556" s="22" t="e">
        <f>VLOOKUP($G556,Temp!$A:$C,Q$1,FALSE)</f>
        <v>#VALUE!</v>
      </c>
      <c r="R556" s="22" t="e">
        <f>VLOOKUP($G556,Temp!$A:$C,R$1,FALSE)</f>
        <v>#VALUE!</v>
      </c>
      <c r="S556" s="22" t="e">
        <f>VLOOKUP($G556,Temp!$A:$C,S$1,FALSE)</f>
        <v>#VALUE!</v>
      </c>
      <c r="T556" s="22" t="e">
        <f>VLOOKUP($G556,Temp!$A:$C,T$1,FALSE)</f>
        <v>#VALUE!</v>
      </c>
      <c r="U556" s="22" t="e">
        <f>VLOOKUP($G556,Temp!$A:$C,U$1,FALSE)</f>
        <v>#VALUE!</v>
      </c>
      <c r="V556" s="22" t="e">
        <f>VLOOKUP($G556,Temp!$A:$C,V$1,FALSE)</f>
        <v>#VALUE!</v>
      </c>
      <c r="W556" s="22" t="e">
        <f>VLOOKUP($G556,Temp!$A:$C,W$1,FALSE)</f>
        <v>#VALUE!</v>
      </c>
      <c r="X556" s="22" t="e">
        <f>VLOOKUP($G556,Temp!$A:$C,X$1,FALSE)</f>
        <v>#VALUE!</v>
      </c>
      <c r="Y556" s="22">
        <f>VLOOKUP($G556,Temp!$A:$C,Y$1,FALSE)</f>
        <v>88900</v>
      </c>
      <c r="Z556" s="22">
        <f>VLOOKUP($G556,Temp!$A:$C,Z$1,FALSE)</f>
        <v>2400</v>
      </c>
      <c r="AA556" s="22" t="str">
        <f>VLOOKUP($A556,Searches!$A:$H,AA$1,FALSE)</f>
        <v>Nicolas D.</v>
      </c>
      <c r="AB556" s="22" t="str">
        <f>VLOOKUP($A556,Searches!$A:$H,AB$1,FALSE)</f>
        <v>HackerRank</v>
      </c>
      <c r="AC556" s="22" t="str">
        <f>VLOOKUP($A556,Searches!$A:$H,AC$1,FALSE)</f>
        <v>CMO</v>
      </c>
      <c r="AD556" s="22" t="str">
        <f>VLOOKUP($A556,Searches!$A:$H,AD$1,FALSE)</f>
        <v>2nd</v>
      </c>
      <c r="AE556" s="22" t="str">
        <f>VLOOKUP($A556,Searches!$A:$H,AE$1,FALSE)</f>
        <v/>
      </c>
      <c r="AF556" s="22" t="str">
        <f>VLOOKUP($A556,Searches!$A:$H,AF$1,FALSE)</f>
        <v>San Francisco Bay Area</v>
      </c>
      <c r="AG556" s="22" t="str">
        <f>VLOOKUP($A556,Searches!$A:$H,AG$1,FALSE)</f>
        <v>https://www.linkedin.com/sales/profile/3596316,Ie1-,NAME_SEARCH?moduleKey=peopleSearchResults&amp;pageKey=sales-search3-people-refinement&amp;contextId=60BC92C971D70515801E49D6842B0000&amp;requestId=0d876337-db60-472a-bf2a-a2d814e14978&amp;action=CLICK&amp;target=urn%3Ali%3AsalesLead%3A(-1%2C3596316)&amp;pageNumber=14&amp;targetEl=profilelink&amp;position=24&amp;trk=lss-serp-result-lead_photo</v>
      </c>
      <c r="AH556" s="22" t="str">
        <f>VLOOKUP($G556,Temp!$D:$F,AH$1,FALSE)</f>
        <v>hackerrank.com</v>
      </c>
      <c r="AI556" s="22" t="str">
        <f>VLOOKUP($G556,Temp!$D:$F,AI$1,FALSE)</f>
        <v>Marketo</v>
      </c>
      <c r="AJ556" s="22" t="str">
        <f>VLOOKUP($G556,Temp!$D:$F,AJ$1,FALSE)</f>
        <v>WordPress</v>
      </c>
    </row>
    <row r="557" spans="1:36" ht="16" x14ac:dyDescent="0.2">
      <c r="A557" s="8" t="str">
        <f t="shared" si="8"/>
        <v>Fred Bullock Fusion</v>
      </c>
      <c r="B557" s="8" t="s">
        <v>6138</v>
      </c>
      <c r="C557" s="8" t="s">
        <v>6747</v>
      </c>
      <c r="D557" s="8" t="s">
        <v>6651</v>
      </c>
      <c r="E557" s="8" t="s">
        <v>634</v>
      </c>
      <c r="F557" s="8" t="s">
        <v>6748</v>
      </c>
      <c r="G557" s="8" t="s">
        <v>634</v>
      </c>
      <c r="H557" s="22" t="e">
        <f>VLOOKUP($G557,Temp!$A:$C,H$1,FALSE)</f>
        <v>#N/A</v>
      </c>
      <c r="I557" s="22" t="e">
        <f>VLOOKUP($G557,Temp!$A:$C,I$1,FALSE)</f>
        <v>#N/A</v>
      </c>
      <c r="J557" s="22" t="e">
        <f>VLOOKUP($G557,Temp!$A:$C,J$1,FALSE)</f>
        <v>#N/A</v>
      </c>
      <c r="K557" s="22" t="e">
        <f>VLOOKUP($G557,Temp!$A:$C,K$1,FALSE)</f>
        <v>#N/A</v>
      </c>
      <c r="L557" s="22" t="e">
        <f>VLOOKUP($G557,Temp!$A:$C,L$1,FALSE)</f>
        <v>#N/A</v>
      </c>
      <c r="M557" s="22" t="e">
        <f>VLOOKUP($G557,Temp!$A:$C,M$1,FALSE)</f>
        <v>#N/A</v>
      </c>
      <c r="N557" s="22" t="e">
        <f>VLOOKUP($G557,Temp!$A:$C,N$1,FALSE)</f>
        <v>#N/A</v>
      </c>
      <c r="O557" s="22" t="e">
        <f>VLOOKUP($G557,Temp!$A:$C,O$1,FALSE)</f>
        <v>#N/A</v>
      </c>
      <c r="P557" s="22" t="e">
        <f>VLOOKUP($G557,Temp!$A:$C,P$1,FALSE)</f>
        <v>#N/A</v>
      </c>
      <c r="Q557" s="22" t="e">
        <f>VLOOKUP($G557,Temp!$A:$C,Q$1,FALSE)</f>
        <v>#N/A</v>
      </c>
      <c r="R557" s="22" t="e">
        <f>VLOOKUP($G557,Temp!$A:$C,R$1,FALSE)</f>
        <v>#N/A</v>
      </c>
      <c r="S557" s="22" t="e">
        <f>VLOOKUP($G557,Temp!$A:$C,S$1,FALSE)</f>
        <v>#N/A</v>
      </c>
      <c r="T557" s="22" t="e">
        <f>VLOOKUP($G557,Temp!$A:$C,T$1,FALSE)</f>
        <v>#N/A</v>
      </c>
      <c r="U557" s="22" t="e">
        <f>VLOOKUP($G557,Temp!$A:$C,U$1,FALSE)</f>
        <v>#N/A</v>
      </c>
      <c r="V557" s="22" t="e">
        <f>VLOOKUP($G557,Temp!$A:$C,V$1,FALSE)</f>
        <v>#N/A</v>
      </c>
      <c r="W557" s="22" t="e">
        <f>VLOOKUP($G557,Temp!$A:$C,W$1,FALSE)</f>
        <v>#N/A</v>
      </c>
      <c r="X557" s="22" t="e">
        <f>VLOOKUP($G557,Temp!$A:$C,X$1,FALSE)</f>
        <v>#N/A</v>
      </c>
      <c r="Y557" s="22" t="e">
        <f>VLOOKUP($G557,Temp!$A:$C,Y$1,FALSE)</f>
        <v>#N/A</v>
      </c>
      <c r="Z557" s="22" t="e">
        <f>VLOOKUP($G557,Temp!$A:$C,Z$1,FALSE)</f>
        <v>#N/A</v>
      </c>
      <c r="AA557" s="22" t="str">
        <f>VLOOKUP($A557,Searches!$A:$H,AA$1,FALSE)</f>
        <v>Fred Bullock</v>
      </c>
      <c r="AB557" s="22" t="str">
        <f>VLOOKUP($A557,Searches!$A:$H,AB$1,FALSE)</f>
        <v>Fusion</v>
      </c>
      <c r="AC557" s="22" t="str">
        <f>VLOOKUP($A557,Searches!$A:$H,AC$1,FALSE)</f>
        <v>Interim CMO</v>
      </c>
      <c r="AD557" s="22" t="str">
        <f>VLOOKUP($A557,Searches!$A:$H,AD$1,FALSE)</f>
        <v>2nd</v>
      </c>
      <c r="AE557" s="22" t="str">
        <f>VLOOKUP($A557,Searches!$A:$H,AE$1,FALSE)</f>
        <v/>
      </c>
      <c r="AF557" s="22" t="str">
        <f>VLOOKUP($A557,Searches!$A:$H,AF$1,FALSE)</f>
        <v>San Francisco Bay Area</v>
      </c>
      <c r="AG557" s="22" t="str">
        <f>VLOOKUP($A557,Searches!$A:$H,AG$1,FALSE)</f>
        <v>https://www.linkedin.com/sales/profile/25813,BU7U,NAME_SEARCH?moduleKey=peopleSearchResults&amp;pageKey=sales-search3-people-refinement&amp;contextId=60BC92C971D70515801E49D6842B0000&amp;requestId=161cfb02-414f-48da-b00a-f9199f63bf1d&amp;action=CLICK&amp;target=urn%3Ali%3AsalesLead%3A(-1%2C25813)&amp;pageNumber=17&amp;targetEl=profilelink&amp;position=3&amp;trk=lss-serp-result-lead_photo</v>
      </c>
      <c r="AH557" s="22" t="e">
        <f>VLOOKUP($G557,Temp!$D:$F,AH$1,FALSE)</f>
        <v>#N/A</v>
      </c>
      <c r="AI557" s="22" t="e">
        <f>VLOOKUP($G557,Temp!$D:$F,AI$1,FALSE)</f>
        <v>#N/A</v>
      </c>
      <c r="AJ557" s="22" t="e">
        <f>VLOOKUP($G557,Temp!$D:$F,AJ$1,FALSE)</f>
        <v>#N/A</v>
      </c>
    </row>
    <row r="558" spans="1:36" ht="16" x14ac:dyDescent="0.2">
      <c r="A558" s="8" t="str">
        <f t="shared" si="8"/>
        <v>Dave Deasy TrustArc</v>
      </c>
      <c r="B558" s="8" t="s">
        <v>4214</v>
      </c>
      <c r="C558" s="8" t="s">
        <v>6244</v>
      </c>
      <c r="D558" s="8" t="s">
        <v>6245</v>
      </c>
      <c r="E558" s="8" t="s">
        <v>6247</v>
      </c>
      <c r="F558" s="8" t="s">
        <v>6250</v>
      </c>
      <c r="G558" s="12" t="s">
        <v>6252</v>
      </c>
      <c r="H558" s="22" t="str">
        <f>VLOOKUP($G558,Temp!$A:$C,H$1,FALSE)</f>
        <v>trustarc.com</v>
      </c>
      <c r="I558" s="22" t="e">
        <f>VLOOKUP($G558,Temp!$A:$C,I$1,FALSE)</f>
        <v>#VALUE!</v>
      </c>
      <c r="J558" s="22" t="e">
        <f>VLOOKUP($G558,Temp!$A:$C,J$1,FALSE)</f>
        <v>#VALUE!</v>
      </c>
      <c r="K558" s="22" t="e">
        <f>VLOOKUP($G558,Temp!$A:$C,K$1,FALSE)</f>
        <v>#VALUE!</v>
      </c>
      <c r="L558" s="22" t="e">
        <f>VLOOKUP($G558,Temp!$A:$C,L$1,FALSE)</f>
        <v>#VALUE!</v>
      </c>
      <c r="M558" s="22" t="e">
        <f>VLOOKUP($G558,Temp!$A:$C,M$1,FALSE)</f>
        <v>#VALUE!</v>
      </c>
      <c r="N558" s="22" t="e">
        <f>VLOOKUP($G558,Temp!$A:$C,N$1,FALSE)</f>
        <v>#VALUE!</v>
      </c>
      <c r="O558" s="22" t="e">
        <f>VLOOKUP($G558,Temp!$A:$C,O$1,FALSE)</f>
        <v>#VALUE!</v>
      </c>
      <c r="P558" s="22" t="e">
        <f>VLOOKUP($G558,Temp!$A:$C,P$1,FALSE)</f>
        <v>#VALUE!</v>
      </c>
      <c r="Q558" s="22" t="e">
        <f>VLOOKUP($G558,Temp!$A:$C,Q$1,FALSE)</f>
        <v>#VALUE!</v>
      </c>
      <c r="R558" s="22" t="e">
        <f>VLOOKUP($G558,Temp!$A:$C,R$1,FALSE)</f>
        <v>#VALUE!</v>
      </c>
      <c r="S558" s="22" t="e">
        <f>VLOOKUP($G558,Temp!$A:$C,S$1,FALSE)</f>
        <v>#VALUE!</v>
      </c>
      <c r="T558" s="22" t="e">
        <f>VLOOKUP($G558,Temp!$A:$C,T$1,FALSE)</f>
        <v>#VALUE!</v>
      </c>
      <c r="U558" s="22" t="e">
        <f>VLOOKUP($G558,Temp!$A:$C,U$1,FALSE)</f>
        <v>#VALUE!</v>
      </c>
      <c r="V558" s="22" t="e">
        <f>VLOOKUP($G558,Temp!$A:$C,V$1,FALSE)</f>
        <v>#VALUE!</v>
      </c>
      <c r="W558" s="22" t="e">
        <f>VLOOKUP($G558,Temp!$A:$C,W$1,FALSE)</f>
        <v>#VALUE!</v>
      </c>
      <c r="X558" s="22" t="e">
        <f>VLOOKUP($G558,Temp!$A:$C,X$1,FALSE)</f>
        <v>#VALUE!</v>
      </c>
      <c r="Y558" s="22">
        <f>VLOOKUP($G558,Temp!$A:$C,Y$1,FALSE)</f>
        <v>7600</v>
      </c>
      <c r="Z558" s="22">
        <f>VLOOKUP($G558,Temp!$A:$C,Z$1,FALSE)</f>
        <v>4900</v>
      </c>
      <c r="AA558" s="22" t="str">
        <f>VLOOKUP($A558,Searches!$A:$H,AA$1,FALSE)</f>
        <v>Dave Deasy</v>
      </c>
      <c r="AB558" s="22" t="str">
        <f>VLOOKUP($A558,Searches!$A:$H,AB$1,FALSE)</f>
        <v>TrustArc</v>
      </c>
      <c r="AC558" s="22" t="str">
        <f>VLOOKUP($A558,Searches!$A:$H,AC$1,FALSE)</f>
        <v>CMO / VP Marketing</v>
      </c>
      <c r="AD558" s="22" t="str">
        <f>VLOOKUP($A558,Searches!$A:$H,AD$1,FALSE)</f>
        <v>2nd</v>
      </c>
      <c r="AE558" s="22" t="str">
        <f>VLOOKUP($A558,Searches!$A:$H,AE$1,FALSE)</f>
        <v>Open link</v>
      </c>
      <c r="AF558" s="22" t="str">
        <f>VLOOKUP($A558,Searches!$A:$H,AF$1,FALSE)</f>
        <v>San Francisco Bay Area</v>
      </c>
      <c r="AG558" s="22" t="str">
        <f>VLOOKUP($A558,Searches!$A:$H,AG$1,FALSE)</f>
        <v>https://www.linkedin.com/sales/profile/2827806,JY1h,NAME_SEARCH?moduleKey=peopleSearchResults&amp;pageKey=sales-search3-people-refinement&amp;contextId=60BC92C971D70515801E49D6842B0000&amp;requestId=7e4c0984-1b5a-43b7-9f77-f096cad0ec87&amp;action=CLICK&amp;target=urn%3Ali%3AsalesLead%3A(-1%2C2827806)&amp;pageNumber=15&amp;targetEl=profilelink&amp;position=0&amp;trk=lss-serp-result-lead_photo</v>
      </c>
      <c r="AH558" s="22" t="str">
        <f>VLOOKUP($G558,Temp!$D:$F,AH$1,FALSE)</f>
        <v>trustarc.com</v>
      </c>
      <c r="AI558" s="22" t="str">
        <f>VLOOKUP($G558,Temp!$D:$F,AI$1,FALSE)</f>
        <v>Marketo</v>
      </c>
      <c r="AJ558" s="22" t="str">
        <f>VLOOKUP($G558,Temp!$D:$F,AJ$1,FALSE)</f>
        <v>WordPress</v>
      </c>
    </row>
    <row r="559" spans="1:36" ht="16" x14ac:dyDescent="0.2">
      <c r="A559" s="8" t="str">
        <f t="shared" si="8"/>
        <v>Jennifer Ross SiriusDecisions</v>
      </c>
      <c r="B559" s="8" t="s">
        <v>546</v>
      </c>
      <c r="C559" s="8" t="s">
        <v>6420</v>
      </c>
      <c r="D559" s="8" t="s">
        <v>6752</v>
      </c>
      <c r="E559" s="8" t="s">
        <v>6753</v>
      </c>
      <c r="F559" s="8" t="s">
        <v>6754</v>
      </c>
      <c r="G559" s="12" t="s">
        <v>6368</v>
      </c>
      <c r="H559" s="22" t="str">
        <f>VLOOKUP($G559,Temp!$A:$C,H$1,FALSE)</f>
        <v>siriusdecisions.com</v>
      </c>
      <c r="I559" s="22" t="e">
        <f>VLOOKUP($G559,Temp!$A:$C,I$1,FALSE)</f>
        <v>#VALUE!</v>
      </c>
      <c r="J559" s="22" t="e">
        <f>VLOOKUP($G559,Temp!$A:$C,J$1,FALSE)</f>
        <v>#VALUE!</v>
      </c>
      <c r="K559" s="22" t="e">
        <f>VLOOKUP($G559,Temp!$A:$C,K$1,FALSE)</f>
        <v>#VALUE!</v>
      </c>
      <c r="L559" s="22" t="e">
        <f>VLOOKUP($G559,Temp!$A:$C,L$1,FALSE)</f>
        <v>#VALUE!</v>
      </c>
      <c r="M559" s="22" t="e">
        <f>VLOOKUP($G559,Temp!$A:$C,M$1,FALSE)</f>
        <v>#VALUE!</v>
      </c>
      <c r="N559" s="22" t="e">
        <f>VLOOKUP($G559,Temp!$A:$C,N$1,FALSE)</f>
        <v>#VALUE!</v>
      </c>
      <c r="O559" s="22" t="e">
        <f>VLOOKUP($G559,Temp!$A:$C,O$1,FALSE)</f>
        <v>#VALUE!</v>
      </c>
      <c r="P559" s="22" t="e">
        <f>VLOOKUP($G559,Temp!$A:$C,P$1,FALSE)</f>
        <v>#VALUE!</v>
      </c>
      <c r="Q559" s="22" t="e">
        <f>VLOOKUP($G559,Temp!$A:$C,Q$1,FALSE)</f>
        <v>#VALUE!</v>
      </c>
      <c r="R559" s="22" t="e">
        <f>VLOOKUP($G559,Temp!$A:$C,R$1,FALSE)</f>
        <v>#VALUE!</v>
      </c>
      <c r="S559" s="22" t="e">
        <f>VLOOKUP($G559,Temp!$A:$C,S$1,FALSE)</f>
        <v>#VALUE!</v>
      </c>
      <c r="T559" s="22" t="e">
        <f>VLOOKUP($G559,Temp!$A:$C,T$1,FALSE)</f>
        <v>#VALUE!</v>
      </c>
      <c r="U559" s="22" t="e">
        <f>VLOOKUP($G559,Temp!$A:$C,U$1,FALSE)</f>
        <v>#VALUE!</v>
      </c>
      <c r="V559" s="22" t="e">
        <f>VLOOKUP($G559,Temp!$A:$C,V$1,FALSE)</f>
        <v>#VALUE!</v>
      </c>
      <c r="W559" s="22" t="e">
        <f>VLOOKUP($G559,Temp!$A:$C,W$1,FALSE)</f>
        <v>#VALUE!</v>
      </c>
      <c r="X559" s="22" t="e">
        <f>VLOOKUP($G559,Temp!$A:$C,X$1,FALSE)</f>
        <v>#VALUE!</v>
      </c>
      <c r="Y559" s="22">
        <f>VLOOKUP($G559,Temp!$A:$C,Y$1,FALSE)</f>
        <v>11100</v>
      </c>
      <c r="Z559" s="22">
        <f>VLOOKUP($G559,Temp!$A:$C,Z$1,FALSE)</f>
        <v>1100</v>
      </c>
      <c r="AA559" s="22" t="e">
        <f>VLOOKUP($A559,Searches!$A:$H,AA$1,FALSE)</f>
        <v>#N/A</v>
      </c>
      <c r="AB559" s="22" t="e">
        <f>VLOOKUP($A559,Searches!$A:$H,AB$1,FALSE)</f>
        <v>#N/A</v>
      </c>
      <c r="AC559" s="22" t="e">
        <f>VLOOKUP($A559,Searches!$A:$H,AC$1,FALSE)</f>
        <v>#N/A</v>
      </c>
      <c r="AD559" s="22" t="e">
        <f>VLOOKUP($A559,Searches!$A:$H,AD$1,FALSE)</f>
        <v>#N/A</v>
      </c>
      <c r="AE559" s="22" t="e">
        <f>VLOOKUP($A559,Searches!$A:$H,AE$1,FALSE)</f>
        <v>#N/A</v>
      </c>
      <c r="AF559" s="22" t="e">
        <f>VLOOKUP($A559,Searches!$A:$H,AF$1,FALSE)</f>
        <v>#N/A</v>
      </c>
      <c r="AG559" s="22" t="e">
        <f>VLOOKUP($A559,Searches!$A:$H,AG$1,FALSE)</f>
        <v>#N/A</v>
      </c>
      <c r="AH559" s="22" t="e">
        <f>VLOOKUP($G559,Temp!$D:$F,AH$1,FALSE)</f>
        <v>#N/A</v>
      </c>
      <c r="AI559" s="22" t="e">
        <f>VLOOKUP($G559,Temp!$D:$F,AI$1,FALSE)</f>
        <v>#N/A</v>
      </c>
      <c r="AJ559" s="22" t="e">
        <f>VLOOKUP($G559,Temp!$D:$F,AJ$1,FALSE)</f>
        <v>#N/A</v>
      </c>
    </row>
    <row r="560" spans="1:36" ht="16" x14ac:dyDescent="0.2">
      <c r="A560" s="8" t="str">
        <f t="shared" si="8"/>
        <v>Aaron Bolshaw Certent, Inc.</v>
      </c>
      <c r="B560" s="8" t="s">
        <v>949</v>
      </c>
      <c r="C560" s="8" t="s">
        <v>6761</v>
      </c>
      <c r="D560" s="8" t="s">
        <v>6762</v>
      </c>
      <c r="E560" s="8" t="s">
        <v>6763</v>
      </c>
      <c r="F560" s="8" t="s">
        <v>6764</v>
      </c>
      <c r="G560" s="12" t="s">
        <v>6377</v>
      </c>
      <c r="H560" s="22" t="str">
        <f>VLOOKUP($G560,Temp!$A:$C,H$1,FALSE)</f>
        <v>certent.com</v>
      </c>
      <c r="I560" s="22" t="e">
        <f>VLOOKUP($G560,Temp!$A:$C,I$1,FALSE)</f>
        <v>#VALUE!</v>
      </c>
      <c r="J560" s="22" t="e">
        <f>VLOOKUP($G560,Temp!$A:$C,J$1,FALSE)</f>
        <v>#VALUE!</v>
      </c>
      <c r="K560" s="22" t="e">
        <f>VLOOKUP($G560,Temp!$A:$C,K$1,FALSE)</f>
        <v>#VALUE!</v>
      </c>
      <c r="L560" s="22" t="e">
        <f>VLOOKUP($G560,Temp!$A:$C,L$1,FALSE)</f>
        <v>#VALUE!</v>
      </c>
      <c r="M560" s="22" t="e">
        <f>VLOOKUP($G560,Temp!$A:$C,M$1,FALSE)</f>
        <v>#VALUE!</v>
      </c>
      <c r="N560" s="22" t="e">
        <f>VLOOKUP($G560,Temp!$A:$C,N$1,FALSE)</f>
        <v>#VALUE!</v>
      </c>
      <c r="O560" s="22" t="e">
        <f>VLOOKUP($G560,Temp!$A:$C,O$1,FALSE)</f>
        <v>#VALUE!</v>
      </c>
      <c r="P560" s="22" t="e">
        <f>VLOOKUP($G560,Temp!$A:$C,P$1,FALSE)</f>
        <v>#VALUE!</v>
      </c>
      <c r="Q560" s="22" t="e">
        <f>VLOOKUP($G560,Temp!$A:$C,Q$1,FALSE)</f>
        <v>#VALUE!</v>
      </c>
      <c r="R560" s="22" t="e">
        <f>VLOOKUP($G560,Temp!$A:$C,R$1,FALSE)</f>
        <v>#VALUE!</v>
      </c>
      <c r="S560" s="22" t="e">
        <f>VLOOKUP($G560,Temp!$A:$C,S$1,FALSE)</f>
        <v>#VALUE!</v>
      </c>
      <c r="T560" s="22" t="e">
        <f>VLOOKUP($G560,Temp!$A:$C,T$1,FALSE)</f>
        <v>#VALUE!</v>
      </c>
      <c r="U560" s="22" t="e">
        <f>VLOOKUP($G560,Temp!$A:$C,U$1,FALSE)</f>
        <v>#VALUE!</v>
      </c>
      <c r="V560" s="22" t="e">
        <f>VLOOKUP($G560,Temp!$A:$C,V$1,FALSE)</f>
        <v>#VALUE!</v>
      </c>
      <c r="W560" s="22" t="e">
        <f>VLOOKUP($G560,Temp!$A:$C,W$1,FALSE)</f>
        <v>#VALUE!</v>
      </c>
      <c r="X560" s="22" t="e">
        <f>VLOOKUP($G560,Temp!$A:$C,X$1,FALSE)</f>
        <v>#VALUE!</v>
      </c>
      <c r="Y560" s="22">
        <f>VLOOKUP($G560,Temp!$A:$C,Y$1,FALSE)</f>
        <v>962</v>
      </c>
      <c r="Z560" s="22">
        <f>VLOOKUP($G560,Temp!$A:$C,Z$1,FALSE)</f>
        <v>29600</v>
      </c>
      <c r="AA560" s="22" t="str">
        <f>VLOOKUP($A560,Searches!$A:$H,AA$1,FALSE)</f>
        <v>Aaron Bolshaw</v>
      </c>
      <c r="AB560" s="22" t="str">
        <f>VLOOKUP($A560,Searches!$A:$H,AB$1,FALSE)</f>
        <v>Certent, Inc.</v>
      </c>
      <c r="AC560" s="22" t="str">
        <f>VLOOKUP($A560,Searches!$A:$H,AC$1,FALSE)</f>
        <v>Vice President, Marketing</v>
      </c>
      <c r="AD560" s="22" t="str">
        <f>VLOOKUP($A560,Searches!$A:$H,AD$1,FALSE)</f>
        <v>2nd</v>
      </c>
      <c r="AE560" s="22" t="str">
        <f>VLOOKUP($A560,Searches!$A:$H,AE$1,FALSE)</f>
        <v/>
      </c>
      <c r="AF560" s="22" t="str">
        <f>VLOOKUP($A560,Searches!$A:$H,AF$1,FALSE)</f>
        <v>Sacramento, California Area</v>
      </c>
      <c r="AG560" s="22" t="str">
        <f>VLOOKUP($A560,Searches!$A:$H,AG$1,FALSE)</f>
        <v>https://www.linkedin.com/sales/profile/8014789,fgdt,NAME_SEARCH?moduleKey=peopleSearchResults&amp;pageKey=sales-search3-people-refinement&amp;contextId=60BC92C971D70515801E49D6842B0000&amp;requestId=7e4c0984-1b5a-43b7-9f77-f096cad0ec87&amp;action=CLICK&amp;target=urn%3Ali%3AsalesLead%3A(-1%2C8014789)&amp;pageNumber=15&amp;targetEl=profilelink&amp;position=2&amp;trk=lss-serp-result-lead_photo</v>
      </c>
      <c r="AH560" s="22" t="e">
        <f>VLOOKUP($G560,Temp!$D:$F,AH$1,FALSE)</f>
        <v>#N/A</v>
      </c>
      <c r="AI560" s="22" t="e">
        <f>VLOOKUP($G560,Temp!$D:$F,AI$1,FALSE)</f>
        <v>#N/A</v>
      </c>
      <c r="AJ560" s="22" t="e">
        <f>VLOOKUP($G560,Temp!$D:$F,AJ$1,FALSE)</f>
        <v>#N/A</v>
      </c>
    </row>
    <row r="561" spans="1:36" ht="16" x14ac:dyDescent="0.2">
      <c r="A561" s="8" t="str">
        <f t="shared" si="8"/>
        <v>Juergen Brock Fujitsu Global</v>
      </c>
      <c r="B561" s="8" t="s">
        <v>6771</v>
      </c>
      <c r="C561" s="8" t="s">
        <v>6772</v>
      </c>
      <c r="D561" s="8" t="s">
        <v>6773</v>
      </c>
      <c r="E561" s="8" t="s">
        <v>6774</v>
      </c>
      <c r="F561" s="8" t="s">
        <v>6775</v>
      </c>
      <c r="G561" s="12" t="s">
        <v>6391</v>
      </c>
      <c r="H561" s="22" t="str">
        <f>VLOOKUP($G561,Temp!$A:$C,H$1,FALSE)</f>
        <v>fujitsu.com</v>
      </c>
      <c r="I561" s="22" t="e">
        <f>VLOOKUP($G561,Temp!$A:$C,I$1,FALSE)</f>
        <v>#VALUE!</v>
      </c>
      <c r="J561" s="22" t="e">
        <f>VLOOKUP($G561,Temp!$A:$C,J$1,FALSE)</f>
        <v>#VALUE!</v>
      </c>
      <c r="K561" s="22" t="e">
        <f>VLOOKUP($G561,Temp!$A:$C,K$1,FALSE)</f>
        <v>#VALUE!</v>
      </c>
      <c r="L561" s="22" t="e">
        <f>VLOOKUP($G561,Temp!$A:$C,L$1,FALSE)</f>
        <v>#VALUE!</v>
      </c>
      <c r="M561" s="22" t="e">
        <f>VLOOKUP($G561,Temp!$A:$C,M$1,FALSE)</f>
        <v>#VALUE!</v>
      </c>
      <c r="N561" s="22" t="e">
        <f>VLOOKUP($G561,Temp!$A:$C,N$1,FALSE)</f>
        <v>#VALUE!</v>
      </c>
      <c r="O561" s="22" t="e">
        <f>VLOOKUP($G561,Temp!$A:$C,O$1,FALSE)</f>
        <v>#VALUE!</v>
      </c>
      <c r="P561" s="22" t="e">
        <f>VLOOKUP($G561,Temp!$A:$C,P$1,FALSE)</f>
        <v>#VALUE!</v>
      </c>
      <c r="Q561" s="22" t="e">
        <f>VLOOKUP($G561,Temp!$A:$C,Q$1,FALSE)</f>
        <v>#VALUE!</v>
      </c>
      <c r="R561" s="22" t="e">
        <f>VLOOKUP($G561,Temp!$A:$C,R$1,FALSE)</f>
        <v>#VALUE!</v>
      </c>
      <c r="S561" s="22" t="e">
        <f>VLOOKUP($G561,Temp!$A:$C,S$1,FALSE)</f>
        <v>#VALUE!</v>
      </c>
      <c r="T561" s="22" t="e">
        <f>VLOOKUP($G561,Temp!$A:$C,T$1,FALSE)</f>
        <v>#VALUE!</v>
      </c>
      <c r="U561" s="22" t="e">
        <f>VLOOKUP($G561,Temp!$A:$C,U$1,FALSE)</f>
        <v>#VALUE!</v>
      </c>
      <c r="V561" s="22" t="e">
        <f>VLOOKUP($G561,Temp!$A:$C,V$1,FALSE)</f>
        <v>#VALUE!</v>
      </c>
      <c r="W561" s="22" t="e">
        <f>VLOOKUP($G561,Temp!$A:$C,W$1,FALSE)</f>
        <v>#VALUE!</v>
      </c>
      <c r="X561" s="22" t="e">
        <f>VLOOKUP($G561,Temp!$A:$C,X$1,FALSE)</f>
        <v>#VALUE!</v>
      </c>
      <c r="Y561" s="22">
        <f>VLOOKUP($G561,Temp!$A:$C,Y$1,FALSE)</f>
        <v>365000</v>
      </c>
      <c r="Z561" s="22">
        <f>VLOOKUP($G561,Temp!$A:$C,Z$1,FALSE)</f>
        <v>40300</v>
      </c>
      <c r="AA561" s="22" t="e">
        <f>VLOOKUP($A561,Searches!$A:$H,AA$1,FALSE)</f>
        <v>#N/A</v>
      </c>
      <c r="AB561" s="22" t="e">
        <f>VLOOKUP($A561,Searches!$A:$H,AB$1,FALSE)</f>
        <v>#N/A</v>
      </c>
      <c r="AC561" s="22" t="e">
        <f>VLOOKUP($A561,Searches!$A:$H,AC$1,FALSE)</f>
        <v>#N/A</v>
      </c>
      <c r="AD561" s="22" t="e">
        <f>VLOOKUP($A561,Searches!$A:$H,AD$1,FALSE)</f>
        <v>#N/A</v>
      </c>
      <c r="AE561" s="22" t="e">
        <f>VLOOKUP($A561,Searches!$A:$H,AE$1,FALSE)</f>
        <v>#N/A</v>
      </c>
      <c r="AF561" s="22" t="e">
        <f>VLOOKUP($A561,Searches!$A:$H,AF$1,FALSE)</f>
        <v>#N/A</v>
      </c>
      <c r="AG561" s="22" t="e">
        <f>VLOOKUP($A561,Searches!$A:$H,AG$1,FALSE)</f>
        <v>#N/A</v>
      </c>
      <c r="AH561" s="22" t="str">
        <f>VLOOKUP($G561,Temp!$D:$F,AH$1,FALSE)</f>
        <v>fujitsu.com</v>
      </c>
      <c r="AI561" s="22" t="str">
        <f>VLOOKUP($G561,Temp!$D:$F,AI$1,FALSE)</f>
        <v>Marketo</v>
      </c>
      <c r="AJ561" s="22" t="str">
        <f>VLOOKUP($G561,Temp!$D:$F,AJ$1,FALSE)</f>
        <v>WordPress</v>
      </c>
    </row>
    <row r="562" spans="1:36" ht="16" x14ac:dyDescent="0.2">
      <c r="A562" s="8" t="str">
        <f t="shared" si="8"/>
        <v>Atsushi Hisatsumi PATRON</v>
      </c>
      <c r="B562" s="8" t="s">
        <v>6783</v>
      </c>
      <c r="C562" s="8" t="s">
        <v>6784</v>
      </c>
      <c r="D562" s="8" t="s">
        <v>6785</v>
      </c>
      <c r="E562" s="8" t="s">
        <v>6786</v>
      </c>
      <c r="F562" s="8" t="s">
        <v>6787</v>
      </c>
      <c r="G562" s="12" t="s">
        <v>6788</v>
      </c>
      <c r="H562" s="22" t="e">
        <f>VLOOKUP($G562,Temp!$A:$C,H$1,FALSE)</f>
        <v>#N/A</v>
      </c>
      <c r="I562" s="22" t="e">
        <f>VLOOKUP($G562,Temp!$A:$C,I$1,FALSE)</f>
        <v>#N/A</v>
      </c>
      <c r="J562" s="22" t="e">
        <f>VLOOKUP($G562,Temp!$A:$C,J$1,FALSE)</f>
        <v>#N/A</v>
      </c>
      <c r="K562" s="22" t="e">
        <f>VLOOKUP($G562,Temp!$A:$C,K$1,FALSE)</f>
        <v>#N/A</v>
      </c>
      <c r="L562" s="22" t="e">
        <f>VLOOKUP($G562,Temp!$A:$C,L$1,FALSE)</f>
        <v>#N/A</v>
      </c>
      <c r="M562" s="22" t="e">
        <f>VLOOKUP($G562,Temp!$A:$C,M$1,FALSE)</f>
        <v>#N/A</v>
      </c>
      <c r="N562" s="22" t="e">
        <f>VLOOKUP($G562,Temp!$A:$C,N$1,FALSE)</f>
        <v>#N/A</v>
      </c>
      <c r="O562" s="22" t="e">
        <f>VLOOKUP($G562,Temp!$A:$C,O$1,FALSE)</f>
        <v>#N/A</v>
      </c>
      <c r="P562" s="22" t="e">
        <f>VLOOKUP($G562,Temp!$A:$C,P$1,FALSE)</f>
        <v>#N/A</v>
      </c>
      <c r="Q562" s="22" t="e">
        <f>VLOOKUP($G562,Temp!$A:$C,Q$1,FALSE)</f>
        <v>#N/A</v>
      </c>
      <c r="R562" s="22" t="e">
        <f>VLOOKUP($G562,Temp!$A:$C,R$1,FALSE)</f>
        <v>#N/A</v>
      </c>
      <c r="S562" s="22" t="e">
        <f>VLOOKUP($G562,Temp!$A:$C,S$1,FALSE)</f>
        <v>#N/A</v>
      </c>
      <c r="T562" s="22" t="e">
        <f>VLOOKUP($G562,Temp!$A:$C,T$1,FALSE)</f>
        <v>#N/A</v>
      </c>
      <c r="U562" s="22" t="e">
        <f>VLOOKUP($G562,Temp!$A:$C,U$1,FALSE)</f>
        <v>#N/A</v>
      </c>
      <c r="V562" s="22" t="e">
        <f>VLOOKUP($G562,Temp!$A:$C,V$1,FALSE)</f>
        <v>#N/A</v>
      </c>
      <c r="W562" s="22" t="e">
        <f>VLOOKUP($G562,Temp!$A:$C,W$1,FALSE)</f>
        <v>#N/A</v>
      </c>
      <c r="X562" s="22" t="e">
        <f>VLOOKUP($G562,Temp!$A:$C,X$1,FALSE)</f>
        <v>#N/A</v>
      </c>
      <c r="Y562" s="22" t="e">
        <f>VLOOKUP($G562,Temp!$A:$C,Y$1,FALSE)</f>
        <v>#N/A</v>
      </c>
      <c r="Z562" s="22" t="e">
        <f>VLOOKUP($G562,Temp!$A:$C,Z$1,FALSE)</f>
        <v>#N/A</v>
      </c>
      <c r="AA562" s="22" t="e">
        <f>VLOOKUP($A562,Searches!$A:$H,AA$1,FALSE)</f>
        <v>#N/A</v>
      </c>
      <c r="AB562" s="22" t="e">
        <f>VLOOKUP($A562,Searches!$A:$H,AB$1,FALSE)</f>
        <v>#N/A</v>
      </c>
      <c r="AC562" s="22" t="e">
        <f>VLOOKUP($A562,Searches!$A:$H,AC$1,FALSE)</f>
        <v>#N/A</v>
      </c>
      <c r="AD562" s="22" t="e">
        <f>VLOOKUP($A562,Searches!$A:$H,AD$1,FALSE)</f>
        <v>#N/A</v>
      </c>
      <c r="AE562" s="22" t="e">
        <f>VLOOKUP($A562,Searches!$A:$H,AE$1,FALSE)</f>
        <v>#N/A</v>
      </c>
      <c r="AF562" s="22" t="e">
        <f>VLOOKUP($A562,Searches!$A:$H,AF$1,FALSE)</f>
        <v>#N/A</v>
      </c>
      <c r="AG562" s="22" t="e">
        <f>VLOOKUP($A562,Searches!$A:$H,AG$1,FALSE)</f>
        <v>#N/A</v>
      </c>
      <c r="AH562" s="22" t="e">
        <f>VLOOKUP($G562,Temp!$D:$F,AH$1,FALSE)</f>
        <v>#N/A</v>
      </c>
      <c r="AI562" s="22" t="e">
        <f>VLOOKUP($G562,Temp!$D:$F,AI$1,FALSE)</f>
        <v>#N/A</v>
      </c>
      <c r="AJ562" s="22" t="e">
        <f>VLOOKUP($G562,Temp!$D:$F,AJ$1,FALSE)</f>
        <v>#N/A</v>
      </c>
    </row>
    <row r="563" spans="1:36" ht="16" x14ac:dyDescent="0.2">
      <c r="A563" s="8" t="str">
        <f t="shared" si="8"/>
        <v>David Ronald Foxit Software, Inc</v>
      </c>
      <c r="B563" s="8" t="s">
        <v>438</v>
      </c>
      <c r="C563" s="8" t="s">
        <v>6800</v>
      </c>
      <c r="D563" s="8" t="s">
        <v>6801</v>
      </c>
      <c r="E563" s="8" t="s">
        <v>6802</v>
      </c>
      <c r="F563" s="8" t="s">
        <v>6803</v>
      </c>
      <c r="G563" s="12" t="s">
        <v>6406</v>
      </c>
      <c r="H563" s="22" t="str">
        <f>VLOOKUP($G563,Temp!$A:$C,H$1,FALSE)</f>
        <v>foxitsoftware.com</v>
      </c>
      <c r="I563" s="22" t="e">
        <f>VLOOKUP($G563,Temp!$A:$C,I$1,FALSE)</f>
        <v>#VALUE!</v>
      </c>
      <c r="J563" s="22" t="e">
        <f>VLOOKUP($G563,Temp!$A:$C,J$1,FALSE)</f>
        <v>#VALUE!</v>
      </c>
      <c r="K563" s="22" t="e">
        <f>VLOOKUP($G563,Temp!$A:$C,K$1,FALSE)</f>
        <v>#VALUE!</v>
      </c>
      <c r="L563" s="22" t="e">
        <f>VLOOKUP($G563,Temp!$A:$C,L$1,FALSE)</f>
        <v>#VALUE!</v>
      </c>
      <c r="M563" s="22" t="e">
        <f>VLOOKUP($G563,Temp!$A:$C,M$1,FALSE)</f>
        <v>#VALUE!</v>
      </c>
      <c r="N563" s="22" t="e">
        <f>VLOOKUP($G563,Temp!$A:$C,N$1,FALSE)</f>
        <v>#VALUE!</v>
      </c>
      <c r="O563" s="22" t="e">
        <f>VLOOKUP($G563,Temp!$A:$C,O$1,FALSE)</f>
        <v>#VALUE!</v>
      </c>
      <c r="P563" s="22" t="e">
        <f>VLOOKUP($G563,Temp!$A:$C,P$1,FALSE)</f>
        <v>#VALUE!</v>
      </c>
      <c r="Q563" s="22" t="e">
        <f>VLOOKUP($G563,Temp!$A:$C,Q$1,FALSE)</f>
        <v>#VALUE!</v>
      </c>
      <c r="R563" s="22" t="e">
        <f>VLOOKUP($G563,Temp!$A:$C,R$1,FALSE)</f>
        <v>#VALUE!</v>
      </c>
      <c r="S563" s="22" t="e">
        <f>VLOOKUP($G563,Temp!$A:$C,S$1,FALSE)</f>
        <v>#VALUE!</v>
      </c>
      <c r="T563" s="22" t="e">
        <f>VLOOKUP($G563,Temp!$A:$C,T$1,FALSE)</f>
        <v>#VALUE!</v>
      </c>
      <c r="U563" s="22" t="e">
        <f>VLOOKUP($G563,Temp!$A:$C,U$1,FALSE)</f>
        <v>#VALUE!</v>
      </c>
      <c r="V563" s="22" t="e">
        <f>VLOOKUP($G563,Temp!$A:$C,V$1,FALSE)</f>
        <v>#VALUE!</v>
      </c>
      <c r="W563" s="22" t="e">
        <f>VLOOKUP($G563,Temp!$A:$C,W$1,FALSE)</f>
        <v>#VALUE!</v>
      </c>
      <c r="X563" s="22" t="e">
        <f>VLOOKUP($G563,Temp!$A:$C,X$1,FALSE)</f>
        <v>#VALUE!</v>
      </c>
      <c r="Y563" s="22">
        <f>VLOOKUP($G563,Temp!$A:$C,Y$1,FALSE)</f>
        <v>262000</v>
      </c>
      <c r="Z563" s="22">
        <f>VLOOKUP($G563,Temp!$A:$C,Z$1,FALSE)</f>
        <v>27800</v>
      </c>
      <c r="AA563" s="22" t="e">
        <f>VLOOKUP($A563,Searches!$A:$H,AA$1,FALSE)</f>
        <v>#N/A</v>
      </c>
      <c r="AB563" s="22" t="e">
        <f>VLOOKUP($A563,Searches!$A:$H,AB$1,FALSE)</f>
        <v>#N/A</v>
      </c>
      <c r="AC563" s="22" t="e">
        <f>VLOOKUP($A563,Searches!$A:$H,AC$1,FALSE)</f>
        <v>#N/A</v>
      </c>
      <c r="AD563" s="22" t="e">
        <f>VLOOKUP($A563,Searches!$A:$H,AD$1,FALSE)</f>
        <v>#N/A</v>
      </c>
      <c r="AE563" s="22" t="e">
        <f>VLOOKUP($A563,Searches!$A:$H,AE$1,FALSE)</f>
        <v>#N/A</v>
      </c>
      <c r="AF563" s="22" t="e">
        <f>VLOOKUP($A563,Searches!$A:$H,AF$1,FALSE)</f>
        <v>#N/A</v>
      </c>
      <c r="AG563" s="22" t="e">
        <f>VLOOKUP($A563,Searches!$A:$H,AG$1,FALSE)</f>
        <v>#N/A</v>
      </c>
      <c r="AH563" s="22" t="e">
        <f>VLOOKUP($G563,Temp!$D:$F,AH$1,FALSE)</f>
        <v>#N/A</v>
      </c>
      <c r="AI563" s="22" t="e">
        <f>VLOOKUP($G563,Temp!$D:$F,AI$1,FALSE)</f>
        <v>#N/A</v>
      </c>
      <c r="AJ563" s="22" t="e">
        <f>VLOOKUP($G563,Temp!$D:$F,AJ$1,FALSE)</f>
        <v>#N/A</v>
      </c>
    </row>
    <row r="564" spans="1:36" ht="16" x14ac:dyDescent="0.2">
      <c r="A564" s="8" t="str">
        <f t="shared" si="8"/>
        <v>Kathleen Shouldis IBM</v>
      </c>
      <c r="B564" s="8" t="s">
        <v>6401</v>
      </c>
      <c r="C564" s="8" t="s">
        <v>6816</v>
      </c>
      <c r="D564" s="8" t="s">
        <v>6817</v>
      </c>
      <c r="E564" s="8" t="s">
        <v>6818</v>
      </c>
      <c r="F564" s="8" t="s">
        <v>3092</v>
      </c>
      <c r="G564" s="12" t="s">
        <v>3507</v>
      </c>
      <c r="H564" s="22" t="str">
        <f>VLOOKUP($G564,Temp!$A:$C,H$1,FALSE)</f>
        <v>ibm.com</v>
      </c>
      <c r="I564" s="22" t="e">
        <f>VLOOKUP($G564,Temp!$A:$C,I$1,FALSE)</f>
        <v>#VALUE!</v>
      </c>
      <c r="J564" s="22" t="e">
        <f>VLOOKUP($G564,Temp!$A:$C,J$1,FALSE)</f>
        <v>#VALUE!</v>
      </c>
      <c r="K564" s="22" t="e">
        <f>VLOOKUP($G564,Temp!$A:$C,K$1,FALSE)</f>
        <v>#VALUE!</v>
      </c>
      <c r="L564" s="22" t="e">
        <f>VLOOKUP($G564,Temp!$A:$C,L$1,FALSE)</f>
        <v>#VALUE!</v>
      </c>
      <c r="M564" s="22" t="e">
        <f>VLOOKUP($G564,Temp!$A:$C,M$1,FALSE)</f>
        <v>#VALUE!</v>
      </c>
      <c r="N564" s="22" t="e">
        <f>VLOOKUP($G564,Temp!$A:$C,N$1,FALSE)</f>
        <v>#VALUE!</v>
      </c>
      <c r="O564" s="22" t="e">
        <f>VLOOKUP($G564,Temp!$A:$C,O$1,FALSE)</f>
        <v>#VALUE!</v>
      </c>
      <c r="P564" s="22" t="e">
        <f>VLOOKUP($G564,Temp!$A:$C,P$1,FALSE)</f>
        <v>#VALUE!</v>
      </c>
      <c r="Q564" s="22" t="e">
        <f>VLOOKUP($G564,Temp!$A:$C,Q$1,FALSE)</f>
        <v>#VALUE!</v>
      </c>
      <c r="R564" s="22" t="e">
        <f>VLOOKUP($G564,Temp!$A:$C,R$1,FALSE)</f>
        <v>#VALUE!</v>
      </c>
      <c r="S564" s="22" t="e">
        <f>VLOOKUP($G564,Temp!$A:$C,S$1,FALSE)</f>
        <v>#VALUE!</v>
      </c>
      <c r="T564" s="22" t="e">
        <f>VLOOKUP($G564,Temp!$A:$C,T$1,FALSE)</f>
        <v>#VALUE!</v>
      </c>
      <c r="U564" s="22" t="e">
        <f>VLOOKUP($G564,Temp!$A:$C,U$1,FALSE)</f>
        <v>#VALUE!</v>
      </c>
      <c r="V564" s="22" t="e">
        <f>VLOOKUP($G564,Temp!$A:$C,V$1,FALSE)</f>
        <v>#VALUE!</v>
      </c>
      <c r="W564" s="22" t="e">
        <f>VLOOKUP($G564,Temp!$A:$C,W$1,FALSE)</f>
        <v>#VALUE!</v>
      </c>
      <c r="X564" s="22" t="e">
        <f>VLOOKUP($G564,Temp!$A:$C,X$1,FALSE)</f>
        <v>#VALUE!</v>
      </c>
      <c r="Y564" s="22">
        <f>VLOOKUP($G564,Temp!$A:$C,Y$1,FALSE)</f>
        <v>6600000</v>
      </c>
      <c r="Z564" s="22">
        <f>VLOOKUP($G564,Temp!$A:$C,Z$1,FALSE)</f>
        <v>2400000</v>
      </c>
      <c r="AA564" s="22" t="e">
        <f>VLOOKUP($A564,Searches!$A:$H,AA$1,FALSE)</f>
        <v>#N/A</v>
      </c>
      <c r="AB564" s="22" t="e">
        <f>VLOOKUP($A564,Searches!$A:$H,AB$1,FALSE)</f>
        <v>#N/A</v>
      </c>
      <c r="AC564" s="22" t="e">
        <f>VLOOKUP($A564,Searches!$A:$H,AC$1,FALSE)</f>
        <v>#N/A</v>
      </c>
      <c r="AD564" s="22" t="e">
        <f>VLOOKUP($A564,Searches!$A:$H,AD$1,FALSE)</f>
        <v>#N/A</v>
      </c>
      <c r="AE564" s="22" t="e">
        <f>VLOOKUP($A564,Searches!$A:$H,AE$1,FALSE)</f>
        <v>#N/A</v>
      </c>
      <c r="AF564" s="22" t="e">
        <f>VLOOKUP($A564,Searches!$A:$H,AF$1,FALSE)</f>
        <v>#N/A</v>
      </c>
      <c r="AG564" s="22" t="e">
        <f>VLOOKUP($A564,Searches!$A:$H,AG$1,FALSE)</f>
        <v>#N/A</v>
      </c>
      <c r="AH564" s="22" t="str">
        <f>VLOOKUP($G564,Temp!$D:$F,AH$1,FALSE)</f>
        <v>ibm.com</v>
      </c>
      <c r="AI564" s="22" t="str">
        <f>VLOOKUP($G564,Temp!$D:$F,AI$1,FALSE)</f>
        <v>Marketo</v>
      </c>
      <c r="AJ564" s="22" t="str">
        <f>VLOOKUP($G564,Temp!$D:$F,AJ$1,FALSE)</f>
        <v>WordPress</v>
      </c>
    </row>
    <row r="565" spans="1:36" ht="16" x14ac:dyDescent="0.2">
      <c r="A565" s="8" t="str">
        <f t="shared" si="8"/>
        <v>Francois Dufour Algolia</v>
      </c>
      <c r="B565" s="8" t="s">
        <v>6822</v>
      </c>
      <c r="C565" s="8" t="s">
        <v>6823</v>
      </c>
      <c r="D565" s="8" t="s">
        <v>6824</v>
      </c>
      <c r="E565" s="8" t="s">
        <v>6825</v>
      </c>
      <c r="F565" s="8" t="s">
        <v>1317</v>
      </c>
      <c r="G565" s="12" t="s">
        <v>1229</v>
      </c>
      <c r="H565" s="22" t="str">
        <f>VLOOKUP($G565,Temp!$A:$C,H$1,FALSE)</f>
        <v>algolia.com</v>
      </c>
      <c r="I565" s="22" t="e">
        <f>VLOOKUP($G565,Temp!$A:$C,I$1,FALSE)</f>
        <v>#VALUE!</v>
      </c>
      <c r="J565" s="22" t="e">
        <f>VLOOKUP($G565,Temp!$A:$C,J$1,FALSE)</f>
        <v>#VALUE!</v>
      </c>
      <c r="K565" s="22" t="e">
        <f>VLOOKUP($G565,Temp!$A:$C,K$1,FALSE)</f>
        <v>#VALUE!</v>
      </c>
      <c r="L565" s="22" t="e">
        <f>VLOOKUP($G565,Temp!$A:$C,L$1,FALSE)</f>
        <v>#VALUE!</v>
      </c>
      <c r="M565" s="22" t="e">
        <f>VLOOKUP($G565,Temp!$A:$C,M$1,FALSE)</f>
        <v>#VALUE!</v>
      </c>
      <c r="N565" s="22" t="e">
        <f>VLOOKUP($G565,Temp!$A:$C,N$1,FALSE)</f>
        <v>#VALUE!</v>
      </c>
      <c r="O565" s="22" t="e">
        <f>VLOOKUP($G565,Temp!$A:$C,O$1,FALSE)</f>
        <v>#VALUE!</v>
      </c>
      <c r="P565" s="22" t="e">
        <f>VLOOKUP($G565,Temp!$A:$C,P$1,FALSE)</f>
        <v>#VALUE!</v>
      </c>
      <c r="Q565" s="22" t="e">
        <f>VLOOKUP($G565,Temp!$A:$C,Q$1,FALSE)</f>
        <v>#VALUE!</v>
      </c>
      <c r="R565" s="22" t="e">
        <f>VLOOKUP($G565,Temp!$A:$C,R$1,FALSE)</f>
        <v>#VALUE!</v>
      </c>
      <c r="S565" s="22" t="e">
        <f>VLOOKUP($G565,Temp!$A:$C,S$1,FALSE)</f>
        <v>#VALUE!</v>
      </c>
      <c r="T565" s="22" t="e">
        <f>VLOOKUP($G565,Temp!$A:$C,T$1,FALSE)</f>
        <v>#VALUE!</v>
      </c>
      <c r="U565" s="22" t="e">
        <f>VLOOKUP($G565,Temp!$A:$C,U$1,FALSE)</f>
        <v>#VALUE!</v>
      </c>
      <c r="V565" s="22" t="e">
        <f>VLOOKUP($G565,Temp!$A:$C,V$1,FALSE)</f>
        <v>#VALUE!</v>
      </c>
      <c r="W565" s="22" t="e">
        <f>VLOOKUP($G565,Temp!$A:$C,W$1,FALSE)</f>
        <v>#VALUE!</v>
      </c>
      <c r="X565" s="22" t="e">
        <f>VLOOKUP($G565,Temp!$A:$C,X$1,FALSE)</f>
        <v>#VALUE!</v>
      </c>
      <c r="Y565" s="22">
        <f>VLOOKUP($G565,Temp!$A:$C,Y$1,FALSE)</f>
        <v>7100</v>
      </c>
      <c r="Z565" s="22">
        <f>VLOOKUP($G565,Temp!$A:$C,Z$1,FALSE)</f>
        <v>6200</v>
      </c>
      <c r="AA565" s="22" t="str">
        <f>VLOOKUP($A565,Searches!$A:$H,AA$1,FALSE)</f>
        <v>Francois Dufour</v>
      </c>
      <c r="AB565" s="22" t="str">
        <f>VLOOKUP($A565,Searches!$A:$H,AB$1,FALSE)</f>
        <v>Algolia</v>
      </c>
      <c r="AC565" s="22" t="str">
        <f>VLOOKUP($A565,Searches!$A:$H,AC$1,FALSE)</f>
        <v>Transition CMO</v>
      </c>
      <c r="AD565" s="22" t="str">
        <f>VLOOKUP($A565,Searches!$A:$H,AD$1,FALSE)</f>
        <v>2nd</v>
      </c>
      <c r="AE565" s="22" t="str">
        <f>VLOOKUP($A565,Searches!$A:$H,AE$1,FALSE)</f>
        <v>Open link</v>
      </c>
      <c r="AF565" s="22" t="str">
        <f>VLOOKUP($A565,Searches!$A:$H,AF$1,FALSE)</f>
        <v>San Francisco Bay Area</v>
      </c>
      <c r="AG565" s="22" t="str">
        <f>VLOOKUP($A565,Searches!$A:$H,AG$1,FALSE)</f>
        <v>https://www.linkedin.com/sales/profile/9245477,DRmo,NAME_SEARCH?moduleKey=peopleSearchResults&amp;pageKey=sales-search3-people-refinement&amp;contextId=60BC92C971D70515801E49D6842B0000&amp;requestId=161cfb02-414f-48da-b00a-f9199f63bf1d&amp;action=CLICK&amp;target=urn%3Ali%3AsalesLead%3A(-1%2C9245477)&amp;pageNumber=17&amp;targetEl=profilelink&amp;position=9&amp;trk=lss-serp-result-lead_photo</v>
      </c>
      <c r="AH565" s="22" t="e">
        <f>VLOOKUP($G565,Temp!$D:$F,AH$1,FALSE)</f>
        <v>#N/A</v>
      </c>
      <c r="AI565" s="22" t="e">
        <f>VLOOKUP($G565,Temp!$D:$F,AI$1,FALSE)</f>
        <v>#N/A</v>
      </c>
      <c r="AJ565" s="22" t="e">
        <f>VLOOKUP($G565,Temp!$D:$F,AJ$1,FALSE)</f>
        <v>#N/A</v>
      </c>
    </row>
    <row r="566" spans="1:36" ht="16" x14ac:dyDescent="0.2">
      <c r="A566" s="8" t="str">
        <f t="shared" si="8"/>
        <v>Serenity Thompson Shopography</v>
      </c>
      <c r="B566" s="8" t="s">
        <v>6838</v>
      </c>
      <c r="C566" s="8" t="s">
        <v>893</v>
      </c>
      <c r="D566" s="8" t="s">
        <v>6651</v>
      </c>
      <c r="E566" s="8" t="s">
        <v>6839</v>
      </c>
      <c r="F566" s="8" t="s">
        <v>6840</v>
      </c>
      <c r="G566" s="12" t="s">
        <v>6841</v>
      </c>
      <c r="H566" s="22" t="e">
        <f>VLOOKUP($G566,Temp!$A:$C,H$1,FALSE)</f>
        <v>#N/A</v>
      </c>
      <c r="I566" s="22" t="e">
        <f>VLOOKUP($G566,Temp!$A:$C,I$1,FALSE)</f>
        <v>#N/A</v>
      </c>
      <c r="J566" s="22" t="e">
        <f>VLOOKUP($G566,Temp!$A:$C,J$1,FALSE)</f>
        <v>#N/A</v>
      </c>
      <c r="K566" s="22" t="e">
        <f>VLOOKUP($G566,Temp!$A:$C,K$1,FALSE)</f>
        <v>#N/A</v>
      </c>
      <c r="L566" s="22" t="e">
        <f>VLOOKUP($G566,Temp!$A:$C,L$1,FALSE)</f>
        <v>#N/A</v>
      </c>
      <c r="M566" s="22" t="e">
        <f>VLOOKUP($G566,Temp!$A:$C,M$1,FALSE)</f>
        <v>#N/A</v>
      </c>
      <c r="N566" s="22" t="e">
        <f>VLOOKUP($G566,Temp!$A:$C,N$1,FALSE)</f>
        <v>#N/A</v>
      </c>
      <c r="O566" s="22" t="e">
        <f>VLOOKUP($G566,Temp!$A:$C,O$1,FALSE)</f>
        <v>#N/A</v>
      </c>
      <c r="P566" s="22" t="e">
        <f>VLOOKUP($G566,Temp!$A:$C,P$1,FALSE)</f>
        <v>#N/A</v>
      </c>
      <c r="Q566" s="22" t="e">
        <f>VLOOKUP($G566,Temp!$A:$C,Q$1,FALSE)</f>
        <v>#N/A</v>
      </c>
      <c r="R566" s="22" t="e">
        <f>VLOOKUP($G566,Temp!$A:$C,R$1,FALSE)</f>
        <v>#N/A</v>
      </c>
      <c r="S566" s="22" t="e">
        <f>VLOOKUP($G566,Temp!$A:$C,S$1,FALSE)</f>
        <v>#N/A</v>
      </c>
      <c r="T566" s="22" t="e">
        <f>VLOOKUP($G566,Temp!$A:$C,T$1,FALSE)</f>
        <v>#N/A</v>
      </c>
      <c r="U566" s="22" t="e">
        <f>VLOOKUP($G566,Temp!$A:$C,U$1,FALSE)</f>
        <v>#N/A</v>
      </c>
      <c r="V566" s="22" t="e">
        <f>VLOOKUP($G566,Temp!$A:$C,V$1,FALSE)</f>
        <v>#N/A</v>
      </c>
      <c r="W566" s="22" t="e">
        <f>VLOOKUP($G566,Temp!$A:$C,W$1,FALSE)</f>
        <v>#N/A</v>
      </c>
      <c r="X566" s="22" t="e">
        <f>VLOOKUP($G566,Temp!$A:$C,X$1,FALSE)</f>
        <v>#N/A</v>
      </c>
      <c r="Y566" s="22" t="e">
        <f>VLOOKUP($G566,Temp!$A:$C,Y$1,FALSE)</f>
        <v>#N/A</v>
      </c>
      <c r="Z566" s="22" t="e">
        <f>VLOOKUP($G566,Temp!$A:$C,Z$1,FALSE)</f>
        <v>#N/A</v>
      </c>
      <c r="AA566" s="22" t="e">
        <f>VLOOKUP($A566,Searches!$A:$H,AA$1,FALSE)</f>
        <v>#N/A</v>
      </c>
      <c r="AB566" s="22" t="e">
        <f>VLOOKUP($A566,Searches!$A:$H,AB$1,FALSE)</f>
        <v>#N/A</v>
      </c>
      <c r="AC566" s="22" t="e">
        <f>VLOOKUP($A566,Searches!$A:$H,AC$1,FALSE)</f>
        <v>#N/A</v>
      </c>
      <c r="AD566" s="22" t="e">
        <f>VLOOKUP($A566,Searches!$A:$H,AD$1,FALSE)</f>
        <v>#N/A</v>
      </c>
      <c r="AE566" s="22" t="e">
        <f>VLOOKUP($A566,Searches!$A:$H,AE$1,FALSE)</f>
        <v>#N/A</v>
      </c>
      <c r="AF566" s="22" t="e">
        <f>VLOOKUP($A566,Searches!$A:$H,AF$1,FALSE)</f>
        <v>#N/A</v>
      </c>
      <c r="AG566" s="22" t="e">
        <f>VLOOKUP($A566,Searches!$A:$H,AG$1,FALSE)</f>
        <v>#N/A</v>
      </c>
      <c r="AH566" s="22" t="str">
        <f>VLOOKUP($G566,Temp!$D:$F,AH$1,FALSE)</f>
        <v>shopography.com</v>
      </c>
      <c r="AI566" s="22">
        <f>VLOOKUP($G566,Temp!$D:$F,AI$1,FALSE)</f>
        <v>0</v>
      </c>
      <c r="AJ566" s="22" t="str">
        <f>VLOOKUP($G566,Temp!$D:$F,AJ$1,FALSE)</f>
        <v>WordPress</v>
      </c>
    </row>
    <row r="567" spans="1:36" ht="16" x14ac:dyDescent="0.2">
      <c r="A567" s="8" t="str">
        <f t="shared" si="8"/>
        <v>Denise Persson Snowflake Computing</v>
      </c>
      <c r="B567" s="8" t="s">
        <v>1437</v>
      </c>
      <c r="C567" s="8" t="s">
        <v>1438</v>
      </c>
      <c r="D567" s="8" t="s">
        <v>180</v>
      </c>
      <c r="E567" s="8" t="s">
        <v>1439</v>
      </c>
      <c r="F567" s="8" t="s">
        <v>1440</v>
      </c>
      <c r="G567" s="12" t="s">
        <v>1441</v>
      </c>
      <c r="H567" s="22" t="str">
        <f>VLOOKUP($G567,Temp!$A:$C,H$1,FALSE)</f>
        <v>snowflake.net</v>
      </c>
      <c r="I567" s="22" t="e">
        <f>VLOOKUP($G567,Temp!$A:$C,I$1,FALSE)</f>
        <v>#VALUE!</v>
      </c>
      <c r="J567" s="22" t="e">
        <f>VLOOKUP($G567,Temp!$A:$C,J$1,FALSE)</f>
        <v>#VALUE!</v>
      </c>
      <c r="K567" s="22" t="e">
        <f>VLOOKUP($G567,Temp!$A:$C,K$1,FALSE)</f>
        <v>#VALUE!</v>
      </c>
      <c r="L567" s="22" t="e">
        <f>VLOOKUP($G567,Temp!$A:$C,L$1,FALSE)</f>
        <v>#VALUE!</v>
      </c>
      <c r="M567" s="22" t="e">
        <f>VLOOKUP($G567,Temp!$A:$C,M$1,FALSE)</f>
        <v>#VALUE!</v>
      </c>
      <c r="N567" s="22" t="e">
        <f>VLOOKUP($G567,Temp!$A:$C,N$1,FALSE)</f>
        <v>#VALUE!</v>
      </c>
      <c r="O567" s="22" t="e">
        <f>VLOOKUP($G567,Temp!$A:$C,O$1,FALSE)</f>
        <v>#VALUE!</v>
      </c>
      <c r="P567" s="22" t="e">
        <f>VLOOKUP($G567,Temp!$A:$C,P$1,FALSE)</f>
        <v>#VALUE!</v>
      </c>
      <c r="Q567" s="22" t="e">
        <f>VLOOKUP($G567,Temp!$A:$C,Q$1,FALSE)</f>
        <v>#VALUE!</v>
      </c>
      <c r="R567" s="22" t="e">
        <f>VLOOKUP($G567,Temp!$A:$C,R$1,FALSE)</f>
        <v>#VALUE!</v>
      </c>
      <c r="S567" s="22" t="e">
        <f>VLOOKUP($G567,Temp!$A:$C,S$1,FALSE)</f>
        <v>#VALUE!</v>
      </c>
      <c r="T567" s="22" t="e">
        <f>VLOOKUP($G567,Temp!$A:$C,T$1,FALSE)</f>
        <v>#VALUE!</v>
      </c>
      <c r="U567" s="22" t="e">
        <f>VLOOKUP($G567,Temp!$A:$C,U$1,FALSE)</f>
        <v>#VALUE!</v>
      </c>
      <c r="V567" s="22" t="e">
        <f>VLOOKUP($G567,Temp!$A:$C,V$1,FALSE)</f>
        <v>#VALUE!</v>
      </c>
      <c r="W567" s="22" t="e">
        <f>VLOOKUP($G567,Temp!$A:$C,W$1,FALSE)</f>
        <v>#VALUE!</v>
      </c>
      <c r="X567" s="22" t="e">
        <f>VLOOKUP($G567,Temp!$A:$C,X$1,FALSE)</f>
        <v>#VALUE!</v>
      </c>
      <c r="Y567" s="22">
        <f>VLOOKUP($G567,Temp!$A:$C,Y$1,FALSE)</f>
        <v>57300</v>
      </c>
      <c r="Z567" s="22">
        <f>VLOOKUP($G567,Temp!$A:$C,Z$1,FALSE)</f>
        <v>11900</v>
      </c>
      <c r="AA567" s="22" t="str">
        <f>VLOOKUP($A567,Searches!$A:$H,AA$1,FALSE)</f>
        <v>Denise Persson</v>
      </c>
      <c r="AB567" s="22" t="str">
        <f>VLOOKUP($A567,Searches!$A:$H,AB$1,FALSE)</f>
        <v>Snowflake Computing</v>
      </c>
      <c r="AC567" s="22" t="str">
        <f>VLOOKUP($A567,Searches!$A:$H,AC$1,FALSE)</f>
        <v>CMO</v>
      </c>
      <c r="AD567" s="22" t="str">
        <f>VLOOKUP($A567,Searches!$A:$H,AD$1,FALSE)</f>
        <v>2nd</v>
      </c>
      <c r="AE567" s="22" t="str">
        <f>VLOOKUP($A567,Searches!$A:$H,AE$1,FALSE)</f>
        <v/>
      </c>
      <c r="AF567" s="22" t="str">
        <f>VLOOKUP($A567,Searches!$A:$H,AF$1,FALSE)</f>
        <v>San Francisco Bay Area</v>
      </c>
      <c r="AG567" s="22" t="str">
        <f>VLOOKUP($A567,Searches!$A:$H,AG$1,FALSE)</f>
        <v>https://www.linkedin.com/sales/profile/1291926,bpeI,NAME_SEARCH?moduleKey=peopleSearchResults&amp;pageKey=sales-search3-people-refinement&amp;contextId=60BC92C971D70515801E49D6842B0000&amp;requestId=161cfb02-414f-48da-b00a-f9199f63bf1d&amp;action=CLICK&amp;target=urn%3Ali%3AsalesLead%3A(-1%2C1291926)&amp;pageNumber=17&amp;targetEl=profilelink&amp;position=11&amp;trk=lss-serp-result-lead_photo</v>
      </c>
      <c r="AH567" s="22" t="str">
        <f>VLOOKUP($G567,Temp!$D:$F,AH$1,FALSE)</f>
        <v>snowflake.net</v>
      </c>
      <c r="AI567" s="22" t="str">
        <f>VLOOKUP($G567,Temp!$D:$F,AI$1,FALSE)</f>
        <v>Marketo</v>
      </c>
      <c r="AJ567" s="22" t="str">
        <f>VLOOKUP($G567,Temp!$D:$F,AJ$1,FALSE)</f>
        <v>WordPress</v>
      </c>
    </row>
    <row r="568" spans="1:36" ht="16" x14ac:dyDescent="0.2">
      <c r="A568" s="8" t="str">
        <f t="shared" si="8"/>
        <v>Rachel Brink Scentbird</v>
      </c>
      <c r="B568" s="8" t="s">
        <v>6854</v>
      </c>
      <c r="C568" s="8" t="s">
        <v>6855</v>
      </c>
      <c r="D568" s="8" t="s">
        <v>6856</v>
      </c>
      <c r="E568" s="8" t="s">
        <v>6857</v>
      </c>
      <c r="F568" s="8" t="s">
        <v>6858</v>
      </c>
      <c r="G568" s="12" t="s">
        <v>6458</v>
      </c>
      <c r="H568" s="22" t="str">
        <f>VLOOKUP($G568,Temp!$A:$C,H$1,FALSE)</f>
        <v>scentbird.com</v>
      </c>
      <c r="I568" s="22" t="e">
        <f>VLOOKUP($G568,Temp!$A:$C,I$1,FALSE)</f>
        <v>#VALUE!</v>
      </c>
      <c r="J568" s="22" t="e">
        <f>VLOOKUP($G568,Temp!$A:$C,J$1,FALSE)</f>
        <v>#VALUE!</v>
      </c>
      <c r="K568" s="22" t="e">
        <f>VLOOKUP($G568,Temp!$A:$C,K$1,FALSE)</f>
        <v>#VALUE!</v>
      </c>
      <c r="L568" s="22" t="e">
        <f>VLOOKUP($G568,Temp!$A:$C,L$1,FALSE)</f>
        <v>#VALUE!</v>
      </c>
      <c r="M568" s="22" t="e">
        <f>VLOOKUP($G568,Temp!$A:$C,M$1,FALSE)</f>
        <v>#VALUE!</v>
      </c>
      <c r="N568" s="22" t="e">
        <f>VLOOKUP($G568,Temp!$A:$C,N$1,FALSE)</f>
        <v>#VALUE!</v>
      </c>
      <c r="O568" s="22" t="e">
        <f>VLOOKUP($G568,Temp!$A:$C,O$1,FALSE)</f>
        <v>#VALUE!</v>
      </c>
      <c r="P568" s="22" t="e">
        <f>VLOOKUP($G568,Temp!$A:$C,P$1,FALSE)</f>
        <v>#VALUE!</v>
      </c>
      <c r="Q568" s="22" t="e">
        <f>VLOOKUP($G568,Temp!$A:$C,Q$1,FALSE)</f>
        <v>#VALUE!</v>
      </c>
      <c r="R568" s="22" t="e">
        <f>VLOOKUP($G568,Temp!$A:$C,R$1,FALSE)</f>
        <v>#VALUE!</v>
      </c>
      <c r="S568" s="22" t="e">
        <f>VLOOKUP($G568,Temp!$A:$C,S$1,FALSE)</f>
        <v>#VALUE!</v>
      </c>
      <c r="T568" s="22" t="e">
        <f>VLOOKUP($G568,Temp!$A:$C,T$1,FALSE)</f>
        <v>#VALUE!</v>
      </c>
      <c r="U568" s="22" t="e">
        <f>VLOOKUP($G568,Temp!$A:$C,U$1,FALSE)</f>
        <v>#VALUE!</v>
      </c>
      <c r="V568" s="22" t="e">
        <f>VLOOKUP($G568,Temp!$A:$C,V$1,FALSE)</f>
        <v>#VALUE!</v>
      </c>
      <c r="W568" s="22" t="e">
        <f>VLOOKUP($G568,Temp!$A:$C,W$1,FALSE)</f>
        <v>#VALUE!</v>
      </c>
      <c r="X568" s="22" t="e">
        <f>VLOOKUP($G568,Temp!$A:$C,X$1,FALSE)</f>
        <v>#VALUE!</v>
      </c>
      <c r="Y568" s="22">
        <f>VLOOKUP($G568,Temp!$A:$C,Y$1,FALSE)</f>
        <v>14600</v>
      </c>
      <c r="Z568" s="22">
        <f>VLOOKUP($G568,Temp!$A:$C,Z$1,FALSE)</f>
        <v>1500</v>
      </c>
      <c r="AA568" s="22" t="e">
        <f>VLOOKUP($A568,Searches!$A:$H,AA$1,FALSE)</f>
        <v>#N/A</v>
      </c>
      <c r="AB568" s="22" t="e">
        <f>VLOOKUP($A568,Searches!$A:$H,AB$1,FALSE)</f>
        <v>#N/A</v>
      </c>
      <c r="AC568" s="22" t="e">
        <f>VLOOKUP($A568,Searches!$A:$H,AC$1,FALSE)</f>
        <v>#N/A</v>
      </c>
      <c r="AD568" s="22" t="e">
        <f>VLOOKUP($A568,Searches!$A:$H,AD$1,FALSE)</f>
        <v>#N/A</v>
      </c>
      <c r="AE568" s="22" t="e">
        <f>VLOOKUP($A568,Searches!$A:$H,AE$1,FALSE)</f>
        <v>#N/A</v>
      </c>
      <c r="AF568" s="22" t="e">
        <f>VLOOKUP($A568,Searches!$A:$H,AF$1,FALSE)</f>
        <v>#N/A</v>
      </c>
      <c r="AG568" s="22" t="e">
        <f>VLOOKUP($A568,Searches!$A:$H,AG$1,FALSE)</f>
        <v>#N/A</v>
      </c>
      <c r="AH568" s="22" t="str">
        <f>VLOOKUP($G568,Temp!$D:$F,AH$1,FALSE)</f>
        <v>scentbird.com</v>
      </c>
      <c r="AI568" s="22" t="str">
        <f>VLOOKUP($G568,Temp!$D:$F,AI$1,FALSE)</f>
        <v>HubSpot</v>
      </c>
      <c r="AJ568" s="22" t="str">
        <f>VLOOKUP($G568,Temp!$D:$F,AJ$1,FALSE)</f>
        <v>WordPress</v>
      </c>
    </row>
    <row r="569" spans="1:36" ht="16" x14ac:dyDescent="0.2">
      <c r="A569" s="8" t="str">
        <f t="shared" si="8"/>
        <v>Tony Kavanagh Insightly</v>
      </c>
      <c r="B569" s="8" t="s">
        <v>4156</v>
      </c>
      <c r="C569" s="8" t="s">
        <v>6871</v>
      </c>
      <c r="D569" s="8" t="s">
        <v>180</v>
      </c>
      <c r="E569" s="8" t="s">
        <v>6872</v>
      </c>
      <c r="F569" s="8" t="s">
        <v>6873</v>
      </c>
      <c r="G569" s="12" t="s">
        <v>6475</v>
      </c>
      <c r="H569" s="22" t="str">
        <f>VLOOKUP($G569,Temp!$A:$C,H$1,FALSE)</f>
        <v>insightly.com</v>
      </c>
      <c r="I569" s="22" t="e">
        <f>VLOOKUP($G569,Temp!$A:$C,I$1,FALSE)</f>
        <v>#VALUE!</v>
      </c>
      <c r="J569" s="22" t="e">
        <f>VLOOKUP($G569,Temp!$A:$C,J$1,FALSE)</f>
        <v>#VALUE!</v>
      </c>
      <c r="K569" s="22" t="e">
        <f>VLOOKUP($G569,Temp!$A:$C,K$1,FALSE)</f>
        <v>#VALUE!</v>
      </c>
      <c r="L569" s="22" t="e">
        <f>VLOOKUP($G569,Temp!$A:$C,L$1,FALSE)</f>
        <v>#VALUE!</v>
      </c>
      <c r="M569" s="22" t="e">
        <f>VLOOKUP($G569,Temp!$A:$C,M$1,FALSE)</f>
        <v>#VALUE!</v>
      </c>
      <c r="N569" s="22" t="e">
        <f>VLOOKUP($G569,Temp!$A:$C,N$1,FALSE)</f>
        <v>#VALUE!</v>
      </c>
      <c r="O569" s="22" t="e">
        <f>VLOOKUP($G569,Temp!$A:$C,O$1,FALSE)</f>
        <v>#VALUE!</v>
      </c>
      <c r="P569" s="22" t="e">
        <f>VLOOKUP($G569,Temp!$A:$C,P$1,FALSE)</f>
        <v>#VALUE!</v>
      </c>
      <c r="Q569" s="22" t="e">
        <f>VLOOKUP($G569,Temp!$A:$C,Q$1,FALSE)</f>
        <v>#VALUE!</v>
      </c>
      <c r="R569" s="22" t="e">
        <f>VLOOKUP($G569,Temp!$A:$C,R$1,FALSE)</f>
        <v>#VALUE!</v>
      </c>
      <c r="S569" s="22" t="e">
        <f>VLOOKUP($G569,Temp!$A:$C,S$1,FALSE)</f>
        <v>#VALUE!</v>
      </c>
      <c r="T569" s="22" t="e">
        <f>VLOOKUP($G569,Temp!$A:$C,T$1,FALSE)</f>
        <v>#VALUE!</v>
      </c>
      <c r="U569" s="22" t="e">
        <f>VLOOKUP($G569,Temp!$A:$C,U$1,FALSE)</f>
        <v>#VALUE!</v>
      </c>
      <c r="V569" s="22" t="e">
        <f>VLOOKUP($G569,Temp!$A:$C,V$1,FALSE)</f>
        <v>#VALUE!</v>
      </c>
      <c r="W569" s="22" t="e">
        <f>VLOOKUP($G569,Temp!$A:$C,W$1,FALSE)</f>
        <v>#VALUE!</v>
      </c>
      <c r="X569" s="22" t="e">
        <f>VLOOKUP($G569,Temp!$A:$C,X$1,FALSE)</f>
        <v>#VALUE!</v>
      </c>
      <c r="Y569" s="22">
        <f>VLOOKUP($G569,Temp!$A:$C,Y$1,FALSE)</f>
        <v>0</v>
      </c>
      <c r="Z569" s="22">
        <f>VLOOKUP($G569,Temp!$A:$C,Z$1,FALSE)</f>
        <v>0</v>
      </c>
      <c r="AA569" s="22" t="str">
        <f>VLOOKUP($A569,Searches!$A:$H,AA$1,FALSE)</f>
        <v>Tony Kavanagh</v>
      </c>
      <c r="AB569" s="22" t="str">
        <f>VLOOKUP($A569,Searches!$A:$H,AB$1,FALSE)</f>
        <v>Insightly</v>
      </c>
      <c r="AC569" s="22" t="str">
        <f>VLOOKUP($A569,Searches!$A:$H,AC$1,FALSE)</f>
        <v>CMO</v>
      </c>
      <c r="AD569" s="22" t="str">
        <f>VLOOKUP($A569,Searches!$A:$H,AD$1,FALSE)</f>
        <v>2nd</v>
      </c>
      <c r="AE569" s="22" t="str">
        <f>VLOOKUP($A569,Searches!$A:$H,AE$1,FALSE)</f>
        <v/>
      </c>
      <c r="AF569" s="22" t="str">
        <f>VLOOKUP($A569,Searches!$A:$H,AF$1,FALSE)</f>
        <v>San Francisco Bay Area</v>
      </c>
      <c r="AG569" s="22" t="str">
        <f>VLOOKUP($A569,Searches!$A:$H,AG$1,FALSE)</f>
        <v>https://www.linkedin.com/sales/profile/561434,Zp4O,NAME_SEARCH?moduleKey=peopleSearchResults&amp;pageKey=sales-search3-people-refinement&amp;contextId=60BC92C971D70515801E49D6842B0000&amp;requestId=161cfb02-414f-48da-b00a-f9199f63bf1d&amp;action=CLICK&amp;target=urn%3Ali%3AsalesLead%3A(-1%2C561434)&amp;pageNumber=17&amp;targetEl=profilelink&amp;position=12&amp;trk=lss-serp-result-lead_photo</v>
      </c>
      <c r="AH569" s="22" t="str">
        <f>VLOOKUP($G569,Temp!$D:$F,AH$1,FALSE)</f>
        <v>insightly.com</v>
      </c>
      <c r="AI569" s="22" t="str">
        <f>VLOOKUP($G569,Temp!$D:$F,AI$1,FALSE)</f>
        <v>Marketo</v>
      </c>
      <c r="AJ569" s="22" t="str">
        <f>VLOOKUP($G569,Temp!$D:$F,AJ$1,FALSE)</f>
        <v>WordPress</v>
      </c>
    </row>
    <row r="570" spans="1:36" ht="16" x14ac:dyDescent="0.2">
      <c r="A570" s="8" t="str">
        <f t="shared" si="8"/>
        <v>Marissa Tarleton RetailMeNot, Inc.</v>
      </c>
      <c r="B570" s="8" t="s">
        <v>6878</v>
      </c>
      <c r="C570" s="8" t="s">
        <v>6879</v>
      </c>
      <c r="D570" s="8" t="s">
        <v>5329</v>
      </c>
      <c r="E570" s="8" t="s">
        <v>6880</v>
      </c>
      <c r="F570" s="8" t="s">
        <v>6881</v>
      </c>
      <c r="G570" s="12" t="s">
        <v>6493</v>
      </c>
      <c r="H570" s="22" t="str">
        <f>VLOOKUP($G570,Temp!$A:$C,H$1,FALSE)</f>
        <v>retailmenot.com</v>
      </c>
      <c r="I570" s="22" t="e">
        <f>VLOOKUP($G570,Temp!$A:$C,I$1,FALSE)</f>
        <v>#VALUE!</v>
      </c>
      <c r="J570" s="22" t="e">
        <f>VLOOKUP($G570,Temp!$A:$C,J$1,FALSE)</f>
        <v>#VALUE!</v>
      </c>
      <c r="K570" s="22" t="e">
        <f>VLOOKUP($G570,Temp!$A:$C,K$1,FALSE)</f>
        <v>#VALUE!</v>
      </c>
      <c r="L570" s="22" t="e">
        <f>VLOOKUP($G570,Temp!$A:$C,L$1,FALSE)</f>
        <v>#VALUE!</v>
      </c>
      <c r="M570" s="22" t="e">
        <f>VLOOKUP($G570,Temp!$A:$C,M$1,FALSE)</f>
        <v>#VALUE!</v>
      </c>
      <c r="N570" s="22" t="e">
        <f>VLOOKUP($G570,Temp!$A:$C,N$1,FALSE)</f>
        <v>#VALUE!</v>
      </c>
      <c r="O570" s="22" t="e">
        <f>VLOOKUP($G570,Temp!$A:$C,O$1,FALSE)</f>
        <v>#VALUE!</v>
      </c>
      <c r="P570" s="22" t="e">
        <f>VLOOKUP($G570,Temp!$A:$C,P$1,FALSE)</f>
        <v>#VALUE!</v>
      </c>
      <c r="Q570" s="22" t="e">
        <f>VLOOKUP($G570,Temp!$A:$C,Q$1,FALSE)</f>
        <v>#VALUE!</v>
      </c>
      <c r="R570" s="22" t="e">
        <f>VLOOKUP($G570,Temp!$A:$C,R$1,FALSE)</f>
        <v>#VALUE!</v>
      </c>
      <c r="S570" s="22" t="e">
        <f>VLOOKUP($G570,Temp!$A:$C,S$1,FALSE)</f>
        <v>#VALUE!</v>
      </c>
      <c r="T570" s="22" t="e">
        <f>VLOOKUP($G570,Temp!$A:$C,T$1,FALSE)</f>
        <v>#VALUE!</v>
      </c>
      <c r="U570" s="22" t="e">
        <f>VLOOKUP($G570,Temp!$A:$C,U$1,FALSE)</f>
        <v>#VALUE!</v>
      </c>
      <c r="V570" s="22" t="e">
        <f>VLOOKUP($G570,Temp!$A:$C,V$1,FALSE)</f>
        <v>#VALUE!</v>
      </c>
      <c r="W570" s="22" t="e">
        <f>VLOOKUP($G570,Temp!$A:$C,W$1,FALSE)</f>
        <v>#VALUE!</v>
      </c>
      <c r="X570" s="22" t="e">
        <f>VLOOKUP($G570,Temp!$A:$C,X$1,FALSE)</f>
        <v>#VALUE!</v>
      </c>
      <c r="Y570" s="22">
        <f>VLOOKUP($G570,Temp!$A:$C,Y$1,FALSE)</f>
        <v>21400000</v>
      </c>
      <c r="Z570" s="22">
        <f>VLOOKUP($G570,Temp!$A:$C,Z$1,FALSE)</f>
        <v>85900</v>
      </c>
      <c r="AA570" s="22" t="str">
        <f>VLOOKUP($A570,Searches!$A:$H,AA$1,FALSE)</f>
        <v>Marissa Tarleton</v>
      </c>
      <c r="AB570" s="22" t="str">
        <f>VLOOKUP($A570,Searches!$A:$H,AB$1,FALSE)</f>
        <v>RetailMeNot, Inc.</v>
      </c>
      <c r="AC570" s="22" t="str">
        <f>VLOOKUP($A570,Searches!$A:$H,AC$1,FALSE)</f>
        <v xml:space="preserve">CMO </v>
      </c>
      <c r="AD570" s="22" t="str">
        <f>VLOOKUP($A570,Searches!$A:$H,AD$1,FALSE)</f>
        <v>2nd</v>
      </c>
      <c r="AE570" s="22" t="str">
        <f>VLOOKUP($A570,Searches!$A:$H,AE$1,FALSE)</f>
        <v/>
      </c>
      <c r="AF570" s="22" t="str">
        <f>VLOOKUP($A570,Searches!$A:$H,AF$1,FALSE)</f>
        <v>Austin, Texas Area</v>
      </c>
      <c r="AG570" s="22" t="str">
        <f>VLOOKUP($A570,Searches!$A:$H,AG$1,FALSE)</f>
        <v>https://www.linkedin.com/sales/profile/4980970,CNaW,NAME_SEARCH?moduleKey=peopleSearchResults&amp;pageKey=sales-search3-people-refinement&amp;contextId=60BC92C971D70515801E49D6842B0000&amp;requestId=161cfb02-414f-48da-b00a-f9199f63bf1d&amp;action=CLICK&amp;target=urn%3Ali%3AsalesLead%3A(-1%2C4980970)&amp;pageNumber=17&amp;targetEl=profilelink&amp;position=8&amp;trk=lss-serp-result-lead_photo</v>
      </c>
      <c r="AH570" s="22" t="e">
        <f>VLOOKUP($G570,Temp!$D:$F,AH$1,FALSE)</f>
        <v>#N/A</v>
      </c>
      <c r="AI570" s="22" t="e">
        <f>VLOOKUP($G570,Temp!$D:$F,AI$1,FALSE)</f>
        <v>#N/A</v>
      </c>
      <c r="AJ570" s="22" t="e">
        <f>VLOOKUP($G570,Temp!$D:$F,AJ$1,FALSE)</f>
        <v>#N/A</v>
      </c>
    </row>
    <row r="571" spans="1:36" ht="16" x14ac:dyDescent="0.2">
      <c r="A571" s="8" t="str">
        <f t="shared" si="8"/>
        <v>Anna Tishchenko YADRO</v>
      </c>
      <c r="B571" s="8" t="s">
        <v>4314</v>
      </c>
      <c r="C571" s="8" t="s">
        <v>6892</v>
      </c>
      <c r="D571" s="8" t="s">
        <v>42</v>
      </c>
      <c r="E571" s="8" t="s">
        <v>6894</v>
      </c>
      <c r="F571" s="8" t="s">
        <v>6895</v>
      </c>
      <c r="G571" s="12" t="s">
        <v>6499</v>
      </c>
      <c r="H571" s="22" t="str">
        <f>VLOOKUP($G571,Temp!$A:$C,H$1,FALSE)</f>
        <v>yadro.com</v>
      </c>
      <c r="I571" s="22" t="e">
        <f>VLOOKUP($G571,Temp!$A:$C,I$1,FALSE)</f>
        <v>#VALUE!</v>
      </c>
      <c r="J571" s="22" t="e">
        <f>VLOOKUP($G571,Temp!$A:$C,J$1,FALSE)</f>
        <v>#VALUE!</v>
      </c>
      <c r="K571" s="22" t="e">
        <f>VLOOKUP($G571,Temp!$A:$C,K$1,FALSE)</f>
        <v>#VALUE!</v>
      </c>
      <c r="L571" s="22" t="e">
        <f>VLOOKUP($G571,Temp!$A:$C,L$1,FALSE)</f>
        <v>#VALUE!</v>
      </c>
      <c r="M571" s="22" t="e">
        <f>VLOOKUP($G571,Temp!$A:$C,M$1,FALSE)</f>
        <v>#VALUE!</v>
      </c>
      <c r="N571" s="22" t="e">
        <f>VLOOKUP($G571,Temp!$A:$C,N$1,FALSE)</f>
        <v>#VALUE!</v>
      </c>
      <c r="O571" s="22" t="e">
        <f>VLOOKUP($G571,Temp!$A:$C,O$1,FALSE)</f>
        <v>#VALUE!</v>
      </c>
      <c r="P571" s="22" t="e">
        <f>VLOOKUP($G571,Temp!$A:$C,P$1,FALSE)</f>
        <v>#VALUE!</v>
      </c>
      <c r="Q571" s="22" t="e">
        <f>VLOOKUP($G571,Temp!$A:$C,Q$1,FALSE)</f>
        <v>#VALUE!</v>
      </c>
      <c r="R571" s="22" t="e">
        <f>VLOOKUP($G571,Temp!$A:$C,R$1,FALSE)</f>
        <v>#VALUE!</v>
      </c>
      <c r="S571" s="22" t="e">
        <f>VLOOKUP($G571,Temp!$A:$C,S$1,FALSE)</f>
        <v>#VALUE!</v>
      </c>
      <c r="T571" s="22" t="e">
        <f>VLOOKUP($G571,Temp!$A:$C,T$1,FALSE)</f>
        <v>#VALUE!</v>
      </c>
      <c r="U571" s="22" t="e">
        <f>VLOOKUP($G571,Temp!$A:$C,U$1,FALSE)</f>
        <v>#VALUE!</v>
      </c>
      <c r="V571" s="22" t="e">
        <f>VLOOKUP($G571,Temp!$A:$C,V$1,FALSE)</f>
        <v>#VALUE!</v>
      </c>
      <c r="W571" s="22" t="e">
        <f>VLOOKUP($G571,Temp!$A:$C,W$1,FALSE)</f>
        <v>#VALUE!</v>
      </c>
      <c r="X571" s="22" t="e">
        <f>VLOOKUP($G571,Temp!$A:$C,X$1,FALSE)</f>
        <v>#VALUE!</v>
      </c>
      <c r="Y571" s="22">
        <f>VLOOKUP($G571,Temp!$A:$C,Y$1,FALSE)</f>
        <v>147</v>
      </c>
      <c r="Z571" s="22">
        <f>VLOOKUP($G571,Temp!$A:$C,Z$1,FALSE)</f>
        <v>0</v>
      </c>
      <c r="AA571" s="22" t="e">
        <f>VLOOKUP($A571,Searches!$A:$H,AA$1,FALSE)</f>
        <v>#N/A</v>
      </c>
      <c r="AB571" s="22" t="e">
        <f>VLOOKUP($A571,Searches!$A:$H,AB$1,FALSE)</f>
        <v>#N/A</v>
      </c>
      <c r="AC571" s="22" t="e">
        <f>VLOOKUP($A571,Searches!$A:$H,AC$1,FALSE)</f>
        <v>#N/A</v>
      </c>
      <c r="AD571" s="22" t="e">
        <f>VLOOKUP($A571,Searches!$A:$H,AD$1,FALSE)</f>
        <v>#N/A</v>
      </c>
      <c r="AE571" s="22" t="e">
        <f>VLOOKUP($A571,Searches!$A:$H,AE$1,FALSE)</f>
        <v>#N/A</v>
      </c>
      <c r="AF571" s="22" t="e">
        <f>VLOOKUP($A571,Searches!$A:$H,AF$1,FALSE)</f>
        <v>#N/A</v>
      </c>
      <c r="AG571" s="22" t="e">
        <f>VLOOKUP($A571,Searches!$A:$H,AG$1,FALSE)</f>
        <v>#N/A</v>
      </c>
      <c r="AH571" s="22" t="e">
        <f>VLOOKUP($G571,Temp!$D:$F,AH$1,FALSE)</f>
        <v>#N/A</v>
      </c>
      <c r="AI571" s="22" t="e">
        <f>VLOOKUP($G571,Temp!$D:$F,AI$1,FALSE)</f>
        <v>#N/A</v>
      </c>
      <c r="AJ571" s="22" t="e">
        <f>VLOOKUP($G571,Temp!$D:$F,AJ$1,FALSE)</f>
        <v>#N/A</v>
      </c>
    </row>
    <row r="572" spans="1:36" ht="16" x14ac:dyDescent="0.2">
      <c r="A572" s="8" t="str">
        <f t="shared" si="8"/>
        <v>Frazier Miller Wrike</v>
      </c>
      <c r="B572" s="8" t="s">
        <v>4889</v>
      </c>
      <c r="C572" s="8" t="s">
        <v>1405</v>
      </c>
      <c r="D572" s="8" t="s">
        <v>180</v>
      </c>
      <c r="E572" s="8" t="s">
        <v>4890</v>
      </c>
      <c r="F572" s="8" t="s">
        <v>4891</v>
      </c>
      <c r="G572" s="12" t="s">
        <v>4892</v>
      </c>
      <c r="H572" s="22" t="str">
        <f>VLOOKUP($G572,Temp!$A:$C,H$1,FALSE)</f>
        <v>wrike.com</v>
      </c>
      <c r="I572" s="22" t="e">
        <f>VLOOKUP($G572,Temp!$A:$C,I$1,FALSE)</f>
        <v>#VALUE!</v>
      </c>
      <c r="J572" s="22" t="e">
        <f>VLOOKUP($G572,Temp!$A:$C,J$1,FALSE)</f>
        <v>#VALUE!</v>
      </c>
      <c r="K572" s="22" t="e">
        <f>VLOOKUP($G572,Temp!$A:$C,K$1,FALSE)</f>
        <v>#VALUE!</v>
      </c>
      <c r="L572" s="22" t="e">
        <f>VLOOKUP($G572,Temp!$A:$C,L$1,FALSE)</f>
        <v>#VALUE!</v>
      </c>
      <c r="M572" s="22" t="e">
        <f>VLOOKUP($G572,Temp!$A:$C,M$1,FALSE)</f>
        <v>#VALUE!</v>
      </c>
      <c r="N572" s="22" t="e">
        <f>VLOOKUP($G572,Temp!$A:$C,N$1,FALSE)</f>
        <v>#VALUE!</v>
      </c>
      <c r="O572" s="22" t="e">
        <f>VLOOKUP($G572,Temp!$A:$C,O$1,FALSE)</f>
        <v>#VALUE!</v>
      </c>
      <c r="P572" s="22" t="e">
        <f>VLOOKUP($G572,Temp!$A:$C,P$1,FALSE)</f>
        <v>#VALUE!</v>
      </c>
      <c r="Q572" s="22" t="e">
        <f>VLOOKUP($G572,Temp!$A:$C,Q$1,FALSE)</f>
        <v>#VALUE!</v>
      </c>
      <c r="R572" s="22" t="e">
        <f>VLOOKUP($G572,Temp!$A:$C,R$1,FALSE)</f>
        <v>#VALUE!</v>
      </c>
      <c r="S572" s="22" t="e">
        <f>VLOOKUP($G572,Temp!$A:$C,S$1,FALSE)</f>
        <v>#VALUE!</v>
      </c>
      <c r="T572" s="22" t="e">
        <f>VLOOKUP($G572,Temp!$A:$C,T$1,FALSE)</f>
        <v>#VALUE!</v>
      </c>
      <c r="U572" s="22" t="e">
        <f>VLOOKUP($G572,Temp!$A:$C,U$1,FALSE)</f>
        <v>#VALUE!</v>
      </c>
      <c r="V572" s="22" t="e">
        <f>VLOOKUP($G572,Temp!$A:$C,V$1,FALSE)</f>
        <v>#VALUE!</v>
      </c>
      <c r="W572" s="22" t="e">
        <f>VLOOKUP($G572,Temp!$A:$C,W$1,FALSE)</f>
        <v>#VALUE!</v>
      </c>
      <c r="X572" s="22" t="e">
        <f>VLOOKUP($G572,Temp!$A:$C,X$1,FALSE)</f>
        <v>#VALUE!</v>
      </c>
      <c r="Y572" s="22">
        <f>VLOOKUP($G572,Temp!$A:$C,Y$1,FALSE)</f>
        <v>776000</v>
      </c>
      <c r="Z572" s="22">
        <f>VLOOKUP($G572,Temp!$A:$C,Z$1,FALSE)</f>
        <v>54300</v>
      </c>
      <c r="AA572" s="22" t="e">
        <f>VLOOKUP($A572,Searches!$A:$H,AA$1,FALSE)</f>
        <v>#N/A</v>
      </c>
      <c r="AB572" s="22" t="e">
        <f>VLOOKUP($A572,Searches!$A:$H,AB$1,FALSE)</f>
        <v>#N/A</v>
      </c>
      <c r="AC572" s="22" t="e">
        <f>VLOOKUP($A572,Searches!$A:$H,AC$1,FALSE)</f>
        <v>#N/A</v>
      </c>
      <c r="AD572" s="22" t="e">
        <f>VLOOKUP($A572,Searches!$A:$H,AD$1,FALSE)</f>
        <v>#N/A</v>
      </c>
      <c r="AE572" s="22" t="e">
        <f>VLOOKUP($A572,Searches!$A:$H,AE$1,FALSE)</f>
        <v>#N/A</v>
      </c>
      <c r="AF572" s="22" t="e">
        <f>VLOOKUP($A572,Searches!$A:$H,AF$1,FALSE)</f>
        <v>#N/A</v>
      </c>
      <c r="AG572" s="22" t="e">
        <f>VLOOKUP($A572,Searches!$A:$H,AG$1,FALSE)</f>
        <v>#N/A</v>
      </c>
      <c r="AH572" s="22" t="str">
        <f>VLOOKUP($G572,Temp!$D:$F,AH$1,FALSE)</f>
        <v>wrike.com</v>
      </c>
      <c r="AI572" s="22" t="str">
        <f>VLOOKUP($G572,Temp!$D:$F,AI$1,FALSE)</f>
        <v>Marketo</v>
      </c>
      <c r="AJ572" s="22" t="str">
        <f>VLOOKUP($G572,Temp!$D:$F,AJ$1,FALSE)</f>
        <v>WordPress</v>
      </c>
    </row>
    <row r="573" spans="1:36" ht="16" x14ac:dyDescent="0.2">
      <c r="A573" s="8" t="str">
        <f t="shared" si="8"/>
        <v>Marianna Kantor Esri</v>
      </c>
      <c r="B573" s="8" t="s">
        <v>6914</v>
      </c>
      <c r="C573" s="8" t="s">
        <v>6915</v>
      </c>
      <c r="D573" s="8" t="s">
        <v>180</v>
      </c>
      <c r="E573" s="8" t="s">
        <v>6916</v>
      </c>
      <c r="F573" s="8" t="s">
        <v>6917</v>
      </c>
      <c r="G573" s="12" t="s">
        <v>6511</v>
      </c>
      <c r="H573" s="22" t="str">
        <f>VLOOKUP($G573,Temp!$A:$C,H$1,FALSE)</f>
        <v>esri.com</v>
      </c>
      <c r="I573" s="22" t="e">
        <f>VLOOKUP($G573,Temp!$A:$C,I$1,FALSE)</f>
        <v>#VALUE!</v>
      </c>
      <c r="J573" s="22" t="e">
        <f>VLOOKUP($G573,Temp!$A:$C,J$1,FALSE)</f>
        <v>#VALUE!</v>
      </c>
      <c r="K573" s="22" t="e">
        <f>VLOOKUP($G573,Temp!$A:$C,K$1,FALSE)</f>
        <v>#VALUE!</v>
      </c>
      <c r="L573" s="22" t="e">
        <f>VLOOKUP($G573,Temp!$A:$C,L$1,FALSE)</f>
        <v>#VALUE!</v>
      </c>
      <c r="M573" s="22" t="e">
        <f>VLOOKUP($G573,Temp!$A:$C,M$1,FALSE)</f>
        <v>#VALUE!</v>
      </c>
      <c r="N573" s="22" t="e">
        <f>VLOOKUP($G573,Temp!$A:$C,N$1,FALSE)</f>
        <v>#VALUE!</v>
      </c>
      <c r="O573" s="22" t="e">
        <f>VLOOKUP($G573,Temp!$A:$C,O$1,FALSE)</f>
        <v>#VALUE!</v>
      </c>
      <c r="P573" s="22" t="e">
        <f>VLOOKUP($G573,Temp!$A:$C,P$1,FALSE)</f>
        <v>#VALUE!</v>
      </c>
      <c r="Q573" s="22" t="e">
        <f>VLOOKUP($G573,Temp!$A:$C,Q$1,FALSE)</f>
        <v>#VALUE!</v>
      </c>
      <c r="R573" s="22" t="e">
        <f>VLOOKUP($G573,Temp!$A:$C,R$1,FALSE)</f>
        <v>#VALUE!</v>
      </c>
      <c r="S573" s="22" t="e">
        <f>VLOOKUP($G573,Temp!$A:$C,S$1,FALSE)</f>
        <v>#VALUE!</v>
      </c>
      <c r="T573" s="22" t="e">
        <f>VLOOKUP($G573,Temp!$A:$C,T$1,FALSE)</f>
        <v>#VALUE!</v>
      </c>
      <c r="U573" s="22" t="e">
        <f>VLOOKUP($G573,Temp!$A:$C,U$1,FALSE)</f>
        <v>#VALUE!</v>
      </c>
      <c r="V573" s="22" t="e">
        <f>VLOOKUP($G573,Temp!$A:$C,V$1,FALSE)</f>
        <v>#VALUE!</v>
      </c>
      <c r="W573" s="22" t="e">
        <f>VLOOKUP($G573,Temp!$A:$C,W$1,FALSE)</f>
        <v>#VALUE!</v>
      </c>
      <c r="X573" s="22" t="e">
        <f>VLOOKUP($G573,Temp!$A:$C,X$1,FALSE)</f>
        <v>#VALUE!</v>
      </c>
      <c r="Y573" s="22">
        <f>VLOOKUP($G573,Temp!$A:$C,Y$1,FALSE)</f>
        <v>596000</v>
      </c>
      <c r="Z573" s="22">
        <f>VLOOKUP($G573,Temp!$A:$C,Z$1,FALSE)</f>
        <v>17100</v>
      </c>
      <c r="AA573" s="22" t="e">
        <f>VLOOKUP($A573,Searches!$A:$H,AA$1,FALSE)</f>
        <v>#N/A</v>
      </c>
      <c r="AB573" s="22" t="e">
        <f>VLOOKUP($A573,Searches!$A:$H,AB$1,FALSE)</f>
        <v>#N/A</v>
      </c>
      <c r="AC573" s="22" t="e">
        <f>VLOOKUP($A573,Searches!$A:$H,AC$1,FALSE)</f>
        <v>#N/A</v>
      </c>
      <c r="AD573" s="22" t="e">
        <f>VLOOKUP($A573,Searches!$A:$H,AD$1,FALSE)</f>
        <v>#N/A</v>
      </c>
      <c r="AE573" s="22" t="e">
        <f>VLOOKUP($A573,Searches!$A:$H,AE$1,FALSE)</f>
        <v>#N/A</v>
      </c>
      <c r="AF573" s="22" t="e">
        <f>VLOOKUP($A573,Searches!$A:$H,AF$1,FALSE)</f>
        <v>#N/A</v>
      </c>
      <c r="AG573" s="22" t="e">
        <f>VLOOKUP($A573,Searches!$A:$H,AG$1,FALSE)</f>
        <v>#N/A</v>
      </c>
      <c r="AH573" s="22" t="str">
        <f>VLOOKUP($G573,Temp!$D:$F,AH$1,FALSE)</f>
        <v>esri.com</v>
      </c>
      <c r="AI573" s="22" t="str">
        <f>VLOOKUP($G573,Temp!$D:$F,AI$1,FALSE)</f>
        <v>Pardot</v>
      </c>
      <c r="AJ573" s="22" t="str">
        <f>VLOOKUP($G573,Temp!$D:$F,AJ$1,FALSE)</f>
        <v>WordPress</v>
      </c>
    </row>
    <row r="574" spans="1:36" ht="16" x14ac:dyDescent="0.2">
      <c r="A574" s="8" t="str">
        <f t="shared" si="8"/>
        <v>Melissa Sargeant ChannelAdvisor</v>
      </c>
      <c r="B574" s="8" t="s">
        <v>1779</v>
      </c>
      <c r="C574" s="8" t="s">
        <v>6924</v>
      </c>
      <c r="D574" s="8" t="s">
        <v>180</v>
      </c>
      <c r="E574" s="8" t="s">
        <v>6925</v>
      </c>
      <c r="F574" s="8" t="s">
        <v>6926</v>
      </c>
      <c r="G574" s="12" t="s">
        <v>6516</v>
      </c>
      <c r="H574" s="22" t="str">
        <f>VLOOKUP($G574,Temp!$A:$C,H$1,FALSE)</f>
        <v>channeladvisor.com</v>
      </c>
      <c r="I574" s="22" t="e">
        <f>VLOOKUP($G574,Temp!$A:$C,I$1,FALSE)</f>
        <v>#VALUE!</v>
      </c>
      <c r="J574" s="22" t="e">
        <f>VLOOKUP($G574,Temp!$A:$C,J$1,FALSE)</f>
        <v>#VALUE!</v>
      </c>
      <c r="K574" s="22" t="e">
        <f>VLOOKUP($G574,Temp!$A:$C,K$1,FALSE)</f>
        <v>#VALUE!</v>
      </c>
      <c r="L574" s="22" t="e">
        <f>VLOOKUP($G574,Temp!$A:$C,L$1,FALSE)</f>
        <v>#VALUE!</v>
      </c>
      <c r="M574" s="22" t="e">
        <f>VLOOKUP($G574,Temp!$A:$C,M$1,FALSE)</f>
        <v>#VALUE!</v>
      </c>
      <c r="N574" s="22" t="e">
        <f>VLOOKUP($G574,Temp!$A:$C,N$1,FALSE)</f>
        <v>#VALUE!</v>
      </c>
      <c r="O574" s="22" t="e">
        <f>VLOOKUP($G574,Temp!$A:$C,O$1,FALSE)</f>
        <v>#VALUE!</v>
      </c>
      <c r="P574" s="22" t="e">
        <f>VLOOKUP($G574,Temp!$A:$C,P$1,FALSE)</f>
        <v>#VALUE!</v>
      </c>
      <c r="Q574" s="22" t="e">
        <f>VLOOKUP($G574,Temp!$A:$C,Q$1,FALSE)</f>
        <v>#VALUE!</v>
      </c>
      <c r="R574" s="22" t="e">
        <f>VLOOKUP($G574,Temp!$A:$C,R$1,FALSE)</f>
        <v>#VALUE!</v>
      </c>
      <c r="S574" s="22" t="e">
        <f>VLOOKUP($G574,Temp!$A:$C,S$1,FALSE)</f>
        <v>#VALUE!</v>
      </c>
      <c r="T574" s="22" t="e">
        <f>VLOOKUP($G574,Temp!$A:$C,T$1,FALSE)</f>
        <v>#VALUE!</v>
      </c>
      <c r="U574" s="22" t="e">
        <f>VLOOKUP($G574,Temp!$A:$C,U$1,FALSE)</f>
        <v>#VALUE!</v>
      </c>
      <c r="V574" s="22" t="e">
        <f>VLOOKUP($G574,Temp!$A:$C,V$1,FALSE)</f>
        <v>#VALUE!</v>
      </c>
      <c r="W574" s="22" t="e">
        <f>VLOOKUP($G574,Temp!$A:$C,W$1,FALSE)</f>
        <v>#VALUE!</v>
      </c>
      <c r="X574" s="22" t="e">
        <f>VLOOKUP($G574,Temp!$A:$C,X$1,FALSE)</f>
        <v>#VALUE!</v>
      </c>
      <c r="Y574" s="22">
        <f>VLOOKUP($G574,Temp!$A:$C,Y$1,FALSE)</f>
        <v>58500</v>
      </c>
      <c r="Z574" s="22">
        <f>VLOOKUP($G574,Temp!$A:$C,Z$1,FALSE)</f>
        <v>12500</v>
      </c>
      <c r="AA574" s="22" t="str">
        <f>VLOOKUP($A574,Searches!$A:$H,AA$1,FALSE)</f>
        <v>Melissa Sargeant</v>
      </c>
      <c r="AB574" s="22" t="str">
        <f>VLOOKUP($A574,Searches!$A:$H,AB$1,FALSE)</f>
        <v>ChannelAdvisor</v>
      </c>
      <c r="AC574" s="22" t="str">
        <f>VLOOKUP($A574,Searches!$A:$H,AC$1,FALSE)</f>
        <v>CMO</v>
      </c>
      <c r="AD574" s="22" t="str">
        <f>VLOOKUP($A574,Searches!$A:$H,AD$1,FALSE)</f>
        <v>2nd</v>
      </c>
      <c r="AE574" s="22" t="str">
        <f>VLOOKUP($A574,Searches!$A:$H,AE$1,FALSE)</f>
        <v>Open link</v>
      </c>
      <c r="AF574" s="22" t="str">
        <f>VLOOKUP($A574,Searches!$A:$H,AF$1,FALSE)</f>
        <v>Raleigh-Durham, North Carolina Area</v>
      </c>
      <c r="AG574" s="22" t="str">
        <f>VLOOKUP($A574,Searches!$A:$H,AG$1,FALSE)</f>
        <v>https://www.linkedin.com/sales/profile/6747567,hafV,NAME_SEARCH?moduleKey=peopleSearchResults&amp;pageKey=sales-search3-people-refinement&amp;contextId=60BC92C971D70515801E49D6842B0000&amp;requestId=161cfb02-414f-48da-b00a-f9199f63bf1d&amp;action=CLICK&amp;target=urn%3Ali%3AsalesLead%3A(-1%2C6747567)&amp;pageNumber=17&amp;targetEl=profilelink&amp;position=19&amp;trk=lss-serp-result-lead_photo</v>
      </c>
      <c r="AH574" s="22" t="str">
        <f>VLOOKUP($G574,Temp!$D:$F,AH$1,FALSE)</f>
        <v>channeladvisor.com</v>
      </c>
      <c r="AI574" s="22" t="str">
        <f>VLOOKUP($G574,Temp!$D:$F,AI$1,FALSE)</f>
        <v>Marketo</v>
      </c>
      <c r="AJ574" s="22" t="str">
        <f>VLOOKUP($G574,Temp!$D:$F,AJ$1,FALSE)</f>
        <v>WordPress</v>
      </c>
    </row>
    <row r="575" spans="1:36" ht="16" x14ac:dyDescent="0.2">
      <c r="A575" s="8" t="str">
        <f t="shared" si="8"/>
        <v>Lynne Capozzi Acquia</v>
      </c>
      <c r="B575" s="8" t="s">
        <v>6931</v>
      </c>
      <c r="C575" s="8" t="s">
        <v>6932</v>
      </c>
      <c r="D575" s="8" t="s">
        <v>180</v>
      </c>
      <c r="E575" s="8" t="s">
        <v>6933</v>
      </c>
      <c r="F575" s="8" t="s">
        <v>6934</v>
      </c>
      <c r="G575" s="12" t="s">
        <v>6519</v>
      </c>
      <c r="H575" s="22" t="str">
        <f>VLOOKUP($G575,Temp!$A:$C,H$1,FALSE)</f>
        <v>acquia.com</v>
      </c>
      <c r="I575" s="22" t="e">
        <f>VLOOKUP($G575,Temp!$A:$C,I$1,FALSE)</f>
        <v>#VALUE!</v>
      </c>
      <c r="J575" s="22" t="e">
        <f>VLOOKUP($G575,Temp!$A:$C,J$1,FALSE)</f>
        <v>#VALUE!</v>
      </c>
      <c r="K575" s="22" t="e">
        <f>VLOOKUP($G575,Temp!$A:$C,K$1,FALSE)</f>
        <v>#VALUE!</v>
      </c>
      <c r="L575" s="22" t="e">
        <f>VLOOKUP($G575,Temp!$A:$C,L$1,FALSE)</f>
        <v>#VALUE!</v>
      </c>
      <c r="M575" s="22" t="e">
        <f>VLOOKUP($G575,Temp!$A:$C,M$1,FALSE)</f>
        <v>#VALUE!</v>
      </c>
      <c r="N575" s="22" t="e">
        <f>VLOOKUP($G575,Temp!$A:$C,N$1,FALSE)</f>
        <v>#VALUE!</v>
      </c>
      <c r="O575" s="22" t="e">
        <f>VLOOKUP($G575,Temp!$A:$C,O$1,FALSE)</f>
        <v>#VALUE!</v>
      </c>
      <c r="P575" s="22" t="e">
        <f>VLOOKUP($G575,Temp!$A:$C,P$1,FALSE)</f>
        <v>#VALUE!</v>
      </c>
      <c r="Q575" s="22" t="e">
        <f>VLOOKUP($G575,Temp!$A:$C,Q$1,FALSE)</f>
        <v>#VALUE!</v>
      </c>
      <c r="R575" s="22" t="e">
        <f>VLOOKUP($G575,Temp!$A:$C,R$1,FALSE)</f>
        <v>#VALUE!</v>
      </c>
      <c r="S575" s="22" t="e">
        <f>VLOOKUP($G575,Temp!$A:$C,S$1,FALSE)</f>
        <v>#VALUE!</v>
      </c>
      <c r="T575" s="22" t="e">
        <f>VLOOKUP($G575,Temp!$A:$C,T$1,FALSE)</f>
        <v>#VALUE!</v>
      </c>
      <c r="U575" s="22" t="e">
        <f>VLOOKUP($G575,Temp!$A:$C,U$1,FALSE)</f>
        <v>#VALUE!</v>
      </c>
      <c r="V575" s="22" t="e">
        <f>VLOOKUP($G575,Temp!$A:$C,V$1,FALSE)</f>
        <v>#VALUE!</v>
      </c>
      <c r="W575" s="22" t="e">
        <f>VLOOKUP($G575,Temp!$A:$C,W$1,FALSE)</f>
        <v>#VALUE!</v>
      </c>
      <c r="X575" s="22" t="e">
        <f>VLOOKUP($G575,Temp!$A:$C,X$1,FALSE)</f>
        <v>#VALUE!</v>
      </c>
      <c r="Y575" s="22">
        <f>VLOOKUP($G575,Temp!$A:$C,Y$1,FALSE)</f>
        <v>82100</v>
      </c>
      <c r="Z575" s="22">
        <f>VLOOKUP($G575,Temp!$A:$C,Z$1,FALSE)</f>
        <v>24700</v>
      </c>
      <c r="AA575" s="22" t="e">
        <f>VLOOKUP($A575,Searches!$A:$H,AA$1,FALSE)</f>
        <v>#N/A</v>
      </c>
      <c r="AB575" s="22" t="e">
        <f>VLOOKUP($A575,Searches!$A:$H,AB$1,FALSE)</f>
        <v>#N/A</v>
      </c>
      <c r="AC575" s="22" t="e">
        <f>VLOOKUP($A575,Searches!$A:$H,AC$1,FALSE)</f>
        <v>#N/A</v>
      </c>
      <c r="AD575" s="22" t="e">
        <f>VLOOKUP($A575,Searches!$A:$H,AD$1,FALSE)</f>
        <v>#N/A</v>
      </c>
      <c r="AE575" s="22" t="e">
        <f>VLOOKUP($A575,Searches!$A:$H,AE$1,FALSE)</f>
        <v>#N/A</v>
      </c>
      <c r="AF575" s="22" t="e">
        <f>VLOOKUP($A575,Searches!$A:$H,AF$1,FALSE)</f>
        <v>#N/A</v>
      </c>
      <c r="AG575" s="22" t="e">
        <f>VLOOKUP($A575,Searches!$A:$H,AG$1,FALSE)</f>
        <v>#N/A</v>
      </c>
      <c r="AH575" s="22" t="str">
        <f>VLOOKUP($G575,Temp!$D:$F,AH$1,FALSE)</f>
        <v>acquia.com</v>
      </c>
      <c r="AI575" s="22" t="str">
        <f>VLOOKUP($G575,Temp!$D:$F,AI$1,FALSE)</f>
        <v>Marketo</v>
      </c>
      <c r="AJ575" s="22" t="str">
        <f>VLOOKUP($G575,Temp!$D:$F,AJ$1,FALSE)</f>
        <v>Drupal</v>
      </c>
    </row>
    <row r="576" spans="1:36" ht="16" x14ac:dyDescent="0.2">
      <c r="A576" s="8" t="str">
        <f t="shared" si="8"/>
        <v>Varun Kohli Skycure acquired by Symantec</v>
      </c>
      <c r="B576" s="8" t="s">
        <v>6949</v>
      </c>
      <c r="C576" s="8" t="s">
        <v>6950</v>
      </c>
      <c r="D576" s="8" t="s">
        <v>180</v>
      </c>
      <c r="E576" s="8" t="s">
        <v>6951</v>
      </c>
      <c r="F576" s="8" t="s">
        <v>6952</v>
      </c>
      <c r="G576" s="12" t="s">
        <v>6524</v>
      </c>
      <c r="H576" s="22" t="str">
        <f>VLOOKUP($G576,Temp!$A:$C,H$1,FALSE)</f>
        <v>skycure.com</v>
      </c>
      <c r="I576" s="22" t="e">
        <f>VLOOKUP($G576,Temp!$A:$C,I$1,FALSE)</f>
        <v>#VALUE!</v>
      </c>
      <c r="J576" s="22" t="e">
        <f>VLOOKUP($G576,Temp!$A:$C,J$1,FALSE)</f>
        <v>#VALUE!</v>
      </c>
      <c r="K576" s="22" t="e">
        <f>VLOOKUP($G576,Temp!$A:$C,K$1,FALSE)</f>
        <v>#VALUE!</v>
      </c>
      <c r="L576" s="22" t="e">
        <f>VLOOKUP($G576,Temp!$A:$C,L$1,FALSE)</f>
        <v>#VALUE!</v>
      </c>
      <c r="M576" s="22" t="e">
        <f>VLOOKUP($G576,Temp!$A:$C,M$1,FALSE)</f>
        <v>#VALUE!</v>
      </c>
      <c r="N576" s="22" t="e">
        <f>VLOOKUP($G576,Temp!$A:$C,N$1,FALSE)</f>
        <v>#VALUE!</v>
      </c>
      <c r="O576" s="22" t="e">
        <f>VLOOKUP($G576,Temp!$A:$C,O$1,FALSE)</f>
        <v>#VALUE!</v>
      </c>
      <c r="P576" s="22" t="e">
        <f>VLOOKUP($G576,Temp!$A:$C,P$1,FALSE)</f>
        <v>#VALUE!</v>
      </c>
      <c r="Q576" s="22" t="e">
        <f>VLOOKUP($G576,Temp!$A:$C,Q$1,FALSE)</f>
        <v>#VALUE!</v>
      </c>
      <c r="R576" s="22" t="e">
        <f>VLOOKUP($G576,Temp!$A:$C,R$1,FALSE)</f>
        <v>#VALUE!</v>
      </c>
      <c r="S576" s="22" t="e">
        <f>VLOOKUP($G576,Temp!$A:$C,S$1,FALSE)</f>
        <v>#VALUE!</v>
      </c>
      <c r="T576" s="22" t="e">
        <f>VLOOKUP($G576,Temp!$A:$C,T$1,FALSE)</f>
        <v>#VALUE!</v>
      </c>
      <c r="U576" s="22" t="e">
        <f>VLOOKUP($G576,Temp!$A:$C,U$1,FALSE)</f>
        <v>#VALUE!</v>
      </c>
      <c r="V576" s="22" t="e">
        <f>VLOOKUP($G576,Temp!$A:$C,V$1,FALSE)</f>
        <v>#VALUE!</v>
      </c>
      <c r="W576" s="22" t="e">
        <f>VLOOKUP($G576,Temp!$A:$C,W$1,FALSE)</f>
        <v>#VALUE!</v>
      </c>
      <c r="X576" s="22" t="e">
        <f>VLOOKUP($G576,Temp!$A:$C,X$1,FALSE)</f>
        <v>#VALUE!</v>
      </c>
      <c r="Y576" s="22">
        <f>VLOOKUP($G576,Temp!$A:$C,Y$1,FALSE)</f>
        <v>3000</v>
      </c>
      <c r="Z576" s="22">
        <f>VLOOKUP($G576,Temp!$A:$C,Z$1,FALSE)</f>
        <v>928</v>
      </c>
      <c r="AA576" s="22" t="str">
        <f>VLOOKUP($A576,Searches!$A:$H,AA$1,FALSE)</f>
        <v>Varun Kohli</v>
      </c>
      <c r="AB576" s="22" t="str">
        <f>VLOOKUP($A576,Searches!$A:$H,AB$1,FALSE)</f>
        <v>Skycure acquired by Symantec</v>
      </c>
      <c r="AC576" s="22" t="str">
        <f>VLOOKUP($A576,Searches!$A:$H,AC$1,FALSE)</f>
        <v>CMO</v>
      </c>
      <c r="AD576" s="22" t="str">
        <f>VLOOKUP($A576,Searches!$A:$H,AD$1,FALSE)</f>
        <v>2nd</v>
      </c>
      <c r="AE576" s="22" t="str">
        <f>VLOOKUP($A576,Searches!$A:$H,AE$1,FALSE)</f>
        <v/>
      </c>
      <c r="AF576" s="22" t="str">
        <f>VLOOKUP($A576,Searches!$A:$H,AF$1,FALSE)</f>
        <v>San Francisco Bay Area</v>
      </c>
      <c r="AG576" s="22" t="str">
        <f>VLOOKUP($A576,Searches!$A:$H,AG$1,FALSE)</f>
        <v>https://www.linkedin.com/sales/profile/2203215,6iwW,NAME_SEARCH?moduleKey=peopleSearchResults&amp;pageKey=sales-search3-people-refinement&amp;contextId=60BC92C971D70515801E49D6842B0000&amp;requestId=7e4c0984-1b5a-43b7-9f77-f096cad0ec87&amp;action=CLICK&amp;target=urn%3Ali%3AsalesLead%3A(-1%2C2203215)&amp;pageNumber=15&amp;targetEl=profilelink&amp;position=18&amp;trk=lss-serp-result-lead_photo</v>
      </c>
      <c r="AH576" s="22" t="str">
        <f>VLOOKUP($G576,Temp!$D:$F,AH$1,FALSE)</f>
        <v>skycure.com</v>
      </c>
      <c r="AI576" s="22">
        <f>VLOOKUP($G576,Temp!$D:$F,AI$1,FALSE)</f>
        <v>0</v>
      </c>
      <c r="AJ576" s="22" t="str">
        <f>VLOOKUP($G576,Temp!$D:$F,AJ$1,FALSE)</f>
        <v>WordPress</v>
      </c>
    </row>
    <row r="577" spans="1:36" ht="16" x14ac:dyDescent="0.2">
      <c r="A577" s="8" t="str">
        <f t="shared" si="8"/>
        <v>Ken Pulverman Parsable</v>
      </c>
      <c r="B577" s="8" t="s">
        <v>3919</v>
      </c>
      <c r="C577" s="8" t="s">
        <v>6957</v>
      </c>
      <c r="D577" s="8" t="s">
        <v>180</v>
      </c>
      <c r="E577" s="8" t="s">
        <v>6958</v>
      </c>
      <c r="F577" s="8" t="s">
        <v>6959</v>
      </c>
      <c r="G577" s="12" t="s">
        <v>6534</v>
      </c>
      <c r="H577" s="22" t="str">
        <f>VLOOKUP($G577,Temp!$A:$C,H$1,FALSE)</f>
        <v>parsable.com</v>
      </c>
      <c r="I577" s="22" t="e">
        <f>VLOOKUP($G577,Temp!$A:$C,I$1,FALSE)</f>
        <v>#VALUE!</v>
      </c>
      <c r="J577" s="22" t="e">
        <f>VLOOKUP($G577,Temp!$A:$C,J$1,FALSE)</f>
        <v>#VALUE!</v>
      </c>
      <c r="K577" s="22" t="e">
        <f>VLOOKUP($G577,Temp!$A:$C,K$1,FALSE)</f>
        <v>#VALUE!</v>
      </c>
      <c r="L577" s="22" t="e">
        <f>VLOOKUP($G577,Temp!$A:$C,L$1,FALSE)</f>
        <v>#VALUE!</v>
      </c>
      <c r="M577" s="22" t="e">
        <f>VLOOKUP($G577,Temp!$A:$C,M$1,FALSE)</f>
        <v>#VALUE!</v>
      </c>
      <c r="N577" s="22" t="e">
        <f>VLOOKUP($G577,Temp!$A:$C,N$1,FALSE)</f>
        <v>#VALUE!</v>
      </c>
      <c r="O577" s="22" t="e">
        <f>VLOOKUP($G577,Temp!$A:$C,O$1,FALSE)</f>
        <v>#VALUE!</v>
      </c>
      <c r="P577" s="22" t="e">
        <f>VLOOKUP($G577,Temp!$A:$C,P$1,FALSE)</f>
        <v>#VALUE!</v>
      </c>
      <c r="Q577" s="22" t="e">
        <f>VLOOKUP($G577,Temp!$A:$C,Q$1,FALSE)</f>
        <v>#VALUE!</v>
      </c>
      <c r="R577" s="22" t="e">
        <f>VLOOKUP($G577,Temp!$A:$C,R$1,FALSE)</f>
        <v>#VALUE!</v>
      </c>
      <c r="S577" s="22" t="e">
        <f>VLOOKUP($G577,Temp!$A:$C,S$1,FALSE)</f>
        <v>#VALUE!</v>
      </c>
      <c r="T577" s="22" t="e">
        <f>VLOOKUP($G577,Temp!$A:$C,T$1,FALSE)</f>
        <v>#VALUE!</v>
      </c>
      <c r="U577" s="22" t="e">
        <f>VLOOKUP($G577,Temp!$A:$C,U$1,FALSE)</f>
        <v>#VALUE!</v>
      </c>
      <c r="V577" s="22" t="e">
        <f>VLOOKUP($G577,Temp!$A:$C,V$1,FALSE)</f>
        <v>#VALUE!</v>
      </c>
      <c r="W577" s="22" t="e">
        <f>VLOOKUP($G577,Temp!$A:$C,W$1,FALSE)</f>
        <v>#VALUE!</v>
      </c>
      <c r="X577" s="22" t="e">
        <f>VLOOKUP($G577,Temp!$A:$C,X$1,FALSE)</f>
        <v>#VALUE!</v>
      </c>
      <c r="Y577" s="22">
        <f>VLOOKUP($G577,Temp!$A:$C,Y$1,FALSE)</f>
        <v>705</v>
      </c>
      <c r="Z577" s="22">
        <f>VLOOKUP($G577,Temp!$A:$C,Z$1,FALSE)</f>
        <v>9</v>
      </c>
      <c r="AA577" s="22" t="str">
        <f>VLOOKUP($A577,Searches!$A:$H,AA$1,FALSE)</f>
        <v>Ken Pulverman</v>
      </c>
      <c r="AB577" s="22" t="str">
        <f>VLOOKUP($A577,Searches!$A:$H,AB$1,FALSE)</f>
        <v>Parsable</v>
      </c>
      <c r="AC577" s="22" t="str">
        <f>VLOOKUP($A577,Searches!$A:$H,AC$1,FALSE)</f>
        <v>CMO</v>
      </c>
      <c r="AD577" s="22" t="str">
        <f>VLOOKUP($A577,Searches!$A:$H,AD$1,FALSE)</f>
        <v>2nd</v>
      </c>
      <c r="AE577" s="22" t="str">
        <f>VLOOKUP($A577,Searches!$A:$H,AE$1,FALSE)</f>
        <v>Open link</v>
      </c>
      <c r="AF577" s="22" t="str">
        <f>VLOOKUP($A577,Searches!$A:$H,AF$1,FALSE)</f>
        <v>San Francisco Bay Area</v>
      </c>
      <c r="AG577" s="22" t="str">
        <f>VLOOKUP($A577,Searches!$A:$H,AG$1,FALSE)</f>
        <v>https://www.linkedin.com/sales/profile/280693,JlmM,NAME_SEARCH?moduleKey=peopleSearchResults&amp;pageKey=sales-search3-people-refinement&amp;contextId=60BC92C971D70515801E49D6842B0000&amp;requestId=7b356a14-0af3-46c2-9827-fd4abfb254c4&amp;action=CLICK&amp;target=urn%3Ali%3AsalesLead%3A(-1%2C280693)&amp;pageNumber=18&amp;targetEl=profilelink&amp;position=6&amp;trk=lss-serp-result-lead_photo</v>
      </c>
      <c r="AH577" s="22" t="e">
        <f>VLOOKUP($G577,Temp!$D:$F,AH$1,FALSE)</f>
        <v>#N/A</v>
      </c>
      <c r="AI577" s="22" t="e">
        <f>VLOOKUP($G577,Temp!$D:$F,AI$1,FALSE)</f>
        <v>#N/A</v>
      </c>
      <c r="AJ577" s="22" t="e">
        <f>VLOOKUP($G577,Temp!$D:$F,AJ$1,FALSE)</f>
        <v>#N/A</v>
      </c>
    </row>
    <row r="578" spans="1:36" ht="16" x14ac:dyDescent="0.2">
      <c r="A578" s="8" t="str">
        <f t="shared" si="8"/>
        <v>Marc Moschetto PeopleFluent</v>
      </c>
      <c r="B578" s="8" t="s">
        <v>4427</v>
      </c>
      <c r="C578" s="8" t="s">
        <v>5327</v>
      </c>
      <c r="D578" s="8" t="s">
        <v>5329</v>
      </c>
      <c r="E578" s="8" t="s">
        <v>5331</v>
      </c>
      <c r="F578" s="8" t="s">
        <v>5332</v>
      </c>
      <c r="G578" s="12" t="s">
        <v>5334</v>
      </c>
      <c r="H578" s="22" t="str">
        <f>VLOOKUP($G578,Temp!$A:$C,H$1,FALSE)</f>
        <v>peoplefluent.com</v>
      </c>
      <c r="I578" s="22" t="e">
        <f>VLOOKUP($G578,Temp!$A:$C,I$1,FALSE)</f>
        <v>#VALUE!</v>
      </c>
      <c r="J578" s="22" t="e">
        <f>VLOOKUP($G578,Temp!$A:$C,J$1,FALSE)</f>
        <v>#VALUE!</v>
      </c>
      <c r="K578" s="22" t="e">
        <f>VLOOKUP($G578,Temp!$A:$C,K$1,FALSE)</f>
        <v>#VALUE!</v>
      </c>
      <c r="L578" s="22" t="e">
        <f>VLOOKUP($G578,Temp!$A:$C,L$1,FALSE)</f>
        <v>#VALUE!</v>
      </c>
      <c r="M578" s="22" t="e">
        <f>VLOOKUP($G578,Temp!$A:$C,M$1,FALSE)</f>
        <v>#VALUE!</v>
      </c>
      <c r="N578" s="22" t="e">
        <f>VLOOKUP($G578,Temp!$A:$C,N$1,FALSE)</f>
        <v>#VALUE!</v>
      </c>
      <c r="O578" s="22" t="e">
        <f>VLOOKUP($G578,Temp!$A:$C,O$1,FALSE)</f>
        <v>#VALUE!</v>
      </c>
      <c r="P578" s="22" t="e">
        <f>VLOOKUP($G578,Temp!$A:$C,P$1,FALSE)</f>
        <v>#VALUE!</v>
      </c>
      <c r="Q578" s="22" t="e">
        <f>VLOOKUP($G578,Temp!$A:$C,Q$1,FALSE)</f>
        <v>#VALUE!</v>
      </c>
      <c r="R578" s="22" t="e">
        <f>VLOOKUP($G578,Temp!$A:$C,R$1,FALSE)</f>
        <v>#VALUE!</v>
      </c>
      <c r="S578" s="22" t="e">
        <f>VLOOKUP($G578,Temp!$A:$C,S$1,FALSE)</f>
        <v>#VALUE!</v>
      </c>
      <c r="T578" s="22" t="e">
        <f>VLOOKUP($G578,Temp!$A:$C,T$1,FALSE)</f>
        <v>#VALUE!</v>
      </c>
      <c r="U578" s="22" t="e">
        <f>VLOOKUP($G578,Temp!$A:$C,U$1,FALSE)</f>
        <v>#VALUE!</v>
      </c>
      <c r="V578" s="22" t="e">
        <f>VLOOKUP($G578,Temp!$A:$C,V$1,FALSE)</f>
        <v>#VALUE!</v>
      </c>
      <c r="W578" s="22" t="e">
        <f>VLOOKUP($G578,Temp!$A:$C,W$1,FALSE)</f>
        <v>#VALUE!</v>
      </c>
      <c r="X578" s="22" t="e">
        <f>VLOOKUP($G578,Temp!$A:$C,X$1,FALSE)</f>
        <v>#VALUE!</v>
      </c>
      <c r="Y578" s="22">
        <f>VLOOKUP($G578,Temp!$A:$C,Y$1,FALSE)</f>
        <v>20400</v>
      </c>
      <c r="Z578" s="22">
        <f>VLOOKUP($G578,Temp!$A:$C,Z$1,FALSE)</f>
        <v>8900</v>
      </c>
      <c r="AA578" s="22" t="str">
        <f>VLOOKUP($A578,Searches!$A:$H,AA$1,FALSE)</f>
        <v>Marc Moschetto</v>
      </c>
      <c r="AB578" s="22" t="str">
        <f>VLOOKUP($A578,Searches!$A:$H,AB$1,FALSE)</f>
        <v>PeopleFluent</v>
      </c>
      <c r="AC578" s="22" t="str">
        <f>VLOOKUP($A578,Searches!$A:$H,AC$1,FALSE)</f>
        <v xml:space="preserve">CMO </v>
      </c>
      <c r="AD578" s="22" t="str">
        <f>VLOOKUP($A578,Searches!$A:$H,AD$1,FALSE)</f>
        <v>2nd</v>
      </c>
      <c r="AE578" s="22" t="str">
        <f>VLOOKUP($A578,Searches!$A:$H,AE$1,FALSE)</f>
        <v>Open link</v>
      </c>
      <c r="AF578" s="22" t="str">
        <f>VLOOKUP($A578,Searches!$A:$H,AF$1,FALSE)</f>
        <v>Raleigh-Durham, North Carolina Area</v>
      </c>
      <c r="AG578" s="22" t="str">
        <f>VLOOKUP($A578,Searches!$A:$H,AG$1,FALSE)</f>
        <v>https://www.linkedin.com/sales/profile/3722824,k1GF,NAME_SEARCH?moduleKey=peopleSearchResults&amp;pageKey=sales-search3-people-refinement&amp;contextId=60BC92C971D70515801E49D6842B0000&amp;requestId=161cfb02-414f-48da-b00a-f9199f63bf1d&amp;action=CLICK&amp;target=urn%3Ali%3AsalesLead%3A(-1%2C3722824)&amp;pageNumber=17&amp;targetEl=profilelink&amp;position=18&amp;trk=lss-serp-result-lead_photo</v>
      </c>
      <c r="AH578" s="22" t="e">
        <f>VLOOKUP($G578,Temp!$D:$F,AH$1,FALSE)</f>
        <v>#N/A</v>
      </c>
      <c r="AI578" s="22" t="e">
        <f>VLOOKUP($G578,Temp!$D:$F,AI$1,FALSE)</f>
        <v>#N/A</v>
      </c>
      <c r="AJ578" s="22" t="e">
        <f>VLOOKUP($G578,Temp!$D:$F,AJ$1,FALSE)</f>
        <v>#N/A</v>
      </c>
    </row>
    <row r="579" spans="1:36" ht="16" x14ac:dyDescent="0.2">
      <c r="A579" s="8" t="str">
        <f t="shared" si="8"/>
        <v>Adam Weinroth OrderGroove</v>
      </c>
      <c r="B579" s="8" t="s">
        <v>136</v>
      </c>
      <c r="C579" s="8" t="s">
        <v>6973</v>
      </c>
      <c r="D579" s="8" t="s">
        <v>180</v>
      </c>
      <c r="E579" s="8" t="s">
        <v>6974</v>
      </c>
      <c r="F579" s="8" t="s">
        <v>6975</v>
      </c>
      <c r="G579" s="12" t="s">
        <v>6560</v>
      </c>
      <c r="H579" s="22" t="str">
        <f>VLOOKUP($G579,Temp!$A:$C,H$1,FALSE)</f>
        <v>ordergroove.com</v>
      </c>
      <c r="I579" s="22" t="e">
        <f>VLOOKUP($G579,Temp!$A:$C,I$1,FALSE)</f>
        <v>#VALUE!</v>
      </c>
      <c r="J579" s="22" t="e">
        <f>VLOOKUP($G579,Temp!$A:$C,J$1,FALSE)</f>
        <v>#VALUE!</v>
      </c>
      <c r="K579" s="22" t="e">
        <f>VLOOKUP($G579,Temp!$A:$C,K$1,FALSE)</f>
        <v>#VALUE!</v>
      </c>
      <c r="L579" s="22" t="e">
        <f>VLOOKUP($G579,Temp!$A:$C,L$1,FALSE)</f>
        <v>#VALUE!</v>
      </c>
      <c r="M579" s="22" t="e">
        <f>VLOOKUP($G579,Temp!$A:$C,M$1,FALSE)</f>
        <v>#VALUE!</v>
      </c>
      <c r="N579" s="22" t="e">
        <f>VLOOKUP($G579,Temp!$A:$C,N$1,FALSE)</f>
        <v>#VALUE!</v>
      </c>
      <c r="O579" s="22" t="e">
        <f>VLOOKUP($G579,Temp!$A:$C,O$1,FALSE)</f>
        <v>#VALUE!</v>
      </c>
      <c r="P579" s="22" t="e">
        <f>VLOOKUP($G579,Temp!$A:$C,P$1,FALSE)</f>
        <v>#VALUE!</v>
      </c>
      <c r="Q579" s="22" t="e">
        <f>VLOOKUP($G579,Temp!$A:$C,Q$1,FALSE)</f>
        <v>#VALUE!</v>
      </c>
      <c r="R579" s="22" t="e">
        <f>VLOOKUP($G579,Temp!$A:$C,R$1,FALSE)</f>
        <v>#VALUE!</v>
      </c>
      <c r="S579" s="22" t="e">
        <f>VLOOKUP($G579,Temp!$A:$C,S$1,FALSE)</f>
        <v>#VALUE!</v>
      </c>
      <c r="T579" s="22" t="e">
        <f>VLOOKUP($G579,Temp!$A:$C,T$1,FALSE)</f>
        <v>#VALUE!</v>
      </c>
      <c r="U579" s="22" t="e">
        <f>VLOOKUP($G579,Temp!$A:$C,U$1,FALSE)</f>
        <v>#VALUE!</v>
      </c>
      <c r="V579" s="22" t="e">
        <f>VLOOKUP($G579,Temp!$A:$C,V$1,FALSE)</f>
        <v>#VALUE!</v>
      </c>
      <c r="W579" s="22" t="e">
        <f>VLOOKUP($G579,Temp!$A:$C,W$1,FALSE)</f>
        <v>#VALUE!</v>
      </c>
      <c r="X579" s="22" t="e">
        <f>VLOOKUP($G579,Temp!$A:$C,X$1,FALSE)</f>
        <v>#VALUE!</v>
      </c>
      <c r="Y579" s="22">
        <f>VLOOKUP($G579,Temp!$A:$C,Y$1,FALSE)</f>
        <v>4300</v>
      </c>
      <c r="Z579" s="22">
        <f>VLOOKUP($G579,Temp!$A:$C,Z$1,FALSE)</f>
        <v>0</v>
      </c>
      <c r="AA579" s="22" t="str">
        <f>VLOOKUP($A579,Searches!$A:$H,AA$1,FALSE)</f>
        <v>Adam Weinroth</v>
      </c>
      <c r="AB579" s="22" t="str">
        <f>VLOOKUP($A579,Searches!$A:$H,AB$1,FALSE)</f>
        <v>OrderGroove</v>
      </c>
      <c r="AC579" s="22" t="str">
        <f>VLOOKUP($A579,Searches!$A:$H,AC$1,FALSE)</f>
        <v>CMO</v>
      </c>
      <c r="AD579" s="22" t="str">
        <f>VLOOKUP($A579,Searches!$A:$H,AD$1,FALSE)</f>
        <v>2nd</v>
      </c>
      <c r="AE579" s="22" t="str">
        <f>VLOOKUP($A579,Searches!$A:$H,AE$1,FALSE)</f>
        <v>Open link</v>
      </c>
      <c r="AF579" s="22" t="str">
        <f>VLOOKUP($A579,Searches!$A:$H,AF$1,FALSE)</f>
        <v>Austin, Texas Area</v>
      </c>
      <c r="AG579" s="22" t="str">
        <f>VLOOKUP($A579,Searches!$A:$H,AG$1,FALSE)</f>
        <v>https://www.linkedin.com/sales/profile/34667,F4Y_,NAME_SEARCH?moduleKey=peopleSearchResults&amp;pageKey=sales-search3-people-refinement&amp;contextId=60BC92C971D70515801E49D6842B0000&amp;requestId=161cfb02-414f-48da-b00a-f9199f63bf1d&amp;action=CLICK&amp;target=urn%3Ali%3AsalesLead%3A(-1%2C34667)&amp;pageNumber=17&amp;targetEl=profilelink&amp;position=22&amp;trk=lss-serp-result-lead_photo</v>
      </c>
      <c r="AH579" s="22" t="e">
        <f>VLOOKUP($G579,Temp!$D:$F,AH$1,FALSE)</f>
        <v>#N/A</v>
      </c>
      <c r="AI579" s="22" t="e">
        <f>VLOOKUP($G579,Temp!$D:$F,AI$1,FALSE)</f>
        <v>#N/A</v>
      </c>
      <c r="AJ579" s="22" t="e">
        <f>VLOOKUP($G579,Temp!$D:$F,AJ$1,FALSE)</f>
        <v>#N/A</v>
      </c>
    </row>
    <row r="580" spans="1:36" ht="16" x14ac:dyDescent="0.2">
      <c r="A580" s="8" t="str">
        <f t="shared" ref="A580:A643" si="9">CONCATENATE(B580," ",C580," ",F580)</f>
        <v>Noreen Allen Bandwidth Inc.</v>
      </c>
      <c r="B580" s="8" t="s">
        <v>3837</v>
      </c>
      <c r="C580" s="8" t="s">
        <v>3749</v>
      </c>
      <c r="D580" s="8" t="s">
        <v>180</v>
      </c>
      <c r="E580" s="8" t="s">
        <v>3838</v>
      </c>
      <c r="F580" s="8" t="s">
        <v>3839</v>
      </c>
      <c r="G580" s="12" t="s">
        <v>3840</v>
      </c>
      <c r="H580" s="22" t="str">
        <f>VLOOKUP($G580,Temp!$A:$C,H$1,FALSE)</f>
        <v>bandwidth.com</v>
      </c>
      <c r="I580" s="22" t="e">
        <f>VLOOKUP($G580,Temp!$A:$C,I$1,FALSE)</f>
        <v>#VALUE!</v>
      </c>
      <c r="J580" s="22" t="e">
        <f>VLOOKUP($G580,Temp!$A:$C,J$1,FALSE)</f>
        <v>#VALUE!</v>
      </c>
      <c r="K580" s="22" t="e">
        <f>VLOOKUP($G580,Temp!$A:$C,K$1,FALSE)</f>
        <v>#VALUE!</v>
      </c>
      <c r="L580" s="22" t="e">
        <f>VLOOKUP($G580,Temp!$A:$C,L$1,FALSE)</f>
        <v>#VALUE!</v>
      </c>
      <c r="M580" s="22" t="e">
        <f>VLOOKUP($G580,Temp!$A:$C,M$1,FALSE)</f>
        <v>#VALUE!</v>
      </c>
      <c r="N580" s="22" t="e">
        <f>VLOOKUP($G580,Temp!$A:$C,N$1,FALSE)</f>
        <v>#VALUE!</v>
      </c>
      <c r="O580" s="22" t="e">
        <f>VLOOKUP($G580,Temp!$A:$C,O$1,FALSE)</f>
        <v>#VALUE!</v>
      </c>
      <c r="P580" s="22" t="e">
        <f>VLOOKUP($G580,Temp!$A:$C,P$1,FALSE)</f>
        <v>#VALUE!</v>
      </c>
      <c r="Q580" s="22" t="e">
        <f>VLOOKUP($G580,Temp!$A:$C,Q$1,FALSE)</f>
        <v>#VALUE!</v>
      </c>
      <c r="R580" s="22" t="e">
        <f>VLOOKUP($G580,Temp!$A:$C,R$1,FALSE)</f>
        <v>#VALUE!</v>
      </c>
      <c r="S580" s="22" t="e">
        <f>VLOOKUP($G580,Temp!$A:$C,S$1,FALSE)</f>
        <v>#VALUE!</v>
      </c>
      <c r="T580" s="22" t="e">
        <f>VLOOKUP($G580,Temp!$A:$C,T$1,FALSE)</f>
        <v>#VALUE!</v>
      </c>
      <c r="U580" s="22" t="e">
        <f>VLOOKUP($G580,Temp!$A:$C,U$1,FALSE)</f>
        <v>#VALUE!</v>
      </c>
      <c r="V580" s="22" t="e">
        <f>VLOOKUP($G580,Temp!$A:$C,V$1,FALSE)</f>
        <v>#VALUE!</v>
      </c>
      <c r="W580" s="22" t="e">
        <f>VLOOKUP($G580,Temp!$A:$C,W$1,FALSE)</f>
        <v>#VALUE!</v>
      </c>
      <c r="X580" s="22" t="e">
        <f>VLOOKUP($G580,Temp!$A:$C,X$1,FALSE)</f>
        <v>#VALUE!</v>
      </c>
      <c r="Y580" s="22">
        <f>VLOOKUP($G580,Temp!$A:$C,Y$1,FALSE)</f>
        <v>65600</v>
      </c>
      <c r="Z580" s="22">
        <f>VLOOKUP($G580,Temp!$A:$C,Z$1,FALSE)</f>
        <v>16900</v>
      </c>
      <c r="AA580" s="22" t="str">
        <f>VLOOKUP($A580,Searches!$A:$H,AA$1,FALSE)</f>
        <v>Noreen Allen</v>
      </c>
      <c r="AB580" s="22" t="str">
        <f>VLOOKUP($A580,Searches!$A:$H,AB$1,FALSE)</f>
        <v>Bandwidth Inc.</v>
      </c>
      <c r="AC580" s="22" t="str">
        <f>VLOOKUP($A580,Searches!$A:$H,AC$1,FALSE)</f>
        <v>CMO</v>
      </c>
      <c r="AD580" s="22" t="str">
        <f>VLOOKUP($A580,Searches!$A:$H,AD$1,FALSE)</f>
        <v>2nd</v>
      </c>
      <c r="AE580" s="22" t="str">
        <f>VLOOKUP($A580,Searches!$A:$H,AE$1,FALSE)</f>
        <v/>
      </c>
      <c r="AF580" s="22" t="str">
        <f>VLOOKUP($A580,Searches!$A:$H,AF$1,FALSE)</f>
        <v>Raleigh-Durham, North Carolina Area</v>
      </c>
      <c r="AG580" s="22" t="str">
        <f>VLOOKUP($A580,Searches!$A:$H,AG$1,FALSE)</f>
        <v>https://www.linkedin.com/sales/profile/7916923,fa_g,NAME_SEARCH?moduleKey=peopleSearchResults&amp;pageKey=sales-search3-people-refinement&amp;contextId=60BC92C971D70515801E49D6842B0000&amp;requestId=161cfb02-414f-48da-b00a-f9199f63bf1d&amp;action=CLICK&amp;target=urn%3Ali%3AsalesLead%3A(-1%2C7916923)&amp;pageNumber=17&amp;targetEl=profilelink&amp;position=21&amp;trk=lss-serp-result-lead_photo</v>
      </c>
      <c r="AH580" s="22" t="str">
        <f>VLOOKUP($G580,Temp!$D:$F,AH$1,FALSE)</f>
        <v>bandwidth.com</v>
      </c>
      <c r="AI580" s="22" t="str">
        <f>VLOOKUP($G580,Temp!$D:$F,AI$1,FALSE)</f>
        <v>Marketo</v>
      </c>
      <c r="AJ580" s="22" t="str">
        <f>VLOOKUP($G580,Temp!$D:$F,AJ$1,FALSE)</f>
        <v>WordPress</v>
      </c>
    </row>
    <row r="581" spans="1:36" ht="16" x14ac:dyDescent="0.2">
      <c r="A581" s="8" t="str">
        <f t="shared" si="9"/>
        <v>Alok Jain eZdia Inc.</v>
      </c>
      <c r="B581" s="8" t="s">
        <v>6980</v>
      </c>
      <c r="C581" s="8" t="s">
        <v>6981</v>
      </c>
      <c r="D581" s="8" t="s">
        <v>6982</v>
      </c>
      <c r="E581" s="8" t="s">
        <v>6983</v>
      </c>
      <c r="F581" s="8" t="s">
        <v>6984</v>
      </c>
      <c r="G581" s="12" t="s">
        <v>6577</v>
      </c>
      <c r="H581" s="22" t="str">
        <f>VLOOKUP($G581,Temp!$A:$C,H$1,FALSE)</f>
        <v>eZdia.com</v>
      </c>
      <c r="I581" s="22" t="e">
        <f>VLOOKUP($G581,Temp!$A:$C,I$1,FALSE)</f>
        <v>#VALUE!</v>
      </c>
      <c r="J581" s="22" t="e">
        <f>VLOOKUP($G581,Temp!$A:$C,J$1,FALSE)</f>
        <v>#VALUE!</v>
      </c>
      <c r="K581" s="22" t="e">
        <f>VLOOKUP($G581,Temp!$A:$C,K$1,FALSE)</f>
        <v>#VALUE!</v>
      </c>
      <c r="L581" s="22" t="e">
        <f>VLOOKUP($G581,Temp!$A:$C,L$1,FALSE)</f>
        <v>#VALUE!</v>
      </c>
      <c r="M581" s="22" t="e">
        <f>VLOOKUP($G581,Temp!$A:$C,M$1,FALSE)</f>
        <v>#VALUE!</v>
      </c>
      <c r="N581" s="22" t="e">
        <f>VLOOKUP($G581,Temp!$A:$C,N$1,FALSE)</f>
        <v>#VALUE!</v>
      </c>
      <c r="O581" s="22" t="e">
        <f>VLOOKUP($G581,Temp!$A:$C,O$1,FALSE)</f>
        <v>#VALUE!</v>
      </c>
      <c r="P581" s="22" t="e">
        <f>VLOOKUP($G581,Temp!$A:$C,P$1,FALSE)</f>
        <v>#VALUE!</v>
      </c>
      <c r="Q581" s="22" t="e">
        <f>VLOOKUP($G581,Temp!$A:$C,Q$1,FALSE)</f>
        <v>#VALUE!</v>
      </c>
      <c r="R581" s="22" t="e">
        <f>VLOOKUP($G581,Temp!$A:$C,R$1,FALSE)</f>
        <v>#VALUE!</v>
      </c>
      <c r="S581" s="22" t="e">
        <f>VLOOKUP($G581,Temp!$A:$C,S$1,FALSE)</f>
        <v>#VALUE!</v>
      </c>
      <c r="T581" s="22" t="e">
        <f>VLOOKUP($G581,Temp!$A:$C,T$1,FALSE)</f>
        <v>#VALUE!</v>
      </c>
      <c r="U581" s="22" t="e">
        <f>VLOOKUP($G581,Temp!$A:$C,U$1,FALSE)</f>
        <v>#VALUE!</v>
      </c>
      <c r="V581" s="22" t="e">
        <f>VLOOKUP($G581,Temp!$A:$C,V$1,FALSE)</f>
        <v>#VALUE!</v>
      </c>
      <c r="W581" s="22" t="e">
        <f>VLOOKUP($G581,Temp!$A:$C,W$1,FALSE)</f>
        <v>#VALUE!</v>
      </c>
      <c r="X581" s="22" t="e">
        <f>VLOOKUP($G581,Temp!$A:$C,X$1,FALSE)</f>
        <v>#VALUE!</v>
      </c>
      <c r="Y581" s="22">
        <f>VLOOKUP($G581,Temp!$A:$C,Y$1,FALSE)</f>
        <v>205</v>
      </c>
      <c r="Z581" s="22">
        <f>VLOOKUP($G581,Temp!$A:$C,Z$1,FALSE)</f>
        <v>1</v>
      </c>
      <c r="AA581" s="22" t="str">
        <f>VLOOKUP($A581,Searches!$A:$H,AA$1,FALSE)</f>
        <v>Alok Jain</v>
      </c>
      <c r="AB581" s="22" t="str">
        <f>VLOOKUP($A581,Searches!$A:$H,AB$1,FALSE)</f>
        <v>eZdia Inc.</v>
      </c>
      <c r="AC581" s="22" t="str">
        <f>VLOOKUP($A581,Searches!$A:$H,AC$1,FALSE)</f>
        <v>Co-CEO &amp; CMO</v>
      </c>
      <c r="AD581" s="22" t="str">
        <f>VLOOKUP($A581,Searches!$A:$H,AD$1,FALSE)</f>
        <v>2nd</v>
      </c>
      <c r="AE581" s="22" t="str">
        <f>VLOOKUP($A581,Searches!$A:$H,AE$1,FALSE)</f>
        <v>Open link</v>
      </c>
      <c r="AF581" s="22" t="str">
        <f>VLOOKUP($A581,Searches!$A:$H,AF$1,FALSE)</f>
        <v>San Francisco Bay Area</v>
      </c>
      <c r="AG581" s="22" t="str">
        <f>VLOOKUP($A581,Searches!$A:$H,AG$1,FALSE)</f>
        <v>https://www.linkedin.com/sales/profile/8650958,1b9K,NAME_SEARCH?moduleKey=peopleSearchResults&amp;pageKey=sales-search3-people-refinement&amp;contextId=60BC92C971D70515801E49D6842B0000&amp;requestId=161cfb02-414f-48da-b00a-f9199f63bf1d&amp;action=CLICK&amp;target=urn%3Ali%3AsalesLead%3A(-1%2C8650958)&amp;pageNumber=17&amp;targetEl=profilelink&amp;position=20&amp;trk=lss-serp-result-lead_photo</v>
      </c>
      <c r="AH581" s="22" t="str">
        <f>VLOOKUP($G581,Temp!$D:$F,AH$1,FALSE)</f>
        <v>ezdia.com</v>
      </c>
      <c r="AI581" s="22" t="str">
        <f>VLOOKUP($G581,Temp!$D:$F,AI$1,FALSE)</f>
        <v>Pardot</v>
      </c>
      <c r="AJ581" s="22" t="str">
        <f>VLOOKUP($G581,Temp!$D:$F,AJ$1,FALSE)</f>
        <v>WordPress</v>
      </c>
    </row>
    <row r="582" spans="1:36" ht="16" x14ac:dyDescent="0.2">
      <c r="A582" s="8" t="str">
        <f t="shared" si="9"/>
        <v>Maria Pergolino Anaplan</v>
      </c>
      <c r="B582" s="8" t="s">
        <v>65</v>
      </c>
      <c r="C582" s="8" t="s">
        <v>66</v>
      </c>
      <c r="D582" s="8" t="s">
        <v>32</v>
      </c>
      <c r="E582" s="8" t="s">
        <v>634</v>
      </c>
      <c r="F582" s="8" t="s">
        <v>68</v>
      </c>
      <c r="G582" s="12" t="s">
        <v>69</v>
      </c>
      <c r="H582" s="22" t="str">
        <f>VLOOKUP($G582,Temp!$A:$C,H$1,FALSE)</f>
        <v>anaplan.com</v>
      </c>
      <c r="I582" s="22" t="e">
        <f>VLOOKUP($G582,Temp!$A:$C,I$1,FALSE)</f>
        <v>#VALUE!</v>
      </c>
      <c r="J582" s="22" t="e">
        <f>VLOOKUP($G582,Temp!$A:$C,J$1,FALSE)</f>
        <v>#VALUE!</v>
      </c>
      <c r="K582" s="22" t="e">
        <f>VLOOKUP($G582,Temp!$A:$C,K$1,FALSE)</f>
        <v>#VALUE!</v>
      </c>
      <c r="L582" s="22" t="e">
        <f>VLOOKUP($G582,Temp!$A:$C,L$1,FALSE)</f>
        <v>#VALUE!</v>
      </c>
      <c r="M582" s="22" t="e">
        <f>VLOOKUP($G582,Temp!$A:$C,M$1,FALSE)</f>
        <v>#VALUE!</v>
      </c>
      <c r="N582" s="22" t="e">
        <f>VLOOKUP($G582,Temp!$A:$C,N$1,FALSE)</f>
        <v>#VALUE!</v>
      </c>
      <c r="O582" s="22" t="e">
        <f>VLOOKUP($G582,Temp!$A:$C,O$1,FALSE)</f>
        <v>#VALUE!</v>
      </c>
      <c r="P582" s="22" t="e">
        <f>VLOOKUP($G582,Temp!$A:$C,P$1,FALSE)</f>
        <v>#VALUE!</v>
      </c>
      <c r="Q582" s="22" t="e">
        <f>VLOOKUP($G582,Temp!$A:$C,Q$1,FALSE)</f>
        <v>#VALUE!</v>
      </c>
      <c r="R582" s="22" t="e">
        <f>VLOOKUP($G582,Temp!$A:$C,R$1,FALSE)</f>
        <v>#VALUE!</v>
      </c>
      <c r="S582" s="22" t="e">
        <f>VLOOKUP($G582,Temp!$A:$C,S$1,FALSE)</f>
        <v>#VALUE!</v>
      </c>
      <c r="T582" s="22" t="e">
        <f>VLOOKUP($G582,Temp!$A:$C,T$1,FALSE)</f>
        <v>#VALUE!</v>
      </c>
      <c r="U582" s="22" t="e">
        <f>VLOOKUP($G582,Temp!$A:$C,U$1,FALSE)</f>
        <v>#VALUE!</v>
      </c>
      <c r="V582" s="22" t="e">
        <f>VLOOKUP($G582,Temp!$A:$C,V$1,FALSE)</f>
        <v>#VALUE!</v>
      </c>
      <c r="W582" s="22" t="e">
        <f>VLOOKUP($G582,Temp!$A:$C,W$1,FALSE)</f>
        <v>#VALUE!</v>
      </c>
      <c r="X582" s="22" t="e">
        <f>VLOOKUP($G582,Temp!$A:$C,X$1,FALSE)</f>
        <v>#VALUE!</v>
      </c>
      <c r="Y582" s="22">
        <f>VLOOKUP($G582,Temp!$A:$C,Y$1,FALSE)</f>
        <v>389000</v>
      </c>
      <c r="Z582" s="22">
        <f>VLOOKUP($G582,Temp!$A:$C,Z$1,FALSE)</f>
        <v>1200</v>
      </c>
      <c r="AA582" s="22" t="str">
        <f>VLOOKUP($A582,Searches!$A:$H,AA$1,FALSE)</f>
        <v>Maria Pergolino</v>
      </c>
      <c r="AB582" s="22" t="str">
        <f>VLOOKUP($A582,Searches!$A:$H,AB$1,FALSE)</f>
        <v>Anaplan</v>
      </c>
      <c r="AC582" s="22" t="str">
        <f>VLOOKUP($A582,Searches!$A:$H,AC$1,FALSE)</f>
        <v>Chief Marketing Officer (CMO)</v>
      </c>
      <c r="AD582" s="22" t="str">
        <f>VLOOKUP($A582,Searches!$A:$H,AD$1,FALSE)</f>
        <v>2nd</v>
      </c>
      <c r="AE582" s="22" t="str">
        <f>VLOOKUP($A582,Searches!$A:$H,AE$1,FALSE)</f>
        <v>Open link</v>
      </c>
      <c r="AF582" s="22" t="str">
        <f>VLOOKUP($A582,Searches!$A:$H,AF$1,FALSE)</f>
        <v>San Francisco Bay Area</v>
      </c>
      <c r="AG582" s="22" t="str">
        <f>VLOOKUP($A582,Searches!$A:$H,AG$1,FALSE)</f>
        <v>https://www.linkedin.com/sales/profile/8780952,PXjW,NAME_SEARCH?moduleKey=peopleSearchResults&amp;pageKey=sales-search3-people&amp;contextId=60BC92C971D70515801E49D6842B0000&amp;requestId=bd3eec74-1b19-4513-810b-b1fea027bb3c&amp;action=CLICK&amp;target=urn%3Ali%3AsalesLead%3A(-1%2C8780952)&amp;pageNumber=0&amp;targetEl=profilelink&amp;position=5&amp;trk=lss-serp-result-lead_photo</v>
      </c>
      <c r="AH582" s="22" t="str">
        <f>VLOOKUP($G582,Temp!$D:$F,AH$1,FALSE)</f>
        <v>anaplan.com</v>
      </c>
      <c r="AI582" s="22" t="str">
        <f>VLOOKUP($G582,Temp!$D:$F,AI$1,FALSE)</f>
        <v>Marketo</v>
      </c>
      <c r="AJ582" s="22" t="str">
        <f>VLOOKUP($G582,Temp!$D:$F,AJ$1,FALSE)</f>
        <v>WordPress</v>
      </c>
    </row>
    <row r="583" spans="1:36" ht="16" x14ac:dyDescent="0.2">
      <c r="A583" s="8" t="str">
        <f t="shared" si="9"/>
        <v>Chris Capossela Microsoft</v>
      </c>
      <c r="B583" s="8" t="s">
        <v>89</v>
      </c>
      <c r="C583" s="8" t="s">
        <v>90</v>
      </c>
      <c r="D583" s="8" t="s">
        <v>42</v>
      </c>
      <c r="E583" s="8" t="s">
        <v>91</v>
      </c>
      <c r="F583" s="8" t="s">
        <v>92</v>
      </c>
      <c r="G583" s="12" t="s">
        <v>93</v>
      </c>
      <c r="H583" s="22" t="str">
        <f>VLOOKUP($G583,Temp!$A:$C,H$1,FALSE)</f>
        <v>microsoft.com</v>
      </c>
      <c r="I583" s="22" t="e">
        <f>VLOOKUP($G583,Temp!$A:$C,I$1,FALSE)</f>
        <v>#VALUE!</v>
      </c>
      <c r="J583" s="22" t="e">
        <f>VLOOKUP($G583,Temp!$A:$C,J$1,FALSE)</f>
        <v>#VALUE!</v>
      </c>
      <c r="K583" s="22" t="e">
        <f>VLOOKUP($G583,Temp!$A:$C,K$1,FALSE)</f>
        <v>#VALUE!</v>
      </c>
      <c r="L583" s="22" t="e">
        <f>VLOOKUP($G583,Temp!$A:$C,L$1,FALSE)</f>
        <v>#VALUE!</v>
      </c>
      <c r="M583" s="22" t="e">
        <f>VLOOKUP($G583,Temp!$A:$C,M$1,FALSE)</f>
        <v>#VALUE!</v>
      </c>
      <c r="N583" s="22" t="e">
        <f>VLOOKUP($G583,Temp!$A:$C,N$1,FALSE)</f>
        <v>#VALUE!</v>
      </c>
      <c r="O583" s="22" t="e">
        <f>VLOOKUP($G583,Temp!$A:$C,O$1,FALSE)</f>
        <v>#VALUE!</v>
      </c>
      <c r="P583" s="22" t="e">
        <f>VLOOKUP($G583,Temp!$A:$C,P$1,FALSE)</f>
        <v>#VALUE!</v>
      </c>
      <c r="Q583" s="22" t="e">
        <f>VLOOKUP($G583,Temp!$A:$C,Q$1,FALSE)</f>
        <v>#VALUE!</v>
      </c>
      <c r="R583" s="22" t="e">
        <f>VLOOKUP($G583,Temp!$A:$C,R$1,FALSE)</f>
        <v>#VALUE!</v>
      </c>
      <c r="S583" s="22" t="e">
        <f>VLOOKUP($G583,Temp!$A:$C,S$1,FALSE)</f>
        <v>#VALUE!</v>
      </c>
      <c r="T583" s="22" t="e">
        <f>VLOOKUP($G583,Temp!$A:$C,T$1,FALSE)</f>
        <v>#VALUE!</v>
      </c>
      <c r="U583" s="22" t="e">
        <f>VLOOKUP($G583,Temp!$A:$C,U$1,FALSE)</f>
        <v>#VALUE!</v>
      </c>
      <c r="V583" s="22" t="e">
        <f>VLOOKUP($G583,Temp!$A:$C,V$1,FALSE)</f>
        <v>#VALUE!</v>
      </c>
      <c r="W583" s="22" t="e">
        <f>VLOOKUP($G583,Temp!$A:$C,W$1,FALSE)</f>
        <v>#VALUE!</v>
      </c>
      <c r="X583" s="22" t="e">
        <f>VLOOKUP($G583,Temp!$A:$C,X$1,FALSE)</f>
        <v>#VALUE!</v>
      </c>
      <c r="Y583" s="22">
        <f>VLOOKUP($G583,Temp!$A:$C,Y$1,FALSE)</f>
        <v>64100000</v>
      </c>
      <c r="Z583" s="22">
        <f>VLOOKUP($G583,Temp!$A:$C,Z$1,FALSE)</f>
        <v>3800000</v>
      </c>
      <c r="AA583" s="22" t="e">
        <f>VLOOKUP($A583,Searches!$A:$H,AA$1,FALSE)</f>
        <v>#N/A</v>
      </c>
      <c r="AB583" s="22" t="e">
        <f>VLOOKUP($A583,Searches!$A:$H,AB$1,FALSE)</f>
        <v>#N/A</v>
      </c>
      <c r="AC583" s="22" t="e">
        <f>VLOOKUP($A583,Searches!$A:$H,AC$1,FALSE)</f>
        <v>#N/A</v>
      </c>
      <c r="AD583" s="22" t="e">
        <f>VLOOKUP($A583,Searches!$A:$H,AD$1,FALSE)</f>
        <v>#N/A</v>
      </c>
      <c r="AE583" s="22" t="e">
        <f>VLOOKUP($A583,Searches!$A:$H,AE$1,FALSE)</f>
        <v>#N/A</v>
      </c>
      <c r="AF583" s="22" t="e">
        <f>VLOOKUP($A583,Searches!$A:$H,AF$1,FALSE)</f>
        <v>#N/A</v>
      </c>
      <c r="AG583" s="22" t="e">
        <f>VLOOKUP($A583,Searches!$A:$H,AG$1,FALSE)</f>
        <v>#N/A</v>
      </c>
      <c r="AH583" s="22" t="e">
        <f>VLOOKUP($G583,Temp!$D:$F,AH$1,FALSE)</f>
        <v>#N/A</v>
      </c>
      <c r="AI583" s="22" t="e">
        <f>VLOOKUP($G583,Temp!$D:$F,AI$1,FALSE)</f>
        <v>#N/A</v>
      </c>
      <c r="AJ583" s="22" t="e">
        <f>VLOOKUP($G583,Temp!$D:$F,AJ$1,FALSE)</f>
        <v>#N/A</v>
      </c>
    </row>
    <row r="584" spans="1:36" ht="16" x14ac:dyDescent="0.2">
      <c r="A584" s="8" t="str">
        <f t="shared" si="9"/>
        <v>Bruno Aziza AtScale | Make BI Work on Big Data</v>
      </c>
      <c r="B584" s="8" t="s">
        <v>30</v>
      </c>
      <c r="C584" s="8" t="s">
        <v>31</v>
      </c>
      <c r="D584" s="8" t="s">
        <v>32</v>
      </c>
      <c r="E584" s="8" t="s">
        <v>7007</v>
      </c>
      <c r="F584" s="8" t="s">
        <v>34</v>
      </c>
      <c r="G584" s="12" t="s">
        <v>35</v>
      </c>
      <c r="H584" s="22" t="str">
        <f>VLOOKUP($G584,Temp!$A:$C,H$1,FALSE)</f>
        <v>atscale.com</v>
      </c>
      <c r="I584" s="22" t="e">
        <f>VLOOKUP($G584,Temp!$A:$C,I$1,FALSE)</f>
        <v>#VALUE!</v>
      </c>
      <c r="J584" s="22" t="e">
        <f>VLOOKUP($G584,Temp!$A:$C,J$1,FALSE)</f>
        <v>#VALUE!</v>
      </c>
      <c r="K584" s="22" t="e">
        <f>VLOOKUP($G584,Temp!$A:$C,K$1,FALSE)</f>
        <v>#VALUE!</v>
      </c>
      <c r="L584" s="22" t="e">
        <f>VLOOKUP($G584,Temp!$A:$C,L$1,FALSE)</f>
        <v>#VALUE!</v>
      </c>
      <c r="M584" s="22" t="e">
        <f>VLOOKUP($G584,Temp!$A:$C,M$1,FALSE)</f>
        <v>#VALUE!</v>
      </c>
      <c r="N584" s="22" t="e">
        <f>VLOOKUP($G584,Temp!$A:$C,N$1,FALSE)</f>
        <v>#VALUE!</v>
      </c>
      <c r="O584" s="22" t="e">
        <f>VLOOKUP($G584,Temp!$A:$C,O$1,FALSE)</f>
        <v>#VALUE!</v>
      </c>
      <c r="P584" s="22" t="e">
        <f>VLOOKUP($G584,Temp!$A:$C,P$1,FALSE)</f>
        <v>#VALUE!</v>
      </c>
      <c r="Q584" s="22" t="e">
        <f>VLOOKUP($G584,Temp!$A:$C,Q$1,FALSE)</f>
        <v>#VALUE!</v>
      </c>
      <c r="R584" s="22" t="e">
        <f>VLOOKUP($G584,Temp!$A:$C,R$1,FALSE)</f>
        <v>#VALUE!</v>
      </c>
      <c r="S584" s="22" t="e">
        <f>VLOOKUP($G584,Temp!$A:$C,S$1,FALSE)</f>
        <v>#VALUE!</v>
      </c>
      <c r="T584" s="22" t="e">
        <f>VLOOKUP($G584,Temp!$A:$C,T$1,FALSE)</f>
        <v>#VALUE!</v>
      </c>
      <c r="U584" s="22" t="e">
        <f>VLOOKUP($G584,Temp!$A:$C,U$1,FALSE)</f>
        <v>#VALUE!</v>
      </c>
      <c r="V584" s="22" t="e">
        <f>VLOOKUP($G584,Temp!$A:$C,V$1,FALSE)</f>
        <v>#VALUE!</v>
      </c>
      <c r="W584" s="22" t="e">
        <f>VLOOKUP($G584,Temp!$A:$C,W$1,FALSE)</f>
        <v>#VALUE!</v>
      </c>
      <c r="X584" s="22" t="e">
        <f>VLOOKUP($G584,Temp!$A:$C,X$1,FALSE)</f>
        <v>#VALUE!</v>
      </c>
      <c r="Y584" s="22">
        <f>VLOOKUP($G584,Temp!$A:$C,Y$1,FALSE)</f>
        <v>4600</v>
      </c>
      <c r="Z584" s="22">
        <f>VLOOKUP($G584,Temp!$A:$C,Z$1,FALSE)</f>
        <v>624</v>
      </c>
      <c r="AA584" s="22" t="e">
        <f>VLOOKUP($A584,Searches!$A:$H,AA$1,FALSE)</f>
        <v>#N/A</v>
      </c>
      <c r="AB584" s="22" t="e">
        <f>VLOOKUP($A584,Searches!$A:$H,AB$1,FALSE)</f>
        <v>#N/A</v>
      </c>
      <c r="AC584" s="22" t="e">
        <f>VLOOKUP($A584,Searches!$A:$H,AC$1,FALSE)</f>
        <v>#N/A</v>
      </c>
      <c r="AD584" s="22" t="e">
        <f>VLOOKUP($A584,Searches!$A:$H,AD$1,FALSE)</f>
        <v>#N/A</v>
      </c>
      <c r="AE584" s="22" t="e">
        <f>VLOOKUP($A584,Searches!$A:$H,AE$1,FALSE)</f>
        <v>#N/A</v>
      </c>
      <c r="AF584" s="22" t="e">
        <f>VLOOKUP($A584,Searches!$A:$H,AF$1,FALSE)</f>
        <v>#N/A</v>
      </c>
      <c r="AG584" s="22" t="e">
        <f>VLOOKUP($A584,Searches!$A:$H,AG$1,FALSE)</f>
        <v>#N/A</v>
      </c>
      <c r="AH584" s="22" t="str">
        <f>VLOOKUP($G584,Temp!$D:$F,AH$1,FALSE)</f>
        <v>atscale.com</v>
      </c>
      <c r="AI584" s="22">
        <f>VLOOKUP($G584,Temp!$D:$F,AI$1,FALSE)</f>
        <v>0</v>
      </c>
      <c r="AJ584" s="22" t="str">
        <f>VLOOKUP($G584,Temp!$D:$F,AJ$1,FALSE)</f>
        <v>WordPress</v>
      </c>
    </row>
    <row r="585" spans="1:36" ht="16" x14ac:dyDescent="0.2">
      <c r="A585" s="8" t="str">
        <f t="shared" si="9"/>
        <v>Mike Grandinetti Reduxio Systems</v>
      </c>
      <c r="B585" s="8" t="s">
        <v>112</v>
      </c>
      <c r="C585" s="8" t="s">
        <v>113</v>
      </c>
      <c r="D585" s="8" t="s">
        <v>114</v>
      </c>
      <c r="E585" s="8" t="s">
        <v>115</v>
      </c>
      <c r="F585" s="8" t="s">
        <v>116</v>
      </c>
      <c r="G585" s="12" t="s">
        <v>117</v>
      </c>
      <c r="H585" s="22" t="str">
        <f>VLOOKUP($G585,Temp!$A:$C,H$1,FALSE)</f>
        <v>reduxio.com</v>
      </c>
      <c r="I585" s="22" t="e">
        <f>VLOOKUP($G585,Temp!$A:$C,I$1,FALSE)</f>
        <v>#VALUE!</v>
      </c>
      <c r="J585" s="22" t="e">
        <f>VLOOKUP($G585,Temp!$A:$C,J$1,FALSE)</f>
        <v>#VALUE!</v>
      </c>
      <c r="K585" s="22" t="e">
        <f>VLOOKUP($G585,Temp!$A:$C,K$1,FALSE)</f>
        <v>#VALUE!</v>
      </c>
      <c r="L585" s="22" t="e">
        <f>VLOOKUP($G585,Temp!$A:$C,L$1,FALSE)</f>
        <v>#VALUE!</v>
      </c>
      <c r="M585" s="22" t="e">
        <f>VLOOKUP($G585,Temp!$A:$C,M$1,FALSE)</f>
        <v>#VALUE!</v>
      </c>
      <c r="N585" s="22" t="e">
        <f>VLOOKUP($G585,Temp!$A:$C,N$1,FALSE)</f>
        <v>#VALUE!</v>
      </c>
      <c r="O585" s="22" t="e">
        <f>VLOOKUP($G585,Temp!$A:$C,O$1,FALSE)</f>
        <v>#VALUE!</v>
      </c>
      <c r="P585" s="22" t="e">
        <f>VLOOKUP($G585,Temp!$A:$C,P$1,FALSE)</f>
        <v>#VALUE!</v>
      </c>
      <c r="Q585" s="22" t="e">
        <f>VLOOKUP($G585,Temp!$A:$C,Q$1,FALSE)</f>
        <v>#VALUE!</v>
      </c>
      <c r="R585" s="22" t="e">
        <f>VLOOKUP($G585,Temp!$A:$C,R$1,FALSE)</f>
        <v>#VALUE!</v>
      </c>
      <c r="S585" s="22" t="e">
        <f>VLOOKUP($G585,Temp!$A:$C,S$1,FALSE)</f>
        <v>#VALUE!</v>
      </c>
      <c r="T585" s="22" t="e">
        <f>VLOOKUP($G585,Temp!$A:$C,T$1,FALSE)</f>
        <v>#VALUE!</v>
      </c>
      <c r="U585" s="22" t="e">
        <f>VLOOKUP($G585,Temp!$A:$C,U$1,FALSE)</f>
        <v>#VALUE!</v>
      </c>
      <c r="V585" s="22" t="e">
        <f>VLOOKUP($G585,Temp!$A:$C,V$1,FALSE)</f>
        <v>#VALUE!</v>
      </c>
      <c r="W585" s="22" t="e">
        <f>VLOOKUP($G585,Temp!$A:$C,W$1,FALSE)</f>
        <v>#VALUE!</v>
      </c>
      <c r="X585" s="22" t="e">
        <f>VLOOKUP($G585,Temp!$A:$C,X$1,FALSE)</f>
        <v>#VALUE!</v>
      </c>
      <c r="Y585" s="22">
        <f>VLOOKUP($G585,Temp!$A:$C,Y$1,FALSE)</f>
        <v>239</v>
      </c>
      <c r="Z585" s="22">
        <f>VLOOKUP($G585,Temp!$A:$C,Z$1,FALSE)</f>
        <v>12300</v>
      </c>
      <c r="AA585" s="22" t="str">
        <f>VLOOKUP($A585,Searches!$A:$H,AA$1,FALSE)</f>
        <v>Mike Grandinetti</v>
      </c>
      <c r="AB585" s="22" t="str">
        <f>VLOOKUP($A585,Searches!$A:$H,AB$1,FALSE)</f>
        <v>Reduxio Systems</v>
      </c>
      <c r="AC585" s="22" t="str">
        <f>VLOOKUP($A585,Searches!$A:$H,AC$1,FALSE)</f>
        <v>Chief Marketing and Corporate Strategy Officer</v>
      </c>
      <c r="AD585" s="22" t="str">
        <f>VLOOKUP($A585,Searches!$A:$H,AD$1,FALSE)</f>
        <v>2nd</v>
      </c>
      <c r="AE585" s="22" t="str">
        <f>VLOOKUP($A585,Searches!$A:$H,AE$1,FALSE)</f>
        <v>Open link</v>
      </c>
      <c r="AF585" s="22" t="str">
        <f>VLOOKUP($A585,Searches!$A:$H,AF$1,FALSE)</f>
        <v>Greater Boston Area</v>
      </c>
      <c r="AG585" s="22" t="str">
        <f>VLOOKUP($A585,Searches!$A:$H,AG$1,FALSE)</f>
        <v>https://www.linkedin.com/sales/profile/51642,-PE5,NAME_SEARCH?moduleKey=peopleSearchResults&amp;pageKey=sales-search3-people&amp;contextId=60BC92C971D70515801E49D6842B0000&amp;requestId=bd3eec74-1b19-4513-810b-b1fea027bb3c&amp;action=CLICK&amp;target=urn%3Ali%3AsalesLead%3A(-1%2C51642)&amp;pageNumber=0&amp;targetEl=profilelink&amp;position=2&amp;trk=lss-serp-result-lead_photo</v>
      </c>
      <c r="AH585" s="22" t="str">
        <f>VLOOKUP($G585,Temp!$D:$F,AH$1,FALSE)</f>
        <v>reduxio.com</v>
      </c>
      <c r="AI585" s="22">
        <f>VLOOKUP($G585,Temp!$D:$F,AI$1,FALSE)</f>
        <v>0</v>
      </c>
      <c r="AJ585" s="22" t="str">
        <f>VLOOKUP($G585,Temp!$D:$F,AJ$1,FALSE)</f>
        <v>WordPress</v>
      </c>
    </row>
    <row r="586" spans="1:36" ht="16" x14ac:dyDescent="0.2">
      <c r="A586" s="8" t="str">
        <f t="shared" si="9"/>
        <v>Meagen Eisenberg MongoDB</v>
      </c>
      <c r="B586" s="8" t="s">
        <v>77</v>
      </c>
      <c r="C586" s="8" t="s">
        <v>78</v>
      </c>
      <c r="D586" s="8" t="s">
        <v>42</v>
      </c>
      <c r="E586" s="8" t="s">
        <v>79</v>
      </c>
      <c r="F586" s="8" t="s">
        <v>80</v>
      </c>
      <c r="G586" s="12" t="s">
        <v>81</v>
      </c>
      <c r="H586" s="22" t="str">
        <f>VLOOKUP($G586,Temp!$A:$C,H$1,FALSE)</f>
        <v>mongodb.com</v>
      </c>
      <c r="I586" s="22" t="e">
        <f>VLOOKUP($G586,Temp!$A:$C,I$1,FALSE)</f>
        <v>#VALUE!</v>
      </c>
      <c r="J586" s="22" t="e">
        <f>VLOOKUP($G586,Temp!$A:$C,J$1,FALSE)</f>
        <v>#VALUE!</v>
      </c>
      <c r="K586" s="22" t="e">
        <f>VLOOKUP($G586,Temp!$A:$C,K$1,FALSE)</f>
        <v>#VALUE!</v>
      </c>
      <c r="L586" s="22" t="e">
        <f>VLOOKUP($G586,Temp!$A:$C,L$1,FALSE)</f>
        <v>#VALUE!</v>
      </c>
      <c r="M586" s="22" t="e">
        <f>VLOOKUP($G586,Temp!$A:$C,M$1,FALSE)</f>
        <v>#VALUE!</v>
      </c>
      <c r="N586" s="22" t="e">
        <f>VLOOKUP($G586,Temp!$A:$C,N$1,FALSE)</f>
        <v>#VALUE!</v>
      </c>
      <c r="O586" s="22" t="e">
        <f>VLOOKUP($G586,Temp!$A:$C,O$1,FALSE)</f>
        <v>#VALUE!</v>
      </c>
      <c r="P586" s="22" t="e">
        <f>VLOOKUP($G586,Temp!$A:$C,P$1,FALSE)</f>
        <v>#VALUE!</v>
      </c>
      <c r="Q586" s="22" t="e">
        <f>VLOOKUP($G586,Temp!$A:$C,Q$1,FALSE)</f>
        <v>#VALUE!</v>
      </c>
      <c r="R586" s="22" t="e">
        <f>VLOOKUP($G586,Temp!$A:$C,R$1,FALSE)</f>
        <v>#VALUE!</v>
      </c>
      <c r="S586" s="22" t="e">
        <f>VLOOKUP($G586,Temp!$A:$C,S$1,FALSE)</f>
        <v>#VALUE!</v>
      </c>
      <c r="T586" s="22" t="e">
        <f>VLOOKUP($G586,Temp!$A:$C,T$1,FALSE)</f>
        <v>#VALUE!</v>
      </c>
      <c r="U586" s="22" t="e">
        <f>VLOOKUP($G586,Temp!$A:$C,U$1,FALSE)</f>
        <v>#VALUE!</v>
      </c>
      <c r="V586" s="22" t="e">
        <f>VLOOKUP($G586,Temp!$A:$C,V$1,FALSE)</f>
        <v>#VALUE!</v>
      </c>
      <c r="W586" s="22" t="e">
        <f>VLOOKUP($G586,Temp!$A:$C,W$1,FALSE)</f>
        <v>#VALUE!</v>
      </c>
      <c r="X586" s="22" t="e">
        <f>VLOOKUP($G586,Temp!$A:$C,X$1,FALSE)</f>
        <v>#VALUE!</v>
      </c>
      <c r="Y586" s="22">
        <f>VLOOKUP($G586,Temp!$A:$C,Y$1,FALSE)</f>
        <v>874000</v>
      </c>
      <c r="Z586" s="22">
        <f>VLOOKUP($G586,Temp!$A:$C,Z$1,FALSE)</f>
        <v>28200</v>
      </c>
      <c r="AA586" s="22" t="str">
        <f>VLOOKUP($A586,Searches!$A:$H,AA$1,FALSE)</f>
        <v>Meagen Eisenberg</v>
      </c>
      <c r="AB586" s="22" t="str">
        <f>VLOOKUP($A586,Searches!$A:$H,AB$1,FALSE)</f>
        <v>MongoDB</v>
      </c>
      <c r="AC586" s="22" t="str">
        <f>VLOOKUP($A586,Searches!$A:$H,AC$1,FALSE)</f>
        <v>Chief Marketing Officer</v>
      </c>
      <c r="AD586" s="22" t="str">
        <f>VLOOKUP($A586,Searches!$A:$H,AD$1,FALSE)</f>
        <v>2nd</v>
      </c>
      <c r="AE586" s="22" t="str">
        <f>VLOOKUP($A586,Searches!$A:$H,AE$1,FALSE)</f>
        <v>Open link</v>
      </c>
      <c r="AF586" s="22" t="str">
        <f>VLOOKUP($A586,Searches!$A:$H,AF$1,FALSE)</f>
        <v>San Francisco Bay Area</v>
      </c>
      <c r="AG586" s="22" t="str">
        <f>VLOOKUP($A586,Searches!$A:$H,AG$1,FALSE)</f>
        <v>https://www.linkedin.com/sales/profile/832949,BfJG,NAME_SEARCH?moduleKey=peopleSearchResults&amp;pageKey=sales-search3-people&amp;contextId=60BC92C971D70515801E49D6842B0000&amp;requestId=bd3eec74-1b19-4513-810b-b1fea027bb3c&amp;action=CLICK&amp;target=urn%3Ali%3AsalesLead%3A(-1%2C832949)&amp;pageNumber=0&amp;targetEl=profilelink&amp;position=3&amp;trk=lss-serp-result-lead_photo</v>
      </c>
      <c r="AH586" s="22" t="e">
        <f>VLOOKUP($G586,Temp!$D:$F,AH$1,FALSE)</f>
        <v>#N/A</v>
      </c>
      <c r="AI586" s="22" t="e">
        <f>VLOOKUP($G586,Temp!$D:$F,AI$1,FALSE)</f>
        <v>#N/A</v>
      </c>
      <c r="AJ586" s="22" t="e">
        <f>VLOOKUP($G586,Temp!$D:$F,AJ$1,FALSE)</f>
        <v>#N/A</v>
      </c>
    </row>
    <row r="587" spans="1:36" ht="16" x14ac:dyDescent="0.2">
      <c r="A587" s="8" t="str">
        <f t="shared" si="9"/>
        <v>Anurag Harsh IPsoft</v>
      </c>
      <c r="B587" s="8" t="s">
        <v>125</v>
      </c>
      <c r="C587" s="8" t="s">
        <v>126</v>
      </c>
      <c r="D587" s="8" t="s">
        <v>127</v>
      </c>
      <c r="E587" s="8" t="s">
        <v>128</v>
      </c>
      <c r="F587" s="8" t="s">
        <v>129</v>
      </c>
      <c r="G587" s="12" t="s">
        <v>130</v>
      </c>
      <c r="H587" s="22" t="str">
        <f>VLOOKUP($G587,Temp!$A:$C,H$1,FALSE)</f>
        <v>ipsoft.com</v>
      </c>
      <c r="I587" s="22" t="e">
        <f>VLOOKUP($G587,Temp!$A:$C,I$1,FALSE)</f>
        <v>#VALUE!</v>
      </c>
      <c r="J587" s="22" t="e">
        <f>VLOOKUP($G587,Temp!$A:$C,J$1,FALSE)</f>
        <v>#VALUE!</v>
      </c>
      <c r="K587" s="22" t="e">
        <f>VLOOKUP($G587,Temp!$A:$C,K$1,FALSE)</f>
        <v>#VALUE!</v>
      </c>
      <c r="L587" s="22" t="e">
        <f>VLOOKUP($G587,Temp!$A:$C,L$1,FALSE)</f>
        <v>#VALUE!</v>
      </c>
      <c r="M587" s="22" t="e">
        <f>VLOOKUP($G587,Temp!$A:$C,M$1,FALSE)</f>
        <v>#VALUE!</v>
      </c>
      <c r="N587" s="22" t="e">
        <f>VLOOKUP($G587,Temp!$A:$C,N$1,FALSE)</f>
        <v>#VALUE!</v>
      </c>
      <c r="O587" s="22" t="e">
        <f>VLOOKUP($G587,Temp!$A:$C,O$1,FALSE)</f>
        <v>#VALUE!</v>
      </c>
      <c r="P587" s="22" t="e">
        <f>VLOOKUP($G587,Temp!$A:$C,P$1,FALSE)</f>
        <v>#VALUE!</v>
      </c>
      <c r="Q587" s="22" t="e">
        <f>VLOOKUP($G587,Temp!$A:$C,Q$1,FALSE)</f>
        <v>#VALUE!</v>
      </c>
      <c r="R587" s="22" t="e">
        <f>VLOOKUP($G587,Temp!$A:$C,R$1,FALSE)</f>
        <v>#VALUE!</v>
      </c>
      <c r="S587" s="22" t="e">
        <f>VLOOKUP($G587,Temp!$A:$C,S$1,FALSE)</f>
        <v>#VALUE!</v>
      </c>
      <c r="T587" s="22" t="e">
        <f>VLOOKUP($G587,Temp!$A:$C,T$1,FALSE)</f>
        <v>#VALUE!</v>
      </c>
      <c r="U587" s="22" t="e">
        <f>VLOOKUP($G587,Temp!$A:$C,U$1,FALSE)</f>
        <v>#VALUE!</v>
      </c>
      <c r="V587" s="22" t="e">
        <f>VLOOKUP($G587,Temp!$A:$C,V$1,FALSE)</f>
        <v>#VALUE!</v>
      </c>
      <c r="W587" s="22" t="e">
        <f>VLOOKUP($G587,Temp!$A:$C,W$1,FALSE)</f>
        <v>#VALUE!</v>
      </c>
      <c r="X587" s="22" t="e">
        <f>VLOOKUP($G587,Temp!$A:$C,X$1,FALSE)</f>
        <v>#VALUE!</v>
      </c>
      <c r="Y587" s="22">
        <f>VLOOKUP($G587,Temp!$A:$C,Y$1,FALSE)</f>
        <v>2700</v>
      </c>
      <c r="Z587" s="22">
        <f>VLOOKUP($G587,Temp!$A:$C,Z$1,FALSE)</f>
        <v>0</v>
      </c>
      <c r="AA587" s="22" t="e">
        <f>VLOOKUP($A587,Searches!$A:$H,AA$1,FALSE)</f>
        <v>#N/A</v>
      </c>
      <c r="AB587" s="22" t="e">
        <f>VLOOKUP($A587,Searches!$A:$H,AB$1,FALSE)</f>
        <v>#N/A</v>
      </c>
      <c r="AC587" s="22" t="e">
        <f>VLOOKUP($A587,Searches!$A:$H,AC$1,FALSE)</f>
        <v>#N/A</v>
      </c>
      <c r="AD587" s="22" t="e">
        <f>VLOOKUP($A587,Searches!$A:$H,AD$1,FALSE)</f>
        <v>#N/A</v>
      </c>
      <c r="AE587" s="22" t="e">
        <f>VLOOKUP($A587,Searches!$A:$H,AE$1,FALSE)</f>
        <v>#N/A</v>
      </c>
      <c r="AF587" s="22" t="e">
        <f>VLOOKUP($A587,Searches!$A:$H,AF$1,FALSE)</f>
        <v>#N/A</v>
      </c>
      <c r="AG587" s="22" t="e">
        <f>VLOOKUP($A587,Searches!$A:$H,AG$1,FALSE)</f>
        <v>#N/A</v>
      </c>
      <c r="AH587" s="22" t="e">
        <f>VLOOKUP($G587,Temp!$D:$F,AH$1,FALSE)</f>
        <v>#N/A</v>
      </c>
      <c r="AI587" s="22" t="e">
        <f>VLOOKUP($G587,Temp!$D:$F,AI$1,FALSE)</f>
        <v>#N/A</v>
      </c>
      <c r="AJ587" s="22" t="e">
        <f>VLOOKUP($G587,Temp!$D:$F,AJ$1,FALSE)</f>
        <v>#N/A</v>
      </c>
    </row>
    <row r="588" spans="1:36" ht="16" x14ac:dyDescent="0.2">
      <c r="A588" s="8" t="str">
        <f t="shared" si="9"/>
        <v>Anthony Kennada Gainsight</v>
      </c>
      <c r="B588" s="8" t="s">
        <v>101</v>
      </c>
      <c r="C588" s="8" t="s">
        <v>102</v>
      </c>
      <c r="D588" s="8" t="s">
        <v>42</v>
      </c>
      <c r="E588" s="8" t="s">
        <v>103</v>
      </c>
      <c r="F588" s="8" t="s">
        <v>104</v>
      </c>
      <c r="G588" s="12" t="s">
        <v>105</v>
      </c>
      <c r="H588" s="22" t="str">
        <f>VLOOKUP($G588,Temp!$A:$C,H$1,FALSE)</f>
        <v>gainsight.com</v>
      </c>
      <c r="I588" s="22" t="e">
        <f>VLOOKUP($G588,Temp!$A:$C,I$1,FALSE)</f>
        <v>#VALUE!</v>
      </c>
      <c r="J588" s="22" t="e">
        <f>VLOOKUP($G588,Temp!$A:$C,J$1,FALSE)</f>
        <v>#VALUE!</v>
      </c>
      <c r="K588" s="22" t="e">
        <f>VLOOKUP($G588,Temp!$A:$C,K$1,FALSE)</f>
        <v>#VALUE!</v>
      </c>
      <c r="L588" s="22" t="e">
        <f>VLOOKUP($G588,Temp!$A:$C,L$1,FALSE)</f>
        <v>#VALUE!</v>
      </c>
      <c r="M588" s="22" t="e">
        <f>VLOOKUP($G588,Temp!$A:$C,M$1,FALSE)</f>
        <v>#VALUE!</v>
      </c>
      <c r="N588" s="22" t="e">
        <f>VLOOKUP($G588,Temp!$A:$C,N$1,FALSE)</f>
        <v>#VALUE!</v>
      </c>
      <c r="O588" s="22" t="e">
        <f>VLOOKUP($G588,Temp!$A:$C,O$1,FALSE)</f>
        <v>#VALUE!</v>
      </c>
      <c r="P588" s="22" t="e">
        <f>VLOOKUP($G588,Temp!$A:$C,P$1,FALSE)</f>
        <v>#VALUE!</v>
      </c>
      <c r="Q588" s="22" t="e">
        <f>VLOOKUP($G588,Temp!$A:$C,Q$1,FALSE)</f>
        <v>#VALUE!</v>
      </c>
      <c r="R588" s="22" t="e">
        <f>VLOOKUP($G588,Temp!$A:$C,R$1,FALSE)</f>
        <v>#VALUE!</v>
      </c>
      <c r="S588" s="22" t="e">
        <f>VLOOKUP($G588,Temp!$A:$C,S$1,FALSE)</f>
        <v>#VALUE!</v>
      </c>
      <c r="T588" s="22" t="e">
        <f>VLOOKUP($G588,Temp!$A:$C,T$1,FALSE)</f>
        <v>#VALUE!</v>
      </c>
      <c r="U588" s="22" t="e">
        <f>VLOOKUP($G588,Temp!$A:$C,U$1,FALSE)</f>
        <v>#VALUE!</v>
      </c>
      <c r="V588" s="22" t="e">
        <f>VLOOKUP($G588,Temp!$A:$C,V$1,FALSE)</f>
        <v>#VALUE!</v>
      </c>
      <c r="W588" s="22" t="e">
        <f>VLOOKUP($G588,Temp!$A:$C,W$1,FALSE)</f>
        <v>#VALUE!</v>
      </c>
      <c r="X588" s="22" t="e">
        <f>VLOOKUP($G588,Temp!$A:$C,X$1,FALSE)</f>
        <v>#VALUE!</v>
      </c>
      <c r="Y588" s="22">
        <f>VLOOKUP($G588,Temp!$A:$C,Y$1,FALSE)</f>
        <v>25000</v>
      </c>
      <c r="Z588" s="22">
        <f>VLOOKUP($G588,Temp!$A:$C,Z$1,FALSE)</f>
        <v>1800</v>
      </c>
      <c r="AA588" s="22" t="str">
        <f>VLOOKUP($A588,Searches!$A:$H,AA$1,FALSE)</f>
        <v>Anthony Kennada</v>
      </c>
      <c r="AB588" s="22" t="str">
        <f>VLOOKUP($A588,Searches!$A:$H,AB$1,FALSE)</f>
        <v>Gainsight</v>
      </c>
      <c r="AC588" s="22" t="str">
        <f>VLOOKUP($A588,Searches!$A:$H,AC$1,FALSE)</f>
        <v>Chief Marketing Officer</v>
      </c>
      <c r="AD588" s="22" t="str">
        <f>VLOOKUP($A588,Searches!$A:$H,AD$1,FALSE)</f>
        <v>2nd</v>
      </c>
      <c r="AE588" s="22" t="str">
        <f>VLOOKUP($A588,Searches!$A:$H,AE$1,FALSE)</f>
        <v/>
      </c>
      <c r="AF588" s="22" t="str">
        <f>VLOOKUP($A588,Searches!$A:$H,AF$1,FALSE)</f>
        <v>San Francisco Bay Area</v>
      </c>
      <c r="AG588" s="22" t="str">
        <f>VLOOKUP($A588,Searches!$A:$H,AG$1,FALSE)</f>
        <v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v>
      </c>
      <c r="AH588" s="22" t="str">
        <f>VLOOKUP($G588,Temp!$D:$F,AH$1,FALSE)</f>
        <v>gainsight.com</v>
      </c>
      <c r="AI588" s="22" t="str">
        <f>VLOOKUP($G588,Temp!$D:$F,AI$1,FALSE)</f>
        <v>Marketo</v>
      </c>
      <c r="AJ588" s="22" t="str">
        <f>VLOOKUP($G588,Temp!$D:$F,AJ$1,FALSE)</f>
        <v>WordPress</v>
      </c>
    </row>
    <row r="589" spans="1:36" ht="16" x14ac:dyDescent="0.2">
      <c r="A589" s="8" t="str">
        <f t="shared" si="9"/>
        <v>Gary Sevounts Aryaka Networks</v>
      </c>
      <c r="B589" s="8" t="s">
        <v>141</v>
      </c>
      <c r="C589" s="8" t="s">
        <v>142</v>
      </c>
      <c r="D589" s="8" t="s">
        <v>32</v>
      </c>
      <c r="E589" s="8" t="s">
        <v>143</v>
      </c>
      <c r="F589" s="8" t="s">
        <v>144</v>
      </c>
      <c r="G589" s="12" t="s">
        <v>146</v>
      </c>
      <c r="H589" s="22" t="str">
        <f>VLOOKUP($G589,Temp!$A:$C,H$1,FALSE)</f>
        <v>aryaka.com</v>
      </c>
      <c r="I589" s="22" t="e">
        <f>VLOOKUP($G589,Temp!$A:$C,I$1,FALSE)</f>
        <v>#VALUE!</v>
      </c>
      <c r="J589" s="22" t="e">
        <f>VLOOKUP($G589,Temp!$A:$C,J$1,FALSE)</f>
        <v>#VALUE!</v>
      </c>
      <c r="K589" s="22" t="e">
        <f>VLOOKUP($G589,Temp!$A:$C,K$1,FALSE)</f>
        <v>#VALUE!</v>
      </c>
      <c r="L589" s="22" t="e">
        <f>VLOOKUP($G589,Temp!$A:$C,L$1,FALSE)</f>
        <v>#VALUE!</v>
      </c>
      <c r="M589" s="22" t="e">
        <f>VLOOKUP($G589,Temp!$A:$C,M$1,FALSE)</f>
        <v>#VALUE!</v>
      </c>
      <c r="N589" s="22" t="e">
        <f>VLOOKUP($G589,Temp!$A:$C,N$1,FALSE)</f>
        <v>#VALUE!</v>
      </c>
      <c r="O589" s="22" t="e">
        <f>VLOOKUP($G589,Temp!$A:$C,O$1,FALSE)</f>
        <v>#VALUE!</v>
      </c>
      <c r="P589" s="22" t="e">
        <f>VLOOKUP($G589,Temp!$A:$C,P$1,FALSE)</f>
        <v>#VALUE!</v>
      </c>
      <c r="Q589" s="22" t="e">
        <f>VLOOKUP($G589,Temp!$A:$C,Q$1,FALSE)</f>
        <v>#VALUE!</v>
      </c>
      <c r="R589" s="22" t="e">
        <f>VLOOKUP($G589,Temp!$A:$C,R$1,FALSE)</f>
        <v>#VALUE!</v>
      </c>
      <c r="S589" s="22" t="e">
        <f>VLOOKUP($G589,Temp!$A:$C,S$1,FALSE)</f>
        <v>#VALUE!</v>
      </c>
      <c r="T589" s="22" t="e">
        <f>VLOOKUP($G589,Temp!$A:$C,T$1,FALSE)</f>
        <v>#VALUE!</v>
      </c>
      <c r="U589" s="22" t="e">
        <f>VLOOKUP($G589,Temp!$A:$C,U$1,FALSE)</f>
        <v>#VALUE!</v>
      </c>
      <c r="V589" s="22" t="e">
        <f>VLOOKUP($G589,Temp!$A:$C,V$1,FALSE)</f>
        <v>#VALUE!</v>
      </c>
      <c r="W589" s="22" t="e">
        <f>VLOOKUP($G589,Temp!$A:$C,W$1,FALSE)</f>
        <v>#VALUE!</v>
      </c>
      <c r="X589" s="22" t="e">
        <f>VLOOKUP($G589,Temp!$A:$C,X$1,FALSE)</f>
        <v>#VALUE!</v>
      </c>
      <c r="Y589" s="22">
        <f>VLOOKUP($G589,Temp!$A:$C,Y$1,FALSE)</f>
        <v>3700</v>
      </c>
      <c r="Z589" s="22">
        <f>VLOOKUP($G589,Temp!$A:$C,Z$1,FALSE)</f>
        <v>1800</v>
      </c>
      <c r="AA589" s="22" t="str">
        <f>VLOOKUP($A589,Searches!$A:$H,AA$1,FALSE)</f>
        <v>Gary Sevounts</v>
      </c>
      <c r="AB589" s="22" t="str">
        <f>VLOOKUP($A589,Searches!$A:$H,AB$1,FALSE)</f>
        <v>Aryaka Networks</v>
      </c>
      <c r="AC589" s="22" t="str">
        <f>VLOOKUP($A589,Searches!$A:$H,AC$1,FALSE)</f>
        <v>Chief Marketing Officer (CMO)</v>
      </c>
      <c r="AD589" s="22" t="str">
        <f>VLOOKUP($A589,Searches!$A:$H,AD$1,FALSE)</f>
        <v>2nd</v>
      </c>
      <c r="AE589" s="22" t="str">
        <f>VLOOKUP($A589,Searches!$A:$H,AE$1,FALSE)</f>
        <v>Open link</v>
      </c>
      <c r="AF589" s="22" t="str">
        <f>VLOOKUP($A589,Searches!$A:$H,AF$1,FALSE)</f>
        <v>San Francisco Bay Area</v>
      </c>
      <c r="AG589" s="22" t="str">
        <f>VLOOKUP($A589,Searches!$A:$H,AG$1,FALSE)</f>
        <v>https://www.linkedin.com/sales/profile/65418,KrHN,NAME_SEARCH?moduleKey=peopleSearchResults&amp;pageKey=sales-search3-people&amp;contextId=60BC92C971D70515801E49D6842B0000&amp;requestId=bd3eec74-1b19-4513-810b-b1fea027bb3c&amp;action=CLICK&amp;target=urn%3Ali%3AsalesLead%3A(-1%2C65418)&amp;pageNumber=0&amp;targetEl=profilelink&amp;position=18&amp;trk=lss-serp-result-lead_photo</v>
      </c>
      <c r="AH589" s="22" t="str">
        <f>VLOOKUP($G589,Temp!$D:$F,AH$1,FALSE)</f>
        <v>aryaka.com</v>
      </c>
      <c r="AI589" s="22" t="str">
        <f>VLOOKUP($G589,Temp!$D:$F,AI$1,FALSE)</f>
        <v>Marketo</v>
      </c>
      <c r="AJ589" s="22" t="str">
        <f>VLOOKUP($G589,Temp!$D:$F,AJ$1,FALSE)</f>
        <v>WordPress</v>
      </c>
    </row>
    <row r="590" spans="1:36" ht="16" x14ac:dyDescent="0.2">
      <c r="A590" s="8" t="str">
        <f t="shared" si="9"/>
        <v>Sarah Ellis Marketo</v>
      </c>
      <c r="B590" s="8" t="s">
        <v>158</v>
      </c>
      <c r="C590" s="8" t="s">
        <v>159</v>
      </c>
      <c r="D590" s="8" t="s">
        <v>42</v>
      </c>
      <c r="E590" s="8" t="s">
        <v>160</v>
      </c>
      <c r="F590" s="8" t="s">
        <v>161</v>
      </c>
      <c r="G590" s="12" t="s">
        <v>162</v>
      </c>
      <c r="H590" s="22" t="str">
        <f>VLOOKUP($G590,Temp!$A:$C,H$1,FALSE)</f>
        <v>marketo.com</v>
      </c>
      <c r="I590" s="22" t="e">
        <f>VLOOKUP($G590,Temp!$A:$C,I$1,FALSE)</f>
        <v>#VALUE!</v>
      </c>
      <c r="J590" s="22" t="e">
        <f>VLOOKUP($G590,Temp!$A:$C,J$1,FALSE)</f>
        <v>#VALUE!</v>
      </c>
      <c r="K590" s="22" t="e">
        <f>VLOOKUP($G590,Temp!$A:$C,K$1,FALSE)</f>
        <v>#VALUE!</v>
      </c>
      <c r="L590" s="22" t="e">
        <f>VLOOKUP($G590,Temp!$A:$C,L$1,FALSE)</f>
        <v>#VALUE!</v>
      </c>
      <c r="M590" s="22" t="e">
        <f>VLOOKUP($G590,Temp!$A:$C,M$1,FALSE)</f>
        <v>#VALUE!</v>
      </c>
      <c r="N590" s="22" t="e">
        <f>VLOOKUP($G590,Temp!$A:$C,N$1,FALSE)</f>
        <v>#VALUE!</v>
      </c>
      <c r="O590" s="22" t="e">
        <f>VLOOKUP($G590,Temp!$A:$C,O$1,FALSE)</f>
        <v>#VALUE!</v>
      </c>
      <c r="P590" s="22" t="e">
        <f>VLOOKUP($G590,Temp!$A:$C,P$1,FALSE)</f>
        <v>#VALUE!</v>
      </c>
      <c r="Q590" s="22" t="e">
        <f>VLOOKUP($G590,Temp!$A:$C,Q$1,FALSE)</f>
        <v>#VALUE!</v>
      </c>
      <c r="R590" s="22" t="e">
        <f>VLOOKUP($G590,Temp!$A:$C,R$1,FALSE)</f>
        <v>#VALUE!</v>
      </c>
      <c r="S590" s="22" t="e">
        <f>VLOOKUP($G590,Temp!$A:$C,S$1,FALSE)</f>
        <v>#VALUE!</v>
      </c>
      <c r="T590" s="22" t="e">
        <f>VLOOKUP($G590,Temp!$A:$C,T$1,FALSE)</f>
        <v>#VALUE!</v>
      </c>
      <c r="U590" s="22" t="e">
        <f>VLOOKUP($G590,Temp!$A:$C,U$1,FALSE)</f>
        <v>#VALUE!</v>
      </c>
      <c r="V590" s="22" t="e">
        <f>VLOOKUP($G590,Temp!$A:$C,V$1,FALSE)</f>
        <v>#VALUE!</v>
      </c>
      <c r="W590" s="22" t="e">
        <f>VLOOKUP($G590,Temp!$A:$C,W$1,FALSE)</f>
        <v>#VALUE!</v>
      </c>
      <c r="X590" s="22" t="e">
        <f>VLOOKUP($G590,Temp!$A:$C,X$1,FALSE)</f>
        <v>#VALUE!</v>
      </c>
      <c r="Y590" s="22">
        <f>VLOOKUP($G590,Temp!$A:$C,Y$1,FALSE)</f>
        <v>691000</v>
      </c>
      <c r="Z590" s="22">
        <f>VLOOKUP($G590,Temp!$A:$C,Z$1,FALSE)</f>
        <v>39900</v>
      </c>
      <c r="AA590" s="22" t="e">
        <f>VLOOKUP($A590,Searches!$A:$H,AA$1,FALSE)</f>
        <v>#N/A</v>
      </c>
      <c r="AB590" s="22" t="e">
        <f>VLOOKUP($A590,Searches!$A:$H,AB$1,FALSE)</f>
        <v>#N/A</v>
      </c>
      <c r="AC590" s="22" t="e">
        <f>VLOOKUP($A590,Searches!$A:$H,AC$1,FALSE)</f>
        <v>#N/A</v>
      </c>
      <c r="AD590" s="22" t="e">
        <f>VLOOKUP($A590,Searches!$A:$H,AD$1,FALSE)</f>
        <v>#N/A</v>
      </c>
      <c r="AE590" s="22" t="e">
        <f>VLOOKUP($A590,Searches!$A:$H,AE$1,FALSE)</f>
        <v>#N/A</v>
      </c>
      <c r="AF590" s="22" t="e">
        <f>VLOOKUP($A590,Searches!$A:$H,AF$1,FALSE)</f>
        <v>#N/A</v>
      </c>
      <c r="AG590" s="22" t="e">
        <f>VLOOKUP($A590,Searches!$A:$H,AG$1,FALSE)</f>
        <v>#N/A</v>
      </c>
      <c r="AH590" s="22" t="str">
        <f>VLOOKUP($G590,Temp!$D:$F,AH$1,FALSE)</f>
        <v>marketo.com</v>
      </c>
      <c r="AI590" s="22" t="str">
        <f>VLOOKUP($G590,Temp!$D:$F,AI$1,FALSE)</f>
        <v>Marketo</v>
      </c>
      <c r="AJ590" s="22" t="str">
        <f>VLOOKUP($G590,Temp!$D:$F,AJ$1,FALSE)</f>
        <v>WordPress</v>
      </c>
    </row>
    <row r="591" spans="1:36" ht="16" x14ac:dyDescent="0.2">
      <c r="A591" s="8" t="str">
        <f t="shared" si="9"/>
        <v>Matthew Trifiro Vapor IO</v>
      </c>
      <c r="B591" s="8" t="s">
        <v>167</v>
      </c>
      <c r="C591" s="8" t="s">
        <v>168</v>
      </c>
      <c r="D591" s="8" t="s">
        <v>42</v>
      </c>
      <c r="E591" s="8" t="s">
        <v>169</v>
      </c>
      <c r="F591" s="8" t="s">
        <v>170</v>
      </c>
      <c r="G591" s="12" t="s">
        <v>171</v>
      </c>
      <c r="H591" s="22" t="str">
        <f>VLOOKUP($G591,Temp!$A:$C,H$1,FALSE)</f>
        <v>vapor.io</v>
      </c>
      <c r="I591" s="22" t="e">
        <f>VLOOKUP($G591,Temp!$A:$C,I$1,FALSE)</f>
        <v>#VALUE!</v>
      </c>
      <c r="J591" s="22" t="e">
        <f>VLOOKUP($G591,Temp!$A:$C,J$1,FALSE)</f>
        <v>#VALUE!</v>
      </c>
      <c r="K591" s="22" t="e">
        <f>VLOOKUP($G591,Temp!$A:$C,K$1,FALSE)</f>
        <v>#VALUE!</v>
      </c>
      <c r="L591" s="22" t="e">
        <f>VLOOKUP($G591,Temp!$A:$C,L$1,FALSE)</f>
        <v>#VALUE!</v>
      </c>
      <c r="M591" s="22" t="e">
        <f>VLOOKUP($G591,Temp!$A:$C,M$1,FALSE)</f>
        <v>#VALUE!</v>
      </c>
      <c r="N591" s="22" t="e">
        <f>VLOOKUP($G591,Temp!$A:$C,N$1,FALSE)</f>
        <v>#VALUE!</v>
      </c>
      <c r="O591" s="22" t="e">
        <f>VLOOKUP($G591,Temp!$A:$C,O$1,FALSE)</f>
        <v>#VALUE!</v>
      </c>
      <c r="P591" s="22" t="e">
        <f>VLOOKUP($G591,Temp!$A:$C,P$1,FALSE)</f>
        <v>#VALUE!</v>
      </c>
      <c r="Q591" s="22" t="e">
        <f>VLOOKUP($G591,Temp!$A:$C,Q$1,FALSE)</f>
        <v>#VALUE!</v>
      </c>
      <c r="R591" s="22" t="e">
        <f>VLOOKUP($G591,Temp!$A:$C,R$1,FALSE)</f>
        <v>#VALUE!</v>
      </c>
      <c r="S591" s="22" t="e">
        <f>VLOOKUP($G591,Temp!$A:$C,S$1,FALSE)</f>
        <v>#VALUE!</v>
      </c>
      <c r="T591" s="22" t="e">
        <f>VLOOKUP($G591,Temp!$A:$C,T$1,FALSE)</f>
        <v>#VALUE!</v>
      </c>
      <c r="U591" s="22" t="e">
        <f>VLOOKUP($G591,Temp!$A:$C,U$1,FALSE)</f>
        <v>#VALUE!</v>
      </c>
      <c r="V591" s="22" t="e">
        <f>VLOOKUP($G591,Temp!$A:$C,V$1,FALSE)</f>
        <v>#VALUE!</v>
      </c>
      <c r="W591" s="22" t="e">
        <f>VLOOKUP($G591,Temp!$A:$C,W$1,FALSE)</f>
        <v>#VALUE!</v>
      </c>
      <c r="X591" s="22" t="e">
        <f>VLOOKUP($G591,Temp!$A:$C,X$1,FALSE)</f>
        <v>#VALUE!</v>
      </c>
      <c r="Y591" s="22">
        <f>VLOOKUP($G591,Temp!$A:$C,Y$1,FALSE)</f>
        <v>323</v>
      </c>
      <c r="Z591" s="22">
        <f>VLOOKUP($G591,Temp!$A:$C,Z$1,FALSE)</f>
        <v>0</v>
      </c>
      <c r="AA591" s="22" t="str">
        <f>VLOOKUP($A591,Searches!$A:$H,AA$1,FALSE)</f>
        <v>Matthew Trifiro</v>
      </c>
      <c r="AB591" s="22" t="str">
        <f>VLOOKUP($A591,Searches!$A:$H,AB$1,FALSE)</f>
        <v>Vapor IO</v>
      </c>
      <c r="AC591" s="22" t="str">
        <f>VLOOKUP($A591,Searches!$A:$H,AC$1,FALSE)</f>
        <v>Chief Marketing Officer</v>
      </c>
      <c r="AD591" s="22" t="str">
        <f>VLOOKUP($A591,Searches!$A:$H,AD$1,FALSE)</f>
        <v>2nd</v>
      </c>
      <c r="AE591" s="22" t="str">
        <f>VLOOKUP($A591,Searches!$A:$H,AE$1,FALSE)</f>
        <v/>
      </c>
      <c r="AF591" s="22" t="str">
        <f>VLOOKUP($A591,Searches!$A:$H,AF$1,FALSE)</f>
        <v>San Francisco Bay Area</v>
      </c>
      <c r="AG591" s="22" t="str">
        <f>VLOOKUP($A591,Searches!$A:$H,AG$1,FALSE)</f>
        <v>https://www.linkedin.com/sales/profile/38337,mAwy,NAME_SEARCH?moduleKey=peopleSearchResults&amp;pageKey=sales-search3-people&amp;contextId=60BC92C971D70515801E49D6842B0000&amp;requestId=bd3eec74-1b19-4513-810b-b1fea027bb3c&amp;action=CLICK&amp;target=urn%3Ali%3AsalesLead%3A(-1%2C38337)&amp;pageNumber=0&amp;targetEl=profilelink&amp;position=8&amp;trk=lss-serp-result-lead_photo</v>
      </c>
      <c r="AH591" s="22" t="str">
        <f>VLOOKUP($G591,Temp!$D:$F,AH$1,FALSE)</f>
        <v>vapor.io</v>
      </c>
      <c r="AI591" s="22">
        <f>VLOOKUP($G591,Temp!$D:$F,AI$1,FALSE)</f>
        <v>0</v>
      </c>
      <c r="AJ591" s="22" t="str">
        <f>VLOOKUP($G591,Temp!$D:$F,AJ$1,FALSE)</f>
        <v>WordPress</v>
      </c>
    </row>
    <row r="592" spans="1:36" ht="16" x14ac:dyDescent="0.2">
      <c r="A592" s="8" t="str">
        <f t="shared" si="9"/>
        <v>Matthew M. Druva</v>
      </c>
      <c r="B592" s="8" t="s">
        <v>167</v>
      </c>
      <c r="C592" s="8" t="s">
        <v>184</v>
      </c>
      <c r="D592" s="8" t="s">
        <v>42</v>
      </c>
      <c r="E592" s="8" t="s">
        <v>3976</v>
      </c>
      <c r="F592" s="8" t="s">
        <v>186</v>
      </c>
      <c r="G592" s="12" t="s">
        <v>187</v>
      </c>
      <c r="H592" s="22" t="str">
        <f>VLOOKUP($G592,Temp!$A:$C,H$1,FALSE)</f>
        <v>druva.com</v>
      </c>
      <c r="I592" s="22" t="e">
        <f>VLOOKUP($G592,Temp!$A:$C,I$1,FALSE)</f>
        <v>#VALUE!</v>
      </c>
      <c r="J592" s="22" t="e">
        <f>VLOOKUP($G592,Temp!$A:$C,J$1,FALSE)</f>
        <v>#VALUE!</v>
      </c>
      <c r="K592" s="22" t="e">
        <f>VLOOKUP($G592,Temp!$A:$C,K$1,FALSE)</f>
        <v>#VALUE!</v>
      </c>
      <c r="L592" s="22" t="e">
        <f>VLOOKUP($G592,Temp!$A:$C,L$1,FALSE)</f>
        <v>#VALUE!</v>
      </c>
      <c r="M592" s="22" t="e">
        <f>VLOOKUP($G592,Temp!$A:$C,M$1,FALSE)</f>
        <v>#VALUE!</v>
      </c>
      <c r="N592" s="22" t="e">
        <f>VLOOKUP($G592,Temp!$A:$C,N$1,FALSE)</f>
        <v>#VALUE!</v>
      </c>
      <c r="O592" s="22" t="e">
        <f>VLOOKUP($G592,Temp!$A:$C,O$1,FALSE)</f>
        <v>#VALUE!</v>
      </c>
      <c r="P592" s="22" t="e">
        <f>VLOOKUP($G592,Temp!$A:$C,P$1,FALSE)</f>
        <v>#VALUE!</v>
      </c>
      <c r="Q592" s="22" t="e">
        <f>VLOOKUP($G592,Temp!$A:$C,Q$1,FALSE)</f>
        <v>#VALUE!</v>
      </c>
      <c r="R592" s="22" t="e">
        <f>VLOOKUP($G592,Temp!$A:$C,R$1,FALSE)</f>
        <v>#VALUE!</v>
      </c>
      <c r="S592" s="22" t="e">
        <f>VLOOKUP($G592,Temp!$A:$C,S$1,FALSE)</f>
        <v>#VALUE!</v>
      </c>
      <c r="T592" s="22" t="e">
        <f>VLOOKUP($G592,Temp!$A:$C,T$1,FALSE)</f>
        <v>#VALUE!</v>
      </c>
      <c r="U592" s="22" t="e">
        <f>VLOOKUP($G592,Temp!$A:$C,U$1,FALSE)</f>
        <v>#VALUE!</v>
      </c>
      <c r="V592" s="22" t="e">
        <f>VLOOKUP($G592,Temp!$A:$C,V$1,FALSE)</f>
        <v>#VALUE!</v>
      </c>
      <c r="W592" s="22" t="e">
        <f>VLOOKUP($G592,Temp!$A:$C,W$1,FALSE)</f>
        <v>#VALUE!</v>
      </c>
      <c r="X592" s="22" t="e">
        <f>VLOOKUP($G592,Temp!$A:$C,X$1,FALSE)</f>
        <v>#VALUE!</v>
      </c>
      <c r="Y592" s="22">
        <f>VLOOKUP($G592,Temp!$A:$C,Y$1,FALSE)</f>
        <v>63100</v>
      </c>
      <c r="Z592" s="22">
        <f>VLOOKUP($G592,Temp!$A:$C,Z$1,FALSE)</f>
        <v>14100</v>
      </c>
      <c r="AA592" s="22" t="str">
        <f>VLOOKUP($A592,Searches!$A:$H,AA$1,FALSE)</f>
        <v>Matthew M.</v>
      </c>
      <c r="AB592" s="22" t="str">
        <f>VLOOKUP($A592,Searches!$A:$H,AB$1,FALSE)</f>
        <v>Druva</v>
      </c>
      <c r="AC592" s="22" t="str">
        <f>VLOOKUP($A592,Searches!$A:$H,AC$1,FALSE)</f>
        <v>Chief Marketing Officer</v>
      </c>
      <c r="AD592" s="22" t="str">
        <f>VLOOKUP($A592,Searches!$A:$H,AD$1,FALSE)</f>
        <v>2nd</v>
      </c>
      <c r="AE592" s="22" t="str">
        <f>VLOOKUP($A592,Searches!$A:$H,AE$1,FALSE)</f>
        <v/>
      </c>
      <c r="AF592" s="22" t="str">
        <f>VLOOKUP($A592,Searches!$A:$H,AF$1,FALSE)</f>
        <v>San Francisco Bay Area</v>
      </c>
      <c r="AG592" s="22" t="str">
        <f>VLOOKUP($A592,Searches!$A:$H,AG$1,FALSE)</f>
        <v>https://www.linkedin.com/sales/profile/1883544,nYX7,NAME_SEARCH?moduleKey=peopleSearchResults&amp;pageKey=sales-search3-people&amp;contextId=60BC92C971D70515801E49D6842B0000&amp;requestId=bd3eec74-1b19-4513-810b-b1fea027bb3c&amp;action=CLICK&amp;target=urn%3Ali%3AsalesLead%3A(-1%2C1883544)&amp;pageNumber=0&amp;targetEl=profilelink&amp;position=11&amp;trk=lss-serp-result-lead_photo</v>
      </c>
      <c r="AH592" s="22" t="str">
        <f>VLOOKUP($G592,Temp!$D:$F,AH$1,FALSE)</f>
        <v>druva.com</v>
      </c>
      <c r="AI592" s="22" t="str">
        <f>VLOOKUP($G592,Temp!$D:$F,AI$1,FALSE)</f>
        <v>Marketo</v>
      </c>
      <c r="AJ592" s="22" t="str">
        <f>VLOOKUP($G592,Temp!$D:$F,AJ$1,FALSE)</f>
        <v>WordPress</v>
      </c>
    </row>
    <row r="593" spans="1:36" ht="16" x14ac:dyDescent="0.2">
      <c r="A593" s="8" t="str">
        <f t="shared" si="9"/>
        <v>Heather Zynczak Pluralsight</v>
      </c>
      <c r="B593" s="8" t="s">
        <v>202</v>
      </c>
      <c r="C593" s="8" t="s">
        <v>203</v>
      </c>
      <c r="D593" s="8" t="s">
        <v>42</v>
      </c>
      <c r="E593" s="8" t="s">
        <v>204</v>
      </c>
      <c r="F593" s="8" t="s">
        <v>205</v>
      </c>
      <c r="G593" s="12" t="s">
        <v>206</v>
      </c>
      <c r="H593" s="22" t="str">
        <f>VLOOKUP($G593,Temp!$A:$C,H$1,FALSE)</f>
        <v>pluralsight.com</v>
      </c>
      <c r="I593" s="22" t="e">
        <f>VLOOKUP($G593,Temp!$A:$C,I$1,FALSE)</f>
        <v>#VALUE!</v>
      </c>
      <c r="J593" s="22" t="e">
        <f>VLOOKUP($G593,Temp!$A:$C,J$1,FALSE)</f>
        <v>#VALUE!</v>
      </c>
      <c r="K593" s="22" t="e">
        <f>VLOOKUP($G593,Temp!$A:$C,K$1,FALSE)</f>
        <v>#VALUE!</v>
      </c>
      <c r="L593" s="22" t="e">
        <f>VLOOKUP($G593,Temp!$A:$C,L$1,FALSE)</f>
        <v>#VALUE!</v>
      </c>
      <c r="M593" s="22" t="e">
        <f>VLOOKUP($G593,Temp!$A:$C,M$1,FALSE)</f>
        <v>#VALUE!</v>
      </c>
      <c r="N593" s="22" t="e">
        <f>VLOOKUP($G593,Temp!$A:$C,N$1,FALSE)</f>
        <v>#VALUE!</v>
      </c>
      <c r="O593" s="22" t="e">
        <f>VLOOKUP($G593,Temp!$A:$C,O$1,FALSE)</f>
        <v>#VALUE!</v>
      </c>
      <c r="P593" s="22" t="e">
        <f>VLOOKUP($G593,Temp!$A:$C,P$1,FALSE)</f>
        <v>#VALUE!</v>
      </c>
      <c r="Q593" s="22" t="e">
        <f>VLOOKUP($G593,Temp!$A:$C,Q$1,FALSE)</f>
        <v>#VALUE!</v>
      </c>
      <c r="R593" s="22" t="e">
        <f>VLOOKUP($G593,Temp!$A:$C,R$1,FALSE)</f>
        <v>#VALUE!</v>
      </c>
      <c r="S593" s="22" t="e">
        <f>VLOOKUP($G593,Temp!$A:$C,S$1,FALSE)</f>
        <v>#VALUE!</v>
      </c>
      <c r="T593" s="22" t="e">
        <f>VLOOKUP($G593,Temp!$A:$C,T$1,FALSE)</f>
        <v>#VALUE!</v>
      </c>
      <c r="U593" s="22" t="e">
        <f>VLOOKUP($G593,Temp!$A:$C,U$1,FALSE)</f>
        <v>#VALUE!</v>
      </c>
      <c r="V593" s="22" t="e">
        <f>VLOOKUP($G593,Temp!$A:$C,V$1,FALSE)</f>
        <v>#VALUE!</v>
      </c>
      <c r="W593" s="22" t="e">
        <f>VLOOKUP($G593,Temp!$A:$C,W$1,FALSE)</f>
        <v>#VALUE!</v>
      </c>
      <c r="X593" s="22" t="e">
        <f>VLOOKUP($G593,Temp!$A:$C,X$1,FALSE)</f>
        <v>#VALUE!</v>
      </c>
      <c r="Y593" s="22">
        <f>VLOOKUP($G593,Temp!$A:$C,Y$1,FALSE)</f>
        <v>617000</v>
      </c>
      <c r="Z593" s="22">
        <f>VLOOKUP($G593,Temp!$A:$C,Z$1,FALSE)</f>
        <v>107000</v>
      </c>
      <c r="AA593" s="22" t="str">
        <f>VLOOKUP($A593,Searches!$A:$H,AA$1,FALSE)</f>
        <v>Heather Zynczak</v>
      </c>
      <c r="AB593" s="22" t="str">
        <f>VLOOKUP($A593,Searches!$A:$H,AB$1,FALSE)</f>
        <v>Pluralsight</v>
      </c>
      <c r="AC593" s="22" t="str">
        <f>VLOOKUP($A593,Searches!$A:$H,AC$1,FALSE)</f>
        <v>Chief Marketing Officer</v>
      </c>
      <c r="AD593" s="22" t="str">
        <f>VLOOKUP($A593,Searches!$A:$H,AD$1,FALSE)</f>
        <v>2nd</v>
      </c>
      <c r="AE593" s="22" t="str">
        <f>VLOOKUP($A593,Searches!$A:$H,AE$1,FALSE)</f>
        <v/>
      </c>
      <c r="AF593" s="22" t="str">
        <f>VLOOKUP($A593,Searches!$A:$H,AF$1,FALSE)</f>
        <v>Greater Salt Lake City Area</v>
      </c>
      <c r="AG593" s="22" t="str">
        <f>VLOOKUP($A593,Searches!$A:$H,AG$1,FALSE)</f>
        <v>https://www.linkedin.com/sales/profile/1687653,jm9r,NAME_SEARCH?moduleKey=peopleSearchResults&amp;pageKey=sales-search3-people&amp;contextId=60BC92C971D70515801E49D6842B0000&amp;requestId=bd3eec74-1b19-4513-810b-b1fea027bb3c&amp;action=CLICK&amp;target=urn%3Ali%3AsalesLead%3A(-1%2C1687653)&amp;pageNumber=0&amp;targetEl=profilelink&amp;position=12&amp;trk=lss-serp-result-lead_photo</v>
      </c>
      <c r="AH593" s="22" t="e">
        <f>VLOOKUP($G593,Temp!$D:$F,AH$1,FALSE)</f>
        <v>#N/A</v>
      </c>
      <c r="AI593" s="22" t="e">
        <f>VLOOKUP($G593,Temp!$D:$F,AI$1,FALSE)</f>
        <v>#N/A</v>
      </c>
      <c r="AJ593" s="22" t="e">
        <f>VLOOKUP($G593,Temp!$D:$F,AJ$1,FALSE)</f>
        <v>#N/A</v>
      </c>
    </row>
    <row r="594" spans="1:36" ht="16" x14ac:dyDescent="0.2">
      <c r="A594" s="8" t="str">
        <f t="shared" si="9"/>
        <v>Jascha Kaykas-Wolff Mozilla</v>
      </c>
      <c r="B594" s="8" t="s">
        <v>230</v>
      </c>
      <c r="C594" s="8" t="s">
        <v>231</v>
      </c>
      <c r="D594" s="8" t="s">
        <v>42</v>
      </c>
      <c r="E594" s="8" t="s">
        <v>232</v>
      </c>
      <c r="F594" s="8" t="s">
        <v>233</v>
      </c>
      <c r="G594" s="12" t="s">
        <v>235</v>
      </c>
      <c r="H594" s="22" t="str">
        <f>VLOOKUP($G594,Temp!$A:$C,H$1,FALSE)</f>
        <v>mozilla.org</v>
      </c>
      <c r="I594" s="22" t="e">
        <f>VLOOKUP($G594,Temp!$A:$C,I$1,FALSE)</f>
        <v>#VALUE!</v>
      </c>
      <c r="J594" s="22" t="e">
        <f>VLOOKUP($G594,Temp!$A:$C,J$1,FALSE)</f>
        <v>#VALUE!</v>
      </c>
      <c r="K594" s="22" t="e">
        <f>VLOOKUP($G594,Temp!$A:$C,K$1,FALSE)</f>
        <v>#VALUE!</v>
      </c>
      <c r="L594" s="22" t="e">
        <f>VLOOKUP($G594,Temp!$A:$C,L$1,FALSE)</f>
        <v>#VALUE!</v>
      </c>
      <c r="M594" s="22" t="e">
        <f>VLOOKUP($G594,Temp!$A:$C,M$1,FALSE)</f>
        <v>#VALUE!</v>
      </c>
      <c r="N594" s="22" t="e">
        <f>VLOOKUP($G594,Temp!$A:$C,N$1,FALSE)</f>
        <v>#VALUE!</v>
      </c>
      <c r="O594" s="22" t="e">
        <f>VLOOKUP($G594,Temp!$A:$C,O$1,FALSE)</f>
        <v>#VALUE!</v>
      </c>
      <c r="P594" s="22" t="e">
        <f>VLOOKUP($G594,Temp!$A:$C,P$1,FALSE)</f>
        <v>#VALUE!</v>
      </c>
      <c r="Q594" s="22" t="e">
        <f>VLOOKUP($G594,Temp!$A:$C,Q$1,FALSE)</f>
        <v>#VALUE!</v>
      </c>
      <c r="R594" s="22" t="e">
        <f>VLOOKUP($G594,Temp!$A:$C,R$1,FALSE)</f>
        <v>#VALUE!</v>
      </c>
      <c r="S594" s="22" t="e">
        <f>VLOOKUP($G594,Temp!$A:$C,S$1,FALSE)</f>
        <v>#VALUE!</v>
      </c>
      <c r="T594" s="22" t="e">
        <f>VLOOKUP($G594,Temp!$A:$C,T$1,FALSE)</f>
        <v>#VALUE!</v>
      </c>
      <c r="U594" s="22" t="e">
        <f>VLOOKUP($G594,Temp!$A:$C,U$1,FALSE)</f>
        <v>#VALUE!</v>
      </c>
      <c r="V594" s="22" t="e">
        <f>VLOOKUP($G594,Temp!$A:$C,V$1,FALSE)</f>
        <v>#VALUE!</v>
      </c>
      <c r="W594" s="22" t="e">
        <f>VLOOKUP($G594,Temp!$A:$C,W$1,FALSE)</f>
        <v>#VALUE!</v>
      </c>
      <c r="X594" s="22" t="e">
        <f>VLOOKUP($G594,Temp!$A:$C,X$1,FALSE)</f>
        <v>#VALUE!</v>
      </c>
      <c r="Y594" s="22">
        <f>VLOOKUP($G594,Temp!$A:$C,Y$1,FALSE)</f>
        <v>9200000</v>
      </c>
      <c r="Z594" s="22">
        <f>VLOOKUP($G594,Temp!$A:$C,Z$1,FALSE)</f>
        <v>218000</v>
      </c>
      <c r="AA594" s="22" t="str">
        <f>VLOOKUP($A594,Searches!$A:$H,AA$1,FALSE)</f>
        <v>Jascha Kaykas-Wolff</v>
      </c>
      <c r="AB594" s="22" t="str">
        <f>VLOOKUP($A594,Searches!$A:$H,AB$1,FALSE)</f>
        <v>Mozilla</v>
      </c>
      <c r="AC594" s="22" t="str">
        <f>VLOOKUP($A594,Searches!$A:$H,AC$1,FALSE)</f>
        <v>Chief Marketing Officer</v>
      </c>
      <c r="AD594" s="22" t="str">
        <f>VLOOKUP($A594,Searches!$A:$H,AD$1,FALSE)</f>
        <v>2nd</v>
      </c>
      <c r="AE594" s="22" t="str">
        <f>VLOOKUP($A594,Searches!$A:$H,AE$1,FALSE)</f>
        <v>Open link</v>
      </c>
      <c r="AF594" s="22" t="str">
        <f>VLOOKUP($A594,Searches!$A:$H,AF$1,FALSE)</f>
        <v>San Francisco Bay Area</v>
      </c>
      <c r="AG594" s="22" t="str">
        <f>VLOOKUP($A594,Searches!$A:$H,AG$1,FALSE)</f>
        <v>https://www.linkedin.com/sales/profile/554668,d5nh,NAME_SEARCH?moduleKey=peopleSearchResults&amp;pageKey=sales-search3-people&amp;contextId=60BC92C971D70515801E49D6842B0000&amp;requestId=bd3eec74-1b19-4513-810b-b1fea027bb3c&amp;action=CLICK&amp;target=urn%3Ali%3AsalesLead%3A(-1%2C554668)&amp;pageNumber=0&amp;targetEl=profilelink&amp;position=14&amp;trk=lss-serp-result-lead_photo</v>
      </c>
      <c r="AH594" s="22" t="str">
        <f>VLOOKUP($G594,Temp!$D:$F,AH$1,FALSE)</f>
        <v>mozilla.org</v>
      </c>
      <c r="AI594" s="22">
        <f>VLOOKUP($G594,Temp!$D:$F,AI$1,FALSE)</f>
        <v>0</v>
      </c>
      <c r="AJ594" s="22" t="str">
        <f>VLOOKUP($G594,Temp!$D:$F,AJ$1,FALSE)</f>
        <v>WordPress</v>
      </c>
    </row>
    <row r="595" spans="1:36" ht="16" x14ac:dyDescent="0.2">
      <c r="A595" s="8" t="str">
        <f t="shared" si="9"/>
        <v>Eric Eden Receipt Bank</v>
      </c>
      <c r="B595" s="8" t="s">
        <v>214</v>
      </c>
      <c r="C595" s="8" t="s">
        <v>215</v>
      </c>
      <c r="D595" s="8" t="s">
        <v>42</v>
      </c>
      <c r="E595" s="8" t="s">
        <v>216</v>
      </c>
      <c r="F595" s="8" t="s">
        <v>217</v>
      </c>
      <c r="G595" s="12" t="s">
        <v>218</v>
      </c>
      <c r="H595" s="22" t="str">
        <f>VLOOKUP($G595,Temp!$A:$C,H$1,FALSE)</f>
        <v>receipt-bank.com</v>
      </c>
      <c r="I595" s="22" t="e">
        <f>VLOOKUP($G595,Temp!$A:$C,I$1,FALSE)</f>
        <v>#VALUE!</v>
      </c>
      <c r="J595" s="22" t="e">
        <f>VLOOKUP($G595,Temp!$A:$C,J$1,FALSE)</f>
        <v>#VALUE!</v>
      </c>
      <c r="K595" s="22" t="e">
        <f>VLOOKUP($G595,Temp!$A:$C,K$1,FALSE)</f>
        <v>#VALUE!</v>
      </c>
      <c r="L595" s="22" t="e">
        <f>VLOOKUP($G595,Temp!$A:$C,L$1,FALSE)</f>
        <v>#VALUE!</v>
      </c>
      <c r="M595" s="22" t="e">
        <f>VLOOKUP($G595,Temp!$A:$C,M$1,FALSE)</f>
        <v>#VALUE!</v>
      </c>
      <c r="N595" s="22" t="e">
        <f>VLOOKUP($G595,Temp!$A:$C,N$1,FALSE)</f>
        <v>#VALUE!</v>
      </c>
      <c r="O595" s="22" t="e">
        <f>VLOOKUP($G595,Temp!$A:$C,O$1,FALSE)</f>
        <v>#VALUE!</v>
      </c>
      <c r="P595" s="22" t="e">
        <f>VLOOKUP($G595,Temp!$A:$C,P$1,FALSE)</f>
        <v>#VALUE!</v>
      </c>
      <c r="Q595" s="22" t="e">
        <f>VLOOKUP($G595,Temp!$A:$C,Q$1,FALSE)</f>
        <v>#VALUE!</v>
      </c>
      <c r="R595" s="22" t="e">
        <f>VLOOKUP($G595,Temp!$A:$C,R$1,FALSE)</f>
        <v>#VALUE!</v>
      </c>
      <c r="S595" s="22" t="e">
        <f>VLOOKUP($G595,Temp!$A:$C,S$1,FALSE)</f>
        <v>#VALUE!</v>
      </c>
      <c r="T595" s="22" t="e">
        <f>VLOOKUP($G595,Temp!$A:$C,T$1,FALSE)</f>
        <v>#VALUE!</v>
      </c>
      <c r="U595" s="22" t="e">
        <f>VLOOKUP($G595,Temp!$A:$C,U$1,FALSE)</f>
        <v>#VALUE!</v>
      </c>
      <c r="V595" s="22" t="e">
        <f>VLOOKUP($G595,Temp!$A:$C,V$1,FALSE)</f>
        <v>#VALUE!</v>
      </c>
      <c r="W595" s="22" t="e">
        <f>VLOOKUP($G595,Temp!$A:$C,W$1,FALSE)</f>
        <v>#VALUE!</v>
      </c>
      <c r="X595" s="22" t="e">
        <f>VLOOKUP($G595,Temp!$A:$C,X$1,FALSE)</f>
        <v>#VALUE!</v>
      </c>
      <c r="Y595" s="22">
        <f>VLOOKUP($G595,Temp!$A:$C,Y$1,FALSE)</f>
        <v>24500</v>
      </c>
      <c r="Z595" s="22">
        <f>VLOOKUP($G595,Temp!$A:$C,Z$1,FALSE)</f>
        <v>65</v>
      </c>
      <c r="AA595" s="22" t="str">
        <f>VLOOKUP($A595,Searches!$A:$H,AA$1,FALSE)</f>
        <v>Eric Eden</v>
      </c>
      <c r="AB595" s="22" t="str">
        <f>VLOOKUP($A595,Searches!$A:$H,AB$1,FALSE)</f>
        <v>Receipt Bank</v>
      </c>
      <c r="AC595" s="22" t="str">
        <f>VLOOKUP($A595,Searches!$A:$H,AC$1,FALSE)</f>
        <v>Chief Marketing Officer</v>
      </c>
      <c r="AD595" s="22" t="str">
        <f>VLOOKUP($A595,Searches!$A:$H,AD$1,FALSE)</f>
        <v>2nd</v>
      </c>
      <c r="AE595" s="22" t="str">
        <f>VLOOKUP($A595,Searches!$A:$H,AE$1,FALSE)</f>
        <v>Open link</v>
      </c>
      <c r="AF595" s="22" t="str">
        <f>VLOOKUP($A595,Searches!$A:$H,AF$1,FALSE)</f>
        <v>Washington D.C. Metro Area</v>
      </c>
      <c r="AG595" s="22" t="str">
        <f>VLOOKUP($A595,Searches!$A:$H,AG$1,FALSE)</f>
        <v>https://www.linkedin.com/sales/profile/8108318,fExv,NAME_SEARCH?moduleKey=peopleSearchResults&amp;pageKey=sales-search3-people&amp;contextId=60BC92C971D70515801E49D6842B0000&amp;requestId=bd3eec74-1b19-4513-810b-b1fea027bb3c&amp;action=CLICK&amp;target=urn%3Ali%3AsalesLead%3A(-1%2C8108318)&amp;pageNumber=0&amp;targetEl=profilelink&amp;position=13&amp;trk=lss-serp-result-lead_photo</v>
      </c>
      <c r="AH595" s="22" t="str">
        <f>VLOOKUP($G595,Temp!$D:$F,AH$1,FALSE)</f>
        <v>receipt-bank.com</v>
      </c>
      <c r="AI595" s="22">
        <f>VLOOKUP($G595,Temp!$D:$F,AI$1,FALSE)</f>
        <v>0</v>
      </c>
      <c r="AJ595" s="22" t="str">
        <f>VLOOKUP($G595,Temp!$D:$F,AJ$1,FALSE)</f>
        <v>WordPress</v>
      </c>
    </row>
    <row r="596" spans="1:36" ht="16" x14ac:dyDescent="0.2">
      <c r="A596" s="8" t="str">
        <f t="shared" si="9"/>
        <v>Robson Grieve New Relic, Inc.</v>
      </c>
      <c r="B596" s="8" t="s">
        <v>256</v>
      </c>
      <c r="C596" s="8" t="s">
        <v>257</v>
      </c>
      <c r="D596" s="8" t="s">
        <v>42</v>
      </c>
      <c r="E596" s="8" t="s">
        <v>258</v>
      </c>
      <c r="F596" s="8" t="s">
        <v>259</v>
      </c>
      <c r="G596" s="12" t="s">
        <v>260</v>
      </c>
      <c r="H596" s="22" t="str">
        <f>VLOOKUP($G596,Temp!$A:$C,H$1,FALSE)</f>
        <v>newrelic.com</v>
      </c>
      <c r="I596" s="22" t="e">
        <f>VLOOKUP($G596,Temp!$A:$C,I$1,FALSE)</f>
        <v>#VALUE!</v>
      </c>
      <c r="J596" s="22" t="e">
        <f>VLOOKUP($G596,Temp!$A:$C,J$1,FALSE)</f>
        <v>#VALUE!</v>
      </c>
      <c r="K596" s="22" t="e">
        <f>VLOOKUP($G596,Temp!$A:$C,K$1,FALSE)</f>
        <v>#VALUE!</v>
      </c>
      <c r="L596" s="22" t="e">
        <f>VLOOKUP($G596,Temp!$A:$C,L$1,FALSE)</f>
        <v>#VALUE!</v>
      </c>
      <c r="M596" s="22" t="e">
        <f>VLOOKUP($G596,Temp!$A:$C,M$1,FALSE)</f>
        <v>#VALUE!</v>
      </c>
      <c r="N596" s="22" t="e">
        <f>VLOOKUP($G596,Temp!$A:$C,N$1,FALSE)</f>
        <v>#VALUE!</v>
      </c>
      <c r="O596" s="22" t="e">
        <f>VLOOKUP($G596,Temp!$A:$C,O$1,FALSE)</f>
        <v>#VALUE!</v>
      </c>
      <c r="P596" s="22" t="e">
        <f>VLOOKUP($G596,Temp!$A:$C,P$1,FALSE)</f>
        <v>#VALUE!</v>
      </c>
      <c r="Q596" s="22" t="e">
        <f>VLOOKUP($G596,Temp!$A:$C,Q$1,FALSE)</f>
        <v>#VALUE!</v>
      </c>
      <c r="R596" s="22" t="e">
        <f>VLOOKUP($G596,Temp!$A:$C,R$1,FALSE)</f>
        <v>#VALUE!</v>
      </c>
      <c r="S596" s="22" t="e">
        <f>VLOOKUP($G596,Temp!$A:$C,S$1,FALSE)</f>
        <v>#VALUE!</v>
      </c>
      <c r="T596" s="22" t="e">
        <f>VLOOKUP($G596,Temp!$A:$C,T$1,FALSE)</f>
        <v>#VALUE!</v>
      </c>
      <c r="U596" s="22" t="e">
        <f>VLOOKUP($G596,Temp!$A:$C,U$1,FALSE)</f>
        <v>#VALUE!</v>
      </c>
      <c r="V596" s="22" t="e">
        <f>VLOOKUP($G596,Temp!$A:$C,V$1,FALSE)</f>
        <v>#VALUE!</v>
      </c>
      <c r="W596" s="22" t="e">
        <f>VLOOKUP($G596,Temp!$A:$C,W$1,FALSE)</f>
        <v>#VALUE!</v>
      </c>
      <c r="X596" s="22" t="e">
        <f>VLOOKUP($G596,Temp!$A:$C,X$1,FALSE)</f>
        <v>#VALUE!</v>
      </c>
      <c r="Y596" s="22">
        <f>VLOOKUP($G596,Temp!$A:$C,Y$1,FALSE)</f>
        <v>307000</v>
      </c>
      <c r="Z596" s="22">
        <f>VLOOKUP($G596,Temp!$A:$C,Z$1,FALSE)</f>
        <v>41700</v>
      </c>
      <c r="AA596" s="22" t="str">
        <f>VLOOKUP($A596,Searches!$A:$H,AA$1,FALSE)</f>
        <v>Robson Grieve</v>
      </c>
      <c r="AB596" s="22" t="str">
        <f>VLOOKUP($A596,Searches!$A:$H,AB$1,FALSE)</f>
        <v>New Relic, Inc.</v>
      </c>
      <c r="AC596" s="22" t="str">
        <f>VLOOKUP($A596,Searches!$A:$H,AC$1,FALSE)</f>
        <v>Chief Marketing Officer</v>
      </c>
      <c r="AD596" s="22" t="str">
        <f>VLOOKUP($A596,Searches!$A:$H,AD$1,FALSE)</f>
        <v>2nd</v>
      </c>
      <c r="AE596" s="22" t="str">
        <f>VLOOKUP($A596,Searches!$A:$H,AE$1,FALSE)</f>
        <v/>
      </c>
      <c r="AF596" s="22" t="str">
        <f>VLOOKUP($A596,Searches!$A:$H,AF$1,FALSE)</f>
        <v>San Francisco Bay Area</v>
      </c>
      <c r="AG596" s="22" t="str">
        <f>VLOOKUP($A596,Searches!$A:$H,AG$1,FALSE)</f>
        <v>https://www.linkedin.com/sales/profile/537490,fKSr,NAME_SEARCH?moduleKey=peopleSearchResults&amp;pageKey=sales-search3-people&amp;contextId=60BC92C971D70515801E49D6842B0000&amp;requestId=bd3eec74-1b19-4513-810b-b1fea027bb3c&amp;action=CLICK&amp;target=urn%3Ali%3AsalesLead%3A(-1%2C537490)&amp;pageNumber=0&amp;targetEl=profilelink&amp;position=15&amp;trk=lss-serp-result-lead_photo</v>
      </c>
      <c r="AH596" s="22" t="str">
        <f>VLOOKUP($G596,Temp!$D:$F,AH$1,FALSE)</f>
        <v>newrelic.com</v>
      </c>
      <c r="AI596" s="22" t="str">
        <f>VLOOKUP($G596,Temp!$D:$F,AI$1,FALSE)</f>
        <v>Marketo</v>
      </c>
      <c r="AJ596" s="22" t="str">
        <f>VLOOKUP($G596,Temp!$D:$F,AJ$1,FALSE)</f>
        <v>WordPress</v>
      </c>
    </row>
    <row r="597" spans="1:36" ht="16" x14ac:dyDescent="0.2">
      <c r="A597" s="8" t="str">
        <f t="shared" si="9"/>
        <v>Andrea Ward Magento Commerce</v>
      </c>
      <c r="B597" s="8" t="s">
        <v>246</v>
      </c>
      <c r="C597" s="8" t="s">
        <v>247</v>
      </c>
      <c r="D597" s="8" t="s">
        <v>42</v>
      </c>
      <c r="E597" s="8" t="s">
        <v>248</v>
      </c>
      <c r="F597" s="8" t="s">
        <v>249</v>
      </c>
      <c r="G597" s="12" t="s">
        <v>250</v>
      </c>
      <c r="H597" s="22" t="str">
        <f>VLOOKUP($G597,Temp!$A:$C,H$1,FALSE)</f>
        <v>magento.com</v>
      </c>
      <c r="I597" s="22" t="e">
        <f>VLOOKUP($G597,Temp!$A:$C,I$1,FALSE)</f>
        <v>#VALUE!</v>
      </c>
      <c r="J597" s="22" t="e">
        <f>VLOOKUP($G597,Temp!$A:$C,J$1,FALSE)</f>
        <v>#VALUE!</v>
      </c>
      <c r="K597" s="22" t="e">
        <f>VLOOKUP($G597,Temp!$A:$C,K$1,FALSE)</f>
        <v>#VALUE!</v>
      </c>
      <c r="L597" s="22" t="e">
        <f>VLOOKUP($G597,Temp!$A:$C,L$1,FALSE)</f>
        <v>#VALUE!</v>
      </c>
      <c r="M597" s="22" t="e">
        <f>VLOOKUP($G597,Temp!$A:$C,M$1,FALSE)</f>
        <v>#VALUE!</v>
      </c>
      <c r="N597" s="22" t="e">
        <f>VLOOKUP($G597,Temp!$A:$C,N$1,FALSE)</f>
        <v>#VALUE!</v>
      </c>
      <c r="O597" s="22" t="e">
        <f>VLOOKUP($G597,Temp!$A:$C,O$1,FALSE)</f>
        <v>#VALUE!</v>
      </c>
      <c r="P597" s="22" t="e">
        <f>VLOOKUP($G597,Temp!$A:$C,P$1,FALSE)</f>
        <v>#VALUE!</v>
      </c>
      <c r="Q597" s="22" t="e">
        <f>VLOOKUP($G597,Temp!$A:$C,Q$1,FALSE)</f>
        <v>#VALUE!</v>
      </c>
      <c r="R597" s="22" t="e">
        <f>VLOOKUP($G597,Temp!$A:$C,R$1,FALSE)</f>
        <v>#VALUE!</v>
      </c>
      <c r="S597" s="22" t="e">
        <f>VLOOKUP($G597,Temp!$A:$C,S$1,FALSE)</f>
        <v>#VALUE!</v>
      </c>
      <c r="T597" s="22" t="e">
        <f>VLOOKUP($G597,Temp!$A:$C,T$1,FALSE)</f>
        <v>#VALUE!</v>
      </c>
      <c r="U597" s="22" t="e">
        <f>VLOOKUP($G597,Temp!$A:$C,U$1,FALSE)</f>
        <v>#VALUE!</v>
      </c>
      <c r="V597" s="22" t="e">
        <f>VLOOKUP($G597,Temp!$A:$C,V$1,FALSE)</f>
        <v>#VALUE!</v>
      </c>
      <c r="W597" s="22" t="e">
        <f>VLOOKUP($G597,Temp!$A:$C,W$1,FALSE)</f>
        <v>#VALUE!</v>
      </c>
      <c r="X597" s="22" t="e">
        <f>VLOOKUP($G597,Temp!$A:$C,X$1,FALSE)</f>
        <v>#VALUE!</v>
      </c>
      <c r="Y597" s="22">
        <f>VLOOKUP($G597,Temp!$A:$C,Y$1,FALSE)</f>
        <v>1200000</v>
      </c>
      <c r="Z597" s="22">
        <f>VLOOKUP($G597,Temp!$A:$C,Z$1,FALSE)</f>
        <v>57900</v>
      </c>
      <c r="AA597" s="22" t="str">
        <f>VLOOKUP($A597,Searches!$A:$H,AA$1,FALSE)</f>
        <v>Andrea Ward</v>
      </c>
      <c r="AB597" s="22" t="str">
        <f>VLOOKUP($A597,Searches!$A:$H,AB$1,FALSE)</f>
        <v>Magento Commerce</v>
      </c>
      <c r="AC597" s="22" t="str">
        <f>VLOOKUP($A597,Searches!$A:$H,AC$1,FALSE)</f>
        <v>Chief Marketing Officer</v>
      </c>
      <c r="AD597" s="22" t="str">
        <f>VLOOKUP($A597,Searches!$A:$H,AD$1,FALSE)</f>
        <v>2nd</v>
      </c>
      <c r="AE597" s="22" t="str">
        <f>VLOOKUP($A597,Searches!$A:$H,AE$1,FALSE)</f>
        <v/>
      </c>
      <c r="AF597" s="22" t="str">
        <f>VLOOKUP($A597,Searches!$A:$H,AF$1,FALSE)</f>
        <v>San Francisco Bay Area</v>
      </c>
      <c r="AG597" s="22" t="str">
        <f>VLOOKUP($A597,Searches!$A:$H,AG$1,FALSE)</f>
        <v>https://www.linkedin.com/sales/profile/1158078,mixU,NAME_SEARCH?moduleKey=peopleSearchResults&amp;pageKey=sales-search3-people&amp;contextId=60BC92C971D70515801E49D6842B0000&amp;requestId=bd3eec74-1b19-4513-810b-b1fea027bb3c&amp;action=CLICK&amp;target=urn%3Ali%3AsalesLead%3A(-1%2C1158078)&amp;pageNumber=0&amp;targetEl=profilelink&amp;position=17&amp;trk=lss-serp-result-lead_photo</v>
      </c>
      <c r="AH597" s="22" t="str">
        <f>VLOOKUP($G597,Temp!$D:$F,AH$1,FALSE)</f>
        <v>magento.com</v>
      </c>
      <c r="AI597" s="22" t="str">
        <f>VLOOKUP($G597,Temp!$D:$F,AI$1,FALSE)</f>
        <v>Marketo</v>
      </c>
      <c r="AJ597" s="22" t="str">
        <f>VLOOKUP($G597,Temp!$D:$F,AJ$1,FALSE)</f>
        <v>Drupal</v>
      </c>
    </row>
    <row r="598" spans="1:36" ht="16" x14ac:dyDescent="0.2">
      <c r="A598" s="8" t="str">
        <f t="shared" si="9"/>
        <v>Daniel Druker Instart Logic</v>
      </c>
      <c r="B598" s="8" t="s">
        <v>274</v>
      </c>
      <c r="C598" s="8" t="s">
        <v>276</v>
      </c>
      <c r="D598" s="8" t="s">
        <v>42</v>
      </c>
      <c r="E598" s="8" t="s">
        <v>279</v>
      </c>
      <c r="F598" s="8" t="s">
        <v>280</v>
      </c>
      <c r="G598" s="12" t="s">
        <v>282</v>
      </c>
      <c r="H598" s="22" t="str">
        <f>VLOOKUP($G598,Temp!$A:$C,H$1,FALSE)</f>
        <v>instartlogic.com</v>
      </c>
      <c r="I598" s="22" t="e">
        <f>VLOOKUP($G598,Temp!$A:$C,I$1,FALSE)</f>
        <v>#VALUE!</v>
      </c>
      <c r="J598" s="22" t="e">
        <f>VLOOKUP($G598,Temp!$A:$C,J$1,FALSE)</f>
        <v>#VALUE!</v>
      </c>
      <c r="K598" s="22" t="e">
        <f>VLOOKUP($G598,Temp!$A:$C,K$1,FALSE)</f>
        <v>#VALUE!</v>
      </c>
      <c r="L598" s="22" t="e">
        <f>VLOOKUP($G598,Temp!$A:$C,L$1,FALSE)</f>
        <v>#VALUE!</v>
      </c>
      <c r="M598" s="22" t="e">
        <f>VLOOKUP($G598,Temp!$A:$C,M$1,FALSE)</f>
        <v>#VALUE!</v>
      </c>
      <c r="N598" s="22" t="e">
        <f>VLOOKUP($G598,Temp!$A:$C,N$1,FALSE)</f>
        <v>#VALUE!</v>
      </c>
      <c r="O598" s="22" t="e">
        <f>VLOOKUP($G598,Temp!$A:$C,O$1,FALSE)</f>
        <v>#VALUE!</v>
      </c>
      <c r="P598" s="22" t="e">
        <f>VLOOKUP($G598,Temp!$A:$C,P$1,FALSE)</f>
        <v>#VALUE!</v>
      </c>
      <c r="Q598" s="22" t="e">
        <f>VLOOKUP($G598,Temp!$A:$C,Q$1,FALSE)</f>
        <v>#VALUE!</v>
      </c>
      <c r="R598" s="22" t="e">
        <f>VLOOKUP($G598,Temp!$A:$C,R$1,FALSE)</f>
        <v>#VALUE!</v>
      </c>
      <c r="S598" s="22" t="e">
        <f>VLOOKUP($G598,Temp!$A:$C,S$1,FALSE)</f>
        <v>#VALUE!</v>
      </c>
      <c r="T598" s="22" t="e">
        <f>VLOOKUP($G598,Temp!$A:$C,T$1,FALSE)</f>
        <v>#VALUE!</v>
      </c>
      <c r="U598" s="22" t="e">
        <f>VLOOKUP($G598,Temp!$A:$C,U$1,FALSE)</f>
        <v>#VALUE!</v>
      </c>
      <c r="V598" s="22" t="e">
        <f>VLOOKUP($G598,Temp!$A:$C,V$1,FALSE)</f>
        <v>#VALUE!</v>
      </c>
      <c r="W598" s="22" t="e">
        <f>VLOOKUP($G598,Temp!$A:$C,W$1,FALSE)</f>
        <v>#VALUE!</v>
      </c>
      <c r="X598" s="22" t="e">
        <f>VLOOKUP($G598,Temp!$A:$C,X$1,FALSE)</f>
        <v>#VALUE!</v>
      </c>
      <c r="Y598" s="22">
        <f>VLOOKUP($G598,Temp!$A:$C,Y$1,FALSE)</f>
        <v>1000</v>
      </c>
      <c r="Z598" s="22">
        <f>VLOOKUP($G598,Temp!$A:$C,Z$1,FALSE)</f>
        <v>2500</v>
      </c>
      <c r="AA598" s="22" t="str">
        <f>VLOOKUP($A598,Searches!$A:$H,AA$1,FALSE)</f>
        <v>Daniel Druker</v>
      </c>
      <c r="AB598" s="22" t="str">
        <f>VLOOKUP($A598,Searches!$A:$H,AB$1,FALSE)</f>
        <v>Instart Logic</v>
      </c>
      <c r="AC598" s="22" t="str">
        <f>VLOOKUP($A598,Searches!$A:$H,AC$1,FALSE)</f>
        <v>Chief Marketing Officer</v>
      </c>
      <c r="AD598" s="22" t="str">
        <f>VLOOKUP($A598,Searches!$A:$H,AD$1,FALSE)</f>
        <v>2nd</v>
      </c>
      <c r="AE598" s="22" t="str">
        <f>VLOOKUP($A598,Searches!$A:$H,AE$1,FALSE)</f>
        <v/>
      </c>
      <c r="AF598" s="22" t="str">
        <f>VLOOKUP($A598,Searches!$A:$H,AF$1,FALSE)</f>
        <v>San Francisco Bay Area</v>
      </c>
      <c r="AG598" s="22" t="str">
        <f>VLOOKUP($A598,Searches!$A:$H,AG$1,FALSE)</f>
        <v>https://www.linkedin.com/sales/profile/5971672,KNdn,NAME_SEARCH?moduleKey=peopleSearchResults&amp;pageKey=sales-search3-people-refinement&amp;contextId=60BC92C971D70515801E49D6842B0000&amp;requestId=655dabb3-a902-485b-bbe6-d4c8c8e7a79d&amp;action=CLICK&amp;target=urn%3Ali%3AsalesLead%3A(-1%2C5971672)&amp;pageNumber=0&amp;targetEl=profilelink&amp;position=20&amp;trk=lss-serp-result-lead_photo</v>
      </c>
      <c r="AH598" s="22" t="str">
        <f>VLOOKUP($G598,Temp!$D:$F,AH$1,FALSE)</f>
        <v>instartlogic.com</v>
      </c>
      <c r="AI598" s="22" t="str">
        <f>VLOOKUP($G598,Temp!$D:$F,AI$1,FALSE)</f>
        <v>Marketo</v>
      </c>
      <c r="AJ598" s="22" t="str">
        <f>VLOOKUP($G598,Temp!$D:$F,AJ$1,FALSE)</f>
        <v>Drupal</v>
      </c>
    </row>
    <row r="599" spans="1:36" ht="16" x14ac:dyDescent="0.2">
      <c r="A599" s="8" t="str">
        <f t="shared" si="9"/>
        <v>Taher Behbehani BroadSoft</v>
      </c>
      <c r="B599" s="8" t="s">
        <v>289</v>
      </c>
      <c r="C599" s="8" t="s">
        <v>290</v>
      </c>
      <c r="D599" s="8" t="s">
        <v>291</v>
      </c>
      <c r="E599" s="8" t="s">
        <v>292</v>
      </c>
      <c r="F599" s="8" t="s">
        <v>293</v>
      </c>
      <c r="G599" s="12" t="s">
        <v>294</v>
      </c>
      <c r="H599" s="22" t="str">
        <f>VLOOKUP($G599,Temp!$A:$C,H$1,FALSE)</f>
        <v>broadsoft.com</v>
      </c>
      <c r="I599" s="22" t="e">
        <f>VLOOKUP($G599,Temp!$A:$C,I$1,FALSE)</f>
        <v>#VALUE!</v>
      </c>
      <c r="J599" s="22" t="e">
        <f>VLOOKUP($G599,Temp!$A:$C,J$1,FALSE)</f>
        <v>#VALUE!</v>
      </c>
      <c r="K599" s="22" t="e">
        <f>VLOOKUP($G599,Temp!$A:$C,K$1,FALSE)</f>
        <v>#VALUE!</v>
      </c>
      <c r="L599" s="22" t="e">
        <f>VLOOKUP($G599,Temp!$A:$C,L$1,FALSE)</f>
        <v>#VALUE!</v>
      </c>
      <c r="M599" s="22" t="e">
        <f>VLOOKUP($G599,Temp!$A:$C,M$1,FALSE)</f>
        <v>#VALUE!</v>
      </c>
      <c r="N599" s="22" t="e">
        <f>VLOOKUP($G599,Temp!$A:$C,N$1,FALSE)</f>
        <v>#VALUE!</v>
      </c>
      <c r="O599" s="22" t="e">
        <f>VLOOKUP($G599,Temp!$A:$C,O$1,FALSE)</f>
        <v>#VALUE!</v>
      </c>
      <c r="P599" s="22" t="e">
        <f>VLOOKUP($G599,Temp!$A:$C,P$1,FALSE)</f>
        <v>#VALUE!</v>
      </c>
      <c r="Q599" s="22" t="e">
        <f>VLOOKUP($G599,Temp!$A:$C,Q$1,FALSE)</f>
        <v>#VALUE!</v>
      </c>
      <c r="R599" s="22" t="e">
        <f>VLOOKUP($G599,Temp!$A:$C,R$1,FALSE)</f>
        <v>#VALUE!</v>
      </c>
      <c r="S599" s="22" t="e">
        <f>VLOOKUP($G599,Temp!$A:$C,S$1,FALSE)</f>
        <v>#VALUE!</v>
      </c>
      <c r="T599" s="22" t="e">
        <f>VLOOKUP($G599,Temp!$A:$C,T$1,FALSE)</f>
        <v>#VALUE!</v>
      </c>
      <c r="U599" s="22" t="e">
        <f>VLOOKUP($G599,Temp!$A:$C,U$1,FALSE)</f>
        <v>#VALUE!</v>
      </c>
      <c r="V599" s="22" t="e">
        <f>VLOOKUP($G599,Temp!$A:$C,V$1,FALSE)</f>
        <v>#VALUE!</v>
      </c>
      <c r="W599" s="22" t="e">
        <f>VLOOKUP($G599,Temp!$A:$C,W$1,FALSE)</f>
        <v>#VALUE!</v>
      </c>
      <c r="X599" s="22" t="e">
        <f>VLOOKUP($G599,Temp!$A:$C,X$1,FALSE)</f>
        <v>#VALUE!</v>
      </c>
      <c r="Y599" s="22">
        <f>VLOOKUP($G599,Temp!$A:$C,Y$1,FALSE)</f>
        <v>43400</v>
      </c>
      <c r="Z599" s="22">
        <f>VLOOKUP($G599,Temp!$A:$C,Z$1,FALSE)</f>
        <v>97</v>
      </c>
      <c r="AA599" s="22" t="e">
        <f>VLOOKUP($A599,Searches!$A:$H,AA$1,FALSE)</f>
        <v>#N/A</v>
      </c>
      <c r="AB599" s="22" t="e">
        <f>VLOOKUP($A599,Searches!$A:$H,AB$1,FALSE)</f>
        <v>#N/A</v>
      </c>
      <c r="AC599" s="22" t="e">
        <f>VLOOKUP($A599,Searches!$A:$H,AC$1,FALSE)</f>
        <v>#N/A</v>
      </c>
      <c r="AD599" s="22" t="e">
        <f>VLOOKUP($A599,Searches!$A:$H,AD$1,FALSE)</f>
        <v>#N/A</v>
      </c>
      <c r="AE599" s="22" t="e">
        <f>VLOOKUP($A599,Searches!$A:$H,AE$1,FALSE)</f>
        <v>#N/A</v>
      </c>
      <c r="AF599" s="22" t="e">
        <f>VLOOKUP($A599,Searches!$A:$H,AF$1,FALSE)</f>
        <v>#N/A</v>
      </c>
      <c r="AG599" s="22" t="e">
        <f>VLOOKUP($A599,Searches!$A:$H,AG$1,FALSE)</f>
        <v>#N/A</v>
      </c>
      <c r="AH599" s="22" t="str">
        <f>VLOOKUP($G599,Temp!$D:$F,AH$1,FALSE)</f>
        <v>broadsoft.com</v>
      </c>
      <c r="AI599" s="22" t="str">
        <f>VLOOKUP($G599,Temp!$D:$F,AI$1,FALSE)</f>
        <v>Marketo</v>
      </c>
      <c r="AJ599" s="22" t="str">
        <f>VLOOKUP($G599,Temp!$D:$F,AJ$1,FALSE)</f>
        <v>WordPress</v>
      </c>
    </row>
    <row r="600" spans="1:36" ht="16" x14ac:dyDescent="0.2">
      <c r="A600" s="8" t="str">
        <f t="shared" si="9"/>
        <v>Simon Fleming-Wood Tile</v>
      </c>
      <c r="B600" s="8" t="s">
        <v>321</v>
      </c>
      <c r="C600" s="8" t="s">
        <v>322</v>
      </c>
      <c r="D600" s="8" t="s">
        <v>42</v>
      </c>
      <c r="E600" s="8" t="s">
        <v>323</v>
      </c>
      <c r="F600" s="8" t="s">
        <v>324</v>
      </c>
      <c r="G600" s="12" t="s">
        <v>325</v>
      </c>
      <c r="H600" s="22" t="str">
        <f>VLOOKUP($G600,Temp!$A:$C,H$1,FALSE)</f>
        <v>thetileapp.com</v>
      </c>
      <c r="I600" s="22" t="e">
        <f>VLOOKUP($G600,Temp!$A:$C,I$1,FALSE)</f>
        <v>#VALUE!</v>
      </c>
      <c r="J600" s="22" t="e">
        <f>VLOOKUP($G600,Temp!$A:$C,J$1,FALSE)</f>
        <v>#VALUE!</v>
      </c>
      <c r="K600" s="22" t="e">
        <f>VLOOKUP($G600,Temp!$A:$C,K$1,FALSE)</f>
        <v>#VALUE!</v>
      </c>
      <c r="L600" s="22" t="e">
        <f>VLOOKUP($G600,Temp!$A:$C,L$1,FALSE)</f>
        <v>#VALUE!</v>
      </c>
      <c r="M600" s="22" t="e">
        <f>VLOOKUP($G600,Temp!$A:$C,M$1,FALSE)</f>
        <v>#VALUE!</v>
      </c>
      <c r="N600" s="22" t="e">
        <f>VLOOKUP($G600,Temp!$A:$C,N$1,FALSE)</f>
        <v>#VALUE!</v>
      </c>
      <c r="O600" s="22" t="e">
        <f>VLOOKUP($G600,Temp!$A:$C,O$1,FALSE)</f>
        <v>#VALUE!</v>
      </c>
      <c r="P600" s="22" t="e">
        <f>VLOOKUP($G600,Temp!$A:$C,P$1,FALSE)</f>
        <v>#VALUE!</v>
      </c>
      <c r="Q600" s="22" t="e">
        <f>VLOOKUP($G600,Temp!$A:$C,Q$1,FALSE)</f>
        <v>#VALUE!</v>
      </c>
      <c r="R600" s="22" t="e">
        <f>VLOOKUP($G600,Temp!$A:$C,R$1,FALSE)</f>
        <v>#VALUE!</v>
      </c>
      <c r="S600" s="22" t="e">
        <f>VLOOKUP($G600,Temp!$A:$C,S$1,FALSE)</f>
        <v>#VALUE!</v>
      </c>
      <c r="T600" s="22" t="e">
        <f>VLOOKUP($G600,Temp!$A:$C,T$1,FALSE)</f>
        <v>#VALUE!</v>
      </c>
      <c r="U600" s="22" t="e">
        <f>VLOOKUP($G600,Temp!$A:$C,U$1,FALSE)</f>
        <v>#VALUE!</v>
      </c>
      <c r="V600" s="22" t="e">
        <f>VLOOKUP($G600,Temp!$A:$C,V$1,FALSE)</f>
        <v>#VALUE!</v>
      </c>
      <c r="W600" s="22" t="e">
        <f>VLOOKUP($G600,Temp!$A:$C,W$1,FALSE)</f>
        <v>#VALUE!</v>
      </c>
      <c r="X600" s="22" t="e">
        <f>VLOOKUP($G600,Temp!$A:$C,X$1,FALSE)</f>
        <v>#VALUE!</v>
      </c>
      <c r="Y600" s="22">
        <f>VLOOKUP($G600,Temp!$A:$C,Y$1,FALSE)</f>
        <v>277000</v>
      </c>
      <c r="Z600" s="22">
        <f>VLOOKUP($G600,Temp!$A:$C,Z$1,FALSE)</f>
        <v>39800</v>
      </c>
      <c r="AA600" s="22" t="str">
        <f>VLOOKUP($A600,Searches!$A:$H,AA$1,FALSE)</f>
        <v>Simon Fleming-Wood</v>
      </c>
      <c r="AB600" s="22" t="str">
        <f>VLOOKUP($A600,Searches!$A:$H,AB$1,FALSE)</f>
        <v>Tile</v>
      </c>
      <c r="AC600" s="22" t="str">
        <f>VLOOKUP($A600,Searches!$A:$H,AC$1,FALSE)</f>
        <v>Chief Marketing Officer</v>
      </c>
      <c r="AD600" s="22" t="str">
        <f>VLOOKUP($A600,Searches!$A:$H,AD$1,FALSE)</f>
        <v>2nd</v>
      </c>
      <c r="AE600" s="22" t="str">
        <f>VLOOKUP($A600,Searches!$A:$H,AE$1,FALSE)</f>
        <v/>
      </c>
      <c r="AF600" s="22" t="str">
        <f>VLOOKUP($A600,Searches!$A:$H,AF$1,FALSE)</f>
        <v>San Francisco Bay Area</v>
      </c>
      <c r="AG600" s="22" t="str">
        <f>VLOOKUP($A600,Searches!$A:$H,AG$1,FALSE)</f>
        <v>https://www.linkedin.com/sales/profile/2935072,4XPb,NAME_SEARCH?moduleKey=peopleSearchResults&amp;pageKey=sales-search3-people-refinement&amp;contextId=60BC92C971D70515801E49D6842B0000&amp;requestId=655dabb3-a902-485b-bbe6-d4c8c8e7a79d&amp;action=CLICK&amp;target=urn%3Ali%3AsalesLead%3A(-1%2C2935072)&amp;pageNumber=0&amp;targetEl=profilelink&amp;position=23&amp;trk=lss-serp-result-lead_photo</v>
      </c>
      <c r="AH600" s="22" t="e">
        <f>VLOOKUP($G600,Temp!$D:$F,AH$1,FALSE)</f>
        <v>#N/A</v>
      </c>
      <c r="AI600" s="22" t="e">
        <f>VLOOKUP($G600,Temp!$D:$F,AI$1,FALSE)</f>
        <v>#N/A</v>
      </c>
      <c r="AJ600" s="22" t="e">
        <f>VLOOKUP($G600,Temp!$D:$F,AJ$1,FALSE)</f>
        <v>#N/A</v>
      </c>
    </row>
    <row r="601" spans="1:36" ht="16" x14ac:dyDescent="0.2">
      <c r="A601" s="8" t="str">
        <f t="shared" si="9"/>
        <v>Julie Filion ID.me</v>
      </c>
      <c r="B601" s="8" t="s">
        <v>298</v>
      </c>
      <c r="C601" s="8" t="s">
        <v>299</v>
      </c>
      <c r="D601" s="8" t="s">
        <v>42</v>
      </c>
      <c r="E601" s="8" t="s">
        <v>7063</v>
      </c>
      <c r="F601" s="12" t="s">
        <v>302</v>
      </c>
      <c r="G601" s="12" t="s">
        <v>302</v>
      </c>
      <c r="H601" s="22" t="str">
        <f>VLOOKUP($G601,Temp!$A:$C,H$1,FALSE)</f>
        <v>ID.me</v>
      </c>
      <c r="I601" s="22" t="e">
        <f>VLOOKUP($G601,Temp!$A:$C,I$1,FALSE)</f>
        <v>#VALUE!</v>
      </c>
      <c r="J601" s="22" t="e">
        <f>VLOOKUP($G601,Temp!$A:$C,J$1,FALSE)</f>
        <v>#VALUE!</v>
      </c>
      <c r="K601" s="22" t="e">
        <f>VLOOKUP($G601,Temp!$A:$C,K$1,FALSE)</f>
        <v>#VALUE!</v>
      </c>
      <c r="L601" s="22" t="e">
        <f>VLOOKUP($G601,Temp!$A:$C,L$1,FALSE)</f>
        <v>#VALUE!</v>
      </c>
      <c r="M601" s="22" t="e">
        <f>VLOOKUP($G601,Temp!$A:$C,M$1,FALSE)</f>
        <v>#VALUE!</v>
      </c>
      <c r="N601" s="22" t="e">
        <f>VLOOKUP($G601,Temp!$A:$C,N$1,FALSE)</f>
        <v>#VALUE!</v>
      </c>
      <c r="O601" s="22" t="e">
        <f>VLOOKUP($G601,Temp!$A:$C,O$1,FALSE)</f>
        <v>#VALUE!</v>
      </c>
      <c r="P601" s="22" t="e">
        <f>VLOOKUP($G601,Temp!$A:$C,P$1,FALSE)</f>
        <v>#VALUE!</v>
      </c>
      <c r="Q601" s="22" t="e">
        <f>VLOOKUP($G601,Temp!$A:$C,Q$1,FALSE)</f>
        <v>#VALUE!</v>
      </c>
      <c r="R601" s="22" t="e">
        <f>VLOOKUP($G601,Temp!$A:$C,R$1,FALSE)</f>
        <v>#VALUE!</v>
      </c>
      <c r="S601" s="22" t="e">
        <f>VLOOKUP($G601,Temp!$A:$C,S$1,FALSE)</f>
        <v>#VALUE!</v>
      </c>
      <c r="T601" s="22" t="e">
        <f>VLOOKUP($G601,Temp!$A:$C,T$1,FALSE)</f>
        <v>#VALUE!</v>
      </c>
      <c r="U601" s="22" t="e">
        <f>VLOOKUP($G601,Temp!$A:$C,U$1,FALSE)</f>
        <v>#VALUE!</v>
      </c>
      <c r="V601" s="22" t="e">
        <f>VLOOKUP($G601,Temp!$A:$C,V$1,FALSE)</f>
        <v>#VALUE!</v>
      </c>
      <c r="W601" s="22" t="e">
        <f>VLOOKUP($G601,Temp!$A:$C,W$1,FALSE)</f>
        <v>#VALUE!</v>
      </c>
      <c r="X601" s="22" t="e">
        <f>VLOOKUP($G601,Temp!$A:$C,X$1,FALSE)</f>
        <v>#VALUE!</v>
      </c>
      <c r="Y601" s="22">
        <f>VLOOKUP($G601,Temp!$A:$C,Y$1,FALSE)</f>
        <v>69700</v>
      </c>
      <c r="Z601" s="22">
        <f>VLOOKUP($G601,Temp!$A:$C,Z$1,FALSE)</f>
        <v>236</v>
      </c>
      <c r="AA601" s="22" t="str">
        <f>VLOOKUP($A601,Searches!$A:$H,AA$1,FALSE)</f>
        <v>Julie Filion</v>
      </c>
      <c r="AB601" s="22" t="str">
        <f>VLOOKUP($A601,Searches!$A:$H,AB$1,FALSE)</f>
        <v>ID.me</v>
      </c>
      <c r="AC601" s="22" t="str">
        <f>VLOOKUP($A601,Searches!$A:$H,AC$1,FALSE)</f>
        <v>Chief Marketing Officer</v>
      </c>
      <c r="AD601" s="22" t="str">
        <f>VLOOKUP($A601,Searches!$A:$H,AD$1,FALSE)</f>
        <v>2nd</v>
      </c>
      <c r="AE601" s="22" t="str">
        <f>VLOOKUP($A601,Searches!$A:$H,AE$1,FALSE)</f>
        <v>Open link</v>
      </c>
      <c r="AF601" s="22" t="str">
        <f>VLOOKUP($A601,Searches!$A:$H,AF$1,FALSE)</f>
        <v>Dallas/Fort Worth Area</v>
      </c>
      <c r="AG601" s="22" t="str">
        <f>VLOOKUP($A601,Searches!$A:$H,AG$1,FALSE)</f>
        <v>https://www.linkedin.com/sales/profile/6103447,Oa_v,NAME_SEARCH?moduleKey=peopleSearchResults&amp;pageKey=sales-search3-people-refinement&amp;contextId=60BC92C971D70515801E49D6842B0000&amp;requestId=655dabb3-a902-485b-bbe6-d4c8c8e7a79d&amp;action=CLICK&amp;target=urn%3Ali%3AsalesLead%3A(-1%2C6103447)&amp;pageNumber=0&amp;targetEl=profilelink&amp;position=24&amp;trk=lss-serp-result-lead_photo</v>
      </c>
      <c r="AH601" s="22" t="str">
        <f>VLOOKUP($G601,Temp!$D:$F,AH$1,FALSE)</f>
        <v>id.me</v>
      </c>
      <c r="AI601" s="22" t="str">
        <f>VLOOKUP($G601,Temp!$D:$F,AI$1,FALSE)</f>
        <v>Marketo</v>
      </c>
      <c r="AJ601" s="22" t="str">
        <f>VLOOKUP($G601,Temp!$D:$F,AJ$1,FALSE)</f>
        <v>WordPress</v>
      </c>
    </row>
    <row r="602" spans="1:36" ht="16" x14ac:dyDescent="0.2">
      <c r="A602" s="8" t="str">
        <f t="shared" si="9"/>
        <v>Kirby Wadsworth Illusive Networks</v>
      </c>
      <c r="B602" s="8" t="s">
        <v>352</v>
      </c>
      <c r="C602" s="8" t="s">
        <v>353</v>
      </c>
      <c r="D602" s="8" t="s">
        <v>42</v>
      </c>
      <c r="E602" s="8" t="s">
        <v>7069</v>
      </c>
      <c r="F602" s="8" t="s">
        <v>355</v>
      </c>
      <c r="G602" s="12" t="s">
        <v>356</v>
      </c>
      <c r="H602" s="22" t="str">
        <f>VLOOKUP($G602,Temp!$A:$C,H$1,FALSE)</f>
        <v>illusivenetworks.com</v>
      </c>
      <c r="I602" s="22" t="e">
        <f>VLOOKUP($G602,Temp!$A:$C,I$1,FALSE)</f>
        <v>#VALUE!</v>
      </c>
      <c r="J602" s="22" t="e">
        <f>VLOOKUP($G602,Temp!$A:$C,J$1,FALSE)</f>
        <v>#VALUE!</v>
      </c>
      <c r="K602" s="22" t="e">
        <f>VLOOKUP($G602,Temp!$A:$C,K$1,FALSE)</f>
        <v>#VALUE!</v>
      </c>
      <c r="L602" s="22" t="e">
        <f>VLOOKUP($G602,Temp!$A:$C,L$1,FALSE)</f>
        <v>#VALUE!</v>
      </c>
      <c r="M602" s="22" t="e">
        <f>VLOOKUP($G602,Temp!$A:$C,M$1,FALSE)</f>
        <v>#VALUE!</v>
      </c>
      <c r="N602" s="22" t="e">
        <f>VLOOKUP($G602,Temp!$A:$C,N$1,FALSE)</f>
        <v>#VALUE!</v>
      </c>
      <c r="O602" s="22" t="e">
        <f>VLOOKUP($G602,Temp!$A:$C,O$1,FALSE)</f>
        <v>#VALUE!</v>
      </c>
      <c r="P602" s="22" t="e">
        <f>VLOOKUP($G602,Temp!$A:$C,P$1,FALSE)</f>
        <v>#VALUE!</v>
      </c>
      <c r="Q602" s="22" t="e">
        <f>VLOOKUP($G602,Temp!$A:$C,Q$1,FALSE)</f>
        <v>#VALUE!</v>
      </c>
      <c r="R602" s="22" t="e">
        <f>VLOOKUP($G602,Temp!$A:$C,R$1,FALSE)</f>
        <v>#VALUE!</v>
      </c>
      <c r="S602" s="22" t="e">
        <f>VLOOKUP($G602,Temp!$A:$C,S$1,FALSE)</f>
        <v>#VALUE!</v>
      </c>
      <c r="T602" s="22" t="e">
        <f>VLOOKUP($G602,Temp!$A:$C,T$1,FALSE)</f>
        <v>#VALUE!</v>
      </c>
      <c r="U602" s="22" t="e">
        <f>VLOOKUP($G602,Temp!$A:$C,U$1,FALSE)</f>
        <v>#VALUE!</v>
      </c>
      <c r="V602" s="22" t="e">
        <f>VLOOKUP($G602,Temp!$A:$C,V$1,FALSE)</f>
        <v>#VALUE!</v>
      </c>
      <c r="W602" s="22" t="e">
        <f>VLOOKUP($G602,Temp!$A:$C,W$1,FALSE)</f>
        <v>#VALUE!</v>
      </c>
      <c r="X602" s="22" t="e">
        <f>VLOOKUP($G602,Temp!$A:$C,X$1,FALSE)</f>
        <v>#VALUE!</v>
      </c>
      <c r="Y602" s="22">
        <f>VLOOKUP($G602,Temp!$A:$C,Y$1,FALSE)</f>
        <v>0</v>
      </c>
      <c r="Z602" s="22">
        <f>VLOOKUP($G602,Temp!$A:$C,Z$1,FALSE)</f>
        <v>0</v>
      </c>
      <c r="AA602" s="22" t="e">
        <f>VLOOKUP($A602,Searches!$A:$H,AA$1,FALSE)</f>
        <v>#N/A</v>
      </c>
      <c r="AB602" s="22" t="e">
        <f>VLOOKUP($A602,Searches!$A:$H,AB$1,FALSE)</f>
        <v>#N/A</v>
      </c>
      <c r="AC602" s="22" t="e">
        <f>VLOOKUP($A602,Searches!$A:$H,AC$1,FALSE)</f>
        <v>#N/A</v>
      </c>
      <c r="AD602" s="22" t="e">
        <f>VLOOKUP($A602,Searches!$A:$H,AD$1,FALSE)</f>
        <v>#N/A</v>
      </c>
      <c r="AE602" s="22" t="e">
        <f>VLOOKUP($A602,Searches!$A:$H,AE$1,FALSE)</f>
        <v>#N/A</v>
      </c>
      <c r="AF602" s="22" t="e">
        <f>VLOOKUP($A602,Searches!$A:$H,AF$1,FALSE)</f>
        <v>#N/A</v>
      </c>
      <c r="AG602" s="22" t="e">
        <f>VLOOKUP($A602,Searches!$A:$H,AG$1,FALSE)</f>
        <v>#N/A</v>
      </c>
      <c r="AH602" s="22" t="str">
        <f>VLOOKUP($G602,Temp!$D:$F,AH$1,FALSE)</f>
        <v>illusivenetworks.com</v>
      </c>
      <c r="AI602" s="22">
        <f>VLOOKUP($G602,Temp!$D:$F,AI$1,FALSE)</f>
        <v>0</v>
      </c>
      <c r="AJ602" s="22" t="str">
        <f>VLOOKUP($G602,Temp!$D:$F,AJ$1,FALSE)</f>
        <v>WordPress</v>
      </c>
    </row>
    <row r="603" spans="1:36" ht="16" x14ac:dyDescent="0.2">
      <c r="A603" s="8" t="str">
        <f t="shared" si="9"/>
        <v>Chris Curtin Visa</v>
      </c>
      <c r="B603" s="8" t="s">
        <v>89</v>
      </c>
      <c r="C603" s="8" t="s">
        <v>333</v>
      </c>
      <c r="D603" s="8" t="s">
        <v>334</v>
      </c>
      <c r="E603" s="8" t="s">
        <v>335</v>
      </c>
      <c r="F603" s="8" t="s">
        <v>336</v>
      </c>
      <c r="G603" s="12" t="s">
        <v>337</v>
      </c>
      <c r="H603" s="22" t="str">
        <f>VLOOKUP($G603,Temp!$A:$C,H$1,FALSE)</f>
        <v>visa.com</v>
      </c>
      <c r="I603" s="22" t="e">
        <f>VLOOKUP($G603,Temp!$A:$C,I$1,FALSE)</f>
        <v>#VALUE!</v>
      </c>
      <c r="J603" s="22" t="e">
        <f>VLOOKUP($G603,Temp!$A:$C,J$1,FALSE)</f>
        <v>#VALUE!</v>
      </c>
      <c r="K603" s="22" t="e">
        <f>VLOOKUP($G603,Temp!$A:$C,K$1,FALSE)</f>
        <v>#VALUE!</v>
      </c>
      <c r="L603" s="22" t="e">
        <f>VLOOKUP($G603,Temp!$A:$C,L$1,FALSE)</f>
        <v>#VALUE!</v>
      </c>
      <c r="M603" s="22" t="e">
        <f>VLOOKUP($G603,Temp!$A:$C,M$1,FALSE)</f>
        <v>#VALUE!</v>
      </c>
      <c r="N603" s="22" t="e">
        <f>VLOOKUP($G603,Temp!$A:$C,N$1,FALSE)</f>
        <v>#VALUE!</v>
      </c>
      <c r="O603" s="22" t="e">
        <f>VLOOKUP($G603,Temp!$A:$C,O$1,FALSE)</f>
        <v>#VALUE!</v>
      </c>
      <c r="P603" s="22" t="e">
        <f>VLOOKUP($G603,Temp!$A:$C,P$1,FALSE)</f>
        <v>#VALUE!</v>
      </c>
      <c r="Q603" s="22" t="e">
        <f>VLOOKUP($G603,Temp!$A:$C,Q$1,FALSE)</f>
        <v>#VALUE!</v>
      </c>
      <c r="R603" s="22" t="e">
        <f>VLOOKUP($G603,Temp!$A:$C,R$1,FALSE)</f>
        <v>#VALUE!</v>
      </c>
      <c r="S603" s="22" t="e">
        <f>VLOOKUP($G603,Temp!$A:$C,S$1,FALSE)</f>
        <v>#VALUE!</v>
      </c>
      <c r="T603" s="22" t="e">
        <f>VLOOKUP($G603,Temp!$A:$C,T$1,FALSE)</f>
        <v>#VALUE!</v>
      </c>
      <c r="U603" s="22" t="e">
        <f>VLOOKUP($G603,Temp!$A:$C,U$1,FALSE)</f>
        <v>#VALUE!</v>
      </c>
      <c r="V603" s="22" t="e">
        <f>VLOOKUP($G603,Temp!$A:$C,V$1,FALSE)</f>
        <v>#VALUE!</v>
      </c>
      <c r="W603" s="22" t="e">
        <f>VLOOKUP($G603,Temp!$A:$C,W$1,FALSE)</f>
        <v>#VALUE!</v>
      </c>
      <c r="X603" s="22" t="e">
        <f>VLOOKUP($G603,Temp!$A:$C,X$1,FALSE)</f>
        <v>#VALUE!</v>
      </c>
      <c r="Y603" s="22">
        <f>VLOOKUP($G603,Temp!$A:$C,Y$1,FALSE)</f>
        <v>3600000</v>
      </c>
      <c r="Z603" s="22">
        <f>VLOOKUP($G603,Temp!$A:$C,Z$1,FALSE)</f>
        <v>81100</v>
      </c>
      <c r="AA603" s="22" t="e">
        <f>VLOOKUP($A603,Searches!$A:$H,AA$1,FALSE)</f>
        <v>#N/A</v>
      </c>
      <c r="AB603" s="22" t="e">
        <f>VLOOKUP($A603,Searches!$A:$H,AB$1,FALSE)</f>
        <v>#N/A</v>
      </c>
      <c r="AC603" s="22" t="e">
        <f>VLOOKUP($A603,Searches!$A:$H,AC$1,FALSE)</f>
        <v>#N/A</v>
      </c>
      <c r="AD603" s="22" t="e">
        <f>VLOOKUP($A603,Searches!$A:$H,AD$1,FALSE)</f>
        <v>#N/A</v>
      </c>
      <c r="AE603" s="22" t="e">
        <f>VLOOKUP($A603,Searches!$A:$H,AE$1,FALSE)</f>
        <v>#N/A</v>
      </c>
      <c r="AF603" s="22" t="e">
        <f>VLOOKUP($A603,Searches!$A:$H,AF$1,FALSE)</f>
        <v>#N/A</v>
      </c>
      <c r="AG603" s="22" t="e">
        <f>VLOOKUP($A603,Searches!$A:$H,AG$1,FALSE)</f>
        <v>#N/A</v>
      </c>
      <c r="AH603" s="22" t="e">
        <f>VLOOKUP($G603,Temp!$D:$F,AH$1,FALSE)</f>
        <v>#N/A</v>
      </c>
      <c r="AI603" s="22" t="e">
        <f>VLOOKUP($G603,Temp!$D:$F,AI$1,FALSE)</f>
        <v>#N/A</v>
      </c>
      <c r="AJ603" s="22" t="e">
        <f>VLOOKUP($G603,Temp!$D:$F,AJ$1,FALSE)</f>
        <v>#N/A</v>
      </c>
    </row>
    <row r="604" spans="1:36" ht="16" x14ac:dyDescent="0.2">
      <c r="A604" s="8" t="str">
        <f t="shared" si="9"/>
        <v>Don Richman Avant</v>
      </c>
      <c r="B604" s="8" t="s">
        <v>376</v>
      </c>
      <c r="C604" s="8" t="s">
        <v>378</v>
      </c>
      <c r="D604" s="8" t="s">
        <v>379</v>
      </c>
      <c r="E604" s="8" t="s">
        <v>380</v>
      </c>
      <c r="F604" s="8" t="s">
        <v>381</v>
      </c>
      <c r="G604" s="12" t="s">
        <v>382</v>
      </c>
      <c r="H604" s="22" t="str">
        <f>VLOOKUP($G604,Temp!$A:$C,H$1,FALSE)</f>
        <v>avant.com</v>
      </c>
      <c r="I604" s="22" t="e">
        <f>VLOOKUP($G604,Temp!$A:$C,I$1,FALSE)</f>
        <v>#VALUE!</v>
      </c>
      <c r="J604" s="22" t="e">
        <f>VLOOKUP($G604,Temp!$A:$C,J$1,FALSE)</f>
        <v>#VALUE!</v>
      </c>
      <c r="K604" s="22" t="e">
        <f>VLOOKUP($G604,Temp!$A:$C,K$1,FALSE)</f>
        <v>#VALUE!</v>
      </c>
      <c r="L604" s="22" t="e">
        <f>VLOOKUP($G604,Temp!$A:$C,L$1,FALSE)</f>
        <v>#VALUE!</v>
      </c>
      <c r="M604" s="22" t="e">
        <f>VLOOKUP($G604,Temp!$A:$C,M$1,FALSE)</f>
        <v>#VALUE!</v>
      </c>
      <c r="N604" s="22" t="e">
        <f>VLOOKUP($G604,Temp!$A:$C,N$1,FALSE)</f>
        <v>#VALUE!</v>
      </c>
      <c r="O604" s="22" t="e">
        <f>VLOOKUP($G604,Temp!$A:$C,O$1,FALSE)</f>
        <v>#VALUE!</v>
      </c>
      <c r="P604" s="22" t="e">
        <f>VLOOKUP($G604,Temp!$A:$C,P$1,FALSE)</f>
        <v>#VALUE!</v>
      </c>
      <c r="Q604" s="22" t="e">
        <f>VLOOKUP($G604,Temp!$A:$C,Q$1,FALSE)</f>
        <v>#VALUE!</v>
      </c>
      <c r="R604" s="22" t="e">
        <f>VLOOKUP($G604,Temp!$A:$C,R$1,FALSE)</f>
        <v>#VALUE!</v>
      </c>
      <c r="S604" s="22" t="e">
        <f>VLOOKUP($G604,Temp!$A:$C,S$1,FALSE)</f>
        <v>#VALUE!</v>
      </c>
      <c r="T604" s="22" t="e">
        <f>VLOOKUP($G604,Temp!$A:$C,T$1,FALSE)</f>
        <v>#VALUE!</v>
      </c>
      <c r="U604" s="22" t="e">
        <f>VLOOKUP($G604,Temp!$A:$C,U$1,FALSE)</f>
        <v>#VALUE!</v>
      </c>
      <c r="V604" s="22" t="e">
        <f>VLOOKUP($G604,Temp!$A:$C,V$1,FALSE)</f>
        <v>#VALUE!</v>
      </c>
      <c r="W604" s="22" t="e">
        <f>VLOOKUP($G604,Temp!$A:$C,W$1,FALSE)</f>
        <v>#VALUE!</v>
      </c>
      <c r="X604" s="22" t="e">
        <f>VLOOKUP($G604,Temp!$A:$C,X$1,FALSE)</f>
        <v>#VALUE!</v>
      </c>
      <c r="Y604" s="22">
        <f>VLOOKUP($G604,Temp!$A:$C,Y$1,FALSE)</f>
        <v>1400000</v>
      </c>
      <c r="Z604" s="22">
        <f>VLOOKUP($G604,Temp!$A:$C,Z$1,FALSE)</f>
        <v>169000</v>
      </c>
      <c r="AA604" s="22" t="str">
        <f>VLOOKUP($A604,Searches!$A:$H,AA$1,FALSE)</f>
        <v>Don Richman</v>
      </c>
      <c r="AB604" s="22" t="str">
        <f>VLOOKUP($A604,Searches!$A:$H,AB$1,FALSE)</f>
        <v>Avant</v>
      </c>
      <c r="AC604" s="22" t="str">
        <f>VLOOKUP($A604,Searches!$A:$H,AC$1,FALSE)</f>
        <v>Chief Marketing Officer and SVP Powered by Avant</v>
      </c>
      <c r="AD604" s="22" t="str">
        <f>VLOOKUP($A604,Searches!$A:$H,AD$1,FALSE)</f>
        <v>2nd</v>
      </c>
      <c r="AE604" s="22" t="str">
        <f>VLOOKUP($A604,Searches!$A:$H,AE$1,FALSE)</f>
        <v/>
      </c>
      <c r="AF604" s="22" t="str">
        <f>VLOOKUP($A604,Searches!$A:$H,AF$1,FALSE)</f>
        <v>Greater Chicago Area</v>
      </c>
      <c r="AG604" s="22" t="str">
        <f>VLOOKUP($A604,Searches!$A:$H,AG$1,FALSE)</f>
        <v>https://www.linkedin.com/sales/profile/17785471,DU1I,NAME_SEARCH?moduleKey=peopleSearchResults&amp;pageKey=sales-search3-people&amp;contextId=60BC92C971D70515801E49D6842B0000&amp;requestId=bd3eec74-1b19-4513-810b-b1fea027bb3c&amp;action=CLICK&amp;target=urn%3Ali%3AsalesLead%3A(-1%2C17785471)&amp;pageNumber=0&amp;targetEl=profilelink&amp;position=21&amp;trk=lss-serp-result-lead_photo</v>
      </c>
      <c r="AH604" s="22" t="str">
        <f>VLOOKUP($G604,Temp!$D:$F,AH$1,FALSE)</f>
        <v>avant.com</v>
      </c>
      <c r="AI604" s="22">
        <f>VLOOKUP($G604,Temp!$D:$F,AI$1,FALSE)</f>
        <v>0</v>
      </c>
      <c r="AJ604" s="22" t="str">
        <f>VLOOKUP($G604,Temp!$D:$F,AJ$1,FALSE)</f>
        <v>WordPress</v>
      </c>
    </row>
    <row r="605" spans="1:36" ht="16" x14ac:dyDescent="0.2">
      <c r="A605" s="8" t="str">
        <f t="shared" si="9"/>
        <v>Dan Lowden Digital Shadows</v>
      </c>
      <c r="B605" s="8" t="s">
        <v>362</v>
      </c>
      <c r="C605" s="8" t="s">
        <v>363</v>
      </c>
      <c r="D605" s="8" t="s">
        <v>42</v>
      </c>
      <c r="E605" s="8" t="s">
        <v>364</v>
      </c>
      <c r="F605" s="8" t="s">
        <v>365</v>
      </c>
      <c r="G605" s="12" t="s">
        <v>366</v>
      </c>
      <c r="H605" s="22" t="str">
        <f>VLOOKUP($G605,Temp!$A:$C,H$1,FALSE)</f>
        <v>digitalshadows.com</v>
      </c>
      <c r="I605" s="22" t="e">
        <f>VLOOKUP($G605,Temp!$A:$C,I$1,FALSE)</f>
        <v>#VALUE!</v>
      </c>
      <c r="J605" s="22" t="e">
        <f>VLOOKUP($G605,Temp!$A:$C,J$1,FALSE)</f>
        <v>#VALUE!</v>
      </c>
      <c r="K605" s="22" t="e">
        <f>VLOOKUP($G605,Temp!$A:$C,K$1,FALSE)</f>
        <v>#VALUE!</v>
      </c>
      <c r="L605" s="22" t="e">
        <f>VLOOKUP($G605,Temp!$A:$C,L$1,FALSE)</f>
        <v>#VALUE!</v>
      </c>
      <c r="M605" s="22" t="e">
        <f>VLOOKUP($G605,Temp!$A:$C,M$1,FALSE)</f>
        <v>#VALUE!</v>
      </c>
      <c r="N605" s="22" t="e">
        <f>VLOOKUP($G605,Temp!$A:$C,N$1,FALSE)</f>
        <v>#VALUE!</v>
      </c>
      <c r="O605" s="22" t="e">
        <f>VLOOKUP($G605,Temp!$A:$C,O$1,FALSE)</f>
        <v>#VALUE!</v>
      </c>
      <c r="P605" s="22" t="e">
        <f>VLOOKUP($G605,Temp!$A:$C,P$1,FALSE)</f>
        <v>#VALUE!</v>
      </c>
      <c r="Q605" s="22" t="e">
        <f>VLOOKUP($G605,Temp!$A:$C,Q$1,FALSE)</f>
        <v>#VALUE!</v>
      </c>
      <c r="R605" s="22" t="e">
        <f>VLOOKUP($G605,Temp!$A:$C,R$1,FALSE)</f>
        <v>#VALUE!</v>
      </c>
      <c r="S605" s="22" t="e">
        <f>VLOOKUP($G605,Temp!$A:$C,S$1,FALSE)</f>
        <v>#VALUE!</v>
      </c>
      <c r="T605" s="22" t="e">
        <f>VLOOKUP($G605,Temp!$A:$C,T$1,FALSE)</f>
        <v>#VALUE!</v>
      </c>
      <c r="U605" s="22" t="e">
        <f>VLOOKUP($G605,Temp!$A:$C,U$1,FALSE)</f>
        <v>#VALUE!</v>
      </c>
      <c r="V605" s="22" t="e">
        <f>VLOOKUP($G605,Temp!$A:$C,V$1,FALSE)</f>
        <v>#VALUE!</v>
      </c>
      <c r="W605" s="22" t="e">
        <f>VLOOKUP($G605,Temp!$A:$C,W$1,FALSE)</f>
        <v>#VALUE!</v>
      </c>
      <c r="X605" s="22" t="e">
        <f>VLOOKUP($G605,Temp!$A:$C,X$1,FALSE)</f>
        <v>#VALUE!</v>
      </c>
      <c r="Y605" s="22">
        <f>VLOOKUP($G605,Temp!$A:$C,Y$1,FALSE)</f>
        <v>27200</v>
      </c>
      <c r="Z605" s="22">
        <f>VLOOKUP($G605,Temp!$A:$C,Z$1,FALSE)</f>
        <v>3000</v>
      </c>
      <c r="AA605" s="22" t="str">
        <f>VLOOKUP($A605,Searches!$A:$H,AA$1,FALSE)</f>
        <v>Dan Lowden</v>
      </c>
      <c r="AB605" s="22" t="str">
        <f>VLOOKUP($A605,Searches!$A:$H,AB$1,FALSE)</f>
        <v>Digital Shadows</v>
      </c>
      <c r="AC605" s="22" t="str">
        <f>VLOOKUP($A605,Searches!$A:$H,AC$1,FALSE)</f>
        <v>Chief Marketing Officer</v>
      </c>
      <c r="AD605" s="22" t="str">
        <f>VLOOKUP($A605,Searches!$A:$H,AD$1,FALSE)</f>
        <v>2nd</v>
      </c>
      <c r="AE605" s="22" t="str">
        <f>VLOOKUP($A605,Searches!$A:$H,AE$1,FALSE)</f>
        <v/>
      </c>
      <c r="AF605" s="22" t="str">
        <f>VLOOKUP($A605,Searches!$A:$H,AF$1,FALSE)</f>
        <v>Austin, Texas Area</v>
      </c>
      <c r="AG605" s="22" t="str">
        <f>VLOOKUP($A605,Searches!$A:$H,AG$1,FALSE)</f>
        <v>https://www.linkedin.com/sales/profile/17472247,-mR3,NAME_SEARCH?moduleKey=peopleSearchResults&amp;pageKey=sales-search3-people-refinement&amp;contextId=60BC92C971D70515801E49D6842B0000&amp;requestId=ae17056e-7fce-491c-b08d-515e9bcefab9&amp;action=CLICK&amp;target=urn%3Ali%3AsalesLead%3A(-1%2C17472247)&amp;pageNumber=1&amp;targetEl=profilelink&amp;position=3&amp;trk=lss-serp-result-lead_photo</v>
      </c>
      <c r="AH605" s="22" t="str">
        <f>VLOOKUP($G605,Temp!$D:$F,AH$1,FALSE)</f>
        <v>digitalshadows.com</v>
      </c>
      <c r="AI605" s="22" t="str">
        <f>VLOOKUP($G605,Temp!$D:$F,AI$1,FALSE)</f>
        <v>Marketo</v>
      </c>
      <c r="AJ605" s="22" t="str">
        <f>VLOOKUP($G605,Temp!$D:$F,AJ$1,FALSE)</f>
        <v>WordPress</v>
      </c>
    </row>
    <row r="606" spans="1:36" ht="16" x14ac:dyDescent="0.2">
      <c r="A606" s="8" t="str">
        <f t="shared" si="9"/>
        <v>Jim Rudden Spredfast</v>
      </c>
      <c r="B606" s="8" t="s">
        <v>398</v>
      </c>
      <c r="C606" s="8" t="s">
        <v>400</v>
      </c>
      <c r="D606" s="8" t="s">
        <v>42</v>
      </c>
      <c r="E606" s="8" t="s">
        <v>402</v>
      </c>
      <c r="F606" s="8" t="s">
        <v>404</v>
      </c>
      <c r="G606" s="12" t="s">
        <v>406</v>
      </c>
      <c r="H606" s="22" t="str">
        <f>VLOOKUP($G606,Temp!$A:$C,H$1,FALSE)</f>
        <v>spredfast.com</v>
      </c>
      <c r="I606" s="22" t="e">
        <f>VLOOKUP($G606,Temp!$A:$C,I$1,FALSE)</f>
        <v>#VALUE!</v>
      </c>
      <c r="J606" s="22" t="e">
        <f>VLOOKUP($G606,Temp!$A:$C,J$1,FALSE)</f>
        <v>#VALUE!</v>
      </c>
      <c r="K606" s="22" t="e">
        <f>VLOOKUP($G606,Temp!$A:$C,K$1,FALSE)</f>
        <v>#VALUE!</v>
      </c>
      <c r="L606" s="22" t="e">
        <f>VLOOKUP($G606,Temp!$A:$C,L$1,FALSE)</f>
        <v>#VALUE!</v>
      </c>
      <c r="M606" s="22" t="e">
        <f>VLOOKUP($G606,Temp!$A:$C,M$1,FALSE)</f>
        <v>#VALUE!</v>
      </c>
      <c r="N606" s="22" t="e">
        <f>VLOOKUP($G606,Temp!$A:$C,N$1,FALSE)</f>
        <v>#VALUE!</v>
      </c>
      <c r="O606" s="22" t="e">
        <f>VLOOKUP($G606,Temp!$A:$C,O$1,FALSE)</f>
        <v>#VALUE!</v>
      </c>
      <c r="P606" s="22" t="e">
        <f>VLOOKUP($G606,Temp!$A:$C,P$1,FALSE)</f>
        <v>#VALUE!</v>
      </c>
      <c r="Q606" s="22" t="e">
        <f>VLOOKUP($G606,Temp!$A:$C,Q$1,FALSE)</f>
        <v>#VALUE!</v>
      </c>
      <c r="R606" s="22" t="e">
        <f>VLOOKUP($G606,Temp!$A:$C,R$1,FALSE)</f>
        <v>#VALUE!</v>
      </c>
      <c r="S606" s="22" t="e">
        <f>VLOOKUP($G606,Temp!$A:$C,S$1,FALSE)</f>
        <v>#VALUE!</v>
      </c>
      <c r="T606" s="22" t="e">
        <f>VLOOKUP($G606,Temp!$A:$C,T$1,FALSE)</f>
        <v>#VALUE!</v>
      </c>
      <c r="U606" s="22" t="e">
        <f>VLOOKUP($G606,Temp!$A:$C,U$1,FALSE)</f>
        <v>#VALUE!</v>
      </c>
      <c r="V606" s="22" t="e">
        <f>VLOOKUP($G606,Temp!$A:$C,V$1,FALSE)</f>
        <v>#VALUE!</v>
      </c>
      <c r="W606" s="22" t="e">
        <f>VLOOKUP($G606,Temp!$A:$C,W$1,FALSE)</f>
        <v>#VALUE!</v>
      </c>
      <c r="X606" s="22" t="e">
        <f>VLOOKUP($G606,Temp!$A:$C,X$1,FALSE)</f>
        <v>#VALUE!</v>
      </c>
      <c r="Y606" s="22">
        <f>VLOOKUP($G606,Temp!$A:$C,Y$1,FALSE)</f>
        <v>25400</v>
      </c>
      <c r="Z606" s="22">
        <f>VLOOKUP($G606,Temp!$A:$C,Z$1,FALSE)</f>
        <v>1700</v>
      </c>
      <c r="AA606" s="22" t="str">
        <f>VLOOKUP($A606,Searches!$A:$H,AA$1,FALSE)</f>
        <v>Jim Rudden</v>
      </c>
      <c r="AB606" s="22" t="str">
        <f>VLOOKUP($A606,Searches!$A:$H,AB$1,FALSE)</f>
        <v>Spredfast</v>
      </c>
      <c r="AC606" s="22" t="str">
        <f>VLOOKUP($A606,Searches!$A:$H,AC$1,FALSE)</f>
        <v>Chief Marketing Officer</v>
      </c>
      <c r="AD606" s="22" t="str">
        <f>VLOOKUP($A606,Searches!$A:$H,AD$1,FALSE)</f>
        <v>2nd</v>
      </c>
      <c r="AE606" s="22" t="str">
        <f>VLOOKUP($A606,Searches!$A:$H,AE$1,FALSE)</f>
        <v>Open link</v>
      </c>
      <c r="AF606" s="22" t="str">
        <f>VLOOKUP($A606,Searches!$A:$H,AF$1,FALSE)</f>
        <v>Austin, Texas Area</v>
      </c>
      <c r="AG606" s="22" t="str">
        <f>VLOOKUP($A606,Searches!$A:$H,AG$1,FALSE)</f>
        <v>https://www.linkedin.com/sales/profile/3407064,81je,NAME_SEARCH?moduleKey=peopleSearchResults&amp;pageKey=sales-search3-people&amp;contextId=60BC92C971D70515801E49D6842B0000&amp;requestId=bd3eec74-1b19-4513-810b-b1fea027bb3c&amp;action=CLICK&amp;target=urn%3Ali%3AsalesLead%3A(-1%2C3407064)&amp;pageNumber=0&amp;targetEl=profilelink&amp;position=20&amp;trk=lss-serp-result-lead_photo</v>
      </c>
      <c r="AH606" s="22" t="str">
        <f>VLOOKUP($G606,Temp!$D:$F,AH$1,FALSE)</f>
        <v>spredfast.com</v>
      </c>
      <c r="AI606" s="22" t="str">
        <f>VLOOKUP($G606,Temp!$D:$F,AI$1,FALSE)</f>
        <v>Marketo</v>
      </c>
      <c r="AJ606" s="22" t="str">
        <f>VLOOKUP($G606,Temp!$D:$F,AJ$1,FALSE)</f>
        <v>Drupal</v>
      </c>
    </row>
    <row r="607" spans="1:36" ht="16" x14ac:dyDescent="0.2">
      <c r="A607" s="8" t="str">
        <f t="shared" si="9"/>
        <v>Edward Nevraumont General Assembly</v>
      </c>
      <c r="B607" s="8" t="s">
        <v>419</v>
      </c>
      <c r="C607" s="8" t="s">
        <v>420</v>
      </c>
      <c r="D607" s="8" t="s">
        <v>421</v>
      </c>
      <c r="E607" s="8" t="s">
        <v>7088</v>
      </c>
      <c r="F607" s="8" t="s">
        <v>423</v>
      </c>
      <c r="G607" s="12" t="s">
        <v>424</v>
      </c>
      <c r="H607" s="22" t="str">
        <f>VLOOKUP($G607,Temp!$A:$C,H$1,FALSE)</f>
        <v>generalassemb.ly</v>
      </c>
      <c r="I607" s="22" t="e">
        <f>VLOOKUP($G607,Temp!$A:$C,I$1,FALSE)</f>
        <v>#VALUE!</v>
      </c>
      <c r="J607" s="22" t="e">
        <f>VLOOKUP($G607,Temp!$A:$C,J$1,FALSE)</f>
        <v>#VALUE!</v>
      </c>
      <c r="K607" s="22" t="e">
        <f>VLOOKUP($G607,Temp!$A:$C,K$1,FALSE)</f>
        <v>#VALUE!</v>
      </c>
      <c r="L607" s="22" t="e">
        <f>VLOOKUP($G607,Temp!$A:$C,L$1,FALSE)</f>
        <v>#VALUE!</v>
      </c>
      <c r="M607" s="22" t="e">
        <f>VLOOKUP($G607,Temp!$A:$C,M$1,FALSE)</f>
        <v>#VALUE!</v>
      </c>
      <c r="N607" s="22" t="e">
        <f>VLOOKUP($G607,Temp!$A:$C,N$1,FALSE)</f>
        <v>#VALUE!</v>
      </c>
      <c r="O607" s="22" t="e">
        <f>VLOOKUP($G607,Temp!$A:$C,O$1,FALSE)</f>
        <v>#VALUE!</v>
      </c>
      <c r="P607" s="22" t="e">
        <f>VLOOKUP($G607,Temp!$A:$C,P$1,FALSE)</f>
        <v>#VALUE!</v>
      </c>
      <c r="Q607" s="22" t="e">
        <f>VLOOKUP($G607,Temp!$A:$C,Q$1,FALSE)</f>
        <v>#VALUE!</v>
      </c>
      <c r="R607" s="22" t="e">
        <f>VLOOKUP($G607,Temp!$A:$C,R$1,FALSE)</f>
        <v>#VALUE!</v>
      </c>
      <c r="S607" s="22" t="e">
        <f>VLOOKUP($G607,Temp!$A:$C,S$1,FALSE)</f>
        <v>#VALUE!</v>
      </c>
      <c r="T607" s="22" t="e">
        <f>VLOOKUP($G607,Temp!$A:$C,T$1,FALSE)</f>
        <v>#VALUE!</v>
      </c>
      <c r="U607" s="22" t="e">
        <f>VLOOKUP($G607,Temp!$A:$C,U$1,FALSE)</f>
        <v>#VALUE!</v>
      </c>
      <c r="V607" s="22" t="e">
        <f>VLOOKUP($G607,Temp!$A:$C,V$1,FALSE)</f>
        <v>#VALUE!</v>
      </c>
      <c r="W607" s="22" t="e">
        <f>VLOOKUP($G607,Temp!$A:$C,W$1,FALSE)</f>
        <v>#VALUE!</v>
      </c>
      <c r="X607" s="22" t="e">
        <f>VLOOKUP($G607,Temp!$A:$C,X$1,FALSE)</f>
        <v>#VALUE!</v>
      </c>
      <c r="Y607" s="22">
        <f>VLOOKUP($G607,Temp!$A:$C,Y$1,FALSE)</f>
        <v>0</v>
      </c>
      <c r="Z607" s="22">
        <f>VLOOKUP($G607,Temp!$A:$C,Z$1,FALSE)</f>
        <v>0</v>
      </c>
      <c r="AA607" s="22" t="str">
        <f>VLOOKUP($A607,Searches!$A:$H,AA$1,FALSE)</f>
        <v>Edward Nevraumont</v>
      </c>
      <c r="AB607" s="22" t="str">
        <f>VLOOKUP($A607,Searches!$A:$H,AB$1,FALSE)</f>
        <v>General Assembly</v>
      </c>
      <c r="AC607" s="22" t="str">
        <f>VLOOKUP($A607,Searches!$A:$H,AC$1,FALSE)</f>
        <v>Chief Revenue Officer / Chief Marketing Officer</v>
      </c>
      <c r="AD607" s="22" t="str">
        <f>VLOOKUP($A607,Searches!$A:$H,AD$1,FALSE)</f>
        <v>2nd</v>
      </c>
      <c r="AE607" s="22" t="str">
        <f>VLOOKUP($A607,Searches!$A:$H,AE$1,FALSE)</f>
        <v/>
      </c>
      <c r="AF607" s="22" t="str">
        <f>VLOOKUP($A607,Searches!$A:$H,AF$1,FALSE)</f>
        <v>Greater Seattle Area</v>
      </c>
      <c r="AG607" s="22" t="str">
        <f>VLOOKUP($A607,Searches!$A:$H,AG$1,FALSE)</f>
        <v>https://www.linkedin.com/sales/profile/456362,BPFV,NAME_SEARCH?moduleKey=peopleSearchResults&amp;pageKey=sales-search3-people&amp;contextId=60BC92C971D70515801E49D6842B0000&amp;requestId=bd3eec74-1b19-4513-810b-b1fea027bb3c&amp;action=CLICK&amp;target=urn%3Ali%3AsalesLead%3A(-1%2C456362)&amp;pageNumber=0&amp;targetEl=profilelink&amp;position=1&amp;trk=lss-serp-result-lead_photo</v>
      </c>
      <c r="AH607" s="22" t="str">
        <f>VLOOKUP($G607,Temp!$D:$F,AH$1,FALSE)</f>
        <v>generalassemb.ly</v>
      </c>
      <c r="AI607" s="22">
        <f>VLOOKUP($G607,Temp!$D:$F,AI$1,FALSE)</f>
        <v>0</v>
      </c>
      <c r="AJ607" s="22" t="str">
        <f>VLOOKUP($G607,Temp!$D:$F,AJ$1,FALSE)</f>
        <v>WordPress</v>
      </c>
    </row>
    <row r="608" spans="1:36" ht="16" x14ac:dyDescent="0.2">
      <c r="A608" s="8" t="str">
        <f t="shared" si="9"/>
        <v>John Bara Mintigo</v>
      </c>
      <c r="B608" s="8" t="s">
        <v>428</v>
      </c>
      <c r="C608" s="8" t="s">
        <v>429</v>
      </c>
      <c r="D608" s="8" t="s">
        <v>430</v>
      </c>
      <c r="E608" s="8" t="s">
        <v>431</v>
      </c>
      <c r="F608" s="8" t="s">
        <v>432</v>
      </c>
      <c r="G608" s="12" t="s">
        <v>433</v>
      </c>
      <c r="H608" s="22" t="str">
        <f>VLOOKUP($G608,Temp!$A:$C,H$1,FALSE)</f>
        <v>mintigo.com</v>
      </c>
      <c r="I608" s="22" t="e">
        <f>VLOOKUP($G608,Temp!$A:$C,I$1,FALSE)</f>
        <v>#VALUE!</v>
      </c>
      <c r="J608" s="22" t="e">
        <f>VLOOKUP($G608,Temp!$A:$C,J$1,FALSE)</f>
        <v>#VALUE!</v>
      </c>
      <c r="K608" s="22" t="e">
        <f>VLOOKUP($G608,Temp!$A:$C,K$1,FALSE)</f>
        <v>#VALUE!</v>
      </c>
      <c r="L608" s="22" t="e">
        <f>VLOOKUP($G608,Temp!$A:$C,L$1,FALSE)</f>
        <v>#VALUE!</v>
      </c>
      <c r="M608" s="22" t="e">
        <f>VLOOKUP($G608,Temp!$A:$C,M$1,FALSE)</f>
        <v>#VALUE!</v>
      </c>
      <c r="N608" s="22" t="e">
        <f>VLOOKUP($G608,Temp!$A:$C,N$1,FALSE)</f>
        <v>#VALUE!</v>
      </c>
      <c r="O608" s="22" t="e">
        <f>VLOOKUP($G608,Temp!$A:$C,O$1,FALSE)</f>
        <v>#VALUE!</v>
      </c>
      <c r="P608" s="22" t="e">
        <f>VLOOKUP($G608,Temp!$A:$C,P$1,FALSE)</f>
        <v>#VALUE!</v>
      </c>
      <c r="Q608" s="22" t="e">
        <f>VLOOKUP($G608,Temp!$A:$C,Q$1,FALSE)</f>
        <v>#VALUE!</v>
      </c>
      <c r="R608" s="22" t="e">
        <f>VLOOKUP($G608,Temp!$A:$C,R$1,FALSE)</f>
        <v>#VALUE!</v>
      </c>
      <c r="S608" s="22" t="e">
        <f>VLOOKUP($G608,Temp!$A:$C,S$1,FALSE)</f>
        <v>#VALUE!</v>
      </c>
      <c r="T608" s="22" t="e">
        <f>VLOOKUP($G608,Temp!$A:$C,T$1,FALSE)</f>
        <v>#VALUE!</v>
      </c>
      <c r="U608" s="22" t="e">
        <f>VLOOKUP($G608,Temp!$A:$C,U$1,FALSE)</f>
        <v>#VALUE!</v>
      </c>
      <c r="V608" s="22" t="e">
        <f>VLOOKUP($G608,Temp!$A:$C,V$1,FALSE)</f>
        <v>#VALUE!</v>
      </c>
      <c r="W608" s="22" t="e">
        <f>VLOOKUP($G608,Temp!$A:$C,W$1,FALSE)</f>
        <v>#VALUE!</v>
      </c>
      <c r="X608" s="22" t="e">
        <f>VLOOKUP($G608,Temp!$A:$C,X$1,FALSE)</f>
        <v>#VALUE!</v>
      </c>
      <c r="Y608" s="22">
        <f>VLOOKUP($G608,Temp!$A:$C,Y$1,FALSE)</f>
        <v>1100</v>
      </c>
      <c r="Z608" s="22">
        <f>VLOOKUP($G608,Temp!$A:$C,Z$1,FALSE)</f>
        <v>16400</v>
      </c>
      <c r="AA608" s="22" t="str">
        <f>VLOOKUP($A608,Searches!$A:$H,AA$1,FALSE)</f>
        <v>John Bara</v>
      </c>
      <c r="AB608" s="22" t="str">
        <f>VLOOKUP($A608,Searches!$A:$H,AB$1,FALSE)</f>
        <v>Mintigo</v>
      </c>
      <c r="AC608" s="22" t="str">
        <f>VLOOKUP($A608,Searches!$A:$H,AC$1,FALSE)</f>
        <v>President and Chief Marketing Officer</v>
      </c>
      <c r="AD608" s="22" t="str">
        <f>VLOOKUP($A608,Searches!$A:$H,AD$1,FALSE)</f>
        <v>2nd</v>
      </c>
      <c r="AE608" s="22" t="str">
        <f>VLOOKUP($A608,Searches!$A:$H,AE$1,FALSE)</f>
        <v/>
      </c>
      <c r="AF608" s="22" t="str">
        <f>VLOOKUP($A608,Searches!$A:$H,AF$1,FALSE)</f>
        <v>San Francisco Bay Area</v>
      </c>
      <c r="AG608" s="22" t="str">
        <f>VLOOKUP($A608,Searches!$A:$H,AG$1,FALSE)</f>
        <v>https://www.linkedin.com/sales/profile/12528451,-5aY,NAME_SEARCH?moduleKey=peopleSearchResults&amp;pageKey=sales-search3-people-refinement&amp;contextId=60BC92C971D70515801E49D6842B0000&amp;requestId=ae17056e-7fce-491c-b08d-515e9bcefab9&amp;action=CLICK&amp;target=urn%3Ali%3AsalesLead%3A(-1%2C12528451)&amp;pageNumber=1&amp;targetEl=profilelink&amp;position=10&amp;trk=lss-serp-result-lead_photo</v>
      </c>
      <c r="AH608" s="22" t="e">
        <f>VLOOKUP($G608,Temp!$D:$F,AH$1,FALSE)</f>
        <v>#N/A</v>
      </c>
      <c r="AI608" s="22" t="e">
        <f>VLOOKUP($G608,Temp!$D:$F,AI$1,FALSE)</f>
        <v>#N/A</v>
      </c>
      <c r="AJ608" s="22" t="e">
        <f>VLOOKUP($G608,Temp!$D:$F,AJ$1,FALSE)</f>
        <v>#N/A</v>
      </c>
    </row>
    <row r="609" spans="1:36" ht="16" x14ac:dyDescent="0.2">
      <c r="A609" s="8" t="str">
        <f t="shared" si="9"/>
        <v>Frederick Crosby Veem</v>
      </c>
      <c r="B609" s="8" t="s">
        <v>441</v>
      </c>
      <c r="C609" s="8" t="s">
        <v>442</v>
      </c>
      <c r="D609" s="8" t="s">
        <v>443</v>
      </c>
      <c r="E609" s="8" t="s">
        <v>444</v>
      </c>
      <c r="F609" s="8" t="s">
        <v>445</v>
      </c>
      <c r="G609" s="12" t="s">
        <v>447</v>
      </c>
      <c r="H609" s="22" t="str">
        <f>VLOOKUP($G609,Temp!$A:$C,H$1,FALSE)</f>
        <v>veem.com</v>
      </c>
      <c r="I609" s="22" t="e">
        <f>VLOOKUP($G609,Temp!$A:$C,I$1,FALSE)</f>
        <v>#VALUE!</v>
      </c>
      <c r="J609" s="22" t="e">
        <f>VLOOKUP($G609,Temp!$A:$C,J$1,FALSE)</f>
        <v>#VALUE!</v>
      </c>
      <c r="K609" s="22" t="e">
        <f>VLOOKUP($G609,Temp!$A:$C,K$1,FALSE)</f>
        <v>#VALUE!</v>
      </c>
      <c r="L609" s="22" t="e">
        <f>VLOOKUP($G609,Temp!$A:$C,L$1,FALSE)</f>
        <v>#VALUE!</v>
      </c>
      <c r="M609" s="22" t="e">
        <f>VLOOKUP($G609,Temp!$A:$C,M$1,FALSE)</f>
        <v>#VALUE!</v>
      </c>
      <c r="N609" s="22" t="e">
        <f>VLOOKUP($G609,Temp!$A:$C,N$1,FALSE)</f>
        <v>#VALUE!</v>
      </c>
      <c r="O609" s="22" t="e">
        <f>VLOOKUP($G609,Temp!$A:$C,O$1,FALSE)</f>
        <v>#VALUE!</v>
      </c>
      <c r="P609" s="22" t="e">
        <f>VLOOKUP($G609,Temp!$A:$C,P$1,FALSE)</f>
        <v>#VALUE!</v>
      </c>
      <c r="Q609" s="22" t="e">
        <f>VLOOKUP($G609,Temp!$A:$C,Q$1,FALSE)</f>
        <v>#VALUE!</v>
      </c>
      <c r="R609" s="22" t="e">
        <f>VLOOKUP($G609,Temp!$A:$C,R$1,FALSE)</f>
        <v>#VALUE!</v>
      </c>
      <c r="S609" s="22" t="e">
        <f>VLOOKUP($G609,Temp!$A:$C,S$1,FALSE)</f>
        <v>#VALUE!</v>
      </c>
      <c r="T609" s="22" t="e">
        <f>VLOOKUP($G609,Temp!$A:$C,T$1,FALSE)</f>
        <v>#VALUE!</v>
      </c>
      <c r="U609" s="22" t="e">
        <f>VLOOKUP($G609,Temp!$A:$C,U$1,FALSE)</f>
        <v>#VALUE!</v>
      </c>
      <c r="V609" s="22" t="e">
        <f>VLOOKUP($G609,Temp!$A:$C,V$1,FALSE)</f>
        <v>#VALUE!</v>
      </c>
      <c r="W609" s="22" t="e">
        <f>VLOOKUP($G609,Temp!$A:$C,W$1,FALSE)</f>
        <v>#VALUE!</v>
      </c>
      <c r="X609" s="22" t="e">
        <f>VLOOKUP($G609,Temp!$A:$C,X$1,FALSE)</f>
        <v>#VALUE!</v>
      </c>
      <c r="Y609" s="22">
        <f>VLOOKUP($G609,Temp!$A:$C,Y$1,FALSE)</f>
        <v>31200</v>
      </c>
      <c r="Z609" s="22">
        <f>VLOOKUP($G609,Temp!$A:$C,Z$1,FALSE)</f>
        <v>3900</v>
      </c>
      <c r="AA609" s="22" t="e">
        <f>VLOOKUP($A609,Searches!$A:$H,AA$1,FALSE)</f>
        <v>#N/A</v>
      </c>
      <c r="AB609" s="22" t="e">
        <f>VLOOKUP($A609,Searches!$A:$H,AB$1,FALSE)</f>
        <v>#N/A</v>
      </c>
      <c r="AC609" s="22" t="e">
        <f>VLOOKUP($A609,Searches!$A:$H,AC$1,FALSE)</f>
        <v>#N/A</v>
      </c>
      <c r="AD609" s="22" t="e">
        <f>VLOOKUP($A609,Searches!$A:$H,AD$1,FALSE)</f>
        <v>#N/A</v>
      </c>
      <c r="AE609" s="22" t="e">
        <f>VLOOKUP($A609,Searches!$A:$H,AE$1,FALSE)</f>
        <v>#N/A</v>
      </c>
      <c r="AF609" s="22" t="e">
        <f>VLOOKUP($A609,Searches!$A:$H,AF$1,FALSE)</f>
        <v>#N/A</v>
      </c>
      <c r="AG609" s="22" t="e">
        <f>VLOOKUP($A609,Searches!$A:$H,AG$1,FALSE)</f>
        <v>#N/A</v>
      </c>
      <c r="AH609" s="22" t="str">
        <f>VLOOKUP($G609,Temp!$D:$F,AH$1,FALSE)</f>
        <v>veem.com</v>
      </c>
      <c r="AI609" s="22" t="str">
        <f>VLOOKUP($G609,Temp!$D:$F,AI$1,FALSE)</f>
        <v>HubSpot</v>
      </c>
      <c r="AJ609" s="22" t="str">
        <f>VLOOKUP($G609,Temp!$D:$F,AJ$1,FALSE)</f>
        <v>WordPress</v>
      </c>
    </row>
    <row r="610" spans="1:36" ht="16" x14ac:dyDescent="0.2">
      <c r="A610" s="8" t="str">
        <f t="shared" si="9"/>
        <v>Elizabeth Slavitt Khan Academy</v>
      </c>
      <c r="B610" s="8" t="s">
        <v>454</v>
      </c>
      <c r="C610" s="8" t="s">
        <v>455</v>
      </c>
      <c r="D610" s="8" t="s">
        <v>42</v>
      </c>
      <c r="E610" s="8" t="s">
        <v>6517</v>
      </c>
      <c r="F610" s="8" t="s">
        <v>457</v>
      </c>
      <c r="G610" s="12" t="s">
        <v>458</v>
      </c>
      <c r="H610" s="22" t="str">
        <f>VLOOKUP($G610,Temp!$A:$C,H$1,FALSE)</f>
        <v>khanacademy.org</v>
      </c>
      <c r="I610" s="22" t="e">
        <f>VLOOKUP($G610,Temp!$A:$C,I$1,FALSE)</f>
        <v>#VALUE!</v>
      </c>
      <c r="J610" s="22" t="e">
        <f>VLOOKUP($G610,Temp!$A:$C,J$1,FALSE)</f>
        <v>#VALUE!</v>
      </c>
      <c r="K610" s="22" t="e">
        <f>VLOOKUP($G610,Temp!$A:$C,K$1,FALSE)</f>
        <v>#VALUE!</v>
      </c>
      <c r="L610" s="22" t="e">
        <f>VLOOKUP($G610,Temp!$A:$C,L$1,FALSE)</f>
        <v>#VALUE!</v>
      </c>
      <c r="M610" s="22" t="e">
        <f>VLOOKUP($G610,Temp!$A:$C,M$1,FALSE)</f>
        <v>#VALUE!</v>
      </c>
      <c r="N610" s="22" t="e">
        <f>VLOOKUP($G610,Temp!$A:$C,N$1,FALSE)</f>
        <v>#VALUE!</v>
      </c>
      <c r="O610" s="22" t="e">
        <f>VLOOKUP($G610,Temp!$A:$C,O$1,FALSE)</f>
        <v>#VALUE!</v>
      </c>
      <c r="P610" s="22" t="e">
        <f>VLOOKUP($G610,Temp!$A:$C,P$1,FALSE)</f>
        <v>#VALUE!</v>
      </c>
      <c r="Q610" s="22" t="e">
        <f>VLOOKUP($G610,Temp!$A:$C,Q$1,FALSE)</f>
        <v>#VALUE!</v>
      </c>
      <c r="R610" s="22" t="e">
        <f>VLOOKUP($G610,Temp!$A:$C,R$1,FALSE)</f>
        <v>#VALUE!</v>
      </c>
      <c r="S610" s="22" t="e">
        <f>VLOOKUP($G610,Temp!$A:$C,S$1,FALSE)</f>
        <v>#VALUE!</v>
      </c>
      <c r="T610" s="22" t="e">
        <f>VLOOKUP($G610,Temp!$A:$C,T$1,FALSE)</f>
        <v>#VALUE!</v>
      </c>
      <c r="U610" s="22" t="e">
        <f>VLOOKUP($G610,Temp!$A:$C,U$1,FALSE)</f>
        <v>#VALUE!</v>
      </c>
      <c r="V610" s="22" t="e">
        <f>VLOOKUP($G610,Temp!$A:$C,V$1,FALSE)</f>
        <v>#VALUE!</v>
      </c>
      <c r="W610" s="22" t="e">
        <f>VLOOKUP($G610,Temp!$A:$C,W$1,FALSE)</f>
        <v>#VALUE!</v>
      </c>
      <c r="X610" s="22" t="e">
        <f>VLOOKUP($G610,Temp!$A:$C,X$1,FALSE)</f>
        <v>#VALUE!</v>
      </c>
      <c r="Y610" s="22">
        <f>VLOOKUP($G610,Temp!$A:$C,Y$1,FALSE)</f>
        <v>12800000</v>
      </c>
      <c r="Z610" s="22">
        <f>VLOOKUP($G610,Temp!$A:$C,Z$1,FALSE)</f>
        <v>37200</v>
      </c>
      <c r="AA610" s="22" t="str">
        <f>VLOOKUP($A610,Searches!$A:$H,AA$1,FALSE)</f>
        <v>Elizabeth Slavitt</v>
      </c>
      <c r="AB610" s="22" t="str">
        <f>VLOOKUP($A610,Searches!$A:$H,AB$1,FALSE)</f>
        <v>Khan Academy</v>
      </c>
      <c r="AC610" s="22" t="str">
        <f>VLOOKUP($A610,Searches!$A:$H,AC$1,FALSE)</f>
        <v>Chief Marketing Officer</v>
      </c>
      <c r="AD610" s="22" t="str">
        <f>VLOOKUP($A610,Searches!$A:$H,AD$1,FALSE)</f>
        <v>2nd</v>
      </c>
      <c r="AE610" s="22" t="str">
        <f>VLOOKUP($A610,Searches!$A:$H,AE$1,FALSE)</f>
        <v/>
      </c>
      <c r="AF610" s="22" t="str">
        <f>VLOOKUP($A610,Searches!$A:$H,AF$1,FALSE)</f>
        <v>San Francisco Bay Area</v>
      </c>
      <c r="AG610" s="22" t="str">
        <f>VLOOKUP($A610,Searches!$A:$H,AG$1,FALSE)</f>
        <v>https://www.linkedin.com/sales/profile/114998782,XgoM,NAME_SEARCH?moduleKey=peopleSearchResults&amp;pageKey=sales-search3-people-refinement&amp;contextId=60BC92C971D70515801E49D6842B0000&amp;requestId=ae17056e-7fce-491c-b08d-515e9bcefab9&amp;action=CLICK&amp;target=urn%3Ali%3AsalesLead%3A(-1%2C114998782)&amp;pageNumber=1&amp;targetEl=profilelink&amp;position=7&amp;trk=lss-serp-result-lead_photo</v>
      </c>
      <c r="AH610" s="22" t="e">
        <f>VLOOKUP($G610,Temp!$D:$F,AH$1,FALSE)</f>
        <v>#N/A</v>
      </c>
      <c r="AI610" s="22" t="e">
        <f>VLOOKUP($G610,Temp!$D:$F,AI$1,FALSE)</f>
        <v>#N/A</v>
      </c>
      <c r="AJ610" s="22" t="e">
        <f>VLOOKUP($G610,Temp!$D:$F,AJ$1,FALSE)</f>
        <v>#N/A</v>
      </c>
    </row>
    <row r="611" spans="1:36" ht="16" x14ac:dyDescent="0.2">
      <c r="A611" s="8" t="str">
        <f t="shared" si="9"/>
        <v>Adam Corey Tealium</v>
      </c>
      <c r="B611" s="8" t="s">
        <v>136</v>
      </c>
      <c r="C611" s="8" t="s">
        <v>137</v>
      </c>
      <c r="D611" s="8" t="s">
        <v>42</v>
      </c>
      <c r="E611" s="8" t="s">
        <v>138</v>
      </c>
      <c r="F611" s="8" t="s">
        <v>139</v>
      </c>
      <c r="G611" s="12" t="s">
        <v>140</v>
      </c>
      <c r="H611" s="22" t="str">
        <f>VLOOKUP($G611,Temp!$A:$C,H$1,FALSE)</f>
        <v>ow.ly</v>
      </c>
      <c r="I611" s="22" t="e">
        <f>VLOOKUP($G611,Temp!$A:$C,I$1,FALSE)</f>
        <v>#VALUE!</v>
      </c>
      <c r="J611" s="22" t="e">
        <f>VLOOKUP($G611,Temp!$A:$C,J$1,FALSE)</f>
        <v>#VALUE!</v>
      </c>
      <c r="K611" s="22" t="e">
        <f>VLOOKUP($G611,Temp!$A:$C,K$1,FALSE)</f>
        <v>#VALUE!</v>
      </c>
      <c r="L611" s="22" t="e">
        <f>VLOOKUP($G611,Temp!$A:$C,L$1,FALSE)</f>
        <v>#VALUE!</v>
      </c>
      <c r="M611" s="22" t="e">
        <f>VLOOKUP($G611,Temp!$A:$C,M$1,FALSE)</f>
        <v>#VALUE!</v>
      </c>
      <c r="N611" s="22" t="e">
        <f>VLOOKUP($G611,Temp!$A:$C,N$1,FALSE)</f>
        <v>#VALUE!</v>
      </c>
      <c r="O611" s="22" t="e">
        <f>VLOOKUP($G611,Temp!$A:$C,O$1,FALSE)</f>
        <v>#VALUE!</v>
      </c>
      <c r="P611" s="22" t="e">
        <f>VLOOKUP($G611,Temp!$A:$C,P$1,FALSE)</f>
        <v>#VALUE!</v>
      </c>
      <c r="Q611" s="22" t="e">
        <f>VLOOKUP($G611,Temp!$A:$C,Q$1,FALSE)</f>
        <v>#VALUE!</v>
      </c>
      <c r="R611" s="22" t="e">
        <f>VLOOKUP($G611,Temp!$A:$C,R$1,FALSE)</f>
        <v>#VALUE!</v>
      </c>
      <c r="S611" s="22" t="e">
        <f>VLOOKUP($G611,Temp!$A:$C,S$1,FALSE)</f>
        <v>#VALUE!</v>
      </c>
      <c r="T611" s="22" t="e">
        <f>VLOOKUP($G611,Temp!$A:$C,T$1,FALSE)</f>
        <v>#VALUE!</v>
      </c>
      <c r="U611" s="22" t="e">
        <f>VLOOKUP($G611,Temp!$A:$C,U$1,FALSE)</f>
        <v>#VALUE!</v>
      </c>
      <c r="V611" s="22" t="e">
        <f>VLOOKUP($G611,Temp!$A:$C,V$1,FALSE)</f>
        <v>#VALUE!</v>
      </c>
      <c r="W611" s="22" t="e">
        <f>VLOOKUP($G611,Temp!$A:$C,W$1,FALSE)</f>
        <v>#VALUE!</v>
      </c>
      <c r="X611" s="22" t="e">
        <f>VLOOKUP($G611,Temp!$A:$C,X$1,FALSE)</f>
        <v>#VALUE!</v>
      </c>
      <c r="Y611" s="22">
        <f>VLOOKUP($G611,Temp!$A:$C,Y$1,FALSE)</f>
        <v>659</v>
      </c>
      <c r="Z611" s="22">
        <f>VLOOKUP($G611,Temp!$A:$C,Z$1,FALSE)</f>
        <v>0</v>
      </c>
      <c r="AA611" s="22" t="str">
        <f>VLOOKUP($A611,Searches!$A:$H,AA$1,FALSE)</f>
        <v>Adam Corey</v>
      </c>
      <c r="AB611" s="22" t="str">
        <f>VLOOKUP($A611,Searches!$A:$H,AB$1,FALSE)</f>
        <v>Tealium</v>
      </c>
      <c r="AC611" s="22" t="str">
        <f>VLOOKUP($A611,Searches!$A:$H,AC$1,FALSE)</f>
        <v>Chief Marketing Officer</v>
      </c>
      <c r="AD611" s="22" t="str">
        <f>VLOOKUP($A611,Searches!$A:$H,AD$1,FALSE)</f>
        <v>2nd</v>
      </c>
      <c r="AE611" s="22" t="str">
        <f>VLOOKUP($A611,Searches!$A:$H,AE$1,FALSE)</f>
        <v/>
      </c>
      <c r="AF611" s="22" t="str">
        <f>VLOOKUP($A611,Searches!$A:$H,AF$1,FALSE)</f>
        <v>Greater San Diego Area</v>
      </c>
      <c r="AG611" s="22" t="str">
        <f>VLOOKUP($A611,Searches!$A:$H,AG$1,FALSE)</f>
        <v>https://www.linkedin.com/sales/profile/2464046,BjnI,NAME_SEARCH?moduleKey=peopleSearchResults&amp;pageKey=sales-search3-people&amp;contextId=60BC92C971D70515801E49D6842B0000&amp;requestId=bd3eec74-1b19-4513-810b-b1fea027bb3c&amp;action=CLICK&amp;target=urn%3Ali%3AsalesLead%3A(-1%2C2464046)&amp;pageNumber=0&amp;targetEl=profilelink&amp;position=22&amp;trk=lss-serp-result-lead_photo</v>
      </c>
      <c r="AH611" s="22" t="str">
        <f>VLOOKUP($G611,Temp!$D:$F,AH$1,FALSE)</f>
        <v>ow.ly</v>
      </c>
      <c r="AI611" s="22" t="str">
        <f>VLOOKUP($G611,Temp!$D:$F,AI$1,FALSE)</f>
        <v>Marketo</v>
      </c>
      <c r="AJ611" s="22" t="str">
        <f>VLOOKUP($G611,Temp!$D:$F,AJ$1,FALSE)</f>
        <v>WordPress</v>
      </c>
    </row>
    <row r="612" spans="1:36" ht="16" x14ac:dyDescent="0.2">
      <c r="A612" s="8" t="str">
        <f t="shared" si="9"/>
        <v>Connie Stack Digital Guardian</v>
      </c>
      <c r="B612" s="8" t="s">
        <v>465</v>
      </c>
      <c r="C612" s="8" t="s">
        <v>466</v>
      </c>
      <c r="D612" s="8" t="s">
        <v>42</v>
      </c>
      <c r="E612" s="8" t="s">
        <v>467</v>
      </c>
      <c r="F612" s="8" t="s">
        <v>468</v>
      </c>
      <c r="G612" s="12" t="s">
        <v>469</v>
      </c>
      <c r="H612" s="22" t="str">
        <f>VLOOKUP($G612,Temp!$A:$C,H$1,FALSE)</f>
        <v>digitalguardian.com</v>
      </c>
      <c r="I612" s="22" t="e">
        <f>VLOOKUP($G612,Temp!$A:$C,I$1,FALSE)</f>
        <v>#VALUE!</v>
      </c>
      <c r="J612" s="22" t="e">
        <f>VLOOKUP($G612,Temp!$A:$C,J$1,FALSE)</f>
        <v>#VALUE!</v>
      </c>
      <c r="K612" s="22" t="e">
        <f>VLOOKUP($G612,Temp!$A:$C,K$1,FALSE)</f>
        <v>#VALUE!</v>
      </c>
      <c r="L612" s="22" t="e">
        <f>VLOOKUP($G612,Temp!$A:$C,L$1,FALSE)</f>
        <v>#VALUE!</v>
      </c>
      <c r="M612" s="22" t="e">
        <f>VLOOKUP($G612,Temp!$A:$C,M$1,FALSE)</f>
        <v>#VALUE!</v>
      </c>
      <c r="N612" s="22" t="e">
        <f>VLOOKUP($G612,Temp!$A:$C,N$1,FALSE)</f>
        <v>#VALUE!</v>
      </c>
      <c r="O612" s="22" t="e">
        <f>VLOOKUP($G612,Temp!$A:$C,O$1,FALSE)</f>
        <v>#VALUE!</v>
      </c>
      <c r="P612" s="22" t="e">
        <f>VLOOKUP($G612,Temp!$A:$C,P$1,FALSE)</f>
        <v>#VALUE!</v>
      </c>
      <c r="Q612" s="22" t="e">
        <f>VLOOKUP($G612,Temp!$A:$C,Q$1,FALSE)</f>
        <v>#VALUE!</v>
      </c>
      <c r="R612" s="22" t="e">
        <f>VLOOKUP($G612,Temp!$A:$C,R$1,FALSE)</f>
        <v>#VALUE!</v>
      </c>
      <c r="S612" s="22" t="e">
        <f>VLOOKUP($G612,Temp!$A:$C,S$1,FALSE)</f>
        <v>#VALUE!</v>
      </c>
      <c r="T612" s="22" t="e">
        <f>VLOOKUP($G612,Temp!$A:$C,T$1,FALSE)</f>
        <v>#VALUE!</v>
      </c>
      <c r="U612" s="22" t="e">
        <f>VLOOKUP($G612,Temp!$A:$C,U$1,FALSE)</f>
        <v>#VALUE!</v>
      </c>
      <c r="V612" s="22" t="e">
        <f>VLOOKUP($G612,Temp!$A:$C,V$1,FALSE)</f>
        <v>#VALUE!</v>
      </c>
      <c r="W612" s="22" t="e">
        <f>VLOOKUP($G612,Temp!$A:$C,W$1,FALSE)</f>
        <v>#VALUE!</v>
      </c>
      <c r="X612" s="22" t="e">
        <f>VLOOKUP($G612,Temp!$A:$C,X$1,FALSE)</f>
        <v>#VALUE!</v>
      </c>
      <c r="Y612" s="22">
        <f>VLOOKUP($G612,Temp!$A:$C,Y$1,FALSE)</f>
        <v>373000</v>
      </c>
      <c r="Z612" s="22">
        <f>VLOOKUP($G612,Temp!$A:$C,Z$1,FALSE)</f>
        <v>1500</v>
      </c>
      <c r="AA612" s="22" t="e">
        <f>VLOOKUP($A612,Searches!$A:$H,AA$1,FALSE)</f>
        <v>#N/A</v>
      </c>
      <c r="AB612" s="22" t="e">
        <f>VLOOKUP($A612,Searches!$A:$H,AB$1,FALSE)</f>
        <v>#N/A</v>
      </c>
      <c r="AC612" s="22" t="e">
        <f>VLOOKUP($A612,Searches!$A:$H,AC$1,FALSE)</f>
        <v>#N/A</v>
      </c>
      <c r="AD612" s="22" t="e">
        <f>VLOOKUP($A612,Searches!$A:$H,AD$1,FALSE)</f>
        <v>#N/A</v>
      </c>
      <c r="AE612" s="22" t="e">
        <f>VLOOKUP($A612,Searches!$A:$H,AE$1,FALSE)</f>
        <v>#N/A</v>
      </c>
      <c r="AF612" s="22" t="e">
        <f>VLOOKUP($A612,Searches!$A:$H,AF$1,FALSE)</f>
        <v>#N/A</v>
      </c>
      <c r="AG612" s="22" t="e">
        <f>VLOOKUP($A612,Searches!$A:$H,AG$1,FALSE)</f>
        <v>#N/A</v>
      </c>
      <c r="AH612" s="22" t="str">
        <f>VLOOKUP($G612,Temp!$D:$F,AH$1,FALSE)</f>
        <v>digitalguardian.com</v>
      </c>
      <c r="AI612" s="22" t="str">
        <f>VLOOKUP($G612,Temp!$D:$F,AI$1,FALSE)</f>
        <v>Marketo</v>
      </c>
      <c r="AJ612" s="22" t="str">
        <f>VLOOKUP($G612,Temp!$D:$F,AJ$1,FALSE)</f>
        <v>Drupal</v>
      </c>
    </row>
    <row r="613" spans="1:36" ht="16" x14ac:dyDescent="0.2">
      <c r="A613" s="8" t="str">
        <f t="shared" si="9"/>
        <v>Mark Floisand Coveo</v>
      </c>
      <c r="B613" s="8" t="s">
        <v>476</v>
      </c>
      <c r="C613" s="8" t="s">
        <v>477</v>
      </c>
      <c r="D613" s="8" t="s">
        <v>42</v>
      </c>
      <c r="E613" s="8" t="s">
        <v>478</v>
      </c>
      <c r="F613" s="8" t="s">
        <v>479</v>
      </c>
      <c r="G613" s="12" t="s">
        <v>480</v>
      </c>
      <c r="H613" s="22" t="str">
        <f>VLOOKUP($G613,Temp!$A:$C,H$1,FALSE)</f>
        <v>coveo.com</v>
      </c>
      <c r="I613" s="22" t="e">
        <f>VLOOKUP($G613,Temp!$A:$C,I$1,FALSE)</f>
        <v>#VALUE!</v>
      </c>
      <c r="J613" s="22" t="e">
        <f>VLOOKUP($G613,Temp!$A:$C,J$1,FALSE)</f>
        <v>#VALUE!</v>
      </c>
      <c r="K613" s="22" t="e">
        <f>VLOOKUP($G613,Temp!$A:$C,K$1,FALSE)</f>
        <v>#VALUE!</v>
      </c>
      <c r="L613" s="22" t="e">
        <f>VLOOKUP($G613,Temp!$A:$C,L$1,FALSE)</f>
        <v>#VALUE!</v>
      </c>
      <c r="M613" s="22" t="e">
        <f>VLOOKUP($G613,Temp!$A:$C,M$1,FALSE)</f>
        <v>#VALUE!</v>
      </c>
      <c r="N613" s="22" t="e">
        <f>VLOOKUP($G613,Temp!$A:$C,N$1,FALSE)</f>
        <v>#VALUE!</v>
      </c>
      <c r="O613" s="22" t="e">
        <f>VLOOKUP($G613,Temp!$A:$C,O$1,FALSE)</f>
        <v>#VALUE!</v>
      </c>
      <c r="P613" s="22" t="e">
        <f>VLOOKUP($G613,Temp!$A:$C,P$1,FALSE)</f>
        <v>#VALUE!</v>
      </c>
      <c r="Q613" s="22" t="e">
        <f>VLOOKUP($G613,Temp!$A:$C,Q$1,FALSE)</f>
        <v>#VALUE!</v>
      </c>
      <c r="R613" s="22" t="e">
        <f>VLOOKUP($G613,Temp!$A:$C,R$1,FALSE)</f>
        <v>#VALUE!</v>
      </c>
      <c r="S613" s="22" t="e">
        <f>VLOOKUP($G613,Temp!$A:$C,S$1,FALSE)</f>
        <v>#VALUE!</v>
      </c>
      <c r="T613" s="22" t="e">
        <f>VLOOKUP($G613,Temp!$A:$C,T$1,FALSE)</f>
        <v>#VALUE!</v>
      </c>
      <c r="U613" s="22" t="e">
        <f>VLOOKUP($G613,Temp!$A:$C,U$1,FALSE)</f>
        <v>#VALUE!</v>
      </c>
      <c r="V613" s="22" t="e">
        <f>VLOOKUP($G613,Temp!$A:$C,V$1,FALSE)</f>
        <v>#VALUE!</v>
      </c>
      <c r="W613" s="22" t="e">
        <f>VLOOKUP($G613,Temp!$A:$C,W$1,FALSE)</f>
        <v>#VALUE!</v>
      </c>
      <c r="X613" s="22" t="e">
        <f>VLOOKUP($G613,Temp!$A:$C,X$1,FALSE)</f>
        <v>#VALUE!</v>
      </c>
      <c r="Y613" s="22">
        <f>VLOOKUP($G613,Temp!$A:$C,Y$1,FALSE)</f>
        <v>11400</v>
      </c>
      <c r="Z613" s="22">
        <f>VLOOKUP($G613,Temp!$A:$C,Z$1,FALSE)</f>
        <v>2900</v>
      </c>
      <c r="AA613" s="22" t="str">
        <f>VLOOKUP($A613,Searches!$A:$H,AA$1,FALSE)</f>
        <v>Mark Floisand</v>
      </c>
      <c r="AB613" s="22" t="str">
        <f>VLOOKUP($A613,Searches!$A:$H,AB$1,FALSE)</f>
        <v>Coveo</v>
      </c>
      <c r="AC613" s="22" t="str">
        <f>VLOOKUP($A613,Searches!$A:$H,AC$1,FALSE)</f>
        <v>Chief Marketing Officer</v>
      </c>
      <c r="AD613" s="22" t="str">
        <f>VLOOKUP($A613,Searches!$A:$H,AD$1,FALSE)</f>
        <v>2nd</v>
      </c>
      <c r="AE613" s="22" t="str">
        <f>VLOOKUP($A613,Searches!$A:$H,AE$1,FALSE)</f>
        <v/>
      </c>
      <c r="AF613" s="22" t="str">
        <f>VLOOKUP($A613,Searches!$A:$H,AF$1,FALSE)</f>
        <v>San Francisco Bay Area</v>
      </c>
      <c r="AG613" s="22" t="str">
        <f>VLOOKUP($A613,Searches!$A:$H,AG$1,FALSE)</f>
        <v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v>
      </c>
      <c r="AH613" s="22" t="str">
        <f>VLOOKUP($G613,Temp!$D:$F,AH$1,FALSE)</f>
        <v>coveo.com</v>
      </c>
      <c r="AI613" s="22" t="str">
        <f>VLOOKUP($G613,Temp!$D:$F,AI$1,FALSE)</f>
        <v>Marketo</v>
      </c>
      <c r="AJ613" s="22" t="str">
        <f>VLOOKUP($G613,Temp!$D:$F,AJ$1,FALSE)</f>
        <v>WordPress</v>
      </c>
    </row>
    <row r="614" spans="1:36" ht="16" x14ac:dyDescent="0.2">
      <c r="A614" s="8" t="str">
        <f t="shared" si="9"/>
        <v>Merijn Booij Genesys</v>
      </c>
      <c r="B614" s="8" t="s">
        <v>491</v>
      </c>
      <c r="C614" s="8" t="s">
        <v>493</v>
      </c>
      <c r="D614" s="8" t="s">
        <v>42</v>
      </c>
      <c r="E614" s="8" t="s">
        <v>495</v>
      </c>
      <c r="F614" s="8" t="s">
        <v>497</v>
      </c>
      <c r="G614" s="12" t="s">
        <v>499</v>
      </c>
      <c r="H614" s="22" t="str">
        <f>VLOOKUP($G614,Temp!$A:$C,H$1,FALSE)</f>
        <v>genesys.com</v>
      </c>
      <c r="I614" s="22" t="e">
        <f>VLOOKUP($G614,Temp!$A:$C,I$1,FALSE)</f>
        <v>#VALUE!</v>
      </c>
      <c r="J614" s="22" t="e">
        <f>VLOOKUP($G614,Temp!$A:$C,J$1,FALSE)</f>
        <v>#VALUE!</v>
      </c>
      <c r="K614" s="22" t="e">
        <f>VLOOKUP($G614,Temp!$A:$C,K$1,FALSE)</f>
        <v>#VALUE!</v>
      </c>
      <c r="L614" s="22" t="e">
        <f>VLOOKUP($G614,Temp!$A:$C,L$1,FALSE)</f>
        <v>#VALUE!</v>
      </c>
      <c r="M614" s="22" t="e">
        <f>VLOOKUP($G614,Temp!$A:$C,M$1,FALSE)</f>
        <v>#VALUE!</v>
      </c>
      <c r="N614" s="22" t="e">
        <f>VLOOKUP($G614,Temp!$A:$C,N$1,FALSE)</f>
        <v>#VALUE!</v>
      </c>
      <c r="O614" s="22" t="e">
        <f>VLOOKUP($G614,Temp!$A:$C,O$1,FALSE)</f>
        <v>#VALUE!</v>
      </c>
      <c r="P614" s="22" t="e">
        <f>VLOOKUP($G614,Temp!$A:$C,P$1,FALSE)</f>
        <v>#VALUE!</v>
      </c>
      <c r="Q614" s="22" t="e">
        <f>VLOOKUP($G614,Temp!$A:$C,Q$1,FALSE)</f>
        <v>#VALUE!</v>
      </c>
      <c r="R614" s="22" t="e">
        <f>VLOOKUP($G614,Temp!$A:$C,R$1,FALSE)</f>
        <v>#VALUE!</v>
      </c>
      <c r="S614" s="22" t="e">
        <f>VLOOKUP($G614,Temp!$A:$C,S$1,FALSE)</f>
        <v>#VALUE!</v>
      </c>
      <c r="T614" s="22" t="e">
        <f>VLOOKUP($G614,Temp!$A:$C,T$1,FALSE)</f>
        <v>#VALUE!</v>
      </c>
      <c r="U614" s="22" t="e">
        <f>VLOOKUP($G614,Temp!$A:$C,U$1,FALSE)</f>
        <v>#VALUE!</v>
      </c>
      <c r="V614" s="22" t="e">
        <f>VLOOKUP($G614,Temp!$A:$C,V$1,FALSE)</f>
        <v>#VALUE!</v>
      </c>
      <c r="W614" s="22" t="e">
        <f>VLOOKUP($G614,Temp!$A:$C,W$1,FALSE)</f>
        <v>#VALUE!</v>
      </c>
      <c r="X614" s="22" t="e">
        <f>VLOOKUP($G614,Temp!$A:$C,X$1,FALSE)</f>
        <v>#VALUE!</v>
      </c>
      <c r="Y614" s="22">
        <f>VLOOKUP($G614,Temp!$A:$C,Y$1,FALSE)</f>
        <v>212000</v>
      </c>
      <c r="Z614" s="22">
        <f>VLOOKUP($G614,Temp!$A:$C,Z$1,FALSE)</f>
        <v>42600</v>
      </c>
      <c r="AA614" s="22" t="e">
        <f>VLOOKUP($A614,Searches!$A:$H,AA$1,FALSE)</f>
        <v>#N/A</v>
      </c>
      <c r="AB614" s="22" t="e">
        <f>VLOOKUP($A614,Searches!$A:$H,AB$1,FALSE)</f>
        <v>#N/A</v>
      </c>
      <c r="AC614" s="22" t="e">
        <f>VLOOKUP($A614,Searches!$A:$H,AC$1,FALSE)</f>
        <v>#N/A</v>
      </c>
      <c r="AD614" s="22" t="e">
        <f>VLOOKUP($A614,Searches!$A:$H,AD$1,FALSE)</f>
        <v>#N/A</v>
      </c>
      <c r="AE614" s="22" t="e">
        <f>VLOOKUP($A614,Searches!$A:$H,AE$1,FALSE)</f>
        <v>#N/A</v>
      </c>
      <c r="AF614" s="22" t="e">
        <f>VLOOKUP($A614,Searches!$A:$H,AF$1,FALSE)</f>
        <v>#N/A</v>
      </c>
      <c r="AG614" s="22" t="e">
        <f>VLOOKUP($A614,Searches!$A:$H,AG$1,FALSE)</f>
        <v>#N/A</v>
      </c>
      <c r="AH614" s="22" t="str">
        <f>VLOOKUP($G614,Temp!$D:$F,AH$1,FALSE)</f>
        <v>genesys.com</v>
      </c>
      <c r="AI614" s="22" t="str">
        <f>VLOOKUP($G614,Temp!$D:$F,AI$1,FALSE)</f>
        <v>Marketo</v>
      </c>
      <c r="AJ614" s="22" t="str">
        <f>VLOOKUP($G614,Temp!$D:$F,AJ$1,FALSE)</f>
        <v>WordPress</v>
      </c>
    </row>
    <row r="615" spans="1:36" ht="16" x14ac:dyDescent="0.2">
      <c r="A615" s="8" t="str">
        <f t="shared" si="9"/>
        <v>Paige Leidig NetBase Solutions, Inc.</v>
      </c>
      <c r="B615" s="8" t="s">
        <v>511</v>
      </c>
      <c r="C615" s="8" t="s">
        <v>512</v>
      </c>
      <c r="D615" s="8" t="s">
        <v>42</v>
      </c>
      <c r="E615" s="8" t="s">
        <v>513</v>
      </c>
      <c r="F615" s="8" t="s">
        <v>514</v>
      </c>
      <c r="G615" s="12" t="s">
        <v>515</v>
      </c>
      <c r="H615" s="22" t="str">
        <f>VLOOKUP($G615,Temp!$A:$C,H$1,FALSE)</f>
        <v>netbase.com</v>
      </c>
      <c r="I615" s="22" t="e">
        <f>VLOOKUP($G615,Temp!$A:$C,I$1,FALSE)</f>
        <v>#VALUE!</v>
      </c>
      <c r="J615" s="22" t="e">
        <f>VLOOKUP($G615,Temp!$A:$C,J$1,FALSE)</f>
        <v>#VALUE!</v>
      </c>
      <c r="K615" s="22" t="e">
        <f>VLOOKUP($G615,Temp!$A:$C,K$1,FALSE)</f>
        <v>#VALUE!</v>
      </c>
      <c r="L615" s="22" t="e">
        <f>VLOOKUP($G615,Temp!$A:$C,L$1,FALSE)</f>
        <v>#VALUE!</v>
      </c>
      <c r="M615" s="22" t="e">
        <f>VLOOKUP($G615,Temp!$A:$C,M$1,FALSE)</f>
        <v>#VALUE!</v>
      </c>
      <c r="N615" s="22" t="e">
        <f>VLOOKUP($G615,Temp!$A:$C,N$1,FALSE)</f>
        <v>#VALUE!</v>
      </c>
      <c r="O615" s="22" t="e">
        <f>VLOOKUP($G615,Temp!$A:$C,O$1,FALSE)</f>
        <v>#VALUE!</v>
      </c>
      <c r="P615" s="22" t="e">
        <f>VLOOKUP($G615,Temp!$A:$C,P$1,FALSE)</f>
        <v>#VALUE!</v>
      </c>
      <c r="Q615" s="22" t="e">
        <f>VLOOKUP($G615,Temp!$A:$C,Q$1,FALSE)</f>
        <v>#VALUE!</v>
      </c>
      <c r="R615" s="22" t="e">
        <f>VLOOKUP($G615,Temp!$A:$C,R$1,FALSE)</f>
        <v>#VALUE!</v>
      </c>
      <c r="S615" s="22" t="e">
        <f>VLOOKUP($G615,Temp!$A:$C,S$1,FALSE)</f>
        <v>#VALUE!</v>
      </c>
      <c r="T615" s="22" t="e">
        <f>VLOOKUP($G615,Temp!$A:$C,T$1,FALSE)</f>
        <v>#VALUE!</v>
      </c>
      <c r="U615" s="22" t="e">
        <f>VLOOKUP($G615,Temp!$A:$C,U$1,FALSE)</f>
        <v>#VALUE!</v>
      </c>
      <c r="V615" s="22" t="e">
        <f>VLOOKUP($G615,Temp!$A:$C,V$1,FALSE)</f>
        <v>#VALUE!</v>
      </c>
      <c r="W615" s="22" t="e">
        <f>VLOOKUP($G615,Temp!$A:$C,W$1,FALSE)</f>
        <v>#VALUE!</v>
      </c>
      <c r="X615" s="22" t="e">
        <f>VLOOKUP($G615,Temp!$A:$C,X$1,FALSE)</f>
        <v>#VALUE!</v>
      </c>
      <c r="Y615" s="22">
        <f>VLOOKUP($G615,Temp!$A:$C,Y$1,FALSE)</f>
        <v>7200</v>
      </c>
      <c r="Z615" s="22">
        <f>VLOOKUP($G615,Temp!$A:$C,Z$1,FALSE)</f>
        <v>1800</v>
      </c>
      <c r="AA615" s="22" t="e">
        <f>VLOOKUP($A615,Searches!$A:$H,AA$1,FALSE)</f>
        <v>#N/A</v>
      </c>
      <c r="AB615" s="22" t="e">
        <f>VLOOKUP($A615,Searches!$A:$H,AB$1,FALSE)</f>
        <v>#N/A</v>
      </c>
      <c r="AC615" s="22" t="e">
        <f>VLOOKUP($A615,Searches!$A:$H,AC$1,FALSE)</f>
        <v>#N/A</v>
      </c>
      <c r="AD615" s="22" t="e">
        <f>VLOOKUP($A615,Searches!$A:$H,AD$1,FALSE)</f>
        <v>#N/A</v>
      </c>
      <c r="AE615" s="22" t="e">
        <f>VLOOKUP($A615,Searches!$A:$H,AE$1,FALSE)</f>
        <v>#N/A</v>
      </c>
      <c r="AF615" s="22" t="e">
        <f>VLOOKUP($A615,Searches!$A:$H,AF$1,FALSE)</f>
        <v>#N/A</v>
      </c>
      <c r="AG615" s="22" t="e">
        <f>VLOOKUP($A615,Searches!$A:$H,AG$1,FALSE)</f>
        <v>#N/A</v>
      </c>
      <c r="AH615" s="22" t="str">
        <f>VLOOKUP($G615,Temp!$D:$F,AH$1,FALSE)</f>
        <v>netbase.com</v>
      </c>
      <c r="AI615" s="22" t="str">
        <f>VLOOKUP($G615,Temp!$D:$F,AI$1,FALSE)</f>
        <v>Pardot</v>
      </c>
      <c r="AJ615" s="22" t="str">
        <f>VLOOKUP($G615,Temp!$D:$F,AJ$1,FALSE)</f>
        <v>WordPress</v>
      </c>
    </row>
    <row r="616" spans="1:36" ht="16" x14ac:dyDescent="0.2">
      <c r="A616" s="8" t="str">
        <f t="shared" si="9"/>
        <v>Roi Carmel Perfecto Mobile</v>
      </c>
      <c r="B616" s="8" t="s">
        <v>523</v>
      </c>
      <c r="C616" s="8" t="s">
        <v>525</v>
      </c>
      <c r="D616" s="8" t="s">
        <v>526</v>
      </c>
      <c r="E616" s="8" t="s">
        <v>527</v>
      </c>
      <c r="F616" s="8" t="s">
        <v>528</v>
      </c>
      <c r="G616" s="12" t="s">
        <v>530</v>
      </c>
      <c r="H616" s="22" t="str">
        <f>VLOOKUP($G616,Temp!$A:$C,H$1,FALSE)</f>
        <v>perfectomobile.com</v>
      </c>
      <c r="I616" s="22" t="e">
        <f>VLOOKUP($G616,Temp!$A:$C,I$1,FALSE)</f>
        <v>#VALUE!</v>
      </c>
      <c r="J616" s="22" t="e">
        <f>VLOOKUP($G616,Temp!$A:$C,J$1,FALSE)</f>
        <v>#VALUE!</v>
      </c>
      <c r="K616" s="22" t="e">
        <f>VLOOKUP($G616,Temp!$A:$C,K$1,FALSE)</f>
        <v>#VALUE!</v>
      </c>
      <c r="L616" s="22" t="e">
        <f>VLOOKUP($G616,Temp!$A:$C,L$1,FALSE)</f>
        <v>#VALUE!</v>
      </c>
      <c r="M616" s="22" t="e">
        <f>VLOOKUP($G616,Temp!$A:$C,M$1,FALSE)</f>
        <v>#VALUE!</v>
      </c>
      <c r="N616" s="22" t="e">
        <f>VLOOKUP($G616,Temp!$A:$C,N$1,FALSE)</f>
        <v>#VALUE!</v>
      </c>
      <c r="O616" s="22" t="e">
        <f>VLOOKUP($G616,Temp!$A:$C,O$1,FALSE)</f>
        <v>#VALUE!</v>
      </c>
      <c r="P616" s="22" t="e">
        <f>VLOOKUP($G616,Temp!$A:$C,P$1,FALSE)</f>
        <v>#VALUE!</v>
      </c>
      <c r="Q616" s="22" t="e">
        <f>VLOOKUP($G616,Temp!$A:$C,Q$1,FALSE)</f>
        <v>#VALUE!</v>
      </c>
      <c r="R616" s="22" t="e">
        <f>VLOOKUP($G616,Temp!$A:$C,R$1,FALSE)</f>
        <v>#VALUE!</v>
      </c>
      <c r="S616" s="22" t="e">
        <f>VLOOKUP($G616,Temp!$A:$C,S$1,FALSE)</f>
        <v>#VALUE!</v>
      </c>
      <c r="T616" s="22" t="e">
        <f>VLOOKUP($G616,Temp!$A:$C,T$1,FALSE)</f>
        <v>#VALUE!</v>
      </c>
      <c r="U616" s="22" t="e">
        <f>VLOOKUP($G616,Temp!$A:$C,U$1,FALSE)</f>
        <v>#VALUE!</v>
      </c>
      <c r="V616" s="22" t="e">
        <f>VLOOKUP($G616,Temp!$A:$C,V$1,FALSE)</f>
        <v>#VALUE!</v>
      </c>
      <c r="W616" s="22" t="e">
        <f>VLOOKUP($G616,Temp!$A:$C,W$1,FALSE)</f>
        <v>#VALUE!</v>
      </c>
      <c r="X616" s="22" t="e">
        <f>VLOOKUP($G616,Temp!$A:$C,X$1,FALSE)</f>
        <v>#VALUE!</v>
      </c>
      <c r="Y616" s="22">
        <f>VLOOKUP($G616,Temp!$A:$C,Y$1,FALSE)</f>
        <v>20900</v>
      </c>
      <c r="Z616" s="22">
        <f>VLOOKUP($G616,Temp!$A:$C,Z$1,FALSE)</f>
        <v>2500</v>
      </c>
      <c r="AA616" s="22" t="str">
        <f>VLOOKUP($A616,Searches!$A:$H,AA$1,FALSE)</f>
        <v>Roi Carmel</v>
      </c>
      <c r="AB616" s="22" t="str">
        <f>VLOOKUP($A616,Searches!$A:$H,AB$1,FALSE)</f>
        <v>Perfecto Mobile</v>
      </c>
      <c r="AC616" s="22" t="str">
        <f>VLOOKUP($A616,Searches!$A:$H,AC$1,FALSE)</f>
        <v>Chief Marketing &amp; Corp. Strategy Officer</v>
      </c>
      <c r="AD616" s="22" t="str">
        <f>VLOOKUP($A616,Searches!$A:$H,AD$1,FALSE)</f>
        <v>2nd</v>
      </c>
      <c r="AE616" s="22" t="str">
        <f>VLOOKUP($A616,Searches!$A:$H,AE$1,FALSE)</f>
        <v>Open link</v>
      </c>
      <c r="AF616" s="22" t="str">
        <f>VLOOKUP($A616,Searches!$A:$H,AF$1,FALSE)</f>
        <v>Greater Boston Area</v>
      </c>
      <c r="AG616" s="22" t="str">
        <f>VLOOKUP($A616,Searches!$A:$H,AG$1,FALSE)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616" s="22" t="str">
        <f>VLOOKUP($G616,Temp!$D:$F,AH$1,FALSE)</f>
        <v>perfectomobile.com</v>
      </c>
      <c r="AI616" s="22" t="str">
        <f>VLOOKUP($G616,Temp!$D:$F,AI$1,FALSE)</f>
        <v>Marketo</v>
      </c>
      <c r="AJ616" s="22" t="str">
        <f>VLOOKUP($G616,Temp!$D:$F,AJ$1,FALSE)</f>
        <v>WordPress</v>
      </c>
    </row>
    <row r="617" spans="1:36" ht="16" x14ac:dyDescent="0.2">
      <c r="A617" s="8" t="str">
        <f t="shared" si="9"/>
        <v>Jennifer Steeves-Kiss RepairPal</v>
      </c>
      <c r="B617" s="8" t="s">
        <v>546</v>
      </c>
      <c r="C617" s="8" t="s">
        <v>547</v>
      </c>
      <c r="D617" s="8" t="s">
        <v>548</v>
      </c>
      <c r="E617" s="8" t="s">
        <v>7119</v>
      </c>
      <c r="F617" s="8" t="s">
        <v>550</v>
      </c>
      <c r="G617" s="12" t="s">
        <v>551</v>
      </c>
      <c r="H617" s="22" t="str">
        <f>VLOOKUP($G617,Temp!$A:$C,H$1,FALSE)</f>
        <v>repairpal.com</v>
      </c>
      <c r="I617" s="22" t="e">
        <f>VLOOKUP($G617,Temp!$A:$C,I$1,FALSE)</f>
        <v>#VALUE!</v>
      </c>
      <c r="J617" s="22" t="e">
        <f>VLOOKUP($G617,Temp!$A:$C,J$1,FALSE)</f>
        <v>#VALUE!</v>
      </c>
      <c r="K617" s="22" t="e">
        <f>VLOOKUP($G617,Temp!$A:$C,K$1,FALSE)</f>
        <v>#VALUE!</v>
      </c>
      <c r="L617" s="22" t="e">
        <f>VLOOKUP($G617,Temp!$A:$C,L$1,FALSE)</f>
        <v>#VALUE!</v>
      </c>
      <c r="M617" s="22" t="e">
        <f>VLOOKUP($G617,Temp!$A:$C,M$1,FALSE)</f>
        <v>#VALUE!</v>
      </c>
      <c r="N617" s="22" t="e">
        <f>VLOOKUP($G617,Temp!$A:$C,N$1,FALSE)</f>
        <v>#VALUE!</v>
      </c>
      <c r="O617" s="22" t="e">
        <f>VLOOKUP($G617,Temp!$A:$C,O$1,FALSE)</f>
        <v>#VALUE!</v>
      </c>
      <c r="P617" s="22" t="e">
        <f>VLOOKUP($G617,Temp!$A:$C,P$1,FALSE)</f>
        <v>#VALUE!</v>
      </c>
      <c r="Q617" s="22" t="e">
        <f>VLOOKUP($G617,Temp!$A:$C,Q$1,FALSE)</f>
        <v>#VALUE!</v>
      </c>
      <c r="R617" s="22" t="e">
        <f>VLOOKUP($G617,Temp!$A:$C,R$1,FALSE)</f>
        <v>#VALUE!</v>
      </c>
      <c r="S617" s="22" t="e">
        <f>VLOOKUP($G617,Temp!$A:$C,S$1,FALSE)</f>
        <v>#VALUE!</v>
      </c>
      <c r="T617" s="22" t="e">
        <f>VLOOKUP($G617,Temp!$A:$C,T$1,FALSE)</f>
        <v>#VALUE!</v>
      </c>
      <c r="U617" s="22" t="e">
        <f>VLOOKUP($G617,Temp!$A:$C,U$1,FALSE)</f>
        <v>#VALUE!</v>
      </c>
      <c r="V617" s="22" t="e">
        <f>VLOOKUP($G617,Temp!$A:$C,V$1,FALSE)</f>
        <v>#VALUE!</v>
      </c>
      <c r="W617" s="22" t="e">
        <f>VLOOKUP($G617,Temp!$A:$C,W$1,FALSE)</f>
        <v>#VALUE!</v>
      </c>
      <c r="X617" s="22" t="e">
        <f>VLOOKUP($G617,Temp!$A:$C,X$1,FALSE)</f>
        <v>#VALUE!</v>
      </c>
      <c r="Y617" s="22">
        <f>VLOOKUP($G617,Temp!$A:$C,Y$1,FALSE)</f>
        <v>0</v>
      </c>
      <c r="Z617" s="22">
        <f>VLOOKUP($G617,Temp!$A:$C,Z$1,FALSE)</f>
        <v>0</v>
      </c>
      <c r="AA617" s="22" t="str">
        <f>VLOOKUP($A617,Searches!$A:$H,AA$1,FALSE)</f>
        <v>Jennifer Steeves-Kiss</v>
      </c>
      <c r="AB617" s="22" t="str">
        <f>VLOOKUP($A617,Searches!$A:$H,AB$1,FALSE)</f>
        <v>RepairPal</v>
      </c>
      <c r="AC617" s="22" t="str">
        <f>VLOOKUP($A617,Searches!$A:$H,AC$1,FALSE)</f>
        <v>Chief Product and Marketing Officer</v>
      </c>
      <c r="AD617" s="22" t="str">
        <f>VLOOKUP($A617,Searches!$A:$H,AD$1,FALSE)</f>
        <v>2nd</v>
      </c>
      <c r="AE617" s="22" t="str">
        <f>VLOOKUP($A617,Searches!$A:$H,AE$1,FALSE)</f>
        <v>Open link</v>
      </c>
      <c r="AF617" s="22" t="str">
        <f>VLOOKUP($A617,Searches!$A:$H,AF$1,FALSE)</f>
        <v>San Francisco Bay Area</v>
      </c>
      <c r="AG617" s="22" t="str">
        <f>VLOOKUP($A617,Searches!$A:$H,AG$1,FALSE)</f>
        <v>https://www.linkedin.com/sales/profile/18090043,Iuw9,NAME_SEARCH?moduleKey=peopleSearchResults&amp;pageKey=sales-search3-people-refinement&amp;contextId=60BC92C971D70515801E49D6842B0000&amp;requestId=ae17056e-7fce-491c-b08d-515e9bcefab9&amp;action=CLICK&amp;target=urn%3Ali%3AsalesLead%3A(-1%2C18090043)&amp;pageNumber=1&amp;targetEl=profilelink&amp;position=9&amp;trk=lss-serp-result-lead_photo</v>
      </c>
      <c r="AH617" s="22" t="e">
        <f>VLOOKUP($G617,Temp!$D:$F,AH$1,FALSE)</f>
        <v>#N/A</v>
      </c>
      <c r="AI617" s="22" t="e">
        <f>VLOOKUP($G617,Temp!$D:$F,AI$1,FALSE)</f>
        <v>#N/A</v>
      </c>
      <c r="AJ617" s="22" t="e">
        <f>VLOOKUP($G617,Temp!$D:$F,AJ$1,FALSE)</f>
        <v>#N/A</v>
      </c>
    </row>
    <row r="618" spans="1:36" ht="16" x14ac:dyDescent="0.2">
      <c r="A618" s="8" t="str">
        <f t="shared" si="9"/>
        <v>Kristin Beischel magicJack</v>
      </c>
      <c r="B618" s="8" t="s">
        <v>557</v>
      </c>
      <c r="C618" s="8" t="s">
        <v>558</v>
      </c>
      <c r="D618" s="8" t="s">
        <v>559</v>
      </c>
      <c r="E618" s="8" t="s">
        <v>560</v>
      </c>
      <c r="F618" s="8" t="s">
        <v>561</v>
      </c>
      <c r="G618" s="12" t="s">
        <v>562</v>
      </c>
      <c r="H618" s="22" t="str">
        <f>VLOOKUP($G618,Temp!$A:$C,H$1,FALSE)</f>
        <v>magicjack.com</v>
      </c>
      <c r="I618" s="22" t="e">
        <f>VLOOKUP($G618,Temp!$A:$C,I$1,FALSE)</f>
        <v>#VALUE!</v>
      </c>
      <c r="J618" s="22" t="e">
        <f>VLOOKUP($G618,Temp!$A:$C,J$1,FALSE)</f>
        <v>#VALUE!</v>
      </c>
      <c r="K618" s="22" t="e">
        <f>VLOOKUP($G618,Temp!$A:$C,K$1,FALSE)</f>
        <v>#VALUE!</v>
      </c>
      <c r="L618" s="22" t="e">
        <f>VLOOKUP($G618,Temp!$A:$C,L$1,FALSE)</f>
        <v>#VALUE!</v>
      </c>
      <c r="M618" s="22" t="e">
        <f>VLOOKUP($G618,Temp!$A:$C,M$1,FALSE)</f>
        <v>#VALUE!</v>
      </c>
      <c r="N618" s="22" t="e">
        <f>VLOOKUP($G618,Temp!$A:$C,N$1,FALSE)</f>
        <v>#VALUE!</v>
      </c>
      <c r="O618" s="22" t="e">
        <f>VLOOKUP($G618,Temp!$A:$C,O$1,FALSE)</f>
        <v>#VALUE!</v>
      </c>
      <c r="P618" s="22" t="e">
        <f>VLOOKUP($G618,Temp!$A:$C,P$1,FALSE)</f>
        <v>#VALUE!</v>
      </c>
      <c r="Q618" s="22" t="e">
        <f>VLOOKUP($G618,Temp!$A:$C,Q$1,FALSE)</f>
        <v>#VALUE!</v>
      </c>
      <c r="R618" s="22" t="e">
        <f>VLOOKUP($G618,Temp!$A:$C,R$1,FALSE)</f>
        <v>#VALUE!</v>
      </c>
      <c r="S618" s="22" t="e">
        <f>VLOOKUP($G618,Temp!$A:$C,S$1,FALSE)</f>
        <v>#VALUE!</v>
      </c>
      <c r="T618" s="22" t="e">
        <f>VLOOKUP($G618,Temp!$A:$C,T$1,FALSE)</f>
        <v>#VALUE!</v>
      </c>
      <c r="U618" s="22" t="e">
        <f>VLOOKUP($G618,Temp!$A:$C,U$1,FALSE)</f>
        <v>#VALUE!</v>
      </c>
      <c r="V618" s="22" t="e">
        <f>VLOOKUP($G618,Temp!$A:$C,V$1,FALSE)</f>
        <v>#VALUE!</v>
      </c>
      <c r="W618" s="22" t="e">
        <f>VLOOKUP($G618,Temp!$A:$C,W$1,FALSE)</f>
        <v>#VALUE!</v>
      </c>
      <c r="X618" s="22" t="e">
        <f>VLOOKUP($G618,Temp!$A:$C,X$1,FALSE)</f>
        <v>#VALUE!</v>
      </c>
      <c r="Y618" s="22">
        <f>VLOOKUP($G618,Temp!$A:$C,Y$1,FALSE)</f>
        <v>368000</v>
      </c>
      <c r="Z618" s="22">
        <f>VLOOKUP($G618,Temp!$A:$C,Z$1,FALSE)</f>
        <v>12100</v>
      </c>
      <c r="AA618" s="22" t="str">
        <f>VLOOKUP($A618,Searches!$A:$H,AA$1,FALSE)</f>
        <v>Kristin Beischel</v>
      </c>
      <c r="AB618" s="22" t="str">
        <f>VLOOKUP($A618,Searches!$A:$H,AB$1,FALSE)</f>
        <v>magicJack</v>
      </c>
      <c r="AC618" s="22" t="str">
        <f>VLOOKUP($A618,Searches!$A:$H,AC$1,FALSE)</f>
        <v>EVP &amp; Chief Marketing Officer</v>
      </c>
      <c r="AD618" s="22" t="str">
        <f>VLOOKUP($A618,Searches!$A:$H,AD$1,FALSE)</f>
        <v>2nd</v>
      </c>
      <c r="AE618" s="22" t="str">
        <f>VLOOKUP($A618,Searches!$A:$H,AE$1,FALSE)</f>
        <v/>
      </c>
      <c r="AF618" s="22" t="str">
        <f>VLOOKUP($A618,Searches!$A:$H,AF$1,FALSE)</f>
        <v>Greater Denver Area</v>
      </c>
      <c r="AG618" s="22" t="str">
        <f>VLOOKUP($A618,Searches!$A:$H,AG$1,FALSE)</f>
        <v>https://www.linkedin.com/sales/profile/12951970,J-Hn,NAME_SEARCH?moduleKey=peopleSearchResults&amp;pageKey=sales-search3-people-refinement&amp;contextId=60BC92C971D70515801E49D6842B0000&amp;requestId=ae17056e-7fce-491c-b08d-515e9bcefab9&amp;action=CLICK&amp;target=urn%3Ali%3AsalesLead%3A(-1%2C12951970)&amp;pageNumber=1&amp;targetEl=profilelink&amp;position=12&amp;trk=lss-serp-result-lead_photo</v>
      </c>
      <c r="AH618" s="22" t="e">
        <f>VLOOKUP($G618,Temp!$D:$F,AH$1,FALSE)</f>
        <v>#N/A</v>
      </c>
      <c r="AI618" s="22" t="e">
        <f>VLOOKUP($G618,Temp!$D:$F,AI$1,FALSE)</f>
        <v>#N/A</v>
      </c>
      <c r="AJ618" s="22" t="e">
        <f>VLOOKUP($G618,Temp!$D:$F,AJ$1,FALSE)</f>
        <v>#N/A</v>
      </c>
    </row>
    <row r="619" spans="1:36" ht="16" x14ac:dyDescent="0.2">
      <c r="A619" s="8" t="str">
        <f t="shared" si="9"/>
        <v>Syed Hoda Sight Machine</v>
      </c>
      <c r="B619" s="8" t="s">
        <v>573</v>
      </c>
      <c r="C619" s="8" t="s">
        <v>574</v>
      </c>
      <c r="D619" s="8" t="s">
        <v>42</v>
      </c>
      <c r="E619" s="8" t="s">
        <v>7124</v>
      </c>
      <c r="F619" s="8" t="s">
        <v>577</v>
      </c>
      <c r="G619" s="12" t="s">
        <v>578</v>
      </c>
      <c r="H619" s="22" t="str">
        <f>VLOOKUP($G619,Temp!$A:$C,H$1,FALSE)</f>
        <v>sightmachine.com</v>
      </c>
      <c r="I619" s="22" t="e">
        <f>VLOOKUP($G619,Temp!$A:$C,I$1,FALSE)</f>
        <v>#VALUE!</v>
      </c>
      <c r="J619" s="22" t="e">
        <f>VLOOKUP($G619,Temp!$A:$C,J$1,FALSE)</f>
        <v>#VALUE!</v>
      </c>
      <c r="K619" s="22" t="e">
        <f>VLOOKUP($G619,Temp!$A:$C,K$1,FALSE)</f>
        <v>#VALUE!</v>
      </c>
      <c r="L619" s="22" t="e">
        <f>VLOOKUP($G619,Temp!$A:$C,L$1,FALSE)</f>
        <v>#VALUE!</v>
      </c>
      <c r="M619" s="22" t="e">
        <f>VLOOKUP($G619,Temp!$A:$C,M$1,FALSE)</f>
        <v>#VALUE!</v>
      </c>
      <c r="N619" s="22" t="e">
        <f>VLOOKUP($G619,Temp!$A:$C,N$1,FALSE)</f>
        <v>#VALUE!</v>
      </c>
      <c r="O619" s="22" t="e">
        <f>VLOOKUP($G619,Temp!$A:$C,O$1,FALSE)</f>
        <v>#VALUE!</v>
      </c>
      <c r="P619" s="22" t="e">
        <f>VLOOKUP($G619,Temp!$A:$C,P$1,FALSE)</f>
        <v>#VALUE!</v>
      </c>
      <c r="Q619" s="22" t="e">
        <f>VLOOKUP($G619,Temp!$A:$C,Q$1,FALSE)</f>
        <v>#VALUE!</v>
      </c>
      <c r="R619" s="22" t="e">
        <f>VLOOKUP($G619,Temp!$A:$C,R$1,FALSE)</f>
        <v>#VALUE!</v>
      </c>
      <c r="S619" s="22" t="e">
        <f>VLOOKUP($G619,Temp!$A:$C,S$1,FALSE)</f>
        <v>#VALUE!</v>
      </c>
      <c r="T619" s="22" t="e">
        <f>VLOOKUP($G619,Temp!$A:$C,T$1,FALSE)</f>
        <v>#VALUE!</v>
      </c>
      <c r="U619" s="22" t="e">
        <f>VLOOKUP($G619,Temp!$A:$C,U$1,FALSE)</f>
        <v>#VALUE!</v>
      </c>
      <c r="V619" s="22" t="e">
        <f>VLOOKUP($G619,Temp!$A:$C,V$1,FALSE)</f>
        <v>#VALUE!</v>
      </c>
      <c r="W619" s="22" t="e">
        <f>VLOOKUP($G619,Temp!$A:$C,W$1,FALSE)</f>
        <v>#VALUE!</v>
      </c>
      <c r="X619" s="22" t="e">
        <f>VLOOKUP($G619,Temp!$A:$C,X$1,FALSE)</f>
        <v>#VALUE!</v>
      </c>
      <c r="Y619" s="22">
        <f>VLOOKUP($G619,Temp!$A:$C,Y$1,FALSE)</f>
        <v>167</v>
      </c>
      <c r="Z619" s="22">
        <f>VLOOKUP($G619,Temp!$A:$C,Z$1,FALSE)</f>
        <v>0</v>
      </c>
      <c r="AA619" s="22" t="str">
        <f>VLOOKUP($A619,Searches!$A:$H,AA$1,FALSE)</f>
        <v>Syed Hoda</v>
      </c>
      <c r="AB619" s="22" t="str">
        <f>VLOOKUP($A619,Searches!$A:$H,AB$1,FALSE)</f>
        <v>Sight Machine</v>
      </c>
      <c r="AC619" s="22" t="str">
        <f>VLOOKUP($A619,Searches!$A:$H,AC$1,FALSE)</f>
        <v>Chief Marketing Officer</v>
      </c>
      <c r="AD619" s="22" t="str">
        <f>VLOOKUP($A619,Searches!$A:$H,AD$1,FALSE)</f>
        <v>2nd</v>
      </c>
      <c r="AE619" s="22" t="str">
        <f>VLOOKUP($A619,Searches!$A:$H,AE$1,FALSE)</f>
        <v>Open link</v>
      </c>
      <c r="AF619" s="22" t="str">
        <f>VLOOKUP($A619,Searches!$A:$H,AF$1,FALSE)</f>
        <v>San Francisco Bay Area</v>
      </c>
      <c r="AG619" s="22" t="str">
        <f>VLOOKUP($A619,Searches!$A:$H,AG$1,FALSE)</f>
        <v>https://www.linkedin.com/sales/profile/1303489,TtB9,NAME_SEARCH?moduleKey=peopleSearchResults&amp;pageKey=sales-search3-people-refinement&amp;contextId=60BC92C971D70515801E49D6842B0000&amp;requestId=ae17056e-7fce-491c-b08d-515e9bcefab9&amp;action=CLICK&amp;target=urn%3Ali%3AsalesLead%3A(-1%2C1303489)&amp;pageNumber=1&amp;targetEl=profilelink&amp;position=15&amp;trk=lss-serp-result-lead_photo</v>
      </c>
      <c r="AH619" s="22" t="str">
        <f>VLOOKUP($G619,Temp!$D:$F,AH$1,FALSE)</f>
        <v>sightmachine.com</v>
      </c>
      <c r="AI619" s="22" t="str">
        <f>VLOOKUP($G619,Temp!$D:$F,AI$1,FALSE)</f>
        <v>Pardot</v>
      </c>
      <c r="AJ619" s="22" t="str">
        <f>VLOOKUP($G619,Temp!$D:$F,AJ$1,FALSE)</f>
        <v>WordPress</v>
      </c>
    </row>
    <row r="620" spans="1:36" ht="16" x14ac:dyDescent="0.2">
      <c r="A620" s="8" t="str">
        <f t="shared" si="9"/>
        <v>Ryan Crowd G2 Crowd</v>
      </c>
      <c r="B620" s="8" t="s">
        <v>563</v>
      </c>
      <c r="C620" s="8" t="s">
        <v>584</v>
      </c>
      <c r="D620" s="8" t="s">
        <v>180</v>
      </c>
      <c r="E620" s="8" t="s">
        <v>585</v>
      </c>
      <c r="F620" s="8" t="s">
        <v>586</v>
      </c>
      <c r="G620" s="12" t="s">
        <v>587</v>
      </c>
      <c r="H620" s="22" t="str">
        <f>VLOOKUP($G620,Temp!$A:$C,H$1,FALSE)</f>
        <v>g2crowd.com</v>
      </c>
      <c r="I620" s="22" t="e">
        <f>VLOOKUP($G620,Temp!$A:$C,I$1,FALSE)</f>
        <v>#VALUE!</v>
      </c>
      <c r="J620" s="22" t="e">
        <f>VLOOKUP($G620,Temp!$A:$C,J$1,FALSE)</f>
        <v>#VALUE!</v>
      </c>
      <c r="K620" s="22" t="e">
        <f>VLOOKUP($G620,Temp!$A:$C,K$1,FALSE)</f>
        <v>#VALUE!</v>
      </c>
      <c r="L620" s="22" t="e">
        <f>VLOOKUP($G620,Temp!$A:$C,L$1,FALSE)</f>
        <v>#VALUE!</v>
      </c>
      <c r="M620" s="22" t="e">
        <f>VLOOKUP($G620,Temp!$A:$C,M$1,FALSE)</f>
        <v>#VALUE!</v>
      </c>
      <c r="N620" s="22" t="e">
        <f>VLOOKUP($G620,Temp!$A:$C,N$1,FALSE)</f>
        <v>#VALUE!</v>
      </c>
      <c r="O620" s="22" t="e">
        <f>VLOOKUP($G620,Temp!$A:$C,O$1,FALSE)</f>
        <v>#VALUE!</v>
      </c>
      <c r="P620" s="22" t="e">
        <f>VLOOKUP($G620,Temp!$A:$C,P$1,FALSE)</f>
        <v>#VALUE!</v>
      </c>
      <c r="Q620" s="22" t="e">
        <f>VLOOKUP($G620,Temp!$A:$C,Q$1,FALSE)</f>
        <v>#VALUE!</v>
      </c>
      <c r="R620" s="22" t="e">
        <f>VLOOKUP($G620,Temp!$A:$C,R$1,FALSE)</f>
        <v>#VALUE!</v>
      </c>
      <c r="S620" s="22" t="e">
        <f>VLOOKUP($G620,Temp!$A:$C,S$1,FALSE)</f>
        <v>#VALUE!</v>
      </c>
      <c r="T620" s="22" t="e">
        <f>VLOOKUP($G620,Temp!$A:$C,T$1,FALSE)</f>
        <v>#VALUE!</v>
      </c>
      <c r="U620" s="22" t="e">
        <f>VLOOKUP($G620,Temp!$A:$C,U$1,FALSE)</f>
        <v>#VALUE!</v>
      </c>
      <c r="V620" s="22" t="e">
        <f>VLOOKUP($G620,Temp!$A:$C,V$1,FALSE)</f>
        <v>#VALUE!</v>
      </c>
      <c r="W620" s="22" t="e">
        <f>VLOOKUP($G620,Temp!$A:$C,W$1,FALSE)</f>
        <v>#VALUE!</v>
      </c>
      <c r="X620" s="22" t="e">
        <f>VLOOKUP($G620,Temp!$A:$C,X$1,FALSE)</f>
        <v>#VALUE!</v>
      </c>
      <c r="Y620" s="22">
        <f>VLOOKUP($G620,Temp!$A:$C,Y$1,FALSE)</f>
        <v>0</v>
      </c>
      <c r="Z620" s="22">
        <f>VLOOKUP($G620,Temp!$A:$C,Z$1,FALSE)</f>
        <v>0</v>
      </c>
      <c r="AA620" s="22" t="e">
        <f>VLOOKUP($A620,Searches!$A:$H,AA$1,FALSE)</f>
        <v>#N/A</v>
      </c>
      <c r="AB620" s="22" t="e">
        <f>VLOOKUP($A620,Searches!$A:$H,AB$1,FALSE)</f>
        <v>#N/A</v>
      </c>
      <c r="AC620" s="22" t="e">
        <f>VLOOKUP($A620,Searches!$A:$H,AC$1,FALSE)</f>
        <v>#N/A</v>
      </c>
      <c r="AD620" s="22" t="e">
        <f>VLOOKUP($A620,Searches!$A:$H,AD$1,FALSE)</f>
        <v>#N/A</v>
      </c>
      <c r="AE620" s="22" t="e">
        <f>VLOOKUP($A620,Searches!$A:$H,AE$1,FALSE)</f>
        <v>#N/A</v>
      </c>
      <c r="AF620" s="22" t="e">
        <f>VLOOKUP($A620,Searches!$A:$H,AF$1,FALSE)</f>
        <v>#N/A</v>
      </c>
      <c r="AG620" s="22" t="e">
        <f>VLOOKUP($A620,Searches!$A:$H,AG$1,FALSE)</f>
        <v>#N/A</v>
      </c>
      <c r="AH620" s="22" t="str">
        <f>VLOOKUP($G620,Temp!$D:$F,AH$1,FALSE)</f>
        <v>g2crowd.com</v>
      </c>
      <c r="AI620" s="22">
        <f>VLOOKUP($G620,Temp!$D:$F,AI$1,FALSE)</f>
        <v>0</v>
      </c>
      <c r="AJ620" s="22" t="str">
        <f>VLOOKUP($G620,Temp!$D:$F,AJ$1,FALSE)</f>
        <v>WordPress</v>
      </c>
    </row>
    <row r="621" spans="1:36" ht="16" x14ac:dyDescent="0.2">
      <c r="A621" s="8" t="str">
        <f t="shared" si="9"/>
        <v>Avinash Kaushik Google</v>
      </c>
      <c r="B621" s="8" t="s">
        <v>593</v>
      </c>
      <c r="C621" s="8" t="s">
        <v>594</v>
      </c>
      <c r="D621" s="8" t="s">
        <v>595</v>
      </c>
      <c r="E621" s="8" t="s">
        <v>596</v>
      </c>
      <c r="F621" s="8" t="s">
        <v>597</v>
      </c>
      <c r="G621" s="12" t="s">
        <v>598</v>
      </c>
      <c r="H621" s="22" t="str">
        <f>VLOOKUP($G621,Temp!$A:$C,H$1,FALSE)</f>
        <v>google.com</v>
      </c>
      <c r="I621" s="22" t="e">
        <f>VLOOKUP($G621,Temp!$A:$C,I$1,FALSE)</f>
        <v>#VALUE!</v>
      </c>
      <c r="J621" s="22" t="e">
        <f>VLOOKUP($G621,Temp!$A:$C,J$1,FALSE)</f>
        <v>#VALUE!</v>
      </c>
      <c r="K621" s="22" t="e">
        <f>VLOOKUP($G621,Temp!$A:$C,K$1,FALSE)</f>
        <v>#VALUE!</v>
      </c>
      <c r="L621" s="22" t="e">
        <f>VLOOKUP($G621,Temp!$A:$C,L$1,FALSE)</f>
        <v>#VALUE!</v>
      </c>
      <c r="M621" s="22" t="e">
        <f>VLOOKUP($G621,Temp!$A:$C,M$1,FALSE)</f>
        <v>#VALUE!</v>
      </c>
      <c r="N621" s="22" t="e">
        <f>VLOOKUP($G621,Temp!$A:$C,N$1,FALSE)</f>
        <v>#VALUE!</v>
      </c>
      <c r="O621" s="22" t="e">
        <f>VLOOKUP($G621,Temp!$A:$C,O$1,FALSE)</f>
        <v>#VALUE!</v>
      </c>
      <c r="P621" s="22" t="e">
        <f>VLOOKUP($G621,Temp!$A:$C,P$1,FALSE)</f>
        <v>#VALUE!</v>
      </c>
      <c r="Q621" s="22" t="e">
        <f>VLOOKUP($G621,Temp!$A:$C,Q$1,FALSE)</f>
        <v>#VALUE!</v>
      </c>
      <c r="R621" s="22" t="e">
        <f>VLOOKUP($G621,Temp!$A:$C,R$1,FALSE)</f>
        <v>#VALUE!</v>
      </c>
      <c r="S621" s="22" t="e">
        <f>VLOOKUP($G621,Temp!$A:$C,S$1,FALSE)</f>
        <v>#VALUE!</v>
      </c>
      <c r="T621" s="22" t="e">
        <f>VLOOKUP($G621,Temp!$A:$C,T$1,FALSE)</f>
        <v>#VALUE!</v>
      </c>
      <c r="U621" s="22" t="e">
        <f>VLOOKUP($G621,Temp!$A:$C,U$1,FALSE)</f>
        <v>#VALUE!</v>
      </c>
      <c r="V621" s="22" t="e">
        <f>VLOOKUP($G621,Temp!$A:$C,V$1,FALSE)</f>
        <v>#VALUE!</v>
      </c>
      <c r="W621" s="22" t="e">
        <f>VLOOKUP($G621,Temp!$A:$C,W$1,FALSE)</f>
        <v>#VALUE!</v>
      </c>
      <c r="X621" s="22" t="e">
        <f>VLOOKUP($G621,Temp!$A:$C,X$1,FALSE)</f>
        <v>#VALUE!</v>
      </c>
      <c r="Y621" s="22">
        <f>VLOOKUP($G621,Temp!$A:$C,Y$1,FALSE)</f>
        <v>1300000000</v>
      </c>
      <c r="Z621" s="22">
        <f>VLOOKUP($G621,Temp!$A:$C,Z$1,FALSE)</f>
        <v>4000000</v>
      </c>
      <c r="AA621" s="22" t="e">
        <f>VLOOKUP($A621,Searches!$A:$H,AA$1,FALSE)</f>
        <v>#N/A</v>
      </c>
      <c r="AB621" s="22" t="e">
        <f>VLOOKUP($A621,Searches!$A:$H,AB$1,FALSE)</f>
        <v>#N/A</v>
      </c>
      <c r="AC621" s="22" t="e">
        <f>VLOOKUP($A621,Searches!$A:$H,AC$1,FALSE)</f>
        <v>#N/A</v>
      </c>
      <c r="AD621" s="22" t="e">
        <f>VLOOKUP($A621,Searches!$A:$H,AD$1,FALSE)</f>
        <v>#N/A</v>
      </c>
      <c r="AE621" s="22" t="e">
        <f>VLOOKUP($A621,Searches!$A:$H,AE$1,FALSE)</f>
        <v>#N/A</v>
      </c>
      <c r="AF621" s="22" t="e">
        <f>VLOOKUP($A621,Searches!$A:$H,AF$1,FALSE)</f>
        <v>#N/A</v>
      </c>
      <c r="AG621" s="22" t="e">
        <f>VLOOKUP($A621,Searches!$A:$H,AG$1,FALSE)</f>
        <v>#N/A</v>
      </c>
      <c r="AH621" s="22" t="e">
        <f>VLOOKUP($G621,Temp!$D:$F,AH$1,FALSE)</f>
        <v>#N/A</v>
      </c>
      <c r="AI621" s="22" t="e">
        <f>VLOOKUP($G621,Temp!$D:$F,AI$1,FALSE)</f>
        <v>#N/A</v>
      </c>
      <c r="AJ621" s="22" t="e">
        <f>VLOOKUP($G621,Temp!$D:$F,AJ$1,FALSE)</f>
        <v>#N/A</v>
      </c>
    </row>
    <row r="622" spans="1:36" ht="16" x14ac:dyDescent="0.2">
      <c r="A622" s="8" t="str">
        <f t="shared" si="9"/>
        <v>Ali Din dinCloud</v>
      </c>
      <c r="B622" s="8" t="s">
        <v>607</v>
      </c>
      <c r="C622" s="8" t="s">
        <v>608</v>
      </c>
      <c r="D622" s="8" t="s">
        <v>32</v>
      </c>
      <c r="E622" s="8" t="s">
        <v>610</v>
      </c>
      <c r="F622" s="8" t="s">
        <v>611</v>
      </c>
      <c r="G622" s="12" t="s">
        <v>612</v>
      </c>
      <c r="H622" s="22" t="str">
        <f>VLOOKUP($G622,Temp!$A:$C,H$1,FALSE)</f>
        <v>dincloud.com</v>
      </c>
      <c r="I622" s="22" t="e">
        <f>VLOOKUP($G622,Temp!$A:$C,I$1,FALSE)</f>
        <v>#VALUE!</v>
      </c>
      <c r="J622" s="22" t="e">
        <f>VLOOKUP($G622,Temp!$A:$C,J$1,FALSE)</f>
        <v>#VALUE!</v>
      </c>
      <c r="K622" s="22" t="e">
        <f>VLOOKUP($G622,Temp!$A:$C,K$1,FALSE)</f>
        <v>#VALUE!</v>
      </c>
      <c r="L622" s="22" t="e">
        <f>VLOOKUP($G622,Temp!$A:$C,L$1,FALSE)</f>
        <v>#VALUE!</v>
      </c>
      <c r="M622" s="22" t="e">
        <f>VLOOKUP($G622,Temp!$A:$C,M$1,FALSE)</f>
        <v>#VALUE!</v>
      </c>
      <c r="N622" s="22" t="e">
        <f>VLOOKUP($G622,Temp!$A:$C,N$1,FALSE)</f>
        <v>#VALUE!</v>
      </c>
      <c r="O622" s="22" t="e">
        <f>VLOOKUP($G622,Temp!$A:$C,O$1,FALSE)</f>
        <v>#VALUE!</v>
      </c>
      <c r="P622" s="22" t="e">
        <f>VLOOKUP($G622,Temp!$A:$C,P$1,FALSE)</f>
        <v>#VALUE!</v>
      </c>
      <c r="Q622" s="22" t="e">
        <f>VLOOKUP($G622,Temp!$A:$C,Q$1,FALSE)</f>
        <v>#VALUE!</v>
      </c>
      <c r="R622" s="22" t="e">
        <f>VLOOKUP($G622,Temp!$A:$C,R$1,FALSE)</f>
        <v>#VALUE!</v>
      </c>
      <c r="S622" s="22" t="e">
        <f>VLOOKUP($G622,Temp!$A:$C,S$1,FALSE)</f>
        <v>#VALUE!</v>
      </c>
      <c r="T622" s="22" t="e">
        <f>VLOOKUP($G622,Temp!$A:$C,T$1,FALSE)</f>
        <v>#VALUE!</v>
      </c>
      <c r="U622" s="22" t="e">
        <f>VLOOKUP($G622,Temp!$A:$C,U$1,FALSE)</f>
        <v>#VALUE!</v>
      </c>
      <c r="V622" s="22" t="e">
        <f>VLOOKUP($G622,Temp!$A:$C,V$1,FALSE)</f>
        <v>#VALUE!</v>
      </c>
      <c r="W622" s="22" t="e">
        <f>VLOOKUP($G622,Temp!$A:$C,W$1,FALSE)</f>
        <v>#VALUE!</v>
      </c>
      <c r="X622" s="22" t="e">
        <f>VLOOKUP($G622,Temp!$A:$C,X$1,FALSE)</f>
        <v>#VALUE!</v>
      </c>
      <c r="Y622" s="22">
        <f>VLOOKUP($G622,Temp!$A:$C,Y$1,FALSE)</f>
        <v>15300</v>
      </c>
      <c r="Z622" s="22">
        <f>VLOOKUP($G622,Temp!$A:$C,Z$1,FALSE)</f>
        <v>10</v>
      </c>
      <c r="AA622" s="22" t="str">
        <f>VLOOKUP($A622,Searches!$A:$H,AA$1,FALSE)</f>
        <v>Ali Din</v>
      </c>
      <c r="AB622" s="22" t="str">
        <f>VLOOKUP($A622,Searches!$A:$H,AB$1,FALSE)</f>
        <v>dinCloud</v>
      </c>
      <c r="AC622" s="22" t="str">
        <f>VLOOKUP($A622,Searches!$A:$H,AC$1,FALSE)</f>
        <v>Chief Marketing Officer (CMO)</v>
      </c>
      <c r="AD622" s="22" t="str">
        <f>VLOOKUP($A622,Searches!$A:$H,AD$1,FALSE)</f>
        <v>2nd</v>
      </c>
      <c r="AE622" s="22" t="str">
        <f>VLOOKUP($A622,Searches!$A:$H,AE$1,FALSE)</f>
        <v/>
      </c>
      <c r="AF622" s="22" t="str">
        <f>VLOOKUP($A622,Searches!$A:$H,AF$1,FALSE)</f>
        <v>Greater New York City Area</v>
      </c>
      <c r="AG622" s="22" t="str">
        <f>VLOOKUP($A622,Searches!$A:$H,AG$1,FALSE)</f>
        <v>https://www.linkedin.com/sales/profile/1094116,glUV,NAME_SEARCH?moduleKey=peopleSearchResults&amp;pageKey=sales-search3-people-refinement&amp;contextId=60BC92C971D70515801E49D6842B0000&amp;requestId=0712e535-b641-4e83-b1cb-00fd01a7597c&amp;action=CLICK&amp;target=urn%3Ali%3AsalesLead%3A(-1%2C1094116)&amp;pageNumber=2&amp;targetEl=profilelink&amp;position=10&amp;trk=lss-serp-result-lead_photo</v>
      </c>
      <c r="AH622" s="22" t="str">
        <f>VLOOKUP($G622,Temp!$D:$F,AH$1,FALSE)</f>
        <v>dincloud.com</v>
      </c>
      <c r="AI622" s="22">
        <f>VLOOKUP($G622,Temp!$D:$F,AI$1,FALSE)</f>
        <v>0</v>
      </c>
      <c r="AJ622" s="22" t="str">
        <f>VLOOKUP($G622,Temp!$D:$F,AJ$1,FALSE)</f>
        <v>Drupal</v>
      </c>
    </row>
    <row r="623" spans="1:36" ht="16" x14ac:dyDescent="0.2">
      <c r="A623" s="8" t="str">
        <f t="shared" si="9"/>
        <v>Jon Finegold Signiant</v>
      </c>
      <c r="B623" s="8" t="s">
        <v>619</v>
      </c>
      <c r="C623" s="8" t="s">
        <v>620</v>
      </c>
      <c r="D623" s="8" t="s">
        <v>42</v>
      </c>
      <c r="E623" s="8" t="s">
        <v>621</v>
      </c>
      <c r="F623" s="8" t="s">
        <v>622</v>
      </c>
      <c r="G623" s="12" t="s">
        <v>623</v>
      </c>
      <c r="H623" s="22" t="str">
        <f>VLOOKUP($G623,Temp!$A:$C,H$1,FALSE)</f>
        <v>signiant.com</v>
      </c>
      <c r="I623" s="22" t="e">
        <f>VLOOKUP($G623,Temp!$A:$C,I$1,FALSE)</f>
        <v>#VALUE!</v>
      </c>
      <c r="J623" s="22" t="e">
        <f>VLOOKUP($G623,Temp!$A:$C,J$1,FALSE)</f>
        <v>#VALUE!</v>
      </c>
      <c r="K623" s="22" t="e">
        <f>VLOOKUP($G623,Temp!$A:$C,K$1,FALSE)</f>
        <v>#VALUE!</v>
      </c>
      <c r="L623" s="22" t="e">
        <f>VLOOKUP($G623,Temp!$A:$C,L$1,FALSE)</f>
        <v>#VALUE!</v>
      </c>
      <c r="M623" s="22" t="e">
        <f>VLOOKUP($G623,Temp!$A:$C,M$1,FALSE)</f>
        <v>#VALUE!</v>
      </c>
      <c r="N623" s="22" t="e">
        <f>VLOOKUP($G623,Temp!$A:$C,N$1,FALSE)</f>
        <v>#VALUE!</v>
      </c>
      <c r="O623" s="22" t="e">
        <f>VLOOKUP($G623,Temp!$A:$C,O$1,FALSE)</f>
        <v>#VALUE!</v>
      </c>
      <c r="P623" s="22" t="e">
        <f>VLOOKUP($G623,Temp!$A:$C,P$1,FALSE)</f>
        <v>#VALUE!</v>
      </c>
      <c r="Q623" s="22" t="e">
        <f>VLOOKUP($G623,Temp!$A:$C,Q$1,FALSE)</f>
        <v>#VALUE!</v>
      </c>
      <c r="R623" s="22" t="e">
        <f>VLOOKUP($G623,Temp!$A:$C,R$1,FALSE)</f>
        <v>#VALUE!</v>
      </c>
      <c r="S623" s="22" t="e">
        <f>VLOOKUP($G623,Temp!$A:$C,S$1,FALSE)</f>
        <v>#VALUE!</v>
      </c>
      <c r="T623" s="22" t="e">
        <f>VLOOKUP($G623,Temp!$A:$C,T$1,FALSE)</f>
        <v>#VALUE!</v>
      </c>
      <c r="U623" s="22" t="e">
        <f>VLOOKUP($G623,Temp!$A:$C,U$1,FALSE)</f>
        <v>#VALUE!</v>
      </c>
      <c r="V623" s="22" t="e">
        <f>VLOOKUP($G623,Temp!$A:$C,V$1,FALSE)</f>
        <v>#VALUE!</v>
      </c>
      <c r="W623" s="22" t="e">
        <f>VLOOKUP($G623,Temp!$A:$C,W$1,FALSE)</f>
        <v>#VALUE!</v>
      </c>
      <c r="X623" s="22" t="e">
        <f>VLOOKUP($G623,Temp!$A:$C,X$1,FALSE)</f>
        <v>#VALUE!</v>
      </c>
      <c r="Y623" s="22">
        <f>VLOOKUP($G623,Temp!$A:$C,Y$1,FALSE)</f>
        <v>4100</v>
      </c>
      <c r="Z623" s="22">
        <f>VLOOKUP($G623,Temp!$A:$C,Z$1,FALSE)</f>
        <v>2400</v>
      </c>
      <c r="AA623" s="22" t="str">
        <f>VLOOKUP($A623,Searches!$A:$H,AA$1,FALSE)</f>
        <v>Jon Finegold</v>
      </c>
      <c r="AB623" s="22" t="str">
        <f>VLOOKUP($A623,Searches!$A:$H,AB$1,FALSE)</f>
        <v>Signiant</v>
      </c>
      <c r="AC623" s="22" t="str">
        <f>VLOOKUP($A623,Searches!$A:$H,AC$1,FALSE)</f>
        <v>Chief Marketing Officer</v>
      </c>
      <c r="AD623" s="22" t="str">
        <f>VLOOKUP($A623,Searches!$A:$H,AD$1,FALSE)</f>
        <v>2nd</v>
      </c>
      <c r="AE623" s="22" t="str">
        <f>VLOOKUP($A623,Searches!$A:$H,AE$1,FALSE)</f>
        <v>Open link</v>
      </c>
      <c r="AF623" s="22" t="str">
        <f>VLOOKUP($A623,Searches!$A:$H,AF$1,FALSE)</f>
        <v>Greater Boston Area</v>
      </c>
      <c r="AG623" s="22" t="str">
        <f>VLOOKUP($A623,Searches!$A:$H,AG$1,FALSE)</f>
        <v>https://www.linkedin.com/sales/profile/898652,miKR,NAME_SEARCH?moduleKey=peopleSearchResults&amp;pageKey=sales-search3-people-refinement&amp;contextId=60BC92C971D70515801E49D6842B0000&amp;requestId=ae17056e-7fce-491c-b08d-515e9bcefab9&amp;action=CLICK&amp;target=urn%3Ali%3AsalesLead%3A(-1%2C898652)&amp;pageNumber=1&amp;targetEl=profilelink&amp;position=16&amp;trk=lss-serp-result-lead_photo</v>
      </c>
      <c r="AH623" s="22" t="str">
        <f>VLOOKUP($G623,Temp!$D:$F,AH$1,FALSE)</f>
        <v>signiant.com</v>
      </c>
      <c r="AI623" s="22" t="str">
        <f>VLOOKUP($G623,Temp!$D:$F,AI$1,FALSE)</f>
        <v>Marketo</v>
      </c>
      <c r="AJ623" s="22" t="str">
        <f>VLOOKUP($G623,Temp!$D:$F,AJ$1,FALSE)</f>
        <v>WordPress</v>
      </c>
    </row>
    <row r="624" spans="1:36" ht="16" x14ac:dyDescent="0.2">
      <c r="A624" s="8" t="str">
        <f t="shared" si="9"/>
        <v>Ian Hoffman Applied Systems</v>
      </c>
      <c r="B624" s="8" t="s">
        <v>631</v>
      </c>
      <c r="C624" s="8" t="s">
        <v>633</v>
      </c>
      <c r="D624" s="8" t="s">
        <v>42</v>
      </c>
      <c r="E624" s="8" t="s">
        <v>634</v>
      </c>
      <c r="F624" s="8" t="s">
        <v>636</v>
      </c>
      <c r="G624" s="8" t="s">
        <v>634</v>
      </c>
      <c r="H624" s="22" t="e">
        <f>VLOOKUP($G624,Temp!$A:$C,H$1,FALSE)</f>
        <v>#N/A</v>
      </c>
      <c r="I624" s="22" t="e">
        <f>VLOOKUP($G624,Temp!$A:$C,I$1,FALSE)</f>
        <v>#N/A</v>
      </c>
      <c r="J624" s="22" t="e">
        <f>VLOOKUP($G624,Temp!$A:$C,J$1,FALSE)</f>
        <v>#N/A</v>
      </c>
      <c r="K624" s="22" t="e">
        <f>VLOOKUP($G624,Temp!$A:$C,K$1,FALSE)</f>
        <v>#N/A</v>
      </c>
      <c r="L624" s="22" t="e">
        <f>VLOOKUP($G624,Temp!$A:$C,L$1,FALSE)</f>
        <v>#N/A</v>
      </c>
      <c r="M624" s="22" t="e">
        <f>VLOOKUP($G624,Temp!$A:$C,M$1,FALSE)</f>
        <v>#N/A</v>
      </c>
      <c r="N624" s="22" t="e">
        <f>VLOOKUP($G624,Temp!$A:$C,N$1,FALSE)</f>
        <v>#N/A</v>
      </c>
      <c r="O624" s="22" t="e">
        <f>VLOOKUP($G624,Temp!$A:$C,O$1,FALSE)</f>
        <v>#N/A</v>
      </c>
      <c r="P624" s="22" t="e">
        <f>VLOOKUP($G624,Temp!$A:$C,P$1,FALSE)</f>
        <v>#N/A</v>
      </c>
      <c r="Q624" s="22" t="e">
        <f>VLOOKUP($G624,Temp!$A:$C,Q$1,FALSE)</f>
        <v>#N/A</v>
      </c>
      <c r="R624" s="22" t="e">
        <f>VLOOKUP($G624,Temp!$A:$C,R$1,FALSE)</f>
        <v>#N/A</v>
      </c>
      <c r="S624" s="22" t="e">
        <f>VLOOKUP($G624,Temp!$A:$C,S$1,FALSE)</f>
        <v>#N/A</v>
      </c>
      <c r="T624" s="22" t="e">
        <f>VLOOKUP($G624,Temp!$A:$C,T$1,FALSE)</f>
        <v>#N/A</v>
      </c>
      <c r="U624" s="22" t="e">
        <f>VLOOKUP($G624,Temp!$A:$C,U$1,FALSE)</f>
        <v>#N/A</v>
      </c>
      <c r="V624" s="22" t="e">
        <f>VLOOKUP($G624,Temp!$A:$C,V$1,FALSE)</f>
        <v>#N/A</v>
      </c>
      <c r="W624" s="22" t="e">
        <f>VLOOKUP($G624,Temp!$A:$C,W$1,FALSE)</f>
        <v>#N/A</v>
      </c>
      <c r="X624" s="22" t="e">
        <f>VLOOKUP($G624,Temp!$A:$C,X$1,FALSE)</f>
        <v>#N/A</v>
      </c>
      <c r="Y624" s="22" t="e">
        <f>VLOOKUP($G624,Temp!$A:$C,Y$1,FALSE)</f>
        <v>#N/A</v>
      </c>
      <c r="Z624" s="22" t="e">
        <f>VLOOKUP($G624,Temp!$A:$C,Z$1,FALSE)</f>
        <v>#N/A</v>
      </c>
      <c r="AA624" s="22" t="e">
        <f>VLOOKUP($A624,Searches!$A:$H,AA$1,FALSE)</f>
        <v>#N/A</v>
      </c>
      <c r="AB624" s="22" t="e">
        <f>VLOOKUP($A624,Searches!$A:$H,AB$1,FALSE)</f>
        <v>#N/A</v>
      </c>
      <c r="AC624" s="22" t="e">
        <f>VLOOKUP($A624,Searches!$A:$H,AC$1,FALSE)</f>
        <v>#N/A</v>
      </c>
      <c r="AD624" s="22" t="e">
        <f>VLOOKUP($A624,Searches!$A:$H,AD$1,FALSE)</f>
        <v>#N/A</v>
      </c>
      <c r="AE624" s="22" t="e">
        <f>VLOOKUP($A624,Searches!$A:$H,AE$1,FALSE)</f>
        <v>#N/A</v>
      </c>
      <c r="AF624" s="22" t="e">
        <f>VLOOKUP($A624,Searches!$A:$H,AF$1,FALSE)</f>
        <v>#N/A</v>
      </c>
      <c r="AG624" s="22" t="e">
        <f>VLOOKUP($A624,Searches!$A:$H,AG$1,FALSE)</f>
        <v>#N/A</v>
      </c>
      <c r="AH624" s="22" t="e">
        <f>VLOOKUP($G624,Temp!$D:$F,AH$1,FALSE)</f>
        <v>#N/A</v>
      </c>
      <c r="AI624" s="22" t="e">
        <f>VLOOKUP($G624,Temp!$D:$F,AI$1,FALSE)</f>
        <v>#N/A</v>
      </c>
      <c r="AJ624" s="22" t="e">
        <f>VLOOKUP($G624,Temp!$D:$F,AJ$1,FALSE)</f>
        <v>#N/A</v>
      </c>
    </row>
    <row r="625" spans="1:36" ht="16" x14ac:dyDescent="0.2">
      <c r="A625" s="8" t="str">
        <f t="shared" si="9"/>
        <v>Mark Wilson BlackBerry</v>
      </c>
      <c r="B625" s="8" t="s">
        <v>476</v>
      </c>
      <c r="C625" s="8" t="s">
        <v>646</v>
      </c>
      <c r="D625" s="8" t="s">
        <v>42</v>
      </c>
      <c r="E625" s="8" t="s">
        <v>647</v>
      </c>
      <c r="F625" s="8" t="s">
        <v>648</v>
      </c>
      <c r="G625" s="12" t="s">
        <v>649</v>
      </c>
      <c r="H625" s="22" t="str">
        <f>VLOOKUP($G625,Temp!$A:$C,H$1,FALSE)</f>
        <v>BlackBerry.com</v>
      </c>
      <c r="I625" s="22" t="e">
        <f>VLOOKUP($G625,Temp!$A:$C,I$1,FALSE)</f>
        <v>#VALUE!</v>
      </c>
      <c r="J625" s="22" t="e">
        <f>VLOOKUP($G625,Temp!$A:$C,J$1,FALSE)</f>
        <v>#VALUE!</v>
      </c>
      <c r="K625" s="22" t="e">
        <f>VLOOKUP($G625,Temp!$A:$C,K$1,FALSE)</f>
        <v>#VALUE!</v>
      </c>
      <c r="L625" s="22" t="e">
        <f>VLOOKUP($G625,Temp!$A:$C,L$1,FALSE)</f>
        <v>#VALUE!</v>
      </c>
      <c r="M625" s="22" t="e">
        <f>VLOOKUP($G625,Temp!$A:$C,M$1,FALSE)</f>
        <v>#VALUE!</v>
      </c>
      <c r="N625" s="22" t="e">
        <f>VLOOKUP($G625,Temp!$A:$C,N$1,FALSE)</f>
        <v>#VALUE!</v>
      </c>
      <c r="O625" s="22" t="e">
        <f>VLOOKUP($G625,Temp!$A:$C,O$1,FALSE)</f>
        <v>#VALUE!</v>
      </c>
      <c r="P625" s="22" t="e">
        <f>VLOOKUP($G625,Temp!$A:$C,P$1,FALSE)</f>
        <v>#VALUE!</v>
      </c>
      <c r="Q625" s="22" t="e">
        <f>VLOOKUP($G625,Temp!$A:$C,Q$1,FALSE)</f>
        <v>#VALUE!</v>
      </c>
      <c r="R625" s="22" t="e">
        <f>VLOOKUP($G625,Temp!$A:$C,R$1,FALSE)</f>
        <v>#VALUE!</v>
      </c>
      <c r="S625" s="22" t="e">
        <f>VLOOKUP($G625,Temp!$A:$C,S$1,FALSE)</f>
        <v>#VALUE!</v>
      </c>
      <c r="T625" s="22" t="e">
        <f>VLOOKUP($G625,Temp!$A:$C,T$1,FALSE)</f>
        <v>#VALUE!</v>
      </c>
      <c r="U625" s="22" t="e">
        <f>VLOOKUP($G625,Temp!$A:$C,U$1,FALSE)</f>
        <v>#VALUE!</v>
      </c>
      <c r="V625" s="22" t="e">
        <f>VLOOKUP($G625,Temp!$A:$C,V$1,FALSE)</f>
        <v>#VALUE!</v>
      </c>
      <c r="W625" s="22" t="e">
        <f>VLOOKUP($G625,Temp!$A:$C,W$1,FALSE)</f>
        <v>#VALUE!</v>
      </c>
      <c r="X625" s="22" t="e">
        <f>VLOOKUP($G625,Temp!$A:$C,X$1,FALSE)</f>
        <v>#VALUE!</v>
      </c>
      <c r="Y625" s="22">
        <f>VLOOKUP($G625,Temp!$A:$C,Y$1,FALSE)</f>
        <v>0</v>
      </c>
      <c r="Z625" s="22">
        <f>VLOOKUP($G625,Temp!$A:$C,Z$1,FALSE)</f>
        <v>0</v>
      </c>
      <c r="AA625" s="22" t="e">
        <f>VLOOKUP($A625,Searches!$A:$H,AA$1,FALSE)</f>
        <v>#N/A</v>
      </c>
      <c r="AB625" s="22" t="e">
        <f>VLOOKUP($A625,Searches!$A:$H,AB$1,FALSE)</f>
        <v>#N/A</v>
      </c>
      <c r="AC625" s="22" t="e">
        <f>VLOOKUP($A625,Searches!$A:$H,AC$1,FALSE)</f>
        <v>#N/A</v>
      </c>
      <c r="AD625" s="22" t="e">
        <f>VLOOKUP($A625,Searches!$A:$H,AD$1,FALSE)</f>
        <v>#N/A</v>
      </c>
      <c r="AE625" s="22" t="e">
        <f>VLOOKUP($A625,Searches!$A:$H,AE$1,FALSE)</f>
        <v>#N/A</v>
      </c>
      <c r="AF625" s="22" t="e">
        <f>VLOOKUP($A625,Searches!$A:$H,AF$1,FALSE)</f>
        <v>#N/A</v>
      </c>
      <c r="AG625" s="22" t="e">
        <f>VLOOKUP($A625,Searches!$A:$H,AG$1,FALSE)</f>
        <v>#N/A</v>
      </c>
      <c r="AH625" s="22" t="e">
        <f>VLOOKUP($G625,Temp!$D:$F,AH$1,FALSE)</f>
        <v>#N/A</v>
      </c>
      <c r="AI625" s="22" t="e">
        <f>VLOOKUP($G625,Temp!$D:$F,AI$1,FALSE)</f>
        <v>#N/A</v>
      </c>
      <c r="AJ625" s="22" t="e">
        <f>VLOOKUP($G625,Temp!$D:$F,AJ$1,FALSE)</f>
        <v>#N/A</v>
      </c>
    </row>
    <row r="626" spans="1:36" ht="16" x14ac:dyDescent="0.2">
      <c r="A626" s="8" t="str">
        <f t="shared" si="9"/>
        <v>Jeanne Hopkins Ipswitch, Inc.</v>
      </c>
      <c r="B626" s="8" t="s">
        <v>656</v>
      </c>
      <c r="C626" s="8" t="s">
        <v>657</v>
      </c>
      <c r="D626" s="8" t="s">
        <v>658</v>
      </c>
      <c r="E626" s="8" t="s">
        <v>659</v>
      </c>
      <c r="F626" s="8" t="s">
        <v>660</v>
      </c>
      <c r="G626" s="12" t="s">
        <v>661</v>
      </c>
      <c r="H626" s="22" t="str">
        <f>VLOOKUP($G626,Temp!$A:$C,H$1,FALSE)</f>
        <v>ipswitch.com</v>
      </c>
      <c r="I626" s="22" t="e">
        <f>VLOOKUP($G626,Temp!$A:$C,I$1,FALSE)</f>
        <v>#VALUE!</v>
      </c>
      <c r="J626" s="22" t="e">
        <f>VLOOKUP($G626,Temp!$A:$C,J$1,FALSE)</f>
        <v>#VALUE!</v>
      </c>
      <c r="K626" s="22" t="e">
        <f>VLOOKUP($G626,Temp!$A:$C,K$1,FALSE)</f>
        <v>#VALUE!</v>
      </c>
      <c r="L626" s="22" t="e">
        <f>VLOOKUP($G626,Temp!$A:$C,L$1,FALSE)</f>
        <v>#VALUE!</v>
      </c>
      <c r="M626" s="22" t="e">
        <f>VLOOKUP($G626,Temp!$A:$C,M$1,FALSE)</f>
        <v>#VALUE!</v>
      </c>
      <c r="N626" s="22" t="e">
        <f>VLOOKUP($G626,Temp!$A:$C,N$1,FALSE)</f>
        <v>#VALUE!</v>
      </c>
      <c r="O626" s="22" t="e">
        <f>VLOOKUP($G626,Temp!$A:$C,O$1,FALSE)</f>
        <v>#VALUE!</v>
      </c>
      <c r="P626" s="22" t="e">
        <f>VLOOKUP($G626,Temp!$A:$C,P$1,FALSE)</f>
        <v>#VALUE!</v>
      </c>
      <c r="Q626" s="22" t="e">
        <f>VLOOKUP($G626,Temp!$A:$C,Q$1,FALSE)</f>
        <v>#VALUE!</v>
      </c>
      <c r="R626" s="22" t="e">
        <f>VLOOKUP($G626,Temp!$A:$C,R$1,FALSE)</f>
        <v>#VALUE!</v>
      </c>
      <c r="S626" s="22" t="e">
        <f>VLOOKUP($G626,Temp!$A:$C,S$1,FALSE)</f>
        <v>#VALUE!</v>
      </c>
      <c r="T626" s="22" t="e">
        <f>VLOOKUP($G626,Temp!$A:$C,T$1,FALSE)</f>
        <v>#VALUE!</v>
      </c>
      <c r="U626" s="22" t="e">
        <f>VLOOKUP($G626,Temp!$A:$C,U$1,FALSE)</f>
        <v>#VALUE!</v>
      </c>
      <c r="V626" s="22" t="e">
        <f>VLOOKUP($G626,Temp!$A:$C,V$1,FALSE)</f>
        <v>#VALUE!</v>
      </c>
      <c r="W626" s="22" t="e">
        <f>VLOOKUP($G626,Temp!$A:$C,W$1,FALSE)</f>
        <v>#VALUE!</v>
      </c>
      <c r="X626" s="22" t="e">
        <f>VLOOKUP($G626,Temp!$A:$C,X$1,FALSE)</f>
        <v>#VALUE!</v>
      </c>
      <c r="Y626" s="22">
        <f>VLOOKUP($G626,Temp!$A:$C,Y$1,FALSE)</f>
        <v>107000</v>
      </c>
      <c r="Z626" s="22">
        <f>VLOOKUP($G626,Temp!$A:$C,Z$1,FALSE)</f>
        <v>697</v>
      </c>
      <c r="AA626" s="22" t="str">
        <f>VLOOKUP($A626,Searches!$A:$H,AA$1,FALSE)</f>
        <v>Jeanne Hopkins</v>
      </c>
      <c r="AB626" s="22" t="str">
        <f>VLOOKUP($A626,Searches!$A:$H,AB$1,FALSE)</f>
        <v>Ipswitch, Inc.</v>
      </c>
      <c r="AC626" s="22" t="str">
        <f>VLOOKUP($A626,Searches!$A:$H,AC$1,FALSE)</f>
        <v>Executive Vice President &amp; Chief Marketing Officer</v>
      </c>
      <c r="AD626" s="22" t="str">
        <f>VLOOKUP($A626,Searches!$A:$H,AD$1,FALSE)</f>
        <v>2nd</v>
      </c>
      <c r="AE626" s="22" t="str">
        <f>VLOOKUP($A626,Searches!$A:$H,AE$1,FALSE)</f>
        <v>Open link</v>
      </c>
      <c r="AF626" s="22" t="str">
        <f>VLOOKUP($A626,Searches!$A:$H,AF$1,FALSE)</f>
        <v>Greater Boston Area</v>
      </c>
      <c r="AG626" s="22" t="str">
        <f>VLOOKUP($A626,Searches!$A:$H,AG$1,FALSE)</f>
        <v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v>
      </c>
      <c r="AH626" s="22" t="e">
        <f>VLOOKUP($G626,Temp!$D:$F,AH$1,FALSE)</f>
        <v>#N/A</v>
      </c>
      <c r="AI626" s="22" t="e">
        <f>VLOOKUP($G626,Temp!$D:$F,AI$1,FALSE)</f>
        <v>#N/A</v>
      </c>
      <c r="AJ626" s="22" t="e">
        <f>VLOOKUP($G626,Temp!$D:$F,AJ$1,FALSE)</f>
        <v>#N/A</v>
      </c>
    </row>
    <row r="627" spans="1:36" ht="16" x14ac:dyDescent="0.2">
      <c r="A627" s="8" t="str">
        <f t="shared" si="9"/>
        <v>Sham Sao Placester, Inc.</v>
      </c>
      <c r="B627" s="8" t="s">
        <v>666</v>
      </c>
      <c r="C627" s="8" t="s">
        <v>667</v>
      </c>
      <c r="D627" s="8" t="s">
        <v>668</v>
      </c>
      <c r="E627" s="8" t="s">
        <v>669</v>
      </c>
      <c r="F627" s="8" t="s">
        <v>670</v>
      </c>
      <c r="G627" s="12" t="s">
        <v>671</v>
      </c>
      <c r="H627" s="22" t="str">
        <f>VLOOKUP($G627,Temp!$A:$C,H$1,FALSE)</f>
        <v>placester.com</v>
      </c>
      <c r="I627" s="22" t="e">
        <f>VLOOKUP($G627,Temp!$A:$C,I$1,FALSE)</f>
        <v>#VALUE!</v>
      </c>
      <c r="J627" s="22" t="e">
        <f>VLOOKUP($G627,Temp!$A:$C,J$1,FALSE)</f>
        <v>#VALUE!</v>
      </c>
      <c r="K627" s="22" t="e">
        <f>VLOOKUP($G627,Temp!$A:$C,K$1,FALSE)</f>
        <v>#VALUE!</v>
      </c>
      <c r="L627" s="22" t="e">
        <f>VLOOKUP($G627,Temp!$A:$C,L$1,FALSE)</f>
        <v>#VALUE!</v>
      </c>
      <c r="M627" s="22" t="e">
        <f>VLOOKUP($G627,Temp!$A:$C,M$1,FALSE)</f>
        <v>#VALUE!</v>
      </c>
      <c r="N627" s="22" t="e">
        <f>VLOOKUP($G627,Temp!$A:$C,N$1,FALSE)</f>
        <v>#VALUE!</v>
      </c>
      <c r="O627" s="22" t="e">
        <f>VLOOKUP($G627,Temp!$A:$C,O$1,FALSE)</f>
        <v>#VALUE!</v>
      </c>
      <c r="P627" s="22" t="e">
        <f>VLOOKUP($G627,Temp!$A:$C,P$1,FALSE)</f>
        <v>#VALUE!</v>
      </c>
      <c r="Q627" s="22" t="e">
        <f>VLOOKUP($G627,Temp!$A:$C,Q$1,FALSE)</f>
        <v>#VALUE!</v>
      </c>
      <c r="R627" s="22" t="e">
        <f>VLOOKUP($G627,Temp!$A:$C,R$1,FALSE)</f>
        <v>#VALUE!</v>
      </c>
      <c r="S627" s="22" t="e">
        <f>VLOOKUP($G627,Temp!$A:$C,S$1,FALSE)</f>
        <v>#VALUE!</v>
      </c>
      <c r="T627" s="22" t="e">
        <f>VLOOKUP($G627,Temp!$A:$C,T$1,FALSE)</f>
        <v>#VALUE!</v>
      </c>
      <c r="U627" s="22" t="e">
        <f>VLOOKUP($G627,Temp!$A:$C,U$1,FALSE)</f>
        <v>#VALUE!</v>
      </c>
      <c r="V627" s="22" t="e">
        <f>VLOOKUP($G627,Temp!$A:$C,V$1,FALSE)</f>
        <v>#VALUE!</v>
      </c>
      <c r="W627" s="22" t="e">
        <f>VLOOKUP($G627,Temp!$A:$C,W$1,FALSE)</f>
        <v>#VALUE!</v>
      </c>
      <c r="X627" s="22" t="e">
        <f>VLOOKUP($G627,Temp!$A:$C,X$1,FALSE)</f>
        <v>#VALUE!</v>
      </c>
      <c r="Y627" s="22">
        <f>VLOOKUP($G627,Temp!$A:$C,Y$1,FALSE)</f>
        <v>180000</v>
      </c>
      <c r="Z627" s="22">
        <f>VLOOKUP($G627,Temp!$A:$C,Z$1,FALSE)</f>
        <v>1200</v>
      </c>
      <c r="AA627" s="22" t="str">
        <f>VLOOKUP($A627,Searches!$A:$H,AA$1,FALSE)</f>
        <v>Sham Sao</v>
      </c>
      <c r="AB627" s="22" t="str">
        <f>VLOOKUP($A627,Searches!$A:$H,AB$1,FALSE)</f>
        <v>Placester, Inc.</v>
      </c>
      <c r="AC627" s="22" t="str">
        <f>VLOOKUP($A627,Searches!$A:$H,AC$1,FALSE)</f>
        <v>Chief Customer Officer (Sales, Marketing, Channels,  Success,  Support)</v>
      </c>
      <c r="AD627" s="22" t="str">
        <f>VLOOKUP($A627,Searches!$A:$H,AD$1,FALSE)</f>
        <v>2nd</v>
      </c>
      <c r="AE627" s="22" t="str">
        <f>VLOOKUP($A627,Searches!$A:$H,AE$1,FALSE)</f>
        <v>Open link</v>
      </c>
      <c r="AF627" s="22" t="str">
        <f>VLOOKUP($A627,Searches!$A:$H,AF$1,FALSE)</f>
        <v>Greater Boston Area</v>
      </c>
      <c r="AG627" s="22" t="str">
        <f>VLOOKUP($A627,Searches!$A:$H,AG$1,FALSE)</f>
        <v>https://www.linkedin.com/sales/profile/54904,Zdjw,NAME_SEARCH?moduleKey=peopleSearchResults&amp;pageKey=sales-search3-people-refinement&amp;contextId=60BC92C971D70515801E49D6842B0000&amp;requestId=ae17056e-7fce-491c-b08d-515e9bcefab9&amp;action=CLICK&amp;target=urn%3Ali%3AsalesLead%3A(-1%2C54904)&amp;pageNumber=1&amp;targetEl=profilelink&amp;position=20&amp;trk=lss-serp-result-lead_photo</v>
      </c>
      <c r="AH627" s="22" t="str">
        <f>VLOOKUP($G627,Temp!$D:$F,AH$1,FALSE)</f>
        <v>placester.com</v>
      </c>
      <c r="AI627" s="22" t="str">
        <f>VLOOKUP($G627,Temp!$D:$F,AI$1,FALSE)</f>
        <v>Pardot</v>
      </c>
      <c r="AJ627" s="22" t="str">
        <f>VLOOKUP($G627,Temp!$D:$F,AJ$1,FALSE)</f>
        <v>WordPress</v>
      </c>
    </row>
    <row r="628" spans="1:36" ht="16" x14ac:dyDescent="0.2">
      <c r="A628" s="8" t="str">
        <f t="shared" si="9"/>
        <v>David Camp Commissions Inc. (CINC)</v>
      </c>
      <c r="B628" s="8" t="s">
        <v>438</v>
      </c>
      <c r="C628" s="8" t="s">
        <v>677</v>
      </c>
      <c r="D628" s="8" t="s">
        <v>678</v>
      </c>
      <c r="E628" s="8" t="s">
        <v>679</v>
      </c>
      <c r="F628" s="8" t="s">
        <v>680</v>
      </c>
      <c r="G628" s="12" t="s">
        <v>681</v>
      </c>
      <c r="H628" s="22" t="str">
        <f>VLOOKUP($G628,Temp!$A:$C,H$1,FALSE)</f>
        <v>commissionsinc.com</v>
      </c>
      <c r="I628" s="22" t="e">
        <f>VLOOKUP($G628,Temp!$A:$C,I$1,FALSE)</f>
        <v>#VALUE!</v>
      </c>
      <c r="J628" s="22" t="e">
        <f>VLOOKUP($G628,Temp!$A:$C,J$1,FALSE)</f>
        <v>#VALUE!</v>
      </c>
      <c r="K628" s="22" t="e">
        <f>VLOOKUP($G628,Temp!$A:$C,K$1,FALSE)</f>
        <v>#VALUE!</v>
      </c>
      <c r="L628" s="22" t="e">
        <f>VLOOKUP($G628,Temp!$A:$C,L$1,FALSE)</f>
        <v>#VALUE!</v>
      </c>
      <c r="M628" s="22" t="e">
        <f>VLOOKUP($G628,Temp!$A:$C,M$1,FALSE)</f>
        <v>#VALUE!</v>
      </c>
      <c r="N628" s="22" t="e">
        <f>VLOOKUP($G628,Temp!$A:$C,N$1,FALSE)</f>
        <v>#VALUE!</v>
      </c>
      <c r="O628" s="22" t="e">
        <f>VLOOKUP($G628,Temp!$A:$C,O$1,FALSE)</f>
        <v>#VALUE!</v>
      </c>
      <c r="P628" s="22" t="e">
        <f>VLOOKUP($G628,Temp!$A:$C,P$1,FALSE)</f>
        <v>#VALUE!</v>
      </c>
      <c r="Q628" s="22" t="e">
        <f>VLOOKUP($G628,Temp!$A:$C,Q$1,FALSE)</f>
        <v>#VALUE!</v>
      </c>
      <c r="R628" s="22" t="e">
        <f>VLOOKUP($G628,Temp!$A:$C,R$1,FALSE)</f>
        <v>#VALUE!</v>
      </c>
      <c r="S628" s="22" t="e">
        <f>VLOOKUP($G628,Temp!$A:$C,S$1,FALSE)</f>
        <v>#VALUE!</v>
      </c>
      <c r="T628" s="22" t="e">
        <f>VLOOKUP($G628,Temp!$A:$C,T$1,FALSE)</f>
        <v>#VALUE!</v>
      </c>
      <c r="U628" s="22" t="e">
        <f>VLOOKUP($G628,Temp!$A:$C,U$1,FALSE)</f>
        <v>#VALUE!</v>
      </c>
      <c r="V628" s="22" t="e">
        <f>VLOOKUP($G628,Temp!$A:$C,V$1,FALSE)</f>
        <v>#VALUE!</v>
      </c>
      <c r="W628" s="22" t="e">
        <f>VLOOKUP($G628,Temp!$A:$C,W$1,FALSE)</f>
        <v>#VALUE!</v>
      </c>
      <c r="X628" s="22" t="e">
        <f>VLOOKUP($G628,Temp!$A:$C,X$1,FALSE)</f>
        <v>#VALUE!</v>
      </c>
      <c r="Y628" s="22">
        <f>VLOOKUP($G628,Temp!$A:$C,Y$1,FALSE)</f>
        <v>12900</v>
      </c>
      <c r="Z628" s="22">
        <f>VLOOKUP($G628,Temp!$A:$C,Z$1,FALSE)</f>
        <v>2200</v>
      </c>
      <c r="AA628" s="22" t="str">
        <f>VLOOKUP($A628,Searches!$A:$H,AA$1,FALSE)</f>
        <v>David Camp</v>
      </c>
      <c r="AB628" s="22" t="str">
        <f>VLOOKUP($A628,Searches!$A:$H,AB$1,FALSE)</f>
        <v>Commissions Inc. (CINC)</v>
      </c>
      <c r="AC628" s="22" t="str">
        <f>VLOOKUP($A628,Searches!$A:$H,AC$1,FALSE)</f>
        <v>SVP, Chief Sales and Marketing Officer at CINC</v>
      </c>
      <c r="AD628" s="22" t="str">
        <f>VLOOKUP($A628,Searches!$A:$H,AD$1,FALSE)</f>
        <v>2nd</v>
      </c>
      <c r="AE628" s="22" t="str">
        <f>VLOOKUP($A628,Searches!$A:$H,AE$1,FALSE)</f>
        <v/>
      </c>
      <c r="AF628" s="22" t="str">
        <f>VLOOKUP($A628,Searches!$A:$H,AF$1,FALSE)</f>
        <v>Greater Atlanta Area</v>
      </c>
      <c r="AG628" s="22" t="str">
        <f>VLOOKUP($A628,Searches!$A:$H,AG$1,FALSE)</f>
        <v>https://www.linkedin.com/sales/profile/14337392,gkEO,NAME_SEARCH?moduleKey=peopleSearchResults&amp;pageKey=sales-search3-people-refinement&amp;contextId=60BC92C971D70515801E49D6842B0000&amp;requestId=ae17056e-7fce-491c-b08d-515e9bcefab9&amp;action=CLICK&amp;target=urn%3Ali%3AsalesLead%3A(-1%2C14337392)&amp;pageNumber=1&amp;targetEl=profilelink&amp;position=21&amp;trk=lss-serp-result-lead_photo</v>
      </c>
      <c r="AH628" s="22" t="e">
        <f>VLOOKUP($G628,Temp!$D:$F,AH$1,FALSE)</f>
        <v>#N/A</v>
      </c>
      <c r="AI628" s="22" t="e">
        <f>VLOOKUP($G628,Temp!$D:$F,AI$1,FALSE)</f>
        <v>#N/A</v>
      </c>
      <c r="AJ628" s="22" t="e">
        <f>VLOOKUP($G628,Temp!$D:$F,AJ$1,FALSE)</f>
        <v>#N/A</v>
      </c>
    </row>
    <row r="629" spans="1:36" ht="16" x14ac:dyDescent="0.2">
      <c r="A629" s="8" t="str">
        <f t="shared" si="9"/>
        <v>Josh Lysne Concordia College</v>
      </c>
      <c r="B629" s="8" t="s">
        <v>701</v>
      </c>
      <c r="C629" s="8" t="s">
        <v>702</v>
      </c>
      <c r="D629" s="8" t="s">
        <v>703</v>
      </c>
      <c r="E629" s="8" t="s">
        <v>634</v>
      </c>
      <c r="F629" s="8" t="s">
        <v>704</v>
      </c>
      <c r="G629" s="12" t="s">
        <v>705</v>
      </c>
      <c r="H629" s="22" t="str">
        <f>VLOOKUP($G629,Temp!$A:$C,H$1,FALSE)</f>
        <v>concordiacollege.edu</v>
      </c>
      <c r="I629" s="22" t="e">
        <f>VLOOKUP($G629,Temp!$A:$C,I$1,FALSE)</f>
        <v>#VALUE!</v>
      </c>
      <c r="J629" s="22" t="e">
        <f>VLOOKUP($G629,Temp!$A:$C,J$1,FALSE)</f>
        <v>#VALUE!</v>
      </c>
      <c r="K629" s="22" t="e">
        <f>VLOOKUP($G629,Temp!$A:$C,K$1,FALSE)</f>
        <v>#VALUE!</v>
      </c>
      <c r="L629" s="22" t="e">
        <f>VLOOKUP($G629,Temp!$A:$C,L$1,FALSE)</f>
        <v>#VALUE!</v>
      </c>
      <c r="M629" s="22" t="e">
        <f>VLOOKUP($G629,Temp!$A:$C,M$1,FALSE)</f>
        <v>#VALUE!</v>
      </c>
      <c r="N629" s="22" t="e">
        <f>VLOOKUP($G629,Temp!$A:$C,N$1,FALSE)</f>
        <v>#VALUE!</v>
      </c>
      <c r="O629" s="22" t="e">
        <f>VLOOKUP($G629,Temp!$A:$C,O$1,FALSE)</f>
        <v>#VALUE!</v>
      </c>
      <c r="P629" s="22" t="e">
        <f>VLOOKUP($G629,Temp!$A:$C,P$1,FALSE)</f>
        <v>#VALUE!</v>
      </c>
      <c r="Q629" s="22" t="e">
        <f>VLOOKUP($G629,Temp!$A:$C,Q$1,FALSE)</f>
        <v>#VALUE!</v>
      </c>
      <c r="R629" s="22" t="e">
        <f>VLOOKUP($G629,Temp!$A:$C,R$1,FALSE)</f>
        <v>#VALUE!</v>
      </c>
      <c r="S629" s="22" t="e">
        <f>VLOOKUP($G629,Temp!$A:$C,S$1,FALSE)</f>
        <v>#VALUE!</v>
      </c>
      <c r="T629" s="22" t="e">
        <f>VLOOKUP($G629,Temp!$A:$C,T$1,FALSE)</f>
        <v>#VALUE!</v>
      </c>
      <c r="U629" s="22" t="e">
        <f>VLOOKUP($G629,Temp!$A:$C,U$1,FALSE)</f>
        <v>#VALUE!</v>
      </c>
      <c r="V629" s="22" t="e">
        <f>VLOOKUP($G629,Temp!$A:$C,V$1,FALSE)</f>
        <v>#VALUE!</v>
      </c>
      <c r="W629" s="22" t="e">
        <f>VLOOKUP($G629,Temp!$A:$C,W$1,FALSE)</f>
        <v>#VALUE!</v>
      </c>
      <c r="X629" s="22" t="e">
        <f>VLOOKUP($G629,Temp!$A:$C,X$1,FALSE)</f>
        <v>#VALUE!</v>
      </c>
      <c r="Y629" s="22">
        <f>VLOOKUP($G629,Temp!$A:$C,Y$1,FALSE)</f>
        <v>422000</v>
      </c>
      <c r="Z629" s="22">
        <f>VLOOKUP($G629,Temp!$A:$C,Z$1,FALSE)</f>
        <v>68</v>
      </c>
      <c r="AA629" s="22" t="str">
        <f>VLOOKUP($A629,Searches!$A:$H,AA$1,FALSE)</f>
        <v>Josh Lysne</v>
      </c>
      <c r="AB629" s="22" t="str">
        <f>VLOOKUP($A629,Searches!$A:$H,AB$1,FALSE)</f>
        <v>Concordia College</v>
      </c>
      <c r="AC629" s="22" t="str">
        <f>VLOOKUP($A629,Searches!$A:$H,AC$1,FALSE)</f>
        <v>Associate Vice President and Chief Marketing Officer</v>
      </c>
      <c r="AD629" s="22" t="str">
        <f>VLOOKUP($A629,Searches!$A:$H,AD$1,FALSE)</f>
        <v>2nd</v>
      </c>
      <c r="AE629" s="22" t="str">
        <f>VLOOKUP($A629,Searches!$A:$H,AE$1,FALSE)</f>
        <v>Open link</v>
      </c>
      <c r="AF629" s="22" t="str">
        <f>VLOOKUP($A629,Searches!$A:$H,AF$1,FALSE)</f>
        <v>Fargo, North Dakota Area</v>
      </c>
      <c r="AG629" s="22" t="str">
        <f>VLOOKUP($A629,Searches!$A:$H,AG$1,FALSE)</f>
        <v>https://www.linkedin.com/sales/profile/4642868,szYV,NAME_SEARCH?moduleKey=peopleSearchResults&amp;pageKey=sales-search3-people-refinement&amp;contextId=60BC92C971D70515801E49D6842B0000&amp;requestId=2ddb608e-c4ad-4a58-9f98-a7b48ae571d3&amp;action=CLICK&amp;target=urn%3Ali%3AsalesLead%3A(-1%2C4642868)&amp;pageNumber=1&amp;targetEl=profilelink&amp;position=20&amp;trk=lss-serp-result-lead_photo</v>
      </c>
      <c r="AH629" s="22" t="e">
        <f>VLOOKUP($G629,Temp!$D:$F,AH$1,FALSE)</f>
        <v>#N/A</v>
      </c>
      <c r="AI629" s="22" t="e">
        <f>VLOOKUP($G629,Temp!$D:$F,AI$1,FALSE)</f>
        <v>#N/A</v>
      </c>
      <c r="AJ629" s="22" t="e">
        <f>VLOOKUP($G629,Temp!$D:$F,AJ$1,FALSE)</f>
        <v>#N/A</v>
      </c>
    </row>
    <row r="630" spans="1:36" ht="16" x14ac:dyDescent="0.2">
      <c r="A630" s="8" t="str">
        <f t="shared" si="9"/>
        <v>David Cain Y Combinator</v>
      </c>
      <c r="B630" s="8" t="s">
        <v>438</v>
      </c>
      <c r="C630" s="8" t="s">
        <v>718</v>
      </c>
      <c r="D630" s="8" t="s">
        <v>719</v>
      </c>
      <c r="E630" s="8" t="s">
        <v>720</v>
      </c>
      <c r="F630" s="8" t="s">
        <v>721</v>
      </c>
      <c r="G630" s="12" t="s">
        <v>722</v>
      </c>
      <c r="H630" s="22" t="str">
        <f>VLOOKUP($G630,Temp!$A:$C,H$1,FALSE)</f>
        <v>ycombinator.com</v>
      </c>
      <c r="I630" s="22" t="e">
        <f>VLOOKUP($G630,Temp!$A:$C,I$1,FALSE)</f>
        <v>#VALUE!</v>
      </c>
      <c r="J630" s="22" t="e">
        <f>VLOOKUP($G630,Temp!$A:$C,J$1,FALSE)</f>
        <v>#VALUE!</v>
      </c>
      <c r="K630" s="22" t="e">
        <f>VLOOKUP($G630,Temp!$A:$C,K$1,FALSE)</f>
        <v>#VALUE!</v>
      </c>
      <c r="L630" s="22" t="e">
        <f>VLOOKUP($G630,Temp!$A:$C,L$1,FALSE)</f>
        <v>#VALUE!</v>
      </c>
      <c r="M630" s="22" t="e">
        <f>VLOOKUP($G630,Temp!$A:$C,M$1,FALSE)</f>
        <v>#VALUE!</v>
      </c>
      <c r="N630" s="22" t="e">
        <f>VLOOKUP($G630,Temp!$A:$C,N$1,FALSE)</f>
        <v>#VALUE!</v>
      </c>
      <c r="O630" s="22" t="e">
        <f>VLOOKUP($G630,Temp!$A:$C,O$1,FALSE)</f>
        <v>#VALUE!</v>
      </c>
      <c r="P630" s="22" t="e">
        <f>VLOOKUP($G630,Temp!$A:$C,P$1,FALSE)</f>
        <v>#VALUE!</v>
      </c>
      <c r="Q630" s="22" t="e">
        <f>VLOOKUP($G630,Temp!$A:$C,Q$1,FALSE)</f>
        <v>#VALUE!</v>
      </c>
      <c r="R630" s="22" t="e">
        <f>VLOOKUP($G630,Temp!$A:$C,R$1,FALSE)</f>
        <v>#VALUE!</v>
      </c>
      <c r="S630" s="22" t="e">
        <f>VLOOKUP($G630,Temp!$A:$C,S$1,FALSE)</f>
        <v>#VALUE!</v>
      </c>
      <c r="T630" s="22" t="e">
        <f>VLOOKUP($G630,Temp!$A:$C,T$1,FALSE)</f>
        <v>#VALUE!</v>
      </c>
      <c r="U630" s="22" t="e">
        <f>VLOOKUP($G630,Temp!$A:$C,U$1,FALSE)</f>
        <v>#VALUE!</v>
      </c>
      <c r="V630" s="22" t="e">
        <f>VLOOKUP($G630,Temp!$A:$C,V$1,FALSE)</f>
        <v>#VALUE!</v>
      </c>
      <c r="W630" s="22" t="e">
        <f>VLOOKUP($G630,Temp!$A:$C,W$1,FALSE)</f>
        <v>#VALUE!</v>
      </c>
      <c r="X630" s="22" t="e">
        <f>VLOOKUP($G630,Temp!$A:$C,X$1,FALSE)</f>
        <v>#VALUE!</v>
      </c>
      <c r="Y630" s="22">
        <f>VLOOKUP($G630,Temp!$A:$C,Y$1,FALSE)</f>
        <v>402000</v>
      </c>
      <c r="Z630" s="22">
        <f>VLOOKUP($G630,Temp!$A:$C,Z$1,FALSE)</f>
        <v>0</v>
      </c>
      <c r="AA630" s="22" t="str">
        <f>VLOOKUP($A630,Searches!$A:$H,AA$1,FALSE)</f>
        <v>David Cain</v>
      </c>
      <c r="AB630" s="22" t="str">
        <f>VLOOKUP($A630,Searches!$A:$H,AB$1,FALSE)</f>
        <v>Y Combinator</v>
      </c>
      <c r="AC630" s="22" t="str">
        <f>VLOOKUP($A630,Searches!$A:$H,AC$1,FALSE)</f>
        <v>CMO Advisor</v>
      </c>
      <c r="AD630" s="22" t="str">
        <f>VLOOKUP($A630,Searches!$A:$H,AD$1,FALSE)</f>
        <v>2nd</v>
      </c>
      <c r="AE630" s="22" t="str">
        <f>VLOOKUP($A630,Searches!$A:$H,AE$1,FALSE)</f>
        <v>Open link</v>
      </c>
      <c r="AF630" s="22" t="str">
        <f>VLOOKUP($A630,Searches!$A:$H,AF$1,FALSE)</f>
        <v>San Francisco Bay Area</v>
      </c>
      <c r="AG630" s="22" t="str">
        <f>VLOOKUP($A630,Searches!$A:$H,AG$1,FALSE)</f>
        <v>https://www.linkedin.com/sales/profile/132832,3VE_,NAME_SEARCH?moduleKey=peopleSearchResults&amp;pageKey=sales-search3-people-refinement&amp;contextId=60BC92C971D70515801E49D6842B0000&amp;requestId=ae17056e-7fce-491c-b08d-515e9bcefab9&amp;action=CLICK&amp;target=urn%3Ali%3AsalesLead%3A(-1%2C132832)&amp;pageNumber=1&amp;targetEl=profilelink&amp;position=24&amp;trk=lss-serp-result-lead_photo</v>
      </c>
      <c r="AH630" s="22" t="str">
        <f>VLOOKUP($G630,Temp!$D:$F,AH$1,FALSE)</f>
        <v>ycombinator.com</v>
      </c>
      <c r="AI630" s="22">
        <f>VLOOKUP($G630,Temp!$D:$F,AI$1,FALSE)</f>
        <v>0</v>
      </c>
      <c r="AJ630" s="22" t="str">
        <f>VLOOKUP($G630,Temp!$D:$F,AJ$1,FALSE)</f>
        <v>WordPress</v>
      </c>
    </row>
    <row r="631" spans="1:36" ht="16" x14ac:dyDescent="0.2">
      <c r="A631" s="8" t="str">
        <f t="shared" si="9"/>
        <v>Moshe Sheradsky Obviously</v>
      </c>
      <c r="B631" s="8" t="s">
        <v>726</v>
      </c>
      <c r="C631" s="8" t="s">
        <v>727</v>
      </c>
      <c r="D631" s="8" t="s">
        <v>728</v>
      </c>
      <c r="E631" s="8" t="s">
        <v>729</v>
      </c>
      <c r="F631" s="8" t="s">
        <v>730</v>
      </c>
      <c r="G631" s="12" t="s">
        <v>731</v>
      </c>
      <c r="H631" s="22" t="str">
        <f>VLOOKUP($G631,Temp!$A:$C,H$1,FALSE)</f>
        <v>obvious.ly</v>
      </c>
      <c r="I631" s="22" t="e">
        <f>VLOOKUP($G631,Temp!$A:$C,I$1,FALSE)</f>
        <v>#VALUE!</v>
      </c>
      <c r="J631" s="22" t="e">
        <f>VLOOKUP($G631,Temp!$A:$C,J$1,FALSE)</f>
        <v>#VALUE!</v>
      </c>
      <c r="K631" s="22" t="e">
        <f>VLOOKUP($G631,Temp!$A:$C,K$1,FALSE)</f>
        <v>#VALUE!</v>
      </c>
      <c r="L631" s="22" t="e">
        <f>VLOOKUP($G631,Temp!$A:$C,L$1,FALSE)</f>
        <v>#VALUE!</v>
      </c>
      <c r="M631" s="22" t="e">
        <f>VLOOKUP($G631,Temp!$A:$C,M$1,FALSE)</f>
        <v>#VALUE!</v>
      </c>
      <c r="N631" s="22" t="e">
        <f>VLOOKUP($G631,Temp!$A:$C,N$1,FALSE)</f>
        <v>#VALUE!</v>
      </c>
      <c r="O631" s="22" t="e">
        <f>VLOOKUP($G631,Temp!$A:$C,O$1,FALSE)</f>
        <v>#VALUE!</v>
      </c>
      <c r="P631" s="22" t="e">
        <f>VLOOKUP($G631,Temp!$A:$C,P$1,FALSE)</f>
        <v>#VALUE!</v>
      </c>
      <c r="Q631" s="22" t="e">
        <f>VLOOKUP($G631,Temp!$A:$C,Q$1,FALSE)</f>
        <v>#VALUE!</v>
      </c>
      <c r="R631" s="22" t="e">
        <f>VLOOKUP($G631,Temp!$A:$C,R$1,FALSE)</f>
        <v>#VALUE!</v>
      </c>
      <c r="S631" s="22" t="e">
        <f>VLOOKUP($G631,Temp!$A:$C,S$1,FALSE)</f>
        <v>#VALUE!</v>
      </c>
      <c r="T631" s="22" t="e">
        <f>VLOOKUP($G631,Temp!$A:$C,T$1,FALSE)</f>
        <v>#VALUE!</v>
      </c>
      <c r="U631" s="22" t="e">
        <f>VLOOKUP($G631,Temp!$A:$C,U$1,FALSE)</f>
        <v>#VALUE!</v>
      </c>
      <c r="V631" s="22" t="e">
        <f>VLOOKUP($G631,Temp!$A:$C,V$1,FALSE)</f>
        <v>#VALUE!</v>
      </c>
      <c r="W631" s="22" t="e">
        <f>VLOOKUP($G631,Temp!$A:$C,W$1,FALSE)</f>
        <v>#VALUE!</v>
      </c>
      <c r="X631" s="22" t="e">
        <f>VLOOKUP($G631,Temp!$A:$C,X$1,FALSE)</f>
        <v>#VALUE!</v>
      </c>
      <c r="Y631" s="22">
        <f>VLOOKUP($G631,Temp!$A:$C,Y$1,FALSE)</f>
        <v>53</v>
      </c>
      <c r="Z631" s="22">
        <f>VLOOKUP($G631,Temp!$A:$C,Z$1,FALSE)</f>
        <v>0</v>
      </c>
      <c r="AA631" s="22" t="e">
        <f>VLOOKUP($A631,Searches!$A:$H,AA$1,FALSE)</f>
        <v>#N/A</v>
      </c>
      <c r="AB631" s="22" t="e">
        <f>VLOOKUP($A631,Searches!$A:$H,AB$1,FALSE)</f>
        <v>#N/A</v>
      </c>
      <c r="AC631" s="22" t="e">
        <f>VLOOKUP($A631,Searches!$A:$H,AC$1,FALSE)</f>
        <v>#N/A</v>
      </c>
      <c r="AD631" s="22" t="e">
        <f>VLOOKUP($A631,Searches!$A:$H,AD$1,FALSE)</f>
        <v>#N/A</v>
      </c>
      <c r="AE631" s="22" t="e">
        <f>VLOOKUP($A631,Searches!$A:$H,AE$1,FALSE)</f>
        <v>#N/A</v>
      </c>
      <c r="AF631" s="22" t="e">
        <f>VLOOKUP($A631,Searches!$A:$H,AF$1,FALSE)</f>
        <v>#N/A</v>
      </c>
      <c r="AG631" s="22" t="e">
        <f>VLOOKUP($A631,Searches!$A:$H,AG$1,FALSE)</f>
        <v>#N/A</v>
      </c>
      <c r="AH631" s="22" t="e">
        <f>VLOOKUP($G631,Temp!$D:$F,AH$1,FALSE)</f>
        <v>#N/A</v>
      </c>
      <c r="AI631" s="22" t="e">
        <f>VLOOKUP($G631,Temp!$D:$F,AI$1,FALSE)</f>
        <v>#N/A</v>
      </c>
      <c r="AJ631" s="22" t="e">
        <f>VLOOKUP($G631,Temp!$D:$F,AJ$1,FALSE)</f>
        <v>#N/A</v>
      </c>
    </row>
    <row r="632" spans="1:36" ht="16" x14ac:dyDescent="0.2">
      <c r="A632" s="8" t="str">
        <f t="shared" si="9"/>
        <v>Trevor Lynn Social Tables</v>
      </c>
      <c r="B632" s="8" t="s">
        <v>760</v>
      </c>
      <c r="C632" s="8" t="s">
        <v>761</v>
      </c>
      <c r="D632" s="8" t="s">
        <v>762</v>
      </c>
      <c r="E632" s="8" t="s">
        <v>763</v>
      </c>
      <c r="F632" s="8" t="s">
        <v>764</v>
      </c>
      <c r="G632" s="12" t="s">
        <v>765</v>
      </c>
      <c r="H632" s="22" t="str">
        <f>VLOOKUP($G632,Temp!$A:$C,H$1,FALSE)</f>
        <v>socialtables.com</v>
      </c>
      <c r="I632" s="22" t="e">
        <f>VLOOKUP($G632,Temp!$A:$C,I$1,FALSE)</f>
        <v>#VALUE!</v>
      </c>
      <c r="J632" s="22" t="e">
        <f>VLOOKUP($G632,Temp!$A:$C,J$1,FALSE)</f>
        <v>#VALUE!</v>
      </c>
      <c r="K632" s="22" t="e">
        <f>VLOOKUP($G632,Temp!$A:$C,K$1,FALSE)</f>
        <v>#VALUE!</v>
      </c>
      <c r="L632" s="22" t="e">
        <f>VLOOKUP($G632,Temp!$A:$C,L$1,FALSE)</f>
        <v>#VALUE!</v>
      </c>
      <c r="M632" s="22" t="e">
        <f>VLOOKUP($G632,Temp!$A:$C,M$1,FALSE)</f>
        <v>#VALUE!</v>
      </c>
      <c r="N632" s="22" t="e">
        <f>VLOOKUP($G632,Temp!$A:$C,N$1,FALSE)</f>
        <v>#VALUE!</v>
      </c>
      <c r="O632" s="22" t="e">
        <f>VLOOKUP($G632,Temp!$A:$C,O$1,FALSE)</f>
        <v>#VALUE!</v>
      </c>
      <c r="P632" s="22" t="e">
        <f>VLOOKUP($G632,Temp!$A:$C,P$1,FALSE)</f>
        <v>#VALUE!</v>
      </c>
      <c r="Q632" s="22" t="e">
        <f>VLOOKUP($G632,Temp!$A:$C,Q$1,FALSE)</f>
        <v>#VALUE!</v>
      </c>
      <c r="R632" s="22" t="e">
        <f>VLOOKUP($G632,Temp!$A:$C,R$1,FALSE)</f>
        <v>#VALUE!</v>
      </c>
      <c r="S632" s="22" t="e">
        <f>VLOOKUP($G632,Temp!$A:$C,S$1,FALSE)</f>
        <v>#VALUE!</v>
      </c>
      <c r="T632" s="22" t="e">
        <f>VLOOKUP($G632,Temp!$A:$C,T$1,FALSE)</f>
        <v>#VALUE!</v>
      </c>
      <c r="U632" s="22" t="e">
        <f>VLOOKUP($G632,Temp!$A:$C,U$1,FALSE)</f>
        <v>#VALUE!</v>
      </c>
      <c r="V632" s="22" t="e">
        <f>VLOOKUP($G632,Temp!$A:$C,V$1,FALSE)</f>
        <v>#VALUE!</v>
      </c>
      <c r="W632" s="22" t="e">
        <f>VLOOKUP($G632,Temp!$A:$C,W$1,FALSE)</f>
        <v>#VALUE!</v>
      </c>
      <c r="X632" s="22" t="e">
        <f>VLOOKUP($G632,Temp!$A:$C,X$1,FALSE)</f>
        <v>#VALUE!</v>
      </c>
      <c r="Y632" s="22">
        <f>VLOOKUP($G632,Temp!$A:$C,Y$1,FALSE)</f>
        <v>62500</v>
      </c>
      <c r="Z632" s="22">
        <f>VLOOKUP($G632,Temp!$A:$C,Z$1,FALSE)</f>
        <v>1900</v>
      </c>
      <c r="AA632" s="22" t="str">
        <f>VLOOKUP($A632,Searches!$A:$H,AA$1,FALSE)</f>
        <v>Trevor Lynn</v>
      </c>
      <c r="AB632" s="22" t="str">
        <f>VLOOKUP($A632,Searches!$A:$H,AB$1,FALSE)</f>
        <v>Social Tables</v>
      </c>
      <c r="AC632" s="22" t="str">
        <f>VLOOKUP($A632,Searches!$A:$H,AC$1,FALSE)</f>
        <v>Chief Marketing Officer</v>
      </c>
      <c r="AD632" s="22" t="str">
        <f>VLOOKUP($A632,Searches!$A:$H,AD$1,FALSE)</f>
        <v>2nd</v>
      </c>
      <c r="AE632" s="22" t="str">
        <f>VLOOKUP($A632,Searches!$A:$H,AE$1,FALSE)</f>
        <v/>
      </c>
      <c r="AF632" s="22" t="str">
        <f>VLOOKUP($A632,Searches!$A:$H,AF$1,FALSE)</f>
        <v>Washington D.C. Metro Area</v>
      </c>
      <c r="AG632" s="22" t="str">
        <f>VLOOKUP($A632,Searches!$A:$H,AG$1,FALSE)</f>
        <v>https://www.linkedin.com/sales/profile/106764828,HP0y,NAME_SEARCH?moduleKey=peopleSearchResults&amp;pageKey=sales-search3-people-refinement&amp;contextId=60BC92C971D70515801E49D6842B0000&amp;requestId=00362bdc-535b-4c52-b414-b05c8e769beb&amp;action=CLICK&amp;target=urn%3Ali%3AsalesLead%3A(-1%2C106764828)&amp;pageNumber=2&amp;targetEl=profilelink&amp;position=0&amp;trk=lss-serp-result-lead_photo</v>
      </c>
      <c r="AH632" s="22" t="e">
        <f>VLOOKUP($G632,Temp!$D:$F,AH$1,FALSE)</f>
        <v>#N/A</v>
      </c>
      <c r="AI632" s="22" t="e">
        <f>VLOOKUP($G632,Temp!$D:$F,AI$1,FALSE)</f>
        <v>#N/A</v>
      </c>
      <c r="AJ632" s="22" t="e">
        <f>VLOOKUP($G632,Temp!$D:$F,AJ$1,FALSE)</f>
        <v>#N/A</v>
      </c>
    </row>
    <row r="633" spans="1:36" ht="16" x14ac:dyDescent="0.2">
      <c r="A633" s="8" t="str">
        <f t="shared" si="9"/>
        <v>Scott Prindle Made Movement</v>
      </c>
      <c r="B633" s="8" t="s">
        <v>737</v>
      </c>
      <c r="C633" s="8" t="s">
        <v>738</v>
      </c>
      <c r="D633" s="8" t="s">
        <v>739</v>
      </c>
      <c r="E633" s="8" t="s">
        <v>740</v>
      </c>
      <c r="F633" s="8" t="s">
        <v>741</v>
      </c>
      <c r="G633" s="12" t="s">
        <v>742</v>
      </c>
      <c r="H633" s="22" t="str">
        <f>VLOOKUP($G633,Temp!$A:$C,H$1,FALSE)</f>
        <v>mademovement.com</v>
      </c>
      <c r="I633" s="22" t="e">
        <f>VLOOKUP($G633,Temp!$A:$C,I$1,FALSE)</f>
        <v>#VALUE!</v>
      </c>
      <c r="J633" s="22" t="e">
        <f>VLOOKUP($G633,Temp!$A:$C,J$1,FALSE)</f>
        <v>#VALUE!</v>
      </c>
      <c r="K633" s="22" t="e">
        <f>VLOOKUP($G633,Temp!$A:$C,K$1,FALSE)</f>
        <v>#VALUE!</v>
      </c>
      <c r="L633" s="22" t="e">
        <f>VLOOKUP($G633,Temp!$A:$C,L$1,FALSE)</f>
        <v>#VALUE!</v>
      </c>
      <c r="M633" s="22" t="e">
        <f>VLOOKUP($G633,Temp!$A:$C,M$1,FALSE)</f>
        <v>#VALUE!</v>
      </c>
      <c r="N633" s="22" t="e">
        <f>VLOOKUP($G633,Temp!$A:$C,N$1,FALSE)</f>
        <v>#VALUE!</v>
      </c>
      <c r="O633" s="22" t="e">
        <f>VLOOKUP($G633,Temp!$A:$C,O$1,FALSE)</f>
        <v>#VALUE!</v>
      </c>
      <c r="P633" s="22" t="e">
        <f>VLOOKUP($G633,Temp!$A:$C,P$1,FALSE)</f>
        <v>#VALUE!</v>
      </c>
      <c r="Q633" s="22" t="e">
        <f>VLOOKUP($G633,Temp!$A:$C,Q$1,FALSE)</f>
        <v>#VALUE!</v>
      </c>
      <c r="R633" s="22" t="e">
        <f>VLOOKUP($G633,Temp!$A:$C,R$1,FALSE)</f>
        <v>#VALUE!</v>
      </c>
      <c r="S633" s="22" t="e">
        <f>VLOOKUP($G633,Temp!$A:$C,S$1,FALSE)</f>
        <v>#VALUE!</v>
      </c>
      <c r="T633" s="22" t="e">
        <f>VLOOKUP($G633,Temp!$A:$C,T$1,FALSE)</f>
        <v>#VALUE!</v>
      </c>
      <c r="U633" s="22" t="e">
        <f>VLOOKUP($G633,Temp!$A:$C,U$1,FALSE)</f>
        <v>#VALUE!</v>
      </c>
      <c r="V633" s="22" t="e">
        <f>VLOOKUP($G633,Temp!$A:$C,V$1,FALSE)</f>
        <v>#VALUE!</v>
      </c>
      <c r="W633" s="22" t="e">
        <f>VLOOKUP($G633,Temp!$A:$C,W$1,FALSE)</f>
        <v>#VALUE!</v>
      </c>
      <c r="X633" s="22" t="e">
        <f>VLOOKUP($G633,Temp!$A:$C,X$1,FALSE)</f>
        <v>#VALUE!</v>
      </c>
      <c r="Y633" s="22">
        <f>VLOOKUP($G633,Temp!$A:$C,Y$1,FALSE)</f>
        <v>1100</v>
      </c>
      <c r="Z633" s="22">
        <f>VLOOKUP($G633,Temp!$A:$C,Z$1,FALSE)</f>
        <v>0</v>
      </c>
      <c r="AA633" s="22" t="str">
        <f>VLOOKUP($A633,Searches!$A:$H,AA$1,FALSE)</f>
        <v>Scott Prindle</v>
      </c>
      <c r="AB633" s="22" t="str">
        <f>VLOOKUP($A633,Searches!$A:$H,AB$1,FALSE)</f>
        <v>Made Movement</v>
      </c>
      <c r="AC633" s="22" t="str">
        <f>VLOOKUP($A633,Searches!$A:$H,AC$1,FALSE)</f>
        <v>Partner/Chief Innovation &amp; Technology Officer</v>
      </c>
      <c r="AD633" s="22" t="str">
        <f>VLOOKUP($A633,Searches!$A:$H,AD$1,FALSE)</f>
        <v>2nd</v>
      </c>
      <c r="AE633" s="22" t="str">
        <f>VLOOKUP($A633,Searches!$A:$H,AE$1,FALSE)</f>
        <v>Open link</v>
      </c>
      <c r="AF633" s="22" t="str">
        <f>VLOOKUP($A633,Searches!$A:$H,AF$1,FALSE)</f>
        <v>Greater Denver Area</v>
      </c>
      <c r="AG633" s="22" t="str">
        <f>VLOOKUP($A633,Searches!$A:$H,AG$1,FALSE)</f>
        <v>https://www.linkedin.com/sales/profile/1986194,DwSx,NAME_SEARCH?moduleKey=peopleSearchResults&amp;pageKey=sales-search3-people-refinement&amp;contextId=60BC92C971D70515801E49D6842B0000&amp;requestId=ae17056e-7fce-491c-b08d-515e9bcefab9&amp;action=CLICK&amp;target=urn%3Ali%3AsalesLead%3A(-1%2C1986194)&amp;pageNumber=1&amp;targetEl=profilelink&amp;position=23&amp;trk=lss-serp-result-lead_photo</v>
      </c>
      <c r="AH633" s="22" t="e">
        <f>VLOOKUP($G633,Temp!$D:$F,AH$1,FALSE)</f>
        <v>#N/A</v>
      </c>
      <c r="AI633" s="22" t="e">
        <f>VLOOKUP($G633,Temp!$D:$F,AI$1,FALSE)</f>
        <v>#N/A</v>
      </c>
      <c r="AJ633" s="22" t="e">
        <f>VLOOKUP($G633,Temp!$D:$F,AJ$1,FALSE)</f>
        <v>#N/A</v>
      </c>
    </row>
    <row r="634" spans="1:36" ht="16" x14ac:dyDescent="0.2">
      <c r="A634" s="8" t="str">
        <f t="shared" si="9"/>
        <v>Chandar Pattabhiram Coupa Software</v>
      </c>
      <c r="B634" s="8" t="s">
        <v>802</v>
      </c>
      <c r="C634" s="8" t="s">
        <v>804</v>
      </c>
      <c r="D634" s="8" t="s">
        <v>42</v>
      </c>
      <c r="E634" s="8" t="s">
        <v>806</v>
      </c>
      <c r="F634" s="8" t="s">
        <v>808</v>
      </c>
      <c r="G634" s="12" t="s">
        <v>809</v>
      </c>
      <c r="H634" s="22" t="str">
        <f>VLOOKUP($G634,Temp!$A:$C,H$1,FALSE)</f>
        <v>coupa.com</v>
      </c>
      <c r="I634" s="22" t="e">
        <f>VLOOKUP($G634,Temp!$A:$C,I$1,FALSE)</f>
        <v>#VALUE!</v>
      </c>
      <c r="J634" s="22" t="e">
        <f>VLOOKUP($G634,Temp!$A:$C,J$1,FALSE)</f>
        <v>#VALUE!</v>
      </c>
      <c r="K634" s="22" t="e">
        <f>VLOOKUP($G634,Temp!$A:$C,K$1,FALSE)</f>
        <v>#VALUE!</v>
      </c>
      <c r="L634" s="22" t="e">
        <f>VLOOKUP($G634,Temp!$A:$C,L$1,FALSE)</f>
        <v>#VALUE!</v>
      </c>
      <c r="M634" s="22" t="e">
        <f>VLOOKUP($G634,Temp!$A:$C,M$1,FALSE)</f>
        <v>#VALUE!</v>
      </c>
      <c r="N634" s="22" t="e">
        <f>VLOOKUP($G634,Temp!$A:$C,N$1,FALSE)</f>
        <v>#VALUE!</v>
      </c>
      <c r="O634" s="22" t="e">
        <f>VLOOKUP($G634,Temp!$A:$C,O$1,FALSE)</f>
        <v>#VALUE!</v>
      </c>
      <c r="P634" s="22" t="e">
        <f>VLOOKUP($G634,Temp!$A:$C,P$1,FALSE)</f>
        <v>#VALUE!</v>
      </c>
      <c r="Q634" s="22" t="e">
        <f>VLOOKUP($G634,Temp!$A:$C,Q$1,FALSE)</f>
        <v>#VALUE!</v>
      </c>
      <c r="R634" s="22" t="e">
        <f>VLOOKUP($G634,Temp!$A:$C,R$1,FALSE)</f>
        <v>#VALUE!</v>
      </c>
      <c r="S634" s="22" t="e">
        <f>VLOOKUP($G634,Temp!$A:$C,S$1,FALSE)</f>
        <v>#VALUE!</v>
      </c>
      <c r="T634" s="22" t="e">
        <f>VLOOKUP($G634,Temp!$A:$C,T$1,FALSE)</f>
        <v>#VALUE!</v>
      </c>
      <c r="U634" s="22" t="e">
        <f>VLOOKUP($G634,Temp!$A:$C,U$1,FALSE)</f>
        <v>#VALUE!</v>
      </c>
      <c r="V634" s="22" t="e">
        <f>VLOOKUP($G634,Temp!$A:$C,V$1,FALSE)</f>
        <v>#VALUE!</v>
      </c>
      <c r="W634" s="22" t="e">
        <f>VLOOKUP($G634,Temp!$A:$C,W$1,FALSE)</f>
        <v>#VALUE!</v>
      </c>
      <c r="X634" s="22" t="e">
        <f>VLOOKUP($G634,Temp!$A:$C,X$1,FALSE)</f>
        <v>#VALUE!</v>
      </c>
      <c r="Y634" s="22">
        <f>VLOOKUP($G634,Temp!$A:$C,Y$1,FALSE)</f>
        <v>71700</v>
      </c>
      <c r="Z634" s="22">
        <f>VLOOKUP($G634,Temp!$A:$C,Z$1,FALSE)</f>
        <v>20800</v>
      </c>
      <c r="AA634" s="22" t="str">
        <f>VLOOKUP($A634,Searches!$A:$H,AA$1,FALSE)</f>
        <v>Chandar Pattabhiram</v>
      </c>
      <c r="AB634" s="22" t="str">
        <f>VLOOKUP($A634,Searches!$A:$H,AB$1,FALSE)</f>
        <v>Coupa Software</v>
      </c>
      <c r="AC634" s="22" t="str">
        <f>VLOOKUP($A634,Searches!$A:$H,AC$1,FALSE)</f>
        <v>Chief Marketing Officer</v>
      </c>
      <c r="AD634" s="22" t="str">
        <f>VLOOKUP($A634,Searches!$A:$H,AD$1,FALSE)</f>
        <v>2nd</v>
      </c>
      <c r="AE634" s="22" t="str">
        <f>VLOOKUP($A634,Searches!$A:$H,AE$1,FALSE)</f>
        <v/>
      </c>
      <c r="AF634" s="22" t="str">
        <f>VLOOKUP($A634,Searches!$A:$H,AF$1,FALSE)</f>
        <v>San Francisco Bay Area</v>
      </c>
      <c r="AG634" s="22" t="str">
        <f>VLOOKUP($A634,Searches!$A:$H,AG$1,FALSE)</f>
        <v>https://www.linkedin.com/sales/profile/685963,tmMC,NAME_SEARCH?moduleKey=peopleSearchResults&amp;pageKey=sales-search3-people-refinement&amp;contextId=60BC92C971D70515801E49D6842B0000&amp;requestId=0712e535-b641-4e83-b1cb-00fd01a7597c&amp;action=CLICK&amp;target=urn%3Ali%3AsalesLead%3A(-1%2C685963)&amp;pageNumber=2&amp;targetEl=profilelink&amp;position=18&amp;trk=lss-serp-result-lead_photo</v>
      </c>
      <c r="AH634" s="22" t="e">
        <f>VLOOKUP($G634,Temp!$D:$F,AH$1,FALSE)</f>
        <v>#N/A</v>
      </c>
      <c r="AI634" s="22" t="e">
        <f>VLOOKUP($G634,Temp!$D:$F,AI$1,FALSE)</f>
        <v>#N/A</v>
      </c>
      <c r="AJ634" s="22" t="e">
        <f>VLOOKUP($G634,Temp!$D:$F,AJ$1,FALSE)</f>
        <v>#N/A</v>
      </c>
    </row>
    <row r="635" spans="1:36" ht="16" x14ac:dyDescent="0.2">
      <c r="A635" s="8" t="str">
        <f t="shared" si="9"/>
        <v>Richard Whitehead CSL Software Solutions Inc.</v>
      </c>
      <c r="B635" s="8" t="s">
        <v>785</v>
      </c>
      <c r="C635" s="8" t="s">
        <v>786</v>
      </c>
      <c r="D635" s="8" t="s">
        <v>787</v>
      </c>
      <c r="E635" s="8" t="s">
        <v>788</v>
      </c>
      <c r="F635" s="8" t="s">
        <v>789</v>
      </c>
      <c r="G635" s="12" t="s">
        <v>790</v>
      </c>
      <c r="H635" s="22" t="str">
        <f>VLOOKUP($G635,Temp!$A:$C,H$1,FALSE)</f>
        <v>csl-us.com</v>
      </c>
      <c r="I635" s="22" t="e">
        <f>VLOOKUP($G635,Temp!$A:$C,I$1,FALSE)</f>
        <v>#VALUE!</v>
      </c>
      <c r="J635" s="22" t="e">
        <f>VLOOKUP($G635,Temp!$A:$C,J$1,FALSE)</f>
        <v>#VALUE!</v>
      </c>
      <c r="K635" s="22" t="e">
        <f>VLOOKUP($G635,Temp!$A:$C,K$1,FALSE)</f>
        <v>#VALUE!</v>
      </c>
      <c r="L635" s="22" t="e">
        <f>VLOOKUP($G635,Temp!$A:$C,L$1,FALSE)</f>
        <v>#VALUE!</v>
      </c>
      <c r="M635" s="22" t="e">
        <f>VLOOKUP($G635,Temp!$A:$C,M$1,FALSE)</f>
        <v>#VALUE!</v>
      </c>
      <c r="N635" s="22" t="e">
        <f>VLOOKUP($G635,Temp!$A:$C,N$1,FALSE)</f>
        <v>#VALUE!</v>
      </c>
      <c r="O635" s="22" t="e">
        <f>VLOOKUP($G635,Temp!$A:$C,O$1,FALSE)</f>
        <v>#VALUE!</v>
      </c>
      <c r="P635" s="22" t="e">
        <f>VLOOKUP($G635,Temp!$A:$C,P$1,FALSE)</f>
        <v>#VALUE!</v>
      </c>
      <c r="Q635" s="22" t="e">
        <f>VLOOKUP($G635,Temp!$A:$C,Q$1,FALSE)</f>
        <v>#VALUE!</v>
      </c>
      <c r="R635" s="22" t="e">
        <f>VLOOKUP($G635,Temp!$A:$C,R$1,FALSE)</f>
        <v>#VALUE!</v>
      </c>
      <c r="S635" s="22" t="e">
        <f>VLOOKUP($G635,Temp!$A:$C,S$1,FALSE)</f>
        <v>#VALUE!</v>
      </c>
      <c r="T635" s="22" t="e">
        <f>VLOOKUP($G635,Temp!$A:$C,T$1,FALSE)</f>
        <v>#VALUE!</v>
      </c>
      <c r="U635" s="22" t="e">
        <f>VLOOKUP($G635,Temp!$A:$C,U$1,FALSE)</f>
        <v>#VALUE!</v>
      </c>
      <c r="V635" s="22" t="e">
        <f>VLOOKUP($G635,Temp!$A:$C,V$1,FALSE)</f>
        <v>#VALUE!</v>
      </c>
      <c r="W635" s="22" t="e">
        <f>VLOOKUP($G635,Temp!$A:$C,W$1,FALSE)</f>
        <v>#VALUE!</v>
      </c>
      <c r="X635" s="22" t="e">
        <f>VLOOKUP($G635,Temp!$A:$C,X$1,FALSE)</f>
        <v>#VALUE!</v>
      </c>
      <c r="Y635" s="22">
        <f>VLOOKUP($G635,Temp!$A:$C,Y$1,FALSE)</f>
        <v>27</v>
      </c>
      <c r="Z635" s="22">
        <f>VLOOKUP($G635,Temp!$A:$C,Z$1,FALSE)</f>
        <v>0</v>
      </c>
      <c r="AA635" s="22" t="str">
        <f>VLOOKUP($A635,Searches!$A:$H,AA$1,FALSE)</f>
        <v>Richard Whitehead</v>
      </c>
      <c r="AB635" s="22" t="str">
        <f>VLOOKUP($A635,Searches!$A:$H,AB$1,FALSE)</f>
        <v>CSL Software Solutions Inc.</v>
      </c>
      <c r="AC635" s="22" t="str">
        <f>VLOOKUP($A635,Searches!$A:$H,AC$1,FALSE)</f>
        <v>Chief Operating Officer &amp; Global VP Sales &amp; Marketing</v>
      </c>
      <c r="AD635" s="22" t="str">
        <f>VLOOKUP($A635,Searches!$A:$H,AD$1,FALSE)</f>
        <v>2nd</v>
      </c>
      <c r="AE635" s="22" t="str">
        <f>VLOOKUP($A635,Searches!$A:$H,AE$1,FALSE)</f>
        <v>Open link</v>
      </c>
      <c r="AF635" s="22" t="str">
        <f>VLOOKUP($A635,Searches!$A:$H,AF$1,FALSE)</f>
        <v>Burlington, Vermont Area</v>
      </c>
      <c r="AG635" s="22" t="str">
        <f>VLOOKUP($A635,Searches!$A:$H,AG$1,FALSE)</f>
        <v>https://www.linkedin.com/sales/profile/5396727,JIf8,NAME_SEARCH?moduleKey=peopleSearchResults&amp;pageKey=sales-search3-people-refinement&amp;contextId=60BC92C971D70515801E49D6842B0000&amp;requestId=00362bdc-535b-4c52-b414-b05c8e769beb&amp;action=CLICK&amp;target=urn%3Ali%3AsalesLead%3A(-1%2C5396727)&amp;pageNumber=2&amp;targetEl=profilelink&amp;position=4&amp;trk=lss-serp-result-lead_photo</v>
      </c>
      <c r="AH635" s="22" t="e">
        <f>VLOOKUP($G635,Temp!$D:$F,AH$1,FALSE)</f>
        <v>#N/A</v>
      </c>
      <c r="AI635" s="22" t="e">
        <f>VLOOKUP($G635,Temp!$D:$F,AI$1,FALSE)</f>
        <v>#N/A</v>
      </c>
      <c r="AJ635" s="22" t="e">
        <f>VLOOKUP($G635,Temp!$D:$F,AJ$1,FALSE)</f>
        <v>#N/A</v>
      </c>
    </row>
    <row r="636" spans="1:36" ht="16" x14ac:dyDescent="0.2">
      <c r="A636" s="8" t="str">
        <f t="shared" si="9"/>
        <v>Vittorio Viarengo Skyhigh Networks</v>
      </c>
      <c r="B636" s="8" t="s">
        <v>815</v>
      </c>
      <c r="C636" s="8" t="s">
        <v>816</v>
      </c>
      <c r="D636" s="8" t="s">
        <v>42</v>
      </c>
      <c r="E636" s="8" t="s">
        <v>817</v>
      </c>
      <c r="F636" s="8" t="s">
        <v>818</v>
      </c>
      <c r="G636" s="12" t="s">
        <v>819</v>
      </c>
      <c r="H636" s="22" t="str">
        <f>VLOOKUP($G636,Temp!$A:$C,H$1,FALSE)</f>
        <v>skyhighnetworks.com</v>
      </c>
      <c r="I636" s="22" t="e">
        <f>VLOOKUP($G636,Temp!$A:$C,I$1,FALSE)</f>
        <v>#VALUE!</v>
      </c>
      <c r="J636" s="22" t="e">
        <f>VLOOKUP($G636,Temp!$A:$C,J$1,FALSE)</f>
        <v>#VALUE!</v>
      </c>
      <c r="K636" s="22" t="e">
        <f>VLOOKUP($G636,Temp!$A:$C,K$1,FALSE)</f>
        <v>#VALUE!</v>
      </c>
      <c r="L636" s="22" t="e">
        <f>VLOOKUP($G636,Temp!$A:$C,L$1,FALSE)</f>
        <v>#VALUE!</v>
      </c>
      <c r="M636" s="22" t="e">
        <f>VLOOKUP($G636,Temp!$A:$C,M$1,FALSE)</f>
        <v>#VALUE!</v>
      </c>
      <c r="N636" s="22" t="e">
        <f>VLOOKUP($G636,Temp!$A:$C,N$1,FALSE)</f>
        <v>#VALUE!</v>
      </c>
      <c r="O636" s="22" t="e">
        <f>VLOOKUP($G636,Temp!$A:$C,O$1,FALSE)</f>
        <v>#VALUE!</v>
      </c>
      <c r="P636" s="22" t="e">
        <f>VLOOKUP($G636,Temp!$A:$C,P$1,FALSE)</f>
        <v>#VALUE!</v>
      </c>
      <c r="Q636" s="22" t="e">
        <f>VLOOKUP($G636,Temp!$A:$C,Q$1,FALSE)</f>
        <v>#VALUE!</v>
      </c>
      <c r="R636" s="22" t="e">
        <f>VLOOKUP($G636,Temp!$A:$C,R$1,FALSE)</f>
        <v>#VALUE!</v>
      </c>
      <c r="S636" s="22" t="e">
        <f>VLOOKUP($G636,Temp!$A:$C,S$1,FALSE)</f>
        <v>#VALUE!</v>
      </c>
      <c r="T636" s="22" t="e">
        <f>VLOOKUP($G636,Temp!$A:$C,T$1,FALSE)</f>
        <v>#VALUE!</v>
      </c>
      <c r="U636" s="22" t="e">
        <f>VLOOKUP($G636,Temp!$A:$C,U$1,FALSE)</f>
        <v>#VALUE!</v>
      </c>
      <c r="V636" s="22" t="e">
        <f>VLOOKUP($G636,Temp!$A:$C,V$1,FALSE)</f>
        <v>#VALUE!</v>
      </c>
      <c r="W636" s="22" t="e">
        <f>VLOOKUP($G636,Temp!$A:$C,W$1,FALSE)</f>
        <v>#VALUE!</v>
      </c>
      <c r="X636" s="22" t="e">
        <f>VLOOKUP($G636,Temp!$A:$C,X$1,FALSE)</f>
        <v>#VALUE!</v>
      </c>
      <c r="Y636" s="22">
        <f>VLOOKUP($G636,Temp!$A:$C,Y$1,FALSE)</f>
        <v>190000</v>
      </c>
      <c r="Z636" s="22">
        <f>VLOOKUP($G636,Temp!$A:$C,Z$1,FALSE)</f>
        <v>7100</v>
      </c>
      <c r="AA636" s="22" t="e">
        <f>VLOOKUP($A636,Searches!$A:$H,AA$1,FALSE)</f>
        <v>#N/A</v>
      </c>
      <c r="AB636" s="22" t="e">
        <f>VLOOKUP($A636,Searches!$A:$H,AB$1,FALSE)</f>
        <v>#N/A</v>
      </c>
      <c r="AC636" s="22" t="e">
        <f>VLOOKUP($A636,Searches!$A:$H,AC$1,FALSE)</f>
        <v>#N/A</v>
      </c>
      <c r="AD636" s="22" t="e">
        <f>VLOOKUP($A636,Searches!$A:$H,AD$1,FALSE)</f>
        <v>#N/A</v>
      </c>
      <c r="AE636" s="22" t="e">
        <f>VLOOKUP($A636,Searches!$A:$H,AE$1,FALSE)</f>
        <v>#N/A</v>
      </c>
      <c r="AF636" s="22" t="e">
        <f>VLOOKUP($A636,Searches!$A:$H,AF$1,FALSE)</f>
        <v>#N/A</v>
      </c>
      <c r="AG636" s="22" t="e">
        <f>VLOOKUP($A636,Searches!$A:$H,AG$1,FALSE)</f>
        <v>#N/A</v>
      </c>
      <c r="AH636" s="22" t="str">
        <f>VLOOKUP($G636,Temp!$D:$F,AH$1,FALSE)</f>
        <v>skyhighnetworks.com</v>
      </c>
      <c r="AI636" s="22" t="str">
        <f>VLOOKUP($G636,Temp!$D:$F,AI$1,FALSE)</f>
        <v>Marketo</v>
      </c>
      <c r="AJ636" s="22" t="str">
        <f>VLOOKUP($G636,Temp!$D:$F,AJ$1,FALSE)</f>
        <v>WordPress</v>
      </c>
    </row>
    <row r="637" spans="1:36" ht="16" x14ac:dyDescent="0.2">
      <c r="A637" s="8" t="str">
        <f t="shared" si="9"/>
        <v>Andrew Malcolm Evernote</v>
      </c>
      <c r="B637" s="8" t="s">
        <v>830</v>
      </c>
      <c r="C637" s="8" t="s">
        <v>831</v>
      </c>
      <c r="D637" s="8" t="s">
        <v>42</v>
      </c>
      <c r="E637" s="8" t="s">
        <v>832</v>
      </c>
      <c r="F637" s="8" t="s">
        <v>833</v>
      </c>
      <c r="G637" s="12" t="s">
        <v>834</v>
      </c>
      <c r="H637" s="22" t="str">
        <f>VLOOKUP($G637,Temp!$A:$C,H$1,FALSE)</f>
        <v>evernote.com</v>
      </c>
      <c r="I637" s="22" t="e">
        <f>VLOOKUP($G637,Temp!$A:$C,I$1,FALSE)</f>
        <v>#VALUE!</v>
      </c>
      <c r="J637" s="22" t="e">
        <f>VLOOKUP($G637,Temp!$A:$C,J$1,FALSE)</f>
        <v>#VALUE!</v>
      </c>
      <c r="K637" s="22" t="e">
        <f>VLOOKUP($G637,Temp!$A:$C,K$1,FALSE)</f>
        <v>#VALUE!</v>
      </c>
      <c r="L637" s="22" t="e">
        <f>VLOOKUP($G637,Temp!$A:$C,L$1,FALSE)</f>
        <v>#VALUE!</v>
      </c>
      <c r="M637" s="22" t="e">
        <f>VLOOKUP($G637,Temp!$A:$C,M$1,FALSE)</f>
        <v>#VALUE!</v>
      </c>
      <c r="N637" s="22" t="e">
        <f>VLOOKUP($G637,Temp!$A:$C,N$1,FALSE)</f>
        <v>#VALUE!</v>
      </c>
      <c r="O637" s="22" t="e">
        <f>VLOOKUP($G637,Temp!$A:$C,O$1,FALSE)</f>
        <v>#VALUE!</v>
      </c>
      <c r="P637" s="22" t="e">
        <f>VLOOKUP($G637,Temp!$A:$C,P$1,FALSE)</f>
        <v>#VALUE!</v>
      </c>
      <c r="Q637" s="22" t="e">
        <f>VLOOKUP($G637,Temp!$A:$C,Q$1,FALSE)</f>
        <v>#VALUE!</v>
      </c>
      <c r="R637" s="22" t="e">
        <f>VLOOKUP($G637,Temp!$A:$C,R$1,FALSE)</f>
        <v>#VALUE!</v>
      </c>
      <c r="S637" s="22" t="e">
        <f>VLOOKUP($G637,Temp!$A:$C,S$1,FALSE)</f>
        <v>#VALUE!</v>
      </c>
      <c r="T637" s="22" t="e">
        <f>VLOOKUP($G637,Temp!$A:$C,T$1,FALSE)</f>
        <v>#VALUE!</v>
      </c>
      <c r="U637" s="22" t="e">
        <f>VLOOKUP($G637,Temp!$A:$C,U$1,FALSE)</f>
        <v>#VALUE!</v>
      </c>
      <c r="V637" s="22" t="e">
        <f>VLOOKUP($G637,Temp!$A:$C,V$1,FALSE)</f>
        <v>#VALUE!</v>
      </c>
      <c r="W637" s="22" t="e">
        <f>VLOOKUP($G637,Temp!$A:$C,W$1,FALSE)</f>
        <v>#VALUE!</v>
      </c>
      <c r="X637" s="22" t="e">
        <f>VLOOKUP($G637,Temp!$A:$C,X$1,FALSE)</f>
        <v>#VALUE!</v>
      </c>
      <c r="Y637" s="22">
        <f>VLOOKUP($G637,Temp!$A:$C,Y$1,FALSE)</f>
        <v>670000</v>
      </c>
      <c r="Z637" s="22">
        <f>VLOOKUP($G637,Temp!$A:$C,Z$1,FALSE)</f>
        <v>0</v>
      </c>
      <c r="AA637" s="22" t="str">
        <f>VLOOKUP($A637,Searches!$A:$H,AA$1,FALSE)</f>
        <v>Andrew Malcolm</v>
      </c>
      <c r="AB637" s="22" t="str">
        <f>VLOOKUP($A637,Searches!$A:$H,AB$1,FALSE)</f>
        <v>Evernote</v>
      </c>
      <c r="AC637" s="22" t="str">
        <f>VLOOKUP($A637,Searches!$A:$H,AC$1,FALSE)</f>
        <v>Chief Marketing Officer</v>
      </c>
      <c r="AD637" s="22" t="str">
        <f>VLOOKUP($A637,Searches!$A:$H,AD$1,FALSE)</f>
        <v>2nd</v>
      </c>
      <c r="AE637" s="22" t="str">
        <f>VLOOKUP($A637,Searches!$A:$H,AE$1,FALSE)</f>
        <v/>
      </c>
      <c r="AF637" s="22" t="str">
        <f>VLOOKUP($A637,Searches!$A:$H,AF$1,FALSE)</f>
        <v>San Francisco Bay Area</v>
      </c>
      <c r="AG637" s="22" t="str">
        <f>VLOOKUP($A637,Searches!$A:$H,AG$1,FALSE)</f>
        <v>https://www.linkedin.com/sales/profile/2855492,MBww,NAME_SEARCH?moduleKey=peopleSearchResults&amp;pageKey=sales-search3-people-refinement&amp;contextId=60BC92C971D70515801E49D6842B0000&amp;requestId=0712e535-b641-4e83-b1cb-00fd01a7597c&amp;action=CLICK&amp;target=urn%3Ali%3AsalesLead%3A(-1%2C2855492)&amp;pageNumber=2&amp;targetEl=profilelink&amp;position=4&amp;trk=lss-serp-result-lead_photo</v>
      </c>
      <c r="AH637" s="22" t="str">
        <f>VLOOKUP($G637,Temp!$D:$F,AH$1,FALSE)</f>
        <v>evernote.com</v>
      </c>
      <c r="AI637" s="22">
        <f>VLOOKUP($G637,Temp!$D:$F,AI$1,FALSE)</f>
        <v>0</v>
      </c>
      <c r="AJ637" s="22" t="str">
        <f>VLOOKUP($G637,Temp!$D:$F,AJ$1,FALSE)</f>
        <v>WordPress</v>
      </c>
    </row>
    <row r="638" spans="1:36" ht="16" x14ac:dyDescent="0.2">
      <c r="A638" s="8" t="str">
        <f t="shared" si="9"/>
        <v>Lori Ruff Suite Branding - Keynote &amp; Conference Public Speaker | Inspiring Today's Top Performers with Passion</v>
      </c>
      <c r="B638" s="8" t="s">
        <v>851</v>
      </c>
      <c r="C638" s="8" t="s">
        <v>852</v>
      </c>
      <c r="D638" s="8" t="s">
        <v>853</v>
      </c>
      <c r="E638" s="8" t="s">
        <v>634</v>
      </c>
      <c r="F638" s="8" t="s">
        <v>854</v>
      </c>
      <c r="G638" s="8" t="s">
        <v>634</v>
      </c>
      <c r="H638" s="22" t="e">
        <f>VLOOKUP($G638,Temp!$A:$C,H$1,FALSE)</f>
        <v>#N/A</v>
      </c>
      <c r="I638" s="22" t="e">
        <f>VLOOKUP($G638,Temp!$A:$C,I$1,FALSE)</f>
        <v>#N/A</v>
      </c>
      <c r="J638" s="22" t="e">
        <f>VLOOKUP($G638,Temp!$A:$C,J$1,FALSE)</f>
        <v>#N/A</v>
      </c>
      <c r="K638" s="22" t="e">
        <f>VLOOKUP($G638,Temp!$A:$C,K$1,FALSE)</f>
        <v>#N/A</v>
      </c>
      <c r="L638" s="22" t="e">
        <f>VLOOKUP($G638,Temp!$A:$C,L$1,FALSE)</f>
        <v>#N/A</v>
      </c>
      <c r="M638" s="22" t="e">
        <f>VLOOKUP($G638,Temp!$A:$C,M$1,FALSE)</f>
        <v>#N/A</v>
      </c>
      <c r="N638" s="22" t="e">
        <f>VLOOKUP($G638,Temp!$A:$C,N$1,FALSE)</f>
        <v>#N/A</v>
      </c>
      <c r="O638" s="22" t="e">
        <f>VLOOKUP($G638,Temp!$A:$C,O$1,FALSE)</f>
        <v>#N/A</v>
      </c>
      <c r="P638" s="22" t="e">
        <f>VLOOKUP($G638,Temp!$A:$C,P$1,FALSE)</f>
        <v>#N/A</v>
      </c>
      <c r="Q638" s="22" t="e">
        <f>VLOOKUP($G638,Temp!$A:$C,Q$1,FALSE)</f>
        <v>#N/A</v>
      </c>
      <c r="R638" s="22" t="e">
        <f>VLOOKUP($G638,Temp!$A:$C,R$1,FALSE)</f>
        <v>#N/A</v>
      </c>
      <c r="S638" s="22" t="e">
        <f>VLOOKUP($G638,Temp!$A:$C,S$1,FALSE)</f>
        <v>#N/A</v>
      </c>
      <c r="T638" s="22" t="e">
        <f>VLOOKUP($G638,Temp!$A:$C,T$1,FALSE)</f>
        <v>#N/A</v>
      </c>
      <c r="U638" s="22" t="e">
        <f>VLOOKUP($G638,Temp!$A:$C,U$1,FALSE)</f>
        <v>#N/A</v>
      </c>
      <c r="V638" s="22" t="e">
        <f>VLOOKUP($G638,Temp!$A:$C,V$1,FALSE)</f>
        <v>#N/A</v>
      </c>
      <c r="W638" s="22" t="e">
        <f>VLOOKUP($G638,Temp!$A:$C,W$1,FALSE)</f>
        <v>#N/A</v>
      </c>
      <c r="X638" s="22" t="e">
        <f>VLOOKUP($G638,Temp!$A:$C,X$1,FALSE)</f>
        <v>#N/A</v>
      </c>
      <c r="Y638" s="22" t="e">
        <f>VLOOKUP($G638,Temp!$A:$C,Y$1,FALSE)</f>
        <v>#N/A</v>
      </c>
      <c r="Z638" s="22" t="e">
        <f>VLOOKUP($G638,Temp!$A:$C,Z$1,FALSE)</f>
        <v>#N/A</v>
      </c>
      <c r="AA638" s="22" t="e">
        <f>VLOOKUP($A638,Searches!$A:$H,AA$1,FALSE)</f>
        <v>#N/A</v>
      </c>
      <c r="AB638" s="22" t="e">
        <f>VLOOKUP($A638,Searches!$A:$H,AB$1,FALSE)</f>
        <v>#N/A</v>
      </c>
      <c r="AC638" s="22" t="e">
        <f>VLOOKUP($A638,Searches!$A:$H,AC$1,FALSE)</f>
        <v>#N/A</v>
      </c>
      <c r="AD638" s="22" t="e">
        <f>VLOOKUP($A638,Searches!$A:$H,AD$1,FALSE)</f>
        <v>#N/A</v>
      </c>
      <c r="AE638" s="22" t="e">
        <f>VLOOKUP($A638,Searches!$A:$H,AE$1,FALSE)</f>
        <v>#N/A</v>
      </c>
      <c r="AF638" s="22" t="e">
        <f>VLOOKUP($A638,Searches!$A:$H,AF$1,FALSE)</f>
        <v>#N/A</v>
      </c>
      <c r="AG638" s="22" t="e">
        <f>VLOOKUP($A638,Searches!$A:$H,AG$1,FALSE)</f>
        <v>#N/A</v>
      </c>
      <c r="AH638" s="22" t="e">
        <f>VLOOKUP($G638,Temp!$D:$F,AH$1,FALSE)</f>
        <v>#N/A</v>
      </c>
      <c r="AI638" s="22" t="e">
        <f>VLOOKUP($G638,Temp!$D:$F,AI$1,FALSE)</f>
        <v>#N/A</v>
      </c>
      <c r="AJ638" s="22" t="e">
        <f>VLOOKUP($G638,Temp!$D:$F,AJ$1,FALSE)</f>
        <v>#N/A</v>
      </c>
    </row>
    <row r="639" spans="1:36" ht="16" x14ac:dyDescent="0.2">
      <c r="A639" s="8" t="str">
        <f t="shared" si="9"/>
        <v>Matt Zilli Marketo</v>
      </c>
      <c r="B639" s="8" t="s">
        <v>856</v>
      </c>
      <c r="C639" s="8" t="s">
        <v>857</v>
      </c>
      <c r="D639" s="8" t="s">
        <v>858</v>
      </c>
      <c r="E639" s="8" t="s">
        <v>634</v>
      </c>
      <c r="F639" s="8" t="s">
        <v>161</v>
      </c>
      <c r="G639" s="8" t="s">
        <v>634</v>
      </c>
      <c r="H639" s="22" t="e">
        <f>VLOOKUP($G639,Temp!$A:$C,H$1,FALSE)</f>
        <v>#N/A</v>
      </c>
      <c r="I639" s="22" t="e">
        <f>VLOOKUP($G639,Temp!$A:$C,I$1,FALSE)</f>
        <v>#N/A</v>
      </c>
      <c r="J639" s="22" t="e">
        <f>VLOOKUP($G639,Temp!$A:$C,J$1,FALSE)</f>
        <v>#N/A</v>
      </c>
      <c r="K639" s="22" t="e">
        <f>VLOOKUP($G639,Temp!$A:$C,K$1,FALSE)</f>
        <v>#N/A</v>
      </c>
      <c r="L639" s="22" t="e">
        <f>VLOOKUP($G639,Temp!$A:$C,L$1,FALSE)</f>
        <v>#N/A</v>
      </c>
      <c r="M639" s="22" t="e">
        <f>VLOOKUP($G639,Temp!$A:$C,M$1,FALSE)</f>
        <v>#N/A</v>
      </c>
      <c r="N639" s="22" t="e">
        <f>VLOOKUP($G639,Temp!$A:$C,N$1,FALSE)</f>
        <v>#N/A</v>
      </c>
      <c r="O639" s="22" t="e">
        <f>VLOOKUP($G639,Temp!$A:$C,O$1,FALSE)</f>
        <v>#N/A</v>
      </c>
      <c r="P639" s="22" t="e">
        <f>VLOOKUP($G639,Temp!$A:$C,P$1,FALSE)</f>
        <v>#N/A</v>
      </c>
      <c r="Q639" s="22" t="e">
        <f>VLOOKUP($G639,Temp!$A:$C,Q$1,FALSE)</f>
        <v>#N/A</v>
      </c>
      <c r="R639" s="22" t="e">
        <f>VLOOKUP($G639,Temp!$A:$C,R$1,FALSE)</f>
        <v>#N/A</v>
      </c>
      <c r="S639" s="22" t="e">
        <f>VLOOKUP($G639,Temp!$A:$C,S$1,FALSE)</f>
        <v>#N/A</v>
      </c>
      <c r="T639" s="22" t="e">
        <f>VLOOKUP($G639,Temp!$A:$C,T$1,FALSE)</f>
        <v>#N/A</v>
      </c>
      <c r="U639" s="22" t="e">
        <f>VLOOKUP($G639,Temp!$A:$C,U$1,FALSE)</f>
        <v>#N/A</v>
      </c>
      <c r="V639" s="22" t="e">
        <f>VLOOKUP($G639,Temp!$A:$C,V$1,FALSE)</f>
        <v>#N/A</v>
      </c>
      <c r="W639" s="22" t="e">
        <f>VLOOKUP($G639,Temp!$A:$C,W$1,FALSE)</f>
        <v>#N/A</v>
      </c>
      <c r="X639" s="22" t="e">
        <f>VLOOKUP($G639,Temp!$A:$C,X$1,FALSE)</f>
        <v>#N/A</v>
      </c>
      <c r="Y639" s="22" t="e">
        <f>VLOOKUP($G639,Temp!$A:$C,Y$1,FALSE)</f>
        <v>#N/A</v>
      </c>
      <c r="Z639" s="22" t="e">
        <f>VLOOKUP($G639,Temp!$A:$C,Z$1,FALSE)</f>
        <v>#N/A</v>
      </c>
      <c r="AA639" s="22" t="e">
        <f>VLOOKUP($A639,Searches!$A:$H,AA$1,FALSE)</f>
        <v>#N/A</v>
      </c>
      <c r="AB639" s="22" t="e">
        <f>VLOOKUP($A639,Searches!$A:$H,AB$1,FALSE)</f>
        <v>#N/A</v>
      </c>
      <c r="AC639" s="22" t="e">
        <f>VLOOKUP($A639,Searches!$A:$H,AC$1,FALSE)</f>
        <v>#N/A</v>
      </c>
      <c r="AD639" s="22" t="e">
        <f>VLOOKUP($A639,Searches!$A:$H,AD$1,FALSE)</f>
        <v>#N/A</v>
      </c>
      <c r="AE639" s="22" t="e">
        <f>VLOOKUP($A639,Searches!$A:$H,AE$1,FALSE)</f>
        <v>#N/A</v>
      </c>
      <c r="AF639" s="22" t="e">
        <f>VLOOKUP($A639,Searches!$A:$H,AF$1,FALSE)</f>
        <v>#N/A</v>
      </c>
      <c r="AG639" s="22" t="e">
        <f>VLOOKUP($A639,Searches!$A:$H,AG$1,FALSE)</f>
        <v>#N/A</v>
      </c>
      <c r="AH639" s="22" t="e">
        <f>VLOOKUP($G639,Temp!$D:$F,AH$1,FALSE)</f>
        <v>#N/A</v>
      </c>
      <c r="AI639" s="22" t="e">
        <f>VLOOKUP($G639,Temp!$D:$F,AI$1,FALSE)</f>
        <v>#N/A</v>
      </c>
      <c r="AJ639" s="22" t="e">
        <f>VLOOKUP($G639,Temp!$D:$F,AJ$1,FALSE)</f>
        <v>#N/A</v>
      </c>
    </row>
    <row r="640" spans="1:36" ht="16" x14ac:dyDescent="0.2">
      <c r="A640" s="8" t="str">
        <f t="shared" si="9"/>
        <v>Christopher Obereder trade.io</v>
      </c>
      <c r="B640" s="8" t="s">
        <v>869</v>
      </c>
      <c r="C640" s="8" t="s">
        <v>870</v>
      </c>
      <c r="D640" s="8" t="s">
        <v>42</v>
      </c>
      <c r="E640" s="8" t="s">
        <v>7174</v>
      </c>
      <c r="F640" s="12" t="s">
        <v>855</v>
      </c>
      <c r="G640" s="12" t="s">
        <v>855</v>
      </c>
      <c r="H640" s="22" t="str">
        <f>VLOOKUP($G640,Temp!$A:$C,H$1,FALSE)</f>
        <v>trade.io</v>
      </c>
      <c r="I640" s="22" t="e">
        <f>VLOOKUP($G640,Temp!$A:$C,I$1,FALSE)</f>
        <v>#VALUE!</v>
      </c>
      <c r="J640" s="22" t="e">
        <f>VLOOKUP($G640,Temp!$A:$C,J$1,FALSE)</f>
        <v>#VALUE!</v>
      </c>
      <c r="K640" s="22" t="e">
        <f>VLOOKUP($G640,Temp!$A:$C,K$1,FALSE)</f>
        <v>#VALUE!</v>
      </c>
      <c r="L640" s="22" t="e">
        <f>VLOOKUP($G640,Temp!$A:$C,L$1,FALSE)</f>
        <v>#VALUE!</v>
      </c>
      <c r="M640" s="22" t="e">
        <f>VLOOKUP($G640,Temp!$A:$C,M$1,FALSE)</f>
        <v>#VALUE!</v>
      </c>
      <c r="N640" s="22" t="e">
        <f>VLOOKUP($G640,Temp!$A:$C,N$1,FALSE)</f>
        <v>#VALUE!</v>
      </c>
      <c r="O640" s="22" t="e">
        <f>VLOOKUP($G640,Temp!$A:$C,O$1,FALSE)</f>
        <v>#VALUE!</v>
      </c>
      <c r="P640" s="22" t="e">
        <f>VLOOKUP($G640,Temp!$A:$C,P$1,FALSE)</f>
        <v>#VALUE!</v>
      </c>
      <c r="Q640" s="22" t="e">
        <f>VLOOKUP($G640,Temp!$A:$C,Q$1,FALSE)</f>
        <v>#VALUE!</v>
      </c>
      <c r="R640" s="22" t="e">
        <f>VLOOKUP($G640,Temp!$A:$C,R$1,FALSE)</f>
        <v>#VALUE!</v>
      </c>
      <c r="S640" s="22" t="e">
        <f>VLOOKUP($G640,Temp!$A:$C,S$1,FALSE)</f>
        <v>#VALUE!</v>
      </c>
      <c r="T640" s="22" t="e">
        <f>VLOOKUP($G640,Temp!$A:$C,T$1,FALSE)</f>
        <v>#VALUE!</v>
      </c>
      <c r="U640" s="22" t="e">
        <f>VLOOKUP($G640,Temp!$A:$C,U$1,FALSE)</f>
        <v>#VALUE!</v>
      </c>
      <c r="V640" s="22" t="e">
        <f>VLOOKUP($G640,Temp!$A:$C,V$1,FALSE)</f>
        <v>#VALUE!</v>
      </c>
      <c r="W640" s="22" t="e">
        <f>VLOOKUP($G640,Temp!$A:$C,W$1,FALSE)</f>
        <v>#VALUE!</v>
      </c>
      <c r="X640" s="22" t="e">
        <f>VLOOKUP($G640,Temp!$A:$C,X$1,FALSE)</f>
        <v>#VALUE!</v>
      </c>
      <c r="Y640" s="22">
        <f>VLOOKUP($G640,Temp!$A:$C,Y$1,FALSE)</f>
        <v>31</v>
      </c>
      <c r="Z640" s="22">
        <f>VLOOKUP($G640,Temp!$A:$C,Z$1,FALSE)</f>
        <v>0</v>
      </c>
      <c r="AA640" s="22" t="str">
        <f>VLOOKUP($A640,Searches!$A:$H,AA$1,FALSE)</f>
        <v>Christopher Obereder</v>
      </c>
      <c r="AB640" s="22" t="str">
        <f>VLOOKUP($A640,Searches!$A:$H,AB$1,FALSE)</f>
        <v>trade.io</v>
      </c>
      <c r="AC640" s="22" t="str">
        <f>VLOOKUP($A640,Searches!$A:$H,AC$1,FALSE)</f>
        <v>Chief Marketing Officer</v>
      </c>
      <c r="AD640" s="22" t="str">
        <f>VLOOKUP($A640,Searches!$A:$H,AD$1,FALSE)</f>
        <v>2nd</v>
      </c>
      <c r="AE640" s="22" t="str">
        <f>VLOOKUP($A640,Searches!$A:$H,AE$1,FALSE)</f>
        <v/>
      </c>
      <c r="AF640" s="22" t="str">
        <f>VLOOKUP($A640,Searches!$A:$H,AF$1,FALSE)</f>
        <v>San Francisco Bay Area</v>
      </c>
      <c r="AG640" s="22" t="str">
        <f>VLOOKUP($A640,Searches!$A:$H,AG$1,FALSE)</f>
        <v>https://www.linkedin.com/sales/profile/287807979,bqiw,NAME_SEARCH?moduleKey=peopleSearchResults&amp;pageKey=sales-search3-people-refinement&amp;contextId=60BC92C971D70515801E49D6842B0000&amp;requestId=00362bdc-535b-4c52-b414-b05c8e769beb&amp;action=CLICK&amp;target=urn%3Ali%3AsalesLead%3A(-1%2C287807979)&amp;pageNumber=2&amp;targetEl=profilelink&amp;position=3&amp;trk=lss-serp-result-lead_photo</v>
      </c>
      <c r="AH640" s="22" t="e">
        <f>VLOOKUP($G640,Temp!$D:$F,AH$1,FALSE)</f>
        <v>#N/A</v>
      </c>
      <c r="AI640" s="22" t="e">
        <f>VLOOKUP($G640,Temp!$D:$F,AI$1,FALSE)</f>
        <v>#N/A</v>
      </c>
      <c r="AJ640" s="22" t="e">
        <f>VLOOKUP($G640,Temp!$D:$F,AJ$1,FALSE)</f>
        <v>#N/A</v>
      </c>
    </row>
    <row r="641" spans="1:36" ht="16" x14ac:dyDescent="0.2">
      <c r="A641" s="8" t="str">
        <f t="shared" si="9"/>
        <v>Mike Volpe Cybereason</v>
      </c>
      <c r="B641" s="8" t="s">
        <v>112</v>
      </c>
      <c r="C641" s="8" t="s">
        <v>179</v>
      </c>
      <c r="D641" s="8" t="s">
        <v>180</v>
      </c>
      <c r="E641" s="8" t="s">
        <v>181</v>
      </c>
      <c r="F641" s="8" t="s">
        <v>182</v>
      </c>
      <c r="G641" s="12" t="s">
        <v>183</v>
      </c>
      <c r="H641" s="22" t="str">
        <f>VLOOKUP($G641,Temp!$A:$C,H$1,FALSE)</f>
        <v>cybereason.com</v>
      </c>
      <c r="I641" s="22" t="e">
        <f>VLOOKUP($G641,Temp!$A:$C,I$1,FALSE)</f>
        <v>#VALUE!</v>
      </c>
      <c r="J641" s="22" t="e">
        <f>VLOOKUP($G641,Temp!$A:$C,J$1,FALSE)</f>
        <v>#VALUE!</v>
      </c>
      <c r="K641" s="22" t="e">
        <f>VLOOKUP($G641,Temp!$A:$C,K$1,FALSE)</f>
        <v>#VALUE!</v>
      </c>
      <c r="L641" s="22" t="e">
        <f>VLOOKUP($G641,Temp!$A:$C,L$1,FALSE)</f>
        <v>#VALUE!</v>
      </c>
      <c r="M641" s="22" t="e">
        <f>VLOOKUP($G641,Temp!$A:$C,M$1,FALSE)</f>
        <v>#VALUE!</v>
      </c>
      <c r="N641" s="22" t="e">
        <f>VLOOKUP($G641,Temp!$A:$C,N$1,FALSE)</f>
        <v>#VALUE!</v>
      </c>
      <c r="O641" s="22" t="e">
        <f>VLOOKUP($G641,Temp!$A:$C,O$1,FALSE)</f>
        <v>#VALUE!</v>
      </c>
      <c r="P641" s="22" t="e">
        <f>VLOOKUP($G641,Temp!$A:$C,P$1,FALSE)</f>
        <v>#VALUE!</v>
      </c>
      <c r="Q641" s="22" t="e">
        <f>VLOOKUP($G641,Temp!$A:$C,Q$1,FALSE)</f>
        <v>#VALUE!</v>
      </c>
      <c r="R641" s="22" t="e">
        <f>VLOOKUP($G641,Temp!$A:$C,R$1,FALSE)</f>
        <v>#VALUE!</v>
      </c>
      <c r="S641" s="22" t="e">
        <f>VLOOKUP($G641,Temp!$A:$C,S$1,FALSE)</f>
        <v>#VALUE!</v>
      </c>
      <c r="T641" s="22" t="e">
        <f>VLOOKUP($G641,Temp!$A:$C,T$1,FALSE)</f>
        <v>#VALUE!</v>
      </c>
      <c r="U641" s="22" t="e">
        <f>VLOOKUP($G641,Temp!$A:$C,U$1,FALSE)</f>
        <v>#VALUE!</v>
      </c>
      <c r="V641" s="22" t="e">
        <f>VLOOKUP($G641,Temp!$A:$C,V$1,FALSE)</f>
        <v>#VALUE!</v>
      </c>
      <c r="W641" s="22" t="e">
        <f>VLOOKUP($G641,Temp!$A:$C,W$1,FALSE)</f>
        <v>#VALUE!</v>
      </c>
      <c r="X641" s="22" t="e">
        <f>VLOOKUP($G641,Temp!$A:$C,X$1,FALSE)</f>
        <v>#VALUE!</v>
      </c>
      <c r="Y641" s="22">
        <f>VLOOKUP($G641,Temp!$A:$C,Y$1,FALSE)</f>
        <v>4700</v>
      </c>
      <c r="Z641" s="22">
        <f>VLOOKUP($G641,Temp!$A:$C,Z$1,FALSE)</f>
        <v>5400</v>
      </c>
      <c r="AA641" s="22" t="str">
        <f>VLOOKUP($A641,Searches!$A:$H,AA$1,FALSE)</f>
        <v>Mike Volpe</v>
      </c>
      <c r="AB641" s="22" t="str">
        <f>VLOOKUP($A641,Searches!$A:$H,AB$1,FALSE)</f>
        <v>Cybereason</v>
      </c>
      <c r="AC641" s="22" t="str">
        <f>VLOOKUP($A641,Searches!$A:$H,AC$1,FALSE)</f>
        <v>CMO</v>
      </c>
      <c r="AD641" s="22" t="str">
        <f>VLOOKUP($A641,Searches!$A:$H,AD$1,FALSE)</f>
        <v>2nd</v>
      </c>
      <c r="AE641" s="22" t="str">
        <f>VLOOKUP($A641,Searches!$A:$H,AE$1,FALSE)</f>
        <v/>
      </c>
      <c r="AF641" s="22" t="str">
        <f>VLOOKUP($A641,Searches!$A:$H,AF$1,FALSE)</f>
        <v>Greater Boston Area</v>
      </c>
      <c r="AG641" s="22" t="str">
        <f>VLOOKUP($A641,Searches!$A:$H,AG$1,FALSE)</f>
        <v>https://www.linkedin.com/sales/profile/5408722,WZNJ,NAME_SEARCH?moduleKey=peopleSearchResults&amp;pageKey=sales-search3-people-refinement&amp;contextId=60BC92C971D70515801E49D6842B0000&amp;requestId=00362bdc-535b-4c52-b414-b05c8e769beb&amp;action=CLICK&amp;target=urn%3Ali%3AsalesLead%3A(-1%2C5408722)&amp;pageNumber=2&amp;targetEl=profilelink&amp;position=10&amp;trk=lss-serp-result-lead_photo</v>
      </c>
      <c r="AH641" s="22" t="str">
        <f>VLOOKUP($G641,Temp!$D:$F,AH$1,FALSE)</f>
        <v>cybereason.com</v>
      </c>
      <c r="AI641" s="22" t="str">
        <f>VLOOKUP($G641,Temp!$D:$F,AI$1,FALSE)</f>
        <v>Marketo</v>
      </c>
      <c r="AJ641" s="22" t="str">
        <f>VLOOKUP($G641,Temp!$D:$F,AJ$1,FALSE)</f>
        <v>WordPress</v>
      </c>
    </row>
    <row r="642" spans="1:36" ht="16" x14ac:dyDescent="0.2">
      <c r="A642" s="8" t="str">
        <f t="shared" si="9"/>
        <v>Joel York Markodojo</v>
      </c>
      <c r="B642" s="8" t="s">
        <v>902</v>
      </c>
      <c r="C642" s="8" t="s">
        <v>903</v>
      </c>
      <c r="D642" s="8" t="s">
        <v>904</v>
      </c>
      <c r="E642" s="8" t="s">
        <v>905</v>
      </c>
      <c r="F642" s="8" t="s">
        <v>906</v>
      </c>
      <c r="G642" s="12" t="s">
        <v>873</v>
      </c>
      <c r="H642" s="22" t="str">
        <f>VLOOKUP($G642,Temp!$A:$C,H$1,FALSE)</f>
        <v>markodojo.com</v>
      </c>
      <c r="I642" s="22" t="e">
        <f>VLOOKUP($G642,Temp!$A:$C,I$1,FALSE)</f>
        <v>#VALUE!</v>
      </c>
      <c r="J642" s="22" t="e">
        <f>VLOOKUP($G642,Temp!$A:$C,J$1,FALSE)</f>
        <v>#VALUE!</v>
      </c>
      <c r="K642" s="22" t="e">
        <f>VLOOKUP($G642,Temp!$A:$C,K$1,FALSE)</f>
        <v>#VALUE!</v>
      </c>
      <c r="L642" s="22" t="e">
        <f>VLOOKUP($G642,Temp!$A:$C,L$1,FALSE)</f>
        <v>#VALUE!</v>
      </c>
      <c r="M642" s="22" t="e">
        <f>VLOOKUP($G642,Temp!$A:$C,M$1,FALSE)</f>
        <v>#VALUE!</v>
      </c>
      <c r="N642" s="22" t="e">
        <f>VLOOKUP($G642,Temp!$A:$C,N$1,FALSE)</f>
        <v>#VALUE!</v>
      </c>
      <c r="O642" s="22" t="e">
        <f>VLOOKUP($G642,Temp!$A:$C,O$1,FALSE)</f>
        <v>#VALUE!</v>
      </c>
      <c r="P642" s="22" t="e">
        <f>VLOOKUP($G642,Temp!$A:$C,P$1,FALSE)</f>
        <v>#VALUE!</v>
      </c>
      <c r="Q642" s="22" t="e">
        <f>VLOOKUP($G642,Temp!$A:$C,Q$1,FALSE)</f>
        <v>#VALUE!</v>
      </c>
      <c r="R642" s="22" t="e">
        <f>VLOOKUP($G642,Temp!$A:$C,R$1,FALSE)</f>
        <v>#VALUE!</v>
      </c>
      <c r="S642" s="22" t="e">
        <f>VLOOKUP($G642,Temp!$A:$C,S$1,FALSE)</f>
        <v>#VALUE!</v>
      </c>
      <c r="T642" s="22" t="e">
        <f>VLOOKUP($G642,Temp!$A:$C,T$1,FALSE)</f>
        <v>#VALUE!</v>
      </c>
      <c r="U642" s="22" t="e">
        <f>VLOOKUP($G642,Temp!$A:$C,U$1,FALSE)</f>
        <v>#VALUE!</v>
      </c>
      <c r="V642" s="22" t="e">
        <f>VLOOKUP($G642,Temp!$A:$C,V$1,FALSE)</f>
        <v>#VALUE!</v>
      </c>
      <c r="W642" s="22" t="e">
        <f>VLOOKUP($G642,Temp!$A:$C,W$1,FALSE)</f>
        <v>#VALUE!</v>
      </c>
      <c r="X642" s="22" t="e">
        <f>VLOOKUP($G642,Temp!$A:$C,X$1,FALSE)</f>
        <v>#VALUE!</v>
      </c>
      <c r="Y642" s="22">
        <f>VLOOKUP($G642,Temp!$A:$C,Y$1,FALSE)</f>
        <v>6600</v>
      </c>
      <c r="Z642" s="22">
        <f>VLOOKUP($G642,Temp!$A:$C,Z$1,FALSE)</f>
        <v>76</v>
      </c>
      <c r="AA642" s="22" t="e">
        <f>VLOOKUP($A642,Searches!$A:$H,AA$1,FALSE)</f>
        <v>#N/A</v>
      </c>
      <c r="AB642" s="22" t="e">
        <f>VLOOKUP($A642,Searches!$A:$H,AB$1,FALSE)</f>
        <v>#N/A</v>
      </c>
      <c r="AC642" s="22" t="e">
        <f>VLOOKUP($A642,Searches!$A:$H,AC$1,FALSE)</f>
        <v>#N/A</v>
      </c>
      <c r="AD642" s="22" t="e">
        <f>VLOOKUP($A642,Searches!$A:$H,AD$1,FALSE)</f>
        <v>#N/A</v>
      </c>
      <c r="AE642" s="22" t="e">
        <f>VLOOKUP($A642,Searches!$A:$H,AE$1,FALSE)</f>
        <v>#N/A</v>
      </c>
      <c r="AF642" s="22" t="e">
        <f>VLOOKUP($A642,Searches!$A:$H,AF$1,FALSE)</f>
        <v>#N/A</v>
      </c>
      <c r="AG642" s="22" t="e">
        <f>VLOOKUP($A642,Searches!$A:$H,AG$1,FALSE)</f>
        <v>#N/A</v>
      </c>
      <c r="AH642" s="22" t="str">
        <f>VLOOKUP($G642,Temp!$D:$F,AH$1,FALSE)</f>
        <v>markodojo.com</v>
      </c>
      <c r="AI642" s="22">
        <f>VLOOKUP($G642,Temp!$D:$F,AI$1,FALSE)</f>
        <v>0</v>
      </c>
      <c r="AJ642" s="22" t="str">
        <f>VLOOKUP($G642,Temp!$D:$F,AJ$1,FALSE)</f>
        <v>WordPress</v>
      </c>
    </row>
    <row r="643" spans="1:36" ht="16" x14ac:dyDescent="0.2">
      <c r="A643" s="8" t="str">
        <f t="shared" si="9"/>
        <v>Joshua Todd MINDBODY, Inc.</v>
      </c>
      <c r="B643" s="8" t="s">
        <v>918</v>
      </c>
      <c r="C643" s="8" t="s">
        <v>919</v>
      </c>
      <c r="D643" s="8" t="s">
        <v>42</v>
      </c>
      <c r="E643" s="8" t="s">
        <v>920</v>
      </c>
      <c r="F643" s="8" t="s">
        <v>921</v>
      </c>
      <c r="G643" s="12" t="s">
        <v>892</v>
      </c>
      <c r="H643" s="22" t="str">
        <f>VLOOKUP($G643,Temp!$A:$C,H$1,FALSE)</f>
        <v>mindbodyonline.com</v>
      </c>
      <c r="I643" s="22" t="e">
        <f>VLOOKUP($G643,Temp!$A:$C,I$1,FALSE)</f>
        <v>#VALUE!</v>
      </c>
      <c r="J643" s="22" t="e">
        <f>VLOOKUP($G643,Temp!$A:$C,J$1,FALSE)</f>
        <v>#VALUE!</v>
      </c>
      <c r="K643" s="22" t="e">
        <f>VLOOKUP($G643,Temp!$A:$C,K$1,FALSE)</f>
        <v>#VALUE!</v>
      </c>
      <c r="L643" s="22" t="e">
        <f>VLOOKUP($G643,Temp!$A:$C,L$1,FALSE)</f>
        <v>#VALUE!</v>
      </c>
      <c r="M643" s="22" t="e">
        <f>VLOOKUP($G643,Temp!$A:$C,M$1,FALSE)</f>
        <v>#VALUE!</v>
      </c>
      <c r="N643" s="22" t="e">
        <f>VLOOKUP($G643,Temp!$A:$C,N$1,FALSE)</f>
        <v>#VALUE!</v>
      </c>
      <c r="O643" s="22" t="e">
        <f>VLOOKUP($G643,Temp!$A:$C,O$1,FALSE)</f>
        <v>#VALUE!</v>
      </c>
      <c r="P643" s="22" t="e">
        <f>VLOOKUP($G643,Temp!$A:$C,P$1,FALSE)</f>
        <v>#VALUE!</v>
      </c>
      <c r="Q643" s="22" t="e">
        <f>VLOOKUP($G643,Temp!$A:$C,Q$1,FALSE)</f>
        <v>#VALUE!</v>
      </c>
      <c r="R643" s="22" t="e">
        <f>VLOOKUP($G643,Temp!$A:$C,R$1,FALSE)</f>
        <v>#VALUE!</v>
      </c>
      <c r="S643" s="22" t="e">
        <f>VLOOKUP($G643,Temp!$A:$C,S$1,FALSE)</f>
        <v>#VALUE!</v>
      </c>
      <c r="T643" s="22" t="e">
        <f>VLOOKUP($G643,Temp!$A:$C,T$1,FALSE)</f>
        <v>#VALUE!</v>
      </c>
      <c r="U643" s="22" t="e">
        <f>VLOOKUP($G643,Temp!$A:$C,U$1,FALSE)</f>
        <v>#VALUE!</v>
      </c>
      <c r="V643" s="22" t="e">
        <f>VLOOKUP($G643,Temp!$A:$C,V$1,FALSE)</f>
        <v>#VALUE!</v>
      </c>
      <c r="W643" s="22" t="e">
        <f>VLOOKUP($G643,Temp!$A:$C,W$1,FALSE)</f>
        <v>#VALUE!</v>
      </c>
      <c r="X643" s="22" t="e">
        <f>VLOOKUP($G643,Temp!$A:$C,X$1,FALSE)</f>
        <v>#VALUE!</v>
      </c>
      <c r="Y643" s="22">
        <f>VLOOKUP($G643,Temp!$A:$C,Y$1,FALSE)</f>
        <v>677000</v>
      </c>
      <c r="Z643" s="22">
        <f>VLOOKUP($G643,Temp!$A:$C,Z$1,FALSE)</f>
        <v>4900</v>
      </c>
      <c r="AA643" s="22" t="e">
        <f>VLOOKUP($A643,Searches!$A:$H,AA$1,FALSE)</f>
        <v>#N/A</v>
      </c>
      <c r="AB643" s="22" t="e">
        <f>VLOOKUP($A643,Searches!$A:$H,AB$1,FALSE)</f>
        <v>#N/A</v>
      </c>
      <c r="AC643" s="22" t="e">
        <f>VLOOKUP($A643,Searches!$A:$H,AC$1,FALSE)</f>
        <v>#N/A</v>
      </c>
      <c r="AD643" s="22" t="e">
        <f>VLOOKUP($A643,Searches!$A:$H,AD$1,FALSE)</f>
        <v>#N/A</v>
      </c>
      <c r="AE643" s="22" t="e">
        <f>VLOOKUP($A643,Searches!$A:$H,AE$1,FALSE)</f>
        <v>#N/A</v>
      </c>
      <c r="AF643" s="22" t="e">
        <f>VLOOKUP($A643,Searches!$A:$H,AF$1,FALSE)</f>
        <v>#N/A</v>
      </c>
      <c r="AG643" s="22" t="e">
        <f>VLOOKUP($A643,Searches!$A:$H,AG$1,FALSE)</f>
        <v>#N/A</v>
      </c>
      <c r="AH643" s="22" t="str">
        <f>VLOOKUP($G643,Temp!$D:$F,AH$1,FALSE)</f>
        <v>mindbodyonline.com</v>
      </c>
      <c r="AI643" s="22" t="str">
        <f>VLOOKUP($G643,Temp!$D:$F,AI$1,FALSE)</f>
        <v>Eloqua</v>
      </c>
      <c r="AJ643" s="22" t="str">
        <f>VLOOKUP($G643,Temp!$D:$F,AJ$1,FALSE)</f>
        <v>Drupal</v>
      </c>
    </row>
    <row r="644" spans="1:36" ht="16" x14ac:dyDescent="0.2">
      <c r="A644" s="8" t="str">
        <f t="shared" ref="A644:A707" si="10">CONCATENATE(B644," ",C644," ",F644)</f>
        <v>Aaron Darcy GE Digital</v>
      </c>
      <c r="B644" s="8" t="s">
        <v>949</v>
      </c>
      <c r="C644" s="8" t="s">
        <v>950</v>
      </c>
      <c r="D644" s="8" t="s">
        <v>42</v>
      </c>
      <c r="E644" s="8" t="s">
        <v>951</v>
      </c>
      <c r="F644" s="8" t="s">
        <v>952</v>
      </c>
      <c r="G644" s="12" t="s">
        <v>922</v>
      </c>
      <c r="H644" s="22" t="str">
        <f>VLOOKUP($G644,Temp!$A:$C,H$1,FALSE)</f>
        <v>ge.com</v>
      </c>
      <c r="I644" s="22" t="e">
        <f>VLOOKUP($G644,Temp!$A:$C,I$1,FALSE)</f>
        <v>#VALUE!</v>
      </c>
      <c r="J644" s="22" t="e">
        <f>VLOOKUP($G644,Temp!$A:$C,J$1,FALSE)</f>
        <v>#VALUE!</v>
      </c>
      <c r="K644" s="22" t="e">
        <f>VLOOKUP($G644,Temp!$A:$C,K$1,FALSE)</f>
        <v>#VALUE!</v>
      </c>
      <c r="L644" s="22" t="e">
        <f>VLOOKUP($G644,Temp!$A:$C,L$1,FALSE)</f>
        <v>#VALUE!</v>
      </c>
      <c r="M644" s="22" t="e">
        <f>VLOOKUP($G644,Temp!$A:$C,M$1,FALSE)</f>
        <v>#VALUE!</v>
      </c>
      <c r="N644" s="22" t="e">
        <f>VLOOKUP($G644,Temp!$A:$C,N$1,FALSE)</f>
        <v>#VALUE!</v>
      </c>
      <c r="O644" s="22" t="e">
        <f>VLOOKUP($G644,Temp!$A:$C,O$1,FALSE)</f>
        <v>#VALUE!</v>
      </c>
      <c r="P644" s="22" t="e">
        <f>VLOOKUP($G644,Temp!$A:$C,P$1,FALSE)</f>
        <v>#VALUE!</v>
      </c>
      <c r="Q644" s="22" t="e">
        <f>VLOOKUP($G644,Temp!$A:$C,Q$1,FALSE)</f>
        <v>#VALUE!</v>
      </c>
      <c r="R644" s="22" t="e">
        <f>VLOOKUP($G644,Temp!$A:$C,R$1,FALSE)</f>
        <v>#VALUE!</v>
      </c>
      <c r="S644" s="22" t="e">
        <f>VLOOKUP($G644,Temp!$A:$C,S$1,FALSE)</f>
        <v>#VALUE!</v>
      </c>
      <c r="T644" s="22" t="e">
        <f>VLOOKUP($G644,Temp!$A:$C,T$1,FALSE)</f>
        <v>#VALUE!</v>
      </c>
      <c r="U644" s="22" t="e">
        <f>VLOOKUP($G644,Temp!$A:$C,U$1,FALSE)</f>
        <v>#VALUE!</v>
      </c>
      <c r="V644" s="22" t="e">
        <f>VLOOKUP($G644,Temp!$A:$C,V$1,FALSE)</f>
        <v>#VALUE!</v>
      </c>
      <c r="W644" s="22" t="e">
        <f>VLOOKUP($G644,Temp!$A:$C,W$1,FALSE)</f>
        <v>#VALUE!</v>
      </c>
      <c r="X644" s="22" t="e">
        <f>VLOOKUP($G644,Temp!$A:$C,X$1,FALSE)</f>
        <v>#VALUE!</v>
      </c>
      <c r="Y644" s="22">
        <f>VLOOKUP($G644,Temp!$A:$C,Y$1,FALSE)</f>
        <v>632000</v>
      </c>
      <c r="Z644" s="22">
        <f>VLOOKUP($G644,Temp!$A:$C,Z$1,FALSE)</f>
        <v>20700</v>
      </c>
      <c r="AA644" s="22" t="e">
        <f>VLOOKUP($A644,Searches!$A:$H,AA$1,FALSE)</f>
        <v>#N/A</v>
      </c>
      <c r="AB644" s="22" t="e">
        <f>VLOOKUP($A644,Searches!$A:$H,AB$1,FALSE)</f>
        <v>#N/A</v>
      </c>
      <c r="AC644" s="22" t="e">
        <f>VLOOKUP($A644,Searches!$A:$H,AC$1,FALSE)</f>
        <v>#N/A</v>
      </c>
      <c r="AD644" s="22" t="e">
        <f>VLOOKUP($A644,Searches!$A:$H,AD$1,FALSE)</f>
        <v>#N/A</v>
      </c>
      <c r="AE644" s="22" t="e">
        <f>VLOOKUP($A644,Searches!$A:$H,AE$1,FALSE)</f>
        <v>#N/A</v>
      </c>
      <c r="AF644" s="22" t="e">
        <f>VLOOKUP($A644,Searches!$A:$H,AF$1,FALSE)</f>
        <v>#N/A</v>
      </c>
      <c r="AG644" s="22" t="e">
        <f>VLOOKUP($A644,Searches!$A:$H,AG$1,FALSE)</f>
        <v>#N/A</v>
      </c>
      <c r="AH644" s="22" t="str">
        <f>VLOOKUP($G644,Temp!$D:$F,AH$1,FALSE)</f>
        <v>ge.com</v>
      </c>
      <c r="AI644" s="22" t="str">
        <f>VLOOKUP($G644,Temp!$D:$F,AI$1,FALSE)</f>
        <v>Marketo</v>
      </c>
      <c r="AJ644" s="22" t="str">
        <f>VLOOKUP($G644,Temp!$D:$F,AJ$1,FALSE)</f>
        <v>WordPress</v>
      </c>
    </row>
    <row r="645" spans="1:36" ht="16" x14ac:dyDescent="0.2">
      <c r="A645" s="8" t="str">
        <f t="shared" si="10"/>
        <v>Charlie Ungashick Applause</v>
      </c>
      <c r="B645" s="8" t="s">
        <v>929</v>
      </c>
      <c r="C645" s="8" t="s">
        <v>930</v>
      </c>
      <c r="D645" s="8" t="s">
        <v>42</v>
      </c>
      <c r="E645" s="8" t="s">
        <v>931</v>
      </c>
      <c r="F645" s="8" t="s">
        <v>932</v>
      </c>
      <c r="G645" s="12" t="s">
        <v>907</v>
      </c>
      <c r="H645" s="22" t="str">
        <f>VLOOKUP($G645,Temp!$A:$C,H$1,FALSE)</f>
        <v>applause.com</v>
      </c>
      <c r="I645" s="22" t="e">
        <f>VLOOKUP($G645,Temp!$A:$C,I$1,FALSE)</f>
        <v>#VALUE!</v>
      </c>
      <c r="J645" s="22" t="e">
        <f>VLOOKUP($G645,Temp!$A:$C,J$1,FALSE)</f>
        <v>#VALUE!</v>
      </c>
      <c r="K645" s="22" t="e">
        <f>VLOOKUP($G645,Temp!$A:$C,K$1,FALSE)</f>
        <v>#VALUE!</v>
      </c>
      <c r="L645" s="22" t="e">
        <f>VLOOKUP($G645,Temp!$A:$C,L$1,FALSE)</f>
        <v>#VALUE!</v>
      </c>
      <c r="M645" s="22" t="e">
        <f>VLOOKUP($G645,Temp!$A:$C,M$1,FALSE)</f>
        <v>#VALUE!</v>
      </c>
      <c r="N645" s="22" t="e">
        <f>VLOOKUP($G645,Temp!$A:$C,N$1,FALSE)</f>
        <v>#VALUE!</v>
      </c>
      <c r="O645" s="22" t="e">
        <f>VLOOKUP($G645,Temp!$A:$C,O$1,FALSE)</f>
        <v>#VALUE!</v>
      </c>
      <c r="P645" s="22" t="e">
        <f>VLOOKUP($G645,Temp!$A:$C,P$1,FALSE)</f>
        <v>#VALUE!</v>
      </c>
      <c r="Q645" s="22" t="e">
        <f>VLOOKUP($G645,Temp!$A:$C,Q$1,FALSE)</f>
        <v>#VALUE!</v>
      </c>
      <c r="R645" s="22" t="e">
        <f>VLOOKUP($G645,Temp!$A:$C,R$1,FALSE)</f>
        <v>#VALUE!</v>
      </c>
      <c r="S645" s="22" t="e">
        <f>VLOOKUP($G645,Temp!$A:$C,S$1,FALSE)</f>
        <v>#VALUE!</v>
      </c>
      <c r="T645" s="22" t="e">
        <f>VLOOKUP($G645,Temp!$A:$C,T$1,FALSE)</f>
        <v>#VALUE!</v>
      </c>
      <c r="U645" s="22" t="e">
        <f>VLOOKUP($G645,Temp!$A:$C,U$1,FALSE)</f>
        <v>#VALUE!</v>
      </c>
      <c r="V645" s="22" t="e">
        <f>VLOOKUP($G645,Temp!$A:$C,V$1,FALSE)</f>
        <v>#VALUE!</v>
      </c>
      <c r="W645" s="22" t="e">
        <f>VLOOKUP($G645,Temp!$A:$C,W$1,FALSE)</f>
        <v>#VALUE!</v>
      </c>
      <c r="X645" s="22" t="e">
        <f>VLOOKUP($G645,Temp!$A:$C,X$1,FALSE)</f>
        <v>#VALUE!</v>
      </c>
      <c r="Y645" s="22">
        <f>VLOOKUP($G645,Temp!$A:$C,Y$1,FALSE)</f>
        <v>12100</v>
      </c>
      <c r="Z645" s="22">
        <f>VLOOKUP($G645,Temp!$A:$C,Z$1,FALSE)</f>
        <v>18200</v>
      </c>
      <c r="AA645" s="22" t="str">
        <f>VLOOKUP($A645,Searches!$A:$H,AA$1,FALSE)</f>
        <v>Charlie Ungashick</v>
      </c>
      <c r="AB645" s="22" t="str">
        <f>VLOOKUP($A645,Searches!$A:$H,AB$1,FALSE)</f>
        <v>Applause</v>
      </c>
      <c r="AC645" s="22" t="str">
        <f>VLOOKUP($A645,Searches!$A:$H,AC$1,FALSE)</f>
        <v>Chief Marketing Officer</v>
      </c>
      <c r="AD645" s="22" t="str">
        <f>VLOOKUP($A645,Searches!$A:$H,AD$1,FALSE)</f>
        <v>2nd</v>
      </c>
      <c r="AE645" s="22" t="str">
        <f>VLOOKUP($A645,Searches!$A:$H,AE$1,FALSE)</f>
        <v>Open link</v>
      </c>
      <c r="AF645" s="22" t="str">
        <f>VLOOKUP($A645,Searches!$A:$H,AF$1,FALSE)</f>
        <v>Greater Boston Area</v>
      </c>
      <c r="AG645" s="22" t="str">
        <f>VLOOKUP($A645,Searches!$A:$H,AG$1,FALSE)</f>
        <v>https://www.linkedin.com/sales/profile/3839297,IsIr,NAME_SEARCH?moduleKey=peopleSearchResults&amp;pageKey=sales-search3-people-refinement&amp;contextId=60BC92C971D70515801E49D6842B0000&amp;requestId=fda986b0-a3c8-4a3b-8ceb-d33bf37c18cd&amp;action=CLICK&amp;target=urn%3Ali%3AsalesLead%3A(-1%2C3839297)&amp;pageNumber=3&amp;targetEl=profilelink&amp;position=0&amp;trk=lss-serp-result-lead_photo</v>
      </c>
      <c r="AH645" s="22" t="str">
        <f>VLOOKUP($G645,Temp!$D:$F,AH$1,FALSE)</f>
        <v>applause.com</v>
      </c>
      <c r="AI645" s="22" t="str">
        <f>VLOOKUP($G645,Temp!$D:$F,AI$1,FALSE)</f>
        <v>Marketo</v>
      </c>
      <c r="AJ645" s="22" t="str">
        <f>VLOOKUP($G645,Temp!$D:$F,AJ$1,FALSE)</f>
        <v>WordPress</v>
      </c>
    </row>
    <row r="646" spans="1:36" ht="16" x14ac:dyDescent="0.2">
      <c r="A646" s="8" t="str">
        <f t="shared" si="10"/>
        <v xml:space="preserve">Yael Morowati EBS             </v>
      </c>
      <c r="B646" s="8" t="s">
        <v>969</v>
      </c>
      <c r="C646" s="8" t="s">
        <v>970</v>
      </c>
      <c r="D646" s="8" t="s">
        <v>42</v>
      </c>
      <c r="E646" s="8" t="s">
        <v>634</v>
      </c>
      <c r="F646" s="8" t="s">
        <v>971</v>
      </c>
      <c r="G646" s="8" t="s">
        <v>634</v>
      </c>
      <c r="H646" s="22" t="e">
        <f>VLOOKUP($G646,Temp!$A:$C,H$1,FALSE)</f>
        <v>#N/A</v>
      </c>
      <c r="I646" s="22" t="e">
        <f>VLOOKUP($G646,Temp!$A:$C,I$1,FALSE)</f>
        <v>#N/A</v>
      </c>
      <c r="J646" s="22" t="e">
        <f>VLOOKUP($G646,Temp!$A:$C,J$1,FALSE)</f>
        <v>#N/A</v>
      </c>
      <c r="K646" s="22" t="e">
        <f>VLOOKUP($G646,Temp!$A:$C,K$1,FALSE)</f>
        <v>#N/A</v>
      </c>
      <c r="L646" s="22" t="e">
        <f>VLOOKUP($G646,Temp!$A:$C,L$1,FALSE)</f>
        <v>#N/A</v>
      </c>
      <c r="M646" s="22" t="e">
        <f>VLOOKUP($G646,Temp!$A:$C,M$1,FALSE)</f>
        <v>#N/A</v>
      </c>
      <c r="N646" s="22" t="e">
        <f>VLOOKUP($G646,Temp!$A:$C,N$1,FALSE)</f>
        <v>#N/A</v>
      </c>
      <c r="O646" s="22" t="e">
        <f>VLOOKUP($G646,Temp!$A:$C,O$1,FALSE)</f>
        <v>#N/A</v>
      </c>
      <c r="P646" s="22" t="e">
        <f>VLOOKUP($G646,Temp!$A:$C,P$1,FALSE)</f>
        <v>#N/A</v>
      </c>
      <c r="Q646" s="22" t="e">
        <f>VLOOKUP($G646,Temp!$A:$C,Q$1,FALSE)</f>
        <v>#N/A</v>
      </c>
      <c r="R646" s="22" t="e">
        <f>VLOOKUP($G646,Temp!$A:$C,R$1,FALSE)</f>
        <v>#N/A</v>
      </c>
      <c r="S646" s="22" t="e">
        <f>VLOOKUP($G646,Temp!$A:$C,S$1,FALSE)</f>
        <v>#N/A</v>
      </c>
      <c r="T646" s="22" t="e">
        <f>VLOOKUP($G646,Temp!$A:$C,T$1,FALSE)</f>
        <v>#N/A</v>
      </c>
      <c r="U646" s="22" t="e">
        <f>VLOOKUP($G646,Temp!$A:$C,U$1,FALSE)</f>
        <v>#N/A</v>
      </c>
      <c r="V646" s="22" t="e">
        <f>VLOOKUP($G646,Temp!$A:$C,V$1,FALSE)</f>
        <v>#N/A</v>
      </c>
      <c r="W646" s="22" t="e">
        <f>VLOOKUP($G646,Temp!$A:$C,W$1,FALSE)</f>
        <v>#N/A</v>
      </c>
      <c r="X646" s="22" t="e">
        <f>VLOOKUP($G646,Temp!$A:$C,X$1,FALSE)</f>
        <v>#N/A</v>
      </c>
      <c r="Y646" s="22" t="e">
        <f>VLOOKUP($G646,Temp!$A:$C,Y$1,FALSE)</f>
        <v>#N/A</v>
      </c>
      <c r="Z646" s="22" t="e">
        <f>VLOOKUP($G646,Temp!$A:$C,Z$1,FALSE)</f>
        <v>#N/A</v>
      </c>
      <c r="AA646" s="22" t="str">
        <f>VLOOKUP($A646,Searches!$A:$H,AA$1,FALSE)</f>
        <v>Yael Morowati</v>
      </c>
      <c r="AB646" s="22" t="str">
        <f>VLOOKUP($A646,Searches!$A:$H,AB$1,FALSE)</f>
        <v xml:space="preserve">EBS             </v>
      </c>
      <c r="AC646" s="22" t="str">
        <f>VLOOKUP($A646,Searches!$A:$H,AC$1,FALSE)</f>
        <v>Chief Marketing Officer</v>
      </c>
      <c r="AD646" s="22" t="str">
        <f>VLOOKUP($A646,Searches!$A:$H,AD$1,FALSE)</f>
        <v>2nd</v>
      </c>
      <c r="AE646" s="22" t="str">
        <f>VLOOKUP($A646,Searches!$A:$H,AE$1,FALSE)</f>
        <v>Open link</v>
      </c>
      <c r="AF646" s="22" t="str">
        <f>VLOOKUP($A646,Searches!$A:$H,AF$1,FALSE)</f>
        <v>San Francisco Bay Area</v>
      </c>
      <c r="AG646" s="22" t="str">
        <f>VLOOKUP($A646,Searches!$A:$H,AG$1,FALSE)</f>
        <v>https://www.linkedin.com/sales/profile/17429295,c-uD,NAME_SEARCH?moduleKey=peopleSearchResults&amp;pageKey=sales-search3-people-refinement&amp;contextId=60BC92C971D70515801E49D6842B0000&amp;requestId=00362bdc-535b-4c52-b414-b05c8e769beb&amp;action=CLICK&amp;target=urn%3Ali%3AsalesLead%3A(-1%2C17429295)&amp;pageNumber=2&amp;targetEl=profilelink&amp;position=12&amp;trk=lss-serp-result-lead_photo</v>
      </c>
      <c r="AH646" s="22" t="e">
        <f>VLOOKUP($G646,Temp!$D:$F,AH$1,FALSE)</f>
        <v>#N/A</v>
      </c>
      <c r="AI646" s="22" t="e">
        <f>VLOOKUP($G646,Temp!$D:$F,AI$1,FALSE)</f>
        <v>#N/A</v>
      </c>
      <c r="AJ646" s="22" t="e">
        <f>VLOOKUP($G646,Temp!$D:$F,AJ$1,FALSE)</f>
        <v>#N/A</v>
      </c>
    </row>
    <row r="647" spans="1:36" ht="16" x14ac:dyDescent="0.2">
      <c r="A647" s="8" t="str">
        <f t="shared" si="10"/>
        <v>Belinda Hudmon Pampered Chef</v>
      </c>
      <c r="B647" s="8" t="s">
        <v>983</v>
      </c>
      <c r="C647" s="8" t="s">
        <v>984</v>
      </c>
      <c r="D647" s="8" t="s">
        <v>42</v>
      </c>
      <c r="E647" s="8" t="s">
        <v>985</v>
      </c>
      <c r="F647" s="8" t="s">
        <v>986</v>
      </c>
      <c r="G647" s="12" t="s">
        <v>933</v>
      </c>
      <c r="H647" s="22" t="str">
        <f>VLOOKUP($G647,Temp!$A:$C,H$1,FALSE)</f>
        <v>pamperedchef.com</v>
      </c>
      <c r="I647" s="22" t="e">
        <f>VLOOKUP($G647,Temp!$A:$C,I$1,FALSE)</f>
        <v>#VALUE!</v>
      </c>
      <c r="J647" s="22" t="e">
        <f>VLOOKUP($G647,Temp!$A:$C,J$1,FALSE)</f>
        <v>#VALUE!</v>
      </c>
      <c r="K647" s="22" t="e">
        <f>VLOOKUP($G647,Temp!$A:$C,K$1,FALSE)</f>
        <v>#VALUE!</v>
      </c>
      <c r="L647" s="22" t="e">
        <f>VLOOKUP($G647,Temp!$A:$C,L$1,FALSE)</f>
        <v>#VALUE!</v>
      </c>
      <c r="M647" s="22" t="e">
        <f>VLOOKUP($G647,Temp!$A:$C,M$1,FALSE)</f>
        <v>#VALUE!</v>
      </c>
      <c r="N647" s="22" t="e">
        <f>VLOOKUP($G647,Temp!$A:$C,N$1,FALSE)</f>
        <v>#VALUE!</v>
      </c>
      <c r="O647" s="22" t="e">
        <f>VLOOKUP($G647,Temp!$A:$C,O$1,FALSE)</f>
        <v>#VALUE!</v>
      </c>
      <c r="P647" s="22" t="e">
        <f>VLOOKUP($G647,Temp!$A:$C,P$1,FALSE)</f>
        <v>#VALUE!</v>
      </c>
      <c r="Q647" s="22" t="e">
        <f>VLOOKUP($G647,Temp!$A:$C,Q$1,FALSE)</f>
        <v>#VALUE!</v>
      </c>
      <c r="R647" s="22" t="e">
        <f>VLOOKUP($G647,Temp!$A:$C,R$1,FALSE)</f>
        <v>#VALUE!</v>
      </c>
      <c r="S647" s="22" t="e">
        <f>VLOOKUP($G647,Temp!$A:$C,S$1,FALSE)</f>
        <v>#VALUE!</v>
      </c>
      <c r="T647" s="22" t="e">
        <f>VLOOKUP($G647,Temp!$A:$C,T$1,FALSE)</f>
        <v>#VALUE!</v>
      </c>
      <c r="U647" s="22" t="e">
        <f>VLOOKUP($G647,Temp!$A:$C,U$1,FALSE)</f>
        <v>#VALUE!</v>
      </c>
      <c r="V647" s="22" t="e">
        <f>VLOOKUP($G647,Temp!$A:$C,V$1,FALSE)</f>
        <v>#VALUE!</v>
      </c>
      <c r="W647" s="22" t="e">
        <f>VLOOKUP($G647,Temp!$A:$C,W$1,FALSE)</f>
        <v>#VALUE!</v>
      </c>
      <c r="X647" s="22" t="e">
        <f>VLOOKUP($G647,Temp!$A:$C,X$1,FALSE)</f>
        <v>#VALUE!</v>
      </c>
      <c r="Y647" s="22">
        <f>VLOOKUP($G647,Temp!$A:$C,Y$1,FALSE)</f>
        <v>246000</v>
      </c>
      <c r="Z647" s="22">
        <f>VLOOKUP($G647,Temp!$A:$C,Z$1,FALSE)</f>
        <v>6100</v>
      </c>
      <c r="AA647" s="22" t="str">
        <f>VLOOKUP($A647,Searches!$A:$H,AA$1,FALSE)</f>
        <v>Belinda Hudmon</v>
      </c>
      <c r="AB647" s="22" t="str">
        <f>VLOOKUP($A647,Searches!$A:$H,AB$1,FALSE)</f>
        <v>Pampered Chef</v>
      </c>
      <c r="AC647" s="22" t="str">
        <f>VLOOKUP($A647,Searches!$A:$H,AC$1,FALSE)</f>
        <v>Head Of Marketing</v>
      </c>
      <c r="AD647" s="22" t="str">
        <f>VLOOKUP($A647,Searches!$A:$H,AD$1,FALSE)</f>
        <v>2nd</v>
      </c>
      <c r="AE647" s="22" t="str">
        <f>VLOOKUP($A647,Searches!$A:$H,AE$1,FALSE)</f>
        <v/>
      </c>
      <c r="AF647" s="22" t="str">
        <f>VLOOKUP($A647,Searches!$A:$H,AF$1,FALSE)</f>
        <v>Greater Chicago Area</v>
      </c>
      <c r="AG647" s="22" t="str">
        <f>VLOOKUP($A647,Searches!$A:$H,AG$1,FALSE)</f>
        <v>https://www.linkedin.com/sales/profile/113732,bRo_,NAME_SEARCH?moduleKey=peopleSearchResults&amp;pageKey=sales-search3-people-refinement&amp;contextId=60BC92C971D70515801E49D6842B0000&amp;requestId=0712e535-b641-4e83-b1cb-00fd01a7597c&amp;action=CLICK&amp;target=urn%3Ali%3AsalesLead%3A(-1%2C113732)&amp;pageNumber=2&amp;targetEl=profilelink&amp;position=17&amp;trk=lss-serp-result-lead_photo</v>
      </c>
      <c r="AH647" s="22" t="str">
        <f>VLOOKUP($G647,Temp!$D:$F,AH$1,FALSE)</f>
        <v>pamperedchef.com</v>
      </c>
      <c r="AI647" s="22">
        <f>VLOOKUP($G647,Temp!$D:$F,AI$1,FALSE)</f>
        <v>0</v>
      </c>
      <c r="AJ647" s="22" t="str">
        <f>VLOOKUP($G647,Temp!$D:$F,AJ$1,FALSE)</f>
        <v>WordPress</v>
      </c>
    </row>
    <row r="648" spans="1:36" ht="16" x14ac:dyDescent="0.2">
      <c r="A648" s="8" t="str">
        <f t="shared" si="10"/>
        <v>Satish Ganesan Keyssa</v>
      </c>
      <c r="B648" s="8" t="s">
        <v>7185</v>
      </c>
      <c r="C648" s="8" t="s">
        <v>7186</v>
      </c>
      <c r="D648" s="8" t="s">
        <v>7187</v>
      </c>
      <c r="E648" s="8" t="s">
        <v>7188</v>
      </c>
      <c r="F648" s="8" t="s">
        <v>7189</v>
      </c>
      <c r="G648" s="12" t="s">
        <v>7053</v>
      </c>
      <c r="H648" s="22" t="str">
        <f>VLOOKUP($G648,Temp!$A:$C,H$1,FALSE)</f>
        <v>keyssa.com</v>
      </c>
      <c r="I648" s="22" t="e">
        <f>VLOOKUP($G648,Temp!$A:$C,I$1,FALSE)</f>
        <v>#VALUE!</v>
      </c>
      <c r="J648" s="22" t="e">
        <f>VLOOKUP($G648,Temp!$A:$C,J$1,FALSE)</f>
        <v>#VALUE!</v>
      </c>
      <c r="K648" s="22" t="e">
        <f>VLOOKUP($G648,Temp!$A:$C,K$1,FALSE)</f>
        <v>#VALUE!</v>
      </c>
      <c r="L648" s="22" t="e">
        <f>VLOOKUP($G648,Temp!$A:$C,L$1,FALSE)</f>
        <v>#VALUE!</v>
      </c>
      <c r="M648" s="22" t="e">
        <f>VLOOKUP($G648,Temp!$A:$C,M$1,FALSE)</f>
        <v>#VALUE!</v>
      </c>
      <c r="N648" s="22" t="e">
        <f>VLOOKUP($G648,Temp!$A:$C,N$1,FALSE)</f>
        <v>#VALUE!</v>
      </c>
      <c r="O648" s="22" t="e">
        <f>VLOOKUP($G648,Temp!$A:$C,O$1,FALSE)</f>
        <v>#VALUE!</v>
      </c>
      <c r="P648" s="22" t="e">
        <f>VLOOKUP($G648,Temp!$A:$C,P$1,FALSE)</f>
        <v>#VALUE!</v>
      </c>
      <c r="Q648" s="22" t="e">
        <f>VLOOKUP($G648,Temp!$A:$C,Q$1,FALSE)</f>
        <v>#VALUE!</v>
      </c>
      <c r="R648" s="22" t="e">
        <f>VLOOKUP($G648,Temp!$A:$C,R$1,FALSE)</f>
        <v>#VALUE!</v>
      </c>
      <c r="S648" s="22" t="e">
        <f>VLOOKUP($G648,Temp!$A:$C,S$1,FALSE)</f>
        <v>#VALUE!</v>
      </c>
      <c r="T648" s="22" t="e">
        <f>VLOOKUP($G648,Temp!$A:$C,T$1,FALSE)</f>
        <v>#VALUE!</v>
      </c>
      <c r="U648" s="22" t="e">
        <f>VLOOKUP($G648,Temp!$A:$C,U$1,FALSE)</f>
        <v>#VALUE!</v>
      </c>
      <c r="V648" s="22" t="e">
        <f>VLOOKUP($G648,Temp!$A:$C,V$1,FALSE)</f>
        <v>#VALUE!</v>
      </c>
      <c r="W648" s="22" t="e">
        <f>VLOOKUP($G648,Temp!$A:$C,W$1,FALSE)</f>
        <v>#VALUE!</v>
      </c>
      <c r="X648" s="22" t="e">
        <f>VLOOKUP($G648,Temp!$A:$C,X$1,FALSE)</f>
        <v>#VALUE!</v>
      </c>
      <c r="Y648" s="22">
        <f>VLOOKUP($G648,Temp!$A:$C,Y$1,FALSE)</f>
        <v>71</v>
      </c>
      <c r="Z648" s="22">
        <f>VLOOKUP($G648,Temp!$A:$C,Z$1,FALSE)</f>
        <v>0</v>
      </c>
      <c r="AA648" s="22" t="str">
        <f>VLOOKUP($A648,Searches!$A:$H,AA$1,FALSE)</f>
        <v>Satish Ganesan</v>
      </c>
      <c r="AB648" s="22" t="str">
        <f>VLOOKUP($A648,Searches!$A:$H,AB$1,FALSE)</f>
        <v>Keyssa</v>
      </c>
      <c r="AC648" s="22" t="str">
        <f>VLOOKUP($A648,Searches!$A:$H,AC$1,FALSE)</f>
        <v>Chief Product Officer/VP Product (Product Mgmt and Marketing, Applications and Operations)</v>
      </c>
      <c r="AD648" s="22" t="str">
        <f>VLOOKUP($A648,Searches!$A:$H,AD$1,FALSE)</f>
        <v>2nd</v>
      </c>
      <c r="AE648" s="22" t="str">
        <f>VLOOKUP($A648,Searches!$A:$H,AE$1,FALSE)</f>
        <v/>
      </c>
      <c r="AF648" s="22" t="str">
        <f>VLOOKUP($A648,Searches!$A:$H,AF$1,FALSE)</f>
        <v>San Francisco Bay Area</v>
      </c>
      <c r="AG648" s="22" t="str">
        <f>VLOOKUP($A648,Searches!$A:$H,AG$1,FALSE)</f>
        <v>https://www.linkedin.com/sales/profile/4741886,DC5k,NAME_SEARCH?moduleKey=peopleSearchResults&amp;pageKey=sales-search3-people-refinement&amp;contextId=60BC92C971D70515801E49D6842B0000&amp;requestId=00362bdc-535b-4c52-b414-b05c8e769beb&amp;action=CLICK&amp;target=urn%3Ali%3AsalesLead%3A(-1%2C4741886)&amp;pageNumber=2&amp;targetEl=profilelink&amp;position=13&amp;trk=lss-serp-result-lead_photo</v>
      </c>
      <c r="AH648" s="22" t="e">
        <f>VLOOKUP($G648,Temp!$D:$F,AH$1,FALSE)</f>
        <v>#N/A</v>
      </c>
      <c r="AI648" s="22" t="e">
        <f>VLOOKUP($G648,Temp!$D:$F,AI$1,FALSE)</f>
        <v>#N/A</v>
      </c>
      <c r="AJ648" s="22" t="e">
        <f>VLOOKUP($G648,Temp!$D:$F,AJ$1,FALSE)</f>
        <v>#N/A</v>
      </c>
    </row>
    <row r="649" spans="1:36" ht="16" x14ac:dyDescent="0.2">
      <c r="A649" s="8" t="str">
        <f t="shared" si="10"/>
        <v>Taylor Hawes Endurance International Group</v>
      </c>
      <c r="B649" s="8" t="s">
        <v>1019</v>
      </c>
      <c r="C649" s="8" t="s">
        <v>1021</v>
      </c>
      <c r="D649" s="8" t="s">
        <v>1023</v>
      </c>
      <c r="E649" s="8" t="s">
        <v>1025</v>
      </c>
      <c r="F649" s="8" t="s">
        <v>1026</v>
      </c>
      <c r="G649" s="12" t="s">
        <v>972</v>
      </c>
      <c r="H649" s="22" t="str">
        <f>VLOOKUP($G649,Temp!$A:$C,H$1,FALSE)</f>
        <v>endurance.com</v>
      </c>
      <c r="I649" s="22" t="e">
        <f>VLOOKUP($G649,Temp!$A:$C,I$1,FALSE)</f>
        <v>#VALUE!</v>
      </c>
      <c r="J649" s="22" t="e">
        <f>VLOOKUP($G649,Temp!$A:$C,J$1,FALSE)</f>
        <v>#VALUE!</v>
      </c>
      <c r="K649" s="22" t="e">
        <f>VLOOKUP($G649,Temp!$A:$C,K$1,FALSE)</f>
        <v>#VALUE!</v>
      </c>
      <c r="L649" s="22" t="e">
        <f>VLOOKUP($G649,Temp!$A:$C,L$1,FALSE)</f>
        <v>#VALUE!</v>
      </c>
      <c r="M649" s="22" t="e">
        <f>VLOOKUP($G649,Temp!$A:$C,M$1,FALSE)</f>
        <v>#VALUE!</v>
      </c>
      <c r="N649" s="22" t="e">
        <f>VLOOKUP($G649,Temp!$A:$C,N$1,FALSE)</f>
        <v>#VALUE!</v>
      </c>
      <c r="O649" s="22" t="e">
        <f>VLOOKUP($G649,Temp!$A:$C,O$1,FALSE)</f>
        <v>#VALUE!</v>
      </c>
      <c r="P649" s="22" t="e">
        <f>VLOOKUP($G649,Temp!$A:$C,P$1,FALSE)</f>
        <v>#VALUE!</v>
      </c>
      <c r="Q649" s="22" t="e">
        <f>VLOOKUP($G649,Temp!$A:$C,Q$1,FALSE)</f>
        <v>#VALUE!</v>
      </c>
      <c r="R649" s="22" t="e">
        <f>VLOOKUP($G649,Temp!$A:$C,R$1,FALSE)</f>
        <v>#VALUE!</v>
      </c>
      <c r="S649" s="22" t="e">
        <f>VLOOKUP($G649,Temp!$A:$C,S$1,FALSE)</f>
        <v>#VALUE!</v>
      </c>
      <c r="T649" s="22" t="e">
        <f>VLOOKUP($G649,Temp!$A:$C,T$1,FALSE)</f>
        <v>#VALUE!</v>
      </c>
      <c r="U649" s="22" t="e">
        <f>VLOOKUP($G649,Temp!$A:$C,U$1,FALSE)</f>
        <v>#VALUE!</v>
      </c>
      <c r="V649" s="22" t="e">
        <f>VLOOKUP($G649,Temp!$A:$C,V$1,FALSE)</f>
        <v>#VALUE!</v>
      </c>
      <c r="W649" s="22" t="e">
        <f>VLOOKUP($G649,Temp!$A:$C,W$1,FALSE)</f>
        <v>#VALUE!</v>
      </c>
      <c r="X649" s="22" t="e">
        <f>VLOOKUP($G649,Temp!$A:$C,X$1,FALSE)</f>
        <v>#VALUE!</v>
      </c>
      <c r="Y649" s="22">
        <f>VLOOKUP($G649,Temp!$A:$C,Y$1,FALSE)</f>
        <v>41700</v>
      </c>
      <c r="Z649" s="22">
        <f>VLOOKUP($G649,Temp!$A:$C,Z$1,FALSE)</f>
        <v>1</v>
      </c>
      <c r="AA649" s="22" t="str">
        <f>VLOOKUP($A649,Searches!$A:$H,AA$1,FALSE)</f>
        <v>Taylor Hawes</v>
      </c>
      <c r="AB649" s="22" t="str">
        <f>VLOOKUP($A649,Searches!$A:$H,AB$1,FALSE)</f>
        <v>Endurance International Group</v>
      </c>
      <c r="AC649" s="22" t="str">
        <f>VLOOKUP($A649,Searches!$A:$H,AC$1,FALSE)</f>
        <v>SVP Marketing</v>
      </c>
      <c r="AD649" s="22" t="str">
        <f>VLOOKUP($A649,Searches!$A:$H,AD$1,FALSE)</f>
        <v>2nd</v>
      </c>
      <c r="AE649" s="22" t="str">
        <f>VLOOKUP($A649,Searches!$A:$H,AE$1,FALSE)</f>
        <v/>
      </c>
      <c r="AF649" s="22" t="str">
        <f>VLOOKUP($A649,Searches!$A:$H,AF$1,FALSE)</f>
        <v>Austin, Texas Area</v>
      </c>
      <c r="AG649" s="22" t="str">
        <f>VLOOKUP($A649,Searches!$A:$H,AG$1,FALSE)</f>
        <v>https://www.linkedin.com/sales/profile/13601421,ifGs,NAME_SEARCH?moduleKey=peopleSearchResults&amp;pageKey=sales-search3-people-refinement&amp;contextId=60BC92C971D70515801E49D6842B0000&amp;requestId=0712e535-b641-4e83-b1cb-00fd01a7597c&amp;action=CLICK&amp;target=urn%3Ali%3AsalesLead%3A(-1%2C13601421)&amp;pageNumber=2&amp;targetEl=profilelink&amp;position=12&amp;trk=lss-serp-result-lead_photo</v>
      </c>
      <c r="AH649" s="22" t="e">
        <f>VLOOKUP($G649,Temp!$D:$F,AH$1,FALSE)</f>
        <v>#N/A</v>
      </c>
      <c r="AI649" s="22" t="e">
        <f>VLOOKUP($G649,Temp!$D:$F,AI$1,FALSE)</f>
        <v>#N/A</v>
      </c>
      <c r="AJ649" s="22" t="e">
        <f>VLOOKUP($G649,Temp!$D:$F,AJ$1,FALSE)</f>
        <v>#N/A</v>
      </c>
    </row>
    <row r="650" spans="1:36" ht="16" x14ac:dyDescent="0.2">
      <c r="A650" s="8" t="str">
        <f t="shared" si="10"/>
        <v>AshLea Allberry Nanonation</v>
      </c>
      <c r="B650" s="8" t="s">
        <v>1003</v>
      </c>
      <c r="C650" s="8" t="s">
        <v>1004</v>
      </c>
      <c r="D650" s="8" t="s">
        <v>1006</v>
      </c>
      <c r="E650" s="8" t="s">
        <v>1008</v>
      </c>
      <c r="F650" s="8" t="s">
        <v>1009</v>
      </c>
      <c r="G650" s="12" t="s">
        <v>953</v>
      </c>
      <c r="H650" s="22" t="str">
        <f>VLOOKUP($G650,Temp!$A:$C,H$1,FALSE)</f>
        <v>nanonation.net</v>
      </c>
      <c r="I650" s="22" t="e">
        <f>VLOOKUP($G650,Temp!$A:$C,I$1,FALSE)</f>
        <v>#VALUE!</v>
      </c>
      <c r="J650" s="22" t="e">
        <f>VLOOKUP($G650,Temp!$A:$C,J$1,FALSE)</f>
        <v>#VALUE!</v>
      </c>
      <c r="K650" s="22" t="e">
        <f>VLOOKUP($G650,Temp!$A:$C,K$1,FALSE)</f>
        <v>#VALUE!</v>
      </c>
      <c r="L650" s="22" t="e">
        <f>VLOOKUP($G650,Temp!$A:$C,L$1,FALSE)</f>
        <v>#VALUE!</v>
      </c>
      <c r="M650" s="22" t="e">
        <f>VLOOKUP($G650,Temp!$A:$C,M$1,FALSE)</f>
        <v>#VALUE!</v>
      </c>
      <c r="N650" s="22" t="e">
        <f>VLOOKUP($G650,Temp!$A:$C,N$1,FALSE)</f>
        <v>#VALUE!</v>
      </c>
      <c r="O650" s="22" t="e">
        <f>VLOOKUP($G650,Temp!$A:$C,O$1,FALSE)</f>
        <v>#VALUE!</v>
      </c>
      <c r="P650" s="22" t="e">
        <f>VLOOKUP($G650,Temp!$A:$C,P$1,FALSE)</f>
        <v>#VALUE!</v>
      </c>
      <c r="Q650" s="22" t="e">
        <f>VLOOKUP($G650,Temp!$A:$C,Q$1,FALSE)</f>
        <v>#VALUE!</v>
      </c>
      <c r="R650" s="22" t="e">
        <f>VLOOKUP($G650,Temp!$A:$C,R$1,FALSE)</f>
        <v>#VALUE!</v>
      </c>
      <c r="S650" s="22" t="e">
        <f>VLOOKUP($G650,Temp!$A:$C,S$1,FALSE)</f>
        <v>#VALUE!</v>
      </c>
      <c r="T650" s="22" t="e">
        <f>VLOOKUP($G650,Temp!$A:$C,T$1,FALSE)</f>
        <v>#VALUE!</v>
      </c>
      <c r="U650" s="22" t="e">
        <f>VLOOKUP($G650,Temp!$A:$C,U$1,FALSE)</f>
        <v>#VALUE!</v>
      </c>
      <c r="V650" s="22" t="e">
        <f>VLOOKUP($G650,Temp!$A:$C,V$1,FALSE)</f>
        <v>#VALUE!</v>
      </c>
      <c r="W650" s="22" t="e">
        <f>VLOOKUP($G650,Temp!$A:$C,W$1,FALSE)</f>
        <v>#VALUE!</v>
      </c>
      <c r="X650" s="22" t="e">
        <f>VLOOKUP($G650,Temp!$A:$C,X$1,FALSE)</f>
        <v>#VALUE!</v>
      </c>
      <c r="Y650" s="22">
        <f>VLOOKUP($G650,Temp!$A:$C,Y$1,FALSE)</f>
        <v>324</v>
      </c>
      <c r="Z650" s="22">
        <f>VLOOKUP($G650,Temp!$A:$C,Z$1,FALSE)</f>
        <v>0</v>
      </c>
      <c r="AA650" s="22" t="e">
        <f>VLOOKUP($A650,Searches!$A:$H,AA$1,FALSE)</f>
        <v>#N/A</v>
      </c>
      <c r="AB650" s="22" t="e">
        <f>VLOOKUP($A650,Searches!$A:$H,AB$1,FALSE)</f>
        <v>#N/A</v>
      </c>
      <c r="AC650" s="22" t="e">
        <f>VLOOKUP($A650,Searches!$A:$H,AC$1,FALSE)</f>
        <v>#N/A</v>
      </c>
      <c r="AD650" s="22" t="e">
        <f>VLOOKUP($A650,Searches!$A:$H,AD$1,FALSE)</f>
        <v>#N/A</v>
      </c>
      <c r="AE650" s="22" t="e">
        <f>VLOOKUP($A650,Searches!$A:$H,AE$1,FALSE)</f>
        <v>#N/A</v>
      </c>
      <c r="AF650" s="22" t="e">
        <f>VLOOKUP($A650,Searches!$A:$H,AF$1,FALSE)</f>
        <v>#N/A</v>
      </c>
      <c r="AG650" s="22" t="e">
        <f>VLOOKUP($A650,Searches!$A:$H,AG$1,FALSE)</f>
        <v>#N/A</v>
      </c>
      <c r="AH650" s="22" t="e">
        <f>VLOOKUP($G650,Temp!$D:$F,AH$1,FALSE)</f>
        <v>#N/A</v>
      </c>
      <c r="AI650" s="22" t="e">
        <f>VLOOKUP($G650,Temp!$D:$F,AI$1,FALSE)</f>
        <v>#N/A</v>
      </c>
      <c r="AJ650" s="22" t="e">
        <f>VLOOKUP($G650,Temp!$D:$F,AJ$1,FALSE)</f>
        <v>#N/A</v>
      </c>
    </row>
    <row r="651" spans="1:36" ht="16" x14ac:dyDescent="0.2">
      <c r="A651" s="8" t="str">
        <f t="shared" si="10"/>
        <v>Rob Gubas Concur</v>
      </c>
      <c r="B651" s="8" t="s">
        <v>1037</v>
      </c>
      <c r="C651" s="8" t="s">
        <v>1038</v>
      </c>
      <c r="D651" s="8" t="s">
        <v>1039</v>
      </c>
      <c r="E651" s="8" t="s">
        <v>1040</v>
      </c>
      <c r="F651" s="8" t="s">
        <v>1041</v>
      </c>
      <c r="G651" s="12" t="s">
        <v>987</v>
      </c>
      <c r="H651" s="22" t="str">
        <f>VLOOKUP($G651,Temp!$A:$C,H$1,FALSE)</f>
        <v>concur.com</v>
      </c>
      <c r="I651" s="22" t="e">
        <f>VLOOKUP($G651,Temp!$A:$C,I$1,FALSE)</f>
        <v>#VALUE!</v>
      </c>
      <c r="J651" s="22" t="e">
        <f>VLOOKUP($G651,Temp!$A:$C,J$1,FALSE)</f>
        <v>#VALUE!</v>
      </c>
      <c r="K651" s="22" t="e">
        <f>VLOOKUP($G651,Temp!$A:$C,K$1,FALSE)</f>
        <v>#VALUE!</v>
      </c>
      <c r="L651" s="22" t="e">
        <f>VLOOKUP($G651,Temp!$A:$C,L$1,FALSE)</f>
        <v>#VALUE!</v>
      </c>
      <c r="M651" s="22" t="e">
        <f>VLOOKUP($G651,Temp!$A:$C,M$1,FALSE)</f>
        <v>#VALUE!</v>
      </c>
      <c r="N651" s="22" t="e">
        <f>VLOOKUP($G651,Temp!$A:$C,N$1,FALSE)</f>
        <v>#VALUE!</v>
      </c>
      <c r="O651" s="22" t="e">
        <f>VLOOKUP($G651,Temp!$A:$C,O$1,FALSE)</f>
        <v>#VALUE!</v>
      </c>
      <c r="P651" s="22" t="e">
        <f>VLOOKUP($G651,Temp!$A:$C,P$1,FALSE)</f>
        <v>#VALUE!</v>
      </c>
      <c r="Q651" s="22" t="e">
        <f>VLOOKUP($G651,Temp!$A:$C,Q$1,FALSE)</f>
        <v>#VALUE!</v>
      </c>
      <c r="R651" s="22" t="e">
        <f>VLOOKUP($G651,Temp!$A:$C,R$1,FALSE)</f>
        <v>#VALUE!</v>
      </c>
      <c r="S651" s="22" t="e">
        <f>VLOOKUP($G651,Temp!$A:$C,S$1,FALSE)</f>
        <v>#VALUE!</v>
      </c>
      <c r="T651" s="22" t="e">
        <f>VLOOKUP($G651,Temp!$A:$C,T$1,FALSE)</f>
        <v>#VALUE!</v>
      </c>
      <c r="U651" s="22" t="e">
        <f>VLOOKUP($G651,Temp!$A:$C,U$1,FALSE)</f>
        <v>#VALUE!</v>
      </c>
      <c r="V651" s="22" t="e">
        <f>VLOOKUP($G651,Temp!$A:$C,V$1,FALSE)</f>
        <v>#VALUE!</v>
      </c>
      <c r="W651" s="22" t="e">
        <f>VLOOKUP($G651,Temp!$A:$C,W$1,FALSE)</f>
        <v>#VALUE!</v>
      </c>
      <c r="X651" s="22" t="e">
        <f>VLOOKUP($G651,Temp!$A:$C,X$1,FALSE)</f>
        <v>#VALUE!</v>
      </c>
      <c r="Y651" s="22">
        <f>VLOOKUP($G651,Temp!$A:$C,Y$1,FALSE)</f>
        <v>386000</v>
      </c>
      <c r="Z651" s="22">
        <f>VLOOKUP($G651,Temp!$A:$C,Z$1,FALSE)</f>
        <v>112000</v>
      </c>
      <c r="AA651" s="22" t="e">
        <f>VLOOKUP($A651,Searches!$A:$H,AA$1,FALSE)</f>
        <v>#N/A</v>
      </c>
      <c r="AB651" s="22" t="e">
        <f>VLOOKUP($A651,Searches!$A:$H,AB$1,FALSE)</f>
        <v>#N/A</v>
      </c>
      <c r="AC651" s="22" t="e">
        <f>VLOOKUP($A651,Searches!$A:$H,AC$1,FALSE)</f>
        <v>#N/A</v>
      </c>
      <c r="AD651" s="22" t="e">
        <f>VLOOKUP($A651,Searches!$A:$H,AD$1,FALSE)</f>
        <v>#N/A</v>
      </c>
      <c r="AE651" s="22" t="e">
        <f>VLOOKUP($A651,Searches!$A:$H,AE$1,FALSE)</f>
        <v>#N/A</v>
      </c>
      <c r="AF651" s="22" t="e">
        <f>VLOOKUP($A651,Searches!$A:$H,AF$1,FALSE)</f>
        <v>#N/A</v>
      </c>
      <c r="AG651" s="22" t="e">
        <f>VLOOKUP($A651,Searches!$A:$H,AG$1,FALSE)</f>
        <v>#N/A</v>
      </c>
      <c r="AH651" s="22" t="str">
        <f>VLOOKUP($G651,Temp!$D:$F,AH$1,FALSE)</f>
        <v>concur.com</v>
      </c>
      <c r="AI651" s="22" t="str">
        <f>VLOOKUP($G651,Temp!$D:$F,AI$1,FALSE)</f>
        <v>Marketo</v>
      </c>
      <c r="AJ651" s="22" t="str">
        <f>VLOOKUP($G651,Temp!$D:$F,AJ$1,FALSE)</f>
        <v>Drupal</v>
      </c>
    </row>
    <row r="652" spans="1:36" ht="16" x14ac:dyDescent="0.2">
      <c r="A652" s="8" t="str">
        <f t="shared" si="10"/>
        <v>Brad Mauldin iDisciple</v>
      </c>
      <c r="B652" s="8" t="s">
        <v>1058</v>
      </c>
      <c r="C652" s="8" t="s">
        <v>1059</v>
      </c>
      <c r="D652" s="8" t="s">
        <v>1060</v>
      </c>
      <c r="E652" s="8" t="s">
        <v>1061</v>
      </c>
      <c r="F652" s="8" t="s">
        <v>1062</v>
      </c>
      <c r="G652" s="12" t="s">
        <v>1010</v>
      </c>
      <c r="H652" s="22" t="str">
        <f>VLOOKUP($G652,Temp!$A:$C,H$1,FALSE)</f>
        <v>idisciple.org</v>
      </c>
      <c r="I652" s="22" t="e">
        <f>VLOOKUP($G652,Temp!$A:$C,I$1,FALSE)</f>
        <v>#VALUE!</v>
      </c>
      <c r="J652" s="22" t="e">
        <f>VLOOKUP($G652,Temp!$A:$C,J$1,FALSE)</f>
        <v>#VALUE!</v>
      </c>
      <c r="K652" s="22" t="e">
        <f>VLOOKUP($G652,Temp!$A:$C,K$1,FALSE)</f>
        <v>#VALUE!</v>
      </c>
      <c r="L652" s="22" t="e">
        <f>VLOOKUP($G652,Temp!$A:$C,L$1,FALSE)</f>
        <v>#VALUE!</v>
      </c>
      <c r="M652" s="22" t="e">
        <f>VLOOKUP($G652,Temp!$A:$C,M$1,FALSE)</f>
        <v>#VALUE!</v>
      </c>
      <c r="N652" s="22" t="e">
        <f>VLOOKUP($G652,Temp!$A:$C,N$1,FALSE)</f>
        <v>#VALUE!</v>
      </c>
      <c r="O652" s="22" t="e">
        <f>VLOOKUP($G652,Temp!$A:$C,O$1,FALSE)</f>
        <v>#VALUE!</v>
      </c>
      <c r="P652" s="22" t="e">
        <f>VLOOKUP($G652,Temp!$A:$C,P$1,FALSE)</f>
        <v>#VALUE!</v>
      </c>
      <c r="Q652" s="22" t="e">
        <f>VLOOKUP($G652,Temp!$A:$C,Q$1,FALSE)</f>
        <v>#VALUE!</v>
      </c>
      <c r="R652" s="22" t="e">
        <f>VLOOKUP($G652,Temp!$A:$C,R$1,FALSE)</f>
        <v>#VALUE!</v>
      </c>
      <c r="S652" s="22" t="e">
        <f>VLOOKUP($G652,Temp!$A:$C,S$1,FALSE)</f>
        <v>#VALUE!</v>
      </c>
      <c r="T652" s="22" t="e">
        <f>VLOOKUP($G652,Temp!$A:$C,T$1,FALSE)</f>
        <v>#VALUE!</v>
      </c>
      <c r="U652" s="22" t="e">
        <f>VLOOKUP($G652,Temp!$A:$C,U$1,FALSE)</f>
        <v>#VALUE!</v>
      </c>
      <c r="V652" s="22" t="e">
        <f>VLOOKUP($G652,Temp!$A:$C,V$1,FALSE)</f>
        <v>#VALUE!</v>
      </c>
      <c r="W652" s="22" t="e">
        <f>VLOOKUP($G652,Temp!$A:$C,W$1,FALSE)</f>
        <v>#VALUE!</v>
      </c>
      <c r="X652" s="22" t="e">
        <f>VLOOKUP($G652,Temp!$A:$C,X$1,FALSE)</f>
        <v>#VALUE!</v>
      </c>
      <c r="Y652" s="22">
        <f>VLOOKUP($G652,Temp!$A:$C,Y$1,FALSE)</f>
        <v>1300</v>
      </c>
      <c r="Z652" s="22">
        <f>VLOOKUP($G652,Temp!$A:$C,Z$1,FALSE)</f>
        <v>10200</v>
      </c>
      <c r="AA652" s="22" t="str">
        <f>VLOOKUP($A652,Searches!$A:$H,AA$1,FALSE)</f>
        <v>Brad Mauldin</v>
      </c>
      <c r="AB652" s="22" t="str">
        <f>VLOOKUP($A652,Searches!$A:$H,AB$1,FALSE)</f>
        <v>iDisciple</v>
      </c>
      <c r="AC652" s="22" t="str">
        <f>VLOOKUP($A652,Searches!$A:$H,AC$1,FALSE)</f>
        <v>Chief Business Development Officer</v>
      </c>
      <c r="AD652" s="22" t="str">
        <f>VLOOKUP($A652,Searches!$A:$H,AD$1,FALSE)</f>
        <v>2nd</v>
      </c>
      <c r="AE652" s="22" t="str">
        <f>VLOOKUP($A652,Searches!$A:$H,AE$1,FALSE)</f>
        <v/>
      </c>
      <c r="AF652" s="22" t="str">
        <f>VLOOKUP($A652,Searches!$A:$H,AF$1,FALSE)</f>
        <v>Richmond, Virginia Area</v>
      </c>
      <c r="AG652" s="22" t="str">
        <f>VLOOKUP($A652,Searches!$A:$H,AG$1,FALSE)</f>
        <v>https://www.linkedin.com/sales/profile/12058393,eiif,NAME_SEARCH?moduleKey=peopleSearchResults&amp;pageKey=sales-search3-people-refinement&amp;contextId=60BC92C971D70515801E49D6842B0000&amp;requestId=00362bdc-535b-4c52-b414-b05c8e769beb&amp;action=CLICK&amp;target=urn%3Ali%3AsalesLead%3A(-1%2C12058393)&amp;pageNumber=2&amp;targetEl=profilelink&amp;position=17&amp;trk=lss-serp-result-lead_photo</v>
      </c>
      <c r="AH652" s="22" t="e">
        <f>VLOOKUP($G652,Temp!$D:$F,AH$1,FALSE)</f>
        <v>#N/A</v>
      </c>
      <c r="AI652" s="22" t="e">
        <f>VLOOKUP($G652,Temp!$D:$F,AI$1,FALSE)</f>
        <v>#N/A</v>
      </c>
      <c r="AJ652" s="22" t="e">
        <f>VLOOKUP($G652,Temp!$D:$F,AJ$1,FALSE)</f>
        <v>#N/A</v>
      </c>
    </row>
    <row r="653" spans="1:36" ht="16" x14ac:dyDescent="0.2">
      <c r="A653" s="8" t="str">
        <f t="shared" si="10"/>
        <v>Jason Jhonson Improbable</v>
      </c>
      <c r="B653" s="8" t="s">
        <v>682</v>
      </c>
      <c r="C653" s="8" t="s">
        <v>1093</v>
      </c>
      <c r="D653" s="8" t="s">
        <v>42</v>
      </c>
      <c r="E653" s="8" t="s">
        <v>1095</v>
      </c>
      <c r="F653" s="8" t="s">
        <v>1096</v>
      </c>
      <c r="G653" s="12" t="s">
        <v>1045</v>
      </c>
      <c r="H653" s="22" t="str">
        <f>VLOOKUP($G653,Temp!$A:$C,H$1,FALSE)</f>
        <v>improbable.io</v>
      </c>
      <c r="I653" s="22" t="e">
        <f>VLOOKUP($G653,Temp!$A:$C,I$1,FALSE)</f>
        <v>#VALUE!</v>
      </c>
      <c r="J653" s="22" t="e">
        <f>VLOOKUP($G653,Temp!$A:$C,J$1,FALSE)</f>
        <v>#VALUE!</v>
      </c>
      <c r="K653" s="22" t="e">
        <f>VLOOKUP($G653,Temp!$A:$C,K$1,FALSE)</f>
        <v>#VALUE!</v>
      </c>
      <c r="L653" s="22" t="e">
        <f>VLOOKUP($G653,Temp!$A:$C,L$1,FALSE)</f>
        <v>#VALUE!</v>
      </c>
      <c r="M653" s="22" t="e">
        <f>VLOOKUP($G653,Temp!$A:$C,M$1,FALSE)</f>
        <v>#VALUE!</v>
      </c>
      <c r="N653" s="22" t="e">
        <f>VLOOKUP($G653,Temp!$A:$C,N$1,FALSE)</f>
        <v>#VALUE!</v>
      </c>
      <c r="O653" s="22" t="e">
        <f>VLOOKUP($G653,Temp!$A:$C,O$1,FALSE)</f>
        <v>#VALUE!</v>
      </c>
      <c r="P653" s="22" t="e">
        <f>VLOOKUP($G653,Temp!$A:$C,P$1,FALSE)</f>
        <v>#VALUE!</v>
      </c>
      <c r="Q653" s="22" t="e">
        <f>VLOOKUP($G653,Temp!$A:$C,Q$1,FALSE)</f>
        <v>#VALUE!</v>
      </c>
      <c r="R653" s="22" t="e">
        <f>VLOOKUP($G653,Temp!$A:$C,R$1,FALSE)</f>
        <v>#VALUE!</v>
      </c>
      <c r="S653" s="22" t="e">
        <f>VLOOKUP($G653,Temp!$A:$C,S$1,FALSE)</f>
        <v>#VALUE!</v>
      </c>
      <c r="T653" s="22" t="e">
        <f>VLOOKUP($G653,Temp!$A:$C,T$1,FALSE)</f>
        <v>#VALUE!</v>
      </c>
      <c r="U653" s="22" t="e">
        <f>VLOOKUP($G653,Temp!$A:$C,U$1,FALSE)</f>
        <v>#VALUE!</v>
      </c>
      <c r="V653" s="22" t="e">
        <f>VLOOKUP($G653,Temp!$A:$C,V$1,FALSE)</f>
        <v>#VALUE!</v>
      </c>
      <c r="W653" s="22" t="e">
        <f>VLOOKUP($G653,Temp!$A:$C,W$1,FALSE)</f>
        <v>#VALUE!</v>
      </c>
      <c r="X653" s="22" t="e">
        <f>VLOOKUP($G653,Temp!$A:$C,X$1,FALSE)</f>
        <v>#VALUE!</v>
      </c>
      <c r="Y653" s="22">
        <f>VLOOKUP($G653,Temp!$A:$C,Y$1,FALSE)</f>
        <v>546</v>
      </c>
      <c r="Z653" s="22">
        <f>VLOOKUP($G653,Temp!$A:$C,Z$1,FALSE)</f>
        <v>0</v>
      </c>
      <c r="AA653" s="22" t="str">
        <f>VLOOKUP($A653,Searches!$A:$H,AA$1,FALSE)</f>
        <v>Jason Jhonson</v>
      </c>
      <c r="AB653" s="22" t="str">
        <f>VLOOKUP($A653,Searches!$A:$H,AB$1,FALSE)</f>
        <v>Improbable</v>
      </c>
      <c r="AC653" s="22" t="str">
        <f>VLOOKUP($A653,Searches!$A:$H,AC$1,FALSE)</f>
        <v>Chief Marketing Officer</v>
      </c>
      <c r="AD653" s="22" t="str">
        <f>VLOOKUP($A653,Searches!$A:$H,AD$1,FALSE)</f>
        <v>2nd</v>
      </c>
      <c r="AE653" s="22" t="str">
        <f>VLOOKUP($A653,Searches!$A:$H,AE$1,FALSE)</f>
        <v>Open link</v>
      </c>
      <c r="AF653" s="22" t="str">
        <f>VLOOKUP($A653,Searches!$A:$H,AF$1,FALSE)</f>
        <v>San Francisco Bay Area</v>
      </c>
      <c r="AG653" s="22" t="str">
        <f>VLOOKUP($A653,Searches!$A:$H,AG$1,FALSE)</f>
        <v>https://www.linkedin.com/sales/profile/11984243,7clp,NAME_SEARCH?moduleKey=peopleSearchResults&amp;pageKey=sales-search3-people-refinement&amp;contextId=60BC92C971D70515801E49D6842B0000&amp;requestId=fda986b0-a3c8-4a3b-8ceb-d33bf37c18cd&amp;action=CLICK&amp;target=urn%3Ali%3AsalesLead%3A(-1%2C11984243)&amp;pageNumber=3&amp;targetEl=profilelink&amp;position=12&amp;trk=lss-serp-result-lead_photo</v>
      </c>
      <c r="AH653" s="22" t="e">
        <f>VLOOKUP($G653,Temp!$D:$F,AH$1,FALSE)</f>
        <v>#N/A</v>
      </c>
      <c r="AI653" s="22" t="e">
        <f>VLOOKUP($G653,Temp!$D:$F,AI$1,FALSE)</f>
        <v>#N/A</v>
      </c>
      <c r="AJ653" s="22" t="e">
        <f>VLOOKUP($G653,Temp!$D:$F,AJ$1,FALSE)</f>
        <v>#N/A</v>
      </c>
    </row>
    <row r="654" spans="1:36" ht="16" x14ac:dyDescent="0.2">
      <c r="A654" s="8" t="str">
        <f t="shared" si="10"/>
        <v>Phil Granof NewStore, Inc.</v>
      </c>
      <c r="B654" s="8" t="s">
        <v>1103</v>
      </c>
      <c r="C654" s="8" t="s">
        <v>1104</v>
      </c>
      <c r="D654" s="8" t="s">
        <v>42</v>
      </c>
      <c r="E654" s="8" t="s">
        <v>1106</v>
      </c>
      <c r="F654" s="8" t="s">
        <v>1108</v>
      </c>
      <c r="G654" s="12" t="s">
        <v>1063</v>
      </c>
      <c r="H654" s="22" t="str">
        <f>VLOOKUP($G654,Temp!$A:$C,H$1,FALSE)</f>
        <v>newstore.com</v>
      </c>
      <c r="I654" s="22" t="e">
        <f>VLOOKUP($G654,Temp!$A:$C,I$1,FALSE)</f>
        <v>#VALUE!</v>
      </c>
      <c r="J654" s="22" t="e">
        <f>VLOOKUP($G654,Temp!$A:$C,J$1,FALSE)</f>
        <v>#VALUE!</v>
      </c>
      <c r="K654" s="22" t="e">
        <f>VLOOKUP($G654,Temp!$A:$C,K$1,FALSE)</f>
        <v>#VALUE!</v>
      </c>
      <c r="L654" s="22" t="e">
        <f>VLOOKUP($G654,Temp!$A:$C,L$1,FALSE)</f>
        <v>#VALUE!</v>
      </c>
      <c r="M654" s="22" t="e">
        <f>VLOOKUP($G654,Temp!$A:$C,M$1,FALSE)</f>
        <v>#VALUE!</v>
      </c>
      <c r="N654" s="22" t="e">
        <f>VLOOKUP($G654,Temp!$A:$C,N$1,FALSE)</f>
        <v>#VALUE!</v>
      </c>
      <c r="O654" s="22" t="e">
        <f>VLOOKUP($G654,Temp!$A:$C,O$1,FALSE)</f>
        <v>#VALUE!</v>
      </c>
      <c r="P654" s="22" t="e">
        <f>VLOOKUP($G654,Temp!$A:$C,P$1,FALSE)</f>
        <v>#VALUE!</v>
      </c>
      <c r="Q654" s="22" t="e">
        <f>VLOOKUP($G654,Temp!$A:$C,Q$1,FALSE)</f>
        <v>#VALUE!</v>
      </c>
      <c r="R654" s="22" t="e">
        <f>VLOOKUP($G654,Temp!$A:$C,R$1,FALSE)</f>
        <v>#VALUE!</v>
      </c>
      <c r="S654" s="22" t="e">
        <f>VLOOKUP($G654,Temp!$A:$C,S$1,FALSE)</f>
        <v>#VALUE!</v>
      </c>
      <c r="T654" s="22" t="e">
        <f>VLOOKUP($G654,Temp!$A:$C,T$1,FALSE)</f>
        <v>#VALUE!</v>
      </c>
      <c r="U654" s="22" t="e">
        <f>VLOOKUP($G654,Temp!$A:$C,U$1,FALSE)</f>
        <v>#VALUE!</v>
      </c>
      <c r="V654" s="22" t="e">
        <f>VLOOKUP($G654,Temp!$A:$C,V$1,FALSE)</f>
        <v>#VALUE!</v>
      </c>
      <c r="W654" s="22" t="e">
        <f>VLOOKUP($G654,Temp!$A:$C,W$1,FALSE)</f>
        <v>#VALUE!</v>
      </c>
      <c r="X654" s="22" t="e">
        <f>VLOOKUP($G654,Temp!$A:$C,X$1,FALSE)</f>
        <v>#VALUE!</v>
      </c>
      <c r="Y654" s="22">
        <f>VLOOKUP($G654,Temp!$A:$C,Y$1,FALSE)</f>
        <v>1200</v>
      </c>
      <c r="Z654" s="22">
        <f>VLOOKUP($G654,Temp!$A:$C,Z$1,FALSE)</f>
        <v>90</v>
      </c>
      <c r="AA654" s="22" t="e">
        <f>VLOOKUP($A654,Searches!$A:$H,AA$1,FALSE)</f>
        <v>#N/A</v>
      </c>
      <c r="AB654" s="22" t="e">
        <f>VLOOKUP($A654,Searches!$A:$H,AB$1,FALSE)</f>
        <v>#N/A</v>
      </c>
      <c r="AC654" s="22" t="e">
        <f>VLOOKUP($A654,Searches!$A:$H,AC$1,FALSE)</f>
        <v>#N/A</v>
      </c>
      <c r="AD654" s="22" t="e">
        <f>VLOOKUP($A654,Searches!$A:$H,AD$1,FALSE)</f>
        <v>#N/A</v>
      </c>
      <c r="AE654" s="22" t="e">
        <f>VLOOKUP($A654,Searches!$A:$H,AE$1,FALSE)</f>
        <v>#N/A</v>
      </c>
      <c r="AF654" s="22" t="e">
        <f>VLOOKUP($A654,Searches!$A:$H,AF$1,FALSE)</f>
        <v>#N/A</v>
      </c>
      <c r="AG654" s="22" t="e">
        <f>VLOOKUP($A654,Searches!$A:$H,AG$1,FALSE)</f>
        <v>#N/A</v>
      </c>
      <c r="AH654" s="22" t="str">
        <f>VLOOKUP($G654,Temp!$D:$F,AH$1,FALSE)</f>
        <v>newstore.com</v>
      </c>
      <c r="AI654" s="22">
        <f>VLOOKUP($G654,Temp!$D:$F,AI$1,FALSE)</f>
        <v>0</v>
      </c>
      <c r="AJ654" s="22" t="str">
        <f>VLOOKUP($G654,Temp!$D:$F,AJ$1,FALSE)</f>
        <v>WordPress</v>
      </c>
    </row>
    <row r="655" spans="1:36" ht="16" x14ac:dyDescent="0.2">
      <c r="A655" s="8" t="str">
        <f t="shared" si="10"/>
        <v>Noah MBA Verizon Wireless</v>
      </c>
      <c r="B655" s="8" t="s">
        <v>1121</v>
      </c>
      <c r="C655" s="8" t="s">
        <v>1122</v>
      </c>
      <c r="D655" s="8" t="s">
        <v>1123</v>
      </c>
      <c r="E655" s="8" t="s">
        <v>1124</v>
      </c>
      <c r="F655" s="8" t="s">
        <v>1125</v>
      </c>
      <c r="G655" s="12" t="s">
        <v>1075</v>
      </c>
      <c r="H655" s="22" t="str">
        <f>VLOOKUP($G655,Temp!$A:$C,H$1,FALSE)</f>
        <v>verizonwireless.com</v>
      </c>
      <c r="I655" s="22" t="e">
        <f>VLOOKUP($G655,Temp!$A:$C,I$1,FALSE)</f>
        <v>#VALUE!</v>
      </c>
      <c r="J655" s="22" t="e">
        <f>VLOOKUP($G655,Temp!$A:$C,J$1,FALSE)</f>
        <v>#VALUE!</v>
      </c>
      <c r="K655" s="22" t="e">
        <f>VLOOKUP($G655,Temp!$A:$C,K$1,FALSE)</f>
        <v>#VALUE!</v>
      </c>
      <c r="L655" s="22" t="e">
        <f>VLOOKUP($G655,Temp!$A:$C,L$1,FALSE)</f>
        <v>#VALUE!</v>
      </c>
      <c r="M655" s="22" t="e">
        <f>VLOOKUP($G655,Temp!$A:$C,M$1,FALSE)</f>
        <v>#VALUE!</v>
      </c>
      <c r="N655" s="22" t="e">
        <f>VLOOKUP($G655,Temp!$A:$C,N$1,FALSE)</f>
        <v>#VALUE!</v>
      </c>
      <c r="O655" s="22" t="e">
        <f>VLOOKUP($G655,Temp!$A:$C,O$1,FALSE)</f>
        <v>#VALUE!</v>
      </c>
      <c r="P655" s="22" t="e">
        <f>VLOOKUP($G655,Temp!$A:$C,P$1,FALSE)</f>
        <v>#VALUE!</v>
      </c>
      <c r="Q655" s="22" t="e">
        <f>VLOOKUP($G655,Temp!$A:$C,Q$1,FALSE)</f>
        <v>#VALUE!</v>
      </c>
      <c r="R655" s="22" t="e">
        <f>VLOOKUP($G655,Temp!$A:$C,R$1,FALSE)</f>
        <v>#VALUE!</v>
      </c>
      <c r="S655" s="22" t="e">
        <f>VLOOKUP($G655,Temp!$A:$C,S$1,FALSE)</f>
        <v>#VALUE!</v>
      </c>
      <c r="T655" s="22" t="e">
        <f>VLOOKUP($G655,Temp!$A:$C,T$1,FALSE)</f>
        <v>#VALUE!</v>
      </c>
      <c r="U655" s="22" t="e">
        <f>VLOOKUP($G655,Temp!$A:$C,U$1,FALSE)</f>
        <v>#VALUE!</v>
      </c>
      <c r="V655" s="22" t="e">
        <f>VLOOKUP($G655,Temp!$A:$C,V$1,FALSE)</f>
        <v>#VALUE!</v>
      </c>
      <c r="W655" s="22" t="e">
        <f>VLOOKUP($G655,Temp!$A:$C,W$1,FALSE)</f>
        <v>#VALUE!</v>
      </c>
      <c r="X655" s="22" t="e">
        <f>VLOOKUP($G655,Temp!$A:$C,X$1,FALSE)</f>
        <v>#VALUE!</v>
      </c>
      <c r="Y655" s="22">
        <f>VLOOKUP($G655,Temp!$A:$C,Y$1,FALSE)</f>
        <v>25200000</v>
      </c>
      <c r="Z655" s="22">
        <f>VLOOKUP($G655,Temp!$A:$C,Z$1,FALSE)</f>
        <v>1300000</v>
      </c>
      <c r="AA655" s="22" t="e">
        <f>VLOOKUP($A655,Searches!$A:$H,AA$1,FALSE)</f>
        <v>#N/A</v>
      </c>
      <c r="AB655" s="22" t="e">
        <f>VLOOKUP($A655,Searches!$A:$H,AB$1,FALSE)</f>
        <v>#N/A</v>
      </c>
      <c r="AC655" s="22" t="e">
        <f>VLOOKUP($A655,Searches!$A:$H,AC$1,FALSE)</f>
        <v>#N/A</v>
      </c>
      <c r="AD655" s="22" t="e">
        <f>VLOOKUP($A655,Searches!$A:$H,AD$1,FALSE)</f>
        <v>#N/A</v>
      </c>
      <c r="AE655" s="22" t="e">
        <f>VLOOKUP($A655,Searches!$A:$H,AE$1,FALSE)</f>
        <v>#N/A</v>
      </c>
      <c r="AF655" s="22" t="e">
        <f>VLOOKUP($A655,Searches!$A:$H,AF$1,FALSE)</f>
        <v>#N/A</v>
      </c>
      <c r="AG655" s="22" t="e">
        <f>VLOOKUP($A655,Searches!$A:$H,AG$1,FALSE)</f>
        <v>#N/A</v>
      </c>
      <c r="AH655" s="22" t="e">
        <f>VLOOKUP($G655,Temp!$D:$F,AH$1,FALSE)</f>
        <v>#N/A</v>
      </c>
      <c r="AI655" s="22" t="e">
        <f>VLOOKUP($G655,Temp!$D:$F,AI$1,FALSE)</f>
        <v>#N/A</v>
      </c>
      <c r="AJ655" s="22" t="e">
        <f>VLOOKUP($G655,Temp!$D:$F,AJ$1,FALSE)</f>
        <v>#N/A</v>
      </c>
    </row>
    <row r="656" spans="1:36" ht="16" x14ac:dyDescent="0.2">
      <c r="A656" s="8" t="str">
        <f t="shared" si="10"/>
        <v xml:space="preserve">Jonathan Sills hims </v>
      </c>
      <c r="B656" s="8" t="s">
        <v>1141</v>
      </c>
      <c r="C656" s="8" t="s">
        <v>1142</v>
      </c>
      <c r="D656" s="8" t="s">
        <v>42</v>
      </c>
      <c r="E656" s="8" t="s">
        <v>1143</v>
      </c>
      <c r="F656" s="8" t="s">
        <v>1144</v>
      </c>
      <c r="G656" s="12" t="s">
        <v>1097</v>
      </c>
      <c r="H656" s="22" t="str">
        <f>VLOOKUP($G656,Temp!$A:$C,H$1,FALSE)</f>
        <v>forhims.com</v>
      </c>
      <c r="I656" s="22" t="e">
        <f>VLOOKUP($G656,Temp!$A:$C,I$1,FALSE)</f>
        <v>#VALUE!</v>
      </c>
      <c r="J656" s="22" t="e">
        <f>VLOOKUP($G656,Temp!$A:$C,J$1,FALSE)</f>
        <v>#VALUE!</v>
      </c>
      <c r="K656" s="22" t="e">
        <f>VLOOKUP($G656,Temp!$A:$C,K$1,FALSE)</f>
        <v>#VALUE!</v>
      </c>
      <c r="L656" s="22" t="e">
        <f>VLOOKUP($G656,Temp!$A:$C,L$1,FALSE)</f>
        <v>#VALUE!</v>
      </c>
      <c r="M656" s="22" t="e">
        <f>VLOOKUP($G656,Temp!$A:$C,M$1,FALSE)</f>
        <v>#VALUE!</v>
      </c>
      <c r="N656" s="22" t="e">
        <f>VLOOKUP($G656,Temp!$A:$C,N$1,FALSE)</f>
        <v>#VALUE!</v>
      </c>
      <c r="O656" s="22" t="e">
        <f>VLOOKUP($G656,Temp!$A:$C,O$1,FALSE)</f>
        <v>#VALUE!</v>
      </c>
      <c r="P656" s="22" t="e">
        <f>VLOOKUP($G656,Temp!$A:$C,P$1,FALSE)</f>
        <v>#VALUE!</v>
      </c>
      <c r="Q656" s="22" t="e">
        <f>VLOOKUP($G656,Temp!$A:$C,Q$1,FALSE)</f>
        <v>#VALUE!</v>
      </c>
      <c r="R656" s="22" t="e">
        <f>VLOOKUP($G656,Temp!$A:$C,R$1,FALSE)</f>
        <v>#VALUE!</v>
      </c>
      <c r="S656" s="22" t="e">
        <f>VLOOKUP($G656,Temp!$A:$C,S$1,FALSE)</f>
        <v>#VALUE!</v>
      </c>
      <c r="T656" s="22" t="e">
        <f>VLOOKUP($G656,Temp!$A:$C,T$1,FALSE)</f>
        <v>#VALUE!</v>
      </c>
      <c r="U656" s="22" t="e">
        <f>VLOOKUP($G656,Temp!$A:$C,U$1,FALSE)</f>
        <v>#VALUE!</v>
      </c>
      <c r="V656" s="22" t="e">
        <f>VLOOKUP($G656,Temp!$A:$C,V$1,FALSE)</f>
        <v>#VALUE!</v>
      </c>
      <c r="W656" s="22" t="e">
        <f>VLOOKUP($G656,Temp!$A:$C,W$1,FALSE)</f>
        <v>#VALUE!</v>
      </c>
      <c r="X656" s="22" t="e">
        <f>VLOOKUP($G656,Temp!$A:$C,X$1,FALSE)</f>
        <v>#VALUE!</v>
      </c>
      <c r="Y656" s="22">
        <f>VLOOKUP($G656,Temp!$A:$C,Y$1,FALSE)</f>
        <v>39200</v>
      </c>
      <c r="Z656" s="22">
        <f>VLOOKUP($G656,Temp!$A:$C,Z$1,FALSE)</f>
        <v>0</v>
      </c>
      <c r="AA656" s="22" t="str">
        <f>VLOOKUP($A656,Searches!$A:$H,AA$1,FALSE)</f>
        <v>Jonathan Sills</v>
      </c>
      <c r="AB656" s="22" t="str">
        <f>VLOOKUP($A656,Searches!$A:$H,AB$1,FALSE)</f>
        <v xml:space="preserve">hims </v>
      </c>
      <c r="AC656" s="22" t="str">
        <f>VLOOKUP($A656,Searches!$A:$H,AC$1,FALSE)</f>
        <v>Chief Marketing Officer</v>
      </c>
      <c r="AD656" s="22" t="str">
        <f>VLOOKUP($A656,Searches!$A:$H,AD$1,FALSE)</f>
        <v>2nd</v>
      </c>
      <c r="AE656" s="22" t="str">
        <f>VLOOKUP($A656,Searches!$A:$H,AE$1,FALSE)</f>
        <v>Open link</v>
      </c>
      <c r="AF656" s="22" t="str">
        <f>VLOOKUP($A656,Searches!$A:$H,AF$1,FALSE)</f>
        <v>Greater San Diego Area</v>
      </c>
      <c r="AG656" s="22" t="str">
        <f>VLOOKUP($A656,Searches!$A:$H,AG$1,FALSE)</f>
        <v>https://www.linkedin.com/sales/profile/252785,4Co-,NAME_SEARCH?moduleKey=peopleSearchResults&amp;pageKey=sales-search3-people-refinement&amp;contextId=60BC92C971D70515801E49D6842B0000&amp;requestId=0712e535-b641-4e83-b1cb-00fd01a7597c&amp;action=CLICK&amp;target=urn%3Ali%3AsalesLead%3A(-1%2C252785)&amp;pageNumber=2&amp;targetEl=profilelink&amp;position=11&amp;trk=lss-serp-result-lead_photo</v>
      </c>
      <c r="AH656" s="22" t="e">
        <f>VLOOKUP($G656,Temp!$D:$F,AH$1,FALSE)</f>
        <v>#N/A</v>
      </c>
      <c r="AI656" s="22" t="e">
        <f>VLOOKUP($G656,Temp!$D:$F,AI$1,FALSE)</f>
        <v>#N/A</v>
      </c>
      <c r="AJ656" s="22" t="e">
        <f>VLOOKUP($G656,Temp!$D:$F,AJ$1,FALSE)</f>
        <v>#N/A</v>
      </c>
    </row>
    <row r="657" spans="1:36" ht="16" x14ac:dyDescent="0.2">
      <c r="A657" s="8" t="str">
        <f t="shared" si="10"/>
        <v>Tracey Welson-Rossman Chariot Solutions</v>
      </c>
      <c r="B657" s="8" t="s">
        <v>1157</v>
      </c>
      <c r="C657" s="8" t="s">
        <v>1159</v>
      </c>
      <c r="D657" s="8" t="s">
        <v>42</v>
      </c>
      <c r="E657" s="8" t="s">
        <v>1160</v>
      </c>
      <c r="F657" s="8" t="s">
        <v>1161</v>
      </c>
      <c r="G657" s="12" t="s">
        <v>1111</v>
      </c>
      <c r="H657" s="22" t="str">
        <f>VLOOKUP($G657,Temp!$A:$C,H$1,FALSE)</f>
        <v>chariotsolutions.com</v>
      </c>
      <c r="I657" s="22" t="e">
        <f>VLOOKUP($G657,Temp!$A:$C,I$1,FALSE)</f>
        <v>#VALUE!</v>
      </c>
      <c r="J657" s="22" t="e">
        <f>VLOOKUP($G657,Temp!$A:$C,J$1,FALSE)</f>
        <v>#VALUE!</v>
      </c>
      <c r="K657" s="22" t="e">
        <f>VLOOKUP($G657,Temp!$A:$C,K$1,FALSE)</f>
        <v>#VALUE!</v>
      </c>
      <c r="L657" s="22" t="e">
        <f>VLOOKUP($G657,Temp!$A:$C,L$1,FALSE)</f>
        <v>#VALUE!</v>
      </c>
      <c r="M657" s="22" t="e">
        <f>VLOOKUP($G657,Temp!$A:$C,M$1,FALSE)</f>
        <v>#VALUE!</v>
      </c>
      <c r="N657" s="22" t="e">
        <f>VLOOKUP($G657,Temp!$A:$C,N$1,FALSE)</f>
        <v>#VALUE!</v>
      </c>
      <c r="O657" s="22" t="e">
        <f>VLOOKUP($G657,Temp!$A:$C,O$1,FALSE)</f>
        <v>#VALUE!</v>
      </c>
      <c r="P657" s="22" t="e">
        <f>VLOOKUP($G657,Temp!$A:$C,P$1,FALSE)</f>
        <v>#VALUE!</v>
      </c>
      <c r="Q657" s="22" t="e">
        <f>VLOOKUP($G657,Temp!$A:$C,Q$1,FALSE)</f>
        <v>#VALUE!</v>
      </c>
      <c r="R657" s="22" t="e">
        <f>VLOOKUP($G657,Temp!$A:$C,R$1,FALSE)</f>
        <v>#VALUE!</v>
      </c>
      <c r="S657" s="22" t="e">
        <f>VLOOKUP($G657,Temp!$A:$C,S$1,FALSE)</f>
        <v>#VALUE!</v>
      </c>
      <c r="T657" s="22" t="e">
        <f>VLOOKUP($G657,Temp!$A:$C,T$1,FALSE)</f>
        <v>#VALUE!</v>
      </c>
      <c r="U657" s="22" t="e">
        <f>VLOOKUP($G657,Temp!$A:$C,U$1,FALSE)</f>
        <v>#VALUE!</v>
      </c>
      <c r="V657" s="22" t="e">
        <f>VLOOKUP($G657,Temp!$A:$C,V$1,FALSE)</f>
        <v>#VALUE!</v>
      </c>
      <c r="W657" s="22" t="e">
        <f>VLOOKUP($G657,Temp!$A:$C,W$1,FALSE)</f>
        <v>#VALUE!</v>
      </c>
      <c r="X657" s="22" t="e">
        <f>VLOOKUP($G657,Temp!$A:$C,X$1,FALSE)</f>
        <v>#VALUE!</v>
      </c>
      <c r="Y657" s="22">
        <f>VLOOKUP($G657,Temp!$A:$C,Y$1,FALSE)</f>
        <v>196</v>
      </c>
      <c r="Z657" s="22">
        <f>VLOOKUP($G657,Temp!$A:$C,Z$1,FALSE)</f>
        <v>404</v>
      </c>
      <c r="AA657" s="22" t="str">
        <f>VLOOKUP($A657,Searches!$A:$H,AA$1,FALSE)</f>
        <v>Tracey Welson-Rossman</v>
      </c>
      <c r="AB657" s="22" t="str">
        <f>VLOOKUP($A657,Searches!$A:$H,AB$1,FALSE)</f>
        <v>Chariot Solutions</v>
      </c>
      <c r="AC657" s="22" t="str">
        <f>VLOOKUP($A657,Searches!$A:$H,AC$1,FALSE)</f>
        <v>Chief Marketing Officer</v>
      </c>
      <c r="AD657" s="22" t="str">
        <f>VLOOKUP($A657,Searches!$A:$H,AD$1,FALSE)</f>
        <v>2nd</v>
      </c>
      <c r="AE657" s="22" t="str">
        <f>VLOOKUP($A657,Searches!$A:$H,AE$1,FALSE)</f>
        <v/>
      </c>
      <c r="AF657" s="22" t="str">
        <f>VLOOKUP($A657,Searches!$A:$H,AF$1,FALSE)</f>
        <v>Greater Philadelphia Area</v>
      </c>
      <c r="AG657" s="22" t="str">
        <f>VLOOKUP($A657,Searches!$A:$H,AG$1,FALSE)</f>
        <v>https://www.linkedin.com/sales/profile/1294766,iYE5,NAME_SEARCH?moduleKey=peopleSearchResults&amp;pageKey=sales-search3-people-refinement&amp;contextId=60BC92C971D70515801E49D6842B0000&amp;requestId=eb02ceac-fcb1-422d-a8f3-638b64d18a05&amp;action=CLICK&amp;target=urn%3Ali%3AsalesLead%3A(-1%2C1294766)&amp;pageNumber=3&amp;targetEl=profilelink&amp;position=3&amp;trk=lss-serp-result-lead_photo</v>
      </c>
      <c r="AH657" s="22" t="str">
        <f>VLOOKUP($G657,Temp!$D:$F,AH$1,FALSE)</f>
        <v>chariotsolutions.com</v>
      </c>
      <c r="AI657" s="22" t="str">
        <f>VLOOKUP($G657,Temp!$D:$F,AI$1,FALSE)</f>
        <v>HubSpot</v>
      </c>
      <c r="AJ657" s="22" t="str">
        <f>VLOOKUP($G657,Temp!$D:$F,AJ$1,FALSE)</f>
        <v>WordPress</v>
      </c>
    </row>
    <row r="658" spans="1:36" ht="16" x14ac:dyDescent="0.2">
      <c r="A658" s="8" t="str">
        <f t="shared" si="10"/>
        <v>Yoli Chisholm Microsoft</v>
      </c>
      <c r="B658" s="8" t="s">
        <v>1175</v>
      </c>
      <c r="C658" s="8" t="s">
        <v>1176</v>
      </c>
      <c r="D658" s="8" t="s">
        <v>1177</v>
      </c>
      <c r="E658" s="8" t="s">
        <v>1178</v>
      </c>
      <c r="F658" s="8" t="s">
        <v>92</v>
      </c>
      <c r="G658" s="12" t="s">
        <v>93</v>
      </c>
      <c r="H658" s="22" t="str">
        <f>VLOOKUP($G658,Temp!$A:$C,H$1,FALSE)</f>
        <v>microsoft.com</v>
      </c>
      <c r="I658" s="22" t="e">
        <f>VLOOKUP($G658,Temp!$A:$C,I$1,FALSE)</f>
        <v>#VALUE!</v>
      </c>
      <c r="J658" s="22" t="e">
        <f>VLOOKUP($G658,Temp!$A:$C,J$1,FALSE)</f>
        <v>#VALUE!</v>
      </c>
      <c r="K658" s="22" t="e">
        <f>VLOOKUP($G658,Temp!$A:$C,K$1,FALSE)</f>
        <v>#VALUE!</v>
      </c>
      <c r="L658" s="22" t="e">
        <f>VLOOKUP($G658,Temp!$A:$C,L$1,FALSE)</f>
        <v>#VALUE!</v>
      </c>
      <c r="M658" s="22" t="e">
        <f>VLOOKUP($G658,Temp!$A:$C,M$1,FALSE)</f>
        <v>#VALUE!</v>
      </c>
      <c r="N658" s="22" t="e">
        <f>VLOOKUP($G658,Temp!$A:$C,N$1,FALSE)</f>
        <v>#VALUE!</v>
      </c>
      <c r="O658" s="22" t="e">
        <f>VLOOKUP($G658,Temp!$A:$C,O$1,FALSE)</f>
        <v>#VALUE!</v>
      </c>
      <c r="P658" s="22" t="e">
        <f>VLOOKUP($G658,Temp!$A:$C,P$1,FALSE)</f>
        <v>#VALUE!</v>
      </c>
      <c r="Q658" s="22" t="e">
        <f>VLOOKUP($G658,Temp!$A:$C,Q$1,FALSE)</f>
        <v>#VALUE!</v>
      </c>
      <c r="R658" s="22" t="e">
        <f>VLOOKUP($G658,Temp!$A:$C,R$1,FALSE)</f>
        <v>#VALUE!</v>
      </c>
      <c r="S658" s="22" t="e">
        <f>VLOOKUP($G658,Temp!$A:$C,S$1,FALSE)</f>
        <v>#VALUE!</v>
      </c>
      <c r="T658" s="22" t="e">
        <f>VLOOKUP($G658,Temp!$A:$C,T$1,FALSE)</f>
        <v>#VALUE!</v>
      </c>
      <c r="U658" s="22" t="e">
        <f>VLOOKUP($G658,Temp!$A:$C,U$1,FALSE)</f>
        <v>#VALUE!</v>
      </c>
      <c r="V658" s="22" t="e">
        <f>VLOOKUP($G658,Temp!$A:$C,V$1,FALSE)</f>
        <v>#VALUE!</v>
      </c>
      <c r="W658" s="22" t="e">
        <f>VLOOKUP($G658,Temp!$A:$C,W$1,FALSE)</f>
        <v>#VALUE!</v>
      </c>
      <c r="X658" s="22" t="e">
        <f>VLOOKUP($G658,Temp!$A:$C,X$1,FALSE)</f>
        <v>#VALUE!</v>
      </c>
      <c r="Y658" s="22">
        <f>VLOOKUP($G658,Temp!$A:$C,Y$1,FALSE)</f>
        <v>64100000</v>
      </c>
      <c r="Z658" s="22">
        <f>VLOOKUP($G658,Temp!$A:$C,Z$1,FALSE)</f>
        <v>3800000</v>
      </c>
      <c r="AA658" s="22" t="e">
        <f>VLOOKUP($A658,Searches!$A:$H,AA$1,FALSE)</f>
        <v>#N/A</v>
      </c>
      <c r="AB658" s="22" t="e">
        <f>VLOOKUP($A658,Searches!$A:$H,AB$1,FALSE)</f>
        <v>#N/A</v>
      </c>
      <c r="AC658" s="22" t="e">
        <f>VLOOKUP($A658,Searches!$A:$H,AC$1,FALSE)</f>
        <v>#N/A</v>
      </c>
      <c r="AD658" s="22" t="e">
        <f>VLOOKUP($A658,Searches!$A:$H,AD$1,FALSE)</f>
        <v>#N/A</v>
      </c>
      <c r="AE658" s="22" t="e">
        <f>VLOOKUP($A658,Searches!$A:$H,AE$1,FALSE)</f>
        <v>#N/A</v>
      </c>
      <c r="AF658" s="22" t="e">
        <f>VLOOKUP($A658,Searches!$A:$H,AF$1,FALSE)</f>
        <v>#N/A</v>
      </c>
      <c r="AG658" s="22" t="e">
        <f>VLOOKUP($A658,Searches!$A:$H,AG$1,FALSE)</f>
        <v>#N/A</v>
      </c>
      <c r="AH658" s="22" t="e">
        <f>VLOOKUP($G658,Temp!$D:$F,AH$1,FALSE)</f>
        <v>#N/A</v>
      </c>
      <c r="AI658" s="22" t="e">
        <f>VLOOKUP($G658,Temp!$D:$F,AI$1,FALSE)</f>
        <v>#N/A</v>
      </c>
      <c r="AJ658" s="22" t="e">
        <f>VLOOKUP($G658,Temp!$D:$F,AJ$1,FALSE)</f>
        <v>#N/A</v>
      </c>
    </row>
    <row r="659" spans="1:36" ht="16" x14ac:dyDescent="0.2">
      <c r="A659" s="8" t="str">
        <f t="shared" si="10"/>
        <v>JOHN RYAN Crossfuze</v>
      </c>
      <c r="B659" s="8" t="s">
        <v>1187</v>
      </c>
      <c r="C659" s="8" t="s">
        <v>1188</v>
      </c>
      <c r="D659" s="8" t="s">
        <v>42</v>
      </c>
      <c r="E659" s="8" t="s">
        <v>1190</v>
      </c>
      <c r="F659" s="8" t="s">
        <v>1191</v>
      </c>
      <c r="G659" s="12" t="s">
        <v>1145</v>
      </c>
      <c r="H659" s="22" t="str">
        <f>VLOOKUP($G659,Temp!$A:$C,H$1,FALSE)</f>
        <v>crossfuze.com</v>
      </c>
      <c r="I659" s="22" t="e">
        <f>VLOOKUP($G659,Temp!$A:$C,I$1,FALSE)</f>
        <v>#VALUE!</v>
      </c>
      <c r="J659" s="22" t="e">
        <f>VLOOKUP($G659,Temp!$A:$C,J$1,FALSE)</f>
        <v>#VALUE!</v>
      </c>
      <c r="K659" s="22" t="e">
        <f>VLOOKUP($G659,Temp!$A:$C,K$1,FALSE)</f>
        <v>#VALUE!</v>
      </c>
      <c r="L659" s="22" t="e">
        <f>VLOOKUP($G659,Temp!$A:$C,L$1,FALSE)</f>
        <v>#VALUE!</v>
      </c>
      <c r="M659" s="22" t="e">
        <f>VLOOKUP($G659,Temp!$A:$C,M$1,FALSE)</f>
        <v>#VALUE!</v>
      </c>
      <c r="N659" s="22" t="e">
        <f>VLOOKUP($G659,Temp!$A:$C,N$1,FALSE)</f>
        <v>#VALUE!</v>
      </c>
      <c r="O659" s="22" t="e">
        <f>VLOOKUP($G659,Temp!$A:$C,O$1,FALSE)</f>
        <v>#VALUE!</v>
      </c>
      <c r="P659" s="22" t="e">
        <f>VLOOKUP($G659,Temp!$A:$C,P$1,FALSE)</f>
        <v>#VALUE!</v>
      </c>
      <c r="Q659" s="22" t="e">
        <f>VLOOKUP($G659,Temp!$A:$C,Q$1,FALSE)</f>
        <v>#VALUE!</v>
      </c>
      <c r="R659" s="22" t="e">
        <f>VLOOKUP($G659,Temp!$A:$C,R$1,FALSE)</f>
        <v>#VALUE!</v>
      </c>
      <c r="S659" s="22" t="e">
        <f>VLOOKUP($G659,Temp!$A:$C,S$1,FALSE)</f>
        <v>#VALUE!</v>
      </c>
      <c r="T659" s="22" t="e">
        <f>VLOOKUP($G659,Temp!$A:$C,T$1,FALSE)</f>
        <v>#VALUE!</v>
      </c>
      <c r="U659" s="22" t="e">
        <f>VLOOKUP($G659,Temp!$A:$C,U$1,FALSE)</f>
        <v>#VALUE!</v>
      </c>
      <c r="V659" s="22" t="e">
        <f>VLOOKUP($G659,Temp!$A:$C,V$1,FALSE)</f>
        <v>#VALUE!</v>
      </c>
      <c r="W659" s="22" t="e">
        <f>VLOOKUP($G659,Temp!$A:$C,W$1,FALSE)</f>
        <v>#VALUE!</v>
      </c>
      <c r="X659" s="22" t="e">
        <f>VLOOKUP($G659,Temp!$A:$C,X$1,FALSE)</f>
        <v>#VALUE!</v>
      </c>
      <c r="Y659" s="22">
        <f>VLOOKUP($G659,Temp!$A:$C,Y$1,FALSE)</f>
        <v>533</v>
      </c>
      <c r="Z659" s="22">
        <f>VLOOKUP($G659,Temp!$A:$C,Z$1,FALSE)</f>
        <v>0</v>
      </c>
      <c r="AA659" s="22" t="e">
        <f>VLOOKUP($A659,Searches!$A:$H,AA$1,FALSE)</f>
        <v>#N/A</v>
      </c>
      <c r="AB659" s="22" t="e">
        <f>VLOOKUP($A659,Searches!$A:$H,AB$1,FALSE)</f>
        <v>#N/A</v>
      </c>
      <c r="AC659" s="22" t="e">
        <f>VLOOKUP($A659,Searches!$A:$H,AC$1,FALSE)</f>
        <v>#N/A</v>
      </c>
      <c r="AD659" s="22" t="e">
        <f>VLOOKUP($A659,Searches!$A:$H,AD$1,FALSE)</f>
        <v>#N/A</v>
      </c>
      <c r="AE659" s="22" t="e">
        <f>VLOOKUP($A659,Searches!$A:$H,AE$1,FALSE)</f>
        <v>#N/A</v>
      </c>
      <c r="AF659" s="22" t="e">
        <f>VLOOKUP($A659,Searches!$A:$H,AF$1,FALSE)</f>
        <v>#N/A</v>
      </c>
      <c r="AG659" s="22" t="e">
        <f>VLOOKUP($A659,Searches!$A:$H,AG$1,FALSE)</f>
        <v>#N/A</v>
      </c>
      <c r="AH659" s="22" t="str">
        <f>VLOOKUP($G659,Temp!$D:$F,AH$1,FALSE)</f>
        <v>crossfuze.com</v>
      </c>
      <c r="AI659" s="22" t="str">
        <f>VLOOKUP($G659,Temp!$D:$F,AI$1,FALSE)</f>
        <v>Pardot</v>
      </c>
      <c r="AJ659" s="22" t="str">
        <f>VLOOKUP($G659,Temp!$D:$F,AJ$1,FALSE)</f>
        <v>WordPress</v>
      </c>
    </row>
    <row r="660" spans="1:36" ht="16" x14ac:dyDescent="0.2">
      <c r="A660" s="8" t="str">
        <f t="shared" si="10"/>
        <v>Michael Hiles Cincinnati Crypto Fund LP</v>
      </c>
      <c r="B660" s="8" t="s">
        <v>1203</v>
      </c>
      <c r="C660" s="8" t="s">
        <v>1204</v>
      </c>
      <c r="D660" s="8" t="s">
        <v>1205</v>
      </c>
      <c r="E660" s="8" t="s">
        <v>634</v>
      </c>
      <c r="F660" s="8" t="s">
        <v>1206</v>
      </c>
      <c r="G660" s="8" t="s">
        <v>634</v>
      </c>
      <c r="H660" s="22" t="e">
        <f>VLOOKUP($G660,Temp!$A:$C,H$1,FALSE)</f>
        <v>#N/A</v>
      </c>
      <c r="I660" s="22" t="e">
        <f>VLOOKUP($G660,Temp!$A:$C,I$1,FALSE)</f>
        <v>#N/A</v>
      </c>
      <c r="J660" s="22" t="e">
        <f>VLOOKUP($G660,Temp!$A:$C,J$1,FALSE)</f>
        <v>#N/A</v>
      </c>
      <c r="K660" s="22" t="e">
        <f>VLOOKUP($G660,Temp!$A:$C,K$1,FALSE)</f>
        <v>#N/A</v>
      </c>
      <c r="L660" s="22" t="e">
        <f>VLOOKUP($G660,Temp!$A:$C,L$1,FALSE)</f>
        <v>#N/A</v>
      </c>
      <c r="M660" s="22" t="e">
        <f>VLOOKUP($G660,Temp!$A:$C,M$1,FALSE)</f>
        <v>#N/A</v>
      </c>
      <c r="N660" s="22" t="e">
        <f>VLOOKUP($G660,Temp!$A:$C,N$1,FALSE)</f>
        <v>#N/A</v>
      </c>
      <c r="O660" s="22" t="e">
        <f>VLOOKUP($G660,Temp!$A:$C,O$1,FALSE)</f>
        <v>#N/A</v>
      </c>
      <c r="P660" s="22" t="e">
        <f>VLOOKUP($G660,Temp!$A:$C,P$1,FALSE)</f>
        <v>#N/A</v>
      </c>
      <c r="Q660" s="22" t="e">
        <f>VLOOKUP($G660,Temp!$A:$C,Q$1,FALSE)</f>
        <v>#N/A</v>
      </c>
      <c r="R660" s="22" t="e">
        <f>VLOOKUP($G660,Temp!$A:$C,R$1,FALSE)</f>
        <v>#N/A</v>
      </c>
      <c r="S660" s="22" t="e">
        <f>VLOOKUP($G660,Temp!$A:$C,S$1,FALSE)</f>
        <v>#N/A</v>
      </c>
      <c r="T660" s="22" t="e">
        <f>VLOOKUP($G660,Temp!$A:$C,T$1,FALSE)</f>
        <v>#N/A</v>
      </c>
      <c r="U660" s="22" t="e">
        <f>VLOOKUP($G660,Temp!$A:$C,U$1,FALSE)</f>
        <v>#N/A</v>
      </c>
      <c r="V660" s="22" t="e">
        <f>VLOOKUP($G660,Temp!$A:$C,V$1,FALSE)</f>
        <v>#N/A</v>
      </c>
      <c r="W660" s="22" t="e">
        <f>VLOOKUP($G660,Temp!$A:$C,W$1,FALSE)</f>
        <v>#N/A</v>
      </c>
      <c r="X660" s="22" t="e">
        <f>VLOOKUP($G660,Temp!$A:$C,X$1,FALSE)</f>
        <v>#N/A</v>
      </c>
      <c r="Y660" s="22" t="e">
        <f>VLOOKUP($G660,Temp!$A:$C,Y$1,FALSE)</f>
        <v>#N/A</v>
      </c>
      <c r="Z660" s="22" t="e">
        <f>VLOOKUP($G660,Temp!$A:$C,Z$1,FALSE)</f>
        <v>#N/A</v>
      </c>
      <c r="AA660" s="22" t="e">
        <f>VLOOKUP($A660,Searches!$A:$H,AA$1,FALSE)</f>
        <v>#N/A</v>
      </c>
      <c r="AB660" s="22" t="e">
        <f>VLOOKUP($A660,Searches!$A:$H,AB$1,FALSE)</f>
        <v>#N/A</v>
      </c>
      <c r="AC660" s="22" t="e">
        <f>VLOOKUP($A660,Searches!$A:$H,AC$1,FALSE)</f>
        <v>#N/A</v>
      </c>
      <c r="AD660" s="22" t="e">
        <f>VLOOKUP($A660,Searches!$A:$H,AD$1,FALSE)</f>
        <v>#N/A</v>
      </c>
      <c r="AE660" s="22" t="e">
        <f>VLOOKUP($A660,Searches!$A:$H,AE$1,FALSE)</f>
        <v>#N/A</v>
      </c>
      <c r="AF660" s="22" t="e">
        <f>VLOOKUP($A660,Searches!$A:$H,AF$1,FALSE)</f>
        <v>#N/A</v>
      </c>
      <c r="AG660" s="22" t="e">
        <f>VLOOKUP($A660,Searches!$A:$H,AG$1,FALSE)</f>
        <v>#N/A</v>
      </c>
      <c r="AH660" s="22" t="e">
        <f>VLOOKUP($G660,Temp!$D:$F,AH$1,FALSE)</f>
        <v>#N/A</v>
      </c>
      <c r="AI660" s="22" t="e">
        <f>VLOOKUP($G660,Temp!$D:$F,AI$1,FALSE)</f>
        <v>#N/A</v>
      </c>
      <c r="AJ660" s="22" t="e">
        <f>VLOOKUP($G660,Temp!$D:$F,AJ$1,FALSE)</f>
        <v>#N/A</v>
      </c>
    </row>
    <row r="661" spans="1:36" ht="16" x14ac:dyDescent="0.2">
      <c r="A661" s="8" t="str">
        <f t="shared" si="10"/>
        <v>Ben Parr Octane AI</v>
      </c>
      <c r="B661" s="8" t="s">
        <v>1214</v>
      </c>
      <c r="C661" s="8" t="s">
        <v>1215</v>
      </c>
      <c r="D661" s="8" t="s">
        <v>1216</v>
      </c>
      <c r="E661" s="8" t="s">
        <v>1217</v>
      </c>
      <c r="F661" s="8" t="s">
        <v>1218</v>
      </c>
      <c r="G661" s="12" t="s">
        <v>1219</v>
      </c>
      <c r="H661" s="22" t="e">
        <f>VLOOKUP($G661,Temp!$A:$C,H$1,FALSE)</f>
        <v>#N/A</v>
      </c>
      <c r="I661" s="22" t="e">
        <f>VLOOKUP($G661,Temp!$A:$C,I$1,FALSE)</f>
        <v>#N/A</v>
      </c>
      <c r="J661" s="22" t="e">
        <f>VLOOKUP($G661,Temp!$A:$C,J$1,FALSE)</f>
        <v>#N/A</v>
      </c>
      <c r="K661" s="22" t="e">
        <f>VLOOKUP($G661,Temp!$A:$C,K$1,FALSE)</f>
        <v>#N/A</v>
      </c>
      <c r="L661" s="22" t="e">
        <f>VLOOKUP($G661,Temp!$A:$C,L$1,FALSE)</f>
        <v>#N/A</v>
      </c>
      <c r="M661" s="22" t="e">
        <f>VLOOKUP($G661,Temp!$A:$C,M$1,FALSE)</f>
        <v>#N/A</v>
      </c>
      <c r="N661" s="22" t="e">
        <f>VLOOKUP($G661,Temp!$A:$C,N$1,FALSE)</f>
        <v>#N/A</v>
      </c>
      <c r="O661" s="22" t="e">
        <f>VLOOKUP($G661,Temp!$A:$C,O$1,FALSE)</f>
        <v>#N/A</v>
      </c>
      <c r="P661" s="22" t="e">
        <f>VLOOKUP($G661,Temp!$A:$C,P$1,FALSE)</f>
        <v>#N/A</v>
      </c>
      <c r="Q661" s="22" t="e">
        <f>VLOOKUP($G661,Temp!$A:$C,Q$1,FALSE)</f>
        <v>#N/A</v>
      </c>
      <c r="R661" s="22" t="e">
        <f>VLOOKUP($G661,Temp!$A:$C,R$1,FALSE)</f>
        <v>#N/A</v>
      </c>
      <c r="S661" s="22" t="e">
        <f>VLOOKUP($G661,Temp!$A:$C,S$1,FALSE)</f>
        <v>#N/A</v>
      </c>
      <c r="T661" s="22" t="e">
        <f>VLOOKUP($G661,Temp!$A:$C,T$1,FALSE)</f>
        <v>#N/A</v>
      </c>
      <c r="U661" s="22" t="e">
        <f>VLOOKUP($G661,Temp!$A:$C,U$1,FALSE)</f>
        <v>#N/A</v>
      </c>
      <c r="V661" s="22" t="e">
        <f>VLOOKUP($G661,Temp!$A:$C,V$1,FALSE)</f>
        <v>#N/A</v>
      </c>
      <c r="W661" s="22" t="e">
        <f>VLOOKUP($G661,Temp!$A:$C,W$1,FALSE)</f>
        <v>#N/A</v>
      </c>
      <c r="X661" s="22" t="e">
        <f>VLOOKUP($G661,Temp!$A:$C,X$1,FALSE)</f>
        <v>#N/A</v>
      </c>
      <c r="Y661" s="22" t="e">
        <f>VLOOKUP($G661,Temp!$A:$C,Y$1,FALSE)</f>
        <v>#N/A</v>
      </c>
      <c r="Z661" s="22" t="e">
        <f>VLOOKUP($G661,Temp!$A:$C,Z$1,FALSE)</f>
        <v>#N/A</v>
      </c>
      <c r="AA661" s="22" t="str">
        <f>VLOOKUP($A661,Searches!$A:$H,AA$1,FALSE)</f>
        <v>Ben Parr</v>
      </c>
      <c r="AB661" s="22" t="str">
        <f>VLOOKUP($A661,Searches!$A:$H,AB$1,FALSE)</f>
        <v>Octane AI</v>
      </c>
      <c r="AC661" s="22" t="str">
        <f>VLOOKUP($A661,Searches!$A:$H,AC$1,FALSE)</f>
        <v>Co-founder and CMO</v>
      </c>
      <c r="AD661" s="22" t="str">
        <f>VLOOKUP($A661,Searches!$A:$H,AD$1,FALSE)</f>
        <v>2nd</v>
      </c>
      <c r="AE661" s="22" t="str">
        <f>VLOOKUP($A661,Searches!$A:$H,AE$1,FALSE)</f>
        <v>Open link</v>
      </c>
      <c r="AF661" s="22" t="str">
        <f>VLOOKUP($A661,Searches!$A:$H,AF$1,FALSE)</f>
        <v>Greater New York City Area</v>
      </c>
      <c r="AG661" s="22" t="str">
        <f>VLOOKUP($A661,Searches!$A:$H,AG$1,FALSE)</f>
        <v>https://www.linkedin.com/sales/profile/10601327,1uyw,NAME_SEARCH?moduleKey=peopleSearchResults&amp;pageKey=sales-search3-people-refinement&amp;contextId=60BC92C971D70515801E49D6842B0000&amp;requestId=00362bdc-535b-4c52-b414-b05c8e769beb&amp;action=CLICK&amp;target=urn%3Ali%3AsalesLead%3A(-1%2C10601327)&amp;pageNumber=2&amp;targetEl=profilelink&amp;position=24&amp;trk=lss-serp-result-lead_photo</v>
      </c>
      <c r="AH661" s="22" t="e">
        <f>VLOOKUP($G661,Temp!$D:$F,AH$1,FALSE)</f>
        <v>#N/A</v>
      </c>
      <c r="AI661" s="22" t="e">
        <f>VLOOKUP($G661,Temp!$D:$F,AI$1,FALSE)</f>
        <v>#N/A</v>
      </c>
      <c r="AJ661" s="22" t="e">
        <f>VLOOKUP($G661,Temp!$D:$F,AJ$1,FALSE)</f>
        <v>#N/A</v>
      </c>
    </row>
    <row r="662" spans="1:36" ht="16" x14ac:dyDescent="0.2">
      <c r="A662" s="8" t="str">
        <f t="shared" si="10"/>
        <v>Gautam Goswami Permira</v>
      </c>
      <c r="B662" s="8" t="s">
        <v>1224</v>
      </c>
      <c r="C662" s="8" t="s">
        <v>1225</v>
      </c>
      <c r="D662" s="8" t="s">
        <v>1226</v>
      </c>
      <c r="E662" s="8" t="s">
        <v>1227</v>
      </c>
      <c r="F662" s="8" t="s">
        <v>1228</v>
      </c>
      <c r="G662" s="12" t="s">
        <v>1163</v>
      </c>
      <c r="H662" s="22" t="str">
        <f>VLOOKUP($G662,Temp!$A:$C,H$1,FALSE)</f>
        <v>permira.com</v>
      </c>
      <c r="I662" s="22" t="e">
        <f>VLOOKUP($G662,Temp!$A:$C,I$1,FALSE)</f>
        <v>#VALUE!</v>
      </c>
      <c r="J662" s="22" t="e">
        <f>VLOOKUP($G662,Temp!$A:$C,J$1,FALSE)</f>
        <v>#VALUE!</v>
      </c>
      <c r="K662" s="22" t="e">
        <f>VLOOKUP($G662,Temp!$A:$C,K$1,FALSE)</f>
        <v>#VALUE!</v>
      </c>
      <c r="L662" s="22" t="e">
        <f>VLOOKUP($G662,Temp!$A:$C,L$1,FALSE)</f>
        <v>#VALUE!</v>
      </c>
      <c r="M662" s="22" t="e">
        <f>VLOOKUP($G662,Temp!$A:$C,M$1,FALSE)</f>
        <v>#VALUE!</v>
      </c>
      <c r="N662" s="22" t="e">
        <f>VLOOKUP($G662,Temp!$A:$C,N$1,FALSE)</f>
        <v>#VALUE!</v>
      </c>
      <c r="O662" s="22" t="e">
        <f>VLOOKUP($G662,Temp!$A:$C,O$1,FALSE)</f>
        <v>#VALUE!</v>
      </c>
      <c r="P662" s="22" t="e">
        <f>VLOOKUP($G662,Temp!$A:$C,P$1,FALSE)</f>
        <v>#VALUE!</v>
      </c>
      <c r="Q662" s="22" t="e">
        <f>VLOOKUP($G662,Temp!$A:$C,Q$1,FALSE)</f>
        <v>#VALUE!</v>
      </c>
      <c r="R662" s="22" t="e">
        <f>VLOOKUP($G662,Temp!$A:$C,R$1,FALSE)</f>
        <v>#VALUE!</v>
      </c>
      <c r="S662" s="22" t="e">
        <f>VLOOKUP($G662,Temp!$A:$C,S$1,FALSE)</f>
        <v>#VALUE!</v>
      </c>
      <c r="T662" s="22" t="e">
        <f>VLOOKUP($G662,Temp!$A:$C,T$1,FALSE)</f>
        <v>#VALUE!</v>
      </c>
      <c r="U662" s="22" t="e">
        <f>VLOOKUP($G662,Temp!$A:$C,U$1,FALSE)</f>
        <v>#VALUE!</v>
      </c>
      <c r="V662" s="22" t="e">
        <f>VLOOKUP($G662,Temp!$A:$C,V$1,FALSE)</f>
        <v>#VALUE!</v>
      </c>
      <c r="W662" s="22" t="e">
        <f>VLOOKUP($G662,Temp!$A:$C,W$1,FALSE)</f>
        <v>#VALUE!</v>
      </c>
      <c r="X662" s="22" t="e">
        <f>VLOOKUP($G662,Temp!$A:$C,X$1,FALSE)</f>
        <v>#VALUE!</v>
      </c>
      <c r="Y662" s="22">
        <f>VLOOKUP($G662,Temp!$A:$C,Y$1,FALSE)</f>
        <v>310</v>
      </c>
      <c r="Z662" s="22">
        <f>VLOOKUP($G662,Temp!$A:$C,Z$1,FALSE)</f>
        <v>0</v>
      </c>
      <c r="AA662" s="22" t="str">
        <f>VLOOKUP($A662,Searches!$A:$H,AA$1,FALSE)</f>
        <v>Gautam Goswami</v>
      </c>
      <c r="AB662" s="22" t="str">
        <f>VLOOKUP($A662,Searches!$A:$H,AB$1,FALSE)</f>
        <v>Permira</v>
      </c>
      <c r="AC662" s="22" t="str">
        <f>VLOOKUP($A662,Searches!$A:$H,AC$1,FALSE)</f>
        <v>Strategic Advisor - Marketing</v>
      </c>
      <c r="AD662" s="22" t="str">
        <f>VLOOKUP($A662,Searches!$A:$H,AD$1,FALSE)</f>
        <v>2nd</v>
      </c>
      <c r="AE662" s="22" t="str">
        <f>VLOOKUP($A662,Searches!$A:$H,AE$1,FALSE)</f>
        <v>Open link</v>
      </c>
      <c r="AF662" s="22" t="str">
        <f>VLOOKUP($A662,Searches!$A:$H,AF$1,FALSE)</f>
        <v>San Francisco Bay Area</v>
      </c>
      <c r="AG662" s="22" t="str">
        <f>VLOOKUP($A662,Searches!$A:$H,AG$1,FALSE)</f>
        <v>https://www.linkedin.com/sales/profile/5293330,DG5U,NAME_SEARCH?moduleKey=peopleSearchResults&amp;pageKey=sales-search3-people-refinement&amp;contextId=60BC92C971D70515801E49D6842B0000&amp;requestId=00362bdc-535b-4c52-b414-b05c8e769beb&amp;action=CLICK&amp;target=urn%3Ali%3AsalesLead%3A(-1%2C5293330)&amp;pageNumber=2&amp;targetEl=profilelink&amp;position=21&amp;trk=lss-serp-result-lead_photo</v>
      </c>
      <c r="AH662" s="22" t="e">
        <f>VLOOKUP($G662,Temp!$D:$F,AH$1,FALSE)</f>
        <v>#N/A</v>
      </c>
      <c r="AI662" s="22" t="e">
        <f>VLOOKUP($G662,Temp!$D:$F,AI$1,FALSE)</f>
        <v>#N/A</v>
      </c>
      <c r="AJ662" s="22" t="e">
        <f>VLOOKUP($G662,Temp!$D:$F,AJ$1,FALSE)</f>
        <v>#N/A</v>
      </c>
    </row>
    <row r="663" spans="1:36" ht="16" x14ac:dyDescent="0.2">
      <c r="A663" s="8" t="str">
        <f t="shared" si="10"/>
        <v>Craig Petronella World's Foremost Expert on HIPAA AND Cybersecurity</v>
      </c>
      <c r="B663" s="8" t="s">
        <v>1243</v>
      </c>
      <c r="C663" s="8" t="s">
        <v>1245</v>
      </c>
      <c r="D663" s="8" t="s">
        <v>1248</v>
      </c>
      <c r="E663" s="8" t="s">
        <v>634</v>
      </c>
      <c r="F663" s="8" t="s">
        <v>1250</v>
      </c>
      <c r="G663" s="8" t="s">
        <v>634</v>
      </c>
      <c r="H663" s="22" t="e">
        <f>VLOOKUP($G663,Temp!$A:$C,H$1,FALSE)</f>
        <v>#N/A</v>
      </c>
      <c r="I663" s="22" t="e">
        <f>VLOOKUP($G663,Temp!$A:$C,I$1,FALSE)</f>
        <v>#N/A</v>
      </c>
      <c r="J663" s="22" t="e">
        <f>VLOOKUP($G663,Temp!$A:$C,J$1,FALSE)</f>
        <v>#N/A</v>
      </c>
      <c r="K663" s="22" t="e">
        <f>VLOOKUP($G663,Temp!$A:$C,K$1,FALSE)</f>
        <v>#N/A</v>
      </c>
      <c r="L663" s="22" t="e">
        <f>VLOOKUP($G663,Temp!$A:$C,L$1,FALSE)</f>
        <v>#N/A</v>
      </c>
      <c r="M663" s="22" t="e">
        <f>VLOOKUP($G663,Temp!$A:$C,M$1,FALSE)</f>
        <v>#N/A</v>
      </c>
      <c r="N663" s="22" t="e">
        <f>VLOOKUP($G663,Temp!$A:$C,N$1,FALSE)</f>
        <v>#N/A</v>
      </c>
      <c r="O663" s="22" t="e">
        <f>VLOOKUP($G663,Temp!$A:$C,O$1,FALSE)</f>
        <v>#N/A</v>
      </c>
      <c r="P663" s="22" t="e">
        <f>VLOOKUP($G663,Temp!$A:$C,P$1,FALSE)</f>
        <v>#N/A</v>
      </c>
      <c r="Q663" s="22" t="e">
        <f>VLOOKUP($G663,Temp!$A:$C,Q$1,FALSE)</f>
        <v>#N/A</v>
      </c>
      <c r="R663" s="22" t="e">
        <f>VLOOKUP($G663,Temp!$A:$C,R$1,FALSE)</f>
        <v>#N/A</v>
      </c>
      <c r="S663" s="22" t="e">
        <f>VLOOKUP($G663,Temp!$A:$C,S$1,FALSE)</f>
        <v>#N/A</v>
      </c>
      <c r="T663" s="22" t="e">
        <f>VLOOKUP($G663,Temp!$A:$C,T$1,FALSE)</f>
        <v>#N/A</v>
      </c>
      <c r="U663" s="22" t="e">
        <f>VLOOKUP($G663,Temp!$A:$C,U$1,FALSE)</f>
        <v>#N/A</v>
      </c>
      <c r="V663" s="22" t="e">
        <f>VLOOKUP($G663,Temp!$A:$C,V$1,FALSE)</f>
        <v>#N/A</v>
      </c>
      <c r="W663" s="22" t="e">
        <f>VLOOKUP($G663,Temp!$A:$C,W$1,FALSE)</f>
        <v>#N/A</v>
      </c>
      <c r="X663" s="22" t="e">
        <f>VLOOKUP($G663,Temp!$A:$C,X$1,FALSE)</f>
        <v>#N/A</v>
      </c>
      <c r="Y663" s="22" t="e">
        <f>VLOOKUP($G663,Temp!$A:$C,Y$1,FALSE)</f>
        <v>#N/A</v>
      </c>
      <c r="Z663" s="22" t="e">
        <f>VLOOKUP($G663,Temp!$A:$C,Z$1,FALSE)</f>
        <v>#N/A</v>
      </c>
      <c r="AA663" s="22" t="e">
        <f>VLOOKUP($A663,Searches!$A:$H,AA$1,FALSE)</f>
        <v>#N/A</v>
      </c>
      <c r="AB663" s="22" t="e">
        <f>VLOOKUP($A663,Searches!$A:$H,AB$1,FALSE)</f>
        <v>#N/A</v>
      </c>
      <c r="AC663" s="22" t="e">
        <f>VLOOKUP($A663,Searches!$A:$H,AC$1,FALSE)</f>
        <v>#N/A</v>
      </c>
      <c r="AD663" s="22" t="e">
        <f>VLOOKUP($A663,Searches!$A:$H,AD$1,FALSE)</f>
        <v>#N/A</v>
      </c>
      <c r="AE663" s="22" t="e">
        <f>VLOOKUP($A663,Searches!$A:$H,AE$1,FALSE)</f>
        <v>#N/A</v>
      </c>
      <c r="AF663" s="22" t="e">
        <f>VLOOKUP($A663,Searches!$A:$H,AF$1,FALSE)</f>
        <v>#N/A</v>
      </c>
      <c r="AG663" s="22" t="e">
        <f>VLOOKUP($A663,Searches!$A:$H,AG$1,FALSE)</f>
        <v>#N/A</v>
      </c>
      <c r="AH663" s="22" t="e">
        <f>VLOOKUP($G663,Temp!$D:$F,AH$1,FALSE)</f>
        <v>#N/A</v>
      </c>
      <c r="AI663" s="22" t="e">
        <f>VLOOKUP($G663,Temp!$D:$F,AI$1,FALSE)</f>
        <v>#N/A</v>
      </c>
      <c r="AJ663" s="22" t="e">
        <f>VLOOKUP($G663,Temp!$D:$F,AJ$1,FALSE)</f>
        <v>#N/A</v>
      </c>
    </row>
    <row r="664" spans="1:36" ht="16" x14ac:dyDescent="0.2">
      <c r="A664" s="8" t="str">
        <f t="shared" si="10"/>
        <v>Lisa Noon Accenture</v>
      </c>
      <c r="B664" s="8" t="s">
        <v>1252</v>
      </c>
      <c r="C664" s="8" t="s">
        <v>1253</v>
      </c>
      <c r="D664" s="8" t="s">
        <v>1254</v>
      </c>
      <c r="E664" s="8" t="s">
        <v>1255</v>
      </c>
      <c r="F664" s="8" t="s">
        <v>1256</v>
      </c>
      <c r="G664" s="12" t="s">
        <v>1179</v>
      </c>
      <c r="H664" s="22" t="str">
        <f>VLOOKUP($G664,Temp!$A:$C,H$1,FALSE)</f>
        <v>accenture.com</v>
      </c>
      <c r="I664" s="22" t="e">
        <f>VLOOKUP($G664,Temp!$A:$C,I$1,FALSE)</f>
        <v>#VALUE!</v>
      </c>
      <c r="J664" s="22" t="e">
        <f>VLOOKUP($G664,Temp!$A:$C,J$1,FALSE)</f>
        <v>#VALUE!</v>
      </c>
      <c r="K664" s="22" t="e">
        <f>VLOOKUP($G664,Temp!$A:$C,K$1,FALSE)</f>
        <v>#VALUE!</v>
      </c>
      <c r="L664" s="22" t="e">
        <f>VLOOKUP($G664,Temp!$A:$C,L$1,FALSE)</f>
        <v>#VALUE!</v>
      </c>
      <c r="M664" s="22" t="e">
        <f>VLOOKUP($G664,Temp!$A:$C,M$1,FALSE)</f>
        <v>#VALUE!</v>
      </c>
      <c r="N664" s="22" t="e">
        <f>VLOOKUP($G664,Temp!$A:$C,N$1,FALSE)</f>
        <v>#VALUE!</v>
      </c>
      <c r="O664" s="22" t="e">
        <f>VLOOKUP($G664,Temp!$A:$C,O$1,FALSE)</f>
        <v>#VALUE!</v>
      </c>
      <c r="P664" s="22" t="e">
        <f>VLOOKUP($G664,Temp!$A:$C,P$1,FALSE)</f>
        <v>#VALUE!</v>
      </c>
      <c r="Q664" s="22" t="e">
        <f>VLOOKUP($G664,Temp!$A:$C,Q$1,FALSE)</f>
        <v>#VALUE!</v>
      </c>
      <c r="R664" s="22" t="e">
        <f>VLOOKUP($G664,Temp!$A:$C,R$1,FALSE)</f>
        <v>#VALUE!</v>
      </c>
      <c r="S664" s="22" t="e">
        <f>VLOOKUP($G664,Temp!$A:$C,S$1,FALSE)</f>
        <v>#VALUE!</v>
      </c>
      <c r="T664" s="22" t="e">
        <f>VLOOKUP($G664,Temp!$A:$C,T$1,FALSE)</f>
        <v>#VALUE!</v>
      </c>
      <c r="U664" s="22" t="e">
        <f>VLOOKUP($G664,Temp!$A:$C,U$1,FALSE)</f>
        <v>#VALUE!</v>
      </c>
      <c r="V664" s="22" t="e">
        <f>VLOOKUP($G664,Temp!$A:$C,V$1,FALSE)</f>
        <v>#VALUE!</v>
      </c>
      <c r="W664" s="22" t="e">
        <f>VLOOKUP($G664,Temp!$A:$C,W$1,FALSE)</f>
        <v>#VALUE!</v>
      </c>
      <c r="X664" s="22" t="e">
        <f>VLOOKUP($G664,Temp!$A:$C,X$1,FALSE)</f>
        <v>#VALUE!</v>
      </c>
      <c r="Y664" s="22">
        <f>VLOOKUP($G664,Temp!$A:$C,Y$1,FALSE)</f>
        <v>297000</v>
      </c>
      <c r="Z664" s="22">
        <f>VLOOKUP($G664,Temp!$A:$C,Z$1,FALSE)</f>
        <v>393000</v>
      </c>
      <c r="AA664" s="22" t="e">
        <f>VLOOKUP($A664,Searches!$A:$H,AA$1,FALSE)</f>
        <v>#N/A</v>
      </c>
      <c r="AB664" s="22" t="e">
        <f>VLOOKUP($A664,Searches!$A:$H,AB$1,FALSE)</f>
        <v>#N/A</v>
      </c>
      <c r="AC664" s="22" t="e">
        <f>VLOOKUP($A664,Searches!$A:$H,AC$1,FALSE)</f>
        <v>#N/A</v>
      </c>
      <c r="AD664" s="22" t="e">
        <f>VLOOKUP($A664,Searches!$A:$H,AD$1,FALSE)</f>
        <v>#N/A</v>
      </c>
      <c r="AE664" s="22" t="e">
        <f>VLOOKUP($A664,Searches!$A:$H,AE$1,FALSE)</f>
        <v>#N/A</v>
      </c>
      <c r="AF664" s="22" t="e">
        <f>VLOOKUP($A664,Searches!$A:$H,AF$1,FALSE)</f>
        <v>#N/A</v>
      </c>
      <c r="AG664" s="22" t="e">
        <f>VLOOKUP($A664,Searches!$A:$H,AG$1,FALSE)</f>
        <v>#N/A</v>
      </c>
      <c r="AH664" s="22" t="str">
        <f>VLOOKUP($G664,Temp!$D:$F,AH$1,FALSE)</f>
        <v>accenture.com</v>
      </c>
      <c r="AI664" s="22" t="str">
        <f>VLOOKUP($G664,Temp!$D:$F,AI$1,FALSE)</f>
        <v>Marketo</v>
      </c>
      <c r="AJ664" s="22" t="str">
        <f>VLOOKUP($G664,Temp!$D:$F,AJ$1,FALSE)</f>
        <v>WordPress</v>
      </c>
    </row>
    <row r="665" spans="1:36" ht="16" x14ac:dyDescent="0.2">
      <c r="A665" s="8" t="str">
        <f t="shared" si="10"/>
        <v>Gina Poole Amazon</v>
      </c>
      <c r="B665" s="8" t="s">
        <v>1271</v>
      </c>
      <c r="C665" s="8" t="s">
        <v>1272</v>
      </c>
      <c r="D665" s="8" t="s">
        <v>1273</v>
      </c>
      <c r="E665" s="8" t="s">
        <v>1274</v>
      </c>
      <c r="F665" s="8" t="s">
        <v>1275</v>
      </c>
      <c r="G665" s="12" t="s">
        <v>1193</v>
      </c>
      <c r="H665" s="22" t="str">
        <f>VLOOKUP($G665,Temp!$A:$C,H$1,FALSE)</f>
        <v>amazon.com</v>
      </c>
      <c r="I665" s="22" t="e">
        <f>VLOOKUP($G665,Temp!$A:$C,I$1,FALSE)</f>
        <v>#VALUE!</v>
      </c>
      <c r="J665" s="22" t="e">
        <f>VLOOKUP($G665,Temp!$A:$C,J$1,FALSE)</f>
        <v>#VALUE!</v>
      </c>
      <c r="K665" s="22" t="e">
        <f>VLOOKUP($G665,Temp!$A:$C,K$1,FALSE)</f>
        <v>#VALUE!</v>
      </c>
      <c r="L665" s="22" t="e">
        <f>VLOOKUP($G665,Temp!$A:$C,L$1,FALSE)</f>
        <v>#VALUE!</v>
      </c>
      <c r="M665" s="22" t="e">
        <f>VLOOKUP($G665,Temp!$A:$C,M$1,FALSE)</f>
        <v>#VALUE!</v>
      </c>
      <c r="N665" s="22" t="e">
        <f>VLOOKUP($G665,Temp!$A:$C,N$1,FALSE)</f>
        <v>#VALUE!</v>
      </c>
      <c r="O665" s="22" t="e">
        <f>VLOOKUP($G665,Temp!$A:$C,O$1,FALSE)</f>
        <v>#VALUE!</v>
      </c>
      <c r="P665" s="22" t="e">
        <f>VLOOKUP($G665,Temp!$A:$C,P$1,FALSE)</f>
        <v>#VALUE!</v>
      </c>
      <c r="Q665" s="22" t="e">
        <f>VLOOKUP($G665,Temp!$A:$C,Q$1,FALSE)</f>
        <v>#VALUE!</v>
      </c>
      <c r="R665" s="22" t="e">
        <f>VLOOKUP($G665,Temp!$A:$C,R$1,FALSE)</f>
        <v>#VALUE!</v>
      </c>
      <c r="S665" s="22" t="e">
        <f>VLOOKUP($G665,Temp!$A:$C,S$1,FALSE)</f>
        <v>#VALUE!</v>
      </c>
      <c r="T665" s="22" t="e">
        <f>VLOOKUP($G665,Temp!$A:$C,T$1,FALSE)</f>
        <v>#VALUE!</v>
      </c>
      <c r="U665" s="22" t="e">
        <f>VLOOKUP($G665,Temp!$A:$C,U$1,FALSE)</f>
        <v>#VALUE!</v>
      </c>
      <c r="V665" s="22" t="e">
        <f>VLOOKUP($G665,Temp!$A:$C,V$1,FALSE)</f>
        <v>#VALUE!</v>
      </c>
      <c r="W665" s="22" t="e">
        <f>VLOOKUP($G665,Temp!$A:$C,W$1,FALSE)</f>
        <v>#VALUE!</v>
      </c>
      <c r="X665" s="22" t="e">
        <f>VLOOKUP($G665,Temp!$A:$C,X$1,FALSE)</f>
        <v>#VALUE!</v>
      </c>
      <c r="Y665" s="22">
        <f>VLOOKUP($G665,Temp!$A:$C,Y$1,FALSE)</f>
        <v>266000000</v>
      </c>
      <c r="Z665" s="22">
        <f>VLOOKUP($G665,Temp!$A:$C,Z$1,FALSE)</f>
        <v>60700000</v>
      </c>
      <c r="AA665" s="22" t="e">
        <f>VLOOKUP($A665,Searches!$A:$H,AA$1,FALSE)</f>
        <v>#N/A</v>
      </c>
      <c r="AB665" s="22" t="e">
        <f>VLOOKUP($A665,Searches!$A:$H,AB$1,FALSE)</f>
        <v>#N/A</v>
      </c>
      <c r="AC665" s="22" t="e">
        <f>VLOOKUP($A665,Searches!$A:$H,AC$1,FALSE)</f>
        <v>#N/A</v>
      </c>
      <c r="AD665" s="22" t="e">
        <f>VLOOKUP($A665,Searches!$A:$H,AD$1,FALSE)</f>
        <v>#N/A</v>
      </c>
      <c r="AE665" s="22" t="e">
        <f>VLOOKUP($A665,Searches!$A:$H,AE$1,FALSE)</f>
        <v>#N/A</v>
      </c>
      <c r="AF665" s="22" t="e">
        <f>VLOOKUP($A665,Searches!$A:$H,AF$1,FALSE)</f>
        <v>#N/A</v>
      </c>
      <c r="AG665" s="22" t="e">
        <f>VLOOKUP($A665,Searches!$A:$H,AG$1,FALSE)</f>
        <v>#N/A</v>
      </c>
      <c r="AH665" s="22" t="str">
        <f>VLOOKUP($G665,Temp!$D:$F,AH$1,FALSE)</f>
        <v>amazon.com</v>
      </c>
      <c r="AI665" s="22" t="str">
        <f>VLOOKUP($G665,Temp!$D:$F,AI$1,FALSE)</f>
        <v>Marketo</v>
      </c>
      <c r="AJ665" s="22" t="str">
        <f>VLOOKUP($G665,Temp!$D:$F,AJ$1,FALSE)</f>
        <v>WordPress</v>
      </c>
    </row>
    <row r="666" spans="1:36" ht="16" x14ac:dyDescent="0.2">
      <c r="A666" s="8" t="str">
        <f t="shared" si="10"/>
        <v>Rob Pickell Kareo</v>
      </c>
      <c r="B666" s="8" t="s">
        <v>1037</v>
      </c>
      <c r="C666" s="8" t="s">
        <v>1281</v>
      </c>
      <c r="D666" s="8" t="s">
        <v>1282</v>
      </c>
      <c r="E666" s="8" t="s">
        <v>1283</v>
      </c>
      <c r="F666" s="8" t="s">
        <v>1284</v>
      </c>
      <c r="G666" s="12" t="s">
        <v>1207</v>
      </c>
      <c r="H666" s="22" t="str">
        <f>VLOOKUP($G666,Temp!$A:$C,H$1,FALSE)</f>
        <v>kareo.com</v>
      </c>
      <c r="I666" s="22" t="e">
        <f>VLOOKUP($G666,Temp!$A:$C,I$1,FALSE)</f>
        <v>#VALUE!</v>
      </c>
      <c r="J666" s="22" t="e">
        <f>VLOOKUP($G666,Temp!$A:$C,J$1,FALSE)</f>
        <v>#VALUE!</v>
      </c>
      <c r="K666" s="22" t="e">
        <f>VLOOKUP($G666,Temp!$A:$C,K$1,FALSE)</f>
        <v>#VALUE!</v>
      </c>
      <c r="L666" s="22" t="e">
        <f>VLOOKUP($G666,Temp!$A:$C,L$1,FALSE)</f>
        <v>#VALUE!</v>
      </c>
      <c r="M666" s="22" t="e">
        <f>VLOOKUP($G666,Temp!$A:$C,M$1,FALSE)</f>
        <v>#VALUE!</v>
      </c>
      <c r="N666" s="22" t="e">
        <f>VLOOKUP($G666,Temp!$A:$C,N$1,FALSE)</f>
        <v>#VALUE!</v>
      </c>
      <c r="O666" s="22" t="e">
        <f>VLOOKUP($G666,Temp!$A:$C,O$1,FALSE)</f>
        <v>#VALUE!</v>
      </c>
      <c r="P666" s="22" t="e">
        <f>VLOOKUP($G666,Temp!$A:$C,P$1,FALSE)</f>
        <v>#VALUE!</v>
      </c>
      <c r="Q666" s="22" t="e">
        <f>VLOOKUP($G666,Temp!$A:$C,Q$1,FALSE)</f>
        <v>#VALUE!</v>
      </c>
      <c r="R666" s="22" t="e">
        <f>VLOOKUP($G666,Temp!$A:$C,R$1,FALSE)</f>
        <v>#VALUE!</v>
      </c>
      <c r="S666" s="22" t="e">
        <f>VLOOKUP($G666,Temp!$A:$C,S$1,FALSE)</f>
        <v>#VALUE!</v>
      </c>
      <c r="T666" s="22" t="e">
        <f>VLOOKUP($G666,Temp!$A:$C,T$1,FALSE)</f>
        <v>#VALUE!</v>
      </c>
      <c r="U666" s="22" t="e">
        <f>VLOOKUP($G666,Temp!$A:$C,U$1,FALSE)</f>
        <v>#VALUE!</v>
      </c>
      <c r="V666" s="22" t="e">
        <f>VLOOKUP($G666,Temp!$A:$C,V$1,FALSE)</f>
        <v>#VALUE!</v>
      </c>
      <c r="W666" s="22" t="e">
        <f>VLOOKUP($G666,Temp!$A:$C,W$1,FALSE)</f>
        <v>#VALUE!</v>
      </c>
      <c r="X666" s="22" t="e">
        <f>VLOOKUP($G666,Temp!$A:$C,X$1,FALSE)</f>
        <v>#VALUE!</v>
      </c>
      <c r="Y666" s="22">
        <f>VLOOKUP($G666,Temp!$A:$C,Y$1,FALSE)</f>
        <v>158000</v>
      </c>
      <c r="Z666" s="22">
        <f>VLOOKUP($G666,Temp!$A:$C,Z$1,FALSE)</f>
        <v>86700</v>
      </c>
      <c r="AA666" s="22" t="str">
        <f>VLOOKUP($A666,Searches!$A:$H,AA$1,FALSE)</f>
        <v>Rob Pickell</v>
      </c>
      <c r="AB666" s="22" t="str">
        <f>VLOOKUP($A666,Searches!$A:$H,AB$1,FALSE)</f>
        <v>Kareo</v>
      </c>
      <c r="AC666" s="22" t="str">
        <f>VLOOKUP($A666,Searches!$A:$H,AC$1,FALSE)</f>
        <v>Chief Marketing Officer/Chief Customer Officer/Chief Strategy Officer</v>
      </c>
      <c r="AD666" s="22" t="str">
        <f>VLOOKUP($A666,Searches!$A:$H,AD$1,FALSE)</f>
        <v>2nd</v>
      </c>
      <c r="AE666" s="22" t="str">
        <f>VLOOKUP($A666,Searches!$A:$H,AE$1,FALSE)</f>
        <v>Open link</v>
      </c>
      <c r="AF666" s="22" t="str">
        <f>VLOOKUP($A666,Searches!$A:$H,AF$1,FALSE)</f>
        <v>Orange County, California Area</v>
      </c>
      <c r="AG666" s="22" t="str">
        <f>VLOOKUP($A666,Searches!$A:$H,AG$1,FALSE)</f>
        <v>https://www.linkedin.com/sales/profile/7614156,hh5r,NAME_SEARCH?moduleKey=peopleSearchResults&amp;pageKey=sales-search3-people-refinement&amp;contextId=60BC92C971D70515801E49D6842B0000&amp;requestId=fda986b0-a3c8-4a3b-8ceb-d33bf37c18cd&amp;action=CLICK&amp;target=urn%3Ali%3AsalesLead%3A(-1%2C7614156)&amp;pageNumber=3&amp;targetEl=profilelink&amp;position=4&amp;trk=lss-serp-result-lead_photo</v>
      </c>
      <c r="AH666" s="22" t="str">
        <f>VLOOKUP($G666,Temp!$D:$F,AH$1,FALSE)</f>
        <v>kareo.com</v>
      </c>
      <c r="AI666" s="22" t="str">
        <f>VLOOKUP($G666,Temp!$D:$F,AI$1,FALSE)</f>
        <v>Eloqua</v>
      </c>
      <c r="AJ666" s="22" t="str">
        <f>VLOOKUP($G666,Temp!$D:$F,AJ$1,FALSE)</f>
        <v>Drupal</v>
      </c>
    </row>
    <row r="667" spans="1:36" ht="16" x14ac:dyDescent="0.2">
      <c r="A667" s="8" t="str">
        <f t="shared" si="10"/>
        <v>Jessica Scorpio Singularity University</v>
      </c>
      <c r="B667" s="8" t="s">
        <v>1291</v>
      </c>
      <c r="C667" s="8" t="s">
        <v>1292</v>
      </c>
      <c r="D667" s="8" t="s">
        <v>1293</v>
      </c>
      <c r="E667" s="8" t="s">
        <v>1294</v>
      </c>
      <c r="F667" s="8" t="s">
        <v>1295</v>
      </c>
      <c r="G667" s="12" t="s">
        <v>1220</v>
      </c>
      <c r="H667" s="22" t="str">
        <f>VLOOKUP($G667,Temp!$A:$C,H$1,FALSE)</f>
        <v>su.org</v>
      </c>
      <c r="I667" s="22" t="e">
        <f>VLOOKUP($G667,Temp!$A:$C,I$1,FALSE)</f>
        <v>#VALUE!</v>
      </c>
      <c r="J667" s="22" t="e">
        <f>VLOOKUP($G667,Temp!$A:$C,J$1,FALSE)</f>
        <v>#VALUE!</v>
      </c>
      <c r="K667" s="22" t="e">
        <f>VLOOKUP($G667,Temp!$A:$C,K$1,FALSE)</f>
        <v>#VALUE!</v>
      </c>
      <c r="L667" s="22" t="e">
        <f>VLOOKUP($G667,Temp!$A:$C,L$1,FALSE)</f>
        <v>#VALUE!</v>
      </c>
      <c r="M667" s="22" t="e">
        <f>VLOOKUP($G667,Temp!$A:$C,M$1,FALSE)</f>
        <v>#VALUE!</v>
      </c>
      <c r="N667" s="22" t="e">
        <f>VLOOKUP($G667,Temp!$A:$C,N$1,FALSE)</f>
        <v>#VALUE!</v>
      </c>
      <c r="O667" s="22" t="e">
        <f>VLOOKUP($G667,Temp!$A:$C,O$1,FALSE)</f>
        <v>#VALUE!</v>
      </c>
      <c r="P667" s="22" t="e">
        <f>VLOOKUP($G667,Temp!$A:$C,P$1,FALSE)</f>
        <v>#VALUE!</v>
      </c>
      <c r="Q667" s="22" t="e">
        <f>VLOOKUP($G667,Temp!$A:$C,Q$1,FALSE)</f>
        <v>#VALUE!</v>
      </c>
      <c r="R667" s="22" t="e">
        <f>VLOOKUP($G667,Temp!$A:$C,R$1,FALSE)</f>
        <v>#VALUE!</v>
      </c>
      <c r="S667" s="22" t="e">
        <f>VLOOKUP($G667,Temp!$A:$C,S$1,FALSE)</f>
        <v>#VALUE!</v>
      </c>
      <c r="T667" s="22" t="e">
        <f>VLOOKUP($G667,Temp!$A:$C,T$1,FALSE)</f>
        <v>#VALUE!</v>
      </c>
      <c r="U667" s="22" t="e">
        <f>VLOOKUP($G667,Temp!$A:$C,U$1,FALSE)</f>
        <v>#VALUE!</v>
      </c>
      <c r="V667" s="22" t="e">
        <f>VLOOKUP($G667,Temp!$A:$C,V$1,FALSE)</f>
        <v>#VALUE!</v>
      </c>
      <c r="W667" s="22" t="e">
        <f>VLOOKUP($G667,Temp!$A:$C,W$1,FALSE)</f>
        <v>#VALUE!</v>
      </c>
      <c r="X667" s="22" t="e">
        <f>VLOOKUP($G667,Temp!$A:$C,X$1,FALSE)</f>
        <v>#VALUE!</v>
      </c>
      <c r="Y667" s="22">
        <f>VLOOKUP($G667,Temp!$A:$C,Y$1,FALSE)</f>
        <v>41600</v>
      </c>
      <c r="Z667" s="22">
        <f>VLOOKUP($G667,Temp!$A:$C,Z$1,FALSE)</f>
        <v>1000</v>
      </c>
      <c r="AA667" s="22" t="e">
        <f>VLOOKUP($A667,Searches!$A:$H,AA$1,FALSE)</f>
        <v>#N/A</v>
      </c>
      <c r="AB667" s="22" t="e">
        <f>VLOOKUP($A667,Searches!$A:$H,AB$1,FALSE)</f>
        <v>#N/A</v>
      </c>
      <c r="AC667" s="22" t="e">
        <f>VLOOKUP($A667,Searches!$A:$H,AC$1,FALSE)</f>
        <v>#N/A</v>
      </c>
      <c r="AD667" s="22" t="e">
        <f>VLOOKUP($A667,Searches!$A:$H,AD$1,FALSE)</f>
        <v>#N/A</v>
      </c>
      <c r="AE667" s="22" t="e">
        <f>VLOOKUP($A667,Searches!$A:$H,AE$1,FALSE)</f>
        <v>#N/A</v>
      </c>
      <c r="AF667" s="22" t="e">
        <f>VLOOKUP($A667,Searches!$A:$H,AF$1,FALSE)</f>
        <v>#N/A</v>
      </c>
      <c r="AG667" s="22" t="e">
        <f>VLOOKUP($A667,Searches!$A:$H,AG$1,FALSE)</f>
        <v>#N/A</v>
      </c>
      <c r="AH667" s="22" t="e">
        <f>VLOOKUP($G667,Temp!$D:$F,AH$1,FALSE)</f>
        <v>#N/A</v>
      </c>
      <c r="AI667" s="22" t="e">
        <f>VLOOKUP($G667,Temp!$D:$F,AI$1,FALSE)</f>
        <v>#N/A</v>
      </c>
      <c r="AJ667" s="22" t="e">
        <f>VLOOKUP($G667,Temp!$D:$F,AJ$1,FALSE)</f>
        <v>#N/A</v>
      </c>
    </row>
    <row r="668" spans="1:36" ht="16" x14ac:dyDescent="0.2">
      <c r="A668" s="8" t="str">
        <f t="shared" si="10"/>
        <v>Kendall Collins Algolia</v>
      </c>
      <c r="B668" s="8" t="s">
        <v>1313</v>
      </c>
      <c r="C668" s="8" t="s">
        <v>1314</v>
      </c>
      <c r="D668" s="8" t="s">
        <v>1315</v>
      </c>
      <c r="E668" s="8" t="s">
        <v>1316</v>
      </c>
      <c r="F668" s="8" t="s">
        <v>1317</v>
      </c>
      <c r="G668" s="12" t="s">
        <v>1229</v>
      </c>
      <c r="H668" s="22" t="str">
        <f>VLOOKUP($G668,Temp!$A:$C,H$1,FALSE)</f>
        <v>algolia.com</v>
      </c>
      <c r="I668" s="22" t="e">
        <f>VLOOKUP($G668,Temp!$A:$C,I$1,FALSE)</f>
        <v>#VALUE!</v>
      </c>
      <c r="J668" s="22" t="e">
        <f>VLOOKUP($G668,Temp!$A:$C,J$1,FALSE)</f>
        <v>#VALUE!</v>
      </c>
      <c r="K668" s="22" t="e">
        <f>VLOOKUP($G668,Temp!$A:$C,K$1,FALSE)</f>
        <v>#VALUE!</v>
      </c>
      <c r="L668" s="22" t="e">
        <f>VLOOKUP($G668,Temp!$A:$C,L$1,FALSE)</f>
        <v>#VALUE!</v>
      </c>
      <c r="M668" s="22" t="e">
        <f>VLOOKUP($G668,Temp!$A:$C,M$1,FALSE)</f>
        <v>#VALUE!</v>
      </c>
      <c r="N668" s="22" t="e">
        <f>VLOOKUP($G668,Temp!$A:$C,N$1,FALSE)</f>
        <v>#VALUE!</v>
      </c>
      <c r="O668" s="22" t="e">
        <f>VLOOKUP($G668,Temp!$A:$C,O$1,FALSE)</f>
        <v>#VALUE!</v>
      </c>
      <c r="P668" s="22" t="e">
        <f>VLOOKUP($G668,Temp!$A:$C,P$1,FALSE)</f>
        <v>#VALUE!</v>
      </c>
      <c r="Q668" s="22" t="e">
        <f>VLOOKUP($G668,Temp!$A:$C,Q$1,FALSE)</f>
        <v>#VALUE!</v>
      </c>
      <c r="R668" s="22" t="e">
        <f>VLOOKUP($G668,Temp!$A:$C,R$1,FALSE)</f>
        <v>#VALUE!</v>
      </c>
      <c r="S668" s="22" t="e">
        <f>VLOOKUP($G668,Temp!$A:$C,S$1,FALSE)</f>
        <v>#VALUE!</v>
      </c>
      <c r="T668" s="22" t="e">
        <f>VLOOKUP($G668,Temp!$A:$C,T$1,FALSE)</f>
        <v>#VALUE!</v>
      </c>
      <c r="U668" s="22" t="e">
        <f>VLOOKUP($G668,Temp!$A:$C,U$1,FALSE)</f>
        <v>#VALUE!</v>
      </c>
      <c r="V668" s="22" t="e">
        <f>VLOOKUP($G668,Temp!$A:$C,V$1,FALSE)</f>
        <v>#VALUE!</v>
      </c>
      <c r="W668" s="22" t="e">
        <f>VLOOKUP($G668,Temp!$A:$C,W$1,FALSE)</f>
        <v>#VALUE!</v>
      </c>
      <c r="X668" s="22" t="e">
        <f>VLOOKUP($G668,Temp!$A:$C,X$1,FALSE)</f>
        <v>#VALUE!</v>
      </c>
      <c r="Y668" s="22">
        <f>VLOOKUP($G668,Temp!$A:$C,Y$1,FALSE)</f>
        <v>7100</v>
      </c>
      <c r="Z668" s="22">
        <f>VLOOKUP($G668,Temp!$A:$C,Z$1,FALSE)</f>
        <v>6200</v>
      </c>
      <c r="AA668" s="22" t="e">
        <f>VLOOKUP($A668,Searches!$A:$H,AA$1,FALSE)</f>
        <v>#N/A</v>
      </c>
      <c r="AB668" s="22" t="e">
        <f>VLOOKUP($A668,Searches!$A:$H,AB$1,FALSE)</f>
        <v>#N/A</v>
      </c>
      <c r="AC668" s="22" t="e">
        <f>VLOOKUP($A668,Searches!$A:$H,AC$1,FALSE)</f>
        <v>#N/A</v>
      </c>
      <c r="AD668" s="22" t="e">
        <f>VLOOKUP($A668,Searches!$A:$H,AD$1,FALSE)</f>
        <v>#N/A</v>
      </c>
      <c r="AE668" s="22" t="e">
        <f>VLOOKUP($A668,Searches!$A:$H,AE$1,FALSE)</f>
        <v>#N/A</v>
      </c>
      <c r="AF668" s="22" t="e">
        <f>VLOOKUP($A668,Searches!$A:$H,AF$1,FALSE)</f>
        <v>#N/A</v>
      </c>
      <c r="AG668" s="22" t="e">
        <f>VLOOKUP($A668,Searches!$A:$H,AG$1,FALSE)</f>
        <v>#N/A</v>
      </c>
      <c r="AH668" s="22" t="e">
        <f>VLOOKUP($G668,Temp!$D:$F,AH$1,FALSE)</f>
        <v>#N/A</v>
      </c>
      <c r="AI668" s="22" t="e">
        <f>VLOOKUP($G668,Temp!$D:$F,AI$1,FALSE)</f>
        <v>#N/A</v>
      </c>
      <c r="AJ668" s="22" t="e">
        <f>VLOOKUP($G668,Temp!$D:$F,AJ$1,FALSE)</f>
        <v>#N/A</v>
      </c>
    </row>
    <row r="669" spans="1:36" ht="16" x14ac:dyDescent="0.2">
      <c r="A669" s="8" t="str">
        <f t="shared" si="10"/>
        <v>Tamara M.B.A. DEFENDERS</v>
      </c>
      <c r="B669" s="8" t="s">
        <v>1322</v>
      </c>
      <c r="C669" s="8" t="s">
        <v>1323</v>
      </c>
      <c r="D669" s="8" t="s">
        <v>1324</v>
      </c>
      <c r="E669" s="8" t="s">
        <v>1325</v>
      </c>
      <c r="F669" s="8" t="s">
        <v>1327</v>
      </c>
      <c r="G669" s="12" t="s">
        <v>1251</v>
      </c>
      <c r="H669" s="22" t="str">
        <f>VLOOKUP($G669,Temp!$A:$C,H$1,FALSE)</f>
        <v>homedefenders.com</v>
      </c>
      <c r="I669" s="22" t="e">
        <f>VLOOKUP($G669,Temp!$A:$C,I$1,FALSE)</f>
        <v>#VALUE!</v>
      </c>
      <c r="J669" s="22" t="e">
        <f>VLOOKUP($G669,Temp!$A:$C,J$1,FALSE)</f>
        <v>#VALUE!</v>
      </c>
      <c r="K669" s="22" t="e">
        <f>VLOOKUP($G669,Temp!$A:$C,K$1,FALSE)</f>
        <v>#VALUE!</v>
      </c>
      <c r="L669" s="22" t="e">
        <f>VLOOKUP($G669,Temp!$A:$C,L$1,FALSE)</f>
        <v>#VALUE!</v>
      </c>
      <c r="M669" s="22" t="e">
        <f>VLOOKUP($G669,Temp!$A:$C,M$1,FALSE)</f>
        <v>#VALUE!</v>
      </c>
      <c r="N669" s="22" t="e">
        <f>VLOOKUP($G669,Temp!$A:$C,N$1,FALSE)</f>
        <v>#VALUE!</v>
      </c>
      <c r="O669" s="22" t="e">
        <f>VLOOKUP($G669,Temp!$A:$C,O$1,FALSE)</f>
        <v>#VALUE!</v>
      </c>
      <c r="P669" s="22" t="e">
        <f>VLOOKUP($G669,Temp!$A:$C,P$1,FALSE)</f>
        <v>#VALUE!</v>
      </c>
      <c r="Q669" s="22" t="e">
        <f>VLOOKUP($G669,Temp!$A:$C,Q$1,FALSE)</f>
        <v>#VALUE!</v>
      </c>
      <c r="R669" s="22" t="e">
        <f>VLOOKUP($G669,Temp!$A:$C,R$1,FALSE)</f>
        <v>#VALUE!</v>
      </c>
      <c r="S669" s="22" t="e">
        <f>VLOOKUP($G669,Temp!$A:$C,S$1,FALSE)</f>
        <v>#VALUE!</v>
      </c>
      <c r="T669" s="22" t="e">
        <f>VLOOKUP($G669,Temp!$A:$C,T$1,FALSE)</f>
        <v>#VALUE!</v>
      </c>
      <c r="U669" s="22" t="e">
        <f>VLOOKUP($G669,Temp!$A:$C,U$1,FALSE)</f>
        <v>#VALUE!</v>
      </c>
      <c r="V669" s="22" t="e">
        <f>VLOOKUP($G669,Temp!$A:$C,V$1,FALSE)</f>
        <v>#VALUE!</v>
      </c>
      <c r="W669" s="22" t="e">
        <f>VLOOKUP($G669,Temp!$A:$C,W$1,FALSE)</f>
        <v>#VALUE!</v>
      </c>
      <c r="X669" s="22" t="e">
        <f>VLOOKUP($G669,Temp!$A:$C,X$1,FALSE)</f>
        <v>#VALUE!</v>
      </c>
      <c r="Y669" s="22">
        <f>VLOOKUP($G669,Temp!$A:$C,Y$1,FALSE)</f>
        <v>0</v>
      </c>
      <c r="Z669" s="22">
        <f>VLOOKUP($G669,Temp!$A:$C,Z$1,FALSE)</f>
        <v>0</v>
      </c>
      <c r="AA669" s="22" t="e">
        <f>VLOOKUP($A669,Searches!$A:$H,AA$1,FALSE)</f>
        <v>#N/A</v>
      </c>
      <c r="AB669" s="22" t="e">
        <f>VLOOKUP($A669,Searches!$A:$H,AB$1,FALSE)</f>
        <v>#N/A</v>
      </c>
      <c r="AC669" s="22" t="e">
        <f>VLOOKUP($A669,Searches!$A:$H,AC$1,FALSE)</f>
        <v>#N/A</v>
      </c>
      <c r="AD669" s="22" t="e">
        <f>VLOOKUP($A669,Searches!$A:$H,AD$1,FALSE)</f>
        <v>#N/A</v>
      </c>
      <c r="AE669" s="22" t="e">
        <f>VLOOKUP($A669,Searches!$A:$H,AE$1,FALSE)</f>
        <v>#N/A</v>
      </c>
      <c r="AF669" s="22" t="e">
        <f>VLOOKUP($A669,Searches!$A:$H,AF$1,FALSE)</f>
        <v>#N/A</v>
      </c>
      <c r="AG669" s="22" t="e">
        <f>VLOOKUP($A669,Searches!$A:$H,AG$1,FALSE)</f>
        <v>#N/A</v>
      </c>
      <c r="AH669" s="22" t="e">
        <f>VLOOKUP($G669,Temp!$D:$F,AH$1,FALSE)</f>
        <v>#N/A</v>
      </c>
      <c r="AI669" s="22" t="e">
        <f>VLOOKUP($G669,Temp!$D:$F,AI$1,FALSE)</f>
        <v>#N/A</v>
      </c>
      <c r="AJ669" s="22" t="e">
        <f>VLOOKUP($G669,Temp!$D:$F,AJ$1,FALSE)</f>
        <v>#N/A</v>
      </c>
    </row>
    <row r="670" spans="1:36" ht="16" x14ac:dyDescent="0.2">
      <c r="A670" s="8" t="str">
        <f t="shared" si="10"/>
        <v>Mark Goines Personal Capital</v>
      </c>
      <c r="B670" s="8" t="s">
        <v>476</v>
      </c>
      <c r="C670" s="8" t="s">
        <v>1345</v>
      </c>
      <c r="D670" s="8" t="s">
        <v>1346</v>
      </c>
      <c r="E670" s="8" t="s">
        <v>634</v>
      </c>
      <c r="F670" s="8" t="s">
        <v>1347</v>
      </c>
      <c r="G670" s="8" t="s">
        <v>634</v>
      </c>
      <c r="H670" s="22" t="e">
        <f>VLOOKUP($G670,Temp!$A:$C,H$1,FALSE)</f>
        <v>#N/A</v>
      </c>
      <c r="I670" s="22" t="e">
        <f>VLOOKUP($G670,Temp!$A:$C,I$1,FALSE)</f>
        <v>#N/A</v>
      </c>
      <c r="J670" s="22" t="e">
        <f>VLOOKUP($G670,Temp!$A:$C,J$1,FALSE)</f>
        <v>#N/A</v>
      </c>
      <c r="K670" s="22" t="e">
        <f>VLOOKUP($G670,Temp!$A:$C,K$1,FALSE)</f>
        <v>#N/A</v>
      </c>
      <c r="L670" s="22" t="e">
        <f>VLOOKUP($G670,Temp!$A:$C,L$1,FALSE)</f>
        <v>#N/A</v>
      </c>
      <c r="M670" s="22" t="e">
        <f>VLOOKUP($G670,Temp!$A:$C,M$1,FALSE)</f>
        <v>#N/A</v>
      </c>
      <c r="N670" s="22" t="e">
        <f>VLOOKUP($G670,Temp!$A:$C,N$1,FALSE)</f>
        <v>#N/A</v>
      </c>
      <c r="O670" s="22" t="e">
        <f>VLOOKUP($G670,Temp!$A:$C,O$1,FALSE)</f>
        <v>#N/A</v>
      </c>
      <c r="P670" s="22" t="e">
        <f>VLOOKUP($G670,Temp!$A:$C,P$1,FALSE)</f>
        <v>#N/A</v>
      </c>
      <c r="Q670" s="22" t="e">
        <f>VLOOKUP($G670,Temp!$A:$C,Q$1,FALSE)</f>
        <v>#N/A</v>
      </c>
      <c r="R670" s="22" t="e">
        <f>VLOOKUP($G670,Temp!$A:$C,R$1,FALSE)</f>
        <v>#N/A</v>
      </c>
      <c r="S670" s="22" t="e">
        <f>VLOOKUP($G670,Temp!$A:$C,S$1,FALSE)</f>
        <v>#N/A</v>
      </c>
      <c r="T670" s="22" t="e">
        <f>VLOOKUP($G670,Temp!$A:$C,T$1,FALSE)</f>
        <v>#N/A</v>
      </c>
      <c r="U670" s="22" t="e">
        <f>VLOOKUP($G670,Temp!$A:$C,U$1,FALSE)</f>
        <v>#N/A</v>
      </c>
      <c r="V670" s="22" t="e">
        <f>VLOOKUP($G670,Temp!$A:$C,V$1,FALSE)</f>
        <v>#N/A</v>
      </c>
      <c r="W670" s="22" t="e">
        <f>VLOOKUP($G670,Temp!$A:$C,W$1,FALSE)</f>
        <v>#N/A</v>
      </c>
      <c r="X670" s="22" t="e">
        <f>VLOOKUP($G670,Temp!$A:$C,X$1,FALSE)</f>
        <v>#N/A</v>
      </c>
      <c r="Y670" s="22" t="e">
        <f>VLOOKUP($G670,Temp!$A:$C,Y$1,FALSE)</f>
        <v>#N/A</v>
      </c>
      <c r="Z670" s="22" t="e">
        <f>VLOOKUP($G670,Temp!$A:$C,Z$1,FALSE)</f>
        <v>#N/A</v>
      </c>
      <c r="AA670" s="22" t="str">
        <f>VLOOKUP($A670,Searches!$A:$H,AA$1,FALSE)</f>
        <v>Mark Goines</v>
      </c>
      <c r="AB670" s="22" t="str">
        <f>VLOOKUP($A670,Searches!$A:$H,AB$1,FALSE)</f>
        <v>Personal Capital</v>
      </c>
      <c r="AC670" s="22" t="str">
        <f>VLOOKUP($A670,Searches!$A:$H,AC$1,FALSE)</f>
        <v>Chief Marketing Officer, Chief Strategy Officer</v>
      </c>
      <c r="AD670" s="22" t="str">
        <f>VLOOKUP($A670,Searches!$A:$H,AD$1,FALSE)</f>
        <v>2nd</v>
      </c>
      <c r="AE670" s="22" t="str">
        <f>VLOOKUP($A670,Searches!$A:$H,AE$1,FALSE)</f>
        <v/>
      </c>
      <c r="AF670" s="22" t="str">
        <f>VLOOKUP($A670,Searches!$A:$H,AF$1,FALSE)</f>
        <v>San Francisco Bay Area</v>
      </c>
      <c r="AG670" s="22" t="str">
        <f>VLOOKUP($A670,Searches!$A:$H,AG$1,FALSE)</f>
        <v>https://www.linkedin.com/sales/profile/4803,nlDh,NAME_SEARCH?moduleKey=peopleSearchResults&amp;pageKey=sales-search3-people-refinement&amp;contextId=60BC92C971D70515801E49D6842B0000&amp;requestId=fda986b0-a3c8-4a3b-8ceb-d33bf37c18cd&amp;action=CLICK&amp;target=urn%3Ali%3AsalesLead%3A(-1%2C4803)&amp;pageNumber=3&amp;targetEl=profilelink&amp;position=7&amp;trk=lss-serp-result-lead_photo</v>
      </c>
      <c r="AH670" s="22" t="e">
        <f>VLOOKUP($G670,Temp!$D:$F,AH$1,FALSE)</f>
        <v>#N/A</v>
      </c>
      <c r="AI670" s="22" t="e">
        <f>VLOOKUP($G670,Temp!$D:$F,AI$1,FALSE)</f>
        <v>#N/A</v>
      </c>
      <c r="AJ670" s="22" t="e">
        <f>VLOOKUP($G670,Temp!$D:$F,AJ$1,FALSE)</f>
        <v>#N/A</v>
      </c>
    </row>
    <row r="671" spans="1:36" ht="16" x14ac:dyDescent="0.2">
      <c r="A671" s="8" t="str">
        <f t="shared" si="10"/>
        <v>Todd Sandler ShopRunner</v>
      </c>
      <c r="B671" s="8" t="s">
        <v>919</v>
      </c>
      <c r="C671" s="8" t="s">
        <v>1348</v>
      </c>
      <c r="D671" s="8" t="s">
        <v>1349</v>
      </c>
      <c r="E671" s="8" t="s">
        <v>1350</v>
      </c>
      <c r="F671" s="8" t="s">
        <v>1351</v>
      </c>
      <c r="G671" s="12" t="s">
        <v>1257</v>
      </c>
      <c r="H671" s="22" t="str">
        <f>VLOOKUP($G671,Temp!$A:$C,H$1,FALSE)</f>
        <v>shoprunner.com</v>
      </c>
      <c r="I671" s="22" t="e">
        <f>VLOOKUP($G671,Temp!$A:$C,I$1,FALSE)</f>
        <v>#VALUE!</v>
      </c>
      <c r="J671" s="22" t="e">
        <f>VLOOKUP($G671,Temp!$A:$C,J$1,FALSE)</f>
        <v>#VALUE!</v>
      </c>
      <c r="K671" s="22" t="e">
        <f>VLOOKUP($G671,Temp!$A:$C,K$1,FALSE)</f>
        <v>#VALUE!</v>
      </c>
      <c r="L671" s="22" t="e">
        <f>VLOOKUP($G671,Temp!$A:$C,L$1,FALSE)</f>
        <v>#VALUE!</v>
      </c>
      <c r="M671" s="22" t="e">
        <f>VLOOKUP($G671,Temp!$A:$C,M$1,FALSE)</f>
        <v>#VALUE!</v>
      </c>
      <c r="N671" s="22" t="e">
        <f>VLOOKUP($G671,Temp!$A:$C,N$1,FALSE)</f>
        <v>#VALUE!</v>
      </c>
      <c r="O671" s="22" t="e">
        <f>VLOOKUP($G671,Temp!$A:$C,O$1,FALSE)</f>
        <v>#VALUE!</v>
      </c>
      <c r="P671" s="22" t="e">
        <f>VLOOKUP($G671,Temp!$A:$C,P$1,FALSE)</f>
        <v>#VALUE!</v>
      </c>
      <c r="Q671" s="22" t="e">
        <f>VLOOKUP($G671,Temp!$A:$C,Q$1,FALSE)</f>
        <v>#VALUE!</v>
      </c>
      <c r="R671" s="22" t="e">
        <f>VLOOKUP($G671,Temp!$A:$C,R$1,FALSE)</f>
        <v>#VALUE!</v>
      </c>
      <c r="S671" s="22" t="e">
        <f>VLOOKUP($G671,Temp!$A:$C,S$1,FALSE)</f>
        <v>#VALUE!</v>
      </c>
      <c r="T671" s="22" t="e">
        <f>VLOOKUP($G671,Temp!$A:$C,T$1,FALSE)</f>
        <v>#VALUE!</v>
      </c>
      <c r="U671" s="22" t="e">
        <f>VLOOKUP($G671,Temp!$A:$C,U$1,FALSE)</f>
        <v>#VALUE!</v>
      </c>
      <c r="V671" s="22" t="e">
        <f>VLOOKUP($G671,Temp!$A:$C,V$1,FALSE)</f>
        <v>#VALUE!</v>
      </c>
      <c r="W671" s="22" t="e">
        <f>VLOOKUP($G671,Temp!$A:$C,W$1,FALSE)</f>
        <v>#VALUE!</v>
      </c>
      <c r="X671" s="22" t="e">
        <f>VLOOKUP($G671,Temp!$A:$C,X$1,FALSE)</f>
        <v>#VALUE!</v>
      </c>
      <c r="Y671" s="22">
        <f>VLOOKUP($G671,Temp!$A:$C,Y$1,FALSE)</f>
        <v>46800</v>
      </c>
      <c r="Z671" s="22">
        <f>VLOOKUP($G671,Temp!$A:$C,Z$1,FALSE)</f>
        <v>0</v>
      </c>
      <c r="AA671" s="22" t="str">
        <f>VLOOKUP($A671,Searches!$A:$H,AA$1,FALSE)</f>
        <v>Todd Sandler</v>
      </c>
      <c r="AB671" s="22" t="str">
        <f>VLOOKUP($A671,Searches!$A:$H,AB$1,FALSE)</f>
        <v>ShopRunner</v>
      </c>
      <c r="AC671" s="22" t="str">
        <f>VLOOKUP($A671,Searches!$A:$H,AC$1,FALSE)</f>
        <v>Interim Chief Marketing Officer</v>
      </c>
      <c r="AD671" s="22" t="str">
        <f>VLOOKUP($A671,Searches!$A:$H,AD$1,FALSE)</f>
        <v>2nd</v>
      </c>
      <c r="AE671" s="22" t="str">
        <f>VLOOKUP($A671,Searches!$A:$H,AE$1,FALSE)</f>
        <v/>
      </c>
      <c r="AF671" s="22" t="str">
        <f>VLOOKUP($A671,Searches!$A:$H,AF$1,FALSE)</f>
        <v>Greater Philadelphia Area</v>
      </c>
      <c r="AG671" s="22" t="str">
        <f>VLOOKUP($A671,Searches!$A:$H,AG$1,FALSE)</f>
        <v>https://www.linkedin.com/sales/profile/25398170,qdjn,NAME_SEARCH?moduleKey=peopleSearchResults&amp;pageKey=sales-search3-people-refinement&amp;contextId=60BC92C971D70515801E49D6842B0000&amp;requestId=fda986b0-a3c8-4a3b-8ceb-d33bf37c18cd&amp;action=CLICK&amp;target=urn%3Ali%3AsalesLead%3A(-1%2C25398170)&amp;pageNumber=3&amp;targetEl=profilelink&amp;position=5&amp;trk=lss-serp-result-lead_photo</v>
      </c>
      <c r="AH671" s="22" t="e">
        <f>VLOOKUP($G671,Temp!$D:$F,AH$1,FALSE)</f>
        <v>#N/A</v>
      </c>
      <c r="AI671" s="22" t="e">
        <f>VLOOKUP($G671,Temp!$D:$F,AI$1,FALSE)</f>
        <v>#N/A</v>
      </c>
      <c r="AJ671" s="22" t="e">
        <f>VLOOKUP($G671,Temp!$D:$F,AJ$1,FALSE)</f>
        <v>#N/A</v>
      </c>
    </row>
    <row r="672" spans="1:36" ht="16" x14ac:dyDescent="0.2">
      <c r="A672" s="8" t="str">
        <f t="shared" si="10"/>
        <v>Grad Conn Microsoft</v>
      </c>
      <c r="B672" s="8" t="s">
        <v>1361</v>
      </c>
      <c r="C672" s="8" t="s">
        <v>1362</v>
      </c>
      <c r="D672" s="8" t="s">
        <v>1363</v>
      </c>
      <c r="E672" s="8" t="s">
        <v>1364</v>
      </c>
      <c r="F672" s="8" t="s">
        <v>92</v>
      </c>
      <c r="G672" s="12" t="s">
        <v>93</v>
      </c>
      <c r="H672" s="22" t="str">
        <f>VLOOKUP($G672,Temp!$A:$C,H$1,FALSE)</f>
        <v>microsoft.com</v>
      </c>
      <c r="I672" s="22" t="e">
        <f>VLOOKUP($G672,Temp!$A:$C,I$1,FALSE)</f>
        <v>#VALUE!</v>
      </c>
      <c r="J672" s="22" t="e">
        <f>VLOOKUP($G672,Temp!$A:$C,J$1,FALSE)</f>
        <v>#VALUE!</v>
      </c>
      <c r="K672" s="22" t="e">
        <f>VLOOKUP($G672,Temp!$A:$C,K$1,FALSE)</f>
        <v>#VALUE!</v>
      </c>
      <c r="L672" s="22" t="e">
        <f>VLOOKUP($G672,Temp!$A:$C,L$1,FALSE)</f>
        <v>#VALUE!</v>
      </c>
      <c r="M672" s="22" t="e">
        <f>VLOOKUP($G672,Temp!$A:$C,M$1,FALSE)</f>
        <v>#VALUE!</v>
      </c>
      <c r="N672" s="22" t="e">
        <f>VLOOKUP($G672,Temp!$A:$C,N$1,FALSE)</f>
        <v>#VALUE!</v>
      </c>
      <c r="O672" s="22" t="e">
        <f>VLOOKUP($G672,Temp!$A:$C,O$1,FALSE)</f>
        <v>#VALUE!</v>
      </c>
      <c r="P672" s="22" t="e">
        <f>VLOOKUP($G672,Temp!$A:$C,P$1,FALSE)</f>
        <v>#VALUE!</v>
      </c>
      <c r="Q672" s="22" t="e">
        <f>VLOOKUP($G672,Temp!$A:$C,Q$1,FALSE)</f>
        <v>#VALUE!</v>
      </c>
      <c r="R672" s="22" t="e">
        <f>VLOOKUP($G672,Temp!$A:$C,R$1,FALSE)</f>
        <v>#VALUE!</v>
      </c>
      <c r="S672" s="22" t="e">
        <f>VLOOKUP($G672,Temp!$A:$C,S$1,FALSE)</f>
        <v>#VALUE!</v>
      </c>
      <c r="T672" s="22" t="e">
        <f>VLOOKUP($G672,Temp!$A:$C,T$1,FALSE)</f>
        <v>#VALUE!</v>
      </c>
      <c r="U672" s="22" t="e">
        <f>VLOOKUP($G672,Temp!$A:$C,U$1,FALSE)</f>
        <v>#VALUE!</v>
      </c>
      <c r="V672" s="22" t="e">
        <f>VLOOKUP($G672,Temp!$A:$C,V$1,FALSE)</f>
        <v>#VALUE!</v>
      </c>
      <c r="W672" s="22" t="e">
        <f>VLOOKUP($G672,Temp!$A:$C,W$1,FALSE)</f>
        <v>#VALUE!</v>
      </c>
      <c r="X672" s="22" t="e">
        <f>VLOOKUP($G672,Temp!$A:$C,X$1,FALSE)</f>
        <v>#VALUE!</v>
      </c>
      <c r="Y672" s="22">
        <f>VLOOKUP($G672,Temp!$A:$C,Y$1,FALSE)</f>
        <v>64100000</v>
      </c>
      <c r="Z672" s="22">
        <f>VLOOKUP($G672,Temp!$A:$C,Z$1,FALSE)</f>
        <v>3800000</v>
      </c>
      <c r="AA672" s="22" t="e">
        <f>VLOOKUP($A672,Searches!$A:$H,AA$1,FALSE)</f>
        <v>#N/A</v>
      </c>
      <c r="AB672" s="22" t="e">
        <f>VLOOKUP($A672,Searches!$A:$H,AB$1,FALSE)</f>
        <v>#N/A</v>
      </c>
      <c r="AC672" s="22" t="e">
        <f>VLOOKUP($A672,Searches!$A:$H,AC$1,FALSE)</f>
        <v>#N/A</v>
      </c>
      <c r="AD672" s="22" t="e">
        <f>VLOOKUP($A672,Searches!$A:$H,AD$1,FALSE)</f>
        <v>#N/A</v>
      </c>
      <c r="AE672" s="22" t="e">
        <f>VLOOKUP($A672,Searches!$A:$H,AE$1,FALSE)</f>
        <v>#N/A</v>
      </c>
      <c r="AF672" s="22" t="e">
        <f>VLOOKUP($A672,Searches!$A:$H,AF$1,FALSE)</f>
        <v>#N/A</v>
      </c>
      <c r="AG672" s="22" t="e">
        <f>VLOOKUP($A672,Searches!$A:$H,AG$1,FALSE)</f>
        <v>#N/A</v>
      </c>
      <c r="AH672" s="22" t="e">
        <f>VLOOKUP($G672,Temp!$D:$F,AH$1,FALSE)</f>
        <v>#N/A</v>
      </c>
      <c r="AI672" s="22" t="e">
        <f>VLOOKUP($G672,Temp!$D:$F,AI$1,FALSE)</f>
        <v>#N/A</v>
      </c>
      <c r="AJ672" s="22" t="e">
        <f>VLOOKUP($G672,Temp!$D:$F,AJ$1,FALSE)</f>
        <v>#N/A</v>
      </c>
    </row>
    <row r="673" spans="1:36" ht="16" x14ac:dyDescent="0.2">
      <c r="A673" s="8" t="str">
        <f t="shared" si="10"/>
        <v>Leon Guzenda Objectivity, Inc.</v>
      </c>
      <c r="B673" s="8" t="s">
        <v>1373</v>
      </c>
      <c r="C673" s="8" t="s">
        <v>1374</v>
      </c>
      <c r="D673" s="8" t="s">
        <v>1376</v>
      </c>
      <c r="E673" s="8" t="s">
        <v>634</v>
      </c>
      <c r="F673" s="8" t="s">
        <v>1378</v>
      </c>
      <c r="G673" s="8" t="s">
        <v>634</v>
      </c>
      <c r="H673" s="22" t="e">
        <f>VLOOKUP($G673,Temp!$A:$C,H$1,FALSE)</f>
        <v>#N/A</v>
      </c>
      <c r="I673" s="22" t="e">
        <f>VLOOKUP($G673,Temp!$A:$C,I$1,FALSE)</f>
        <v>#N/A</v>
      </c>
      <c r="J673" s="22" t="e">
        <f>VLOOKUP($G673,Temp!$A:$C,J$1,FALSE)</f>
        <v>#N/A</v>
      </c>
      <c r="K673" s="22" t="e">
        <f>VLOOKUP($G673,Temp!$A:$C,K$1,FALSE)</f>
        <v>#N/A</v>
      </c>
      <c r="L673" s="22" t="e">
        <f>VLOOKUP($G673,Temp!$A:$C,L$1,FALSE)</f>
        <v>#N/A</v>
      </c>
      <c r="M673" s="22" t="e">
        <f>VLOOKUP($G673,Temp!$A:$C,M$1,FALSE)</f>
        <v>#N/A</v>
      </c>
      <c r="N673" s="22" t="e">
        <f>VLOOKUP($G673,Temp!$A:$C,N$1,FALSE)</f>
        <v>#N/A</v>
      </c>
      <c r="O673" s="22" t="e">
        <f>VLOOKUP($G673,Temp!$A:$C,O$1,FALSE)</f>
        <v>#N/A</v>
      </c>
      <c r="P673" s="22" t="e">
        <f>VLOOKUP($G673,Temp!$A:$C,P$1,FALSE)</f>
        <v>#N/A</v>
      </c>
      <c r="Q673" s="22" t="e">
        <f>VLOOKUP($G673,Temp!$A:$C,Q$1,FALSE)</f>
        <v>#N/A</v>
      </c>
      <c r="R673" s="22" t="e">
        <f>VLOOKUP($G673,Temp!$A:$C,R$1,FALSE)</f>
        <v>#N/A</v>
      </c>
      <c r="S673" s="22" t="e">
        <f>VLOOKUP($G673,Temp!$A:$C,S$1,FALSE)</f>
        <v>#N/A</v>
      </c>
      <c r="T673" s="22" t="e">
        <f>VLOOKUP($G673,Temp!$A:$C,T$1,FALSE)</f>
        <v>#N/A</v>
      </c>
      <c r="U673" s="22" t="e">
        <f>VLOOKUP($G673,Temp!$A:$C,U$1,FALSE)</f>
        <v>#N/A</v>
      </c>
      <c r="V673" s="22" t="e">
        <f>VLOOKUP($G673,Temp!$A:$C,V$1,FALSE)</f>
        <v>#N/A</v>
      </c>
      <c r="W673" s="22" t="e">
        <f>VLOOKUP($G673,Temp!$A:$C,W$1,FALSE)</f>
        <v>#N/A</v>
      </c>
      <c r="X673" s="22" t="e">
        <f>VLOOKUP($G673,Temp!$A:$C,X$1,FALSE)</f>
        <v>#N/A</v>
      </c>
      <c r="Y673" s="22" t="e">
        <f>VLOOKUP($G673,Temp!$A:$C,Y$1,FALSE)</f>
        <v>#N/A</v>
      </c>
      <c r="Z673" s="22" t="e">
        <f>VLOOKUP($G673,Temp!$A:$C,Z$1,FALSE)</f>
        <v>#N/A</v>
      </c>
      <c r="AA673" s="22" t="str">
        <f>VLOOKUP($A673,Searches!$A:$H,AA$1,FALSE)</f>
        <v>Leon Guzenda</v>
      </c>
      <c r="AB673" s="22" t="str">
        <f>VLOOKUP($A673,Searches!$A:$H,AB$1,FALSE)</f>
        <v>Objectivity, Inc.</v>
      </c>
      <c r="AC673" s="22" t="str">
        <f>VLOOKUP($A673,Searches!$A:$H,AC$1,FALSE)</f>
        <v>Chief Technology Marketing Officer</v>
      </c>
      <c r="AD673" s="22" t="str">
        <f>VLOOKUP($A673,Searches!$A:$H,AD$1,FALSE)</f>
        <v>2nd</v>
      </c>
      <c r="AE673" s="22" t="str">
        <f>VLOOKUP($A673,Searches!$A:$H,AE$1,FALSE)</f>
        <v>Open link</v>
      </c>
      <c r="AF673" s="22" t="str">
        <f>VLOOKUP($A673,Searches!$A:$H,AF$1,FALSE)</f>
        <v>San Francisco Bay Area</v>
      </c>
      <c r="AG673" s="22" t="str">
        <f>VLOOKUP($A673,Searches!$A:$H,AG$1,FALSE)</f>
        <v>https://www.linkedin.com/sales/profile/1531032,Lu_l,NAME_SEARCH?moduleKey=peopleSearchResults&amp;pageKey=sales-search3-people-refinement&amp;contextId=60BC92C971D70515801E49D6842B0000&amp;requestId=eb02ceac-fcb1-422d-a8f3-638b64d18a05&amp;action=CLICK&amp;target=urn%3Ali%3AsalesLead%3A(-1%2C1531032)&amp;pageNumber=3&amp;targetEl=profilelink&amp;position=18&amp;trk=lss-serp-result-lead_photo</v>
      </c>
      <c r="AH673" s="22" t="e">
        <f>VLOOKUP($G673,Temp!$D:$F,AH$1,FALSE)</f>
        <v>#N/A</v>
      </c>
      <c r="AI673" s="22" t="e">
        <f>VLOOKUP($G673,Temp!$D:$F,AI$1,FALSE)</f>
        <v>#N/A</v>
      </c>
      <c r="AJ673" s="22" t="e">
        <f>VLOOKUP($G673,Temp!$D:$F,AJ$1,FALSE)</f>
        <v>#N/A</v>
      </c>
    </row>
    <row r="674" spans="1:36" ht="16" x14ac:dyDescent="0.2">
      <c r="A674" s="8" t="str">
        <f t="shared" si="10"/>
        <v>Jed Morley Banyan</v>
      </c>
      <c r="B674" s="8" t="s">
        <v>1382</v>
      </c>
      <c r="C674" s="8" t="s">
        <v>1383</v>
      </c>
      <c r="D674" s="8" t="s">
        <v>1384</v>
      </c>
      <c r="E674" s="8" t="s">
        <v>1385</v>
      </c>
      <c r="F674" s="8" t="s">
        <v>1386</v>
      </c>
      <c r="G674" s="12" t="s">
        <v>1285</v>
      </c>
      <c r="H674" s="22" t="str">
        <f>VLOOKUP($G674,Temp!$A:$C,H$1,FALSE)</f>
        <v>Banyan.com</v>
      </c>
      <c r="I674" s="22" t="e">
        <f>VLOOKUP($G674,Temp!$A:$C,I$1,FALSE)</f>
        <v>#VALUE!</v>
      </c>
      <c r="J674" s="22" t="e">
        <f>VLOOKUP($G674,Temp!$A:$C,J$1,FALSE)</f>
        <v>#VALUE!</v>
      </c>
      <c r="K674" s="22" t="e">
        <f>VLOOKUP($G674,Temp!$A:$C,K$1,FALSE)</f>
        <v>#VALUE!</v>
      </c>
      <c r="L674" s="22" t="e">
        <f>VLOOKUP($G674,Temp!$A:$C,L$1,FALSE)</f>
        <v>#VALUE!</v>
      </c>
      <c r="M674" s="22" t="e">
        <f>VLOOKUP($G674,Temp!$A:$C,M$1,FALSE)</f>
        <v>#VALUE!</v>
      </c>
      <c r="N674" s="22" t="e">
        <f>VLOOKUP($G674,Temp!$A:$C,N$1,FALSE)</f>
        <v>#VALUE!</v>
      </c>
      <c r="O674" s="22" t="e">
        <f>VLOOKUP($G674,Temp!$A:$C,O$1,FALSE)</f>
        <v>#VALUE!</v>
      </c>
      <c r="P674" s="22" t="e">
        <f>VLOOKUP($G674,Temp!$A:$C,P$1,FALSE)</f>
        <v>#VALUE!</v>
      </c>
      <c r="Q674" s="22" t="e">
        <f>VLOOKUP($G674,Temp!$A:$C,Q$1,FALSE)</f>
        <v>#VALUE!</v>
      </c>
      <c r="R674" s="22" t="e">
        <f>VLOOKUP($G674,Temp!$A:$C,R$1,FALSE)</f>
        <v>#VALUE!</v>
      </c>
      <c r="S674" s="22" t="e">
        <f>VLOOKUP($G674,Temp!$A:$C,S$1,FALSE)</f>
        <v>#VALUE!</v>
      </c>
      <c r="T674" s="22" t="e">
        <f>VLOOKUP($G674,Temp!$A:$C,T$1,FALSE)</f>
        <v>#VALUE!</v>
      </c>
      <c r="U674" s="22" t="e">
        <f>VLOOKUP($G674,Temp!$A:$C,U$1,FALSE)</f>
        <v>#VALUE!</v>
      </c>
      <c r="V674" s="22" t="e">
        <f>VLOOKUP($G674,Temp!$A:$C,V$1,FALSE)</f>
        <v>#VALUE!</v>
      </c>
      <c r="W674" s="22" t="e">
        <f>VLOOKUP($G674,Temp!$A:$C,W$1,FALSE)</f>
        <v>#VALUE!</v>
      </c>
      <c r="X674" s="22" t="e">
        <f>VLOOKUP($G674,Temp!$A:$C,X$1,FALSE)</f>
        <v>#VALUE!</v>
      </c>
      <c r="Y674" s="22">
        <f>VLOOKUP($G674,Temp!$A:$C,Y$1,FALSE)</f>
        <v>3700</v>
      </c>
      <c r="Z674" s="22">
        <f>VLOOKUP($G674,Temp!$A:$C,Z$1,FALSE)</f>
        <v>0</v>
      </c>
      <c r="AA674" s="22" t="str">
        <f>VLOOKUP($A674,Searches!$A:$H,AA$1,FALSE)</f>
        <v>Jed Morley</v>
      </c>
      <c r="AB674" s="22" t="str">
        <f>VLOOKUP($A674,Searches!$A:$H,AB$1,FALSE)</f>
        <v>Banyan</v>
      </c>
      <c r="AC674" s="22" t="str">
        <f>VLOOKUP($A674,Searches!$A:$H,AC$1,FALSE)</f>
        <v>Vice President of Marketing</v>
      </c>
      <c r="AD674" s="22" t="str">
        <f>VLOOKUP($A674,Searches!$A:$H,AD$1,FALSE)</f>
        <v>2nd</v>
      </c>
      <c r="AE674" s="22" t="str">
        <f>VLOOKUP($A674,Searches!$A:$H,AE$1,FALSE)</f>
        <v/>
      </c>
      <c r="AF674" s="22" t="str">
        <f>VLOOKUP($A674,Searches!$A:$H,AF$1,FALSE)</f>
        <v>Greater Salt Lake City Area</v>
      </c>
      <c r="AG674" s="22" t="str">
        <f>VLOOKUP($A674,Searches!$A:$H,AG$1,FALSE)</f>
        <v>https://www.linkedin.com/sales/profile/1218221,IDzJ,NAME_SEARCH?moduleKey=peopleSearchResults&amp;pageKey=sales-search3-people-refinement&amp;contextId=60BC92C971D70515801E49D6842B0000&amp;requestId=eb02ceac-fcb1-422d-a8f3-638b64d18a05&amp;action=CLICK&amp;target=urn%3Ali%3AsalesLead%3A(-1%2C1218221)&amp;pageNumber=3&amp;targetEl=profilelink&amp;position=17&amp;trk=lss-serp-result-lead_photo</v>
      </c>
      <c r="AH674" s="22" t="str">
        <f>VLOOKUP($G674,Temp!$D:$F,AH$1,FALSE)</f>
        <v>banyan.com</v>
      </c>
      <c r="AI674" s="22" t="str">
        <f>VLOOKUP($G674,Temp!$D:$F,AI$1,FALSE)</f>
        <v>Pardot</v>
      </c>
      <c r="AJ674" s="22" t="str">
        <f>VLOOKUP($G674,Temp!$D:$F,AJ$1,FALSE)</f>
        <v>WordPress</v>
      </c>
    </row>
    <row r="675" spans="1:36" ht="16" x14ac:dyDescent="0.2">
      <c r="A675" s="8" t="str">
        <f t="shared" si="10"/>
        <v>Anne Driscoll Launch Pad Partners, LLC</v>
      </c>
      <c r="B675" s="8" t="s">
        <v>1394</v>
      </c>
      <c r="C675" s="8" t="s">
        <v>1395</v>
      </c>
      <c r="D675" s="8" t="s">
        <v>1396</v>
      </c>
      <c r="E675" s="8" t="s">
        <v>1397</v>
      </c>
      <c r="F675" s="8" t="s">
        <v>1398</v>
      </c>
      <c r="G675" s="12" t="s">
        <v>1297</v>
      </c>
      <c r="H675" s="22" t="str">
        <f>VLOOKUP($G675,Temp!$A:$C,H$1,FALSE)</f>
        <v>lp.co</v>
      </c>
      <c r="I675" s="22" t="e">
        <f>VLOOKUP($G675,Temp!$A:$C,I$1,FALSE)</f>
        <v>#VALUE!</v>
      </c>
      <c r="J675" s="22" t="e">
        <f>VLOOKUP($G675,Temp!$A:$C,J$1,FALSE)</f>
        <v>#VALUE!</v>
      </c>
      <c r="K675" s="22" t="e">
        <f>VLOOKUP($G675,Temp!$A:$C,K$1,FALSE)</f>
        <v>#VALUE!</v>
      </c>
      <c r="L675" s="22" t="e">
        <f>VLOOKUP($G675,Temp!$A:$C,L$1,FALSE)</f>
        <v>#VALUE!</v>
      </c>
      <c r="M675" s="22" t="e">
        <f>VLOOKUP($G675,Temp!$A:$C,M$1,FALSE)</f>
        <v>#VALUE!</v>
      </c>
      <c r="N675" s="22" t="e">
        <f>VLOOKUP($G675,Temp!$A:$C,N$1,FALSE)</f>
        <v>#VALUE!</v>
      </c>
      <c r="O675" s="22" t="e">
        <f>VLOOKUP($G675,Temp!$A:$C,O$1,FALSE)</f>
        <v>#VALUE!</v>
      </c>
      <c r="P675" s="22" t="e">
        <f>VLOOKUP($G675,Temp!$A:$C,P$1,FALSE)</f>
        <v>#VALUE!</v>
      </c>
      <c r="Q675" s="22" t="e">
        <f>VLOOKUP($G675,Temp!$A:$C,Q$1,FALSE)</f>
        <v>#VALUE!</v>
      </c>
      <c r="R675" s="22" t="e">
        <f>VLOOKUP($G675,Temp!$A:$C,R$1,FALSE)</f>
        <v>#VALUE!</v>
      </c>
      <c r="S675" s="22" t="e">
        <f>VLOOKUP($G675,Temp!$A:$C,S$1,FALSE)</f>
        <v>#VALUE!</v>
      </c>
      <c r="T675" s="22" t="e">
        <f>VLOOKUP($G675,Temp!$A:$C,T$1,FALSE)</f>
        <v>#VALUE!</v>
      </c>
      <c r="U675" s="22" t="e">
        <f>VLOOKUP($G675,Temp!$A:$C,U$1,FALSE)</f>
        <v>#VALUE!</v>
      </c>
      <c r="V675" s="22" t="e">
        <f>VLOOKUP($G675,Temp!$A:$C,V$1,FALSE)</f>
        <v>#VALUE!</v>
      </c>
      <c r="W675" s="22" t="e">
        <f>VLOOKUP($G675,Temp!$A:$C,W$1,FALSE)</f>
        <v>#VALUE!</v>
      </c>
      <c r="X675" s="22" t="e">
        <f>VLOOKUP($G675,Temp!$A:$C,X$1,FALSE)</f>
        <v>#VALUE!</v>
      </c>
      <c r="Y675" s="22">
        <f>VLOOKUP($G675,Temp!$A:$C,Y$1,FALSE)</f>
        <v>534</v>
      </c>
      <c r="Z675" s="22">
        <f>VLOOKUP($G675,Temp!$A:$C,Z$1,FALSE)</f>
        <v>5</v>
      </c>
      <c r="AA675" s="22" t="e">
        <f>VLOOKUP($A675,Searches!$A:$H,AA$1,FALSE)</f>
        <v>#N/A</v>
      </c>
      <c r="AB675" s="22" t="e">
        <f>VLOOKUP($A675,Searches!$A:$H,AB$1,FALSE)</f>
        <v>#N/A</v>
      </c>
      <c r="AC675" s="22" t="e">
        <f>VLOOKUP($A675,Searches!$A:$H,AC$1,FALSE)</f>
        <v>#N/A</v>
      </c>
      <c r="AD675" s="22" t="e">
        <f>VLOOKUP($A675,Searches!$A:$H,AD$1,FALSE)</f>
        <v>#N/A</v>
      </c>
      <c r="AE675" s="22" t="e">
        <f>VLOOKUP($A675,Searches!$A:$H,AE$1,FALSE)</f>
        <v>#N/A</v>
      </c>
      <c r="AF675" s="22" t="e">
        <f>VLOOKUP($A675,Searches!$A:$H,AF$1,FALSE)</f>
        <v>#N/A</v>
      </c>
      <c r="AG675" s="22" t="e">
        <f>VLOOKUP($A675,Searches!$A:$H,AG$1,FALSE)</f>
        <v>#N/A</v>
      </c>
      <c r="AH675" s="22" t="e">
        <f>VLOOKUP($G675,Temp!$D:$F,AH$1,FALSE)</f>
        <v>#N/A</v>
      </c>
      <c r="AI675" s="22" t="e">
        <f>VLOOKUP($G675,Temp!$D:$F,AI$1,FALSE)</f>
        <v>#N/A</v>
      </c>
      <c r="AJ675" s="22" t="e">
        <f>VLOOKUP($G675,Temp!$D:$F,AJ$1,FALSE)</f>
        <v>#N/A</v>
      </c>
    </row>
    <row r="676" spans="1:36" ht="16" x14ac:dyDescent="0.2">
      <c r="A676" s="8" t="str">
        <f t="shared" si="10"/>
        <v>Colin White BossNine Technologies</v>
      </c>
      <c r="B676" s="8" t="s">
        <v>1410</v>
      </c>
      <c r="C676" s="8" t="s">
        <v>1411</v>
      </c>
      <c r="D676" s="8" t="s">
        <v>1412</v>
      </c>
      <c r="E676" s="8" t="s">
        <v>634</v>
      </c>
      <c r="F676" s="8" t="s">
        <v>1413</v>
      </c>
      <c r="G676" s="8" t="s">
        <v>634</v>
      </c>
      <c r="H676" s="22" t="e">
        <f>VLOOKUP($G676,Temp!$A:$C,H$1,FALSE)</f>
        <v>#N/A</v>
      </c>
      <c r="I676" s="22" t="e">
        <f>VLOOKUP($G676,Temp!$A:$C,I$1,FALSE)</f>
        <v>#N/A</v>
      </c>
      <c r="J676" s="22" t="e">
        <f>VLOOKUP($G676,Temp!$A:$C,J$1,FALSE)</f>
        <v>#N/A</v>
      </c>
      <c r="K676" s="22" t="e">
        <f>VLOOKUP($G676,Temp!$A:$C,K$1,FALSE)</f>
        <v>#N/A</v>
      </c>
      <c r="L676" s="22" t="e">
        <f>VLOOKUP($G676,Temp!$A:$C,L$1,FALSE)</f>
        <v>#N/A</v>
      </c>
      <c r="M676" s="22" t="e">
        <f>VLOOKUP($G676,Temp!$A:$C,M$1,FALSE)</f>
        <v>#N/A</v>
      </c>
      <c r="N676" s="22" t="e">
        <f>VLOOKUP($G676,Temp!$A:$C,N$1,FALSE)</f>
        <v>#N/A</v>
      </c>
      <c r="O676" s="22" t="e">
        <f>VLOOKUP($G676,Temp!$A:$C,O$1,FALSE)</f>
        <v>#N/A</v>
      </c>
      <c r="P676" s="22" t="e">
        <f>VLOOKUP($G676,Temp!$A:$C,P$1,FALSE)</f>
        <v>#N/A</v>
      </c>
      <c r="Q676" s="22" t="e">
        <f>VLOOKUP($G676,Temp!$A:$C,Q$1,FALSE)</f>
        <v>#N/A</v>
      </c>
      <c r="R676" s="22" t="e">
        <f>VLOOKUP($G676,Temp!$A:$C,R$1,FALSE)</f>
        <v>#N/A</v>
      </c>
      <c r="S676" s="22" t="e">
        <f>VLOOKUP($G676,Temp!$A:$C,S$1,FALSE)</f>
        <v>#N/A</v>
      </c>
      <c r="T676" s="22" t="e">
        <f>VLOOKUP($G676,Temp!$A:$C,T$1,FALSE)</f>
        <v>#N/A</v>
      </c>
      <c r="U676" s="22" t="e">
        <f>VLOOKUP($G676,Temp!$A:$C,U$1,FALSE)</f>
        <v>#N/A</v>
      </c>
      <c r="V676" s="22" t="e">
        <f>VLOOKUP($G676,Temp!$A:$C,V$1,FALSE)</f>
        <v>#N/A</v>
      </c>
      <c r="W676" s="22" t="e">
        <f>VLOOKUP($G676,Temp!$A:$C,W$1,FALSE)</f>
        <v>#N/A</v>
      </c>
      <c r="X676" s="22" t="e">
        <f>VLOOKUP($G676,Temp!$A:$C,X$1,FALSE)</f>
        <v>#N/A</v>
      </c>
      <c r="Y676" s="22" t="e">
        <f>VLOOKUP($G676,Temp!$A:$C,Y$1,FALSE)</f>
        <v>#N/A</v>
      </c>
      <c r="Z676" s="22" t="e">
        <f>VLOOKUP($G676,Temp!$A:$C,Z$1,FALSE)</f>
        <v>#N/A</v>
      </c>
      <c r="AA676" s="22" t="str">
        <f>VLOOKUP($A676,Searches!$A:$H,AA$1,FALSE)</f>
        <v>Colin White</v>
      </c>
      <c r="AB676" s="22" t="str">
        <f>VLOOKUP($A676,Searches!$A:$H,AB$1,FALSE)</f>
        <v>BossNine Technologies</v>
      </c>
      <c r="AC676" s="22" t="str">
        <f>VLOOKUP($A676,Searches!$A:$H,AC$1,FALSE)</f>
        <v>Fractional CMO/Marketing Advisor</v>
      </c>
      <c r="AD676" s="22" t="str">
        <f>VLOOKUP($A676,Searches!$A:$H,AD$1,FALSE)</f>
        <v>2nd</v>
      </c>
      <c r="AE676" s="22" t="str">
        <f>VLOOKUP($A676,Searches!$A:$H,AE$1,FALSE)</f>
        <v>Open link</v>
      </c>
      <c r="AF676" s="22" t="str">
        <f>VLOOKUP($A676,Searches!$A:$H,AF$1,FALSE)</f>
        <v>Greater Boston Area</v>
      </c>
      <c r="AG676" s="22" t="str">
        <f>VLOOKUP($A676,Searches!$A:$H,AG$1,FALSE)</f>
        <v>https://www.linkedin.com/sales/profile/5400,R_Nb,NAME_SEARCH?moduleKey=peopleSearchResults&amp;pageKey=sales-search3-people-refinement&amp;contextId=60BC92C971D70515801E49D6842B0000&amp;requestId=eb02ceac-fcb1-422d-a8f3-638b64d18a05&amp;action=CLICK&amp;target=urn%3Ali%3AsalesLead%3A(-1%2C5400)&amp;pageNumber=3&amp;targetEl=profilelink&amp;position=19&amp;trk=lss-serp-result-lead_photo</v>
      </c>
      <c r="AH676" s="22" t="e">
        <f>VLOOKUP($G676,Temp!$D:$F,AH$1,FALSE)</f>
        <v>#N/A</v>
      </c>
      <c r="AI676" s="22" t="e">
        <f>VLOOKUP($G676,Temp!$D:$F,AI$1,FALSE)</f>
        <v>#N/A</v>
      </c>
      <c r="AJ676" s="22" t="e">
        <f>VLOOKUP($G676,Temp!$D:$F,AJ$1,FALSE)</f>
        <v>#N/A</v>
      </c>
    </row>
    <row r="677" spans="1:36" ht="16" x14ac:dyDescent="0.2">
      <c r="A677" s="8" t="str">
        <f t="shared" si="10"/>
        <v>Jennifer Beck Cannabase</v>
      </c>
      <c r="B677" s="8" t="s">
        <v>546</v>
      </c>
      <c r="C677" s="8" t="s">
        <v>1421</v>
      </c>
      <c r="D677" s="8" t="s">
        <v>1422</v>
      </c>
      <c r="E677" s="8" t="s">
        <v>1423</v>
      </c>
      <c r="F677" s="8" t="s">
        <v>1424</v>
      </c>
      <c r="G677" s="12" t="s">
        <v>1318</v>
      </c>
      <c r="H677" s="22" t="str">
        <f>VLOOKUP($G677,Temp!$A:$C,H$1,FALSE)</f>
        <v>cannabase.io</v>
      </c>
      <c r="I677" s="22" t="e">
        <f>VLOOKUP($G677,Temp!$A:$C,I$1,FALSE)</f>
        <v>#VALUE!</v>
      </c>
      <c r="J677" s="22" t="e">
        <f>VLOOKUP($G677,Temp!$A:$C,J$1,FALSE)</f>
        <v>#VALUE!</v>
      </c>
      <c r="K677" s="22" t="e">
        <f>VLOOKUP($G677,Temp!$A:$C,K$1,FALSE)</f>
        <v>#VALUE!</v>
      </c>
      <c r="L677" s="22" t="e">
        <f>VLOOKUP($G677,Temp!$A:$C,L$1,FALSE)</f>
        <v>#VALUE!</v>
      </c>
      <c r="M677" s="22" t="e">
        <f>VLOOKUP($G677,Temp!$A:$C,M$1,FALSE)</f>
        <v>#VALUE!</v>
      </c>
      <c r="N677" s="22" t="e">
        <f>VLOOKUP($G677,Temp!$A:$C,N$1,FALSE)</f>
        <v>#VALUE!</v>
      </c>
      <c r="O677" s="22" t="e">
        <f>VLOOKUP($G677,Temp!$A:$C,O$1,FALSE)</f>
        <v>#VALUE!</v>
      </c>
      <c r="P677" s="22" t="e">
        <f>VLOOKUP($G677,Temp!$A:$C,P$1,FALSE)</f>
        <v>#VALUE!</v>
      </c>
      <c r="Q677" s="22" t="e">
        <f>VLOOKUP($G677,Temp!$A:$C,Q$1,FALSE)</f>
        <v>#VALUE!</v>
      </c>
      <c r="R677" s="22" t="e">
        <f>VLOOKUP($G677,Temp!$A:$C,R$1,FALSE)</f>
        <v>#VALUE!</v>
      </c>
      <c r="S677" s="22" t="e">
        <f>VLOOKUP($G677,Temp!$A:$C,S$1,FALSE)</f>
        <v>#VALUE!</v>
      </c>
      <c r="T677" s="22" t="e">
        <f>VLOOKUP($G677,Temp!$A:$C,T$1,FALSE)</f>
        <v>#VALUE!</v>
      </c>
      <c r="U677" s="22" t="e">
        <f>VLOOKUP($G677,Temp!$A:$C,U$1,FALSE)</f>
        <v>#VALUE!</v>
      </c>
      <c r="V677" s="22" t="e">
        <f>VLOOKUP($G677,Temp!$A:$C,V$1,FALSE)</f>
        <v>#VALUE!</v>
      </c>
      <c r="W677" s="22" t="e">
        <f>VLOOKUP($G677,Temp!$A:$C,W$1,FALSE)</f>
        <v>#VALUE!</v>
      </c>
      <c r="X677" s="22" t="e">
        <f>VLOOKUP($G677,Temp!$A:$C,X$1,FALSE)</f>
        <v>#VALUE!</v>
      </c>
      <c r="Y677" s="22">
        <f>VLOOKUP($G677,Temp!$A:$C,Y$1,FALSE)</f>
        <v>5</v>
      </c>
      <c r="Z677" s="22">
        <f>VLOOKUP($G677,Temp!$A:$C,Z$1,FALSE)</f>
        <v>0</v>
      </c>
      <c r="AA677" s="22" t="e">
        <f>VLOOKUP($A677,Searches!$A:$H,AA$1,FALSE)</f>
        <v>#N/A</v>
      </c>
      <c r="AB677" s="22" t="e">
        <f>VLOOKUP($A677,Searches!$A:$H,AB$1,FALSE)</f>
        <v>#N/A</v>
      </c>
      <c r="AC677" s="22" t="e">
        <f>VLOOKUP($A677,Searches!$A:$H,AC$1,FALSE)</f>
        <v>#N/A</v>
      </c>
      <c r="AD677" s="22" t="e">
        <f>VLOOKUP($A677,Searches!$A:$H,AD$1,FALSE)</f>
        <v>#N/A</v>
      </c>
      <c r="AE677" s="22" t="e">
        <f>VLOOKUP($A677,Searches!$A:$H,AE$1,FALSE)</f>
        <v>#N/A</v>
      </c>
      <c r="AF677" s="22" t="e">
        <f>VLOOKUP($A677,Searches!$A:$H,AF$1,FALSE)</f>
        <v>#N/A</v>
      </c>
      <c r="AG677" s="22" t="e">
        <f>VLOOKUP($A677,Searches!$A:$H,AG$1,FALSE)</f>
        <v>#N/A</v>
      </c>
      <c r="AH677" s="22" t="e">
        <f>VLOOKUP($G677,Temp!$D:$F,AH$1,FALSE)</f>
        <v>#N/A</v>
      </c>
      <c r="AI677" s="22" t="e">
        <f>VLOOKUP($G677,Temp!$D:$F,AI$1,FALSE)</f>
        <v>#N/A</v>
      </c>
      <c r="AJ677" s="22" t="e">
        <f>VLOOKUP($G677,Temp!$D:$F,AJ$1,FALSE)</f>
        <v>#N/A</v>
      </c>
    </row>
    <row r="678" spans="1:36" ht="16" x14ac:dyDescent="0.2">
      <c r="A678" s="8" t="str">
        <f t="shared" si="10"/>
        <v>Adelyn Zhou TOPBOTS</v>
      </c>
      <c r="B678" s="8" t="s">
        <v>1430</v>
      </c>
      <c r="C678" s="8" t="s">
        <v>1431</v>
      </c>
      <c r="D678" s="8" t="s">
        <v>180</v>
      </c>
      <c r="E678" s="8" t="s">
        <v>1432</v>
      </c>
      <c r="F678" s="8" t="s">
        <v>1433</v>
      </c>
      <c r="G678" s="12" t="s">
        <v>1329</v>
      </c>
      <c r="H678" s="22" t="str">
        <f>VLOOKUP($G678,Temp!$A:$C,H$1,FALSE)</f>
        <v>topbots.com</v>
      </c>
      <c r="I678" s="22" t="e">
        <f>VLOOKUP($G678,Temp!$A:$C,I$1,FALSE)</f>
        <v>#VALUE!</v>
      </c>
      <c r="J678" s="22" t="e">
        <f>VLOOKUP($G678,Temp!$A:$C,J$1,FALSE)</f>
        <v>#VALUE!</v>
      </c>
      <c r="K678" s="22" t="e">
        <f>VLOOKUP($G678,Temp!$A:$C,K$1,FALSE)</f>
        <v>#VALUE!</v>
      </c>
      <c r="L678" s="22" t="e">
        <f>VLOOKUP($G678,Temp!$A:$C,L$1,FALSE)</f>
        <v>#VALUE!</v>
      </c>
      <c r="M678" s="22" t="e">
        <f>VLOOKUP($G678,Temp!$A:$C,M$1,FALSE)</f>
        <v>#VALUE!</v>
      </c>
      <c r="N678" s="22" t="e">
        <f>VLOOKUP($G678,Temp!$A:$C,N$1,FALSE)</f>
        <v>#VALUE!</v>
      </c>
      <c r="O678" s="22" t="e">
        <f>VLOOKUP($G678,Temp!$A:$C,O$1,FALSE)</f>
        <v>#VALUE!</v>
      </c>
      <c r="P678" s="22" t="e">
        <f>VLOOKUP($G678,Temp!$A:$C,P$1,FALSE)</f>
        <v>#VALUE!</v>
      </c>
      <c r="Q678" s="22" t="e">
        <f>VLOOKUP($G678,Temp!$A:$C,Q$1,FALSE)</f>
        <v>#VALUE!</v>
      </c>
      <c r="R678" s="22" t="e">
        <f>VLOOKUP($G678,Temp!$A:$C,R$1,FALSE)</f>
        <v>#VALUE!</v>
      </c>
      <c r="S678" s="22" t="e">
        <f>VLOOKUP($G678,Temp!$A:$C,S$1,FALSE)</f>
        <v>#VALUE!</v>
      </c>
      <c r="T678" s="22" t="e">
        <f>VLOOKUP($G678,Temp!$A:$C,T$1,FALSE)</f>
        <v>#VALUE!</v>
      </c>
      <c r="U678" s="22" t="e">
        <f>VLOOKUP($G678,Temp!$A:$C,U$1,FALSE)</f>
        <v>#VALUE!</v>
      </c>
      <c r="V678" s="22" t="e">
        <f>VLOOKUP($G678,Temp!$A:$C,V$1,FALSE)</f>
        <v>#VALUE!</v>
      </c>
      <c r="W678" s="22" t="e">
        <f>VLOOKUP($G678,Temp!$A:$C,W$1,FALSE)</f>
        <v>#VALUE!</v>
      </c>
      <c r="X678" s="22" t="e">
        <f>VLOOKUP($G678,Temp!$A:$C,X$1,FALSE)</f>
        <v>#VALUE!</v>
      </c>
      <c r="Y678" s="22">
        <f>VLOOKUP($G678,Temp!$A:$C,Y$1,FALSE)</f>
        <v>3100</v>
      </c>
      <c r="Z678" s="22">
        <f>VLOOKUP($G678,Temp!$A:$C,Z$1,FALSE)</f>
        <v>0</v>
      </c>
      <c r="AA678" s="22" t="str">
        <f>VLOOKUP($A678,Searches!$A:$H,AA$1,FALSE)</f>
        <v>Adelyn Zhou</v>
      </c>
      <c r="AB678" s="22" t="str">
        <f>VLOOKUP($A678,Searches!$A:$H,AB$1,FALSE)</f>
        <v>TOPBOTS</v>
      </c>
      <c r="AC678" s="22" t="str">
        <f>VLOOKUP($A678,Searches!$A:$H,AC$1,FALSE)</f>
        <v>CMO</v>
      </c>
      <c r="AD678" s="22" t="str">
        <f>VLOOKUP($A678,Searches!$A:$H,AD$1,FALSE)</f>
        <v>2nd</v>
      </c>
      <c r="AE678" s="22" t="str">
        <f>VLOOKUP($A678,Searches!$A:$H,AE$1,FALSE)</f>
        <v/>
      </c>
      <c r="AF678" s="22" t="str">
        <f>VLOOKUP($A678,Searches!$A:$H,AF$1,FALSE)</f>
        <v>Greater New York City Area</v>
      </c>
      <c r="AG678" s="22" t="str">
        <f>VLOOKUP($A678,Searches!$A:$H,AG$1,FALSE)</f>
        <v>https://www.linkedin.com/sales/profile/12673586,pQQK,NAME_SEARCH?moduleKey=peopleSearchResults&amp;pageKey=sales-search3-people-refinement&amp;contextId=60BC92C971D70515801E49D6842B0000&amp;requestId=eb02ceac-fcb1-422d-a8f3-638b64d18a05&amp;action=CLICK&amp;target=urn%3Ali%3AsalesLead%3A(-1%2C12673586)&amp;pageNumber=3&amp;targetEl=profilelink&amp;position=20&amp;trk=lss-serp-result-lead_photo</v>
      </c>
      <c r="AH678" s="22" t="str">
        <f>VLOOKUP($G678,Temp!$D:$F,AH$1,FALSE)</f>
        <v>topbots.com</v>
      </c>
      <c r="AI678" s="22">
        <f>VLOOKUP($G678,Temp!$D:$F,AI$1,FALSE)</f>
        <v>0</v>
      </c>
      <c r="AJ678" s="22" t="str">
        <f>VLOOKUP($G678,Temp!$D:$F,AJ$1,FALSE)</f>
        <v>WordPress</v>
      </c>
    </row>
    <row r="679" spans="1:36" ht="16" x14ac:dyDescent="0.2">
      <c r="A679" s="8" t="str">
        <f t="shared" si="10"/>
        <v>Amanda Gutterman ConsenSys</v>
      </c>
      <c r="B679" s="8" t="s">
        <v>1153</v>
      </c>
      <c r="C679" s="8" t="s">
        <v>1154</v>
      </c>
      <c r="D679" s="8" t="s">
        <v>180</v>
      </c>
      <c r="E679" s="8" t="s">
        <v>1155</v>
      </c>
      <c r="F679" s="8" t="s">
        <v>1156</v>
      </c>
      <c r="G679" s="12" t="s">
        <v>1158</v>
      </c>
      <c r="H679" s="22" t="str">
        <f>VLOOKUP($G679,Temp!$A:$C,H$1,FALSE)</f>
        <v>consensys.net</v>
      </c>
      <c r="I679" s="22" t="e">
        <f>VLOOKUP($G679,Temp!$A:$C,I$1,FALSE)</f>
        <v>#VALUE!</v>
      </c>
      <c r="J679" s="22" t="e">
        <f>VLOOKUP($G679,Temp!$A:$C,J$1,FALSE)</f>
        <v>#VALUE!</v>
      </c>
      <c r="K679" s="22" t="e">
        <f>VLOOKUP($G679,Temp!$A:$C,K$1,FALSE)</f>
        <v>#VALUE!</v>
      </c>
      <c r="L679" s="22" t="e">
        <f>VLOOKUP($G679,Temp!$A:$C,L$1,FALSE)</f>
        <v>#VALUE!</v>
      </c>
      <c r="M679" s="22" t="e">
        <f>VLOOKUP($G679,Temp!$A:$C,M$1,FALSE)</f>
        <v>#VALUE!</v>
      </c>
      <c r="N679" s="22" t="e">
        <f>VLOOKUP($G679,Temp!$A:$C,N$1,FALSE)</f>
        <v>#VALUE!</v>
      </c>
      <c r="O679" s="22" t="e">
        <f>VLOOKUP($G679,Temp!$A:$C,O$1,FALSE)</f>
        <v>#VALUE!</v>
      </c>
      <c r="P679" s="22" t="e">
        <f>VLOOKUP($G679,Temp!$A:$C,P$1,FALSE)</f>
        <v>#VALUE!</v>
      </c>
      <c r="Q679" s="22" t="e">
        <f>VLOOKUP($G679,Temp!$A:$C,Q$1,FALSE)</f>
        <v>#VALUE!</v>
      </c>
      <c r="R679" s="22" t="e">
        <f>VLOOKUP($G679,Temp!$A:$C,R$1,FALSE)</f>
        <v>#VALUE!</v>
      </c>
      <c r="S679" s="22" t="e">
        <f>VLOOKUP($G679,Temp!$A:$C,S$1,FALSE)</f>
        <v>#VALUE!</v>
      </c>
      <c r="T679" s="22" t="e">
        <f>VLOOKUP($G679,Temp!$A:$C,T$1,FALSE)</f>
        <v>#VALUE!</v>
      </c>
      <c r="U679" s="22" t="e">
        <f>VLOOKUP($G679,Temp!$A:$C,U$1,FALSE)</f>
        <v>#VALUE!</v>
      </c>
      <c r="V679" s="22" t="e">
        <f>VLOOKUP($G679,Temp!$A:$C,V$1,FALSE)</f>
        <v>#VALUE!</v>
      </c>
      <c r="W679" s="22" t="e">
        <f>VLOOKUP($G679,Temp!$A:$C,W$1,FALSE)</f>
        <v>#VALUE!</v>
      </c>
      <c r="X679" s="22" t="e">
        <f>VLOOKUP($G679,Temp!$A:$C,X$1,FALSE)</f>
        <v>#VALUE!</v>
      </c>
      <c r="Y679" s="22">
        <f>VLOOKUP($G679,Temp!$A:$C,Y$1,FALSE)</f>
        <v>1000</v>
      </c>
      <c r="Z679" s="22">
        <f>VLOOKUP($G679,Temp!$A:$C,Z$1,FALSE)</f>
        <v>0</v>
      </c>
      <c r="AA679" s="22" t="str">
        <f>VLOOKUP($A679,Searches!$A:$H,AA$1,FALSE)</f>
        <v>Amanda Gutterman</v>
      </c>
      <c r="AB679" s="22" t="str">
        <f>VLOOKUP($A679,Searches!$A:$H,AB$1,FALSE)</f>
        <v>ConsenSys</v>
      </c>
      <c r="AC679" s="22" t="str">
        <f>VLOOKUP($A679,Searches!$A:$H,AC$1,FALSE)</f>
        <v>CMO</v>
      </c>
      <c r="AD679" s="22" t="str">
        <f>VLOOKUP($A679,Searches!$A:$H,AD$1,FALSE)</f>
        <v>2nd</v>
      </c>
      <c r="AE679" s="22" t="str">
        <f>VLOOKUP($A679,Searches!$A:$H,AE$1,FALSE)</f>
        <v/>
      </c>
      <c r="AF679" s="22" t="str">
        <f>VLOOKUP($A679,Searches!$A:$H,AF$1,FALSE)</f>
        <v>Greater New York City Area</v>
      </c>
      <c r="AG679" s="22" t="str">
        <f>VLOOKUP($A679,Searches!$A:$H,AG$1,FALSE)</f>
        <v>https://www.linkedin.com/sales/profile/188822097,Njf7,NAME_SEARCH?moduleKey=peopleSearchResults&amp;pageKey=sales-search3-people-refinement&amp;contextId=60BC92C971D70515801E49D6842B0000&amp;requestId=eb02ceac-fcb1-422d-a8f3-638b64d18a05&amp;action=CLICK&amp;target=urn%3Ali%3AsalesLead%3A(-1%2C188822097)&amp;pageNumber=3&amp;targetEl=profilelink&amp;position=15&amp;trk=lss-serp-result-lead_photo</v>
      </c>
      <c r="AH679" s="22" t="e">
        <f>VLOOKUP($G679,Temp!$D:$F,AH$1,FALSE)</f>
        <v>#N/A</v>
      </c>
      <c r="AI679" s="22" t="e">
        <f>VLOOKUP($G679,Temp!$D:$F,AI$1,FALSE)</f>
        <v>#N/A</v>
      </c>
      <c r="AJ679" s="22" t="e">
        <f>VLOOKUP($G679,Temp!$D:$F,AJ$1,FALSE)</f>
        <v>#N/A</v>
      </c>
    </row>
    <row r="680" spans="1:36" ht="16" x14ac:dyDescent="0.2">
      <c r="A680" s="8" t="str">
        <f t="shared" si="10"/>
        <v>Carro Ford The Smartass Marketer's Handbook</v>
      </c>
      <c r="B680" s="8" t="s">
        <v>1448</v>
      </c>
      <c r="C680" s="8" t="s">
        <v>1449</v>
      </c>
      <c r="D680" s="8" t="s">
        <v>1450</v>
      </c>
      <c r="E680" s="8" t="s">
        <v>634</v>
      </c>
      <c r="F680" s="8" t="s">
        <v>1451</v>
      </c>
      <c r="G680" s="8" t="s">
        <v>634</v>
      </c>
      <c r="H680" s="22" t="e">
        <f>VLOOKUP($G680,Temp!$A:$C,H$1,FALSE)</f>
        <v>#N/A</v>
      </c>
      <c r="I680" s="22" t="e">
        <f>VLOOKUP($G680,Temp!$A:$C,I$1,FALSE)</f>
        <v>#N/A</v>
      </c>
      <c r="J680" s="22" t="e">
        <f>VLOOKUP($G680,Temp!$A:$C,J$1,FALSE)</f>
        <v>#N/A</v>
      </c>
      <c r="K680" s="22" t="e">
        <f>VLOOKUP($G680,Temp!$A:$C,K$1,FALSE)</f>
        <v>#N/A</v>
      </c>
      <c r="L680" s="22" t="e">
        <f>VLOOKUP($G680,Temp!$A:$C,L$1,FALSE)</f>
        <v>#N/A</v>
      </c>
      <c r="M680" s="22" t="e">
        <f>VLOOKUP($G680,Temp!$A:$C,M$1,FALSE)</f>
        <v>#N/A</v>
      </c>
      <c r="N680" s="22" t="e">
        <f>VLOOKUP($G680,Temp!$A:$C,N$1,FALSE)</f>
        <v>#N/A</v>
      </c>
      <c r="O680" s="22" t="e">
        <f>VLOOKUP($G680,Temp!$A:$C,O$1,FALSE)</f>
        <v>#N/A</v>
      </c>
      <c r="P680" s="22" t="e">
        <f>VLOOKUP($G680,Temp!$A:$C,P$1,FALSE)</f>
        <v>#N/A</v>
      </c>
      <c r="Q680" s="22" t="e">
        <f>VLOOKUP($G680,Temp!$A:$C,Q$1,FALSE)</f>
        <v>#N/A</v>
      </c>
      <c r="R680" s="22" t="e">
        <f>VLOOKUP($G680,Temp!$A:$C,R$1,FALSE)</f>
        <v>#N/A</v>
      </c>
      <c r="S680" s="22" t="e">
        <f>VLOOKUP($G680,Temp!$A:$C,S$1,FALSE)</f>
        <v>#N/A</v>
      </c>
      <c r="T680" s="22" t="e">
        <f>VLOOKUP($G680,Temp!$A:$C,T$1,FALSE)</f>
        <v>#N/A</v>
      </c>
      <c r="U680" s="22" t="e">
        <f>VLOOKUP($G680,Temp!$A:$C,U$1,FALSE)</f>
        <v>#N/A</v>
      </c>
      <c r="V680" s="22" t="e">
        <f>VLOOKUP($G680,Temp!$A:$C,V$1,FALSE)</f>
        <v>#N/A</v>
      </c>
      <c r="W680" s="22" t="e">
        <f>VLOOKUP($G680,Temp!$A:$C,W$1,FALSE)</f>
        <v>#N/A</v>
      </c>
      <c r="X680" s="22" t="e">
        <f>VLOOKUP($G680,Temp!$A:$C,X$1,FALSE)</f>
        <v>#N/A</v>
      </c>
      <c r="Y680" s="22" t="e">
        <f>VLOOKUP($G680,Temp!$A:$C,Y$1,FALSE)</f>
        <v>#N/A</v>
      </c>
      <c r="Z680" s="22" t="e">
        <f>VLOOKUP($G680,Temp!$A:$C,Z$1,FALSE)</f>
        <v>#N/A</v>
      </c>
      <c r="AA680" s="22" t="e">
        <f>VLOOKUP($A680,Searches!$A:$H,AA$1,FALSE)</f>
        <v>#N/A</v>
      </c>
      <c r="AB680" s="22" t="e">
        <f>VLOOKUP($A680,Searches!$A:$H,AB$1,FALSE)</f>
        <v>#N/A</v>
      </c>
      <c r="AC680" s="22" t="e">
        <f>VLOOKUP($A680,Searches!$A:$H,AC$1,FALSE)</f>
        <v>#N/A</v>
      </c>
      <c r="AD680" s="22" t="e">
        <f>VLOOKUP($A680,Searches!$A:$H,AD$1,FALSE)</f>
        <v>#N/A</v>
      </c>
      <c r="AE680" s="22" t="e">
        <f>VLOOKUP($A680,Searches!$A:$H,AE$1,FALSE)</f>
        <v>#N/A</v>
      </c>
      <c r="AF680" s="22" t="e">
        <f>VLOOKUP($A680,Searches!$A:$H,AF$1,FALSE)</f>
        <v>#N/A</v>
      </c>
      <c r="AG680" s="22" t="e">
        <f>VLOOKUP($A680,Searches!$A:$H,AG$1,FALSE)</f>
        <v>#N/A</v>
      </c>
      <c r="AH680" s="22" t="e">
        <f>VLOOKUP($G680,Temp!$D:$F,AH$1,FALSE)</f>
        <v>#N/A</v>
      </c>
      <c r="AI680" s="22" t="e">
        <f>VLOOKUP($G680,Temp!$D:$F,AI$1,FALSE)</f>
        <v>#N/A</v>
      </c>
      <c r="AJ680" s="22" t="e">
        <f>VLOOKUP($G680,Temp!$D:$F,AJ$1,FALSE)</f>
        <v>#N/A</v>
      </c>
    </row>
    <row r="681" spans="1:36" ht="16" x14ac:dyDescent="0.2">
      <c r="A681" s="8" t="str">
        <f t="shared" si="10"/>
        <v>Nancy Cole Intuit</v>
      </c>
      <c r="B681" s="8" t="s">
        <v>1457</v>
      </c>
      <c r="C681" s="8" t="s">
        <v>1458</v>
      </c>
      <c r="D681" s="8" t="s">
        <v>1459</v>
      </c>
      <c r="E681" s="8" t="s">
        <v>7232</v>
      </c>
      <c r="F681" s="8" t="s">
        <v>1461</v>
      </c>
      <c r="G681" s="12" t="s">
        <v>1354</v>
      </c>
      <c r="H681" s="22" t="str">
        <f>VLOOKUP($G681,Temp!$A:$C,H$1,FALSE)</f>
        <v>intuit.com</v>
      </c>
      <c r="I681" s="22" t="e">
        <f>VLOOKUP($G681,Temp!$A:$C,I$1,FALSE)</f>
        <v>#VALUE!</v>
      </c>
      <c r="J681" s="22" t="e">
        <f>VLOOKUP($G681,Temp!$A:$C,J$1,FALSE)</f>
        <v>#VALUE!</v>
      </c>
      <c r="K681" s="22" t="e">
        <f>VLOOKUP($G681,Temp!$A:$C,K$1,FALSE)</f>
        <v>#VALUE!</v>
      </c>
      <c r="L681" s="22" t="e">
        <f>VLOOKUP($G681,Temp!$A:$C,L$1,FALSE)</f>
        <v>#VALUE!</v>
      </c>
      <c r="M681" s="22" t="e">
        <f>VLOOKUP($G681,Temp!$A:$C,M$1,FALSE)</f>
        <v>#VALUE!</v>
      </c>
      <c r="N681" s="22" t="e">
        <f>VLOOKUP($G681,Temp!$A:$C,N$1,FALSE)</f>
        <v>#VALUE!</v>
      </c>
      <c r="O681" s="22" t="e">
        <f>VLOOKUP($G681,Temp!$A:$C,O$1,FALSE)</f>
        <v>#VALUE!</v>
      </c>
      <c r="P681" s="22" t="e">
        <f>VLOOKUP($G681,Temp!$A:$C,P$1,FALSE)</f>
        <v>#VALUE!</v>
      </c>
      <c r="Q681" s="22" t="e">
        <f>VLOOKUP($G681,Temp!$A:$C,Q$1,FALSE)</f>
        <v>#VALUE!</v>
      </c>
      <c r="R681" s="22" t="e">
        <f>VLOOKUP($G681,Temp!$A:$C,R$1,FALSE)</f>
        <v>#VALUE!</v>
      </c>
      <c r="S681" s="22" t="e">
        <f>VLOOKUP($G681,Temp!$A:$C,S$1,FALSE)</f>
        <v>#VALUE!</v>
      </c>
      <c r="T681" s="22" t="e">
        <f>VLOOKUP($G681,Temp!$A:$C,T$1,FALSE)</f>
        <v>#VALUE!</v>
      </c>
      <c r="U681" s="22" t="e">
        <f>VLOOKUP($G681,Temp!$A:$C,U$1,FALSE)</f>
        <v>#VALUE!</v>
      </c>
      <c r="V681" s="22" t="e">
        <f>VLOOKUP($G681,Temp!$A:$C,V$1,FALSE)</f>
        <v>#VALUE!</v>
      </c>
      <c r="W681" s="22" t="e">
        <f>VLOOKUP($G681,Temp!$A:$C,W$1,FALSE)</f>
        <v>#VALUE!</v>
      </c>
      <c r="X681" s="22" t="e">
        <f>VLOOKUP($G681,Temp!$A:$C,X$1,FALSE)</f>
        <v>#VALUE!</v>
      </c>
      <c r="Y681" s="22">
        <f>VLOOKUP($G681,Temp!$A:$C,Y$1,FALSE)</f>
        <v>0</v>
      </c>
      <c r="Z681" s="22">
        <f>VLOOKUP($G681,Temp!$A:$C,Z$1,FALSE)</f>
        <v>0</v>
      </c>
      <c r="AA681" s="22" t="e">
        <f>VLOOKUP($A681,Searches!$A:$H,AA$1,FALSE)</f>
        <v>#N/A</v>
      </c>
      <c r="AB681" s="22" t="e">
        <f>VLOOKUP($A681,Searches!$A:$H,AB$1,FALSE)</f>
        <v>#N/A</v>
      </c>
      <c r="AC681" s="22" t="e">
        <f>VLOOKUP($A681,Searches!$A:$H,AC$1,FALSE)</f>
        <v>#N/A</v>
      </c>
      <c r="AD681" s="22" t="e">
        <f>VLOOKUP($A681,Searches!$A:$H,AD$1,FALSE)</f>
        <v>#N/A</v>
      </c>
      <c r="AE681" s="22" t="e">
        <f>VLOOKUP($A681,Searches!$A:$H,AE$1,FALSE)</f>
        <v>#N/A</v>
      </c>
      <c r="AF681" s="22" t="e">
        <f>VLOOKUP($A681,Searches!$A:$H,AF$1,FALSE)</f>
        <v>#N/A</v>
      </c>
      <c r="AG681" s="22" t="e">
        <f>VLOOKUP($A681,Searches!$A:$H,AG$1,FALSE)</f>
        <v>#N/A</v>
      </c>
      <c r="AH681" s="22" t="e">
        <f>VLOOKUP($G681,Temp!$D:$F,AH$1,FALSE)</f>
        <v>#N/A</v>
      </c>
      <c r="AI681" s="22" t="e">
        <f>VLOOKUP($G681,Temp!$D:$F,AI$1,FALSE)</f>
        <v>#N/A</v>
      </c>
      <c r="AJ681" s="22" t="e">
        <f>VLOOKUP($G681,Temp!$D:$F,AJ$1,FALSE)</f>
        <v>#N/A</v>
      </c>
    </row>
    <row r="682" spans="1:36" ht="16" x14ac:dyDescent="0.2">
      <c r="A682" s="8" t="str">
        <f t="shared" si="10"/>
        <v>Roger Lopez BillMo</v>
      </c>
      <c r="B682" s="8" t="s">
        <v>1467</v>
      </c>
      <c r="C682" s="8" t="s">
        <v>1468</v>
      </c>
      <c r="D682" s="8" t="s">
        <v>32</v>
      </c>
      <c r="E682" s="8" t="s">
        <v>1469</v>
      </c>
      <c r="F682" s="8" t="s">
        <v>1470</v>
      </c>
      <c r="G682" s="12" t="s">
        <v>1365</v>
      </c>
      <c r="H682" s="22" t="str">
        <f>VLOOKUP($G682,Temp!$A:$C,H$1,FALSE)</f>
        <v>billmo.com</v>
      </c>
      <c r="I682" s="22" t="e">
        <f>VLOOKUP($G682,Temp!$A:$C,I$1,FALSE)</f>
        <v>#VALUE!</v>
      </c>
      <c r="J682" s="22" t="e">
        <f>VLOOKUP($G682,Temp!$A:$C,J$1,FALSE)</f>
        <v>#VALUE!</v>
      </c>
      <c r="K682" s="22" t="e">
        <f>VLOOKUP($G682,Temp!$A:$C,K$1,FALSE)</f>
        <v>#VALUE!</v>
      </c>
      <c r="L682" s="22" t="e">
        <f>VLOOKUP($G682,Temp!$A:$C,L$1,FALSE)</f>
        <v>#VALUE!</v>
      </c>
      <c r="M682" s="22" t="e">
        <f>VLOOKUP($G682,Temp!$A:$C,M$1,FALSE)</f>
        <v>#VALUE!</v>
      </c>
      <c r="N682" s="22" t="e">
        <f>VLOOKUP($G682,Temp!$A:$C,N$1,FALSE)</f>
        <v>#VALUE!</v>
      </c>
      <c r="O682" s="22" t="e">
        <f>VLOOKUP($G682,Temp!$A:$C,O$1,FALSE)</f>
        <v>#VALUE!</v>
      </c>
      <c r="P682" s="22" t="e">
        <f>VLOOKUP($G682,Temp!$A:$C,P$1,FALSE)</f>
        <v>#VALUE!</v>
      </c>
      <c r="Q682" s="22" t="e">
        <f>VLOOKUP($G682,Temp!$A:$C,Q$1,FALSE)</f>
        <v>#VALUE!</v>
      </c>
      <c r="R682" s="22" t="e">
        <f>VLOOKUP($G682,Temp!$A:$C,R$1,FALSE)</f>
        <v>#VALUE!</v>
      </c>
      <c r="S682" s="22" t="e">
        <f>VLOOKUP($G682,Temp!$A:$C,S$1,FALSE)</f>
        <v>#VALUE!</v>
      </c>
      <c r="T682" s="22" t="e">
        <f>VLOOKUP($G682,Temp!$A:$C,T$1,FALSE)</f>
        <v>#VALUE!</v>
      </c>
      <c r="U682" s="22" t="e">
        <f>VLOOKUP($G682,Temp!$A:$C,U$1,FALSE)</f>
        <v>#VALUE!</v>
      </c>
      <c r="V682" s="22" t="e">
        <f>VLOOKUP($G682,Temp!$A:$C,V$1,FALSE)</f>
        <v>#VALUE!</v>
      </c>
      <c r="W682" s="22" t="e">
        <f>VLOOKUP($G682,Temp!$A:$C,W$1,FALSE)</f>
        <v>#VALUE!</v>
      </c>
      <c r="X682" s="22" t="e">
        <f>VLOOKUP($G682,Temp!$A:$C,X$1,FALSE)</f>
        <v>#VALUE!</v>
      </c>
      <c r="Y682" s="22">
        <f>VLOOKUP($G682,Temp!$A:$C,Y$1,FALSE)</f>
        <v>2</v>
      </c>
      <c r="Z682" s="22">
        <f>VLOOKUP($G682,Temp!$A:$C,Z$1,FALSE)</f>
        <v>0</v>
      </c>
      <c r="AA682" s="22" t="str">
        <f>VLOOKUP($A682,Searches!$A:$H,AA$1,FALSE)</f>
        <v>Roger Lopez</v>
      </c>
      <c r="AB682" s="22" t="str">
        <f>VLOOKUP($A682,Searches!$A:$H,AB$1,FALSE)</f>
        <v>BillMo</v>
      </c>
      <c r="AC682" s="22" t="str">
        <f>VLOOKUP($A682,Searches!$A:$H,AC$1,FALSE)</f>
        <v>Chief Marketing Officer (CMO)</v>
      </c>
      <c r="AD682" s="22" t="str">
        <f>VLOOKUP($A682,Searches!$A:$H,AD$1,FALSE)</f>
        <v>2nd</v>
      </c>
      <c r="AE682" s="22" t="str">
        <f>VLOOKUP($A682,Searches!$A:$H,AE$1,FALSE)</f>
        <v/>
      </c>
      <c r="AF682" s="22" t="str">
        <f>VLOOKUP($A682,Searches!$A:$H,AF$1,FALSE)</f>
        <v>Greater Atlanta Area</v>
      </c>
      <c r="AG682" s="22" t="str">
        <f>VLOOKUP($A682,Searches!$A:$H,AG$1,FALSE)</f>
        <v>https://www.linkedin.com/sales/profile/17645745,6gQ9,NAME_SEARCH?moduleKey=peopleSearchResults&amp;pageKey=sales-search3-people-refinement&amp;contextId=60BC92C971D70515801E49D6842B0000&amp;requestId=655dabb3-a902-485b-bbe6-d4c8c8e7a79d&amp;action=CLICK&amp;target=urn%3Ali%3AsalesLead%3A(-1%2C17645745)&amp;pageNumber=0&amp;targetEl=profilelink&amp;position=0&amp;trk=lss-serp-result-lead_photo</v>
      </c>
      <c r="AH682" s="22" t="str">
        <f>VLOOKUP($G682,Temp!$D:$F,AH$1,FALSE)</f>
        <v>billmo.com</v>
      </c>
      <c r="AI682" s="22">
        <f>VLOOKUP($G682,Temp!$D:$F,AI$1,FALSE)</f>
        <v>0</v>
      </c>
      <c r="AJ682" s="22" t="str">
        <f>VLOOKUP($G682,Temp!$D:$F,AJ$1,FALSE)</f>
        <v>WordPress</v>
      </c>
    </row>
    <row r="683" spans="1:36" ht="16" x14ac:dyDescent="0.2">
      <c r="A683" s="8" t="str">
        <f t="shared" si="10"/>
        <v>Joelle Kaufman Dynamic Signal</v>
      </c>
      <c r="B683" s="8" t="s">
        <v>1488</v>
      </c>
      <c r="C683" s="8" t="s">
        <v>1489</v>
      </c>
      <c r="D683" s="8" t="s">
        <v>32</v>
      </c>
      <c r="E683" s="8" t="s">
        <v>1490</v>
      </c>
      <c r="F683" s="8" t="s">
        <v>1491</v>
      </c>
      <c r="G683" s="12" t="s">
        <v>1379</v>
      </c>
      <c r="H683" s="22" t="str">
        <f>VLOOKUP($G683,Temp!$A:$C,H$1,FALSE)</f>
        <v>dynamicsignal.com</v>
      </c>
      <c r="I683" s="22" t="e">
        <f>VLOOKUP($G683,Temp!$A:$C,I$1,FALSE)</f>
        <v>#VALUE!</v>
      </c>
      <c r="J683" s="22" t="e">
        <f>VLOOKUP($G683,Temp!$A:$C,J$1,FALSE)</f>
        <v>#VALUE!</v>
      </c>
      <c r="K683" s="22" t="e">
        <f>VLOOKUP($G683,Temp!$A:$C,K$1,FALSE)</f>
        <v>#VALUE!</v>
      </c>
      <c r="L683" s="22" t="e">
        <f>VLOOKUP($G683,Temp!$A:$C,L$1,FALSE)</f>
        <v>#VALUE!</v>
      </c>
      <c r="M683" s="22" t="e">
        <f>VLOOKUP($G683,Temp!$A:$C,M$1,FALSE)</f>
        <v>#VALUE!</v>
      </c>
      <c r="N683" s="22" t="e">
        <f>VLOOKUP($G683,Temp!$A:$C,N$1,FALSE)</f>
        <v>#VALUE!</v>
      </c>
      <c r="O683" s="22" t="e">
        <f>VLOOKUP($G683,Temp!$A:$C,O$1,FALSE)</f>
        <v>#VALUE!</v>
      </c>
      <c r="P683" s="22" t="e">
        <f>VLOOKUP($G683,Temp!$A:$C,P$1,FALSE)</f>
        <v>#VALUE!</v>
      </c>
      <c r="Q683" s="22" t="e">
        <f>VLOOKUP($G683,Temp!$A:$C,Q$1,FALSE)</f>
        <v>#VALUE!</v>
      </c>
      <c r="R683" s="22" t="e">
        <f>VLOOKUP($G683,Temp!$A:$C,R$1,FALSE)</f>
        <v>#VALUE!</v>
      </c>
      <c r="S683" s="22" t="e">
        <f>VLOOKUP($G683,Temp!$A:$C,S$1,FALSE)</f>
        <v>#VALUE!</v>
      </c>
      <c r="T683" s="22" t="e">
        <f>VLOOKUP($G683,Temp!$A:$C,T$1,FALSE)</f>
        <v>#VALUE!</v>
      </c>
      <c r="U683" s="22" t="e">
        <f>VLOOKUP($G683,Temp!$A:$C,U$1,FALSE)</f>
        <v>#VALUE!</v>
      </c>
      <c r="V683" s="22" t="e">
        <f>VLOOKUP($G683,Temp!$A:$C,V$1,FALSE)</f>
        <v>#VALUE!</v>
      </c>
      <c r="W683" s="22" t="e">
        <f>VLOOKUP($G683,Temp!$A:$C,W$1,FALSE)</f>
        <v>#VALUE!</v>
      </c>
      <c r="X683" s="22" t="e">
        <f>VLOOKUP($G683,Temp!$A:$C,X$1,FALSE)</f>
        <v>#VALUE!</v>
      </c>
      <c r="Y683" s="22">
        <f>VLOOKUP($G683,Temp!$A:$C,Y$1,FALSE)</f>
        <v>17100</v>
      </c>
      <c r="Z683" s="22">
        <f>VLOOKUP($G683,Temp!$A:$C,Z$1,FALSE)</f>
        <v>1600</v>
      </c>
      <c r="AA683" s="22" t="e">
        <f>VLOOKUP($A683,Searches!$A:$H,AA$1,FALSE)</f>
        <v>#N/A</v>
      </c>
      <c r="AB683" s="22" t="e">
        <f>VLOOKUP($A683,Searches!$A:$H,AB$1,FALSE)</f>
        <v>#N/A</v>
      </c>
      <c r="AC683" s="22" t="e">
        <f>VLOOKUP($A683,Searches!$A:$H,AC$1,FALSE)</f>
        <v>#N/A</v>
      </c>
      <c r="AD683" s="22" t="e">
        <f>VLOOKUP($A683,Searches!$A:$H,AD$1,FALSE)</f>
        <v>#N/A</v>
      </c>
      <c r="AE683" s="22" t="e">
        <f>VLOOKUP($A683,Searches!$A:$H,AE$1,FALSE)</f>
        <v>#N/A</v>
      </c>
      <c r="AF683" s="22" t="e">
        <f>VLOOKUP($A683,Searches!$A:$H,AF$1,FALSE)</f>
        <v>#N/A</v>
      </c>
      <c r="AG683" s="22" t="e">
        <f>VLOOKUP($A683,Searches!$A:$H,AG$1,FALSE)</f>
        <v>#N/A</v>
      </c>
      <c r="AH683" s="22" t="e">
        <f>VLOOKUP($G683,Temp!$D:$F,AH$1,FALSE)</f>
        <v>#N/A</v>
      </c>
      <c r="AI683" s="22" t="e">
        <f>VLOOKUP($G683,Temp!$D:$F,AI$1,FALSE)</f>
        <v>#N/A</v>
      </c>
      <c r="AJ683" s="22" t="e">
        <f>VLOOKUP($G683,Temp!$D:$F,AJ$1,FALSE)</f>
        <v>#N/A</v>
      </c>
    </row>
    <row r="684" spans="1:36" ht="16" x14ac:dyDescent="0.2">
      <c r="A684" s="8" t="str">
        <f t="shared" si="10"/>
        <v>Charles Gold Virtru</v>
      </c>
      <c r="B684" s="8" t="s">
        <v>1502</v>
      </c>
      <c r="C684" s="8" t="s">
        <v>1504</v>
      </c>
      <c r="D684" s="8" t="s">
        <v>42</v>
      </c>
      <c r="E684" s="8" t="s">
        <v>1506</v>
      </c>
      <c r="F684" s="8" t="s">
        <v>1507</v>
      </c>
      <c r="G684" s="12" t="s">
        <v>1387</v>
      </c>
      <c r="H684" s="22" t="str">
        <f>VLOOKUP($G684,Temp!$A:$C,H$1,FALSE)</f>
        <v>virtru.com</v>
      </c>
      <c r="I684" s="22" t="e">
        <f>VLOOKUP($G684,Temp!$A:$C,I$1,FALSE)</f>
        <v>#VALUE!</v>
      </c>
      <c r="J684" s="22" t="e">
        <f>VLOOKUP($G684,Temp!$A:$C,J$1,FALSE)</f>
        <v>#VALUE!</v>
      </c>
      <c r="K684" s="22" t="e">
        <f>VLOOKUP($G684,Temp!$A:$C,K$1,FALSE)</f>
        <v>#VALUE!</v>
      </c>
      <c r="L684" s="22" t="e">
        <f>VLOOKUP($G684,Temp!$A:$C,L$1,FALSE)</f>
        <v>#VALUE!</v>
      </c>
      <c r="M684" s="22" t="e">
        <f>VLOOKUP($G684,Temp!$A:$C,M$1,FALSE)</f>
        <v>#VALUE!</v>
      </c>
      <c r="N684" s="22" t="e">
        <f>VLOOKUP($G684,Temp!$A:$C,N$1,FALSE)</f>
        <v>#VALUE!</v>
      </c>
      <c r="O684" s="22" t="e">
        <f>VLOOKUP($G684,Temp!$A:$C,O$1,FALSE)</f>
        <v>#VALUE!</v>
      </c>
      <c r="P684" s="22" t="e">
        <f>VLOOKUP($G684,Temp!$A:$C,P$1,FALSE)</f>
        <v>#VALUE!</v>
      </c>
      <c r="Q684" s="22" t="e">
        <f>VLOOKUP($G684,Temp!$A:$C,Q$1,FALSE)</f>
        <v>#VALUE!</v>
      </c>
      <c r="R684" s="22" t="e">
        <f>VLOOKUP($G684,Temp!$A:$C,R$1,FALSE)</f>
        <v>#VALUE!</v>
      </c>
      <c r="S684" s="22" t="e">
        <f>VLOOKUP($G684,Temp!$A:$C,S$1,FALSE)</f>
        <v>#VALUE!</v>
      </c>
      <c r="T684" s="22" t="e">
        <f>VLOOKUP($G684,Temp!$A:$C,T$1,FALSE)</f>
        <v>#VALUE!</v>
      </c>
      <c r="U684" s="22" t="e">
        <f>VLOOKUP($G684,Temp!$A:$C,U$1,FALSE)</f>
        <v>#VALUE!</v>
      </c>
      <c r="V684" s="22" t="e">
        <f>VLOOKUP($G684,Temp!$A:$C,V$1,FALSE)</f>
        <v>#VALUE!</v>
      </c>
      <c r="W684" s="22" t="e">
        <f>VLOOKUP($G684,Temp!$A:$C,W$1,FALSE)</f>
        <v>#VALUE!</v>
      </c>
      <c r="X684" s="22" t="e">
        <f>VLOOKUP($G684,Temp!$A:$C,X$1,FALSE)</f>
        <v>#VALUE!</v>
      </c>
      <c r="Y684" s="22">
        <f>VLOOKUP($G684,Temp!$A:$C,Y$1,FALSE)</f>
        <v>131000</v>
      </c>
      <c r="Z684" s="22">
        <f>VLOOKUP($G684,Temp!$A:$C,Z$1,FALSE)</f>
        <v>660</v>
      </c>
      <c r="AA684" s="22" t="str">
        <f>VLOOKUP($A684,Searches!$A:$H,AA$1,FALSE)</f>
        <v>Charles Gold</v>
      </c>
      <c r="AB684" s="22" t="str">
        <f>VLOOKUP($A684,Searches!$A:$H,AB$1,FALSE)</f>
        <v>Virtru</v>
      </c>
      <c r="AC684" s="22" t="str">
        <f>VLOOKUP($A684,Searches!$A:$H,AC$1,FALSE)</f>
        <v>Chief Marketing Officer</v>
      </c>
      <c r="AD684" s="22" t="str">
        <f>VLOOKUP($A684,Searches!$A:$H,AD$1,FALSE)</f>
        <v>2nd</v>
      </c>
      <c r="AE684" s="22" t="str">
        <f>VLOOKUP($A684,Searches!$A:$H,AE$1,FALSE)</f>
        <v>Open link</v>
      </c>
      <c r="AF684" s="22" t="str">
        <f>VLOOKUP($A684,Searches!$A:$H,AF$1,FALSE)</f>
        <v>Washington D.C. Metro Area</v>
      </c>
      <c r="AG684" s="22" t="str">
        <f>VLOOKUP($A684,Searches!$A:$H,AG$1,FALSE)</f>
        <v>https://www.linkedin.com/sales/profile/458572,k6KN,NAME_SEARCH?moduleKey=peopleSearchResults&amp;pageKey=sales-search3-people-refinement&amp;contextId=60BC92C971D70515801E49D6842B0000&amp;requestId=4f264cc0-faad-47fe-938f-bac29f2959fb&amp;action=CLICK&amp;target=urn%3Ali%3AsalesLead%3A(-1%2C458572)&amp;pageNumber=4&amp;targetEl=profilelink&amp;position=0&amp;trk=lss-serp-result-lead_photo</v>
      </c>
      <c r="AH684" s="22" t="str">
        <f>VLOOKUP($G684,Temp!$D:$F,AH$1,FALSE)</f>
        <v>virtru.com</v>
      </c>
      <c r="AI684" s="22">
        <f>VLOOKUP($G684,Temp!$D:$F,AI$1,FALSE)</f>
        <v>0</v>
      </c>
      <c r="AJ684" s="22" t="str">
        <f>VLOOKUP($G684,Temp!$D:$F,AJ$1,FALSE)</f>
        <v>WordPress</v>
      </c>
    </row>
    <row r="685" spans="1:36" ht="16" x14ac:dyDescent="0.2">
      <c r="A685" s="8" t="str">
        <f t="shared" si="10"/>
        <v>Philip Dolan Navicure</v>
      </c>
      <c r="B685" s="8" t="s">
        <v>1516</v>
      </c>
      <c r="C685" s="8" t="s">
        <v>1517</v>
      </c>
      <c r="D685" s="8" t="s">
        <v>32</v>
      </c>
      <c r="E685" s="8" t="s">
        <v>1518</v>
      </c>
      <c r="F685" s="8" t="s">
        <v>1519</v>
      </c>
      <c r="G685" s="12" t="s">
        <v>1399</v>
      </c>
      <c r="H685" s="22" t="str">
        <f>VLOOKUP($G685,Temp!$A:$C,H$1,FALSE)</f>
        <v>navicure.com</v>
      </c>
      <c r="I685" s="22" t="e">
        <f>VLOOKUP($G685,Temp!$A:$C,I$1,FALSE)</f>
        <v>#VALUE!</v>
      </c>
      <c r="J685" s="22" t="e">
        <f>VLOOKUP($G685,Temp!$A:$C,J$1,FALSE)</f>
        <v>#VALUE!</v>
      </c>
      <c r="K685" s="22" t="e">
        <f>VLOOKUP($G685,Temp!$A:$C,K$1,FALSE)</f>
        <v>#VALUE!</v>
      </c>
      <c r="L685" s="22" t="e">
        <f>VLOOKUP($G685,Temp!$A:$C,L$1,FALSE)</f>
        <v>#VALUE!</v>
      </c>
      <c r="M685" s="22" t="e">
        <f>VLOOKUP($G685,Temp!$A:$C,M$1,FALSE)</f>
        <v>#VALUE!</v>
      </c>
      <c r="N685" s="22" t="e">
        <f>VLOOKUP($G685,Temp!$A:$C,N$1,FALSE)</f>
        <v>#VALUE!</v>
      </c>
      <c r="O685" s="22" t="e">
        <f>VLOOKUP($G685,Temp!$A:$C,O$1,FALSE)</f>
        <v>#VALUE!</v>
      </c>
      <c r="P685" s="22" t="e">
        <f>VLOOKUP($G685,Temp!$A:$C,P$1,FALSE)</f>
        <v>#VALUE!</v>
      </c>
      <c r="Q685" s="22" t="e">
        <f>VLOOKUP($G685,Temp!$A:$C,Q$1,FALSE)</f>
        <v>#VALUE!</v>
      </c>
      <c r="R685" s="22" t="e">
        <f>VLOOKUP($G685,Temp!$A:$C,R$1,FALSE)</f>
        <v>#VALUE!</v>
      </c>
      <c r="S685" s="22" t="e">
        <f>VLOOKUP($G685,Temp!$A:$C,S$1,FALSE)</f>
        <v>#VALUE!</v>
      </c>
      <c r="T685" s="22" t="e">
        <f>VLOOKUP($G685,Temp!$A:$C,T$1,FALSE)</f>
        <v>#VALUE!</v>
      </c>
      <c r="U685" s="22" t="e">
        <f>VLOOKUP($G685,Temp!$A:$C,U$1,FALSE)</f>
        <v>#VALUE!</v>
      </c>
      <c r="V685" s="22" t="e">
        <f>VLOOKUP($G685,Temp!$A:$C,V$1,FALSE)</f>
        <v>#VALUE!</v>
      </c>
      <c r="W685" s="22" t="e">
        <f>VLOOKUP($G685,Temp!$A:$C,W$1,FALSE)</f>
        <v>#VALUE!</v>
      </c>
      <c r="X685" s="22" t="e">
        <f>VLOOKUP($G685,Temp!$A:$C,X$1,FALSE)</f>
        <v>#VALUE!</v>
      </c>
      <c r="Y685" s="22">
        <f>VLOOKUP($G685,Temp!$A:$C,Y$1,FALSE)</f>
        <v>20400</v>
      </c>
      <c r="Z685" s="22">
        <f>VLOOKUP($G685,Temp!$A:$C,Z$1,FALSE)</f>
        <v>5800</v>
      </c>
      <c r="AA685" s="22" t="e">
        <f>VLOOKUP($A685,Searches!$A:$H,AA$1,FALSE)</f>
        <v>#N/A</v>
      </c>
      <c r="AB685" s="22" t="e">
        <f>VLOOKUP($A685,Searches!$A:$H,AB$1,FALSE)</f>
        <v>#N/A</v>
      </c>
      <c r="AC685" s="22" t="e">
        <f>VLOOKUP($A685,Searches!$A:$H,AC$1,FALSE)</f>
        <v>#N/A</v>
      </c>
      <c r="AD685" s="22" t="e">
        <f>VLOOKUP($A685,Searches!$A:$H,AD$1,FALSE)</f>
        <v>#N/A</v>
      </c>
      <c r="AE685" s="22" t="e">
        <f>VLOOKUP($A685,Searches!$A:$H,AE$1,FALSE)</f>
        <v>#N/A</v>
      </c>
      <c r="AF685" s="22" t="e">
        <f>VLOOKUP($A685,Searches!$A:$H,AF$1,FALSE)</f>
        <v>#N/A</v>
      </c>
      <c r="AG685" s="22" t="e">
        <f>VLOOKUP($A685,Searches!$A:$H,AG$1,FALSE)</f>
        <v>#N/A</v>
      </c>
      <c r="AH685" s="22" t="e">
        <f>VLOOKUP($G685,Temp!$D:$F,AH$1,FALSE)</f>
        <v>#N/A</v>
      </c>
      <c r="AI685" s="22" t="e">
        <f>VLOOKUP($G685,Temp!$D:$F,AI$1,FALSE)</f>
        <v>#N/A</v>
      </c>
      <c r="AJ685" s="22" t="e">
        <f>VLOOKUP($G685,Temp!$D:$F,AJ$1,FALSE)</f>
        <v>#N/A</v>
      </c>
    </row>
    <row r="686" spans="1:36" ht="16" x14ac:dyDescent="0.2">
      <c r="A686" s="8" t="str">
        <f t="shared" si="10"/>
        <v>Johanna Flower CrowdStrike</v>
      </c>
      <c r="B686" s="8" t="s">
        <v>1527</v>
      </c>
      <c r="C686" s="8" t="s">
        <v>1528</v>
      </c>
      <c r="D686" s="8" t="s">
        <v>32</v>
      </c>
      <c r="E686" s="8" t="s">
        <v>1529</v>
      </c>
      <c r="F686" s="8" t="s">
        <v>1530</v>
      </c>
      <c r="G686" s="12" t="s">
        <v>1414</v>
      </c>
      <c r="H686" s="22" t="str">
        <f>VLOOKUP($G686,Temp!$A:$C,H$1,FALSE)</f>
        <v>crowdstrike.com</v>
      </c>
      <c r="I686" s="22" t="e">
        <f>VLOOKUP($G686,Temp!$A:$C,I$1,FALSE)</f>
        <v>#VALUE!</v>
      </c>
      <c r="J686" s="22" t="e">
        <f>VLOOKUP($G686,Temp!$A:$C,J$1,FALSE)</f>
        <v>#VALUE!</v>
      </c>
      <c r="K686" s="22" t="e">
        <f>VLOOKUP($G686,Temp!$A:$C,K$1,FALSE)</f>
        <v>#VALUE!</v>
      </c>
      <c r="L686" s="22" t="e">
        <f>VLOOKUP($G686,Temp!$A:$C,L$1,FALSE)</f>
        <v>#VALUE!</v>
      </c>
      <c r="M686" s="22" t="e">
        <f>VLOOKUP($G686,Temp!$A:$C,M$1,FALSE)</f>
        <v>#VALUE!</v>
      </c>
      <c r="N686" s="22" t="e">
        <f>VLOOKUP($G686,Temp!$A:$C,N$1,FALSE)</f>
        <v>#VALUE!</v>
      </c>
      <c r="O686" s="22" t="e">
        <f>VLOOKUP($G686,Temp!$A:$C,O$1,FALSE)</f>
        <v>#VALUE!</v>
      </c>
      <c r="P686" s="22" t="e">
        <f>VLOOKUP($G686,Temp!$A:$C,P$1,FALSE)</f>
        <v>#VALUE!</v>
      </c>
      <c r="Q686" s="22" t="e">
        <f>VLOOKUP($G686,Temp!$A:$C,Q$1,FALSE)</f>
        <v>#VALUE!</v>
      </c>
      <c r="R686" s="22" t="e">
        <f>VLOOKUP($G686,Temp!$A:$C,R$1,FALSE)</f>
        <v>#VALUE!</v>
      </c>
      <c r="S686" s="22" t="e">
        <f>VLOOKUP($G686,Temp!$A:$C,S$1,FALSE)</f>
        <v>#VALUE!</v>
      </c>
      <c r="T686" s="22" t="e">
        <f>VLOOKUP($G686,Temp!$A:$C,T$1,FALSE)</f>
        <v>#VALUE!</v>
      </c>
      <c r="U686" s="22" t="e">
        <f>VLOOKUP($G686,Temp!$A:$C,U$1,FALSE)</f>
        <v>#VALUE!</v>
      </c>
      <c r="V686" s="22" t="e">
        <f>VLOOKUP($G686,Temp!$A:$C,V$1,FALSE)</f>
        <v>#VALUE!</v>
      </c>
      <c r="W686" s="22" t="e">
        <f>VLOOKUP($G686,Temp!$A:$C,W$1,FALSE)</f>
        <v>#VALUE!</v>
      </c>
      <c r="X686" s="22" t="e">
        <f>VLOOKUP($G686,Temp!$A:$C,X$1,FALSE)</f>
        <v>#VALUE!</v>
      </c>
      <c r="Y686" s="22">
        <f>VLOOKUP($G686,Temp!$A:$C,Y$1,FALSE)</f>
        <v>16200</v>
      </c>
      <c r="Z686" s="22">
        <f>VLOOKUP($G686,Temp!$A:$C,Z$1,FALSE)</f>
        <v>6700</v>
      </c>
      <c r="AA686" s="22" t="e">
        <f>VLOOKUP($A686,Searches!$A:$H,AA$1,FALSE)</f>
        <v>#N/A</v>
      </c>
      <c r="AB686" s="22" t="e">
        <f>VLOOKUP($A686,Searches!$A:$H,AB$1,FALSE)</f>
        <v>#N/A</v>
      </c>
      <c r="AC686" s="22" t="e">
        <f>VLOOKUP($A686,Searches!$A:$H,AC$1,FALSE)</f>
        <v>#N/A</v>
      </c>
      <c r="AD686" s="22" t="e">
        <f>VLOOKUP($A686,Searches!$A:$H,AD$1,FALSE)</f>
        <v>#N/A</v>
      </c>
      <c r="AE686" s="22" t="e">
        <f>VLOOKUP($A686,Searches!$A:$H,AE$1,FALSE)</f>
        <v>#N/A</v>
      </c>
      <c r="AF686" s="22" t="e">
        <f>VLOOKUP($A686,Searches!$A:$H,AF$1,FALSE)</f>
        <v>#N/A</v>
      </c>
      <c r="AG686" s="22" t="e">
        <f>VLOOKUP($A686,Searches!$A:$H,AG$1,FALSE)</f>
        <v>#N/A</v>
      </c>
      <c r="AH686" s="22" t="str">
        <f>VLOOKUP($G686,Temp!$D:$F,AH$1,FALSE)</f>
        <v>crowdstrike.com</v>
      </c>
      <c r="AI686" s="22" t="str">
        <f>VLOOKUP($G686,Temp!$D:$F,AI$1,FALSE)</f>
        <v>Marketo</v>
      </c>
      <c r="AJ686" s="22" t="str">
        <f>VLOOKUP($G686,Temp!$D:$F,AJ$1,FALSE)</f>
        <v>WordPress</v>
      </c>
    </row>
    <row r="687" spans="1:36" ht="16" x14ac:dyDescent="0.2">
      <c r="A687" s="8" t="str">
        <f t="shared" si="10"/>
        <v>Arya Barirani GlobalLogic</v>
      </c>
      <c r="B687" s="8" t="s">
        <v>1535</v>
      </c>
      <c r="C687" s="8" t="s">
        <v>1536</v>
      </c>
      <c r="D687" s="8" t="s">
        <v>32</v>
      </c>
      <c r="E687" s="8" t="s">
        <v>1537</v>
      </c>
      <c r="F687" s="8" t="s">
        <v>1538</v>
      </c>
      <c r="G687" s="12" t="s">
        <v>1425</v>
      </c>
      <c r="H687" s="22" t="str">
        <f>VLOOKUP($G687,Temp!$A:$C,H$1,FALSE)</f>
        <v>globallogic.com</v>
      </c>
      <c r="I687" s="22" t="e">
        <f>VLOOKUP($G687,Temp!$A:$C,I$1,FALSE)</f>
        <v>#VALUE!</v>
      </c>
      <c r="J687" s="22" t="e">
        <f>VLOOKUP($G687,Temp!$A:$C,J$1,FALSE)</f>
        <v>#VALUE!</v>
      </c>
      <c r="K687" s="22" t="e">
        <f>VLOOKUP($G687,Temp!$A:$C,K$1,FALSE)</f>
        <v>#VALUE!</v>
      </c>
      <c r="L687" s="22" t="e">
        <f>VLOOKUP($G687,Temp!$A:$C,L$1,FALSE)</f>
        <v>#VALUE!</v>
      </c>
      <c r="M687" s="22" t="e">
        <f>VLOOKUP($G687,Temp!$A:$C,M$1,FALSE)</f>
        <v>#VALUE!</v>
      </c>
      <c r="N687" s="22" t="e">
        <f>VLOOKUP($G687,Temp!$A:$C,N$1,FALSE)</f>
        <v>#VALUE!</v>
      </c>
      <c r="O687" s="22" t="e">
        <f>VLOOKUP($G687,Temp!$A:$C,O$1,FALSE)</f>
        <v>#VALUE!</v>
      </c>
      <c r="P687" s="22" t="e">
        <f>VLOOKUP($G687,Temp!$A:$C,P$1,FALSE)</f>
        <v>#VALUE!</v>
      </c>
      <c r="Q687" s="22" t="e">
        <f>VLOOKUP($G687,Temp!$A:$C,Q$1,FALSE)</f>
        <v>#VALUE!</v>
      </c>
      <c r="R687" s="22" t="e">
        <f>VLOOKUP($G687,Temp!$A:$C,R$1,FALSE)</f>
        <v>#VALUE!</v>
      </c>
      <c r="S687" s="22" t="e">
        <f>VLOOKUP($G687,Temp!$A:$C,S$1,FALSE)</f>
        <v>#VALUE!</v>
      </c>
      <c r="T687" s="22" t="e">
        <f>VLOOKUP($G687,Temp!$A:$C,T$1,FALSE)</f>
        <v>#VALUE!</v>
      </c>
      <c r="U687" s="22" t="e">
        <f>VLOOKUP($G687,Temp!$A:$C,U$1,FALSE)</f>
        <v>#VALUE!</v>
      </c>
      <c r="V687" s="22" t="e">
        <f>VLOOKUP($G687,Temp!$A:$C,V$1,FALSE)</f>
        <v>#VALUE!</v>
      </c>
      <c r="W687" s="22" t="e">
        <f>VLOOKUP($G687,Temp!$A:$C,W$1,FALSE)</f>
        <v>#VALUE!</v>
      </c>
      <c r="X687" s="22" t="e">
        <f>VLOOKUP($G687,Temp!$A:$C,X$1,FALSE)</f>
        <v>#VALUE!</v>
      </c>
      <c r="Y687" s="22">
        <f>VLOOKUP($G687,Temp!$A:$C,Y$1,FALSE)</f>
        <v>407</v>
      </c>
      <c r="Z687" s="22">
        <f>VLOOKUP($G687,Temp!$A:$C,Z$1,FALSE)</f>
        <v>2</v>
      </c>
      <c r="AA687" s="22" t="e">
        <f>VLOOKUP($A687,Searches!$A:$H,AA$1,FALSE)</f>
        <v>#N/A</v>
      </c>
      <c r="AB687" s="22" t="e">
        <f>VLOOKUP($A687,Searches!$A:$H,AB$1,FALSE)</f>
        <v>#N/A</v>
      </c>
      <c r="AC687" s="22" t="e">
        <f>VLOOKUP($A687,Searches!$A:$H,AC$1,FALSE)</f>
        <v>#N/A</v>
      </c>
      <c r="AD687" s="22" t="e">
        <f>VLOOKUP($A687,Searches!$A:$H,AD$1,FALSE)</f>
        <v>#N/A</v>
      </c>
      <c r="AE687" s="22" t="e">
        <f>VLOOKUP($A687,Searches!$A:$H,AE$1,FALSE)</f>
        <v>#N/A</v>
      </c>
      <c r="AF687" s="22" t="e">
        <f>VLOOKUP($A687,Searches!$A:$H,AF$1,FALSE)</f>
        <v>#N/A</v>
      </c>
      <c r="AG687" s="22" t="e">
        <f>VLOOKUP($A687,Searches!$A:$H,AG$1,FALSE)</f>
        <v>#N/A</v>
      </c>
      <c r="AH687" s="22" t="str">
        <f>VLOOKUP($G687,Temp!$D:$F,AH$1,FALSE)</f>
        <v>globallogic.com</v>
      </c>
      <c r="AI687" s="22" t="str">
        <f>VLOOKUP($G687,Temp!$D:$F,AI$1,FALSE)</f>
        <v>Pardot</v>
      </c>
      <c r="AJ687" s="22" t="str">
        <f>VLOOKUP($G687,Temp!$D:$F,AJ$1,FALSE)</f>
        <v>WordPress</v>
      </c>
    </row>
    <row r="688" spans="1:36" ht="16" x14ac:dyDescent="0.2">
      <c r="A688" s="8" t="str">
        <f t="shared" si="10"/>
        <v>Corey Olfert Cognizant</v>
      </c>
      <c r="B688" s="8" t="s">
        <v>137</v>
      </c>
      <c r="C688" s="8" t="s">
        <v>1555</v>
      </c>
      <c r="D688" s="8" t="s">
        <v>1556</v>
      </c>
      <c r="E688" s="8" t="s">
        <v>1557</v>
      </c>
      <c r="F688" s="8" t="s">
        <v>1558</v>
      </c>
      <c r="G688" s="12" t="s">
        <v>1434</v>
      </c>
      <c r="H688" s="22" t="str">
        <f>VLOOKUP($G688,Temp!$A:$C,H$1,FALSE)</f>
        <v>cognizant.com</v>
      </c>
      <c r="I688" s="22" t="e">
        <f>VLOOKUP($G688,Temp!$A:$C,I$1,FALSE)</f>
        <v>#VALUE!</v>
      </c>
      <c r="J688" s="22" t="e">
        <f>VLOOKUP($G688,Temp!$A:$C,J$1,FALSE)</f>
        <v>#VALUE!</v>
      </c>
      <c r="K688" s="22" t="e">
        <f>VLOOKUP($G688,Temp!$A:$C,K$1,FALSE)</f>
        <v>#VALUE!</v>
      </c>
      <c r="L688" s="22" t="e">
        <f>VLOOKUP($G688,Temp!$A:$C,L$1,FALSE)</f>
        <v>#VALUE!</v>
      </c>
      <c r="M688" s="22" t="e">
        <f>VLOOKUP($G688,Temp!$A:$C,M$1,FALSE)</f>
        <v>#VALUE!</v>
      </c>
      <c r="N688" s="22" t="e">
        <f>VLOOKUP($G688,Temp!$A:$C,N$1,FALSE)</f>
        <v>#VALUE!</v>
      </c>
      <c r="O688" s="22" t="e">
        <f>VLOOKUP($G688,Temp!$A:$C,O$1,FALSE)</f>
        <v>#VALUE!</v>
      </c>
      <c r="P688" s="22" t="e">
        <f>VLOOKUP($G688,Temp!$A:$C,P$1,FALSE)</f>
        <v>#VALUE!</v>
      </c>
      <c r="Q688" s="22" t="e">
        <f>VLOOKUP($G688,Temp!$A:$C,Q$1,FALSE)</f>
        <v>#VALUE!</v>
      </c>
      <c r="R688" s="22" t="e">
        <f>VLOOKUP($G688,Temp!$A:$C,R$1,FALSE)</f>
        <v>#VALUE!</v>
      </c>
      <c r="S688" s="22" t="e">
        <f>VLOOKUP($G688,Temp!$A:$C,S$1,FALSE)</f>
        <v>#VALUE!</v>
      </c>
      <c r="T688" s="22" t="e">
        <f>VLOOKUP($G688,Temp!$A:$C,T$1,FALSE)</f>
        <v>#VALUE!</v>
      </c>
      <c r="U688" s="22" t="e">
        <f>VLOOKUP($G688,Temp!$A:$C,U$1,FALSE)</f>
        <v>#VALUE!</v>
      </c>
      <c r="V688" s="22" t="e">
        <f>VLOOKUP($G688,Temp!$A:$C,V$1,FALSE)</f>
        <v>#VALUE!</v>
      </c>
      <c r="W688" s="22" t="e">
        <f>VLOOKUP($G688,Temp!$A:$C,W$1,FALSE)</f>
        <v>#VALUE!</v>
      </c>
      <c r="X688" s="22" t="e">
        <f>VLOOKUP($G688,Temp!$A:$C,X$1,FALSE)</f>
        <v>#VALUE!</v>
      </c>
      <c r="Y688" s="22">
        <f>VLOOKUP($G688,Temp!$A:$C,Y$1,FALSE)</f>
        <v>221000</v>
      </c>
      <c r="Z688" s="22">
        <f>VLOOKUP($G688,Temp!$A:$C,Z$1,FALSE)</f>
        <v>56300</v>
      </c>
      <c r="AA688" s="22" t="e">
        <f>VLOOKUP($A688,Searches!$A:$H,AA$1,FALSE)</f>
        <v>#N/A</v>
      </c>
      <c r="AB688" s="22" t="e">
        <f>VLOOKUP($A688,Searches!$A:$H,AB$1,FALSE)</f>
        <v>#N/A</v>
      </c>
      <c r="AC688" s="22" t="e">
        <f>VLOOKUP($A688,Searches!$A:$H,AC$1,FALSE)</f>
        <v>#N/A</v>
      </c>
      <c r="AD688" s="22" t="e">
        <f>VLOOKUP($A688,Searches!$A:$H,AD$1,FALSE)</f>
        <v>#N/A</v>
      </c>
      <c r="AE688" s="22" t="e">
        <f>VLOOKUP($A688,Searches!$A:$H,AE$1,FALSE)</f>
        <v>#N/A</v>
      </c>
      <c r="AF688" s="22" t="e">
        <f>VLOOKUP($A688,Searches!$A:$H,AF$1,FALSE)</f>
        <v>#N/A</v>
      </c>
      <c r="AG688" s="22" t="e">
        <f>VLOOKUP($A688,Searches!$A:$H,AG$1,FALSE)</f>
        <v>#N/A</v>
      </c>
      <c r="AH688" s="22" t="e">
        <f>VLOOKUP($G688,Temp!$D:$F,AH$1,FALSE)</f>
        <v>#N/A</v>
      </c>
      <c r="AI688" s="22" t="e">
        <f>VLOOKUP($G688,Temp!$D:$F,AI$1,FALSE)</f>
        <v>#N/A</v>
      </c>
      <c r="AJ688" s="22" t="e">
        <f>VLOOKUP($G688,Temp!$D:$F,AJ$1,FALSE)</f>
        <v>#N/A</v>
      </c>
    </row>
    <row r="689" spans="1:36" ht="16" x14ac:dyDescent="0.2">
      <c r="A689" s="8" t="str">
        <f t="shared" si="10"/>
        <v>Steven Pereira Quantcast</v>
      </c>
      <c r="B689" s="8" t="s">
        <v>1566</v>
      </c>
      <c r="C689" s="8" t="s">
        <v>1567</v>
      </c>
      <c r="D689" s="8" t="s">
        <v>1568</v>
      </c>
      <c r="E689" s="8" t="s">
        <v>1569</v>
      </c>
      <c r="F689" s="8" t="s">
        <v>1570</v>
      </c>
      <c r="G689" s="12" t="s">
        <v>1443</v>
      </c>
      <c r="H689" s="22" t="str">
        <f>VLOOKUP($G689,Temp!$A:$C,H$1,FALSE)</f>
        <v>quantcast.com</v>
      </c>
      <c r="I689" s="22" t="e">
        <f>VLOOKUP($G689,Temp!$A:$C,I$1,FALSE)</f>
        <v>#VALUE!</v>
      </c>
      <c r="J689" s="22" t="e">
        <f>VLOOKUP($G689,Temp!$A:$C,J$1,FALSE)</f>
        <v>#VALUE!</v>
      </c>
      <c r="K689" s="22" t="e">
        <f>VLOOKUP($G689,Temp!$A:$C,K$1,FALSE)</f>
        <v>#VALUE!</v>
      </c>
      <c r="L689" s="22" t="e">
        <f>VLOOKUP($G689,Temp!$A:$C,L$1,FALSE)</f>
        <v>#VALUE!</v>
      </c>
      <c r="M689" s="22" t="e">
        <f>VLOOKUP($G689,Temp!$A:$C,M$1,FALSE)</f>
        <v>#VALUE!</v>
      </c>
      <c r="N689" s="22" t="e">
        <f>VLOOKUP($G689,Temp!$A:$C,N$1,FALSE)</f>
        <v>#VALUE!</v>
      </c>
      <c r="O689" s="22" t="e">
        <f>VLOOKUP($G689,Temp!$A:$C,O$1,FALSE)</f>
        <v>#VALUE!</v>
      </c>
      <c r="P689" s="22" t="e">
        <f>VLOOKUP($G689,Temp!$A:$C,P$1,FALSE)</f>
        <v>#VALUE!</v>
      </c>
      <c r="Q689" s="22" t="e">
        <f>VLOOKUP($G689,Temp!$A:$C,Q$1,FALSE)</f>
        <v>#VALUE!</v>
      </c>
      <c r="R689" s="22" t="e">
        <f>VLOOKUP($G689,Temp!$A:$C,R$1,FALSE)</f>
        <v>#VALUE!</v>
      </c>
      <c r="S689" s="22" t="e">
        <f>VLOOKUP($G689,Temp!$A:$C,S$1,FALSE)</f>
        <v>#VALUE!</v>
      </c>
      <c r="T689" s="22" t="e">
        <f>VLOOKUP($G689,Temp!$A:$C,T$1,FALSE)</f>
        <v>#VALUE!</v>
      </c>
      <c r="U689" s="22" t="e">
        <f>VLOOKUP($G689,Temp!$A:$C,U$1,FALSE)</f>
        <v>#VALUE!</v>
      </c>
      <c r="V689" s="22" t="e">
        <f>VLOOKUP($G689,Temp!$A:$C,V$1,FALSE)</f>
        <v>#VALUE!</v>
      </c>
      <c r="W689" s="22" t="e">
        <f>VLOOKUP($G689,Temp!$A:$C,W$1,FALSE)</f>
        <v>#VALUE!</v>
      </c>
      <c r="X689" s="22" t="e">
        <f>VLOOKUP($G689,Temp!$A:$C,X$1,FALSE)</f>
        <v>#VALUE!</v>
      </c>
      <c r="Y689" s="22">
        <f>VLOOKUP($G689,Temp!$A:$C,Y$1,FALSE)</f>
        <v>156000</v>
      </c>
      <c r="Z689" s="22">
        <f>VLOOKUP($G689,Temp!$A:$C,Z$1,FALSE)</f>
        <v>214</v>
      </c>
      <c r="AA689" s="22" t="e">
        <f>VLOOKUP($A689,Searches!$A:$H,AA$1,FALSE)</f>
        <v>#N/A</v>
      </c>
      <c r="AB689" s="22" t="e">
        <f>VLOOKUP($A689,Searches!$A:$H,AB$1,FALSE)</f>
        <v>#N/A</v>
      </c>
      <c r="AC689" s="22" t="e">
        <f>VLOOKUP($A689,Searches!$A:$H,AC$1,FALSE)</f>
        <v>#N/A</v>
      </c>
      <c r="AD689" s="22" t="e">
        <f>VLOOKUP($A689,Searches!$A:$H,AD$1,FALSE)</f>
        <v>#N/A</v>
      </c>
      <c r="AE689" s="22" t="e">
        <f>VLOOKUP($A689,Searches!$A:$H,AE$1,FALSE)</f>
        <v>#N/A</v>
      </c>
      <c r="AF689" s="22" t="e">
        <f>VLOOKUP($A689,Searches!$A:$H,AF$1,FALSE)</f>
        <v>#N/A</v>
      </c>
      <c r="AG689" s="22" t="e">
        <f>VLOOKUP($A689,Searches!$A:$H,AG$1,FALSE)</f>
        <v>#N/A</v>
      </c>
      <c r="AH689" s="22" t="str">
        <f>VLOOKUP($G689,Temp!$D:$F,AH$1,FALSE)</f>
        <v>quantcast.com</v>
      </c>
      <c r="AI689" s="22" t="str">
        <f>VLOOKUP($G689,Temp!$D:$F,AI$1,FALSE)</f>
        <v>Marketo</v>
      </c>
      <c r="AJ689" s="22" t="str">
        <f>VLOOKUP($G689,Temp!$D:$F,AJ$1,FALSE)</f>
        <v>WordPress</v>
      </c>
    </row>
    <row r="690" spans="1:36" ht="16" x14ac:dyDescent="0.2">
      <c r="A690" s="8" t="str">
        <f t="shared" si="10"/>
        <v>Joe Staples Workfront</v>
      </c>
      <c r="B690" s="8" t="s">
        <v>1586</v>
      </c>
      <c r="C690" s="8" t="s">
        <v>490</v>
      </c>
      <c r="D690" s="8" t="s">
        <v>42</v>
      </c>
      <c r="E690" s="8" t="s">
        <v>1587</v>
      </c>
      <c r="F690" s="8" t="s">
        <v>1588</v>
      </c>
      <c r="G690" s="12" t="s">
        <v>1452</v>
      </c>
      <c r="H690" s="22" t="str">
        <f>VLOOKUP($G690,Temp!$A:$C,H$1,FALSE)</f>
        <v>workfront.com</v>
      </c>
      <c r="I690" s="22" t="e">
        <f>VLOOKUP($G690,Temp!$A:$C,I$1,FALSE)</f>
        <v>#VALUE!</v>
      </c>
      <c r="J690" s="22" t="e">
        <f>VLOOKUP($G690,Temp!$A:$C,J$1,FALSE)</f>
        <v>#VALUE!</v>
      </c>
      <c r="K690" s="22" t="e">
        <f>VLOOKUP($G690,Temp!$A:$C,K$1,FALSE)</f>
        <v>#VALUE!</v>
      </c>
      <c r="L690" s="22" t="e">
        <f>VLOOKUP($G690,Temp!$A:$C,L$1,FALSE)</f>
        <v>#VALUE!</v>
      </c>
      <c r="M690" s="22" t="e">
        <f>VLOOKUP($G690,Temp!$A:$C,M$1,FALSE)</f>
        <v>#VALUE!</v>
      </c>
      <c r="N690" s="22" t="e">
        <f>VLOOKUP($G690,Temp!$A:$C,N$1,FALSE)</f>
        <v>#VALUE!</v>
      </c>
      <c r="O690" s="22" t="e">
        <f>VLOOKUP($G690,Temp!$A:$C,O$1,FALSE)</f>
        <v>#VALUE!</v>
      </c>
      <c r="P690" s="22" t="e">
        <f>VLOOKUP($G690,Temp!$A:$C,P$1,FALSE)</f>
        <v>#VALUE!</v>
      </c>
      <c r="Q690" s="22" t="e">
        <f>VLOOKUP($G690,Temp!$A:$C,Q$1,FALSE)</f>
        <v>#VALUE!</v>
      </c>
      <c r="R690" s="22" t="e">
        <f>VLOOKUP($G690,Temp!$A:$C,R$1,FALSE)</f>
        <v>#VALUE!</v>
      </c>
      <c r="S690" s="22" t="e">
        <f>VLOOKUP($G690,Temp!$A:$C,S$1,FALSE)</f>
        <v>#VALUE!</v>
      </c>
      <c r="T690" s="22" t="e">
        <f>VLOOKUP($G690,Temp!$A:$C,T$1,FALSE)</f>
        <v>#VALUE!</v>
      </c>
      <c r="U690" s="22" t="e">
        <f>VLOOKUP($G690,Temp!$A:$C,U$1,FALSE)</f>
        <v>#VALUE!</v>
      </c>
      <c r="V690" s="22" t="e">
        <f>VLOOKUP($G690,Temp!$A:$C,V$1,FALSE)</f>
        <v>#VALUE!</v>
      </c>
      <c r="W690" s="22" t="e">
        <f>VLOOKUP($G690,Temp!$A:$C,W$1,FALSE)</f>
        <v>#VALUE!</v>
      </c>
      <c r="X690" s="22" t="e">
        <f>VLOOKUP($G690,Temp!$A:$C,X$1,FALSE)</f>
        <v>#VALUE!</v>
      </c>
      <c r="Y690" s="22">
        <f>VLOOKUP($G690,Temp!$A:$C,Y$1,FALSE)</f>
        <v>0</v>
      </c>
      <c r="Z690" s="22">
        <f>VLOOKUP($G690,Temp!$A:$C,Z$1,FALSE)</f>
        <v>0</v>
      </c>
      <c r="AA690" s="22" t="e">
        <f>VLOOKUP($A690,Searches!$A:$H,AA$1,FALSE)</f>
        <v>#N/A</v>
      </c>
      <c r="AB690" s="22" t="e">
        <f>VLOOKUP($A690,Searches!$A:$H,AB$1,FALSE)</f>
        <v>#N/A</v>
      </c>
      <c r="AC690" s="22" t="e">
        <f>VLOOKUP($A690,Searches!$A:$H,AC$1,FALSE)</f>
        <v>#N/A</v>
      </c>
      <c r="AD690" s="22" t="e">
        <f>VLOOKUP($A690,Searches!$A:$H,AD$1,FALSE)</f>
        <v>#N/A</v>
      </c>
      <c r="AE690" s="22" t="e">
        <f>VLOOKUP($A690,Searches!$A:$H,AE$1,FALSE)</f>
        <v>#N/A</v>
      </c>
      <c r="AF690" s="22" t="e">
        <f>VLOOKUP($A690,Searches!$A:$H,AF$1,FALSE)</f>
        <v>#N/A</v>
      </c>
      <c r="AG690" s="22" t="e">
        <f>VLOOKUP($A690,Searches!$A:$H,AG$1,FALSE)</f>
        <v>#N/A</v>
      </c>
      <c r="AH690" s="22" t="str">
        <f>VLOOKUP($G690,Temp!$D:$F,AH$1,FALSE)</f>
        <v>workfront.com</v>
      </c>
      <c r="AI690" s="22" t="str">
        <f>VLOOKUP($G690,Temp!$D:$F,AI$1,FALSE)</f>
        <v>Marketo</v>
      </c>
      <c r="AJ690" s="22" t="str">
        <f>VLOOKUP($G690,Temp!$D:$F,AJ$1,FALSE)</f>
        <v>WordPress</v>
      </c>
    </row>
    <row r="691" spans="1:36" ht="16" x14ac:dyDescent="0.2">
      <c r="A691" s="8" t="str">
        <f t="shared" si="10"/>
        <v>Alicia Tillman SAP</v>
      </c>
      <c r="B691" s="8" t="s">
        <v>1599</v>
      </c>
      <c r="C691" s="8" t="s">
        <v>1601</v>
      </c>
      <c r="D691" s="8" t="s">
        <v>42</v>
      </c>
      <c r="E691" s="8" t="s">
        <v>1603</v>
      </c>
      <c r="F691" s="8" t="s">
        <v>1605</v>
      </c>
      <c r="G691" s="12" t="s">
        <v>1462</v>
      </c>
      <c r="H691" s="22" t="str">
        <f>VLOOKUP($G691,Temp!$A:$C,H$1,FALSE)</f>
        <v>sap.com</v>
      </c>
      <c r="I691" s="22" t="e">
        <f>VLOOKUP($G691,Temp!$A:$C,I$1,FALSE)</f>
        <v>#VALUE!</v>
      </c>
      <c r="J691" s="22" t="e">
        <f>VLOOKUP($G691,Temp!$A:$C,J$1,FALSE)</f>
        <v>#VALUE!</v>
      </c>
      <c r="K691" s="22" t="e">
        <f>VLOOKUP($G691,Temp!$A:$C,K$1,FALSE)</f>
        <v>#VALUE!</v>
      </c>
      <c r="L691" s="22" t="e">
        <f>VLOOKUP($G691,Temp!$A:$C,L$1,FALSE)</f>
        <v>#VALUE!</v>
      </c>
      <c r="M691" s="22" t="e">
        <f>VLOOKUP($G691,Temp!$A:$C,M$1,FALSE)</f>
        <v>#VALUE!</v>
      </c>
      <c r="N691" s="22" t="e">
        <f>VLOOKUP($G691,Temp!$A:$C,N$1,FALSE)</f>
        <v>#VALUE!</v>
      </c>
      <c r="O691" s="22" t="e">
        <f>VLOOKUP($G691,Temp!$A:$C,O$1,FALSE)</f>
        <v>#VALUE!</v>
      </c>
      <c r="P691" s="22" t="e">
        <f>VLOOKUP($G691,Temp!$A:$C,P$1,FALSE)</f>
        <v>#VALUE!</v>
      </c>
      <c r="Q691" s="22" t="e">
        <f>VLOOKUP($G691,Temp!$A:$C,Q$1,FALSE)</f>
        <v>#VALUE!</v>
      </c>
      <c r="R691" s="22" t="e">
        <f>VLOOKUP($G691,Temp!$A:$C,R$1,FALSE)</f>
        <v>#VALUE!</v>
      </c>
      <c r="S691" s="22" t="e">
        <f>VLOOKUP($G691,Temp!$A:$C,S$1,FALSE)</f>
        <v>#VALUE!</v>
      </c>
      <c r="T691" s="22" t="e">
        <f>VLOOKUP($G691,Temp!$A:$C,T$1,FALSE)</f>
        <v>#VALUE!</v>
      </c>
      <c r="U691" s="22" t="e">
        <f>VLOOKUP($G691,Temp!$A:$C,U$1,FALSE)</f>
        <v>#VALUE!</v>
      </c>
      <c r="V691" s="22" t="e">
        <f>VLOOKUP($G691,Temp!$A:$C,V$1,FALSE)</f>
        <v>#VALUE!</v>
      </c>
      <c r="W691" s="22" t="e">
        <f>VLOOKUP($G691,Temp!$A:$C,W$1,FALSE)</f>
        <v>#VALUE!</v>
      </c>
      <c r="X691" s="22" t="e">
        <f>VLOOKUP($G691,Temp!$A:$C,X$1,FALSE)</f>
        <v>#VALUE!</v>
      </c>
      <c r="Y691" s="22">
        <f>VLOOKUP($G691,Temp!$A:$C,Y$1,FALSE)</f>
        <v>1800000</v>
      </c>
      <c r="Z691" s="22">
        <f>VLOOKUP($G691,Temp!$A:$C,Z$1,FALSE)</f>
        <v>371000</v>
      </c>
      <c r="AA691" s="22" t="e">
        <f>VLOOKUP($A691,Searches!$A:$H,AA$1,FALSE)</f>
        <v>#N/A</v>
      </c>
      <c r="AB691" s="22" t="e">
        <f>VLOOKUP($A691,Searches!$A:$H,AB$1,FALSE)</f>
        <v>#N/A</v>
      </c>
      <c r="AC691" s="22" t="e">
        <f>VLOOKUP($A691,Searches!$A:$H,AC$1,FALSE)</f>
        <v>#N/A</v>
      </c>
      <c r="AD691" s="22" t="e">
        <f>VLOOKUP($A691,Searches!$A:$H,AD$1,FALSE)</f>
        <v>#N/A</v>
      </c>
      <c r="AE691" s="22" t="e">
        <f>VLOOKUP($A691,Searches!$A:$H,AE$1,FALSE)</f>
        <v>#N/A</v>
      </c>
      <c r="AF691" s="22" t="e">
        <f>VLOOKUP($A691,Searches!$A:$H,AF$1,FALSE)</f>
        <v>#N/A</v>
      </c>
      <c r="AG691" s="22" t="e">
        <f>VLOOKUP($A691,Searches!$A:$H,AG$1,FALSE)</f>
        <v>#N/A</v>
      </c>
      <c r="AH691" s="22" t="str">
        <f>VLOOKUP($G691,Temp!$D:$F,AH$1,FALSE)</f>
        <v>sap.com</v>
      </c>
      <c r="AI691" s="22">
        <f>VLOOKUP($G691,Temp!$D:$F,AI$1,FALSE)</f>
        <v>0</v>
      </c>
      <c r="AJ691" s="22" t="str">
        <f>VLOOKUP($G691,Temp!$D:$F,AJ$1,FALSE)</f>
        <v>WordPress</v>
      </c>
    </row>
    <row r="692" spans="1:36" ht="16" x14ac:dyDescent="0.2">
      <c r="A692" s="8" t="str">
        <f t="shared" si="10"/>
        <v>Kelly Payne KUWARE INC</v>
      </c>
      <c r="B692" s="8" t="s">
        <v>1352</v>
      </c>
      <c r="C692" s="8" t="s">
        <v>1621</v>
      </c>
      <c r="D692" s="8" t="s">
        <v>1622</v>
      </c>
      <c r="E692" s="8" t="s">
        <v>1623</v>
      </c>
      <c r="F692" s="8" t="s">
        <v>1624</v>
      </c>
      <c r="G692" s="12" t="s">
        <v>1471</v>
      </c>
      <c r="H692" s="22" t="str">
        <f>VLOOKUP($G692,Temp!$A:$C,H$1,FALSE)</f>
        <v>kuware.com</v>
      </c>
      <c r="I692" s="22" t="e">
        <f>VLOOKUP($G692,Temp!$A:$C,I$1,FALSE)</f>
        <v>#VALUE!</v>
      </c>
      <c r="J692" s="22" t="e">
        <f>VLOOKUP($G692,Temp!$A:$C,J$1,FALSE)</f>
        <v>#VALUE!</v>
      </c>
      <c r="K692" s="22" t="e">
        <f>VLOOKUP($G692,Temp!$A:$C,K$1,FALSE)</f>
        <v>#VALUE!</v>
      </c>
      <c r="L692" s="22" t="e">
        <f>VLOOKUP($G692,Temp!$A:$C,L$1,FALSE)</f>
        <v>#VALUE!</v>
      </c>
      <c r="M692" s="22" t="e">
        <f>VLOOKUP($G692,Temp!$A:$C,M$1,FALSE)</f>
        <v>#VALUE!</v>
      </c>
      <c r="N692" s="22" t="e">
        <f>VLOOKUP($G692,Temp!$A:$C,N$1,FALSE)</f>
        <v>#VALUE!</v>
      </c>
      <c r="O692" s="22" t="e">
        <f>VLOOKUP($G692,Temp!$A:$C,O$1,FALSE)</f>
        <v>#VALUE!</v>
      </c>
      <c r="P692" s="22" t="e">
        <f>VLOOKUP($G692,Temp!$A:$C,P$1,FALSE)</f>
        <v>#VALUE!</v>
      </c>
      <c r="Q692" s="22" t="e">
        <f>VLOOKUP($G692,Temp!$A:$C,Q$1,FALSE)</f>
        <v>#VALUE!</v>
      </c>
      <c r="R692" s="22" t="e">
        <f>VLOOKUP($G692,Temp!$A:$C,R$1,FALSE)</f>
        <v>#VALUE!</v>
      </c>
      <c r="S692" s="22" t="e">
        <f>VLOOKUP($G692,Temp!$A:$C,S$1,FALSE)</f>
        <v>#VALUE!</v>
      </c>
      <c r="T692" s="22" t="e">
        <f>VLOOKUP($G692,Temp!$A:$C,T$1,FALSE)</f>
        <v>#VALUE!</v>
      </c>
      <c r="U692" s="22" t="e">
        <f>VLOOKUP($G692,Temp!$A:$C,U$1,FALSE)</f>
        <v>#VALUE!</v>
      </c>
      <c r="V692" s="22" t="e">
        <f>VLOOKUP($G692,Temp!$A:$C,V$1,FALSE)</f>
        <v>#VALUE!</v>
      </c>
      <c r="W692" s="22" t="e">
        <f>VLOOKUP($G692,Temp!$A:$C,W$1,FALSE)</f>
        <v>#VALUE!</v>
      </c>
      <c r="X692" s="22" t="e">
        <f>VLOOKUP($G692,Temp!$A:$C,X$1,FALSE)</f>
        <v>#VALUE!</v>
      </c>
      <c r="Y692" s="22">
        <f>VLOOKUP($G692,Temp!$A:$C,Y$1,FALSE)</f>
        <v>0</v>
      </c>
      <c r="Z692" s="22">
        <f>VLOOKUP($G692,Temp!$A:$C,Z$1,FALSE)</f>
        <v>0</v>
      </c>
      <c r="AA692" s="22" t="str">
        <f>VLOOKUP($A692,Searches!$A:$H,AA$1,FALSE)</f>
        <v>Kelly Payne</v>
      </c>
      <c r="AB692" s="22" t="str">
        <f>VLOOKUP($A692,Searches!$A:$H,AB$1,FALSE)</f>
        <v>KUWARE INC</v>
      </c>
      <c r="AC692" s="22" t="str">
        <f>VLOOKUP($A692,Searches!$A:$H,AC$1,FALSE)</f>
        <v>Fractional Chief Marketing/Digital Officer</v>
      </c>
      <c r="AD692" s="22" t="str">
        <f>VLOOKUP($A692,Searches!$A:$H,AD$1,FALSE)</f>
        <v>2nd</v>
      </c>
      <c r="AE692" s="22" t="str">
        <f>VLOOKUP($A692,Searches!$A:$H,AE$1,FALSE)</f>
        <v>Open link</v>
      </c>
      <c r="AF692" s="22" t="str">
        <f>VLOOKUP($A692,Searches!$A:$H,AF$1,FALSE)</f>
        <v>Austin, Texas Area</v>
      </c>
      <c r="AG692" s="22" t="str">
        <f>VLOOKUP($A692,Searches!$A:$H,AG$1,FALSE)</f>
        <v>https://www.linkedin.com/sales/profile/790718,SvMc,NAME_SEARCH?moduleKey=peopleSearchResults&amp;pageKey=sales-search3-people-refinement&amp;contextId=60BC92C971D70515801E49D6842B0000&amp;requestId=4f264cc0-faad-47fe-938f-bac29f2959fb&amp;action=CLICK&amp;target=urn%3Ali%3AsalesLead%3A(-1%2C790718)&amp;pageNumber=4&amp;targetEl=profilelink&amp;position=3&amp;trk=lss-serp-result-lead_photo</v>
      </c>
      <c r="AH692" s="22" t="e">
        <f>VLOOKUP($G692,Temp!$D:$F,AH$1,FALSE)</f>
        <v>#N/A</v>
      </c>
      <c r="AI692" s="22" t="e">
        <f>VLOOKUP($G692,Temp!$D:$F,AI$1,FALSE)</f>
        <v>#N/A</v>
      </c>
      <c r="AJ692" s="22" t="e">
        <f>VLOOKUP($G692,Temp!$D:$F,AJ$1,FALSE)</f>
        <v>#N/A</v>
      </c>
    </row>
    <row r="693" spans="1:36" ht="16" x14ac:dyDescent="0.2">
      <c r="A693" s="8" t="str">
        <f t="shared" si="10"/>
        <v>James Smith GoodData</v>
      </c>
      <c r="B693" s="8" t="s">
        <v>995</v>
      </c>
      <c r="C693" s="8" t="s">
        <v>996</v>
      </c>
      <c r="D693" s="8" t="s">
        <v>997</v>
      </c>
      <c r="E693" s="8" t="s">
        <v>998</v>
      </c>
      <c r="F693" s="8" t="s">
        <v>999</v>
      </c>
      <c r="G693" s="12" t="s">
        <v>1000</v>
      </c>
      <c r="H693" s="22" t="str">
        <f>VLOOKUP($G693,Temp!$A:$C,H$1,FALSE)</f>
        <v>gooddata.com</v>
      </c>
      <c r="I693" s="22" t="e">
        <f>VLOOKUP($G693,Temp!$A:$C,I$1,FALSE)</f>
        <v>#VALUE!</v>
      </c>
      <c r="J693" s="22" t="e">
        <f>VLOOKUP($G693,Temp!$A:$C,J$1,FALSE)</f>
        <v>#VALUE!</v>
      </c>
      <c r="K693" s="22" t="e">
        <f>VLOOKUP($G693,Temp!$A:$C,K$1,FALSE)</f>
        <v>#VALUE!</v>
      </c>
      <c r="L693" s="22" t="e">
        <f>VLOOKUP($G693,Temp!$A:$C,L$1,FALSE)</f>
        <v>#VALUE!</v>
      </c>
      <c r="M693" s="22" t="e">
        <f>VLOOKUP($G693,Temp!$A:$C,M$1,FALSE)</f>
        <v>#VALUE!</v>
      </c>
      <c r="N693" s="22" t="e">
        <f>VLOOKUP($G693,Temp!$A:$C,N$1,FALSE)</f>
        <v>#VALUE!</v>
      </c>
      <c r="O693" s="22" t="e">
        <f>VLOOKUP($G693,Temp!$A:$C,O$1,FALSE)</f>
        <v>#VALUE!</v>
      </c>
      <c r="P693" s="22" t="e">
        <f>VLOOKUP($G693,Temp!$A:$C,P$1,FALSE)</f>
        <v>#VALUE!</v>
      </c>
      <c r="Q693" s="22" t="e">
        <f>VLOOKUP($G693,Temp!$A:$C,Q$1,FALSE)</f>
        <v>#VALUE!</v>
      </c>
      <c r="R693" s="22" t="e">
        <f>VLOOKUP($G693,Temp!$A:$C,R$1,FALSE)</f>
        <v>#VALUE!</v>
      </c>
      <c r="S693" s="22" t="e">
        <f>VLOOKUP($G693,Temp!$A:$C,S$1,FALSE)</f>
        <v>#VALUE!</v>
      </c>
      <c r="T693" s="22" t="e">
        <f>VLOOKUP($G693,Temp!$A:$C,T$1,FALSE)</f>
        <v>#VALUE!</v>
      </c>
      <c r="U693" s="22" t="e">
        <f>VLOOKUP($G693,Temp!$A:$C,U$1,FALSE)</f>
        <v>#VALUE!</v>
      </c>
      <c r="V693" s="22" t="e">
        <f>VLOOKUP($G693,Temp!$A:$C,V$1,FALSE)</f>
        <v>#VALUE!</v>
      </c>
      <c r="W693" s="22" t="e">
        <f>VLOOKUP($G693,Temp!$A:$C,W$1,FALSE)</f>
        <v>#VALUE!</v>
      </c>
      <c r="X693" s="22" t="e">
        <f>VLOOKUP($G693,Temp!$A:$C,X$1,FALSE)</f>
        <v>#VALUE!</v>
      </c>
      <c r="Y693" s="22">
        <f>VLOOKUP($G693,Temp!$A:$C,Y$1,FALSE)</f>
        <v>31300</v>
      </c>
      <c r="Z693" s="22">
        <f>VLOOKUP($G693,Temp!$A:$C,Z$1,FALSE)</f>
        <v>3200</v>
      </c>
      <c r="AA693" s="22" t="e">
        <f>VLOOKUP($A693,Searches!$A:$H,AA$1,FALSE)</f>
        <v>#N/A</v>
      </c>
      <c r="AB693" s="22" t="e">
        <f>VLOOKUP($A693,Searches!$A:$H,AB$1,FALSE)</f>
        <v>#N/A</v>
      </c>
      <c r="AC693" s="22" t="e">
        <f>VLOOKUP($A693,Searches!$A:$H,AC$1,FALSE)</f>
        <v>#N/A</v>
      </c>
      <c r="AD693" s="22" t="e">
        <f>VLOOKUP($A693,Searches!$A:$H,AD$1,FALSE)</f>
        <v>#N/A</v>
      </c>
      <c r="AE693" s="22" t="e">
        <f>VLOOKUP($A693,Searches!$A:$H,AE$1,FALSE)</f>
        <v>#N/A</v>
      </c>
      <c r="AF693" s="22" t="e">
        <f>VLOOKUP($A693,Searches!$A:$H,AF$1,FALSE)</f>
        <v>#N/A</v>
      </c>
      <c r="AG693" s="22" t="e">
        <f>VLOOKUP($A693,Searches!$A:$H,AG$1,FALSE)</f>
        <v>#N/A</v>
      </c>
      <c r="AH693" s="22" t="str">
        <f>VLOOKUP($G693,Temp!$D:$F,AH$1,FALSE)</f>
        <v>gooddata.com</v>
      </c>
      <c r="AI693" s="22" t="str">
        <f>VLOOKUP($G693,Temp!$D:$F,AI$1,FALSE)</f>
        <v>Marketo</v>
      </c>
      <c r="AJ693" s="22" t="str">
        <f>VLOOKUP($G693,Temp!$D:$F,AJ$1,FALSE)</f>
        <v>Drupal</v>
      </c>
    </row>
    <row r="694" spans="1:36" ht="16" x14ac:dyDescent="0.2">
      <c r="A694" s="8" t="str">
        <f t="shared" si="10"/>
        <v>Leela Srinivasan Lever</v>
      </c>
      <c r="B694" s="8" t="s">
        <v>1638</v>
      </c>
      <c r="C694" s="8" t="s">
        <v>1639</v>
      </c>
      <c r="D694" s="8" t="s">
        <v>42</v>
      </c>
      <c r="E694" s="8" t="s">
        <v>1640</v>
      </c>
      <c r="F694" s="8" t="s">
        <v>1641</v>
      </c>
      <c r="G694" s="12" t="s">
        <v>1508</v>
      </c>
      <c r="H694" s="22" t="str">
        <f>VLOOKUP($G694,Temp!$A:$C,H$1,FALSE)</f>
        <v>lever.co</v>
      </c>
      <c r="I694" s="22" t="e">
        <f>VLOOKUP($G694,Temp!$A:$C,I$1,FALSE)</f>
        <v>#VALUE!</v>
      </c>
      <c r="J694" s="22" t="e">
        <f>VLOOKUP($G694,Temp!$A:$C,J$1,FALSE)</f>
        <v>#VALUE!</v>
      </c>
      <c r="K694" s="22" t="e">
        <f>VLOOKUP($G694,Temp!$A:$C,K$1,FALSE)</f>
        <v>#VALUE!</v>
      </c>
      <c r="L694" s="22" t="e">
        <f>VLOOKUP($G694,Temp!$A:$C,L$1,FALSE)</f>
        <v>#VALUE!</v>
      </c>
      <c r="M694" s="22" t="e">
        <f>VLOOKUP($G694,Temp!$A:$C,M$1,FALSE)</f>
        <v>#VALUE!</v>
      </c>
      <c r="N694" s="22" t="e">
        <f>VLOOKUP($G694,Temp!$A:$C,N$1,FALSE)</f>
        <v>#VALUE!</v>
      </c>
      <c r="O694" s="22" t="e">
        <f>VLOOKUP($G694,Temp!$A:$C,O$1,FALSE)</f>
        <v>#VALUE!</v>
      </c>
      <c r="P694" s="22" t="e">
        <f>VLOOKUP($G694,Temp!$A:$C,P$1,FALSE)</f>
        <v>#VALUE!</v>
      </c>
      <c r="Q694" s="22" t="e">
        <f>VLOOKUP($G694,Temp!$A:$C,Q$1,FALSE)</f>
        <v>#VALUE!</v>
      </c>
      <c r="R694" s="22" t="e">
        <f>VLOOKUP($G694,Temp!$A:$C,R$1,FALSE)</f>
        <v>#VALUE!</v>
      </c>
      <c r="S694" s="22" t="e">
        <f>VLOOKUP($G694,Temp!$A:$C,S$1,FALSE)</f>
        <v>#VALUE!</v>
      </c>
      <c r="T694" s="22" t="e">
        <f>VLOOKUP($G694,Temp!$A:$C,T$1,FALSE)</f>
        <v>#VALUE!</v>
      </c>
      <c r="U694" s="22" t="e">
        <f>VLOOKUP($G694,Temp!$A:$C,U$1,FALSE)</f>
        <v>#VALUE!</v>
      </c>
      <c r="V694" s="22" t="e">
        <f>VLOOKUP($G694,Temp!$A:$C,V$1,FALSE)</f>
        <v>#VALUE!</v>
      </c>
      <c r="W694" s="22" t="e">
        <f>VLOOKUP($G694,Temp!$A:$C,W$1,FALSE)</f>
        <v>#VALUE!</v>
      </c>
      <c r="X694" s="22" t="e">
        <f>VLOOKUP($G694,Temp!$A:$C,X$1,FALSE)</f>
        <v>#VALUE!</v>
      </c>
      <c r="Y694" s="22">
        <f>VLOOKUP($G694,Temp!$A:$C,Y$1,FALSE)</f>
        <v>108000</v>
      </c>
      <c r="Z694" s="22">
        <f>VLOOKUP($G694,Temp!$A:$C,Z$1,FALSE)</f>
        <v>16000</v>
      </c>
      <c r="AA694" s="22" t="str">
        <f>VLOOKUP($A694,Searches!$A:$H,AA$1,FALSE)</f>
        <v>Leela Srinivasan</v>
      </c>
      <c r="AB694" s="22" t="str">
        <f>VLOOKUP($A694,Searches!$A:$H,AB$1,FALSE)</f>
        <v>Lever</v>
      </c>
      <c r="AC694" s="22" t="str">
        <f>VLOOKUP($A694,Searches!$A:$H,AC$1,FALSE)</f>
        <v>Chief Marketing Officer</v>
      </c>
      <c r="AD694" s="22" t="str">
        <f>VLOOKUP($A694,Searches!$A:$H,AD$1,FALSE)</f>
        <v>2nd</v>
      </c>
      <c r="AE694" s="22" t="str">
        <f>VLOOKUP($A694,Searches!$A:$H,AE$1,FALSE)</f>
        <v>Open link</v>
      </c>
      <c r="AF694" s="22" t="str">
        <f>VLOOKUP($A694,Searches!$A:$H,AF$1,FALSE)</f>
        <v>San Francisco Bay Area</v>
      </c>
      <c r="AG694" s="22" t="str">
        <f>VLOOKUP($A694,Searches!$A:$H,AG$1,FALSE)</f>
        <v>https://www.linkedin.com/sales/profile/5043987,JihD,NAME_SEARCH?moduleKey=peopleSearchResults&amp;pageKey=sales-search3-people-refinement&amp;contextId=60BC92C971D70515801E49D6842B0000&amp;requestId=4f264cc0-faad-47fe-938f-bac29f2959fb&amp;action=CLICK&amp;target=urn%3Ali%3AsalesLead%3A(-1%2C5043987)&amp;pageNumber=4&amp;targetEl=profilelink&amp;position=2&amp;trk=lss-serp-result-lead_photo</v>
      </c>
      <c r="AH694" s="22" t="e">
        <f>VLOOKUP($G694,Temp!$D:$F,AH$1,FALSE)</f>
        <v>#N/A</v>
      </c>
      <c r="AI694" s="22" t="e">
        <f>VLOOKUP($G694,Temp!$D:$F,AI$1,FALSE)</f>
        <v>#N/A</v>
      </c>
      <c r="AJ694" s="22" t="e">
        <f>VLOOKUP($G694,Temp!$D:$F,AJ$1,FALSE)</f>
        <v>#N/A</v>
      </c>
    </row>
    <row r="695" spans="1:36" ht="16" x14ac:dyDescent="0.2">
      <c r="A695" s="8" t="str">
        <f t="shared" si="10"/>
        <v>Patrick Kehoe Coalfire</v>
      </c>
      <c r="B695" s="8" t="s">
        <v>709</v>
      </c>
      <c r="C695" s="8" t="s">
        <v>1657</v>
      </c>
      <c r="D695" s="8" t="s">
        <v>1658</v>
      </c>
      <c r="E695" s="8" t="s">
        <v>1659</v>
      </c>
      <c r="F695" s="8" t="s">
        <v>1660</v>
      </c>
      <c r="G695" s="12" t="s">
        <v>1520</v>
      </c>
      <c r="H695" s="22" t="str">
        <f>VLOOKUP($G695,Temp!$A:$C,H$1,FALSE)</f>
        <v>coalfire.com</v>
      </c>
      <c r="I695" s="22" t="e">
        <f>VLOOKUP($G695,Temp!$A:$C,I$1,FALSE)</f>
        <v>#VALUE!</v>
      </c>
      <c r="J695" s="22" t="e">
        <f>VLOOKUP($G695,Temp!$A:$C,J$1,FALSE)</f>
        <v>#VALUE!</v>
      </c>
      <c r="K695" s="22" t="e">
        <f>VLOOKUP($G695,Temp!$A:$C,K$1,FALSE)</f>
        <v>#VALUE!</v>
      </c>
      <c r="L695" s="22" t="e">
        <f>VLOOKUP($G695,Temp!$A:$C,L$1,FALSE)</f>
        <v>#VALUE!</v>
      </c>
      <c r="M695" s="22" t="e">
        <f>VLOOKUP($G695,Temp!$A:$C,M$1,FALSE)</f>
        <v>#VALUE!</v>
      </c>
      <c r="N695" s="22" t="e">
        <f>VLOOKUP($G695,Temp!$A:$C,N$1,FALSE)</f>
        <v>#VALUE!</v>
      </c>
      <c r="O695" s="22" t="e">
        <f>VLOOKUP($G695,Temp!$A:$C,O$1,FALSE)</f>
        <v>#VALUE!</v>
      </c>
      <c r="P695" s="22" t="e">
        <f>VLOOKUP($G695,Temp!$A:$C,P$1,FALSE)</f>
        <v>#VALUE!</v>
      </c>
      <c r="Q695" s="22" t="e">
        <f>VLOOKUP($G695,Temp!$A:$C,Q$1,FALSE)</f>
        <v>#VALUE!</v>
      </c>
      <c r="R695" s="22" t="e">
        <f>VLOOKUP($G695,Temp!$A:$C,R$1,FALSE)</f>
        <v>#VALUE!</v>
      </c>
      <c r="S695" s="22" t="e">
        <f>VLOOKUP($G695,Temp!$A:$C,S$1,FALSE)</f>
        <v>#VALUE!</v>
      </c>
      <c r="T695" s="22" t="e">
        <f>VLOOKUP($G695,Temp!$A:$C,T$1,FALSE)</f>
        <v>#VALUE!</v>
      </c>
      <c r="U695" s="22" t="e">
        <f>VLOOKUP($G695,Temp!$A:$C,U$1,FALSE)</f>
        <v>#VALUE!</v>
      </c>
      <c r="V695" s="22" t="e">
        <f>VLOOKUP($G695,Temp!$A:$C,V$1,FALSE)</f>
        <v>#VALUE!</v>
      </c>
      <c r="W695" s="22" t="e">
        <f>VLOOKUP($G695,Temp!$A:$C,W$1,FALSE)</f>
        <v>#VALUE!</v>
      </c>
      <c r="X695" s="22" t="e">
        <f>VLOOKUP($G695,Temp!$A:$C,X$1,FALSE)</f>
        <v>#VALUE!</v>
      </c>
      <c r="Y695" s="22">
        <f>VLOOKUP($G695,Temp!$A:$C,Y$1,FALSE)</f>
        <v>15900</v>
      </c>
      <c r="Z695" s="22">
        <f>VLOOKUP($G695,Temp!$A:$C,Z$1,FALSE)</f>
        <v>11400</v>
      </c>
      <c r="AA695" s="22" t="e">
        <f>VLOOKUP($A695,Searches!$A:$H,AA$1,FALSE)</f>
        <v>#N/A</v>
      </c>
      <c r="AB695" s="22" t="e">
        <f>VLOOKUP($A695,Searches!$A:$H,AB$1,FALSE)</f>
        <v>#N/A</v>
      </c>
      <c r="AC695" s="22" t="e">
        <f>VLOOKUP($A695,Searches!$A:$H,AC$1,FALSE)</f>
        <v>#N/A</v>
      </c>
      <c r="AD695" s="22" t="e">
        <f>VLOOKUP($A695,Searches!$A:$H,AD$1,FALSE)</f>
        <v>#N/A</v>
      </c>
      <c r="AE695" s="22" t="e">
        <f>VLOOKUP($A695,Searches!$A:$H,AE$1,FALSE)</f>
        <v>#N/A</v>
      </c>
      <c r="AF695" s="22" t="e">
        <f>VLOOKUP($A695,Searches!$A:$H,AF$1,FALSE)</f>
        <v>#N/A</v>
      </c>
      <c r="AG695" s="22" t="e">
        <f>VLOOKUP($A695,Searches!$A:$H,AG$1,FALSE)</f>
        <v>#N/A</v>
      </c>
      <c r="AH695" s="22" t="e">
        <f>VLOOKUP($G695,Temp!$D:$F,AH$1,FALSE)</f>
        <v>#N/A</v>
      </c>
      <c r="AI695" s="22" t="e">
        <f>VLOOKUP($G695,Temp!$D:$F,AI$1,FALSE)</f>
        <v>#N/A</v>
      </c>
      <c r="AJ695" s="22" t="e">
        <f>VLOOKUP($G695,Temp!$D:$F,AJ$1,FALSE)</f>
        <v>#N/A</v>
      </c>
    </row>
    <row r="696" spans="1:36" ht="16" x14ac:dyDescent="0.2">
      <c r="A696" s="8" t="str">
        <f t="shared" si="10"/>
        <v>Kara Wilson Rubrik, Inc.</v>
      </c>
      <c r="B696" s="8" t="s">
        <v>1668</v>
      </c>
      <c r="C696" s="8" t="s">
        <v>646</v>
      </c>
      <c r="D696" s="8" t="s">
        <v>42</v>
      </c>
      <c r="E696" s="8" t="s">
        <v>1671</v>
      </c>
      <c r="F696" s="8" t="s">
        <v>1673</v>
      </c>
      <c r="G696" s="12" t="s">
        <v>1531</v>
      </c>
      <c r="H696" s="22" t="str">
        <f>VLOOKUP($G696,Temp!$A:$C,H$1,FALSE)</f>
        <v>rubrik.com</v>
      </c>
      <c r="I696" s="22" t="e">
        <f>VLOOKUP($G696,Temp!$A:$C,I$1,FALSE)</f>
        <v>#VALUE!</v>
      </c>
      <c r="J696" s="22" t="e">
        <f>VLOOKUP($G696,Temp!$A:$C,J$1,FALSE)</f>
        <v>#VALUE!</v>
      </c>
      <c r="K696" s="22" t="e">
        <f>VLOOKUP($G696,Temp!$A:$C,K$1,FALSE)</f>
        <v>#VALUE!</v>
      </c>
      <c r="L696" s="22" t="e">
        <f>VLOOKUP($G696,Temp!$A:$C,L$1,FALSE)</f>
        <v>#VALUE!</v>
      </c>
      <c r="M696" s="22" t="e">
        <f>VLOOKUP($G696,Temp!$A:$C,M$1,FALSE)</f>
        <v>#VALUE!</v>
      </c>
      <c r="N696" s="22" t="e">
        <f>VLOOKUP($G696,Temp!$A:$C,N$1,FALSE)</f>
        <v>#VALUE!</v>
      </c>
      <c r="O696" s="22" t="e">
        <f>VLOOKUP($G696,Temp!$A:$C,O$1,FALSE)</f>
        <v>#VALUE!</v>
      </c>
      <c r="P696" s="22" t="e">
        <f>VLOOKUP($G696,Temp!$A:$C,P$1,FALSE)</f>
        <v>#VALUE!</v>
      </c>
      <c r="Q696" s="22" t="e">
        <f>VLOOKUP($G696,Temp!$A:$C,Q$1,FALSE)</f>
        <v>#VALUE!</v>
      </c>
      <c r="R696" s="22" t="e">
        <f>VLOOKUP($G696,Temp!$A:$C,R$1,FALSE)</f>
        <v>#VALUE!</v>
      </c>
      <c r="S696" s="22" t="e">
        <f>VLOOKUP($G696,Temp!$A:$C,S$1,FALSE)</f>
        <v>#VALUE!</v>
      </c>
      <c r="T696" s="22" t="e">
        <f>VLOOKUP($G696,Temp!$A:$C,T$1,FALSE)</f>
        <v>#VALUE!</v>
      </c>
      <c r="U696" s="22" t="e">
        <f>VLOOKUP($G696,Temp!$A:$C,U$1,FALSE)</f>
        <v>#VALUE!</v>
      </c>
      <c r="V696" s="22" t="e">
        <f>VLOOKUP($G696,Temp!$A:$C,V$1,FALSE)</f>
        <v>#VALUE!</v>
      </c>
      <c r="W696" s="22" t="e">
        <f>VLOOKUP($G696,Temp!$A:$C,W$1,FALSE)</f>
        <v>#VALUE!</v>
      </c>
      <c r="X696" s="22" t="e">
        <f>VLOOKUP($G696,Temp!$A:$C,X$1,FALSE)</f>
        <v>#VALUE!</v>
      </c>
      <c r="Y696" s="22">
        <f>VLOOKUP($G696,Temp!$A:$C,Y$1,FALSE)</f>
        <v>3000</v>
      </c>
      <c r="Z696" s="22">
        <f>VLOOKUP($G696,Temp!$A:$C,Z$1,FALSE)</f>
        <v>5000</v>
      </c>
      <c r="AA696" s="22" t="str">
        <f>VLOOKUP($A696,Searches!$A:$H,AA$1,FALSE)</f>
        <v>Kara Wilson</v>
      </c>
      <c r="AB696" s="22" t="str">
        <f>VLOOKUP($A696,Searches!$A:$H,AB$1,FALSE)</f>
        <v>Rubrik, Inc.</v>
      </c>
      <c r="AC696" s="22" t="str">
        <f>VLOOKUP($A696,Searches!$A:$H,AC$1,FALSE)</f>
        <v>Chief Marketing Officer</v>
      </c>
      <c r="AD696" s="22" t="str">
        <f>VLOOKUP($A696,Searches!$A:$H,AD$1,FALSE)</f>
        <v>2nd</v>
      </c>
      <c r="AE696" s="22" t="str">
        <f>VLOOKUP($A696,Searches!$A:$H,AE$1,FALSE)</f>
        <v>Open link</v>
      </c>
      <c r="AF696" s="22" t="str">
        <f>VLOOKUP($A696,Searches!$A:$H,AF$1,FALSE)</f>
        <v>San Francisco Bay Area</v>
      </c>
      <c r="AG696" s="22" t="str">
        <f>VLOOKUP($A696,Searches!$A:$H,AG$1,FALSE)</f>
        <v>https://www.linkedin.com/sales/profile/1283295,VDBl,NAME_SEARCH?moduleKey=peopleSearchResults&amp;pageKey=sales-search3-people&amp;contextId=60BC92C971D70515801E49D6842B0000&amp;requestId=bd3eec74-1b19-4513-810b-b1fea027bb3c&amp;action=CLICK&amp;target=urn%3Ali%3AsalesLead%3A(-1%2C1283295)&amp;pageNumber=0&amp;targetEl=profilelink&amp;position=16&amp;trk=lss-serp-result-lead_photo</v>
      </c>
      <c r="AH696" s="22" t="str">
        <f>VLOOKUP($G696,Temp!$D:$F,AH$1,FALSE)</f>
        <v>rubrik.com</v>
      </c>
      <c r="AI696" s="22" t="str">
        <f>VLOOKUP($G696,Temp!$D:$F,AI$1,FALSE)</f>
        <v>Marketo</v>
      </c>
      <c r="AJ696" s="22" t="str">
        <f>VLOOKUP($G696,Temp!$D:$F,AJ$1,FALSE)</f>
        <v>WordPress</v>
      </c>
    </row>
    <row r="697" spans="1:36" ht="16" x14ac:dyDescent="0.2">
      <c r="A697" s="8" t="str">
        <f t="shared" si="10"/>
        <v>Erin Hintz Barracuda (NYSE: CUDA)</v>
      </c>
      <c r="B697" s="8" t="s">
        <v>1686</v>
      </c>
      <c r="C697" s="8" t="s">
        <v>1687</v>
      </c>
      <c r="D697" s="8" t="s">
        <v>1688</v>
      </c>
      <c r="E697" s="8" t="s">
        <v>1689</v>
      </c>
      <c r="F697" s="8" t="s">
        <v>1690</v>
      </c>
      <c r="G697" s="12" t="s">
        <v>1539</v>
      </c>
      <c r="H697" s="22" t="str">
        <f>VLOOKUP($G697,Temp!$A:$C,H$1,FALSE)</f>
        <v>barracuda.com</v>
      </c>
      <c r="I697" s="22" t="e">
        <f>VLOOKUP($G697,Temp!$A:$C,I$1,FALSE)</f>
        <v>#VALUE!</v>
      </c>
      <c r="J697" s="22" t="e">
        <f>VLOOKUP($G697,Temp!$A:$C,J$1,FALSE)</f>
        <v>#VALUE!</v>
      </c>
      <c r="K697" s="22" t="e">
        <f>VLOOKUP($G697,Temp!$A:$C,K$1,FALSE)</f>
        <v>#VALUE!</v>
      </c>
      <c r="L697" s="22" t="e">
        <f>VLOOKUP($G697,Temp!$A:$C,L$1,FALSE)</f>
        <v>#VALUE!</v>
      </c>
      <c r="M697" s="22" t="e">
        <f>VLOOKUP($G697,Temp!$A:$C,M$1,FALSE)</f>
        <v>#VALUE!</v>
      </c>
      <c r="N697" s="22" t="e">
        <f>VLOOKUP($G697,Temp!$A:$C,N$1,FALSE)</f>
        <v>#VALUE!</v>
      </c>
      <c r="O697" s="22" t="e">
        <f>VLOOKUP($G697,Temp!$A:$C,O$1,FALSE)</f>
        <v>#VALUE!</v>
      </c>
      <c r="P697" s="22" t="e">
        <f>VLOOKUP($G697,Temp!$A:$C,P$1,FALSE)</f>
        <v>#VALUE!</v>
      </c>
      <c r="Q697" s="22" t="e">
        <f>VLOOKUP($G697,Temp!$A:$C,Q$1,FALSE)</f>
        <v>#VALUE!</v>
      </c>
      <c r="R697" s="22" t="e">
        <f>VLOOKUP($G697,Temp!$A:$C,R$1,FALSE)</f>
        <v>#VALUE!</v>
      </c>
      <c r="S697" s="22" t="e">
        <f>VLOOKUP($G697,Temp!$A:$C,S$1,FALSE)</f>
        <v>#VALUE!</v>
      </c>
      <c r="T697" s="22" t="e">
        <f>VLOOKUP($G697,Temp!$A:$C,T$1,FALSE)</f>
        <v>#VALUE!</v>
      </c>
      <c r="U697" s="22" t="e">
        <f>VLOOKUP($G697,Temp!$A:$C,U$1,FALSE)</f>
        <v>#VALUE!</v>
      </c>
      <c r="V697" s="22" t="e">
        <f>VLOOKUP($G697,Temp!$A:$C,V$1,FALSE)</f>
        <v>#VALUE!</v>
      </c>
      <c r="W697" s="22" t="e">
        <f>VLOOKUP($G697,Temp!$A:$C,W$1,FALSE)</f>
        <v>#VALUE!</v>
      </c>
      <c r="X697" s="22" t="e">
        <f>VLOOKUP($G697,Temp!$A:$C,X$1,FALSE)</f>
        <v>#VALUE!</v>
      </c>
      <c r="Y697" s="22">
        <f>VLOOKUP($G697,Temp!$A:$C,Y$1,FALSE)</f>
        <v>0</v>
      </c>
      <c r="Z697" s="22">
        <f>VLOOKUP($G697,Temp!$A:$C,Z$1,FALSE)</f>
        <v>0</v>
      </c>
      <c r="AA697" s="22" t="str">
        <f>VLOOKUP($A697,Searches!$A:$H,AA$1,FALSE)</f>
        <v>Erin Hintz</v>
      </c>
      <c r="AB697" s="22" t="str">
        <f>VLOOKUP($A697,Searches!$A:$H,AB$1,FALSE)</f>
        <v>Barracuda (NYSE: CUDA)</v>
      </c>
      <c r="AC697" s="22" t="str">
        <f>VLOOKUP($A697,Searches!$A:$H,AC$1,FALSE)</f>
        <v>SVP and Chief Marketing Officer</v>
      </c>
      <c r="AD697" s="22" t="str">
        <f>VLOOKUP($A697,Searches!$A:$H,AD$1,FALSE)</f>
        <v>2nd</v>
      </c>
      <c r="AE697" s="22" t="str">
        <f>VLOOKUP($A697,Searches!$A:$H,AE$1,FALSE)</f>
        <v/>
      </c>
      <c r="AF697" s="22" t="str">
        <f>VLOOKUP($A697,Searches!$A:$H,AF$1,FALSE)</f>
        <v>San Francisco Bay Area</v>
      </c>
      <c r="AG697" s="22" t="str">
        <f>VLOOKUP($A697,Searches!$A:$H,AG$1,FALSE)</f>
        <v>https://www.linkedin.com/sales/profile/1074561,r3hy,NAME_SEARCH?moduleKey=peopleSearchResults&amp;pageKey=sales-search3-people-refinement&amp;contextId=635D3E904723061580FE6AF00A2B0000&amp;requestId=acab3aad-900d-4dae-bf44-5487e66dcede&amp;action=CLICK&amp;target=urn%3Ali%3AsalesLead%3A(-1%2C1074561)&amp;pageNumber=4&amp;targetEl=profilelink&amp;position=4&amp;trk=lss-serp-result-lead_photo</v>
      </c>
      <c r="AH697" s="22" t="e">
        <f>VLOOKUP($G697,Temp!$D:$F,AH$1,FALSE)</f>
        <v>#N/A</v>
      </c>
      <c r="AI697" s="22" t="e">
        <f>VLOOKUP($G697,Temp!$D:$F,AI$1,FALSE)</f>
        <v>#N/A</v>
      </c>
      <c r="AJ697" s="22" t="e">
        <f>VLOOKUP($G697,Temp!$D:$F,AJ$1,FALSE)</f>
        <v>#N/A</v>
      </c>
    </row>
    <row r="698" spans="1:36" ht="16" x14ac:dyDescent="0.2">
      <c r="A698" s="8" t="str">
        <f t="shared" si="10"/>
        <v>Jean English NetApp</v>
      </c>
      <c r="B698" s="8" t="s">
        <v>1704</v>
      </c>
      <c r="C698" s="8" t="s">
        <v>1705</v>
      </c>
      <c r="D698" s="8" t="s">
        <v>1688</v>
      </c>
      <c r="E698" s="8" t="s">
        <v>1708</v>
      </c>
      <c r="F698" s="8" t="s">
        <v>1710</v>
      </c>
      <c r="G698" s="12" t="s">
        <v>1559</v>
      </c>
      <c r="H698" s="22" t="str">
        <f>VLOOKUP($G698,Temp!$A:$C,H$1,FALSE)</f>
        <v>netapp.com</v>
      </c>
      <c r="I698" s="22" t="e">
        <f>VLOOKUP($G698,Temp!$A:$C,I$1,FALSE)</f>
        <v>#VALUE!</v>
      </c>
      <c r="J698" s="22" t="e">
        <f>VLOOKUP($G698,Temp!$A:$C,J$1,FALSE)</f>
        <v>#VALUE!</v>
      </c>
      <c r="K698" s="22" t="e">
        <f>VLOOKUP($G698,Temp!$A:$C,K$1,FALSE)</f>
        <v>#VALUE!</v>
      </c>
      <c r="L698" s="22" t="e">
        <f>VLOOKUP($G698,Temp!$A:$C,L$1,FALSE)</f>
        <v>#VALUE!</v>
      </c>
      <c r="M698" s="22" t="e">
        <f>VLOOKUP($G698,Temp!$A:$C,M$1,FALSE)</f>
        <v>#VALUE!</v>
      </c>
      <c r="N698" s="22" t="e">
        <f>VLOOKUP($G698,Temp!$A:$C,N$1,FALSE)</f>
        <v>#VALUE!</v>
      </c>
      <c r="O698" s="22" t="e">
        <f>VLOOKUP($G698,Temp!$A:$C,O$1,FALSE)</f>
        <v>#VALUE!</v>
      </c>
      <c r="P698" s="22" t="e">
        <f>VLOOKUP($G698,Temp!$A:$C,P$1,FALSE)</f>
        <v>#VALUE!</v>
      </c>
      <c r="Q698" s="22" t="e">
        <f>VLOOKUP($G698,Temp!$A:$C,Q$1,FALSE)</f>
        <v>#VALUE!</v>
      </c>
      <c r="R698" s="22" t="e">
        <f>VLOOKUP($G698,Temp!$A:$C,R$1,FALSE)</f>
        <v>#VALUE!</v>
      </c>
      <c r="S698" s="22" t="e">
        <f>VLOOKUP($G698,Temp!$A:$C,S$1,FALSE)</f>
        <v>#VALUE!</v>
      </c>
      <c r="T698" s="22" t="e">
        <f>VLOOKUP($G698,Temp!$A:$C,T$1,FALSE)</f>
        <v>#VALUE!</v>
      </c>
      <c r="U698" s="22" t="e">
        <f>VLOOKUP($G698,Temp!$A:$C,U$1,FALSE)</f>
        <v>#VALUE!</v>
      </c>
      <c r="V698" s="22" t="e">
        <f>VLOOKUP($G698,Temp!$A:$C,V$1,FALSE)</f>
        <v>#VALUE!</v>
      </c>
      <c r="W698" s="22" t="e">
        <f>VLOOKUP($G698,Temp!$A:$C,W$1,FALSE)</f>
        <v>#VALUE!</v>
      </c>
      <c r="X698" s="22" t="e">
        <f>VLOOKUP($G698,Temp!$A:$C,X$1,FALSE)</f>
        <v>#VALUE!</v>
      </c>
      <c r="Y698" s="22">
        <f>VLOOKUP($G698,Temp!$A:$C,Y$1,FALSE)</f>
        <v>496000</v>
      </c>
      <c r="Z698" s="22">
        <f>VLOOKUP($G698,Temp!$A:$C,Z$1,FALSE)</f>
        <v>38200</v>
      </c>
      <c r="AA698" s="22" t="e">
        <f>VLOOKUP($A698,Searches!$A:$H,AA$1,FALSE)</f>
        <v>#N/A</v>
      </c>
      <c r="AB698" s="22" t="e">
        <f>VLOOKUP($A698,Searches!$A:$H,AB$1,FALSE)</f>
        <v>#N/A</v>
      </c>
      <c r="AC698" s="22" t="e">
        <f>VLOOKUP($A698,Searches!$A:$H,AC$1,FALSE)</f>
        <v>#N/A</v>
      </c>
      <c r="AD698" s="22" t="e">
        <f>VLOOKUP($A698,Searches!$A:$H,AD$1,FALSE)</f>
        <v>#N/A</v>
      </c>
      <c r="AE698" s="22" t="e">
        <f>VLOOKUP($A698,Searches!$A:$H,AE$1,FALSE)</f>
        <v>#N/A</v>
      </c>
      <c r="AF698" s="22" t="e">
        <f>VLOOKUP($A698,Searches!$A:$H,AF$1,FALSE)</f>
        <v>#N/A</v>
      </c>
      <c r="AG698" s="22" t="e">
        <f>VLOOKUP($A698,Searches!$A:$H,AG$1,FALSE)</f>
        <v>#N/A</v>
      </c>
      <c r="AH698" s="22" t="e">
        <f>VLOOKUP($G698,Temp!$D:$F,AH$1,FALSE)</f>
        <v>#N/A</v>
      </c>
      <c r="AI698" s="22" t="e">
        <f>VLOOKUP($G698,Temp!$D:$F,AI$1,FALSE)</f>
        <v>#N/A</v>
      </c>
      <c r="AJ698" s="22" t="e">
        <f>VLOOKUP($G698,Temp!$D:$F,AJ$1,FALSE)</f>
        <v>#N/A</v>
      </c>
    </row>
    <row r="699" spans="1:36" ht="16" x14ac:dyDescent="0.2">
      <c r="A699" s="8" t="str">
        <f t="shared" si="10"/>
        <v>John Sheldon FreshDirect</v>
      </c>
      <c r="B699" s="8" t="s">
        <v>428</v>
      </c>
      <c r="C699" s="8" t="s">
        <v>1718</v>
      </c>
      <c r="D699" s="8" t="s">
        <v>1719</v>
      </c>
      <c r="E699" s="8" t="s">
        <v>1720</v>
      </c>
      <c r="F699" s="8" t="s">
        <v>1721</v>
      </c>
      <c r="G699" s="12" t="s">
        <v>1571</v>
      </c>
      <c r="H699" s="22" t="str">
        <f>VLOOKUP($G699,Temp!$A:$C,H$1,FALSE)</f>
        <v>freshdirect.com</v>
      </c>
      <c r="I699" s="22" t="e">
        <f>VLOOKUP($G699,Temp!$A:$C,I$1,FALSE)</f>
        <v>#VALUE!</v>
      </c>
      <c r="J699" s="22" t="e">
        <f>VLOOKUP($G699,Temp!$A:$C,J$1,FALSE)</f>
        <v>#VALUE!</v>
      </c>
      <c r="K699" s="22" t="e">
        <f>VLOOKUP($G699,Temp!$A:$C,K$1,FALSE)</f>
        <v>#VALUE!</v>
      </c>
      <c r="L699" s="22" t="e">
        <f>VLOOKUP($G699,Temp!$A:$C,L$1,FALSE)</f>
        <v>#VALUE!</v>
      </c>
      <c r="M699" s="22" t="e">
        <f>VLOOKUP($G699,Temp!$A:$C,M$1,FALSE)</f>
        <v>#VALUE!</v>
      </c>
      <c r="N699" s="22" t="e">
        <f>VLOOKUP($G699,Temp!$A:$C,N$1,FALSE)</f>
        <v>#VALUE!</v>
      </c>
      <c r="O699" s="22" t="e">
        <f>VLOOKUP($G699,Temp!$A:$C,O$1,FALSE)</f>
        <v>#VALUE!</v>
      </c>
      <c r="P699" s="22" t="e">
        <f>VLOOKUP($G699,Temp!$A:$C,P$1,FALSE)</f>
        <v>#VALUE!</v>
      </c>
      <c r="Q699" s="22" t="e">
        <f>VLOOKUP($G699,Temp!$A:$C,Q$1,FALSE)</f>
        <v>#VALUE!</v>
      </c>
      <c r="R699" s="22" t="e">
        <f>VLOOKUP($G699,Temp!$A:$C,R$1,FALSE)</f>
        <v>#VALUE!</v>
      </c>
      <c r="S699" s="22" t="e">
        <f>VLOOKUP($G699,Temp!$A:$C,S$1,FALSE)</f>
        <v>#VALUE!</v>
      </c>
      <c r="T699" s="22" t="e">
        <f>VLOOKUP($G699,Temp!$A:$C,T$1,FALSE)</f>
        <v>#VALUE!</v>
      </c>
      <c r="U699" s="22" t="e">
        <f>VLOOKUP($G699,Temp!$A:$C,U$1,FALSE)</f>
        <v>#VALUE!</v>
      </c>
      <c r="V699" s="22" t="e">
        <f>VLOOKUP($G699,Temp!$A:$C,V$1,FALSE)</f>
        <v>#VALUE!</v>
      </c>
      <c r="W699" s="22" t="e">
        <f>VLOOKUP($G699,Temp!$A:$C,W$1,FALSE)</f>
        <v>#VALUE!</v>
      </c>
      <c r="X699" s="22" t="e">
        <f>VLOOKUP($G699,Temp!$A:$C,X$1,FALSE)</f>
        <v>#VALUE!</v>
      </c>
      <c r="Y699" s="22">
        <f>VLOOKUP($G699,Temp!$A:$C,Y$1,FALSE)</f>
        <v>218000</v>
      </c>
      <c r="Z699" s="22">
        <f>VLOOKUP($G699,Temp!$A:$C,Z$1,FALSE)</f>
        <v>3100</v>
      </c>
      <c r="AA699" s="22" t="e">
        <f>VLOOKUP($A699,Searches!$A:$H,AA$1,FALSE)</f>
        <v>#N/A</v>
      </c>
      <c r="AB699" s="22" t="e">
        <f>VLOOKUP($A699,Searches!$A:$H,AB$1,FALSE)</f>
        <v>#N/A</v>
      </c>
      <c r="AC699" s="22" t="e">
        <f>VLOOKUP($A699,Searches!$A:$H,AC$1,FALSE)</f>
        <v>#N/A</v>
      </c>
      <c r="AD699" s="22" t="e">
        <f>VLOOKUP($A699,Searches!$A:$H,AD$1,FALSE)</f>
        <v>#N/A</v>
      </c>
      <c r="AE699" s="22" t="e">
        <f>VLOOKUP($A699,Searches!$A:$H,AE$1,FALSE)</f>
        <v>#N/A</v>
      </c>
      <c r="AF699" s="22" t="e">
        <f>VLOOKUP($A699,Searches!$A:$H,AF$1,FALSE)</f>
        <v>#N/A</v>
      </c>
      <c r="AG699" s="22" t="e">
        <f>VLOOKUP($A699,Searches!$A:$H,AG$1,FALSE)</f>
        <v>#N/A</v>
      </c>
      <c r="AH699" s="22" t="str">
        <f>VLOOKUP($G699,Temp!$D:$F,AH$1,FALSE)</f>
        <v>freshdirect.com</v>
      </c>
      <c r="AI699" s="22" t="str">
        <f>VLOOKUP($G699,Temp!$D:$F,AI$1,FALSE)</f>
        <v>HubSpot</v>
      </c>
      <c r="AJ699" s="22" t="str">
        <f>VLOOKUP($G699,Temp!$D:$F,AJ$1,FALSE)</f>
        <v>WordPress</v>
      </c>
    </row>
    <row r="700" spans="1:36" ht="16" x14ac:dyDescent="0.2">
      <c r="A700" s="8" t="str">
        <f t="shared" si="10"/>
        <v>Todd Forsythe Pure Storage</v>
      </c>
      <c r="B700" s="8" t="s">
        <v>919</v>
      </c>
      <c r="C700" s="8" t="s">
        <v>1738</v>
      </c>
      <c r="D700" s="8" t="s">
        <v>42</v>
      </c>
      <c r="E700" s="8" t="s">
        <v>1739</v>
      </c>
      <c r="F700" s="8" t="s">
        <v>1740</v>
      </c>
      <c r="G700" s="12" t="s">
        <v>1589</v>
      </c>
      <c r="H700" s="22" t="str">
        <f>VLOOKUP($G700,Temp!$A:$C,H$1,FALSE)</f>
        <v>purestorage.com</v>
      </c>
      <c r="I700" s="22" t="e">
        <f>VLOOKUP($G700,Temp!$A:$C,I$1,FALSE)</f>
        <v>#VALUE!</v>
      </c>
      <c r="J700" s="22" t="e">
        <f>VLOOKUP($G700,Temp!$A:$C,J$1,FALSE)</f>
        <v>#VALUE!</v>
      </c>
      <c r="K700" s="22" t="e">
        <f>VLOOKUP($G700,Temp!$A:$C,K$1,FALSE)</f>
        <v>#VALUE!</v>
      </c>
      <c r="L700" s="22" t="e">
        <f>VLOOKUP($G700,Temp!$A:$C,L$1,FALSE)</f>
        <v>#VALUE!</v>
      </c>
      <c r="M700" s="22" t="e">
        <f>VLOOKUP($G700,Temp!$A:$C,M$1,FALSE)</f>
        <v>#VALUE!</v>
      </c>
      <c r="N700" s="22" t="e">
        <f>VLOOKUP($G700,Temp!$A:$C,N$1,FALSE)</f>
        <v>#VALUE!</v>
      </c>
      <c r="O700" s="22" t="e">
        <f>VLOOKUP($G700,Temp!$A:$C,O$1,FALSE)</f>
        <v>#VALUE!</v>
      </c>
      <c r="P700" s="22" t="e">
        <f>VLOOKUP($G700,Temp!$A:$C,P$1,FALSE)</f>
        <v>#VALUE!</v>
      </c>
      <c r="Q700" s="22" t="e">
        <f>VLOOKUP($G700,Temp!$A:$C,Q$1,FALSE)</f>
        <v>#VALUE!</v>
      </c>
      <c r="R700" s="22" t="e">
        <f>VLOOKUP($G700,Temp!$A:$C,R$1,FALSE)</f>
        <v>#VALUE!</v>
      </c>
      <c r="S700" s="22" t="e">
        <f>VLOOKUP($G700,Temp!$A:$C,S$1,FALSE)</f>
        <v>#VALUE!</v>
      </c>
      <c r="T700" s="22" t="e">
        <f>VLOOKUP($G700,Temp!$A:$C,T$1,FALSE)</f>
        <v>#VALUE!</v>
      </c>
      <c r="U700" s="22" t="e">
        <f>VLOOKUP($G700,Temp!$A:$C,U$1,FALSE)</f>
        <v>#VALUE!</v>
      </c>
      <c r="V700" s="22" t="e">
        <f>VLOOKUP($G700,Temp!$A:$C,V$1,FALSE)</f>
        <v>#VALUE!</v>
      </c>
      <c r="W700" s="22" t="e">
        <f>VLOOKUP($G700,Temp!$A:$C,W$1,FALSE)</f>
        <v>#VALUE!</v>
      </c>
      <c r="X700" s="22" t="e">
        <f>VLOOKUP($G700,Temp!$A:$C,X$1,FALSE)</f>
        <v>#VALUE!</v>
      </c>
      <c r="Y700" s="22">
        <f>VLOOKUP($G700,Temp!$A:$C,Y$1,FALSE)</f>
        <v>337000</v>
      </c>
      <c r="Z700" s="22">
        <f>VLOOKUP($G700,Temp!$A:$C,Z$1,FALSE)</f>
        <v>42000</v>
      </c>
      <c r="AA700" s="22" t="e">
        <f>VLOOKUP($A700,Searches!$A:$H,AA$1,FALSE)</f>
        <v>#N/A</v>
      </c>
      <c r="AB700" s="22" t="e">
        <f>VLOOKUP($A700,Searches!$A:$H,AB$1,FALSE)</f>
        <v>#N/A</v>
      </c>
      <c r="AC700" s="22" t="e">
        <f>VLOOKUP($A700,Searches!$A:$H,AC$1,FALSE)</f>
        <v>#N/A</v>
      </c>
      <c r="AD700" s="22" t="e">
        <f>VLOOKUP($A700,Searches!$A:$H,AD$1,FALSE)</f>
        <v>#N/A</v>
      </c>
      <c r="AE700" s="22" t="e">
        <f>VLOOKUP($A700,Searches!$A:$H,AE$1,FALSE)</f>
        <v>#N/A</v>
      </c>
      <c r="AF700" s="22" t="e">
        <f>VLOOKUP($A700,Searches!$A:$H,AF$1,FALSE)</f>
        <v>#N/A</v>
      </c>
      <c r="AG700" s="22" t="e">
        <f>VLOOKUP($A700,Searches!$A:$H,AG$1,FALSE)</f>
        <v>#N/A</v>
      </c>
      <c r="AH700" s="22" t="str">
        <f>VLOOKUP($G700,Temp!$D:$F,AH$1,FALSE)</f>
        <v>purestorage.com</v>
      </c>
      <c r="AI700" s="22" t="str">
        <f>VLOOKUP($G700,Temp!$D:$F,AI$1,FALSE)</f>
        <v>Marketo</v>
      </c>
      <c r="AJ700" s="22" t="str">
        <f>VLOOKUP($G700,Temp!$D:$F,AJ$1,FALSE)</f>
        <v>WordPress</v>
      </c>
    </row>
    <row r="701" spans="1:36" ht="16" x14ac:dyDescent="0.2">
      <c r="A701" s="8" t="str">
        <f t="shared" si="10"/>
        <v>Brad Wilson LendingTree</v>
      </c>
      <c r="B701" s="8" t="s">
        <v>1058</v>
      </c>
      <c r="C701" s="8" t="s">
        <v>646</v>
      </c>
      <c r="D701" s="8" t="s">
        <v>42</v>
      </c>
      <c r="E701" s="8" t="s">
        <v>1757</v>
      </c>
      <c r="F701" s="8" t="s">
        <v>1758</v>
      </c>
      <c r="G701" s="12" t="s">
        <v>1608</v>
      </c>
      <c r="H701" s="22" t="str">
        <f>VLOOKUP($G701,Temp!$A:$C,H$1,FALSE)</f>
        <v>lendingtree.com</v>
      </c>
      <c r="I701" s="22" t="e">
        <f>VLOOKUP($G701,Temp!$A:$C,I$1,FALSE)</f>
        <v>#VALUE!</v>
      </c>
      <c r="J701" s="22" t="e">
        <f>VLOOKUP($G701,Temp!$A:$C,J$1,FALSE)</f>
        <v>#VALUE!</v>
      </c>
      <c r="K701" s="22" t="e">
        <f>VLOOKUP($G701,Temp!$A:$C,K$1,FALSE)</f>
        <v>#VALUE!</v>
      </c>
      <c r="L701" s="22" t="e">
        <f>VLOOKUP($G701,Temp!$A:$C,L$1,FALSE)</f>
        <v>#VALUE!</v>
      </c>
      <c r="M701" s="22" t="e">
        <f>VLOOKUP($G701,Temp!$A:$C,M$1,FALSE)</f>
        <v>#VALUE!</v>
      </c>
      <c r="N701" s="22" t="e">
        <f>VLOOKUP($G701,Temp!$A:$C,N$1,FALSE)</f>
        <v>#VALUE!</v>
      </c>
      <c r="O701" s="22" t="e">
        <f>VLOOKUP($G701,Temp!$A:$C,O$1,FALSE)</f>
        <v>#VALUE!</v>
      </c>
      <c r="P701" s="22" t="e">
        <f>VLOOKUP($G701,Temp!$A:$C,P$1,FALSE)</f>
        <v>#VALUE!</v>
      </c>
      <c r="Q701" s="22" t="e">
        <f>VLOOKUP($G701,Temp!$A:$C,Q$1,FALSE)</f>
        <v>#VALUE!</v>
      </c>
      <c r="R701" s="22" t="e">
        <f>VLOOKUP($G701,Temp!$A:$C,R$1,FALSE)</f>
        <v>#VALUE!</v>
      </c>
      <c r="S701" s="22" t="e">
        <f>VLOOKUP($G701,Temp!$A:$C,S$1,FALSE)</f>
        <v>#VALUE!</v>
      </c>
      <c r="T701" s="22" t="e">
        <f>VLOOKUP($G701,Temp!$A:$C,T$1,FALSE)</f>
        <v>#VALUE!</v>
      </c>
      <c r="U701" s="22" t="e">
        <f>VLOOKUP($G701,Temp!$A:$C,U$1,FALSE)</f>
        <v>#VALUE!</v>
      </c>
      <c r="V701" s="22" t="e">
        <f>VLOOKUP($G701,Temp!$A:$C,V$1,FALSE)</f>
        <v>#VALUE!</v>
      </c>
      <c r="W701" s="22" t="e">
        <f>VLOOKUP($G701,Temp!$A:$C,W$1,FALSE)</f>
        <v>#VALUE!</v>
      </c>
      <c r="X701" s="22" t="e">
        <f>VLOOKUP($G701,Temp!$A:$C,X$1,FALSE)</f>
        <v>#VALUE!</v>
      </c>
      <c r="Y701" s="22">
        <f>VLOOKUP($G701,Temp!$A:$C,Y$1,FALSE)</f>
        <v>3800000</v>
      </c>
      <c r="Z701" s="22">
        <f>VLOOKUP($G701,Temp!$A:$C,Z$1,FALSE)</f>
        <v>2100000</v>
      </c>
      <c r="AA701" s="22" t="str">
        <f>VLOOKUP($A701,Searches!$A:$H,AA$1,FALSE)</f>
        <v>Brad Wilson</v>
      </c>
      <c r="AB701" s="22" t="str">
        <f>VLOOKUP($A701,Searches!$A:$H,AB$1,FALSE)</f>
        <v>LendingTree</v>
      </c>
      <c r="AC701" s="22" t="str">
        <f>VLOOKUP($A701,Searches!$A:$H,AC$1,FALSE)</f>
        <v>Chief Marketing Officer</v>
      </c>
      <c r="AD701" s="22" t="str">
        <f>VLOOKUP($A701,Searches!$A:$H,AD$1,FALSE)</f>
        <v>2nd</v>
      </c>
      <c r="AE701" s="22" t="str">
        <f>VLOOKUP($A701,Searches!$A:$H,AE$1,FALSE)</f>
        <v/>
      </c>
      <c r="AF701" s="22" t="str">
        <f>VLOOKUP($A701,Searches!$A:$H,AF$1,FALSE)</f>
        <v>Charlotte, North Carolina Area</v>
      </c>
      <c r="AG701" s="22" t="str">
        <f>VLOOKUP($A701,Searches!$A:$H,AG$1,FALSE)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701" s="22" t="str">
        <f>VLOOKUP($G701,Temp!$D:$F,AH$1,FALSE)</f>
        <v>lendingtree.com</v>
      </c>
      <c r="AI701" s="22">
        <f>VLOOKUP($G701,Temp!$D:$F,AI$1,FALSE)</f>
        <v>0</v>
      </c>
      <c r="AJ701" s="22" t="str">
        <f>VLOOKUP($G701,Temp!$D:$F,AJ$1,FALSE)</f>
        <v>WordPress</v>
      </c>
    </row>
    <row r="702" spans="1:36" ht="16" x14ac:dyDescent="0.2">
      <c r="A702" s="8" t="str">
        <f t="shared" si="10"/>
        <v>Naveen Rajdev Wipro Limited</v>
      </c>
      <c r="B702" s="8" t="s">
        <v>1767</v>
      </c>
      <c r="C702" s="8" t="s">
        <v>1768</v>
      </c>
      <c r="D702" s="8" t="s">
        <v>42</v>
      </c>
      <c r="E702" s="8" t="s">
        <v>1769</v>
      </c>
      <c r="F702" s="8" t="s">
        <v>1770</v>
      </c>
      <c r="G702" s="12" t="s">
        <v>1625</v>
      </c>
      <c r="H702" s="22" t="str">
        <f>VLOOKUP($G702,Temp!$A:$C,H$1,FALSE)</f>
        <v>wipro.com</v>
      </c>
      <c r="I702" s="22" t="e">
        <f>VLOOKUP($G702,Temp!$A:$C,I$1,FALSE)</f>
        <v>#VALUE!</v>
      </c>
      <c r="J702" s="22" t="e">
        <f>VLOOKUP($G702,Temp!$A:$C,J$1,FALSE)</f>
        <v>#VALUE!</v>
      </c>
      <c r="K702" s="22" t="e">
        <f>VLOOKUP($G702,Temp!$A:$C,K$1,FALSE)</f>
        <v>#VALUE!</v>
      </c>
      <c r="L702" s="22" t="e">
        <f>VLOOKUP($G702,Temp!$A:$C,L$1,FALSE)</f>
        <v>#VALUE!</v>
      </c>
      <c r="M702" s="22" t="e">
        <f>VLOOKUP($G702,Temp!$A:$C,M$1,FALSE)</f>
        <v>#VALUE!</v>
      </c>
      <c r="N702" s="22" t="e">
        <f>VLOOKUP($G702,Temp!$A:$C,N$1,FALSE)</f>
        <v>#VALUE!</v>
      </c>
      <c r="O702" s="22" t="e">
        <f>VLOOKUP($G702,Temp!$A:$C,O$1,FALSE)</f>
        <v>#VALUE!</v>
      </c>
      <c r="P702" s="22" t="e">
        <f>VLOOKUP($G702,Temp!$A:$C,P$1,FALSE)</f>
        <v>#VALUE!</v>
      </c>
      <c r="Q702" s="22" t="e">
        <f>VLOOKUP($G702,Temp!$A:$C,Q$1,FALSE)</f>
        <v>#VALUE!</v>
      </c>
      <c r="R702" s="22" t="e">
        <f>VLOOKUP($G702,Temp!$A:$C,R$1,FALSE)</f>
        <v>#VALUE!</v>
      </c>
      <c r="S702" s="22" t="e">
        <f>VLOOKUP($G702,Temp!$A:$C,S$1,FALSE)</f>
        <v>#VALUE!</v>
      </c>
      <c r="T702" s="22" t="e">
        <f>VLOOKUP($G702,Temp!$A:$C,T$1,FALSE)</f>
        <v>#VALUE!</v>
      </c>
      <c r="U702" s="22" t="e">
        <f>VLOOKUP($G702,Temp!$A:$C,U$1,FALSE)</f>
        <v>#VALUE!</v>
      </c>
      <c r="V702" s="22" t="e">
        <f>VLOOKUP($G702,Temp!$A:$C,V$1,FALSE)</f>
        <v>#VALUE!</v>
      </c>
      <c r="W702" s="22" t="e">
        <f>VLOOKUP($G702,Temp!$A:$C,W$1,FALSE)</f>
        <v>#VALUE!</v>
      </c>
      <c r="X702" s="22" t="e">
        <f>VLOOKUP($G702,Temp!$A:$C,X$1,FALSE)</f>
        <v>#VALUE!</v>
      </c>
      <c r="Y702" s="22">
        <f>VLOOKUP($G702,Temp!$A:$C,Y$1,FALSE)</f>
        <v>41300</v>
      </c>
      <c r="Z702" s="22">
        <f>VLOOKUP($G702,Temp!$A:$C,Z$1,FALSE)</f>
        <v>0</v>
      </c>
      <c r="AA702" s="22" t="str">
        <f>VLOOKUP($A702,Searches!$A:$H,AA$1,FALSE)</f>
        <v>Naveen Rajdev</v>
      </c>
      <c r="AB702" s="22" t="str">
        <f>VLOOKUP($A702,Searches!$A:$H,AB$1,FALSE)</f>
        <v>Wipro Limited</v>
      </c>
      <c r="AC702" s="22" t="str">
        <f>VLOOKUP($A702,Searches!$A:$H,AC$1,FALSE)</f>
        <v>Chief Marketing Officer</v>
      </c>
      <c r="AD702" s="22" t="str">
        <f>VLOOKUP($A702,Searches!$A:$H,AD$1,FALSE)</f>
        <v>2nd</v>
      </c>
      <c r="AE702" s="22" t="str">
        <f>VLOOKUP($A702,Searches!$A:$H,AE$1,FALSE)</f>
        <v>Open link</v>
      </c>
      <c r="AF702" s="22" t="str">
        <f>VLOOKUP($A702,Searches!$A:$H,AF$1,FALSE)</f>
        <v>Greater Atlanta Area</v>
      </c>
      <c r="AG702" s="22" t="str">
        <f>VLOOKUP($A702,Searches!$A:$H,AG$1,FALSE)</f>
        <v>https://www.linkedin.com/sales/profile/7505312,LCGk,NAME_SEARCH?moduleKey=peopleSearchResults&amp;pageKey=sales-search3-people-refinement&amp;contextId=60BC92C971D70515801E49D6842B0000&amp;requestId=4f264cc0-faad-47fe-938f-bac29f2959fb&amp;action=CLICK&amp;target=urn%3Ali%3AsalesLead%3A(-1%2C7505312)&amp;pageNumber=4&amp;targetEl=profilelink&amp;position=8&amp;trk=lss-serp-result-lead_photo</v>
      </c>
      <c r="AH702" s="22" t="str">
        <f>VLOOKUP($G702,Temp!$D:$F,AH$1,FALSE)</f>
        <v>wipro.com</v>
      </c>
      <c r="AI702" s="22">
        <f>VLOOKUP($G702,Temp!$D:$F,AI$1,FALSE)</f>
        <v>0</v>
      </c>
      <c r="AJ702" s="22" t="str">
        <f>VLOOKUP($G702,Temp!$D:$F,AJ$1,FALSE)</f>
        <v>Drupal</v>
      </c>
    </row>
    <row r="703" spans="1:36" ht="16" x14ac:dyDescent="0.2">
      <c r="A703" s="8" t="str">
        <f t="shared" si="10"/>
        <v>Melissa Puls Optanix</v>
      </c>
      <c r="B703" s="8" t="s">
        <v>1779</v>
      </c>
      <c r="C703" s="8" t="s">
        <v>1780</v>
      </c>
      <c r="D703" s="8" t="s">
        <v>42</v>
      </c>
      <c r="E703" s="8" t="s">
        <v>1781</v>
      </c>
      <c r="F703" s="8" t="s">
        <v>1782</v>
      </c>
      <c r="G703" s="12" t="s">
        <v>1637</v>
      </c>
      <c r="H703" s="22" t="str">
        <f>VLOOKUP($G703,Temp!$A:$C,H$1,FALSE)</f>
        <v>optanix.com</v>
      </c>
      <c r="I703" s="22" t="e">
        <f>VLOOKUP($G703,Temp!$A:$C,I$1,FALSE)</f>
        <v>#VALUE!</v>
      </c>
      <c r="J703" s="22" t="e">
        <f>VLOOKUP($G703,Temp!$A:$C,J$1,FALSE)</f>
        <v>#VALUE!</v>
      </c>
      <c r="K703" s="22" t="e">
        <f>VLOOKUP($G703,Temp!$A:$C,K$1,FALSE)</f>
        <v>#VALUE!</v>
      </c>
      <c r="L703" s="22" t="e">
        <f>VLOOKUP($G703,Temp!$A:$C,L$1,FALSE)</f>
        <v>#VALUE!</v>
      </c>
      <c r="M703" s="22" t="e">
        <f>VLOOKUP($G703,Temp!$A:$C,M$1,FALSE)</f>
        <v>#VALUE!</v>
      </c>
      <c r="N703" s="22" t="e">
        <f>VLOOKUP($G703,Temp!$A:$C,N$1,FALSE)</f>
        <v>#VALUE!</v>
      </c>
      <c r="O703" s="22" t="e">
        <f>VLOOKUP($G703,Temp!$A:$C,O$1,FALSE)</f>
        <v>#VALUE!</v>
      </c>
      <c r="P703" s="22" t="e">
        <f>VLOOKUP($G703,Temp!$A:$C,P$1,FALSE)</f>
        <v>#VALUE!</v>
      </c>
      <c r="Q703" s="22" t="e">
        <f>VLOOKUP($G703,Temp!$A:$C,Q$1,FALSE)</f>
        <v>#VALUE!</v>
      </c>
      <c r="R703" s="22" t="e">
        <f>VLOOKUP($G703,Temp!$A:$C,R$1,FALSE)</f>
        <v>#VALUE!</v>
      </c>
      <c r="S703" s="22" t="e">
        <f>VLOOKUP($G703,Temp!$A:$C,S$1,FALSE)</f>
        <v>#VALUE!</v>
      </c>
      <c r="T703" s="22" t="e">
        <f>VLOOKUP($G703,Temp!$A:$C,T$1,FALSE)</f>
        <v>#VALUE!</v>
      </c>
      <c r="U703" s="22" t="e">
        <f>VLOOKUP($G703,Temp!$A:$C,U$1,FALSE)</f>
        <v>#VALUE!</v>
      </c>
      <c r="V703" s="22" t="e">
        <f>VLOOKUP($G703,Temp!$A:$C,V$1,FALSE)</f>
        <v>#VALUE!</v>
      </c>
      <c r="W703" s="22" t="e">
        <f>VLOOKUP($G703,Temp!$A:$C,W$1,FALSE)</f>
        <v>#VALUE!</v>
      </c>
      <c r="X703" s="22" t="e">
        <f>VLOOKUP($G703,Temp!$A:$C,X$1,FALSE)</f>
        <v>#VALUE!</v>
      </c>
      <c r="Y703" s="22">
        <f>VLOOKUP($G703,Temp!$A:$C,Y$1,FALSE)</f>
        <v>497</v>
      </c>
      <c r="Z703" s="22">
        <f>VLOOKUP($G703,Temp!$A:$C,Z$1,FALSE)</f>
        <v>0</v>
      </c>
      <c r="AA703" s="22" t="str">
        <f>VLOOKUP($A703,Searches!$A:$H,AA$1,FALSE)</f>
        <v>Melissa Puls</v>
      </c>
      <c r="AB703" s="22" t="str">
        <f>VLOOKUP($A703,Searches!$A:$H,AB$1,FALSE)</f>
        <v>Optanix</v>
      </c>
      <c r="AC703" s="22" t="str">
        <f>VLOOKUP($A703,Searches!$A:$H,AC$1,FALSE)</f>
        <v>Chief Marketing Officer</v>
      </c>
      <c r="AD703" s="22" t="str">
        <f>VLOOKUP($A703,Searches!$A:$H,AD$1,FALSE)</f>
        <v>2nd</v>
      </c>
      <c r="AE703" s="22" t="str">
        <f>VLOOKUP($A703,Searches!$A:$H,AE$1,FALSE)</f>
        <v/>
      </c>
      <c r="AF703" s="22" t="str">
        <f>VLOOKUP($A703,Searches!$A:$H,AF$1,FALSE)</f>
        <v>Barnstable/Yarmouth, Massachusetts Area</v>
      </c>
      <c r="AG703" s="22" t="str">
        <f>VLOOKUP($A703,Searches!$A:$H,AG$1,FALSE)</f>
        <v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v>
      </c>
      <c r="AH703" s="22" t="e">
        <f>VLOOKUP($G703,Temp!$D:$F,AH$1,FALSE)</f>
        <v>#N/A</v>
      </c>
      <c r="AI703" s="22" t="e">
        <f>VLOOKUP($G703,Temp!$D:$F,AI$1,FALSE)</f>
        <v>#N/A</v>
      </c>
      <c r="AJ703" s="22" t="e">
        <f>VLOOKUP($G703,Temp!$D:$F,AJ$1,FALSE)</f>
        <v>#N/A</v>
      </c>
    </row>
    <row r="704" spans="1:36" ht="16" x14ac:dyDescent="0.2">
      <c r="A704" s="8" t="str">
        <f t="shared" si="10"/>
        <v>Rachita Sharma ALL LADIES LEAGUE</v>
      </c>
      <c r="B704" s="8" t="s">
        <v>1792</v>
      </c>
      <c r="C704" s="8" t="s">
        <v>1794</v>
      </c>
      <c r="D704" s="8" t="s">
        <v>1795</v>
      </c>
      <c r="E704" s="8" t="s">
        <v>1797</v>
      </c>
      <c r="F704" s="8" t="s">
        <v>1798</v>
      </c>
      <c r="G704" s="12" t="s">
        <v>1642</v>
      </c>
      <c r="H704" s="22" t="str">
        <f>VLOOKUP($G704,Temp!$A:$C,H$1,FALSE)</f>
        <v>aall.in</v>
      </c>
      <c r="I704" s="22" t="e">
        <f>VLOOKUP($G704,Temp!$A:$C,I$1,FALSE)</f>
        <v>#VALUE!</v>
      </c>
      <c r="J704" s="22" t="e">
        <f>VLOOKUP($G704,Temp!$A:$C,J$1,FALSE)</f>
        <v>#VALUE!</v>
      </c>
      <c r="K704" s="22" t="e">
        <f>VLOOKUP($G704,Temp!$A:$C,K$1,FALSE)</f>
        <v>#VALUE!</v>
      </c>
      <c r="L704" s="22" t="e">
        <f>VLOOKUP($G704,Temp!$A:$C,L$1,FALSE)</f>
        <v>#VALUE!</v>
      </c>
      <c r="M704" s="22" t="e">
        <f>VLOOKUP($G704,Temp!$A:$C,M$1,FALSE)</f>
        <v>#VALUE!</v>
      </c>
      <c r="N704" s="22" t="e">
        <f>VLOOKUP($G704,Temp!$A:$C,N$1,FALSE)</f>
        <v>#VALUE!</v>
      </c>
      <c r="O704" s="22" t="e">
        <f>VLOOKUP($G704,Temp!$A:$C,O$1,FALSE)</f>
        <v>#VALUE!</v>
      </c>
      <c r="P704" s="22" t="e">
        <f>VLOOKUP($G704,Temp!$A:$C,P$1,FALSE)</f>
        <v>#VALUE!</v>
      </c>
      <c r="Q704" s="22" t="e">
        <f>VLOOKUP($G704,Temp!$A:$C,Q$1,FALSE)</f>
        <v>#VALUE!</v>
      </c>
      <c r="R704" s="22" t="e">
        <f>VLOOKUP($G704,Temp!$A:$C,R$1,FALSE)</f>
        <v>#VALUE!</v>
      </c>
      <c r="S704" s="22" t="e">
        <f>VLOOKUP($G704,Temp!$A:$C,S$1,FALSE)</f>
        <v>#VALUE!</v>
      </c>
      <c r="T704" s="22" t="e">
        <f>VLOOKUP($G704,Temp!$A:$C,T$1,FALSE)</f>
        <v>#VALUE!</v>
      </c>
      <c r="U704" s="22" t="e">
        <f>VLOOKUP($G704,Temp!$A:$C,U$1,FALSE)</f>
        <v>#VALUE!</v>
      </c>
      <c r="V704" s="22" t="e">
        <f>VLOOKUP($G704,Temp!$A:$C,V$1,FALSE)</f>
        <v>#VALUE!</v>
      </c>
      <c r="W704" s="22" t="e">
        <f>VLOOKUP($G704,Temp!$A:$C,W$1,FALSE)</f>
        <v>#VALUE!</v>
      </c>
      <c r="X704" s="22" t="e">
        <f>VLOOKUP($G704,Temp!$A:$C,X$1,FALSE)</f>
        <v>#VALUE!</v>
      </c>
      <c r="Y704" s="22">
        <f>VLOOKUP($G704,Temp!$A:$C,Y$1,FALSE)</f>
        <v>0</v>
      </c>
      <c r="Z704" s="22">
        <f>VLOOKUP($G704,Temp!$A:$C,Z$1,FALSE)</f>
        <v>0</v>
      </c>
      <c r="AA704" s="22" t="e">
        <f>VLOOKUP($A704,Searches!$A:$H,AA$1,FALSE)</f>
        <v>#N/A</v>
      </c>
      <c r="AB704" s="22" t="e">
        <f>VLOOKUP($A704,Searches!$A:$H,AB$1,FALSE)</f>
        <v>#N/A</v>
      </c>
      <c r="AC704" s="22" t="e">
        <f>VLOOKUP($A704,Searches!$A:$H,AC$1,FALSE)</f>
        <v>#N/A</v>
      </c>
      <c r="AD704" s="22" t="e">
        <f>VLOOKUP($A704,Searches!$A:$H,AD$1,FALSE)</f>
        <v>#N/A</v>
      </c>
      <c r="AE704" s="22" t="e">
        <f>VLOOKUP($A704,Searches!$A:$H,AE$1,FALSE)</f>
        <v>#N/A</v>
      </c>
      <c r="AF704" s="22" t="e">
        <f>VLOOKUP($A704,Searches!$A:$H,AF$1,FALSE)</f>
        <v>#N/A</v>
      </c>
      <c r="AG704" s="22" t="e">
        <f>VLOOKUP($A704,Searches!$A:$H,AG$1,FALSE)</f>
        <v>#N/A</v>
      </c>
      <c r="AH704" s="22" t="e">
        <f>VLOOKUP($G704,Temp!$D:$F,AH$1,FALSE)</f>
        <v>#N/A</v>
      </c>
      <c r="AI704" s="22" t="e">
        <f>VLOOKUP($G704,Temp!$D:$F,AI$1,FALSE)</f>
        <v>#N/A</v>
      </c>
      <c r="AJ704" s="22" t="e">
        <f>VLOOKUP($G704,Temp!$D:$F,AJ$1,FALSE)</f>
        <v>#N/A</v>
      </c>
    </row>
    <row r="705" spans="1:36" ht="16" x14ac:dyDescent="0.2">
      <c r="A705" s="8" t="str">
        <f t="shared" si="10"/>
        <v>Brent Remai Amazon Web Services</v>
      </c>
      <c r="B705" s="8" t="s">
        <v>1812</v>
      </c>
      <c r="C705" s="8" t="s">
        <v>1813</v>
      </c>
      <c r="D705" s="8" t="s">
        <v>1814</v>
      </c>
      <c r="E705" s="8" t="s">
        <v>1815</v>
      </c>
      <c r="F705" s="8" t="s">
        <v>1816</v>
      </c>
      <c r="G705" s="12" t="s">
        <v>1193</v>
      </c>
      <c r="H705" s="22" t="str">
        <f>VLOOKUP($G705,Temp!$A:$C,H$1,FALSE)</f>
        <v>amazon.com</v>
      </c>
      <c r="I705" s="22" t="e">
        <f>VLOOKUP($G705,Temp!$A:$C,I$1,FALSE)</f>
        <v>#VALUE!</v>
      </c>
      <c r="J705" s="22" t="e">
        <f>VLOOKUP($G705,Temp!$A:$C,J$1,FALSE)</f>
        <v>#VALUE!</v>
      </c>
      <c r="K705" s="22" t="e">
        <f>VLOOKUP($G705,Temp!$A:$C,K$1,FALSE)</f>
        <v>#VALUE!</v>
      </c>
      <c r="L705" s="22" t="e">
        <f>VLOOKUP($G705,Temp!$A:$C,L$1,FALSE)</f>
        <v>#VALUE!</v>
      </c>
      <c r="M705" s="22" t="e">
        <f>VLOOKUP($G705,Temp!$A:$C,M$1,FALSE)</f>
        <v>#VALUE!</v>
      </c>
      <c r="N705" s="22" t="e">
        <f>VLOOKUP($G705,Temp!$A:$C,N$1,FALSE)</f>
        <v>#VALUE!</v>
      </c>
      <c r="O705" s="22" t="e">
        <f>VLOOKUP($G705,Temp!$A:$C,O$1,FALSE)</f>
        <v>#VALUE!</v>
      </c>
      <c r="P705" s="22" t="e">
        <f>VLOOKUP($G705,Temp!$A:$C,P$1,FALSE)</f>
        <v>#VALUE!</v>
      </c>
      <c r="Q705" s="22" t="e">
        <f>VLOOKUP($G705,Temp!$A:$C,Q$1,FALSE)</f>
        <v>#VALUE!</v>
      </c>
      <c r="R705" s="22" t="e">
        <f>VLOOKUP($G705,Temp!$A:$C,R$1,FALSE)</f>
        <v>#VALUE!</v>
      </c>
      <c r="S705" s="22" t="e">
        <f>VLOOKUP($G705,Temp!$A:$C,S$1,FALSE)</f>
        <v>#VALUE!</v>
      </c>
      <c r="T705" s="22" t="e">
        <f>VLOOKUP($G705,Temp!$A:$C,T$1,FALSE)</f>
        <v>#VALUE!</v>
      </c>
      <c r="U705" s="22" t="e">
        <f>VLOOKUP($G705,Temp!$A:$C,U$1,FALSE)</f>
        <v>#VALUE!</v>
      </c>
      <c r="V705" s="22" t="e">
        <f>VLOOKUP($G705,Temp!$A:$C,V$1,FALSE)</f>
        <v>#VALUE!</v>
      </c>
      <c r="W705" s="22" t="e">
        <f>VLOOKUP($G705,Temp!$A:$C,W$1,FALSE)</f>
        <v>#VALUE!</v>
      </c>
      <c r="X705" s="22" t="e">
        <f>VLOOKUP($G705,Temp!$A:$C,X$1,FALSE)</f>
        <v>#VALUE!</v>
      </c>
      <c r="Y705" s="22">
        <f>VLOOKUP($G705,Temp!$A:$C,Y$1,FALSE)</f>
        <v>266000000</v>
      </c>
      <c r="Z705" s="22">
        <f>VLOOKUP($G705,Temp!$A:$C,Z$1,FALSE)</f>
        <v>60700000</v>
      </c>
      <c r="AA705" s="22" t="e">
        <f>VLOOKUP($A705,Searches!$A:$H,AA$1,FALSE)</f>
        <v>#N/A</v>
      </c>
      <c r="AB705" s="22" t="e">
        <f>VLOOKUP($A705,Searches!$A:$H,AB$1,FALSE)</f>
        <v>#N/A</v>
      </c>
      <c r="AC705" s="22" t="e">
        <f>VLOOKUP($A705,Searches!$A:$H,AC$1,FALSE)</f>
        <v>#N/A</v>
      </c>
      <c r="AD705" s="22" t="e">
        <f>VLOOKUP($A705,Searches!$A:$H,AD$1,FALSE)</f>
        <v>#N/A</v>
      </c>
      <c r="AE705" s="22" t="e">
        <f>VLOOKUP($A705,Searches!$A:$H,AE$1,FALSE)</f>
        <v>#N/A</v>
      </c>
      <c r="AF705" s="22" t="e">
        <f>VLOOKUP($A705,Searches!$A:$H,AF$1,FALSE)</f>
        <v>#N/A</v>
      </c>
      <c r="AG705" s="22" t="e">
        <f>VLOOKUP($A705,Searches!$A:$H,AG$1,FALSE)</f>
        <v>#N/A</v>
      </c>
      <c r="AH705" s="22" t="str">
        <f>VLOOKUP($G705,Temp!$D:$F,AH$1,FALSE)</f>
        <v>amazon.com</v>
      </c>
      <c r="AI705" s="22" t="str">
        <f>VLOOKUP($G705,Temp!$D:$F,AI$1,FALSE)</f>
        <v>Marketo</v>
      </c>
      <c r="AJ705" s="22" t="str">
        <f>VLOOKUP($G705,Temp!$D:$F,AJ$1,FALSE)</f>
        <v>WordPress</v>
      </c>
    </row>
    <row r="706" spans="1:36" ht="16" x14ac:dyDescent="0.2">
      <c r="A706" s="8" t="str">
        <f t="shared" si="10"/>
        <v>Mark Campbell Unitrends</v>
      </c>
      <c r="B706" s="8" t="s">
        <v>476</v>
      </c>
      <c r="C706" s="8" t="s">
        <v>253</v>
      </c>
      <c r="D706" s="8" t="s">
        <v>1833</v>
      </c>
      <c r="E706" s="8" t="s">
        <v>634</v>
      </c>
      <c r="F706" s="8" t="s">
        <v>1834</v>
      </c>
      <c r="G706" s="8" t="s">
        <v>634</v>
      </c>
      <c r="H706" s="22" t="e">
        <f>VLOOKUP($G706,Temp!$A:$C,H$1,FALSE)</f>
        <v>#N/A</v>
      </c>
      <c r="I706" s="22" t="e">
        <f>VLOOKUP($G706,Temp!$A:$C,I$1,FALSE)</f>
        <v>#N/A</v>
      </c>
      <c r="J706" s="22" t="e">
        <f>VLOOKUP($G706,Temp!$A:$C,J$1,FALSE)</f>
        <v>#N/A</v>
      </c>
      <c r="K706" s="22" t="e">
        <f>VLOOKUP($G706,Temp!$A:$C,K$1,FALSE)</f>
        <v>#N/A</v>
      </c>
      <c r="L706" s="22" t="e">
        <f>VLOOKUP($G706,Temp!$A:$C,L$1,FALSE)</f>
        <v>#N/A</v>
      </c>
      <c r="M706" s="22" t="e">
        <f>VLOOKUP($G706,Temp!$A:$C,M$1,FALSE)</f>
        <v>#N/A</v>
      </c>
      <c r="N706" s="22" t="e">
        <f>VLOOKUP($G706,Temp!$A:$C,N$1,FALSE)</f>
        <v>#N/A</v>
      </c>
      <c r="O706" s="22" t="e">
        <f>VLOOKUP($G706,Temp!$A:$C,O$1,FALSE)</f>
        <v>#N/A</v>
      </c>
      <c r="P706" s="22" t="e">
        <f>VLOOKUP($G706,Temp!$A:$C,P$1,FALSE)</f>
        <v>#N/A</v>
      </c>
      <c r="Q706" s="22" t="e">
        <f>VLOOKUP($G706,Temp!$A:$C,Q$1,FALSE)</f>
        <v>#N/A</v>
      </c>
      <c r="R706" s="22" t="e">
        <f>VLOOKUP($G706,Temp!$A:$C,R$1,FALSE)</f>
        <v>#N/A</v>
      </c>
      <c r="S706" s="22" t="e">
        <f>VLOOKUP($G706,Temp!$A:$C,S$1,FALSE)</f>
        <v>#N/A</v>
      </c>
      <c r="T706" s="22" t="e">
        <f>VLOOKUP($G706,Temp!$A:$C,T$1,FALSE)</f>
        <v>#N/A</v>
      </c>
      <c r="U706" s="22" t="e">
        <f>VLOOKUP($G706,Temp!$A:$C,U$1,FALSE)</f>
        <v>#N/A</v>
      </c>
      <c r="V706" s="22" t="e">
        <f>VLOOKUP($G706,Temp!$A:$C,V$1,FALSE)</f>
        <v>#N/A</v>
      </c>
      <c r="W706" s="22" t="e">
        <f>VLOOKUP($G706,Temp!$A:$C,W$1,FALSE)</f>
        <v>#N/A</v>
      </c>
      <c r="X706" s="22" t="e">
        <f>VLOOKUP($G706,Temp!$A:$C,X$1,FALSE)</f>
        <v>#N/A</v>
      </c>
      <c r="Y706" s="22" t="e">
        <f>VLOOKUP($G706,Temp!$A:$C,Y$1,FALSE)</f>
        <v>#N/A</v>
      </c>
      <c r="Z706" s="22" t="e">
        <f>VLOOKUP($G706,Temp!$A:$C,Z$1,FALSE)</f>
        <v>#N/A</v>
      </c>
      <c r="AA706" s="22" t="e">
        <f>VLOOKUP($A706,Searches!$A:$H,AA$1,FALSE)</f>
        <v>#N/A</v>
      </c>
      <c r="AB706" s="22" t="e">
        <f>VLOOKUP($A706,Searches!$A:$H,AB$1,FALSE)</f>
        <v>#N/A</v>
      </c>
      <c r="AC706" s="22" t="e">
        <f>VLOOKUP($A706,Searches!$A:$H,AC$1,FALSE)</f>
        <v>#N/A</v>
      </c>
      <c r="AD706" s="22" t="e">
        <f>VLOOKUP($A706,Searches!$A:$H,AD$1,FALSE)</f>
        <v>#N/A</v>
      </c>
      <c r="AE706" s="22" t="e">
        <f>VLOOKUP($A706,Searches!$A:$H,AE$1,FALSE)</f>
        <v>#N/A</v>
      </c>
      <c r="AF706" s="22" t="e">
        <f>VLOOKUP($A706,Searches!$A:$H,AF$1,FALSE)</f>
        <v>#N/A</v>
      </c>
      <c r="AG706" s="22" t="e">
        <f>VLOOKUP($A706,Searches!$A:$H,AG$1,FALSE)</f>
        <v>#N/A</v>
      </c>
      <c r="AH706" s="22" t="e">
        <f>VLOOKUP($G706,Temp!$D:$F,AH$1,FALSE)</f>
        <v>#N/A</v>
      </c>
      <c r="AI706" s="22" t="e">
        <f>VLOOKUP($G706,Temp!$D:$F,AI$1,FALSE)</f>
        <v>#N/A</v>
      </c>
      <c r="AJ706" s="22" t="e">
        <f>VLOOKUP($G706,Temp!$D:$F,AJ$1,FALSE)</f>
        <v>#N/A</v>
      </c>
    </row>
    <row r="707" spans="1:36" ht="16" x14ac:dyDescent="0.2">
      <c r="A707" s="8" t="str">
        <f t="shared" si="10"/>
        <v>Bill Glenn ExtraHop</v>
      </c>
      <c r="B707" s="8" t="s">
        <v>1839</v>
      </c>
      <c r="C707" s="8" t="s">
        <v>1841</v>
      </c>
      <c r="D707" s="8" t="s">
        <v>1842</v>
      </c>
      <c r="E707" s="8" t="s">
        <v>1843</v>
      </c>
      <c r="F707" s="8" t="s">
        <v>1845</v>
      </c>
      <c r="G707" s="12" t="s">
        <v>1674</v>
      </c>
      <c r="H707" s="22" t="str">
        <f>VLOOKUP($G707,Temp!$A:$C,H$1,FALSE)</f>
        <v>extrahop.com</v>
      </c>
      <c r="I707" s="22" t="e">
        <f>VLOOKUP($G707,Temp!$A:$C,I$1,FALSE)</f>
        <v>#VALUE!</v>
      </c>
      <c r="J707" s="22" t="e">
        <f>VLOOKUP($G707,Temp!$A:$C,J$1,FALSE)</f>
        <v>#VALUE!</v>
      </c>
      <c r="K707" s="22" t="e">
        <f>VLOOKUP($G707,Temp!$A:$C,K$1,FALSE)</f>
        <v>#VALUE!</v>
      </c>
      <c r="L707" s="22" t="e">
        <f>VLOOKUP($G707,Temp!$A:$C,L$1,FALSE)</f>
        <v>#VALUE!</v>
      </c>
      <c r="M707" s="22" t="e">
        <f>VLOOKUP($G707,Temp!$A:$C,M$1,FALSE)</f>
        <v>#VALUE!</v>
      </c>
      <c r="N707" s="22" t="e">
        <f>VLOOKUP($G707,Temp!$A:$C,N$1,FALSE)</f>
        <v>#VALUE!</v>
      </c>
      <c r="O707" s="22" t="e">
        <f>VLOOKUP($G707,Temp!$A:$C,O$1,FALSE)</f>
        <v>#VALUE!</v>
      </c>
      <c r="P707" s="22" t="e">
        <f>VLOOKUP($G707,Temp!$A:$C,P$1,FALSE)</f>
        <v>#VALUE!</v>
      </c>
      <c r="Q707" s="22" t="e">
        <f>VLOOKUP($G707,Temp!$A:$C,Q$1,FALSE)</f>
        <v>#VALUE!</v>
      </c>
      <c r="R707" s="22" t="e">
        <f>VLOOKUP($G707,Temp!$A:$C,R$1,FALSE)</f>
        <v>#VALUE!</v>
      </c>
      <c r="S707" s="22" t="e">
        <f>VLOOKUP($G707,Temp!$A:$C,S$1,FALSE)</f>
        <v>#VALUE!</v>
      </c>
      <c r="T707" s="22" t="e">
        <f>VLOOKUP($G707,Temp!$A:$C,T$1,FALSE)</f>
        <v>#VALUE!</v>
      </c>
      <c r="U707" s="22" t="e">
        <f>VLOOKUP($G707,Temp!$A:$C,U$1,FALSE)</f>
        <v>#VALUE!</v>
      </c>
      <c r="V707" s="22" t="e">
        <f>VLOOKUP($G707,Temp!$A:$C,V$1,FALSE)</f>
        <v>#VALUE!</v>
      </c>
      <c r="W707" s="22" t="e">
        <f>VLOOKUP($G707,Temp!$A:$C,W$1,FALSE)</f>
        <v>#VALUE!</v>
      </c>
      <c r="X707" s="22" t="e">
        <f>VLOOKUP($G707,Temp!$A:$C,X$1,FALSE)</f>
        <v>#VALUE!</v>
      </c>
      <c r="Y707" s="22">
        <f>VLOOKUP($G707,Temp!$A:$C,Y$1,FALSE)</f>
        <v>16300</v>
      </c>
      <c r="Z707" s="22">
        <f>VLOOKUP($G707,Temp!$A:$C,Z$1,FALSE)</f>
        <v>1600</v>
      </c>
      <c r="AA707" s="22" t="e">
        <f>VLOOKUP($A707,Searches!$A:$H,AA$1,FALSE)</f>
        <v>#N/A</v>
      </c>
      <c r="AB707" s="22" t="e">
        <f>VLOOKUP($A707,Searches!$A:$H,AB$1,FALSE)</f>
        <v>#N/A</v>
      </c>
      <c r="AC707" s="22" t="e">
        <f>VLOOKUP($A707,Searches!$A:$H,AC$1,FALSE)</f>
        <v>#N/A</v>
      </c>
      <c r="AD707" s="22" t="e">
        <f>VLOOKUP($A707,Searches!$A:$H,AD$1,FALSE)</f>
        <v>#N/A</v>
      </c>
      <c r="AE707" s="22" t="e">
        <f>VLOOKUP($A707,Searches!$A:$H,AE$1,FALSE)</f>
        <v>#N/A</v>
      </c>
      <c r="AF707" s="22" t="e">
        <f>VLOOKUP($A707,Searches!$A:$H,AF$1,FALSE)</f>
        <v>#N/A</v>
      </c>
      <c r="AG707" s="22" t="e">
        <f>VLOOKUP($A707,Searches!$A:$H,AG$1,FALSE)</f>
        <v>#N/A</v>
      </c>
      <c r="AH707" s="22" t="e">
        <f>VLOOKUP($G707,Temp!$D:$F,AH$1,FALSE)</f>
        <v>#N/A</v>
      </c>
      <c r="AI707" s="22" t="e">
        <f>VLOOKUP($G707,Temp!$D:$F,AI$1,FALSE)</f>
        <v>#N/A</v>
      </c>
      <c r="AJ707" s="22" t="e">
        <f>VLOOKUP($G707,Temp!$D:$F,AJ$1,FALSE)</f>
        <v>#N/A</v>
      </c>
    </row>
    <row r="708" spans="1:36" ht="16" x14ac:dyDescent="0.2">
      <c r="A708" s="8" t="str">
        <f t="shared" ref="A708:A771" si="11">CONCATENATE(B708," ",C708," ",F708)</f>
        <v>J. Collins Calix</v>
      </c>
      <c r="B708" s="8" t="s">
        <v>1853</v>
      </c>
      <c r="C708" s="8" t="s">
        <v>1314</v>
      </c>
      <c r="D708" s="8" t="s">
        <v>42</v>
      </c>
      <c r="E708" s="8" t="s">
        <v>1854</v>
      </c>
      <c r="F708" s="8" t="s">
        <v>1855</v>
      </c>
      <c r="G708" s="12" t="s">
        <v>1691</v>
      </c>
      <c r="H708" s="22" t="str">
        <f>VLOOKUP($G708,Temp!$A:$C,H$1,FALSE)</f>
        <v>calix.com</v>
      </c>
      <c r="I708" s="22" t="e">
        <f>VLOOKUP($G708,Temp!$A:$C,I$1,FALSE)</f>
        <v>#VALUE!</v>
      </c>
      <c r="J708" s="22" t="e">
        <f>VLOOKUP($G708,Temp!$A:$C,J$1,FALSE)</f>
        <v>#VALUE!</v>
      </c>
      <c r="K708" s="22" t="e">
        <f>VLOOKUP($G708,Temp!$A:$C,K$1,FALSE)</f>
        <v>#VALUE!</v>
      </c>
      <c r="L708" s="22" t="e">
        <f>VLOOKUP($G708,Temp!$A:$C,L$1,FALSE)</f>
        <v>#VALUE!</v>
      </c>
      <c r="M708" s="22" t="e">
        <f>VLOOKUP($G708,Temp!$A:$C,M$1,FALSE)</f>
        <v>#VALUE!</v>
      </c>
      <c r="N708" s="22" t="e">
        <f>VLOOKUP($G708,Temp!$A:$C,N$1,FALSE)</f>
        <v>#VALUE!</v>
      </c>
      <c r="O708" s="22" t="e">
        <f>VLOOKUP($G708,Temp!$A:$C,O$1,FALSE)</f>
        <v>#VALUE!</v>
      </c>
      <c r="P708" s="22" t="e">
        <f>VLOOKUP($G708,Temp!$A:$C,P$1,FALSE)</f>
        <v>#VALUE!</v>
      </c>
      <c r="Q708" s="22" t="e">
        <f>VLOOKUP($G708,Temp!$A:$C,Q$1,FALSE)</f>
        <v>#VALUE!</v>
      </c>
      <c r="R708" s="22" t="e">
        <f>VLOOKUP($G708,Temp!$A:$C,R$1,FALSE)</f>
        <v>#VALUE!</v>
      </c>
      <c r="S708" s="22" t="e">
        <f>VLOOKUP($G708,Temp!$A:$C,S$1,FALSE)</f>
        <v>#VALUE!</v>
      </c>
      <c r="T708" s="22" t="e">
        <f>VLOOKUP($G708,Temp!$A:$C,T$1,FALSE)</f>
        <v>#VALUE!</v>
      </c>
      <c r="U708" s="22" t="e">
        <f>VLOOKUP($G708,Temp!$A:$C,U$1,FALSE)</f>
        <v>#VALUE!</v>
      </c>
      <c r="V708" s="22" t="e">
        <f>VLOOKUP($G708,Temp!$A:$C,V$1,FALSE)</f>
        <v>#VALUE!</v>
      </c>
      <c r="W708" s="22" t="e">
        <f>VLOOKUP($G708,Temp!$A:$C,W$1,FALSE)</f>
        <v>#VALUE!</v>
      </c>
      <c r="X708" s="22" t="e">
        <f>VLOOKUP($G708,Temp!$A:$C,X$1,FALSE)</f>
        <v>#VALUE!</v>
      </c>
      <c r="Y708" s="22">
        <f>VLOOKUP($G708,Temp!$A:$C,Y$1,FALSE)</f>
        <v>22400</v>
      </c>
      <c r="Z708" s="22">
        <f>VLOOKUP($G708,Temp!$A:$C,Z$1,FALSE)</f>
        <v>0</v>
      </c>
      <c r="AA708" s="22" t="e">
        <f>VLOOKUP($A708,Searches!$A:$H,AA$1,FALSE)</f>
        <v>#N/A</v>
      </c>
      <c r="AB708" s="22" t="e">
        <f>VLOOKUP($A708,Searches!$A:$H,AB$1,FALSE)</f>
        <v>#N/A</v>
      </c>
      <c r="AC708" s="22" t="e">
        <f>VLOOKUP($A708,Searches!$A:$H,AC$1,FALSE)</f>
        <v>#N/A</v>
      </c>
      <c r="AD708" s="22" t="e">
        <f>VLOOKUP($A708,Searches!$A:$H,AD$1,FALSE)</f>
        <v>#N/A</v>
      </c>
      <c r="AE708" s="22" t="e">
        <f>VLOOKUP($A708,Searches!$A:$H,AE$1,FALSE)</f>
        <v>#N/A</v>
      </c>
      <c r="AF708" s="22" t="e">
        <f>VLOOKUP($A708,Searches!$A:$H,AF$1,FALSE)</f>
        <v>#N/A</v>
      </c>
      <c r="AG708" s="22" t="e">
        <f>VLOOKUP($A708,Searches!$A:$H,AG$1,FALSE)</f>
        <v>#N/A</v>
      </c>
      <c r="AH708" s="22" t="e">
        <f>VLOOKUP($G708,Temp!$D:$F,AH$1,FALSE)</f>
        <v>#N/A</v>
      </c>
      <c r="AI708" s="22" t="e">
        <f>VLOOKUP($G708,Temp!$D:$F,AI$1,FALSE)</f>
        <v>#N/A</v>
      </c>
      <c r="AJ708" s="22" t="e">
        <f>VLOOKUP($G708,Temp!$D:$F,AJ$1,FALSE)</f>
        <v>#N/A</v>
      </c>
    </row>
    <row r="709" spans="1:36" ht="16" x14ac:dyDescent="0.2">
      <c r="A709" s="8" t="str">
        <f t="shared" si="11"/>
        <v>Julie Freeman Tata Consultancy Services</v>
      </c>
      <c r="B709" s="8" t="s">
        <v>298</v>
      </c>
      <c r="C709" s="8" t="s">
        <v>1881</v>
      </c>
      <c r="D709" s="8" t="s">
        <v>1882</v>
      </c>
      <c r="E709" s="8" t="s">
        <v>1883</v>
      </c>
      <c r="F709" s="8" t="s">
        <v>1884</v>
      </c>
      <c r="G709" s="12" t="s">
        <v>1723</v>
      </c>
      <c r="H709" s="22" t="str">
        <f>VLOOKUP($G709,Temp!$A:$C,H$1,FALSE)</f>
        <v>tcs.com</v>
      </c>
      <c r="I709" s="22" t="e">
        <f>VLOOKUP($G709,Temp!$A:$C,I$1,FALSE)</f>
        <v>#VALUE!</v>
      </c>
      <c r="J709" s="22" t="e">
        <f>VLOOKUP($G709,Temp!$A:$C,J$1,FALSE)</f>
        <v>#VALUE!</v>
      </c>
      <c r="K709" s="22" t="e">
        <f>VLOOKUP($G709,Temp!$A:$C,K$1,FALSE)</f>
        <v>#VALUE!</v>
      </c>
      <c r="L709" s="22" t="e">
        <f>VLOOKUP($G709,Temp!$A:$C,L$1,FALSE)</f>
        <v>#VALUE!</v>
      </c>
      <c r="M709" s="22" t="e">
        <f>VLOOKUP($G709,Temp!$A:$C,M$1,FALSE)</f>
        <v>#VALUE!</v>
      </c>
      <c r="N709" s="22" t="e">
        <f>VLOOKUP($G709,Temp!$A:$C,N$1,FALSE)</f>
        <v>#VALUE!</v>
      </c>
      <c r="O709" s="22" t="e">
        <f>VLOOKUP($G709,Temp!$A:$C,O$1,FALSE)</f>
        <v>#VALUE!</v>
      </c>
      <c r="P709" s="22" t="e">
        <f>VLOOKUP($G709,Temp!$A:$C,P$1,FALSE)</f>
        <v>#VALUE!</v>
      </c>
      <c r="Q709" s="22" t="e">
        <f>VLOOKUP($G709,Temp!$A:$C,Q$1,FALSE)</f>
        <v>#VALUE!</v>
      </c>
      <c r="R709" s="22" t="e">
        <f>VLOOKUP($G709,Temp!$A:$C,R$1,FALSE)</f>
        <v>#VALUE!</v>
      </c>
      <c r="S709" s="22" t="e">
        <f>VLOOKUP($G709,Temp!$A:$C,S$1,FALSE)</f>
        <v>#VALUE!</v>
      </c>
      <c r="T709" s="22" t="e">
        <f>VLOOKUP($G709,Temp!$A:$C,T$1,FALSE)</f>
        <v>#VALUE!</v>
      </c>
      <c r="U709" s="22" t="e">
        <f>VLOOKUP($G709,Temp!$A:$C,U$1,FALSE)</f>
        <v>#VALUE!</v>
      </c>
      <c r="V709" s="22" t="e">
        <f>VLOOKUP($G709,Temp!$A:$C,V$1,FALSE)</f>
        <v>#VALUE!</v>
      </c>
      <c r="W709" s="22" t="e">
        <f>VLOOKUP($G709,Temp!$A:$C,W$1,FALSE)</f>
        <v>#VALUE!</v>
      </c>
      <c r="X709" s="22" t="e">
        <f>VLOOKUP($G709,Temp!$A:$C,X$1,FALSE)</f>
        <v>#VALUE!</v>
      </c>
      <c r="Y709" s="22">
        <f>VLOOKUP($G709,Temp!$A:$C,Y$1,FALSE)</f>
        <v>105000</v>
      </c>
      <c r="Z709" s="22">
        <f>VLOOKUP($G709,Temp!$A:$C,Z$1,FALSE)</f>
        <v>5400</v>
      </c>
      <c r="AA709" s="22" t="e">
        <f>VLOOKUP($A709,Searches!$A:$H,AA$1,FALSE)</f>
        <v>#N/A</v>
      </c>
      <c r="AB709" s="22" t="e">
        <f>VLOOKUP($A709,Searches!$A:$H,AB$1,FALSE)</f>
        <v>#N/A</v>
      </c>
      <c r="AC709" s="22" t="e">
        <f>VLOOKUP($A709,Searches!$A:$H,AC$1,FALSE)</f>
        <v>#N/A</v>
      </c>
      <c r="AD709" s="22" t="e">
        <f>VLOOKUP($A709,Searches!$A:$H,AD$1,FALSE)</f>
        <v>#N/A</v>
      </c>
      <c r="AE709" s="22" t="e">
        <f>VLOOKUP($A709,Searches!$A:$H,AE$1,FALSE)</f>
        <v>#N/A</v>
      </c>
      <c r="AF709" s="22" t="e">
        <f>VLOOKUP($A709,Searches!$A:$H,AF$1,FALSE)</f>
        <v>#N/A</v>
      </c>
      <c r="AG709" s="22" t="e">
        <f>VLOOKUP($A709,Searches!$A:$H,AG$1,FALSE)</f>
        <v>#N/A</v>
      </c>
      <c r="AH709" s="22" t="e">
        <f>VLOOKUP($G709,Temp!$D:$F,AH$1,FALSE)</f>
        <v>#N/A</v>
      </c>
      <c r="AI709" s="22" t="e">
        <f>VLOOKUP($G709,Temp!$D:$F,AI$1,FALSE)</f>
        <v>#N/A</v>
      </c>
      <c r="AJ709" s="22" t="e">
        <f>VLOOKUP($G709,Temp!$D:$F,AJ$1,FALSE)</f>
        <v>#N/A</v>
      </c>
    </row>
    <row r="710" spans="1:36" ht="16" x14ac:dyDescent="0.2">
      <c r="A710" s="8" t="str">
        <f t="shared" si="11"/>
        <v>Steve Mann Axioma Inc.</v>
      </c>
      <c r="B710" s="8" t="s">
        <v>1864</v>
      </c>
      <c r="C710" s="8" t="s">
        <v>1865</v>
      </c>
      <c r="D710" s="8" t="s">
        <v>42</v>
      </c>
      <c r="E710" s="8" t="s">
        <v>1866</v>
      </c>
      <c r="F710" s="8" t="s">
        <v>1867</v>
      </c>
      <c r="G710" s="12" t="s">
        <v>1712</v>
      </c>
      <c r="H710" s="22" t="str">
        <f>VLOOKUP($G710,Temp!$A:$C,H$1,FALSE)</f>
        <v>axioma.com</v>
      </c>
      <c r="I710" s="22" t="e">
        <f>VLOOKUP($G710,Temp!$A:$C,I$1,FALSE)</f>
        <v>#VALUE!</v>
      </c>
      <c r="J710" s="22" t="e">
        <f>VLOOKUP($G710,Temp!$A:$C,J$1,FALSE)</f>
        <v>#VALUE!</v>
      </c>
      <c r="K710" s="22" t="e">
        <f>VLOOKUP($G710,Temp!$A:$C,K$1,FALSE)</f>
        <v>#VALUE!</v>
      </c>
      <c r="L710" s="22" t="e">
        <f>VLOOKUP($G710,Temp!$A:$C,L$1,FALSE)</f>
        <v>#VALUE!</v>
      </c>
      <c r="M710" s="22" t="e">
        <f>VLOOKUP($G710,Temp!$A:$C,M$1,FALSE)</f>
        <v>#VALUE!</v>
      </c>
      <c r="N710" s="22" t="e">
        <f>VLOOKUP($G710,Temp!$A:$C,N$1,FALSE)</f>
        <v>#VALUE!</v>
      </c>
      <c r="O710" s="22" t="e">
        <f>VLOOKUP($G710,Temp!$A:$C,O$1,FALSE)</f>
        <v>#VALUE!</v>
      </c>
      <c r="P710" s="22" t="e">
        <f>VLOOKUP($G710,Temp!$A:$C,P$1,FALSE)</f>
        <v>#VALUE!</v>
      </c>
      <c r="Q710" s="22" t="e">
        <f>VLOOKUP($G710,Temp!$A:$C,Q$1,FALSE)</f>
        <v>#VALUE!</v>
      </c>
      <c r="R710" s="22" t="e">
        <f>VLOOKUP($G710,Temp!$A:$C,R$1,FALSE)</f>
        <v>#VALUE!</v>
      </c>
      <c r="S710" s="22" t="e">
        <f>VLOOKUP($G710,Temp!$A:$C,S$1,FALSE)</f>
        <v>#VALUE!</v>
      </c>
      <c r="T710" s="22" t="e">
        <f>VLOOKUP($G710,Temp!$A:$C,T$1,FALSE)</f>
        <v>#VALUE!</v>
      </c>
      <c r="U710" s="22" t="e">
        <f>VLOOKUP($G710,Temp!$A:$C,U$1,FALSE)</f>
        <v>#VALUE!</v>
      </c>
      <c r="V710" s="22" t="e">
        <f>VLOOKUP($G710,Temp!$A:$C,V$1,FALSE)</f>
        <v>#VALUE!</v>
      </c>
      <c r="W710" s="22" t="e">
        <f>VLOOKUP($G710,Temp!$A:$C,W$1,FALSE)</f>
        <v>#VALUE!</v>
      </c>
      <c r="X710" s="22" t="e">
        <f>VLOOKUP($G710,Temp!$A:$C,X$1,FALSE)</f>
        <v>#VALUE!</v>
      </c>
      <c r="Y710" s="22">
        <f>VLOOKUP($G710,Temp!$A:$C,Y$1,FALSE)</f>
        <v>0</v>
      </c>
      <c r="Z710" s="22">
        <f>VLOOKUP($G710,Temp!$A:$C,Z$1,FALSE)</f>
        <v>0</v>
      </c>
      <c r="AA710" s="22" t="str">
        <f>VLOOKUP($A710,Searches!$A:$H,AA$1,FALSE)</f>
        <v>Steve Mann</v>
      </c>
      <c r="AB710" s="22" t="str">
        <f>VLOOKUP($A710,Searches!$A:$H,AB$1,FALSE)</f>
        <v>Axioma Inc.</v>
      </c>
      <c r="AC710" s="22" t="str">
        <f>VLOOKUP($A710,Searches!$A:$H,AC$1,FALSE)</f>
        <v>Chief Marketing Officer</v>
      </c>
      <c r="AD710" s="22" t="str">
        <f>VLOOKUP($A710,Searches!$A:$H,AD$1,FALSE)</f>
        <v>2nd</v>
      </c>
      <c r="AE710" s="22" t="str">
        <f>VLOOKUP($A710,Searches!$A:$H,AE$1,FALSE)</f>
        <v/>
      </c>
      <c r="AF710" s="22" t="str">
        <f>VLOOKUP($A710,Searches!$A:$H,AF$1,FALSE)</f>
        <v>Greater New York City Area</v>
      </c>
      <c r="AG710" s="22" t="str">
        <f>VLOOKUP($A710,Searches!$A:$H,AG$1,FALSE)</f>
        <v>https://www.linkedin.com/sales/profile/4347763,hRqc,NAME_SEARCH?moduleKey=peopleSearchResults&amp;pageKey=sales-search3-people-refinement&amp;contextId=60BC92C971D70515801E49D6842B0000&amp;requestId=2ddb608e-c4ad-4a58-9f98-a7b48ae571d3&amp;action=CLICK&amp;target=urn%3Ali%3AsalesLead%3A(-1%2C4347763)&amp;pageNumber=1&amp;targetEl=profilelink&amp;position=14&amp;trk=lss-serp-result-lead_photo</v>
      </c>
      <c r="AH710" s="22" t="e">
        <f>VLOOKUP($G710,Temp!$D:$F,AH$1,FALSE)</f>
        <v>#N/A</v>
      </c>
      <c r="AI710" s="22" t="e">
        <f>VLOOKUP($G710,Temp!$D:$F,AI$1,FALSE)</f>
        <v>#N/A</v>
      </c>
      <c r="AJ710" s="22" t="e">
        <f>VLOOKUP($G710,Temp!$D:$F,AJ$1,FALSE)</f>
        <v>#N/A</v>
      </c>
    </row>
    <row r="711" spans="1:36" ht="16" x14ac:dyDescent="0.2">
      <c r="A711" s="8" t="str">
        <f t="shared" si="11"/>
        <v>Doug Mow QuEST Global</v>
      </c>
      <c r="B711" s="8" t="s">
        <v>1909</v>
      </c>
      <c r="C711" s="8" t="s">
        <v>1910</v>
      </c>
      <c r="D711" s="8" t="s">
        <v>42</v>
      </c>
      <c r="E711" s="8" t="s">
        <v>1911</v>
      </c>
      <c r="F711" s="8" t="s">
        <v>1912</v>
      </c>
      <c r="G711" s="12" t="s">
        <v>1759</v>
      </c>
      <c r="H711" s="22" t="str">
        <f>VLOOKUP($G711,Temp!$A:$C,H$1,FALSE)</f>
        <v>quest-global.com</v>
      </c>
      <c r="I711" s="22" t="e">
        <f>VLOOKUP($G711,Temp!$A:$C,I$1,FALSE)</f>
        <v>#VALUE!</v>
      </c>
      <c r="J711" s="22" t="e">
        <f>VLOOKUP($G711,Temp!$A:$C,J$1,FALSE)</f>
        <v>#VALUE!</v>
      </c>
      <c r="K711" s="22" t="e">
        <f>VLOOKUP($G711,Temp!$A:$C,K$1,FALSE)</f>
        <v>#VALUE!</v>
      </c>
      <c r="L711" s="22" t="e">
        <f>VLOOKUP($G711,Temp!$A:$C,L$1,FALSE)</f>
        <v>#VALUE!</v>
      </c>
      <c r="M711" s="22" t="e">
        <f>VLOOKUP($G711,Temp!$A:$C,M$1,FALSE)</f>
        <v>#VALUE!</v>
      </c>
      <c r="N711" s="22" t="e">
        <f>VLOOKUP($G711,Temp!$A:$C,N$1,FALSE)</f>
        <v>#VALUE!</v>
      </c>
      <c r="O711" s="22" t="e">
        <f>VLOOKUP($G711,Temp!$A:$C,O$1,FALSE)</f>
        <v>#VALUE!</v>
      </c>
      <c r="P711" s="22" t="e">
        <f>VLOOKUP($G711,Temp!$A:$C,P$1,FALSE)</f>
        <v>#VALUE!</v>
      </c>
      <c r="Q711" s="22" t="e">
        <f>VLOOKUP($G711,Temp!$A:$C,Q$1,FALSE)</f>
        <v>#VALUE!</v>
      </c>
      <c r="R711" s="22" t="e">
        <f>VLOOKUP($G711,Temp!$A:$C,R$1,FALSE)</f>
        <v>#VALUE!</v>
      </c>
      <c r="S711" s="22" t="e">
        <f>VLOOKUP($G711,Temp!$A:$C,S$1,FALSE)</f>
        <v>#VALUE!</v>
      </c>
      <c r="T711" s="22" t="e">
        <f>VLOOKUP($G711,Temp!$A:$C,T$1,FALSE)</f>
        <v>#VALUE!</v>
      </c>
      <c r="U711" s="22" t="e">
        <f>VLOOKUP($G711,Temp!$A:$C,U$1,FALSE)</f>
        <v>#VALUE!</v>
      </c>
      <c r="V711" s="22" t="e">
        <f>VLOOKUP($G711,Temp!$A:$C,V$1,FALSE)</f>
        <v>#VALUE!</v>
      </c>
      <c r="W711" s="22" t="e">
        <f>VLOOKUP($G711,Temp!$A:$C,W$1,FALSE)</f>
        <v>#VALUE!</v>
      </c>
      <c r="X711" s="22" t="e">
        <f>VLOOKUP($G711,Temp!$A:$C,X$1,FALSE)</f>
        <v>#VALUE!</v>
      </c>
      <c r="Y711" s="22">
        <f>VLOOKUP($G711,Temp!$A:$C,Y$1,FALSE)</f>
        <v>7600</v>
      </c>
      <c r="Z711" s="22">
        <f>VLOOKUP($G711,Temp!$A:$C,Z$1,FALSE)</f>
        <v>0</v>
      </c>
      <c r="AA711" s="22" t="e">
        <f>VLOOKUP($A711,Searches!$A:$H,AA$1,FALSE)</f>
        <v>#N/A</v>
      </c>
      <c r="AB711" s="22" t="e">
        <f>VLOOKUP($A711,Searches!$A:$H,AB$1,FALSE)</f>
        <v>#N/A</v>
      </c>
      <c r="AC711" s="22" t="e">
        <f>VLOOKUP($A711,Searches!$A:$H,AC$1,FALSE)</f>
        <v>#N/A</v>
      </c>
      <c r="AD711" s="22" t="e">
        <f>VLOOKUP($A711,Searches!$A:$H,AD$1,FALSE)</f>
        <v>#N/A</v>
      </c>
      <c r="AE711" s="22" t="e">
        <f>VLOOKUP($A711,Searches!$A:$H,AE$1,FALSE)</f>
        <v>#N/A</v>
      </c>
      <c r="AF711" s="22" t="e">
        <f>VLOOKUP($A711,Searches!$A:$H,AF$1,FALSE)</f>
        <v>#N/A</v>
      </c>
      <c r="AG711" s="22" t="e">
        <f>VLOOKUP($A711,Searches!$A:$H,AG$1,FALSE)</f>
        <v>#N/A</v>
      </c>
      <c r="AH711" s="22" t="str">
        <f>VLOOKUP($G711,Temp!$D:$F,AH$1,FALSE)</f>
        <v>quest-global.com</v>
      </c>
      <c r="AI711" s="22">
        <f>VLOOKUP($G711,Temp!$D:$F,AI$1,FALSE)</f>
        <v>0</v>
      </c>
      <c r="AJ711" s="22" t="str">
        <f>VLOOKUP($G711,Temp!$D:$F,AJ$1,FALSE)</f>
        <v>WordPress</v>
      </c>
    </row>
    <row r="712" spans="1:36" ht="16" x14ac:dyDescent="0.2">
      <c r="A712" s="8" t="str">
        <f t="shared" si="11"/>
        <v>David Puglia Jive Software</v>
      </c>
      <c r="B712" s="8" t="s">
        <v>438</v>
      </c>
      <c r="C712" s="8" t="s">
        <v>1892</v>
      </c>
      <c r="D712" s="8" t="s">
        <v>1893</v>
      </c>
      <c r="E712" s="8" t="s">
        <v>1894</v>
      </c>
      <c r="F712" s="8" t="s">
        <v>1896</v>
      </c>
      <c r="G712" s="12" t="s">
        <v>1741</v>
      </c>
      <c r="H712" s="22" t="str">
        <f>VLOOKUP($G712,Temp!$A:$C,H$1,FALSE)</f>
        <v>jivesoftware.com</v>
      </c>
      <c r="I712" s="22" t="e">
        <f>VLOOKUP($G712,Temp!$A:$C,I$1,FALSE)</f>
        <v>#VALUE!</v>
      </c>
      <c r="J712" s="22" t="e">
        <f>VLOOKUP($G712,Temp!$A:$C,J$1,FALSE)</f>
        <v>#VALUE!</v>
      </c>
      <c r="K712" s="22" t="e">
        <f>VLOOKUP($G712,Temp!$A:$C,K$1,FALSE)</f>
        <v>#VALUE!</v>
      </c>
      <c r="L712" s="22" t="e">
        <f>VLOOKUP($G712,Temp!$A:$C,L$1,FALSE)</f>
        <v>#VALUE!</v>
      </c>
      <c r="M712" s="22" t="e">
        <f>VLOOKUP($G712,Temp!$A:$C,M$1,FALSE)</f>
        <v>#VALUE!</v>
      </c>
      <c r="N712" s="22" t="e">
        <f>VLOOKUP($G712,Temp!$A:$C,N$1,FALSE)</f>
        <v>#VALUE!</v>
      </c>
      <c r="O712" s="22" t="e">
        <f>VLOOKUP($G712,Temp!$A:$C,O$1,FALSE)</f>
        <v>#VALUE!</v>
      </c>
      <c r="P712" s="22" t="e">
        <f>VLOOKUP($G712,Temp!$A:$C,P$1,FALSE)</f>
        <v>#VALUE!</v>
      </c>
      <c r="Q712" s="22" t="e">
        <f>VLOOKUP($G712,Temp!$A:$C,Q$1,FALSE)</f>
        <v>#VALUE!</v>
      </c>
      <c r="R712" s="22" t="e">
        <f>VLOOKUP($G712,Temp!$A:$C,R$1,FALSE)</f>
        <v>#VALUE!</v>
      </c>
      <c r="S712" s="22" t="e">
        <f>VLOOKUP($G712,Temp!$A:$C,S$1,FALSE)</f>
        <v>#VALUE!</v>
      </c>
      <c r="T712" s="22" t="e">
        <f>VLOOKUP($G712,Temp!$A:$C,T$1,FALSE)</f>
        <v>#VALUE!</v>
      </c>
      <c r="U712" s="22" t="e">
        <f>VLOOKUP($G712,Temp!$A:$C,U$1,FALSE)</f>
        <v>#VALUE!</v>
      </c>
      <c r="V712" s="22" t="e">
        <f>VLOOKUP($G712,Temp!$A:$C,V$1,FALSE)</f>
        <v>#VALUE!</v>
      </c>
      <c r="W712" s="22" t="e">
        <f>VLOOKUP($G712,Temp!$A:$C,W$1,FALSE)</f>
        <v>#VALUE!</v>
      </c>
      <c r="X712" s="22" t="e">
        <f>VLOOKUP($G712,Temp!$A:$C,X$1,FALSE)</f>
        <v>#VALUE!</v>
      </c>
      <c r="Y712" s="22">
        <f>VLOOKUP($G712,Temp!$A:$C,Y$1,FALSE)</f>
        <v>113000</v>
      </c>
      <c r="Z712" s="22">
        <f>VLOOKUP($G712,Temp!$A:$C,Z$1,FALSE)</f>
        <v>12600</v>
      </c>
      <c r="AA712" s="22" t="e">
        <f>VLOOKUP($A712,Searches!$A:$H,AA$1,FALSE)</f>
        <v>#N/A</v>
      </c>
      <c r="AB712" s="22" t="e">
        <f>VLOOKUP($A712,Searches!$A:$H,AB$1,FALSE)</f>
        <v>#N/A</v>
      </c>
      <c r="AC712" s="22" t="e">
        <f>VLOOKUP($A712,Searches!$A:$H,AC$1,FALSE)</f>
        <v>#N/A</v>
      </c>
      <c r="AD712" s="22" t="e">
        <f>VLOOKUP($A712,Searches!$A:$H,AD$1,FALSE)</f>
        <v>#N/A</v>
      </c>
      <c r="AE712" s="22" t="e">
        <f>VLOOKUP($A712,Searches!$A:$H,AE$1,FALSE)</f>
        <v>#N/A</v>
      </c>
      <c r="AF712" s="22" t="e">
        <f>VLOOKUP($A712,Searches!$A:$H,AF$1,FALSE)</f>
        <v>#N/A</v>
      </c>
      <c r="AG712" s="22" t="e">
        <f>VLOOKUP($A712,Searches!$A:$H,AG$1,FALSE)</f>
        <v>#N/A</v>
      </c>
      <c r="AH712" s="22" t="str">
        <f>VLOOKUP($G712,Temp!$D:$F,AH$1,FALSE)</f>
        <v>jivesoftware.com</v>
      </c>
      <c r="AI712" s="22" t="str">
        <f>VLOOKUP($G712,Temp!$D:$F,AI$1,FALSE)</f>
        <v>Marketo</v>
      </c>
      <c r="AJ712" s="22" t="str">
        <f>VLOOKUP($G712,Temp!$D:$F,AJ$1,FALSE)</f>
        <v>WordPress</v>
      </c>
    </row>
    <row r="713" spans="1:36" ht="16" x14ac:dyDescent="0.2">
      <c r="A713" s="8" t="str">
        <f t="shared" si="11"/>
        <v>Safouen Rabah Socrata</v>
      </c>
      <c r="B713" s="8" t="s">
        <v>1941</v>
      </c>
      <c r="C713" s="8" t="s">
        <v>1942</v>
      </c>
      <c r="D713" s="8" t="s">
        <v>1943</v>
      </c>
      <c r="E713" s="8" t="s">
        <v>1944</v>
      </c>
      <c r="F713" s="8" t="s">
        <v>1945</v>
      </c>
      <c r="G713" s="12" t="s">
        <v>1783</v>
      </c>
      <c r="H713" s="22" t="str">
        <f>VLOOKUP($G713,Temp!$A:$C,H$1,FALSE)</f>
        <v>socrata.com</v>
      </c>
      <c r="I713" s="22" t="e">
        <f>VLOOKUP($G713,Temp!$A:$C,I$1,FALSE)</f>
        <v>#VALUE!</v>
      </c>
      <c r="J713" s="22" t="e">
        <f>VLOOKUP($G713,Temp!$A:$C,J$1,FALSE)</f>
        <v>#VALUE!</v>
      </c>
      <c r="K713" s="22" t="e">
        <f>VLOOKUP($G713,Temp!$A:$C,K$1,FALSE)</f>
        <v>#VALUE!</v>
      </c>
      <c r="L713" s="22" t="e">
        <f>VLOOKUP($G713,Temp!$A:$C,L$1,FALSE)</f>
        <v>#VALUE!</v>
      </c>
      <c r="M713" s="22" t="e">
        <f>VLOOKUP($G713,Temp!$A:$C,M$1,FALSE)</f>
        <v>#VALUE!</v>
      </c>
      <c r="N713" s="22" t="e">
        <f>VLOOKUP($G713,Temp!$A:$C,N$1,FALSE)</f>
        <v>#VALUE!</v>
      </c>
      <c r="O713" s="22" t="e">
        <f>VLOOKUP($G713,Temp!$A:$C,O$1,FALSE)</f>
        <v>#VALUE!</v>
      </c>
      <c r="P713" s="22" t="e">
        <f>VLOOKUP($G713,Temp!$A:$C,P$1,FALSE)</f>
        <v>#VALUE!</v>
      </c>
      <c r="Q713" s="22" t="e">
        <f>VLOOKUP($G713,Temp!$A:$C,Q$1,FALSE)</f>
        <v>#VALUE!</v>
      </c>
      <c r="R713" s="22" t="e">
        <f>VLOOKUP($G713,Temp!$A:$C,R$1,FALSE)</f>
        <v>#VALUE!</v>
      </c>
      <c r="S713" s="22" t="e">
        <f>VLOOKUP($G713,Temp!$A:$C,S$1,FALSE)</f>
        <v>#VALUE!</v>
      </c>
      <c r="T713" s="22" t="e">
        <f>VLOOKUP($G713,Temp!$A:$C,T$1,FALSE)</f>
        <v>#VALUE!</v>
      </c>
      <c r="U713" s="22" t="e">
        <f>VLOOKUP($G713,Temp!$A:$C,U$1,FALSE)</f>
        <v>#VALUE!</v>
      </c>
      <c r="V713" s="22" t="e">
        <f>VLOOKUP($G713,Temp!$A:$C,V$1,FALSE)</f>
        <v>#VALUE!</v>
      </c>
      <c r="W713" s="22" t="e">
        <f>VLOOKUP($G713,Temp!$A:$C,W$1,FALSE)</f>
        <v>#VALUE!</v>
      </c>
      <c r="X713" s="22" t="e">
        <f>VLOOKUP($G713,Temp!$A:$C,X$1,FALSE)</f>
        <v>#VALUE!</v>
      </c>
      <c r="Y713" s="22">
        <f>VLOOKUP($G713,Temp!$A:$C,Y$1,FALSE)</f>
        <v>9500</v>
      </c>
      <c r="Z713" s="22">
        <f>VLOOKUP($G713,Temp!$A:$C,Z$1,FALSE)</f>
        <v>473</v>
      </c>
      <c r="AA713" s="22" t="e">
        <f>VLOOKUP($A713,Searches!$A:$H,AA$1,FALSE)</f>
        <v>#N/A</v>
      </c>
      <c r="AB713" s="22" t="e">
        <f>VLOOKUP($A713,Searches!$A:$H,AB$1,FALSE)</f>
        <v>#N/A</v>
      </c>
      <c r="AC713" s="22" t="e">
        <f>VLOOKUP($A713,Searches!$A:$H,AC$1,FALSE)</f>
        <v>#N/A</v>
      </c>
      <c r="AD713" s="22" t="e">
        <f>VLOOKUP($A713,Searches!$A:$H,AD$1,FALSE)</f>
        <v>#N/A</v>
      </c>
      <c r="AE713" s="22" t="e">
        <f>VLOOKUP($A713,Searches!$A:$H,AE$1,FALSE)</f>
        <v>#N/A</v>
      </c>
      <c r="AF713" s="22" t="e">
        <f>VLOOKUP($A713,Searches!$A:$H,AF$1,FALSE)</f>
        <v>#N/A</v>
      </c>
      <c r="AG713" s="22" t="e">
        <f>VLOOKUP($A713,Searches!$A:$H,AG$1,FALSE)</f>
        <v>#N/A</v>
      </c>
      <c r="AH713" s="22" t="str">
        <f>VLOOKUP($G713,Temp!$D:$F,AH$1,FALSE)</f>
        <v>socrata.com</v>
      </c>
      <c r="AI713" s="22" t="str">
        <f>VLOOKUP($G713,Temp!$D:$F,AI$1,FALSE)</f>
        <v>Pardot</v>
      </c>
      <c r="AJ713" s="22" t="str">
        <f>VLOOKUP($G713,Temp!$D:$F,AJ$1,FALSE)</f>
        <v>WordPress</v>
      </c>
    </row>
    <row r="714" spans="1:36" ht="16" x14ac:dyDescent="0.2">
      <c r="A714" s="8" t="str">
        <f t="shared" si="11"/>
        <v>Alex S. Alpha Flight Guru</v>
      </c>
      <c r="B714" s="8" t="s">
        <v>1929</v>
      </c>
      <c r="C714" s="8" t="s">
        <v>1931</v>
      </c>
      <c r="D714" s="8" t="s">
        <v>1933</v>
      </c>
      <c r="E714" s="8" t="s">
        <v>1934</v>
      </c>
      <c r="F714" s="8" t="s">
        <v>1935</v>
      </c>
      <c r="G714" s="12" t="s">
        <v>1771</v>
      </c>
      <c r="H714" s="22" t="str">
        <f>VLOOKUP($G714,Temp!$A:$C,H$1,FALSE)</f>
        <v>alphaflightguru.com</v>
      </c>
      <c r="I714" s="22" t="e">
        <f>VLOOKUP($G714,Temp!$A:$C,I$1,FALSE)</f>
        <v>#VALUE!</v>
      </c>
      <c r="J714" s="22" t="e">
        <f>VLOOKUP($G714,Temp!$A:$C,J$1,FALSE)</f>
        <v>#VALUE!</v>
      </c>
      <c r="K714" s="22" t="e">
        <f>VLOOKUP($G714,Temp!$A:$C,K$1,FALSE)</f>
        <v>#VALUE!</v>
      </c>
      <c r="L714" s="22" t="e">
        <f>VLOOKUP($G714,Temp!$A:$C,L$1,FALSE)</f>
        <v>#VALUE!</v>
      </c>
      <c r="M714" s="22" t="e">
        <f>VLOOKUP($G714,Temp!$A:$C,M$1,FALSE)</f>
        <v>#VALUE!</v>
      </c>
      <c r="N714" s="22" t="e">
        <f>VLOOKUP($G714,Temp!$A:$C,N$1,FALSE)</f>
        <v>#VALUE!</v>
      </c>
      <c r="O714" s="22" t="e">
        <f>VLOOKUP($G714,Temp!$A:$C,O$1,FALSE)</f>
        <v>#VALUE!</v>
      </c>
      <c r="P714" s="22" t="e">
        <f>VLOOKUP($G714,Temp!$A:$C,P$1,FALSE)</f>
        <v>#VALUE!</v>
      </c>
      <c r="Q714" s="22" t="e">
        <f>VLOOKUP($G714,Temp!$A:$C,Q$1,FALSE)</f>
        <v>#VALUE!</v>
      </c>
      <c r="R714" s="22" t="e">
        <f>VLOOKUP($G714,Temp!$A:$C,R$1,FALSE)</f>
        <v>#VALUE!</v>
      </c>
      <c r="S714" s="22" t="e">
        <f>VLOOKUP($G714,Temp!$A:$C,S$1,FALSE)</f>
        <v>#VALUE!</v>
      </c>
      <c r="T714" s="22" t="e">
        <f>VLOOKUP($G714,Temp!$A:$C,T$1,FALSE)</f>
        <v>#VALUE!</v>
      </c>
      <c r="U714" s="22" t="e">
        <f>VLOOKUP($G714,Temp!$A:$C,U$1,FALSE)</f>
        <v>#VALUE!</v>
      </c>
      <c r="V714" s="22" t="e">
        <f>VLOOKUP($G714,Temp!$A:$C,V$1,FALSE)</f>
        <v>#VALUE!</v>
      </c>
      <c r="W714" s="22" t="e">
        <f>VLOOKUP($G714,Temp!$A:$C,W$1,FALSE)</f>
        <v>#VALUE!</v>
      </c>
      <c r="X714" s="22" t="e">
        <f>VLOOKUP($G714,Temp!$A:$C,X$1,FALSE)</f>
        <v>#VALUE!</v>
      </c>
      <c r="Y714" s="22">
        <f>VLOOKUP($G714,Temp!$A:$C,Y$1,FALSE)</f>
        <v>5900</v>
      </c>
      <c r="Z714" s="22">
        <f>VLOOKUP($G714,Temp!$A:$C,Z$1,FALSE)</f>
        <v>6300</v>
      </c>
      <c r="AA714" s="22" t="str">
        <f>VLOOKUP($A714,Searches!$A:$H,AA$1,FALSE)</f>
        <v>Alex S.</v>
      </c>
      <c r="AB714" s="22" t="str">
        <f>VLOOKUP($A714,Searches!$A:$H,AB$1,FALSE)</f>
        <v>Alpha Flight Guru</v>
      </c>
      <c r="AC714" s="22" t="str">
        <f>VLOOKUP($A714,Searches!$A:$H,AC$1,FALSE)</f>
        <v>Chief Marketing Officer</v>
      </c>
      <c r="AD714" s="22" t="str">
        <f>VLOOKUP($A714,Searches!$A:$H,AD$1,FALSE)</f>
        <v>2nd</v>
      </c>
      <c r="AE714" s="22" t="str">
        <f>VLOOKUP($A714,Searches!$A:$H,AE$1,FALSE)</f>
        <v>Open link</v>
      </c>
      <c r="AF714" s="22" t="str">
        <f>VLOOKUP($A714,Searches!$A:$H,AF$1,FALSE)</f>
        <v>San Francisco Bay Area</v>
      </c>
      <c r="AG714" s="22" t="str">
        <f>VLOOKUP($A714,Searches!$A:$H,AG$1,FALSE)</f>
        <v>https://www.linkedin.com/sales/profile/10225474,aOh7,NAME_SEARCH?moduleKey=peopleSearchResults&amp;pageKey=sales-search3-people-refinement&amp;contextId=60BC92C971D70515801E49D6842B0000&amp;requestId=0d876337-db60-472a-bf2a-a2d814e14978&amp;action=CLICK&amp;target=urn%3Ali%3AsalesLead%3A(-1%2C10225474)&amp;pageNumber=14&amp;targetEl=profilelink&amp;position=22&amp;trk=lss-serp-result-lead_photo</v>
      </c>
      <c r="AH714" s="22" t="str">
        <f>VLOOKUP($G714,Temp!$D:$F,AH$1,FALSE)</f>
        <v>alphaflightguru.com</v>
      </c>
      <c r="AI714" s="22">
        <f>VLOOKUP($G714,Temp!$D:$F,AI$1,FALSE)</f>
        <v>0</v>
      </c>
      <c r="AJ714" s="22" t="str">
        <f>VLOOKUP($G714,Temp!$D:$F,AJ$1,FALSE)</f>
        <v>WordPress</v>
      </c>
    </row>
    <row r="715" spans="1:36" ht="16" x14ac:dyDescent="0.2">
      <c r="A715" s="8" t="str">
        <f t="shared" si="11"/>
        <v>David Blum W.W.Williams</v>
      </c>
      <c r="B715" s="8" t="s">
        <v>438</v>
      </c>
      <c r="C715" s="8" t="s">
        <v>1974</v>
      </c>
      <c r="D715" s="8" t="s">
        <v>1975</v>
      </c>
      <c r="E715" s="8" t="s">
        <v>1976</v>
      </c>
      <c r="F715" s="8" t="s">
        <v>1977</v>
      </c>
      <c r="G715" s="12" t="s">
        <v>1817</v>
      </c>
      <c r="H715" s="22" t="str">
        <f>VLOOKUP($G715,Temp!$A:$C,H$1,FALSE)</f>
        <v>wwwilliams.com</v>
      </c>
      <c r="I715" s="22" t="e">
        <f>VLOOKUP($G715,Temp!$A:$C,I$1,FALSE)</f>
        <v>#VALUE!</v>
      </c>
      <c r="J715" s="22" t="e">
        <f>VLOOKUP($G715,Temp!$A:$C,J$1,FALSE)</f>
        <v>#VALUE!</v>
      </c>
      <c r="K715" s="22" t="e">
        <f>VLOOKUP($G715,Temp!$A:$C,K$1,FALSE)</f>
        <v>#VALUE!</v>
      </c>
      <c r="L715" s="22" t="e">
        <f>VLOOKUP($G715,Temp!$A:$C,L$1,FALSE)</f>
        <v>#VALUE!</v>
      </c>
      <c r="M715" s="22" t="e">
        <f>VLOOKUP($G715,Temp!$A:$C,M$1,FALSE)</f>
        <v>#VALUE!</v>
      </c>
      <c r="N715" s="22" t="e">
        <f>VLOOKUP($G715,Temp!$A:$C,N$1,FALSE)</f>
        <v>#VALUE!</v>
      </c>
      <c r="O715" s="22" t="e">
        <f>VLOOKUP($G715,Temp!$A:$C,O$1,FALSE)</f>
        <v>#VALUE!</v>
      </c>
      <c r="P715" s="22" t="e">
        <f>VLOOKUP($G715,Temp!$A:$C,P$1,FALSE)</f>
        <v>#VALUE!</v>
      </c>
      <c r="Q715" s="22" t="e">
        <f>VLOOKUP($G715,Temp!$A:$C,Q$1,FALSE)</f>
        <v>#VALUE!</v>
      </c>
      <c r="R715" s="22" t="e">
        <f>VLOOKUP($G715,Temp!$A:$C,R$1,FALSE)</f>
        <v>#VALUE!</v>
      </c>
      <c r="S715" s="22" t="e">
        <f>VLOOKUP($G715,Temp!$A:$C,S$1,FALSE)</f>
        <v>#VALUE!</v>
      </c>
      <c r="T715" s="22" t="e">
        <f>VLOOKUP($G715,Temp!$A:$C,T$1,FALSE)</f>
        <v>#VALUE!</v>
      </c>
      <c r="U715" s="22" t="e">
        <f>VLOOKUP($G715,Temp!$A:$C,U$1,FALSE)</f>
        <v>#VALUE!</v>
      </c>
      <c r="V715" s="22" t="e">
        <f>VLOOKUP($G715,Temp!$A:$C,V$1,FALSE)</f>
        <v>#VALUE!</v>
      </c>
      <c r="W715" s="22" t="e">
        <f>VLOOKUP($G715,Temp!$A:$C,W$1,FALSE)</f>
        <v>#VALUE!</v>
      </c>
      <c r="X715" s="22" t="e">
        <f>VLOOKUP($G715,Temp!$A:$C,X$1,FALSE)</f>
        <v>#VALUE!</v>
      </c>
      <c r="Y715" s="22">
        <f>VLOOKUP($G715,Temp!$A:$C,Y$1,FALSE)</f>
        <v>8800</v>
      </c>
      <c r="Z715" s="22">
        <f>VLOOKUP($G715,Temp!$A:$C,Z$1,FALSE)</f>
        <v>61</v>
      </c>
      <c r="AA715" s="22" t="str">
        <f>VLOOKUP($A715,Searches!$A:$H,AA$1,FALSE)</f>
        <v>David Blum</v>
      </c>
      <c r="AB715" s="22" t="str">
        <f>VLOOKUP($A715,Searches!$A:$H,AB$1,FALSE)</f>
        <v>W.W.Williams</v>
      </c>
      <c r="AC715" s="22" t="str">
        <f>VLOOKUP($A715,Searches!$A:$H,AC$1,FALSE)</f>
        <v>Chief Information and Marketing Officer (CIO &amp; CMO)</v>
      </c>
      <c r="AD715" s="22" t="str">
        <f>VLOOKUP($A715,Searches!$A:$H,AD$1,FALSE)</f>
        <v>2nd</v>
      </c>
      <c r="AE715" s="22" t="str">
        <f>VLOOKUP($A715,Searches!$A:$H,AE$1,FALSE)</f>
        <v/>
      </c>
      <c r="AF715" s="22" t="str">
        <f>VLOOKUP($A715,Searches!$A:$H,AF$1,FALSE)</f>
        <v>Columbus, Ohio Area</v>
      </c>
      <c r="AG715" s="22" t="str">
        <f>VLOOKUP($A715,Searches!$A:$H,AG$1,FALSE)</f>
        <v>https://www.linkedin.com/sales/profile/83210436,OB1k,NAME_SEARCH?moduleKey=peopleSearchResults&amp;pageKey=sales-search3-people-refinement&amp;contextId=60BC92C971D70515801E49D6842B0000&amp;requestId=320eb3ca-2481-47d2-ac2a-df508dbb0094&amp;action=CLICK&amp;target=urn%3Ali%3AsalesLead%3A(-1%2C83210436)&amp;pageNumber=7&amp;targetEl=profilelink&amp;position=4&amp;trk=lss-serp-result-lead_photo</v>
      </c>
      <c r="AH715" s="22" t="e">
        <f>VLOOKUP($G715,Temp!$D:$F,AH$1,FALSE)</f>
        <v>#N/A</v>
      </c>
      <c r="AI715" s="22" t="e">
        <f>VLOOKUP($G715,Temp!$D:$F,AI$1,FALSE)</f>
        <v>#N/A</v>
      </c>
      <c r="AJ715" s="22" t="e">
        <f>VLOOKUP($G715,Temp!$D:$F,AJ$1,FALSE)</f>
        <v>#N/A</v>
      </c>
    </row>
    <row r="716" spans="1:36" ht="16" x14ac:dyDescent="0.2">
      <c r="A716" s="8" t="str">
        <f t="shared" si="11"/>
        <v>Robert Russotti Eutectix</v>
      </c>
      <c r="B716" s="8" t="s">
        <v>1836</v>
      </c>
      <c r="C716" s="8" t="s">
        <v>1962</v>
      </c>
      <c r="D716" s="8" t="s">
        <v>42</v>
      </c>
      <c r="E716" s="8" t="s">
        <v>1963</v>
      </c>
      <c r="F716" s="8" t="s">
        <v>1964</v>
      </c>
      <c r="G716" s="12" t="s">
        <v>1803</v>
      </c>
      <c r="H716" s="22" t="str">
        <f>VLOOKUP($G716,Temp!$A:$C,H$1,FALSE)</f>
        <v>eutectix.com</v>
      </c>
      <c r="I716" s="22" t="e">
        <f>VLOOKUP($G716,Temp!$A:$C,I$1,FALSE)</f>
        <v>#VALUE!</v>
      </c>
      <c r="J716" s="22" t="e">
        <f>VLOOKUP($G716,Temp!$A:$C,J$1,FALSE)</f>
        <v>#VALUE!</v>
      </c>
      <c r="K716" s="22" t="e">
        <f>VLOOKUP($G716,Temp!$A:$C,K$1,FALSE)</f>
        <v>#VALUE!</v>
      </c>
      <c r="L716" s="22" t="e">
        <f>VLOOKUP($G716,Temp!$A:$C,L$1,FALSE)</f>
        <v>#VALUE!</v>
      </c>
      <c r="M716" s="22" t="e">
        <f>VLOOKUP($G716,Temp!$A:$C,M$1,FALSE)</f>
        <v>#VALUE!</v>
      </c>
      <c r="N716" s="22" t="e">
        <f>VLOOKUP($G716,Temp!$A:$C,N$1,FALSE)</f>
        <v>#VALUE!</v>
      </c>
      <c r="O716" s="22" t="e">
        <f>VLOOKUP($G716,Temp!$A:$C,O$1,FALSE)</f>
        <v>#VALUE!</v>
      </c>
      <c r="P716" s="22" t="e">
        <f>VLOOKUP($G716,Temp!$A:$C,P$1,FALSE)</f>
        <v>#VALUE!</v>
      </c>
      <c r="Q716" s="22" t="e">
        <f>VLOOKUP($G716,Temp!$A:$C,Q$1,FALSE)</f>
        <v>#VALUE!</v>
      </c>
      <c r="R716" s="22" t="e">
        <f>VLOOKUP($G716,Temp!$A:$C,R$1,FALSE)</f>
        <v>#VALUE!</v>
      </c>
      <c r="S716" s="22" t="e">
        <f>VLOOKUP($G716,Temp!$A:$C,S$1,FALSE)</f>
        <v>#VALUE!</v>
      </c>
      <c r="T716" s="22" t="e">
        <f>VLOOKUP($G716,Temp!$A:$C,T$1,FALSE)</f>
        <v>#VALUE!</v>
      </c>
      <c r="U716" s="22" t="e">
        <f>VLOOKUP($G716,Temp!$A:$C,U$1,FALSE)</f>
        <v>#VALUE!</v>
      </c>
      <c r="V716" s="22" t="e">
        <f>VLOOKUP($G716,Temp!$A:$C,V$1,FALSE)</f>
        <v>#VALUE!</v>
      </c>
      <c r="W716" s="22" t="e">
        <f>VLOOKUP($G716,Temp!$A:$C,W$1,FALSE)</f>
        <v>#VALUE!</v>
      </c>
      <c r="X716" s="22" t="e">
        <f>VLOOKUP($G716,Temp!$A:$C,X$1,FALSE)</f>
        <v>#VALUE!</v>
      </c>
      <c r="Y716" s="22">
        <f>VLOOKUP($G716,Temp!$A:$C,Y$1,FALSE)</f>
        <v>0</v>
      </c>
      <c r="Z716" s="22">
        <f>VLOOKUP($G716,Temp!$A:$C,Z$1,FALSE)</f>
        <v>33</v>
      </c>
      <c r="AA716" s="22" t="e">
        <f>VLOOKUP($A716,Searches!$A:$H,AA$1,FALSE)</f>
        <v>#N/A</v>
      </c>
      <c r="AB716" s="22" t="e">
        <f>VLOOKUP($A716,Searches!$A:$H,AB$1,FALSE)</f>
        <v>#N/A</v>
      </c>
      <c r="AC716" s="22" t="e">
        <f>VLOOKUP($A716,Searches!$A:$H,AC$1,FALSE)</f>
        <v>#N/A</v>
      </c>
      <c r="AD716" s="22" t="e">
        <f>VLOOKUP($A716,Searches!$A:$H,AD$1,FALSE)</f>
        <v>#N/A</v>
      </c>
      <c r="AE716" s="22" t="e">
        <f>VLOOKUP($A716,Searches!$A:$H,AE$1,FALSE)</f>
        <v>#N/A</v>
      </c>
      <c r="AF716" s="22" t="e">
        <f>VLOOKUP($A716,Searches!$A:$H,AF$1,FALSE)</f>
        <v>#N/A</v>
      </c>
      <c r="AG716" s="22" t="e">
        <f>VLOOKUP($A716,Searches!$A:$H,AG$1,FALSE)</f>
        <v>#N/A</v>
      </c>
      <c r="AH716" s="22" t="str">
        <f>VLOOKUP($G716,Temp!$D:$F,AH$1,FALSE)</f>
        <v>eutectix.com</v>
      </c>
      <c r="AI716" s="22">
        <f>VLOOKUP($G716,Temp!$D:$F,AI$1,FALSE)</f>
        <v>0</v>
      </c>
      <c r="AJ716" s="22" t="str">
        <f>VLOOKUP($G716,Temp!$D:$F,AJ$1,FALSE)</f>
        <v>WordPress</v>
      </c>
    </row>
    <row r="717" spans="1:36" ht="16" x14ac:dyDescent="0.2">
      <c r="A717" s="8" t="str">
        <f t="shared" si="11"/>
        <v>Ernesto Torres, Socius Digital Corp</v>
      </c>
      <c r="B717" s="8" t="s">
        <v>2006</v>
      </c>
      <c r="C717" s="8" t="s">
        <v>2007</v>
      </c>
      <c r="D717" s="8" t="s">
        <v>42</v>
      </c>
      <c r="E717" s="8" t="s">
        <v>2008</v>
      </c>
      <c r="F717" s="8" t="s">
        <v>2009</v>
      </c>
      <c r="G717" s="12" t="s">
        <v>1846</v>
      </c>
      <c r="H717" s="22" t="str">
        <f>VLOOKUP($G717,Temp!$A:$C,H$1,FALSE)</f>
        <v>sociusdigital.com</v>
      </c>
      <c r="I717" s="22" t="e">
        <f>VLOOKUP($G717,Temp!$A:$C,I$1,FALSE)</f>
        <v>#VALUE!</v>
      </c>
      <c r="J717" s="22" t="e">
        <f>VLOOKUP($G717,Temp!$A:$C,J$1,FALSE)</f>
        <v>#VALUE!</v>
      </c>
      <c r="K717" s="22" t="e">
        <f>VLOOKUP($G717,Temp!$A:$C,K$1,FALSE)</f>
        <v>#VALUE!</v>
      </c>
      <c r="L717" s="22" t="e">
        <f>VLOOKUP($G717,Temp!$A:$C,L$1,FALSE)</f>
        <v>#VALUE!</v>
      </c>
      <c r="M717" s="22" t="e">
        <f>VLOOKUP($G717,Temp!$A:$C,M$1,FALSE)</f>
        <v>#VALUE!</v>
      </c>
      <c r="N717" s="22" t="e">
        <f>VLOOKUP($G717,Temp!$A:$C,N$1,FALSE)</f>
        <v>#VALUE!</v>
      </c>
      <c r="O717" s="22" t="e">
        <f>VLOOKUP($G717,Temp!$A:$C,O$1,FALSE)</f>
        <v>#VALUE!</v>
      </c>
      <c r="P717" s="22" t="e">
        <f>VLOOKUP($G717,Temp!$A:$C,P$1,FALSE)</f>
        <v>#VALUE!</v>
      </c>
      <c r="Q717" s="22" t="e">
        <f>VLOOKUP($G717,Temp!$A:$C,Q$1,FALSE)</f>
        <v>#VALUE!</v>
      </c>
      <c r="R717" s="22" t="e">
        <f>VLOOKUP($G717,Temp!$A:$C,R$1,FALSE)</f>
        <v>#VALUE!</v>
      </c>
      <c r="S717" s="22" t="e">
        <f>VLOOKUP($G717,Temp!$A:$C,S$1,FALSE)</f>
        <v>#VALUE!</v>
      </c>
      <c r="T717" s="22" t="e">
        <f>VLOOKUP($G717,Temp!$A:$C,T$1,FALSE)</f>
        <v>#VALUE!</v>
      </c>
      <c r="U717" s="22" t="e">
        <f>VLOOKUP($G717,Temp!$A:$C,U$1,FALSE)</f>
        <v>#VALUE!</v>
      </c>
      <c r="V717" s="22" t="e">
        <f>VLOOKUP($G717,Temp!$A:$C,V$1,FALSE)</f>
        <v>#VALUE!</v>
      </c>
      <c r="W717" s="22" t="e">
        <f>VLOOKUP($G717,Temp!$A:$C,W$1,FALSE)</f>
        <v>#VALUE!</v>
      </c>
      <c r="X717" s="22" t="e">
        <f>VLOOKUP($G717,Temp!$A:$C,X$1,FALSE)</f>
        <v>#VALUE!</v>
      </c>
      <c r="Y717" s="22">
        <f>VLOOKUP($G717,Temp!$A:$C,Y$1,FALSE)</f>
        <v>0</v>
      </c>
      <c r="Z717" s="22">
        <f>VLOOKUP($G717,Temp!$A:$C,Z$1,FALSE)</f>
        <v>0</v>
      </c>
      <c r="AA717" s="22" t="e">
        <f>VLOOKUP($A717,Searches!$A:$H,AA$1,FALSE)</f>
        <v>#N/A</v>
      </c>
      <c r="AB717" s="22" t="e">
        <f>VLOOKUP($A717,Searches!$A:$H,AB$1,FALSE)</f>
        <v>#N/A</v>
      </c>
      <c r="AC717" s="22" t="e">
        <f>VLOOKUP($A717,Searches!$A:$H,AC$1,FALSE)</f>
        <v>#N/A</v>
      </c>
      <c r="AD717" s="22" t="e">
        <f>VLOOKUP($A717,Searches!$A:$H,AD$1,FALSE)</f>
        <v>#N/A</v>
      </c>
      <c r="AE717" s="22" t="e">
        <f>VLOOKUP($A717,Searches!$A:$H,AE$1,FALSE)</f>
        <v>#N/A</v>
      </c>
      <c r="AF717" s="22" t="e">
        <f>VLOOKUP($A717,Searches!$A:$H,AF$1,FALSE)</f>
        <v>#N/A</v>
      </c>
      <c r="AG717" s="22" t="e">
        <f>VLOOKUP($A717,Searches!$A:$H,AG$1,FALSE)</f>
        <v>#N/A</v>
      </c>
      <c r="AH717" s="22" t="str">
        <f>VLOOKUP($G717,Temp!$D:$F,AH$1,FALSE)</f>
        <v>sociusdigital.com</v>
      </c>
      <c r="AI717" s="22" t="str">
        <f>VLOOKUP($G717,Temp!$D:$F,AI$1,FALSE)</f>
        <v>HubSpot</v>
      </c>
      <c r="AJ717" s="22" t="str">
        <f>VLOOKUP($G717,Temp!$D:$F,AJ$1,FALSE)</f>
        <v>WordPress</v>
      </c>
    </row>
    <row r="718" spans="1:36" ht="16" x14ac:dyDescent="0.2">
      <c r="A718" s="8" t="str">
        <f t="shared" si="11"/>
        <v>David Kaplan Govberg Jewelers</v>
      </c>
      <c r="B718" s="8" t="s">
        <v>438</v>
      </c>
      <c r="C718" s="8" t="s">
        <v>1987</v>
      </c>
      <c r="D718" s="8" t="s">
        <v>42</v>
      </c>
      <c r="E718" s="8" t="s">
        <v>1988</v>
      </c>
      <c r="F718" s="8" t="s">
        <v>1989</v>
      </c>
      <c r="G718" s="12" t="s">
        <v>1835</v>
      </c>
      <c r="H718" s="22" t="str">
        <f>VLOOKUP($G718,Temp!$A:$C,H$1,FALSE)</f>
        <v>govbergwatches.com</v>
      </c>
      <c r="I718" s="22" t="e">
        <f>VLOOKUP($G718,Temp!$A:$C,I$1,FALSE)</f>
        <v>#VALUE!</v>
      </c>
      <c r="J718" s="22" t="e">
        <f>VLOOKUP($G718,Temp!$A:$C,J$1,FALSE)</f>
        <v>#VALUE!</v>
      </c>
      <c r="K718" s="22" t="e">
        <f>VLOOKUP($G718,Temp!$A:$C,K$1,FALSE)</f>
        <v>#VALUE!</v>
      </c>
      <c r="L718" s="22" t="e">
        <f>VLOOKUP($G718,Temp!$A:$C,L$1,FALSE)</f>
        <v>#VALUE!</v>
      </c>
      <c r="M718" s="22" t="e">
        <f>VLOOKUP($G718,Temp!$A:$C,M$1,FALSE)</f>
        <v>#VALUE!</v>
      </c>
      <c r="N718" s="22" t="e">
        <f>VLOOKUP($G718,Temp!$A:$C,N$1,FALSE)</f>
        <v>#VALUE!</v>
      </c>
      <c r="O718" s="22" t="e">
        <f>VLOOKUP($G718,Temp!$A:$C,O$1,FALSE)</f>
        <v>#VALUE!</v>
      </c>
      <c r="P718" s="22" t="e">
        <f>VLOOKUP($G718,Temp!$A:$C,P$1,FALSE)</f>
        <v>#VALUE!</v>
      </c>
      <c r="Q718" s="22" t="e">
        <f>VLOOKUP($G718,Temp!$A:$C,Q$1,FALSE)</f>
        <v>#VALUE!</v>
      </c>
      <c r="R718" s="22" t="e">
        <f>VLOOKUP($G718,Temp!$A:$C,R$1,FALSE)</f>
        <v>#VALUE!</v>
      </c>
      <c r="S718" s="22" t="e">
        <f>VLOOKUP($G718,Temp!$A:$C,S$1,FALSE)</f>
        <v>#VALUE!</v>
      </c>
      <c r="T718" s="22" t="e">
        <f>VLOOKUP($G718,Temp!$A:$C,T$1,FALSE)</f>
        <v>#VALUE!</v>
      </c>
      <c r="U718" s="22" t="e">
        <f>VLOOKUP($G718,Temp!$A:$C,U$1,FALSE)</f>
        <v>#VALUE!</v>
      </c>
      <c r="V718" s="22" t="e">
        <f>VLOOKUP($G718,Temp!$A:$C,V$1,FALSE)</f>
        <v>#VALUE!</v>
      </c>
      <c r="W718" s="22" t="e">
        <f>VLOOKUP($G718,Temp!$A:$C,W$1,FALSE)</f>
        <v>#VALUE!</v>
      </c>
      <c r="X718" s="22" t="e">
        <f>VLOOKUP($G718,Temp!$A:$C,X$1,FALSE)</f>
        <v>#VALUE!</v>
      </c>
      <c r="Y718" s="22">
        <f>VLOOKUP($G718,Temp!$A:$C,Y$1,FALSE)</f>
        <v>14500</v>
      </c>
      <c r="Z718" s="22">
        <f>VLOOKUP($G718,Temp!$A:$C,Z$1,FALSE)</f>
        <v>4300</v>
      </c>
      <c r="AA718" s="22" t="e">
        <f>VLOOKUP($A718,Searches!$A:$H,AA$1,FALSE)</f>
        <v>#N/A</v>
      </c>
      <c r="AB718" s="22" t="e">
        <f>VLOOKUP($A718,Searches!$A:$H,AB$1,FALSE)</f>
        <v>#N/A</v>
      </c>
      <c r="AC718" s="22" t="e">
        <f>VLOOKUP($A718,Searches!$A:$H,AC$1,FALSE)</f>
        <v>#N/A</v>
      </c>
      <c r="AD718" s="22" t="e">
        <f>VLOOKUP($A718,Searches!$A:$H,AD$1,FALSE)</f>
        <v>#N/A</v>
      </c>
      <c r="AE718" s="22" t="e">
        <f>VLOOKUP($A718,Searches!$A:$H,AE$1,FALSE)</f>
        <v>#N/A</v>
      </c>
      <c r="AF718" s="22" t="e">
        <f>VLOOKUP($A718,Searches!$A:$H,AF$1,FALSE)</f>
        <v>#N/A</v>
      </c>
      <c r="AG718" s="22" t="e">
        <f>VLOOKUP($A718,Searches!$A:$H,AG$1,FALSE)</f>
        <v>#N/A</v>
      </c>
      <c r="AH718" s="22" t="str">
        <f>VLOOKUP($G718,Temp!$D:$F,AH$1,FALSE)</f>
        <v>govbergwatches.com</v>
      </c>
      <c r="AI718" s="22">
        <f>VLOOKUP($G718,Temp!$D:$F,AI$1,FALSE)</f>
        <v>0</v>
      </c>
      <c r="AJ718" s="22" t="str">
        <f>VLOOKUP($G718,Temp!$D:$F,AJ$1,FALSE)</f>
        <v>WordPress</v>
      </c>
    </row>
    <row r="719" spans="1:36" ht="16" x14ac:dyDescent="0.2">
      <c r="A719" s="8" t="str">
        <f t="shared" si="11"/>
        <v>Laura Johnston Credit Human</v>
      </c>
      <c r="B719" s="8" t="s">
        <v>2017</v>
      </c>
      <c r="C719" s="8" t="s">
        <v>2018</v>
      </c>
      <c r="D719" s="8" t="s">
        <v>42</v>
      </c>
      <c r="E719" s="8" t="s">
        <v>2019</v>
      </c>
      <c r="F719" s="8" t="s">
        <v>2020</v>
      </c>
      <c r="G719" s="12" t="s">
        <v>1856</v>
      </c>
      <c r="H719" s="22" t="str">
        <f>VLOOKUP($G719,Temp!$A:$C,H$1,FALSE)</f>
        <v>credithuman.com</v>
      </c>
      <c r="I719" s="22" t="e">
        <f>VLOOKUP($G719,Temp!$A:$C,I$1,FALSE)</f>
        <v>#VALUE!</v>
      </c>
      <c r="J719" s="22" t="e">
        <f>VLOOKUP($G719,Temp!$A:$C,J$1,FALSE)</f>
        <v>#VALUE!</v>
      </c>
      <c r="K719" s="22" t="e">
        <f>VLOOKUP($G719,Temp!$A:$C,K$1,FALSE)</f>
        <v>#VALUE!</v>
      </c>
      <c r="L719" s="22" t="e">
        <f>VLOOKUP($G719,Temp!$A:$C,L$1,FALSE)</f>
        <v>#VALUE!</v>
      </c>
      <c r="M719" s="22" t="e">
        <f>VLOOKUP($G719,Temp!$A:$C,M$1,FALSE)</f>
        <v>#VALUE!</v>
      </c>
      <c r="N719" s="22" t="e">
        <f>VLOOKUP($G719,Temp!$A:$C,N$1,FALSE)</f>
        <v>#VALUE!</v>
      </c>
      <c r="O719" s="22" t="e">
        <f>VLOOKUP($G719,Temp!$A:$C,O$1,FALSE)</f>
        <v>#VALUE!</v>
      </c>
      <c r="P719" s="22" t="e">
        <f>VLOOKUP($G719,Temp!$A:$C,P$1,FALSE)</f>
        <v>#VALUE!</v>
      </c>
      <c r="Q719" s="22" t="e">
        <f>VLOOKUP($G719,Temp!$A:$C,Q$1,FALSE)</f>
        <v>#VALUE!</v>
      </c>
      <c r="R719" s="22" t="e">
        <f>VLOOKUP($G719,Temp!$A:$C,R$1,FALSE)</f>
        <v>#VALUE!</v>
      </c>
      <c r="S719" s="22" t="e">
        <f>VLOOKUP($G719,Temp!$A:$C,S$1,FALSE)</f>
        <v>#VALUE!</v>
      </c>
      <c r="T719" s="22" t="e">
        <f>VLOOKUP($G719,Temp!$A:$C,T$1,FALSE)</f>
        <v>#VALUE!</v>
      </c>
      <c r="U719" s="22" t="e">
        <f>VLOOKUP($G719,Temp!$A:$C,U$1,FALSE)</f>
        <v>#VALUE!</v>
      </c>
      <c r="V719" s="22" t="e">
        <f>VLOOKUP($G719,Temp!$A:$C,V$1,FALSE)</f>
        <v>#VALUE!</v>
      </c>
      <c r="W719" s="22" t="e">
        <f>VLOOKUP($G719,Temp!$A:$C,W$1,FALSE)</f>
        <v>#VALUE!</v>
      </c>
      <c r="X719" s="22" t="e">
        <f>VLOOKUP($G719,Temp!$A:$C,X$1,FALSE)</f>
        <v>#VALUE!</v>
      </c>
      <c r="Y719" s="22">
        <f>VLOOKUP($G719,Temp!$A:$C,Y$1,FALSE)</f>
        <v>37500</v>
      </c>
      <c r="Z719" s="22">
        <f>VLOOKUP($G719,Temp!$A:$C,Z$1,FALSE)</f>
        <v>3200</v>
      </c>
      <c r="AA719" s="22" t="e">
        <f>VLOOKUP($A719,Searches!$A:$H,AA$1,FALSE)</f>
        <v>#N/A</v>
      </c>
      <c r="AB719" s="22" t="e">
        <f>VLOOKUP($A719,Searches!$A:$H,AB$1,FALSE)</f>
        <v>#N/A</v>
      </c>
      <c r="AC719" s="22" t="e">
        <f>VLOOKUP($A719,Searches!$A:$H,AC$1,FALSE)</f>
        <v>#N/A</v>
      </c>
      <c r="AD719" s="22" t="e">
        <f>VLOOKUP($A719,Searches!$A:$H,AD$1,FALSE)</f>
        <v>#N/A</v>
      </c>
      <c r="AE719" s="22" t="e">
        <f>VLOOKUP($A719,Searches!$A:$H,AE$1,FALSE)</f>
        <v>#N/A</v>
      </c>
      <c r="AF719" s="22" t="e">
        <f>VLOOKUP($A719,Searches!$A:$H,AF$1,FALSE)</f>
        <v>#N/A</v>
      </c>
      <c r="AG719" s="22" t="e">
        <f>VLOOKUP($A719,Searches!$A:$H,AG$1,FALSE)</f>
        <v>#N/A</v>
      </c>
      <c r="AH719" s="22" t="e">
        <f>VLOOKUP($G719,Temp!$D:$F,AH$1,FALSE)</f>
        <v>#N/A</v>
      </c>
      <c r="AI719" s="22" t="e">
        <f>VLOOKUP($G719,Temp!$D:$F,AI$1,FALSE)</f>
        <v>#N/A</v>
      </c>
      <c r="AJ719" s="22" t="e">
        <f>VLOOKUP($G719,Temp!$D:$F,AJ$1,FALSE)</f>
        <v>#N/A</v>
      </c>
    </row>
    <row r="720" spans="1:36" ht="16" x14ac:dyDescent="0.2">
      <c r="A720" s="8" t="str">
        <f t="shared" si="11"/>
        <v>Amy Fuller Accenture</v>
      </c>
      <c r="B720" s="8" t="s">
        <v>40</v>
      </c>
      <c r="C720" s="8" t="s">
        <v>2039</v>
      </c>
      <c r="D720" s="8" t="s">
        <v>1568</v>
      </c>
      <c r="E720" s="8" t="s">
        <v>2040</v>
      </c>
      <c r="F720" s="8" t="s">
        <v>1256</v>
      </c>
      <c r="G720" s="12" t="s">
        <v>1179</v>
      </c>
      <c r="H720" s="22" t="str">
        <f>VLOOKUP($G720,Temp!$A:$C,H$1,FALSE)</f>
        <v>accenture.com</v>
      </c>
      <c r="I720" s="22" t="e">
        <f>VLOOKUP($G720,Temp!$A:$C,I$1,FALSE)</f>
        <v>#VALUE!</v>
      </c>
      <c r="J720" s="22" t="e">
        <f>VLOOKUP($G720,Temp!$A:$C,J$1,FALSE)</f>
        <v>#VALUE!</v>
      </c>
      <c r="K720" s="22" t="e">
        <f>VLOOKUP($G720,Temp!$A:$C,K$1,FALSE)</f>
        <v>#VALUE!</v>
      </c>
      <c r="L720" s="22" t="e">
        <f>VLOOKUP($G720,Temp!$A:$C,L$1,FALSE)</f>
        <v>#VALUE!</v>
      </c>
      <c r="M720" s="22" t="e">
        <f>VLOOKUP($G720,Temp!$A:$C,M$1,FALSE)</f>
        <v>#VALUE!</v>
      </c>
      <c r="N720" s="22" t="e">
        <f>VLOOKUP($G720,Temp!$A:$C,N$1,FALSE)</f>
        <v>#VALUE!</v>
      </c>
      <c r="O720" s="22" t="e">
        <f>VLOOKUP($G720,Temp!$A:$C,O$1,FALSE)</f>
        <v>#VALUE!</v>
      </c>
      <c r="P720" s="22" t="e">
        <f>VLOOKUP($G720,Temp!$A:$C,P$1,FALSE)</f>
        <v>#VALUE!</v>
      </c>
      <c r="Q720" s="22" t="e">
        <f>VLOOKUP($G720,Temp!$A:$C,Q$1,FALSE)</f>
        <v>#VALUE!</v>
      </c>
      <c r="R720" s="22" t="e">
        <f>VLOOKUP($G720,Temp!$A:$C,R$1,FALSE)</f>
        <v>#VALUE!</v>
      </c>
      <c r="S720" s="22" t="e">
        <f>VLOOKUP($G720,Temp!$A:$C,S$1,FALSE)</f>
        <v>#VALUE!</v>
      </c>
      <c r="T720" s="22" t="e">
        <f>VLOOKUP($G720,Temp!$A:$C,T$1,FALSE)</f>
        <v>#VALUE!</v>
      </c>
      <c r="U720" s="22" t="e">
        <f>VLOOKUP($G720,Temp!$A:$C,U$1,FALSE)</f>
        <v>#VALUE!</v>
      </c>
      <c r="V720" s="22" t="e">
        <f>VLOOKUP($G720,Temp!$A:$C,V$1,FALSE)</f>
        <v>#VALUE!</v>
      </c>
      <c r="W720" s="22" t="e">
        <f>VLOOKUP($G720,Temp!$A:$C,W$1,FALSE)</f>
        <v>#VALUE!</v>
      </c>
      <c r="X720" s="22" t="e">
        <f>VLOOKUP($G720,Temp!$A:$C,X$1,FALSE)</f>
        <v>#VALUE!</v>
      </c>
      <c r="Y720" s="22">
        <f>VLOOKUP($G720,Temp!$A:$C,Y$1,FALSE)</f>
        <v>297000</v>
      </c>
      <c r="Z720" s="22">
        <f>VLOOKUP($G720,Temp!$A:$C,Z$1,FALSE)</f>
        <v>393000</v>
      </c>
      <c r="AA720" s="22" t="e">
        <f>VLOOKUP($A720,Searches!$A:$H,AA$1,FALSE)</f>
        <v>#N/A</v>
      </c>
      <c r="AB720" s="22" t="e">
        <f>VLOOKUP($A720,Searches!$A:$H,AB$1,FALSE)</f>
        <v>#N/A</v>
      </c>
      <c r="AC720" s="22" t="e">
        <f>VLOOKUP($A720,Searches!$A:$H,AC$1,FALSE)</f>
        <v>#N/A</v>
      </c>
      <c r="AD720" s="22" t="e">
        <f>VLOOKUP($A720,Searches!$A:$H,AD$1,FALSE)</f>
        <v>#N/A</v>
      </c>
      <c r="AE720" s="22" t="e">
        <f>VLOOKUP($A720,Searches!$A:$H,AE$1,FALSE)</f>
        <v>#N/A</v>
      </c>
      <c r="AF720" s="22" t="e">
        <f>VLOOKUP($A720,Searches!$A:$H,AF$1,FALSE)</f>
        <v>#N/A</v>
      </c>
      <c r="AG720" s="22" t="e">
        <f>VLOOKUP($A720,Searches!$A:$H,AG$1,FALSE)</f>
        <v>#N/A</v>
      </c>
      <c r="AH720" s="22" t="str">
        <f>VLOOKUP($G720,Temp!$D:$F,AH$1,FALSE)</f>
        <v>accenture.com</v>
      </c>
      <c r="AI720" s="22" t="str">
        <f>VLOOKUP($G720,Temp!$D:$F,AI$1,FALSE)</f>
        <v>Marketo</v>
      </c>
      <c r="AJ720" s="22" t="str">
        <f>VLOOKUP($G720,Temp!$D:$F,AJ$1,FALSE)</f>
        <v>WordPress</v>
      </c>
    </row>
    <row r="721" spans="1:36" ht="16" x14ac:dyDescent="0.2">
      <c r="A721" s="8" t="str">
        <f t="shared" si="11"/>
        <v>Enzo Signore FixStream</v>
      </c>
      <c r="B721" s="8" t="s">
        <v>2045</v>
      </c>
      <c r="C721" s="8" t="s">
        <v>2046</v>
      </c>
      <c r="D721" s="8" t="s">
        <v>180</v>
      </c>
      <c r="E721" s="8" t="s">
        <v>2048</v>
      </c>
      <c r="F721" s="8" t="s">
        <v>2050</v>
      </c>
      <c r="G721" s="12" t="s">
        <v>1885</v>
      </c>
      <c r="H721" s="22" t="str">
        <f>VLOOKUP($G721,Temp!$A:$C,H$1,FALSE)</f>
        <v>fixstream.com</v>
      </c>
      <c r="I721" s="22" t="e">
        <f>VLOOKUP($G721,Temp!$A:$C,I$1,FALSE)</f>
        <v>#VALUE!</v>
      </c>
      <c r="J721" s="22" t="e">
        <f>VLOOKUP($G721,Temp!$A:$C,J$1,FALSE)</f>
        <v>#VALUE!</v>
      </c>
      <c r="K721" s="22" t="e">
        <f>VLOOKUP($G721,Temp!$A:$C,K$1,FALSE)</f>
        <v>#VALUE!</v>
      </c>
      <c r="L721" s="22" t="e">
        <f>VLOOKUP($G721,Temp!$A:$C,L$1,FALSE)</f>
        <v>#VALUE!</v>
      </c>
      <c r="M721" s="22" t="e">
        <f>VLOOKUP($G721,Temp!$A:$C,M$1,FALSE)</f>
        <v>#VALUE!</v>
      </c>
      <c r="N721" s="22" t="e">
        <f>VLOOKUP($G721,Temp!$A:$C,N$1,FALSE)</f>
        <v>#VALUE!</v>
      </c>
      <c r="O721" s="22" t="e">
        <f>VLOOKUP($G721,Temp!$A:$C,O$1,FALSE)</f>
        <v>#VALUE!</v>
      </c>
      <c r="P721" s="22" t="e">
        <f>VLOOKUP($G721,Temp!$A:$C,P$1,FALSE)</f>
        <v>#VALUE!</v>
      </c>
      <c r="Q721" s="22" t="e">
        <f>VLOOKUP($G721,Temp!$A:$C,Q$1,FALSE)</f>
        <v>#VALUE!</v>
      </c>
      <c r="R721" s="22" t="e">
        <f>VLOOKUP($G721,Temp!$A:$C,R$1,FALSE)</f>
        <v>#VALUE!</v>
      </c>
      <c r="S721" s="22" t="e">
        <f>VLOOKUP($G721,Temp!$A:$C,S$1,FALSE)</f>
        <v>#VALUE!</v>
      </c>
      <c r="T721" s="22" t="e">
        <f>VLOOKUP($G721,Temp!$A:$C,T$1,FALSE)</f>
        <v>#VALUE!</v>
      </c>
      <c r="U721" s="22" t="e">
        <f>VLOOKUP($G721,Temp!$A:$C,U$1,FALSE)</f>
        <v>#VALUE!</v>
      </c>
      <c r="V721" s="22" t="e">
        <f>VLOOKUP($G721,Temp!$A:$C,V$1,FALSE)</f>
        <v>#VALUE!</v>
      </c>
      <c r="W721" s="22" t="e">
        <f>VLOOKUP($G721,Temp!$A:$C,W$1,FALSE)</f>
        <v>#VALUE!</v>
      </c>
      <c r="X721" s="22" t="e">
        <f>VLOOKUP($G721,Temp!$A:$C,X$1,FALSE)</f>
        <v>#VALUE!</v>
      </c>
      <c r="Y721" s="22">
        <f>VLOOKUP($G721,Temp!$A:$C,Y$1,FALSE)</f>
        <v>1500</v>
      </c>
      <c r="Z721" s="22">
        <f>VLOOKUP($G721,Temp!$A:$C,Z$1,FALSE)</f>
        <v>0</v>
      </c>
      <c r="AA721" s="22" t="str">
        <f>VLOOKUP($A721,Searches!$A:$H,AA$1,FALSE)</f>
        <v>Enzo Signore</v>
      </c>
      <c r="AB721" s="22" t="str">
        <f>VLOOKUP($A721,Searches!$A:$H,AB$1,FALSE)</f>
        <v>FixStream</v>
      </c>
      <c r="AC721" s="22" t="str">
        <f>VLOOKUP($A721,Searches!$A:$H,AC$1,FALSE)</f>
        <v>CMO</v>
      </c>
      <c r="AD721" s="22" t="str">
        <f>VLOOKUP($A721,Searches!$A:$H,AD$1,FALSE)</f>
        <v>2nd</v>
      </c>
      <c r="AE721" s="22" t="str">
        <f>VLOOKUP($A721,Searches!$A:$H,AE$1,FALSE)</f>
        <v/>
      </c>
      <c r="AF721" s="22" t="str">
        <f>VLOOKUP($A721,Searches!$A:$H,AF$1,FALSE)</f>
        <v>San Francisco Bay Area</v>
      </c>
      <c r="AG721" s="22" t="str">
        <f>VLOOKUP($A721,Searches!$A:$H,AG$1,FALSE)</f>
        <v>https://www.linkedin.com/sales/profile/137677,XgXu,NAME_SEARCH?moduleKey=peopleSearchResults&amp;pageKey=sales-search3-people-refinement&amp;contextId=60BC92C971D70515801E49D6842B0000&amp;requestId=00362bdc-535b-4c52-b414-b05c8e769beb&amp;action=CLICK&amp;target=urn%3Ali%3AsalesLead%3A(-1%2C137677)&amp;pageNumber=2&amp;targetEl=profilelink&amp;position=1&amp;trk=lss-serp-result-lead_photo</v>
      </c>
      <c r="AH721" s="22" t="str">
        <f>VLOOKUP($G721,Temp!$D:$F,AH$1,FALSE)</f>
        <v>fixstream.com</v>
      </c>
      <c r="AI721" s="22" t="str">
        <f>VLOOKUP($G721,Temp!$D:$F,AI$1,FALSE)</f>
        <v>Pardot</v>
      </c>
      <c r="AJ721" s="22" t="str">
        <f>VLOOKUP($G721,Temp!$D:$F,AJ$1,FALSE)</f>
        <v>WordPress</v>
      </c>
    </row>
    <row r="722" spans="1:36" ht="16" x14ac:dyDescent="0.2">
      <c r="A722" s="8" t="str">
        <f t="shared" si="11"/>
        <v>Kira Mondrus QASymphony</v>
      </c>
      <c r="B722" s="8" t="s">
        <v>2060</v>
      </c>
      <c r="C722" s="8" t="s">
        <v>2061</v>
      </c>
      <c r="D722" s="8" t="s">
        <v>42</v>
      </c>
      <c r="E722" s="8" t="s">
        <v>2062</v>
      </c>
      <c r="F722" s="8" t="s">
        <v>2063</v>
      </c>
      <c r="G722" s="12" t="s">
        <v>1898</v>
      </c>
      <c r="H722" s="22" t="str">
        <f>VLOOKUP($G722,Temp!$A:$C,H$1,FALSE)</f>
        <v>qasymphony.com</v>
      </c>
      <c r="I722" s="22" t="e">
        <f>VLOOKUP($G722,Temp!$A:$C,I$1,FALSE)</f>
        <v>#VALUE!</v>
      </c>
      <c r="J722" s="22" t="e">
        <f>VLOOKUP($G722,Temp!$A:$C,J$1,FALSE)</f>
        <v>#VALUE!</v>
      </c>
      <c r="K722" s="22" t="e">
        <f>VLOOKUP($G722,Temp!$A:$C,K$1,FALSE)</f>
        <v>#VALUE!</v>
      </c>
      <c r="L722" s="22" t="e">
        <f>VLOOKUP($G722,Temp!$A:$C,L$1,FALSE)</f>
        <v>#VALUE!</v>
      </c>
      <c r="M722" s="22" t="e">
        <f>VLOOKUP($G722,Temp!$A:$C,M$1,FALSE)</f>
        <v>#VALUE!</v>
      </c>
      <c r="N722" s="22" t="e">
        <f>VLOOKUP($G722,Temp!$A:$C,N$1,FALSE)</f>
        <v>#VALUE!</v>
      </c>
      <c r="O722" s="22" t="e">
        <f>VLOOKUP($G722,Temp!$A:$C,O$1,FALSE)</f>
        <v>#VALUE!</v>
      </c>
      <c r="P722" s="22" t="e">
        <f>VLOOKUP($G722,Temp!$A:$C,P$1,FALSE)</f>
        <v>#VALUE!</v>
      </c>
      <c r="Q722" s="22" t="e">
        <f>VLOOKUP($G722,Temp!$A:$C,Q$1,FALSE)</f>
        <v>#VALUE!</v>
      </c>
      <c r="R722" s="22" t="e">
        <f>VLOOKUP($G722,Temp!$A:$C,R$1,FALSE)</f>
        <v>#VALUE!</v>
      </c>
      <c r="S722" s="22" t="e">
        <f>VLOOKUP($G722,Temp!$A:$C,S$1,FALSE)</f>
        <v>#VALUE!</v>
      </c>
      <c r="T722" s="22" t="e">
        <f>VLOOKUP($G722,Temp!$A:$C,T$1,FALSE)</f>
        <v>#VALUE!</v>
      </c>
      <c r="U722" s="22" t="e">
        <f>VLOOKUP($G722,Temp!$A:$C,U$1,FALSE)</f>
        <v>#VALUE!</v>
      </c>
      <c r="V722" s="22" t="e">
        <f>VLOOKUP($G722,Temp!$A:$C,V$1,FALSE)</f>
        <v>#VALUE!</v>
      </c>
      <c r="W722" s="22" t="e">
        <f>VLOOKUP($G722,Temp!$A:$C,W$1,FALSE)</f>
        <v>#VALUE!</v>
      </c>
      <c r="X722" s="22" t="e">
        <f>VLOOKUP($G722,Temp!$A:$C,X$1,FALSE)</f>
        <v>#VALUE!</v>
      </c>
      <c r="Y722" s="22">
        <f>VLOOKUP($G722,Temp!$A:$C,Y$1,FALSE)</f>
        <v>70000</v>
      </c>
      <c r="Z722" s="22">
        <f>VLOOKUP($G722,Temp!$A:$C,Z$1,FALSE)</f>
        <v>2200</v>
      </c>
      <c r="AA722" s="22" t="str">
        <f>VLOOKUP($A722,Searches!$A:$H,AA$1,FALSE)</f>
        <v>Kira Mondrus</v>
      </c>
      <c r="AB722" s="22" t="str">
        <f>VLOOKUP($A722,Searches!$A:$H,AB$1,FALSE)</f>
        <v>QASymphony</v>
      </c>
      <c r="AC722" s="22" t="str">
        <f>VLOOKUP($A722,Searches!$A:$H,AC$1,FALSE)</f>
        <v>Chief Marketing Officer</v>
      </c>
      <c r="AD722" s="22" t="str">
        <f>VLOOKUP($A722,Searches!$A:$H,AD$1,FALSE)</f>
        <v>2nd</v>
      </c>
      <c r="AE722" s="22" t="str">
        <f>VLOOKUP($A722,Searches!$A:$H,AE$1,FALSE)</f>
        <v/>
      </c>
      <c r="AF722" s="22" t="str">
        <f>VLOOKUP($A722,Searches!$A:$H,AF$1,FALSE)</f>
        <v>Greater Atlanta Area</v>
      </c>
      <c r="AG722" s="22" t="str">
        <f>VLOOKUP($A722,Searches!$A:$H,AG$1,FALSE)</f>
        <v>https://www.linkedin.com/sales/profile/264960,MU2p,NAME_SEARCH?moduleKey=peopleSearchResults&amp;pageKey=sales-search3-people-refinement&amp;contextId=60BC92C971D70515801E49D6842B0000&amp;requestId=4bd62710-bea7-4f38-ad58-e37bf9f23975&amp;action=CLICK&amp;target=urn%3Ali%3AsalesLead%3A(-1%2C264960)&amp;pageNumber=5&amp;targetEl=profilelink&amp;position=23&amp;trk=lss-serp-result-lead_photo</v>
      </c>
      <c r="AH722" s="22" t="str">
        <f>VLOOKUP($G722,Temp!$D:$F,AH$1,FALSE)</f>
        <v>qasymphony.com</v>
      </c>
      <c r="AI722" s="22" t="str">
        <f>VLOOKUP($G722,Temp!$D:$F,AI$1,FALSE)</f>
        <v>Marketo</v>
      </c>
      <c r="AJ722" s="22" t="str">
        <f>VLOOKUP($G722,Temp!$D:$F,AJ$1,FALSE)</f>
        <v>WordPress</v>
      </c>
    </row>
    <row r="723" spans="1:36" ht="16" x14ac:dyDescent="0.2">
      <c r="A723" s="8" t="str">
        <f t="shared" si="11"/>
        <v>Joseph Pigato ProService Hawaii</v>
      </c>
      <c r="B723" s="8" t="s">
        <v>2075</v>
      </c>
      <c r="C723" s="8" t="s">
        <v>2076</v>
      </c>
      <c r="D723" s="8" t="s">
        <v>2078</v>
      </c>
      <c r="E723" s="8" t="s">
        <v>2079</v>
      </c>
      <c r="F723" s="8" t="s">
        <v>2080</v>
      </c>
      <c r="G723" s="12" t="s">
        <v>1913</v>
      </c>
      <c r="H723" s="22" t="str">
        <f>VLOOKUP($G723,Temp!$A:$C,H$1,FALSE)</f>
        <v>proservice.com</v>
      </c>
      <c r="I723" s="22" t="e">
        <f>VLOOKUP($G723,Temp!$A:$C,I$1,FALSE)</f>
        <v>#VALUE!</v>
      </c>
      <c r="J723" s="22" t="e">
        <f>VLOOKUP($G723,Temp!$A:$C,J$1,FALSE)</f>
        <v>#VALUE!</v>
      </c>
      <c r="K723" s="22" t="e">
        <f>VLOOKUP($G723,Temp!$A:$C,K$1,FALSE)</f>
        <v>#VALUE!</v>
      </c>
      <c r="L723" s="22" t="e">
        <f>VLOOKUP($G723,Temp!$A:$C,L$1,FALSE)</f>
        <v>#VALUE!</v>
      </c>
      <c r="M723" s="22" t="e">
        <f>VLOOKUP($G723,Temp!$A:$C,M$1,FALSE)</f>
        <v>#VALUE!</v>
      </c>
      <c r="N723" s="22" t="e">
        <f>VLOOKUP($G723,Temp!$A:$C,N$1,FALSE)</f>
        <v>#VALUE!</v>
      </c>
      <c r="O723" s="22" t="e">
        <f>VLOOKUP($G723,Temp!$A:$C,O$1,FALSE)</f>
        <v>#VALUE!</v>
      </c>
      <c r="P723" s="22" t="e">
        <f>VLOOKUP($G723,Temp!$A:$C,P$1,FALSE)</f>
        <v>#VALUE!</v>
      </c>
      <c r="Q723" s="22" t="e">
        <f>VLOOKUP($G723,Temp!$A:$C,Q$1,FALSE)</f>
        <v>#VALUE!</v>
      </c>
      <c r="R723" s="22" t="e">
        <f>VLOOKUP($G723,Temp!$A:$C,R$1,FALSE)</f>
        <v>#VALUE!</v>
      </c>
      <c r="S723" s="22" t="e">
        <f>VLOOKUP($G723,Temp!$A:$C,S$1,FALSE)</f>
        <v>#VALUE!</v>
      </c>
      <c r="T723" s="22" t="e">
        <f>VLOOKUP($G723,Temp!$A:$C,T$1,FALSE)</f>
        <v>#VALUE!</v>
      </c>
      <c r="U723" s="22" t="e">
        <f>VLOOKUP($G723,Temp!$A:$C,U$1,FALSE)</f>
        <v>#VALUE!</v>
      </c>
      <c r="V723" s="22" t="e">
        <f>VLOOKUP($G723,Temp!$A:$C,V$1,FALSE)</f>
        <v>#VALUE!</v>
      </c>
      <c r="W723" s="22" t="e">
        <f>VLOOKUP($G723,Temp!$A:$C,W$1,FALSE)</f>
        <v>#VALUE!</v>
      </c>
      <c r="X723" s="22" t="e">
        <f>VLOOKUP($G723,Temp!$A:$C,X$1,FALSE)</f>
        <v>#VALUE!</v>
      </c>
      <c r="Y723" s="22">
        <f>VLOOKUP($G723,Temp!$A:$C,Y$1,FALSE)</f>
        <v>34600</v>
      </c>
      <c r="Z723" s="22">
        <f>VLOOKUP($G723,Temp!$A:$C,Z$1,FALSE)</f>
        <v>1800</v>
      </c>
      <c r="AA723" s="22" t="str">
        <f>VLOOKUP($A723,Searches!$A:$H,AA$1,FALSE)</f>
        <v>Joseph Pigato</v>
      </c>
      <c r="AB723" s="22" t="str">
        <f>VLOOKUP($A723,Searches!$A:$H,AB$1,FALSE)</f>
        <v>ProService Hawaii</v>
      </c>
      <c r="AC723" s="22" t="str">
        <f>VLOOKUP($A723,Searches!$A:$H,AC$1,FALSE)</f>
        <v>Chief Marketing &amp; Innovation Officer</v>
      </c>
      <c r="AD723" s="22" t="str">
        <f>VLOOKUP($A723,Searches!$A:$H,AD$1,FALSE)</f>
        <v>2nd</v>
      </c>
      <c r="AE723" s="22" t="str">
        <f>VLOOKUP($A723,Searches!$A:$H,AE$1,FALSE)</f>
        <v>Open link</v>
      </c>
      <c r="AF723" s="22" t="str">
        <f>VLOOKUP($A723,Searches!$A:$H,AF$1,FALSE)</f>
        <v>Hawaiian Islands</v>
      </c>
      <c r="AG723" s="22" t="str">
        <f>VLOOKUP($A723,Searches!$A:$H,AG$1,FALSE)</f>
        <v>https://www.linkedin.com/sales/profile/1710368,-gHA,NAME_SEARCH?moduleKey=peopleSearchResults&amp;pageKey=sales-search3-people-refinement&amp;contextId=60BC92C971D70515801E49D6842B0000&amp;requestId=2ddb608e-c4ad-4a58-9f98-a7b48ae571d3&amp;action=CLICK&amp;target=urn%3Ali%3AsalesLead%3A(-1%2C1710368)&amp;pageNumber=1&amp;targetEl=profilelink&amp;position=22&amp;trk=lss-serp-result-lead_photo</v>
      </c>
      <c r="AH723" s="22" t="str">
        <f>VLOOKUP($G723,Temp!$D:$F,AH$1,FALSE)</f>
        <v>proservice.com</v>
      </c>
      <c r="AI723" s="22">
        <f>VLOOKUP($G723,Temp!$D:$F,AI$1,FALSE)</f>
        <v>0</v>
      </c>
      <c r="AJ723" s="22" t="str">
        <f>VLOOKUP($G723,Temp!$D:$F,AJ$1,FALSE)</f>
        <v>WordPress</v>
      </c>
    </row>
    <row r="724" spans="1:36" ht="16" x14ac:dyDescent="0.2">
      <c r="A724" s="8" t="str">
        <f t="shared" si="11"/>
        <v>David Karel Clari</v>
      </c>
      <c r="B724" s="8" t="s">
        <v>438</v>
      </c>
      <c r="C724" s="8" t="s">
        <v>2094</v>
      </c>
      <c r="D724" s="8" t="s">
        <v>180</v>
      </c>
      <c r="E724" s="8" t="s">
        <v>2095</v>
      </c>
      <c r="F724" s="8" t="s">
        <v>2096</v>
      </c>
      <c r="G724" s="12" t="s">
        <v>1936</v>
      </c>
      <c r="H724" s="22" t="str">
        <f>VLOOKUP($G724,Temp!$A:$C,H$1,FALSE)</f>
        <v>clari.com</v>
      </c>
      <c r="I724" s="22" t="e">
        <f>VLOOKUP($G724,Temp!$A:$C,I$1,FALSE)</f>
        <v>#VALUE!</v>
      </c>
      <c r="J724" s="22" t="e">
        <f>VLOOKUP($G724,Temp!$A:$C,J$1,FALSE)</f>
        <v>#VALUE!</v>
      </c>
      <c r="K724" s="22" t="e">
        <f>VLOOKUP($G724,Temp!$A:$C,K$1,FALSE)</f>
        <v>#VALUE!</v>
      </c>
      <c r="L724" s="22" t="e">
        <f>VLOOKUP($G724,Temp!$A:$C,L$1,FALSE)</f>
        <v>#VALUE!</v>
      </c>
      <c r="M724" s="22" t="e">
        <f>VLOOKUP($G724,Temp!$A:$C,M$1,FALSE)</f>
        <v>#VALUE!</v>
      </c>
      <c r="N724" s="22" t="e">
        <f>VLOOKUP($G724,Temp!$A:$C,N$1,FALSE)</f>
        <v>#VALUE!</v>
      </c>
      <c r="O724" s="22" t="e">
        <f>VLOOKUP($G724,Temp!$A:$C,O$1,FALSE)</f>
        <v>#VALUE!</v>
      </c>
      <c r="P724" s="22" t="e">
        <f>VLOOKUP($G724,Temp!$A:$C,P$1,FALSE)</f>
        <v>#VALUE!</v>
      </c>
      <c r="Q724" s="22" t="e">
        <f>VLOOKUP($G724,Temp!$A:$C,Q$1,FALSE)</f>
        <v>#VALUE!</v>
      </c>
      <c r="R724" s="22" t="e">
        <f>VLOOKUP($G724,Temp!$A:$C,R$1,FALSE)</f>
        <v>#VALUE!</v>
      </c>
      <c r="S724" s="22" t="e">
        <f>VLOOKUP($G724,Temp!$A:$C,S$1,FALSE)</f>
        <v>#VALUE!</v>
      </c>
      <c r="T724" s="22" t="e">
        <f>VLOOKUP($G724,Temp!$A:$C,T$1,FALSE)</f>
        <v>#VALUE!</v>
      </c>
      <c r="U724" s="22" t="e">
        <f>VLOOKUP($G724,Temp!$A:$C,U$1,FALSE)</f>
        <v>#VALUE!</v>
      </c>
      <c r="V724" s="22" t="e">
        <f>VLOOKUP($G724,Temp!$A:$C,V$1,FALSE)</f>
        <v>#VALUE!</v>
      </c>
      <c r="W724" s="22" t="e">
        <f>VLOOKUP($G724,Temp!$A:$C,W$1,FALSE)</f>
        <v>#VALUE!</v>
      </c>
      <c r="X724" s="22" t="e">
        <f>VLOOKUP($G724,Temp!$A:$C,X$1,FALSE)</f>
        <v>#VALUE!</v>
      </c>
      <c r="Y724" s="22">
        <f>VLOOKUP($G724,Temp!$A:$C,Y$1,FALSE)</f>
        <v>85</v>
      </c>
      <c r="Z724" s="22">
        <f>VLOOKUP($G724,Temp!$A:$C,Z$1,FALSE)</f>
        <v>257</v>
      </c>
      <c r="AA724" s="22" t="e">
        <f>VLOOKUP($A724,Searches!$A:$H,AA$1,FALSE)</f>
        <v>#N/A</v>
      </c>
      <c r="AB724" s="22" t="e">
        <f>VLOOKUP($A724,Searches!$A:$H,AB$1,FALSE)</f>
        <v>#N/A</v>
      </c>
      <c r="AC724" s="22" t="e">
        <f>VLOOKUP($A724,Searches!$A:$H,AC$1,FALSE)</f>
        <v>#N/A</v>
      </c>
      <c r="AD724" s="22" t="e">
        <f>VLOOKUP($A724,Searches!$A:$H,AD$1,FALSE)</f>
        <v>#N/A</v>
      </c>
      <c r="AE724" s="22" t="e">
        <f>VLOOKUP($A724,Searches!$A:$H,AE$1,FALSE)</f>
        <v>#N/A</v>
      </c>
      <c r="AF724" s="22" t="e">
        <f>VLOOKUP($A724,Searches!$A:$H,AF$1,FALSE)</f>
        <v>#N/A</v>
      </c>
      <c r="AG724" s="22" t="e">
        <f>VLOOKUP($A724,Searches!$A:$H,AG$1,FALSE)</f>
        <v>#N/A</v>
      </c>
      <c r="AH724" s="22" t="e">
        <f>VLOOKUP($G724,Temp!$D:$F,AH$1,FALSE)</f>
        <v>#N/A</v>
      </c>
      <c r="AI724" s="22" t="e">
        <f>VLOOKUP($G724,Temp!$D:$F,AI$1,FALSE)</f>
        <v>#N/A</v>
      </c>
      <c r="AJ724" s="22" t="e">
        <f>VLOOKUP($G724,Temp!$D:$F,AJ$1,FALSE)</f>
        <v>#N/A</v>
      </c>
    </row>
    <row r="725" spans="1:36" ht="16" x14ac:dyDescent="0.2">
      <c r="A725" s="8" t="str">
        <f t="shared" si="11"/>
        <v>Giles House CallidusCloud</v>
      </c>
      <c r="B725" s="8" t="s">
        <v>2141</v>
      </c>
      <c r="C725" s="8" t="s">
        <v>2142</v>
      </c>
      <c r="D725" s="8" t="s">
        <v>2143</v>
      </c>
      <c r="E725" s="8" t="s">
        <v>2144</v>
      </c>
      <c r="F725" s="8" t="s">
        <v>2145</v>
      </c>
      <c r="G725" s="12" t="s">
        <v>1978</v>
      </c>
      <c r="H725" s="22" t="str">
        <f>VLOOKUP($G725,Temp!$A:$C,H$1,FALSE)</f>
        <v>calliduscloud.com</v>
      </c>
      <c r="I725" s="22" t="e">
        <f>VLOOKUP($G725,Temp!$A:$C,I$1,FALSE)</f>
        <v>#VALUE!</v>
      </c>
      <c r="J725" s="22" t="e">
        <f>VLOOKUP($G725,Temp!$A:$C,J$1,FALSE)</f>
        <v>#VALUE!</v>
      </c>
      <c r="K725" s="22" t="e">
        <f>VLOOKUP($G725,Temp!$A:$C,K$1,FALSE)</f>
        <v>#VALUE!</v>
      </c>
      <c r="L725" s="22" t="e">
        <f>VLOOKUP($G725,Temp!$A:$C,L$1,FALSE)</f>
        <v>#VALUE!</v>
      </c>
      <c r="M725" s="22" t="e">
        <f>VLOOKUP($G725,Temp!$A:$C,M$1,FALSE)</f>
        <v>#VALUE!</v>
      </c>
      <c r="N725" s="22" t="e">
        <f>VLOOKUP($G725,Temp!$A:$C,N$1,FALSE)</f>
        <v>#VALUE!</v>
      </c>
      <c r="O725" s="22" t="e">
        <f>VLOOKUP($G725,Temp!$A:$C,O$1,FALSE)</f>
        <v>#VALUE!</v>
      </c>
      <c r="P725" s="22" t="e">
        <f>VLOOKUP($G725,Temp!$A:$C,P$1,FALSE)</f>
        <v>#VALUE!</v>
      </c>
      <c r="Q725" s="22" t="e">
        <f>VLOOKUP($G725,Temp!$A:$C,Q$1,FALSE)</f>
        <v>#VALUE!</v>
      </c>
      <c r="R725" s="22" t="e">
        <f>VLOOKUP($G725,Temp!$A:$C,R$1,FALSE)</f>
        <v>#VALUE!</v>
      </c>
      <c r="S725" s="22" t="e">
        <f>VLOOKUP($G725,Temp!$A:$C,S$1,FALSE)</f>
        <v>#VALUE!</v>
      </c>
      <c r="T725" s="22" t="e">
        <f>VLOOKUP($G725,Temp!$A:$C,T$1,FALSE)</f>
        <v>#VALUE!</v>
      </c>
      <c r="U725" s="22" t="e">
        <f>VLOOKUP($G725,Temp!$A:$C,U$1,FALSE)</f>
        <v>#VALUE!</v>
      </c>
      <c r="V725" s="22" t="e">
        <f>VLOOKUP($G725,Temp!$A:$C,V$1,FALSE)</f>
        <v>#VALUE!</v>
      </c>
      <c r="W725" s="22" t="e">
        <f>VLOOKUP($G725,Temp!$A:$C,W$1,FALSE)</f>
        <v>#VALUE!</v>
      </c>
      <c r="X725" s="22" t="e">
        <f>VLOOKUP($G725,Temp!$A:$C,X$1,FALSE)</f>
        <v>#VALUE!</v>
      </c>
      <c r="Y725" s="22">
        <f>VLOOKUP($G725,Temp!$A:$C,Y$1,FALSE)</f>
        <v>96100</v>
      </c>
      <c r="Z725" s="22">
        <f>VLOOKUP($G725,Temp!$A:$C,Z$1,FALSE)</f>
        <v>15400</v>
      </c>
      <c r="AA725" s="22" t="e">
        <f>VLOOKUP($A725,Searches!$A:$H,AA$1,FALSE)</f>
        <v>#N/A</v>
      </c>
      <c r="AB725" s="22" t="e">
        <f>VLOOKUP($A725,Searches!$A:$H,AB$1,FALSE)</f>
        <v>#N/A</v>
      </c>
      <c r="AC725" s="22" t="e">
        <f>VLOOKUP($A725,Searches!$A:$H,AC$1,FALSE)</f>
        <v>#N/A</v>
      </c>
      <c r="AD725" s="22" t="e">
        <f>VLOOKUP($A725,Searches!$A:$H,AD$1,FALSE)</f>
        <v>#N/A</v>
      </c>
      <c r="AE725" s="22" t="e">
        <f>VLOOKUP($A725,Searches!$A:$H,AE$1,FALSE)</f>
        <v>#N/A</v>
      </c>
      <c r="AF725" s="22" t="e">
        <f>VLOOKUP($A725,Searches!$A:$H,AF$1,FALSE)</f>
        <v>#N/A</v>
      </c>
      <c r="AG725" s="22" t="e">
        <f>VLOOKUP($A725,Searches!$A:$H,AG$1,FALSE)</f>
        <v>#N/A</v>
      </c>
      <c r="AH725" s="22" t="str">
        <f>VLOOKUP($G725,Temp!$D:$F,AH$1,FALSE)</f>
        <v>calliduscloud.com</v>
      </c>
      <c r="AI725" s="22">
        <f>VLOOKUP($G725,Temp!$D:$F,AI$1,FALSE)</f>
        <v>0</v>
      </c>
      <c r="AJ725" s="22" t="str">
        <f>VLOOKUP($G725,Temp!$D:$F,AJ$1,FALSE)</f>
        <v>WordPress</v>
      </c>
    </row>
    <row r="726" spans="1:36" ht="16" x14ac:dyDescent="0.2">
      <c r="A726" s="8" t="str">
        <f t="shared" si="11"/>
        <v>Nirmal Nair Clickatell, Inc.</v>
      </c>
      <c r="B726" s="8" t="s">
        <v>2115</v>
      </c>
      <c r="C726" s="8" t="s">
        <v>2117</v>
      </c>
      <c r="D726" s="8" t="s">
        <v>2118</v>
      </c>
      <c r="E726" s="8" t="s">
        <v>634</v>
      </c>
      <c r="F726" s="8" t="s">
        <v>2119</v>
      </c>
      <c r="G726" s="8" t="s">
        <v>634</v>
      </c>
      <c r="H726" s="22" t="e">
        <f>VLOOKUP($G726,Temp!$A:$C,H$1,FALSE)</f>
        <v>#N/A</v>
      </c>
      <c r="I726" s="22" t="e">
        <f>VLOOKUP($G726,Temp!$A:$C,I$1,FALSE)</f>
        <v>#N/A</v>
      </c>
      <c r="J726" s="22" t="e">
        <f>VLOOKUP($G726,Temp!$A:$C,J$1,FALSE)</f>
        <v>#N/A</v>
      </c>
      <c r="K726" s="22" t="e">
        <f>VLOOKUP($G726,Temp!$A:$C,K$1,FALSE)</f>
        <v>#N/A</v>
      </c>
      <c r="L726" s="22" t="e">
        <f>VLOOKUP($G726,Temp!$A:$C,L$1,FALSE)</f>
        <v>#N/A</v>
      </c>
      <c r="M726" s="22" t="e">
        <f>VLOOKUP($G726,Temp!$A:$C,M$1,FALSE)</f>
        <v>#N/A</v>
      </c>
      <c r="N726" s="22" t="e">
        <f>VLOOKUP($G726,Temp!$A:$C,N$1,FALSE)</f>
        <v>#N/A</v>
      </c>
      <c r="O726" s="22" t="e">
        <f>VLOOKUP($G726,Temp!$A:$C,O$1,FALSE)</f>
        <v>#N/A</v>
      </c>
      <c r="P726" s="22" t="e">
        <f>VLOOKUP($G726,Temp!$A:$C,P$1,FALSE)</f>
        <v>#N/A</v>
      </c>
      <c r="Q726" s="22" t="e">
        <f>VLOOKUP($G726,Temp!$A:$C,Q$1,FALSE)</f>
        <v>#N/A</v>
      </c>
      <c r="R726" s="22" t="e">
        <f>VLOOKUP($G726,Temp!$A:$C,R$1,FALSE)</f>
        <v>#N/A</v>
      </c>
      <c r="S726" s="22" t="e">
        <f>VLOOKUP($G726,Temp!$A:$C,S$1,FALSE)</f>
        <v>#N/A</v>
      </c>
      <c r="T726" s="22" t="e">
        <f>VLOOKUP($G726,Temp!$A:$C,T$1,FALSE)</f>
        <v>#N/A</v>
      </c>
      <c r="U726" s="22" t="e">
        <f>VLOOKUP($G726,Temp!$A:$C,U$1,FALSE)</f>
        <v>#N/A</v>
      </c>
      <c r="V726" s="22" t="e">
        <f>VLOOKUP($G726,Temp!$A:$C,V$1,FALSE)</f>
        <v>#N/A</v>
      </c>
      <c r="W726" s="22" t="e">
        <f>VLOOKUP($G726,Temp!$A:$C,W$1,FALSE)</f>
        <v>#N/A</v>
      </c>
      <c r="X726" s="22" t="e">
        <f>VLOOKUP($G726,Temp!$A:$C,X$1,FALSE)</f>
        <v>#N/A</v>
      </c>
      <c r="Y726" s="22" t="e">
        <f>VLOOKUP($G726,Temp!$A:$C,Y$1,FALSE)</f>
        <v>#N/A</v>
      </c>
      <c r="Z726" s="22" t="e">
        <f>VLOOKUP($G726,Temp!$A:$C,Z$1,FALSE)</f>
        <v>#N/A</v>
      </c>
      <c r="AA726" s="22" t="str">
        <f>VLOOKUP($A726,Searches!$A:$H,AA$1,FALSE)</f>
        <v>Nirmal Nair</v>
      </c>
      <c r="AB726" s="22" t="str">
        <f>VLOOKUP($A726,Searches!$A:$H,AB$1,FALSE)</f>
        <v>Clickatell, Inc.</v>
      </c>
      <c r="AC726" s="22" t="str">
        <f>VLOOKUP($A726,Searches!$A:$H,AC$1,FALSE)</f>
        <v>Chief Product Officer, EVP Marketing &amp; Digital Sales</v>
      </c>
      <c r="AD726" s="22" t="str">
        <f>VLOOKUP($A726,Searches!$A:$H,AD$1,FALSE)</f>
        <v>2nd</v>
      </c>
      <c r="AE726" s="22" t="str">
        <f>VLOOKUP($A726,Searches!$A:$H,AE$1,FALSE)</f>
        <v/>
      </c>
      <c r="AF726" s="22" t="str">
        <f>VLOOKUP($A726,Searches!$A:$H,AF$1,FALSE)</f>
        <v>San Francisco Bay Area</v>
      </c>
      <c r="AG726" s="22" t="str">
        <f>VLOOKUP($A726,Searches!$A:$H,AG$1,FALSE)</f>
        <v>https://www.linkedin.com/sales/profile/5618997,xiEg,NAME_SEARCH?moduleKey=peopleSearchResults&amp;pageKey=sales-search3-people-refinement&amp;contextId=60BC92C971D70515801E49D6842B0000&amp;requestId=f63e00c2-7c97-4cad-8156-5e10e850e6af&amp;action=CLICK&amp;target=urn%3Ali%3AsalesLead%3A(-1%2C5618997)&amp;pageNumber=6&amp;targetEl=profilelink&amp;position=4&amp;trk=lss-serp-result-lead_photo</v>
      </c>
      <c r="AH726" s="22" t="e">
        <f>VLOOKUP($G726,Temp!$D:$F,AH$1,FALSE)</f>
        <v>#N/A</v>
      </c>
      <c r="AI726" s="22" t="e">
        <f>VLOOKUP($G726,Temp!$D:$F,AI$1,FALSE)</f>
        <v>#N/A</v>
      </c>
      <c r="AJ726" s="22" t="e">
        <f>VLOOKUP($G726,Temp!$D:$F,AJ$1,FALSE)</f>
        <v>#N/A</v>
      </c>
    </row>
    <row r="727" spans="1:36" ht="16" x14ac:dyDescent="0.2">
      <c r="A727" s="8" t="str">
        <f t="shared" si="11"/>
        <v>Mike Marusic Sharp Electronics Corporation USA</v>
      </c>
      <c r="B727" s="8" t="s">
        <v>112</v>
      </c>
      <c r="C727" s="8" t="s">
        <v>2131</v>
      </c>
      <c r="D727" s="8" t="s">
        <v>1006</v>
      </c>
      <c r="E727" s="8" t="s">
        <v>2132</v>
      </c>
      <c r="F727" s="8" t="s">
        <v>2133</v>
      </c>
      <c r="G727" s="12" t="s">
        <v>1965</v>
      </c>
      <c r="H727" s="22" t="str">
        <f>VLOOKUP($G727,Temp!$A:$C,H$1,FALSE)</f>
        <v>SharpUSA.com</v>
      </c>
      <c r="I727" s="22" t="e">
        <f>VLOOKUP($G727,Temp!$A:$C,I$1,FALSE)</f>
        <v>#VALUE!</v>
      </c>
      <c r="J727" s="22" t="e">
        <f>VLOOKUP($G727,Temp!$A:$C,J$1,FALSE)</f>
        <v>#VALUE!</v>
      </c>
      <c r="K727" s="22" t="e">
        <f>VLOOKUP($G727,Temp!$A:$C,K$1,FALSE)</f>
        <v>#VALUE!</v>
      </c>
      <c r="L727" s="22" t="e">
        <f>VLOOKUP($G727,Temp!$A:$C,L$1,FALSE)</f>
        <v>#VALUE!</v>
      </c>
      <c r="M727" s="22" t="e">
        <f>VLOOKUP($G727,Temp!$A:$C,M$1,FALSE)</f>
        <v>#VALUE!</v>
      </c>
      <c r="N727" s="22" t="e">
        <f>VLOOKUP($G727,Temp!$A:$C,N$1,FALSE)</f>
        <v>#VALUE!</v>
      </c>
      <c r="O727" s="22" t="e">
        <f>VLOOKUP($G727,Temp!$A:$C,O$1,FALSE)</f>
        <v>#VALUE!</v>
      </c>
      <c r="P727" s="22" t="e">
        <f>VLOOKUP($G727,Temp!$A:$C,P$1,FALSE)</f>
        <v>#VALUE!</v>
      </c>
      <c r="Q727" s="22" t="e">
        <f>VLOOKUP($G727,Temp!$A:$C,Q$1,FALSE)</f>
        <v>#VALUE!</v>
      </c>
      <c r="R727" s="22" t="e">
        <f>VLOOKUP($G727,Temp!$A:$C,R$1,FALSE)</f>
        <v>#VALUE!</v>
      </c>
      <c r="S727" s="22" t="e">
        <f>VLOOKUP($G727,Temp!$A:$C,S$1,FALSE)</f>
        <v>#VALUE!</v>
      </c>
      <c r="T727" s="22" t="e">
        <f>VLOOKUP($G727,Temp!$A:$C,T$1,FALSE)</f>
        <v>#VALUE!</v>
      </c>
      <c r="U727" s="22" t="e">
        <f>VLOOKUP($G727,Temp!$A:$C,U$1,FALSE)</f>
        <v>#VALUE!</v>
      </c>
      <c r="V727" s="22" t="e">
        <f>VLOOKUP($G727,Temp!$A:$C,V$1,FALSE)</f>
        <v>#VALUE!</v>
      </c>
      <c r="W727" s="22" t="e">
        <f>VLOOKUP($G727,Temp!$A:$C,W$1,FALSE)</f>
        <v>#VALUE!</v>
      </c>
      <c r="X727" s="22" t="e">
        <f>VLOOKUP($G727,Temp!$A:$C,X$1,FALSE)</f>
        <v>#VALUE!</v>
      </c>
      <c r="Y727" s="22">
        <f>VLOOKUP($G727,Temp!$A:$C,Y$1,FALSE)</f>
        <v>168000</v>
      </c>
      <c r="Z727" s="22">
        <f>VLOOKUP($G727,Temp!$A:$C,Z$1,FALSE)</f>
        <v>4400</v>
      </c>
      <c r="AA727" s="22" t="e">
        <f>VLOOKUP($A727,Searches!$A:$H,AA$1,FALSE)</f>
        <v>#N/A</v>
      </c>
      <c r="AB727" s="22" t="e">
        <f>VLOOKUP($A727,Searches!$A:$H,AB$1,FALSE)</f>
        <v>#N/A</v>
      </c>
      <c r="AC727" s="22" t="e">
        <f>VLOOKUP($A727,Searches!$A:$H,AC$1,FALSE)</f>
        <v>#N/A</v>
      </c>
      <c r="AD727" s="22" t="e">
        <f>VLOOKUP($A727,Searches!$A:$H,AD$1,FALSE)</f>
        <v>#N/A</v>
      </c>
      <c r="AE727" s="22" t="e">
        <f>VLOOKUP($A727,Searches!$A:$H,AE$1,FALSE)</f>
        <v>#N/A</v>
      </c>
      <c r="AF727" s="22" t="e">
        <f>VLOOKUP($A727,Searches!$A:$H,AF$1,FALSE)</f>
        <v>#N/A</v>
      </c>
      <c r="AG727" s="22" t="e">
        <f>VLOOKUP($A727,Searches!$A:$H,AG$1,FALSE)</f>
        <v>#N/A</v>
      </c>
      <c r="AH727" s="22" t="e">
        <f>VLOOKUP($G727,Temp!$D:$F,AH$1,FALSE)</f>
        <v>#N/A</v>
      </c>
      <c r="AI727" s="22" t="e">
        <f>VLOOKUP($G727,Temp!$D:$F,AI$1,FALSE)</f>
        <v>#N/A</v>
      </c>
      <c r="AJ727" s="22" t="e">
        <f>VLOOKUP($G727,Temp!$D:$F,AJ$1,FALSE)</f>
        <v>#N/A</v>
      </c>
    </row>
    <row r="728" spans="1:36" ht="16" x14ac:dyDescent="0.2">
      <c r="A728" s="8" t="str">
        <f t="shared" si="11"/>
        <v>Ray White ICUC - A Dentsu Aegis Network Company</v>
      </c>
      <c r="B728" s="8" t="s">
        <v>2165</v>
      </c>
      <c r="C728" s="8" t="s">
        <v>1411</v>
      </c>
      <c r="D728" s="8" t="s">
        <v>42</v>
      </c>
      <c r="E728" s="8" t="s">
        <v>634</v>
      </c>
      <c r="F728" s="8" t="s">
        <v>2166</v>
      </c>
      <c r="G728" s="8" t="s">
        <v>634</v>
      </c>
      <c r="H728" s="22" t="e">
        <f>VLOOKUP($G728,Temp!$A:$C,H$1,FALSE)</f>
        <v>#N/A</v>
      </c>
      <c r="I728" s="22" t="e">
        <f>VLOOKUP($G728,Temp!$A:$C,I$1,FALSE)</f>
        <v>#N/A</v>
      </c>
      <c r="J728" s="22" t="e">
        <f>VLOOKUP($G728,Temp!$A:$C,J$1,FALSE)</f>
        <v>#N/A</v>
      </c>
      <c r="K728" s="22" t="e">
        <f>VLOOKUP($G728,Temp!$A:$C,K$1,FALSE)</f>
        <v>#N/A</v>
      </c>
      <c r="L728" s="22" t="e">
        <f>VLOOKUP($G728,Temp!$A:$C,L$1,FALSE)</f>
        <v>#N/A</v>
      </c>
      <c r="M728" s="22" t="e">
        <f>VLOOKUP($G728,Temp!$A:$C,M$1,FALSE)</f>
        <v>#N/A</v>
      </c>
      <c r="N728" s="22" t="e">
        <f>VLOOKUP($G728,Temp!$A:$C,N$1,FALSE)</f>
        <v>#N/A</v>
      </c>
      <c r="O728" s="22" t="e">
        <f>VLOOKUP($G728,Temp!$A:$C,O$1,FALSE)</f>
        <v>#N/A</v>
      </c>
      <c r="P728" s="22" t="e">
        <f>VLOOKUP($G728,Temp!$A:$C,P$1,FALSE)</f>
        <v>#N/A</v>
      </c>
      <c r="Q728" s="22" t="e">
        <f>VLOOKUP($G728,Temp!$A:$C,Q$1,FALSE)</f>
        <v>#N/A</v>
      </c>
      <c r="R728" s="22" t="e">
        <f>VLOOKUP($G728,Temp!$A:$C,R$1,FALSE)</f>
        <v>#N/A</v>
      </c>
      <c r="S728" s="22" t="e">
        <f>VLOOKUP($G728,Temp!$A:$C,S$1,FALSE)</f>
        <v>#N/A</v>
      </c>
      <c r="T728" s="22" t="e">
        <f>VLOOKUP($G728,Temp!$A:$C,T$1,FALSE)</f>
        <v>#N/A</v>
      </c>
      <c r="U728" s="22" t="e">
        <f>VLOOKUP($G728,Temp!$A:$C,U$1,FALSE)</f>
        <v>#N/A</v>
      </c>
      <c r="V728" s="22" t="e">
        <f>VLOOKUP($G728,Temp!$A:$C,V$1,FALSE)</f>
        <v>#N/A</v>
      </c>
      <c r="W728" s="22" t="e">
        <f>VLOOKUP($G728,Temp!$A:$C,W$1,FALSE)</f>
        <v>#N/A</v>
      </c>
      <c r="X728" s="22" t="e">
        <f>VLOOKUP($G728,Temp!$A:$C,X$1,FALSE)</f>
        <v>#N/A</v>
      </c>
      <c r="Y728" s="22" t="e">
        <f>VLOOKUP($G728,Temp!$A:$C,Y$1,FALSE)</f>
        <v>#N/A</v>
      </c>
      <c r="Z728" s="22" t="e">
        <f>VLOOKUP($G728,Temp!$A:$C,Z$1,FALSE)</f>
        <v>#N/A</v>
      </c>
      <c r="AA728" s="22" t="e">
        <f>VLOOKUP($A728,Searches!$A:$H,AA$1,FALSE)</f>
        <v>#N/A</v>
      </c>
      <c r="AB728" s="22" t="e">
        <f>VLOOKUP($A728,Searches!$A:$H,AB$1,FALSE)</f>
        <v>#N/A</v>
      </c>
      <c r="AC728" s="22" t="e">
        <f>VLOOKUP($A728,Searches!$A:$H,AC$1,FALSE)</f>
        <v>#N/A</v>
      </c>
      <c r="AD728" s="22" t="e">
        <f>VLOOKUP($A728,Searches!$A:$H,AD$1,FALSE)</f>
        <v>#N/A</v>
      </c>
      <c r="AE728" s="22" t="e">
        <f>VLOOKUP($A728,Searches!$A:$H,AE$1,FALSE)</f>
        <v>#N/A</v>
      </c>
      <c r="AF728" s="22" t="e">
        <f>VLOOKUP($A728,Searches!$A:$H,AF$1,FALSE)</f>
        <v>#N/A</v>
      </c>
      <c r="AG728" s="22" t="e">
        <f>VLOOKUP($A728,Searches!$A:$H,AG$1,FALSE)</f>
        <v>#N/A</v>
      </c>
      <c r="AH728" s="22" t="e">
        <f>VLOOKUP($G728,Temp!$D:$F,AH$1,FALSE)</f>
        <v>#N/A</v>
      </c>
      <c r="AI728" s="22" t="e">
        <f>VLOOKUP($G728,Temp!$D:$F,AI$1,FALSE)</f>
        <v>#N/A</v>
      </c>
      <c r="AJ728" s="22" t="e">
        <f>VLOOKUP($G728,Temp!$D:$F,AJ$1,FALSE)</f>
        <v>#N/A</v>
      </c>
    </row>
    <row r="729" spans="1:36" ht="16" x14ac:dyDescent="0.2">
      <c r="A729" s="8" t="str">
        <f t="shared" si="11"/>
        <v>Jamie Lords XTIRI</v>
      </c>
      <c r="B729" s="8" t="s">
        <v>2176</v>
      </c>
      <c r="C729" s="8" t="s">
        <v>2179</v>
      </c>
      <c r="D729" s="8" t="s">
        <v>2181</v>
      </c>
      <c r="E729" s="8" t="s">
        <v>2182</v>
      </c>
      <c r="F729" s="8" t="s">
        <v>2183</v>
      </c>
      <c r="G729" s="12" t="s">
        <v>1990</v>
      </c>
      <c r="H729" s="22" t="str">
        <f>VLOOKUP($G729,Temp!$A:$C,H$1,FALSE)</f>
        <v>xtiri.com</v>
      </c>
      <c r="I729" s="22" t="e">
        <f>VLOOKUP($G729,Temp!$A:$C,I$1,FALSE)</f>
        <v>#VALUE!</v>
      </c>
      <c r="J729" s="22" t="e">
        <f>VLOOKUP($G729,Temp!$A:$C,J$1,FALSE)</f>
        <v>#VALUE!</v>
      </c>
      <c r="K729" s="22" t="e">
        <f>VLOOKUP($G729,Temp!$A:$C,K$1,FALSE)</f>
        <v>#VALUE!</v>
      </c>
      <c r="L729" s="22" t="e">
        <f>VLOOKUP($G729,Temp!$A:$C,L$1,FALSE)</f>
        <v>#VALUE!</v>
      </c>
      <c r="M729" s="22" t="e">
        <f>VLOOKUP($G729,Temp!$A:$C,M$1,FALSE)</f>
        <v>#VALUE!</v>
      </c>
      <c r="N729" s="22" t="e">
        <f>VLOOKUP($G729,Temp!$A:$C,N$1,FALSE)</f>
        <v>#VALUE!</v>
      </c>
      <c r="O729" s="22" t="e">
        <f>VLOOKUP($G729,Temp!$A:$C,O$1,FALSE)</f>
        <v>#VALUE!</v>
      </c>
      <c r="P729" s="22" t="e">
        <f>VLOOKUP($G729,Temp!$A:$C,P$1,FALSE)</f>
        <v>#VALUE!</v>
      </c>
      <c r="Q729" s="22" t="e">
        <f>VLOOKUP($G729,Temp!$A:$C,Q$1,FALSE)</f>
        <v>#VALUE!</v>
      </c>
      <c r="R729" s="22" t="e">
        <f>VLOOKUP($G729,Temp!$A:$C,R$1,FALSE)</f>
        <v>#VALUE!</v>
      </c>
      <c r="S729" s="22" t="e">
        <f>VLOOKUP($G729,Temp!$A:$C,S$1,FALSE)</f>
        <v>#VALUE!</v>
      </c>
      <c r="T729" s="22" t="e">
        <f>VLOOKUP($G729,Temp!$A:$C,T$1,FALSE)</f>
        <v>#VALUE!</v>
      </c>
      <c r="U729" s="22" t="e">
        <f>VLOOKUP($G729,Temp!$A:$C,U$1,FALSE)</f>
        <v>#VALUE!</v>
      </c>
      <c r="V729" s="22" t="e">
        <f>VLOOKUP($G729,Temp!$A:$C,V$1,FALSE)</f>
        <v>#VALUE!</v>
      </c>
      <c r="W729" s="22" t="e">
        <f>VLOOKUP($G729,Temp!$A:$C,W$1,FALSE)</f>
        <v>#VALUE!</v>
      </c>
      <c r="X729" s="22" t="e">
        <f>VLOOKUP($G729,Temp!$A:$C,X$1,FALSE)</f>
        <v>#VALUE!</v>
      </c>
      <c r="Y729" s="22">
        <f>VLOOKUP($G729,Temp!$A:$C,Y$1,FALSE)</f>
        <v>3</v>
      </c>
      <c r="Z729" s="22">
        <f>VLOOKUP($G729,Temp!$A:$C,Z$1,FALSE)</f>
        <v>0</v>
      </c>
      <c r="AA729" s="22" t="e">
        <f>VLOOKUP($A729,Searches!$A:$H,AA$1,FALSE)</f>
        <v>#N/A</v>
      </c>
      <c r="AB729" s="22" t="e">
        <f>VLOOKUP($A729,Searches!$A:$H,AB$1,FALSE)</f>
        <v>#N/A</v>
      </c>
      <c r="AC729" s="22" t="e">
        <f>VLOOKUP($A729,Searches!$A:$H,AC$1,FALSE)</f>
        <v>#N/A</v>
      </c>
      <c r="AD729" s="22" t="e">
        <f>VLOOKUP($A729,Searches!$A:$H,AD$1,FALSE)</f>
        <v>#N/A</v>
      </c>
      <c r="AE729" s="22" t="e">
        <f>VLOOKUP($A729,Searches!$A:$H,AE$1,FALSE)</f>
        <v>#N/A</v>
      </c>
      <c r="AF729" s="22" t="e">
        <f>VLOOKUP($A729,Searches!$A:$H,AF$1,FALSE)</f>
        <v>#N/A</v>
      </c>
      <c r="AG729" s="22" t="e">
        <f>VLOOKUP($A729,Searches!$A:$H,AG$1,FALSE)</f>
        <v>#N/A</v>
      </c>
      <c r="AH729" s="22" t="str">
        <f>VLOOKUP($G729,Temp!$D:$F,AH$1,FALSE)</f>
        <v>xtiri.com</v>
      </c>
      <c r="AI729" s="22">
        <f>VLOOKUP($G729,Temp!$D:$F,AI$1,FALSE)</f>
        <v>0</v>
      </c>
      <c r="AJ729" s="22" t="str">
        <f>VLOOKUP($G729,Temp!$D:$F,AJ$1,FALSE)</f>
        <v>WordPress</v>
      </c>
    </row>
    <row r="730" spans="1:36" ht="16" x14ac:dyDescent="0.2">
      <c r="A730" s="8" t="str">
        <f t="shared" si="11"/>
        <v>Justin Hart TeleSign</v>
      </c>
      <c r="B730" s="8" t="s">
        <v>2195</v>
      </c>
      <c r="C730" s="8" t="s">
        <v>2197</v>
      </c>
      <c r="D730" s="8" t="s">
        <v>2198</v>
      </c>
      <c r="E730" s="8" t="s">
        <v>2199</v>
      </c>
      <c r="F730" s="8" t="s">
        <v>2200</v>
      </c>
      <c r="G730" s="12" t="s">
        <v>2010</v>
      </c>
      <c r="H730" s="22" t="str">
        <f>VLOOKUP($G730,Temp!$A:$C,H$1,FALSE)</f>
        <v>telesign.com</v>
      </c>
      <c r="I730" s="22" t="e">
        <f>VLOOKUP($G730,Temp!$A:$C,I$1,FALSE)</f>
        <v>#VALUE!</v>
      </c>
      <c r="J730" s="22" t="e">
        <f>VLOOKUP($G730,Temp!$A:$C,J$1,FALSE)</f>
        <v>#VALUE!</v>
      </c>
      <c r="K730" s="22" t="e">
        <f>VLOOKUP($G730,Temp!$A:$C,K$1,FALSE)</f>
        <v>#VALUE!</v>
      </c>
      <c r="L730" s="22" t="e">
        <f>VLOOKUP($G730,Temp!$A:$C,L$1,FALSE)</f>
        <v>#VALUE!</v>
      </c>
      <c r="M730" s="22" t="e">
        <f>VLOOKUP($G730,Temp!$A:$C,M$1,FALSE)</f>
        <v>#VALUE!</v>
      </c>
      <c r="N730" s="22" t="e">
        <f>VLOOKUP($G730,Temp!$A:$C,N$1,FALSE)</f>
        <v>#VALUE!</v>
      </c>
      <c r="O730" s="22" t="e">
        <f>VLOOKUP($G730,Temp!$A:$C,O$1,FALSE)</f>
        <v>#VALUE!</v>
      </c>
      <c r="P730" s="22" t="e">
        <f>VLOOKUP($G730,Temp!$A:$C,P$1,FALSE)</f>
        <v>#VALUE!</v>
      </c>
      <c r="Q730" s="22" t="e">
        <f>VLOOKUP($G730,Temp!$A:$C,Q$1,FALSE)</f>
        <v>#VALUE!</v>
      </c>
      <c r="R730" s="22" t="e">
        <f>VLOOKUP($G730,Temp!$A:$C,R$1,FALSE)</f>
        <v>#VALUE!</v>
      </c>
      <c r="S730" s="22" t="e">
        <f>VLOOKUP($G730,Temp!$A:$C,S$1,FALSE)</f>
        <v>#VALUE!</v>
      </c>
      <c r="T730" s="22" t="e">
        <f>VLOOKUP($G730,Temp!$A:$C,T$1,FALSE)</f>
        <v>#VALUE!</v>
      </c>
      <c r="U730" s="22" t="e">
        <f>VLOOKUP($G730,Temp!$A:$C,U$1,FALSE)</f>
        <v>#VALUE!</v>
      </c>
      <c r="V730" s="22" t="e">
        <f>VLOOKUP($G730,Temp!$A:$C,V$1,FALSE)</f>
        <v>#VALUE!</v>
      </c>
      <c r="W730" s="22" t="e">
        <f>VLOOKUP($G730,Temp!$A:$C,W$1,FALSE)</f>
        <v>#VALUE!</v>
      </c>
      <c r="X730" s="22" t="e">
        <f>VLOOKUP($G730,Temp!$A:$C,X$1,FALSE)</f>
        <v>#VALUE!</v>
      </c>
      <c r="Y730" s="22">
        <f>VLOOKUP($G730,Temp!$A:$C,Y$1,FALSE)</f>
        <v>3400</v>
      </c>
      <c r="Z730" s="22">
        <f>VLOOKUP($G730,Temp!$A:$C,Z$1,FALSE)</f>
        <v>11700</v>
      </c>
      <c r="AA730" s="22" t="str">
        <f>VLOOKUP($A730,Searches!$A:$H,AA$1,FALSE)</f>
        <v>Justin Hart</v>
      </c>
      <c r="AB730" s="22" t="str">
        <f>VLOOKUP($A730,Searches!$A:$H,AB$1,FALSE)</f>
        <v>TeleSign</v>
      </c>
      <c r="AC730" s="22" t="str">
        <f>VLOOKUP($A730,Searches!$A:$H,AC$1,FALSE)</f>
        <v xml:space="preserve">Chief Marketing Officer </v>
      </c>
      <c r="AD730" s="22" t="str">
        <f>VLOOKUP($A730,Searches!$A:$H,AD$1,FALSE)</f>
        <v>2nd</v>
      </c>
      <c r="AE730" s="22" t="str">
        <f>VLOOKUP($A730,Searches!$A:$H,AE$1,FALSE)</f>
        <v>Open link</v>
      </c>
      <c r="AF730" s="22" t="str">
        <f>VLOOKUP($A730,Searches!$A:$H,AF$1,FALSE)</f>
        <v>Greater Los Angeles Area</v>
      </c>
      <c r="AG730" s="22" t="str">
        <f>VLOOKUP($A730,Searches!$A:$H,AG$1,FALSE)</f>
        <v>https://www.linkedin.com/sales/profile/12997221,OLqG,NAME_SEARCH?moduleKey=peopleSearchResults&amp;pageKey=sales-search3-people-refinement&amp;contextId=60BC92C971D70515801E49D6842B0000&amp;requestId=2ddb608e-c4ad-4a58-9f98-a7b48ae571d3&amp;action=CLICK&amp;target=urn%3Ali%3AsalesLead%3A(-1%2C12997221)&amp;pageNumber=1&amp;targetEl=profilelink&amp;position=15&amp;trk=lss-serp-result-lead_photo</v>
      </c>
      <c r="AH730" s="22" t="str">
        <f>VLOOKUP($G730,Temp!$D:$F,AH$1,FALSE)</f>
        <v>telesign.com</v>
      </c>
      <c r="AI730" s="22" t="str">
        <f>VLOOKUP($G730,Temp!$D:$F,AI$1,FALSE)</f>
        <v>Marketo</v>
      </c>
      <c r="AJ730" s="22" t="str">
        <f>VLOOKUP($G730,Temp!$D:$F,AJ$1,FALSE)</f>
        <v>WordPress</v>
      </c>
    </row>
    <row r="731" spans="1:36" ht="16" x14ac:dyDescent="0.2">
      <c r="A731" s="8" t="str">
        <f t="shared" si="11"/>
        <v>Rahul Khadikar Mvantage</v>
      </c>
      <c r="B731" s="8" t="s">
        <v>2214</v>
      </c>
      <c r="C731" s="8" t="s">
        <v>2215</v>
      </c>
      <c r="D731" s="8" t="s">
        <v>42</v>
      </c>
      <c r="E731" s="8" t="s">
        <v>634</v>
      </c>
      <c r="F731" s="8" t="s">
        <v>2216</v>
      </c>
      <c r="G731" s="8" t="s">
        <v>634</v>
      </c>
      <c r="H731" s="22" t="e">
        <f>VLOOKUP($G731,Temp!$A:$C,H$1,FALSE)</f>
        <v>#N/A</v>
      </c>
      <c r="I731" s="22" t="e">
        <f>VLOOKUP($G731,Temp!$A:$C,I$1,FALSE)</f>
        <v>#N/A</v>
      </c>
      <c r="J731" s="22" t="e">
        <f>VLOOKUP($G731,Temp!$A:$C,J$1,FALSE)</f>
        <v>#N/A</v>
      </c>
      <c r="K731" s="22" t="e">
        <f>VLOOKUP($G731,Temp!$A:$C,K$1,FALSE)</f>
        <v>#N/A</v>
      </c>
      <c r="L731" s="22" t="e">
        <f>VLOOKUP($G731,Temp!$A:$C,L$1,FALSE)</f>
        <v>#N/A</v>
      </c>
      <c r="M731" s="22" t="e">
        <f>VLOOKUP($G731,Temp!$A:$C,M$1,FALSE)</f>
        <v>#N/A</v>
      </c>
      <c r="N731" s="22" t="e">
        <f>VLOOKUP($G731,Temp!$A:$C,N$1,FALSE)</f>
        <v>#N/A</v>
      </c>
      <c r="O731" s="22" t="e">
        <f>VLOOKUP($G731,Temp!$A:$C,O$1,FALSE)</f>
        <v>#N/A</v>
      </c>
      <c r="P731" s="22" t="e">
        <f>VLOOKUP($G731,Temp!$A:$C,P$1,FALSE)</f>
        <v>#N/A</v>
      </c>
      <c r="Q731" s="22" t="e">
        <f>VLOOKUP($G731,Temp!$A:$C,Q$1,FALSE)</f>
        <v>#N/A</v>
      </c>
      <c r="R731" s="22" t="e">
        <f>VLOOKUP($G731,Temp!$A:$C,R$1,FALSE)</f>
        <v>#N/A</v>
      </c>
      <c r="S731" s="22" t="e">
        <f>VLOOKUP($G731,Temp!$A:$C,S$1,FALSE)</f>
        <v>#N/A</v>
      </c>
      <c r="T731" s="22" t="e">
        <f>VLOOKUP($G731,Temp!$A:$C,T$1,FALSE)</f>
        <v>#N/A</v>
      </c>
      <c r="U731" s="22" t="e">
        <f>VLOOKUP($G731,Temp!$A:$C,U$1,FALSE)</f>
        <v>#N/A</v>
      </c>
      <c r="V731" s="22" t="e">
        <f>VLOOKUP($G731,Temp!$A:$C,V$1,FALSE)</f>
        <v>#N/A</v>
      </c>
      <c r="W731" s="22" t="e">
        <f>VLOOKUP($G731,Temp!$A:$C,W$1,FALSE)</f>
        <v>#N/A</v>
      </c>
      <c r="X731" s="22" t="e">
        <f>VLOOKUP($G731,Temp!$A:$C,X$1,FALSE)</f>
        <v>#N/A</v>
      </c>
      <c r="Y731" s="22" t="e">
        <f>VLOOKUP($G731,Temp!$A:$C,Y$1,FALSE)</f>
        <v>#N/A</v>
      </c>
      <c r="Z731" s="22" t="e">
        <f>VLOOKUP($G731,Temp!$A:$C,Z$1,FALSE)</f>
        <v>#N/A</v>
      </c>
      <c r="AA731" s="22" t="e">
        <f>VLOOKUP($A731,Searches!$A:$H,AA$1,FALSE)</f>
        <v>#N/A</v>
      </c>
      <c r="AB731" s="22" t="e">
        <f>VLOOKUP($A731,Searches!$A:$H,AB$1,FALSE)</f>
        <v>#N/A</v>
      </c>
      <c r="AC731" s="22" t="e">
        <f>VLOOKUP($A731,Searches!$A:$H,AC$1,FALSE)</f>
        <v>#N/A</v>
      </c>
      <c r="AD731" s="22" t="e">
        <f>VLOOKUP($A731,Searches!$A:$H,AD$1,FALSE)</f>
        <v>#N/A</v>
      </c>
      <c r="AE731" s="22" t="e">
        <f>VLOOKUP($A731,Searches!$A:$H,AE$1,FALSE)</f>
        <v>#N/A</v>
      </c>
      <c r="AF731" s="22" t="e">
        <f>VLOOKUP($A731,Searches!$A:$H,AF$1,FALSE)</f>
        <v>#N/A</v>
      </c>
      <c r="AG731" s="22" t="e">
        <f>VLOOKUP($A731,Searches!$A:$H,AG$1,FALSE)</f>
        <v>#N/A</v>
      </c>
      <c r="AH731" s="22" t="e">
        <f>VLOOKUP($G731,Temp!$D:$F,AH$1,FALSE)</f>
        <v>#N/A</v>
      </c>
      <c r="AI731" s="22" t="e">
        <f>VLOOKUP($G731,Temp!$D:$F,AI$1,FALSE)</f>
        <v>#N/A</v>
      </c>
      <c r="AJ731" s="22" t="e">
        <f>VLOOKUP($G731,Temp!$D:$F,AJ$1,FALSE)</f>
        <v>#N/A</v>
      </c>
    </row>
    <row r="732" spans="1:36" ht="16" x14ac:dyDescent="0.2">
      <c r="A732" s="8" t="str">
        <f t="shared" si="11"/>
        <v>Jay Sung Brentwood Associates</v>
      </c>
      <c r="B732" s="8" t="s">
        <v>2239</v>
      </c>
      <c r="C732" s="8" t="s">
        <v>2240</v>
      </c>
      <c r="D732" s="8" t="s">
        <v>2241</v>
      </c>
      <c r="E732" s="8" t="s">
        <v>2242</v>
      </c>
      <c r="F732" s="8" t="s">
        <v>2243</v>
      </c>
      <c r="G732" s="12" t="s">
        <v>2041</v>
      </c>
      <c r="H732" s="22" t="str">
        <f>VLOOKUP($G732,Temp!$A:$C,H$1,FALSE)</f>
        <v>brentwood.com</v>
      </c>
      <c r="I732" s="22" t="e">
        <f>VLOOKUP($G732,Temp!$A:$C,I$1,FALSE)</f>
        <v>#VALUE!</v>
      </c>
      <c r="J732" s="22" t="e">
        <f>VLOOKUP($G732,Temp!$A:$C,J$1,FALSE)</f>
        <v>#VALUE!</v>
      </c>
      <c r="K732" s="22" t="e">
        <f>VLOOKUP($G732,Temp!$A:$C,K$1,FALSE)</f>
        <v>#VALUE!</v>
      </c>
      <c r="L732" s="22" t="e">
        <f>VLOOKUP($G732,Temp!$A:$C,L$1,FALSE)</f>
        <v>#VALUE!</v>
      </c>
      <c r="M732" s="22" t="e">
        <f>VLOOKUP($G732,Temp!$A:$C,M$1,FALSE)</f>
        <v>#VALUE!</v>
      </c>
      <c r="N732" s="22" t="e">
        <f>VLOOKUP($G732,Temp!$A:$C,N$1,FALSE)</f>
        <v>#VALUE!</v>
      </c>
      <c r="O732" s="22" t="e">
        <f>VLOOKUP($G732,Temp!$A:$C,O$1,FALSE)</f>
        <v>#VALUE!</v>
      </c>
      <c r="P732" s="22" t="e">
        <f>VLOOKUP($G732,Temp!$A:$C,P$1,FALSE)</f>
        <v>#VALUE!</v>
      </c>
      <c r="Q732" s="22" t="e">
        <f>VLOOKUP($G732,Temp!$A:$C,Q$1,FALSE)</f>
        <v>#VALUE!</v>
      </c>
      <c r="R732" s="22" t="e">
        <f>VLOOKUP($G732,Temp!$A:$C,R$1,FALSE)</f>
        <v>#VALUE!</v>
      </c>
      <c r="S732" s="22" t="e">
        <f>VLOOKUP($G732,Temp!$A:$C,S$1,FALSE)</f>
        <v>#VALUE!</v>
      </c>
      <c r="T732" s="22" t="e">
        <f>VLOOKUP($G732,Temp!$A:$C,T$1,FALSE)</f>
        <v>#VALUE!</v>
      </c>
      <c r="U732" s="22" t="e">
        <f>VLOOKUP($G732,Temp!$A:$C,U$1,FALSE)</f>
        <v>#VALUE!</v>
      </c>
      <c r="V732" s="22" t="e">
        <f>VLOOKUP($G732,Temp!$A:$C,V$1,FALSE)</f>
        <v>#VALUE!</v>
      </c>
      <c r="W732" s="22" t="e">
        <f>VLOOKUP($G732,Temp!$A:$C,W$1,FALSE)</f>
        <v>#VALUE!</v>
      </c>
      <c r="X732" s="22" t="e">
        <f>VLOOKUP($G732,Temp!$A:$C,X$1,FALSE)</f>
        <v>#VALUE!</v>
      </c>
      <c r="Y732" s="22">
        <f>VLOOKUP($G732,Temp!$A:$C,Y$1,FALSE)</f>
        <v>215</v>
      </c>
      <c r="Z732" s="22">
        <f>VLOOKUP($G732,Temp!$A:$C,Z$1,FALSE)</f>
        <v>0</v>
      </c>
      <c r="AA732" s="22" t="e">
        <f>VLOOKUP($A732,Searches!$A:$H,AA$1,FALSE)</f>
        <v>#N/A</v>
      </c>
      <c r="AB732" s="22" t="e">
        <f>VLOOKUP($A732,Searches!$A:$H,AB$1,FALSE)</f>
        <v>#N/A</v>
      </c>
      <c r="AC732" s="22" t="e">
        <f>VLOOKUP($A732,Searches!$A:$H,AC$1,FALSE)</f>
        <v>#N/A</v>
      </c>
      <c r="AD732" s="22" t="e">
        <f>VLOOKUP($A732,Searches!$A:$H,AD$1,FALSE)</f>
        <v>#N/A</v>
      </c>
      <c r="AE732" s="22" t="e">
        <f>VLOOKUP($A732,Searches!$A:$H,AE$1,FALSE)</f>
        <v>#N/A</v>
      </c>
      <c r="AF732" s="22" t="e">
        <f>VLOOKUP($A732,Searches!$A:$H,AF$1,FALSE)</f>
        <v>#N/A</v>
      </c>
      <c r="AG732" s="22" t="e">
        <f>VLOOKUP($A732,Searches!$A:$H,AG$1,FALSE)</f>
        <v>#N/A</v>
      </c>
      <c r="AH732" s="22" t="str">
        <f>VLOOKUP($G732,Temp!$D:$F,AH$1,FALSE)</f>
        <v>brentwood.com</v>
      </c>
      <c r="AI732" s="22">
        <f>VLOOKUP($G732,Temp!$D:$F,AI$1,FALSE)</f>
        <v>0</v>
      </c>
      <c r="AJ732" s="22" t="str">
        <f>VLOOKUP($G732,Temp!$D:$F,AJ$1,FALSE)</f>
        <v>WordPress</v>
      </c>
    </row>
    <row r="733" spans="1:36" ht="16" x14ac:dyDescent="0.2">
      <c r="A733" s="8" t="str">
        <f t="shared" si="11"/>
        <v>Andy Jolls Survey Sampling International</v>
      </c>
      <c r="B733" s="8" t="s">
        <v>2218</v>
      </c>
      <c r="C733" s="8" t="s">
        <v>2219</v>
      </c>
      <c r="D733" s="8" t="s">
        <v>32</v>
      </c>
      <c r="E733" s="8" t="s">
        <v>2220</v>
      </c>
      <c r="F733" s="8" t="s">
        <v>2221</v>
      </c>
      <c r="G733" s="12" t="s">
        <v>2024</v>
      </c>
      <c r="H733" s="22" t="str">
        <f>VLOOKUP($G733,Temp!$A:$C,H$1,FALSE)</f>
        <v>surveysampling.com</v>
      </c>
      <c r="I733" s="22" t="e">
        <f>VLOOKUP($G733,Temp!$A:$C,I$1,FALSE)</f>
        <v>#VALUE!</v>
      </c>
      <c r="J733" s="22" t="e">
        <f>VLOOKUP($G733,Temp!$A:$C,J$1,FALSE)</f>
        <v>#VALUE!</v>
      </c>
      <c r="K733" s="22" t="e">
        <f>VLOOKUP($G733,Temp!$A:$C,K$1,FALSE)</f>
        <v>#VALUE!</v>
      </c>
      <c r="L733" s="22" t="e">
        <f>VLOOKUP($G733,Temp!$A:$C,L$1,FALSE)</f>
        <v>#VALUE!</v>
      </c>
      <c r="M733" s="22" t="e">
        <f>VLOOKUP($G733,Temp!$A:$C,M$1,FALSE)</f>
        <v>#VALUE!</v>
      </c>
      <c r="N733" s="22" t="e">
        <f>VLOOKUP($G733,Temp!$A:$C,N$1,FALSE)</f>
        <v>#VALUE!</v>
      </c>
      <c r="O733" s="22" t="e">
        <f>VLOOKUP($G733,Temp!$A:$C,O$1,FALSE)</f>
        <v>#VALUE!</v>
      </c>
      <c r="P733" s="22" t="e">
        <f>VLOOKUP($G733,Temp!$A:$C,P$1,FALSE)</f>
        <v>#VALUE!</v>
      </c>
      <c r="Q733" s="22" t="e">
        <f>VLOOKUP($G733,Temp!$A:$C,Q$1,FALSE)</f>
        <v>#VALUE!</v>
      </c>
      <c r="R733" s="22" t="e">
        <f>VLOOKUP($G733,Temp!$A:$C,R$1,FALSE)</f>
        <v>#VALUE!</v>
      </c>
      <c r="S733" s="22" t="e">
        <f>VLOOKUP($G733,Temp!$A:$C,S$1,FALSE)</f>
        <v>#VALUE!</v>
      </c>
      <c r="T733" s="22" t="e">
        <f>VLOOKUP($G733,Temp!$A:$C,T$1,FALSE)</f>
        <v>#VALUE!</v>
      </c>
      <c r="U733" s="22" t="e">
        <f>VLOOKUP($G733,Temp!$A:$C,U$1,FALSE)</f>
        <v>#VALUE!</v>
      </c>
      <c r="V733" s="22" t="e">
        <f>VLOOKUP($G733,Temp!$A:$C,V$1,FALSE)</f>
        <v>#VALUE!</v>
      </c>
      <c r="W733" s="22" t="e">
        <f>VLOOKUP($G733,Temp!$A:$C,W$1,FALSE)</f>
        <v>#VALUE!</v>
      </c>
      <c r="X733" s="22" t="e">
        <f>VLOOKUP($G733,Temp!$A:$C,X$1,FALSE)</f>
        <v>#VALUE!</v>
      </c>
      <c r="Y733" s="22">
        <f>VLOOKUP($G733,Temp!$A:$C,Y$1,FALSE)</f>
        <v>18400</v>
      </c>
      <c r="Z733" s="22">
        <f>VLOOKUP($G733,Temp!$A:$C,Z$1,FALSE)</f>
        <v>1900</v>
      </c>
      <c r="AA733" s="22" t="e">
        <f>VLOOKUP($A733,Searches!$A:$H,AA$1,FALSE)</f>
        <v>#N/A</v>
      </c>
      <c r="AB733" s="22" t="e">
        <f>VLOOKUP($A733,Searches!$A:$H,AB$1,FALSE)</f>
        <v>#N/A</v>
      </c>
      <c r="AC733" s="22" t="e">
        <f>VLOOKUP($A733,Searches!$A:$H,AC$1,FALSE)</f>
        <v>#N/A</v>
      </c>
      <c r="AD733" s="22" t="e">
        <f>VLOOKUP($A733,Searches!$A:$H,AD$1,FALSE)</f>
        <v>#N/A</v>
      </c>
      <c r="AE733" s="22" t="e">
        <f>VLOOKUP($A733,Searches!$A:$H,AE$1,FALSE)</f>
        <v>#N/A</v>
      </c>
      <c r="AF733" s="22" t="e">
        <f>VLOOKUP($A733,Searches!$A:$H,AF$1,FALSE)</f>
        <v>#N/A</v>
      </c>
      <c r="AG733" s="22" t="e">
        <f>VLOOKUP($A733,Searches!$A:$H,AG$1,FALSE)</f>
        <v>#N/A</v>
      </c>
      <c r="AH733" s="22" t="e">
        <f>VLOOKUP($G733,Temp!$D:$F,AH$1,FALSE)</f>
        <v>#N/A</v>
      </c>
      <c r="AI733" s="22" t="e">
        <f>VLOOKUP($G733,Temp!$D:$F,AI$1,FALSE)</f>
        <v>#N/A</v>
      </c>
      <c r="AJ733" s="22" t="e">
        <f>VLOOKUP($G733,Temp!$D:$F,AJ$1,FALSE)</f>
        <v>#N/A</v>
      </c>
    </row>
    <row r="734" spans="1:36" ht="16" x14ac:dyDescent="0.2">
      <c r="A734" s="8" t="str">
        <f t="shared" si="11"/>
        <v>Christopher Willis Acrolinx</v>
      </c>
      <c r="B734" s="8" t="s">
        <v>869</v>
      </c>
      <c r="C734" s="8" t="s">
        <v>2271</v>
      </c>
      <c r="D734" s="8" t="s">
        <v>32</v>
      </c>
      <c r="E734" s="8" t="s">
        <v>2272</v>
      </c>
      <c r="F734" s="8" t="s">
        <v>2273</v>
      </c>
      <c r="G734" s="12" t="s">
        <v>2064</v>
      </c>
      <c r="H734" s="22" t="str">
        <f>VLOOKUP($G734,Temp!$A:$C,H$1,FALSE)</f>
        <v>acrolinx.com</v>
      </c>
      <c r="I734" s="22" t="e">
        <f>VLOOKUP($G734,Temp!$A:$C,I$1,FALSE)</f>
        <v>#VALUE!</v>
      </c>
      <c r="J734" s="22" t="e">
        <f>VLOOKUP($G734,Temp!$A:$C,J$1,FALSE)</f>
        <v>#VALUE!</v>
      </c>
      <c r="K734" s="22" t="e">
        <f>VLOOKUP($G734,Temp!$A:$C,K$1,FALSE)</f>
        <v>#VALUE!</v>
      </c>
      <c r="L734" s="22" t="e">
        <f>VLOOKUP($G734,Temp!$A:$C,L$1,FALSE)</f>
        <v>#VALUE!</v>
      </c>
      <c r="M734" s="22" t="e">
        <f>VLOOKUP($G734,Temp!$A:$C,M$1,FALSE)</f>
        <v>#VALUE!</v>
      </c>
      <c r="N734" s="22" t="e">
        <f>VLOOKUP($G734,Temp!$A:$C,N$1,FALSE)</f>
        <v>#VALUE!</v>
      </c>
      <c r="O734" s="22" t="e">
        <f>VLOOKUP($G734,Temp!$A:$C,O$1,FALSE)</f>
        <v>#VALUE!</v>
      </c>
      <c r="P734" s="22" t="e">
        <f>VLOOKUP($G734,Temp!$A:$C,P$1,FALSE)</f>
        <v>#VALUE!</v>
      </c>
      <c r="Q734" s="22" t="e">
        <f>VLOOKUP($G734,Temp!$A:$C,Q$1,FALSE)</f>
        <v>#VALUE!</v>
      </c>
      <c r="R734" s="22" t="e">
        <f>VLOOKUP($G734,Temp!$A:$C,R$1,FALSE)</f>
        <v>#VALUE!</v>
      </c>
      <c r="S734" s="22" t="e">
        <f>VLOOKUP($G734,Temp!$A:$C,S$1,FALSE)</f>
        <v>#VALUE!</v>
      </c>
      <c r="T734" s="22" t="e">
        <f>VLOOKUP($G734,Temp!$A:$C,T$1,FALSE)</f>
        <v>#VALUE!</v>
      </c>
      <c r="U734" s="22" t="e">
        <f>VLOOKUP($G734,Temp!$A:$C,U$1,FALSE)</f>
        <v>#VALUE!</v>
      </c>
      <c r="V734" s="22" t="e">
        <f>VLOOKUP($G734,Temp!$A:$C,V$1,FALSE)</f>
        <v>#VALUE!</v>
      </c>
      <c r="W734" s="22" t="e">
        <f>VLOOKUP($G734,Temp!$A:$C,W$1,FALSE)</f>
        <v>#VALUE!</v>
      </c>
      <c r="X734" s="22" t="e">
        <f>VLOOKUP($G734,Temp!$A:$C,X$1,FALSE)</f>
        <v>#VALUE!</v>
      </c>
      <c r="Y734" s="22">
        <f>VLOOKUP($G734,Temp!$A:$C,Y$1,FALSE)</f>
        <v>671</v>
      </c>
      <c r="Z734" s="22">
        <f>VLOOKUP($G734,Temp!$A:$C,Z$1,FALSE)</f>
        <v>0</v>
      </c>
      <c r="AA734" s="22" t="e">
        <f>VLOOKUP($A734,Searches!$A:$H,AA$1,FALSE)</f>
        <v>#N/A</v>
      </c>
      <c r="AB734" s="22" t="e">
        <f>VLOOKUP($A734,Searches!$A:$H,AB$1,FALSE)</f>
        <v>#N/A</v>
      </c>
      <c r="AC734" s="22" t="e">
        <f>VLOOKUP($A734,Searches!$A:$H,AC$1,FALSE)</f>
        <v>#N/A</v>
      </c>
      <c r="AD734" s="22" t="e">
        <f>VLOOKUP($A734,Searches!$A:$H,AD$1,FALSE)</f>
        <v>#N/A</v>
      </c>
      <c r="AE734" s="22" t="e">
        <f>VLOOKUP($A734,Searches!$A:$H,AE$1,FALSE)</f>
        <v>#N/A</v>
      </c>
      <c r="AF734" s="22" t="e">
        <f>VLOOKUP($A734,Searches!$A:$H,AF$1,FALSE)</f>
        <v>#N/A</v>
      </c>
      <c r="AG734" s="22" t="e">
        <f>VLOOKUP($A734,Searches!$A:$H,AG$1,FALSE)</f>
        <v>#N/A</v>
      </c>
      <c r="AH734" s="22" t="str">
        <f>VLOOKUP($G734,Temp!$D:$F,AH$1,FALSE)</f>
        <v>acrolinx.com</v>
      </c>
      <c r="AI734" s="22" t="str">
        <f>VLOOKUP($G734,Temp!$D:$F,AI$1,FALSE)</f>
        <v>Pardot</v>
      </c>
      <c r="AJ734" s="22" t="str">
        <f>VLOOKUP($G734,Temp!$D:$F,AJ$1,FALSE)</f>
        <v>WordPress</v>
      </c>
    </row>
    <row r="735" spans="1:36" ht="16" x14ac:dyDescent="0.2">
      <c r="A735" s="8" t="str">
        <f t="shared" si="11"/>
        <v>Amit Shah 1-800-FLOWERS.COM, INC.</v>
      </c>
      <c r="B735" s="8" t="s">
        <v>2251</v>
      </c>
      <c r="C735" s="8" t="s">
        <v>2252</v>
      </c>
      <c r="D735" s="8" t="s">
        <v>42</v>
      </c>
      <c r="E735" s="8" t="s">
        <v>2253</v>
      </c>
      <c r="F735" s="8" t="s">
        <v>2254</v>
      </c>
      <c r="G735" s="12" t="s">
        <v>2052</v>
      </c>
      <c r="H735" s="22" t="str">
        <f>VLOOKUP($G735,Temp!$A:$C,H$1,FALSE)</f>
        <v>1800flowers.com</v>
      </c>
      <c r="I735" s="22" t="e">
        <f>VLOOKUP($G735,Temp!$A:$C,I$1,FALSE)</f>
        <v>#VALUE!</v>
      </c>
      <c r="J735" s="22" t="e">
        <f>VLOOKUP($G735,Temp!$A:$C,J$1,FALSE)</f>
        <v>#VALUE!</v>
      </c>
      <c r="K735" s="22" t="e">
        <f>VLOOKUP($G735,Temp!$A:$C,K$1,FALSE)</f>
        <v>#VALUE!</v>
      </c>
      <c r="L735" s="22" t="e">
        <f>VLOOKUP($G735,Temp!$A:$C,L$1,FALSE)</f>
        <v>#VALUE!</v>
      </c>
      <c r="M735" s="22" t="e">
        <f>VLOOKUP($G735,Temp!$A:$C,M$1,FALSE)</f>
        <v>#VALUE!</v>
      </c>
      <c r="N735" s="22" t="e">
        <f>VLOOKUP($G735,Temp!$A:$C,N$1,FALSE)</f>
        <v>#VALUE!</v>
      </c>
      <c r="O735" s="22" t="e">
        <f>VLOOKUP($G735,Temp!$A:$C,O$1,FALSE)</f>
        <v>#VALUE!</v>
      </c>
      <c r="P735" s="22" t="e">
        <f>VLOOKUP($G735,Temp!$A:$C,P$1,FALSE)</f>
        <v>#VALUE!</v>
      </c>
      <c r="Q735" s="22" t="e">
        <f>VLOOKUP($G735,Temp!$A:$C,Q$1,FALSE)</f>
        <v>#VALUE!</v>
      </c>
      <c r="R735" s="22" t="e">
        <f>VLOOKUP($G735,Temp!$A:$C,R$1,FALSE)</f>
        <v>#VALUE!</v>
      </c>
      <c r="S735" s="22" t="e">
        <f>VLOOKUP($G735,Temp!$A:$C,S$1,FALSE)</f>
        <v>#VALUE!</v>
      </c>
      <c r="T735" s="22" t="e">
        <f>VLOOKUP($G735,Temp!$A:$C,T$1,FALSE)</f>
        <v>#VALUE!</v>
      </c>
      <c r="U735" s="22" t="e">
        <f>VLOOKUP($G735,Temp!$A:$C,U$1,FALSE)</f>
        <v>#VALUE!</v>
      </c>
      <c r="V735" s="22" t="e">
        <f>VLOOKUP($G735,Temp!$A:$C,V$1,FALSE)</f>
        <v>#VALUE!</v>
      </c>
      <c r="W735" s="22" t="e">
        <f>VLOOKUP($G735,Temp!$A:$C,W$1,FALSE)</f>
        <v>#VALUE!</v>
      </c>
      <c r="X735" s="22" t="e">
        <f>VLOOKUP($G735,Temp!$A:$C,X$1,FALSE)</f>
        <v>#VALUE!</v>
      </c>
      <c r="Y735" s="22">
        <f>VLOOKUP($G735,Temp!$A:$C,Y$1,FALSE)</f>
        <v>3700000</v>
      </c>
      <c r="Z735" s="22">
        <f>VLOOKUP($G735,Temp!$A:$C,Z$1,FALSE)</f>
        <v>177000</v>
      </c>
      <c r="AA735" s="22" t="str">
        <f>VLOOKUP($A735,Searches!$A:$H,AA$1,FALSE)</f>
        <v>Amit Shah</v>
      </c>
      <c r="AB735" s="22" t="str">
        <f>VLOOKUP($A735,Searches!$A:$H,AB$1,FALSE)</f>
        <v>1-800-FLOWERS.COM, INC.</v>
      </c>
      <c r="AC735" s="22" t="str">
        <f>VLOOKUP($A735,Searches!$A:$H,AC$1,FALSE)</f>
        <v>Chief Marketing Officer</v>
      </c>
      <c r="AD735" s="22" t="str">
        <f>VLOOKUP($A735,Searches!$A:$H,AD$1,FALSE)</f>
        <v>2nd</v>
      </c>
      <c r="AE735" s="22" t="str">
        <f>VLOOKUP($A735,Searches!$A:$H,AE$1,FALSE)</f>
        <v/>
      </c>
      <c r="AF735" s="22" t="str">
        <f>VLOOKUP($A735,Searches!$A:$H,AF$1,FALSE)</f>
        <v>Greater New York City Area</v>
      </c>
      <c r="AG735" s="22" t="str">
        <f>VLOOKUP($A735,Searches!$A:$H,AG$1,FALSE)</f>
        <v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v>
      </c>
      <c r="AH735" s="22" t="str">
        <f>VLOOKUP($G735,Temp!$D:$F,AH$1,FALSE)</f>
        <v>1800flowers.com</v>
      </c>
      <c r="AI735" s="22">
        <f>VLOOKUP($G735,Temp!$D:$F,AI$1,FALSE)</f>
        <v>0</v>
      </c>
      <c r="AJ735" s="22" t="str">
        <f>VLOOKUP($G735,Temp!$D:$F,AJ$1,FALSE)</f>
        <v>WordPress</v>
      </c>
    </row>
    <row r="736" spans="1:36" ht="16" x14ac:dyDescent="0.2">
      <c r="A736" s="8" t="str">
        <f t="shared" si="11"/>
        <v>Stijn Hendrikse Fluke Corporation</v>
      </c>
      <c r="B736" s="8" t="s">
        <v>1070</v>
      </c>
      <c r="C736" s="8" t="s">
        <v>1071</v>
      </c>
      <c r="D736" s="8" t="s">
        <v>1072</v>
      </c>
      <c r="E736" s="8" t="s">
        <v>1073</v>
      </c>
      <c r="F736" s="8" t="s">
        <v>1074</v>
      </c>
      <c r="G736" s="12" t="s">
        <v>1028</v>
      </c>
      <c r="H736" s="22" t="str">
        <f>VLOOKUP($G736,Temp!$A:$C,H$1,FALSE)</f>
        <v>fluke.com</v>
      </c>
      <c r="I736" s="22" t="e">
        <f>VLOOKUP($G736,Temp!$A:$C,I$1,FALSE)</f>
        <v>#VALUE!</v>
      </c>
      <c r="J736" s="22" t="e">
        <f>VLOOKUP($G736,Temp!$A:$C,J$1,FALSE)</f>
        <v>#VALUE!</v>
      </c>
      <c r="K736" s="22" t="e">
        <f>VLOOKUP($G736,Temp!$A:$C,K$1,FALSE)</f>
        <v>#VALUE!</v>
      </c>
      <c r="L736" s="22" t="e">
        <f>VLOOKUP($G736,Temp!$A:$C,L$1,FALSE)</f>
        <v>#VALUE!</v>
      </c>
      <c r="M736" s="22" t="e">
        <f>VLOOKUP($G736,Temp!$A:$C,M$1,FALSE)</f>
        <v>#VALUE!</v>
      </c>
      <c r="N736" s="22" t="e">
        <f>VLOOKUP($G736,Temp!$A:$C,N$1,FALSE)</f>
        <v>#VALUE!</v>
      </c>
      <c r="O736" s="22" t="e">
        <f>VLOOKUP($G736,Temp!$A:$C,O$1,FALSE)</f>
        <v>#VALUE!</v>
      </c>
      <c r="P736" s="22" t="e">
        <f>VLOOKUP($G736,Temp!$A:$C,P$1,FALSE)</f>
        <v>#VALUE!</v>
      </c>
      <c r="Q736" s="22" t="e">
        <f>VLOOKUP($G736,Temp!$A:$C,Q$1,FALSE)</f>
        <v>#VALUE!</v>
      </c>
      <c r="R736" s="22" t="e">
        <f>VLOOKUP($G736,Temp!$A:$C,R$1,FALSE)</f>
        <v>#VALUE!</v>
      </c>
      <c r="S736" s="22" t="e">
        <f>VLOOKUP($G736,Temp!$A:$C,S$1,FALSE)</f>
        <v>#VALUE!</v>
      </c>
      <c r="T736" s="22" t="e">
        <f>VLOOKUP($G736,Temp!$A:$C,T$1,FALSE)</f>
        <v>#VALUE!</v>
      </c>
      <c r="U736" s="22" t="e">
        <f>VLOOKUP($G736,Temp!$A:$C,U$1,FALSE)</f>
        <v>#VALUE!</v>
      </c>
      <c r="V736" s="22" t="e">
        <f>VLOOKUP($G736,Temp!$A:$C,V$1,FALSE)</f>
        <v>#VALUE!</v>
      </c>
      <c r="W736" s="22" t="e">
        <f>VLOOKUP($G736,Temp!$A:$C,W$1,FALSE)</f>
        <v>#VALUE!</v>
      </c>
      <c r="X736" s="22" t="e">
        <f>VLOOKUP($G736,Temp!$A:$C,X$1,FALSE)</f>
        <v>#VALUE!</v>
      </c>
      <c r="Y736" s="22">
        <f>VLOOKUP($G736,Temp!$A:$C,Y$1,FALSE)</f>
        <v>0</v>
      </c>
      <c r="Z736" s="22">
        <f>VLOOKUP($G736,Temp!$A:$C,Z$1,FALSE)</f>
        <v>0</v>
      </c>
      <c r="AA736" s="22" t="e">
        <f>VLOOKUP($A736,Searches!$A:$H,AA$1,FALSE)</f>
        <v>#N/A</v>
      </c>
      <c r="AB736" s="22" t="e">
        <f>VLOOKUP($A736,Searches!$A:$H,AB$1,FALSE)</f>
        <v>#N/A</v>
      </c>
      <c r="AC736" s="22" t="e">
        <f>VLOOKUP($A736,Searches!$A:$H,AC$1,FALSE)</f>
        <v>#N/A</v>
      </c>
      <c r="AD736" s="22" t="e">
        <f>VLOOKUP($A736,Searches!$A:$H,AD$1,FALSE)</f>
        <v>#N/A</v>
      </c>
      <c r="AE736" s="22" t="e">
        <f>VLOOKUP($A736,Searches!$A:$H,AE$1,FALSE)</f>
        <v>#N/A</v>
      </c>
      <c r="AF736" s="22" t="e">
        <f>VLOOKUP($A736,Searches!$A:$H,AF$1,FALSE)</f>
        <v>#N/A</v>
      </c>
      <c r="AG736" s="22" t="e">
        <f>VLOOKUP($A736,Searches!$A:$H,AG$1,FALSE)</f>
        <v>#N/A</v>
      </c>
      <c r="AH736" s="22" t="str">
        <f>VLOOKUP($G736,Temp!$D:$F,AH$1,FALSE)</f>
        <v>fluke.com</v>
      </c>
      <c r="AI736" s="22" t="str">
        <f>VLOOKUP($G736,Temp!$D:$F,AI$1,FALSE)</f>
        <v>Eloqua</v>
      </c>
      <c r="AJ736" s="22" t="str">
        <f>VLOOKUP($G736,Temp!$D:$F,AJ$1,FALSE)</f>
        <v>Drupal</v>
      </c>
    </row>
    <row r="737" spans="1:36" ht="16" x14ac:dyDescent="0.2">
      <c r="A737" s="8" t="str">
        <f t="shared" si="11"/>
        <v>Carol Meyers Rapid7</v>
      </c>
      <c r="B737" s="8" t="s">
        <v>2292</v>
      </c>
      <c r="C737" s="8" t="s">
        <v>2293</v>
      </c>
      <c r="D737" s="8" t="s">
        <v>42</v>
      </c>
      <c r="E737" s="8" t="s">
        <v>2294</v>
      </c>
      <c r="F737" s="8" t="s">
        <v>2295</v>
      </c>
      <c r="G737" s="12" t="s">
        <v>2097</v>
      </c>
      <c r="H737" s="22" t="str">
        <f>VLOOKUP($G737,Temp!$A:$C,H$1,FALSE)</f>
        <v>rapid7.com</v>
      </c>
      <c r="I737" s="22" t="e">
        <f>VLOOKUP($G737,Temp!$A:$C,I$1,FALSE)</f>
        <v>#VALUE!</v>
      </c>
      <c r="J737" s="22" t="e">
        <f>VLOOKUP($G737,Temp!$A:$C,J$1,FALSE)</f>
        <v>#VALUE!</v>
      </c>
      <c r="K737" s="22" t="e">
        <f>VLOOKUP($G737,Temp!$A:$C,K$1,FALSE)</f>
        <v>#VALUE!</v>
      </c>
      <c r="L737" s="22" t="e">
        <f>VLOOKUP($G737,Temp!$A:$C,L$1,FALSE)</f>
        <v>#VALUE!</v>
      </c>
      <c r="M737" s="22" t="e">
        <f>VLOOKUP($G737,Temp!$A:$C,M$1,FALSE)</f>
        <v>#VALUE!</v>
      </c>
      <c r="N737" s="22" t="e">
        <f>VLOOKUP($G737,Temp!$A:$C,N$1,FALSE)</f>
        <v>#VALUE!</v>
      </c>
      <c r="O737" s="22" t="e">
        <f>VLOOKUP($G737,Temp!$A:$C,O$1,FALSE)</f>
        <v>#VALUE!</v>
      </c>
      <c r="P737" s="22" t="e">
        <f>VLOOKUP($G737,Temp!$A:$C,P$1,FALSE)</f>
        <v>#VALUE!</v>
      </c>
      <c r="Q737" s="22" t="e">
        <f>VLOOKUP($G737,Temp!$A:$C,Q$1,FALSE)</f>
        <v>#VALUE!</v>
      </c>
      <c r="R737" s="22" t="e">
        <f>VLOOKUP($G737,Temp!$A:$C,R$1,FALSE)</f>
        <v>#VALUE!</v>
      </c>
      <c r="S737" s="22" t="e">
        <f>VLOOKUP($G737,Temp!$A:$C,S$1,FALSE)</f>
        <v>#VALUE!</v>
      </c>
      <c r="T737" s="22" t="e">
        <f>VLOOKUP($G737,Temp!$A:$C,T$1,FALSE)</f>
        <v>#VALUE!</v>
      </c>
      <c r="U737" s="22" t="e">
        <f>VLOOKUP($G737,Temp!$A:$C,U$1,FALSE)</f>
        <v>#VALUE!</v>
      </c>
      <c r="V737" s="22" t="e">
        <f>VLOOKUP($G737,Temp!$A:$C,V$1,FALSE)</f>
        <v>#VALUE!</v>
      </c>
      <c r="W737" s="22" t="e">
        <f>VLOOKUP($G737,Temp!$A:$C,W$1,FALSE)</f>
        <v>#VALUE!</v>
      </c>
      <c r="X737" s="22" t="e">
        <f>VLOOKUP($G737,Temp!$A:$C,X$1,FALSE)</f>
        <v>#VALUE!</v>
      </c>
      <c r="Y737" s="22">
        <f>VLOOKUP($G737,Temp!$A:$C,Y$1,FALSE)</f>
        <v>303000</v>
      </c>
      <c r="Z737" s="22">
        <f>VLOOKUP($G737,Temp!$A:$C,Z$1,FALSE)</f>
        <v>17200</v>
      </c>
      <c r="AA737" s="22" t="str">
        <f>VLOOKUP($A737,Searches!$A:$H,AA$1,FALSE)</f>
        <v>Carol Meyers</v>
      </c>
      <c r="AB737" s="22" t="str">
        <f>VLOOKUP($A737,Searches!$A:$H,AB$1,FALSE)</f>
        <v>Rapid7</v>
      </c>
      <c r="AC737" s="22" t="str">
        <f>VLOOKUP($A737,Searches!$A:$H,AC$1,FALSE)</f>
        <v>Chief Marketing Officer</v>
      </c>
      <c r="AD737" s="22" t="str">
        <f>VLOOKUP($A737,Searches!$A:$H,AD$1,FALSE)</f>
        <v>2nd</v>
      </c>
      <c r="AE737" s="22" t="str">
        <f>VLOOKUP($A737,Searches!$A:$H,AE$1,FALSE)</f>
        <v/>
      </c>
      <c r="AF737" s="22" t="str">
        <f>VLOOKUP($A737,Searches!$A:$H,AF$1,FALSE)</f>
        <v>Greater Boston Area</v>
      </c>
      <c r="AG737" s="22" t="str">
        <f>VLOOKUP($A737,Searches!$A:$H,AG$1,FALSE)</f>
        <v>https://www.linkedin.com/sales/profile/133365,nWBd,NAME_SEARCH?moduleKey=peopleSearchResults&amp;pageKey=sales-search3-people-refinement&amp;contextId=60BC92C971D70515801E49D6842B0000&amp;requestId=fda986b0-a3c8-4a3b-8ceb-d33bf37c18cd&amp;action=CLICK&amp;target=urn%3Ali%3AsalesLead%3A(-1%2C133365)&amp;pageNumber=3&amp;targetEl=profilelink&amp;position=8&amp;trk=lss-serp-result-lead_photo</v>
      </c>
      <c r="AH737" s="22" t="e">
        <f>VLOOKUP($G737,Temp!$D:$F,AH$1,FALSE)</f>
        <v>#N/A</v>
      </c>
      <c r="AI737" s="22" t="e">
        <f>VLOOKUP($G737,Temp!$D:$F,AI$1,FALSE)</f>
        <v>#N/A</v>
      </c>
      <c r="AJ737" s="22" t="e">
        <f>VLOOKUP($G737,Temp!$D:$F,AJ$1,FALSE)</f>
        <v>#N/A</v>
      </c>
    </row>
    <row r="738" spans="1:36" ht="16" x14ac:dyDescent="0.2">
      <c r="A738" s="8" t="str">
        <f t="shared" si="11"/>
        <v>Kevin Marasco Zenefits</v>
      </c>
      <c r="B738" s="8" t="s">
        <v>2277</v>
      </c>
      <c r="C738" s="8" t="s">
        <v>2278</v>
      </c>
      <c r="D738" s="8" t="s">
        <v>42</v>
      </c>
      <c r="E738" s="8" t="s">
        <v>2279</v>
      </c>
      <c r="F738" s="8" t="s">
        <v>2280</v>
      </c>
      <c r="G738" s="12" t="s">
        <v>2082</v>
      </c>
      <c r="H738" s="22" t="str">
        <f>VLOOKUP($G738,Temp!$A:$C,H$1,FALSE)</f>
        <v>zenefits.com</v>
      </c>
      <c r="I738" s="22" t="e">
        <f>VLOOKUP($G738,Temp!$A:$C,I$1,FALSE)</f>
        <v>#VALUE!</v>
      </c>
      <c r="J738" s="22" t="e">
        <f>VLOOKUP($G738,Temp!$A:$C,J$1,FALSE)</f>
        <v>#VALUE!</v>
      </c>
      <c r="K738" s="22" t="e">
        <f>VLOOKUP($G738,Temp!$A:$C,K$1,FALSE)</f>
        <v>#VALUE!</v>
      </c>
      <c r="L738" s="22" t="e">
        <f>VLOOKUP($G738,Temp!$A:$C,L$1,FALSE)</f>
        <v>#VALUE!</v>
      </c>
      <c r="M738" s="22" t="e">
        <f>VLOOKUP($G738,Temp!$A:$C,M$1,FALSE)</f>
        <v>#VALUE!</v>
      </c>
      <c r="N738" s="22" t="e">
        <f>VLOOKUP($G738,Temp!$A:$C,N$1,FALSE)</f>
        <v>#VALUE!</v>
      </c>
      <c r="O738" s="22" t="e">
        <f>VLOOKUP($G738,Temp!$A:$C,O$1,FALSE)</f>
        <v>#VALUE!</v>
      </c>
      <c r="P738" s="22" t="e">
        <f>VLOOKUP($G738,Temp!$A:$C,P$1,FALSE)</f>
        <v>#VALUE!</v>
      </c>
      <c r="Q738" s="22" t="e">
        <f>VLOOKUP($G738,Temp!$A:$C,Q$1,FALSE)</f>
        <v>#VALUE!</v>
      </c>
      <c r="R738" s="22" t="e">
        <f>VLOOKUP($G738,Temp!$A:$C,R$1,FALSE)</f>
        <v>#VALUE!</v>
      </c>
      <c r="S738" s="22" t="e">
        <f>VLOOKUP($G738,Temp!$A:$C,S$1,FALSE)</f>
        <v>#VALUE!</v>
      </c>
      <c r="T738" s="22" t="e">
        <f>VLOOKUP($G738,Temp!$A:$C,T$1,FALSE)</f>
        <v>#VALUE!</v>
      </c>
      <c r="U738" s="22" t="e">
        <f>VLOOKUP($G738,Temp!$A:$C,U$1,FALSE)</f>
        <v>#VALUE!</v>
      </c>
      <c r="V738" s="22" t="e">
        <f>VLOOKUP($G738,Temp!$A:$C,V$1,FALSE)</f>
        <v>#VALUE!</v>
      </c>
      <c r="W738" s="22" t="e">
        <f>VLOOKUP($G738,Temp!$A:$C,W$1,FALSE)</f>
        <v>#VALUE!</v>
      </c>
      <c r="X738" s="22" t="e">
        <f>VLOOKUP($G738,Temp!$A:$C,X$1,FALSE)</f>
        <v>#VALUE!</v>
      </c>
      <c r="Y738" s="22">
        <f>VLOOKUP($G738,Temp!$A:$C,Y$1,FALSE)</f>
        <v>146000</v>
      </c>
      <c r="Z738" s="22">
        <f>VLOOKUP($G738,Temp!$A:$C,Z$1,FALSE)</f>
        <v>42500</v>
      </c>
      <c r="AA738" s="22" t="e">
        <f>VLOOKUP($A738,Searches!$A:$H,AA$1,FALSE)</f>
        <v>#N/A</v>
      </c>
      <c r="AB738" s="22" t="e">
        <f>VLOOKUP($A738,Searches!$A:$H,AB$1,FALSE)</f>
        <v>#N/A</v>
      </c>
      <c r="AC738" s="22" t="e">
        <f>VLOOKUP($A738,Searches!$A:$H,AC$1,FALSE)</f>
        <v>#N/A</v>
      </c>
      <c r="AD738" s="22" t="e">
        <f>VLOOKUP($A738,Searches!$A:$H,AD$1,FALSE)</f>
        <v>#N/A</v>
      </c>
      <c r="AE738" s="22" t="e">
        <f>VLOOKUP($A738,Searches!$A:$H,AE$1,FALSE)</f>
        <v>#N/A</v>
      </c>
      <c r="AF738" s="22" t="e">
        <f>VLOOKUP($A738,Searches!$A:$H,AF$1,FALSE)</f>
        <v>#N/A</v>
      </c>
      <c r="AG738" s="22" t="e">
        <f>VLOOKUP($A738,Searches!$A:$H,AG$1,FALSE)</f>
        <v>#N/A</v>
      </c>
      <c r="AH738" s="22" t="str">
        <f>VLOOKUP($G738,Temp!$D:$F,AH$1,FALSE)</f>
        <v>zenefits.com</v>
      </c>
      <c r="AI738" s="22" t="str">
        <f>VLOOKUP($G738,Temp!$D:$F,AI$1,FALSE)</f>
        <v>Marketo</v>
      </c>
      <c r="AJ738" s="22" t="str">
        <f>VLOOKUP($G738,Temp!$D:$F,AJ$1,FALSE)</f>
        <v>WordPress</v>
      </c>
    </row>
    <row r="739" spans="1:36" ht="16" x14ac:dyDescent="0.2">
      <c r="A739" s="8" t="str">
        <f t="shared" si="11"/>
        <v>Marty Terbrack MY BOTS LABS</v>
      </c>
      <c r="B739" s="8" t="s">
        <v>2307</v>
      </c>
      <c r="C739" s="8" t="s">
        <v>2308</v>
      </c>
      <c r="D739" s="8" t="s">
        <v>2309</v>
      </c>
      <c r="E739" s="8" t="s">
        <v>634</v>
      </c>
      <c r="F739" s="8" t="s">
        <v>2311</v>
      </c>
      <c r="G739" s="8" t="s">
        <v>634</v>
      </c>
      <c r="H739" s="22" t="e">
        <f>VLOOKUP($G739,Temp!$A:$C,H$1,FALSE)</f>
        <v>#N/A</v>
      </c>
      <c r="I739" s="22" t="e">
        <f>VLOOKUP($G739,Temp!$A:$C,I$1,FALSE)</f>
        <v>#N/A</v>
      </c>
      <c r="J739" s="22" t="e">
        <f>VLOOKUP($G739,Temp!$A:$C,J$1,FALSE)</f>
        <v>#N/A</v>
      </c>
      <c r="K739" s="22" t="e">
        <f>VLOOKUP($G739,Temp!$A:$C,K$1,FALSE)</f>
        <v>#N/A</v>
      </c>
      <c r="L739" s="22" t="e">
        <f>VLOOKUP($G739,Temp!$A:$C,L$1,FALSE)</f>
        <v>#N/A</v>
      </c>
      <c r="M739" s="22" t="e">
        <f>VLOOKUP($G739,Temp!$A:$C,M$1,FALSE)</f>
        <v>#N/A</v>
      </c>
      <c r="N739" s="22" t="e">
        <f>VLOOKUP($G739,Temp!$A:$C,N$1,FALSE)</f>
        <v>#N/A</v>
      </c>
      <c r="O739" s="22" t="e">
        <f>VLOOKUP($G739,Temp!$A:$C,O$1,FALSE)</f>
        <v>#N/A</v>
      </c>
      <c r="P739" s="22" t="e">
        <f>VLOOKUP($G739,Temp!$A:$C,P$1,FALSE)</f>
        <v>#N/A</v>
      </c>
      <c r="Q739" s="22" t="e">
        <f>VLOOKUP($G739,Temp!$A:$C,Q$1,FALSE)</f>
        <v>#N/A</v>
      </c>
      <c r="R739" s="22" t="e">
        <f>VLOOKUP($G739,Temp!$A:$C,R$1,FALSE)</f>
        <v>#N/A</v>
      </c>
      <c r="S739" s="22" t="e">
        <f>VLOOKUP($G739,Temp!$A:$C,S$1,FALSE)</f>
        <v>#N/A</v>
      </c>
      <c r="T739" s="22" t="e">
        <f>VLOOKUP($G739,Temp!$A:$C,T$1,FALSE)</f>
        <v>#N/A</v>
      </c>
      <c r="U739" s="22" t="e">
        <f>VLOOKUP($G739,Temp!$A:$C,U$1,FALSE)</f>
        <v>#N/A</v>
      </c>
      <c r="V739" s="22" t="e">
        <f>VLOOKUP($G739,Temp!$A:$C,V$1,FALSE)</f>
        <v>#N/A</v>
      </c>
      <c r="W739" s="22" t="e">
        <f>VLOOKUP($G739,Temp!$A:$C,W$1,FALSE)</f>
        <v>#N/A</v>
      </c>
      <c r="X739" s="22" t="e">
        <f>VLOOKUP($G739,Temp!$A:$C,X$1,FALSE)</f>
        <v>#N/A</v>
      </c>
      <c r="Y739" s="22" t="e">
        <f>VLOOKUP($G739,Temp!$A:$C,Y$1,FALSE)</f>
        <v>#N/A</v>
      </c>
      <c r="Z739" s="22" t="e">
        <f>VLOOKUP($G739,Temp!$A:$C,Z$1,FALSE)</f>
        <v>#N/A</v>
      </c>
      <c r="AA739" s="22" t="e">
        <f>VLOOKUP($A739,Searches!$A:$H,AA$1,FALSE)</f>
        <v>#N/A</v>
      </c>
      <c r="AB739" s="22" t="e">
        <f>VLOOKUP($A739,Searches!$A:$H,AB$1,FALSE)</f>
        <v>#N/A</v>
      </c>
      <c r="AC739" s="22" t="e">
        <f>VLOOKUP($A739,Searches!$A:$H,AC$1,FALSE)</f>
        <v>#N/A</v>
      </c>
      <c r="AD739" s="22" t="e">
        <f>VLOOKUP($A739,Searches!$A:$H,AD$1,FALSE)</f>
        <v>#N/A</v>
      </c>
      <c r="AE739" s="22" t="e">
        <f>VLOOKUP($A739,Searches!$A:$H,AE$1,FALSE)</f>
        <v>#N/A</v>
      </c>
      <c r="AF739" s="22" t="e">
        <f>VLOOKUP($A739,Searches!$A:$H,AF$1,FALSE)</f>
        <v>#N/A</v>
      </c>
      <c r="AG739" s="22" t="e">
        <f>VLOOKUP($A739,Searches!$A:$H,AG$1,FALSE)</f>
        <v>#N/A</v>
      </c>
      <c r="AH739" s="22" t="e">
        <f>VLOOKUP($G739,Temp!$D:$F,AH$1,FALSE)</f>
        <v>#N/A</v>
      </c>
      <c r="AI739" s="22" t="e">
        <f>VLOOKUP($G739,Temp!$D:$F,AI$1,FALSE)</f>
        <v>#N/A</v>
      </c>
      <c r="AJ739" s="22" t="e">
        <f>VLOOKUP($G739,Temp!$D:$F,AJ$1,FALSE)</f>
        <v>#N/A</v>
      </c>
    </row>
    <row r="740" spans="1:36" ht="16" x14ac:dyDescent="0.2">
      <c r="A740" s="8" t="str">
        <f t="shared" si="11"/>
        <v>Dan VanOrman Skipio</v>
      </c>
      <c r="B740" s="8" t="s">
        <v>362</v>
      </c>
      <c r="C740" s="8" t="s">
        <v>2314</v>
      </c>
      <c r="D740" s="8" t="s">
        <v>42</v>
      </c>
      <c r="E740" s="8" t="s">
        <v>2315</v>
      </c>
      <c r="F740" s="8" t="s">
        <v>2316</v>
      </c>
      <c r="G740" s="12" t="s">
        <v>2110</v>
      </c>
      <c r="H740" s="22" t="str">
        <f>VLOOKUP($G740,Temp!$A:$C,H$1,FALSE)</f>
        <v>skipio.com</v>
      </c>
      <c r="I740" s="22" t="e">
        <f>VLOOKUP($G740,Temp!$A:$C,I$1,FALSE)</f>
        <v>#VALUE!</v>
      </c>
      <c r="J740" s="22" t="e">
        <f>VLOOKUP($G740,Temp!$A:$C,J$1,FALSE)</f>
        <v>#VALUE!</v>
      </c>
      <c r="K740" s="22" t="e">
        <f>VLOOKUP($G740,Temp!$A:$C,K$1,FALSE)</f>
        <v>#VALUE!</v>
      </c>
      <c r="L740" s="22" t="e">
        <f>VLOOKUP($G740,Temp!$A:$C,L$1,FALSE)</f>
        <v>#VALUE!</v>
      </c>
      <c r="M740" s="22" t="e">
        <f>VLOOKUP($G740,Temp!$A:$C,M$1,FALSE)</f>
        <v>#VALUE!</v>
      </c>
      <c r="N740" s="22" t="e">
        <f>VLOOKUP($G740,Temp!$A:$C,N$1,FALSE)</f>
        <v>#VALUE!</v>
      </c>
      <c r="O740" s="22" t="e">
        <f>VLOOKUP($G740,Temp!$A:$C,O$1,FALSE)</f>
        <v>#VALUE!</v>
      </c>
      <c r="P740" s="22" t="e">
        <f>VLOOKUP($G740,Temp!$A:$C,P$1,FALSE)</f>
        <v>#VALUE!</v>
      </c>
      <c r="Q740" s="22" t="e">
        <f>VLOOKUP($G740,Temp!$A:$C,Q$1,FALSE)</f>
        <v>#VALUE!</v>
      </c>
      <c r="R740" s="22" t="e">
        <f>VLOOKUP($G740,Temp!$A:$C,R$1,FALSE)</f>
        <v>#VALUE!</v>
      </c>
      <c r="S740" s="22" t="e">
        <f>VLOOKUP($G740,Temp!$A:$C,S$1,FALSE)</f>
        <v>#VALUE!</v>
      </c>
      <c r="T740" s="22" t="e">
        <f>VLOOKUP($G740,Temp!$A:$C,T$1,FALSE)</f>
        <v>#VALUE!</v>
      </c>
      <c r="U740" s="22" t="e">
        <f>VLOOKUP($G740,Temp!$A:$C,U$1,FALSE)</f>
        <v>#VALUE!</v>
      </c>
      <c r="V740" s="22" t="e">
        <f>VLOOKUP($G740,Temp!$A:$C,V$1,FALSE)</f>
        <v>#VALUE!</v>
      </c>
      <c r="W740" s="22" t="e">
        <f>VLOOKUP($G740,Temp!$A:$C,W$1,FALSE)</f>
        <v>#VALUE!</v>
      </c>
      <c r="X740" s="22" t="e">
        <f>VLOOKUP($G740,Temp!$A:$C,X$1,FALSE)</f>
        <v>#VALUE!</v>
      </c>
      <c r="Y740" s="22">
        <f>VLOOKUP($G740,Temp!$A:$C,Y$1,FALSE)</f>
        <v>514</v>
      </c>
      <c r="Z740" s="22">
        <f>VLOOKUP($G740,Temp!$A:$C,Z$1,FALSE)</f>
        <v>2000</v>
      </c>
      <c r="AA740" s="22" t="str">
        <f>VLOOKUP($A740,Searches!$A:$H,AA$1,FALSE)</f>
        <v>Dan VanOrman</v>
      </c>
      <c r="AB740" s="22" t="str">
        <f>VLOOKUP($A740,Searches!$A:$H,AB$1,FALSE)</f>
        <v>Skipio</v>
      </c>
      <c r="AC740" s="22" t="str">
        <f>VLOOKUP($A740,Searches!$A:$H,AC$1,FALSE)</f>
        <v>Chief Marketing Officer</v>
      </c>
      <c r="AD740" s="22" t="str">
        <f>VLOOKUP($A740,Searches!$A:$H,AD$1,FALSE)</f>
        <v>2nd</v>
      </c>
      <c r="AE740" s="22" t="str">
        <f>VLOOKUP($A740,Searches!$A:$H,AE$1,FALSE)</f>
        <v/>
      </c>
      <c r="AF740" s="22" t="str">
        <f>VLOOKUP($A740,Searches!$A:$H,AF$1,FALSE)</f>
        <v>Provo, Utah Area</v>
      </c>
      <c r="AG740" s="22" t="str">
        <f>VLOOKUP($A740,Searches!$A:$H,AG$1,FALSE)</f>
        <v>https://www.linkedin.com/sales/profile/8631301,Q1oc,NAME_SEARCH?moduleKey=peopleSearchResults&amp;pageKey=sales-search3-people-refinement&amp;contextId=60BC92C971D70515801E49D6842B0000&amp;requestId=f63e00c2-7c97-4cad-8156-5e10e850e6af&amp;action=CLICK&amp;target=urn%3Ali%3AsalesLead%3A(-1%2C8631301)&amp;pageNumber=6&amp;targetEl=profilelink&amp;position=10&amp;trk=lss-serp-result-lead_photo</v>
      </c>
      <c r="AH740" s="22" t="str">
        <f>VLOOKUP($G740,Temp!$D:$F,AH$1,FALSE)</f>
        <v>skipio.com</v>
      </c>
      <c r="AI740" s="22">
        <f>VLOOKUP($G740,Temp!$D:$F,AI$1,FALSE)</f>
        <v>0</v>
      </c>
      <c r="AJ740" s="22" t="str">
        <f>VLOOKUP($G740,Temp!$D:$F,AJ$1,FALSE)</f>
        <v>WordPress</v>
      </c>
    </row>
    <row r="741" spans="1:36" ht="16" x14ac:dyDescent="0.2">
      <c r="A741" s="8" t="str">
        <f t="shared" si="11"/>
        <v>David Kasabian CCH® Tagetik</v>
      </c>
      <c r="B741" s="8" t="s">
        <v>438</v>
      </c>
      <c r="C741" s="8" t="s">
        <v>2340</v>
      </c>
      <c r="D741" s="8" t="s">
        <v>2331</v>
      </c>
      <c r="E741" s="8" t="s">
        <v>2342</v>
      </c>
      <c r="F741" s="8" t="s">
        <v>2343</v>
      </c>
      <c r="G741" s="12" t="s">
        <v>2134</v>
      </c>
      <c r="H741" s="22" t="str">
        <f>VLOOKUP($G741,Temp!$A:$C,H$1,FALSE)</f>
        <v>tagetik.com</v>
      </c>
      <c r="I741" s="22" t="e">
        <f>VLOOKUP($G741,Temp!$A:$C,I$1,FALSE)</f>
        <v>#VALUE!</v>
      </c>
      <c r="J741" s="22" t="e">
        <f>VLOOKUP($G741,Temp!$A:$C,J$1,FALSE)</f>
        <v>#VALUE!</v>
      </c>
      <c r="K741" s="22" t="e">
        <f>VLOOKUP($G741,Temp!$A:$C,K$1,FALSE)</f>
        <v>#VALUE!</v>
      </c>
      <c r="L741" s="22" t="e">
        <f>VLOOKUP($G741,Temp!$A:$C,L$1,FALSE)</f>
        <v>#VALUE!</v>
      </c>
      <c r="M741" s="22" t="e">
        <f>VLOOKUP($G741,Temp!$A:$C,M$1,FALSE)</f>
        <v>#VALUE!</v>
      </c>
      <c r="N741" s="22" t="e">
        <f>VLOOKUP($G741,Temp!$A:$C,N$1,FALSE)</f>
        <v>#VALUE!</v>
      </c>
      <c r="O741" s="22" t="e">
        <f>VLOOKUP($G741,Temp!$A:$C,O$1,FALSE)</f>
        <v>#VALUE!</v>
      </c>
      <c r="P741" s="22" t="e">
        <f>VLOOKUP($G741,Temp!$A:$C,P$1,FALSE)</f>
        <v>#VALUE!</v>
      </c>
      <c r="Q741" s="22" t="e">
        <f>VLOOKUP($G741,Temp!$A:$C,Q$1,FALSE)</f>
        <v>#VALUE!</v>
      </c>
      <c r="R741" s="22" t="e">
        <f>VLOOKUP($G741,Temp!$A:$C,R$1,FALSE)</f>
        <v>#VALUE!</v>
      </c>
      <c r="S741" s="22" t="e">
        <f>VLOOKUP($G741,Temp!$A:$C,S$1,FALSE)</f>
        <v>#VALUE!</v>
      </c>
      <c r="T741" s="22" t="e">
        <f>VLOOKUP($G741,Temp!$A:$C,T$1,FALSE)</f>
        <v>#VALUE!</v>
      </c>
      <c r="U741" s="22" t="e">
        <f>VLOOKUP($G741,Temp!$A:$C,U$1,FALSE)</f>
        <v>#VALUE!</v>
      </c>
      <c r="V741" s="22" t="e">
        <f>VLOOKUP($G741,Temp!$A:$C,V$1,FALSE)</f>
        <v>#VALUE!</v>
      </c>
      <c r="W741" s="22" t="e">
        <f>VLOOKUP($G741,Temp!$A:$C,W$1,FALSE)</f>
        <v>#VALUE!</v>
      </c>
      <c r="X741" s="22" t="e">
        <f>VLOOKUP($G741,Temp!$A:$C,X$1,FALSE)</f>
        <v>#VALUE!</v>
      </c>
      <c r="Y741" s="22">
        <f>VLOOKUP($G741,Temp!$A:$C,Y$1,FALSE)</f>
        <v>4800</v>
      </c>
      <c r="Z741" s="22">
        <f>VLOOKUP($G741,Temp!$A:$C,Z$1,FALSE)</f>
        <v>2900</v>
      </c>
      <c r="AA741" s="22" t="str">
        <f>VLOOKUP($A741,Searches!$A:$H,AA$1,FALSE)</f>
        <v>David Kasabian</v>
      </c>
      <c r="AB741" s="22" t="str">
        <f>VLOOKUP($A741,Searches!$A:$H,AB$1,FALSE)</f>
        <v>CCH® Tagetik</v>
      </c>
      <c r="AC741" s="22" t="str">
        <f>VLOOKUP($A741,Searches!$A:$H,AC$1,FALSE)</f>
        <v>Vice President Marketing</v>
      </c>
      <c r="AD741" s="22" t="str">
        <f>VLOOKUP($A741,Searches!$A:$H,AD$1,FALSE)</f>
        <v>2nd</v>
      </c>
      <c r="AE741" s="22" t="str">
        <f>VLOOKUP($A741,Searches!$A:$H,AE$1,FALSE)</f>
        <v/>
      </c>
      <c r="AF741" s="22" t="str">
        <f>VLOOKUP($A741,Searches!$A:$H,AF$1,FALSE)</f>
        <v>Greater New York City Area</v>
      </c>
      <c r="AG741" s="22" t="str">
        <f>VLOOKUP($A741,Searches!$A:$H,AG$1,FALSE)</f>
        <v>https://www.linkedin.com/sales/profile/20971270,4HwO,NAME_SEARCH?moduleKey=peopleSearchResults&amp;pageKey=sales-search3-people-refinement&amp;contextId=60BC92C971D70515801E49D6842B0000&amp;requestId=0712e535-b641-4e83-b1cb-00fd01a7597c&amp;action=CLICK&amp;target=urn%3Ali%3AsalesLead%3A(-1%2C20971270)&amp;pageNumber=2&amp;targetEl=profilelink&amp;position=20&amp;trk=lss-serp-result-lead_photo</v>
      </c>
      <c r="AH741" s="22" t="e">
        <f>VLOOKUP($G741,Temp!$D:$F,AH$1,FALSE)</f>
        <v>#N/A</v>
      </c>
      <c r="AI741" s="22" t="e">
        <f>VLOOKUP($G741,Temp!$D:$F,AI$1,FALSE)</f>
        <v>#N/A</v>
      </c>
      <c r="AJ741" s="22" t="e">
        <f>VLOOKUP($G741,Temp!$D:$F,AJ$1,FALSE)</f>
        <v>#N/A</v>
      </c>
    </row>
    <row r="742" spans="1:36" ht="16" x14ac:dyDescent="0.2">
      <c r="A742" s="8" t="str">
        <f t="shared" si="11"/>
        <v>Haidee Hanna Resonate</v>
      </c>
      <c r="B742" s="8" t="s">
        <v>2329</v>
      </c>
      <c r="C742" s="8" t="s">
        <v>2330</v>
      </c>
      <c r="D742" s="8" t="s">
        <v>2331</v>
      </c>
      <c r="E742" s="8" t="s">
        <v>2332</v>
      </c>
      <c r="F742" s="8" t="s">
        <v>2333</v>
      </c>
      <c r="G742" s="12" t="s">
        <v>2121</v>
      </c>
      <c r="H742" s="22" t="str">
        <f>VLOOKUP($G742,Temp!$A:$C,H$1,FALSE)</f>
        <v>resonate.com</v>
      </c>
      <c r="I742" s="22" t="e">
        <f>VLOOKUP($G742,Temp!$A:$C,I$1,FALSE)</f>
        <v>#VALUE!</v>
      </c>
      <c r="J742" s="22" t="e">
        <f>VLOOKUP($G742,Temp!$A:$C,J$1,FALSE)</f>
        <v>#VALUE!</v>
      </c>
      <c r="K742" s="22" t="e">
        <f>VLOOKUP($G742,Temp!$A:$C,K$1,FALSE)</f>
        <v>#VALUE!</v>
      </c>
      <c r="L742" s="22" t="e">
        <f>VLOOKUP($G742,Temp!$A:$C,L$1,FALSE)</f>
        <v>#VALUE!</v>
      </c>
      <c r="M742" s="22" t="e">
        <f>VLOOKUP($G742,Temp!$A:$C,M$1,FALSE)</f>
        <v>#VALUE!</v>
      </c>
      <c r="N742" s="22" t="e">
        <f>VLOOKUP($G742,Temp!$A:$C,N$1,FALSE)</f>
        <v>#VALUE!</v>
      </c>
      <c r="O742" s="22" t="e">
        <f>VLOOKUP($G742,Temp!$A:$C,O$1,FALSE)</f>
        <v>#VALUE!</v>
      </c>
      <c r="P742" s="22" t="e">
        <f>VLOOKUP($G742,Temp!$A:$C,P$1,FALSE)</f>
        <v>#VALUE!</v>
      </c>
      <c r="Q742" s="22" t="e">
        <f>VLOOKUP($G742,Temp!$A:$C,Q$1,FALSE)</f>
        <v>#VALUE!</v>
      </c>
      <c r="R742" s="22" t="e">
        <f>VLOOKUP($G742,Temp!$A:$C,R$1,FALSE)</f>
        <v>#VALUE!</v>
      </c>
      <c r="S742" s="22" t="e">
        <f>VLOOKUP($G742,Temp!$A:$C,S$1,FALSE)</f>
        <v>#VALUE!</v>
      </c>
      <c r="T742" s="22" t="e">
        <f>VLOOKUP($G742,Temp!$A:$C,T$1,FALSE)</f>
        <v>#VALUE!</v>
      </c>
      <c r="U742" s="22" t="e">
        <f>VLOOKUP($G742,Temp!$A:$C,U$1,FALSE)</f>
        <v>#VALUE!</v>
      </c>
      <c r="V742" s="22" t="e">
        <f>VLOOKUP($G742,Temp!$A:$C,V$1,FALSE)</f>
        <v>#VALUE!</v>
      </c>
      <c r="W742" s="22" t="e">
        <f>VLOOKUP($G742,Temp!$A:$C,W$1,FALSE)</f>
        <v>#VALUE!</v>
      </c>
      <c r="X742" s="22" t="e">
        <f>VLOOKUP($G742,Temp!$A:$C,X$1,FALSE)</f>
        <v>#VALUE!</v>
      </c>
      <c r="Y742" s="22">
        <f>VLOOKUP($G742,Temp!$A:$C,Y$1,FALSE)</f>
        <v>4300</v>
      </c>
      <c r="Z742" s="22">
        <f>VLOOKUP($G742,Temp!$A:$C,Z$1,FALSE)</f>
        <v>5300</v>
      </c>
      <c r="AA742" s="22" t="e">
        <f>VLOOKUP($A742,Searches!$A:$H,AA$1,FALSE)</f>
        <v>#N/A</v>
      </c>
      <c r="AB742" s="22" t="e">
        <f>VLOOKUP($A742,Searches!$A:$H,AB$1,FALSE)</f>
        <v>#N/A</v>
      </c>
      <c r="AC742" s="22" t="e">
        <f>VLOOKUP($A742,Searches!$A:$H,AC$1,FALSE)</f>
        <v>#N/A</v>
      </c>
      <c r="AD742" s="22" t="e">
        <f>VLOOKUP($A742,Searches!$A:$H,AD$1,FALSE)</f>
        <v>#N/A</v>
      </c>
      <c r="AE742" s="22" t="e">
        <f>VLOOKUP($A742,Searches!$A:$H,AE$1,FALSE)</f>
        <v>#N/A</v>
      </c>
      <c r="AF742" s="22" t="e">
        <f>VLOOKUP($A742,Searches!$A:$H,AF$1,FALSE)</f>
        <v>#N/A</v>
      </c>
      <c r="AG742" s="22" t="e">
        <f>VLOOKUP($A742,Searches!$A:$H,AG$1,FALSE)</f>
        <v>#N/A</v>
      </c>
      <c r="AH742" s="22" t="str">
        <f>VLOOKUP($G742,Temp!$D:$F,AH$1,FALSE)</f>
        <v>resonate.com</v>
      </c>
      <c r="AI742" s="22" t="str">
        <f>VLOOKUP($G742,Temp!$D:$F,AI$1,FALSE)</f>
        <v>Marketo</v>
      </c>
      <c r="AJ742" s="22" t="str">
        <f>VLOOKUP($G742,Temp!$D:$F,AJ$1,FALSE)</f>
        <v>WordPress</v>
      </c>
    </row>
    <row r="743" spans="1:36" ht="16" x14ac:dyDescent="0.2">
      <c r="A743" s="8" t="str">
        <f t="shared" si="11"/>
        <v>Maile Keone Listen Technologies Corporation</v>
      </c>
      <c r="B743" s="8" t="s">
        <v>2362</v>
      </c>
      <c r="C743" s="8" t="s">
        <v>2363</v>
      </c>
      <c r="D743" s="8" t="s">
        <v>304</v>
      </c>
      <c r="E743" s="8" t="s">
        <v>2364</v>
      </c>
      <c r="F743" s="8" t="s">
        <v>2365</v>
      </c>
      <c r="G743" s="12" t="s">
        <v>2146</v>
      </c>
      <c r="H743" s="22" t="str">
        <f>VLOOKUP($G743,Temp!$A:$C,H$1,FALSE)</f>
        <v>listentech.com</v>
      </c>
      <c r="I743" s="22" t="e">
        <f>VLOOKUP($G743,Temp!$A:$C,I$1,FALSE)</f>
        <v>#VALUE!</v>
      </c>
      <c r="J743" s="22" t="e">
        <f>VLOOKUP($G743,Temp!$A:$C,J$1,FALSE)</f>
        <v>#VALUE!</v>
      </c>
      <c r="K743" s="22" t="e">
        <f>VLOOKUP($G743,Temp!$A:$C,K$1,FALSE)</f>
        <v>#VALUE!</v>
      </c>
      <c r="L743" s="22" t="e">
        <f>VLOOKUP($G743,Temp!$A:$C,L$1,FALSE)</f>
        <v>#VALUE!</v>
      </c>
      <c r="M743" s="22" t="e">
        <f>VLOOKUP($G743,Temp!$A:$C,M$1,FALSE)</f>
        <v>#VALUE!</v>
      </c>
      <c r="N743" s="22" t="e">
        <f>VLOOKUP($G743,Temp!$A:$C,N$1,FALSE)</f>
        <v>#VALUE!</v>
      </c>
      <c r="O743" s="22" t="e">
        <f>VLOOKUP($G743,Temp!$A:$C,O$1,FALSE)</f>
        <v>#VALUE!</v>
      </c>
      <c r="P743" s="22" t="e">
        <f>VLOOKUP($G743,Temp!$A:$C,P$1,FALSE)</f>
        <v>#VALUE!</v>
      </c>
      <c r="Q743" s="22" t="e">
        <f>VLOOKUP($G743,Temp!$A:$C,Q$1,FALSE)</f>
        <v>#VALUE!</v>
      </c>
      <c r="R743" s="22" t="e">
        <f>VLOOKUP($G743,Temp!$A:$C,R$1,FALSE)</f>
        <v>#VALUE!</v>
      </c>
      <c r="S743" s="22" t="e">
        <f>VLOOKUP($G743,Temp!$A:$C,S$1,FALSE)</f>
        <v>#VALUE!</v>
      </c>
      <c r="T743" s="22" t="e">
        <f>VLOOKUP($G743,Temp!$A:$C,T$1,FALSE)</f>
        <v>#VALUE!</v>
      </c>
      <c r="U743" s="22" t="e">
        <f>VLOOKUP($G743,Temp!$A:$C,U$1,FALSE)</f>
        <v>#VALUE!</v>
      </c>
      <c r="V743" s="22" t="e">
        <f>VLOOKUP($G743,Temp!$A:$C,V$1,FALSE)</f>
        <v>#VALUE!</v>
      </c>
      <c r="W743" s="22" t="e">
        <f>VLOOKUP($G743,Temp!$A:$C,W$1,FALSE)</f>
        <v>#VALUE!</v>
      </c>
      <c r="X743" s="22" t="e">
        <f>VLOOKUP($G743,Temp!$A:$C,X$1,FALSE)</f>
        <v>#VALUE!</v>
      </c>
      <c r="Y743" s="22">
        <f>VLOOKUP($G743,Temp!$A:$C,Y$1,FALSE)</f>
        <v>10200</v>
      </c>
      <c r="Z743" s="22">
        <f>VLOOKUP($G743,Temp!$A:$C,Z$1,FALSE)</f>
        <v>0</v>
      </c>
      <c r="AA743" s="22" t="str">
        <f>VLOOKUP($A743,Searches!$A:$H,AA$1,FALSE)</f>
        <v>Maile Keone</v>
      </c>
      <c r="AB743" s="22" t="str">
        <f>VLOOKUP($A743,Searches!$A:$H,AB$1,FALSE)</f>
        <v>Listen Technologies Corporation</v>
      </c>
      <c r="AC743" s="22" t="str">
        <f>VLOOKUP($A743,Searches!$A:$H,AC$1,FALSE)</f>
        <v>Chief Revenue Officer</v>
      </c>
      <c r="AD743" s="22" t="str">
        <f>VLOOKUP($A743,Searches!$A:$H,AD$1,FALSE)</f>
        <v>2nd</v>
      </c>
      <c r="AE743" s="22" t="str">
        <f>VLOOKUP($A743,Searches!$A:$H,AE$1,FALSE)</f>
        <v/>
      </c>
      <c r="AF743" s="22" t="str">
        <f>VLOOKUP($A743,Searches!$A:$H,AF$1,FALSE)</f>
        <v>Greater Salt Lake City Area</v>
      </c>
      <c r="AG743" s="22" t="str">
        <f>VLOOKUP($A743,Searches!$A:$H,AG$1,FALSE)</f>
        <v>https://www.linkedin.com/sales/profile/4406226,UxtU,NAME_SEARCH?moduleKey=peopleSearchResults&amp;pageKey=sales-search3-people-refinement&amp;contextId=60BC92C971D70515801E49D6842B0000&amp;requestId=f63e00c2-7c97-4cad-8156-5e10e850e6af&amp;action=CLICK&amp;target=urn%3Ali%3AsalesLead%3A(-1%2C4406226)&amp;pageNumber=6&amp;targetEl=profilelink&amp;position=23&amp;trk=lss-serp-result-lead_photo</v>
      </c>
      <c r="AH743" s="22" t="str">
        <f>VLOOKUP($G743,Temp!$D:$F,AH$1,FALSE)</f>
        <v>listentech.com</v>
      </c>
      <c r="AI743" s="22">
        <f>VLOOKUP($G743,Temp!$D:$F,AI$1,FALSE)</f>
        <v>0</v>
      </c>
      <c r="AJ743" s="22" t="str">
        <f>VLOOKUP($G743,Temp!$D:$F,AJ$1,FALSE)</f>
        <v>WordPress</v>
      </c>
    </row>
    <row r="744" spans="1:36" ht="16" x14ac:dyDescent="0.2">
      <c r="A744" s="8" t="str">
        <f t="shared" si="11"/>
        <v>Mitzi Hunter Compuware</v>
      </c>
      <c r="B744" s="8" t="s">
        <v>2384</v>
      </c>
      <c r="C744" s="8" t="s">
        <v>2385</v>
      </c>
      <c r="D744" s="8" t="s">
        <v>42</v>
      </c>
      <c r="E744" s="8" t="s">
        <v>2386</v>
      </c>
      <c r="F744" s="8" t="s">
        <v>2387</v>
      </c>
      <c r="G744" s="12" t="s">
        <v>2167</v>
      </c>
      <c r="H744" s="22" t="str">
        <f>VLOOKUP($G744,Temp!$A:$C,H$1,FALSE)</f>
        <v>compuware.com</v>
      </c>
      <c r="I744" s="22" t="e">
        <f>VLOOKUP($G744,Temp!$A:$C,I$1,FALSE)</f>
        <v>#VALUE!</v>
      </c>
      <c r="J744" s="22" t="e">
        <f>VLOOKUP($G744,Temp!$A:$C,J$1,FALSE)</f>
        <v>#VALUE!</v>
      </c>
      <c r="K744" s="22" t="e">
        <f>VLOOKUP($G744,Temp!$A:$C,K$1,FALSE)</f>
        <v>#VALUE!</v>
      </c>
      <c r="L744" s="22" t="e">
        <f>VLOOKUP($G744,Temp!$A:$C,L$1,FALSE)</f>
        <v>#VALUE!</v>
      </c>
      <c r="M744" s="22" t="e">
        <f>VLOOKUP($G744,Temp!$A:$C,M$1,FALSE)</f>
        <v>#VALUE!</v>
      </c>
      <c r="N744" s="22" t="e">
        <f>VLOOKUP($G744,Temp!$A:$C,N$1,FALSE)</f>
        <v>#VALUE!</v>
      </c>
      <c r="O744" s="22" t="e">
        <f>VLOOKUP($G744,Temp!$A:$C,O$1,FALSE)</f>
        <v>#VALUE!</v>
      </c>
      <c r="P744" s="22" t="e">
        <f>VLOOKUP($G744,Temp!$A:$C,P$1,FALSE)</f>
        <v>#VALUE!</v>
      </c>
      <c r="Q744" s="22" t="e">
        <f>VLOOKUP($G744,Temp!$A:$C,Q$1,FALSE)</f>
        <v>#VALUE!</v>
      </c>
      <c r="R744" s="22" t="e">
        <f>VLOOKUP($G744,Temp!$A:$C,R$1,FALSE)</f>
        <v>#VALUE!</v>
      </c>
      <c r="S744" s="22" t="e">
        <f>VLOOKUP($G744,Temp!$A:$C,S$1,FALSE)</f>
        <v>#VALUE!</v>
      </c>
      <c r="T744" s="22" t="e">
        <f>VLOOKUP($G744,Temp!$A:$C,T$1,FALSE)</f>
        <v>#VALUE!</v>
      </c>
      <c r="U744" s="22" t="e">
        <f>VLOOKUP($G744,Temp!$A:$C,U$1,FALSE)</f>
        <v>#VALUE!</v>
      </c>
      <c r="V744" s="22" t="e">
        <f>VLOOKUP($G744,Temp!$A:$C,V$1,FALSE)</f>
        <v>#VALUE!</v>
      </c>
      <c r="W744" s="22" t="e">
        <f>VLOOKUP($G744,Temp!$A:$C,W$1,FALSE)</f>
        <v>#VALUE!</v>
      </c>
      <c r="X744" s="22" t="e">
        <f>VLOOKUP($G744,Temp!$A:$C,X$1,FALSE)</f>
        <v>#VALUE!</v>
      </c>
      <c r="Y744" s="22">
        <f>VLOOKUP($G744,Temp!$A:$C,Y$1,FALSE)</f>
        <v>4700</v>
      </c>
      <c r="Z744" s="22">
        <f>VLOOKUP($G744,Temp!$A:$C,Z$1,FALSE)</f>
        <v>6800</v>
      </c>
      <c r="AA744" s="22" t="e">
        <f>VLOOKUP($A744,Searches!$A:$H,AA$1,FALSE)</f>
        <v>#N/A</v>
      </c>
      <c r="AB744" s="22" t="e">
        <f>VLOOKUP($A744,Searches!$A:$H,AB$1,FALSE)</f>
        <v>#N/A</v>
      </c>
      <c r="AC744" s="22" t="e">
        <f>VLOOKUP($A744,Searches!$A:$H,AC$1,FALSE)</f>
        <v>#N/A</v>
      </c>
      <c r="AD744" s="22" t="e">
        <f>VLOOKUP($A744,Searches!$A:$H,AD$1,FALSE)</f>
        <v>#N/A</v>
      </c>
      <c r="AE744" s="22" t="e">
        <f>VLOOKUP($A744,Searches!$A:$H,AE$1,FALSE)</f>
        <v>#N/A</v>
      </c>
      <c r="AF744" s="22" t="e">
        <f>VLOOKUP($A744,Searches!$A:$H,AF$1,FALSE)</f>
        <v>#N/A</v>
      </c>
      <c r="AG744" s="22" t="e">
        <f>VLOOKUP($A744,Searches!$A:$H,AG$1,FALSE)</f>
        <v>#N/A</v>
      </c>
      <c r="AH744" s="22" t="str">
        <f>VLOOKUP($G744,Temp!$D:$F,AH$1,FALSE)</f>
        <v>compuware.com</v>
      </c>
      <c r="AI744" s="22" t="str">
        <f>VLOOKUP($G744,Temp!$D:$F,AI$1,FALSE)</f>
        <v>Marketo</v>
      </c>
      <c r="AJ744" s="22" t="str">
        <f>VLOOKUP($G744,Temp!$D:$F,AJ$1,FALSE)</f>
        <v>WordPress</v>
      </c>
    </row>
    <row r="745" spans="1:36" ht="16" x14ac:dyDescent="0.2">
      <c r="A745" s="8" t="str">
        <f t="shared" si="11"/>
        <v>Shahrukh Panjwani Renegades</v>
      </c>
      <c r="B745" s="8" t="s">
        <v>2415</v>
      </c>
      <c r="C745" s="8" t="s">
        <v>2417</v>
      </c>
      <c r="D745" s="8" t="s">
        <v>2418</v>
      </c>
      <c r="E745" s="8" t="s">
        <v>2419</v>
      </c>
      <c r="F745" s="8" t="s">
        <v>2420</v>
      </c>
      <c r="G745" s="12" t="s">
        <v>2202</v>
      </c>
      <c r="H745" s="22" t="str">
        <f>VLOOKUP($G745,Temp!$A:$C,H$1,FALSE)</f>
        <v>renegadespro.com</v>
      </c>
      <c r="I745" s="22" t="e">
        <f>VLOOKUP($G745,Temp!$A:$C,I$1,FALSE)</f>
        <v>#VALUE!</v>
      </c>
      <c r="J745" s="22" t="e">
        <f>VLOOKUP($G745,Temp!$A:$C,J$1,FALSE)</f>
        <v>#VALUE!</v>
      </c>
      <c r="K745" s="22" t="e">
        <f>VLOOKUP($G745,Temp!$A:$C,K$1,FALSE)</f>
        <v>#VALUE!</v>
      </c>
      <c r="L745" s="22" t="e">
        <f>VLOOKUP($G745,Temp!$A:$C,L$1,FALSE)</f>
        <v>#VALUE!</v>
      </c>
      <c r="M745" s="22" t="e">
        <f>VLOOKUP($G745,Temp!$A:$C,M$1,FALSE)</f>
        <v>#VALUE!</v>
      </c>
      <c r="N745" s="22" t="e">
        <f>VLOOKUP($G745,Temp!$A:$C,N$1,FALSE)</f>
        <v>#VALUE!</v>
      </c>
      <c r="O745" s="22" t="e">
        <f>VLOOKUP($G745,Temp!$A:$C,O$1,FALSE)</f>
        <v>#VALUE!</v>
      </c>
      <c r="P745" s="22" t="e">
        <f>VLOOKUP($G745,Temp!$A:$C,P$1,FALSE)</f>
        <v>#VALUE!</v>
      </c>
      <c r="Q745" s="22" t="e">
        <f>VLOOKUP($G745,Temp!$A:$C,Q$1,FALSE)</f>
        <v>#VALUE!</v>
      </c>
      <c r="R745" s="22" t="e">
        <f>VLOOKUP($G745,Temp!$A:$C,R$1,FALSE)</f>
        <v>#VALUE!</v>
      </c>
      <c r="S745" s="22" t="e">
        <f>VLOOKUP($G745,Temp!$A:$C,S$1,FALSE)</f>
        <v>#VALUE!</v>
      </c>
      <c r="T745" s="22" t="e">
        <f>VLOOKUP($G745,Temp!$A:$C,T$1,FALSE)</f>
        <v>#VALUE!</v>
      </c>
      <c r="U745" s="22" t="e">
        <f>VLOOKUP($G745,Temp!$A:$C,U$1,FALSE)</f>
        <v>#VALUE!</v>
      </c>
      <c r="V745" s="22" t="e">
        <f>VLOOKUP($G745,Temp!$A:$C,V$1,FALSE)</f>
        <v>#VALUE!</v>
      </c>
      <c r="W745" s="22" t="e">
        <f>VLOOKUP($G745,Temp!$A:$C,W$1,FALSE)</f>
        <v>#VALUE!</v>
      </c>
      <c r="X745" s="22" t="e">
        <f>VLOOKUP($G745,Temp!$A:$C,X$1,FALSE)</f>
        <v>#VALUE!</v>
      </c>
      <c r="Y745" s="22">
        <f>VLOOKUP($G745,Temp!$A:$C,Y$1,FALSE)</f>
        <v>111</v>
      </c>
      <c r="Z745" s="22">
        <f>VLOOKUP($G745,Temp!$A:$C,Z$1,FALSE)</f>
        <v>1000</v>
      </c>
      <c r="AA745" s="22" t="e">
        <f>VLOOKUP($A745,Searches!$A:$H,AA$1,FALSE)</f>
        <v>#N/A</v>
      </c>
      <c r="AB745" s="22" t="e">
        <f>VLOOKUP($A745,Searches!$A:$H,AB$1,FALSE)</f>
        <v>#N/A</v>
      </c>
      <c r="AC745" s="22" t="e">
        <f>VLOOKUP($A745,Searches!$A:$H,AC$1,FALSE)</f>
        <v>#N/A</v>
      </c>
      <c r="AD745" s="22" t="e">
        <f>VLOOKUP($A745,Searches!$A:$H,AD$1,FALSE)</f>
        <v>#N/A</v>
      </c>
      <c r="AE745" s="22" t="e">
        <f>VLOOKUP($A745,Searches!$A:$H,AE$1,FALSE)</f>
        <v>#N/A</v>
      </c>
      <c r="AF745" s="22" t="e">
        <f>VLOOKUP($A745,Searches!$A:$H,AF$1,FALSE)</f>
        <v>#N/A</v>
      </c>
      <c r="AG745" s="22" t="e">
        <f>VLOOKUP($A745,Searches!$A:$H,AG$1,FALSE)</f>
        <v>#N/A</v>
      </c>
      <c r="AH745" s="22" t="e">
        <f>VLOOKUP($G745,Temp!$D:$F,AH$1,FALSE)</f>
        <v>#N/A</v>
      </c>
      <c r="AI745" s="22" t="e">
        <f>VLOOKUP($G745,Temp!$D:$F,AI$1,FALSE)</f>
        <v>#N/A</v>
      </c>
      <c r="AJ745" s="22" t="e">
        <f>VLOOKUP($G745,Temp!$D:$F,AJ$1,FALSE)</f>
        <v>#N/A</v>
      </c>
    </row>
    <row r="746" spans="1:36" ht="16" x14ac:dyDescent="0.2">
      <c r="A746" s="8" t="str">
        <f t="shared" si="11"/>
        <v>Jill Carpenter Cirrus Insight</v>
      </c>
      <c r="B746" s="8" t="s">
        <v>2395</v>
      </c>
      <c r="C746" s="8" t="s">
        <v>2396</v>
      </c>
      <c r="D746" s="8" t="s">
        <v>1384</v>
      </c>
      <c r="E746" s="8" t="s">
        <v>2397</v>
      </c>
      <c r="F746" s="8" t="s">
        <v>2398</v>
      </c>
      <c r="G746" s="12" t="s">
        <v>2399</v>
      </c>
      <c r="H746" s="22" t="e">
        <f>VLOOKUP($G746,Temp!$A:$C,H$1,FALSE)</f>
        <v>#N/A</v>
      </c>
      <c r="I746" s="22" t="e">
        <f>VLOOKUP($G746,Temp!$A:$C,I$1,FALSE)</f>
        <v>#N/A</v>
      </c>
      <c r="J746" s="22" t="e">
        <f>VLOOKUP($G746,Temp!$A:$C,J$1,FALSE)</f>
        <v>#N/A</v>
      </c>
      <c r="K746" s="22" t="e">
        <f>VLOOKUP($G746,Temp!$A:$C,K$1,FALSE)</f>
        <v>#N/A</v>
      </c>
      <c r="L746" s="22" t="e">
        <f>VLOOKUP($G746,Temp!$A:$C,L$1,FALSE)</f>
        <v>#N/A</v>
      </c>
      <c r="M746" s="22" t="e">
        <f>VLOOKUP($G746,Temp!$A:$C,M$1,FALSE)</f>
        <v>#N/A</v>
      </c>
      <c r="N746" s="22" t="e">
        <f>VLOOKUP($G746,Temp!$A:$C,N$1,FALSE)</f>
        <v>#N/A</v>
      </c>
      <c r="O746" s="22" t="e">
        <f>VLOOKUP($G746,Temp!$A:$C,O$1,FALSE)</f>
        <v>#N/A</v>
      </c>
      <c r="P746" s="22" t="e">
        <f>VLOOKUP($G746,Temp!$A:$C,P$1,FALSE)</f>
        <v>#N/A</v>
      </c>
      <c r="Q746" s="22" t="e">
        <f>VLOOKUP($G746,Temp!$A:$C,Q$1,FALSE)</f>
        <v>#N/A</v>
      </c>
      <c r="R746" s="22" t="e">
        <f>VLOOKUP($G746,Temp!$A:$C,R$1,FALSE)</f>
        <v>#N/A</v>
      </c>
      <c r="S746" s="22" t="e">
        <f>VLOOKUP($G746,Temp!$A:$C,S$1,FALSE)</f>
        <v>#N/A</v>
      </c>
      <c r="T746" s="22" t="e">
        <f>VLOOKUP($G746,Temp!$A:$C,T$1,FALSE)</f>
        <v>#N/A</v>
      </c>
      <c r="U746" s="22" t="e">
        <f>VLOOKUP($G746,Temp!$A:$C,U$1,FALSE)</f>
        <v>#N/A</v>
      </c>
      <c r="V746" s="22" t="e">
        <f>VLOOKUP($G746,Temp!$A:$C,V$1,FALSE)</f>
        <v>#N/A</v>
      </c>
      <c r="W746" s="22" t="e">
        <f>VLOOKUP($G746,Temp!$A:$C,W$1,FALSE)</f>
        <v>#N/A</v>
      </c>
      <c r="X746" s="22" t="e">
        <f>VLOOKUP($G746,Temp!$A:$C,X$1,FALSE)</f>
        <v>#N/A</v>
      </c>
      <c r="Y746" s="22" t="e">
        <f>VLOOKUP($G746,Temp!$A:$C,Y$1,FALSE)</f>
        <v>#N/A</v>
      </c>
      <c r="Z746" s="22" t="e">
        <f>VLOOKUP($G746,Temp!$A:$C,Z$1,FALSE)</f>
        <v>#N/A</v>
      </c>
      <c r="AA746" s="22" t="e">
        <f>VLOOKUP($A746,Searches!$A:$H,AA$1,FALSE)</f>
        <v>#N/A</v>
      </c>
      <c r="AB746" s="22" t="e">
        <f>VLOOKUP($A746,Searches!$A:$H,AB$1,FALSE)</f>
        <v>#N/A</v>
      </c>
      <c r="AC746" s="22" t="e">
        <f>VLOOKUP($A746,Searches!$A:$H,AC$1,FALSE)</f>
        <v>#N/A</v>
      </c>
      <c r="AD746" s="22" t="e">
        <f>VLOOKUP($A746,Searches!$A:$H,AD$1,FALSE)</f>
        <v>#N/A</v>
      </c>
      <c r="AE746" s="22" t="e">
        <f>VLOOKUP($A746,Searches!$A:$H,AE$1,FALSE)</f>
        <v>#N/A</v>
      </c>
      <c r="AF746" s="22" t="e">
        <f>VLOOKUP($A746,Searches!$A:$H,AF$1,FALSE)</f>
        <v>#N/A</v>
      </c>
      <c r="AG746" s="22" t="e">
        <f>VLOOKUP($A746,Searches!$A:$H,AG$1,FALSE)</f>
        <v>#N/A</v>
      </c>
      <c r="AH746" s="22" t="e">
        <f>VLOOKUP($G746,Temp!$D:$F,AH$1,FALSE)</f>
        <v>#N/A</v>
      </c>
      <c r="AI746" s="22" t="e">
        <f>VLOOKUP($G746,Temp!$D:$F,AI$1,FALSE)</f>
        <v>#N/A</v>
      </c>
      <c r="AJ746" s="22" t="e">
        <f>VLOOKUP($G746,Temp!$D:$F,AJ$1,FALSE)</f>
        <v>#N/A</v>
      </c>
    </row>
    <row r="747" spans="1:36" ht="16" x14ac:dyDescent="0.2">
      <c r="A747" s="8" t="str">
        <f t="shared" si="11"/>
        <v>Lisa Masiello TECHmarc Labs, Inc. - Transform Your IT Channel</v>
      </c>
      <c r="B747" s="8" t="s">
        <v>1252</v>
      </c>
      <c r="C747" s="8" t="s">
        <v>2426</v>
      </c>
      <c r="D747" s="8" t="s">
        <v>2427</v>
      </c>
      <c r="E747" s="8" t="s">
        <v>2428</v>
      </c>
      <c r="F747" s="8" t="s">
        <v>2429</v>
      </c>
      <c r="G747" s="12" t="s">
        <v>2217</v>
      </c>
      <c r="H747" s="22" t="str">
        <f>VLOOKUP($G747,Temp!$A:$C,H$1,FALSE)</f>
        <v>TECHmarcLabs.com</v>
      </c>
      <c r="I747" s="22" t="e">
        <f>VLOOKUP($G747,Temp!$A:$C,I$1,FALSE)</f>
        <v>#VALUE!</v>
      </c>
      <c r="J747" s="22" t="e">
        <f>VLOOKUP($G747,Temp!$A:$C,J$1,FALSE)</f>
        <v>#VALUE!</v>
      </c>
      <c r="K747" s="22" t="e">
        <f>VLOOKUP($G747,Temp!$A:$C,K$1,FALSE)</f>
        <v>#VALUE!</v>
      </c>
      <c r="L747" s="22" t="e">
        <f>VLOOKUP($G747,Temp!$A:$C,L$1,FALSE)</f>
        <v>#VALUE!</v>
      </c>
      <c r="M747" s="22" t="e">
        <f>VLOOKUP($G747,Temp!$A:$C,M$1,FALSE)</f>
        <v>#VALUE!</v>
      </c>
      <c r="N747" s="22" t="e">
        <f>VLOOKUP($G747,Temp!$A:$C,N$1,FALSE)</f>
        <v>#VALUE!</v>
      </c>
      <c r="O747" s="22" t="e">
        <f>VLOOKUP($G747,Temp!$A:$C,O$1,FALSE)</f>
        <v>#VALUE!</v>
      </c>
      <c r="P747" s="22" t="e">
        <f>VLOOKUP($G747,Temp!$A:$C,P$1,FALSE)</f>
        <v>#VALUE!</v>
      </c>
      <c r="Q747" s="22" t="e">
        <f>VLOOKUP($G747,Temp!$A:$C,Q$1,FALSE)</f>
        <v>#VALUE!</v>
      </c>
      <c r="R747" s="22" t="e">
        <f>VLOOKUP($G747,Temp!$A:$C,R$1,FALSE)</f>
        <v>#VALUE!</v>
      </c>
      <c r="S747" s="22" t="e">
        <f>VLOOKUP($G747,Temp!$A:$C,S$1,FALSE)</f>
        <v>#VALUE!</v>
      </c>
      <c r="T747" s="22" t="e">
        <f>VLOOKUP($G747,Temp!$A:$C,T$1,FALSE)</f>
        <v>#VALUE!</v>
      </c>
      <c r="U747" s="22" t="e">
        <f>VLOOKUP($G747,Temp!$A:$C,U$1,FALSE)</f>
        <v>#VALUE!</v>
      </c>
      <c r="V747" s="22" t="e">
        <f>VLOOKUP($G747,Temp!$A:$C,V$1,FALSE)</f>
        <v>#VALUE!</v>
      </c>
      <c r="W747" s="22" t="e">
        <f>VLOOKUP($G747,Temp!$A:$C,W$1,FALSE)</f>
        <v>#VALUE!</v>
      </c>
      <c r="X747" s="22" t="e">
        <f>VLOOKUP($G747,Temp!$A:$C,X$1,FALSE)</f>
        <v>#VALUE!</v>
      </c>
      <c r="Y747" s="22">
        <f>VLOOKUP($G747,Temp!$A:$C,Y$1,FALSE)</f>
        <v>166</v>
      </c>
      <c r="Z747" s="22">
        <f>VLOOKUP($G747,Temp!$A:$C,Z$1,FALSE)</f>
        <v>0</v>
      </c>
      <c r="AA747" s="22" t="e">
        <f>VLOOKUP($A747,Searches!$A:$H,AA$1,FALSE)</f>
        <v>#N/A</v>
      </c>
      <c r="AB747" s="22" t="e">
        <f>VLOOKUP($A747,Searches!$A:$H,AB$1,FALSE)</f>
        <v>#N/A</v>
      </c>
      <c r="AC747" s="22" t="e">
        <f>VLOOKUP($A747,Searches!$A:$H,AC$1,FALSE)</f>
        <v>#N/A</v>
      </c>
      <c r="AD747" s="22" t="e">
        <f>VLOOKUP($A747,Searches!$A:$H,AD$1,FALSE)</f>
        <v>#N/A</v>
      </c>
      <c r="AE747" s="22" t="e">
        <f>VLOOKUP($A747,Searches!$A:$H,AE$1,FALSE)</f>
        <v>#N/A</v>
      </c>
      <c r="AF747" s="22" t="e">
        <f>VLOOKUP($A747,Searches!$A:$H,AF$1,FALSE)</f>
        <v>#N/A</v>
      </c>
      <c r="AG747" s="22" t="e">
        <f>VLOOKUP($A747,Searches!$A:$H,AG$1,FALSE)</f>
        <v>#N/A</v>
      </c>
      <c r="AH747" s="22" t="e">
        <f>VLOOKUP($G747,Temp!$D:$F,AH$1,FALSE)</f>
        <v>#N/A</v>
      </c>
      <c r="AI747" s="22" t="e">
        <f>VLOOKUP($G747,Temp!$D:$F,AI$1,FALSE)</f>
        <v>#N/A</v>
      </c>
      <c r="AJ747" s="22" t="e">
        <f>VLOOKUP($G747,Temp!$D:$F,AJ$1,FALSE)</f>
        <v>#N/A</v>
      </c>
    </row>
    <row r="748" spans="1:36" ht="16" x14ac:dyDescent="0.2">
      <c r="A748" s="8" t="str">
        <f t="shared" si="11"/>
        <v>Matthew Worsman Unrivaled Enterprises</v>
      </c>
      <c r="B748" s="8" t="s">
        <v>167</v>
      </c>
      <c r="C748" s="8" t="s">
        <v>2441</v>
      </c>
      <c r="D748" s="8" t="s">
        <v>2442</v>
      </c>
      <c r="E748" s="8" t="s">
        <v>2443</v>
      </c>
      <c r="F748" s="8" t="s">
        <v>2444</v>
      </c>
      <c r="G748" s="12" t="s">
        <v>2445</v>
      </c>
      <c r="H748" s="22" t="e">
        <f>VLOOKUP($G748,Temp!$A:$C,H$1,FALSE)</f>
        <v>#N/A</v>
      </c>
      <c r="I748" s="22" t="e">
        <f>VLOOKUP($G748,Temp!$A:$C,I$1,FALSE)</f>
        <v>#N/A</v>
      </c>
      <c r="J748" s="22" t="e">
        <f>VLOOKUP($G748,Temp!$A:$C,J$1,FALSE)</f>
        <v>#N/A</v>
      </c>
      <c r="K748" s="22" t="e">
        <f>VLOOKUP($G748,Temp!$A:$C,K$1,FALSE)</f>
        <v>#N/A</v>
      </c>
      <c r="L748" s="22" t="e">
        <f>VLOOKUP($G748,Temp!$A:$C,L$1,FALSE)</f>
        <v>#N/A</v>
      </c>
      <c r="M748" s="22" t="e">
        <f>VLOOKUP($G748,Temp!$A:$C,M$1,FALSE)</f>
        <v>#N/A</v>
      </c>
      <c r="N748" s="22" t="e">
        <f>VLOOKUP($G748,Temp!$A:$C,N$1,FALSE)</f>
        <v>#N/A</v>
      </c>
      <c r="O748" s="22" t="e">
        <f>VLOOKUP($G748,Temp!$A:$C,O$1,FALSE)</f>
        <v>#N/A</v>
      </c>
      <c r="P748" s="22" t="e">
        <f>VLOOKUP($G748,Temp!$A:$C,P$1,FALSE)</f>
        <v>#N/A</v>
      </c>
      <c r="Q748" s="22" t="e">
        <f>VLOOKUP($G748,Temp!$A:$C,Q$1,FALSE)</f>
        <v>#N/A</v>
      </c>
      <c r="R748" s="22" t="e">
        <f>VLOOKUP($G748,Temp!$A:$C,R$1,FALSE)</f>
        <v>#N/A</v>
      </c>
      <c r="S748" s="22" t="e">
        <f>VLOOKUP($G748,Temp!$A:$C,S$1,FALSE)</f>
        <v>#N/A</v>
      </c>
      <c r="T748" s="22" t="e">
        <f>VLOOKUP($G748,Temp!$A:$C,T$1,FALSE)</f>
        <v>#N/A</v>
      </c>
      <c r="U748" s="22" t="e">
        <f>VLOOKUP($G748,Temp!$A:$C,U$1,FALSE)</f>
        <v>#N/A</v>
      </c>
      <c r="V748" s="22" t="e">
        <f>VLOOKUP($G748,Temp!$A:$C,V$1,FALSE)</f>
        <v>#N/A</v>
      </c>
      <c r="W748" s="22" t="e">
        <f>VLOOKUP($G748,Temp!$A:$C,W$1,FALSE)</f>
        <v>#N/A</v>
      </c>
      <c r="X748" s="22" t="e">
        <f>VLOOKUP($G748,Temp!$A:$C,X$1,FALSE)</f>
        <v>#N/A</v>
      </c>
      <c r="Y748" s="22" t="e">
        <f>VLOOKUP($G748,Temp!$A:$C,Y$1,FALSE)</f>
        <v>#N/A</v>
      </c>
      <c r="Z748" s="22" t="e">
        <f>VLOOKUP($G748,Temp!$A:$C,Z$1,FALSE)</f>
        <v>#N/A</v>
      </c>
      <c r="AA748" s="22" t="e">
        <f>VLOOKUP($A748,Searches!$A:$H,AA$1,FALSE)</f>
        <v>#N/A</v>
      </c>
      <c r="AB748" s="22" t="e">
        <f>VLOOKUP($A748,Searches!$A:$H,AB$1,FALSE)</f>
        <v>#N/A</v>
      </c>
      <c r="AC748" s="22" t="e">
        <f>VLOOKUP($A748,Searches!$A:$H,AC$1,FALSE)</f>
        <v>#N/A</v>
      </c>
      <c r="AD748" s="22" t="e">
        <f>VLOOKUP($A748,Searches!$A:$H,AD$1,FALSE)</f>
        <v>#N/A</v>
      </c>
      <c r="AE748" s="22" t="e">
        <f>VLOOKUP($A748,Searches!$A:$H,AE$1,FALSE)</f>
        <v>#N/A</v>
      </c>
      <c r="AF748" s="22" t="e">
        <f>VLOOKUP($A748,Searches!$A:$H,AF$1,FALSE)</f>
        <v>#N/A</v>
      </c>
      <c r="AG748" s="22" t="e">
        <f>VLOOKUP($A748,Searches!$A:$H,AG$1,FALSE)</f>
        <v>#N/A</v>
      </c>
      <c r="AH748" s="22" t="e">
        <f>VLOOKUP($G748,Temp!$D:$F,AH$1,FALSE)</f>
        <v>#N/A</v>
      </c>
      <c r="AI748" s="22" t="e">
        <f>VLOOKUP($G748,Temp!$D:$F,AI$1,FALSE)</f>
        <v>#N/A</v>
      </c>
      <c r="AJ748" s="22" t="e">
        <f>VLOOKUP($G748,Temp!$D:$F,AJ$1,FALSE)</f>
        <v>#N/A</v>
      </c>
    </row>
    <row r="749" spans="1:36" ht="16" x14ac:dyDescent="0.2">
      <c r="A749" s="8" t="str">
        <f t="shared" si="11"/>
        <v>Ran Oelgiesser Yotpo</v>
      </c>
      <c r="B749" s="8" t="s">
        <v>2471</v>
      </c>
      <c r="C749" s="8" t="s">
        <v>2473</v>
      </c>
      <c r="D749" s="8" t="s">
        <v>2474</v>
      </c>
      <c r="E749" s="8" t="s">
        <v>2475</v>
      </c>
      <c r="F749" s="8" t="s">
        <v>2476</v>
      </c>
      <c r="G749" s="12" t="s">
        <v>2255</v>
      </c>
      <c r="H749" s="22" t="str">
        <f>VLOOKUP($G749,Temp!$A:$C,H$1,FALSE)</f>
        <v>yotpo.com</v>
      </c>
      <c r="I749" s="22" t="e">
        <f>VLOOKUP($G749,Temp!$A:$C,I$1,FALSE)</f>
        <v>#VALUE!</v>
      </c>
      <c r="J749" s="22" t="e">
        <f>VLOOKUP($G749,Temp!$A:$C,J$1,FALSE)</f>
        <v>#VALUE!</v>
      </c>
      <c r="K749" s="22" t="e">
        <f>VLOOKUP($G749,Temp!$A:$C,K$1,FALSE)</f>
        <v>#VALUE!</v>
      </c>
      <c r="L749" s="22" t="e">
        <f>VLOOKUP($G749,Temp!$A:$C,L$1,FALSE)</f>
        <v>#VALUE!</v>
      </c>
      <c r="M749" s="22" t="e">
        <f>VLOOKUP($G749,Temp!$A:$C,M$1,FALSE)</f>
        <v>#VALUE!</v>
      </c>
      <c r="N749" s="22" t="e">
        <f>VLOOKUP($G749,Temp!$A:$C,N$1,FALSE)</f>
        <v>#VALUE!</v>
      </c>
      <c r="O749" s="22" t="e">
        <f>VLOOKUP($G749,Temp!$A:$C,O$1,FALSE)</f>
        <v>#VALUE!</v>
      </c>
      <c r="P749" s="22" t="e">
        <f>VLOOKUP($G749,Temp!$A:$C,P$1,FALSE)</f>
        <v>#VALUE!</v>
      </c>
      <c r="Q749" s="22" t="e">
        <f>VLOOKUP($G749,Temp!$A:$C,Q$1,FALSE)</f>
        <v>#VALUE!</v>
      </c>
      <c r="R749" s="22" t="e">
        <f>VLOOKUP($G749,Temp!$A:$C,R$1,FALSE)</f>
        <v>#VALUE!</v>
      </c>
      <c r="S749" s="22" t="e">
        <f>VLOOKUP($G749,Temp!$A:$C,S$1,FALSE)</f>
        <v>#VALUE!</v>
      </c>
      <c r="T749" s="22" t="e">
        <f>VLOOKUP($G749,Temp!$A:$C,T$1,FALSE)</f>
        <v>#VALUE!</v>
      </c>
      <c r="U749" s="22" t="e">
        <f>VLOOKUP($G749,Temp!$A:$C,U$1,FALSE)</f>
        <v>#VALUE!</v>
      </c>
      <c r="V749" s="22" t="e">
        <f>VLOOKUP($G749,Temp!$A:$C,V$1,FALSE)</f>
        <v>#VALUE!</v>
      </c>
      <c r="W749" s="22" t="e">
        <f>VLOOKUP($G749,Temp!$A:$C,W$1,FALSE)</f>
        <v>#VALUE!</v>
      </c>
      <c r="X749" s="22" t="e">
        <f>VLOOKUP($G749,Temp!$A:$C,X$1,FALSE)</f>
        <v>#VALUE!</v>
      </c>
      <c r="Y749" s="22">
        <f>VLOOKUP($G749,Temp!$A:$C,Y$1,FALSE)</f>
        <v>24400</v>
      </c>
      <c r="Z749" s="22">
        <f>VLOOKUP($G749,Temp!$A:$C,Z$1,FALSE)</f>
        <v>17200</v>
      </c>
      <c r="AA749" s="22" t="e">
        <f>VLOOKUP($A749,Searches!$A:$H,AA$1,FALSE)</f>
        <v>#N/A</v>
      </c>
      <c r="AB749" s="22" t="e">
        <f>VLOOKUP($A749,Searches!$A:$H,AB$1,FALSE)</f>
        <v>#N/A</v>
      </c>
      <c r="AC749" s="22" t="e">
        <f>VLOOKUP($A749,Searches!$A:$H,AC$1,FALSE)</f>
        <v>#N/A</v>
      </c>
      <c r="AD749" s="22" t="e">
        <f>VLOOKUP($A749,Searches!$A:$H,AD$1,FALSE)</f>
        <v>#N/A</v>
      </c>
      <c r="AE749" s="22" t="e">
        <f>VLOOKUP($A749,Searches!$A:$H,AE$1,FALSE)</f>
        <v>#N/A</v>
      </c>
      <c r="AF749" s="22" t="e">
        <f>VLOOKUP($A749,Searches!$A:$H,AF$1,FALSE)</f>
        <v>#N/A</v>
      </c>
      <c r="AG749" s="22" t="e">
        <f>VLOOKUP($A749,Searches!$A:$H,AG$1,FALSE)</f>
        <v>#N/A</v>
      </c>
      <c r="AH749" s="22" t="e">
        <f>VLOOKUP($G749,Temp!$D:$F,AH$1,FALSE)</f>
        <v>#N/A</v>
      </c>
      <c r="AI749" s="22" t="e">
        <f>VLOOKUP($G749,Temp!$D:$F,AI$1,FALSE)</f>
        <v>#N/A</v>
      </c>
      <c r="AJ749" s="22" t="e">
        <f>VLOOKUP($G749,Temp!$D:$F,AJ$1,FALSE)</f>
        <v>#N/A</v>
      </c>
    </row>
    <row r="750" spans="1:36" ht="16" x14ac:dyDescent="0.2">
      <c r="A750" s="8" t="str">
        <f t="shared" si="11"/>
        <v>Aimen Barma WorldPantry.com</v>
      </c>
      <c r="B750" s="8" t="s">
        <v>2454</v>
      </c>
      <c r="C750" s="8" t="s">
        <v>2455</v>
      </c>
      <c r="D750" s="8" t="s">
        <v>2456</v>
      </c>
      <c r="E750" s="8" t="s">
        <v>2457</v>
      </c>
      <c r="F750" s="12" t="s">
        <v>2458</v>
      </c>
      <c r="G750" s="12" t="s">
        <v>2244</v>
      </c>
      <c r="H750" s="22" t="str">
        <f>VLOOKUP($G750,Temp!$A:$C,H$1,FALSE)</f>
        <v>worldpantry.com</v>
      </c>
      <c r="I750" s="22" t="e">
        <f>VLOOKUP($G750,Temp!$A:$C,I$1,FALSE)</f>
        <v>#VALUE!</v>
      </c>
      <c r="J750" s="22" t="e">
        <f>VLOOKUP($G750,Temp!$A:$C,J$1,FALSE)</f>
        <v>#VALUE!</v>
      </c>
      <c r="K750" s="22" t="e">
        <f>VLOOKUP($G750,Temp!$A:$C,K$1,FALSE)</f>
        <v>#VALUE!</v>
      </c>
      <c r="L750" s="22" t="e">
        <f>VLOOKUP($G750,Temp!$A:$C,L$1,FALSE)</f>
        <v>#VALUE!</v>
      </c>
      <c r="M750" s="22" t="e">
        <f>VLOOKUP($G750,Temp!$A:$C,M$1,FALSE)</f>
        <v>#VALUE!</v>
      </c>
      <c r="N750" s="22" t="e">
        <f>VLOOKUP($G750,Temp!$A:$C,N$1,FALSE)</f>
        <v>#VALUE!</v>
      </c>
      <c r="O750" s="22" t="e">
        <f>VLOOKUP($G750,Temp!$A:$C,O$1,FALSE)</f>
        <v>#VALUE!</v>
      </c>
      <c r="P750" s="22" t="e">
        <f>VLOOKUP($G750,Temp!$A:$C,P$1,FALSE)</f>
        <v>#VALUE!</v>
      </c>
      <c r="Q750" s="22" t="e">
        <f>VLOOKUP($G750,Temp!$A:$C,Q$1,FALSE)</f>
        <v>#VALUE!</v>
      </c>
      <c r="R750" s="22" t="e">
        <f>VLOOKUP($G750,Temp!$A:$C,R$1,FALSE)</f>
        <v>#VALUE!</v>
      </c>
      <c r="S750" s="22" t="e">
        <f>VLOOKUP($G750,Temp!$A:$C,S$1,FALSE)</f>
        <v>#VALUE!</v>
      </c>
      <c r="T750" s="22" t="e">
        <f>VLOOKUP($G750,Temp!$A:$C,T$1,FALSE)</f>
        <v>#VALUE!</v>
      </c>
      <c r="U750" s="22" t="e">
        <f>VLOOKUP($G750,Temp!$A:$C,U$1,FALSE)</f>
        <v>#VALUE!</v>
      </c>
      <c r="V750" s="22" t="e">
        <f>VLOOKUP($G750,Temp!$A:$C,V$1,FALSE)</f>
        <v>#VALUE!</v>
      </c>
      <c r="W750" s="22" t="e">
        <f>VLOOKUP($G750,Temp!$A:$C,W$1,FALSE)</f>
        <v>#VALUE!</v>
      </c>
      <c r="X750" s="22" t="e">
        <f>VLOOKUP($G750,Temp!$A:$C,X$1,FALSE)</f>
        <v>#VALUE!</v>
      </c>
      <c r="Y750" s="22">
        <f>VLOOKUP($G750,Temp!$A:$C,Y$1,FALSE)</f>
        <v>581</v>
      </c>
      <c r="Z750" s="22">
        <f>VLOOKUP($G750,Temp!$A:$C,Z$1,FALSE)</f>
        <v>0</v>
      </c>
      <c r="AA750" s="22" t="e">
        <f>VLOOKUP($A750,Searches!$A:$H,AA$1,FALSE)</f>
        <v>#N/A</v>
      </c>
      <c r="AB750" s="22" t="e">
        <f>VLOOKUP($A750,Searches!$A:$H,AB$1,FALSE)</f>
        <v>#N/A</v>
      </c>
      <c r="AC750" s="22" t="e">
        <f>VLOOKUP($A750,Searches!$A:$H,AC$1,FALSE)</f>
        <v>#N/A</v>
      </c>
      <c r="AD750" s="22" t="e">
        <f>VLOOKUP($A750,Searches!$A:$H,AD$1,FALSE)</f>
        <v>#N/A</v>
      </c>
      <c r="AE750" s="22" t="e">
        <f>VLOOKUP($A750,Searches!$A:$H,AE$1,FALSE)</f>
        <v>#N/A</v>
      </c>
      <c r="AF750" s="22" t="e">
        <f>VLOOKUP($A750,Searches!$A:$H,AF$1,FALSE)</f>
        <v>#N/A</v>
      </c>
      <c r="AG750" s="22" t="e">
        <f>VLOOKUP($A750,Searches!$A:$H,AG$1,FALSE)</f>
        <v>#N/A</v>
      </c>
      <c r="AH750" s="22" t="e">
        <f>VLOOKUP($G750,Temp!$D:$F,AH$1,FALSE)</f>
        <v>#N/A</v>
      </c>
      <c r="AI750" s="22" t="e">
        <f>VLOOKUP($G750,Temp!$D:$F,AI$1,FALSE)</f>
        <v>#N/A</v>
      </c>
      <c r="AJ750" s="22" t="e">
        <f>VLOOKUP($G750,Temp!$D:$F,AJ$1,FALSE)</f>
        <v>#N/A</v>
      </c>
    </row>
    <row r="751" spans="1:36" ht="16" x14ac:dyDescent="0.2">
      <c r="A751" s="8" t="str">
        <f t="shared" si="11"/>
        <v>Michael CFE Digital West Networks, Inc.</v>
      </c>
      <c r="B751" s="8" t="s">
        <v>1203</v>
      </c>
      <c r="C751" s="8" t="s">
        <v>2493</v>
      </c>
      <c r="D751" s="8" t="s">
        <v>1006</v>
      </c>
      <c r="E751" s="8" t="s">
        <v>2494</v>
      </c>
      <c r="F751" s="8" t="s">
        <v>2495</v>
      </c>
      <c r="G751" s="12" t="s">
        <v>2281</v>
      </c>
      <c r="H751" s="22" t="str">
        <f>VLOOKUP($G751,Temp!$A:$C,H$1,FALSE)</f>
        <v>digitalwest.com</v>
      </c>
      <c r="I751" s="22" t="e">
        <f>VLOOKUP($G751,Temp!$A:$C,I$1,FALSE)</f>
        <v>#VALUE!</v>
      </c>
      <c r="J751" s="22" t="e">
        <f>VLOOKUP($G751,Temp!$A:$C,J$1,FALSE)</f>
        <v>#VALUE!</v>
      </c>
      <c r="K751" s="22" t="e">
        <f>VLOOKUP($G751,Temp!$A:$C,K$1,FALSE)</f>
        <v>#VALUE!</v>
      </c>
      <c r="L751" s="22" t="e">
        <f>VLOOKUP($G751,Temp!$A:$C,L$1,FALSE)</f>
        <v>#VALUE!</v>
      </c>
      <c r="M751" s="22" t="e">
        <f>VLOOKUP($G751,Temp!$A:$C,M$1,FALSE)</f>
        <v>#VALUE!</v>
      </c>
      <c r="N751" s="22" t="e">
        <f>VLOOKUP($G751,Temp!$A:$C,N$1,FALSE)</f>
        <v>#VALUE!</v>
      </c>
      <c r="O751" s="22" t="e">
        <f>VLOOKUP($G751,Temp!$A:$C,O$1,FALSE)</f>
        <v>#VALUE!</v>
      </c>
      <c r="P751" s="22" t="e">
        <f>VLOOKUP($G751,Temp!$A:$C,P$1,FALSE)</f>
        <v>#VALUE!</v>
      </c>
      <c r="Q751" s="22" t="e">
        <f>VLOOKUP($G751,Temp!$A:$C,Q$1,FALSE)</f>
        <v>#VALUE!</v>
      </c>
      <c r="R751" s="22" t="e">
        <f>VLOOKUP($G751,Temp!$A:$C,R$1,FALSE)</f>
        <v>#VALUE!</v>
      </c>
      <c r="S751" s="22" t="e">
        <f>VLOOKUP($G751,Temp!$A:$C,S$1,FALSE)</f>
        <v>#VALUE!</v>
      </c>
      <c r="T751" s="22" t="e">
        <f>VLOOKUP($G751,Temp!$A:$C,T$1,FALSE)</f>
        <v>#VALUE!</v>
      </c>
      <c r="U751" s="22" t="e">
        <f>VLOOKUP($G751,Temp!$A:$C,U$1,FALSE)</f>
        <v>#VALUE!</v>
      </c>
      <c r="V751" s="22" t="e">
        <f>VLOOKUP($G751,Temp!$A:$C,V$1,FALSE)</f>
        <v>#VALUE!</v>
      </c>
      <c r="W751" s="22" t="e">
        <f>VLOOKUP($G751,Temp!$A:$C,W$1,FALSE)</f>
        <v>#VALUE!</v>
      </c>
      <c r="X751" s="22" t="e">
        <f>VLOOKUP($G751,Temp!$A:$C,X$1,FALSE)</f>
        <v>#VALUE!</v>
      </c>
      <c r="Y751" s="22">
        <f>VLOOKUP($G751,Temp!$A:$C,Y$1,FALSE)</f>
        <v>152</v>
      </c>
      <c r="Z751" s="22">
        <f>VLOOKUP($G751,Temp!$A:$C,Z$1,FALSE)</f>
        <v>33</v>
      </c>
      <c r="AA751" s="22" t="e">
        <f>VLOOKUP($A751,Searches!$A:$H,AA$1,FALSE)</f>
        <v>#N/A</v>
      </c>
      <c r="AB751" s="22" t="e">
        <f>VLOOKUP($A751,Searches!$A:$H,AB$1,FALSE)</f>
        <v>#N/A</v>
      </c>
      <c r="AC751" s="22" t="e">
        <f>VLOOKUP($A751,Searches!$A:$H,AC$1,FALSE)</f>
        <v>#N/A</v>
      </c>
      <c r="AD751" s="22" t="e">
        <f>VLOOKUP($A751,Searches!$A:$H,AD$1,FALSE)</f>
        <v>#N/A</v>
      </c>
      <c r="AE751" s="22" t="e">
        <f>VLOOKUP($A751,Searches!$A:$H,AE$1,FALSE)</f>
        <v>#N/A</v>
      </c>
      <c r="AF751" s="22" t="e">
        <f>VLOOKUP($A751,Searches!$A:$H,AF$1,FALSE)</f>
        <v>#N/A</v>
      </c>
      <c r="AG751" s="22" t="e">
        <f>VLOOKUP($A751,Searches!$A:$H,AG$1,FALSE)</f>
        <v>#N/A</v>
      </c>
      <c r="AH751" s="22" t="e">
        <f>VLOOKUP($G751,Temp!$D:$F,AH$1,FALSE)</f>
        <v>#N/A</v>
      </c>
      <c r="AI751" s="22" t="e">
        <f>VLOOKUP($G751,Temp!$D:$F,AI$1,FALSE)</f>
        <v>#N/A</v>
      </c>
      <c r="AJ751" s="22" t="e">
        <f>VLOOKUP($G751,Temp!$D:$F,AJ$1,FALSE)</f>
        <v>#N/A</v>
      </c>
    </row>
    <row r="752" spans="1:36" ht="16" x14ac:dyDescent="0.2">
      <c r="A752" s="8" t="str">
        <f t="shared" si="11"/>
        <v>John Karwoski Prowess Consulting LLC</v>
      </c>
      <c r="B752" s="8" t="s">
        <v>428</v>
      </c>
      <c r="C752" s="8" t="s">
        <v>2484</v>
      </c>
      <c r="D752" s="8" t="s">
        <v>2485</v>
      </c>
      <c r="E752" s="8" t="s">
        <v>2486</v>
      </c>
      <c r="F752" s="8" t="s">
        <v>2487</v>
      </c>
      <c r="G752" s="12" t="s">
        <v>2274</v>
      </c>
      <c r="H752" s="22" t="str">
        <f>VLOOKUP($G752,Temp!$A:$C,H$1,FALSE)</f>
        <v>prowesscorp.com</v>
      </c>
      <c r="I752" s="22" t="e">
        <f>VLOOKUP($G752,Temp!$A:$C,I$1,FALSE)</f>
        <v>#VALUE!</v>
      </c>
      <c r="J752" s="22" t="e">
        <f>VLOOKUP($G752,Temp!$A:$C,J$1,FALSE)</f>
        <v>#VALUE!</v>
      </c>
      <c r="K752" s="22" t="e">
        <f>VLOOKUP($G752,Temp!$A:$C,K$1,FALSE)</f>
        <v>#VALUE!</v>
      </c>
      <c r="L752" s="22" t="e">
        <f>VLOOKUP($G752,Temp!$A:$C,L$1,FALSE)</f>
        <v>#VALUE!</v>
      </c>
      <c r="M752" s="22" t="e">
        <f>VLOOKUP($G752,Temp!$A:$C,M$1,FALSE)</f>
        <v>#VALUE!</v>
      </c>
      <c r="N752" s="22" t="e">
        <f>VLOOKUP($G752,Temp!$A:$C,N$1,FALSE)</f>
        <v>#VALUE!</v>
      </c>
      <c r="O752" s="22" t="e">
        <f>VLOOKUP($G752,Temp!$A:$C,O$1,FALSE)</f>
        <v>#VALUE!</v>
      </c>
      <c r="P752" s="22" t="e">
        <f>VLOOKUP($G752,Temp!$A:$C,P$1,FALSE)</f>
        <v>#VALUE!</v>
      </c>
      <c r="Q752" s="22" t="e">
        <f>VLOOKUP($G752,Temp!$A:$C,Q$1,FALSE)</f>
        <v>#VALUE!</v>
      </c>
      <c r="R752" s="22" t="e">
        <f>VLOOKUP($G752,Temp!$A:$C,R$1,FALSE)</f>
        <v>#VALUE!</v>
      </c>
      <c r="S752" s="22" t="e">
        <f>VLOOKUP($G752,Temp!$A:$C,S$1,FALSE)</f>
        <v>#VALUE!</v>
      </c>
      <c r="T752" s="22" t="e">
        <f>VLOOKUP($G752,Temp!$A:$C,T$1,FALSE)</f>
        <v>#VALUE!</v>
      </c>
      <c r="U752" s="22" t="e">
        <f>VLOOKUP($G752,Temp!$A:$C,U$1,FALSE)</f>
        <v>#VALUE!</v>
      </c>
      <c r="V752" s="22" t="e">
        <f>VLOOKUP($G752,Temp!$A:$C,V$1,FALSE)</f>
        <v>#VALUE!</v>
      </c>
      <c r="W752" s="22" t="e">
        <f>VLOOKUP($G752,Temp!$A:$C,W$1,FALSE)</f>
        <v>#VALUE!</v>
      </c>
      <c r="X752" s="22" t="e">
        <f>VLOOKUP($G752,Temp!$A:$C,X$1,FALSE)</f>
        <v>#VALUE!</v>
      </c>
      <c r="Y752" s="22">
        <f>VLOOKUP($G752,Temp!$A:$C,Y$1,FALSE)</f>
        <v>178</v>
      </c>
      <c r="Z752" s="22">
        <f>VLOOKUP($G752,Temp!$A:$C,Z$1,FALSE)</f>
        <v>0</v>
      </c>
      <c r="AA752" s="22" t="e">
        <f>VLOOKUP($A752,Searches!$A:$H,AA$1,FALSE)</f>
        <v>#N/A</v>
      </c>
      <c r="AB752" s="22" t="e">
        <f>VLOOKUP($A752,Searches!$A:$H,AB$1,FALSE)</f>
        <v>#N/A</v>
      </c>
      <c r="AC752" s="22" t="e">
        <f>VLOOKUP($A752,Searches!$A:$H,AC$1,FALSE)</f>
        <v>#N/A</v>
      </c>
      <c r="AD752" s="22" t="e">
        <f>VLOOKUP($A752,Searches!$A:$H,AD$1,FALSE)</f>
        <v>#N/A</v>
      </c>
      <c r="AE752" s="22" t="e">
        <f>VLOOKUP($A752,Searches!$A:$H,AE$1,FALSE)</f>
        <v>#N/A</v>
      </c>
      <c r="AF752" s="22" t="e">
        <f>VLOOKUP($A752,Searches!$A:$H,AF$1,FALSE)</f>
        <v>#N/A</v>
      </c>
      <c r="AG752" s="22" t="e">
        <f>VLOOKUP($A752,Searches!$A:$H,AG$1,FALSE)</f>
        <v>#N/A</v>
      </c>
      <c r="AH752" s="22" t="e">
        <f>VLOOKUP($G752,Temp!$D:$F,AH$1,FALSE)</f>
        <v>#N/A</v>
      </c>
      <c r="AI752" s="22" t="e">
        <f>VLOOKUP($G752,Temp!$D:$F,AI$1,FALSE)</f>
        <v>#N/A</v>
      </c>
      <c r="AJ752" s="22" t="e">
        <f>VLOOKUP($G752,Temp!$D:$F,AJ$1,FALSE)</f>
        <v>#N/A</v>
      </c>
    </row>
    <row r="753" spans="1:36" ht="16" x14ac:dyDescent="0.2">
      <c r="A753" s="8" t="str">
        <f t="shared" si="11"/>
        <v>Jeff Loeb Vidyard</v>
      </c>
      <c r="B753" s="8" t="s">
        <v>2520</v>
      </c>
      <c r="C753" s="8" t="s">
        <v>2521</v>
      </c>
      <c r="D753" s="8" t="s">
        <v>180</v>
      </c>
      <c r="E753" s="8" t="s">
        <v>2522</v>
      </c>
      <c r="F753" s="8" t="s">
        <v>2523</v>
      </c>
      <c r="G753" s="12" t="s">
        <v>2313</v>
      </c>
      <c r="H753" s="22" t="str">
        <f>VLOOKUP($G753,Temp!$A:$C,H$1,FALSE)</f>
        <v>vidyard.com</v>
      </c>
      <c r="I753" s="22" t="e">
        <f>VLOOKUP($G753,Temp!$A:$C,I$1,FALSE)</f>
        <v>#VALUE!</v>
      </c>
      <c r="J753" s="22" t="e">
        <f>VLOOKUP($G753,Temp!$A:$C,J$1,FALSE)</f>
        <v>#VALUE!</v>
      </c>
      <c r="K753" s="22" t="e">
        <f>VLOOKUP($G753,Temp!$A:$C,K$1,FALSE)</f>
        <v>#VALUE!</v>
      </c>
      <c r="L753" s="22" t="e">
        <f>VLOOKUP($G753,Temp!$A:$C,L$1,FALSE)</f>
        <v>#VALUE!</v>
      </c>
      <c r="M753" s="22" t="e">
        <f>VLOOKUP($G753,Temp!$A:$C,M$1,FALSE)</f>
        <v>#VALUE!</v>
      </c>
      <c r="N753" s="22" t="e">
        <f>VLOOKUP($G753,Temp!$A:$C,N$1,FALSE)</f>
        <v>#VALUE!</v>
      </c>
      <c r="O753" s="22" t="e">
        <f>VLOOKUP($G753,Temp!$A:$C,O$1,FALSE)</f>
        <v>#VALUE!</v>
      </c>
      <c r="P753" s="22" t="e">
        <f>VLOOKUP($G753,Temp!$A:$C,P$1,FALSE)</f>
        <v>#VALUE!</v>
      </c>
      <c r="Q753" s="22" t="e">
        <f>VLOOKUP($G753,Temp!$A:$C,Q$1,FALSE)</f>
        <v>#VALUE!</v>
      </c>
      <c r="R753" s="22" t="e">
        <f>VLOOKUP($G753,Temp!$A:$C,R$1,FALSE)</f>
        <v>#VALUE!</v>
      </c>
      <c r="S753" s="22" t="e">
        <f>VLOOKUP($G753,Temp!$A:$C,S$1,FALSE)</f>
        <v>#VALUE!</v>
      </c>
      <c r="T753" s="22" t="e">
        <f>VLOOKUP($G753,Temp!$A:$C,T$1,FALSE)</f>
        <v>#VALUE!</v>
      </c>
      <c r="U753" s="22" t="e">
        <f>VLOOKUP($G753,Temp!$A:$C,U$1,FALSE)</f>
        <v>#VALUE!</v>
      </c>
      <c r="V753" s="22" t="e">
        <f>VLOOKUP($G753,Temp!$A:$C,V$1,FALSE)</f>
        <v>#VALUE!</v>
      </c>
      <c r="W753" s="22" t="e">
        <f>VLOOKUP($G753,Temp!$A:$C,W$1,FALSE)</f>
        <v>#VALUE!</v>
      </c>
      <c r="X753" s="22" t="e">
        <f>VLOOKUP($G753,Temp!$A:$C,X$1,FALSE)</f>
        <v>#VALUE!</v>
      </c>
      <c r="Y753" s="22">
        <f>VLOOKUP($G753,Temp!$A:$C,Y$1,FALSE)</f>
        <v>46000</v>
      </c>
      <c r="Z753" s="22">
        <f>VLOOKUP($G753,Temp!$A:$C,Z$1,FALSE)</f>
        <v>3900</v>
      </c>
      <c r="AA753" s="22" t="str">
        <f>VLOOKUP($A753,Searches!$A:$H,AA$1,FALSE)</f>
        <v>Jeff Loeb</v>
      </c>
      <c r="AB753" s="22" t="str">
        <f>VLOOKUP($A753,Searches!$A:$H,AB$1,FALSE)</f>
        <v>Vidyard</v>
      </c>
      <c r="AC753" s="22" t="str">
        <f>VLOOKUP($A753,Searches!$A:$H,AC$1,FALSE)</f>
        <v>CMO</v>
      </c>
      <c r="AD753" s="22" t="str">
        <f>VLOOKUP($A753,Searches!$A:$H,AD$1,FALSE)</f>
        <v>2nd</v>
      </c>
      <c r="AE753" s="22" t="str">
        <f>VLOOKUP($A753,Searches!$A:$H,AE$1,FALSE)</f>
        <v/>
      </c>
      <c r="AF753" s="22" t="str">
        <f>VLOOKUP($A753,Searches!$A:$H,AF$1,FALSE)</f>
        <v>Greater Boston Area</v>
      </c>
      <c r="AG753" s="22" t="str">
        <f>VLOOKUP($A753,Searches!$A:$H,AG$1,FALSE)</f>
        <v>https://www.linkedin.com/sales/profile/4190452,S_Ox,NAME_SEARCH?moduleKey=peopleSearchResults&amp;pageKey=sales-search3-people-refinement&amp;contextId=60BC92C971D70515801E49D6842B0000&amp;requestId=eb02ceac-fcb1-422d-a8f3-638b64d18a05&amp;action=CLICK&amp;target=urn%3Ali%3AsalesLead%3A(-1%2C4190452)&amp;pageNumber=3&amp;targetEl=profilelink&amp;position=5&amp;trk=lss-serp-result-lead_photo</v>
      </c>
      <c r="AH753" s="22" t="str">
        <f>VLOOKUP($G753,Temp!$D:$F,AH$1,FALSE)</f>
        <v>vidyard.com</v>
      </c>
      <c r="AI753" s="22" t="str">
        <f>VLOOKUP($G753,Temp!$D:$F,AI$1,FALSE)</f>
        <v>Marketo</v>
      </c>
      <c r="AJ753" s="22" t="str">
        <f>VLOOKUP($G753,Temp!$D:$F,AJ$1,FALSE)</f>
        <v>WordPress</v>
      </c>
    </row>
    <row r="754" spans="1:36" ht="16" x14ac:dyDescent="0.2">
      <c r="A754" s="8" t="str">
        <f t="shared" si="11"/>
        <v>Shelia Reed Aspire Financial Services, LLC</v>
      </c>
      <c r="B754" s="8" t="s">
        <v>2501</v>
      </c>
      <c r="C754" s="8" t="s">
        <v>2502</v>
      </c>
      <c r="D754" s="8" t="s">
        <v>42</v>
      </c>
      <c r="E754" s="8" t="s">
        <v>2503</v>
      </c>
      <c r="F754" s="8" t="s">
        <v>2504</v>
      </c>
      <c r="G754" s="12" t="s">
        <v>2296</v>
      </c>
      <c r="H754" s="22" t="str">
        <f>VLOOKUP($G754,Temp!$A:$C,H$1,FALSE)</f>
        <v>aspireonline.com</v>
      </c>
      <c r="I754" s="22" t="e">
        <f>VLOOKUP($G754,Temp!$A:$C,I$1,FALSE)</f>
        <v>#VALUE!</v>
      </c>
      <c r="J754" s="22" t="e">
        <f>VLOOKUP($G754,Temp!$A:$C,J$1,FALSE)</f>
        <v>#VALUE!</v>
      </c>
      <c r="K754" s="22" t="e">
        <f>VLOOKUP($G754,Temp!$A:$C,K$1,FALSE)</f>
        <v>#VALUE!</v>
      </c>
      <c r="L754" s="22" t="e">
        <f>VLOOKUP($G754,Temp!$A:$C,L$1,FALSE)</f>
        <v>#VALUE!</v>
      </c>
      <c r="M754" s="22" t="e">
        <f>VLOOKUP($G754,Temp!$A:$C,M$1,FALSE)</f>
        <v>#VALUE!</v>
      </c>
      <c r="N754" s="22" t="e">
        <f>VLOOKUP($G754,Temp!$A:$C,N$1,FALSE)</f>
        <v>#VALUE!</v>
      </c>
      <c r="O754" s="22" t="e">
        <f>VLOOKUP($G754,Temp!$A:$C,O$1,FALSE)</f>
        <v>#VALUE!</v>
      </c>
      <c r="P754" s="22" t="e">
        <f>VLOOKUP($G754,Temp!$A:$C,P$1,FALSE)</f>
        <v>#VALUE!</v>
      </c>
      <c r="Q754" s="22" t="e">
        <f>VLOOKUP($G754,Temp!$A:$C,Q$1,FALSE)</f>
        <v>#VALUE!</v>
      </c>
      <c r="R754" s="22" t="e">
        <f>VLOOKUP($G754,Temp!$A:$C,R$1,FALSE)</f>
        <v>#VALUE!</v>
      </c>
      <c r="S754" s="22" t="e">
        <f>VLOOKUP($G754,Temp!$A:$C,S$1,FALSE)</f>
        <v>#VALUE!</v>
      </c>
      <c r="T754" s="22" t="e">
        <f>VLOOKUP($G754,Temp!$A:$C,T$1,FALSE)</f>
        <v>#VALUE!</v>
      </c>
      <c r="U754" s="22" t="e">
        <f>VLOOKUP($G754,Temp!$A:$C,U$1,FALSE)</f>
        <v>#VALUE!</v>
      </c>
      <c r="V754" s="22" t="e">
        <f>VLOOKUP($G754,Temp!$A:$C,V$1,FALSE)</f>
        <v>#VALUE!</v>
      </c>
      <c r="W754" s="22" t="e">
        <f>VLOOKUP($G754,Temp!$A:$C,W$1,FALSE)</f>
        <v>#VALUE!</v>
      </c>
      <c r="X754" s="22" t="e">
        <f>VLOOKUP($G754,Temp!$A:$C,X$1,FALSE)</f>
        <v>#VALUE!</v>
      </c>
      <c r="Y754" s="22">
        <f>VLOOKUP($G754,Temp!$A:$C,Y$1,FALSE)</f>
        <v>35600</v>
      </c>
      <c r="Z754" s="22">
        <f>VLOOKUP($G754,Temp!$A:$C,Z$1,FALSE)</f>
        <v>0</v>
      </c>
      <c r="AA754" s="22" t="str">
        <f>VLOOKUP($A754,Searches!$A:$H,AA$1,FALSE)</f>
        <v>Shelia Reed</v>
      </c>
      <c r="AB754" s="22" t="str">
        <f>VLOOKUP($A754,Searches!$A:$H,AB$1,FALSE)</f>
        <v>Aspire Financial Services, LLC</v>
      </c>
      <c r="AC754" s="22" t="str">
        <f>VLOOKUP($A754,Searches!$A:$H,AC$1,FALSE)</f>
        <v>Chief Marketing Officer</v>
      </c>
      <c r="AD754" s="22" t="str">
        <f>VLOOKUP($A754,Searches!$A:$H,AD$1,FALSE)</f>
        <v>2nd</v>
      </c>
      <c r="AE754" s="22" t="str">
        <f>VLOOKUP($A754,Searches!$A:$H,AE$1,FALSE)</f>
        <v/>
      </c>
      <c r="AF754" s="22" t="str">
        <f>VLOOKUP($A754,Searches!$A:$H,AF$1,FALSE)</f>
        <v>Tampa/St. Petersburg, Florida Area</v>
      </c>
      <c r="AG754" s="22" t="str">
        <f>VLOOKUP($A754,Searches!$A:$H,AG$1,FALSE)</f>
        <v>https://www.linkedin.com/sales/profile/3903786,9K9L,NAME_SEARCH?moduleKey=peopleSearchResults&amp;pageKey=sales-search3-people-refinement&amp;contextId=60BC92C971D70515801E49D6842B0000&amp;requestId=7a23e242-bdc7-4009-b5c8-f0f4fe1a3744&amp;action=CLICK&amp;target=urn%3Ali%3AsalesLead%3A(-1%2C3903786)&amp;pageNumber=7&amp;targetEl=profilelink&amp;position=8&amp;trk=lss-serp-result-lead_photo</v>
      </c>
      <c r="AH754" s="22" t="e">
        <f>VLOOKUP($G754,Temp!$D:$F,AH$1,FALSE)</f>
        <v>#N/A</v>
      </c>
      <c r="AI754" s="22" t="e">
        <f>VLOOKUP($G754,Temp!$D:$F,AI$1,FALSE)</f>
        <v>#N/A</v>
      </c>
      <c r="AJ754" s="22" t="e">
        <f>VLOOKUP($G754,Temp!$D:$F,AJ$1,FALSE)</f>
        <v>#N/A</v>
      </c>
    </row>
    <row r="755" spans="1:36" ht="16" x14ac:dyDescent="0.2">
      <c r="A755" s="8" t="str">
        <f t="shared" si="11"/>
        <v>Frank III BlackRock</v>
      </c>
      <c r="B755" s="8" t="s">
        <v>2532</v>
      </c>
      <c r="C755" s="8" t="s">
        <v>2533</v>
      </c>
      <c r="D755" s="8" t="s">
        <v>2534</v>
      </c>
      <c r="E755" s="8" t="s">
        <v>2535</v>
      </c>
      <c r="F755" s="8" t="s">
        <v>2536</v>
      </c>
      <c r="G755" s="12" t="s">
        <v>2317</v>
      </c>
      <c r="H755" s="22" t="str">
        <f>VLOOKUP($G755,Temp!$A:$C,H$1,FALSE)</f>
        <v>blackrock.com</v>
      </c>
      <c r="I755" s="22" t="e">
        <f>VLOOKUP($G755,Temp!$A:$C,I$1,FALSE)</f>
        <v>#VALUE!</v>
      </c>
      <c r="J755" s="22" t="e">
        <f>VLOOKUP($G755,Temp!$A:$C,J$1,FALSE)</f>
        <v>#VALUE!</v>
      </c>
      <c r="K755" s="22" t="e">
        <f>VLOOKUP($G755,Temp!$A:$C,K$1,FALSE)</f>
        <v>#VALUE!</v>
      </c>
      <c r="L755" s="22" t="e">
        <f>VLOOKUP($G755,Temp!$A:$C,L$1,FALSE)</f>
        <v>#VALUE!</v>
      </c>
      <c r="M755" s="22" t="e">
        <f>VLOOKUP($G755,Temp!$A:$C,M$1,FALSE)</f>
        <v>#VALUE!</v>
      </c>
      <c r="N755" s="22" t="e">
        <f>VLOOKUP($G755,Temp!$A:$C,N$1,FALSE)</f>
        <v>#VALUE!</v>
      </c>
      <c r="O755" s="22" t="e">
        <f>VLOOKUP($G755,Temp!$A:$C,O$1,FALSE)</f>
        <v>#VALUE!</v>
      </c>
      <c r="P755" s="22" t="e">
        <f>VLOOKUP($G755,Temp!$A:$C,P$1,FALSE)</f>
        <v>#VALUE!</v>
      </c>
      <c r="Q755" s="22" t="e">
        <f>VLOOKUP($G755,Temp!$A:$C,Q$1,FALSE)</f>
        <v>#VALUE!</v>
      </c>
      <c r="R755" s="22" t="e">
        <f>VLOOKUP($G755,Temp!$A:$C,R$1,FALSE)</f>
        <v>#VALUE!</v>
      </c>
      <c r="S755" s="22" t="e">
        <f>VLOOKUP($G755,Temp!$A:$C,S$1,FALSE)</f>
        <v>#VALUE!</v>
      </c>
      <c r="T755" s="22" t="e">
        <f>VLOOKUP($G755,Temp!$A:$C,T$1,FALSE)</f>
        <v>#VALUE!</v>
      </c>
      <c r="U755" s="22" t="e">
        <f>VLOOKUP($G755,Temp!$A:$C,U$1,FALSE)</f>
        <v>#VALUE!</v>
      </c>
      <c r="V755" s="22" t="e">
        <f>VLOOKUP($G755,Temp!$A:$C,V$1,FALSE)</f>
        <v>#VALUE!</v>
      </c>
      <c r="W755" s="22" t="e">
        <f>VLOOKUP($G755,Temp!$A:$C,W$1,FALSE)</f>
        <v>#VALUE!</v>
      </c>
      <c r="X755" s="22" t="e">
        <f>VLOOKUP($G755,Temp!$A:$C,X$1,FALSE)</f>
        <v>#VALUE!</v>
      </c>
      <c r="Y755" s="22">
        <f>VLOOKUP($G755,Temp!$A:$C,Y$1,FALSE)</f>
        <v>288000</v>
      </c>
      <c r="Z755" s="22">
        <f>VLOOKUP($G755,Temp!$A:$C,Z$1,FALSE)</f>
        <v>60300</v>
      </c>
      <c r="AA755" s="22" t="e">
        <f>VLOOKUP($A755,Searches!$A:$H,AA$1,FALSE)</f>
        <v>#N/A</v>
      </c>
      <c r="AB755" s="22" t="e">
        <f>VLOOKUP($A755,Searches!$A:$H,AB$1,FALSE)</f>
        <v>#N/A</v>
      </c>
      <c r="AC755" s="22" t="e">
        <f>VLOOKUP($A755,Searches!$A:$H,AC$1,FALSE)</f>
        <v>#N/A</v>
      </c>
      <c r="AD755" s="22" t="e">
        <f>VLOOKUP($A755,Searches!$A:$H,AD$1,FALSE)</f>
        <v>#N/A</v>
      </c>
      <c r="AE755" s="22" t="e">
        <f>VLOOKUP($A755,Searches!$A:$H,AE$1,FALSE)</f>
        <v>#N/A</v>
      </c>
      <c r="AF755" s="22" t="e">
        <f>VLOOKUP($A755,Searches!$A:$H,AF$1,FALSE)</f>
        <v>#N/A</v>
      </c>
      <c r="AG755" s="22" t="e">
        <f>VLOOKUP($A755,Searches!$A:$H,AG$1,FALSE)</f>
        <v>#N/A</v>
      </c>
      <c r="AH755" s="22" t="e">
        <f>VLOOKUP($G755,Temp!$D:$F,AH$1,FALSE)</f>
        <v>#N/A</v>
      </c>
      <c r="AI755" s="22" t="e">
        <f>VLOOKUP($G755,Temp!$D:$F,AI$1,FALSE)</f>
        <v>#N/A</v>
      </c>
      <c r="AJ755" s="22" t="e">
        <f>VLOOKUP($G755,Temp!$D:$F,AJ$1,FALSE)</f>
        <v>#N/A</v>
      </c>
    </row>
    <row r="756" spans="1:36" ht="16" x14ac:dyDescent="0.2">
      <c r="A756" s="8" t="str">
        <f t="shared" si="11"/>
        <v>Andrew Mok Turo</v>
      </c>
      <c r="B756" s="8" t="s">
        <v>830</v>
      </c>
      <c r="C756" s="8" t="s">
        <v>2550</v>
      </c>
      <c r="D756" s="8" t="s">
        <v>180</v>
      </c>
      <c r="E756" s="8" t="s">
        <v>2551</v>
      </c>
      <c r="F756" s="8" t="s">
        <v>2552</v>
      </c>
      <c r="G756" s="12" t="s">
        <v>2334</v>
      </c>
      <c r="H756" s="22" t="str">
        <f>VLOOKUP($G756,Temp!$A:$C,H$1,FALSE)</f>
        <v>turo.com</v>
      </c>
      <c r="I756" s="22" t="e">
        <f>VLOOKUP($G756,Temp!$A:$C,I$1,FALSE)</f>
        <v>#VALUE!</v>
      </c>
      <c r="J756" s="22" t="e">
        <f>VLOOKUP($G756,Temp!$A:$C,J$1,FALSE)</f>
        <v>#VALUE!</v>
      </c>
      <c r="K756" s="22" t="e">
        <f>VLOOKUP($G756,Temp!$A:$C,K$1,FALSE)</f>
        <v>#VALUE!</v>
      </c>
      <c r="L756" s="22" t="e">
        <f>VLOOKUP($G756,Temp!$A:$C,L$1,FALSE)</f>
        <v>#VALUE!</v>
      </c>
      <c r="M756" s="22" t="e">
        <f>VLOOKUP($G756,Temp!$A:$C,M$1,FALSE)</f>
        <v>#VALUE!</v>
      </c>
      <c r="N756" s="22" t="e">
        <f>VLOOKUP($G756,Temp!$A:$C,N$1,FALSE)</f>
        <v>#VALUE!</v>
      </c>
      <c r="O756" s="22" t="e">
        <f>VLOOKUP($G756,Temp!$A:$C,O$1,FALSE)</f>
        <v>#VALUE!</v>
      </c>
      <c r="P756" s="22" t="e">
        <f>VLOOKUP($G756,Temp!$A:$C,P$1,FALSE)</f>
        <v>#VALUE!</v>
      </c>
      <c r="Q756" s="22" t="e">
        <f>VLOOKUP($G756,Temp!$A:$C,Q$1,FALSE)</f>
        <v>#VALUE!</v>
      </c>
      <c r="R756" s="22" t="e">
        <f>VLOOKUP($G756,Temp!$A:$C,R$1,FALSE)</f>
        <v>#VALUE!</v>
      </c>
      <c r="S756" s="22" t="e">
        <f>VLOOKUP($G756,Temp!$A:$C,S$1,FALSE)</f>
        <v>#VALUE!</v>
      </c>
      <c r="T756" s="22" t="e">
        <f>VLOOKUP($G756,Temp!$A:$C,T$1,FALSE)</f>
        <v>#VALUE!</v>
      </c>
      <c r="U756" s="22" t="e">
        <f>VLOOKUP($G756,Temp!$A:$C,U$1,FALSE)</f>
        <v>#VALUE!</v>
      </c>
      <c r="V756" s="22" t="e">
        <f>VLOOKUP($G756,Temp!$A:$C,V$1,FALSE)</f>
        <v>#VALUE!</v>
      </c>
      <c r="W756" s="22" t="e">
        <f>VLOOKUP($G756,Temp!$A:$C,W$1,FALSE)</f>
        <v>#VALUE!</v>
      </c>
      <c r="X756" s="22" t="e">
        <f>VLOOKUP($G756,Temp!$A:$C,X$1,FALSE)</f>
        <v>#VALUE!</v>
      </c>
      <c r="Y756" s="22">
        <f>VLOOKUP($G756,Temp!$A:$C,Y$1,FALSE)</f>
        <v>147000</v>
      </c>
      <c r="Z756" s="22">
        <f>VLOOKUP($G756,Temp!$A:$C,Z$1,FALSE)</f>
        <v>74600</v>
      </c>
      <c r="AA756" s="22" t="str">
        <f>VLOOKUP($A756,Searches!$A:$H,AA$1,FALSE)</f>
        <v>Andrew Mok</v>
      </c>
      <c r="AB756" s="22" t="str">
        <f>VLOOKUP($A756,Searches!$A:$H,AB$1,FALSE)</f>
        <v>Turo</v>
      </c>
      <c r="AC756" s="22" t="str">
        <f>VLOOKUP($A756,Searches!$A:$H,AC$1,FALSE)</f>
        <v>CMO</v>
      </c>
      <c r="AD756" s="22" t="str">
        <f>VLOOKUP($A756,Searches!$A:$H,AD$1,FALSE)</f>
        <v>2nd</v>
      </c>
      <c r="AE756" s="22" t="str">
        <f>VLOOKUP($A756,Searches!$A:$H,AE$1,FALSE)</f>
        <v/>
      </c>
      <c r="AF756" s="22" t="str">
        <f>VLOOKUP($A756,Searches!$A:$H,AF$1,FALSE)</f>
        <v>Greater Los Angeles Area</v>
      </c>
      <c r="AG756" s="22" t="str">
        <f>VLOOKUP($A756,Searches!$A:$H,AG$1,FALSE)</f>
        <v>https://www.linkedin.com/sales/profile/37941566,fpqK,NAME_SEARCH?moduleKey=peopleSearchResults&amp;pageKey=sales-search3-people-refinement&amp;contextId=60BC92C971D70515801E49D6842B0000&amp;requestId=eb02ceac-fcb1-422d-a8f3-638b64d18a05&amp;action=CLICK&amp;target=urn%3Ali%3AsalesLead%3A(-1%2C37941566)&amp;pageNumber=3&amp;targetEl=profilelink&amp;position=9&amp;trk=lss-serp-result-lead_photo</v>
      </c>
      <c r="AH756" s="22" t="str">
        <f>VLOOKUP($G756,Temp!$D:$F,AH$1,FALSE)</f>
        <v>turo.com</v>
      </c>
      <c r="AI756" s="22">
        <f>VLOOKUP($G756,Temp!$D:$F,AI$1,FALSE)</f>
        <v>0</v>
      </c>
      <c r="AJ756" s="22" t="str">
        <f>VLOOKUP($G756,Temp!$D:$F,AJ$1,FALSE)</f>
        <v>WordPress</v>
      </c>
    </row>
    <row r="757" spans="1:36" ht="16" x14ac:dyDescent="0.2">
      <c r="A757" s="8" t="str">
        <f t="shared" si="11"/>
        <v>April O. ReachLocal</v>
      </c>
      <c r="B757" s="8" t="s">
        <v>2558</v>
      </c>
      <c r="C757" s="8" t="s">
        <v>2559</v>
      </c>
      <c r="D757" s="8" t="s">
        <v>2560</v>
      </c>
      <c r="E757" s="8" t="s">
        <v>2562</v>
      </c>
      <c r="F757" s="8" t="s">
        <v>2564</v>
      </c>
      <c r="G757" s="12" t="s">
        <v>2347</v>
      </c>
      <c r="H757" s="22" t="str">
        <f>VLOOKUP($G757,Temp!$A:$C,H$1,FALSE)</f>
        <v>reachlocal.com</v>
      </c>
      <c r="I757" s="22" t="e">
        <f>VLOOKUP($G757,Temp!$A:$C,I$1,FALSE)</f>
        <v>#VALUE!</v>
      </c>
      <c r="J757" s="22" t="e">
        <f>VLOOKUP($G757,Temp!$A:$C,J$1,FALSE)</f>
        <v>#VALUE!</v>
      </c>
      <c r="K757" s="22" t="e">
        <f>VLOOKUP($G757,Temp!$A:$C,K$1,FALSE)</f>
        <v>#VALUE!</v>
      </c>
      <c r="L757" s="22" t="e">
        <f>VLOOKUP($G757,Temp!$A:$C,L$1,FALSE)</f>
        <v>#VALUE!</v>
      </c>
      <c r="M757" s="22" t="e">
        <f>VLOOKUP($G757,Temp!$A:$C,M$1,FALSE)</f>
        <v>#VALUE!</v>
      </c>
      <c r="N757" s="22" t="e">
        <f>VLOOKUP($G757,Temp!$A:$C,N$1,FALSE)</f>
        <v>#VALUE!</v>
      </c>
      <c r="O757" s="22" t="e">
        <f>VLOOKUP($G757,Temp!$A:$C,O$1,FALSE)</f>
        <v>#VALUE!</v>
      </c>
      <c r="P757" s="22" t="e">
        <f>VLOOKUP($G757,Temp!$A:$C,P$1,FALSE)</f>
        <v>#VALUE!</v>
      </c>
      <c r="Q757" s="22" t="e">
        <f>VLOOKUP($G757,Temp!$A:$C,Q$1,FALSE)</f>
        <v>#VALUE!</v>
      </c>
      <c r="R757" s="22" t="e">
        <f>VLOOKUP($G757,Temp!$A:$C,R$1,FALSE)</f>
        <v>#VALUE!</v>
      </c>
      <c r="S757" s="22" t="e">
        <f>VLOOKUP($G757,Temp!$A:$C,S$1,FALSE)</f>
        <v>#VALUE!</v>
      </c>
      <c r="T757" s="22" t="e">
        <f>VLOOKUP($G757,Temp!$A:$C,T$1,FALSE)</f>
        <v>#VALUE!</v>
      </c>
      <c r="U757" s="22" t="e">
        <f>VLOOKUP($G757,Temp!$A:$C,U$1,FALSE)</f>
        <v>#VALUE!</v>
      </c>
      <c r="V757" s="22" t="e">
        <f>VLOOKUP($G757,Temp!$A:$C,V$1,FALSE)</f>
        <v>#VALUE!</v>
      </c>
      <c r="W757" s="22" t="e">
        <f>VLOOKUP($G757,Temp!$A:$C,W$1,FALSE)</f>
        <v>#VALUE!</v>
      </c>
      <c r="X757" s="22" t="e">
        <f>VLOOKUP($G757,Temp!$A:$C,X$1,FALSE)</f>
        <v>#VALUE!</v>
      </c>
      <c r="Y757" s="22">
        <f>VLOOKUP($G757,Temp!$A:$C,Y$1,FALSE)</f>
        <v>18600</v>
      </c>
      <c r="Z757" s="22">
        <f>VLOOKUP($G757,Temp!$A:$C,Z$1,FALSE)</f>
        <v>19600</v>
      </c>
      <c r="AA757" s="22" t="e">
        <f>VLOOKUP($A757,Searches!$A:$H,AA$1,FALSE)</f>
        <v>#N/A</v>
      </c>
      <c r="AB757" s="22" t="e">
        <f>VLOOKUP($A757,Searches!$A:$H,AB$1,FALSE)</f>
        <v>#N/A</v>
      </c>
      <c r="AC757" s="22" t="e">
        <f>VLOOKUP($A757,Searches!$A:$H,AC$1,FALSE)</f>
        <v>#N/A</v>
      </c>
      <c r="AD757" s="22" t="e">
        <f>VLOOKUP($A757,Searches!$A:$H,AD$1,FALSE)</f>
        <v>#N/A</v>
      </c>
      <c r="AE757" s="22" t="e">
        <f>VLOOKUP($A757,Searches!$A:$H,AE$1,FALSE)</f>
        <v>#N/A</v>
      </c>
      <c r="AF757" s="22" t="e">
        <f>VLOOKUP($A757,Searches!$A:$H,AF$1,FALSE)</f>
        <v>#N/A</v>
      </c>
      <c r="AG757" s="22" t="e">
        <f>VLOOKUP($A757,Searches!$A:$H,AG$1,FALSE)</f>
        <v>#N/A</v>
      </c>
      <c r="AH757" s="22" t="e">
        <f>VLOOKUP($G757,Temp!$D:$F,AH$1,FALSE)</f>
        <v>#N/A</v>
      </c>
      <c r="AI757" s="22" t="e">
        <f>VLOOKUP($G757,Temp!$D:$F,AI$1,FALSE)</f>
        <v>#N/A</v>
      </c>
      <c r="AJ757" s="22" t="e">
        <f>VLOOKUP($G757,Temp!$D:$F,AJ$1,FALSE)</f>
        <v>#N/A</v>
      </c>
    </row>
    <row r="758" spans="1:36" ht="16" x14ac:dyDescent="0.2">
      <c r="A758" s="8" t="str">
        <f t="shared" si="11"/>
        <v>Sonny Ganguly WeddingWire</v>
      </c>
      <c r="B758" s="8" t="s">
        <v>2575</v>
      </c>
      <c r="C758" s="8" t="s">
        <v>2576</v>
      </c>
      <c r="D758" s="8" t="s">
        <v>2577</v>
      </c>
      <c r="E758" s="8" t="s">
        <v>2578</v>
      </c>
      <c r="F758" s="8" t="s">
        <v>2579</v>
      </c>
      <c r="G758" s="12" t="s">
        <v>2366</v>
      </c>
      <c r="H758" s="22" t="str">
        <f>VLOOKUP($G758,Temp!$A:$C,H$1,FALSE)</f>
        <v>weddingwire.com</v>
      </c>
      <c r="I758" s="22" t="e">
        <f>VLOOKUP($G758,Temp!$A:$C,I$1,FALSE)</f>
        <v>#VALUE!</v>
      </c>
      <c r="J758" s="22" t="e">
        <f>VLOOKUP($G758,Temp!$A:$C,J$1,FALSE)</f>
        <v>#VALUE!</v>
      </c>
      <c r="K758" s="22" t="e">
        <f>VLOOKUP($G758,Temp!$A:$C,K$1,FALSE)</f>
        <v>#VALUE!</v>
      </c>
      <c r="L758" s="22" t="e">
        <f>VLOOKUP($G758,Temp!$A:$C,L$1,FALSE)</f>
        <v>#VALUE!</v>
      </c>
      <c r="M758" s="22" t="e">
        <f>VLOOKUP($G758,Temp!$A:$C,M$1,FALSE)</f>
        <v>#VALUE!</v>
      </c>
      <c r="N758" s="22" t="e">
        <f>VLOOKUP($G758,Temp!$A:$C,N$1,FALSE)</f>
        <v>#VALUE!</v>
      </c>
      <c r="O758" s="22" t="e">
        <f>VLOOKUP($G758,Temp!$A:$C,O$1,FALSE)</f>
        <v>#VALUE!</v>
      </c>
      <c r="P758" s="22" t="e">
        <f>VLOOKUP($G758,Temp!$A:$C,P$1,FALSE)</f>
        <v>#VALUE!</v>
      </c>
      <c r="Q758" s="22" t="e">
        <f>VLOOKUP($G758,Temp!$A:$C,Q$1,FALSE)</f>
        <v>#VALUE!</v>
      </c>
      <c r="R758" s="22" t="e">
        <f>VLOOKUP($G758,Temp!$A:$C,R$1,FALSE)</f>
        <v>#VALUE!</v>
      </c>
      <c r="S758" s="22" t="e">
        <f>VLOOKUP($G758,Temp!$A:$C,S$1,FALSE)</f>
        <v>#VALUE!</v>
      </c>
      <c r="T758" s="22" t="e">
        <f>VLOOKUP($G758,Temp!$A:$C,T$1,FALSE)</f>
        <v>#VALUE!</v>
      </c>
      <c r="U758" s="22" t="e">
        <f>VLOOKUP($G758,Temp!$A:$C,U$1,FALSE)</f>
        <v>#VALUE!</v>
      </c>
      <c r="V758" s="22" t="e">
        <f>VLOOKUP($G758,Temp!$A:$C,V$1,FALSE)</f>
        <v>#VALUE!</v>
      </c>
      <c r="W758" s="22" t="e">
        <f>VLOOKUP($G758,Temp!$A:$C,W$1,FALSE)</f>
        <v>#VALUE!</v>
      </c>
      <c r="X758" s="22" t="e">
        <f>VLOOKUP($G758,Temp!$A:$C,X$1,FALSE)</f>
        <v>#VALUE!</v>
      </c>
      <c r="Y758" s="22">
        <f>VLOOKUP($G758,Temp!$A:$C,Y$1,FALSE)</f>
        <v>2600000</v>
      </c>
      <c r="Z758" s="22">
        <f>VLOOKUP($G758,Temp!$A:$C,Z$1,FALSE)</f>
        <v>56700</v>
      </c>
      <c r="AA758" s="22" t="str">
        <f>VLOOKUP($A758,Searches!$A:$H,AA$1,FALSE)</f>
        <v>Sonny Ganguly</v>
      </c>
      <c r="AB758" s="22" t="str">
        <f>VLOOKUP($A758,Searches!$A:$H,AB$1,FALSE)</f>
        <v>WeddingWire</v>
      </c>
      <c r="AC758" s="22" t="str">
        <f>VLOOKUP($A758,Searches!$A:$H,AC$1,FALSE)</f>
        <v>CMO &amp; Co-Founder</v>
      </c>
      <c r="AD758" s="22" t="str">
        <f>VLOOKUP($A758,Searches!$A:$H,AD$1,FALSE)</f>
        <v>2nd</v>
      </c>
      <c r="AE758" s="22" t="str">
        <f>VLOOKUP($A758,Searches!$A:$H,AE$1,FALSE)</f>
        <v/>
      </c>
      <c r="AF758" s="22" t="str">
        <f>VLOOKUP($A758,Searches!$A:$H,AF$1,FALSE)</f>
        <v>Washington D.C. Metro Area</v>
      </c>
      <c r="AG758" s="22" t="str">
        <f>VLOOKUP($A758,Searches!$A:$H,AG$1,FALSE)</f>
        <v>https://www.linkedin.com/sales/profile/12039911,YezZ,NAME_SEARCH?moduleKey=peopleSearchResults&amp;pageKey=sales-search3-people-refinement&amp;contextId=60BC92C971D70515801E49D6842B0000&amp;requestId=eb02ceac-fcb1-422d-a8f3-638b64d18a05&amp;action=CLICK&amp;target=urn%3Ali%3AsalesLead%3A(-1%2C12039911)&amp;pageNumber=3&amp;targetEl=profilelink&amp;position=12&amp;trk=lss-serp-result-lead_photo</v>
      </c>
      <c r="AH758" s="22" t="str">
        <f>VLOOKUP($G758,Temp!$D:$F,AH$1,FALSE)</f>
        <v>weddingwire.com</v>
      </c>
      <c r="AI758" s="22">
        <f>VLOOKUP($G758,Temp!$D:$F,AI$1,FALSE)</f>
        <v>0</v>
      </c>
      <c r="AJ758" s="22" t="str">
        <f>VLOOKUP($G758,Temp!$D:$F,AJ$1,FALSE)</f>
        <v>WordPress</v>
      </c>
    </row>
    <row r="759" spans="1:36" ht="16" x14ac:dyDescent="0.2">
      <c r="A759" s="8" t="str">
        <f t="shared" si="11"/>
        <v>Lance Walter Capriza</v>
      </c>
      <c r="B759" s="8" t="s">
        <v>2590</v>
      </c>
      <c r="C759" s="8" t="s">
        <v>2591</v>
      </c>
      <c r="D759" s="8" t="s">
        <v>180</v>
      </c>
      <c r="E759" s="8" t="s">
        <v>2592</v>
      </c>
      <c r="F759" s="8" t="s">
        <v>2593</v>
      </c>
      <c r="G759" s="12" t="s">
        <v>2388</v>
      </c>
      <c r="H759" s="22" t="str">
        <f>VLOOKUP($G759,Temp!$A:$C,H$1,FALSE)</f>
        <v>capriza.com</v>
      </c>
      <c r="I759" s="22" t="e">
        <f>VLOOKUP($G759,Temp!$A:$C,I$1,FALSE)</f>
        <v>#VALUE!</v>
      </c>
      <c r="J759" s="22" t="e">
        <f>VLOOKUP($G759,Temp!$A:$C,J$1,FALSE)</f>
        <v>#VALUE!</v>
      </c>
      <c r="K759" s="22" t="e">
        <f>VLOOKUP($G759,Temp!$A:$C,K$1,FALSE)</f>
        <v>#VALUE!</v>
      </c>
      <c r="L759" s="22" t="e">
        <f>VLOOKUP($G759,Temp!$A:$C,L$1,FALSE)</f>
        <v>#VALUE!</v>
      </c>
      <c r="M759" s="22" t="e">
        <f>VLOOKUP($G759,Temp!$A:$C,M$1,FALSE)</f>
        <v>#VALUE!</v>
      </c>
      <c r="N759" s="22" t="e">
        <f>VLOOKUP($G759,Temp!$A:$C,N$1,FALSE)</f>
        <v>#VALUE!</v>
      </c>
      <c r="O759" s="22" t="e">
        <f>VLOOKUP($G759,Temp!$A:$C,O$1,FALSE)</f>
        <v>#VALUE!</v>
      </c>
      <c r="P759" s="22" t="e">
        <f>VLOOKUP($G759,Temp!$A:$C,P$1,FALSE)</f>
        <v>#VALUE!</v>
      </c>
      <c r="Q759" s="22" t="e">
        <f>VLOOKUP($G759,Temp!$A:$C,Q$1,FALSE)</f>
        <v>#VALUE!</v>
      </c>
      <c r="R759" s="22" t="e">
        <f>VLOOKUP($G759,Temp!$A:$C,R$1,FALSE)</f>
        <v>#VALUE!</v>
      </c>
      <c r="S759" s="22" t="e">
        <f>VLOOKUP($G759,Temp!$A:$C,S$1,FALSE)</f>
        <v>#VALUE!</v>
      </c>
      <c r="T759" s="22" t="e">
        <f>VLOOKUP($G759,Temp!$A:$C,T$1,FALSE)</f>
        <v>#VALUE!</v>
      </c>
      <c r="U759" s="22" t="e">
        <f>VLOOKUP($G759,Temp!$A:$C,U$1,FALSE)</f>
        <v>#VALUE!</v>
      </c>
      <c r="V759" s="22" t="e">
        <f>VLOOKUP($G759,Temp!$A:$C,V$1,FALSE)</f>
        <v>#VALUE!</v>
      </c>
      <c r="W759" s="22" t="e">
        <f>VLOOKUP($G759,Temp!$A:$C,W$1,FALSE)</f>
        <v>#VALUE!</v>
      </c>
      <c r="X759" s="22" t="e">
        <f>VLOOKUP($G759,Temp!$A:$C,X$1,FALSE)</f>
        <v>#VALUE!</v>
      </c>
      <c r="Y759" s="22">
        <f>VLOOKUP($G759,Temp!$A:$C,Y$1,FALSE)</f>
        <v>13900</v>
      </c>
      <c r="Z759" s="22">
        <f>VLOOKUP($G759,Temp!$A:$C,Z$1,FALSE)</f>
        <v>922</v>
      </c>
      <c r="AA759" s="22" t="str">
        <f>VLOOKUP($A759,Searches!$A:$H,AA$1,FALSE)</f>
        <v>Lance Walter</v>
      </c>
      <c r="AB759" s="22" t="str">
        <f>VLOOKUP($A759,Searches!$A:$H,AB$1,FALSE)</f>
        <v>Capriza</v>
      </c>
      <c r="AC759" s="22" t="str">
        <f>VLOOKUP($A759,Searches!$A:$H,AC$1,FALSE)</f>
        <v>CMO</v>
      </c>
      <c r="AD759" s="22" t="str">
        <f>VLOOKUP($A759,Searches!$A:$H,AD$1,FALSE)</f>
        <v>2nd</v>
      </c>
      <c r="AE759" s="22" t="str">
        <f>VLOOKUP($A759,Searches!$A:$H,AE$1,FALSE)</f>
        <v/>
      </c>
      <c r="AF759" s="22" t="str">
        <f>VLOOKUP($A759,Searches!$A:$H,AF$1,FALSE)</f>
        <v>San Francisco Bay Area</v>
      </c>
      <c r="AG759" s="22" t="str">
        <f>VLOOKUP($A759,Searches!$A:$H,AG$1,FALSE)</f>
        <v>https://www.linkedin.com/sales/profile/1286579,l_gQ,NAME_SEARCH?moduleKey=peopleSearchResults&amp;pageKey=sales-search3-people-refinement&amp;contextId=60BC92C971D70515801E49D6842B0000&amp;requestId=eb02ceac-fcb1-422d-a8f3-638b64d18a05&amp;action=CLICK&amp;target=urn%3Ali%3AsalesLead%3A(-1%2C1286579)&amp;pageNumber=3&amp;targetEl=profilelink&amp;position=11&amp;trk=lss-serp-result-lead_photo</v>
      </c>
      <c r="AH759" s="22" t="str">
        <f>VLOOKUP($G759,Temp!$D:$F,AH$1,FALSE)</f>
        <v>capriza.com</v>
      </c>
      <c r="AI759" s="22" t="str">
        <f>VLOOKUP($G759,Temp!$D:$F,AI$1,FALSE)</f>
        <v>Marketo</v>
      </c>
      <c r="AJ759" s="22" t="str">
        <f>VLOOKUP($G759,Temp!$D:$F,AJ$1,FALSE)</f>
        <v>WordPress</v>
      </c>
    </row>
    <row r="760" spans="1:36" ht="16" x14ac:dyDescent="0.2">
      <c r="A760" s="8" t="str">
        <f t="shared" si="11"/>
        <v>Jeff Nolan SecureAuth Corporation</v>
      </c>
      <c r="B760" s="8" t="s">
        <v>2520</v>
      </c>
      <c r="C760" s="8" t="s">
        <v>2602</v>
      </c>
      <c r="D760" s="8" t="s">
        <v>180</v>
      </c>
      <c r="E760" s="8" t="s">
        <v>2603</v>
      </c>
      <c r="F760" s="8" t="s">
        <v>2604</v>
      </c>
      <c r="G760" s="12" t="s">
        <v>2402</v>
      </c>
      <c r="H760" s="22" t="str">
        <f>VLOOKUP($G760,Temp!$A:$C,H$1,FALSE)</f>
        <v>secureauth.com</v>
      </c>
      <c r="I760" s="22" t="e">
        <f>VLOOKUP($G760,Temp!$A:$C,I$1,FALSE)</f>
        <v>#VALUE!</v>
      </c>
      <c r="J760" s="22" t="e">
        <f>VLOOKUP($G760,Temp!$A:$C,J$1,FALSE)</f>
        <v>#VALUE!</v>
      </c>
      <c r="K760" s="22" t="e">
        <f>VLOOKUP($G760,Temp!$A:$C,K$1,FALSE)</f>
        <v>#VALUE!</v>
      </c>
      <c r="L760" s="22" t="e">
        <f>VLOOKUP($G760,Temp!$A:$C,L$1,FALSE)</f>
        <v>#VALUE!</v>
      </c>
      <c r="M760" s="22" t="e">
        <f>VLOOKUP($G760,Temp!$A:$C,M$1,FALSE)</f>
        <v>#VALUE!</v>
      </c>
      <c r="N760" s="22" t="e">
        <f>VLOOKUP($G760,Temp!$A:$C,N$1,FALSE)</f>
        <v>#VALUE!</v>
      </c>
      <c r="O760" s="22" t="e">
        <f>VLOOKUP($G760,Temp!$A:$C,O$1,FALSE)</f>
        <v>#VALUE!</v>
      </c>
      <c r="P760" s="22" t="e">
        <f>VLOOKUP($G760,Temp!$A:$C,P$1,FALSE)</f>
        <v>#VALUE!</v>
      </c>
      <c r="Q760" s="22" t="e">
        <f>VLOOKUP($G760,Temp!$A:$C,Q$1,FALSE)</f>
        <v>#VALUE!</v>
      </c>
      <c r="R760" s="22" t="e">
        <f>VLOOKUP($G760,Temp!$A:$C,R$1,FALSE)</f>
        <v>#VALUE!</v>
      </c>
      <c r="S760" s="22" t="e">
        <f>VLOOKUP($G760,Temp!$A:$C,S$1,FALSE)</f>
        <v>#VALUE!</v>
      </c>
      <c r="T760" s="22" t="e">
        <f>VLOOKUP($G760,Temp!$A:$C,T$1,FALSE)</f>
        <v>#VALUE!</v>
      </c>
      <c r="U760" s="22" t="e">
        <f>VLOOKUP($G760,Temp!$A:$C,U$1,FALSE)</f>
        <v>#VALUE!</v>
      </c>
      <c r="V760" s="22" t="e">
        <f>VLOOKUP($G760,Temp!$A:$C,V$1,FALSE)</f>
        <v>#VALUE!</v>
      </c>
      <c r="W760" s="22" t="e">
        <f>VLOOKUP($G760,Temp!$A:$C,W$1,FALSE)</f>
        <v>#VALUE!</v>
      </c>
      <c r="X760" s="22" t="e">
        <f>VLOOKUP($G760,Temp!$A:$C,X$1,FALSE)</f>
        <v>#VALUE!</v>
      </c>
      <c r="Y760" s="22">
        <f>VLOOKUP($G760,Temp!$A:$C,Y$1,FALSE)</f>
        <v>46700</v>
      </c>
      <c r="Z760" s="22">
        <f>VLOOKUP($G760,Temp!$A:$C,Z$1,FALSE)</f>
        <v>37400</v>
      </c>
      <c r="AA760" s="22" t="str">
        <f>VLOOKUP($A760,Searches!$A:$H,AA$1,FALSE)</f>
        <v>Jeff Nolan</v>
      </c>
      <c r="AB760" s="22" t="str">
        <f>VLOOKUP($A760,Searches!$A:$H,AB$1,FALSE)</f>
        <v>SecureAuth Corporation</v>
      </c>
      <c r="AC760" s="22" t="str">
        <f>VLOOKUP($A760,Searches!$A:$H,AC$1,FALSE)</f>
        <v>CMO</v>
      </c>
      <c r="AD760" s="22" t="str">
        <f>VLOOKUP($A760,Searches!$A:$H,AD$1,FALSE)</f>
        <v>2nd</v>
      </c>
      <c r="AE760" s="22" t="str">
        <f>VLOOKUP($A760,Searches!$A:$H,AE$1,FALSE)</f>
        <v/>
      </c>
      <c r="AF760" s="22" t="str">
        <f>VLOOKUP($A760,Searches!$A:$H,AF$1,FALSE)</f>
        <v>San Francisco Bay Area</v>
      </c>
      <c r="AG760" s="22" t="str">
        <f>VLOOKUP($A760,Searches!$A:$H,AG$1,FALSE)</f>
        <v>https://www.linkedin.com/sales/profile/9126979,JWCN,NAME_SEARCH?moduleKey=peopleSearchResults&amp;pageKey=sales-search3-people-refinement&amp;contextId=60BC92C971D70515801E49D6842B0000&amp;requestId=eb02ceac-fcb1-422d-a8f3-638b64d18a05&amp;action=CLICK&amp;target=urn%3Ali%3AsalesLead%3A(-1%2C9126979)&amp;pageNumber=3&amp;targetEl=profilelink&amp;position=14&amp;trk=lss-serp-result-lead_photo</v>
      </c>
      <c r="AH760" s="22" t="str">
        <f>VLOOKUP($G760,Temp!$D:$F,AH$1,FALSE)</f>
        <v>secureauth.com</v>
      </c>
      <c r="AI760" s="22" t="str">
        <f>VLOOKUP($G760,Temp!$D:$F,AI$1,FALSE)</f>
        <v>Pardot</v>
      </c>
      <c r="AJ760" s="22" t="str">
        <f>VLOOKUP($G760,Temp!$D:$F,AJ$1,FALSE)</f>
        <v>Drupal</v>
      </c>
    </row>
    <row r="761" spans="1:36" ht="16" x14ac:dyDescent="0.2">
      <c r="A761" s="8" t="str">
        <f t="shared" si="11"/>
        <v>Paula Sirois Global Healthcare Resources (GHR)</v>
      </c>
      <c r="B761" s="8" t="s">
        <v>2615</v>
      </c>
      <c r="C761" s="8" t="s">
        <v>2617</v>
      </c>
      <c r="D761" s="8" t="s">
        <v>2618</v>
      </c>
      <c r="E761" s="8" t="s">
        <v>2619</v>
      </c>
      <c r="F761" s="8" t="s">
        <v>2620</v>
      </c>
      <c r="G761" s="12" t="s">
        <v>2421</v>
      </c>
      <c r="H761" s="22" t="str">
        <f>VLOOKUP($G761,Temp!$A:$C,H$1,FALSE)</f>
        <v>GlobalHealthcareResources.com</v>
      </c>
      <c r="I761" s="22" t="e">
        <f>VLOOKUP($G761,Temp!$A:$C,I$1,FALSE)</f>
        <v>#VALUE!</v>
      </c>
      <c r="J761" s="22" t="e">
        <f>VLOOKUP($G761,Temp!$A:$C,J$1,FALSE)</f>
        <v>#VALUE!</v>
      </c>
      <c r="K761" s="22" t="e">
        <f>VLOOKUP($G761,Temp!$A:$C,K$1,FALSE)</f>
        <v>#VALUE!</v>
      </c>
      <c r="L761" s="22" t="e">
        <f>VLOOKUP($G761,Temp!$A:$C,L$1,FALSE)</f>
        <v>#VALUE!</v>
      </c>
      <c r="M761" s="22" t="e">
        <f>VLOOKUP($G761,Temp!$A:$C,M$1,FALSE)</f>
        <v>#VALUE!</v>
      </c>
      <c r="N761" s="22" t="e">
        <f>VLOOKUP($G761,Temp!$A:$C,N$1,FALSE)</f>
        <v>#VALUE!</v>
      </c>
      <c r="O761" s="22" t="e">
        <f>VLOOKUP($G761,Temp!$A:$C,O$1,FALSE)</f>
        <v>#VALUE!</v>
      </c>
      <c r="P761" s="22" t="e">
        <f>VLOOKUP($G761,Temp!$A:$C,P$1,FALSE)</f>
        <v>#VALUE!</v>
      </c>
      <c r="Q761" s="22" t="e">
        <f>VLOOKUP($G761,Temp!$A:$C,Q$1,FALSE)</f>
        <v>#VALUE!</v>
      </c>
      <c r="R761" s="22" t="e">
        <f>VLOOKUP($G761,Temp!$A:$C,R$1,FALSE)</f>
        <v>#VALUE!</v>
      </c>
      <c r="S761" s="22" t="e">
        <f>VLOOKUP($G761,Temp!$A:$C,S$1,FALSE)</f>
        <v>#VALUE!</v>
      </c>
      <c r="T761" s="22" t="e">
        <f>VLOOKUP($G761,Temp!$A:$C,T$1,FALSE)</f>
        <v>#VALUE!</v>
      </c>
      <c r="U761" s="22" t="e">
        <f>VLOOKUP($G761,Temp!$A:$C,U$1,FALSE)</f>
        <v>#VALUE!</v>
      </c>
      <c r="V761" s="22" t="e">
        <f>VLOOKUP($G761,Temp!$A:$C,V$1,FALSE)</f>
        <v>#VALUE!</v>
      </c>
      <c r="W761" s="22" t="e">
        <f>VLOOKUP($G761,Temp!$A:$C,W$1,FALSE)</f>
        <v>#VALUE!</v>
      </c>
      <c r="X761" s="22" t="e">
        <f>VLOOKUP($G761,Temp!$A:$C,X$1,FALSE)</f>
        <v>#VALUE!</v>
      </c>
      <c r="Y761" s="22">
        <f>VLOOKUP($G761,Temp!$A:$C,Y$1,FALSE)</f>
        <v>0</v>
      </c>
      <c r="Z761" s="22">
        <f>VLOOKUP($G761,Temp!$A:$C,Z$1,FALSE)</f>
        <v>54</v>
      </c>
      <c r="AA761" s="22" t="e">
        <f>VLOOKUP($A761,Searches!$A:$H,AA$1,FALSE)</f>
        <v>#N/A</v>
      </c>
      <c r="AB761" s="22" t="e">
        <f>VLOOKUP($A761,Searches!$A:$H,AB$1,FALSE)</f>
        <v>#N/A</v>
      </c>
      <c r="AC761" s="22" t="e">
        <f>VLOOKUP($A761,Searches!$A:$H,AC$1,FALSE)</f>
        <v>#N/A</v>
      </c>
      <c r="AD761" s="22" t="e">
        <f>VLOOKUP($A761,Searches!$A:$H,AD$1,FALSE)</f>
        <v>#N/A</v>
      </c>
      <c r="AE761" s="22" t="e">
        <f>VLOOKUP($A761,Searches!$A:$H,AE$1,FALSE)</f>
        <v>#N/A</v>
      </c>
      <c r="AF761" s="22" t="e">
        <f>VLOOKUP($A761,Searches!$A:$H,AF$1,FALSE)</f>
        <v>#N/A</v>
      </c>
      <c r="AG761" s="22" t="e">
        <f>VLOOKUP($A761,Searches!$A:$H,AG$1,FALSE)</f>
        <v>#N/A</v>
      </c>
      <c r="AH761" s="22" t="str">
        <f>VLOOKUP($G761,Temp!$D:$F,AH$1,FALSE)</f>
        <v>globalhealthcareresources.com</v>
      </c>
      <c r="AI761" s="22">
        <f>VLOOKUP($G761,Temp!$D:$F,AI$1,FALSE)</f>
        <v>0</v>
      </c>
      <c r="AJ761" s="22" t="str">
        <f>VLOOKUP($G761,Temp!$D:$F,AJ$1,FALSE)</f>
        <v>WordPress</v>
      </c>
    </row>
    <row r="762" spans="1:36" ht="16" x14ac:dyDescent="0.2">
      <c r="A762" s="8" t="str">
        <f t="shared" si="11"/>
        <v>Nancy Bhagat TE Connectivity</v>
      </c>
      <c r="B762" s="8" t="s">
        <v>1457</v>
      </c>
      <c r="C762" s="8" t="s">
        <v>2630</v>
      </c>
      <c r="D762" s="8" t="s">
        <v>2631</v>
      </c>
      <c r="E762" s="8" t="s">
        <v>2632</v>
      </c>
      <c r="F762" s="8" t="s">
        <v>2633</v>
      </c>
      <c r="G762" s="12" t="s">
        <v>2430</v>
      </c>
      <c r="H762" s="22" t="str">
        <f>VLOOKUP($G762,Temp!$A:$C,H$1,FALSE)</f>
        <v>te.com</v>
      </c>
      <c r="I762" s="22" t="e">
        <f>VLOOKUP($G762,Temp!$A:$C,I$1,FALSE)</f>
        <v>#VALUE!</v>
      </c>
      <c r="J762" s="22" t="e">
        <f>VLOOKUP($G762,Temp!$A:$C,J$1,FALSE)</f>
        <v>#VALUE!</v>
      </c>
      <c r="K762" s="22" t="e">
        <f>VLOOKUP($G762,Temp!$A:$C,K$1,FALSE)</f>
        <v>#VALUE!</v>
      </c>
      <c r="L762" s="22" t="e">
        <f>VLOOKUP($G762,Temp!$A:$C,L$1,FALSE)</f>
        <v>#VALUE!</v>
      </c>
      <c r="M762" s="22" t="e">
        <f>VLOOKUP($G762,Temp!$A:$C,M$1,FALSE)</f>
        <v>#VALUE!</v>
      </c>
      <c r="N762" s="22" t="e">
        <f>VLOOKUP($G762,Temp!$A:$C,N$1,FALSE)</f>
        <v>#VALUE!</v>
      </c>
      <c r="O762" s="22" t="e">
        <f>VLOOKUP($G762,Temp!$A:$C,O$1,FALSE)</f>
        <v>#VALUE!</v>
      </c>
      <c r="P762" s="22" t="e">
        <f>VLOOKUP($G762,Temp!$A:$C,P$1,FALSE)</f>
        <v>#VALUE!</v>
      </c>
      <c r="Q762" s="22" t="e">
        <f>VLOOKUP($G762,Temp!$A:$C,Q$1,FALSE)</f>
        <v>#VALUE!</v>
      </c>
      <c r="R762" s="22" t="e">
        <f>VLOOKUP($G762,Temp!$A:$C,R$1,FALSE)</f>
        <v>#VALUE!</v>
      </c>
      <c r="S762" s="22" t="e">
        <f>VLOOKUP($G762,Temp!$A:$C,S$1,FALSE)</f>
        <v>#VALUE!</v>
      </c>
      <c r="T762" s="22" t="e">
        <f>VLOOKUP($G762,Temp!$A:$C,T$1,FALSE)</f>
        <v>#VALUE!</v>
      </c>
      <c r="U762" s="22" t="e">
        <f>VLOOKUP($G762,Temp!$A:$C,U$1,FALSE)</f>
        <v>#VALUE!</v>
      </c>
      <c r="V762" s="22" t="e">
        <f>VLOOKUP($G762,Temp!$A:$C,V$1,FALSE)</f>
        <v>#VALUE!</v>
      </c>
      <c r="W762" s="22" t="e">
        <f>VLOOKUP($G762,Temp!$A:$C,W$1,FALSE)</f>
        <v>#VALUE!</v>
      </c>
      <c r="X762" s="22" t="e">
        <f>VLOOKUP($G762,Temp!$A:$C,X$1,FALSE)</f>
        <v>#VALUE!</v>
      </c>
      <c r="Y762" s="22">
        <f>VLOOKUP($G762,Temp!$A:$C,Y$1,FALSE)</f>
        <v>859000</v>
      </c>
      <c r="Z762" s="22">
        <f>VLOOKUP($G762,Temp!$A:$C,Z$1,FALSE)</f>
        <v>100000</v>
      </c>
      <c r="AA762" s="22" t="e">
        <f>VLOOKUP($A762,Searches!$A:$H,AA$1,FALSE)</f>
        <v>#N/A</v>
      </c>
      <c r="AB762" s="22" t="e">
        <f>VLOOKUP($A762,Searches!$A:$H,AB$1,FALSE)</f>
        <v>#N/A</v>
      </c>
      <c r="AC762" s="22" t="e">
        <f>VLOOKUP($A762,Searches!$A:$H,AC$1,FALSE)</f>
        <v>#N/A</v>
      </c>
      <c r="AD762" s="22" t="e">
        <f>VLOOKUP($A762,Searches!$A:$H,AD$1,FALSE)</f>
        <v>#N/A</v>
      </c>
      <c r="AE762" s="22" t="e">
        <f>VLOOKUP($A762,Searches!$A:$H,AE$1,FALSE)</f>
        <v>#N/A</v>
      </c>
      <c r="AF762" s="22" t="e">
        <f>VLOOKUP($A762,Searches!$A:$H,AF$1,FALSE)</f>
        <v>#N/A</v>
      </c>
      <c r="AG762" s="22" t="e">
        <f>VLOOKUP($A762,Searches!$A:$H,AG$1,FALSE)</f>
        <v>#N/A</v>
      </c>
      <c r="AH762" s="22" t="e">
        <f>VLOOKUP($G762,Temp!$D:$F,AH$1,FALSE)</f>
        <v>#N/A</v>
      </c>
      <c r="AI762" s="22" t="e">
        <f>VLOOKUP($G762,Temp!$D:$F,AI$1,FALSE)</f>
        <v>#N/A</v>
      </c>
      <c r="AJ762" s="22" t="e">
        <f>VLOOKUP($G762,Temp!$D:$F,AJ$1,FALSE)</f>
        <v>#N/A</v>
      </c>
    </row>
    <row r="763" spans="1:36" ht="16" x14ac:dyDescent="0.2">
      <c r="A763" s="8" t="str">
        <f t="shared" si="11"/>
        <v>Nolie MacDonald Expedia, Inc.</v>
      </c>
      <c r="B763" s="8" t="s">
        <v>2651</v>
      </c>
      <c r="C763" s="8" t="s">
        <v>2652</v>
      </c>
      <c r="D763" s="8" t="s">
        <v>2653</v>
      </c>
      <c r="E763" s="8" t="s">
        <v>2654</v>
      </c>
      <c r="F763" s="8" t="s">
        <v>2655</v>
      </c>
      <c r="G763" s="12" t="s">
        <v>2449</v>
      </c>
      <c r="H763" s="22" t="str">
        <f>VLOOKUP($G763,Temp!$A:$C,H$1,FALSE)</f>
        <v>lifeatexpedia.com</v>
      </c>
      <c r="I763" s="22" t="e">
        <f>VLOOKUP($G763,Temp!$A:$C,I$1,FALSE)</f>
        <v>#VALUE!</v>
      </c>
      <c r="J763" s="22" t="e">
        <f>VLOOKUP($G763,Temp!$A:$C,J$1,FALSE)</f>
        <v>#VALUE!</v>
      </c>
      <c r="K763" s="22" t="e">
        <f>VLOOKUP($G763,Temp!$A:$C,K$1,FALSE)</f>
        <v>#VALUE!</v>
      </c>
      <c r="L763" s="22" t="e">
        <f>VLOOKUP($G763,Temp!$A:$C,L$1,FALSE)</f>
        <v>#VALUE!</v>
      </c>
      <c r="M763" s="22" t="e">
        <f>VLOOKUP($G763,Temp!$A:$C,M$1,FALSE)</f>
        <v>#VALUE!</v>
      </c>
      <c r="N763" s="22" t="e">
        <f>VLOOKUP($G763,Temp!$A:$C,N$1,FALSE)</f>
        <v>#VALUE!</v>
      </c>
      <c r="O763" s="22" t="e">
        <f>VLOOKUP($G763,Temp!$A:$C,O$1,FALSE)</f>
        <v>#VALUE!</v>
      </c>
      <c r="P763" s="22" t="e">
        <f>VLOOKUP($G763,Temp!$A:$C,P$1,FALSE)</f>
        <v>#VALUE!</v>
      </c>
      <c r="Q763" s="22" t="e">
        <f>VLOOKUP($G763,Temp!$A:$C,Q$1,FALSE)</f>
        <v>#VALUE!</v>
      </c>
      <c r="R763" s="22" t="e">
        <f>VLOOKUP($G763,Temp!$A:$C,R$1,FALSE)</f>
        <v>#VALUE!</v>
      </c>
      <c r="S763" s="22" t="e">
        <f>VLOOKUP($G763,Temp!$A:$C,S$1,FALSE)</f>
        <v>#VALUE!</v>
      </c>
      <c r="T763" s="22" t="e">
        <f>VLOOKUP($G763,Temp!$A:$C,T$1,FALSE)</f>
        <v>#VALUE!</v>
      </c>
      <c r="U763" s="22" t="e">
        <f>VLOOKUP($G763,Temp!$A:$C,U$1,FALSE)</f>
        <v>#VALUE!</v>
      </c>
      <c r="V763" s="22" t="e">
        <f>VLOOKUP($G763,Temp!$A:$C,V$1,FALSE)</f>
        <v>#VALUE!</v>
      </c>
      <c r="W763" s="22" t="e">
        <f>VLOOKUP($G763,Temp!$A:$C,W$1,FALSE)</f>
        <v>#VALUE!</v>
      </c>
      <c r="X763" s="22" t="e">
        <f>VLOOKUP($G763,Temp!$A:$C,X$1,FALSE)</f>
        <v>#VALUE!</v>
      </c>
      <c r="Y763" s="22">
        <f>VLOOKUP($G763,Temp!$A:$C,Y$1,FALSE)</f>
        <v>68200</v>
      </c>
      <c r="Z763" s="22">
        <f>VLOOKUP($G763,Temp!$A:$C,Z$1,FALSE)</f>
        <v>0</v>
      </c>
      <c r="AA763" s="22" t="e">
        <f>VLOOKUP($A763,Searches!$A:$H,AA$1,FALSE)</f>
        <v>#N/A</v>
      </c>
      <c r="AB763" s="22" t="e">
        <f>VLOOKUP($A763,Searches!$A:$H,AB$1,FALSE)</f>
        <v>#N/A</v>
      </c>
      <c r="AC763" s="22" t="e">
        <f>VLOOKUP($A763,Searches!$A:$H,AC$1,FALSE)</f>
        <v>#N/A</v>
      </c>
      <c r="AD763" s="22" t="e">
        <f>VLOOKUP($A763,Searches!$A:$H,AD$1,FALSE)</f>
        <v>#N/A</v>
      </c>
      <c r="AE763" s="22" t="e">
        <f>VLOOKUP($A763,Searches!$A:$H,AE$1,FALSE)</f>
        <v>#N/A</v>
      </c>
      <c r="AF763" s="22" t="e">
        <f>VLOOKUP($A763,Searches!$A:$H,AF$1,FALSE)</f>
        <v>#N/A</v>
      </c>
      <c r="AG763" s="22" t="e">
        <f>VLOOKUP($A763,Searches!$A:$H,AG$1,FALSE)</f>
        <v>#N/A</v>
      </c>
      <c r="AH763" s="22" t="e">
        <f>VLOOKUP($G763,Temp!$D:$F,AH$1,FALSE)</f>
        <v>#N/A</v>
      </c>
      <c r="AI763" s="22" t="e">
        <f>VLOOKUP($G763,Temp!$D:$F,AI$1,FALSE)</f>
        <v>#N/A</v>
      </c>
      <c r="AJ763" s="22" t="e">
        <f>VLOOKUP($G763,Temp!$D:$F,AJ$1,FALSE)</f>
        <v>#N/A</v>
      </c>
    </row>
    <row r="764" spans="1:36" ht="16" x14ac:dyDescent="0.2">
      <c r="A764" s="8" t="str">
        <f t="shared" si="11"/>
        <v>Andrew Neff [24]7.ai</v>
      </c>
      <c r="B764" s="8" t="s">
        <v>830</v>
      </c>
      <c r="C764" s="8" t="s">
        <v>2660</v>
      </c>
      <c r="D764" s="8" t="s">
        <v>2661</v>
      </c>
      <c r="E764" s="8" t="s">
        <v>2662</v>
      </c>
      <c r="F764" s="8" t="s">
        <v>2663</v>
      </c>
      <c r="G764" s="12" t="s">
        <v>2459</v>
      </c>
      <c r="H764" s="22" t="str">
        <f>VLOOKUP($G764,Temp!$A:$C,H$1,FALSE)</f>
        <v>247.ai</v>
      </c>
      <c r="I764" s="22" t="e">
        <f>VLOOKUP($G764,Temp!$A:$C,I$1,FALSE)</f>
        <v>#VALUE!</v>
      </c>
      <c r="J764" s="22" t="e">
        <f>VLOOKUP($G764,Temp!$A:$C,J$1,FALSE)</f>
        <v>#VALUE!</v>
      </c>
      <c r="K764" s="22" t="e">
        <f>VLOOKUP($G764,Temp!$A:$C,K$1,FALSE)</f>
        <v>#VALUE!</v>
      </c>
      <c r="L764" s="22" t="e">
        <f>VLOOKUP($G764,Temp!$A:$C,L$1,FALSE)</f>
        <v>#VALUE!</v>
      </c>
      <c r="M764" s="22" t="e">
        <f>VLOOKUP($G764,Temp!$A:$C,M$1,FALSE)</f>
        <v>#VALUE!</v>
      </c>
      <c r="N764" s="22" t="e">
        <f>VLOOKUP($G764,Temp!$A:$C,N$1,FALSE)</f>
        <v>#VALUE!</v>
      </c>
      <c r="O764" s="22" t="e">
        <f>VLOOKUP($G764,Temp!$A:$C,O$1,FALSE)</f>
        <v>#VALUE!</v>
      </c>
      <c r="P764" s="22" t="e">
        <f>VLOOKUP($G764,Temp!$A:$C,P$1,FALSE)</f>
        <v>#VALUE!</v>
      </c>
      <c r="Q764" s="22" t="e">
        <f>VLOOKUP($G764,Temp!$A:$C,Q$1,FALSE)</f>
        <v>#VALUE!</v>
      </c>
      <c r="R764" s="22" t="e">
        <f>VLOOKUP($G764,Temp!$A:$C,R$1,FALSE)</f>
        <v>#VALUE!</v>
      </c>
      <c r="S764" s="22" t="e">
        <f>VLOOKUP($G764,Temp!$A:$C,S$1,FALSE)</f>
        <v>#VALUE!</v>
      </c>
      <c r="T764" s="22" t="e">
        <f>VLOOKUP($G764,Temp!$A:$C,T$1,FALSE)</f>
        <v>#VALUE!</v>
      </c>
      <c r="U764" s="22" t="e">
        <f>VLOOKUP($G764,Temp!$A:$C,U$1,FALSE)</f>
        <v>#VALUE!</v>
      </c>
      <c r="V764" s="22" t="e">
        <f>VLOOKUP($G764,Temp!$A:$C,V$1,FALSE)</f>
        <v>#VALUE!</v>
      </c>
      <c r="W764" s="22" t="e">
        <f>VLOOKUP($G764,Temp!$A:$C,W$1,FALSE)</f>
        <v>#VALUE!</v>
      </c>
      <c r="X764" s="22" t="e">
        <f>VLOOKUP($G764,Temp!$A:$C,X$1,FALSE)</f>
        <v>#VALUE!</v>
      </c>
      <c r="Y764" s="22">
        <f>VLOOKUP($G764,Temp!$A:$C,Y$1,FALSE)</f>
        <v>5100</v>
      </c>
      <c r="Z764" s="22">
        <f>VLOOKUP($G764,Temp!$A:$C,Z$1,FALSE)</f>
        <v>0</v>
      </c>
      <c r="AA764" s="22" t="e">
        <f>VLOOKUP($A764,Searches!$A:$H,AA$1,FALSE)</f>
        <v>#N/A</v>
      </c>
      <c r="AB764" s="22" t="e">
        <f>VLOOKUP($A764,Searches!$A:$H,AB$1,FALSE)</f>
        <v>#N/A</v>
      </c>
      <c r="AC764" s="22" t="e">
        <f>VLOOKUP($A764,Searches!$A:$H,AC$1,FALSE)</f>
        <v>#N/A</v>
      </c>
      <c r="AD764" s="22" t="e">
        <f>VLOOKUP($A764,Searches!$A:$H,AD$1,FALSE)</f>
        <v>#N/A</v>
      </c>
      <c r="AE764" s="22" t="e">
        <f>VLOOKUP($A764,Searches!$A:$H,AE$1,FALSE)</f>
        <v>#N/A</v>
      </c>
      <c r="AF764" s="22" t="e">
        <f>VLOOKUP($A764,Searches!$A:$H,AF$1,FALSE)</f>
        <v>#N/A</v>
      </c>
      <c r="AG764" s="22" t="e">
        <f>VLOOKUP($A764,Searches!$A:$H,AG$1,FALSE)</f>
        <v>#N/A</v>
      </c>
      <c r="AH764" s="22" t="str">
        <f>VLOOKUP($G764,Temp!$D:$F,AH$1,FALSE)</f>
        <v>247.ai</v>
      </c>
      <c r="AI764" s="22" t="str">
        <f>VLOOKUP($G764,Temp!$D:$F,AI$1,FALSE)</f>
        <v>Marketo</v>
      </c>
      <c r="AJ764" s="22" t="str">
        <f>VLOOKUP($G764,Temp!$D:$F,AJ$1,FALSE)</f>
        <v>Drupal</v>
      </c>
    </row>
    <row r="765" spans="1:36" ht="16" x14ac:dyDescent="0.2">
      <c r="A765" s="8" t="str">
        <f t="shared" si="11"/>
        <v>Peter Zaballos QuickPivot</v>
      </c>
      <c r="B765" s="8" t="s">
        <v>602</v>
      </c>
      <c r="C765" s="8" t="s">
        <v>2670</v>
      </c>
      <c r="D765" s="8" t="s">
        <v>2671</v>
      </c>
      <c r="E765" s="8" t="s">
        <v>634</v>
      </c>
      <c r="F765" s="8" t="s">
        <v>2672</v>
      </c>
      <c r="G765" s="8" t="s">
        <v>634</v>
      </c>
      <c r="H765" s="22" t="e">
        <f>VLOOKUP($G765,Temp!$A:$C,H$1,FALSE)</f>
        <v>#N/A</v>
      </c>
      <c r="I765" s="22" t="e">
        <f>VLOOKUP($G765,Temp!$A:$C,I$1,FALSE)</f>
        <v>#N/A</v>
      </c>
      <c r="J765" s="22" t="e">
        <f>VLOOKUP($G765,Temp!$A:$C,J$1,FALSE)</f>
        <v>#N/A</v>
      </c>
      <c r="K765" s="22" t="e">
        <f>VLOOKUP($G765,Temp!$A:$C,K$1,FALSE)</f>
        <v>#N/A</v>
      </c>
      <c r="L765" s="22" t="e">
        <f>VLOOKUP($G765,Temp!$A:$C,L$1,FALSE)</f>
        <v>#N/A</v>
      </c>
      <c r="M765" s="22" t="e">
        <f>VLOOKUP($G765,Temp!$A:$C,M$1,FALSE)</f>
        <v>#N/A</v>
      </c>
      <c r="N765" s="22" t="e">
        <f>VLOOKUP($G765,Temp!$A:$C,N$1,FALSE)</f>
        <v>#N/A</v>
      </c>
      <c r="O765" s="22" t="e">
        <f>VLOOKUP($G765,Temp!$A:$C,O$1,FALSE)</f>
        <v>#N/A</v>
      </c>
      <c r="P765" s="22" t="e">
        <f>VLOOKUP($G765,Temp!$A:$C,P$1,FALSE)</f>
        <v>#N/A</v>
      </c>
      <c r="Q765" s="22" t="e">
        <f>VLOOKUP($G765,Temp!$A:$C,Q$1,FALSE)</f>
        <v>#N/A</v>
      </c>
      <c r="R765" s="22" t="e">
        <f>VLOOKUP($G765,Temp!$A:$C,R$1,FALSE)</f>
        <v>#N/A</v>
      </c>
      <c r="S765" s="22" t="e">
        <f>VLOOKUP($G765,Temp!$A:$C,S$1,FALSE)</f>
        <v>#N/A</v>
      </c>
      <c r="T765" s="22" t="e">
        <f>VLOOKUP($G765,Temp!$A:$C,T$1,FALSE)</f>
        <v>#N/A</v>
      </c>
      <c r="U765" s="22" t="e">
        <f>VLOOKUP($G765,Temp!$A:$C,U$1,FALSE)</f>
        <v>#N/A</v>
      </c>
      <c r="V765" s="22" t="e">
        <f>VLOOKUP($G765,Temp!$A:$C,V$1,FALSE)</f>
        <v>#N/A</v>
      </c>
      <c r="W765" s="22" t="e">
        <f>VLOOKUP($G765,Temp!$A:$C,W$1,FALSE)</f>
        <v>#N/A</v>
      </c>
      <c r="X765" s="22" t="e">
        <f>VLOOKUP($G765,Temp!$A:$C,X$1,FALSE)</f>
        <v>#N/A</v>
      </c>
      <c r="Y765" s="22" t="e">
        <f>VLOOKUP($G765,Temp!$A:$C,Y$1,FALSE)</f>
        <v>#N/A</v>
      </c>
      <c r="Z765" s="22" t="e">
        <f>VLOOKUP($G765,Temp!$A:$C,Z$1,FALSE)</f>
        <v>#N/A</v>
      </c>
      <c r="AA765" s="22" t="e">
        <f>VLOOKUP($A765,Searches!$A:$H,AA$1,FALSE)</f>
        <v>#N/A</v>
      </c>
      <c r="AB765" s="22" t="e">
        <f>VLOOKUP($A765,Searches!$A:$H,AB$1,FALSE)</f>
        <v>#N/A</v>
      </c>
      <c r="AC765" s="22" t="e">
        <f>VLOOKUP($A765,Searches!$A:$H,AC$1,FALSE)</f>
        <v>#N/A</v>
      </c>
      <c r="AD765" s="22" t="e">
        <f>VLOOKUP($A765,Searches!$A:$H,AD$1,FALSE)</f>
        <v>#N/A</v>
      </c>
      <c r="AE765" s="22" t="e">
        <f>VLOOKUP($A765,Searches!$A:$H,AE$1,FALSE)</f>
        <v>#N/A</v>
      </c>
      <c r="AF765" s="22" t="e">
        <f>VLOOKUP($A765,Searches!$A:$H,AF$1,FALSE)</f>
        <v>#N/A</v>
      </c>
      <c r="AG765" s="22" t="e">
        <f>VLOOKUP($A765,Searches!$A:$H,AG$1,FALSE)</f>
        <v>#N/A</v>
      </c>
      <c r="AH765" s="22" t="e">
        <f>VLOOKUP($G765,Temp!$D:$F,AH$1,FALSE)</f>
        <v>#N/A</v>
      </c>
      <c r="AI765" s="22" t="e">
        <f>VLOOKUP($G765,Temp!$D:$F,AI$1,FALSE)</f>
        <v>#N/A</v>
      </c>
      <c r="AJ765" s="22" t="e">
        <f>VLOOKUP($G765,Temp!$D:$F,AJ$1,FALSE)</f>
        <v>#N/A</v>
      </c>
    </row>
    <row r="766" spans="1:36" ht="16" x14ac:dyDescent="0.2">
      <c r="A766" s="8" t="str">
        <f t="shared" si="11"/>
        <v>Erik Harbison AWeber</v>
      </c>
      <c r="B766" s="8" t="s">
        <v>2683</v>
      </c>
      <c r="C766" s="8" t="s">
        <v>2684</v>
      </c>
      <c r="D766" s="8" t="s">
        <v>42</v>
      </c>
      <c r="E766" s="8" t="s">
        <v>2685</v>
      </c>
      <c r="F766" s="8" t="s">
        <v>2686</v>
      </c>
      <c r="G766" s="12" t="s">
        <v>2477</v>
      </c>
      <c r="H766" s="22" t="str">
        <f>VLOOKUP($G766,Temp!$A:$C,H$1,FALSE)</f>
        <v>aweber.com</v>
      </c>
      <c r="I766" s="22" t="e">
        <f>VLOOKUP($G766,Temp!$A:$C,I$1,FALSE)</f>
        <v>#VALUE!</v>
      </c>
      <c r="J766" s="22" t="e">
        <f>VLOOKUP($G766,Temp!$A:$C,J$1,FALSE)</f>
        <v>#VALUE!</v>
      </c>
      <c r="K766" s="22" t="e">
        <f>VLOOKUP($G766,Temp!$A:$C,K$1,FALSE)</f>
        <v>#VALUE!</v>
      </c>
      <c r="L766" s="22" t="e">
        <f>VLOOKUP($G766,Temp!$A:$C,L$1,FALSE)</f>
        <v>#VALUE!</v>
      </c>
      <c r="M766" s="22" t="e">
        <f>VLOOKUP($G766,Temp!$A:$C,M$1,FALSE)</f>
        <v>#VALUE!</v>
      </c>
      <c r="N766" s="22" t="e">
        <f>VLOOKUP($G766,Temp!$A:$C,N$1,FALSE)</f>
        <v>#VALUE!</v>
      </c>
      <c r="O766" s="22" t="e">
        <f>VLOOKUP($G766,Temp!$A:$C,O$1,FALSE)</f>
        <v>#VALUE!</v>
      </c>
      <c r="P766" s="22" t="e">
        <f>VLOOKUP($G766,Temp!$A:$C,P$1,FALSE)</f>
        <v>#VALUE!</v>
      </c>
      <c r="Q766" s="22" t="e">
        <f>VLOOKUP($G766,Temp!$A:$C,Q$1,FALSE)</f>
        <v>#VALUE!</v>
      </c>
      <c r="R766" s="22" t="e">
        <f>VLOOKUP($G766,Temp!$A:$C,R$1,FALSE)</f>
        <v>#VALUE!</v>
      </c>
      <c r="S766" s="22" t="e">
        <f>VLOOKUP($G766,Temp!$A:$C,S$1,FALSE)</f>
        <v>#VALUE!</v>
      </c>
      <c r="T766" s="22" t="e">
        <f>VLOOKUP($G766,Temp!$A:$C,T$1,FALSE)</f>
        <v>#VALUE!</v>
      </c>
      <c r="U766" s="22" t="e">
        <f>VLOOKUP($G766,Temp!$A:$C,U$1,FALSE)</f>
        <v>#VALUE!</v>
      </c>
      <c r="V766" s="22" t="e">
        <f>VLOOKUP($G766,Temp!$A:$C,V$1,FALSE)</f>
        <v>#VALUE!</v>
      </c>
      <c r="W766" s="22" t="e">
        <f>VLOOKUP($G766,Temp!$A:$C,W$1,FALSE)</f>
        <v>#VALUE!</v>
      </c>
      <c r="X766" s="22" t="e">
        <f>VLOOKUP($G766,Temp!$A:$C,X$1,FALSE)</f>
        <v>#VALUE!</v>
      </c>
      <c r="Y766" s="22">
        <f>VLOOKUP($G766,Temp!$A:$C,Y$1,FALSE)</f>
        <v>198000</v>
      </c>
      <c r="Z766" s="22">
        <f>VLOOKUP($G766,Temp!$A:$C,Z$1,FALSE)</f>
        <v>19200</v>
      </c>
      <c r="AA766" s="22" t="e">
        <f>VLOOKUP($A766,Searches!$A:$H,AA$1,FALSE)</f>
        <v>#N/A</v>
      </c>
      <c r="AB766" s="22" t="e">
        <f>VLOOKUP($A766,Searches!$A:$H,AB$1,FALSE)</f>
        <v>#N/A</v>
      </c>
      <c r="AC766" s="22" t="e">
        <f>VLOOKUP($A766,Searches!$A:$H,AC$1,FALSE)</f>
        <v>#N/A</v>
      </c>
      <c r="AD766" s="22" t="e">
        <f>VLOOKUP($A766,Searches!$A:$H,AD$1,FALSE)</f>
        <v>#N/A</v>
      </c>
      <c r="AE766" s="22" t="e">
        <f>VLOOKUP($A766,Searches!$A:$H,AE$1,FALSE)</f>
        <v>#N/A</v>
      </c>
      <c r="AF766" s="22" t="e">
        <f>VLOOKUP($A766,Searches!$A:$H,AF$1,FALSE)</f>
        <v>#N/A</v>
      </c>
      <c r="AG766" s="22" t="e">
        <f>VLOOKUP($A766,Searches!$A:$H,AG$1,FALSE)</f>
        <v>#N/A</v>
      </c>
      <c r="AH766" s="22" t="str">
        <f>VLOOKUP($G766,Temp!$D:$F,AH$1,FALSE)</f>
        <v>aweber.com</v>
      </c>
      <c r="AI766" s="22">
        <f>VLOOKUP($G766,Temp!$D:$F,AI$1,FALSE)</f>
        <v>0</v>
      </c>
      <c r="AJ766" s="22" t="str">
        <f>VLOOKUP($G766,Temp!$D:$F,AJ$1,FALSE)</f>
        <v>WordPress</v>
      </c>
    </row>
    <row r="767" spans="1:36" ht="16" x14ac:dyDescent="0.2">
      <c r="A767" s="8" t="str">
        <f t="shared" si="11"/>
        <v>Mike Grehan Acronym Media</v>
      </c>
      <c r="B767" s="8" t="s">
        <v>112</v>
      </c>
      <c r="C767" s="8" t="s">
        <v>2694</v>
      </c>
      <c r="D767" s="8" t="s">
        <v>2696</v>
      </c>
      <c r="E767" s="8" t="s">
        <v>634</v>
      </c>
      <c r="F767" s="8" t="s">
        <v>2698</v>
      </c>
      <c r="G767" s="8" t="s">
        <v>634</v>
      </c>
      <c r="H767" s="22" t="e">
        <f>VLOOKUP($G767,Temp!$A:$C,H$1,FALSE)</f>
        <v>#N/A</v>
      </c>
      <c r="I767" s="22" t="e">
        <f>VLOOKUP($G767,Temp!$A:$C,I$1,FALSE)</f>
        <v>#N/A</v>
      </c>
      <c r="J767" s="22" t="e">
        <f>VLOOKUP($G767,Temp!$A:$C,J$1,FALSE)</f>
        <v>#N/A</v>
      </c>
      <c r="K767" s="22" t="e">
        <f>VLOOKUP($G767,Temp!$A:$C,K$1,FALSE)</f>
        <v>#N/A</v>
      </c>
      <c r="L767" s="22" t="e">
        <f>VLOOKUP($G767,Temp!$A:$C,L$1,FALSE)</f>
        <v>#N/A</v>
      </c>
      <c r="M767" s="22" t="e">
        <f>VLOOKUP($G767,Temp!$A:$C,M$1,FALSE)</f>
        <v>#N/A</v>
      </c>
      <c r="N767" s="22" t="e">
        <f>VLOOKUP($G767,Temp!$A:$C,N$1,FALSE)</f>
        <v>#N/A</v>
      </c>
      <c r="O767" s="22" t="e">
        <f>VLOOKUP($G767,Temp!$A:$C,O$1,FALSE)</f>
        <v>#N/A</v>
      </c>
      <c r="P767" s="22" t="e">
        <f>VLOOKUP($G767,Temp!$A:$C,P$1,FALSE)</f>
        <v>#N/A</v>
      </c>
      <c r="Q767" s="22" t="e">
        <f>VLOOKUP($G767,Temp!$A:$C,Q$1,FALSE)</f>
        <v>#N/A</v>
      </c>
      <c r="R767" s="22" t="e">
        <f>VLOOKUP($G767,Temp!$A:$C,R$1,FALSE)</f>
        <v>#N/A</v>
      </c>
      <c r="S767" s="22" t="e">
        <f>VLOOKUP($G767,Temp!$A:$C,S$1,FALSE)</f>
        <v>#N/A</v>
      </c>
      <c r="T767" s="22" t="e">
        <f>VLOOKUP($G767,Temp!$A:$C,T$1,FALSE)</f>
        <v>#N/A</v>
      </c>
      <c r="U767" s="22" t="e">
        <f>VLOOKUP($G767,Temp!$A:$C,U$1,FALSE)</f>
        <v>#N/A</v>
      </c>
      <c r="V767" s="22" t="e">
        <f>VLOOKUP($G767,Temp!$A:$C,V$1,FALSE)</f>
        <v>#N/A</v>
      </c>
      <c r="W767" s="22" t="e">
        <f>VLOOKUP($G767,Temp!$A:$C,W$1,FALSE)</f>
        <v>#N/A</v>
      </c>
      <c r="X767" s="22" t="e">
        <f>VLOOKUP($G767,Temp!$A:$C,X$1,FALSE)</f>
        <v>#N/A</v>
      </c>
      <c r="Y767" s="22" t="e">
        <f>VLOOKUP($G767,Temp!$A:$C,Y$1,FALSE)</f>
        <v>#N/A</v>
      </c>
      <c r="Z767" s="22" t="e">
        <f>VLOOKUP($G767,Temp!$A:$C,Z$1,FALSE)</f>
        <v>#N/A</v>
      </c>
      <c r="AA767" s="22" t="str">
        <f>VLOOKUP($A767,Searches!$A:$H,AA$1,FALSE)</f>
        <v>Mike Grehan</v>
      </c>
      <c r="AB767" s="22" t="str">
        <f>VLOOKUP($A767,Searches!$A:$H,AB$1,FALSE)</f>
        <v>Acronym Media</v>
      </c>
      <c r="AC767" s="22" t="str">
        <f>VLOOKUP($A767,Searches!$A:$H,AC$1,FALSE)</f>
        <v>CMO &amp; Managing Director</v>
      </c>
      <c r="AD767" s="22" t="str">
        <f>VLOOKUP($A767,Searches!$A:$H,AD$1,FALSE)</f>
        <v>2nd</v>
      </c>
      <c r="AE767" s="22" t="str">
        <f>VLOOKUP($A767,Searches!$A:$H,AE$1,FALSE)</f>
        <v/>
      </c>
      <c r="AF767" s="22" t="str">
        <f>VLOOKUP($A767,Searches!$A:$H,AF$1,FALSE)</f>
        <v>Greater New York City Area</v>
      </c>
      <c r="AG767" s="22" t="str">
        <f>VLOOKUP($A767,Searches!$A:$H,AG$1,FALSE)</f>
        <v>https://www.linkedin.com/sales/profile/1396082,aeXo,NAME_SEARCH?moduleKey=peopleSearchResults&amp;pageKey=sales-search3-people-refinement&amp;contextId=60BC92C971D70515801E49D6842B0000&amp;requestId=eb02ceac-fcb1-422d-a8f3-638b64d18a05&amp;action=CLICK&amp;target=urn%3Ali%3AsalesLead%3A(-1%2C1396082)&amp;pageNumber=3&amp;targetEl=profilelink&amp;position=16&amp;trk=lss-serp-result-lead_photo</v>
      </c>
      <c r="AH767" s="22" t="e">
        <f>VLOOKUP($G767,Temp!$D:$F,AH$1,FALSE)</f>
        <v>#N/A</v>
      </c>
      <c r="AI767" s="22" t="e">
        <f>VLOOKUP($G767,Temp!$D:$F,AI$1,FALSE)</f>
        <v>#N/A</v>
      </c>
      <c r="AJ767" s="22" t="e">
        <f>VLOOKUP($G767,Temp!$D:$F,AJ$1,FALSE)</f>
        <v>#N/A</v>
      </c>
    </row>
    <row r="768" spans="1:36" ht="16" x14ac:dyDescent="0.2">
      <c r="A768" s="8" t="str">
        <f t="shared" si="11"/>
        <v>Jordan Collins The Reynolds and Reynolds Company</v>
      </c>
      <c r="B768" s="8" t="s">
        <v>2707</v>
      </c>
      <c r="C768" s="8" t="s">
        <v>1314</v>
      </c>
      <c r="D768" s="8" t="s">
        <v>2708</v>
      </c>
      <c r="E768" s="8" t="s">
        <v>2709</v>
      </c>
      <c r="F768" s="8" t="s">
        <v>2710</v>
      </c>
      <c r="G768" s="12" t="s">
        <v>2488</v>
      </c>
      <c r="H768" s="22" t="str">
        <f>VLOOKUP($G768,Temp!$A:$C,H$1,FALSE)</f>
        <v>reyrey.com</v>
      </c>
      <c r="I768" s="22" t="e">
        <f>VLOOKUP($G768,Temp!$A:$C,I$1,FALSE)</f>
        <v>#VALUE!</v>
      </c>
      <c r="J768" s="22" t="e">
        <f>VLOOKUP($G768,Temp!$A:$C,J$1,FALSE)</f>
        <v>#VALUE!</v>
      </c>
      <c r="K768" s="22" t="e">
        <f>VLOOKUP($G768,Temp!$A:$C,K$1,FALSE)</f>
        <v>#VALUE!</v>
      </c>
      <c r="L768" s="22" t="e">
        <f>VLOOKUP($G768,Temp!$A:$C,L$1,FALSE)</f>
        <v>#VALUE!</v>
      </c>
      <c r="M768" s="22" t="e">
        <f>VLOOKUP($G768,Temp!$A:$C,M$1,FALSE)</f>
        <v>#VALUE!</v>
      </c>
      <c r="N768" s="22" t="e">
        <f>VLOOKUP($G768,Temp!$A:$C,N$1,FALSE)</f>
        <v>#VALUE!</v>
      </c>
      <c r="O768" s="22" t="e">
        <f>VLOOKUP($G768,Temp!$A:$C,O$1,FALSE)</f>
        <v>#VALUE!</v>
      </c>
      <c r="P768" s="22" t="e">
        <f>VLOOKUP($G768,Temp!$A:$C,P$1,FALSE)</f>
        <v>#VALUE!</v>
      </c>
      <c r="Q768" s="22" t="e">
        <f>VLOOKUP($G768,Temp!$A:$C,Q$1,FALSE)</f>
        <v>#VALUE!</v>
      </c>
      <c r="R768" s="22" t="e">
        <f>VLOOKUP($G768,Temp!$A:$C,R$1,FALSE)</f>
        <v>#VALUE!</v>
      </c>
      <c r="S768" s="22" t="e">
        <f>VLOOKUP($G768,Temp!$A:$C,S$1,FALSE)</f>
        <v>#VALUE!</v>
      </c>
      <c r="T768" s="22" t="e">
        <f>VLOOKUP($G768,Temp!$A:$C,T$1,FALSE)</f>
        <v>#VALUE!</v>
      </c>
      <c r="U768" s="22" t="e">
        <f>VLOOKUP($G768,Temp!$A:$C,U$1,FALSE)</f>
        <v>#VALUE!</v>
      </c>
      <c r="V768" s="22" t="e">
        <f>VLOOKUP($G768,Temp!$A:$C,V$1,FALSE)</f>
        <v>#VALUE!</v>
      </c>
      <c r="W768" s="22" t="e">
        <f>VLOOKUP($G768,Temp!$A:$C,W$1,FALSE)</f>
        <v>#VALUE!</v>
      </c>
      <c r="X768" s="22" t="e">
        <f>VLOOKUP($G768,Temp!$A:$C,X$1,FALSE)</f>
        <v>#VALUE!</v>
      </c>
      <c r="Y768" s="22">
        <f>VLOOKUP($G768,Temp!$A:$C,Y$1,FALSE)</f>
        <v>34200</v>
      </c>
      <c r="Z768" s="22">
        <f>VLOOKUP($G768,Temp!$A:$C,Z$1,FALSE)</f>
        <v>12800</v>
      </c>
      <c r="AA768" s="22" t="e">
        <f>VLOOKUP($A768,Searches!$A:$H,AA$1,FALSE)</f>
        <v>#N/A</v>
      </c>
      <c r="AB768" s="22" t="e">
        <f>VLOOKUP($A768,Searches!$A:$H,AB$1,FALSE)</f>
        <v>#N/A</v>
      </c>
      <c r="AC768" s="22" t="e">
        <f>VLOOKUP($A768,Searches!$A:$H,AC$1,FALSE)</f>
        <v>#N/A</v>
      </c>
      <c r="AD768" s="22" t="e">
        <f>VLOOKUP($A768,Searches!$A:$H,AD$1,FALSE)</f>
        <v>#N/A</v>
      </c>
      <c r="AE768" s="22" t="e">
        <f>VLOOKUP($A768,Searches!$A:$H,AE$1,FALSE)</f>
        <v>#N/A</v>
      </c>
      <c r="AF768" s="22" t="e">
        <f>VLOOKUP($A768,Searches!$A:$H,AF$1,FALSE)</f>
        <v>#N/A</v>
      </c>
      <c r="AG768" s="22" t="e">
        <f>VLOOKUP($A768,Searches!$A:$H,AG$1,FALSE)</f>
        <v>#N/A</v>
      </c>
      <c r="AH768" s="22" t="e">
        <f>VLOOKUP($G768,Temp!$D:$F,AH$1,FALSE)</f>
        <v>#N/A</v>
      </c>
      <c r="AI768" s="22" t="e">
        <f>VLOOKUP($G768,Temp!$D:$F,AI$1,FALSE)</f>
        <v>#N/A</v>
      </c>
      <c r="AJ768" s="22" t="e">
        <f>VLOOKUP($G768,Temp!$D:$F,AJ$1,FALSE)</f>
        <v>#N/A</v>
      </c>
    </row>
    <row r="769" spans="1:36" ht="16" x14ac:dyDescent="0.2">
      <c r="A769" s="8" t="str">
        <f t="shared" si="11"/>
        <v>James Jarman busybusy</v>
      </c>
      <c r="B769" s="8" t="s">
        <v>995</v>
      </c>
      <c r="C769" s="8" t="s">
        <v>2718</v>
      </c>
      <c r="D769" s="8" t="s">
        <v>2719</v>
      </c>
      <c r="E769" s="8" t="s">
        <v>2720</v>
      </c>
      <c r="F769" s="8" t="s">
        <v>2721</v>
      </c>
      <c r="G769" s="12" t="s">
        <v>2496</v>
      </c>
      <c r="H769" s="22" t="str">
        <f>VLOOKUP($G769,Temp!$A:$C,H$1,FALSE)</f>
        <v>busybusy.com</v>
      </c>
      <c r="I769" s="22" t="e">
        <f>VLOOKUP($G769,Temp!$A:$C,I$1,FALSE)</f>
        <v>#VALUE!</v>
      </c>
      <c r="J769" s="22" t="e">
        <f>VLOOKUP($G769,Temp!$A:$C,J$1,FALSE)</f>
        <v>#VALUE!</v>
      </c>
      <c r="K769" s="22" t="e">
        <f>VLOOKUP($G769,Temp!$A:$C,K$1,FALSE)</f>
        <v>#VALUE!</v>
      </c>
      <c r="L769" s="22" t="e">
        <f>VLOOKUP($G769,Temp!$A:$C,L$1,FALSE)</f>
        <v>#VALUE!</v>
      </c>
      <c r="M769" s="22" t="e">
        <f>VLOOKUP($G769,Temp!$A:$C,M$1,FALSE)</f>
        <v>#VALUE!</v>
      </c>
      <c r="N769" s="22" t="e">
        <f>VLOOKUP($G769,Temp!$A:$C,N$1,FALSE)</f>
        <v>#VALUE!</v>
      </c>
      <c r="O769" s="22" t="e">
        <f>VLOOKUP($G769,Temp!$A:$C,O$1,FALSE)</f>
        <v>#VALUE!</v>
      </c>
      <c r="P769" s="22" t="e">
        <f>VLOOKUP($G769,Temp!$A:$C,P$1,FALSE)</f>
        <v>#VALUE!</v>
      </c>
      <c r="Q769" s="22" t="e">
        <f>VLOOKUP($G769,Temp!$A:$C,Q$1,FALSE)</f>
        <v>#VALUE!</v>
      </c>
      <c r="R769" s="22" t="e">
        <f>VLOOKUP($G769,Temp!$A:$C,R$1,FALSE)</f>
        <v>#VALUE!</v>
      </c>
      <c r="S769" s="22" t="e">
        <f>VLOOKUP($G769,Temp!$A:$C,S$1,FALSE)</f>
        <v>#VALUE!</v>
      </c>
      <c r="T769" s="22" t="e">
        <f>VLOOKUP($G769,Temp!$A:$C,T$1,FALSE)</f>
        <v>#VALUE!</v>
      </c>
      <c r="U769" s="22" t="e">
        <f>VLOOKUP($G769,Temp!$A:$C,U$1,FALSE)</f>
        <v>#VALUE!</v>
      </c>
      <c r="V769" s="22" t="e">
        <f>VLOOKUP($G769,Temp!$A:$C,V$1,FALSE)</f>
        <v>#VALUE!</v>
      </c>
      <c r="W769" s="22" t="e">
        <f>VLOOKUP($G769,Temp!$A:$C,W$1,FALSE)</f>
        <v>#VALUE!</v>
      </c>
      <c r="X769" s="22" t="e">
        <f>VLOOKUP($G769,Temp!$A:$C,X$1,FALSE)</f>
        <v>#VALUE!</v>
      </c>
      <c r="Y769" s="22">
        <f>VLOOKUP($G769,Temp!$A:$C,Y$1,FALSE)</f>
        <v>2700</v>
      </c>
      <c r="Z769" s="22">
        <f>VLOOKUP($G769,Temp!$A:$C,Z$1,FALSE)</f>
        <v>4</v>
      </c>
      <c r="AA769" s="22" t="e">
        <f>VLOOKUP($A769,Searches!$A:$H,AA$1,FALSE)</f>
        <v>#N/A</v>
      </c>
      <c r="AB769" s="22" t="e">
        <f>VLOOKUP($A769,Searches!$A:$H,AB$1,FALSE)</f>
        <v>#N/A</v>
      </c>
      <c r="AC769" s="22" t="e">
        <f>VLOOKUP($A769,Searches!$A:$H,AC$1,FALSE)</f>
        <v>#N/A</v>
      </c>
      <c r="AD769" s="22" t="e">
        <f>VLOOKUP($A769,Searches!$A:$H,AD$1,FALSE)</f>
        <v>#N/A</v>
      </c>
      <c r="AE769" s="22" t="e">
        <f>VLOOKUP($A769,Searches!$A:$H,AE$1,FALSE)</f>
        <v>#N/A</v>
      </c>
      <c r="AF769" s="22" t="e">
        <f>VLOOKUP($A769,Searches!$A:$H,AF$1,FALSE)</f>
        <v>#N/A</v>
      </c>
      <c r="AG769" s="22" t="e">
        <f>VLOOKUP($A769,Searches!$A:$H,AG$1,FALSE)</f>
        <v>#N/A</v>
      </c>
      <c r="AH769" s="22" t="e">
        <f>VLOOKUP($G769,Temp!$D:$F,AH$1,FALSE)</f>
        <v>#N/A</v>
      </c>
      <c r="AI769" s="22" t="e">
        <f>VLOOKUP($G769,Temp!$D:$F,AI$1,FALSE)</f>
        <v>#N/A</v>
      </c>
      <c r="AJ769" s="22" t="e">
        <f>VLOOKUP($G769,Temp!$D:$F,AJ$1,FALSE)</f>
        <v>#N/A</v>
      </c>
    </row>
    <row r="770" spans="1:36" ht="16" x14ac:dyDescent="0.2">
      <c r="A770" s="8" t="str">
        <f t="shared" si="11"/>
        <v>Ali Sebt VIMOC Technologies</v>
      </c>
      <c r="B770" s="8" t="s">
        <v>607</v>
      </c>
      <c r="C770" s="8" t="s">
        <v>2730</v>
      </c>
      <c r="D770" s="8" t="s">
        <v>2731</v>
      </c>
      <c r="E770" s="8" t="s">
        <v>2732</v>
      </c>
      <c r="F770" s="8" t="s">
        <v>2733</v>
      </c>
      <c r="G770" s="12" t="s">
        <v>2505</v>
      </c>
      <c r="H770" s="22" t="str">
        <f>VLOOKUP($G770,Temp!$A:$C,H$1,FALSE)</f>
        <v>vimoc.com</v>
      </c>
      <c r="I770" s="22" t="e">
        <f>VLOOKUP($G770,Temp!$A:$C,I$1,FALSE)</f>
        <v>#VALUE!</v>
      </c>
      <c r="J770" s="22" t="e">
        <f>VLOOKUP($G770,Temp!$A:$C,J$1,FALSE)</f>
        <v>#VALUE!</v>
      </c>
      <c r="K770" s="22" t="e">
        <f>VLOOKUP($G770,Temp!$A:$C,K$1,FALSE)</f>
        <v>#VALUE!</v>
      </c>
      <c r="L770" s="22" t="e">
        <f>VLOOKUP($G770,Temp!$A:$C,L$1,FALSE)</f>
        <v>#VALUE!</v>
      </c>
      <c r="M770" s="22" t="e">
        <f>VLOOKUP($G770,Temp!$A:$C,M$1,FALSE)</f>
        <v>#VALUE!</v>
      </c>
      <c r="N770" s="22" t="e">
        <f>VLOOKUP($G770,Temp!$A:$C,N$1,FALSE)</f>
        <v>#VALUE!</v>
      </c>
      <c r="O770" s="22" t="e">
        <f>VLOOKUP($G770,Temp!$A:$C,O$1,FALSE)</f>
        <v>#VALUE!</v>
      </c>
      <c r="P770" s="22" t="e">
        <f>VLOOKUP($G770,Temp!$A:$C,P$1,FALSE)</f>
        <v>#VALUE!</v>
      </c>
      <c r="Q770" s="22" t="e">
        <f>VLOOKUP($G770,Temp!$A:$C,Q$1,FALSE)</f>
        <v>#VALUE!</v>
      </c>
      <c r="R770" s="22" t="e">
        <f>VLOOKUP($G770,Temp!$A:$C,R$1,FALSE)</f>
        <v>#VALUE!</v>
      </c>
      <c r="S770" s="22" t="e">
        <f>VLOOKUP($G770,Temp!$A:$C,S$1,FALSE)</f>
        <v>#VALUE!</v>
      </c>
      <c r="T770" s="22" t="e">
        <f>VLOOKUP($G770,Temp!$A:$C,T$1,FALSE)</f>
        <v>#VALUE!</v>
      </c>
      <c r="U770" s="22" t="e">
        <f>VLOOKUP($G770,Temp!$A:$C,U$1,FALSE)</f>
        <v>#VALUE!</v>
      </c>
      <c r="V770" s="22" t="e">
        <f>VLOOKUP($G770,Temp!$A:$C,V$1,FALSE)</f>
        <v>#VALUE!</v>
      </c>
      <c r="W770" s="22" t="e">
        <f>VLOOKUP($G770,Temp!$A:$C,W$1,FALSE)</f>
        <v>#VALUE!</v>
      </c>
      <c r="X770" s="22" t="e">
        <f>VLOOKUP($G770,Temp!$A:$C,X$1,FALSE)</f>
        <v>#VALUE!</v>
      </c>
      <c r="Y770" s="22">
        <f>VLOOKUP($G770,Temp!$A:$C,Y$1,FALSE)</f>
        <v>10</v>
      </c>
      <c r="Z770" s="22">
        <f>VLOOKUP($G770,Temp!$A:$C,Z$1,FALSE)</f>
        <v>0</v>
      </c>
      <c r="AA770" s="22" t="e">
        <f>VLOOKUP($A770,Searches!$A:$H,AA$1,FALSE)</f>
        <v>#N/A</v>
      </c>
      <c r="AB770" s="22" t="e">
        <f>VLOOKUP($A770,Searches!$A:$H,AB$1,FALSE)</f>
        <v>#N/A</v>
      </c>
      <c r="AC770" s="22" t="e">
        <f>VLOOKUP($A770,Searches!$A:$H,AC$1,FALSE)</f>
        <v>#N/A</v>
      </c>
      <c r="AD770" s="22" t="e">
        <f>VLOOKUP($A770,Searches!$A:$H,AD$1,FALSE)</f>
        <v>#N/A</v>
      </c>
      <c r="AE770" s="22" t="e">
        <f>VLOOKUP($A770,Searches!$A:$H,AE$1,FALSE)</f>
        <v>#N/A</v>
      </c>
      <c r="AF770" s="22" t="e">
        <f>VLOOKUP($A770,Searches!$A:$H,AF$1,FALSE)</f>
        <v>#N/A</v>
      </c>
      <c r="AG770" s="22" t="e">
        <f>VLOOKUP($A770,Searches!$A:$H,AG$1,FALSE)</f>
        <v>#N/A</v>
      </c>
      <c r="AH770" s="22" t="str">
        <f>VLOOKUP($G770,Temp!$D:$F,AH$1,FALSE)</f>
        <v>vimoc.com</v>
      </c>
      <c r="AI770" s="22">
        <f>VLOOKUP($G770,Temp!$D:$F,AI$1,FALSE)</f>
        <v>0</v>
      </c>
      <c r="AJ770" s="22" t="str">
        <f>VLOOKUP($G770,Temp!$D:$F,AJ$1,FALSE)</f>
        <v>WordPress</v>
      </c>
    </row>
    <row r="771" spans="1:36" ht="16" x14ac:dyDescent="0.2">
      <c r="A771" s="8" t="str">
        <f t="shared" si="11"/>
        <v>Miriam Kutcher Hewlett Packard Enterprise</v>
      </c>
      <c r="B771" s="8" t="s">
        <v>2738</v>
      </c>
      <c r="C771" s="8" t="s">
        <v>2739</v>
      </c>
      <c r="D771" s="8" t="s">
        <v>2740</v>
      </c>
      <c r="E771" s="8" t="s">
        <v>2741</v>
      </c>
      <c r="F771" s="8" t="s">
        <v>2742</v>
      </c>
      <c r="G771" s="12" t="s">
        <v>2524</v>
      </c>
      <c r="H771" s="22" t="str">
        <f>VLOOKUP($G771,Temp!$A:$C,H$1,FALSE)</f>
        <v>hpe.com</v>
      </c>
      <c r="I771" s="22" t="e">
        <f>VLOOKUP($G771,Temp!$A:$C,I$1,FALSE)</f>
        <v>#VALUE!</v>
      </c>
      <c r="J771" s="22" t="e">
        <f>VLOOKUP($G771,Temp!$A:$C,J$1,FALSE)</f>
        <v>#VALUE!</v>
      </c>
      <c r="K771" s="22" t="e">
        <f>VLOOKUP($G771,Temp!$A:$C,K$1,FALSE)</f>
        <v>#VALUE!</v>
      </c>
      <c r="L771" s="22" t="e">
        <f>VLOOKUP($G771,Temp!$A:$C,L$1,FALSE)</f>
        <v>#VALUE!</v>
      </c>
      <c r="M771" s="22" t="e">
        <f>VLOOKUP($G771,Temp!$A:$C,M$1,FALSE)</f>
        <v>#VALUE!</v>
      </c>
      <c r="N771" s="22" t="e">
        <f>VLOOKUP($G771,Temp!$A:$C,N$1,FALSE)</f>
        <v>#VALUE!</v>
      </c>
      <c r="O771" s="22" t="e">
        <f>VLOOKUP($G771,Temp!$A:$C,O$1,FALSE)</f>
        <v>#VALUE!</v>
      </c>
      <c r="P771" s="22" t="e">
        <f>VLOOKUP($G771,Temp!$A:$C,P$1,FALSE)</f>
        <v>#VALUE!</v>
      </c>
      <c r="Q771" s="22" t="e">
        <f>VLOOKUP($G771,Temp!$A:$C,Q$1,FALSE)</f>
        <v>#VALUE!</v>
      </c>
      <c r="R771" s="22" t="e">
        <f>VLOOKUP($G771,Temp!$A:$C,R$1,FALSE)</f>
        <v>#VALUE!</v>
      </c>
      <c r="S771" s="22" t="e">
        <f>VLOOKUP($G771,Temp!$A:$C,S$1,FALSE)</f>
        <v>#VALUE!</v>
      </c>
      <c r="T771" s="22" t="e">
        <f>VLOOKUP($G771,Temp!$A:$C,T$1,FALSE)</f>
        <v>#VALUE!</v>
      </c>
      <c r="U771" s="22" t="e">
        <f>VLOOKUP($G771,Temp!$A:$C,U$1,FALSE)</f>
        <v>#VALUE!</v>
      </c>
      <c r="V771" s="22" t="e">
        <f>VLOOKUP($G771,Temp!$A:$C,V$1,FALSE)</f>
        <v>#VALUE!</v>
      </c>
      <c r="W771" s="22" t="e">
        <f>VLOOKUP($G771,Temp!$A:$C,W$1,FALSE)</f>
        <v>#VALUE!</v>
      </c>
      <c r="X771" s="22" t="e">
        <f>VLOOKUP($G771,Temp!$A:$C,X$1,FALSE)</f>
        <v>#VALUE!</v>
      </c>
      <c r="Y771" s="22">
        <f>VLOOKUP($G771,Temp!$A:$C,Y$1,FALSE)</f>
        <v>882000</v>
      </c>
      <c r="Z771" s="22">
        <f>VLOOKUP($G771,Temp!$A:$C,Z$1,FALSE)</f>
        <v>433000</v>
      </c>
      <c r="AA771" s="22" t="e">
        <f>VLOOKUP($A771,Searches!$A:$H,AA$1,FALSE)</f>
        <v>#N/A</v>
      </c>
      <c r="AB771" s="22" t="e">
        <f>VLOOKUP($A771,Searches!$A:$H,AB$1,FALSE)</f>
        <v>#N/A</v>
      </c>
      <c r="AC771" s="22" t="e">
        <f>VLOOKUP($A771,Searches!$A:$H,AC$1,FALSE)</f>
        <v>#N/A</v>
      </c>
      <c r="AD771" s="22" t="e">
        <f>VLOOKUP($A771,Searches!$A:$H,AD$1,FALSE)</f>
        <v>#N/A</v>
      </c>
      <c r="AE771" s="22" t="e">
        <f>VLOOKUP($A771,Searches!$A:$H,AE$1,FALSE)</f>
        <v>#N/A</v>
      </c>
      <c r="AF771" s="22" t="e">
        <f>VLOOKUP($A771,Searches!$A:$H,AF$1,FALSE)</f>
        <v>#N/A</v>
      </c>
      <c r="AG771" s="22" t="e">
        <f>VLOOKUP($A771,Searches!$A:$H,AG$1,FALSE)</f>
        <v>#N/A</v>
      </c>
      <c r="AH771" s="22" t="e">
        <f>VLOOKUP($G771,Temp!$D:$F,AH$1,FALSE)</f>
        <v>#N/A</v>
      </c>
      <c r="AI771" s="22" t="e">
        <f>VLOOKUP($G771,Temp!$D:$F,AI$1,FALSE)</f>
        <v>#N/A</v>
      </c>
      <c r="AJ771" s="22" t="e">
        <f>VLOOKUP($G771,Temp!$D:$F,AJ$1,FALSE)</f>
        <v>#N/A</v>
      </c>
    </row>
    <row r="772" spans="1:36" ht="16" x14ac:dyDescent="0.2">
      <c r="A772" s="8" t="str">
        <f t="shared" ref="A772:A835" si="12">CONCATENATE(B772," ",C772," ",F772)</f>
        <v>Adrian Haaften Chief Outsiders</v>
      </c>
      <c r="B772" s="8" t="s">
        <v>2748</v>
      </c>
      <c r="C772" s="8" t="s">
        <v>2749</v>
      </c>
      <c r="D772" s="8" t="s">
        <v>2750</v>
      </c>
      <c r="E772" s="8" t="s">
        <v>2751</v>
      </c>
      <c r="F772" s="8" t="s">
        <v>2752</v>
      </c>
      <c r="G772" s="12" t="s">
        <v>2537</v>
      </c>
      <c r="H772" s="22" t="str">
        <f>VLOOKUP($G772,Temp!$A:$C,H$1,FALSE)</f>
        <v>chiefoutsiders.com</v>
      </c>
      <c r="I772" s="22" t="e">
        <f>VLOOKUP($G772,Temp!$A:$C,I$1,FALSE)</f>
        <v>#VALUE!</v>
      </c>
      <c r="J772" s="22" t="e">
        <f>VLOOKUP($G772,Temp!$A:$C,J$1,FALSE)</f>
        <v>#VALUE!</v>
      </c>
      <c r="K772" s="22" t="e">
        <f>VLOOKUP($G772,Temp!$A:$C,K$1,FALSE)</f>
        <v>#VALUE!</v>
      </c>
      <c r="L772" s="22" t="e">
        <f>VLOOKUP($G772,Temp!$A:$C,L$1,FALSE)</f>
        <v>#VALUE!</v>
      </c>
      <c r="M772" s="22" t="e">
        <f>VLOOKUP($G772,Temp!$A:$C,M$1,FALSE)</f>
        <v>#VALUE!</v>
      </c>
      <c r="N772" s="22" t="e">
        <f>VLOOKUP($G772,Temp!$A:$C,N$1,FALSE)</f>
        <v>#VALUE!</v>
      </c>
      <c r="O772" s="22" t="e">
        <f>VLOOKUP($G772,Temp!$A:$C,O$1,FALSE)</f>
        <v>#VALUE!</v>
      </c>
      <c r="P772" s="22" t="e">
        <f>VLOOKUP($G772,Temp!$A:$C,P$1,FALSE)</f>
        <v>#VALUE!</v>
      </c>
      <c r="Q772" s="22" t="e">
        <f>VLOOKUP($G772,Temp!$A:$C,Q$1,FALSE)</f>
        <v>#VALUE!</v>
      </c>
      <c r="R772" s="22" t="e">
        <f>VLOOKUP($G772,Temp!$A:$C,R$1,FALSE)</f>
        <v>#VALUE!</v>
      </c>
      <c r="S772" s="22" t="e">
        <f>VLOOKUP($G772,Temp!$A:$C,S$1,FALSE)</f>
        <v>#VALUE!</v>
      </c>
      <c r="T772" s="22" t="e">
        <f>VLOOKUP($G772,Temp!$A:$C,T$1,FALSE)</f>
        <v>#VALUE!</v>
      </c>
      <c r="U772" s="22" t="e">
        <f>VLOOKUP($G772,Temp!$A:$C,U$1,FALSE)</f>
        <v>#VALUE!</v>
      </c>
      <c r="V772" s="22" t="e">
        <f>VLOOKUP($G772,Temp!$A:$C,V$1,FALSE)</f>
        <v>#VALUE!</v>
      </c>
      <c r="W772" s="22" t="e">
        <f>VLOOKUP($G772,Temp!$A:$C,W$1,FALSE)</f>
        <v>#VALUE!</v>
      </c>
      <c r="X772" s="22" t="e">
        <f>VLOOKUP($G772,Temp!$A:$C,X$1,FALSE)</f>
        <v>#VALUE!</v>
      </c>
      <c r="Y772" s="22">
        <f>VLOOKUP($G772,Temp!$A:$C,Y$1,FALSE)</f>
        <v>30200</v>
      </c>
      <c r="Z772" s="22">
        <f>VLOOKUP($G772,Temp!$A:$C,Z$1,FALSE)</f>
        <v>5000</v>
      </c>
      <c r="AA772" s="22" t="e">
        <f>VLOOKUP($A772,Searches!$A:$H,AA$1,FALSE)</f>
        <v>#N/A</v>
      </c>
      <c r="AB772" s="22" t="e">
        <f>VLOOKUP($A772,Searches!$A:$H,AB$1,FALSE)</f>
        <v>#N/A</v>
      </c>
      <c r="AC772" s="22" t="e">
        <f>VLOOKUP($A772,Searches!$A:$H,AC$1,FALSE)</f>
        <v>#N/A</v>
      </c>
      <c r="AD772" s="22" t="e">
        <f>VLOOKUP($A772,Searches!$A:$H,AD$1,FALSE)</f>
        <v>#N/A</v>
      </c>
      <c r="AE772" s="22" t="e">
        <f>VLOOKUP($A772,Searches!$A:$H,AE$1,FALSE)</f>
        <v>#N/A</v>
      </c>
      <c r="AF772" s="22" t="e">
        <f>VLOOKUP($A772,Searches!$A:$H,AF$1,FALSE)</f>
        <v>#N/A</v>
      </c>
      <c r="AG772" s="22" t="e">
        <f>VLOOKUP($A772,Searches!$A:$H,AG$1,FALSE)</f>
        <v>#N/A</v>
      </c>
      <c r="AH772" s="22" t="e">
        <f>VLOOKUP($G772,Temp!$D:$F,AH$1,FALSE)</f>
        <v>#N/A</v>
      </c>
      <c r="AI772" s="22" t="e">
        <f>VLOOKUP($G772,Temp!$D:$F,AI$1,FALSE)</f>
        <v>#N/A</v>
      </c>
      <c r="AJ772" s="22" t="e">
        <f>VLOOKUP($G772,Temp!$D:$F,AJ$1,FALSE)</f>
        <v>#N/A</v>
      </c>
    </row>
    <row r="773" spans="1:36" ht="16" x14ac:dyDescent="0.2">
      <c r="A773" s="8" t="str">
        <f t="shared" si="12"/>
        <v>Nicole Frisbee Park City Group - ReposiTrak</v>
      </c>
      <c r="B773" s="8" t="s">
        <v>2764</v>
      </c>
      <c r="C773" s="8" t="s">
        <v>2765</v>
      </c>
      <c r="D773" s="8" t="s">
        <v>2766</v>
      </c>
      <c r="E773" s="8" t="s">
        <v>7386</v>
      </c>
      <c r="F773" s="8" t="s">
        <v>2768</v>
      </c>
      <c r="G773" s="12" t="s">
        <v>2553</v>
      </c>
      <c r="H773" s="22" t="str">
        <f>VLOOKUP($G773,Temp!$A:$C,H$1,FALSE)</f>
        <v>parkcitygroup.com</v>
      </c>
      <c r="I773" s="22" t="e">
        <f>VLOOKUP($G773,Temp!$A:$C,I$1,FALSE)</f>
        <v>#VALUE!</v>
      </c>
      <c r="J773" s="22" t="e">
        <f>VLOOKUP($G773,Temp!$A:$C,J$1,FALSE)</f>
        <v>#VALUE!</v>
      </c>
      <c r="K773" s="22" t="e">
        <f>VLOOKUP($G773,Temp!$A:$C,K$1,FALSE)</f>
        <v>#VALUE!</v>
      </c>
      <c r="L773" s="22" t="e">
        <f>VLOOKUP($G773,Temp!$A:$C,L$1,FALSE)</f>
        <v>#VALUE!</v>
      </c>
      <c r="M773" s="22" t="e">
        <f>VLOOKUP($G773,Temp!$A:$C,M$1,FALSE)</f>
        <v>#VALUE!</v>
      </c>
      <c r="N773" s="22" t="e">
        <f>VLOOKUP($G773,Temp!$A:$C,N$1,FALSE)</f>
        <v>#VALUE!</v>
      </c>
      <c r="O773" s="22" t="e">
        <f>VLOOKUP($G773,Temp!$A:$C,O$1,FALSE)</f>
        <v>#VALUE!</v>
      </c>
      <c r="P773" s="22" t="e">
        <f>VLOOKUP($G773,Temp!$A:$C,P$1,FALSE)</f>
        <v>#VALUE!</v>
      </c>
      <c r="Q773" s="22" t="e">
        <f>VLOOKUP($G773,Temp!$A:$C,Q$1,FALSE)</f>
        <v>#VALUE!</v>
      </c>
      <c r="R773" s="22" t="e">
        <f>VLOOKUP($G773,Temp!$A:$C,R$1,FALSE)</f>
        <v>#VALUE!</v>
      </c>
      <c r="S773" s="22" t="e">
        <f>VLOOKUP($G773,Temp!$A:$C,S$1,FALSE)</f>
        <v>#VALUE!</v>
      </c>
      <c r="T773" s="22" t="e">
        <f>VLOOKUP($G773,Temp!$A:$C,T$1,FALSE)</f>
        <v>#VALUE!</v>
      </c>
      <c r="U773" s="22" t="e">
        <f>VLOOKUP($G773,Temp!$A:$C,U$1,FALSE)</f>
        <v>#VALUE!</v>
      </c>
      <c r="V773" s="22" t="e">
        <f>VLOOKUP($G773,Temp!$A:$C,V$1,FALSE)</f>
        <v>#VALUE!</v>
      </c>
      <c r="W773" s="22" t="e">
        <f>VLOOKUP($G773,Temp!$A:$C,W$1,FALSE)</f>
        <v>#VALUE!</v>
      </c>
      <c r="X773" s="22" t="e">
        <f>VLOOKUP($G773,Temp!$A:$C,X$1,FALSE)</f>
        <v>#VALUE!</v>
      </c>
      <c r="Y773" s="22">
        <f>VLOOKUP($G773,Temp!$A:$C,Y$1,FALSE)</f>
        <v>215</v>
      </c>
      <c r="Z773" s="22">
        <f>VLOOKUP($G773,Temp!$A:$C,Z$1,FALSE)</f>
        <v>476</v>
      </c>
      <c r="AA773" s="22" t="e">
        <f>VLOOKUP($A773,Searches!$A:$H,AA$1,FALSE)</f>
        <v>#N/A</v>
      </c>
      <c r="AB773" s="22" t="e">
        <f>VLOOKUP($A773,Searches!$A:$H,AB$1,FALSE)</f>
        <v>#N/A</v>
      </c>
      <c r="AC773" s="22" t="e">
        <f>VLOOKUP($A773,Searches!$A:$H,AC$1,FALSE)</f>
        <v>#N/A</v>
      </c>
      <c r="AD773" s="22" t="e">
        <f>VLOOKUP($A773,Searches!$A:$H,AD$1,FALSE)</f>
        <v>#N/A</v>
      </c>
      <c r="AE773" s="22" t="e">
        <f>VLOOKUP($A773,Searches!$A:$H,AE$1,FALSE)</f>
        <v>#N/A</v>
      </c>
      <c r="AF773" s="22" t="e">
        <f>VLOOKUP($A773,Searches!$A:$H,AF$1,FALSE)</f>
        <v>#N/A</v>
      </c>
      <c r="AG773" s="22" t="e">
        <f>VLOOKUP($A773,Searches!$A:$H,AG$1,FALSE)</f>
        <v>#N/A</v>
      </c>
      <c r="AH773" s="22" t="e">
        <f>VLOOKUP($G773,Temp!$D:$F,AH$1,FALSE)</f>
        <v>#N/A</v>
      </c>
      <c r="AI773" s="22" t="e">
        <f>VLOOKUP($G773,Temp!$D:$F,AI$1,FALSE)</f>
        <v>#N/A</v>
      </c>
      <c r="AJ773" s="22" t="e">
        <f>VLOOKUP($G773,Temp!$D:$F,AJ$1,FALSE)</f>
        <v>#N/A</v>
      </c>
    </row>
    <row r="774" spans="1:36" ht="16" x14ac:dyDescent="0.2">
      <c r="A774" s="8" t="str">
        <f t="shared" si="12"/>
        <v>Adam Torkildson Forbes Communications Council</v>
      </c>
      <c r="B774" s="8" t="s">
        <v>136</v>
      </c>
      <c r="C774" s="8" t="s">
        <v>2783</v>
      </c>
      <c r="D774" s="8" t="s">
        <v>2784</v>
      </c>
      <c r="E774" s="8" t="s">
        <v>2785</v>
      </c>
      <c r="F774" s="8" t="s">
        <v>2786</v>
      </c>
      <c r="G774" s="12" t="s">
        <v>2566</v>
      </c>
      <c r="H774" s="22" t="str">
        <f>VLOOKUP($G774,Temp!$A:$C,H$1,FALSE)</f>
        <v>forbescommcouncil.com</v>
      </c>
      <c r="I774" s="22" t="e">
        <f>VLOOKUP($G774,Temp!$A:$C,I$1,FALSE)</f>
        <v>#VALUE!</v>
      </c>
      <c r="J774" s="22" t="e">
        <f>VLOOKUP($G774,Temp!$A:$C,J$1,FALSE)</f>
        <v>#VALUE!</v>
      </c>
      <c r="K774" s="22" t="e">
        <f>VLOOKUP($G774,Temp!$A:$C,K$1,FALSE)</f>
        <v>#VALUE!</v>
      </c>
      <c r="L774" s="22" t="e">
        <f>VLOOKUP($G774,Temp!$A:$C,L$1,FALSE)</f>
        <v>#VALUE!</v>
      </c>
      <c r="M774" s="22" t="e">
        <f>VLOOKUP($G774,Temp!$A:$C,M$1,FALSE)</f>
        <v>#VALUE!</v>
      </c>
      <c r="N774" s="22" t="e">
        <f>VLOOKUP($G774,Temp!$A:$C,N$1,FALSE)</f>
        <v>#VALUE!</v>
      </c>
      <c r="O774" s="22" t="e">
        <f>VLOOKUP($G774,Temp!$A:$C,O$1,FALSE)</f>
        <v>#VALUE!</v>
      </c>
      <c r="P774" s="22" t="e">
        <f>VLOOKUP($G774,Temp!$A:$C,P$1,FALSE)</f>
        <v>#VALUE!</v>
      </c>
      <c r="Q774" s="22" t="e">
        <f>VLOOKUP($G774,Temp!$A:$C,Q$1,FALSE)</f>
        <v>#VALUE!</v>
      </c>
      <c r="R774" s="22" t="e">
        <f>VLOOKUP($G774,Temp!$A:$C,R$1,FALSE)</f>
        <v>#VALUE!</v>
      </c>
      <c r="S774" s="22" t="e">
        <f>VLOOKUP($G774,Temp!$A:$C,S$1,FALSE)</f>
        <v>#VALUE!</v>
      </c>
      <c r="T774" s="22" t="e">
        <f>VLOOKUP($G774,Temp!$A:$C,T$1,FALSE)</f>
        <v>#VALUE!</v>
      </c>
      <c r="U774" s="22" t="e">
        <f>VLOOKUP($G774,Temp!$A:$C,U$1,FALSE)</f>
        <v>#VALUE!</v>
      </c>
      <c r="V774" s="22" t="e">
        <f>VLOOKUP($G774,Temp!$A:$C,V$1,FALSE)</f>
        <v>#VALUE!</v>
      </c>
      <c r="W774" s="22" t="e">
        <f>VLOOKUP($G774,Temp!$A:$C,W$1,FALSE)</f>
        <v>#VALUE!</v>
      </c>
      <c r="X774" s="22" t="e">
        <f>VLOOKUP($G774,Temp!$A:$C,X$1,FALSE)</f>
        <v>#VALUE!</v>
      </c>
      <c r="Y774" s="22">
        <f>VLOOKUP($G774,Temp!$A:$C,Y$1,FALSE)</f>
        <v>0</v>
      </c>
      <c r="Z774" s="22">
        <f>VLOOKUP($G774,Temp!$A:$C,Z$1,FALSE)</f>
        <v>0</v>
      </c>
      <c r="AA774" s="22" t="e">
        <f>VLOOKUP($A774,Searches!$A:$H,AA$1,FALSE)</f>
        <v>#N/A</v>
      </c>
      <c r="AB774" s="22" t="e">
        <f>VLOOKUP($A774,Searches!$A:$H,AB$1,FALSE)</f>
        <v>#N/A</v>
      </c>
      <c r="AC774" s="22" t="e">
        <f>VLOOKUP($A774,Searches!$A:$H,AC$1,FALSE)</f>
        <v>#N/A</v>
      </c>
      <c r="AD774" s="22" t="e">
        <f>VLOOKUP($A774,Searches!$A:$H,AD$1,FALSE)</f>
        <v>#N/A</v>
      </c>
      <c r="AE774" s="22" t="e">
        <f>VLOOKUP($A774,Searches!$A:$H,AE$1,FALSE)</f>
        <v>#N/A</v>
      </c>
      <c r="AF774" s="22" t="e">
        <f>VLOOKUP($A774,Searches!$A:$H,AF$1,FALSE)</f>
        <v>#N/A</v>
      </c>
      <c r="AG774" s="22" t="e">
        <f>VLOOKUP($A774,Searches!$A:$H,AG$1,FALSE)</f>
        <v>#N/A</v>
      </c>
      <c r="AH774" s="22" t="e">
        <f>VLOOKUP($G774,Temp!$D:$F,AH$1,FALSE)</f>
        <v>#N/A</v>
      </c>
      <c r="AI774" s="22" t="e">
        <f>VLOOKUP($G774,Temp!$D:$F,AI$1,FALSE)</f>
        <v>#N/A</v>
      </c>
      <c r="AJ774" s="22" t="e">
        <f>VLOOKUP($G774,Temp!$D:$F,AJ$1,FALSE)</f>
        <v>#N/A</v>
      </c>
    </row>
    <row r="775" spans="1:36" ht="16" x14ac:dyDescent="0.2">
      <c r="A775" s="8" t="str">
        <f t="shared" si="12"/>
        <v>Timothy Noble General Motors</v>
      </c>
      <c r="B775" s="8" t="s">
        <v>2796</v>
      </c>
      <c r="C775" s="8" t="s">
        <v>2798</v>
      </c>
      <c r="D775" s="8" t="s">
        <v>2800</v>
      </c>
      <c r="E775" s="8" t="s">
        <v>2801</v>
      </c>
      <c r="F775" s="8" t="s">
        <v>2802</v>
      </c>
      <c r="G775" s="12" t="s">
        <v>2580</v>
      </c>
      <c r="H775" s="22" t="str">
        <f>VLOOKUP($G775,Temp!$A:$C,H$1,FALSE)</f>
        <v>gm.com</v>
      </c>
      <c r="I775" s="22" t="e">
        <f>VLOOKUP($G775,Temp!$A:$C,I$1,FALSE)</f>
        <v>#VALUE!</v>
      </c>
      <c r="J775" s="22" t="e">
        <f>VLOOKUP($G775,Temp!$A:$C,J$1,FALSE)</f>
        <v>#VALUE!</v>
      </c>
      <c r="K775" s="22" t="e">
        <f>VLOOKUP($G775,Temp!$A:$C,K$1,FALSE)</f>
        <v>#VALUE!</v>
      </c>
      <c r="L775" s="22" t="e">
        <f>VLOOKUP($G775,Temp!$A:$C,L$1,FALSE)</f>
        <v>#VALUE!</v>
      </c>
      <c r="M775" s="22" t="e">
        <f>VLOOKUP($G775,Temp!$A:$C,M$1,FALSE)</f>
        <v>#VALUE!</v>
      </c>
      <c r="N775" s="22" t="e">
        <f>VLOOKUP($G775,Temp!$A:$C,N$1,FALSE)</f>
        <v>#VALUE!</v>
      </c>
      <c r="O775" s="22" t="e">
        <f>VLOOKUP($G775,Temp!$A:$C,O$1,FALSE)</f>
        <v>#VALUE!</v>
      </c>
      <c r="P775" s="22" t="e">
        <f>VLOOKUP($G775,Temp!$A:$C,P$1,FALSE)</f>
        <v>#VALUE!</v>
      </c>
      <c r="Q775" s="22" t="e">
        <f>VLOOKUP($G775,Temp!$A:$C,Q$1,FALSE)</f>
        <v>#VALUE!</v>
      </c>
      <c r="R775" s="22" t="e">
        <f>VLOOKUP($G775,Temp!$A:$C,R$1,FALSE)</f>
        <v>#VALUE!</v>
      </c>
      <c r="S775" s="22" t="e">
        <f>VLOOKUP($G775,Temp!$A:$C,S$1,FALSE)</f>
        <v>#VALUE!</v>
      </c>
      <c r="T775" s="22" t="e">
        <f>VLOOKUP($G775,Temp!$A:$C,T$1,FALSE)</f>
        <v>#VALUE!</v>
      </c>
      <c r="U775" s="22" t="e">
        <f>VLOOKUP($G775,Temp!$A:$C,U$1,FALSE)</f>
        <v>#VALUE!</v>
      </c>
      <c r="V775" s="22" t="e">
        <f>VLOOKUP($G775,Temp!$A:$C,V$1,FALSE)</f>
        <v>#VALUE!</v>
      </c>
      <c r="W775" s="22" t="e">
        <f>VLOOKUP($G775,Temp!$A:$C,W$1,FALSE)</f>
        <v>#VALUE!</v>
      </c>
      <c r="X775" s="22" t="e">
        <f>VLOOKUP($G775,Temp!$A:$C,X$1,FALSE)</f>
        <v>#VALUE!</v>
      </c>
      <c r="Y775" s="22">
        <f>VLOOKUP($G775,Temp!$A:$C,Y$1,FALSE)</f>
        <v>1100000</v>
      </c>
      <c r="Z775" s="22">
        <f>VLOOKUP($G775,Temp!$A:$C,Z$1,FALSE)</f>
        <v>1900</v>
      </c>
      <c r="AA775" s="22" t="e">
        <f>VLOOKUP($A775,Searches!$A:$H,AA$1,FALSE)</f>
        <v>#N/A</v>
      </c>
      <c r="AB775" s="22" t="e">
        <f>VLOOKUP($A775,Searches!$A:$H,AB$1,FALSE)</f>
        <v>#N/A</v>
      </c>
      <c r="AC775" s="22" t="e">
        <f>VLOOKUP($A775,Searches!$A:$H,AC$1,FALSE)</f>
        <v>#N/A</v>
      </c>
      <c r="AD775" s="22" t="e">
        <f>VLOOKUP($A775,Searches!$A:$H,AD$1,FALSE)</f>
        <v>#N/A</v>
      </c>
      <c r="AE775" s="22" t="e">
        <f>VLOOKUP($A775,Searches!$A:$H,AE$1,FALSE)</f>
        <v>#N/A</v>
      </c>
      <c r="AF775" s="22" t="e">
        <f>VLOOKUP($A775,Searches!$A:$H,AF$1,FALSE)</f>
        <v>#N/A</v>
      </c>
      <c r="AG775" s="22" t="e">
        <f>VLOOKUP($A775,Searches!$A:$H,AG$1,FALSE)</f>
        <v>#N/A</v>
      </c>
      <c r="AH775" s="22" t="e">
        <f>VLOOKUP($G775,Temp!$D:$F,AH$1,FALSE)</f>
        <v>#N/A</v>
      </c>
      <c r="AI775" s="22" t="e">
        <f>VLOOKUP($G775,Temp!$D:$F,AI$1,FALSE)</f>
        <v>#N/A</v>
      </c>
      <c r="AJ775" s="22" t="e">
        <f>VLOOKUP($G775,Temp!$D:$F,AJ$1,FALSE)</f>
        <v>#N/A</v>
      </c>
    </row>
    <row r="776" spans="1:36" ht="16" x14ac:dyDescent="0.2">
      <c r="A776" s="8" t="str">
        <f t="shared" si="12"/>
        <v>Selena Rogers Pentaho from Hitachi Vantara</v>
      </c>
      <c r="B776" s="8" t="s">
        <v>2819</v>
      </c>
      <c r="C776" s="8" t="s">
        <v>2820</v>
      </c>
      <c r="D776" s="8" t="s">
        <v>2821</v>
      </c>
      <c r="E776" s="8" t="s">
        <v>2822</v>
      </c>
      <c r="F776" s="8" t="s">
        <v>2823</v>
      </c>
      <c r="G776" s="12" t="s">
        <v>2595</v>
      </c>
      <c r="H776" s="22" t="str">
        <f>VLOOKUP($G776,Temp!$A:$C,H$1,FALSE)</f>
        <v>pentaho.com</v>
      </c>
      <c r="I776" s="22" t="e">
        <f>VLOOKUP($G776,Temp!$A:$C,I$1,FALSE)</f>
        <v>#VALUE!</v>
      </c>
      <c r="J776" s="22" t="e">
        <f>VLOOKUP($G776,Temp!$A:$C,J$1,FALSE)</f>
        <v>#VALUE!</v>
      </c>
      <c r="K776" s="22" t="e">
        <f>VLOOKUP($G776,Temp!$A:$C,K$1,FALSE)</f>
        <v>#VALUE!</v>
      </c>
      <c r="L776" s="22" t="e">
        <f>VLOOKUP($G776,Temp!$A:$C,L$1,FALSE)</f>
        <v>#VALUE!</v>
      </c>
      <c r="M776" s="22" t="e">
        <f>VLOOKUP($G776,Temp!$A:$C,M$1,FALSE)</f>
        <v>#VALUE!</v>
      </c>
      <c r="N776" s="22" t="e">
        <f>VLOOKUP($G776,Temp!$A:$C,N$1,FALSE)</f>
        <v>#VALUE!</v>
      </c>
      <c r="O776" s="22" t="e">
        <f>VLOOKUP($G776,Temp!$A:$C,O$1,FALSE)</f>
        <v>#VALUE!</v>
      </c>
      <c r="P776" s="22" t="e">
        <f>VLOOKUP($G776,Temp!$A:$C,P$1,FALSE)</f>
        <v>#VALUE!</v>
      </c>
      <c r="Q776" s="22" t="e">
        <f>VLOOKUP($G776,Temp!$A:$C,Q$1,FALSE)</f>
        <v>#VALUE!</v>
      </c>
      <c r="R776" s="22" t="e">
        <f>VLOOKUP($G776,Temp!$A:$C,R$1,FALSE)</f>
        <v>#VALUE!</v>
      </c>
      <c r="S776" s="22" t="e">
        <f>VLOOKUP($G776,Temp!$A:$C,S$1,FALSE)</f>
        <v>#VALUE!</v>
      </c>
      <c r="T776" s="22" t="e">
        <f>VLOOKUP($G776,Temp!$A:$C,T$1,FALSE)</f>
        <v>#VALUE!</v>
      </c>
      <c r="U776" s="22" t="e">
        <f>VLOOKUP($G776,Temp!$A:$C,U$1,FALSE)</f>
        <v>#VALUE!</v>
      </c>
      <c r="V776" s="22" t="e">
        <f>VLOOKUP($G776,Temp!$A:$C,V$1,FALSE)</f>
        <v>#VALUE!</v>
      </c>
      <c r="W776" s="22" t="e">
        <f>VLOOKUP($G776,Temp!$A:$C,W$1,FALSE)</f>
        <v>#VALUE!</v>
      </c>
      <c r="X776" s="22" t="e">
        <f>VLOOKUP($G776,Temp!$A:$C,X$1,FALSE)</f>
        <v>#VALUE!</v>
      </c>
      <c r="Y776" s="22">
        <f>VLOOKUP($G776,Temp!$A:$C,Y$1,FALSE)</f>
        <v>159000</v>
      </c>
      <c r="Z776" s="22">
        <f>VLOOKUP($G776,Temp!$A:$C,Z$1,FALSE)</f>
        <v>30800</v>
      </c>
      <c r="AA776" s="22" t="e">
        <f>VLOOKUP($A776,Searches!$A:$H,AA$1,FALSE)</f>
        <v>#N/A</v>
      </c>
      <c r="AB776" s="22" t="e">
        <f>VLOOKUP($A776,Searches!$A:$H,AB$1,FALSE)</f>
        <v>#N/A</v>
      </c>
      <c r="AC776" s="22" t="e">
        <f>VLOOKUP($A776,Searches!$A:$H,AC$1,FALSE)</f>
        <v>#N/A</v>
      </c>
      <c r="AD776" s="22" t="e">
        <f>VLOOKUP($A776,Searches!$A:$H,AD$1,FALSE)</f>
        <v>#N/A</v>
      </c>
      <c r="AE776" s="22" t="e">
        <f>VLOOKUP($A776,Searches!$A:$H,AE$1,FALSE)</f>
        <v>#N/A</v>
      </c>
      <c r="AF776" s="22" t="e">
        <f>VLOOKUP($A776,Searches!$A:$H,AF$1,FALSE)</f>
        <v>#N/A</v>
      </c>
      <c r="AG776" s="22" t="e">
        <f>VLOOKUP($A776,Searches!$A:$H,AG$1,FALSE)</f>
        <v>#N/A</v>
      </c>
      <c r="AH776" s="22" t="e">
        <f>VLOOKUP($G776,Temp!$D:$F,AH$1,FALSE)</f>
        <v>#N/A</v>
      </c>
      <c r="AI776" s="22" t="e">
        <f>VLOOKUP($G776,Temp!$D:$F,AI$1,FALSE)</f>
        <v>#N/A</v>
      </c>
      <c r="AJ776" s="22" t="e">
        <f>VLOOKUP($G776,Temp!$D:$F,AJ$1,FALSE)</f>
        <v>#N/A</v>
      </c>
    </row>
    <row r="777" spans="1:36" ht="16" x14ac:dyDescent="0.2">
      <c r="A777" s="8" t="str">
        <f t="shared" si="12"/>
        <v>Malika (InfoSec) ZOIM Investment Group, LLC</v>
      </c>
      <c r="B777" s="8" t="s">
        <v>2839</v>
      </c>
      <c r="C777" s="8" t="s">
        <v>2840</v>
      </c>
      <c r="D777" s="8" t="s">
        <v>2841</v>
      </c>
      <c r="E777" s="8" t="s">
        <v>634</v>
      </c>
      <c r="F777" s="8" t="s">
        <v>2842</v>
      </c>
      <c r="G777" s="8" t="s">
        <v>634</v>
      </c>
      <c r="H777" s="22" t="e">
        <f>VLOOKUP($G777,Temp!$A:$C,H$1,FALSE)</f>
        <v>#N/A</v>
      </c>
      <c r="I777" s="22" t="e">
        <f>VLOOKUP($G777,Temp!$A:$C,I$1,FALSE)</f>
        <v>#N/A</v>
      </c>
      <c r="J777" s="22" t="e">
        <f>VLOOKUP($G777,Temp!$A:$C,J$1,FALSE)</f>
        <v>#N/A</v>
      </c>
      <c r="K777" s="22" t="e">
        <f>VLOOKUP($G777,Temp!$A:$C,K$1,FALSE)</f>
        <v>#N/A</v>
      </c>
      <c r="L777" s="22" t="e">
        <f>VLOOKUP($G777,Temp!$A:$C,L$1,FALSE)</f>
        <v>#N/A</v>
      </c>
      <c r="M777" s="22" t="e">
        <f>VLOOKUP($G777,Temp!$A:$C,M$1,FALSE)</f>
        <v>#N/A</v>
      </c>
      <c r="N777" s="22" t="e">
        <f>VLOOKUP($G777,Temp!$A:$C,N$1,FALSE)</f>
        <v>#N/A</v>
      </c>
      <c r="O777" s="22" t="e">
        <f>VLOOKUP($G777,Temp!$A:$C,O$1,FALSE)</f>
        <v>#N/A</v>
      </c>
      <c r="P777" s="22" t="e">
        <f>VLOOKUP($G777,Temp!$A:$C,P$1,FALSE)</f>
        <v>#N/A</v>
      </c>
      <c r="Q777" s="22" t="e">
        <f>VLOOKUP($G777,Temp!$A:$C,Q$1,FALSE)</f>
        <v>#N/A</v>
      </c>
      <c r="R777" s="22" t="e">
        <f>VLOOKUP($G777,Temp!$A:$C,R$1,FALSE)</f>
        <v>#N/A</v>
      </c>
      <c r="S777" s="22" t="e">
        <f>VLOOKUP($G777,Temp!$A:$C,S$1,FALSE)</f>
        <v>#N/A</v>
      </c>
      <c r="T777" s="22" t="e">
        <f>VLOOKUP($G777,Temp!$A:$C,T$1,FALSE)</f>
        <v>#N/A</v>
      </c>
      <c r="U777" s="22" t="e">
        <f>VLOOKUP($G777,Temp!$A:$C,U$1,FALSE)</f>
        <v>#N/A</v>
      </c>
      <c r="V777" s="22" t="e">
        <f>VLOOKUP($G777,Temp!$A:$C,V$1,FALSE)</f>
        <v>#N/A</v>
      </c>
      <c r="W777" s="22" t="e">
        <f>VLOOKUP($G777,Temp!$A:$C,W$1,FALSE)</f>
        <v>#N/A</v>
      </c>
      <c r="X777" s="22" t="e">
        <f>VLOOKUP($G777,Temp!$A:$C,X$1,FALSE)</f>
        <v>#N/A</v>
      </c>
      <c r="Y777" s="22" t="e">
        <f>VLOOKUP($G777,Temp!$A:$C,Y$1,FALSE)</f>
        <v>#N/A</v>
      </c>
      <c r="Z777" s="22" t="e">
        <f>VLOOKUP($G777,Temp!$A:$C,Z$1,FALSE)</f>
        <v>#N/A</v>
      </c>
      <c r="AA777" s="22" t="e">
        <f>VLOOKUP($A777,Searches!$A:$H,AA$1,FALSE)</f>
        <v>#N/A</v>
      </c>
      <c r="AB777" s="22" t="e">
        <f>VLOOKUP($A777,Searches!$A:$H,AB$1,FALSE)</f>
        <v>#N/A</v>
      </c>
      <c r="AC777" s="22" t="e">
        <f>VLOOKUP($A777,Searches!$A:$H,AC$1,FALSE)</f>
        <v>#N/A</v>
      </c>
      <c r="AD777" s="22" t="e">
        <f>VLOOKUP($A777,Searches!$A:$H,AD$1,FALSE)</f>
        <v>#N/A</v>
      </c>
      <c r="AE777" s="22" t="e">
        <f>VLOOKUP($A777,Searches!$A:$H,AE$1,FALSE)</f>
        <v>#N/A</v>
      </c>
      <c r="AF777" s="22" t="e">
        <f>VLOOKUP($A777,Searches!$A:$H,AF$1,FALSE)</f>
        <v>#N/A</v>
      </c>
      <c r="AG777" s="22" t="e">
        <f>VLOOKUP($A777,Searches!$A:$H,AG$1,FALSE)</f>
        <v>#N/A</v>
      </c>
      <c r="AH777" s="22" t="e">
        <f>VLOOKUP($G777,Temp!$D:$F,AH$1,FALSE)</f>
        <v>#N/A</v>
      </c>
      <c r="AI777" s="22" t="e">
        <f>VLOOKUP($G777,Temp!$D:$F,AI$1,FALSE)</f>
        <v>#N/A</v>
      </c>
      <c r="AJ777" s="22" t="e">
        <f>VLOOKUP($G777,Temp!$D:$F,AJ$1,FALSE)</f>
        <v>#N/A</v>
      </c>
    </row>
    <row r="778" spans="1:36" ht="16" x14ac:dyDescent="0.2">
      <c r="A778" s="8" t="str">
        <f t="shared" si="12"/>
        <v>Dorian Stern The INN (Interfaith Nutrition Network)</v>
      </c>
      <c r="B778" s="8" t="s">
        <v>2844</v>
      </c>
      <c r="C778" s="8" t="s">
        <v>2845</v>
      </c>
      <c r="D778" s="8" t="s">
        <v>2846</v>
      </c>
      <c r="E778" s="8" t="s">
        <v>2847</v>
      </c>
      <c r="F778" s="8" t="s">
        <v>2848</v>
      </c>
      <c r="G778" s="12" t="s">
        <v>2605</v>
      </c>
      <c r="H778" s="22" t="str">
        <f>VLOOKUP($G778,Temp!$A:$C,H$1,FALSE)</f>
        <v>the-inn.org</v>
      </c>
      <c r="I778" s="22" t="e">
        <f>VLOOKUP($G778,Temp!$A:$C,I$1,FALSE)</f>
        <v>#VALUE!</v>
      </c>
      <c r="J778" s="22" t="e">
        <f>VLOOKUP($G778,Temp!$A:$C,J$1,FALSE)</f>
        <v>#VALUE!</v>
      </c>
      <c r="K778" s="22" t="e">
        <f>VLOOKUP($G778,Temp!$A:$C,K$1,FALSE)</f>
        <v>#VALUE!</v>
      </c>
      <c r="L778" s="22" t="e">
        <f>VLOOKUP($G778,Temp!$A:$C,L$1,FALSE)</f>
        <v>#VALUE!</v>
      </c>
      <c r="M778" s="22" t="e">
        <f>VLOOKUP($G778,Temp!$A:$C,M$1,FALSE)</f>
        <v>#VALUE!</v>
      </c>
      <c r="N778" s="22" t="e">
        <f>VLOOKUP($G778,Temp!$A:$C,N$1,FALSE)</f>
        <v>#VALUE!</v>
      </c>
      <c r="O778" s="22" t="e">
        <f>VLOOKUP($G778,Temp!$A:$C,O$1,FALSE)</f>
        <v>#VALUE!</v>
      </c>
      <c r="P778" s="22" t="e">
        <f>VLOOKUP($G778,Temp!$A:$C,P$1,FALSE)</f>
        <v>#VALUE!</v>
      </c>
      <c r="Q778" s="22" t="e">
        <f>VLOOKUP($G778,Temp!$A:$C,Q$1,FALSE)</f>
        <v>#VALUE!</v>
      </c>
      <c r="R778" s="22" t="e">
        <f>VLOOKUP($G778,Temp!$A:$C,R$1,FALSE)</f>
        <v>#VALUE!</v>
      </c>
      <c r="S778" s="22" t="e">
        <f>VLOOKUP($G778,Temp!$A:$C,S$1,FALSE)</f>
        <v>#VALUE!</v>
      </c>
      <c r="T778" s="22" t="e">
        <f>VLOOKUP($G778,Temp!$A:$C,T$1,FALSE)</f>
        <v>#VALUE!</v>
      </c>
      <c r="U778" s="22" t="e">
        <f>VLOOKUP($G778,Temp!$A:$C,U$1,FALSE)</f>
        <v>#VALUE!</v>
      </c>
      <c r="V778" s="22" t="e">
        <f>VLOOKUP($G778,Temp!$A:$C,V$1,FALSE)</f>
        <v>#VALUE!</v>
      </c>
      <c r="W778" s="22" t="e">
        <f>VLOOKUP($G778,Temp!$A:$C,W$1,FALSE)</f>
        <v>#VALUE!</v>
      </c>
      <c r="X778" s="22" t="e">
        <f>VLOOKUP($G778,Temp!$A:$C,X$1,FALSE)</f>
        <v>#VALUE!</v>
      </c>
      <c r="Y778" s="22">
        <f>VLOOKUP($G778,Temp!$A:$C,Y$1,FALSE)</f>
        <v>3700</v>
      </c>
      <c r="Z778" s="22">
        <f>VLOOKUP($G778,Temp!$A:$C,Z$1,FALSE)</f>
        <v>0</v>
      </c>
      <c r="AA778" s="22" t="e">
        <f>VLOOKUP($A778,Searches!$A:$H,AA$1,FALSE)</f>
        <v>#N/A</v>
      </c>
      <c r="AB778" s="22" t="e">
        <f>VLOOKUP($A778,Searches!$A:$H,AB$1,FALSE)</f>
        <v>#N/A</v>
      </c>
      <c r="AC778" s="22" t="e">
        <f>VLOOKUP($A778,Searches!$A:$H,AC$1,FALSE)</f>
        <v>#N/A</v>
      </c>
      <c r="AD778" s="22" t="e">
        <f>VLOOKUP($A778,Searches!$A:$H,AD$1,FALSE)</f>
        <v>#N/A</v>
      </c>
      <c r="AE778" s="22" t="e">
        <f>VLOOKUP($A778,Searches!$A:$H,AE$1,FALSE)</f>
        <v>#N/A</v>
      </c>
      <c r="AF778" s="22" t="e">
        <f>VLOOKUP($A778,Searches!$A:$H,AF$1,FALSE)</f>
        <v>#N/A</v>
      </c>
      <c r="AG778" s="22" t="e">
        <f>VLOOKUP($A778,Searches!$A:$H,AG$1,FALSE)</f>
        <v>#N/A</v>
      </c>
      <c r="AH778" s="22" t="e">
        <f>VLOOKUP($G778,Temp!$D:$F,AH$1,FALSE)</f>
        <v>#N/A</v>
      </c>
      <c r="AI778" s="22" t="e">
        <f>VLOOKUP($G778,Temp!$D:$F,AI$1,FALSE)</f>
        <v>#N/A</v>
      </c>
      <c r="AJ778" s="22" t="e">
        <f>VLOOKUP($G778,Temp!$D:$F,AJ$1,FALSE)</f>
        <v>#N/A</v>
      </c>
    </row>
    <row r="779" spans="1:36" ht="16" x14ac:dyDescent="0.2">
      <c r="A779" s="8" t="str">
        <f t="shared" si="12"/>
        <v>Jamak Golshani Institute of Technology Development of Canada ( ITD Canada)</v>
      </c>
      <c r="B779" s="8" t="s">
        <v>2866</v>
      </c>
      <c r="C779" s="8" t="s">
        <v>2867</v>
      </c>
      <c r="D779" s="8" t="s">
        <v>2868</v>
      </c>
      <c r="E779" s="8" t="s">
        <v>2869</v>
      </c>
      <c r="F779" s="8" t="s">
        <v>2870</v>
      </c>
      <c r="G779" s="12" t="s">
        <v>2624</v>
      </c>
      <c r="H779" s="22" t="str">
        <f>VLOOKUP($G779,Temp!$A:$C,H$1,FALSE)</f>
        <v>itdcanada.ca</v>
      </c>
      <c r="I779" s="22" t="e">
        <f>VLOOKUP($G779,Temp!$A:$C,I$1,FALSE)</f>
        <v>#VALUE!</v>
      </c>
      <c r="J779" s="22" t="e">
        <f>VLOOKUP($G779,Temp!$A:$C,J$1,FALSE)</f>
        <v>#VALUE!</v>
      </c>
      <c r="K779" s="22" t="e">
        <f>VLOOKUP($G779,Temp!$A:$C,K$1,FALSE)</f>
        <v>#VALUE!</v>
      </c>
      <c r="L779" s="22" t="e">
        <f>VLOOKUP($G779,Temp!$A:$C,L$1,FALSE)</f>
        <v>#VALUE!</v>
      </c>
      <c r="M779" s="22" t="e">
        <f>VLOOKUP($G779,Temp!$A:$C,M$1,FALSE)</f>
        <v>#VALUE!</v>
      </c>
      <c r="N779" s="22" t="e">
        <f>VLOOKUP($G779,Temp!$A:$C,N$1,FALSE)</f>
        <v>#VALUE!</v>
      </c>
      <c r="O779" s="22" t="e">
        <f>VLOOKUP($G779,Temp!$A:$C,O$1,FALSE)</f>
        <v>#VALUE!</v>
      </c>
      <c r="P779" s="22" t="e">
        <f>VLOOKUP($G779,Temp!$A:$C,P$1,FALSE)</f>
        <v>#VALUE!</v>
      </c>
      <c r="Q779" s="22" t="e">
        <f>VLOOKUP($G779,Temp!$A:$C,Q$1,FALSE)</f>
        <v>#VALUE!</v>
      </c>
      <c r="R779" s="22" t="e">
        <f>VLOOKUP($G779,Temp!$A:$C,R$1,FALSE)</f>
        <v>#VALUE!</v>
      </c>
      <c r="S779" s="22" t="e">
        <f>VLOOKUP($G779,Temp!$A:$C,S$1,FALSE)</f>
        <v>#VALUE!</v>
      </c>
      <c r="T779" s="22" t="e">
        <f>VLOOKUP($G779,Temp!$A:$C,T$1,FALSE)</f>
        <v>#VALUE!</v>
      </c>
      <c r="U779" s="22" t="e">
        <f>VLOOKUP($G779,Temp!$A:$C,U$1,FALSE)</f>
        <v>#VALUE!</v>
      </c>
      <c r="V779" s="22" t="e">
        <f>VLOOKUP($G779,Temp!$A:$C,V$1,FALSE)</f>
        <v>#VALUE!</v>
      </c>
      <c r="W779" s="22" t="e">
        <f>VLOOKUP($G779,Temp!$A:$C,W$1,FALSE)</f>
        <v>#VALUE!</v>
      </c>
      <c r="X779" s="22" t="e">
        <f>VLOOKUP($G779,Temp!$A:$C,X$1,FALSE)</f>
        <v>#VALUE!</v>
      </c>
      <c r="Y779" s="22">
        <f>VLOOKUP($G779,Temp!$A:$C,Y$1,FALSE)</f>
        <v>17</v>
      </c>
      <c r="Z779" s="22">
        <f>VLOOKUP($G779,Temp!$A:$C,Z$1,FALSE)</f>
        <v>14</v>
      </c>
      <c r="AA779" s="22" t="str">
        <f>VLOOKUP($A779,Searches!$A:$H,AA$1,FALSE)</f>
        <v>Jamak Golshani</v>
      </c>
      <c r="AB779" s="22" t="str">
        <f>VLOOKUP($A779,Searches!$A:$H,AB$1,FALSE)</f>
        <v>Institute of Technology Development of Canada ( ITD Canada)</v>
      </c>
      <c r="AC779" s="22" t="str">
        <f>VLOOKUP($A779,Searches!$A:$H,AC$1,FALSE)</f>
        <v>VP Marketing &amp; Businness Development</v>
      </c>
      <c r="AD779" s="22" t="str">
        <f>VLOOKUP($A779,Searches!$A:$H,AD$1,FALSE)</f>
        <v>2nd</v>
      </c>
      <c r="AE779" s="22" t="str">
        <f>VLOOKUP($A779,Searches!$A:$H,AE$1,FALSE)</f>
        <v/>
      </c>
      <c r="AF779" s="22" t="str">
        <f>VLOOKUP($A779,Searches!$A:$H,AF$1,FALSE)</f>
        <v>San Francisco Bay Area</v>
      </c>
      <c r="AG779" s="22" t="str">
        <f>VLOOKUP($A779,Searches!$A:$H,AG$1,FALSE)</f>
        <v>https://www.linkedin.com/sales/profile/15321040,fdTX,NAME_SEARCH?moduleKey=peopleSearchResults&amp;pageKey=sales-search3-people-refinement&amp;contextId=60BC92C971D70515801E49D6842B0000&amp;requestId=7a23e242-bdc7-4009-b5c8-f0f4fe1a3744&amp;action=CLICK&amp;target=urn%3Ali%3AsalesLead%3A(-1%2C15321040)&amp;pageNumber=7&amp;targetEl=profilelink&amp;position=22&amp;trk=lss-serp-result-lead_photo</v>
      </c>
      <c r="AH779" s="22" t="str">
        <f>VLOOKUP($G779,Temp!$D:$F,AH$1,FALSE)</f>
        <v>itdcanada.ca</v>
      </c>
      <c r="AI779" s="22">
        <f>VLOOKUP($G779,Temp!$D:$F,AI$1,FALSE)</f>
        <v>0</v>
      </c>
      <c r="AJ779" s="22" t="str">
        <f>VLOOKUP($G779,Temp!$D:$F,AJ$1,FALSE)</f>
        <v>WordPress</v>
      </c>
    </row>
    <row r="780" spans="1:36" ht="16" x14ac:dyDescent="0.2">
      <c r="A780" s="8" t="str">
        <f t="shared" si="12"/>
        <v>Manuela 钟梦露 Palantir Technologies</v>
      </c>
      <c r="B780" s="8" t="s">
        <v>2879</v>
      </c>
      <c r="C780" s="8" t="s">
        <v>2880</v>
      </c>
      <c r="D780" s="8" t="s">
        <v>2881</v>
      </c>
      <c r="E780" s="8" t="s">
        <v>2882</v>
      </c>
      <c r="F780" s="8" t="s">
        <v>2883</v>
      </c>
      <c r="G780" s="12" t="s">
        <v>2634</v>
      </c>
      <c r="H780" s="22" t="str">
        <f>VLOOKUP($G780,Temp!$A:$C,H$1,FALSE)</f>
        <v>palantir.com</v>
      </c>
      <c r="I780" s="22" t="e">
        <f>VLOOKUP($G780,Temp!$A:$C,I$1,FALSE)</f>
        <v>#VALUE!</v>
      </c>
      <c r="J780" s="22" t="e">
        <f>VLOOKUP($G780,Temp!$A:$C,J$1,FALSE)</f>
        <v>#VALUE!</v>
      </c>
      <c r="K780" s="22" t="e">
        <f>VLOOKUP($G780,Temp!$A:$C,K$1,FALSE)</f>
        <v>#VALUE!</v>
      </c>
      <c r="L780" s="22" t="e">
        <f>VLOOKUP($G780,Temp!$A:$C,L$1,FALSE)</f>
        <v>#VALUE!</v>
      </c>
      <c r="M780" s="22" t="e">
        <f>VLOOKUP($G780,Temp!$A:$C,M$1,FALSE)</f>
        <v>#VALUE!</v>
      </c>
      <c r="N780" s="22" t="e">
        <f>VLOOKUP($G780,Temp!$A:$C,N$1,FALSE)</f>
        <v>#VALUE!</v>
      </c>
      <c r="O780" s="22" t="e">
        <f>VLOOKUP($G780,Temp!$A:$C,O$1,FALSE)</f>
        <v>#VALUE!</v>
      </c>
      <c r="P780" s="22" t="e">
        <f>VLOOKUP($G780,Temp!$A:$C,P$1,FALSE)</f>
        <v>#VALUE!</v>
      </c>
      <c r="Q780" s="22" t="e">
        <f>VLOOKUP($G780,Temp!$A:$C,Q$1,FALSE)</f>
        <v>#VALUE!</v>
      </c>
      <c r="R780" s="22" t="e">
        <f>VLOOKUP($G780,Temp!$A:$C,R$1,FALSE)</f>
        <v>#VALUE!</v>
      </c>
      <c r="S780" s="22" t="e">
        <f>VLOOKUP($G780,Temp!$A:$C,S$1,FALSE)</f>
        <v>#VALUE!</v>
      </c>
      <c r="T780" s="22" t="e">
        <f>VLOOKUP($G780,Temp!$A:$C,T$1,FALSE)</f>
        <v>#VALUE!</v>
      </c>
      <c r="U780" s="22" t="e">
        <f>VLOOKUP($G780,Temp!$A:$C,U$1,FALSE)</f>
        <v>#VALUE!</v>
      </c>
      <c r="V780" s="22" t="e">
        <f>VLOOKUP($G780,Temp!$A:$C,V$1,FALSE)</f>
        <v>#VALUE!</v>
      </c>
      <c r="W780" s="22" t="e">
        <f>VLOOKUP($G780,Temp!$A:$C,W$1,FALSE)</f>
        <v>#VALUE!</v>
      </c>
      <c r="X780" s="22" t="e">
        <f>VLOOKUP($G780,Temp!$A:$C,X$1,FALSE)</f>
        <v>#VALUE!</v>
      </c>
      <c r="Y780" s="22">
        <f>VLOOKUP($G780,Temp!$A:$C,Y$1,FALSE)</f>
        <v>7300</v>
      </c>
      <c r="Z780" s="22">
        <f>VLOOKUP($G780,Temp!$A:$C,Z$1,FALSE)</f>
        <v>0</v>
      </c>
      <c r="AA780" s="22" t="e">
        <f>VLOOKUP($A780,Searches!$A:$H,AA$1,FALSE)</f>
        <v>#N/A</v>
      </c>
      <c r="AB780" s="22" t="e">
        <f>VLOOKUP($A780,Searches!$A:$H,AB$1,FALSE)</f>
        <v>#N/A</v>
      </c>
      <c r="AC780" s="22" t="e">
        <f>VLOOKUP($A780,Searches!$A:$H,AC$1,FALSE)</f>
        <v>#N/A</v>
      </c>
      <c r="AD780" s="22" t="e">
        <f>VLOOKUP($A780,Searches!$A:$H,AD$1,FALSE)</f>
        <v>#N/A</v>
      </c>
      <c r="AE780" s="22" t="e">
        <f>VLOOKUP($A780,Searches!$A:$H,AE$1,FALSE)</f>
        <v>#N/A</v>
      </c>
      <c r="AF780" s="22" t="e">
        <f>VLOOKUP($A780,Searches!$A:$H,AF$1,FALSE)</f>
        <v>#N/A</v>
      </c>
      <c r="AG780" s="22" t="e">
        <f>VLOOKUP($A780,Searches!$A:$H,AG$1,FALSE)</f>
        <v>#N/A</v>
      </c>
      <c r="AH780" s="22" t="e">
        <f>VLOOKUP($G780,Temp!$D:$F,AH$1,FALSE)</f>
        <v>#N/A</v>
      </c>
      <c r="AI780" s="22" t="e">
        <f>VLOOKUP($G780,Temp!$D:$F,AI$1,FALSE)</f>
        <v>#N/A</v>
      </c>
      <c r="AJ780" s="22" t="e">
        <f>VLOOKUP($G780,Temp!$D:$F,AJ$1,FALSE)</f>
        <v>#N/A</v>
      </c>
    </row>
    <row r="781" spans="1:36" ht="16" x14ac:dyDescent="0.2">
      <c r="A781" s="8" t="str">
        <f t="shared" si="12"/>
        <v>Marlynn Harris The Avani Group</v>
      </c>
      <c r="B781" s="8" t="s">
        <v>2893</v>
      </c>
      <c r="C781" s="8" t="s">
        <v>2894</v>
      </c>
      <c r="D781" s="8" t="s">
        <v>2895</v>
      </c>
      <c r="E781" s="8" t="s">
        <v>634</v>
      </c>
      <c r="F781" s="8" t="s">
        <v>2896</v>
      </c>
      <c r="G781" s="8" t="s">
        <v>634</v>
      </c>
      <c r="H781" s="22" t="e">
        <f>VLOOKUP($G781,Temp!$A:$C,H$1,FALSE)</f>
        <v>#N/A</v>
      </c>
      <c r="I781" s="22" t="e">
        <f>VLOOKUP($G781,Temp!$A:$C,I$1,FALSE)</f>
        <v>#N/A</v>
      </c>
      <c r="J781" s="22" t="e">
        <f>VLOOKUP($G781,Temp!$A:$C,J$1,FALSE)</f>
        <v>#N/A</v>
      </c>
      <c r="K781" s="22" t="e">
        <f>VLOOKUP($G781,Temp!$A:$C,K$1,FALSE)</f>
        <v>#N/A</v>
      </c>
      <c r="L781" s="22" t="e">
        <f>VLOOKUP($G781,Temp!$A:$C,L$1,FALSE)</f>
        <v>#N/A</v>
      </c>
      <c r="M781" s="22" t="e">
        <f>VLOOKUP($G781,Temp!$A:$C,M$1,FALSE)</f>
        <v>#N/A</v>
      </c>
      <c r="N781" s="22" t="e">
        <f>VLOOKUP($G781,Temp!$A:$C,N$1,FALSE)</f>
        <v>#N/A</v>
      </c>
      <c r="O781" s="22" t="e">
        <f>VLOOKUP($G781,Temp!$A:$C,O$1,FALSE)</f>
        <v>#N/A</v>
      </c>
      <c r="P781" s="22" t="e">
        <f>VLOOKUP($G781,Temp!$A:$C,P$1,FALSE)</f>
        <v>#N/A</v>
      </c>
      <c r="Q781" s="22" t="e">
        <f>VLOOKUP($G781,Temp!$A:$C,Q$1,FALSE)</f>
        <v>#N/A</v>
      </c>
      <c r="R781" s="22" t="e">
        <f>VLOOKUP($G781,Temp!$A:$C,R$1,FALSE)</f>
        <v>#N/A</v>
      </c>
      <c r="S781" s="22" t="e">
        <f>VLOOKUP($G781,Temp!$A:$C,S$1,FALSE)</f>
        <v>#N/A</v>
      </c>
      <c r="T781" s="22" t="e">
        <f>VLOOKUP($G781,Temp!$A:$C,T$1,FALSE)</f>
        <v>#N/A</v>
      </c>
      <c r="U781" s="22" t="e">
        <f>VLOOKUP($G781,Temp!$A:$C,U$1,FALSE)</f>
        <v>#N/A</v>
      </c>
      <c r="V781" s="22" t="e">
        <f>VLOOKUP($G781,Temp!$A:$C,V$1,FALSE)</f>
        <v>#N/A</v>
      </c>
      <c r="W781" s="22" t="e">
        <f>VLOOKUP($G781,Temp!$A:$C,W$1,FALSE)</f>
        <v>#N/A</v>
      </c>
      <c r="X781" s="22" t="e">
        <f>VLOOKUP($G781,Temp!$A:$C,X$1,FALSE)</f>
        <v>#N/A</v>
      </c>
      <c r="Y781" s="22" t="e">
        <f>VLOOKUP($G781,Temp!$A:$C,Y$1,FALSE)</f>
        <v>#N/A</v>
      </c>
      <c r="Z781" s="22" t="e">
        <f>VLOOKUP($G781,Temp!$A:$C,Z$1,FALSE)</f>
        <v>#N/A</v>
      </c>
      <c r="AA781" s="22" t="str">
        <f>VLOOKUP($A781,Searches!$A:$H,AA$1,FALSE)</f>
        <v>Marlynn Harris</v>
      </c>
      <c r="AB781" s="22" t="str">
        <f>VLOOKUP($A781,Searches!$A:$H,AB$1,FALSE)</f>
        <v>The Avani Group</v>
      </c>
      <c r="AC781" s="22" t="str">
        <f>VLOOKUP($A781,Searches!$A:$H,AC$1,FALSE)</f>
        <v>CMO, The Avani Group</v>
      </c>
      <c r="AD781" s="22" t="str">
        <f>VLOOKUP($A781,Searches!$A:$H,AD$1,FALSE)</f>
        <v>2nd</v>
      </c>
      <c r="AE781" s="22" t="str">
        <f>VLOOKUP($A781,Searches!$A:$H,AE$1,FALSE)</f>
        <v/>
      </c>
      <c r="AF781" s="22" t="str">
        <f>VLOOKUP($A781,Searches!$A:$H,AF$1,FALSE)</f>
        <v>Greater Seattle Area</v>
      </c>
      <c r="AG781" s="22" t="str">
        <f>VLOOKUP($A781,Searches!$A:$H,AG$1,FALSE)</f>
        <v>https://www.linkedin.com/sales/profile/14285584,68jx,NAME_SEARCH?moduleKey=peopleSearchResults&amp;pageKey=sales-search3-people-refinement&amp;contextId=60BC92C971D70515801E49D6842B0000&amp;requestId=eb02ceac-fcb1-422d-a8f3-638b64d18a05&amp;action=CLICK&amp;target=urn%3Ali%3AsalesLead%3A(-1%2C14285584)&amp;pageNumber=3&amp;targetEl=profilelink&amp;position=23&amp;trk=lss-serp-result-lead_photo</v>
      </c>
      <c r="AH781" s="22" t="e">
        <f>VLOOKUP($G781,Temp!$D:$F,AH$1,FALSE)</f>
        <v>#N/A</v>
      </c>
      <c r="AI781" s="22" t="e">
        <f>VLOOKUP($G781,Temp!$D:$F,AI$1,FALSE)</f>
        <v>#N/A</v>
      </c>
      <c r="AJ781" s="22" t="e">
        <f>VLOOKUP($G781,Temp!$D:$F,AJ$1,FALSE)</f>
        <v>#N/A</v>
      </c>
    </row>
    <row r="782" spans="1:36" ht="16" x14ac:dyDescent="0.2">
      <c r="A782" s="8" t="str">
        <f t="shared" si="12"/>
        <v>Andres Botero CallidusCloud</v>
      </c>
      <c r="B782" s="8" t="s">
        <v>2904</v>
      </c>
      <c r="C782" s="8" t="s">
        <v>2905</v>
      </c>
      <c r="D782" s="8" t="s">
        <v>2906</v>
      </c>
      <c r="E782" s="8" t="s">
        <v>7425</v>
      </c>
      <c r="F782" s="8" t="s">
        <v>2145</v>
      </c>
      <c r="G782" s="12" t="s">
        <v>1978</v>
      </c>
      <c r="H782" s="22" t="str">
        <f>VLOOKUP($G782,Temp!$A:$C,H$1,FALSE)</f>
        <v>calliduscloud.com</v>
      </c>
      <c r="I782" s="22" t="e">
        <f>VLOOKUP($G782,Temp!$A:$C,I$1,FALSE)</f>
        <v>#VALUE!</v>
      </c>
      <c r="J782" s="22" t="e">
        <f>VLOOKUP($G782,Temp!$A:$C,J$1,FALSE)</f>
        <v>#VALUE!</v>
      </c>
      <c r="K782" s="22" t="e">
        <f>VLOOKUP($G782,Temp!$A:$C,K$1,FALSE)</f>
        <v>#VALUE!</v>
      </c>
      <c r="L782" s="22" t="e">
        <f>VLOOKUP($G782,Temp!$A:$C,L$1,FALSE)</f>
        <v>#VALUE!</v>
      </c>
      <c r="M782" s="22" t="e">
        <f>VLOOKUP($G782,Temp!$A:$C,M$1,FALSE)</f>
        <v>#VALUE!</v>
      </c>
      <c r="N782" s="22" t="e">
        <f>VLOOKUP($G782,Temp!$A:$C,N$1,FALSE)</f>
        <v>#VALUE!</v>
      </c>
      <c r="O782" s="22" t="e">
        <f>VLOOKUP($G782,Temp!$A:$C,O$1,FALSE)</f>
        <v>#VALUE!</v>
      </c>
      <c r="P782" s="22" t="e">
        <f>VLOOKUP($G782,Temp!$A:$C,P$1,FALSE)</f>
        <v>#VALUE!</v>
      </c>
      <c r="Q782" s="22" t="e">
        <f>VLOOKUP($G782,Temp!$A:$C,Q$1,FALSE)</f>
        <v>#VALUE!</v>
      </c>
      <c r="R782" s="22" t="e">
        <f>VLOOKUP($G782,Temp!$A:$C,R$1,FALSE)</f>
        <v>#VALUE!</v>
      </c>
      <c r="S782" s="22" t="e">
        <f>VLOOKUP($G782,Temp!$A:$C,S$1,FALSE)</f>
        <v>#VALUE!</v>
      </c>
      <c r="T782" s="22" t="e">
        <f>VLOOKUP($G782,Temp!$A:$C,T$1,FALSE)</f>
        <v>#VALUE!</v>
      </c>
      <c r="U782" s="22" t="e">
        <f>VLOOKUP($G782,Temp!$A:$C,U$1,FALSE)</f>
        <v>#VALUE!</v>
      </c>
      <c r="V782" s="22" t="e">
        <f>VLOOKUP($G782,Temp!$A:$C,V$1,FALSE)</f>
        <v>#VALUE!</v>
      </c>
      <c r="W782" s="22" t="e">
        <f>VLOOKUP($G782,Temp!$A:$C,W$1,FALSE)</f>
        <v>#VALUE!</v>
      </c>
      <c r="X782" s="22" t="e">
        <f>VLOOKUP($G782,Temp!$A:$C,X$1,FALSE)</f>
        <v>#VALUE!</v>
      </c>
      <c r="Y782" s="22">
        <f>VLOOKUP($G782,Temp!$A:$C,Y$1,FALSE)</f>
        <v>96100</v>
      </c>
      <c r="Z782" s="22">
        <f>VLOOKUP($G782,Temp!$A:$C,Z$1,FALSE)</f>
        <v>15400</v>
      </c>
      <c r="AA782" s="22" t="e">
        <f>VLOOKUP($A782,Searches!$A:$H,AA$1,FALSE)</f>
        <v>#N/A</v>
      </c>
      <c r="AB782" s="22" t="e">
        <f>VLOOKUP($A782,Searches!$A:$H,AB$1,FALSE)</f>
        <v>#N/A</v>
      </c>
      <c r="AC782" s="22" t="e">
        <f>VLOOKUP($A782,Searches!$A:$H,AC$1,FALSE)</f>
        <v>#N/A</v>
      </c>
      <c r="AD782" s="22" t="e">
        <f>VLOOKUP($A782,Searches!$A:$H,AD$1,FALSE)</f>
        <v>#N/A</v>
      </c>
      <c r="AE782" s="22" t="e">
        <f>VLOOKUP($A782,Searches!$A:$H,AE$1,FALSE)</f>
        <v>#N/A</v>
      </c>
      <c r="AF782" s="22" t="e">
        <f>VLOOKUP($A782,Searches!$A:$H,AF$1,FALSE)</f>
        <v>#N/A</v>
      </c>
      <c r="AG782" s="22" t="e">
        <f>VLOOKUP($A782,Searches!$A:$H,AG$1,FALSE)</f>
        <v>#N/A</v>
      </c>
      <c r="AH782" s="22" t="str">
        <f>VLOOKUP($G782,Temp!$D:$F,AH$1,FALSE)</f>
        <v>calliduscloud.com</v>
      </c>
      <c r="AI782" s="22">
        <f>VLOOKUP($G782,Temp!$D:$F,AI$1,FALSE)</f>
        <v>0</v>
      </c>
      <c r="AJ782" s="22" t="str">
        <f>VLOOKUP($G782,Temp!$D:$F,AJ$1,FALSE)</f>
        <v>WordPress</v>
      </c>
    </row>
    <row r="783" spans="1:36" ht="16" x14ac:dyDescent="0.2">
      <c r="A783" s="8" t="str">
        <f t="shared" si="12"/>
        <v>Dan Rogers ServiceNow</v>
      </c>
      <c r="B783" s="8" t="s">
        <v>362</v>
      </c>
      <c r="C783" s="8" t="s">
        <v>2820</v>
      </c>
      <c r="D783" s="8" t="s">
        <v>42</v>
      </c>
      <c r="E783" s="8" t="s">
        <v>2917</v>
      </c>
      <c r="F783" s="8" t="s">
        <v>2918</v>
      </c>
      <c r="G783" s="12" t="s">
        <v>2664</v>
      </c>
      <c r="H783" s="22" t="str">
        <f>VLOOKUP($G783,Temp!$A:$C,H$1,FALSE)</f>
        <v>servicenow.com</v>
      </c>
      <c r="I783" s="22" t="e">
        <f>VLOOKUP($G783,Temp!$A:$C,I$1,FALSE)</f>
        <v>#VALUE!</v>
      </c>
      <c r="J783" s="22" t="e">
        <f>VLOOKUP($G783,Temp!$A:$C,J$1,FALSE)</f>
        <v>#VALUE!</v>
      </c>
      <c r="K783" s="22" t="e">
        <f>VLOOKUP($G783,Temp!$A:$C,K$1,FALSE)</f>
        <v>#VALUE!</v>
      </c>
      <c r="L783" s="22" t="e">
        <f>VLOOKUP($G783,Temp!$A:$C,L$1,FALSE)</f>
        <v>#VALUE!</v>
      </c>
      <c r="M783" s="22" t="e">
        <f>VLOOKUP($G783,Temp!$A:$C,M$1,FALSE)</f>
        <v>#VALUE!</v>
      </c>
      <c r="N783" s="22" t="e">
        <f>VLOOKUP($G783,Temp!$A:$C,N$1,FALSE)</f>
        <v>#VALUE!</v>
      </c>
      <c r="O783" s="22" t="e">
        <f>VLOOKUP($G783,Temp!$A:$C,O$1,FALSE)</f>
        <v>#VALUE!</v>
      </c>
      <c r="P783" s="22" t="e">
        <f>VLOOKUP($G783,Temp!$A:$C,P$1,FALSE)</f>
        <v>#VALUE!</v>
      </c>
      <c r="Q783" s="22" t="e">
        <f>VLOOKUP($G783,Temp!$A:$C,Q$1,FALSE)</f>
        <v>#VALUE!</v>
      </c>
      <c r="R783" s="22" t="e">
        <f>VLOOKUP($G783,Temp!$A:$C,R$1,FALSE)</f>
        <v>#VALUE!</v>
      </c>
      <c r="S783" s="22" t="e">
        <f>VLOOKUP($G783,Temp!$A:$C,S$1,FALSE)</f>
        <v>#VALUE!</v>
      </c>
      <c r="T783" s="22" t="e">
        <f>VLOOKUP($G783,Temp!$A:$C,T$1,FALSE)</f>
        <v>#VALUE!</v>
      </c>
      <c r="U783" s="22" t="e">
        <f>VLOOKUP($G783,Temp!$A:$C,U$1,FALSE)</f>
        <v>#VALUE!</v>
      </c>
      <c r="V783" s="22" t="e">
        <f>VLOOKUP($G783,Temp!$A:$C,V$1,FALSE)</f>
        <v>#VALUE!</v>
      </c>
      <c r="W783" s="22" t="e">
        <f>VLOOKUP($G783,Temp!$A:$C,W$1,FALSE)</f>
        <v>#VALUE!</v>
      </c>
      <c r="X783" s="22" t="e">
        <f>VLOOKUP($G783,Temp!$A:$C,X$1,FALSE)</f>
        <v>#VALUE!</v>
      </c>
      <c r="Y783" s="22">
        <f>VLOOKUP($G783,Temp!$A:$C,Y$1,FALSE)</f>
        <v>997000</v>
      </c>
      <c r="Z783" s="22">
        <f>VLOOKUP($G783,Temp!$A:$C,Z$1,FALSE)</f>
        <v>123000</v>
      </c>
      <c r="AA783" s="22" t="e">
        <f>VLOOKUP($A783,Searches!$A:$H,AA$1,FALSE)</f>
        <v>#N/A</v>
      </c>
      <c r="AB783" s="22" t="e">
        <f>VLOOKUP($A783,Searches!$A:$H,AB$1,FALSE)</f>
        <v>#N/A</v>
      </c>
      <c r="AC783" s="22" t="e">
        <f>VLOOKUP($A783,Searches!$A:$H,AC$1,FALSE)</f>
        <v>#N/A</v>
      </c>
      <c r="AD783" s="22" t="e">
        <f>VLOOKUP($A783,Searches!$A:$H,AD$1,FALSE)</f>
        <v>#N/A</v>
      </c>
      <c r="AE783" s="22" t="e">
        <f>VLOOKUP($A783,Searches!$A:$H,AE$1,FALSE)</f>
        <v>#N/A</v>
      </c>
      <c r="AF783" s="22" t="e">
        <f>VLOOKUP($A783,Searches!$A:$H,AF$1,FALSE)</f>
        <v>#N/A</v>
      </c>
      <c r="AG783" s="22" t="e">
        <f>VLOOKUP($A783,Searches!$A:$H,AG$1,FALSE)</f>
        <v>#N/A</v>
      </c>
      <c r="AH783" s="22" t="str">
        <f>VLOOKUP($G783,Temp!$D:$F,AH$1,FALSE)</f>
        <v>servicenow.com</v>
      </c>
      <c r="AI783" s="22" t="str">
        <f>VLOOKUP($G783,Temp!$D:$F,AI$1,FALSE)</f>
        <v>Eloqua</v>
      </c>
      <c r="AJ783" s="22" t="str">
        <f>VLOOKUP($G783,Temp!$D:$F,AJ$1,FALSE)</f>
        <v>WordPress</v>
      </c>
    </row>
    <row r="784" spans="1:36" ht="16" x14ac:dyDescent="0.2">
      <c r="A784" s="8" t="str">
        <f t="shared" si="12"/>
        <v>Rick Bradberry Pegasus TransTech</v>
      </c>
      <c r="B784" s="8" t="s">
        <v>2927</v>
      </c>
      <c r="C784" s="8" t="s">
        <v>2928</v>
      </c>
      <c r="D784" s="8" t="s">
        <v>42</v>
      </c>
      <c r="E784" s="8" t="s">
        <v>2929</v>
      </c>
      <c r="F784" s="8" t="s">
        <v>2930</v>
      </c>
      <c r="G784" s="12" t="s">
        <v>2673</v>
      </c>
      <c r="H784" s="22" t="str">
        <f>VLOOKUP($G784,Temp!$A:$C,H$1,FALSE)</f>
        <v>transflo.com</v>
      </c>
      <c r="I784" s="22" t="e">
        <f>VLOOKUP($G784,Temp!$A:$C,I$1,FALSE)</f>
        <v>#VALUE!</v>
      </c>
      <c r="J784" s="22" t="e">
        <f>VLOOKUP($G784,Temp!$A:$C,J$1,FALSE)</f>
        <v>#VALUE!</v>
      </c>
      <c r="K784" s="22" t="e">
        <f>VLOOKUP($G784,Temp!$A:$C,K$1,FALSE)</f>
        <v>#VALUE!</v>
      </c>
      <c r="L784" s="22" t="e">
        <f>VLOOKUP($G784,Temp!$A:$C,L$1,FALSE)</f>
        <v>#VALUE!</v>
      </c>
      <c r="M784" s="22" t="e">
        <f>VLOOKUP($G784,Temp!$A:$C,M$1,FALSE)</f>
        <v>#VALUE!</v>
      </c>
      <c r="N784" s="22" t="e">
        <f>VLOOKUP($G784,Temp!$A:$C,N$1,FALSE)</f>
        <v>#VALUE!</v>
      </c>
      <c r="O784" s="22" t="e">
        <f>VLOOKUP($G784,Temp!$A:$C,O$1,FALSE)</f>
        <v>#VALUE!</v>
      </c>
      <c r="P784" s="22" t="e">
        <f>VLOOKUP($G784,Temp!$A:$C,P$1,FALSE)</f>
        <v>#VALUE!</v>
      </c>
      <c r="Q784" s="22" t="e">
        <f>VLOOKUP($G784,Temp!$A:$C,Q$1,FALSE)</f>
        <v>#VALUE!</v>
      </c>
      <c r="R784" s="22" t="e">
        <f>VLOOKUP($G784,Temp!$A:$C,R$1,FALSE)</f>
        <v>#VALUE!</v>
      </c>
      <c r="S784" s="22" t="e">
        <f>VLOOKUP($G784,Temp!$A:$C,S$1,FALSE)</f>
        <v>#VALUE!</v>
      </c>
      <c r="T784" s="22" t="e">
        <f>VLOOKUP($G784,Temp!$A:$C,T$1,FALSE)</f>
        <v>#VALUE!</v>
      </c>
      <c r="U784" s="22" t="e">
        <f>VLOOKUP($G784,Temp!$A:$C,U$1,FALSE)</f>
        <v>#VALUE!</v>
      </c>
      <c r="V784" s="22" t="e">
        <f>VLOOKUP($G784,Temp!$A:$C,V$1,FALSE)</f>
        <v>#VALUE!</v>
      </c>
      <c r="W784" s="22" t="e">
        <f>VLOOKUP($G784,Temp!$A:$C,W$1,FALSE)</f>
        <v>#VALUE!</v>
      </c>
      <c r="X784" s="22" t="e">
        <f>VLOOKUP($G784,Temp!$A:$C,X$1,FALSE)</f>
        <v>#VALUE!</v>
      </c>
      <c r="Y784" s="22">
        <f>VLOOKUP($G784,Temp!$A:$C,Y$1,FALSE)</f>
        <v>4400</v>
      </c>
      <c r="Z784" s="22">
        <f>VLOOKUP($G784,Temp!$A:$C,Z$1,FALSE)</f>
        <v>3100</v>
      </c>
      <c r="AA784" s="22" t="e">
        <f>VLOOKUP($A784,Searches!$A:$H,AA$1,FALSE)</f>
        <v>#N/A</v>
      </c>
      <c r="AB784" s="22" t="e">
        <f>VLOOKUP($A784,Searches!$A:$H,AB$1,FALSE)</f>
        <v>#N/A</v>
      </c>
      <c r="AC784" s="22" t="e">
        <f>VLOOKUP($A784,Searches!$A:$H,AC$1,FALSE)</f>
        <v>#N/A</v>
      </c>
      <c r="AD784" s="22" t="e">
        <f>VLOOKUP($A784,Searches!$A:$H,AD$1,FALSE)</f>
        <v>#N/A</v>
      </c>
      <c r="AE784" s="22" t="e">
        <f>VLOOKUP($A784,Searches!$A:$H,AE$1,FALSE)</f>
        <v>#N/A</v>
      </c>
      <c r="AF784" s="22" t="e">
        <f>VLOOKUP($A784,Searches!$A:$H,AF$1,FALSE)</f>
        <v>#N/A</v>
      </c>
      <c r="AG784" s="22" t="e">
        <f>VLOOKUP($A784,Searches!$A:$H,AG$1,FALSE)</f>
        <v>#N/A</v>
      </c>
      <c r="AH784" s="22" t="str">
        <f>VLOOKUP($G784,Temp!$D:$F,AH$1,FALSE)</f>
        <v>transflo.com</v>
      </c>
      <c r="AI784" s="22">
        <f>VLOOKUP($G784,Temp!$D:$F,AI$1,FALSE)</f>
        <v>0</v>
      </c>
      <c r="AJ784" s="22" t="str">
        <f>VLOOKUP($G784,Temp!$D:$F,AJ$1,FALSE)</f>
        <v>WordPress</v>
      </c>
    </row>
    <row r="785" spans="1:36" ht="16" x14ac:dyDescent="0.2">
      <c r="A785" s="8" t="str">
        <f t="shared" si="12"/>
        <v>Holly Rollo RSA Security</v>
      </c>
      <c r="B785" s="8" t="s">
        <v>2946</v>
      </c>
      <c r="C785" s="8" t="s">
        <v>2947</v>
      </c>
      <c r="D785" s="8" t="s">
        <v>2948</v>
      </c>
      <c r="E785" s="8" t="s">
        <v>2949</v>
      </c>
      <c r="F785" s="8" t="s">
        <v>2950</v>
      </c>
      <c r="G785" s="12" t="s">
        <v>2687</v>
      </c>
      <c r="H785" s="22" t="str">
        <f>VLOOKUP($G785,Temp!$A:$C,H$1,FALSE)</f>
        <v>rsa.com</v>
      </c>
      <c r="I785" s="22" t="e">
        <f>VLOOKUP($G785,Temp!$A:$C,I$1,FALSE)</f>
        <v>#VALUE!</v>
      </c>
      <c r="J785" s="22" t="e">
        <f>VLOOKUP($G785,Temp!$A:$C,J$1,FALSE)</f>
        <v>#VALUE!</v>
      </c>
      <c r="K785" s="22" t="e">
        <f>VLOOKUP($G785,Temp!$A:$C,K$1,FALSE)</f>
        <v>#VALUE!</v>
      </c>
      <c r="L785" s="22" t="e">
        <f>VLOOKUP($G785,Temp!$A:$C,L$1,FALSE)</f>
        <v>#VALUE!</v>
      </c>
      <c r="M785" s="22" t="e">
        <f>VLOOKUP($G785,Temp!$A:$C,M$1,FALSE)</f>
        <v>#VALUE!</v>
      </c>
      <c r="N785" s="22" t="e">
        <f>VLOOKUP($G785,Temp!$A:$C,N$1,FALSE)</f>
        <v>#VALUE!</v>
      </c>
      <c r="O785" s="22" t="e">
        <f>VLOOKUP($G785,Temp!$A:$C,O$1,FALSE)</f>
        <v>#VALUE!</v>
      </c>
      <c r="P785" s="22" t="e">
        <f>VLOOKUP($G785,Temp!$A:$C,P$1,FALSE)</f>
        <v>#VALUE!</v>
      </c>
      <c r="Q785" s="22" t="e">
        <f>VLOOKUP($G785,Temp!$A:$C,Q$1,FALSE)</f>
        <v>#VALUE!</v>
      </c>
      <c r="R785" s="22" t="e">
        <f>VLOOKUP($G785,Temp!$A:$C,R$1,FALSE)</f>
        <v>#VALUE!</v>
      </c>
      <c r="S785" s="22" t="e">
        <f>VLOOKUP($G785,Temp!$A:$C,S$1,FALSE)</f>
        <v>#VALUE!</v>
      </c>
      <c r="T785" s="22" t="e">
        <f>VLOOKUP($G785,Temp!$A:$C,T$1,FALSE)</f>
        <v>#VALUE!</v>
      </c>
      <c r="U785" s="22" t="e">
        <f>VLOOKUP($G785,Temp!$A:$C,U$1,FALSE)</f>
        <v>#VALUE!</v>
      </c>
      <c r="V785" s="22" t="e">
        <f>VLOOKUP($G785,Temp!$A:$C,V$1,FALSE)</f>
        <v>#VALUE!</v>
      </c>
      <c r="W785" s="22" t="e">
        <f>VLOOKUP($G785,Temp!$A:$C,W$1,FALSE)</f>
        <v>#VALUE!</v>
      </c>
      <c r="X785" s="22" t="e">
        <f>VLOOKUP($G785,Temp!$A:$C,X$1,FALSE)</f>
        <v>#VALUE!</v>
      </c>
      <c r="Y785" s="22">
        <f>VLOOKUP($G785,Temp!$A:$C,Y$1,FALSE)</f>
        <v>217000</v>
      </c>
      <c r="Z785" s="22">
        <f>VLOOKUP($G785,Temp!$A:$C,Z$1,FALSE)</f>
        <v>60900</v>
      </c>
      <c r="AA785" s="22" t="e">
        <f>VLOOKUP($A785,Searches!$A:$H,AA$1,FALSE)</f>
        <v>#N/A</v>
      </c>
      <c r="AB785" s="22" t="e">
        <f>VLOOKUP($A785,Searches!$A:$H,AB$1,FALSE)</f>
        <v>#N/A</v>
      </c>
      <c r="AC785" s="22" t="e">
        <f>VLOOKUP($A785,Searches!$A:$H,AC$1,FALSE)</f>
        <v>#N/A</v>
      </c>
      <c r="AD785" s="22" t="e">
        <f>VLOOKUP($A785,Searches!$A:$H,AD$1,FALSE)</f>
        <v>#N/A</v>
      </c>
      <c r="AE785" s="22" t="e">
        <f>VLOOKUP($A785,Searches!$A:$H,AE$1,FALSE)</f>
        <v>#N/A</v>
      </c>
      <c r="AF785" s="22" t="e">
        <f>VLOOKUP($A785,Searches!$A:$H,AF$1,FALSE)</f>
        <v>#N/A</v>
      </c>
      <c r="AG785" s="22" t="e">
        <f>VLOOKUP($A785,Searches!$A:$H,AG$1,FALSE)</f>
        <v>#N/A</v>
      </c>
      <c r="AH785" s="22" t="e">
        <f>VLOOKUP($G785,Temp!$D:$F,AH$1,FALSE)</f>
        <v>#N/A</v>
      </c>
      <c r="AI785" s="22" t="e">
        <f>VLOOKUP($G785,Temp!$D:$F,AI$1,FALSE)</f>
        <v>#N/A</v>
      </c>
      <c r="AJ785" s="22" t="e">
        <f>VLOOKUP($G785,Temp!$D:$F,AJ$1,FALSE)</f>
        <v>#N/A</v>
      </c>
    </row>
    <row r="786" spans="1:36" ht="16" x14ac:dyDescent="0.2">
      <c r="A786" s="8" t="str">
        <f t="shared" si="12"/>
        <v>Colleen Jansen ChargePoint</v>
      </c>
      <c r="B786" s="8" t="s">
        <v>2540</v>
      </c>
      <c r="C786" s="8" t="s">
        <v>2541</v>
      </c>
      <c r="D786" s="8" t="s">
        <v>42</v>
      </c>
      <c r="E786" s="8" t="s">
        <v>2542</v>
      </c>
      <c r="F786" s="8" t="s">
        <v>2543</v>
      </c>
      <c r="G786" s="12" t="s">
        <v>2544</v>
      </c>
      <c r="H786" s="22" t="str">
        <f>VLOOKUP($G786,Temp!$A:$C,H$1,FALSE)</f>
        <v>chargepoint.com</v>
      </c>
      <c r="I786" s="22" t="e">
        <f>VLOOKUP($G786,Temp!$A:$C,I$1,FALSE)</f>
        <v>#VALUE!</v>
      </c>
      <c r="J786" s="22" t="e">
        <f>VLOOKUP($G786,Temp!$A:$C,J$1,FALSE)</f>
        <v>#VALUE!</v>
      </c>
      <c r="K786" s="22" t="e">
        <f>VLOOKUP($G786,Temp!$A:$C,K$1,FALSE)</f>
        <v>#VALUE!</v>
      </c>
      <c r="L786" s="22" t="e">
        <f>VLOOKUP($G786,Temp!$A:$C,L$1,FALSE)</f>
        <v>#VALUE!</v>
      </c>
      <c r="M786" s="22" t="e">
        <f>VLOOKUP($G786,Temp!$A:$C,M$1,FALSE)</f>
        <v>#VALUE!</v>
      </c>
      <c r="N786" s="22" t="e">
        <f>VLOOKUP($G786,Temp!$A:$C,N$1,FALSE)</f>
        <v>#VALUE!</v>
      </c>
      <c r="O786" s="22" t="e">
        <f>VLOOKUP($G786,Temp!$A:$C,O$1,FALSE)</f>
        <v>#VALUE!</v>
      </c>
      <c r="P786" s="22" t="e">
        <f>VLOOKUP($G786,Temp!$A:$C,P$1,FALSE)</f>
        <v>#VALUE!</v>
      </c>
      <c r="Q786" s="22" t="e">
        <f>VLOOKUP($G786,Temp!$A:$C,Q$1,FALSE)</f>
        <v>#VALUE!</v>
      </c>
      <c r="R786" s="22" t="e">
        <f>VLOOKUP($G786,Temp!$A:$C,R$1,FALSE)</f>
        <v>#VALUE!</v>
      </c>
      <c r="S786" s="22" t="e">
        <f>VLOOKUP($G786,Temp!$A:$C,S$1,FALSE)</f>
        <v>#VALUE!</v>
      </c>
      <c r="T786" s="22" t="e">
        <f>VLOOKUP($G786,Temp!$A:$C,T$1,FALSE)</f>
        <v>#VALUE!</v>
      </c>
      <c r="U786" s="22" t="e">
        <f>VLOOKUP($G786,Temp!$A:$C,U$1,FALSE)</f>
        <v>#VALUE!</v>
      </c>
      <c r="V786" s="22" t="e">
        <f>VLOOKUP($G786,Temp!$A:$C,V$1,FALSE)</f>
        <v>#VALUE!</v>
      </c>
      <c r="W786" s="22" t="e">
        <f>VLOOKUP($G786,Temp!$A:$C,W$1,FALSE)</f>
        <v>#VALUE!</v>
      </c>
      <c r="X786" s="22" t="e">
        <f>VLOOKUP($G786,Temp!$A:$C,X$1,FALSE)</f>
        <v>#VALUE!</v>
      </c>
      <c r="Y786" s="22">
        <f>VLOOKUP($G786,Temp!$A:$C,Y$1,FALSE)</f>
        <v>32600</v>
      </c>
      <c r="Z786" s="22">
        <f>VLOOKUP($G786,Temp!$A:$C,Z$1,FALSE)</f>
        <v>1900</v>
      </c>
      <c r="AA786" s="22" t="e">
        <f>VLOOKUP($A786,Searches!$A:$H,AA$1,FALSE)</f>
        <v>#N/A</v>
      </c>
      <c r="AB786" s="22" t="e">
        <f>VLOOKUP($A786,Searches!$A:$H,AB$1,FALSE)</f>
        <v>#N/A</v>
      </c>
      <c r="AC786" s="22" t="e">
        <f>VLOOKUP($A786,Searches!$A:$H,AC$1,FALSE)</f>
        <v>#N/A</v>
      </c>
      <c r="AD786" s="22" t="e">
        <f>VLOOKUP($A786,Searches!$A:$H,AD$1,FALSE)</f>
        <v>#N/A</v>
      </c>
      <c r="AE786" s="22" t="e">
        <f>VLOOKUP($A786,Searches!$A:$H,AE$1,FALSE)</f>
        <v>#N/A</v>
      </c>
      <c r="AF786" s="22" t="e">
        <f>VLOOKUP($A786,Searches!$A:$H,AF$1,FALSE)</f>
        <v>#N/A</v>
      </c>
      <c r="AG786" s="22" t="e">
        <f>VLOOKUP($A786,Searches!$A:$H,AG$1,FALSE)</f>
        <v>#N/A</v>
      </c>
      <c r="AH786" s="22" t="str">
        <f>VLOOKUP($G786,Temp!$D:$F,AH$1,FALSE)</f>
        <v>chargepoint.com</v>
      </c>
      <c r="AI786" s="22" t="str">
        <f>VLOOKUP($G786,Temp!$D:$F,AI$1,FALSE)</f>
        <v>Marketo</v>
      </c>
      <c r="AJ786" s="22" t="str">
        <f>VLOOKUP($G786,Temp!$D:$F,AJ$1,FALSE)</f>
        <v>Drupal</v>
      </c>
    </row>
    <row r="787" spans="1:36" ht="16" x14ac:dyDescent="0.2">
      <c r="A787" s="8" t="str">
        <f t="shared" si="12"/>
        <v>Matt Fleckenstein Nintex</v>
      </c>
      <c r="B787" s="8" t="s">
        <v>856</v>
      </c>
      <c r="C787" s="8" t="s">
        <v>2957</v>
      </c>
      <c r="D787" s="8" t="s">
        <v>42</v>
      </c>
      <c r="E787" s="8" t="s">
        <v>2958</v>
      </c>
      <c r="F787" s="8" t="s">
        <v>2959</v>
      </c>
      <c r="G787" s="12" t="s">
        <v>2711</v>
      </c>
      <c r="H787" s="22" t="str">
        <f>VLOOKUP($G787,Temp!$A:$C,H$1,FALSE)</f>
        <v>nintex.com</v>
      </c>
      <c r="I787" s="22" t="e">
        <f>VLOOKUP($G787,Temp!$A:$C,I$1,FALSE)</f>
        <v>#VALUE!</v>
      </c>
      <c r="J787" s="22" t="e">
        <f>VLOOKUP($G787,Temp!$A:$C,J$1,FALSE)</f>
        <v>#VALUE!</v>
      </c>
      <c r="K787" s="22" t="e">
        <f>VLOOKUP($G787,Temp!$A:$C,K$1,FALSE)</f>
        <v>#VALUE!</v>
      </c>
      <c r="L787" s="22" t="e">
        <f>VLOOKUP($G787,Temp!$A:$C,L$1,FALSE)</f>
        <v>#VALUE!</v>
      </c>
      <c r="M787" s="22" t="e">
        <f>VLOOKUP($G787,Temp!$A:$C,M$1,FALSE)</f>
        <v>#VALUE!</v>
      </c>
      <c r="N787" s="22" t="e">
        <f>VLOOKUP($G787,Temp!$A:$C,N$1,FALSE)</f>
        <v>#VALUE!</v>
      </c>
      <c r="O787" s="22" t="e">
        <f>VLOOKUP($G787,Temp!$A:$C,O$1,FALSE)</f>
        <v>#VALUE!</v>
      </c>
      <c r="P787" s="22" t="e">
        <f>VLOOKUP($G787,Temp!$A:$C,P$1,FALSE)</f>
        <v>#VALUE!</v>
      </c>
      <c r="Q787" s="22" t="e">
        <f>VLOOKUP($G787,Temp!$A:$C,Q$1,FALSE)</f>
        <v>#VALUE!</v>
      </c>
      <c r="R787" s="22" t="e">
        <f>VLOOKUP($G787,Temp!$A:$C,R$1,FALSE)</f>
        <v>#VALUE!</v>
      </c>
      <c r="S787" s="22" t="e">
        <f>VLOOKUP($G787,Temp!$A:$C,S$1,FALSE)</f>
        <v>#VALUE!</v>
      </c>
      <c r="T787" s="22" t="e">
        <f>VLOOKUP($G787,Temp!$A:$C,T$1,FALSE)</f>
        <v>#VALUE!</v>
      </c>
      <c r="U787" s="22" t="e">
        <f>VLOOKUP($G787,Temp!$A:$C,U$1,FALSE)</f>
        <v>#VALUE!</v>
      </c>
      <c r="V787" s="22" t="e">
        <f>VLOOKUP($G787,Temp!$A:$C,V$1,FALSE)</f>
        <v>#VALUE!</v>
      </c>
      <c r="W787" s="22" t="e">
        <f>VLOOKUP($G787,Temp!$A:$C,W$1,FALSE)</f>
        <v>#VALUE!</v>
      </c>
      <c r="X787" s="22" t="e">
        <f>VLOOKUP($G787,Temp!$A:$C,X$1,FALSE)</f>
        <v>#VALUE!</v>
      </c>
      <c r="Y787" s="22">
        <f>VLOOKUP($G787,Temp!$A:$C,Y$1,FALSE)</f>
        <v>39700</v>
      </c>
      <c r="Z787" s="22">
        <f>VLOOKUP($G787,Temp!$A:$C,Z$1,FALSE)</f>
        <v>5100</v>
      </c>
      <c r="AA787" s="22" t="str">
        <f>VLOOKUP($A787,Searches!$A:$H,AA$1,FALSE)</f>
        <v>Matt Fleckenstein</v>
      </c>
      <c r="AB787" s="22" t="str">
        <f>VLOOKUP($A787,Searches!$A:$H,AB$1,FALSE)</f>
        <v>Nintex</v>
      </c>
      <c r="AC787" s="22" t="str">
        <f>VLOOKUP($A787,Searches!$A:$H,AC$1,FALSE)</f>
        <v>Chief Marketing Officer</v>
      </c>
      <c r="AD787" s="22" t="str">
        <f>VLOOKUP($A787,Searches!$A:$H,AD$1,FALSE)</f>
        <v>2nd</v>
      </c>
      <c r="AE787" s="22" t="str">
        <f>VLOOKUP($A787,Searches!$A:$H,AE$1,FALSE)</f>
        <v>Open link</v>
      </c>
      <c r="AF787" s="22" t="str">
        <f>VLOOKUP($A787,Searches!$A:$H,AF$1,FALSE)</f>
        <v>Greater Seattle Area</v>
      </c>
      <c r="AG787" s="22" t="str">
        <f>VLOOKUP($A787,Searches!$A:$H,AG$1,FALSE)</f>
        <v>https://www.linkedin.com/sales/profile/2242238,ki7F,NAME_SEARCH?moduleKey=peopleSearchResults&amp;pageKey=sales-search3-people-refinement&amp;contextId=60BC92C971D70515801E49D6842B0000&amp;requestId=212800b1-a51b-457e-a2f2-b0a3142cf20e&amp;action=CLICK&amp;target=urn%3Ali%3AsalesLead%3A(-1%2C2242238)&amp;pageNumber=4&amp;targetEl=profilelink&amp;position=2&amp;trk=lss-serp-result-lead_photo</v>
      </c>
      <c r="AH787" s="22" t="str">
        <f>VLOOKUP($G787,Temp!$D:$F,AH$1,FALSE)</f>
        <v>nintex.com</v>
      </c>
      <c r="AI787" s="22" t="str">
        <f>VLOOKUP($G787,Temp!$D:$F,AI$1,FALSE)</f>
        <v>Marketo</v>
      </c>
      <c r="AJ787" s="22" t="str">
        <f>VLOOKUP($G787,Temp!$D:$F,AJ$1,FALSE)</f>
        <v>WordPress</v>
      </c>
    </row>
    <row r="788" spans="1:36" ht="16" x14ac:dyDescent="0.2">
      <c r="A788" s="8" t="str">
        <f t="shared" si="12"/>
        <v>Jackie Yeaney Ellucian</v>
      </c>
      <c r="B788" s="8" t="s">
        <v>2970</v>
      </c>
      <c r="C788" s="8" t="s">
        <v>2971</v>
      </c>
      <c r="D788" s="8" t="s">
        <v>42</v>
      </c>
      <c r="E788" s="8" t="s">
        <v>2972</v>
      </c>
      <c r="F788" s="8" t="s">
        <v>2973</v>
      </c>
      <c r="G788" s="12" t="s">
        <v>2722</v>
      </c>
      <c r="H788" s="22" t="str">
        <f>VLOOKUP($G788,Temp!$A:$C,H$1,FALSE)</f>
        <v>ellucian.com</v>
      </c>
      <c r="I788" s="22" t="e">
        <f>VLOOKUP($G788,Temp!$A:$C,I$1,FALSE)</f>
        <v>#VALUE!</v>
      </c>
      <c r="J788" s="22" t="e">
        <f>VLOOKUP($G788,Temp!$A:$C,J$1,FALSE)</f>
        <v>#VALUE!</v>
      </c>
      <c r="K788" s="22" t="e">
        <f>VLOOKUP($G788,Temp!$A:$C,K$1,FALSE)</f>
        <v>#VALUE!</v>
      </c>
      <c r="L788" s="22" t="e">
        <f>VLOOKUP($G788,Temp!$A:$C,L$1,FALSE)</f>
        <v>#VALUE!</v>
      </c>
      <c r="M788" s="22" t="e">
        <f>VLOOKUP($G788,Temp!$A:$C,M$1,FALSE)</f>
        <v>#VALUE!</v>
      </c>
      <c r="N788" s="22" t="e">
        <f>VLOOKUP($G788,Temp!$A:$C,N$1,FALSE)</f>
        <v>#VALUE!</v>
      </c>
      <c r="O788" s="22" t="e">
        <f>VLOOKUP($G788,Temp!$A:$C,O$1,FALSE)</f>
        <v>#VALUE!</v>
      </c>
      <c r="P788" s="22" t="e">
        <f>VLOOKUP($G788,Temp!$A:$C,P$1,FALSE)</f>
        <v>#VALUE!</v>
      </c>
      <c r="Q788" s="22" t="e">
        <f>VLOOKUP($G788,Temp!$A:$C,Q$1,FALSE)</f>
        <v>#VALUE!</v>
      </c>
      <c r="R788" s="22" t="e">
        <f>VLOOKUP($G788,Temp!$A:$C,R$1,FALSE)</f>
        <v>#VALUE!</v>
      </c>
      <c r="S788" s="22" t="e">
        <f>VLOOKUP($G788,Temp!$A:$C,S$1,FALSE)</f>
        <v>#VALUE!</v>
      </c>
      <c r="T788" s="22" t="e">
        <f>VLOOKUP($G788,Temp!$A:$C,T$1,FALSE)</f>
        <v>#VALUE!</v>
      </c>
      <c r="U788" s="22" t="e">
        <f>VLOOKUP($G788,Temp!$A:$C,U$1,FALSE)</f>
        <v>#VALUE!</v>
      </c>
      <c r="V788" s="22" t="e">
        <f>VLOOKUP($G788,Temp!$A:$C,V$1,FALSE)</f>
        <v>#VALUE!</v>
      </c>
      <c r="W788" s="22" t="e">
        <f>VLOOKUP($G788,Temp!$A:$C,W$1,FALSE)</f>
        <v>#VALUE!</v>
      </c>
      <c r="X788" s="22" t="e">
        <f>VLOOKUP($G788,Temp!$A:$C,X$1,FALSE)</f>
        <v>#VALUE!</v>
      </c>
      <c r="Y788" s="22">
        <f>VLOOKUP($G788,Temp!$A:$C,Y$1,FALSE)</f>
        <v>120000</v>
      </c>
      <c r="Z788" s="22">
        <f>VLOOKUP($G788,Temp!$A:$C,Z$1,FALSE)</f>
        <v>3500</v>
      </c>
      <c r="AA788" s="22" t="e">
        <f>VLOOKUP($A788,Searches!$A:$H,AA$1,FALSE)</f>
        <v>#N/A</v>
      </c>
      <c r="AB788" s="22" t="e">
        <f>VLOOKUP($A788,Searches!$A:$H,AB$1,FALSE)</f>
        <v>#N/A</v>
      </c>
      <c r="AC788" s="22" t="e">
        <f>VLOOKUP($A788,Searches!$A:$H,AC$1,FALSE)</f>
        <v>#N/A</v>
      </c>
      <c r="AD788" s="22" t="e">
        <f>VLOOKUP($A788,Searches!$A:$H,AD$1,FALSE)</f>
        <v>#N/A</v>
      </c>
      <c r="AE788" s="22" t="e">
        <f>VLOOKUP($A788,Searches!$A:$H,AE$1,FALSE)</f>
        <v>#N/A</v>
      </c>
      <c r="AF788" s="22" t="e">
        <f>VLOOKUP($A788,Searches!$A:$H,AF$1,FALSE)</f>
        <v>#N/A</v>
      </c>
      <c r="AG788" s="22" t="e">
        <f>VLOOKUP($A788,Searches!$A:$H,AG$1,FALSE)</f>
        <v>#N/A</v>
      </c>
      <c r="AH788" s="22" t="e">
        <f>VLOOKUP($G788,Temp!$D:$F,AH$1,FALSE)</f>
        <v>#N/A</v>
      </c>
      <c r="AI788" s="22" t="e">
        <f>VLOOKUP($G788,Temp!$D:$F,AI$1,FALSE)</f>
        <v>#N/A</v>
      </c>
      <c r="AJ788" s="22" t="e">
        <f>VLOOKUP($G788,Temp!$D:$F,AJ$1,FALSE)</f>
        <v>#N/A</v>
      </c>
    </row>
    <row r="789" spans="1:36" ht="16" x14ac:dyDescent="0.2">
      <c r="A789" s="8" t="str">
        <f t="shared" si="12"/>
        <v>Sophie Vu Vibes</v>
      </c>
      <c r="B789" s="8" t="s">
        <v>2980</v>
      </c>
      <c r="C789" s="8" t="s">
        <v>2981</v>
      </c>
      <c r="D789" s="8" t="s">
        <v>42</v>
      </c>
      <c r="E789" s="8" t="s">
        <v>2982</v>
      </c>
      <c r="F789" s="8" t="s">
        <v>2983</v>
      </c>
      <c r="G789" s="12" t="s">
        <v>2734</v>
      </c>
      <c r="H789" s="22" t="str">
        <f>VLOOKUP($G789,Temp!$A:$C,H$1,FALSE)</f>
        <v>vibes.com</v>
      </c>
      <c r="I789" s="22" t="e">
        <f>VLOOKUP($G789,Temp!$A:$C,I$1,FALSE)</f>
        <v>#VALUE!</v>
      </c>
      <c r="J789" s="22" t="e">
        <f>VLOOKUP($G789,Temp!$A:$C,J$1,FALSE)</f>
        <v>#VALUE!</v>
      </c>
      <c r="K789" s="22" t="e">
        <f>VLOOKUP($G789,Temp!$A:$C,K$1,FALSE)</f>
        <v>#VALUE!</v>
      </c>
      <c r="L789" s="22" t="e">
        <f>VLOOKUP($G789,Temp!$A:$C,L$1,FALSE)</f>
        <v>#VALUE!</v>
      </c>
      <c r="M789" s="22" t="e">
        <f>VLOOKUP($G789,Temp!$A:$C,M$1,FALSE)</f>
        <v>#VALUE!</v>
      </c>
      <c r="N789" s="22" t="e">
        <f>VLOOKUP($G789,Temp!$A:$C,N$1,FALSE)</f>
        <v>#VALUE!</v>
      </c>
      <c r="O789" s="22" t="e">
        <f>VLOOKUP($G789,Temp!$A:$C,O$1,FALSE)</f>
        <v>#VALUE!</v>
      </c>
      <c r="P789" s="22" t="e">
        <f>VLOOKUP($G789,Temp!$A:$C,P$1,FALSE)</f>
        <v>#VALUE!</v>
      </c>
      <c r="Q789" s="22" t="e">
        <f>VLOOKUP($G789,Temp!$A:$C,Q$1,FALSE)</f>
        <v>#VALUE!</v>
      </c>
      <c r="R789" s="22" t="e">
        <f>VLOOKUP($G789,Temp!$A:$C,R$1,FALSE)</f>
        <v>#VALUE!</v>
      </c>
      <c r="S789" s="22" t="e">
        <f>VLOOKUP($G789,Temp!$A:$C,S$1,FALSE)</f>
        <v>#VALUE!</v>
      </c>
      <c r="T789" s="22" t="e">
        <f>VLOOKUP($G789,Temp!$A:$C,T$1,FALSE)</f>
        <v>#VALUE!</v>
      </c>
      <c r="U789" s="22" t="e">
        <f>VLOOKUP($G789,Temp!$A:$C,U$1,FALSE)</f>
        <v>#VALUE!</v>
      </c>
      <c r="V789" s="22" t="e">
        <f>VLOOKUP($G789,Temp!$A:$C,V$1,FALSE)</f>
        <v>#VALUE!</v>
      </c>
      <c r="W789" s="22" t="e">
        <f>VLOOKUP($G789,Temp!$A:$C,W$1,FALSE)</f>
        <v>#VALUE!</v>
      </c>
      <c r="X789" s="22" t="e">
        <f>VLOOKUP($G789,Temp!$A:$C,X$1,FALSE)</f>
        <v>#VALUE!</v>
      </c>
      <c r="Y789" s="22">
        <f>VLOOKUP($G789,Temp!$A:$C,Y$1,FALSE)</f>
        <v>5100</v>
      </c>
      <c r="Z789" s="22">
        <f>VLOOKUP($G789,Temp!$A:$C,Z$1,FALSE)</f>
        <v>2200</v>
      </c>
      <c r="AA789" s="22" t="e">
        <f>VLOOKUP($A789,Searches!$A:$H,AA$1,FALSE)</f>
        <v>#N/A</v>
      </c>
      <c r="AB789" s="22" t="e">
        <f>VLOOKUP($A789,Searches!$A:$H,AB$1,FALSE)</f>
        <v>#N/A</v>
      </c>
      <c r="AC789" s="22" t="e">
        <f>VLOOKUP($A789,Searches!$A:$H,AC$1,FALSE)</f>
        <v>#N/A</v>
      </c>
      <c r="AD789" s="22" t="e">
        <f>VLOOKUP($A789,Searches!$A:$H,AD$1,FALSE)</f>
        <v>#N/A</v>
      </c>
      <c r="AE789" s="22" t="e">
        <f>VLOOKUP($A789,Searches!$A:$H,AE$1,FALSE)</f>
        <v>#N/A</v>
      </c>
      <c r="AF789" s="22" t="e">
        <f>VLOOKUP($A789,Searches!$A:$H,AF$1,FALSE)</f>
        <v>#N/A</v>
      </c>
      <c r="AG789" s="22" t="e">
        <f>VLOOKUP($A789,Searches!$A:$H,AG$1,FALSE)</f>
        <v>#N/A</v>
      </c>
      <c r="AH789" s="22" t="str">
        <f>VLOOKUP($G789,Temp!$D:$F,AH$1,FALSE)</f>
        <v>vibes.com</v>
      </c>
      <c r="AI789" s="22" t="str">
        <f>VLOOKUP($G789,Temp!$D:$F,AI$1,FALSE)</f>
        <v>Marketo</v>
      </c>
      <c r="AJ789" s="22" t="str">
        <f>VLOOKUP($G789,Temp!$D:$F,AJ$1,FALSE)</f>
        <v>WordPress</v>
      </c>
    </row>
    <row r="790" spans="1:36" ht="16" x14ac:dyDescent="0.2">
      <c r="A790" s="8" t="str">
        <f t="shared" si="12"/>
        <v>Cory Treffiletti Voicera</v>
      </c>
      <c r="B790" s="8" t="s">
        <v>2998</v>
      </c>
      <c r="C790" s="8" t="s">
        <v>2999</v>
      </c>
      <c r="D790" s="8" t="s">
        <v>42</v>
      </c>
      <c r="E790" s="8" t="s">
        <v>3000</v>
      </c>
      <c r="F790" s="8" t="s">
        <v>3001</v>
      </c>
      <c r="G790" s="12" t="s">
        <v>2743</v>
      </c>
      <c r="H790" s="22" t="str">
        <f>VLOOKUP($G790,Temp!$A:$C,H$1,FALSE)</f>
        <v>voicera.com</v>
      </c>
      <c r="I790" s="22" t="e">
        <f>VLOOKUP($G790,Temp!$A:$C,I$1,FALSE)</f>
        <v>#VALUE!</v>
      </c>
      <c r="J790" s="22" t="e">
        <f>VLOOKUP($G790,Temp!$A:$C,J$1,FALSE)</f>
        <v>#VALUE!</v>
      </c>
      <c r="K790" s="22" t="e">
        <f>VLOOKUP($G790,Temp!$A:$C,K$1,FALSE)</f>
        <v>#VALUE!</v>
      </c>
      <c r="L790" s="22" t="e">
        <f>VLOOKUP($G790,Temp!$A:$C,L$1,FALSE)</f>
        <v>#VALUE!</v>
      </c>
      <c r="M790" s="22" t="e">
        <f>VLOOKUP($G790,Temp!$A:$C,M$1,FALSE)</f>
        <v>#VALUE!</v>
      </c>
      <c r="N790" s="22" t="e">
        <f>VLOOKUP($G790,Temp!$A:$C,N$1,FALSE)</f>
        <v>#VALUE!</v>
      </c>
      <c r="O790" s="22" t="e">
        <f>VLOOKUP($G790,Temp!$A:$C,O$1,FALSE)</f>
        <v>#VALUE!</v>
      </c>
      <c r="P790" s="22" t="e">
        <f>VLOOKUP($G790,Temp!$A:$C,P$1,FALSE)</f>
        <v>#VALUE!</v>
      </c>
      <c r="Q790" s="22" t="e">
        <f>VLOOKUP($G790,Temp!$A:$C,Q$1,FALSE)</f>
        <v>#VALUE!</v>
      </c>
      <c r="R790" s="22" t="e">
        <f>VLOOKUP($G790,Temp!$A:$C,R$1,FALSE)</f>
        <v>#VALUE!</v>
      </c>
      <c r="S790" s="22" t="e">
        <f>VLOOKUP($G790,Temp!$A:$C,S$1,FALSE)</f>
        <v>#VALUE!</v>
      </c>
      <c r="T790" s="22" t="e">
        <f>VLOOKUP($G790,Temp!$A:$C,T$1,FALSE)</f>
        <v>#VALUE!</v>
      </c>
      <c r="U790" s="22" t="e">
        <f>VLOOKUP($G790,Temp!$A:$C,U$1,FALSE)</f>
        <v>#VALUE!</v>
      </c>
      <c r="V790" s="22" t="e">
        <f>VLOOKUP($G790,Temp!$A:$C,V$1,FALSE)</f>
        <v>#VALUE!</v>
      </c>
      <c r="W790" s="22" t="e">
        <f>VLOOKUP($G790,Temp!$A:$C,W$1,FALSE)</f>
        <v>#VALUE!</v>
      </c>
      <c r="X790" s="22" t="e">
        <f>VLOOKUP($G790,Temp!$A:$C,X$1,FALSE)</f>
        <v>#VALUE!</v>
      </c>
      <c r="Y790" s="22">
        <f>VLOOKUP($G790,Temp!$A:$C,Y$1,FALSE)</f>
        <v>40</v>
      </c>
      <c r="Z790" s="22">
        <f>VLOOKUP($G790,Temp!$A:$C,Z$1,FALSE)</f>
        <v>2300</v>
      </c>
      <c r="AA790" s="22" t="str">
        <f>VLOOKUP($A790,Searches!$A:$H,AA$1,FALSE)</f>
        <v>Cory Treffiletti</v>
      </c>
      <c r="AB790" s="22" t="str">
        <f>VLOOKUP($A790,Searches!$A:$H,AB$1,FALSE)</f>
        <v>Voicera</v>
      </c>
      <c r="AC790" s="22" t="str">
        <f>VLOOKUP($A790,Searches!$A:$H,AC$1,FALSE)</f>
        <v>Chief Marketing Officer</v>
      </c>
      <c r="AD790" s="22" t="str">
        <f>VLOOKUP($A790,Searches!$A:$H,AD$1,FALSE)</f>
        <v>2nd</v>
      </c>
      <c r="AE790" s="22" t="str">
        <f>VLOOKUP($A790,Searches!$A:$H,AE$1,FALSE)</f>
        <v/>
      </c>
      <c r="AF790" s="22" t="str">
        <f>VLOOKUP($A790,Searches!$A:$H,AF$1,FALSE)</f>
        <v>San Francisco Bay Area</v>
      </c>
      <c r="AG790" s="22" t="str">
        <f>VLOOKUP($A790,Searches!$A:$H,AG$1,FALSE)</f>
        <v>https://www.linkedin.com/sales/profile/25723488,qidi,NAME_SEARCH?moduleKey=peopleSearchResults&amp;pageKey=sales-search3-people-refinement&amp;contextId=60BC92C971D70515801E49D6842B0000&amp;requestId=4f264cc0-faad-47fe-938f-bac29f2959fb&amp;action=CLICK&amp;target=urn%3Ali%3AsalesLead%3A(-1%2C25723488)&amp;pageNumber=4&amp;targetEl=profilelink&amp;position=6&amp;trk=lss-serp-result-lead_photo</v>
      </c>
      <c r="AH790" s="22" t="str">
        <f>VLOOKUP($G790,Temp!$D:$F,AH$1,FALSE)</f>
        <v>voicera.com</v>
      </c>
      <c r="AI790" s="22" t="str">
        <f>VLOOKUP($G790,Temp!$D:$F,AI$1,FALSE)</f>
        <v>HubSpot</v>
      </c>
      <c r="AJ790" s="22" t="str">
        <f>VLOOKUP($G790,Temp!$D:$F,AJ$1,FALSE)</f>
        <v>WordPress</v>
      </c>
    </row>
    <row r="791" spans="1:36" ht="16" x14ac:dyDescent="0.2">
      <c r="A791" s="8" t="str">
        <f t="shared" si="12"/>
        <v>Tom Wentworth RapidMiner, Inc.</v>
      </c>
      <c r="B791" s="8" t="s">
        <v>1696</v>
      </c>
      <c r="C791" s="8" t="s">
        <v>3013</v>
      </c>
      <c r="D791" s="8" t="s">
        <v>42</v>
      </c>
      <c r="E791" s="8" t="s">
        <v>3015</v>
      </c>
      <c r="F791" s="8" t="s">
        <v>3017</v>
      </c>
      <c r="G791" s="12" t="s">
        <v>2753</v>
      </c>
      <c r="H791" s="22" t="str">
        <f>VLOOKUP($G791,Temp!$A:$C,H$1,FALSE)</f>
        <v>rapidminer.com</v>
      </c>
      <c r="I791" s="22" t="e">
        <f>VLOOKUP($G791,Temp!$A:$C,I$1,FALSE)</f>
        <v>#VALUE!</v>
      </c>
      <c r="J791" s="22" t="e">
        <f>VLOOKUP($G791,Temp!$A:$C,J$1,FALSE)</f>
        <v>#VALUE!</v>
      </c>
      <c r="K791" s="22" t="e">
        <f>VLOOKUP($G791,Temp!$A:$C,K$1,FALSE)</f>
        <v>#VALUE!</v>
      </c>
      <c r="L791" s="22" t="e">
        <f>VLOOKUP($G791,Temp!$A:$C,L$1,FALSE)</f>
        <v>#VALUE!</v>
      </c>
      <c r="M791" s="22" t="e">
        <f>VLOOKUP($G791,Temp!$A:$C,M$1,FALSE)</f>
        <v>#VALUE!</v>
      </c>
      <c r="N791" s="22" t="e">
        <f>VLOOKUP($G791,Temp!$A:$C,N$1,FALSE)</f>
        <v>#VALUE!</v>
      </c>
      <c r="O791" s="22" t="e">
        <f>VLOOKUP($G791,Temp!$A:$C,O$1,FALSE)</f>
        <v>#VALUE!</v>
      </c>
      <c r="P791" s="22" t="e">
        <f>VLOOKUP($G791,Temp!$A:$C,P$1,FALSE)</f>
        <v>#VALUE!</v>
      </c>
      <c r="Q791" s="22" t="e">
        <f>VLOOKUP($G791,Temp!$A:$C,Q$1,FALSE)</f>
        <v>#VALUE!</v>
      </c>
      <c r="R791" s="22" t="e">
        <f>VLOOKUP($G791,Temp!$A:$C,R$1,FALSE)</f>
        <v>#VALUE!</v>
      </c>
      <c r="S791" s="22" t="e">
        <f>VLOOKUP($G791,Temp!$A:$C,S$1,FALSE)</f>
        <v>#VALUE!</v>
      </c>
      <c r="T791" s="22" t="e">
        <f>VLOOKUP($G791,Temp!$A:$C,T$1,FALSE)</f>
        <v>#VALUE!</v>
      </c>
      <c r="U791" s="22" t="e">
        <f>VLOOKUP($G791,Temp!$A:$C,U$1,FALSE)</f>
        <v>#VALUE!</v>
      </c>
      <c r="V791" s="22" t="e">
        <f>VLOOKUP($G791,Temp!$A:$C,V$1,FALSE)</f>
        <v>#VALUE!</v>
      </c>
      <c r="W791" s="22" t="e">
        <f>VLOOKUP($G791,Temp!$A:$C,W$1,FALSE)</f>
        <v>#VALUE!</v>
      </c>
      <c r="X791" s="22" t="e">
        <f>VLOOKUP($G791,Temp!$A:$C,X$1,FALSE)</f>
        <v>#VALUE!</v>
      </c>
      <c r="Y791" s="22">
        <f>VLOOKUP($G791,Temp!$A:$C,Y$1,FALSE)</f>
        <v>15200</v>
      </c>
      <c r="Z791" s="22">
        <f>VLOOKUP($G791,Temp!$A:$C,Z$1,FALSE)</f>
        <v>186</v>
      </c>
      <c r="AA791" s="22" t="str">
        <f>VLOOKUP($A791,Searches!$A:$H,AA$1,FALSE)</f>
        <v>Tom Wentworth</v>
      </c>
      <c r="AB791" s="22" t="str">
        <f>VLOOKUP($A791,Searches!$A:$H,AB$1,FALSE)</f>
        <v>RapidMiner, Inc.</v>
      </c>
      <c r="AC791" s="22" t="str">
        <f>VLOOKUP($A791,Searches!$A:$H,AC$1,FALSE)</f>
        <v>Chief Marketing Officer</v>
      </c>
      <c r="AD791" s="22" t="str">
        <f>VLOOKUP($A791,Searches!$A:$H,AD$1,FALSE)</f>
        <v>2nd</v>
      </c>
      <c r="AE791" s="22" t="str">
        <f>VLOOKUP($A791,Searches!$A:$H,AE$1,FALSE)</f>
        <v/>
      </c>
      <c r="AF791" s="22" t="str">
        <f>VLOOKUP($A791,Searches!$A:$H,AF$1,FALSE)</f>
        <v>Greater Boston Area</v>
      </c>
      <c r="AG791" s="22" t="str">
        <f>VLOOKUP($A791,Searches!$A:$H,AG$1,FALSE)</f>
        <v>https://www.linkedin.com/sales/profile/3426734,xnR7,NAME_SEARCH?moduleKey=peopleSearchResults&amp;pageKey=sales-search3-people-refinement&amp;contextId=60BC92C971D70515801E49D6842B0000&amp;requestId=4f264cc0-faad-47fe-938f-bac29f2959fb&amp;action=CLICK&amp;target=urn%3Ali%3AsalesLead%3A(-1%2C3426734)&amp;pageNumber=4&amp;targetEl=profilelink&amp;position=14&amp;trk=lss-serp-result-lead_photo</v>
      </c>
      <c r="AH791" s="22" t="str">
        <f>VLOOKUP($G791,Temp!$D:$F,AH$1,FALSE)</f>
        <v>rapidminer.com</v>
      </c>
      <c r="AI791" s="22" t="str">
        <f>VLOOKUP($G791,Temp!$D:$F,AI$1,FALSE)</f>
        <v>Pardot</v>
      </c>
      <c r="AJ791" s="22" t="str">
        <f>VLOOKUP($G791,Temp!$D:$F,AJ$1,FALSE)</f>
        <v>WordPress</v>
      </c>
    </row>
    <row r="792" spans="1:36" ht="16" x14ac:dyDescent="0.2">
      <c r="A792" s="8" t="str">
        <f t="shared" si="12"/>
        <v>Eyal Gutentag ZipRecruiter</v>
      </c>
      <c r="B792" s="8" t="s">
        <v>1474</v>
      </c>
      <c r="C792" s="8" t="s">
        <v>3029</v>
      </c>
      <c r="D792" s="8" t="s">
        <v>42</v>
      </c>
      <c r="E792" s="8" t="s">
        <v>3030</v>
      </c>
      <c r="F792" s="8" t="s">
        <v>3031</v>
      </c>
      <c r="G792" s="12" t="s">
        <v>2769</v>
      </c>
      <c r="H792" s="22" t="str">
        <f>VLOOKUP($G792,Temp!$A:$C,H$1,FALSE)</f>
        <v>ziprecruiter.com</v>
      </c>
      <c r="I792" s="22" t="e">
        <f>VLOOKUP($G792,Temp!$A:$C,I$1,FALSE)</f>
        <v>#VALUE!</v>
      </c>
      <c r="J792" s="22" t="e">
        <f>VLOOKUP($G792,Temp!$A:$C,J$1,FALSE)</f>
        <v>#VALUE!</v>
      </c>
      <c r="K792" s="22" t="e">
        <f>VLOOKUP($G792,Temp!$A:$C,K$1,FALSE)</f>
        <v>#VALUE!</v>
      </c>
      <c r="L792" s="22" t="e">
        <f>VLOOKUP($G792,Temp!$A:$C,L$1,FALSE)</f>
        <v>#VALUE!</v>
      </c>
      <c r="M792" s="22" t="e">
        <f>VLOOKUP($G792,Temp!$A:$C,M$1,FALSE)</f>
        <v>#VALUE!</v>
      </c>
      <c r="N792" s="22" t="e">
        <f>VLOOKUP($G792,Temp!$A:$C,N$1,FALSE)</f>
        <v>#VALUE!</v>
      </c>
      <c r="O792" s="22" t="e">
        <f>VLOOKUP($G792,Temp!$A:$C,O$1,FALSE)</f>
        <v>#VALUE!</v>
      </c>
      <c r="P792" s="22" t="e">
        <f>VLOOKUP($G792,Temp!$A:$C,P$1,FALSE)</f>
        <v>#VALUE!</v>
      </c>
      <c r="Q792" s="22" t="e">
        <f>VLOOKUP($G792,Temp!$A:$C,Q$1,FALSE)</f>
        <v>#VALUE!</v>
      </c>
      <c r="R792" s="22" t="e">
        <f>VLOOKUP($G792,Temp!$A:$C,R$1,FALSE)</f>
        <v>#VALUE!</v>
      </c>
      <c r="S792" s="22" t="e">
        <f>VLOOKUP($G792,Temp!$A:$C,S$1,FALSE)</f>
        <v>#VALUE!</v>
      </c>
      <c r="T792" s="22" t="e">
        <f>VLOOKUP($G792,Temp!$A:$C,T$1,FALSE)</f>
        <v>#VALUE!</v>
      </c>
      <c r="U792" s="22" t="e">
        <f>VLOOKUP($G792,Temp!$A:$C,U$1,FALSE)</f>
        <v>#VALUE!</v>
      </c>
      <c r="V792" s="22" t="e">
        <f>VLOOKUP($G792,Temp!$A:$C,V$1,FALSE)</f>
        <v>#VALUE!</v>
      </c>
      <c r="W792" s="22" t="e">
        <f>VLOOKUP($G792,Temp!$A:$C,W$1,FALSE)</f>
        <v>#VALUE!</v>
      </c>
      <c r="X792" s="22" t="e">
        <f>VLOOKUP($G792,Temp!$A:$C,X$1,FALSE)</f>
        <v>#VALUE!</v>
      </c>
      <c r="Y792" s="22">
        <f>VLOOKUP($G792,Temp!$A:$C,Y$1,FALSE)</f>
        <v>2900000</v>
      </c>
      <c r="Z792" s="22">
        <f>VLOOKUP($G792,Temp!$A:$C,Z$1,FALSE)</f>
        <v>112000</v>
      </c>
      <c r="AA792" s="22" t="e">
        <f>VLOOKUP($A792,Searches!$A:$H,AA$1,FALSE)</f>
        <v>#N/A</v>
      </c>
      <c r="AB792" s="22" t="e">
        <f>VLOOKUP($A792,Searches!$A:$H,AB$1,FALSE)</f>
        <v>#N/A</v>
      </c>
      <c r="AC792" s="22" t="e">
        <f>VLOOKUP($A792,Searches!$A:$H,AC$1,FALSE)</f>
        <v>#N/A</v>
      </c>
      <c r="AD792" s="22" t="e">
        <f>VLOOKUP($A792,Searches!$A:$H,AD$1,FALSE)</f>
        <v>#N/A</v>
      </c>
      <c r="AE792" s="22" t="e">
        <f>VLOOKUP($A792,Searches!$A:$H,AE$1,FALSE)</f>
        <v>#N/A</v>
      </c>
      <c r="AF792" s="22" t="e">
        <f>VLOOKUP($A792,Searches!$A:$H,AF$1,FALSE)</f>
        <v>#N/A</v>
      </c>
      <c r="AG792" s="22" t="e">
        <f>VLOOKUP($A792,Searches!$A:$H,AG$1,FALSE)</f>
        <v>#N/A</v>
      </c>
      <c r="AH792" s="22" t="str">
        <f>VLOOKUP($G792,Temp!$D:$F,AH$1,FALSE)</f>
        <v>ziprecruiter.com</v>
      </c>
      <c r="AI792" s="22">
        <f>VLOOKUP($G792,Temp!$D:$F,AI$1,FALSE)</f>
        <v>0</v>
      </c>
      <c r="AJ792" s="22" t="str">
        <f>VLOOKUP($G792,Temp!$D:$F,AJ$1,FALSE)</f>
        <v>WordPress</v>
      </c>
    </row>
    <row r="793" spans="1:36" ht="16" x14ac:dyDescent="0.2">
      <c r="A793" s="8" t="str">
        <f t="shared" si="12"/>
        <v>Enrico Ferrari Rocket Internet SE</v>
      </c>
      <c r="B793" s="8" t="s">
        <v>3045</v>
      </c>
      <c r="C793" s="8" t="s">
        <v>3046</v>
      </c>
      <c r="D793" s="8" t="s">
        <v>42</v>
      </c>
      <c r="E793" s="8" t="s">
        <v>3047</v>
      </c>
      <c r="F793" s="8" t="s">
        <v>3048</v>
      </c>
      <c r="G793" s="12" t="s">
        <v>2787</v>
      </c>
      <c r="H793" s="22" t="str">
        <f>VLOOKUP($G793,Temp!$A:$C,H$1,FALSE)</f>
        <v>rocket-internet.com</v>
      </c>
      <c r="I793" s="22" t="e">
        <f>VLOOKUP($G793,Temp!$A:$C,I$1,FALSE)</f>
        <v>#VALUE!</v>
      </c>
      <c r="J793" s="22" t="e">
        <f>VLOOKUP($G793,Temp!$A:$C,J$1,FALSE)</f>
        <v>#VALUE!</v>
      </c>
      <c r="K793" s="22" t="e">
        <f>VLOOKUP($G793,Temp!$A:$C,K$1,FALSE)</f>
        <v>#VALUE!</v>
      </c>
      <c r="L793" s="22" t="e">
        <f>VLOOKUP($G793,Temp!$A:$C,L$1,FALSE)</f>
        <v>#VALUE!</v>
      </c>
      <c r="M793" s="22" t="e">
        <f>VLOOKUP($G793,Temp!$A:$C,M$1,FALSE)</f>
        <v>#VALUE!</v>
      </c>
      <c r="N793" s="22" t="e">
        <f>VLOOKUP($G793,Temp!$A:$C,N$1,FALSE)</f>
        <v>#VALUE!</v>
      </c>
      <c r="O793" s="22" t="e">
        <f>VLOOKUP($G793,Temp!$A:$C,O$1,FALSE)</f>
        <v>#VALUE!</v>
      </c>
      <c r="P793" s="22" t="e">
        <f>VLOOKUP($G793,Temp!$A:$C,P$1,FALSE)</f>
        <v>#VALUE!</v>
      </c>
      <c r="Q793" s="22" t="e">
        <f>VLOOKUP($G793,Temp!$A:$C,Q$1,FALSE)</f>
        <v>#VALUE!</v>
      </c>
      <c r="R793" s="22" t="e">
        <f>VLOOKUP($G793,Temp!$A:$C,R$1,FALSE)</f>
        <v>#VALUE!</v>
      </c>
      <c r="S793" s="22" t="e">
        <f>VLOOKUP($G793,Temp!$A:$C,S$1,FALSE)</f>
        <v>#VALUE!</v>
      </c>
      <c r="T793" s="22" t="e">
        <f>VLOOKUP($G793,Temp!$A:$C,T$1,FALSE)</f>
        <v>#VALUE!</v>
      </c>
      <c r="U793" s="22" t="e">
        <f>VLOOKUP($G793,Temp!$A:$C,U$1,FALSE)</f>
        <v>#VALUE!</v>
      </c>
      <c r="V793" s="22" t="e">
        <f>VLOOKUP($G793,Temp!$A:$C,V$1,FALSE)</f>
        <v>#VALUE!</v>
      </c>
      <c r="W793" s="22" t="e">
        <f>VLOOKUP($G793,Temp!$A:$C,W$1,FALSE)</f>
        <v>#VALUE!</v>
      </c>
      <c r="X793" s="22" t="e">
        <f>VLOOKUP($G793,Temp!$A:$C,X$1,FALSE)</f>
        <v>#VALUE!</v>
      </c>
      <c r="Y793" s="22">
        <f>VLOOKUP($G793,Temp!$A:$C,Y$1,FALSE)</f>
        <v>20300</v>
      </c>
      <c r="Z793" s="22">
        <f>VLOOKUP($G793,Temp!$A:$C,Z$1,FALSE)</f>
        <v>0</v>
      </c>
      <c r="AA793" s="22" t="str">
        <f>VLOOKUP($A793,Searches!$A:$H,AA$1,FALSE)</f>
        <v>Enrico Ferrari</v>
      </c>
      <c r="AB793" s="22" t="str">
        <f>VLOOKUP($A793,Searches!$A:$H,AB$1,FALSE)</f>
        <v>Rocket Internet SE</v>
      </c>
      <c r="AC793" s="22" t="str">
        <f>VLOOKUP($A793,Searches!$A:$H,AC$1,FALSE)</f>
        <v>Chief Marketing Officer</v>
      </c>
      <c r="AD793" s="22" t="str">
        <f>VLOOKUP($A793,Searches!$A:$H,AD$1,FALSE)</f>
        <v>2nd</v>
      </c>
      <c r="AE793" s="22" t="str">
        <f>VLOOKUP($A793,Searches!$A:$H,AE$1,FALSE)</f>
        <v/>
      </c>
      <c r="AF793" s="22" t="str">
        <f>VLOOKUP($A793,Searches!$A:$H,AF$1,FALSE)</f>
        <v>Greater New York City Area</v>
      </c>
      <c r="AG793" s="22" t="str">
        <f>VLOOKUP($A793,Searches!$A:$H,AG$1,FALSE)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793" s="22" t="str">
        <f>VLOOKUP($G793,Temp!$D:$F,AH$1,FALSE)</f>
        <v>rocket-internet.com</v>
      </c>
      <c r="AI793" s="22">
        <f>VLOOKUP($G793,Temp!$D:$F,AI$1,FALSE)</f>
        <v>0</v>
      </c>
      <c r="AJ793" s="22" t="str">
        <f>VLOOKUP($G793,Temp!$D:$F,AJ$1,FALSE)</f>
        <v>Drupal</v>
      </c>
    </row>
    <row r="794" spans="1:36" ht="16" x14ac:dyDescent="0.2">
      <c r="A794" s="8" t="str">
        <f t="shared" si="12"/>
        <v>Harris Beber Vimeo</v>
      </c>
      <c r="B794" s="8" t="s">
        <v>2894</v>
      </c>
      <c r="C794" s="8" t="s">
        <v>2965</v>
      </c>
      <c r="D794" s="8" t="s">
        <v>42</v>
      </c>
      <c r="E794" s="8" t="s">
        <v>2966</v>
      </c>
      <c r="F794" s="8" t="s">
        <v>2967</v>
      </c>
      <c r="G794" s="12" t="s">
        <v>2806</v>
      </c>
      <c r="H794" s="22" t="str">
        <f>VLOOKUP($G794,Temp!$A:$C,H$1,FALSE)</f>
        <v>vimeo.com</v>
      </c>
      <c r="I794" s="22" t="e">
        <f>VLOOKUP($G794,Temp!$A:$C,I$1,FALSE)</f>
        <v>#VALUE!</v>
      </c>
      <c r="J794" s="22" t="e">
        <f>VLOOKUP($G794,Temp!$A:$C,J$1,FALSE)</f>
        <v>#VALUE!</v>
      </c>
      <c r="K794" s="22" t="e">
        <f>VLOOKUP($G794,Temp!$A:$C,K$1,FALSE)</f>
        <v>#VALUE!</v>
      </c>
      <c r="L794" s="22" t="e">
        <f>VLOOKUP($G794,Temp!$A:$C,L$1,FALSE)</f>
        <v>#VALUE!</v>
      </c>
      <c r="M794" s="22" t="e">
        <f>VLOOKUP($G794,Temp!$A:$C,M$1,FALSE)</f>
        <v>#VALUE!</v>
      </c>
      <c r="N794" s="22" t="e">
        <f>VLOOKUP($G794,Temp!$A:$C,N$1,FALSE)</f>
        <v>#VALUE!</v>
      </c>
      <c r="O794" s="22" t="e">
        <f>VLOOKUP($G794,Temp!$A:$C,O$1,FALSE)</f>
        <v>#VALUE!</v>
      </c>
      <c r="P794" s="22" t="e">
        <f>VLOOKUP($G794,Temp!$A:$C,P$1,FALSE)</f>
        <v>#VALUE!</v>
      </c>
      <c r="Q794" s="22" t="e">
        <f>VLOOKUP($G794,Temp!$A:$C,Q$1,FALSE)</f>
        <v>#VALUE!</v>
      </c>
      <c r="R794" s="22" t="e">
        <f>VLOOKUP($G794,Temp!$A:$C,R$1,FALSE)</f>
        <v>#VALUE!</v>
      </c>
      <c r="S794" s="22" t="e">
        <f>VLOOKUP($G794,Temp!$A:$C,S$1,FALSE)</f>
        <v>#VALUE!</v>
      </c>
      <c r="T794" s="22" t="e">
        <f>VLOOKUP($G794,Temp!$A:$C,T$1,FALSE)</f>
        <v>#VALUE!</v>
      </c>
      <c r="U794" s="22" t="e">
        <f>VLOOKUP($G794,Temp!$A:$C,U$1,FALSE)</f>
        <v>#VALUE!</v>
      </c>
      <c r="V794" s="22" t="e">
        <f>VLOOKUP($G794,Temp!$A:$C,V$1,FALSE)</f>
        <v>#VALUE!</v>
      </c>
      <c r="W794" s="22" t="e">
        <f>VLOOKUP($G794,Temp!$A:$C,W$1,FALSE)</f>
        <v>#VALUE!</v>
      </c>
      <c r="X794" s="22" t="e">
        <f>VLOOKUP($G794,Temp!$A:$C,X$1,FALSE)</f>
        <v>#VALUE!</v>
      </c>
      <c r="Y794" s="22">
        <f>VLOOKUP($G794,Temp!$A:$C,Y$1,FALSE)</f>
        <v>5200000</v>
      </c>
      <c r="Z794" s="22">
        <f>VLOOKUP($G794,Temp!$A:$C,Z$1,FALSE)</f>
        <v>108000</v>
      </c>
      <c r="AA794" s="22" t="str">
        <f>VLOOKUP($A794,Searches!$A:$H,AA$1,FALSE)</f>
        <v>Harris Beber</v>
      </c>
      <c r="AB794" s="22" t="str">
        <f>VLOOKUP($A794,Searches!$A:$H,AB$1,FALSE)</f>
        <v>Vimeo</v>
      </c>
      <c r="AC794" s="22" t="str">
        <f>VLOOKUP($A794,Searches!$A:$H,AC$1,FALSE)</f>
        <v>Chief Marketing Officer</v>
      </c>
      <c r="AD794" s="22" t="str">
        <f>VLOOKUP($A794,Searches!$A:$H,AD$1,FALSE)</f>
        <v>2nd</v>
      </c>
      <c r="AE794" s="22" t="str">
        <f>VLOOKUP($A794,Searches!$A:$H,AE$1,FALSE)</f>
        <v/>
      </c>
      <c r="AF794" s="22" t="str">
        <f>VLOOKUP($A794,Searches!$A:$H,AF$1,FALSE)</f>
        <v>Greater New York City Area</v>
      </c>
      <c r="AG794" s="22" t="str">
        <f>VLOOKUP($A794,Searches!$A:$H,AG$1,FALSE)</f>
        <v>https://www.linkedin.com/sales/profile/40005430,2Sko,NAME_SEARCH?moduleKey=peopleSearchResults&amp;pageKey=sales-search3-people-refinement&amp;contextId=60BC92C971D70515801E49D6842B0000&amp;requestId=212800b1-a51b-457e-a2f2-b0a3142cf20e&amp;action=CLICK&amp;target=urn%3Ali%3AsalesLead%3A(-1%2C40005430)&amp;pageNumber=4&amp;targetEl=profilelink&amp;position=3&amp;trk=lss-serp-result-lead_photo</v>
      </c>
      <c r="AH794" s="22" t="e">
        <f>VLOOKUP($G794,Temp!$D:$F,AH$1,FALSE)</f>
        <v>#N/A</v>
      </c>
      <c r="AI794" s="22" t="e">
        <f>VLOOKUP($G794,Temp!$D:$F,AI$1,FALSE)</f>
        <v>#N/A</v>
      </c>
      <c r="AJ794" s="22" t="e">
        <f>VLOOKUP($G794,Temp!$D:$F,AJ$1,FALSE)</f>
        <v>#N/A</v>
      </c>
    </row>
    <row r="795" spans="1:36" ht="16" x14ac:dyDescent="0.2">
      <c r="A795" s="8" t="str">
        <f t="shared" si="12"/>
        <v>Juliette Rizkallah Forbes Technology Council</v>
      </c>
      <c r="B795" s="8" t="s">
        <v>3062</v>
      </c>
      <c r="C795" s="8" t="s">
        <v>3063</v>
      </c>
      <c r="D795" s="8" t="s">
        <v>3064</v>
      </c>
      <c r="E795" s="8" t="s">
        <v>3065</v>
      </c>
      <c r="F795" s="8" t="s">
        <v>3066</v>
      </c>
      <c r="G795" s="12" t="s">
        <v>2824</v>
      </c>
      <c r="H795" s="22" t="str">
        <f>VLOOKUP($G795,Temp!$A:$C,H$1,FALSE)</f>
        <v>forbestechcouncil.com</v>
      </c>
      <c r="I795" s="22" t="e">
        <f>VLOOKUP($G795,Temp!$A:$C,I$1,FALSE)</f>
        <v>#VALUE!</v>
      </c>
      <c r="J795" s="22" t="e">
        <f>VLOOKUP($G795,Temp!$A:$C,J$1,FALSE)</f>
        <v>#VALUE!</v>
      </c>
      <c r="K795" s="22" t="e">
        <f>VLOOKUP($G795,Temp!$A:$C,K$1,FALSE)</f>
        <v>#VALUE!</v>
      </c>
      <c r="L795" s="22" t="e">
        <f>VLOOKUP($G795,Temp!$A:$C,L$1,FALSE)</f>
        <v>#VALUE!</v>
      </c>
      <c r="M795" s="22" t="e">
        <f>VLOOKUP($G795,Temp!$A:$C,M$1,FALSE)</f>
        <v>#VALUE!</v>
      </c>
      <c r="N795" s="22" t="e">
        <f>VLOOKUP($G795,Temp!$A:$C,N$1,FALSE)</f>
        <v>#VALUE!</v>
      </c>
      <c r="O795" s="22" t="e">
        <f>VLOOKUP($G795,Temp!$A:$C,O$1,FALSE)</f>
        <v>#VALUE!</v>
      </c>
      <c r="P795" s="22" t="e">
        <f>VLOOKUP($G795,Temp!$A:$C,P$1,FALSE)</f>
        <v>#VALUE!</v>
      </c>
      <c r="Q795" s="22" t="e">
        <f>VLOOKUP($G795,Temp!$A:$C,Q$1,FALSE)</f>
        <v>#VALUE!</v>
      </c>
      <c r="R795" s="22" t="e">
        <f>VLOOKUP($G795,Temp!$A:$C,R$1,FALSE)</f>
        <v>#VALUE!</v>
      </c>
      <c r="S795" s="22" t="e">
        <f>VLOOKUP($G795,Temp!$A:$C,S$1,FALSE)</f>
        <v>#VALUE!</v>
      </c>
      <c r="T795" s="22" t="e">
        <f>VLOOKUP($G795,Temp!$A:$C,T$1,FALSE)</f>
        <v>#VALUE!</v>
      </c>
      <c r="U795" s="22" t="e">
        <f>VLOOKUP($G795,Temp!$A:$C,U$1,FALSE)</f>
        <v>#VALUE!</v>
      </c>
      <c r="V795" s="22" t="e">
        <f>VLOOKUP($G795,Temp!$A:$C,V$1,FALSE)</f>
        <v>#VALUE!</v>
      </c>
      <c r="W795" s="22" t="e">
        <f>VLOOKUP($G795,Temp!$A:$C,W$1,FALSE)</f>
        <v>#VALUE!</v>
      </c>
      <c r="X795" s="22" t="e">
        <f>VLOOKUP($G795,Temp!$A:$C,X$1,FALSE)</f>
        <v>#VALUE!</v>
      </c>
      <c r="Y795" s="22">
        <f>VLOOKUP($G795,Temp!$A:$C,Y$1,FALSE)</f>
        <v>152</v>
      </c>
      <c r="Z795" s="22">
        <f>VLOOKUP($G795,Temp!$A:$C,Z$1,FALSE)</f>
        <v>0</v>
      </c>
      <c r="AA795" s="22" t="e">
        <f>VLOOKUP($A795,Searches!$A:$H,AA$1,FALSE)</f>
        <v>#N/A</v>
      </c>
      <c r="AB795" s="22" t="e">
        <f>VLOOKUP($A795,Searches!$A:$H,AB$1,FALSE)</f>
        <v>#N/A</v>
      </c>
      <c r="AC795" s="22" t="e">
        <f>VLOOKUP($A795,Searches!$A:$H,AC$1,FALSE)</f>
        <v>#N/A</v>
      </c>
      <c r="AD795" s="22" t="e">
        <f>VLOOKUP($A795,Searches!$A:$H,AD$1,FALSE)</f>
        <v>#N/A</v>
      </c>
      <c r="AE795" s="22" t="e">
        <f>VLOOKUP($A795,Searches!$A:$H,AE$1,FALSE)</f>
        <v>#N/A</v>
      </c>
      <c r="AF795" s="22" t="e">
        <f>VLOOKUP($A795,Searches!$A:$H,AF$1,FALSE)</f>
        <v>#N/A</v>
      </c>
      <c r="AG795" s="22" t="e">
        <f>VLOOKUP($A795,Searches!$A:$H,AG$1,FALSE)</f>
        <v>#N/A</v>
      </c>
      <c r="AH795" s="22" t="e">
        <f>VLOOKUP($G795,Temp!$D:$F,AH$1,FALSE)</f>
        <v>#N/A</v>
      </c>
      <c r="AI795" s="22" t="e">
        <f>VLOOKUP($G795,Temp!$D:$F,AI$1,FALSE)</f>
        <v>#N/A</v>
      </c>
      <c r="AJ795" s="22" t="e">
        <f>VLOOKUP($G795,Temp!$D:$F,AJ$1,FALSE)</f>
        <v>#N/A</v>
      </c>
    </row>
    <row r="796" spans="1:36" ht="16" x14ac:dyDescent="0.2">
      <c r="A796" s="8" t="str">
        <f t="shared" si="12"/>
        <v>Peter Guagenti Mesosphere</v>
      </c>
      <c r="B796" s="8" t="s">
        <v>602</v>
      </c>
      <c r="C796" s="8" t="s">
        <v>3074</v>
      </c>
      <c r="D796" s="8" t="s">
        <v>42</v>
      </c>
      <c r="E796" s="8" t="s">
        <v>3076</v>
      </c>
      <c r="F796" s="8" t="s">
        <v>3077</v>
      </c>
      <c r="G796" s="12" t="s">
        <v>2843</v>
      </c>
      <c r="H796" s="22" t="str">
        <f>VLOOKUP($G796,Temp!$A:$C,H$1,FALSE)</f>
        <v>mesosphere.com</v>
      </c>
      <c r="I796" s="22" t="e">
        <f>VLOOKUP($G796,Temp!$A:$C,I$1,FALSE)</f>
        <v>#VALUE!</v>
      </c>
      <c r="J796" s="22" t="e">
        <f>VLOOKUP($G796,Temp!$A:$C,J$1,FALSE)</f>
        <v>#VALUE!</v>
      </c>
      <c r="K796" s="22" t="e">
        <f>VLOOKUP($G796,Temp!$A:$C,K$1,FALSE)</f>
        <v>#VALUE!</v>
      </c>
      <c r="L796" s="22" t="e">
        <f>VLOOKUP($G796,Temp!$A:$C,L$1,FALSE)</f>
        <v>#VALUE!</v>
      </c>
      <c r="M796" s="22" t="e">
        <f>VLOOKUP($G796,Temp!$A:$C,M$1,FALSE)</f>
        <v>#VALUE!</v>
      </c>
      <c r="N796" s="22" t="e">
        <f>VLOOKUP($G796,Temp!$A:$C,N$1,FALSE)</f>
        <v>#VALUE!</v>
      </c>
      <c r="O796" s="22" t="e">
        <f>VLOOKUP($G796,Temp!$A:$C,O$1,FALSE)</f>
        <v>#VALUE!</v>
      </c>
      <c r="P796" s="22" t="e">
        <f>VLOOKUP($G796,Temp!$A:$C,P$1,FALSE)</f>
        <v>#VALUE!</v>
      </c>
      <c r="Q796" s="22" t="e">
        <f>VLOOKUP($G796,Temp!$A:$C,Q$1,FALSE)</f>
        <v>#VALUE!</v>
      </c>
      <c r="R796" s="22" t="e">
        <f>VLOOKUP($G796,Temp!$A:$C,R$1,FALSE)</f>
        <v>#VALUE!</v>
      </c>
      <c r="S796" s="22" t="e">
        <f>VLOOKUP($G796,Temp!$A:$C,S$1,FALSE)</f>
        <v>#VALUE!</v>
      </c>
      <c r="T796" s="22" t="e">
        <f>VLOOKUP($G796,Temp!$A:$C,T$1,FALSE)</f>
        <v>#VALUE!</v>
      </c>
      <c r="U796" s="22" t="e">
        <f>VLOOKUP($G796,Temp!$A:$C,U$1,FALSE)</f>
        <v>#VALUE!</v>
      </c>
      <c r="V796" s="22" t="e">
        <f>VLOOKUP($G796,Temp!$A:$C,V$1,FALSE)</f>
        <v>#VALUE!</v>
      </c>
      <c r="W796" s="22" t="e">
        <f>VLOOKUP($G796,Temp!$A:$C,W$1,FALSE)</f>
        <v>#VALUE!</v>
      </c>
      <c r="X796" s="22" t="e">
        <f>VLOOKUP($G796,Temp!$A:$C,X$1,FALSE)</f>
        <v>#VALUE!</v>
      </c>
      <c r="Y796" s="22">
        <f>VLOOKUP($G796,Temp!$A:$C,Y$1,FALSE)</f>
        <v>50000</v>
      </c>
      <c r="Z796" s="22">
        <f>VLOOKUP($G796,Temp!$A:$C,Z$1,FALSE)</f>
        <v>4300</v>
      </c>
      <c r="AA796" s="22" t="e">
        <f>VLOOKUP($A796,Searches!$A:$H,AA$1,FALSE)</f>
        <v>#N/A</v>
      </c>
      <c r="AB796" s="22" t="e">
        <f>VLOOKUP($A796,Searches!$A:$H,AB$1,FALSE)</f>
        <v>#N/A</v>
      </c>
      <c r="AC796" s="22" t="e">
        <f>VLOOKUP($A796,Searches!$A:$H,AC$1,FALSE)</f>
        <v>#N/A</v>
      </c>
      <c r="AD796" s="22" t="e">
        <f>VLOOKUP($A796,Searches!$A:$H,AD$1,FALSE)</f>
        <v>#N/A</v>
      </c>
      <c r="AE796" s="22" t="e">
        <f>VLOOKUP($A796,Searches!$A:$H,AE$1,FALSE)</f>
        <v>#N/A</v>
      </c>
      <c r="AF796" s="22" t="e">
        <f>VLOOKUP($A796,Searches!$A:$H,AF$1,FALSE)</f>
        <v>#N/A</v>
      </c>
      <c r="AG796" s="22" t="e">
        <f>VLOOKUP($A796,Searches!$A:$H,AG$1,FALSE)</f>
        <v>#N/A</v>
      </c>
      <c r="AH796" s="22" t="e">
        <f>VLOOKUP($G796,Temp!$D:$F,AH$1,FALSE)</f>
        <v>#N/A</v>
      </c>
      <c r="AI796" s="22" t="e">
        <f>VLOOKUP($G796,Temp!$D:$F,AI$1,FALSE)</f>
        <v>#N/A</v>
      </c>
      <c r="AJ796" s="22" t="e">
        <f>VLOOKUP($G796,Temp!$D:$F,AJ$1,FALSE)</f>
        <v>#N/A</v>
      </c>
    </row>
    <row r="797" spans="1:36" ht="16" x14ac:dyDescent="0.2">
      <c r="A797" s="8" t="str">
        <f t="shared" si="12"/>
        <v>Peter Isaacson Demandbase</v>
      </c>
      <c r="B797" s="8" t="s">
        <v>602</v>
      </c>
      <c r="C797" s="8" t="s">
        <v>2301</v>
      </c>
      <c r="D797" s="8" t="s">
        <v>42</v>
      </c>
      <c r="E797" s="8" t="s">
        <v>2302</v>
      </c>
      <c r="F797" s="8" t="s">
        <v>2303</v>
      </c>
      <c r="G797" s="12" t="s">
        <v>2304</v>
      </c>
      <c r="H797" s="22" t="str">
        <f>VLOOKUP($G797,Temp!$A:$C,H$1,FALSE)</f>
        <v>demandbase.com</v>
      </c>
      <c r="I797" s="22" t="e">
        <f>VLOOKUP($G797,Temp!$A:$C,I$1,FALSE)</f>
        <v>#VALUE!</v>
      </c>
      <c r="J797" s="22" t="e">
        <f>VLOOKUP($G797,Temp!$A:$C,J$1,FALSE)</f>
        <v>#VALUE!</v>
      </c>
      <c r="K797" s="22" t="e">
        <f>VLOOKUP($G797,Temp!$A:$C,K$1,FALSE)</f>
        <v>#VALUE!</v>
      </c>
      <c r="L797" s="22" t="e">
        <f>VLOOKUP($G797,Temp!$A:$C,L$1,FALSE)</f>
        <v>#VALUE!</v>
      </c>
      <c r="M797" s="22" t="e">
        <f>VLOOKUP($G797,Temp!$A:$C,M$1,FALSE)</f>
        <v>#VALUE!</v>
      </c>
      <c r="N797" s="22" t="e">
        <f>VLOOKUP($G797,Temp!$A:$C,N$1,FALSE)</f>
        <v>#VALUE!</v>
      </c>
      <c r="O797" s="22" t="e">
        <f>VLOOKUP($G797,Temp!$A:$C,O$1,FALSE)</f>
        <v>#VALUE!</v>
      </c>
      <c r="P797" s="22" t="e">
        <f>VLOOKUP($G797,Temp!$A:$C,P$1,FALSE)</f>
        <v>#VALUE!</v>
      </c>
      <c r="Q797" s="22" t="e">
        <f>VLOOKUP($G797,Temp!$A:$C,Q$1,FALSE)</f>
        <v>#VALUE!</v>
      </c>
      <c r="R797" s="22" t="e">
        <f>VLOOKUP($G797,Temp!$A:$C,R$1,FALSE)</f>
        <v>#VALUE!</v>
      </c>
      <c r="S797" s="22" t="e">
        <f>VLOOKUP($G797,Temp!$A:$C,S$1,FALSE)</f>
        <v>#VALUE!</v>
      </c>
      <c r="T797" s="22" t="e">
        <f>VLOOKUP($G797,Temp!$A:$C,T$1,FALSE)</f>
        <v>#VALUE!</v>
      </c>
      <c r="U797" s="22" t="e">
        <f>VLOOKUP($G797,Temp!$A:$C,U$1,FALSE)</f>
        <v>#VALUE!</v>
      </c>
      <c r="V797" s="22" t="e">
        <f>VLOOKUP($G797,Temp!$A:$C,V$1,FALSE)</f>
        <v>#VALUE!</v>
      </c>
      <c r="W797" s="22" t="e">
        <f>VLOOKUP($G797,Temp!$A:$C,W$1,FALSE)</f>
        <v>#VALUE!</v>
      </c>
      <c r="X797" s="22" t="e">
        <f>VLOOKUP($G797,Temp!$A:$C,X$1,FALSE)</f>
        <v>#VALUE!</v>
      </c>
      <c r="Y797" s="22">
        <f>VLOOKUP($G797,Temp!$A:$C,Y$1,FALSE)</f>
        <v>21100</v>
      </c>
      <c r="Z797" s="22">
        <f>VLOOKUP($G797,Temp!$A:$C,Z$1,FALSE)</f>
        <v>1700</v>
      </c>
      <c r="AA797" s="22" t="e">
        <f>VLOOKUP($A797,Searches!$A:$H,AA$1,FALSE)</f>
        <v>#N/A</v>
      </c>
      <c r="AB797" s="22" t="e">
        <f>VLOOKUP($A797,Searches!$A:$H,AB$1,FALSE)</f>
        <v>#N/A</v>
      </c>
      <c r="AC797" s="22" t="e">
        <f>VLOOKUP($A797,Searches!$A:$H,AC$1,FALSE)</f>
        <v>#N/A</v>
      </c>
      <c r="AD797" s="22" t="e">
        <f>VLOOKUP($A797,Searches!$A:$H,AD$1,FALSE)</f>
        <v>#N/A</v>
      </c>
      <c r="AE797" s="22" t="e">
        <f>VLOOKUP($A797,Searches!$A:$H,AE$1,FALSE)</f>
        <v>#N/A</v>
      </c>
      <c r="AF797" s="22" t="e">
        <f>VLOOKUP($A797,Searches!$A:$H,AF$1,FALSE)</f>
        <v>#N/A</v>
      </c>
      <c r="AG797" s="22" t="e">
        <f>VLOOKUP($A797,Searches!$A:$H,AG$1,FALSE)</f>
        <v>#N/A</v>
      </c>
      <c r="AH797" s="22" t="str">
        <f>VLOOKUP($G797,Temp!$D:$F,AH$1,FALSE)</f>
        <v>demandbase.com</v>
      </c>
      <c r="AI797" s="22" t="str">
        <f>VLOOKUP($G797,Temp!$D:$F,AI$1,FALSE)</f>
        <v>Eloqua</v>
      </c>
      <c r="AJ797" s="22" t="str">
        <f>VLOOKUP($G797,Temp!$D:$F,AJ$1,FALSE)</f>
        <v>WordPress</v>
      </c>
    </row>
    <row r="798" spans="1:36" ht="16" x14ac:dyDescent="0.2">
      <c r="A798" s="8" t="str">
        <f t="shared" si="12"/>
        <v>Amber Armstrong IBM</v>
      </c>
      <c r="B798" s="8" t="s">
        <v>3089</v>
      </c>
      <c r="C798" s="8" t="s">
        <v>3090</v>
      </c>
      <c r="D798" s="8" t="s">
        <v>3091</v>
      </c>
      <c r="E798" s="8" t="s">
        <v>634</v>
      </c>
      <c r="F798" s="8" t="s">
        <v>3092</v>
      </c>
      <c r="G798" s="8" t="s">
        <v>634</v>
      </c>
      <c r="H798" s="22" t="e">
        <f>VLOOKUP($G798,Temp!$A:$C,H$1,FALSE)</f>
        <v>#N/A</v>
      </c>
      <c r="I798" s="22" t="e">
        <f>VLOOKUP($G798,Temp!$A:$C,I$1,FALSE)</f>
        <v>#N/A</v>
      </c>
      <c r="J798" s="22" t="e">
        <f>VLOOKUP($G798,Temp!$A:$C,J$1,FALSE)</f>
        <v>#N/A</v>
      </c>
      <c r="K798" s="22" t="e">
        <f>VLOOKUP($G798,Temp!$A:$C,K$1,FALSE)</f>
        <v>#N/A</v>
      </c>
      <c r="L798" s="22" t="e">
        <f>VLOOKUP($G798,Temp!$A:$C,L$1,FALSE)</f>
        <v>#N/A</v>
      </c>
      <c r="M798" s="22" t="e">
        <f>VLOOKUP($G798,Temp!$A:$C,M$1,FALSE)</f>
        <v>#N/A</v>
      </c>
      <c r="N798" s="22" t="e">
        <f>VLOOKUP($G798,Temp!$A:$C,N$1,FALSE)</f>
        <v>#N/A</v>
      </c>
      <c r="O798" s="22" t="e">
        <f>VLOOKUP($G798,Temp!$A:$C,O$1,FALSE)</f>
        <v>#N/A</v>
      </c>
      <c r="P798" s="22" t="e">
        <f>VLOOKUP($G798,Temp!$A:$C,P$1,FALSE)</f>
        <v>#N/A</v>
      </c>
      <c r="Q798" s="22" t="e">
        <f>VLOOKUP($G798,Temp!$A:$C,Q$1,FALSE)</f>
        <v>#N/A</v>
      </c>
      <c r="R798" s="22" t="e">
        <f>VLOOKUP($G798,Temp!$A:$C,R$1,FALSE)</f>
        <v>#N/A</v>
      </c>
      <c r="S798" s="22" t="e">
        <f>VLOOKUP($G798,Temp!$A:$C,S$1,FALSE)</f>
        <v>#N/A</v>
      </c>
      <c r="T798" s="22" t="e">
        <f>VLOOKUP($G798,Temp!$A:$C,T$1,FALSE)</f>
        <v>#N/A</v>
      </c>
      <c r="U798" s="22" t="e">
        <f>VLOOKUP($G798,Temp!$A:$C,U$1,FALSE)</f>
        <v>#N/A</v>
      </c>
      <c r="V798" s="22" t="e">
        <f>VLOOKUP($G798,Temp!$A:$C,V$1,FALSE)</f>
        <v>#N/A</v>
      </c>
      <c r="W798" s="22" t="e">
        <f>VLOOKUP($G798,Temp!$A:$C,W$1,FALSE)</f>
        <v>#N/A</v>
      </c>
      <c r="X798" s="22" t="e">
        <f>VLOOKUP($G798,Temp!$A:$C,X$1,FALSE)</f>
        <v>#N/A</v>
      </c>
      <c r="Y798" s="22" t="e">
        <f>VLOOKUP($G798,Temp!$A:$C,Y$1,FALSE)</f>
        <v>#N/A</v>
      </c>
      <c r="Z798" s="22" t="e">
        <f>VLOOKUP($G798,Temp!$A:$C,Z$1,FALSE)</f>
        <v>#N/A</v>
      </c>
      <c r="AA798" s="22" t="e">
        <f>VLOOKUP($A798,Searches!$A:$H,AA$1,FALSE)</f>
        <v>#N/A</v>
      </c>
      <c r="AB798" s="22" t="e">
        <f>VLOOKUP($A798,Searches!$A:$H,AB$1,FALSE)</f>
        <v>#N/A</v>
      </c>
      <c r="AC798" s="22" t="e">
        <f>VLOOKUP($A798,Searches!$A:$H,AC$1,FALSE)</f>
        <v>#N/A</v>
      </c>
      <c r="AD798" s="22" t="e">
        <f>VLOOKUP($A798,Searches!$A:$H,AD$1,FALSE)</f>
        <v>#N/A</v>
      </c>
      <c r="AE798" s="22" t="e">
        <f>VLOOKUP($A798,Searches!$A:$H,AE$1,FALSE)</f>
        <v>#N/A</v>
      </c>
      <c r="AF798" s="22" t="e">
        <f>VLOOKUP($A798,Searches!$A:$H,AF$1,FALSE)</f>
        <v>#N/A</v>
      </c>
      <c r="AG798" s="22" t="e">
        <f>VLOOKUP($A798,Searches!$A:$H,AG$1,FALSE)</f>
        <v>#N/A</v>
      </c>
      <c r="AH798" s="22" t="e">
        <f>VLOOKUP($G798,Temp!$D:$F,AH$1,FALSE)</f>
        <v>#N/A</v>
      </c>
      <c r="AI798" s="22" t="e">
        <f>VLOOKUP($G798,Temp!$D:$F,AI$1,FALSE)</f>
        <v>#N/A</v>
      </c>
      <c r="AJ798" s="22" t="e">
        <f>VLOOKUP($G798,Temp!$D:$F,AJ$1,FALSE)</f>
        <v>#N/A</v>
      </c>
    </row>
    <row r="799" spans="1:36" ht="16" x14ac:dyDescent="0.2">
      <c r="A799" s="8" t="str">
        <f t="shared" si="12"/>
        <v>Leah Pope Datorama</v>
      </c>
      <c r="B799" s="8" t="s">
        <v>3094</v>
      </c>
      <c r="C799" s="8" t="s">
        <v>3095</v>
      </c>
      <c r="D799" s="8" t="s">
        <v>42</v>
      </c>
      <c r="E799" s="8" t="s">
        <v>3096</v>
      </c>
      <c r="F799" s="8" t="s">
        <v>3097</v>
      </c>
      <c r="G799" s="12" t="s">
        <v>2871</v>
      </c>
      <c r="H799" s="22" t="str">
        <f>VLOOKUP($G799,Temp!$A:$C,H$1,FALSE)</f>
        <v>datorama.com</v>
      </c>
      <c r="I799" s="22" t="e">
        <f>VLOOKUP($G799,Temp!$A:$C,I$1,FALSE)</f>
        <v>#VALUE!</v>
      </c>
      <c r="J799" s="22" t="e">
        <f>VLOOKUP($G799,Temp!$A:$C,J$1,FALSE)</f>
        <v>#VALUE!</v>
      </c>
      <c r="K799" s="22" t="e">
        <f>VLOOKUP($G799,Temp!$A:$C,K$1,FALSE)</f>
        <v>#VALUE!</v>
      </c>
      <c r="L799" s="22" t="e">
        <f>VLOOKUP($G799,Temp!$A:$C,L$1,FALSE)</f>
        <v>#VALUE!</v>
      </c>
      <c r="M799" s="22" t="e">
        <f>VLOOKUP($G799,Temp!$A:$C,M$1,FALSE)</f>
        <v>#VALUE!</v>
      </c>
      <c r="N799" s="22" t="e">
        <f>VLOOKUP($G799,Temp!$A:$C,N$1,FALSE)</f>
        <v>#VALUE!</v>
      </c>
      <c r="O799" s="22" t="e">
        <f>VLOOKUP($G799,Temp!$A:$C,O$1,FALSE)</f>
        <v>#VALUE!</v>
      </c>
      <c r="P799" s="22" t="e">
        <f>VLOOKUP($G799,Temp!$A:$C,P$1,FALSE)</f>
        <v>#VALUE!</v>
      </c>
      <c r="Q799" s="22" t="e">
        <f>VLOOKUP($G799,Temp!$A:$C,Q$1,FALSE)</f>
        <v>#VALUE!</v>
      </c>
      <c r="R799" s="22" t="e">
        <f>VLOOKUP($G799,Temp!$A:$C,R$1,FALSE)</f>
        <v>#VALUE!</v>
      </c>
      <c r="S799" s="22" t="e">
        <f>VLOOKUP($G799,Temp!$A:$C,S$1,FALSE)</f>
        <v>#VALUE!</v>
      </c>
      <c r="T799" s="22" t="e">
        <f>VLOOKUP($G799,Temp!$A:$C,T$1,FALSE)</f>
        <v>#VALUE!</v>
      </c>
      <c r="U799" s="22" t="e">
        <f>VLOOKUP($G799,Temp!$A:$C,U$1,FALSE)</f>
        <v>#VALUE!</v>
      </c>
      <c r="V799" s="22" t="e">
        <f>VLOOKUP($G799,Temp!$A:$C,V$1,FALSE)</f>
        <v>#VALUE!</v>
      </c>
      <c r="W799" s="22" t="e">
        <f>VLOOKUP($G799,Temp!$A:$C,W$1,FALSE)</f>
        <v>#VALUE!</v>
      </c>
      <c r="X799" s="22" t="e">
        <f>VLOOKUP($G799,Temp!$A:$C,X$1,FALSE)</f>
        <v>#VALUE!</v>
      </c>
      <c r="Y799" s="22">
        <f>VLOOKUP($G799,Temp!$A:$C,Y$1,FALSE)</f>
        <v>414</v>
      </c>
      <c r="Z799" s="22">
        <f>VLOOKUP($G799,Temp!$A:$C,Z$1,FALSE)</f>
        <v>45300</v>
      </c>
      <c r="AA799" s="22" t="e">
        <f>VLOOKUP($A799,Searches!$A:$H,AA$1,FALSE)</f>
        <v>#N/A</v>
      </c>
      <c r="AB799" s="22" t="e">
        <f>VLOOKUP($A799,Searches!$A:$H,AB$1,FALSE)</f>
        <v>#N/A</v>
      </c>
      <c r="AC799" s="22" t="e">
        <f>VLOOKUP($A799,Searches!$A:$H,AC$1,FALSE)</f>
        <v>#N/A</v>
      </c>
      <c r="AD799" s="22" t="e">
        <f>VLOOKUP($A799,Searches!$A:$H,AD$1,FALSE)</f>
        <v>#N/A</v>
      </c>
      <c r="AE799" s="22" t="e">
        <f>VLOOKUP($A799,Searches!$A:$H,AE$1,FALSE)</f>
        <v>#N/A</v>
      </c>
      <c r="AF799" s="22" t="e">
        <f>VLOOKUP($A799,Searches!$A:$H,AF$1,FALSE)</f>
        <v>#N/A</v>
      </c>
      <c r="AG799" s="22" t="e">
        <f>VLOOKUP($A799,Searches!$A:$H,AG$1,FALSE)</f>
        <v>#N/A</v>
      </c>
      <c r="AH799" s="22" t="str">
        <f>VLOOKUP($G799,Temp!$D:$F,AH$1,FALSE)</f>
        <v>datorama.com</v>
      </c>
      <c r="AI799" s="22">
        <f>VLOOKUP($G799,Temp!$D:$F,AI$1,FALSE)</f>
        <v>0</v>
      </c>
      <c r="AJ799" s="22" t="str">
        <f>VLOOKUP($G799,Temp!$D:$F,AJ$1,FALSE)</f>
        <v>WordPress</v>
      </c>
    </row>
    <row r="800" spans="1:36" ht="16" x14ac:dyDescent="0.2">
      <c r="A800" s="8" t="str">
        <f t="shared" si="12"/>
        <v>Lou Jordano Crimson Hexagon</v>
      </c>
      <c r="B800" s="8" t="s">
        <v>3113</v>
      </c>
      <c r="C800" s="8" t="s">
        <v>3114</v>
      </c>
      <c r="D800" s="8" t="s">
        <v>42</v>
      </c>
      <c r="E800" s="8" t="s">
        <v>3115</v>
      </c>
      <c r="F800" s="8" t="s">
        <v>3116</v>
      </c>
      <c r="G800" s="12" t="s">
        <v>2884</v>
      </c>
      <c r="H800" s="22" t="str">
        <f>VLOOKUP($G800,Temp!$A:$C,H$1,FALSE)</f>
        <v>crimsonhexagon.com</v>
      </c>
      <c r="I800" s="22" t="e">
        <f>VLOOKUP($G800,Temp!$A:$C,I$1,FALSE)</f>
        <v>#VALUE!</v>
      </c>
      <c r="J800" s="22" t="e">
        <f>VLOOKUP($G800,Temp!$A:$C,J$1,FALSE)</f>
        <v>#VALUE!</v>
      </c>
      <c r="K800" s="22" t="e">
        <f>VLOOKUP($G800,Temp!$A:$C,K$1,FALSE)</f>
        <v>#VALUE!</v>
      </c>
      <c r="L800" s="22" t="e">
        <f>VLOOKUP($G800,Temp!$A:$C,L$1,FALSE)</f>
        <v>#VALUE!</v>
      </c>
      <c r="M800" s="22" t="e">
        <f>VLOOKUP($G800,Temp!$A:$C,M$1,FALSE)</f>
        <v>#VALUE!</v>
      </c>
      <c r="N800" s="22" t="e">
        <f>VLOOKUP($G800,Temp!$A:$C,N$1,FALSE)</f>
        <v>#VALUE!</v>
      </c>
      <c r="O800" s="22" t="e">
        <f>VLOOKUP($G800,Temp!$A:$C,O$1,FALSE)</f>
        <v>#VALUE!</v>
      </c>
      <c r="P800" s="22" t="e">
        <f>VLOOKUP($G800,Temp!$A:$C,P$1,FALSE)</f>
        <v>#VALUE!</v>
      </c>
      <c r="Q800" s="22" t="e">
        <f>VLOOKUP($G800,Temp!$A:$C,Q$1,FALSE)</f>
        <v>#VALUE!</v>
      </c>
      <c r="R800" s="22" t="e">
        <f>VLOOKUP($G800,Temp!$A:$C,R$1,FALSE)</f>
        <v>#VALUE!</v>
      </c>
      <c r="S800" s="22" t="e">
        <f>VLOOKUP($G800,Temp!$A:$C,S$1,FALSE)</f>
        <v>#VALUE!</v>
      </c>
      <c r="T800" s="22" t="e">
        <f>VLOOKUP($G800,Temp!$A:$C,T$1,FALSE)</f>
        <v>#VALUE!</v>
      </c>
      <c r="U800" s="22" t="e">
        <f>VLOOKUP($G800,Temp!$A:$C,U$1,FALSE)</f>
        <v>#VALUE!</v>
      </c>
      <c r="V800" s="22" t="e">
        <f>VLOOKUP($G800,Temp!$A:$C,V$1,FALSE)</f>
        <v>#VALUE!</v>
      </c>
      <c r="W800" s="22" t="e">
        <f>VLOOKUP($G800,Temp!$A:$C,W$1,FALSE)</f>
        <v>#VALUE!</v>
      </c>
      <c r="X800" s="22" t="e">
        <f>VLOOKUP($G800,Temp!$A:$C,X$1,FALSE)</f>
        <v>#VALUE!</v>
      </c>
      <c r="Y800" s="22">
        <f>VLOOKUP($G800,Temp!$A:$C,Y$1,FALSE)</f>
        <v>20100</v>
      </c>
      <c r="Z800" s="22">
        <f>VLOOKUP($G800,Temp!$A:$C,Z$1,FALSE)</f>
        <v>18300</v>
      </c>
      <c r="AA800" s="22" t="str">
        <f>VLOOKUP($A800,Searches!$A:$H,AA$1,FALSE)</f>
        <v>Lou Jordano</v>
      </c>
      <c r="AB800" s="22" t="str">
        <f>VLOOKUP($A800,Searches!$A:$H,AB$1,FALSE)</f>
        <v>Crimson Hexagon</v>
      </c>
      <c r="AC800" s="22" t="str">
        <f>VLOOKUP($A800,Searches!$A:$H,AC$1,FALSE)</f>
        <v>Chief Marketing Officer</v>
      </c>
      <c r="AD800" s="22" t="str">
        <f>VLOOKUP($A800,Searches!$A:$H,AD$1,FALSE)</f>
        <v>2nd</v>
      </c>
      <c r="AE800" s="22" t="str">
        <f>VLOOKUP($A800,Searches!$A:$H,AE$1,FALSE)</f>
        <v>Open link</v>
      </c>
      <c r="AF800" s="22" t="str">
        <f>VLOOKUP($A800,Searches!$A:$H,AF$1,FALSE)</f>
        <v>Greater Boston Area</v>
      </c>
      <c r="AG800" s="22" t="str">
        <f>VLOOKUP($A800,Searches!$A:$H,AG$1,FALSE)</f>
        <v>https://www.linkedin.com/sales/profile/341078,pU2l,NAME_SEARCH?moduleKey=peopleSearchResults&amp;pageKey=sales-search3-people-refinement&amp;contextId=60BC92C971D70515801E49D6842B0000&amp;requestId=212800b1-a51b-457e-a2f2-b0a3142cf20e&amp;action=CLICK&amp;target=urn%3Ali%3AsalesLead%3A(-1%2C341078)&amp;pageNumber=4&amp;targetEl=profilelink&amp;position=6&amp;trk=lss-serp-result-lead_photo</v>
      </c>
      <c r="AH800" s="22" t="str">
        <f>VLOOKUP($G800,Temp!$D:$F,AH$1,FALSE)</f>
        <v>crimsonhexagon.com</v>
      </c>
      <c r="AI800" s="22" t="str">
        <f>VLOOKUP($G800,Temp!$D:$F,AI$1,FALSE)</f>
        <v>Marketo</v>
      </c>
      <c r="AJ800" s="22" t="str">
        <f>VLOOKUP($G800,Temp!$D:$F,AJ$1,FALSE)</f>
        <v>WordPress</v>
      </c>
    </row>
    <row r="801" spans="1:36" ht="16" x14ac:dyDescent="0.2">
      <c r="A801" s="8" t="str">
        <f t="shared" si="12"/>
        <v>Andy Zimmerman Evergage</v>
      </c>
      <c r="B801" s="8" t="s">
        <v>2218</v>
      </c>
      <c r="C801" s="8" t="s">
        <v>3122</v>
      </c>
      <c r="D801" s="8" t="s">
        <v>42</v>
      </c>
      <c r="E801" s="8" t="s">
        <v>3123</v>
      </c>
      <c r="F801" s="8" t="s">
        <v>3124</v>
      </c>
      <c r="G801" s="12" t="s">
        <v>2897</v>
      </c>
      <c r="H801" s="22" t="str">
        <f>VLOOKUP($G801,Temp!$A:$C,H$1,FALSE)</f>
        <v>evergage.com</v>
      </c>
      <c r="I801" s="22" t="e">
        <f>VLOOKUP($G801,Temp!$A:$C,I$1,FALSE)</f>
        <v>#VALUE!</v>
      </c>
      <c r="J801" s="22" t="e">
        <f>VLOOKUP($G801,Temp!$A:$C,J$1,FALSE)</f>
        <v>#VALUE!</v>
      </c>
      <c r="K801" s="22" t="e">
        <f>VLOOKUP($G801,Temp!$A:$C,K$1,FALSE)</f>
        <v>#VALUE!</v>
      </c>
      <c r="L801" s="22" t="e">
        <f>VLOOKUP($G801,Temp!$A:$C,L$1,FALSE)</f>
        <v>#VALUE!</v>
      </c>
      <c r="M801" s="22" t="e">
        <f>VLOOKUP($G801,Temp!$A:$C,M$1,FALSE)</f>
        <v>#VALUE!</v>
      </c>
      <c r="N801" s="22" t="e">
        <f>VLOOKUP($G801,Temp!$A:$C,N$1,FALSE)</f>
        <v>#VALUE!</v>
      </c>
      <c r="O801" s="22" t="e">
        <f>VLOOKUP($G801,Temp!$A:$C,O$1,FALSE)</f>
        <v>#VALUE!</v>
      </c>
      <c r="P801" s="22" t="e">
        <f>VLOOKUP($G801,Temp!$A:$C,P$1,FALSE)</f>
        <v>#VALUE!</v>
      </c>
      <c r="Q801" s="22" t="e">
        <f>VLOOKUP($G801,Temp!$A:$C,Q$1,FALSE)</f>
        <v>#VALUE!</v>
      </c>
      <c r="R801" s="22" t="e">
        <f>VLOOKUP($G801,Temp!$A:$C,R$1,FALSE)</f>
        <v>#VALUE!</v>
      </c>
      <c r="S801" s="22" t="e">
        <f>VLOOKUP($G801,Temp!$A:$C,S$1,FALSE)</f>
        <v>#VALUE!</v>
      </c>
      <c r="T801" s="22" t="e">
        <f>VLOOKUP($G801,Temp!$A:$C,T$1,FALSE)</f>
        <v>#VALUE!</v>
      </c>
      <c r="U801" s="22" t="e">
        <f>VLOOKUP($G801,Temp!$A:$C,U$1,FALSE)</f>
        <v>#VALUE!</v>
      </c>
      <c r="V801" s="22" t="e">
        <f>VLOOKUP($G801,Temp!$A:$C,V$1,FALSE)</f>
        <v>#VALUE!</v>
      </c>
      <c r="W801" s="22" t="e">
        <f>VLOOKUP($G801,Temp!$A:$C,W$1,FALSE)</f>
        <v>#VALUE!</v>
      </c>
      <c r="X801" s="22" t="e">
        <f>VLOOKUP($G801,Temp!$A:$C,X$1,FALSE)</f>
        <v>#VALUE!</v>
      </c>
      <c r="Y801" s="22">
        <f>VLOOKUP($G801,Temp!$A:$C,Y$1,FALSE)</f>
        <v>10200</v>
      </c>
      <c r="Z801" s="22">
        <f>VLOOKUP($G801,Temp!$A:$C,Z$1,FALSE)</f>
        <v>1400</v>
      </c>
      <c r="AA801" s="22" t="e">
        <f>VLOOKUP($A801,Searches!$A:$H,AA$1,FALSE)</f>
        <v>#N/A</v>
      </c>
      <c r="AB801" s="22" t="e">
        <f>VLOOKUP($A801,Searches!$A:$H,AB$1,FALSE)</f>
        <v>#N/A</v>
      </c>
      <c r="AC801" s="22" t="e">
        <f>VLOOKUP($A801,Searches!$A:$H,AC$1,FALSE)</f>
        <v>#N/A</v>
      </c>
      <c r="AD801" s="22" t="e">
        <f>VLOOKUP($A801,Searches!$A:$H,AD$1,FALSE)</f>
        <v>#N/A</v>
      </c>
      <c r="AE801" s="22" t="e">
        <f>VLOOKUP($A801,Searches!$A:$H,AE$1,FALSE)</f>
        <v>#N/A</v>
      </c>
      <c r="AF801" s="22" t="e">
        <f>VLOOKUP($A801,Searches!$A:$H,AF$1,FALSE)</f>
        <v>#N/A</v>
      </c>
      <c r="AG801" s="22" t="e">
        <f>VLOOKUP($A801,Searches!$A:$H,AG$1,FALSE)</f>
        <v>#N/A</v>
      </c>
      <c r="AH801" s="22" t="str">
        <f>VLOOKUP($G801,Temp!$D:$F,AH$1,FALSE)</f>
        <v>evergage.com</v>
      </c>
      <c r="AI801" s="22">
        <f>VLOOKUP($G801,Temp!$D:$F,AI$1,FALSE)</f>
        <v>0</v>
      </c>
      <c r="AJ801" s="22" t="str">
        <f>VLOOKUP($G801,Temp!$D:$F,AJ$1,FALSE)</f>
        <v>WordPress</v>
      </c>
    </row>
    <row r="802" spans="1:36" ht="16" x14ac:dyDescent="0.2">
      <c r="A802" s="8" t="str">
        <f t="shared" si="12"/>
        <v>Scott Jones Percolate Inc.</v>
      </c>
      <c r="B802" s="8" t="s">
        <v>737</v>
      </c>
      <c r="C802" s="8" t="s">
        <v>3132</v>
      </c>
      <c r="D802" s="8" t="s">
        <v>42</v>
      </c>
      <c r="E802" s="8" t="s">
        <v>3133</v>
      </c>
      <c r="F802" s="8" t="s">
        <v>3134</v>
      </c>
      <c r="G802" s="12" t="s">
        <v>2908</v>
      </c>
      <c r="H802" s="22" t="str">
        <f>VLOOKUP($G802,Temp!$A:$C,H$1,FALSE)</f>
        <v>percolate.com</v>
      </c>
      <c r="I802" s="22" t="e">
        <f>VLOOKUP($G802,Temp!$A:$C,I$1,FALSE)</f>
        <v>#VALUE!</v>
      </c>
      <c r="J802" s="22" t="e">
        <f>VLOOKUP($G802,Temp!$A:$C,J$1,FALSE)</f>
        <v>#VALUE!</v>
      </c>
      <c r="K802" s="22" t="e">
        <f>VLOOKUP($G802,Temp!$A:$C,K$1,FALSE)</f>
        <v>#VALUE!</v>
      </c>
      <c r="L802" s="22" t="e">
        <f>VLOOKUP($G802,Temp!$A:$C,L$1,FALSE)</f>
        <v>#VALUE!</v>
      </c>
      <c r="M802" s="22" t="e">
        <f>VLOOKUP($G802,Temp!$A:$C,M$1,FALSE)</f>
        <v>#VALUE!</v>
      </c>
      <c r="N802" s="22" t="e">
        <f>VLOOKUP($G802,Temp!$A:$C,N$1,FALSE)</f>
        <v>#VALUE!</v>
      </c>
      <c r="O802" s="22" t="e">
        <f>VLOOKUP($G802,Temp!$A:$C,O$1,FALSE)</f>
        <v>#VALUE!</v>
      </c>
      <c r="P802" s="22" t="e">
        <f>VLOOKUP($G802,Temp!$A:$C,P$1,FALSE)</f>
        <v>#VALUE!</v>
      </c>
      <c r="Q802" s="22" t="e">
        <f>VLOOKUP($G802,Temp!$A:$C,Q$1,FALSE)</f>
        <v>#VALUE!</v>
      </c>
      <c r="R802" s="22" t="e">
        <f>VLOOKUP($G802,Temp!$A:$C,R$1,FALSE)</f>
        <v>#VALUE!</v>
      </c>
      <c r="S802" s="22" t="e">
        <f>VLOOKUP($G802,Temp!$A:$C,S$1,FALSE)</f>
        <v>#VALUE!</v>
      </c>
      <c r="T802" s="22" t="e">
        <f>VLOOKUP($G802,Temp!$A:$C,T$1,FALSE)</f>
        <v>#VALUE!</v>
      </c>
      <c r="U802" s="22" t="e">
        <f>VLOOKUP($G802,Temp!$A:$C,U$1,FALSE)</f>
        <v>#VALUE!</v>
      </c>
      <c r="V802" s="22" t="e">
        <f>VLOOKUP($G802,Temp!$A:$C,V$1,FALSE)</f>
        <v>#VALUE!</v>
      </c>
      <c r="W802" s="22" t="e">
        <f>VLOOKUP($G802,Temp!$A:$C,W$1,FALSE)</f>
        <v>#VALUE!</v>
      </c>
      <c r="X802" s="22" t="e">
        <f>VLOOKUP($G802,Temp!$A:$C,X$1,FALSE)</f>
        <v>#VALUE!</v>
      </c>
      <c r="Y802" s="22">
        <f>VLOOKUP($G802,Temp!$A:$C,Y$1,FALSE)</f>
        <v>53000</v>
      </c>
      <c r="Z802" s="22">
        <f>VLOOKUP($G802,Temp!$A:$C,Z$1,FALSE)</f>
        <v>6900</v>
      </c>
      <c r="AA802" s="22" t="str">
        <f>VLOOKUP($A802,Searches!$A:$H,AA$1,FALSE)</f>
        <v>Scott Jones</v>
      </c>
      <c r="AB802" s="22" t="str">
        <f>VLOOKUP($A802,Searches!$A:$H,AB$1,FALSE)</f>
        <v>Percolate Inc.</v>
      </c>
      <c r="AC802" s="22" t="str">
        <f>VLOOKUP($A802,Searches!$A:$H,AC$1,FALSE)</f>
        <v>Chief Marketing Officer</v>
      </c>
      <c r="AD802" s="22" t="str">
        <f>VLOOKUP($A802,Searches!$A:$H,AD$1,FALSE)</f>
        <v>2nd</v>
      </c>
      <c r="AE802" s="22" t="str">
        <f>VLOOKUP($A802,Searches!$A:$H,AE$1,FALSE)</f>
        <v/>
      </c>
      <c r="AF802" s="22" t="str">
        <f>VLOOKUP($A802,Searches!$A:$H,AF$1,FALSE)</f>
        <v>San Francisco Bay Area</v>
      </c>
      <c r="AG802" s="22" t="str">
        <f>VLOOKUP($A802,Searches!$A:$H,AG$1,FALSE)</f>
        <v>https://www.linkedin.com/sales/profile/838488,_w0x,NAME_SEARCH?moduleKey=peopleSearchResults&amp;pageKey=sales-search3-people-refinement&amp;contextId=60BC92C971D70515801E49D6842B0000&amp;requestId=212800b1-a51b-457e-a2f2-b0a3142cf20e&amp;action=CLICK&amp;target=urn%3Ali%3AsalesLead%3A(-1%2C838488)&amp;pageNumber=4&amp;targetEl=profilelink&amp;position=5&amp;trk=lss-serp-result-lead_photo</v>
      </c>
      <c r="AH802" s="22" t="str">
        <f>VLOOKUP($G802,Temp!$D:$F,AH$1,FALSE)</f>
        <v>percolate.com</v>
      </c>
      <c r="AI802" s="22" t="str">
        <f>VLOOKUP($G802,Temp!$D:$F,AI$1,FALSE)</f>
        <v>Marketo</v>
      </c>
      <c r="AJ802" s="22" t="str">
        <f>VLOOKUP($G802,Temp!$D:$F,AJ$1,FALSE)</f>
        <v>WordPress</v>
      </c>
    </row>
    <row r="803" spans="1:36" ht="16" x14ac:dyDescent="0.2">
      <c r="A803" s="8" t="str">
        <f t="shared" si="12"/>
        <v>Sara Spivey NextGen Venture Partners</v>
      </c>
      <c r="B803" s="8" t="s">
        <v>3140</v>
      </c>
      <c r="C803" s="8" t="s">
        <v>3141</v>
      </c>
      <c r="D803" s="8" t="s">
        <v>3142</v>
      </c>
      <c r="E803" s="8" t="s">
        <v>3143</v>
      </c>
      <c r="F803" s="8" t="s">
        <v>3144</v>
      </c>
      <c r="G803" s="12" t="s">
        <v>2920</v>
      </c>
      <c r="H803" s="22" t="str">
        <f>VLOOKUP($G803,Temp!$A:$C,H$1,FALSE)</f>
        <v>nextgenvp.com</v>
      </c>
      <c r="I803" s="22" t="e">
        <f>VLOOKUP($G803,Temp!$A:$C,I$1,FALSE)</f>
        <v>#VALUE!</v>
      </c>
      <c r="J803" s="22" t="e">
        <f>VLOOKUP($G803,Temp!$A:$C,J$1,FALSE)</f>
        <v>#VALUE!</v>
      </c>
      <c r="K803" s="22" t="e">
        <f>VLOOKUP($G803,Temp!$A:$C,K$1,FALSE)</f>
        <v>#VALUE!</v>
      </c>
      <c r="L803" s="22" t="e">
        <f>VLOOKUP($G803,Temp!$A:$C,L$1,FALSE)</f>
        <v>#VALUE!</v>
      </c>
      <c r="M803" s="22" t="e">
        <f>VLOOKUP($G803,Temp!$A:$C,M$1,FALSE)</f>
        <v>#VALUE!</v>
      </c>
      <c r="N803" s="22" t="e">
        <f>VLOOKUP($G803,Temp!$A:$C,N$1,FALSE)</f>
        <v>#VALUE!</v>
      </c>
      <c r="O803" s="22" t="e">
        <f>VLOOKUP($G803,Temp!$A:$C,O$1,FALSE)</f>
        <v>#VALUE!</v>
      </c>
      <c r="P803" s="22" t="e">
        <f>VLOOKUP($G803,Temp!$A:$C,P$1,FALSE)</f>
        <v>#VALUE!</v>
      </c>
      <c r="Q803" s="22" t="e">
        <f>VLOOKUP($G803,Temp!$A:$C,Q$1,FALSE)</f>
        <v>#VALUE!</v>
      </c>
      <c r="R803" s="22" t="e">
        <f>VLOOKUP($G803,Temp!$A:$C,R$1,FALSE)</f>
        <v>#VALUE!</v>
      </c>
      <c r="S803" s="22" t="e">
        <f>VLOOKUP($G803,Temp!$A:$C,S$1,FALSE)</f>
        <v>#VALUE!</v>
      </c>
      <c r="T803" s="22" t="e">
        <f>VLOOKUP($G803,Temp!$A:$C,T$1,FALSE)</f>
        <v>#VALUE!</v>
      </c>
      <c r="U803" s="22" t="e">
        <f>VLOOKUP($G803,Temp!$A:$C,U$1,FALSE)</f>
        <v>#VALUE!</v>
      </c>
      <c r="V803" s="22" t="e">
        <f>VLOOKUP($G803,Temp!$A:$C,V$1,FALSE)</f>
        <v>#VALUE!</v>
      </c>
      <c r="W803" s="22" t="e">
        <f>VLOOKUP($G803,Temp!$A:$C,W$1,FALSE)</f>
        <v>#VALUE!</v>
      </c>
      <c r="X803" s="22" t="e">
        <f>VLOOKUP($G803,Temp!$A:$C,X$1,FALSE)</f>
        <v>#VALUE!</v>
      </c>
      <c r="Y803" s="22">
        <f>VLOOKUP($G803,Temp!$A:$C,Y$1,FALSE)</f>
        <v>308</v>
      </c>
      <c r="Z803" s="22">
        <f>VLOOKUP($G803,Temp!$A:$C,Z$1,FALSE)</f>
        <v>0</v>
      </c>
      <c r="AA803" s="22" t="e">
        <f>VLOOKUP($A803,Searches!$A:$H,AA$1,FALSE)</f>
        <v>#N/A</v>
      </c>
      <c r="AB803" s="22" t="e">
        <f>VLOOKUP($A803,Searches!$A:$H,AB$1,FALSE)</f>
        <v>#N/A</v>
      </c>
      <c r="AC803" s="22" t="e">
        <f>VLOOKUP($A803,Searches!$A:$H,AC$1,FALSE)</f>
        <v>#N/A</v>
      </c>
      <c r="AD803" s="22" t="e">
        <f>VLOOKUP($A803,Searches!$A:$H,AD$1,FALSE)</f>
        <v>#N/A</v>
      </c>
      <c r="AE803" s="22" t="e">
        <f>VLOOKUP($A803,Searches!$A:$H,AE$1,FALSE)</f>
        <v>#N/A</v>
      </c>
      <c r="AF803" s="22" t="e">
        <f>VLOOKUP($A803,Searches!$A:$H,AF$1,FALSE)</f>
        <v>#N/A</v>
      </c>
      <c r="AG803" s="22" t="e">
        <f>VLOOKUP($A803,Searches!$A:$H,AG$1,FALSE)</f>
        <v>#N/A</v>
      </c>
      <c r="AH803" s="22" t="e">
        <f>VLOOKUP($G803,Temp!$D:$F,AH$1,FALSE)</f>
        <v>#N/A</v>
      </c>
      <c r="AI803" s="22" t="e">
        <f>VLOOKUP($G803,Temp!$D:$F,AI$1,FALSE)</f>
        <v>#N/A</v>
      </c>
      <c r="AJ803" s="22" t="e">
        <f>VLOOKUP($G803,Temp!$D:$F,AJ$1,FALSE)</f>
        <v>#N/A</v>
      </c>
    </row>
    <row r="804" spans="1:36" ht="16" x14ac:dyDescent="0.2">
      <c r="A804" s="8" t="str">
        <f t="shared" si="12"/>
        <v>Manish Gupta Redis Labs</v>
      </c>
      <c r="B804" s="8" t="s">
        <v>3154</v>
      </c>
      <c r="C804" s="8" t="s">
        <v>2022</v>
      </c>
      <c r="D804" s="8" t="s">
        <v>42</v>
      </c>
      <c r="E804" s="8" t="s">
        <v>3155</v>
      </c>
      <c r="F804" s="8" t="s">
        <v>3156</v>
      </c>
      <c r="G804" s="12" t="s">
        <v>2931</v>
      </c>
      <c r="H804" s="22" t="str">
        <f>VLOOKUP($G804,Temp!$A:$C,H$1,FALSE)</f>
        <v>redislabs.com</v>
      </c>
      <c r="I804" s="22" t="e">
        <f>VLOOKUP($G804,Temp!$A:$C,I$1,FALSE)</f>
        <v>#VALUE!</v>
      </c>
      <c r="J804" s="22" t="e">
        <f>VLOOKUP($G804,Temp!$A:$C,J$1,FALSE)</f>
        <v>#VALUE!</v>
      </c>
      <c r="K804" s="22" t="e">
        <f>VLOOKUP($G804,Temp!$A:$C,K$1,FALSE)</f>
        <v>#VALUE!</v>
      </c>
      <c r="L804" s="22" t="e">
        <f>VLOOKUP($G804,Temp!$A:$C,L$1,FALSE)</f>
        <v>#VALUE!</v>
      </c>
      <c r="M804" s="22" t="e">
        <f>VLOOKUP($G804,Temp!$A:$C,M$1,FALSE)</f>
        <v>#VALUE!</v>
      </c>
      <c r="N804" s="22" t="e">
        <f>VLOOKUP($G804,Temp!$A:$C,N$1,FALSE)</f>
        <v>#VALUE!</v>
      </c>
      <c r="O804" s="22" t="e">
        <f>VLOOKUP($G804,Temp!$A:$C,O$1,FALSE)</f>
        <v>#VALUE!</v>
      </c>
      <c r="P804" s="22" t="e">
        <f>VLOOKUP($G804,Temp!$A:$C,P$1,FALSE)</f>
        <v>#VALUE!</v>
      </c>
      <c r="Q804" s="22" t="e">
        <f>VLOOKUP($G804,Temp!$A:$C,Q$1,FALSE)</f>
        <v>#VALUE!</v>
      </c>
      <c r="R804" s="22" t="e">
        <f>VLOOKUP($G804,Temp!$A:$C,R$1,FALSE)</f>
        <v>#VALUE!</v>
      </c>
      <c r="S804" s="22" t="e">
        <f>VLOOKUP($G804,Temp!$A:$C,S$1,FALSE)</f>
        <v>#VALUE!</v>
      </c>
      <c r="T804" s="22" t="e">
        <f>VLOOKUP($G804,Temp!$A:$C,T$1,FALSE)</f>
        <v>#VALUE!</v>
      </c>
      <c r="U804" s="22" t="e">
        <f>VLOOKUP($G804,Temp!$A:$C,U$1,FALSE)</f>
        <v>#VALUE!</v>
      </c>
      <c r="V804" s="22" t="e">
        <f>VLOOKUP($G804,Temp!$A:$C,V$1,FALSE)</f>
        <v>#VALUE!</v>
      </c>
      <c r="W804" s="22" t="e">
        <f>VLOOKUP($G804,Temp!$A:$C,W$1,FALSE)</f>
        <v>#VALUE!</v>
      </c>
      <c r="X804" s="22" t="e">
        <f>VLOOKUP($G804,Temp!$A:$C,X$1,FALSE)</f>
        <v>#VALUE!</v>
      </c>
      <c r="Y804" s="22">
        <f>VLOOKUP($G804,Temp!$A:$C,Y$1,FALSE)</f>
        <v>31500</v>
      </c>
      <c r="Z804" s="22">
        <f>VLOOKUP($G804,Temp!$A:$C,Z$1,FALSE)</f>
        <v>37800</v>
      </c>
      <c r="AA804" s="22" t="str">
        <f>VLOOKUP($A804,Searches!$A:$H,AA$1,FALSE)</f>
        <v>Manish Gupta</v>
      </c>
      <c r="AB804" s="22" t="str">
        <f>VLOOKUP($A804,Searches!$A:$H,AB$1,FALSE)</f>
        <v>Redis Labs</v>
      </c>
      <c r="AC804" s="22" t="str">
        <f>VLOOKUP($A804,Searches!$A:$H,AC$1,FALSE)</f>
        <v>Chief Marketing Officer</v>
      </c>
      <c r="AD804" s="22" t="str">
        <f>VLOOKUP($A804,Searches!$A:$H,AD$1,FALSE)</f>
        <v>2nd</v>
      </c>
      <c r="AE804" s="22" t="str">
        <f>VLOOKUP($A804,Searches!$A:$H,AE$1,FALSE)</f>
        <v/>
      </c>
      <c r="AF804" s="22" t="str">
        <f>VLOOKUP($A804,Searches!$A:$H,AF$1,FALSE)</f>
        <v>San Francisco Bay Area</v>
      </c>
      <c r="AG804" s="22" t="str">
        <f>VLOOKUP($A804,Searches!$A:$H,AG$1,FALSE)</f>
        <v>https://www.linkedin.com/sales/profile/1022425,KMwW,NAME_SEARCH?moduleKey=peopleSearchResults&amp;pageKey=sales-search3-people-refinement&amp;contextId=60BC92C971D70515801E49D6842B0000&amp;requestId=4f264cc0-faad-47fe-938f-bac29f2959fb&amp;action=CLICK&amp;target=urn%3Ali%3AsalesLead%3A(-1%2C1022425)&amp;pageNumber=4&amp;targetEl=profilelink&amp;position=24&amp;trk=lss-serp-result-lead_photo</v>
      </c>
      <c r="AH804" s="22" t="str">
        <f>VLOOKUP($G804,Temp!$D:$F,AH$1,FALSE)</f>
        <v>redislabs.com</v>
      </c>
      <c r="AI804" s="22" t="str">
        <f>VLOOKUP($G804,Temp!$D:$F,AI$1,FALSE)</f>
        <v>Marketo</v>
      </c>
      <c r="AJ804" s="22" t="str">
        <f>VLOOKUP($G804,Temp!$D:$F,AJ$1,FALSE)</f>
        <v>WordPress</v>
      </c>
    </row>
    <row r="805" spans="1:36" ht="16" x14ac:dyDescent="0.2">
      <c r="A805" s="8" t="str">
        <f t="shared" si="12"/>
        <v>Neville Letzerich HotSchedules</v>
      </c>
      <c r="B805" s="8" t="s">
        <v>3162</v>
      </c>
      <c r="C805" s="8" t="s">
        <v>3163</v>
      </c>
      <c r="D805" s="8" t="s">
        <v>42</v>
      </c>
      <c r="E805" s="8" t="s">
        <v>3164</v>
      </c>
      <c r="F805" s="8" t="s">
        <v>3165</v>
      </c>
      <c r="G805" s="12" t="s">
        <v>2951</v>
      </c>
      <c r="H805" s="22" t="str">
        <f>VLOOKUP($G805,Temp!$A:$C,H$1,FALSE)</f>
        <v>hotschedules.com</v>
      </c>
      <c r="I805" s="22" t="e">
        <f>VLOOKUP($G805,Temp!$A:$C,I$1,FALSE)</f>
        <v>#VALUE!</v>
      </c>
      <c r="J805" s="22" t="e">
        <f>VLOOKUP($G805,Temp!$A:$C,J$1,FALSE)</f>
        <v>#VALUE!</v>
      </c>
      <c r="K805" s="22" t="e">
        <f>VLOOKUP($G805,Temp!$A:$C,K$1,FALSE)</f>
        <v>#VALUE!</v>
      </c>
      <c r="L805" s="22" t="e">
        <f>VLOOKUP($G805,Temp!$A:$C,L$1,FALSE)</f>
        <v>#VALUE!</v>
      </c>
      <c r="M805" s="22" t="e">
        <f>VLOOKUP($G805,Temp!$A:$C,M$1,FALSE)</f>
        <v>#VALUE!</v>
      </c>
      <c r="N805" s="22" t="e">
        <f>VLOOKUP($G805,Temp!$A:$C,N$1,FALSE)</f>
        <v>#VALUE!</v>
      </c>
      <c r="O805" s="22" t="e">
        <f>VLOOKUP($G805,Temp!$A:$C,O$1,FALSE)</f>
        <v>#VALUE!</v>
      </c>
      <c r="P805" s="22" t="e">
        <f>VLOOKUP($G805,Temp!$A:$C,P$1,FALSE)</f>
        <v>#VALUE!</v>
      </c>
      <c r="Q805" s="22" t="e">
        <f>VLOOKUP($G805,Temp!$A:$C,Q$1,FALSE)</f>
        <v>#VALUE!</v>
      </c>
      <c r="R805" s="22" t="e">
        <f>VLOOKUP($G805,Temp!$A:$C,R$1,FALSE)</f>
        <v>#VALUE!</v>
      </c>
      <c r="S805" s="22" t="e">
        <f>VLOOKUP($G805,Temp!$A:$C,S$1,FALSE)</f>
        <v>#VALUE!</v>
      </c>
      <c r="T805" s="22" t="e">
        <f>VLOOKUP($G805,Temp!$A:$C,T$1,FALSE)</f>
        <v>#VALUE!</v>
      </c>
      <c r="U805" s="22" t="e">
        <f>VLOOKUP($G805,Temp!$A:$C,U$1,FALSE)</f>
        <v>#VALUE!</v>
      </c>
      <c r="V805" s="22" t="e">
        <f>VLOOKUP($G805,Temp!$A:$C,V$1,FALSE)</f>
        <v>#VALUE!</v>
      </c>
      <c r="W805" s="22" t="e">
        <f>VLOOKUP($G805,Temp!$A:$C,W$1,FALSE)</f>
        <v>#VALUE!</v>
      </c>
      <c r="X805" s="22" t="e">
        <f>VLOOKUP($G805,Temp!$A:$C,X$1,FALSE)</f>
        <v>#VALUE!</v>
      </c>
      <c r="Y805" s="22">
        <f>VLOOKUP($G805,Temp!$A:$C,Y$1,FALSE)</f>
        <v>1900000</v>
      </c>
      <c r="Z805" s="22">
        <f>VLOOKUP($G805,Temp!$A:$C,Z$1,FALSE)</f>
        <v>17000</v>
      </c>
      <c r="AA805" s="22" t="str">
        <f>VLOOKUP($A805,Searches!$A:$H,AA$1,FALSE)</f>
        <v>Neville Letzerich</v>
      </c>
      <c r="AB805" s="22" t="str">
        <f>VLOOKUP($A805,Searches!$A:$H,AB$1,FALSE)</f>
        <v>HotSchedules</v>
      </c>
      <c r="AC805" s="22" t="str">
        <f>VLOOKUP($A805,Searches!$A:$H,AC$1,FALSE)</f>
        <v>Chief Marketing Officer</v>
      </c>
      <c r="AD805" s="22" t="str">
        <f>VLOOKUP($A805,Searches!$A:$H,AD$1,FALSE)</f>
        <v>2nd</v>
      </c>
      <c r="AE805" s="22" t="str">
        <f>VLOOKUP($A805,Searches!$A:$H,AE$1,FALSE)</f>
        <v/>
      </c>
      <c r="AF805" s="22" t="str">
        <f>VLOOKUP($A805,Searches!$A:$H,AF$1,FALSE)</f>
        <v>Austin, Texas Area</v>
      </c>
      <c r="AG805" s="22" t="str">
        <f>VLOOKUP($A805,Searches!$A:$H,AG$1,FALSE)</f>
        <v>https://www.linkedin.com/sales/profile/3439528,6sND,NAME_SEARCH?moduleKey=peopleSearchResults&amp;pageKey=sales-search3-people-refinement&amp;contextId=60BC92C971D70515801E49D6842B0000&amp;requestId=212800b1-a51b-457e-a2f2-b0a3142cf20e&amp;action=CLICK&amp;target=urn%3Ali%3AsalesLead%3A(-1%2C3439528)&amp;pageNumber=4&amp;targetEl=profilelink&amp;position=11&amp;trk=lss-serp-result-lead_photo</v>
      </c>
      <c r="AH805" s="22" t="str">
        <f>VLOOKUP($G805,Temp!$D:$F,AH$1,FALSE)</f>
        <v>hotschedules.com</v>
      </c>
      <c r="AI805" s="22" t="str">
        <f>VLOOKUP($G805,Temp!$D:$F,AI$1,FALSE)</f>
        <v>Marketo</v>
      </c>
      <c r="AJ805" s="22" t="str">
        <f>VLOOKUP($G805,Temp!$D:$F,AJ$1,FALSE)</f>
        <v>WordPress</v>
      </c>
    </row>
    <row r="806" spans="1:36" ht="16" x14ac:dyDescent="0.2">
      <c r="A806" s="8" t="str">
        <f t="shared" si="12"/>
        <v>Leo Tucker Aptean</v>
      </c>
      <c r="B806" s="8" t="s">
        <v>3170</v>
      </c>
      <c r="C806" s="8" t="s">
        <v>3171</v>
      </c>
      <c r="D806" s="8" t="s">
        <v>42</v>
      </c>
      <c r="E806" s="8" t="s">
        <v>3172</v>
      </c>
      <c r="F806" s="8" t="s">
        <v>3173</v>
      </c>
      <c r="G806" s="12" t="s">
        <v>2956</v>
      </c>
      <c r="H806" s="22" t="str">
        <f>VLOOKUP($G806,Temp!$A:$C,H$1,FALSE)</f>
        <v>aptean.com</v>
      </c>
      <c r="I806" s="22" t="e">
        <f>VLOOKUP($G806,Temp!$A:$C,I$1,FALSE)</f>
        <v>#VALUE!</v>
      </c>
      <c r="J806" s="22" t="e">
        <f>VLOOKUP($G806,Temp!$A:$C,J$1,FALSE)</f>
        <v>#VALUE!</v>
      </c>
      <c r="K806" s="22" t="e">
        <f>VLOOKUP($G806,Temp!$A:$C,K$1,FALSE)</f>
        <v>#VALUE!</v>
      </c>
      <c r="L806" s="22" t="e">
        <f>VLOOKUP($G806,Temp!$A:$C,L$1,FALSE)</f>
        <v>#VALUE!</v>
      </c>
      <c r="M806" s="22" t="e">
        <f>VLOOKUP($G806,Temp!$A:$C,M$1,FALSE)</f>
        <v>#VALUE!</v>
      </c>
      <c r="N806" s="22" t="e">
        <f>VLOOKUP($G806,Temp!$A:$C,N$1,FALSE)</f>
        <v>#VALUE!</v>
      </c>
      <c r="O806" s="22" t="e">
        <f>VLOOKUP($G806,Temp!$A:$C,O$1,FALSE)</f>
        <v>#VALUE!</v>
      </c>
      <c r="P806" s="22" t="e">
        <f>VLOOKUP($G806,Temp!$A:$C,P$1,FALSE)</f>
        <v>#VALUE!</v>
      </c>
      <c r="Q806" s="22" t="e">
        <f>VLOOKUP($G806,Temp!$A:$C,Q$1,FALSE)</f>
        <v>#VALUE!</v>
      </c>
      <c r="R806" s="22" t="e">
        <f>VLOOKUP($G806,Temp!$A:$C,R$1,FALSE)</f>
        <v>#VALUE!</v>
      </c>
      <c r="S806" s="22" t="e">
        <f>VLOOKUP($G806,Temp!$A:$C,S$1,FALSE)</f>
        <v>#VALUE!</v>
      </c>
      <c r="T806" s="22" t="e">
        <f>VLOOKUP($G806,Temp!$A:$C,T$1,FALSE)</f>
        <v>#VALUE!</v>
      </c>
      <c r="U806" s="22" t="e">
        <f>VLOOKUP($G806,Temp!$A:$C,U$1,FALSE)</f>
        <v>#VALUE!</v>
      </c>
      <c r="V806" s="22" t="e">
        <f>VLOOKUP($G806,Temp!$A:$C,V$1,FALSE)</f>
        <v>#VALUE!</v>
      </c>
      <c r="W806" s="22" t="e">
        <f>VLOOKUP($G806,Temp!$A:$C,W$1,FALSE)</f>
        <v>#VALUE!</v>
      </c>
      <c r="X806" s="22" t="e">
        <f>VLOOKUP($G806,Temp!$A:$C,X$1,FALSE)</f>
        <v>#VALUE!</v>
      </c>
      <c r="Y806" s="22">
        <f>VLOOKUP($G806,Temp!$A:$C,Y$1,FALSE)</f>
        <v>59300</v>
      </c>
      <c r="Z806" s="22">
        <f>VLOOKUP($G806,Temp!$A:$C,Z$1,FALSE)</f>
        <v>17000</v>
      </c>
      <c r="AA806" s="22" t="str">
        <f>VLOOKUP($A806,Searches!$A:$H,AA$1,FALSE)</f>
        <v>Leo Tucker</v>
      </c>
      <c r="AB806" s="22" t="str">
        <f>VLOOKUP($A806,Searches!$A:$H,AB$1,FALSE)</f>
        <v>Aptean</v>
      </c>
      <c r="AC806" s="22" t="str">
        <f>VLOOKUP($A806,Searches!$A:$H,AC$1,FALSE)</f>
        <v>Chief Marketing Officer</v>
      </c>
      <c r="AD806" s="22" t="str">
        <f>VLOOKUP($A806,Searches!$A:$H,AD$1,FALSE)</f>
        <v>2nd</v>
      </c>
      <c r="AE806" s="22" t="str">
        <f>VLOOKUP($A806,Searches!$A:$H,AE$1,FALSE)</f>
        <v/>
      </c>
      <c r="AF806" s="22" t="str">
        <f>VLOOKUP($A806,Searches!$A:$H,AF$1,FALSE)</f>
        <v>Greater Atlanta Area</v>
      </c>
      <c r="AG806" s="22" t="str">
        <f>VLOOKUP($A806,Searches!$A:$H,AG$1,FALSE)</f>
        <v>https://www.linkedin.com/sales/profile/2802384,ewTO,NAME_SEARCH?moduleKey=peopleSearchResults&amp;pageKey=sales-search3-people-refinement&amp;contextId=635D3E904723061580FE6AF00A2B0000&amp;requestId=acab3aad-900d-4dae-bf44-5487e66dcede&amp;action=CLICK&amp;target=urn%3Ali%3AsalesLead%3A(-1%2C2802384)&amp;pageNumber=4&amp;targetEl=profilelink&amp;position=14&amp;trk=lss-serp-result-lead_photo</v>
      </c>
      <c r="AH806" s="22" t="str">
        <f>VLOOKUP($G806,Temp!$D:$F,AH$1,FALSE)</f>
        <v>aptean.com</v>
      </c>
      <c r="AI806" s="22" t="str">
        <f>VLOOKUP($G806,Temp!$D:$F,AI$1,FALSE)</f>
        <v>Marketo</v>
      </c>
      <c r="AJ806" s="22" t="str">
        <f>VLOOKUP($G806,Temp!$D:$F,AJ$1,FALSE)</f>
        <v>WordPress</v>
      </c>
    </row>
    <row r="807" spans="1:36" ht="16" x14ac:dyDescent="0.2">
      <c r="A807" s="8" t="str">
        <f t="shared" si="12"/>
        <v>Nate Johnson realtor.com</v>
      </c>
      <c r="B807" s="8" t="s">
        <v>3201</v>
      </c>
      <c r="C807" s="8" t="s">
        <v>3202</v>
      </c>
      <c r="D807" s="8" t="s">
        <v>42</v>
      </c>
      <c r="E807" s="8" t="s">
        <v>3203</v>
      </c>
      <c r="F807" s="12" t="s">
        <v>2975</v>
      </c>
      <c r="G807" s="12" t="s">
        <v>2975</v>
      </c>
      <c r="H807" s="22" t="str">
        <f>VLOOKUP($G807,Temp!$A:$C,H$1,FALSE)</f>
        <v>realtor.com</v>
      </c>
      <c r="I807" s="22" t="e">
        <f>VLOOKUP($G807,Temp!$A:$C,I$1,FALSE)</f>
        <v>#VALUE!</v>
      </c>
      <c r="J807" s="22" t="e">
        <f>VLOOKUP($G807,Temp!$A:$C,J$1,FALSE)</f>
        <v>#VALUE!</v>
      </c>
      <c r="K807" s="22" t="e">
        <f>VLOOKUP($G807,Temp!$A:$C,K$1,FALSE)</f>
        <v>#VALUE!</v>
      </c>
      <c r="L807" s="22" t="e">
        <f>VLOOKUP($G807,Temp!$A:$C,L$1,FALSE)</f>
        <v>#VALUE!</v>
      </c>
      <c r="M807" s="22" t="e">
        <f>VLOOKUP($G807,Temp!$A:$C,M$1,FALSE)</f>
        <v>#VALUE!</v>
      </c>
      <c r="N807" s="22" t="e">
        <f>VLOOKUP($G807,Temp!$A:$C,N$1,FALSE)</f>
        <v>#VALUE!</v>
      </c>
      <c r="O807" s="22" t="e">
        <f>VLOOKUP($G807,Temp!$A:$C,O$1,FALSE)</f>
        <v>#VALUE!</v>
      </c>
      <c r="P807" s="22" t="e">
        <f>VLOOKUP($G807,Temp!$A:$C,P$1,FALSE)</f>
        <v>#VALUE!</v>
      </c>
      <c r="Q807" s="22" t="e">
        <f>VLOOKUP($G807,Temp!$A:$C,Q$1,FALSE)</f>
        <v>#VALUE!</v>
      </c>
      <c r="R807" s="22" t="e">
        <f>VLOOKUP($G807,Temp!$A:$C,R$1,FALSE)</f>
        <v>#VALUE!</v>
      </c>
      <c r="S807" s="22" t="e">
        <f>VLOOKUP($G807,Temp!$A:$C,S$1,FALSE)</f>
        <v>#VALUE!</v>
      </c>
      <c r="T807" s="22" t="e">
        <f>VLOOKUP($G807,Temp!$A:$C,T$1,FALSE)</f>
        <v>#VALUE!</v>
      </c>
      <c r="U807" s="22" t="e">
        <f>VLOOKUP($G807,Temp!$A:$C,U$1,FALSE)</f>
        <v>#VALUE!</v>
      </c>
      <c r="V807" s="22" t="e">
        <f>VLOOKUP($G807,Temp!$A:$C,V$1,FALSE)</f>
        <v>#VALUE!</v>
      </c>
      <c r="W807" s="22" t="e">
        <f>VLOOKUP($G807,Temp!$A:$C,W$1,FALSE)</f>
        <v>#VALUE!</v>
      </c>
      <c r="X807" s="22" t="e">
        <f>VLOOKUP($G807,Temp!$A:$C,X$1,FALSE)</f>
        <v>#VALUE!</v>
      </c>
      <c r="Y807" s="22">
        <f>VLOOKUP($G807,Temp!$A:$C,Y$1,FALSE)</f>
        <v>13200000</v>
      </c>
      <c r="Z807" s="22">
        <f>VLOOKUP($G807,Temp!$A:$C,Z$1,FALSE)</f>
        <v>143000</v>
      </c>
      <c r="AA807" s="22" t="e">
        <f>VLOOKUP($A807,Searches!$A:$H,AA$1,FALSE)</f>
        <v>#N/A</v>
      </c>
      <c r="AB807" s="22" t="e">
        <f>VLOOKUP($A807,Searches!$A:$H,AB$1,FALSE)</f>
        <v>#N/A</v>
      </c>
      <c r="AC807" s="22" t="e">
        <f>VLOOKUP($A807,Searches!$A:$H,AC$1,FALSE)</f>
        <v>#N/A</v>
      </c>
      <c r="AD807" s="22" t="e">
        <f>VLOOKUP($A807,Searches!$A:$H,AD$1,FALSE)</f>
        <v>#N/A</v>
      </c>
      <c r="AE807" s="22" t="e">
        <f>VLOOKUP($A807,Searches!$A:$H,AE$1,FALSE)</f>
        <v>#N/A</v>
      </c>
      <c r="AF807" s="22" t="e">
        <f>VLOOKUP($A807,Searches!$A:$H,AF$1,FALSE)</f>
        <v>#N/A</v>
      </c>
      <c r="AG807" s="22" t="e">
        <f>VLOOKUP($A807,Searches!$A:$H,AG$1,FALSE)</f>
        <v>#N/A</v>
      </c>
      <c r="AH807" s="22" t="str">
        <f>VLOOKUP($G807,Temp!$D:$F,AH$1,FALSE)</f>
        <v>realtor.com</v>
      </c>
      <c r="AI807" s="22" t="str">
        <f>VLOOKUP($G807,Temp!$D:$F,AI$1,FALSE)</f>
        <v>Eloqua</v>
      </c>
      <c r="AJ807" s="22" t="str">
        <f>VLOOKUP($G807,Temp!$D:$F,AJ$1,FALSE)</f>
        <v>WordPress</v>
      </c>
    </row>
    <row r="808" spans="1:36" ht="16" x14ac:dyDescent="0.2">
      <c r="A808" s="8" t="str">
        <f t="shared" si="12"/>
        <v>Susan Vitale iCIMS</v>
      </c>
      <c r="B808" s="8" t="s">
        <v>3149</v>
      </c>
      <c r="C808" s="8" t="s">
        <v>3234</v>
      </c>
      <c r="D808" s="8" t="s">
        <v>42</v>
      </c>
      <c r="E808" s="8" t="s">
        <v>3236</v>
      </c>
      <c r="F808" s="8" t="s">
        <v>3237</v>
      </c>
      <c r="G808" s="12" t="s">
        <v>3002</v>
      </c>
      <c r="H808" s="22" t="str">
        <f>VLOOKUP($G808,Temp!$A:$C,H$1,FALSE)</f>
        <v>icims.com</v>
      </c>
      <c r="I808" s="22" t="e">
        <f>VLOOKUP($G808,Temp!$A:$C,I$1,FALSE)</f>
        <v>#VALUE!</v>
      </c>
      <c r="J808" s="22" t="e">
        <f>VLOOKUP($G808,Temp!$A:$C,J$1,FALSE)</f>
        <v>#VALUE!</v>
      </c>
      <c r="K808" s="22" t="e">
        <f>VLOOKUP($G808,Temp!$A:$C,K$1,FALSE)</f>
        <v>#VALUE!</v>
      </c>
      <c r="L808" s="22" t="e">
        <f>VLOOKUP($G808,Temp!$A:$C,L$1,FALSE)</f>
        <v>#VALUE!</v>
      </c>
      <c r="M808" s="22" t="e">
        <f>VLOOKUP($G808,Temp!$A:$C,M$1,FALSE)</f>
        <v>#VALUE!</v>
      </c>
      <c r="N808" s="22" t="e">
        <f>VLOOKUP($G808,Temp!$A:$C,N$1,FALSE)</f>
        <v>#VALUE!</v>
      </c>
      <c r="O808" s="22" t="e">
        <f>VLOOKUP($G808,Temp!$A:$C,O$1,FALSE)</f>
        <v>#VALUE!</v>
      </c>
      <c r="P808" s="22" t="e">
        <f>VLOOKUP($G808,Temp!$A:$C,P$1,FALSE)</f>
        <v>#VALUE!</v>
      </c>
      <c r="Q808" s="22" t="e">
        <f>VLOOKUP($G808,Temp!$A:$C,Q$1,FALSE)</f>
        <v>#VALUE!</v>
      </c>
      <c r="R808" s="22" t="e">
        <f>VLOOKUP($G808,Temp!$A:$C,R$1,FALSE)</f>
        <v>#VALUE!</v>
      </c>
      <c r="S808" s="22" t="e">
        <f>VLOOKUP($G808,Temp!$A:$C,S$1,FALSE)</f>
        <v>#VALUE!</v>
      </c>
      <c r="T808" s="22" t="e">
        <f>VLOOKUP($G808,Temp!$A:$C,T$1,FALSE)</f>
        <v>#VALUE!</v>
      </c>
      <c r="U808" s="22" t="e">
        <f>VLOOKUP($G808,Temp!$A:$C,U$1,FALSE)</f>
        <v>#VALUE!</v>
      </c>
      <c r="V808" s="22" t="e">
        <f>VLOOKUP($G808,Temp!$A:$C,V$1,FALSE)</f>
        <v>#VALUE!</v>
      </c>
      <c r="W808" s="22" t="e">
        <f>VLOOKUP($G808,Temp!$A:$C,W$1,FALSE)</f>
        <v>#VALUE!</v>
      </c>
      <c r="X808" s="22" t="e">
        <f>VLOOKUP($G808,Temp!$A:$C,X$1,FALSE)</f>
        <v>#VALUE!</v>
      </c>
      <c r="Y808" s="22">
        <f>VLOOKUP($G808,Temp!$A:$C,Y$1,FALSE)</f>
        <v>458000</v>
      </c>
      <c r="Z808" s="22">
        <f>VLOOKUP($G808,Temp!$A:$C,Z$1,FALSE)</f>
        <v>53500</v>
      </c>
      <c r="AA808" s="22" t="str">
        <f>VLOOKUP($A808,Searches!$A:$H,AA$1,FALSE)</f>
        <v>Susan Vitale</v>
      </c>
      <c r="AB808" s="22" t="str">
        <f>VLOOKUP($A808,Searches!$A:$H,AB$1,FALSE)</f>
        <v>iCIMS</v>
      </c>
      <c r="AC808" s="22" t="str">
        <f>VLOOKUP($A808,Searches!$A:$H,AC$1,FALSE)</f>
        <v>Chief Marketing Officer</v>
      </c>
      <c r="AD808" s="22" t="str">
        <f>VLOOKUP($A808,Searches!$A:$H,AD$1,FALSE)</f>
        <v>2nd</v>
      </c>
      <c r="AE808" s="22" t="str">
        <f>VLOOKUP($A808,Searches!$A:$H,AE$1,FALSE)</f>
        <v>Open link</v>
      </c>
      <c r="AF808" s="22" t="str">
        <f>VLOOKUP($A808,Searches!$A:$H,AF$1,FALSE)</f>
        <v>Greater New York City Area</v>
      </c>
      <c r="AG808" s="22" t="str">
        <f>VLOOKUP($A808,Searches!$A:$H,AG$1,FALSE)</f>
        <v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v>
      </c>
      <c r="AH808" s="22" t="str">
        <f>VLOOKUP($G808,Temp!$D:$F,AH$1,FALSE)</f>
        <v>icims.com</v>
      </c>
      <c r="AI808" s="22" t="str">
        <f>VLOOKUP($G808,Temp!$D:$F,AI$1,FALSE)</f>
        <v>Pardot</v>
      </c>
      <c r="AJ808" s="22" t="str">
        <f>VLOOKUP($G808,Temp!$D:$F,AJ$1,FALSE)</f>
        <v>Drupal</v>
      </c>
    </row>
    <row r="809" spans="1:36" ht="16" x14ac:dyDescent="0.2">
      <c r="A809" s="8" t="str">
        <f t="shared" si="12"/>
        <v>Tom Libretto Pegasystems</v>
      </c>
      <c r="B809" s="8" t="s">
        <v>1696</v>
      </c>
      <c r="C809" s="8" t="s">
        <v>3190</v>
      </c>
      <c r="D809" s="8" t="s">
        <v>3191</v>
      </c>
      <c r="E809" s="8" t="s">
        <v>3192</v>
      </c>
      <c r="F809" s="8" t="s">
        <v>3193</v>
      </c>
      <c r="G809" s="12" t="s">
        <v>2960</v>
      </c>
      <c r="H809" s="22" t="str">
        <f>VLOOKUP($G809,Temp!$A:$C,H$1,FALSE)</f>
        <v>pega.com</v>
      </c>
      <c r="I809" s="22" t="e">
        <f>VLOOKUP($G809,Temp!$A:$C,I$1,FALSE)</f>
        <v>#VALUE!</v>
      </c>
      <c r="J809" s="22" t="e">
        <f>VLOOKUP($G809,Temp!$A:$C,J$1,FALSE)</f>
        <v>#VALUE!</v>
      </c>
      <c r="K809" s="22" t="e">
        <f>VLOOKUP($G809,Temp!$A:$C,K$1,FALSE)</f>
        <v>#VALUE!</v>
      </c>
      <c r="L809" s="22" t="e">
        <f>VLOOKUP($G809,Temp!$A:$C,L$1,FALSE)</f>
        <v>#VALUE!</v>
      </c>
      <c r="M809" s="22" t="e">
        <f>VLOOKUP($G809,Temp!$A:$C,M$1,FALSE)</f>
        <v>#VALUE!</v>
      </c>
      <c r="N809" s="22" t="e">
        <f>VLOOKUP($G809,Temp!$A:$C,N$1,FALSE)</f>
        <v>#VALUE!</v>
      </c>
      <c r="O809" s="22" t="e">
        <f>VLOOKUP($G809,Temp!$A:$C,O$1,FALSE)</f>
        <v>#VALUE!</v>
      </c>
      <c r="P809" s="22" t="e">
        <f>VLOOKUP($G809,Temp!$A:$C,P$1,FALSE)</f>
        <v>#VALUE!</v>
      </c>
      <c r="Q809" s="22" t="e">
        <f>VLOOKUP($G809,Temp!$A:$C,Q$1,FALSE)</f>
        <v>#VALUE!</v>
      </c>
      <c r="R809" s="22" t="e">
        <f>VLOOKUP($G809,Temp!$A:$C,R$1,FALSE)</f>
        <v>#VALUE!</v>
      </c>
      <c r="S809" s="22" t="e">
        <f>VLOOKUP($G809,Temp!$A:$C,S$1,FALSE)</f>
        <v>#VALUE!</v>
      </c>
      <c r="T809" s="22" t="e">
        <f>VLOOKUP($G809,Temp!$A:$C,T$1,FALSE)</f>
        <v>#VALUE!</v>
      </c>
      <c r="U809" s="22" t="e">
        <f>VLOOKUP($G809,Temp!$A:$C,U$1,FALSE)</f>
        <v>#VALUE!</v>
      </c>
      <c r="V809" s="22" t="e">
        <f>VLOOKUP($G809,Temp!$A:$C,V$1,FALSE)</f>
        <v>#VALUE!</v>
      </c>
      <c r="W809" s="22" t="e">
        <f>VLOOKUP($G809,Temp!$A:$C,W$1,FALSE)</f>
        <v>#VALUE!</v>
      </c>
      <c r="X809" s="22" t="e">
        <f>VLOOKUP($G809,Temp!$A:$C,X$1,FALSE)</f>
        <v>#VALUE!</v>
      </c>
      <c r="Y809" s="22">
        <f>VLOOKUP($G809,Temp!$A:$C,Y$1,FALSE)</f>
        <v>105000</v>
      </c>
      <c r="Z809" s="22">
        <f>VLOOKUP($G809,Temp!$A:$C,Z$1,FALSE)</f>
        <v>33000</v>
      </c>
      <c r="AA809" s="22" t="e">
        <f>VLOOKUP($A809,Searches!$A:$H,AA$1,FALSE)</f>
        <v>#N/A</v>
      </c>
      <c r="AB809" s="22" t="e">
        <f>VLOOKUP($A809,Searches!$A:$H,AB$1,FALSE)</f>
        <v>#N/A</v>
      </c>
      <c r="AC809" s="22" t="e">
        <f>VLOOKUP($A809,Searches!$A:$H,AC$1,FALSE)</f>
        <v>#N/A</v>
      </c>
      <c r="AD809" s="22" t="e">
        <f>VLOOKUP($A809,Searches!$A:$H,AD$1,FALSE)</f>
        <v>#N/A</v>
      </c>
      <c r="AE809" s="22" t="e">
        <f>VLOOKUP($A809,Searches!$A:$H,AE$1,FALSE)</f>
        <v>#N/A</v>
      </c>
      <c r="AF809" s="22" t="e">
        <f>VLOOKUP($A809,Searches!$A:$H,AF$1,FALSE)</f>
        <v>#N/A</v>
      </c>
      <c r="AG809" s="22" t="e">
        <f>VLOOKUP($A809,Searches!$A:$H,AG$1,FALSE)</f>
        <v>#N/A</v>
      </c>
      <c r="AH809" s="22" t="e">
        <f>VLOOKUP($G809,Temp!$D:$F,AH$1,FALSE)</f>
        <v>#N/A</v>
      </c>
      <c r="AI809" s="22" t="e">
        <f>VLOOKUP($G809,Temp!$D:$F,AI$1,FALSE)</f>
        <v>#N/A</v>
      </c>
      <c r="AJ809" s="22" t="e">
        <f>VLOOKUP($G809,Temp!$D:$F,AJ$1,FALSE)</f>
        <v>#N/A</v>
      </c>
    </row>
    <row r="810" spans="1:36" ht="16" x14ac:dyDescent="0.2">
      <c r="A810" s="8" t="str">
        <f t="shared" si="12"/>
        <v>Simon Mouyal Medidata Solutions</v>
      </c>
      <c r="B810" s="8" t="s">
        <v>321</v>
      </c>
      <c r="C810" s="8" t="s">
        <v>3220</v>
      </c>
      <c r="D810" s="8" t="s">
        <v>42</v>
      </c>
      <c r="E810" s="8" t="s">
        <v>3221</v>
      </c>
      <c r="F810" s="8" t="s">
        <v>3222</v>
      </c>
      <c r="G810" s="12" t="s">
        <v>2984</v>
      </c>
      <c r="H810" s="22" t="str">
        <f>VLOOKUP($G810,Temp!$A:$C,H$1,FALSE)</f>
        <v>mdsol.com</v>
      </c>
      <c r="I810" s="22" t="e">
        <f>VLOOKUP($G810,Temp!$A:$C,I$1,FALSE)</f>
        <v>#VALUE!</v>
      </c>
      <c r="J810" s="22" t="e">
        <f>VLOOKUP($G810,Temp!$A:$C,J$1,FALSE)</f>
        <v>#VALUE!</v>
      </c>
      <c r="K810" s="22" t="e">
        <f>VLOOKUP($G810,Temp!$A:$C,K$1,FALSE)</f>
        <v>#VALUE!</v>
      </c>
      <c r="L810" s="22" t="e">
        <f>VLOOKUP($G810,Temp!$A:$C,L$1,FALSE)</f>
        <v>#VALUE!</v>
      </c>
      <c r="M810" s="22" t="e">
        <f>VLOOKUP($G810,Temp!$A:$C,M$1,FALSE)</f>
        <v>#VALUE!</v>
      </c>
      <c r="N810" s="22" t="e">
        <f>VLOOKUP($G810,Temp!$A:$C,N$1,FALSE)</f>
        <v>#VALUE!</v>
      </c>
      <c r="O810" s="22" t="e">
        <f>VLOOKUP($G810,Temp!$A:$C,O$1,FALSE)</f>
        <v>#VALUE!</v>
      </c>
      <c r="P810" s="22" t="e">
        <f>VLOOKUP($G810,Temp!$A:$C,P$1,FALSE)</f>
        <v>#VALUE!</v>
      </c>
      <c r="Q810" s="22" t="e">
        <f>VLOOKUP($G810,Temp!$A:$C,Q$1,FALSE)</f>
        <v>#VALUE!</v>
      </c>
      <c r="R810" s="22" t="e">
        <f>VLOOKUP($G810,Temp!$A:$C,R$1,FALSE)</f>
        <v>#VALUE!</v>
      </c>
      <c r="S810" s="22" t="e">
        <f>VLOOKUP($G810,Temp!$A:$C,S$1,FALSE)</f>
        <v>#VALUE!</v>
      </c>
      <c r="T810" s="22" t="e">
        <f>VLOOKUP($G810,Temp!$A:$C,T$1,FALSE)</f>
        <v>#VALUE!</v>
      </c>
      <c r="U810" s="22" t="e">
        <f>VLOOKUP($G810,Temp!$A:$C,U$1,FALSE)</f>
        <v>#VALUE!</v>
      </c>
      <c r="V810" s="22" t="e">
        <f>VLOOKUP($G810,Temp!$A:$C,V$1,FALSE)</f>
        <v>#VALUE!</v>
      </c>
      <c r="W810" s="22" t="e">
        <f>VLOOKUP($G810,Temp!$A:$C,W$1,FALSE)</f>
        <v>#VALUE!</v>
      </c>
      <c r="X810" s="22" t="e">
        <f>VLOOKUP($G810,Temp!$A:$C,X$1,FALSE)</f>
        <v>#VALUE!</v>
      </c>
      <c r="Y810" s="22">
        <f>VLOOKUP($G810,Temp!$A:$C,Y$1,FALSE)</f>
        <v>28400</v>
      </c>
      <c r="Z810" s="22">
        <f>VLOOKUP($G810,Temp!$A:$C,Z$1,FALSE)</f>
        <v>207</v>
      </c>
      <c r="AA810" s="22" t="str">
        <f>VLOOKUP($A810,Searches!$A:$H,AA$1,FALSE)</f>
        <v>Simon Mouyal</v>
      </c>
      <c r="AB810" s="22" t="str">
        <f>VLOOKUP($A810,Searches!$A:$H,AB$1,FALSE)</f>
        <v>Medidata Solutions</v>
      </c>
      <c r="AC810" s="22" t="str">
        <f>VLOOKUP($A810,Searches!$A:$H,AC$1,FALSE)</f>
        <v>Chief Marketing Officer</v>
      </c>
      <c r="AD810" s="22" t="str">
        <f>VLOOKUP($A810,Searches!$A:$H,AD$1,FALSE)</f>
        <v>2nd</v>
      </c>
      <c r="AE810" s="22" t="str">
        <f>VLOOKUP($A810,Searches!$A:$H,AE$1,FALSE)</f>
        <v>Open link</v>
      </c>
      <c r="AF810" s="22" t="str">
        <f>VLOOKUP($A810,Searches!$A:$H,AF$1,FALSE)</f>
        <v>Greater New York City Area</v>
      </c>
      <c r="AG810" s="22" t="str">
        <f>VLOOKUP($A810,Searches!$A:$H,AG$1,FALSE)</f>
        <v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v>
      </c>
      <c r="AH810" s="22" t="str">
        <f>VLOOKUP($G810,Temp!$D:$F,AH$1,FALSE)</f>
        <v>mdsol.com</v>
      </c>
      <c r="AI810" s="22" t="str">
        <f>VLOOKUP($G810,Temp!$D:$F,AI$1,FALSE)</f>
        <v>Eloqua</v>
      </c>
      <c r="AJ810" s="22" t="str">
        <f>VLOOKUP($G810,Temp!$D:$F,AJ$1,FALSE)</f>
        <v>Drupal</v>
      </c>
    </row>
    <row r="811" spans="1:36" ht="16" x14ac:dyDescent="0.2">
      <c r="A811" s="8" t="str">
        <f t="shared" si="12"/>
        <v>Kevin Alansky Logi Analytics</v>
      </c>
      <c r="B811" s="8" t="s">
        <v>2277</v>
      </c>
      <c r="C811" s="8" t="s">
        <v>3249</v>
      </c>
      <c r="D811" s="8" t="s">
        <v>42</v>
      </c>
      <c r="E811" s="8" t="s">
        <v>3250</v>
      </c>
      <c r="F811" s="8" t="s">
        <v>3251</v>
      </c>
      <c r="G811" s="12" t="s">
        <v>3019</v>
      </c>
      <c r="H811" s="22" t="str">
        <f>VLOOKUP($G811,Temp!$A:$C,H$1,FALSE)</f>
        <v>logianalytics.com</v>
      </c>
      <c r="I811" s="22" t="e">
        <f>VLOOKUP($G811,Temp!$A:$C,I$1,FALSE)</f>
        <v>#VALUE!</v>
      </c>
      <c r="J811" s="22" t="e">
        <f>VLOOKUP($G811,Temp!$A:$C,J$1,FALSE)</f>
        <v>#VALUE!</v>
      </c>
      <c r="K811" s="22" t="e">
        <f>VLOOKUP($G811,Temp!$A:$C,K$1,FALSE)</f>
        <v>#VALUE!</v>
      </c>
      <c r="L811" s="22" t="e">
        <f>VLOOKUP($G811,Temp!$A:$C,L$1,FALSE)</f>
        <v>#VALUE!</v>
      </c>
      <c r="M811" s="22" t="e">
        <f>VLOOKUP($G811,Temp!$A:$C,M$1,FALSE)</f>
        <v>#VALUE!</v>
      </c>
      <c r="N811" s="22" t="e">
        <f>VLOOKUP($G811,Temp!$A:$C,N$1,FALSE)</f>
        <v>#VALUE!</v>
      </c>
      <c r="O811" s="22" t="e">
        <f>VLOOKUP($G811,Temp!$A:$C,O$1,FALSE)</f>
        <v>#VALUE!</v>
      </c>
      <c r="P811" s="22" t="e">
        <f>VLOOKUP($G811,Temp!$A:$C,P$1,FALSE)</f>
        <v>#VALUE!</v>
      </c>
      <c r="Q811" s="22" t="e">
        <f>VLOOKUP($G811,Temp!$A:$C,Q$1,FALSE)</f>
        <v>#VALUE!</v>
      </c>
      <c r="R811" s="22" t="e">
        <f>VLOOKUP($G811,Temp!$A:$C,R$1,FALSE)</f>
        <v>#VALUE!</v>
      </c>
      <c r="S811" s="22" t="e">
        <f>VLOOKUP($G811,Temp!$A:$C,S$1,FALSE)</f>
        <v>#VALUE!</v>
      </c>
      <c r="T811" s="22" t="e">
        <f>VLOOKUP($G811,Temp!$A:$C,T$1,FALSE)</f>
        <v>#VALUE!</v>
      </c>
      <c r="U811" s="22" t="e">
        <f>VLOOKUP($G811,Temp!$A:$C,U$1,FALSE)</f>
        <v>#VALUE!</v>
      </c>
      <c r="V811" s="22" t="e">
        <f>VLOOKUP($G811,Temp!$A:$C,V$1,FALSE)</f>
        <v>#VALUE!</v>
      </c>
      <c r="W811" s="22" t="e">
        <f>VLOOKUP($G811,Temp!$A:$C,W$1,FALSE)</f>
        <v>#VALUE!</v>
      </c>
      <c r="X811" s="22" t="e">
        <f>VLOOKUP($G811,Temp!$A:$C,X$1,FALSE)</f>
        <v>#VALUE!</v>
      </c>
      <c r="Y811" s="22">
        <f>VLOOKUP($G811,Temp!$A:$C,Y$1,FALSE)</f>
        <v>101000</v>
      </c>
      <c r="Z811" s="22">
        <f>VLOOKUP($G811,Temp!$A:$C,Z$1,FALSE)</f>
        <v>8900</v>
      </c>
      <c r="AA811" s="22" t="str">
        <f>VLOOKUP($A811,Searches!$A:$H,AA$1,FALSE)</f>
        <v>Kevin Alansky</v>
      </c>
      <c r="AB811" s="22" t="str">
        <f>VLOOKUP($A811,Searches!$A:$H,AB$1,FALSE)</f>
        <v>Logi Analytics</v>
      </c>
      <c r="AC811" s="22" t="str">
        <f>VLOOKUP($A811,Searches!$A:$H,AC$1,FALSE)</f>
        <v>Chief Marketing Officer</v>
      </c>
      <c r="AD811" s="22" t="str">
        <f>VLOOKUP($A811,Searches!$A:$H,AD$1,FALSE)</f>
        <v>2nd</v>
      </c>
      <c r="AE811" s="22" t="str">
        <f>VLOOKUP($A811,Searches!$A:$H,AE$1,FALSE)</f>
        <v/>
      </c>
      <c r="AF811" s="22" t="str">
        <f>VLOOKUP($A811,Searches!$A:$H,AF$1,FALSE)</f>
        <v>Washington D.C. Metro Area</v>
      </c>
      <c r="AG811" s="22" t="str">
        <f>VLOOKUP($A811,Searches!$A:$H,AG$1,FALSE)</f>
        <v>https://www.linkedin.com/sales/profile/965503,7m3-,NAME_SEARCH?moduleKey=peopleSearchResults&amp;pageKey=sales-search3-people-refinement&amp;contextId=60BC92C971D70515801E49D6842B0000&amp;requestId=4bd62710-bea7-4f38-ad58-e37bf9f23975&amp;action=CLICK&amp;target=urn%3Ali%3AsalesLead%3A(-1%2C965503)&amp;pageNumber=5&amp;targetEl=profilelink&amp;position=8&amp;trk=lss-serp-result-lead_photo</v>
      </c>
      <c r="AH811" s="22" t="str">
        <f>VLOOKUP($G811,Temp!$D:$F,AH$1,FALSE)</f>
        <v>logianalytics.com</v>
      </c>
      <c r="AI811" s="22" t="str">
        <f>VLOOKUP($G811,Temp!$D:$F,AI$1,FALSE)</f>
        <v>Marketo</v>
      </c>
      <c r="AJ811" s="22" t="str">
        <f>VLOOKUP($G811,Temp!$D:$F,AJ$1,FALSE)</f>
        <v>WordPress</v>
      </c>
    </row>
    <row r="812" spans="1:36" ht="16" x14ac:dyDescent="0.2">
      <c r="A812" s="8" t="str">
        <f t="shared" si="12"/>
        <v>Gregg Holzrichter Big Switch Networks</v>
      </c>
      <c r="B812" s="8" t="s">
        <v>3281</v>
      </c>
      <c r="C812" s="8" t="s">
        <v>3282</v>
      </c>
      <c r="D812" s="8" t="s">
        <v>42</v>
      </c>
      <c r="E812" s="8" t="s">
        <v>3283</v>
      </c>
      <c r="F812" s="8" t="s">
        <v>3284</v>
      </c>
      <c r="G812" s="12" t="s">
        <v>3056</v>
      </c>
      <c r="H812" s="22" t="str">
        <f>VLOOKUP($G812,Temp!$A:$C,H$1,FALSE)</f>
        <v>bigswitch.com</v>
      </c>
      <c r="I812" s="22" t="e">
        <f>VLOOKUP($G812,Temp!$A:$C,I$1,FALSE)</f>
        <v>#VALUE!</v>
      </c>
      <c r="J812" s="22" t="e">
        <f>VLOOKUP($G812,Temp!$A:$C,J$1,FALSE)</f>
        <v>#VALUE!</v>
      </c>
      <c r="K812" s="22" t="e">
        <f>VLOOKUP($G812,Temp!$A:$C,K$1,FALSE)</f>
        <v>#VALUE!</v>
      </c>
      <c r="L812" s="22" t="e">
        <f>VLOOKUP($G812,Temp!$A:$C,L$1,FALSE)</f>
        <v>#VALUE!</v>
      </c>
      <c r="M812" s="22" t="e">
        <f>VLOOKUP($G812,Temp!$A:$C,M$1,FALSE)</f>
        <v>#VALUE!</v>
      </c>
      <c r="N812" s="22" t="e">
        <f>VLOOKUP($G812,Temp!$A:$C,N$1,FALSE)</f>
        <v>#VALUE!</v>
      </c>
      <c r="O812" s="22" t="e">
        <f>VLOOKUP($G812,Temp!$A:$C,O$1,FALSE)</f>
        <v>#VALUE!</v>
      </c>
      <c r="P812" s="22" t="e">
        <f>VLOOKUP($G812,Temp!$A:$C,P$1,FALSE)</f>
        <v>#VALUE!</v>
      </c>
      <c r="Q812" s="22" t="e">
        <f>VLOOKUP($G812,Temp!$A:$C,Q$1,FALSE)</f>
        <v>#VALUE!</v>
      </c>
      <c r="R812" s="22" t="e">
        <f>VLOOKUP($G812,Temp!$A:$C,R$1,FALSE)</f>
        <v>#VALUE!</v>
      </c>
      <c r="S812" s="22" t="e">
        <f>VLOOKUP($G812,Temp!$A:$C,S$1,FALSE)</f>
        <v>#VALUE!</v>
      </c>
      <c r="T812" s="22" t="e">
        <f>VLOOKUP($G812,Temp!$A:$C,T$1,FALSE)</f>
        <v>#VALUE!</v>
      </c>
      <c r="U812" s="22" t="e">
        <f>VLOOKUP($G812,Temp!$A:$C,U$1,FALSE)</f>
        <v>#VALUE!</v>
      </c>
      <c r="V812" s="22" t="e">
        <f>VLOOKUP($G812,Temp!$A:$C,V$1,FALSE)</f>
        <v>#VALUE!</v>
      </c>
      <c r="W812" s="22" t="e">
        <f>VLOOKUP($G812,Temp!$A:$C,W$1,FALSE)</f>
        <v>#VALUE!</v>
      </c>
      <c r="X812" s="22" t="e">
        <f>VLOOKUP($G812,Temp!$A:$C,X$1,FALSE)</f>
        <v>#VALUE!</v>
      </c>
      <c r="Y812" s="22">
        <f>VLOOKUP($G812,Temp!$A:$C,Y$1,FALSE)</f>
        <v>24200</v>
      </c>
      <c r="Z812" s="22">
        <f>VLOOKUP($G812,Temp!$A:$C,Z$1,FALSE)</f>
        <v>5000</v>
      </c>
      <c r="AA812" s="22" t="str">
        <f>VLOOKUP($A812,Searches!$A:$H,AA$1,FALSE)</f>
        <v>Gregg Holzrichter</v>
      </c>
      <c r="AB812" s="22" t="str">
        <f>VLOOKUP($A812,Searches!$A:$H,AB$1,FALSE)</f>
        <v>Big Switch Networks</v>
      </c>
      <c r="AC812" s="22" t="str">
        <f>VLOOKUP($A812,Searches!$A:$H,AC$1,FALSE)</f>
        <v>Chief Marketing Officer</v>
      </c>
      <c r="AD812" s="22" t="str">
        <f>VLOOKUP($A812,Searches!$A:$H,AD$1,FALSE)</f>
        <v>2nd</v>
      </c>
      <c r="AE812" s="22" t="str">
        <f>VLOOKUP($A812,Searches!$A:$H,AE$1,FALSE)</f>
        <v>Open link</v>
      </c>
      <c r="AF812" s="22" t="str">
        <f>VLOOKUP($A812,Searches!$A:$H,AF$1,FALSE)</f>
        <v>San Francisco Bay Area</v>
      </c>
      <c r="AG812" s="22" t="str">
        <f>VLOOKUP($A812,Searches!$A:$H,AG$1,FALSE)</f>
        <v>https://www.linkedin.com/sales/profile/175549,7wJo,NAME_SEARCH?moduleKey=peopleSearchResults&amp;pageKey=sales-search3-people-refinement&amp;contextId=60BC92C971D70515801E49D6842B0000&amp;requestId=4bd62710-bea7-4f38-ad58-e37bf9f23975&amp;action=CLICK&amp;target=urn%3Ali%3AsalesLead%3A(-1%2C175549)&amp;pageNumber=5&amp;targetEl=profilelink&amp;position=7&amp;trk=lss-serp-result-lead_photo</v>
      </c>
      <c r="AH812" s="22" t="str">
        <f>VLOOKUP($G812,Temp!$D:$F,AH$1,FALSE)</f>
        <v>bigswitch.com</v>
      </c>
      <c r="AI812" s="22" t="str">
        <f>VLOOKUP($G812,Temp!$D:$F,AI$1,FALSE)</f>
        <v>Marketo</v>
      </c>
      <c r="AJ812" s="22" t="str">
        <f>VLOOKUP($G812,Temp!$D:$F,AJ$1,FALSE)</f>
        <v>Drupal</v>
      </c>
    </row>
    <row r="813" spans="1:36" ht="16" x14ac:dyDescent="0.2">
      <c r="A813" s="8" t="str">
        <f t="shared" si="12"/>
        <v>Steven Wastie Origami Logic</v>
      </c>
      <c r="B813" s="8" t="s">
        <v>1566</v>
      </c>
      <c r="C813" s="8" t="s">
        <v>3256</v>
      </c>
      <c r="D813" s="8" t="s">
        <v>3257</v>
      </c>
      <c r="E813" s="8" t="s">
        <v>3258</v>
      </c>
      <c r="F813" s="8" t="s">
        <v>3259</v>
      </c>
      <c r="G813" s="12" t="s">
        <v>3037</v>
      </c>
      <c r="H813" s="22" t="str">
        <f>VLOOKUP($G813,Temp!$A:$C,H$1,FALSE)</f>
        <v>origamilogic.com</v>
      </c>
      <c r="I813" s="22" t="e">
        <f>VLOOKUP($G813,Temp!$A:$C,I$1,FALSE)</f>
        <v>#VALUE!</v>
      </c>
      <c r="J813" s="22" t="e">
        <f>VLOOKUP($G813,Temp!$A:$C,J$1,FALSE)</f>
        <v>#VALUE!</v>
      </c>
      <c r="K813" s="22" t="e">
        <f>VLOOKUP($G813,Temp!$A:$C,K$1,FALSE)</f>
        <v>#VALUE!</v>
      </c>
      <c r="L813" s="22" t="e">
        <f>VLOOKUP($G813,Temp!$A:$C,L$1,FALSE)</f>
        <v>#VALUE!</v>
      </c>
      <c r="M813" s="22" t="e">
        <f>VLOOKUP($G813,Temp!$A:$C,M$1,FALSE)</f>
        <v>#VALUE!</v>
      </c>
      <c r="N813" s="22" t="e">
        <f>VLOOKUP($G813,Temp!$A:$C,N$1,FALSE)</f>
        <v>#VALUE!</v>
      </c>
      <c r="O813" s="22" t="e">
        <f>VLOOKUP($G813,Temp!$A:$C,O$1,FALSE)</f>
        <v>#VALUE!</v>
      </c>
      <c r="P813" s="22" t="e">
        <f>VLOOKUP($G813,Temp!$A:$C,P$1,FALSE)</f>
        <v>#VALUE!</v>
      </c>
      <c r="Q813" s="22" t="e">
        <f>VLOOKUP($G813,Temp!$A:$C,Q$1,FALSE)</f>
        <v>#VALUE!</v>
      </c>
      <c r="R813" s="22" t="e">
        <f>VLOOKUP($G813,Temp!$A:$C,R$1,FALSE)</f>
        <v>#VALUE!</v>
      </c>
      <c r="S813" s="22" t="e">
        <f>VLOOKUP($G813,Temp!$A:$C,S$1,FALSE)</f>
        <v>#VALUE!</v>
      </c>
      <c r="T813" s="22" t="e">
        <f>VLOOKUP($G813,Temp!$A:$C,T$1,FALSE)</f>
        <v>#VALUE!</v>
      </c>
      <c r="U813" s="22" t="e">
        <f>VLOOKUP($G813,Temp!$A:$C,U$1,FALSE)</f>
        <v>#VALUE!</v>
      </c>
      <c r="V813" s="22" t="e">
        <f>VLOOKUP($G813,Temp!$A:$C,V$1,FALSE)</f>
        <v>#VALUE!</v>
      </c>
      <c r="W813" s="22" t="e">
        <f>VLOOKUP($G813,Temp!$A:$C,W$1,FALSE)</f>
        <v>#VALUE!</v>
      </c>
      <c r="X813" s="22" t="e">
        <f>VLOOKUP($G813,Temp!$A:$C,X$1,FALSE)</f>
        <v>#VALUE!</v>
      </c>
      <c r="Y813" s="22">
        <f>VLOOKUP($G813,Temp!$A:$C,Y$1,FALSE)</f>
        <v>447</v>
      </c>
      <c r="Z813" s="22">
        <f>VLOOKUP($G813,Temp!$A:$C,Z$1,FALSE)</f>
        <v>0</v>
      </c>
      <c r="AA813" s="22" t="str">
        <f>VLOOKUP($A813,Searches!$A:$H,AA$1,FALSE)</f>
        <v>Steven Wastie</v>
      </c>
      <c r="AB813" s="22" t="str">
        <f>VLOOKUP($A813,Searches!$A:$H,AB$1,FALSE)</f>
        <v>Origami Logic</v>
      </c>
      <c r="AC813" s="22" t="str">
        <f>VLOOKUP($A813,Searches!$A:$H,AC$1,FALSE)</f>
        <v>Chief Marketing and Revenue Officer</v>
      </c>
      <c r="AD813" s="22" t="str">
        <f>VLOOKUP($A813,Searches!$A:$H,AD$1,FALSE)</f>
        <v>2nd</v>
      </c>
      <c r="AE813" s="22" t="str">
        <f>VLOOKUP($A813,Searches!$A:$H,AE$1,FALSE)</f>
        <v>Open link</v>
      </c>
      <c r="AF813" s="22" t="str">
        <f>VLOOKUP($A813,Searches!$A:$H,AF$1,FALSE)</f>
        <v>San Francisco Bay Area</v>
      </c>
      <c r="AG813" s="22" t="str">
        <f>VLOOKUP($A813,Searches!$A:$H,AG$1,FALSE)</f>
        <v>https://www.linkedin.com/sales/profile/330659,XI-6,NAME_SEARCH?moduleKey=peopleSearchResults&amp;pageKey=sales-search3-people-refinement&amp;contextId=60BC92C971D70515801E49D6842B0000&amp;requestId=4bd62710-bea7-4f38-ad58-e37bf9f23975&amp;action=CLICK&amp;target=urn%3Ali%3AsalesLead%3A(-1%2C330659)&amp;pageNumber=5&amp;targetEl=profilelink&amp;position=9&amp;trk=lss-serp-result-lead_photo</v>
      </c>
      <c r="AH813" s="22" t="str">
        <f>VLOOKUP($G813,Temp!$D:$F,AH$1,FALSE)</f>
        <v>origamilogic.com</v>
      </c>
      <c r="AI813" s="22" t="str">
        <f>VLOOKUP($G813,Temp!$D:$F,AI$1,FALSE)</f>
        <v>HubSpot</v>
      </c>
      <c r="AJ813" s="22" t="str">
        <f>VLOOKUP($G813,Temp!$D:$F,AJ$1,FALSE)</f>
        <v>WordPress</v>
      </c>
    </row>
    <row r="814" spans="1:36" ht="16" x14ac:dyDescent="0.2">
      <c r="A814" s="8" t="str">
        <f t="shared" si="12"/>
        <v>David Ahrens Tradeshift</v>
      </c>
      <c r="B814" s="8" t="s">
        <v>438</v>
      </c>
      <c r="C814" s="8" t="s">
        <v>3299</v>
      </c>
      <c r="D814" s="8" t="s">
        <v>42</v>
      </c>
      <c r="E814" s="8" t="s">
        <v>3300</v>
      </c>
      <c r="F814" s="8" t="s">
        <v>3301</v>
      </c>
      <c r="G814" s="12" t="s">
        <v>3067</v>
      </c>
      <c r="H814" s="22" t="str">
        <f>VLOOKUP($G814,Temp!$A:$C,H$1,FALSE)</f>
        <v>tradeshift.com</v>
      </c>
      <c r="I814" s="22" t="e">
        <f>VLOOKUP($G814,Temp!$A:$C,I$1,FALSE)</f>
        <v>#VALUE!</v>
      </c>
      <c r="J814" s="22" t="e">
        <f>VLOOKUP($G814,Temp!$A:$C,J$1,FALSE)</f>
        <v>#VALUE!</v>
      </c>
      <c r="K814" s="22" t="e">
        <f>VLOOKUP($G814,Temp!$A:$C,K$1,FALSE)</f>
        <v>#VALUE!</v>
      </c>
      <c r="L814" s="22" t="e">
        <f>VLOOKUP($G814,Temp!$A:$C,L$1,FALSE)</f>
        <v>#VALUE!</v>
      </c>
      <c r="M814" s="22" t="e">
        <f>VLOOKUP($G814,Temp!$A:$C,M$1,FALSE)</f>
        <v>#VALUE!</v>
      </c>
      <c r="N814" s="22" t="e">
        <f>VLOOKUP($G814,Temp!$A:$C,N$1,FALSE)</f>
        <v>#VALUE!</v>
      </c>
      <c r="O814" s="22" t="e">
        <f>VLOOKUP($G814,Temp!$A:$C,O$1,FALSE)</f>
        <v>#VALUE!</v>
      </c>
      <c r="P814" s="22" t="e">
        <f>VLOOKUP($G814,Temp!$A:$C,P$1,FALSE)</f>
        <v>#VALUE!</v>
      </c>
      <c r="Q814" s="22" t="e">
        <f>VLOOKUP($G814,Temp!$A:$C,Q$1,FALSE)</f>
        <v>#VALUE!</v>
      </c>
      <c r="R814" s="22" t="e">
        <f>VLOOKUP($G814,Temp!$A:$C,R$1,FALSE)</f>
        <v>#VALUE!</v>
      </c>
      <c r="S814" s="22" t="e">
        <f>VLOOKUP($G814,Temp!$A:$C,S$1,FALSE)</f>
        <v>#VALUE!</v>
      </c>
      <c r="T814" s="22" t="e">
        <f>VLOOKUP($G814,Temp!$A:$C,T$1,FALSE)</f>
        <v>#VALUE!</v>
      </c>
      <c r="U814" s="22" t="e">
        <f>VLOOKUP($G814,Temp!$A:$C,U$1,FALSE)</f>
        <v>#VALUE!</v>
      </c>
      <c r="V814" s="22" t="e">
        <f>VLOOKUP($G814,Temp!$A:$C,V$1,FALSE)</f>
        <v>#VALUE!</v>
      </c>
      <c r="W814" s="22" t="e">
        <f>VLOOKUP($G814,Temp!$A:$C,W$1,FALSE)</f>
        <v>#VALUE!</v>
      </c>
      <c r="X814" s="22" t="e">
        <f>VLOOKUP($G814,Temp!$A:$C,X$1,FALSE)</f>
        <v>#VALUE!</v>
      </c>
      <c r="Y814" s="22">
        <f>VLOOKUP($G814,Temp!$A:$C,Y$1,FALSE)</f>
        <v>3900</v>
      </c>
      <c r="Z814" s="22">
        <f>VLOOKUP($G814,Temp!$A:$C,Z$1,FALSE)</f>
        <v>4700</v>
      </c>
      <c r="AA814" s="22" t="e">
        <f>VLOOKUP($A814,Searches!$A:$H,AA$1,FALSE)</f>
        <v>#N/A</v>
      </c>
      <c r="AB814" s="22" t="e">
        <f>VLOOKUP($A814,Searches!$A:$H,AB$1,FALSE)</f>
        <v>#N/A</v>
      </c>
      <c r="AC814" s="22" t="e">
        <f>VLOOKUP($A814,Searches!$A:$H,AC$1,FALSE)</f>
        <v>#N/A</v>
      </c>
      <c r="AD814" s="22" t="e">
        <f>VLOOKUP($A814,Searches!$A:$H,AD$1,FALSE)</f>
        <v>#N/A</v>
      </c>
      <c r="AE814" s="22" t="e">
        <f>VLOOKUP($A814,Searches!$A:$H,AE$1,FALSE)</f>
        <v>#N/A</v>
      </c>
      <c r="AF814" s="22" t="e">
        <f>VLOOKUP($A814,Searches!$A:$H,AF$1,FALSE)</f>
        <v>#N/A</v>
      </c>
      <c r="AG814" s="22" t="e">
        <f>VLOOKUP($A814,Searches!$A:$H,AG$1,FALSE)</f>
        <v>#N/A</v>
      </c>
      <c r="AH814" s="22" t="str">
        <f>VLOOKUP($G814,Temp!$D:$F,AH$1,FALSE)</f>
        <v>tradeshift.com</v>
      </c>
      <c r="AI814" s="22" t="str">
        <f>VLOOKUP($G814,Temp!$D:$F,AI$1,FALSE)</f>
        <v>Marketo</v>
      </c>
      <c r="AJ814" s="22" t="str">
        <f>VLOOKUP($G814,Temp!$D:$F,AJ$1,FALSE)</f>
        <v>WordPress</v>
      </c>
    </row>
    <row r="815" spans="1:36" ht="16" x14ac:dyDescent="0.2">
      <c r="A815" s="8" t="str">
        <f t="shared" si="12"/>
        <v>Rich Lesperance Swap.com</v>
      </c>
      <c r="B815" s="8" t="s">
        <v>3269</v>
      </c>
      <c r="C815" s="8" t="s">
        <v>3270</v>
      </c>
      <c r="D815" s="8" t="s">
        <v>42</v>
      </c>
      <c r="E815" s="8" t="s">
        <v>3271</v>
      </c>
      <c r="F815" s="12" t="s">
        <v>3272</v>
      </c>
      <c r="G815" s="12" t="s">
        <v>3049</v>
      </c>
      <c r="H815" s="22" t="str">
        <f>VLOOKUP($G815,Temp!$A:$C,H$1,FALSE)</f>
        <v>swap.com</v>
      </c>
      <c r="I815" s="22" t="e">
        <f>VLOOKUP($G815,Temp!$A:$C,I$1,FALSE)</f>
        <v>#VALUE!</v>
      </c>
      <c r="J815" s="22" t="e">
        <f>VLOOKUP($G815,Temp!$A:$C,J$1,FALSE)</f>
        <v>#VALUE!</v>
      </c>
      <c r="K815" s="22" t="e">
        <f>VLOOKUP($G815,Temp!$A:$C,K$1,FALSE)</f>
        <v>#VALUE!</v>
      </c>
      <c r="L815" s="22" t="e">
        <f>VLOOKUP($G815,Temp!$A:$C,L$1,FALSE)</f>
        <v>#VALUE!</v>
      </c>
      <c r="M815" s="22" t="e">
        <f>VLOOKUP($G815,Temp!$A:$C,M$1,FALSE)</f>
        <v>#VALUE!</v>
      </c>
      <c r="N815" s="22" t="e">
        <f>VLOOKUP($G815,Temp!$A:$C,N$1,FALSE)</f>
        <v>#VALUE!</v>
      </c>
      <c r="O815" s="22" t="e">
        <f>VLOOKUP($G815,Temp!$A:$C,O$1,FALSE)</f>
        <v>#VALUE!</v>
      </c>
      <c r="P815" s="22" t="e">
        <f>VLOOKUP($G815,Temp!$A:$C,P$1,FALSE)</f>
        <v>#VALUE!</v>
      </c>
      <c r="Q815" s="22" t="e">
        <f>VLOOKUP($G815,Temp!$A:$C,Q$1,FALSE)</f>
        <v>#VALUE!</v>
      </c>
      <c r="R815" s="22" t="e">
        <f>VLOOKUP($G815,Temp!$A:$C,R$1,FALSE)</f>
        <v>#VALUE!</v>
      </c>
      <c r="S815" s="22" t="e">
        <f>VLOOKUP($G815,Temp!$A:$C,S$1,FALSE)</f>
        <v>#VALUE!</v>
      </c>
      <c r="T815" s="22" t="e">
        <f>VLOOKUP($G815,Temp!$A:$C,T$1,FALSE)</f>
        <v>#VALUE!</v>
      </c>
      <c r="U815" s="22" t="e">
        <f>VLOOKUP($G815,Temp!$A:$C,U$1,FALSE)</f>
        <v>#VALUE!</v>
      </c>
      <c r="V815" s="22" t="e">
        <f>VLOOKUP($G815,Temp!$A:$C,V$1,FALSE)</f>
        <v>#VALUE!</v>
      </c>
      <c r="W815" s="22" t="e">
        <f>VLOOKUP($G815,Temp!$A:$C,W$1,FALSE)</f>
        <v>#VALUE!</v>
      </c>
      <c r="X815" s="22" t="e">
        <f>VLOOKUP($G815,Temp!$A:$C,X$1,FALSE)</f>
        <v>#VALUE!</v>
      </c>
      <c r="Y815" s="22">
        <f>VLOOKUP($G815,Temp!$A:$C,Y$1,FALSE)</f>
        <v>194000</v>
      </c>
      <c r="Z815" s="22">
        <f>VLOOKUP($G815,Temp!$A:$C,Z$1,FALSE)</f>
        <v>18400</v>
      </c>
      <c r="AA815" s="22" t="str">
        <f>VLOOKUP($A815,Searches!$A:$H,AA$1,FALSE)</f>
        <v>Rich Lesperance</v>
      </c>
      <c r="AB815" s="22" t="str">
        <f>VLOOKUP($A815,Searches!$A:$H,AB$1,FALSE)</f>
        <v>Swap.com</v>
      </c>
      <c r="AC815" s="22" t="str">
        <f>VLOOKUP($A815,Searches!$A:$H,AC$1,FALSE)</f>
        <v>Chief Marketing Officer</v>
      </c>
      <c r="AD815" s="22" t="str">
        <f>VLOOKUP($A815,Searches!$A:$H,AD$1,FALSE)</f>
        <v>2nd</v>
      </c>
      <c r="AE815" s="22" t="str">
        <f>VLOOKUP($A815,Searches!$A:$H,AE$1,FALSE)</f>
        <v/>
      </c>
      <c r="AF815" s="22" t="str">
        <f>VLOOKUP($A815,Searches!$A:$H,AF$1,FALSE)</f>
        <v>Greater Chicago Area</v>
      </c>
      <c r="AG815" s="22" t="str">
        <f>VLOOKUP($A815,Searches!$A:$H,AG$1,FALSE)</f>
        <v>https://www.linkedin.com/sales/profile/113537,q8PI,NAME_SEARCH?moduleKey=peopleSearchResults&amp;pageKey=sales-search3-people-refinement&amp;contextId=60BC92C971D70515801E49D6842B0000&amp;requestId=212800b1-a51b-457e-a2f2-b0a3142cf20e&amp;action=CLICK&amp;target=urn%3Ali%3AsalesLead%3A(-1%2C113537)&amp;pageNumber=4&amp;targetEl=profilelink&amp;position=15&amp;trk=lss-serp-result-lead_photo</v>
      </c>
      <c r="AH815" s="22" t="str">
        <f>VLOOKUP($G815,Temp!$D:$F,AH$1,FALSE)</f>
        <v>swap.com</v>
      </c>
      <c r="AI815" s="22">
        <f>VLOOKUP($G815,Temp!$D:$F,AI$1,FALSE)</f>
        <v>0</v>
      </c>
      <c r="AJ815" s="22" t="str">
        <f>VLOOKUP($G815,Temp!$D:$F,AJ$1,FALSE)</f>
        <v>WordPress</v>
      </c>
    </row>
    <row r="816" spans="1:36" ht="16" x14ac:dyDescent="0.2">
      <c r="A816" s="8" t="str">
        <f t="shared" si="12"/>
        <v>Joshua Konowe Silent Circle</v>
      </c>
      <c r="B816" s="8" t="s">
        <v>918</v>
      </c>
      <c r="C816" s="8" t="s">
        <v>3338</v>
      </c>
      <c r="D816" s="8" t="s">
        <v>3339</v>
      </c>
      <c r="E816" s="8" t="s">
        <v>3340</v>
      </c>
      <c r="F816" s="8" t="s">
        <v>3341</v>
      </c>
      <c r="G816" s="12" t="s">
        <v>3093</v>
      </c>
      <c r="H816" s="22" t="str">
        <f>VLOOKUP($G816,Temp!$A:$C,H$1,FALSE)</f>
        <v>silentcircle.com</v>
      </c>
      <c r="I816" s="22" t="e">
        <f>VLOOKUP($G816,Temp!$A:$C,I$1,FALSE)</f>
        <v>#VALUE!</v>
      </c>
      <c r="J816" s="22" t="e">
        <f>VLOOKUP($G816,Temp!$A:$C,J$1,FALSE)</f>
        <v>#VALUE!</v>
      </c>
      <c r="K816" s="22" t="e">
        <f>VLOOKUP($G816,Temp!$A:$C,K$1,FALSE)</f>
        <v>#VALUE!</v>
      </c>
      <c r="L816" s="22" t="e">
        <f>VLOOKUP($G816,Temp!$A:$C,L$1,FALSE)</f>
        <v>#VALUE!</v>
      </c>
      <c r="M816" s="22" t="e">
        <f>VLOOKUP($G816,Temp!$A:$C,M$1,FALSE)</f>
        <v>#VALUE!</v>
      </c>
      <c r="N816" s="22" t="e">
        <f>VLOOKUP($G816,Temp!$A:$C,N$1,FALSE)</f>
        <v>#VALUE!</v>
      </c>
      <c r="O816" s="22" t="e">
        <f>VLOOKUP($G816,Temp!$A:$C,O$1,FALSE)</f>
        <v>#VALUE!</v>
      </c>
      <c r="P816" s="22" t="e">
        <f>VLOOKUP($G816,Temp!$A:$C,P$1,FALSE)</f>
        <v>#VALUE!</v>
      </c>
      <c r="Q816" s="22" t="e">
        <f>VLOOKUP($G816,Temp!$A:$C,Q$1,FALSE)</f>
        <v>#VALUE!</v>
      </c>
      <c r="R816" s="22" t="e">
        <f>VLOOKUP($G816,Temp!$A:$C,R$1,FALSE)</f>
        <v>#VALUE!</v>
      </c>
      <c r="S816" s="22" t="e">
        <f>VLOOKUP($G816,Temp!$A:$C,S$1,FALSE)</f>
        <v>#VALUE!</v>
      </c>
      <c r="T816" s="22" t="e">
        <f>VLOOKUP($G816,Temp!$A:$C,T$1,FALSE)</f>
        <v>#VALUE!</v>
      </c>
      <c r="U816" s="22" t="e">
        <f>VLOOKUP($G816,Temp!$A:$C,U$1,FALSE)</f>
        <v>#VALUE!</v>
      </c>
      <c r="V816" s="22" t="e">
        <f>VLOOKUP($G816,Temp!$A:$C,V$1,FALSE)</f>
        <v>#VALUE!</v>
      </c>
      <c r="W816" s="22" t="e">
        <f>VLOOKUP($G816,Temp!$A:$C,W$1,FALSE)</f>
        <v>#VALUE!</v>
      </c>
      <c r="X816" s="22" t="e">
        <f>VLOOKUP($G816,Temp!$A:$C,X$1,FALSE)</f>
        <v>#VALUE!</v>
      </c>
      <c r="Y816" s="22">
        <f>VLOOKUP($G816,Temp!$A:$C,Y$1,FALSE)</f>
        <v>17600</v>
      </c>
      <c r="Z816" s="22">
        <f>VLOOKUP($G816,Temp!$A:$C,Z$1,FALSE)</f>
        <v>1400</v>
      </c>
      <c r="AA816" s="22" t="str">
        <f>VLOOKUP($A816,Searches!$A:$H,AA$1,FALSE)</f>
        <v>Joshua Konowe</v>
      </c>
      <c r="AB816" s="22" t="str">
        <f>VLOOKUP($A816,Searches!$A:$H,AB$1,FALSE)</f>
        <v>Silent Circle</v>
      </c>
      <c r="AC816" s="22" t="str">
        <f>VLOOKUP($A816,Searches!$A:$H,AC$1,FALSE)</f>
        <v>Chief Marketing &amp; Strategy Officer</v>
      </c>
      <c r="AD816" s="22" t="str">
        <f>VLOOKUP($A816,Searches!$A:$H,AD$1,FALSE)</f>
        <v>2nd</v>
      </c>
      <c r="AE816" s="22" t="str">
        <f>VLOOKUP($A816,Searches!$A:$H,AE$1,FALSE)</f>
        <v>Open link</v>
      </c>
      <c r="AF816" s="22" t="str">
        <f>VLOOKUP($A816,Searches!$A:$H,AF$1,FALSE)</f>
        <v>Washington D.C. Metro Area</v>
      </c>
      <c r="AG816" s="22" t="str">
        <f>VLOOKUP($A816,Searches!$A:$H,AG$1,FALSE)</f>
        <v>https://www.linkedin.com/sales/profile/2443771,ZRj2,NAME_SEARCH?moduleKey=peopleSearchResults&amp;pageKey=sales-search3-people-refinement&amp;contextId=60BC92C971D70515801E49D6842B0000&amp;requestId=4bd62710-bea7-4f38-ad58-e37bf9f23975&amp;action=CLICK&amp;target=urn%3Ali%3AsalesLead%3A(-1%2C2443771)&amp;pageNumber=5&amp;targetEl=profilelink&amp;position=13&amp;trk=lss-serp-result-lead_photo</v>
      </c>
      <c r="AH816" s="22" t="str">
        <f>VLOOKUP($G816,Temp!$D:$F,AH$1,FALSE)</f>
        <v>silentcircle.com</v>
      </c>
      <c r="AI816" s="22">
        <f>VLOOKUP($G816,Temp!$D:$F,AI$1,FALSE)</f>
        <v>0</v>
      </c>
      <c r="AJ816" s="22" t="str">
        <f>VLOOKUP($G816,Temp!$D:$F,AJ$1,FALSE)</f>
        <v>WordPress</v>
      </c>
    </row>
    <row r="817" spans="1:36" ht="16" x14ac:dyDescent="0.2">
      <c r="A817" s="8" t="str">
        <f t="shared" si="12"/>
        <v>Patrick Smith Cvent</v>
      </c>
      <c r="B817" s="8" t="s">
        <v>709</v>
      </c>
      <c r="C817" s="8" t="s">
        <v>996</v>
      </c>
      <c r="D817" s="8" t="s">
        <v>42</v>
      </c>
      <c r="E817" s="8" t="s">
        <v>3322</v>
      </c>
      <c r="F817" s="8" t="s">
        <v>3323</v>
      </c>
      <c r="G817" s="12" t="s">
        <v>3088</v>
      </c>
      <c r="H817" s="22" t="str">
        <f>VLOOKUP($G817,Temp!$A:$C,H$1,FALSE)</f>
        <v>cvent.com</v>
      </c>
      <c r="I817" s="22" t="e">
        <f>VLOOKUP($G817,Temp!$A:$C,I$1,FALSE)</f>
        <v>#VALUE!</v>
      </c>
      <c r="J817" s="22" t="e">
        <f>VLOOKUP($G817,Temp!$A:$C,J$1,FALSE)</f>
        <v>#VALUE!</v>
      </c>
      <c r="K817" s="22" t="e">
        <f>VLOOKUP($G817,Temp!$A:$C,K$1,FALSE)</f>
        <v>#VALUE!</v>
      </c>
      <c r="L817" s="22" t="e">
        <f>VLOOKUP($G817,Temp!$A:$C,L$1,FALSE)</f>
        <v>#VALUE!</v>
      </c>
      <c r="M817" s="22" t="e">
        <f>VLOOKUP($G817,Temp!$A:$C,M$1,FALSE)</f>
        <v>#VALUE!</v>
      </c>
      <c r="N817" s="22" t="e">
        <f>VLOOKUP($G817,Temp!$A:$C,N$1,FALSE)</f>
        <v>#VALUE!</v>
      </c>
      <c r="O817" s="22" t="e">
        <f>VLOOKUP($G817,Temp!$A:$C,O$1,FALSE)</f>
        <v>#VALUE!</v>
      </c>
      <c r="P817" s="22" t="e">
        <f>VLOOKUP($G817,Temp!$A:$C,P$1,FALSE)</f>
        <v>#VALUE!</v>
      </c>
      <c r="Q817" s="22" t="e">
        <f>VLOOKUP($G817,Temp!$A:$C,Q$1,FALSE)</f>
        <v>#VALUE!</v>
      </c>
      <c r="R817" s="22" t="e">
        <f>VLOOKUP($G817,Temp!$A:$C,R$1,FALSE)</f>
        <v>#VALUE!</v>
      </c>
      <c r="S817" s="22" t="e">
        <f>VLOOKUP($G817,Temp!$A:$C,S$1,FALSE)</f>
        <v>#VALUE!</v>
      </c>
      <c r="T817" s="22" t="e">
        <f>VLOOKUP($G817,Temp!$A:$C,T$1,FALSE)</f>
        <v>#VALUE!</v>
      </c>
      <c r="U817" s="22" t="e">
        <f>VLOOKUP($G817,Temp!$A:$C,U$1,FALSE)</f>
        <v>#VALUE!</v>
      </c>
      <c r="V817" s="22" t="e">
        <f>VLOOKUP($G817,Temp!$A:$C,V$1,FALSE)</f>
        <v>#VALUE!</v>
      </c>
      <c r="W817" s="22" t="e">
        <f>VLOOKUP($G817,Temp!$A:$C,W$1,FALSE)</f>
        <v>#VALUE!</v>
      </c>
      <c r="X817" s="22" t="e">
        <f>VLOOKUP($G817,Temp!$A:$C,X$1,FALSE)</f>
        <v>#VALUE!</v>
      </c>
      <c r="Y817" s="22">
        <f>VLOOKUP($G817,Temp!$A:$C,Y$1,FALSE)</f>
        <v>350000</v>
      </c>
      <c r="Z817" s="22">
        <f>VLOOKUP($G817,Temp!$A:$C,Z$1,FALSE)</f>
        <v>15000</v>
      </c>
      <c r="AA817" s="22" t="e">
        <f>VLOOKUP($A817,Searches!$A:$H,AA$1,FALSE)</f>
        <v>#N/A</v>
      </c>
      <c r="AB817" s="22" t="e">
        <f>VLOOKUP($A817,Searches!$A:$H,AB$1,FALSE)</f>
        <v>#N/A</v>
      </c>
      <c r="AC817" s="22" t="e">
        <f>VLOOKUP($A817,Searches!$A:$H,AC$1,FALSE)</f>
        <v>#N/A</v>
      </c>
      <c r="AD817" s="22" t="e">
        <f>VLOOKUP($A817,Searches!$A:$H,AD$1,FALSE)</f>
        <v>#N/A</v>
      </c>
      <c r="AE817" s="22" t="e">
        <f>VLOOKUP($A817,Searches!$A:$H,AE$1,FALSE)</f>
        <v>#N/A</v>
      </c>
      <c r="AF817" s="22" t="e">
        <f>VLOOKUP($A817,Searches!$A:$H,AF$1,FALSE)</f>
        <v>#N/A</v>
      </c>
      <c r="AG817" s="22" t="e">
        <f>VLOOKUP($A817,Searches!$A:$H,AG$1,FALSE)</f>
        <v>#N/A</v>
      </c>
      <c r="AH817" s="22" t="str">
        <f>VLOOKUP($G817,Temp!$D:$F,AH$1,FALSE)</f>
        <v>cvent.com</v>
      </c>
      <c r="AI817" s="22" t="str">
        <f>VLOOKUP($G817,Temp!$D:$F,AI$1,FALSE)</f>
        <v>Marketo</v>
      </c>
      <c r="AJ817" s="22" t="str">
        <f>VLOOKUP($G817,Temp!$D:$F,AJ$1,FALSE)</f>
        <v>WordPress</v>
      </c>
    </row>
    <row r="818" spans="1:36" ht="16" x14ac:dyDescent="0.2">
      <c r="A818" s="8" t="str">
        <f t="shared" si="12"/>
        <v>Bob Canaway Black Duck Software</v>
      </c>
      <c r="B818" s="8" t="s">
        <v>630</v>
      </c>
      <c r="C818" s="8" t="s">
        <v>1996</v>
      </c>
      <c r="D818" s="8" t="s">
        <v>42</v>
      </c>
      <c r="E818" s="8" t="s">
        <v>1999</v>
      </c>
      <c r="F818" s="8" t="s">
        <v>2000</v>
      </c>
      <c r="G818" s="12" t="s">
        <v>2001</v>
      </c>
      <c r="H818" s="22" t="str">
        <f>VLOOKUP($G818,Temp!$A:$C,H$1,FALSE)</f>
        <v>blackducksoftware.com</v>
      </c>
      <c r="I818" s="22" t="e">
        <f>VLOOKUP($G818,Temp!$A:$C,I$1,FALSE)</f>
        <v>#VALUE!</v>
      </c>
      <c r="J818" s="22" t="e">
        <f>VLOOKUP($G818,Temp!$A:$C,J$1,FALSE)</f>
        <v>#VALUE!</v>
      </c>
      <c r="K818" s="22" t="e">
        <f>VLOOKUP($G818,Temp!$A:$C,K$1,FALSE)</f>
        <v>#VALUE!</v>
      </c>
      <c r="L818" s="22" t="e">
        <f>VLOOKUP($G818,Temp!$A:$C,L$1,FALSE)</f>
        <v>#VALUE!</v>
      </c>
      <c r="M818" s="22" t="e">
        <f>VLOOKUP($G818,Temp!$A:$C,M$1,FALSE)</f>
        <v>#VALUE!</v>
      </c>
      <c r="N818" s="22" t="e">
        <f>VLOOKUP($G818,Temp!$A:$C,N$1,FALSE)</f>
        <v>#VALUE!</v>
      </c>
      <c r="O818" s="22" t="e">
        <f>VLOOKUP($G818,Temp!$A:$C,O$1,FALSE)</f>
        <v>#VALUE!</v>
      </c>
      <c r="P818" s="22" t="e">
        <f>VLOOKUP($G818,Temp!$A:$C,P$1,FALSE)</f>
        <v>#VALUE!</v>
      </c>
      <c r="Q818" s="22" t="e">
        <f>VLOOKUP($G818,Temp!$A:$C,Q$1,FALSE)</f>
        <v>#VALUE!</v>
      </c>
      <c r="R818" s="22" t="e">
        <f>VLOOKUP($G818,Temp!$A:$C,R$1,FALSE)</f>
        <v>#VALUE!</v>
      </c>
      <c r="S818" s="22" t="e">
        <f>VLOOKUP($G818,Temp!$A:$C,S$1,FALSE)</f>
        <v>#VALUE!</v>
      </c>
      <c r="T818" s="22" t="e">
        <f>VLOOKUP($G818,Temp!$A:$C,T$1,FALSE)</f>
        <v>#VALUE!</v>
      </c>
      <c r="U818" s="22" t="e">
        <f>VLOOKUP($G818,Temp!$A:$C,U$1,FALSE)</f>
        <v>#VALUE!</v>
      </c>
      <c r="V818" s="22" t="e">
        <f>VLOOKUP($G818,Temp!$A:$C,V$1,FALSE)</f>
        <v>#VALUE!</v>
      </c>
      <c r="W818" s="22" t="e">
        <f>VLOOKUP($G818,Temp!$A:$C,W$1,FALSE)</f>
        <v>#VALUE!</v>
      </c>
      <c r="X818" s="22" t="e">
        <f>VLOOKUP($G818,Temp!$A:$C,X$1,FALSE)</f>
        <v>#VALUE!</v>
      </c>
      <c r="Y818" s="22">
        <f>VLOOKUP($G818,Temp!$A:$C,Y$1,FALSE)</f>
        <v>74800</v>
      </c>
      <c r="Z818" s="22">
        <f>VLOOKUP($G818,Temp!$A:$C,Z$1,FALSE)</f>
        <v>846</v>
      </c>
      <c r="AA818" s="22" t="str">
        <f>VLOOKUP($A818,Searches!$A:$H,AA$1,FALSE)</f>
        <v>Bob Canaway</v>
      </c>
      <c r="AB818" s="22" t="str">
        <f>VLOOKUP($A818,Searches!$A:$H,AB$1,FALSE)</f>
        <v>Black Duck Software</v>
      </c>
      <c r="AC818" s="22" t="str">
        <f>VLOOKUP($A818,Searches!$A:$H,AC$1,FALSE)</f>
        <v>Chief Marketing Officer</v>
      </c>
      <c r="AD818" s="22" t="str">
        <f>VLOOKUP($A818,Searches!$A:$H,AD$1,FALSE)</f>
        <v>2nd</v>
      </c>
      <c r="AE818" s="22" t="str">
        <f>VLOOKUP($A818,Searches!$A:$H,AE$1,FALSE)</f>
        <v/>
      </c>
      <c r="AF818" s="22" t="str">
        <f>VLOOKUP($A818,Searches!$A:$H,AF$1,FALSE)</f>
        <v>Greater Boston Area</v>
      </c>
      <c r="AG818" s="22" t="str">
        <f>VLOOKUP($A818,Searches!$A:$H,AG$1,FALSE)</f>
        <v>https://www.linkedin.com/sales/profile/4488577,bFZk,NAME_SEARCH?moduleKey=peopleSearchResults&amp;pageKey=sales-search3-people-refinement&amp;contextId=60BC92C971D70515801E49D6842B0000&amp;requestId=212800b1-a51b-457e-a2f2-b0a3142cf20e&amp;action=CLICK&amp;target=urn%3Ali%3AsalesLead%3A(-1%2C4488577)&amp;pageNumber=4&amp;targetEl=profilelink&amp;position=18&amp;trk=lss-serp-result-lead_photo</v>
      </c>
      <c r="AH818" s="22" t="str">
        <f>VLOOKUP($G818,Temp!$D:$F,AH$1,FALSE)</f>
        <v>blackducksoftware.com</v>
      </c>
      <c r="AI818" s="22" t="str">
        <f>VLOOKUP($G818,Temp!$D:$F,AI$1,FALSE)</f>
        <v>Marketo</v>
      </c>
      <c r="AJ818" s="22" t="str">
        <f>VLOOKUP($G818,Temp!$D:$F,AJ$1,FALSE)</f>
        <v>Drupal</v>
      </c>
    </row>
    <row r="819" spans="1:36" ht="16" x14ac:dyDescent="0.2">
      <c r="A819" s="8" t="str">
        <f t="shared" si="12"/>
        <v>Dan Rogers ServiceNow</v>
      </c>
      <c r="B819" s="8" t="s">
        <v>362</v>
      </c>
      <c r="C819" s="8" t="s">
        <v>2820</v>
      </c>
      <c r="D819" s="8" t="s">
        <v>42</v>
      </c>
      <c r="E819" s="8" t="s">
        <v>2917</v>
      </c>
      <c r="F819" s="8" t="s">
        <v>2918</v>
      </c>
      <c r="G819" s="12" t="s">
        <v>2664</v>
      </c>
      <c r="H819" s="22" t="str">
        <f>VLOOKUP($G819,Temp!$A:$C,H$1,FALSE)</f>
        <v>servicenow.com</v>
      </c>
      <c r="I819" s="22" t="e">
        <f>VLOOKUP($G819,Temp!$A:$C,I$1,FALSE)</f>
        <v>#VALUE!</v>
      </c>
      <c r="J819" s="22" t="e">
        <f>VLOOKUP($G819,Temp!$A:$C,J$1,FALSE)</f>
        <v>#VALUE!</v>
      </c>
      <c r="K819" s="22" t="e">
        <f>VLOOKUP($G819,Temp!$A:$C,K$1,FALSE)</f>
        <v>#VALUE!</v>
      </c>
      <c r="L819" s="22" t="e">
        <f>VLOOKUP($G819,Temp!$A:$C,L$1,FALSE)</f>
        <v>#VALUE!</v>
      </c>
      <c r="M819" s="22" t="e">
        <f>VLOOKUP($G819,Temp!$A:$C,M$1,FALSE)</f>
        <v>#VALUE!</v>
      </c>
      <c r="N819" s="22" t="e">
        <f>VLOOKUP($G819,Temp!$A:$C,N$1,FALSE)</f>
        <v>#VALUE!</v>
      </c>
      <c r="O819" s="22" t="e">
        <f>VLOOKUP($G819,Temp!$A:$C,O$1,FALSE)</f>
        <v>#VALUE!</v>
      </c>
      <c r="P819" s="22" t="e">
        <f>VLOOKUP($G819,Temp!$A:$C,P$1,FALSE)</f>
        <v>#VALUE!</v>
      </c>
      <c r="Q819" s="22" t="e">
        <f>VLOOKUP($G819,Temp!$A:$C,Q$1,FALSE)</f>
        <v>#VALUE!</v>
      </c>
      <c r="R819" s="22" t="e">
        <f>VLOOKUP($G819,Temp!$A:$C,R$1,FALSE)</f>
        <v>#VALUE!</v>
      </c>
      <c r="S819" s="22" t="e">
        <f>VLOOKUP($G819,Temp!$A:$C,S$1,FALSE)</f>
        <v>#VALUE!</v>
      </c>
      <c r="T819" s="22" t="e">
        <f>VLOOKUP($G819,Temp!$A:$C,T$1,FALSE)</f>
        <v>#VALUE!</v>
      </c>
      <c r="U819" s="22" t="e">
        <f>VLOOKUP($G819,Temp!$A:$C,U$1,FALSE)</f>
        <v>#VALUE!</v>
      </c>
      <c r="V819" s="22" t="e">
        <f>VLOOKUP($G819,Temp!$A:$C,V$1,FALSE)</f>
        <v>#VALUE!</v>
      </c>
      <c r="W819" s="22" t="e">
        <f>VLOOKUP($G819,Temp!$A:$C,W$1,FALSE)</f>
        <v>#VALUE!</v>
      </c>
      <c r="X819" s="22" t="e">
        <f>VLOOKUP($G819,Temp!$A:$C,X$1,FALSE)</f>
        <v>#VALUE!</v>
      </c>
      <c r="Y819" s="22">
        <f>VLOOKUP($G819,Temp!$A:$C,Y$1,FALSE)</f>
        <v>997000</v>
      </c>
      <c r="Z819" s="22">
        <f>VLOOKUP($G819,Temp!$A:$C,Z$1,FALSE)</f>
        <v>123000</v>
      </c>
      <c r="AA819" s="22" t="e">
        <f>VLOOKUP($A819,Searches!$A:$H,AA$1,FALSE)</f>
        <v>#N/A</v>
      </c>
      <c r="AB819" s="22" t="e">
        <f>VLOOKUP($A819,Searches!$A:$H,AB$1,FALSE)</f>
        <v>#N/A</v>
      </c>
      <c r="AC819" s="22" t="e">
        <f>VLOOKUP($A819,Searches!$A:$H,AC$1,FALSE)</f>
        <v>#N/A</v>
      </c>
      <c r="AD819" s="22" t="e">
        <f>VLOOKUP($A819,Searches!$A:$H,AD$1,FALSE)</f>
        <v>#N/A</v>
      </c>
      <c r="AE819" s="22" t="e">
        <f>VLOOKUP($A819,Searches!$A:$H,AE$1,FALSE)</f>
        <v>#N/A</v>
      </c>
      <c r="AF819" s="22" t="e">
        <f>VLOOKUP($A819,Searches!$A:$H,AF$1,FALSE)</f>
        <v>#N/A</v>
      </c>
      <c r="AG819" s="22" t="e">
        <f>VLOOKUP($A819,Searches!$A:$H,AG$1,FALSE)</f>
        <v>#N/A</v>
      </c>
      <c r="AH819" s="22" t="str">
        <f>VLOOKUP($G819,Temp!$D:$F,AH$1,FALSE)</f>
        <v>servicenow.com</v>
      </c>
      <c r="AI819" s="22" t="str">
        <f>VLOOKUP($G819,Temp!$D:$F,AI$1,FALSE)</f>
        <v>Eloqua</v>
      </c>
      <c r="AJ819" s="22" t="str">
        <f>VLOOKUP($G819,Temp!$D:$F,AJ$1,FALSE)</f>
        <v>WordPress</v>
      </c>
    </row>
    <row r="820" spans="1:36" ht="16" x14ac:dyDescent="0.2">
      <c r="A820" s="8" t="str">
        <f t="shared" si="12"/>
        <v>Andres Botero CallidusCloud</v>
      </c>
      <c r="B820" s="8" t="s">
        <v>2904</v>
      </c>
      <c r="C820" s="8" t="s">
        <v>2905</v>
      </c>
      <c r="D820" s="8" t="s">
        <v>2906</v>
      </c>
      <c r="E820" s="8" t="s">
        <v>2907</v>
      </c>
      <c r="F820" s="8" t="s">
        <v>2145</v>
      </c>
      <c r="G820" s="12" t="s">
        <v>1978</v>
      </c>
      <c r="H820" s="22" t="str">
        <f>VLOOKUP($G820,Temp!$A:$C,H$1,FALSE)</f>
        <v>calliduscloud.com</v>
      </c>
      <c r="I820" s="22" t="e">
        <f>VLOOKUP($G820,Temp!$A:$C,I$1,FALSE)</f>
        <v>#VALUE!</v>
      </c>
      <c r="J820" s="22" t="e">
        <f>VLOOKUP($G820,Temp!$A:$C,J$1,FALSE)</f>
        <v>#VALUE!</v>
      </c>
      <c r="K820" s="22" t="e">
        <f>VLOOKUP($G820,Temp!$A:$C,K$1,FALSE)</f>
        <v>#VALUE!</v>
      </c>
      <c r="L820" s="22" t="e">
        <f>VLOOKUP($G820,Temp!$A:$C,L$1,FALSE)</f>
        <v>#VALUE!</v>
      </c>
      <c r="M820" s="22" t="e">
        <f>VLOOKUP($G820,Temp!$A:$C,M$1,FALSE)</f>
        <v>#VALUE!</v>
      </c>
      <c r="N820" s="22" t="e">
        <f>VLOOKUP($G820,Temp!$A:$C,N$1,FALSE)</f>
        <v>#VALUE!</v>
      </c>
      <c r="O820" s="22" t="e">
        <f>VLOOKUP($G820,Temp!$A:$C,O$1,FALSE)</f>
        <v>#VALUE!</v>
      </c>
      <c r="P820" s="22" t="e">
        <f>VLOOKUP($G820,Temp!$A:$C,P$1,FALSE)</f>
        <v>#VALUE!</v>
      </c>
      <c r="Q820" s="22" t="e">
        <f>VLOOKUP($G820,Temp!$A:$C,Q$1,FALSE)</f>
        <v>#VALUE!</v>
      </c>
      <c r="R820" s="22" t="e">
        <f>VLOOKUP($G820,Temp!$A:$C,R$1,FALSE)</f>
        <v>#VALUE!</v>
      </c>
      <c r="S820" s="22" t="e">
        <f>VLOOKUP($G820,Temp!$A:$C,S$1,FALSE)</f>
        <v>#VALUE!</v>
      </c>
      <c r="T820" s="22" t="e">
        <f>VLOOKUP($G820,Temp!$A:$C,T$1,FALSE)</f>
        <v>#VALUE!</v>
      </c>
      <c r="U820" s="22" t="e">
        <f>VLOOKUP($G820,Temp!$A:$C,U$1,FALSE)</f>
        <v>#VALUE!</v>
      </c>
      <c r="V820" s="22" t="e">
        <f>VLOOKUP($G820,Temp!$A:$C,V$1,FALSE)</f>
        <v>#VALUE!</v>
      </c>
      <c r="W820" s="22" t="e">
        <f>VLOOKUP($G820,Temp!$A:$C,W$1,FALSE)</f>
        <v>#VALUE!</v>
      </c>
      <c r="X820" s="22" t="e">
        <f>VLOOKUP($G820,Temp!$A:$C,X$1,FALSE)</f>
        <v>#VALUE!</v>
      </c>
      <c r="Y820" s="22">
        <f>VLOOKUP($G820,Temp!$A:$C,Y$1,FALSE)</f>
        <v>96100</v>
      </c>
      <c r="Z820" s="22">
        <f>VLOOKUP($G820,Temp!$A:$C,Z$1,FALSE)</f>
        <v>15400</v>
      </c>
      <c r="AA820" s="22" t="e">
        <f>VLOOKUP($A820,Searches!$A:$H,AA$1,FALSE)</f>
        <v>#N/A</v>
      </c>
      <c r="AB820" s="22" t="e">
        <f>VLOOKUP($A820,Searches!$A:$H,AB$1,FALSE)</f>
        <v>#N/A</v>
      </c>
      <c r="AC820" s="22" t="e">
        <f>VLOOKUP($A820,Searches!$A:$H,AC$1,FALSE)</f>
        <v>#N/A</v>
      </c>
      <c r="AD820" s="22" t="e">
        <f>VLOOKUP($A820,Searches!$A:$H,AD$1,FALSE)</f>
        <v>#N/A</v>
      </c>
      <c r="AE820" s="22" t="e">
        <f>VLOOKUP($A820,Searches!$A:$H,AE$1,FALSE)</f>
        <v>#N/A</v>
      </c>
      <c r="AF820" s="22" t="e">
        <f>VLOOKUP($A820,Searches!$A:$H,AF$1,FALSE)</f>
        <v>#N/A</v>
      </c>
      <c r="AG820" s="22" t="e">
        <f>VLOOKUP($A820,Searches!$A:$H,AG$1,FALSE)</f>
        <v>#N/A</v>
      </c>
      <c r="AH820" s="22" t="str">
        <f>VLOOKUP($G820,Temp!$D:$F,AH$1,FALSE)</f>
        <v>calliduscloud.com</v>
      </c>
      <c r="AI820" s="22">
        <f>VLOOKUP($G820,Temp!$D:$F,AI$1,FALSE)</f>
        <v>0</v>
      </c>
      <c r="AJ820" s="22" t="str">
        <f>VLOOKUP($G820,Temp!$D:$F,AJ$1,FALSE)</f>
        <v>WordPress</v>
      </c>
    </row>
    <row r="821" spans="1:36" ht="16" x14ac:dyDescent="0.2">
      <c r="A821" s="8" t="str">
        <f t="shared" si="12"/>
        <v>Rick Bradberry Pegasus TransTech</v>
      </c>
      <c r="B821" s="8" t="s">
        <v>2927</v>
      </c>
      <c r="C821" s="8" t="s">
        <v>2928</v>
      </c>
      <c r="D821" s="8" t="s">
        <v>42</v>
      </c>
      <c r="E821" s="8" t="s">
        <v>2929</v>
      </c>
      <c r="F821" s="8" t="s">
        <v>2930</v>
      </c>
      <c r="G821" s="12" t="s">
        <v>2673</v>
      </c>
      <c r="H821" s="22" t="str">
        <f>VLOOKUP($G821,Temp!$A:$C,H$1,FALSE)</f>
        <v>transflo.com</v>
      </c>
      <c r="I821" s="22" t="e">
        <f>VLOOKUP($G821,Temp!$A:$C,I$1,FALSE)</f>
        <v>#VALUE!</v>
      </c>
      <c r="J821" s="22" t="e">
        <f>VLOOKUP($G821,Temp!$A:$C,J$1,FALSE)</f>
        <v>#VALUE!</v>
      </c>
      <c r="K821" s="22" t="e">
        <f>VLOOKUP($G821,Temp!$A:$C,K$1,FALSE)</f>
        <v>#VALUE!</v>
      </c>
      <c r="L821" s="22" t="e">
        <f>VLOOKUP($G821,Temp!$A:$C,L$1,FALSE)</f>
        <v>#VALUE!</v>
      </c>
      <c r="M821" s="22" t="e">
        <f>VLOOKUP($G821,Temp!$A:$C,M$1,FALSE)</f>
        <v>#VALUE!</v>
      </c>
      <c r="N821" s="22" t="e">
        <f>VLOOKUP($G821,Temp!$A:$C,N$1,FALSE)</f>
        <v>#VALUE!</v>
      </c>
      <c r="O821" s="22" t="e">
        <f>VLOOKUP($G821,Temp!$A:$C,O$1,FALSE)</f>
        <v>#VALUE!</v>
      </c>
      <c r="P821" s="22" t="e">
        <f>VLOOKUP($G821,Temp!$A:$C,P$1,FALSE)</f>
        <v>#VALUE!</v>
      </c>
      <c r="Q821" s="22" t="e">
        <f>VLOOKUP($G821,Temp!$A:$C,Q$1,FALSE)</f>
        <v>#VALUE!</v>
      </c>
      <c r="R821" s="22" t="e">
        <f>VLOOKUP($G821,Temp!$A:$C,R$1,FALSE)</f>
        <v>#VALUE!</v>
      </c>
      <c r="S821" s="22" t="e">
        <f>VLOOKUP($G821,Temp!$A:$C,S$1,FALSE)</f>
        <v>#VALUE!</v>
      </c>
      <c r="T821" s="22" t="e">
        <f>VLOOKUP($G821,Temp!$A:$C,T$1,FALSE)</f>
        <v>#VALUE!</v>
      </c>
      <c r="U821" s="22" t="e">
        <f>VLOOKUP($G821,Temp!$A:$C,U$1,FALSE)</f>
        <v>#VALUE!</v>
      </c>
      <c r="V821" s="22" t="e">
        <f>VLOOKUP($G821,Temp!$A:$C,V$1,FALSE)</f>
        <v>#VALUE!</v>
      </c>
      <c r="W821" s="22" t="e">
        <f>VLOOKUP($G821,Temp!$A:$C,W$1,FALSE)</f>
        <v>#VALUE!</v>
      </c>
      <c r="X821" s="22" t="e">
        <f>VLOOKUP($G821,Temp!$A:$C,X$1,FALSE)</f>
        <v>#VALUE!</v>
      </c>
      <c r="Y821" s="22">
        <f>VLOOKUP($G821,Temp!$A:$C,Y$1,FALSE)</f>
        <v>4400</v>
      </c>
      <c r="Z821" s="22">
        <f>VLOOKUP($G821,Temp!$A:$C,Z$1,FALSE)</f>
        <v>3100</v>
      </c>
      <c r="AA821" s="22" t="e">
        <f>VLOOKUP($A821,Searches!$A:$H,AA$1,FALSE)</f>
        <v>#N/A</v>
      </c>
      <c r="AB821" s="22" t="e">
        <f>VLOOKUP($A821,Searches!$A:$H,AB$1,FALSE)</f>
        <v>#N/A</v>
      </c>
      <c r="AC821" s="22" t="e">
        <f>VLOOKUP($A821,Searches!$A:$H,AC$1,FALSE)</f>
        <v>#N/A</v>
      </c>
      <c r="AD821" s="22" t="e">
        <f>VLOOKUP($A821,Searches!$A:$H,AD$1,FALSE)</f>
        <v>#N/A</v>
      </c>
      <c r="AE821" s="22" t="e">
        <f>VLOOKUP($A821,Searches!$A:$H,AE$1,FALSE)</f>
        <v>#N/A</v>
      </c>
      <c r="AF821" s="22" t="e">
        <f>VLOOKUP($A821,Searches!$A:$H,AF$1,FALSE)</f>
        <v>#N/A</v>
      </c>
      <c r="AG821" s="22" t="e">
        <f>VLOOKUP($A821,Searches!$A:$H,AG$1,FALSE)</f>
        <v>#N/A</v>
      </c>
      <c r="AH821" s="22" t="str">
        <f>VLOOKUP($G821,Temp!$D:$F,AH$1,FALSE)</f>
        <v>transflo.com</v>
      </c>
      <c r="AI821" s="22">
        <f>VLOOKUP($G821,Temp!$D:$F,AI$1,FALSE)</f>
        <v>0</v>
      </c>
      <c r="AJ821" s="22" t="str">
        <f>VLOOKUP($G821,Temp!$D:$F,AJ$1,FALSE)</f>
        <v>WordPress</v>
      </c>
    </row>
    <row r="822" spans="1:36" ht="16" x14ac:dyDescent="0.2">
      <c r="A822" s="8" t="str">
        <f t="shared" si="12"/>
        <v>Holly Rollo RSA Security</v>
      </c>
      <c r="B822" s="8" t="s">
        <v>2946</v>
      </c>
      <c r="C822" s="8" t="s">
        <v>2947</v>
      </c>
      <c r="D822" s="8" t="s">
        <v>2948</v>
      </c>
      <c r="E822" s="8" t="s">
        <v>2949</v>
      </c>
      <c r="F822" s="8" t="s">
        <v>2950</v>
      </c>
      <c r="G822" s="12" t="s">
        <v>2687</v>
      </c>
      <c r="H822" s="22" t="str">
        <f>VLOOKUP($G822,Temp!$A:$C,H$1,FALSE)</f>
        <v>rsa.com</v>
      </c>
      <c r="I822" s="22" t="e">
        <f>VLOOKUP($G822,Temp!$A:$C,I$1,FALSE)</f>
        <v>#VALUE!</v>
      </c>
      <c r="J822" s="22" t="e">
        <f>VLOOKUP($G822,Temp!$A:$C,J$1,FALSE)</f>
        <v>#VALUE!</v>
      </c>
      <c r="K822" s="22" t="e">
        <f>VLOOKUP($G822,Temp!$A:$C,K$1,FALSE)</f>
        <v>#VALUE!</v>
      </c>
      <c r="L822" s="22" t="e">
        <f>VLOOKUP($G822,Temp!$A:$C,L$1,FALSE)</f>
        <v>#VALUE!</v>
      </c>
      <c r="M822" s="22" t="e">
        <f>VLOOKUP($G822,Temp!$A:$C,M$1,FALSE)</f>
        <v>#VALUE!</v>
      </c>
      <c r="N822" s="22" t="e">
        <f>VLOOKUP($G822,Temp!$A:$C,N$1,FALSE)</f>
        <v>#VALUE!</v>
      </c>
      <c r="O822" s="22" t="e">
        <f>VLOOKUP($G822,Temp!$A:$C,O$1,FALSE)</f>
        <v>#VALUE!</v>
      </c>
      <c r="P822" s="22" t="e">
        <f>VLOOKUP($G822,Temp!$A:$C,P$1,FALSE)</f>
        <v>#VALUE!</v>
      </c>
      <c r="Q822" s="22" t="e">
        <f>VLOOKUP($G822,Temp!$A:$C,Q$1,FALSE)</f>
        <v>#VALUE!</v>
      </c>
      <c r="R822" s="22" t="e">
        <f>VLOOKUP($G822,Temp!$A:$C,R$1,FALSE)</f>
        <v>#VALUE!</v>
      </c>
      <c r="S822" s="22" t="e">
        <f>VLOOKUP($G822,Temp!$A:$C,S$1,FALSE)</f>
        <v>#VALUE!</v>
      </c>
      <c r="T822" s="22" t="e">
        <f>VLOOKUP($G822,Temp!$A:$C,T$1,FALSE)</f>
        <v>#VALUE!</v>
      </c>
      <c r="U822" s="22" t="e">
        <f>VLOOKUP($G822,Temp!$A:$C,U$1,FALSE)</f>
        <v>#VALUE!</v>
      </c>
      <c r="V822" s="22" t="e">
        <f>VLOOKUP($G822,Temp!$A:$C,V$1,FALSE)</f>
        <v>#VALUE!</v>
      </c>
      <c r="W822" s="22" t="e">
        <f>VLOOKUP($G822,Temp!$A:$C,W$1,FALSE)</f>
        <v>#VALUE!</v>
      </c>
      <c r="X822" s="22" t="e">
        <f>VLOOKUP($G822,Temp!$A:$C,X$1,FALSE)</f>
        <v>#VALUE!</v>
      </c>
      <c r="Y822" s="22">
        <f>VLOOKUP($G822,Temp!$A:$C,Y$1,FALSE)</f>
        <v>217000</v>
      </c>
      <c r="Z822" s="22">
        <f>VLOOKUP($G822,Temp!$A:$C,Z$1,FALSE)</f>
        <v>60900</v>
      </c>
      <c r="AA822" s="22" t="e">
        <f>VLOOKUP($A822,Searches!$A:$H,AA$1,FALSE)</f>
        <v>#N/A</v>
      </c>
      <c r="AB822" s="22" t="e">
        <f>VLOOKUP($A822,Searches!$A:$H,AB$1,FALSE)</f>
        <v>#N/A</v>
      </c>
      <c r="AC822" s="22" t="e">
        <f>VLOOKUP($A822,Searches!$A:$H,AC$1,FALSE)</f>
        <v>#N/A</v>
      </c>
      <c r="AD822" s="22" t="e">
        <f>VLOOKUP($A822,Searches!$A:$H,AD$1,FALSE)</f>
        <v>#N/A</v>
      </c>
      <c r="AE822" s="22" t="e">
        <f>VLOOKUP($A822,Searches!$A:$H,AE$1,FALSE)</f>
        <v>#N/A</v>
      </c>
      <c r="AF822" s="22" t="e">
        <f>VLOOKUP($A822,Searches!$A:$H,AF$1,FALSE)</f>
        <v>#N/A</v>
      </c>
      <c r="AG822" s="22" t="e">
        <f>VLOOKUP($A822,Searches!$A:$H,AG$1,FALSE)</f>
        <v>#N/A</v>
      </c>
      <c r="AH822" s="22" t="e">
        <f>VLOOKUP($G822,Temp!$D:$F,AH$1,FALSE)</f>
        <v>#N/A</v>
      </c>
      <c r="AI822" s="22" t="e">
        <f>VLOOKUP($G822,Temp!$D:$F,AI$1,FALSE)</f>
        <v>#N/A</v>
      </c>
      <c r="AJ822" s="22" t="e">
        <f>VLOOKUP($G822,Temp!$D:$F,AJ$1,FALSE)</f>
        <v>#N/A</v>
      </c>
    </row>
    <row r="823" spans="1:36" ht="16" x14ac:dyDescent="0.2">
      <c r="A823" s="8" t="str">
        <f t="shared" si="12"/>
        <v>Colleen Jansen ChargePoint</v>
      </c>
      <c r="B823" s="8" t="s">
        <v>2540</v>
      </c>
      <c r="C823" s="8" t="s">
        <v>2541</v>
      </c>
      <c r="D823" s="8" t="s">
        <v>42</v>
      </c>
      <c r="E823" s="8" t="s">
        <v>2542</v>
      </c>
      <c r="F823" s="8" t="s">
        <v>2543</v>
      </c>
      <c r="G823" s="12" t="s">
        <v>2544</v>
      </c>
      <c r="H823" s="22" t="str">
        <f>VLOOKUP($G823,Temp!$A:$C,H$1,FALSE)</f>
        <v>chargepoint.com</v>
      </c>
      <c r="I823" s="22" t="e">
        <f>VLOOKUP($G823,Temp!$A:$C,I$1,FALSE)</f>
        <v>#VALUE!</v>
      </c>
      <c r="J823" s="22" t="e">
        <f>VLOOKUP($G823,Temp!$A:$C,J$1,FALSE)</f>
        <v>#VALUE!</v>
      </c>
      <c r="K823" s="22" t="e">
        <f>VLOOKUP($G823,Temp!$A:$C,K$1,FALSE)</f>
        <v>#VALUE!</v>
      </c>
      <c r="L823" s="22" t="e">
        <f>VLOOKUP($G823,Temp!$A:$C,L$1,FALSE)</f>
        <v>#VALUE!</v>
      </c>
      <c r="M823" s="22" t="e">
        <f>VLOOKUP($G823,Temp!$A:$C,M$1,FALSE)</f>
        <v>#VALUE!</v>
      </c>
      <c r="N823" s="22" t="e">
        <f>VLOOKUP($G823,Temp!$A:$C,N$1,FALSE)</f>
        <v>#VALUE!</v>
      </c>
      <c r="O823" s="22" t="e">
        <f>VLOOKUP($G823,Temp!$A:$C,O$1,FALSE)</f>
        <v>#VALUE!</v>
      </c>
      <c r="P823" s="22" t="e">
        <f>VLOOKUP($G823,Temp!$A:$C,P$1,FALSE)</f>
        <v>#VALUE!</v>
      </c>
      <c r="Q823" s="22" t="e">
        <f>VLOOKUP($G823,Temp!$A:$C,Q$1,FALSE)</f>
        <v>#VALUE!</v>
      </c>
      <c r="R823" s="22" t="e">
        <f>VLOOKUP($G823,Temp!$A:$C,R$1,FALSE)</f>
        <v>#VALUE!</v>
      </c>
      <c r="S823" s="22" t="e">
        <f>VLOOKUP($G823,Temp!$A:$C,S$1,FALSE)</f>
        <v>#VALUE!</v>
      </c>
      <c r="T823" s="22" t="e">
        <f>VLOOKUP($G823,Temp!$A:$C,T$1,FALSE)</f>
        <v>#VALUE!</v>
      </c>
      <c r="U823" s="22" t="e">
        <f>VLOOKUP($G823,Temp!$A:$C,U$1,FALSE)</f>
        <v>#VALUE!</v>
      </c>
      <c r="V823" s="22" t="e">
        <f>VLOOKUP($G823,Temp!$A:$C,V$1,FALSE)</f>
        <v>#VALUE!</v>
      </c>
      <c r="W823" s="22" t="e">
        <f>VLOOKUP($G823,Temp!$A:$C,W$1,FALSE)</f>
        <v>#VALUE!</v>
      </c>
      <c r="X823" s="22" t="e">
        <f>VLOOKUP($G823,Temp!$A:$C,X$1,FALSE)</f>
        <v>#VALUE!</v>
      </c>
      <c r="Y823" s="22">
        <f>VLOOKUP($G823,Temp!$A:$C,Y$1,FALSE)</f>
        <v>32600</v>
      </c>
      <c r="Z823" s="22">
        <f>VLOOKUP($G823,Temp!$A:$C,Z$1,FALSE)</f>
        <v>1900</v>
      </c>
      <c r="AA823" s="22" t="e">
        <f>VLOOKUP($A823,Searches!$A:$H,AA$1,FALSE)</f>
        <v>#N/A</v>
      </c>
      <c r="AB823" s="22" t="e">
        <f>VLOOKUP($A823,Searches!$A:$H,AB$1,FALSE)</f>
        <v>#N/A</v>
      </c>
      <c r="AC823" s="22" t="e">
        <f>VLOOKUP($A823,Searches!$A:$H,AC$1,FALSE)</f>
        <v>#N/A</v>
      </c>
      <c r="AD823" s="22" t="e">
        <f>VLOOKUP($A823,Searches!$A:$H,AD$1,FALSE)</f>
        <v>#N/A</v>
      </c>
      <c r="AE823" s="22" t="e">
        <f>VLOOKUP($A823,Searches!$A:$H,AE$1,FALSE)</f>
        <v>#N/A</v>
      </c>
      <c r="AF823" s="22" t="e">
        <f>VLOOKUP($A823,Searches!$A:$H,AF$1,FALSE)</f>
        <v>#N/A</v>
      </c>
      <c r="AG823" s="22" t="e">
        <f>VLOOKUP($A823,Searches!$A:$H,AG$1,FALSE)</f>
        <v>#N/A</v>
      </c>
      <c r="AH823" s="22" t="str">
        <f>VLOOKUP($G823,Temp!$D:$F,AH$1,FALSE)</f>
        <v>chargepoint.com</v>
      </c>
      <c r="AI823" s="22" t="str">
        <f>VLOOKUP($G823,Temp!$D:$F,AI$1,FALSE)</f>
        <v>Marketo</v>
      </c>
      <c r="AJ823" s="22" t="str">
        <f>VLOOKUP($G823,Temp!$D:$F,AJ$1,FALSE)</f>
        <v>Drupal</v>
      </c>
    </row>
    <row r="824" spans="1:36" ht="16" x14ac:dyDescent="0.2">
      <c r="A824" s="8" t="str">
        <f t="shared" si="12"/>
        <v>Matt Fleckenstein Nintex</v>
      </c>
      <c r="B824" s="8" t="s">
        <v>856</v>
      </c>
      <c r="C824" s="8" t="s">
        <v>2957</v>
      </c>
      <c r="D824" s="8" t="s">
        <v>42</v>
      </c>
      <c r="E824" s="8" t="s">
        <v>2958</v>
      </c>
      <c r="F824" s="8" t="s">
        <v>2959</v>
      </c>
      <c r="G824" s="12" t="s">
        <v>2711</v>
      </c>
      <c r="H824" s="22" t="str">
        <f>VLOOKUP($G824,Temp!$A:$C,H$1,FALSE)</f>
        <v>nintex.com</v>
      </c>
      <c r="I824" s="22" t="e">
        <f>VLOOKUP($G824,Temp!$A:$C,I$1,FALSE)</f>
        <v>#VALUE!</v>
      </c>
      <c r="J824" s="22" t="e">
        <f>VLOOKUP($G824,Temp!$A:$C,J$1,FALSE)</f>
        <v>#VALUE!</v>
      </c>
      <c r="K824" s="22" t="e">
        <f>VLOOKUP($G824,Temp!$A:$C,K$1,FALSE)</f>
        <v>#VALUE!</v>
      </c>
      <c r="L824" s="22" t="e">
        <f>VLOOKUP($G824,Temp!$A:$C,L$1,FALSE)</f>
        <v>#VALUE!</v>
      </c>
      <c r="M824" s="22" t="e">
        <f>VLOOKUP($G824,Temp!$A:$C,M$1,FALSE)</f>
        <v>#VALUE!</v>
      </c>
      <c r="N824" s="22" t="e">
        <f>VLOOKUP($G824,Temp!$A:$C,N$1,FALSE)</f>
        <v>#VALUE!</v>
      </c>
      <c r="O824" s="22" t="e">
        <f>VLOOKUP($G824,Temp!$A:$C,O$1,FALSE)</f>
        <v>#VALUE!</v>
      </c>
      <c r="P824" s="22" t="e">
        <f>VLOOKUP($G824,Temp!$A:$C,P$1,FALSE)</f>
        <v>#VALUE!</v>
      </c>
      <c r="Q824" s="22" t="e">
        <f>VLOOKUP($G824,Temp!$A:$C,Q$1,FALSE)</f>
        <v>#VALUE!</v>
      </c>
      <c r="R824" s="22" t="e">
        <f>VLOOKUP($G824,Temp!$A:$C,R$1,FALSE)</f>
        <v>#VALUE!</v>
      </c>
      <c r="S824" s="22" t="e">
        <f>VLOOKUP($G824,Temp!$A:$C,S$1,FALSE)</f>
        <v>#VALUE!</v>
      </c>
      <c r="T824" s="22" t="e">
        <f>VLOOKUP($G824,Temp!$A:$C,T$1,FALSE)</f>
        <v>#VALUE!</v>
      </c>
      <c r="U824" s="22" t="e">
        <f>VLOOKUP($G824,Temp!$A:$C,U$1,FALSE)</f>
        <v>#VALUE!</v>
      </c>
      <c r="V824" s="22" t="e">
        <f>VLOOKUP($G824,Temp!$A:$C,V$1,FALSE)</f>
        <v>#VALUE!</v>
      </c>
      <c r="W824" s="22" t="e">
        <f>VLOOKUP($G824,Temp!$A:$C,W$1,FALSE)</f>
        <v>#VALUE!</v>
      </c>
      <c r="X824" s="22" t="e">
        <f>VLOOKUP($G824,Temp!$A:$C,X$1,FALSE)</f>
        <v>#VALUE!</v>
      </c>
      <c r="Y824" s="22">
        <f>VLOOKUP($G824,Temp!$A:$C,Y$1,FALSE)</f>
        <v>39700</v>
      </c>
      <c r="Z824" s="22">
        <f>VLOOKUP($G824,Temp!$A:$C,Z$1,FALSE)</f>
        <v>5100</v>
      </c>
      <c r="AA824" s="22" t="str">
        <f>VLOOKUP($A824,Searches!$A:$H,AA$1,FALSE)</f>
        <v>Matt Fleckenstein</v>
      </c>
      <c r="AB824" s="22" t="str">
        <f>VLOOKUP($A824,Searches!$A:$H,AB$1,FALSE)</f>
        <v>Nintex</v>
      </c>
      <c r="AC824" s="22" t="str">
        <f>VLOOKUP($A824,Searches!$A:$H,AC$1,FALSE)</f>
        <v>Chief Marketing Officer</v>
      </c>
      <c r="AD824" s="22" t="str">
        <f>VLOOKUP($A824,Searches!$A:$H,AD$1,FALSE)</f>
        <v>2nd</v>
      </c>
      <c r="AE824" s="22" t="str">
        <f>VLOOKUP($A824,Searches!$A:$H,AE$1,FALSE)</f>
        <v>Open link</v>
      </c>
      <c r="AF824" s="22" t="str">
        <f>VLOOKUP($A824,Searches!$A:$H,AF$1,FALSE)</f>
        <v>Greater Seattle Area</v>
      </c>
      <c r="AG824" s="22" t="str">
        <f>VLOOKUP($A824,Searches!$A:$H,AG$1,FALSE)</f>
        <v>https://www.linkedin.com/sales/profile/2242238,ki7F,NAME_SEARCH?moduleKey=peopleSearchResults&amp;pageKey=sales-search3-people-refinement&amp;contextId=60BC92C971D70515801E49D6842B0000&amp;requestId=212800b1-a51b-457e-a2f2-b0a3142cf20e&amp;action=CLICK&amp;target=urn%3Ali%3AsalesLead%3A(-1%2C2242238)&amp;pageNumber=4&amp;targetEl=profilelink&amp;position=2&amp;trk=lss-serp-result-lead_photo</v>
      </c>
      <c r="AH824" s="22" t="str">
        <f>VLOOKUP($G824,Temp!$D:$F,AH$1,FALSE)</f>
        <v>nintex.com</v>
      </c>
      <c r="AI824" s="22" t="str">
        <f>VLOOKUP($G824,Temp!$D:$F,AI$1,FALSE)</f>
        <v>Marketo</v>
      </c>
      <c r="AJ824" s="22" t="str">
        <f>VLOOKUP($G824,Temp!$D:$F,AJ$1,FALSE)</f>
        <v>WordPress</v>
      </c>
    </row>
    <row r="825" spans="1:36" ht="16" x14ac:dyDescent="0.2">
      <c r="A825" s="8" t="str">
        <f t="shared" si="12"/>
        <v>Jackie Yeaney Ellucian</v>
      </c>
      <c r="B825" s="8" t="s">
        <v>2970</v>
      </c>
      <c r="C825" s="8" t="s">
        <v>2971</v>
      </c>
      <c r="D825" s="8" t="s">
        <v>42</v>
      </c>
      <c r="E825" s="8" t="s">
        <v>2972</v>
      </c>
      <c r="F825" s="8" t="s">
        <v>2973</v>
      </c>
      <c r="G825" s="12" t="s">
        <v>2722</v>
      </c>
      <c r="H825" s="22" t="str">
        <f>VLOOKUP($G825,Temp!$A:$C,H$1,FALSE)</f>
        <v>ellucian.com</v>
      </c>
      <c r="I825" s="22" t="e">
        <f>VLOOKUP($G825,Temp!$A:$C,I$1,FALSE)</f>
        <v>#VALUE!</v>
      </c>
      <c r="J825" s="22" t="e">
        <f>VLOOKUP($G825,Temp!$A:$C,J$1,FALSE)</f>
        <v>#VALUE!</v>
      </c>
      <c r="K825" s="22" t="e">
        <f>VLOOKUP($G825,Temp!$A:$C,K$1,FALSE)</f>
        <v>#VALUE!</v>
      </c>
      <c r="L825" s="22" t="e">
        <f>VLOOKUP($G825,Temp!$A:$C,L$1,FALSE)</f>
        <v>#VALUE!</v>
      </c>
      <c r="M825" s="22" t="e">
        <f>VLOOKUP($G825,Temp!$A:$C,M$1,FALSE)</f>
        <v>#VALUE!</v>
      </c>
      <c r="N825" s="22" t="e">
        <f>VLOOKUP($G825,Temp!$A:$C,N$1,FALSE)</f>
        <v>#VALUE!</v>
      </c>
      <c r="O825" s="22" t="e">
        <f>VLOOKUP($G825,Temp!$A:$C,O$1,FALSE)</f>
        <v>#VALUE!</v>
      </c>
      <c r="P825" s="22" t="e">
        <f>VLOOKUP($G825,Temp!$A:$C,P$1,FALSE)</f>
        <v>#VALUE!</v>
      </c>
      <c r="Q825" s="22" t="e">
        <f>VLOOKUP($G825,Temp!$A:$C,Q$1,FALSE)</f>
        <v>#VALUE!</v>
      </c>
      <c r="R825" s="22" t="e">
        <f>VLOOKUP($G825,Temp!$A:$C,R$1,FALSE)</f>
        <v>#VALUE!</v>
      </c>
      <c r="S825" s="22" t="e">
        <f>VLOOKUP($G825,Temp!$A:$C,S$1,FALSE)</f>
        <v>#VALUE!</v>
      </c>
      <c r="T825" s="22" t="e">
        <f>VLOOKUP($G825,Temp!$A:$C,T$1,FALSE)</f>
        <v>#VALUE!</v>
      </c>
      <c r="U825" s="22" t="e">
        <f>VLOOKUP($G825,Temp!$A:$C,U$1,FALSE)</f>
        <v>#VALUE!</v>
      </c>
      <c r="V825" s="22" t="e">
        <f>VLOOKUP($G825,Temp!$A:$C,V$1,FALSE)</f>
        <v>#VALUE!</v>
      </c>
      <c r="W825" s="22" t="e">
        <f>VLOOKUP($G825,Temp!$A:$C,W$1,FALSE)</f>
        <v>#VALUE!</v>
      </c>
      <c r="X825" s="22" t="e">
        <f>VLOOKUP($G825,Temp!$A:$C,X$1,FALSE)</f>
        <v>#VALUE!</v>
      </c>
      <c r="Y825" s="22">
        <f>VLOOKUP($G825,Temp!$A:$C,Y$1,FALSE)</f>
        <v>120000</v>
      </c>
      <c r="Z825" s="22">
        <f>VLOOKUP($G825,Temp!$A:$C,Z$1,FALSE)</f>
        <v>3500</v>
      </c>
      <c r="AA825" s="22" t="e">
        <f>VLOOKUP($A825,Searches!$A:$H,AA$1,FALSE)</f>
        <v>#N/A</v>
      </c>
      <c r="AB825" s="22" t="e">
        <f>VLOOKUP($A825,Searches!$A:$H,AB$1,FALSE)</f>
        <v>#N/A</v>
      </c>
      <c r="AC825" s="22" t="e">
        <f>VLOOKUP($A825,Searches!$A:$H,AC$1,FALSE)</f>
        <v>#N/A</v>
      </c>
      <c r="AD825" s="22" t="e">
        <f>VLOOKUP($A825,Searches!$A:$H,AD$1,FALSE)</f>
        <v>#N/A</v>
      </c>
      <c r="AE825" s="22" t="e">
        <f>VLOOKUP($A825,Searches!$A:$H,AE$1,FALSE)</f>
        <v>#N/A</v>
      </c>
      <c r="AF825" s="22" t="e">
        <f>VLOOKUP($A825,Searches!$A:$H,AF$1,FALSE)</f>
        <v>#N/A</v>
      </c>
      <c r="AG825" s="22" t="e">
        <f>VLOOKUP($A825,Searches!$A:$H,AG$1,FALSE)</f>
        <v>#N/A</v>
      </c>
      <c r="AH825" s="22" t="e">
        <f>VLOOKUP($G825,Temp!$D:$F,AH$1,FALSE)</f>
        <v>#N/A</v>
      </c>
      <c r="AI825" s="22" t="e">
        <f>VLOOKUP($G825,Temp!$D:$F,AI$1,FALSE)</f>
        <v>#N/A</v>
      </c>
      <c r="AJ825" s="22" t="e">
        <f>VLOOKUP($G825,Temp!$D:$F,AJ$1,FALSE)</f>
        <v>#N/A</v>
      </c>
    </row>
    <row r="826" spans="1:36" ht="16" x14ac:dyDescent="0.2">
      <c r="A826" s="8" t="str">
        <f t="shared" si="12"/>
        <v>Sophie Vu Vibes</v>
      </c>
      <c r="B826" s="8" t="s">
        <v>2980</v>
      </c>
      <c r="C826" s="8" t="s">
        <v>2981</v>
      </c>
      <c r="D826" s="8" t="s">
        <v>42</v>
      </c>
      <c r="E826" s="8" t="s">
        <v>2982</v>
      </c>
      <c r="F826" s="8" t="s">
        <v>2983</v>
      </c>
      <c r="G826" s="12" t="s">
        <v>2734</v>
      </c>
      <c r="H826" s="22" t="str">
        <f>VLOOKUP($G826,Temp!$A:$C,H$1,FALSE)</f>
        <v>vibes.com</v>
      </c>
      <c r="I826" s="22" t="e">
        <f>VLOOKUP($G826,Temp!$A:$C,I$1,FALSE)</f>
        <v>#VALUE!</v>
      </c>
      <c r="J826" s="22" t="e">
        <f>VLOOKUP($G826,Temp!$A:$C,J$1,FALSE)</f>
        <v>#VALUE!</v>
      </c>
      <c r="K826" s="22" t="e">
        <f>VLOOKUP($G826,Temp!$A:$C,K$1,FALSE)</f>
        <v>#VALUE!</v>
      </c>
      <c r="L826" s="22" t="e">
        <f>VLOOKUP($G826,Temp!$A:$C,L$1,FALSE)</f>
        <v>#VALUE!</v>
      </c>
      <c r="M826" s="22" t="e">
        <f>VLOOKUP($G826,Temp!$A:$C,M$1,FALSE)</f>
        <v>#VALUE!</v>
      </c>
      <c r="N826" s="22" t="e">
        <f>VLOOKUP($G826,Temp!$A:$C,N$1,FALSE)</f>
        <v>#VALUE!</v>
      </c>
      <c r="O826" s="22" t="e">
        <f>VLOOKUP($G826,Temp!$A:$C,O$1,FALSE)</f>
        <v>#VALUE!</v>
      </c>
      <c r="P826" s="22" t="e">
        <f>VLOOKUP($G826,Temp!$A:$C,P$1,FALSE)</f>
        <v>#VALUE!</v>
      </c>
      <c r="Q826" s="22" t="e">
        <f>VLOOKUP($G826,Temp!$A:$C,Q$1,FALSE)</f>
        <v>#VALUE!</v>
      </c>
      <c r="R826" s="22" t="e">
        <f>VLOOKUP($G826,Temp!$A:$C,R$1,FALSE)</f>
        <v>#VALUE!</v>
      </c>
      <c r="S826" s="22" t="e">
        <f>VLOOKUP($G826,Temp!$A:$C,S$1,FALSE)</f>
        <v>#VALUE!</v>
      </c>
      <c r="T826" s="22" t="e">
        <f>VLOOKUP($G826,Temp!$A:$C,T$1,FALSE)</f>
        <v>#VALUE!</v>
      </c>
      <c r="U826" s="22" t="e">
        <f>VLOOKUP($G826,Temp!$A:$C,U$1,FALSE)</f>
        <v>#VALUE!</v>
      </c>
      <c r="V826" s="22" t="e">
        <f>VLOOKUP($G826,Temp!$A:$C,V$1,FALSE)</f>
        <v>#VALUE!</v>
      </c>
      <c r="W826" s="22" t="e">
        <f>VLOOKUP($G826,Temp!$A:$C,W$1,FALSE)</f>
        <v>#VALUE!</v>
      </c>
      <c r="X826" s="22" t="e">
        <f>VLOOKUP($G826,Temp!$A:$C,X$1,FALSE)</f>
        <v>#VALUE!</v>
      </c>
      <c r="Y826" s="22">
        <f>VLOOKUP($G826,Temp!$A:$C,Y$1,FALSE)</f>
        <v>5100</v>
      </c>
      <c r="Z826" s="22">
        <f>VLOOKUP($G826,Temp!$A:$C,Z$1,FALSE)</f>
        <v>2200</v>
      </c>
      <c r="AA826" s="22" t="e">
        <f>VLOOKUP($A826,Searches!$A:$H,AA$1,FALSE)</f>
        <v>#N/A</v>
      </c>
      <c r="AB826" s="22" t="e">
        <f>VLOOKUP($A826,Searches!$A:$H,AB$1,FALSE)</f>
        <v>#N/A</v>
      </c>
      <c r="AC826" s="22" t="e">
        <f>VLOOKUP($A826,Searches!$A:$H,AC$1,FALSE)</f>
        <v>#N/A</v>
      </c>
      <c r="AD826" s="22" t="e">
        <f>VLOOKUP($A826,Searches!$A:$H,AD$1,FALSE)</f>
        <v>#N/A</v>
      </c>
      <c r="AE826" s="22" t="e">
        <f>VLOOKUP($A826,Searches!$A:$H,AE$1,FALSE)</f>
        <v>#N/A</v>
      </c>
      <c r="AF826" s="22" t="e">
        <f>VLOOKUP($A826,Searches!$A:$H,AF$1,FALSE)</f>
        <v>#N/A</v>
      </c>
      <c r="AG826" s="22" t="e">
        <f>VLOOKUP($A826,Searches!$A:$H,AG$1,FALSE)</f>
        <v>#N/A</v>
      </c>
      <c r="AH826" s="22" t="str">
        <f>VLOOKUP($G826,Temp!$D:$F,AH$1,FALSE)</f>
        <v>vibes.com</v>
      </c>
      <c r="AI826" s="22" t="str">
        <f>VLOOKUP($G826,Temp!$D:$F,AI$1,FALSE)</f>
        <v>Marketo</v>
      </c>
      <c r="AJ826" s="22" t="str">
        <f>VLOOKUP($G826,Temp!$D:$F,AJ$1,FALSE)</f>
        <v>WordPress</v>
      </c>
    </row>
    <row r="827" spans="1:36" ht="16" x14ac:dyDescent="0.2">
      <c r="A827" s="8" t="str">
        <f t="shared" si="12"/>
        <v>Cory Treffiletti Voicera</v>
      </c>
      <c r="B827" s="8" t="s">
        <v>2998</v>
      </c>
      <c r="C827" s="8" t="s">
        <v>2999</v>
      </c>
      <c r="D827" s="8" t="s">
        <v>42</v>
      </c>
      <c r="E827" s="8" t="s">
        <v>3000</v>
      </c>
      <c r="F827" s="8" t="s">
        <v>3001</v>
      </c>
      <c r="G827" s="12" t="s">
        <v>2743</v>
      </c>
      <c r="H827" s="22" t="str">
        <f>VLOOKUP($G827,Temp!$A:$C,H$1,FALSE)</f>
        <v>voicera.com</v>
      </c>
      <c r="I827" s="22" t="e">
        <f>VLOOKUP($G827,Temp!$A:$C,I$1,FALSE)</f>
        <v>#VALUE!</v>
      </c>
      <c r="J827" s="22" t="e">
        <f>VLOOKUP($G827,Temp!$A:$C,J$1,FALSE)</f>
        <v>#VALUE!</v>
      </c>
      <c r="K827" s="22" t="e">
        <f>VLOOKUP($G827,Temp!$A:$C,K$1,FALSE)</f>
        <v>#VALUE!</v>
      </c>
      <c r="L827" s="22" t="e">
        <f>VLOOKUP($G827,Temp!$A:$C,L$1,FALSE)</f>
        <v>#VALUE!</v>
      </c>
      <c r="M827" s="22" t="e">
        <f>VLOOKUP($G827,Temp!$A:$C,M$1,FALSE)</f>
        <v>#VALUE!</v>
      </c>
      <c r="N827" s="22" t="e">
        <f>VLOOKUP($G827,Temp!$A:$C,N$1,FALSE)</f>
        <v>#VALUE!</v>
      </c>
      <c r="O827" s="22" t="e">
        <f>VLOOKUP($G827,Temp!$A:$C,O$1,FALSE)</f>
        <v>#VALUE!</v>
      </c>
      <c r="P827" s="22" t="e">
        <f>VLOOKUP($G827,Temp!$A:$C,P$1,FALSE)</f>
        <v>#VALUE!</v>
      </c>
      <c r="Q827" s="22" t="e">
        <f>VLOOKUP($G827,Temp!$A:$C,Q$1,FALSE)</f>
        <v>#VALUE!</v>
      </c>
      <c r="R827" s="22" t="e">
        <f>VLOOKUP($G827,Temp!$A:$C,R$1,FALSE)</f>
        <v>#VALUE!</v>
      </c>
      <c r="S827" s="22" t="e">
        <f>VLOOKUP($G827,Temp!$A:$C,S$1,FALSE)</f>
        <v>#VALUE!</v>
      </c>
      <c r="T827" s="22" t="e">
        <f>VLOOKUP($G827,Temp!$A:$C,T$1,FALSE)</f>
        <v>#VALUE!</v>
      </c>
      <c r="U827" s="22" t="e">
        <f>VLOOKUP($G827,Temp!$A:$C,U$1,FALSE)</f>
        <v>#VALUE!</v>
      </c>
      <c r="V827" s="22" t="e">
        <f>VLOOKUP($G827,Temp!$A:$C,V$1,FALSE)</f>
        <v>#VALUE!</v>
      </c>
      <c r="W827" s="22" t="e">
        <f>VLOOKUP($G827,Temp!$A:$C,W$1,FALSE)</f>
        <v>#VALUE!</v>
      </c>
      <c r="X827" s="22" t="e">
        <f>VLOOKUP($G827,Temp!$A:$C,X$1,FALSE)</f>
        <v>#VALUE!</v>
      </c>
      <c r="Y827" s="22">
        <f>VLOOKUP($G827,Temp!$A:$C,Y$1,FALSE)</f>
        <v>40</v>
      </c>
      <c r="Z827" s="22">
        <f>VLOOKUP($G827,Temp!$A:$C,Z$1,FALSE)</f>
        <v>2300</v>
      </c>
      <c r="AA827" s="22" t="str">
        <f>VLOOKUP($A827,Searches!$A:$H,AA$1,FALSE)</f>
        <v>Cory Treffiletti</v>
      </c>
      <c r="AB827" s="22" t="str">
        <f>VLOOKUP($A827,Searches!$A:$H,AB$1,FALSE)</f>
        <v>Voicera</v>
      </c>
      <c r="AC827" s="22" t="str">
        <f>VLOOKUP($A827,Searches!$A:$H,AC$1,FALSE)</f>
        <v>Chief Marketing Officer</v>
      </c>
      <c r="AD827" s="22" t="str">
        <f>VLOOKUP($A827,Searches!$A:$H,AD$1,FALSE)</f>
        <v>2nd</v>
      </c>
      <c r="AE827" s="22" t="str">
        <f>VLOOKUP($A827,Searches!$A:$H,AE$1,FALSE)</f>
        <v/>
      </c>
      <c r="AF827" s="22" t="str">
        <f>VLOOKUP($A827,Searches!$A:$H,AF$1,FALSE)</f>
        <v>San Francisco Bay Area</v>
      </c>
      <c r="AG827" s="22" t="str">
        <f>VLOOKUP($A827,Searches!$A:$H,AG$1,FALSE)</f>
        <v>https://www.linkedin.com/sales/profile/25723488,qidi,NAME_SEARCH?moduleKey=peopleSearchResults&amp;pageKey=sales-search3-people-refinement&amp;contextId=60BC92C971D70515801E49D6842B0000&amp;requestId=4f264cc0-faad-47fe-938f-bac29f2959fb&amp;action=CLICK&amp;target=urn%3Ali%3AsalesLead%3A(-1%2C25723488)&amp;pageNumber=4&amp;targetEl=profilelink&amp;position=6&amp;trk=lss-serp-result-lead_photo</v>
      </c>
      <c r="AH827" s="22" t="str">
        <f>VLOOKUP($G827,Temp!$D:$F,AH$1,FALSE)</f>
        <v>voicera.com</v>
      </c>
      <c r="AI827" s="22" t="str">
        <f>VLOOKUP($G827,Temp!$D:$F,AI$1,FALSE)</f>
        <v>HubSpot</v>
      </c>
      <c r="AJ827" s="22" t="str">
        <f>VLOOKUP($G827,Temp!$D:$F,AJ$1,FALSE)</f>
        <v>WordPress</v>
      </c>
    </row>
    <row r="828" spans="1:36" ht="16" x14ac:dyDescent="0.2">
      <c r="A828" s="8" t="str">
        <f t="shared" si="12"/>
        <v>Tom Wentworth RapidMiner, Inc.</v>
      </c>
      <c r="B828" s="8" t="s">
        <v>1696</v>
      </c>
      <c r="C828" s="8" t="s">
        <v>3013</v>
      </c>
      <c r="D828" s="8" t="s">
        <v>42</v>
      </c>
      <c r="E828" s="8" t="s">
        <v>3015</v>
      </c>
      <c r="F828" s="8" t="s">
        <v>3017</v>
      </c>
      <c r="G828" s="12" t="s">
        <v>2753</v>
      </c>
      <c r="H828" s="22" t="str">
        <f>VLOOKUP($G828,Temp!$A:$C,H$1,FALSE)</f>
        <v>rapidminer.com</v>
      </c>
      <c r="I828" s="22" t="e">
        <f>VLOOKUP($G828,Temp!$A:$C,I$1,FALSE)</f>
        <v>#VALUE!</v>
      </c>
      <c r="J828" s="22" t="e">
        <f>VLOOKUP($G828,Temp!$A:$C,J$1,FALSE)</f>
        <v>#VALUE!</v>
      </c>
      <c r="K828" s="22" t="e">
        <f>VLOOKUP($G828,Temp!$A:$C,K$1,FALSE)</f>
        <v>#VALUE!</v>
      </c>
      <c r="L828" s="22" t="e">
        <f>VLOOKUP($G828,Temp!$A:$C,L$1,FALSE)</f>
        <v>#VALUE!</v>
      </c>
      <c r="M828" s="22" t="e">
        <f>VLOOKUP($G828,Temp!$A:$C,M$1,FALSE)</f>
        <v>#VALUE!</v>
      </c>
      <c r="N828" s="22" t="e">
        <f>VLOOKUP($G828,Temp!$A:$C,N$1,FALSE)</f>
        <v>#VALUE!</v>
      </c>
      <c r="O828" s="22" t="e">
        <f>VLOOKUP($G828,Temp!$A:$C,O$1,FALSE)</f>
        <v>#VALUE!</v>
      </c>
      <c r="P828" s="22" t="e">
        <f>VLOOKUP($G828,Temp!$A:$C,P$1,FALSE)</f>
        <v>#VALUE!</v>
      </c>
      <c r="Q828" s="22" t="e">
        <f>VLOOKUP($G828,Temp!$A:$C,Q$1,FALSE)</f>
        <v>#VALUE!</v>
      </c>
      <c r="R828" s="22" t="e">
        <f>VLOOKUP($G828,Temp!$A:$C,R$1,FALSE)</f>
        <v>#VALUE!</v>
      </c>
      <c r="S828" s="22" t="e">
        <f>VLOOKUP($G828,Temp!$A:$C,S$1,FALSE)</f>
        <v>#VALUE!</v>
      </c>
      <c r="T828" s="22" t="e">
        <f>VLOOKUP($G828,Temp!$A:$C,T$1,FALSE)</f>
        <v>#VALUE!</v>
      </c>
      <c r="U828" s="22" t="e">
        <f>VLOOKUP($G828,Temp!$A:$C,U$1,FALSE)</f>
        <v>#VALUE!</v>
      </c>
      <c r="V828" s="22" t="e">
        <f>VLOOKUP($G828,Temp!$A:$C,V$1,FALSE)</f>
        <v>#VALUE!</v>
      </c>
      <c r="W828" s="22" t="e">
        <f>VLOOKUP($G828,Temp!$A:$C,W$1,FALSE)</f>
        <v>#VALUE!</v>
      </c>
      <c r="X828" s="22" t="e">
        <f>VLOOKUP($G828,Temp!$A:$C,X$1,FALSE)</f>
        <v>#VALUE!</v>
      </c>
      <c r="Y828" s="22">
        <f>VLOOKUP($G828,Temp!$A:$C,Y$1,FALSE)</f>
        <v>15200</v>
      </c>
      <c r="Z828" s="22">
        <f>VLOOKUP($G828,Temp!$A:$C,Z$1,FALSE)</f>
        <v>186</v>
      </c>
      <c r="AA828" s="22" t="str">
        <f>VLOOKUP($A828,Searches!$A:$H,AA$1,FALSE)</f>
        <v>Tom Wentworth</v>
      </c>
      <c r="AB828" s="22" t="str">
        <f>VLOOKUP($A828,Searches!$A:$H,AB$1,FALSE)</f>
        <v>RapidMiner, Inc.</v>
      </c>
      <c r="AC828" s="22" t="str">
        <f>VLOOKUP($A828,Searches!$A:$H,AC$1,FALSE)</f>
        <v>Chief Marketing Officer</v>
      </c>
      <c r="AD828" s="22" t="str">
        <f>VLOOKUP($A828,Searches!$A:$H,AD$1,FALSE)</f>
        <v>2nd</v>
      </c>
      <c r="AE828" s="22" t="str">
        <f>VLOOKUP($A828,Searches!$A:$H,AE$1,FALSE)</f>
        <v/>
      </c>
      <c r="AF828" s="22" t="str">
        <f>VLOOKUP($A828,Searches!$A:$H,AF$1,FALSE)</f>
        <v>Greater Boston Area</v>
      </c>
      <c r="AG828" s="22" t="str">
        <f>VLOOKUP($A828,Searches!$A:$H,AG$1,FALSE)</f>
        <v>https://www.linkedin.com/sales/profile/3426734,xnR7,NAME_SEARCH?moduleKey=peopleSearchResults&amp;pageKey=sales-search3-people-refinement&amp;contextId=60BC92C971D70515801E49D6842B0000&amp;requestId=4f264cc0-faad-47fe-938f-bac29f2959fb&amp;action=CLICK&amp;target=urn%3Ali%3AsalesLead%3A(-1%2C3426734)&amp;pageNumber=4&amp;targetEl=profilelink&amp;position=14&amp;trk=lss-serp-result-lead_photo</v>
      </c>
      <c r="AH828" s="22" t="str">
        <f>VLOOKUP($G828,Temp!$D:$F,AH$1,FALSE)</f>
        <v>rapidminer.com</v>
      </c>
      <c r="AI828" s="22" t="str">
        <f>VLOOKUP($G828,Temp!$D:$F,AI$1,FALSE)</f>
        <v>Pardot</v>
      </c>
      <c r="AJ828" s="22" t="str">
        <f>VLOOKUP($G828,Temp!$D:$F,AJ$1,FALSE)</f>
        <v>WordPress</v>
      </c>
    </row>
    <row r="829" spans="1:36" ht="16" x14ac:dyDescent="0.2">
      <c r="A829" s="8" t="str">
        <f t="shared" si="12"/>
        <v>Eyal Gutentag ZipRecruiter</v>
      </c>
      <c r="B829" s="8" t="s">
        <v>1474</v>
      </c>
      <c r="C829" s="8" t="s">
        <v>3029</v>
      </c>
      <c r="D829" s="8" t="s">
        <v>42</v>
      </c>
      <c r="E829" s="8" t="s">
        <v>3030</v>
      </c>
      <c r="F829" s="8" t="s">
        <v>3031</v>
      </c>
      <c r="G829" s="12" t="s">
        <v>2769</v>
      </c>
      <c r="H829" s="22" t="str">
        <f>VLOOKUP($G829,Temp!$A:$C,H$1,FALSE)</f>
        <v>ziprecruiter.com</v>
      </c>
      <c r="I829" s="22" t="e">
        <f>VLOOKUP($G829,Temp!$A:$C,I$1,FALSE)</f>
        <v>#VALUE!</v>
      </c>
      <c r="J829" s="22" t="e">
        <f>VLOOKUP($G829,Temp!$A:$C,J$1,FALSE)</f>
        <v>#VALUE!</v>
      </c>
      <c r="K829" s="22" t="e">
        <f>VLOOKUP($G829,Temp!$A:$C,K$1,FALSE)</f>
        <v>#VALUE!</v>
      </c>
      <c r="L829" s="22" t="e">
        <f>VLOOKUP($G829,Temp!$A:$C,L$1,FALSE)</f>
        <v>#VALUE!</v>
      </c>
      <c r="M829" s="22" t="e">
        <f>VLOOKUP($G829,Temp!$A:$C,M$1,FALSE)</f>
        <v>#VALUE!</v>
      </c>
      <c r="N829" s="22" t="e">
        <f>VLOOKUP($G829,Temp!$A:$C,N$1,FALSE)</f>
        <v>#VALUE!</v>
      </c>
      <c r="O829" s="22" t="e">
        <f>VLOOKUP($G829,Temp!$A:$C,O$1,FALSE)</f>
        <v>#VALUE!</v>
      </c>
      <c r="P829" s="22" t="e">
        <f>VLOOKUP($G829,Temp!$A:$C,P$1,FALSE)</f>
        <v>#VALUE!</v>
      </c>
      <c r="Q829" s="22" t="e">
        <f>VLOOKUP($G829,Temp!$A:$C,Q$1,FALSE)</f>
        <v>#VALUE!</v>
      </c>
      <c r="R829" s="22" t="e">
        <f>VLOOKUP($G829,Temp!$A:$C,R$1,FALSE)</f>
        <v>#VALUE!</v>
      </c>
      <c r="S829" s="22" t="e">
        <f>VLOOKUP($G829,Temp!$A:$C,S$1,FALSE)</f>
        <v>#VALUE!</v>
      </c>
      <c r="T829" s="22" t="e">
        <f>VLOOKUP($G829,Temp!$A:$C,T$1,FALSE)</f>
        <v>#VALUE!</v>
      </c>
      <c r="U829" s="22" t="e">
        <f>VLOOKUP($G829,Temp!$A:$C,U$1,FALSE)</f>
        <v>#VALUE!</v>
      </c>
      <c r="V829" s="22" t="e">
        <f>VLOOKUP($G829,Temp!$A:$C,V$1,FALSE)</f>
        <v>#VALUE!</v>
      </c>
      <c r="W829" s="22" t="e">
        <f>VLOOKUP($G829,Temp!$A:$C,W$1,FALSE)</f>
        <v>#VALUE!</v>
      </c>
      <c r="X829" s="22" t="e">
        <f>VLOOKUP($G829,Temp!$A:$C,X$1,FALSE)</f>
        <v>#VALUE!</v>
      </c>
      <c r="Y829" s="22">
        <f>VLOOKUP($G829,Temp!$A:$C,Y$1,FALSE)</f>
        <v>2900000</v>
      </c>
      <c r="Z829" s="22">
        <f>VLOOKUP($G829,Temp!$A:$C,Z$1,FALSE)</f>
        <v>112000</v>
      </c>
      <c r="AA829" s="22" t="e">
        <f>VLOOKUP($A829,Searches!$A:$H,AA$1,FALSE)</f>
        <v>#N/A</v>
      </c>
      <c r="AB829" s="22" t="e">
        <f>VLOOKUP($A829,Searches!$A:$H,AB$1,FALSE)</f>
        <v>#N/A</v>
      </c>
      <c r="AC829" s="22" t="e">
        <f>VLOOKUP($A829,Searches!$A:$H,AC$1,FALSE)</f>
        <v>#N/A</v>
      </c>
      <c r="AD829" s="22" t="e">
        <f>VLOOKUP($A829,Searches!$A:$H,AD$1,FALSE)</f>
        <v>#N/A</v>
      </c>
      <c r="AE829" s="22" t="e">
        <f>VLOOKUP($A829,Searches!$A:$H,AE$1,FALSE)</f>
        <v>#N/A</v>
      </c>
      <c r="AF829" s="22" t="e">
        <f>VLOOKUP($A829,Searches!$A:$H,AF$1,FALSE)</f>
        <v>#N/A</v>
      </c>
      <c r="AG829" s="22" t="e">
        <f>VLOOKUP($A829,Searches!$A:$H,AG$1,FALSE)</f>
        <v>#N/A</v>
      </c>
      <c r="AH829" s="22" t="str">
        <f>VLOOKUP($G829,Temp!$D:$F,AH$1,FALSE)</f>
        <v>ziprecruiter.com</v>
      </c>
      <c r="AI829" s="22">
        <f>VLOOKUP($G829,Temp!$D:$F,AI$1,FALSE)</f>
        <v>0</v>
      </c>
      <c r="AJ829" s="22" t="str">
        <f>VLOOKUP($G829,Temp!$D:$F,AJ$1,FALSE)</f>
        <v>WordPress</v>
      </c>
    </row>
    <row r="830" spans="1:36" ht="16" x14ac:dyDescent="0.2">
      <c r="A830" s="8" t="str">
        <f t="shared" si="12"/>
        <v>Enrico Ferrari Rocket Internet SE</v>
      </c>
      <c r="B830" s="8" t="s">
        <v>3045</v>
      </c>
      <c r="C830" s="8" t="s">
        <v>3046</v>
      </c>
      <c r="D830" s="8" t="s">
        <v>42</v>
      </c>
      <c r="E830" s="8" t="s">
        <v>3047</v>
      </c>
      <c r="F830" s="8" t="s">
        <v>3048</v>
      </c>
      <c r="G830" s="12" t="s">
        <v>2787</v>
      </c>
      <c r="H830" s="22" t="str">
        <f>VLOOKUP($G830,Temp!$A:$C,H$1,FALSE)</f>
        <v>rocket-internet.com</v>
      </c>
      <c r="I830" s="22" t="e">
        <f>VLOOKUP($G830,Temp!$A:$C,I$1,FALSE)</f>
        <v>#VALUE!</v>
      </c>
      <c r="J830" s="22" t="e">
        <f>VLOOKUP($G830,Temp!$A:$C,J$1,FALSE)</f>
        <v>#VALUE!</v>
      </c>
      <c r="K830" s="22" t="e">
        <f>VLOOKUP($G830,Temp!$A:$C,K$1,FALSE)</f>
        <v>#VALUE!</v>
      </c>
      <c r="L830" s="22" t="e">
        <f>VLOOKUP($G830,Temp!$A:$C,L$1,FALSE)</f>
        <v>#VALUE!</v>
      </c>
      <c r="M830" s="22" t="e">
        <f>VLOOKUP($G830,Temp!$A:$C,M$1,FALSE)</f>
        <v>#VALUE!</v>
      </c>
      <c r="N830" s="22" t="e">
        <f>VLOOKUP($G830,Temp!$A:$C,N$1,FALSE)</f>
        <v>#VALUE!</v>
      </c>
      <c r="O830" s="22" t="e">
        <f>VLOOKUP($G830,Temp!$A:$C,O$1,FALSE)</f>
        <v>#VALUE!</v>
      </c>
      <c r="P830" s="22" t="e">
        <f>VLOOKUP($G830,Temp!$A:$C,P$1,FALSE)</f>
        <v>#VALUE!</v>
      </c>
      <c r="Q830" s="22" t="e">
        <f>VLOOKUP($G830,Temp!$A:$C,Q$1,FALSE)</f>
        <v>#VALUE!</v>
      </c>
      <c r="R830" s="22" t="e">
        <f>VLOOKUP($G830,Temp!$A:$C,R$1,FALSE)</f>
        <v>#VALUE!</v>
      </c>
      <c r="S830" s="22" t="e">
        <f>VLOOKUP($G830,Temp!$A:$C,S$1,FALSE)</f>
        <v>#VALUE!</v>
      </c>
      <c r="T830" s="22" t="e">
        <f>VLOOKUP($G830,Temp!$A:$C,T$1,FALSE)</f>
        <v>#VALUE!</v>
      </c>
      <c r="U830" s="22" t="e">
        <f>VLOOKUP($G830,Temp!$A:$C,U$1,FALSE)</f>
        <v>#VALUE!</v>
      </c>
      <c r="V830" s="22" t="e">
        <f>VLOOKUP($G830,Temp!$A:$C,V$1,FALSE)</f>
        <v>#VALUE!</v>
      </c>
      <c r="W830" s="22" t="e">
        <f>VLOOKUP($G830,Temp!$A:$C,W$1,FALSE)</f>
        <v>#VALUE!</v>
      </c>
      <c r="X830" s="22" t="e">
        <f>VLOOKUP($G830,Temp!$A:$C,X$1,FALSE)</f>
        <v>#VALUE!</v>
      </c>
      <c r="Y830" s="22">
        <f>VLOOKUP($G830,Temp!$A:$C,Y$1,FALSE)</f>
        <v>20300</v>
      </c>
      <c r="Z830" s="22">
        <f>VLOOKUP($G830,Temp!$A:$C,Z$1,FALSE)</f>
        <v>0</v>
      </c>
      <c r="AA830" s="22" t="str">
        <f>VLOOKUP($A830,Searches!$A:$H,AA$1,FALSE)</f>
        <v>Enrico Ferrari</v>
      </c>
      <c r="AB830" s="22" t="str">
        <f>VLOOKUP($A830,Searches!$A:$H,AB$1,FALSE)</f>
        <v>Rocket Internet SE</v>
      </c>
      <c r="AC830" s="22" t="str">
        <f>VLOOKUP($A830,Searches!$A:$H,AC$1,FALSE)</f>
        <v>Chief Marketing Officer</v>
      </c>
      <c r="AD830" s="22" t="str">
        <f>VLOOKUP($A830,Searches!$A:$H,AD$1,FALSE)</f>
        <v>2nd</v>
      </c>
      <c r="AE830" s="22" t="str">
        <f>VLOOKUP($A830,Searches!$A:$H,AE$1,FALSE)</f>
        <v/>
      </c>
      <c r="AF830" s="22" t="str">
        <f>VLOOKUP($A830,Searches!$A:$H,AF$1,FALSE)</f>
        <v>Greater New York City Area</v>
      </c>
      <c r="AG830" s="22" t="str">
        <f>VLOOKUP($A830,Searches!$A:$H,AG$1,FALSE)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830" s="22" t="str">
        <f>VLOOKUP($G830,Temp!$D:$F,AH$1,FALSE)</f>
        <v>rocket-internet.com</v>
      </c>
      <c r="AI830" s="22">
        <f>VLOOKUP($G830,Temp!$D:$F,AI$1,FALSE)</f>
        <v>0</v>
      </c>
      <c r="AJ830" s="22" t="str">
        <f>VLOOKUP($G830,Temp!$D:$F,AJ$1,FALSE)</f>
        <v>Drupal</v>
      </c>
    </row>
    <row r="831" spans="1:36" ht="16" x14ac:dyDescent="0.2">
      <c r="A831" s="8" t="str">
        <f t="shared" si="12"/>
        <v>Harris Beber Vimeo</v>
      </c>
      <c r="B831" s="8" t="s">
        <v>2894</v>
      </c>
      <c r="C831" s="8" t="s">
        <v>2965</v>
      </c>
      <c r="D831" s="8" t="s">
        <v>42</v>
      </c>
      <c r="E831" s="8" t="s">
        <v>2966</v>
      </c>
      <c r="F831" s="8" t="s">
        <v>2967</v>
      </c>
      <c r="G831" s="12" t="s">
        <v>2806</v>
      </c>
      <c r="H831" s="22" t="str">
        <f>VLOOKUP($G831,Temp!$A:$C,H$1,FALSE)</f>
        <v>vimeo.com</v>
      </c>
      <c r="I831" s="22" t="e">
        <f>VLOOKUP($G831,Temp!$A:$C,I$1,FALSE)</f>
        <v>#VALUE!</v>
      </c>
      <c r="J831" s="22" t="e">
        <f>VLOOKUP($G831,Temp!$A:$C,J$1,FALSE)</f>
        <v>#VALUE!</v>
      </c>
      <c r="K831" s="22" t="e">
        <f>VLOOKUP($G831,Temp!$A:$C,K$1,FALSE)</f>
        <v>#VALUE!</v>
      </c>
      <c r="L831" s="22" t="e">
        <f>VLOOKUP($G831,Temp!$A:$C,L$1,FALSE)</f>
        <v>#VALUE!</v>
      </c>
      <c r="M831" s="22" t="e">
        <f>VLOOKUP($G831,Temp!$A:$C,M$1,FALSE)</f>
        <v>#VALUE!</v>
      </c>
      <c r="N831" s="22" t="e">
        <f>VLOOKUP($G831,Temp!$A:$C,N$1,FALSE)</f>
        <v>#VALUE!</v>
      </c>
      <c r="O831" s="22" t="e">
        <f>VLOOKUP($G831,Temp!$A:$C,O$1,FALSE)</f>
        <v>#VALUE!</v>
      </c>
      <c r="P831" s="22" t="e">
        <f>VLOOKUP($G831,Temp!$A:$C,P$1,FALSE)</f>
        <v>#VALUE!</v>
      </c>
      <c r="Q831" s="22" t="e">
        <f>VLOOKUP($G831,Temp!$A:$C,Q$1,FALSE)</f>
        <v>#VALUE!</v>
      </c>
      <c r="R831" s="22" t="e">
        <f>VLOOKUP($G831,Temp!$A:$C,R$1,FALSE)</f>
        <v>#VALUE!</v>
      </c>
      <c r="S831" s="22" t="e">
        <f>VLOOKUP($G831,Temp!$A:$C,S$1,FALSE)</f>
        <v>#VALUE!</v>
      </c>
      <c r="T831" s="22" t="e">
        <f>VLOOKUP($G831,Temp!$A:$C,T$1,FALSE)</f>
        <v>#VALUE!</v>
      </c>
      <c r="U831" s="22" t="e">
        <f>VLOOKUP($G831,Temp!$A:$C,U$1,FALSE)</f>
        <v>#VALUE!</v>
      </c>
      <c r="V831" s="22" t="e">
        <f>VLOOKUP($G831,Temp!$A:$C,V$1,FALSE)</f>
        <v>#VALUE!</v>
      </c>
      <c r="W831" s="22" t="e">
        <f>VLOOKUP($G831,Temp!$A:$C,W$1,FALSE)</f>
        <v>#VALUE!</v>
      </c>
      <c r="X831" s="22" t="e">
        <f>VLOOKUP($G831,Temp!$A:$C,X$1,FALSE)</f>
        <v>#VALUE!</v>
      </c>
      <c r="Y831" s="22">
        <f>VLOOKUP($G831,Temp!$A:$C,Y$1,FALSE)</f>
        <v>5200000</v>
      </c>
      <c r="Z831" s="22">
        <f>VLOOKUP($G831,Temp!$A:$C,Z$1,FALSE)</f>
        <v>108000</v>
      </c>
      <c r="AA831" s="22" t="str">
        <f>VLOOKUP($A831,Searches!$A:$H,AA$1,FALSE)</f>
        <v>Harris Beber</v>
      </c>
      <c r="AB831" s="22" t="str">
        <f>VLOOKUP($A831,Searches!$A:$H,AB$1,FALSE)</f>
        <v>Vimeo</v>
      </c>
      <c r="AC831" s="22" t="str">
        <f>VLOOKUP($A831,Searches!$A:$H,AC$1,FALSE)</f>
        <v>Chief Marketing Officer</v>
      </c>
      <c r="AD831" s="22" t="str">
        <f>VLOOKUP($A831,Searches!$A:$H,AD$1,FALSE)</f>
        <v>2nd</v>
      </c>
      <c r="AE831" s="22" t="str">
        <f>VLOOKUP($A831,Searches!$A:$H,AE$1,FALSE)</f>
        <v/>
      </c>
      <c r="AF831" s="22" t="str">
        <f>VLOOKUP($A831,Searches!$A:$H,AF$1,FALSE)</f>
        <v>Greater New York City Area</v>
      </c>
      <c r="AG831" s="22" t="str">
        <f>VLOOKUP($A831,Searches!$A:$H,AG$1,FALSE)</f>
        <v>https://www.linkedin.com/sales/profile/40005430,2Sko,NAME_SEARCH?moduleKey=peopleSearchResults&amp;pageKey=sales-search3-people-refinement&amp;contextId=60BC92C971D70515801E49D6842B0000&amp;requestId=212800b1-a51b-457e-a2f2-b0a3142cf20e&amp;action=CLICK&amp;target=urn%3Ali%3AsalesLead%3A(-1%2C40005430)&amp;pageNumber=4&amp;targetEl=profilelink&amp;position=3&amp;trk=lss-serp-result-lead_photo</v>
      </c>
      <c r="AH831" s="22" t="e">
        <f>VLOOKUP($G831,Temp!$D:$F,AH$1,FALSE)</f>
        <v>#N/A</v>
      </c>
      <c r="AI831" s="22" t="e">
        <f>VLOOKUP($G831,Temp!$D:$F,AI$1,FALSE)</f>
        <v>#N/A</v>
      </c>
      <c r="AJ831" s="22" t="e">
        <f>VLOOKUP($G831,Temp!$D:$F,AJ$1,FALSE)</f>
        <v>#N/A</v>
      </c>
    </row>
    <row r="832" spans="1:36" ht="16" x14ac:dyDescent="0.2">
      <c r="A832" s="8" t="str">
        <f t="shared" si="12"/>
        <v>Juliette Rizkallah Forbes Technology Council</v>
      </c>
      <c r="B832" s="8" t="s">
        <v>3062</v>
      </c>
      <c r="C832" s="8" t="s">
        <v>3063</v>
      </c>
      <c r="D832" s="8" t="s">
        <v>3064</v>
      </c>
      <c r="E832" s="8" t="s">
        <v>3065</v>
      </c>
      <c r="F832" s="8" t="s">
        <v>3066</v>
      </c>
      <c r="G832" s="12" t="s">
        <v>2824</v>
      </c>
      <c r="H832" s="22" t="str">
        <f>VLOOKUP($G832,Temp!$A:$C,H$1,FALSE)</f>
        <v>forbestechcouncil.com</v>
      </c>
      <c r="I832" s="22" t="e">
        <f>VLOOKUP($G832,Temp!$A:$C,I$1,FALSE)</f>
        <v>#VALUE!</v>
      </c>
      <c r="J832" s="22" t="e">
        <f>VLOOKUP($G832,Temp!$A:$C,J$1,FALSE)</f>
        <v>#VALUE!</v>
      </c>
      <c r="K832" s="22" t="e">
        <f>VLOOKUP($G832,Temp!$A:$C,K$1,FALSE)</f>
        <v>#VALUE!</v>
      </c>
      <c r="L832" s="22" t="e">
        <f>VLOOKUP($G832,Temp!$A:$C,L$1,FALSE)</f>
        <v>#VALUE!</v>
      </c>
      <c r="M832" s="22" t="e">
        <f>VLOOKUP($G832,Temp!$A:$C,M$1,FALSE)</f>
        <v>#VALUE!</v>
      </c>
      <c r="N832" s="22" t="e">
        <f>VLOOKUP($G832,Temp!$A:$C,N$1,FALSE)</f>
        <v>#VALUE!</v>
      </c>
      <c r="O832" s="22" t="e">
        <f>VLOOKUP($G832,Temp!$A:$C,O$1,FALSE)</f>
        <v>#VALUE!</v>
      </c>
      <c r="P832" s="22" t="e">
        <f>VLOOKUP($G832,Temp!$A:$C,P$1,FALSE)</f>
        <v>#VALUE!</v>
      </c>
      <c r="Q832" s="22" t="e">
        <f>VLOOKUP($G832,Temp!$A:$C,Q$1,FALSE)</f>
        <v>#VALUE!</v>
      </c>
      <c r="R832" s="22" t="e">
        <f>VLOOKUP($G832,Temp!$A:$C,R$1,FALSE)</f>
        <v>#VALUE!</v>
      </c>
      <c r="S832" s="22" t="e">
        <f>VLOOKUP($G832,Temp!$A:$C,S$1,FALSE)</f>
        <v>#VALUE!</v>
      </c>
      <c r="T832" s="22" t="e">
        <f>VLOOKUP($G832,Temp!$A:$C,T$1,FALSE)</f>
        <v>#VALUE!</v>
      </c>
      <c r="U832" s="22" t="e">
        <f>VLOOKUP($G832,Temp!$A:$C,U$1,FALSE)</f>
        <v>#VALUE!</v>
      </c>
      <c r="V832" s="22" t="e">
        <f>VLOOKUP($G832,Temp!$A:$C,V$1,FALSE)</f>
        <v>#VALUE!</v>
      </c>
      <c r="W832" s="22" t="e">
        <f>VLOOKUP($G832,Temp!$A:$C,W$1,FALSE)</f>
        <v>#VALUE!</v>
      </c>
      <c r="X832" s="22" t="e">
        <f>VLOOKUP($G832,Temp!$A:$C,X$1,FALSE)</f>
        <v>#VALUE!</v>
      </c>
      <c r="Y832" s="22">
        <f>VLOOKUP($G832,Temp!$A:$C,Y$1,FALSE)</f>
        <v>152</v>
      </c>
      <c r="Z832" s="22">
        <f>VLOOKUP($G832,Temp!$A:$C,Z$1,FALSE)</f>
        <v>0</v>
      </c>
      <c r="AA832" s="22" t="e">
        <f>VLOOKUP($A832,Searches!$A:$H,AA$1,FALSE)</f>
        <v>#N/A</v>
      </c>
      <c r="AB832" s="22" t="e">
        <f>VLOOKUP($A832,Searches!$A:$H,AB$1,FALSE)</f>
        <v>#N/A</v>
      </c>
      <c r="AC832" s="22" t="e">
        <f>VLOOKUP($A832,Searches!$A:$H,AC$1,FALSE)</f>
        <v>#N/A</v>
      </c>
      <c r="AD832" s="22" t="e">
        <f>VLOOKUP($A832,Searches!$A:$H,AD$1,FALSE)</f>
        <v>#N/A</v>
      </c>
      <c r="AE832" s="22" t="e">
        <f>VLOOKUP($A832,Searches!$A:$H,AE$1,FALSE)</f>
        <v>#N/A</v>
      </c>
      <c r="AF832" s="22" t="e">
        <f>VLOOKUP($A832,Searches!$A:$H,AF$1,FALSE)</f>
        <v>#N/A</v>
      </c>
      <c r="AG832" s="22" t="e">
        <f>VLOOKUP($A832,Searches!$A:$H,AG$1,FALSE)</f>
        <v>#N/A</v>
      </c>
      <c r="AH832" s="22" t="e">
        <f>VLOOKUP($G832,Temp!$D:$F,AH$1,FALSE)</f>
        <v>#N/A</v>
      </c>
      <c r="AI832" s="22" t="e">
        <f>VLOOKUP($G832,Temp!$D:$F,AI$1,FALSE)</f>
        <v>#N/A</v>
      </c>
      <c r="AJ832" s="22" t="e">
        <f>VLOOKUP($G832,Temp!$D:$F,AJ$1,FALSE)</f>
        <v>#N/A</v>
      </c>
    </row>
    <row r="833" spans="1:36" ht="16" x14ac:dyDescent="0.2">
      <c r="A833" s="8" t="str">
        <f t="shared" si="12"/>
        <v>Peter Guagenti Mesosphere</v>
      </c>
      <c r="B833" s="8" t="s">
        <v>602</v>
      </c>
      <c r="C833" s="8" t="s">
        <v>3074</v>
      </c>
      <c r="D833" s="8" t="s">
        <v>42</v>
      </c>
      <c r="E833" s="8" t="s">
        <v>3076</v>
      </c>
      <c r="F833" s="8" t="s">
        <v>3077</v>
      </c>
      <c r="G833" s="12" t="s">
        <v>2843</v>
      </c>
      <c r="H833" s="22" t="str">
        <f>VLOOKUP($G833,Temp!$A:$C,H$1,FALSE)</f>
        <v>mesosphere.com</v>
      </c>
      <c r="I833" s="22" t="e">
        <f>VLOOKUP($G833,Temp!$A:$C,I$1,FALSE)</f>
        <v>#VALUE!</v>
      </c>
      <c r="J833" s="22" t="e">
        <f>VLOOKUP($G833,Temp!$A:$C,J$1,FALSE)</f>
        <v>#VALUE!</v>
      </c>
      <c r="K833" s="22" t="e">
        <f>VLOOKUP($G833,Temp!$A:$C,K$1,FALSE)</f>
        <v>#VALUE!</v>
      </c>
      <c r="L833" s="22" t="e">
        <f>VLOOKUP($G833,Temp!$A:$C,L$1,FALSE)</f>
        <v>#VALUE!</v>
      </c>
      <c r="M833" s="22" t="e">
        <f>VLOOKUP($G833,Temp!$A:$C,M$1,FALSE)</f>
        <v>#VALUE!</v>
      </c>
      <c r="N833" s="22" t="e">
        <f>VLOOKUP($G833,Temp!$A:$C,N$1,FALSE)</f>
        <v>#VALUE!</v>
      </c>
      <c r="O833" s="22" t="e">
        <f>VLOOKUP($G833,Temp!$A:$C,O$1,FALSE)</f>
        <v>#VALUE!</v>
      </c>
      <c r="P833" s="22" t="e">
        <f>VLOOKUP($G833,Temp!$A:$C,P$1,FALSE)</f>
        <v>#VALUE!</v>
      </c>
      <c r="Q833" s="22" t="e">
        <f>VLOOKUP($G833,Temp!$A:$C,Q$1,FALSE)</f>
        <v>#VALUE!</v>
      </c>
      <c r="R833" s="22" t="e">
        <f>VLOOKUP($G833,Temp!$A:$C,R$1,FALSE)</f>
        <v>#VALUE!</v>
      </c>
      <c r="S833" s="22" t="e">
        <f>VLOOKUP($G833,Temp!$A:$C,S$1,FALSE)</f>
        <v>#VALUE!</v>
      </c>
      <c r="T833" s="22" t="e">
        <f>VLOOKUP($G833,Temp!$A:$C,T$1,FALSE)</f>
        <v>#VALUE!</v>
      </c>
      <c r="U833" s="22" t="e">
        <f>VLOOKUP($G833,Temp!$A:$C,U$1,FALSE)</f>
        <v>#VALUE!</v>
      </c>
      <c r="V833" s="22" t="e">
        <f>VLOOKUP($G833,Temp!$A:$C,V$1,FALSE)</f>
        <v>#VALUE!</v>
      </c>
      <c r="W833" s="22" t="e">
        <f>VLOOKUP($G833,Temp!$A:$C,W$1,FALSE)</f>
        <v>#VALUE!</v>
      </c>
      <c r="X833" s="22" t="e">
        <f>VLOOKUP($G833,Temp!$A:$C,X$1,FALSE)</f>
        <v>#VALUE!</v>
      </c>
      <c r="Y833" s="22">
        <f>VLOOKUP($G833,Temp!$A:$C,Y$1,FALSE)</f>
        <v>50000</v>
      </c>
      <c r="Z833" s="22">
        <f>VLOOKUP($G833,Temp!$A:$C,Z$1,FALSE)</f>
        <v>4300</v>
      </c>
      <c r="AA833" s="22" t="e">
        <f>VLOOKUP($A833,Searches!$A:$H,AA$1,FALSE)</f>
        <v>#N/A</v>
      </c>
      <c r="AB833" s="22" t="e">
        <f>VLOOKUP($A833,Searches!$A:$H,AB$1,FALSE)</f>
        <v>#N/A</v>
      </c>
      <c r="AC833" s="22" t="e">
        <f>VLOOKUP($A833,Searches!$A:$H,AC$1,FALSE)</f>
        <v>#N/A</v>
      </c>
      <c r="AD833" s="22" t="e">
        <f>VLOOKUP($A833,Searches!$A:$H,AD$1,FALSE)</f>
        <v>#N/A</v>
      </c>
      <c r="AE833" s="22" t="e">
        <f>VLOOKUP($A833,Searches!$A:$H,AE$1,FALSE)</f>
        <v>#N/A</v>
      </c>
      <c r="AF833" s="22" t="e">
        <f>VLOOKUP($A833,Searches!$A:$H,AF$1,FALSE)</f>
        <v>#N/A</v>
      </c>
      <c r="AG833" s="22" t="e">
        <f>VLOOKUP($A833,Searches!$A:$H,AG$1,FALSE)</f>
        <v>#N/A</v>
      </c>
      <c r="AH833" s="22" t="e">
        <f>VLOOKUP($G833,Temp!$D:$F,AH$1,FALSE)</f>
        <v>#N/A</v>
      </c>
      <c r="AI833" s="22" t="e">
        <f>VLOOKUP($G833,Temp!$D:$F,AI$1,FALSE)</f>
        <v>#N/A</v>
      </c>
      <c r="AJ833" s="22" t="e">
        <f>VLOOKUP($G833,Temp!$D:$F,AJ$1,FALSE)</f>
        <v>#N/A</v>
      </c>
    </row>
    <row r="834" spans="1:36" ht="16" x14ac:dyDescent="0.2">
      <c r="A834" s="8" t="str">
        <f t="shared" si="12"/>
        <v>Amber Armstrong IBM</v>
      </c>
      <c r="B834" s="8" t="s">
        <v>3089</v>
      </c>
      <c r="C834" s="8" t="s">
        <v>3090</v>
      </c>
      <c r="D834" s="8" t="s">
        <v>3091</v>
      </c>
      <c r="E834" s="8" t="s">
        <v>634</v>
      </c>
      <c r="F834" s="8" t="s">
        <v>3092</v>
      </c>
      <c r="G834" s="8" t="s">
        <v>634</v>
      </c>
      <c r="H834" s="22" t="e">
        <f>VLOOKUP($G834,Temp!$A:$C,H$1,FALSE)</f>
        <v>#N/A</v>
      </c>
      <c r="I834" s="22" t="e">
        <f>VLOOKUP($G834,Temp!$A:$C,I$1,FALSE)</f>
        <v>#N/A</v>
      </c>
      <c r="J834" s="22" t="e">
        <f>VLOOKUP($G834,Temp!$A:$C,J$1,FALSE)</f>
        <v>#N/A</v>
      </c>
      <c r="K834" s="22" t="e">
        <f>VLOOKUP($G834,Temp!$A:$C,K$1,FALSE)</f>
        <v>#N/A</v>
      </c>
      <c r="L834" s="22" t="e">
        <f>VLOOKUP($G834,Temp!$A:$C,L$1,FALSE)</f>
        <v>#N/A</v>
      </c>
      <c r="M834" s="22" t="e">
        <f>VLOOKUP($G834,Temp!$A:$C,M$1,FALSE)</f>
        <v>#N/A</v>
      </c>
      <c r="N834" s="22" t="e">
        <f>VLOOKUP($G834,Temp!$A:$C,N$1,FALSE)</f>
        <v>#N/A</v>
      </c>
      <c r="O834" s="22" t="e">
        <f>VLOOKUP($G834,Temp!$A:$C,O$1,FALSE)</f>
        <v>#N/A</v>
      </c>
      <c r="P834" s="22" t="e">
        <f>VLOOKUP($G834,Temp!$A:$C,P$1,FALSE)</f>
        <v>#N/A</v>
      </c>
      <c r="Q834" s="22" t="e">
        <f>VLOOKUP($G834,Temp!$A:$C,Q$1,FALSE)</f>
        <v>#N/A</v>
      </c>
      <c r="R834" s="22" t="e">
        <f>VLOOKUP($G834,Temp!$A:$C,R$1,FALSE)</f>
        <v>#N/A</v>
      </c>
      <c r="S834" s="22" t="e">
        <f>VLOOKUP($G834,Temp!$A:$C,S$1,FALSE)</f>
        <v>#N/A</v>
      </c>
      <c r="T834" s="22" t="e">
        <f>VLOOKUP($G834,Temp!$A:$C,T$1,FALSE)</f>
        <v>#N/A</v>
      </c>
      <c r="U834" s="22" t="e">
        <f>VLOOKUP($G834,Temp!$A:$C,U$1,FALSE)</f>
        <v>#N/A</v>
      </c>
      <c r="V834" s="22" t="e">
        <f>VLOOKUP($G834,Temp!$A:$C,V$1,FALSE)</f>
        <v>#N/A</v>
      </c>
      <c r="W834" s="22" t="e">
        <f>VLOOKUP($G834,Temp!$A:$C,W$1,FALSE)</f>
        <v>#N/A</v>
      </c>
      <c r="X834" s="22" t="e">
        <f>VLOOKUP($G834,Temp!$A:$C,X$1,FALSE)</f>
        <v>#N/A</v>
      </c>
      <c r="Y834" s="22" t="e">
        <f>VLOOKUP($G834,Temp!$A:$C,Y$1,FALSE)</f>
        <v>#N/A</v>
      </c>
      <c r="Z834" s="22" t="e">
        <f>VLOOKUP($G834,Temp!$A:$C,Z$1,FALSE)</f>
        <v>#N/A</v>
      </c>
      <c r="AA834" s="22" t="e">
        <f>VLOOKUP($A834,Searches!$A:$H,AA$1,FALSE)</f>
        <v>#N/A</v>
      </c>
      <c r="AB834" s="22" t="e">
        <f>VLOOKUP($A834,Searches!$A:$H,AB$1,FALSE)</f>
        <v>#N/A</v>
      </c>
      <c r="AC834" s="22" t="e">
        <f>VLOOKUP($A834,Searches!$A:$H,AC$1,FALSE)</f>
        <v>#N/A</v>
      </c>
      <c r="AD834" s="22" t="e">
        <f>VLOOKUP($A834,Searches!$A:$H,AD$1,FALSE)</f>
        <v>#N/A</v>
      </c>
      <c r="AE834" s="22" t="e">
        <f>VLOOKUP($A834,Searches!$A:$H,AE$1,FALSE)</f>
        <v>#N/A</v>
      </c>
      <c r="AF834" s="22" t="e">
        <f>VLOOKUP($A834,Searches!$A:$H,AF$1,FALSE)</f>
        <v>#N/A</v>
      </c>
      <c r="AG834" s="22" t="e">
        <f>VLOOKUP($A834,Searches!$A:$H,AG$1,FALSE)</f>
        <v>#N/A</v>
      </c>
      <c r="AH834" s="22" t="e">
        <f>VLOOKUP($G834,Temp!$D:$F,AH$1,FALSE)</f>
        <v>#N/A</v>
      </c>
      <c r="AI834" s="22" t="e">
        <f>VLOOKUP($G834,Temp!$D:$F,AI$1,FALSE)</f>
        <v>#N/A</v>
      </c>
      <c r="AJ834" s="22" t="e">
        <f>VLOOKUP($G834,Temp!$D:$F,AJ$1,FALSE)</f>
        <v>#N/A</v>
      </c>
    </row>
    <row r="835" spans="1:36" ht="16" x14ac:dyDescent="0.2">
      <c r="A835" s="8" t="str">
        <f t="shared" si="12"/>
        <v>Peter Isaacson Demandbase</v>
      </c>
      <c r="B835" s="8" t="s">
        <v>602</v>
      </c>
      <c r="C835" s="8" t="s">
        <v>2301</v>
      </c>
      <c r="D835" s="8" t="s">
        <v>42</v>
      </c>
      <c r="E835" s="8" t="s">
        <v>2302</v>
      </c>
      <c r="F835" s="8" t="s">
        <v>2303</v>
      </c>
      <c r="G835" s="12" t="s">
        <v>2304</v>
      </c>
      <c r="H835" s="22" t="str">
        <f>VLOOKUP($G835,Temp!$A:$C,H$1,FALSE)</f>
        <v>demandbase.com</v>
      </c>
      <c r="I835" s="22" t="e">
        <f>VLOOKUP($G835,Temp!$A:$C,I$1,FALSE)</f>
        <v>#VALUE!</v>
      </c>
      <c r="J835" s="22" t="e">
        <f>VLOOKUP($G835,Temp!$A:$C,J$1,FALSE)</f>
        <v>#VALUE!</v>
      </c>
      <c r="K835" s="22" t="e">
        <f>VLOOKUP($G835,Temp!$A:$C,K$1,FALSE)</f>
        <v>#VALUE!</v>
      </c>
      <c r="L835" s="22" t="e">
        <f>VLOOKUP($G835,Temp!$A:$C,L$1,FALSE)</f>
        <v>#VALUE!</v>
      </c>
      <c r="M835" s="22" t="e">
        <f>VLOOKUP($G835,Temp!$A:$C,M$1,FALSE)</f>
        <v>#VALUE!</v>
      </c>
      <c r="N835" s="22" t="e">
        <f>VLOOKUP($G835,Temp!$A:$C,N$1,FALSE)</f>
        <v>#VALUE!</v>
      </c>
      <c r="O835" s="22" t="e">
        <f>VLOOKUP($G835,Temp!$A:$C,O$1,FALSE)</f>
        <v>#VALUE!</v>
      </c>
      <c r="P835" s="22" t="e">
        <f>VLOOKUP($G835,Temp!$A:$C,P$1,FALSE)</f>
        <v>#VALUE!</v>
      </c>
      <c r="Q835" s="22" t="e">
        <f>VLOOKUP($G835,Temp!$A:$C,Q$1,FALSE)</f>
        <v>#VALUE!</v>
      </c>
      <c r="R835" s="22" t="e">
        <f>VLOOKUP($G835,Temp!$A:$C,R$1,FALSE)</f>
        <v>#VALUE!</v>
      </c>
      <c r="S835" s="22" t="e">
        <f>VLOOKUP($G835,Temp!$A:$C,S$1,FALSE)</f>
        <v>#VALUE!</v>
      </c>
      <c r="T835" s="22" t="e">
        <f>VLOOKUP($G835,Temp!$A:$C,T$1,FALSE)</f>
        <v>#VALUE!</v>
      </c>
      <c r="U835" s="22" t="e">
        <f>VLOOKUP($G835,Temp!$A:$C,U$1,FALSE)</f>
        <v>#VALUE!</v>
      </c>
      <c r="V835" s="22" t="e">
        <f>VLOOKUP($G835,Temp!$A:$C,V$1,FALSE)</f>
        <v>#VALUE!</v>
      </c>
      <c r="W835" s="22" t="e">
        <f>VLOOKUP($G835,Temp!$A:$C,W$1,FALSE)</f>
        <v>#VALUE!</v>
      </c>
      <c r="X835" s="22" t="e">
        <f>VLOOKUP($G835,Temp!$A:$C,X$1,FALSE)</f>
        <v>#VALUE!</v>
      </c>
      <c r="Y835" s="22">
        <f>VLOOKUP($G835,Temp!$A:$C,Y$1,FALSE)</f>
        <v>21100</v>
      </c>
      <c r="Z835" s="22">
        <f>VLOOKUP($G835,Temp!$A:$C,Z$1,FALSE)</f>
        <v>1700</v>
      </c>
      <c r="AA835" s="22" t="e">
        <f>VLOOKUP($A835,Searches!$A:$H,AA$1,FALSE)</f>
        <v>#N/A</v>
      </c>
      <c r="AB835" s="22" t="e">
        <f>VLOOKUP($A835,Searches!$A:$H,AB$1,FALSE)</f>
        <v>#N/A</v>
      </c>
      <c r="AC835" s="22" t="e">
        <f>VLOOKUP($A835,Searches!$A:$H,AC$1,FALSE)</f>
        <v>#N/A</v>
      </c>
      <c r="AD835" s="22" t="e">
        <f>VLOOKUP($A835,Searches!$A:$H,AD$1,FALSE)</f>
        <v>#N/A</v>
      </c>
      <c r="AE835" s="22" t="e">
        <f>VLOOKUP($A835,Searches!$A:$H,AE$1,FALSE)</f>
        <v>#N/A</v>
      </c>
      <c r="AF835" s="22" t="e">
        <f>VLOOKUP($A835,Searches!$A:$H,AF$1,FALSE)</f>
        <v>#N/A</v>
      </c>
      <c r="AG835" s="22" t="e">
        <f>VLOOKUP($A835,Searches!$A:$H,AG$1,FALSE)</f>
        <v>#N/A</v>
      </c>
      <c r="AH835" s="22" t="str">
        <f>VLOOKUP($G835,Temp!$D:$F,AH$1,FALSE)</f>
        <v>demandbase.com</v>
      </c>
      <c r="AI835" s="22" t="str">
        <f>VLOOKUP($G835,Temp!$D:$F,AI$1,FALSE)</f>
        <v>Eloqua</v>
      </c>
      <c r="AJ835" s="22" t="str">
        <f>VLOOKUP($G835,Temp!$D:$F,AJ$1,FALSE)</f>
        <v>WordPress</v>
      </c>
    </row>
    <row r="836" spans="1:36" ht="16" x14ac:dyDescent="0.2">
      <c r="A836" s="8" t="str">
        <f t="shared" ref="A836:A899" si="13">CONCATENATE(B836," ",C836," ",F836)</f>
        <v>Leah Pope Datorama</v>
      </c>
      <c r="B836" s="8" t="s">
        <v>3094</v>
      </c>
      <c r="C836" s="8" t="s">
        <v>3095</v>
      </c>
      <c r="D836" s="8" t="s">
        <v>42</v>
      </c>
      <c r="E836" s="8" t="s">
        <v>3096</v>
      </c>
      <c r="F836" s="8" t="s">
        <v>3097</v>
      </c>
      <c r="G836" s="12" t="s">
        <v>2871</v>
      </c>
      <c r="H836" s="22" t="str">
        <f>VLOOKUP($G836,Temp!$A:$C,H$1,FALSE)</f>
        <v>datorama.com</v>
      </c>
      <c r="I836" s="22" t="e">
        <f>VLOOKUP($G836,Temp!$A:$C,I$1,FALSE)</f>
        <v>#VALUE!</v>
      </c>
      <c r="J836" s="22" t="e">
        <f>VLOOKUP($G836,Temp!$A:$C,J$1,FALSE)</f>
        <v>#VALUE!</v>
      </c>
      <c r="K836" s="22" t="e">
        <f>VLOOKUP($G836,Temp!$A:$C,K$1,FALSE)</f>
        <v>#VALUE!</v>
      </c>
      <c r="L836" s="22" t="e">
        <f>VLOOKUP($G836,Temp!$A:$C,L$1,FALSE)</f>
        <v>#VALUE!</v>
      </c>
      <c r="M836" s="22" t="e">
        <f>VLOOKUP($G836,Temp!$A:$C,M$1,FALSE)</f>
        <v>#VALUE!</v>
      </c>
      <c r="N836" s="22" t="e">
        <f>VLOOKUP($G836,Temp!$A:$C,N$1,FALSE)</f>
        <v>#VALUE!</v>
      </c>
      <c r="O836" s="22" t="e">
        <f>VLOOKUP($G836,Temp!$A:$C,O$1,FALSE)</f>
        <v>#VALUE!</v>
      </c>
      <c r="P836" s="22" t="e">
        <f>VLOOKUP($G836,Temp!$A:$C,P$1,FALSE)</f>
        <v>#VALUE!</v>
      </c>
      <c r="Q836" s="22" t="e">
        <f>VLOOKUP($G836,Temp!$A:$C,Q$1,FALSE)</f>
        <v>#VALUE!</v>
      </c>
      <c r="R836" s="22" t="e">
        <f>VLOOKUP($G836,Temp!$A:$C,R$1,FALSE)</f>
        <v>#VALUE!</v>
      </c>
      <c r="S836" s="22" t="e">
        <f>VLOOKUP($G836,Temp!$A:$C,S$1,FALSE)</f>
        <v>#VALUE!</v>
      </c>
      <c r="T836" s="22" t="e">
        <f>VLOOKUP($G836,Temp!$A:$C,T$1,FALSE)</f>
        <v>#VALUE!</v>
      </c>
      <c r="U836" s="22" t="e">
        <f>VLOOKUP($G836,Temp!$A:$C,U$1,FALSE)</f>
        <v>#VALUE!</v>
      </c>
      <c r="V836" s="22" t="e">
        <f>VLOOKUP($G836,Temp!$A:$C,V$1,FALSE)</f>
        <v>#VALUE!</v>
      </c>
      <c r="W836" s="22" t="e">
        <f>VLOOKUP($G836,Temp!$A:$C,W$1,FALSE)</f>
        <v>#VALUE!</v>
      </c>
      <c r="X836" s="22" t="e">
        <f>VLOOKUP($G836,Temp!$A:$C,X$1,FALSE)</f>
        <v>#VALUE!</v>
      </c>
      <c r="Y836" s="22">
        <f>VLOOKUP($G836,Temp!$A:$C,Y$1,FALSE)</f>
        <v>414</v>
      </c>
      <c r="Z836" s="22">
        <f>VLOOKUP($G836,Temp!$A:$C,Z$1,FALSE)</f>
        <v>45300</v>
      </c>
      <c r="AA836" s="22" t="e">
        <f>VLOOKUP($A836,Searches!$A:$H,AA$1,FALSE)</f>
        <v>#N/A</v>
      </c>
      <c r="AB836" s="22" t="e">
        <f>VLOOKUP($A836,Searches!$A:$H,AB$1,FALSE)</f>
        <v>#N/A</v>
      </c>
      <c r="AC836" s="22" t="e">
        <f>VLOOKUP($A836,Searches!$A:$H,AC$1,FALSE)</f>
        <v>#N/A</v>
      </c>
      <c r="AD836" s="22" t="e">
        <f>VLOOKUP($A836,Searches!$A:$H,AD$1,FALSE)</f>
        <v>#N/A</v>
      </c>
      <c r="AE836" s="22" t="e">
        <f>VLOOKUP($A836,Searches!$A:$H,AE$1,FALSE)</f>
        <v>#N/A</v>
      </c>
      <c r="AF836" s="22" t="e">
        <f>VLOOKUP($A836,Searches!$A:$H,AF$1,FALSE)</f>
        <v>#N/A</v>
      </c>
      <c r="AG836" s="22" t="e">
        <f>VLOOKUP($A836,Searches!$A:$H,AG$1,FALSE)</f>
        <v>#N/A</v>
      </c>
      <c r="AH836" s="22" t="str">
        <f>VLOOKUP($G836,Temp!$D:$F,AH$1,FALSE)</f>
        <v>datorama.com</v>
      </c>
      <c r="AI836" s="22">
        <f>VLOOKUP($G836,Temp!$D:$F,AI$1,FALSE)</f>
        <v>0</v>
      </c>
      <c r="AJ836" s="22" t="str">
        <f>VLOOKUP($G836,Temp!$D:$F,AJ$1,FALSE)</f>
        <v>WordPress</v>
      </c>
    </row>
    <row r="837" spans="1:36" ht="16" x14ac:dyDescent="0.2">
      <c r="A837" s="8" t="str">
        <f t="shared" si="13"/>
        <v>Lou Jordano Crimson Hexagon</v>
      </c>
      <c r="B837" s="8" t="s">
        <v>3113</v>
      </c>
      <c r="C837" s="8" t="s">
        <v>3114</v>
      </c>
      <c r="D837" s="8" t="s">
        <v>42</v>
      </c>
      <c r="E837" s="8" t="s">
        <v>3115</v>
      </c>
      <c r="F837" s="8" t="s">
        <v>3116</v>
      </c>
      <c r="G837" s="12" t="s">
        <v>2884</v>
      </c>
      <c r="H837" s="22" t="str">
        <f>VLOOKUP($G837,Temp!$A:$C,H$1,FALSE)</f>
        <v>crimsonhexagon.com</v>
      </c>
      <c r="I837" s="22" t="e">
        <f>VLOOKUP($G837,Temp!$A:$C,I$1,FALSE)</f>
        <v>#VALUE!</v>
      </c>
      <c r="J837" s="22" t="e">
        <f>VLOOKUP($G837,Temp!$A:$C,J$1,FALSE)</f>
        <v>#VALUE!</v>
      </c>
      <c r="K837" s="22" t="e">
        <f>VLOOKUP($G837,Temp!$A:$C,K$1,FALSE)</f>
        <v>#VALUE!</v>
      </c>
      <c r="L837" s="22" t="e">
        <f>VLOOKUP($G837,Temp!$A:$C,L$1,FALSE)</f>
        <v>#VALUE!</v>
      </c>
      <c r="M837" s="22" t="e">
        <f>VLOOKUP($G837,Temp!$A:$C,M$1,FALSE)</f>
        <v>#VALUE!</v>
      </c>
      <c r="N837" s="22" t="e">
        <f>VLOOKUP($G837,Temp!$A:$C,N$1,FALSE)</f>
        <v>#VALUE!</v>
      </c>
      <c r="O837" s="22" t="e">
        <f>VLOOKUP($G837,Temp!$A:$C,O$1,FALSE)</f>
        <v>#VALUE!</v>
      </c>
      <c r="P837" s="22" t="e">
        <f>VLOOKUP($G837,Temp!$A:$C,P$1,FALSE)</f>
        <v>#VALUE!</v>
      </c>
      <c r="Q837" s="22" t="e">
        <f>VLOOKUP($G837,Temp!$A:$C,Q$1,FALSE)</f>
        <v>#VALUE!</v>
      </c>
      <c r="R837" s="22" t="e">
        <f>VLOOKUP($G837,Temp!$A:$C,R$1,FALSE)</f>
        <v>#VALUE!</v>
      </c>
      <c r="S837" s="22" t="e">
        <f>VLOOKUP($G837,Temp!$A:$C,S$1,FALSE)</f>
        <v>#VALUE!</v>
      </c>
      <c r="T837" s="22" t="e">
        <f>VLOOKUP($G837,Temp!$A:$C,T$1,FALSE)</f>
        <v>#VALUE!</v>
      </c>
      <c r="U837" s="22" t="e">
        <f>VLOOKUP($G837,Temp!$A:$C,U$1,FALSE)</f>
        <v>#VALUE!</v>
      </c>
      <c r="V837" s="22" t="e">
        <f>VLOOKUP($G837,Temp!$A:$C,V$1,FALSE)</f>
        <v>#VALUE!</v>
      </c>
      <c r="W837" s="22" t="e">
        <f>VLOOKUP($G837,Temp!$A:$C,W$1,FALSE)</f>
        <v>#VALUE!</v>
      </c>
      <c r="X837" s="22" t="e">
        <f>VLOOKUP($G837,Temp!$A:$C,X$1,FALSE)</f>
        <v>#VALUE!</v>
      </c>
      <c r="Y837" s="22">
        <f>VLOOKUP($G837,Temp!$A:$C,Y$1,FALSE)</f>
        <v>20100</v>
      </c>
      <c r="Z837" s="22">
        <f>VLOOKUP($G837,Temp!$A:$C,Z$1,FALSE)</f>
        <v>18300</v>
      </c>
      <c r="AA837" s="22" t="str">
        <f>VLOOKUP($A837,Searches!$A:$H,AA$1,FALSE)</f>
        <v>Lou Jordano</v>
      </c>
      <c r="AB837" s="22" t="str">
        <f>VLOOKUP($A837,Searches!$A:$H,AB$1,FALSE)</f>
        <v>Crimson Hexagon</v>
      </c>
      <c r="AC837" s="22" t="str">
        <f>VLOOKUP($A837,Searches!$A:$H,AC$1,FALSE)</f>
        <v>Chief Marketing Officer</v>
      </c>
      <c r="AD837" s="22" t="str">
        <f>VLOOKUP($A837,Searches!$A:$H,AD$1,FALSE)</f>
        <v>2nd</v>
      </c>
      <c r="AE837" s="22" t="str">
        <f>VLOOKUP($A837,Searches!$A:$H,AE$1,FALSE)</f>
        <v>Open link</v>
      </c>
      <c r="AF837" s="22" t="str">
        <f>VLOOKUP($A837,Searches!$A:$H,AF$1,FALSE)</f>
        <v>Greater Boston Area</v>
      </c>
      <c r="AG837" s="22" t="str">
        <f>VLOOKUP($A837,Searches!$A:$H,AG$1,FALSE)</f>
        <v>https://www.linkedin.com/sales/profile/341078,pU2l,NAME_SEARCH?moduleKey=peopleSearchResults&amp;pageKey=sales-search3-people-refinement&amp;contextId=60BC92C971D70515801E49D6842B0000&amp;requestId=212800b1-a51b-457e-a2f2-b0a3142cf20e&amp;action=CLICK&amp;target=urn%3Ali%3AsalesLead%3A(-1%2C341078)&amp;pageNumber=4&amp;targetEl=profilelink&amp;position=6&amp;trk=lss-serp-result-lead_photo</v>
      </c>
      <c r="AH837" s="22" t="str">
        <f>VLOOKUP($G837,Temp!$D:$F,AH$1,FALSE)</f>
        <v>crimsonhexagon.com</v>
      </c>
      <c r="AI837" s="22" t="str">
        <f>VLOOKUP($G837,Temp!$D:$F,AI$1,FALSE)</f>
        <v>Marketo</v>
      </c>
      <c r="AJ837" s="22" t="str">
        <f>VLOOKUP($G837,Temp!$D:$F,AJ$1,FALSE)</f>
        <v>WordPress</v>
      </c>
    </row>
    <row r="838" spans="1:36" ht="16" x14ac:dyDescent="0.2">
      <c r="A838" s="8" t="str">
        <f t="shared" si="13"/>
        <v>Andy Zimmerman Evergage</v>
      </c>
      <c r="B838" s="8" t="s">
        <v>2218</v>
      </c>
      <c r="C838" s="8" t="s">
        <v>3122</v>
      </c>
      <c r="D838" s="8" t="s">
        <v>42</v>
      </c>
      <c r="E838" s="8" t="s">
        <v>3123</v>
      </c>
      <c r="F838" s="8" t="s">
        <v>3124</v>
      </c>
      <c r="G838" s="12" t="s">
        <v>2897</v>
      </c>
      <c r="H838" s="22" t="str">
        <f>VLOOKUP($G838,Temp!$A:$C,H$1,FALSE)</f>
        <v>evergage.com</v>
      </c>
      <c r="I838" s="22" t="e">
        <f>VLOOKUP($G838,Temp!$A:$C,I$1,FALSE)</f>
        <v>#VALUE!</v>
      </c>
      <c r="J838" s="22" t="e">
        <f>VLOOKUP($G838,Temp!$A:$C,J$1,FALSE)</f>
        <v>#VALUE!</v>
      </c>
      <c r="K838" s="22" t="e">
        <f>VLOOKUP($G838,Temp!$A:$C,K$1,FALSE)</f>
        <v>#VALUE!</v>
      </c>
      <c r="L838" s="22" t="e">
        <f>VLOOKUP($G838,Temp!$A:$C,L$1,FALSE)</f>
        <v>#VALUE!</v>
      </c>
      <c r="M838" s="22" t="e">
        <f>VLOOKUP($G838,Temp!$A:$C,M$1,FALSE)</f>
        <v>#VALUE!</v>
      </c>
      <c r="N838" s="22" t="e">
        <f>VLOOKUP($G838,Temp!$A:$C,N$1,FALSE)</f>
        <v>#VALUE!</v>
      </c>
      <c r="O838" s="22" t="e">
        <f>VLOOKUP($G838,Temp!$A:$C,O$1,FALSE)</f>
        <v>#VALUE!</v>
      </c>
      <c r="P838" s="22" t="e">
        <f>VLOOKUP($G838,Temp!$A:$C,P$1,FALSE)</f>
        <v>#VALUE!</v>
      </c>
      <c r="Q838" s="22" t="e">
        <f>VLOOKUP($G838,Temp!$A:$C,Q$1,FALSE)</f>
        <v>#VALUE!</v>
      </c>
      <c r="R838" s="22" t="e">
        <f>VLOOKUP($G838,Temp!$A:$C,R$1,FALSE)</f>
        <v>#VALUE!</v>
      </c>
      <c r="S838" s="22" t="e">
        <f>VLOOKUP($G838,Temp!$A:$C,S$1,FALSE)</f>
        <v>#VALUE!</v>
      </c>
      <c r="T838" s="22" t="e">
        <f>VLOOKUP($G838,Temp!$A:$C,T$1,FALSE)</f>
        <v>#VALUE!</v>
      </c>
      <c r="U838" s="22" t="e">
        <f>VLOOKUP($G838,Temp!$A:$C,U$1,FALSE)</f>
        <v>#VALUE!</v>
      </c>
      <c r="V838" s="22" t="e">
        <f>VLOOKUP($G838,Temp!$A:$C,V$1,FALSE)</f>
        <v>#VALUE!</v>
      </c>
      <c r="W838" s="22" t="e">
        <f>VLOOKUP($G838,Temp!$A:$C,W$1,FALSE)</f>
        <v>#VALUE!</v>
      </c>
      <c r="X838" s="22" t="e">
        <f>VLOOKUP($G838,Temp!$A:$C,X$1,FALSE)</f>
        <v>#VALUE!</v>
      </c>
      <c r="Y838" s="22">
        <f>VLOOKUP($G838,Temp!$A:$C,Y$1,FALSE)</f>
        <v>10200</v>
      </c>
      <c r="Z838" s="22">
        <f>VLOOKUP($G838,Temp!$A:$C,Z$1,FALSE)</f>
        <v>1400</v>
      </c>
      <c r="AA838" s="22" t="e">
        <f>VLOOKUP($A838,Searches!$A:$H,AA$1,FALSE)</f>
        <v>#N/A</v>
      </c>
      <c r="AB838" s="22" t="e">
        <f>VLOOKUP($A838,Searches!$A:$H,AB$1,FALSE)</f>
        <v>#N/A</v>
      </c>
      <c r="AC838" s="22" t="e">
        <f>VLOOKUP($A838,Searches!$A:$H,AC$1,FALSE)</f>
        <v>#N/A</v>
      </c>
      <c r="AD838" s="22" t="e">
        <f>VLOOKUP($A838,Searches!$A:$H,AD$1,FALSE)</f>
        <v>#N/A</v>
      </c>
      <c r="AE838" s="22" t="e">
        <f>VLOOKUP($A838,Searches!$A:$H,AE$1,FALSE)</f>
        <v>#N/A</v>
      </c>
      <c r="AF838" s="22" t="e">
        <f>VLOOKUP($A838,Searches!$A:$H,AF$1,FALSE)</f>
        <v>#N/A</v>
      </c>
      <c r="AG838" s="22" t="e">
        <f>VLOOKUP($A838,Searches!$A:$H,AG$1,FALSE)</f>
        <v>#N/A</v>
      </c>
      <c r="AH838" s="22" t="str">
        <f>VLOOKUP($G838,Temp!$D:$F,AH$1,FALSE)</f>
        <v>evergage.com</v>
      </c>
      <c r="AI838" s="22">
        <f>VLOOKUP($G838,Temp!$D:$F,AI$1,FALSE)</f>
        <v>0</v>
      </c>
      <c r="AJ838" s="22" t="str">
        <f>VLOOKUP($G838,Temp!$D:$F,AJ$1,FALSE)</f>
        <v>WordPress</v>
      </c>
    </row>
    <row r="839" spans="1:36" ht="16" x14ac:dyDescent="0.2">
      <c r="A839" s="8" t="str">
        <f t="shared" si="13"/>
        <v>Scott Jones Percolate Inc.</v>
      </c>
      <c r="B839" s="8" t="s">
        <v>737</v>
      </c>
      <c r="C839" s="8" t="s">
        <v>3132</v>
      </c>
      <c r="D839" s="8" t="s">
        <v>42</v>
      </c>
      <c r="E839" s="8" t="s">
        <v>3133</v>
      </c>
      <c r="F839" s="8" t="s">
        <v>3134</v>
      </c>
      <c r="G839" s="12" t="s">
        <v>2908</v>
      </c>
      <c r="H839" s="22" t="str">
        <f>VLOOKUP($G839,Temp!$A:$C,H$1,FALSE)</f>
        <v>percolate.com</v>
      </c>
      <c r="I839" s="22" t="e">
        <f>VLOOKUP($G839,Temp!$A:$C,I$1,FALSE)</f>
        <v>#VALUE!</v>
      </c>
      <c r="J839" s="22" t="e">
        <f>VLOOKUP($G839,Temp!$A:$C,J$1,FALSE)</f>
        <v>#VALUE!</v>
      </c>
      <c r="K839" s="22" t="e">
        <f>VLOOKUP($G839,Temp!$A:$C,K$1,FALSE)</f>
        <v>#VALUE!</v>
      </c>
      <c r="L839" s="22" t="e">
        <f>VLOOKUP($G839,Temp!$A:$C,L$1,FALSE)</f>
        <v>#VALUE!</v>
      </c>
      <c r="M839" s="22" t="e">
        <f>VLOOKUP($G839,Temp!$A:$C,M$1,FALSE)</f>
        <v>#VALUE!</v>
      </c>
      <c r="N839" s="22" t="e">
        <f>VLOOKUP($G839,Temp!$A:$C,N$1,FALSE)</f>
        <v>#VALUE!</v>
      </c>
      <c r="O839" s="22" t="e">
        <f>VLOOKUP($G839,Temp!$A:$C,O$1,FALSE)</f>
        <v>#VALUE!</v>
      </c>
      <c r="P839" s="22" t="e">
        <f>VLOOKUP($G839,Temp!$A:$C,P$1,FALSE)</f>
        <v>#VALUE!</v>
      </c>
      <c r="Q839" s="22" t="e">
        <f>VLOOKUP($G839,Temp!$A:$C,Q$1,FALSE)</f>
        <v>#VALUE!</v>
      </c>
      <c r="R839" s="22" t="e">
        <f>VLOOKUP($G839,Temp!$A:$C,R$1,FALSE)</f>
        <v>#VALUE!</v>
      </c>
      <c r="S839" s="22" t="e">
        <f>VLOOKUP($G839,Temp!$A:$C,S$1,FALSE)</f>
        <v>#VALUE!</v>
      </c>
      <c r="T839" s="22" t="e">
        <f>VLOOKUP($G839,Temp!$A:$C,T$1,FALSE)</f>
        <v>#VALUE!</v>
      </c>
      <c r="U839" s="22" t="e">
        <f>VLOOKUP($G839,Temp!$A:$C,U$1,FALSE)</f>
        <v>#VALUE!</v>
      </c>
      <c r="V839" s="22" t="e">
        <f>VLOOKUP($G839,Temp!$A:$C,V$1,FALSE)</f>
        <v>#VALUE!</v>
      </c>
      <c r="W839" s="22" t="e">
        <f>VLOOKUP($G839,Temp!$A:$C,W$1,FALSE)</f>
        <v>#VALUE!</v>
      </c>
      <c r="X839" s="22" t="e">
        <f>VLOOKUP($G839,Temp!$A:$C,X$1,FALSE)</f>
        <v>#VALUE!</v>
      </c>
      <c r="Y839" s="22">
        <f>VLOOKUP($G839,Temp!$A:$C,Y$1,FALSE)</f>
        <v>53000</v>
      </c>
      <c r="Z839" s="22">
        <f>VLOOKUP($G839,Temp!$A:$C,Z$1,FALSE)</f>
        <v>6900</v>
      </c>
      <c r="AA839" s="22" t="str">
        <f>VLOOKUP($A839,Searches!$A:$H,AA$1,FALSE)</f>
        <v>Scott Jones</v>
      </c>
      <c r="AB839" s="22" t="str">
        <f>VLOOKUP($A839,Searches!$A:$H,AB$1,FALSE)</f>
        <v>Percolate Inc.</v>
      </c>
      <c r="AC839" s="22" t="str">
        <f>VLOOKUP($A839,Searches!$A:$H,AC$1,FALSE)</f>
        <v>Chief Marketing Officer</v>
      </c>
      <c r="AD839" s="22" t="str">
        <f>VLOOKUP($A839,Searches!$A:$H,AD$1,FALSE)</f>
        <v>2nd</v>
      </c>
      <c r="AE839" s="22" t="str">
        <f>VLOOKUP($A839,Searches!$A:$H,AE$1,FALSE)</f>
        <v/>
      </c>
      <c r="AF839" s="22" t="str">
        <f>VLOOKUP($A839,Searches!$A:$H,AF$1,FALSE)</f>
        <v>San Francisco Bay Area</v>
      </c>
      <c r="AG839" s="22" t="str">
        <f>VLOOKUP($A839,Searches!$A:$H,AG$1,FALSE)</f>
        <v>https://www.linkedin.com/sales/profile/838488,_w0x,NAME_SEARCH?moduleKey=peopleSearchResults&amp;pageKey=sales-search3-people-refinement&amp;contextId=60BC92C971D70515801E49D6842B0000&amp;requestId=212800b1-a51b-457e-a2f2-b0a3142cf20e&amp;action=CLICK&amp;target=urn%3Ali%3AsalesLead%3A(-1%2C838488)&amp;pageNumber=4&amp;targetEl=profilelink&amp;position=5&amp;trk=lss-serp-result-lead_photo</v>
      </c>
      <c r="AH839" s="22" t="str">
        <f>VLOOKUP($G839,Temp!$D:$F,AH$1,FALSE)</f>
        <v>percolate.com</v>
      </c>
      <c r="AI839" s="22" t="str">
        <f>VLOOKUP($G839,Temp!$D:$F,AI$1,FALSE)</f>
        <v>Marketo</v>
      </c>
      <c r="AJ839" s="22" t="str">
        <f>VLOOKUP($G839,Temp!$D:$F,AJ$1,FALSE)</f>
        <v>WordPress</v>
      </c>
    </row>
    <row r="840" spans="1:36" ht="16" x14ac:dyDescent="0.2">
      <c r="A840" s="8" t="str">
        <f t="shared" si="13"/>
        <v>Sara Spivey NextGen Venture Partners</v>
      </c>
      <c r="B840" s="8" t="s">
        <v>3140</v>
      </c>
      <c r="C840" s="8" t="s">
        <v>3141</v>
      </c>
      <c r="D840" s="8" t="s">
        <v>3142</v>
      </c>
      <c r="E840" s="8" t="s">
        <v>3143</v>
      </c>
      <c r="F840" s="8" t="s">
        <v>3144</v>
      </c>
      <c r="G840" s="12" t="s">
        <v>2920</v>
      </c>
      <c r="H840" s="22" t="str">
        <f>VLOOKUP($G840,Temp!$A:$C,H$1,FALSE)</f>
        <v>nextgenvp.com</v>
      </c>
      <c r="I840" s="22" t="e">
        <f>VLOOKUP($G840,Temp!$A:$C,I$1,FALSE)</f>
        <v>#VALUE!</v>
      </c>
      <c r="J840" s="22" t="e">
        <f>VLOOKUP($G840,Temp!$A:$C,J$1,FALSE)</f>
        <v>#VALUE!</v>
      </c>
      <c r="K840" s="22" t="e">
        <f>VLOOKUP($G840,Temp!$A:$C,K$1,FALSE)</f>
        <v>#VALUE!</v>
      </c>
      <c r="L840" s="22" t="e">
        <f>VLOOKUP($G840,Temp!$A:$C,L$1,FALSE)</f>
        <v>#VALUE!</v>
      </c>
      <c r="M840" s="22" t="e">
        <f>VLOOKUP($G840,Temp!$A:$C,M$1,FALSE)</f>
        <v>#VALUE!</v>
      </c>
      <c r="N840" s="22" t="e">
        <f>VLOOKUP($G840,Temp!$A:$C,N$1,FALSE)</f>
        <v>#VALUE!</v>
      </c>
      <c r="O840" s="22" t="e">
        <f>VLOOKUP($G840,Temp!$A:$C,O$1,FALSE)</f>
        <v>#VALUE!</v>
      </c>
      <c r="P840" s="22" t="e">
        <f>VLOOKUP($G840,Temp!$A:$C,P$1,FALSE)</f>
        <v>#VALUE!</v>
      </c>
      <c r="Q840" s="22" t="e">
        <f>VLOOKUP($G840,Temp!$A:$C,Q$1,FALSE)</f>
        <v>#VALUE!</v>
      </c>
      <c r="R840" s="22" t="e">
        <f>VLOOKUP($G840,Temp!$A:$C,R$1,FALSE)</f>
        <v>#VALUE!</v>
      </c>
      <c r="S840" s="22" t="e">
        <f>VLOOKUP($G840,Temp!$A:$C,S$1,FALSE)</f>
        <v>#VALUE!</v>
      </c>
      <c r="T840" s="22" t="e">
        <f>VLOOKUP($G840,Temp!$A:$C,T$1,FALSE)</f>
        <v>#VALUE!</v>
      </c>
      <c r="U840" s="22" t="e">
        <f>VLOOKUP($G840,Temp!$A:$C,U$1,FALSE)</f>
        <v>#VALUE!</v>
      </c>
      <c r="V840" s="22" t="e">
        <f>VLOOKUP($G840,Temp!$A:$C,V$1,FALSE)</f>
        <v>#VALUE!</v>
      </c>
      <c r="W840" s="22" t="e">
        <f>VLOOKUP($G840,Temp!$A:$C,W$1,FALSE)</f>
        <v>#VALUE!</v>
      </c>
      <c r="X840" s="22" t="e">
        <f>VLOOKUP($G840,Temp!$A:$C,X$1,FALSE)</f>
        <v>#VALUE!</v>
      </c>
      <c r="Y840" s="22">
        <f>VLOOKUP($G840,Temp!$A:$C,Y$1,FALSE)</f>
        <v>308</v>
      </c>
      <c r="Z840" s="22">
        <f>VLOOKUP($G840,Temp!$A:$C,Z$1,FALSE)</f>
        <v>0</v>
      </c>
      <c r="AA840" s="22" t="e">
        <f>VLOOKUP($A840,Searches!$A:$H,AA$1,FALSE)</f>
        <v>#N/A</v>
      </c>
      <c r="AB840" s="22" t="e">
        <f>VLOOKUP($A840,Searches!$A:$H,AB$1,FALSE)</f>
        <v>#N/A</v>
      </c>
      <c r="AC840" s="22" t="e">
        <f>VLOOKUP($A840,Searches!$A:$H,AC$1,FALSE)</f>
        <v>#N/A</v>
      </c>
      <c r="AD840" s="22" t="e">
        <f>VLOOKUP($A840,Searches!$A:$H,AD$1,FALSE)</f>
        <v>#N/A</v>
      </c>
      <c r="AE840" s="22" t="e">
        <f>VLOOKUP($A840,Searches!$A:$H,AE$1,FALSE)</f>
        <v>#N/A</v>
      </c>
      <c r="AF840" s="22" t="e">
        <f>VLOOKUP($A840,Searches!$A:$H,AF$1,FALSE)</f>
        <v>#N/A</v>
      </c>
      <c r="AG840" s="22" t="e">
        <f>VLOOKUP($A840,Searches!$A:$H,AG$1,FALSE)</f>
        <v>#N/A</v>
      </c>
      <c r="AH840" s="22" t="e">
        <f>VLOOKUP($G840,Temp!$D:$F,AH$1,FALSE)</f>
        <v>#N/A</v>
      </c>
      <c r="AI840" s="22" t="e">
        <f>VLOOKUP($G840,Temp!$D:$F,AI$1,FALSE)</f>
        <v>#N/A</v>
      </c>
      <c r="AJ840" s="22" t="e">
        <f>VLOOKUP($G840,Temp!$D:$F,AJ$1,FALSE)</f>
        <v>#N/A</v>
      </c>
    </row>
    <row r="841" spans="1:36" ht="16" x14ac:dyDescent="0.2">
      <c r="A841" s="8" t="str">
        <f t="shared" si="13"/>
        <v>Manish Gupta Redis Labs</v>
      </c>
      <c r="B841" s="8" t="s">
        <v>3154</v>
      </c>
      <c r="C841" s="8" t="s">
        <v>2022</v>
      </c>
      <c r="D841" s="8" t="s">
        <v>42</v>
      </c>
      <c r="E841" s="8" t="s">
        <v>3155</v>
      </c>
      <c r="F841" s="8" t="s">
        <v>3156</v>
      </c>
      <c r="G841" s="12" t="s">
        <v>2931</v>
      </c>
      <c r="H841" s="22" t="str">
        <f>VLOOKUP($G841,Temp!$A:$C,H$1,FALSE)</f>
        <v>redislabs.com</v>
      </c>
      <c r="I841" s="22" t="e">
        <f>VLOOKUP($G841,Temp!$A:$C,I$1,FALSE)</f>
        <v>#VALUE!</v>
      </c>
      <c r="J841" s="22" t="e">
        <f>VLOOKUP($G841,Temp!$A:$C,J$1,FALSE)</f>
        <v>#VALUE!</v>
      </c>
      <c r="K841" s="22" t="e">
        <f>VLOOKUP($G841,Temp!$A:$C,K$1,FALSE)</f>
        <v>#VALUE!</v>
      </c>
      <c r="L841" s="22" t="e">
        <f>VLOOKUP($G841,Temp!$A:$C,L$1,FALSE)</f>
        <v>#VALUE!</v>
      </c>
      <c r="M841" s="22" t="e">
        <f>VLOOKUP($G841,Temp!$A:$C,M$1,FALSE)</f>
        <v>#VALUE!</v>
      </c>
      <c r="N841" s="22" t="e">
        <f>VLOOKUP($G841,Temp!$A:$C,N$1,FALSE)</f>
        <v>#VALUE!</v>
      </c>
      <c r="O841" s="22" t="e">
        <f>VLOOKUP($G841,Temp!$A:$C,O$1,FALSE)</f>
        <v>#VALUE!</v>
      </c>
      <c r="P841" s="22" t="e">
        <f>VLOOKUP($G841,Temp!$A:$C,P$1,FALSE)</f>
        <v>#VALUE!</v>
      </c>
      <c r="Q841" s="22" t="e">
        <f>VLOOKUP($G841,Temp!$A:$C,Q$1,FALSE)</f>
        <v>#VALUE!</v>
      </c>
      <c r="R841" s="22" t="e">
        <f>VLOOKUP($G841,Temp!$A:$C,R$1,FALSE)</f>
        <v>#VALUE!</v>
      </c>
      <c r="S841" s="22" t="e">
        <f>VLOOKUP($G841,Temp!$A:$C,S$1,FALSE)</f>
        <v>#VALUE!</v>
      </c>
      <c r="T841" s="22" t="e">
        <f>VLOOKUP($G841,Temp!$A:$C,T$1,FALSE)</f>
        <v>#VALUE!</v>
      </c>
      <c r="U841" s="22" t="e">
        <f>VLOOKUP($G841,Temp!$A:$C,U$1,FALSE)</f>
        <v>#VALUE!</v>
      </c>
      <c r="V841" s="22" t="e">
        <f>VLOOKUP($G841,Temp!$A:$C,V$1,FALSE)</f>
        <v>#VALUE!</v>
      </c>
      <c r="W841" s="22" t="e">
        <f>VLOOKUP($G841,Temp!$A:$C,W$1,FALSE)</f>
        <v>#VALUE!</v>
      </c>
      <c r="X841" s="22" t="e">
        <f>VLOOKUP($G841,Temp!$A:$C,X$1,FALSE)</f>
        <v>#VALUE!</v>
      </c>
      <c r="Y841" s="22">
        <f>VLOOKUP($G841,Temp!$A:$C,Y$1,FALSE)</f>
        <v>31500</v>
      </c>
      <c r="Z841" s="22">
        <f>VLOOKUP($G841,Temp!$A:$C,Z$1,FALSE)</f>
        <v>37800</v>
      </c>
      <c r="AA841" s="22" t="str">
        <f>VLOOKUP($A841,Searches!$A:$H,AA$1,FALSE)</f>
        <v>Manish Gupta</v>
      </c>
      <c r="AB841" s="22" t="str">
        <f>VLOOKUP($A841,Searches!$A:$H,AB$1,FALSE)</f>
        <v>Redis Labs</v>
      </c>
      <c r="AC841" s="22" t="str">
        <f>VLOOKUP($A841,Searches!$A:$H,AC$1,FALSE)</f>
        <v>Chief Marketing Officer</v>
      </c>
      <c r="AD841" s="22" t="str">
        <f>VLOOKUP($A841,Searches!$A:$H,AD$1,FALSE)</f>
        <v>2nd</v>
      </c>
      <c r="AE841" s="22" t="str">
        <f>VLOOKUP($A841,Searches!$A:$H,AE$1,FALSE)</f>
        <v/>
      </c>
      <c r="AF841" s="22" t="str">
        <f>VLOOKUP($A841,Searches!$A:$H,AF$1,FALSE)</f>
        <v>San Francisco Bay Area</v>
      </c>
      <c r="AG841" s="22" t="str">
        <f>VLOOKUP($A841,Searches!$A:$H,AG$1,FALSE)</f>
        <v>https://www.linkedin.com/sales/profile/1022425,KMwW,NAME_SEARCH?moduleKey=peopleSearchResults&amp;pageKey=sales-search3-people-refinement&amp;contextId=60BC92C971D70515801E49D6842B0000&amp;requestId=4f264cc0-faad-47fe-938f-bac29f2959fb&amp;action=CLICK&amp;target=urn%3Ali%3AsalesLead%3A(-1%2C1022425)&amp;pageNumber=4&amp;targetEl=profilelink&amp;position=24&amp;trk=lss-serp-result-lead_photo</v>
      </c>
      <c r="AH841" s="22" t="str">
        <f>VLOOKUP($G841,Temp!$D:$F,AH$1,FALSE)</f>
        <v>redislabs.com</v>
      </c>
      <c r="AI841" s="22" t="str">
        <f>VLOOKUP($G841,Temp!$D:$F,AI$1,FALSE)</f>
        <v>Marketo</v>
      </c>
      <c r="AJ841" s="22" t="str">
        <f>VLOOKUP($G841,Temp!$D:$F,AJ$1,FALSE)</f>
        <v>WordPress</v>
      </c>
    </row>
    <row r="842" spans="1:36" ht="16" x14ac:dyDescent="0.2">
      <c r="A842" s="8" t="str">
        <f t="shared" si="13"/>
        <v>Neville Letzerich HotSchedules</v>
      </c>
      <c r="B842" s="8" t="s">
        <v>3162</v>
      </c>
      <c r="C842" s="8" t="s">
        <v>3163</v>
      </c>
      <c r="D842" s="8" t="s">
        <v>42</v>
      </c>
      <c r="E842" s="8" t="s">
        <v>3164</v>
      </c>
      <c r="F842" s="8" t="s">
        <v>3165</v>
      </c>
      <c r="G842" s="12" t="s">
        <v>2951</v>
      </c>
      <c r="H842" s="22" t="str">
        <f>VLOOKUP($G842,Temp!$A:$C,H$1,FALSE)</f>
        <v>hotschedules.com</v>
      </c>
      <c r="I842" s="22" t="e">
        <f>VLOOKUP($G842,Temp!$A:$C,I$1,FALSE)</f>
        <v>#VALUE!</v>
      </c>
      <c r="J842" s="22" t="e">
        <f>VLOOKUP($G842,Temp!$A:$C,J$1,FALSE)</f>
        <v>#VALUE!</v>
      </c>
      <c r="K842" s="22" t="e">
        <f>VLOOKUP($G842,Temp!$A:$C,K$1,FALSE)</f>
        <v>#VALUE!</v>
      </c>
      <c r="L842" s="22" t="e">
        <f>VLOOKUP($G842,Temp!$A:$C,L$1,FALSE)</f>
        <v>#VALUE!</v>
      </c>
      <c r="M842" s="22" t="e">
        <f>VLOOKUP($G842,Temp!$A:$C,M$1,FALSE)</f>
        <v>#VALUE!</v>
      </c>
      <c r="N842" s="22" t="e">
        <f>VLOOKUP($G842,Temp!$A:$C,N$1,FALSE)</f>
        <v>#VALUE!</v>
      </c>
      <c r="O842" s="22" t="e">
        <f>VLOOKUP($G842,Temp!$A:$C,O$1,FALSE)</f>
        <v>#VALUE!</v>
      </c>
      <c r="P842" s="22" t="e">
        <f>VLOOKUP($G842,Temp!$A:$C,P$1,FALSE)</f>
        <v>#VALUE!</v>
      </c>
      <c r="Q842" s="22" t="e">
        <f>VLOOKUP($G842,Temp!$A:$C,Q$1,FALSE)</f>
        <v>#VALUE!</v>
      </c>
      <c r="R842" s="22" t="e">
        <f>VLOOKUP($G842,Temp!$A:$C,R$1,FALSE)</f>
        <v>#VALUE!</v>
      </c>
      <c r="S842" s="22" t="e">
        <f>VLOOKUP($G842,Temp!$A:$C,S$1,FALSE)</f>
        <v>#VALUE!</v>
      </c>
      <c r="T842" s="22" t="e">
        <f>VLOOKUP($G842,Temp!$A:$C,T$1,FALSE)</f>
        <v>#VALUE!</v>
      </c>
      <c r="U842" s="22" t="e">
        <f>VLOOKUP($G842,Temp!$A:$C,U$1,FALSE)</f>
        <v>#VALUE!</v>
      </c>
      <c r="V842" s="22" t="e">
        <f>VLOOKUP($G842,Temp!$A:$C,V$1,FALSE)</f>
        <v>#VALUE!</v>
      </c>
      <c r="W842" s="22" t="e">
        <f>VLOOKUP($G842,Temp!$A:$C,W$1,FALSE)</f>
        <v>#VALUE!</v>
      </c>
      <c r="X842" s="22" t="e">
        <f>VLOOKUP($G842,Temp!$A:$C,X$1,FALSE)</f>
        <v>#VALUE!</v>
      </c>
      <c r="Y842" s="22">
        <f>VLOOKUP($G842,Temp!$A:$C,Y$1,FALSE)</f>
        <v>1900000</v>
      </c>
      <c r="Z842" s="22">
        <f>VLOOKUP($G842,Temp!$A:$C,Z$1,FALSE)</f>
        <v>17000</v>
      </c>
      <c r="AA842" s="22" t="str">
        <f>VLOOKUP($A842,Searches!$A:$H,AA$1,FALSE)</f>
        <v>Neville Letzerich</v>
      </c>
      <c r="AB842" s="22" t="str">
        <f>VLOOKUP($A842,Searches!$A:$H,AB$1,FALSE)</f>
        <v>HotSchedules</v>
      </c>
      <c r="AC842" s="22" t="str">
        <f>VLOOKUP($A842,Searches!$A:$H,AC$1,FALSE)</f>
        <v>Chief Marketing Officer</v>
      </c>
      <c r="AD842" s="22" t="str">
        <f>VLOOKUP($A842,Searches!$A:$H,AD$1,FALSE)</f>
        <v>2nd</v>
      </c>
      <c r="AE842" s="22" t="str">
        <f>VLOOKUP($A842,Searches!$A:$H,AE$1,FALSE)</f>
        <v/>
      </c>
      <c r="AF842" s="22" t="str">
        <f>VLOOKUP($A842,Searches!$A:$H,AF$1,FALSE)</f>
        <v>Austin, Texas Area</v>
      </c>
      <c r="AG842" s="22" t="str">
        <f>VLOOKUP($A842,Searches!$A:$H,AG$1,FALSE)</f>
        <v>https://www.linkedin.com/sales/profile/3439528,6sND,NAME_SEARCH?moduleKey=peopleSearchResults&amp;pageKey=sales-search3-people-refinement&amp;contextId=60BC92C971D70515801E49D6842B0000&amp;requestId=212800b1-a51b-457e-a2f2-b0a3142cf20e&amp;action=CLICK&amp;target=urn%3Ali%3AsalesLead%3A(-1%2C3439528)&amp;pageNumber=4&amp;targetEl=profilelink&amp;position=11&amp;trk=lss-serp-result-lead_photo</v>
      </c>
      <c r="AH842" s="22" t="str">
        <f>VLOOKUP($G842,Temp!$D:$F,AH$1,FALSE)</f>
        <v>hotschedules.com</v>
      </c>
      <c r="AI842" s="22" t="str">
        <f>VLOOKUP($G842,Temp!$D:$F,AI$1,FALSE)</f>
        <v>Marketo</v>
      </c>
      <c r="AJ842" s="22" t="str">
        <f>VLOOKUP($G842,Temp!$D:$F,AJ$1,FALSE)</f>
        <v>WordPress</v>
      </c>
    </row>
    <row r="843" spans="1:36" ht="16" x14ac:dyDescent="0.2">
      <c r="A843" s="8" t="str">
        <f t="shared" si="13"/>
        <v>Leo Tucker Aptean</v>
      </c>
      <c r="B843" s="8" t="s">
        <v>3170</v>
      </c>
      <c r="C843" s="8" t="s">
        <v>3171</v>
      </c>
      <c r="D843" s="8" t="s">
        <v>42</v>
      </c>
      <c r="E843" s="8" t="s">
        <v>3172</v>
      </c>
      <c r="F843" s="8" t="s">
        <v>3173</v>
      </c>
      <c r="G843" s="12" t="s">
        <v>2956</v>
      </c>
      <c r="H843" s="22" t="str">
        <f>VLOOKUP($G843,Temp!$A:$C,H$1,FALSE)</f>
        <v>aptean.com</v>
      </c>
      <c r="I843" s="22" t="e">
        <f>VLOOKUP($G843,Temp!$A:$C,I$1,FALSE)</f>
        <v>#VALUE!</v>
      </c>
      <c r="J843" s="22" t="e">
        <f>VLOOKUP($G843,Temp!$A:$C,J$1,FALSE)</f>
        <v>#VALUE!</v>
      </c>
      <c r="K843" s="22" t="e">
        <f>VLOOKUP($G843,Temp!$A:$C,K$1,FALSE)</f>
        <v>#VALUE!</v>
      </c>
      <c r="L843" s="22" t="e">
        <f>VLOOKUP($G843,Temp!$A:$C,L$1,FALSE)</f>
        <v>#VALUE!</v>
      </c>
      <c r="M843" s="22" t="e">
        <f>VLOOKUP($G843,Temp!$A:$C,M$1,FALSE)</f>
        <v>#VALUE!</v>
      </c>
      <c r="N843" s="22" t="e">
        <f>VLOOKUP($G843,Temp!$A:$C,N$1,FALSE)</f>
        <v>#VALUE!</v>
      </c>
      <c r="O843" s="22" t="e">
        <f>VLOOKUP($G843,Temp!$A:$C,O$1,FALSE)</f>
        <v>#VALUE!</v>
      </c>
      <c r="P843" s="22" t="e">
        <f>VLOOKUP($G843,Temp!$A:$C,P$1,FALSE)</f>
        <v>#VALUE!</v>
      </c>
      <c r="Q843" s="22" t="e">
        <f>VLOOKUP($G843,Temp!$A:$C,Q$1,FALSE)</f>
        <v>#VALUE!</v>
      </c>
      <c r="R843" s="22" t="e">
        <f>VLOOKUP($G843,Temp!$A:$C,R$1,FALSE)</f>
        <v>#VALUE!</v>
      </c>
      <c r="S843" s="22" t="e">
        <f>VLOOKUP($G843,Temp!$A:$C,S$1,FALSE)</f>
        <v>#VALUE!</v>
      </c>
      <c r="T843" s="22" t="e">
        <f>VLOOKUP($G843,Temp!$A:$C,T$1,FALSE)</f>
        <v>#VALUE!</v>
      </c>
      <c r="U843" s="22" t="e">
        <f>VLOOKUP($G843,Temp!$A:$C,U$1,FALSE)</f>
        <v>#VALUE!</v>
      </c>
      <c r="V843" s="22" t="e">
        <f>VLOOKUP($G843,Temp!$A:$C,V$1,FALSE)</f>
        <v>#VALUE!</v>
      </c>
      <c r="W843" s="22" t="e">
        <f>VLOOKUP($G843,Temp!$A:$C,W$1,FALSE)</f>
        <v>#VALUE!</v>
      </c>
      <c r="X843" s="22" t="e">
        <f>VLOOKUP($G843,Temp!$A:$C,X$1,FALSE)</f>
        <v>#VALUE!</v>
      </c>
      <c r="Y843" s="22">
        <f>VLOOKUP($G843,Temp!$A:$C,Y$1,FALSE)</f>
        <v>59300</v>
      </c>
      <c r="Z843" s="22">
        <f>VLOOKUP($G843,Temp!$A:$C,Z$1,FALSE)</f>
        <v>17000</v>
      </c>
      <c r="AA843" s="22" t="str">
        <f>VLOOKUP($A843,Searches!$A:$H,AA$1,FALSE)</f>
        <v>Leo Tucker</v>
      </c>
      <c r="AB843" s="22" t="str">
        <f>VLOOKUP($A843,Searches!$A:$H,AB$1,FALSE)</f>
        <v>Aptean</v>
      </c>
      <c r="AC843" s="22" t="str">
        <f>VLOOKUP($A843,Searches!$A:$H,AC$1,FALSE)</f>
        <v>Chief Marketing Officer</v>
      </c>
      <c r="AD843" s="22" t="str">
        <f>VLOOKUP($A843,Searches!$A:$H,AD$1,FALSE)</f>
        <v>2nd</v>
      </c>
      <c r="AE843" s="22" t="str">
        <f>VLOOKUP($A843,Searches!$A:$H,AE$1,FALSE)</f>
        <v/>
      </c>
      <c r="AF843" s="22" t="str">
        <f>VLOOKUP($A843,Searches!$A:$H,AF$1,FALSE)</f>
        <v>Greater Atlanta Area</v>
      </c>
      <c r="AG843" s="22" t="str">
        <f>VLOOKUP($A843,Searches!$A:$H,AG$1,FALSE)</f>
        <v>https://www.linkedin.com/sales/profile/2802384,ewTO,NAME_SEARCH?moduleKey=peopleSearchResults&amp;pageKey=sales-search3-people-refinement&amp;contextId=635D3E904723061580FE6AF00A2B0000&amp;requestId=acab3aad-900d-4dae-bf44-5487e66dcede&amp;action=CLICK&amp;target=urn%3Ali%3AsalesLead%3A(-1%2C2802384)&amp;pageNumber=4&amp;targetEl=profilelink&amp;position=14&amp;trk=lss-serp-result-lead_photo</v>
      </c>
      <c r="AH843" s="22" t="str">
        <f>VLOOKUP($G843,Temp!$D:$F,AH$1,FALSE)</f>
        <v>aptean.com</v>
      </c>
      <c r="AI843" s="22" t="str">
        <f>VLOOKUP($G843,Temp!$D:$F,AI$1,FALSE)</f>
        <v>Marketo</v>
      </c>
      <c r="AJ843" s="22" t="str">
        <f>VLOOKUP($G843,Temp!$D:$F,AJ$1,FALSE)</f>
        <v>WordPress</v>
      </c>
    </row>
    <row r="844" spans="1:36" ht="16" x14ac:dyDescent="0.2">
      <c r="A844" s="8" t="str">
        <f t="shared" si="13"/>
        <v>Susan Vitale iCIMS</v>
      </c>
      <c r="B844" s="8" t="s">
        <v>3149</v>
      </c>
      <c r="C844" s="8" t="s">
        <v>3234</v>
      </c>
      <c r="D844" s="8" t="s">
        <v>42</v>
      </c>
      <c r="E844" s="8" t="s">
        <v>3236</v>
      </c>
      <c r="F844" s="8" t="s">
        <v>3237</v>
      </c>
      <c r="G844" s="12" t="s">
        <v>3002</v>
      </c>
      <c r="H844" s="22" t="str">
        <f>VLOOKUP($G844,Temp!$A:$C,H$1,FALSE)</f>
        <v>icims.com</v>
      </c>
      <c r="I844" s="22" t="e">
        <f>VLOOKUP($G844,Temp!$A:$C,I$1,FALSE)</f>
        <v>#VALUE!</v>
      </c>
      <c r="J844" s="22" t="e">
        <f>VLOOKUP($G844,Temp!$A:$C,J$1,FALSE)</f>
        <v>#VALUE!</v>
      </c>
      <c r="K844" s="22" t="e">
        <f>VLOOKUP($G844,Temp!$A:$C,K$1,FALSE)</f>
        <v>#VALUE!</v>
      </c>
      <c r="L844" s="22" t="e">
        <f>VLOOKUP($G844,Temp!$A:$C,L$1,FALSE)</f>
        <v>#VALUE!</v>
      </c>
      <c r="M844" s="22" t="e">
        <f>VLOOKUP($G844,Temp!$A:$C,M$1,FALSE)</f>
        <v>#VALUE!</v>
      </c>
      <c r="N844" s="22" t="e">
        <f>VLOOKUP($G844,Temp!$A:$C,N$1,FALSE)</f>
        <v>#VALUE!</v>
      </c>
      <c r="O844" s="22" t="e">
        <f>VLOOKUP($G844,Temp!$A:$C,O$1,FALSE)</f>
        <v>#VALUE!</v>
      </c>
      <c r="P844" s="22" t="e">
        <f>VLOOKUP($G844,Temp!$A:$C,P$1,FALSE)</f>
        <v>#VALUE!</v>
      </c>
      <c r="Q844" s="22" t="e">
        <f>VLOOKUP($G844,Temp!$A:$C,Q$1,FALSE)</f>
        <v>#VALUE!</v>
      </c>
      <c r="R844" s="22" t="e">
        <f>VLOOKUP($G844,Temp!$A:$C,R$1,FALSE)</f>
        <v>#VALUE!</v>
      </c>
      <c r="S844" s="22" t="e">
        <f>VLOOKUP($G844,Temp!$A:$C,S$1,FALSE)</f>
        <v>#VALUE!</v>
      </c>
      <c r="T844" s="22" t="e">
        <f>VLOOKUP($G844,Temp!$A:$C,T$1,FALSE)</f>
        <v>#VALUE!</v>
      </c>
      <c r="U844" s="22" t="e">
        <f>VLOOKUP($G844,Temp!$A:$C,U$1,FALSE)</f>
        <v>#VALUE!</v>
      </c>
      <c r="V844" s="22" t="e">
        <f>VLOOKUP($G844,Temp!$A:$C,V$1,FALSE)</f>
        <v>#VALUE!</v>
      </c>
      <c r="W844" s="22" t="e">
        <f>VLOOKUP($G844,Temp!$A:$C,W$1,FALSE)</f>
        <v>#VALUE!</v>
      </c>
      <c r="X844" s="22" t="e">
        <f>VLOOKUP($G844,Temp!$A:$C,X$1,FALSE)</f>
        <v>#VALUE!</v>
      </c>
      <c r="Y844" s="22">
        <f>VLOOKUP($G844,Temp!$A:$C,Y$1,FALSE)</f>
        <v>458000</v>
      </c>
      <c r="Z844" s="22">
        <f>VLOOKUP($G844,Temp!$A:$C,Z$1,FALSE)</f>
        <v>53500</v>
      </c>
      <c r="AA844" s="22" t="str">
        <f>VLOOKUP($A844,Searches!$A:$H,AA$1,FALSE)</f>
        <v>Susan Vitale</v>
      </c>
      <c r="AB844" s="22" t="str">
        <f>VLOOKUP($A844,Searches!$A:$H,AB$1,FALSE)</f>
        <v>iCIMS</v>
      </c>
      <c r="AC844" s="22" t="str">
        <f>VLOOKUP($A844,Searches!$A:$H,AC$1,FALSE)</f>
        <v>Chief Marketing Officer</v>
      </c>
      <c r="AD844" s="22" t="str">
        <f>VLOOKUP($A844,Searches!$A:$H,AD$1,FALSE)</f>
        <v>2nd</v>
      </c>
      <c r="AE844" s="22" t="str">
        <f>VLOOKUP($A844,Searches!$A:$H,AE$1,FALSE)</f>
        <v>Open link</v>
      </c>
      <c r="AF844" s="22" t="str">
        <f>VLOOKUP($A844,Searches!$A:$H,AF$1,FALSE)</f>
        <v>Greater New York City Area</v>
      </c>
      <c r="AG844" s="22" t="str">
        <f>VLOOKUP($A844,Searches!$A:$H,AG$1,FALSE)</f>
        <v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v>
      </c>
      <c r="AH844" s="22" t="str">
        <f>VLOOKUP($G844,Temp!$D:$F,AH$1,FALSE)</f>
        <v>icims.com</v>
      </c>
      <c r="AI844" s="22" t="str">
        <f>VLOOKUP($G844,Temp!$D:$F,AI$1,FALSE)</f>
        <v>Pardot</v>
      </c>
      <c r="AJ844" s="22" t="str">
        <f>VLOOKUP($G844,Temp!$D:$F,AJ$1,FALSE)</f>
        <v>Drupal</v>
      </c>
    </row>
    <row r="845" spans="1:36" ht="16" x14ac:dyDescent="0.2">
      <c r="A845" s="8" t="str">
        <f t="shared" si="13"/>
        <v>Nate Johnson realtor.com</v>
      </c>
      <c r="B845" s="8" t="s">
        <v>3201</v>
      </c>
      <c r="C845" s="8" t="s">
        <v>3202</v>
      </c>
      <c r="D845" s="8" t="s">
        <v>42</v>
      </c>
      <c r="E845" s="8" t="s">
        <v>3203</v>
      </c>
      <c r="F845" s="12" t="s">
        <v>2975</v>
      </c>
      <c r="G845" s="12" t="s">
        <v>2975</v>
      </c>
      <c r="H845" s="22" t="str">
        <f>VLOOKUP($G845,Temp!$A:$C,H$1,FALSE)</f>
        <v>realtor.com</v>
      </c>
      <c r="I845" s="22" t="e">
        <f>VLOOKUP($G845,Temp!$A:$C,I$1,FALSE)</f>
        <v>#VALUE!</v>
      </c>
      <c r="J845" s="22" t="e">
        <f>VLOOKUP($G845,Temp!$A:$C,J$1,FALSE)</f>
        <v>#VALUE!</v>
      </c>
      <c r="K845" s="22" t="e">
        <f>VLOOKUP($G845,Temp!$A:$C,K$1,FALSE)</f>
        <v>#VALUE!</v>
      </c>
      <c r="L845" s="22" t="e">
        <f>VLOOKUP($G845,Temp!$A:$C,L$1,FALSE)</f>
        <v>#VALUE!</v>
      </c>
      <c r="M845" s="22" t="e">
        <f>VLOOKUP($G845,Temp!$A:$C,M$1,FALSE)</f>
        <v>#VALUE!</v>
      </c>
      <c r="N845" s="22" t="e">
        <f>VLOOKUP($G845,Temp!$A:$C,N$1,FALSE)</f>
        <v>#VALUE!</v>
      </c>
      <c r="O845" s="22" t="e">
        <f>VLOOKUP($G845,Temp!$A:$C,O$1,FALSE)</f>
        <v>#VALUE!</v>
      </c>
      <c r="P845" s="22" t="e">
        <f>VLOOKUP($G845,Temp!$A:$C,P$1,FALSE)</f>
        <v>#VALUE!</v>
      </c>
      <c r="Q845" s="22" t="e">
        <f>VLOOKUP($G845,Temp!$A:$C,Q$1,FALSE)</f>
        <v>#VALUE!</v>
      </c>
      <c r="R845" s="22" t="e">
        <f>VLOOKUP($G845,Temp!$A:$C,R$1,FALSE)</f>
        <v>#VALUE!</v>
      </c>
      <c r="S845" s="22" t="e">
        <f>VLOOKUP($G845,Temp!$A:$C,S$1,FALSE)</f>
        <v>#VALUE!</v>
      </c>
      <c r="T845" s="22" t="e">
        <f>VLOOKUP($G845,Temp!$A:$C,T$1,FALSE)</f>
        <v>#VALUE!</v>
      </c>
      <c r="U845" s="22" t="e">
        <f>VLOOKUP($G845,Temp!$A:$C,U$1,FALSE)</f>
        <v>#VALUE!</v>
      </c>
      <c r="V845" s="22" t="e">
        <f>VLOOKUP($G845,Temp!$A:$C,V$1,FALSE)</f>
        <v>#VALUE!</v>
      </c>
      <c r="W845" s="22" t="e">
        <f>VLOOKUP($G845,Temp!$A:$C,W$1,FALSE)</f>
        <v>#VALUE!</v>
      </c>
      <c r="X845" s="22" t="e">
        <f>VLOOKUP($G845,Temp!$A:$C,X$1,FALSE)</f>
        <v>#VALUE!</v>
      </c>
      <c r="Y845" s="22">
        <f>VLOOKUP($G845,Temp!$A:$C,Y$1,FALSE)</f>
        <v>13200000</v>
      </c>
      <c r="Z845" s="22">
        <f>VLOOKUP($G845,Temp!$A:$C,Z$1,FALSE)</f>
        <v>143000</v>
      </c>
      <c r="AA845" s="22" t="e">
        <f>VLOOKUP($A845,Searches!$A:$H,AA$1,FALSE)</f>
        <v>#N/A</v>
      </c>
      <c r="AB845" s="22" t="e">
        <f>VLOOKUP($A845,Searches!$A:$H,AB$1,FALSE)</f>
        <v>#N/A</v>
      </c>
      <c r="AC845" s="22" t="e">
        <f>VLOOKUP($A845,Searches!$A:$H,AC$1,FALSE)</f>
        <v>#N/A</v>
      </c>
      <c r="AD845" s="22" t="e">
        <f>VLOOKUP($A845,Searches!$A:$H,AD$1,FALSE)</f>
        <v>#N/A</v>
      </c>
      <c r="AE845" s="22" t="e">
        <f>VLOOKUP($A845,Searches!$A:$H,AE$1,FALSE)</f>
        <v>#N/A</v>
      </c>
      <c r="AF845" s="22" t="e">
        <f>VLOOKUP($A845,Searches!$A:$H,AF$1,FALSE)</f>
        <v>#N/A</v>
      </c>
      <c r="AG845" s="22" t="e">
        <f>VLOOKUP($A845,Searches!$A:$H,AG$1,FALSE)</f>
        <v>#N/A</v>
      </c>
      <c r="AH845" s="22" t="str">
        <f>VLOOKUP($G845,Temp!$D:$F,AH$1,FALSE)</f>
        <v>realtor.com</v>
      </c>
      <c r="AI845" s="22" t="str">
        <f>VLOOKUP($G845,Temp!$D:$F,AI$1,FALSE)</f>
        <v>Eloqua</v>
      </c>
      <c r="AJ845" s="22" t="str">
        <f>VLOOKUP($G845,Temp!$D:$F,AJ$1,FALSE)</f>
        <v>WordPress</v>
      </c>
    </row>
    <row r="846" spans="1:36" ht="16" x14ac:dyDescent="0.2">
      <c r="A846" s="8" t="str">
        <f t="shared" si="13"/>
        <v>Simon Mouyal Medidata Solutions</v>
      </c>
      <c r="B846" s="8" t="s">
        <v>321</v>
      </c>
      <c r="C846" s="8" t="s">
        <v>3220</v>
      </c>
      <c r="D846" s="8" t="s">
        <v>42</v>
      </c>
      <c r="E846" s="8" t="s">
        <v>3221</v>
      </c>
      <c r="F846" s="8" t="s">
        <v>3222</v>
      </c>
      <c r="G846" s="12" t="s">
        <v>2984</v>
      </c>
      <c r="H846" s="22" t="str">
        <f>VLOOKUP($G846,Temp!$A:$C,H$1,FALSE)</f>
        <v>mdsol.com</v>
      </c>
      <c r="I846" s="22" t="e">
        <f>VLOOKUP($G846,Temp!$A:$C,I$1,FALSE)</f>
        <v>#VALUE!</v>
      </c>
      <c r="J846" s="22" t="e">
        <f>VLOOKUP($G846,Temp!$A:$C,J$1,FALSE)</f>
        <v>#VALUE!</v>
      </c>
      <c r="K846" s="22" t="e">
        <f>VLOOKUP($G846,Temp!$A:$C,K$1,FALSE)</f>
        <v>#VALUE!</v>
      </c>
      <c r="L846" s="22" t="e">
        <f>VLOOKUP($G846,Temp!$A:$C,L$1,FALSE)</f>
        <v>#VALUE!</v>
      </c>
      <c r="M846" s="22" t="e">
        <f>VLOOKUP($G846,Temp!$A:$C,M$1,FALSE)</f>
        <v>#VALUE!</v>
      </c>
      <c r="N846" s="22" t="e">
        <f>VLOOKUP($G846,Temp!$A:$C,N$1,FALSE)</f>
        <v>#VALUE!</v>
      </c>
      <c r="O846" s="22" t="e">
        <f>VLOOKUP($G846,Temp!$A:$C,O$1,FALSE)</f>
        <v>#VALUE!</v>
      </c>
      <c r="P846" s="22" t="e">
        <f>VLOOKUP($G846,Temp!$A:$C,P$1,FALSE)</f>
        <v>#VALUE!</v>
      </c>
      <c r="Q846" s="22" t="e">
        <f>VLOOKUP($G846,Temp!$A:$C,Q$1,FALSE)</f>
        <v>#VALUE!</v>
      </c>
      <c r="R846" s="22" t="e">
        <f>VLOOKUP($G846,Temp!$A:$C,R$1,FALSE)</f>
        <v>#VALUE!</v>
      </c>
      <c r="S846" s="22" t="e">
        <f>VLOOKUP($G846,Temp!$A:$C,S$1,FALSE)</f>
        <v>#VALUE!</v>
      </c>
      <c r="T846" s="22" t="e">
        <f>VLOOKUP($G846,Temp!$A:$C,T$1,FALSE)</f>
        <v>#VALUE!</v>
      </c>
      <c r="U846" s="22" t="e">
        <f>VLOOKUP($G846,Temp!$A:$C,U$1,FALSE)</f>
        <v>#VALUE!</v>
      </c>
      <c r="V846" s="22" t="e">
        <f>VLOOKUP($G846,Temp!$A:$C,V$1,FALSE)</f>
        <v>#VALUE!</v>
      </c>
      <c r="W846" s="22" t="e">
        <f>VLOOKUP($G846,Temp!$A:$C,W$1,FALSE)</f>
        <v>#VALUE!</v>
      </c>
      <c r="X846" s="22" t="e">
        <f>VLOOKUP($G846,Temp!$A:$C,X$1,FALSE)</f>
        <v>#VALUE!</v>
      </c>
      <c r="Y846" s="22">
        <f>VLOOKUP($G846,Temp!$A:$C,Y$1,FALSE)</f>
        <v>28400</v>
      </c>
      <c r="Z846" s="22">
        <f>VLOOKUP($G846,Temp!$A:$C,Z$1,FALSE)</f>
        <v>207</v>
      </c>
      <c r="AA846" s="22" t="str">
        <f>VLOOKUP($A846,Searches!$A:$H,AA$1,FALSE)</f>
        <v>Simon Mouyal</v>
      </c>
      <c r="AB846" s="22" t="str">
        <f>VLOOKUP($A846,Searches!$A:$H,AB$1,FALSE)</f>
        <v>Medidata Solutions</v>
      </c>
      <c r="AC846" s="22" t="str">
        <f>VLOOKUP($A846,Searches!$A:$H,AC$1,FALSE)</f>
        <v>Chief Marketing Officer</v>
      </c>
      <c r="AD846" s="22" t="str">
        <f>VLOOKUP($A846,Searches!$A:$H,AD$1,FALSE)</f>
        <v>2nd</v>
      </c>
      <c r="AE846" s="22" t="str">
        <f>VLOOKUP($A846,Searches!$A:$H,AE$1,FALSE)</f>
        <v>Open link</v>
      </c>
      <c r="AF846" s="22" t="str">
        <f>VLOOKUP($A846,Searches!$A:$H,AF$1,FALSE)</f>
        <v>Greater New York City Area</v>
      </c>
      <c r="AG846" s="22" t="str">
        <f>VLOOKUP($A846,Searches!$A:$H,AG$1,FALSE)</f>
        <v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v>
      </c>
      <c r="AH846" s="22" t="str">
        <f>VLOOKUP($G846,Temp!$D:$F,AH$1,FALSE)</f>
        <v>mdsol.com</v>
      </c>
      <c r="AI846" s="22" t="str">
        <f>VLOOKUP($G846,Temp!$D:$F,AI$1,FALSE)</f>
        <v>Eloqua</v>
      </c>
      <c r="AJ846" s="22" t="str">
        <f>VLOOKUP($G846,Temp!$D:$F,AJ$1,FALSE)</f>
        <v>Drupal</v>
      </c>
    </row>
    <row r="847" spans="1:36" ht="16" x14ac:dyDescent="0.2">
      <c r="A847" s="8" t="str">
        <f t="shared" si="13"/>
        <v>Tom Libretto Pegasystems</v>
      </c>
      <c r="B847" s="8" t="s">
        <v>1696</v>
      </c>
      <c r="C847" s="8" t="s">
        <v>3190</v>
      </c>
      <c r="D847" s="8" t="s">
        <v>3191</v>
      </c>
      <c r="E847" s="8" t="s">
        <v>3192</v>
      </c>
      <c r="F847" s="8" t="s">
        <v>3193</v>
      </c>
      <c r="G847" s="12" t="s">
        <v>2960</v>
      </c>
      <c r="H847" s="22" t="str">
        <f>VLOOKUP($G847,Temp!$A:$C,H$1,FALSE)</f>
        <v>pega.com</v>
      </c>
      <c r="I847" s="22" t="e">
        <f>VLOOKUP($G847,Temp!$A:$C,I$1,FALSE)</f>
        <v>#VALUE!</v>
      </c>
      <c r="J847" s="22" t="e">
        <f>VLOOKUP($G847,Temp!$A:$C,J$1,FALSE)</f>
        <v>#VALUE!</v>
      </c>
      <c r="K847" s="22" t="e">
        <f>VLOOKUP($G847,Temp!$A:$C,K$1,FALSE)</f>
        <v>#VALUE!</v>
      </c>
      <c r="L847" s="22" t="e">
        <f>VLOOKUP($G847,Temp!$A:$C,L$1,FALSE)</f>
        <v>#VALUE!</v>
      </c>
      <c r="M847" s="22" t="e">
        <f>VLOOKUP($G847,Temp!$A:$C,M$1,FALSE)</f>
        <v>#VALUE!</v>
      </c>
      <c r="N847" s="22" t="e">
        <f>VLOOKUP($G847,Temp!$A:$C,N$1,FALSE)</f>
        <v>#VALUE!</v>
      </c>
      <c r="O847" s="22" t="e">
        <f>VLOOKUP($G847,Temp!$A:$C,O$1,FALSE)</f>
        <v>#VALUE!</v>
      </c>
      <c r="P847" s="22" t="e">
        <f>VLOOKUP($G847,Temp!$A:$C,P$1,FALSE)</f>
        <v>#VALUE!</v>
      </c>
      <c r="Q847" s="22" t="e">
        <f>VLOOKUP($G847,Temp!$A:$C,Q$1,FALSE)</f>
        <v>#VALUE!</v>
      </c>
      <c r="R847" s="22" t="e">
        <f>VLOOKUP($G847,Temp!$A:$C,R$1,FALSE)</f>
        <v>#VALUE!</v>
      </c>
      <c r="S847" s="22" t="e">
        <f>VLOOKUP($G847,Temp!$A:$C,S$1,FALSE)</f>
        <v>#VALUE!</v>
      </c>
      <c r="T847" s="22" t="e">
        <f>VLOOKUP($G847,Temp!$A:$C,T$1,FALSE)</f>
        <v>#VALUE!</v>
      </c>
      <c r="U847" s="22" t="e">
        <f>VLOOKUP($G847,Temp!$A:$C,U$1,FALSE)</f>
        <v>#VALUE!</v>
      </c>
      <c r="V847" s="22" t="e">
        <f>VLOOKUP($G847,Temp!$A:$C,V$1,FALSE)</f>
        <v>#VALUE!</v>
      </c>
      <c r="W847" s="22" t="e">
        <f>VLOOKUP($G847,Temp!$A:$C,W$1,FALSE)</f>
        <v>#VALUE!</v>
      </c>
      <c r="X847" s="22" t="e">
        <f>VLOOKUP($G847,Temp!$A:$C,X$1,FALSE)</f>
        <v>#VALUE!</v>
      </c>
      <c r="Y847" s="22">
        <f>VLOOKUP($G847,Temp!$A:$C,Y$1,FALSE)</f>
        <v>105000</v>
      </c>
      <c r="Z847" s="22">
        <f>VLOOKUP($G847,Temp!$A:$C,Z$1,FALSE)</f>
        <v>33000</v>
      </c>
      <c r="AA847" s="22" t="e">
        <f>VLOOKUP($A847,Searches!$A:$H,AA$1,FALSE)</f>
        <v>#N/A</v>
      </c>
      <c r="AB847" s="22" t="e">
        <f>VLOOKUP($A847,Searches!$A:$H,AB$1,FALSE)</f>
        <v>#N/A</v>
      </c>
      <c r="AC847" s="22" t="e">
        <f>VLOOKUP($A847,Searches!$A:$H,AC$1,FALSE)</f>
        <v>#N/A</v>
      </c>
      <c r="AD847" s="22" t="e">
        <f>VLOOKUP($A847,Searches!$A:$H,AD$1,FALSE)</f>
        <v>#N/A</v>
      </c>
      <c r="AE847" s="22" t="e">
        <f>VLOOKUP($A847,Searches!$A:$H,AE$1,FALSE)</f>
        <v>#N/A</v>
      </c>
      <c r="AF847" s="22" t="e">
        <f>VLOOKUP($A847,Searches!$A:$H,AF$1,FALSE)</f>
        <v>#N/A</v>
      </c>
      <c r="AG847" s="22" t="e">
        <f>VLOOKUP($A847,Searches!$A:$H,AG$1,FALSE)</f>
        <v>#N/A</v>
      </c>
      <c r="AH847" s="22" t="e">
        <f>VLOOKUP($G847,Temp!$D:$F,AH$1,FALSE)</f>
        <v>#N/A</v>
      </c>
      <c r="AI847" s="22" t="e">
        <f>VLOOKUP($G847,Temp!$D:$F,AI$1,FALSE)</f>
        <v>#N/A</v>
      </c>
      <c r="AJ847" s="22" t="e">
        <f>VLOOKUP($G847,Temp!$D:$F,AJ$1,FALSE)</f>
        <v>#N/A</v>
      </c>
    </row>
    <row r="848" spans="1:36" ht="16" x14ac:dyDescent="0.2">
      <c r="A848" s="8" t="str">
        <f t="shared" si="13"/>
        <v>Gregg Holzrichter Big Switch Networks</v>
      </c>
      <c r="B848" s="8" t="s">
        <v>3281</v>
      </c>
      <c r="C848" s="8" t="s">
        <v>3282</v>
      </c>
      <c r="D848" s="8" t="s">
        <v>42</v>
      </c>
      <c r="E848" s="8" t="s">
        <v>3283</v>
      </c>
      <c r="F848" s="8" t="s">
        <v>3284</v>
      </c>
      <c r="G848" s="12" t="s">
        <v>3056</v>
      </c>
      <c r="H848" s="22" t="str">
        <f>VLOOKUP($G848,Temp!$A:$C,H$1,FALSE)</f>
        <v>bigswitch.com</v>
      </c>
      <c r="I848" s="22" t="e">
        <f>VLOOKUP($G848,Temp!$A:$C,I$1,FALSE)</f>
        <v>#VALUE!</v>
      </c>
      <c r="J848" s="22" t="e">
        <f>VLOOKUP($G848,Temp!$A:$C,J$1,FALSE)</f>
        <v>#VALUE!</v>
      </c>
      <c r="K848" s="22" t="e">
        <f>VLOOKUP($G848,Temp!$A:$C,K$1,FALSE)</f>
        <v>#VALUE!</v>
      </c>
      <c r="L848" s="22" t="e">
        <f>VLOOKUP($G848,Temp!$A:$C,L$1,FALSE)</f>
        <v>#VALUE!</v>
      </c>
      <c r="M848" s="22" t="e">
        <f>VLOOKUP($G848,Temp!$A:$C,M$1,FALSE)</f>
        <v>#VALUE!</v>
      </c>
      <c r="N848" s="22" t="e">
        <f>VLOOKUP($G848,Temp!$A:$C,N$1,FALSE)</f>
        <v>#VALUE!</v>
      </c>
      <c r="O848" s="22" t="e">
        <f>VLOOKUP($G848,Temp!$A:$C,O$1,FALSE)</f>
        <v>#VALUE!</v>
      </c>
      <c r="P848" s="22" t="e">
        <f>VLOOKUP($G848,Temp!$A:$C,P$1,FALSE)</f>
        <v>#VALUE!</v>
      </c>
      <c r="Q848" s="22" t="e">
        <f>VLOOKUP($G848,Temp!$A:$C,Q$1,FALSE)</f>
        <v>#VALUE!</v>
      </c>
      <c r="R848" s="22" t="e">
        <f>VLOOKUP($G848,Temp!$A:$C,R$1,FALSE)</f>
        <v>#VALUE!</v>
      </c>
      <c r="S848" s="22" t="e">
        <f>VLOOKUP($G848,Temp!$A:$C,S$1,FALSE)</f>
        <v>#VALUE!</v>
      </c>
      <c r="T848" s="22" t="e">
        <f>VLOOKUP($G848,Temp!$A:$C,T$1,FALSE)</f>
        <v>#VALUE!</v>
      </c>
      <c r="U848" s="22" t="e">
        <f>VLOOKUP($G848,Temp!$A:$C,U$1,FALSE)</f>
        <v>#VALUE!</v>
      </c>
      <c r="V848" s="22" t="e">
        <f>VLOOKUP($G848,Temp!$A:$C,V$1,FALSE)</f>
        <v>#VALUE!</v>
      </c>
      <c r="W848" s="22" t="e">
        <f>VLOOKUP($G848,Temp!$A:$C,W$1,FALSE)</f>
        <v>#VALUE!</v>
      </c>
      <c r="X848" s="22" t="e">
        <f>VLOOKUP($G848,Temp!$A:$C,X$1,FALSE)</f>
        <v>#VALUE!</v>
      </c>
      <c r="Y848" s="22">
        <f>VLOOKUP($G848,Temp!$A:$C,Y$1,FALSE)</f>
        <v>24200</v>
      </c>
      <c r="Z848" s="22">
        <f>VLOOKUP($G848,Temp!$A:$C,Z$1,FALSE)</f>
        <v>5000</v>
      </c>
      <c r="AA848" s="22" t="str">
        <f>VLOOKUP($A848,Searches!$A:$H,AA$1,FALSE)</f>
        <v>Gregg Holzrichter</v>
      </c>
      <c r="AB848" s="22" t="str">
        <f>VLOOKUP($A848,Searches!$A:$H,AB$1,FALSE)</f>
        <v>Big Switch Networks</v>
      </c>
      <c r="AC848" s="22" t="str">
        <f>VLOOKUP($A848,Searches!$A:$H,AC$1,FALSE)</f>
        <v>Chief Marketing Officer</v>
      </c>
      <c r="AD848" s="22" t="str">
        <f>VLOOKUP($A848,Searches!$A:$H,AD$1,FALSE)</f>
        <v>2nd</v>
      </c>
      <c r="AE848" s="22" t="str">
        <f>VLOOKUP($A848,Searches!$A:$H,AE$1,FALSE)</f>
        <v>Open link</v>
      </c>
      <c r="AF848" s="22" t="str">
        <f>VLOOKUP($A848,Searches!$A:$H,AF$1,FALSE)</f>
        <v>San Francisco Bay Area</v>
      </c>
      <c r="AG848" s="22" t="str">
        <f>VLOOKUP($A848,Searches!$A:$H,AG$1,FALSE)</f>
        <v>https://www.linkedin.com/sales/profile/175549,7wJo,NAME_SEARCH?moduleKey=peopleSearchResults&amp;pageKey=sales-search3-people-refinement&amp;contextId=60BC92C971D70515801E49D6842B0000&amp;requestId=4bd62710-bea7-4f38-ad58-e37bf9f23975&amp;action=CLICK&amp;target=urn%3Ali%3AsalesLead%3A(-1%2C175549)&amp;pageNumber=5&amp;targetEl=profilelink&amp;position=7&amp;trk=lss-serp-result-lead_photo</v>
      </c>
      <c r="AH848" s="22" t="str">
        <f>VLOOKUP($G848,Temp!$D:$F,AH$1,FALSE)</f>
        <v>bigswitch.com</v>
      </c>
      <c r="AI848" s="22" t="str">
        <f>VLOOKUP($G848,Temp!$D:$F,AI$1,FALSE)</f>
        <v>Marketo</v>
      </c>
      <c r="AJ848" s="22" t="str">
        <f>VLOOKUP($G848,Temp!$D:$F,AJ$1,FALSE)</f>
        <v>Drupal</v>
      </c>
    </row>
    <row r="849" spans="1:36" ht="16" x14ac:dyDescent="0.2">
      <c r="A849" s="8" t="str">
        <f t="shared" si="13"/>
        <v>Kevin Alansky Logi Analytics</v>
      </c>
      <c r="B849" s="8" t="s">
        <v>2277</v>
      </c>
      <c r="C849" s="8" t="s">
        <v>3249</v>
      </c>
      <c r="D849" s="8" t="s">
        <v>42</v>
      </c>
      <c r="E849" s="8" t="s">
        <v>3250</v>
      </c>
      <c r="F849" s="8" t="s">
        <v>3251</v>
      </c>
      <c r="G849" s="12" t="s">
        <v>3019</v>
      </c>
      <c r="H849" s="22" t="str">
        <f>VLOOKUP($G849,Temp!$A:$C,H$1,FALSE)</f>
        <v>logianalytics.com</v>
      </c>
      <c r="I849" s="22" t="e">
        <f>VLOOKUP($G849,Temp!$A:$C,I$1,FALSE)</f>
        <v>#VALUE!</v>
      </c>
      <c r="J849" s="22" t="e">
        <f>VLOOKUP($G849,Temp!$A:$C,J$1,FALSE)</f>
        <v>#VALUE!</v>
      </c>
      <c r="K849" s="22" t="e">
        <f>VLOOKUP($G849,Temp!$A:$C,K$1,FALSE)</f>
        <v>#VALUE!</v>
      </c>
      <c r="L849" s="22" t="e">
        <f>VLOOKUP($G849,Temp!$A:$C,L$1,FALSE)</f>
        <v>#VALUE!</v>
      </c>
      <c r="M849" s="22" t="e">
        <f>VLOOKUP($G849,Temp!$A:$C,M$1,FALSE)</f>
        <v>#VALUE!</v>
      </c>
      <c r="N849" s="22" t="e">
        <f>VLOOKUP($G849,Temp!$A:$C,N$1,FALSE)</f>
        <v>#VALUE!</v>
      </c>
      <c r="O849" s="22" t="e">
        <f>VLOOKUP($G849,Temp!$A:$C,O$1,FALSE)</f>
        <v>#VALUE!</v>
      </c>
      <c r="P849" s="22" t="e">
        <f>VLOOKUP($G849,Temp!$A:$C,P$1,FALSE)</f>
        <v>#VALUE!</v>
      </c>
      <c r="Q849" s="22" t="e">
        <f>VLOOKUP($G849,Temp!$A:$C,Q$1,FALSE)</f>
        <v>#VALUE!</v>
      </c>
      <c r="R849" s="22" t="e">
        <f>VLOOKUP($G849,Temp!$A:$C,R$1,FALSE)</f>
        <v>#VALUE!</v>
      </c>
      <c r="S849" s="22" t="e">
        <f>VLOOKUP($G849,Temp!$A:$C,S$1,FALSE)</f>
        <v>#VALUE!</v>
      </c>
      <c r="T849" s="22" t="e">
        <f>VLOOKUP($G849,Temp!$A:$C,T$1,FALSE)</f>
        <v>#VALUE!</v>
      </c>
      <c r="U849" s="22" t="e">
        <f>VLOOKUP($G849,Temp!$A:$C,U$1,FALSE)</f>
        <v>#VALUE!</v>
      </c>
      <c r="V849" s="22" t="e">
        <f>VLOOKUP($G849,Temp!$A:$C,V$1,FALSE)</f>
        <v>#VALUE!</v>
      </c>
      <c r="W849" s="22" t="e">
        <f>VLOOKUP($G849,Temp!$A:$C,W$1,FALSE)</f>
        <v>#VALUE!</v>
      </c>
      <c r="X849" s="22" t="e">
        <f>VLOOKUP($G849,Temp!$A:$C,X$1,FALSE)</f>
        <v>#VALUE!</v>
      </c>
      <c r="Y849" s="22">
        <f>VLOOKUP($G849,Temp!$A:$C,Y$1,FALSE)</f>
        <v>101000</v>
      </c>
      <c r="Z849" s="22">
        <f>VLOOKUP($G849,Temp!$A:$C,Z$1,FALSE)</f>
        <v>8900</v>
      </c>
      <c r="AA849" s="22" t="str">
        <f>VLOOKUP($A849,Searches!$A:$H,AA$1,FALSE)</f>
        <v>Kevin Alansky</v>
      </c>
      <c r="AB849" s="22" t="str">
        <f>VLOOKUP($A849,Searches!$A:$H,AB$1,FALSE)</f>
        <v>Logi Analytics</v>
      </c>
      <c r="AC849" s="22" t="str">
        <f>VLOOKUP($A849,Searches!$A:$H,AC$1,FALSE)</f>
        <v>Chief Marketing Officer</v>
      </c>
      <c r="AD849" s="22" t="str">
        <f>VLOOKUP($A849,Searches!$A:$H,AD$1,FALSE)</f>
        <v>2nd</v>
      </c>
      <c r="AE849" s="22" t="str">
        <f>VLOOKUP($A849,Searches!$A:$H,AE$1,FALSE)</f>
        <v/>
      </c>
      <c r="AF849" s="22" t="str">
        <f>VLOOKUP($A849,Searches!$A:$H,AF$1,FALSE)</f>
        <v>Washington D.C. Metro Area</v>
      </c>
      <c r="AG849" s="22" t="str">
        <f>VLOOKUP($A849,Searches!$A:$H,AG$1,FALSE)</f>
        <v>https://www.linkedin.com/sales/profile/965503,7m3-,NAME_SEARCH?moduleKey=peopleSearchResults&amp;pageKey=sales-search3-people-refinement&amp;contextId=60BC92C971D70515801E49D6842B0000&amp;requestId=4bd62710-bea7-4f38-ad58-e37bf9f23975&amp;action=CLICK&amp;target=urn%3Ali%3AsalesLead%3A(-1%2C965503)&amp;pageNumber=5&amp;targetEl=profilelink&amp;position=8&amp;trk=lss-serp-result-lead_photo</v>
      </c>
      <c r="AH849" s="22" t="str">
        <f>VLOOKUP($G849,Temp!$D:$F,AH$1,FALSE)</f>
        <v>logianalytics.com</v>
      </c>
      <c r="AI849" s="22" t="str">
        <f>VLOOKUP($G849,Temp!$D:$F,AI$1,FALSE)</f>
        <v>Marketo</v>
      </c>
      <c r="AJ849" s="22" t="str">
        <f>VLOOKUP($G849,Temp!$D:$F,AJ$1,FALSE)</f>
        <v>WordPress</v>
      </c>
    </row>
    <row r="850" spans="1:36" ht="16" x14ac:dyDescent="0.2">
      <c r="A850" s="8" t="str">
        <f t="shared" si="13"/>
        <v>Nate Johnson realtor.com</v>
      </c>
      <c r="B850" s="8" t="s">
        <v>3201</v>
      </c>
      <c r="C850" s="8" t="s">
        <v>3202</v>
      </c>
      <c r="D850" s="8" t="s">
        <v>42</v>
      </c>
      <c r="E850" s="8" t="s">
        <v>3203</v>
      </c>
      <c r="F850" s="12" t="s">
        <v>2975</v>
      </c>
      <c r="G850" s="12" t="s">
        <v>2975</v>
      </c>
      <c r="H850" s="22" t="str">
        <f>VLOOKUP($G850,Temp!$A:$C,H$1,FALSE)</f>
        <v>realtor.com</v>
      </c>
      <c r="I850" s="22" t="e">
        <f>VLOOKUP($G850,Temp!$A:$C,I$1,FALSE)</f>
        <v>#VALUE!</v>
      </c>
      <c r="J850" s="22" t="e">
        <f>VLOOKUP($G850,Temp!$A:$C,J$1,FALSE)</f>
        <v>#VALUE!</v>
      </c>
      <c r="K850" s="22" t="e">
        <f>VLOOKUP($G850,Temp!$A:$C,K$1,FALSE)</f>
        <v>#VALUE!</v>
      </c>
      <c r="L850" s="22" t="e">
        <f>VLOOKUP($G850,Temp!$A:$C,L$1,FALSE)</f>
        <v>#VALUE!</v>
      </c>
      <c r="M850" s="22" t="e">
        <f>VLOOKUP($G850,Temp!$A:$C,M$1,FALSE)</f>
        <v>#VALUE!</v>
      </c>
      <c r="N850" s="22" t="e">
        <f>VLOOKUP($G850,Temp!$A:$C,N$1,FALSE)</f>
        <v>#VALUE!</v>
      </c>
      <c r="O850" s="22" t="e">
        <f>VLOOKUP($G850,Temp!$A:$C,O$1,FALSE)</f>
        <v>#VALUE!</v>
      </c>
      <c r="P850" s="22" t="e">
        <f>VLOOKUP($G850,Temp!$A:$C,P$1,FALSE)</f>
        <v>#VALUE!</v>
      </c>
      <c r="Q850" s="22" t="e">
        <f>VLOOKUP($G850,Temp!$A:$C,Q$1,FALSE)</f>
        <v>#VALUE!</v>
      </c>
      <c r="R850" s="22" t="e">
        <f>VLOOKUP($G850,Temp!$A:$C,R$1,FALSE)</f>
        <v>#VALUE!</v>
      </c>
      <c r="S850" s="22" t="e">
        <f>VLOOKUP($G850,Temp!$A:$C,S$1,FALSE)</f>
        <v>#VALUE!</v>
      </c>
      <c r="T850" s="22" t="e">
        <f>VLOOKUP($G850,Temp!$A:$C,T$1,FALSE)</f>
        <v>#VALUE!</v>
      </c>
      <c r="U850" s="22" t="e">
        <f>VLOOKUP($G850,Temp!$A:$C,U$1,FALSE)</f>
        <v>#VALUE!</v>
      </c>
      <c r="V850" s="22" t="e">
        <f>VLOOKUP($G850,Temp!$A:$C,V$1,FALSE)</f>
        <v>#VALUE!</v>
      </c>
      <c r="W850" s="22" t="e">
        <f>VLOOKUP($G850,Temp!$A:$C,W$1,FALSE)</f>
        <v>#VALUE!</v>
      </c>
      <c r="X850" s="22" t="e">
        <f>VLOOKUP($G850,Temp!$A:$C,X$1,FALSE)</f>
        <v>#VALUE!</v>
      </c>
      <c r="Y850" s="22">
        <f>VLOOKUP($G850,Temp!$A:$C,Y$1,FALSE)</f>
        <v>13200000</v>
      </c>
      <c r="Z850" s="22">
        <f>VLOOKUP($G850,Temp!$A:$C,Z$1,FALSE)</f>
        <v>143000</v>
      </c>
      <c r="AA850" s="22" t="e">
        <f>VLOOKUP($A850,Searches!$A:$H,AA$1,FALSE)</f>
        <v>#N/A</v>
      </c>
      <c r="AB850" s="22" t="e">
        <f>VLOOKUP($A850,Searches!$A:$H,AB$1,FALSE)</f>
        <v>#N/A</v>
      </c>
      <c r="AC850" s="22" t="e">
        <f>VLOOKUP($A850,Searches!$A:$H,AC$1,FALSE)</f>
        <v>#N/A</v>
      </c>
      <c r="AD850" s="22" t="e">
        <f>VLOOKUP($A850,Searches!$A:$H,AD$1,FALSE)</f>
        <v>#N/A</v>
      </c>
      <c r="AE850" s="22" t="e">
        <f>VLOOKUP($A850,Searches!$A:$H,AE$1,FALSE)</f>
        <v>#N/A</v>
      </c>
      <c r="AF850" s="22" t="e">
        <f>VLOOKUP($A850,Searches!$A:$H,AF$1,FALSE)</f>
        <v>#N/A</v>
      </c>
      <c r="AG850" s="22" t="e">
        <f>VLOOKUP($A850,Searches!$A:$H,AG$1,FALSE)</f>
        <v>#N/A</v>
      </c>
      <c r="AH850" s="22" t="str">
        <f>VLOOKUP($G850,Temp!$D:$F,AH$1,FALSE)</f>
        <v>realtor.com</v>
      </c>
      <c r="AI850" s="22" t="str">
        <f>VLOOKUP($G850,Temp!$D:$F,AI$1,FALSE)</f>
        <v>Eloqua</v>
      </c>
      <c r="AJ850" s="22" t="str">
        <f>VLOOKUP($G850,Temp!$D:$F,AJ$1,FALSE)</f>
        <v>WordPress</v>
      </c>
    </row>
    <row r="851" spans="1:36" ht="16" x14ac:dyDescent="0.2">
      <c r="A851" s="8" t="str">
        <f t="shared" si="13"/>
        <v>Susan Vitale iCIMS</v>
      </c>
      <c r="B851" s="8" t="s">
        <v>3149</v>
      </c>
      <c r="C851" s="8" t="s">
        <v>3234</v>
      </c>
      <c r="D851" s="8" t="s">
        <v>42</v>
      </c>
      <c r="E851" s="8" t="s">
        <v>3236</v>
      </c>
      <c r="F851" s="8" t="s">
        <v>3237</v>
      </c>
      <c r="G851" s="12" t="s">
        <v>3002</v>
      </c>
      <c r="H851" s="22" t="str">
        <f>VLOOKUP($G851,Temp!$A:$C,H$1,FALSE)</f>
        <v>icims.com</v>
      </c>
      <c r="I851" s="22" t="e">
        <f>VLOOKUP($G851,Temp!$A:$C,I$1,FALSE)</f>
        <v>#VALUE!</v>
      </c>
      <c r="J851" s="22" t="e">
        <f>VLOOKUP($G851,Temp!$A:$C,J$1,FALSE)</f>
        <v>#VALUE!</v>
      </c>
      <c r="K851" s="22" t="e">
        <f>VLOOKUP($G851,Temp!$A:$C,K$1,FALSE)</f>
        <v>#VALUE!</v>
      </c>
      <c r="L851" s="22" t="e">
        <f>VLOOKUP($G851,Temp!$A:$C,L$1,FALSE)</f>
        <v>#VALUE!</v>
      </c>
      <c r="M851" s="22" t="e">
        <f>VLOOKUP($G851,Temp!$A:$C,M$1,FALSE)</f>
        <v>#VALUE!</v>
      </c>
      <c r="N851" s="22" t="e">
        <f>VLOOKUP($G851,Temp!$A:$C,N$1,FALSE)</f>
        <v>#VALUE!</v>
      </c>
      <c r="O851" s="22" t="e">
        <f>VLOOKUP($G851,Temp!$A:$C,O$1,FALSE)</f>
        <v>#VALUE!</v>
      </c>
      <c r="P851" s="22" t="e">
        <f>VLOOKUP($G851,Temp!$A:$C,P$1,FALSE)</f>
        <v>#VALUE!</v>
      </c>
      <c r="Q851" s="22" t="e">
        <f>VLOOKUP($G851,Temp!$A:$C,Q$1,FALSE)</f>
        <v>#VALUE!</v>
      </c>
      <c r="R851" s="22" t="e">
        <f>VLOOKUP($G851,Temp!$A:$C,R$1,FALSE)</f>
        <v>#VALUE!</v>
      </c>
      <c r="S851" s="22" t="e">
        <f>VLOOKUP($G851,Temp!$A:$C,S$1,FALSE)</f>
        <v>#VALUE!</v>
      </c>
      <c r="T851" s="22" t="e">
        <f>VLOOKUP($G851,Temp!$A:$C,T$1,FALSE)</f>
        <v>#VALUE!</v>
      </c>
      <c r="U851" s="22" t="e">
        <f>VLOOKUP($G851,Temp!$A:$C,U$1,FALSE)</f>
        <v>#VALUE!</v>
      </c>
      <c r="V851" s="22" t="e">
        <f>VLOOKUP($G851,Temp!$A:$C,V$1,FALSE)</f>
        <v>#VALUE!</v>
      </c>
      <c r="W851" s="22" t="e">
        <f>VLOOKUP($G851,Temp!$A:$C,W$1,FALSE)</f>
        <v>#VALUE!</v>
      </c>
      <c r="X851" s="22" t="e">
        <f>VLOOKUP($G851,Temp!$A:$C,X$1,FALSE)</f>
        <v>#VALUE!</v>
      </c>
      <c r="Y851" s="22">
        <f>VLOOKUP($G851,Temp!$A:$C,Y$1,FALSE)</f>
        <v>458000</v>
      </c>
      <c r="Z851" s="22">
        <f>VLOOKUP($G851,Temp!$A:$C,Z$1,FALSE)</f>
        <v>53500</v>
      </c>
      <c r="AA851" s="22" t="str">
        <f>VLOOKUP($A851,Searches!$A:$H,AA$1,FALSE)</f>
        <v>Susan Vitale</v>
      </c>
      <c r="AB851" s="22" t="str">
        <f>VLOOKUP($A851,Searches!$A:$H,AB$1,FALSE)</f>
        <v>iCIMS</v>
      </c>
      <c r="AC851" s="22" t="str">
        <f>VLOOKUP($A851,Searches!$A:$H,AC$1,FALSE)</f>
        <v>Chief Marketing Officer</v>
      </c>
      <c r="AD851" s="22" t="str">
        <f>VLOOKUP($A851,Searches!$A:$H,AD$1,FALSE)</f>
        <v>2nd</v>
      </c>
      <c r="AE851" s="22" t="str">
        <f>VLOOKUP($A851,Searches!$A:$H,AE$1,FALSE)</f>
        <v>Open link</v>
      </c>
      <c r="AF851" s="22" t="str">
        <f>VLOOKUP($A851,Searches!$A:$H,AF$1,FALSE)</f>
        <v>Greater New York City Area</v>
      </c>
      <c r="AG851" s="22" t="str">
        <f>VLOOKUP($A851,Searches!$A:$H,AG$1,FALSE)</f>
        <v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v>
      </c>
      <c r="AH851" s="22" t="str">
        <f>VLOOKUP($G851,Temp!$D:$F,AH$1,FALSE)</f>
        <v>icims.com</v>
      </c>
      <c r="AI851" s="22" t="str">
        <f>VLOOKUP($G851,Temp!$D:$F,AI$1,FALSE)</f>
        <v>Pardot</v>
      </c>
      <c r="AJ851" s="22" t="str">
        <f>VLOOKUP($G851,Temp!$D:$F,AJ$1,FALSE)</f>
        <v>Drupal</v>
      </c>
    </row>
    <row r="852" spans="1:36" ht="16" x14ac:dyDescent="0.2">
      <c r="A852" s="8" t="str">
        <f t="shared" si="13"/>
        <v>Tom Libretto Pegasystems</v>
      </c>
      <c r="B852" s="8" t="s">
        <v>1696</v>
      </c>
      <c r="C852" s="8" t="s">
        <v>3190</v>
      </c>
      <c r="D852" s="8" t="s">
        <v>3191</v>
      </c>
      <c r="E852" s="8" t="s">
        <v>3192</v>
      </c>
      <c r="F852" s="8" t="s">
        <v>3193</v>
      </c>
      <c r="G852" s="12" t="s">
        <v>2960</v>
      </c>
      <c r="H852" s="22" t="str">
        <f>VLOOKUP($G852,Temp!$A:$C,H$1,FALSE)</f>
        <v>pega.com</v>
      </c>
      <c r="I852" s="22" t="e">
        <f>VLOOKUP($G852,Temp!$A:$C,I$1,FALSE)</f>
        <v>#VALUE!</v>
      </c>
      <c r="J852" s="22" t="e">
        <f>VLOOKUP($G852,Temp!$A:$C,J$1,FALSE)</f>
        <v>#VALUE!</v>
      </c>
      <c r="K852" s="22" t="e">
        <f>VLOOKUP($G852,Temp!$A:$C,K$1,FALSE)</f>
        <v>#VALUE!</v>
      </c>
      <c r="L852" s="22" t="e">
        <f>VLOOKUP($G852,Temp!$A:$C,L$1,FALSE)</f>
        <v>#VALUE!</v>
      </c>
      <c r="M852" s="22" t="e">
        <f>VLOOKUP($G852,Temp!$A:$C,M$1,FALSE)</f>
        <v>#VALUE!</v>
      </c>
      <c r="N852" s="22" t="e">
        <f>VLOOKUP($G852,Temp!$A:$C,N$1,FALSE)</f>
        <v>#VALUE!</v>
      </c>
      <c r="O852" s="22" t="e">
        <f>VLOOKUP($G852,Temp!$A:$C,O$1,FALSE)</f>
        <v>#VALUE!</v>
      </c>
      <c r="P852" s="22" t="e">
        <f>VLOOKUP($G852,Temp!$A:$C,P$1,FALSE)</f>
        <v>#VALUE!</v>
      </c>
      <c r="Q852" s="22" t="e">
        <f>VLOOKUP($G852,Temp!$A:$C,Q$1,FALSE)</f>
        <v>#VALUE!</v>
      </c>
      <c r="R852" s="22" t="e">
        <f>VLOOKUP($G852,Temp!$A:$C,R$1,FALSE)</f>
        <v>#VALUE!</v>
      </c>
      <c r="S852" s="22" t="e">
        <f>VLOOKUP($G852,Temp!$A:$C,S$1,FALSE)</f>
        <v>#VALUE!</v>
      </c>
      <c r="T852" s="22" t="e">
        <f>VLOOKUP($G852,Temp!$A:$C,T$1,FALSE)</f>
        <v>#VALUE!</v>
      </c>
      <c r="U852" s="22" t="e">
        <f>VLOOKUP($G852,Temp!$A:$C,U$1,FALSE)</f>
        <v>#VALUE!</v>
      </c>
      <c r="V852" s="22" t="e">
        <f>VLOOKUP($G852,Temp!$A:$C,V$1,FALSE)</f>
        <v>#VALUE!</v>
      </c>
      <c r="W852" s="22" t="e">
        <f>VLOOKUP($G852,Temp!$A:$C,W$1,FALSE)</f>
        <v>#VALUE!</v>
      </c>
      <c r="X852" s="22" t="e">
        <f>VLOOKUP($G852,Temp!$A:$C,X$1,FALSE)</f>
        <v>#VALUE!</v>
      </c>
      <c r="Y852" s="22">
        <f>VLOOKUP($G852,Temp!$A:$C,Y$1,FALSE)</f>
        <v>105000</v>
      </c>
      <c r="Z852" s="22">
        <f>VLOOKUP($G852,Temp!$A:$C,Z$1,FALSE)</f>
        <v>33000</v>
      </c>
      <c r="AA852" s="22" t="e">
        <f>VLOOKUP($A852,Searches!$A:$H,AA$1,FALSE)</f>
        <v>#N/A</v>
      </c>
      <c r="AB852" s="22" t="e">
        <f>VLOOKUP($A852,Searches!$A:$H,AB$1,FALSE)</f>
        <v>#N/A</v>
      </c>
      <c r="AC852" s="22" t="e">
        <f>VLOOKUP($A852,Searches!$A:$H,AC$1,FALSE)</f>
        <v>#N/A</v>
      </c>
      <c r="AD852" s="22" t="e">
        <f>VLOOKUP($A852,Searches!$A:$H,AD$1,FALSE)</f>
        <v>#N/A</v>
      </c>
      <c r="AE852" s="22" t="e">
        <f>VLOOKUP($A852,Searches!$A:$H,AE$1,FALSE)</f>
        <v>#N/A</v>
      </c>
      <c r="AF852" s="22" t="e">
        <f>VLOOKUP($A852,Searches!$A:$H,AF$1,FALSE)</f>
        <v>#N/A</v>
      </c>
      <c r="AG852" s="22" t="e">
        <f>VLOOKUP($A852,Searches!$A:$H,AG$1,FALSE)</f>
        <v>#N/A</v>
      </c>
      <c r="AH852" s="22" t="e">
        <f>VLOOKUP($G852,Temp!$D:$F,AH$1,FALSE)</f>
        <v>#N/A</v>
      </c>
      <c r="AI852" s="22" t="e">
        <f>VLOOKUP($G852,Temp!$D:$F,AI$1,FALSE)</f>
        <v>#N/A</v>
      </c>
      <c r="AJ852" s="22" t="e">
        <f>VLOOKUP($G852,Temp!$D:$F,AJ$1,FALSE)</f>
        <v>#N/A</v>
      </c>
    </row>
    <row r="853" spans="1:36" ht="16" x14ac:dyDescent="0.2">
      <c r="A853" s="8" t="str">
        <f t="shared" si="13"/>
        <v>Simon Mouyal Medidata Solutions</v>
      </c>
      <c r="B853" s="8" t="s">
        <v>321</v>
      </c>
      <c r="C853" s="8" t="s">
        <v>3220</v>
      </c>
      <c r="D853" s="8" t="s">
        <v>42</v>
      </c>
      <c r="E853" s="8" t="s">
        <v>3221</v>
      </c>
      <c r="F853" s="8" t="s">
        <v>3222</v>
      </c>
      <c r="G853" s="12" t="s">
        <v>2984</v>
      </c>
      <c r="H853" s="22" t="str">
        <f>VLOOKUP($G853,Temp!$A:$C,H$1,FALSE)</f>
        <v>mdsol.com</v>
      </c>
      <c r="I853" s="22" t="e">
        <f>VLOOKUP($G853,Temp!$A:$C,I$1,FALSE)</f>
        <v>#VALUE!</v>
      </c>
      <c r="J853" s="22" t="e">
        <f>VLOOKUP($G853,Temp!$A:$C,J$1,FALSE)</f>
        <v>#VALUE!</v>
      </c>
      <c r="K853" s="22" t="e">
        <f>VLOOKUP($G853,Temp!$A:$C,K$1,FALSE)</f>
        <v>#VALUE!</v>
      </c>
      <c r="L853" s="22" t="e">
        <f>VLOOKUP($G853,Temp!$A:$C,L$1,FALSE)</f>
        <v>#VALUE!</v>
      </c>
      <c r="M853" s="22" t="e">
        <f>VLOOKUP($G853,Temp!$A:$C,M$1,FALSE)</f>
        <v>#VALUE!</v>
      </c>
      <c r="N853" s="22" t="e">
        <f>VLOOKUP($G853,Temp!$A:$C,N$1,FALSE)</f>
        <v>#VALUE!</v>
      </c>
      <c r="O853" s="22" t="e">
        <f>VLOOKUP($G853,Temp!$A:$C,O$1,FALSE)</f>
        <v>#VALUE!</v>
      </c>
      <c r="P853" s="22" t="e">
        <f>VLOOKUP($G853,Temp!$A:$C,P$1,FALSE)</f>
        <v>#VALUE!</v>
      </c>
      <c r="Q853" s="22" t="e">
        <f>VLOOKUP($G853,Temp!$A:$C,Q$1,FALSE)</f>
        <v>#VALUE!</v>
      </c>
      <c r="R853" s="22" t="e">
        <f>VLOOKUP($G853,Temp!$A:$C,R$1,FALSE)</f>
        <v>#VALUE!</v>
      </c>
      <c r="S853" s="22" t="e">
        <f>VLOOKUP($G853,Temp!$A:$C,S$1,FALSE)</f>
        <v>#VALUE!</v>
      </c>
      <c r="T853" s="22" t="e">
        <f>VLOOKUP($G853,Temp!$A:$C,T$1,FALSE)</f>
        <v>#VALUE!</v>
      </c>
      <c r="U853" s="22" t="e">
        <f>VLOOKUP($G853,Temp!$A:$C,U$1,FALSE)</f>
        <v>#VALUE!</v>
      </c>
      <c r="V853" s="22" t="e">
        <f>VLOOKUP($G853,Temp!$A:$C,V$1,FALSE)</f>
        <v>#VALUE!</v>
      </c>
      <c r="W853" s="22" t="e">
        <f>VLOOKUP($G853,Temp!$A:$C,W$1,FALSE)</f>
        <v>#VALUE!</v>
      </c>
      <c r="X853" s="22" t="e">
        <f>VLOOKUP($G853,Temp!$A:$C,X$1,FALSE)</f>
        <v>#VALUE!</v>
      </c>
      <c r="Y853" s="22">
        <f>VLOOKUP($G853,Temp!$A:$C,Y$1,FALSE)</f>
        <v>28400</v>
      </c>
      <c r="Z853" s="22">
        <f>VLOOKUP($G853,Temp!$A:$C,Z$1,FALSE)</f>
        <v>207</v>
      </c>
      <c r="AA853" s="22" t="str">
        <f>VLOOKUP($A853,Searches!$A:$H,AA$1,FALSE)</f>
        <v>Simon Mouyal</v>
      </c>
      <c r="AB853" s="22" t="str">
        <f>VLOOKUP($A853,Searches!$A:$H,AB$1,FALSE)</f>
        <v>Medidata Solutions</v>
      </c>
      <c r="AC853" s="22" t="str">
        <f>VLOOKUP($A853,Searches!$A:$H,AC$1,FALSE)</f>
        <v>Chief Marketing Officer</v>
      </c>
      <c r="AD853" s="22" t="str">
        <f>VLOOKUP($A853,Searches!$A:$H,AD$1,FALSE)</f>
        <v>2nd</v>
      </c>
      <c r="AE853" s="22" t="str">
        <f>VLOOKUP($A853,Searches!$A:$H,AE$1,FALSE)</f>
        <v>Open link</v>
      </c>
      <c r="AF853" s="22" t="str">
        <f>VLOOKUP($A853,Searches!$A:$H,AF$1,FALSE)</f>
        <v>Greater New York City Area</v>
      </c>
      <c r="AG853" s="22" t="str">
        <f>VLOOKUP($A853,Searches!$A:$H,AG$1,FALSE)</f>
        <v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v>
      </c>
      <c r="AH853" s="22" t="str">
        <f>VLOOKUP($G853,Temp!$D:$F,AH$1,FALSE)</f>
        <v>mdsol.com</v>
      </c>
      <c r="AI853" s="22" t="str">
        <f>VLOOKUP($G853,Temp!$D:$F,AI$1,FALSE)</f>
        <v>Eloqua</v>
      </c>
      <c r="AJ853" s="22" t="str">
        <f>VLOOKUP($G853,Temp!$D:$F,AJ$1,FALSE)</f>
        <v>Drupal</v>
      </c>
    </row>
    <row r="854" spans="1:36" ht="16" x14ac:dyDescent="0.2">
      <c r="A854" s="8" t="str">
        <f t="shared" si="13"/>
        <v>Kevin Alansky Logi Analytics</v>
      </c>
      <c r="B854" s="8" t="s">
        <v>2277</v>
      </c>
      <c r="C854" s="8" t="s">
        <v>3249</v>
      </c>
      <c r="D854" s="8" t="s">
        <v>42</v>
      </c>
      <c r="E854" s="8" t="s">
        <v>3250</v>
      </c>
      <c r="F854" s="8" t="s">
        <v>3251</v>
      </c>
      <c r="G854" s="12" t="s">
        <v>3019</v>
      </c>
      <c r="H854" s="22" t="str">
        <f>VLOOKUP($G854,Temp!$A:$C,H$1,FALSE)</f>
        <v>logianalytics.com</v>
      </c>
      <c r="I854" s="22" t="e">
        <f>VLOOKUP($G854,Temp!$A:$C,I$1,FALSE)</f>
        <v>#VALUE!</v>
      </c>
      <c r="J854" s="22" t="e">
        <f>VLOOKUP($G854,Temp!$A:$C,J$1,FALSE)</f>
        <v>#VALUE!</v>
      </c>
      <c r="K854" s="22" t="e">
        <f>VLOOKUP($G854,Temp!$A:$C,K$1,FALSE)</f>
        <v>#VALUE!</v>
      </c>
      <c r="L854" s="22" t="e">
        <f>VLOOKUP($G854,Temp!$A:$C,L$1,FALSE)</f>
        <v>#VALUE!</v>
      </c>
      <c r="M854" s="22" t="e">
        <f>VLOOKUP($G854,Temp!$A:$C,M$1,FALSE)</f>
        <v>#VALUE!</v>
      </c>
      <c r="N854" s="22" t="e">
        <f>VLOOKUP($G854,Temp!$A:$C,N$1,FALSE)</f>
        <v>#VALUE!</v>
      </c>
      <c r="O854" s="22" t="e">
        <f>VLOOKUP($G854,Temp!$A:$C,O$1,FALSE)</f>
        <v>#VALUE!</v>
      </c>
      <c r="P854" s="22" t="e">
        <f>VLOOKUP($G854,Temp!$A:$C,P$1,FALSE)</f>
        <v>#VALUE!</v>
      </c>
      <c r="Q854" s="22" t="e">
        <f>VLOOKUP($G854,Temp!$A:$C,Q$1,FALSE)</f>
        <v>#VALUE!</v>
      </c>
      <c r="R854" s="22" t="e">
        <f>VLOOKUP($G854,Temp!$A:$C,R$1,FALSE)</f>
        <v>#VALUE!</v>
      </c>
      <c r="S854" s="22" t="e">
        <f>VLOOKUP($G854,Temp!$A:$C,S$1,FALSE)</f>
        <v>#VALUE!</v>
      </c>
      <c r="T854" s="22" t="e">
        <f>VLOOKUP($G854,Temp!$A:$C,T$1,FALSE)</f>
        <v>#VALUE!</v>
      </c>
      <c r="U854" s="22" t="e">
        <f>VLOOKUP($G854,Temp!$A:$C,U$1,FALSE)</f>
        <v>#VALUE!</v>
      </c>
      <c r="V854" s="22" t="e">
        <f>VLOOKUP($G854,Temp!$A:$C,V$1,FALSE)</f>
        <v>#VALUE!</v>
      </c>
      <c r="W854" s="22" t="e">
        <f>VLOOKUP($G854,Temp!$A:$C,W$1,FALSE)</f>
        <v>#VALUE!</v>
      </c>
      <c r="X854" s="22" t="e">
        <f>VLOOKUP($G854,Temp!$A:$C,X$1,FALSE)</f>
        <v>#VALUE!</v>
      </c>
      <c r="Y854" s="22">
        <f>VLOOKUP($G854,Temp!$A:$C,Y$1,FALSE)</f>
        <v>101000</v>
      </c>
      <c r="Z854" s="22">
        <f>VLOOKUP($G854,Temp!$A:$C,Z$1,FALSE)</f>
        <v>8900</v>
      </c>
      <c r="AA854" s="22" t="str">
        <f>VLOOKUP($A854,Searches!$A:$H,AA$1,FALSE)</f>
        <v>Kevin Alansky</v>
      </c>
      <c r="AB854" s="22" t="str">
        <f>VLOOKUP($A854,Searches!$A:$H,AB$1,FALSE)</f>
        <v>Logi Analytics</v>
      </c>
      <c r="AC854" s="22" t="str">
        <f>VLOOKUP($A854,Searches!$A:$H,AC$1,FALSE)</f>
        <v>Chief Marketing Officer</v>
      </c>
      <c r="AD854" s="22" t="str">
        <f>VLOOKUP($A854,Searches!$A:$H,AD$1,FALSE)</f>
        <v>2nd</v>
      </c>
      <c r="AE854" s="22" t="str">
        <f>VLOOKUP($A854,Searches!$A:$H,AE$1,FALSE)</f>
        <v/>
      </c>
      <c r="AF854" s="22" t="str">
        <f>VLOOKUP($A854,Searches!$A:$H,AF$1,FALSE)</f>
        <v>Washington D.C. Metro Area</v>
      </c>
      <c r="AG854" s="22" t="str">
        <f>VLOOKUP($A854,Searches!$A:$H,AG$1,FALSE)</f>
        <v>https://www.linkedin.com/sales/profile/965503,7m3-,NAME_SEARCH?moduleKey=peopleSearchResults&amp;pageKey=sales-search3-people-refinement&amp;contextId=60BC92C971D70515801E49D6842B0000&amp;requestId=4bd62710-bea7-4f38-ad58-e37bf9f23975&amp;action=CLICK&amp;target=urn%3Ali%3AsalesLead%3A(-1%2C965503)&amp;pageNumber=5&amp;targetEl=profilelink&amp;position=8&amp;trk=lss-serp-result-lead_photo</v>
      </c>
      <c r="AH854" s="22" t="str">
        <f>VLOOKUP($G854,Temp!$D:$F,AH$1,FALSE)</f>
        <v>logianalytics.com</v>
      </c>
      <c r="AI854" s="22" t="str">
        <f>VLOOKUP($G854,Temp!$D:$F,AI$1,FALSE)</f>
        <v>Marketo</v>
      </c>
      <c r="AJ854" s="22" t="str">
        <f>VLOOKUP($G854,Temp!$D:$F,AJ$1,FALSE)</f>
        <v>WordPress</v>
      </c>
    </row>
    <row r="855" spans="1:36" ht="16" x14ac:dyDescent="0.2">
      <c r="A855" s="8" t="str">
        <f t="shared" si="13"/>
        <v>Gregg Holzrichter Big Switch Networks</v>
      </c>
      <c r="B855" s="8" t="s">
        <v>3281</v>
      </c>
      <c r="C855" s="8" t="s">
        <v>3282</v>
      </c>
      <c r="D855" s="8" t="s">
        <v>42</v>
      </c>
      <c r="E855" s="8" t="s">
        <v>3283</v>
      </c>
      <c r="F855" s="8" t="s">
        <v>3284</v>
      </c>
      <c r="G855" s="12" t="s">
        <v>3056</v>
      </c>
      <c r="H855" s="22" t="str">
        <f>VLOOKUP($G855,Temp!$A:$C,H$1,FALSE)</f>
        <v>bigswitch.com</v>
      </c>
      <c r="I855" s="22" t="e">
        <f>VLOOKUP($G855,Temp!$A:$C,I$1,FALSE)</f>
        <v>#VALUE!</v>
      </c>
      <c r="J855" s="22" t="e">
        <f>VLOOKUP($G855,Temp!$A:$C,J$1,FALSE)</f>
        <v>#VALUE!</v>
      </c>
      <c r="K855" s="22" t="e">
        <f>VLOOKUP($G855,Temp!$A:$C,K$1,FALSE)</f>
        <v>#VALUE!</v>
      </c>
      <c r="L855" s="22" t="e">
        <f>VLOOKUP($G855,Temp!$A:$C,L$1,FALSE)</f>
        <v>#VALUE!</v>
      </c>
      <c r="M855" s="22" t="e">
        <f>VLOOKUP($G855,Temp!$A:$C,M$1,FALSE)</f>
        <v>#VALUE!</v>
      </c>
      <c r="N855" s="22" t="e">
        <f>VLOOKUP($G855,Temp!$A:$C,N$1,FALSE)</f>
        <v>#VALUE!</v>
      </c>
      <c r="O855" s="22" t="e">
        <f>VLOOKUP($G855,Temp!$A:$C,O$1,FALSE)</f>
        <v>#VALUE!</v>
      </c>
      <c r="P855" s="22" t="e">
        <f>VLOOKUP($G855,Temp!$A:$C,P$1,FALSE)</f>
        <v>#VALUE!</v>
      </c>
      <c r="Q855" s="22" t="e">
        <f>VLOOKUP($G855,Temp!$A:$C,Q$1,FALSE)</f>
        <v>#VALUE!</v>
      </c>
      <c r="R855" s="22" t="e">
        <f>VLOOKUP($G855,Temp!$A:$C,R$1,FALSE)</f>
        <v>#VALUE!</v>
      </c>
      <c r="S855" s="22" t="e">
        <f>VLOOKUP($G855,Temp!$A:$C,S$1,FALSE)</f>
        <v>#VALUE!</v>
      </c>
      <c r="T855" s="22" t="e">
        <f>VLOOKUP($G855,Temp!$A:$C,T$1,FALSE)</f>
        <v>#VALUE!</v>
      </c>
      <c r="U855" s="22" t="e">
        <f>VLOOKUP($G855,Temp!$A:$C,U$1,FALSE)</f>
        <v>#VALUE!</v>
      </c>
      <c r="V855" s="22" t="e">
        <f>VLOOKUP($G855,Temp!$A:$C,V$1,FALSE)</f>
        <v>#VALUE!</v>
      </c>
      <c r="W855" s="22" t="e">
        <f>VLOOKUP($G855,Temp!$A:$C,W$1,FALSE)</f>
        <v>#VALUE!</v>
      </c>
      <c r="X855" s="22" t="e">
        <f>VLOOKUP($G855,Temp!$A:$C,X$1,FALSE)</f>
        <v>#VALUE!</v>
      </c>
      <c r="Y855" s="22">
        <f>VLOOKUP($G855,Temp!$A:$C,Y$1,FALSE)</f>
        <v>24200</v>
      </c>
      <c r="Z855" s="22">
        <f>VLOOKUP($G855,Temp!$A:$C,Z$1,FALSE)</f>
        <v>5000</v>
      </c>
      <c r="AA855" s="22" t="str">
        <f>VLOOKUP($A855,Searches!$A:$H,AA$1,FALSE)</f>
        <v>Gregg Holzrichter</v>
      </c>
      <c r="AB855" s="22" t="str">
        <f>VLOOKUP($A855,Searches!$A:$H,AB$1,FALSE)</f>
        <v>Big Switch Networks</v>
      </c>
      <c r="AC855" s="22" t="str">
        <f>VLOOKUP($A855,Searches!$A:$H,AC$1,FALSE)</f>
        <v>Chief Marketing Officer</v>
      </c>
      <c r="AD855" s="22" t="str">
        <f>VLOOKUP($A855,Searches!$A:$H,AD$1,FALSE)</f>
        <v>2nd</v>
      </c>
      <c r="AE855" s="22" t="str">
        <f>VLOOKUP($A855,Searches!$A:$H,AE$1,FALSE)</f>
        <v>Open link</v>
      </c>
      <c r="AF855" s="22" t="str">
        <f>VLOOKUP($A855,Searches!$A:$H,AF$1,FALSE)</f>
        <v>San Francisco Bay Area</v>
      </c>
      <c r="AG855" s="22" t="str">
        <f>VLOOKUP($A855,Searches!$A:$H,AG$1,FALSE)</f>
        <v>https://www.linkedin.com/sales/profile/175549,7wJo,NAME_SEARCH?moduleKey=peopleSearchResults&amp;pageKey=sales-search3-people-refinement&amp;contextId=60BC92C971D70515801E49D6842B0000&amp;requestId=4bd62710-bea7-4f38-ad58-e37bf9f23975&amp;action=CLICK&amp;target=urn%3Ali%3AsalesLead%3A(-1%2C175549)&amp;pageNumber=5&amp;targetEl=profilelink&amp;position=7&amp;trk=lss-serp-result-lead_photo</v>
      </c>
      <c r="AH855" s="22" t="str">
        <f>VLOOKUP($G855,Temp!$D:$F,AH$1,FALSE)</f>
        <v>bigswitch.com</v>
      </c>
      <c r="AI855" s="22" t="str">
        <f>VLOOKUP($G855,Temp!$D:$F,AI$1,FALSE)</f>
        <v>Marketo</v>
      </c>
      <c r="AJ855" s="22" t="str">
        <f>VLOOKUP($G855,Temp!$D:$F,AJ$1,FALSE)</f>
        <v>Drupal</v>
      </c>
    </row>
    <row r="856" spans="1:36" ht="16" x14ac:dyDescent="0.2">
      <c r="A856" s="8" t="str">
        <f t="shared" si="13"/>
        <v>Steven Wastie Origami Logic</v>
      </c>
      <c r="B856" s="8" t="s">
        <v>1566</v>
      </c>
      <c r="C856" s="8" t="s">
        <v>3256</v>
      </c>
      <c r="D856" s="8" t="s">
        <v>3257</v>
      </c>
      <c r="E856" s="8" t="s">
        <v>3258</v>
      </c>
      <c r="F856" s="8" t="s">
        <v>3259</v>
      </c>
      <c r="G856" s="12" t="s">
        <v>3037</v>
      </c>
      <c r="H856" s="22" t="str">
        <f>VLOOKUP($G856,Temp!$A:$C,H$1,FALSE)</f>
        <v>origamilogic.com</v>
      </c>
      <c r="I856" s="22" t="e">
        <f>VLOOKUP($G856,Temp!$A:$C,I$1,FALSE)</f>
        <v>#VALUE!</v>
      </c>
      <c r="J856" s="22" t="e">
        <f>VLOOKUP($G856,Temp!$A:$C,J$1,FALSE)</f>
        <v>#VALUE!</v>
      </c>
      <c r="K856" s="22" t="e">
        <f>VLOOKUP($G856,Temp!$A:$C,K$1,FALSE)</f>
        <v>#VALUE!</v>
      </c>
      <c r="L856" s="22" t="e">
        <f>VLOOKUP($G856,Temp!$A:$C,L$1,FALSE)</f>
        <v>#VALUE!</v>
      </c>
      <c r="M856" s="22" t="e">
        <f>VLOOKUP($G856,Temp!$A:$C,M$1,FALSE)</f>
        <v>#VALUE!</v>
      </c>
      <c r="N856" s="22" t="e">
        <f>VLOOKUP($G856,Temp!$A:$C,N$1,FALSE)</f>
        <v>#VALUE!</v>
      </c>
      <c r="O856" s="22" t="e">
        <f>VLOOKUP($G856,Temp!$A:$C,O$1,FALSE)</f>
        <v>#VALUE!</v>
      </c>
      <c r="P856" s="22" t="e">
        <f>VLOOKUP($G856,Temp!$A:$C,P$1,FALSE)</f>
        <v>#VALUE!</v>
      </c>
      <c r="Q856" s="22" t="e">
        <f>VLOOKUP($G856,Temp!$A:$C,Q$1,FALSE)</f>
        <v>#VALUE!</v>
      </c>
      <c r="R856" s="22" t="e">
        <f>VLOOKUP($G856,Temp!$A:$C,R$1,FALSE)</f>
        <v>#VALUE!</v>
      </c>
      <c r="S856" s="22" t="e">
        <f>VLOOKUP($G856,Temp!$A:$C,S$1,FALSE)</f>
        <v>#VALUE!</v>
      </c>
      <c r="T856" s="22" t="e">
        <f>VLOOKUP($G856,Temp!$A:$C,T$1,FALSE)</f>
        <v>#VALUE!</v>
      </c>
      <c r="U856" s="22" t="e">
        <f>VLOOKUP($G856,Temp!$A:$C,U$1,FALSE)</f>
        <v>#VALUE!</v>
      </c>
      <c r="V856" s="22" t="e">
        <f>VLOOKUP($G856,Temp!$A:$C,V$1,FALSE)</f>
        <v>#VALUE!</v>
      </c>
      <c r="W856" s="22" t="e">
        <f>VLOOKUP($G856,Temp!$A:$C,W$1,FALSE)</f>
        <v>#VALUE!</v>
      </c>
      <c r="X856" s="22" t="e">
        <f>VLOOKUP($G856,Temp!$A:$C,X$1,FALSE)</f>
        <v>#VALUE!</v>
      </c>
      <c r="Y856" s="22">
        <f>VLOOKUP($G856,Temp!$A:$C,Y$1,FALSE)</f>
        <v>447</v>
      </c>
      <c r="Z856" s="22">
        <f>VLOOKUP($G856,Temp!$A:$C,Z$1,FALSE)</f>
        <v>0</v>
      </c>
      <c r="AA856" s="22" t="str">
        <f>VLOOKUP($A856,Searches!$A:$H,AA$1,FALSE)</f>
        <v>Steven Wastie</v>
      </c>
      <c r="AB856" s="22" t="str">
        <f>VLOOKUP($A856,Searches!$A:$H,AB$1,FALSE)</f>
        <v>Origami Logic</v>
      </c>
      <c r="AC856" s="22" t="str">
        <f>VLOOKUP($A856,Searches!$A:$H,AC$1,FALSE)</f>
        <v>Chief Marketing and Revenue Officer</v>
      </c>
      <c r="AD856" s="22" t="str">
        <f>VLOOKUP($A856,Searches!$A:$H,AD$1,FALSE)</f>
        <v>2nd</v>
      </c>
      <c r="AE856" s="22" t="str">
        <f>VLOOKUP($A856,Searches!$A:$H,AE$1,FALSE)</f>
        <v>Open link</v>
      </c>
      <c r="AF856" s="22" t="str">
        <f>VLOOKUP($A856,Searches!$A:$H,AF$1,FALSE)</f>
        <v>San Francisco Bay Area</v>
      </c>
      <c r="AG856" s="22" t="str">
        <f>VLOOKUP($A856,Searches!$A:$H,AG$1,FALSE)</f>
        <v>https://www.linkedin.com/sales/profile/330659,XI-6,NAME_SEARCH?moduleKey=peopleSearchResults&amp;pageKey=sales-search3-people-refinement&amp;contextId=60BC92C971D70515801E49D6842B0000&amp;requestId=4bd62710-bea7-4f38-ad58-e37bf9f23975&amp;action=CLICK&amp;target=urn%3Ali%3AsalesLead%3A(-1%2C330659)&amp;pageNumber=5&amp;targetEl=profilelink&amp;position=9&amp;trk=lss-serp-result-lead_photo</v>
      </c>
      <c r="AH856" s="22" t="str">
        <f>VLOOKUP($G856,Temp!$D:$F,AH$1,FALSE)</f>
        <v>origamilogic.com</v>
      </c>
      <c r="AI856" s="22" t="str">
        <f>VLOOKUP($G856,Temp!$D:$F,AI$1,FALSE)</f>
        <v>HubSpot</v>
      </c>
      <c r="AJ856" s="22" t="str">
        <f>VLOOKUP($G856,Temp!$D:$F,AJ$1,FALSE)</f>
        <v>WordPress</v>
      </c>
    </row>
    <row r="857" spans="1:36" ht="16" x14ac:dyDescent="0.2">
      <c r="A857" s="8" t="str">
        <f t="shared" si="13"/>
        <v>David Ahrens Tradeshift</v>
      </c>
      <c r="B857" s="8" t="s">
        <v>438</v>
      </c>
      <c r="C857" s="8" t="s">
        <v>3299</v>
      </c>
      <c r="D857" s="8" t="s">
        <v>42</v>
      </c>
      <c r="E857" s="8" t="s">
        <v>3300</v>
      </c>
      <c r="F857" s="8" t="s">
        <v>3301</v>
      </c>
      <c r="G857" s="12" t="s">
        <v>3067</v>
      </c>
      <c r="H857" s="22" t="str">
        <f>VLOOKUP($G857,Temp!$A:$C,H$1,FALSE)</f>
        <v>tradeshift.com</v>
      </c>
      <c r="I857" s="22" t="e">
        <f>VLOOKUP($G857,Temp!$A:$C,I$1,FALSE)</f>
        <v>#VALUE!</v>
      </c>
      <c r="J857" s="22" t="e">
        <f>VLOOKUP($G857,Temp!$A:$C,J$1,FALSE)</f>
        <v>#VALUE!</v>
      </c>
      <c r="K857" s="22" t="e">
        <f>VLOOKUP($G857,Temp!$A:$C,K$1,FALSE)</f>
        <v>#VALUE!</v>
      </c>
      <c r="L857" s="22" t="e">
        <f>VLOOKUP($G857,Temp!$A:$C,L$1,FALSE)</f>
        <v>#VALUE!</v>
      </c>
      <c r="M857" s="22" t="e">
        <f>VLOOKUP($G857,Temp!$A:$C,M$1,FALSE)</f>
        <v>#VALUE!</v>
      </c>
      <c r="N857" s="22" t="e">
        <f>VLOOKUP($G857,Temp!$A:$C,N$1,FALSE)</f>
        <v>#VALUE!</v>
      </c>
      <c r="O857" s="22" t="e">
        <f>VLOOKUP($G857,Temp!$A:$C,O$1,FALSE)</f>
        <v>#VALUE!</v>
      </c>
      <c r="P857" s="22" t="e">
        <f>VLOOKUP($G857,Temp!$A:$C,P$1,FALSE)</f>
        <v>#VALUE!</v>
      </c>
      <c r="Q857" s="22" t="e">
        <f>VLOOKUP($G857,Temp!$A:$C,Q$1,FALSE)</f>
        <v>#VALUE!</v>
      </c>
      <c r="R857" s="22" t="e">
        <f>VLOOKUP($G857,Temp!$A:$C,R$1,FALSE)</f>
        <v>#VALUE!</v>
      </c>
      <c r="S857" s="22" t="e">
        <f>VLOOKUP($G857,Temp!$A:$C,S$1,FALSE)</f>
        <v>#VALUE!</v>
      </c>
      <c r="T857" s="22" t="e">
        <f>VLOOKUP($G857,Temp!$A:$C,T$1,FALSE)</f>
        <v>#VALUE!</v>
      </c>
      <c r="U857" s="22" t="e">
        <f>VLOOKUP($G857,Temp!$A:$C,U$1,FALSE)</f>
        <v>#VALUE!</v>
      </c>
      <c r="V857" s="22" t="e">
        <f>VLOOKUP($G857,Temp!$A:$C,V$1,FALSE)</f>
        <v>#VALUE!</v>
      </c>
      <c r="W857" s="22" t="e">
        <f>VLOOKUP($G857,Temp!$A:$C,W$1,FALSE)</f>
        <v>#VALUE!</v>
      </c>
      <c r="X857" s="22" t="e">
        <f>VLOOKUP($G857,Temp!$A:$C,X$1,FALSE)</f>
        <v>#VALUE!</v>
      </c>
      <c r="Y857" s="22">
        <f>VLOOKUP($G857,Temp!$A:$C,Y$1,FALSE)</f>
        <v>3900</v>
      </c>
      <c r="Z857" s="22">
        <f>VLOOKUP($G857,Temp!$A:$C,Z$1,FALSE)</f>
        <v>4700</v>
      </c>
      <c r="AA857" s="22" t="e">
        <f>VLOOKUP($A857,Searches!$A:$H,AA$1,FALSE)</f>
        <v>#N/A</v>
      </c>
      <c r="AB857" s="22" t="e">
        <f>VLOOKUP($A857,Searches!$A:$H,AB$1,FALSE)</f>
        <v>#N/A</v>
      </c>
      <c r="AC857" s="22" t="e">
        <f>VLOOKUP($A857,Searches!$A:$H,AC$1,FALSE)</f>
        <v>#N/A</v>
      </c>
      <c r="AD857" s="22" t="e">
        <f>VLOOKUP($A857,Searches!$A:$H,AD$1,FALSE)</f>
        <v>#N/A</v>
      </c>
      <c r="AE857" s="22" t="e">
        <f>VLOOKUP($A857,Searches!$A:$H,AE$1,FALSE)</f>
        <v>#N/A</v>
      </c>
      <c r="AF857" s="22" t="e">
        <f>VLOOKUP($A857,Searches!$A:$H,AF$1,FALSE)</f>
        <v>#N/A</v>
      </c>
      <c r="AG857" s="22" t="e">
        <f>VLOOKUP($A857,Searches!$A:$H,AG$1,FALSE)</f>
        <v>#N/A</v>
      </c>
      <c r="AH857" s="22" t="str">
        <f>VLOOKUP($G857,Temp!$D:$F,AH$1,FALSE)</f>
        <v>tradeshift.com</v>
      </c>
      <c r="AI857" s="22" t="str">
        <f>VLOOKUP($G857,Temp!$D:$F,AI$1,FALSE)</f>
        <v>Marketo</v>
      </c>
      <c r="AJ857" s="22" t="str">
        <f>VLOOKUP($G857,Temp!$D:$F,AJ$1,FALSE)</f>
        <v>WordPress</v>
      </c>
    </row>
    <row r="858" spans="1:36" ht="16" x14ac:dyDescent="0.2">
      <c r="A858" s="8" t="str">
        <f t="shared" si="13"/>
        <v>Rich Lesperance Swap.com</v>
      </c>
      <c r="B858" s="8" t="s">
        <v>3269</v>
      </c>
      <c r="C858" s="8" t="s">
        <v>3270</v>
      </c>
      <c r="D858" s="8" t="s">
        <v>42</v>
      </c>
      <c r="E858" s="8" t="s">
        <v>3271</v>
      </c>
      <c r="F858" s="12" t="s">
        <v>3272</v>
      </c>
      <c r="G858" s="12" t="s">
        <v>3049</v>
      </c>
      <c r="H858" s="22" t="str">
        <f>VLOOKUP($G858,Temp!$A:$C,H$1,FALSE)</f>
        <v>swap.com</v>
      </c>
      <c r="I858" s="22" t="e">
        <f>VLOOKUP($G858,Temp!$A:$C,I$1,FALSE)</f>
        <v>#VALUE!</v>
      </c>
      <c r="J858" s="22" t="e">
        <f>VLOOKUP($G858,Temp!$A:$C,J$1,FALSE)</f>
        <v>#VALUE!</v>
      </c>
      <c r="K858" s="22" t="e">
        <f>VLOOKUP($G858,Temp!$A:$C,K$1,FALSE)</f>
        <v>#VALUE!</v>
      </c>
      <c r="L858" s="22" t="e">
        <f>VLOOKUP($G858,Temp!$A:$C,L$1,FALSE)</f>
        <v>#VALUE!</v>
      </c>
      <c r="M858" s="22" t="e">
        <f>VLOOKUP($G858,Temp!$A:$C,M$1,FALSE)</f>
        <v>#VALUE!</v>
      </c>
      <c r="N858" s="22" t="e">
        <f>VLOOKUP($G858,Temp!$A:$C,N$1,FALSE)</f>
        <v>#VALUE!</v>
      </c>
      <c r="O858" s="22" t="e">
        <f>VLOOKUP($G858,Temp!$A:$C,O$1,FALSE)</f>
        <v>#VALUE!</v>
      </c>
      <c r="P858" s="22" t="e">
        <f>VLOOKUP($G858,Temp!$A:$C,P$1,FALSE)</f>
        <v>#VALUE!</v>
      </c>
      <c r="Q858" s="22" t="e">
        <f>VLOOKUP($G858,Temp!$A:$C,Q$1,FALSE)</f>
        <v>#VALUE!</v>
      </c>
      <c r="R858" s="22" t="e">
        <f>VLOOKUP($G858,Temp!$A:$C,R$1,FALSE)</f>
        <v>#VALUE!</v>
      </c>
      <c r="S858" s="22" t="e">
        <f>VLOOKUP($G858,Temp!$A:$C,S$1,FALSE)</f>
        <v>#VALUE!</v>
      </c>
      <c r="T858" s="22" t="e">
        <f>VLOOKUP($G858,Temp!$A:$C,T$1,FALSE)</f>
        <v>#VALUE!</v>
      </c>
      <c r="U858" s="22" t="e">
        <f>VLOOKUP($G858,Temp!$A:$C,U$1,FALSE)</f>
        <v>#VALUE!</v>
      </c>
      <c r="V858" s="22" t="e">
        <f>VLOOKUP($G858,Temp!$A:$C,V$1,FALSE)</f>
        <v>#VALUE!</v>
      </c>
      <c r="W858" s="22" t="e">
        <f>VLOOKUP($G858,Temp!$A:$C,W$1,FALSE)</f>
        <v>#VALUE!</v>
      </c>
      <c r="X858" s="22" t="e">
        <f>VLOOKUP($G858,Temp!$A:$C,X$1,FALSE)</f>
        <v>#VALUE!</v>
      </c>
      <c r="Y858" s="22">
        <f>VLOOKUP($G858,Temp!$A:$C,Y$1,FALSE)</f>
        <v>194000</v>
      </c>
      <c r="Z858" s="22">
        <f>VLOOKUP($G858,Temp!$A:$C,Z$1,FALSE)</f>
        <v>18400</v>
      </c>
      <c r="AA858" s="22" t="str">
        <f>VLOOKUP($A858,Searches!$A:$H,AA$1,FALSE)</f>
        <v>Rich Lesperance</v>
      </c>
      <c r="AB858" s="22" t="str">
        <f>VLOOKUP($A858,Searches!$A:$H,AB$1,FALSE)</f>
        <v>Swap.com</v>
      </c>
      <c r="AC858" s="22" t="str">
        <f>VLOOKUP($A858,Searches!$A:$H,AC$1,FALSE)</f>
        <v>Chief Marketing Officer</v>
      </c>
      <c r="AD858" s="22" t="str">
        <f>VLOOKUP($A858,Searches!$A:$H,AD$1,FALSE)</f>
        <v>2nd</v>
      </c>
      <c r="AE858" s="22" t="str">
        <f>VLOOKUP($A858,Searches!$A:$H,AE$1,FALSE)</f>
        <v/>
      </c>
      <c r="AF858" s="22" t="str">
        <f>VLOOKUP($A858,Searches!$A:$H,AF$1,FALSE)</f>
        <v>Greater Chicago Area</v>
      </c>
      <c r="AG858" s="22" t="str">
        <f>VLOOKUP($A858,Searches!$A:$H,AG$1,FALSE)</f>
        <v>https://www.linkedin.com/sales/profile/113537,q8PI,NAME_SEARCH?moduleKey=peopleSearchResults&amp;pageKey=sales-search3-people-refinement&amp;contextId=60BC92C971D70515801E49D6842B0000&amp;requestId=212800b1-a51b-457e-a2f2-b0a3142cf20e&amp;action=CLICK&amp;target=urn%3Ali%3AsalesLead%3A(-1%2C113537)&amp;pageNumber=4&amp;targetEl=profilelink&amp;position=15&amp;trk=lss-serp-result-lead_photo</v>
      </c>
      <c r="AH858" s="22" t="str">
        <f>VLOOKUP($G858,Temp!$D:$F,AH$1,FALSE)</f>
        <v>swap.com</v>
      </c>
      <c r="AI858" s="22">
        <f>VLOOKUP($G858,Temp!$D:$F,AI$1,FALSE)</f>
        <v>0</v>
      </c>
      <c r="AJ858" s="22" t="str">
        <f>VLOOKUP($G858,Temp!$D:$F,AJ$1,FALSE)</f>
        <v>WordPress</v>
      </c>
    </row>
    <row r="859" spans="1:36" ht="16" x14ac:dyDescent="0.2">
      <c r="A859" s="8" t="str">
        <f t="shared" si="13"/>
        <v>Joshua Konowe Silent Circle</v>
      </c>
      <c r="B859" s="8" t="s">
        <v>918</v>
      </c>
      <c r="C859" s="8" t="s">
        <v>3338</v>
      </c>
      <c r="D859" s="8" t="s">
        <v>3339</v>
      </c>
      <c r="E859" s="8" t="s">
        <v>3340</v>
      </c>
      <c r="F859" s="8" t="s">
        <v>3341</v>
      </c>
      <c r="G859" s="12" t="s">
        <v>3093</v>
      </c>
      <c r="H859" s="22" t="str">
        <f>VLOOKUP($G859,Temp!$A:$C,H$1,FALSE)</f>
        <v>silentcircle.com</v>
      </c>
      <c r="I859" s="22" t="e">
        <f>VLOOKUP($G859,Temp!$A:$C,I$1,FALSE)</f>
        <v>#VALUE!</v>
      </c>
      <c r="J859" s="22" t="e">
        <f>VLOOKUP($G859,Temp!$A:$C,J$1,FALSE)</f>
        <v>#VALUE!</v>
      </c>
      <c r="K859" s="22" t="e">
        <f>VLOOKUP($G859,Temp!$A:$C,K$1,FALSE)</f>
        <v>#VALUE!</v>
      </c>
      <c r="L859" s="22" t="e">
        <f>VLOOKUP($G859,Temp!$A:$C,L$1,FALSE)</f>
        <v>#VALUE!</v>
      </c>
      <c r="M859" s="22" t="e">
        <f>VLOOKUP($G859,Temp!$A:$C,M$1,FALSE)</f>
        <v>#VALUE!</v>
      </c>
      <c r="N859" s="22" t="e">
        <f>VLOOKUP($G859,Temp!$A:$C,N$1,FALSE)</f>
        <v>#VALUE!</v>
      </c>
      <c r="O859" s="22" t="e">
        <f>VLOOKUP($G859,Temp!$A:$C,O$1,FALSE)</f>
        <v>#VALUE!</v>
      </c>
      <c r="P859" s="22" t="e">
        <f>VLOOKUP($G859,Temp!$A:$C,P$1,FALSE)</f>
        <v>#VALUE!</v>
      </c>
      <c r="Q859" s="22" t="e">
        <f>VLOOKUP($G859,Temp!$A:$C,Q$1,FALSE)</f>
        <v>#VALUE!</v>
      </c>
      <c r="R859" s="22" t="e">
        <f>VLOOKUP($G859,Temp!$A:$C,R$1,FALSE)</f>
        <v>#VALUE!</v>
      </c>
      <c r="S859" s="22" t="e">
        <f>VLOOKUP($G859,Temp!$A:$C,S$1,FALSE)</f>
        <v>#VALUE!</v>
      </c>
      <c r="T859" s="22" t="e">
        <f>VLOOKUP($G859,Temp!$A:$C,T$1,FALSE)</f>
        <v>#VALUE!</v>
      </c>
      <c r="U859" s="22" t="e">
        <f>VLOOKUP($G859,Temp!$A:$C,U$1,FALSE)</f>
        <v>#VALUE!</v>
      </c>
      <c r="V859" s="22" t="e">
        <f>VLOOKUP($G859,Temp!$A:$C,V$1,FALSE)</f>
        <v>#VALUE!</v>
      </c>
      <c r="W859" s="22" t="e">
        <f>VLOOKUP($G859,Temp!$A:$C,W$1,FALSE)</f>
        <v>#VALUE!</v>
      </c>
      <c r="X859" s="22" t="e">
        <f>VLOOKUP($G859,Temp!$A:$C,X$1,FALSE)</f>
        <v>#VALUE!</v>
      </c>
      <c r="Y859" s="22">
        <f>VLOOKUP($G859,Temp!$A:$C,Y$1,FALSE)</f>
        <v>17600</v>
      </c>
      <c r="Z859" s="22">
        <f>VLOOKUP($G859,Temp!$A:$C,Z$1,FALSE)</f>
        <v>1400</v>
      </c>
      <c r="AA859" s="22" t="str">
        <f>VLOOKUP($A859,Searches!$A:$H,AA$1,FALSE)</f>
        <v>Joshua Konowe</v>
      </c>
      <c r="AB859" s="22" t="str">
        <f>VLOOKUP($A859,Searches!$A:$H,AB$1,FALSE)</f>
        <v>Silent Circle</v>
      </c>
      <c r="AC859" s="22" t="str">
        <f>VLOOKUP($A859,Searches!$A:$H,AC$1,FALSE)</f>
        <v>Chief Marketing &amp; Strategy Officer</v>
      </c>
      <c r="AD859" s="22" t="str">
        <f>VLOOKUP($A859,Searches!$A:$H,AD$1,FALSE)</f>
        <v>2nd</v>
      </c>
      <c r="AE859" s="22" t="str">
        <f>VLOOKUP($A859,Searches!$A:$H,AE$1,FALSE)</f>
        <v>Open link</v>
      </c>
      <c r="AF859" s="22" t="str">
        <f>VLOOKUP($A859,Searches!$A:$H,AF$1,FALSE)</f>
        <v>Washington D.C. Metro Area</v>
      </c>
      <c r="AG859" s="22" t="str">
        <f>VLOOKUP($A859,Searches!$A:$H,AG$1,FALSE)</f>
        <v>https://www.linkedin.com/sales/profile/2443771,ZRj2,NAME_SEARCH?moduleKey=peopleSearchResults&amp;pageKey=sales-search3-people-refinement&amp;contextId=60BC92C971D70515801E49D6842B0000&amp;requestId=4bd62710-bea7-4f38-ad58-e37bf9f23975&amp;action=CLICK&amp;target=urn%3Ali%3AsalesLead%3A(-1%2C2443771)&amp;pageNumber=5&amp;targetEl=profilelink&amp;position=13&amp;trk=lss-serp-result-lead_photo</v>
      </c>
      <c r="AH859" s="22" t="str">
        <f>VLOOKUP($G859,Temp!$D:$F,AH$1,FALSE)</f>
        <v>silentcircle.com</v>
      </c>
      <c r="AI859" s="22">
        <f>VLOOKUP($G859,Temp!$D:$F,AI$1,FALSE)</f>
        <v>0</v>
      </c>
      <c r="AJ859" s="22" t="str">
        <f>VLOOKUP($G859,Temp!$D:$F,AJ$1,FALSE)</f>
        <v>WordPress</v>
      </c>
    </row>
    <row r="860" spans="1:36" ht="16" x14ac:dyDescent="0.2">
      <c r="A860" s="8" t="str">
        <f t="shared" si="13"/>
        <v>Patrick Smith Cvent</v>
      </c>
      <c r="B860" s="8" t="s">
        <v>709</v>
      </c>
      <c r="C860" s="8" t="s">
        <v>996</v>
      </c>
      <c r="D860" s="8" t="s">
        <v>42</v>
      </c>
      <c r="E860" s="8" t="s">
        <v>3322</v>
      </c>
      <c r="F860" s="8" t="s">
        <v>3323</v>
      </c>
      <c r="G860" s="12" t="s">
        <v>3088</v>
      </c>
      <c r="H860" s="22" t="str">
        <f>VLOOKUP($G860,Temp!$A:$C,H$1,FALSE)</f>
        <v>cvent.com</v>
      </c>
      <c r="I860" s="22" t="e">
        <f>VLOOKUP($G860,Temp!$A:$C,I$1,FALSE)</f>
        <v>#VALUE!</v>
      </c>
      <c r="J860" s="22" t="e">
        <f>VLOOKUP($G860,Temp!$A:$C,J$1,FALSE)</f>
        <v>#VALUE!</v>
      </c>
      <c r="K860" s="22" t="e">
        <f>VLOOKUP($G860,Temp!$A:$C,K$1,FALSE)</f>
        <v>#VALUE!</v>
      </c>
      <c r="L860" s="22" t="e">
        <f>VLOOKUP($G860,Temp!$A:$C,L$1,FALSE)</f>
        <v>#VALUE!</v>
      </c>
      <c r="M860" s="22" t="e">
        <f>VLOOKUP($G860,Temp!$A:$C,M$1,FALSE)</f>
        <v>#VALUE!</v>
      </c>
      <c r="N860" s="22" t="e">
        <f>VLOOKUP($G860,Temp!$A:$C,N$1,FALSE)</f>
        <v>#VALUE!</v>
      </c>
      <c r="O860" s="22" t="e">
        <f>VLOOKUP($G860,Temp!$A:$C,O$1,FALSE)</f>
        <v>#VALUE!</v>
      </c>
      <c r="P860" s="22" t="e">
        <f>VLOOKUP($G860,Temp!$A:$C,P$1,FALSE)</f>
        <v>#VALUE!</v>
      </c>
      <c r="Q860" s="22" t="e">
        <f>VLOOKUP($G860,Temp!$A:$C,Q$1,FALSE)</f>
        <v>#VALUE!</v>
      </c>
      <c r="R860" s="22" t="e">
        <f>VLOOKUP($G860,Temp!$A:$C,R$1,FALSE)</f>
        <v>#VALUE!</v>
      </c>
      <c r="S860" s="22" t="e">
        <f>VLOOKUP($G860,Temp!$A:$C,S$1,FALSE)</f>
        <v>#VALUE!</v>
      </c>
      <c r="T860" s="22" t="e">
        <f>VLOOKUP($G860,Temp!$A:$C,T$1,FALSE)</f>
        <v>#VALUE!</v>
      </c>
      <c r="U860" s="22" t="e">
        <f>VLOOKUP($G860,Temp!$A:$C,U$1,FALSE)</f>
        <v>#VALUE!</v>
      </c>
      <c r="V860" s="22" t="e">
        <f>VLOOKUP($G860,Temp!$A:$C,V$1,FALSE)</f>
        <v>#VALUE!</v>
      </c>
      <c r="W860" s="22" t="e">
        <f>VLOOKUP($G860,Temp!$A:$C,W$1,FALSE)</f>
        <v>#VALUE!</v>
      </c>
      <c r="X860" s="22" t="e">
        <f>VLOOKUP($G860,Temp!$A:$C,X$1,FALSE)</f>
        <v>#VALUE!</v>
      </c>
      <c r="Y860" s="22">
        <f>VLOOKUP($G860,Temp!$A:$C,Y$1,FALSE)</f>
        <v>350000</v>
      </c>
      <c r="Z860" s="22">
        <f>VLOOKUP($G860,Temp!$A:$C,Z$1,FALSE)</f>
        <v>15000</v>
      </c>
      <c r="AA860" s="22" t="e">
        <f>VLOOKUP($A860,Searches!$A:$H,AA$1,FALSE)</f>
        <v>#N/A</v>
      </c>
      <c r="AB860" s="22" t="e">
        <f>VLOOKUP($A860,Searches!$A:$H,AB$1,FALSE)</f>
        <v>#N/A</v>
      </c>
      <c r="AC860" s="22" t="e">
        <f>VLOOKUP($A860,Searches!$A:$H,AC$1,FALSE)</f>
        <v>#N/A</v>
      </c>
      <c r="AD860" s="22" t="e">
        <f>VLOOKUP($A860,Searches!$A:$H,AD$1,FALSE)</f>
        <v>#N/A</v>
      </c>
      <c r="AE860" s="22" t="e">
        <f>VLOOKUP($A860,Searches!$A:$H,AE$1,FALSE)</f>
        <v>#N/A</v>
      </c>
      <c r="AF860" s="22" t="e">
        <f>VLOOKUP($A860,Searches!$A:$H,AF$1,FALSE)</f>
        <v>#N/A</v>
      </c>
      <c r="AG860" s="22" t="e">
        <f>VLOOKUP($A860,Searches!$A:$H,AG$1,FALSE)</f>
        <v>#N/A</v>
      </c>
      <c r="AH860" s="22" t="str">
        <f>VLOOKUP($G860,Temp!$D:$F,AH$1,FALSE)</f>
        <v>cvent.com</v>
      </c>
      <c r="AI860" s="22" t="str">
        <f>VLOOKUP($G860,Temp!$D:$F,AI$1,FALSE)</f>
        <v>Marketo</v>
      </c>
      <c r="AJ860" s="22" t="str">
        <f>VLOOKUP($G860,Temp!$D:$F,AJ$1,FALSE)</f>
        <v>WordPress</v>
      </c>
    </row>
    <row r="861" spans="1:36" ht="16" x14ac:dyDescent="0.2">
      <c r="A861" s="8" t="str">
        <f t="shared" si="13"/>
        <v>Bob Canaway Black Duck Software</v>
      </c>
      <c r="B861" s="8" t="s">
        <v>630</v>
      </c>
      <c r="C861" s="8" t="s">
        <v>1996</v>
      </c>
      <c r="D861" s="8" t="s">
        <v>42</v>
      </c>
      <c r="E861" s="8" t="s">
        <v>1999</v>
      </c>
      <c r="F861" s="8" t="s">
        <v>2000</v>
      </c>
      <c r="G861" s="12" t="s">
        <v>2001</v>
      </c>
      <c r="H861" s="22" t="str">
        <f>VLOOKUP($G861,Temp!$A:$C,H$1,FALSE)</f>
        <v>blackducksoftware.com</v>
      </c>
      <c r="I861" s="22" t="e">
        <f>VLOOKUP($G861,Temp!$A:$C,I$1,FALSE)</f>
        <v>#VALUE!</v>
      </c>
      <c r="J861" s="22" t="e">
        <f>VLOOKUP($G861,Temp!$A:$C,J$1,FALSE)</f>
        <v>#VALUE!</v>
      </c>
      <c r="K861" s="22" t="e">
        <f>VLOOKUP($G861,Temp!$A:$C,K$1,FALSE)</f>
        <v>#VALUE!</v>
      </c>
      <c r="L861" s="22" t="e">
        <f>VLOOKUP($G861,Temp!$A:$C,L$1,FALSE)</f>
        <v>#VALUE!</v>
      </c>
      <c r="M861" s="22" t="e">
        <f>VLOOKUP($G861,Temp!$A:$C,M$1,FALSE)</f>
        <v>#VALUE!</v>
      </c>
      <c r="N861" s="22" t="e">
        <f>VLOOKUP($G861,Temp!$A:$C,N$1,FALSE)</f>
        <v>#VALUE!</v>
      </c>
      <c r="O861" s="22" t="e">
        <f>VLOOKUP($G861,Temp!$A:$C,O$1,FALSE)</f>
        <v>#VALUE!</v>
      </c>
      <c r="P861" s="22" t="e">
        <f>VLOOKUP($G861,Temp!$A:$C,P$1,FALSE)</f>
        <v>#VALUE!</v>
      </c>
      <c r="Q861" s="22" t="e">
        <f>VLOOKUP($G861,Temp!$A:$C,Q$1,FALSE)</f>
        <v>#VALUE!</v>
      </c>
      <c r="R861" s="22" t="e">
        <f>VLOOKUP($G861,Temp!$A:$C,R$1,FALSE)</f>
        <v>#VALUE!</v>
      </c>
      <c r="S861" s="22" t="e">
        <f>VLOOKUP($G861,Temp!$A:$C,S$1,FALSE)</f>
        <v>#VALUE!</v>
      </c>
      <c r="T861" s="22" t="e">
        <f>VLOOKUP($G861,Temp!$A:$C,T$1,FALSE)</f>
        <v>#VALUE!</v>
      </c>
      <c r="U861" s="22" t="e">
        <f>VLOOKUP($G861,Temp!$A:$C,U$1,FALSE)</f>
        <v>#VALUE!</v>
      </c>
      <c r="V861" s="22" t="e">
        <f>VLOOKUP($G861,Temp!$A:$C,V$1,FALSE)</f>
        <v>#VALUE!</v>
      </c>
      <c r="W861" s="22" t="e">
        <f>VLOOKUP($G861,Temp!$A:$C,W$1,FALSE)</f>
        <v>#VALUE!</v>
      </c>
      <c r="X861" s="22" t="e">
        <f>VLOOKUP($G861,Temp!$A:$C,X$1,FALSE)</f>
        <v>#VALUE!</v>
      </c>
      <c r="Y861" s="22">
        <f>VLOOKUP($G861,Temp!$A:$C,Y$1,FALSE)</f>
        <v>74800</v>
      </c>
      <c r="Z861" s="22">
        <f>VLOOKUP($G861,Temp!$A:$C,Z$1,FALSE)</f>
        <v>846</v>
      </c>
      <c r="AA861" s="22" t="str">
        <f>VLOOKUP($A861,Searches!$A:$H,AA$1,FALSE)</f>
        <v>Bob Canaway</v>
      </c>
      <c r="AB861" s="22" t="str">
        <f>VLOOKUP($A861,Searches!$A:$H,AB$1,FALSE)</f>
        <v>Black Duck Software</v>
      </c>
      <c r="AC861" s="22" t="str">
        <f>VLOOKUP($A861,Searches!$A:$H,AC$1,FALSE)</f>
        <v>Chief Marketing Officer</v>
      </c>
      <c r="AD861" s="22" t="str">
        <f>VLOOKUP($A861,Searches!$A:$H,AD$1,FALSE)</f>
        <v>2nd</v>
      </c>
      <c r="AE861" s="22" t="str">
        <f>VLOOKUP($A861,Searches!$A:$H,AE$1,FALSE)</f>
        <v/>
      </c>
      <c r="AF861" s="22" t="str">
        <f>VLOOKUP($A861,Searches!$A:$H,AF$1,FALSE)</f>
        <v>Greater Boston Area</v>
      </c>
      <c r="AG861" s="22" t="str">
        <f>VLOOKUP($A861,Searches!$A:$H,AG$1,FALSE)</f>
        <v>https://www.linkedin.com/sales/profile/4488577,bFZk,NAME_SEARCH?moduleKey=peopleSearchResults&amp;pageKey=sales-search3-people-refinement&amp;contextId=60BC92C971D70515801E49D6842B0000&amp;requestId=212800b1-a51b-457e-a2f2-b0a3142cf20e&amp;action=CLICK&amp;target=urn%3Ali%3AsalesLead%3A(-1%2C4488577)&amp;pageNumber=4&amp;targetEl=profilelink&amp;position=18&amp;trk=lss-serp-result-lead_photo</v>
      </c>
      <c r="AH861" s="22" t="str">
        <f>VLOOKUP($G861,Temp!$D:$F,AH$1,FALSE)</f>
        <v>blackducksoftware.com</v>
      </c>
      <c r="AI861" s="22" t="str">
        <f>VLOOKUP($G861,Temp!$D:$F,AI$1,FALSE)</f>
        <v>Marketo</v>
      </c>
      <c r="AJ861" s="22" t="str">
        <f>VLOOKUP($G861,Temp!$D:$F,AJ$1,FALSE)</f>
        <v>Drupal</v>
      </c>
    </row>
    <row r="862" spans="1:36" ht="16" x14ac:dyDescent="0.2">
      <c r="A862" s="8" t="str">
        <f t="shared" si="13"/>
        <v>Ash ElDifrawi Redbox Automated Retail, LLC</v>
      </c>
      <c r="B862" s="8" t="s">
        <v>3355</v>
      </c>
      <c r="C862" s="8" t="s">
        <v>3356</v>
      </c>
      <c r="D862" s="8" t="s">
        <v>3357</v>
      </c>
      <c r="E862" s="8" t="s">
        <v>3358</v>
      </c>
      <c r="F862" s="8" t="s">
        <v>3359</v>
      </c>
      <c r="G862" s="12" t="s">
        <v>3117</v>
      </c>
      <c r="H862" s="22" t="str">
        <f>VLOOKUP($G862,Temp!$A:$C,H$1,FALSE)</f>
        <v>redbox.com</v>
      </c>
      <c r="I862" s="22" t="e">
        <f>VLOOKUP($G862,Temp!$A:$C,I$1,FALSE)</f>
        <v>#VALUE!</v>
      </c>
      <c r="J862" s="22" t="e">
        <f>VLOOKUP($G862,Temp!$A:$C,J$1,FALSE)</f>
        <v>#VALUE!</v>
      </c>
      <c r="K862" s="22" t="e">
        <f>VLOOKUP($G862,Temp!$A:$C,K$1,FALSE)</f>
        <v>#VALUE!</v>
      </c>
      <c r="L862" s="22" t="e">
        <f>VLOOKUP($G862,Temp!$A:$C,L$1,FALSE)</f>
        <v>#VALUE!</v>
      </c>
      <c r="M862" s="22" t="e">
        <f>VLOOKUP($G862,Temp!$A:$C,M$1,FALSE)</f>
        <v>#VALUE!</v>
      </c>
      <c r="N862" s="22" t="e">
        <f>VLOOKUP($G862,Temp!$A:$C,N$1,FALSE)</f>
        <v>#VALUE!</v>
      </c>
      <c r="O862" s="22" t="e">
        <f>VLOOKUP($G862,Temp!$A:$C,O$1,FALSE)</f>
        <v>#VALUE!</v>
      </c>
      <c r="P862" s="22" t="e">
        <f>VLOOKUP($G862,Temp!$A:$C,P$1,FALSE)</f>
        <v>#VALUE!</v>
      </c>
      <c r="Q862" s="22" t="e">
        <f>VLOOKUP($G862,Temp!$A:$C,Q$1,FALSE)</f>
        <v>#VALUE!</v>
      </c>
      <c r="R862" s="22" t="e">
        <f>VLOOKUP($G862,Temp!$A:$C,R$1,FALSE)</f>
        <v>#VALUE!</v>
      </c>
      <c r="S862" s="22" t="e">
        <f>VLOOKUP($G862,Temp!$A:$C,S$1,FALSE)</f>
        <v>#VALUE!</v>
      </c>
      <c r="T862" s="22" t="e">
        <f>VLOOKUP($G862,Temp!$A:$C,T$1,FALSE)</f>
        <v>#VALUE!</v>
      </c>
      <c r="U862" s="22" t="e">
        <f>VLOOKUP($G862,Temp!$A:$C,U$1,FALSE)</f>
        <v>#VALUE!</v>
      </c>
      <c r="V862" s="22" t="e">
        <f>VLOOKUP($G862,Temp!$A:$C,V$1,FALSE)</f>
        <v>#VALUE!</v>
      </c>
      <c r="W862" s="22" t="e">
        <f>VLOOKUP($G862,Temp!$A:$C,W$1,FALSE)</f>
        <v>#VALUE!</v>
      </c>
      <c r="X862" s="22" t="e">
        <f>VLOOKUP($G862,Temp!$A:$C,X$1,FALSE)</f>
        <v>#VALUE!</v>
      </c>
      <c r="Y862" s="22">
        <f>VLOOKUP($G862,Temp!$A:$C,Y$1,FALSE)</f>
        <v>1600000</v>
      </c>
      <c r="Z862" s="22">
        <f>VLOOKUP($G862,Temp!$A:$C,Z$1,FALSE)</f>
        <v>37300</v>
      </c>
      <c r="AA862" s="22" t="e">
        <f>VLOOKUP($A862,Searches!$A:$H,AA$1,FALSE)</f>
        <v>#N/A</v>
      </c>
      <c r="AB862" s="22" t="e">
        <f>VLOOKUP($A862,Searches!$A:$H,AB$1,FALSE)</f>
        <v>#N/A</v>
      </c>
      <c r="AC862" s="22" t="e">
        <f>VLOOKUP($A862,Searches!$A:$H,AC$1,FALSE)</f>
        <v>#N/A</v>
      </c>
      <c r="AD862" s="22" t="e">
        <f>VLOOKUP($A862,Searches!$A:$H,AD$1,FALSE)</f>
        <v>#N/A</v>
      </c>
      <c r="AE862" s="22" t="e">
        <f>VLOOKUP($A862,Searches!$A:$H,AE$1,FALSE)</f>
        <v>#N/A</v>
      </c>
      <c r="AF862" s="22" t="e">
        <f>VLOOKUP($A862,Searches!$A:$H,AF$1,FALSE)</f>
        <v>#N/A</v>
      </c>
      <c r="AG862" s="22" t="e">
        <f>VLOOKUP($A862,Searches!$A:$H,AG$1,FALSE)</f>
        <v>#N/A</v>
      </c>
      <c r="AH862" s="22" t="str">
        <f>VLOOKUP($G862,Temp!$D:$F,AH$1,FALSE)</f>
        <v>redbox.com</v>
      </c>
      <c r="AI862" s="22" t="str">
        <f>VLOOKUP($G862,Temp!$D:$F,AI$1,FALSE)</f>
        <v>HubSpot</v>
      </c>
      <c r="AJ862" s="22" t="str">
        <f>VLOOKUP($G862,Temp!$D:$F,AJ$1,FALSE)</f>
        <v>WordPress</v>
      </c>
    </row>
    <row r="863" spans="1:36" ht="16" x14ac:dyDescent="0.2">
      <c r="A863" s="8" t="str">
        <f t="shared" si="13"/>
        <v>Reed Overfelt Aurea Software</v>
      </c>
      <c r="B863" s="8" t="s">
        <v>2502</v>
      </c>
      <c r="C863" s="8" t="s">
        <v>3368</v>
      </c>
      <c r="D863" s="8" t="s">
        <v>3370</v>
      </c>
      <c r="E863" s="8" t="s">
        <v>634</v>
      </c>
      <c r="F863" s="8" t="s">
        <v>3372</v>
      </c>
      <c r="G863" s="8" t="s">
        <v>634</v>
      </c>
      <c r="H863" s="22" t="e">
        <f>VLOOKUP($G863,Temp!$A:$C,H$1,FALSE)</f>
        <v>#N/A</v>
      </c>
      <c r="I863" s="22" t="e">
        <f>VLOOKUP($G863,Temp!$A:$C,I$1,FALSE)</f>
        <v>#N/A</v>
      </c>
      <c r="J863" s="22" t="e">
        <f>VLOOKUP($G863,Temp!$A:$C,J$1,FALSE)</f>
        <v>#N/A</v>
      </c>
      <c r="K863" s="22" t="e">
        <f>VLOOKUP($G863,Temp!$A:$C,K$1,FALSE)</f>
        <v>#N/A</v>
      </c>
      <c r="L863" s="22" t="e">
        <f>VLOOKUP($G863,Temp!$A:$C,L$1,FALSE)</f>
        <v>#N/A</v>
      </c>
      <c r="M863" s="22" t="e">
        <f>VLOOKUP($G863,Temp!$A:$C,M$1,FALSE)</f>
        <v>#N/A</v>
      </c>
      <c r="N863" s="22" t="e">
        <f>VLOOKUP($G863,Temp!$A:$C,N$1,FALSE)</f>
        <v>#N/A</v>
      </c>
      <c r="O863" s="22" t="e">
        <f>VLOOKUP($G863,Temp!$A:$C,O$1,FALSE)</f>
        <v>#N/A</v>
      </c>
      <c r="P863" s="22" t="e">
        <f>VLOOKUP($G863,Temp!$A:$C,P$1,FALSE)</f>
        <v>#N/A</v>
      </c>
      <c r="Q863" s="22" t="e">
        <f>VLOOKUP($G863,Temp!$A:$C,Q$1,FALSE)</f>
        <v>#N/A</v>
      </c>
      <c r="R863" s="22" t="e">
        <f>VLOOKUP($G863,Temp!$A:$C,R$1,FALSE)</f>
        <v>#N/A</v>
      </c>
      <c r="S863" s="22" t="e">
        <f>VLOOKUP($G863,Temp!$A:$C,S$1,FALSE)</f>
        <v>#N/A</v>
      </c>
      <c r="T863" s="22" t="e">
        <f>VLOOKUP($G863,Temp!$A:$C,T$1,FALSE)</f>
        <v>#N/A</v>
      </c>
      <c r="U863" s="22" t="e">
        <f>VLOOKUP($G863,Temp!$A:$C,U$1,FALSE)</f>
        <v>#N/A</v>
      </c>
      <c r="V863" s="22" t="e">
        <f>VLOOKUP($G863,Temp!$A:$C,V$1,FALSE)</f>
        <v>#N/A</v>
      </c>
      <c r="W863" s="22" t="e">
        <f>VLOOKUP($G863,Temp!$A:$C,W$1,FALSE)</f>
        <v>#N/A</v>
      </c>
      <c r="X863" s="22" t="e">
        <f>VLOOKUP($G863,Temp!$A:$C,X$1,FALSE)</f>
        <v>#N/A</v>
      </c>
      <c r="Y863" s="22" t="e">
        <f>VLOOKUP($G863,Temp!$A:$C,Y$1,FALSE)</f>
        <v>#N/A</v>
      </c>
      <c r="Z863" s="22" t="e">
        <f>VLOOKUP($G863,Temp!$A:$C,Z$1,FALSE)</f>
        <v>#N/A</v>
      </c>
      <c r="AA863" s="22" t="str">
        <f>VLOOKUP($A863,Searches!$A:$H,AA$1,FALSE)</f>
        <v>Reed Overfelt</v>
      </c>
      <c r="AB863" s="22" t="str">
        <f>VLOOKUP($A863,Searches!$A:$H,AB$1,FALSE)</f>
        <v>Aurea Software</v>
      </c>
      <c r="AC863" s="22" t="str">
        <f>VLOOKUP($A863,Searches!$A:$H,AC$1,FALSE)</f>
        <v xml:space="preserve">Chief Growth Officer </v>
      </c>
      <c r="AD863" s="22" t="str">
        <f>VLOOKUP($A863,Searches!$A:$H,AD$1,FALSE)</f>
        <v>2nd</v>
      </c>
      <c r="AE863" s="22" t="str">
        <f>VLOOKUP($A863,Searches!$A:$H,AE$1,FALSE)</f>
        <v>Open link</v>
      </c>
      <c r="AF863" s="22" t="str">
        <f>VLOOKUP($A863,Searches!$A:$H,AF$1,FALSE)</f>
        <v>Greater New York City Area</v>
      </c>
      <c r="AG863" s="22" t="str">
        <f>VLOOKUP($A863,Searches!$A:$H,AG$1,FALSE)</f>
        <v>https://www.linkedin.com/sales/profile/8610109,1dl4,NAME_SEARCH?moduleKey=peopleSearchResults&amp;pageKey=sales-search3-people-refinement&amp;contextId=60BC92C971D70515801E49D6842B0000&amp;requestId=4f264cc0-faad-47fe-938f-bac29f2959fb&amp;action=CLICK&amp;target=urn%3Ali%3AsalesLead%3A(-1%2C8610109)&amp;pageNumber=4&amp;targetEl=profilelink&amp;position=20&amp;trk=lss-serp-result-lead_photo</v>
      </c>
      <c r="AH863" s="22" t="e">
        <f>VLOOKUP($G863,Temp!$D:$F,AH$1,FALSE)</f>
        <v>#N/A</v>
      </c>
      <c r="AI863" s="22" t="e">
        <f>VLOOKUP($G863,Temp!$D:$F,AI$1,FALSE)</f>
        <v>#N/A</v>
      </c>
      <c r="AJ863" s="22" t="e">
        <f>VLOOKUP($G863,Temp!$D:$F,AJ$1,FALSE)</f>
        <v>#N/A</v>
      </c>
    </row>
    <row r="864" spans="1:36" ht="16" x14ac:dyDescent="0.2">
      <c r="A864" s="8" t="str">
        <f t="shared" si="13"/>
        <v>Nathan Rawlins Lucid</v>
      </c>
      <c r="B864" s="8" t="s">
        <v>3177</v>
      </c>
      <c r="C864" s="8" t="s">
        <v>3180</v>
      </c>
      <c r="D864" s="8" t="s">
        <v>42</v>
      </c>
      <c r="E864" s="8" t="s">
        <v>3182</v>
      </c>
      <c r="F864" s="8" t="s">
        <v>3183</v>
      </c>
      <c r="G864" s="12" t="s">
        <v>3125</v>
      </c>
      <c r="H864" s="22" t="str">
        <f>VLOOKUP($G864,Temp!$A:$C,H$1,FALSE)</f>
        <v>golucid.co</v>
      </c>
      <c r="I864" s="22" t="e">
        <f>VLOOKUP($G864,Temp!$A:$C,I$1,FALSE)</f>
        <v>#VALUE!</v>
      </c>
      <c r="J864" s="22" t="e">
        <f>VLOOKUP($G864,Temp!$A:$C,J$1,FALSE)</f>
        <v>#VALUE!</v>
      </c>
      <c r="K864" s="22" t="e">
        <f>VLOOKUP($G864,Temp!$A:$C,K$1,FALSE)</f>
        <v>#VALUE!</v>
      </c>
      <c r="L864" s="22" t="e">
        <f>VLOOKUP($G864,Temp!$A:$C,L$1,FALSE)</f>
        <v>#VALUE!</v>
      </c>
      <c r="M864" s="22" t="e">
        <f>VLOOKUP($G864,Temp!$A:$C,M$1,FALSE)</f>
        <v>#VALUE!</v>
      </c>
      <c r="N864" s="22" t="e">
        <f>VLOOKUP($G864,Temp!$A:$C,N$1,FALSE)</f>
        <v>#VALUE!</v>
      </c>
      <c r="O864" s="22" t="e">
        <f>VLOOKUP($G864,Temp!$A:$C,O$1,FALSE)</f>
        <v>#VALUE!</v>
      </c>
      <c r="P864" s="22" t="e">
        <f>VLOOKUP($G864,Temp!$A:$C,P$1,FALSE)</f>
        <v>#VALUE!</v>
      </c>
      <c r="Q864" s="22" t="e">
        <f>VLOOKUP($G864,Temp!$A:$C,Q$1,FALSE)</f>
        <v>#VALUE!</v>
      </c>
      <c r="R864" s="22" t="e">
        <f>VLOOKUP($G864,Temp!$A:$C,R$1,FALSE)</f>
        <v>#VALUE!</v>
      </c>
      <c r="S864" s="22" t="e">
        <f>VLOOKUP($G864,Temp!$A:$C,S$1,FALSE)</f>
        <v>#VALUE!</v>
      </c>
      <c r="T864" s="22" t="e">
        <f>VLOOKUP($G864,Temp!$A:$C,T$1,FALSE)</f>
        <v>#VALUE!</v>
      </c>
      <c r="U864" s="22" t="e">
        <f>VLOOKUP($G864,Temp!$A:$C,U$1,FALSE)</f>
        <v>#VALUE!</v>
      </c>
      <c r="V864" s="22" t="e">
        <f>VLOOKUP($G864,Temp!$A:$C,V$1,FALSE)</f>
        <v>#VALUE!</v>
      </c>
      <c r="W864" s="22" t="e">
        <f>VLOOKUP($G864,Temp!$A:$C,W$1,FALSE)</f>
        <v>#VALUE!</v>
      </c>
      <c r="X864" s="22" t="e">
        <f>VLOOKUP($G864,Temp!$A:$C,X$1,FALSE)</f>
        <v>#VALUE!</v>
      </c>
      <c r="Y864" s="22">
        <f>VLOOKUP($G864,Temp!$A:$C,Y$1,FALSE)</f>
        <v>38300</v>
      </c>
      <c r="Z864" s="22">
        <f>VLOOKUP($G864,Temp!$A:$C,Z$1,FALSE)</f>
        <v>0</v>
      </c>
      <c r="AA864" s="22" t="e">
        <f>VLOOKUP($A864,Searches!$A:$H,AA$1,FALSE)</f>
        <v>#N/A</v>
      </c>
      <c r="AB864" s="22" t="e">
        <f>VLOOKUP($A864,Searches!$A:$H,AB$1,FALSE)</f>
        <v>#N/A</v>
      </c>
      <c r="AC864" s="22" t="e">
        <f>VLOOKUP($A864,Searches!$A:$H,AC$1,FALSE)</f>
        <v>#N/A</v>
      </c>
      <c r="AD864" s="22" t="e">
        <f>VLOOKUP($A864,Searches!$A:$H,AD$1,FALSE)</f>
        <v>#N/A</v>
      </c>
      <c r="AE864" s="22" t="e">
        <f>VLOOKUP($A864,Searches!$A:$H,AE$1,FALSE)</f>
        <v>#N/A</v>
      </c>
      <c r="AF864" s="22" t="e">
        <f>VLOOKUP($A864,Searches!$A:$H,AF$1,FALSE)</f>
        <v>#N/A</v>
      </c>
      <c r="AG864" s="22" t="e">
        <f>VLOOKUP($A864,Searches!$A:$H,AG$1,FALSE)</f>
        <v>#N/A</v>
      </c>
      <c r="AH864" s="22" t="str">
        <f>VLOOKUP($G864,Temp!$D:$F,AH$1,FALSE)</f>
        <v>golucid.co</v>
      </c>
      <c r="AI864" s="22">
        <f>VLOOKUP($G864,Temp!$D:$F,AI$1,FALSE)</f>
        <v>0</v>
      </c>
      <c r="AJ864" s="22" t="str">
        <f>VLOOKUP($G864,Temp!$D:$F,AJ$1,FALSE)</f>
        <v>Drupal</v>
      </c>
    </row>
    <row r="865" spans="1:36" ht="16" x14ac:dyDescent="0.2">
      <c r="A865" s="8" t="str">
        <f t="shared" si="13"/>
        <v>Diana Kucer HireVue</v>
      </c>
      <c r="B865" s="8" t="s">
        <v>3406</v>
      </c>
      <c r="C865" s="8" t="s">
        <v>3407</v>
      </c>
      <c r="D865" s="8" t="s">
        <v>42</v>
      </c>
      <c r="E865" s="8" t="s">
        <v>3408</v>
      </c>
      <c r="F865" s="8" t="s">
        <v>3409</v>
      </c>
      <c r="G865" s="12" t="s">
        <v>3145</v>
      </c>
      <c r="H865" s="22" t="str">
        <f>VLOOKUP($G865,Temp!$A:$C,H$1,FALSE)</f>
        <v>hirevue.com</v>
      </c>
      <c r="I865" s="22" t="e">
        <f>VLOOKUP($G865,Temp!$A:$C,I$1,FALSE)</f>
        <v>#VALUE!</v>
      </c>
      <c r="J865" s="22" t="e">
        <f>VLOOKUP($G865,Temp!$A:$C,J$1,FALSE)</f>
        <v>#VALUE!</v>
      </c>
      <c r="K865" s="22" t="e">
        <f>VLOOKUP($G865,Temp!$A:$C,K$1,FALSE)</f>
        <v>#VALUE!</v>
      </c>
      <c r="L865" s="22" t="e">
        <f>VLOOKUP($G865,Temp!$A:$C,L$1,FALSE)</f>
        <v>#VALUE!</v>
      </c>
      <c r="M865" s="22" t="e">
        <f>VLOOKUP($G865,Temp!$A:$C,M$1,FALSE)</f>
        <v>#VALUE!</v>
      </c>
      <c r="N865" s="22" t="e">
        <f>VLOOKUP($G865,Temp!$A:$C,N$1,FALSE)</f>
        <v>#VALUE!</v>
      </c>
      <c r="O865" s="22" t="e">
        <f>VLOOKUP($G865,Temp!$A:$C,O$1,FALSE)</f>
        <v>#VALUE!</v>
      </c>
      <c r="P865" s="22" t="e">
        <f>VLOOKUP($G865,Temp!$A:$C,P$1,FALSE)</f>
        <v>#VALUE!</v>
      </c>
      <c r="Q865" s="22" t="e">
        <f>VLOOKUP($G865,Temp!$A:$C,Q$1,FALSE)</f>
        <v>#VALUE!</v>
      </c>
      <c r="R865" s="22" t="e">
        <f>VLOOKUP($G865,Temp!$A:$C,R$1,FALSE)</f>
        <v>#VALUE!</v>
      </c>
      <c r="S865" s="22" t="e">
        <f>VLOOKUP($G865,Temp!$A:$C,S$1,FALSE)</f>
        <v>#VALUE!</v>
      </c>
      <c r="T865" s="22" t="e">
        <f>VLOOKUP($G865,Temp!$A:$C,T$1,FALSE)</f>
        <v>#VALUE!</v>
      </c>
      <c r="U865" s="22" t="e">
        <f>VLOOKUP($G865,Temp!$A:$C,U$1,FALSE)</f>
        <v>#VALUE!</v>
      </c>
      <c r="V865" s="22" t="e">
        <f>VLOOKUP($G865,Temp!$A:$C,V$1,FALSE)</f>
        <v>#VALUE!</v>
      </c>
      <c r="W865" s="22" t="e">
        <f>VLOOKUP($G865,Temp!$A:$C,W$1,FALSE)</f>
        <v>#VALUE!</v>
      </c>
      <c r="X865" s="22" t="e">
        <f>VLOOKUP($G865,Temp!$A:$C,X$1,FALSE)</f>
        <v>#VALUE!</v>
      </c>
      <c r="Y865" s="22">
        <f>VLOOKUP($G865,Temp!$A:$C,Y$1,FALSE)</f>
        <v>35200</v>
      </c>
      <c r="Z865" s="22">
        <f>VLOOKUP($G865,Temp!$A:$C,Z$1,FALSE)</f>
        <v>2200</v>
      </c>
      <c r="AA865" s="22" t="e">
        <f>VLOOKUP($A865,Searches!$A:$H,AA$1,FALSE)</f>
        <v>#N/A</v>
      </c>
      <c r="AB865" s="22" t="e">
        <f>VLOOKUP($A865,Searches!$A:$H,AB$1,FALSE)</f>
        <v>#N/A</v>
      </c>
      <c r="AC865" s="22" t="e">
        <f>VLOOKUP($A865,Searches!$A:$H,AC$1,FALSE)</f>
        <v>#N/A</v>
      </c>
      <c r="AD865" s="22" t="e">
        <f>VLOOKUP($A865,Searches!$A:$H,AD$1,FALSE)</f>
        <v>#N/A</v>
      </c>
      <c r="AE865" s="22" t="e">
        <f>VLOOKUP($A865,Searches!$A:$H,AE$1,FALSE)</f>
        <v>#N/A</v>
      </c>
      <c r="AF865" s="22" t="e">
        <f>VLOOKUP($A865,Searches!$A:$H,AF$1,FALSE)</f>
        <v>#N/A</v>
      </c>
      <c r="AG865" s="22" t="e">
        <f>VLOOKUP($A865,Searches!$A:$H,AG$1,FALSE)</f>
        <v>#N/A</v>
      </c>
      <c r="AH865" s="22" t="e">
        <f>VLOOKUP($G865,Temp!$D:$F,AH$1,FALSE)</f>
        <v>#N/A</v>
      </c>
      <c r="AI865" s="22" t="e">
        <f>VLOOKUP($G865,Temp!$D:$F,AI$1,FALSE)</f>
        <v>#N/A</v>
      </c>
      <c r="AJ865" s="22" t="e">
        <f>VLOOKUP($G865,Temp!$D:$F,AJ$1,FALSE)</f>
        <v>#N/A</v>
      </c>
    </row>
    <row r="866" spans="1:36" ht="16" x14ac:dyDescent="0.2">
      <c r="A866" s="8" t="str">
        <f t="shared" si="13"/>
        <v>Jeffrey Gross Axway</v>
      </c>
      <c r="B866" s="8" t="s">
        <v>3387</v>
      </c>
      <c r="C866" s="8" t="s">
        <v>3388</v>
      </c>
      <c r="D866" s="8" t="s">
        <v>3389</v>
      </c>
      <c r="E866" s="8" t="s">
        <v>7610</v>
      </c>
      <c r="F866" s="8" t="s">
        <v>3392</v>
      </c>
      <c r="G866" s="12" t="s">
        <v>3135</v>
      </c>
      <c r="H866" s="22" t="str">
        <f>VLOOKUP($G866,Temp!$A:$C,H$1,FALSE)</f>
        <v>axway.com</v>
      </c>
      <c r="I866" s="22" t="e">
        <f>VLOOKUP($G866,Temp!$A:$C,I$1,FALSE)</f>
        <v>#VALUE!</v>
      </c>
      <c r="J866" s="22" t="e">
        <f>VLOOKUP($G866,Temp!$A:$C,J$1,FALSE)</f>
        <v>#VALUE!</v>
      </c>
      <c r="K866" s="22" t="e">
        <f>VLOOKUP($G866,Temp!$A:$C,K$1,FALSE)</f>
        <v>#VALUE!</v>
      </c>
      <c r="L866" s="22" t="e">
        <f>VLOOKUP($G866,Temp!$A:$C,L$1,FALSE)</f>
        <v>#VALUE!</v>
      </c>
      <c r="M866" s="22" t="e">
        <f>VLOOKUP($G866,Temp!$A:$C,M$1,FALSE)</f>
        <v>#VALUE!</v>
      </c>
      <c r="N866" s="22" t="e">
        <f>VLOOKUP($G866,Temp!$A:$C,N$1,FALSE)</f>
        <v>#VALUE!</v>
      </c>
      <c r="O866" s="22" t="e">
        <f>VLOOKUP($G866,Temp!$A:$C,O$1,FALSE)</f>
        <v>#VALUE!</v>
      </c>
      <c r="P866" s="22" t="e">
        <f>VLOOKUP($G866,Temp!$A:$C,P$1,FALSE)</f>
        <v>#VALUE!</v>
      </c>
      <c r="Q866" s="22" t="e">
        <f>VLOOKUP($G866,Temp!$A:$C,Q$1,FALSE)</f>
        <v>#VALUE!</v>
      </c>
      <c r="R866" s="22" t="e">
        <f>VLOOKUP($G866,Temp!$A:$C,R$1,FALSE)</f>
        <v>#VALUE!</v>
      </c>
      <c r="S866" s="22" t="e">
        <f>VLOOKUP($G866,Temp!$A:$C,S$1,FALSE)</f>
        <v>#VALUE!</v>
      </c>
      <c r="T866" s="22" t="e">
        <f>VLOOKUP($G866,Temp!$A:$C,T$1,FALSE)</f>
        <v>#VALUE!</v>
      </c>
      <c r="U866" s="22" t="e">
        <f>VLOOKUP($G866,Temp!$A:$C,U$1,FALSE)</f>
        <v>#VALUE!</v>
      </c>
      <c r="V866" s="22" t="e">
        <f>VLOOKUP($G866,Temp!$A:$C,V$1,FALSE)</f>
        <v>#VALUE!</v>
      </c>
      <c r="W866" s="22" t="e">
        <f>VLOOKUP($G866,Temp!$A:$C,W$1,FALSE)</f>
        <v>#VALUE!</v>
      </c>
      <c r="X866" s="22" t="e">
        <f>VLOOKUP($G866,Temp!$A:$C,X$1,FALSE)</f>
        <v>#VALUE!</v>
      </c>
      <c r="Y866" s="22">
        <f>VLOOKUP($G866,Temp!$A:$C,Y$1,FALSE)</f>
        <v>117000</v>
      </c>
      <c r="Z866" s="22">
        <f>VLOOKUP($G866,Temp!$A:$C,Z$1,FALSE)</f>
        <v>4300</v>
      </c>
      <c r="AA866" s="22" t="e">
        <f>VLOOKUP($A866,Searches!$A:$H,AA$1,FALSE)</f>
        <v>#N/A</v>
      </c>
      <c r="AB866" s="22" t="e">
        <f>VLOOKUP($A866,Searches!$A:$H,AB$1,FALSE)</f>
        <v>#N/A</v>
      </c>
      <c r="AC866" s="22" t="e">
        <f>VLOOKUP($A866,Searches!$A:$H,AC$1,FALSE)</f>
        <v>#N/A</v>
      </c>
      <c r="AD866" s="22" t="e">
        <f>VLOOKUP($A866,Searches!$A:$H,AD$1,FALSE)</f>
        <v>#N/A</v>
      </c>
      <c r="AE866" s="22" t="e">
        <f>VLOOKUP($A866,Searches!$A:$H,AE$1,FALSE)</f>
        <v>#N/A</v>
      </c>
      <c r="AF866" s="22" t="e">
        <f>VLOOKUP($A866,Searches!$A:$H,AF$1,FALSE)</f>
        <v>#N/A</v>
      </c>
      <c r="AG866" s="22" t="e">
        <f>VLOOKUP($A866,Searches!$A:$H,AG$1,FALSE)</f>
        <v>#N/A</v>
      </c>
      <c r="AH866" s="22" t="e">
        <f>VLOOKUP($G866,Temp!$D:$F,AH$1,FALSE)</f>
        <v>#N/A</v>
      </c>
      <c r="AI866" s="22" t="e">
        <f>VLOOKUP($G866,Temp!$D:$F,AI$1,FALSE)</f>
        <v>#N/A</v>
      </c>
      <c r="AJ866" s="22" t="e">
        <f>VLOOKUP($G866,Temp!$D:$F,AJ$1,FALSE)</f>
        <v>#N/A</v>
      </c>
    </row>
    <row r="867" spans="1:36" ht="16" x14ac:dyDescent="0.2">
      <c r="A867" s="8" t="str">
        <f t="shared" si="13"/>
        <v>Bob Armour Jellyvision</v>
      </c>
      <c r="B867" s="8" t="s">
        <v>630</v>
      </c>
      <c r="C867" s="8" t="s">
        <v>1018</v>
      </c>
      <c r="D867" s="8" t="s">
        <v>42</v>
      </c>
      <c r="E867" s="8" t="s">
        <v>1020</v>
      </c>
      <c r="F867" s="8" t="s">
        <v>1022</v>
      </c>
      <c r="G867" s="12" t="s">
        <v>1024</v>
      </c>
      <c r="H867" s="22" t="str">
        <f>VLOOKUP($G867,Temp!$A:$C,H$1,FALSE)</f>
        <v>jellyvision.com</v>
      </c>
      <c r="I867" s="22" t="e">
        <f>VLOOKUP($G867,Temp!$A:$C,I$1,FALSE)</f>
        <v>#VALUE!</v>
      </c>
      <c r="J867" s="22" t="e">
        <f>VLOOKUP($G867,Temp!$A:$C,J$1,FALSE)</f>
        <v>#VALUE!</v>
      </c>
      <c r="K867" s="22" t="e">
        <f>VLOOKUP($G867,Temp!$A:$C,K$1,FALSE)</f>
        <v>#VALUE!</v>
      </c>
      <c r="L867" s="22" t="e">
        <f>VLOOKUP($G867,Temp!$A:$C,L$1,FALSE)</f>
        <v>#VALUE!</v>
      </c>
      <c r="M867" s="22" t="e">
        <f>VLOOKUP($G867,Temp!$A:$C,M$1,FALSE)</f>
        <v>#VALUE!</v>
      </c>
      <c r="N867" s="22" t="e">
        <f>VLOOKUP($G867,Temp!$A:$C,N$1,FALSE)</f>
        <v>#VALUE!</v>
      </c>
      <c r="O867" s="22" t="e">
        <f>VLOOKUP($G867,Temp!$A:$C,O$1,FALSE)</f>
        <v>#VALUE!</v>
      </c>
      <c r="P867" s="22" t="e">
        <f>VLOOKUP($G867,Temp!$A:$C,P$1,FALSE)</f>
        <v>#VALUE!</v>
      </c>
      <c r="Q867" s="22" t="e">
        <f>VLOOKUP($G867,Temp!$A:$C,Q$1,FALSE)</f>
        <v>#VALUE!</v>
      </c>
      <c r="R867" s="22" t="e">
        <f>VLOOKUP($G867,Temp!$A:$C,R$1,FALSE)</f>
        <v>#VALUE!</v>
      </c>
      <c r="S867" s="22" t="e">
        <f>VLOOKUP($G867,Temp!$A:$C,S$1,FALSE)</f>
        <v>#VALUE!</v>
      </c>
      <c r="T867" s="22" t="e">
        <f>VLOOKUP($G867,Temp!$A:$C,T$1,FALSE)</f>
        <v>#VALUE!</v>
      </c>
      <c r="U867" s="22" t="e">
        <f>VLOOKUP($G867,Temp!$A:$C,U$1,FALSE)</f>
        <v>#VALUE!</v>
      </c>
      <c r="V867" s="22" t="e">
        <f>VLOOKUP($G867,Temp!$A:$C,V$1,FALSE)</f>
        <v>#VALUE!</v>
      </c>
      <c r="W867" s="22" t="e">
        <f>VLOOKUP($G867,Temp!$A:$C,W$1,FALSE)</f>
        <v>#VALUE!</v>
      </c>
      <c r="X867" s="22" t="e">
        <f>VLOOKUP($G867,Temp!$A:$C,X$1,FALSE)</f>
        <v>#VALUE!</v>
      </c>
      <c r="Y867" s="22">
        <f>VLOOKUP($G867,Temp!$A:$C,Y$1,FALSE)</f>
        <v>32500</v>
      </c>
      <c r="Z867" s="22">
        <f>VLOOKUP($G867,Temp!$A:$C,Z$1,FALSE)</f>
        <v>0</v>
      </c>
      <c r="AA867" s="22" t="e">
        <f>VLOOKUP($A867,Searches!$A:$H,AA$1,FALSE)</f>
        <v>#N/A</v>
      </c>
      <c r="AB867" s="22" t="e">
        <f>VLOOKUP($A867,Searches!$A:$H,AB$1,FALSE)</f>
        <v>#N/A</v>
      </c>
      <c r="AC867" s="22" t="e">
        <f>VLOOKUP($A867,Searches!$A:$H,AC$1,FALSE)</f>
        <v>#N/A</v>
      </c>
      <c r="AD867" s="22" t="e">
        <f>VLOOKUP($A867,Searches!$A:$H,AD$1,FALSE)</f>
        <v>#N/A</v>
      </c>
      <c r="AE867" s="22" t="e">
        <f>VLOOKUP($A867,Searches!$A:$H,AE$1,FALSE)</f>
        <v>#N/A</v>
      </c>
      <c r="AF867" s="22" t="e">
        <f>VLOOKUP($A867,Searches!$A:$H,AF$1,FALSE)</f>
        <v>#N/A</v>
      </c>
      <c r="AG867" s="22" t="e">
        <f>VLOOKUP($A867,Searches!$A:$H,AG$1,FALSE)</f>
        <v>#N/A</v>
      </c>
      <c r="AH867" s="22" t="str">
        <f>VLOOKUP($G867,Temp!$D:$F,AH$1,FALSE)</f>
        <v>jellyvision.com</v>
      </c>
      <c r="AI867" s="22" t="str">
        <f>VLOOKUP($G867,Temp!$D:$F,AI$1,FALSE)</f>
        <v>Marketo</v>
      </c>
      <c r="AJ867" s="22" t="str">
        <f>VLOOKUP($G867,Temp!$D:$F,AJ$1,FALSE)</f>
        <v>WordPress</v>
      </c>
    </row>
    <row r="868" spans="1:36" ht="16" x14ac:dyDescent="0.2">
      <c r="A868" s="8" t="str">
        <f t="shared" si="13"/>
        <v>Steven Baruch MSC Industrial Supply Co.</v>
      </c>
      <c r="B868" s="8" t="s">
        <v>1566</v>
      </c>
      <c r="C868" s="8" t="s">
        <v>3425</v>
      </c>
      <c r="D868" s="8" t="s">
        <v>3426</v>
      </c>
      <c r="E868" s="8" t="s">
        <v>3427</v>
      </c>
      <c r="F868" s="8" t="s">
        <v>3428</v>
      </c>
      <c r="G868" s="12" t="s">
        <v>3157</v>
      </c>
      <c r="H868" s="22" t="str">
        <f>VLOOKUP($G868,Temp!$A:$C,H$1,FALSE)</f>
        <v>mscdirect.com</v>
      </c>
      <c r="I868" s="22" t="e">
        <f>VLOOKUP($G868,Temp!$A:$C,I$1,FALSE)</f>
        <v>#VALUE!</v>
      </c>
      <c r="J868" s="22" t="e">
        <f>VLOOKUP($G868,Temp!$A:$C,J$1,FALSE)</f>
        <v>#VALUE!</v>
      </c>
      <c r="K868" s="22" t="e">
        <f>VLOOKUP($G868,Temp!$A:$C,K$1,FALSE)</f>
        <v>#VALUE!</v>
      </c>
      <c r="L868" s="22" t="e">
        <f>VLOOKUP($G868,Temp!$A:$C,L$1,FALSE)</f>
        <v>#VALUE!</v>
      </c>
      <c r="M868" s="22" t="e">
        <f>VLOOKUP($G868,Temp!$A:$C,M$1,FALSE)</f>
        <v>#VALUE!</v>
      </c>
      <c r="N868" s="22" t="e">
        <f>VLOOKUP($G868,Temp!$A:$C,N$1,FALSE)</f>
        <v>#VALUE!</v>
      </c>
      <c r="O868" s="22" t="e">
        <f>VLOOKUP($G868,Temp!$A:$C,O$1,FALSE)</f>
        <v>#VALUE!</v>
      </c>
      <c r="P868" s="22" t="e">
        <f>VLOOKUP($G868,Temp!$A:$C,P$1,FALSE)</f>
        <v>#VALUE!</v>
      </c>
      <c r="Q868" s="22" t="e">
        <f>VLOOKUP($G868,Temp!$A:$C,Q$1,FALSE)</f>
        <v>#VALUE!</v>
      </c>
      <c r="R868" s="22" t="e">
        <f>VLOOKUP($G868,Temp!$A:$C,R$1,FALSE)</f>
        <v>#VALUE!</v>
      </c>
      <c r="S868" s="22" t="e">
        <f>VLOOKUP($G868,Temp!$A:$C,S$1,FALSE)</f>
        <v>#VALUE!</v>
      </c>
      <c r="T868" s="22" t="e">
        <f>VLOOKUP($G868,Temp!$A:$C,T$1,FALSE)</f>
        <v>#VALUE!</v>
      </c>
      <c r="U868" s="22" t="e">
        <f>VLOOKUP($G868,Temp!$A:$C,U$1,FALSE)</f>
        <v>#VALUE!</v>
      </c>
      <c r="V868" s="22" t="e">
        <f>VLOOKUP($G868,Temp!$A:$C,V$1,FALSE)</f>
        <v>#VALUE!</v>
      </c>
      <c r="W868" s="22" t="e">
        <f>VLOOKUP($G868,Temp!$A:$C,W$1,FALSE)</f>
        <v>#VALUE!</v>
      </c>
      <c r="X868" s="22" t="e">
        <f>VLOOKUP($G868,Temp!$A:$C,X$1,FALSE)</f>
        <v>#VALUE!</v>
      </c>
      <c r="Y868" s="22">
        <f>VLOOKUP($G868,Temp!$A:$C,Y$1,FALSE)</f>
        <v>371000</v>
      </c>
      <c r="Z868" s="22">
        <f>VLOOKUP($G868,Temp!$A:$C,Z$1,FALSE)</f>
        <v>118000</v>
      </c>
      <c r="AA868" s="22" t="e">
        <f>VLOOKUP($A868,Searches!$A:$H,AA$1,FALSE)</f>
        <v>#N/A</v>
      </c>
      <c r="AB868" s="22" t="e">
        <f>VLOOKUP($A868,Searches!$A:$H,AB$1,FALSE)</f>
        <v>#N/A</v>
      </c>
      <c r="AC868" s="22" t="e">
        <f>VLOOKUP($A868,Searches!$A:$H,AC$1,FALSE)</f>
        <v>#N/A</v>
      </c>
      <c r="AD868" s="22" t="e">
        <f>VLOOKUP($A868,Searches!$A:$H,AD$1,FALSE)</f>
        <v>#N/A</v>
      </c>
      <c r="AE868" s="22" t="e">
        <f>VLOOKUP($A868,Searches!$A:$H,AE$1,FALSE)</f>
        <v>#N/A</v>
      </c>
      <c r="AF868" s="22" t="e">
        <f>VLOOKUP($A868,Searches!$A:$H,AF$1,FALSE)</f>
        <v>#N/A</v>
      </c>
      <c r="AG868" s="22" t="e">
        <f>VLOOKUP($A868,Searches!$A:$H,AG$1,FALSE)</f>
        <v>#N/A</v>
      </c>
      <c r="AH868" s="22" t="e">
        <f>VLOOKUP($G868,Temp!$D:$F,AH$1,FALSE)</f>
        <v>#N/A</v>
      </c>
      <c r="AI868" s="22" t="e">
        <f>VLOOKUP($G868,Temp!$D:$F,AI$1,FALSE)</f>
        <v>#N/A</v>
      </c>
      <c r="AJ868" s="22" t="e">
        <f>VLOOKUP($G868,Temp!$D:$F,AJ$1,FALSE)</f>
        <v>#N/A</v>
      </c>
    </row>
    <row r="869" spans="1:36" ht="16" x14ac:dyDescent="0.2">
      <c r="A869" s="8" t="str">
        <f t="shared" si="13"/>
        <v>Robert Israch Tipalti</v>
      </c>
      <c r="B869" s="8" t="s">
        <v>1836</v>
      </c>
      <c r="C869" s="8" t="s">
        <v>3443</v>
      </c>
      <c r="D869" s="8" t="s">
        <v>42</v>
      </c>
      <c r="E869" s="8" t="s">
        <v>3444</v>
      </c>
      <c r="F869" s="8" t="s">
        <v>3445</v>
      </c>
      <c r="G869" s="12" t="s">
        <v>3174</v>
      </c>
      <c r="H869" s="22" t="str">
        <f>VLOOKUP($G869,Temp!$A:$C,H$1,FALSE)</f>
        <v>tipalti.com</v>
      </c>
      <c r="I869" s="22" t="e">
        <f>VLOOKUP($G869,Temp!$A:$C,I$1,FALSE)</f>
        <v>#VALUE!</v>
      </c>
      <c r="J869" s="22" t="e">
        <f>VLOOKUP($G869,Temp!$A:$C,J$1,FALSE)</f>
        <v>#VALUE!</v>
      </c>
      <c r="K869" s="22" t="e">
        <f>VLOOKUP($G869,Temp!$A:$C,K$1,FALSE)</f>
        <v>#VALUE!</v>
      </c>
      <c r="L869" s="22" t="e">
        <f>VLOOKUP($G869,Temp!$A:$C,L$1,FALSE)</f>
        <v>#VALUE!</v>
      </c>
      <c r="M869" s="22" t="e">
        <f>VLOOKUP($G869,Temp!$A:$C,M$1,FALSE)</f>
        <v>#VALUE!</v>
      </c>
      <c r="N869" s="22" t="e">
        <f>VLOOKUP($G869,Temp!$A:$C,N$1,FALSE)</f>
        <v>#VALUE!</v>
      </c>
      <c r="O869" s="22" t="e">
        <f>VLOOKUP($G869,Temp!$A:$C,O$1,FALSE)</f>
        <v>#VALUE!</v>
      </c>
      <c r="P869" s="22" t="e">
        <f>VLOOKUP($G869,Temp!$A:$C,P$1,FALSE)</f>
        <v>#VALUE!</v>
      </c>
      <c r="Q869" s="22" t="e">
        <f>VLOOKUP($G869,Temp!$A:$C,Q$1,FALSE)</f>
        <v>#VALUE!</v>
      </c>
      <c r="R869" s="22" t="e">
        <f>VLOOKUP($G869,Temp!$A:$C,R$1,FALSE)</f>
        <v>#VALUE!</v>
      </c>
      <c r="S869" s="22" t="e">
        <f>VLOOKUP($G869,Temp!$A:$C,S$1,FALSE)</f>
        <v>#VALUE!</v>
      </c>
      <c r="T869" s="22" t="e">
        <f>VLOOKUP($G869,Temp!$A:$C,T$1,FALSE)</f>
        <v>#VALUE!</v>
      </c>
      <c r="U869" s="22" t="e">
        <f>VLOOKUP($G869,Temp!$A:$C,U$1,FALSE)</f>
        <v>#VALUE!</v>
      </c>
      <c r="V869" s="22" t="e">
        <f>VLOOKUP($G869,Temp!$A:$C,V$1,FALSE)</f>
        <v>#VALUE!</v>
      </c>
      <c r="W869" s="22" t="e">
        <f>VLOOKUP($G869,Temp!$A:$C,W$1,FALSE)</f>
        <v>#VALUE!</v>
      </c>
      <c r="X869" s="22" t="e">
        <f>VLOOKUP($G869,Temp!$A:$C,X$1,FALSE)</f>
        <v>#VALUE!</v>
      </c>
      <c r="Y869" s="22">
        <f>VLOOKUP($G869,Temp!$A:$C,Y$1,FALSE)</f>
        <v>3300</v>
      </c>
      <c r="Z869" s="22">
        <f>VLOOKUP($G869,Temp!$A:$C,Z$1,FALSE)</f>
        <v>367</v>
      </c>
      <c r="AA869" s="22" t="str">
        <f>VLOOKUP($A869,Searches!$A:$H,AA$1,FALSE)</f>
        <v>Robert Israch</v>
      </c>
      <c r="AB869" s="22" t="str">
        <f>VLOOKUP($A869,Searches!$A:$H,AB$1,FALSE)</f>
        <v>Tipalti</v>
      </c>
      <c r="AC869" s="22" t="str">
        <f>VLOOKUP($A869,Searches!$A:$H,AC$1,FALSE)</f>
        <v>Chief Marketing Officer</v>
      </c>
      <c r="AD869" s="22" t="str">
        <f>VLOOKUP($A869,Searches!$A:$H,AD$1,FALSE)</f>
        <v>2nd</v>
      </c>
      <c r="AE869" s="22" t="str">
        <f>VLOOKUP($A869,Searches!$A:$H,AE$1,FALSE)</f>
        <v/>
      </c>
      <c r="AF869" s="22" t="str">
        <f>VLOOKUP($A869,Searches!$A:$H,AF$1,FALSE)</f>
        <v>San Francisco Bay Area</v>
      </c>
      <c r="AG869" s="22" t="str">
        <f>VLOOKUP($A869,Searches!$A:$H,AG$1,FALSE)</f>
        <v>https://www.linkedin.com/sales/profile/355949,9dh5,NAME_SEARCH?moduleKey=peopleSearchResults&amp;pageKey=sales-search3-people-refinement&amp;contextId=60BC92C971D70515801E49D6842B0000&amp;requestId=4bd62710-bea7-4f38-ad58-e37bf9f23975&amp;action=CLICK&amp;target=urn%3Ali%3AsalesLead%3A(-1%2C355949)&amp;pageNumber=5&amp;targetEl=profilelink&amp;position=16&amp;trk=lss-serp-result-lead_photo</v>
      </c>
      <c r="AH869" s="22" t="str">
        <f>VLOOKUP($G869,Temp!$D:$F,AH$1,FALSE)</f>
        <v>tipalti.com</v>
      </c>
      <c r="AI869" s="22" t="str">
        <f>VLOOKUP($G869,Temp!$D:$F,AI$1,FALSE)</f>
        <v>Marketo</v>
      </c>
      <c r="AJ869" s="22" t="str">
        <f>VLOOKUP($G869,Temp!$D:$F,AJ$1,FALSE)</f>
        <v>WordPress</v>
      </c>
    </row>
    <row r="870" spans="1:36" ht="16" x14ac:dyDescent="0.2">
      <c r="A870" s="8" t="str">
        <f t="shared" si="13"/>
        <v>Shane Lennon Great Minds</v>
      </c>
      <c r="B870" s="8" t="s">
        <v>3451</v>
      </c>
      <c r="C870" s="8" t="s">
        <v>3452</v>
      </c>
      <c r="D870" s="8" t="s">
        <v>42</v>
      </c>
      <c r="E870" s="8" t="s">
        <v>3453</v>
      </c>
      <c r="F870" s="8" t="s">
        <v>3454</v>
      </c>
      <c r="G870" s="12" t="s">
        <v>3194</v>
      </c>
      <c r="H870" s="22" t="str">
        <f>VLOOKUP($G870,Temp!$A:$C,H$1,FALSE)</f>
        <v>greatminds.org</v>
      </c>
      <c r="I870" s="22" t="e">
        <f>VLOOKUP($G870,Temp!$A:$C,I$1,FALSE)</f>
        <v>#VALUE!</v>
      </c>
      <c r="J870" s="22" t="e">
        <f>VLOOKUP($G870,Temp!$A:$C,J$1,FALSE)</f>
        <v>#VALUE!</v>
      </c>
      <c r="K870" s="22" t="e">
        <f>VLOOKUP($G870,Temp!$A:$C,K$1,FALSE)</f>
        <v>#VALUE!</v>
      </c>
      <c r="L870" s="22" t="e">
        <f>VLOOKUP($G870,Temp!$A:$C,L$1,FALSE)</f>
        <v>#VALUE!</v>
      </c>
      <c r="M870" s="22" t="e">
        <f>VLOOKUP($G870,Temp!$A:$C,M$1,FALSE)</f>
        <v>#VALUE!</v>
      </c>
      <c r="N870" s="22" t="e">
        <f>VLOOKUP($G870,Temp!$A:$C,N$1,FALSE)</f>
        <v>#VALUE!</v>
      </c>
      <c r="O870" s="22" t="e">
        <f>VLOOKUP($G870,Temp!$A:$C,O$1,FALSE)</f>
        <v>#VALUE!</v>
      </c>
      <c r="P870" s="22" t="e">
        <f>VLOOKUP($G870,Temp!$A:$C,P$1,FALSE)</f>
        <v>#VALUE!</v>
      </c>
      <c r="Q870" s="22" t="e">
        <f>VLOOKUP($G870,Temp!$A:$C,Q$1,FALSE)</f>
        <v>#VALUE!</v>
      </c>
      <c r="R870" s="22" t="e">
        <f>VLOOKUP($G870,Temp!$A:$C,R$1,FALSE)</f>
        <v>#VALUE!</v>
      </c>
      <c r="S870" s="22" t="e">
        <f>VLOOKUP($G870,Temp!$A:$C,S$1,FALSE)</f>
        <v>#VALUE!</v>
      </c>
      <c r="T870" s="22" t="e">
        <f>VLOOKUP($G870,Temp!$A:$C,T$1,FALSE)</f>
        <v>#VALUE!</v>
      </c>
      <c r="U870" s="22" t="e">
        <f>VLOOKUP($G870,Temp!$A:$C,U$1,FALSE)</f>
        <v>#VALUE!</v>
      </c>
      <c r="V870" s="22" t="e">
        <f>VLOOKUP($G870,Temp!$A:$C,V$1,FALSE)</f>
        <v>#VALUE!</v>
      </c>
      <c r="W870" s="22" t="e">
        <f>VLOOKUP($G870,Temp!$A:$C,W$1,FALSE)</f>
        <v>#VALUE!</v>
      </c>
      <c r="X870" s="22" t="e">
        <f>VLOOKUP($G870,Temp!$A:$C,X$1,FALSE)</f>
        <v>#VALUE!</v>
      </c>
      <c r="Y870" s="22">
        <f>VLOOKUP($G870,Temp!$A:$C,Y$1,FALSE)</f>
        <v>21000</v>
      </c>
      <c r="Z870" s="22">
        <f>VLOOKUP($G870,Temp!$A:$C,Z$1,FALSE)</f>
        <v>10500</v>
      </c>
      <c r="AA870" s="22" t="str">
        <f>VLOOKUP($A870,Searches!$A:$H,AA$1,FALSE)</f>
        <v>Shane Lennon</v>
      </c>
      <c r="AB870" s="22" t="str">
        <f>VLOOKUP($A870,Searches!$A:$H,AB$1,FALSE)</f>
        <v>Great Minds</v>
      </c>
      <c r="AC870" s="22" t="str">
        <f>VLOOKUP($A870,Searches!$A:$H,AC$1,FALSE)</f>
        <v>Chief Marketing Officer</v>
      </c>
      <c r="AD870" s="22" t="str">
        <f>VLOOKUP($A870,Searches!$A:$H,AD$1,FALSE)</f>
        <v>2nd</v>
      </c>
      <c r="AE870" s="22" t="str">
        <f>VLOOKUP($A870,Searches!$A:$H,AE$1,FALSE)</f>
        <v>Open link</v>
      </c>
      <c r="AF870" s="22" t="str">
        <f>VLOOKUP($A870,Searches!$A:$H,AF$1,FALSE)</f>
        <v>Greater New York City Area</v>
      </c>
      <c r="AG870" s="22" t="str">
        <f>VLOOKUP($A870,Searches!$A:$H,AG$1,FALSE)</f>
        <v>https://www.linkedin.com/sales/profile/122511,7rYP,NAME_SEARCH?moduleKey=peopleSearchResults&amp;pageKey=sales-search3-people-refinement&amp;contextId=60BC92C971D70515801E49D6842B0000&amp;requestId=212800b1-a51b-457e-a2f2-b0a3142cf20e&amp;action=CLICK&amp;target=urn%3Ali%3AsalesLead%3A(-1%2C122511)&amp;pageNumber=4&amp;targetEl=profilelink&amp;position=0&amp;trk=lss-serp-result-lead_photo</v>
      </c>
      <c r="AH870" s="22" t="e">
        <f>VLOOKUP($G870,Temp!$D:$F,AH$1,FALSE)</f>
        <v>#N/A</v>
      </c>
      <c r="AI870" s="22" t="e">
        <f>VLOOKUP($G870,Temp!$D:$F,AI$1,FALSE)</f>
        <v>#N/A</v>
      </c>
      <c r="AJ870" s="22" t="e">
        <f>VLOOKUP($G870,Temp!$D:$F,AJ$1,FALSE)</f>
        <v>#N/A</v>
      </c>
    </row>
    <row r="871" spans="1:36" ht="16" x14ac:dyDescent="0.2">
      <c r="A871" s="8" t="str">
        <f t="shared" si="13"/>
        <v>Kevin Sellers Avnet</v>
      </c>
      <c r="B871" s="8" t="s">
        <v>2277</v>
      </c>
      <c r="C871" s="8" t="s">
        <v>3492</v>
      </c>
      <c r="D871" s="8" t="s">
        <v>42</v>
      </c>
      <c r="E871" s="8" t="s">
        <v>3494</v>
      </c>
      <c r="F871" s="8" t="s">
        <v>3495</v>
      </c>
      <c r="G871" s="12" t="s">
        <v>3223</v>
      </c>
      <c r="H871" s="22" t="str">
        <f>VLOOKUP($G871,Temp!$A:$C,H$1,FALSE)</f>
        <v>avnet.com</v>
      </c>
      <c r="I871" s="22" t="e">
        <f>VLOOKUP($G871,Temp!$A:$C,I$1,FALSE)</f>
        <v>#VALUE!</v>
      </c>
      <c r="J871" s="22" t="e">
        <f>VLOOKUP($G871,Temp!$A:$C,J$1,FALSE)</f>
        <v>#VALUE!</v>
      </c>
      <c r="K871" s="22" t="e">
        <f>VLOOKUP($G871,Temp!$A:$C,K$1,FALSE)</f>
        <v>#VALUE!</v>
      </c>
      <c r="L871" s="22" t="e">
        <f>VLOOKUP($G871,Temp!$A:$C,L$1,FALSE)</f>
        <v>#VALUE!</v>
      </c>
      <c r="M871" s="22" t="e">
        <f>VLOOKUP($G871,Temp!$A:$C,M$1,FALSE)</f>
        <v>#VALUE!</v>
      </c>
      <c r="N871" s="22" t="e">
        <f>VLOOKUP($G871,Temp!$A:$C,N$1,FALSE)</f>
        <v>#VALUE!</v>
      </c>
      <c r="O871" s="22" t="e">
        <f>VLOOKUP($G871,Temp!$A:$C,O$1,FALSE)</f>
        <v>#VALUE!</v>
      </c>
      <c r="P871" s="22" t="e">
        <f>VLOOKUP($G871,Temp!$A:$C,P$1,FALSE)</f>
        <v>#VALUE!</v>
      </c>
      <c r="Q871" s="22" t="e">
        <f>VLOOKUP($G871,Temp!$A:$C,Q$1,FALSE)</f>
        <v>#VALUE!</v>
      </c>
      <c r="R871" s="22" t="e">
        <f>VLOOKUP($G871,Temp!$A:$C,R$1,FALSE)</f>
        <v>#VALUE!</v>
      </c>
      <c r="S871" s="22" t="e">
        <f>VLOOKUP($G871,Temp!$A:$C,S$1,FALSE)</f>
        <v>#VALUE!</v>
      </c>
      <c r="T871" s="22" t="e">
        <f>VLOOKUP($G871,Temp!$A:$C,T$1,FALSE)</f>
        <v>#VALUE!</v>
      </c>
      <c r="U871" s="22" t="e">
        <f>VLOOKUP($G871,Temp!$A:$C,U$1,FALSE)</f>
        <v>#VALUE!</v>
      </c>
      <c r="V871" s="22" t="e">
        <f>VLOOKUP($G871,Temp!$A:$C,V$1,FALSE)</f>
        <v>#VALUE!</v>
      </c>
      <c r="W871" s="22" t="e">
        <f>VLOOKUP($G871,Temp!$A:$C,W$1,FALSE)</f>
        <v>#VALUE!</v>
      </c>
      <c r="X871" s="22" t="e">
        <f>VLOOKUP($G871,Temp!$A:$C,X$1,FALSE)</f>
        <v>#VALUE!</v>
      </c>
      <c r="Y871" s="22">
        <f>VLOOKUP($G871,Temp!$A:$C,Y$1,FALSE)</f>
        <v>51800</v>
      </c>
      <c r="Z871" s="22">
        <f>VLOOKUP($G871,Temp!$A:$C,Z$1,FALSE)</f>
        <v>10300</v>
      </c>
      <c r="AA871" s="22" t="e">
        <f>VLOOKUP($A871,Searches!$A:$H,AA$1,FALSE)</f>
        <v>#N/A</v>
      </c>
      <c r="AB871" s="22" t="e">
        <f>VLOOKUP($A871,Searches!$A:$H,AB$1,FALSE)</f>
        <v>#N/A</v>
      </c>
      <c r="AC871" s="22" t="e">
        <f>VLOOKUP($A871,Searches!$A:$H,AC$1,FALSE)</f>
        <v>#N/A</v>
      </c>
      <c r="AD871" s="22" t="e">
        <f>VLOOKUP($A871,Searches!$A:$H,AD$1,FALSE)</f>
        <v>#N/A</v>
      </c>
      <c r="AE871" s="22" t="e">
        <f>VLOOKUP($A871,Searches!$A:$H,AE$1,FALSE)</f>
        <v>#N/A</v>
      </c>
      <c r="AF871" s="22" t="e">
        <f>VLOOKUP($A871,Searches!$A:$H,AF$1,FALSE)</f>
        <v>#N/A</v>
      </c>
      <c r="AG871" s="22" t="e">
        <f>VLOOKUP($A871,Searches!$A:$H,AG$1,FALSE)</f>
        <v>#N/A</v>
      </c>
      <c r="AH871" s="22" t="str">
        <f>VLOOKUP($G871,Temp!$D:$F,AH$1,FALSE)</f>
        <v>avnet.com</v>
      </c>
      <c r="AI871" s="22" t="str">
        <f>VLOOKUP($G871,Temp!$D:$F,AI$1,FALSE)</f>
        <v>Pardot</v>
      </c>
      <c r="AJ871" s="22" t="str">
        <f>VLOOKUP($G871,Temp!$D:$F,AJ$1,FALSE)</f>
        <v>Drupal</v>
      </c>
    </row>
    <row r="872" spans="1:36" ht="16" x14ac:dyDescent="0.2">
      <c r="A872" s="8" t="str">
        <f t="shared" si="13"/>
        <v>Erika Brookes Springbot</v>
      </c>
      <c r="B872" s="8" t="s">
        <v>3474</v>
      </c>
      <c r="C872" s="8" t="s">
        <v>3475</v>
      </c>
      <c r="D872" s="8" t="s">
        <v>42</v>
      </c>
      <c r="E872" s="8" t="s">
        <v>3476</v>
      </c>
      <c r="F872" s="8" t="s">
        <v>3477</v>
      </c>
      <c r="G872" s="12" t="s">
        <v>3204</v>
      </c>
      <c r="H872" s="22" t="str">
        <f>VLOOKUP($G872,Temp!$A:$C,H$1,FALSE)</f>
        <v>springbot.com</v>
      </c>
      <c r="I872" s="22" t="e">
        <f>VLOOKUP($G872,Temp!$A:$C,I$1,FALSE)</f>
        <v>#VALUE!</v>
      </c>
      <c r="J872" s="22" t="e">
        <f>VLOOKUP($G872,Temp!$A:$C,J$1,FALSE)</f>
        <v>#VALUE!</v>
      </c>
      <c r="K872" s="22" t="e">
        <f>VLOOKUP($G872,Temp!$A:$C,K$1,FALSE)</f>
        <v>#VALUE!</v>
      </c>
      <c r="L872" s="22" t="e">
        <f>VLOOKUP($G872,Temp!$A:$C,L$1,FALSE)</f>
        <v>#VALUE!</v>
      </c>
      <c r="M872" s="22" t="e">
        <f>VLOOKUP($G872,Temp!$A:$C,M$1,FALSE)</f>
        <v>#VALUE!</v>
      </c>
      <c r="N872" s="22" t="e">
        <f>VLOOKUP($G872,Temp!$A:$C,N$1,FALSE)</f>
        <v>#VALUE!</v>
      </c>
      <c r="O872" s="22" t="e">
        <f>VLOOKUP($G872,Temp!$A:$C,O$1,FALSE)</f>
        <v>#VALUE!</v>
      </c>
      <c r="P872" s="22" t="e">
        <f>VLOOKUP($G872,Temp!$A:$C,P$1,FALSE)</f>
        <v>#VALUE!</v>
      </c>
      <c r="Q872" s="22" t="e">
        <f>VLOOKUP($G872,Temp!$A:$C,Q$1,FALSE)</f>
        <v>#VALUE!</v>
      </c>
      <c r="R872" s="22" t="e">
        <f>VLOOKUP($G872,Temp!$A:$C,R$1,FALSE)</f>
        <v>#VALUE!</v>
      </c>
      <c r="S872" s="22" t="e">
        <f>VLOOKUP($G872,Temp!$A:$C,S$1,FALSE)</f>
        <v>#VALUE!</v>
      </c>
      <c r="T872" s="22" t="e">
        <f>VLOOKUP($G872,Temp!$A:$C,T$1,FALSE)</f>
        <v>#VALUE!</v>
      </c>
      <c r="U872" s="22" t="e">
        <f>VLOOKUP($G872,Temp!$A:$C,U$1,FALSE)</f>
        <v>#VALUE!</v>
      </c>
      <c r="V872" s="22" t="e">
        <f>VLOOKUP($G872,Temp!$A:$C,V$1,FALSE)</f>
        <v>#VALUE!</v>
      </c>
      <c r="W872" s="22" t="e">
        <f>VLOOKUP($G872,Temp!$A:$C,W$1,FALSE)</f>
        <v>#VALUE!</v>
      </c>
      <c r="X872" s="22" t="e">
        <f>VLOOKUP($G872,Temp!$A:$C,X$1,FALSE)</f>
        <v>#VALUE!</v>
      </c>
      <c r="Y872" s="22">
        <f>VLOOKUP($G872,Temp!$A:$C,Y$1,FALSE)</f>
        <v>7100</v>
      </c>
      <c r="Z872" s="22">
        <f>VLOOKUP($G872,Temp!$A:$C,Z$1,FALSE)</f>
        <v>643</v>
      </c>
      <c r="AA872" s="22" t="e">
        <f>VLOOKUP($A872,Searches!$A:$H,AA$1,FALSE)</f>
        <v>#N/A</v>
      </c>
      <c r="AB872" s="22" t="e">
        <f>VLOOKUP($A872,Searches!$A:$H,AB$1,FALSE)</f>
        <v>#N/A</v>
      </c>
      <c r="AC872" s="22" t="e">
        <f>VLOOKUP($A872,Searches!$A:$H,AC$1,FALSE)</f>
        <v>#N/A</v>
      </c>
      <c r="AD872" s="22" t="e">
        <f>VLOOKUP($A872,Searches!$A:$H,AD$1,FALSE)</f>
        <v>#N/A</v>
      </c>
      <c r="AE872" s="22" t="e">
        <f>VLOOKUP($A872,Searches!$A:$H,AE$1,FALSE)</f>
        <v>#N/A</v>
      </c>
      <c r="AF872" s="22" t="e">
        <f>VLOOKUP($A872,Searches!$A:$H,AF$1,FALSE)</f>
        <v>#N/A</v>
      </c>
      <c r="AG872" s="22" t="e">
        <f>VLOOKUP($A872,Searches!$A:$H,AG$1,FALSE)</f>
        <v>#N/A</v>
      </c>
      <c r="AH872" s="22" t="str">
        <f>VLOOKUP($G872,Temp!$D:$F,AH$1,FALSE)</f>
        <v>springbot.com</v>
      </c>
      <c r="AI872" s="22" t="str">
        <f>VLOOKUP($G872,Temp!$D:$F,AI$1,FALSE)</f>
        <v>Pardot</v>
      </c>
      <c r="AJ872" s="22" t="str">
        <f>VLOOKUP($G872,Temp!$D:$F,AJ$1,FALSE)</f>
        <v>WordPress</v>
      </c>
    </row>
    <row r="873" spans="1:36" ht="16" x14ac:dyDescent="0.2">
      <c r="A873" s="8" t="str">
        <f t="shared" si="13"/>
        <v>Christopher Powell Commvault</v>
      </c>
      <c r="B873" s="8" t="s">
        <v>869</v>
      </c>
      <c r="C873" s="8" t="s">
        <v>3504</v>
      </c>
      <c r="D873" s="8" t="s">
        <v>42</v>
      </c>
      <c r="E873" s="8" t="s">
        <v>3505</v>
      </c>
      <c r="F873" s="8" t="s">
        <v>3506</v>
      </c>
      <c r="G873" s="12" t="s">
        <v>3238</v>
      </c>
      <c r="H873" s="22" t="str">
        <f>VLOOKUP($G873,Temp!$A:$C,H$1,FALSE)</f>
        <v>commvault.com</v>
      </c>
      <c r="I873" s="22" t="e">
        <f>VLOOKUP($G873,Temp!$A:$C,I$1,FALSE)</f>
        <v>#VALUE!</v>
      </c>
      <c r="J873" s="22" t="e">
        <f>VLOOKUP($G873,Temp!$A:$C,J$1,FALSE)</f>
        <v>#VALUE!</v>
      </c>
      <c r="K873" s="22" t="e">
        <f>VLOOKUP($G873,Temp!$A:$C,K$1,FALSE)</f>
        <v>#VALUE!</v>
      </c>
      <c r="L873" s="22" t="e">
        <f>VLOOKUP($G873,Temp!$A:$C,L$1,FALSE)</f>
        <v>#VALUE!</v>
      </c>
      <c r="M873" s="22" t="e">
        <f>VLOOKUP($G873,Temp!$A:$C,M$1,FALSE)</f>
        <v>#VALUE!</v>
      </c>
      <c r="N873" s="22" t="e">
        <f>VLOOKUP($G873,Temp!$A:$C,N$1,FALSE)</f>
        <v>#VALUE!</v>
      </c>
      <c r="O873" s="22" t="e">
        <f>VLOOKUP($G873,Temp!$A:$C,O$1,FALSE)</f>
        <v>#VALUE!</v>
      </c>
      <c r="P873" s="22" t="e">
        <f>VLOOKUP($G873,Temp!$A:$C,P$1,FALSE)</f>
        <v>#VALUE!</v>
      </c>
      <c r="Q873" s="22" t="e">
        <f>VLOOKUP($G873,Temp!$A:$C,Q$1,FALSE)</f>
        <v>#VALUE!</v>
      </c>
      <c r="R873" s="22" t="e">
        <f>VLOOKUP($G873,Temp!$A:$C,R$1,FALSE)</f>
        <v>#VALUE!</v>
      </c>
      <c r="S873" s="22" t="e">
        <f>VLOOKUP($G873,Temp!$A:$C,S$1,FALSE)</f>
        <v>#VALUE!</v>
      </c>
      <c r="T873" s="22" t="e">
        <f>VLOOKUP($G873,Temp!$A:$C,T$1,FALSE)</f>
        <v>#VALUE!</v>
      </c>
      <c r="U873" s="22" t="e">
        <f>VLOOKUP($G873,Temp!$A:$C,U$1,FALSE)</f>
        <v>#VALUE!</v>
      </c>
      <c r="V873" s="22" t="e">
        <f>VLOOKUP($G873,Temp!$A:$C,V$1,FALSE)</f>
        <v>#VALUE!</v>
      </c>
      <c r="W873" s="22" t="e">
        <f>VLOOKUP($G873,Temp!$A:$C,W$1,FALSE)</f>
        <v>#VALUE!</v>
      </c>
      <c r="X873" s="22" t="e">
        <f>VLOOKUP($G873,Temp!$A:$C,X$1,FALSE)</f>
        <v>#VALUE!</v>
      </c>
      <c r="Y873" s="22">
        <f>VLOOKUP($G873,Temp!$A:$C,Y$1,FALSE)</f>
        <v>104000</v>
      </c>
      <c r="Z873" s="22">
        <f>VLOOKUP($G873,Temp!$A:$C,Z$1,FALSE)</f>
        <v>9600</v>
      </c>
      <c r="AA873" s="22" t="e">
        <f>VLOOKUP($A873,Searches!$A:$H,AA$1,FALSE)</f>
        <v>#N/A</v>
      </c>
      <c r="AB873" s="22" t="e">
        <f>VLOOKUP($A873,Searches!$A:$H,AB$1,FALSE)</f>
        <v>#N/A</v>
      </c>
      <c r="AC873" s="22" t="e">
        <f>VLOOKUP($A873,Searches!$A:$H,AC$1,FALSE)</f>
        <v>#N/A</v>
      </c>
      <c r="AD873" s="22" t="e">
        <f>VLOOKUP($A873,Searches!$A:$H,AD$1,FALSE)</f>
        <v>#N/A</v>
      </c>
      <c r="AE873" s="22" t="e">
        <f>VLOOKUP($A873,Searches!$A:$H,AE$1,FALSE)</f>
        <v>#N/A</v>
      </c>
      <c r="AF873" s="22" t="e">
        <f>VLOOKUP($A873,Searches!$A:$H,AF$1,FALSE)</f>
        <v>#N/A</v>
      </c>
      <c r="AG873" s="22" t="e">
        <f>VLOOKUP($A873,Searches!$A:$H,AG$1,FALSE)</f>
        <v>#N/A</v>
      </c>
      <c r="AH873" s="22" t="e">
        <f>VLOOKUP($G873,Temp!$D:$F,AH$1,FALSE)</f>
        <v>#N/A</v>
      </c>
      <c r="AI873" s="22" t="e">
        <f>VLOOKUP($G873,Temp!$D:$F,AI$1,FALSE)</f>
        <v>#N/A</v>
      </c>
      <c r="AJ873" s="22" t="e">
        <f>VLOOKUP($G873,Temp!$D:$F,AJ$1,FALSE)</f>
        <v>#N/A</v>
      </c>
    </row>
    <row r="874" spans="1:36" ht="16" x14ac:dyDescent="0.2">
      <c r="A874" s="8" t="str">
        <f t="shared" si="13"/>
        <v>Ellyn Raftery The Leukemia &amp; Lymphoma Society</v>
      </c>
      <c r="B874" s="8" t="s">
        <v>3523</v>
      </c>
      <c r="C874" s="8" t="s">
        <v>3524</v>
      </c>
      <c r="D874" s="8" t="s">
        <v>3525</v>
      </c>
      <c r="E874" s="8" t="s">
        <v>3526</v>
      </c>
      <c r="F874" s="8" t="s">
        <v>3528</v>
      </c>
      <c r="G874" s="12" t="s">
        <v>3260</v>
      </c>
      <c r="H874" s="22" t="str">
        <f>VLOOKUP($G874,Temp!$A:$C,H$1,FALSE)</f>
        <v>LLS.org</v>
      </c>
      <c r="I874" s="22" t="e">
        <f>VLOOKUP($G874,Temp!$A:$C,I$1,FALSE)</f>
        <v>#VALUE!</v>
      </c>
      <c r="J874" s="22" t="e">
        <f>VLOOKUP($G874,Temp!$A:$C,J$1,FALSE)</f>
        <v>#VALUE!</v>
      </c>
      <c r="K874" s="22" t="e">
        <f>VLOOKUP($G874,Temp!$A:$C,K$1,FALSE)</f>
        <v>#VALUE!</v>
      </c>
      <c r="L874" s="22" t="e">
        <f>VLOOKUP($G874,Temp!$A:$C,L$1,FALSE)</f>
        <v>#VALUE!</v>
      </c>
      <c r="M874" s="22" t="e">
        <f>VLOOKUP($G874,Temp!$A:$C,M$1,FALSE)</f>
        <v>#VALUE!</v>
      </c>
      <c r="N874" s="22" t="e">
        <f>VLOOKUP($G874,Temp!$A:$C,N$1,FALSE)</f>
        <v>#VALUE!</v>
      </c>
      <c r="O874" s="22" t="e">
        <f>VLOOKUP($G874,Temp!$A:$C,O$1,FALSE)</f>
        <v>#VALUE!</v>
      </c>
      <c r="P874" s="22" t="e">
        <f>VLOOKUP($G874,Temp!$A:$C,P$1,FALSE)</f>
        <v>#VALUE!</v>
      </c>
      <c r="Q874" s="22" t="e">
        <f>VLOOKUP($G874,Temp!$A:$C,Q$1,FALSE)</f>
        <v>#VALUE!</v>
      </c>
      <c r="R874" s="22" t="e">
        <f>VLOOKUP($G874,Temp!$A:$C,R$1,FALSE)</f>
        <v>#VALUE!</v>
      </c>
      <c r="S874" s="22" t="e">
        <f>VLOOKUP($G874,Temp!$A:$C,S$1,FALSE)</f>
        <v>#VALUE!</v>
      </c>
      <c r="T874" s="22" t="e">
        <f>VLOOKUP($G874,Temp!$A:$C,T$1,FALSE)</f>
        <v>#VALUE!</v>
      </c>
      <c r="U874" s="22" t="e">
        <f>VLOOKUP($G874,Temp!$A:$C,U$1,FALSE)</f>
        <v>#VALUE!</v>
      </c>
      <c r="V874" s="22" t="e">
        <f>VLOOKUP($G874,Temp!$A:$C,V$1,FALSE)</f>
        <v>#VALUE!</v>
      </c>
      <c r="W874" s="22" t="e">
        <f>VLOOKUP($G874,Temp!$A:$C,W$1,FALSE)</f>
        <v>#VALUE!</v>
      </c>
      <c r="X874" s="22" t="e">
        <f>VLOOKUP($G874,Temp!$A:$C,X$1,FALSE)</f>
        <v>#VALUE!</v>
      </c>
      <c r="Y874" s="22">
        <f>VLOOKUP($G874,Temp!$A:$C,Y$1,FALSE)</f>
        <v>407000</v>
      </c>
      <c r="Z874" s="22">
        <f>VLOOKUP($G874,Temp!$A:$C,Z$1,FALSE)</f>
        <v>36100</v>
      </c>
      <c r="AA874" s="22" t="e">
        <f>VLOOKUP($A874,Searches!$A:$H,AA$1,FALSE)</f>
        <v>#N/A</v>
      </c>
      <c r="AB874" s="22" t="e">
        <f>VLOOKUP($A874,Searches!$A:$H,AB$1,FALSE)</f>
        <v>#N/A</v>
      </c>
      <c r="AC874" s="22" t="e">
        <f>VLOOKUP($A874,Searches!$A:$H,AC$1,FALSE)</f>
        <v>#N/A</v>
      </c>
      <c r="AD874" s="22" t="e">
        <f>VLOOKUP($A874,Searches!$A:$H,AD$1,FALSE)</f>
        <v>#N/A</v>
      </c>
      <c r="AE874" s="22" t="e">
        <f>VLOOKUP($A874,Searches!$A:$H,AE$1,FALSE)</f>
        <v>#N/A</v>
      </c>
      <c r="AF874" s="22" t="e">
        <f>VLOOKUP($A874,Searches!$A:$H,AF$1,FALSE)</f>
        <v>#N/A</v>
      </c>
      <c r="AG874" s="22" t="e">
        <f>VLOOKUP($A874,Searches!$A:$H,AG$1,FALSE)</f>
        <v>#N/A</v>
      </c>
      <c r="AH874" s="22" t="str">
        <f>VLOOKUP($G874,Temp!$D:$F,AH$1,FALSE)</f>
        <v>lls.org</v>
      </c>
      <c r="AI874" s="22">
        <f>VLOOKUP($G874,Temp!$D:$F,AI$1,FALSE)</f>
        <v>0</v>
      </c>
      <c r="AJ874" s="22" t="str">
        <f>VLOOKUP($G874,Temp!$D:$F,AJ$1,FALSE)</f>
        <v>Drupal</v>
      </c>
    </row>
    <row r="875" spans="1:36" ht="16" x14ac:dyDescent="0.2">
      <c r="A875" s="8" t="str">
        <f t="shared" si="13"/>
        <v>Niloy Sanyal GE Digital</v>
      </c>
      <c r="B875" s="8" t="s">
        <v>3514</v>
      </c>
      <c r="C875" s="8" t="s">
        <v>3515</v>
      </c>
      <c r="D875" s="8" t="s">
        <v>42</v>
      </c>
      <c r="E875" s="8" t="s">
        <v>3516</v>
      </c>
      <c r="F875" s="8" t="s">
        <v>952</v>
      </c>
      <c r="G875" s="12" t="s">
        <v>922</v>
      </c>
      <c r="H875" s="22" t="str">
        <f>VLOOKUP($G875,Temp!$A:$C,H$1,FALSE)</f>
        <v>ge.com</v>
      </c>
      <c r="I875" s="22" t="e">
        <f>VLOOKUP($G875,Temp!$A:$C,I$1,FALSE)</f>
        <v>#VALUE!</v>
      </c>
      <c r="J875" s="22" t="e">
        <f>VLOOKUP($G875,Temp!$A:$C,J$1,FALSE)</f>
        <v>#VALUE!</v>
      </c>
      <c r="K875" s="22" t="e">
        <f>VLOOKUP($G875,Temp!$A:$C,K$1,FALSE)</f>
        <v>#VALUE!</v>
      </c>
      <c r="L875" s="22" t="e">
        <f>VLOOKUP($G875,Temp!$A:$C,L$1,FALSE)</f>
        <v>#VALUE!</v>
      </c>
      <c r="M875" s="22" t="e">
        <f>VLOOKUP($G875,Temp!$A:$C,M$1,FALSE)</f>
        <v>#VALUE!</v>
      </c>
      <c r="N875" s="22" t="e">
        <f>VLOOKUP($G875,Temp!$A:$C,N$1,FALSE)</f>
        <v>#VALUE!</v>
      </c>
      <c r="O875" s="22" t="e">
        <f>VLOOKUP($G875,Temp!$A:$C,O$1,FALSE)</f>
        <v>#VALUE!</v>
      </c>
      <c r="P875" s="22" t="e">
        <f>VLOOKUP($G875,Temp!$A:$C,P$1,FALSE)</f>
        <v>#VALUE!</v>
      </c>
      <c r="Q875" s="22" t="e">
        <f>VLOOKUP($G875,Temp!$A:$C,Q$1,FALSE)</f>
        <v>#VALUE!</v>
      </c>
      <c r="R875" s="22" t="e">
        <f>VLOOKUP($G875,Temp!$A:$C,R$1,FALSE)</f>
        <v>#VALUE!</v>
      </c>
      <c r="S875" s="22" t="e">
        <f>VLOOKUP($G875,Temp!$A:$C,S$1,FALSE)</f>
        <v>#VALUE!</v>
      </c>
      <c r="T875" s="22" t="e">
        <f>VLOOKUP($G875,Temp!$A:$C,T$1,FALSE)</f>
        <v>#VALUE!</v>
      </c>
      <c r="U875" s="22" t="e">
        <f>VLOOKUP($G875,Temp!$A:$C,U$1,FALSE)</f>
        <v>#VALUE!</v>
      </c>
      <c r="V875" s="22" t="e">
        <f>VLOOKUP($G875,Temp!$A:$C,V$1,FALSE)</f>
        <v>#VALUE!</v>
      </c>
      <c r="W875" s="22" t="e">
        <f>VLOOKUP($G875,Temp!$A:$C,W$1,FALSE)</f>
        <v>#VALUE!</v>
      </c>
      <c r="X875" s="22" t="e">
        <f>VLOOKUP($G875,Temp!$A:$C,X$1,FALSE)</f>
        <v>#VALUE!</v>
      </c>
      <c r="Y875" s="22">
        <f>VLOOKUP($G875,Temp!$A:$C,Y$1,FALSE)</f>
        <v>632000</v>
      </c>
      <c r="Z875" s="22">
        <f>VLOOKUP($G875,Temp!$A:$C,Z$1,FALSE)</f>
        <v>20700</v>
      </c>
      <c r="AA875" s="22" t="e">
        <f>VLOOKUP($A875,Searches!$A:$H,AA$1,FALSE)</f>
        <v>#N/A</v>
      </c>
      <c r="AB875" s="22" t="e">
        <f>VLOOKUP($A875,Searches!$A:$H,AB$1,FALSE)</f>
        <v>#N/A</v>
      </c>
      <c r="AC875" s="22" t="e">
        <f>VLOOKUP($A875,Searches!$A:$H,AC$1,FALSE)</f>
        <v>#N/A</v>
      </c>
      <c r="AD875" s="22" t="e">
        <f>VLOOKUP($A875,Searches!$A:$H,AD$1,FALSE)</f>
        <v>#N/A</v>
      </c>
      <c r="AE875" s="22" t="e">
        <f>VLOOKUP($A875,Searches!$A:$H,AE$1,FALSE)</f>
        <v>#N/A</v>
      </c>
      <c r="AF875" s="22" t="e">
        <f>VLOOKUP($A875,Searches!$A:$H,AF$1,FALSE)</f>
        <v>#N/A</v>
      </c>
      <c r="AG875" s="22" t="e">
        <f>VLOOKUP($A875,Searches!$A:$H,AG$1,FALSE)</f>
        <v>#N/A</v>
      </c>
      <c r="AH875" s="22" t="str">
        <f>VLOOKUP($G875,Temp!$D:$F,AH$1,FALSE)</f>
        <v>ge.com</v>
      </c>
      <c r="AI875" s="22" t="str">
        <f>VLOOKUP($G875,Temp!$D:$F,AI$1,FALSE)</f>
        <v>Marketo</v>
      </c>
      <c r="AJ875" s="22" t="str">
        <f>VLOOKUP($G875,Temp!$D:$F,AJ$1,FALSE)</f>
        <v>WordPress</v>
      </c>
    </row>
    <row r="876" spans="1:36" ht="16" x14ac:dyDescent="0.2">
      <c r="A876" s="8" t="str">
        <f t="shared" si="13"/>
        <v>Tim Sullivan Cendyn</v>
      </c>
      <c r="B876" s="8" t="s">
        <v>3543</v>
      </c>
      <c r="C876" s="8" t="s">
        <v>3545</v>
      </c>
      <c r="D876" s="8" t="s">
        <v>3547</v>
      </c>
      <c r="E876" s="8" t="s">
        <v>3548</v>
      </c>
      <c r="F876" s="8" t="s">
        <v>3549</v>
      </c>
      <c r="G876" s="12" t="s">
        <v>3273</v>
      </c>
      <c r="H876" s="22" t="str">
        <f>VLOOKUP($G876,Temp!$A:$C,H$1,FALSE)</f>
        <v>cendyn.com</v>
      </c>
      <c r="I876" s="22" t="e">
        <f>VLOOKUP($G876,Temp!$A:$C,I$1,FALSE)</f>
        <v>#VALUE!</v>
      </c>
      <c r="J876" s="22" t="e">
        <f>VLOOKUP($G876,Temp!$A:$C,J$1,FALSE)</f>
        <v>#VALUE!</v>
      </c>
      <c r="K876" s="22" t="e">
        <f>VLOOKUP($G876,Temp!$A:$C,K$1,FALSE)</f>
        <v>#VALUE!</v>
      </c>
      <c r="L876" s="22" t="e">
        <f>VLOOKUP($G876,Temp!$A:$C,L$1,FALSE)</f>
        <v>#VALUE!</v>
      </c>
      <c r="M876" s="22" t="e">
        <f>VLOOKUP($G876,Temp!$A:$C,M$1,FALSE)</f>
        <v>#VALUE!</v>
      </c>
      <c r="N876" s="22" t="e">
        <f>VLOOKUP($G876,Temp!$A:$C,N$1,FALSE)</f>
        <v>#VALUE!</v>
      </c>
      <c r="O876" s="22" t="e">
        <f>VLOOKUP($G876,Temp!$A:$C,O$1,FALSE)</f>
        <v>#VALUE!</v>
      </c>
      <c r="P876" s="22" t="e">
        <f>VLOOKUP($G876,Temp!$A:$C,P$1,FALSE)</f>
        <v>#VALUE!</v>
      </c>
      <c r="Q876" s="22" t="e">
        <f>VLOOKUP($G876,Temp!$A:$C,Q$1,FALSE)</f>
        <v>#VALUE!</v>
      </c>
      <c r="R876" s="22" t="e">
        <f>VLOOKUP($G876,Temp!$A:$C,R$1,FALSE)</f>
        <v>#VALUE!</v>
      </c>
      <c r="S876" s="22" t="e">
        <f>VLOOKUP($G876,Temp!$A:$C,S$1,FALSE)</f>
        <v>#VALUE!</v>
      </c>
      <c r="T876" s="22" t="e">
        <f>VLOOKUP($G876,Temp!$A:$C,T$1,FALSE)</f>
        <v>#VALUE!</v>
      </c>
      <c r="U876" s="22" t="e">
        <f>VLOOKUP($G876,Temp!$A:$C,U$1,FALSE)</f>
        <v>#VALUE!</v>
      </c>
      <c r="V876" s="22" t="e">
        <f>VLOOKUP($G876,Temp!$A:$C,V$1,FALSE)</f>
        <v>#VALUE!</v>
      </c>
      <c r="W876" s="22" t="e">
        <f>VLOOKUP($G876,Temp!$A:$C,W$1,FALSE)</f>
        <v>#VALUE!</v>
      </c>
      <c r="X876" s="22" t="e">
        <f>VLOOKUP($G876,Temp!$A:$C,X$1,FALSE)</f>
        <v>#VALUE!</v>
      </c>
      <c r="Y876" s="22">
        <f>VLOOKUP($G876,Temp!$A:$C,Y$1,FALSE)</f>
        <v>9000</v>
      </c>
      <c r="Z876" s="22">
        <f>VLOOKUP($G876,Temp!$A:$C,Z$1,FALSE)</f>
        <v>4400</v>
      </c>
      <c r="AA876" s="22" t="str">
        <f>VLOOKUP($A876,Searches!$A:$H,AA$1,FALSE)</f>
        <v>Tim Sullivan</v>
      </c>
      <c r="AB876" s="22" t="str">
        <f>VLOOKUP($A876,Searches!$A:$H,AB$1,FALSE)</f>
        <v>Cendyn</v>
      </c>
      <c r="AC876" s="22" t="str">
        <f>VLOOKUP($A876,Searches!$A:$H,AC$1,FALSE)</f>
        <v>Chief Sales and Marketing Officer</v>
      </c>
      <c r="AD876" s="22" t="str">
        <f>VLOOKUP($A876,Searches!$A:$H,AD$1,FALSE)</f>
        <v>2nd</v>
      </c>
      <c r="AE876" s="22" t="str">
        <f>VLOOKUP($A876,Searches!$A:$H,AE$1,FALSE)</f>
        <v>Open link</v>
      </c>
      <c r="AF876" s="22" t="str">
        <f>VLOOKUP($A876,Searches!$A:$H,AF$1,FALSE)</f>
        <v>West Palm Beach, Florida Area</v>
      </c>
      <c r="AG876" s="22" t="str">
        <f>VLOOKUP($A876,Searches!$A:$H,AG$1,FALSE)</f>
        <v>https://www.linkedin.com/sales/profile/16530625,174v,NAME_SEARCH?moduleKey=peopleSearchResults&amp;pageKey=sales-search3-people-refinement&amp;contextId=60BC92C971D70515801E49D6842B0000&amp;requestId=addf2190-9d55-41b9-a472-dc3c576fbb3c&amp;action=CLICK&amp;target=urn%3Ali%3AsalesLead%3A(-1%2C16530625)&amp;pageNumber=5&amp;targetEl=profilelink&amp;position=8&amp;trk=lss-serp-result-lead_photo</v>
      </c>
      <c r="AH876" s="22" t="e">
        <f>VLOOKUP($G876,Temp!$D:$F,AH$1,FALSE)</f>
        <v>#N/A</v>
      </c>
      <c r="AI876" s="22" t="e">
        <f>VLOOKUP($G876,Temp!$D:$F,AI$1,FALSE)</f>
        <v>#N/A</v>
      </c>
      <c r="AJ876" s="22" t="e">
        <f>VLOOKUP($G876,Temp!$D:$F,AJ$1,FALSE)</f>
        <v>#N/A</v>
      </c>
    </row>
    <row r="877" spans="1:36" ht="16" x14ac:dyDescent="0.2">
      <c r="A877" s="8" t="str">
        <f t="shared" si="13"/>
        <v>Lauren Sallata Panasonic USA</v>
      </c>
      <c r="B877" s="8" t="s">
        <v>3561</v>
      </c>
      <c r="C877" s="8" t="s">
        <v>3562</v>
      </c>
      <c r="D877" s="8" t="s">
        <v>3563</v>
      </c>
      <c r="E877" s="8" t="s">
        <v>3564</v>
      </c>
      <c r="F877" s="8" t="s">
        <v>3565</v>
      </c>
      <c r="G877" s="12" t="s">
        <v>3285</v>
      </c>
      <c r="H877" s="22" t="str">
        <f>VLOOKUP($G877,Temp!$A:$C,H$1,FALSE)</f>
        <v>bit.ly</v>
      </c>
      <c r="I877" s="22" t="e">
        <f>VLOOKUP($G877,Temp!$A:$C,I$1,FALSE)</f>
        <v>#VALUE!</v>
      </c>
      <c r="J877" s="22" t="e">
        <f>VLOOKUP($G877,Temp!$A:$C,J$1,FALSE)</f>
        <v>#VALUE!</v>
      </c>
      <c r="K877" s="22" t="e">
        <f>VLOOKUP($G877,Temp!$A:$C,K$1,FALSE)</f>
        <v>#VALUE!</v>
      </c>
      <c r="L877" s="22" t="e">
        <f>VLOOKUP($G877,Temp!$A:$C,L$1,FALSE)</f>
        <v>#VALUE!</v>
      </c>
      <c r="M877" s="22" t="e">
        <f>VLOOKUP($G877,Temp!$A:$C,M$1,FALSE)</f>
        <v>#VALUE!</v>
      </c>
      <c r="N877" s="22" t="e">
        <f>VLOOKUP($G877,Temp!$A:$C,N$1,FALSE)</f>
        <v>#VALUE!</v>
      </c>
      <c r="O877" s="22" t="e">
        <f>VLOOKUP($G877,Temp!$A:$C,O$1,FALSE)</f>
        <v>#VALUE!</v>
      </c>
      <c r="P877" s="22" t="e">
        <f>VLOOKUP($G877,Temp!$A:$C,P$1,FALSE)</f>
        <v>#VALUE!</v>
      </c>
      <c r="Q877" s="22" t="e">
        <f>VLOOKUP($G877,Temp!$A:$C,Q$1,FALSE)</f>
        <v>#VALUE!</v>
      </c>
      <c r="R877" s="22" t="e">
        <f>VLOOKUP($G877,Temp!$A:$C,R$1,FALSE)</f>
        <v>#VALUE!</v>
      </c>
      <c r="S877" s="22" t="e">
        <f>VLOOKUP($G877,Temp!$A:$C,S$1,FALSE)</f>
        <v>#VALUE!</v>
      </c>
      <c r="T877" s="22" t="e">
        <f>VLOOKUP($G877,Temp!$A:$C,T$1,FALSE)</f>
        <v>#VALUE!</v>
      </c>
      <c r="U877" s="22" t="e">
        <f>VLOOKUP($G877,Temp!$A:$C,U$1,FALSE)</f>
        <v>#VALUE!</v>
      </c>
      <c r="V877" s="22" t="e">
        <f>VLOOKUP($G877,Temp!$A:$C,V$1,FALSE)</f>
        <v>#VALUE!</v>
      </c>
      <c r="W877" s="22" t="e">
        <f>VLOOKUP($G877,Temp!$A:$C,W$1,FALSE)</f>
        <v>#VALUE!</v>
      </c>
      <c r="X877" s="22" t="e">
        <f>VLOOKUP($G877,Temp!$A:$C,X$1,FALSE)</f>
        <v>#VALUE!</v>
      </c>
      <c r="Y877" s="22">
        <f>VLOOKUP($G877,Temp!$A:$C,Y$1,FALSE)</f>
        <v>24800</v>
      </c>
      <c r="Z877" s="22">
        <f>VLOOKUP($G877,Temp!$A:$C,Z$1,FALSE)</f>
        <v>1</v>
      </c>
      <c r="AA877" s="22" t="e">
        <f>VLOOKUP($A877,Searches!$A:$H,AA$1,FALSE)</f>
        <v>#N/A</v>
      </c>
      <c r="AB877" s="22" t="e">
        <f>VLOOKUP($A877,Searches!$A:$H,AB$1,FALSE)</f>
        <v>#N/A</v>
      </c>
      <c r="AC877" s="22" t="e">
        <f>VLOOKUP($A877,Searches!$A:$H,AC$1,FALSE)</f>
        <v>#N/A</v>
      </c>
      <c r="AD877" s="22" t="e">
        <f>VLOOKUP($A877,Searches!$A:$H,AD$1,FALSE)</f>
        <v>#N/A</v>
      </c>
      <c r="AE877" s="22" t="e">
        <f>VLOOKUP($A877,Searches!$A:$H,AE$1,FALSE)</f>
        <v>#N/A</v>
      </c>
      <c r="AF877" s="22" t="e">
        <f>VLOOKUP($A877,Searches!$A:$H,AF$1,FALSE)</f>
        <v>#N/A</v>
      </c>
      <c r="AG877" s="22" t="e">
        <f>VLOOKUP($A877,Searches!$A:$H,AG$1,FALSE)</f>
        <v>#N/A</v>
      </c>
      <c r="AH877" s="22" t="str">
        <f>VLOOKUP($G877,Temp!$D:$F,AH$1,FALSE)</f>
        <v>bit.ly</v>
      </c>
      <c r="AI877" s="22" t="str">
        <f>VLOOKUP($G877,Temp!$D:$F,AI$1,FALSE)</f>
        <v>Marketo</v>
      </c>
      <c r="AJ877" s="22" t="str">
        <f>VLOOKUP($G877,Temp!$D:$F,AJ$1,FALSE)</f>
        <v>WordPress</v>
      </c>
    </row>
    <row r="878" spans="1:36" ht="16" x14ac:dyDescent="0.2">
      <c r="A878" s="8" t="str">
        <f t="shared" si="13"/>
        <v>John Steinert TechTarget</v>
      </c>
      <c r="B878" s="8" t="s">
        <v>428</v>
      </c>
      <c r="C878" s="8" t="s">
        <v>3583</v>
      </c>
      <c r="D878" s="8" t="s">
        <v>42</v>
      </c>
      <c r="E878" s="8" t="s">
        <v>3584</v>
      </c>
      <c r="F878" s="8" t="s">
        <v>3585</v>
      </c>
      <c r="G878" s="12" t="s">
        <v>3319</v>
      </c>
      <c r="H878" s="22" t="str">
        <f>VLOOKUP($G878,Temp!$A:$C,H$1,FALSE)</f>
        <v>techtarget.com</v>
      </c>
      <c r="I878" s="22" t="e">
        <f>VLOOKUP($G878,Temp!$A:$C,I$1,FALSE)</f>
        <v>#VALUE!</v>
      </c>
      <c r="J878" s="22" t="e">
        <f>VLOOKUP($G878,Temp!$A:$C,J$1,FALSE)</f>
        <v>#VALUE!</v>
      </c>
      <c r="K878" s="22" t="e">
        <f>VLOOKUP($G878,Temp!$A:$C,K$1,FALSE)</f>
        <v>#VALUE!</v>
      </c>
      <c r="L878" s="22" t="e">
        <f>VLOOKUP($G878,Temp!$A:$C,L$1,FALSE)</f>
        <v>#VALUE!</v>
      </c>
      <c r="M878" s="22" t="e">
        <f>VLOOKUP($G878,Temp!$A:$C,M$1,FALSE)</f>
        <v>#VALUE!</v>
      </c>
      <c r="N878" s="22" t="e">
        <f>VLOOKUP($G878,Temp!$A:$C,N$1,FALSE)</f>
        <v>#VALUE!</v>
      </c>
      <c r="O878" s="22" t="e">
        <f>VLOOKUP($G878,Temp!$A:$C,O$1,FALSE)</f>
        <v>#VALUE!</v>
      </c>
      <c r="P878" s="22" t="e">
        <f>VLOOKUP($G878,Temp!$A:$C,P$1,FALSE)</f>
        <v>#VALUE!</v>
      </c>
      <c r="Q878" s="22" t="e">
        <f>VLOOKUP($G878,Temp!$A:$C,Q$1,FALSE)</f>
        <v>#VALUE!</v>
      </c>
      <c r="R878" s="22" t="e">
        <f>VLOOKUP($G878,Temp!$A:$C,R$1,FALSE)</f>
        <v>#VALUE!</v>
      </c>
      <c r="S878" s="22" t="e">
        <f>VLOOKUP($G878,Temp!$A:$C,S$1,FALSE)</f>
        <v>#VALUE!</v>
      </c>
      <c r="T878" s="22" t="e">
        <f>VLOOKUP($G878,Temp!$A:$C,T$1,FALSE)</f>
        <v>#VALUE!</v>
      </c>
      <c r="U878" s="22" t="e">
        <f>VLOOKUP($G878,Temp!$A:$C,U$1,FALSE)</f>
        <v>#VALUE!</v>
      </c>
      <c r="V878" s="22" t="e">
        <f>VLOOKUP($G878,Temp!$A:$C,V$1,FALSE)</f>
        <v>#VALUE!</v>
      </c>
      <c r="W878" s="22" t="e">
        <f>VLOOKUP($G878,Temp!$A:$C,W$1,FALSE)</f>
        <v>#VALUE!</v>
      </c>
      <c r="X878" s="22" t="e">
        <f>VLOOKUP($G878,Temp!$A:$C,X$1,FALSE)</f>
        <v>#VALUE!</v>
      </c>
      <c r="Y878" s="22">
        <f>VLOOKUP($G878,Temp!$A:$C,Y$1,FALSE)</f>
        <v>26600000</v>
      </c>
      <c r="Z878" s="22">
        <f>VLOOKUP($G878,Temp!$A:$C,Z$1,FALSE)</f>
        <v>1800000</v>
      </c>
      <c r="AA878" s="22" t="e">
        <f>VLOOKUP($A878,Searches!$A:$H,AA$1,FALSE)</f>
        <v>#N/A</v>
      </c>
      <c r="AB878" s="22" t="e">
        <f>VLOOKUP($A878,Searches!$A:$H,AB$1,FALSE)</f>
        <v>#N/A</v>
      </c>
      <c r="AC878" s="22" t="e">
        <f>VLOOKUP($A878,Searches!$A:$H,AC$1,FALSE)</f>
        <v>#N/A</v>
      </c>
      <c r="AD878" s="22" t="e">
        <f>VLOOKUP($A878,Searches!$A:$H,AD$1,FALSE)</f>
        <v>#N/A</v>
      </c>
      <c r="AE878" s="22" t="e">
        <f>VLOOKUP($A878,Searches!$A:$H,AE$1,FALSE)</f>
        <v>#N/A</v>
      </c>
      <c r="AF878" s="22" t="e">
        <f>VLOOKUP($A878,Searches!$A:$H,AF$1,FALSE)</f>
        <v>#N/A</v>
      </c>
      <c r="AG878" s="22" t="e">
        <f>VLOOKUP($A878,Searches!$A:$H,AG$1,FALSE)</f>
        <v>#N/A</v>
      </c>
      <c r="AH878" s="22" t="str">
        <f>VLOOKUP($G878,Temp!$D:$F,AH$1,FALSE)</f>
        <v>techtarget.com</v>
      </c>
      <c r="AI878" s="22" t="str">
        <f>VLOOKUP($G878,Temp!$D:$F,AI$1,FALSE)</f>
        <v>Marketo</v>
      </c>
      <c r="AJ878" s="22" t="str">
        <f>VLOOKUP($G878,Temp!$D:$F,AJ$1,FALSE)</f>
        <v>WordPress</v>
      </c>
    </row>
    <row r="879" spans="1:36" ht="16" x14ac:dyDescent="0.2">
      <c r="A879" s="8" t="str">
        <f t="shared" si="13"/>
        <v>Robin Hackney Ingenious Med</v>
      </c>
      <c r="B879" s="8" t="s">
        <v>3573</v>
      </c>
      <c r="C879" s="8" t="s">
        <v>3574</v>
      </c>
      <c r="D879" s="8" t="s">
        <v>42</v>
      </c>
      <c r="E879" s="8" t="s">
        <v>3575</v>
      </c>
      <c r="F879" s="8" t="s">
        <v>3576</v>
      </c>
      <c r="G879" s="12" t="s">
        <v>3302</v>
      </c>
      <c r="H879" s="22" t="str">
        <f>VLOOKUP($G879,Temp!$A:$C,H$1,FALSE)</f>
        <v>ingeniousmed.com</v>
      </c>
      <c r="I879" s="22" t="e">
        <f>VLOOKUP($G879,Temp!$A:$C,I$1,FALSE)</f>
        <v>#VALUE!</v>
      </c>
      <c r="J879" s="22" t="e">
        <f>VLOOKUP($G879,Temp!$A:$C,J$1,FALSE)</f>
        <v>#VALUE!</v>
      </c>
      <c r="K879" s="22" t="e">
        <f>VLOOKUP($G879,Temp!$A:$C,K$1,FALSE)</f>
        <v>#VALUE!</v>
      </c>
      <c r="L879" s="22" t="e">
        <f>VLOOKUP($G879,Temp!$A:$C,L$1,FALSE)</f>
        <v>#VALUE!</v>
      </c>
      <c r="M879" s="22" t="e">
        <f>VLOOKUP($G879,Temp!$A:$C,M$1,FALSE)</f>
        <v>#VALUE!</v>
      </c>
      <c r="N879" s="22" t="e">
        <f>VLOOKUP($G879,Temp!$A:$C,N$1,FALSE)</f>
        <v>#VALUE!</v>
      </c>
      <c r="O879" s="22" t="e">
        <f>VLOOKUP($G879,Temp!$A:$C,O$1,FALSE)</f>
        <v>#VALUE!</v>
      </c>
      <c r="P879" s="22" t="e">
        <f>VLOOKUP($G879,Temp!$A:$C,P$1,FALSE)</f>
        <v>#VALUE!</v>
      </c>
      <c r="Q879" s="22" t="e">
        <f>VLOOKUP($G879,Temp!$A:$C,Q$1,FALSE)</f>
        <v>#VALUE!</v>
      </c>
      <c r="R879" s="22" t="e">
        <f>VLOOKUP($G879,Temp!$A:$C,R$1,FALSE)</f>
        <v>#VALUE!</v>
      </c>
      <c r="S879" s="22" t="e">
        <f>VLOOKUP($G879,Temp!$A:$C,S$1,FALSE)</f>
        <v>#VALUE!</v>
      </c>
      <c r="T879" s="22" t="e">
        <f>VLOOKUP($G879,Temp!$A:$C,T$1,FALSE)</f>
        <v>#VALUE!</v>
      </c>
      <c r="U879" s="22" t="e">
        <f>VLOOKUP($G879,Temp!$A:$C,U$1,FALSE)</f>
        <v>#VALUE!</v>
      </c>
      <c r="V879" s="22" t="e">
        <f>VLOOKUP($G879,Temp!$A:$C,V$1,FALSE)</f>
        <v>#VALUE!</v>
      </c>
      <c r="W879" s="22" t="e">
        <f>VLOOKUP($G879,Temp!$A:$C,W$1,FALSE)</f>
        <v>#VALUE!</v>
      </c>
      <c r="X879" s="22" t="e">
        <f>VLOOKUP($G879,Temp!$A:$C,X$1,FALSE)</f>
        <v>#VALUE!</v>
      </c>
      <c r="Y879" s="22">
        <f>VLOOKUP($G879,Temp!$A:$C,Y$1,FALSE)</f>
        <v>66200</v>
      </c>
      <c r="Z879" s="22">
        <f>VLOOKUP($G879,Temp!$A:$C,Z$1,FALSE)</f>
        <v>10600</v>
      </c>
      <c r="AA879" s="22" t="str">
        <f>VLOOKUP($A879,Searches!$A:$H,AA$1,FALSE)</f>
        <v>Robin Hackney</v>
      </c>
      <c r="AB879" s="22" t="str">
        <f>VLOOKUP($A879,Searches!$A:$H,AB$1,FALSE)</f>
        <v>Ingenious Med</v>
      </c>
      <c r="AC879" s="22" t="str">
        <f>VLOOKUP($A879,Searches!$A:$H,AC$1,FALSE)</f>
        <v>Chief Marketing Officer</v>
      </c>
      <c r="AD879" s="22" t="str">
        <f>VLOOKUP($A879,Searches!$A:$H,AD$1,FALSE)</f>
        <v>2nd</v>
      </c>
      <c r="AE879" s="22" t="str">
        <f>VLOOKUP($A879,Searches!$A:$H,AE$1,FALSE)</f>
        <v/>
      </c>
      <c r="AF879" s="22" t="str">
        <f>VLOOKUP($A879,Searches!$A:$H,AF$1,FALSE)</f>
        <v>Greater Atlanta Area</v>
      </c>
      <c r="AG879" s="22" t="str">
        <f>VLOOKUP($A879,Searches!$A:$H,AG$1,FALSE)</f>
        <v>https://www.linkedin.com/sales/profile/605058,s_T1,NAME_SEARCH?moduleKey=peopleSearchResults&amp;pageKey=sales-search3-people-refinement&amp;contextId=60BC92C971D70515801E49D6842B0000&amp;requestId=da506942-9989-4fc4-beeb-a3917377254a&amp;action=CLICK&amp;target=urn%3Ali%3AsalesLead%3A(-1%2C605058)&amp;pageNumber=6&amp;targetEl=profilelink&amp;position=2&amp;trk=lss-serp-result-lead_photo</v>
      </c>
      <c r="AH879" s="22" t="str">
        <f>VLOOKUP($G879,Temp!$D:$F,AH$1,FALSE)</f>
        <v>ingeniousmed.com</v>
      </c>
      <c r="AI879" s="22" t="str">
        <f>VLOOKUP($G879,Temp!$D:$F,AI$1,FALSE)</f>
        <v>Pardot</v>
      </c>
      <c r="AJ879" s="22" t="str">
        <f>VLOOKUP($G879,Temp!$D:$F,AJ$1,FALSE)</f>
        <v>WordPress</v>
      </c>
    </row>
    <row r="880" spans="1:36" ht="16" x14ac:dyDescent="0.2">
      <c r="A880" s="8" t="str">
        <f t="shared" si="13"/>
        <v>Mark Jones Neudesic</v>
      </c>
      <c r="B880" s="8" t="s">
        <v>476</v>
      </c>
      <c r="C880" s="8" t="s">
        <v>3132</v>
      </c>
      <c r="D880" s="8" t="s">
        <v>3608</v>
      </c>
      <c r="E880" s="8" t="s">
        <v>3609</v>
      </c>
      <c r="F880" s="8" t="s">
        <v>3610</v>
      </c>
      <c r="G880" s="12" t="s">
        <v>3342</v>
      </c>
      <c r="H880" s="22" t="str">
        <f>VLOOKUP($G880,Temp!$A:$C,H$1,FALSE)</f>
        <v>neudesic.com</v>
      </c>
      <c r="I880" s="22" t="e">
        <f>VLOOKUP($G880,Temp!$A:$C,I$1,FALSE)</f>
        <v>#VALUE!</v>
      </c>
      <c r="J880" s="22" t="e">
        <f>VLOOKUP($G880,Temp!$A:$C,J$1,FALSE)</f>
        <v>#VALUE!</v>
      </c>
      <c r="K880" s="22" t="e">
        <f>VLOOKUP($G880,Temp!$A:$C,K$1,FALSE)</f>
        <v>#VALUE!</v>
      </c>
      <c r="L880" s="22" t="e">
        <f>VLOOKUP($G880,Temp!$A:$C,L$1,FALSE)</f>
        <v>#VALUE!</v>
      </c>
      <c r="M880" s="22" t="e">
        <f>VLOOKUP($G880,Temp!$A:$C,M$1,FALSE)</f>
        <v>#VALUE!</v>
      </c>
      <c r="N880" s="22" t="e">
        <f>VLOOKUP($G880,Temp!$A:$C,N$1,FALSE)</f>
        <v>#VALUE!</v>
      </c>
      <c r="O880" s="22" t="e">
        <f>VLOOKUP($G880,Temp!$A:$C,O$1,FALSE)</f>
        <v>#VALUE!</v>
      </c>
      <c r="P880" s="22" t="e">
        <f>VLOOKUP($G880,Temp!$A:$C,P$1,FALSE)</f>
        <v>#VALUE!</v>
      </c>
      <c r="Q880" s="22" t="e">
        <f>VLOOKUP($G880,Temp!$A:$C,Q$1,FALSE)</f>
        <v>#VALUE!</v>
      </c>
      <c r="R880" s="22" t="e">
        <f>VLOOKUP($G880,Temp!$A:$C,R$1,FALSE)</f>
        <v>#VALUE!</v>
      </c>
      <c r="S880" s="22" t="e">
        <f>VLOOKUP($G880,Temp!$A:$C,S$1,FALSE)</f>
        <v>#VALUE!</v>
      </c>
      <c r="T880" s="22" t="e">
        <f>VLOOKUP($G880,Temp!$A:$C,T$1,FALSE)</f>
        <v>#VALUE!</v>
      </c>
      <c r="U880" s="22" t="e">
        <f>VLOOKUP($G880,Temp!$A:$C,U$1,FALSE)</f>
        <v>#VALUE!</v>
      </c>
      <c r="V880" s="22" t="e">
        <f>VLOOKUP($G880,Temp!$A:$C,V$1,FALSE)</f>
        <v>#VALUE!</v>
      </c>
      <c r="W880" s="22" t="e">
        <f>VLOOKUP($G880,Temp!$A:$C,W$1,FALSE)</f>
        <v>#VALUE!</v>
      </c>
      <c r="X880" s="22" t="e">
        <f>VLOOKUP($G880,Temp!$A:$C,X$1,FALSE)</f>
        <v>#VALUE!</v>
      </c>
      <c r="Y880" s="22">
        <f>VLOOKUP($G880,Temp!$A:$C,Y$1,FALSE)</f>
        <v>1900</v>
      </c>
      <c r="Z880" s="22">
        <f>VLOOKUP($G880,Temp!$A:$C,Z$1,FALSE)</f>
        <v>693</v>
      </c>
      <c r="AA880" s="22" t="str">
        <f>VLOOKUP($A880,Searches!$A:$H,AA$1,FALSE)</f>
        <v>Mark Jones</v>
      </c>
      <c r="AB880" s="22" t="str">
        <f>VLOOKUP($A880,Searches!$A:$H,AB$1,FALSE)</f>
        <v>Neudesic</v>
      </c>
      <c r="AC880" s="22" t="str">
        <f>VLOOKUP($A880,Searches!$A:$H,AC$1,FALSE)</f>
        <v>Chief Marketing Officer  | Alliances</v>
      </c>
      <c r="AD880" s="22" t="str">
        <f>VLOOKUP($A880,Searches!$A:$H,AD$1,FALSE)</f>
        <v>2nd</v>
      </c>
      <c r="AE880" s="22" t="str">
        <f>VLOOKUP($A880,Searches!$A:$H,AE$1,FALSE)</f>
        <v>Open link</v>
      </c>
      <c r="AF880" s="22" t="str">
        <f>VLOOKUP($A880,Searches!$A:$H,AF$1,FALSE)</f>
        <v>Orange County, California Area</v>
      </c>
      <c r="AG880" s="22" t="str">
        <f>VLOOKUP($A880,Searches!$A:$H,AG$1,FALSE)</f>
        <v>https://www.linkedin.com/sales/profile/2431334,9nYd,NAME_SEARCH?moduleKey=peopleSearchResults&amp;pageKey=sales-search3-people-refinement&amp;contextId=60BC92C971D70515801E49D6842B0000&amp;requestId=addf2190-9d55-41b9-a472-dc3c576fbb3c&amp;action=CLICK&amp;target=urn%3Ali%3AsalesLead%3A(-1%2C2431334)&amp;pageNumber=5&amp;targetEl=profilelink&amp;position=18&amp;trk=lss-serp-result-lead_photo</v>
      </c>
      <c r="AH880" s="22" t="str">
        <f>VLOOKUP($G880,Temp!$D:$F,AH$1,FALSE)</f>
        <v>neudesic.com</v>
      </c>
      <c r="AI880" s="22" t="str">
        <f>VLOOKUP($G880,Temp!$D:$F,AI$1,FALSE)</f>
        <v>Marketo</v>
      </c>
      <c r="AJ880" s="22" t="str">
        <f>VLOOKUP($G880,Temp!$D:$F,AJ$1,FALSE)</f>
        <v>WordPress</v>
      </c>
    </row>
    <row r="881" spans="1:36" ht="16" x14ac:dyDescent="0.2">
      <c r="A881" s="8" t="str">
        <f t="shared" si="13"/>
        <v>Alisa Norris JDRF International</v>
      </c>
      <c r="B881" s="8" t="s">
        <v>3592</v>
      </c>
      <c r="C881" s="8" t="s">
        <v>3593</v>
      </c>
      <c r="D881" s="8" t="s">
        <v>1568</v>
      </c>
      <c r="E881" s="8" t="s">
        <v>3594</v>
      </c>
      <c r="F881" s="8" t="s">
        <v>3595</v>
      </c>
      <c r="G881" s="12" t="s">
        <v>3324</v>
      </c>
      <c r="H881" s="22" t="str">
        <f>VLOOKUP($G881,Temp!$A:$C,H$1,FALSE)</f>
        <v>jdrf.org</v>
      </c>
      <c r="I881" s="22" t="e">
        <f>VLOOKUP($G881,Temp!$A:$C,I$1,FALSE)</f>
        <v>#VALUE!</v>
      </c>
      <c r="J881" s="22" t="e">
        <f>VLOOKUP($G881,Temp!$A:$C,J$1,FALSE)</f>
        <v>#VALUE!</v>
      </c>
      <c r="K881" s="22" t="e">
        <f>VLOOKUP($G881,Temp!$A:$C,K$1,FALSE)</f>
        <v>#VALUE!</v>
      </c>
      <c r="L881" s="22" t="e">
        <f>VLOOKUP($G881,Temp!$A:$C,L$1,FALSE)</f>
        <v>#VALUE!</v>
      </c>
      <c r="M881" s="22" t="e">
        <f>VLOOKUP($G881,Temp!$A:$C,M$1,FALSE)</f>
        <v>#VALUE!</v>
      </c>
      <c r="N881" s="22" t="e">
        <f>VLOOKUP($G881,Temp!$A:$C,N$1,FALSE)</f>
        <v>#VALUE!</v>
      </c>
      <c r="O881" s="22" t="e">
        <f>VLOOKUP($G881,Temp!$A:$C,O$1,FALSE)</f>
        <v>#VALUE!</v>
      </c>
      <c r="P881" s="22" t="e">
        <f>VLOOKUP($G881,Temp!$A:$C,P$1,FALSE)</f>
        <v>#VALUE!</v>
      </c>
      <c r="Q881" s="22" t="e">
        <f>VLOOKUP($G881,Temp!$A:$C,Q$1,FALSE)</f>
        <v>#VALUE!</v>
      </c>
      <c r="R881" s="22" t="e">
        <f>VLOOKUP($G881,Temp!$A:$C,R$1,FALSE)</f>
        <v>#VALUE!</v>
      </c>
      <c r="S881" s="22" t="e">
        <f>VLOOKUP($G881,Temp!$A:$C,S$1,FALSE)</f>
        <v>#VALUE!</v>
      </c>
      <c r="T881" s="22" t="e">
        <f>VLOOKUP($G881,Temp!$A:$C,T$1,FALSE)</f>
        <v>#VALUE!</v>
      </c>
      <c r="U881" s="22" t="e">
        <f>VLOOKUP($G881,Temp!$A:$C,U$1,FALSE)</f>
        <v>#VALUE!</v>
      </c>
      <c r="V881" s="22" t="e">
        <f>VLOOKUP($G881,Temp!$A:$C,V$1,FALSE)</f>
        <v>#VALUE!</v>
      </c>
      <c r="W881" s="22" t="e">
        <f>VLOOKUP($G881,Temp!$A:$C,W$1,FALSE)</f>
        <v>#VALUE!</v>
      </c>
      <c r="X881" s="22" t="e">
        <f>VLOOKUP($G881,Temp!$A:$C,X$1,FALSE)</f>
        <v>#VALUE!</v>
      </c>
      <c r="Y881" s="22">
        <f>VLOOKUP($G881,Temp!$A:$C,Y$1,FALSE)</f>
        <v>313000</v>
      </c>
      <c r="Z881" s="22">
        <f>VLOOKUP($G881,Temp!$A:$C,Z$1,FALSE)</f>
        <v>41600</v>
      </c>
      <c r="AA881" s="22" t="e">
        <f>VLOOKUP($A881,Searches!$A:$H,AA$1,FALSE)</f>
        <v>#N/A</v>
      </c>
      <c r="AB881" s="22" t="e">
        <f>VLOOKUP($A881,Searches!$A:$H,AB$1,FALSE)</f>
        <v>#N/A</v>
      </c>
      <c r="AC881" s="22" t="e">
        <f>VLOOKUP($A881,Searches!$A:$H,AC$1,FALSE)</f>
        <v>#N/A</v>
      </c>
      <c r="AD881" s="22" t="e">
        <f>VLOOKUP($A881,Searches!$A:$H,AD$1,FALSE)</f>
        <v>#N/A</v>
      </c>
      <c r="AE881" s="22" t="e">
        <f>VLOOKUP($A881,Searches!$A:$H,AE$1,FALSE)</f>
        <v>#N/A</v>
      </c>
      <c r="AF881" s="22" t="e">
        <f>VLOOKUP($A881,Searches!$A:$H,AF$1,FALSE)</f>
        <v>#N/A</v>
      </c>
      <c r="AG881" s="22" t="e">
        <f>VLOOKUP($A881,Searches!$A:$H,AG$1,FALSE)</f>
        <v>#N/A</v>
      </c>
      <c r="AH881" s="22" t="str">
        <f>VLOOKUP($G881,Temp!$D:$F,AH$1,FALSE)</f>
        <v>jdrf.org</v>
      </c>
      <c r="AI881" s="22">
        <f>VLOOKUP($G881,Temp!$D:$F,AI$1,FALSE)</f>
        <v>0</v>
      </c>
      <c r="AJ881" s="22" t="str">
        <f>VLOOKUP($G881,Temp!$D:$F,AJ$1,FALSE)</f>
        <v>WordPress</v>
      </c>
    </row>
    <row r="882" spans="1:36" ht="16" x14ac:dyDescent="0.2">
      <c r="A882" s="8" t="str">
        <f t="shared" si="13"/>
        <v>Sarah Arvin Urjanet</v>
      </c>
      <c r="B882" s="8" t="s">
        <v>158</v>
      </c>
      <c r="C882" s="8" t="s">
        <v>3626</v>
      </c>
      <c r="D882" s="8" t="s">
        <v>42</v>
      </c>
      <c r="E882" s="8" t="s">
        <v>3627</v>
      </c>
      <c r="F882" s="8" t="s">
        <v>3628</v>
      </c>
      <c r="G882" s="12" t="s">
        <v>3346</v>
      </c>
      <c r="H882" s="22" t="str">
        <f>VLOOKUP($G882,Temp!$A:$C,H$1,FALSE)</f>
        <v>urjanet.com</v>
      </c>
      <c r="I882" s="22" t="e">
        <f>VLOOKUP($G882,Temp!$A:$C,I$1,FALSE)</f>
        <v>#VALUE!</v>
      </c>
      <c r="J882" s="22" t="e">
        <f>VLOOKUP($G882,Temp!$A:$C,J$1,FALSE)</f>
        <v>#VALUE!</v>
      </c>
      <c r="K882" s="22" t="e">
        <f>VLOOKUP($G882,Temp!$A:$C,K$1,FALSE)</f>
        <v>#VALUE!</v>
      </c>
      <c r="L882" s="22" t="e">
        <f>VLOOKUP($G882,Temp!$A:$C,L$1,FALSE)</f>
        <v>#VALUE!</v>
      </c>
      <c r="M882" s="22" t="e">
        <f>VLOOKUP($G882,Temp!$A:$C,M$1,FALSE)</f>
        <v>#VALUE!</v>
      </c>
      <c r="N882" s="22" t="e">
        <f>VLOOKUP($G882,Temp!$A:$C,N$1,FALSE)</f>
        <v>#VALUE!</v>
      </c>
      <c r="O882" s="22" t="e">
        <f>VLOOKUP($G882,Temp!$A:$C,O$1,FALSE)</f>
        <v>#VALUE!</v>
      </c>
      <c r="P882" s="22" t="e">
        <f>VLOOKUP($G882,Temp!$A:$C,P$1,FALSE)</f>
        <v>#VALUE!</v>
      </c>
      <c r="Q882" s="22" t="e">
        <f>VLOOKUP($G882,Temp!$A:$C,Q$1,FALSE)</f>
        <v>#VALUE!</v>
      </c>
      <c r="R882" s="22" t="e">
        <f>VLOOKUP($G882,Temp!$A:$C,R$1,FALSE)</f>
        <v>#VALUE!</v>
      </c>
      <c r="S882" s="22" t="e">
        <f>VLOOKUP($G882,Temp!$A:$C,S$1,FALSE)</f>
        <v>#VALUE!</v>
      </c>
      <c r="T882" s="22" t="e">
        <f>VLOOKUP($G882,Temp!$A:$C,T$1,FALSE)</f>
        <v>#VALUE!</v>
      </c>
      <c r="U882" s="22" t="e">
        <f>VLOOKUP($G882,Temp!$A:$C,U$1,FALSE)</f>
        <v>#VALUE!</v>
      </c>
      <c r="V882" s="22" t="e">
        <f>VLOOKUP($G882,Temp!$A:$C,V$1,FALSE)</f>
        <v>#VALUE!</v>
      </c>
      <c r="W882" s="22" t="e">
        <f>VLOOKUP($G882,Temp!$A:$C,W$1,FALSE)</f>
        <v>#VALUE!</v>
      </c>
      <c r="X882" s="22" t="e">
        <f>VLOOKUP($G882,Temp!$A:$C,X$1,FALSE)</f>
        <v>#VALUE!</v>
      </c>
      <c r="Y882" s="22">
        <f>VLOOKUP($G882,Temp!$A:$C,Y$1,FALSE)</f>
        <v>357</v>
      </c>
      <c r="Z882" s="22">
        <f>VLOOKUP($G882,Temp!$A:$C,Z$1,FALSE)</f>
        <v>480</v>
      </c>
      <c r="AA882" s="22" t="e">
        <f>VLOOKUP($A882,Searches!$A:$H,AA$1,FALSE)</f>
        <v>#N/A</v>
      </c>
      <c r="AB882" s="22" t="e">
        <f>VLOOKUP($A882,Searches!$A:$H,AB$1,FALSE)</f>
        <v>#N/A</v>
      </c>
      <c r="AC882" s="22" t="e">
        <f>VLOOKUP($A882,Searches!$A:$H,AC$1,FALSE)</f>
        <v>#N/A</v>
      </c>
      <c r="AD882" s="22" t="e">
        <f>VLOOKUP($A882,Searches!$A:$H,AD$1,FALSE)</f>
        <v>#N/A</v>
      </c>
      <c r="AE882" s="22" t="e">
        <f>VLOOKUP($A882,Searches!$A:$H,AE$1,FALSE)</f>
        <v>#N/A</v>
      </c>
      <c r="AF882" s="22" t="e">
        <f>VLOOKUP($A882,Searches!$A:$H,AF$1,FALSE)</f>
        <v>#N/A</v>
      </c>
      <c r="AG882" s="22" t="e">
        <f>VLOOKUP($A882,Searches!$A:$H,AG$1,FALSE)</f>
        <v>#N/A</v>
      </c>
      <c r="AH882" s="22" t="str">
        <f>VLOOKUP($G882,Temp!$D:$F,AH$1,FALSE)</f>
        <v>urjanet.com</v>
      </c>
      <c r="AI882" s="22" t="str">
        <f>VLOOKUP($G882,Temp!$D:$F,AI$1,FALSE)</f>
        <v>Marketo</v>
      </c>
      <c r="AJ882" s="22" t="str">
        <f>VLOOKUP($G882,Temp!$D:$F,AJ$1,FALSE)</f>
        <v>WordPress</v>
      </c>
    </row>
    <row r="883" spans="1:36" ht="16" x14ac:dyDescent="0.2">
      <c r="A883" s="8" t="str">
        <f t="shared" si="13"/>
        <v>★ ★ Softtek</v>
      </c>
      <c r="B883" s="8" t="s">
        <v>3635</v>
      </c>
      <c r="C883" s="8" t="s">
        <v>3635</v>
      </c>
      <c r="D883" s="8" t="s">
        <v>3636</v>
      </c>
      <c r="E883" s="8" t="s">
        <v>634</v>
      </c>
      <c r="F883" s="8" t="s">
        <v>3637</v>
      </c>
      <c r="G883" s="12" t="s">
        <v>3360</v>
      </c>
      <c r="H883" s="22" t="str">
        <f>VLOOKUP($G883,Temp!$A:$C,H$1,FALSE)</f>
        <v>softtek.com</v>
      </c>
      <c r="I883" s="22" t="e">
        <f>VLOOKUP($G883,Temp!$A:$C,I$1,FALSE)</f>
        <v>#VALUE!</v>
      </c>
      <c r="J883" s="22" t="e">
        <f>VLOOKUP($G883,Temp!$A:$C,J$1,FALSE)</f>
        <v>#VALUE!</v>
      </c>
      <c r="K883" s="22" t="e">
        <f>VLOOKUP($G883,Temp!$A:$C,K$1,FALSE)</f>
        <v>#VALUE!</v>
      </c>
      <c r="L883" s="22" t="e">
        <f>VLOOKUP($G883,Temp!$A:$C,L$1,FALSE)</f>
        <v>#VALUE!</v>
      </c>
      <c r="M883" s="22" t="e">
        <f>VLOOKUP($G883,Temp!$A:$C,M$1,FALSE)</f>
        <v>#VALUE!</v>
      </c>
      <c r="N883" s="22" t="e">
        <f>VLOOKUP($G883,Temp!$A:$C,N$1,FALSE)</f>
        <v>#VALUE!</v>
      </c>
      <c r="O883" s="22" t="e">
        <f>VLOOKUP($G883,Temp!$A:$C,O$1,FALSE)</f>
        <v>#VALUE!</v>
      </c>
      <c r="P883" s="22" t="e">
        <f>VLOOKUP($G883,Temp!$A:$C,P$1,FALSE)</f>
        <v>#VALUE!</v>
      </c>
      <c r="Q883" s="22" t="e">
        <f>VLOOKUP($G883,Temp!$A:$C,Q$1,FALSE)</f>
        <v>#VALUE!</v>
      </c>
      <c r="R883" s="22" t="e">
        <f>VLOOKUP($G883,Temp!$A:$C,R$1,FALSE)</f>
        <v>#VALUE!</v>
      </c>
      <c r="S883" s="22" t="e">
        <f>VLOOKUP($G883,Temp!$A:$C,S$1,FALSE)</f>
        <v>#VALUE!</v>
      </c>
      <c r="T883" s="22" t="e">
        <f>VLOOKUP($G883,Temp!$A:$C,T$1,FALSE)</f>
        <v>#VALUE!</v>
      </c>
      <c r="U883" s="22" t="e">
        <f>VLOOKUP($G883,Temp!$A:$C,U$1,FALSE)</f>
        <v>#VALUE!</v>
      </c>
      <c r="V883" s="22" t="e">
        <f>VLOOKUP($G883,Temp!$A:$C,V$1,FALSE)</f>
        <v>#VALUE!</v>
      </c>
      <c r="W883" s="22" t="e">
        <f>VLOOKUP($G883,Temp!$A:$C,W$1,FALSE)</f>
        <v>#VALUE!</v>
      </c>
      <c r="X883" s="22" t="e">
        <f>VLOOKUP($G883,Temp!$A:$C,X$1,FALSE)</f>
        <v>#VALUE!</v>
      </c>
      <c r="Y883" s="22">
        <f>VLOOKUP($G883,Temp!$A:$C,Y$1,FALSE)</f>
        <v>3500</v>
      </c>
      <c r="Z883" s="22">
        <f>VLOOKUP($G883,Temp!$A:$C,Z$1,FALSE)</f>
        <v>0</v>
      </c>
      <c r="AA883" s="22" t="e">
        <f>VLOOKUP($A883,Searches!$A:$H,AA$1,FALSE)</f>
        <v>#N/A</v>
      </c>
      <c r="AB883" s="22" t="e">
        <f>VLOOKUP($A883,Searches!$A:$H,AB$1,FALSE)</f>
        <v>#N/A</v>
      </c>
      <c r="AC883" s="22" t="e">
        <f>VLOOKUP($A883,Searches!$A:$H,AC$1,FALSE)</f>
        <v>#N/A</v>
      </c>
      <c r="AD883" s="22" t="e">
        <f>VLOOKUP($A883,Searches!$A:$H,AD$1,FALSE)</f>
        <v>#N/A</v>
      </c>
      <c r="AE883" s="22" t="e">
        <f>VLOOKUP($A883,Searches!$A:$H,AE$1,FALSE)</f>
        <v>#N/A</v>
      </c>
      <c r="AF883" s="22" t="e">
        <f>VLOOKUP($A883,Searches!$A:$H,AF$1,FALSE)</f>
        <v>#N/A</v>
      </c>
      <c r="AG883" s="22" t="e">
        <f>VLOOKUP($A883,Searches!$A:$H,AG$1,FALSE)</f>
        <v>#N/A</v>
      </c>
      <c r="AH883" s="22" t="e">
        <f>VLOOKUP($G883,Temp!$D:$F,AH$1,FALSE)</f>
        <v>#N/A</v>
      </c>
      <c r="AI883" s="22" t="e">
        <f>VLOOKUP($G883,Temp!$D:$F,AI$1,FALSE)</f>
        <v>#N/A</v>
      </c>
      <c r="AJ883" s="22" t="e">
        <f>VLOOKUP($G883,Temp!$D:$F,AJ$1,FALSE)</f>
        <v>#N/A</v>
      </c>
    </row>
    <row r="884" spans="1:36" ht="16" x14ac:dyDescent="0.2">
      <c r="A884" s="8" t="str">
        <f t="shared" si="13"/>
        <v>Peeyush Dubey Larsen &amp; Toubro Infotech Ltd</v>
      </c>
      <c r="B884" s="8" t="s">
        <v>3641</v>
      </c>
      <c r="C884" s="8" t="s">
        <v>3642</v>
      </c>
      <c r="D884" s="8" t="s">
        <v>42</v>
      </c>
      <c r="E884" s="8" t="s">
        <v>3643</v>
      </c>
      <c r="F884" s="8" t="s">
        <v>3644</v>
      </c>
      <c r="G884" s="12" t="s">
        <v>3374</v>
      </c>
      <c r="H884" s="22" t="str">
        <f>VLOOKUP($G884,Temp!$A:$C,H$1,FALSE)</f>
        <v>lntinfotech.com</v>
      </c>
      <c r="I884" s="22" t="e">
        <f>VLOOKUP($G884,Temp!$A:$C,I$1,FALSE)</f>
        <v>#VALUE!</v>
      </c>
      <c r="J884" s="22" t="e">
        <f>VLOOKUP($G884,Temp!$A:$C,J$1,FALSE)</f>
        <v>#VALUE!</v>
      </c>
      <c r="K884" s="22" t="e">
        <f>VLOOKUP($G884,Temp!$A:$C,K$1,FALSE)</f>
        <v>#VALUE!</v>
      </c>
      <c r="L884" s="22" t="e">
        <f>VLOOKUP($G884,Temp!$A:$C,L$1,FALSE)</f>
        <v>#VALUE!</v>
      </c>
      <c r="M884" s="22" t="e">
        <f>VLOOKUP($G884,Temp!$A:$C,M$1,FALSE)</f>
        <v>#VALUE!</v>
      </c>
      <c r="N884" s="22" t="e">
        <f>VLOOKUP($G884,Temp!$A:$C,N$1,FALSE)</f>
        <v>#VALUE!</v>
      </c>
      <c r="O884" s="22" t="e">
        <f>VLOOKUP($G884,Temp!$A:$C,O$1,FALSE)</f>
        <v>#VALUE!</v>
      </c>
      <c r="P884" s="22" t="e">
        <f>VLOOKUP($G884,Temp!$A:$C,P$1,FALSE)</f>
        <v>#VALUE!</v>
      </c>
      <c r="Q884" s="22" t="e">
        <f>VLOOKUP($G884,Temp!$A:$C,Q$1,FALSE)</f>
        <v>#VALUE!</v>
      </c>
      <c r="R884" s="22" t="e">
        <f>VLOOKUP($G884,Temp!$A:$C,R$1,FALSE)</f>
        <v>#VALUE!</v>
      </c>
      <c r="S884" s="22" t="e">
        <f>VLOOKUP($G884,Temp!$A:$C,S$1,FALSE)</f>
        <v>#VALUE!</v>
      </c>
      <c r="T884" s="22" t="e">
        <f>VLOOKUP($G884,Temp!$A:$C,T$1,FALSE)</f>
        <v>#VALUE!</v>
      </c>
      <c r="U884" s="22" t="e">
        <f>VLOOKUP($G884,Temp!$A:$C,U$1,FALSE)</f>
        <v>#VALUE!</v>
      </c>
      <c r="V884" s="22" t="e">
        <f>VLOOKUP($G884,Temp!$A:$C,V$1,FALSE)</f>
        <v>#VALUE!</v>
      </c>
      <c r="W884" s="22" t="e">
        <f>VLOOKUP($G884,Temp!$A:$C,W$1,FALSE)</f>
        <v>#VALUE!</v>
      </c>
      <c r="X884" s="22" t="e">
        <f>VLOOKUP($G884,Temp!$A:$C,X$1,FALSE)</f>
        <v>#VALUE!</v>
      </c>
      <c r="Y884" s="22">
        <f>VLOOKUP($G884,Temp!$A:$C,Y$1,FALSE)</f>
        <v>5500</v>
      </c>
      <c r="Z884" s="22">
        <f>VLOOKUP($G884,Temp!$A:$C,Z$1,FALSE)</f>
        <v>841</v>
      </c>
      <c r="AA884" s="22" t="e">
        <f>VLOOKUP($A884,Searches!$A:$H,AA$1,FALSE)</f>
        <v>#N/A</v>
      </c>
      <c r="AB884" s="22" t="e">
        <f>VLOOKUP($A884,Searches!$A:$H,AB$1,FALSE)</f>
        <v>#N/A</v>
      </c>
      <c r="AC884" s="22" t="e">
        <f>VLOOKUP($A884,Searches!$A:$H,AC$1,FALSE)</f>
        <v>#N/A</v>
      </c>
      <c r="AD884" s="22" t="e">
        <f>VLOOKUP($A884,Searches!$A:$H,AD$1,FALSE)</f>
        <v>#N/A</v>
      </c>
      <c r="AE884" s="22" t="e">
        <f>VLOOKUP($A884,Searches!$A:$H,AE$1,FALSE)</f>
        <v>#N/A</v>
      </c>
      <c r="AF884" s="22" t="e">
        <f>VLOOKUP($A884,Searches!$A:$H,AF$1,FALSE)</f>
        <v>#N/A</v>
      </c>
      <c r="AG884" s="22" t="e">
        <f>VLOOKUP($A884,Searches!$A:$H,AG$1,FALSE)</f>
        <v>#N/A</v>
      </c>
      <c r="AH884" s="22" t="str">
        <f>VLOOKUP($G884,Temp!$D:$F,AH$1,FALSE)</f>
        <v>lntinfotech.com</v>
      </c>
      <c r="AI884" s="22" t="str">
        <f>VLOOKUP($G884,Temp!$D:$F,AI$1,FALSE)</f>
        <v>Eloqua</v>
      </c>
      <c r="AJ884" s="22" t="str">
        <f>VLOOKUP($G884,Temp!$D:$F,AJ$1,FALSE)</f>
        <v>WordPress</v>
      </c>
    </row>
    <row r="885" spans="1:36" ht="16" x14ac:dyDescent="0.2">
      <c r="A885" s="8" t="str">
        <f t="shared" si="13"/>
        <v>Mandy Rao Fugue, Inc.</v>
      </c>
      <c r="B885" s="8" t="s">
        <v>4607</v>
      </c>
      <c r="C885" s="8" t="s">
        <v>4608</v>
      </c>
      <c r="D885" s="8" t="s">
        <v>42</v>
      </c>
      <c r="E885" s="8" t="s">
        <v>4609</v>
      </c>
      <c r="F885" s="8" t="s">
        <v>4610</v>
      </c>
      <c r="G885" s="12" t="s">
        <v>4308</v>
      </c>
      <c r="H885" s="22" t="str">
        <f>VLOOKUP($G885,Temp!$A:$C,H$1,FALSE)</f>
        <v>fugue.co</v>
      </c>
      <c r="I885" s="22" t="e">
        <f>VLOOKUP($G885,Temp!$A:$C,I$1,FALSE)</f>
        <v>#VALUE!</v>
      </c>
      <c r="J885" s="22" t="e">
        <f>VLOOKUP($G885,Temp!$A:$C,J$1,FALSE)</f>
        <v>#VALUE!</v>
      </c>
      <c r="K885" s="22" t="e">
        <f>VLOOKUP($G885,Temp!$A:$C,K$1,FALSE)</f>
        <v>#VALUE!</v>
      </c>
      <c r="L885" s="22" t="e">
        <f>VLOOKUP($G885,Temp!$A:$C,L$1,FALSE)</f>
        <v>#VALUE!</v>
      </c>
      <c r="M885" s="22" t="e">
        <f>VLOOKUP($G885,Temp!$A:$C,M$1,FALSE)</f>
        <v>#VALUE!</v>
      </c>
      <c r="N885" s="22" t="e">
        <f>VLOOKUP($G885,Temp!$A:$C,N$1,FALSE)</f>
        <v>#VALUE!</v>
      </c>
      <c r="O885" s="22" t="e">
        <f>VLOOKUP($G885,Temp!$A:$C,O$1,FALSE)</f>
        <v>#VALUE!</v>
      </c>
      <c r="P885" s="22" t="e">
        <f>VLOOKUP($G885,Temp!$A:$C,P$1,FALSE)</f>
        <v>#VALUE!</v>
      </c>
      <c r="Q885" s="22" t="e">
        <f>VLOOKUP($G885,Temp!$A:$C,Q$1,FALSE)</f>
        <v>#VALUE!</v>
      </c>
      <c r="R885" s="22" t="e">
        <f>VLOOKUP($G885,Temp!$A:$C,R$1,FALSE)</f>
        <v>#VALUE!</v>
      </c>
      <c r="S885" s="22" t="e">
        <f>VLOOKUP($G885,Temp!$A:$C,S$1,FALSE)</f>
        <v>#VALUE!</v>
      </c>
      <c r="T885" s="22" t="e">
        <f>VLOOKUP($G885,Temp!$A:$C,T$1,FALSE)</f>
        <v>#VALUE!</v>
      </c>
      <c r="U885" s="22" t="e">
        <f>VLOOKUP($G885,Temp!$A:$C,U$1,FALSE)</f>
        <v>#VALUE!</v>
      </c>
      <c r="V885" s="22" t="e">
        <f>VLOOKUP($G885,Temp!$A:$C,V$1,FALSE)</f>
        <v>#VALUE!</v>
      </c>
      <c r="W885" s="22" t="e">
        <f>VLOOKUP($G885,Temp!$A:$C,W$1,FALSE)</f>
        <v>#VALUE!</v>
      </c>
      <c r="X885" s="22" t="e">
        <f>VLOOKUP($G885,Temp!$A:$C,X$1,FALSE)</f>
        <v>#VALUE!</v>
      </c>
      <c r="Y885" s="22">
        <f>VLOOKUP($G885,Temp!$A:$C,Y$1,FALSE)</f>
        <v>499</v>
      </c>
      <c r="Z885" s="22">
        <f>VLOOKUP($G885,Temp!$A:$C,Z$1,FALSE)</f>
        <v>0</v>
      </c>
      <c r="AA885" s="22" t="e">
        <f>VLOOKUP($A885,Searches!$A:$H,AA$1,FALSE)</f>
        <v>#N/A</v>
      </c>
      <c r="AB885" s="22" t="e">
        <f>VLOOKUP($A885,Searches!$A:$H,AB$1,FALSE)</f>
        <v>#N/A</v>
      </c>
      <c r="AC885" s="22" t="e">
        <f>VLOOKUP($A885,Searches!$A:$H,AC$1,FALSE)</f>
        <v>#N/A</v>
      </c>
      <c r="AD885" s="22" t="e">
        <f>VLOOKUP($A885,Searches!$A:$H,AD$1,FALSE)</f>
        <v>#N/A</v>
      </c>
      <c r="AE885" s="22" t="e">
        <f>VLOOKUP($A885,Searches!$A:$H,AE$1,FALSE)</f>
        <v>#N/A</v>
      </c>
      <c r="AF885" s="22" t="e">
        <f>VLOOKUP($A885,Searches!$A:$H,AF$1,FALSE)</f>
        <v>#N/A</v>
      </c>
      <c r="AG885" s="22" t="e">
        <f>VLOOKUP($A885,Searches!$A:$H,AG$1,FALSE)</f>
        <v>#N/A</v>
      </c>
      <c r="AH885" s="22" t="e">
        <f>VLOOKUP($G885,Temp!$D:$F,AH$1,FALSE)</f>
        <v>#N/A</v>
      </c>
      <c r="AI885" s="22" t="e">
        <f>VLOOKUP($G885,Temp!$D:$F,AI$1,FALSE)</f>
        <v>#N/A</v>
      </c>
      <c r="AJ885" s="22" t="e">
        <f>VLOOKUP($G885,Temp!$D:$F,AJ$1,FALSE)</f>
        <v>#N/A</v>
      </c>
    </row>
    <row r="886" spans="1:36" ht="16" x14ac:dyDescent="0.2">
      <c r="A886" s="8" t="str">
        <f t="shared" si="13"/>
        <v>Rob Glickman Treasure Data</v>
      </c>
      <c r="B886" s="8" t="s">
        <v>1037</v>
      </c>
      <c r="C886" s="8" t="s">
        <v>3658</v>
      </c>
      <c r="D886" s="8" t="s">
        <v>42</v>
      </c>
      <c r="E886" s="8" t="s">
        <v>3659</v>
      </c>
      <c r="F886" s="8" t="s">
        <v>3660</v>
      </c>
      <c r="G886" s="12" t="s">
        <v>3381</v>
      </c>
      <c r="H886" s="22" t="str">
        <f>VLOOKUP($G886,Temp!$A:$C,H$1,FALSE)</f>
        <v>treasuredata.com</v>
      </c>
      <c r="I886" s="22" t="e">
        <f>VLOOKUP($G886,Temp!$A:$C,I$1,FALSE)</f>
        <v>#VALUE!</v>
      </c>
      <c r="J886" s="22" t="e">
        <f>VLOOKUP($G886,Temp!$A:$C,J$1,FALSE)</f>
        <v>#VALUE!</v>
      </c>
      <c r="K886" s="22" t="e">
        <f>VLOOKUP($G886,Temp!$A:$C,K$1,FALSE)</f>
        <v>#VALUE!</v>
      </c>
      <c r="L886" s="22" t="e">
        <f>VLOOKUP($G886,Temp!$A:$C,L$1,FALSE)</f>
        <v>#VALUE!</v>
      </c>
      <c r="M886" s="22" t="e">
        <f>VLOOKUP($G886,Temp!$A:$C,M$1,FALSE)</f>
        <v>#VALUE!</v>
      </c>
      <c r="N886" s="22" t="e">
        <f>VLOOKUP($G886,Temp!$A:$C,N$1,FALSE)</f>
        <v>#VALUE!</v>
      </c>
      <c r="O886" s="22" t="e">
        <f>VLOOKUP($G886,Temp!$A:$C,O$1,FALSE)</f>
        <v>#VALUE!</v>
      </c>
      <c r="P886" s="22" t="e">
        <f>VLOOKUP($G886,Temp!$A:$C,P$1,FALSE)</f>
        <v>#VALUE!</v>
      </c>
      <c r="Q886" s="22" t="e">
        <f>VLOOKUP($G886,Temp!$A:$C,Q$1,FALSE)</f>
        <v>#VALUE!</v>
      </c>
      <c r="R886" s="22" t="e">
        <f>VLOOKUP($G886,Temp!$A:$C,R$1,FALSE)</f>
        <v>#VALUE!</v>
      </c>
      <c r="S886" s="22" t="e">
        <f>VLOOKUP($G886,Temp!$A:$C,S$1,FALSE)</f>
        <v>#VALUE!</v>
      </c>
      <c r="T886" s="22" t="e">
        <f>VLOOKUP($G886,Temp!$A:$C,T$1,FALSE)</f>
        <v>#VALUE!</v>
      </c>
      <c r="U886" s="22" t="e">
        <f>VLOOKUP($G886,Temp!$A:$C,U$1,FALSE)</f>
        <v>#VALUE!</v>
      </c>
      <c r="V886" s="22" t="e">
        <f>VLOOKUP($G886,Temp!$A:$C,V$1,FALSE)</f>
        <v>#VALUE!</v>
      </c>
      <c r="W886" s="22" t="e">
        <f>VLOOKUP($G886,Temp!$A:$C,W$1,FALSE)</f>
        <v>#VALUE!</v>
      </c>
      <c r="X886" s="22" t="e">
        <f>VLOOKUP($G886,Temp!$A:$C,X$1,FALSE)</f>
        <v>#VALUE!</v>
      </c>
      <c r="Y886" s="22">
        <f>VLOOKUP($G886,Temp!$A:$C,Y$1,FALSE)</f>
        <v>29000</v>
      </c>
      <c r="Z886" s="22">
        <f>VLOOKUP($G886,Temp!$A:$C,Z$1,FALSE)</f>
        <v>24400</v>
      </c>
      <c r="AA886" s="22" t="e">
        <f>VLOOKUP($A886,Searches!$A:$H,AA$1,FALSE)</f>
        <v>#N/A</v>
      </c>
      <c r="AB886" s="22" t="e">
        <f>VLOOKUP($A886,Searches!$A:$H,AB$1,FALSE)</f>
        <v>#N/A</v>
      </c>
      <c r="AC886" s="22" t="e">
        <f>VLOOKUP($A886,Searches!$A:$H,AC$1,FALSE)</f>
        <v>#N/A</v>
      </c>
      <c r="AD886" s="22" t="e">
        <f>VLOOKUP($A886,Searches!$A:$H,AD$1,FALSE)</f>
        <v>#N/A</v>
      </c>
      <c r="AE886" s="22" t="e">
        <f>VLOOKUP($A886,Searches!$A:$H,AE$1,FALSE)</f>
        <v>#N/A</v>
      </c>
      <c r="AF886" s="22" t="e">
        <f>VLOOKUP($A886,Searches!$A:$H,AF$1,FALSE)</f>
        <v>#N/A</v>
      </c>
      <c r="AG886" s="22" t="e">
        <f>VLOOKUP($A886,Searches!$A:$H,AG$1,FALSE)</f>
        <v>#N/A</v>
      </c>
      <c r="AH886" s="22" t="str">
        <f>VLOOKUP($G886,Temp!$D:$F,AH$1,FALSE)</f>
        <v>treasuredata.com</v>
      </c>
      <c r="AI886" s="22" t="str">
        <f>VLOOKUP($G886,Temp!$D:$F,AI$1,FALSE)</f>
        <v>Marketo</v>
      </c>
      <c r="AJ886" s="22" t="str">
        <f>VLOOKUP($G886,Temp!$D:$F,AJ$1,FALSE)</f>
        <v>WordPress</v>
      </c>
    </row>
    <row r="887" spans="1:36" ht="16" x14ac:dyDescent="0.2">
      <c r="A887" s="8" t="str">
        <f t="shared" si="13"/>
        <v>Dennis Maloney Domino's Pizza</v>
      </c>
      <c r="B887" s="8" t="s">
        <v>3677</v>
      </c>
      <c r="C887" s="8" t="s">
        <v>3678</v>
      </c>
      <c r="D887" s="8" t="s">
        <v>3679</v>
      </c>
      <c r="E887" s="8" t="s">
        <v>634</v>
      </c>
      <c r="F887" s="8" t="s">
        <v>3680</v>
      </c>
      <c r="G887" s="8" t="s">
        <v>634</v>
      </c>
      <c r="H887" s="22" t="e">
        <f>VLOOKUP($G887,Temp!$A:$C,H$1,FALSE)</f>
        <v>#N/A</v>
      </c>
      <c r="I887" s="22" t="e">
        <f>VLOOKUP($G887,Temp!$A:$C,I$1,FALSE)</f>
        <v>#N/A</v>
      </c>
      <c r="J887" s="22" t="e">
        <f>VLOOKUP($G887,Temp!$A:$C,J$1,FALSE)</f>
        <v>#N/A</v>
      </c>
      <c r="K887" s="22" t="e">
        <f>VLOOKUP($G887,Temp!$A:$C,K$1,FALSE)</f>
        <v>#N/A</v>
      </c>
      <c r="L887" s="22" t="e">
        <f>VLOOKUP($G887,Temp!$A:$C,L$1,FALSE)</f>
        <v>#N/A</v>
      </c>
      <c r="M887" s="22" t="e">
        <f>VLOOKUP($G887,Temp!$A:$C,M$1,FALSE)</f>
        <v>#N/A</v>
      </c>
      <c r="N887" s="22" t="e">
        <f>VLOOKUP($G887,Temp!$A:$C,N$1,FALSE)</f>
        <v>#N/A</v>
      </c>
      <c r="O887" s="22" t="e">
        <f>VLOOKUP($G887,Temp!$A:$C,O$1,FALSE)</f>
        <v>#N/A</v>
      </c>
      <c r="P887" s="22" t="e">
        <f>VLOOKUP($G887,Temp!$A:$C,P$1,FALSE)</f>
        <v>#N/A</v>
      </c>
      <c r="Q887" s="22" t="e">
        <f>VLOOKUP($G887,Temp!$A:$C,Q$1,FALSE)</f>
        <v>#N/A</v>
      </c>
      <c r="R887" s="22" t="e">
        <f>VLOOKUP($G887,Temp!$A:$C,R$1,FALSE)</f>
        <v>#N/A</v>
      </c>
      <c r="S887" s="22" t="e">
        <f>VLOOKUP($G887,Temp!$A:$C,S$1,FALSE)</f>
        <v>#N/A</v>
      </c>
      <c r="T887" s="22" t="e">
        <f>VLOOKUP($G887,Temp!$A:$C,T$1,FALSE)</f>
        <v>#N/A</v>
      </c>
      <c r="U887" s="22" t="e">
        <f>VLOOKUP($G887,Temp!$A:$C,U$1,FALSE)</f>
        <v>#N/A</v>
      </c>
      <c r="V887" s="22" t="e">
        <f>VLOOKUP($G887,Temp!$A:$C,V$1,FALSE)</f>
        <v>#N/A</v>
      </c>
      <c r="W887" s="22" t="e">
        <f>VLOOKUP($G887,Temp!$A:$C,W$1,FALSE)</f>
        <v>#N/A</v>
      </c>
      <c r="X887" s="22" t="e">
        <f>VLOOKUP($G887,Temp!$A:$C,X$1,FALSE)</f>
        <v>#N/A</v>
      </c>
      <c r="Y887" s="22" t="e">
        <f>VLOOKUP($G887,Temp!$A:$C,Y$1,FALSE)</f>
        <v>#N/A</v>
      </c>
      <c r="Z887" s="22" t="e">
        <f>VLOOKUP($G887,Temp!$A:$C,Z$1,FALSE)</f>
        <v>#N/A</v>
      </c>
      <c r="AA887" s="22" t="e">
        <f>VLOOKUP($A887,Searches!$A:$H,AA$1,FALSE)</f>
        <v>#N/A</v>
      </c>
      <c r="AB887" s="22" t="e">
        <f>VLOOKUP($A887,Searches!$A:$H,AB$1,FALSE)</f>
        <v>#N/A</v>
      </c>
      <c r="AC887" s="22" t="e">
        <f>VLOOKUP($A887,Searches!$A:$H,AC$1,FALSE)</f>
        <v>#N/A</v>
      </c>
      <c r="AD887" s="22" t="e">
        <f>VLOOKUP($A887,Searches!$A:$H,AD$1,FALSE)</f>
        <v>#N/A</v>
      </c>
      <c r="AE887" s="22" t="e">
        <f>VLOOKUP($A887,Searches!$A:$H,AE$1,FALSE)</f>
        <v>#N/A</v>
      </c>
      <c r="AF887" s="22" t="e">
        <f>VLOOKUP($A887,Searches!$A:$H,AF$1,FALSE)</f>
        <v>#N/A</v>
      </c>
      <c r="AG887" s="22" t="e">
        <f>VLOOKUP($A887,Searches!$A:$H,AG$1,FALSE)</f>
        <v>#N/A</v>
      </c>
      <c r="AH887" s="22" t="e">
        <f>VLOOKUP($G887,Temp!$D:$F,AH$1,FALSE)</f>
        <v>#N/A</v>
      </c>
      <c r="AI887" s="22" t="e">
        <f>VLOOKUP($G887,Temp!$D:$F,AI$1,FALSE)</f>
        <v>#N/A</v>
      </c>
      <c r="AJ887" s="22" t="e">
        <f>VLOOKUP($G887,Temp!$D:$F,AJ$1,FALSE)</f>
        <v>#N/A</v>
      </c>
    </row>
    <row r="888" spans="1:36" ht="16" x14ac:dyDescent="0.2">
      <c r="A888" s="8" t="str">
        <f t="shared" si="13"/>
        <v>Ethelbert Williams Northwestern University</v>
      </c>
      <c r="B888" s="8" t="s">
        <v>3665</v>
      </c>
      <c r="C888" s="8" t="s">
        <v>3666</v>
      </c>
      <c r="D888" s="8" t="s">
        <v>3667</v>
      </c>
      <c r="E888" s="8" t="s">
        <v>7660</v>
      </c>
      <c r="F888" s="8" t="s">
        <v>3669</v>
      </c>
      <c r="G888" s="12" t="s">
        <v>3394</v>
      </c>
      <c r="H888" s="22" t="str">
        <f>VLOOKUP($G888,Temp!$A:$C,H$1,FALSE)</f>
        <v>northwestern.edu</v>
      </c>
      <c r="I888" s="22" t="e">
        <f>VLOOKUP($G888,Temp!$A:$C,I$1,FALSE)</f>
        <v>#VALUE!</v>
      </c>
      <c r="J888" s="22" t="e">
        <f>VLOOKUP($G888,Temp!$A:$C,J$1,FALSE)</f>
        <v>#VALUE!</v>
      </c>
      <c r="K888" s="22" t="e">
        <f>VLOOKUP($G888,Temp!$A:$C,K$1,FALSE)</f>
        <v>#VALUE!</v>
      </c>
      <c r="L888" s="22" t="e">
        <f>VLOOKUP($G888,Temp!$A:$C,L$1,FALSE)</f>
        <v>#VALUE!</v>
      </c>
      <c r="M888" s="22" t="e">
        <f>VLOOKUP($G888,Temp!$A:$C,M$1,FALSE)</f>
        <v>#VALUE!</v>
      </c>
      <c r="N888" s="22" t="e">
        <f>VLOOKUP($G888,Temp!$A:$C,N$1,FALSE)</f>
        <v>#VALUE!</v>
      </c>
      <c r="O888" s="22" t="e">
        <f>VLOOKUP($G888,Temp!$A:$C,O$1,FALSE)</f>
        <v>#VALUE!</v>
      </c>
      <c r="P888" s="22" t="e">
        <f>VLOOKUP($G888,Temp!$A:$C,P$1,FALSE)</f>
        <v>#VALUE!</v>
      </c>
      <c r="Q888" s="22" t="e">
        <f>VLOOKUP($G888,Temp!$A:$C,Q$1,FALSE)</f>
        <v>#VALUE!</v>
      </c>
      <c r="R888" s="22" t="e">
        <f>VLOOKUP($G888,Temp!$A:$C,R$1,FALSE)</f>
        <v>#VALUE!</v>
      </c>
      <c r="S888" s="22" t="e">
        <f>VLOOKUP($G888,Temp!$A:$C,S$1,FALSE)</f>
        <v>#VALUE!</v>
      </c>
      <c r="T888" s="22" t="e">
        <f>VLOOKUP($G888,Temp!$A:$C,T$1,FALSE)</f>
        <v>#VALUE!</v>
      </c>
      <c r="U888" s="22" t="e">
        <f>VLOOKUP($G888,Temp!$A:$C,U$1,FALSE)</f>
        <v>#VALUE!</v>
      </c>
      <c r="V888" s="22" t="e">
        <f>VLOOKUP($G888,Temp!$A:$C,V$1,FALSE)</f>
        <v>#VALUE!</v>
      </c>
      <c r="W888" s="22" t="e">
        <f>VLOOKUP($G888,Temp!$A:$C,W$1,FALSE)</f>
        <v>#VALUE!</v>
      </c>
      <c r="X888" s="22" t="e">
        <f>VLOOKUP($G888,Temp!$A:$C,X$1,FALSE)</f>
        <v>#VALUE!</v>
      </c>
      <c r="Y888" s="22">
        <f>VLOOKUP($G888,Temp!$A:$C,Y$1,FALSE)</f>
        <v>2600000</v>
      </c>
      <c r="Z888" s="22">
        <f>VLOOKUP($G888,Temp!$A:$C,Z$1,FALSE)</f>
        <v>71000</v>
      </c>
      <c r="AA888" s="22" t="e">
        <f>VLOOKUP($A888,Searches!$A:$H,AA$1,FALSE)</f>
        <v>#N/A</v>
      </c>
      <c r="AB888" s="22" t="e">
        <f>VLOOKUP($A888,Searches!$A:$H,AB$1,FALSE)</f>
        <v>#N/A</v>
      </c>
      <c r="AC888" s="22" t="e">
        <f>VLOOKUP($A888,Searches!$A:$H,AC$1,FALSE)</f>
        <v>#N/A</v>
      </c>
      <c r="AD888" s="22" t="e">
        <f>VLOOKUP($A888,Searches!$A:$H,AD$1,FALSE)</f>
        <v>#N/A</v>
      </c>
      <c r="AE888" s="22" t="e">
        <f>VLOOKUP($A888,Searches!$A:$H,AE$1,FALSE)</f>
        <v>#N/A</v>
      </c>
      <c r="AF888" s="22" t="e">
        <f>VLOOKUP($A888,Searches!$A:$H,AF$1,FALSE)</f>
        <v>#N/A</v>
      </c>
      <c r="AG888" s="22" t="e">
        <f>VLOOKUP($A888,Searches!$A:$H,AG$1,FALSE)</f>
        <v>#N/A</v>
      </c>
      <c r="AH888" s="22" t="e">
        <f>VLOOKUP($G888,Temp!$D:$F,AH$1,FALSE)</f>
        <v>#N/A</v>
      </c>
      <c r="AI888" s="22" t="e">
        <f>VLOOKUP($G888,Temp!$D:$F,AI$1,FALSE)</f>
        <v>#N/A</v>
      </c>
      <c r="AJ888" s="22" t="e">
        <f>VLOOKUP($G888,Temp!$D:$F,AJ$1,FALSE)</f>
        <v>#N/A</v>
      </c>
    </row>
    <row r="889" spans="1:36" ht="16" x14ac:dyDescent="0.2">
      <c r="A889" s="8" t="str">
        <f t="shared" si="13"/>
        <v>Susan Ganeshan Exponential Marketing LLC</v>
      </c>
      <c r="B889" s="8" t="s">
        <v>3149</v>
      </c>
      <c r="C889" s="8" t="s">
        <v>3681</v>
      </c>
      <c r="D889" s="8" t="s">
        <v>3682</v>
      </c>
      <c r="E889" s="8" t="s">
        <v>634</v>
      </c>
      <c r="F889" s="8" t="s">
        <v>3683</v>
      </c>
      <c r="G889" s="8" t="s">
        <v>634</v>
      </c>
      <c r="H889" s="22" t="e">
        <f>VLOOKUP($G889,Temp!$A:$C,H$1,FALSE)</f>
        <v>#N/A</v>
      </c>
      <c r="I889" s="22" t="e">
        <f>VLOOKUP($G889,Temp!$A:$C,I$1,FALSE)</f>
        <v>#N/A</v>
      </c>
      <c r="J889" s="22" t="e">
        <f>VLOOKUP($G889,Temp!$A:$C,J$1,FALSE)</f>
        <v>#N/A</v>
      </c>
      <c r="K889" s="22" t="e">
        <f>VLOOKUP($G889,Temp!$A:$C,K$1,FALSE)</f>
        <v>#N/A</v>
      </c>
      <c r="L889" s="22" t="e">
        <f>VLOOKUP($G889,Temp!$A:$C,L$1,FALSE)</f>
        <v>#N/A</v>
      </c>
      <c r="M889" s="22" t="e">
        <f>VLOOKUP($G889,Temp!$A:$C,M$1,FALSE)</f>
        <v>#N/A</v>
      </c>
      <c r="N889" s="22" t="e">
        <f>VLOOKUP($G889,Temp!$A:$C,N$1,FALSE)</f>
        <v>#N/A</v>
      </c>
      <c r="O889" s="22" t="e">
        <f>VLOOKUP($G889,Temp!$A:$C,O$1,FALSE)</f>
        <v>#N/A</v>
      </c>
      <c r="P889" s="22" t="e">
        <f>VLOOKUP($G889,Temp!$A:$C,P$1,FALSE)</f>
        <v>#N/A</v>
      </c>
      <c r="Q889" s="22" t="e">
        <f>VLOOKUP($G889,Temp!$A:$C,Q$1,FALSE)</f>
        <v>#N/A</v>
      </c>
      <c r="R889" s="22" t="e">
        <f>VLOOKUP($G889,Temp!$A:$C,R$1,FALSE)</f>
        <v>#N/A</v>
      </c>
      <c r="S889" s="22" t="e">
        <f>VLOOKUP($G889,Temp!$A:$C,S$1,FALSE)</f>
        <v>#N/A</v>
      </c>
      <c r="T889" s="22" t="e">
        <f>VLOOKUP($G889,Temp!$A:$C,T$1,FALSE)</f>
        <v>#N/A</v>
      </c>
      <c r="U889" s="22" t="e">
        <f>VLOOKUP($G889,Temp!$A:$C,U$1,FALSE)</f>
        <v>#N/A</v>
      </c>
      <c r="V889" s="22" t="e">
        <f>VLOOKUP($G889,Temp!$A:$C,V$1,FALSE)</f>
        <v>#N/A</v>
      </c>
      <c r="W889" s="22" t="e">
        <f>VLOOKUP($G889,Temp!$A:$C,W$1,FALSE)</f>
        <v>#N/A</v>
      </c>
      <c r="X889" s="22" t="e">
        <f>VLOOKUP($G889,Temp!$A:$C,X$1,FALSE)</f>
        <v>#N/A</v>
      </c>
      <c r="Y889" s="22" t="e">
        <f>VLOOKUP($G889,Temp!$A:$C,Y$1,FALSE)</f>
        <v>#N/A</v>
      </c>
      <c r="Z889" s="22" t="e">
        <f>VLOOKUP($G889,Temp!$A:$C,Z$1,FALSE)</f>
        <v>#N/A</v>
      </c>
      <c r="AA889" s="22" t="str">
        <f>VLOOKUP($A889,Searches!$A:$H,AA$1,FALSE)</f>
        <v>Susan Ganeshan</v>
      </c>
      <c r="AB889" s="22" t="str">
        <f>VLOOKUP($A889,Searches!$A:$H,AB$1,FALSE)</f>
        <v>Exponential Marketing LLC</v>
      </c>
      <c r="AC889" s="22" t="str">
        <f>VLOOKUP($A889,Searches!$A:$H,AC$1,FALSE)</f>
        <v>Founder &amp; Chief Marketing Officer Consultant</v>
      </c>
      <c r="AD889" s="22" t="str">
        <f>VLOOKUP($A889,Searches!$A:$H,AD$1,FALSE)</f>
        <v>2nd</v>
      </c>
      <c r="AE889" s="22" t="str">
        <f>VLOOKUP($A889,Searches!$A:$H,AE$1,FALSE)</f>
        <v>Open link</v>
      </c>
      <c r="AF889" s="22" t="str">
        <f>VLOOKUP($A889,Searches!$A:$H,AF$1,FALSE)</f>
        <v>Washington D.C. Metro Area</v>
      </c>
      <c r="AG889" s="22" t="str">
        <f>VLOOKUP($A889,Searches!$A:$H,AG$1,FALSE)</f>
        <v>https://www.linkedin.com/sales/profile/305960,srO7,NAME_SEARCH?moduleKey=peopleSearchResults&amp;pageKey=sales-search3-people-refinement&amp;contextId=60BC92C971D70515801E49D6842B0000&amp;requestId=f63e00c2-7c97-4cad-8156-5e10e850e6af&amp;action=CLICK&amp;target=urn%3Ali%3AsalesLead%3A(-1%2C305960)&amp;pageNumber=6&amp;targetEl=profilelink&amp;position=1&amp;trk=lss-serp-result-lead_photo</v>
      </c>
      <c r="AH889" s="22" t="e">
        <f>VLOOKUP($G889,Temp!$D:$F,AH$1,FALSE)</f>
        <v>#N/A</v>
      </c>
      <c r="AI889" s="22" t="e">
        <f>VLOOKUP($G889,Temp!$D:$F,AI$1,FALSE)</f>
        <v>#N/A</v>
      </c>
      <c r="AJ889" s="22" t="e">
        <f>VLOOKUP($G889,Temp!$D:$F,AJ$1,FALSE)</f>
        <v>#N/A</v>
      </c>
    </row>
    <row r="890" spans="1:36" ht="16" x14ac:dyDescent="0.2">
      <c r="A890" s="8" t="str">
        <f t="shared" si="13"/>
        <v>Christopher Litster Buildium LLC</v>
      </c>
      <c r="B890" s="8" t="s">
        <v>869</v>
      </c>
      <c r="C890" s="8" t="s">
        <v>3685</v>
      </c>
      <c r="D890" s="8" t="s">
        <v>858</v>
      </c>
      <c r="E890" s="8" t="s">
        <v>3688</v>
      </c>
      <c r="F890" s="8" t="s">
        <v>3690</v>
      </c>
      <c r="G890" s="12" t="s">
        <v>3410</v>
      </c>
      <c r="H890" s="22" t="str">
        <f>VLOOKUP($G890,Temp!$A:$C,H$1,FALSE)</f>
        <v>Buildium.com</v>
      </c>
      <c r="I890" s="22" t="e">
        <f>VLOOKUP($G890,Temp!$A:$C,I$1,FALSE)</f>
        <v>#VALUE!</v>
      </c>
      <c r="J890" s="22" t="e">
        <f>VLOOKUP($G890,Temp!$A:$C,J$1,FALSE)</f>
        <v>#VALUE!</v>
      </c>
      <c r="K890" s="22" t="e">
        <f>VLOOKUP($G890,Temp!$A:$C,K$1,FALSE)</f>
        <v>#VALUE!</v>
      </c>
      <c r="L890" s="22" t="e">
        <f>VLOOKUP($G890,Temp!$A:$C,L$1,FALSE)</f>
        <v>#VALUE!</v>
      </c>
      <c r="M890" s="22" t="e">
        <f>VLOOKUP($G890,Temp!$A:$C,M$1,FALSE)</f>
        <v>#VALUE!</v>
      </c>
      <c r="N890" s="22" t="e">
        <f>VLOOKUP($G890,Temp!$A:$C,N$1,FALSE)</f>
        <v>#VALUE!</v>
      </c>
      <c r="O890" s="22" t="e">
        <f>VLOOKUP($G890,Temp!$A:$C,O$1,FALSE)</f>
        <v>#VALUE!</v>
      </c>
      <c r="P890" s="22" t="e">
        <f>VLOOKUP($G890,Temp!$A:$C,P$1,FALSE)</f>
        <v>#VALUE!</v>
      </c>
      <c r="Q890" s="22" t="e">
        <f>VLOOKUP($G890,Temp!$A:$C,Q$1,FALSE)</f>
        <v>#VALUE!</v>
      </c>
      <c r="R890" s="22" t="e">
        <f>VLOOKUP($G890,Temp!$A:$C,R$1,FALSE)</f>
        <v>#VALUE!</v>
      </c>
      <c r="S890" s="22" t="e">
        <f>VLOOKUP($G890,Temp!$A:$C,S$1,FALSE)</f>
        <v>#VALUE!</v>
      </c>
      <c r="T890" s="22" t="e">
        <f>VLOOKUP($G890,Temp!$A:$C,T$1,FALSE)</f>
        <v>#VALUE!</v>
      </c>
      <c r="U890" s="22" t="e">
        <f>VLOOKUP($G890,Temp!$A:$C,U$1,FALSE)</f>
        <v>#VALUE!</v>
      </c>
      <c r="V890" s="22" t="e">
        <f>VLOOKUP($G890,Temp!$A:$C,V$1,FALSE)</f>
        <v>#VALUE!</v>
      </c>
      <c r="W890" s="22" t="e">
        <f>VLOOKUP($G890,Temp!$A:$C,W$1,FALSE)</f>
        <v>#VALUE!</v>
      </c>
      <c r="X890" s="22" t="e">
        <f>VLOOKUP($G890,Temp!$A:$C,X$1,FALSE)</f>
        <v>#VALUE!</v>
      </c>
      <c r="Y890" s="22">
        <f>VLOOKUP($G890,Temp!$A:$C,Y$1,FALSE)</f>
        <v>75900</v>
      </c>
      <c r="Z890" s="22">
        <f>VLOOKUP($G890,Temp!$A:$C,Z$1,FALSE)</f>
        <v>26800</v>
      </c>
      <c r="AA890" s="22" t="e">
        <f>VLOOKUP($A890,Searches!$A:$H,AA$1,FALSE)</f>
        <v>#N/A</v>
      </c>
      <c r="AB890" s="22" t="e">
        <f>VLOOKUP($A890,Searches!$A:$H,AB$1,FALSE)</f>
        <v>#N/A</v>
      </c>
      <c r="AC890" s="22" t="e">
        <f>VLOOKUP($A890,Searches!$A:$H,AC$1,FALSE)</f>
        <v>#N/A</v>
      </c>
      <c r="AD890" s="22" t="e">
        <f>VLOOKUP($A890,Searches!$A:$H,AD$1,FALSE)</f>
        <v>#N/A</v>
      </c>
      <c r="AE890" s="22" t="e">
        <f>VLOOKUP($A890,Searches!$A:$H,AE$1,FALSE)</f>
        <v>#N/A</v>
      </c>
      <c r="AF890" s="22" t="e">
        <f>VLOOKUP($A890,Searches!$A:$H,AF$1,FALSE)</f>
        <v>#N/A</v>
      </c>
      <c r="AG890" s="22" t="e">
        <f>VLOOKUP($A890,Searches!$A:$H,AG$1,FALSE)</f>
        <v>#N/A</v>
      </c>
      <c r="AH890" s="22" t="str">
        <f>VLOOKUP($G890,Temp!$D:$F,AH$1,FALSE)</f>
        <v>buildium.com</v>
      </c>
      <c r="AI890" s="22" t="str">
        <f>VLOOKUP($G890,Temp!$D:$F,AI$1,FALSE)</f>
        <v>Marketo</v>
      </c>
      <c r="AJ890" s="22" t="str">
        <f>VLOOKUP($G890,Temp!$D:$F,AJ$1,FALSE)</f>
        <v>WordPress</v>
      </c>
    </row>
    <row r="891" spans="1:36" ht="16" x14ac:dyDescent="0.2">
      <c r="A891" s="8" t="str">
        <f t="shared" si="13"/>
        <v>Cindy Zhou Constellation Research, Inc.</v>
      </c>
      <c r="B891" s="8" t="s">
        <v>3711</v>
      </c>
      <c r="C891" s="8" t="s">
        <v>1431</v>
      </c>
      <c r="D891" s="8" t="s">
        <v>3712</v>
      </c>
      <c r="E891" s="8" t="s">
        <v>3713</v>
      </c>
      <c r="F891" s="8" t="s">
        <v>3714</v>
      </c>
      <c r="G891" s="12" t="s">
        <v>3433</v>
      </c>
      <c r="H891" s="22" t="str">
        <f>VLOOKUP($G891,Temp!$A:$C,H$1,FALSE)</f>
        <v>constellationr.com</v>
      </c>
      <c r="I891" s="22" t="e">
        <f>VLOOKUP($G891,Temp!$A:$C,I$1,FALSE)</f>
        <v>#VALUE!</v>
      </c>
      <c r="J891" s="22" t="e">
        <f>VLOOKUP($G891,Temp!$A:$C,J$1,FALSE)</f>
        <v>#VALUE!</v>
      </c>
      <c r="K891" s="22" t="e">
        <f>VLOOKUP($G891,Temp!$A:$C,K$1,FALSE)</f>
        <v>#VALUE!</v>
      </c>
      <c r="L891" s="22" t="e">
        <f>VLOOKUP($G891,Temp!$A:$C,L$1,FALSE)</f>
        <v>#VALUE!</v>
      </c>
      <c r="M891" s="22" t="e">
        <f>VLOOKUP($G891,Temp!$A:$C,M$1,FALSE)</f>
        <v>#VALUE!</v>
      </c>
      <c r="N891" s="22" t="e">
        <f>VLOOKUP($G891,Temp!$A:$C,N$1,FALSE)</f>
        <v>#VALUE!</v>
      </c>
      <c r="O891" s="22" t="e">
        <f>VLOOKUP($G891,Temp!$A:$C,O$1,FALSE)</f>
        <v>#VALUE!</v>
      </c>
      <c r="P891" s="22" t="e">
        <f>VLOOKUP($G891,Temp!$A:$C,P$1,FALSE)</f>
        <v>#VALUE!</v>
      </c>
      <c r="Q891" s="22" t="e">
        <f>VLOOKUP($G891,Temp!$A:$C,Q$1,FALSE)</f>
        <v>#VALUE!</v>
      </c>
      <c r="R891" s="22" t="e">
        <f>VLOOKUP($G891,Temp!$A:$C,R$1,FALSE)</f>
        <v>#VALUE!</v>
      </c>
      <c r="S891" s="22" t="e">
        <f>VLOOKUP($G891,Temp!$A:$C,S$1,FALSE)</f>
        <v>#VALUE!</v>
      </c>
      <c r="T891" s="22" t="e">
        <f>VLOOKUP($G891,Temp!$A:$C,T$1,FALSE)</f>
        <v>#VALUE!</v>
      </c>
      <c r="U891" s="22" t="e">
        <f>VLOOKUP($G891,Temp!$A:$C,U$1,FALSE)</f>
        <v>#VALUE!</v>
      </c>
      <c r="V891" s="22" t="e">
        <f>VLOOKUP($G891,Temp!$A:$C,V$1,FALSE)</f>
        <v>#VALUE!</v>
      </c>
      <c r="W891" s="22" t="e">
        <f>VLOOKUP($G891,Temp!$A:$C,W$1,FALSE)</f>
        <v>#VALUE!</v>
      </c>
      <c r="X891" s="22" t="e">
        <f>VLOOKUP($G891,Temp!$A:$C,X$1,FALSE)</f>
        <v>#VALUE!</v>
      </c>
      <c r="Y891" s="22">
        <f>VLOOKUP($G891,Temp!$A:$C,Y$1,FALSE)</f>
        <v>7700</v>
      </c>
      <c r="Z891" s="22">
        <f>VLOOKUP($G891,Temp!$A:$C,Z$1,FALSE)</f>
        <v>0</v>
      </c>
      <c r="AA891" s="22" t="e">
        <f>VLOOKUP($A891,Searches!$A:$H,AA$1,FALSE)</f>
        <v>#N/A</v>
      </c>
      <c r="AB891" s="22" t="e">
        <f>VLOOKUP($A891,Searches!$A:$H,AB$1,FALSE)</f>
        <v>#N/A</v>
      </c>
      <c r="AC891" s="22" t="e">
        <f>VLOOKUP($A891,Searches!$A:$H,AC$1,FALSE)</f>
        <v>#N/A</v>
      </c>
      <c r="AD891" s="22" t="e">
        <f>VLOOKUP($A891,Searches!$A:$H,AD$1,FALSE)</f>
        <v>#N/A</v>
      </c>
      <c r="AE891" s="22" t="e">
        <f>VLOOKUP($A891,Searches!$A:$H,AE$1,FALSE)</f>
        <v>#N/A</v>
      </c>
      <c r="AF891" s="22" t="e">
        <f>VLOOKUP($A891,Searches!$A:$H,AF$1,FALSE)</f>
        <v>#N/A</v>
      </c>
      <c r="AG891" s="22" t="e">
        <f>VLOOKUP($A891,Searches!$A:$H,AG$1,FALSE)</f>
        <v>#N/A</v>
      </c>
      <c r="AH891" s="22" t="e">
        <f>VLOOKUP($G891,Temp!$D:$F,AH$1,FALSE)</f>
        <v>#N/A</v>
      </c>
      <c r="AI891" s="22" t="e">
        <f>VLOOKUP($G891,Temp!$D:$F,AI$1,FALSE)</f>
        <v>#N/A</v>
      </c>
      <c r="AJ891" s="22" t="e">
        <f>VLOOKUP($G891,Temp!$D:$F,AJ$1,FALSE)</f>
        <v>#N/A</v>
      </c>
    </row>
    <row r="892" spans="1:36" ht="16" x14ac:dyDescent="0.2">
      <c r="A892" s="8" t="str">
        <f t="shared" si="13"/>
        <v>Julie Knight-Ludvigson Reflektive</v>
      </c>
      <c r="B892" s="8" t="s">
        <v>298</v>
      </c>
      <c r="C892" s="8" t="s">
        <v>3723</v>
      </c>
      <c r="D892" s="8" t="s">
        <v>42</v>
      </c>
      <c r="E892" s="8" t="s">
        <v>3726</v>
      </c>
      <c r="F892" s="8" t="s">
        <v>3727</v>
      </c>
      <c r="G892" s="12" t="s">
        <v>3446</v>
      </c>
      <c r="H892" s="22" t="str">
        <f>VLOOKUP($G892,Temp!$A:$C,H$1,FALSE)</f>
        <v>reflektive.com</v>
      </c>
      <c r="I892" s="22" t="e">
        <f>VLOOKUP($G892,Temp!$A:$C,I$1,FALSE)</f>
        <v>#VALUE!</v>
      </c>
      <c r="J892" s="22" t="e">
        <f>VLOOKUP($G892,Temp!$A:$C,J$1,FALSE)</f>
        <v>#VALUE!</v>
      </c>
      <c r="K892" s="22" t="e">
        <f>VLOOKUP($G892,Temp!$A:$C,K$1,FALSE)</f>
        <v>#VALUE!</v>
      </c>
      <c r="L892" s="22" t="e">
        <f>VLOOKUP($G892,Temp!$A:$C,L$1,FALSE)</f>
        <v>#VALUE!</v>
      </c>
      <c r="M892" s="22" t="e">
        <f>VLOOKUP($G892,Temp!$A:$C,M$1,FALSE)</f>
        <v>#VALUE!</v>
      </c>
      <c r="N892" s="22" t="e">
        <f>VLOOKUP($G892,Temp!$A:$C,N$1,FALSE)</f>
        <v>#VALUE!</v>
      </c>
      <c r="O892" s="22" t="e">
        <f>VLOOKUP($G892,Temp!$A:$C,O$1,FALSE)</f>
        <v>#VALUE!</v>
      </c>
      <c r="P892" s="22" t="e">
        <f>VLOOKUP($G892,Temp!$A:$C,P$1,FALSE)</f>
        <v>#VALUE!</v>
      </c>
      <c r="Q892" s="22" t="e">
        <f>VLOOKUP($G892,Temp!$A:$C,Q$1,FALSE)</f>
        <v>#VALUE!</v>
      </c>
      <c r="R892" s="22" t="e">
        <f>VLOOKUP($G892,Temp!$A:$C,R$1,FALSE)</f>
        <v>#VALUE!</v>
      </c>
      <c r="S892" s="22" t="e">
        <f>VLOOKUP($G892,Temp!$A:$C,S$1,FALSE)</f>
        <v>#VALUE!</v>
      </c>
      <c r="T892" s="22" t="e">
        <f>VLOOKUP($G892,Temp!$A:$C,T$1,FALSE)</f>
        <v>#VALUE!</v>
      </c>
      <c r="U892" s="22" t="e">
        <f>VLOOKUP($G892,Temp!$A:$C,U$1,FALSE)</f>
        <v>#VALUE!</v>
      </c>
      <c r="V892" s="22" t="e">
        <f>VLOOKUP($G892,Temp!$A:$C,V$1,FALSE)</f>
        <v>#VALUE!</v>
      </c>
      <c r="W892" s="22" t="e">
        <f>VLOOKUP($G892,Temp!$A:$C,W$1,FALSE)</f>
        <v>#VALUE!</v>
      </c>
      <c r="X892" s="22" t="e">
        <f>VLOOKUP($G892,Temp!$A:$C,X$1,FALSE)</f>
        <v>#VALUE!</v>
      </c>
      <c r="Y892" s="22">
        <f>VLOOKUP($G892,Temp!$A:$C,Y$1,FALSE)</f>
        <v>1800</v>
      </c>
      <c r="Z892" s="22">
        <f>VLOOKUP($G892,Temp!$A:$C,Z$1,FALSE)</f>
        <v>5900</v>
      </c>
      <c r="AA892" s="22" t="e">
        <f>VLOOKUP($A892,Searches!$A:$H,AA$1,FALSE)</f>
        <v>#N/A</v>
      </c>
      <c r="AB892" s="22" t="e">
        <f>VLOOKUP($A892,Searches!$A:$H,AB$1,FALSE)</f>
        <v>#N/A</v>
      </c>
      <c r="AC892" s="22" t="e">
        <f>VLOOKUP($A892,Searches!$A:$H,AC$1,FALSE)</f>
        <v>#N/A</v>
      </c>
      <c r="AD892" s="22" t="e">
        <f>VLOOKUP($A892,Searches!$A:$H,AD$1,FALSE)</f>
        <v>#N/A</v>
      </c>
      <c r="AE892" s="22" t="e">
        <f>VLOOKUP($A892,Searches!$A:$H,AE$1,FALSE)</f>
        <v>#N/A</v>
      </c>
      <c r="AF892" s="22" t="e">
        <f>VLOOKUP($A892,Searches!$A:$H,AF$1,FALSE)</f>
        <v>#N/A</v>
      </c>
      <c r="AG892" s="22" t="e">
        <f>VLOOKUP($A892,Searches!$A:$H,AG$1,FALSE)</f>
        <v>#N/A</v>
      </c>
      <c r="AH892" s="22" t="str">
        <f>VLOOKUP($G892,Temp!$D:$F,AH$1,FALSE)</f>
        <v>reflektive.com</v>
      </c>
      <c r="AI892" s="22" t="str">
        <f>VLOOKUP($G892,Temp!$D:$F,AI$1,FALSE)</f>
        <v>Marketo</v>
      </c>
      <c r="AJ892" s="22" t="str">
        <f>VLOOKUP($G892,Temp!$D:$F,AJ$1,FALSE)</f>
        <v>WordPress</v>
      </c>
    </row>
    <row r="893" spans="1:36" ht="16" x14ac:dyDescent="0.2">
      <c r="A893" s="8" t="str">
        <f t="shared" si="13"/>
        <v>Craig Sherman Sociamonials</v>
      </c>
      <c r="B893" s="8" t="s">
        <v>1243</v>
      </c>
      <c r="C893" s="8" t="s">
        <v>3697</v>
      </c>
      <c r="D893" s="8" t="s">
        <v>3698</v>
      </c>
      <c r="E893" s="8" t="s">
        <v>3699</v>
      </c>
      <c r="F893" s="8" t="s">
        <v>3700</v>
      </c>
      <c r="G893" s="12" t="s">
        <v>3429</v>
      </c>
      <c r="H893" s="22" t="str">
        <f>VLOOKUP($G893,Temp!$A:$C,H$1,FALSE)</f>
        <v>sociamonials.com</v>
      </c>
      <c r="I893" s="22" t="e">
        <f>VLOOKUP($G893,Temp!$A:$C,I$1,FALSE)</f>
        <v>#VALUE!</v>
      </c>
      <c r="J893" s="22" t="e">
        <f>VLOOKUP($G893,Temp!$A:$C,J$1,FALSE)</f>
        <v>#VALUE!</v>
      </c>
      <c r="K893" s="22" t="e">
        <f>VLOOKUP($G893,Temp!$A:$C,K$1,FALSE)</f>
        <v>#VALUE!</v>
      </c>
      <c r="L893" s="22" t="e">
        <f>VLOOKUP($G893,Temp!$A:$C,L$1,FALSE)</f>
        <v>#VALUE!</v>
      </c>
      <c r="M893" s="22" t="e">
        <f>VLOOKUP($G893,Temp!$A:$C,M$1,FALSE)</f>
        <v>#VALUE!</v>
      </c>
      <c r="N893" s="22" t="e">
        <f>VLOOKUP($G893,Temp!$A:$C,N$1,FALSE)</f>
        <v>#VALUE!</v>
      </c>
      <c r="O893" s="22" t="e">
        <f>VLOOKUP($G893,Temp!$A:$C,O$1,FALSE)</f>
        <v>#VALUE!</v>
      </c>
      <c r="P893" s="22" t="e">
        <f>VLOOKUP($G893,Temp!$A:$C,P$1,FALSE)</f>
        <v>#VALUE!</v>
      </c>
      <c r="Q893" s="22" t="e">
        <f>VLOOKUP($G893,Temp!$A:$C,Q$1,FALSE)</f>
        <v>#VALUE!</v>
      </c>
      <c r="R893" s="22" t="e">
        <f>VLOOKUP($G893,Temp!$A:$C,R$1,FALSE)</f>
        <v>#VALUE!</v>
      </c>
      <c r="S893" s="22" t="e">
        <f>VLOOKUP($G893,Temp!$A:$C,S$1,FALSE)</f>
        <v>#VALUE!</v>
      </c>
      <c r="T893" s="22" t="e">
        <f>VLOOKUP($G893,Temp!$A:$C,T$1,FALSE)</f>
        <v>#VALUE!</v>
      </c>
      <c r="U893" s="22" t="e">
        <f>VLOOKUP($G893,Temp!$A:$C,U$1,FALSE)</f>
        <v>#VALUE!</v>
      </c>
      <c r="V893" s="22" t="e">
        <f>VLOOKUP($G893,Temp!$A:$C,V$1,FALSE)</f>
        <v>#VALUE!</v>
      </c>
      <c r="W893" s="22" t="e">
        <f>VLOOKUP($G893,Temp!$A:$C,W$1,FALSE)</f>
        <v>#VALUE!</v>
      </c>
      <c r="X893" s="22" t="e">
        <f>VLOOKUP($G893,Temp!$A:$C,X$1,FALSE)</f>
        <v>#VALUE!</v>
      </c>
      <c r="Y893" s="22">
        <f>VLOOKUP($G893,Temp!$A:$C,Y$1,FALSE)</f>
        <v>37</v>
      </c>
      <c r="Z893" s="22">
        <f>VLOOKUP($G893,Temp!$A:$C,Z$1,FALSE)</f>
        <v>0</v>
      </c>
      <c r="AA893" s="22" t="str">
        <f>VLOOKUP($A893,Searches!$A:$H,AA$1,FALSE)</f>
        <v>Craig Sherman</v>
      </c>
      <c r="AB893" s="22" t="str">
        <f>VLOOKUP($A893,Searches!$A:$H,AB$1,FALSE)</f>
        <v>Sociamonials</v>
      </c>
      <c r="AC893" s="22" t="str">
        <f>VLOOKUP($A893,Searches!$A:$H,AC$1,FALSE)</f>
        <v>Chief Executive Officer</v>
      </c>
      <c r="AD893" s="22" t="str">
        <f>VLOOKUP($A893,Searches!$A:$H,AD$1,FALSE)</f>
        <v>2nd</v>
      </c>
      <c r="AE893" s="22" t="str">
        <f>VLOOKUP($A893,Searches!$A:$H,AE$1,FALSE)</f>
        <v/>
      </c>
      <c r="AF893" s="22" t="str">
        <f>VLOOKUP($A893,Searches!$A:$H,AF$1,FALSE)</f>
        <v>Sacramento, California Area</v>
      </c>
      <c r="AG893" s="22" t="str">
        <f>VLOOKUP($A893,Searches!$A:$H,AG$1,FALSE)</f>
        <v>https://www.linkedin.com/sales/profile/13347170,L5nf,NAME_SEARCH?moduleKey=peopleSearchResults&amp;pageKey=sales-search3-people-refinement&amp;contextId=60BC92C971D70515801E49D6842B0000&amp;requestId=f63e00c2-7c97-4cad-8156-5e10e850e6af&amp;action=CLICK&amp;target=urn%3Ali%3AsalesLead%3A(-1%2C13347170)&amp;pageNumber=6&amp;targetEl=profilelink&amp;position=8&amp;trk=lss-serp-result-lead_photo</v>
      </c>
      <c r="AH893" s="22" t="e">
        <f>VLOOKUP($G893,Temp!$D:$F,AH$1,FALSE)</f>
        <v>#N/A</v>
      </c>
      <c r="AI893" s="22" t="e">
        <f>VLOOKUP($G893,Temp!$D:$F,AI$1,FALSE)</f>
        <v>#N/A</v>
      </c>
      <c r="AJ893" s="22" t="e">
        <f>VLOOKUP($G893,Temp!$D:$F,AJ$1,FALSE)</f>
        <v>#N/A</v>
      </c>
    </row>
    <row r="894" spans="1:36" ht="16" x14ac:dyDescent="0.2">
      <c r="A894" s="8" t="str">
        <f t="shared" si="13"/>
        <v>Glenn Cross Paycor</v>
      </c>
      <c r="B894" s="8" t="s">
        <v>1841</v>
      </c>
      <c r="C894" s="8" t="s">
        <v>3752</v>
      </c>
      <c r="D894" s="8" t="s">
        <v>42</v>
      </c>
      <c r="E894" s="8" t="s">
        <v>3753</v>
      </c>
      <c r="F894" s="8" t="s">
        <v>3754</v>
      </c>
      <c r="G894" s="12" t="s">
        <v>3478</v>
      </c>
      <c r="H894" s="22" t="str">
        <f>VLOOKUP($G894,Temp!$A:$C,H$1,FALSE)</f>
        <v>paycor.com</v>
      </c>
      <c r="I894" s="22" t="e">
        <f>VLOOKUP($G894,Temp!$A:$C,I$1,FALSE)</f>
        <v>#VALUE!</v>
      </c>
      <c r="J894" s="22" t="e">
        <f>VLOOKUP($G894,Temp!$A:$C,J$1,FALSE)</f>
        <v>#VALUE!</v>
      </c>
      <c r="K894" s="22" t="e">
        <f>VLOOKUP($G894,Temp!$A:$C,K$1,FALSE)</f>
        <v>#VALUE!</v>
      </c>
      <c r="L894" s="22" t="e">
        <f>VLOOKUP($G894,Temp!$A:$C,L$1,FALSE)</f>
        <v>#VALUE!</v>
      </c>
      <c r="M894" s="22" t="e">
        <f>VLOOKUP($G894,Temp!$A:$C,M$1,FALSE)</f>
        <v>#VALUE!</v>
      </c>
      <c r="N894" s="22" t="e">
        <f>VLOOKUP($G894,Temp!$A:$C,N$1,FALSE)</f>
        <v>#VALUE!</v>
      </c>
      <c r="O894" s="22" t="e">
        <f>VLOOKUP($G894,Temp!$A:$C,O$1,FALSE)</f>
        <v>#VALUE!</v>
      </c>
      <c r="P894" s="22" t="e">
        <f>VLOOKUP($G894,Temp!$A:$C,P$1,FALSE)</f>
        <v>#VALUE!</v>
      </c>
      <c r="Q894" s="22" t="e">
        <f>VLOOKUP($G894,Temp!$A:$C,Q$1,FALSE)</f>
        <v>#VALUE!</v>
      </c>
      <c r="R894" s="22" t="e">
        <f>VLOOKUP($G894,Temp!$A:$C,R$1,FALSE)</f>
        <v>#VALUE!</v>
      </c>
      <c r="S894" s="22" t="e">
        <f>VLOOKUP($G894,Temp!$A:$C,S$1,FALSE)</f>
        <v>#VALUE!</v>
      </c>
      <c r="T894" s="22" t="e">
        <f>VLOOKUP($G894,Temp!$A:$C,T$1,FALSE)</f>
        <v>#VALUE!</v>
      </c>
      <c r="U894" s="22" t="e">
        <f>VLOOKUP($G894,Temp!$A:$C,U$1,FALSE)</f>
        <v>#VALUE!</v>
      </c>
      <c r="V894" s="22" t="e">
        <f>VLOOKUP($G894,Temp!$A:$C,V$1,FALSE)</f>
        <v>#VALUE!</v>
      </c>
      <c r="W894" s="22" t="e">
        <f>VLOOKUP($G894,Temp!$A:$C,W$1,FALSE)</f>
        <v>#VALUE!</v>
      </c>
      <c r="X894" s="22" t="e">
        <f>VLOOKUP($G894,Temp!$A:$C,X$1,FALSE)</f>
        <v>#VALUE!</v>
      </c>
      <c r="Y894" s="22">
        <f>VLOOKUP($G894,Temp!$A:$C,Y$1,FALSE)</f>
        <v>264000</v>
      </c>
      <c r="Z894" s="22">
        <f>VLOOKUP($G894,Temp!$A:$C,Z$1,FALSE)</f>
        <v>102</v>
      </c>
      <c r="AA894" s="22" t="e">
        <f>VLOOKUP($A894,Searches!$A:$H,AA$1,FALSE)</f>
        <v>#N/A</v>
      </c>
      <c r="AB894" s="22" t="e">
        <f>VLOOKUP($A894,Searches!$A:$H,AB$1,FALSE)</f>
        <v>#N/A</v>
      </c>
      <c r="AC894" s="22" t="e">
        <f>VLOOKUP($A894,Searches!$A:$H,AC$1,FALSE)</f>
        <v>#N/A</v>
      </c>
      <c r="AD894" s="22" t="e">
        <f>VLOOKUP($A894,Searches!$A:$H,AD$1,FALSE)</f>
        <v>#N/A</v>
      </c>
      <c r="AE894" s="22" t="e">
        <f>VLOOKUP($A894,Searches!$A:$H,AE$1,FALSE)</f>
        <v>#N/A</v>
      </c>
      <c r="AF894" s="22" t="e">
        <f>VLOOKUP($A894,Searches!$A:$H,AF$1,FALSE)</f>
        <v>#N/A</v>
      </c>
      <c r="AG894" s="22" t="e">
        <f>VLOOKUP($A894,Searches!$A:$H,AG$1,FALSE)</f>
        <v>#N/A</v>
      </c>
      <c r="AH894" s="22" t="e">
        <f>VLOOKUP($G894,Temp!$D:$F,AH$1,FALSE)</f>
        <v>#N/A</v>
      </c>
      <c r="AI894" s="22" t="e">
        <f>VLOOKUP($G894,Temp!$D:$F,AI$1,FALSE)</f>
        <v>#N/A</v>
      </c>
      <c r="AJ894" s="22" t="e">
        <f>VLOOKUP($G894,Temp!$D:$F,AJ$1,FALSE)</f>
        <v>#N/A</v>
      </c>
    </row>
    <row r="895" spans="1:36" ht="16" x14ac:dyDescent="0.2">
      <c r="A895" s="8" t="str">
        <f t="shared" si="13"/>
        <v>Thomas Butta Sprinklr</v>
      </c>
      <c r="B895" s="8" t="s">
        <v>2700</v>
      </c>
      <c r="C895" s="8" t="s">
        <v>3735</v>
      </c>
      <c r="D895" s="8" t="s">
        <v>42</v>
      </c>
      <c r="E895" s="8" t="s">
        <v>3736</v>
      </c>
      <c r="F895" s="8" t="s">
        <v>3737</v>
      </c>
      <c r="G895" s="12" t="s">
        <v>3460</v>
      </c>
      <c r="H895" s="22" t="str">
        <f>VLOOKUP($G895,Temp!$A:$C,H$1,FALSE)</f>
        <v>sprinklr.com</v>
      </c>
      <c r="I895" s="22" t="e">
        <f>VLOOKUP($G895,Temp!$A:$C,I$1,FALSE)</f>
        <v>#VALUE!</v>
      </c>
      <c r="J895" s="22" t="e">
        <f>VLOOKUP($G895,Temp!$A:$C,J$1,FALSE)</f>
        <v>#VALUE!</v>
      </c>
      <c r="K895" s="22" t="e">
        <f>VLOOKUP($G895,Temp!$A:$C,K$1,FALSE)</f>
        <v>#VALUE!</v>
      </c>
      <c r="L895" s="22" t="e">
        <f>VLOOKUP($G895,Temp!$A:$C,L$1,FALSE)</f>
        <v>#VALUE!</v>
      </c>
      <c r="M895" s="22" t="e">
        <f>VLOOKUP($G895,Temp!$A:$C,M$1,FALSE)</f>
        <v>#VALUE!</v>
      </c>
      <c r="N895" s="22" t="e">
        <f>VLOOKUP($G895,Temp!$A:$C,N$1,FALSE)</f>
        <v>#VALUE!</v>
      </c>
      <c r="O895" s="22" t="e">
        <f>VLOOKUP($G895,Temp!$A:$C,O$1,FALSE)</f>
        <v>#VALUE!</v>
      </c>
      <c r="P895" s="22" t="e">
        <f>VLOOKUP($G895,Temp!$A:$C,P$1,FALSE)</f>
        <v>#VALUE!</v>
      </c>
      <c r="Q895" s="22" t="e">
        <f>VLOOKUP($G895,Temp!$A:$C,Q$1,FALSE)</f>
        <v>#VALUE!</v>
      </c>
      <c r="R895" s="22" t="e">
        <f>VLOOKUP($G895,Temp!$A:$C,R$1,FALSE)</f>
        <v>#VALUE!</v>
      </c>
      <c r="S895" s="22" t="e">
        <f>VLOOKUP($G895,Temp!$A:$C,S$1,FALSE)</f>
        <v>#VALUE!</v>
      </c>
      <c r="T895" s="22" t="e">
        <f>VLOOKUP($G895,Temp!$A:$C,T$1,FALSE)</f>
        <v>#VALUE!</v>
      </c>
      <c r="U895" s="22" t="e">
        <f>VLOOKUP($G895,Temp!$A:$C,U$1,FALSE)</f>
        <v>#VALUE!</v>
      </c>
      <c r="V895" s="22" t="e">
        <f>VLOOKUP($G895,Temp!$A:$C,V$1,FALSE)</f>
        <v>#VALUE!</v>
      </c>
      <c r="W895" s="22" t="e">
        <f>VLOOKUP($G895,Temp!$A:$C,W$1,FALSE)</f>
        <v>#VALUE!</v>
      </c>
      <c r="X895" s="22" t="e">
        <f>VLOOKUP($G895,Temp!$A:$C,X$1,FALSE)</f>
        <v>#VALUE!</v>
      </c>
      <c r="Y895" s="22">
        <f>VLOOKUP($G895,Temp!$A:$C,Y$1,FALSE)</f>
        <v>60400</v>
      </c>
      <c r="Z895" s="22">
        <f>VLOOKUP($G895,Temp!$A:$C,Z$1,FALSE)</f>
        <v>10600</v>
      </c>
      <c r="AA895" s="22" t="e">
        <f>VLOOKUP($A895,Searches!$A:$H,AA$1,FALSE)</f>
        <v>#N/A</v>
      </c>
      <c r="AB895" s="22" t="e">
        <f>VLOOKUP($A895,Searches!$A:$H,AB$1,FALSE)</f>
        <v>#N/A</v>
      </c>
      <c r="AC895" s="22" t="e">
        <f>VLOOKUP($A895,Searches!$A:$H,AC$1,FALSE)</f>
        <v>#N/A</v>
      </c>
      <c r="AD895" s="22" t="e">
        <f>VLOOKUP($A895,Searches!$A:$H,AD$1,FALSE)</f>
        <v>#N/A</v>
      </c>
      <c r="AE895" s="22" t="e">
        <f>VLOOKUP($A895,Searches!$A:$H,AE$1,FALSE)</f>
        <v>#N/A</v>
      </c>
      <c r="AF895" s="22" t="e">
        <f>VLOOKUP($A895,Searches!$A:$H,AF$1,FALSE)</f>
        <v>#N/A</v>
      </c>
      <c r="AG895" s="22" t="e">
        <f>VLOOKUP($A895,Searches!$A:$H,AG$1,FALSE)</f>
        <v>#N/A</v>
      </c>
      <c r="AH895" s="22" t="str">
        <f>VLOOKUP($G895,Temp!$D:$F,AH$1,FALSE)</f>
        <v>sprinklr.com</v>
      </c>
      <c r="AI895" s="22" t="str">
        <f>VLOOKUP($G895,Temp!$D:$F,AI$1,FALSE)</f>
        <v>Marketo</v>
      </c>
      <c r="AJ895" s="22" t="str">
        <f>VLOOKUP($G895,Temp!$D:$F,AJ$1,FALSE)</f>
        <v>WordPress</v>
      </c>
    </row>
    <row r="896" spans="1:36" ht="16" x14ac:dyDescent="0.2">
      <c r="A896" s="8" t="str">
        <f t="shared" si="13"/>
        <v>Tim Matthews Exabeam</v>
      </c>
      <c r="B896" s="8" t="s">
        <v>3543</v>
      </c>
      <c r="C896" s="8" t="s">
        <v>3765</v>
      </c>
      <c r="D896" s="8" t="s">
        <v>42</v>
      </c>
      <c r="E896" s="8" t="s">
        <v>634</v>
      </c>
      <c r="F896" s="8" t="s">
        <v>3766</v>
      </c>
      <c r="G896" s="8" t="s">
        <v>634</v>
      </c>
      <c r="H896" s="22" t="e">
        <f>VLOOKUP($G896,Temp!$A:$C,H$1,FALSE)</f>
        <v>#N/A</v>
      </c>
      <c r="I896" s="22" t="e">
        <f>VLOOKUP($G896,Temp!$A:$C,I$1,FALSE)</f>
        <v>#N/A</v>
      </c>
      <c r="J896" s="22" t="e">
        <f>VLOOKUP($G896,Temp!$A:$C,J$1,FALSE)</f>
        <v>#N/A</v>
      </c>
      <c r="K896" s="22" t="e">
        <f>VLOOKUP($G896,Temp!$A:$C,K$1,FALSE)</f>
        <v>#N/A</v>
      </c>
      <c r="L896" s="22" t="e">
        <f>VLOOKUP($G896,Temp!$A:$C,L$1,FALSE)</f>
        <v>#N/A</v>
      </c>
      <c r="M896" s="22" t="e">
        <f>VLOOKUP($G896,Temp!$A:$C,M$1,FALSE)</f>
        <v>#N/A</v>
      </c>
      <c r="N896" s="22" t="e">
        <f>VLOOKUP($G896,Temp!$A:$C,N$1,FALSE)</f>
        <v>#N/A</v>
      </c>
      <c r="O896" s="22" t="e">
        <f>VLOOKUP($G896,Temp!$A:$C,O$1,FALSE)</f>
        <v>#N/A</v>
      </c>
      <c r="P896" s="22" t="e">
        <f>VLOOKUP($G896,Temp!$A:$C,P$1,FALSE)</f>
        <v>#N/A</v>
      </c>
      <c r="Q896" s="22" t="e">
        <f>VLOOKUP($G896,Temp!$A:$C,Q$1,FALSE)</f>
        <v>#N/A</v>
      </c>
      <c r="R896" s="22" t="e">
        <f>VLOOKUP($G896,Temp!$A:$C,R$1,FALSE)</f>
        <v>#N/A</v>
      </c>
      <c r="S896" s="22" t="e">
        <f>VLOOKUP($G896,Temp!$A:$C,S$1,FALSE)</f>
        <v>#N/A</v>
      </c>
      <c r="T896" s="22" t="e">
        <f>VLOOKUP($G896,Temp!$A:$C,T$1,FALSE)</f>
        <v>#N/A</v>
      </c>
      <c r="U896" s="22" t="e">
        <f>VLOOKUP($G896,Temp!$A:$C,U$1,FALSE)</f>
        <v>#N/A</v>
      </c>
      <c r="V896" s="22" t="e">
        <f>VLOOKUP($G896,Temp!$A:$C,V$1,FALSE)</f>
        <v>#N/A</v>
      </c>
      <c r="W896" s="22" t="e">
        <f>VLOOKUP($G896,Temp!$A:$C,W$1,FALSE)</f>
        <v>#N/A</v>
      </c>
      <c r="X896" s="22" t="e">
        <f>VLOOKUP($G896,Temp!$A:$C,X$1,FALSE)</f>
        <v>#N/A</v>
      </c>
      <c r="Y896" s="22" t="e">
        <f>VLOOKUP($G896,Temp!$A:$C,Y$1,FALSE)</f>
        <v>#N/A</v>
      </c>
      <c r="Z896" s="22" t="e">
        <f>VLOOKUP($G896,Temp!$A:$C,Z$1,FALSE)</f>
        <v>#N/A</v>
      </c>
      <c r="AA896" s="22" t="str">
        <f>VLOOKUP($A896,Searches!$A:$H,AA$1,FALSE)</f>
        <v>Tim Matthews</v>
      </c>
      <c r="AB896" s="22" t="str">
        <f>VLOOKUP($A896,Searches!$A:$H,AB$1,FALSE)</f>
        <v>Exabeam</v>
      </c>
      <c r="AC896" s="22" t="str">
        <f>VLOOKUP($A896,Searches!$A:$H,AC$1,FALSE)</f>
        <v>Chief Marketing Officer</v>
      </c>
      <c r="AD896" s="22" t="str">
        <f>VLOOKUP($A896,Searches!$A:$H,AD$1,FALSE)</f>
        <v>2nd</v>
      </c>
      <c r="AE896" s="22" t="str">
        <f>VLOOKUP($A896,Searches!$A:$H,AE$1,FALSE)</f>
        <v/>
      </c>
      <c r="AF896" s="22" t="str">
        <f>VLOOKUP($A896,Searches!$A:$H,AF$1,FALSE)</f>
        <v>San Francisco Bay Area</v>
      </c>
      <c r="AG896" s="22" t="str">
        <f>VLOOKUP($A896,Searches!$A:$H,AG$1,FALSE)</f>
        <v>https://www.linkedin.com/sales/profile/4833154,4kz6,NAME_SEARCH?moduleKey=peopleSearchResults&amp;pageKey=sales-search3-people-refinement&amp;contextId=60BC92C971D70515801E49D6842B0000&amp;requestId=f63e00c2-7c97-4cad-8156-5e10e850e6af&amp;action=CLICK&amp;target=urn%3Ali%3AsalesLead%3A(-1%2C4833154)&amp;pageNumber=6&amp;targetEl=profilelink&amp;position=14&amp;trk=lss-serp-result-lead_photo</v>
      </c>
      <c r="AH896" s="22" t="e">
        <f>VLOOKUP($G896,Temp!$D:$F,AH$1,FALSE)</f>
        <v>#N/A</v>
      </c>
      <c r="AI896" s="22" t="e">
        <f>VLOOKUP($G896,Temp!$D:$F,AI$1,FALSE)</f>
        <v>#N/A</v>
      </c>
      <c r="AJ896" s="22" t="e">
        <f>VLOOKUP($G896,Temp!$D:$F,AJ$1,FALSE)</f>
        <v>#N/A</v>
      </c>
    </row>
    <row r="897" spans="1:36" ht="16" x14ac:dyDescent="0.2">
      <c r="A897" s="8" t="str">
        <f t="shared" si="13"/>
        <v>Joe Scheuermann GitLab, Inc.</v>
      </c>
      <c r="B897" s="8" t="s">
        <v>1586</v>
      </c>
      <c r="C897" s="8" t="s">
        <v>3759</v>
      </c>
      <c r="D897" s="8" t="s">
        <v>42</v>
      </c>
      <c r="E897" s="8" t="s">
        <v>3760</v>
      </c>
      <c r="F897" s="8" t="s">
        <v>3761</v>
      </c>
      <c r="G897" s="12" t="s">
        <v>3498</v>
      </c>
      <c r="H897" s="22" t="str">
        <f>VLOOKUP($G897,Temp!$A:$C,H$1,FALSE)</f>
        <v>gitlab.com</v>
      </c>
      <c r="I897" s="22" t="e">
        <f>VLOOKUP($G897,Temp!$A:$C,I$1,FALSE)</f>
        <v>#VALUE!</v>
      </c>
      <c r="J897" s="22" t="e">
        <f>VLOOKUP($G897,Temp!$A:$C,J$1,FALSE)</f>
        <v>#VALUE!</v>
      </c>
      <c r="K897" s="22" t="e">
        <f>VLOOKUP($G897,Temp!$A:$C,K$1,FALSE)</f>
        <v>#VALUE!</v>
      </c>
      <c r="L897" s="22" t="e">
        <f>VLOOKUP($G897,Temp!$A:$C,L$1,FALSE)</f>
        <v>#VALUE!</v>
      </c>
      <c r="M897" s="22" t="e">
        <f>VLOOKUP($G897,Temp!$A:$C,M$1,FALSE)</f>
        <v>#VALUE!</v>
      </c>
      <c r="N897" s="22" t="e">
        <f>VLOOKUP($G897,Temp!$A:$C,N$1,FALSE)</f>
        <v>#VALUE!</v>
      </c>
      <c r="O897" s="22" t="e">
        <f>VLOOKUP($G897,Temp!$A:$C,O$1,FALSE)</f>
        <v>#VALUE!</v>
      </c>
      <c r="P897" s="22" t="e">
        <f>VLOOKUP($G897,Temp!$A:$C,P$1,FALSE)</f>
        <v>#VALUE!</v>
      </c>
      <c r="Q897" s="22" t="e">
        <f>VLOOKUP($G897,Temp!$A:$C,Q$1,FALSE)</f>
        <v>#VALUE!</v>
      </c>
      <c r="R897" s="22" t="e">
        <f>VLOOKUP($G897,Temp!$A:$C,R$1,FALSE)</f>
        <v>#VALUE!</v>
      </c>
      <c r="S897" s="22" t="e">
        <f>VLOOKUP($G897,Temp!$A:$C,S$1,FALSE)</f>
        <v>#VALUE!</v>
      </c>
      <c r="T897" s="22" t="e">
        <f>VLOOKUP($G897,Temp!$A:$C,T$1,FALSE)</f>
        <v>#VALUE!</v>
      </c>
      <c r="U897" s="22" t="e">
        <f>VLOOKUP($G897,Temp!$A:$C,U$1,FALSE)</f>
        <v>#VALUE!</v>
      </c>
      <c r="V897" s="22" t="e">
        <f>VLOOKUP($G897,Temp!$A:$C,V$1,FALSE)</f>
        <v>#VALUE!</v>
      </c>
      <c r="W897" s="22" t="e">
        <f>VLOOKUP($G897,Temp!$A:$C,W$1,FALSE)</f>
        <v>#VALUE!</v>
      </c>
      <c r="X897" s="22" t="e">
        <f>VLOOKUP($G897,Temp!$A:$C,X$1,FALSE)</f>
        <v>#VALUE!</v>
      </c>
      <c r="Y897" s="22">
        <f>VLOOKUP($G897,Temp!$A:$C,Y$1,FALSE)</f>
        <v>114000</v>
      </c>
      <c r="Z897" s="22">
        <f>VLOOKUP($G897,Temp!$A:$C,Z$1,FALSE)</f>
        <v>16400</v>
      </c>
      <c r="AA897" s="22" t="str">
        <f>VLOOKUP($A897,Searches!$A:$H,AA$1,FALSE)</f>
        <v>Joe Scheuermann</v>
      </c>
      <c r="AB897" s="22" t="str">
        <f>VLOOKUP($A897,Searches!$A:$H,AB$1,FALSE)</f>
        <v>GitLab, Inc.</v>
      </c>
      <c r="AC897" s="22" t="str">
        <f>VLOOKUP($A897,Searches!$A:$H,AC$1,FALSE)</f>
        <v>Chief Marketing Officer</v>
      </c>
      <c r="AD897" s="22" t="str">
        <f>VLOOKUP($A897,Searches!$A:$H,AD$1,FALSE)</f>
        <v>2nd</v>
      </c>
      <c r="AE897" s="22" t="str">
        <f>VLOOKUP($A897,Searches!$A:$H,AE$1,FALSE)</f>
        <v/>
      </c>
      <c r="AF897" s="22" t="str">
        <f>VLOOKUP($A897,Searches!$A:$H,AF$1,FALSE)</f>
        <v>San Francisco Bay Area</v>
      </c>
      <c r="AG897" s="22" t="str">
        <f>VLOOKUP($A897,Searches!$A:$H,AG$1,FALSE)</f>
        <v>https://www.linkedin.com/sales/profile/1702907,Azdp,NAME_SEARCH?moduleKey=peopleSearchResults&amp;pageKey=sales-search3-people-refinement&amp;contextId=60BC92C971D70515801E49D6842B0000&amp;requestId=f63e00c2-7c97-4cad-8156-5e10e850e6af&amp;action=CLICK&amp;target=urn%3Ali%3AsalesLead%3A(-1%2C1702907)&amp;pageNumber=6&amp;targetEl=profilelink&amp;position=13&amp;trk=lss-serp-result-lead_photo</v>
      </c>
      <c r="AH897" s="22" t="e">
        <f>VLOOKUP($G897,Temp!$D:$F,AH$1,FALSE)</f>
        <v>#N/A</v>
      </c>
      <c r="AI897" s="22" t="e">
        <f>VLOOKUP($G897,Temp!$D:$F,AI$1,FALSE)</f>
        <v>#N/A</v>
      </c>
      <c r="AJ897" s="22" t="e">
        <f>VLOOKUP($G897,Temp!$D:$F,AJ$1,FALSE)</f>
        <v>#N/A</v>
      </c>
    </row>
    <row r="898" spans="1:36" ht="16" x14ac:dyDescent="0.2">
      <c r="A898" s="8" t="str">
        <f t="shared" si="13"/>
        <v>Meg Murphy IBM</v>
      </c>
      <c r="B898" s="8" t="s">
        <v>3777</v>
      </c>
      <c r="C898" s="8" t="s">
        <v>3778</v>
      </c>
      <c r="D898" s="8" t="s">
        <v>3779</v>
      </c>
      <c r="E898" s="8" t="s">
        <v>3780</v>
      </c>
      <c r="F898" s="8" t="s">
        <v>3092</v>
      </c>
      <c r="G898" s="12" t="s">
        <v>3507</v>
      </c>
      <c r="H898" s="22" t="str">
        <f>VLOOKUP($G898,Temp!$A:$C,H$1,FALSE)</f>
        <v>ibm.com</v>
      </c>
      <c r="I898" s="22" t="e">
        <f>VLOOKUP($G898,Temp!$A:$C,I$1,FALSE)</f>
        <v>#VALUE!</v>
      </c>
      <c r="J898" s="22" t="e">
        <f>VLOOKUP($G898,Temp!$A:$C,J$1,FALSE)</f>
        <v>#VALUE!</v>
      </c>
      <c r="K898" s="22" t="e">
        <f>VLOOKUP($G898,Temp!$A:$C,K$1,FALSE)</f>
        <v>#VALUE!</v>
      </c>
      <c r="L898" s="22" t="e">
        <f>VLOOKUP($G898,Temp!$A:$C,L$1,FALSE)</f>
        <v>#VALUE!</v>
      </c>
      <c r="M898" s="22" t="e">
        <f>VLOOKUP($G898,Temp!$A:$C,M$1,FALSE)</f>
        <v>#VALUE!</v>
      </c>
      <c r="N898" s="22" t="e">
        <f>VLOOKUP($G898,Temp!$A:$C,N$1,FALSE)</f>
        <v>#VALUE!</v>
      </c>
      <c r="O898" s="22" t="e">
        <f>VLOOKUP($G898,Temp!$A:$C,O$1,FALSE)</f>
        <v>#VALUE!</v>
      </c>
      <c r="P898" s="22" t="e">
        <f>VLOOKUP($G898,Temp!$A:$C,P$1,FALSE)</f>
        <v>#VALUE!</v>
      </c>
      <c r="Q898" s="22" t="e">
        <f>VLOOKUP($G898,Temp!$A:$C,Q$1,FALSE)</f>
        <v>#VALUE!</v>
      </c>
      <c r="R898" s="22" t="e">
        <f>VLOOKUP($G898,Temp!$A:$C,R$1,FALSE)</f>
        <v>#VALUE!</v>
      </c>
      <c r="S898" s="22" t="e">
        <f>VLOOKUP($G898,Temp!$A:$C,S$1,FALSE)</f>
        <v>#VALUE!</v>
      </c>
      <c r="T898" s="22" t="e">
        <f>VLOOKUP($G898,Temp!$A:$C,T$1,FALSE)</f>
        <v>#VALUE!</v>
      </c>
      <c r="U898" s="22" t="e">
        <f>VLOOKUP($G898,Temp!$A:$C,U$1,FALSE)</f>
        <v>#VALUE!</v>
      </c>
      <c r="V898" s="22" t="e">
        <f>VLOOKUP($G898,Temp!$A:$C,V$1,FALSE)</f>
        <v>#VALUE!</v>
      </c>
      <c r="W898" s="22" t="e">
        <f>VLOOKUP($G898,Temp!$A:$C,W$1,FALSE)</f>
        <v>#VALUE!</v>
      </c>
      <c r="X898" s="22" t="e">
        <f>VLOOKUP($G898,Temp!$A:$C,X$1,FALSE)</f>
        <v>#VALUE!</v>
      </c>
      <c r="Y898" s="22">
        <f>VLOOKUP($G898,Temp!$A:$C,Y$1,FALSE)</f>
        <v>6600000</v>
      </c>
      <c r="Z898" s="22">
        <f>VLOOKUP($G898,Temp!$A:$C,Z$1,FALSE)</f>
        <v>2400000</v>
      </c>
      <c r="AA898" s="22" t="e">
        <f>VLOOKUP($A898,Searches!$A:$H,AA$1,FALSE)</f>
        <v>#N/A</v>
      </c>
      <c r="AB898" s="22" t="e">
        <f>VLOOKUP($A898,Searches!$A:$H,AB$1,FALSE)</f>
        <v>#N/A</v>
      </c>
      <c r="AC898" s="22" t="e">
        <f>VLOOKUP($A898,Searches!$A:$H,AC$1,FALSE)</f>
        <v>#N/A</v>
      </c>
      <c r="AD898" s="22" t="e">
        <f>VLOOKUP($A898,Searches!$A:$H,AD$1,FALSE)</f>
        <v>#N/A</v>
      </c>
      <c r="AE898" s="22" t="e">
        <f>VLOOKUP($A898,Searches!$A:$H,AE$1,FALSE)</f>
        <v>#N/A</v>
      </c>
      <c r="AF898" s="22" t="e">
        <f>VLOOKUP($A898,Searches!$A:$H,AF$1,FALSE)</f>
        <v>#N/A</v>
      </c>
      <c r="AG898" s="22" t="e">
        <f>VLOOKUP($A898,Searches!$A:$H,AG$1,FALSE)</f>
        <v>#N/A</v>
      </c>
      <c r="AH898" s="22" t="str">
        <f>VLOOKUP($G898,Temp!$D:$F,AH$1,FALSE)</f>
        <v>ibm.com</v>
      </c>
      <c r="AI898" s="22" t="str">
        <f>VLOOKUP($G898,Temp!$D:$F,AI$1,FALSE)</f>
        <v>Marketo</v>
      </c>
      <c r="AJ898" s="22" t="str">
        <f>VLOOKUP($G898,Temp!$D:$F,AJ$1,FALSE)</f>
        <v>WordPress</v>
      </c>
    </row>
    <row r="899" spans="1:36" ht="16" x14ac:dyDescent="0.2">
      <c r="A899" s="8" t="str">
        <f t="shared" si="13"/>
        <v>Soren Mills AIQ Agency</v>
      </c>
      <c r="B899" s="8" t="s">
        <v>3791</v>
      </c>
      <c r="C899" s="8" t="s">
        <v>3792</v>
      </c>
      <c r="D899" s="8" t="s">
        <v>3793</v>
      </c>
      <c r="E899" s="8" t="s">
        <v>3795</v>
      </c>
      <c r="F899" s="8" t="s">
        <v>3801</v>
      </c>
      <c r="G899" s="12" t="s">
        <v>3803</v>
      </c>
      <c r="H899" s="22" t="str">
        <f>VLOOKUP($G899,Temp!$A:$C,H$1,FALSE)</f>
        <v>aiqagency.com</v>
      </c>
      <c r="I899" s="22" t="e">
        <f>VLOOKUP($G899,Temp!$A:$C,I$1,FALSE)</f>
        <v>#VALUE!</v>
      </c>
      <c r="J899" s="22" t="e">
        <f>VLOOKUP($G899,Temp!$A:$C,J$1,FALSE)</f>
        <v>#VALUE!</v>
      </c>
      <c r="K899" s="22" t="e">
        <f>VLOOKUP($G899,Temp!$A:$C,K$1,FALSE)</f>
        <v>#VALUE!</v>
      </c>
      <c r="L899" s="22" t="e">
        <f>VLOOKUP($G899,Temp!$A:$C,L$1,FALSE)</f>
        <v>#VALUE!</v>
      </c>
      <c r="M899" s="22" t="e">
        <f>VLOOKUP($G899,Temp!$A:$C,M$1,FALSE)</f>
        <v>#VALUE!</v>
      </c>
      <c r="N899" s="22" t="e">
        <f>VLOOKUP($G899,Temp!$A:$C,N$1,FALSE)</f>
        <v>#VALUE!</v>
      </c>
      <c r="O899" s="22" t="e">
        <f>VLOOKUP($G899,Temp!$A:$C,O$1,FALSE)</f>
        <v>#VALUE!</v>
      </c>
      <c r="P899" s="22" t="e">
        <f>VLOOKUP($G899,Temp!$A:$C,P$1,FALSE)</f>
        <v>#VALUE!</v>
      </c>
      <c r="Q899" s="22" t="e">
        <f>VLOOKUP($G899,Temp!$A:$C,Q$1,FALSE)</f>
        <v>#VALUE!</v>
      </c>
      <c r="R899" s="22" t="e">
        <f>VLOOKUP($G899,Temp!$A:$C,R$1,FALSE)</f>
        <v>#VALUE!</v>
      </c>
      <c r="S899" s="22" t="e">
        <f>VLOOKUP($G899,Temp!$A:$C,S$1,FALSE)</f>
        <v>#VALUE!</v>
      </c>
      <c r="T899" s="22" t="e">
        <f>VLOOKUP($G899,Temp!$A:$C,T$1,FALSE)</f>
        <v>#VALUE!</v>
      </c>
      <c r="U899" s="22" t="e">
        <f>VLOOKUP($G899,Temp!$A:$C,U$1,FALSE)</f>
        <v>#VALUE!</v>
      </c>
      <c r="V899" s="22" t="e">
        <f>VLOOKUP($G899,Temp!$A:$C,V$1,FALSE)</f>
        <v>#VALUE!</v>
      </c>
      <c r="W899" s="22" t="e">
        <f>VLOOKUP($G899,Temp!$A:$C,W$1,FALSE)</f>
        <v>#VALUE!</v>
      </c>
      <c r="X899" s="22" t="e">
        <f>VLOOKUP($G899,Temp!$A:$C,X$1,FALSE)</f>
        <v>#VALUE!</v>
      </c>
      <c r="Y899" s="22">
        <f>VLOOKUP($G899,Temp!$A:$C,Y$1,FALSE)</f>
        <v>0</v>
      </c>
      <c r="Z899" s="22">
        <f>VLOOKUP($G899,Temp!$A:$C,Z$1,FALSE)</f>
        <v>0</v>
      </c>
      <c r="AA899" s="22" t="e">
        <f>VLOOKUP($A899,Searches!$A:$H,AA$1,FALSE)</f>
        <v>#N/A</v>
      </c>
      <c r="AB899" s="22" t="e">
        <f>VLOOKUP($A899,Searches!$A:$H,AB$1,FALSE)</f>
        <v>#N/A</v>
      </c>
      <c r="AC899" s="22" t="e">
        <f>VLOOKUP($A899,Searches!$A:$H,AC$1,FALSE)</f>
        <v>#N/A</v>
      </c>
      <c r="AD899" s="22" t="e">
        <f>VLOOKUP($A899,Searches!$A:$H,AD$1,FALSE)</f>
        <v>#N/A</v>
      </c>
      <c r="AE899" s="22" t="e">
        <f>VLOOKUP($A899,Searches!$A:$H,AE$1,FALSE)</f>
        <v>#N/A</v>
      </c>
      <c r="AF899" s="22" t="e">
        <f>VLOOKUP($A899,Searches!$A:$H,AF$1,FALSE)</f>
        <v>#N/A</v>
      </c>
      <c r="AG899" s="22" t="e">
        <f>VLOOKUP($A899,Searches!$A:$H,AG$1,FALSE)</f>
        <v>#N/A</v>
      </c>
      <c r="AH899" s="22" t="e">
        <f>VLOOKUP($G899,Temp!$D:$F,AH$1,FALSE)</f>
        <v>#N/A</v>
      </c>
      <c r="AI899" s="22" t="e">
        <f>VLOOKUP($G899,Temp!$D:$F,AI$1,FALSE)</f>
        <v>#N/A</v>
      </c>
      <c r="AJ899" s="22" t="e">
        <f>VLOOKUP($G899,Temp!$D:$F,AJ$1,FALSE)</f>
        <v>#N/A</v>
      </c>
    </row>
    <row r="900" spans="1:36" ht="16" x14ac:dyDescent="0.2">
      <c r="A900" s="8" t="str">
        <f t="shared" ref="A900:A963" si="14">CONCATENATE(B900," ",C900," ",F900)</f>
        <v>Mike Lackman PHIDO - A Phillips Company</v>
      </c>
      <c r="B900" s="8" t="s">
        <v>112</v>
      </c>
      <c r="C900" s="8" t="s">
        <v>3809</v>
      </c>
      <c r="D900" s="8" t="s">
        <v>3810</v>
      </c>
      <c r="E900" s="8" t="s">
        <v>3811</v>
      </c>
      <c r="F900" s="8" t="s">
        <v>3813</v>
      </c>
      <c r="G900" s="12" t="s">
        <v>3530</v>
      </c>
      <c r="H900" s="22" t="str">
        <f>VLOOKUP($G900,Temp!$A:$C,H$1,FALSE)</f>
        <v>EndlessAisles.io</v>
      </c>
      <c r="I900" s="22" t="e">
        <f>VLOOKUP($G900,Temp!$A:$C,I$1,FALSE)</f>
        <v>#VALUE!</v>
      </c>
      <c r="J900" s="22" t="e">
        <f>VLOOKUP($G900,Temp!$A:$C,J$1,FALSE)</f>
        <v>#VALUE!</v>
      </c>
      <c r="K900" s="22" t="e">
        <f>VLOOKUP($G900,Temp!$A:$C,K$1,FALSE)</f>
        <v>#VALUE!</v>
      </c>
      <c r="L900" s="22" t="e">
        <f>VLOOKUP($G900,Temp!$A:$C,L$1,FALSE)</f>
        <v>#VALUE!</v>
      </c>
      <c r="M900" s="22" t="e">
        <f>VLOOKUP($G900,Temp!$A:$C,M$1,FALSE)</f>
        <v>#VALUE!</v>
      </c>
      <c r="N900" s="22" t="e">
        <f>VLOOKUP($G900,Temp!$A:$C,N$1,FALSE)</f>
        <v>#VALUE!</v>
      </c>
      <c r="O900" s="22" t="e">
        <f>VLOOKUP($G900,Temp!$A:$C,O$1,FALSE)</f>
        <v>#VALUE!</v>
      </c>
      <c r="P900" s="22" t="e">
        <f>VLOOKUP($G900,Temp!$A:$C,P$1,FALSE)</f>
        <v>#VALUE!</v>
      </c>
      <c r="Q900" s="22" t="e">
        <f>VLOOKUP($G900,Temp!$A:$C,Q$1,FALSE)</f>
        <v>#VALUE!</v>
      </c>
      <c r="R900" s="22" t="e">
        <f>VLOOKUP($G900,Temp!$A:$C,R$1,FALSE)</f>
        <v>#VALUE!</v>
      </c>
      <c r="S900" s="22" t="e">
        <f>VLOOKUP($G900,Temp!$A:$C,S$1,FALSE)</f>
        <v>#VALUE!</v>
      </c>
      <c r="T900" s="22" t="e">
        <f>VLOOKUP($G900,Temp!$A:$C,T$1,FALSE)</f>
        <v>#VALUE!</v>
      </c>
      <c r="U900" s="22" t="e">
        <f>VLOOKUP($G900,Temp!$A:$C,U$1,FALSE)</f>
        <v>#VALUE!</v>
      </c>
      <c r="V900" s="22" t="e">
        <f>VLOOKUP($G900,Temp!$A:$C,V$1,FALSE)</f>
        <v>#VALUE!</v>
      </c>
      <c r="W900" s="22" t="e">
        <f>VLOOKUP($G900,Temp!$A:$C,W$1,FALSE)</f>
        <v>#VALUE!</v>
      </c>
      <c r="X900" s="22" t="e">
        <f>VLOOKUP($G900,Temp!$A:$C,X$1,FALSE)</f>
        <v>#VALUE!</v>
      </c>
      <c r="Y900" s="22">
        <f>VLOOKUP($G900,Temp!$A:$C,Y$1,FALSE)</f>
        <v>0</v>
      </c>
      <c r="Z900" s="22">
        <f>VLOOKUP($G900,Temp!$A:$C,Z$1,FALSE)</f>
        <v>0</v>
      </c>
      <c r="AA900" s="22" t="e">
        <f>VLOOKUP($A900,Searches!$A:$H,AA$1,FALSE)</f>
        <v>#N/A</v>
      </c>
      <c r="AB900" s="22" t="e">
        <f>VLOOKUP($A900,Searches!$A:$H,AB$1,FALSE)</f>
        <v>#N/A</v>
      </c>
      <c r="AC900" s="22" t="e">
        <f>VLOOKUP($A900,Searches!$A:$H,AC$1,FALSE)</f>
        <v>#N/A</v>
      </c>
      <c r="AD900" s="22" t="e">
        <f>VLOOKUP($A900,Searches!$A:$H,AD$1,FALSE)</f>
        <v>#N/A</v>
      </c>
      <c r="AE900" s="22" t="e">
        <f>VLOOKUP($A900,Searches!$A:$H,AE$1,FALSE)</f>
        <v>#N/A</v>
      </c>
      <c r="AF900" s="22" t="e">
        <f>VLOOKUP($A900,Searches!$A:$H,AF$1,FALSE)</f>
        <v>#N/A</v>
      </c>
      <c r="AG900" s="22" t="e">
        <f>VLOOKUP($A900,Searches!$A:$H,AG$1,FALSE)</f>
        <v>#N/A</v>
      </c>
      <c r="AH900" s="22" t="e">
        <f>VLOOKUP($G900,Temp!$D:$F,AH$1,FALSE)</f>
        <v>#N/A</v>
      </c>
      <c r="AI900" s="22" t="e">
        <f>VLOOKUP($G900,Temp!$D:$F,AI$1,FALSE)</f>
        <v>#N/A</v>
      </c>
      <c r="AJ900" s="22" t="e">
        <f>VLOOKUP($G900,Temp!$D:$F,AJ$1,FALSE)</f>
        <v>#N/A</v>
      </c>
    </row>
    <row r="901" spans="1:36" ht="16" x14ac:dyDescent="0.2">
      <c r="A901" s="8" t="str">
        <f t="shared" si="14"/>
        <v>Marie Jackson Kenandy</v>
      </c>
      <c r="B901" s="8" t="s">
        <v>3829</v>
      </c>
      <c r="C901" s="8" t="s">
        <v>3830</v>
      </c>
      <c r="D901" s="8" t="s">
        <v>42</v>
      </c>
      <c r="E901" s="8" t="s">
        <v>3831</v>
      </c>
      <c r="F901" s="8" t="s">
        <v>3832</v>
      </c>
      <c r="G901" s="12" t="s">
        <v>3551</v>
      </c>
      <c r="H901" s="22" t="str">
        <f>VLOOKUP($G901,Temp!$A:$C,H$1,FALSE)</f>
        <v>kenandy.com</v>
      </c>
      <c r="I901" s="22" t="e">
        <f>VLOOKUP($G901,Temp!$A:$C,I$1,FALSE)</f>
        <v>#VALUE!</v>
      </c>
      <c r="J901" s="22" t="e">
        <f>VLOOKUP($G901,Temp!$A:$C,J$1,FALSE)</f>
        <v>#VALUE!</v>
      </c>
      <c r="K901" s="22" t="e">
        <f>VLOOKUP($G901,Temp!$A:$C,K$1,FALSE)</f>
        <v>#VALUE!</v>
      </c>
      <c r="L901" s="22" t="e">
        <f>VLOOKUP($G901,Temp!$A:$C,L$1,FALSE)</f>
        <v>#VALUE!</v>
      </c>
      <c r="M901" s="22" t="e">
        <f>VLOOKUP($G901,Temp!$A:$C,M$1,FALSE)</f>
        <v>#VALUE!</v>
      </c>
      <c r="N901" s="22" t="e">
        <f>VLOOKUP($G901,Temp!$A:$C,N$1,FALSE)</f>
        <v>#VALUE!</v>
      </c>
      <c r="O901" s="22" t="e">
        <f>VLOOKUP($G901,Temp!$A:$C,O$1,FALSE)</f>
        <v>#VALUE!</v>
      </c>
      <c r="P901" s="22" t="e">
        <f>VLOOKUP($G901,Temp!$A:$C,P$1,FALSE)</f>
        <v>#VALUE!</v>
      </c>
      <c r="Q901" s="22" t="e">
        <f>VLOOKUP($G901,Temp!$A:$C,Q$1,FALSE)</f>
        <v>#VALUE!</v>
      </c>
      <c r="R901" s="22" t="e">
        <f>VLOOKUP($G901,Temp!$A:$C,R$1,FALSE)</f>
        <v>#VALUE!</v>
      </c>
      <c r="S901" s="22" t="e">
        <f>VLOOKUP($G901,Temp!$A:$C,S$1,FALSE)</f>
        <v>#VALUE!</v>
      </c>
      <c r="T901" s="22" t="e">
        <f>VLOOKUP($G901,Temp!$A:$C,T$1,FALSE)</f>
        <v>#VALUE!</v>
      </c>
      <c r="U901" s="22" t="e">
        <f>VLOOKUP($G901,Temp!$A:$C,U$1,FALSE)</f>
        <v>#VALUE!</v>
      </c>
      <c r="V901" s="22" t="e">
        <f>VLOOKUP($G901,Temp!$A:$C,V$1,FALSE)</f>
        <v>#VALUE!</v>
      </c>
      <c r="W901" s="22" t="e">
        <f>VLOOKUP($G901,Temp!$A:$C,W$1,FALSE)</f>
        <v>#VALUE!</v>
      </c>
      <c r="X901" s="22" t="e">
        <f>VLOOKUP($G901,Temp!$A:$C,X$1,FALSE)</f>
        <v>#VALUE!</v>
      </c>
      <c r="Y901" s="22">
        <f>VLOOKUP($G901,Temp!$A:$C,Y$1,FALSE)</f>
        <v>9200</v>
      </c>
      <c r="Z901" s="22">
        <f>VLOOKUP($G901,Temp!$A:$C,Z$1,FALSE)</f>
        <v>866</v>
      </c>
      <c r="AA901" s="22" t="e">
        <f>VLOOKUP($A901,Searches!$A:$H,AA$1,FALSE)</f>
        <v>#N/A</v>
      </c>
      <c r="AB901" s="22" t="e">
        <f>VLOOKUP($A901,Searches!$A:$H,AB$1,FALSE)</f>
        <v>#N/A</v>
      </c>
      <c r="AC901" s="22" t="e">
        <f>VLOOKUP($A901,Searches!$A:$H,AC$1,FALSE)</f>
        <v>#N/A</v>
      </c>
      <c r="AD901" s="22" t="e">
        <f>VLOOKUP($A901,Searches!$A:$H,AD$1,FALSE)</f>
        <v>#N/A</v>
      </c>
      <c r="AE901" s="22" t="e">
        <f>VLOOKUP($A901,Searches!$A:$H,AE$1,FALSE)</f>
        <v>#N/A</v>
      </c>
      <c r="AF901" s="22" t="e">
        <f>VLOOKUP($A901,Searches!$A:$H,AF$1,FALSE)</f>
        <v>#N/A</v>
      </c>
      <c r="AG901" s="22" t="e">
        <f>VLOOKUP($A901,Searches!$A:$H,AG$1,FALSE)</f>
        <v>#N/A</v>
      </c>
      <c r="AH901" s="22" t="str">
        <f>VLOOKUP($G901,Temp!$D:$F,AH$1,FALSE)</f>
        <v>kenandy.com</v>
      </c>
      <c r="AI901" s="22" t="str">
        <f>VLOOKUP($G901,Temp!$D:$F,AI$1,FALSE)</f>
        <v>Marketo</v>
      </c>
      <c r="AJ901" s="22" t="str">
        <f>VLOOKUP($G901,Temp!$D:$F,AJ$1,FALSE)</f>
        <v>WordPress</v>
      </c>
    </row>
    <row r="902" spans="1:36" ht="16" x14ac:dyDescent="0.2">
      <c r="A902" s="8" t="str">
        <f t="shared" si="14"/>
        <v>Scott Fitzgerald Duck Creek Technologies</v>
      </c>
      <c r="B902" s="8" t="s">
        <v>737</v>
      </c>
      <c r="C902" s="8" t="s">
        <v>3847</v>
      </c>
      <c r="D902" s="8" t="s">
        <v>42</v>
      </c>
      <c r="E902" s="8" t="s">
        <v>3848</v>
      </c>
      <c r="F902" s="8" t="s">
        <v>3849</v>
      </c>
      <c r="G902" s="12" t="s">
        <v>3566</v>
      </c>
      <c r="H902" s="22" t="str">
        <f>VLOOKUP($G902,Temp!$A:$C,H$1,FALSE)</f>
        <v>duckcreek.com</v>
      </c>
      <c r="I902" s="22" t="e">
        <f>VLOOKUP($G902,Temp!$A:$C,I$1,FALSE)</f>
        <v>#VALUE!</v>
      </c>
      <c r="J902" s="22" t="e">
        <f>VLOOKUP($G902,Temp!$A:$C,J$1,FALSE)</f>
        <v>#VALUE!</v>
      </c>
      <c r="K902" s="22" t="e">
        <f>VLOOKUP($G902,Temp!$A:$C,K$1,FALSE)</f>
        <v>#VALUE!</v>
      </c>
      <c r="L902" s="22" t="e">
        <f>VLOOKUP($G902,Temp!$A:$C,L$1,FALSE)</f>
        <v>#VALUE!</v>
      </c>
      <c r="M902" s="22" t="e">
        <f>VLOOKUP($G902,Temp!$A:$C,M$1,FALSE)</f>
        <v>#VALUE!</v>
      </c>
      <c r="N902" s="22" t="e">
        <f>VLOOKUP($G902,Temp!$A:$C,N$1,FALSE)</f>
        <v>#VALUE!</v>
      </c>
      <c r="O902" s="22" t="e">
        <f>VLOOKUP($G902,Temp!$A:$C,O$1,FALSE)</f>
        <v>#VALUE!</v>
      </c>
      <c r="P902" s="22" t="e">
        <f>VLOOKUP($G902,Temp!$A:$C,P$1,FALSE)</f>
        <v>#VALUE!</v>
      </c>
      <c r="Q902" s="22" t="e">
        <f>VLOOKUP($G902,Temp!$A:$C,Q$1,FALSE)</f>
        <v>#VALUE!</v>
      </c>
      <c r="R902" s="22" t="e">
        <f>VLOOKUP($G902,Temp!$A:$C,R$1,FALSE)</f>
        <v>#VALUE!</v>
      </c>
      <c r="S902" s="22" t="e">
        <f>VLOOKUP($G902,Temp!$A:$C,S$1,FALSE)</f>
        <v>#VALUE!</v>
      </c>
      <c r="T902" s="22" t="e">
        <f>VLOOKUP($G902,Temp!$A:$C,T$1,FALSE)</f>
        <v>#VALUE!</v>
      </c>
      <c r="U902" s="22" t="e">
        <f>VLOOKUP($G902,Temp!$A:$C,U$1,FALSE)</f>
        <v>#VALUE!</v>
      </c>
      <c r="V902" s="22" t="e">
        <f>VLOOKUP($G902,Temp!$A:$C,V$1,FALSE)</f>
        <v>#VALUE!</v>
      </c>
      <c r="W902" s="22" t="e">
        <f>VLOOKUP($G902,Temp!$A:$C,W$1,FALSE)</f>
        <v>#VALUE!</v>
      </c>
      <c r="X902" s="22" t="e">
        <f>VLOOKUP($G902,Temp!$A:$C,X$1,FALSE)</f>
        <v>#VALUE!</v>
      </c>
      <c r="Y902" s="22">
        <f>VLOOKUP($G902,Temp!$A:$C,Y$1,FALSE)</f>
        <v>1600</v>
      </c>
      <c r="Z902" s="22">
        <f>VLOOKUP($G902,Temp!$A:$C,Z$1,FALSE)</f>
        <v>0</v>
      </c>
      <c r="AA902" s="22" t="e">
        <f>VLOOKUP($A902,Searches!$A:$H,AA$1,FALSE)</f>
        <v>#N/A</v>
      </c>
      <c r="AB902" s="22" t="e">
        <f>VLOOKUP($A902,Searches!$A:$H,AB$1,FALSE)</f>
        <v>#N/A</v>
      </c>
      <c r="AC902" s="22" t="e">
        <f>VLOOKUP($A902,Searches!$A:$H,AC$1,FALSE)</f>
        <v>#N/A</v>
      </c>
      <c r="AD902" s="22" t="e">
        <f>VLOOKUP($A902,Searches!$A:$H,AD$1,FALSE)</f>
        <v>#N/A</v>
      </c>
      <c r="AE902" s="22" t="e">
        <f>VLOOKUP($A902,Searches!$A:$H,AE$1,FALSE)</f>
        <v>#N/A</v>
      </c>
      <c r="AF902" s="22" t="e">
        <f>VLOOKUP($A902,Searches!$A:$H,AF$1,FALSE)</f>
        <v>#N/A</v>
      </c>
      <c r="AG902" s="22" t="e">
        <f>VLOOKUP($A902,Searches!$A:$H,AG$1,FALSE)</f>
        <v>#N/A</v>
      </c>
      <c r="AH902" s="22" t="str">
        <f>VLOOKUP($G902,Temp!$D:$F,AH$1,FALSE)</f>
        <v>duckcreek.com</v>
      </c>
      <c r="AI902" s="22">
        <f>VLOOKUP($G902,Temp!$D:$F,AI$1,FALSE)</f>
        <v>0</v>
      </c>
      <c r="AJ902" s="22" t="str">
        <f>VLOOKUP($G902,Temp!$D:$F,AJ$1,FALSE)</f>
        <v>WordPress</v>
      </c>
    </row>
    <row r="903" spans="1:36" ht="16" x14ac:dyDescent="0.2">
      <c r="A903" s="8" t="str">
        <f t="shared" si="14"/>
        <v>James Kessinger CloudVelox</v>
      </c>
      <c r="B903" s="8" t="s">
        <v>995</v>
      </c>
      <c r="C903" s="8" t="s">
        <v>3859</v>
      </c>
      <c r="D903" s="8" t="s">
        <v>42</v>
      </c>
      <c r="E903" s="8" t="s">
        <v>3861</v>
      </c>
      <c r="F903" s="8" t="s">
        <v>3862</v>
      </c>
      <c r="G903" s="12" t="s">
        <v>3577</v>
      </c>
      <c r="H903" s="22" t="str">
        <f>VLOOKUP($G903,Temp!$A:$C,H$1,FALSE)</f>
        <v>cloudvelox.com</v>
      </c>
      <c r="I903" s="22" t="e">
        <f>VLOOKUP($G903,Temp!$A:$C,I$1,FALSE)</f>
        <v>#VALUE!</v>
      </c>
      <c r="J903" s="22" t="e">
        <f>VLOOKUP($G903,Temp!$A:$C,J$1,FALSE)</f>
        <v>#VALUE!</v>
      </c>
      <c r="K903" s="22" t="e">
        <f>VLOOKUP($G903,Temp!$A:$C,K$1,FALSE)</f>
        <v>#VALUE!</v>
      </c>
      <c r="L903" s="22" t="e">
        <f>VLOOKUP($G903,Temp!$A:$C,L$1,FALSE)</f>
        <v>#VALUE!</v>
      </c>
      <c r="M903" s="22" t="e">
        <f>VLOOKUP($G903,Temp!$A:$C,M$1,FALSE)</f>
        <v>#VALUE!</v>
      </c>
      <c r="N903" s="22" t="e">
        <f>VLOOKUP($G903,Temp!$A:$C,N$1,FALSE)</f>
        <v>#VALUE!</v>
      </c>
      <c r="O903" s="22" t="e">
        <f>VLOOKUP($G903,Temp!$A:$C,O$1,FALSE)</f>
        <v>#VALUE!</v>
      </c>
      <c r="P903" s="22" t="e">
        <f>VLOOKUP($G903,Temp!$A:$C,P$1,FALSE)</f>
        <v>#VALUE!</v>
      </c>
      <c r="Q903" s="22" t="e">
        <f>VLOOKUP($G903,Temp!$A:$C,Q$1,FALSE)</f>
        <v>#VALUE!</v>
      </c>
      <c r="R903" s="22" t="e">
        <f>VLOOKUP($G903,Temp!$A:$C,R$1,FALSE)</f>
        <v>#VALUE!</v>
      </c>
      <c r="S903" s="22" t="e">
        <f>VLOOKUP($G903,Temp!$A:$C,S$1,FALSE)</f>
        <v>#VALUE!</v>
      </c>
      <c r="T903" s="22" t="e">
        <f>VLOOKUP($G903,Temp!$A:$C,T$1,FALSE)</f>
        <v>#VALUE!</v>
      </c>
      <c r="U903" s="22" t="e">
        <f>VLOOKUP($G903,Temp!$A:$C,U$1,FALSE)</f>
        <v>#VALUE!</v>
      </c>
      <c r="V903" s="22" t="e">
        <f>VLOOKUP($G903,Temp!$A:$C,V$1,FALSE)</f>
        <v>#VALUE!</v>
      </c>
      <c r="W903" s="22" t="e">
        <f>VLOOKUP($G903,Temp!$A:$C,W$1,FALSE)</f>
        <v>#VALUE!</v>
      </c>
      <c r="X903" s="22" t="e">
        <f>VLOOKUP($G903,Temp!$A:$C,X$1,FALSE)</f>
        <v>#VALUE!</v>
      </c>
      <c r="Y903" s="22">
        <f>VLOOKUP($G903,Temp!$A:$C,Y$1,FALSE)</f>
        <v>879</v>
      </c>
      <c r="Z903" s="22">
        <f>VLOOKUP($G903,Temp!$A:$C,Z$1,FALSE)</f>
        <v>1400</v>
      </c>
      <c r="AA903" s="22" t="e">
        <f>VLOOKUP($A903,Searches!$A:$H,AA$1,FALSE)</f>
        <v>#N/A</v>
      </c>
      <c r="AB903" s="22" t="e">
        <f>VLOOKUP($A903,Searches!$A:$H,AB$1,FALSE)</f>
        <v>#N/A</v>
      </c>
      <c r="AC903" s="22" t="e">
        <f>VLOOKUP($A903,Searches!$A:$H,AC$1,FALSE)</f>
        <v>#N/A</v>
      </c>
      <c r="AD903" s="22" t="e">
        <f>VLOOKUP($A903,Searches!$A:$H,AD$1,FALSE)</f>
        <v>#N/A</v>
      </c>
      <c r="AE903" s="22" t="e">
        <f>VLOOKUP($A903,Searches!$A:$H,AE$1,FALSE)</f>
        <v>#N/A</v>
      </c>
      <c r="AF903" s="22" t="e">
        <f>VLOOKUP($A903,Searches!$A:$H,AF$1,FALSE)</f>
        <v>#N/A</v>
      </c>
      <c r="AG903" s="22" t="e">
        <f>VLOOKUP($A903,Searches!$A:$H,AG$1,FALSE)</f>
        <v>#N/A</v>
      </c>
      <c r="AH903" s="22" t="e">
        <f>VLOOKUP($G903,Temp!$D:$F,AH$1,FALSE)</f>
        <v>#N/A</v>
      </c>
      <c r="AI903" s="22" t="e">
        <f>VLOOKUP($G903,Temp!$D:$F,AI$1,FALSE)</f>
        <v>#N/A</v>
      </c>
      <c r="AJ903" s="22" t="e">
        <f>VLOOKUP($G903,Temp!$D:$F,AJ$1,FALSE)</f>
        <v>#N/A</v>
      </c>
    </row>
    <row r="904" spans="1:36" ht="16" x14ac:dyDescent="0.2">
      <c r="A904" s="8" t="str">
        <f t="shared" si="14"/>
        <v>Rob Pinkerton Morningstar</v>
      </c>
      <c r="B904" s="8" t="s">
        <v>1037</v>
      </c>
      <c r="C904" s="8" t="s">
        <v>3873</v>
      </c>
      <c r="D904" s="8" t="s">
        <v>42</v>
      </c>
      <c r="E904" s="8" t="s">
        <v>3874</v>
      </c>
      <c r="F904" s="8" t="s">
        <v>3875</v>
      </c>
      <c r="G904" s="12" t="s">
        <v>3586</v>
      </c>
      <c r="H904" s="22" t="str">
        <f>VLOOKUP($G904,Temp!$A:$C,H$1,FALSE)</f>
        <v>morningstar.com</v>
      </c>
      <c r="I904" s="22" t="e">
        <f>VLOOKUP($G904,Temp!$A:$C,I$1,FALSE)</f>
        <v>#VALUE!</v>
      </c>
      <c r="J904" s="22" t="e">
        <f>VLOOKUP($G904,Temp!$A:$C,J$1,FALSE)</f>
        <v>#VALUE!</v>
      </c>
      <c r="K904" s="22" t="e">
        <f>VLOOKUP($G904,Temp!$A:$C,K$1,FALSE)</f>
        <v>#VALUE!</v>
      </c>
      <c r="L904" s="22" t="e">
        <f>VLOOKUP($G904,Temp!$A:$C,L$1,FALSE)</f>
        <v>#VALUE!</v>
      </c>
      <c r="M904" s="22" t="e">
        <f>VLOOKUP($G904,Temp!$A:$C,M$1,FALSE)</f>
        <v>#VALUE!</v>
      </c>
      <c r="N904" s="22" t="e">
        <f>VLOOKUP($G904,Temp!$A:$C,N$1,FALSE)</f>
        <v>#VALUE!</v>
      </c>
      <c r="O904" s="22" t="e">
        <f>VLOOKUP($G904,Temp!$A:$C,O$1,FALSE)</f>
        <v>#VALUE!</v>
      </c>
      <c r="P904" s="22" t="e">
        <f>VLOOKUP($G904,Temp!$A:$C,P$1,FALSE)</f>
        <v>#VALUE!</v>
      </c>
      <c r="Q904" s="22" t="e">
        <f>VLOOKUP($G904,Temp!$A:$C,Q$1,FALSE)</f>
        <v>#VALUE!</v>
      </c>
      <c r="R904" s="22" t="e">
        <f>VLOOKUP($G904,Temp!$A:$C,R$1,FALSE)</f>
        <v>#VALUE!</v>
      </c>
      <c r="S904" s="22" t="e">
        <f>VLOOKUP($G904,Temp!$A:$C,S$1,FALSE)</f>
        <v>#VALUE!</v>
      </c>
      <c r="T904" s="22" t="e">
        <f>VLOOKUP($G904,Temp!$A:$C,T$1,FALSE)</f>
        <v>#VALUE!</v>
      </c>
      <c r="U904" s="22" t="e">
        <f>VLOOKUP($G904,Temp!$A:$C,U$1,FALSE)</f>
        <v>#VALUE!</v>
      </c>
      <c r="V904" s="22" t="e">
        <f>VLOOKUP($G904,Temp!$A:$C,V$1,FALSE)</f>
        <v>#VALUE!</v>
      </c>
      <c r="W904" s="22" t="e">
        <f>VLOOKUP($G904,Temp!$A:$C,W$1,FALSE)</f>
        <v>#VALUE!</v>
      </c>
      <c r="X904" s="22" t="e">
        <f>VLOOKUP($G904,Temp!$A:$C,X$1,FALSE)</f>
        <v>#VALUE!</v>
      </c>
      <c r="Y904" s="22">
        <f>VLOOKUP($G904,Temp!$A:$C,Y$1,FALSE)</f>
        <v>6700000</v>
      </c>
      <c r="Z904" s="22">
        <f>VLOOKUP($G904,Temp!$A:$C,Z$1,FALSE)</f>
        <v>45600</v>
      </c>
      <c r="AA904" s="22" t="str">
        <f>VLOOKUP($A904,Searches!$A:$H,AA$1,FALSE)</f>
        <v>Rob Pinkerton</v>
      </c>
      <c r="AB904" s="22" t="str">
        <f>VLOOKUP($A904,Searches!$A:$H,AB$1,FALSE)</f>
        <v>Morningstar</v>
      </c>
      <c r="AC904" s="22" t="str">
        <f>VLOOKUP($A904,Searches!$A:$H,AC$1,FALSE)</f>
        <v>Chief Marketing Officer</v>
      </c>
      <c r="AD904" s="22" t="str">
        <f>VLOOKUP($A904,Searches!$A:$H,AD$1,FALSE)</f>
        <v>2nd</v>
      </c>
      <c r="AE904" s="22" t="str">
        <f>VLOOKUP($A904,Searches!$A:$H,AE$1,FALSE)</f>
        <v>Open link</v>
      </c>
      <c r="AF904" s="22" t="str">
        <f>VLOOKUP($A904,Searches!$A:$H,AF$1,FALSE)</f>
        <v>Washington D.C. Metro Area</v>
      </c>
      <c r="AG904" s="22" t="str">
        <f>VLOOKUP($A904,Searches!$A:$H,AG$1,FALSE)</f>
        <v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v>
      </c>
      <c r="AH904" s="22" t="e">
        <f>VLOOKUP($G904,Temp!$D:$F,AH$1,FALSE)</f>
        <v>#N/A</v>
      </c>
      <c r="AI904" s="22" t="e">
        <f>VLOOKUP($G904,Temp!$D:$F,AI$1,FALSE)</f>
        <v>#N/A</v>
      </c>
      <c r="AJ904" s="22" t="e">
        <f>VLOOKUP($G904,Temp!$D:$F,AJ$1,FALSE)</f>
        <v>#N/A</v>
      </c>
    </row>
    <row r="905" spans="1:36" ht="16" x14ac:dyDescent="0.2">
      <c r="A905" s="8" t="str">
        <f t="shared" si="14"/>
        <v>Josh London IDG (International Data Group)</v>
      </c>
      <c r="B905" s="8" t="s">
        <v>701</v>
      </c>
      <c r="C905" s="8" t="s">
        <v>412</v>
      </c>
      <c r="D905" s="8" t="s">
        <v>42</v>
      </c>
      <c r="E905" s="8" t="s">
        <v>3882</v>
      </c>
      <c r="F905" s="8" t="s">
        <v>3883</v>
      </c>
      <c r="G905" s="12" t="s">
        <v>3596</v>
      </c>
      <c r="H905" s="22" t="str">
        <f>VLOOKUP($G905,Temp!$A:$C,H$1,FALSE)</f>
        <v>idg.com</v>
      </c>
      <c r="I905" s="22" t="e">
        <f>VLOOKUP($G905,Temp!$A:$C,I$1,FALSE)</f>
        <v>#VALUE!</v>
      </c>
      <c r="J905" s="22" t="e">
        <f>VLOOKUP($G905,Temp!$A:$C,J$1,FALSE)</f>
        <v>#VALUE!</v>
      </c>
      <c r="K905" s="22" t="e">
        <f>VLOOKUP($G905,Temp!$A:$C,K$1,FALSE)</f>
        <v>#VALUE!</v>
      </c>
      <c r="L905" s="22" t="e">
        <f>VLOOKUP($G905,Temp!$A:$C,L$1,FALSE)</f>
        <v>#VALUE!</v>
      </c>
      <c r="M905" s="22" t="e">
        <f>VLOOKUP($G905,Temp!$A:$C,M$1,FALSE)</f>
        <v>#VALUE!</v>
      </c>
      <c r="N905" s="22" t="e">
        <f>VLOOKUP($G905,Temp!$A:$C,N$1,FALSE)</f>
        <v>#VALUE!</v>
      </c>
      <c r="O905" s="22" t="e">
        <f>VLOOKUP($G905,Temp!$A:$C,O$1,FALSE)</f>
        <v>#VALUE!</v>
      </c>
      <c r="P905" s="22" t="e">
        <f>VLOOKUP($G905,Temp!$A:$C,P$1,FALSE)</f>
        <v>#VALUE!</v>
      </c>
      <c r="Q905" s="22" t="e">
        <f>VLOOKUP($G905,Temp!$A:$C,Q$1,FALSE)</f>
        <v>#VALUE!</v>
      </c>
      <c r="R905" s="22" t="e">
        <f>VLOOKUP($G905,Temp!$A:$C,R$1,FALSE)</f>
        <v>#VALUE!</v>
      </c>
      <c r="S905" s="22" t="e">
        <f>VLOOKUP($G905,Temp!$A:$C,S$1,FALSE)</f>
        <v>#VALUE!</v>
      </c>
      <c r="T905" s="22" t="e">
        <f>VLOOKUP($G905,Temp!$A:$C,T$1,FALSE)</f>
        <v>#VALUE!</v>
      </c>
      <c r="U905" s="22" t="e">
        <f>VLOOKUP($G905,Temp!$A:$C,U$1,FALSE)</f>
        <v>#VALUE!</v>
      </c>
      <c r="V905" s="22" t="e">
        <f>VLOOKUP($G905,Temp!$A:$C,V$1,FALSE)</f>
        <v>#VALUE!</v>
      </c>
      <c r="W905" s="22" t="e">
        <f>VLOOKUP($G905,Temp!$A:$C,W$1,FALSE)</f>
        <v>#VALUE!</v>
      </c>
      <c r="X905" s="22" t="e">
        <f>VLOOKUP($G905,Temp!$A:$C,X$1,FALSE)</f>
        <v>#VALUE!</v>
      </c>
      <c r="Y905" s="22">
        <f>VLOOKUP($G905,Temp!$A:$C,Y$1,FALSE)</f>
        <v>48900</v>
      </c>
      <c r="Z905" s="22">
        <f>VLOOKUP($G905,Temp!$A:$C,Z$1,FALSE)</f>
        <v>0</v>
      </c>
      <c r="AA905" s="22" t="e">
        <f>VLOOKUP($A905,Searches!$A:$H,AA$1,FALSE)</f>
        <v>#N/A</v>
      </c>
      <c r="AB905" s="22" t="e">
        <f>VLOOKUP($A905,Searches!$A:$H,AB$1,FALSE)</f>
        <v>#N/A</v>
      </c>
      <c r="AC905" s="22" t="e">
        <f>VLOOKUP($A905,Searches!$A:$H,AC$1,FALSE)</f>
        <v>#N/A</v>
      </c>
      <c r="AD905" s="22" t="e">
        <f>VLOOKUP($A905,Searches!$A:$H,AD$1,FALSE)</f>
        <v>#N/A</v>
      </c>
      <c r="AE905" s="22" t="e">
        <f>VLOOKUP($A905,Searches!$A:$H,AE$1,FALSE)</f>
        <v>#N/A</v>
      </c>
      <c r="AF905" s="22" t="e">
        <f>VLOOKUP($A905,Searches!$A:$H,AF$1,FALSE)</f>
        <v>#N/A</v>
      </c>
      <c r="AG905" s="22" t="e">
        <f>VLOOKUP($A905,Searches!$A:$H,AG$1,FALSE)</f>
        <v>#N/A</v>
      </c>
      <c r="AH905" s="22" t="str">
        <f>VLOOKUP($G905,Temp!$D:$F,AH$1,FALSE)</f>
        <v>idg.com</v>
      </c>
      <c r="AI905" s="22">
        <f>VLOOKUP($G905,Temp!$D:$F,AI$1,FALSE)</f>
        <v>0</v>
      </c>
      <c r="AJ905" s="22" t="str">
        <f>VLOOKUP($G905,Temp!$D:$F,AJ$1,FALSE)</f>
        <v>WordPress</v>
      </c>
    </row>
    <row r="906" spans="1:36" ht="16" x14ac:dyDescent="0.2">
      <c r="A906" s="8" t="str">
        <f t="shared" si="14"/>
        <v>Chris Hummel United Rentals</v>
      </c>
      <c r="B906" s="8" t="s">
        <v>89</v>
      </c>
      <c r="C906" s="8" t="s">
        <v>3890</v>
      </c>
      <c r="D906" s="8" t="s">
        <v>1688</v>
      </c>
      <c r="E906" s="8" t="s">
        <v>3891</v>
      </c>
      <c r="F906" s="8" t="s">
        <v>3892</v>
      </c>
      <c r="G906" s="12" t="s">
        <v>3611</v>
      </c>
      <c r="H906" s="22" t="str">
        <f>VLOOKUP($G906,Temp!$A:$C,H$1,FALSE)</f>
        <v>unitedrentals.com</v>
      </c>
      <c r="I906" s="22" t="e">
        <f>VLOOKUP($G906,Temp!$A:$C,I$1,FALSE)</f>
        <v>#VALUE!</v>
      </c>
      <c r="J906" s="22" t="e">
        <f>VLOOKUP($G906,Temp!$A:$C,J$1,FALSE)</f>
        <v>#VALUE!</v>
      </c>
      <c r="K906" s="22" t="e">
        <f>VLOOKUP($G906,Temp!$A:$C,K$1,FALSE)</f>
        <v>#VALUE!</v>
      </c>
      <c r="L906" s="22" t="e">
        <f>VLOOKUP($G906,Temp!$A:$C,L$1,FALSE)</f>
        <v>#VALUE!</v>
      </c>
      <c r="M906" s="22" t="e">
        <f>VLOOKUP($G906,Temp!$A:$C,M$1,FALSE)</f>
        <v>#VALUE!</v>
      </c>
      <c r="N906" s="22" t="e">
        <f>VLOOKUP($G906,Temp!$A:$C,N$1,FALSE)</f>
        <v>#VALUE!</v>
      </c>
      <c r="O906" s="22" t="e">
        <f>VLOOKUP($G906,Temp!$A:$C,O$1,FALSE)</f>
        <v>#VALUE!</v>
      </c>
      <c r="P906" s="22" t="e">
        <f>VLOOKUP($G906,Temp!$A:$C,P$1,FALSE)</f>
        <v>#VALUE!</v>
      </c>
      <c r="Q906" s="22" t="e">
        <f>VLOOKUP($G906,Temp!$A:$C,Q$1,FALSE)</f>
        <v>#VALUE!</v>
      </c>
      <c r="R906" s="22" t="e">
        <f>VLOOKUP($G906,Temp!$A:$C,R$1,FALSE)</f>
        <v>#VALUE!</v>
      </c>
      <c r="S906" s="22" t="e">
        <f>VLOOKUP($G906,Temp!$A:$C,S$1,FALSE)</f>
        <v>#VALUE!</v>
      </c>
      <c r="T906" s="22" t="e">
        <f>VLOOKUP($G906,Temp!$A:$C,T$1,FALSE)</f>
        <v>#VALUE!</v>
      </c>
      <c r="U906" s="22" t="e">
        <f>VLOOKUP($G906,Temp!$A:$C,U$1,FALSE)</f>
        <v>#VALUE!</v>
      </c>
      <c r="V906" s="22" t="e">
        <f>VLOOKUP($G906,Temp!$A:$C,V$1,FALSE)</f>
        <v>#VALUE!</v>
      </c>
      <c r="W906" s="22" t="e">
        <f>VLOOKUP($G906,Temp!$A:$C,W$1,FALSE)</f>
        <v>#VALUE!</v>
      </c>
      <c r="X906" s="22" t="e">
        <f>VLOOKUP($G906,Temp!$A:$C,X$1,FALSE)</f>
        <v>#VALUE!</v>
      </c>
      <c r="Y906" s="22">
        <f>VLOOKUP($G906,Temp!$A:$C,Y$1,FALSE)</f>
        <v>594000</v>
      </c>
      <c r="Z906" s="22">
        <f>VLOOKUP($G906,Temp!$A:$C,Z$1,FALSE)</f>
        <v>34800</v>
      </c>
      <c r="AA906" s="22" t="e">
        <f>VLOOKUP($A906,Searches!$A:$H,AA$1,FALSE)</f>
        <v>#N/A</v>
      </c>
      <c r="AB906" s="22" t="e">
        <f>VLOOKUP($A906,Searches!$A:$H,AB$1,FALSE)</f>
        <v>#N/A</v>
      </c>
      <c r="AC906" s="22" t="e">
        <f>VLOOKUP($A906,Searches!$A:$H,AC$1,FALSE)</f>
        <v>#N/A</v>
      </c>
      <c r="AD906" s="22" t="e">
        <f>VLOOKUP($A906,Searches!$A:$H,AD$1,FALSE)</f>
        <v>#N/A</v>
      </c>
      <c r="AE906" s="22" t="e">
        <f>VLOOKUP($A906,Searches!$A:$H,AE$1,FALSE)</f>
        <v>#N/A</v>
      </c>
      <c r="AF906" s="22" t="e">
        <f>VLOOKUP($A906,Searches!$A:$H,AF$1,FALSE)</f>
        <v>#N/A</v>
      </c>
      <c r="AG906" s="22" t="e">
        <f>VLOOKUP($A906,Searches!$A:$H,AG$1,FALSE)</f>
        <v>#N/A</v>
      </c>
      <c r="AH906" s="22" t="e">
        <f>VLOOKUP($G906,Temp!$D:$F,AH$1,FALSE)</f>
        <v>#N/A</v>
      </c>
      <c r="AI906" s="22" t="e">
        <f>VLOOKUP($G906,Temp!$D:$F,AI$1,FALSE)</f>
        <v>#N/A</v>
      </c>
      <c r="AJ906" s="22" t="e">
        <f>VLOOKUP($G906,Temp!$D:$F,AJ$1,FALSE)</f>
        <v>#N/A</v>
      </c>
    </row>
    <row r="907" spans="1:36" ht="16" x14ac:dyDescent="0.2">
      <c r="A907" s="8" t="str">
        <f t="shared" si="14"/>
        <v>Alexandra Morehouse Banner Health</v>
      </c>
      <c r="B907" s="8" t="s">
        <v>3900</v>
      </c>
      <c r="C907" s="8" t="s">
        <v>3901</v>
      </c>
      <c r="D907" s="8" t="s">
        <v>42</v>
      </c>
      <c r="E907" s="8" t="s">
        <v>3902</v>
      </c>
      <c r="F907" s="8" t="s">
        <v>3903</v>
      </c>
      <c r="G907" s="12" t="s">
        <v>3629</v>
      </c>
      <c r="H907" s="22" t="str">
        <f>VLOOKUP($G907,Temp!$A:$C,H$1,FALSE)</f>
        <v>bannerhealth.com</v>
      </c>
      <c r="I907" s="22" t="e">
        <f>VLOOKUP($G907,Temp!$A:$C,I$1,FALSE)</f>
        <v>#VALUE!</v>
      </c>
      <c r="J907" s="22" t="e">
        <f>VLOOKUP($G907,Temp!$A:$C,J$1,FALSE)</f>
        <v>#VALUE!</v>
      </c>
      <c r="K907" s="22" t="e">
        <f>VLOOKUP($G907,Temp!$A:$C,K$1,FALSE)</f>
        <v>#VALUE!</v>
      </c>
      <c r="L907" s="22" t="e">
        <f>VLOOKUP($G907,Temp!$A:$C,L$1,FALSE)</f>
        <v>#VALUE!</v>
      </c>
      <c r="M907" s="22" t="e">
        <f>VLOOKUP($G907,Temp!$A:$C,M$1,FALSE)</f>
        <v>#VALUE!</v>
      </c>
      <c r="N907" s="22" t="e">
        <f>VLOOKUP($G907,Temp!$A:$C,N$1,FALSE)</f>
        <v>#VALUE!</v>
      </c>
      <c r="O907" s="22" t="e">
        <f>VLOOKUP($G907,Temp!$A:$C,O$1,FALSE)</f>
        <v>#VALUE!</v>
      </c>
      <c r="P907" s="22" t="e">
        <f>VLOOKUP($G907,Temp!$A:$C,P$1,FALSE)</f>
        <v>#VALUE!</v>
      </c>
      <c r="Q907" s="22" t="e">
        <f>VLOOKUP($G907,Temp!$A:$C,Q$1,FALSE)</f>
        <v>#VALUE!</v>
      </c>
      <c r="R907" s="22" t="e">
        <f>VLOOKUP($G907,Temp!$A:$C,R$1,FALSE)</f>
        <v>#VALUE!</v>
      </c>
      <c r="S907" s="22" t="e">
        <f>VLOOKUP($G907,Temp!$A:$C,S$1,FALSE)</f>
        <v>#VALUE!</v>
      </c>
      <c r="T907" s="22" t="e">
        <f>VLOOKUP($G907,Temp!$A:$C,T$1,FALSE)</f>
        <v>#VALUE!</v>
      </c>
      <c r="U907" s="22" t="e">
        <f>VLOOKUP($G907,Temp!$A:$C,U$1,FALSE)</f>
        <v>#VALUE!</v>
      </c>
      <c r="V907" s="22" t="e">
        <f>VLOOKUP($G907,Temp!$A:$C,V$1,FALSE)</f>
        <v>#VALUE!</v>
      </c>
      <c r="W907" s="22" t="e">
        <f>VLOOKUP($G907,Temp!$A:$C,W$1,FALSE)</f>
        <v>#VALUE!</v>
      </c>
      <c r="X907" s="22" t="e">
        <f>VLOOKUP($G907,Temp!$A:$C,X$1,FALSE)</f>
        <v>#VALUE!</v>
      </c>
      <c r="Y907" s="22">
        <f>VLOOKUP($G907,Temp!$A:$C,Y$1,FALSE)</f>
        <v>804000</v>
      </c>
      <c r="Z907" s="22">
        <f>VLOOKUP($G907,Temp!$A:$C,Z$1,FALSE)</f>
        <v>4500</v>
      </c>
      <c r="AA907" s="22" t="e">
        <f>VLOOKUP($A907,Searches!$A:$H,AA$1,FALSE)</f>
        <v>#N/A</v>
      </c>
      <c r="AB907" s="22" t="e">
        <f>VLOOKUP($A907,Searches!$A:$H,AB$1,FALSE)</f>
        <v>#N/A</v>
      </c>
      <c r="AC907" s="22" t="e">
        <f>VLOOKUP($A907,Searches!$A:$H,AC$1,FALSE)</f>
        <v>#N/A</v>
      </c>
      <c r="AD907" s="22" t="e">
        <f>VLOOKUP($A907,Searches!$A:$H,AD$1,FALSE)</f>
        <v>#N/A</v>
      </c>
      <c r="AE907" s="22" t="e">
        <f>VLOOKUP($A907,Searches!$A:$H,AE$1,FALSE)</f>
        <v>#N/A</v>
      </c>
      <c r="AF907" s="22" t="e">
        <f>VLOOKUP($A907,Searches!$A:$H,AF$1,FALSE)</f>
        <v>#N/A</v>
      </c>
      <c r="AG907" s="22" t="e">
        <f>VLOOKUP($A907,Searches!$A:$H,AG$1,FALSE)</f>
        <v>#N/A</v>
      </c>
      <c r="AH907" s="22" t="str">
        <f>VLOOKUP($G907,Temp!$D:$F,AH$1,FALSE)</f>
        <v>bannerhealth.com</v>
      </c>
      <c r="AI907" s="22">
        <f>VLOOKUP($G907,Temp!$D:$F,AI$1,FALSE)</f>
        <v>0</v>
      </c>
      <c r="AJ907" s="22" t="str">
        <f>VLOOKUP($G907,Temp!$D:$F,AJ$1,FALSE)</f>
        <v>WordPress</v>
      </c>
    </row>
    <row r="908" spans="1:36" ht="16" x14ac:dyDescent="0.2">
      <c r="A908" s="8" t="str">
        <f t="shared" si="14"/>
        <v>Ken McDonald TeamSnap</v>
      </c>
      <c r="B908" s="8" t="s">
        <v>3919</v>
      </c>
      <c r="C908" s="8" t="s">
        <v>3920</v>
      </c>
      <c r="D908" s="8" t="s">
        <v>3921</v>
      </c>
      <c r="E908" s="8" t="s">
        <v>3922</v>
      </c>
      <c r="F908" s="8" t="s">
        <v>3923</v>
      </c>
      <c r="G908" s="12" t="s">
        <v>3638</v>
      </c>
      <c r="H908" s="22" t="str">
        <f>VLOOKUP($G908,Temp!$A:$C,H$1,FALSE)</f>
        <v>teamsnap.com</v>
      </c>
      <c r="I908" s="22" t="e">
        <f>VLOOKUP($G908,Temp!$A:$C,I$1,FALSE)</f>
        <v>#VALUE!</v>
      </c>
      <c r="J908" s="22" t="e">
        <f>VLOOKUP($G908,Temp!$A:$C,J$1,FALSE)</f>
        <v>#VALUE!</v>
      </c>
      <c r="K908" s="22" t="e">
        <f>VLOOKUP($G908,Temp!$A:$C,K$1,FALSE)</f>
        <v>#VALUE!</v>
      </c>
      <c r="L908" s="22" t="e">
        <f>VLOOKUP($G908,Temp!$A:$C,L$1,FALSE)</f>
        <v>#VALUE!</v>
      </c>
      <c r="M908" s="22" t="e">
        <f>VLOOKUP($G908,Temp!$A:$C,M$1,FALSE)</f>
        <v>#VALUE!</v>
      </c>
      <c r="N908" s="22" t="e">
        <f>VLOOKUP($G908,Temp!$A:$C,N$1,FALSE)</f>
        <v>#VALUE!</v>
      </c>
      <c r="O908" s="22" t="e">
        <f>VLOOKUP($G908,Temp!$A:$C,O$1,FALSE)</f>
        <v>#VALUE!</v>
      </c>
      <c r="P908" s="22" t="e">
        <f>VLOOKUP($G908,Temp!$A:$C,P$1,FALSE)</f>
        <v>#VALUE!</v>
      </c>
      <c r="Q908" s="22" t="e">
        <f>VLOOKUP($G908,Temp!$A:$C,Q$1,FALSE)</f>
        <v>#VALUE!</v>
      </c>
      <c r="R908" s="22" t="e">
        <f>VLOOKUP($G908,Temp!$A:$C,R$1,FALSE)</f>
        <v>#VALUE!</v>
      </c>
      <c r="S908" s="22" t="e">
        <f>VLOOKUP($G908,Temp!$A:$C,S$1,FALSE)</f>
        <v>#VALUE!</v>
      </c>
      <c r="T908" s="22" t="e">
        <f>VLOOKUP($G908,Temp!$A:$C,T$1,FALSE)</f>
        <v>#VALUE!</v>
      </c>
      <c r="U908" s="22" t="e">
        <f>VLOOKUP($G908,Temp!$A:$C,U$1,FALSE)</f>
        <v>#VALUE!</v>
      </c>
      <c r="V908" s="22" t="e">
        <f>VLOOKUP($G908,Temp!$A:$C,V$1,FALSE)</f>
        <v>#VALUE!</v>
      </c>
      <c r="W908" s="22" t="e">
        <f>VLOOKUP($G908,Temp!$A:$C,W$1,FALSE)</f>
        <v>#VALUE!</v>
      </c>
      <c r="X908" s="22" t="e">
        <f>VLOOKUP($G908,Temp!$A:$C,X$1,FALSE)</f>
        <v>#VALUE!</v>
      </c>
      <c r="Y908" s="22">
        <f>VLOOKUP($G908,Temp!$A:$C,Y$1,FALSE)</f>
        <v>147000</v>
      </c>
      <c r="Z908" s="22">
        <f>VLOOKUP($G908,Temp!$A:$C,Z$1,FALSE)</f>
        <v>7600</v>
      </c>
      <c r="AA908" s="22" t="str">
        <f>VLOOKUP($A908,Searches!$A:$H,AA$1,FALSE)</f>
        <v>Ken McDonald</v>
      </c>
      <c r="AB908" s="22" t="str">
        <f>VLOOKUP($A908,Searches!$A:$H,AB$1,FALSE)</f>
        <v>TeamSnap</v>
      </c>
      <c r="AC908" s="22" t="str">
        <f>VLOOKUP($A908,Searches!$A:$H,AC$1,FALSE)</f>
        <v>Chief Growth Officer (Marketing, Sales &amp; Analytics )</v>
      </c>
      <c r="AD908" s="22" t="str">
        <f>VLOOKUP($A908,Searches!$A:$H,AD$1,FALSE)</f>
        <v>2nd</v>
      </c>
      <c r="AE908" s="22" t="str">
        <f>VLOOKUP($A908,Searches!$A:$H,AE$1,FALSE)</f>
        <v/>
      </c>
      <c r="AF908" s="22" t="str">
        <f>VLOOKUP($A908,Searches!$A:$H,AF$1,FALSE)</f>
        <v>Greater Denver Area</v>
      </c>
      <c r="AG908" s="22" t="str">
        <f>VLOOKUP($A908,Searches!$A:$H,AG$1,FALSE)</f>
        <v>https://www.linkedin.com/sales/profile/139471,AgYL,NAME_SEARCH?moduleKey=peopleSearchResults&amp;pageKey=sales-search3-people-refinement&amp;contextId=60BC92C971D70515801E49D6842B0000&amp;requestId=ecc62629-03bd-49ec-acaa-5e0884cdb060&amp;action=CLICK&amp;target=urn%3Ali%3AsalesLead%3A(-1%2C139471)&amp;pageNumber=11&amp;targetEl=profilelink&amp;position=2&amp;trk=lss-serp-result-lead_photo</v>
      </c>
      <c r="AH908" s="22" t="e">
        <f>VLOOKUP($G908,Temp!$D:$F,AH$1,FALSE)</f>
        <v>#N/A</v>
      </c>
      <c r="AI908" s="22" t="e">
        <f>VLOOKUP($G908,Temp!$D:$F,AI$1,FALSE)</f>
        <v>#N/A</v>
      </c>
      <c r="AJ908" s="22" t="e">
        <f>VLOOKUP($G908,Temp!$D:$F,AJ$1,FALSE)</f>
        <v>#N/A</v>
      </c>
    </row>
    <row r="909" spans="1:36" ht="16" x14ac:dyDescent="0.2">
      <c r="A909" s="8" t="str">
        <f t="shared" si="14"/>
        <v>Anirban Datta Everwise</v>
      </c>
      <c r="B909" s="8" t="s">
        <v>797</v>
      </c>
      <c r="C909" s="8" t="s">
        <v>798</v>
      </c>
      <c r="D909" s="8" t="s">
        <v>42</v>
      </c>
      <c r="E909" s="8" t="s">
        <v>799</v>
      </c>
      <c r="F909" s="8" t="s">
        <v>800</v>
      </c>
      <c r="G909" s="12" t="s">
        <v>801</v>
      </c>
      <c r="H909" s="22" t="str">
        <f>VLOOKUP($G909,Temp!$A:$C,H$1,FALSE)</f>
        <v>geteverwise.com</v>
      </c>
      <c r="I909" s="22" t="e">
        <f>VLOOKUP($G909,Temp!$A:$C,I$1,FALSE)</f>
        <v>#VALUE!</v>
      </c>
      <c r="J909" s="22" t="e">
        <f>VLOOKUP($G909,Temp!$A:$C,J$1,FALSE)</f>
        <v>#VALUE!</v>
      </c>
      <c r="K909" s="22" t="e">
        <f>VLOOKUP($G909,Temp!$A:$C,K$1,FALSE)</f>
        <v>#VALUE!</v>
      </c>
      <c r="L909" s="22" t="e">
        <f>VLOOKUP($G909,Temp!$A:$C,L$1,FALSE)</f>
        <v>#VALUE!</v>
      </c>
      <c r="M909" s="22" t="e">
        <f>VLOOKUP($G909,Temp!$A:$C,M$1,FALSE)</f>
        <v>#VALUE!</v>
      </c>
      <c r="N909" s="22" t="e">
        <f>VLOOKUP($G909,Temp!$A:$C,N$1,FALSE)</f>
        <v>#VALUE!</v>
      </c>
      <c r="O909" s="22" t="e">
        <f>VLOOKUP($G909,Temp!$A:$C,O$1,FALSE)</f>
        <v>#VALUE!</v>
      </c>
      <c r="P909" s="22" t="e">
        <f>VLOOKUP($G909,Temp!$A:$C,P$1,FALSE)</f>
        <v>#VALUE!</v>
      </c>
      <c r="Q909" s="22" t="e">
        <f>VLOOKUP($G909,Temp!$A:$C,Q$1,FALSE)</f>
        <v>#VALUE!</v>
      </c>
      <c r="R909" s="22" t="e">
        <f>VLOOKUP($G909,Temp!$A:$C,R$1,FALSE)</f>
        <v>#VALUE!</v>
      </c>
      <c r="S909" s="22" t="e">
        <f>VLOOKUP($G909,Temp!$A:$C,S$1,FALSE)</f>
        <v>#VALUE!</v>
      </c>
      <c r="T909" s="22" t="e">
        <f>VLOOKUP($G909,Temp!$A:$C,T$1,FALSE)</f>
        <v>#VALUE!</v>
      </c>
      <c r="U909" s="22" t="e">
        <f>VLOOKUP($G909,Temp!$A:$C,U$1,FALSE)</f>
        <v>#VALUE!</v>
      </c>
      <c r="V909" s="22" t="e">
        <f>VLOOKUP($G909,Temp!$A:$C,V$1,FALSE)</f>
        <v>#VALUE!</v>
      </c>
      <c r="W909" s="22" t="e">
        <f>VLOOKUP($G909,Temp!$A:$C,W$1,FALSE)</f>
        <v>#VALUE!</v>
      </c>
      <c r="X909" s="22" t="e">
        <f>VLOOKUP($G909,Temp!$A:$C,X$1,FALSE)</f>
        <v>#VALUE!</v>
      </c>
      <c r="Y909" s="22">
        <f>VLOOKUP($G909,Temp!$A:$C,Y$1,FALSE)</f>
        <v>4500</v>
      </c>
      <c r="Z909" s="22">
        <f>VLOOKUP($G909,Temp!$A:$C,Z$1,FALSE)</f>
        <v>5300</v>
      </c>
      <c r="AA909" s="22" t="str">
        <f>VLOOKUP($A909,Searches!$A:$H,AA$1,FALSE)</f>
        <v>Anirban Datta</v>
      </c>
      <c r="AB909" s="22" t="str">
        <f>VLOOKUP($A909,Searches!$A:$H,AB$1,FALSE)</f>
        <v>Everwise</v>
      </c>
      <c r="AC909" s="22" t="str">
        <f>VLOOKUP($A909,Searches!$A:$H,AC$1,FALSE)</f>
        <v>Chief Marketing Officer</v>
      </c>
      <c r="AD909" s="22" t="str">
        <f>VLOOKUP($A909,Searches!$A:$H,AD$1,FALSE)</f>
        <v>2nd</v>
      </c>
      <c r="AE909" s="22" t="str">
        <f>VLOOKUP($A909,Searches!$A:$H,AE$1,FALSE)</f>
        <v>Open link</v>
      </c>
      <c r="AF909" s="22" t="str">
        <f>VLOOKUP($A909,Searches!$A:$H,AF$1,FALSE)</f>
        <v>San Francisco Bay Area</v>
      </c>
      <c r="AG909" s="22" t="str">
        <f>VLOOKUP($A909,Searches!$A:$H,AG$1,FALSE)</f>
        <v>https://www.linkedin.com/sales/profile/840464,_yJs,NAME_SEARCH?moduleKey=peopleSearchResults&amp;pageKey=sales-search3-people-refinement&amp;contextId=60BC92C971D70515801E49D6842B0000&amp;requestId=ecc62629-03bd-49ec-acaa-5e0884cdb060&amp;action=CLICK&amp;target=urn%3Ali%3AsalesLead%3A(-1%2C840464)&amp;pageNumber=11&amp;targetEl=profilelink&amp;position=8&amp;trk=lss-serp-result-lead_photo</v>
      </c>
      <c r="AH909" s="22" t="str">
        <f>VLOOKUP($G909,Temp!$D:$F,AH$1,FALSE)</f>
        <v>geteverwise.com</v>
      </c>
      <c r="AI909" s="22" t="str">
        <f>VLOOKUP($G909,Temp!$D:$F,AI$1,FALSE)</f>
        <v>Marketo</v>
      </c>
      <c r="AJ909" s="22" t="str">
        <f>VLOOKUP($G909,Temp!$D:$F,AJ$1,FALSE)</f>
        <v>WordPress</v>
      </c>
    </row>
    <row r="910" spans="1:36" ht="16" x14ac:dyDescent="0.2">
      <c r="A910" s="8" t="str">
        <f t="shared" si="14"/>
        <v>Mark Lange Reputation.com</v>
      </c>
      <c r="B910" s="8" t="s">
        <v>476</v>
      </c>
      <c r="C910" s="8" t="s">
        <v>1208</v>
      </c>
      <c r="D910" s="8" t="s">
        <v>42</v>
      </c>
      <c r="E910" s="8" t="s">
        <v>1209</v>
      </c>
      <c r="F910" s="12" t="s">
        <v>1210</v>
      </c>
      <c r="G910" s="12" t="s">
        <v>1211</v>
      </c>
      <c r="H910" s="22" t="str">
        <f>VLOOKUP($G910,Temp!$A:$C,H$1,FALSE)</f>
        <v>reputation.com</v>
      </c>
      <c r="I910" s="22" t="e">
        <f>VLOOKUP($G910,Temp!$A:$C,I$1,FALSE)</f>
        <v>#VALUE!</v>
      </c>
      <c r="J910" s="22" t="e">
        <f>VLOOKUP($G910,Temp!$A:$C,J$1,FALSE)</f>
        <v>#VALUE!</v>
      </c>
      <c r="K910" s="22" t="e">
        <f>VLOOKUP($G910,Temp!$A:$C,K$1,FALSE)</f>
        <v>#VALUE!</v>
      </c>
      <c r="L910" s="22" t="e">
        <f>VLOOKUP($G910,Temp!$A:$C,L$1,FALSE)</f>
        <v>#VALUE!</v>
      </c>
      <c r="M910" s="22" t="e">
        <f>VLOOKUP($G910,Temp!$A:$C,M$1,FALSE)</f>
        <v>#VALUE!</v>
      </c>
      <c r="N910" s="22" t="e">
        <f>VLOOKUP($G910,Temp!$A:$C,N$1,FALSE)</f>
        <v>#VALUE!</v>
      </c>
      <c r="O910" s="22" t="e">
        <f>VLOOKUP($G910,Temp!$A:$C,O$1,FALSE)</f>
        <v>#VALUE!</v>
      </c>
      <c r="P910" s="22" t="e">
        <f>VLOOKUP($G910,Temp!$A:$C,P$1,FALSE)</f>
        <v>#VALUE!</v>
      </c>
      <c r="Q910" s="22" t="e">
        <f>VLOOKUP($G910,Temp!$A:$C,Q$1,FALSE)</f>
        <v>#VALUE!</v>
      </c>
      <c r="R910" s="22" t="e">
        <f>VLOOKUP($G910,Temp!$A:$C,R$1,FALSE)</f>
        <v>#VALUE!</v>
      </c>
      <c r="S910" s="22" t="e">
        <f>VLOOKUP($G910,Temp!$A:$C,S$1,FALSE)</f>
        <v>#VALUE!</v>
      </c>
      <c r="T910" s="22" t="e">
        <f>VLOOKUP($G910,Temp!$A:$C,T$1,FALSE)</f>
        <v>#VALUE!</v>
      </c>
      <c r="U910" s="22" t="e">
        <f>VLOOKUP($G910,Temp!$A:$C,U$1,FALSE)</f>
        <v>#VALUE!</v>
      </c>
      <c r="V910" s="22" t="e">
        <f>VLOOKUP($G910,Temp!$A:$C,V$1,FALSE)</f>
        <v>#VALUE!</v>
      </c>
      <c r="W910" s="22" t="e">
        <f>VLOOKUP($G910,Temp!$A:$C,W$1,FALSE)</f>
        <v>#VALUE!</v>
      </c>
      <c r="X910" s="22" t="e">
        <f>VLOOKUP($G910,Temp!$A:$C,X$1,FALSE)</f>
        <v>#VALUE!</v>
      </c>
      <c r="Y910" s="22">
        <f>VLOOKUP($G910,Temp!$A:$C,Y$1,FALSE)</f>
        <v>204000</v>
      </c>
      <c r="Z910" s="22">
        <f>VLOOKUP($G910,Temp!$A:$C,Z$1,FALSE)</f>
        <v>1300</v>
      </c>
      <c r="AA910" s="22" t="str">
        <f>VLOOKUP($A910,Searches!$A:$H,AA$1,FALSE)</f>
        <v>Mark Lange</v>
      </c>
      <c r="AB910" s="22" t="str">
        <f>VLOOKUP($A910,Searches!$A:$H,AB$1,FALSE)</f>
        <v>Reputation.com</v>
      </c>
      <c r="AC910" s="22" t="str">
        <f>VLOOKUP($A910,Searches!$A:$H,AC$1,FALSE)</f>
        <v>Chief Marketing Officer</v>
      </c>
      <c r="AD910" s="22" t="str">
        <f>VLOOKUP($A910,Searches!$A:$H,AD$1,FALSE)</f>
        <v>2nd</v>
      </c>
      <c r="AE910" s="22" t="str">
        <f>VLOOKUP($A910,Searches!$A:$H,AE$1,FALSE)</f>
        <v>Open link</v>
      </c>
      <c r="AF910" s="22" t="str">
        <f>VLOOKUP($A910,Searches!$A:$H,AF$1,FALSE)</f>
        <v>San Francisco Bay Area</v>
      </c>
      <c r="AG910" s="22" t="str">
        <f>VLOOKUP($A910,Searches!$A:$H,AG$1,FALSE)</f>
        <v>https://www.linkedin.com/sales/profile/1659634,hQcl,NAME_SEARCH?moduleKey=peopleSearchResults&amp;pageKey=sales-search3-people-refinement&amp;contextId=60BC92C971D70515801E49D6842B0000&amp;requestId=320eb3ca-2481-47d2-ac2a-df508dbb0094&amp;action=CLICK&amp;target=urn%3Ali%3AsalesLead%3A(-1%2C1659634)&amp;pageNumber=7&amp;targetEl=profilelink&amp;position=10&amp;trk=lss-serp-result-lead_photo</v>
      </c>
      <c r="AH910" s="22" t="str">
        <f>VLOOKUP($G910,Temp!$D:$F,AH$1,FALSE)</f>
        <v>reputation.com</v>
      </c>
      <c r="AI910" s="22" t="str">
        <f>VLOOKUP($G910,Temp!$D:$F,AI$1,FALSE)</f>
        <v>Marketo</v>
      </c>
      <c r="AJ910" s="22" t="str">
        <f>VLOOKUP($G910,Temp!$D:$F,AJ$1,FALSE)</f>
        <v>WordPress</v>
      </c>
    </row>
    <row r="911" spans="1:36" ht="16" x14ac:dyDescent="0.2">
      <c r="A911" s="8" t="str">
        <f t="shared" si="14"/>
        <v>Jake Sorofman Pendo.io</v>
      </c>
      <c r="B911" s="8" t="s">
        <v>3941</v>
      </c>
      <c r="C911" s="8" t="s">
        <v>3942</v>
      </c>
      <c r="D911" s="8" t="s">
        <v>42</v>
      </c>
      <c r="E911" s="8" t="s">
        <v>3943</v>
      </c>
      <c r="F911" s="12" t="s">
        <v>3944</v>
      </c>
      <c r="G911" s="12" t="s">
        <v>3670</v>
      </c>
      <c r="H911" s="22" t="str">
        <f>VLOOKUP($G911,Temp!$A:$C,H$1,FALSE)</f>
        <v>pendo.io</v>
      </c>
      <c r="I911" s="22" t="e">
        <f>VLOOKUP($G911,Temp!$A:$C,I$1,FALSE)</f>
        <v>#VALUE!</v>
      </c>
      <c r="J911" s="22" t="e">
        <f>VLOOKUP($G911,Temp!$A:$C,J$1,FALSE)</f>
        <v>#VALUE!</v>
      </c>
      <c r="K911" s="22" t="e">
        <f>VLOOKUP($G911,Temp!$A:$C,K$1,FALSE)</f>
        <v>#VALUE!</v>
      </c>
      <c r="L911" s="22" t="e">
        <f>VLOOKUP($G911,Temp!$A:$C,L$1,FALSE)</f>
        <v>#VALUE!</v>
      </c>
      <c r="M911" s="22" t="e">
        <f>VLOOKUP($G911,Temp!$A:$C,M$1,FALSE)</f>
        <v>#VALUE!</v>
      </c>
      <c r="N911" s="22" t="e">
        <f>VLOOKUP($G911,Temp!$A:$C,N$1,FALSE)</f>
        <v>#VALUE!</v>
      </c>
      <c r="O911" s="22" t="e">
        <f>VLOOKUP($G911,Temp!$A:$C,O$1,FALSE)</f>
        <v>#VALUE!</v>
      </c>
      <c r="P911" s="22" t="e">
        <f>VLOOKUP($G911,Temp!$A:$C,P$1,FALSE)</f>
        <v>#VALUE!</v>
      </c>
      <c r="Q911" s="22" t="e">
        <f>VLOOKUP($G911,Temp!$A:$C,Q$1,FALSE)</f>
        <v>#VALUE!</v>
      </c>
      <c r="R911" s="22" t="e">
        <f>VLOOKUP($G911,Temp!$A:$C,R$1,FALSE)</f>
        <v>#VALUE!</v>
      </c>
      <c r="S911" s="22" t="e">
        <f>VLOOKUP($G911,Temp!$A:$C,S$1,FALSE)</f>
        <v>#VALUE!</v>
      </c>
      <c r="T911" s="22" t="e">
        <f>VLOOKUP($G911,Temp!$A:$C,T$1,FALSE)</f>
        <v>#VALUE!</v>
      </c>
      <c r="U911" s="22" t="e">
        <f>VLOOKUP($G911,Temp!$A:$C,U$1,FALSE)</f>
        <v>#VALUE!</v>
      </c>
      <c r="V911" s="22" t="e">
        <f>VLOOKUP($G911,Temp!$A:$C,V$1,FALSE)</f>
        <v>#VALUE!</v>
      </c>
      <c r="W911" s="22" t="e">
        <f>VLOOKUP($G911,Temp!$A:$C,W$1,FALSE)</f>
        <v>#VALUE!</v>
      </c>
      <c r="X911" s="22" t="e">
        <f>VLOOKUP($G911,Temp!$A:$C,X$1,FALSE)</f>
        <v>#VALUE!</v>
      </c>
      <c r="Y911" s="22">
        <f>VLOOKUP($G911,Temp!$A:$C,Y$1,FALSE)</f>
        <v>3100</v>
      </c>
      <c r="Z911" s="22">
        <f>VLOOKUP($G911,Temp!$A:$C,Z$1,FALSE)</f>
        <v>3800</v>
      </c>
      <c r="AA911" s="22" t="str">
        <f>VLOOKUP($A911,Searches!$A:$H,AA$1,FALSE)</f>
        <v>Jake Sorofman</v>
      </c>
      <c r="AB911" s="22" t="str">
        <f>VLOOKUP($A911,Searches!$A:$H,AB$1,FALSE)</f>
        <v>Pendo.io</v>
      </c>
      <c r="AC911" s="22" t="str">
        <f>VLOOKUP($A911,Searches!$A:$H,AC$1,FALSE)</f>
        <v>Chief Marketing Officer</v>
      </c>
      <c r="AD911" s="22" t="str">
        <f>VLOOKUP($A911,Searches!$A:$H,AD$1,FALSE)</f>
        <v>2nd</v>
      </c>
      <c r="AE911" s="22" t="str">
        <f>VLOOKUP($A911,Searches!$A:$H,AE$1,FALSE)</f>
        <v/>
      </c>
      <c r="AF911" s="22" t="str">
        <f>VLOOKUP($A911,Searches!$A:$H,AF$1,FALSE)</f>
        <v>Raleigh-Durham, North Carolina Area</v>
      </c>
      <c r="AG911" s="22" t="str">
        <f>VLOOKUP($A911,Searches!$A:$H,AG$1,FALSE)</f>
        <v>https://www.linkedin.com/sales/profile/141121,hQuQ,NAME_SEARCH?moduleKey=peopleSearchResults&amp;pageKey=sales-search3-people-refinement&amp;contextId=60BC92C971D70515801E49D6842B0000&amp;requestId=f63e00c2-7c97-4cad-8156-5e10e850e6af&amp;action=CLICK&amp;target=urn%3Ali%3AsalesLead%3A(-1%2C141121)&amp;pageNumber=6&amp;targetEl=profilelink&amp;position=22&amp;trk=lss-serp-result-lead_photo</v>
      </c>
      <c r="AH911" s="22" t="str">
        <f>VLOOKUP($G911,Temp!$D:$F,AH$1,FALSE)</f>
        <v>pendo.io</v>
      </c>
      <c r="AI911" s="22" t="str">
        <f>VLOOKUP($G911,Temp!$D:$F,AI$1,FALSE)</f>
        <v>Marketo</v>
      </c>
      <c r="AJ911" s="22" t="str">
        <f>VLOOKUP($G911,Temp!$D:$F,AJ$1,FALSE)</f>
        <v>WordPress</v>
      </c>
    </row>
    <row r="912" spans="1:36" ht="16" x14ac:dyDescent="0.2">
      <c r="A912" s="8" t="str">
        <f t="shared" si="14"/>
        <v>Ajay Ramachandran Happiness Ventures</v>
      </c>
      <c r="B912" s="8" t="s">
        <v>3952</v>
      </c>
      <c r="C912" s="8" t="s">
        <v>3953</v>
      </c>
      <c r="D912" s="8" t="s">
        <v>3954</v>
      </c>
      <c r="E912" s="8" t="s">
        <v>3955</v>
      </c>
      <c r="F912" s="8" t="s">
        <v>3956</v>
      </c>
      <c r="G912" s="12" t="s">
        <v>3957</v>
      </c>
      <c r="H912" s="22" t="e">
        <f>VLOOKUP($G912,Temp!$A:$C,H$1,FALSE)</f>
        <v>#N/A</v>
      </c>
      <c r="I912" s="22" t="e">
        <f>VLOOKUP($G912,Temp!$A:$C,I$1,FALSE)</f>
        <v>#N/A</v>
      </c>
      <c r="J912" s="22" t="e">
        <f>VLOOKUP($G912,Temp!$A:$C,J$1,FALSE)</f>
        <v>#N/A</v>
      </c>
      <c r="K912" s="22" t="e">
        <f>VLOOKUP($G912,Temp!$A:$C,K$1,FALSE)</f>
        <v>#N/A</v>
      </c>
      <c r="L912" s="22" t="e">
        <f>VLOOKUP($G912,Temp!$A:$C,L$1,FALSE)</f>
        <v>#N/A</v>
      </c>
      <c r="M912" s="22" t="e">
        <f>VLOOKUP($G912,Temp!$A:$C,M$1,FALSE)</f>
        <v>#N/A</v>
      </c>
      <c r="N912" s="22" t="e">
        <f>VLOOKUP($G912,Temp!$A:$C,N$1,FALSE)</f>
        <v>#N/A</v>
      </c>
      <c r="O912" s="22" t="e">
        <f>VLOOKUP($G912,Temp!$A:$C,O$1,FALSE)</f>
        <v>#N/A</v>
      </c>
      <c r="P912" s="22" t="e">
        <f>VLOOKUP($G912,Temp!$A:$C,P$1,FALSE)</f>
        <v>#N/A</v>
      </c>
      <c r="Q912" s="22" t="e">
        <f>VLOOKUP($G912,Temp!$A:$C,Q$1,FALSE)</f>
        <v>#N/A</v>
      </c>
      <c r="R912" s="22" t="e">
        <f>VLOOKUP($G912,Temp!$A:$C,R$1,FALSE)</f>
        <v>#N/A</v>
      </c>
      <c r="S912" s="22" t="e">
        <f>VLOOKUP($G912,Temp!$A:$C,S$1,FALSE)</f>
        <v>#N/A</v>
      </c>
      <c r="T912" s="22" t="e">
        <f>VLOOKUP($G912,Temp!$A:$C,T$1,FALSE)</f>
        <v>#N/A</v>
      </c>
      <c r="U912" s="22" t="e">
        <f>VLOOKUP($G912,Temp!$A:$C,U$1,FALSE)</f>
        <v>#N/A</v>
      </c>
      <c r="V912" s="22" t="e">
        <f>VLOOKUP($G912,Temp!$A:$C,V$1,FALSE)</f>
        <v>#N/A</v>
      </c>
      <c r="W912" s="22" t="e">
        <f>VLOOKUP($G912,Temp!$A:$C,W$1,FALSE)</f>
        <v>#N/A</v>
      </c>
      <c r="X912" s="22" t="e">
        <f>VLOOKUP($G912,Temp!$A:$C,X$1,FALSE)</f>
        <v>#N/A</v>
      </c>
      <c r="Y912" s="22" t="e">
        <f>VLOOKUP($G912,Temp!$A:$C,Y$1,FALSE)</f>
        <v>#N/A</v>
      </c>
      <c r="Z912" s="22" t="e">
        <f>VLOOKUP($G912,Temp!$A:$C,Z$1,FALSE)</f>
        <v>#N/A</v>
      </c>
      <c r="AA912" s="22" t="e">
        <f>VLOOKUP($A912,Searches!$A:$H,AA$1,FALSE)</f>
        <v>#N/A</v>
      </c>
      <c r="AB912" s="22" t="e">
        <f>VLOOKUP($A912,Searches!$A:$H,AB$1,FALSE)</f>
        <v>#N/A</v>
      </c>
      <c r="AC912" s="22" t="e">
        <f>VLOOKUP($A912,Searches!$A:$H,AC$1,FALSE)</f>
        <v>#N/A</v>
      </c>
      <c r="AD912" s="22" t="e">
        <f>VLOOKUP($A912,Searches!$A:$H,AD$1,FALSE)</f>
        <v>#N/A</v>
      </c>
      <c r="AE912" s="22" t="e">
        <f>VLOOKUP($A912,Searches!$A:$H,AE$1,FALSE)</f>
        <v>#N/A</v>
      </c>
      <c r="AF912" s="22" t="e">
        <f>VLOOKUP($A912,Searches!$A:$H,AF$1,FALSE)</f>
        <v>#N/A</v>
      </c>
      <c r="AG912" s="22" t="e">
        <f>VLOOKUP($A912,Searches!$A:$H,AG$1,FALSE)</f>
        <v>#N/A</v>
      </c>
      <c r="AH912" s="22" t="e">
        <f>VLOOKUP($G912,Temp!$D:$F,AH$1,FALSE)</f>
        <v>#N/A</v>
      </c>
      <c r="AI912" s="22" t="e">
        <f>VLOOKUP($G912,Temp!$D:$F,AI$1,FALSE)</f>
        <v>#N/A</v>
      </c>
      <c r="AJ912" s="22" t="e">
        <f>VLOOKUP($G912,Temp!$D:$F,AJ$1,FALSE)</f>
        <v>#N/A</v>
      </c>
    </row>
    <row r="913" spans="1:36" ht="16" x14ac:dyDescent="0.2">
      <c r="A913" s="8" t="str">
        <f t="shared" si="14"/>
        <v>Ricky Joshi Saatva Mattress</v>
      </c>
      <c r="B913" s="8" t="s">
        <v>3961</v>
      </c>
      <c r="C913" s="8" t="s">
        <v>3962</v>
      </c>
      <c r="D913" s="8" t="s">
        <v>3963</v>
      </c>
      <c r="E913" s="8" t="s">
        <v>3964</v>
      </c>
      <c r="F913" s="8" t="s">
        <v>3965</v>
      </c>
      <c r="G913" s="12" t="s">
        <v>3684</v>
      </c>
      <c r="H913" s="22" t="str">
        <f>VLOOKUP($G913,Temp!$A:$C,H$1,FALSE)</f>
        <v>saatvamattress.com</v>
      </c>
      <c r="I913" s="22" t="e">
        <f>VLOOKUP($G913,Temp!$A:$C,I$1,FALSE)</f>
        <v>#VALUE!</v>
      </c>
      <c r="J913" s="22" t="e">
        <f>VLOOKUP($G913,Temp!$A:$C,J$1,FALSE)</f>
        <v>#VALUE!</v>
      </c>
      <c r="K913" s="22" t="e">
        <f>VLOOKUP($G913,Temp!$A:$C,K$1,FALSE)</f>
        <v>#VALUE!</v>
      </c>
      <c r="L913" s="22" t="e">
        <f>VLOOKUP($G913,Temp!$A:$C,L$1,FALSE)</f>
        <v>#VALUE!</v>
      </c>
      <c r="M913" s="22" t="e">
        <f>VLOOKUP($G913,Temp!$A:$C,M$1,FALSE)</f>
        <v>#VALUE!</v>
      </c>
      <c r="N913" s="22" t="e">
        <f>VLOOKUP($G913,Temp!$A:$C,N$1,FALSE)</f>
        <v>#VALUE!</v>
      </c>
      <c r="O913" s="22" t="e">
        <f>VLOOKUP($G913,Temp!$A:$C,O$1,FALSE)</f>
        <v>#VALUE!</v>
      </c>
      <c r="P913" s="22" t="e">
        <f>VLOOKUP($G913,Temp!$A:$C,P$1,FALSE)</f>
        <v>#VALUE!</v>
      </c>
      <c r="Q913" s="22" t="e">
        <f>VLOOKUP($G913,Temp!$A:$C,Q$1,FALSE)</f>
        <v>#VALUE!</v>
      </c>
      <c r="R913" s="22" t="e">
        <f>VLOOKUP($G913,Temp!$A:$C,R$1,FALSE)</f>
        <v>#VALUE!</v>
      </c>
      <c r="S913" s="22" t="e">
        <f>VLOOKUP($G913,Temp!$A:$C,S$1,FALSE)</f>
        <v>#VALUE!</v>
      </c>
      <c r="T913" s="22" t="e">
        <f>VLOOKUP($G913,Temp!$A:$C,T$1,FALSE)</f>
        <v>#VALUE!</v>
      </c>
      <c r="U913" s="22" t="e">
        <f>VLOOKUP($G913,Temp!$A:$C,U$1,FALSE)</f>
        <v>#VALUE!</v>
      </c>
      <c r="V913" s="22" t="e">
        <f>VLOOKUP($G913,Temp!$A:$C,V$1,FALSE)</f>
        <v>#VALUE!</v>
      </c>
      <c r="W913" s="22" t="e">
        <f>VLOOKUP($G913,Temp!$A:$C,W$1,FALSE)</f>
        <v>#VALUE!</v>
      </c>
      <c r="X913" s="22" t="e">
        <f>VLOOKUP($G913,Temp!$A:$C,X$1,FALSE)</f>
        <v>#VALUE!</v>
      </c>
      <c r="Y913" s="22">
        <f>VLOOKUP($G913,Temp!$A:$C,Y$1,FALSE)</f>
        <v>1100000</v>
      </c>
      <c r="Z913" s="22">
        <f>VLOOKUP($G913,Temp!$A:$C,Z$1,FALSE)</f>
        <v>138000</v>
      </c>
      <c r="AA913" s="22" t="e">
        <f>VLOOKUP($A913,Searches!$A:$H,AA$1,FALSE)</f>
        <v>#N/A</v>
      </c>
      <c r="AB913" s="22" t="e">
        <f>VLOOKUP($A913,Searches!$A:$H,AB$1,FALSE)</f>
        <v>#N/A</v>
      </c>
      <c r="AC913" s="22" t="e">
        <f>VLOOKUP($A913,Searches!$A:$H,AC$1,FALSE)</f>
        <v>#N/A</v>
      </c>
      <c r="AD913" s="22" t="e">
        <f>VLOOKUP($A913,Searches!$A:$H,AD$1,FALSE)</f>
        <v>#N/A</v>
      </c>
      <c r="AE913" s="22" t="e">
        <f>VLOOKUP($A913,Searches!$A:$H,AE$1,FALSE)</f>
        <v>#N/A</v>
      </c>
      <c r="AF913" s="22" t="e">
        <f>VLOOKUP($A913,Searches!$A:$H,AF$1,FALSE)</f>
        <v>#N/A</v>
      </c>
      <c r="AG913" s="22" t="e">
        <f>VLOOKUP($A913,Searches!$A:$H,AG$1,FALSE)</f>
        <v>#N/A</v>
      </c>
      <c r="AH913" s="22" t="str">
        <f>VLOOKUP($G913,Temp!$D:$F,AH$1,FALSE)</f>
        <v>saatvamattress.com</v>
      </c>
      <c r="AI913" s="22">
        <f>VLOOKUP($G913,Temp!$D:$F,AI$1,FALSE)</f>
        <v>0</v>
      </c>
      <c r="AJ913" s="22" t="str">
        <f>VLOOKUP($G913,Temp!$D:$F,AJ$1,FALSE)</f>
        <v>WordPress</v>
      </c>
    </row>
    <row r="914" spans="1:36" ht="16" x14ac:dyDescent="0.2">
      <c r="A914" s="8" t="str">
        <f t="shared" si="14"/>
        <v>Jon Gettinger Spoken Communications</v>
      </c>
      <c r="B914" s="8" t="s">
        <v>619</v>
      </c>
      <c r="C914" s="8" t="s">
        <v>3973</v>
      </c>
      <c r="D914" s="8" t="s">
        <v>42</v>
      </c>
      <c r="E914" s="8" t="s">
        <v>3974</v>
      </c>
      <c r="F914" s="8" t="s">
        <v>3975</v>
      </c>
      <c r="G914" s="12" t="s">
        <v>3691</v>
      </c>
      <c r="H914" s="22" t="str">
        <f>VLOOKUP($G914,Temp!$A:$C,H$1,FALSE)</f>
        <v>spoken.com</v>
      </c>
      <c r="I914" s="22" t="e">
        <f>VLOOKUP($G914,Temp!$A:$C,I$1,FALSE)</f>
        <v>#VALUE!</v>
      </c>
      <c r="J914" s="22" t="e">
        <f>VLOOKUP($G914,Temp!$A:$C,J$1,FALSE)</f>
        <v>#VALUE!</v>
      </c>
      <c r="K914" s="22" t="e">
        <f>VLOOKUP($G914,Temp!$A:$C,K$1,FALSE)</f>
        <v>#VALUE!</v>
      </c>
      <c r="L914" s="22" t="e">
        <f>VLOOKUP($G914,Temp!$A:$C,L$1,FALSE)</f>
        <v>#VALUE!</v>
      </c>
      <c r="M914" s="22" t="e">
        <f>VLOOKUP($G914,Temp!$A:$C,M$1,FALSE)</f>
        <v>#VALUE!</v>
      </c>
      <c r="N914" s="22" t="e">
        <f>VLOOKUP($G914,Temp!$A:$C,N$1,FALSE)</f>
        <v>#VALUE!</v>
      </c>
      <c r="O914" s="22" t="e">
        <f>VLOOKUP($G914,Temp!$A:$C,O$1,FALSE)</f>
        <v>#VALUE!</v>
      </c>
      <c r="P914" s="22" t="e">
        <f>VLOOKUP($G914,Temp!$A:$C,P$1,FALSE)</f>
        <v>#VALUE!</v>
      </c>
      <c r="Q914" s="22" t="e">
        <f>VLOOKUP($G914,Temp!$A:$C,Q$1,FALSE)</f>
        <v>#VALUE!</v>
      </c>
      <c r="R914" s="22" t="e">
        <f>VLOOKUP($G914,Temp!$A:$C,R$1,FALSE)</f>
        <v>#VALUE!</v>
      </c>
      <c r="S914" s="22" t="e">
        <f>VLOOKUP($G914,Temp!$A:$C,S$1,FALSE)</f>
        <v>#VALUE!</v>
      </c>
      <c r="T914" s="22" t="e">
        <f>VLOOKUP($G914,Temp!$A:$C,T$1,FALSE)</f>
        <v>#VALUE!</v>
      </c>
      <c r="U914" s="22" t="e">
        <f>VLOOKUP($G914,Temp!$A:$C,U$1,FALSE)</f>
        <v>#VALUE!</v>
      </c>
      <c r="V914" s="22" t="e">
        <f>VLOOKUP($G914,Temp!$A:$C,V$1,FALSE)</f>
        <v>#VALUE!</v>
      </c>
      <c r="W914" s="22" t="e">
        <f>VLOOKUP($G914,Temp!$A:$C,W$1,FALSE)</f>
        <v>#VALUE!</v>
      </c>
      <c r="X914" s="22" t="e">
        <f>VLOOKUP($G914,Temp!$A:$C,X$1,FALSE)</f>
        <v>#VALUE!</v>
      </c>
      <c r="Y914" s="22">
        <f>VLOOKUP($G914,Temp!$A:$C,Y$1,FALSE)</f>
        <v>218</v>
      </c>
      <c r="Z914" s="22">
        <f>VLOOKUP($G914,Temp!$A:$C,Z$1,FALSE)</f>
        <v>2</v>
      </c>
      <c r="AA914" s="22" t="str">
        <f>VLOOKUP($A914,Searches!$A:$H,AA$1,FALSE)</f>
        <v>Jon Gettinger</v>
      </c>
      <c r="AB914" s="22" t="str">
        <f>VLOOKUP($A914,Searches!$A:$H,AB$1,FALSE)</f>
        <v>Spoken Communications</v>
      </c>
      <c r="AC914" s="22" t="str">
        <f>VLOOKUP($A914,Searches!$A:$H,AC$1,FALSE)</f>
        <v>Chief Marketing Officer</v>
      </c>
      <c r="AD914" s="22" t="str">
        <f>VLOOKUP($A914,Searches!$A:$H,AD$1,FALSE)</f>
        <v>2nd</v>
      </c>
      <c r="AE914" s="22" t="str">
        <f>VLOOKUP($A914,Searches!$A:$H,AE$1,FALSE)</f>
        <v>Open link</v>
      </c>
      <c r="AF914" s="22" t="str">
        <f>VLOOKUP($A914,Searches!$A:$H,AF$1,FALSE)</f>
        <v>Greater Seattle Area</v>
      </c>
      <c r="AG914" s="22" t="str">
        <f>VLOOKUP($A914,Searches!$A:$H,AG$1,FALSE)</f>
        <v>https://www.linkedin.com/sales/profile/5995,6x6t,NAME_SEARCH?moduleKey=peopleSearchResults&amp;pageKey=sales-search3-people-refinement&amp;contextId=60BC92C971D70515801E49D6842B0000&amp;requestId=320eb3ca-2481-47d2-ac2a-df508dbb0094&amp;action=CLICK&amp;target=urn%3Ali%3AsalesLead%3A(-1%2C5995)&amp;pageNumber=7&amp;targetEl=profilelink&amp;position=7&amp;trk=lss-serp-result-lead_photo</v>
      </c>
      <c r="AH914" s="22" t="e">
        <f>VLOOKUP($G914,Temp!$D:$F,AH$1,FALSE)</f>
        <v>#N/A</v>
      </c>
      <c r="AI914" s="22" t="e">
        <f>VLOOKUP($G914,Temp!$D:$F,AI$1,FALSE)</f>
        <v>#N/A</v>
      </c>
      <c r="AJ914" s="22" t="e">
        <f>VLOOKUP($G914,Temp!$D:$F,AJ$1,FALSE)</f>
        <v>#N/A</v>
      </c>
    </row>
    <row r="915" spans="1:36" ht="16" x14ac:dyDescent="0.2">
      <c r="A915" s="8" t="str">
        <f t="shared" si="14"/>
        <v>Michelle Kerr Delphix</v>
      </c>
      <c r="B915" s="8" t="s">
        <v>223</v>
      </c>
      <c r="C915" s="8" t="s">
        <v>3541</v>
      </c>
      <c r="D915" s="8" t="s">
        <v>42</v>
      </c>
      <c r="E915" s="8" t="s">
        <v>3542</v>
      </c>
      <c r="F915" s="8" t="s">
        <v>3544</v>
      </c>
      <c r="G915" s="12" t="s">
        <v>3546</v>
      </c>
      <c r="H915" s="22" t="str">
        <f>VLOOKUP($G915,Temp!$A:$C,H$1,FALSE)</f>
        <v>delphix.com</v>
      </c>
      <c r="I915" s="22" t="e">
        <f>VLOOKUP($G915,Temp!$A:$C,I$1,FALSE)</f>
        <v>#VALUE!</v>
      </c>
      <c r="J915" s="22" t="e">
        <f>VLOOKUP($G915,Temp!$A:$C,J$1,FALSE)</f>
        <v>#VALUE!</v>
      </c>
      <c r="K915" s="22" t="e">
        <f>VLOOKUP($G915,Temp!$A:$C,K$1,FALSE)</f>
        <v>#VALUE!</v>
      </c>
      <c r="L915" s="22" t="e">
        <f>VLOOKUP($G915,Temp!$A:$C,L$1,FALSE)</f>
        <v>#VALUE!</v>
      </c>
      <c r="M915" s="22" t="e">
        <f>VLOOKUP($G915,Temp!$A:$C,M$1,FALSE)</f>
        <v>#VALUE!</v>
      </c>
      <c r="N915" s="22" t="e">
        <f>VLOOKUP($G915,Temp!$A:$C,N$1,FALSE)</f>
        <v>#VALUE!</v>
      </c>
      <c r="O915" s="22" t="e">
        <f>VLOOKUP($G915,Temp!$A:$C,O$1,FALSE)</f>
        <v>#VALUE!</v>
      </c>
      <c r="P915" s="22" t="e">
        <f>VLOOKUP($G915,Temp!$A:$C,P$1,FALSE)</f>
        <v>#VALUE!</v>
      </c>
      <c r="Q915" s="22" t="e">
        <f>VLOOKUP($G915,Temp!$A:$C,Q$1,FALSE)</f>
        <v>#VALUE!</v>
      </c>
      <c r="R915" s="22" t="e">
        <f>VLOOKUP($G915,Temp!$A:$C,R$1,FALSE)</f>
        <v>#VALUE!</v>
      </c>
      <c r="S915" s="22" t="e">
        <f>VLOOKUP($G915,Temp!$A:$C,S$1,FALSE)</f>
        <v>#VALUE!</v>
      </c>
      <c r="T915" s="22" t="e">
        <f>VLOOKUP($G915,Temp!$A:$C,T$1,FALSE)</f>
        <v>#VALUE!</v>
      </c>
      <c r="U915" s="22" t="e">
        <f>VLOOKUP($G915,Temp!$A:$C,U$1,FALSE)</f>
        <v>#VALUE!</v>
      </c>
      <c r="V915" s="22" t="e">
        <f>VLOOKUP($G915,Temp!$A:$C,V$1,FALSE)</f>
        <v>#VALUE!</v>
      </c>
      <c r="W915" s="22" t="e">
        <f>VLOOKUP($G915,Temp!$A:$C,W$1,FALSE)</f>
        <v>#VALUE!</v>
      </c>
      <c r="X915" s="22" t="e">
        <f>VLOOKUP($G915,Temp!$A:$C,X$1,FALSE)</f>
        <v>#VALUE!</v>
      </c>
      <c r="Y915" s="22">
        <f>VLOOKUP($G915,Temp!$A:$C,Y$1,FALSE)</f>
        <v>14100</v>
      </c>
      <c r="Z915" s="22">
        <f>VLOOKUP($G915,Temp!$A:$C,Z$1,FALSE)</f>
        <v>4900</v>
      </c>
      <c r="AA915" s="22" t="str">
        <f>VLOOKUP($A915,Searches!$A:$H,AA$1,FALSE)</f>
        <v>Michelle Kerr</v>
      </c>
      <c r="AB915" s="22" t="str">
        <f>VLOOKUP($A915,Searches!$A:$H,AB$1,FALSE)</f>
        <v>Delphix</v>
      </c>
      <c r="AC915" s="22" t="str">
        <f>VLOOKUP($A915,Searches!$A:$H,AC$1,FALSE)</f>
        <v>Chief Marketing Officer</v>
      </c>
      <c r="AD915" s="22" t="str">
        <f>VLOOKUP($A915,Searches!$A:$H,AD$1,FALSE)</f>
        <v>2nd</v>
      </c>
      <c r="AE915" s="22" t="str">
        <f>VLOOKUP($A915,Searches!$A:$H,AE$1,FALSE)</f>
        <v/>
      </c>
      <c r="AF915" s="22" t="str">
        <f>VLOOKUP($A915,Searches!$A:$H,AF$1,FALSE)</f>
        <v>San Francisco Bay Area</v>
      </c>
      <c r="AG915" s="22" t="str">
        <f>VLOOKUP($A915,Searches!$A:$H,AG$1,FALSE)</f>
        <v>https://www.linkedin.com/sales/profile/555433,vgUk,NAME_SEARCH?moduleKey=peopleSearchResults&amp;pageKey=sales-search3-people-refinement&amp;contextId=60BC92C971D70515801E49D6842B0000&amp;requestId=320eb3ca-2481-47d2-ac2a-df508dbb0094&amp;action=CLICK&amp;target=urn%3Ali%3AsalesLead%3A(-1%2C555433)&amp;pageNumber=7&amp;targetEl=profilelink&amp;position=9&amp;trk=lss-serp-result-lead_photo</v>
      </c>
      <c r="AH915" s="22" t="str">
        <f>VLOOKUP($G915,Temp!$D:$F,AH$1,FALSE)</f>
        <v>delphix.com</v>
      </c>
      <c r="AI915" s="22" t="str">
        <f>VLOOKUP($G915,Temp!$D:$F,AI$1,FALSE)</f>
        <v>Marketo</v>
      </c>
      <c r="AJ915" s="22" t="str">
        <f>VLOOKUP($G915,Temp!$D:$F,AJ$1,FALSE)</f>
        <v>Drupal</v>
      </c>
    </row>
    <row r="916" spans="1:36" ht="16" x14ac:dyDescent="0.2">
      <c r="A916" s="8" t="str">
        <f t="shared" si="14"/>
        <v>Ken Herron Unified Inbox (UIB)</v>
      </c>
      <c r="B916" s="8" t="s">
        <v>3919</v>
      </c>
      <c r="C916" s="8" t="s">
        <v>3995</v>
      </c>
      <c r="D916" s="8" t="s">
        <v>42</v>
      </c>
      <c r="E916" s="8" t="s">
        <v>3996</v>
      </c>
      <c r="F916" s="8" t="s">
        <v>3997</v>
      </c>
      <c r="G916" s="12" t="s">
        <v>3715</v>
      </c>
      <c r="H916" s="22" t="str">
        <f>VLOOKUP($G916,Temp!$A:$C,H$1,FALSE)</f>
        <v>unifiedinbox.com</v>
      </c>
      <c r="I916" s="22" t="e">
        <f>VLOOKUP($G916,Temp!$A:$C,I$1,FALSE)</f>
        <v>#VALUE!</v>
      </c>
      <c r="J916" s="22" t="e">
        <f>VLOOKUP($G916,Temp!$A:$C,J$1,FALSE)</f>
        <v>#VALUE!</v>
      </c>
      <c r="K916" s="22" t="e">
        <f>VLOOKUP($G916,Temp!$A:$C,K$1,FALSE)</f>
        <v>#VALUE!</v>
      </c>
      <c r="L916" s="22" t="e">
        <f>VLOOKUP($G916,Temp!$A:$C,L$1,FALSE)</f>
        <v>#VALUE!</v>
      </c>
      <c r="M916" s="22" t="e">
        <f>VLOOKUP($G916,Temp!$A:$C,M$1,FALSE)</f>
        <v>#VALUE!</v>
      </c>
      <c r="N916" s="22" t="e">
        <f>VLOOKUP($G916,Temp!$A:$C,N$1,FALSE)</f>
        <v>#VALUE!</v>
      </c>
      <c r="O916" s="22" t="e">
        <f>VLOOKUP($G916,Temp!$A:$C,O$1,FALSE)</f>
        <v>#VALUE!</v>
      </c>
      <c r="P916" s="22" t="e">
        <f>VLOOKUP($G916,Temp!$A:$C,P$1,FALSE)</f>
        <v>#VALUE!</v>
      </c>
      <c r="Q916" s="22" t="e">
        <f>VLOOKUP($G916,Temp!$A:$C,Q$1,FALSE)</f>
        <v>#VALUE!</v>
      </c>
      <c r="R916" s="22" t="e">
        <f>VLOOKUP($G916,Temp!$A:$C,R$1,FALSE)</f>
        <v>#VALUE!</v>
      </c>
      <c r="S916" s="22" t="e">
        <f>VLOOKUP($G916,Temp!$A:$C,S$1,FALSE)</f>
        <v>#VALUE!</v>
      </c>
      <c r="T916" s="22" t="e">
        <f>VLOOKUP($G916,Temp!$A:$C,T$1,FALSE)</f>
        <v>#VALUE!</v>
      </c>
      <c r="U916" s="22" t="e">
        <f>VLOOKUP($G916,Temp!$A:$C,U$1,FALSE)</f>
        <v>#VALUE!</v>
      </c>
      <c r="V916" s="22" t="e">
        <f>VLOOKUP($G916,Temp!$A:$C,V$1,FALSE)</f>
        <v>#VALUE!</v>
      </c>
      <c r="W916" s="22" t="e">
        <f>VLOOKUP($G916,Temp!$A:$C,W$1,FALSE)</f>
        <v>#VALUE!</v>
      </c>
      <c r="X916" s="22" t="e">
        <f>VLOOKUP($G916,Temp!$A:$C,X$1,FALSE)</f>
        <v>#VALUE!</v>
      </c>
      <c r="Y916" s="22">
        <f>VLOOKUP($G916,Temp!$A:$C,Y$1,FALSE)</f>
        <v>0</v>
      </c>
      <c r="Z916" s="22">
        <f>VLOOKUP($G916,Temp!$A:$C,Z$1,FALSE)</f>
        <v>0</v>
      </c>
      <c r="AA916" s="22" t="e">
        <f>VLOOKUP($A916,Searches!$A:$H,AA$1,FALSE)</f>
        <v>#N/A</v>
      </c>
      <c r="AB916" s="22" t="e">
        <f>VLOOKUP($A916,Searches!$A:$H,AB$1,FALSE)</f>
        <v>#N/A</v>
      </c>
      <c r="AC916" s="22" t="e">
        <f>VLOOKUP($A916,Searches!$A:$H,AC$1,FALSE)</f>
        <v>#N/A</v>
      </c>
      <c r="AD916" s="22" t="e">
        <f>VLOOKUP($A916,Searches!$A:$H,AD$1,FALSE)</f>
        <v>#N/A</v>
      </c>
      <c r="AE916" s="22" t="e">
        <f>VLOOKUP($A916,Searches!$A:$H,AE$1,FALSE)</f>
        <v>#N/A</v>
      </c>
      <c r="AF916" s="22" t="e">
        <f>VLOOKUP($A916,Searches!$A:$H,AF$1,FALSE)</f>
        <v>#N/A</v>
      </c>
      <c r="AG916" s="22" t="e">
        <f>VLOOKUP($A916,Searches!$A:$H,AG$1,FALSE)</f>
        <v>#N/A</v>
      </c>
      <c r="AH916" s="22" t="str">
        <f>VLOOKUP($G916,Temp!$D:$F,AH$1,FALSE)</f>
        <v>unifiedinbox.com</v>
      </c>
      <c r="AI916" s="22">
        <f>VLOOKUP($G916,Temp!$D:$F,AI$1,FALSE)</f>
        <v>0</v>
      </c>
      <c r="AJ916" s="22" t="str">
        <f>VLOOKUP($G916,Temp!$D:$F,AJ$1,FALSE)</f>
        <v>WordPress</v>
      </c>
    </row>
    <row r="917" spans="1:36" ht="16" x14ac:dyDescent="0.2">
      <c r="A917" s="8" t="str">
        <f t="shared" si="14"/>
        <v>Paula Skokowski Yubico</v>
      </c>
      <c r="B917" s="8" t="s">
        <v>2615</v>
      </c>
      <c r="C917" s="8" t="s">
        <v>4003</v>
      </c>
      <c r="D917" s="8" t="s">
        <v>42</v>
      </c>
      <c r="E917" s="8" t="s">
        <v>4004</v>
      </c>
      <c r="F917" s="8" t="s">
        <v>4005</v>
      </c>
      <c r="G917" s="12" t="s">
        <v>3729</v>
      </c>
      <c r="H917" s="22" t="str">
        <f>VLOOKUP($G917,Temp!$A:$C,H$1,FALSE)</f>
        <v>yubico.com</v>
      </c>
      <c r="I917" s="22" t="e">
        <f>VLOOKUP($G917,Temp!$A:$C,I$1,FALSE)</f>
        <v>#VALUE!</v>
      </c>
      <c r="J917" s="22" t="e">
        <f>VLOOKUP($G917,Temp!$A:$C,J$1,FALSE)</f>
        <v>#VALUE!</v>
      </c>
      <c r="K917" s="22" t="e">
        <f>VLOOKUP($G917,Temp!$A:$C,K$1,FALSE)</f>
        <v>#VALUE!</v>
      </c>
      <c r="L917" s="22" t="e">
        <f>VLOOKUP($G917,Temp!$A:$C,L$1,FALSE)</f>
        <v>#VALUE!</v>
      </c>
      <c r="M917" s="22" t="e">
        <f>VLOOKUP($G917,Temp!$A:$C,M$1,FALSE)</f>
        <v>#VALUE!</v>
      </c>
      <c r="N917" s="22" t="e">
        <f>VLOOKUP($G917,Temp!$A:$C,N$1,FALSE)</f>
        <v>#VALUE!</v>
      </c>
      <c r="O917" s="22" t="e">
        <f>VLOOKUP($G917,Temp!$A:$C,O$1,FALSE)</f>
        <v>#VALUE!</v>
      </c>
      <c r="P917" s="22" t="e">
        <f>VLOOKUP($G917,Temp!$A:$C,P$1,FALSE)</f>
        <v>#VALUE!</v>
      </c>
      <c r="Q917" s="22" t="e">
        <f>VLOOKUP($G917,Temp!$A:$C,Q$1,FALSE)</f>
        <v>#VALUE!</v>
      </c>
      <c r="R917" s="22" t="e">
        <f>VLOOKUP($G917,Temp!$A:$C,R$1,FALSE)</f>
        <v>#VALUE!</v>
      </c>
      <c r="S917" s="22" t="e">
        <f>VLOOKUP($G917,Temp!$A:$C,S$1,FALSE)</f>
        <v>#VALUE!</v>
      </c>
      <c r="T917" s="22" t="e">
        <f>VLOOKUP($G917,Temp!$A:$C,T$1,FALSE)</f>
        <v>#VALUE!</v>
      </c>
      <c r="U917" s="22" t="e">
        <f>VLOOKUP($G917,Temp!$A:$C,U$1,FALSE)</f>
        <v>#VALUE!</v>
      </c>
      <c r="V917" s="22" t="e">
        <f>VLOOKUP($G917,Temp!$A:$C,V$1,FALSE)</f>
        <v>#VALUE!</v>
      </c>
      <c r="W917" s="22" t="e">
        <f>VLOOKUP($G917,Temp!$A:$C,W$1,FALSE)</f>
        <v>#VALUE!</v>
      </c>
      <c r="X917" s="22" t="e">
        <f>VLOOKUP($G917,Temp!$A:$C,X$1,FALSE)</f>
        <v>#VALUE!</v>
      </c>
      <c r="Y917" s="22">
        <f>VLOOKUP($G917,Temp!$A:$C,Y$1,FALSE)</f>
        <v>37500</v>
      </c>
      <c r="Z917" s="22">
        <f>VLOOKUP($G917,Temp!$A:$C,Z$1,FALSE)</f>
        <v>1100</v>
      </c>
      <c r="AA917" s="22" t="e">
        <f>VLOOKUP($A917,Searches!$A:$H,AA$1,FALSE)</f>
        <v>#N/A</v>
      </c>
      <c r="AB917" s="22" t="e">
        <f>VLOOKUP($A917,Searches!$A:$H,AB$1,FALSE)</f>
        <v>#N/A</v>
      </c>
      <c r="AC917" s="22" t="e">
        <f>VLOOKUP($A917,Searches!$A:$H,AC$1,FALSE)</f>
        <v>#N/A</v>
      </c>
      <c r="AD917" s="22" t="e">
        <f>VLOOKUP($A917,Searches!$A:$H,AD$1,FALSE)</f>
        <v>#N/A</v>
      </c>
      <c r="AE917" s="22" t="e">
        <f>VLOOKUP($A917,Searches!$A:$H,AE$1,FALSE)</f>
        <v>#N/A</v>
      </c>
      <c r="AF917" s="22" t="e">
        <f>VLOOKUP($A917,Searches!$A:$H,AF$1,FALSE)</f>
        <v>#N/A</v>
      </c>
      <c r="AG917" s="22" t="e">
        <f>VLOOKUP($A917,Searches!$A:$H,AG$1,FALSE)</f>
        <v>#N/A</v>
      </c>
      <c r="AH917" s="22" t="str">
        <f>VLOOKUP($G917,Temp!$D:$F,AH$1,FALSE)</f>
        <v>yubico.com</v>
      </c>
      <c r="AI917" s="22" t="str">
        <f>VLOOKUP($G917,Temp!$D:$F,AI$1,FALSE)</f>
        <v>Marketo</v>
      </c>
      <c r="AJ917" s="22" t="str">
        <f>VLOOKUP($G917,Temp!$D:$F,AJ$1,FALSE)</f>
        <v>WordPress</v>
      </c>
    </row>
    <row r="918" spans="1:36" ht="16" x14ac:dyDescent="0.2">
      <c r="A918" s="8" t="str">
        <f t="shared" si="14"/>
        <v>Andrew Taylor The CSMO</v>
      </c>
      <c r="B918" s="8" t="s">
        <v>830</v>
      </c>
      <c r="C918" s="8" t="s">
        <v>1019</v>
      </c>
      <c r="D918" s="8" t="s">
        <v>4021</v>
      </c>
      <c r="E918" s="8" t="s">
        <v>4022</v>
      </c>
      <c r="F918" s="8" t="s">
        <v>4023</v>
      </c>
      <c r="G918" s="12" t="s">
        <v>4024</v>
      </c>
      <c r="H918" s="22" t="e">
        <f>VLOOKUP($G918,Temp!$A:$C,H$1,FALSE)</f>
        <v>#N/A</v>
      </c>
      <c r="I918" s="22" t="e">
        <f>VLOOKUP($G918,Temp!$A:$C,I$1,FALSE)</f>
        <v>#N/A</v>
      </c>
      <c r="J918" s="22" t="e">
        <f>VLOOKUP($G918,Temp!$A:$C,J$1,FALSE)</f>
        <v>#N/A</v>
      </c>
      <c r="K918" s="22" t="e">
        <f>VLOOKUP($G918,Temp!$A:$C,K$1,FALSE)</f>
        <v>#N/A</v>
      </c>
      <c r="L918" s="22" t="e">
        <f>VLOOKUP($G918,Temp!$A:$C,L$1,FALSE)</f>
        <v>#N/A</v>
      </c>
      <c r="M918" s="22" t="e">
        <f>VLOOKUP($G918,Temp!$A:$C,M$1,FALSE)</f>
        <v>#N/A</v>
      </c>
      <c r="N918" s="22" t="e">
        <f>VLOOKUP($G918,Temp!$A:$C,N$1,FALSE)</f>
        <v>#N/A</v>
      </c>
      <c r="O918" s="22" t="e">
        <f>VLOOKUP($G918,Temp!$A:$C,O$1,FALSE)</f>
        <v>#N/A</v>
      </c>
      <c r="P918" s="22" t="e">
        <f>VLOOKUP($G918,Temp!$A:$C,P$1,FALSE)</f>
        <v>#N/A</v>
      </c>
      <c r="Q918" s="22" t="e">
        <f>VLOOKUP($G918,Temp!$A:$C,Q$1,FALSE)</f>
        <v>#N/A</v>
      </c>
      <c r="R918" s="22" t="e">
        <f>VLOOKUP($G918,Temp!$A:$C,R$1,FALSE)</f>
        <v>#N/A</v>
      </c>
      <c r="S918" s="22" t="e">
        <f>VLOOKUP($G918,Temp!$A:$C,S$1,FALSE)</f>
        <v>#N/A</v>
      </c>
      <c r="T918" s="22" t="e">
        <f>VLOOKUP($G918,Temp!$A:$C,T$1,FALSE)</f>
        <v>#N/A</v>
      </c>
      <c r="U918" s="22" t="e">
        <f>VLOOKUP($G918,Temp!$A:$C,U$1,FALSE)</f>
        <v>#N/A</v>
      </c>
      <c r="V918" s="22" t="e">
        <f>VLOOKUP($G918,Temp!$A:$C,V$1,FALSE)</f>
        <v>#N/A</v>
      </c>
      <c r="W918" s="22" t="e">
        <f>VLOOKUP($G918,Temp!$A:$C,W$1,FALSE)</f>
        <v>#N/A</v>
      </c>
      <c r="X918" s="22" t="e">
        <f>VLOOKUP($G918,Temp!$A:$C,X$1,FALSE)</f>
        <v>#N/A</v>
      </c>
      <c r="Y918" s="22" t="e">
        <f>VLOOKUP($G918,Temp!$A:$C,Y$1,FALSE)</f>
        <v>#N/A</v>
      </c>
      <c r="Z918" s="22" t="e">
        <f>VLOOKUP($G918,Temp!$A:$C,Z$1,FALSE)</f>
        <v>#N/A</v>
      </c>
      <c r="AA918" s="22" t="str">
        <f>VLOOKUP($A918,Searches!$A:$H,AA$1,FALSE)</f>
        <v>Andrew Taylor</v>
      </c>
      <c r="AB918" s="22" t="str">
        <f>VLOOKUP($A918,Searches!$A:$H,AB$1,FALSE)</f>
        <v>The CSMO</v>
      </c>
      <c r="AC918" s="22" t="str">
        <f>VLOOKUP($A918,Searches!$A:$H,AC$1,FALSE)</f>
        <v>Chief Sales &amp; Marketing Officer</v>
      </c>
      <c r="AD918" s="22" t="str">
        <f>VLOOKUP($A918,Searches!$A:$H,AD$1,FALSE)</f>
        <v>2nd</v>
      </c>
      <c r="AE918" s="22" t="str">
        <f>VLOOKUP($A918,Searches!$A:$H,AE$1,FALSE)</f>
        <v>Open link</v>
      </c>
      <c r="AF918" s="22" t="str">
        <f>VLOOKUP($A918,Searches!$A:$H,AF$1,FALSE)</f>
        <v>Greater San Diego Area</v>
      </c>
      <c r="AG918" s="22" t="str">
        <f>VLOOKUP($A918,Searches!$A:$H,AG$1,FALSE)</f>
        <v>https://www.linkedin.com/sales/profile/830876,SOzG,NAME_SEARCH?moduleKey=peopleSearchResults&amp;pageKey=sales-search3-people-refinement&amp;contextId=60BC92C971D70515801E49D6842B0000&amp;requestId=320eb3ca-2481-47d2-ac2a-df508dbb0094&amp;action=CLICK&amp;target=urn%3Ali%3AsalesLead%3A(-1%2C830876)&amp;pageNumber=7&amp;targetEl=profilelink&amp;position=8&amp;trk=lss-serp-result-lead_photo</v>
      </c>
      <c r="AH918" s="22" t="e">
        <f>VLOOKUP($G918,Temp!$D:$F,AH$1,FALSE)</f>
        <v>#N/A</v>
      </c>
      <c r="AI918" s="22" t="e">
        <f>VLOOKUP($G918,Temp!$D:$F,AI$1,FALSE)</f>
        <v>#N/A</v>
      </c>
      <c r="AJ918" s="22" t="e">
        <f>VLOOKUP($G918,Temp!$D:$F,AJ$1,FALSE)</f>
        <v>#N/A</v>
      </c>
    </row>
    <row r="919" spans="1:36" ht="16" x14ac:dyDescent="0.2">
      <c r="A919" s="8" t="str">
        <f t="shared" si="14"/>
        <v>Kristen Knouft WizeHive</v>
      </c>
      <c r="B919" s="8" t="s">
        <v>4031</v>
      </c>
      <c r="C919" s="8" t="s">
        <v>4032</v>
      </c>
      <c r="D919" s="8" t="s">
        <v>42</v>
      </c>
      <c r="E919" s="8" t="s">
        <v>4033</v>
      </c>
      <c r="F919" s="8" t="s">
        <v>4035</v>
      </c>
      <c r="G919" s="12" t="s">
        <v>3755</v>
      </c>
      <c r="H919" s="22" t="str">
        <f>VLOOKUP($G919,Temp!$A:$C,H$1,FALSE)</f>
        <v>wizehive.com</v>
      </c>
      <c r="I919" s="22" t="e">
        <f>VLOOKUP($G919,Temp!$A:$C,I$1,FALSE)</f>
        <v>#VALUE!</v>
      </c>
      <c r="J919" s="22" t="e">
        <f>VLOOKUP($G919,Temp!$A:$C,J$1,FALSE)</f>
        <v>#VALUE!</v>
      </c>
      <c r="K919" s="22" t="e">
        <f>VLOOKUP($G919,Temp!$A:$C,K$1,FALSE)</f>
        <v>#VALUE!</v>
      </c>
      <c r="L919" s="22" t="e">
        <f>VLOOKUP($G919,Temp!$A:$C,L$1,FALSE)</f>
        <v>#VALUE!</v>
      </c>
      <c r="M919" s="22" t="e">
        <f>VLOOKUP($G919,Temp!$A:$C,M$1,FALSE)</f>
        <v>#VALUE!</v>
      </c>
      <c r="N919" s="22" t="e">
        <f>VLOOKUP($G919,Temp!$A:$C,N$1,FALSE)</f>
        <v>#VALUE!</v>
      </c>
      <c r="O919" s="22" t="e">
        <f>VLOOKUP($G919,Temp!$A:$C,O$1,FALSE)</f>
        <v>#VALUE!</v>
      </c>
      <c r="P919" s="22" t="e">
        <f>VLOOKUP($G919,Temp!$A:$C,P$1,FALSE)</f>
        <v>#VALUE!</v>
      </c>
      <c r="Q919" s="22" t="e">
        <f>VLOOKUP($G919,Temp!$A:$C,Q$1,FALSE)</f>
        <v>#VALUE!</v>
      </c>
      <c r="R919" s="22" t="e">
        <f>VLOOKUP($G919,Temp!$A:$C,R$1,FALSE)</f>
        <v>#VALUE!</v>
      </c>
      <c r="S919" s="22" t="e">
        <f>VLOOKUP($G919,Temp!$A:$C,S$1,FALSE)</f>
        <v>#VALUE!</v>
      </c>
      <c r="T919" s="22" t="e">
        <f>VLOOKUP($G919,Temp!$A:$C,T$1,FALSE)</f>
        <v>#VALUE!</v>
      </c>
      <c r="U919" s="22" t="e">
        <f>VLOOKUP($G919,Temp!$A:$C,U$1,FALSE)</f>
        <v>#VALUE!</v>
      </c>
      <c r="V919" s="22" t="e">
        <f>VLOOKUP($G919,Temp!$A:$C,V$1,FALSE)</f>
        <v>#VALUE!</v>
      </c>
      <c r="W919" s="22" t="e">
        <f>VLOOKUP($G919,Temp!$A:$C,W$1,FALSE)</f>
        <v>#VALUE!</v>
      </c>
      <c r="X919" s="22" t="e">
        <f>VLOOKUP($G919,Temp!$A:$C,X$1,FALSE)</f>
        <v>#VALUE!</v>
      </c>
      <c r="Y919" s="22">
        <f>VLOOKUP($G919,Temp!$A:$C,Y$1,FALSE)</f>
        <v>7400</v>
      </c>
      <c r="Z919" s="22">
        <f>VLOOKUP($G919,Temp!$A:$C,Z$1,FALSE)</f>
        <v>1900</v>
      </c>
      <c r="AA919" s="22" t="e">
        <f>VLOOKUP($A919,Searches!$A:$H,AA$1,FALSE)</f>
        <v>#N/A</v>
      </c>
      <c r="AB919" s="22" t="e">
        <f>VLOOKUP($A919,Searches!$A:$H,AB$1,FALSE)</f>
        <v>#N/A</v>
      </c>
      <c r="AC919" s="22" t="e">
        <f>VLOOKUP($A919,Searches!$A:$H,AC$1,FALSE)</f>
        <v>#N/A</v>
      </c>
      <c r="AD919" s="22" t="e">
        <f>VLOOKUP($A919,Searches!$A:$H,AD$1,FALSE)</f>
        <v>#N/A</v>
      </c>
      <c r="AE919" s="22" t="e">
        <f>VLOOKUP($A919,Searches!$A:$H,AE$1,FALSE)</f>
        <v>#N/A</v>
      </c>
      <c r="AF919" s="22" t="e">
        <f>VLOOKUP($A919,Searches!$A:$H,AF$1,FALSE)</f>
        <v>#N/A</v>
      </c>
      <c r="AG919" s="22" t="e">
        <f>VLOOKUP($A919,Searches!$A:$H,AG$1,FALSE)</f>
        <v>#N/A</v>
      </c>
      <c r="AH919" s="22" t="e">
        <f>VLOOKUP($G919,Temp!$D:$F,AH$1,FALSE)</f>
        <v>#N/A</v>
      </c>
      <c r="AI919" s="22" t="e">
        <f>VLOOKUP($G919,Temp!$D:$F,AI$1,FALSE)</f>
        <v>#N/A</v>
      </c>
      <c r="AJ919" s="22" t="e">
        <f>VLOOKUP($G919,Temp!$D:$F,AJ$1,FALSE)</f>
        <v>#N/A</v>
      </c>
    </row>
    <row r="920" spans="1:36" ht="16" x14ac:dyDescent="0.2">
      <c r="A920" s="8" t="str">
        <f t="shared" si="14"/>
        <v>Peter Evans Optiv Inc</v>
      </c>
      <c r="B920" s="8" t="s">
        <v>602</v>
      </c>
      <c r="C920" s="8" t="s">
        <v>4053</v>
      </c>
      <c r="D920" s="8" t="s">
        <v>42</v>
      </c>
      <c r="E920" s="8" t="s">
        <v>634</v>
      </c>
      <c r="F920" s="8" t="s">
        <v>4054</v>
      </c>
      <c r="G920" s="8" t="s">
        <v>634</v>
      </c>
      <c r="H920" s="22" t="e">
        <f>VLOOKUP($G920,Temp!$A:$C,H$1,FALSE)</f>
        <v>#N/A</v>
      </c>
      <c r="I920" s="22" t="e">
        <f>VLOOKUP($G920,Temp!$A:$C,I$1,FALSE)</f>
        <v>#N/A</v>
      </c>
      <c r="J920" s="22" t="e">
        <f>VLOOKUP($G920,Temp!$A:$C,J$1,FALSE)</f>
        <v>#N/A</v>
      </c>
      <c r="K920" s="22" t="e">
        <f>VLOOKUP($G920,Temp!$A:$C,K$1,FALSE)</f>
        <v>#N/A</v>
      </c>
      <c r="L920" s="22" t="e">
        <f>VLOOKUP($G920,Temp!$A:$C,L$1,FALSE)</f>
        <v>#N/A</v>
      </c>
      <c r="M920" s="22" t="e">
        <f>VLOOKUP($G920,Temp!$A:$C,M$1,FALSE)</f>
        <v>#N/A</v>
      </c>
      <c r="N920" s="22" t="e">
        <f>VLOOKUP($G920,Temp!$A:$C,N$1,FALSE)</f>
        <v>#N/A</v>
      </c>
      <c r="O920" s="22" t="e">
        <f>VLOOKUP($G920,Temp!$A:$C,O$1,FALSE)</f>
        <v>#N/A</v>
      </c>
      <c r="P920" s="22" t="e">
        <f>VLOOKUP($G920,Temp!$A:$C,P$1,FALSE)</f>
        <v>#N/A</v>
      </c>
      <c r="Q920" s="22" t="e">
        <f>VLOOKUP($G920,Temp!$A:$C,Q$1,FALSE)</f>
        <v>#N/A</v>
      </c>
      <c r="R920" s="22" t="e">
        <f>VLOOKUP($G920,Temp!$A:$C,R$1,FALSE)</f>
        <v>#N/A</v>
      </c>
      <c r="S920" s="22" t="e">
        <f>VLOOKUP($G920,Temp!$A:$C,S$1,FALSE)</f>
        <v>#N/A</v>
      </c>
      <c r="T920" s="22" t="e">
        <f>VLOOKUP($G920,Temp!$A:$C,T$1,FALSE)</f>
        <v>#N/A</v>
      </c>
      <c r="U920" s="22" t="e">
        <f>VLOOKUP($G920,Temp!$A:$C,U$1,FALSE)</f>
        <v>#N/A</v>
      </c>
      <c r="V920" s="22" t="e">
        <f>VLOOKUP($G920,Temp!$A:$C,V$1,FALSE)</f>
        <v>#N/A</v>
      </c>
      <c r="W920" s="22" t="e">
        <f>VLOOKUP($G920,Temp!$A:$C,W$1,FALSE)</f>
        <v>#N/A</v>
      </c>
      <c r="X920" s="22" t="e">
        <f>VLOOKUP($G920,Temp!$A:$C,X$1,FALSE)</f>
        <v>#N/A</v>
      </c>
      <c r="Y920" s="22" t="e">
        <f>VLOOKUP($G920,Temp!$A:$C,Y$1,FALSE)</f>
        <v>#N/A</v>
      </c>
      <c r="Z920" s="22" t="e">
        <f>VLOOKUP($G920,Temp!$A:$C,Z$1,FALSE)</f>
        <v>#N/A</v>
      </c>
      <c r="AA920" s="22" t="e">
        <f>VLOOKUP($A920,Searches!$A:$H,AA$1,FALSE)</f>
        <v>#N/A</v>
      </c>
      <c r="AB920" s="22" t="e">
        <f>VLOOKUP($A920,Searches!$A:$H,AB$1,FALSE)</f>
        <v>#N/A</v>
      </c>
      <c r="AC920" s="22" t="e">
        <f>VLOOKUP($A920,Searches!$A:$H,AC$1,FALSE)</f>
        <v>#N/A</v>
      </c>
      <c r="AD920" s="22" t="e">
        <f>VLOOKUP($A920,Searches!$A:$H,AD$1,FALSE)</f>
        <v>#N/A</v>
      </c>
      <c r="AE920" s="22" t="e">
        <f>VLOOKUP($A920,Searches!$A:$H,AE$1,FALSE)</f>
        <v>#N/A</v>
      </c>
      <c r="AF920" s="22" t="e">
        <f>VLOOKUP($A920,Searches!$A:$H,AF$1,FALSE)</f>
        <v>#N/A</v>
      </c>
      <c r="AG920" s="22" t="e">
        <f>VLOOKUP($A920,Searches!$A:$H,AG$1,FALSE)</f>
        <v>#N/A</v>
      </c>
      <c r="AH920" s="22" t="e">
        <f>VLOOKUP($G920,Temp!$D:$F,AH$1,FALSE)</f>
        <v>#N/A</v>
      </c>
      <c r="AI920" s="22" t="e">
        <f>VLOOKUP($G920,Temp!$D:$F,AI$1,FALSE)</f>
        <v>#N/A</v>
      </c>
      <c r="AJ920" s="22" t="e">
        <f>VLOOKUP($G920,Temp!$D:$F,AJ$1,FALSE)</f>
        <v>#N/A</v>
      </c>
    </row>
    <row r="921" spans="1:36" ht="16" x14ac:dyDescent="0.2">
      <c r="A921" s="8" t="str">
        <f t="shared" si="14"/>
        <v>Danny Wirianto GDP Venture</v>
      </c>
      <c r="B921" s="8" t="s">
        <v>4057</v>
      </c>
      <c r="C921" s="8" t="s">
        <v>4059</v>
      </c>
      <c r="D921" s="8" t="s">
        <v>42</v>
      </c>
      <c r="E921" s="8" t="s">
        <v>4062</v>
      </c>
      <c r="F921" s="8" t="s">
        <v>4064</v>
      </c>
      <c r="G921" s="12" t="s">
        <v>3762</v>
      </c>
      <c r="H921" s="22" t="str">
        <f>VLOOKUP($G921,Temp!$A:$C,H$1,FALSE)</f>
        <v>gdpventure.com</v>
      </c>
      <c r="I921" s="22" t="e">
        <f>VLOOKUP($G921,Temp!$A:$C,I$1,FALSE)</f>
        <v>#VALUE!</v>
      </c>
      <c r="J921" s="22" t="e">
        <f>VLOOKUP($G921,Temp!$A:$C,J$1,FALSE)</f>
        <v>#VALUE!</v>
      </c>
      <c r="K921" s="22" t="e">
        <f>VLOOKUP($G921,Temp!$A:$C,K$1,FALSE)</f>
        <v>#VALUE!</v>
      </c>
      <c r="L921" s="22" t="e">
        <f>VLOOKUP($G921,Temp!$A:$C,L$1,FALSE)</f>
        <v>#VALUE!</v>
      </c>
      <c r="M921" s="22" t="e">
        <f>VLOOKUP($G921,Temp!$A:$C,M$1,FALSE)</f>
        <v>#VALUE!</v>
      </c>
      <c r="N921" s="22" t="e">
        <f>VLOOKUP($G921,Temp!$A:$C,N$1,FALSE)</f>
        <v>#VALUE!</v>
      </c>
      <c r="O921" s="22" t="e">
        <f>VLOOKUP($G921,Temp!$A:$C,O$1,FALSE)</f>
        <v>#VALUE!</v>
      </c>
      <c r="P921" s="22" t="e">
        <f>VLOOKUP($G921,Temp!$A:$C,P$1,FALSE)</f>
        <v>#VALUE!</v>
      </c>
      <c r="Q921" s="22" t="e">
        <f>VLOOKUP($G921,Temp!$A:$C,Q$1,FALSE)</f>
        <v>#VALUE!</v>
      </c>
      <c r="R921" s="22" t="e">
        <f>VLOOKUP($G921,Temp!$A:$C,R$1,FALSE)</f>
        <v>#VALUE!</v>
      </c>
      <c r="S921" s="22" t="e">
        <f>VLOOKUP($G921,Temp!$A:$C,S$1,FALSE)</f>
        <v>#VALUE!</v>
      </c>
      <c r="T921" s="22" t="e">
        <f>VLOOKUP($G921,Temp!$A:$C,T$1,FALSE)</f>
        <v>#VALUE!</v>
      </c>
      <c r="U921" s="22" t="e">
        <f>VLOOKUP($G921,Temp!$A:$C,U$1,FALSE)</f>
        <v>#VALUE!</v>
      </c>
      <c r="V921" s="22" t="e">
        <f>VLOOKUP($G921,Temp!$A:$C,V$1,FALSE)</f>
        <v>#VALUE!</v>
      </c>
      <c r="W921" s="22" t="e">
        <f>VLOOKUP($G921,Temp!$A:$C,W$1,FALSE)</f>
        <v>#VALUE!</v>
      </c>
      <c r="X921" s="22" t="e">
        <f>VLOOKUP($G921,Temp!$A:$C,X$1,FALSE)</f>
        <v>#VALUE!</v>
      </c>
      <c r="Y921" s="22">
        <f>VLOOKUP($G921,Temp!$A:$C,Y$1,FALSE)</f>
        <v>26</v>
      </c>
      <c r="Z921" s="22">
        <f>VLOOKUP($G921,Temp!$A:$C,Z$1,FALSE)</f>
        <v>0</v>
      </c>
      <c r="AA921" s="22" t="e">
        <f>VLOOKUP($A921,Searches!$A:$H,AA$1,FALSE)</f>
        <v>#N/A</v>
      </c>
      <c r="AB921" s="22" t="e">
        <f>VLOOKUP($A921,Searches!$A:$H,AB$1,FALSE)</f>
        <v>#N/A</v>
      </c>
      <c r="AC921" s="22" t="e">
        <f>VLOOKUP($A921,Searches!$A:$H,AC$1,FALSE)</f>
        <v>#N/A</v>
      </c>
      <c r="AD921" s="22" t="e">
        <f>VLOOKUP($A921,Searches!$A:$H,AD$1,FALSE)</f>
        <v>#N/A</v>
      </c>
      <c r="AE921" s="22" t="e">
        <f>VLOOKUP($A921,Searches!$A:$H,AE$1,FALSE)</f>
        <v>#N/A</v>
      </c>
      <c r="AF921" s="22" t="e">
        <f>VLOOKUP($A921,Searches!$A:$H,AF$1,FALSE)</f>
        <v>#N/A</v>
      </c>
      <c r="AG921" s="22" t="e">
        <f>VLOOKUP($A921,Searches!$A:$H,AG$1,FALSE)</f>
        <v>#N/A</v>
      </c>
      <c r="AH921" s="22" t="str">
        <f>VLOOKUP($G921,Temp!$D:$F,AH$1,FALSE)</f>
        <v>gdpventure.com</v>
      </c>
      <c r="AI921" s="22">
        <f>VLOOKUP($G921,Temp!$D:$F,AI$1,FALSE)</f>
        <v>0</v>
      </c>
      <c r="AJ921" s="22" t="str">
        <f>VLOOKUP($G921,Temp!$D:$F,AJ$1,FALSE)</f>
        <v>Drupal</v>
      </c>
    </row>
    <row r="922" spans="1:36" ht="16" x14ac:dyDescent="0.2">
      <c r="A922" s="8" t="str">
        <f t="shared" si="14"/>
        <v>Scott King ZIMPERIUM</v>
      </c>
      <c r="B922" s="8" t="s">
        <v>737</v>
      </c>
      <c r="C922" s="8" t="s">
        <v>1788</v>
      </c>
      <c r="D922" s="8" t="s">
        <v>4079</v>
      </c>
      <c r="E922" s="8" t="s">
        <v>4080</v>
      </c>
      <c r="F922" s="8" t="s">
        <v>4081</v>
      </c>
      <c r="G922" s="12" t="s">
        <v>3767</v>
      </c>
      <c r="H922" s="22" t="str">
        <f>VLOOKUP($G922,Temp!$A:$C,H$1,FALSE)</f>
        <v>zimperium.com</v>
      </c>
      <c r="I922" s="22" t="e">
        <f>VLOOKUP($G922,Temp!$A:$C,I$1,FALSE)</f>
        <v>#VALUE!</v>
      </c>
      <c r="J922" s="22" t="e">
        <f>VLOOKUP($G922,Temp!$A:$C,J$1,FALSE)</f>
        <v>#VALUE!</v>
      </c>
      <c r="K922" s="22" t="e">
        <f>VLOOKUP($G922,Temp!$A:$C,K$1,FALSE)</f>
        <v>#VALUE!</v>
      </c>
      <c r="L922" s="22" t="e">
        <f>VLOOKUP($G922,Temp!$A:$C,L$1,FALSE)</f>
        <v>#VALUE!</v>
      </c>
      <c r="M922" s="22" t="e">
        <f>VLOOKUP($G922,Temp!$A:$C,M$1,FALSE)</f>
        <v>#VALUE!</v>
      </c>
      <c r="N922" s="22" t="e">
        <f>VLOOKUP($G922,Temp!$A:$C,N$1,FALSE)</f>
        <v>#VALUE!</v>
      </c>
      <c r="O922" s="22" t="e">
        <f>VLOOKUP($G922,Temp!$A:$C,O$1,FALSE)</f>
        <v>#VALUE!</v>
      </c>
      <c r="P922" s="22" t="e">
        <f>VLOOKUP($G922,Temp!$A:$C,P$1,FALSE)</f>
        <v>#VALUE!</v>
      </c>
      <c r="Q922" s="22" t="e">
        <f>VLOOKUP($G922,Temp!$A:$C,Q$1,FALSE)</f>
        <v>#VALUE!</v>
      </c>
      <c r="R922" s="22" t="e">
        <f>VLOOKUP($G922,Temp!$A:$C,R$1,FALSE)</f>
        <v>#VALUE!</v>
      </c>
      <c r="S922" s="22" t="e">
        <f>VLOOKUP($G922,Temp!$A:$C,S$1,FALSE)</f>
        <v>#VALUE!</v>
      </c>
      <c r="T922" s="22" t="e">
        <f>VLOOKUP($G922,Temp!$A:$C,T$1,FALSE)</f>
        <v>#VALUE!</v>
      </c>
      <c r="U922" s="22" t="e">
        <f>VLOOKUP($G922,Temp!$A:$C,U$1,FALSE)</f>
        <v>#VALUE!</v>
      </c>
      <c r="V922" s="22" t="e">
        <f>VLOOKUP($G922,Temp!$A:$C,V$1,FALSE)</f>
        <v>#VALUE!</v>
      </c>
      <c r="W922" s="22" t="e">
        <f>VLOOKUP($G922,Temp!$A:$C,W$1,FALSE)</f>
        <v>#VALUE!</v>
      </c>
      <c r="X922" s="22" t="e">
        <f>VLOOKUP($G922,Temp!$A:$C,X$1,FALSE)</f>
        <v>#VALUE!</v>
      </c>
      <c r="Y922" s="22">
        <f>VLOOKUP($G922,Temp!$A:$C,Y$1,FALSE)</f>
        <v>22800</v>
      </c>
      <c r="Z922" s="22">
        <f>VLOOKUP($G922,Temp!$A:$C,Z$1,FALSE)</f>
        <v>13000</v>
      </c>
      <c r="AA922" s="22" t="e">
        <f>VLOOKUP($A922,Searches!$A:$H,AA$1,FALSE)</f>
        <v>#N/A</v>
      </c>
      <c r="AB922" s="22" t="e">
        <f>VLOOKUP($A922,Searches!$A:$H,AB$1,FALSE)</f>
        <v>#N/A</v>
      </c>
      <c r="AC922" s="22" t="e">
        <f>VLOOKUP($A922,Searches!$A:$H,AC$1,FALSE)</f>
        <v>#N/A</v>
      </c>
      <c r="AD922" s="22" t="e">
        <f>VLOOKUP($A922,Searches!$A:$H,AD$1,FALSE)</f>
        <v>#N/A</v>
      </c>
      <c r="AE922" s="22" t="e">
        <f>VLOOKUP($A922,Searches!$A:$H,AE$1,FALSE)</f>
        <v>#N/A</v>
      </c>
      <c r="AF922" s="22" t="e">
        <f>VLOOKUP($A922,Searches!$A:$H,AF$1,FALSE)</f>
        <v>#N/A</v>
      </c>
      <c r="AG922" s="22" t="e">
        <f>VLOOKUP($A922,Searches!$A:$H,AG$1,FALSE)</f>
        <v>#N/A</v>
      </c>
      <c r="AH922" s="22" t="e">
        <f>VLOOKUP($G922,Temp!$D:$F,AH$1,FALSE)</f>
        <v>#N/A</v>
      </c>
      <c r="AI922" s="22" t="e">
        <f>VLOOKUP($G922,Temp!$D:$F,AI$1,FALSE)</f>
        <v>#N/A</v>
      </c>
      <c r="AJ922" s="22" t="e">
        <f>VLOOKUP($G922,Temp!$D:$F,AJ$1,FALSE)</f>
        <v>#N/A</v>
      </c>
    </row>
    <row r="923" spans="1:36" ht="16" x14ac:dyDescent="0.2">
      <c r="A923" s="8" t="str">
        <f t="shared" si="14"/>
        <v xml:space="preserve">Gabriel Hacker Monchies </v>
      </c>
      <c r="B923" s="8" t="s">
        <v>4087</v>
      </c>
      <c r="C923" s="8" t="s">
        <v>4088</v>
      </c>
      <c r="D923" s="8" t="s">
        <v>4089</v>
      </c>
      <c r="E923" s="8" t="s">
        <v>4090</v>
      </c>
      <c r="F923" s="8" t="s">
        <v>4091</v>
      </c>
      <c r="G923" s="8" t="s">
        <v>4092</v>
      </c>
      <c r="H923" s="22" t="e">
        <f>VLOOKUP($G923,Temp!$A:$C,H$1,FALSE)</f>
        <v>#N/A</v>
      </c>
      <c r="I923" s="22" t="e">
        <f>VLOOKUP($G923,Temp!$A:$C,I$1,FALSE)</f>
        <v>#N/A</v>
      </c>
      <c r="J923" s="22" t="e">
        <f>VLOOKUP($G923,Temp!$A:$C,J$1,FALSE)</f>
        <v>#N/A</v>
      </c>
      <c r="K923" s="22" t="e">
        <f>VLOOKUP($G923,Temp!$A:$C,K$1,FALSE)</f>
        <v>#N/A</v>
      </c>
      <c r="L923" s="22" t="e">
        <f>VLOOKUP($G923,Temp!$A:$C,L$1,FALSE)</f>
        <v>#N/A</v>
      </c>
      <c r="M923" s="22" t="e">
        <f>VLOOKUP($G923,Temp!$A:$C,M$1,FALSE)</f>
        <v>#N/A</v>
      </c>
      <c r="N923" s="22" t="e">
        <f>VLOOKUP($G923,Temp!$A:$C,N$1,FALSE)</f>
        <v>#N/A</v>
      </c>
      <c r="O923" s="22" t="e">
        <f>VLOOKUP($G923,Temp!$A:$C,O$1,FALSE)</f>
        <v>#N/A</v>
      </c>
      <c r="P923" s="22" t="e">
        <f>VLOOKUP($G923,Temp!$A:$C,P$1,FALSE)</f>
        <v>#N/A</v>
      </c>
      <c r="Q923" s="22" t="e">
        <f>VLOOKUP($G923,Temp!$A:$C,Q$1,FALSE)</f>
        <v>#N/A</v>
      </c>
      <c r="R923" s="22" t="e">
        <f>VLOOKUP($G923,Temp!$A:$C,R$1,FALSE)</f>
        <v>#N/A</v>
      </c>
      <c r="S923" s="22" t="e">
        <f>VLOOKUP($G923,Temp!$A:$C,S$1,FALSE)</f>
        <v>#N/A</v>
      </c>
      <c r="T923" s="22" t="e">
        <f>VLOOKUP($G923,Temp!$A:$C,T$1,FALSE)</f>
        <v>#N/A</v>
      </c>
      <c r="U923" s="22" t="e">
        <f>VLOOKUP($G923,Temp!$A:$C,U$1,FALSE)</f>
        <v>#N/A</v>
      </c>
      <c r="V923" s="22" t="e">
        <f>VLOOKUP($G923,Temp!$A:$C,V$1,FALSE)</f>
        <v>#N/A</v>
      </c>
      <c r="W923" s="22" t="e">
        <f>VLOOKUP($G923,Temp!$A:$C,W$1,FALSE)</f>
        <v>#N/A</v>
      </c>
      <c r="X923" s="22" t="e">
        <f>VLOOKUP($G923,Temp!$A:$C,X$1,FALSE)</f>
        <v>#N/A</v>
      </c>
      <c r="Y923" s="22" t="e">
        <f>VLOOKUP($G923,Temp!$A:$C,Y$1,FALSE)</f>
        <v>#N/A</v>
      </c>
      <c r="Z923" s="22" t="e">
        <f>VLOOKUP($G923,Temp!$A:$C,Z$1,FALSE)</f>
        <v>#N/A</v>
      </c>
      <c r="AA923" s="22" t="e">
        <f>VLOOKUP($A923,Searches!$A:$H,AA$1,FALSE)</f>
        <v>#N/A</v>
      </c>
      <c r="AB923" s="22" t="e">
        <f>VLOOKUP($A923,Searches!$A:$H,AB$1,FALSE)</f>
        <v>#N/A</v>
      </c>
      <c r="AC923" s="22" t="e">
        <f>VLOOKUP($A923,Searches!$A:$H,AC$1,FALSE)</f>
        <v>#N/A</v>
      </c>
      <c r="AD923" s="22" t="e">
        <f>VLOOKUP($A923,Searches!$A:$H,AD$1,FALSE)</f>
        <v>#N/A</v>
      </c>
      <c r="AE923" s="22" t="e">
        <f>VLOOKUP($A923,Searches!$A:$H,AE$1,FALSE)</f>
        <v>#N/A</v>
      </c>
      <c r="AF923" s="22" t="e">
        <f>VLOOKUP($A923,Searches!$A:$H,AF$1,FALSE)</f>
        <v>#N/A</v>
      </c>
      <c r="AG923" s="22" t="e">
        <f>VLOOKUP($A923,Searches!$A:$H,AG$1,FALSE)</f>
        <v>#N/A</v>
      </c>
      <c r="AH923" s="22" t="e">
        <f>VLOOKUP($G923,Temp!$D:$F,AH$1,FALSE)</f>
        <v>#N/A</v>
      </c>
      <c r="AI923" s="22" t="e">
        <f>VLOOKUP($G923,Temp!$D:$F,AI$1,FALSE)</f>
        <v>#N/A</v>
      </c>
      <c r="AJ923" s="22" t="e">
        <f>VLOOKUP($G923,Temp!$D:$F,AJ$1,FALSE)</f>
        <v>#N/A</v>
      </c>
    </row>
    <row r="924" spans="1:36" ht="16" x14ac:dyDescent="0.2">
      <c r="A924" s="8" t="str">
        <f t="shared" si="14"/>
        <v>Aileen Labadie IQPC Exchange</v>
      </c>
      <c r="B924" s="8" t="s">
        <v>4100</v>
      </c>
      <c r="C924" s="8" t="s">
        <v>4101</v>
      </c>
      <c r="D924" s="8" t="s">
        <v>4102</v>
      </c>
      <c r="E924" s="8" t="s">
        <v>4103</v>
      </c>
      <c r="F924" s="8" t="s">
        <v>4104</v>
      </c>
      <c r="G924" s="12" t="s">
        <v>3804</v>
      </c>
      <c r="H924" s="22" t="str">
        <f>VLOOKUP($G924,Temp!$A:$C,H$1,FALSE)</f>
        <v>iqpcexchange.com</v>
      </c>
      <c r="I924" s="22" t="e">
        <f>VLOOKUP($G924,Temp!$A:$C,I$1,FALSE)</f>
        <v>#VALUE!</v>
      </c>
      <c r="J924" s="22" t="e">
        <f>VLOOKUP($G924,Temp!$A:$C,J$1,FALSE)</f>
        <v>#VALUE!</v>
      </c>
      <c r="K924" s="22" t="e">
        <f>VLOOKUP($G924,Temp!$A:$C,K$1,FALSE)</f>
        <v>#VALUE!</v>
      </c>
      <c r="L924" s="22" t="e">
        <f>VLOOKUP($G924,Temp!$A:$C,L$1,FALSE)</f>
        <v>#VALUE!</v>
      </c>
      <c r="M924" s="22" t="e">
        <f>VLOOKUP($G924,Temp!$A:$C,M$1,FALSE)</f>
        <v>#VALUE!</v>
      </c>
      <c r="N924" s="22" t="e">
        <f>VLOOKUP($G924,Temp!$A:$C,N$1,FALSE)</f>
        <v>#VALUE!</v>
      </c>
      <c r="O924" s="22" t="e">
        <f>VLOOKUP($G924,Temp!$A:$C,O$1,FALSE)</f>
        <v>#VALUE!</v>
      </c>
      <c r="P924" s="22" t="e">
        <f>VLOOKUP($G924,Temp!$A:$C,P$1,FALSE)</f>
        <v>#VALUE!</v>
      </c>
      <c r="Q924" s="22" t="e">
        <f>VLOOKUP($G924,Temp!$A:$C,Q$1,FALSE)</f>
        <v>#VALUE!</v>
      </c>
      <c r="R924" s="22" t="e">
        <f>VLOOKUP($G924,Temp!$A:$C,R$1,FALSE)</f>
        <v>#VALUE!</v>
      </c>
      <c r="S924" s="22" t="e">
        <f>VLOOKUP($G924,Temp!$A:$C,S$1,FALSE)</f>
        <v>#VALUE!</v>
      </c>
      <c r="T924" s="22" t="e">
        <f>VLOOKUP($G924,Temp!$A:$C,T$1,FALSE)</f>
        <v>#VALUE!</v>
      </c>
      <c r="U924" s="22" t="e">
        <f>VLOOKUP($G924,Temp!$A:$C,U$1,FALSE)</f>
        <v>#VALUE!</v>
      </c>
      <c r="V924" s="22" t="e">
        <f>VLOOKUP($G924,Temp!$A:$C,V$1,FALSE)</f>
        <v>#VALUE!</v>
      </c>
      <c r="W924" s="22" t="e">
        <f>VLOOKUP($G924,Temp!$A:$C,W$1,FALSE)</f>
        <v>#VALUE!</v>
      </c>
      <c r="X924" s="22" t="e">
        <f>VLOOKUP($G924,Temp!$A:$C,X$1,FALSE)</f>
        <v>#VALUE!</v>
      </c>
      <c r="Y924" s="22">
        <f>VLOOKUP($G924,Temp!$A:$C,Y$1,FALSE)</f>
        <v>0</v>
      </c>
      <c r="Z924" s="22">
        <f>VLOOKUP($G924,Temp!$A:$C,Z$1,FALSE)</f>
        <v>0</v>
      </c>
      <c r="AA924" s="22" t="e">
        <f>VLOOKUP($A924,Searches!$A:$H,AA$1,FALSE)</f>
        <v>#N/A</v>
      </c>
      <c r="AB924" s="22" t="e">
        <f>VLOOKUP($A924,Searches!$A:$H,AB$1,FALSE)</f>
        <v>#N/A</v>
      </c>
      <c r="AC924" s="22" t="e">
        <f>VLOOKUP($A924,Searches!$A:$H,AC$1,FALSE)</f>
        <v>#N/A</v>
      </c>
      <c r="AD924" s="22" t="e">
        <f>VLOOKUP($A924,Searches!$A:$H,AD$1,FALSE)</f>
        <v>#N/A</v>
      </c>
      <c r="AE924" s="22" t="e">
        <f>VLOOKUP($A924,Searches!$A:$H,AE$1,FALSE)</f>
        <v>#N/A</v>
      </c>
      <c r="AF924" s="22" t="e">
        <f>VLOOKUP($A924,Searches!$A:$H,AF$1,FALSE)</f>
        <v>#N/A</v>
      </c>
      <c r="AG924" s="22" t="e">
        <f>VLOOKUP($A924,Searches!$A:$H,AG$1,FALSE)</f>
        <v>#N/A</v>
      </c>
      <c r="AH924" s="22" t="e">
        <f>VLOOKUP($G924,Temp!$D:$F,AH$1,FALSE)</f>
        <v>#N/A</v>
      </c>
      <c r="AI924" s="22" t="e">
        <f>VLOOKUP($G924,Temp!$D:$F,AI$1,FALSE)</f>
        <v>#N/A</v>
      </c>
      <c r="AJ924" s="22" t="e">
        <f>VLOOKUP($G924,Temp!$D:$F,AJ$1,FALSE)</f>
        <v>#N/A</v>
      </c>
    </row>
    <row r="925" spans="1:36" ht="16" x14ac:dyDescent="0.2">
      <c r="A925" s="8" t="str">
        <f t="shared" si="14"/>
        <v>Wayne Amand Visual IQ, Inc.</v>
      </c>
      <c r="B925" s="8" t="s">
        <v>338</v>
      </c>
      <c r="C925" s="8" t="s">
        <v>1576</v>
      </c>
      <c r="D925" s="8" t="s">
        <v>42</v>
      </c>
      <c r="E925" s="8" t="s">
        <v>1577</v>
      </c>
      <c r="F925" s="8" t="s">
        <v>1578</v>
      </c>
      <c r="G925" s="12" t="s">
        <v>1579</v>
      </c>
      <c r="H925" s="22" t="str">
        <f>VLOOKUP($G925,Temp!$A:$C,H$1,FALSE)</f>
        <v>visualiq.com</v>
      </c>
      <c r="I925" s="22" t="e">
        <f>VLOOKUP($G925,Temp!$A:$C,I$1,FALSE)</f>
        <v>#VALUE!</v>
      </c>
      <c r="J925" s="22" t="e">
        <f>VLOOKUP($G925,Temp!$A:$C,J$1,FALSE)</f>
        <v>#VALUE!</v>
      </c>
      <c r="K925" s="22" t="e">
        <f>VLOOKUP($G925,Temp!$A:$C,K$1,FALSE)</f>
        <v>#VALUE!</v>
      </c>
      <c r="L925" s="22" t="e">
        <f>VLOOKUP($G925,Temp!$A:$C,L$1,FALSE)</f>
        <v>#VALUE!</v>
      </c>
      <c r="M925" s="22" t="e">
        <f>VLOOKUP($G925,Temp!$A:$C,M$1,FALSE)</f>
        <v>#VALUE!</v>
      </c>
      <c r="N925" s="22" t="e">
        <f>VLOOKUP($G925,Temp!$A:$C,N$1,FALSE)</f>
        <v>#VALUE!</v>
      </c>
      <c r="O925" s="22" t="e">
        <f>VLOOKUP($G925,Temp!$A:$C,O$1,FALSE)</f>
        <v>#VALUE!</v>
      </c>
      <c r="P925" s="22" t="e">
        <f>VLOOKUP($G925,Temp!$A:$C,P$1,FALSE)</f>
        <v>#VALUE!</v>
      </c>
      <c r="Q925" s="22" t="e">
        <f>VLOOKUP($G925,Temp!$A:$C,Q$1,FALSE)</f>
        <v>#VALUE!</v>
      </c>
      <c r="R925" s="22" t="e">
        <f>VLOOKUP($G925,Temp!$A:$C,R$1,FALSE)</f>
        <v>#VALUE!</v>
      </c>
      <c r="S925" s="22" t="e">
        <f>VLOOKUP($G925,Temp!$A:$C,S$1,FALSE)</f>
        <v>#VALUE!</v>
      </c>
      <c r="T925" s="22" t="e">
        <f>VLOOKUP($G925,Temp!$A:$C,T$1,FALSE)</f>
        <v>#VALUE!</v>
      </c>
      <c r="U925" s="22" t="e">
        <f>VLOOKUP($G925,Temp!$A:$C,U$1,FALSE)</f>
        <v>#VALUE!</v>
      </c>
      <c r="V925" s="22" t="e">
        <f>VLOOKUP($G925,Temp!$A:$C,V$1,FALSE)</f>
        <v>#VALUE!</v>
      </c>
      <c r="W925" s="22" t="e">
        <f>VLOOKUP($G925,Temp!$A:$C,W$1,FALSE)</f>
        <v>#VALUE!</v>
      </c>
      <c r="X925" s="22" t="e">
        <f>VLOOKUP($G925,Temp!$A:$C,X$1,FALSE)</f>
        <v>#VALUE!</v>
      </c>
      <c r="Y925" s="22">
        <f>VLOOKUP($G925,Temp!$A:$C,Y$1,FALSE)</f>
        <v>0</v>
      </c>
      <c r="Z925" s="22">
        <f>VLOOKUP($G925,Temp!$A:$C,Z$1,FALSE)</f>
        <v>0</v>
      </c>
      <c r="AA925" s="22" t="e">
        <f>VLOOKUP($A925,Searches!$A:$H,AA$1,FALSE)</f>
        <v>#N/A</v>
      </c>
      <c r="AB925" s="22" t="e">
        <f>VLOOKUP($A925,Searches!$A:$H,AB$1,FALSE)</f>
        <v>#N/A</v>
      </c>
      <c r="AC925" s="22" t="e">
        <f>VLOOKUP($A925,Searches!$A:$H,AC$1,FALSE)</f>
        <v>#N/A</v>
      </c>
      <c r="AD925" s="22" t="e">
        <f>VLOOKUP($A925,Searches!$A:$H,AD$1,FALSE)</f>
        <v>#N/A</v>
      </c>
      <c r="AE925" s="22" t="e">
        <f>VLOOKUP($A925,Searches!$A:$H,AE$1,FALSE)</f>
        <v>#N/A</v>
      </c>
      <c r="AF925" s="22" t="e">
        <f>VLOOKUP($A925,Searches!$A:$H,AF$1,FALSE)</f>
        <v>#N/A</v>
      </c>
      <c r="AG925" s="22" t="e">
        <f>VLOOKUP($A925,Searches!$A:$H,AG$1,FALSE)</f>
        <v>#N/A</v>
      </c>
      <c r="AH925" s="22" t="e">
        <f>VLOOKUP($G925,Temp!$D:$F,AH$1,FALSE)</f>
        <v>#N/A</v>
      </c>
      <c r="AI925" s="22" t="e">
        <f>VLOOKUP($G925,Temp!$D:$F,AI$1,FALSE)</f>
        <v>#N/A</v>
      </c>
      <c r="AJ925" s="22" t="e">
        <f>VLOOKUP($G925,Temp!$D:$F,AJ$1,FALSE)</f>
        <v>#N/A</v>
      </c>
    </row>
    <row r="926" spans="1:36" ht="16" x14ac:dyDescent="0.2">
      <c r="A926" s="8" t="str">
        <f t="shared" si="14"/>
        <v>Bert Rankin Lastline, Inc.</v>
      </c>
      <c r="B926" s="8" t="s">
        <v>4119</v>
      </c>
      <c r="C926" s="8" t="s">
        <v>4120</v>
      </c>
      <c r="D926" s="8" t="s">
        <v>42</v>
      </c>
      <c r="E926" s="8" t="s">
        <v>4121</v>
      </c>
      <c r="F926" s="8" t="s">
        <v>4122</v>
      </c>
      <c r="G926" s="12" t="s">
        <v>3818</v>
      </c>
      <c r="H926" s="22" t="str">
        <f>VLOOKUP($G926,Temp!$A:$C,H$1,FALSE)</f>
        <v>lastline.com</v>
      </c>
      <c r="I926" s="22" t="e">
        <f>VLOOKUP($G926,Temp!$A:$C,I$1,FALSE)</f>
        <v>#VALUE!</v>
      </c>
      <c r="J926" s="22" t="e">
        <f>VLOOKUP($G926,Temp!$A:$C,J$1,FALSE)</f>
        <v>#VALUE!</v>
      </c>
      <c r="K926" s="22" t="e">
        <f>VLOOKUP($G926,Temp!$A:$C,K$1,FALSE)</f>
        <v>#VALUE!</v>
      </c>
      <c r="L926" s="22" t="e">
        <f>VLOOKUP($G926,Temp!$A:$C,L$1,FALSE)</f>
        <v>#VALUE!</v>
      </c>
      <c r="M926" s="22" t="e">
        <f>VLOOKUP($G926,Temp!$A:$C,M$1,FALSE)</f>
        <v>#VALUE!</v>
      </c>
      <c r="N926" s="22" t="e">
        <f>VLOOKUP($G926,Temp!$A:$C,N$1,FALSE)</f>
        <v>#VALUE!</v>
      </c>
      <c r="O926" s="22" t="e">
        <f>VLOOKUP($G926,Temp!$A:$C,O$1,FALSE)</f>
        <v>#VALUE!</v>
      </c>
      <c r="P926" s="22" t="e">
        <f>VLOOKUP($G926,Temp!$A:$C,P$1,FALSE)</f>
        <v>#VALUE!</v>
      </c>
      <c r="Q926" s="22" t="e">
        <f>VLOOKUP($G926,Temp!$A:$C,Q$1,FALSE)</f>
        <v>#VALUE!</v>
      </c>
      <c r="R926" s="22" t="e">
        <f>VLOOKUP($G926,Temp!$A:$C,R$1,FALSE)</f>
        <v>#VALUE!</v>
      </c>
      <c r="S926" s="22" t="e">
        <f>VLOOKUP($G926,Temp!$A:$C,S$1,FALSE)</f>
        <v>#VALUE!</v>
      </c>
      <c r="T926" s="22" t="e">
        <f>VLOOKUP($G926,Temp!$A:$C,T$1,FALSE)</f>
        <v>#VALUE!</v>
      </c>
      <c r="U926" s="22" t="e">
        <f>VLOOKUP($G926,Temp!$A:$C,U$1,FALSE)</f>
        <v>#VALUE!</v>
      </c>
      <c r="V926" s="22" t="e">
        <f>VLOOKUP($G926,Temp!$A:$C,V$1,FALSE)</f>
        <v>#VALUE!</v>
      </c>
      <c r="W926" s="22" t="e">
        <f>VLOOKUP($G926,Temp!$A:$C,W$1,FALSE)</f>
        <v>#VALUE!</v>
      </c>
      <c r="X926" s="22" t="e">
        <f>VLOOKUP($G926,Temp!$A:$C,X$1,FALSE)</f>
        <v>#VALUE!</v>
      </c>
      <c r="Y926" s="22">
        <f>VLOOKUP($G926,Temp!$A:$C,Y$1,FALSE)</f>
        <v>2600</v>
      </c>
      <c r="Z926" s="22">
        <f>VLOOKUP($G926,Temp!$A:$C,Z$1,FALSE)</f>
        <v>1500</v>
      </c>
      <c r="AA926" s="22" t="e">
        <f>VLOOKUP($A926,Searches!$A:$H,AA$1,FALSE)</f>
        <v>#N/A</v>
      </c>
      <c r="AB926" s="22" t="e">
        <f>VLOOKUP($A926,Searches!$A:$H,AB$1,FALSE)</f>
        <v>#N/A</v>
      </c>
      <c r="AC926" s="22" t="e">
        <f>VLOOKUP($A926,Searches!$A:$H,AC$1,FALSE)</f>
        <v>#N/A</v>
      </c>
      <c r="AD926" s="22" t="e">
        <f>VLOOKUP($A926,Searches!$A:$H,AD$1,FALSE)</f>
        <v>#N/A</v>
      </c>
      <c r="AE926" s="22" t="e">
        <f>VLOOKUP($A926,Searches!$A:$H,AE$1,FALSE)</f>
        <v>#N/A</v>
      </c>
      <c r="AF926" s="22" t="e">
        <f>VLOOKUP($A926,Searches!$A:$H,AF$1,FALSE)</f>
        <v>#N/A</v>
      </c>
      <c r="AG926" s="22" t="e">
        <f>VLOOKUP($A926,Searches!$A:$H,AG$1,FALSE)</f>
        <v>#N/A</v>
      </c>
      <c r="AH926" s="22" t="str">
        <f>VLOOKUP($G926,Temp!$D:$F,AH$1,FALSE)</f>
        <v>lastline.com</v>
      </c>
      <c r="AI926" s="22" t="str">
        <f>VLOOKUP($G926,Temp!$D:$F,AI$1,FALSE)</f>
        <v>Marketo</v>
      </c>
      <c r="AJ926" s="22" t="str">
        <f>VLOOKUP($G926,Temp!$D:$F,AJ$1,FALSE)</f>
        <v>WordPress</v>
      </c>
    </row>
    <row r="927" spans="1:36" ht="16" x14ac:dyDescent="0.2">
      <c r="A927" s="8" t="str">
        <f t="shared" si="14"/>
        <v>Dustin Ritter Proficio</v>
      </c>
      <c r="B927" s="8" t="s">
        <v>4138</v>
      </c>
      <c r="C927" s="8" t="s">
        <v>4139</v>
      </c>
      <c r="D927" s="8" t="s">
        <v>42</v>
      </c>
      <c r="E927" s="8" t="s">
        <v>4140</v>
      </c>
      <c r="F927" s="8" t="s">
        <v>4141</v>
      </c>
      <c r="G927" s="12" t="s">
        <v>3850</v>
      </c>
      <c r="H927" s="22" t="str">
        <f>VLOOKUP($G927,Temp!$A:$C,H$1,FALSE)</f>
        <v>proficio.com</v>
      </c>
      <c r="I927" s="22" t="e">
        <f>VLOOKUP($G927,Temp!$A:$C,I$1,FALSE)</f>
        <v>#VALUE!</v>
      </c>
      <c r="J927" s="22" t="e">
        <f>VLOOKUP($G927,Temp!$A:$C,J$1,FALSE)</f>
        <v>#VALUE!</v>
      </c>
      <c r="K927" s="22" t="e">
        <f>VLOOKUP($G927,Temp!$A:$C,K$1,FALSE)</f>
        <v>#VALUE!</v>
      </c>
      <c r="L927" s="22" t="e">
        <f>VLOOKUP($G927,Temp!$A:$C,L$1,FALSE)</f>
        <v>#VALUE!</v>
      </c>
      <c r="M927" s="22" t="e">
        <f>VLOOKUP($G927,Temp!$A:$C,M$1,FALSE)</f>
        <v>#VALUE!</v>
      </c>
      <c r="N927" s="22" t="e">
        <f>VLOOKUP($G927,Temp!$A:$C,N$1,FALSE)</f>
        <v>#VALUE!</v>
      </c>
      <c r="O927" s="22" t="e">
        <f>VLOOKUP($G927,Temp!$A:$C,O$1,FALSE)</f>
        <v>#VALUE!</v>
      </c>
      <c r="P927" s="22" t="e">
        <f>VLOOKUP($G927,Temp!$A:$C,P$1,FALSE)</f>
        <v>#VALUE!</v>
      </c>
      <c r="Q927" s="22" t="e">
        <f>VLOOKUP($G927,Temp!$A:$C,Q$1,FALSE)</f>
        <v>#VALUE!</v>
      </c>
      <c r="R927" s="22" t="e">
        <f>VLOOKUP($G927,Temp!$A:$C,R$1,FALSE)</f>
        <v>#VALUE!</v>
      </c>
      <c r="S927" s="22" t="e">
        <f>VLOOKUP($G927,Temp!$A:$C,S$1,FALSE)</f>
        <v>#VALUE!</v>
      </c>
      <c r="T927" s="22" t="e">
        <f>VLOOKUP($G927,Temp!$A:$C,T$1,FALSE)</f>
        <v>#VALUE!</v>
      </c>
      <c r="U927" s="22" t="e">
        <f>VLOOKUP($G927,Temp!$A:$C,U$1,FALSE)</f>
        <v>#VALUE!</v>
      </c>
      <c r="V927" s="22" t="e">
        <f>VLOOKUP($G927,Temp!$A:$C,V$1,FALSE)</f>
        <v>#VALUE!</v>
      </c>
      <c r="W927" s="22" t="e">
        <f>VLOOKUP($G927,Temp!$A:$C,W$1,FALSE)</f>
        <v>#VALUE!</v>
      </c>
      <c r="X927" s="22" t="e">
        <f>VLOOKUP($G927,Temp!$A:$C,X$1,FALSE)</f>
        <v>#VALUE!</v>
      </c>
      <c r="Y927" s="22">
        <f>VLOOKUP($G927,Temp!$A:$C,Y$1,FALSE)</f>
        <v>1200</v>
      </c>
      <c r="Z927" s="22">
        <f>VLOOKUP($G927,Temp!$A:$C,Z$1,FALSE)</f>
        <v>4600</v>
      </c>
      <c r="AA927" s="22" t="e">
        <f>VLOOKUP($A927,Searches!$A:$H,AA$1,FALSE)</f>
        <v>#N/A</v>
      </c>
      <c r="AB927" s="22" t="e">
        <f>VLOOKUP($A927,Searches!$A:$H,AB$1,FALSE)</f>
        <v>#N/A</v>
      </c>
      <c r="AC927" s="22" t="e">
        <f>VLOOKUP($A927,Searches!$A:$H,AC$1,FALSE)</f>
        <v>#N/A</v>
      </c>
      <c r="AD927" s="22" t="e">
        <f>VLOOKUP($A927,Searches!$A:$H,AD$1,FALSE)</f>
        <v>#N/A</v>
      </c>
      <c r="AE927" s="22" t="e">
        <f>VLOOKUP($A927,Searches!$A:$H,AE$1,FALSE)</f>
        <v>#N/A</v>
      </c>
      <c r="AF927" s="22" t="e">
        <f>VLOOKUP($A927,Searches!$A:$H,AF$1,FALSE)</f>
        <v>#N/A</v>
      </c>
      <c r="AG927" s="22" t="e">
        <f>VLOOKUP($A927,Searches!$A:$H,AG$1,FALSE)</f>
        <v>#N/A</v>
      </c>
      <c r="AH927" s="22" t="str">
        <f>VLOOKUP($G927,Temp!$D:$F,AH$1,FALSE)</f>
        <v>proficio.com</v>
      </c>
      <c r="AI927" s="22" t="str">
        <f>VLOOKUP($G927,Temp!$D:$F,AI$1,FALSE)</f>
        <v>Marketo</v>
      </c>
      <c r="AJ927" s="22" t="str">
        <f>VLOOKUP($G927,Temp!$D:$F,AJ$1,FALSE)</f>
        <v>WordPress</v>
      </c>
    </row>
    <row r="928" spans="1:36" ht="16" x14ac:dyDescent="0.2">
      <c r="A928" s="8" t="str">
        <f t="shared" si="14"/>
        <v>Tony Wessels Convercent</v>
      </c>
      <c r="B928" s="8" t="s">
        <v>4156</v>
      </c>
      <c r="C928" s="8" t="s">
        <v>4157</v>
      </c>
      <c r="D928" s="8" t="s">
        <v>42</v>
      </c>
      <c r="E928" s="8" t="s">
        <v>4158</v>
      </c>
      <c r="F928" s="8" t="s">
        <v>4159</v>
      </c>
      <c r="G928" s="12" t="s">
        <v>3864</v>
      </c>
      <c r="H928" s="22" t="str">
        <f>VLOOKUP($G928,Temp!$A:$C,H$1,FALSE)</f>
        <v>convercent.com</v>
      </c>
      <c r="I928" s="22" t="e">
        <f>VLOOKUP($G928,Temp!$A:$C,I$1,FALSE)</f>
        <v>#VALUE!</v>
      </c>
      <c r="J928" s="22" t="e">
        <f>VLOOKUP($G928,Temp!$A:$C,J$1,FALSE)</f>
        <v>#VALUE!</v>
      </c>
      <c r="K928" s="22" t="e">
        <f>VLOOKUP($G928,Temp!$A:$C,K$1,FALSE)</f>
        <v>#VALUE!</v>
      </c>
      <c r="L928" s="22" t="e">
        <f>VLOOKUP($G928,Temp!$A:$C,L$1,FALSE)</f>
        <v>#VALUE!</v>
      </c>
      <c r="M928" s="22" t="e">
        <f>VLOOKUP($G928,Temp!$A:$C,M$1,FALSE)</f>
        <v>#VALUE!</v>
      </c>
      <c r="N928" s="22" t="e">
        <f>VLOOKUP($G928,Temp!$A:$C,N$1,FALSE)</f>
        <v>#VALUE!</v>
      </c>
      <c r="O928" s="22" t="e">
        <f>VLOOKUP($G928,Temp!$A:$C,O$1,FALSE)</f>
        <v>#VALUE!</v>
      </c>
      <c r="P928" s="22" t="e">
        <f>VLOOKUP($G928,Temp!$A:$C,P$1,FALSE)</f>
        <v>#VALUE!</v>
      </c>
      <c r="Q928" s="22" t="e">
        <f>VLOOKUP($G928,Temp!$A:$C,Q$1,FALSE)</f>
        <v>#VALUE!</v>
      </c>
      <c r="R928" s="22" t="e">
        <f>VLOOKUP($G928,Temp!$A:$C,R$1,FALSE)</f>
        <v>#VALUE!</v>
      </c>
      <c r="S928" s="22" t="e">
        <f>VLOOKUP($G928,Temp!$A:$C,S$1,FALSE)</f>
        <v>#VALUE!</v>
      </c>
      <c r="T928" s="22" t="e">
        <f>VLOOKUP($G928,Temp!$A:$C,T$1,FALSE)</f>
        <v>#VALUE!</v>
      </c>
      <c r="U928" s="22" t="e">
        <f>VLOOKUP($G928,Temp!$A:$C,U$1,FALSE)</f>
        <v>#VALUE!</v>
      </c>
      <c r="V928" s="22" t="e">
        <f>VLOOKUP($G928,Temp!$A:$C,V$1,FALSE)</f>
        <v>#VALUE!</v>
      </c>
      <c r="W928" s="22" t="e">
        <f>VLOOKUP($G928,Temp!$A:$C,W$1,FALSE)</f>
        <v>#VALUE!</v>
      </c>
      <c r="X928" s="22" t="e">
        <f>VLOOKUP($G928,Temp!$A:$C,X$1,FALSE)</f>
        <v>#VALUE!</v>
      </c>
      <c r="Y928" s="22">
        <f>VLOOKUP($G928,Temp!$A:$C,Y$1,FALSE)</f>
        <v>6900</v>
      </c>
      <c r="Z928" s="22">
        <f>VLOOKUP($G928,Temp!$A:$C,Z$1,FALSE)</f>
        <v>68</v>
      </c>
      <c r="AA928" s="22" t="str">
        <f>VLOOKUP($A928,Searches!$A:$H,AA$1,FALSE)</f>
        <v>Tony Wessels</v>
      </c>
      <c r="AB928" s="22" t="str">
        <f>VLOOKUP($A928,Searches!$A:$H,AB$1,FALSE)</f>
        <v>Convercent</v>
      </c>
      <c r="AC928" s="22" t="str">
        <f>VLOOKUP($A928,Searches!$A:$H,AC$1,FALSE)</f>
        <v>Chief Marketing Officer</v>
      </c>
      <c r="AD928" s="22" t="str">
        <f>VLOOKUP($A928,Searches!$A:$H,AD$1,FALSE)</f>
        <v>2nd</v>
      </c>
      <c r="AE928" s="22" t="str">
        <f>VLOOKUP($A928,Searches!$A:$H,AE$1,FALSE)</f>
        <v/>
      </c>
      <c r="AF928" s="22" t="str">
        <f>VLOOKUP($A928,Searches!$A:$H,AF$1,FALSE)</f>
        <v>San Francisco Bay Area</v>
      </c>
      <c r="AG928" s="22" t="str">
        <f>VLOOKUP($A928,Searches!$A:$H,AG$1,FALSE)</f>
        <v>https://www.linkedin.com/sales/profile/146237,JrAq,NAME_SEARCH?moduleKey=peopleSearchResults&amp;pageKey=sales-search3-people-refinement&amp;contextId=60BC92C971D70515801E49D6842B0000&amp;requestId=dd6588d6-e6b8-4c8c-a792-ff7bf8d17dc9&amp;action=CLICK&amp;target=urn%3Ali%3AsalesLead%3A(-1%2C146237)&amp;pageNumber=8&amp;targetEl=profilelink&amp;position=13&amp;trk=lss-serp-result-lead_photo</v>
      </c>
      <c r="AH928" s="22" t="str">
        <f>VLOOKUP($G928,Temp!$D:$F,AH$1,FALSE)</f>
        <v>convercent.com</v>
      </c>
      <c r="AI928" s="22" t="str">
        <f>VLOOKUP($G928,Temp!$D:$F,AI$1,FALSE)</f>
        <v>Marketo</v>
      </c>
      <c r="AJ928" s="22" t="str">
        <f>VLOOKUP($G928,Temp!$D:$F,AJ$1,FALSE)</f>
        <v>WordPress</v>
      </c>
    </row>
    <row r="929" spans="1:36" ht="16" x14ac:dyDescent="0.2">
      <c r="A929" s="8" t="str">
        <f t="shared" si="14"/>
        <v>Dawna Olsen SYSPRO USA</v>
      </c>
      <c r="B929" s="8" t="s">
        <v>4165</v>
      </c>
      <c r="C929" s="8" t="s">
        <v>4166</v>
      </c>
      <c r="D929" s="8" t="s">
        <v>42</v>
      </c>
      <c r="E929" s="8" t="s">
        <v>4167</v>
      </c>
      <c r="F929" s="8" t="s">
        <v>4168</v>
      </c>
      <c r="G929" s="12" t="s">
        <v>3876</v>
      </c>
      <c r="H929" s="22" t="str">
        <f>VLOOKUP($G929,Temp!$A:$C,H$1,FALSE)</f>
        <v>syspro.com</v>
      </c>
      <c r="I929" s="22" t="e">
        <f>VLOOKUP($G929,Temp!$A:$C,I$1,FALSE)</f>
        <v>#VALUE!</v>
      </c>
      <c r="J929" s="22" t="e">
        <f>VLOOKUP($G929,Temp!$A:$C,J$1,FALSE)</f>
        <v>#VALUE!</v>
      </c>
      <c r="K929" s="22" t="e">
        <f>VLOOKUP($G929,Temp!$A:$C,K$1,FALSE)</f>
        <v>#VALUE!</v>
      </c>
      <c r="L929" s="22" t="e">
        <f>VLOOKUP($G929,Temp!$A:$C,L$1,FALSE)</f>
        <v>#VALUE!</v>
      </c>
      <c r="M929" s="22" t="e">
        <f>VLOOKUP($G929,Temp!$A:$C,M$1,FALSE)</f>
        <v>#VALUE!</v>
      </c>
      <c r="N929" s="22" t="e">
        <f>VLOOKUP($G929,Temp!$A:$C,N$1,FALSE)</f>
        <v>#VALUE!</v>
      </c>
      <c r="O929" s="22" t="e">
        <f>VLOOKUP($G929,Temp!$A:$C,O$1,FALSE)</f>
        <v>#VALUE!</v>
      </c>
      <c r="P929" s="22" t="e">
        <f>VLOOKUP($G929,Temp!$A:$C,P$1,FALSE)</f>
        <v>#VALUE!</v>
      </c>
      <c r="Q929" s="22" t="e">
        <f>VLOOKUP($G929,Temp!$A:$C,Q$1,FALSE)</f>
        <v>#VALUE!</v>
      </c>
      <c r="R929" s="22" t="e">
        <f>VLOOKUP($G929,Temp!$A:$C,R$1,FALSE)</f>
        <v>#VALUE!</v>
      </c>
      <c r="S929" s="22" t="e">
        <f>VLOOKUP($G929,Temp!$A:$C,S$1,FALSE)</f>
        <v>#VALUE!</v>
      </c>
      <c r="T929" s="22" t="e">
        <f>VLOOKUP($G929,Temp!$A:$C,T$1,FALSE)</f>
        <v>#VALUE!</v>
      </c>
      <c r="U929" s="22" t="e">
        <f>VLOOKUP($G929,Temp!$A:$C,U$1,FALSE)</f>
        <v>#VALUE!</v>
      </c>
      <c r="V929" s="22" t="e">
        <f>VLOOKUP($G929,Temp!$A:$C,V$1,FALSE)</f>
        <v>#VALUE!</v>
      </c>
      <c r="W929" s="22" t="e">
        <f>VLOOKUP($G929,Temp!$A:$C,W$1,FALSE)</f>
        <v>#VALUE!</v>
      </c>
      <c r="X929" s="22" t="e">
        <f>VLOOKUP($G929,Temp!$A:$C,X$1,FALSE)</f>
        <v>#VALUE!</v>
      </c>
      <c r="Y929" s="22">
        <f>VLOOKUP($G929,Temp!$A:$C,Y$1,FALSE)</f>
        <v>81700</v>
      </c>
      <c r="Z929" s="22">
        <f>VLOOKUP($G929,Temp!$A:$C,Z$1,FALSE)</f>
        <v>261</v>
      </c>
      <c r="AA929" s="22" t="e">
        <f>VLOOKUP($A929,Searches!$A:$H,AA$1,FALSE)</f>
        <v>#N/A</v>
      </c>
      <c r="AB929" s="22" t="e">
        <f>VLOOKUP($A929,Searches!$A:$H,AB$1,FALSE)</f>
        <v>#N/A</v>
      </c>
      <c r="AC929" s="22" t="e">
        <f>VLOOKUP($A929,Searches!$A:$H,AC$1,FALSE)</f>
        <v>#N/A</v>
      </c>
      <c r="AD929" s="22" t="e">
        <f>VLOOKUP($A929,Searches!$A:$H,AD$1,FALSE)</f>
        <v>#N/A</v>
      </c>
      <c r="AE929" s="22" t="e">
        <f>VLOOKUP($A929,Searches!$A:$H,AE$1,FALSE)</f>
        <v>#N/A</v>
      </c>
      <c r="AF929" s="22" t="e">
        <f>VLOOKUP($A929,Searches!$A:$H,AF$1,FALSE)</f>
        <v>#N/A</v>
      </c>
      <c r="AG929" s="22" t="e">
        <f>VLOOKUP($A929,Searches!$A:$H,AG$1,FALSE)</f>
        <v>#N/A</v>
      </c>
      <c r="AH929" s="22" t="str">
        <f>VLOOKUP($G929,Temp!$D:$F,AH$1,FALSE)</f>
        <v>syspro.com</v>
      </c>
      <c r="AI929" s="22" t="str">
        <f>VLOOKUP($G929,Temp!$D:$F,AI$1,FALSE)</f>
        <v>Marketo</v>
      </c>
      <c r="AJ929" s="22" t="str">
        <f>VLOOKUP($G929,Temp!$D:$F,AJ$1,FALSE)</f>
        <v>WordPress</v>
      </c>
    </row>
    <row r="930" spans="1:36" ht="16" x14ac:dyDescent="0.2">
      <c r="A930" s="8" t="str">
        <f t="shared" si="14"/>
        <v>Laura Goldberg LegalZoom</v>
      </c>
      <c r="B930" s="8" t="s">
        <v>2017</v>
      </c>
      <c r="C930" s="8" t="s">
        <v>4183</v>
      </c>
      <c r="D930" s="8" t="s">
        <v>42</v>
      </c>
      <c r="E930" s="8" t="s">
        <v>4185</v>
      </c>
      <c r="F930" s="8" t="s">
        <v>4187</v>
      </c>
      <c r="G930" s="12" t="s">
        <v>3884</v>
      </c>
      <c r="H930" s="22" t="str">
        <f>VLOOKUP($G930,Temp!$A:$C,H$1,FALSE)</f>
        <v>legalzoom.com</v>
      </c>
      <c r="I930" s="22" t="e">
        <f>VLOOKUP($G930,Temp!$A:$C,I$1,FALSE)</f>
        <v>#VALUE!</v>
      </c>
      <c r="J930" s="22" t="e">
        <f>VLOOKUP($G930,Temp!$A:$C,J$1,FALSE)</f>
        <v>#VALUE!</v>
      </c>
      <c r="K930" s="22" t="e">
        <f>VLOOKUP($G930,Temp!$A:$C,K$1,FALSE)</f>
        <v>#VALUE!</v>
      </c>
      <c r="L930" s="22" t="e">
        <f>VLOOKUP($G930,Temp!$A:$C,L$1,FALSE)</f>
        <v>#VALUE!</v>
      </c>
      <c r="M930" s="22" t="e">
        <f>VLOOKUP($G930,Temp!$A:$C,M$1,FALSE)</f>
        <v>#VALUE!</v>
      </c>
      <c r="N930" s="22" t="e">
        <f>VLOOKUP($G930,Temp!$A:$C,N$1,FALSE)</f>
        <v>#VALUE!</v>
      </c>
      <c r="O930" s="22" t="e">
        <f>VLOOKUP($G930,Temp!$A:$C,O$1,FALSE)</f>
        <v>#VALUE!</v>
      </c>
      <c r="P930" s="22" t="e">
        <f>VLOOKUP($G930,Temp!$A:$C,P$1,FALSE)</f>
        <v>#VALUE!</v>
      </c>
      <c r="Q930" s="22" t="e">
        <f>VLOOKUP($G930,Temp!$A:$C,Q$1,FALSE)</f>
        <v>#VALUE!</v>
      </c>
      <c r="R930" s="22" t="e">
        <f>VLOOKUP($G930,Temp!$A:$C,R$1,FALSE)</f>
        <v>#VALUE!</v>
      </c>
      <c r="S930" s="22" t="e">
        <f>VLOOKUP($G930,Temp!$A:$C,S$1,FALSE)</f>
        <v>#VALUE!</v>
      </c>
      <c r="T930" s="22" t="e">
        <f>VLOOKUP($G930,Temp!$A:$C,T$1,FALSE)</f>
        <v>#VALUE!</v>
      </c>
      <c r="U930" s="22" t="e">
        <f>VLOOKUP($G930,Temp!$A:$C,U$1,FALSE)</f>
        <v>#VALUE!</v>
      </c>
      <c r="V930" s="22" t="e">
        <f>VLOOKUP($G930,Temp!$A:$C,V$1,FALSE)</f>
        <v>#VALUE!</v>
      </c>
      <c r="W930" s="22" t="e">
        <f>VLOOKUP($G930,Temp!$A:$C,W$1,FALSE)</f>
        <v>#VALUE!</v>
      </c>
      <c r="X930" s="22" t="e">
        <f>VLOOKUP($G930,Temp!$A:$C,X$1,FALSE)</f>
        <v>#VALUE!</v>
      </c>
      <c r="Y930" s="22">
        <f>VLOOKUP($G930,Temp!$A:$C,Y$1,FALSE)</f>
        <v>0</v>
      </c>
      <c r="Z930" s="22">
        <f>VLOOKUP($G930,Temp!$A:$C,Z$1,FALSE)</f>
        <v>0</v>
      </c>
      <c r="AA930" s="22" t="e">
        <f>VLOOKUP($A930,Searches!$A:$H,AA$1,FALSE)</f>
        <v>#N/A</v>
      </c>
      <c r="AB930" s="22" t="e">
        <f>VLOOKUP($A930,Searches!$A:$H,AB$1,FALSE)</f>
        <v>#N/A</v>
      </c>
      <c r="AC930" s="22" t="e">
        <f>VLOOKUP($A930,Searches!$A:$H,AC$1,FALSE)</f>
        <v>#N/A</v>
      </c>
      <c r="AD930" s="22" t="e">
        <f>VLOOKUP($A930,Searches!$A:$H,AD$1,FALSE)</f>
        <v>#N/A</v>
      </c>
      <c r="AE930" s="22" t="e">
        <f>VLOOKUP($A930,Searches!$A:$H,AE$1,FALSE)</f>
        <v>#N/A</v>
      </c>
      <c r="AF930" s="22" t="e">
        <f>VLOOKUP($A930,Searches!$A:$H,AF$1,FALSE)</f>
        <v>#N/A</v>
      </c>
      <c r="AG930" s="22" t="e">
        <f>VLOOKUP($A930,Searches!$A:$H,AG$1,FALSE)</f>
        <v>#N/A</v>
      </c>
      <c r="AH930" s="22" t="str">
        <f>VLOOKUP($G930,Temp!$D:$F,AH$1,FALSE)</f>
        <v>legalzoom.com</v>
      </c>
      <c r="AI930" s="22" t="str">
        <f>VLOOKUP($G930,Temp!$D:$F,AI$1,FALSE)</f>
        <v>HubSpot</v>
      </c>
      <c r="AJ930" s="22" t="str">
        <f>VLOOKUP($G930,Temp!$D:$F,AJ$1,FALSE)</f>
        <v>WordPress</v>
      </c>
    </row>
    <row r="931" spans="1:36" ht="16" x14ac:dyDescent="0.2">
      <c r="A931" s="8" t="str">
        <f t="shared" si="14"/>
        <v>Carlos Carvajal Kony, Inc.</v>
      </c>
      <c r="B931" s="8" t="s">
        <v>4195</v>
      </c>
      <c r="C931" s="8" t="s">
        <v>4196</v>
      </c>
      <c r="D931" s="8" t="s">
        <v>42</v>
      </c>
      <c r="E931" s="8" t="s">
        <v>4197</v>
      </c>
      <c r="F931" s="8" t="s">
        <v>4198</v>
      </c>
      <c r="G931" s="12" t="s">
        <v>3893</v>
      </c>
      <c r="H931" s="22" t="str">
        <f>VLOOKUP($G931,Temp!$A:$C,H$1,FALSE)</f>
        <v>kony.com</v>
      </c>
      <c r="I931" s="22" t="e">
        <f>VLOOKUP($G931,Temp!$A:$C,I$1,FALSE)</f>
        <v>#VALUE!</v>
      </c>
      <c r="J931" s="22" t="e">
        <f>VLOOKUP($G931,Temp!$A:$C,J$1,FALSE)</f>
        <v>#VALUE!</v>
      </c>
      <c r="K931" s="22" t="e">
        <f>VLOOKUP($G931,Temp!$A:$C,K$1,FALSE)</f>
        <v>#VALUE!</v>
      </c>
      <c r="L931" s="22" t="e">
        <f>VLOOKUP($G931,Temp!$A:$C,L$1,FALSE)</f>
        <v>#VALUE!</v>
      </c>
      <c r="M931" s="22" t="e">
        <f>VLOOKUP($G931,Temp!$A:$C,M$1,FALSE)</f>
        <v>#VALUE!</v>
      </c>
      <c r="N931" s="22" t="e">
        <f>VLOOKUP($G931,Temp!$A:$C,N$1,FALSE)</f>
        <v>#VALUE!</v>
      </c>
      <c r="O931" s="22" t="e">
        <f>VLOOKUP($G931,Temp!$A:$C,O$1,FALSE)</f>
        <v>#VALUE!</v>
      </c>
      <c r="P931" s="22" t="e">
        <f>VLOOKUP($G931,Temp!$A:$C,P$1,FALSE)</f>
        <v>#VALUE!</v>
      </c>
      <c r="Q931" s="22" t="e">
        <f>VLOOKUP($G931,Temp!$A:$C,Q$1,FALSE)</f>
        <v>#VALUE!</v>
      </c>
      <c r="R931" s="22" t="e">
        <f>VLOOKUP($G931,Temp!$A:$C,R$1,FALSE)</f>
        <v>#VALUE!</v>
      </c>
      <c r="S931" s="22" t="e">
        <f>VLOOKUP($G931,Temp!$A:$C,S$1,FALSE)</f>
        <v>#VALUE!</v>
      </c>
      <c r="T931" s="22" t="e">
        <f>VLOOKUP($G931,Temp!$A:$C,T$1,FALSE)</f>
        <v>#VALUE!</v>
      </c>
      <c r="U931" s="22" t="e">
        <f>VLOOKUP($G931,Temp!$A:$C,U$1,FALSE)</f>
        <v>#VALUE!</v>
      </c>
      <c r="V931" s="22" t="e">
        <f>VLOOKUP($G931,Temp!$A:$C,V$1,FALSE)</f>
        <v>#VALUE!</v>
      </c>
      <c r="W931" s="22" t="e">
        <f>VLOOKUP($G931,Temp!$A:$C,W$1,FALSE)</f>
        <v>#VALUE!</v>
      </c>
      <c r="X931" s="22" t="e">
        <f>VLOOKUP($G931,Temp!$A:$C,X$1,FALSE)</f>
        <v>#VALUE!</v>
      </c>
      <c r="Y931" s="22">
        <f>VLOOKUP($G931,Temp!$A:$C,Y$1,FALSE)</f>
        <v>58400</v>
      </c>
      <c r="Z931" s="22">
        <f>VLOOKUP($G931,Temp!$A:$C,Z$1,FALSE)</f>
        <v>17900</v>
      </c>
      <c r="AA931" s="22" t="e">
        <f>VLOOKUP($A931,Searches!$A:$H,AA$1,FALSE)</f>
        <v>#N/A</v>
      </c>
      <c r="AB931" s="22" t="e">
        <f>VLOOKUP($A931,Searches!$A:$H,AB$1,FALSE)</f>
        <v>#N/A</v>
      </c>
      <c r="AC931" s="22" t="e">
        <f>VLOOKUP($A931,Searches!$A:$H,AC$1,FALSE)</f>
        <v>#N/A</v>
      </c>
      <c r="AD931" s="22" t="e">
        <f>VLOOKUP($A931,Searches!$A:$H,AD$1,FALSE)</f>
        <v>#N/A</v>
      </c>
      <c r="AE931" s="22" t="e">
        <f>VLOOKUP($A931,Searches!$A:$H,AE$1,FALSE)</f>
        <v>#N/A</v>
      </c>
      <c r="AF931" s="22" t="e">
        <f>VLOOKUP($A931,Searches!$A:$H,AF$1,FALSE)</f>
        <v>#N/A</v>
      </c>
      <c r="AG931" s="22" t="e">
        <f>VLOOKUP($A931,Searches!$A:$H,AG$1,FALSE)</f>
        <v>#N/A</v>
      </c>
      <c r="AH931" s="22" t="str">
        <f>VLOOKUP($G931,Temp!$D:$F,AH$1,FALSE)</f>
        <v>kony.com</v>
      </c>
      <c r="AI931" s="22" t="str">
        <f>VLOOKUP($G931,Temp!$D:$F,AI$1,FALSE)</f>
        <v>Marketo</v>
      </c>
      <c r="AJ931" s="22" t="str">
        <f>VLOOKUP($G931,Temp!$D:$F,AJ$1,FALSE)</f>
        <v>Drupal</v>
      </c>
    </row>
    <row r="932" spans="1:36" ht="16" x14ac:dyDescent="0.2">
      <c r="A932" s="8" t="str">
        <f t="shared" si="14"/>
        <v>Dave Capuano BluVector</v>
      </c>
      <c r="B932" s="8" t="s">
        <v>4214</v>
      </c>
      <c r="C932" s="8" t="s">
        <v>4215</v>
      </c>
      <c r="D932" s="8" t="s">
        <v>42</v>
      </c>
      <c r="E932" s="8" t="s">
        <v>4216</v>
      </c>
      <c r="F932" s="8" t="s">
        <v>4217</v>
      </c>
      <c r="G932" s="12" t="s">
        <v>3908</v>
      </c>
      <c r="H932" s="22" t="str">
        <f>VLOOKUP($G932,Temp!$A:$C,H$1,FALSE)</f>
        <v>bluvector.io</v>
      </c>
      <c r="I932" s="22" t="e">
        <f>VLOOKUP($G932,Temp!$A:$C,I$1,FALSE)</f>
        <v>#VALUE!</v>
      </c>
      <c r="J932" s="22" t="e">
        <f>VLOOKUP($G932,Temp!$A:$C,J$1,FALSE)</f>
        <v>#VALUE!</v>
      </c>
      <c r="K932" s="22" t="e">
        <f>VLOOKUP($G932,Temp!$A:$C,K$1,FALSE)</f>
        <v>#VALUE!</v>
      </c>
      <c r="L932" s="22" t="e">
        <f>VLOOKUP($G932,Temp!$A:$C,L$1,FALSE)</f>
        <v>#VALUE!</v>
      </c>
      <c r="M932" s="22" t="e">
        <f>VLOOKUP($G932,Temp!$A:$C,M$1,FALSE)</f>
        <v>#VALUE!</v>
      </c>
      <c r="N932" s="22" t="e">
        <f>VLOOKUP($G932,Temp!$A:$C,N$1,FALSE)</f>
        <v>#VALUE!</v>
      </c>
      <c r="O932" s="22" t="e">
        <f>VLOOKUP($G932,Temp!$A:$C,O$1,FALSE)</f>
        <v>#VALUE!</v>
      </c>
      <c r="P932" s="22" t="e">
        <f>VLOOKUP($G932,Temp!$A:$C,P$1,FALSE)</f>
        <v>#VALUE!</v>
      </c>
      <c r="Q932" s="22" t="e">
        <f>VLOOKUP($G932,Temp!$A:$C,Q$1,FALSE)</f>
        <v>#VALUE!</v>
      </c>
      <c r="R932" s="22" t="e">
        <f>VLOOKUP($G932,Temp!$A:$C,R$1,FALSE)</f>
        <v>#VALUE!</v>
      </c>
      <c r="S932" s="22" t="e">
        <f>VLOOKUP($G932,Temp!$A:$C,S$1,FALSE)</f>
        <v>#VALUE!</v>
      </c>
      <c r="T932" s="22" t="e">
        <f>VLOOKUP($G932,Temp!$A:$C,T$1,FALSE)</f>
        <v>#VALUE!</v>
      </c>
      <c r="U932" s="22" t="e">
        <f>VLOOKUP($G932,Temp!$A:$C,U$1,FALSE)</f>
        <v>#VALUE!</v>
      </c>
      <c r="V932" s="22" t="e">
        <f>VLOOKUP($G932,Temp!$A:$C,V$1,FALSE)</f>
        <v>#VALUE!</v>
      </c>
      <c r="W932" s="22" t="e">
        <f>VLOOKUP($G932,Temp!$A:$C,W$1,FALSE)</f>
        <v>#VALUE!</v>
      </c>
      <c r="X932" s="22" t="e">
        <f>VLOOKUP($G932,Temp!$A:$C,X$1,FALSE)</f>
        <v>#VALUE!</v>
      </c>
      <c r="Y932" s="22">
        <f>VLOOKUP($G932,Temp!$A:$C,Y$1,FALSE)</f>
        <v>14</v>
      </c>
      <c r="Z932" s="22">
        <f>VLOOKUP($G932,Temp!$A:$C,Z$1,FALSE)</f>
        <v>15900</v>
      </c>
      <c r="AA932" s="22" t="e">
        <f>VLOOKUP($A932,Searches!$A:$H,AA$1,FALSE)</f>
        <v>#N/A</v>
      </c>
      <c r="AB932" s="22" t="e">
        <f>VLOOKUP($A932,Searches!$A:$H,AB$1,FALSE)</f>
        <v>#N/A</v>
      </c>
      <c r="AC932" s="22" t="e">
        <f>VLOOKUP($A932,Searches!$A:$H,AC$1,FALSE)</f>
        <v>#N/A</v>
      </c>
      <c r="AD932" s="22" t="e">
        <f>VLOOKUP($A932,Searches!$A:$H,AD$1,FALSE)</f>
        <v>#N/A</v>
      </c>
      <c r="AE932" s="22" t="e">
        <f>VLOOKUP($A932,Searches!$A:$H,AE$1,FALSE)</f>
        <v>#N/A</v>
      </c>
      <c r="AF932" s="22" t="e">
        <f>VLOOKUP($A932,Searches!$A:$H,AF$1,FALSE)</f>
        <v>#N/A</v>
      </c>
      <c r="AG932" s="22" t="e">
        <f>VLOOKUP($A932,Searches!$A:$H,AG$1,FALSE)</f>
        <v>#N/A</v>
      </c>
      <c r="AH932" s="22" t="str">
        <f>VLOOKUP($G932,Temp!$D:$F,AH$1,FALSE)</f>
        <v>bluvector.io</v>
      </c>
      <c r="AI932" s="22" t="str">
        <f>VLOOKUP($G932,Temp!$D:$F,AI$1,FALSE)</f>
        <v>Marketo</v>
      </c>
      <c r="AJ932" s="22" t="str">
        <f>VLOOKUP($G932,Temp!$D:$F,AJ$1,FALSE)</f>
        <v>WordPress</v>
      </c>
    </row>
    <row r="933" spans="1:36" ht="16" x14ac:dyDescent="0.2">
      <c r="A933" s="8" t="str">
        <f t="shared" si="14"/>
        <v>Steve Preston Qstream</v>
      </c>
      <c r="B933" s="8" t="s">
        <v>1864</v>
      </c>
      <c r="C933" s="8" t="s">
        <v>4233</v>
      </c>
      <c r="D933" s="8" t="s">
        <v>42</v>
      </c>
      <c r="E933" s="8" t="s">
        <v>4234</v>
      </c>
      <c r="F933" s="8" t="s">
        <v>4235</v>
      </c>
      <c r="G933" s="12" t="s">
        <v>3924</v>
      </c>
      <c r="H933" s="22" t="str">
        <f>VLOOKUP($G933,Temp!$A:$C,H$1,FALSE)</f>
        <v>qstream.com</v>
      </c>
      <c r="I933" s="22" t="e">
        <f>VLOOKUP($G933,Temp!$A:$C,I$1,FALSE)</f>
        <v>#VALUE!</v>
      </c>
      <c r="J933" s="22" t="e">
        <f>VLOOKUP($G933,Temp!$A:$C,J$1,FALSE)</f>
        <v>#VALUE!</v>
      </c>
      <c r="K933" s="22" t="e">
        <f>VLOOKUP($G933,Temp!$A:$C,K$1,FALSE)</f>
        <v>#VALUE!</v>
      </c>
      <c r="L933" s="22" t="e">
        <f>VLOOKUP($G933,Temp!$A:$C,L$1,FALSE)</f>
        <v>#VALUE!</v>
      </c>
      <c r="M933" s="22" t="e">
        <f>VLOOKUP($G933,Temp!$A:$C,M$1,FALSE)</f>
        <v>#VALUE!</v>
      </c>
      <c r="N933" s="22" t="e">
        <f>VLOOKUP($G933,Temp!$A:$C,N$1,FALSE)</f>
        <v>#VALUE!</v>
      </c>
      <c r="O933" s="22" t="e">
        <f>VLOOKUP($G933,Temp!$A:$C,O$1,FALSE)</f>
        <v>#VALUE!</v>
      </c>
      <c r="P933" s="22" t="e">
        <f>VLOOKUP($G933,Temp!$A:$C,P$1,FALSE)</f>
        <v>#VALUE!</v>
      </c>
      <c r="Q933" s="22" t="e">
        <f>VLOOKUP($G933,Temp!$A:$C,Q$1,FALSE)</f>
        <v>#VALUE!</v>
      </c>
      <c r="R933" s="22" t="e">
        <f>VLOOKUP($G933,Temp!$A:$C,R$1,FALSE)</f>
        <v>#VALUE!</v>
      </c>
      <c r="S933" s="22" t="e">
        <f>VLOOKUP($G933,Temp!$A:$C,S$1,FALSE)</f>
        <v>#VALUE!</v>
      </c>
      <c r="T933" s="22" t="e">
        <f>VLOOKUP($G933,Temp!$A:$C,T$1,FALSE)</f>
        <v>#VALUE!</v>
      </c>
      <c r="U933" s="22" t="e">
        <f>VLOOKUP($G933,Temp!$A:$C,U$1,FALSE)</f>
        <v>#VALUE!</v>
      </c>
      <c r="V933" s="22" t="e">
        <f>VLOOKUP($G933,Temp!$A:$C,V$1,FALSE)</f>
        <v>#VALUE!</v>
      </c>
      <c r="W933" s="22" t="e">
        <f>VLOOKUP($G933,Temp!$A:$C,W$1,FALSE)</f>
        <v>#VALUE!</v>
      </c>
      <c r="X933" s="22" t="e">
        <f>VLOOKUP($G933,Temp!$A:$C,X$1,FALSE)</f>
        <v>#VALUE!</v>
      </c>
      <c r="Y933" s="22">
        <f>VLOOKUP($G933,Temp!$A:$C,Y$1,FALSE)</f>
        <v>552</v>
      </c>
      <c r="Z933" s="22">
        <f>VLOOKUP($G933,Temp!$A:$C,Z$1,FALSE)</f>
        <v>4900</v>
      </c>
      <c r="AA933" s="22" t="e">
        <f>VLOOKUP($A933,Searches!$A:$H,AA$1,FALSE)</f>
        <v>#N/A</v>
      </c>
      <c r="AB933" s="22" t="e">
        <f>VLOOKUP($A933,Searches!$A:$H,AB$1,FALSE)</f>
        <v>#N/A</v>
      </c>
      <c r="AC933" s="22" t="e">
        <f>VLOOKUP($A933,Searches!$A:$H,AC$1,FALSE)</f>
        <v>#N/A</v>
      </c>
      <c r="AD933" s="22" t="e">
        <f>VLOOKUP($A933,Searches!$A:$H,AD$1,FALSE)</f>
        <v>#N/A</v>
      </c>
      <c r="AE933" s="22" t="e">
        <f>VLOOKUP($A933,Searches!$A:$H,AE$1,FALSE)</f>
        <v>#N/A</v>
      </c>
      <c r="AF933" s="22" t="e">
        <f>VLOOKUP($A933,Searches!$A:$H,AF$1,FALSE)</f>
        <v>#N/A</v>
      </c>
      <c r="AG933" s="22" t="e">
        <f>VLOOKUP($A933,Searches!$A:$H,AG$1,FALSE)</f>
        <v>#N/A</v>
      </c>
      <c r="AH933" s="22" t="str">
        <f>VLOOKUP($G933,Temp!$D:$F,AH$1,FALSE)</f>
        <v>qstream.com</v>
      </c>
      <c r="AI933" s="22" t="str">
        <f>VLOOKUP($G933,Temp!$D:$F,AI$1,FALSE)</f>
        <v>Pardot</v>
      </c>
      <c r="AJ933" s="22" t="str">
        <f>VLOOKUP($G933,Temp!$D:$F,AJ$1,FALSE)</f>
        <v>WordPress</v>
      </c>
    </row>
    <row r="934" spans="1:36" ht="16" x14ac:dyDescent="0.2">
      <c r="A934" s="8" t="str">
        <f t="shared" si="14"/>
        <v>Dea Lawrence Variety</v>
      </c>
      <c r="B934" s="8" t="s">
        <v>4242</v>
      </c>
      <c r="C934" s="8" t="s">
        <v>4244</v>
      </c>
      <c r="D934" s="8" t="s">
        <v>42</v>
      </c>
      <c r="E934" s="8" t="s">
        <v>4247</v>
      </c>
      <c r="F934" s="8" t="s">
        <v>4249</v>
      </c>
      <c r="G934" s="12" t="s">
        <v>3929</v>
      </c>
      <c r="H934" s="22" t="str">
        <f>VLOOKUP($G934,Temp!$A:$C,H$1,FALSE)</f>
        <v>variety.com</v>
      </c>
      <c r="I934" s="22" t="e">
        <f>VLOOKUP($G934,Temp!$A:$C,I$1,FALSE)</f>
        <v>#VALUE!</v>
      </c>
      <c r="J934" s="22" t="e">
        <f>VLOOKUP($G934,Temp!$A:$C,J$1,FALSE)</f>
        <v>#VALUE!</v>
      </c>
      <c r="K934" s="22" t="e">
        <f>VLOOKUP($G934,Temp!$A:$C,K$1,FALSE)</f>
        <v>#VALUE!</v>
      </c>
      <c r="L934" s="22" t="e">
        <f>VLOOKUP($G934,Temp!$A:$C,L$1,FALSE)</f>
        <v>#VALUE!</v>
      </c>
      <c r="M934" s="22" t="e">
        <f>VLOOKUP($G934,Temp!$A:$C,M$1,FALSE)</f>
        <v>#VALUE!</v>
      </c>
      <c r="N934" s="22" t="e">
        <f>VLOOKUP($G934,Temp!$A:$C,N$1,FALSE)</f>
        <v>#VALUE!</v>
      </c>
      <c r="O934" s="22" t="e">
        <f>VLOOKUP($G934,Temp!$A:$C,O$1,FALSE)</f>
        <v>#VALUE!</v>
      </c>
      <c r="P934" s="22" t="e">
        <f>VLOOKUP($G934,Temp!$A:$C,P$1,FALSE)</f>
        <v>#VALUE!</v>
      </c>
      <c r="Q934" s="22" t="e">
        <f>VLOOKUP($G934,Temp!$A:$C,Q$1,FALSE)</f>
        <v>#VALUE!</v>
      </c>
      <c r="R934" s="22" t="e">
        <f>VLOOKUP($G934,Temp!$A:$C,R$1,FALSE)</f>
        <v>#VALUE!</v>
      </c>
      <c r="S934" s="22" t="e">
        <f>VLOOKUP($G934,Temp!$A:$C,S$1,FALSE)</f>
        <v>#VALUE!</v>
      </c>
      <c r="T934" s="22" t="e">
        <f>VLOOKUP($G934,Temp!$A:$C,T$1,FALSE)</f>
        <v>#VALUE!</v>
      </c>
      <c r="U934" s="22" t="e">
        <f>VLOOKUP($G934,Temp!$A:$C,U$1,FALSE)</f>
        <v>#VALUE!</v>
      </c>
      <c r="V934" s="22" t="e">
        <f>VLOOKUP($G934,Temp!$A:$C,V$1,FALSE)</f>
        <v>#VALUE!</v>
      </c>
      <c r="W934" s="22" t="e">
        <f>VLOOKUP($G934,Temp!$A:$C,W$1,FALSE)</f>
        <v>#VALUE!</v>
      </c>
      <c r="X934" s="22" t="e">
        <f>VLOOKUP($G934,Temp!$A:$C,X$1,FALSE)</f>
        <v>#VALUE!</v>
      </c>
      <c r="Y934" s="22">
        <f>VLOOKUP($G934,Temp!$A:$C,Y$1,FALSE)</f>
        <v>0</v>
      </c>
      <c r="Z934" s="22">
        <f>VLOOKUP($G934,Temp!$A:$C,Z$1,FALSE)</f>
        <v>0</v>
      </c>
      <c r="AA934" s="22" t="e">
        <f>VLOOKUP($A934,Searches!$A:$H,AA$1,FALSE)</f>
        <v>#N/A</v>
      </c>
      <c r="AB934" s="22" t="e">
        <f>VLOOKUP($A934,Searches!$A:$H,AB$1,FALSE)</f>
        <v>#N/A</v>
      </c>
      <c r="AC934" s="22" t="e">
        <f>VLOOKUP($A934,Searches!$A:$H,AC$1,FALSE)</f>
        <v>#N/A</v>
      </c>
      <c r="AD934" s="22" t="e">
        <f>VLOOKUP($A934,Searches!$A:$H,AD$1,FALSE)</f>
        <v>#N/A</v>
      </c>
      <c r="AE934" s="22" t="e">
        <f>VLOOKUP($A934,Searches!$A:$H,AE$1,FALSE)</f>
        <v>#N/A</v>
      </c>
      <c r="AF934" s="22" t="e">
        <f>VLOOKUP($A934,Searches!$A:$H,AF$1,FALSE)</f>
        <v>#N/A</v>
      </c>
      <c r="AG934" s="22" t="e">
        <f>VLOOKUP($A934,Searches!$A:$H,AG$1,FALSE)</f>
        <v>#N/A</v>
      </c>
      <c r="AH934" s="22" t="str">
        <f>VLOOKUP($G934,Temp!$D:$F,AH$1,FALSE)</f>
        <v>variety.com</v>
      </c>
      <c r="AI934" s="22" t="str">
        <f>VLOOKUP($G934,Temp!$D:$F,AI$1,FALSE)</f>
        <v>HubSpot</v>
      </c>
      <c r="AJ934" s="22" t="str">
        <f>VLOOKUP($G934,Temp!$D:$F,AJ$1,FALSE)</f>
        <v>WordPress</v>
      </c>
    </row>
    <row r="935" spans="1:36" ht="16" x14ac:dyDescent="0.2">
      <c r="A935" s="8" t="str">
        <f t="shared" si="14"/>
        <v>Yancy Oshita Catchpoint</v>
      </c>
      <c r="B935" s="8" t="s">
        <v>4267</v>
      </c>
      <c r="C935" s="8" t="s">
        <v>4268</v>
      </c>
      <c r="D935" s="8" t="s">
        <v>42</v>
      </c>
      <c r="E935" s="8" t="s">
        <v>4269</v>
      </c>
      <c r="F935" s="8" t="s">
        <v>4270</v>
      </c>
      <c r="G935" s="12" t="s">
        <v>3945</v>
      </c>
      <c r="H935" s="22" t="str">
        <f>VLOOKUP($G935,Temp!$A:$C,H$1,FALSE)</f>
        <v>catchpoint.com</v>
      </c>
      <c r="I935" s="22" t="e">
        <f>VLOOKUP($G935,Temp!$A:$C,I$1,FALSE)</f>
        <v>#VALUE!</v>
      </c>
      <c r="J935" s="22" t="e">
        <f>VLOOKUP($G935,Temp!$A:$C,J$1,FALSE)</f>
        <v>#VALUE!</v>
      </c>
      <c r="K935" s="22" t="e">
        <f>VLOOKUP($G935,Temp!$A:$C,K$1,FALSE)</f>
        <v>#VALUE!</v>
      </c>
      <c r="L935" s="22" t="e">
        <f>VLOOKUP($G935,Temp!$A:$C,L$1,FALSE)</f>
        <v>#VALUE!</v>
      </c>
      <c r="M935" s="22" t="e">
        <f>VLOOKUP($G935,Temp!$A:$C,M$1,FALSE)</f>
        <v>#VALUE!</v>
      </c>
      <c r="N935" s="22" t="e">
        <f>VLOOKUP($G935,Temp!$A:$C,N$1,FALSE)</f>
        <v>#VALUE!</v>
      </c>
      <c r="O935" s="22" t="e">
        <f>VLOOKUP($G935,Temp!$A:$C,O$1,FALSE)</f>
        <v>#VALUE!</v>
      </c>
      <c r="P935" s="22" t="e">
        <f>VLOOKUP($G935,Temp!$A:$C,P$1,FALSE)</f>
        <v>#VALUE!</v>
      </c>
      <c r="Q935" s="22" t="e">
        <f>VLOOKUP($G935,Temp!$A:$C,Q$1,FALSE)</f>
        <v>#VALUE!</v>
      </c>
      <c r="R935" s="22" t="e">
        <f>VLOOKUP($G935,Temp!$A:$C,R$1,FALSE)</f>
        <v>#VALUE!</v>
      </c>
      <c r="S935" s="22" t="e">
        <f>VLOOKUP($G935,Temp!$A:$C,S$1,FALSE)</f>
        <v>#VALUE!</v>
      </c>
      <c r="T935" s="22" t="e">
        <f>VLOOKUP($G935,Temp!$A:$C,T$1,FALSE)</f>
        <v>#VALUE!</v>
      </c>
      <c r="U935" s="22" t="e">
        <f>VLOOKUP($G935,Temp!$A:$C,U$1,FALSE)</f>
        <v>#VALUE!</v>
      </c>
      <c r="V935" s="22" t="e">
        <f>VLOOKUP($G935,Temp!$A:$C,V$1,FALSE)</f>
        <v>#VALUE!</v>
      </c>
      <c r="W935" s="22" t="e">
        <f>VLOOKUP($G935,Temp!$A:$C,W$1,FALSE)</f>
        <v>#VALUE!</v>
      </c>
      <c r="X935" s="22" t="e">
        <f>VLOOKUP($G935,Temp!$A:$C,X$1,FALSE)</f>
        <v>#VALUE!</v>
      </c>
      <c r="Y935" s="22">
        <f>VLOOKUP($G935,Temp!$A:$C,Y$1,FALSE)</f>
        <v>41800</v>
      </c>
      <c r="Z935" s="22">
        <f>VLOOKUP($G935,Temp!$A:$C,Z$1,FALSE)</f>
        <v>8500</v>
      </c>
      <c r="AA935" s="22" t="e">
        <f>VLOOKUP($A935,Searches!$A:$H,AA$1,FALSE)</f>
        <v>#N/A</v>
      </c>
      <c r="AB935" s="22" t="e">
        <f>VLOOKUP($A935,Searches!$A:$H,AB$1,FALSE)</f>
        <v>#N/A</v>
      </c>
      <c r="AC935" s="22" t="e">
        <f>VLOOKUP($A935,Searches!$A:$H,AC$1,FALSE)</f>
        <v>#N/A</v>
      </c>
      <c r="AD935" s="22" t="e">
        <f>VLOOKUP($A935,Searches!$A:$H,AD$1,FALSE)</f>
        <v>#N/A</v>
      </c>
      <c r="AE935" s="22" t="e">
        <f>VLOOKUP($A935,Searches!$A:$H,AE$1,FALSE)</f>
        <v>#N/A</v>
      </c>
      <c r="AF935" s="22" t="e">
        <f>VLOOKUP($A935,Searches!$A:$H,AF$1,FALSE)</f>
        <v>#N/A</v>
      </c>
      <c r="AG935" s="22" t="e">
        <f>VLOOKUP($A935,Searches!$A:$H,AG$1,FALSE)</f>
        <v>#N/A</v>
      </c>
      <c r="AH935" s="22" t="str">
        <f>VLOOKUP($G935,Temp!$D:$F,AH$1,FALSE)</f>
        <v>catchpoint.com</v>
      </c>
      <c r="AI935" s="22" t="str">
        <f>VLOOKUP($G935,Temp!$D:$F,AI$1,FALSE)</f>
        <v>Marketo</v>
      </c>
      <c r="AJ935" s="22" t="str">
        <f>VLOOKUP($G935,Temp!$D:$F,AJ$1,FALSE)</f>
        <v>WordPress</v>
      </c>
    </row>
    <row r="936" spans="1:36" ht="16" x14ac:dyDescent="0.2">
      <c r="A936" s="8" t="str">
        <f t="shared" si="14"/>
        <v>David Roussain GetG5</v>
      </c>
      <c r="B936" s="8" t="s">
        <v>438</v>
      </c>
      <c r="C936" s="8" t="s">
        <v>4258</v>
      </c>
      <c r="D936" s="8" t="s">
        <v>42</v>
      </c>
      <c r="E936" s="8" t="s">
        <v>4259</v>
      </c>
      <c r="F936" s="8" t="s">
        <v>4260</v>
      </c>
      <c r="G936" s="12" t="s">
        <v>3930</v>
      </c>
      <c r="H936" s="22" t="str">
        <f>VLOOKUP($G936,Temp!$A:$C,H$1,FALSE)</f>
        <v>GetG5.com</v>
      </c>
      <c r="I936" s="22" t="e">
        <f>VLOOKUP($G936,Temp!$A:$C,I$1,FALSE)</f>
        <v>#VALUE!</v>
      </c>
      <c r="J936" s="22" t="e">
        <f>VLOOKUP($G936,Temp!$A:$C,J$1,FALSE)</f>
        <v>#VALUE!</v>
      </c>
      <c r="K936" s="22" t="e">
        <f>VLOOKUP($G936,Temp!$A:$C,K$1,FALSE)</f>
        <v>#VALUE!</v>
      </c>
      <c r="L936" s="22" t="e">
        <f>VLOOKUP($G936,Temp!$A:$C,L$1,FALSE)</f>
        <v>#VALUE!</v>
      </c>
      <c r="M936" s="22" t="e">
        <f>VLOOKUP($G936,Temp!$A:$C,M$1,FALSE)</f>
        <v>#VALUE!</v>
      </c>
      <c r="N936" s="22" t="e">
        <f>VLOOKUP($G936,Temp!$A:$C,N$1,FALSE)</f>
        <v>#VALUE!</v>
      </c>
      <c r="O936" s="22" t="e">
        <f>VLOOKUP($G936,Temp!$A:$C,O$1,FALSE)</f>
        <v>#VALUE!</v>
      </c>
      <c r="P936" s="22" t="e">
        <f>VLOOKUP($G936,Temp!$A:$C,P$1,FALSE)</f>
        <v>#VALUE!</v>
      </c>
      <c r="Q936" s="22" t="e">
        <f>VLOOKUP($G936,Temp!$A:$C,Q$1,FALSE)</f>
        <v>#VALUE!</v>
      </c>
      <c r="R936" s="22" t="e">
        <f>VLOOKUP($G936,Temp!$A:$C,R$1,FALSE)</f>
        <v>#VALUE!</v>
      </c>
      <c r="S936" s="22" t="e">
        <f>VLOOKUP($G936,Temp!$A:$C,S$1,FALSE)</f>
        <v>#VALUE!</v>
      </c>
      <c r="T936" s="22" t="e">
        <f>VLOOKUP($G936,Temp!$A:$C,T$1,FALSE)</f>
        <v>#VALUE!</v>
      </c>
      <c r="U936" s="22" t="e">
        <f>VLOOKUP($G936,Temp!$A:$C,U$1,FALSE)</f>
        <v>#VALUE!</v>
      </c>
      <c r="V936" s="22" t="e">
        <f>VLOOKUP($G936,Temp!$A:$C,V$1,FALSE)</f>
        <v>#VALUE!</v>
      </c>
      <c r="W936" s="22" t="e">
        <f>VLOOKUP($G936,Temp!$A:$C,W$1,FALSE)</f>
        <v>#VALUE!</v>
      </c>
      <c r="X936" s="22" t="e">
        <f>VLOOKUP($G936,Temp!$A:$C,X$1,FALSE)</f>
        <v>#VALUE!</v>
      </c>
      <c r="Y936" s="22">
        <f>VLOOKUP($G936,Temp!$A:$C,Y$1,FALSE)</f>
        <v>6200</v>
      </c>
      <c r="Z936" s="22">
        <f>VLOOKUP($G936,Temp!$A:$C,Z$1,FALSE)</f>
        <v>355</v>
      </c>
      <c r="AA936" s="22" t="str">
        <f>VLOOKUP($A936,Searches!$A:$H,AA$1,FALSE)</f>
        <v>David Roussain</v>
      </c>
      <c r="AB936" s="22" t="str">
        <f>VLOOKUP($A936,Searches!$A:$H,AB$1,FALSE)</f>
        <v>GetG5</v>
      </c>
      <c r="AC936" s="22" t="str">
        <f>VLOOKUP($A936,Searches!$A:$H,AC$1,FALSE)</f>
        <v>Chief Marketing Officer</v>
      </c>
      <c r="AD936" s="22" t="str">
        <f>VLOOKUP($A936,Searches!$A:$H,AD$1,FALSE)</f>
        <v>2nd</v>
      </c>
      <c r="AE936" s="22" t="str">
        <f>VLOOKUP($A936,Searches!$A:$H,AE$1,FALSE)</f>
        <v/>
      </c>
      <c r="AF936" s="22" t="str">
        <f>VLOOKUP($A936,Searches!$A:$H,AF$1,FALSE)</f>
        <v>Bend, Oregon Area</v>
      </c>
      <c r="AG936" s="22" t="str">
        <f>VLOOKUP($A936,Searches!$A:$H,AG$1,FALSE)</f>
        <v>https://www.linkedin.com/sales/profile/1712053,5uKe,NAME_SEARCH?moduleKey=peopleSearchResults&amp;pageKey=sales-search3-people-refinement&amp;contextId=60BC92C971D70515801E49D6842B0000&amp;requestId=addf2190-9d55-41b9-a472-dc3c576fbb3c&amp;action=CLICK&amp;target=urn%3Ali%3AsalesLead%3A(-1%2C1712053)&amp;pageNumber=5&amp;targetEl=profilelink&amp;position=9&amp;trk=lss-serp-result-lead_photo</v>
      </c>
      <c r="AH936" s="22" t="e">
        <f>VLOOKUP($G936,Temp!$D:$F,AH$1,FALSE)</f>
        <v>#N/A</v>
      </c>
      <c r="AI936" s="22" t="e">
        <f>VLOOKUP($G936,Temp!$D:$F,AI$1,FALSE)</f>
        <v>#N/A</v>
      </c>
      <c r="AJ936" s="22" t="e">
        <f>VLOOKUP($G936,Temp!$D:$F,AJ$1,FALSE)</f>
        <v>#N/A</v>
      </c>
    </row>
    <row r="937" spans="1:36" ht="16" x14ac:dyDescent="0.2">
      <c r="A937" s="8" t="str">
        <f t="shared" si="14"/>
        <v>Edward Vesely Vision Solutions, Inc.</v>
      </c>
      <c r="B937" s="8" t="s">
        <v>419</v>
      </c>
      <c r="C937" s="8" t="s">
        <v>4286</v>
      </c>
      <c r="D937" s="8" t="s">
        <v>4287</v>
      </c>
      <c r="E937" s="8" t="s">
        <v>4288</v>
      </c>
      <c r="F937" s="8" t="s">
        <v>4289</v>
      </c>
      <c r="G937" s="12" t="s">
        <v>3958</v>
      </c>
      <c r="H937" s="22" t="str">
        <f>VLOOKUP($G937,Temp!$A:$C,H$1,FALSE)</f>
        <v>visionsolutions.com</v>
      </c>
      <c r="I937" s="22" t="e">
        <f>VLOOKUP($G937,Temp!$A:$C,I$1,FALSE)</f>
        <v>#VALUE!</v>
      </c>
      <c r="J937" s="22" t="e">
        <f>VLOOKUP($G937,Temp!$A:$C,J$1,FALSE)</f>
        <v>#VALUE!</v>
      </c>
      <c r="K937" s="22" t="e">
        <f>VLOOKUP($G937,Temp!$A:$C,K$1,FALSE)</f>
        <v>#VALUE!</v>
      </c>
      <c r="L937" s="22" t="e">
        <f>VLOOKUP($G937,Temp!$A:$C,L$1,FALSE)</f>
        <v>#VALUE!</v>
      </c>
      <c r="M937" s="22" t="e">
        <f>VLOOKUP($G937,Temp!$A:$C,M$1,FALSE)</f>
        <v>#VALUE!</v>
      </c>
      <c r="N937" s="22" t="e">
        <f>VLOOKUP($G937,Temp!$A:$C,N$1,FALSE)</f>
        <v>#VALUE!</v>
      </c>
      <c r="O937" s="22" t="e">
        <f>VLOOKUP($G937,Temp!$A:$C,O$1,FALSE)</f>
        <v>#VALUE!</v>
      </c>
      <c r="P937" s="22" t="e">
        <f>VLOOKUP($G937,Temp!$A:$C,P$1,FALSE)</f>
        <v>#VALUE!</v>
      </c>
      <c r="Q937" s="22" t="e">
        <f>VLOOKUP($G937,Temp!$A:$C,Q$1,FALSE)</f>
        <v>#VALUE!</v>
      </c>
      <c r="R937" s="22" t="e">
        <f>VLOOKUP($G937,Temp!$A:$C,R$1,FALSE)</f>
        <v>#VALUE!</v>
      </c>
      <c r="S937" s="22" t="e">
        <f>VLOOKUP($G937,Temp!$A:$C,S$1,FALSE)</f>
        <v>#VALUE!</v>
      </c>
      <c r="T937" s="22" t="e">
        <f>VLOOKUP($G937,Temp!$A:$C,T$1,FALSE)</f>
        <v>#VALUE!</v>
      </c>
      <c r="U937" s="22" t="e">
        <f>VLOOKUP($G937,Temp!$A:$C,U$1,FALSE)</f>
        <v>#VALUE!</v>
      </c>
      <c r="V937" s="22" t="e">
        <f>VLOOKUP($G937,Temp!$A:$C,V$1,FALSE)</f>
        <v>#VALUE!</v>
      </c>
      <c r="W937" s="22" t="e">
        <f>VLOOKUP($G937,Temp!$A:$C,W$1,FALSE)</f>
        <v>#VALUE!</v>
      </c>
      <c r="X937" s="22" t="e">
        <f>VLOOKUP($G937,Temp!$A:$C,X$1,FALSE)</f>
        <v>#VALUE!</v>
      </c>
      <c r="Y937" s="22">
        <f>VLOOKUP($G937,Temp!$A:$C,Y$1,FALSE)</f>
        <v>6800</v>
      </c>
      <c r="Z937" s="22">
        <f>VLOOKUP($G937,Temp!$A:$C,Z$1,FALSE)</f>
        <v>22500</v>
      </c>
      <c r="AA937" s="22" t="e">
        <f>VLOOKUP($A937,Searches!$A:$H,AA$1,FALSE)</f>
        <v>#N/A</v>
      </c>
      <c r="AB937" s="22" t="e">
        <f>VLOOKUP($A937,Searches!$A:$H,AB$1,FALSE)</f>
        <v>#N/A</v>
      </c>
      <c r="AC937" s="22" t="e">
        <f>VLOOKUP($A937,Searches!$A:$H,AC$1,FALSE)</f>
        <v>#N/A</v>
      </c>
      <c r="AD937" s="22" t="e">
        <f>VLOOKUP($A937,Searches!$A:$H,AD$1,FALSE)</f>
        <v>#N/A</v>
      </c>
      <c r="AE937" s="22" t="e">
        <f>VLOOKUP($A937,Searches!$A:$H,AE$1,FALSE)</f>
        <v>#N/A</v>
      </c>
      <c r="AF937" s="22" t="e">
        <f>VLOOKUP($A937,Searches!$A:$H,AF$1,FALSE)</f>
        <v>#N/A</v>
      </c>
      <c r="AG937" s="22" t="e">
        <f>VLOOKUP($A937,Searches!$A:$H,AG$1,FALSE)</f>
        <v>#N/A</v>
      </c>
      <c r="AH937" s="22" t="e">
        <f>VLOOKUP($G937,Temp!$D:$F,AH$1,FALSE)</f>
        <v>#N/A</v>
      </c>
      <c r="AI937" s="22" t="e">
        <f>VLOOKUP($G937,Temp!$D:$F,AI$1,FALSE)</f>
        <v>#N/A</v>
      </c>
      <c r="AJ937" s="22" t="e">
        <f>VLOOKUP($G937,Temp!$D:$F,AJ$1,FALSE)</f>
        <v>#N/A</v>
      </c>
    </row>
    <row r="938" spans="1:36" ht="16" x14ac:dyDescent="0.2">
      <c r="A938" s="8" t="str">
        <f t="shared" si="14"/>
        <v>Michael Lees Metalogix Software</v>
      </c>
      <c r="B938" s="8" t="s">
        <v>1203</v>
      </c>
      <c r="C938" s="8" t="s">
        <v>4295</v>
      </c>
      <c r="D938" s="8" t="s">
        <v>42</v>
      </c>
      <c r="E938" s="8" t="s">
        <v>4296</v>
      </c>
      <c r="F938" s="8" t="s">
        <v>4297</v>
      </c>
      <c r="G938" s="12" t="s">
        <v>3966</v>
      </c>
      <c r="H938" s="22" t="str">
        <f>VLOOKUP($G938,Temp!$A:$C,H$1,FALSE)</f>
        <v>metalogix.com</v>
      </c>
      <c r="I938" s="22" t="e">
        <f>VLOOKUP($G938,Temp!$A:$C,I$1,FALSE)</f>
        <v>#VALUE!</v>
      </c>
      <c r="J938" s="22" t="e">
        <f>VLOOKUP($G938,Temp!$A:$C,J$1,FALSE)</f>
        <v>#VALUE!</v>
      </c>
      <c r="K938" s="22" t="e">
        <f>VLOOKUP($G938,Temp!$A:$C,K$1,FALSE)</f>
        <v>#VALUE!</v>
      </c>
      <c r="L938" s="22" t="e">
        <f>VLOOKUP($G938,Temp!$A:$C,L$1,FALSE)</f>
        <v>#VALUE!</v>
      </c>
      <c r="M938" s="22" t="e">
        <f>VLOOKUP($G938,Temp!$A:$C,M$1,FALSE)</f>
        <v>#VALUE!</v>
      </c>
      <c r="N938" s="22" t="e">
        <f>VLOOKUP($G938,Temp!$A:$C,N$1,FALSE)</f>
        <v>#VALUE!</v>
      </c>
      <c r="O938" s="22" t="e">
        <f>VLOOKUP($G938,Temp!$A:$C,O$1,FALSE)</f>
        <v>#VALUE!</v>
      </c>
      <c r="P938" s="22" t="e">
        <f>VLOOKUP($G938,Temp!$A:$C,P$1,FALSE)</f>
        <v>#VALUE!</v>
      </c>
      <c r="Q938" s="22" t="e">
        <f>VLOOKUP($G938,Temp!$A:$C,Q$1,FALSE)</f>
        <v>#VALUE!</v>
      </c>
      <c r="R938" s="22" t="e">
        <f>VLOOKUP($G938,Temp!$A:$C,R$1,FALSE)</f>
        <v>#VALUE!</v>
      </c>
      <c r="S938" s="22" t="e">
        <f>VLOOKUP($G938,Temp!$A:$C,S$1,FALSE)</f>
        <v>#VALUE!</v>
      </c>
      <c r="T938" s="22" t="e">
        <f>VLOOKUP($G938,Temp!$A:$C,T$1,FALSE)</f>
        <v>#VALUE!</v>
      </c>
      <c r="U938" s="22" t="e">
        <f>VLOOKUP($G938,Temp!$A:$C,U$1,FALSE)</f>
        <v>#VALUE!</v>
      </c>
      <c r="V938" s="22" t="e">
        <f>VLOOKUP($G938,Temp!$A:$C,V$1,FALSE)</f>
        <v>#VALUE!</v>
      </c>
      <c r="W938" s="22" t="e">
        <f>VLOOKUP($G938,Temp!$A:$C,W$1,FALSE)</f>
        <v>#VALUE!</v>
      </c>
      <c r="X938" s="22" t="e">
        <f>VLOOKUP($G938,Temp!$A:$C,X$1,FALSE)</f>
        <v>#VALUE!</v>
      </c>
      <c r="Y938" s="22">
        <f>VLOOKUP($G938,Temp!$A:$C,Y$1,FALSE)</f>
        <v>30800</v>
      </c>
      <c r="Z938" s="22">
        <f>VLOOKUP($G938,Temp!$A:$C,Z$1,FALSE)</f>
        <v>5200</v>
      </c>
      <c r="AA938" s="22" t="str">
        <f>VLOOKUP($A938,Searches!$A:$H,AA$1,FALSE)</f>
        <v>Michael Lees</v>
      </c>
      <c r="AB938" s="22" t="str">
        <f>VLOOKUP($A938,Searches!$A:$H,AB$1,FALSE)</f>
        <v>Metalogix Software</v>
      </c>
      <c r="AC938" s="22" t="str">
        <f>VLOOKUP($A938,Searches!$A:$H,AC$1,FALSE)</f>
        <v>Chief Marketing Officer</v>
      </c>
      <c r="AD938" s="22" t="str">
        <f>VLOOKUP($A938,Searches!$A:$H,AD$1,FALSE)</f>
        <v>2nd</v>
      </c>
      <c r="AE938" s="22" t="str">
        <f>VLOOKUP($A938,Searches!$A:$H,AE$1,FALSE)</f>
        <v/>
      </c>
      <c r="AF938" s="22" t="str">
        <f>VLOOKUP($A938,Searches!$A:$H,AF$1,FALSE)</f>
        <v>Washington D.C. Metro Area</v>
      </c>
      <c r="AG938" s="22" t="str">
        <f>VLOOKUP($A938,Searches!$A:$H,AG$1,FALSE)</f>
        <v>https://www.linkedin.com/sales/profile/3788632,yDtI,NAME_SEARCH?moduleKey=peopleSearchResults&amp;pageKey=sales-search3-people-refinement&amp;contextId=60BC92C971D70515801E49D6842B0000&amp;requestId=addf2190-9d55-41b9-a472-dc3c576fbb3c&amp;action=CLICK&amp;target=urn%3Ali%3AsalesLead%3A(-1%2C3788632)&amp;pageNumber=5&amp;targetEl=profilelink&amp;position=0&amp;trk=lss-serp-result-lead_photo</v>
      </c>
      <c r="AH938" s="22" t="str">
        <f>VLOOKUP($G938,Temp!$D:$F,AH$1,FALSE)</f>
        <v>metalogix.com</v>
      </c>
      <c r="AI938" s="22" t="str">
        <f>VLOOKUP($G938,Temp!$D:$F,AI$1,FALSE)</f>
        <v>Marketo</v>
      </c>
      <c r="AJ938" s="22" t="str">
        <f>VLOOKUP($G938,Temp!$D:$F,AJ$1,FALSE)</f>
        <v>Drupal</v>
      </c>
    </row>
    <row r="939" spans="1:36" ht="16" x14ac:dyDescent="0.2">
      <c r="A939" s="8" t="str">
        <f t="shared" si="14"/>
        <v>Dean Afzal Enablon</v>
      </c>
      <c r="B939" s="8" t="s">
        <v>1368</v>
      </c>
      <c r="C939" s="8" t="s">
        <v>1369</v>
      </c>
      <c r="D939" s="8" t="s">
        <v>42</v>
      </c>
      <c r="E939" s="8" t="s">
        <v>1370</v>
      </c>
      <c r="F939" s="8" t="s">
        <v>1371</v>
      </c>
      <c r="G939" s="12" t="s">
        <v>1372</v>
      </c>
      <c r="H939" s="22" t="str">
        <f>VLOOKUP($G939,Temp!$A:$C,H$1,FALSE)</f>
        <v>enablon.com</v>
      </c>
      <c r="I939" s="22" t="e">
        <f>VLOOKUP($G939,Temp!$A:$C,I$1,FALSE)</f>
        <v>#VALUE!</v>
      </c>
      <c r="J939" s="22" t="e">
        <f>VLOOKUP($G939,Temp!$A:$C,J$1,FALSE)</f>
        <v>#VALUE!</v>
      </c>
      <c r="K939" s="22" t="e">
        <f>VLOOKUP($G939,Temp!$A:$C,K$1,FALSE)</f>
        <v>#VALUE!</v>
      </c>
      <c r="L939" s="22" t="e">
        <f>VLOOKUP($G939,Temp!$A:$C,L$1,FALSE)</f>
        <v>#VALUE!</v>
      </c>
      <c r="M939" s="22" t="e">
        <f>VLOOKUP($G939,Temp!$A:$C,M$1,FALSE)</f>
        <v>#VALUE!</v>
      </c>
      <c r="N939" s="22" t="e">
        <f>VLOOKUP($G939,Temp!$A:$C,N$1,FALSE)</f>
        <v>#VALUE!</v>
      </c>
      <c r="O939" s="22" t="e">
        <f>VLOOKUP($G939,Temp!$A:$C,O$1,FALSE)</f>
        <v>#VALUE!</v>
      </c>
      <c r="P939" s="22" t="e">
        <f>VLOOKUP($G939,Temp!$A:$C,P$1,FALSE)</f>
        <v>#VALUE!</v>
      </c>
      <c r="Q939" s="22" t="e">
        <f>VLOOKUP($G939,Temp!$A:$C,Q$1,FALSE)</f>
        <v>#VALUE!</v>
      </c>
      <c r="R939" s="22" t="e">
        <f>VLOOKUP($G939,Temp!$A:$C,R$1,FALSE)</f>
        <v>#VALUE!</v>
      </c>
      <c r="S939" s="22" t="e">
        <f>VLOOKUP($G939,Temp!$A:$C,S$1,FALSE)</f>
        <v>#VALUE!</v>
      </c>
      <c r="T939" s="22" t="e">
        <f>VLOOKUP($G939,Temp!$A:$C,T$1,FALSE)</f>
        <v>#VALUE!</v>
      </c>
      <c r="U939" s="22" t="e">
        <f>VLOOKUP($G939,Temp!$A:$C,U$1,FALSE)</f>
        <v>#VALUE!</v>
      </c>
      <c r="V939" s="22" t="e">
        <f>VLOOKUP($G939,Temp!$A:$C,V$1,FALSE)</f>
        <v>#VALUE!</v>
      </c>
      <c r="W939" s="22" t="e">
        <f>VLOOKUP($G939,Temp!$A:$C,W$1,FALSE)</f>
        <v>#VALUE!</v>
      </c>
      <c r="X939" s="22" t="e">
        <f>VLOOKUP($G939,Temp!$A:$C,X$1,FALSE)</f>
        <v>#VALUE!</v>
      </c>
      <c r="Y939" s="22">
        <f>VLOOKUP($G939,Temp!$A:$C,Y$1,FALSE)</f>
        <v>0</v>
      </c>
      <c r="Z939" s="22">
        <f>VLOOKUP($G939,Temp!$A:$C,Z$1,FALSE)</f>
        <v>0</v>
      </c>
      <c r="AA939" s="22" t="e">
        <f>VLOOKUP($A939,Searches!$A:$H,AA$1,FALSE)</f>
        <v>#N/A</v>
      </c>
      <c r="AB939" s="22" t="e">
        <f>VLOOKUP($A939,Searches!$A:$H,AB$1,FALSE)</f>
        <v>#N/A</v>
      </c>
      <c r="AC939" s="22" t="e">
        <f>VLOOKUP($A939,Searches!$A:$H,AC$1,FALSE)</f>
        <v>#N/A</v>
      </c>
      <c r="AD939" s="22" t="e">
        <f>VLOOKUP($A939,Searches!$A:$H,AD$1,FALSE)</f>
        <v>#N/A</v>
      </c>
      <c r="AE939" s="22" t="e">
        <f>VLOOKUP($A939,Searches!$A:$H,AE$1,FALSE)</f>
        <v>#N/A</v>
      </c>
      <c r="AF939" s="22" t="e">
        <f>VLOOKUP($A939,Searches!$A:$H,AF$1,FALSE)</f>
        <v>#N/A</v>
      </c>
      <c r="AG939" s="22" t="e">
        <f>VLOOKUP($A939,Searches!$A:$H,AG$1,FALSE)</f>
        <v>#N/A</v>
      </c>
      <c r="AH939" s="22" t="str">
        <f>VLOOKUP($G939,Temp!$D:$F,AH$1,FALSE)</f>
        <v>enablon.com</v>
      </c>
      <c r="AI939" s="22" t="str">
        <f>VLOOKUP($G939,Temp!$D:$F,AI$1,FALSE)</f>
        <v>Marketo</v>
      </c>
      <c r="AJ939" s="22" t="str">
        <f>VLOOKUP($G939,Temp!$D:$F,AJ$1,FALSE)</f>
        <v>WordPress</v>
      </c>
    </row>
    <row r="940" spans="1:36" ht="16" x14ac:dyDescent="0.2">
      <c r="A940" s="8" t="str">
        <f t="shared" si="14"/>
        <v>Jason Marshall GiftTree</v>
      </c>
      <c r="B940" s="8" t="s">
        <v>682</v>
      </c>
      <c r="C940" s="8" t="s">
        <v>4305</v>
      </c>
      <c r="D940" s="8" t="s">
        <v>42</v>
      </c>
      <c r="E940" s="8" t="s">
        <v>4306</v>
      </c>
      <c r="F940" s="8" t="s">
        <v>4307</v>
      </c>
      <c r="G940" s="12" t="s">
        <v>3983</v>
      </c>
      <c r="H940" s="22" t="str">
        <f>VLOOKUP($G940,Temp!$A:$C,H$1,FALSE)</f>
        <v>gifttree.com</v>
      </c>
      <c r="I940" s="22" t="e">
        <f>VLOOKUP($G940,Temp!$A:$C,I$1,FALSE)</f>
        <v>#VALUE!</v>
      </c>
      <c r="J940" s="22" t="e">
        <f>VLOOKUP($G940,Temp!$A:$C,J$1,FALSE)</f>
        <v>#VALUE!</v>
      </c>
      <c r="K940" s="22" t="e">
        <f>VLOOKUP($G940,Temp!$A:$C,K$1,FALSE)</f>
        <v>#VALUE!</v>
      </c>
      <c r="L940" s="22" t="e">
        <f>VLOOKUP($G940,Temp!$A:$C,L$1,FALSE)</f>
        <v>#VALUE!</v>
      </c>
      <c r="M940" s="22" t="e">
        <f>VLOOKUP($G940,Temp!$A:$C,M$1,FALSE)</f>
        <v>#VALUE!</v>
      </c>
      <c r="N940" s="22" t="e">
        <f>VLOOKUP($G940,Temp!$A:$C,N$1,FALSE)</f>
        <v>#VALUE!</v>
      </c>
      <c r="O940" s="22" t="e">
        <f>VLOOKUP($G940,Temp!$A:$C,O$1,FALSE)</f>
        <v>#VALUE!</v>
      </c>
      <c r="P940" s="22" t="e">
        <f>VLOOKUP($G940,Temp!$A:$C,P$1,FALSE)</f>
        <v>#VALUE!</v>
      </c>
      <c r="Q940" s="22" t="e">
        <f>VLOOKUP($G940,Temp!$A:$C,Q$1,FALSE)</f>
        <v>#VALUE!</v>
      </c>
      <c r="R940" s="22" t="e">
        <f>VLOOKUP($G940,Temp!$A:$C,R$1,FALSE)</f>
        <v>#VALUE!</v>
      </c>
      <c r="S940" s="22" t="e">
        <f>VLOOKUP($G940,Temp!$A:$C,S$1,FALSE)</f>
        <v>#VALUE!</v>
      </c>
      <c r="T940" s="22" t="e">
        <f>VLOOKUP($G940,Temp!$A:$C,T$1,FALSE)</f>
        <v>#VALUE!</v>
      </c>
      <c r="U940" s="22" t="e">
        <f>VLOOKUP($G940,Temp!$A:$C,U$1,FALSE)</f>
        <v>#VALUE!</v>
      </c>
      <c r="V940" s="22" t="e">
        <f>VLOOKUP($G940,Temp!$A:$C,V$1,FALSE)</f>
        <v>#VALUE!</v>
      </c>
      <c r="W940" s="22" t="e">
        <f>VLOOKUP($G940,Temp!$A:$C,W$1,FALSE)</f>
        <v>#VALUE!</v>
      </c>
      <c r="X940" s="22" t="e">
        <f>VLOOKUP($G940,Temp!$A:$C,X$1,FALSE)</f>
        <v>#VALUE!</v>
      </c>
      <c r="Y940" s="22">
        <f>VLOOKUP($G940,Temp!$A:$C,Y$1,FALSE)</f>
        <v>363000</v>
      </c>
      <c r="Z940" s="22">
        <f>VLOOKUP($G940,Temp!$A:$C,Z$1,FALSE)</f>
        <v>31000</v>
      </c>
      <c r="AA940" s="22" t="str">
        <f>VLOOKUP($A940,Searches!$A:$H,AA$1,FALSE)</f>
        <v>Jason Marshall</v>
      </c>
      <c r="AB940" s="22" t="str">
        <f>VLOOKUP($A940,Searches!$A:$H,AB$1,FALSE)</f>
        <v>GiftTree</v>
      </c>
      <c r="AC940" s="22" t="str">
        <f>VLOOKUP($A940,Searches!$A:$H,AC$1,FALSE)</f>
        <v>Chief Marketing Officer</v>
      </c>
      <c r="AD940" s="22" t="str">
        <f>VLOOKUP($A940,Searches!$A:$H,AD$1,FALSE)</f>
        <v>2nd</v>
      </c>
      <c r="AE940" s="22" t="str">
        <f>VLOOKUP($A940,Searches!$A:$H,AE$1,FALSE)</f>
        <v>Open link</v>
      </c>
      <c r="AF940" s="22" t="str">
        <f>VLOOKUP($A940,Searches!$A:$H,AF$1,FALSE)</f>
        <v>Greater Seattle Area</v>
      </c>
      <c r="AG940" s="22" t="str">
        <f>VLOOKUP($A940,Searches!$A:$H,AG$1,FALSE)</f>
        <v>https://www.linkedin.com/sales/profile/1059862,P1Lm,NAME_SEARCH?moduleKey=peopleSearchResults&amp;pageKey=sales-search3-people-refinement&amp;contextId=60BC92C971D70515801E49D6842B0000&amp;requestId=d9c0fbe8-f6f3-4ac5-b7f7-1bdc4cf0fdf2&amp;action=CLICK&amp;target=urn%3Ali%3AsalesLead%3A(-1%2C1059862)&amp;pageNumber=9&amp;targetEl=profilelink&amp;position=4&amp;trk=lss-serp-result-lead_photo</v>
      </c>
      <c r="AH940" s="22" t="e">
        <f>VLOOKUP($G940,Temp!$D:$F,AH$1,FALSE)</f>
        <v>#N/A</v>
      </c>
      <c r="AI940" s="22" t="e">
        <f>VLOOKUP($G940,Temp!$D:$F,AI$1,FALSE)</f>
        <v>#N/A</v>
      </c>
      <c r="AJ940" s="22" t="e">
        <f>VLOOKUP($G940,Temp!$D:$F,AJ$1,FALSE)</f>
        <v>#N/A</v>
      </c>
    </row>
    <row r="941" spans="1:36" ht="16" x14ac:dyDescent="0.2">
      <c r="A941" s="8" t="str">
        <f t="shared" si="14"/>
        <v>Brenda Hodge Nuance Communications</v>
      </c>
      <c r="B941" s="8" t="s">
        <v>4324</v>
      </c>
      <c r="C941" s="8" t="s">
        <v>4325</v>
      </c>
      <c r="D941" s="8" t="s">
        <v>4326</v>
      </c>
      <c r="E941" s="8" t="s">
        <v>4328</v>
      </c>
      <c r="F941" s="8" t="s">
        <v>4329</v>
      </c>
      <c r="G941" s="12" t="s">
        <v>4006</v>
      </c>
      <c r="H941" s="22" t="str">
        <f>VLOOKUP($G941,Temp!$A:$C,H$1,FALSE)</f>
        <v>nuance.com</v>
      </c>
      <c r="I941" s="22" t="e">
        <f>VLOOKUP($G941,Temp!$A:$C,I$1,FALSE)</f>
        <v>#VALUE!</v>
      </c>
      <c r="J941" s="22" t="e">
        <f>VLOOKUP($G941,Temp!$A:$C,J$1,FALSE)</f>
        <v>#VALUE!</v>
      </c>
      <c r="K941" s="22" t="e">
        <f>VLOOKUP($G941,Temp!$A:$C,K$1,FALSE)</f>
        <v>#VALUE!</v>
      </c>
      <c r="L941" s="22" t="e">
        <f>VLOOKUP($G941,Temp!$A:$C,L$1,FALSE)</f>
        <v>#VALUE!</v>
      </c>
      <c r="M941" s="22" t="e">
        <f>VLOOKUP($G941,Temp!$A:$C,M$1,FALSE)</f>
        <v>#VALUE!</v>
      </c>
      <c r="N941" s="22" t="e">
        <f>VLOOKUP($G941,Temp!$A:$C,N$1,FALSE)</f>
        <v>#VALUE!</v>
      </c>
      <c r="O941" s="22" t="e">
        <f>VLOOKUP($G941,Temp!$A:$C,O$1,FALSE)</f>
        <v>#VALUE!</v>
      </c>
      <c r="P941" s="22" t="e">
        <f>VLOOKUP($G941,Temp!$A:$C,P$1,FALSE)</f>
        <v>#VALUE!</v>
      </c>
      <c r="Q941" s="22" t="e">
        <f>VLOOKUP($G941,Temp!$A:$C,Q$1,FALSE)</f>
        <v>#VALUE!</v>
      </c>
      <c r="R941" s="22" t="e">
        <f>VLOOKUP($G941,Temp!$A:$C,R$1,FALSE)</f>
        <v>#VALUE!</v>
      </c>
      <c r="S941" s="22" t="e">
        <f>VLOOKUP($G941,Temp!$A:$C,S$1,FALSE)</f>
        <v>#VALUE!</v>
      </c>
      <c r="T941" s="22" t="e">
        <f>VLOOKUP($G941,Temp!$A:$C,T$1,FALSE)</f>
        <v>#VALUE!</v>
      </c>
      <c r="U941" s="22" t="e">
        <f>VLOOKUP($G941,Temp!$A:$C,U$1,FALSE)</f>
        <v>#VALUE!</v>
      </c>
      <c r="V941" s="22" t="e">
        <f>VLOOKUP($G941,Temp!$A:$C,V$1,FALSE)</f>
        <v>#VALUE!</v>
      </c>
      <c r="W941" s="22" t="e">
        <f>VLOOKUP($G941,Temp!$A:$C,W$1,FALSE)</f>
        <v>#VALUE!</v>
      </c>
      <c r="X941" s="22" t="e">
        <f>VLOOKUP($G941,Temp!$A:$C,X$1,FALSE)</f>
        <v>#VALUE!</v>
      </c>
      <c r="Y941" s="22">
        <f>VLOOKUP($G941,Temp!$A:$C,Y$1,FALSE)</f>
        <v>0</v>
      </c>
      <c r="Z941" s="22">
        <f>VLOOKUP($G941,Temp!$A:$C,Z$1,FALSE)</f>
        <v>0</v>
      </c>
      <c r="AA941" s="22" t="e">
        <f>VLOOKUP($A941,Searches!$A:$H,AA$1,FALSE)</f>
        <v>#N/A</v>
      </c>
      <c r="AB941" s="22" t="e">
        <f>VLOOKUP($A941,Searches!$A:$H,AB$1,FALSE)</f>
        <v>#N/A</v>
      </c>
      <c r="AC941" s="22" t="e">
        <f>VLOOKUP($A941,Searches!$A:$H,AC$1,FALSE)</f>
        <v>#N/A</v>
      </c>
      <c r="AD941" s="22" t="e">
        <f>VLOOKUP($A941,Searches!$A:$H,AD$1,FALSE)</f>
        <v>#N/A</v>
      </c>
      <c r="AE941" s="22" t="e">
        <f>VLOOKUP($A941,Searches!$A:$H,AE$1,FALSE)</f>
        <v>#N/A</v>
      </c>
      <c r="AF941" s="22" t="e">
        <f>VLOOKUP($A941,Searches!$A:$H,AF$1,FALSE)</f>
        <v>#N/A</v>
      </c>
      <c r="AG941" s="22" t="e">
        <f>VLOOKUP($A941,Searches!$A:$H,AG$1,FALSE)</f>
        <v>#N/A</v>
      </c>
      <c r="AH941" s="22" t="str">
        <f>VLOOKUP($G941,Temp!$D:$F,AH$1,FALSE)</f>
        <v>nuance.com</v>
      </c>
      <c r="AI941" s="22" t="str">
        <f>VLOOKUP($G941,Temp!$D:$F,AI$1,FALSE)</f>
        <v>Eloqua</v>
      </c>
      <c r="AJ941" s="22" t="str">
        <f>VLOOKUP($G941,Temp!$D:$F,AJ$1,FALSE)</f>
        <v>WordPress</v>
      </c>
    </row>
    <row r="942" spans="1:36" ht="16" x14ac:dyDescent="0.2">
      <c r="A942" s="8" t="str">
        <f t="shared" si="14"/>
        <v>Anna Convery Radware</v>
      </c>
      <c r="B942" s="8" t="s">
        <v>4314</v>
      </c>
      <c r="C942" s="8" t="s">
        <v>4315</v>
      </c>
      <c r="D942" s="8" t="s">
        <v>42</v>
      </c>
      <c r="E942" s="8" t="s">
        <v>4316</v>
      </c>
      <c r="F942" s="8" t="s">
        <v>4317</v>
      </c>
      <c r="G942" s="12" t="s">
        <v>3998</v>
      </c>
      <c r="H942" s="22" t="str">
        <f>VLOOKUP($G942,Temp!$A:$C,H$1,FALSE)</f>
        <v>radware.com</v>
      </c>
      <c r="I942" s="22" t="e">
        <f>VLOOKUP($G942,Temp!$A:$C,I$1,FALSE)</f>
        <v>#VALUE!</v>
      </c>
      <c r="J942" s="22" t="e">
        <f>VLOOKUP($G942,Temp!$A:$C,J$1,FALSE)</f>
        <v>#VALUE!</v>
      </c>
      <c r="K942" s="22" t="e">
        <f>VLOOKUP($G942,Temp!$A:$C,K$1,FALSE)</f>
        <v>#VALUE!</v>
      </c>
      <c r="L942" s="22" t="e">
        <f>VLOOKUP($G942,Temp!$A:$C,L$1,FALSE)</f>
        <v>#VALUE!</v>
      </c>
      <c r="M942" s="22" t="e">
        <f>VLOOKUP($G942,Temp!$A:$C,M$1,FALSE)</f>
        <v>#VALUE!</v>
      </c>
      <c r="N942" s="22" t="e">
        <f>VLOOKUP($G942,Temp!$A:$C,N$1,FALSE)</f>
        <v>#VALUE!</v>
      </c>
      <c r="O942" s="22" t="e">
        <f>VLOOKUP($G942,Temp!$A:$C,O$1,FALSE)</f>
        <v>#VALUE!</v>
      </c>
      <c r="P942" s="22" t="e">
        <f>VLOOKUP($G942,Temp!$A:$C,P$1,FALSE)</f>
        <v>#VALUE!</v>
      </c>
      <c r="Q942" s="22" t="e">
        <f>VLOOKUP($G942,Temp!$A:$C,Q$1,FALSE)</f>
        <v>#VALUE!</v>
      </c>
      <c r="R942" s="22" t="e">
        <f>VLOOKUP($G942,Temp!$A:$C,R$1,FALSE)</f>
        <v>#VALUE!</v>
      </c>
      <c r="S942" s="22" t="e">
        <f>VLOOKUP($G942,Temp!$A:$C,S$1,FALSE)</f>
        <v>#VALUE!</v>
      </c>
      <c r="T942" s="22" t="e">
        <f>VLOOKUP($G942,Temp!$A:$C,T$1,FALSE)</f>
        <v>#VALUE!</v>
      </c>
      <c r="U942" s="22" t="e">
        <f>VLOOKUP($G942,Temp!$A:$C,U$1,FALSE)</f>
        <v>#VALUE!</v>
      </c>
      <c r="V942" s="22" t="e">
        <f>VLOOKUP($G942,Temp!$A:$C,V$1,FALSE)</f>
        <v>#VALUE!</v>
      </c>
      <c r="W942" s="22" t="e">
        <f>VLOOKUP($G942,Temp!$A:$C,W$1,FALSE)</f>
        <v>#VALUE!</v>
      </c>
      <c r="X942" s="22" t="e">
        <f>VLOOKUP($G942,Temp!$A:$C,X$1,FALSE)</f>
        <v>#VALUE!</v>
      </c>
      <c r="Y942" s="22">
        <f>VLOOKUP($G942,Temp!$A:$C,Y$1,FALSE)</f>
        <v>69800</v>
      </c>
      <c r="Z942" s="22">
        <f>VLOOKUP($G942,Temp!$A:$C,Z$1,FALSE)</f>
        <v>38900</v>
      </c>
      <c r="AA942" s="22" t="str">
        <f>VLOOKUP($A942,Searches!$A:$H,AA$1,FALSE)</f>
        <v>Anna Convery</v>
      </c>
      <c r="AB942" s="22" t="str">
        <f>VLOOKUP($A942,Searches!$A:$H,AB$1,FALSE)</f>
        <v>Radware</v>
      </c>
      <c r="AC942" s="22" t="str">
        <f>VLOOKUP($A942,Searches!$A:$H,AC$1,FALSE)</f>
        <v>Chief Marketing Officer</v>
      </c>
      <c r="AD942" s="22" t="str">
        <f>VLOOKUP($A942,Searches!$A:$H,AD$1,FALSE)</f>
        <v>2nd</v>
      </c>
      <c r="AE942" s="22" t="str">
        <f>VLOOKUP($A942,Searches!$A:$H,AE$1,FALSE)</f>
        <v/>
      </c>
      <c r="AF942" s="22" t="str">
        <f>VLOOKUP($A942,Searches!$A:$H,AF$1,FALSE)</f>
        <v>Greater Atlanta Area</v>
      </c>
      <c r="AG942" s="22" t="str">
        <f>VLOOKUP($A942,Searches!$A:$H,AG$1,FALSE)</f>
        <v>https://www.linkedin.com/sales/profile/3671735,6VPy,NAME_SEARCH?moduleKey=peopleSearchResults&amp;pageKey=sales-search3-people-refinement&amp;contextId=60BC92C971D70515801E49D6842B0000&amp;requestId=addf2190-9d55-41b9-a472-dc3c576fbb3c&amp;action=CLICK&amp;target=urn%3Ali%3AsalesLead%3A(-1%2C3671735)&amp;pageNumber=5&amp;targetEl=profilelink&amp;position=4&amp;trk=lss-serp-result-lead_photo</v>
      </c>
      <c r="AH942" s="22" t="str">
        <f>VLOOKUP($G942,Temp!$D:$F,AH$1,FALSE)</f>
        <v>radware.com</v>
      </c>
      <c r="AI942" s="22" t="str">
        <f>VLOOKUP($G942,Temp!$D:$F,AI$1,FALSE)</f>
        <v>Eloqua</v>
      </c>
      <c r="AJ942" s="22" t="str">
        <f>VLOOKUP($G942,Temp!$D:$F,AJ$1,FALSE)</f>
        <v>WordPress</v>
      </c>
    </row>
    <row r="943" spans="1:36" ht="16" x14ac:dyDescent="0.2">
      <c r="A943" s="8" t="str">
        <f t="shared" si="14"/>
        <v>Wendy Werve Virgin Pulse</v>
      </c>
      <c r="B943" s="8" t="s">
        <v>4338</v>
      </c>
      <c r="C943" s="8" t="s">
        <v>4339</v>
      </c>
      <c r="D943" s="8" t="s">
        <v>42</v>
      </c>
      <c r="E943" s="8" t="s">
        <v>4340</v>
      </c>
      <c r="F943" s="8" t="s">
        <v>4341</v>
      </c>
      <c r="G943" s="12" t="s">
        <v>4025</v>
      </c>
      <c r="H943" s="22" t="str">
        <f>VLOOKUP($G943,Temp!$A:$C,H$1,FALSE)</f>
        <v>virginpulse.com</v>
      </c>
      <c r="I943" s="22" t="e">
        <f>VLOOKUP($G943,Temp!$A:$C,I$1,FALSE)</f>
        <v>#VALUE!</v>
      </c>
      <c r="J943" s="22" t="e">
        <f>VLOOKUP($G943,Temp!$A:$C,J$1,FALSE)</f>
        <v>#VALUE!</v>
      </c>
      <c r="K943" s="22" t="e">
        <f>VLOOKUP($G943,Temp!$A:$C,K$1,FALSE)</f>
        <v>#VALUE!</v>
      </c>
      <c r="L943" s="22" t="e">
        <f>VLOOKUP($G943,Temp!$A:$C,L$1,FALSE)</f>
        <v>#VALUE!</v>
      </c>
      <c r="M943" s="22" t="e">
        <f>VLOOKUP($G943,Temp!$A:$C,M$1,FALSE)</f>
        <v>#VALUE!</v>
      </c>
      <c r="N943" s="22" t="e">
        <f>VLOOKUP($G943,Temp!$A:$C,N$1,FALSE)</f>
        <v>#VALUE!</v>
      </c>
      <c r="O943" s="22" t="e">
        <f>VLOOKUP($G943,Temp!$A:$C,O$1,FALSE)</f>
        <v>#VALUE!</v>
      </c>
      <c r="P943" s="22" t="e">
        <f>VLOOKUP($G943,Temp!$A:$C,P$1,FALSE)</f>
        <v>#VALUE!</v>
      </c>
      <c r="Q943" s="22" t="e">
        <f>VLOOKUP($G943,Temp!$A:$C,Q$1,FALSE)</f>
        <v>#VALUE!</v>
      </c>
      <c r="R943" s="22" t="e">
        <f>VLOOKUP($G943,Temp!$A:$C,R$1,FALSE)</f>
        <v>#VALUE!</v>
      </c>
      <c r="S943" s="22" t="e">
        <f>VLOOKUP($G943,Temp!$A:$C,S$1,FALSE)</f>
        <v>#VALUE!</v>
      </c>
      <c r="T943" s="22" t="e">
        <f>VLOOKUP($G943,Temp!$A:$C,T$1,FALSE)</f>
        <v>#VALUE!</v>
      </c>
      <c r="U943" s="22" t="e">
        <f>VLOOKUP($G943,Temp!$A:$C,U$1,FALSE)</f>
        <v>#VALUE!</v>
      </c>
      <c r="V943" s="22" t="e">
        <f>VLOOKUP($G943,Temp!$A:$C,V$1,FALSE)</f>
        <v>#VALUE!</v>
      </c>
      <c r="W943" s="22" t="e">
        <f>VLOOKUP($G943,Temp!$A:$C,W$1,FALSE)</f>
        <v>#VALUE!</v>
      </c>
      <c r="X943" s="22" t="e">
        <f>VLOOKUP($G943,Temp!$A:$C,X$1,FALSE)</f>
        <v>#VALUE!</v>
      </c>
      <c r="Y943" s="22">
        <f>VLOOKUP($G943,Temp!$A:$C,Y$1,FALSE)</f>
        <v>8400</v>
      </c>
      <c r="Z943" s="22">
        <f>VLOOKUP($G943,Temp!$A:$C,Z$1,FALSE)</f>
        <v>2100</v>
      </c>
      <c r="AA943" s="22" t="e">
        <f>VLOOKUP($A943,Searches!$A:$H,AA$1,FALSE)</f>
        <v>#N/A</v>
      </c>
      <c r="AB943" s="22" t="e">
        <f>VLOOKUP($A943,Searches!$A:$H,AB$1,FALSE)</f>
        <v>#N/A</v>
      </c>
      <c r="AC943" s="22" t="e">
        <f>VLOOKUP($A943,Searches!$A:$H,AC$1,FALSE)</f>
        <v>#N/A</v>
      </c>
      <c r="AD943" s="22" t="e">
        <f>VLOOKUP($A943,Searches!$A:$H,AD$1,FALSE)</f>
        <v>#N/A</v>
      </c>
      <c r="AE943" s="22" t="e">
        <f>VLOOKUP($A943,Searches!$A:$H,AE$1,FALSE)</f>
        <v>#N/A</v>
      </c>
      <c r="AF943" s="22" t="e">
        <f>VLOOKUP($A943,Searches!$A:$H,AF$1,FALSE)</f>
        <v>#N/A</v>
      </c>
      <c r="AG943" s="22" t="e">
        <f>VLOOKUP($A943,Searches!$A:$H,AG$1,FALSE)</f>
        <v>#N/A</v>
      </c>
      <c r="AH943" s="22" t="str">
        <f>VLOOKUP($G943,Temp!$D:$F,AH$1,FALSE)</f>
        <v>virginpulse.com</v>
      </c>
      <c r="AI943" s="22">
        <f>VLOOKUP($G943,Temp!$D:$F,AI$1,FALSE)</f>
        <v>0</v>
      </c>
      <c r="AJ943" s="22" t="str">
        <f>VLOOKUP($G943,Temp!$D:$F,AJ$1,FALSE)</f>
        <v>WordPress</v>
      </c>
    </row>
    <row r="944" spans="1:36" ht="16" x14ac:dyDescent="0.2">
      <c r="A944" s="8" t="str">
        <f t="shared" si="14"/>
        <v>Alexander Sienkiewicz Spiraledge, Inc</v>
      </c>
      <c r="B944" s="8" t="s">
        <v>4355</v>
      </c>
      <c r="C944" s="8" t="s">
        <v>4356</v>
      </c>
      <c r="D944" s="8" t="s">
        <v>42</v>
      </c>
      <c r="E944" s="8" t="s">
        <v>4358</v>
      </c>
      <c r="F944" s="8" t="s">
        <v>4359</v>
      </c>
      <c r="G944" s="12" t="s">
        <v>4038</v>
      </c>
      <c r="H944" s="22" t="str">
        <f>VLOOKUP($G944,Temp!$A:$C,H$1,FALSE)</f>
        <v>spiraledge.com</v>
      </c>
      <c r="I944" s="22" t="e">
        <f>VLOOKUP($G944,Temp!$A:$C,I$1,FALSE)</f>
        <v>#VALUE!</v>
      </c>
      <c r="J944" s="22" t="e">
        <f>VLOOKUP($G944,Temp!$A:$C,J$1,FALSE)</f>
        <v>#VALUE!</v>
      </c>
      <c r="K944" s="22" t="e">
        <f>VLOOKUP($G944,Temp!$A:$C,K$1,FALSE)</f>
        <v>#VALUE!</v>
      </c>
      <c r="L944" s="22" t="e">
        <f>VLOOKUP($G944,Temp!$A:$C,L$1,FALSE)</f>
        <v>#VALUE!</v>
      </c>
      <c r="M944" s="22" t="e">
        <f>VLOOKUP($G944,Temp!$A:$C,M$1,FALSE)</f>
        <v>#VALUE!</v>
      </c>
      <c r="N944" s="22" t="e">
        <f>VLOOKUP($G944,Temp!$A:$C,N$1,FALSE)</f>
        <v>#VALUE!</v>
      </c>
      <c r="O944" s="22" t="e">
        <f>VLOOKUP($G944,Temp!$A:$C,O$1,FALSE)</f>
        <v>#VALUE!</v>
      </c>
      <c r="P944" s="22" t="e">
        <f>VLOOKUP($G944,Temp!$A:$C,P$1,FALSE)</f>
        <v>#VALUE!</v>
      </c>
      <c r="Q944" s="22" t="e">
        <f>VLOOKUP($G944,Temp!$A:$C,Q$1,FALSE)</f>
        <v>#VALUE!</v>
      </c>
      <c r="R944" s="22" t="e">
        <f>VLOOKUP($G944,Temp!$A:$C,R$1,FALSE)</f>
        <v>#VALUE!</v>
      </c>
      <c r="S944" s="22" t="e">
        <f>VLOOKUP($G944,Temp!$A:$C,S$1,FALSE)</f>
        <v>#VALUE!</v>
      </c>
      <c r="T944" s="22" t="e">
        <f>VLOOKUP($G944,Temp!$A:$C,T$1,FALSE)</f>
        <v>#VALUE!</v>
      </c>
      <c r="U944" s="22" t="e">
        <f>VLOOKUP($G944,Temp!$A:$C,U$1,FALSE)</f>
        <v>#VALUE!</v>
      </c>
      <c r="V944" s="22" t="e">
        <f>VLOOKUP($G944,Temp!$A:$C,V$1,FALSE)</f>
        <v>#VALUE!</v>
      </c>
      <c r="W944" s="22" t="e">
        <f>VLOOKUP($G944,Temp!$A:$C,W$1,FALSE)</f>
        <v>#VALUE!</v>
      </c>
      <c r="X944" s="22" t="e">
        <f>VLOOKUP($G944,Temp!$A:$C,X$1,FALSE)</f>
        <v>#VALUE!</v>
      </c>
      <c r="Y944" s="22">
        <f>VLOOKUP($G944,Temp!$A:$C,Y$1,FALSE)</f>
        <v>4</v>
      </c>
      <c r="Z944" s="22">
        <f>VLOOKUP($G944,Temp!$A:$C,Z$1,FALSE)</f>
        <v>0</v>
      </c>
      <c r="AA944" s="22" t="str">
        <f>VLOOKUP($A944,Searches!$A:$H,AA$1,FALSE)</f>
        <v>Alexander Sienkiewicz</v>
      </c>
      <c r="AB944" s="22" t="str">
        <f>VLOOKUP($A944,Searches!$A:$H,AB$1,FALSE)</f>
        <v>Spiraledge, Inc</v>
      </c>
      <c r="AC944" s="22" t="str">
        <f>VLOOKUP($A944,Searches!$A:$H,AC$1,FALSE)</f>
        <v>Chief Marketing Officer</v>
      </c>
      <c r="AD944" s="22" t="str">
        <f>VLOOKUP($A944,Searches!$A:$H,AD$1,FALSE)</f>
        <v>2nd</v>
      </c>
      <c r="AE944" s="22" t="str">
        <f>VLOOKUP($A944,Searches!$A:$H,AE$1,FALSE)</f>
        <v>Open link</v>
      </c>
      <c r="AF944" s="22" t="str">
        <f>VLOOKUP($A944,Searches!$A:$H,AF$1,FALSE)</f>
        <v>San Francisco Bay Area</v>
      </c>
      <c r="AG944" s="22" t="str">
        <f>VLOOKUP($A944,Searches!$A:$H,AG$1,FALSE)</f>
        <v>https://www.linkedin.com/sales/profile/1410092,-NiO,NAME_SEARCH?moduleKey=peopleSearchResults&amp;pageKey=sales-search3-people-refinement&amp;contextId=60BC92C971D70515801E49D6842B0000&amp;requestId=addf2190-9d55-41b9-a472-dc3c576fbb3c&amp;action=CLICK&amp;target=urn%3Ali%3AsalesLead%3A(-1%2C1410092)&amp;pageNumber=5&amp;targetEl=profilelink&amp;position=6&amp;trk=lss-serp-result-lead_photo</v>
      </c>
      <c r="AH944" s="22" t="e">
        <f>VLOOKUP($G944,Temp!$D:$F,AH$1,FALSE)</f>
        <v>#N/A</v>
      </c>
      <c r="AI944" s="22" t="e">
        <f>VLOOKUP($G944,Temp!$D:$F,AI$1,FALSE)</f>
        <v>#N/A</v>
      </c>
      <c r="AJ944" s="22" t="e">
        <f>VLOOKUP($G944,Temp!$D:$F,AJ$1,FALSE)</f>
        <v>#N/A</v>
      </c>
    </row>
    <row r="945" spans="1:36" ht="16" x14ac:dyDescent="0.2">
      <c r="A945" s="8" t="str">
        <f t="shared" si="14"/>
        <v>Paige O'Neill Prysm Inc.</v>
      </c>
      <c r="B945" s="8" t="s">
        <v>511</v>
      </c>
      <c r="C945" s="8" t="s">
        <v>2674</v>
      </c>
      <c r="D945" s="8" t="s">
        <v>42</v>
      </c>
      <c r="E945" s="8" t="s">
        <v>2675</v>
      </c>
      <c r="F945" s="8" t="s">
        <v>2676</v>
      </c>
      <c r="G945" s="12" t="s">
        <v>2677</v>
      </c>
      <c r="H945" s="22" t="str">
        <f>VLOOKUP($G945,Temp!$A:$C,H$1,FALSE)</f>
        <v>prysm.com</v>
      </c>
      <c r="I945" s="22" t="e">
        <f>VLOOKUP($G945,Temp!$A:$C,I$1,FALSE)</f>
        <v>#VALUE!</v>
      </c>
      <c r="J945" s="22" t="e">
        <f>VLOOKUP($G945,Temp!$A:$C,J$1,FALSE)</f>
        <v>#VALUE!</v>
      </c>
      <c r="K945" s="22" t="e">
        <f>VLOOKUP($G945,Temp!$A:$C,K$1,FALSE)</f>
        <v>#VALUE!</v>
      </c>
      <c r="L945" s="22" t="e">
        <f>VLOOKUP($G945,Temp!$A:$C,L$1,FALSE)</f>
        <v>#VALUE!</v>
      </c>
      <c r="M945" s="22" t="e">
        <f>VLOOKUP($G945,Temp!$A:$C,M$1,FALSE)</f>
        <v>#VALUE!</v>
      </c>
      <c r="N945" s="22" t="e">
        <f>VLOOKUP($G945,Temp!$A:$C,N$1,FALSE)</f>
        <v>#VALUE!</v>
      </c>
      <c r="O945" s="22" t="e">
        <f>VLOOKUP($G945,Temp!$A:$C,O$1,FALSE)</f>
        <v>#VALUE!</v>
      </c>
      <c r="P945" s="22" t="e">
        <f>VLOOKUP($G945,Temp!$A:$C,P$1,FALSE)</f>
        <v>#VALUE!</v>
      </c>
      <c r="Q945" s="22" t="e">
        <f>VLOOKUP($G945,Temp!$A:$C,Q$1,FALSE)</f>
        <v>#VALUE!</v>
      </c>
      <c r="R945" s="22" t="e">
        <f>VLOOKUP($G945,Temp!$A:$C,R$1,FALSE)</f>
        <v>#VALUE!</v>
      </c>
      <c r="S945" s="22" t="e">
        <f>VLOOKUP($G945,Temp!$A:$C,S$1,FALSE)</f>
        <v>#VALUE!</v>
      </c>
      <c r="T945" s="22" t="e">
        <f>VLOOKUP($G945,Temp!$A:$C,T$1,FALSE)</f>
        <v>#VALUE!</v>
      </c>
      <c r="U945" s="22" t="e">
        <f>VLOOKUP($G945,Temp!$A:$C,U$1,FALSE)</f>
        <v>#VALUE!</v>
      </c>
      <c r="V945" s="22" t="e">
        <f>VLOOKUP($G945,Temp!$A:$C,V$1,FALSE)</f>
        <v>#VALUE!</v>
      </c>
      <c r="W945" s="22" t="e">
        <f>VLOOKUP($G945,Temp!$A:$C,W$1,FALSE)</f>
        <v>#VALUE!</v>
      </c>
      <c r="X945" s="22" t="e">
        <f>VLOOKUP($G945,Temp!$A:$C,X$1,FALSE)</f>
        <v>#VALUE!</v>
      </c>
      <c r="Y945" s="22">
        <f>VLOOKUP($G945,Temp!$A:$C,Y$1,FALSE)</f>
        <v>12100</v>
      </c>
      <c r="Z945" s="22">
        <f>VLOOKUP($G945,Temp!$A:$C,Z$1,FALSE)</f>
        <v>1900</v>
      </c>
      <c r="AA945" s="22" t="e">
        <f>VLOOKUP($A945,Searches!$A:$H,AA$1,FALSE)</f>
        <v>#N/A</v>
      </c>
      <c r="AB945" s="22" t="e">
        <f>VLOOKUP($A945,Searches!$A:$H,AB$1,FALSE)</f>
        <v>#N/A</v>
      </c>
      <c r="AC945" s="22" t="e">
        <f>VLOOKUP($A945,Searches!$A:$H,AC$1,FALSE)</f>
        <v>#N/A</v>
      </c>
      <c r="AD945" s="22" t="e">
        <f>VLOOKUP($A945,Searches!$A:$H,AD$1,FALSE)</f>
        <v>#N/A</v>
      </c>
      <c r="AE945" s="22" t="e">
        <f>VLOOKUP($A945,Searches!$A:$H,AE$1,FALSE)</f>
        <v>#N/A</v>
      </c>
      <c r="AF945" s="22" t="e">
        <f>VLOOKUP($A945,Searches!$A:$H,AF$1,FALSE)</f>
        <v>#N/A</v>
      </c>
      <c r="AG945" s="22" t="e">
        <f>VLOOKUP($A945,Searches!$A:$H,AG$1,FALSE)</f>
        <v>#N/A</v>
      </c>
      <c r="AH945" s="22" t="e">
        <f>VLOOKUP($G945,Temp!$D:$F,AH$1,FALSE)</f>
        <v>#N/A</v>
      </c>
      <c r="AI945" s="22" t="e">
        <f>VLOOKUP($G945,Temp!$D:$F,AI$1,FALSE)</f>
        <v>#N/A</v>
      </c>
      <c r="AJ945" s="22" t="e">
        <f>VLOOKUP($G945,Temp!$D:$F,AJ$1,FALSE)</f>
        <v>#N/A</v>
      </c>
    </row>
    <row r="946" spans="1:36" ht="16" x14ac:dyDescent="0.2">
      <c r="A946" s="8" t="str">
        <f t="shared" si="14"/>
        <v>Gary Friedman Moss Corporation</v>
      </c>
      <c r="B946" s="8" t="s">
        <v>141</v>
      </c>
      <c r="C946" s="8" t="s">
        <v>4374</v>
      </c>
      <c r="D946" s="8" t="s">
        <v>4375</v>
      </c>
      <c r="E946" s="8" t="s">
        <v>4376</v>
      </c>
      <c r="F946" s="8" t="s">
        <v>4377</v>
      </c>
      <c r="G946" s="12" t="s">
        <v>4378</v>
      </c>
      <c r="H946" s="22" t="e">
        <f>VLOOKUP($G946,Temp!$A:$C,H$1,FALSE)</f>
        <v>#N/A</v>
      </c>
      <c r="I946" s="22" t="e">
        <f>VLOOKUP($G946,Temp!$A:$C,I$1,FALSE)</f>
        <v>#N/A</v>
      </c>
      <c r="J946" s="22" t="e">
        <f>VLOOKUP($G946,Temp!$A:$C,J$1,FALSE)</f>
        <v>#N/A</v>
      </c>
      <c r="K946" s="22" t="e">
        <f>VLOOKUP($G946,Temp!$A:$C,K$1,FALSE)</f>
        <v>#N/A</v>
      </c>
      <c r="L946" s="22" t="e">
        <f>VLOOKUP($G946,Temp!$A:$C,L$1,FALSE)</f>
        <v>#N/A</v>
      </c>
      <c r="M946" s="22" t="e">
        <f>VLOOKUP($G946,Temp!$A:$C,M$1,FALSE)</f>
        <v>#N/A</v>
      </c>
      <c r="N946" s="22" t="e">
        <f>VLOOKUP($G946,Temp!$A:$C,N$1,FALSE)</f>
        <v>#N/A</v>
      </c>
      <c r="O946" s="22" t="e">
        <f>VLOOKUP($G946,Temp!$A:$C,O$1,FALSE)</f>
        <v>#N/A</v>
      </c>
      <c r="P946" s="22" t="e">
        <f>VLOOKUP($G946,Temp!$A:$C,P$1,FALSE)</f>
        <v>#N/A</v>
      </c>
      <c r="Q946" s="22" t="e">
        <f>VLOOKUP($G946,Temp!$A:$C,Q$1,FALSE)</f>
        <v>#N/A</v>
      </c>
      <c r="R946" s="22" t="e">
        <f>VLOOKUP($G946,Temp!$A:$C,R$1,FALSE)</f>
        <v>#N/A</v>
      </c>
      <c r="S946" s="22" t="e">
        <f>VLOOKUP($G946,Temp!$A:$C,S$1,FALSE)</f>
        <v>#N/A</v>
      </c>
      <c r="T946" s="22" t="e">
        <f>VLOOKUP($G946,Temp!$A:$C,T$1,FALSE)</f>
        <v>#N/A</v>
      </c>
      <c r="U946" s="22" t="e">
        <f>VLOOKUP($G946,Temp!$A:$C,U$1,FALSE)</f>
        <v>#N/A</v>
      </c>
      <c r="V946" s="22" t="e">
        <f>VLOOKUP($G946,Temp!$A:$C,V$1,FALSE)</f>
        <v>#N/A</v>
      </c>
      <c r="W946" s="22" t="e">
        <f>VLOOKUP($G946,Temp!$A:$C,W$1,FALSE)</f>
        <v>#N/A</v>
      </c>
      <c r="X946" s="22" t="e">
        <f>VLOOKUP($G946,Temp!$A:$C,X$1,FALSE)</f>
        <v>#N/A</v>
      </c>
      <c r="Y946" s="22" t="e">
        <f>VLOOKUP($G946,Temp!$A:$C,Y$1,FALSE)</f>
        <v>#N/A</v>
      </c>
      <c r="Z946" s="22" t="e">
        <f>VLOOKUP($G946,Temp!$A:$C,Z$1,FALSE)</f>
        <v>#N/A</v>
      </c>
      <c r="AA946" s="22" t="str">
        <f>VLOOKUP($A946,Searches!$A:$H,AA$1,FALSE)</f>
        <v>Gary Friedman</v>
      </c>
      <c r="AB946" s="22" t="str">
        <f>VLOOKUP($A946,Searches!$A:$H,AB$1,FALSE)</f>
        <v>Moss Corporation</v>
      </c>
      <c r="AC946" s="22" t="str">
        <f>VLOOKUP($A946,Searches!$A:$H,AC$1,FALSE)</f>
        <v xml:space="preserve">Chief Growth &amp; Marketing Officer </v>
      </c>
      <c r="AD946" s="22" t="str">
        <f>VLOOKUP($A946,Searches!$A:$H,AD$1,FALSE)</f>
        <v>2nd</v>
      </c>
      <c r="AE946" s="22" t="str">
        <f>VLOOKUP($A946,Searches!$A:$H,AE$1,FALSE)</f>
        <v>Open link</v>
      </c>
      <c r="AF946" s="22" t="str">
        <f>VLOOKUP($A946,Searches!$A:$H,AF$1,FALSE)</f>
        <v>Greater Denver Area</v>
      </c>
      <c r="AG946" s="22" t="str">
        <f>VLOOKUP($A946,Searches!$A:$H,AG$1,FALSE)</f>
        <v>https://www.linkedin.com/sales/profile/11571540,WhJu,NAME_SEARCH?moduleKey=peopleSearchResults&amp;pageKey=sales-search3-people-refinement&amp;contextId=60BC92C971D70515801E49D6842B0000&amp;requestId=d9c0fbe8-f6f3-4ac5-b7f7-1bdc4cf0fdf2&amp;action=CLICK&amp;target=urn%3Ali%3AsalesLead%3A(-1%2C11571540)&amp;pageNumber=9&amp;targetEl=profilelink&amp;position=15&amp;trk=lss-serp-result-lead_photo</v>
      </c>
      <c r="AH946" s="22" t="e">
        <f>VLOOKUP($G946,Temp!$D:$F,AH$1,FALSE)</f>
        <v>#N/A</v>
      </c>
      <c r="AI946" s="22" t="e">
        <f>VLOOKUP($G946,Temp!$D:$F,AI$1,FALSE)</f>
        <v>#N/A</v>
      </c>
      <c r="AJ946" s="22" t="e">
        <f>VLOOKUP($G946,Temp!$D:$F,AJ$1,FALSE)</f>
        <v>#N/A</v>
      </c>
    </row>
    <row r="947" spans="1:36" ht="16" x14ac:dyDescent="0.2">
      <c r="A947" s="8" t="str">
        <f t="shared" si="14"/>
        <v>Jeff Paradise Dashlane</v>
      </c>
      <c r="B947" s="8" t="s">
        <v>2520</v>
      </c>
      <c r="C947" s="8" t="s">
        <v>4385</v>
      </c>
      <c r="D947" s="8" t="s">
        <v>42</v>
      </c>
      <c r="E947" s="8" t="s">
        <v>4386</v>
      </c>
      <c r="F947" s="8" t="s">
        <v>4387</v>
      </c>
      <c r="G947" s="12" t="s">
        <v>4082</v>
      </c>
      <c r="H947" s="22" t="str">
        <f>VLOOKUP($G947,Temp!$A:$C,H$1,FALSE)</f>
        <v>dashlane.com</v>
      </c>
      <c r="I947" s="22" t="e">
        <f>VLOOKUP($G947,Temp!$A:$C,I$1,FALSE)</f>
        <v>#VALUE!</v>
      </c>
      <c r="J947" s="22" t="e">
        <f>VLOOKUP($G947,Temp!$A:$C,J$1,FALSE)</f>
        <v>#VALUE!</v>
      </c>
      <c r="K947" s="22" t="e">
        <f>VLOOKUP($G947,Temp!$A:$C,K$1,FALSE)</f>
        <v>#VALUE!</v>
      </c>
      <c r="L947" s="22" t="e">
        <f>VLOOKUP($G947,Temp!$A:$C,L$1,FALSE)</f>
        <v>#VALUE!</v>
      </c>
      <c r="M947" s="22" t="e">
        <f>VLOOKUP($G947,Temp!$A:$C,M$1,FALSE)</f>
        <v>#VALUE!</v>
      </c>
      <c r="N947" s="22" t="e">
        <f>VLOOKUP($G947,Temp!$A:$C,N$1,FALSE)</f>
        <v>#VALUE!</v>
      </c>
      <c r="O947" s="22" t="e">
        <f>VLOOKUP($G947,Temp!$A:$C,O$1,FALSE)</f>
        <v>#VALUE!</v>
      </c>
      <c r="P947" s="22" t="e">
        <f>VLOOKUP($G947,Temp!$A:$C,P$1,FALSE)</f>
        <v>#VALUE!</v>
      </c>
      <c r="Q947" s="22" t="e">
        <f>VLOOKUP($G947,Temp!$A:$C,Q$1,FALSE)</f>
        <v>#VALUE!</v>
      </c>
      <c r="R947" s="22" t="e">
        <f>VLOOKUP($G947,Temp!$A:$C,R$1,FALSE)</f>
        <v>#VALUE!</v>
      </c>
      <c r="S947" s="22" t="e">
        <f>VLOOKUP($G947,Temp!$A:$C,S$1,FALSE)</f>
        <v>#VALUE!</v>
      </c>
      <c r="T947" s="22" t="e">
        <f>VLOOKUP($G947,Temp!$A:$C,T$1,FALSE)</f>
        <v>#VALUE!</v>
      </c>
      <c r="U947" s="22" t="e">
        <f>VLOOKUP($G947,Temp!$A:$C,U$1,FALSE)</f>
        <v>#VALUE!</v>
      </c>
      <c r="V947" s="22" t="e">
        <f>VLOOKUP($G947,Temp!$A:$C,V$1,FALSE)</f>
        <v>#VALUE!</v>
      </c>
      <c r="W947" s="22" t="e">
        <f>VLOOKUP($G947,Temp!$A:$C,W$1,FALSE)</f>
        <v>#VALUE!</v>
      </c>
      <c r="X947" s="22" t="e">
        <f>VLOOKUP($G947,Temp!$A:$C,X$1,FALSE)</f>
        <v>#VALUE!</v>
      </c>
      <c r="Y947" s="22">
        <f>VLOOKUP($G947,Temp!$A:$C,Y$1,FALSE)</f>
        <v>73200</v>
      </c>
      <c r="Z947" s="22">
        <f>VLOOKUP($G947,Temp!$A:$C,Z$1,FALSE)</f>
        <v>26000</v>
      </c>
      <c r="AA947" s="22" t="str">
        <f>VLOOKUP($A947,Searches!$A:$H,AA$1,FALSE)</f>
        <v>Jeff Paradise</v>
      </c>
      <c r="AB947" s="22" t="str">
        <f>VLOOKUP($A947,Searches!$A:$H,AB$1,FALSE)</f>
        <v>Dashlane</v>
      </c>
      <c r="AC947" s="22" t="str">
        <f>VLOOKUP($A947,Searches!$A:$H,AC$1,FALSE)</f>
        <v>Chief Marketing Officer</v>
      </c>
      <c r="AD947" s="22" t="str">
        <f>VLOOKUP($A947,Searches!$A:$H,AD$1,FALSE)</f>
        <v>2nd</v>
      </c>
      <c r="AE947" s="22" t="str">
        <f>VLOOKUP($A947,Searches!$A:$H,AE$1,FALSE)</f>
        <v/>
      </c>
      <c r="AF947" s="22" t="str">
        <f>VLOOKUP($A947,Searches!$A:$H,AF$1,FALSE)</f>
        <v>Greater New York City Area</v>
      </c>
      <c r="AG947" s="22" t="str">
        <f>VLOOKUP($A947,Searches!$A:$H,AG$1,FALSE)</f>
        <v>https://www.linkedin.com/sales/profile/65093619,7wwp,NAME_SEARCH?moduleKey=peopleSearchResults&amp;pageKey=sales-search3-people-refinement&amp;contextId=60BC92C971D70515801E49D6842B0000&amp;requestId=dd6588d6-e6b8-4c8c-a792-ff7bf8d17dc9&amp;action=CLICK&amp;target=urn%3Ali%3AsalesLead%3A(-1%2C65093619)&amp;pageNumber=8&amp;targetEl=profilelink&amp;position=10&amp;trk=lss-serp-result-lead_photo</v>
      </c>
      <c r="AH947" s="22" t="str">
        <f>VLOOKUP($G947,Temp!$D:$F,AH$1,FALSE)</f>
        <v>dashlane.com</v>
      </c>
      <c r="AI947" s="22" t="str">
        <f>VLOOKUP($G947,Temp!$D:$F,AI$1,FALSE)</f>
        <v>Marketo</v>
      </c>
      <c r="AJ947" s="22" t="str">
        <f>VLOOKUP($G947,Temp!$D:$F,AJ$1,FALSE)</f>
        <v>WordPress</v>
      </c>
    </row>
    <row r="948" spans="1:36" ht="16" x14ac:dyDescent="0.2">
      <c r="A948" s="8" t="str">
        <f t="shared" si="14"/>
        <v>Barbara Goworowski Pinnacle Dermatology LLC</v>
      </c>
      <c r="B948" s="8" t="s">
        <v>7838</v>
      </c>
      <c r="C948" s="8" t="s">
        <v>7839</v>
      </c>
      <c r="D948" s="8" t="s">
        <v>42</v>
      </c>
      <c r="E948" s="8" t="s">
        <v>7840</v>
      </c>
      <c r="F948" s="8" t="s">
        <v>7841</v>
      </c>
      <c r="G948" s="12" t="s">
        <v>7641</v>
      </c>
      <c r="H948" s="22" t="str">
        <f>VLOOKUP($G948,Temp!$A:$C,H$1,FALSE)</f>
        <v>pinnacleskin.com</v>
      </c>
      <c r="I948" s="22" t="e">
        <f>VLOOKUP($G948,Temp!$A:$C,I$1,FALSE)</f>
        <v>#VALUE!</v>
      </c>
      <c r="J948" s="22" t="e">
        <f>VLOOKUP($G948,Temp!$A:$C,J$1,FALSE)</f>
        <v>#VALUE!</v>
      </c>
      <c r="K948" s="22" t="e">
        <f>VLOOKUP($G948,Temp!$A:$C,K$1,FALSE)</f>
        <v>#VALUE!</v>
      </c>
      <c r="L948" s="22" t="e">
        <f>VLOOKUP($G948,Temp!$A:$C,L$1,FALSE)</f>
        <v>#VALUE!</v>
      </c>
      <c r="M948" s="22" t="e">
        <f>VLOOKUP($G948,Temp!$A:$C,M$1,FALSE)</f>
        <v>#VALUE!</v>
      </c>
      <c r="N948" s="22" t="e">
        <f>VLOOKUP($G948,Temp!$A:$C,N$1,FALSE)</f>
        <v>#VALUE!</v>
      </c>
      <c r="O948" s="22" t="e">
        <f>VLOOKUP($G948,Temp!$A:$C,O$1,FALSE)</f>
        <v>#VALUE!</v>
      </c>
      <c r="P948" s="22" t="e">
        <f>VLOOKUP($G948,Temp!$A:$C,P$1,FALSE)</f>
        <v>#VALUE!</v>
      </c>
      <c r="Q948" s="22" t="e">
        <f>VLOOKUP($G948,Temp!$A:$C,Q$1,FALSE)</f>
        <v>#VALUE!</v>
      </c>
      <c r="R948" s="22" t="e">
        <f>VLOOKUP($G948,Temp!$A:$C,R$1,FALSE)</f>
        <v>#VALUE!</v>
      </c>
      <c r="S948" s="22" t="e">
        <f>VLOOKUP($G948,Temp!$A:$C,S$1,FALSE)</f>
        <v>#VALUE!</v>
      </c>
      <c r="T948" s="22" t="e">
        <f>VLOOKUP($G948,Temp!$A:$C,T$1,FALSE)</f>
        <v>#VALUE!</v>
      </c>
      <c r="U948" s="22" t="e">
        <f>VLOOKUP($G948,Temp!$A:$C,U$1,FALSE)</f>
        <v>#VALUE!</v>
      </c>
      <c r="V948" s="22" t="e">
        <f>VLOOKUP($G948,Temp!$A:$C,V$1,FALSE)</f>
        <v>#VALUE!</v>
      </c>
      <c r="W948" s="22" t="e">
        <f>VLOOKUP($G948,Temp!$A:$C,W$1,FALSE)</f>
        <v>#VALUE!</v>
      </c>
      <c r="X948" s="22" t="e">
        <f>VLOOKUP($G948,Temp!$A:$C,X$1,FALSE)</f>
        <v>#VALUE!</v>
      </c>
      <c r="Y948" s="22">
        <f>VLOOKUP($G948,Temp!$A:$C,Y$1,FALSE)</f>
        <v>0</v>
      </c>
      <c r="Z948" s="22">
        <f>VLOOKUP($G948,Temp!$A:$C,Z$1,FALSE)</f>
        <v>0</v>
      </c>
      <c r="AA948" s="22" t="e">
        <f>VLOOKUP($A948,Searches!$A:$H,AA$1,FALSE)</f>
        <v>#N/A</v>
      </c>
      <c r="AB948" s="22" t="e">
        <f>VLOOKUP($A948,Searches!$A:$H,AB$1,FALSE)</f>
        <v>#N/A</v>
      </c>
      <c r="AC948" s="22" t="e">
        <f>VLOOKUP($A948,Searches!$A:$H,AC$1,FALSE)</f>
        <v>#N/A</v>
      </c>
      <c r="AD948" s="22" t="e">
        <f>VLOOKUP($A948,Searches!$A:$H,AD$1,FALSE)</f>
        <v>#N/A</v>
      </c>
      <c r="AE948" s="22" t="e">
        <f>VLOOKUP($A948,Searches!$A:$H,AE$1,FALSE)</f>
        <v>#N/A</v>
      </c>
      <c r="AF948" s="22" t="e">
        <f>VLOOKUP($A948,Searches!$A:$H,AF$1,FALSE)</f>
        <v>#N/A</v>
      </c>
      <c r="AG948" s="22" t="e">
        <f>VLOOKUP($A948,Searches!$A:$H,AG$1,FALSE)</f>
        <v>#N/A</v>
      </c>
      <c r="AH948" s="22" t="str">
        <f>VLOOKUP($G948,Temp!$D:$F,AH$1,FALSE)</f>
        <v>pinnacleskin.com</v>
      </c>
      <c r="AI948" s="22">
        <f>VLOOKUP($G948,Temp!$D:$F,AI$1,FALSE)</f>
        <v>0</v>
      </c>
      <c r="AJ948" s="22" t="str">
        <f>VLOOKUP($G948,Temp!$D:$F,AJ$1,FALSE)</f>
        <v>WordPress</v>
      </c>
    </row>
    <row r="949" spans="1:36" ht="16" x14ac:dyDescent="0.2">
      <c r="A949" s="8" t="str">
        <f t="shared" si="14"/>
        <v>Rob Gallardo American Safety Council, Inc</v>
      </c>
      <c r="B949" s="8" t="s">
        <v>1037</v>
      </c>
      <c r="C949" s="8" t="s">
        <v>4393</v>
      </c>
      <c r="D949" s="8" t="s">
        <v>42</v>
      </c>
      <c r="E949" s="8" t="s">
        <v>4394</v>
      </c>
      <c r="F949" s="8" t="s">
        <v>4395</v>
      </c>
      <c r="G949" s="12" t="s">
        <v>4093</v>
      </c>
      <c r="H949" s="22" t="str">
        <f>VLOOKUP($G949,Temp!$A:$C,H$1,FALSE)</f>
        <v>americansafetycouncil.com</v>
      </c>
      <c r="I949" s="22" t="e">
        <f>VLOOKUP($G949,Temp!$A:$C,I$1,FALSE)</f>
        <v>#VALUE!</v>
      </c>
      <c r="J949" s="22" t="e">
        <f>VLOOKUP($G949,Temp!$A:$C,J$1,FALSE)</f>
        <v>#VALUE!</v>
      </c>
      <c r="K949" s="22" t="e">
        <f>VLOOKUP($G949,Temp!$A:$C,K$1,FALSE)</f>
        <v>#VALUE!</v>
      </c>
      <c r="L949" s="22" t="e">
        <f>VLOOKUP($G949,Temp!$A:$C,L$1,FALSE)</f>
        <v>#VALUE!</v>
      </c>
      <c r="M949" s="22" t="e">
        <f>VLOOKUP($G949,Temp!$A:$C,M$1,FALSE)</f>
        <v>#VALUE!</v>
      </c>
      <c r="N949" s="22" t="e">
        <f>VLOOKUP($G949,Temp!$A:$C,N$1,FALSE)</f>
        <v>#VALUE!</v>
      </c>
      <c r="O949" s="22" t="e">
        <f>VLOOKUP($G949,Temp!$A:$C,O$1,FALSE)</f>
        <v>#VALUE!</v>
      </c>
      <c r="P949" s="22" t="e">
        <f>VLOOKUP($G949,Temp!$A:$C,P$1,FALSE)</f>
        <v>#VALUE!</v>
      </c>
      <c r="Q949" s="22" t="e">
        <f>VLOOKUP($G949,Temp!$A:$C,Q$1,FALSE)</f>
        <v>#VALUE!</v>
      </c>
      <c r="R949" s="22" t="e">
        <f>VLOOKUP($G949,Temp!$A:$C,R$1,FALSE)</f>
        <v>#VALUE!</v>
      </c>
      <c r="S949" s="22" t="e">
        <f>VLOOKUP($G949,Temp!$A:$C,S$1,FALSE)</f>
        <v>#VALUE!</v>
      </c>
      <c r="T949" s="22" t="e">
        <f>VLOOKUP($G949,Temp!$A:$C,T$1,FALSE)</f>
        <v>#VALUE!</v>
      </c>
      <c r="U949" s="22" t="e">
        <f>VLOOKUP($G949,Temp!$A:$C,U$1,FALSE)</f>
        <v>#VALUE!</v>
      </c>
      <c r="V949" s="22" t="e">
        <f>VLOOKUP($G949,Temp!$A:$C,V$1,FALSE)</f>
        <v>#VALUE!</v>
      </c>
      <c r="W949" s="22" t="e">
        <f>VLOOKUP($G949,Temp!$A:$C,W$1,FALSE)</f>
        <v>#VALUE!</v>
      </c>
      <c r="X949" s="22" t="e">
        <f>VLOOKUP($G949,Temp!$A:$C,X$1,FALSE)</f>
        <v>#VALUE!</v>
      </c>
      <c r="Y949" s="22">
        <f>VLOOKUP($G949,Temp!$A:$C,Y$1,FALSE)</f>
        <v>39400</v>
      </c>
      <c r="Z949" s="22">
        <f>VLOOKUP($G949,Temp!$A:$C,Z$1,FALSE)</f>
        <v>764</v>
      </c>
      <c r="AA949" s="22" t="e">
        <f>VLOOKUP($A949,Searches!$A:$H,AA$1,FALSE)</f>
        <v>#N/A</v>
      </c>
      <c r="AB949" s="22" t="e">
        <f>VLOOKUP($A949,Searches!$A:$H,AB$1,FALSE)</f>
        <v>#N/A</v>
      </c>
      <c r="AC949" s="22" t="e">
        <f>VLOOKUP($A949,Searches!$A:$H,AC$1,FALSE)</f>
        <v>#N/A</v>
      </c>
      <c r="AD949" s="22" t="e">
        <f>VLOOKUP($A949,Searches!$A:$H,AD$1,FALSE)</f>
        <v>#N/A</v>
      </c>
      <c r="AE949" s="22" t="e">
        <f>VLOOKUP($A949,Searches!$A:$H,AE$1,FALSE)</f>
        <v>#N/A</v>
      </c>
      <c r="AF949" s="22" t="e">
        <f>VLOOKUP($A949,Searches!$A:$H,AF$1,FALSE)</f>
        <v>#N/A</v>
      </c>
      <c r="AG949" s="22" t="e">
        <f>VLOOKUP($A949,Searches!$A:$H,AG$1,FALSE)</f>
        <v>#N/A</v>
      </c>
      <c r="AH949" s="22" t="str">
        <f>VLOOKUP($G949,Temp!$D:$F,AH$1,FALSE)</f>
        <v>americansafetycouncil.com</v>
      </c>
      <c r="AI949" s="22" t="str">
        <f>VLOOKUP($G949,Temp!$D:$F,AI$1,FALSE)</f>
        <v>HubSpot</v>
      </c>
      <c r="AJ949" s="22" t="str">
        <f>VLOOKUP($G949,Temp!$D:$F,AJ$1,FALSE)</f>
        <v>WordPress</v>
      </c>
    </row>
    <row r="950" spans="1:36" ht="16" x14ac:dyDescent="0.2">
      <c r="A950" s="8" t="str">
        <f t="shared" si="14"/>
        <v>Eileen Garry Protegrity</v>
      </c>
      <c r="B950" s="8" t="s">
        <v>4109</v>
      </c>
      <c r="C950" s="8" t="s">
        <v>4110</v>
      </c>
      <c r="D950" s="8" t="s">
        <v>42</v>
      </c>
      <c r="E950" s="8" t="s">
        <v>4111</v>
      </c>
      <c r="F950" s="8" t="s">
        <v>4112</v>
      </c>
      <c r="G950" s="12" t="s">
        <v>4105</v>
      </c>
      <c r="H950" s="22" t="str">
        <f>VLOOKUP($G950,Temp!$A:$C,H$1,FALSE)</f>
        <v>protegrity.com</v>
      </c>
      <c r="I950" s="22" t="e">
        <f>VLOOKUP($G950,Temp!$A:$C,I$1,FALSE)</f>
        <v>#VALUE!</v>
      </c>
      <c r="J950" s="22" t="e">
        <f>VLOOKUP($G950,Temp!$A:$C,J$1,FALSE)</f>
        <v>#VALUE!</v>
      </c>
      <c r="K950" s="22" t="e">
        <f>VLOOKUP($G950,Temp!$A:$C,K$1,FALSE)</f>
        <v>#VALUE!</v>
      </c>
      <c r="L950" s="22" t="e">
        <f>VLOOKUP($G950,Temp!$A:$C,L$1,FALSE)</f>
        <v>#VALUE!</v>
      </c>
      <c r="M950" s="22" t="e">
        <f>VLOOKUP($G950,Temp!$A:$C,M$1,FALSE)</f>
        <v>#VALUE!</v>
      </c>
      <c r="N950" s="22" t="e">
        <f>VLOOKUP($G950,Temp!$A:$C,N$1,FALSE)</f>
        <v>#VALUE!</v>
      </c>
      <c r="O950" s="22" t="e">
        <f>VLOOKUP($G950,Temp!$A:$C,O$1,FALSE)</f>
        <v>#VALUE!</v>
      </c>
      <c r="P950" s="22" t="e">
        <f>VLOOKUP($G950,Temp!$A:$C,P$1,FALSE)</f>
        <v>#VALUE!</v>
      </c>
      <c r="Q950" s="22" t="e">
        <f>VLOOKUP($G950,Temp!$A:$C,Q$1,FALSE)</f>
        <v>#VALUE!</v>
      </c>
      <c r="R950" s="22" t="e">
        <f>VLOOKUP($G950,Temp!$A:$C,R$1,FALSE)</f>
        <v>#VALUE!</v>
      </c>
      <c r="S950" s="22" t="e">
        <f>VLOOKUP($G950,Temp!$A:$C,S$1,FALSE)</f>
        <v>#VALUE!</v>
      </c>
      <c r="T950" s="22" t="e">
        <f>VLOOKUP($G950,Temp!$A:$C,T$1,FALSE)</f>
        <v>#VALUE!</v>
      </c>
      <c r="U950" s="22" t="e">
        <f>VLOOKUP($G950,Temp!$A:$C,U$1,FALSE)</f>
        <v>#VALUE!</v>
      </c>
      <c r="V950" s="22" t="e">
        <f>VLOOKUP($G950,Temp!$A:$C,V$1,FALSE)</f>
        <v>#VALUE!</v>
      </c>
      <c r="W950" s="22" t="e">
        <f>VLOOKUP($G950,Temp!$A:$C,W$1,FALSE)</f>
        <v>#VALUE!</v>
      </c>
      <c r="X950" s="22" t="e">
        <f>VLOOKUP($G950,Temp!$A:$C,X$1,FALSE)</f>
        <v>#VALUE!</v>
      </c>
      <c r="Y950" s="22">
        <f>VLOOKUP($G950,Temp!$A:$C,Y$1,FALSE)</f>
        <v>0</v>
      </c>
      <c r="Z950" s="22">
        <f>VLOOKUP($G950,Temp!$A:$C,Z$1,FALSE)</f>
        <v>0</v>
      </c>
      <c r="AA950" s="22" t="e">
        <f>VLOOKUP($A950,Searches!$A:$H,AA$1,FALSE)</f>
        <v>#N/A</v>
      </c>
      <c r="AB950" s="22" t="e">
        <f>VLOOKUP($A950,Searches!$A:$H,AB$1,FALSE)</f>
        <v>#N/A</v>
      </c>
      <c r="AC950" s="22" t="e">
        <f>VLOOKUP($A950,Searches!$A:$H,AC$1,FALSE)</f>
        <v>#N/A</v>
      </c>
      <c r="AD950" s="22" t="e">
        <f>VLOOKUP($A950,Searches!$A:$H,AD$1,FALSE)</f>
        <v>#N/A</v>
      </c>
      <c r="AE950" s="22" t="e">
        <f>VLOOKUP($A950,Searches!$A:$H,AE$1,FALSE)</f>
        <v>#N/A</v>
      </c>
      <c r="AF950" s="22" t="e">
        <f>VLOOKUP($A950,Searches!$A:$H,AF$1,FALSE)</f>
        <v>#N/A</v>
      </c>
      <c r="AG950" s="22" t="e">
        <f>VLOOKUP($A950,Searches!$A:$H,AG$1,FALSE)</f>
        <v>#N/A</v>
      </c>
      <c r="AH950" s="22" t="str">
        <f>VLOOKUP($G950,Temp!$D:$F,AH$1,FALSE)</f>
        <v>protegrity.com</v>
      </c>
      <c r="AI950" s="22" t="str">
        <f>VLOOKUP($G950,Temp!$D:$F,AI$1,FALSE)</f>
        <v>Pardot</v>
      </c>
      <c r="AJ950" s="22" t="str">
        <f>VLOOKUP($G950,Temp!$D:$F,AJ$1,FALSE)</f>
        <v>WordPress</v>
      </c>
    </row>
    <row r="951" spans="1:36" ht="16" x14ac:dyDescent="0.2">
      <c r="A951" s="8" t="str">
        <f t="shared" si="14"/>
        <v>Marc Brown Parasoft</v>
      </c>
      <c r="B951" s="8" t="s">
        <v>4427</v>
      </c>
      <c r="C951" s="8" t="s">
        <v>4428</v>
      </c>
      <c r="D951" s="8" t="s">
        <v>42</v>
      </c>
      <c r="E951" s="8" t="s">
        <v>4429</v>
      </c>
      <c r="F951" s="8" t="s">
        <v>4430</v>
      </c>
      <c r="G951" s="12" t="s">
        <v>4134</v>
      </c>
      <c r="H951" s="22" t="str">
        <f>VLOOKUP($G951,Temp!$A:$C,H$1,FALSE)</f>
        <v>parasoft.com</v>
      </c>
      <c r="I951" s="22" t="e">
        <f>VLOOKUP($G951,Temp!$A:$C,I$1,FALSE)</f>
        <v>#VALUE!</v>
      </c>
      <c r="J951" s="22" t="e">
        <f>VLOOKUP($G951,Temp!$A:$C,J$1,FALSE)</f>
        <v>#VALUE!</v>
      </c>
      <c r="K951" s="22" t="e">
        <f>VLOOKUP($G951,Temp!$A:$C,K$1,FALSE)</f>
        <v>#VALUE!</v>
      </c>
      <c r="L951" s="22" t="e">
        <f>VLOOKUP($G951,Temp!$A:$C,L$1,FALSE)</f>
        <v>#VALUE!</v>
      </c>
      <c r="M951" s="22" t="e">
        <f>VLOOKUP($G951,Temp!$A:$C,M$1,FALSE)</f>
        <v>#VALUE!</v>
      </c>
      <c r="N951" s="22" t="e">
        <f>VLOOKUP($G951,Temp!$A:$C,N$1,FALSE)</f>
        <v>#VALUE!</v>
      </c>
      <c r="O951" s="22" t="e">
        <f>VLOOKUP($G951,Temp!$A:$C,O$1,FALSE)</f>
        <v>#VALUE!</v>
      </c>
      <c r="P951" s="22" t="e">
        <f>VLOOKUP($G951,Temp!$A:$C,P$1,FALSE)</f>
        <v>#VALUE!</v>
      </c>
      <c r="Q951" s="22" t="e">
        <f>VLOOKUP($G951,Temp!$A:$C,Q$1,FALSE)</f>
        <v>#VALUE!</v>
      </c>
      <c r="R951" s="22" t="e">
        <f>VLOOKUP($G951,Temp!$A:$C,R$1,FALSE)</f>
        <v>#VALUE!</v>
      </c>
      <c r="S951" s="22" t="e">
        <f>VLOOKUP($G951,Temp!$A:$C,S$1,FALSE)</f>
        <v>#VALUE!</v>
      </c>
      <c r="T951" s="22" t="e">
        <f>VLOOKUP($G951,Temp!$A:$C,T$1,FALSE)</f>
        <v>#VALUE!</v>
      </c>
      <c r="U951" s="22" t="e">
        <f>VLOOKUP($G951,Temp!$A:$C,U$1,FALSE)</f>
        <v>#VALUE!</v>
      </c>
      <c r="V951" s="22" t="e">
        <f>VLOOKUP($G951,Temp!$A:$C,V$1,FALSE)</f>
        <v>#VALUE!</v>
      </c>
      <c r="W951" s="22" t="e">
        <f>VLOOKUP($G951,Temp!$A:$C,W$1,FALSE)</f>
        <v>#VALUE!</v>
      </c>
      <c r="X951" s="22" t="e">
        <f>VLOOKUP($G951,Temp!$A:$C,X$1,FALSE)</f>
        <v>#VALUE!</v>
      </c>
      <c r="Y951" s="22">
        <f>VLOOKUP($G951,Temp!$A:$C,Y$1,FALSE)</f>
        <v>10800</v>
      </c>
      <c r="Z951" s="22">
        <f>VLOOKUP($G951,Temp!$A:$C,Z$1,FALSE)</f>
        <v>3900</v>
      </c>
      <c r="AA951" s="22" t="e">
        <f>VLOOKUP($A951,Searches!$A:$H,AA$1,FALSE)</f>
        <v>#N/A</v>
      </c>
      <c r="AB951" s="22" t="e">
        <f>VLOOKUP($A951,Searches!$A:$H,AB$1,FALSE)</f>
        <v>#N/A</v>
      </c>
      <c r="AC951" s="22" t="e">
        <f>VLOOKUP($A951,Searches!$A:$H,AC$1,FALSE)</f>
        <v>#N/A</v>
      </c>
      <c r="AD951" s="22" t="e">
        <f>VLOOKUP($A951,Searches!$A:$H,AD$1,FALSE)</f>
        <v>#N/A</v>
      </c>
      <c r="AE951" s="22" t="e">
        <f>VLOOKUP($A951,Searches!$A:$H,AE$1,FALSE)</f>
        <v>#N/A</v>
      </c>
      <c r="AF951" s="22" t="e">
        <f>VLOOKUP($A951,Searches!$A:$H,AF$1,FALSE)</f>
        <v>#N/A</v>
      </c>
      <c r="AG951" s="22" t="e">
        <f>VLOOKUP($A951,Searches!$A:$H,AG$1,FALSE)</f>
        <v>#N/A</v>
      </c>
      <c r="AH951" s="22" t="str">
        <f>VLOOKUP($G951,Temp!$D:$F,AH$1,FALSE)</f>
        <v>parasoft.com</v>
      </c>
      <c r="AI951" s="22">
        <f>VLOOKUP($G951,Temp!$D:$F,AI$1,FALSE)</f>
        <v>0</v>
      </c>
      <c r="AJ951" s="22" t="str">
        <f>VLOOKUP($G951,Temp!$D:$F,AJ$1,FALSE)</f>
        <v>WordPress</v>
      </c>
    </row>
    <row r="952" spans="1:36" ht="16" x14ac:dyDescent="0.2">
      <c r="A952" s="8" t="str">
        <f t="shared" si="14"/>
        <v>Keith Messick Lucidworks</v>
      </c>
      <c r="B952" s="8" t="s">
        <v>749</v>
      </c>
      <c r="C952" s="8" t="s">
        <v>4419</v>
      </c>
      <c r="D952" s="8" t="s">
        <v>42</v>
      </c>
      <c r="E952" s="8" t="s">
        <v>4420</v>
      </c>
      <c r="F952" s="8" t="s">
        <v>4421</v>
      </c>
      <c r="G952" s="12" t="s">
        <v>4123</v>
      </c>
      <c r="H952" s="22" t="str">
        <f>VLOOKUP($G952,Temp!$A:$C,H$1,FALSE)</f>
        <v>lucidworks.com</v>
      </c>
      <c r="I952" s="22" t="e">
        <f>VLOOKUP($G952,Temp!$A:$C,I$1,FALSE)</f>
        <v>#VALUE!</v>
      </c>
      <c r="J952" s="22" t="e">
        <f>VLOOKUP($G952,Temp!$A:$C,J$1,FALSE)</f>
        <v>#VALUE!</v>
      </c>
      <c r="K952" s="22" t="e">
        <f>VLOOKUP($G952,Temp!$A:$C,K$1,FALSE)</f>
        <v>#VALUE!</v>
      </c>
      <c r="L952" s="22" t="e">
        <f>VLOOKUP($G952,Temp!$A:$C,L$1,FALSE)</f>
        <v>#VALUE!</v>
      </c>
      <c r="M952" s="22" t="e">
        <f>VLOOKUP($G952,Temp!$A:$C,M$1,FALSE)</f>
        <v>#VALUE!</v>
      </c>
      <c r="N952" s="22" t="e">
        <f>VLOOKUP($G952,Temp!$A:$C,N$1,FALSE)</f>
        <v>#VALUE!</v>
      </c>
      <c r="O952" s="22" t="e">
        <f>VLOOKUP($G952,Temp!$A:$C,O$1,FALSE)</f>
        <v>#VALUE!</v>
      </c>
      <c r="P952" s="22" t="e">
        <f>VLOOKUP($G952,Temp!$A:$C,P$1,FALSE)</f>
        <v>#VALUE!</v>
      </c>
      <c r="Q952" s="22" t="e">
        <f>VLOOKUP($G952,Temp!$A:$C,Q$1,FALSE)</f>
        <v>#VALUE!</v>
      </c>
      <c r="R952" s="22" t="e">
        <f>VLOOKUP($G952,Temp!$A:$C,R$1,FALSE)</f>
        <v>#VALUE!</v>
      </c>
      <c r="S952" s="22" t="e">
        <f>VLOOKUP($G952,Temp!$A:$C,S$1,FALSE)</f>
        <v>#VALUE!</v>
      </c>
      <c r="T952" s="22" t="e">
        <f>VLOOKUP($G952,Temp!$A:$C,T$1,FALSE)</f>
        <v>#VALUE!</v>
      </c>
      <c r="U952" s="22" t="e">
        <f>VLOOKUP($G952,Temp!$A:$C,U$1,FALSE)</f>
        <v>#VALUE!</v>
      </c>
      <c r="V952" s="22" t="e">
        <f>VLOOKUP($G952,Temp!$A:$C,V$1,FALSE)</f>
        <v>#VALUE!</v>
      </c>
      <c r="W952" s="22" t="e">
        <f>VLOOKUP($G952,Temp!$A:$C,W$1,FALSE)</f>
        <v>#VALUE!</v>
      </c>
      <c r="X952" s="22" t="e">
        <f>VLOOKUP($G952,Temp!$A:$C,X$1,FALSE)</f>
        <v>#VALUE!</v>
      </c>
      <c r="Y952" s="22">
        <f>VLOOKUP($G952,Temp!$A:$C,Y$1,FALSE)</f>
        <v>8100</v>
      </c>
      <c r="Z952" s="22">
        <f>VLOOKUP($G952,Temp!$A:$C,Z$1,FALSE)</f>
        <v>5100</v>
      </c>
      <c r="AA952" s="22" t="e">
        <f>VLOOKUP($A952,Searches!$A:$H,AA$1,FALSE)</f>
        <v>#N/A</v>
      </c>
      <c r="AB952" s="22" t="e">
        <f>VLOOKUP($A952,Searches!$A:$H,AB$1,FALSE)</f>
        <v>#N/A</v>
      </c>
      <c r="AC952" s="22" t="e">
        <f>VLOOKUP($A952,Searches!$A:$H,AC$1,FALSE)</f>
        <v>#N/A</v>
      </c>
      <c r="AD952" s="22" t="e">
        <f>VLOOKUP($A952,Searches!$A:$H,AD$1,FALSE)</f>
        <v>#N/A</v>
      </c>
      <c r="AE952" s="22" t="e">
        <f>VLOOKUP($A952,Searches!$A:$H,AE$1,FALSE)</f>
        <v>#N/A</v>
      </c>
      <c r="AF952" s="22" t="e">
        <f>VLOOKUP($A952,Searches!$A:$H,AF$1,FALSE)</f>
        <v>#N/A</v>
      </c>
      <c r="AG952" s="22" t="e">
        <f>VLOOKUP($A952,Searches!$A:$H,AG$1,FALSE)</f>
        <v>#N/A</v>
      </c>
      <c r="AH952" s="22" t="str">
        <f>VLOOKUP($G952,Temp!$D:$F,AH$1,FALSE)</f>
        <v>lucidworks.com</v>
      </c>
      <c r="AI952" s="22" t="str">
        <f>VLOOKUP($G952,Temp!$D:$F,AI$1,FALSE)</f>
        <v>Marketo</v>
      </c>
      <c r="AJ952" s="22" t="str">
        <f>VLOOKUP($G952,Temp!$D:$F,AJ$1,FALSE)</f>
        <v>WordPress</v>
      </c>
    </row>
    <row r="953" spans="1:36" ht="16" x14ac:dyDescent="0.2">
      <c r="A953" s="8" t="str">
        <f t="shared" si="14"/>
        <v>Christine Nurnberger Bottomline Technologies</v>
      </c>
      <c r="B953" s="8" t="s">
        <v>3984</v>
      </c>
      <c r="C953" s="8" t="s">
        <v>4459</v>
      </c>
      <c r="D953" s="8" t="s">
        <v>42</v>
      </c>
      <c r="E953" s="8" t="s">
        <v>4460</v>
      </c>
      <c r="F953" s="8" t="s">
        <v>4462</v>
      </c>
      <c r="G953" s="12" t="s">
        <v>4169</v>
      </c>
      <c r="H953" s="22" t="str">
        <f>VLOOKUP($G953,Temp!$A:$C,H$1,FALSE)</f>
        <v>bottomline.com</v>
      </c>
      <c r="I953" s="22" t="e">
        <f>VLOOKUP($G953,Temp!$A:$C,I$1,FALSE)</f>
        <v>#VALUE!</v>
      </c>
      <c r="J953" s="22" t="e">
        <f>VLOOKUP($G953,Temp!$A:$C,J$1,FALSE)</f>
        <v>#VALUE!</v>
      </c>
      <c r="K953" s="22" t="e">
        <f>VLOOKUP($G953,Temp!$A:$C,K$1,FALSE)</f>
        <v>#VALUE!</v>
      </c>
      <c r="L953" s="22" t="e">
        <f>VLOOKUP($G953,Temp!$A:$C,L$1,FALSE)</f>
        <v>#VALUE!</v>
      </c>
      <c r="M953" s="22" t="e">
        <f>VLOOKUP($G953,Temp!$A:$C,M$1,FALSE)</f>
        <v>#VALUE!</v>
      </c>
      <c r="N953" s="22" t="e">
        <f>VLOOKUP($G953,Temp!$A:$C,N$1,FALSE)</f>
        <v>#VALUE!</v>
      </c>
      <c r="O953" s="22" t="e">
        <f>VLOOKUP($G953,Temp!$A:$C,O$1,FALSE)</f>
        <v>#VALUE!</v>
      </c>
      <c r="P953" s="22" t="e">
        <f>VLOOKUP($G953,Temp!$A:$C,P$1,FALSE)</f>
        <v>#VALUE!</v>
      </c>
      <c r="Q953" s="22" t="e">
        <f>VLOOKUP($G953,Temp!$A:$C,Q$1,FALSE)</f>
        <v>#VALUE!</v>
      </c>
      <c r="R953" s="22" t="e">
        <f>VLOOKUP($G953,Temp!$A:$C,R$1,FALSE)</f>
        <v>#VALUE!</v>
      </c>
      <c r="S953" s="22" t="e">
        <f>VLOOKUP($G953,Temp!$A:$C,S$1,FALSE)</f>
        <v>#VALUE!</v>
      </c>
      <c r="T953" s="22" t="e">
        <f>VLOOKUP($G953,Temp!$A:$C,T$1,FALSE)</f>
        <v>#VALUE!</v>
      </c>
      <c r="U953" s="22" t="e">
        <f>VLOOKUP($G953,Temp!$A:$C,U$1,FALSE)</f>
        <v>#VALUE!</v>
      </c>
      <c r="V953" s="22" t="e">
        <f>VLOOKUP($G953,Temp!$A:$C,V$1,FALSE)</f>
        <v>#VALUE!</v>
      </c>
      <c r="W953" s="22" t="e">
        <f>VLOOKUP($G953,Temp!$A:$C,W$1,FALSE)</f>
        <v>#VALUE!</v>
      </c>
      <c r="X953" s="22" t="e">
        <f>VLOOKUP($G953,Temp!$A:$C,X$1,FALSE)</f>
        <v>#VALUE!</v>
      </c>
      <c r="Y953" s="22">
        <f>VLOOKUP($G953,Temp!$A:$C,Y$1,FALSE)</f>
        <v>25700</v>
      </c>
      <c r="Z953" s="22">
        <f>VLOOKUP($G953,Temp!$A:$C,Z$1,FALSE)</f>
        <v>3700</v>
      </c>
      <c r="AA953" s="22" t="e">
        <f>VLOOKUP($A953,Searches!$A:$H,AA$1,FALSE)</f>
        <v>#N/A</v>
      </c>
      <c r="AB953" s="22" t="e">
        <f>VLOOKUP($A953,Searches!$A:$H,AB$1,FALSE)</f>
        <v>#N/A</v>
      </c>
      <c r="AC953" s="22" t="e">
        <f>VLOOKUP($A953,Searches!$A:$H,AC$1,FALSE)</f>
        <v>#N/A</v>
      </c>
      <c r="AD953" s="22" t="e">
        <f>VLOOKUP($A953,Searches!$A:$H,AD$1,FALSE)</f>
        <v>#N/A</v>
      </c>
      <c r="AE953" s="22" t="e">
        <f>VLOOKUP($A953,Searches!$A:$H,AE$1,FALSE)</f>
        <v>#N/A</v>
      </c>
      <c r="AF953" s="22" t="e">
        <f>VLOOKUP($A953,Searches!$A:$H,AF$1,FALSE)</f>
        <v>#N/A</v>
      </c>
      <c r="AG953" s="22" t="e">
        <f>VLOOKUP($A953,Searches!$A:$H,AG$1,FALSE)</f>
        <v>#N/A</v>
      </c>
      <c r="AH953" s="22" t="str">
        <f>VLOOKUP($G953,Temp!$D:$F,AH$1,FALSE)</f>
        <v>bottomline.com</v>
      </c>
      <c r="AI953" s="22" t="str">
        <f>VLOOKUP($G953,Temp!$D:$F,AI$1,FALSE)</f>
        <v>Marketo</v>
      </c>
      <c r="AJ953" s="22" t="str">
        <f>VLOOKUP($G953,Temp!$D:$F,AJ$1,FALSE)</f>
        <v>WordPress</v>
      </c>
    </row>
    <row r="954" spans="1:36" ht="16" x14ac:dyDescent="0.2">
      <c r="A954" s="8" t="str">
        <f t="shared" si="14"/>
        <v>Michelle Suzuki RizePoint</v>
      </c>
      <c r="B954" s="8" t="s">
        <v>223</v>
      </c>
      <c r="C954" s="8" t="s">
        <v>4438</v>
      </c>
      <c r="D954" s="8" t="s">
        <v>42</v>
      </c>
      <c r="E954" s="8" t="s">
        <v>4439</v>
      </c>
      <c r="F954" s="8" t="s">
        <v>4440</v>
      </c>
      <c r="G954" s="12" t="s">
        <v>4142</v>
      </c>
      <c r="H954" s="22" t="str">
        <f>VLOOKUP($G954,Temp!$A:$C,H$1,FALSE)</f>
        <v>rizepoint.com</v>
      </c>
      <c r="I954" s="22" t="e">
        <f>VLOOKUP($G954,Temp!$A:$C,I$1,FALSE)</f>
        <v>#VALUE!</v>
      </c>
      <c r="J954" s="22" t="e">
        <f>VLOOKUP($G954,Temp!$A:$C,J$1,FALSE)</f>
        <v>#VALUE!</v>
      </c>
      <c r="K954" s="22" t="e">
        <f>VLOOKUP($G954,Temp!$A:$C,K$1,FALSE)</f>
        <v>#VALUE!</v>
      </c>
      <c r="L954" s="22" t="e">
        <f>VLOOKUP($G954,Temp!$A:$C,L$1,FALSE)</f>
        <v>#VALUE!</v>
      </c>
      <c r="M954" s="22" t="e">
        <f>VLOOKUP($G954,Temp!$A:$C,M$1,FALSE)</f>
        <v>#VALUE!</v>
      </c>
      <c r="N954" s="22" t="e">
        <f>VLOOKUP($G954,Temp!$A:$C,N$1,FALSE)</f>
        <v>#VALUE!</v>
      </c>
      <c r="O954" s="22" t="e">
        <f>VLOOKUP($G954,Temp!$A:$C,O$1,FALSE)</f>
        <v>#VALUE!</v>
      </c>
      <c r="P954" s="22" t="e">
        <f>VLOOKUP($G954,Temp!$A:$C,P$1,FALSE)</f>
        <v>#VALUE!</v>
      </c>
      <c r="Q954" s="22" t="e">
        <f>VLOOKUP($G954,Temp!$A:$C,Q$1,FALSE)</f>
        <v>#VALUE!</v>
      </c>
      <c r="R954" s="22" t="e">
        <f>VLOOKUP($G954,Temp!$A:$C,R$1,FALSE)</f>
        <v>#VALUE!</v>
      </c>
      <c r="S954" s="22" t="e">
        <f>VLOOKUP($G954,Temp!$A:$C,S$1,FALSE)</f>
        <v>#VALUE!</v>
      </c>
      <c r="T954" s="22" t="e">
        <f>VLOOKUP($G954,Temp!$A:$C,T$1,FALSE)</f>
        <v>#VALUE!</v>
      </c>
      <c r="U954" s="22" t="e">
        <f>VLOOKUP($G954,Temp!$A:$C,U$1,FALSE)</f>
        <v>#VALUE!</v>
      </c>
      <c r="V954" s="22" t="e">
        <f>VLOOKUP($G954,Temp!$A:$C,V$1,FALSE)</f>
        <v>#VALUE!</v>
      </c>
      <c r="W954" s="22" t="e">
        <f>VLOOKUP($G954,Temp!$A:$C,W$1,FALSE)</f>
        <v>#VALUE!</v>
      </c>
      <c r="X954" s="22" t="e">
        <f>VLOOKUP($G954,Temp!$A:$C,X$1,FALSE)</f>
        <v>#VALUE!</v>
      </c>
      <c r="Y954" s="22">
        <f>VLOOKUP($G954,Temp!$A:$C,Y$1,FALSE)</f>
        <v>27</v>
      </c>
      <c r="Z954" s="22">
        <f>VLOOKUP($G954,Temp!$A:$C,Z$1,FALSE)</f>
        <v>2400</v>
      </c>
      <c r="AA954" s="22" t="e">
        <f>VLOOKUP($A954,Searches!$A:$H,AA$1,FALSE)</f>
        <v>#N/A</v>
      </c>
      <c r="AB954" s="22" t="e">
        <f>VLOOKUP($A954,Searches!$A:$H,AB$1,FALSE)</f>
        <v>#N/A</v>
      </c>
      <c r="AC954" s="22" t="e">
        <f>VLOOKUP($A954,Searches!$A:$H,AC$1,FALSE)</f>
        <v>#N/A</v>
      </c>
      <c r="AD954" s="22" t="e">
        <f>VLOOKUP($A954,Searches!$A:$H,AD$1,FALSE)</f>
        <v>#N/A</v>
      </c>
      <c r="AE954" s="22" t="e">
        <f>VLOOKUP($A954,Searches!$A:$H,AE$1,FALSE)</f>
        <v>#N/A</v>
      </c>
      <c r="AF954" s="22" t="e">
        <f>VLOOKUP($A954,Searches!$A:$H,AF$1,FALSE)</f>
        <v>#N/A</v>
      </c>
      <c r="AG954" s="22" t="e">
        <f>VLOOKUP($A954,Searches!$A:$H,AG$1,FALSE)</f>
        <v>#N/A</v>
      </c>
      <c r="AH954" s="22" t="str">
        <f>VLOOKUP($G954,Temp!$D:$F,AH$1,FALSE)</f>
        <v>rizepoint.com</v>
      </c>
      <c r="AI954" s="22" t="str">
        <f>VLOOKUP($G954,Temp!$D:$F,AI$1,FALSE)</f>
        <v>Marketo</v>
      </c>
      <c r="AJ954" s="22" t="str">
        <f>VLOOKUP($G954,Temp!$D:$F,AJ$1,FALSE)</f>
        <v>WordPress</v>
      </c>
    </row>
    <row r="955" spans="1:36" ht="16" x14ac:dyDescent="0.2">
      <c r="A955" s="8" t="str">
        <f t="shared" si="14"/>
        <v>Neil Lieberman Brightcove</v>
      </c>
      <c r="B955" s="8" t="s">
        <v>4448</v>
      </c>
      <c r="C955" s="8" t="s">
        <v>4450</v>
      </c>
      <c r="D955" s="8" t="s">
        <v>42</v>
      </c>
      <c r="E955" s="8" t="s">
        <v>4452</v>
      </c>
      <c r="F955" s="8" t="s">
        <v>4453</v>
      </c>
      <c r="G955" s="12" t="s">
        <v>4160</v>
      </c>
      <c r="H955" s="22" t="str">
        <f>VLOOKUP($G955,Temp!$A:$C,H$1,FALSE)</f>
        <v>brightcove.com</v>
      </c>
      <c r="I955" s="22" t="e">
        <f>VLOOKUP($G955,Temp!$A:$C,I$1,FALSE)</f>
        <v>#VALUE!</v>
      </c>
      <c r="J955" s="22" t="e">
        <f>VLOOKUP($G955,Temp!$A:$C,J$1,FALSE)</f>
        <v>#VALUE!</v>
      </c>
      <c r="K955" s="22" t="e">
        <f>VLOOKUP($G955,Temp!$A:$C,K$1,FALSE)</f>
        <v>#VALUE!</v>
      </c>
      <c r="L955" s="22" t="e">
        <f>VLOOKUP($G955,Temp!$A:$C,L$1,FALSE)</f>
        <v>#VALUE!</v>
      </c>
      <c r="M955" s="22" t="e">
        <f>VLOOKUP($G955,Temp!$A:$C,M$1,FALSE)</f>
        <v>#VALUE!</v>
      </c>
      <c r="N955" s="22" t="e">
        <f>VLOOKUP($G955,Temp!$A:$C,N$1,FALSE)</f>
        <v>#VALUE!</v>
      </c>
      <c r="O955" s="22" t="e">
        <f>VLOOKUP($G955,Temp!$A:$C,O$1,FALSE)</f>
        <v>#VALUE!</v>
      </c>
      <c r="P955" s="22" t="e">
        <f>VLOOKUP($G955,Temp!$A:$C,P$1,FALSE)</f>
        <v>#VALUE!</v>
      </c>
      <c r="Q955" s="22" t="e">
        <f>VLOOKUP($G955,Temp!$A:$C,Q$1,FALSE)</f>
        <v>#VALUE!</v>
      </c>
      <c r="R955" s="22" t="e">
        <f>VLOOKUP($G955,Temp!$A:$C,R$1,FALSE)</f>
        <v>#VALUE!</v>
      </c>
      <c r="S955" s="22" t="e">
        <f>VLOOKUP($G955,Temp!$A:$C,S$1,FALSE)</f>
        <v>#VALUE!</v>
      </c>
      <c r="T955" s="22" t="e">
        <f>VLOOKUP($G955,Temp!$A:$C,T$1,FALSE)</f>
        <v>#VALUE!</v>
      </c>
      <c r="U955" s="22" t="e">
        <f>VLOOKUP($G955,Temp!$A:$C,U$1,FALSE)</f>
        <v>#VALUE!</v>
      </c>
      <c r="V955" s="22" t="e">
        <f>VLOOKUP($G955,Temp!$A:$C,V$1,FALSE)</f>
        <v>#VALUE!</v>
      </c>
      <c r="W955" s="22" t="e">
        <f>VLOOKUP($G955,Temp!$A:$C,W$1,FALSE)</f>
        <v>#VALUE!</v>
      </c>
      <c r="X955" s="22" t="e">
        <f>VLOOKUP($G955,Temp!$A:$C,X$1,FALSE)</f>
        <v>#VALUE!</v>
      </c>
      <c r="Y955" s="22">
        <f>VLOOKUP($G955,Temp!$A:$C,Y$1,FALSE)</f>
        <v>42000</v>
      </c>
      <c r="Z955" s="22">
        <f>VLOOKUP($G955,Temp!$A:$C,Z$1,FALSE)</f>
        <v>14200</v>
      </c>
      <c r="AA955" s="22" t="e">
        <f>VLOOKUP($A955,Searches!$A:$H,AA$1,FALSE)</f>
        <v>#N/A</v>
      </c>
      <c r="AB955" s="22" t="e">
        <f>VLOOKUP($A955,Searches!$A:$H,AB$1,FALSE)</f>
        <v>#N/A</v>
      </c>
      <c r="AC955" s="22" t="e">
        <f>VLOOKUP($A955,Searches!$A:$H,AC$1,FALSE)</f>
        <v>#N/A</v>
      </c>
      <c r="AD955" s="22" t="e">
        <f>VLOOKUP($A955,Searches!$A:$H,AD$1,FALSE)</f>
        <v>#N/A</v>
      </c>
      <c r="AE955" s="22" t="e">
        <f>VLOOKUP($A955,Searches!$A:$H,AE$1,FALSE)</f>
        <v>#N/A</v>
      </c>
      <c r="AF955" s="22" t="e">
        <f>VLOOKUP($A955,Searches!$A:$H,AF$1,FALSE)</f>
        <v>#N/A</v>
      </c>
      <c r="AG955" s="22" t="e">
        <f>VLOOKUP($A955,Searches!$A:$H,AG$1,FALSE)</f>
        <v>#N/A</v>
      </c>
      <c r="AH955" s="22" t="str">
        <f>VLOOKUP($G955,Temp!$D:$F,AH$1,FALSE)</f>
        <v>brightcove.com</v>
      </c>
      <c r="AI955" s="22" t="str">
        <f>VLOOKUP($G955,Temp!$D:$F,AI$1,FALSE)</f>
        <v>Eloqua</v>
      </c>
      <c r="AJ955" s="22" t="str">
        <f>VLOOKUP($G955,Temp!$D:$F,AJ$1,FALSE)</f>
        <v>Drupal</v>
      </c>
    </row>
    <row r="956" spans="1:36" ht="16" x14ac:dyDescent="0.2">
      <c r="A956" s="8" t="str">
        <f t="shared" si="14"/>
        <v>Patrick McBride Claroty</v>
      </c>
      <c r="B956" s="8" t="s">
        <v>709</v>
      </c>
      <c r="C956" s="8" t="s">
        <v>4495</v>
      </c>
      <c r="D956" s="8" t="s">
        <v>42</v>
      </c>
      <c r="E956" s="8" t="s">
        <v>4496</v>
      </c>
      <c r="F956" s="8" t="s">
        <v>4497</v>
      </c>
      <c r="G956" s="12" t="s">
        <v>4199</v>
      </c>
      <c r="H956" s="22" t="str">
        <f>VLOOKUP($G956,Temp!$A:$C,H$1,FALSE)</f>
        <v>claroty.com</v>
      </c>
      <c r="I956" s="22" t="e">
        <f>VLOOKUP($G956,Temp!$A:$C,I$1,FALSE)</f>
        <v>#VALUE!</v>
      </c>
      <c r="J956" s="22" t="e">
        <f>VLOOKUP($G956,Temp!$A:$C,J$1,FALSE)</f>
        <v>#VALUE!</v>
      </c>
      <c r="K956" s="22" t="e">
        <f>VLOOKUP($G956,Temp!$A:$C,K$1,FALSE)</f>
        <v>#VALUE!</v>
      </c>
      <c r="L956" s="22" t="e">
        <f>VLOOKUP($G956,Temp!$A:$C,L$1,FALSE)</f>
        <v>#VALUE!</v>
      </c>
      <c r="M956" s="22" t="e">
        <f>VLOOKUP($G956,Temp!$A:$C,M$1,FALSE)</f>
        <v>#VALUE!</v>
      </c>
      <c r="N956" s="22" t="e">
        <f>VLOOKUP($G956,Temp!$A:$C,N$1,FALSE)</f>
        <v>#VALUE!</v>
      </c>
      <c r="O956" s="22" t="e">
        <f>VLOOKUP($G956,Temp!$A:$C,O$1,FALSE)</f>
        <v>#VALUE!</v>
      </c>
      <c r="P956" s="22" t="e">
        <f>VLOOKUP($G956,Temp!$A:$C,P$1,FALSE)</f>
        <v>#VALUE!</v>
      </c>
      <c r="Q956" s="22" t="e">
        <f>VLOOKUP($G956,Temp!$A:$C,Q$1,FALSE)</f>
        <v>#VALUE!</v>
      </c>
      <c r="R956" s="22" t="e">
        <f>VLOOKUP($G956,Temp!$A:$C,R$1,FALSE)</f>
        <v>#VALUE!</v>
      </c>
      <c r="S956" s="22" t="e">
        <f>VLOOKUP($G956,Temp!$A:$C,S$1,FALSE)</f>
        <v>#VALUE!</v>
      </c>
      <c r="T956" s="22" t="e">
        <f>VLOOKUP($G956,Temp!$A:$C,T$1,FALSE)</f>
        <v>#VALUE!</v>
      </c>
      <c r="U956" s="22" t="e">
        <f>VLOOKUP($G956,Temp!$A:$C,U$1,FALSE)</f>
        <v>#VALUE!</v>
      </c>
      <c r="V956" s="22" t="e">
        <f>VLOOKUP($G956,Temp!$A:$C,V$1,FALSE)</f>
        <v>#VALUE!</v>
      </c>
      <c r="W956" s="22" t="e">
        <f>VLOOKUP($G956,Temp!$A:$C,W$1,FALSE)</f>
        <v>#VALUE!</v>
      </c>
      <c r="X956" s="22" t="e">
        <f>VLOOKUP($G956,Temp!$A:$C,X$1,FALSE)</f>
        <v>#VALUE!</v>
      </c>
      <c r="Y956" s="22">
        <f>VLOOKUP($G956,Temp!$A:$C,Y$1,FALSE)</f>
        <v>0</v>
      </c>
      <c r="Z956" s="22">
        <f>VLOOKUP($G956,Temp!$A:$C,Z$1,FALSE)</f>
        <v>0</v>
      </c>
      <c r="AA956" s="22" t="e">
        <f>VLOOKUP($A956,Searches!$A:$H,AA$1,FALSE)</f>
        <v>#N/A</v>
      </c>
      <c r="AB956" s="22" t="e">
        <f>VLOOKUP($A956,Searches!$A:$H,AB$1,FALSE)</f>
        <v>#N/A</v>
      </c>
      <c r="AC956" s="22" t="e">
        <f>VLOOKUP($A956,Searches!$A:$H,AC$1,FALSE)</f>
        <v>#N/A</v>
      </c>
      <c r="AD956" s="22" t="e">
        <f>VLOOKUP($A956,Searches!$A:$H,AD$1,FALSE)</f>
        <v>#N/A</v>
      </c>
      <c r="AE956" s="22" t="e">
        <f>VLOOKUP($A956,Searches!$A:$H,AE$1,FALSE)</f>
        <v>#N/A</v>
      </c>
      <c r="AF956" s="22" t="e">
        <f>VLOOKUP($A956,Searches!$A:$H,AF$1,FALSE)</f>
        <v>#N/A</v>
      </c>
      <c r="AG956" s="22" t="e">
        <f>VLOOKUP($A956,Searches!$A:$H,AG$1,FALSE)</f>
        <v>#N/A</v>
      </c>
      <c r="AH956" s="22" t="e">
        <f>VLOOKUP($G956,Temp!$D:$F,AH$1,FALSE)</f>
        <v>#N/A</v>
      </c>
      <c r="AI956" s="22" t="e">
        <f>VLOOKUP($G956,Temp!$D:$F,AI$1,FALSE)</f>
        <v>#N/A</v>
      </c>
      <c r="AJ956" s="22" t="e">
        <f>VLOOKUP($G956,Temp!$D:$F,AJ$1,FALSE)</f>
        <v>#N/A</v>
      </c>
    </row>
    <row r="957" spans="1:36" ht="16" x14ac:dyDescent="0.2">
      <c r="A957" s="8" t="str">
        <f t="shared" si="14"/>
        <v>Brad Lensing Propeller Health</v>
      </c>
      <c r="B957" s="8" t="s">
        <v>1058</v>
      </c>
      <c r="C957" s="8" t="s">
        <v>4504</v>
      </c>
      <c r="D957" s="8" t="s">
        <v>42</v>
      </c>
      <c r="E957" s="8" t="s">
        <v>4505</v>
      </c>
      <c r="F957" s="8" t="s">
        <v>4506</v>
      </c>
      <c r="G957" s="12" t="s">
        <v>4218</v>
      </c>
      <c r="H957" s="22" t="str">
        <f>VLOOKUP($G957,Temp!$A:$C,H$1,FALSE)</f>
        <v>propellerhealth.com</v>
      </c>
      <c r="I957" s="22" t="e">
        <f>VLOOKUP($G957,Temp!$A:$C,I$1,FALSE)</f>
        <v>#VALUE!</v>
      </c>
      <c r="J957" s="22" t="e">
        <f>VLOOKUP($G957,Temp!$A:$C,J$1,FALSE)</f>
        <v>#VALUE!</v>
      </c>
      <c r="K957" s="22" t="e">
        <f>VLOOKUP($G957,Temp!$A:$C,K$1,FALSE)</f>
        <v>#VALUE!</v>
      </c>
      <c r="L957" s="22" t="e">
        <f>VLOOKUP($G957,Temp!$A:$C,L$1,FALSE)</f>
        <v>#VALUE!</v>
      </c>
      <c r="M957" s="22" t="e">
        <f>VLOOKUP($G957,Temp!$A:$C,M$1,FALSE)</f>
        <v>#VALUE!</v>
      </c>
      <c r="N957" s="22" t="e">
        <f>VLOOKUP($G957,Temp!$A:$C,N$1,FALSE)</f>
        <v>#VALUE!</v>
      </c>
      <c r="O957" s="22" t="e">
        <f>VLOOKUP($G957,Temp!$A:$C,O$1,FALSE)</f>
        <v>#VALUE!</v>
      </c>
      <c r="P957" s="22" t="e">
        <f>VLOOKUP($G957,Temp!$A:$C,P$1,FALSE)</f>
        <v>#VALUE!</v>
      </c>
      <c r="Q957" s="22" t="e">
        <f>VLOOKUP($G957,Temp!$A:$C,Q$1,FALSE)</f>
        <v>#VALUE!</v>
      </c>
      <c r="R957" s="22" t="e">
        <f>VLOOKUP($G957,Temp!$A:$C,R$1,FALSE)</f>
        <v>#VALUE!</v>
      </c>
      <c r="S957" s="22" t="e">
        <f>VLOOKUP($G957,Temp!$A:$C,S$1,FALSE)</f>
        <v>#VALUE!</v>
      </c>
      <c r="T957" s="22" t="e">
        <f>VLOOKUP($G957,Temp!$A:$C,T$1,FALSE)</f>
        <v>#VALUE!</v>
      </c>
      <c r="U957" s="22" t="e">
        <f>VLOOKUP($G957,Temp!$A:$C,U$1,FALSE)</f>
        <v>#VALUE!</v>
      </c>
      <c r="V957" s="22" t="e">
        <f>VLOOKUP($G957,Temp!$A:$C,V$1,FALSE)</f>
        <v>#VALUE!</v>
      </c>
      <c r="W957" s="22" t="e">
        <f>VLOOKUP($G957,Temp!$A:$C,W$1,FALSE)</f>
        <v>#VALUE!</v>
      </c>
      <c r="X957" s="22" t="e">
        <f>VLOOKUP($G957,Temp!$A:$C,X$1,FALSE)</f>
        <v>#VALUE!</v>
      </c>
      <c r="Y957" s="22">
        <f>VLOOKUP($G957,Temp!$A:$C,Y$1,FALSE)</f>
        <v>4500</v>
      </c>
      <c r="Z957" s="22">
        <f>VLOOKUP($G957,Temp!$A:$C,Z$1,FALSE)</f>
        <v>197</v>
      </c>
      <c r="AA957" s="22" t="e">
        <f>VLOOKUP($A957,Searches!$A:$H,AA$1,FALSE)</f>
        <v>#N/A</v>
      </c>
      <c r="AB957" s="22" t="e">
        <f>VLOOKUP($A957,Searches!$A:$H,AB$1,FALSE)</f>
        <v>#N/A</v>
      </c>
      <c r="AC957" s="22" t="e">
        <f>VLOOKUP($A957,Searches!$A:$H,AC$1,FALSE)</f>
        <v>#N/A</v>
      </c>
      <c r="AD957" s="22" t="e">
        <f>VLOOKUP($A957,Searches!$A:$H,AD$1,FALSE)</f>
        <v>#N/A</v>
      </c>
      <c r="AE957" s="22" t="e">
        <f>VLOOKUP($A957,Searches!$A:$H,AE$1,FALSE)</f>
        <v>#N/A</v>
      </c>
      <c r="AF957" s="22" t="e">
        <f>VLOOKUP($A957,Searches!$A:$H,AF$1,FALSE)</f>
        <v>#N/A</v>
      </c>
      <c r="AG957" s="22" t="e">
        <f>VLOOKUP($A957,Searches!$A:$H,AG$1,FALSE)</f>
        <v>#N/A</v>
      </c>
      <c r="AH957" s="22" t="str">
        <f>VLOOKUP($G957,Temp!$D:$F,AH$1,FALSE)</f>
        <v>propellerhealth.com</v>
      </c>
      <c r="AI957" s="22" t="str">
        <f>VLOOKUP($G957,Temp!$D:$F,AI$1,FALSE)</f>
        <v>Marketo</v>
      </c>
      <c r="AJ957" s="22" t="str">
        <f>VLOOKUP($G957,Temp!$D:$F,AJ$1,FALSE)</f>
        <v>WordPress</v>
      </c>
    </row>
    <row r="958" spans="1:36" ht="16" x14ac:dyDescent="0.2">
      <c r="A958" s="8" t="str">
        <f t="shared" si="14"/>
        <v>Bryan Urioste Planview, Inc.</v>
      </c>
      <c r="B958" s="8" t="s">
        <v>522</v>
      </c>
      <c r="C958" s="8" t="s">
        <v>4478</v>
      </c>
      <c r="D958" s="8" t="s">
        <v>4287</v>
      </c>
      <c r="E958" s="8" t="s">
        <v>4479</v>
      </c>
      <c r="F958" s="8" t="s">
        <v>4480</v>
      </c>
      <c r="G958" s="12" t="s">
        <v>4188</v>
      </c>
      <c r="H958" s="22" t="str">
        <f>VLOOKUP($G958,Temp!$A:$C,H$1,FALSE)</f>
        <v>planview.com</v>
      </c>
      <c r="I958" s="22" t="e">
        <f>VLOOKUP($G958,Temp!$A:$C,I$1,FALSE)</f>
        <v>#VALUE!</v>
      </c>
      <c r="J958" s="22" t="e">
        <f>VLOOKUP($G958,Temp!$A:$C,J$1,FALSE)</f>
        <v>#VALUE!</v>
      </c>
      <c r="K958" s="22" t="e">
        <f>VLOOKUP($G958,Temp!$A:$C,K$1,FALSE)</f>
        <v>#VALUE!</v>
      </c>
      <c r="L958" s="22" t="e">
        <f>VLOOKUP($G958,Temp!$A:$C,L$1,FALSE)</f>
        <v>#VALUE!</v>
      </c>
      <c r="M958" s="22" t="e">
        <f>VLOOKUP($G958,Temp!$A:$C,M$1,FALSE)</f>
        <v>#VALUE!</v>
      </c>
      <c r="N958" s="22" t="e">
        <f>VLOOKUP($G958,Temp!$A:$C,N$1,FALSE)</f>
        <v>#VALUE!</v>
      </c>
      <c r="O958" s="22" t="e">
        <f>VLOOKUP($G958,Temp!$A:$C,O$1,FALSE)</f>
        <v>#VALUE!</v>
      </c>
      <c r="P958" s="22" t="e">
        <f>VLOOKUP($G958,Temp!$A:$C,P$1,FALSE)</f>
        <v>#VALUE!</v>
      </c>
      <c r="Q958" s="22" t="e">
        <f>VLOOKUP($G958,Temp!$A:$C,Q$1,FALSE)</f>
        <v>#VALUE!</v>
      </c>
      <c r="R958" s="22" t="e">
        <f>VLOOKUP($G958,Temp!$A:$C,R$1,FALSE)</f>
        <v>#VALUE!</v>
      </c>
      <c r="S958" s="22" t="e">
        <f>VLOOKUP($G958,Temp!$A:$C,S$1,FALSE)</f>
        <v>#VALUE!</v>
      </c>
      <c r="T958" s="22" t="e">
        <f>VLOOKUP($G958,Temp!$A:$C,T$1,FALSE)</f>
        <v>#VALUE!</v>
      </c>
      <c r="U958" s="22" t="e">
        <f>VLOOKUP($G958,Temp!$A:$C,U$1,FALSE)</f>
        <v>#VALUE!</v>
      </c>
      <c r="V958" s="22" t="e">
        <f>VLOOKUP($G958,Temp!$A:$C,V$1,FALSE)</f>
        <v>#VALUE!</v>
      </c>
      <c r="W958" s="22" t="e">
        <f>VLOOKUP($G958,Temp!$A:$C,W$1,FALSE)</f>
        <v>#VALUE!</v>
      </c>
      <c r="X958" s="22" t="e">
        <f>VLOOKUP($G958,Temp!$A:$C,X$1,FALSE)</f>
        <v>#VALUE!</v>
      </c>
      <c r="Y958" s="22">
        <f>VLOOKUP($G958,Temp!$A:$C,Y$1,FALSE)</f>
        <v>337000</v>
      </c>
      <c r="Z958" s="22">
        <f>VLOOKUP($G958,Temp!$A:$C,Z$1,FALSE)</f>
        <v>48500</v>
      </c>
      <c r="AA958" s="22" t="e">
        <f>VLOOKUP($A958,Searches!$A:$H,AA$1,FALSE)</f>
        <v>#N/A</v>
      </c>
      <c r="AB958" s="22" t="e">
        <f>VLOOKUP($A958,Searches!$A:$H,AB$1,FALSE)</f>
        <v>#N/A</v>
      </c>
      <c r="AC958" s="22" t="e">
        <f>VLOOKUP($A958,Searches!$A:$H,AC$1,FALSE)</f>
        <v>#N/A</v>
      </c>
      <c r="AD958" s="22" t="e">
        <f>VLOOKUP($A958,Searches!$A:$H,AD$1,FALSE)</f>
        <v>#N/A</v>
      </c>
      <c r="AE958" s="22" t="e">
        <f>VLOOKUP($A958,Searches!$A:$H,AE$1,FALSE)</f>
        <v>#N/A</v>
      </c>
      <c r="AF958" s="22" t="e">
        <f>VLOOKUP($A958,Searches!$A:$H,AF$1,FALSE)</f>
        <v>#N/A</v>
      </c>
      <c r="AG958" s="22" t="e">
        <f>VLOOKUP($A958,Searches!$A:$H,AG$1,FALSE)</f>
        <v>#N/A</v>
      </c>
      <c r="AH958" s="22" t="e">
        <f>VLOOKUP($G958,Temp!$D:$F,AH$1,FALSE)</f>
        <v>#N/A</v>
      </c>
      <c r="AI958" s="22" t="e">
        <f>VLOOKUP($G958,Temp!$D:$F,AI$1,FALSE)</f>
        <v>#N/A</v>
      </c>
      <c r="AJ958" s="22" t="e">
        <f>VLOOKUP($G958,Temp!$D:$F,AJ$1,FALSE)</f>
        <v>#N/A</v>
      </c>
    </row>
    <row r="959" spans="1:36" ht="16" x14ac:dyDescent="0.2">
      <c r="A959" s="8" t="str">
        <f t="shared" si="14"/>
        <v>Hernan Marino SAP</v>
      </c>
      <c r="B959" s="8" t="s">
        <v>4541</v>
      </c>
      <c r="C959" s="8" t="s">
        <v>3415</v>
      </c>
      <c r="D959" s="8" t="s">
        <v>4542</v>
      </c>
      <c r="E959" s="8" t="s">
        <v>4543</v>
      </c>
      <c r="F959" s="8" t="s">
        <v>1605</v>
      </c>
      <c r="G959" s="12" t="s">
        <v>1462</v>
      </c>
      <c r="H959" s="22" t="str">
        <f>VLOOKUP($G959,Temp!$A:$C,H$1,FALSE)</f>
        <v>sap.com</v>
      </c>
      <c r="I959" s="22" t="e">
        <f>VLOOKUP($G959,Temp!$A:$C,I$1,FALSE)</f>
        <v>#VALUE!</v>
      </c>
      <c r="J959" s="22" t="e">
        <f>VLOOKUP($G959,Temp!$A:$C,J$1,FALSE)</f>
        <v>#VALUE!</v>
      </c>
      <c r="K959" s="22" t="e">
        <f>VLOOKUP($G959,Temp!$A:$C,K$1,FALSE)</f>
        <v>#VALUE!</v>
      </c>
      <c r="L959" s="22" t="e">
        <f>VLOOKUP($G959,Temp!$A:$C,L$1,FALSE)</f>
        <v>#VALUE!</v>
      </c>
      <c r="M959" s="22" t="e">
        <f>VLOOKUP($G959,Temp!$A:$C,M$1,FALSE)</f>
        <v>#VALUE!</v>
      </c>
      <c r="N959" s="22" t="e">
        <f>VLOOKUP($G959,Temp!$A:$C,N$1,FALSE)</f>
        <v>#VALUE!</v>
      </c>
      <c r="O959" s="22" t="e">
        <f>VLOOKUP($G959,Temp!$A:$C,O$1,FALSE)</f>
        <v>#VALUE!</v>
      </c>
      <c r="P959" s="22" t="e">
        <f>VLOOKUP($G959,Temp!$A:$C,P$1,FALSE)</f>
        <v>#VALUE!</v>
      </c>
      <c r="Q959" s="22" t="e">
        <f>VLOOKUP($G959,Temp!$A:$C,Q$1,FALSE)</f>
        <v>#VALUE!</v>
      </c>
      <c r="R959" s="22" t="e">
        <f>VLOOKUP($G959,Temp!$A:$C,R$1,FALSE)</f>
        <v>#VALUE!</v>
      </c>
      <c r="S959" s="22" t="e">
        <f>VLOOKUP($G959,Temp!$A:$C,S$1,FALSE)</f>
        <v>#VALUE!</v>
      </c>
      <c r="T959" s="22" t="e">
        <f>VLOOKUP($G959,Temp!$A:$C,T$1,FALSE)</f>
        <v>#VALUE!</v>
      </c>
      <c r="U959" s="22" t="e">
        <f>VLOOKUP($G959,Temp!$A:$C,U$1,FALSE)</f>
        <v>#VALUE!</v>
      </c>
      <c r="V959" s="22" t="e">
        <f>VLOOKUP($G959,Temp!$A:$C,V$1,FALSE)</f>
        <v>#VALUE!</v>
      </c>
      <c r="W959" s="22" t="e">
        <f>VLOOKUP($G959,Temp!$A:$C,W$1,FALSE)</f>
        <v>#VALUE!</v>
      </c>
      <c r="X959" s="22" t="e">
        <f>VLOOKUP($G959,Temp!$A:$C,X$1,FALSE)</f>
        <v>#VALUE!</v>
      </c>
      <c r="Y959" s="22">
        <f>VLOOKUP($G959,Temp!$A:$C,Y$1,FALSE)</f>
        <v>1800000</v>
      </c>
      <c r="Z959" s="22">
        <f>VLOOKUP($G959,Temp!$A:$C,Z$1,FALSE)</f>
        <v>371000</v>
      </c>
      <c r="AA959" s="22" t="e">
        <f>VLOOKUP($A959,Searches!$A:$H,AA$1,FALSE)</f>
        <v>#N/A</v>
      </c>
      <c r="AB959" s="22" t="e">
        <f>VLOOKUP($A959,Searches!$A:$H,AB$1,FALSE)</f>
        <v>#N/A</v>
      </c>
      <c r="AC959" s="22" t="e">
        <f>VLOOKUP($A959,Searches!$A:$H,AC$1,FALSE)</f>
        <v>#N/A</v>
      </c>
      <c r="AD959" s="22" t="e">
        <f>VLOOKUP($A959,Searches!$A:$H,AD$1,FALSE)</f>
        <v>#N/A</v>
      </c>
      <c r="AE959" s="22" t="e">
        <f>VLOOKUP($A959,Searches!$A:$H,AE$1,FALSE)</f>
        <v>#N/A</v>
      </c>
      <c r="AF959" s="22" t="e">
        <f>VLOOKUP($A959,Searches!$A:$H,AF$1,FALSE)</f>
        <v>#N/A</v>
      </c>
      <c r="AG959" s="22" t="e">
        <f>VLOOKUP($A959,Searches!$A:$H,AG$1,FALSE)</f>
        <v>#N/A</v>
      </c>
      <c r="AH959" s="22" t="str">
        <f>VLOOKUP($G959,Temp!$D:$F,AH$1,FALSE)</f>
        <v>sap.com</v>
      </c>
      <c r="AI959" s="22">
        <f>VLOOKUP($G959,Temp!$D:$F,AI$1,FALSE)</f>
        <v>0</v>
      </c>
      <c r="AJ959" s="22" t="str">
        <f>VLOOKUP($G959,Temp!$D:$F,AJ$1,FALSE)</f>
        <v>WordPress</v>
      </c>
    </row>
    <row r="960" spans="1:36" ht="16" x14ac:dyDescent="0.2">
      <c r="A960" s="8" t="str">
        <f t="shared" si="14"/>
        <v>John Gunn VASCO Data Security</v>
      </c>
      <c r="B960" s="8" t="s">
        <v>428</v>
      </c>
      <c r="C960" s="8" t="s">
        <v>4525</v>
      </c>
      <c r="D960" s="8" t="s">
        <v>42</v>
      </c>
      <c r="E960" s="8" t="s">
        <v>4526</v>
      </c>
      <c r="F960" s="8" t="s">
        <v>4527</v>
      </c>
      <c r="G960" s="12" t="s">
        <v>4236</v>
      </c>
      <c r="H960" s="22" t="str">
        <f>VLOOKUP($G960,Temp!$A:$C,H$1,FALSE)</f>
        <v>vasco.com</v>
      </c>
      <c r="I960" s="22" t="e">
        <f>VLOOKUP($G960,Temp!$A:$C,I$1,FALSE)</f>
        <v>#VALUE!</v>
      </c>
      <c r="J960" s="22" t="e">
        <f>VLOOKUP($G960,Temp!$A:$C,J$1,FALSE)</f>
        <v>#VALUE!</v>
      </c>
      <c r="K960" s="22" t="e">
        <f>VLOOKUP($G960,Temp!$A:$C,K$1,FALSE)</f>
        <v>#VALUE!</v>
      </c>
      <c r="L960" s="22" t="e">
        <f>VLOOKUP($G960,Temp!$A:$C,L$1,FALSE)</f>
        <v>#VALUE!</v>
      </c>
      <c r="M960" s="22" t="e">
        <f>VLOOKUP($G960,Temp!$A:$C,M$1,FALSE)</f>
        <v>#VALUE!</v>
      </c>
      <c r="N960" s="22" t="e">
        <f>VLOOKUP($G960,Temp!$A:$C,N$1,FALSE)</f>
        <v>#VALUE!</v>
      </c>
      <c r="O960" s="22" t="e">
        <f>VLOOKUP($G960,Temp!$A:$C,O$1,FALSE)</f>
        <v>#VALUE!</v>
      </c>
      <c r="P960" s="22" t="e">
        <f>VLOOKUP($G960,Temp!$A:$C,P$1,FALSE)</f>
        <v>#VALUE!</v>
      </c>
      <c r="Q960" s="22" t="e">
        <f>VLOOKUP($G960,Temp!$A:$C,Q$1,FALSE)</f>
        <v>#VALUE!</v>
      </c>
      <c r="R960" s="22" t="e">
        <f>VLOOKUP($G960,Temp!$A:$C,R$1,FALSE)</f>
        <v>#VALUE!</v>
      </c>
      <c r="S960" s="22" t="e">
        <f>VLOOKUP($G960,Temp!$A:$C,S$1,FALSE)</f>
        <v>#VALUE!</v>
      </c>
      <c r="T960" s="22" t="e">
        <f>VLOOKUP($G960,Temp!$A:$C,T$1,FALSE)</f>
        <v>#VALUE!</v>
      </c>
      <c r="U960" s="22" t="e">
        <f>VLOOKUP($G960,Temp!$A:$C,U$1,FALSE)</f>
        <v>#VALUE!</v>
      </c>
      <c r="V960" s="22" t="e">
        <f>VLOOKUP($G960,Temp!$A:$C,V$1,FALSE)</f>
        <v>#VALUE!</v>
      </c>
      <c r="W960" s="22" t="e">
        <f>VLOOKUP($G960,Temp!$A:$C,W$1,FALSE)</f>
        <v>#VALUE!</v>
      </c>
      <c r="X960" s="22" t="e">
        <f>VLOOKUP($G960,Temp!$A:$C,X$1,FALSE)</f>
        <v>#VALUE!</v>
      </c>
      <c r="Y960" s="22">
        <f>VLOOKUP($G960,Temp!$A:$C,Y$1,FALSE)</f>
        <v>18400</v>
      </c>
      <c r="Z960" s="22">
        <f>VLOOKUP($G960,Temp!$A:$C,Z$1,FALSE)</f>
        <v>11100</v>
      </c>
      <c r="AA960" s="22" t="str">
        <f>VLOOKUP($A960,Searches!$A:$H,AA$1,FALSE)</f>
        <v>John Gunn</v>
      </c>
      <c r="AB960" s="22" t="str">
        <f>VLOOKUP($A960,Searches!$A:$H,AB$1,FALSE)</f>
        <v>VASCO Data Security</v>
      </c>
      <c r="AC960" s="22" t="str">
        <f>VLOOKUP($A960,Searches!$A:$H,AC$1,FALSE)</f>
        <v>Chief Marketing Officer</v>
      </c>
      <c r="AD960" s="22" t="str">
        <f>VLOOKUP($A960,Searches!$A:$H,AD$1,FALSE)</f>
        <v>2nd</v>
      </c>
      <c r="AE960" s="22" t="str">
        <f>VLOOKUP($A960,Searches!$A:$H,AE$1,FALSE)</f>
        <v>Open link</v>
      </c>
      <c r="AF960" s="22" t="str">
        <f>VLOOKUP($A960,Searches!$A:$H,AF$1,FALSE)</f>
        <v>Greater Chicago Area</v>
      </c>
      <c r="AG960" s="22" t="str">
        <f>VLOOKUP($A960,Searches!$A:$H,AG$1,FALSE)</f>
        <v>https://www.linkedin.com/sales/profile/16983006,Q9JD,NAME_SEARCH?moduleKey=peopleSearchResults&amp;pageKey=sales-search3-people-refinement&amp;contextId=60BC92C971D70515801E49D6842B0000&amp;requestId=addf2190-9d55-41b9-a472-dc3c576fbb3c&amp;action=CLICK&amp;target=urn%3Ali%3AsalesLead%3A(-1%2C16983006)&amp;pageNumber=5&amp;targetEl=profilelink&amp;position=21&amp;trk=lss-serp-result-lead_photo</v>
      </c>
      <c r="AH960" s="22" t="str">
        <f>VLOOKUP($G960,Temp!$D:$F,AH$1,FALSE)</f>
        <v>vasco.com</v>
      </c>
      <c r="AI960" s="22" t="str">
        <f>VLOOKUP($G960,Temp!$D:$F,AI$1,FALSE)</f>
        <v>Eloqua</v>
      </c>
      <c r="AJ960" s="22" t="str">
        <f>VLOOKUP($G960,Temp!$D:$F,AJ$1,FALSE)</f>
        <v>WordPress</v>
      </c>
    </row>
    <row r="961" spans="1:36" ht="16" x14ac:dyDescent="0.2">
      <c r="A961" s="8" t="str">
        <f t="shared" si="14"/>
        <v>Steve Bieszczat IQMS</v>
      </c>
      <c r="B961" s="8" t="s">
        <v>1864</v>
      </c>
      <c r="C961" s="8" t="s">
        <v>2222</v>
      </c>
      <c r="D961" s="8" t="s">
        <v>42</v>
      </c>
      <c r="E961" s="8" t="s">
        <v>2223</v>
      </c>
      <c r="F961" s="8" t="s">
        <v>2224</v>
      </c>
      <c r="G961" s="12" t="s">
        <v>2226</v>
      </c>
      <c r="H961" s="22" t="str">
        <f>VLOOKUP($G961,Temp!$A:$C,H$1,FALSE)</f>
        <v>iqms.com</v>
      </c>
      <c r="I961" s="22" t="e">
        <f>VLOOKUP($G961,Temp!$A:$C,I$1,FALSE)</f>
        <v>#VALUE!</v>
      </c>
      <c r="J961" s="22" t="e">
        <f>VLOOKUP($G961,Temp!$A:$C,J$1,FALSE)</f>
        <v>#VALUE!</v>
      </c>
      <c r="K961" s="22" t="e">
        <f>VLOOKUP($G961,Temp!$A:$C,K$1,FALSE)</f>
        <v>#VALUE!</v>
      </c>
      <c r="L961" s="22" t="e">
        <f>VLOOKUP($G961,Temp!$A:$C,L$1,FALSE)</f>
        <v>#VALUE!</v>
      </c>
      <c r="M961" s="22" t="e">
        <f>VLOOKUP($G961,Temp!$A:$C,M$1,FALSE)</f>
        <v>#VALUE!</v>
      </c>
      <c r="N961" s="22" t="e">
        <f>VLOOKUP($G961,Temp!$A:$C,N$1,FALSE)</f>
        <v>#VALUE!</v>
      </c>
      <c r="O961" s="22" t="e">
        <f>VLOOKUP($G961,Temp!$A:$C,O$1,FALSE)</f>
        <v>#VALUE!</v>
      </c>
      <c r="P961" s="22" t="e">
        <f>VLOOKUP($G961,Temp!$A:$C,P$1,FALSE)</f>
        <v>#VALUE!</v>
      </c>
      <c r="Q961" s="22" t="e">
        <f>VLOOKUP($G961,Temp!$A:$C,Q$1,FALSE)</f>
        <v>#VALUE!</v>
      </c>
      <c r="R961" s="22" t="e">
        <f>VLOOKUP($G961,Temp!$A:$C,R$1,FALSE)</f>
        <v>#VALUE!</v>
      </c>
      <c r="S961" s="22" t="e">
        <f>VLOOKUP($G961,Temp!$A:$C,S$1,FALSE)</f>
        <v>#VALUE!</v>
      </c>
      <c r="T961" s="22" t="e">
        <f>VLOOKUP($G961,Temp!$A:$C,T$1,FALSE)</f>
        <v>#VALUE!</v>
      </c>
      <c r="U961" s="22" t="e">
        <f>VLOOKUP($G961,Temp!$A:$C,U$1,FALSE)</f>
        <v>#VALUE!</v>
      </c>
      <c r="V961" s="22" t="e">
        <f>VLOOKUP($G961,Temp!$A:$C,V$1,FALSE)</f>
        <v>#VALUE!</v>
      </c>
      <c r="W961" s="22" t="e">
        <f>VLOOKUP($G961,Temp!$A:$C,W$1,FALSE)</f>
        <v>#VALUE!</v>
      </c>
      <c r="X961" s="22" t="e">
        <f>VLOOKUP($G961,Temp!$A:$C,X$1,FALSE)</f>
        <v>#VALUE!</v>
      </c>
      <c r="Y961" s="22">
        <f>VLOOKUP($G961,Temp!$A:$C,Y$1,FALSE)</f>
        <v>58700</v>
      </c>
      <c r="Z961" s="22">
        <f>VLOOKUP($G961,Temp!$A:$C,Z$1,FALSE)</f>
        <v>2800</v>
      </c>
      <c r="AA961" s="22" t="e">
        <f>VLOOKUP($A961,Searches!$A:$H,AA$1,FALSE)</f>
        <v>#N/A</v>
      </c>
      <c r="AB961" s="22" t="e">
        <f>VLOOKUP($A961,Searches!$A:$H,AB$1,FALSE)</f>
        <v>#N/A</v>
      </c>
      <c r="AC961" s="22" t="e">
        <f>VLOOKUP($A961,Searches!$A:$H,AC$1,FALSE)</f>
        <v>#N/A</v>
      </c>
      <c r="AD961" s="22" t="e">
        <f>VLOOKUP($A961,Searches!$A:$H,AD$1,FALSE)</f>
        <v>#N/A</v>
      </c>
      <c r="AE961" s="22" t="e">
        <f>VLOOKUP($A961,Searches!$A:$H,AE$1,FALSE)</f>
        <v>#N/A</v>
      </c>
      <c r="AF961" s="22" t="e">
        <f>VLOOKUP($A961,Searches!$A:$H,AF$1,FALSE)</f>
        <v>#N/A</v>
      </c>
      <c r="AG961" s="22" t="e">
        <f>VLOOKUP($A961,Searches!$A:$H,AG$1,FALSE)</f>
        <v>#N/A</v>
      </c>
      <c r="AH961" s="22" t="str">
        <f>VLOOKUP($G961,Temp!$D:$F,AH$1,FALSE)</f>
        <v>iqms.com</v>
      </c>
      <c r="AI961" s="22" t="str">
        <f>VLOOKUP($G961,Temp!$D:$F,AI$1,FALSE)</f>
        <v>HubSpot</v>
      </c>
      <c r="AJ961" s="22" t="str">
        <f>VLOOKUP($G961,Temp!$D:$F,AJ$1,FALSE)</f>
        <v>WordPress</v>
      </c>
    </row>
    <row r="962" spans="1:36" ht="16" x14ac:dyDescent="0.2">
      <c r="A962" s="8" t="str">
        <f t="shared" si="14"/>
        <v>David Meiselman ezCater</v>
      </c>
      <c r="B962" s="8" t="s">
        <v>438</v>
      </c>
      <c r="C962" s="8" t="s">
        <v>4566</v>
      </c>
      <c r="D962" s="8" t="s">
        <v>42</v>
      </c>
      <c r="E962" s="8" t="s">
        <v>4567</v>
      </c>
      <c r="F962" s="8" t="s">
        <v>4568</v>
      </c>
      <c r="G962" s="12" t="s">
        <v>4290</v>
      </c>
      <c r="H962" s="22" t="str">
        <f>VLOOKUP($G962,Temp!$A:$C,H$1,FALSE)</f>
        <v>ezcater.com</v>
      </c>
      <c r="I962" s="22" t="e">
        <f>VLOOKUP($G962,Temp!$A:$C,I$1,FALSE)</f>
        <v>#VALUE!</v>
      </c>
      <c r="J962" s="22" t="e">
        <f>VLOOKUP($G962,Temp!$A:$C,J$1,FALSE)</f>
        <v>#VALUE!</v>
      </c>
      <c r="K962" s="22" t="e">
        <f>VLOOKUP($G962,Temp!$A:$C,K$1,FALSE)</f>
        <v>#VALUE!</v>
      </c>
      <c r="L962" s="22" t="e">
        <f>VLOOKUP($G962,Temp!$A:$C,L$1,FALSE)</f>
        <v>#VALUE!</v>
      </c>
      <c r="M962" s="22" t="e">
        <f>VLOOKUP($G962,Temp!$A:$C,M$1,FALSE)</f>
        <v>#VALUE!</v>
      </c>
      <c r="N962" s="22" t="e">
        <f>VLOOKUP($G962,Temp!$A:$C,N$1,FALSE)</f>
        <v>#VALUE!</v>
      </c>
      <c r="O962" s="22" t="e">
        <f>VLOOKUP($G962,Temp!$A:$C,O$1,FALSE)</f>
        <v>#VALUE!</v>
      </c>
      <c r="P962" s="22" t="e">
        <f>VLOOKUP($G962,Temp!$A:$C,P$1,FALSE)</f>
        <v>#VALUE!</v>
      </c>
      <c r="Q962" s="22" t="e">
        <f>VLOOKUP($G962,Temp!$A:$C,Q$1,FALSE)</f>
        <v>#VALUE!</v>
      </c>
      <c r="R962" s="22" t="e">
        <f>VLOOKUP($G962,Temp!$A:$C,R$1,FALSE)</f>
        <v>#VALUE!</v>
      </c>
      <c r="S962" s="22" t="e">
        <f>VLOOKUP($G962,Temp!$A:$C,S$1,FALSE)</f>
        <v>#VALUE!</v>
      </c>
      <c r="T962" s="22" t="e">
        <f>VLOOKUP($G962,Temp!$A:$C,T$1,FALSE)</f>
        <v>#VALUE!</v>
      </c>
      <c r="U962" s="22" t="e">
        <f>VLOOKUP($G962,Temp!$A:$C,U$1,FALSE)</f>
        <v>#VALUE!</v>
      </c>
      <c r="V962" s="22" t="e">
        <f>VLOOKUP($G962,Temp!$A:$C,V$1,FALSE)</f>
        <v>#VALUE!</v>
      </c>
      <c r="W962" s="22" t="e">
        <f>VLOOKUP($G962,Temp!$A:$C,W$1,FALSE)</f>
        <v>#VALUE!</v>
      </c>
      <c r="X962" s="22" t="e">
        <f>VLOOKUP($G962,Temp!$A:$C,X$1,FALSE)</f>
        <v>#VALUE!</v>
      </c>
      <c r="Y962" s="22">
        <f>VLOOKUP($G962,Temp!$A:$C,Y$1,FALSE)</f>
        <v>0</v>
      </c>
      <c r="Z962" s="22">
        <f>VLOOKUP($G962,Temp!$A:$C,Z$1,FALSE)</f>
        <v>0</v>
      </c>
      <c r="AA962" s="22" t="e">
        <f>VLOOKUP($A962,Searches!$A:$H,AA$1,FALSE)</f>
        <v>#N/A</v>
      </c>
      <c r="AB962" s="22" t="e">
        <f>VLOOKUP($A962,Searches!$A:$H,AB$1,FALSE)</f>
        <v>#N/A</v>
      </c>
      <c r="AC962" s="22" t="e">
        <f>VLOOKUP($A962,Searches!$A:$H,AC$1,FALSE)</f>
        <v>#N/A</v>
      </c>
      <c r="AD962" s="22" t="e">
        <f>VLOOKUP($A962,Searches!$A:$H,AD$1,FALSE)</f>
        <v>#N/A</v>
      </c>
      <c r="AE962" s="22" t="e">
        <f>VLOOKUP($A962,Searches!$A:$H,AE$1,FALSE)</f>
        <v>#N/A</v>
      </c>
      <c r="AF962" s="22" t="e">
        <f>VLOOKUP($A962,Searches!$A:$H,AF$1,FALSE)</f>
        <v>#N/A</v>
      </c>
      <c r="AG962" s="22" t="e">
        <f>VLOOKUP($A962,Searches!$A:$H,AG$1,FALSE)</f>
        <v>#N/A</v>
      </c>
      <c r="AH962" s="22" t="str">
        <f>VLOOKUP($G962,Temp!$D:$F,AH$1,FALSE)</f>
        <v>ezcater.com</v>
      </c>
      <c r="AI962" s="22">
        <f>VLOOKUP($G962,Temp!$D:$F,AI$1,FALSE)</f>
        <v>0</v>
      </c>
      <c r="AJ962" s="22" t="str">
        <f>VLOOKUP($G962,Temp!$D:$F,AJ$1,FALSE)</f>
        <v>WordPress</v>
      </c>
    </row>
    <row r="963" spans="1:36" ht="16" x14ac:dyDescent="0.2">
      <c r="A963" s="8" t="str">
        <f t="shared" si="14"/>
        <v>Robin Caputo Datavail</v>
      </c>
      <c r="B963" s="8" t="s">
        <v>3573</v>
      </c>
      <c r="C963" s="8" t="s">
        <v>4557</v>
      </c>
      <c r="D963" s="8" t="s">
        <v>42</v>
      </c>
      <c r="E963" s="8" t="s">
        <v>4558</v>
      </c>
      <c r="F963" s="8" t="s">
        <v>4559</v>
      </c>
      <c r="G963" s="12" t="s">
        <v>4271</v>
      </c>
      <c r="H963" s="22" t="str">
        <f>VLOOKUP($G963,Temp!$A:$C,H$1,FALSE)</f>
        <v>datavail.com</v>
      </c>
      <c r="I963" s="22" t="e">
        <f>VLOOKUP($G963,Temp!$A:$C,I$1,FALSE)</f>
        <v>#VALUE!</v>
      </c>
      <c r="J963" s="22" t="e">
        <f>VLOOKUP($G963,Temp!$A:$C,J$1,FALSE)</f>
        <v>#VALUE!</v>
      </c>
      <c r="K963" s="22" t="e">
        <f>VLOOKUP($G963,Temp!$A:$C,K$1,FALSE)</f>
        <v>#VALUE!</v>
      </c>
      <c r="L963" s="22" t="e">
        <f>VLOOKUP($G963,Temp!$A:$C,L$1,FALSE)</f>
        <v>#VALUE!</v>
      </c>
      <c r="M963" s="22" t="e">
        <f>VLOOKUP($G963,Temp!$A:$C,M$1,FALSE)</f>
        <v>#VALUE!</v>
      </c>
      <c r="N963" s="22" t="e">
        <f>VLOOKUP($G963,Temp!$A:$C,N$1,FALSE)</f>
        <v>#VALUE!</v>
      </c>
      <c r="O963" s="22" t="e">
        <f>VLOOKUP($G963,Temp!$A:$C,O$1,FALSE)</f>
        <v>#VALUE!</v>
      </c>
      <c r="P963" s="22" t="e">
        <f>VLOOKUP($G963,Temp!$A:$C,P$1,FALSE)</f>
        <v>#VALUE!</v>
      </c>
      <c r="Q963" s="22" t="e">
        <f>VLOOKUP($G963,Temp!$A:$C,Q$1,FALSE)</f>
        <v>#VALUE!</v>
      </c>
      <c r="R963" s="22" t="e">
        <f>VLOOKUP($G963,Temp!$A:$C,R$1,FALSE)</f>
        <v>#VALUE!</v>
      </c>
      <c r="S963" s="22" t="e">
        <f>VLOOKUP($G963,Temp!$A:$C,S$1,FALSE)</f>
        <v>#VALUE!</v>
      </c>
      <c r="T963" s="22" t="e">
        <f>VLOOKUP($G963,Temp!$A:$C,T$1,FALSE)</f>
        <v>#VALUE!</v>
      </c>
      <c r="U963" s="22" t="e">
        <f>VLOOKUP($G963,Temp!$A:$C,U$1,FALSE)</f>
        <v>#VALUE!</v>
      </c>
      <c r="V963" s="22" t="e">
        <f>VLOOKUP($G963,Temp!$A:$C,V$1,FALSE)</f>
        <v>#VALUE!</v>
      </c>
      <c r="W963" s="22" t="e">
        <f>VLOOKUP($G963,Temp!$A:$C,W$1,FALSE)</f>
        <v>#VALUE!</v>
      </c>
      <c r="X963" s="22" t="e">
        <f>VLOOKUP($G963,Temp!$A:$C,X$1,FALSE)</f>
        <v>#VALUE!</v>
      </c>
      <c r="Y963" s="22">
        <f>VLOOKUP($G963,Temp!$A:$C,Y$1,FALSE)</f>
        <v>17500</v>
      </c>
      <c r="Z963" s="22">
        <f>VLOOKUP($G963,Temp!$A:$C,Z$1,FALSE)</f>
        <v>30300</v>
      </c>
      <c r="AA963" s="22" t="str">
        <f>VLOOKUP($A963,Searches!$A:$H,AA$1,FALSE)</f>
        <v>Robin Caputo</v>
      </c>
      <c r="AB963" s="22" t="str">
        <f>VLOOKUP($A963,Searches!$A:$H,AB$1,FALSE)</f>
        <v>Datavail</v>
      </c>
      <c r="AC963" s="22" t="str">
        <f>VLOOKUP($A963,Searches!$A:$H,AC$1,FALSE)</f>
        <v>Chief Marketing Officer</v>
      </c>
      <c r="AD963" s="22" t="str">
        <f>VLOOKUP($A963,Searches!$A:$H,AD$1,FALSE)</f>
        <v>2nd</v>
      </c>
      <c r="AE963" s="22" t="str">
        <f>VLOOKUP($A963,Searches!$A:$H,AE$1,FALSE)</f>
        <v>Open link</v>
      </c>
      <c r="AF963" s="22" t="str">
        <f>VLOOKUP($A963,Searches!$A:$H,AF$1,FALSE)</f>
        <v>Greater Denver Area</v>
      </c>
      <c r="AG963" s="22" t="str">
        <f>VLOOKUP($A963,Searches!$A:$H,AG$1,FALSE)</f>
        <v>https://www.linkedin.com/sales/profile/7318934,Q87B,NAME_SEARCH?moduleKey=peopleSearchResults&amp;pageKey=sales-search3-people-refinement&amp;contextId=60BC92C971D70515801E49D6842B0000&amp;requestId=da506942-9989-4fc4-beeb-a3917377254a&amp;action=CLICK&amp;target=urn%3Ali%3AsalesLead%3A(-1%2C7318934)&amp;pageNumber=6&amp;targetEl=profilelink&amp;position=4&amp;trk=lss-serp-result-lead_photo</v>
      </c>
      <c r="AH963" s="22" t="str">
        <f>VLOOKUP($G963,Temp!$D:$F,AH$1,FALSE)</f>
        <v>datavail.com</v>
      </c>
      <c r="AI963" s="22" t="str">
        <f>VLOOKUP($G963,Temp!$D:$F,AI$1,FALSE)</f>
        <v>Pardot</v>
      </c>
      <c r="AJ963" s="22" t="str">
        <f>VLOOKUP($G963,Temp!$D:$F,AJ$1,FALSE)</f>
        <v>WordPress</v>
      </c>
    </row>
    <row r="964" spans="1:36" ht="16" x14ac:dyDescent="0.2">
      <c r="A964" s="8" t="str">
        <f t="shared" ref="A964:A1027" si="15">CONCATENATE(B964," ",C964," ",F964)</f>
        <v>Alex Withers inMotionNow</v>
      </c>
      <c r="B964" s="8" t="s">
        <v>1929</v>
      </c>
      <c r="C964" s="8" t="s">
        <v>4589</v>
      </c>
      <c r="D964" s="8" t="s">
        <v>42</v>
      </c>
      <c r="E964" s="8" t="s">
        <v>4591</v>
      </c>
      <c r="F964" s="8" t="s">
        <v>4593</v>
      </c>
      <c r="G964" s="12" t="s">
        <v>4304</v>
      </c>
      <c r="H964" s="22" t="str">
        <f>VLOOKUP($G964,Temp!$A:$C,H$1,FALSE)</f>
        <v>inmotionnow.com</v>
      </c>
      <c r="I964" s="22" t="e">
        <f>VLOOKUP($G964,Temp!$A:$C,I$1,FALSE)</f>
        <v>#VALUE!</v>
      </c>
      <c r="J964" s="22" t="e">
        <f>VLOOKUP($G964,Temp!$A:$C,J$1,FALSE)</f>
        <v>#VALUE!</v>
      </c>
      <c r="K964" s="22" t="e">
        <f>VLOOKUP($G964,Temp!$A:$C,K$1,FALSE)</f>
        <v>#VALUE!</v>
      </c>
      <c r="L964" s="22" t="e">
        <f>VLOOKUP($G964,Temp!$A:$C,L$1,FALSE)</f>
        <v>#VALUE!</v>
      </c>
      <c r="M964" s="22" t="e">
        <f>VLOOKUP($G964,Temp!$A:$C,M$1,FALSE)</f>
        <v>#VALUE!</v>
      </c>
      <c r="N964" s="22" t="e">
        <f>VLOOKUP($G964,Temp!$A:$C,N$1,FALSE)</f>
        <v>#VALUE!</v>
      </c>
      <c r="O964" s="22" t="e">
        <f>VLOOKUP($G964,Temp!$A:$C,O$1,FALSE)</f>
        <v>#VALUE!</v>
      </c>
      <c r="P964" s="22" t="e">
        <f>VLOOKUP($G964,Temp!$A:$C,P$1,FALSE)</f>
        <v>#VALUE!</v>
      </c>
      <c r="Q964" s="22" t="e">
        <f>VLOOKUP($G964,Temp!$A:$C,Q$1,FALSE)</f>
        <v>#VALUE!</v>
      </c>
      <c r="R964" s="22" t="e">
        <f>VLOOKUP($G964,Temp!$A:$C,R$1,FALSE)</f>
        <v>#VALUE!</v>
      </c>
      <c r="S964" s="22" t="e">
        <f>VLOOKUP($G964,Temp!$A:$C,S$1,FALSE)</f>
        <v>#VALUE!</v>
      </c>
      <c r="T964" s="22" t="e">
        <f>VLOOKUP($G964,Temp!$A:$C,T$1,FALSE)</f>
        <v>#VALUE!</v>
      </c>
      <c r="U964" s="22" t="e">
        <f>VLOOKUP($G964,Temp!$A:$C,U$1,FALSE)</f>
        <v>#VALUE!</v>
      </c>
      <c r="V964" s="22" t="e">
        <f>VLOOKUP($G964,Temp!$A:$C,V$1,FALSE)</f>
        <v>#VALUE!</v>
      </c>
      <c r="W964" s="22" t="e">
        <f>VLOOKUP($G964,Temp!$A:$C,W$1,FALSE)</f>
        <v>#VALUE!</v>
      </c>
      <c r="X964" s="22" t="e">
        <f>VLOOKUP($G964,Temp!$A:$C,X$1,FALSE)</f>
        <v>#VALUE!</v>
      </c>
      <c r="Y964" s="22">
        <f>VLOOKUP($G964,Temp!$A:$C,Y$1,FALSE)</f>
        <v>1400</v>
      </c>
      <c r="Z964" s="22">
        <f>VLOOKUP($G964,Temp!$A:$C,Z$1,FALSE)</f>
        <v>4800</v>
      </c>
      <c r="AA964" s="22" t="e">
        <f>VLOOKUP($A964,Searches!$A:$H,AA$1,FALSE)</f>
        <v>#N/A</v>
      </c>
      <c r="AB964" s="22" t="e">
        <f>VLOOKUP($A964,Searches!$A:$H,AB$1,FALSE)</f>
        <v>#N/A</v>
      </c>
      <c r="AC964" s="22" t="e">
        <f>VLOOKUP($A964,Searches!$A:$H,AC$1,FALSE)</f>
        <v>#N/A</v>
      </c>
      <c r="AD964" s="22" t="e">
        <f>VLOOKUP($A964,Searches!$A:$H,AD$1,FALSE)</f>
        <v>#N/A</v>
      </c>
      <c r="AE964" s="22" t="e">
        <f>VLOOKUP($A964,Searches!$A:$H,AE$1,FALSE)</f>
        <v>#N/A</v>
      </c>
      <c r="AF964" s="22" t="e">
        <f>VLOOKUP($A964,Searches!$A:$H,AF$1,FALSE)</f>
        <v>#N/A</v>
      </c>
      <c r="AG964" s="22" t="e">
        <f>VLOOKUP($A964,Searches!$A:$H,AG$1,FALSE)</f>
        <v>#N/A</v>
      </c>
      <c r="AH964" s="22" t="str">
        <f>VLOOKUP($G964,Temp!$D:$F,AH$1,FALSE)</f>
        <v>inmotionnow.com</v>
      </c>
      <c r="AI964" s="22" t="str">
        <f>VLOOKUP($G964,Temp!$D:$F,AI$1,FALSE)</f>
        <v>Pardot</v>
      </c>
      <c r="AJ964" s="22" t="str">
        <f>VLOOKUP($G964,Temp!$D:$F,AJ$1,FALSE)</f>
        <v>WordPress</v>
      </c>
    </row>
    <row r="965" spans="1:36" ht="16" x14ac:dyDescent="0.2">
      <c r="A965" s="8" t="str">
        <f t="shared" si="15"/>
        <v>Todd Craig Blue Ridge</v>
      </c>
      <c r="B965" s="8" t="s">
        <v>919</v>
      </c>
      <c r="C965" s="8" t="s">
        <v>1243</v>
      </c>
      <c r="D965" s="8" t="s">
        <v>42</v>
      </c>
      <c r="E965" s="8" t="s">
        <v>4581</v>
      </c>
      <c r="F965" s="8" t="s">
        <v>4582</v>
      </c>
      <c r="G965" s="12" t="s">
        <v>4298</v>
      </c>
      <c r="H965" s="22" t="str">
        <f>VLOOKUP($G965,Temp!$A:$C,H$1,FALSE)</f>
        <v>blueridgeglobal.com</v>
      </c>
      <c r="I965" s="22" t="e">
        <f>VLOOKUP($G965,Temp!$A:$C,I$1,FALSE)</f>
        <v>#VALUE!</v>
      </c>
      <c r="J965" s="22" t="e">
        <f>VLOOKUP($G965,Temp!$A:$C,J$1,FALSE)</f>
        <v>#VALUE!</v>
      </c>
      <c r="K965" s="22" t="e">
        <f>VLOOKUP($G965,Temp!$A:$C,K$1,FALSE)</f>
        <v>#VALUE!</v>
      </c>
      <c r="L965" s="22" t="e">
        <f>VLOOKUP($G965,Temp!$A:$C,L$1,FALSE)</f>
        <v>#VALUE!</v>
      </c>
      <c r="M965" s="22" t="e">
        <f>VLOOKUP($G965,Temp!$A:$C,M$1,FALSE)</f>
        <v>#VALUE!</v>
      </c>
      <c r="N965" s="22" t="e">
        <f>VLOOKUP($G965,Temp!$A:$C,N$1,FALSE)</f>
        <v>#VALUE!</v>
      </c>
      <c r="O965" s="22" t="e">
        <f>VLOOKUP($G965,Temp!$A:$C,O$1,FALSE)</f>
        <v>#VALUE!</v>
      </c>
      <c r="P965" s="22" t="e">
        <f>VLOOKUP($G965,Temp!$A:$C,P$1,FALSE)</f>
        <v>#VALUE!</v>
      </c>
      <c r="Q965" s="22" t="e">
        <f>VLOOKUP($G965,Temp!$A:$C,Q$1,FALSE)</f>
        <v>#VALUE!</v>
      </c>
      <c r="R965" s="22" t="e">
        <f>VLOOKUP($G965,Temp!$A:$C,R$1,FALSE)</f>
        <v>#VALUE!</v>
      </c>
      <c r="S965" s="22" t="e">
        <f>VLOOKUP($G965,Temp!$A:$C,S$1,FALSE)</f>
        <v>#VALUE!</v>
      </c>
      <c r="T965" s="22" t="e">
        <f>VLOOKUP($G965,Temp!$A:$C,T$1,FALSE)</f>
        <v>#VALUE!</v>
      </c>
      <c r="U965" s="22" t="e">
        <f>VLOOKUP($G965,Temp!$A:$C,U$1,FALSE)</f>
        <v>#VALUE!</v>
      </c>
      <c r="V965" s="22" t="e">
        <f>VLOOKUP($G965,Temp!$A:$C,V$1,FALSE)</f>
        <v>#VALUE!</v>
      </c>
      <c r="W965" s="22" t="e">
        <f>VLOOKUP($G965,Temp!$A:$C,W$1,FALSE)</f>
        <v>#VALUE!</v>
      </c>
      <c r="X965" s="22" t="e">
        <f>VLOOKUP($G965,Temp!$A:$C,X$1,FALSE)</f>
        <v>#VALUE!</v>
      </c>
      <c r="Y965" s="22">
        <f>VLOOKUP($G965,Temp!$A:$C,Y$1,FALSE)</f>
        <v>799</v>
      </c>
      <c r="Z965" s="22">
        <f>VLOOKUP($G965,Temp!$A:$C,Z$1,FALSE)</f>
        <v>1000</v>
      </c>
      <c r="AA965" s="22" t="str">
        <f>VLOOKUP($A965,Searches!$A:$H,AA$1,FALSE)</f>
        <v>Todd Craig</v>
      </c>
      <c r="AB965" s="22" t="str">
        <f>VLOOKUP($A965,Searches!$A:$H,AB$1,FALSE)</f>
        <v>Blue Ridge</v>
      </c>
      <c r="AC965" s="22" t="str">
        <f>VLOOKUP($A965,Searches!$A:$H,AC$1,FALSE)</f>
        <v>Chief Marketing Officer</v>
      </c>
      <c r="AD965" s="22" t="str">
        <f>VLOOKUP($A965,Searches!$A:$H,AD$1,FALSE)</f>
        <v>2nd</v>
      </c>
      <c r="AE965" s="22" t="str">
        <f>VLOOKUP($A965,Searches!$A:$H,AE$1,FALSE)</f>
        <v/>
      </c>
      <c r="AF965" s="22" t="str">
        <f>VLOOKUP($A965,Searches!$A:$H,AF$1,FALSE)</f>
        <v>Greater Atlanta Area</v>
      </c>
      <c r="AG965" s="22" t="str">
        <f>VLOOKUP($A965,Searches!$A:$H,AG$1,FALSE)</f>
        <v>https://www.linkedin.com/sales/profile/2516559,Z2L2,NAME_SEARCH?moduleKey=peopleSearchResults&amp;pageKey=sales-search3-people-refinement&amp;contextId=60BC92C971D70515801E49D6842B0000&amp;requestId=7e4e3b81-6e91-48ba-8ad9-264e04fca98d&amp;action=CLICK&amp;target=urn%3Ali%3AsalesLead%3A(-1%2C2516559)&amp;pageNumber=10&amp;targetEl=profilelink&amp;position=8&amp;trk=lss-serp-result-lead_photo</v>
      </c>
      <c r="AH965" s="22" t="str">
        <f>VLOOKUP($G965,Temp!$D:$F,AH$1,FALSE)</f>
        <v>blueridgeglobal.com</v>
      </c>
      <c r="AI965" s="22" t="str">
        <f>VLOOKUP($G965,Temp!$D:$F,AI$1,FALSE)</f>
        <v>Pardot</v>
      </c>
      <c r="AJ965" s="22" t="str">
        <f>VLOOKUP($G965,Temp!$D:$F,AJ$1,FALSE)</f>
        <v>WordPress</v>
      </c>
    </row>
    <row r="966" spans="1:36" ht="16" x14ac:dyDescent="0.2">
      <c r="A966" s="8" t="str">
        <f t="shared" si="15"/>
        <v>Kara Kerker Lytx, Inc.</v>
      </c>
      <c r="B966" s="8" t="s">
        <v>1668</v>
      </c>
      <c r="C966" s="8" t="s">
        <v>4615</v>
      </c>
      <c r="D966" s="8" t="s">
        <v>4616</v>
      </c>
      <c r="E966" s="8" t="s">
        <v>4617</v>
      </c>
      <c r="F966" s="8" t="s">
        <v>4618</v>
      </c>
      <c r="G966" s="12" t="s">
        <v>4318</v>
      </c>
      <c r="H966" s="22" t="str">
        <f>VLOOKUP($G966,Temp!$A:$C,H$1,FALSE)</f>
        <v>lytx.com</v>
      </c>
      <c r="I966" s="22" t="e">
        <f>VLOOKUP($G966,Temp!$A:$C,I$1,FALSE)</f>
        <v>#VALUE!</v>
      </c>
      <c r="J966" s="22" t="e">
        <f>VLOOKUP($G966,Temp!$A:$C,J$1,FALSE)</f>
        <v>#VALUE!</v>
      </c>
      <c r="K966" s="22" t="e">
        <f>VLOOKUP($G966,Temp!$A:$C,K$1,FALSE)</f>
        <v>#VALUE!</v>
      </c>
      <c r="L966" s="22" t="e">
        <f>VLOOKUP($G966,Temp!$A:$C,L$1,FALSE)</f>
        <v>#VALUE!</v>
      </c>
      <c r="M966" s="22" t="e">
        <f>VLOOKUP($G966,Temp!$A:$C,M$1,FALSE)</f>
        <v>#VALUE!</v>
      </c>
      <c r="N966" s="22" t="e">
        <f>VLOOKUP($G966,Temp!$A:$C,N$1,FALSE)</f>
        <v>#VALUE!</v>
      </c>
      <c r="O966" s="22" t="e">
        <f>VLOOKUP($G966,Temp!$A:$C,O$1,FALSE)</f>
        <v>#VALUE!</v>
      </c>
      <c r="P966" s="22" t="e">
        <f>VLOOKUP($G966,Temp!$A:$C,P$1,FALSE)</f>
        <v>#VALUE!</v>
      </c>
      <c r="Q966" s="22" t="e">
        <f>VLOOKUP($G966,Temp!$A:$C,Q$1,FALSE)</f>
        <v>#VALUE!</v>
      </c>
      <c r="R966" s="22" t="e">
        <f>VLOOKUP($G966,Temp!$A:$C,R$1,FALSE)</f>
        <v>#VALUE!</v>
      </c>
      <c r="S966" s="22" t="e">
        <f>VLOOKUP($G966,Temp!$A:$C,S$1,FALSE)</f>
        <v>#VALUE!</v>
      </c>
      <c r="T966" s="22" t="e">
        <f>VLOOKUP($G966,Temp!$A:$C,T$1,FALSE)</f>
        <v>#VALUE!</v>
      </c>
      <c r="U966" s="22" t="e">
        <f>VLOOKUP($G966,Temp!$A:$C,U$1,FALSE)</f>
        <v>#VALUE!</v>
      </c>
      <c r="V966" s="22" t="e">
        <f>VLOOKUP($G966,Temp!$A:$C,V$1,FALSE)</f>
        <v>#VALUE!</v>
      </c>
      <c r="W966" s="22" t="e">
        <f>VLOOKUP($G966,Temp!$A:$C,W$1,FALSE)</f>
        <v>#VALUE!</v>
      </c>
      <c r="X966" s="22" t="e">
        <f>VLOOKUP($G966,Temp!$A:$C,X$1,FALSE)</f>
        <v>#VALUE!</v>
      </c>
      <c r="Y966" s="22">
        <f>VLOOKUP($G966,Temp!$A:$C,Y$1,FALSE)</f>
        <v>25900</v>
      </c>
      <c r="Z966" s="22">
        <f>VLOOKUP($G966,Temp!$A:$C,Z$1,FALSE)</f>
        <v>5500</v>
      </c>
      <c r="AA966" s="22" t="e">
        <f>VLOOKUP($A966,Searches!$A:$H,AA$1,FALSE)</f>
        <v>#N/A</v>
      </c>
      <c r="AB966" s="22" t="e">
        <f>VLOOKUP($A966,Searches!$A:$H,AB$1,FALSE)</f>
        <v>#N/A</v>
      </c>
      <c r="AC966" s="22" t="e">
        <f>VLOOKUP($A966,Searches!$A:$H,AC$1,FALSE)</f>
        <v>#N/A</v>
      </c>
      <c r="AD966" s="22" t="e">
        <f>VLOOKUP($A966,Searches!$A:$H,AD$1,FALSE)</f>
        <v>#N/A</v>
      </c>
      <c r="AE966" s="22" t="e">
        <f>VLOOKUP($A966,Searches!$A:$H,AE$1,FALSE)</f>
        <v>#N/A</v>
      </c>
      <c r="AF966" s="22" t="e">
        <f>VLOOKUP($A966,Searches!$A:$H,AF$1,FALSE)</f>
        <v>#N/A</v>
      </c>
      <c r="AG966" s="22" t="e">
        <f>VLOOKUP($A966,Searches!$A:$H,AG$1,FALSE)</f>
        <v>#N/A</v>
      </c>
      <c r="AH966" s="22" t="e">
        <f>VLOOKUP($G966,Temp!$D:$F,AH$1,FALSE)</f>
        <v>#N/A</v>
      </c>
      <c r="AI966" s="22" t="e">
        <f>VLOOKUP($G966,Temp!$D:$F,AI$1,FALSE)</f>
        <v>#N/A</v>
      </c>
      <c r="AJ966" s="22" t="e">
        <f>VLOOKUP($G966,Temp!$D:$F,AJ$1,FALSE)</f>
        <v>#N/A</v>
      </c>
    </row>
    <row r="967" spans="1:36" ht="16" x14ac:dyDescent="0.2">
      <c r="A967" s="8" t="str">
        <f t="shared" si="15"/>
        <v>Christy Marble Concur</v>
      </c>
      <c r="B967" s="8" t="s">
        <v>4624</v>
      </c>
      <c r="C967" s="8" t="s">
        <v>4625</v>
      </c>
      <c r="D967" s="8" t="s">
        <v>42</v>
      </c>
      <c r="E967" s="8" t="s">
        <v>4626</v>
      </c>
      <c r="F967" s="8" t="s">
        <v>1041</v>
      </c>
      <c r="G967" s="12" t="s">
        <v>987</v>
      </c>
      <c r="H967" s="22" t="str">
        <f>VLOOKUP($G967,Temp!$A:$C,H$1,FALSE)</f>
        <v>concur.com</v>
      </c>
      <c r="I967" s="22" t="e">
        <f>VLOOKUP($G967,Temp!$A:$C,I$1,FALSE)</f>
        <v>#VALUE!</v>
      </c>
      <c r="J967" s="22" t="e">
        <f>VLOOKUP($G967,Temp!$A:$C,J$1,FALSE)</f>
        <v>#VALUE!</v>
      </c>
      <c r="K967" s="22" t="e">
        <f>VLOOKUP($G967,Temp!$A:$C,K$1,FALSE)</f>
        <v>#VALUE!</v>
      </c>
      <c r="L967" s="22" t="e">
        <f>VLOOKUP($G967,Temp!$A:$C,L$1,FALSE)</f>
        <v>#VALUE!</v>
      </c>
      <c r="M967" s="22" t="e">
        <f>VLOOKUP($G967,Temp!$A:$C,M$1,FALSE)</f>
        <v>#VALUE!</v>
      </c>
      <c r="N967" s="22" t="e">
        <f>VLOOKUP($G967,Temp!$A:$C,N$1,FALSE)</f>
        <v>#VALUE!</v>
      </c>
      <c r="O967" s="22" t="e">
        <f>VLOOKUP($G967,Temp!$A:$C,O$1,FALSE)</f>
        <v>#VALUE!</v>
      </c>
      <c r="P967" s="22" t="e">
        <f>VLOOKUP($G967,Temp!$A:$C,P$1,FALSE)</f>
        <v>#VALUE!</v>
      </c>
      <c r="Q967" s="22" t="e">
        <f>VLOOKUP($G967,Temp!$A:$C,Q$1,FALSE)</f>
        <v>#VALUE!</v>
      </c>
      <c r="R967" s="22" t="e">
        <f>VLOOKUP($G967,Temp!$A:$C,R$1,FALSE)</f>
        <v>#VALUE!</v>
      </c>
      <c r="S967" s="22" t="e">
        <f>VLOOKUP($G967,Temp!$A:$C,S$1,FALSE)</f>
        <v>#VALUE!</v>
      </c>
      <c r="T967" s="22" t="e">
        <f>VLOOKUP($G967,Temp!$A:$C,T$1,FALSE)</f>
        <v>#VALUE!</v>
      </c>
      <c r="U967" s="22" t="e">
        <f>VLOOKUP($G967,Temp!$A:$C,U$1,FALSE)</f>
        <v>#VALUE!</v>
      </c>
      <c r="V967" s="22" t="e">
        <f>VLOOKUP($G967,Temp!$A:$C,V$1,FALSE)</f>
        <v>#VALUE!</v>
      </c>
      <c r="W967" s="22" t="e">
        <f>VLOOKUP($G967,Temp!$A:$C,W$1,FALSE)</f>
        <v>#VALUE!</v>
      </c>
      <c r="X967" s="22" t="e">
        <f>VLOOKUP($G967,Temp!$A:$C,X$1,FALSE)</f>
        <v>#VALUE!</v>
      </c>
      <c r="Y967" s="22">
        <f>VLOOKUP($G967,Temp!$A:$C,Y$1,FALSE)</f>
        <v>386000</v>
      </c>
      <c r="Z967" s="22">
        <f>VLOOKUP($G967,Temp!$A:$C,Z$1,FALSE)</f>
        <v>112000</v>
      </c>
      <c r="AA967" s="22" t="e">
        <f>VLOOKUP($A967,Searches!$A:$H,AA$1,FALSE)</f>
        <v>#N/A</v>
      </c>
      <c r="AB967" s="22" t="e">
        <f>VLOOKUP($A967,Searches!$A:$H,AB$1,FALSE)</f>
        <v>#N/A</v>
      </c>
      <c r="AC967" s="22" t="e">
        <f>VLOOKUP($A967,Searches!$A:$H,AC$1,FALSE)</f>
        <v>#N/A</v>
      </c>
      <c r="AD967" s="22" t="e">
        <f>VLOOKUP($A967,Searches!$A:$H,AD$1,FALSE)</f>
        <v>#N/A</v>
      </c>
      <c r="AE967" s="22" t="e">
        <f>VLOOKUP($A967,Searches!$A:$H,AE$1,FALSE)</f>
        <v>#N/A</v>
      </c>
      <c r="AF967" s="22" t="e">
        <f>VLOOKUP($A967,Searches!$A:$H,AF$1,FALSE)</f>
        <v>#N/A</v>
      </c>
      <c r="AG967" s="22" t="e">
        <f>VLOOKUP($A967,Searches!$A:$H,AG$1,FALSE)</f>
        <v>#N/A</v>
      </c>
      <c r="AH967" s="22" t="str">
        <f>VLOOKUP($G967,Temp!$D:$F,AH$1,FALSE)</f>
        <v>concur.com</v>
      </c>
      <c r="AI967" s="22" t="str">
        <f>VLOOKUP($G967,Temp!$D:$F,AI$1,FALSE)</f>
        <v>Marketo</v>
      </c>
      <c r="AJ967" s="22" t="str">
        <f>VLOOKUP($G967,Temp!$D:$F,AJ$1,FALSE)</f>
        <v>Drupal</v>
      </c>
    </row>
    <row r="968" spans="1:36" ht="16" x14ac:dyDescent="0.2">
      <c r="A968" s="8" t="str">
        <f t="shared" si="15"/>
        <v>Wendi Klein A2iA</v>
      </c>
      <c r="B968" s="8" t="s">
        <v>4638</v>
      </c>
      <c r="C968" s="8" t="s">
        <v>4639</v>
      </c>
      <c r="D968" s="8" t="s">
        <v>4640</v>
      </c>
      <c r="E968" s="8" t="s">
        <v>4641</v>
      </c>
      <c r="F968" s="8" t="s">
        <v>4642</v>
      </c>
      <c r="G968" s="12" t="s">
        <v>4342</v>
      </c>
      <c r="H968" s="22" t="str">
        <f>VLOOKUP($G968,Temp!$A:$C,H$1,FALSE)</f>
        <v>a2ia.com</v>
      </c>
      <c r="I968" s="22" t="e">
        <f>VLOOKUP($G968,Temp!$A:$C,I$1,FALSE)</f>
        <v>#VALUE!</v>
      </c>
      <c r="J968" s="22" t="e">
        <f>VLOOKUP($G968,Temp!$A:$C,J$1,FALSE)</f>
        <v>#VALUE!</v>
      </c>
      <c r="K968" s="22" t="e">
        <f>VLOOKUP($G968,Temp!$A:$C,K$1,FALSE)</f>
        <v>#VALUE!</v>
      </c>
      <c r="L968" s="22" t="e">
        <f>VLOOKUP($G968,Temp!$A:$C,L$1,FALSE)</f>
        <v>#VALUE!</v>
      </c>
      <c r="M968" s="22" t="e">
        <f>VLOOKUP($G968,Temp!$A:$C,M$1,FALSE)</f>
        <v>#VALUE!</v>
      </c>
      <c r="N968" s="22" t="e">
        <f>VLOOKUP($G968,Temp!$A:$C,N$1,FALSE)</f>
        <v>#VALUE!</v>
      </c>
      <c r="O968" s="22" t="e">
        <f>VLOOKUP($G968,Temp!$A:$C,O$1,FALSE)</f>
        <v>#VALUE!</v>
      </c>
      <c r="P968" s="22" t="e">
        <f>VLOOKUP($G968,Temp!$A:$C,P$1,FALSE)</f>
        <v>#VALUE!</v>
      </c>
      <c r="Q968" s="22" t="e">
        <f>VLOOKUP($G968,Temp!$A:$C,Q$1,FALSE)</f>
        <v>#VALUE!</v>
      </c>
      <c r="R968" s="22" t="e">
        <f>VLOOKUP($G968,Temp!$A:$C,R$1,FALSE)</f>
        <v>#VALUE!</v>
      </c>
      <c r="S968" s="22" t="e">
        <f>VLOOKUP($G968,Temp!$A:$C,S$1,FALSE)</f>
        <v>#VALUE!</v>
      </c>
      <c r="T968" s="22" t="e">
        <f>VLOOKUP($G968,Temp!$A:$C,T$1,FALSE)</f>
        <v>#VALUE!</v>
      </c>
      <c r="U968" s="22" t="e">
        <f>VLOOKUP($G968,Temp!$A:$C,U$1,FALSE)</f>
        <v>#VALUE!</v>
      </c>
      <c r="V968" s="22" t="e">
        <f>VLOOKUP($G968,Temp!$A:$C,V$1,FALSE)</f>
        <v>#VALUE!</v>
      </c>
      <c r="W968" s="22" t="e">
        <f>VLOOKUP($G968,Temp!$A:$C,W$1,FALSE)</f>
        <v>#VALUE!</v>
      </c>
      <c r="X968" s="22" t="e">
        <f>VLOOKUP($G968,Temp!$A:$C,X$1,FALSE)</f>
        <v>#VALUE!</v>
      </c>
      <c r="Y968" s="22">
        <f>VLOOKUP($G968,Temp!$A:$C,Y$1,FALSE)</f>
        <v>278</v>
      </c>
      <c r="Z968" s="22">
        <f>VLOOKUP($G968,Temp!$A:$C,Z$1,FALSE)</f>
        <v>3</v>
      </c>
      <c r="AA968" s="22" t="e">
        <f>VLOOKUP($A968,Searches!$A:$H,AA$1,FALSE)</f>
        <v>#N/A</v>
      </c>
      <c r="AB968" s="22" t="e">
        <f>VLOOKUP($A968,Searches!$A:$H,AB$1,FALSE)</f>
        <v>#N/A</v>
      </c>
      <c r="AC968" s="22" t="e">
        <f>VLOOKUP($A968,Searches!$A:$H,AC$1,FALSE)</f>
        <v>#N/A</v>
      </c>
      <c r="AD968" s="22" t="e">
        <f>VLOOKUP($A968,Searches!$A:$H,AD$1,FALSE)</f>
        <v>#N/A</v>
      </c>
      <c r="AE968" s="22" t="e">
        <f>VLOOKUP($A968,Searches!$A:$H,AE$1,FALSE)</f>
        <v>#N/A</v>
      </c>
      <c r="AF968" s="22" t="e">
        <f>VLOOKUP($A968,Searches!$A:$H,AF$1,FALSE)</f>
        <v>#N/A</v>
      </c>
      <c r="AG968" s="22" t="e">
        <f>VLOOKUP($A968,Searches!$A:$H,AG$1,FALSE)</f>
        <v>#N/A</v>
      </c>
      <c r="AH968" s="22" t="str">
        <f>VLOOKUP($G968,Temp!$D:$F,AH$1,FALSE)</f>
        <v>a2ia.com</v>
      </c>
      <c r="AI968" s="22">
        <f>VLOOKUP($G968,Temp!$D:$F,AI$1,FALSE)</f>
        <v>0</v>
      </c>
      <c r="AJ968" s="22" t="str">
        <f>VLOOKUP($G968,Temp!$D:$F,AJ$1,FALSE)</f>
        <v>Drupal</v>
      </c>
    </row>
    <row r="969" spans="1:36" ht="16" x14ac:dyDescent="0.2">
      <c r="A969" s="8" t="str">
        <f t="shared" si="15"/>
        <v>Ted Pawela Altium®</v>
      </c>
      <c r="B969" s="8" t="s">
        <v>4327</v>
      </c>
      <c r="C969" s="8" t="s">
        <v>4654</v>
      </c>
      <c r="D969" s="8" t="s">
        <v>42</v>
      </c>
      <c r="E969" s="8" t="s">
        <v>4655</v>
      </c>
      <c r="F969" s="8" t="s">
        <v>4656</v>
      </c>
      <c r="G969" s="12" t="s">
        <v>4360</v>
      </c>
      <c r="H969" s="22" t="str">
        <f>VLOOKUP($G969,Temp!$A:$C,H$1,FALSE)</f>
        <v>altium.com</v>
      </c>
      <c r="I969" s="22" t="e">
        <f>VLOOKUP($G969,Temp!$A:$C,I$1,FALSE)</f>
        <v>#VALUE!</v>
      </c>
      <c r="J969" s="22" t="e">
        <f>VLOOKUP($G969,Temp!$A:$C,J$1,FALSE)</f>
        <v>#VALUE!</v>
      </c>
      <c r="K969" s="22" t="e">
        <f>VLOOKUP($G969,Temp!$A:$C,K$1,FALSE)</f>
        <v>#VALUE!</v>
      </c>
      <c r="L969" s="22" t="e">
        <f>VLOOKUP($G969,Temp!$A:$C,L$1,FALSE)</f>
        <v>#VALUE!</v>
      </c>
      <c r="M969" s="22" t="e">
        <f>VLOOKUP($G969,Temp!$A:$C,M$1,FALSE)</f>
        <v>#VALUE!</v>
      </c>
      <c r="N969" s="22" t="e">
        <f>VLOOKUP($G969,Temp!$A:$C,N$1,FALSE)</f>
        <v>#VALUE!</v>
      </c>
      <c r="O969" s="22" t="e">
        <f>VLOOKUP($G969,Temp!$A:$C,O$1,FALSE)</f>
        <v>#VALUE!</v>
      </c>
      <c r="P969" s="22" t="e">
        <f>VLOOKUP($G969,Temp!$A:$C,P$1,FALSE)</f>
        <v>#VALUE!</v>
      </c>
      <c r="Q969" s="22" t="e">
        <f>VLOOKUP($G969,Temp!$A:$C,Q$1,FALSE)</f>
        <v>#VALUE!</v>
      </c>
      <c r="R969" s="22" t="e">
        <f>VLOOKUP($G969,Temp!$A:$C,R$1,FALSE)</f>
        <v>#VALUE!</v>
      </c>
      <c r="S969" s="22" t="e">
        <f>VLOOKUP($G969,Temp!$A:$C,S$1,FALSE)</f>
        <v>#VALUE!</v>
      </c>
      <c r="T969" s="22" t="e">
        <f>VLOOKUP($G969,Temp!$A:$C,T$1,FALSE)</f>
        <v>#VALUE!</v>
      </c>
      <c r="U969" s="22" t="e">
        <f>VLOOKUP($G969,Temp!$A:$C,U$1,FALSE)</f>
        <v>#VALUE!</v>
      </c>
      <c r="V969" s="22" t="e">
        <f>VLOOKUP($G969,Temp!$A:$C,V$1,FALSE)</f>
        <v>#VALUE!</v>
      </c>
      <c r="W969" s="22" t="e">
        <f>VLOOKUP($G969,Temp!$A:$C,W$1,FALSE)</f>
        <v>#VALUE!</v>
      </c>
      <c r="X969" s="22" t="e">
        <f>VLOOKUP($G969,Temp!$A:$C,X$1,FALSE)</f>
        <v>#VALUE!</v>
      </c>
      <c r="Y969" s="22">
        <f>VLOOKUP($G969,Temp!$A:$C,Y$1,FALSE)</f>
        <v>57300</v>
      </c>
      <c r="Z969" s="22">
        <f>VLOOKUP($G969,Temp!$A:$C,Z$1,FALSE)</f>
        <v>2800</v>
      </c>
      <c r="AA969" s="22" t="e">
        <f>VLOOKUP($A969,Searches!$A:$H,AA$1,FALSE)</f>
        <v>#N/A</v>
      </c>
      <c r="AB969" s="22" t="e">
        <f>VLOOKUP($A969,Searches!$A:$H,AB$1,FALSE)</f>
        <v>#N/A</v>
      </c>
      <c r="AC969" s="22" t="e">
        <f>VLOOKUP($A969,Searches!$A:$H,AC$1,FALSE)</f>
        <v>#N/A</v>
      </c>
      <c r="AD969" s="22" t="e">
        <f>VLOOKUP($A969,Searches!$A:$H,AD$1,FALSE)</f>
        <v>#N/A</v>
      </c>
      <c r="AE969" s="22" t="e">
        <f>VLOOKUP($A969,Searches!$A:$H,AE$1,FALSE)</f>
        <v>#N/A</v>
      </c>
      <c r="AF969" s="22" t="e">
        <f>VLOOKUP($A969,Searches!$A:$H,AF$1,FALSE)</f>
        <v>#N/A</v>
      </c>
      <c r="AG969" s="22" t="e">
        <f>VLOOKUP($A969,Searches!$A:$H,AG$1,FALSE)</f>
        <v>#N/A</v>
      </c>
      <c r="AH969" s="22" t="str">
        <f>VLOOKUP($G969,Temp!$D:$F,AH$1,FALSE)</f>
        <v>altium.com</v>
      </c>
      <c r="AI969" s="22" t="str">
        <f>VLOOKUP($G969,Temp!$D:$F,AI$1,FALSE)</f>
        <v>Marketo</v>
      </c>
      <c r="AJ969" s="22" t="str">
        <f>VLOOKUP($G969,Temp!$D:$F,AJ$1,FALSE)</f>
        <v>Drupal</v>
      </c>
    </row>
    <row r="970" spans="1:36" ht="16" x14ac:dyDescent="0.2">
      <c r="A970" s="8" t="str">
        <f t="shared" si="15"/>
        <v>Brady Bruce InFocus</v>
      </c>
      <c r="B970" s="8" t="s">
        <v>4662</v>
      </c>
      <c r="C970" s="8" t="s">
        <v>4663</v>
      </c>
      <c r="D970" s="8" t="s">
        <v>42</v>
      </c>
      <c r="E970" s="8" t="s">
        <v>4664</v>
      </c>
      <c r="F970" s="8" t="s">
        <v>4665</v>
      </c>
      <c r="G970" s="12" t="s">
        <v>4365</v>
      </c>
      <c r="H970" s="22" t="str">
        <f>VLOOKUP($G970,Temp!$A:$C,H$1,FALSE)</f>
        <v>infocus.com</v>
      </c>
      <c r="I970" s="22" t="e">
        <f>VLOOKUP($G970,Temp!$A:$C,I$1,FALSE)</f>
        <v>#VALUE!</v>
      </c>
      <c r="J970" s="22" t="e">
        <f>VLOOKUP($G970,Temp!$A:$C,J$1,FALSE)</f>
        <v>#VALUE!</v>
      </c>
      <c r="K970" s="22" t="e">
        <f>VLOOKUP($G970,Temp!$A:$C,K$1,FALSE)</f>
        <v>#VALUE!</v>
      </c>
      <c r="L970" s="22" t="e">
        <f>VLOOKUP($G970,Temp!$A:$C,L$1,FALSE)</f>
        <v>#VALUE!</v>
      </c>
      <c r="M970" s="22" t="e">
        <f>VLOOKUP($G970,Temp!$A:$C,M$1,FALSE)</f>
        <v>#VALUE!</v>
      </c>
      <c r="N970" s="22" t="e">
        <f>VLOOKUP($G970,Temp!$A:$C,N$1,FALSE)</f>
        <v>#VALUE!</v>
      </c>
      <c r="O970" s="22" t="e">
        <f>VLOOKUP($G970,Temp!$A:$C,O$1,FALSE)</f>
        <v>#VALUE!</v>
      </c>
      <c r="P970" s="22" t="e">
        <f>VLOOKUP($G970,Temp!$A:$C,P$1,FALSE)</f>
        <v>#VALUE!</v>
      </c>
      <c r="Q970" s="22" t="e">
        <f>VLOOKUP($G970,Temp!$A:$C,Q$1,FALSE)</f>
        <v>#VALUE!</v>
      </c>
      <c r="R970" s="22" t="e">
        <f>VLOOKUP($G970,Temp!$A:$C,R$1,FALSE)</f>
        <v>#VALUE!</v>
      </c>
      <c r="S970" s="22" t="e">
        <f>VLOOKUP($G970,Temp!$A:$C,S$1,FALSE)</f>
        <v>#VALUE!</v>
      </c>
      <c r="T970" s="22" t="e">
        <f>VLOOKUP($G970,Temp!$A:$C,T$1,FALSE)</f>
        <v>#VALUE!</v>
      </c>
      <c r="U970" s="22" t="e">
        <f>VLOOKUP($G970,Temp!$A:$C,U$1,FALSE)</f>
        <v>#VALUE!</v>
      </c>
      <c r="V970" s="22" t="e">
        <f>VLOOKUP($G970,Temp!$A:$C,V$1,FALSE)</f>
        <v>#VALUE!</v>
      </c>
      <c r="W970" s="22" t="e">
        <f>VLOOKUP($G970,Temp!$A:$C,W$1,FALSE)</f>
        <v>#VALUE!</v>
      </c>
      <c r="X970" s="22" t="e">
        <f>VLOOKUP($G970,Temp!$A:$C,X$1,FALSE)</f>
        <v>#VALUE!</v>
      </c>
      <c r="Y970" s="22">
        <f>VLOOKUP($G970,Temp!$A:$C,Y$1,FALSE)</f>
        <v>47800</v>
      </c>
      <c r="Z970" s="22">
        <f>VLOOKUP($G970,Temp!$A:$C,Z$1,FALSE)</f>
        <v>2400</v>
      </c>
      <c r="AA970" s="22" t="e">
        <f>VLOOKUP($A970,Searches!$A:$H,AA$1,FALSE)</f>
        <v>#N/A</v>
      </c>
      <c r="AB970" s="22" t="e">
        <f>VLOOKUP($A970,Searches!$A:$H,AB$1,FALSE)</f>
        <v>#N/A</v>
      </c>
      <c r="AC970" s="22" t="e">
        <f>VLOOKUP($A970,Searches!$A:$H,AC$1,FALSE)</f>
        <v>#N/A</v>
      </c>
      <c r="AD970" s="22" t="e">
        <f>VLOOKUP($A970,Searches!$A:$H,AD$1,FALSE)</f>
        <v>#N/A</v>
      </c>
      <c r="AE970" s="22" t="e">
        <f>VLOOKUP($A970,Searches!$A:$H,AE$1,FALSE)</f>
        <v>#N/A</v>
      </c>
      <c r="AF970" s="22" t="e">
        <f>VLOOKUP($A970,Searches!$A:$H,AF$1,FALSE)</f>
        <v>#N/A</v>
      </c>
      <c r="AG970" s="22" t="e">
        <f>VLOOKUP($A970,Searches!$A:$H,AG$1,FALSE)</f>
        <v>#N/A</v>
      </c>
      <c r="AH970" s="22" t="e">
        <f>VLOOKUP($G970,Temp!$D:$F,AH$1,FALSE)</f>
        <v>#N/A</v>
      </c>
      <c r="AI970" s="22" t="e">
        <f>VLOOKUP($G970,Temp!$D:$F,AI$1,FALSE)</f>
        <v>#N/A</v>
      </c>
      <c r="AJ970" s="22" t="e">
        <f>VLOOKUP($G970,Temp!$D:$F,AJ$1,FALSE)</f>
        <v>#N/A</v>
      </c>
    </row>
    <row r="971" spans="1:36" ht="16" x14ac:dyDescent="0.2">
      <c r="A971" s="8" t="str">
        <f t="shared" si="15"/>
        <v>Anthony Miller PowerSchool Group LLC</v>
      </c>
      <c r="B971" s="8" t="s">
        <v>101</v>
      </c>
      <c r="C971" s="8" t="s">
        <v>1405</v>
      </c>
      <c r="D971" s="8" t="s">
        <v>42</v>
      </c>
      <c r="E971" s="8" t="s">
        <v>4692</v>
      </c>
      <c r="F971" s="8" t="s">
        <v>4693</v>
      </c>
      <c r="G971" s="12" t="s">
        <v>4388</v>
      </c>
      <c r="H971" s="22" t="str">
        <f>VLOOKUP($G971,Temp!$A:$C,H$1,FALSE)</f>
        <v>powerschool.com</v>
      </c>
      <c r="I971" s="22" t="e">
        <f>VLOOKUP($G971,Temp!$A:$C,I$1,FALSE)</f>
        <v>#VALUE!</v>
      </c>
      <c r="J971" s="22" t="e">
        <f>VLOOKUP($G971,Temp!$A:$C,J$1,FALSE)</f>
        <v>#VALUE!</v>
      </c>
      <c r="K971" s="22" t="e">
        <f>VLOOKUP($G971,Temp!$A:$C,K$1,FALSE)</f>
        <v>#VALUE!</v>
      </c>
      <c r="L971" s="22" t="e">
        <f>VLOOKUP($G971,Temp!$A:$C,L$1,FALSE)</f>
        <v>#VALUE!</v>
      </c>
      <c r="M971" s="22" t="e">
        <f>VLOOKUP($G971,Temp!$A:$C,M$1,FALSE)</f>
        <v>#VALUE!</v>
      </c>
      <c r="N971" s="22" t="e">
        <f>VLOOKUP($G971,Temp!$A:$C,N$1,FALSE)</f>
        <v>#VALUE!</v>
      </c>
      <c r="O971" s="22" t="e">
        <f>VLOOKUP($G971,Temp!$A:$C,O$1,FALSE)</f>
        <v>#VALUE!</v>
      </c>
      <c r="P971" s="22" t="e">
        <f>VLOOKUP($G971,Temp!$A:$C,P$1,FALSE)</f>
        <v>#VALUE!</v>
      </c>
      <c r="Q971" s="22" t="e">
        <f>VLOOKUP($G971,Temp!$A:$C,Q$1,FALSE)</f>
        <v>#VALUE!</v>
      </c>
      <c r="R971" s="22" t="e">
        <f>VLOOKUP($G971,Temp!$A:$C,R$1,FALSE)</f>
        <v>#VALUE!</v>
      </c>
      <c r="S971" s="22" t="e">
        <f>VLOOKUP($G971,Temp!$A:$C,S$1,FALSE)</f>
        <v>#VALUE!</v>
      </c>
      <c r="T971" s="22" t="e">
        <f>VLOOKUP($G971,Temp!$A:$C,T$1,FALSE)</f>
        <v>#VALUE!</v>
      </c>
      <c r="U971" s="22" t="e">
        <f>VLOOKUP($G971,Temp!$A:$C,U$1,FALSE)</f>
        <v>#VALUE!</v>
      </c>
      <c r="V971" s="22" t="e">
        <f>VLOOKUP($G971,Temp!$A:$C,V$1,FALSE)</f>
        <v>#VALUE!</v>
      </c>
      <c r="W971" s="22" t="e">
        <f>VLOOKUP($G971,Temp!$A:$C,W$1,FALSE)</f>
        <v>#VALUE!</v>
      </c>
      <c r="X971" s="22" t="e">
        <f>VLOOKUP($G971,Temp!$A:$C,X$1,FALSE)</f>
        <v>#VALUE!</v>
      </c>
      <c r="Y971" s="22">
        <f>VLOOKUP($G971,Temp!$A:$C,Y$1,FALSE)</f>
        <v>3000000</v>
      </c>
      <c r="Z971" s="22">
        <f>VLOOKUP($G971,Temp!$A:$C,Z$1,FALSE)</f>
        <v>4900</v>
      </c>
      <c r="AA971" s="22" t="e">
        <f>VLOOKUP($A971,Searches!$A:$H,AA$1,FALSE)</f>
        <v>#N/A</v>
      </c>
      <c r="AB971" s="22" t="e">
        <f>VLOOKUP($A971,Searches!$A:$H,AB$1,FALSE)</f>
        <v>#N/A</v>
      </c>
      <c r="AC971" s="22" t="e">
        <f>VLOOKUP($A971,Searches!$A:$H,AC$1,FALSE)</f>
        <v>#N/A</v>
      </c>
      <c r="AD971" s="22" t="e">
        <f>VLOOKUP($A971,Searches!$A:$H,AD$1,FALSE)</f>
        <v>#N/A</v>
      </c>
      <c r="AE971" s="22" t="e">
        <f>VLOOKUP($A971,Searches!$A:$H,AE$1,FALSE)</f>
        <v>#N/A</v>
      </c>
      <c r="AF971" s="22" t="e">
        <f>VLOOKUP($A971,Searches!$A:$H,AF$1,FALSE)</f>
        <v>#N/A</v>
      </c>
      <c r="AG971" s="22" t="e">
        <f>VLOOKUP($A971,Searches!$A:$H,AG$1,FALSE)</f>
        <v>#N/A</v>
      </c>
      <c r="AH971" s="22" t="e">
        <f>VLOOKUP($G971,Temp!$D:$F,AH$1,FALSE)</f>
        <v>#N/A</v>
      </c>
      <c r="AI971" s="22" t="e">
        <f>VLOOKUP($G971,Temp!$D:$F,AI$1,FALSE)</f>
        <v>#N/A</v>
      </c>
      <c r="AJ971" s="22" t="e">
        <f>VLOOKUP($G971,Temp!$D:$F,AJ$1,FALSE)</f>
        <v>#N/A</v>
      </c>
    </row>
    <row r="972" spans="1:36" ht="16" x14ac:dyDescent="0.2">
      <c r="A972" s="8" t="str">
        <f t="shared" si="15"/>
        <v>Alecha Stackle Thomson Reuters</v>
      </c>
      <c r="B972" s="8" t="s">
        <v>4682</v>
      </c>
      <c r="C972" s="8" t="s">
        <v>4683</v>
      </c>
      <c r="D972" s="8" t="s">
        <v>4684</v>
      </c>
      <c r="E972" s="8" t="s">
        <v>4685</v>
      </c>
      <c r="F972" s="8" t="s">
        <v>4686</v>
      </c>
      <c r="G972" s="12" t="s">
        <v>4379</v>
      </c>
      <c r="H972" s="22" t="str">
        <f>VLOOKUP($G972,Temp!$A:$C,H$1,FALSE)</f>
        <v>tr.com</v>
      </c>
      <c r="I972" s="22" t="e">
        <f>VLOOKUP($G972,Temp!$A:$C,I$1,FALSE)</f>
        <v>#VALUE!</v>
      </c>
      <c r="J972" s="22" t="e">
        <f>VLOOKUP($G972,Temp!$A:$C,J$1,FALSE)</f>
        <v>#VALUE!</v>
      </c>
      <c r="K972" s="22" t="e">
        <f>VLOOKUP($G972,Temp!$A:$C,K$1,FALSE)</f>
        <v>#VALUE!</v>
      </c>
      <c r="L972" s="22" t="e">
        <f>VLOOKUP($G972,Temp!$A:$C,L$1,FALSE)</f>
        <v>#VALUE!</v>
      </c>
      <c r="M972" s="22" t="e">
        <f>VLOOKUP($G972,Temp!$A:$C,M$1,FALSE)</f>
        <v>#VALUE!</v>
      </c>
      <c r="N972" s="22" t="e">
        <f>VLOOKUP($G972,Temp!$A:$C,N$1,FALSE)</f>
        <v>#VALUE!</v>
      </c>
      <c r="O972" s="22" t="e">
        <f>VLOOKUP($G972,Temp!$A:$C,O$1,FALSE)</f>
        <v>#VALUE!</v>
      </c>
      <c r="P972" s="22" t="e">
        <f>VLOOKUP($G972,Temp!$A:$C,P$1,FALSE)</f>
        <v>#VALUE!</v>
      </c>
      <c r="Q972" s="22" t="e">
        <f>VLOOKUP($G972,Temp!$A:$C,Q$1,FALSE)</f>
        <v>#VALUE!</v>
      </c>
      <c r="R972" s="22" t="e">
        <f>VLOOKUP($G972,Temp!$A:$C,R$1,FALSE)</f>
        <v>#VALUE!</v>
      </c>
      <c r="S972" s="22" t="e">
        <f>VLOOKUP($G972,Temp!$A:$C,S$1,FALSE)</f>
        <v>#VALUE!</v>
      </c>
      <c r="T972" s="22" t="e">
        <f>VLOOKUP($G972,Temp!$A:$C,T$1,FALSE)</f>
        <v>#VALUE!</v>
      </c>
      <c r="U972" s="22" t="e">
        <f>VLOOKUP($G972,Temp!$A:$C,U$1,FALSE)</f>
        <v>#VALUE!</v>
      </c>
      <c r="V972" s="22" t="e">
        <f>VLOOKUP($G972,Temp!$A:$C,V$1,FALSE)</f>
        <v>#VALUE!</v>
      </c>
      <c r="W972" s="22" t="e">
        <f>VLOOKUP($G972,Temp!$A:$C,W$1,FALSE)</f>
        <v>#VALUE!</v>
      </c>
      <c r="X972" s="22" t="e">
        <f>VLOOKUP($G972,Temp!$A:$C,X$1,FALSE)</f>
        <v>#VALUE!</v>
      </c>
      <c r="Y972" s="22">
        <f>VLOOKUP($G972,Temp!$A:$C,Y$1,FALSE)</f>
        <v>3</v>
      </c>
      <c r="Z972" s="22">
        <f>VLOOKUP($G972,Temp!$A:$C,Z$1,FALSE)</f>
        <v>0</v>
      </c>
      <c r="AA972" s="22" t="e">
        <f>VLOOKUP($A972,Searches!$A:$H,AA$1,FALSE)</f>
        <v>#N/A</v>
      </c>
      <c r="AB972" s="22" t="e">
        <f>VLOOKUP($A972,Searches!$A:$H,AB$1,FALSE)</f>
        <v>#N/A</v>
      </c>
      <c r="AC972" s="22" t="e">
        <f>VLOOKUP($A972,Searches!$A:$H,AC$1,FALSE)</f>
        <v>#N/A</v>
      </c>
      <c r="AD972" s="22" t="e">
        <f>VLOOKUP($A972,Searches!$A:$H,AD$1,FALSE)</f>
        <v>#N/A</v>
      </c>
      <c r="AE972" s="22" t="e">
        <f>VLOOKUP($A972,Searches!$A:$H,AE$1,FALSE)</f>
        <v>#N/A</v>
      </c>
      <c r="AF972" s="22" t="e">
        <f>VLOOKUP($A972,Searches!$A:$H,AF$1,FALSE)</f>
        <v>#N/A</v>
      </c>
      <c r="AG972" s="22" t="e">
        <f>VLOOKUP($A972,Searches!$A:$H,AG$1,FALSE)</f>
        <v>#N/A</v>
      </c>
      <c r="AH972" s="22" t="e">
        <f>VLOOKUP($G972,Temp!$D:$F,AH$1,FALSE)</f>
        <v>#N/A</v>
      </c>
      <c r="AI972" s="22" t="e">
        <f>VLOOKUP($G972,Temp!$D:$F,AI$1,FALSE)</f>
        <v>#N/A</v>
      </c>
      <c r="AJ972" s="22" t="e">
        <f>VLOOKUP($G972,Temp!$D:$F,AJ$1,FALSE)</f>
        <v>#N/A</v>
      </c>
    </row>
    <row r="973" spans="1:36" ht="16" x14ac:dyDescent="0.2">
      <c r="A973" s="8" t="str">
        <f t="shared" si="15"/>
        <v>Rick Ramos HealthJoy</v>
      </c>
      <c r="B973" s="8" t="s">
        <v>2927</v>
      </c>
      <c r="C973" s="8" t="s">
        <v>4710</v>
      </c>
      <c r="D973" s="8" t="s">
        <v>42</v>
      </c>
      <c r="E973" s="8" t="s">
        <v>4711</v>
      </c>
      <c r="F973" s="8" t="s">
        <v>4712</v>
      </c>
      <c r="G973" s="12" t="s">
        <v>4409</v>
      </c>
      <c r="H973" s="22" t="str">
        <f>VLOOKUP($G973,Temp!$A:$C,H$1,FALSE)</f>
        <v>healthjoy.com</v>
      </c>
      <c r="I973" s="22" t="e">
        <f>VLOOKUP($G973,Temp!$A:$C,I$1,FALSE)</f>
        <v>#VALUE!</v>
      </c>
      <c r="J973" s="22" t="e">
        <f>VLOOKUP($G973,Temp!$A:$C,J$1,FALSE)</f>
        <v>#VALUE!</v>
      </c>
      <c r="K973" s="22" t="e">
        <f>VLOOKUP($G973,Temp!$A:$C,K$1,FALSE)</f>
        <v>#VALUE!</v>
      </c>
      <c r="L973" s="22" t="e">
        <f>VLOOKUP($G973,Temp!$A:$C,L$1,FALSE)</f>
        <v>#VALUE!</v>
      </c>
      <c r="M973" s="22" t="e">
        <f>VLOOKUP($G973,Temp!$A:$C,M$1,FALSE)</f>
        <v>#VALUE!</v>
      </c>
      <c r="N973" s="22" t="e">
        <f>VLOOKUP($G973,Temp!$A:$C,N$1,FALSE)</f>
        <v>#VALUE!</v>
      </c>
      <c r="O973" s="22" t="e">
        <f>VLOOKUP($G973,Temp!$A:$C,O$1,FALSE)</f>
        <v>#VALUE!</v>
      </c>
      <c r="P973" s="22" t="e">
        <f>VLOOKUP($G973,Temp!$A:$C,P$1,FALSE)</f>
        <v>#VALUE!</v>
      </c>
      <c r="Q973" s="22" t="e">
        <f>VLOOKUP($G973,Temp!$A:$C,Q$1,FALSE)</f>
        <v>#VALUE!</v>
      </c>
      <c r="R973" s="22" t="e">
        <f>VLOOKUP($G973,Temp!$A:$C,R$1,FALSE)</f>
        <v>#VALUE!</v>
      </c>
      <c r="S973" s="22" t="e">
        <f>VLOOKUP($G973,Temp!$A:$C,S$1,FALSE)</f>
        <v>#VALUE!</v>
      </c>
      <c r="T973" s="22" t="e">
        <f>VLOOKUP($G973,Temp!$A:$C,T$1,FALSE)</f>
        <v>#VALUE!</v>
      </c>
      <c r="U973" s="22" t="e">
        <f>VLOOKUP($G973,Temp!$A:$C,U$1,FALSE)</f>
        <v>#VALUE!</v>
      </c>
      <c r="V973" s="22" t="e">
        <f>VLOOKUP($G973,Temp!$A:$C,V$1,FALSE)</f>
        <v>#VALUE!</v>
      </c>
      <c r="W973" s="22" t="e">
        <f>VLOOKUP($G973,Temp!$A:$C,W$1,FALSE)</f>
        <v>#VALUE!</v>
      </c>
      <c r="X973" s="22" t="e">
        <f>VLOOKUP($G973,Temp!$A:$C,X$1,FALSE)</f>
        <v>#VALUE!</v>
      </c>
      <c r="Y973" s="22">
        <f>VLOOKUP($G973,Temp!$A:$C,Y$1,FALSE)</f>
        <v>274</v>
      </c>
      <c r="Z973" s="22">
        <f>VLOOKUP($G973,Temp!$A:$C,Z$1,FALSE)</f>
        <v>1000</v>
      </c>
      <c r="AA973" s="22" t="str">
        <f>VLOOKUP($A973,Searches!$A:$H,AA$1,FALSE)</f>
        <v>Rick Ramos</v>
      </c>
      <c r="AB973" s="22" t="str">
        <f>VLOOKUP($A973,Searches!$A:$H,AB$1,FALSE)</f>
        <v>HealthJoy</v>
      </c>
      <c r="AC973" s="22" t="str">
        <f>VLOOKUP($A973,Searches!$A:$H,AC$1,FALSE)</f>
        <v>Chief Marketing Officer</v>
      </c>
      <c r="AD973" s="22" t="str">
        <f>VLOOKUP($A973,Searches!$A:$H,AD$1,FALSE)</f>
        <v>2nd</v>
      </c>
      <c r="AE973" s="22" t="str">
        <f>VLOOKUP($A973,Searches!$A:$H,AE$1,FALSE)</f>
        <v/>
      </c>
      <c r="AF973" s="22" t="str">
        <f>VLOOKUP($A973,Searches!$A:$H,AF$1,FALSE)</f>
        <v>Greater Chicago Area</v>
      </c>
      <c r="AG973" s="22" t="str">
        <f>VLOOKUP($A973,Searches!$A:$H,AG$1,FALSE)</f>
        <v>https://www.linkedin.com/sales/profile/1264918,sxTx,NAME_SEARCH?moduleKey=peopleSearchResults&amp;pageKey=sales-search3-people-refinement&amp;contextId=60BC92C971D70515801E49D6842B0000&amp;requestId=7e4e3b81-6e91-48ba-8ad9-264e04fca98d&amp;action=CLICK&amp;target=urn%3Ali%3AsalesLead%3A(-1%2C1264918)&amp;pageNumber=10&amp;targetEl=profilelink&amp;position=1&amp;trk=lss-serp-result-lead_photo</v>
      </c>
      <c r="AH973" s="22" t="str">
        <f>VLOOKUP($G973,Temp!$D:$F,AH$1,FALSE)</f>
        <v>healthjoy.com</v>
      </c>
      <c r="AI973" s="22" t="str">
        <f>VLOOKUP($G973,Temp!$D:$F,AI$1,FALSE)</f>
        <v>HubSpot</v>
      </c>
      <c r="AJ973" s="22" t="str">
        <f>VLOOKUP($G973,Temp!$D:$F,AJ$1,FALSE)</f>
        <v>WordPress</v>
      </c>
    </row>
    <row r="974" spans="1:36" ht="16" x14ac:dyDescent="0.2">
      <c r="A974" s="8" t="str">
        <f t="shared" si="15"/>
        <v>Michele Grieshaber Silicon Labs</v>
      </c>
      <c r="B974" s="8" t="s">
        <v>3812</v>
      </c>
      <c r="C974" s="8" t="s">
        <v>4701</v>
      </c>
      <c r="D974" s="8" t="s">
        <v>42</v>
      </c>
      <c r="E974" s="8" t="s">
        <v>4702</v>
      </c>
      <c r="F974" s="8" t="s">
        <v>4703</v>
      </c>
      <c r="G974" s="12" t="s">
        <v>4396</v>
      </c>
      <c r="H974" s="22" t="str">
        <f>VLOOKUP($G974,Temp!$A:$C,H$1,FALSE)</f>
        <v>silabs.com</v>
      </c>
      <c r="I974" s="22" t="e">
        <f>VLOOKUP($G974,Temp!$A:$C,I$1,FALSE)</f>
        <v>#VALUE!</v>
      </c>
      <c r="J974" s="22" t="e">
        <f>VLOOKUP($G974,Temp!$A:$C,J$1,FALSE)</f>
        <v>#VALUE!</v>
      </c>
      <c r="K974" s="22" t="e">
        <f>VLOOKUP($G974,Temp!$A:$C,K$1,FALSE)</f>
        <v>#VALUE!</v>
      </c>
      <c r="L974" s="22" t="e">
        <f>VLOOKUP($G974,Temp!$A:$C,L$1,FALSE)</f>
        <v>#VALUE!</v>
      </c>
      <c r="M974" s="22" t="e">
        <f>VLOOKUP($G974,Temp!$A:$C,M$1,FALSE)</f>
        <v>#VALUE!</v>
      </c>
      <c r="N974" s="22" t="e">
        <f>VLOOKUP($G974,Temp!$A:$C,N$1,FALSE)</f>
        <v>#VALUE!</v>
      </c>
      <c r="O974" s="22" t="e">
        <f>VLOOKUP($G974,Temp!$A:$C,O$1,FALSE)</f>
        <v>#VALUE!</v>
      </c>
      <c r="P974" s="22" t="e">
        <f>VLOOKUP($G974,Temp!$A:$C,P$1,FALSE)</f>
        <v>#VALUE!</v>
      </c>
      <c r="Q974" s="22" t="e">
        <f>VLOOKUP($G974,Temp!$A:$C,Q$1,FALSE)</f>
        <v>#VALUE!</v>
      </c>
      <c r="R974" s="22" t="e">
        <f>VLOOKUP($G974,Temp!$A:$C,R$1,FALSE)</f>
        <v>#VALUE!</v>
      </c>
      <c r="S974" s="22" t="e">
        <f>VLOOKUP($G974,Temp!$A:$C,S$1,FALSE)</f>
        <v>#VALUE!</v>
      </c>
      <c r="T974" s="22" t="e">
        <f>VLOOKUP($G974,Temp!$A:$C,T$1,FALSE)</f>
        <v>#VALUE!</v>
      </c>
      <c r="U974" s="22" t="e">
        <f>VLOOKUP($G974,Temp!$A:$C,U$1,FALSE)</f>
        <v>#VALUE!</v>
      </c>
      <c r="V974" s="22" t="e">
        <f>VLOOKUP($G974,Temp!$A:$C,V$1,FALSE)</f>
        <v>#VALUE!</v>
      </c>
      <c r="W974" s="22" t="e">
        <f>VLOOKUP($G974,Temp!$A:$C,W$1,FALSE)</f>
        <v>#VALUE!</v>
      </c>
      <c r="X974" s="22" t="e">
        <f>VLOOKUP($G974,Temp!$A:$C,X$1,FALSE)</f>
        <v>#VALUE!</v>
      </c>
      <c r="Y974" s="22">
        <f>VLOOKUP($G974,Temp!$A:$C,Y$1,FALSE)</f>
        <v>54200</v>
      </c>
      <c r="Z974" s="22">
        <f>VLOOKUP($G974,Temp!$A:$C,Z$1,FALSE)</f>
        <v>74</v>
      </c>
      <c r="AA974" s="22" t="e">
        <f>VLOOKUP($A974,Searches!$A:$H,AA$1,FALSE)</f>
        <v>#N/A</v>
      </c>
      <c r="AB974" s="22" t="e">
        <f>VLOOKUP($A974,Searches!$A:$H,AB$1,FALSE)</f>
        <v>#N/A</v>
      </c>
      <c r="AC974" s="22" t="e">
        <f>VLOOKUP($A974,Searches!$A:$H,AC$1,FALSE)</f>
        <v>#N/A</v>
      </c>
      <c r="AD974" s="22" t="e">
        <f>VLOOKUP($A974,Searches!$A:$H,AD$1,FALSE)</f>
        <v>#N/A</v>
      </c>
      <c r="AE974" s="22" t="e">
        <f>VLOOKUP($A974,Searches!$A:$H,AE$1,FALSE)</f>
        <v>#N/A</v>
      </c>
      <c r="AF974" s="22" t="e">
        <f>VLOOKUP($A974,Searches!$A:$H,AF$1,FALSE)</f>
        <v>#N/A</v>
      </c>
      <c r="AG974" s="22" t="e">
        <f>VLOOKUP($A974,Searches!$A:$H,AG$1,FALSE)</f>
        <v>#N/A</v>
      </c>
      <c r="AH974" s="22" t="e">
        <f>VLOOKUP($G974,Temp!$D:$F,AH$1,FALSE)</f>
        <v>#N/A</v>
      </c>
      <c r="AI974" s="22" t="e">
        <f>VLOOKUP($G974,Temp!$D:$F,AI$1,FALSE)</f>
        <v>#N/A</v>
      </c>
      <c r="AJ974" s="22" t="e">
        <f>VLOOKUP($G974,Temp!$D:$F,AJ$1,FALSE)</f>
        <v>#N/A</v>
      </c>
    </row>
    <row r="975" spans="1:36" ht="16" x14ac:dyDescent="0.2">
      <c r="A975" s="8" t="str">
        <f t="shared" si="15"/>
        <v>Jeff Mancini Related Companies</v>
      </c>
      <c r="B975" s="8" t="s">
        <v>2520</v>
      </c>
      <c r="C975" s="8" t="s">
        <v>4717</v>
      </c>
      <c r="D975" s="8" t="s">
        <v>42</v>
      </c>
      <c r="E975" s="8" t="s">
        <v>4718</v>
      </c>
      <c r="F975" s="8" t="s">
        <v>4719</v>
      </c>
      <c r="G975" s="12" t="s">
        <v>4422</v>
      </c>
      <c r="H975" s="22" t="str">
        <f>VLOOKUP($G975,Temp!$A:$C,H$1,FALSE)</f>
        <v>related.com</v>
      </c>
      <c r="I975" s="22" t="e">
        <f>VLOOKUP($G975,Temp!$A:$C,I$1,FALSE)</f>
        <v>#VALUE!</v>
      </c>
      <c r="J975" s="22" t="e">
        <f>VLOOKUP($G975,Temp!$A:$C,J$1,FALSE)</f>
        <v>#VALUE!</v>
      </c>
      <c r="K975" s="22" t="e">
        <f>VLOOKUP($G975,Temp!$A:$C,K$1,FALSE)</f>
        <v>#VALUE!</v>
      </c>
      <c r="L975" s="22" t="e">
        <f>VLOOKUP($G975,Temp!$A:$C,L$1,FALSE)</f>
        <v>#VALUE!</v>
      </c>
      <c r="M975" s="22" t="e">
        <f>VLOOKUP($G975,Temp!$A:$C,M$1,FALSE)</f>
        <v>#VALUE!</v>
      </c>
      <c r="N975" s="22" t="e">
        <f>VLOOKUP($G975,Temp!$A:$C,N$1,FALSE)</f>
        <v>#VALUE!</v>
      </c>
      <c r="O975" s="22" t="e">
        <f>VLOOKUP($G975,Temp!$A:$C,O$1,FALSE)</f>
        <v>#VALUE!</v>
      </c>
      <c r="P975" s="22" t="e">
        <f>VLOOKUP($G975,Temp!$A:$C,P$1,FALSE)</f>
        <v>#VALUE!</v>
      </c>
      <c r="Q975" s="22" t="e">
        <f>VLOOKUP($G975,Temp!$A:$C,Q$1,FALSE)</f>
        <v>#VALUE!</v>
      </c>
      <c r="R975" s="22" t="e">
        <f>VLOOKUP($G975,Temp!$A:$C,R$1,FALSE)</f>
        <v>#VALUE!</v>
      </c>
      <c r="S975" s="22" t="e">
        <f>VLOOKUP($G975,Temp!$A:$C,S$1,FALSE)</f>
        <v>#VALUE!</v>
      </c>
      <c r="T975" s="22" t="e">
        <f>VLOOKUP($G975,Temp!$A:$C,T$1,FALSE)</f>
        <v>#VALUE!</v>
      </c>
      <c r="U975" s="22" t="e">
        <f>VLOOKUP($G975,Temp!$A:$C,U$1,FALSE)</f>
        <v>#VALUE!</v>
      </c>
      <c r="V975" s="22" t="e">
        <f>VLOOKUP($G975,Temp!$A:$C,V$1,FALSE)</f>
        <v>#VALUE!</v>
      </c>
      <c r="W975" s="22" t="e">
        <f>VLOOKUP($G975,Temp!$A:$C,W$1,FALSE)</f>
        <v>#VALUE!</v>
      </c>
      <c r="X975" s="22" t="e">
        <f>VLOOKUP($G975,Temp!$A:$C,X$1,FALSE)</f>
        <v>#VALUE!</v>
      </c>
      <c r="Y975" s="22">
        <f>VLOOKUP($G975,Temp!$A:$C,Y$1,FALSE)</f>
        <v>14400</v>
      </c>
      <c r="Z975" s="22">
        <f>VLOOKUP($G975,Temp!$A:$C,Z$1,FALSE)</f>
        <v>0</v>
      </c>
      <c r="AA975" s="22" t="e">
        <f>VLOOKUP($A975,Searches!$A:$H,AA$1,FALSE)</f>
        <v>#N/A</v>
      </c>
      <c r="AB975" s="22" t="e">
        <f>VLOOKUP($A975,Searches!$A:$H,AB$1,FALSE)</f>
        <v>#N/A</v>
      </c>
      <c r="AC975" s="22" t="e">
        <f>VLOOKUP($A975,Searches!$A:$H,AC$1,FALSE)</f>
        <v>#N/A</v>
      </c>
      <c r="AD975" s="22" t="e">
        <f>VLOOKUP($A975,Searches!$A:$H,AD$1,FALSE)</f>
        <v>#N/A</v>
      </c>
      <c r="AE975" s="22" t="e">
        <f>VLOOKUP($A975,Searches!$A:$H,AE$1,FALSE)</f>
        <v>#N/A</v>
      </c>
      <c r="AF975" s="22" t="e">
        <f>VLOOKUP($A975,Searches!$A:$H,AF$1,FALSE)</f>
        <v>#N/A</v>
      </c>
      <c r="AG975" s="22" t="e">
        <f>VLOOKUP($A975,Searches!$A:$H,AG$1,FALSE)</f>
        <v>#N/A</v>
      </c>
      <c r="AH975" s="22" t="e">
        <f>VLOOKUP($G975,Temp!$D:$F,AH$1,FALSE)</f>
        <v>#N/A</v>
      </c>
      <c r="AI975" s="22" t="e">
        <f>VLOOKUP($G975,Temp!$D:$F,AI$1,FALSE)</f>
        <v>#N/A</v>
      </c>
      <c r="AJ975" s="22" t="e">
        <f>VLOOKUP($G975,Temp!$D:$F,AJ$1,FALSE)</f>
        <v>#N/A</v>
      </c>
    </row>
    <row r="976" spans="1:36" ht="16" x14ac:dyDescent="0.2">
      <c r="A976" s="8" t="str">
        <f t="shared" si="15"/>
        <v>Wyn Partington Nextech Systems</v>
      </c>
      <c r="B976" s="8" t="s">
        <v>4725</v>
      </c>
      <c r="C976" s="8" t="s">
        <v>4726</v>
      </c>
      <c r="D976" s="8" t="s">
        <v>42</v>
      </c>
      <c r="E976" s="8" t="s">
        <v>4727</v>
      </c>
      <c r="F976" s="8" t="s">
        <v>4728</v>
      </c>
      <c r="G976" s="12" t="s">
        <v>4431</v>
      </c>
      <c r="H976" s="22" t="str">
        <f>VLOOKUP($G976,Temp!$A:$C,H$1,FALSE)</f>
        <v>nextech.com</v>
      </c>
      <c r="I976" s="22" t="e">
        <f>VLOOKUP($G976,Temp!$A:$C,I$1,FALSE)</f>
        <v>#VALUE!</v>
      </c>
      <c r="J976" s="22" t="e">
        <f>VLOOKUP($G976,Temp!$A:$C,J$1,FALSE)</f>
        <v>#VALUE!</v>
      </c>
      <c r="K976" s="22" t="e">
        <f>VLOOKUP($G976,Temp!$A:$C,K$1,FALSE)</f>
        <v>#VALUE!</v>
      </c>
      <c r="L976" s="22" t="e">
        <f>VLOOKUP($G976,Temp!$A:$C,L$1,FALSE)</f>
        <v>#VALUE!</v>
      </c>
      <c r="M976" s="22" t="e">
        <f>VLOOKUP($G976,Temp!$A:$C,M$1,FALSE)</f>
        <v>#VALUE!</v>
      </c>
      <c r="N976" s="22" t="e">
        <f>VLOOKUP($G976,Temp!$A:$C,N$1,FALSE)</f>
        <v>#VALUE!</v>
      </c>
      <c r="O976" s="22" t="e">
        <f>VLOOKUP($G976,Temp!$A:$C,O$1,FALSE)</f>
        <v>#VALUE!</v>
      </c>
      <c r="P976" s="22" t="e">
        <f>VLOOKUP($G976,Temp!$A:$C,P$1,FALSE)</f>
        <v>#VALUE!</v>
      </c>
      <c r="Q976" s="22" t="e">
        <f>VLOOKUP($G976,Temp!$A:$C,Q$1,FALSE)</f>
        <v>#VALUE!</v>
      </c>
      <c r="R976" s="22" t="e">
        <f>VLOOKUP($G976,Temp!$A:$C,R$1,FALSE)</f>
        <v>#VALUE!</v>
      </c>
      <c r="S976" s="22" t="e">
        <f>VLOOKUP($G976,Temp!$A:$C,S$1,FALSE)</f>
        <v>#VALUE!</v>
      </c>
      <c r="T976" s="22" t="e">
        <f>VLOOKUP($G976,Temp!$A:$C,T$1,FALSE)</f>
        <v>#VALUE!</v>
      </c>
      <c r="U976" s="22" t="e">
        <f>VLOOKUP($G976,Temp!$A:$C,U$1,FALSE)</f>
        <v>#VALUE!</v>
      </c>
      <c r="V976" s="22" t="e">
        <f>VLOOKUP($G976,Temp!$A:$C,V$1,FALSE)</f>
        <v>#VALUE!</v>
      </c>
      <c r="W976" s="22" t="e">
        <f>VLOOKUP($G976,Temp!$A:$C,W$1,FALSE)</f>
        <v>#VALUE!</v>
      </c>
      <c r="X976" s="22" t="e">
        <f>VLOOKUP($G976,Temp!$A:$C,X$1,FALSE)</f>
        <v>#VALUE!</v>
      </c>
      <c r="Y976" s="22">
        <f>VLOOKUP($G976,Temp!$A:$C,Y$1,FALSE)</f>
        <v>30400</v>
      </c>
      <c r="Z976" s="22">
        <f>VLOOKUP($G976,Temp!$A:$C,Z$1,FALSE)</f>
        <v>2</v>
      </c>
      <c r="AA976" s="22" t="e">
        <f>VLOOKUP($A976,Searches!$A:$H,AA$1,FALSE)</f>
        <v>#N/A</v>
      </c>
      <c r="AB976" s="22" t="e">
        <f>VLOOKUP($A976,Searches!$A:$H,AB$1,FALSE)</f>
        <v>#N/A</v>
      </c>
      <c r="AC976" s="22" t="e">
        <f>VLOOKUP($A976,Searches!$A:$H,AC$1,FALSE)</f>
        <v>#N/A</v>
      </c>
      <c r="AD976" s="22" t="e">
        <f>VLOOKUP($A976,Searches!$A:$H,AD$1,FALSE)</f>
        <v>#N/A</v>
      </c>
      <c r="AE976" s="22" t="e">
        <f>VLOOKUP($A976,Searches!$A:$H,AE$1,FALSE)</f>
        <v>#N/A</v>
      </c>
      <c r="AF976" s="22" t="e">
        <f>VLOOKUP($A976,Searches!$A:$H,AF$1,FALSE)</f>
        <v>#N/A</v>
      </c>
      <c r="AG976" s="22" t="e">
        <f>VLOOKUP($A976,Searches!$A:$H,AG$1,FALSE)</f>
        <v>#N/A</v>
      </c>
      <c r="AH976" s="22" t="str">
        <f>VLOOKUP($G976,Temp!$D:$F,AH$1,FALSE)</f>
        <v>nextech.com</v>
      </c>
      <c r="AI976" s="22">
        <f>VLOOKUP($G976,Temp!$D:$F,AI$1,FALSE)</f>
        <v>0</v>
      </c>
      <c r="AJ976" s="22" t="str">
        <f>VLOOKUP($G976,Temp!$D:$F,AJ$1,FALSE)</f>
        <v>WordPress</v>
      </c>
    </row>
    <row r="977" spans="1:36" ht="16" x14ac:dyDescent="0.2">
      <c r="A977" s="8" t="str">
        <f t="shared" si="15"/>
        <v>Chalva Tchkotoua etouches</v>
      </c>
      <c r="B977" s="8" t="s">
        <v>4055</v>
      </c>
      <c r="C977" s="8" t="s">
        <v>4056</v>
      </c>
      <c r="D977" s="8" t="s">
        <v>4058</v>
      </c>
      <c r="E977" s="8" t="s">
        <v>4060</v>
      </c>
      <c r="F977" s="8" t="s">
        <v>4061</v>
      </c>
      <c r="G977" s="12" t="s">
        <v>4063</v>
      </c>
      <c r="H977" s="22" t="str">
        <f>VLOOKUP($G977,Temp!$A:$C,H$1,FALSE)</f>
        <v>etouches.com</v>
      </c>
      <c r="I977" s="22" t="e">
        <f>VLOOKUP($G977,Temp!$A:$C,I$1,FALSE)</f>
        <v>#VALUE!</v>
      </c>
      <c r="J977" s="22" t="e">
        <f>VLOOKUP($G977,Temp!$A:$C,J$1,FALSE)</f>
        <v>#VALUE!</v>
      </c>
      <c r="K977" s="22" t="e">
        <f>VLOOKUP($G977,Temp!$A:$C,K$1,FALSE)</f>
        <v>#VALUE!</v>
      </c>
      <c r="L977" s="22" t="e">
        <f>VLOOKUP($G977,Temp!$A:$C,L$1,FALSE)</f>
        <v>#VALUE!</v>
      </c>
      <c r="M977" s="22" t="e">
        <f>VLOOKUP($G977,Temp!$A:$C,M$1,FALSE)</f>
        <v>#VALUE!</v>
      </c>
      <c r="N977" s="22" t="e">
        <f>VLOOKUP($G977,Temp!$A:$C,N$1,FALSE)</f>
        <v>#VALUE!</v>
      </c>
      <c r="O977" s="22" t="e">
        <f>VLOOKUP($G977,Temp!$A:$C,O$1,FALSE)</f>
        <v>#VALUE!</v>
      </c>
      <c r="P977" s="22" t="e">
        <f>VLOOKUP($G977,Temp!$A:$C,P$1,FALSE)</f>
        <v>#VALUE!</v>
      </c>
      <c r="Q977" s="22" t="e">
        <f>VLOOKUP($G977,Temp!$A:$C,Q$1,FALSE)</f>
        <v>#VALUE!</v>
      </c>
      <c r="R977" s="22" t="e">
        <f>VLOOKUP($G977,Temp!$A:$C,R$1,FALSE)</f>
        <v>#VALUE!</v>
      </c>
      <c r="S977" s="22" t="e">
        <f>VLOOKUP($G977,Temp!$A:$C,S$1,FALSE)</f>
        <v>#VALUE!</v>
      </c>
      <c r="T977" s="22" t="e">
        <f>VLOOKUP($G977,Temp!$A:$C,T$1,FALSE)</f>
        <v>#VALUE!</v>
      </c>
      <c r="U977" s="22" t="e">
        <f>VLOOKUP($G977,Temp!$A:$C,U$1,FALSE)</f>
        <v>#VALUE!</v>
      </c>
      <c r="V977" s="22" t="e">
        <f>VLOOKUP($G977,Temp!$A:$C,V$1,FALSE)</f>
        <v>#VALUE!</v>
      </c>
      <c r="W977" s="22" t="e">
        <f>VLOOKUP($G977,Temp!$A:$C,W$1,FALSE)</f>
        <v>#VALUE!</v>
      </c>
      <c r="X977" s="22" t="e">
        <f>VLOOKUP($G977,Temp!$A:$C,X$1,FALSE)</f>
        <v>#VALUE!</v>
      </c>
      <c r="Y977" s="22">
        <f>VLOOKUP($G977,Temp!$A:$C,Y$1,FALSE)</f>
        <v>7200</v>
      </c>
      <c r="Z977" s="22">
        <f>VLOOKUP($G977,Temp!$A:$C,Z$1,FALSE)</f>
        <v>3400</v>
      </c>
      <c r="AA977" s="22" t="e">
        <f>VLOOKUP($A977,Searches!$A:$H,AA$1,FALSE)</f>
        <v>#N/A</v>
      </c>
      <c r="AB977" s="22" t="e">
        <f>VLOOKUP($A977,Searches!$A:$H,AB$1,FALSE)</f>
        <v>#N/A</v>
      </c>
      <c r="AC977" s="22" t="e">
        <f>VLOOKUP($A977,Searches!$A:$H,AC$1,FALSE)</f>
        <v>#N/A</v>
      </c>
      <c r="AD977" s="22" t="e">
        <f>VLOOKUP($A977,Searches!$A:$H,AD$1,FALSE)</f>
        <v>#N/A</v>
      </c>
      <c r="AE977" s="22" t="e">
        <f>VLOOKUP($A977,Searches!$A:$H,AE$1,FALSE)</f>
        <v>#N/A</v>
      </c>
      <c r="AF977" s="22" t="e">
        <f>VLOOKUP($A977,Searches!$A:$H,AF$1,FALSE)</f>
        <v>#N/A</v>
      </c>
      <c r="AG977" s="22" t="e">
        <f>VLOOKUP($A977,Searches!$A:$H,AG$1,FALSE)</f>
        <v>#N/A</v>
      </c>
      <c r="AH977" s="22" t="str">
        <f>VLOOKUP($G977,Temp!$D:$F,AH$1,FALSE)</f>
        <v>etouches.com</v>
      </c>
      <c r="AI977" s="22">
        <f>VLOOKUP($G977,Temp!$D:$F,AI$1,FALSE)</f>
        <v>0</v>
      </c>
      <c r="AJ977" s="22" t="str">
        <f>VLOOKUP($G977,Temp!$D:$F,AJ$1,FALSE)</f>
        <v>WordPress</v>
      </c>
    </row>
    <row r="978" spans="1:36" ht="16" x14ac:dyDescent="0.2">
      <c r="A978" s="8" t="str">
        <f t="shared" si="15"/>
        <v>William Zielke Ingo Money</v>
      </c>
      <c r="B978" s="8" t="s">
        <v>4745</v>
      </c>
      <c r="C978" s="8" t="s">
        <v>4746</v>
      </c>
      <c r="D978" s="8" t="s">
        <v>42</v>
      </c>
      <c r="E978" s="8" t="s">
        <v>4747</v>
      </c>
      <c r="F978" s="8" t="s">
        <v>4748</v>
      </c>
      <c r="G978" s="12" t="s">
        <v>4454</v>
      </c>
      <c r="H978" s="22" t="str">
        <f>VLOOKUP($G978,Temp!$A:$C,H$1,FALSE)</f>
        <v>ingomoney.com</v>
      </c>
      <c r="I978" s="22" t="e">
        <f>VLOOKUP($G978,Temp!$A:$C,I$1,FALSE)</f>
        <v>#VALUE!</v>
      </c>
      <c r="J978" s="22" t="e">
        <f>VLOOKUP($G978,Temp!$A:$C,J$1,FALSE)</f>
        <v>#VALUE!</v>
      </c>
      <c r="K978" s="22" t="e">
        <f>VLOOKUP($G978,Temp!$A:$C,K$1,FALSE)</f>
        <v>#VALUE!</v>
      </c>
      <c r="L978" s="22" t="e">
        <f>VLOOKUP($G978,Temp!$A:$C,L$1,FALSE)</f>
        <v>#VALUE!</v>
      </c>
      <c r="M978" s="22" t="e">
        <f>VLOOKUP($G978,Temp!$A:$C,M$1,FALSE)</f>
        <v>#VALUE!</v>
      </c>
      <c r="N978" s="22" t="e">
        <f>VLOOKUP($G978,Temp!$A:$C,N$1,FALSE)</f>
        <v>#VALUE!</v>
      </c>
      <c r="O978" s="22" t="e">
        <f>VLOOKUP($G978,Temp!$A:$C,O$1,FALSE)</f>
        <v>#VALUE!</v>
      </c>
      <c r="P978" s="22" t="e">
        <f>VLOOKUP($G978,Temp!$A:$C,P$1,FALSE)</f>
        <v>#VALUE!</v>
      </c>
      <c r="Q978" s="22" t="e">
        <f>VLOOKUP($G978,Temp!$A:$C,Q$1,FALSE)</f>
        <v>#VALUE!</v>
      </c>
      <c r="R978" s="22" t="e">
        <f>VLOOKUP($G978,Temp!$A:$C,R$1,FALSE)</f>
        <v>#VALUE!</v>
      </c>
      <c r="S978" s="22" t="e">
        <f>VLOOKUP($G978,Temp!$A:$C,S$1,FALSE)</f>
        <v>#VALUE!</v>
      </c>
      <c r="T978" s="22" t="e">
        <f>VLOOKUP($G978,Temp!$A:$C,T$1,FALSE)</f>
        <v>#VALUE!</v>
      </c>
      <c r="U978" s="22" t="e">
        <f>VLOOKUP($G978,Temp!$A:$C,U$1,FALSE)</f>
        <v>#VALUE!</v>
      </c>
      <c r="V978" s="22" t="e">
        <f>VLOOKUP($G978,Temp!$A:$C,V$1,FALSE)</f>
        <v>#VALUE!</v>
      </c>
      <c r="W978" s="22" t="e">
        <f>VLOOKUP($G978,Temp!$A:$C,W$1,FALSE)</f>
        <v>#VALUE!</v>
      </c>
      <c r="X978" s="22" t="e">
        <f>VLOOKUP($G978,Temp!$A:$C,X$1,FALSE)</f>
        <v>#VALUE!</v>
      </c>
      <c r="Y978" s="22">
        <f>VLOOKUP($G978,Temp!$A:$C,Y$1,FALSE)</f>
        <v>52300</v>
      </c>
      <c r="Z978" s="22">
        <f>VLOOKUP($G978,Temp!$A:$C,Z$1,FALSE)</f>
        <v>0</v>
      </c>
      <c r="AA978" s="22" t="e">
        <f>VLOOKUP($A978,Searches!$A:$H,AA$1,FALSE)</f>
        <v>#N/A</v>
      </c>
      <c r="AB978" s="22" t="e">
        <f>VLOOKUP($A978,Searches!$A:$H,AB$1,FALSE)</f>
        <v>#N/A</v>
      </c>
      <c r="AC978" s="22" t="e">
        <f>VLOOKUP($A978,Searches!$A:$H,AC$1,FALSE)</f>
        <v>#N/A</v>
      </c>
      <c r="AD978" s="22" t="e">
        <f>VLOOKUP($A978,Searches!$A:$H,AD$1,FALSE)</f>
        <v>#N/A</v>
      </c>
      <c r="AE978" s="22" t="e">
        <f>VLOOKUP($A978,Searches!$A:$H,AE$1,FALSE)</f>
        <v>#N/A</v>
      </c>
      <c r="AF978" s="22" t="e">
        <f>VLOOKUP($A978,Searches!$A:$H,AF$1,FALSE)</f>
        <v>#N/A</v>
      </c>
      <c r="AG978" s="22" t="e">
        <f>VLOOKUP($A978,Searches!$A:$H,AG$1,FALSE)</f>
        <v>#N/A</v>
      </c>
      <c r="AH978" s="22" t="str">
        <f>VLOOKUP($G978,Temp!$D:$F,AH$1,FALSE)</f>
        <v>ingomoney.com</v>
      </c>
      <c r="AI978" s="22">
        <f>VLOOKUP($G978,Temp!$D:$F,AI$1,FALSE)</f>
        <v>0</v>
      </c>
      <c r="AJ978" s="22" t="str">
        <f>VLOOKUP($G978,Temp!$D:$F,AJ$1,FALSE)</f>
        <v>WordPress</v>
      </c>
    </row>
    <row r="979" spans="1:36" ht="16" x14ac:dyDescent="0.2">
      <c r="A979" s="8" t="str">
        <f t="shared" si="15"/>
        <v>Allyson Barr Attivio</v>
      </c>
      <c r="B979" s="8" t="s">
        <v>4758</v>
      </c>
      <c r="C979" s="8" t="s">
        <v>4759</v>
      </c>
      <c r="D979" s="8" t="s">
        <v>42</v>
      </c>
      <c r="E979" s="8" t="s">
        <v>4762</v>
      </c>
      <c r="F979" s="8" t="s">
        <v>4763</v>
      </c>
      <c r="G979" s="12" t="s">
        <v>4466</v>
      </c>
      <c r="H979" s="22" t="str">
        <f>VLOOKUP($G979,Temp!$A:$C,H$1,FALSE)</f>
        <v>attivio.com</v>
      </c>
      <c r="I979" s="22" t="e">
        <f>VLOOKUP($G979,Temp!$A:$C,I$1,FALSE)</f>
        <v>#VALUE!</v>
      </c>
      <c r="J979" s="22" t="e">
        <f>VLOOKUP($G979,Temp!$A:$C,J$1,FALSE)</f>
        <v>#VALUE!</v>
      </c>
      <c r="K979" s="22" t="e">
        <f>VLOOKUP($G979,Temp!$A:$C,K$1,FALSE)</f>
        <v>#VALUE!</v>
      </c>
      <c r="L979" s="22" t="e">
        <f>VLOOKUP($G979,Temp!$A:$C,L$1,FALSE)</f>
        <v>#VALUE!</v>
      </c>
      <c r="M979" s="22" t="e">
        <f>VLOOKUP($G979,Temp!$A:$C,M$1,FALSE)</f>
        <v>#VALUE!</v>
      </c>
      <c r="N979" s="22" t="e">
        <f>VLOOKUP($G979,Temp!$A:$C,N$1,FALSE)</f>
        <v>#VALUE!</v>
      </c>
      <c r="O979" s="22" t="e">
        <f>VLOOKUP($G979,Temp!$A:$C,O$1,FALSE)</f>
        <v>#VALUE!</v>
      </c>
      <c r="P979" s="22" t="e">
        <f>VLOOKUP($G979,Temp!$A:$C,P$1,FALSE)</f>
        <v>#VALUE!</v>
      </c>
      <c r="Q979" s="22" t="e">
        <f>VLOOKUP($G979,Temp!$A:$C,Q$1,FALSE)</f>
        <v>#VALUE!</v>
      </c>
      <c r="R979" s="22" t="e">
        <f>VLOOKUP($G979,Temp!$A:$C,R$1,FALSE)</f>
        <v>#VALUE!</v>
      </c>
      <c r="S979" s="22" t="e">
        <f>VLOOKUP($G979,Temp!$A:$C,S$1,FALSE)</f>
        <v>#VALUE!</v>
      </c>
      <c r="T979" s="22" t="e">
        <f>VLOOKUP($G979,Temp!$A:$C,T$1,FALSE)</f>
        <v>#VALUE!</v>
      </c>
      <c r="U979" s="22" t="e">
        <f>VLOOKUP($G979,Temp!$A:$C,U$1,FALSE)</f>
        <v>#VALUE!</v>
      </c>
      <c r="V979" s="22" t="e">
        <f>VLOOKUP($G979,Temp!$A:$C,V$1,FALSE)</f>
        <v>#VALUE!</v>
      </c>
      <c r="W979" s="22" t="e">
        <f>VLOOKUP($G979,Temp!$A:$C,W$1,FALSE)</f>
        <v>#VALUE!</v>
      </c>
      <c r="X979" s="22" t="e">
        <f>VLOOKUP($G979,Temp!$A:$C,X$1,FALSE)</f>
        <v>#VALUE!</v>
      </c>
      <c r="Y979" s="22">
        <f>VLOOKUP($G979,Temp!$A:$C,Y$1,FALSE)</f>
        <v>1900</v>
      </c>
      <c r="Z979" s="22">
        <f>VLOOKUP($G979,Temp!$A:$C,Z$1,FALSE)</f>
        <v>608</v>
      </c>
      <c r="AA979" s="22" t="str">
        <f>VLOOKUP($A979,Searches!$A:$H,AA$1,FALSE)</f>
        <v>Allyson Barr</v>
      </c>
      <c r="AB979" s="22" t="str">
        <f>VLOOKUP($A979,Searches!$A:$H,AB$1,FALSE)</f>
        <v>Attivio</v>
      </c>
      <c r="AC979" s="22" t="str">
        <f>VLOOKUP($A979,Searches!$A:$H,AC$1,FALSE)</f>
        <v>Chief Marketing Officer</v>
      </c>
      <c r="AD979" s="22" t="str">
        <f>VLOOKUP($A979,Searches!$A:$H,AD$1,FALSE)</f>
        <v>2nd</v>
      </c>
      <c r="AE979" s="22" t="str">
        <f>VLOOKUP($A979,Searches!$A:$H,AE$1,FALSE)</f>
        <v>Open link</v>
      </c>
      <c r="AF979" s="22" t="str">
        <f>VLOOKUP($A979,Searches!$A:$H,AF$1,FALSE)</f>
        <v>Greater Boston Area</v>
      </c>
      <c r="AG979" s="22" t="str">
        <f>VLOOKUP($A979,Searches!$A:$H,AG$1,FALSE)</f>
        <v>https://www.linkedin.com/sales/profile/7297967,Xvj7,NAME_SEARCH?moduleKey=peopleSearchResults&amp;pageKey=sales-search3-people-refinement&amp;contextId=60BC92C971D70515801E49D6842B0000&amp;requestId=dd6588d6-e6b8-4c8c-a792-ff7bf8d17dc9&amp;action=CLICK&amp;target=urn%3Ali%3AsalesLead%3A(-1%2C7297967)&amp;pageNumber=8&amp;targetEl=profilelink&amp;position=20&amp;trk=lss-serp-result-lead_photo</v>
      </c>
      <c r="AH979" s="22" t="str">
        <f>VLOOKUP($G979,Temp!$D:$F,AH$1,FALSE)</f>
        <v>attivio.com</v>
      </c>
      <c r="AI979" s="22" t="str">
        <f>VLOOKUP($G979,Temp!$D:$F,AI$1,FALSE)</f>
        <v>Marketo</v>
      </c>
      <c r="AJ979" s="22" t="str">
        <f>VLOOKUP($G979,Temp!$D:$F,AJ$1,FALSE)</f>
        <v>Drupal</v>
      </c>
    </row>
    <row r="980" spans="1:36" ht="16" x14ac:dyDescent="0.2">
      <c r="A980" s="8" t="str">
        <f t="shared" si="15"/>
        <v>Tracy Hansen Renaissance Learning</v>
      </c>
      <c r="B980" s="8" t="s">
        <v>1326</v>
      </c>
      <c r="C980" s="8" t="s">
        <v>4769</v>
      </c>
      <c r="D980" s="8" t="s">
        <v>42</v>
      </c>
      <c r="E980" s="8" t="s">
        <v>4770</v>
      </c>
      <c r="F980" s="8" t="s">
        <v>4771</v>
      </c>
      <c r="G980" s="12" t="s">
        <v>4481</v>
      </c>
      <c r="H980" s="22" t="str">
        <f>VLOOKUP($G980,Temp!$A:$C,H$1,FALSE)</f>
        <v>renaissance.com</v>
      </c>
      <c r="I980" s="22" t="e">
        <f>VLOOKUP($G980,Temp!$A:$C,I$1,FALSE)</f>
        <v>#VALUE!</v>
      </c>
      <c r="J980" s="22" t="e">
        <f>VLOOKUP($G980,Temp!$A:$C,J$1,FALSE)</f>
        <v>#VALUE!</v>
      </c>
      <c r="K980" s="22" t="e">
        <f>VLOOKUP($G980,Temp!$A:$C,K$1,FALSE)</f>
        <v>#VALUE!</v>
      </c>
      <c r="L980" s="22" t="e">
        <f>VLOOKUP($G980,Temp!$A:$C,L$1,FALSE)</f>
        <v>#VALUE!</v>
      </c>
      <c r="M980" s="22" t="e">
        <f>VLOOKUP($G980,Temp!$A:$C,M$1,FALSE)</f>
        <v>#VALUE!</v>
      </c>
      <c r="N980" s="22" t="e">
        <f>VLOOKUP($G980,Temp!$A:$C,N$1,FALSE)</f>
        <v>#VALUE!</v>
      </c>
      <c r="O980" s="22" t="e">
        <f>VLOOKUP($G980,Temp!$A:$C,O$1,FALSE)</f>
        <v>#VALUE!</v>
      </c>
      <c r="P980" s="22" t="e">
        <f>VLOOKUP($G980,Temp!$A:$C,P$1,FALSE)</f>
        <v>#VALUE!</v>
      </c>
      <c r="Q980" s="22" t="e">
        <f>VLOOKUP($G980,Temp!$A:$C,Q$1,FALSE)</f>
        <v>#VALUE!</v>
      </c>
      <c r="R980" s="22" t="e">
        <f>VLOOKUP($G980,Temp!$A:$C,R$1,FALSE)</f>
        <v>#VALUE!</v>
      </c>
      <c r="S980" s="22" t="e">
        <f>VLOOKUP($G980,Temp!$A:$C,S$1,FALSE)</f>
        <v>#VALUE!</v>
      </c>
      <c r="T980" s="22" t="e">
        <f>VLOOKUP($G980,Temp!$A:$C,T$1,FALSE)</f>
        <v>#VALUE!</v>
      </c>
      <c r="U980" s="22" t="e">
        <f>VLOOKUP($G980,Temp!$A:$C,U$1,FALSE)</f>
        <v>#VALUE!</v>
      </c>
      <c r="V980" s="22" t="e">
        <f>VLOOKUP($G980,Temp!$A:$C,V$1,FALSE)</f>
        <v>#VALUE!</v>
      </c>
      <c r="W980" s="22" t="e">
        <f>VLOOKUP($G980,Temp!$A:$C,W$1,FALSE)</f>
        <v>#VALUE!</v>
      </c>
      <c r="X980" s="22" t="e">
        <f>VLOOKUP($G980,Temp!$A:$C,X$1,FALSE)</f>
        <v>#VALUE!</v>
      </c>
      <c r="Y980" s="22">
        <f>VLOOKUP($G980,Temp!$A:$C,Y$1,FALSE)</f>
        <v>131000</v>
      </c>
      <c r="Z980" s="22">
        <f>VLOOKUP($G980,Temp!$A:$C,Z$1,FALSE)</f>
        <v>12900</v>
      </c>
      <c r="AA980" s="22" t="e">
        <f>VLOOKUP($A980,Searches!$A:$H,AA$1,FALSE)</f>
        <v>#N/A</v>
      </c>
      <c r="AB980" s="22" t="e">
        <f>VLOOKUP($A980,Searches!$A:$H,AB$1,FALSE)</f>
        <v>#N/A</v>
      </c>
      <c r="AC980" s="22" t="e">
        <f>VLOOKUP($A980,Searches!$A:$H,AC$1,FALSE)</f>
        <v>#N/A</v>
      </c>
      <c r="AD980" s="22" t="e">
        <f>VLOOKUP($A980,Searches!$A:$H,AD$1,FALSE)</f>
        <v>#N/A</v>
      </c>
      <c r="AE980" s="22" t="e">
        <f>VLOOKUP($A980,Searches!$A:$H,AE$1,FALSE)</f>
        <v>#N/A</v>
      </c>
      <c r="AF980" s="22" t="e">
        <f>VLOOKUP($A980,Searches!$A:$H,AF$1,FALSE)</f>
        <v>#N/A</v>
      </c>
      <c r="AG980" s="22" t="e">
        <f>VLOOKUP($A980,Searches!$A:$H,AG$1,FALSE)</f>
        <v>#N/A</v>
      </c>
      <c r="AH980" s="22" t="str">
        <f>VLOOKUP($G980,Temp!$D:$F,AH$1,FALSE)</f>
        <v>renaissance.com</v>
      </c>
      <c r="AI980" s="22" t="str">
        <f>VLOOKUP($G980,Temp!$D:$F,AI$1,FALSE)</f>
        <v>Marketo</v>
      </c>
      <c r="AJ980" s="22" t="str">
        <f>VLOOKUP($G980,Temp!$D:$F,AJ$1,FALSE)</f>
        <v>WordPress</v>
      </c>
    </row>
    <row r="981" spans="1:36" ht="16" x14ac:dyDescent="0.2">
      <c r="A981" s="8" t="str">
        <f t="shared" si="15"/>
        <v>Bratati Ghosh IBS Software Services</v>
      </c>
      <c r="B981" s="8" t="s">
        <v>4779</v>
      </c>
      <c r="C981" s="8" t="s">
        <v>4780</v>
      </c>
      <c r="D981" s="8" t="s">
        <v>42</v>
      </c>
      <c r="E981" s="8" t="s">
        <v>4781</v>
      </c>
      <c r="F981" s="8" t="s">
        <v>4782</v>
      </c>
      <c r="G981" s="12" t="s">
        <v>4498</v>
      </c>
      <c r="H981" s="22" t="str">
        <f>VLOOKUP($G981,Temp!$A:$C,H$1,FALSE)</f>
        <v>ibsplc.com</v>
      </c>
      <c r="I981" s="22" t="e">
        <f>VLOOKUP($G981,Temp!$A:$C,I$1,FALSE)</f>
        <v>#VALUE!</v>
      </c>
      <c r="J981" s="22" t="e">
        <f>VLOOKUP($G981,Temp!$A:$C,J$1,FALSE)</f>
        <v>#VALUE!</v>
      </c>
      <c r="K981" s="22" t="e">
        <f>VLOOKUP($G981,Temp!$A:$C,K$1,FALSE)</f>
        <v>#VALUE!</v>
      </c>
      <c r="L981" s="22" t="e">
        <f>VLOOKUP($G981,Temp!$A:$C,L$1,FALSE)</f>
        <v>#VALUE!</v>
      </c>
      <c r="M981" s="22" t="e">
        <f>VLOOKUP($G981,Temp!$A:$C,M$1,FALSE)</f>
        <v>#VALUE!</v>
      </c>
      <c r="N981" s="22" t="e">
        <f>VLOOKUP($G981,Temp!$A:$C,N$1,FALSE)</f>
        <v>#VALUE!</v>
      </c>
      <c r="O981" s="22" t="e">
        <f>VLOOKUP($G981,Temp!$A:$C,O$1,FALSE)</f>
        <v>#VALUE!</v>
      </c>
      <c r="P981" s="22" t="e">
        <f>VLOOKUP($G981,Temp!$A:$C,P$1,FALSE)</f>
        <v>#VALUE!</v>
      </c>
      <c r="Q981" s="22" t="e">
        <f>VLOOKUP($G981,Temp!$A:$C,Q$1,FALSE)</f>
        <v>#VALUE!</v>
      </c>
      <c r="R981" s="22" t="e">
        <f>VLOOKUP($G981,Temp!$A:$C,R$1,FALSE)</f>
        <v>#VALUE!</v>
      </c>
      <c r="S981" s="22" t="e">
        <f>VLOOKUP($G981,Temp!$A:$C,S$1,FALSE)</f>
        <v>#VALUE!</v>
      </c>
      <c r="T981" s="22" t="e">
        <f>VLOOKUP($G981,Temp!$A:$C,T$1,FALSE)</f>
        <v>#VALUE!</v>
      </c>
      <c r="U981" s="22" t="e">
        <f>VLOOKUP($G981,Temp!$A:$C,U$1,FALSE)</f>
        <v>#VALUE!</v>
      </c>
      <c r="V981" s="22" t="e">
        <f>VLOOKUP($G981,Temp!$A:$C,V$1,FALSE)</f>
        <v>#VALUE!</v>
      </c>
      <c r="W981" s="22" t="e">
        <f>VLOOKUP($G981,Temp!$A:$C,W$1,FALSE)</f>
        <v>#VALUE!</v>
      </c>
      <c r="X981" s="22" t="e">
        <f>VLOOKUP($G981,Temp!$A:$C,X$1,FALSE)</f>
        <v>#VALUE!</v>
      </c>
      <c r="Y981" s="22">
        <f>VLOOKUP($G981,Temp!$A:$C,Y$1,FALSE)</f>
        <v>5000</v>
      </c>
      <c r="Z981" s="22">
        <f>VLOOKUP($G981,Temp!$A:$C,Z$1,FALSE)</f>
        <v>0</v>
      </c>
      <c r="AA981" s="22" t="e">
        <f>VLOOKUP($A981,Searches!$A:$H,AA$1,FALSE)</f>
        <v>#N/A</v>
      </c>
      <c r="AB981" s="22" t="e">
        <f>VLOOKUP($A981,Searches!$A:$H,AB$1,FALSE)</f>
        <v>#N/A</v>
      </c>
      <c r="AC981" s="22" t="e">
        <f>VLOOKUP($A981,Searches!$A:$H,AC$1,FALSE)</f>
        <v>#N/A</v>
      </c>
      <c r="AD981" s="22" t="e">
        <f>VLOOKUP($A981,Searches!$A:$H,AD$1,FALSE)</f>
        <v>#N/A</v>
      </c>
      <c r="AE981" s="22" t="e">
        <f>VLOOKUP($A981,Searches!$A:$H,AE$1,FALSE)</f>
        <v>#N/A</v>
      </c>
      <c r="AF981" s="22" t="e">
        <f>VLOOKUP($A981,Searches!$A:$H,AF$1,FALSE)</f>
        <v>#N/A</v>
      </c>
      <c r="AG981" s="22" t="e">
        <f>VLOOKUP($A981,Searches!$A:$H,AG$1,FALSE)</f>
        <v>#N/A</v>
      </c>
      <c r="AH981" s="22" t="e">
        <f>VLOOKUP($G981,Temp!$D:$F,AH$1,FALSE)</f>
        <v>#N/A</v>
      </c>
      <c r="AI981" s="22" t="e">
        <f>VLOOKUP($G981,Temp!$D:$F,AI$1,FALSE)</f>
        <v>#N/A</v>
      </c>
      <c r="AJ981" s="22" t="e">
        <f>VLOOKUP($G981,Temp!$D:$F,AJ$1,FALSE)</f>
        <v>#N/A</v>
      </c>
    </row>
    <row r="982" spans="1:36" ht="16" x14ac:dyDescent="0.2">
      <c r="A982" s="8" t="str">
        <f t="shared" si="15"/>
        <v>Michael Gerard e-Spirit Inc.</v>
      </c>
      <c r="B982" s="8" t="s">
        <v>1203</v>
      </c>
      <c r="C982" s="8" t="s">
        <v>4791</v>
      </c>
      <c r="D982" s="8" t="s">
        <v>42</v>
      </c>
      <c r="E982" s="8" t="s">
        <v>4792</v>
      </c>
      <c r="F982" s="8" t="s">
        <v>4793</v>
      </c>
      <c r="G982" s="12" t="s">
        <v>4507</v>
      </c>
      <c r="H982" s="22" t="str">
        <f>VLOOKUP($G982,Temp!$A:$C,H$1,FALSE)</f>
        <v>e-spirit.com</v>
      </c>
      <c r="I982" s="22" t="e">
        <f>VLOOKUP($G982,Temp!$A:$C,I$1,FALSE)</f>
        <v>#VALUE!</v>
      </c>
      <c r="J982" s="22" t="e">
        <f>VLOOKUP($G982,Temp!$A:$C,J$1,FALSE)</f>
        <v>#VALUE!</v>
      </c>
      <c r="K982" s="22" t="e">
        <f>VLOOKUP($G982,Temp!$A:$C,K$1,FALSE)</f>
        <v>#VALUE!</v>
      </c>
      <c r="L982" s="22" t="e">
        <f>VLOOKUP($G982,Temp!$A:$C,L$1,FALSE)</f>
        <v>#VALUE!</v>
      </c>
      <c r="M982" s="22" t="e">
        <f>VLOOKUP($G982,Temp!$A:$C,M$1,FALSE)</f>
        <v>#VALUE!</v>
      </c>
      <c r="N982" s="22" t="e">
        <f>VLOOKUP($G982,Temp!$A:$C,N$1,FALSE)</f>
        <v>#VALUE!</v>
      </c>
      <c r="O982" s="22" t="e">
        <f>VLOOKUP($G982,Temp!$A:$C,O$1,FALSE)</f>
        <v>#VALUE!</v>
      </c>
      <c r="P982" s="22" t="e">
        <f>VLOOKUP($G982,Temp!$A:$C,P$1,FALSE)</f>
        <v>#VALUE!</v>
      </c>
      <c r="Q982" s="22" t="e">
        <f>VLOOKUP($G982,Temp!$A:$C,Q$1,FALSE)</f>
        <v>#VALUE!</v>
      </c>
      <c r="R982" s="22" t="e">
        <f>VLOOKUP($G982,Temp!$A:$C,R$1,FALSE)</f>
        <v>#VALUE!</v>
      </c>
      <c r="S982" s="22" t="e">
        <f>VLOOKUP($G982,Temp!$A:$C,S$1,FALSE)</f>
        <v>#VALUE!</v>
      </c>
      <c r="T982" s="22" t="e">
        <f>VLOOKUP($G982,Temp!$A:$C,T$1,FALSE)</f>
        <v>#VALUE!</v>
      </c>
      <c r="U982" s="22" t="e">
        <f>VLOOKUP($G982,Temp!$A:$C,U$1,FALSE)</f>
        <v>#VALUE!</v>
      </c>
      <c r="V982" s="22" t="e">
        <f>VLOOKUP($G982,Temp!$A:$C,V$1,FALSE)</f>
        <v>#VALUE!</v>
      </c>
      <c r="W982" s="22" t="e">
        <f>VLOOKUP($G982,Temp!$A:$C,W$1,FALSE)</f>
        <v>#VALUE!</v>
      </c>
      <c r="X982" s="22" t="e">
        <f>VLOOKUP($G982,Temp!$A:$C,X$1,FALSE)</f>
        <v>#VALUE!</v>
      </c>
      <c r="Y982" s="22">
        <f>VLOOKUP($G982,Temp!$A:$C,Y$1,FALSE)</f>
        <v>385</v>
      </c>
      <c r="Z982" s="22">
        <f>VLOOKUP($G982,Temp!$A:$C,Z$1,FALSE)</f>
        <v>0</v>
      </c>
      <c r="AA982" s="22" t="str">
        <f>VLOOKUP($A982,Searches!$A:$H,AA$1,FALSE)</f>
        <v>Michael Gerard</v>
      </c>
      <c r="AB982" s="22" t="str">
        <f>VLOOKUP($A982,Searches!$A:$H,AB$1,FALSE)</f>
        <v>e-Spirit Inc.</v>
      </c>
      <c r="AC982" s="22" t="str">
        <f>VLOOKUP($A982,Searches!$A:$H,AC$1,FALSE)</f>
        <v>Chief Marketing Officer</v>
      </c>
      <c r="AD982" s="22" t="str">
        <f>VLOOKUP($A982,Searches!$A:$H,AD$1,FALSE)</f>
        <v>2nd</v>
      </c>
      <c r="AE982" s="22" t="str">
        <f>VLOOKUP($A982,Searches!$A:$H,AE$1,FALSE)</f>
        <v>Open link</v>
      </c>
      <c r="AF982" s="22" t="str">
        <f>VLOOKUP($A982,Searches!$A:$H,AF$1,FALSE)</f>
        <v>Greater Boston Area</v>
      </c>
      <c r="AG982" s="22" t="str">
        <f>VLOOKUP($A982,Searches!$A:$H,AG$1,FALSE)</f>
        <v>https://www.linkedin.com/sales/profile/3494767,sF14,NAME_SEARCH?moduleKey=peopleSearchResults&amp;pageKey=sales-search3-people-refinement&amp;contextId=60BC92C971D70515801E49D6842B0000&amp;requestId=da506942-9989-4fc4-beeb-a3917377254a&amp;action=CLICK&amp;target=urn%3Ali%3AsalesLead%3A(-1%2C3494767)&amp;pageNumber=6&amp;targetEl=profilelink&amp;position=9&amp;trk=lss-serp-result-lead_photo</v>
      </c>
      <c r="AH982" s="22" t="e">
        <f>VLOOKUP($G982,Temp!$D:$F,AH$1,FALSE)</f>
        <v>#N/A</v>
      </c>
      <c r="AI982" s="22" t="e">
        <f>VLOOKUP($G982,Temp!$D:$F,AI$1,FALSE)</f>
        <v>#N/A</v>
      </c>
      <c r="AJ982" s="22" t="e">
        <f>VLOOKUP($G982,Temp!$D:$F,AJ$1,FALSE)</f>
        <v>#N/A</v>
      </c>
    </row>
    <row r="983" spans="1:36" ht="16" x14ac:dyDescent="0.2">
      <c r="A983" s="8" t="str">
        <f t="shared" si="15"/>
        <v>Rohit Wadhwa EXL</v>
      </c>
      <c r="B983" s="8" t="s">
        <v>4809</v>
      </c>
      <c r="C983" s="8" t="s">
        <v>4810</v>
      </c>
      <c r="D983" s="8" t="s">
        <v>4811</v>
      </c>
      <c r="E983" s="8" t="s">
        <v>4812</v>
      </c>
      <c r="F983" s="8" t="s">
        <v>4813</v>
      </c>
      <c r="G983" s="12" t="s">
        <v>4528</v>
      </c>
      <c r="H983" s="22" t="str">
        <f>VLOOKUP($G983,Temp!$A:$C,H$1,FALSE)</f>
        <v>exlservice.com</v>
      </c>
      <c r="I983" s="22" t="e">
        <f>VLOOKUP($G983,Temp!$A:$C,I$1,FALSE)</f>
        <v>#VALUE!</v>
      </c>
      <c r="J983" s="22" t="e">
        <f>VLOOKUP($G983,Temp!$A:$C,J$1,FALSE)</f>
        <v>#VALUE!</v>
      </c>
      <c r="K983" s="22" t="e">
        <f>VLOOKUP($G983,Temp!$A:$C,K$1,FALSE)</f>
        <v>#VALUE!</v>
      </c>
      <c r="L983" s="22" t="e">
        <f>VLOOKUP($G983,Temp!$A:$C,L$1,FALSE)</f>
        <v>#VALUE!</v>
      </c>
      <c r="M983" s="22" t="e">
        <f>VLOOKUP($G983,Temp!$A:$C,M$1,FALSE)</f>
        <v>#VALUE!</v>
      </c>
      <c r="N983" s="22" t="e">
        <f>VLOOKUP($G983,Temp!$A:$C,N$1,FALSE)</f>
        <v>#VALUE!</v>
      </c>
      <c r="O983" s="22" t="e">
        <f>VLOOKUP($G983,Temp!$A:$C,O$1,FALSE)</f>
        <v>#VALUE!</v>
      </c>
      <c r="P983" s="22" t="e">
        <f>VLOOKUP($G983,Temp!$A:$C,P$1,FALSE)</f>
        <v>#VALUE!</v>
      </c>
      <c r="Q983" s="22" t="e">
        <f>VLOOKUP($G983,Temp!$A:$C,Q$1,FALSE)</f>
        <v>#VALUE!</v>
      </c>
      <c r="R983" s="22" t="e">
        <f>VLOOKUP($G983,Temp!$A:$C,R$1,FALSE)</f>
        <v>#VALUE!</v>
      </c>
      <c r="S983" s="22" t="e">
        <f>VLOOKUP($G983,Temp!$A:$C,S$1,FALSE)</f>
        <v>#VALUE!</v>
      </c>
      <c r="T983" s="22" t="e">
        <f>VLOOKUP($G983,Temp!$A:$C,T$1,FALSE)</f>
        <v>#VALUE!</v>
      </c>
      <c r="U983" s="22" t="e">
        <f>VLOOKUP($G983,Temp!$A:$C,U$1,FALSE)</f>
        <v>#VALUE!</v>
      </c>
      <c r="V983" s="22" t="e">
        <f>VLOOKUP($G983,Temp!$A:$C,V$1,FALSE)</f>
        <v>#VALUE!</v>
      </c>
      <c r="W983" s="22" t="e">
        <f>VLOOKUP($G983,Temp!$A:$C,W$1,FALSE)</f>
        <v>#VALUE!</v>
      </c>
      <c r="X983" s="22" t="e">
        <f>VLOOKUP($G983,Temp!$A:$C,X$1,FALSE)</f>
        <v>#VALUE!</v>
      </c>
      <c r="Y983" s="22">
        <f>VLOOKUP($G983,Temp!$A:$C,Y$1,FALSE)</f>
        <v>4700</v>
      </c>
      <c r="Z983" s="22">
        <f>VLOOKUP($G983,Temp!$A:$C,Z$1,FALSE)</f>
        <v>0</v>
      </c>
      <c r="AA983" s="22" t="e">
        <f>VLOOKUP($A983,Searches!$A:$H,AA$1,FALSE)</f>
        <v>#N/A</v>
      </c>
      <c r="AB983" s="22" t="e">
        <f>VLOOKUP($A983,Searches!$A:$H,AB$1,FALSE)</f>
        <v>#N/A</v>
      </c>
      <c r="AC983" s="22" t="e">
        <f>VLOOKUP($A983,Searches!$A:$H,AC$1,FALSE)</f>
        <v>#N/A</v>
      </c>
      <c r="AD983" s="22" t="e">
        <f>VLOOKUP($A983,Searches!$A:$H,AD$1,FALSE)</f>
        <v>#N/A</v>
      </c>
      <c r="AE983" s="22" t="e">
        <f>VLOOKUP($A983,Searches!$A:$H,AE$1,FALSE)</f>
        <v>#N/A</v>
      </c>
      <c r="AF983" s="22" t="e">
        <f>VLOOKUP($A983,Searches!$A:$H,AF$1,FALSE)</f>
        <v>#N/A</v>
      </c>
      <c r="AG983" s="22" t="e">
        <f>VLOOKUP($A983,Searches!$A:$H,AG$1,FALSE)</f>
        <v>#N/A</v>
      </c>
      <c r="AH983" s="22" t="e">
        <f>VLOOKUP($G983,Temp!$D:$F,AH$1,FALSE)</f>
        <v>#N/A</v>
      </c>
      <c r="AI983" s="22" t="e">
        <f>VLOOKUP($G983,Temp!$D:$F,AI$1,FALSE)</f>
        <v>#N/A</v>
      </c>
      <c r="AJ983" s="22" t="e">
        <f>VLOOKUP($G983,Temp!$D:$F,AJ$1,FALSE)</f>
        <v>#N/A</v>
      </c>
    </row>
    <row r="984" spans="1:36" ht="16" x14ac:dyDescent="0.2">
      <c r="A984" s="8" t="str">
        <f t="shared" si="15"/>
        <v>- Berrebi Prisma Media</v>
      </c>
      <c r="B984" s="8" t="s">
        <v>4818</v>
      </c>
      <c r="C984" s="8" t="s">
        <v>4819</v>
      </c>
      <c r="D984" s="8" t="s">
        <v>4820</v>
      </c>
      <c r="E984" s="8" t="s">
        <v>4821</v>
      </c>
      <c r="F984" s="8" t="s">
        <v>4822</v>
      </c>
      <c r="G984" s="12" t="s">
        <v>4538</v>
      </c>
      <c r="H984" s="22" t="str">
        <f>VLOOKUP($G984,Temp!$A:$C,H$1,FALSE)</f>
        <v>prismamedia.com</v>
      </c>
      <c r="I984" s="22" t="e">
        <f>VLOOKUP($G984,Temp!$A:$C,I$1,FALSE)</f>
        <v>#VALUE!</v>
      </c>
      <c r="J984" s="22" t="e">
        <f>VLOOKUP($G984,Temp!$A:$C,J$1,FALSE)</f>
        <v>#VALUE!</v>
      </c>
      <c r="K984" s="22" t="e">
        <f>VLOOKUP($G984,Temp!$A:$C,K$1,FALSE)</f>
        <v>#VALUE!</v>
      </c>
      <c r="L984" s="22" t="e">
        <f>VLOOKUP($G984,Temp!$A:$C,L$1,FALSE)</f>
        <v>#VALUE!</v>
      </c>
      <c r="M984" s="22" t="e">
        <f>VLOOKUP($G984,Temp!$A:$C,M$1,FALSE)</f>
        <v>#VALUE!</v>
      </c>
      <c r="N984" s="22" t="e">
        <f>VLOOKUP($G984,Temp!$A:$C,N$1,FALSE)</f>
        <v>#VALUE!</v>
      </c>
      <c r="O984" s="22" t="e">
        <f>VLOOKUP($G984,Temp!$A:$C,O$1,FALSE)</f>
        <v>#VALUE!</v>
      </c>
      <c r="P984" s="22" t="e">
        <f>VLOOKUP($G984,Temp!$A:$C,P$1,FALSE)</f>
        <v>#VALUE!</v>
      </c>
      <c r="Q984" s="22" t="e">
        <f>VLOOKUP($G984,Temp!$A:$C,Q$1,FALSE)</f>
        <v>#VALUE!</v>
      </c>
      <c r="R984" s="22" t="e">
        <f>VLOOKUP($G984,Temp!$A:$C,R$1,FALSE)</f>
        <v>#VALUE!</v>
      </c>
      <c r="S984" s="22" t="e">
        <f>VLOOKUP($G984,Temp!$A:$C,S$1,FALSE)</f>
        <v>#VALUE!</v>
      </c>
      <c r="T984" s="22" t="e">
        <f>VLOOKUP($G984,Temp!$A:$C,T$1,FALSE)</f>
        <v>#VALUE!</v>
      </c>
      <c r="U984" s="22" t="e">
        <f>VLOOKUP($G984,Temp!$A:$C,U$1,FALSE)</f>
        <v>#VALUE!</v>
      </c>
      <c r="V984" s="22" t="e">
        <f>VLOOKUP($G984,Temp!$A:$C,V$1,FALSE)</f>
        <v>#VALUE!</v>
      </c>
      <c r="W984" s="22" t="e">
        <f>VLOOKUP($G984,Temp!$A:$C,W$1,FALSE)</f>
        <v>#VALUE!</v>
      </c>
      <c r="X984" s="22" t="e">
        <f>VLOOKUP($G984,Temp!$A:$C,X$1,FALSE)</f>
        <v>#VALUE!</v>
      </c>
      <c r="Y984" s="22">
        <f>VLOOKUP($G984,Temp!$A:$C,Y$1,FALSE)</f>
        <v>0</v>
      </c>
      <c r="Z984" s="22">
        <f>VLOOKUP($G984,Temp!$A:$C,Z$1,FALSE)</f>
        <v>0</v>
      </c>
      <c r="AA984" s="22" t="e">
        <f>VLOOKUP($A984,Searches!$A:$H,AA$1,FALSE)</f>
        <v>#N/A</v>
      </c>
      <c r="AB984" s="22" t="e">
        <f>VLOOKUP($A984,Searches!$A:$H,AB$1,FALSE)</f>
        <v>#N/A</v>
      </c>
      <c r="AC984" s="22" t="e">
        <f>VLOOKUP($A984,Searches!$A:$H,AC$1,FALSE)</f>
        <v>#N/A</v>
      </c>
      <c r="AD984" s="22" t="e">
        <f>VLOOKUP($A984,Searches!$A:$H,AD$1,FALSE)</f>
        <v>#N/A</v>
      </c>
      <c r="AE984" s="22" t="e">
        <f>VLOOKUP($A984,Searches!$A:$H,AE$1,FALSE)</f>
        <v>#N/A</v>
      </c>
      <c r="AF984" s="22" t="e">
        <f>VLOOKUP($A984,Searches!$A:$H,AF$1,FALSE)</f>
        <v>#N/A</v>
      </c>
      <c r="AG984" s="22" t="e">
        <f>VLOOKUP($A984,Searches!$A:$H,AG$1,FALSE)</f>
        <v>#N/A</v>
      </c>
      <c r="AH984" s="22" t="e">
        <f>VLOOKUP($G984,Temp!$D:$F,AH$1,FALSE)</f>
        <v>#N/A</v>
      </c>
      <c r="AI984" s="22" t="e">
        <f>VLOOKUP($G984,Temp!$D:$F,AI$1,FALSE)</f>
        <v>#N/A</v>
      </c>
      <c r="AJ984" s="22" t="e">
        <f>VLOOKUP($G984,Temp!$D:$F,AJ$1,FALSE)</f>
        <v>#N/A</v>
      </c>
    </row>
    <row r="985" spans="1:36" ht="16" x14ac:dyDescent="0.2">
      <c r="A985" s="8" t="str">
        <f t="shared" si="15"/>
        <v>Yama Habibzai Densify</v>
      </c>
      <c r="B985" s="8" t="s">
        <v>4838</v>
      </c>
      <c r="C985" s="8" t="s">
        <v>4839</v>
      </c>
      <c r="D985" s="8" t="s">
        <v>42</v>
      </c>
      <c r="E985" s="8" t="s">
        <v>4840</v>
      </c>
      <c r="F985" s="8" t="s">
        <v>4841</v>
      </c>
      <c r="G985" s="12" t="s">
        <v>4544</v>
      </c>
      <c r="H985" s="22" t="str">
        <f>VLOOKUP($G985,Temp!$A:$C,H$1,FALSE)</f>
        <v>densify.com</v>
      </c>
      <c r="I985" s="22" t="e">
        <f>VLOOKUP($G985,Temp!$A:$C,I$1,FALSE)</f>
        <v>#VALUE!</v>
      </c>
      <c r="J985" s="22" t="e">
        <f>VLOOKUP($G985,Temp!$A:$C,J$1,FALSE)</f>
        <v>#VALUE!</v>
      </c>
      <c r="K985" s="22" t="e">
        <f>VLOOKUP($G985,Temp!$A:$C,K$1,FALSE)</f>
        <v>#VALUE!</v>
      </c>
      <c r="L985" s="22" t="e">
        <f>VLOOKUP($G985,Temp!$A:$C,L$1,FALSE)</f>
        <v>#VALUE!</v>
      </c>
      <c r="M985" s="22" t="e">
        <f>VLOOKUP($G985,Temp!$A:$C,M$1,FALSE)</f>
        <v>#VALUE!</v>
      </c>
      <c r="N985" s="22" t="e">
        <f>VLOOKUP($G985,Temp!$A:$C,N$1,FALSE)</f>
        <v>#VALUE!</v>
      </c>
      <c r="O985" s="22" t="e">
        <f>VLOOKUP($G985,Temp!$A:$C,O$1,FALSE)</f>
        <v>#VALUE!</v>
      </c>
      <c r="P985" s="22" t="e">
        <f>VLOOKUP($G985,Temp!$A:$C,P$1,FALSE)</f>
        <v>#VALUE!</v>
      </c>
      <c r="Q985" s="22" t="e">
        <f>VLOOKUP($G985,Temp!$A:$C,Q$1,FALSE)</f>
        <v>#VALUE!</v>
      </c>
      <c r="R985" s="22" t="e">
        <f>VLOOKUP($G985,Temp!$A:$C,R$1,FALSE)</f>
        <v>#VALUE!</v>
      </c>
      <c r="S985" s="22" t="e">
        <f>VLOOKUP($G985,Temp!$A:$C,S$1,FALSE)</f>
        <v>#VALUE!</v>
      </c>
      <c r="T985" s="22" t="e">
        <f>VLOOKUP($G985,Temp!$A:$C,T$1,FALSE)</f>
        <v>#VALUE!</v>
      </c>
      <c r="U985" s="22" t="e">
        <f>VLOOKUP($G985,Temp!$A:$C,U$1,FALSE)</f>
        <v>#VALUE!</v>
      </c>
      <c r="V985" s="22" t="e">
        <f>VLOOKUP($G985,Temp!$A:$C,V$1,FALSE)</f>
        <v>#VALUE!</v>
      </c>
      <c r="W985" s="22" t="e">
        <f>VLOOKUP($G985,Temp!$A:$C,W$1,FALSE)</f>
        <v>#VALUE!</v>
      </c>
      <c r="X985" s="22" t="e">
        <f>VLOOKUP($G985,Temp!$A:$C,X$1,FALSE)</f>
        <v>#VALUE!</v>
      </c>
      <c r="Y985" s="22">
        <f>VLOOKUP($G985,Temp!$A:$C,Y$1,FALSE)</f>
        <v>75</v>
      </c>
      <c r="Z985" s="22">
        <f>VLOOKUP($G985,Temp!$A:$C,Z$1,FALSE)</f>
        <v>22800</v>
      </c>
      <c r="AA985" s="22" t="e">
        <f>VLOOKUP($A985,Searches!$A:$H,AA$1,FALSE)</f>
        <v>#N/A</v>
      </c>
      <c r="AB985" s="22" t="e">
        <f>VLOOKUP($A985,Searches!$A:$H,AB$1,FALSE)</f>
        <v>#N/A</v>
      </c>
      <c r="AC985" s="22" t="e">
        <f>VLOOKUP($A985,Searches!$A:$H,AC$1,FALSE)</f>
        <v>#N/A</v>
      </c>
      <c r="AD985" s="22" t="e">
        <f>VLOOKUP($A985,Searches!$A:$H,AD$1,FALSE)</f>
        <v>#N/A</v>
      </c>
      <c r="AE985" s="22" t="e">
        <f>VLOOKUP($A985,Searches!$A:$H,AE$1,FALSE)</f>
        <v>#N/A</v>
      </c>
      <c r="AF985" s="22" t="e">
        <f>VLOOKUP($A985,Searches!$A:$H,AF$1,FALSE)</f>
        <v>#N/A</v>
      </c>
      <c r="AG985" s="22" t="e">
        <f>VLOOKUP($A985,Searches!$A:$H,AG$1,FALSE)</f>
        <v>#N/A</v>
      </c>
      <c r="AH985" s="22" t="str">
        <f>VLOOKUP($G985,Temp!$D:$F,AH$1,FALSE)</f>
        <v>densify.com</v>
      </c>
      <c r="AI985" s="22">
        <f>VLOOKUP($G985,Temp!$D:$F,AI$1,FALSE)</f>
        <v>0</v>
      </c>
      <c r="AJ985" s="22" t="str">
        <f>VLOOKUP($G985,Temp!$D:$F,AJ$1,FALSE)</f>
        <v>WordPress</v>
      </c>
    </row>
    <row r="986" spans="1:36" ht="16" x14ac:dyDescent="0.2">
      <c r="A986" s="8" t="str">
        <f t="shared" si="15"/>
        <v>Will Cartwright Get Known Pros</v>
      </c>
      <c r="B986" s="8" t="s">
        <v>4854</v>
      </c>
      <c r="C986" s="8" t="s">
        <v>4855</v>
      </c>
      <c r="D986" s="8" t="s">
        <v>4856</v>
      </c>
      <c r="E986" s="8" t="s">
        <v>4857</v>
      </c>
      <c r="F986" s="8" t="s">
        <v>4859</v>
      </c>
      <c r="G986" s="12" t="s">
        <v>4560</v>
      </c>
      <c r="H986" s="22" t="str">
        <f>VLOOKUP($G986,Temp!$A:$C,H$1,FALSE)</f>
        <v>getknownpros.com</v>
      </c>
      <c r="I986" s="22" t="e">
        <f>VLOOKUP($G986,Temp!$A:$C,I$1,FALSE)</f>
        <v>#VALUE!</v>
      </c>
      <c r="J986" s="22" t="e">
        <f>VLOOKUP($G986,Temp!$A:$C,J$1,FALSE)</f>
        <v>#VALUE!</v>
      </c>
      <c r="K986" s="22" t="e">
        <f>VLOOKUP($G986,Temp!$A:$C,K$1,FALSE)</f>
        <v>#VALUE!</v>
      </c>
      <c r="L986" s="22" t="e">
        <f>VLOOKUP($G986,Temp!$A:$C,L$1,FALSE)</f>
        <v>#VALUE!</v>
      </c>
      <c r="M986" s="22" t="e">
        <f>VLOOKUP($G986,Temp!$A:$C,M$1,FALSE)</f>
        <v>#VALUE!</v>
      </c>
      <c r="N986" s="22" t="e">
        <f>VLOOKUP($G986,Temp!$A:$C,N$1,FALSE)</f>
        <v>#VALUE!</v>
      </c>
      <c r="O986" s="22" t="e">
        <f>VLOOKUP($G986,Temp!$A:$C,O$1,FALSE)</f>
        <v>#VALUE!</v>
      </c>
      <c r="P986" s="22" t="e">
        <f>VLOOKUP($G986,Temp!$A:$C,P$1,FALSE)</f>
        <v>#VALUE!</v>
      </c>
      <c r="Q986" s="22" t="e">
        <f>VLOOKUP($G986,Temp!$A:$C,Q$1,FALSE)</f>
        <v>#VALUE!</v>
      </c>
      <c r="R986" s="22" t="e">
        <f>VLOOKUP($G986,Temp!$A:$C,R$1,FALSE)</f>
        <v>#VALUE!</v>
      </c>
      <c r="S986" s="22" t="e">
        <f>VLOOKUP($G986,Temp!$A:$C,S$1,FALSE)</f>
        <v>#VALUE!</v>
      </c>
      <c r="T986" s="22" t="e">
        <f>VLOOKUP($G986,Temp!$A:$C,T$1,FALSE)</f>
        <v>#VALUE!</v>
      </c>
      <c r="U986" s="22" t="e">
        <f>VLOOKUP($G986,Temp!$A:$C,U$1,FALSE)</f>
        <v>#VALUE!</v>
      </c>
      <c r="V986" s="22" t="e">
        <f>VLOOKUP($G986,Temp!$A:$C,V$1,FALSE)</f>
        <v>#VALUE!</v>
      </c>
      <c r="W986" s="22" t="e">
        <f>VLOOKUP($G986,Temp!$A:$C,W$1,FALSE)</f>
        <v>#VALUE!</v>
      </c>
      <c r="X986" s="22" t="e">
        <f>VLOOKUP($G986,Temp!$A:$C,X$1,FALSE)</f>
        <v>#VALUE!</v>
      </c>
      <c r="Y986" s="22">
        <f>VLOOKUP($G986,Temp!$A:$C,Y$1,FALSE)</f>
        <v>627</v>
      </c>
      <c r="Z986" s="22">
        <f>VLOOKUP($G986,Temp!$A:$C,Z$1,FALSE)</f>
        <v>0</v>
      </c>
      <c r="AA986" s="22" t="e">
        <f>VLOOKUP($A986,Searches!$A:$H,AA$1,FALSE)</f>
        <v>#N/A</v>
      </c>
      <c r="AB986" s="22" t="e">
        <f>VLOOKUP($A986,Searches!$A:$H,AB$1,FALSE)</f>
        <v>#N/A</v>
      </c>
      <c r="AC986" s="22" t="e">
        <f>VLOOKUP($A986,Searches!$A:$H,AC$1,FALSE)</f>
        <v>#N/A</v>
      </c>
      <c r="AD986" s="22" t="e">
        <f>VLOOKUP($A986,Searches!$A:$H,AD$1,FALSE)</f>
        <v>#N/A</v>
      </c>
      <c r="AE986" s="22" t="e">
        <f>VLOOKUP($A986,Searches!$A:$H,AE$1,FALSE)</f>
        <v>#N/A</v>
      </c>
      <c r="AF986" s="22" t="e">
        <f>VLOOKUP($A986,Searches!$A:$H,AF$1,FALSE)</f>
        <v>#N/A</v>
      </c>
      <c r="AG986" s="22" t="e">
        <f>VLOOKUP($A986,Searches!$A:$H,AG$1,FALSE)</f>
        <v>#N/A</v>
      </c>
      <c r="AH986" s="22" t="e">
        <f>VLOOKUP($G986,Temp!$D:$F,AH$1,FALSE)</f>
        <v>#N/A</v>
      </c>
      <c r="AI986" s="22" t="e">
        <f>VLOOKUP($G986,Temp!$D:$F,AI$1,FALSE)</f>
        <v>#N/A</v>
      </c>
      <c r="AJ986" s="22" t="e">
        <f>VLOOKUP($G986,Temp!$D:$F,AJ$1,FALSE)</f>
        <v>#N/A</v>
      </c>
    </row>
    <row r="987" spans="1:36" ht="16" x14ac:dyDescent="0.2">
      <c r="A987" s="8" t="str">
        <f t="shared" si="15"/>
        <v>Linda Bernier SKYGEN USA</v>
      </c>
      <c r="B987" s="8" t="s">
        <v>4870</v>
      </c>
      <c r="C987" s="8" t="s">
        <v>4871</v>
      </c>
      <c r="D987" s="8" t="s">
        <v>42</v>
      </c>
      <c r="E987" s="8" t="s">
        <v>4872</v>
      </c>
      <c r="F987" s="8" t="s">
        <v>4873</v>
      </c>
      <c r="G987" s="12" t="s">
        <v>4569</v>
      </c>
      <c r="H987" s="22" t="str">
        <f>VLOOKUP($G987,Temp!$A:$C,H$1,FALSE)</f>
        <v>skygenusa.com</v>
      </c>
      <c r="I987" s="22" t="e">
        <f>VLOOKUP($G987,Temp!$A:$C,I$1,FALSE)</f>
        <v>#VALUE!</v>
      </c>
      <c r="J987" s="22" t="e">
        <f>VLOOKUP($G987,Temp!$A:$C,J$1,FALSE)</f>
        <v>#VALUE!</v>
      </c>
      <c r="K987" s="22" t="e">
        <f>VLOOKUP($G987,Temp!$A:$C,K$1,FALSE)</f>
        <v>#VALUE!</v>
      </c>
      <c r="L987" s="22" t="e">
        <f>VLOOKUP($G987,Temp!$A:$C,L$1,FALSE)</f>
        <v>#VALUE!</v>
      </c>
      <c r="M987" s="22" t="e">
        <f>VLOOKUP($G987,Temp!$A:$C,M$1,FALSE)</f>
        <v>#VALUE!</v>
      </c>
      <c r="N987" s="22" t="e">
        <f>VLOOKUP($G987,Temp!$A:$C,N$1,FALSE)</f>
        <v>#VALUE!</v>
      </c>
      <c r="O987" s="22" t="e">
        <f>VLOOKUP($G987,Temp!$A:$C,O$1,FALSE)</f>
        <v>#VALUE!</v>
      </c>
      <c r="P987" s="22" t="e">
        <f>VLOOKUP($G987,Temp!$A:$C,P$1,FALSE)</f>
        <v>#VALUE!</v>
      </c>
      <c r="Q987" s="22" t="e">
        <f>VLOOKUP($G987,Temp!$A:$C,Q$1,FALSE)</f>
        <v>#VALUE!</v>
      </c>
      <c r="R987" s="22" t="e">
        <f>VLOOKUP($G987,Temp!$A:$C,R$1,FALSE)</f>
        <v>#VALUE!</v>
      </c>
      <c r="S987" s="22" t="e">
        <f>VLOOKUP($G987,Temp!$A:$C,S$1,FALSE)</f>
        <v>#VALUE!</v>
      </c>
      <c r="T987" s="22" t="e">
        <f>VLOOKUP($G987,Temp!$A:$C,T$1,FALSE)</f>
        <v>#VALUE!</v>
      </c>
      <c r="U987" s="22" t="e">
        <f>VLOOKUP($G987,Temp!$A:$C,U$1,FALSE)</f>
        <v>#VALUE!</v>
      </c>
      <c r="V987" s="22" t="e">
        <f>VLOOKUP($G987,Temp!$A:$C,V$1,FALSE)</f>
        <v>#VALUE!</v>
      </c>
      <c r="W987" s="22" t="e">
        <f>VLOOKUP($G987,Temp!$A:$C,W$1,FALSE)</f>
        <v>#VALUE!</v>
      </c>
      <c r="X987" s="22" t="e">
        <f>VLOOKUP($G987,Temp!$A:$C,X$1,FALSE)</f>
        <v>#VALUE!</v>
      </c>
      <c r="Y987" s="22">
        <f>VLOOKUP($G987,Temp!$A:$C,Y$1,FALSE)</f>
        <v>496</v>
      </c>
      <c r="Z987" s="22">
        <f>VLOOKUP($G987,Temp!$A:$C,Z$1,FALSE)</f>
        <v>4600</v>
      </c>
      <c r="AA987" s="22" t="e">
        <f>VLOOKUP($A987,Searches!$A:$H,AA$1,FALSE)</f>
        <v>#N/A</v>
      </c>
      <c r="AB987" s="22" t="e">
        <f>VLOOKUP($A987,Searches!$A:$H,AB$1,FALSE)</f>
        <v>#N/A</v>
      </c>
      <c r="AC987" s="22" t="e">
        <f>VLOOKUP($A987,Searches!$A:$H,AC$1,FALSE)</f>
        <v>#N/A</v>
      </c>
      <c r="AD987" s="22" t="e">
        <f>VLOOKUP($A987,Searches!$A:$H,AD$1,FALSE)</f>
        <v>#N/A</v>
      </c>
      <c r="AE987" s="22" t="e">
        <f>VLOOKUP($A987,Searches!$A:$H,AE$1,FALSE)</f>
        <v>#N/A</v>
      </c>
      <c r="AF987" s="22" t="e">
        <f>VLOOKUP($A987,Searches!$A:$H,AF$1,FALSE)</f>
        <v>#N/A</v>
      </c>
      <c r="AG987" s="22" t="e">
        <f>VLOOKUP($A987,Searches!$A:$H,AG$1,FALSE)</f>
        <v>#N/A</v>
      </c>
      <c r="AH987" s="22" t="e">
        <f>VLOOKUP($G987,Temp!$D:$F,AH$1,FALSE)</f>
        <v>#N/A</v>
      </c>
      <c r="AI987" s="22" t="e">
        <f>VLOOKUP($G987,Temp!$D:$F,AI$1,FALSE)</f>
        <v>#N/A</v>
      </c>
      <c r="AJ987" s="22" t="e">
        <f>VLOOKUP($G987,Temp!$D:$F,AJ$1,FALSE)</f>
        <v>#N/A</v>
      </c>
    </row>
    <row r="988" spans="1:36" ht="16" x14ac:dyDescent="0.2">
      <c r="A988" s="8" t="str">
        <f t="shared" si="15"/>
        <v>Ken Maranian Stratfor</v>
      </c>
      <c r="B988" s="8" t="s">
        <v>3919</v>
      </c>
      <c r="C988" s="8" t="s">
        <v>4879</v>
      </c>
      <c r="D988" s="8" t="s">
        <v>4880</v>
      </c>
      <c r="E988" s="8" t="s">
        <v>4881</v>
      </c>
      <c r="F988" s="8" t="s">
        <v>4882</v>
      </c>
      <c r="G988" s="12" t="s">
        <v>4583</v>
      </c>
      <c r="H988" s="22" t="str">
        <f>VLOOKUP($G988,Temp!$A:$C,H$1,FALSE)</f>
        <v>stratfor.com</v>
      </c>
      <c r="I988" s="22" t="e">
        <f>VLOOKUP($G988,Temp!$A:$C,I$1,FALSE)</f>
        <v>#VALUE!</v>
      </c>
      <c r="J988" s="22" t="e">
        <f>VLOOKUP($G988,Temp!$A:$C,J$1,FALSE)</f>
        <v>#VALUE!</v>
      </c>
      <c r="K988" s="22" t="e">
        <f>VLOOKUP($G988,Temp!$A:$C,K$1,FALSE)</f>
        <v>#VALUE!</v>
      </c>
      <c r="L988" s="22" t="e">
        <f>VLOOKUP($G988,Temp!$A:$C,L$1,FALSE)</f>
        <v>#VALUE!</v>
      </c>
      <c r="M988" s="22" t="e">
        <f>VLOOKUP($G988,Temp!$A:$C,M$1,FALSE)</f>
        <v>#VALUE!</v>
      </c>
      <c r="N988" s="22" t="e">
        <f>VLOOKUP($G988,Temp!$A:$C,N$1,FALSE)</f>
        <v>#VALUE!</v>
      </c>
      <c r="O988" s="22" t="e">
        <f>VLOOKUP($G988,Temp!$A:$C,O$1,FALSE)</f>
        <v>#VALUE!</v>
      </c>
      <c r="P988" s="22" t="e">
        <f>VLOOKUP($G988,Temp!$A:$C,P$1,FALSE)</f>
        <v>#VALUE!</v>
      </c>
      <c r="Q988" s="22" t="e">
        <f>VLOOKUP($G988,Temp!$A:$C,Q$1,FALSE)</f>
        <v>#VALUE!</v>
      </c>
      <c r="R988" s="22" t="e">
        <f>VLOOKUP($G988,Temp!$A:$C,R$1,FALSE)</f>
        <v>#VALUE!</v>
      </c>
      <c r="S988" s="22" t="e">
        <f>VLOOKUP($G988,Temp!$A:$C,S$1,FALSE)</f>
        <v>#VALUE!</v>
      </c>
      <c r="T988" s="22" t="e">
        <f>VLOOKUP($G988,Temp!$A:$C,T$1,FALSE)</f>
        <v>#VALUE!</v>
      </c>
      <c r="U988" s="22" t="e">
        <f>VLOOKUP($G988,Temp!$A:$C,U$1,FALSE)</f>
        <v>#VALUE!</v>
      </c>
      <c r="V988" s="22" t="e">
        <f>VLOOKUP($G988,Temp!$A:$C,V$1,FALSE)</f>
        <v>#VALUE!</v>
      </c>
      <c r="W988" s="22" t="e">
        <f>VLOOKUP($G988,Temp!$A:$C,W$1,FALSE)</f>
        <v>#VALUE!</v>
      </c>
      <c r="X988" s="22" t="e">
        <f>VLOOKUP($G988,Temp!$A:$C,X$1,FALSE)</f>
        <v>#VALUE!</v>
      </c>
      <c r="Y988" s="22">
        <f>VLOOKUP($G988,Temp!$A:$C,Y$1,FALSE)</f>
        <v>15500</v>
      </c>
      <c r="Z988" s="22">
        <f>VLOOKUP($G988,Temp!$A:$C,Z$1,FALSE)</f>
        <v>1300</v>
      </c>
      <c r="AA988" s="22" t="str">
        <f>VLOOKUP($A988,Searches!$A:$H,AA$1,FALSE)</f>
        <v>Ken Maranian</v>
      </c>
      <c r="AB988" s="22" t="str">
        <f>VLOOKUP($A988,Searches!$A:$H,AB$1,FALSE)</f>
        <v>Stratfor</v>
      </c>
      <c r="AC988" s="22" t="str">
        <f>VLOOKUP($A988,Searches!$A:$H,AC$1,FALSE)</f>
        <v>Chief Product, Technology &amp; Marketing Officer</v>
      </c>
      <c r="AD988" s="22" t="str">
        <f>VLOOKUP($A988,Searches!$A:$H,AD$1,FALSE)</f>
        <v>2nd</v>
      </c>
      <c r="AE988" s="22" t="str">
        <f>VLOOKUP($A988,Searches!$A:$H,AE$1,FALSE)</f>
        <v>Open link</v>
      </c>
      <c r="AF988" s="22" t="str">
        <f>VLOOKUP($A988,Searches!$A:$H,AF$1,FALSE)</f>
        <v>Austin, Texas Area</v>
      </c>
      <c r="AG988" s="22" t="str">
        <f>VLOOKUP($A988,Searches!$A:$H,AG$1,FALSE)</f>
        <v>https://www.linkedin.com/sales/profile/3240971,DRJK,NAME_SEARCH?moduleKey=peopleSearchResults&amp;pageKey=sales-search3-people-refinement&amp;contextId=60BC92C971D70515801E49D6842B0000&amp;requestId=7e4e3b81-6e91-48ba-8ad9-264e04fca98d&amp;action=CLICK&amp;target=urn%3Ali%3AsalesLead%3A(-1%2C3240971)&amp;pageNumber=10&amp;targetEl=profilelink&amp;position=17&amp;trk=lss-serp-result-lead_photo</v>
      </c>
      <c r="AH988" s="22" t="e">
        <f>VLOOKUP($G988,Temp!$D:$F,AH$1,FALSE)</f>
        <v>#N/A</v>
      </c>
      <c r="AI988" s="22" t="e">
        <f>VLOOKUP($G988,Temp!$D:$F,AI$1,FALSE)</f>
        <v>#N/A</v>
      </c>
      <c r="AJ988" s="22" t="e">
        <f>VLOOKUP($G988,Temp!$D:$F,AJ$1,FALSE)</f>
        <v>#N/A</v>
      </c>
    </row>
    <row r="989" spans="1:36" ht="16" x14ac:dyDescent="0.2">
      <c r="A989" s="8" t="str">
        <f t="shared" si="15"/>
        <v>Ozgur Uzuner Steady</v>
      </c>
      <c r="B989" s="8" t="s">
        <v>4895</v>
      </c>
      <c r="C989" s="8" t="s">
        <v>4896</v>
      </c>
      <c r="D989" s="8" t="s">
        <v>4897</v>
      </c>
      <c r="E989" s="8" t="s">
        <v>4898</v>
      </c>
      <c r="F989" s="8" t="s">
        <v>4899</v>
      </c>
      <c r="G989" s="12" t="s">
        <v>4595</v>
      </c>
      <c r="H989" s="22" t="str">
        <f>VLOOKUP($G989,Temp!$A:$C,H$1,FALSE)</f>
        <v>steadyapp.com</v>
      </c>
      <c r="I989" s="22" t="e">
        <f>VLOOKUP($G989,Temp!$A:$C,I$1,FALSE)</f>
        <v>#VALUE!</v>
      </c>
      <c r="J989" s="22" t="e">
        <f>VLOOKUP($G989,Temp!$A:$C,J$1,FALSE)</f>
        <v>#VALUE!</v>
      </c>
      <c r="K989" s="22" t="e">
        <f>VLOOKUP($G989,Temp!$A:$C,K$1,FALSE)</f>
        <v>#VALUE!</v>
      </c>
      <c r="L989" s="22" t="e">
        <f>VLOOKUP($G989,Temp!$A:$C,L$1,FALSE)</f>
        <v>#VALUE!</v>
      </c>
      <c r="M989" s="22" t="e">
        <f>VLOOKUP($G989,Temp!$A:$C,M$1,FALSE)</f>
        <v>#VALUE!</v>
      </c>
      <c r="N989" s="22" t="e">
        <f>VLOOKUP($G989,Temp!$A:$C,N$1,FALSE)</f>
        <v>#VALUE!</v>
      </c>
      <c r="O989" s="22" t="e">
        <f>VLOOKUP($G989,Temp!$A:$C,O$1,FALSE)</f>
        <v>#VALUE!</v>
      </c>
      <c r="P989" s="22" t="e">
        <f>VLOOKUP($G989,Temp!$A:$C,P$1,FALSE)</f>
        <v>#VALUE!</v>
      </c>
      <c r="Q989" s="22" t="e">
        <f>VLOOKUP($G989,Temp!$A:$C,Q$1,FALSE)</f>
        <v>#VALUE!</v>
      </c>
      <c r="R989" s="22" t="e">
        <f>VLOOKUP($G989,Temp!$A:$C,R$1,FALSE)</f>
        <v>#VALUE!</v>
      </c>
      <c r="S989" s="22" t="e">
        <f>VLOOKUP($G989,Temp!$A:$C,S$1,FALSE)</f>
        <v>#VALUE!</v>
      </c>
      <c r="T989" s="22" t="e">
        <f>VLOOKUP($G989,Temp!$A:$C,T$1,FALSE)</f>
        <v>#VALUE!</v>
      </c>
      <c r="U989" s="22" t="e">
        <f>VLOOKUP($G989,Temp!$A:$C,U$1,FALSE)</f>
        <v>#VALUE!</v>
      </c>
      <c r="V989" s="22" t="e">
        <f>VLOOKUP($G989,Temp!$A:$C,V$1,FALSE)</f>
        <v>#VALUE!</v>
      </c>
      <c r="W989" s="22" t="e">
        <f>VLOOKUP($G989,Temp!$A:$C,W$1,FALSE)</f>
        <v>#VALUE!</v>
      </c>
      <c r="X989" s="22" t="e">
        <f>VLOOKUP($G989,Temp!$A:$C,X$1,FALSE)</f>
        <v>#VALUE!</v>
      </c>
      <c r="Y989" s="22">
        <f>VLOOKUP($G989,Temp!$A:$C,Y$1,FALSE)</f>
        <v>0</v>
      </c>
      <c r="Z989" s="22">
        <f>VLOOKUP($G989,Temp!$A:$C,Z$1,FALSE)</f>
        <v>0</v>
      </c>
      <c r="AA989" s="22" t="e">
        <f>VLOOKUP($A989,Searches!$A:$H,AA$1,FALSE)</f>
        <v>#N/A</v>
      </c>
      <c r="AB989" s="22" t="e">
        <f>VLOOKUP($A989,Searches!$A:$H,AB$1,FALSE)</f>
        <v>#N/A</v>
      </c>
      <c r="AC989" s="22" t="e">
        <f>VLOOKUP($A989,Searches!$A:$H,AC$1,FALSE)</f>
        <v>#N/A</v>
      </c>
      <c r="AD989" s="22" t="e">
        <f>VLOOKUP($A989,Searches!$A:$H,AD$1,FALSE)</f>
        <v>#N/A</v>
      </c>
      <c r="AE989" s="22" t="e">
        <f>VLOOKUP($A989,Searches!$A:$H,AE$1,FALSE)</f>
        <v>#N/A</v>
      </c>
      <c r="AF989" s="22" t="e">
        <f>VLOOKUP($A989,Searches!$A:$H,AF$1,FALSE)</f>
        <v>#N/A</v>
      </c>
      <c r="AG989" s="22" t="e">
        <f>VLOOKUP($A989,Searches!$A:$H,AG$1,FALSE)</f>
        <v>#N/A</v>
      </c>
      <c r="AH989" s="22" t="e">
        <f>VLOOKUP($G989,Temp!$D:$F,AH$1,FALSE)</f>
        <v>#N/A</v>
      </c>
      <c r="AI989" s="22" t="e">
        <f>VLOOKUP($G989,Temp!$D:$F,AI$1,FALSE)</f>
        <v>#N/A</v>
      </c>
      <c r="AJ989" s="22" t="e">
        <f>VLOOKUP($G989,Temp!$D:$F,AJ$1,FALSE)</f>
        <v>#N/A</v>
      </c>
    </row>
    <row r="990" spans="1:36" ht="16" x14ac:dyDescent="0.2">
      <c r="A990" s="8" t="str">
        <f t="shared" si="15"/>
        <v>Yael Prough IGN Entertainment</v>
      </c>
      <c r="B990" s="8" t="s">
        <v>969</v>
      </c>
      <c r="C990" s="8" t="s">
        <v>4908</v>
      </c>
      <c r="D990" s="8" t="s">
        <v>4909</v>
      </c>
      <c r="E990" s="8" t="s">
        <v>4910</v>
      </c>
      <c r="F990" s="8" t="s">
        <v>4911</v>
      </c>
      <c r="G990" s="12" t="s">
        <v>4611</v>
      </c>
      <c r="H990" s="22" t="str">
        <f>VLOOKUP($G990,Temp!$A:$C,H$1,FALSE)</f>
        <v>ign.com</v>
      </c>
      <c r="I990" s="22" t="e">
        <f>VLOOKUP($G990,Temp!$A:$C,I$1,FALSE)</f>
        <v>#VALUE!</v>
      </c>
      <c r="J990" s="22" t="e">
        <f>VLOOKUP($G990,Temp!$A:$C,J$1,FALSE)</f>
        <v>#VALUE!</v>
      </c>
      <c r="K990" s="22" t="e">
        <f>VLOOKUP($G990,Temp!$A:$C,K$1,FALSE)</f>
        <v>#VALUE!</v>
      </c>
      <c r="L990" s="22" t="e">
        <f>VLOOKUP($G990,Temp!$A:$C,L$1,FALSE)</f>
        <v>#VALUE!</v>
      </c>
      <c r="M990" s="22" t="e">
        <f>VLOOKUP($G990,Temp!$A:$C,M$1,FALSE)</f>
        <v>#VALUE!</v>
      </c>
      <c r="N990" s="22" t="e">
        <f>VLOOKUP($G990,Temp!$A:$C,N$1,FALSE)</f>
        <v>#VALUE!</v>
      </c>
      <c r="O990" s="22" t="e">
        <f>VLOOKUP($G990,Temp!$A:$C,O$1,FALSE)</f>
        <v>#VALUE!</v>
      </c>
      <c r="P990" s="22" t="e">
        <f>VLOOKUP($G990,Temp!$A:$C,P$1,FALSE)</f>
        <v>#VALUE!</v>
      </c>
      <c r="Q990" s="22" t="e">
        <f>VLOOKUP($G990,Temp!$A:$C,Q$1,FALSE)</f>
        <v>#VALUE!</v>
      </c>
      <c r="R990" s="22" t="e">
        <f>VLOOKUP($G990,Temp!$A:$C,R$1,FALSE)</f>
        <v>#VALUE!</v>
      </c>
      <c r="S990" s="22" t="e">
        <f>VLOOKUP($G990,Temp!$A:$C,S$1,FALSE)</f>
        <v>#VALUE!</v>
      </c>
      <c r="T990" s="22" t="e">
        <f>VLOOKUP($G990,Temp!$A:$C,T$1,FALSE)</f>
        <v>#VALUE!</v>
      </c>
      <c r="U990" s="22" t="e">
        <f>VLOOKUP($G990,Temp!$A:$C,U$1,FALSE)</f>
        <v>#VALUE!</v>
      </c>
      <c r="V990" s="22" t="e">
        <f>VLOOKUP($G990,Temp!$A:$C,V$1,FALSE)</f>
        <v>#VALUE!</v>
      </c>
      <c r="W990" s="22" t="e">
        <f>VLOOKUP($G990,Temp!$A:$C,W$1,FALSE)</f>
        <v>#VALUE!</v>
      </c>
      <c r="X990" s="22" t="e">
        <f>VLOOKUP($G990,Temp!$A:$C,X$1,FALSE)</f>
        <v>#VALUE!</v>
      </c>
      <c r="Y990" s="22">
        <f>VLOOKUP($G990,Temp!$A:$C,Y$1,FALSE)</f>
        <v>7300000</v>
      </c>
      <c r="Z990" s="22">
        <f>VLOOKUP($G990,Temp!$A:$C,Z$1,FALSE)</f>
        <v>4</v>
      </c>
      <c r="AA990" s="22" t="e">
        <f>VLOOKUP($A990,Searches!$A:$H,AA$1,FALSE)</f>
        <v>#N/A</v>
      </c>
      <c r="AB990" s="22" t="e">
        <f>VLOOKUP($A990,Searches!$A:$H,AB$1,FALSE)</f>
        <v>#N/A</v>
      </c>
      <c r="AC990" s="22" t="e">
        <f>VLOOKUP($A990,Searches!$A:$H,AC$1,FALSE)</f>
        <v>#N/A</v>
      </c>
      <c r="AD990" s="22" t="e">
        <f>VLOOKUP($A990,Searches!$A:$H,AD$1,FALSE)</f>
        <v>#N/A</v>
      </c>
      <c r="AE990" s="22" t="e">
        <f>VLOOKUP($A990,Searches!$A:$H,AE$1,FALSE)</f>
        <v>#N/A</v>
      </c>
      <c r="AF990" s="22" t="e">
        <f>VLOOKUP($A990,Searches!$A:$H,AF$1,FALSE)</f>
        <v>#N/A</v>
      </c>
      <c r="AG990" s="22" t="e">
        <f>VLOOKUP($A990,Searches!$A:$H,AG$1,FALSE)</f>
        <v>#N/A</v>
      </c>
      <c r="AH990" s="22" t="e">
        <f>VLOOKUP($G990,Temp!$D:$F,AH$1,FALSE)</f>
        <v>#N/A</v>
      </c>
      <c r="AI990" s="22" t="e">
        <f>VLOOKUP($G990,Temp!$D:$F,AI$1,FALSE)</f>
        <v>#N/A</v>
      </c>
      <c r="AJ990" s="22" t="e">
        <f>VLOOKUP($G990,Temp!$D:$F,AJ$1,FALSE)</f>
        <v>#N/A</v>
      </c>
    </row>
    <row r="991" spans="1:36" ht="16" x14ac:dyDescent="0.2">
      <c r="A991" s="8" t="str">
        <f t="shared" si="15"/>
        <v>Derrek Hallock Zones, Inc.</v>
      </c>
      <c r="B991" s="8" t="s">
        <v>4918</v>
      </c>
      <c r="C991" s="8" t="s">
        <v>4919</v>
      </c>
      <c r="D991" s="8" t="s">
        <v>1006</v>
      </c>
      <c r="E991" s="8" t="s">
        <v>4920</v>
      </c>
      <c r="F991" s="8" t="s">
        <v>4921</v>
      </c>
      <c r="G991" s="12" t="s">
        <v>4619</v>
      </c>
      <c r="H991" s="22" t="str">
        <f>VLOOKUP($G991,Temp!$A:$C,H$1,FALSE)</f>
        <v>zones.com</v>
      </c>
      <c r="I991" s="22" t="e">
        <f>VLOOKUP($G991,Temp!$A:$C,I$1,FALSE)</f>
        <v>#VALUE!</v>
      </c>
      <c r="J991" s="22" t="e">
        <f>VLOOKUP($G991,Temp!$A:$C,J$1,FALSE)</f>
        <v>#VALUE!</v>
      </c>
      <c r="K991" s="22" t="e">
        <f>VLOOKUP($G991,Temp!$A:$C,K$1,FALSE)</f>
        <v>#VALUE!</v>
      </c>
      <c r="L991" s="22" t="e">
        <f>VLOOKUP($G991,Temp!$A:$C,L$1,FALSE)</f>
        <v>#VALUE!</v>
      </c>
      <c r="M991" s="22" t="e">
        <f>VLOOKUP($G991,Temp!$A:$C,M$1,FALSE)</f>
        <v>#VALUE!</v>
      </c>
      <c r="N991" s="22" t="e">
        <f>VLOOKUP($G991,Temp!$A:$C,N$1,FALSE)</f>
        <v>#VALUE!</v>
      </c>
      <c r="O991" s="22" t="e">
        <f>VLOOKUP($G991,Temp!$A:$C,O$1,FALSE)</f>
        <v>#VALUE!</v>
      </c>
      <c r="P991" s="22" t="e">
        <f>VLOOKUP($G991,Temp!$A:$C,P$1,FALSE)</f>
        <v>#VALUE!</v>
      </c>
      <c r="Q991" s="22" t="e">
        <f>VLOOKUP($G991,Temp!$A:$C,Q$1,FALSE)</f>
        <v>#VALUE!</v>
      </c>
      <c r="R991" s="22" t="e">
        <f>VLOOKUP($G991,Temp!$A:$C,R$1,FALSE)</f>
        <v>#VALUE!</v>
      </c>
      <c r="S991" s="22" t="e">
        <f>VLOOKUP($G991,Temp!$A:$C,S$1,FALSE)</f>
        <v>#VALUE!</v>
      </c>
      <c r="T991" s="22" t="e">
        <f>VLOOKUP($G991,Temp!$A:$C,T$1,FALSE)</f>
        <v>#VALUE!</v>
      </c>
      <c r="U991" s="22" t="e">
        <f>VLOOKUP($G991,Temp!$A:$C,U$1,FALSE)</f>
        <v>#VALUE!</v>
      </c>
      <c r="V991" s="22" t="e">
        <f>VLOOKUP($G991,Temp!$A:$C,V$1,FALSE)</f>
        <v>#VALUE!</v>
      </c>
      <c r="W991" s="22" t="e">
        <f>VLOOKUP($G991,Temp!$A:$C,W$1,FALSE)</f>
        <v>#VALUE!</v>
      </c>
      <c r="X991" s="22" t="e">
        <f>VLOOKUP($G991,Temp!$A:$C,X$1,FALSE)</f>
        <v>#VALUE!</v>
      </c>
      <c r="Y991" s="22">
        <f>VLOOKUP($G991,Temp!$A:$C,Y$1,FALSE)</f>
        <v>19500</v>
      </c>
      <c r="Z991" s="22">
        <f>VLOOKUP($G991,Temp!$A:$C,Z$1,FALSE)</f>
        <v>0</v>
      </c>
      <c r="AA991" s="22" t="e">
        <f>VLOOKUP($A991,Searches!$A:$H,AA$1,FALSE)</f>
        <v>#N/A</v>
      </c>
      <c r="AB991" s="22" t="e">
        <f>VLOOKUP($A991,Searches!$A:$H,AB$1,FALSE)</f>
        <v>#N/A</v>
      </c>
      <c r="AC991" s="22" t="e">
        <f>VLOOKUP($A991,Searches!$A:$H,AC$1,FALSE)</f>
        <v>#N/A</v>
      </c>
      <c r="AD991" s="22" t="e">
        <f>VLOOKUP($A991,Searches!$A:$H,AD$1,FALSE)</f>
        <v>#N/A</v>
      </c>
      <c r="AE991" s="22" t="e">
        <f>VLOOKUP($A991,Searches!$A:$H,AE$1,FALSE)</f>
        <v>#N/A</v>
      </c>
      <c r="AF991" s="22" t="e">
        <f>VLOOKUP($A991,Searches!$A:$H,AF$1,FALSE)</f>
        <v>#N/A</v>
      </c>
      <c r="AG991" s="22" t="e">
        <f>VLOOKUP($A991,Searches!$A:$H,AG$1,FALSE)</f>
        <v>#N/A</v>
      </c>
      <c r="AH991" s="22" t="e">
        <f>VLOOKUP($G991,Temp!$D:$F,AH$1,FALSE)</f>
        <v>#N/A</v>
      </c>
      <c r="AI991" s="22" t="e">
        <f>VLOOKUP($G991,Temp!$D:$F,AI$1,FALSE)</f>
        <v>#N/A</v>
      </c>
      <c r="AJ991" s="22" t="e">
        <f>VLOOKUP($G991,Temp!$D:$F,AJ$1,FALSE)</f>
        <v>#N/A</v>
      </c>
    </row>
    <row r="992" spans="1:36" ht="16" x14ac:dyDescent="0.2">
      <c r="A992" s="8" t="str">
        <f t="shared" si="15"/>
        <v>Peter Weingard New York Public Radio</v>
      </c>
      <c r="B992" s="8" t="s">
        <v>602</v>
      </c>
      <c r="C992" s="8" t="s">
        <v>4929</v>
      </c>
      <c r="D992" s="8" t="s">
        <v>4930</v>
      </c>
      <c r="E992" s="8" t="s">
        <v>4931</v>
      </c>
      <c r="F992" s="8" t="s">
        <v>4932</v>
      </c>
      <c r="G992" s="12" t="s">
        <v>4627</v>
      </c>
      <c r="H992" s="22" t="str">
        <f>VLOOKUP($G992,Temp!$A:$C,H$1,FALSE)</f>
        <v>nypublicradio.org</v>
      </c>
      <c r="I992" s="22" t="e">
        <f>VLOOKUP($G992,Temp!$A:$C,I$1,FALSE)</f>
        <v>#VALUE!</v>
      </c>
      <c r="J992" s="22" t="e">
        <f>VLOOKUP($G992,Temp!$A:$C,J$1,FALSE)</f>
        <v>#VALUE!</v>
      </c>
      <c r="K992" s="22" t="e">
        <f>VLOOKUP($G992,Temp!$A:$C,K$1,FALSE)</f>
        <v>#VALUE!</v>
      </c>
      <c r="L992" s="22" t="e">
        <f>VLOOKUP($G992,Temp!$A:$C,L$1,FALSE)</f>
        <v>#VALUE!</v>
      </c>
      <c r="M992" s="22" t="e">
        <f>VLOOKUP($G992,Temp!$A:$C,M$1,FALSE)</f>
        <v>#VALUE!</v>
      </c>
      <c r="N992" s="22" t="e">
        <f>VLOOKUP($G992,Temp!$A:$C,N$1,FALSE)</f>
        <v>#VALUE!</v>
      </c>
      <c r="O992" s="22" t="e">
        <f>VLOOKUP($G992,Temp!$A:$C,O$1,FALSE)</f>
        <v>#VALUE!</v>
      </c>
      <c r="P992" s="22" t="e">
        <f>VLOOKUP($G992,Temp!$A:$C,P$1,FALSE)</f>
        <v>#VALUE!</v>
      </c>
      <c r="Q992" s="22" t="e">
        <f>VLOOKUP($G992,Temp!$A:$C,Q$1,FALSE)</f>
        <v>#VALUE!</v>
      </c>
      <c r="R992" s="22" t="e">
        <f>VLOOKUP($G992,Temp!$A:$C,R$1,FALSE)</f>
        <v>#VALUE!</v>
      </c>
      <c r="S992" s="22" t="e">
        <f>VLOOKUP($G992,Temp!$A:$C,S$1,FALSE)</f>
        <v>#VALUE!</v>
      </c>
      <c r="T992" s="22" t="e">
        <f>VLOOKUP($G992,Temp!$A:$C,T$1,FALSE)</f>
        <v>#VALUE!</v>
      </c>
      <c r="U992" s="22" t="e">
        <f>VLOOKUP($G992,Temp!$A:$C,U$1,FALSE)</f>
        <v>#VALUE!</v>
      </c>
      <c r="V992" s="22" t="e">
        <f>VLOOKUP($G992,Temp!$A:$C,V$1,FALSE)</f>
        <v>#VALUE!</v>
      </c>
      <c r="W992" s="22" t="e">
        <f>VLOOKUP($G992,Temp!$A:$C,W$1,FALSE)</f>
        <v>#VALUE!</v>
      </c>
      <c r="X992" s="22" t="e">
        <f>VLOOKUP($G992,Temp!$A:$C,X$1,FALSE)</f>
        <v>#VALUE!</v>
      </c>
      <c r="Y992" s="22">
        <f>VLOOKUP($G992,Temp!$A:$C,Y$1,FALSE)</f>
        <v>3100</v>
      </c>
      <c r="Z992" s="22">
        <f>VLOOKUP($G992,Temp!$A:$C,Z$1,FALSE)</f>
        <v>3100</v>
      </c>
      <c r="AA992" s="22" t="e">
        <f>VLOOKUP($A992,Searches!$A:$H,AA$1,FALSE)</f>
        <v>#N/A</v>
      </c>
      <c r="AB992" s="22" t="e">
        <f>VLOOKUP($A992,Searches!$A:$H,AB$1,FALSE)</f>
        <v>#N/A</v>
      </c>
      <c r="AC992" s="22" t="e">
        <f>VLOOKUP($A992,Searches!$A:$H,AC$1,FALSE)</f>
        <v>#N/A</v>
      </c>
      <c r="AD992" s="22" t="e">
        <f>VLOOKUP($A992,Searches!$A:$H,AD$1,FALSE)</f>
        <v>#N/A</v>
      </c>
      <c r="AE992" s="22" t="e">
        <f>VLOOKUP($A992,Searches!$A:$H,AE$1,FALSE)</f>
        <v>#N/A</v>
      </c>
      <c r="AF992" s="22" t="e">
        <f>VLOOKUP($A992,Searches!$A:$H,AF$1,FALSE)</f>
        <v>#N/A</v>
      </c>
      <c r="AG992" s="22" t="e">
        <f>VLOOKUP($A992,Searches!$A:$H,AG$1,FALSE)</f>
        <v>#N/A</v>
      </c>
      <c r="AH992" s="22" t="e">
        <f>VLOOKUP($G992,Temp!$D:$F,AH$1,FALSE)</f>
        <v>#N/A</v>
      </c>
      <c r="AI992" s="22" t="e">
        <f>VLOOKUP($G992,Temp!$D:$F,AI$1,FALSE)</f>
        <v>#N/A</v>
      </c>
      <c r="AJ992" s="22" t="e">
        <f>VLOOKUP($G992,Temp!$D:$F,AJ$1,FALSE)</f>
        <v>#N/A</v>
      </c>
    </row>
    <row r="993" spans="1:36" ht="16" x14ac:dyDescent="0.2">
      <c r="A993" s="8" t="str">
        <f t="shared" si="15"/>
        <v>Lucrecia Carreras Adistec</v>
      </c>
      <c r="B993" s="8" t="s">
        <v>4940</v>
      </c>
      <c r="C993" s="8" t="s">
        <v>4941</v>
      </c>
      <c r="D993" s="8" t="s">
        <v>4942</v>
      </c>
      <c r="E993" s="8" t="s">
        <v>4943</v>
      </c>
      <c r="F993" s="8" t="s">
        <v>4944</v>
      </c>
      <c r="G993" s="12" t="s">
        <v>4643</v>
      </c>
      <c r="H993" s="22" t="str">
        <f>VLOOKUP($G993,Temp!$A:$C,H$1,FALSE)</f>
        <v>adistec.com</v>
      </c>
      <c r="I993" s="22" t="e">
        <f>VLOOKUP($G993,Temp!$A:$C,I$1,FALSE)</f>
        <v>#VALUE!</v>
      </c>
      <c r="J993" s="22" t="e">
        <f>VLOOKUP($G993,Temp!$A:$C,J$1,FALSE)</f>
        <v>#VALUE!</v>
      </c>
      <c r="K993" s="22" t="e">
        <f>VLOOKUP($G993,Temp!$A:$C,K$1,FALSE)</f>
        <v>#VALUE!</v>
      </c>
      <c r="L993" s="22" t="e">
        <f>VLOOKUP($G993,Temp!$A:$C,L$1,FALSE)</f>
        <v>#VALUE!</v>
      </c>
      <c r="M993" s="22" t="e">
        <f>VLOOKUP($G993,Temp!$A:$C,M$1,FALSE)</f>
        <v>#VALUE!</v>
      </c>
      <c r="N993" s="22" t="e">
        <f>VLOOKUP($G993,Temp!$A:$C,N$1,FALSE)</f>
        <v>#VALUE!</v>
      </c>
      <c r="O993" s="22" t="e">
        <f>VLOOKUP($G993,Temp!$A:$C,O$1,FALSE)</f>
        <v>#VALUE!</v>
      </c>
      <c r="P993" s="22" t="e">
        <f>VLOOKUP($G993,Temp!$A:$C,P$1,FALSE)</f>
        <v>#VALUE!</v>
      </c>
      <c r="Q993" s="22" t="e">
        <f>VLOOKUP($G993,Temp!$A:$C,Q$1,FALSE)</f>
        <v>#VALUE!</v>
      </c>
      <c r="R993" s="22" t="e">
        <f>VLOOKUP($G993,Temp!$A:$C,R$1,FALSE)</f>
        <v>#VALUE!</v>
      </c>
      <c r="S993" s="22" t="e">
        <f>VLOOKUP($G993,Temp!$A:$C,S$1,FALSE)</f>
        <v>#VALUE!</v>
      </c>
      <c r="T993" s="22" t="e">
        <f>VLOOKUP($G993,Temp!$A:$C,T$1,FALSE)</f>
        <v>#VALUE!</v>
      </c>
      <c r="U993" s="22" t="e">
        <f>VLOOKUP($G993,Temp!$A:$C,U$1,FALSE)</f>
        <v>#VALUE!</v>
      </c>
      <c r="V993" s="22" t="e">
        <f>VLOOKUP($G993,Temp!$A:$C,V$1,FALSE)</f>
        <v>#VALUE!</v>
      </c>
      <c r="W993" s="22" t="e">
        <f>VLOOKUP($G993,Temp!$A:$C,W$1,FALSE)</f>
        <v>#VALUE!</v>
      </c>
      <c r="X993" s="22" t="e">
        <f>VLOOKUP($G993,Temp!$A:$C,X$1,FALSE)</f>
        <v>#VALUE!</v>
      </c>
      <c r="Y993" s="22">
        <f>VLOOKUP($G993,Temp!$A:$C,Y$1,FALSE)</f>
        <v>28</v>
      </c>
      <c r="Z993" s="22">
        <f>VLOOKUP($G993,Temp!$A:$C,Z$1,FALSE)</f>
        <v>0</v>
      </c>
      <c r="AA993" s="22" t="str">
        <f>VLOOKUP($A993,Searches!$A:$H,AA$1,FALSE)</f>
        <v>Lucrecia Carreras</v>
      </c>
      <c r="AB993" s="22" t="str">
        <f>VLOOKUP($A993,Searches!$A:$H,AB$1,FALSE)</f>
        <v>Adistec</v>
      </c>
      <c r="AC993" s="22" t="str">
        <f>VLOOKUP($A993,Searches!$A:$H,AC$1,FALSE)</f>
        <v>Chief Channel and Marketing Officer</v>
      </c>
      <c r="AD993" s="22" t="str">
        <f>VLOOKUP($A993,Searches!$A:$H,AD$1,FALSE)</f>
        <v>2nd</v>
      </c>
      <c r="AE993" s="22" t="str">
        <f>VLOOKUP($A993,Searches!$A:$H,AE$1,FALSE)</f>
        <v/>
      </c>
      <c r="AF993" s="22" t="str">
        <f>VLOOKUP($A993,Searches!$A:$H,AF$1,FALSE)</f>
        <v>Miami/Fort Lauderdale Area</v>
      </c>
      <c r="AG993" s="22" t="str">
        <f>VLOOKUP($A993,Searches!$A:$H,AG$1,FALSE)</f>
        <v>https://www.linkedin.com/sales/profile/68601825,gTH1,NAME_SEARCH?moduleKey=peopleSearchResults&amp;pageKey=sales-search3-people-refinement&amp;contextId=60BC92C971D70515801E49D6842B0000&amp;requestId=da506942-9989-4fc4-beeb-a3917377254a&amp;action=CLICK&amp;target=urn%3Ali%3AsalesLead%3A(-1%2C68601825)&amp;pageNumber=6&amp;targetEl=profilelink&amp;position=20&amp;trk=lss-serp-result-lead_photo</v>
      </c>
      <c r="AH993" s="22" t="e">
        <f>VLOOKUP($G993,Temp!$D:$F,AH$1,FALSE)</f>
        <v>#N/A</v>
      </c>
      <c r="AI993" s="22" t="e">
        <f>VLOOKUP($G993,Temp!$D:$F,AI$1,FALSE)</f>
        <v>#N/A</v>
      </c>
      <c r="AJ993" s="22" t="e">
        <f>VLOOKUP($G993,Temp!$D:$F,AJ$1,FALSE)</f>
        <v>#N/A</v>
      </c>
    </row>
    <row r="994" spans="1:36" ht="16" x14ac:dyDescent="0.2">
      <c r="A994" s="8" t="str">
        <f t="shared" si="15"/>
        <v>Hassan Rashid Tavant</v>
      </c>
      <c r="B994" s="8" t="s">
        <v>4956</v>
      </c>
      <c r="C994" s="8" t="s">
        <v>4957</v>
      </c>
      <c r="D994" s="8" t="s">
        <v>304</v>
      </c>
      <c r="E994" s="8" t="s">
        <v>4958</v>
      </c>
      <c r="F994" s="8" t="s">
        <v>4959</v>
      </c>
      <c r="G994" s="12" t="s">
        <v>4658</v>
      </c>
      <c r="H994" s="22" t="str">
        <f>VLOOKUP($G994,Temp!$A:$C,H$1,FALSE)</f>
        <v>tavant.com</v>
      </c>
      <c r="I994" s="22" t="e">
        <f>VLOOKUP($G994,Temp!$A:$C,I$1,FALSE)</f>
        <v>#VALUE!</v>
      </c>
      <c r="J994" s="22" t="e">
        <f>VLOOKUP($G994,Temp!$A:$C,J$1,FALSE)</f>
        <v>#VALUE!</v>
      </c>
      <c r="K994" s="22" t="e">
        <f>VLOOKUP($G994,Temp!$A:$C,K$1,FALSE)</f>
        <v>#VALUE!</v>
      </c>
      <c r="L994" s="22" t="e">
        <f>VLOOKUP($G994,Temp!$A:$C,L$1,FALSE)</f>
        <v>#VALUE!</v>
      </c>
      <c r="M994" s="22" t="e">
        <f>VLOOKUP($G994,Temp!$A:$C,M$1,FALSE)</f>
        <v>#VALUE!</v>
      </c>
      <c r="N994" s="22" t="e">
        <f>VLOOKUP($G994,Temp!$A:$C,N$1,FALSE)</f>
        <v>#VALUE!</v>
      </c>
      <c r="O994" s="22" t="e">
        <f>VLOOKUP($G994,Temp!$A:$C,O$1,FALSE)</f>
        <v>#VALUE!</v>
      </c>
      <c r="P994" s="22" t="e">
        <f>VLOOKUP($G994,Temp!$A:$C,P$1,FALSE)</f>
        <v>#VALUE!</v>
      </c>
      <c r="Q994" s="22" t="e">
        <f>VLOOKUP($G994,Temp!$A:$C,Q$1,FALSE)</f>
        <v>#VALUE!</v>
      </c>
      <c r="R994" s="22" t="e">
        <f>VLOOKUP($G994,Temp!$A:$C,R$1,FALSE)</f>
        <v>#VALUE!</v>
      </c>
      <c r="S994" s="22" t="e">
        <f>VLOOKUP($G994,Temp!$A:$C,S$1,FALSE)</f>
        <v>#VALUE!</v>
      </c>
      <c r="T994" s="22" t="e">
        <f>VLOOKUP($G994,Temp!$A:$C,T$1,FALSE)</f>
        <v>#VALUE!</v>
      </c>
      <c r="U994" s="22" t="e">
        <f>VLOOKUP($G994,Temp!$A:$C,U$1,FALSE)</f>
        <v>#VALUE!</v>
      </c>
      <c r="V994" s="22" t="e">
        <f>VLOOKUP($G994,Temp!$A:$C,V$1,FALSE)</f>
        <v>#VALUE!</v>
      </c>
      <c r="W994" s="22" t="e">
        <f>VLOOKUP($G994,Temp!$A:$C,W$1,FALSE)</f>
        <v>#VALUE!</v>
      </c>
      <c r="X994" s="22" t="e">
        <f>VLOOKUP($G994,Temp!$A:$C,X$1,FALSE)</f>
        <v>#VALUE!</v>
      </c>
      <c r="Y994" s="22">
        <f>VLOOKUP($G994,Temp!$A:$C,Y$1,FALSE)</f>
        <v>0</v>
      </c>
      <c r="Z994" s="22">
        <f>VLOOKUP($G994,Temp!$A:$C,Z$1,FALSE)</f>
        <v>0</v>
      </c>
      <c r="AA994" s="22" t="e">
        <f>VLOOKUP($A994,Searches!$A:$H,AA$1,FALSE)</f>
        <v>#N/A</v>
      </c>
      <c r="AB994" s="22" t="e">
        <f>VLOOKUP($A994,Searches!$A:$H,AB$1,FALSE)</f>
        <v>#N/A</v>
      </c>
      <c r="AC994" s="22" t="e">
        <f>VLOOKUP($A994,Searches!$A:$H,AC$1,FALSE)</f>
        <v>#N/A</v>
      </c>
      <c r="AD994" s="22" t="e">
        <f>VLOOKUP($A994,Searches!$A:$H,AD$1,FALSE)</f>
        <v>#N/A</v>
      </c>
      <c r="AE994" s="22" t="e">
        <f>VLOOKUP($A994,Searches!$A:$H,AE$1,FALSE)</f>
        <v>#N/A</v>
      </c>
      <c r="AF994" s="22" t="e">
        <f>VLOOKUP($A994,Searches!$A:$H,AF$1,FALSE)</f>
        <v>#N/A</v>
      </c>
      <c r="AG994" s="22" t="e">
        <f>VLOOKUP($A994,Searches!$A:$H,AG$1,FALSE)</f>
        <v>#N/A</v>
      </c>
      <c r="AH994" s="22" t="e">
        <f>VLOOKUP($G994,Temp!$D:$F,AH$1,FALSE)</f>
        <v>#N/A</v>
      </c>
      <c r="AI994" s="22" t="e">
        <f>VLOOKUP($G994,Temp!$D:$F,AI$1,FALSE)</f>
        <v>#N/A</v>
      </c>
      <c r="AJ994" s="22" t="e">
        <f>VLOOKUP($G994,Temp!$D:$F,AJ$1,FALSE)</f>
        <v>#N/A</v>
      </c>
    </row>
    <row r="995" spans="1:36" ht="16" x14ac:dyDescent="0.2">
      <c r="A995" s="8" t="str">
        <f t="shared" si="15"/>
        <v>George Ravich Earnix</v>
      </c>
      <c r="B995" s="8" t="s">
        <v>4963</v>
      </c>
      <c r="C995" s="8" t="s">
        <v>4964</v>
      </c>
      <c r="D995" s="8" t="s">
        <v>42</v>
      </c>
      <c r="E995" s="8" t="s">
        <v>4965</v>
      </c>
      <c r="F995" s="8" t="s">
        <v>4966</v>
      </c>
      <c r="G995" s="12" t="s">
        <v>4666</v>
      </c>
      <c r="H995" s="22" t="str">
        <f>VLOOKUP($G995,Temp!$A:$C,H$1,FALSE)</f>
        <v>earnix.com</v>
      </c>
      <c r="I995" s="22" t="e">
        <f>VLOOKUP($G995,Temp!$A:$C,I$1,FALSE)</f>
        <v>#VALUE!</v>
      </c>
      <c r="J995" s="22" t="e">
        <f>VLOOKUP($G995,Temp!$A:$C,J$1,FALSE)</f>
        <v>#VALUE!</v>
      </c>
      <c r="K995" s="22" t="e">
        <f>VLOOKUP($G995,Temp!$A:$C,K$1,FALSE)</f>
        <v>#VALUE!</v>
      </c>
      <c r="L995" s="22" t="e">
        <f>VLOOKUP($G995,Temp!$A:$C,L$1,FALSE)</f>
        <v>#VALUE!</v>
      </c>
      <c r="M995" s="22" t="e">
        <f>VLOOKUP($G995,Temp!$A:$C,M$1,FALSE)</f>
        <v>#VALUE!</v>
      </c>
      <c r="N995" s="22" t="e">
        <f>VLOOKUP($G995,Temp!$A:$C,N$1,FALSE)</f>
        <v>#VALUE!</v>
      </c>
      <c r="O995" s="22" t="e">
        <f>VLOOKUP($G995,Temp!$A:$C,O$1,FALSE)</f>
        <v>#VALUE!</v>
      </c>
      <c r="P995" s="22" t="e">
        <f>VLOOKUP($G995,Temp!$A:$C,P$1,FALSE)</f>
        <v>#VALUE!</v>
      </c>
      <c r="Q995" s="22" t="e">
        <f>VLOOKUP($G995,Temp!$A:$C,Q$1,FALSE)</f>
        <v>#VALUE!</v>
      </c>
      <c r="R995" s="22" t="e">
        <f>VLOOKUP($G995,Temp!$A:$C,R$1,FALSE)</f>
        <v>#VALUE!</v>
      </c>
      <c r="S995" s="22" t="e">
        <f>VLOOKUP($G995,Temp!$A:$C,S$1,FALSE)</f>
        <v>#VALUE!</v>
      </c>
      <c r="T995" s="22" t="e">
        <f>VLOOKUP($G995,Temp!$A:$C,T$1,FALSE)</f>
        <v>#VALUE!</v>
      </c>
      <c r="U995" s="22" t="e">
        <f>VLOOKUP($G995,Temp!$A:$C,U$1,FALSE)</f>
        <v>#VALUE!</v>
      </c>
      <c r="V995" s="22" t="e">
        <f>VLOOKUP($G995,Temp!$A:$C,V$1,FALSE)</f>
        <v>#VALUE!</v>
      </c>
      <c r="W995" s="22" t="e">
        <f>VLOOKUP($G995,Temp!$A:$C,W$1,FALSE)</f>
        <v>#VALUE!</v>
      </c>
      <c r="X995" s="22" t="e">
        <f>VLOOKUP($G995,Temp!$A:$C,X$1,FALSE)</f>
        <v>#VALUE!</v>
      </c>
      <c r="Y995" s="22">
        <f>VLOOKUP($G995,Temp!$A:$C,Y$1,FALSE)</f>
        <v>4</v>
      </c>
      <c r="Z995" s="22">
        <f>VLOOKUP($G995,Temp!$A:$C,Z$1,FALSE)</f>
        <v>0</v>
      </c>
      <c r="AA995" s="22" t="e">
        <f>VLOOKUP($A995,Searches!$A:$H,AA$1,FALSE)</f>
        <v>#N/A</v>
      </c>
      <c r="AB995" s="22" t="e">
        <f>VLOOKUP($A995,Searches!$A:$H,AB$1,FALSE)</f>
        <v>#N/A</v>
      </c>
      <c r="AC995" s="22" t="e">
        <f>VLOOKUP($A995,Searches!$A:$H,AC$1,FALSE)</f>
        <v>#N/A</v>
      </c>
      <c r="AD995" s="22" t="e">
        <f>VLOOKUP($A995,Searches!$A:$H,AD$1,FALSE)</f>
        <v>#N/A</v>
      </c>
      <c r="AE995" s="22" t="e">
        <f>VLOOKUP($A995,Searches!$A:$H,AE$1,FALSE)</f>
        <v>#N/A</v>
      </c>
      <c r="AF995" s="22" t="e">
        <f>VLOOKUP($A995,Searches!$A:$H,AF$1,FALSE)</f>
        <v>#N/A</v>
      </c>
      <c r="AG995" s="22" t="e">
        <f>VLOOKUP($A995,Searches!$A:$H,AG$1,FALSE)</f>
        <v>#N/A</v>
      </c>
      <c r="AH995" s="22" t="str">
        <f>VLOOKUP($G995,Temp!$D:$F,AH$1,FALSE)</f>
        <v>earnix.com</v>
      </c>
      <c r="AI995" s="22" t="str">
        <f>VLOOKUP($G995,Temp!$D:$F,AI$1,FALSE)</f>
        <v>Marketo</v>
      </c>
      <c r="AJ995" s="22" t="str">
        <f>VLOOKUP($G995,Temp!$D:$F,AJ$1,FALSE)</f>
        <v>WordPress</v>
      </c>
    </row>
    <row r="996" spans="1:36" ht="16" x14ac:dyDescent="0.2">
      <c r="A996" s="8" t="str">
        <f t="shared" si="15"/>
        <v>Grant Johnson Kofax</v>
      </c>
      <c r="B996" s="8" t="s">
        <v>3687</v>
      </c>
      <c r="C996" s="8" t="s">
        <v>3202</v>
      </c>
      <c r="D996" s="8" t="s">
        <v>42</v>
      </c>
      <c r="E996" s="8" t="s">
        <v>4977</v>
      </c>
      <c r="F996" s="8" t="s">
        <v>4978</v>
      </c>
      <c r="G996" s="12" t="s">
        <v>4687</v>
      </c>
      <c r="H996" s="22" t="str">
        <f>VLOOKUP($G996,Temp!$A:$C,H$1,FALSE)</f>
        <v>kofax.com</v>
      </c>
      <c r="I996" s="22" t="e">
        <f>VLOOKUP($G996,Temp!$A:$C,I$1,FALSE)</f>
        <v>#VALUE!</v>
      </c>
      <c r="J996" s="22" t="e">
        <f>VLOOKUP($G996,Temp!$A:$C,J$1,FALSE)</f>
        <v>#VALUE!</v>
      </c>
      <c r="K996" s="22" t="e">
        <f>VLOOKUP($G996,Temp!$A:$C,K$1,FALSE)</f>
        <v>#VALUE!</v>
      </c>
      <c r="L996" s="22" t="e">
        <f>VLOOKUP($G996,Temp!$A:$C,L$1,FALSE)</f>
        <v>#VALUE!</v>
      </c>
      <c r="M996" s="22" t="e">
        <f>VLOOKUP($G996,Temp!$A:$C,M$1,FALSE)</f>
        <v>#VALUE!</v>
      </c>
      <c r="N996" s="22" t="e">
        <f>VLOOKUP($G996,Temp!$A:$C,N$1,FALSE)</f>
        <v>#VALUE!</v>
      </c>
      <c r="O996" s="22" t="e">
        <f>VLOOKUP($G996,Temp!$A:$C,O$1,FALSE)</f>
        <v>#VALUE!</v>
      </c>
      <c r="P996" s="22" t="e">
        <f>VLOOKUP($G996,Temp!$A:$C,P$1,FALSE)</f>
        <v>#VALUE!</v>
      </c>
      <c r="Q996" s="22" t="e">
        <f>VLOOKUP($G996,Temp!$A:$C,Q$1,FALSE)</f>
        <v>#VALUE!</v>
      </c>
      <c r="R996" s="22" t="e">
        <f>VLOOKUP($G996,Temp!$A:$C,R$1,FALSE)</f>
        <v>#VALUE!</v>
      </c>
      <c r="S996" s="22" t="e">
        <f>VLOOKUP($G996,Temp!$A:$C,S$1,FALSE)</f>
        <v>#VALUE!</v>
      </c>
      <c r="T996" s="22" t="e">
        <f>VLOOKUP($G996,Temp!$A:$C,T$1,FALSE)</f>
        <v>#VALUE!</v>
      </c>
      <c r="U996" s="22" t="e">
        <f>VLOOKUP($G996,Temp!$A:$C,U$1,FALSE)</f>
        <v>#VALUE!</v>
      </c>
      <c r="V996" s="22" t="e">
        <f>VLOOKUP($G996,Temp!$A:$C,V$1,FALSE)</f>
        <v>#VALUE!</v>
      </c>
      <c r="W996" s="22" t="e">
        <f>VLOOKUP($G996,Temp!$A:$C,W$1,FALSE)</f>
        <v>#VALUE!</v>
      </c>
      <c r="X996" s="22" t="e">
        <f>VLOOKUP($G996,Temp!$A:$C,X$1,FALSE)</f>
        <v>#VALUE!</v>
      </c>
      <c r="Y996" s="22">
        <f>VLOOKUP($G996,Temp!$A:$C,Y$1,FALSE)</f>
        <v>44700</v>
      </c>
      <c r="Z996" s="22">
        <f>VLOOKUP($G996,Temp!$A:$C,Z$1,FALSE)</f>
        <v>2800</v>
      </c>
      <c r="AA996" s="22" t="e">
        <f>VLOOKUP($A996,Searches!$A:$H,AA$1,FALSE)</f>
        <v>#N/A</v>
      </c>
      <c r="AB996" s="22" t="e">
        <f>VLOOKUP($A996,Searches!$A:$H,AB$1,FALSE)</f>
        <v>#N/A</v>
      </c>
      <c r="AC996" s="22" t="e">
        <f>VLOOKUP($A996,Searches!$A:$H,AC$1,FALSE)</f>
        <v>#N/A</v>
      </c>
      <c r="AD996" s="22" t="e">
        <f>VLOOKUP($A996,Searches!$A:$H,AD$1,FALSE)</f>
        <v>#N/A</v>
      </c>
      <c r="AE996" s="22" t="e">
        <f>VLOOKUP($A996,Searches!$A:$H,AE$1,FALSE)</f>
        <v>#N/A</v>
      </c>
      <c r="AF996" s="22" t="e">
        <f>VLOOKUP($A996,Searches!$A:$H,AF$1,FALSE)</f>
        <v>#N/A</v>
      </c>
      <c r="AG996" s="22" t="e">
        <f>VLOOKUP($A996,Searches!$A:$H,AG$1,FALSE)</f>
        <v>#N/A</v>
      </c>
      <c r="AH996" s="22" t="str">
        <f>VLOOKUP($G996,Temp!$D:$F,AH$1,FALSE)</f>
        <v>kofax.com</v>
      </c>
      <c r="AI996" s="22" t="str">
        <f>VLOOKUP($G996,Temp!$D:$F,AI$1,FALSE)</f>
        <v>Eloqua</v>
      </c>
      <c r="AJ996" s="22" t="str">
        <f>VLOOKUP($G996,Temp!$D:$F,AJ$1,FALSE)</f>
        <v>WordPress</v>
      </c>
    </row>
    <row r="997" spans="1:36" ht="16" x14ac:dyDescent="0.2">
      <c r="A997" s="8" t="str">
        <f t="shared" si="15"/>
        <v>Dan Pingree Moosejaw Mountaineering</v>
      </c>
      <c r="B997" s="8" t="s">
        <v>362</v>
      </c>
      <c r="C997" s="8" t="s">
        <v>4986</v>
      </c>
      <c r="D997" s="8" t="s">
        <v>42</v>
      </c>
      <c r="E997" s="8" t="s">
        <v>4989</v>
      </c>
      <c r="F997" s="8" t="s">
        <v>4991</v>
      </c>
      <c r="G997" s="12" t="s">
        <v>4694</v>
      </c>
      <c r="H997" s="22" t="str">
        <f>VLOOKUP($G997,Temp!$A:$C,H$1,FALSE)</f>
        <v>moosejaw.com</v>
      </c>
      <c r="I997" s="22" t="e">
        <f>VLOOKUP($G997,Temp!$A:$C,I$1,FALSE)</f>
        <v>#VALUE!</v>
      </c>
      <c r="J997" s="22" t="e">
        <f>VLOOKUP($G997,Temp!$A:$C,J$1,FALSE)</f>
        <v>#VALUE!</v>
      </c>
      <c r="K997" s="22" t="e">
        <f>VLOOKUP($G997,Temp!$A:$C,K$1,FALSE)</f>
        <v>#VALUE!</v>
      </c>
      <c r="L997" s="22" t="e">
        <f>VLOOKUP($G997,Temp!$A:$C,L$1,FALSE)</f>
        <v>#VALUE!</v>
      </c>
      <c r="M997" s="22" t="e">
        <f>VLOOKUP($G997,Temp!$A:$C,M$1,FALSE)</f>
        <v>#VALUE!</v>
      </c>
      <c r="N997" s="22" t="e">
        <f>VLOOKUP($G997,Temp!$A:$C,N$1,FALSE)</f>
        <v>#VALUE!</v>
      </c>
      <c r="O997" s="22" t="e">
        <f>VLOOKUP($G997,Temp!$A:$C,O$1,FALSE)</f>
        <v>#VALUE!</v>
      </c>
      <c r="P997" s="22" t="e">
        <f>VLOOKUP($G997,Temp!$A:$C,P$1,FALSE)</f>
        <v>#VALUE!</v>
      </c>
      <c r="Q997" s="22" t="e">
        <f>VLOOKUP($G997,Temp!$A:$C,Q$1,FALSE)</f>
        <v>#VALUE!</v>
      </c>
      <c r="R997" s="22" t="e">
        <f>VLOOKUP($G997,Temp!$A:$C,R$1,FALSE)</f>
        <v>#VALUE!</v>
      </c>
      <c r="S997" s="22" t="e">
        <f>VLOOKUP($G997,Temp!$A:$C,S$1,FALSE)</f>
        <v>#VALUE!</v>
      </c>
      <c r="T997" s="22" t="e">
        <f>VLOOKUP($G997,Temp!$A:$C,T$1,FALSE)</f>
        <v>#VALUE!</v>
      </c>
      <c r="U997" s="22" t="e">
        <f>VLOOKUP($G997,Temp!$A:$C,U$1,FALSE)</f>
        <v>#VALUE!</v>
      </c>
      <c r="V997" s="22" t="e">
        <f>VLOOKUP($G997,Temp!$A:$C,V$1,FALSE)</f>
        <v>#VALUE!</v>
      </c>
      <c r="W997" s="22" t="e">
        <f>VLOOKUP($G997,Temp!$A:$C,W$1,FALSE)</f>
        <v>#VALUE!</v>
      </c>
      <c r="X997" s="22" t="e">
        <f>VLOOKUP($G997,Temp!$A:$C,X$1,FALSE)</f>
        <v>#VALUE!</v>
      </c>
      <c r="Y997" s="22">
        <f>VLOOKUP($G997,Temp!$A:$C,Y$1,FALSE)</f>
        <v>0</v>
      </c>
      <c r="Z997" s="22">
        <f>VLOOKUP($G997,Temp!$A:$C,Z$1,FALSE)</f>
        <v>0</v>
      </c>
      <c r="AA997" s="22" t="e">
        <f>VLOOKUP($A997,Searches!$A:$H,AA$1,FALSE)</f>
        <v>#N/A</v>
      </c>
      <c r="AB997" s="22" t="e">
        <f>VLOOKUP($A997,Searches!$A:$H,AB$1,FALSE)</f>
        <v>#N/A</v>
      </c>
      <c r="AC997" s="22" t="e">
        <f>VLOOKUP($A997,Searches!$A:$H,AC$1,FALSE)</f>
        <v>#N/A</v>
      </c>
      <c r="AD997" s="22" t="e">
        <f>VLOOKUP($A997,Searches!$A:$H,AD$1,FALSE)</f>
        <v>#N/A</v>
      </c>
      <c r="AE997" s="22" t="e">
        <f>VLOOKUP($A997,Searches!$A:$H,AE$1,FALSE)</f>
        <v>#N/A</v>
      </c>
      <c r="AF997" s="22" t="e">
        <f>VLOOKUP($A997,Searches!$A:$H,AF$1,FALSE)</f>
        <v>#N/A</v>
      </c>
      <c r="AG997" s="22" t="e">
        <f>VLOOKUP($A997,Searches!$A:$H,AG$1,FALSE)</f>
        <v>#N/A</v>
      </c>
      <c r="AH997" s="22" t="e">
        <f>VLOOKUP($G997,Temp!$D:$F,AH$1,FALSE)</f>
        <v>#N/A</v>
      </c>
      <c r="AI997" s="22" t="e">
        <f>VLOOKUP($G997,Temp!$D:$F,AI$1,FALSE)</f>
        <v>#N/A</v>
      </c>
      <c r="AJ997" s="22" t="e">
        <f>VLOOKUP($G997,Temp!$D:$F,AJ$1,FALSE)</f>
        <v>#N/A</v>
      </c>
    </row>
    <row r="998" spans="1:36" ht="16" x14ac:dyDescent="0.2">
      <c r="A998" s="8" t="str">
        <f t="shared" si="15"/>
        <v>Holly Hamann Automox</v>
      </c>
      <c r="B998" s="8" t="s">
        <v>2946</v>
      </c>
      <c r="C998" s="8" t="s">
        <v>5002</v>
      </c>
      <c r="D998" s="8" t="s">
        <v>42</v>
      </c>
      <c r="E998" s="8" t="s">
        <v>634</v>
      </c>
      <c r="F998" s="8" t="s">
        <v>5003</v>
      </c>
      <c r="G998" s="8" t="s">
        <v>634</v>
      </c>
      <c r="H998" s="22" t="e">
        <f>VLOOKUP($G998,Temp!$A:$C,H$1,FALSE)</f>
        <v>#N/A</v>
      </c>
      <c r="I998" s="22" t="e">
        <f>VLOOKUP($G998,Temp!$A:$C,I$1,FALSE)</f>
        <v>#N/A</v>
      </c>
      <c r="J998" s="22" t="e">
        <f>VLOOKUP($G998,Temp!$A:$C,J$1,FALSE)</f>
        <v>#N/A</v>
      </c>
      <c r="K998" s="22" t="e">
        <f>VLOOKUP($G998,Temp!$A:$C,K$1,FALSE)</f>
        <v>#N/A</v>
      </c>
      <c r="L998" s="22" t="e">
        <f>VLOOKUP($G998,Temp!$A:$C,L$1,FALSE)</f>
        <v>#N/A</v>
      </c>
      <c r="M998" s="22" t="e">
        <f>VLOOKUP($G998,Temp!$A:$C,M$1,FALSE)</f>
        <v>#N/A</v>
      </c>
      <c r="N998" s="22" t="e">
        <f>VLOOKUP($G998,Temp!$A:$C,N$1,FALSE)</f>
        <v>#N/A</v>
      </c>
      <c r="O998" s="22" t="e">
        <f>VLOOKUP($G998,Temp!$A:$C,O$1,FALSE)</f>
        <v>#N/A</v>
      </c>
      <c r="P998" s="22" t="e">
        <f>VLOOKUP($G998,Temp!$A:$C,P$1,FALSE)</f>
        <v>#N/A</v>
      </c>
      <c r="Q998" s="22" t="e">
        <f>VLOOKUP($G998,Temp!$A:$C,Q$1,FALSE)</f>
        <v>#N/A</v>
      </c>
      <c r="R998" s="22" t="e">
        <f>VLOOKUP($G998,Temp!$A:$C,R$1,FALSE)</f>
        <v>#N/A</v>
      </c>
      <c r="S998" s="22" t="e">
        <f>VLOOKUP($G998,Temp!$A:$C,S$1,FALSE)</f>
        <v>#N/A</v>
      </c>
      <c r="T998" s="22" t="e">
        <f>VLOOKUP($G998,Temp!$A:$C,T$1,FALSE)</f>
        <v>#N/A</v>
      </c>
      <c r="U998" s="22" t="e">
        <f>VLOOKUP($G998,Temp!$A:$C,U$1,FALSE)</f>
        <v>#N/A</v>
      </c>
      <c r="V998" s="22" t="e">
        <f>VLOOKUP($G998,Temp!$A:$C,V$1,FALSE)</f>
        <v>#N/A</v>
      </c>
      <c r="W998" s="22" t="e">
        <f>VLOOKUP($G998,Temp!$A:$C,W$1,FALSE)</f>
        <v>#N/A</v>
      </c>
      <c r="X998" s="22" t="e">
        <f>VLOOKUP($G998,Temp!$A:$C,X$1,FALSE)</f>
        <v>#N/A</v>
      </c>
      <c r="Y998" s="22" t="e">
        <f>VLOOKUP($G998,Temp!$A:$C,Y$1,FALSE)</f>
        <v>#N/A</v>
      </c>
      <c r="Z998" s="22" t="e">
        <f>VLOOKUP($G998,Temp!$A:$C,Z$1,FALSE)</f>
        <v>#N/A</v>
      </c>
      <c r="AA998" s="22" t="str">
        <f>VLOOKUP($A998,Searches!$A:$H,AA$1,FALSE)</f>
        <v>Holly Hamann</v>
      </c>
      <c r="AB998" s="22" t="str">
        <f>VLOOKUP($A998,Searches!$A:$H,AB$1,FALSE)</f>
        <v>Automox</v>
      </c>
      <c r="AC998" s="22" t="str">
        <f>VLOOKUP($A998,Searches!$A:$H,AC$1,FALSE)</f>
        <v>Chief Marketing Officer</v>
      </c>
      <c r="AD998" s="22" t="str">
        <f>VLOOKUP($A998,Searches!$A:$H,AD$1,FALSE)</f>
        <v>2nd</v>
      </c>
      <c r="AE998" s="22" t="str">
        <f>VLOOKUP($A998,Searches!$A:$H,AE$1,FALSE)</f>
        <v>Open link</v>
      </c>
      <c r="AF998" s="22" t="str">
        <f>VLOOKUP($A998,Searches!$A:$H,AF$1,FALSE)</f>
        <v>Greater Denver Area</v>
      </c>
      <c r="AG998" s="22" t="str">
        <f>VLOOKUP($A998,Searches!$A:$H,AG$1,FALSE)</f>
        <v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v>
      </c>
      <c r="AH998" s="22" t="e">
        <f>VLOOKUP($G998,Temp!$D:$F,AH$1,FALSE)</f>
        <v>#N/A</v>
      </c>
      <c r="AI998" s="22" t="e">
        <f>VLOOKUP($G998,Temp!$D:$F,AI$1,FALSE)</f>
        <v>#N/A</v>
      </c>
      <c r="AJ998" s="22" t="e">
        <f>VLOOKUP($G998,Temp!$D:$F,AJ$1,FALSE)</f>
        <v>#N/A</v>
      </c>
    </row>
    <row r="999" spans="1:36" ht="16" x14ac:dyDescent="0.2">
      <c r="A999" s="8" t="str">
        <f t="shared" si="15"/>
        <v>Bernd Leger CloudLock - Now part of Cisco</v>
      </c>
      <c r="B999" s="8" t="s">
        <v>5005</v>
      </c>
      <c r="C999" s="8" t="s">
        <v>5006</v>
      </c>
      <c r="D999" s="8" t="s">
        <v>42</v>
      </c>
      <c r="E999" s="8" t="s">
        <v>5007</v>
      </c>
      <c r="F999" s="8" t="s">
        <v>5008</v>
      </c>
      <c r="G999" s="12" t="s">
        <v>4704</v>
      </c>
      <c r="H999" s="22" t="str">
        <f>VLOOKUP($G999,Temp!$A:$C,H$1,FALSE)</f>
        <v>cloudlock.com</v>
      </c>
      <c r="I999" s="22" t="e">
        <f>VLOOKUP($G999,Temp!$A:$C,I$1,FALSE)</f>
        <v>#VALUE!</v>
      </c>
      <c r="J999" s="22" t="e">
        <f>VLOOKUP($G999,Temp!$A:$C,J$1,FALSE)</f>
        <v>#VALUE!</v>
      </c>
      <c r="K999" s="22" t="e">
        <f>VLOOKUP($G999,Temp!$A:$C,K$1,FALSE)</f>
        <v>#VALUE!</v>
      </c>
      <c r="L999" s="22" t="e">
        <f>VLOOKUP($G999,Temp!$A:$C,L$1,FALSE)</f>
        <v>#VALUE!</v>
      </c>
      <c r="M999" s="22" t="e">
        <f>VLOOKUP($G999,Temp!$A:$C,M$1,FALSE)</f>
        <v>#VALUE!</v>
      </c>
      <c r="N999" s="22" t="e">
        <f>VLOOKUP($G999,Temp!$A:$C,N$1,FALSE)</f>
        <v>#VALUE!</v>
      </c>
      <c r="O999" s="22" t="e">
        <f>VLOOKUP($G999,Temp!$A:$C,O$1,FALSE)</f>
        <v>#VALUE!</v>
      </c>
      <c r="P999" s="22" t="e">
        <f>VLOOKUP($G999,Temp!$A:$C,P$1,FALSE)</f>
        <v>#VALUE!</v>
      </c>
      <c r="Q999" s="22" t="e">
        <f>VLOOKUP($G999,Temp!$A:$C,Q$1,FALSE)</f>
        <v>#VALUE!</v>
      </c>
      <c r="R999" s="22" t="e">
        <f>VLOOKUP($G999,Temp!$A:$C,R$1,FALSE)</f>
        <v>#VALUE!</v>
      </c>
      <c r="S999" s="22" t="e">
        <f>VLOOKUP($G999,Temp!$A:$C,S$1,FALSE)</f>
        <v>#VALUE!</v>
      </c>
      <c r="T999" s="22" t="e">
        <f>VLOOKUP($G999,Temp!$A:$C,T$1,FALSE)</f>
        <v>#VALUE!</v>
      </c>
      <c r="U999" s="22" t="e">
        <f>VLOOKUP($G999,Temp!$A:$C,U$1,FALSE)</f>
        <v>#VALUE!</v>
      </c>
      <c r="V999" s="22" t="e">
        <f>VLOOKUP($G999,Temp!$A:$C,V$1,FALSE)</f>
        <v>#VALUE!</v>
      </c>
      <c r="W999" s="22" t="e">
        <f>VLOOKUP($G999,Temp!$A:$C,W$1,FALSE)</f>
        <v>#VALUE!</v>
      </c>
      <c r="X999" s="22" t="e">
        <f>VLOOKUP($G999,Temp!$A:$C,X$1,FALSE)</f>
        <v>#VALUE!</v>
      </c>
      <c r="Y999" s="22">
        <f>VLOOKUP($G999,Temp!$A:$C,Y$1,FALSE)</f>
        <v>10900</v>
      </c>
      <c r="Z999" s="22">
        <f>VLOOKUP($G999,Temp!$A:$C,Z$1,FALSE)</f>
        <v>191</v>
      </c>
      <c r="AA999" s="22" t="str">
        <f>VLOOKUP($A999,Searches!$A:$H,AA$1,FALSE)</f>
        <v>Bernd Leger</v>
      </c>
      <c r="AB999" s="22" t="str">
        <f>VLOOKUP($A999,Searches!$A:$H,AB$1,FALSE)</f>
        <v>CloudLock - Now part of Cisco</v>
      </c>
      <c r="AC999" s="22" t="str">
        <f>VLOOKUP($A999,Searches!$A:$H,AC$1,FALSE)</f>
        <v>Chief Marketing Officer</v>
      </c>
      <c r="AD999" s="22" t="str">
        <f>VLOOKUP($A999,Searches!$A:$H,AD$1,FALSE)</f>
        <v>2nd</v>
      </c>
      <c r="AE999" s="22" t="str">
        <f>VLOOKUP($A999,Searches!$A:$H,AE$1,FALSE)</f>
        <v/>
      </c>
      <c r="AF999" s="22" t="str">
        <f>VLOOKUP($A999,Searches!$A:$H,AF$1,FALSE)</f>
        <v>Greater Boston Area</v>
      </c>
      <c r="AG999" s="22" t="str">
        <f>VLOOKUP($A999,Searches!$A:$H,AG$1,FALSE)</f>
        <v>https://www.linkedin.com/sales/profile/214573,g3OM,NAME_SEARCH?moduleKey=peopleSearchResults&amp;pageKey=sales-search3-people-refinement&amp;contextId=60BC92C971D70515801E49D6842B0000&amp;requestId=7e4e3b81-6e91-48ba-8ad9-264e04fca98d&amp;action=CLICK&amp;target=urn%3Ali%3AsalesLead%3A(-1%2C214573)&amp;pageNumber=10&amp;targetEl=profilelink&amp;position=24&amp;trk=lss-serp-result-lead_photo</v>
      </c>
      <c r="AH999" s="22" t="str">
        <f>VLOOKUP($G999,Temp!$D:$F,AH$1,FALSE)</f>
        <v>cloudlock.com</v>
      </c>
      <c r="AI999" s="22" t="str">
        <f>VLOOKUP($G999,Temp!$D:$F,AI$1,FALSE)</f>
        <v>Marketo</v>
      </c>
      <c r="AJ999" s="22" t="str">
        <f>VLOOKUP($G999,Temp!$D:$F,AJ$1,FALSE)</f>
        <v>WordPress</v>
      </c>
    </row>
    <row r="1000" spans="1:36" ht="16" x14ac:dyDescent="0.2">
      <c r="A1000" s="8" t="str">
        <f t="shared" si="15"/>
        <v>Heather Moses Nexthink</v>
      </c>
      <c r="B1000" s="8" t="s">
        <v>202</v>
      </c>
      <c r="C1000" s="8" t="s">
        <v>4143</v>
      </c>
      <c r="D1000" s="8" t="s">
        <v>42</v>
      </c>
      <c r="E1000" s="8" t="s">
        <v>4144</v>
      </c>
      <c r="F1000" s="8" t="s">
        <v>4145</v>
      </c>
      <c r="G1000" s="12" t="s">
        <v>4147</v>
      </c>
      <c r="H1000" s="22" t="str">
        <f>VLOOKUP($G1000,Temp!$A:$C,H$1,FALSE)</f>
        <v>nexthink.com</v>
      </c>
      <c r="I1000" s="22" t="e">
        <f>VLOOKUP($G1000,Temp!$A:$C,I$1,FALSE)</f>
        <v>#VALUE!</v>
      </c>
      <c r="J1000" s="22" t="e">
        <f>VLOOKUP($G1000,Temp!$A:$C,J$1,FALSE)</f>
        <v>#VALUE!</v>
      </c>
      <c r="K1000" s="22" t="e">
        <f>VLOOKUP($G1000,Temp!$A:$C,K$1,FALSE)</f>
        <v>#VALUE!</v>
      </c>
      <c r="L1000" s="22" t="e">
        <f>VLOOKUP($G1000,Temp!$A:$C,L$1,FALSE)</f>
        <v>#VALUE!</v>
      </c>
      <c r="M1000" s="22" t="e">
        <f>VLOOKUP($G1000,Temp!$A:$C,M$1,FALSE)</f>
        <v>#VALUE!</v>
      </c>
      <c r="N1000" s="22" t="e">
        <f>VLOOKUP($G1000,Temp!$A:$C,N$1,FALSE)</f>
        <v>#VALUE!</v>
      </c>
      <c r="O1000" s="22" t="e">
        <f>VLOOKUP($G1000,Temp!$A:$C,O$1,FALSE)</f>
        <v>#VALUE!</v>
      </c>
      <c r="P1000" s="22" t="e">
        <f>VLOOKUP($G1000,Temp!$A:$C,P$1,FALSE)</f>
        <v>#VALUE!</v>
      </c>
      <c r="Q1000" s="22" t="e">
        <f>VLOOKUP($G1000,Temp!$A:$C,Q$1,FALSE)</f>
        <v>#VALUE!</v>
      </c>
      <c r="R1000" s="22" t="e">
        <f>VLOOKUP($G1000,Temp!$A:$C,R$1,FALSE)</f>
        <v>#VALUE!</v>
      </c>
      <c r="S1000" s="22" t="e">
        <f>VLOOKUP($G1000,Temp!$A:$C,S$1,FALSE)</f>
        <v>#VALUE!</v>
      </c>
      <c r="T1000" s="22" t="e">
        <f>VLOOKUP($G1000,Temp!$A:$C,T$1,FALSE)</f>
        <v>#VALUE!</v>
      </c>
      <c r="U1000" s="22" t="e">
        <f>VLOOKUP($G1000,Temp!$A:$C,U$1,FALSE)</f>
        <v>#VALUE!</v>
      </c>
      <c r="V1000" s="22" t="e">
        <f>VLOOKUP($G1000,Temp!$A:$C,V$1,FALSE)</f>
        <v>#VALUE!</v>
      </c>
      <c r="W1000" s="22" t="e">
        <f>VLOOKUP($G1000,Temp!$A:$C,W$1,FALSE)</f>
        <v>#VALUE!</v>
      </c>
      <c r="X1000" s="22" t="e">
        <f>VLOOKUP($G1000,Temp!$A:$C,X$1,FALSE)</f>
        <v>#VALUE!</v>
      </c>
      <c r="Y1000" s="22">
        <f>VLOOKUP($G1000,Temp!$A:$C,Y$1,FALSE)</f>
        <v>522</v>
      </c>
      <c r="Z1000" s="22">
        <f>VLOOKUP($G1000,Temp!$A:$C,Z$1,FALSE)</f>
        <v>0</v>
      </c>
      <c r="AA1000" s="22" t="str">
        <f>VLOOKUP($A1000,Searches!$A:$H,AA$1,FALSE)</f>
        <v>Heather Moses</v>
      </c>
      <c r="AB1000" s="22" t="str">
        <f>VLOOKUP($A1000,Searches!$A:$H,AB$1,FALSE)</f>
        <v>Nexthink</v>
      </c>
      <c r="AC1000" s="22" t="str">
        <f>VLOOKUP($A1000,Searches!$A:$H,AC$1,FALSE)</f>
        <v>Chief Marketing Officer</v>
      </c>
      <c r="AD1000" s="22" t="str">
        <f>VLOOKUP($A1000,Searches!$A:$H,AD$1,FALSE)</f>
        <v>2nd</v>
      </c>
      <c r="AE1000" s="22" t="str">
        <f>VLOOKUP($A1000,Searches!$A:$H,AE$1,FALSE)</f>
        <v>Open link</v>
      </c>
      <c r="AF1000" s="22" t="str">
        <f>VLOOKUP($A1000,Searches!$A:$H,AF$1,FALSE)</f>
        <v>Greater Boston Area</v>
      </c>
      <c r="AG1000" s="22" t="str">
        <f>VLOOKUP($A1000,Searches!$A:$H,AG$1,FALSE)</f>
        <v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v>
      </c>
      <c r="AH1000" s="22" t="str">
        <f>VLOOKUP($G1000,Temp!$D:$F,AH$1,FALSE)</f>
        <v>nexthink.com</v>
      </c>
      <c r="AI1000" s="22" t="str">
        <f>VLOOKUP($G1000,Temp!$D:$F,AI$1,FALSE)</f>
        <v>Marketo</v>
      </c>
      <c r="AJ1000" s="22" t="str">
        <f>VLOOKUP($G1000,Temp!$D:$F,AJ$1,FALSE)</f>
        <v>WordPress</v>
      </c>
    </row>
    <row r="1001" spans="1:36" ht="16" x14ac:dyDescent="0.2">
      <c r="A1001" s="8" t="str">
        <f t="shared" si="15"/>
        <v>John Getze KIXEYE</v>
      </c>
      <c r="B1001" s="8" t="s">
        <v>428</v>
      </c>
      <c r="C1001" s="8" t="s">
        <v>3718</v>
      </c>
      <c r="D1001" s="8" t="s">
        <v>42</v>
      </c>
      <c r="E1001" s="8" t="s">
        <v>3719</v>
      </c>
      <c r="F1001" s="8" t="s">
        <v>3720</v>
      </c>
      <c r="G1001" s="12" t="s">
        <v>3721</v>
      </c>
      <c r="H1001" s="22" t="str">
        <f>VLOOKUP($G1001,Temp!$A:$C,H$1,FALSE)</f>
        <v>kixeye.com</v>
      </c>
      <c r="I1001" s="22" t="e">
        <f>VLOOKUP($G1001,Temp!$A:$C,I$1,FALSE)</f>
        <v>#VALUE!</v>
      </c>
      <c r="J1001" s="22" t="e">
        <f>VLOOKUP($G1001,Temp!$A:$C,J$1,FALSE)</f>
        <v>#VALUE!</v>
      </c>
      <c r="K1001" s="22" t="e">
        <f>VLOOKUP($G1001,Temp!$A:$C,K$1,FALSE)</f>
        <v>#VALUE!</v>
      </c>
      <c r="L1001" s="22" t="e">
        <f>VLOOKUP($G1001,Temp!$A:$C,L$1,FALSE)</f>
        <v>#VALUE!</v>
      </c>
      <c r="M1001" s="22" t="e">
        <f>VLOOKUP($G1001,Temp!$A:$C,M$1,FALSE)</f>
        <v>#VALUE!</v>
      </c>
      <c r="N1001" s="22" t="e">
        <f>VLOOKUP($G1001,Temp!$A:$C,N$1,FALSE)</f>
        <v>#VALUE!</v>
      </c>
      <c r="O1001" s="22" t="e">
        <f>VLOOKUP($G1001,Temp!$A:$C,O$1,FALSE)</f>
        <v>#VALUE!</v>
      </c>
      <c r="P1001" s="22" t="e">
        <f>VLOOKUP($G1001,Temp!$A:$C,P$1,FALSE)</f>
        <v>#VALUE!</v>
      </c>
      <c r="Q1001" s="22" t="e">
        <f>VLOOKUP($G1001,Temp!$A:$C,Q$1,FALSE)</f>
        <v>#VALUE!</v>
      </c>
      <c r="R1001" s="22" t="e">
        <f>VLOOKUP($G1001,Temp!$A:$C,R$1,FALSE)</f>
        <v>#VALUE!</v>
      </c>
      <c r="S1001" s="22" t="e">
        <f>VLOOKUP($G1001,Temp!$A:$C,S$1,FALSE)</f>
        <v>#VALUE!</v>
      </c>
      <c r="T1001" s="22" t="e">
        <f>VLOOKUP($G1001,Temp!$A:$C,T$1,FALSE)</f>
        <v>#VALUE!</v>
      </c>
      <c r="U1001" s="22" t="e">
        <f>VLOOKUP($G1001,Temp!$A:$C,U$1,FALSE)</f>
        <v>#VALUE!</v>
      </c>
      <c r="V1001" s="22" t="e">
        <f>VLOOKUP($G1001,Temp!$A:$C,V$1,FALSE)</f>
        <v>#VALUE!</v>
      </c>
      <c r="W1001" s="22" t="e">
        <f>VLOOKUP($G1001,Temp!$A:$C,W$1,FALSE)</f>
        <v>#VALUE!</v>
      </c>
      <c r="X1001" s="22" t="e">
        <f>VLOOKUP($G1001,Temp!$A:$C,X$1,FALSE)</f>
        <v>#VALUE!</v>
      </c>
      <c r="Y1001" s="22">
        <f>VLOOKUP($G1001,Temp!$A:$C,Y$1,FALSE)</f>
        <v>26000</v>
      </c>
      <c r="Z1001" s="22">
        <f>VLOOKUP($G1001,Temp!$A:$C,Z$1,FALSE)</f>
        <v>0</v>
      </c>
      <c r="AA1001" s="22" t="str">
        <f>VLOOKUP($A1001,Searches!$A:$H,AA$1,FALSE)</f>
        <v>John Getze</v>
      </c>
      <c r="AB1001" s="22" t="str">
        <f>VLOOKUP($A1001,Searches!$A:$H,AB$1,FALSE)</f>
        <v>KIXEYE</v>
      </c>
      <c r="AC1001" s="22" t="str">
        <f>VLOOKUP($A1001,Searches!$A:$H,AC$1,FALSE)</f>
        <v>Chief Marketing Officer</v>
      </c>
      <c r="AD1001" s="22" t="str">
        <f>VLOOKUP($A1001,Searches!$A:$H,AD$1,FALSE)</f>
        <v>2nd</v>
      </c>
      <c r="AE1001" s="22" t="str">
        <f>VLOOKUP($A1001,Searches!$A:$H,AE$1,FALSE)</f>
        <v/>
      </c>
      <c r="AF1001" s="22" t="str">
        <f>VLOOKUP($A1001,Searches!$A:$H,AF$1,FALSE)</f>
        <v>San Francisco Bay Area</v>
      </c>
      <c r="AG1001" s="22" t="str">
        <f>VLOOKUP($A1001,Searches!$A:$H,AG$1,FALSE)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1001" s="22" t="e">
        <f>VLOOKUP($G1001,Temp!$D:$F,AH$1,FALSE)</f>
        <v>#N/A</v>
      </c>
      <c r="AI1001" s="22" t="e">
        <f>VLOOKUP($G1001,Temp!$D:$F,AI$1,FALSE)</f>
        <v>#N/A</v>
      </c>
      <c r="AJ1001" s="22" t="e">
        <f>VLOOKUP($G1001,Temp!$D:$F,AJ$1,FALSE)</f>
        <v>#N/A</v>
      </c>
    </row>
    <row r="1002" spans="1:36" ht="16" x14ac:dyDescent="0.2">
      <c r="A1002" s="8" t="str">
        <f t="shared" si="15"/>
        <v>Michelle Reed SkillSurvey</v>
      </c>
      <c r="B1002" s="8" t="s">
        <v>223</v>
      </c>
      <c r="C1002" s="8" t="s">
        <v>2502</v>
      </c>
      <c r="D1002" s="8" t="s">
        <v>42</v>
      </c>
      <c r="E1002" s="8" t="s">
        <v>5026</v>
      </c>
      <c r="F1002" s="8" t="s">
        <v>5028</v>
      </c>
      <c r="G1002" s="12" t="s">
        <v>4729</v>
      </c>
      <c r="H1002" s="22" t="str">
        <f>VLOOKUP($G1002,Temp!$A:$C,H$1,FALSE)</f>
        <v>skillsurvey.com</v>
      </c>
      <c r="I1002" s="22" t="e">
        <f>VLOOKUP($G1002,Temp!$A:$C,I$1,FALSE)</f>
        <v>#VALUE!</v>
      </c>
      <c r="J1002" s="22" t="e">
        <f>VLOOKUP($G1002,Temp!$A:$C,J$1,FALSE)</f>
        <v>#VALUE!</v>
      </c>
      <c r="K1002" s="22" t="e">
        <f>VLOOKUP($G1002,Temp!$A:$C,K$1,FALSE)</f>
        <v>#VALUE!</v>
      </c>
      <c r="L1002" s="22" t="e">
        <f>VLOOKUP($G1002,Temp!$A:$C,L$1,FALSE)</f>
        <v>#VALUE!</v>
      </c>
      <c r="M1002" s="22" t="e">
        <f>VLOOKUP($G1002,Temp!$A:$C,M$1,FALSE)</f>
        <v>#VALUE!</v>
      </c>
      <c r="N1002" s="22" t="e">
        <f>VLOOKUP($G1002,Temp!$A:$C,N$1,FALSE)</f>
        <v>#VALUE!</v>
      </c>
      <c r="O1002" s="22" t="e">
        <f>VLOOKUP($G1002,Temp!$A:$C,O$1,FALSE)</f>
        <v>#VALUE!</v>
      </c>
      <c r="P1002" s="22" t="e">
        <f>VLOOKUP($G1002,Temp!$A:$C,P$1,FALSE)</f>
        <v>#VALUE!</v>
      </c>
      <c r="Q1002" s="22" t="e">
        <f>VLOOKUP($G1002,Temp!$A:$C,Q$1,FALSE)</f>
        <v>#VALUE!</v>
      </c>
      <c r="R1002" s="22" t="e">
        <f>VLOOKUP($G1002,Temp!$A:$C,R$1,FALSE)</f>
        <v>#VALUE!</v>
      </c>
      <c r="S1002" s="22" t="e">
        <f>VLOOKUP($G1002,Temp!$A:$C,S$1,FALSE)</f>
        <v>#VALUE!</v>
      </c>
      <c r="T1002" s="22" t="e">
        <f>VLOOKUP($G1002,Temp!$A:$C,T$1,FALSE)</f>
        <v>#VALUE!</v>
      </c>
      <c r="U1002" s="22" t="e">
        <f>VLOOKUP($G1002,Temp!$A:$C,U$1,FALSE)</f>
        <v>#VALUE!</v>
      </c>
      <c r="V1002" s="22" t="e">
        <f>VLOOKUP($G1002,Temp!$A:$C,V$1,FALSE)</f>
        <v>#VALUE!</v>
      </c>
      <c r="W1002" s="22" t="e">
        <f>VLOOKUP($G1002,Temp!$A:$C,W$1,FALSE)</f>
        <v>#VALUE!</v>
      </c>
      <c r="X1002" s="22" t="e">
        <f>VLOOKUP($G1002,Temp!$A:$C,X$1,FALSE)</f>
        <v>#VALUE!</v>
      </c>
      <c r="Y1002" s="22">
        <f>VLOOKUP($G1002,Temp!$A:$C,Y$1,FALSE)</f>
        <v>19500</v>
      </c>
      <c r="Z1002" s="22">
        <f>VLOOKUP($G1002,Temp!$A:$C,Z$1,FALSE)</f>
        <v>2300</v>
      </c>
      <c r="AA1002" s="22" t="e">
        <f>VLOOKUP($A1002,Searches!$A:$H,AA$1,FALSE)</f>
        <v>#N/A</v>
      </c>
      <c r="AB1002" s="22" t="e">
        <f>VLOOKUP($A1002,Searches!$A:$H,AB$1,FALSE)</f>
        <v>#N/A</v>
      </c>
      <c r="AC1002" s="22" t="e">
        <f>VLOOKUP($A1002,Searches!$A:$H,AC$1,FALSE)</f>
        <v>#N/A</v>
      </c>
      <c r="AD1002" s="22" t="e">
        <f>VLOOKUP($A1002,Searches!$A:$H,AD$1,FALSE)</f>
        <v>#N/A</v>
      </c>
      <c r="AE1002" s="22" t="e">
        <f>VLOOKUP($A1002,Searches!$A:$H,AE$1,FALSE)</f>
        <v>#N/A</v>
      </c>
      <c r="AF1002" s="22" t="e">
        <f>VLOOKUP($A1002,Searches!$A:$H,AF$1,FALSE)</f>
        <v>#N/A</v>
      </c>
      <c r="AG1002" s="22" t="e">
        <f>VLOOKUP($A1002,Searches!$A:$H,AG$1,FALSE)</f>
        <v>#N/A</v>
      </c>
      <c r="AH1002" s="22" t="str">
        <f>VLOOKUP($G1002,Temp!$D:$F,AH$1,FALSE)</f>
        <v>skillsurvey.com</v>
      </c>
      <c r="AI1002" s="22" t="str">
        <f>VLOOKUP($G1002,Temp!$D:$F,AI$1,FALSE)</f>
        <v>Pardot</v>
      </c>
      <c r="AJ1002" s="22" t="str">
        <f>VLOOKUP($G1002,Temp!$D:$F,AJ$1,FALSE)</f>
        <v>WordPress</v>
      </c>
    </row>
    <row r="1003" spans="1:36" ht="16" x14ac:dyDescent="0.2">
      <c r="A1003" s="8" t="str">
        <f t="shared" si="15"/>
        <v>Gary Stockman DXC Technology</v>
      </c>
      <c r="B1003" s="8" t="s">
        <v>141</v>
      </c>
      <c r="C1003" s="8" t="s">
        <v>5044</v>
      </c>
      <c r="D1003" s="8" t="s">
        <v>1568</v>
      </c>
      <c r="E1003" s="8" t="s">
        <v>634</v>
      </c>
      <c r="F1003" s="8" t="s">
        <v>5045</v>
      </c>
      <c r="G1003" s="8" t="s">
        <v>4742</v>
      </c>
      <c r="H1003" s="22" t="str">
        <f>VLOOKUP($G1003,Temp!$A:$C,H$1,FALSE)</f>
        <v>dxc.technology</v>
      </c>
      <c r="I1003" s="22" t="e">
        <f>VLOOKUP($G1003,Temp!$A:$C,I$1,FALSE)</f>
        <v>#VALUE!</v>
      </c>
      <c r="J1003" s="22" t="e">
        <f>VLOOKUP($G1003,Temp!$A:$C,J$1,FALSE)</f>
        <v>#VALUE!</v>
      </c>
      <c r="K1003" s="22" t="e">
        <f>VLOOKUP($G1003,Temp!$A:$C,K$1,FALSE)</f>
        <v>#VALUE!</v>
      </c>
      <c r="L1003" s="22" t="e">
        <f>VLOOKUP($G1003,Temp!$A:$C,L$1,FALSE)</f>
        <v>#VALUE!</v>
      </c>
      <c r="M1003" s="22" t="e">
        <f>VLOOKUP($G1003,Temp!$A:$C,M$1,FALSE)</f>
        <v>#VALUE!</v>
      </c>
      <c r="N1003" s="22" t="e">
        <f>VLOOKUP($G1003,Temp!$A:$C,N$1,FALSE)</f>
        <v>#VALUE!</v>
      </c>
      <c r="O1003" s="22" t="e">
        <f>VLOOKUP($G1003,Temp!$A:$C,O$1,FALSE)</f>
        <v>#VALUE!</v>
      </c>
      <c r="P1003" s="22" t="e">
        <f>VLOOKUP($G1003,Temp!$A:$C,P$1,FALSE)</f>
        <v>#VALUE!</v>
      </c>
      <c r="Q1003" s="22" t="e">
        <f>VLOOKUP($G1003,Temp!$A:$C,Q$1,FALSE)</f>
        <v>#VALUE!</v>
      </c>
      <c r="R1003" s="22" t="e">
        <f>VLOOKUP($G1003,Temp!$A:$C,R$1,FALSE)</f>
        <v>#VALUE!</v>
      </c>
      <c r="S1003" s="22" t="e">
        <f>VLOOKUP($G1003,Temp!$A:$C,S$1,FALSE)</f>
        <v>#VALUE!</v>
      </c>
      <c r="T1003" s="22" t="e">
        <f>VLOOKUP($G1003,Temp!$A:$C,T$1,FALSE)</f>
        <v>#VALUE!</v>
      </c>
      <c r="U1003" s="22" t="e">
        <f>VLOOKUP($G1003,Temp!$A:$C,U$1,FALSE)</f>
        <v>#VALUE!</v>
      </c>
      <c r="V1003" s="22" t="e">
        <f>VLOOKUP($G1003,Temp!$A:$C,V$1,FALSE)</f>
        <v>#VALUE!</v>
      </c>
      <c r="W1003" s="22" t="e">
        <f>VLOOKUP($G1003,Temp!$A:$C,W$1,FALSE)</f>
        <v>#VALUE!</v>
      </c>
      <c r="X1003" s="22" t="e">
        <f>VLOOKUP($G1003,Temp!$A:$C,X$1,FALSE)</f>
        <v>#VALUE!</v>
      </c>
      <c r="Y1003" s="22">
        <f>VLOOKUP($G1003,Temp!$A:$C,Y$1,FALSE)</f>
        <v>89200</v>
      </c>
      <c r="Z1003" s="22">
        <f>VLOOKUP($G1003,Temp!$A:$C,Z$1,FALSE)</f>
        <v>15200</v>
      </c>
      <c r="AA1003" s="22" t="e">
        <f>VLOOKUP($A1003,Searches!$A:$H,AA$1,FALSE)</f>
        <v>#N/A</v>
      </c>
      <c r="AB1003" s="22" t="e">
        <f>VLOOKUP($A1003,Searches!$A:$H,AB$1,FALSE)</f>
        <v>#N/A</v>
      </c>
      <c r="AC1003" s="22" t="e">
        <f>VLOOKUP($A1003,Searches!$A:$H,AC$1,FALSE)</f>
        <v>#N/A</v>
      </c>
      <c r="AD1003" s="22" t="e">
        <f>VLOOKUP($A1003,Searches!$A:$H,AD$1,FALSE)</f>
        <v>#N/A</v>
      </c>
      <c r="AE1003" s="22" t="e">
        <f>VLOOKUP($A1003,Searches!$A:$H,AE$1,FALSE)</f>
        <v>#N/A</v>
      </c>
      <c r="AF1003" s="22" t="e">
        <f>VLOOKUP($A1003,Searches!$A:$H,AF$1,FALSE)</f>
        <v>#N/A</v>
      </c>
      <c r="AG1003" s="22" t="e">
        <f>VLOOKUP($A1003,Searches!$A:$H,AG$1,FALSE)</f>
        <v>#N/A</v>
      </c>
      <c r="AH1003" s="22" t="e">
        <f>VLOOKUP($G1003,Temp!$D:$F,AH$1,FALSE)</f>
        <v>#N/A</v>
      </c>
      <c r="AI1003" s="22" t="e">
        <f>VLOOKUP($G1003,Temp!$D:$F,AI$1,FALSE)</f>
        <v>#N/A</v>
      </c>
      <c r="AJ1003" s="22" t="e">
        <f>VLOOKUP($G1003,Temp!$D:$F,AJ$1,FALSE)</f>
        <v>#N/A</v>
      </c>
    </row>
    <row r="1004" spans="1:36" ht="16" x14ac:dyDescent="0.2">
      <c r="A1004" s="8" t="str">
        <f t="shared" si="15"/>
        <v>Matthew Duffy ZeroTurnaround</v>
      </c>
      <c r="B1004" s="8" t="s">
        <v>167</v>
      </c>
      <c r="C1004" s="8" t="s">
        <v>5055</v>
      </c>
      <c r="D1004" s="8" t="s">
        <v>42</v>
      </c>
      <c r="E1004" s="8" t="s">
        <v>5056</v>
      </c>
      <c r="F1004" s="8" t="s">
        <v>5057</v>
      </c>
      <c r="G1004" s="12" t="s">
        <v>4749</v>
      </c>
      <c r="H1004" s="22" t="str">
        <f>VLOOKUP($G1004,Temp!$A:$C,H$1,FALSE)</f>
        <v>zeroturnaround.com</v>
      </c>
      <c r="I1004" s="22" t="e">
        <f>VLOOKUP($G1004,Temp!$A:$C,I$1,FALSE)</f>
        <v>#VALUE!</v>
      </c>
      <c r="J1004" s="22" t="e">
        <f>VLOOKUP($G1004,Temp!$A:$C,J$1,FALSE)</f>
        <v>#VALUE!</v>
      </c>
      <c r="K1004" s="22" t="e">
        <f>VLOOKUP($G1004,Temp!$A:$C,K$1,FALSE)</f>
        <v>#VALUE!</v>
      </c>
      <c r="L1004" s="22" t="e">
        <f>VLOOKUP($G1004,Temp!$A:$C,L$1,FALSE)</f>
        <v>#VALUE!</v>
      </c>
      <c r="M1004" s="22" t="e">
        <f>VLOOKUP($G1004,Temp!$A:$C,M$1,FALSE)</f>
        <v>#VALUE!</v>
      </c>
      <c r="N1004" s="22" t="e">
        <f>VLOOKUP($G1004,Temp!$A:$C,N$1,FALSE)</f>
        <v>#VALUE!</v>
      </c>
      <c r="O1004" s="22" t="e">
        <f>VLOOKUP($G1004,Temp!$A:$C,O$1,FALSE)</f>
        <v>#VALUE!</v>
      </c>
      <c r="P1004" s="22" t="e">
        <f>VLOOKUP($G1004,Temp!$A:$C,P$1,FALSE)</f>
        <v>#VALUE!</v>
      </c>
      <c r="Q1004" s="22" t="e">
        <f>VLOOKUP($G1004,Temp!$A:$C,Q$1,FALSE)</f>
        <v>#VALUE!</v>
      </c>
      <c r="R1004" s="22" t="e">
        <f>VLOOKUP($G1004,Temp!$A:$C,R$1,FALSE)</f>
        <v>#VALUE!</v>
      </c>
      <c r="S1004" s="22" t="e">
        <f>VLOOKUP($G1004,Temp!$A:$C,S$1,FALSE)</f>
        <v>#VALUE!</v>
      </c>
      <c r="T1004" s="22" t="e">
        <f>VLOOKUP($G1004,Temp!$A:$C,T$1,FALSE)</f>
        <v>#VALUE!</v>
      </c>
      <c r="U1004" s="22" t="e">
        <f>VLOOKUP($G1004,Temp!$A:$C,U$1,FALSE)</f>
        <v>#VALUE!</v>
      </c>
      <c r="V1004" s="22" t="e">
        <f>VLOOKUP($G1004,Temp!$A:$C,V$1,FALSE)</f>
        <v>#VALUE!</v>
      </c>
      <c r="W1004" s="22" t="e">
        <f>VLOOKUP($G1004,Temp!$A:$C,W$1,FALSE)</f>
        <v>#VALUE!</v>
      </c>
      <c r="X1004" s="22" t="e">
        <f>VLOOKUP($G1004,Temp!$A:$C,X$1,FALSE)</f>
        <v>#VALUE!</v>
      </c>
      <c r="Y1004" s="22">
        <f>VLOOKUP($G1004,Temp!$A:$C,Y$1,FALSE)</f>
        <v>0</v>
      </c>
      <c r="Z1004" s="22">
        <f>VLOOKUP($G1004,Temp!$A:$C,Z$1,FALSE)</f>
        <v>0</v>
      </c>
      <c r="AA1004" s="22" t="e">
        <f>VLOOKUP($A1004,Searches!$A:$H,AA$1,FALSE)</f>
        <v>#N/A</v>
      </c>
      <c r="AB1004" s="22" t="e">
        <f>VLOOKUP($A1004,Searches!$A:$H,AB$1,FALSE)</f>
        <v>#N/A</v>
      </c>
      <c r="AC1004" s="22" t="e">
        <f>VLOOKUP($A1004,Searches!$A:$H,AC$1,FALSE)</f>
        <v>#N/A</v>
      </c>
      <c r="AD1004" s="22" t="e">
        <f>VLOOKUP($A1004,Searches!$A:$H,AD$1,FALSE)</f>
        <v>#N/A</v>
      </c>
      <c r="AE1004" s="22" t="e">
        <f>VLOOKUP($A1004,Searches!$A:$H,AE$1,FALSE)</f>
        <v>#N/A</v>
      </c>
      <c r="AF1004" s="22" t="e">
        <f>VLOOKUP($A1004,Searches!$A:$H,AF$1,FALSE)</f>
        <v>#N/A</v>
      </c>
      <c r="AG1004" s="22" t="e">
        <f>VLOOKUP($A1004,Searches!$A:$H,AG$1,FALSE)</f>
        <v>#N/A</v>
      </c>
      <c r="AH1004" s="22" t="str">
        <f>VLOOKUP($G1004,Temp!$D:$F,AH$1,FALSE)</f>
        <v>zeroturnaround.com</v>
      </c>
      <c r="AI1004" s="22" t="str">
        <f>VLOOKUP($G1004,Temp!$D:$F,AI$1,FALSE)</f>
        <v>Marketo</v>
      </c>
      <c r="AJ1004" s="22" t="str">
        <f>VLOOKUP($G1004,Temp!$D:$F,AJ$1,FALSE)</f>
        <v>WordPress</v>
      </c>
    </row>
    <row r="1005" spans="1:36" ht="16" x14ac:dyDescent="0.2">
      <c r="A1005" s="8" t="str">
        <f t="shared" si="15"/>
        <v>Loc Nguyen Feedzai</v>
      </c>
      <c r="B1005" s="8" t="s">
        <v>5070</v>
      </c>
      <c r="C1005" s="8" t="s">
        <v>5072</v>
      </c>
      <c r="D1005" s="8" t="s">
        <v>42</v>
      </c>
      <c r="E1005" s="8" t="s">
        <v>5076</v>
      </c>
      <c r="F1005" s="8" t="s">
        <v>5077</v>
      </c>
      <c r="G1005" s="12" t="s">
        <v>4764</v>
      </c>
      <c r="H1005" s="22" t="str">
        <f>VLOOKUP($G1005,Temp!$A:$C,H$1,FALSE)</f>
        <v>feedzai.com</v>
      </c>
      <c r="I1005" s="22" t="e">
        <f>VLOOKUP($G1005,Temp!$A:$C,I$1,FALSE)</f>
        <v>#VALUE!</v>
      </c>
      <c r="J1005" s="22" t="e">
        <f>VLOOKUP($G1005,Temp!$A:$C,J$1,FALSE)</f>
        <v>#VALUE!</v>
      </c>
      <c r="K1005" s="22" t="e">
        <f>VLOOKUP($G1005,Temp!$A:$C,K$1,FALSE)</f>
        <v>#VALUE!</v>
      </c>
      <c r="L1005" s="22" t="e">
        <f>VLOOKUP($G1005,Temp!$A:$C,L$1,FALSE)</f>
        <v>#VALUE!</v>
      </c>
      <c r="M1005" s="22" t="e">
        <f>VLOOKUP($G1005,Temp!$A:$C,M$1,FALSE)</f>
        <v>#VALUE!</v>
      </c>
      <c r="N1005" s="22" t="e">
        <f>VLOOKUP($G1005,Temp!$A:$C,N$1,FALSE)</f>
        <v>#VALUE!</v>
      </c>
      <c r="O1005" s="22" t="e">
        <f>VLOOKUP($G1005,Temp!$A:$C,O$1,FALSE)</f>
        <v>#VALUE!</v>
      </c>
      <c r="P1005" s="22" t="e">
        <f>VLOOKUP($G1005,Temp!$A:$C,P$1,FALSE)</f>
        <v>#VALUE!</v>
      </c>
      <c r="Q1005" s="22" t="e">
        <f>VLOOKUP($G1005,Temp!$A:$C,Q$1,FALSE)</f>
        <v>#VALUE!</v>
      </c>
      <c r="R1005" s="22" t="e">
        <f>VLOOKUP($G1005,Temp!$A:$C,R$1,FALSE)</f>
        <v>#VALUE!</v>
      </c>
      <c r="S1005" s="22" t="e">
        <f>VLOOKUP($G1005,Temp!$A:$C,S$1,FALSE)</f>
        <v>#VALUE!</v>
      </c>
      <c r="T1005" s="22" t="e">
        <f>VLOOKUP($G1005,Temp!$A:$C,T$1,FALSE)</f>
        <v>#VALUE!</v>
      </c>
      <c r="U1005" s="22" t="e">
        <f>VLOOKUP($G1005,Temp!$A:$C,U$1,FALSE)</f>
        <v>#VALUE!</v>
      </c>
      <c r="V1005" s="22" t="e">
        <f>VLOOKUP($G1005,Temp!$A:$C,V$1,FALSE)</f>
        <v>#VALUE!</v>
      </c>
      <c r="W1005" s="22" t="e">
        <f>VLOOKUP($G1005,Temp!$A:$C,W$1,FALSE)</f>
        <v>#VALUE!</v>
      </c>
      <c r="X1005" s="22" t="e">
        <f>VLOOKUP($G1005,Temp!$A:$C,X$1,FALSE)</f>
        <v>#VALUE!</v>
      </c>
      <c r="Y1005" s="22">
        <f>VLOOKUP($G1005,Temp!$A:$C,Y$1,FALSE)</f>
        <v>66</v>
      </c>
      <c r="Z1005" s="22">
        <f>VLOOKUP($G1005,Temp!$A:$C,Z$1,FALSE)</f>
        <v>193</v>
      </c>
      <c r="AA1005" s="22" t="e">
        <f>VLOOKUP($A1005,Searches!$A:$H,AA$1,FALSE)</f>
        <v>#N/A</v>
      </c>
      <c r="AB1005" s="22" t="e">
        <f>VLOOKUP($A1005,Searches!$A:$H,AB$1,FALSE)</f>
        <v>#N/A</v>
      </c>
      <c r="AC1005" s="22" t="e">
        <f>VLOOKUP($A1005,Searches!$A:$H,AC$1,FALSE)</f>
        <v>#N/A</v>
      </c>
      <c r="AD1005" s="22" t="e">
        <f>VLOOKUP($A1005,Searches!$A:$H,AD$1,FALSE)</f>
        <v>#N/A</v>
      </c>
      <c r="AE1005" s="22" t="e">
        <f>VLOOKUP($A1005,Searches!$A:$H,AE$1,FALSE)</f>
        <v>#N/A</v>
      </c>
      <c r="AF1005" s="22" t="e">
        <f>VLOOKUP($A1005,Searches!$A:$H,AF$1,FALSE)</f>
        <v>#N/A</v>
      </c>
      <c r="AG1005" s="22" t="e">
        <f>VLOOKUP($A1005,Searches!$A:$H,AG$1,FALSE)</f>
        <v>#N/A</v>
      </c>
      <c r="AH1005" s="22" t="str">
        <f>VLOOKUP($G1005,Temp!$D:$F,AH$1,FALSE)</f>
        <v>feedzai.com</v>
      </c>
      <c r="AI1005" s="22">
        <f>VLOOKUP($G1005,Temp!$D:$F,AI$1,FALSE)</f>
        <v>0</v>
      </c>
      <c r="AJ1005" s="22" t="str">
        <f>VLOOKUP($G1005,Temp!$D:$F,AJ$1,FALSE)</f>
        <v>WordPress</v>
      </c>
    </row>
    <row r="1006" spans="1:36" ht="16" x14ac:dyDescent="0.2">
      <c r="A1006" s="8" t="str">
        <f t="shared" si="15"/>
        <v>Todd Nicholson BookingBug</v>
      </c>
      <c r="B1006" s="8" t="s">
        <v>919</v>
      </c>
      <c r="C1006" s="8" t="s">
        <v>5083</v>
      </c>
      <c r="D1006" s="8" t="s">
        <v>42</v>
      </c>
      <c r="E1006" s="8" t="s">
        <v>634</v>
      </c>
      <c r="F1006" s="8" t="s">
        <v>5084</v>
      </c>
      <c r="G1006" s="8" t="s">
        <v>634</v>
      </c>
      <c r="H1006" s="22" t="e">
        <f>VLOOKUP($G1006,Temp!$A:$C,H$1,FALSE)</f>
        <v>#N/A</v>
      </c>
      <c r="I1006" s="22" t="e">
        <f>VLOOKUP($G1006,Temp!$A:$C,I$1,FALSE)</f>
        <v>#N/A</v>
      </c>
      <c r="J1006" s="22" t="e">
        <f>VLOOKUP($G1006,Temp!$A:$C,J$1,FALSE)</f>
        <v>#N/A</v>
      </c>
      <c r="K1006" s="22" t="e">
        <f>VLOOKUP($G1006,Temp!$A:$C,K$1,FALSE)</f>
        <v>#N/A</v>
      </c>
      <c r="L1006" s="22" t="e">
        <f>VLOOKUP($G1006,Temp!$A:$C,L$1,FALSE)</f>
        <v>#N/A</v>
      </c>
      <c r="M1006" s="22" t="e">
        <f>VLOOKUP($G1006,Temp!$A:$C,M$1,FALSE)</f>
        <v>#N/A</v>
      </c>
      <c r="N1006" s="22" t="e">
        <f>VLOOKUP($G1006,Temp!$A:$C,N$1,FALSE)</f>
        <v>#N/A</v>
      </c>
      <c r="O1006" s="22" t="e">
        <f>VLOOKUP($G1006,Temp!$A:$C,O$1,FALSE)</f>
        <v>#N/A</v>
      </c>
      <c r="P1006" s="22" t="e">
        <f>VLOOKUP($G1006,Temp!$A:$C,P$1,FALSE)</f>
        <v>#N/A</v>
      </c>
      <c r="Q1006" s="22" t="e">
        <f>VLOOKUP($G1006,Temp!$A:$C,Q$1,FALSE)</f>
        <v>#N/A</v>
      </c>
      <c r="R1006" s="22" t="e">
        <f>VLOOKUP($G1006,Temp!$A:$C,R$1,FALSE)</f>
        <v>#N/A</v>
      </c>
      <c r="S1006" s="22" t="e">
        <f>VLOOKUP($G1006,Temp!$A:$C,S$1,FALSE)</f>
        <v>#N/A</v>
      </c>
      <c r="T1006" s="22" t="e">
        <f>VLOOKUP($G1006,Temp!$A:$C,T$1,FALSE)</f>
        <v>#N/A</v>
      </c>
      <c r="U1006" s="22" t="e">
        <f>VLOOKUP($G1006,Temp!$A:$C,U$1,FALSE)</f>
        <v>#N/A</v>
      </c>
      <c r="V1006" s="22" t="e">
        <f>VLOOKUP($G1006,Temp!$A:$C,V$1,FALSE)</f>
        <v>#N/A</v>
      </c>
      <c r="W1006" s="22" t="e">
        <f>VLOOKUP($G1006,Temp!$A:$C,W$1,FALSE)</f>
        <v>#N/A</v>
      </c>
      <c r="X1006" s="22" t="e">
        <f>VLOOKUP($G1006,Temp!$A:$C,X$1,FALSE)</f>
        <v>#N/A</v>
      </c>
      <c r="Y1006" s="22" t="e">
        <f>VLOOKUP($G1006,Temp!$A:$C,Y$1,FALSE)</f>
        <v>#N/A</v>
      </c>
      <c r="Z1006" s="22" t="e">
        <f>VLOOKUP($G1006,Temp!$A:$C,Z$1,FALSE)</f>
        <v>#N/A</v>
      </c>
      <c r="AA1006" s="22" t="e">
        <f>VLOOKUP($A1006,Searches!$A:$H,AA$1,FALSE)</f>
        <v>#N/A</v>
      </c>
      <c r="AB1006" s="22" t="e">
        <f>VLOOKUP($A1006,Searches!$A:$H,AB$1,FALSE)</f>
        <v>#N/A</v>
      </c>
      <c r="AC1006" s="22" t="e">
        <f>VLOOKUP($A1006,Searches!$A:$H,AC$1,FALSE)</f>
        <v>#N/A</v>
      </c>
      <c r="AD1006" s="22" t="e">
        <f>VLOOKUP($A1006,Searches!$A:$H,AD$1,FALSE)</f>
        <v>#N/A</v>
      </c>
      <c r="AE1006" s="22" t="e">
        <f>VLOOKUP($A1006,Searches!$A:$H,AE$1,FALSE)</f>
        <v>#N/A</v>
      </c>
      <c r="AF1006" s="22" t="e">
        <f>VLOOKUP($A1006,Searches!$A:$H,AF$1,FALSE)</f>
        <v>#N/A</v>
      </c>
      <c r="AG1006" s="22" t="e">
        <f>VLOOKUP($A1006,Searches!$A:$H,AG$1,FALSE)</f>
        <v>#N/A</v>
      </c>
      <c r="AH1006" s="22" t="e">
        <f>VLOOKUP($G1006,Temp!$D:$F,AH$1,FALSE)</f>
        <v>#N/A</v>
      </c>
      <c r="AI1006" s="22" t="e">
        <f>VLOOKUP($G1006,Temp!$D:$F,AI$1,FALSE)</f>
        <v>#N/A</v>
      </c>
      <c r="AJ1006" s="22" t="e">
        <f>VLOOKUP($G1006,Temp!$D:$F,AJ$1,FALSE)</f>
        <v>#N/A</v>
      </c>
    </row>
    <row r="1007" spans="1:36" ht="16" x14ac:dyDescent="0.2">
      <c r="A1007" s="8" t="str">
        <f t="shared" si="15"/>
        <v>Kimberley Allan Aravo Solutions - Third Party Risk Management</v>
      </c>
      <c r="B1007" s="8" t="s">
        <v>5085</v>
      </c>
      <c r="C1007" s="8" t="s">
        <v>5086</v>
      </c>
      <c r="D1007" s="8" t="s">
        <v>42</v>
      </c>
      <c r="E1007" s="8" t="s">
        <v>5087</v>
      </c>
      <c r="F1007" s="8" t="s">
        <v>5088</v>
      </c>
      <c r="G1007" s="12" t="s">
        <v>4772</v>
      </c>
      <c r="H1007" s="22" t="str">
        <f>VLOOKUP($G1007,Temp!$A:$C,H$1,FALSE)</f>
        <v>aravo.com</v>
      </c>
      <c r="I1007" s="22" t="e">
        <f>VLOOKUP($G1007,Temp!$A:$C,I$1,FALSE)</f>
        <v>#VALUE!</v>
      </c>
      <c r="J1007" s="22" t="e">
        <f>VLOOKUP($G1007,Temp!$A:$C,J$1,FALSE)</f>
        <v>#VALUE!</v>
      </c>
      <c r="K1007" s="22" t="e">
        <f>VLOOKUP($G1007,Temp!$A:$C,K$1,FALSE)</f>
        <v>#VALUE!</v>
      </c>
      <c r="L1007" s="22" t="e">
        <f>VLOOKUP($G1007,Temp!$A:$C,L$1,FALSE)</f>
        <v>#VALUE!</v>
      </c>
      <c r="M1007" s="22" t="e">
        <f>VLOOKUP($G1007,Temp!$A:$C,M$1,FALSE)</f>
        <v>#VALUE!</v>
      </c>
      <c r="N1007" s="22" t="e">
        <f>VLOOKUP($G1007,Temp!$A:$C,N$1,FALSE)</f>
        <v>#VALUE!</v>
      </c>
      <c r="O1007" s="22" t="e">
        <f>VLOOKUP($G1007,Temp!$A:$C,O$1,FALSE)</f>
        <v>#VALUE!</v>
      </c>
      <c r="P1007" s="22" t="e">
        <f>VLOOKUP($G1007,Temp!$A:$C,P$1,FALSE)</f>
        <v>#VALUE!</v>
      </c>
      <c r="Q1007" s="22" t="e">
        <f>VLOOKUP($G1007,Temp!$A:$C,Q$1,FALSE)</f>
        <v>#VALUE!</v>
      </c>
      <c r="R1007" s="22" t="e">
        <f>VLOOKUP($G1007,Temp!$A:$C,R$1,FALSE)</f>
        <v>#VALUE!</v>
      </c>
      <c r="S1007" s="22" t="e">
        <f>VLOOKUP($G1007,Temp!$A:$C,S$1,FALSE)</f>
        <v>#VALUE!</v>
      </c>
      <c r="T1007" s="22" t="e">
        <f>VLOOKUP($G1007,Temp!$A:$C,T$1,FALSE)</f>
        <v>#VALUE!</v>
      </c>
      <c r="U1007" s="22" t="e">
        <f>VLOOKUP($G1007,Temp!$A:$C,U$1,FALSE)</f>
        <v>#VALUE!</v>
      </c>
      <c r="V1007" s="22" t="e">
        <f>VLOOKUP($G1007,Temp!$A:$C,V$1,FALSE)</f>
        <v>#VALUE!</v>
      </c>
      <c r="W1007" s="22" t="e">
        <f>VLOOKUP($G1007,Temp!$A:$C,W$1,FALSE)</f>
        <v>#VALUE!</v>
      </c>
      <c r="X1007" s="22" t="e">
        <f>VLOOKUP($G1007,Temp!$A:$C,X$1,FALSE)</f>
        <v>#VALUE!</v>
      </c>
      <c r="Y1007" s="22">
        <f>VLOOKUP($G1007,Temp!$A:$C,Y$1,FALSE)</f>
        <v>57</v>
      </c>
      <c r="Z1007" s="22">
        <f>VLOOKUP($G1007,Temp!$A:$C,Z$1,FALSE)</f>
        <v>19</v>
      </c>
      <c r="AA1007" s="22" t="e">
        <f>VLOOKUP($A1007,Searches!$A:$H,AA$1,FALSE)</f>
        <v>#N/A</v>
      </c>
      <c r="AB1007" s="22" t="e">
        <f>VLOOKUP($A1007,Searches!$A:$H,AB$1,FALSE)</f>
        <v>#N/A</v>
      </c>
      <c r="AC1007" s="22" t="e">
        <f>VLOOKUP($A1007,Searches!$A:$H,AC$1,FALSE)</f>
        <v>#N/A</v>
      </c>
      <c r="AD1007" s="22" t="e">
        <f>VLOOKUP($A1007,Searches!$A:$H,AD$1,FALSE)</f>
        <v>#N/A</v>
      </c>
      <c r="AE1007" s="22" t="e">
        <f>VLOOKUP($A1007,Searches!$A:$H,AE$1,FALSE)</f>
        <v>#N/A</v>
      </c>
      <c r="AF1007" s="22" t="e">
        <f>VLOOKUP($A1007,Searches!$A:$H,AF$1,FALSE)</f>
        <v>#N/A</v>
      </c>
      <c r="AG1007" s="22" t="e">
        <f>VLOOKUP($A1007,Searches!$A:$H,AG$1,FALSE)</f>
        <v>#N/A</v>
      </c>
      <c r="AH1007" s="22" t="str">
        <f>VLOOKUP($G1007,Temp!$D:$F,AH$1,FALSE)</f>
        <v>aravo.com</v>
      </c>
      <c r="AI1007" s="22">
        <f>VLOOKUP($G1007,Temp!$D:$F,AI$1,FALSE)</f>
        <v>0</v>
      </c>
      <c r="AJ1007" s="22" t="str">
        <f>VLOOKUP($G1007,Temp!$D:$F,AJ$1,FALSE)</f>
        <v>WordPress</v>
      </c>
    </row>
    <row r="1008" spans="1:36" ht="16" x14ac:dyDescent="0.2">
      <c r="A1008" s="8" t="str">
        <f t="shared" si="15"/>
        <v>John Bigay iZotope, Inc.</v>
      </c>
      <c r="B1008" s="8" t="s">
        <v>428</v>
      </c>
      <c r="C1008" s="8" t="s">
        <v>5102</v>
      </c>
      <c r="D1008" s="8" t="s">
        <v>42</v>
      </c>
      <c r="E1008" s="8" t="s">
        <v>5103</v>
      </c>
      <c r="F1008" s="8" t="s">
        <v>5104</v>
      </c>
      <c r="G1008" s="12" t="s">
        <v>4783</v>
      </c>
      <c r="H1008" s="22" t="str">
        <f>VLOOKUP($G1008,Temp!$A:$C,H$1,FALSE)</f>
        <v>izotope.com</v>
      </c>
      <c r="I1008" s="22" t="e">
        <f>VLOOKUP($G1008,Temp!$A:$C,I$1,FALSE)</f>
        <v>#VALUE!</v>
      </c>
      <c r="J1008" s="22" t="e">
        <f>VLOOKUP($G1008,Temp!$A:$C,J$1,FALSE)</f>
        <v>#VALUE!</v>
      </c>
      <c r="K1008" s="22" t="e">
        <f>VLOOKUP($G1008,Temp!$A:$C,K$1,FALSE)</f>
        <v>#VALUE!</v>
      </c>
      <c r="L1008" s="22" t="e">
        <f>VLOOKUP($G1008,Temp!$A:$C,L$1,FALSE)</f>
        <v>#VALUE!</v>
      </c>
      <c r="M1008" s="22" t="e">
        <f>VLOOKUP($G1008,Temp!$A:$C,M$1,FALSE)</f>
        <v>#VALUE!</v>
      </c>
      <c r="N1008" s="22" t="e">
        <f>VLOOKUP($G1008,Temp!$A:$C,N$1,FALSE)</f>
        <v>#VALUE!</v>
      </c>
      <c r="O1008" s="22" t="e">
        <f>VLOOKUP($G1008,Temp!$A:$C,O$1,FALSE)</f>
        <v>#VALUE!</v>
      </c>
      <c r="P1008" s="22" t="e">
        <f>VLOOKUP($G1008,Temp!$A:$C,P$1,FALSE)</f>
        <v>#VALUE!</v>
      </c>
      <c r="Q1008" s="22" t="e">
        <f>VLOOKUP($G1008,Temp!$A:$C,Q$1,FALSE)</f>
        <v>#VALUE!</v>
      </c>
      <c r="R1008" s="22" t="e">
        <f>VLOOKUP($G1008,Temp!$A:$C,R$1,FALSE)</f>
        <v>#VALUE!</v>
      </c>
      <c r="S1008" s="22" t="e">
        <f>VLOOKUP($G1008,Temp!$A:$C,S$1,FALSE)</f>
        <v>#VALUE!</v>
      </c>
      <c r="T1008" s="22" t="e">
        <f>VLOOKUP($G1008,Temp!$A:$C,T$1,FALSE)</f>
        <v>#VALUE!</v>
      </c>
      <c r="U1008" s="22" t="e">
        <f>VLOOKUP($G1008,Temp!$A:$C,U$1,FALSE)</f>
        <v>#VALUE!</v>
      </c>
      <c r="V1008" s="22" t="e">
        <f>VLOOKUP($G1008,Temp!$A:$C,V$1,FALSE)</f>
        <v>#VALUE!</v>
      </c>
      <c r="W1008" s="22" t="e">
        <f>VLOOKUP($G1008,Temp!$A:$C,W$1,FALSE)</f>
        <v>#VALUE!</v>
      </c>
      <c r="X1008" s="22" t="e">
        <f>VLOOKUP($G1008,Temp!$A:$C,X$1,FALSE)</f>
        <v>#VALUE!</v>
      </c>
      <c r="Y1008" s="22">
        <f>VLOOKUP($G1008,Temp!$A:$C,Y$1,FALSE)</f>
        <v>55800</v>
      </c>
      <c r="Z1008" s="22">
        <f>VLOOKUP($G1008,Temp!$A:$C,Z$1,FALSE)</f>
        <v>5100</v>
      </c>
      <c r="AA1008" s="22" t="str">
        <f>VLOOKUP($A1008,Searches!$A:$H,AA$1,FALSE)</f>
        <v>John Bigay</v>
      </c>
      <c r="AB1008" s="22" t="str">
        <f>VLOOKUP($A1008,Searches!$A:$H,AB$1,FALSE)</f>
        <v>iZotope, Inc.</v>
      </c>
      <c r="AC1008" s="22" t="str">
        <f>VLOOKUP($A1008,Searches!$A:$H,AC$1,FALSE)</f>
        <v>Chief Marketing Officer</v>
      </c>
      <c r="AD1008" s="22" t="str">
        <f>VLOOKUP($A1008,Searches!$A:$H,AD$1,FALSE)</f>
        <v>2nd</v>
      </c>
      <c r="AE1008" s="22" t="str">
        <f>VLOOKUP($A1008,Searches!$A:$H,AE$1,FALSE)</f>
        <v/>
      </c>
      <c r="AF1008" s="22" t="str">
        <f>VLOOKUP($A1008,Searches!$A:$H,AF$1,FALSE)</f>
        <v>Greater Boston Area</v>
      </c>
      <c r="AG1008" s="22" t="str">
        <f>VLOOKUP($A1008,Searches!$A:$H,AG$1,FALSE)</f>
        <v>https://www.linkedin.com/sales/profile/267701,DYb2,NAME_SEARCH?moduleKey=peopleSearchResults&amp;pageKey=sales-search3-people-refinement&amp;contextId=60BC92C971D70515801E49D6842B0000&amp;requestId=ecc62629-03bd-49ec-acaa-5e0884cdb060&amp;action=CLICK&amp;target=urn%3Ali%3AsalesLead%3A(-1%2C267701)&amp;pageNumber=11&amp;targetEl=profilelink&amp;position=9&amp;trk=lss-serp-result-lead_photo</v>
      </c>
      <c r="AH1008" s="22" t="e">
        <f>VLOOKUP($G1008,Temp!$D:$F,AH$1,FALSE)</f>
        <v>#N/A</v>
      </c>
      <c r="AI1008" s="22" t="e">
        <f>VLOOKUP($G1008,Temp!$D:$F,AI$1,FALSE)</f>
        <v>#N/A</v>
      </c>
      <c r="AJ1008" s="22" t="e">
        <f>VLOOKUP($G1008,Temp!$D:$F,AJ$1,FALSE)</f>
        <v>#N/A</v>
      </c>
    </row>
    <row r="1009" spans="1:36" ht="16" x14ac:dyDescent="0.2">
      <c r="A1009" s="8" t="str">
        <f t="shared" si="15"/>
        <v>Jamie Grenney Seerene</v>
      </c>
      <c r="B1009" s="8" t="s">
        <v>2176</v>
      </c>
      <c r="C1009" s="8" t="s">
        <v>5117</v>
      </c>
      <c r="D1009" s="8" t="s">
        <v>42</v>
      </c>
      <c r="E1009" s="8" t="s">
        <v>5119</v>
      </c>
      <c r="F1009" s="8" t="s">
        <v>5121</v>
      </c>
      <c r="G1009" s="12" t="s">
        <v>4794</v>
      </c>
      <c r="H1009" s="22" t="str">
        <f>VLOOKUP($G1009,Temp!$A:$C,H$1,FALSE)</f>
        <v>seerene.com</v>
      </c>
      <c r="I1009" s="22" t="e">
        <f>VLOOKUP($G1009,Temp!$A:$C,I$1,FALSE)</f>
        <v>#VALUE!</v>
      </c>
      <c r="J1009" s="22" t="e">
        <f>VLOOKUP($G1009,Temp!$A:$C,J$1,FALSE)</f>
        <v>#VALUE!</v>
      </c>
      <c r="K1009" s="22" t="e">
        <f>VLOOKUP($G1009,Temp!$A:$C,K$1,FALSE)</f>
        <v>#VALUE!</v>
      </c>
      <c r="L1009" s="22" t="e">
        <f>VLOOKUP($G1009,Temp!$A:$C,L$1,FALSE)</f>
        <v>#VALUE!</v>
      </c>
      <c r="M1009" s="22" t="e">
        <f>VLOOKUP($G1009,Temp!$A:$C,M$1,FALSE)</f>
        <v>#VALUE!</v>
      </c>
      <c r="N1009" s="22" t="e">
        <f>VLOOKUP($G1009,Temp!$A:$C,N$1,FALSE)</f>
        <v>#VALUE!</v>
      </c>
      <c r="O1009" s="22" t="e">
        <f>VLOOKUP($G1009,Temp!$A:$C,O$1,FALSE)</f>
        <v>#VALUE!</v>
      </c>
      <c r="P1009" s="22" t="e">
        <f>VLOOKUP($G1009,Temp!$A:$C,P$1,FALSE)</f>
        <v>#VALUE!</v>
      </c>
      <c r="Q1009" s="22" t="e">
        <f>VLOOKUP($G1009,Temp!$A:$C,Q$1,FALSE)</f>
        <v>#VALUE!</v>
      </c>
      <c r="R1009" s="22" t="e">
        <f>VLOOKUP($G1009,Temp!$A:$C,R$1,FALSE)</f>
        <v>#VALUE!</v>
      </c>
      <c r="S1009" s="22" t="e">
        <f>VLOOKUP($G1009,Temp!$A:$C,S$1,FALSE)</f>
        <v>#VALUE!</v>
      </c>
      <c r="T1009" s="22" t="e">
        <f>VLOOKUP($G1009,Temp!$A:$C,T$1,FALSE)</f>
        <v>#VALUE!</v>
      </c>
      <c r="U1009" s="22" t="e">
        <f>VLOOKUP($G1009,Temp!$A:$C,U$1,FALSE)</f>
        <v>#VALUE!</v>
      </c>
      <c r="V1009" s="22" t="e">
        <f>VLOOKUP($G1009,Temp!$A:$C,V$1,FALSE)</f>
        <v>#VALUE!</v>
      </c>
      <c r="W1009" s="22" t="e">
        <f>VLOOKUP($G1009,Temp!$A:$C,W$1,FALSE)</f>
        <v>#VALUE!</v>
      </c>
      <c r="X1009" s="22" t="e">
        <f>VLOOKUP($G1009,Temp!$A:$C,X$1,FALSE)</f>
        <v>#VALUE!</v>
      </c>
      <c r="Y1009" s="22">
        <f>VLOOKUP($G1009,Temp!$A:$C,Y$1,FALSE)</f>
        <v>0</v>
      </c>
      <c r="Z1009" s="22">
        <f>VLOOKUP($G1009,Temp!$A:$C,Z$1,FALSE)</f>
        <v>282</v>
      </c>
      <c r="AA1009" s="22" t="str">
        <f>VLOOKUP($A1009,Searches!$A:$H,AA$1,FALSE)</f>
        <v>Jamie Grenney</v>
      </c>
      <c r="AB1009" s="22" t="str">
        <f>VLOOKUP($A1009,Searches!$A:$H,AB$1,FALSE)</f>
        <v>Seerene</v>
      </c>
      <c r="AC1009" s="22" t="str">
        <f>VLOOKUP($A1009,Searches!$A:$H,AC$1,FALSE)</f>
        <v>Chief Marketing Officer</v>
      </c>
      <c r="AD1009" s="22" t="str">
        <f>VLOOKUP($A1009,Searches!$A:$H,AD$1,FALSE)</f>
        <v>2nd</v>
      </c>
      <c r="AE1009" s="22" t="str">
        <f>VLOOKUP($A1009,Searches!$A:$H,AE$1,FALSE)</f>
        <v/>
      </c>
      <c r="AF1009" s="22" t="str">
        <f>VLOOKUP($A1009,Searches!$A:$H,AF$1,FALSE)</f>
        <v>San Francisco Bay Area</v>
      </c>
      <c r="AG1009" s="22" t="str">
        <f>VLOOKUP($A1009,Searches!$A:$H,AG$1,FALSE)</f>
        <v>https://www.linkedin.com/sales/profile/2761093,hdhL,NAME_SEARCH?moduleKey=peopleSearchResults&amp;pageKey=sales-search3-people-refinement&amp;contextId=60BC92C971D70515801E49D6842B0000&amp;requestId=ecc62629-03bd-49ec-acaa-5e0884cdb060&amp;action=CLICK&amp;target=urn%3Ali%3AsalesLead%3A(-1%2C2761093)&amp;pageNumber=11&amp;targetEl=profilelink&amp;position=4&amp;trk=lss-serp-result-lead_photo</v>
      </c>
      <c r="AH1009" s="22" t="str">
        <f>VLOOKUP($G1009,Temp!$D:$F,AH$1,FALSE)</f>
        <v>seerene.com</v>
      </c>
      <c r="AI1009" s="22">
        <f>VLOOKUP($G1009,Temp!$D:$F,AI$1,FALSE)</f>
        <v>0</v>
      </c>
      <c r="AJ1009" s="22" t="str">
        <f>VLOOKUP($G1009,Temp!$D:$F,AJ$1,FALSE)</f>
        <v>WordPress</v>
      </c>
    </row>
    <row r="1010" spans="1:36" ht="16" x14ac:dyDescent="0.2">
      <c r="A1010" s="8" t="str">
        <f t="shared" si="15"/>
        <v>Jason Lane DigitalOcean</v>
      </c>
      <c r="B1010" s="8" t="s">
        <v>682</v>
      </c>
      <c r="C1010" s="8" t="s">
        <v>872</v>
      </c>
      <c r="D1010" s="8" t="s">
        <v>5161</v>
      </c>
      <c r="E1010" s="8" t="s">
        <v>5162</v>
      </c>
      <c r="F1010" s="8" t="s">
        <v>1087</v>
      </c>
      <c r="G1010" s="12" t="s">
        <v>1088</v>
      </c>
      <c r="H1010" s="22" t="str">
        <f>VLOOKUP($G1010,Temp!$A:$C,H$1,FALSE)</f>
        <v>digitalocean.com</v>
      </c>
      <c r="I1010" s="22" t="e">
        <f>VLOOKUP($G1010,Temp!$A:$C,I$1,FALSE)</f>
        <v>#VALUE!</v>
      </c>
      <c r="J1010" s="22" t="e">
        <f>VLOOKUP($G1010,Temp!$A:$C,J$1,FALSE)</f>
        <v>#VALUE!</v>
      </c>
      <c r="K1010" s="22" t="e">
        <f>VLOOKUP($G1010,Temp!$A:$C,K$1,FALSE)</f>
        <v>#VALUE!</v>
      </c>
      <c r="L1010" s="22" t="e">
        <f>VLOOKUP($G1010,Temp!$A:$C,L$1,FALSE)</f>
        <v>#VALUE!</v>
      </c>
      <c r="M1010" s="22" t="e">
        <f>VLOOKUP($G1010,Temp!$A:$C,M$1,FALSE)</f>
        <v>#VALUE!</v>
      </c>
      <c r="N1010" s="22" t="e">
        <f>VLOOKUP($G1010,Temp!$A:$C,N$1,FALSE)</f>
        <v>#VALUE!</v>
      </c>
      <c r="O1010" s="22" t="e">
        <f>VLOOKUP($G1010,Temp!$A:$C,O$1,FALSE)</f>
        <v>#VALUE!</v>
      </c>
      <c r="P1010" s="22" t="e">
        <f>VLOOKUP($G1010,Temp!$A:$C,P$1,FALSE)</f>
        <v>#VALUE!</v>
      </c>
      <c r="Q1010" s="22" t="e">
        <f>VLOOKUP($G1010,Temp!$A:$C,Q$1,FALSE)</f>
        <v>#VALUE!</v>
      </c>
      <c r="R1010" s="22" t="e">
        <f>VLOOKUP($G1010,Temp!$A:$C,R$1,FALSE)</f>
        <v>#VALUE!</v>
      </c>
      <c r="S1010" s="22" t="e">
        <f>VLOOKUP($G1010,Temp!$A:$C,S$1,FALSE)</f>
        <v>#VALUE!</v>
      </c>
      <c r="T1010" s="22" t="e">
        <f>VLOOKUP($G1010,Temp!$A:$C,T$1,FALSE)</f>
        <v>#VALUE!</v>
      </c>
      <c r="U1010" s="22" t="e">
        <f>VLOOKUP($G1010,Temp!$A:$C,U$1,FALSE)</f>
        <v>#VALUE!</v>
      </c>
      <c r="V1010" s="22" t="e">
        <f>VLOOKUP($G1010,Temp!$A:$C,V$1,FALSE)</f>
        <v>#VALUE!</v>
      </c>
      <c r="W1010" s="22" t="e">
        <f>VLOOKUP($G1010,Temp!$A:$C,W$1,FALSE)</f>
        <v>#VALUE!</v>
      </c>
      <c r="X1010" s="22" t="e">
        <f>VLOOKUP($G1010,Temp!$A:$C,X$1,FALSE)</f>
        <v>#VALUE!</v>
      </c>
      <c r="Y1010" s="22">
        <f>VLOOKUP($G1010,Temp!$A:$C,Y$1,FALSE)</f>
        <v>1400000</v>
      </c>
      <c r="Z1010" s="22">
        <f>VLOOKUP($G1010,Temp!$A:$C,Z$1,FALSE)</f>
        <v>55800</v>
      </c>
      <c r="AA1010" s="22" t="e">
        <f>VLOOKUP($A1010,Searches!$A:$H,AA$1,FALSE)</f>
        <v>#N/A</v>
      </c>
      <c r="AB1010" s="22" t="e">
        <f>VLOOKUP($A1010,Searches!$A:$H,AB$1,FALSE)</f>
        <v>#N/A</v>
      </c>
      <c r="AC1010" s="22" t="e">
        <f>VLOOKUP($A1010,Searches!$A:$H,AC$1,FALSE)</f>
        <v>#N/A</v>
      </c>
      <c r="AD1010" s="22" t="e">
        <f>VLOOKUP($A1010,Searches!$A:$H,AD$1,FALSE)</f>
        <v>#N/A</v>
      </c>
      <c r="AE1010" s="22" t="e">
        <f>VLOOKUP($A1010,Searches!$A:$H,AE$1,FALSE)</f>
        <v>#N/A</v>
      </c>
      <c r="AF1010" s="22" t="e">
        <f>VLOOKUP($A1010,Searches!$A:$H,AF$1,FALSE)</f>
        <v>#N/A</v>
      </c>
      <c r="AG1010" s="22" t="e">
        <f>VLOOKUP($A1010,Searches!$A:$H,AG$1,FALSE)</f>
        <v>#N/A</v>
      </c>
      <c r="AH1010" s="22" t="e">
        <f>VLOOKUP($G1010,Temp!$D:$F,AH$1,FALSE)</f>
        <v>#N/A</v>
      </c>
      <c r="AI1010" s="22" t="e">
        <f>VLOOKUP($G1010,Temp!$D:$F,AI$1,FALSE)</f>
        <v>#N/A</v>
      </c>
      <c r="AJ1010" s="22" t="e">
        <f>VLOOKUP($G1010,Temp!$D:$F,AJ$1,FALSE)</f>
        <v>#N/A</v>
      </c>
    </row>
    <row r="1011" spans="1:36" ht="16" x14ac:dyDescent="0.2">
      <c r="A1011" s="8" t="str">
        <f t="shared" si="15"/>
        <v>Mark Moran Simplilearn</v>
      </c>
      <c r="B1011" s="8" t="s">
        <v>476</v>
      </c>
      <c r="C1011" s="8" t="s">
        <v>5288</v>
      </c>
      <c r="D1011" s="8" t="s">
        <v>42</v>
      </c>
      <c r="E1011" s="8" t="s">
        <v>5289</v>
      </c>
      <c r="F1011" s="8" t="s">
        <v>5290</v>
      </c>
      <c r="G1011" s="12" t="s">
        <v>5046</v>
      </c>
      <c r="H1011" s="22" t="str">
        <f>VLOOKUP($G1011,Temp!$A:$C,H$1,FALSE)</f>
        <v>simplilearn.com</v>
      </c>
      <c r="I1011" s="22" t="e">
        <f>VLOOKUP($G1011,Temp!$A:$C,I$1,FALSE)</f>
        <v>#VALUE!</v>
      </c>
      <c r="J1011" s="22" t="e">
        <f>VLOOKUP($G1011,Temp!$A:$C,J$1,FALSE)</f>
        <v>#VALUE!</v>
      </c>
      <c r="K1011" s="22" t="e">
        <f>VLOOKUP($G1011,Temp!$A:$C,K$1,FALSE)</f>
        <v>#VALUE!</v>
      </c>
      <c r="L1011" s="22" t="e">
        <f>VLOOKUP($G1011,Temp!$A:$C,L$1,FALSE)</f>
        <v>#VALUE!</v>
      </c>
      <c r="M1011" s="22" t="e">
        <f>VLOOKUP($G1011,Temp!$A:$C,M$1,FALSE)</f>
        <v>#VALUE!</v>
      </c>
      <c r="N1011" s="22" t="e">
        <f>VLOOKUP($G1011,Temp!$A:$C,N$1,FALSE)</f>
        <v>#VALUE!</v>
      </c>
      <c r="O1011" s="22" t="e">
        <f>VLOOKUP($G1011,Temp!$A:$C,O$1,FALSE)</f>
        <v>#VALUE!</v>
      </c>
      <c r="P1011" s="22" t="e">
        <f>VLOOKUP($G1011,Temp!$A:$C,P$1,FALSE)</f>
        <v>#VALUE!</v>
      </c>
      <c r="Q1011" s="22" t="e">
        <f>VLOOKUP($G1011,Temp!$A:$C,Q$1,FALSE)</f>
        <v>#VALUE!</v>
      </c>
      <c r="R1011" s="22" t="e">
        <f>VLOOKUP($G1011,Temp!$A:$C,R$1,FALSE)</f>
        <v>#VALUE!</v>
      </c>
      <c r="S1011" s="22" t="e">
        <f>VLOOKUP($G1011,Temp!$A:$C,S$1,FALSE)</f>
        <v>#VALUE!</v>
      </c>
      <c r="T1011" s="22" t="e">
        <f>VLOOKUP($G1011,Temp!$A:$C,T$1,FALSE)</f>
        <v>#VALUE!</v>
      </c>
      <c r="U1011" s="22" t="e">
        <f>VLOOKUP($G1011,Temp!$A:$C,U$1,FALSE)</f>
        <v>#VALUE!</v>
      </c>
      <c r="V1011" s="22" t="e">
        <f>VLOOKUP($G1011,Temp!$A:$C,V$1,FALSE)</f>
        <v>#VALUE!</v>
      </c>
      <c r="W1011" s="22" t="e">
        <f>VLOOKUP($G1011,Temp!$A:$C,W$1,FALSE)</f>
        <v>#VALUE!</v>
      </c>
      <c r="X1011" s="22" t="e">
        <f>VLOOKUP($G1011,Temp!$A:$C,X$1,FALSE)</f>
        <v>#VALUE!</v>
      </c>
      <c r="Y1011" s="22">
        <f>VLOOKUP($G1011,Temp!$A:$C,Y$1,FALSE)</f>
        <v>898000</v>
      </c>
      <c r="Z1011" s="22">
        <f>VLOOKUP($G1011,Temp!$A:$C,Z$1,FALSE)</f>
        <v>44600</v>
      </c>
      <c r="AA1011" s="22" t="str">
        <f>VLOOKUP($A1011,Searches!$A:$H,AA$1,FALSE)</f>
        <v>Mark Moran</v>
      </c>
      <c r="AB1011" s="22" t="str">
        <f>VLOOKUP($A1011,Searches!$A:$H,AB$1,FALSE)</f>
        <v>Simplilearn</v>
      </c>
      <c r="AC1011" s="22" t="str">
        <f>VLOOKUP($A1011,Searches!$A:$H,AC$1,FALSE)</f>
        <v>Chief Marketing Officer</v>
      </c>
      <c r="AD1011" s="22" t="str">
        <f>VLOOKUP($A1011,Searches!$A:$H,AD$1,FALSE)</f>
        <v>2nd</v>
      </c>
      <c r="AE1011" s="22" t="str">
        <f>VLOOKUP($A1011,Searches!$A:$H,AE$1,FALSE)</f>
        <v/>
      </c>
      <c r="AF1011" s="22" t="str">
        <f>VLOOKUP($A1011,Searches!$A:$H,AF$1,FALSE)</f>
        <v>San Francisco Bay Area</v>
      </c>
      <c r="AG1011" s="22" t="str">
        <f>VLOOKUP($A1011,Searches!$A:$H,AG$1,FALSE)</f>
        <v>https://www.linkedin.com/sales/profile/3532195,9PcS,NAME_SEARCH?moduleKey=peopleSearchResults&amp;pageKey=sales-search3-people-refinement&amp;contextId=60BC92C971D70515801E49D6842B0000&amp;requestId=320eb3ca-2481-47d2-ac2a-df508dbb0094&amp;action=CLICK&amp;target=urn%3Ali%3AsalesLead%3A(-1%2C3532195)&amp;pageNumber=7&amp;targetEl=profilelink&amp;position=20&amp;trk=lss-serp-result-lead_photo</v>
      </c>
      <c r="AH1011" s="22" t="e">
        <f>VLOOKUP($G1011,Temp!$D:$F,AH$1,FALSE)</f>
        <v>#N/A</v>
      </c>
      <c r="AI1011" s="22" t="e">
        <f>VLOOKUP($G1011,Temp!$D:$F,AI$1,FALSE)</f>
        <v>#N/A</v>
      </c>
      <c r="AJ1011" s="22" t="e">
        <f>VLOOKUP($G1011,Temp!$D:$F,AJ$1,FALSE)</f>
        <v>#N/A</v>
      </c>
    </row>
    <row r="1012" spans="1:36" ht="16" x14ac:dyDescent="0.2">
      <c r="A1012" s="8" t="str">
        <f t="shared" si="15"/>
        <v>Allen Bush Alphonso Inc.</v>
      </c>
      <c r="B1012" s="8" t="s">
        <v>3749</v>
      </c>
      <c r="C1012" s="8" t="s">
        <v>5166</v>
      </c>
      <c r="D1012" s="8" t="s">
        <v>42</v>
      </c>
      <c r="E1012" s="8" t="s">
        <v>5167</v>
      </c>
      <c r="F1012" s="8" t="s">
        <v>5168</v>
      </c>
      <c r="G1012" s="12" t="s">
        <v>4883</v>
      </c>
      <c r="H1012" s="22" t="str">
        <f>VLOOKUP($G1012,Temp!$A:$C,H$1,FALSE)</f>
        <v>alphonso.tv</v>
      </c>
      <c r="I1012" s="22" t="e">
        <f>VLOOKUP($G1012,Temp!$A:$C,I$1,FALSE)</f>
        <v>#VALUE!</v>
      </c>
      <c r="J1012" s="22" t="e">
        <f>VLOOKUP($G1012,Temp!$A:$C,J$1,FALSE)</f>
        <v>#VALUE!</v>
      </c>
      <c r="K1012" s="22" t="e">
        <f>VLOOKUP($G1012,Temp!$A:$C,K$1,FALSE)</f>
        <v>#VALUE!</v>
      </c>
      <c r="L1012" s="22" t="e">
        <f>VLOOKUP($G1012,Temp!$A:$C,L$1,FALSE)</f>
        <v>#VALUE!</v>
      </c>
      <c r="M1012" s="22" t="e">
        <f>VLOOKUP($G1012,Temp!$A:$C,M$1,FALSE)</f>
        <v>#VALUE!</v>
      </c>
      <c r="N1012" s="22" t="e">
        <f>VLOOKUP($G1012,Temp!$A:$C,N$1,FALSE)</f>
        <v>#VALUE!</v>
      </c>
      <c r="O1012" s="22" t="e">
        <f>VLOOKUP($G1012,Temp!$A:$C,O$1,FALSE)</f>
        <v>#VALUE!</v>
      </c>
      <c r="P1012" s="22" t="e">
        <f>VLOOKUP($G1012,Temp!$A:$C,P$1,FALSE)</f>
        <v>#VALUE!</v>
      </c>
      <c r="Q1012" s="22" t="e">
        <f>VLOOKUP($G1012,Temp!$A:$C,Q$1,FALSE)</f>
        <v>#VALUE!</v>
      </c>
      <c r="R1012" s="22" t="e">
        <f>VLOOKUP($G1012,Temp!$A:$C,R$1,FALSE)</f>
        <v>#VALUE!</v>
      </c>
      <c r="S1012" s="22" t="e">
        <f>VLOOKUP($G1012,Temp!$A:$C,S$1,FALSE)</f>
        <v>#VALUE!</v>
      </c>
      <c r="T1012" s="22" t="e">
        <f>VLOOKUP($G1012,Temp!$A:$C,T$1,FALSE)</f>
        <v>#VALUE!</v>
      </c>
      <c r="U1012" s="22" t="e">
        <f>VLOOKUP($G1012,Temp!$A:$C,U$1,FALSE)</f>
        <v>#VALUE!</v>
      </c>
      <c r="V1012" s="22" t="e">
        <f>VLOOKUP($G1012,Temp!$A:$C,V$1,FALSE)</f>
        <v>#VALUE!</v>
      </c>
      <c r="W1012" s="22" t="e">
        <f>VLOOKUP($G1012,Temp!$A:$C,W$1,FALSE)</f>
        <v>#VALUE!</v>
      </c>
      <c r="X1012" s="22" t="e">
        <f>VLOOKUP($G1012,Temp!$A:$C,X$1,FALSE)</f>
        <v>#VALUE!</v>
      </c>
      <c r="Y1012" s="22">
        <f>VLOOKUP($G1012,Temp!$A:$C,Y$1,FALSE)</f>
        <v>2700</v>
      </c>
      <c r="Z1012" s="22">
        <f>VLOOKUP($G1012,Temp!$A:$C,Z$1,FALSE)</f>
        <v>0</v>
      </c>
      <c r="AA1012" s="22" t="e">
        <f>VLOOKUP($A1012,Searches!$A:$H,AA$1,FALSE)</f>
        <v>#N/A</v>
      </c>
      <c r="AB1012" s="22" t="e">
        <f>VLOOKUP($A1012,Searches!$A:$H,AB$1,FALSE)</f>
        <v>#N/A</v>
      </c>
      <c r="AC1012" s="22" t="e">
        <f>VLOOKUP($A1012,Searches!$A:$H,AC$1,FALSE)</f>
        <v>#N/A</v>
      </c>
      <c r="AD1012" s="22" t="e">
        <f>VLOOKUP($A1012,Searches!$A:$H,AD$1,FALSE)</f>
        <v>#N/A</v>
      </c>
      <c r="AE1012" s="22" t="e">
        <f>VLOOKUP($A1012,Searches!$A:$H,AE$1,FALSE)</f>
        <v>#N/A</v>
      </c>
      <c r="AF1012" s="22" t="e">
        <f>VLOOKUP($A1012,Searches!$A:$H,AF$1,FALSE)</f>
        <v>#N/A</v>
      </c>
      <c r="AG1012" s="22" t="e">
        <f>VLOOKUP($A1012,Searches!$A:$H,AG$1,FALSE)</f>
        <v>#N/A</v>
      </c>
      <c r="AH1012" s="22" t="str">
        <f>VLOOKUP($G1012,Temp!$D:$F,AH$1,FALSE)</f>
        <v>alphonso.tv</v>
      </c>
      <c r="AI1012" s="22" t="str">
        <f>VLOOKUP($G1012,Temp!$D:$F,AI$1,FALSE)</f>
        <v>Marketo</v>
      </c>
      <c r="AJ1012" s="22" t="str">
        <f>VLOOKUP($G1012,Temp!$D:$F,AJ$1,FALSE)</f>
        <v>WordPress</v>
      </c>
    </row>
    <row r="1013" spans="1:36" ht="16" x14ac:dyDescent="0.2">
      <c r="A1013" s="8" t="str">
        <f t="shared" si="15"/>
        <v>Sowmya Murthy Seven Lakes Technologies</v>
      </c>
      <c r="B1013" s="8" t="s">
        <v>5301</v>
      </c>
      <c r="C1013" s="8" t="s">
        <v>5302</v>
      </c>
      <c r="D1013" s="8" t="s">
        <v>42</v>
      </c>
      <c r="E1013" s="8" t="s">
        <v>5303</v>
      </c>
      <c r="F1013" s="8" t="s">
        <v>5304</v>
      </c>
      <c r="G1013" s="12" t="s">
        <v>5078</v>
      </c>
      <c r="H1013" s="22" t="str">
        <f>VLOOKUP($G1013,Temp!$A:$C,H$1,FALSE)</f>
        <v>sevenlakes.com</v>
      </c>
      <c r="I1013" s="22" t="e">
        <f>VLOOKUP($G1013,Temp!$A:$C,I$1,FALSE)</f>
        <v>#VALUE!</v>
      </c>
      <c r="J1013" s="22" t="e">
        <f>VLOOKUP($G1013,Temp!$A:$C,J$1,FALSE)</f>
        <v>#VALUE!</v>
      </c>
      <c r="K1013" s="22" t="e">
        <f>VLOOKUP($G1013,Temp!$A:$C,K$1,FALSE)</f>
        <v>#VALUE!</v>
      </c>
      <c r="L1013" s="22" t="e">
        <f>VLOOKUP($G1013,Temp!$A:$C,L$1,FALSE)</f>
        <v>#VALUE!</v>
      </c>
      <c r="M1013" s="22" t="e">
        <f>VLOOKUP($G1013,Temp!$A:$C,M$1,FALSE)</f>
        <v>#VALUE!</v>
      </c>
      <c r="N1013" s="22" t="e">
        <f>VLOOKUP($G1013,Temp!$A:$C,N$1,FALSE)</f>
        <v>#VALUE!</v>
      </c>
      <c r="O1013" s="22" t="e">
        <f>VLOOKUP($G1013,Temp!$A:$C,O$1,FALSE)</f>
        <v>#VALUE!</v>
      </c>
      <c r="P1013" s="22" t="e">
        <f>VLOOKUP($G1013,Temp!$A:$C,P$1,FALSE)</f>
        <v>#VALUE!</v>
      </c>
      <c r="Q1013" s="22" t="e">
        <f>VLOOKUP($G1013,Temp!$A:$C,Q$1,FALSE)</f>
        <v>#VALUE!</v>
      </c>
      <c r="R1013" s="22" t="e">
        <f>VLOOKUP($G1013,Temp!$A:$C,R$1,FALSE)</f>
        <v>#VALUE!</v>
      </c>
      <c r="S1013" s="22" t="e">
        <f>VLOOKUP($G1013,Temp!$A:$C,S$1,FALSE)</f>
        <v>#VALUE!</v>
      </c>
      <c r="T1013" s="22" t="e">
        <f>VLOOKUP($G1013,Temp!$A:$C,T$1,FALSE)</f>
        <v>#VALUE!</v>
      </c>
      <c r="U1013" s="22" t="e">
        <f>VLOOKUP($G1013,Temp!$A:$C,U$1,FALSE)</f>
        <v>#VALUE!</v>
      </c>
      <c r="V1013" s="22" t="e">
        <f>VLOOKUP($G1013,Temp!$A:$C,V$1,FALSE)</f>
        <v>#VALUE!</v>
      </c>
      <c r="W1013" s="22" t="e">
        <f>VLOOKUP($G1013,Temp!$A:$C,W$1,FALSE)</f>
        <v>#VALUE!</v>
      </c>
      <c r="X1013" s="22" t="e">
        <f>VLOOKUP($G1013,Temp!$A:$C,X$1,FALSE)</f>
        <v>#VALUE!</v>
      </c>
      <c r="Y1013" s="22">
        <f>VLOOKUP($G1013,Temp!$A:$C,Y$1,FALSE)</f>
        <v>0</v>
      </c>
      <c r="Z1013" s="22">
        <f>VLOOKUP($G1013,Temp!$A:$C,Z$1,FALSE)</f>
        <v>0</v>
      </c>
      <c r="AA1013" s="22" t="e">
        <f>VLOOKUP($A1013,Searches!$A:$H,AA$1,FALSE)</f>
        <v>#N/A</v>
      </c>
      <c r="AB1013" s="22" t="e">
        <f>VLOOKUP($A1013,Searches!$A:$H,AB$1,FALSE)</f>
        <v>#N/A</v>
      </c>
      <c r="AC1013" s="22" t="e">
        <f>VLOOKUP($A1013,Searches!$A:$H,AC$1,FALSE)</f>
        <v>#N/A</v>
      </c>
      <c r="AD1013" s="22" t="e">
        <f>VLOOKUP($A1013,Searches!$A:$H,AD$1,FALSE)</f>
        <v>#N/A</v>
      </c>
      <c r="AE1013" s="22" t="e">
        <f>VLOOKUP($A1013,Searches!$A:$H,AE$1,FALSE)</f>
        <v>#N/A</v>
      </c>
      <c r="AF1013" s="22" t="e">
        <f>VLOOKUP($A1013,Searches!$A:$H,AF$1,FALSE)</f>
        <v>#N/A</v>
      </c>
      <c r="AG1013" s="22" t="e">
        <f>VLOOKUP($A1013,Searches!$A:$H,AG$1,FALSE)</f>
        <v>#N/A</v>
      </c>
      <c r="AH1013" s="22" t="str">
        <f>VLOOKUP($G1013,Temp!$D:$F,AH$1,FALSE)</f>
        <v>sevenlakes.com</v>
      </c>
      <c r="AI1013" s="22" t="str">
        <f>VLOOKUP($G1013,Temp!$D:$F,AI$1,FALSE)</f>
        <v>Marketo</v>
      </c>
      <c r="AJ1013" s="22" t="str">
        <f>VLOOKUP($G1013,Temp!$D:$F,AJ$1,FALSE)</f>
        <v>WordPress</v>
      </c>
    </row>
    <row r="1014" spans="1:36" ht="16" x14ac:dyDescent="0.2">
      <c r="A1014" s="8" t="str">
        <f t="shared" si="15"/>
        <v>Chris Cook Cypress Semiconductor Corporation</v>
      </c>
      <c r="B1014" s="8" t="s">
        <v>89</v>
      </c>
      <c r="C1014" s="8" t="s">
        <v>5182</v>
      </c>
      <c r="D1014" s="8" t="s">
        <v>42</v>
      </c>
      <c r="E1014" s="8" t="s">
        <v>5183</v>
      </c>
      <c r="F1014" s="8" t="s">
        <v>5184</v>
      </c>
      <c r="G1014" s="12" t="s">
        <v>4903</v>
      </c>
      <c r="H1014" s="22" t="str">
        <f>VLOOKUP($G1014,Temp!$A:$C,H$1,FALSE)</f>
        <v>cypress.com</v>
      </c>
      <c r="I1014" s="22" t="e">
        <f>VLOOKUP($G1014,Temp!$A:$C,I$1,FALSE)</f>
        <v>#VALUE!</v>
      </c>
      <c r="J1014" s="22" t="e">
        <f>VLOOKUP($G1014,Temp!$A:$C,J$1,FALSE)</f>
        <v>#VALUE!</v>
      </c>
      <c r="K1014" s="22" t="e">
        <f>VLOOKUP($G1014,Temp!$A:$C,K$1,FALSE)</f>
        <v>#VALUE!</v>
      </c>
      <c r="L1014" s="22" t="e">
        <f>VLOOKUP($G1014,Temp!$A:$C,L$1,FALSE)</f>
        <v>#VALUE!</v>
      </c>
      <c r="M1014" s="22" t="e">
        <f>VLOOKUP($G1014,Temp!$A:$C,M$1,FALSE)</f>
        <v>#VALUE!</v>
      </c>
      <c r="N1014" s="22" t="e">
        <f>VLOOKUP($G1014,Temp!$A:$C,N$1,FALSE)</f>
        <v>#VALUE!</v>
      </c>
      <c r="O1014" s="22" t="e">
        <f>VLOOKUP($G1014,Temp!$A:$C,O$1,FALSE)</f>
        <v>#VALUE!</v>
      </c>
      <c r="P1014" s="22" t="e">
        <f>VLOOKUP($G1014,Temp!$A:$C,P$1,FALSE)</f>
        <v>#VALUE!</v>
      </c>
      <c r="Q1014" s="22" t="e">
        <f>VLOOKUP($G1014,Temp!$A:$C,Q$1,FALSE)</f>
        <v>#VALUE!</v>
      </c>
      <c r="R1014" s="22" t="e">
        <f>VLOOKUP($G1014,Temp!$A:$C,R$1,FALSE)</f>
        <v>#VALUE!</v>
      </c>
      <c r="S1014" s="22" t="e">
        <f>VLOOKUP($G1014,Temp!$A:$C,S$1,FALSE)</f>
        <v>#VALUE!</v>
      </c>
      <c r="T1014" s="22" t="e">
        <f>VLOOKUP($G1014,Temp!$A:$C,T$1,FALSE)</f>
        <v>#VALUE!</v>
      </c>
      <c r="U1014" s="22" t="e">
        <f>VLOOKUP($G1014,Temp!$A:$C,U$1,FALSE)</f>
        <v>#VALUE!</v>
      </c>
      <c r="V1014" s="22" t="e">
        <f>VLOOKUP($G1014,Temp!$A:$C,V$1,FALSE)</f>
        <v>#VALUE!</v>
      </c>
      <c r="W1014" s="22" t="e">
        <f>VLOOKUP($G1014,Temp!$A:$C,W$1,FALSE)</f>
        <v>#VALUE!</v>
      </c>
      <c r="X1014" s="22" t="e">
        <f>VLOOKUP($G1014,Temp!$A:$C,X$1,FALSE)</f>
        <v>#VALUE!</v>
      </c>
      <c r="Y1014" s="22">
        <f>VLOOKUP($G1014,Temp!$A:$C,Y$1,FALSE)</f>
        <v>68200</v>
      </c>
      <c r="Z1014" s="22">
        <f>VLOOKUP($G1014,Temp!$A:$C,Z$1,FALSE)</f>
        <v>175</v>
      </c>
      <c r="AA1014" s="22" t="e">
        <f>VLOOKUP($A1014,Searches!$A:$H,AA$1,FALSE)</f>
        <v>#N/A</v>
      </c>
      <c r="AB1014" s="22" t="e">
        <f>VLOOKUP($A1014,Searches!$A:$H,AB$1,FALSE)</f>
        <v>#N/A</v>
      </c>
      <c r="AC1014" s="22" t="e">
        <f>VLOOKUP($A1014,Searches!$A:$H,AC$1,FALSE)</f>
        <v>#N/A</v>
      </c>
      <c r="AD1014" s="22" t="e">
        <f>VLOOKUP($A1014,Searches!$A:$H,AD$1,FALSE)</f>
        <v>#N/A</v>
      </c>
      <c r="AE1014" s="22" t="e">
        <f>VLOOKUP($A1014,Searches!$A:$H,AE$1,FALSE)</f>
        <v>#N/A</v>
      </c>
      <c r="AF1014" s="22" t="e">
        <f>VLOOKUP($A1014,Searches!$A:$H,AF$1,FALSE)</f>
        <v>#N/A</v>
      </c>
      <c r="AG1014" s="22" t="e">
        <f>VLOOKUP($A1014,Searches!$A:$H,AG$1,FALSE)</f>
        <v>#N/A</v>
      </c>
      <c r="AH1014" s="22" t="str">
        <f>VLOOKUP($G1014,Temp!$D:$F,AH$1,FALSE)</f>
        <v>cypress.com</v>
      </c>
      <c r="AI1014" s="22" t="str">
        <f>VLOOKUP($G1014,Temp!$D:$F,AI$1,FALSE)</f>
        <v>Eloqua</v>
      </c>
      <c r="AJ1014" s="22" t="str">
        <f>VLOOKUP($G1014,Temp!$D:$F,AJ$1,FALSE)</f>
        <v>WordPress</v>
      </c>
    </row>
    <row r="1015" spans="1:36" ht="16" x14ac:dyDescent="0.2">
      <c r="A1015" s="8" t="str">
        <f t="shared" si="15"/>
        <v>Bryan M. Caliper</v>
      </c>
      <c r="B1015" s="8" t="s">
        <v>522</v>
      </c>
      <c r="C1015" s="8" t="s">
        <v>184</v>
      </c>
      <c r="D1015" s="8" t="s">
        <v>5313</v>
      </c>
      <c r="E1015" s="8" t="s">
        <v>5314</v>
      </c>
      <c r="F1015" s="8" t="s">
        <v>5315</v>
      </c>
      <c r="G1015" s="12" t="s">
        <v>5089</v>
      </c>
      <c r="H1015" s="22" t="str">
        <f>VLOOKUP($G1015,Temp!$A:$C,H$1,FALSE)</f>
        <v>calipercorp.com</v>
      </c>
      <c r="I1015" s="22" t="e">
        <f>VLOOKUP($G1015,Temp!$A:$C,I$1,FALSE)</f>
        <v>#VALUE!</v>
      </c>
      <c r="J1015" s="22" t="e">
        <f>VLOOKUP($G1015,Temp!$A:$C,J$1,FALSE)</f>
        <v>#VALUE!</v>
      </c>
      <c r="K1015" s="22" t="e">
        <f>VLOOKUP($G1015,Temp!$A:$C,K$1,FALSE)</f>
        <v>#VALUE!</v>
      </c>
      <c r="L1015" s="22" t="e">
        <f>VLOOKUP($G1015,Temp!$A:$C,L$1,FALSE)</f>
        <v>#VALUE!</v>
      </c>
      <c r="M1015" s="22" t="e">
        <f>VLOOKUP($G1015,Temp!$A:$C,M$1,FALSE)</f>
        <v>#VALUE!</v>
      </c>
      <c r="N1015" s="22" t="e">
        <f>VLOOKUP($G1015,Temp!$A:$C,N$1,FALSE)</f>
        <v>#VALUE!</v>
      </c>
      <c r="O1015" s="22" t="e">
        <f>VLOOKUP($G1015,Temp!$A:$C,O$1,FALSE)</f>
        <v>#VALUE!</v>
      </c>
      <c r="P1015" s="22" t="e">
        <f>VLOOKUP($G1015,Temp!$A:$C,P$1,FALSE)</f>
        <v>#VALUE!</v>
      </c>
      <c r="Q1015" s="22" t="e">
        <f>VLOOKUP($G1015,Temp!$A:$C,Q$1,FALSE)</f>
        <v>#VALUE!</v>
      </c>
      <c r="R1015" s="22" t="e">
        <f>VLOOKUP($G1015,Temp!$A:$C,R$1,FALSE)</f>
        <v>#VALUE!</v>
      </c>
      <c r="S1015" s="22" t="e">
        <f>VLOOKUP($G1015,Temp!$A:$C,S$1,FALSE)</f>
        <v>#VALUE!</v>
      </c>
      <c r="T1015" s="22" t="e">
        <f>VLOOKUP($G1015,Temp!$A:$C,T$1,FALSE)</f>
        <v>#VALUE!</v>
      </c>
      <c r="U1015" s="22" t="e">
        <f>VLOOKUP($G1015,Temp!$A:$C,U$1,FALSE)</f>
        <v>#VALUE!</v>
      </c>
      <c r="V1015" s="22" t="e">
        <f>VLOOKUP($G1015,Temp!$A:$C,V$1,FALSE)</f>
        <v>#VALUE!</v>
      </c>
      <c r="W1015" s="22" t="e">
        <f>VLOOKUP($G1015,Temp!$A:$C,W$1,FALSE)</f>
        <v>#VALUE!</v>
      </c>
      <c r="X1015" s="22" t="e">
        <f>VLOOKUP($G1015,Temp!$A:$C,X$1,FALSE)</f>
        <v>#VALUE!</v>
      </c>
      <c r="Y1015" s="22">
        <f>VLOOKUP($G1015,Temp!$A:$C,Y$1,FALSE)</f>
        <v>17800</v>
      </c>
      <c r="Z1015" s="22">
        <f>VLOOKUP($G1015,Temp!$A:$C,Z$1,FALSE)</f>
        <v>2900</v>
      </c>
      <c r="AA1015" s="22" t="e">
        <f>VLOOKUP($A1015,Searches!$A:$H,AA$1,FALSE)</f>
        <v>#N/A</v>
      </c>
      <c r="AB1015" s="22" t="e">
        <f>VLOOKUP($A1015,Searches!$A:$H,AB$1,FALSE)</f>
        <v>#N/A</v>
      </c>
      <c r="AC1015" s="22" t="e">
        <f>VLOOKUP($A1015,Searches!$A:$H,AC$1,FALSE)</f>
        <v>#N/A</v>
      </c>
      <c r="AD1015" s="22" t="e">
        <f>VLOOKUP($A1015,Searches!$A:$H,AD$1,FALSE)</f>
        <v>#N/A</v>
      </c>
      <c r="AE1015" s="22" t="e">
        <f>VLOOKUP($A1015,Searches!$A:$H,AE$1,FALSE)</f>
        <v>#N/A</v>
      </c>
      <c r="AF1015" s="22" t="e">
        <f>VLOOKUP($A1015,Searches!$A:$H,AF$1,FALSE)</f>
        <v>#N/A</v>
      </c>
      <c r="AG1015" s="22" t="e">
        <f>VLOOKUP($A1015,Searches!$A:$H,AG$1,FALSE)</f>
        <v>#N/A</v>
      </c>
      <c r="AH1015" s="22" t="e">
        <f>VLOOKUP($G1015,Temp!$D:$F,AH$1,FALSE)</f>
        <v>#N/A</v>
      </c>
      <c r="AI1015" s="22" t="e">
        <f>VLOOKUP($G1015,Temp!$D:$F,AI$1,FALSE)</f>
        <v>#N/A</v>
      </c>
      <c r="AJ1015" s="22" t="e">
        <f>VLOOKUP($G1015,Temp!$D:$F,AJ$1,FALSE)</f>
        <v>#N/A</v>
      </c>
    </row>
    <row r="1016" spans="1:36" ht="16" x14ac:dyDescent="0.2">
      <c r="A1016" s="8" t="str">
        <f t="shared" si="15"/>
        <v>Alexander Pirinsky Forbes Communications Council</v>
      </c>
      <c r="B1016" s="8" t="s">
        <v>4355</v>
      </c>
      <c r="C1016" s="8" t="s">
        <v>5195</v>
      </c>
      <c r="D1016" s="8" t="s">
        <v>3064</v>
      </c>
      <c r="E1016" s="8" t="s">
        <v>5196</v>
      </c>
      <c r="F1016" s="8" t="s">
        <v>2786</v>
      </c>
      <c r="G1016" s="12" t="s">
        <v>2566</v>
      </c>
      <c r="H1016" s="22" t="str">
        <f>VLOOKUP($G1016,Temp!$A:$C,H$1,FALSE)</f>
        <v>forbescommcouncil.com</v>
      </c>
      <c r="I1016" s="22" t="e">
        <f>VLOOKUP($G1016,Temp!$A:$C,I$1,FALSE)</f>
        <v>#VALUE!</v>
      </c>
      <c r="J1016" s="22" t="e">
        <f>VLOOKUP($G1016,Temp!$A:$C,J$1,FALSE)</f>
        <v>#VALUE!</v>
      </c>
      <c r="K1016" s="22" t="e">
        <f>VLOOKUP($G1016,Temp!$A:$C,K$1,FALSE)</f>
        <v>#VALUE!</v>
      </c>
      <c r="L1016" s="22" t="e">
        <f>VLOOKUP($G1016,Temp!$A:$C,L$1,FALSE)</f>
        <v>#VALUE!</v>
      </c>
      <c r="M1016" s="22" t="e">
        <f>VLOOKUP($G1016,Temp!$A:$C,M$1,FALSE)</f>
        <v>#VALUE!</v>
      </c>
      <c r="N1016" s="22" t="e">
        <f>VLOOKUP($G1016,Temp!$A:$C,N$1,FALSE)</f>
        <v>#VALUE!</v>
      </c>
      <c r="O1016" s="22" t="e">
        <f>VLOOKUP($G1016,Temp!$A:$C,O$1,FALSE)</f>
        <v>#VALUE!</v>
      </c>
      <c r="P1016" s="22" t="e">
        <f>VLOOKUP($G1016,Temp!$A:$C,P$1,FALSE)</f>
        <v>#VALUE!</v>
      </c>
      <c r="Q1016" s="22" t="e">
        <f>VLOOKUP($G1016,Temp!$A:$C,Q$1,FALSE)</f>
        <v>#VALUE!</v>
      </c>
      <c r="R1016" s="22" t="e">
        <f>VLOOKUP($G1016,Temp!$A:$C,R$1,FALSE)</f>
        <v>#VALUE!</v>
      </c>
      <c r="S1016" s="22" t="e">
        <f>VLOOKUP($G1016,Temp!$A:$C,S$1,FALSE)</f>
        <v>#VALUE!</v>
      </c>
      <c r="T1016" s="22" t="e">
        <f>VLOOKUP($G1016,Temp!$A:$C,T$1,FALSE)</f>
        <v>#VALUE!</v>
      </c>
      <c r="U1016" s="22" t="e">
        <f>VLOOKUP($G1016,Temp!$A:$C,U$1,FALSE)</f>
        <v>#VALUE!</v>
      </c>
      <c r="V1016" s="22" t="e">
        <f>VLOOKUP($G1016,Temp!$A:$C,V$1,FALSE)</f>
        <v>#VALUE!</v>
      </c>
      <c r="W1016" s="22" t="e">
        <f>VLOOKUP($G1016,Temp!$A:$C,W$1,FALSE)</f>
        <v>#VALUE!</v>
      </c>
      <c r="X1016" s="22" t="e">
        <f>VLOOKUP($G1016,Temp!$A:$C,X$1,FALSE)</f>
        <v>#VALUE!</v>
      </c>
      <c r="Y1016" s="22">
        <f>VLOOKUP($G1016,Temp!$A:$C,Y$1,FALSE)</f>
        <v>0</v>
      </c>
      <c r="Z1016" s="22">
        <f>VLOOKUP($G1016,Temp!$A:$C,Z$1,FALSE)</f>
        <v>0</v>
      </c>
      <c r="AA1016" s="22" t="e">
        <f>VLOOKUP($A1016,Searches!$A:$H,AA$1,FALSE)</f>
        <v>#N/A</v>
      </c>
      <c r="AB1016" s="22" t="e">
        <f>VLOOKUP($A1016,Searches!$A:$H,AB$1,FALSE)</f>
        <v>#N/A</v>
      </c>
      <c r="AC1016" s="22" t="e">
        <f>VLOOKUP($A1016,Searches!$A:$H,AC$1,FALSE)</f>
        <v>#N/A</v>
      </c>
      <c r="AD1016" s="22" t="e">
        <f>VLOOKUP($A1016,Searches!$A:$H,AD$1,FALSE)</f>
        <v>#N/A</v>
      </c>
      <c r="AE1016" s="22" t="e">
        <f>VLOOKUP($A1016,Searches!$A:$H,AE$1,FALSE)</f>
        <v>#N/A</v>
      </c>
      <c r="AF1016" s="22" t="e">
        <f>VLOOKUP($A1016,Searches!$A:$H,AF$1,FALSE)</f>
        <v>#N/A</v>
      </c>
      <c r="AG1016" s="22" t="e">
        <f>VLOOKUP($A1016,Searches!$A:$H,AG$1,FALSE)</f>
        <v>#N/A</v>
      </c>
      <c r="AH1016" s="22" t="e">
        <f>VLOOKUP($G1016,Temp!$D:$F,AH$1,FALSE)</f>
        <v>#N/A</v>
      </c>
      <c r="AI1016" s="22" t="e">
        <f>VLOOKUP($G1016,Temp!$D:$F,AI$1,FALSE)</f>
        <v>#N/A</v>
      </c>
      <c r="AJ1016" s="22" t="e">
        <f>VLOOKUP($G1016,Temp!$D:$F,AJ$1,FALSE)</f>
        <v>#N/A</v>
      </c>
    </row>
    <row r="1017" spans="1:36" ht="16" x14ac:dyDescent="0.2">
      <c r="A1017" s="8" t="str">
        <f t="shared" si="15"/>
        <v>Sab Kanaujia Dia Ventures</v>
      </c>
      <c r="B1017" s="8" t="s">
        <v>5355</v>
      </c>
      <c r="C1017" s="8" t="s">
        <v>5356</v>
      </c>
      <c r="D1017" s="8" t="s">
        <v>5357</v>
      </c>
      <c r="E1017" s="8" t="s">
        <v>5358</v>
      </c>
      <c r="F1017" s="8" t="s">
        <v>5359</v>
      </c>
      <c r="G1017" s="12" t="s">
        <v>5140</v>
      </c>
      <c r="H1017" s="22" t="str">
        <f>VLOOKUP($G1017,Temp!$A:$C,H$1,FALSE)</f>
        <v>diaventures.co</v>
      </c>
      <c r="I1017" s="22" t="e">
        <f>VLOOKUP($G1017,Temp!$A:$C,I$1,FALSE)</f>
        <v>#VALUE!</v>
      </c>
      <c r="J1017" s="22" t="e">
        <f>VLOOKUP($G1017,Temp!$A:$C,J$1,FALSE)</f>
        <v>#VALUE!</v>
      </c>
      <c r="K1017" s="22" t="e">
        <f>VLOOKUP($G1017,Temp!$A:$C,K$1,FALSE)</f>
        <v>#VALUE!</v>
      </c>
      <c r="L1017" s="22" t="e">
        <f>VLOOKUP($G1017,Temp!$A:$C,L$1,FALSE)</f>
        <v>#VALUE!</v>
      </c>
      <c r="M1017" s="22" t="e">
        <f>VLOOKUP($G1017,Temp!$A:$C,M$1,FALSE)</f>
        <v>#VALUE!</v>
      </c>
      <c r="N1017" s="22" t="e">
        <f>VLOOKUP($G1017,Temp!$A:$C,N$1,FALSE)</f>
        <v>#VALUE!</v>
      </c>
      <c r="O1017" s="22" t="e">
        <f>VLOOKUP($G1017,Temp!$A:$C,O$1,FALSE)</f>
        <v>#VALUE!</v>
      </c>
      <c r="P1017" s="22" t="e">
        <f>VLOOKUP($G1017,Temp!$A:$C,P$1,FALSE)</f>
        <v>#VALUE!</v>
      </c>
      <c r="Q1017" s="22" t="e">
        <f>VLOOKUP($G1017,Temp!$A:$C,Q$1,FALSE)</f>
        <v>#VALUE!</v>
      </c>
      <c r="R1017" s="22" t="e">
        <f>VLOOKUP($G1017,Temp!$A:$C,R$1,FALSE)</f>
        <v>#VALUE!</v>
      </c>
      <c r="S1017" s="22" t="e">
        <f>VLOOKUP($G1017,Temp!$A:$C,S$1,FALSE)</f>
        <v>#VALUE!</v>
      </c>
      <c r="T1017" s="22" t="e">
        <f>VLOOKUP($G1017,Temp!$A:$C,T$1,FALSE)</f>
        <v>#VALUE!</v>
      </c>
      <c r="U1017" s="22" t="e">
        <f>VLOOKUP($G1017,Temp!$A:$C,U$1,FALSE)</f>
        <v>#VALUE!</v>
      </c>
      <c r="V1017" s="22" t="e">
        <f>VLOOKUP($G1017,Temp!$A:$C,V$1,FALSE)</f>
        <v>#VALUE!</v>
      </c>
      <c r="W1017" s="22" t="e">
        <f>VLOOKUP($G1017,Temp!$A:$C,W$1,FALSE)</f>
        <v>#VALUE!</v>
      </c>
      <c r="X1017" s="22" t="e">
        <f>VLOOKUP($G1017,Temp!$A:$C,X$1,FALSE)</f>
        <v>#VALUE!</v>
      </c>
      <c r="Y1017" s="22">
        <f>VLOOKUP($G1017,Temp!$A:$C,Y$1,FALSE)</f>
        <v>0</v>
      </c>
      <c r="Z1017" s="22">
        <f>VLOOKUP($G1017,Temp!$A:$C,Z$1,FALSE)</f>
        <v>0</v>
      </c>
      <c r="AA1017" s="22" t="e">
        <f>VLOOKUP($A1017,Searches!$A:$H,AA$1,FALSE)</f>
        <v>#N/A</v>
      </c>
      <c r="AB1017" s="22" t="e">
        <f>VLOOKUP($A1017,Searches!$A:$H,AB$1,FALSE)</f>
        <v>#N/A</v>
      </c>
      <c r="AC1017" s="22" t="e">
        <f>VLOOKUP($A1017,Searches!$A:$H,AC$1,FALSE)</f>
        <v>#N/A</v>
      </c>
      <c r="AD1017" s="22" t="e">
        <f>VLOOKUP($A1017,Searches!$A:$H,AD$1,FALSE)</f>
        <v>#N/A</v>
      </c>
      <c r="AE1017" s="22" t="e">
        <f>VLOOKUP($A1017,Searches!$A:$H,AE$1,FALSE)</f>
        <v>#N/A</v>
      </c>
      <c r="AF1017" s="22" t="e">
        <f>VLOOKUP($A1017,Searches!$A:$H,AF$1,FALSE)</f>
        <v>#N/A</v>
      </c>
      <c r="AG1017" s="22" t="e">
        <f>VLOOKUP($A1017,Searches!$A:$H,AG$1,FALSE)</f>
        <v>#N/A</v>
      </c>
      <c r="AH1017" s="22" t="e">
        <f>VLOOKUP($G1017,Temp!$D:$F,AH$1,FALSE)</f>
        <v>#N/A</v>
      </c>
      <c r="AI1017" s="22" t="e">
        <f>VLOOKUP($G1017,Temp!$D:$F,AI$1,FALSE)</f>
        <v>#N/A</v>
      </c>
      <c r="AJ1017" s="22" t="e">
        <f>VLOOKUP($G1017,Temp!$D:$F,AJ$1,FALSE)</f>
        <v>#N/A</v>
      </c>
    </row>
    <row r="1018" spans="1:36" ht="16" x14ac:dyDescent="0.2">
      <c r="A1018" s="8" t="str">
        <f t="shared" si="15"/>
        <v>Daniel Larsson Atriark</v>
      </c>
      <c r="B1018" s="8" t="s">
        <v>274</v>
      </c>
      <c r="C1018" s="8" t="s">
        <v>5204</v>
      </c>
      <c r="D1018" s="8" t="s">
        <v>2841</v>
      </c>
      <c r="E1018" s="8" t="s">
        <v>5205</v>
      </c>
      <c r="F1018" s="8" t="s">
        <v>5206</v>
      </c>
      <c r="G1018" s="12" t="s">
        <v>4922</v>
      </c>
      <c r="H1018" s="22" t="str">
        <f>VLOOKUP($G1018,Temp!$A:$C,H$1,FALSE)</f>
        <v>atriark.com</v>
      </c>
      <c r="I1018" s="22" t="e">
        <f>VLOOKUP($G1018,Temp!$A:$C,I$1,FALSE)</f>
        <v>#VALUE!</v>
      </c>
      <c r="J1018" s="22" t="e">
        <f>VLOOKUP($G1018,Temp!$A:$C,J$1,FALSE)</f>
        <v>#VALUE!</v>
      </c>
      <c r="K1018" s="22" t="e">
        <f>VLOOKUP($G1018,Temp!$A:$C,K$1,FALSE)</f>
        <v>#VALUE!</v>
      </c>
      <c r="L1018" s="22" t="e">
        <f>VLOOKUP($G1018,Temp!$A:$C,L$1,FALSE)</f>
        <v>#VALUE!</v>
      </c>
      <c r="M1018" s="22" t="e">
        <f>VLOOKUP($G1018,Temp!$A:$C,M$1,FALSE)</f>
        <v>#VALUE!</v>
      </c>
      <c r="N1018" s="22" t="e">
        <f>VLOOKUP($G1018,Temp!$A:$C,N$1,FALSE)</f>
        <v>#VALUE!</v>
      </c>
      <c r="O1018" s="22" t="e">
        <f>VLOOKUP($G1018,Temp!$A:$C,O$1,FALSE)</f>
        <v>#VALUE!</v>
      </c>
      <c r="P1018" s="22" t="e">
        <f>VLOOKUP($G1018,Temp!$A:$C,P$1,FALSE)</f>
        <v>#VALUE!</v>
      </c>
      <c r="Q1018" s="22" t="e">
        <f>VLOOKUP($G1018,Temp!$A:$C,Q$1,FALSE)</f>
        <v>#VALUE!</v>
      </c>
      <c r="R1018" s="22" t="e">
        <f>VLOOKUP($G1018,Temp!$A:$C,R$1,FALSE)</f>
        <v>#VALUE!</v>
      </c>
      <c r="S1018" s="22" t="e">
        <f>VLOOKUP($G1018,Temp!$A:$C,S$1,FALSE)</f>
        <v>#VALUE!</v>
      </c>
      <c r="T1018" s="22" t="e">
        <f>VLOOKUP($G1018,Temp!$A:$C,T$1,FALSE)</f>
        <v>#VALUE!</v>
      </c>
      <c r="U1018" s="22" t="e">
        <f>VLOOKUP($G1018,Temp!$A:$C,U$1,FALSE)</f>
        <v>#VALUE!</v>
      </c>
      <c r="V1018" s="22" t="e">
        <f>VLOOKUP($G1018,Temp!$A:$C,V$1,FALSE)</f>
        <v>#VALUE!</v>
      </c>
      <c r="W1018" s="22" t="e">
        <f>VLOOKUP($G1018,Temp!$A:$C,W$1,FALSE)</f>
        <v>#VALUE!</v>
      </c>
      <c r="X1018" s="22" t="e">
        <f>VLOOKUP($G1018,Temp!$A:$C,X$1,FALSE)</f>
        <v>#VALUE!</v>
      </c>
      <c r="Y1018" s="22">
        <f>VLOOKUP($G1018,Temp!$A:$C,Y$1,FALSE)</f>
        <v>10</v>
      </c>
      <c r="Z1018" s="22">
        <f>VLOOKUP($G1018,Temp!$A:$C,Z$1,FALSE)</f>
        <v>0</v>
      </c>
      <c r="AA1018" s="22" t="e">
        <f>VLOOKUP($A1018,Searches!$A:$H,AA$1,FALSE)</f>
        <v>#N/A</v>
      </c>
      <c r="AB1018" s="22" t="e">
        <f>VLOOKUP($A1018,Searches!$A:$H,AB$1,FALSE)</f>
        <v>#N/A</v>
      </c>
      <c r="AC1018" s="22" t="e">
        <f>VLOOKUP($A1018,Searches!$A:$H,AC$1,FALSE)</f>
        <v>#N/A</v>
      </c>
      <c r="AD1018" s="22" t="e">
        <f>VLOOKUP($A1018,Searches!$A:$H,AD$1,FALSE)</f>
        <v>#N/A</v>
      </c>
      <c r="AE1018" s="22" t="e">
        <f>VLOOKUP($A1018,Searches!$A:$H,AE$1,FALSE)</f>
        <v>#N/A</v>
      </c>
      <c r="AF1018" s="22" t="e">
        <f>VLOOKUP($A1018,Searches!$A:$H,AF$1,FALSE)</f>
        <v>#N/A</v>
      </c>
      <c r="AG1018" s="22" t="e">
        <f>VLOOKUP($A1018,Searches!$A:$H,AG$1,FALSE)</f>
        <v>#N/A</v>
      </c>
      <c r="AH1018" s="22" t="e">
        <f>VLOOKUP($G1018,Temp!$D:$F,AH$1,FALSE)</f>
        <v>#N/A</v>
      </c>
      <c r="AI1018" s="22" t="e">
        <f>VLOOKUP($G1018,Temp!$D:$F,AI$1,FALSE)</f>
        <v>#N/A</v>
      </c>
      <c r="AJ1018" s="22" t="e">
        <f>VLOOKUP($G1018,Temp!$D:$F,AJ$1,FALSE)</f>
        <v>#N/A</v>
      </c>
    </row>
    <row r="1019" spans="1:36" ht="16" x14ac:dyDescent="0.2">
      <c r="A1019" s="8" t="str">
        <f t="shared" si="15"/>
        <v>Harold Katz Gigastone Corporation</v>
      </c>
      <c r="B1019" s="8" t="s">
        <v>5325</v>
      </c>
      <c r="C1019" s="8" t="s">
        <v>5326</v>
      </c>
      <c r="D1019" s="8" t="s">
        <v>42</v>
      </c>
      <c r="E1019" s="8" t="s">
        <v>5328</v>
      </c>
      <c r="F1019" s="8" t="s">
        <v>5330</v>
      </c>
      <c r="G1019" s="12" t="s">
        <v>5130</v>
      </c>
      <c r="H1019" s="22" t="str">
        <f>VLOOKUP($G1019,Temp!$A:$C,H$1,FALSE)</f>
        <v>gigastone.com</v>
      </c>
      <c r="I1019" s="22" t="e">
        <f>VLOOKUP($G1019,Temp!$A:$C,I$1,FALSE)</f>
        <v>#VALUE!</v>
      </c>
      <c r="J1019" s="22" t="e">
        <f>VLOOKUP($G1019,Temp!$A:$C,J$1,FALSE)</f>
        <v>#VALUE!</v>
      </c>
      <c r="K1019" s="22" t="e">
        <f>VLOOKUP($G1019,Temp!$A:$C,K$1,FALSE)</f>
        <v>#VALUE!</v>
      </c>
      <c r="L1019" s="22" t="e">
        <f>VLOOKUP($G1019,Temp!$A:$C,L$1,FALSE)</f>
        <v>#VALUE!</v>
      </c>
      <c r="M1019" s="22" t="e">
        <f>VLOOKUP($G1019,Temp!$A:$C,M$1,FALSE)</f>
        <v>#VALUE!</v>
      </c>
      <c r="N1019" s="22" t="e">
        <f>VLOOKUP($G1019,Temp!$A:$C,N$1,FALSE)</f>
        <v>#VALUE!</v>
      </c>
      <c r="O1019" s="22" t="e">
        <f>VLOOKUP($G1019,Temp!$A:$C,O$1,FALSE)</f>
        <v>#VALUE!</v>
      </c>
      <c r="P1019" s="22" t="e">
        <f>VLOOKUP($G1019,Temp!$A:$C,P$1,FALSE)</f>
        <v>#VALUE!</v>
      </c>
      <c r="Q1019" s="22" t="e">
        <f>VLOOKUP($G1019,Temp!$A:$C,Q$1,FALSE)</f>
        <v>#VALUE!</v>
      </c>
      <c r="R1019" s="22" t="e">
        <f>VLOOKUP($G1019,Temp!$A:$C,R$1,FALSE)</f>
        <v>#VALUE!</v>
      </c>
      <c r="S1019" s="22" t="e">
        <f>VLOOKUP($G1019,Temp!$A:$C,S$1,FALSE)</f>
        <v>#VALUE!</v>
      </c>
      <c r="T1019" s="22" t="e">
        <f>VLOOKUP($G1019,Temp!$A:$C,T$1,FALSE)</f>
        <v>#VALUE!</v>
      </c>
      <c r="U1019" s="22" t="e">
        <f>VLOOKUP($G1019,Temp!$A:$C,U$1,FALSE)</f>
        <v>#VALUE!</v>
      </c>
      <c r="V1019" s="22" t="e">
        <f>VLOOKUP($G1019,Temp!$A:$C,V$1,FALSE)</f>
        <v>#VALUE!</v>
      </c>
      <c r="W1019" s="22" t="e">
        <f>VLOOKUP($G1019,Temp!$A:$C,W$1,FALSE)</f>
        <v>#VALUE!</v>
      </c>
      <c r="X1019" s="22" t="e">
        <f>VLOOKUP($G1019,Temp!$A:$C,X$1,FALSE)</f>
        <v>#VALUE!</v>
      </c>
      <c r="Y1019" s="22">
        <f>VLOOKUP($G1019,Temp!$A:$C,Y$1,FALSE)</f>
        <v>2</v>
      </c>
      <c r="Z1019" s="22">
        <f>VLOOKUP($G1019,Temp!$A:$C,Z$1,FALSE)</f>
        <v>0</v>
      </c>
      <c r="AA1019" s="22" t="str">
        <f>VLOOKUP($A1019,Searches!$A:$H,AA$1,FALSE)</f>
        <v>Harold Katz</v>
      </c>
      <c r="AB1019" s="22" t="str">
        <f>VLOOKUP($A1019,Searches!$A:$H,AB$1,FALSE)</f>
        <v>Gigastone Corporation</v>
      </c>
      <c r="AC1019" s="22" t="str">
        <f>VLOOKUP($A1019,Searches!$A:$H,AC$1,FALSE)</f>
        <v>Chief Marketing Officer</v>
      </c>
      <c r="AD1019" s="22" t="str">
        <f>VLOOKUP($A1019,Searches!$A:$H,AD$1,FALSE)</f>
        <v>2nd</v>
      </c>
      <c r="AE1019" s="22" t="str">
        <f>VLOOKUP($A1019,Searches!$A:$H,AE$1,FALSE)</f>
        <v>Open link</v>
      </c>
      <c r="AF1019" s="22" t="str">
        <f>VLOOKUP($A1019,Searches!$A:$H,AF$1,FALSE)</f>
        <v>Orange County, California Area</v>
      </c>
      <c r="AG1019" s="22" t="str">
        <f>VLOOKUP($A1019,Searches!$A:$H,AG$1,FALSE)</f>
        <v>https://www.linkedin.com/sales/profile/25785992,n8HB,NAME_SEARCH?moduleKey=peopleSearchResults&amp;pageKey=sales-search3-people-refinement&amp;contextId=60BC92C971D70515801E49D6842B0000&amp;requestId=320eb3ca-2481-47d2-ac2a-df508dbb0094&amp;action=CLICK&amp;target=urn%3Ali%3AsalesLead%3A(-1%2C25785992)&amp;pageNumber=7&amp;targetEl=profilelink&amp;position=1&amp;trk=lss-serp-result-lead_photo</v>
      </c>
      <c r="AH1019" s="22" t="e">
        <f>VLOOKUP($G1019,Temp!$D:$F,AH$1,FALSE)</f>
        <v>#N/A</v>
      </c>
      <c r="AI1019" s="22" t="e">
        <f>VLOOKUP($G1019,Temp!$D:$F,AI$1,FALSE)</f>
        <v>#N/A</v>
      </c>
      <c r="AJ1019" s="22" t="e">
        <f>VLOOKUP($G1019,Temp!$D:$F,AJ$1,FALSE)</f>
        <v>#N/A</v>
      </c>
    </row>
    <row r="1020" spans="1:36" ht="16" x14ac:dyDescent="0.2">
      <c r="A1020" s="8" t="str">
        <f t="shared" si="15"/>
        <v>Freddy Mini Netvibes (Dassault Systemes)</v>
      </c>
      <c r="B1020" s="8" t="s">
        <v>5215</v>
      </c>
      <c r="C1020" s="8" t="s">
        <v>5216</v>
      </c>
      <c r="D1020" s="8" t="s">
        <v>5217</v>
      </c>
      <c r="E1020" s="8" t="s">
        <v>634</v>
      </c>
      <c r="F1020" s="8" t="s">
        <v>5218</v>
      </c>
      <c r="G1020" s="8" t="s">
        <v>634</v>
      </c>
      <c r="H1020" s="22" t="e">
        <f>VLOOKUP($G1020,Temp!$A:$C,H$1,FALSE)</f>
        <v>#N/A</v>
      </c>
      <c r="I1020" s="22" t="e">
        <f>VLOOKUP($G1020,Temp!$A:$C,I$1,FALSE)</f>
        <v>#N/A</v>
      </c>
      <c r="J1020" s="22" t="e">
        <f>VLOOKUP($G1020,Temp!$A:$C,J$1,FALSE)</f>
        <v>#N/A</v>
      </c>
      <c r="K1020" s="22" t="e">
        <f>VLOOKUP($G1020,Temp!$A:$C,K$1,FALSE)</f>
        <v>#N/A</v>
      </c>
      <c r="L1020" s="22" t="e">
        <f>VLOOKUP($G1020,Temp!$A:$C,L$1,FALSE)</f>
        <v>#N/A</v>
      </c>
      <c r="M1020" s="22" t="e">
        <f>VLOOKUP($G1020,Temp!$A:$C,M$1,FALSE)</f>
        <v>#N/A</v>
      </c>
      <c r="N1020" s="22" t="e">
        <f>VLOOKUP($G1020,Temp!$A:$C,N$1,FALSE)</f>
        <v>#N/A</v>
      </c>
      <c r="O1020" s="22" t="e">
        <f>VLOOKUP($G1020,Temp!$A:$C,O$1,FALSE)</f>
        <v>#N/A</v>
      </c>
      <c r="P1020" s="22" t="e">
        <f>VLOOKUP($G1020,Temp!$A:$C,P$1,FALSE)</f>
        <v>#N/A</v>
      </c>
      <c r="Q1020" s="22" t="e">
        <f>VLOOKUP($G1020,Temp!$A:$C,Q$1,FALSE)</f>
        <v>#N/A</v>
      </c>
      <c r="R1020" s="22" t="e">
        <f>VLOOKUP($G1020,Temp!$A:$C,R$1,FALSE)</f>
        <v>#N/A</v>
      </c>
      <c r="S1020" s="22" t="e">
        <f>VLOOKUP($G1020,Temp!$A:$C,S$1,FALSE)</f>
        <v>#N/A</v>
      </c>
      <c r="T1020" s="22" t="e">
        <f>VLOOKUP($G1020,Temp!$A:$C,T$1,FALSE)</f>
        <v>#N/A</v>
      </c>
      <c r="U1020" s="22" t="e">
        <f>VLOOKUP($G1020,Temp!$A:$C,U$1,FALSE)</f>
        <v>#N/A</v>
      </c>
      <c r="V1020" s="22" t="e">
        <f>VLOOKUP($G1020,Temp!$A:$C,V$1,FALSE)</f>
        <v>#N/A</v>
      </c>
      <c r="W1020" s="22" t="e">
        <f>VLOOKUP($G1020,Temp!$A:$C,W$1,FALSE)</f>
        <v>#N/A</v>
      </c>
      <c r="X1020" s="22" t="e">
        <f>VLOOKUP($G1020,Temp!$A:$C,X$1,FALSE)</f>
        <v>#N/A</v>
      </c>
      <c r="Y1020" s="22" t="e">
        <f>VLOOKUP($G1020,Temp!$A:$C,Y$1,FALSE)</f>
        <v>#N/A</v>
      </c>
      <c r="Z1020" s="22" t="e">
        <f>VLOOKUP($G1020,Temp!$A:$C,Z$1,FALSE)</f>
        <v>#N/A</v>
      </c>
      <c r="AA1020" s="22" t="e">
        <f>VLOOKUP($A1020,Searches!$A:$H,AA$1,FALSE)</f>
        <v>#N/A</v>
      </c>
      <c r="AB1020" s="22" t="e">
        <f>VLOOKUP($A1020,Searches!$A:$H,AB$1,FALSE)</f>
        <v>#N/A</v>
      </c>
      <c r="AC1020" s="22" t="e">
        <f>VLOOKUP($A1020,Searches!$A:$H,AC$1,FALSE)</f>
        <v>#N/A</v>
      </c>
      <c r="AD1020" s="22" t="e">
        <f>VLOOKUP($A1020,Searches!$A:$H,AD$1,FALSE)</f>
        <v>#N/A</v>
      </c>
      <c r="AE1020" s="22" t="e">
        <f>VLOOKUP($A1020,Searches!$A:$H,AE$1,FALSE)</f>
        <v>#N/A</v>
      </c>
      <c r="AF1020" s="22" t="e">
        <f>VLOOKUP($A1020,Searches!$A:$H,AF$1,FALSE)</f>
        <v>#N/A</v>
      </c>
      <c r="AG1020" s="22" t="e">
        <f>VLOOKUP($A1020,Searches!$A:$H,AG$1,FALSE)</f>
        <v>#N/A</v>
      </c>
      <c r="AH1020" s="22" t="e">
        <f>VLOOKUP($G1020,Temp!$D:$F,AH$1,FALSE)</f>
        <v>#N/A</v>
      </c>
      <c r="AI1020" s="22" t="e">
        <f>VLOOKUP($G1020,Temp!$D:$F,AI$1,FALSE)</f>
        <v>#N/A</v>
      </c>
      <c r="AJ1020" s="22" t="e">
        <f>VLOOKUP($G1020,Temp!$D:$F,AJ$1,FALSE)</f>
        <v>#N/A</v>
      </c>
    </row>
    <row r="1021" spans="1:36" ht="16" x14ac:dyDescent="0.2">
      <c r="A1021" s="8" t="str">
        <f t="shared" si="15"/>
        <v>Marcelo Costa NEORIS</v>
      </c>
      <c r="B1021" s="8" t="s">
        <v>5344</v>
      </c>
      <c r="C1021" s="8" t="s">
        <v>5345</v>
      </c>
      <c r="D1021" s="8" t="s">
        <v>5346</v>
      </c>
      <c r="E1021" s="8" t="s">
        <v>5347</v>
      </c>
      <c r="F1021" s="8" t="s">
        <v>5348</v>
      </c>
      <c r="G1021" s="12" t="s">
        <v>5132</v>
      </c>
      <c r="H1021" s="22" t="str">
        <f>VLOOKUP($G1021,Temp!$A:$C,H$1,FALSE)</f>
        <v>neoris.com</v>
      </c>
      <c r="I1021" s="22" t="e">
        <f>VLOOKUP($G1021,Temp!$A:$C,I$1,FALSE)</f>
        <v>#VALUE!</v>
      </c>
      <c r="J1021" s="22" t="e">
        <f>VLOOKUP($G1021,Temp!$A:$C,J$1,FALSE)</f>
        <v>#VALUE!</v>
      </c>
      <c r="K1021" s="22" t="e">
        <f>VLOOKUP($G1021,Temp!$A:$C,K$1,FALSE)</f>
        <v>#VALUE!</v>
      </c>
      <c r="L1021" s="22" t="e">
        <f>VLOOKUP($G1021,Temp!$A:$C,L$1,FALSE)</f>
        <v>#VALUE!</v>
      </c>
      <c r="M1021" s="22" t="e">
        <f>VLOOKUP($G1021,Temp!$A:$C,M$1,FALSE)</f>
        <v>#VALUE!</v>
      </c>
      <c r="N1021" s="22" t="e">
        <f>VLOOKUP($G1021,Temp!$A:$C,N$1,FALSE)</f>
        <v>#VALUE!</v>
      </c>
      <c r="O1021" s="22" t="e">
        <f>VLOOKUP($G1021,Temp!$A:$C,O$1,FALSE)</f>
        <v>#VALUE!</v>
      </c>
      <c r="P1021" s="22" t="e">
        <f>VLOOKUP($G1021,Temp!$A:$C,P$1,FALSE)</f>
        <v>#VALUE!</v>
      </c>
      <c r="Q1021" s="22" t="e">
        <f>VLOOKUP($G1021,Temp!$A:$C,Q$1,FALSE)</f>
        <v>#VALUE!</v>
      </c>
      <c r="R1021" s="22" t="e">
        <f>VLOOKUP($G1021,Temp!$A:$C,R$1,FALSE)</f>
        <v>#VALUE!</v>
      </c>
      <c r="S1021" s="22" t="e">
        <f>VLOOKUP($G1021,Temp!$A:$C,S$1,FALSE)</f>
        <v>#VALUE!</v>
      </c>
      <c r="T1021" s="22" t="e">
        <f>VLOOKUP($G1021,Temp!$A:$C,T$1,FALSE)</f>
        <v>#VALUE!</v>
      </c>
      <c r="U1021" s="22" t="e">
        <f>VLOOKUP($G1021,Temp!$A:$C,U$1,FALSE)</f>
        <v>#VALUE!</v>
      </c>
      <c r="V1021" s="22" t="e">
        <f>VLOOKUP($G1021,Temp!$A:$C,V$1,FALSE)</f>
        <v>#VALUE!</v>
      </c>
      <c r="W1021" s="22" t="e">
        <f>VLOOKUP($G1021,Temp!$A:$C,W$1,FALSE)</f>
        <v>#VALUE!</v>
      </c>
      <c r="X1021" s="22" t="e">
        <f>VLOOKUP($G1021,Temp!$A:$C,X$1,FALSE)</f>
        <v>#VALUE!</v>
      </c>
      <c r="Y1021" s="22">
        <f>VLOOKUP($G1021,Temp!$A:$C,Y$1,FALSE)</f>
        <v>0</v>
      </c>
      <c r="Z1021" s="22">
        <f>VLOOKUP($G1021,Temp!$A:$C,Z$1,FALSE)</f>
        <v>0</v>
      </c>
      <c r="AA1021" s="22" t="e">
        <f>VLOOKUP($A1021,Searches!$A:$H,AA$1,FALSE)</f>
        <v>#N/A</v>
      </c>
      <c r="AB1021" s="22" t="e">
        <f>VLOOKUP($A1021,Searches!$A:$H,AB$1,FALSE)</f>
        <v>#N/A</v>
      </c>
      <c r="AC1021" s="22" t="e">
        <f>VLOOKUP($A1021,Searches!$A:$H,AC$1,FALSE)</f>
        <v>#N/A</v>
      </c>
      <c r="AD1021" s="22" t="e">
        <f>VLOOKUP($A1021,Searches!$A:$H,AD$1,FALSE)</f>
        <v>#N/A</v>
      </c>
      <c r="AE1021" s="22" t="e">
        <f>VLOOKUP($A1021,Searches!$A:$H,AE$1,FALSE)</f>
        <v>#N/A</v>
      </c>
      <c r="AF1021" s="22" t="e">
        <f>VLOOKUP($A1021,Searches!$A:$H,AF$1,FALSE)</f>
        <v>#N/A</v>
      </c>
      <c r="AG1021" s="22" t="e">
        <f>VLOOKUP($A1021,Searches!$A:$H,AG$1,FALSE)</f>
        <v>#N/A</v>
      </c>
      <c r="AH1021" s="22" t="e">
        <f>VLOOKUP($G1021,Temp!$D:$F,AH$1,FALSE)</f>
        <v>#N/A</v>
      </c>
      <c r="AI1021" s="22" t="e">
        <f>VLOOKUP($G1021,Temp!$D:$F,AI$1,FALSE)</f>
        <v>#N/A</v>
      </c>
      <c r="AJ1021" s="22" t="e">
        <f>VLOOKUP($G1021,Temp!$D:$F,AJ$1,FALSE)</f>
        <v>#N/A</v>
      </c>
    </row>
    <row r="1022" spans="1:36" ht="16" x14ac:dyDescent="0.2">
      <c r="A1022" s="8" t="str">
        <f t="shared" si="15"/>
        <v>Mike Chan WinOptix</v>
      </c>
      <c r="B1022" s="8" t="s">
        <v>112</v>
      </c>
      <c r="C1022" s="8" t="s">
        <v>5230</v>
      </c>
      <c r="D1022" s="8" t="s">
        <v>5231</v>
      </c>
      <c r="E1022" s="8" t="s">
        <v>634</v>
      </c>
      <c r="F1022" s="8" t="s">
        <v>5232</v>
      </c>
      <c r="G1022" s="8" t="s">
        <v>634</v>
      </c>
      <c r="H1022" s="22" t="e">
        <f>VLOOKUP($G1022,Temp!$A:$C,H$1,FALSE)</f>
        <v>#N/A</v>
      </c>
      <c r="I1022" s="22" t="e">
        <f>VLOOKUP($G1022,Temp!$A:$C,I$1,FALSE)</f>
        <v>#N/A</v>
      </c>
      <c r="J1022" s="22" t="e">
        <f>VLOOKUP($G1022,Temp!$A:$C,J$1,FALSE)</f>
        <v>#N/A</v>
      </c>
      <c r="K1022" s="22" t="e">
        <f>VLOOKUP($G1022,Temp!$A:$C,K$1,FALSE)</f>
        <v>#N/A</v>
      </c>
      <c r="L1022" s="22" t="e">
        <f>VLOOKUP($G1022,Temp!$A:$C,L$1,FALSE)</f>
        <v>#N/A</v>
      </c>
      <c r="M1022" s="22" t="e">
        <f>VLOOKUP($G1022,Temp!$A:$C,M$1,FALSE)</f>
        <v>#N/A</v>
      </c>
      <c r="N1022" s="22" t="e">
        <f>VLOOKUP($G1022,Temp!$A:$C,N$1,FALSE)</f>
        <v>#N/A</v>
      </c>
      <c r="O1022" s="22" t="e">
        <f>VLOOKUP($G1022,Temp!$A:$C,O$1,FALSE)</f>
        <v>#N/A</v>
      </c>
      <c r="P1022" s="22" t="e">
        <f>VLOOKUP($G1022,Temp!$A:$C,P$1,FALSE)</f>
        <v>#N/A</v>
      </c>
      <c r="Q1022" s="22" t="e">
        <f>VLOOKUP($G1022,Temp!$A:$C,Q$1,FALSE)</f>
        <v>#N/A</v>
      </c>
      <c r="R1022" s="22" t="e">
        <f>VLOOKUP($G1022,Temp!$A:$C,R$1,FALSE)</f>
        <v>#N/A</v>
      </c>
      <c r="S1022" s="22" t="e">
        <f>VLOOKUP($G1022,Temp!$A:$C,S$1,FALSE)</f>
        <v>#N/A</v>
      </c>
      <c r="T1022" s="22" t="e">
        <f>VLOOKUP($G1022,Temp!$A:$C,T$1,FALSE)</f>
        <v>#N/A</v>
      </c>
      <c r="U1022" s="22" t="e">
        <f>VLOOKUP($G1022,Temp!$A:$C,U$1,FALSE)</f>
        <v>#N/A</v>
      </c>
      <c r="V1022" s="22" t="e">
        <f>VLOOKUP($G1022,Temp!$A:$C,V$1,FALSE)</f>
        <v>#N/A</v>
      </c>
      <c r="W1022" s="22" t="e">
        <f>VLOOKUP($G1022,Temp!$A:$C,W$1,FALSE)</f>
        <v>#N/A</v>
      </c>
      <c r="X1022" s="22" t="e">
        <f>VLOOKUP($G1022,Temp!$A:$C,X$1,FALSE)</f>
        <v>#N/A</v>
      </c>
      <c r="Y1022" s="22" t="e">
        <f>VLOOKUP($G1022,Temp!$A:$C,Y$1,FALSE)</f>
        <v>#N/A</v>
      </c>
      <c r="Z1022" s="22" t="e">
        <f>VLOOKUP($G1022,Temp!$A:$C,Z$1,FALSE)</f>
        <v>#N/A</v>
      </c>
      <c r="AA1022" s="22" t="e">
        <f>VLOOKUP($A1022,Searches!$A:$H,AA$1,FALSE)</f>
        <v>#N/A</v>
      </c>
      <c r="AB1022" s="22" t="e">
        <f>VLOOKUP($A1022,Searches!$A:$H,AB$1,FALSE)</f>
        <v>#N/A</v>
      </c>
      <c r="AC1022" s="22" t="e">
        <f>VLOOKUP($A1022,Searches!$A:$H,AC$1,FALSE)</f>
        <v>#N/A</v>
      </c>
      <c r="AD1022" s="22" t="e">
        <f>VLOOKUP($A1022,Searches!$A:$H,AD$1,FALSE)</f>
        <v>#N/A</v>
      </c>
      <c r="AE1022" s="22" t="e">
        <f>VLOOKUP($A1022,Searches!$A:$H,AE$1,FALSE)</f>
        <v>#N/A</v>
      </c>
      <c r="AF1022" s="22" t="e">
        <f>VLOOKUP($A1022,Searches!$A:$H,AF$1,FALSE)</f>
        <v>#N/A</v>
      </c>
      <c r="AG1022" s="22" t="e">
        <f>VLOOKUP($A1022,Searches!$A:$H,AG$1,FALSE)</f>
        <v>#N/A</v>
      </c>
      <c r="AH1022" s="22" t="e">
        <f>VLOOKUP($G1022,Temp!$D:$F,AH$1,FALSE)</f>
        <v>#N/A</v>
      </c>
      <c r="AI1022" s="22" t="e">
        <f>VLOOKUP($G1022,Temp!$D:$F,AI$1,FALSE)</f>
        <v>#N/A</v>
      </c>
      <c r="AJ1022" s="22" t="e">
        <f>VLOOKUP($G1022,Temp!$D:$F,AJ$1,FALSE)</f>
        <v>#N/A</v>
      </c>
    </row>
    <row r="1023" spans="1:36" ht="16" x14ac:dyDescent="0.2">
      <c r="A1023" s="8" t="str">
        <f t="shared" si="15"/>
        <v>Barry Pruss InRhythm</v>
      </c>
      <c r="B1023" s="8" t="s">
        <v>5366</v>
      </c>
      <c r="C1023" s="8" t="s">
        <v>5367</v>
      </c>
      <c r="D1023" s="8" t="s">
        <v>5369</v>
      </c>
      <c r="E1023" s="8" t="s">
        <v>5371</v>
      </c>
      <c r="F1023" s="8" t="s">
        <v>5373</v>
      </c>
      <c r="G1023" s="12" t="s">
        <v>5148</v>
      </c>
      <c r="H1023" s="22" t="str">
        <f>VLOOKUP($G1023,Temp!$A:$C,H$1,FALSE)</f>
        <v>inrhythm.com</v>
      </c>
      <c r="I1023" s="22" t="e">
        <f>VLOOKUP($G1023,Temp!$A:$C,I$1,FALSE)</f>
        <v>#VALUE!</v>
      </c>
      <c r="J1023" s="22" t="e">
        <f>VLOOKUP($G1023,Temp!$A:$C,J$1,FALSE)</f>
        <v>#VALUE!</v>
      </c>
      <c r="K1023" s="22" t="e">
        <f>VLOOKUP($G1023,Temp!$A:$C,K$1,FALSE)</f>
        <v>#VALUE!</v>
      </c>
      <c r="L1023" s="22" t="e">
        <f>VLOOKUP($G1023,Temp!$A:$C,L$1,FALSE)</f>
        <v>#VALUE!</v>
      </c>
      <c r="M1023" s="22" t="e">
        <f>VLOOKUP($G1023,Temp!$A:$C,M$1,FALSE)</f>
        <v>#VALUE!</v>
      </c>
      <c r="N1023" s="22" t="e">
        <f>VLOOKUP($G1023,Temp!$A:$C,N$1,FALSE)</f>
        <v>#VALUE!</v>
      </c>
      <c r="O1023" s="22" t="e">
        <f>VLOOKUP($G1023,Temp!$A:$C,O$1,FALSE)</f>
        <v>#VALUE!</v>
      </c>
      <c r="P1023" s="22" t="e">
        <f>VLOOKUP($G1023,Temp!$A:$C,P$1,FALSE)</f>
        <v>#VALUE!</v>
      </c>
      <c r="Q1023" s="22" t="e">
        <f>VLOOKUP($G1023,Temp!$A:$C,Q$1,FALSE)</f>
        <v>#VALUE!</v>
      </c>
      <c r="R1023" s="22" t="e">
        <f>VLOOKUP($G1023,Temp!$A:$C,R$1,FALSE)</f>
        <v>#VALUE!</v>
      </c>
      <c r="S1023" s="22" t="e">
        <f>VLOOKUP($G1023,Temp!$A:$C,S$1,FALSE)</f>
        <v>#VALUE!</v>
      </c>
      <c r="T1023" s="22" t="e">
        <f>VLOOKUP($G1023,Temp!$A:$C,T$1,FALSE)</f>
        <v>#VALUE!</v>
      </c>
      <c r="U1023" s="22" t="e">
        <f>VLOOKUP($G1023,Temp!$A:$C,U$1,FALSE)</f>
        <v>#VALUE!</v>
      </c>
      <c r="V1023" s="22" t="e">
        <f>VLOOKUP($G1023,Temp!$A:$C,V$1,FALSE)</f>
        <v>#VALUE!</v>
      </c>
      <c r="W1023" s="22" t="e">
        <f>VLOOKUP($G1023,Temp!$A:$C,W$1,FALSE)</f>
        <v>#VALUE!</v>
      </c>
      <c r="X1023" s="22" t="e">
        <f>VLOOKUP($G1023,Temp!$A:$C,X$1,FALSE)</f>
        <v>#VALUE!</v>
      </c>
      <c r="Y1023" s="22">
        <f>VLOOKUP($G1023,Temp!$A:$C,Y$1,FALSE)</f>
        <v>3</v>
      </c>
      <c r="Z1023" s="22">
        <f>VLOOKUP($G1023,Temp!$A:$C,Z$1,FALSE)</f>
        <v>0</v>
      </c>
      <c r="AA1023" s="22" t="e">
        <f>VLOOKUP($A1023,Searches!$A:$H,AA$1,FALSE)</f>
        <v>#N/A</v>
      </c>
      <c r="AB1023" s="22" t="e">
        <f>VLOOKUP($A1023,Searches!$A:$H,AB$1,FALSE)</f>
        <v>#N/A</v>
      </c>
      <c r="AC1023" s="22" t="e">
        <f>VLOOKUP($A1023,Searches!$A:$H,AC$1,FALSE)</f>
        <v>#N/A</v>
      </c>
      <c r="AD1023" s="22" t="e">
        <f>VLOOKUP($A1023,Searches!$A:$H,AD$1,FALSE)</f>
        <v>#N/A</v>
      </c>
      <c r="AE1023" s="22" t="e">
        <f>VLOOKUP($A1023,Searches!$A:$H,AE$1,FALSE)</f>
        <v>#N/A</v>
      </c>
      <c r="AF1023" s="22" t="e">
        <f>VLOOKUP($A1023,Searches!$A:$H,AF$1,FALSE)</f>
        <v>#N/A</v>
      </c>
      <c r="AG1023" s="22" t="e">
        <f>VLOOKUP($A1023,Searches!$A:$H,AG$1,FALSE)</f>
        <v>#N/A</v>
      </c>
      <c r="AH1023" s="22" t="e">
        <f>VLOOKUP($G1023,Temp!$D:$F,AH$1,FALSE)</f>
        <v>#N/A</v>
      </c>
      <c r="AI1023" s="22" t="e">
        <f>VLOOKUP($G1023,Temp!$D:$F,AI$1,FALSE)</f>
        <v>#N/A</v>
      </c>
      <c r="AJ1023" s="22" t="e">
        <f>VLOOKUP($G1023,Temp!$D:$F,AJ$1,FALSE)</f>
        <v>#N/A</v>
      </c>
    </row>
    <row r="1024" spans="1:36" ht="16" x14ac:dyDescent="0.2">
      <c r="A1024" s="8" t="str">
        <f t="shared" si="15"/>
        <v>Shyvee Shi Deloitte Digital</v>
      </c>
      <c r="B1024" s="8" t="s">
        <v>5234</v>
      </c>
      <c r="C1024" s="8" t="s">
        <v>5235</v>
      </c>
      <c r="D1024" s="8" t="s">
        <v>5236</v>
      </c>
      <c r="E1024" s="8" t="s">
        <v>5237</v>
      </c>
      <c r="F1024" s="8" t="s">
        <v>5238</v>
      </c>
      <c r="G1024" s="12" t="s">
        <v>4933</v>
      </c>
      <c r="H1024" s="22" t="str">
        <f>VLOOKUP($G1024,Temp!$A:$C,H$1,FALSE)</f>
        <v>deloittedigital.com</v>
      </c>
      <c r="I1024" s="22" t="e">
        <f>VLOOKUP($G1024,Temp!$A:$C,I$1,FALSE)</f>
        <v>#VALUE!</v>
      </c>
      <c r="J1024" s="22" t="e">
        <f>VLOOKUP($G1024,Temp!$A:$C,J$1,FALSE)</f>
        <v>#VALUE!</v>
      </c>
      <c r="K1024" s="22" t="e">
        <f>VLOOKUP($G1024,Temp!$A:$C,K$1,FALSE)</f>
        <v>#VALUE!</v>
      </c>
      <c r="L1024" s="22" t="e">
        <f>VLOOKUP($G1024,Temp!$A:$C,L$1,FALSE)</f>
        <v>#VALUE!</v>
      </c>
      <c r="M1024" s="22" t="e">
        <f>VLOOKUP($G1024,Temp!$A:$C,M$1,FALSE)</f>
        <v>#VALUE!</v>
      </c>
      <c r="N1024" s="22" t="e">
        <f>VLOOKUP($G1024,Temp!$A:$C,N$1,FALSE)</f>
        <v>#VALUE!</v>
      </c>
      <c r="O1024" s="22" t="e">
        <f>VLOOKUP($G1024,Temp!$A:$C,O$1,FALSE)</f>
        <v>#VALUE!</v>
      </c>
      <c r="P1024" s="22" t="e">
        <f>VLOOKUP($G1024,Temp!$A:$C,P$1,FALSE)</f>
        <v>#VALUE!</v>
      </c>
      <c r="Q1024" s="22" t="e">
        <f>VLOOKUP($G1024,Temp!$A:$C,Q$1,FALSE)</f>
        <v>#VALUE!</v>
      </c>
      <c r="R1024" s="22" t="e">
        <f>VLOOKUP($G1024,Temp!$A:$C,R$1,FALSE)</f>
        <v>#VALUE!</v>
      </c>
      <c r="S1024" s="22" t="e">
        <f>VLOOKUP($G1024,Temp!$A:$C,S$1,FALSE)</f>
        <v>#VALUE!</v>
      </c>
      <c r="T1024" s="22" t="e">
        <f>VLOOKUP($G1024,Temp!$A:$C,T$1,FALSE)</f>
        <v>#VALUE!</v>
      </c>
      <c r="U1024" s="22" t="e">
        <f>VLOOKUP($G1024,Temp!$A:$C,U$1,FALSE)</f>
        <v>#VALUE!</v>
      </c>
      <c r="V1024" s="22" t="e">
        <f>VLOOKUP($G1024,Temp!$A:$C,V$1,FALSE)</f>
        <v>#VALUE!</v>
      </c>
      <c r="W1024" s="22" t="e">
        <f>VLOOKUP($G1024,Temp!$A:$C,W$1,FALSE)</f>
        <v>#VALUE!</v>
      </c>
      <c r="X1024" s="22" t="e">
        <f>VLOOKUP($G1024,Temp!$A:$C,X$1,FALSE)</f>
        <v>#VALUE!</v>
      </c>
      <c r="Y1024" s="22">
        <f>VLOOKUP($G1024,Temp!$A:$C,Y$1,FALSE)</f>
        <v>21200</v>
      </c>
      <c r="Z1024" s="22">
        <f>VLOOKUP($G1024,Temp!$A:$C,Z$1,FALSE)</f>
        <v>0</v>
      </c>
      <c r="AA1024" s="22" t="e">
        <f>VLOOKUP($A1024,Searches!$A:$H,AA$1,FALSE)</f>
        <v>#N/A</v>
      </c>
      <c r="AB1024" s="22" t="e">
        <f>VLOOKUP($A1024,Searches!$A:$H,AB$1,FALSE)</f>
        <v>#N/A</v>
      </c>
      <c r="AC1024" s="22" t="e">
        <f>VLOOKUP($A1024,Searches!$A:$H,AC$1,FALSE)</f>
        <v>#N/A</v>
      </c>
      <c r="AD1024" s="22" t="e">
        <f>VLOOKUP($A1024,Searches!$A:$H,AD$1,FALSE)</f>
        <v>#N/A</v>
      </c>
      <c r="AE1024" s="22" t="e">
        <f>VLOOKUP($A1024,Searches!$A:$H,AE$1,FALSE)</f>
        <v>#N/A</v>
      </c>
      <c r="AF1024" s="22" t="e">
        <f>VLOOKUP($A1024,Searches!$A:$H,AF$1,FALSE)</f>
        <v>#N/A</v>
      </c>
      <c r="AG1024" s="22" t="e">
        <f>VLOOKUP($A1024,Searches!$A:$H,AG$1,FALSE)</f>
        <v>#N/A</v>
      </c>
      <c r="AH1024" s="22" t="e">
        <f>VLOOKUP($G1024,Temp!$D:$F,AH$1,FALSE)</f>
        <v>#N/A</v>
      </c>
      <c r="AI1024" s="22" t="e">
        <f>VLOOKUP($G1024,Temp!$D:$F,AI$1,FALSE)</f>
        <v>#N/A</v>
      </c>
      <c r="AJ1024" s="22" t="e">
        <f>VLOOKUP($G1024,Temp!$D:$F,AJ$1,FALSE)</f>
        <v>#N/A</v>
      </c>
    </row>
    <row r="1025" spans="1:36" ht="16" x14ac:dyDescent="0.2">
      <c r="A1025" s="8" t="str">
        <f t="shared" si="15"/>
        <v>Huw Roberts BlueCielo ECM Solutions</v>
      </c>
      <c r="B1025" s="8" t="s">
        <v>5388</v>
      </c>
      <c r="C1025" s="8" t="s">
        <v>5389</v>
      </c>
      <c r="D1025" s="8" t="s">
        <v>42</v>
      </c>
      <c r="E1025" s="8" t="s">
        <v>5390</v>
      </c>
      <c r="F1025" s="8" t="s">
        <v>5391</v>
      </c>
      <c r="G1025" s="12" t="s">
        <v>5163</v>
      </c>
      <c r="H1025" s="22" t="str">
        <f>VLOOKUP($G1025,Temp!$A:$C,H$1,FALSE)</f>
        <v>BlueCieloECM.com</v>
      </c>
      <c r="I1025" s="22" t="e">
        <f>VLOOKUP($G1025,Temp!$A:$C,I$1,FALSE)</f>
        <v>#VALUE!</v>
      </c>
      <c r="J1025" s="22" t="e">
        <f>VLOOKUP($G1025,Temp!$A:$C,J$1,FALSE)</f>
        <v>#VALUE!</v>
      </c>
      <c r="K1025" s="22" t="e">
        <f>VLOOKUP($G1025,Temp!$A:$C,K$1,FALSE)</f>
        <v>#VALUE!</v>
      </c>
      <c r="L1025" s="22" t="e">
        <f>VLOOKUP($G1025,Temp!$A:$C,L$1,FALSE)</f>
        <v>#VALUE!</v>
      </c>
      <c r="M1025" s="22" t="e">
        <f>VLOOKUP($G1025,Temp!$A:$C,M$1,FALSE)</f>
        <v>#VALUE!</v>
      </c>
      <c r="N1025" s="22" t="e">
        <f>VLOOKUP($G1025,Temp!$A:$C,N$1,FALSE)</f>
        <v>#VALUE!</v>
      </c>
      <c r="O1025" s="22" t="e">
        <f>VLOOKUP($G1025,Temp!$A:$C,O$1,FALSE)</f>
        <v>#VALUE!</v>
      </c>
      <c r="P1025" s="22" t="e">
        <f>VLOOKUP($G1025,Temp!$A:$C,P$1,FALSE)</f>
        <v>#VALUE!</v>
      </c>
      <c r="Q1025" s="22" t="e">
        <f>VLOOKUP($G1025,Temp!$A:$C,Q$1,FALSE)</f>
        <v>#VALUE!</v>
      </c>
      <c r="R1025" s="22" t="e">
        <f>VLOOKUP($G1025,Temp!$A:$C,R$1,FALSE)</f>
        <v>#VALUE!</v>
      </c>
      <c r="S1025" s="22" t="e">
        <f>VLOOKUP($G1025,Temp!$A:$C,S$1,FALSE)</f>
        <v>#VALUE!</v>
      </c>
      <c r="T1025" s="22" t="e">
        <f>VLOOKUP($G1025,Temp!$A:$C,T$1,FALSE)</f>
        <v>#VALUE!</v>
      </c>
      <c r="U1025" s="22" t="e">
        <f>VLOOKUP($G1025,Temp!$A:$C,U$1,FALSE)</f>
        <v>#VALUE!</v>
      </c>
      <c r="V1025" s="22" t="e">
        <f>VLOOKUP($G1025,Temp!$A:$C,V$1,FALSE)</f>
        <v>#VALUE!</v>
      </c>
      <c r="W1025" s="22" t="e">
        <f>VLOOKUP($G1025,Temp!$A:$C,W$1,FALSE)</f>
        <v>#VALUE!</v>
      </c>
      <c r="X1025" s="22" t="e">
        <f>VLOOKUP($G1025,Temp!$A:$C,X$1,FALSE)</f>
        <v>#VALUE!</v>
      </c>
      <c r="Y1025" s="22">
        <f>VLOOKUP($G1025,Temp!$A:$C,Y$1,FALSE)</f>
        <v>1800</v>
      </c>
      <c r="Z1025" s="22">
        <f>VLOOKUP($G1025,Temp!$A:$C,Z$1,FALSE)</f>
        <v>54</v>
      </c>
      <c r="AA1025" s="22" t="e">
        <f>VLOOKUP($A1025,Searches!$A:$H,AA$1,FALSE)</f>
        <v>#N/A</v>
      </c>
      <c r="AB1025" s="22" t="e">
        <f>VLOOKUP($A1025,Searches!$A:$H,AB$1,FALSE)</f>
        <v>#N/A</v>
      </c>
      <c r="AC1025" s="22" t="e">
        <f>VLOOKUP($A1025,Searches!$A:$H,AC$1,FALSE)</f>
        <v>#N/A</v>
      </c>
      <c r="AD1025" s="22" t="e">
        <f>VLOOKUP($A1025,Searches!$A:$H,AD$1,FALSE)</f>
        <v>#N/A</v>
      </c>
      <c r="AE1025" s="22" t="e">
        <f>VLOOKUP($A1025,Searches!$A:$H,AE$1,FALSE)</f>
        <v>#N/A</v>
      </c>
      <c r="AF1025" s="22" t="e">
        <f>VLOOKUP($A1025,Searches!$A:$H,AF$1,FALSE)</f>
        <v>#N/A</v>
      </c>
      <c r="AG1025" s="22" t="e">
        <f>VLOOKUP($A1025,Searches!$A:$H,AG$1,FALSE)</f>
        <v>#N/A</v>
      </c>
      <c r="AH1025" s="22" t="str">
        <f>VLOOKUP($G1025,Temp!$D:$F,AH$1,FALSE)</f>
        <v>bluecieloecm.com</v>
      </c>
      <c r="AI1025" s="22">
        <f>VLOOKUP($G1025,Temp!$D:$F,AI$1,FALSE)</f>
        <v>0</v>
      </c>
      <c r="AJ1025" s="22" t="str">
        <f>VLOOKUP($G1025,Temp!$D:$F,AJ$1,FALSE)</f>
        <v>WordPress</v>
      </c>
    </row>
    <row r="1026" spans="1:36" ht="16" x14ac:dyDescent="0.2">
      <c r="A1026" s="8" t="str">
        <f t="shared" si="15"/>
        <v>Jared Elder RiskSpan</v>
      </c>
      <c r="B1026" s="8" t="s">
        <v>5399</v>
      </c>
      <c r="C1026" s="8" t="s">
        <v>5400</v>
      </c>
      <c r="D1026" s="8" t="s">
        <v>42</v>
      </c>
      <c r="E1026" s="8" t="s">
        <v>5401</v>
      </c>
      <c r="F1026" s="8" t="s">
        <v>5402</v>
      </c>
      <c r="G1026" s="12" t="s">
        <v>5169</v>
      </c>
      <c r="H1026" s="22" t="str">
        <f>VLOOKUP($G1026,Temp!$A:$C,H$1,FALSE)</f>
        <v>riskspan.com</v>
      </c>
      <c r="I1026" s="22" t="e">
        <f>VLOOKUP($G1026,Temp!$A:$C,I$1,FALSE)</f>
        <v>#VALUE!</v>
      </c>
      <c r="J1026" s="22" t="e">
        <f>VLOOKUP($G1026,Temp!$A:$C,J$1,FALSE)</f>
        <v>#VALUE!</v>
      </c>
      <c r="K1026" s="22" t="e">
        <f>VLOOKUP($G1026,Temp!$A:$C,K$1,FALSE)</f>
        <v>#VALUE!</v>
      </c>
      <c r="L1026" s="22" t="e">
        <f>VLOOKUP($G1026,Temp!$A:$C,L$1,FALSE)</f>
        <v>#VALUE!</v>
      </c>
      <c r="M1026" s="22" t="e">
        <f>VLOOKUP($G1026,Temp!$A:$C,M$1,FALSE)</f>
        <v>#VALUE!</v>
      </c>
      <c r="N1026" s="22" t="e">
        <f>VLOOKUP($G1026,Temp!$A:$C,N$1,FALSE)</f>
        <v>#VALUE!</v>
      </c>
      <c r="O1026" s="22" t="e">
        <f>VLOOKUP($G1026,Temp!$A:$C,O$1,FALSE)</f>
        <v>#VALUE!</v>
      </c>
      <c r="P1026" s="22" t="e">
        <f>VLOOKUP($G1026,Temp!$A:$C,P$1,FALSE)</f>
        <v>#VALUE!</v>
      </c>
      <c r="Q1026" s="22" t="e">
        <f>VLOOKUP($G1026,Temp!$A:$C,Q$1,FALSE)</f>
        <v>#VALUE!</v>
      </c>
      <c r="R1026" s="22" t="e">
        <f>VLOOKUP($G1026,Temp!$A:$C,R$1,FALSE)</f>
        <v>#VALUE!</v>
      </c>
      <c r="S1026" s="22" t="e">
        <f>VLOOKUP($G1026,Temp!$A:$C,S$1,FALSE)</f>
        <v>#VALUE!</v>
      </c>
      <c r="T1026" s="22" t="e">
        <f>VLOOKUP($G1026,Temp!$A:$C,T$1,FALSE)</f>
        <v>#VALUE!</v>
      </c>
      <c r="U1026" s="22" t="e">
        <f>VLOOKUP($G1026,Temp!$A:$C,U$1,FALSE)</f>
        <v>#VALUE!</v>
      </c>
      <c r="V1026" s="22" t="e">
        <f>VLOOKUP($G1026,Temp!$A:$C,V$1,FALSE)</f>
        <v>#VALUE!</v>
      </c>
      <c r="W1026" s="22" t="e">
        <f>VLOOKUP($G1026,Temp!$A:$C,W$1,FALSE)</f>
        <v>#VALUE!</v>
      </c>
      <c r="X1026" s="22" t="e">
        <f>VLOOKUP($G1026,Temp!$A:$C,X$1,FALSE)</f>
        <v>#VALUE!</v>
      </c>
      <c r="Y1026" s="22">
        <f>VLOOKUP($G1026,Temp!$A:$C,Y$1,FALSE)</f>
        <v>2600</v>
      </c>
      <c r="Z1026" s="22">
        <f>VLOOKUP($G1026,Temp!$A:$C,Z$1,FALSE)</f>
        <v>783</v>
      </c>
      <c r="AA1026" s="22" t="str">
        <f>VLOOKUP($A1026,Searches!$A:$H,AA$1,FALSE)</f>
        <v>Jared Elder</v>
      </c>
      <c r="AB1026" s="22" t="str">
        <f>VLOOKUP($A1026,Searches!$A:$H,AB$1,FALSE)</f>
        <v>RiskSpan</v>
      </c>
      <c r="AC1026" s="22" t="str">
        <f>VLOOKUP($A1026,Searches!$A:$H,AC$1,FALSE)</f>
        <v>Chief Marketing Officer</v>
      </c>
      <c r="AD1026" s="22" t="str">
        <f>VLOOKUP($A1026,Searches!$A:$H,AD$1,FALSE)</f>
        <v>2nd</v>
      </c>
      <c r="AE1026" s="22" t="str">
        <f>VLOOKUP($A1026,Searches!$A:$H,AE$1,FALSE)</f>
        <v/>
      </c>
      <c r="AF1026" s="22" t="str">
        <f>VLOOKUP($A1026,Searches!$A:$H,AF$1,FALSE)</f>
        <v>Washington D.C. Metro Area</v>
      </c>
      <c r="AG1026" s="22" t="str">
        <f>VLOOKUP($A1026,Searches!$A:$H,AG$1,FALSE)</f>
        <v>https://www.linkedin.com/sales/profile/10280663,hTXw,NAME_SEARCH?moduleKey=peopleSearchResults&amp;pageKey=sales-search3-people-refinement&amp;contextId=60BC92C971D70515801E49D6842B0000&amp;requestId=f96f5bc7-08dc-43d8-8d93-3520b1cb4dfa&amp;action=CLICK&amp;target=urn%3Ali%3AsalesLead%3A(-1%2C10280663)&amp;pageNumber=12&amp;targetEl=profilelink&amp;position=9&amp;trk=lss-serp-result-lead_photo</v>
      </c>
      <c r="AH1026" s="22" t="e">
        <f>VLOOKUP($G1026,Temp!$D:$F,AH$1,FALSE)</f>
        <v>#N/A</v>
      </c>
      <c r="AI1026" s="22" t="e">
        <f>VLOOKUP($G1026,Temp!$D:$F,AI$1,FALSE)</f>
        <v>#N/A</v>
      </c>
      <c r="AJ1026" s="22" t="e">
        <f>VLOOKUP($G1026,Temp!$D:$F,AJ$1,FALSE)</f>
        <v>#N/A</v>
      </c>
    </row>
    <row r="1027" spans="1:36" ht="16" x14ac:dyDescent="0.2">
      <c r="A1027" s="8" t="str">
        <f t="shared" si="15"/>
        <v>Jim McDonald Pacific Union Finanical</v>
      </c>
      <c r="B1027" s="8" t="s">
        <v>398</v>
      </c>
      <c r="C1027" s="8" t="s">
        <v>3920</v>
      </c>
      <c r="D1027" s="8" t="s">
        <v>42</v>
      </c>
      <c r="E1027" s="8" t="s">
        <v>634</v>
      </c>
      <c r="F1027" s="8" t="s">
        <v>5408</v>
      </c>
      <c r="G1027" s="8" t="s">
        <v>634</v>
      </c>
      <c r="H1027" s="22" t="e">
        <f>VLOOKUP($G1027,Temp!$A:$C,H$1,FALSE)</f>
        <v>#N/A</v>
      </c>
      <c r="I1027" s="22" t="e">
        <f>VLOOKUP($G1027,Temp!$A:$C,I$1,FALSE)</f>
        <v>#N/A</v>
      </c>
      <c r="J1027" s="22" t="e">
        <f>VLOOKUP($G1027,Temp!$A:$C,J$1,FALSE)</f>
        <v>#N/A</v>
      </c>
      <c r="K1027" s="22" t="e">
        <f>VLOOKUP($G1027,Temp!$A:$C,K$1,FALSE)</f>
        <v>#N/A</v>
      </c>
      <c r="L1027" s="22" t="e">
        <f>VLOOKUP($G1027,Temp!$A:$C,L$1,FALSE)</f>
        <v>#N/A</v>
      </c>
      <c r="M1027" s="22" t="e">
        <f>VLOOKUP($G1027,Temp!$A:$C,M$1,FALSE)</f>
        <v>#N/A</v>
      </c>
      <c r="N1027" s="22" t="e">
        <f>VLOOKUP($G1027,Temp!$A:$C,N$1,FALSE)</f>
        <v>#N/A</v>
      </c>
      <c r="O1027" s="22" t="e">
        <f>VLOOKUP($G1027,Temp!$A:$C,O$1,FALSE)</f>
        <v>#N/A</v>
      </c>
      <c r="P1027" s="22" t="e">
        <f>VLOOKUP($G1027,Temp!$A:$C,P$1,FALSE)</f>
        <v>#N/A</v>
      </c>
      <c r="Q1027" s="22" t="e">
        <f>VLOOKUP($G1027,Temp!$A:$C,Q$1,FALSE)</f>
        <v>#N/A</v>
      </c>
      <c r="R1027" s="22" t="e">
        <f>VLOOKUP($G1027,Temp!$A:$C,R$1,FALSE)</f>
        <v>#N/A</v>
      </c>
      <c r="S1027" s="22" t="e">
        <f>VLOOKUP($G1027,Temp!$A:$C,S$1,FALSE)</f>
        <v>#N/A</v>
      </c>
      <c r="T1027" s="22" t="e">
        <f>VLOOKUP($G1027,Temp!$A:$C,T$1,FALSE)</f>
        <v>#N/A</v>
      </c>
      <c r="U1027" s="22" t="e">
        <f>VLOOKUP($G1027,Temp!$A:$C,U$1,FALSE)</f>
        <v>#N/A</v>
      </c>
      <c r="V1027" s="22" t="e">
        <f>VLOOKUP($G1027,Temp!$A:$C,V$1,FALSE)</f>
        <v>#N/A</v>
      </c>
      <c r="W1027" s="22" t="e">
        <f>VLOOKUP($G1027,Temp!$A:$C,W$1,FALSE)</f>
        <v>#N/A</v>
      </c>
      <c r="X1027" s="22" t="e">
        <f>VLOOKUP($G1027,Temp!$A:$C,X$1,FALSE)</f>
        <v>#N/A</v>
      </c>
      <c r="Y1027" s="22" t="e">
        <f>VLOOKUP($G1027,Temp!$A:$C,Y$1,FALSE)</f>
        <v>#N/A</v>
      </c>
      <c r="Z1027" s="22" t="e">
        <f>VLOOKUP($G1027,Temp!$A:$C,Z$1,FALSE)</f>
        <v>#N/A</v>
      </c>
      <c r="AA1027" s="22" t="e">
        <f>VLOOKUP($A1027,Searches!$A:$H,AA$1,FALSE)</f>
        <v>#N/A</v>
      </c>
      <c r="AB1027" s="22" t="e">
        <f>VLOOKUP($A1027,Searches!$A:$H,AB$1,FALSE)</f>
        <v>#N/A</v>
      </c>
      <c r="AC1027" s="22" t="e">
        <f>VLOOKUP($A1027,Searches!$A:$H,AC$1,FALSE)</f>
        <v>#N/A</v>
      </c>
      <c r="AD1027" s="22" t="e">
        <f>VLOOKUP($A1027,Searches!$A:$H,AD$1,FALSE)</f>
        <v>#N/A</v>
      </c>
      <c r="AE1027" s="22" t="e">
        <f>VLOOKUP($A1027,Searches!$A:$H,AE$1,FALSE)</f>
        <v>#N/A</v>
      </c>
      <c r="AF1027" s="22" t="e">
        <f>VLOOKUP($A1027,Searches!$A:$H,AF$1,FALSE)</f>
        <v>#N/A</v>
      </c>
      <c r="AG1027" s="22" t="e">
        <f>VLOOKUP($A1027,Searches!$A:$H,AG$1,FALSE)</f>
        <v>#N/A</v>
      </c>
      <c r="AH1027" s="22" t="e">
        <f>VLOOKUP($G1027,Temp!$D:$F,AH$1,FALSE)</f>
        <v>#N/A</v>
      </c>
      <c r="AI1027" s="22" t="e">
        <f>VLOOKUP($G1027,Temp!$D:$F,AI$1,FALSE)</f>
        <v>#N/A</v>
      </c>
      <c r="AJ1027" s="22" t="e">
        <f>VLOOKUP($G1027,Temp!$D:$F,AJ$1,FALSE)</f>
        <v>#N/A</v>
      </c>
    </row>
    <row r="1028" spans="1:36" ht="16" x14ac:dyDescent="0.2">
      <c r="A1028" s="8" t="str">
        <f t="shared" ref="A1028:A1091" si="16">CONCATENATE(B1028," ",C1028," ",F1028)</f>
        <v>Laurie Coffin Percona</v>
      </c>
      <c r="B1028" s="8" t="s">
        <v>5413</v>
      </c>
      <c r="C1028" s="8" t="s">
        <v>5414</v>
      </c>
      <c r="D1028" s="8" t="s">
        <v>42</v>
      </c>
      <c r="E1028" s="8" t="s">
        <v>5415</v>
      </c>
      <c r="F1028" s="8" t="s">
        <v>5416</v>
      </c>
      <c r="G1028" s="12" t="s">
        <v>5185</v>
      </c>
      <c r="H1028" s="22" t="str">
        <f>VLOOKUP($G1028,Temp!$A:$C,H$1,FALSE)</f>
        <v>percona.com</v>
      </c>
      <c r="I1028" s="22" t="e">
        <f>VLOOKUP($G1028,Temp!$A:$C,I$1,FALSE)</f>
        <v>#VALUE!</v>
      </c>
      <c r="J1028" s="22" t="e">
        <f>VLOOKUP($G1028,Temp!$A:$C,J$1,FALSE)</f>
        <v>#VALUE!</v>
      </c>
      <c r="K1028" s="22" t="e">
        <f>VLOOKUP($G1028,Temp!$A:$C,K$1,FALSE)</f>
        <v>#VALUE!</v>
      </c>
      <c r="L1028" s="22" t="e">
        <f>VLOOKUP($G1028,Temp!$A:$C,L$1,FALSE)</f>
        <v>#VALUE!</v>
      </c>
      <c r="M1028" s="22" t="e">
        <f>VLOOKUP($G1028,Temp!$A:$C,M$1,FALSE)</f>
        <v>#VALUE!</v>
      </c>
      <c r="N1028" s="22" t="e">
        <f>VLOOKUP($G1028,Temp!$A:$C,N$1,FALSE)</f>
        <v>#VALUE!</v>
      </c>
      <c r="O1028" s="22" t="e">
        <f>VLOOKUP($G1028,Temp!$A:$C,O$1,FALSE)</f>
        <v>#VALUE!</v>
      </c>
      <c r="P1028" s="22" t="e">
        <f>VLOOKUP($G1028,Temp!$A:$C,P$1,FALSE)</f>
        <v>#VALUE!</v>
      </c>
      <c r="Q1028" s="22" t="e">
        <f>VLOOKUP($G1028,Temp!$A:$C,Q$1,FALSE)</f>
        <v>#VALUE!</v>
      </c>
      <c r="R1028" s="22" t="e">
        <f>VLOOKUP($G1028,Temp!$A:$C,R$1,FALSE)</f>
        <v>#VALUE!</v>
      </c>
      <c r="S1028" s="22" t="e">
        <f>VLOOKUP($G1028,Temp!$A:$C,S$1,FALSE)</f>
        <v>#VALUE!</v>
      </c>
      <c r="T1028" s="22" t="e">
        <f>VLOOKUP($G1028,Temp!$A:$C,T$1,FALSE)</f>
        <v>#VALUE!</v>
      </c>
      <c r="U1028" s="22" t="e">
        <f>VLOOKUP($G1028,Temp!$A:$C,U$1,FALSE)</f>
        <v>#VALUE!</v>
      </c>
      <c r="V1028" s="22" t="e">
        <f>VLOOKUP($G1028,Temp!$A:$C,V$1,FALSE)</f>
        <v>#VALUE!</v>
      </c>
      <c r="W1028" s="22" t="e">
        <f>VLOOKUP($G1028,Temp!$A:$C,W$1,FALSE)</f>
        <v>#VALUE!</v>
      </c>
      <c r="X1028" s="22" t="e">
        <f>VLOOKUP($G1028,Temp!$A:$C,X$1,FALSE)</f>
        <v>#VALUE!</v>
      </c>
      <c r="Y1028" s="22">
        <f>VLOOKUP($G1028,Temp!$A:$C,Y$1,FALSE)</f>
        <v>53200</v>
      </c>
      <c r="Z1028" s="22">
        <f>VLOOKUP($G1028,Temp!$A:$C,Z$1,FALSE)</f>
        <v>1700</v>
      </c>
      <c r="AA1028" s="22" t="e">
        <f>VLOOKUP($A1028,Searches!$A:$H,AA$1,FALSE)</f>
        <v>#N/A</v>
      </c>
      <c r="AB1028" s="22" t="e">
        <f>VLOOKUP($A1028,Searches!$A:$H,AB$1,FALSE)</f>
        <v>#N/A</v>
      </c>
      <c r="AC1028" s="22" t="e">
        <f>VLOOKUP($A1028,Searches!$A:$H,AC$1,FALSE)</f>
        <v>#N/A</v>
      </c>
      <c r="AD1028" s="22" t="e">
        <f>VLOOKUP($A1028,Searches!$A:$H,AD$1,FALSE)</f>
        <v>#N/A</v>
      </c>
      <c r="AE1028" s="22" t="e">
        <f>VLOOKUP($A1028,Searches!$A:$H,AE$1,FALSE)</f>
        <v>#N/A</v>
      </c>
      <c r="AF1028" s="22" t="e">
        <f>VLOOKUP($A1028,Searches!$A:$H,AF$1,FALSE)</f>
        <v>#N/A</v>
      </c>
      <c r="AG1028" s="22" t="e">
        <f>VLOOKUP($A1028,Searches!$A:$H,AG$1,FALSE)</f>
        <v>#N/A</v>
      </c>
      <c r="AH1028" s="22" t="str">
        <f>VLOOKUP($G1028,Temp!$D:$F,AH$1,FALSE)</f>
        <v>percona.com</v>
      </c>
      <c r="AI1028" s="22">
        <f>VLOOKUP($G1028,Temp!$D:$F,AI$1,FALSE)</f>
        <v>0</v>
      </c>
      <c r="AJ1028" s="22" t="str">
        <f>VLOOKUP($G1028,Temp!$D:$F,AJ$1,FALSE)</f>
        <v>WordPress</v>
      </c>
    </row>
    <row r="1029" spans="1:36" ht="16" x14ac:dyDescent="0.2">
      <c r="A1029" s="8" t="str">
        <f t="shared" si="16"/>
        <v>Zvi Moshkoviz Pypestream</v>
      </c>
      <c r="B1029" s="8" t="s">
        <v>5423</v>
      </c>
      <c r="C1029" s="8" t="s">
        <v>5424</v>
      </c>
      <c r="D1029" s="8" t="s">
        <v>42</v>
      </c>
      <c r="E1029" s="8" t="s">
        <v>5425</v>
      </c>
      <c r="F1029" s="8" t="s">
        <v>5426</v>
      </c>
      <c r="G1029" s="12" t="s">
        <v>5199</v>
      </c>
      <c r="H1029" s="22" t="str">
        <f>VLOOKUP($G1029,Temp!$A:$C,H$1,FALSE)</f>
        <v>pypestream.com</v>
      </c>
      <c r="I1029" s="22" t="e">
        <f>VLOOKUP($G1029,Temp!$A:$C,I$1,FALSE)</f>
        <v>#VALUE!</v>
      </c>
      <c r="J1029" s="22" t="e">
        <f>VLOOKUP($G1029,Temp!$A:$C,J$1,FALSE)</f>
        <v>#VALUE!</v>
      </c>
      <c r="K1029" s="22" t="e">
        <f>VLOOKUP($G1029,Temp!$A:$C,K$1,FALSE)</f>
        <v>#VALUE!</v>
      </c>
      <c r="L1029" s="22" t="e">
        <f>VLOOKUP($G1029,Temp!$A:$C,L$1,FALSE)</f>
        <v>#VALUE!</v>
      </c>
      <c r="M1029" s="22" t="e">
        <f>VLOOKUP($G1029,Temp!$A:$C,M$1,FALSE)</f>
        <v>#VALUE!</v>
      </c>
      <c r="N1029" s="22" t="e">
        <f>VLOOKUP($G1029,Temp!$A:$C,N$1,FALSE)</f>
        <v>#VALUE!</v>
      </c>
      <c r="O1029" s="22" t="e">
        <f>VLOOKUP($G1029,Temp!$A:$C,O$1,FALSE)</f>
        <v>#VALUE!</v>
      </c>
      <c r="P1029" s="22" t="e">
        <f>VLOOKUP($G1029,Temp!$A:$C,P$1,FALSE)</f>
        <v>#VALUE!</v>
      </c>
      <c r="Q1029" s="22" t="e">
        <f>VLOOKUP($G1029,Temp!$A:$C,Q$1,FALSE)</f>
        <v>#VALUE!</v>
      </c>
      <c r="R1029" s="22" t="e">
        <f>VLOOKUP($G1029,Temp!$A:$C,R$1,FALSE)</f>
        <v>#VALUE!</v>
      </c>
      <c r="S1029" s="22" t="e">
        <f>VLOOKUP($G1029,Temp!$A:$C,S$1,FALSE)</f>
        <v>#VALUE!</v>
      </c>
      <c r="T1029" s="22" t="e">
        <f>VLOOKUP($G1029,Temp!$A:$C,T$1,FALSE)</f>
        <v>#VALUE!</v>
      </c>
      <c r="U1029" s="22" t="e">
        <f>VLOOKUP($G1029,Temp!$A:$C,U$1,FALSE)</f>
        <v>#VALUE!</v>
      </c>
      <c r="V1029" s="22" t="e">
        <f>VLOOKUP($G1029,Temp!$A:$C,V$1,FALSE)</f>
        <v>#VALUE!</v>
      </c>
      <c r="W1029" s="22" t="e">
        <f>VLOOKUP($G1029,Temp!$A:$C,W$1,FALSE)</f>
        <v>#VALUE!</v>
      </c>
      <c r="X1029" s="22" t="e">
        <f>VLOOKUP($G1029,Temp!$A:$C,X$1,FALSE)</f>
        <v>#VALUE!</v>
      </c>
      <c r="Y1029" s="22">
        <f>VLOOKUP($G1029,Temp!$A:$C,Y$1,FALSE)</f>
        <v>1</v>
      </c>
      <c r="Z1029" s="22">
        <f>VLOOKUP($G1029,Temp!$A:$C,Z$1,FALSE)</f>
        <v>2300</v>
      </c>
      <c r="AA1029" s="22" t="str">
        <f>VLOOKUP($A1029,Searches!$A:$H,AA$1,FALSE)</f>
        <v>Zvi Moshkoviz</v>
      </c>
      <c r="AB1029" s="22" t="str">
        <f>VLOOKUP($A1029,Searches!$A:$H,AB$1,FALSE)</f>
        <v>Pypestream</v>
      </c>
      <c r="AC1029" s="22" t="str">
        <f>VLOOKUP($A1029,Searches!$A:$H,AC$1,FALSE)</f>
        <v>Chief Marketing Officer</v>
      </c>
      <c r="AD1029" s="22" t="str">
        <f>VLOOKUP($A1029,Searches!$A:$H,AD$1,FALSE)</f>
        <v>2nd</v>
      </c>
      <c r="AE1029" s="22" t="str">
        <f>VLOOKUP($A1029,Searches!$A:$H,AE$1,FALSE)</f>
        <v/>
      </c>
      <c r="AF1029" s="22" t="str">
        <f>VLOOKUP($A1029,Searches!$A:$H,AF$1,FALSE)</f>
        <v>Greater New York City Area</v>
      </c>
      <c r="AG1029" s="22" t="str">
        <f>VLOOKUP($A1029,Searches!$A:$H,AG$1,FALSE)</f>
        <v>https://www.linkedin.com/sales/profile/1866751,HMZW,NAME_SEARCH?moduleKey=peopleSearchResults&amp;pageKey=sales-search3-people-refinement&amp;contextId=60BC92C971D70515801E49D6842B0000&amp;requestId=d9c0fbe8-f6f3-4ac5-b7f7-1bdc4cf0fdf2&amp;action=CLICK&amp;target=urn%3Ali%3AsalesLead%3A(-1%2C1866751)&amp;pageNumber=9&amp;targetEl=profilelink&amp;position=10&amp;trk=lss-serp-result-lead_photo</v>
      </c>
      <c r="AH1029" s="22" t="str">
        <f>VLOOKUP($G1029,Temp!$D:$F,AH$1,FALSE)</f>
        <v>pypestream.com</v>
      </c>
      <c r="AI1029" s="22" t="str">
        <f>VLOOKUP($G1029,Temp!$D:$F,AI$1,FALSE)</f>
        <v>Pardot</v>
      </c>
      <c r="AJ1029" s="22" t="str">
        <f>VLOOKUP($G1029,Temp!$D:$F,AJ$1,FALSE)</f>
        <v>WordPress</v>
      </c>
    </row>
    <row r="1030" spans="1:36" ht="16" x14ac:dyDescent="0.2">
      <c r="A1030" s="8" t="str">
        <f t="shared" si="16"/>
        <v>Roland Benedetti eZ Systems</v>
      </c>
      <c r="B1030" s="8" t="s">
        <v>5436</v>
      </c>
      <c r="C1030" s="8" t="s">
        <v>5437</v>
      </c>
      <c r="D1030" s="8" t="s">
        <v>5438</v>
      </c>
      <c r="E1030" s="8" t="s">
        <v>5439</v>
      </c>
      <c r="F1030" s="8" t="s">
        <v>5440</v>
      </c>
      <c r="G1030" s="12" t="s">
        <v>5207</v>
      </c>
      <c r="H1030" s="22" t="str">
        <f>VLOOKUP($G1030,Temp!$A:$C,H$1,FALSE)</f>
        <v>ez.no</v>
      </c>
      <c r="I1030" s="22" t="e">
        <f>VLOOKUP($G1030,Temp!$A:$C,I$1,FALSE)</f>
        <v>#VALUE!</v>
      </c>
      <c r="J1030" s="22" t="e">
        <f>VLOOKUP($G1030,Temp!$A:$C,J$1,FALSE)</f>
        <v>#VALUE!</v>
      </c>
      <c r="K1030" s="22" t="e">
        <f>VLOOKUP($G1030,Temp!$A:$C,K$1,FALSE)</f>
        <v>#VALUE!</v>
      </c>
      <c r="L1030" s="22" t="e">
        <f>VLOOKUP($G1030,Temp!$A:$C,L$1,FALSE)</f>
        <v>#VALUE!</v>
      </c>
      <c r="M1030" s="22" t="e">
        <f>VLOOKUP($G1030,Temp!$A:$C,M$1,FALSE)</f>
        <v>#VALUE!</v>
      </c>
      <c r="N1030" s="22" t="e">
        <f>VLOOKUP($G1030,Temp!$A:$C,N$1,FALSE)</f>
        <v>#VALUE!</v>
      </c>
      <c r="O1030" s="22" t="e">
        <f>VLOOKUP($G1030,Temp!$A:$C,O$1,FALSE)</f>
        <v>#VALUE!</v>
      </c>
      <c r="P1030" s="22" t="e">
        <f>VLOOKUP($G1030,Temp!$A:$C,P$1,FALSE)</f>
        <v>#VALUE!</v>
      </c>
      <c r="Q1030" s="22" t="e">
        <f>VLOOKUP($G1030,Temp!$A:$C,Q$1,FALSE)</f>
        <v>#VALUE!</v>
      </c>
      <c r="R1030" s="22" t="e">
        <f>VLOOKUP($G1030,Temp!$A:$C,R$1,FALSE)</f>
        <v>#VALUE!</v>
      </c>
      <c r="S1030" s="22" t="e">
        <f>VLOOKUP($G1030,Temp!$A:$C,S$1,FALSE)</f>
        <v>#VALUE!</v>
      </c>
      <c r="T1030" s="22" t="e">
        <f>VLOOKUP($G1030,Temp!$A:$C,T$1,FALSE)</f>
        <v>#VALUE!</v>
      </c>
      <c r="U1030" s="22" t="e">
        <f>VLOOKUP($G1030,Temp!$A:$C,U$1,FALSE)</f>
        <v>#VALUE!</v>
      </c>
      <c r="V1030" s="22" t="e">
        <f>VLOOKUP($G1030,Temp!$A:$C,V$1,FALSE)</f>
        <v>#VALUE!</v>
      </c>
      <c r="W1030" s="22" t="e">
        <f>VLOOKUP($G1030,Temp!$A:$C,W$1,FALSE)</f>
        <v>#VALUE!</v>
      </c>
      <c r="X1030" s="22" t="e">
        <f>VLOOKUP($G1030,Temp!$A:$C,X$1,FALSE)</f>
        <v>#VALUE!</v>
      </c>
      <c r="Y1030" s="22">
        <f>VLOOKUP($G1030,Temp!$A:$C,Y$1,FALSE)</f>
        <v>3900</v>
      </c>
      <c r="Z1030" s="22">
        <f>VLOOKUP($G1030,Temp!$A:$C,Z$1,FALSE)</f>
        <v>0</v>
      </c>
      <c r="AA1030" s="22" t="e">
        <f>VLOOKUP($A1030,Searches!$A:$H,AA$1,FALSE)</f>
        <v>#N/A</v>
      </c>
      <c r="AB1030" s="22" t="e">
        <f>VLOOKUP($A1030,Searches!$A:$H,AB$1,FALSE)</f>
        <v>#N/A</v>
      </c>
      <c r="AC1030" s="22" t="e">
        <f>VLOOKUP($A1030,Searches!$A:$H,AC$1,FALSE)</f>
        <v>#N/A</v>
      </c>
      <c r="AD1030" s="22" t="e">
        <f>VLOOKUP($A1030,Searches!$A:$H,AD$1,FALSE)</f>
        <v>#N/A</v>
      </c>
      <c r="AE1030" s="22" t="e">
        <f>VLOOKUP($A1030,Searches!$A:$H,AE$1,FALSE)</f>
        <v>#N/A</v>
      </c>
      <c r="AF1030" s="22" t="e">
        <f>VLOOKUP($A1030,Searches!$A:$H,AF$1,FALSE)</f>
        <v>#N/A</v>
      </c>
      <c r="AG1030" s="22" t="e">
        <f>VLOOKUP($A1030,Searches!$A:$H,AG$1,FALSE)</f>
        <v>#N/A</v>
      </c>
      <c r="AH1030" s="22" t="e">
        <f>VLOOKUP($G1030,Temp!$D:$F,AH$1,FALSE)</f>
        <v>#N/A</v>
      </c>
      <c r="AI1030" s="22" t="e">
        <f>VLOOKUP($G1030,Temp!$D:$F,AI$1,FALSE)</f>
        <v>#N/A</v>
      </c>
      <c r="AJ1030" s="22" t="e">
        <f>VLOOKUP($G1030,Temp!$D:$F,AJ$1,FALSE)</f>
        <v>#N/A</v>
      </c>
    </row>
    <row r="1031" spans="1:36" ht="16" x14ac:dyDescent="0.2">
      <c r="A1031" s="8" t="str">
        <f t="shared" si="16"/>
        <v>Valerie Zeller Sciforma Corporation</v>
      </c>
      <c r="B1031" s="8" t="s">
        <v>5450</v>
      </c>
      <c r="C1031" s="8" t="s">
        <v>5451</v>
      </c>
      <c r="D1031" s="8" t="s">
        <v>42</v>
      </c>
      <c r="E1031" s="8" t="s">
        <v>5452</v>
      </c>
      <c r="F1031" s="8" t="s">
        <v>5454</v>
      </c>
      <c r="G1031" s="12" t="s">
        <v>5219</v>
      </c>
      <c r="H1031" s="22" t="str">
        <f>VLOOKUP($G1031,Temp!$A:$C,H$1,FALSE)</f>
        <v>sciforma.com</v>
      </c>
      <c r="I1031" s="22" t="e">
        <f>VLOOKUP($G1031,Temp!$A:$C,I$1,FALSE)</f>
        <v>#VALUE!</v>
      </c>
      <c r="J1031" s="22" t="e">
        <f>VLOOKUP($G1031,Temp!$A:$C,J$1,FALSE)</f>
        <v>#VALUE!</v>
      </c>
      <c r="K1031" s="22" t="e">
        <f>VLOOKUP($G1031,Temp!$A:$C,K$1,FALSE)</f>
        <v>#VALUE!</v>
      </c>
      <c r="L1031" s="22" t="e">
        <f>VLOOKUP($G1031,Temp!$A:$C,L$1,FALSE)</f>
        <v>#VALUE!</v>
      </c>
      <c r="M1031" s="22" t="e">
        <f>VLOOKUP($G1031,Temp!$A:$C,M$1,FALSE)</f>
        <v>#VALUE!</v>
      </c>
      <c r="N1031" s="22" t="e">
        <f>VLOOKUP($G1031,Temp!$A:$C,N$1,FALSE)</f>
        <v>#VALUE!</v>
      </c>
      <c r="O1031" s="22" t="e">
        <f>VLOOKUP($G1031,Temp!$A:$C,O$1,FALSE)</f>
        <v>#VALUE!</v>
      </c>
      <c r="P1031" s="22" t="e">
        <f>VLOOKUP($G1031,Temp!$A:$C,P$1,FALSE)</f>
        <v>#VALUE!</v>
      </c>
      <c r="Q1031" s="22" t="e">
        <f>VLOOKUP($G1031,Temp!$A:$C,Q$1,FALSE)</f>
        <v>#VALUE!</v>
      </c>
      <c r="R1031" s="22" t="e">
        <f>VLOOKUP($G1031,Temp!$A:$C,R$1,FALSE)</f>
        <v>#VALUE!</v>
      </c>
      <c r="S1031" s="22" t="e">
        <f>VLOOKUP($G1031,Temp!$A:$C,S$1,FALSE)</f>
        <v>#VALUE!</v>
      </c>
      <c r="T1031" s="22" t="e">
        <f>VLOOKUP($G1031,Temp!$A:$C,T$1,FALSE)</f>
        <v>#VALUE!</v>
      </c>
      <c r="U1031" s="22" t="e">
        <f>VLOOKUP($G1031,Temp!$A:$C,U$1,FALSE)</f>
        <v>#VALUE!</v>
      </c>
      <c r="V1031" s="22" t="e">
        <f>VLOOKUP($G1031,Temp!$A:$C,V$1,FALSE)</f>
        <v>#VALUE!</v>
      </c>
      <c r="W1031" s="22" t="e">
        <f>VLOOKUP($G1031,Temp!$A:$C,W$1,FALSE)</f>
        <v>#VALUE!</v>
      </c>
      <c r="X1031" s="22" t="e">
        <f>VLOOKUP($G1031,Temp!$A:$C,X$1,FALSE)</f>
        <v>#VALUE!</v>
      </c>
      <c r="Y1031" s="22">
        <f>VLOOKUP($G1031,Temp!$A:$C,Y$1,FALSE)</f>
        <v>455</v>
      </c>
      <c r="Z1031" s="22">
        <f>VLOOKUP($G1031,Temp!$A:$C,Z$1,FALSE)</f>
        <v>2</v>
      </c>
      <c r="AA1031" s="22" t="e">
        <f>VLOOKUP($A1031,Searches!$A:$H,AA$1,FALSE)</f>
        <v>#N/A</v>
      </c>
      <c r="AB1031" s="22" t="e">
        <f>VLOOKUP($A1031,Searches!$A:$H,AB$1,FALSE)</f>
        <v>#N/A</v>
      </c>
      <c r="AC1031" s="22" t="e">
        <f>VLOOKUP($A1031,Searches!$A:$H,AC$1,FALSE)</f>
        <v>#N/A</v>
      </c>
      <c r="AD1031" s="22" t="e">
        <f>VLOOKUP($A1031,Searches!$A:$H,AD$1,FALSE)</f>
        <v>#N/A</v>
      </c>
      <c r="AE1031" s="22" t="e">
        <f>VLOOKUP($A1031,Searches!$A:$H,AE$1,FALSE)</f>
        <v>#N/A</v>
      </c>
      <c r="AF1031" s="22" t="e">
        <f>VLOOKUP($A1031,Searches!$A:$H,AF$1,FALSE)</f>
        <v>#N/A</v>
      </c>
      <c r="AG1031" s="22" t="e">
        <f>VLOOKUP($A1031,Searches!$A:$H,AG$1,FALSE)</f>
        <v>#N/A</v>
      </c>
      <c r="AH1031" s="22" t="str">
        <f>VLOOKUP($G1031,Temp!$D:$F,AH$1,FALSE)</f>
        <v>sciforma.com</v>
      </c>
      <c r="AI1031" s="22">
        <f>VLOOKUP($G1031,Temp!$D:$F,AI$1,FALSE)</f>
        <v>0</v>
      </c>
      <c r="AJ1031" s="22" t="str">
        <f>VLOOKUP($G1031,Temp!$D:$F,AJ$1,FALSE)</f>
        <v>Drupal</v>
      </c>
    </row>
    <row r="1032" spans="1:36" ht="16" x14ac:dyDescent="0.2">
      <c r="A1032" s="8" t="str">
        <f t="shared" si="16"/>
        <v>Trisha Paine ConnectYourCare</v>
      </c>
      <c r="B1032" s="8" t="s">
        <v>5464</v>
      </c>
      <c r="C1032" s="8" t="s">
        <v>5465</v>
      </c>
      <c r="D1032" s="8" t="s">
        <v>42</v>
      </c>
      <c r="E1032" s="8" t="s">
        <v>5466</v>
      </c>
      <c r="F1032" s="8" t="s">
        <v>5467</v>
      </c>
      <c r="G1032" s="12" t="s">
        <v>5233</v>
      </c>
      <c r="H1032" s="22" t="str">
        <f>VLOOKUP($G1032,Temp!$A:$C,H$1,FALSE)</f>
        <v>connectyourcare.com</v>
      </c>
      <c r="I1032" s="22" t="e">
        <f>VLOOKUP($G1032,Temp!$A:$C,I$1,FALSE)</f>
        <v>#VALUE!</v>
      </c>
      <c r="J1032" s="22" t="e">
        <f>VLOOKUP($G1032,Temp!$A:$C,J$1,FALSE)</f>
        <v>#VALUE!</v>
      </c>
      <c r="K1032" s="22" t="e">
        <f>VLOOKUP($G1032,Temp!$A:$C,K$1,FALSE)</f>
        <v>#VALUE!</v>
      </c>
      <c r="L1032" s="22" t="e">
        <f>VLOOKUP($G1032,Temp!$A:$C,L$1,FALSE)</f>
        <v>#VALUE!</v>
      </c>
      <c r="M1032" s="22" t="e">
        <f>VLOOKUP($G1032,Temp!$A:$C,M$1,FALSE)</f>
        <v>#VALUE!</v>
      </c>
      <c r="N1032" s="22" t="e">
        <f>VLOOKUP($G1032,Temp!$A:$C,N$1,FALSE)</f>
        <v>#VALUE!</v>
      </c>
      <c r="O1032" s="22" t="e">
        <f>VLOOKUP($G1032,Temp!$A:$C,O$1,FALSE)</f>
        <v>#VALUE!</v>
      </c>
      <c r="P1032" s="22" t="e">
        <f>VLOOKUP($G1032,Temp!$A:$C,P$1,FALSE)</f>
        <v>#VALUE!</v>
      </c>
      <c r="Q1032" s="22" t="e">
        <f>VLOOKUP($G1032,Temp!$A:$C,Q$1,FALSE)</f>
        <v>#VALUE!</v>
      </c>
      <c r="R1032" s="22" t="e">
        <f>VLOOKUP($G1032,Temp!$A:$C,R$1,FALSE)</f>
        <v>#VALUE!</v>
      </c>
      <c r="S1032" s="22" t="e">
        <f>VLOOKUP($G1032,Temp!$A:$C,S$1,FALSE)</f>
        <v>#VALUE!</v>
      </c>
      <c r="T1032" s="22" t="e">
        <f>VLOOKUP($G1032,Temp!$A:$C,T$1,FALSE)</f>
        <v>#VALUE!</v>
      </c>
      <c r="U1032" s="22" t="e">
        <f>VLOOKUP($G1032,Temp!$A:$C,U$1,FALSE)</f>
        <v>#VALUE!</v>
      </c>
      <c r="V1032" s="22" t="e">
        <f>VLOOKUP($G1032,Temp!$A:$C,V$1,FALSE)</f>
        <v>#VALUE!</v>
      </c>
      <c r="W1032" s="22" t="e">
        <f>VLOOKUP($G1032,Temp!$A:$C,W$1,FALSE)</f>
        <v>#VALUE!</v>
      </c>
      <c r="X1032" s="22" t="e">
        <f>VLOOKUP($G1032,Temp!$A:$C,X$1,FALSE)</f>
        <v>#VALUE!</v>
      </c>
      <c r="Y1032" s="22">
        <f>VLOOKUP($G1032,Temp!$A:$C,Y$1,FALSE)</f>
        <v>15600</v>
      </c>
      <c r="Z1032" s="22">
        <f>VLOOKUP($G1032,Temp!$A:$C,Z$1,FALSE)</f>
        <v>2300</v>
      </c>
      <c r="AA1032" s="22" t="e">
        <f>VLOOKUP($A1032,Searches!$A:$H,AA$1,FALSE)</f>
        <v>#N/A</v>
      </c>
      <c r="AB1032" s="22" t="e">
        <f>VLOOKUP($A1032,Searches!$A:$H,AB$1,FALSE)</f>
        <v>#N/A</v>
      </c>
      <c r="AC1032" s="22" t="e">
        <f>VLOOKUP($A1032,Searches!$A:$H,AC$1,FALSE)</f>
        <v>#N/A</v>
      </c>
      <c r="AD1032" s="22" t="e">
        <f>VLOOKUP($A1032,Searches!$A:$H,AD$1,FALSE)</f>
        <v>#N/A</v>
      </c>
      <c r="AE1032" s="22" t="e">
        <f>VLOOKUP($A1032,Searches!$A:$H,AE$1,FALSE)</f>
        <v>#N/A</v>
      </c>
      <c r="AF1032" s="22" t="e">
        <f>VLOOKUP($A1032,Searches!$A:$H,AF$1,FALSE)</f>
        <v>#N/A</v>
      </c>
      <c r="AG1032" s="22" t="e">
        <f>VLOOKUP($A1032,Searches!$A:$H,AG$1,FALSE)</f>
        <v>#N/A</v>
      </c>
      <c r="AH1032" s="22" t="str">
        <f>VLOOKUP($G1032,Temp!$D:$F,AH$1,FALSE)</f>
        <v>connectyourcare.com</v>
      </c>
      <c r="AI1032" s="22" t="str">
        <f>VLOOKUP($G1032,Temp!$D:$F,AI$1,FALSE)</f>
        <v>Pardot</v>
      </c>
      <c r="AJ1032" s="22" t="str">
        <f>VLOOKUP($G1032,Temp!$D:$F,AJ$1,FALSE)</f>
        <v>WordPress</v>
      </c>
    </row>
    <row r="1033" spans="1:36" ht="16" x14ac:dyDescent="0.2">
      <c r="A1033" s="8" t="str">
        <f t="shared" si="16"/>
        <v>Shridhar Shah Municipal Emergency Services, Inc. (MES)</v>
      </c>
      <c r="B1033" s="8" t="s">
        <v>5475</v>
      </c>
      <c r="C1033" s="8" t="s">
        <v>2252</v>
      </c>
      <c r="D1033" s="8" t="s">
        <v>5476</v>
      </c>
      <c r="E1033" s="8" t="s">
        <v>5477</v>
      </c>
      <c r="F1033" s="8" t="s">
        <v>5478</v>
      </c>
      <c r="G1033" s="12" t="s">
        <v>5239</v>
      </c>
      <c r="H1033" s="22" t="str">
        <f>VLOOKUP($G1033,Temp!$A:$C,H$1,FALSE)</f>
        <v>mesfire.com</v>
      </c>
      <c r="I1033" s="22" t="e">
        <f>VLOOKUP($G1033,Temp!$A:$C,I$1,FALSE)</f>
        <v>#VALUE!</v>
      </c>
      <c r="J1033" s="22" t="e">
        <f>VLOOKUP($G1033,Temp!$A:$C,J$1,FALSE)</f>
        <v>#VALUE!</v>
      </c>
      <c r="K1033" s="22" t="e">
        <f>VLOOKUP($G1033,Temp!$A:$C,K$1,FALSE)</f>
        <v>#VALUE!</v>
      </c>
      <c r="L1033" s="22" t="e">
        <f>VLOOKUP($G1033,Temp!$A:$C,L$1,FALSE)</f>
        <v>#VALUE!</v>
      </c>
      <c r="M1033" s="22" t="e">
        <f>VLOOKUP($G1033,Temp!$A:$C,M$1,FALSE)</f>
        <v>#VALUE!</v>
      </c>
      <c r="N1033" s="22" t="e">
        <f>VLOOKUP($G1033,Temp!$A:$C,N$1,FALSE)</f>
        <v>#VALUE!</v>
      </c>
      <c r="O1033" s="22" t="e">
        <f>VLOOKUP($G1033,Temp!$A:$C,O$1,FALSE)</f>
        <v>#VALUE!</v>
      </c>
      <c r="P1033" s="22" t="e">
        <f>VLOOKUP($G1033,Temp!$A:$C,P$1,FALSE)</f>
        <v>#VALUE!</v>
      </c>
      <c r="Q1033" s="22" t="e">
        <f>VLOOKUP($G1033,Temp!$A:$C,Q$1,FALSE)</f>
        <v>#VALUE!</v>
      </c>
      <c r="R1033" s="22" t="e">
        <f>VLOOKUP($G1033,Temp!$A:$C,R$1,FALSE)</f>
        <v>#VALUE!</v>
      </c>
      <c r="S1033" s="22" t="e">
        <f>VLOOKUP($G1033,Temp!$A:$C,S$1,FALSE)</f>
        <v>#VALUE!</v>
      </c>
      <c r="T1033" s="22" t="e">
        <f>VLOOKUP($G1033,Temp!$A:$C,T$1,FALSE)</f>
        <v>#VALUE!</v>
      </c>
      <c r="U1033" s="22" t="e">
        <f>VLOOKUP($G1033,Temp!$A:$C,U$1,FALSE)</f>
        <v>#VALUE!</v>
      </c>
      <c r="V1033" s="22" t="e">
        <f>VLOOKUP($G1033,Temp!$A:$C,V$1,FALSE)</f>
        <v>#VALUE!</v>
      </c>
      <c r="W1033" s="22" t="e">
        <f>VLOOKUP($G1033,Temp!$A:$C,W$1,FALSE)</f>
        <v>#VALUE!</v>
      </c>
      <c r="X1033" s="22" t="e">
        <f>VLOOKUP($G1033,Temp!$A:$C,X$1,FALSE)</f>
        <v>#VALUE!</v>
      </c>
      <c r="Y1033" s="22">
        <f>VLOOKUP($G1033,Temp!$A:$C,Y$1,FALSE)</f>
        <v>23500</v>
      </c>
      <c r="Z1033" s="22">
        <f>VLOOKUP($G1033,Temp!$A:$C,Z$1,FALSE)</f>
        <v>0</v>
      </c>
      <c r="AA1033" s="22" t="e">
        <f>VLOOKUP($A1033,Searches!$A:$H,AA$1,FALSE)</f>
        <v>#N/A</v>
      </c>
      <c r="AB1033" s="22" t="e">
        <f>VLOOKUP($A1033,Searches!$A:$H,AB$1,FALSE)</f>
        <v>#N/A</v>
      </c>
      <c r="AC1033" s="22" t="e">
        <f>VLOOKUP($A1033,Searches!$A:$H,AC$1,FALSE)</f>
        <v>#N/A</v>
      </c>
      <c r="AD1033" s="22" t="e">
        <f>VLOOKUP($A1033,Searches!$A:$H,AD$1,FALSE)</f>
        <v>#N/A</v>
      </c>
      <c r="AE1033" s="22" t="e">
        <f>VLOOKUP($A1033,Searches!$A:$H,AE$1,FALSE)</f>
        <v>#N/A</v>
      </c>
      <c r="AF1033" s="22" t="e">
        <f>VLOOKUP($A1033,Searches!$A:$H,AF$1,FALSE)</f>
        <v>#N/A</v>
      </c>
      <c r="AG1033" s="22" t="e">
        <f>VLOOKUP($A1033,Searches!$A:$H,AG$1,FALSE)</f>
        <v>#N/A</v>
      </c>
      <c r="AH1033" s="22" t="e">
        <f>VLOOKUP($G1033,Temp!$D:$F,AH$1,FALSE)</f>
        <v>#N/A</v>
      </c>
      <c r="AI1033" s="22" t="e">
        <f>VLOOKUP($G1033,Temp!$D:$F,AI$1,FALSE)</f>
        <v>#N/A</v>
      </c>
      <c r="AJ1033" s="22" t="e">
        <f>VLOOKUP($G1033,Temp!$D:$F,AJ$1,FALSE)</f>
        <v>#N/A</v>
      </c>
    </row>
    <row r="1034" spans="1:36" ht="16" x14ac:dyDescent="0.2">
      <c r="A1034" s="8" t="str">
        <f t="shared" si="16"/>
        <v>Vince Fabrizzi Jagged Peak</v>
      </c>
      <c r="B1034" s="8" t="s">
        <v>5493</v>
      </c>
      <c r="C1034" s="8" t="s">
        <v>5494</v>
      </c>
      <c r="D1034" s="8" t="s">
        <v>3547</v>
      </c>
      <c r="E1034" s="8" t="s">
        <v>5496</v>
      </c>
      <c r="F1034" s="8" t="s">
        <v>5497</v>
      </c>
      <c r="G1034" s="12" t="s">
        <v>5242</v>
      </c>
      <c r="H1034" s="22" t="str">
        <f>VLOOKUP($G1034,Temp!$A:$C,H$1,FALSE)</f>
        <v>jaggedpeak.com</v>
      </c>
      <c r="I1034" s="22" t="e">
        <f>VLOOKUP($G1034,Temp!$A:$C,I$1,FALSE)</f>
        <v>#VALUE!</v>
      </c>
      <c r="J1034" s="22" t="e">
        <f>VLOOKUP($G1034,Temp!$A:$C,J$1,FALSE)</f>
        <v>#VALUE!</v>
      </c>
      <c r="K1034" s="22" t="e">
        <f>VLOOKUP($G1034,Temp!$A:$C,K$1,FALSE)</f>
        <v>#VALUE!</v>
      </c>
      <c r="L1034" s="22" t="e">
        <f>VLOOKUP($G1034,Temp!$A:$C,L$1,FALSE)</f>
        <v>#VALUE!</v>
      </c>
      <c r="M1034" s="22" t="e">
        <f>VLOOKUP($G1034,Temp!$A:$C,M$1,FALSE)</f>
        <v>#VALUE!</v>
      </c>
      <c r="N1034" s="22" t="e">
        <f>VLOOKUP($G1034,Temp!$A:$C,N$1,FALSE)</f>
        <v>#VALUE!</v>
      </c>
      <c r="O1034" s="22" t="e">
        <f>VLOOKUP($G1034,Temp!$A:$C,O$1,FALSE)</f>
        <v>#VALUE!</v>
      </c>
      <c r="P1034" s="22" t="e">
        <f>VLOOKUP($G1034,Temp!$A:$C,P$1,FALSE)</f>
        <v>#VALUE!</v>
      </c>
      <c r="Q1034" s="22" t="e">
        <f>VLOOKUP($G1034,Temp!$A:$C,Q$1,FALSE)</f>
        <v>#VALUE!</v>
      </c>
      <c r="R1034" s="22" t="e">
        <f>VLOOKUP($G1034,Temp!$A:$C,R$1,FALSE)</f>
        <v>#VALUE!</v>
      </c>
      <c r="S1034" s="22" t="e">
        <f>VLOOKUP($G1034,Temp!$A:$C,S$1,FALSE)</f>
        <v>#VALUE!</v>
      </c>
      <c r="T1034" s="22" t="e">
        <f>VLOOKUP($G1034,Temp!$A:$C,T$1,FALSE)</f>
        <v>#VALUE!</v>
      </c>
      <c r="U1034" s="22" t="e">
        <f>VLOOKUP($G1034,Temp!$A:$C,U$1,FALSE)</f>
        <v>#VALUE!</v>
      </c>
      <c r="V1034" s="22" t="e">
        <f>VLOOKUP($G1034,Temp!$A:$C,V$1,FALSE)</f>
        <v>#VALUE!</v>
      </c>
      <c r="W1034" s="22" t="e">
        <f>VLOOKUP($G1034,Temp!$A:$C,W$1,FALSE)</f>
        <v>#VALUE!</v>
      </c>
      <c r="X1034" s="22" t="e">
        <f>VLOOKUP($G1034,Temp!$A:$C,X$1,FALSE)</f>
        <v>#VALUE!</v>
      </c>
      <c r="Y1034" s="22">
        <f>VLOOKUP($G1034,Temp!$A:$C,Y$1,FALSE)</f>
        <v>92</v>
      </c>
      <c r="Z1034" s="22">
        <f>VLOOKUP($G1034,Temp!$A:$C,Z$1,FALSE)</f>
        <v>642</v>
      </c>
      <c r="AA1034" s="22" t="str">
        <f>VLOOKUP($A1034,Searches!$A:$H,AA$1,FALSE)</f>
        <v>Vince Fabrizzi</v>
      </c>
      <c r="AB1034" s="22" t="str">
        <f>VLOOKUP($A1034,Searches!$A:$H,AB$1,FALSE)</f>
        <v>Jagged Peak</v>
      </c>
      <c r="AC1034" s="22" t="str">
        <f>VLOOKUP($A1034,Searches!$A:$H,AC$1,FALSE)</f>
        <v>Chief Sales and Marketing Officer</v>
      </c>
      <c r="AD1034" s="22" t="str">
        <f>VLOOKUP($A1034,Searches!$A:$H,AD$1,FALSE)</f>
        <v>2nd</v>
      </c>
      <c r="AE1034" s="22" t="str">
        <f>VLOOKUP($A1034,Searches!$A:$H,AE$1,FALSE)</f>
        <v/>
      </c>
      <c r="AF1034" s="22" t="str">
        <f>VLOOKUP($A1034,Searches!$A:$H,AF$1,FALSE)</f>
        <v>Tampa/St. Petersburg, Florida Area</v>
      </c>
      <c r="AG1034" s="22" t="str">
        <f>VLOOKUP($A1034,Searches!$A:$H,AG$1,FALSE)</f>
        <v>https://www.linkedin.com/sales/profile/105492449,_v6T,NAME_SEARCH?moduleKey=peopleSearchResults&amp;pageKey=sales-search3-people-refinement&amp;contextId=60BC92C971D70515801E49D6842B0000&amp;requestId=f96f5bc7-08dc-43d8-8d93-3520b1cb4dfa&amp;action=CLICK&amp;target=urn%3Ali%3AsalesLead%3A(-1%2C105492449)&amp;pageNumber=12&amp;targetEl=profilelink&amp;position=19&amp;trk=lss-serp-result-lead_photo</v>
      </c>
      <c r="AH1034" s="22" t="e">
        <f>VLOOKUP($G1034,Temp!$D:$F,AH$1,FALSE)</f>
        <v>#N/A</v>
      </c>
      <c r="AI1034" s="22" t="e">
        <f>VLOOKUP($G1034,Temp!$D:$F,AI$1,FALSE)</f>
        <v>#N/A</v>
      </c>
      <c r="AJ1034" s="22" t="e">
        <f>VLOOKUP($G1034,Temp!$D:$F,AJ$1,FALSE)</f>
        <v>#N/A</v>
      </c>
    </row>
    <row r="1035" spans="1:36" ht="16" x14ac:dyDescent="0.2">
      <c r="A1035" s="8" t="str">
        <f t="shared" si="16"/>
        <v>Elizabeth Kubycheck ATSG</v>
      </c>
      <c r="B1035" s="8" t="s">
        <v>454</v>
      </c>
      <c r="C1035" s="8" t="s">
        <v>5505</v>
      </c>
      <c r="D1035" s="8" t="s">
        <v>42</v>
      </c>
      <c r="E1035" s="8" t="s">
        <v>5506</v>
      </c>
      <c r="F1035" s="8" t="s">
        <v>5507</v>
      </c>
      <c r="G1035" s="12" t="s">
        <v>5252</v>
      </c>
      <c r="H1035" s="22" t="str">
        <f>VLOOKUP($G1035,Temp!$A:$C,H$1,FALSE)</f>
        <v>atsg.net</v>
      </c>
      <c r="I1035" s="22" t="e">
        <f>VLOOKUP($G1035,Temp!$A:$C,I$1,FALSE)</f>
        <v>#VALUE!</v>
      </c>
      <c r="J1035" s="22" t="e">
        <f>VLOOKUP($G1035,Temp!$A:$C,J$1,FALSE)</f>
        <v>#VALUE!</v>
      </c>
      <c r="K1035" s="22" t="e">
        <f>VLOOKUP($G1035,Temp!$A:$C,K$1,FALSE)</f>
        <v>#VALUE!</v>
      </c>
      <c r="L1035" s="22" t="e">
        <f>VLOOKUP($G1035,Temp!$A:$C,L$1,FALSE)</f>
        <v>#VALUE!</v>
      </c>
      <c r="M1035" s="22" t="e">
        <f>VLOOKUP($G1035,Temp!$A:$C,M$1,FALSE)</f>
        <v>#VALUE!</v>
      </c>
      <c r="N1035" s="22" t="e">
        <f>VLOOKUP($G1035,Temp!$A:$C,N$1,FALSE)</f>
        <v>#VALUE!</v>
      </c>
      <c r="O1035" s="22" t="e">
        <f>VLOOKUP($G1035,Temp!$A:$C,O$1,FALSE)</f>
        <v>#VALUE!</v>
      </c>
      <c r="P1035" s="22" t="e">
        <f>VLOOKUP($G1035,Temp!$A:$C,P$1,FALSE)</f>
        <v>#VALUE!</v>
      </c>
      <c r="Q1035" s="22" t="e">
        <f>VLOOKUP($G1035,Temp!$A:$C,Q$1,FALSE)</f>
        <v>#VALUE!</v>
      </c>
      <c r="R1035" s="22" t="e">
        <f>VLOOKUP($G1035,Temp!$A:$C,R$1,FALSE)</f>
        <v>#VALUE!</v>
      </c>
      <c r="S1035" s="22" t="e">
        <f>VLOOKUP($G1035,Temp!$A:$C,S$1,FALSE)</f>
        <v>#VALUE!</v>
      </c>
      <c r="T1035" s="22" t="e">
        <f>VLOOKUP($G1035,Temp!$A:$C,T$1,FALSE)</f>
        <v>#VALUE!</v>
      </c>
      <c r="U1035" s="22" t="e">
        <f>VLOOKUP($G1035,Temp!$A:$C,U$1,FALSE)</f>
        <v>#VALUE!</v>
      </c>
      <c r="V1035" s="22" t="e">
        <f>VLOOKUP($G1035,Temp!$A:$C,V$1,FALSE)</f>
        <v>#VALUE!</v>
      </c>
      <c r="W1035" s="22" t="e">
        <f>VLOOKUP($G1035,Temp!$A:$C,W$1,FALSE)</f>
        <v>#VALUE!</v>
      </c>
      <c r="X1035" s="22" t="e">
        <f>VLOOKUP($G1035,Temp!$A:$C,X$1,FALSE)</f>
        <v>#VALUE!</v>
      </c>
      <c r="Y1035" s="22">
        <f>VLOOKUP($G1035,Temp!$A:$C,Y$1,FALSE)</f>
        <v>96</v>
      </c>
      <c r="Z1035" s="22">
        <f>VLOOKUP($G1035,Temp!$A:$C,Z$1,FALSE)</f>
        <v>0</v>
      </c>
      <c r="AA1035" s="22" t="str">
        <f>VLOOKUP($A1035,Searches!$A:$H,AA$1,FALSE)</f>
        <v>Elizabeth Kubycheck</v>
      </c>
      <c r="AB1035" s="22" t="str">
        <f>VLOOKUP($A1035,Searches!$A:$H,AB$1,FALSE)</f>
        <v>ATSG</v>
      </c>
      <c r="AC1035" s="22" t="str">
        <f>VLOOKUP($A1035,Searches!$A:$H,AC$1,FALSE)</f>
        <v>Chief Marketing Officer</v>
      </c>
      <c r="AD1035" s="22" t="str">
        <f>VLOOKUP($A1035,Searches!$A:$H,AD$1,FALSE)</f>
        <v>2nd</v>
      </c>
      <c r="AE1035" s="22" t="str">
        <f>VLOOKUP($A1035,Searches!$A:$H,AE$1,FALSE)</f>
        <v>Open link</v>
      </c>
      <c r="AF1035" s="22" t="str">
        <f>VLOOKUP($A1035,Searches!$A:$H,AF$1,FALSE)</f>
        <v>Greater Chicago Area</v>
      </c>
      <c r="AG1035" s="22" t="str">
        <f>VLOOKUP($A1035,Searches!$A:$H,AG$1,FALSE)</f>
        <v>https://www.linkedin.com/sales/profile/31434551,rrXs,NAME_SEARCH?moduleKey=peopleSearchResults&amp;pageKey=sales-search3-people-refinement&amp;contextId=60BC92C971D70515801E49D6842B0000&amp;requestId=f96f5bc7-08dc-43d8-8d93-3520b1cb4dfa&amp;action=CLICK&amp;target=urn%3Ali%3AsalesLead%3A(-1%2C31434551)&amp;pageNumber=12&amp;targetEl=profilelink&amp;position=18&amp;trk=lss-serp-result-lead_photo</v>
      </c>
      <c r="AH1035" s="22" t="str">
        <f>VLOOKUP($G1035,Temp!$D:$F,AH$1,FALSE)</f>
        <v>atsg.net</v>
      </c>
      <c r="AI1035" s="22" t="str">
        <f>VLOOKUP($G1035,Temp!$D:$F,AI$1,FALSE)</f>
        <v>HubSpot</v>
      </c>
      <c r="AJ1035" s="22" t="str">
        <f>VLOOKUP($G1035,Temp!$D:$F,AJ$1,FALSE)</f>
        <v>WordPress</v>
      </c>
    </row>
    <row r="1036" spans="1:36" ht="16" x14ac:dyDescent="0.2">
      <c r="A1036" s="8" t="str">
        <f t="shared" si="16"/>
        <v>Darren Taylor MORSCO</v>
      </c>
      <c r="B1036" s="8" t="s">
        <v>5515</v>
      </c>
      <c r="C1036" s="8" t="s">
        <v>1019</v>
      </c>
      <c r="D1036" s="8" t="s">
        <v>42</v>
      </c>
      <c r="E1036" s="8" t="s">
        <v>5516</v>
      </c>
      <c r="F1036" s="8" t="s">
        <v>5517</v>
      </c>
      <c r="G1036" s="12" t="s">
        <v>5263</v>
      </c>
      <c r="H1036" s="22" t="str">
        <f>VLOOKUP($G1036,Temp!$A:$C,H$1,FALSE)</f>
        <v>morscousa.com</v>
      </c>
      <c r="I1036" s="22" t="e">
        <f>VLOOKUP($G1036,Temp!$A:$C,I$1,FALSE)</f>
        <v>#VALUE!</v>
      </c>
      <c r="J1036" s="22" t="e">
        <f>VLOOKUP($G1036,Temp!$A:$C,J$1,FALSE)</f>
        <v>#VALUE!</v>
      </c>
      <c r="K1036" s="22" t="e">
        <f>VLOOKUP($G1036,Temp!$A:$C,K$1,FALSE)</f>
        <v>#VALUE!</v>
      </c>
      <c r="L1036" s="22" t="e">
        <f>VLOOKUP($G1036,Temp!$A:$C,L$1,FALSE)</f>
        <v>#VALUE!</v>
      </c>
      <c r="M1036" s="22" t="e">
        <f>VLOOKUP($G1036,Temp!$A:$C,M$1,FALSE)</f>
        <v>#VALUE!</v>
      </c>
      <c r="N1036" s="22" t="e">
        <f>VLOOKUP($G1036,Temp!$A:$C,N$1,FALSE)</f>
        <v>#VALUE!</v>
      </c>
      <c r="O1036" s="22" t="e">
        <f>VLOOKUP($G1036,Temp!$A:$C,O$1,FALSE)</f>
        <v>#VALUE!</v>
      </c>
      <c r="P1036" s="22" t="e">
        <f>VLOOKUP($G1036,Temp!$A:$C,P$1,FALSE)</f>
        <v>#VALUE!</v>
      </c>
      <c r="Q1036" s="22" t="e">
        <f>VLOOKUP($G1036,Temp!$A:$C,Q$1,FALSE)</f>
        <v>#VALUE!</v>
      </c>
      <c r="R1036" s="22" t="e">
        <f>VLOOKUP($G1036,Temp!$A:$C,R$1,FALSE)</f>
        <v>#VALUE!</v>
      </c>
      <c r="S1036" s="22" t="e">
        <f>VLOOKUP($G1036,Temp!$A:$C,S$1,FALSE)</f>
        <v>#VALUE!</v>
      </c>
      <c r="T1036" s="22" t="e">
        <f>VLOOKUP($G1036,Temp!$A:$C,T$1,FALSE)</f>
        <v>#VALUE!</v>
      </c>
      <c r="U1036" s="22" t="e">
        <f>VLOOKUP($G1036,Temp!$A:$C,U$1,FALSE)</f>
        <v>#VALUE!</v>
      </c>
      <c r="V1036" s="22" t="e">
        <f>VLOOKUP($G1036,Temp!$A:$C,V$1,FALSE)</f>
        <v>#VALUE!</v>
      </c>
      <c r="W1036" s="22" t="e">
        <f>VLOOKUP($G1036,Temp!$A:$C,W$1,FALSE)</f>
        <v>#VALUE!</v>
      </c>
      <c r="X1036" s="22" t="e">
        <f>VLOOKUP($G1036,Temp!$A:$C,X$1,FALSE)</f>
        <v>#VALUE!</v>
      </c>
      <c r="Y1036" s="22">
        <f>VLOOKUP($G1036,Temp!$A:$C,Y$1,FALSE)</f>
        <v>2500</v>
      </c>
      <c r="Z1036" s="22">
        <f>VLOOKUP($G1036,Temp!$A:$C,Z$1,FALSE)</f>
        <v>0</v>
      </c>
      <c r="AA1036" s="22" t="e">
        <f>VLOOKUP($A1036,Searches!$A:$H,AA$1,FALSE)</f>
        <v>#N/A</v>
      </c>
      <c r="AB1036" s="22" t="e">
        <f>VLOOKUP($A1036,Searches!$A:$H,AB$1,FALSE)</f>
        <v>#N/A</v>
      </c>
      <c r="AC1036" s="22" t="e">
        <f>VLOOKUP($A1036,Searches!$A:$H,AC$1,FALSE)</f>
        <v>#N/A</v>
      </c>
      <c r="AD1036" s="22" t="e">
        <f>VLOOKUP($A1036,Searches!$A:$H,AD$1,FALSE)</f>
        <v>#N/A</v>
      </c>
      <c r="AE1036" s="22" t="e">
        <f>VLOOKUP($A1036,Searches!$A:$H,AE$1,FALSE)</f>
        <v>#N/A</v>
      </c>
      <c r="AF1036" s="22" t="e">
        <f>VLOOKUP($A1036,Searches!$A:$H,AF$1,FALSE)</f>
        <v>#N/A</v>
      </c>
      <c r="AG1036" s="22" t="e">
        <f>VLOOKUP($A1036,Searches!$A:$H,AG$1,FALSE)</f>
        <v>#N/A</v>
      </c>
      <c r="AH1036" s="22" t="str">
        <f>VLOOKUP($G1036,Temp!$D:$F,AH$1,FALSE)</f>
        <v>morscousa.com</v>
      </c>
      <c r="AI1036" s="22">
        <f>VLOOKUP($G1036,Temp!$D:$F,AI$1,FALSE)</f>
        <v>0</v>
      </c>
      <c r="AJ1036" s="22" t="str">
        <f>VLOOKUP($G1036,Temp!$D:$F,AJ$1,FALSE)</f>
        <v>Drupal</v>
      </c>
    </row>
    <row r="1037" spans="1:36" ht="16" x14ac:dyDescent="0.2">
      <c r="A1037" s="8" t="str">
        <f t="shared" si="16"/>
        <v>Jeff Rinehart Framebridge</v>
      </c>
      <c r="B1037" s="8" t="s">
        <v>2520</v>
      </c>
      <c r="C1037" s="8" t="s">
        <v>5521</v>
      </c>
      <c r="D1037" s="8" t="s">
        <v>42</v>
      </c>
      <c r="E1037" s="8" t="s">
        <v>5522</v>
      </c>
      <c r="F1037" s="8" t="s">
        <v>5523</v>
      </c>
      <c r="G1037" s="12" t="s">
        <v>5264</v>
      </c>
      <c r="H1037" s="22" t="str">
        <f>VLOOKUP($G1037,Temp!$A:$C,H$1,FALSE)</f>
        <v>framebridge.com</v>
      </c>
      <c r="I1037" s="22" t="e">
        <f>VLOOKUP($G1037,Temp!$A:$C,I$1,FALSE)</f>
        <v>#VALUE!</v>
      </c>
      <c r="J1037" s="22" t="e">
        <f>VLOOKUP($G1037,Temp!$A:$C,J$1,FALSE)</f>
        <v>#VALUE!</v>
      </c>
      <c r="K1037" s="22" t="e">
        <f>VLOOKUP($G1037,Temp!$A:$C,K$1,FALSE)</f>
        <v>#VALUE!</v>
      </c>
      <c r="L1037" s="22" t="e">
        <f>VLOOKUP($G1037,Temp!$A:$C,L$1,FALSE)</f>
        <v>#VALUE!</v>
      </c>
      <c r="M1037" s="22" t="e">
        <f>VLOOKUP($G1037,Temp!$A:$C,M$1,FALSE)</f>
        <v>#VALUE!</v>
      </c>
      <c r="N1037" s="22" t="e">
        <f>VLOOKUP($G1037,Temp!$A:$C,N$1,FALSE)</f>
        <v>#VALUE!</v>
      </c>
      <c r="O1037" s="22" t="e">
        <f>VLOOKUP($G1037,Temp!$A:$C,O$1,FALSE)</f>
        <v>#VALUE!</v>
      </c>
      <c r="P1037" s="22" t="e">
        <f>VLOOKUP($G1037,Temp!$A:$C,P$1,FALSE)</f>
        <v>#VALUE!</v>
      </c>
      <c r="Q1037" s="22" t="e">
        <f>VLOOKUP($G1037,Temp!$A:$C,Q$1,FALSE)</f>
        <v>#VALUE!</v>
      </c>
      <c r="R1037" s="22" t="e">
        <f>VLOOKUP($G1037,Temp!$A:$C,R$1,FALSE)</f>
        <v>#VALUE!</v>
      </c>
      <c r="S1037" s="22" t="e">
        <f>VLOOKUP($G1037,Temp!$A:$C,S$1,FALSE)</f>
        <v>#VALUE!</v>
      </c>
      <c r="T1037" s="22" t="e">
        <f>VLOOKUP($G1037,Temp!$A:$C,T$1,FALSE)</f>
        <v>#VALUE!</v>
      </c>
      <c r="U1037" s="22" t="e">
        <f>VLOOKUP($G1037,Temp!$A:$C,U$1,FALSE)</f>
        <v>#VALUE!</v>
      </c>
      <c r="V1037" s="22" t="e">
        <f>VLOOKUP($G1037,Temp!$A:$C,V$1,FALSE)</f>
        <v>#VALUE!</v>
      </c>
      <c r="W1037" s="22" t="e">
        <f>VLOOKUP($G1037,Temp!$A:$C,W$1,FALSE)</f>
        <v>#VALUE!</v>
      </c>
      <c r="X1037" s="22" t="e">
        <f>VLOOKUP($G1037,Temp!$A:$C,X$1,FALSE)</f>
        <v>#VALUE!</v>
      </c>
      <c r="Y1037" s="22">
        <f>VLOOKUP($G1037,Temp!$A:$C,Y$1,FALSE)</f>
        <v>95500</v>
      </c>
      <c r="Z1037" s="22">
        <f>VLOOKUP($G1037,Temp!$A:$C,Z$1,FALSE)</f>
        <v>2800</v>
      </c>
      <c r="AA1037" s="22" t="e">
        <f>VLOOKUP($A1037,Searches!$A:$H,AA$1,FALSE)</f>
        <v>#N/A</v>
      </c>
      <c r="AB1037" s="22" t="e">
        <f>VLOOKUP($A1037,Searches!$A:$H,AB$1,FALSE)</f>
        <v>#N/A</v>
      </c>
      <c r="AC1037" s="22" t="e">
        <f>VLOOKUP($A1037,Searches!$A:$H,AC$1,FALSE)</f>
        <v>#N/A</v>
      </c>
      <c r="AD1037" s="22" t="e">
        <f>VLOOKUP($A1037,Searches!$A:$H,AD$1,FALSE)</f>
        <v>#N/A</v>
      </c>
      <c r="AE1037" s="22" t="e">
        <f>VLOOKUP($A1037,Searches!$A:$H,AE$1,FALSE)</f>
        <v>#N/A</v>
      </c>
      <c r="AF1037" s="22" t="e">
        <f>VLOOKUP($A1037,Searches!$A:$H,AF$1,FALSE)</f>
        <v>#N/A</v>
      </c>
      <c r="AG1037" s="22" t="e">
        <f>VLOOKUP($A1037,Searches!$A:$H,AG$1,FALSE)</f>
        <v>#N/A</v>
      </c>
      <c r="AH1037" s="22" t="e">
        <f>VLOOKUP($G1037,Temp!$D:$F,AH$1,FALSE)</f>
        <v>#N/A</v>
      </c>
      <c r="AI1037" s="22" t="e">
        <f>VLOOKUP($G1037,Temp!$D:$F,AI$1,FALSE)</f>
        <v>#N/A</v>
      </c>
      <c r="AJ1037" s="22" t="e">
        <f>VLOOKUP($G1037,Temp!$D:$F,AJ$1,FALSE)</f>
        <v>#N/A</v>
      </c>
    </row>
    <row r="1038" spans="1:36" ht="16" x14ac:dyDescent="0.2">
      <c r="A1038" s="8" t="str">
        <f t="shared" si="16"/>
        <v>Prasad Gopalkrishnan ThriftBooks</v>
      </c>
      <c r="B1038" s="8" t="s">
        <v>5535</v>
      </c>
      <c r="C1038" s="8" t="s">
        <v>5536</v>
      </c>
      <c r="D1038" s="8" t="s">
        <v>42</v>
      </c>
      <c r="E1038" s="8" t="s">
        <v>634</v>
      </c>
      <c r="F1038" s="8" t="s">
        <v>5538</v>
      </c>
      <c r="G1038" s="8" t="s">
        <v>634</v>
      </c>
      <c r="H1038" s="22" t="e">
        <f>VLOOKUP($G1038,Temp!$A:$C,H$1,FALSE)</f>
        <v>#N/A</v>
      </c>
      <c r="I1038" s="22" t="e">
        <f>VLOOKUP($G1038,Temp!$A:$C,I$1,FALSE)</f>
        <v>#N/A</v>
      </c>
      <c r="J1038" s="22" t="e">
        <f>VLOOKUP($G1038,Temp!$A:$C,J$1,FALSE)</f>
        <v>#N/A</v>
      </c>
      <c r="K1038" s="22" t="e">
        <f>VLOOKUP($G1038,Temp!$A:$C,K$1,FALSE)</f>
        <v>#N/A</v>
      </c>
      <c r="L1038" s="22" t="e">
        <f>VLOOKUP($G1038,Temp!$A:$C,L$1,FALSE)</f>
        <v>#N/A</v>
      </c>
      <c r="M1038" s="22" t="e">
        <f>VLOOKUP($G1038,Temp!$A:$C,M$1,FALSE)</f>
        <v>#N/A</v>
      </c>
      <c r="N1038" s="22" t="e">
        <f>VLOOKUP($G1038,Temp!$A:$C,N$1,FALSE)</f>
        <v>#N/A</v>
      </c>
      <c r="O1038" s="22" t="e">
        <f>VLOOKUP($G1038,Temp!$A:$C,O$1,FALSE)</f>
        <v>#N/A</v>
      </c>
      <c r="P1038" s="22" t="e">
        <f>VLOOKUP($G1038,Temp!$A:$C,P$1,FALSE)</f>
        <v>#N/A</v>
      </c>
      <c r="Q1038" s="22" t="e">
        <f>VLOOKUP($G1038,Temp!$A:$C,Q$1,FALSE)</f>
        <v>#N/A</v>
      </c>
      <c r="R1038" s="22" t="e">
        <f>VLOOKUP($G1038,Temp!$A:$C,R$1,FALSE)</f>
        <v>#N/A</v>
      </c>
      <c r="S1038" s="22" t="e">
        <f>VLOOKUP($G1038,Temp!$A:$C,S$1,FALSE)</f>
        <v>#N/A</v>
      </c>
      <c r="T1038" s="22" t="e">
        <f>VLOOKUP($G1038,Temp!$A:$C,T$1,FALSE)</f>
        <v>#N/A</v>
      </c>
      <c r="U1038" s="22" t="e">
        <f>VLOOKUP($G1038,Temp!$A:$C,U$1,FALSE)</f>
        <v>#N/A</v>
      </c>
      <c r="V1038" s="22" t="e">
        <f>VLOOKUP($G1038,Temp!$A:$C,V$1,FALSE)</f>
        <v>#N/A</v>
      </c>
      <c r="W1038" s="22" t="e">
        <f>VLOOKUP($G1038,Temp!$A:$C,W$1,FALSE)</f>
        <v>#N/A</v>
      </c>
      <c r="X1038" s="22" t="e">
        <f>VLOOKUP($G1038,Temp!$A:$C,X$1,FALSE)</f>
        <v>#N/A</v>
      </c>
      <c r="Y1038" s="22" t="e">
        <f>VLOOKUP($G1038,Temp!$A:$C,Y$1,FALSE)</f>
        <v>#N/A</v>
      </c>
      <c r="Z1038" s="22" t="e">
        <f>VLOOKUP($G1038,Temp!$A:$C,Z$1,FALSE)</f>
        <v>#N/A</v>
      </c>
      <c r="AA1038" s="22" t="e">
        <f>VLOOKUP($A1038,Searches!$A:$H,AA$1,FALSE)</f>
        <v>#N/A</v>
      </c>
      <c r="AB1038" s="22" t="e">
        <f>VLOOKUP($A1038,Searches!$A:$H,AB$1,FALSE)</f>
        <v>#N/A</v>
      </c>
      <c r="AC1038" s="22" t="e">
        <f>VLOOKUP($A1038,Searches!$A:$H,AC$1,FALSE)</f>
        <v>#N/A</v>
      </c>
      <c r="AD1038" s="22" t="e">
        <f>VLOOKUP($A1038,Searches!$A:$H,AD$1,FALSE)</f>
        <v>#N/A</v>
      </c>
      <c r="AE1038" s="22" t="e">
        <f>VLOOKUP($A1038,Searches!$A:$H,AE$1,FALSE)</f>
        <v>#N/A</v>
      </c>
      <c r="AF1038" s="22" t="e">
        <f>VLOOKUP($A1038,Searches!$A:$H,AF$1,FALSE)</f>
        <v>#N/A</v>
      </c>
      <c r="AG1038" s="22" t="e">
        <f>VLOOKUP($A1038,Searches!$A:$H,AG$1,FALSE)</f>
        <v>#N/A</v>
      </c>
      <c r="AH1038" s="22" t="e">
        <f>VLOOKUP($G1038,Temp!$D:$F,AH$1,FALSE)</f>
        <v>#N/A</v>
      </c>
      <c r="AI1038" s="22" t="e">
        <f>VLOOKUP($G1038,Temp!$D:$F,AI$1,FALSE)</f>
        <v>#N/A</v>
      </c>
      <c r="AJ1038" s="22" t="e">
        <f>VLOOKUP($G1038,Temp!$D:$F,AJ$1,FALSE)</f>
        <v>#N/A</v>
      </c>
    </row>
    <row r="1039" spans="1:36" ht="16" x14ac:dyDescent="0.2">
      <c r="A1039" s="8" t="str">
        <f t="shared" si="16"/>
        <v>Stacie Bon Comodo</v>
      </c>
      <c r="B1039" s="8" t="s">
        <v>5540</v>
      </c>
      <c r="C1039" s="8" t="s">
        <v>5541</v>
      </c>
      <c r="D1039" s="8" t="s">
        <v>42</v>
      </c>
      <c r="E1039" s="8" t="s">
        <v>5542</v>
      </c>
      <c r="F1039" s="8" t="s">
        <v>5543</v>
      </c>
      <c r="G1039" s="12" t="s">
        <v>5271</v>
      </c>
      <c r="H1039" s="22" t="str">
        <f>VLOOKUP($G1039,Temp!$A:$C,H$1,FALSE)</f>
        <v>comodo.com</v>
      </c>
      <c r="I1039" s="22" t="e">
        <f>VLOOKUP($G1039,Temp!$A:$C,I$1,FALSE)</f>
        <v>#VALUE!</v>
      </c>
      <c r="J1039" s="22" t="e">
        <f>VLOOKUP($G1039,Temp!$A:$C,J$1,FALSE)</f>
        <v>#VALUE!</v>
      </c>
      <c r="K1039" s="22" t="e">
        <f>VLOOKUP($G1039,Temp!$A:$C,K$1,FALSE)</f>
        <v>#VALUE!</v>
      </c>
      <c r="L1039" s="22" t="e">
        <f>VLOOKUP($G1039,Temp!$A:$C,L$1,FALSE)</f>
        <v>#VALUE!</v>
      </c>
      <c r="M1039" s="22" t="e">
        <f>VLOOKUP($G1039,Temp!$A:$C,M$1,FALSE)</f>
        <v>#VALUE!</v>
      </c>
      <c r="N1039" s="22" t="e">
        <f>VLOOKUP($G1039,Temp!$A:$C,N$1,FALSE)</f>
        <v>#VALUE!</v>
      </c>
      <c r="O1039" s="22" t="e">
        <f>VLOOKUP($G1039,Temp!$A:$C,O$1,FALSE)</f>
        <v>#VALUE!</v>
      </c>
      <c r="P1039" s="22" t="e">
        <f>VLOOKUP($G1039,Temp!$A:$C,P$1,FALSE)</f>
        <v>#VALUE!</v>
      </c>
      <c r="Q1039" s="22" t="e">
        <f>VLOOKUP($G1039,Temp!$A:$C,Q$1,FALSE)</f>
        <v>#VALUE!</v>
      </c>
      <c r="R1039" s="22" t="e">
        <f>VLOOKUP($G1039,Temp!$A:$C,R$1,FALSE)</f>
        <v>#VALUE!</v>
      </c>
      <c r="S1039" s="22" t="e">
        <f>VLOOKUP($G1039,Temp!$A:$C,S$1,FALSE)</f>
        <v>#VALUE!</v>
      </c>
      <c r="T1039" s="22" t="e">
        <f>VLOOKUP($G1039,Temp!$A:$C,T$1,FALSE)</f>
        <v>#VALUE!</v>
      </c>
      <c r="U1039" s="22" t="e">
        <f>VLOOKUP($G1039,Temp!$A:$C,U$1,FALSE)</f>
        <v>#VALUE!</v>
      </c>
      <c r="V1039" s="22" t="e">
        <f>VLOOKUP($G1039,Temp!$A:$C,V$1,FALSE)</f>
        <v>#VALUE!</v>
      </c>
      <c r="W1039" s="22" t="e">
        <f>VLOOKUP($G1039,Temp!$A:$C,W$1,FALSE)</f>
        <v>#VALUE!</v>
      </c>
      <c r="X1039" s="22" t="e">
        <f>VLOOKUP($G1039,Temp!$A:$C,X$1,FALSE)</f>
        <v>#VALUE!</v>
      </c>
      <c r="Y1039" s="22">
        <f>VLOOKUP($G1039,Temp!$A:$C,Y$1,FALSE)</f>
        <v>775000</v>
      </c>
      <c r="Z1039" s="22">
        <f>VLOOKUP($G1039,Temp!$A:$C,Z$1,FALSE)</f>
        <v>6500</v>
      </c>
      <c r="AA1039" s="22" t="e">
        <f>VLOOKUP($A1039,Searches!$A:$H,AA$1,FALSE)</f>
        <v>#N/A</v>
      </c>
      <c r="AB1039" s="22" t="e">
        <f>VLOOKUP($A1039,Searches!$A:$H,AB$1,FALSE)</f>
        <v>#N/A</v>
      </c>
      <c r="AC1039" s="22" t="e">
        <f>VLOOKUP($A1039,Searches!$A:$H,AC$1,FALSE)</f>
        <v>#N/A</v>
      </c>
      <c r="AD1039" s="22" t="e">
        <f>VLOOKUP($A1039,Searches!$A:$H,AD$1,FALSE)</f>
        <v>#N/A</v>
      </c>
      <c r="AE1039" s="22" t="e">
        <f>VLOOKUP($A1039,Searches!$A:$H,AE$1,FALSE)</f>
        <v>#N/A</v>
      </c>
      <c r="AF1039" s="22" t="e">
        <f>VLOOKUP($A1039,Searches!$A:$H,AF$1,FALSE)</f>
        <v>#N/A</v>
      </c>
      <c r="AG1039" s="22" t="e">
        <f>VLOOKUP($A1039,Searches!$A:$H,AG$1,FALSE)</f>
        <v>#N/A</v>
      </c>
      <c r="AH1039" s="22" t="str">
        <f>VLOOKUP($G1039,Temp!$D:$F,AH$1,FALSE)</f>
        <v>comodo.com</v>
      </c>
      <c r="AI1039" s="22">
        <f>VLOOKUP($G1039,Temp!$D:$F,AI$1,FALSE)</f>
        <v>0</v>
      </c>
      <c r="AJ1039" s="22" t="str">
        <f>VLOOKUP($G1039,Temp!$D:$F,AJ$1,FALSE)</f>
        <v>WordPress</v>
      </c>
    </row>
    <row r="1040" spans="1:36" ht="16" x14ac:dyDescent="0.2">
      <c r="A1040" s="8" t="str">
        <f t="shared" si="16"/>
        <v>Ellana Walker a la mode, inc.</v>
      </c>
      <c r="B1040" s="8" t="s">
        <v>5558</v>
      </c>
      <c r="C1040" s="8" t="s">
        <v>5560</v>
      </c>
      <c r="D1040" s="8" t="s">
        <v>42</v>
      </c>
      <c r="E1040" s="8" t="s">
        <v>5562</v>
      </c>
      <c r="F1040" s="8" t="s">
        <v>5563</v>
      </c>
      <c r="G1040" s="12" t="s">
        <v>5274</v>
      </c>
      <c r="H1040" s="22" t="str">
        <f>VLOOKUP($G1040,Temp!$A:$C,H$1,FALSE)</f>
        <v>alamode.com</v>
      </c>
      <c r="I1040" s="22" t="e">
        <f>VLOOKUP($G1040,Temp!$A:$C,I$1,FALSE)</f>
        <v>#VALUE!</v>
      </c>
      <c r="J1040" s="22" t="e">
        <f>VLOOKUP($G1040,Temp!$A:$C,J$1,FALSE)</f>
        <v>#VALUE!</v>
      </c>
      <c r="K1040" s="22" t="e">
        <f>VLOOKUP($G1040,Temp!$A:$C,K$1,FALSE)</f>
        <v>#VALUE!</v>
      </c>
      <c r="L1040" s="22" t="e">
        <f>VLOOKUP($G1040,Temp!$A:$C,L$1,FALSE)</f>
        <v>#VALUE!</v>
      </c>
      <c r="M1040" s="22" t="e">
        <f>VLOOKUP($G1040,Temp!$A:$C,M$1,FALSE)</f>
        <v>#VALUE!</v>
      </c>
      <c r="N1040" s="22" t="e">
        <f>VLOOKUP($G1040,Temp!$A:$C,N$1,FALSE)</f>
        <v>#VALUE!</v>
      </c>
      <c r="O1040" s="22" t="e">
        <f>VLOOKUP($G1040,Temp!$A:$C,O$1,FALSE)</f>
        <v>#VALUE!</v>
      </c>
      <c r="P1040" s="22" t="e">
        <f>VLOOKUP($G1040,Temp!$A:$C,P$1,FALSE)</f>
        <v>#VALUE!</v>
      </c>
      <c r="Q1040" s="22" t="e">
        <f>VLOOKUP($G1040,Temp!$A:$C,Q$1,FALSE)</f>
        <v>#VALUE!</v>
      </c>
      <c r="R1040" s="22" t="e">
        <f>VLOOKUP($G1040,Temp!$A:$C,R$1,FALSE)</f>
        <v>#VALUE!</v>
      </c>
      <c r="S1040" s="22" t="e">
        <f>VLOOKUP($G1040,Temp!$A:$C,S$1,FALSE)</f>
        <v>#VALUE!</v>
      </c>
      <c r="T1040" s="22" t="e">
        <f>VLOOKUP($G1040,Temp!$A:$C,T$1,FALSE)</f>
        <v>#VALUE!</v>
      </c>
      <c r="U1040" s="22" t="e">
        <f>VLOOKUP($G1040,Temp!$A:$C,U$1,FALSE)</f>
        <v>#VALUE!</v>
      </c>
      <c r="V1040" s="22" t="e">
        <f>VLOOKUP($G1040,Temp!$A:$C,V$1,FALSE)</f>
        <v>#VALUE!</v>
      </c>
      <c r="W1040" s="22" t="e">
        <f>VLOOKUP($G1040,Temp!$A:$C,W$1,FALSE)</f>
        <v>#VALUE!</v>
      </c>
      <c r="X1040" s="22" t="e">
        <f>VLOOKUP($G1040,Temp!$A:$C,X$1,FALSE)</f>
        <v>#VALUE!</v>
      </c>
      <c r="Y1040" s="22">
        <f>VLOOKUP($G1040,Temp!$A:$C,Y$1,FALSE)</f>
        <v>63700</v>
      </c>
      <c r="Z1040" s="22">
        <f>VLOOKUP($G1040,Temp!$A:$C,Z$1,FALSE)</f>
        <v>249</v>
      </c>
      <c r="AA1040" s="22" t="str">
        <f>VLOOKUP($A1040,Searches!$A:$H,AA$1,FALSE)</f>
        <v>Ellana Walker</v>
      </c>
      <c r="AB1040" s="22" t="str">
        <f>VLOOKUP($A1040,Searches!$A:$H,AB$1,FALSE)</f>
        <v>a la mode, inc.</v>
      </c>
      <c r="AC1040" s="22" t="str">
        <f>VLOOKUP($A1040,Searches!$A:$H,AC$1,FALSE)</f>
        <v>Chief Marketing Officer</v>
      </c>
      <c r="AD1040" s="22" t="str">
        <f>VLOOKUP($A1040,Searches!$A:$H,AD$1,FALSE)</f>
        <v>2nd</v>
      </c>
      <c r="AE1040" s="22" t="str">
        <f>VLOOKUP($A1040,Searches!$A:$H,AE$1,FALSE)</f>
        <v/>
      </c>
      <c r="AF1040" s="22" t="str">
        <f>VLOOKUP($A1040,Searches!$A:$H,AF$1,FALSE)</f>
        <v>Oklahoma City, Oklahoma Area</v>
      </c>
      <c r="AG1040" s="22" t="str">
        <f>VLOOKUP($A1040,Searches!$A:$H,AG$1,FALSE)</f>
        <v>https://www.linkedin.com/sales/profile/12657868,sK7S,NAME_SEARCH?moduleKey=peopleSearchResults&amp;pageKey=sales-search3-people-refinement&amp;contextId=60BC92C971D70515801E49D6842B0000&amp;requestId=aad232fb-8045-47d0-8079-d52d89672e62&amp;action=CLICK&amp;target=urn%3Ali%3AsalesLead%3A(-1%2C12657868)&amp;pageNumber=13&amp;targetEl=profilelink&amp;position=20&amp;trk=lss-serp-result-lead_photo</v>
      </c>
      <c r="AH1040" s="22" t="e">
        <f>VLOOKUP($G1040,Temp!$D:$F,AH$1,FALSE)</f>
        <v>#N/A</v>
      </c>
      <c r="AI1040" s="22" t="e">
        <f>VLOOKUP($G1040,Temp!$D:$F,AI$1,FALSE)</f>
        <v>#N/A</v>
      </c>
      <c r="AJ1040" s="22" t="e">
        <f>VLOOKUP($G1040,Temp!$D:$F,AJ$1,FALSE)</f>
        <v>#N/A</v>
      </c>
    </row>
    <row r="1041" spans="1:36" ht="16" x14ac:dyDescent="0.2">
      <c r="A1041" s="8" t="str">
        <f t="shared" si="16"/>
        <v>Chris Wagner VIPRE Security</v>
      </c>
      <c r="B1041" s="8" t="s">
        <v>89</v>
      </c>
      <c r="C1041" s="8" t="s">
        <v>5571</v>
      </c>
      <c r="D1041" s="8" t="s">
        <v>42</v>
      </c>
      <c r="E1041" s="8" t="s">
        <v>8060</v>
      </c>
      <c r="F1041" s="8" t="s">
        <v>5573</v>
      </c>
      <c r="G1041" s="12" t="s">
        <v>5275</v>
      </c>
      <c r="H1041" s="22" t="str">
        <f>VLOOKUP($G1041,Temp!$A:$C,H$1,FALSE)</f>
        <v>VIPRE.com</v>
      </c>
      <c r="I1041" s="22" t="e">
        <f>VLOOKUP($G1041,Temp!$A:$C,I$1,FALSE)</f>
        <v>#VALUE!</v>
      </c>
      <c r="J1041" s="22" t="e">
        <f>VLOOKUP($G1041,Temp!$A:$C,J$1,FALSE)</f>
        <v>#VALUE!</v>
      </c>
      <c r="K1041" s="22" t="e">
        <f>VLOOKUP($G1041,Temp!$A:$C,K$1,FALSE)</f>
        <v>#VALUE!</v>
      </c>
      <c r="L1041" s="22" t="e">
        <f>VLOOKUP($G1041,Temp!$A:$C,L$1,FALSE)</f>
        <v>#VALUE!</v>
      </c>
      <c r="M1041" s="22" t="e">
        <f>VLOOKUP($G1041,Temp!$A:$C,M$1,FALSE)</f>
        <v>#VALUE!</v>
      </c>
      <c r="N1041" s="22" t="e">
        <f>VLOOKUP($G1041,Temp!$A:$C,N$1,FALSE)</f>
        <v>#VALUE!</v>
      </c>
      <c r="O1041" s="22" t="e">
        <f>VLOOKUP($G1041,Temp!$A:$C,O$1,FALSE)</f>
        <v>#VALUE!</v>
      </c>
      <c r="P1041" s="22" t="e">
        <f>VLOOKUP($G1041,Temp!$A:$C,P$1,FALSE)</f>
        <v>#VALUE!</v>
      </c>
      <c r="Q1041" s="22" t="e">
        <f>VLOOKUP($G1041,Temp!$A:$C,Q$1,FALSE)</f>
        <v>#VALUE!</v>
      </c>
      <c r="R1041" s="22" t="e">
        <f>VLOOKUP($G1041,Temp!$A:$C,R$1,FALSE)</f>
        <v>#VALUE!</v>
      </c>
      <c r="S1041" s="22" t="e">
        <f>VLOOKUP($G1041,Temp!$A:$C,S$1,FALSE)</f>
        <v>#VALUE!</v>
      </c>
      <c r="T1041" s="22" t="e">
        <f>VLOOKUP($G1041,Temp!$A:$C,T$1,FALSE)</f>
        <v>#VALUE!</v>
      </c>
      <c r="U1041" s="22" t="e">
        <f>VLOOKUP($G1041,Temp!$A:$C,U$1,FALSE)</f>
        <v>#VALUE!</v>
      </c>
      <c r="V1041" s="22" t="e">
        <f>VLOOKUP($G1041,Temp!$A:$C,V$1,FALSE)</f>
        <v>#VALUE!</v>
      </c>
      <c r="W1041" s="22" t="e">
        <f>VLOOKUP($G1041,Temp!$A:$C,W$1,FALSE)</f>
        <v>#VALUE!</v>
      </c>
      <c r="X1041" s="22" t="e">
        <f>VLOOKUP($G1041,Temp!$A:$C,X$1,FALSE)</f>
        <v>#VALUE!</v>
      </c>
      <c r="Y1041" s="22">
        <f>VLOOKUP($G1041,Temp!$A:$C,Y$1,FALSE)</f>
        <v>71000</v>
      </c>
      <c r="Z1041" s="22">
        <f>VLOOKUP($G1041,Temp!$A:$C,Z$1,FALSE)</f>
        <v>24900</v>
      </c>
      <c r="AA1041" s="22" t="e">
        <f>VLOOKUP($A1041,Searches!$A:$H,AA$1,FALSE)</f>
        <v>#N/A</v>
      </c>
      <c r="AB1041" s="22" t="e">
        <f>VLOOKUP($A1041,Searches!$A:$H,AB$1,FALSE)</f>
        <v>#N/A</v>
      </c>
      <c r="AC1041" s="22" t="e">
        <f>VLOOKUP($A1041,Searches!$A:$H,AC$1,FALSE)</f>
        <v>#N/A</v>
      </c>
      <c r="AD1041" s="22" t="e">
        <f>VLOOKUP($A1041,Searches!$A:$H,AD$1,FALSE)</f>
        <v>#N/A</v>
      </c>
      <c r="AE1041" s="22" t="e">
        <f>VLOOKUP($A1041,Searches!$A:$H,AE$1,FALSE)</f>
        <v>#N/A</v>
      </c>
      <c r="AF1041" s="22" t="e">
        <f>VLOOKUP($A1041,Searches!$A:$H,AF$1,FALSE)</f>
        <v>#N/A</v>
      </c>
      <c r="AG1041" s="22" t="e">
        <f>VLOOKUP($A1041,Searches!$A:$H,AG$1,FALSE)</f>
        <v>#N/A</v>
      </c>
      <c r="AH1041" s="22" t="str">
        <f>VLOOKUP($G1041,Temp!$D:$F,AH$1,FALSE)</f>
        <v>vipre.com</v>
      </c>
      <c r="AI1041" s="22" t="str">
        <f>VLOOKUP($G1041,Temp!$D:$F,AI$1,FALSE)</f>
        <v>Marketo</v>
      </c>
      <c r="AJ1041" s="22" t="str">
        <f>VLOOKUP($G1041,Temp!$D:$F,AJ$1,FALSE)</f>
        <v>WordPress</v>
      </c>
    </row>
    <row r="1042" spans="1:36" ht="16" x14ac:dyDescent="0.2">
      <c r="A1042" s="8" t="str">
        <f t="shared" si="16"/>
        <v>Jeremy Nazarian Cellebrite</v>
      </c>
      <c r="B1042" s="8" t="s">
        <v>5580</v>
      </c>
      <c r="C1042" s="8" t="s">
        <v>5581</v>
      </c>
      <c r="D1042" s="8" t="s">
        <v>127</v>
      </c>
      <c r="E1042" s="8" t="s">
        <v>5582</v>
      </c>
      <c r="F1042" s="8" t="s">
        <v>5583</v>
      </c>
      <c r="G1042" s="12" t="s">
        <v>5276</v>
      </c>
      <c r="H1042" s="22" t="str">
        <f>VLOOKUP($G1042,Temp!$A:$C,H$1,FALSE)</f>
        <v>cellebrite.com</v>
      </c>
      <c r="I1042" s="22" t="e">
        <f>VLOOKUP($G1042,Temp!$A:$C,I$1,FALSE)</f>
        <v>#VALUE!</v>
      </c>
      <c r="J1042" s="22" t="e">
        <f>VLOOKUP($G1042,Temp!$A:$C,J$1,FALSE)</f>
        <v>#VALUE!</v>
      </c>
      <c r="K1042" s="22" t="e">
        <f>VLOOKUP($G1042,Temp!$A:$C,K$1,FALSE)</f>
        <v>#VALUE!</v>
      </c>
      <c r="L1042" s="22" t="e">
        <f>VLOOKUP($G1042,Temp!$A:$C,L$1,FALSE)</f>
        <v>#VALUE!</v>
      </c>
      <c r="M1042" s="22" t="e">
        <f>VLOOKUP($G1042,Temp!$A:$C,M$1,FALSE)</f>
        <v>#VALUE!</v>
      </c>
      <c r="N1042" s="22" t="e">
        <f>VLOOKUP($G1042,Temp!$A:$C,N$1,FALSE)</f>
        <v>#VALUE!</v>
      </c>
      <c r="O1042" s="22" t="e">
        <f>VLOOKUP($G1042,Temp!$A:$C,O$1,FALSE)</f>
        <v>#VALUE!</v>
      </c>
      <c r="P1042" s="22" t="e">
        <f>VLOOKUP($G1042,Temp!$A:$C,P$1,FALSE)</f>
        <v>#VALUE!</v>
      </c>
      <c r="Q1042" s="22" t="e">
        <f>VLOOKUP($G1042,Temp!$A:$C,Q$1,FALSE)</f>
        <v>#VALUE!</v>
      </c>
      <c r="R1042" s="22" t="e">
        <f>VLOOKUP($G1042,Temp!$A:$C,R$1,FALSE)</f>
        <v>#VALUE!</v>
      </c>
      <c r="S1042" s="22" t="e">
        <f>VLOOKUP($G1042,Temp!$A:$C,S$1,FALSE)</f>
        <v>#VALUE!</v>
      </c>
      <c r="T1042" s="22" t="e">
        <f>VLOOKUP($G1042,Temp!$A:$C,T$1,FALSE)</f>
        <v>#VALUE!</v>
      </c>
      <c r="U1042" s="22" t="e">
        <f>VLOOKUP($G1042,Temp!$A:$C,U$1,FALSE)</f>
        <v>#VALUE!</v>
      </c>
      <c r="V1042" s="22" t="e">
        <f>VLOOKUP($G1042,Temp!$A:$C,V$1,FALSE)</f>
        <v>#VALUE!</v>
      </c>
      <c r="W1042" s="22" t="e">
        <f>VLOOKUP($G1042,Temp!$A:$C,W$1,FALSE)</f>
        <v>#VALUE!</v>
      </c>
      <c r="X1042" s="22" t="e">
        <f>VLOOKUP($G1042,Temp!$A:$C,X$1,FALSE)</f>
        <v>#VALUE!</v>
      </c>
      <c r="Y1042" s="22">
        <f>VLOOKUP($G1042,Temp!$A:$C,Y$1,FALSE)</f>
        <v>8100</v>
      </c>
      <c r="Z1042" s="22">
        <f>VLOOKUP($G1042,Temp!$A:$C,Z$1,FALSE)</f>
        <v>1000</v>
      </c>
      <c r="AA1042" s="22" t="e">
        <f>VLOOKUP($A1042,Searches!$A:$H,AA$1,FALSE)</f>
        <v>#N/A</v>
      </c>
      <c r="AB1042" s="22" t="e">
        <f>VLOOKUP($A1042,Searches!$A:$H,AB$1,FALSE)</f>
        <v>#N/A</v>
      </c>
      <c r="AC1042" s="22" t="e">
        <f>VLOOKUP($A1042,Searches!$A:$H,AC$1,FALSE)</f>
        <v>#N/A</v>
      </c>
      <c r="AD1042" s="22" t="e">
        <f>VLOOKUP($A1042,Searches!$A:$H,AD$1,FALSE)</f>
        <v>#N/A</v>
      </c>
      <c r="AE1042" s="22" t="e">
        <f>VLOOKUP($A1042,Searches!$A:$H,AE$1,FALSE)</f>
        <v>#N/A</v>
      </c>
      <c r="AF1042" s="22" t="e">
        <f>VLOOKUP($A1042,Searches!$A:$H,AF$1,FALSE)</f>
        <v>#N/A</v>
      </c>
      <c r="AG1042" s="22" t="e">
        <f>VLOOKUP($A1042,Searches!$A:$H,AG$1,FALSE)</f>
        <v>#N/A</v>
      </c>
      <c r="AH1042" s="22" t="e">
        <f>VLOOKUP($G1042,Temp!$D:$F,AH$1,FALSE)</f>
        <v>#N/A</v>
      </c>
      <c r="AI1042" s="22" t="e">
        <f>VLOOKUP($G1042,Temp!$D:$F,AI$1,FALSE)</f>
        <v>#N/A</v>
      </c>
      <c r="AJ1042" s="22" t="e">
        <f>VLOOKUP($G1042,Temp!$D:$F,AJ$1,FALSE)</f>
        <v>#N/A</v>
      </c>
    </row>
    <row r="1043" spans="1:36" ht="16" x14ac:dyDescent="0.2">
      <c r="A1043" s="8" t="str">
        <f t="shared" si="16"/>
        <v>Katie Dumala Westcon</v>
      </c>
      <c r="B1043" s="8" t="s">
        <v>5591</v>
      </c>
      <c r="C1043" s="8" t="s">
        <v>5592</v>
      </c>
      <c r="D1043" s="8" t="s">
        <v>42</v>
      </c>
      <c r="E1043" s="8" t="s">
        <v>5593</v>
      </c>
      <c r="F1043" s="8" t="s">
        <v>5594</v>
      </c>
      <c r="G1043" s="12" t="s">
        <v>5277</v>
      </c>
      <c r="H1043" s="22" t="str">
        <f>VLOOKUP($G1043,Temp!$A:$C,H$1,FALSE)</f>
        <v>westconcomstor.com</v>
      </c>
      <c r="I1043" s="22" t="e">
        <f>VLOOKUP($G1043,Temp!$A:$C,I$1,FALSE)</f>
        <v>#VALUE!</v>
      </c>
      <c r="J1043" s="22" t="e">
        <f>VLOOKUP($G1043,Temp!$A:$C,J$1,FALSE)</f>
        <v>#VALUE!</v>
      </c>
      <c r="K1043" s="22" t="e">
        <f>VLOOKUP($G1043,Temp!$A:$C,K$1,FALSE)</f>
        <v>#VALUE!</v>
      </c>
      <c r="L1043" s="22" t="e">
        <f>VLOOKUP($G1043,Temp!$A:$C,L$1,FALSE)</f>
        <v>#VALUE!</v>
      </c>
      <c r="M1043" s="22" t="e">
        <f>VLOOKUP($G1043,Temp!$A:$C,M$1,FALSE)</f>
        <v>#VALUE!</v>
      </c>
      <c r="N1043" s="22" t="e">
        <f>VLOOKUP($G1043,Temp!$A:$C,N$1,FALSE)</f>
        <v>#VALUE!</v>
      </c>
      <c r="O1043" s="22" t="e">
        <f>VLOOKUP($G1043,Temp!$A:$C,O$1,FALSE)</f>
        <v>#VALUE!</v>
      </c>
      <c r="P1043" s="22" t="e">
        <f>VLOOKUP($G1043,Temp!$A:$C,P$1,FALSE)</f>
        <v>#VALUE!</v>
      </c>
      <c r="Q1043" s="22" t="e">
        <f>VLOOKUP($G1043,Temp!$A:$C,Q$1,FALSE)</f>
        <v>#VALUE!</v>
      </c>
      <c r="R1043" s="22" t="e">
        <f>VLOOKUP($G1043,Temp!$A:$C,R$1,FALSE)</f>
        <v>#VALUE!</v>
      </c>
      <c r="S1043" s="22" t="e">
        <f>VLOOKUP($G1043,Temp!$A:$C,S$1,FALSE)</f>
        <v>#VALUE!</v>
      </c>
      <c r="T1043" s="22" t="e">
        <f>VLOOKUP($G1043,Temp!$A:$C,T$1,FALSE)</f>
        <v>#VALUE!</v>
      </c>
      <c r="U1043" s="22" t="e">
        <f>VLOOKUP($G1043,Temp!$A:$C,U$1,FALSE)</f>
        <v>#VALUE!</v>
      </c>
      <c r="V1043" s="22" t="e">
        <f>VLOOKUP($G1043,Temp!$A:$C,V$1,FALSE)</f>
        <v>#VALUE!</v>
      </c>
      <c r="W1043" s="22" t="e">
        <f>VLOOKUP($G1043,Temp!$A:$C,W$1,FALSE)</f>
        <v>#VALUE!</v>
      </c>
      <c r="X1043" s="22" t="e">
        <f>VLOOKUP($G1043,Temp!$A:$C,X$1,FALSE)</f>
        <v>#VALUE!</v>
      </c>
      <c r="Y1043" s="22">
        <f>VLOOKUP($G1043,Temp!$A:$C,Y$1,FALSE)</f>
        <v>2500</v>
      </c>
      <c r="Z1043" s="22">
        <f>VLOOKUP($G1043,Temp!$A:$C,Z$1,FALSE)</f>
        <v>0</v>
      </c>
      <c r="AA1043" s="22" t="e">
        <f>VLOOKUP($A1043,Searches!$A:$H,AA$1,FALSE)</f>
        <v>#N/A</v>
      </c>
      <c r="AB1043" s="22" t="e">
        <f>VLOOKUP($A1043,Searches!$A:$H,AB$1,FALSE)</f>
        <v>#N/A</v>
      </c>
      <c r="AC1043" s="22" t="e">
        <f>VLOOKUP($A1043,Searches!$A:$H,AC$1,FALSE)</f>
        <v>#N/A</v>
      </c>
      <c r="AD1043" s="22" t="e">
        <f>VLOOKUP($A1043,Searches!$A:$H,AD$1,FALSE)</f>
        <v>#N/A</v>
      </c>
      <c r="AE1043" s="22" t="e">
        <f>VLOOKUP($A1043,Searches!$A:$H,AE$1,FALSE)</f>
        <v>#N/A</v>
      </c>
      <c r="AF1043" s="22" t="e">
        <f>VLOOKUP($A1043,Searches!$A:$H,AF$1,FALSE)</f>
        <v>#N/A</v>
      </c>
      <c r="AG1043" s="22" t="e">
        <f>VLOOKUP($A1043,Searches!$A:$H,AG$1,FALSE)</f>
        <v>#N/A</v>
      </c>
      <c r="AH1043" s="22" t="str">
        <f>VLOOKUP($G1043,Temp!$D:$F,AH$1,FALSE)</f>
        <v>westconcomstor.com</v>
      </c>
      <c r="AI1043" s="22" t="str">
        <f>VLOOKUP($G1043,Temp!$D:$F,AI$1,FALSE)</f>
        <v>Pardot</v>
      </c>
      <c r="AJ1043" s="22" t="str">
        <f>VLOOKUP($G1043,Temp!$D:$F,AJ$1,FALSE)</f>
        <v>WordPress</v>
      </c>
    </row>
    <row r="1044" spans="1:36" ht="16" x14ac:dyDescent="0.2">
      <c r="A1044" s="8" t="str">
        <f t="shared" si="16"/>
        <v>Tony Bagdy Zacks Investment Management</v>
      </c>
      <c r="B1044" s="8" t="s">
        <v>4156</v>
      </c>
      <c r="C1044" s="8" t="s">
        <v>5602</v>
      </c>
      <c r="D1044" s="8" t="s">
        <v>42</v>
      </c>
      <c r="E1044" s="8" t="s">
        <v>5603</v>
      </c>
      <c r="F1044" s="8" t="s">
        <v>5604</v>
      </c>
      <c r="G1044" s="12" t="s">
        <v>5278</v>
      </c>
      <c r="H1044" s="22" t="str">
        <f>VLOOKUP($G1044,Temp!$A:$C,H$1,FALSE)</f>
        <v>zackswmg.com</v>
      </c>
      <c r="I1044" s="22" t="e">
        <f>VLOOKUP($G1044,Temp!$A:$C,I$1,FALSE)</f>
        <v>#VALUE!</v>
      </c>
      <c r="J1044" s="22" t="e">
        <f>VLOOKUP($G1044,Temp!$A:$C,J$1,FALSE)</f>
        <v>#VALUE!</v>
      </c>
      <c r="K1044" s="22" t="e">
        <f>VLOOKUP($G1044,Temp!$A:$C,K$1,FALSE)</f>
        <v>#VALUE!</v>
      </c>
      <c r="L1044" s="22" t="e">
        <f>VLOOKUP($G1044,Temp!$A:$C,L$1,FALSE)</f>
        <v>#VALUE!</v>
      </c>
      <c r="M1044" s="22" t="e">
        <f>VLOOKUP($G1044,Temp!$A:$C,M$1,FALSE)</f>
        <v>#VALUE!</v>
      </c>
      <c r="N1044" s="22" t="e">
        <f>VLOOKUP($G1044,Temp!$A:$C,N$1,FALSE)</f>
        <v>#VALUE!</v>
      </c>
      <c r="O1044" s="22" t="e">
        <f>VLOOKUP($G1044,Temp!$A:$C,O$1,FALSE)</f>
        <v>#VALUE!</v>
      </c>
      <c r="P1044" s="22" t="e">
        <f>VLOOKUP($G1044,Temp!$A:$C,P$1,FALSE)</f>
        <v>#VALUE!</v>
      </c>
      <c r="Q1044" s="22" t="e">
        <f>VLOOKUP($G1044,Temp!$A:$C,Q$1,FALSE)</f>
        <v>#VALUE!</v>
      </c>
      <c r="R1044" s="22" t="e">
        <f>VLOOKUP($G1044,Temp!$A:$C,R$1,FALSE)</f>
        <v>#VALUE!</v>
      </c>
      <c r="S1044" s="22" t="e">
        <f>VLOOKUP($G1044,Temp!$A:$C,S$1,FALSE)</f>
        <v>#VALUE!</v>
      </c>
      <c r="T1044" s="22" t="e">
        <f>VLOOKUP($G1044,Temp!$A:$C,T$1,FALSE)</f>
        <v>#VALUE!</v>
      </c>
      <c r="U1044" s="22" t="e">
        <f>VLOOKUP($G1044,Temp!$A:$C,U$1,FALSE)</f>
        <v>#VALUE!</v>
      </c>
      <c r="V1044" s="22" t="e">
        <f>VLOOKUP($G1044,Temp!$A:$C,V$1,FALSE)</f>
        <v>#VALUE!</v>
      </c>
      <c r="W1044" s="22" t="e">
        <f>VLOOKUP($G1044,Temp!$A:$C,W$1,FALSE)</f>
        <v>#VALUE!</v>
      </c>
      <c r="X1044" s="22" t="e">
        <f>VLOOKUP($G1044,Temp!$A:$C,X$1,FALSE)</f>
        <v>#VALUE!</v>
      </c>
      <c r="Y1044" s="22">
        <f>VLOOKUP($G1044,Temp!$A:$C,Y$1,FALSE)</f>
        <v>0</v>
      </c>
      <c r="Z1044" s="22">
        <f>VLOOKUP($G1044,Temp!$A:$C,Z$1,FALSE)</f>
        <v>0</v>
      </c>
      <c r="AA1044" s="22" t="e">
        <f>VLOOKUP($A1044,Searches!$A:$H,AA$1,FALSE)</f>
        <v>#N/A</v>
      </c>
      <c r="AB1044" s="22" t="e">
        <f>VLOOKUP($A1044,Searches!$A:$H,AB$1,FALSE)</f>
        <v>#N/A</v>
      </c>
      <c r="AC1044" s="22" t="e">
        <f>VLOOKUP($A1044,Searches!$A:$H,AC$1,FALSE)</f>
        <v>#N/A</v>
      </c>
      <c r="AD1044" s="22" t="e">
        <f>VLOOKUP($A1044,Searches!$A:$H,AD$1,FALSE)</f>
        <v>#N/A</v>
      </c>
      <c r="AE1044" s="22" t="e">
        <f>VLOOKUP($A1044,Searches!$A:$H,AE$1,FALSE)</f>
        <v>#N/A</v>
      </c>
      <c r="AF1044" s="22" t="e">
        <f>VLOOKUP($A1044,Searches!$A:$H,AF$1,FALSE)</f>
        <v>#N/A</v>
      </c>
      <c r="AG1044" s="22" t="e">
        <f>VLOOKUP($A1044,Searches!$A:$H,AG$1,FALSE)</f>
        <v>#N/A</v>
      </c>
      <c r="AH1044" s="22" t="str">
        <f>VLOOKUP($G1044,Temp!$D:$F,AH$1,FALSE)</f>
        <v>zackswmg.com</v>
      </c>
      <c r="AI1044" s="22">
        <f>VLOOKUP($G1044,Temp!$D:$F,AI$1,FALSE)</f>
        <v>0</v>
      </c>
      <c r="AJ1044" s="22" t="str">
        <f>VLOOKUP($G1044,Temp!$D:$F,AJ$1,FALSE)</f>
        <v>WordPress</v>
      </c>
    </row>
    <row r="1045" spans="1:36" ht="16" x14ac:dyDescent="0.2">
      <c r="A1045" s="8" t="str">
        <f t="shared" si="16"/>
        <v>Michele Floriani Sequoia Consulting Group</v>
      </c>
      <c r="B1045" s="8" t="s">
        <v>3812</v>
      </c>
      <c r="C1045" s="8" t="s">
        <v>3814</v>
      </c>
      <c r="D1045" s="8" t="s">
        <v>42</v>
      </c>
      <c r="E1045" s="8" t="s">
        <v>3815</v>
      </c>
      <c r="F1045" s="8" t="s">
        <v>3816</v>
      </c>
      <c r="G1045" s="12" t="s">
        <v>3817</v>
      </c>
      <c r="H1045" s="22" t="str">
        <f>VLOOKUP($G1045,Temp!$A:$C,H$1,FALSE)</f>
        <v>sequoia.com</v>
      </c>
      <c r="I1045" s="22" t="e">
        <f>VLOOKUP($G1045,Temp!$A:$C,I$1,FALSE)</f>
        <v>#VALUE!</v>
      </c>
      <c r="J1045" s="22" t="e">
        <f>VLOOKUP($G1045,Temp!$A:$C,J$1,FALSE)</f>
        <v>#VALUE!</v>
      </c>
      <c r="K1045" s="22" t="e">
        <f>VLOOKUP($G1045,Temp!$A:$C,K$1,FALSE)</f>
        <v>#VALUE!</v>
      </c>
      <c r="L1045" s="22" t="e">
        <f>VLOOKUP($G1045,Temp!$A:$C,L$1,FALSE)</f>
        <v>#VALUE!</v>
      </c>
      <c r="M1045" s="22" t="e">
        <f>VLOOKUP($G1045,Temp!$A:$C,M$1,FALSE)</f>
        <v>#VALUE!</v>
      </c>
      <c r="N1045" s="22" t="e">
        <f>VLOOKUP($G1045,Temp!$A:$C,N$1,FALSE)</f>
        <v>#VALUE!</v>
      </c>
      <c r="O1045" s="22" t="e">
        <f>VLOOKUP($G1045,Temp!$A:$C,O$1,FALSE)</f>
        <v>#VALUE!</v>
      </c>
      <c r="P1045" s="22" t="e">
        <f>VLOOKUP($G1045,Temp!$A:$C,P$1,FALSE)</f>
        <v>#VALUE!</v>
      </c>
      <c r="Q1045" s="22" t="e">
        <f>VLOOKUP($G1045,Temp!$A:$C,Q$1,FALSE)</f>
        <v>#VALUE!</v>
      </c>
      <c r="R1045" s="22" t="e">
        <f>VLOOKUP($G1045,Temp!$A:$C,R$1,FALSE)</f>
        <v>#VALUE!</v>
      </c>
      <c r="S1045" s="22" t="e">
        <f>VLOOKUP($G1045,Temp!$A:$C,S$1,FALSE)</f>
        <v>#VALUE!</v>
      </c>
      <c r="T1045" s="22" t="e">
        <f>VLOOKUP($G1045,Temp!$A:$C,T$1,FALSE)</f>
        <v>#VALUE!</v>
      </c>
      <c r="U1045" s="22" t="e">
        <f>VLOOKUP($G1045,Temp!$A:$C,U$1,FALSE)</f>
        <v>#VALUE!</v>
      </c>
      <c r="V1045" s="22" t="e">
        <f>VLOOKUP($G1045,Temp!$A:$C,V$1,FALSE)</f>
        <v>#VALUE!</v>
      </c>
      <c r="W1045" s="22" t="e">
        <f>VLOOKUP($G1045,Temp!$A:$C,W$1,FALSE)</f>
        <v>#VALUE!</v>
      </c>
      <c r="X1045" s="22" t="e">
        <f>VLOOKUP($G1045,Temp!$A:$C,X$1,FALSE)</f>
        <v>#VALUE!</v>
      </c>
      <c r="Y1045" s="22">
        <f>VLOOKUP($G1045,Temp!$A:$C,Y$1,FALSE)</f>
        <v>7100</v>
      </c>
      <c r="Z1045" s="22">
        <f>VLOOKUP($G1045,Temp!$A:$C,Z$1,FALSE)</f>
        <v>0</v>
      </c>
      <c r="AA1045" s="22" t="e">
        <f>VLOOKUP($A1045,Searches!$A:$H,AA$1,FALSE)</f>
        <v>#N/A</v>
      </c>
      <c r="AB1045" s="22" t="e">
        <f>VLOOKUP($A1045,Searches!$A:$H,AB$1,FALSE)</f>
        <v>#N/A</v>
      </c>
      <c r="AC1045" s="22" t="e">
        <f>VLOOKUP($A1045,Searches!$A:$H,AC$1,FALSE)</f>
        <v>#N/A</v>
      </c>
      <c r="AD1045" s="22" t="e">
        <f>VLOOKUP($A1045,Searches!$A:$H,AD$1,FALSE)</f>
        <v>#N/A</v>
      </c>
      <c r="AE1045" s="22" t="e">
        <f>VLOOKUP($A1045,Searches!$A:$H,AE$1,FALSE)</f>
        <v>#N/A</v>
      </c>
      <c r="AF1045" s="22" t="e">
        <f>VLOOKUP($A1045,Searches!$A:$H,AF$1,FALSE)</f>
        <v>#N/A</v>
      </c>
      <c r="AG1045" s="22" t="e">
        <f>VLOOKUP($A1045,Searches!$A:$H,AG$1,FALSE)</f>
        <v>#N/A</v>
      </c>
      <c r="AH1045" s="22" t="str">
        <f>VLOOKUP($G1045,Temp!$D:$F,AH$1,FALSE)</f>
        <v>sequoia.com</v>
      </c>
      <c r="AI1045" s="22" t="str">
        <f>VLOOKUP($G1045,Temp!$D:$F,AI$1,FALSE)</f>
        <v>Marketo</v>
      </c>
      <c r="AJ1045" s="22" t="str">
        <f>VLOOKUP($G1045,Temp!$D:$F,AJ$1,FALSE)</f>
        <v>WordPress</v>
      </c>
    </row>
    <row r="1046" spans="1:36" ht="16" x14ac:dyDescent="0.2">
      <c r="A1046" s="8" t="str">
        <f t="shared" si="16"/>
        <v>Glen Arterburn Trees n Trends</v>
      </c>
      <c r="B1046" s="8" t="s">
        <v>5612</v>
      </c>
      <c r="C1046" s="8" t="s">
        <v>5613</v>
      </c>
      <c r="D1046" s="8" t="s">
        <v>42</v>
      </c>
      <c r="E1046" s="8" t="s">
        <v>5614</v>
      </c>
      <c r="F1046" s="8" t="s">
        <v>5615</v>
      </c>
      <c r="G1046" s="12" t="s">
        <v>5291</v>
      </c>
      <c r="H1046" s="22" t="str">
        <f>VLOOKUP($G1046,Temp!$A:$C,H$1,FALSE)</f>
        <v>treesntrends.com</v>
      </c>
      <c r="I1046" s="22" t="e">
        <f>VLOOKUP($G1046,Temp!$A:$C,I$1,FALSE)</f>
        <v>#VALUE!</v>
      </c>
      <c r="J1046" s="22" t="e">
        <f>VLOOKUP($G1046,Temp!$A:$C,J$1,FALSE)</f>
        <v>#VALUE!</v>
      </c>
      <c r="K1046" s="22" t="e">
        <f>VLOOKUP($G1046,Temp!$A:$C,K$1,FALSE)</f>
        <v>#VALUE!</v>
      </c>
      <c r="L1046" s="22" t="e">
        <f>VLOOKUP($G1046,Temp!$A:$C,L$1,FALSE)</f>
        <v>#VALUE!</v>
      </c>
      <c r="M1046" s="22" t="e">
        <f>VLOOKUP($G1046,Temp!$A:$C,M$1,FALSE)</f>
        <v>#VALUE!</v>
      </c>
      <c r="N1046" s="22" t="e">
        <f>VLOOKUP($G1046,Temp!$A:$C,N$1,FALSE)</f>
        <v>#VALUE!</v>
      </c>
      <c r="O1046" s="22" t="e">
        <f>VLOOKUP($G1046,Temp!$A:$C,O$1,FALSE)</f>
        <v>#VALUE!</v>
      </c>
      <c r="P1046" s="22" t="e">
        <f>VLOOKUP($G1046,Temp!$A:$C,P$1,FALSE)</f>
        <v>#VALUE!</v>
      </c>
      <c r="Q1046" s="22" t="e">
        <f>VLOOKUP($G1046,Temp!$A:$C,Q$1,FALSE)</f>
        <v>#VALUE!</v>
      </c>
      <c r="R1046" s="22" t="e">
        <f>VLOOKUP($G1046,Temp!$A:$C,R$1,FALSE)</f>
        <v>#VALUE!</v>
      </c>
      <c r="S1046" s="22" t="e">
        <f>VLOOKUP($G1046,Temp!$A:$C,S$1,FALSE)</f>
        <v>#VALUE!</v>
      </c>
      <c r="T1046" s="22" t="e">
        <f>VLOOKUP($G1046,Temp!$A:$C,T$1,FALSE)</f>
        <v>#VALUE!</v>
      </c>
      <c r="U1046" s="22" t="e">
        <f>VLOOKUP($G1046,Temp!$A:$C,U$1,FALSE)</f>
        <v>#VALUE!</v>
      </c>
      <c r="V1046" s="22" t="e">
        <f>VLOOKUP($G1046,Temp!$A:$C,V$1,FALSE)</f>
        <v>#VALUE!</v>
      </c>
      <c r="W1046" s="22" t="e">
        <f>VLOOKUP($G1046,Temp!$A:$C,W$1,FALSE)</f>
        <v>#VALUE!</v>
      </c>
      <c r="X1046" s="22" t="e">
        <f>VLOOKUP($G1046,Temp!$A:$C,X$1,FALSE)</f>
        <v>#VALUE!</v>
      </c>
      <c r="Y1046" s="22">
        <f>VLOOKUP($G1046,Temp!$A:$C,Y$1,FALSE)</f>
        <v>3500</v>
      </c>
      <c r="Z1046" s="22">
        <f>VLOOKUP($G1046,Temp!$A:$C,Z$1,FALSE)</f>
        <v>282</v>
      </c>
      <c r="AA1046" s="22" t="e">
        <f>VLOOKUP($A1046,Searches!$A:$H,AA$1,FALSE)</f>
        <v>#N/A</v>
      </c>
      <c r="AB1046" s="22" t="e">
        <f>VLOOKUP($A1046,Searches!$A:$H,AB$1,FALSE)</f>
        <v>#N/A</v>
      </c>
      <c r="AC1046" s="22" t="e">
        <f>VLOOKUP($A1046,Searches!$A:$H,AC$1,FALSE)</f>
        <v>#N/A</v>
      </c>
      <c r="AD1046" s="22" t="e">
        <f>VLOOKUP($A1046,Searches!$A:$H,AD$1,FALSE)</f>
        <v>#N/A</v>
      </c>
      <c r="AE1046" s="22" t="e">
        <f>VLOOKUP($A1046,Searches!$A:$H,AE$1,FALSE)</f>
        <v>#N/A</v>
      </c>
      <c r="AF1046" s="22" t="e">
        <f>VLOOKUP($A1046,Searches!$A:$H,AF$1,FALSE)</f>
        <v>#N/A</v>
      </c>
      <c r="AG1046" s="22" t="e">
        <f>VLOOKUP($A1046,Searches!$A:$H,AG$1,FALSE)</f>
        <v>#N/A</v>
      </c>
      <c r="AH1046" s="22" t="e">
        <f>VLOOKUP($G1046,Temp!$D:$F,AH$1,FALSE)</f>
        <v>#N/A</v>
      </c>
      <c r="AI1046" s="22" t="e">
        <f>VLOOKUP($G1046,Temp!$D:$F,AI$1,FALSE)</f>
        <v>#N/A</v>
      </c>
      <c r="AJ1046" s="22" t="e">
        <f>VLOOKUP($G1046,Temp!$D:$F,AJ$1,FALSE)</f>
        <v>#N/A</v>
      </c>
    </row>
    <row r="1047" spans="1:36" ht="16" x14ac:dyDescent="0.2">
      <c r="A1047" s="8" t="str">
        <f t="shared" si="16"/>
        <v>Dan Murphy Embotics Corporation</v>
      </c>
      <c r="B1047" s="8" t="s">
        <v>362</v>
      </c>
      <c r="C1047" s="8" t="s">
        <v>3778</v>
      </c>
      <c r="D1047" s="8" t="s">
        <v>42</v>
      </c>
      <c r="E1047" s="8" t="s">
        <v>5619</v>
      </c>
      <c r="F1047" s="8" t="s">
        <v>5620</v>
      </c>
      <c r="G1047" s="12" t="s">
        <v>5300</v>
      </c>
      <c r="H1047" s="22" t="str">
        <f>VLOOKUP($G1047,Temp!$A:$C,H$1,FALSE)</f>
        <v>embotics.com</v>
      </c>
      <c r="I1047" s="22" t="e">
        <f>VLOOKUP($G1047,Temp!$A:$C,I$1,FALSE)</f>
        <v>#VALUE!</v>
      </c>
      <c r="J1047" s="22" t="e">
        <f>VLOOKUP($G1047,Temp!$A:$C,J$1,FALSE)</f>
        <v>#VALUE!</v>
      </c>
      <c r="K1047" s="22" t="e">
        <f>VLOOKUP($G1047,Temp!$A:$C,K$1,FALSE)</f>
        <v>#VALUE!</v>
      </c>
      <c r="L1047" s="22" t="e">
        <f>VLOOKUP($G1047,Temp!$A:$C,L$1,FALSE)</f>
        <v>#VALUE!</v>
      </c>
      <c r="M1047" s="22" t="e">
        <f>VLOOKUP($G1047,Temp!$A:$C,M$1,FALSE)</f>
        <v>#VALUE!</v>
      </c>
      <c r="N1047" s="22" t="e">
        <f>VLOOKUP($G1047,Temp!$A:$C,N$1,FALSE)</f>
        <v>#VALUE!</v>
      </c>
      <c r="O1047" s="22" t="e">
        <f>VLOOKUP($G1047,Temp!$A:$C,O$1,FALSE)</f>
        <v>#VALUE!</v>
      </c>
      <c r="P1047" s="22" t="e">
        <f>VLOOKUP($G1047,Temp!$A:$C,P$1,FALSE)</f>
        <v>#VALUE!</v>
      </c>
      <c r="Q1047" s="22" t="e">
        <f>VLOOKUP($G1047,Temp!$A:$C,Q$1,FALSE)</f>
        <v>#VALUE!</v>
      </c>
      <c r="R1047" s="22" t="e">
        <f>VLOOKUP($G1047,Temp!$A:$C,R$1,FALSE)</f>
        <v>#VALUE!</v>
      </c>
      <c r="S1047" s="22" t="e">
        <f>VLOOKUP($G1047,Temp!$A:$C,S$1,FALSE)</f>
        <v>#VALUE!</v>
      </c>
      <c r="T1047" s="22" t="e">
        <f>VLOOKUP($G1047,Temp!$A:$C,T$1,FALSE)</f>
        <v>#VALUE!</v>
      </c>
      <c r="U1047" s="22" t="e">
        <f>VLOOKUP($G1047,Temp!$A:$C,U$1,FALSE)</f>
        <v>#VALUE!</v>
      </c>
      <c r="V1047" s="22" t="e">
        <f>VLOOKUP($G1047,Temp!$A:$C,V$1,FALSE)</f>
        <v>#VALUE!</v>
      </c>
      <c r="W1047" s="22" t="e">
        <f>VLOOKUP($G1047,Temp!$A:$C,W$1,FALSE)</f>
        <v>#VALUE!</v>
      </c>
      <c r="X1047" s="22" t="e">
        <f>VLOOKUP($G1047,Temp!$A:$C,X$1,FALSE)</f>
        <v>#VALUE!</v>
      </c>
      <c r="Y1047" s="22">
        <f>VLOOKUP($G1047,Temp!$A:$C,Y$1,FALSE)</f>
        <v>624</v>
      </c>
      <c r="Z1047" s="22">
        <f>VLOOKUP($G1047,Temp!$A:$C,Z$1,FALSE)</f>
        <v>944</v>
      </c>
      <c r="AA1047" s="22" t="str">
        <f>VLOOKUP($A1047,Searches!$A:$H,AA$1,FALSE)</f>
        <v>Dan Murphy</v>
      </c>
      <c r="AB1047" s="22" t="str">
        <f>VLOOKUP($A1047,Searches!$A:$H,AB$1,FALSE)</f>
        <v>Embotics Corporation</v>
      </c>
      <c r="AC1047" s="22" t="str">
        <f>VLOOKUP($A1047,Searches!$A:$H,AC$1,FALSE)</f>
        <v>Chief Marketing Officer</v>
      </c>
      <c r="AD1047" s="22" t="str">
        <f>VLOOKUP($A1047,Searches!$A:$H,AD$1,FALSE)</f>
        <v>2nd</v>
      </c>
      <c r="AE1047" s="22" t="str">
        <f>VLOOKUP($A1047,Searches!$A:$H,AE$1,FALSE)</f>
        <v/>
      </c>
      <c r="AF1047" s="22" t="str">
        <f>VLOOKUP($A1047,Searches!$A:$H,AF$1,FALSE)</f>
        <v>Greater Boston Area</v>
      </c>
      <c r="AG1047" s="22" t="str">
        <f>VLOOKUP($A1047,Searches!$A:$H,AG$1,FALSE)</f>
        <v>https://www.linkedin.com/sales/profile/1204685,vL2M,NAME_SEARCH?moduleKey=peopleSearchResults&amp;pageKey=sales-search3-people-refinement&amp;contextId=60BC92C971D70515801E49D6842B0000&amp;requestId=aad232fb-8045-47d0-8079-d52d89672e62&amp;action=CLICK&amp;target=urn%3Ali%3AsalesLead%3A(-1%2C1204685)&amp;pageNumber=13&amp;targetEl=profilelink&amp;position=13&amp;trk=lss-serp-result-lead_photo</v>
      </c>
      <c r="AH1047" s="22" t="e">
        <f>VLOOKUP($G1047,Temp!$D:$F,AH$1,FALSE)</f>
        <v>#N/A</v>
      </c>
      <c r="AI1047" s="22" t="e">
        <f>VLOOKUP($G1047,Temp!$D:$F,AI$1,FALSE)</f>
        <v>#N/A</v>
      </c>
      <c r="AJ1047" s="22" t="e">
        <f>VLOOKUP($G1047,Temp!$D:$F,AJ$1,FALSE)</f>
        <v>#N/A</v>
      </c>
    </row>
    <row r="1048" spans="1:36" ht="16" x14ac:dyDescent="0.2">
      <c r="A1048" s="8" t="str">
        <f t="shared" si="16"/>
        <v>Stephen White NIKA Solutions</v>
      </c>
      <c r="B1048" s="8" t="s">
        <v>5636</v>
      </c>
      <c r="C1048" s="8" t="s">
        <v>1411</v>
      </c>
      <c r="D1048" s="8" t="s">
        <v>5637</v>
      </c>
      <c r="E1048" s="8" t="s">
        <v>5638</v>
      </c>
      <c r="F1048" s="8" t="s">
        <v>5639</v>
      </c>
      <c r="G1048" s="12" t="s">
        <v>5305</v>
      </c>
      <c r="H1048" s="22" t="str">
        <f>VLOOKUP($G1048,Temp!$A:$C,H$1,FALSE)</f>
        <v>nikasolutions.com</v>
      </c>
      <c r="I1048" s="22" t="e">
        <f>VLOOKUP($G1048,Temp!$A:$C,I$1,FALSE)</f>
        <v>#VALUE!</v>
      </c>
      <c r="J1048" s="22" t="e">
        <f>VLOOKUP($G1048,Temp!$A:$C,J$1,FALSE)</f>
        <v>#VALUE!</v>
      </c>
      <c r="K1048" s="22" t="e">
        <f>VLOOKUP($G1048,Temp!$A:$C,K$1,FALSE)</f>
        <v>#VALUE!</v>
      </c>
      <c r="L1048" s="22" t="e">
        <f>VLOOKUP($G1048,Temp!$A:$C,L$1,FALSE)</f>
        <v>#VALUE!</v>
      </c>
      <c r="M1048" s="22" t="e">
        <f>VLOOKUP($G1048,Temp!$A:$C,M$1,FALSE)</f>
        <v>#VALUE!</v>
      </c>
      <c r="N1048" s="22" t="e">
        <f>VLOOKUP($G1048,Temp!$A:$C,N$1,FALSE)</f>
        <v>#VALUE!</v>
      </c>
      <c r="O1048" s="22" t="e">
        <f>VLOOKUP($G1048,Temp!$A:$C,O$1,FALSE)</f>
        <v>#VALUE!</v>
      </c>
      <c r="P1048" s="22" t="e">
        <f>VLOOKUP($G1048,Temp!$A:$C,P$1,FALSE)</f>
        <v>#VALUE!</v>
      </c>
      <c r="Q1048" s="22" t="e">
        <f>VLOOKUP($G1048,Temp!$A:$C,Q$1,FALSE)</f>
        <v>#VALUE!</v>
      </c>
      <c r="R1048" s="22" t="e">
        <f>VLOOKUP($G1048,Temp!$A:$C,R$1,FALSE)</f>
        <v>#VALUE!</v>
      </c>
      <c r="S1048" s="22" t="e">
        <f>VLOOKUP($G1048,Temp!$A:$C,S$1,FALSE)</f>
        <v>#VALUE!</v>
      </c>
      <c r="T1048" s="22" t="e">
        <f>VLOOKUP($G1048,Temp!$A:$C,T$1,FALSE)</f>
        <v>#VALUE!</v>
      </c>
      <c r="U1048" s="22" t="e">
        <f>VLOOKUP($G1048,Temp!$A:$C,U$1,FALSE)</f>
        <v>#VALUE!</v>
      </c>
      <c r="V1048" s="22" t="e">
        <f>VLOOKUP($G1048,Temp!$A:$C,V$1,FALSE)</f>
        <v>#VALUE!</v>
      </c>
      <c r="W1048" s="22" t="e">
        <f>VLOOKUP($G1048,Temp!$A:$C,W$1,FALSE)</f>
        <v>#VALUE!</v>
      </c>
      <c r="X1048" s="22" t="e">
        <f>VLOOKUP($G1048,Temp!$A:$C,X$1,FALSE)</f>
        <v>#VALUE!</v>
      </c>
      <c r="Y1048" s="22">
        <f>VLOOKUP($G1048,Temp!$A:$C,Y$1,FALSE)</f>
        <v>2500</v>
      </c>
      <c r="Z1048" s="22">
        <f>VLOOKUP($G1048,Temp!$A:$C,Z$1,FALSE)</f>
        <v>0</v>
      </c>
      <c r="AA1048" s="22" t="e">
        <f>VLOOKUP($A1048,Searches!$A:$H,AA$1,FALSE)</f>
        <v>#N/A</v>
      </c>
      <c r="AB1048" s="22" t="e">
        <f>VLOOKUP($A1048,Searches!$A:$H,AB$1,FALSE)</f>
        <v>#N/A</v>
      </c>
      <c r="AC1048" s="22" t="e">
        <f>VLOOKUP($A1048,Searches!$A:$H,AC$1,FALSE)</f>
        <v>#N/A</v>
      </c>
      <c r="AD1048" s="22" t="e">
        <f>VLOOKUP($A1048,Searches!$A:$H,AD$1,FALSE)</f>
        <v>#N/A</v>
      </c>
      <c r="AE1048" s="22" t="e">
        <f>VLOOKUP($A1048,Searches!$A:$H,AE$1,FALSE)</f>
        <v>#N/A</v>
      </c>
      <c r="AF1048" s="22" t="e">
        <f>VLOOKUP($A1048,Searches!$A:$H,AF$1,FALSE)</f>
        <v>#N/A</v>
      </c>
      <c r="AG1048" s="22" t="e">
        <f>VLOOKUP($A1048,Searches!$A:$H,AG$1,FALSE)</f>
        <v>#N/A</v>
      </c>
      <c r="AH1048" s="22" t="e">
        <f>VLOOKUP($G1048,Temp!$D:$F,AH$1,FALSE)</f>
        <v>#N/A</v>
      </c>
      <c r="AI1048" s="22" t="e">
        <f>VLOOKUP($G1048,Temp!$D:$F,AI$1,FALSE)</f>
        <v>#N/A</v>
      </c>
      <c r="AJ1048" s="22" t="e">
        <f>VLOOKUP($G1048,Temp!$D:$F,AJ$1,FALSE)</f>
        <v>#N/A</v>
      </c>
    </row>
    <row r="1049" spans="1:36" ht="16" x14ac:dyDescent="0.2">
      <c r="A1049" s="8" t="str">
        <f t="shared" si="16"/>
        <v>Chris Deringer DealerOn, Inc</v>
      </c>
      <c r="B1049" s="8" t="s">
        <v>89</v>
      </c>
      <c r="C1049" s="8" t="s">
        <v>5648</v>
      </c>
      <c r="D1049" s="8" t="s">
        <v>42</v>
      </c>
      <c r="E1049" s="8" t="s">
        <v>5649</v>
      </c>
      <c r="F1049" s="8" t="s">
        <v>5650</v>
      </c>
      <c r="G1049" s="12" t="s">
        <v>5312</v>
      </c>
      <c r="H1049" s="22" t="str">
        <f>VLOOKUP($G1049,Temp!$A:$C,H$1,FALSE)</f>
        <v>dealeron.com</v>
      </c>
      <c r="I1049" s="22" t="e">
        <f>VLOOKUP($G1049,Temp!$A:$C,I$1,FALSE)</f>
        <v>#VALUE!</v>
      </c>
      <c r="J1049" s="22" t="e">
        <f>VLOOKUP($G1049,Temp!$A:$C,J$1,FALSE)</f>
        <v>#VALUE!</v>
      </c>
      <c r="K1049" s="22" t="e">
        <f>VLOOKUP($G1049,Temp!$A:$C,K$1,FALSE)</f>
        <v>#VALUE!</v>
      </c>
      <c r="L1049" s="22" t="e">
        <f>VLOOKUP($G1049,Temp!$A:$C,L$1,FALSE)</f>
        <v>#VALUE!</v>
      </c>
      <c r="M1049" s="22" t="e">
        <f>VLOOKUP($G1049,Temp!$A:$C,M$1,FALSE)</f>
        <v>#VALUE!</v>
      </c>
      <c r="N1049" s="22" t="e">
        <f>VLOOKUP($G1049,Temp!$A:$C,N$1,FALSE)</f>
        <v>#VALUE!</v>
      </c>
      <c r="O1049" s="22" t="e">
        <f>VLOOKUP($G1049,Temp!$A:$C,O$1,FALSE)</f>
        <v>#VALUE!</v>
      </c>
      <c r="P1049" s="22" t="e">
        <f>VLOOKUP($G1049,Temp!$A:$C,P$1,FALSE)</f>
        <v>#VALUE!</v>
      </c>
      <c r="Q1049" s="22" t="e">
        <f>VLOOKUP($G1049,Temp!$A:$C,Q$1,FALSE)</f>
        <v>#VALUE!</v>
      </c>
      <c r="R1049" s="22" t="e">
        <f>VLOOKUP($G1049,Temp!$A:$C,R$1,FALSE)</f>
        <v>#VALUE!</v>
      </c>
      <c r="S1049" s="22" t="e">
        <f>VLOOKUP($G1049,Temp!$A:$C,S$1,FALSE)</f>
        <v>#VALUE!</v>
      </c>
      <c r="T1049" s="22" t="e">
        <f>VLOOKUP($G1049,Temp!$A:$C,T$1,FALSE)</f>
        <v>#VALUE!</v>
      </c>
      <c r="U1049" s="22" t="e">
        <f>VLOOKUP($G1049,Temp!$A:$C,U$1,FALSE)</f>
        <v>#VALUE!</v>
      </c>
      <c r="V1049" s="22" t="e">
        <f>VLOOKUP($G1049,Temp!$A:$C,V$1,FALSE)</f>
        <v>#VALUE!</v>
      </c>
      <c r="W1049" s="22" t="e">
        <f>VLOOKUP($G1049,Temp!$A:$C,W$1,FALSE)</f>
        <v>#VALUE!</v>
      </c>
      <c r="X1049" s="22" t="e">
        <f>VLOOKUP($G1049,Temp!$A:$C,X$1,FALSE)</f>
        <v>#VALUE!</v>
      </c>
      <c r="Y1049" s="22">
        <f>VLOOKUP($G1049,Temp!$A:$C,Y$1,FALSE)</f>
        <v>11900</v>
      </c>
      <c r="Z1049" s="22">
        <f>VLOOKUP($G1049,Temp!$A:$C,Z$1,FALSE)</f>
        <v>32</v>
      </c>
      <c r="AA1049" s="22" t="e">
        <f>VLOOKUP($A1049,Searches!$A:$H,AA$1,FALSE)</f>
        <v>#N/A</v>
      </c>
      <c r="AB1049" s="22" t="e">
        <f>VLOOKUP($A1049,Searches!$A:$H,AB$1,FALSE)</f>
        <v>#N/A</v>
      </c>
      <c r="AC1049" s="22" t="e">
        <f>VLOOKUP($A1049,Searches!$A:$H,AC$1,FALSE)</f>
        <v>#N/A</v>
      </c>
      <c r="AD1049" s="22" t="e">
        <f>VLOOKUP($A1049,Searches!$A:$H,AD$1,FALSE)</f>
        <v>#N/A</v>
      </c>
      <c r="AE1049" s="22" t="e">
        <f>VLOOKUP($A1049,Searches!$A:$H,AE$1,FALSE)</f>
        <v>#N/A</v>
      </c>
      <c r="AF1049" s="22" t="e">
        <f>VLOOKUP($A1049,Searches!$A:$H,AF$1,FALSE)</f>
        <v>#N/A</v>
      </c>
      <c r="AG1049" s="22" t="e">
        <f>VLOOKUP($A1049,Searches!$A:$H,AG$1,FALSE)</f>
        <v>#N/A</v>
      </c>
      <c r="AH1049" s="22" t="str">
        <f>VLOOKUP($G1049,Temp!$D:$F,AH$1,FALSE)</f>
        <v>dealeron.com</v>
      </c>
      <c r="AI1049" s="22" t="str">
        <f>VLOOKUP($G1049,Temp!$D:$F,AI$1,FALSE)</f>
        <v>HubSpot</v>
      </c>
      <c r="AJ1049" s="22" t="str">
        <f>VLOOKUP($G1049,Temp!$D:$F,AJ$1,FALSE)</f>
        <v>WordPress</v>
      </c>
    </row>
    <row r="1050" spans="1:36" ht="16" x14ac:dyDescent="0.2">
      <c r="A1050" s="8" t="str">
        <f t="shared" si="16"/>
        <v>Michael Newman SAP Ariba</v>
      </c>
      <c r="B1050" s="8" t="s">
        <v>1203</v>
      </c>
      <c r="C1050" s="8" t="s">
        <v>5658</v>
      </c>
      <c r="D1050" s="8" t="s">
        <v>5659</v>
      </c>
      <c r="E1050" s="8" t="s">
        <v>5660</v>
      </c>
      <c r="F1050" s="8" t="s">
        <v>5661</v>
      </c>
      <c r="G1050" s="12" t="s">
        <v>5316</v>
      </c>
      <c r="H1050" s="22" t="str">
        <f>VLOOKUP($G1050,Temp!$A:$C,H$1,FALSE)</f>
        <v>ariba.com</v>
      </c>
      <c r="I1050" s="22" t="e">
        <f>VLOOKUP($G1050,Temp!$A:$C,I$1,FALSE)</f>
        <v>#VALUE!</v>
      </c>
      <c r="J1050" s="22" t="e">
        <f>VLOOKUP($G1050,Temp!$A:$C,J$1,FALSE)</f>
        <v>#VALUE!</v>
      </c>
      <c r="K1050" s="22" t="e">
        <f>VLOOKUP($G1050,Temp!$A:$C,K$1,FALSE)</f>
        <v>#VALUE!</v>
      </c>
      <c r="L1050" s="22" t="e">
        <f>VLOOKUP($G1050,Temp!$A:$C,L$1,FALSE)</f>
        <v>#VALUE!</v>
      </c>
      <c r="M1050" s="22" t="e">
        <f>VLOOKUP($G1050,Temp!$A:$C,M$1,FALSE)</f>
        <v>#VALUE!</v>
      </c>
      <c r="N1050" s="22" t="e">
        <f>VLOOKUP($G1050,Temp!$A:$C,N$1,FALSE)</f>
        <v>#VALUE!</v>
      </c>
      <c r="O1050" s="22" t="e">
        <f>VLOOKUP($G1050,Temp!$A:$C,O$1,FALSE)</f>
        <v>#VALUE!</v>
      </c>
      <c r="P1050" s="22" t="e">
        <f>VLOOKUP($G1050,Temp!$A:$C,P$1,FALSE)</f>
        <v>#VALUE!</v>
      </c>
      <c r="Q1050" s="22" t="e">
        <f>VLOOKUP($G1050,Temp!$A:$C,Q$1,FALSE)</f>
        <v>#VALUE!</v>
      </c>
      <c r="R1050" s="22" t="e">
        <f>VLOOKUP($G1050,Temp!$A:$C,R$1,FALSE)</f>
        <v>#VALUE!</v>
      </c>
      <c r="S1050" s="22" t="e">
        <f>VLOOKUP($G1050,Temp!$A:$C,S$1,FALSE)</f>
        <v>#VALUE!</v>
      </c>
      <c r="T1050" s="22" t="e">
        <f>VLOOKUP($G1050,Temp!$A:$C,T$1,FALSE)</f>
        <v>#VALUE!</v>
      </c>
      <c r="U1050" s="22" t="e">
        <f>VLOOKUP($G1050,Temp!$A:$C,U$1,FALSE)</f>
        <v>#VALUE!</v>
      </c>
      <c r="V1050" s="22" t="e">
        <f>VLOOKUP($G1050,Temp!$A:$C,V$1,FALSE)</f>
        <v>#VALUE!</v>
      </c>
      <c r="W1050" s="22" t="e">
        <f>VLOOKUP($G1050,Temp!$A:$C,W$1,FALSE)</f>
        <v>#VALUE!</v>
      </c>
      <c r="X1050" s="22" t="e">
        <f>VLOOKUP($G1050,Temp!$A:$C,X$1,FALSE)</f>
        <v>#VALUE!</v>
      </c>
      <c r="Y1050" s="22">
        <f>VLOOKUP($G1050,Temp!$A:$C,Y$1,FALSE)</f>
        <v>531000</v>
      </c>
      <c r="Z1050" s="22">
        <f>VLOOKUP($G1050,Temp!$A:$C,Z$1,FALSE)</f>
        <v>50600</v>
      </c>
      <c r="AA1050" s="22" t="e">
        <f>VLOOKUP($A1050,Searches!$A:$H,AA$1,FALSE)</f>
        <v>#N/A</v>
      </c>
      <c r="AB1050" s="22" t="e">
        <f>VLOOKUP($A1050,Searches!$A:$H,AB$1,FALSE)</f>
        <v>#N/A</v>
      </c>
      <c r="AC1050" s="22" t="e">
        <f>VLOOKUP($A1050,Searches!$A:$H,AC$1,FALSE)</f>
        <v>#N/A</v>
      </c>
      <c r="AD1050" s="22" t="e">
        <f>VLOOKUP($A1050,Searches!$A:$H,AD$1,FALSE)</f>
        <v>#N/A</v>
      </c>
      <c r="AE1050" s="22" t="e">
        <f>VLOOKUP($A1050,Searches!$A:$H,AE$1,FALSE)</f>
        <v>#N/A</v>
      </c>
      <c r="AF1050" s="22" t="e">
        <f>VLOOKUP($A1050,Searches!$A:$H,AF$1,FALSE)</f>
        <v>#N/A</v>
      </c>
      <c r="AG1050" s="22" t="e">
        <f>VLOOKUP($A1050,Searches!$A:$H,AG$1,FALSE)</f>
        <v>#N/A</v>
      </c>
      <c r="AH1050" s="22" t="e">
        <f>VLOOKUP($G1050,Temp!$D:$F,AH$1,FALSE)</f>
        <v>#N/A</v>
      </c>
      <c r="AI1050" s="22" t="e">
        <f>VLOOKUP($G1050,Temp!$D:$F,AI$1,FALSE)</f>
        <v>#N/A</v>
      </c>
      <c r="AJ1050" s="22" t="e">
        <f>VLOOKUP($G1050,Temp!$D:$F,AJ$1,FALSE)</f>
        <v>#N/A</v>
      </c>
    </row>
    <row r="1051" spans="1:36" ht="16" x14ac:dyDescent="0.2">
      <c r="A1051" s="8" t="str">
        <f t="shared" si="16"/>
        <v>Jane Lamb Dealer Tire</v>
      </c>
      <c r="B1051" s="8" t="s">
        <v>5667</v>
      </c>
      <c r="C1051" s="8" t="s">
        <v>5668</v>
      </c>
      <c r="D1051" s="8" t="s">
        <v>5669</v>
      </c>
      <c r="E1051" s="8" t="s">
        <v>5670</v>
      </c>
      <c r="F1051" s="8" t="s">
        <v>5671</v>
      </c>
      <c r="G1051" s="12" t="s">
        <v>5323</v>
      </c>
      <c r="H1051" s="22" t="str">
        <f>VLOOKUP($G1051,Temp!$A:$C,H$1,FALSE)</f>
        <v>dealertire.com</v>
      </c>
      <c r="I1051" s="22" t="e">
        <f>VLOOKUP($G1051,Temp!$A:$C,I$1,FALSE)</f>
        <v>#VALUE!</v>
      </c>
      <c r="J1051" s="22" t="e">
        <f>VLOOKUP($G1051,Temp!$A:$C,J$1,FALSE)</f>
        <v>#VALUE!</v>
      </c>
      <c r="K1051" s="22" t="e">
        <f>VLOOKUP($G1051,Temp!$A:$C,K$1,FALSE)</f>
        <v>#VALUE!</v>
      </c>
      <c r="L1051" s="22" t="e">
        <f>VLOOKUP($G1051,Temp!$A:$C,L$1,FALSE)</f>
        <v>#VALUE!</v>
      </c>
      <c r="M1051" s="22" t="e">
        <f>VLOOKUP($G1051,Temp!$A:$C,M$1,FALSE)</f>
        <v>#VALUE!</v>
      </c>
      <c r="N1051" s="22" t="e">
        <f>VLOOKUP($G1051,Temp!$A:$C,N$1,FALSE)</f>
        <v>#VALUE!</v>
      </c>
      <c r="O1051" s="22" t="e">
        <f>VLOOKUP($G1051,Temp!$A:$C,O$1,FALSE)</f>
        <v>#VALUE!</v>
      </c>
      <c r="P1051" s="22" t="e">
        <f>VLOOKUP($G1051,Temp!$A:$C,P$1,FALSE)</f>
        <v>#VALUE!</v>
      </c>
      <c r="Q1051" s="22" t="e">
        <f>VLOOKUP($G1051,Temp!$A:$C,Q$1,FALSE)</f>
        <v>#VALUE!</v>
      </c>
      <c r="R1051" s="22" t="e">
        <f>VLOOKUP($G1051,Temp!$A:$C,R$1,FALSE)</f>
        <v>#VALUE!</v>
      </c>
      <c r="S1051" s="22" t="e">
        <f>VLOOKUP($G1051,Temp!$A:$C,S$1,FALSE)</f>
        <v>#VALUE!</v>
      </c>
      <c r="T1051" s="22" t="e">
        <f>VLOOKUP($G1051,Temp!$A:$C,T$1,FALSE)</f>
        <v>#VALUE!</v>
      </c>
      <c r="U1051" s="22" t="e">
        <f>VLOOKUP($G1051,Temp!$A:$C,U$1,FALSE)</f>
        <v>#VALUE!</v>
      </c>
      <c r="V1051" s="22" t="e">
        <f>VLOOKUP($G1051,Temp!$A:$C,V$1,FALSE)</f>
        <v>#VALUE!</v>
      </c>
      <c r="W1051" s="22" t="e">
        <f>VLOOKUP($G1051,Temp!$A:$C,W$1,FALSE)</f>
        <v>#VALUE!</v>
      </c>
      <c r="X1051" s="22" t="e">
        <f>VLOOKUP($G1051,Temp!$A:$C,X$1,FALSE)</f>
        <v>#VALUE!</v>
      </c>
      <c r="Y1051" s="22">
        <f>VLOOKUP($G1051,Temp!$A:$C,Y$1,FALSE)</f>
        <v>15000</v>
      </c>
      <c r="Z1051" s="22">
        <f>VLOOKUP($G1051,Temp!$A:$C,Z$1,FALSE)</f>
        <v>0</v>
      </c>
      <c r="AA1051" s="22" t="e">
        <f>VLOOKUP($A1051,Searches!$A:$H,AA$1,FALSE)</f>
        <v>#N/A</v>
      </c>
      <c r="AB1051" s="22" t="e">
        <f>VLOOKUP($A1051,Searches!$A:$H,AB$1,FALSE)</f>
        <v>#N/A</v>
      </c>
      <c r="AC1051" s="22" t="e">
        <f>VLOOKUP($A1051,Searches!$A:$H,AC$1,FALSE)</f>
        <v>#N/A</v>
      </c>
      <c r="AD1051" s="22" t="e">
        <f>VLOOKUP($A1051,Searches!$A:$H,AD$1,FALSE)</f>
        <v>#N/A</v>
      </c>
      <c r="AE1051" s="22" t="e">
        <f>VLOOKUP($A1051,Searches!$A:$H,AE$1,FALSE)</f>
        <v>#N/A</v>
      </c>
      <c r="AF1051" s="22" t="e">
        <f>VLOOKUP($A1051,Searches!$A:$H,AF$1,FALSE)</f>
        <v>#N/A</v>
      </c>
      <c r="AG1051" s="22" t="e">
        <f>VLOOKUP($A1051,Searches!$A:$H,AG$1,FALSE)</f>
        <v>#N/A</v>
      </c>
      <c r="AH1051" s="22" t="str">
        <f>VLOOKUP($G1051,Temp!$D:$F,AH$1,FALSE)</f>
        <v>dealertire.com</v>
      </c>
      <c r="AI1051" s="22" t="str">
        <f>VLOOKUP($G1051,Temp!$D:$F,AI$1,FALSE)</f>
        <v>Pardot</v>
      </c>
      <c r="AJ1051" s="22" t="str">
        <f>VLOOKUP($G1051,Temp!$D:$F,AJ$1,FALSE)</f>
        <v>WordPress</v>
      </c>
    </row>
    <row r="1052" spans="1:36" ht="16" x14ac:dyDescent="0.2">
      <c r="A1052" s="8" t="str">
        <f t="shared" si="16"/>
        <v>Thom Robbins MediaPro LLC</v>
      </c>
      <c r="B1052" s="8" t="s">
        <v>5680</v>
      </c>
      <c r="C1052" s="8" t="s">
        <v>5681</v>
      </c>
      <c r="D1052" s="8" t="s">
        <v>42</v>
      </c>
      <c r="E1052" s="8" t="s">
        <v>5682</v>
      </c>
      <c r="F1052" s="8" t="s">
        <v>5683</v>
      </c>
      <c r="G1052" s="12" t="s">
        <v>5324</v>
      </c>
      <c r="H1052" s="22" t="str">
        <f>VLOOKUP($G1052,Temp!$A:$C,H$1,FALSE)</f>
        <v>mediapro.com</v>
      </c>
      <c r="I1052" s="22" t="e">
        <f>VLOOKUP($G1052,Temp!$A:$C,I$1,FALSE)</f>
        <v>#VALUE!</v>
      </c>
      <c r="J1052" s="22" t="e">
        <f>VLOOKUP($G1052,Temp!$A:$C,J$1,FALSE)</f>
        <v>#VALUE!</v>
      </c>
      <c r="K1052" s="22" t="e">
        <f>VLOOKUP($G1052,Temp!$A:$C,K$1,FALSE)</f>
        <v>#VALUE!</v>
      </c>
      <c r="L1052" s="22" t="e">
        <f>VLOOKUP($G1052,Temp!$A:$C,L$1,FALSE)</f>
        <v>#VALUE!</v>
      </c>
      <c r="M1052" s="22" t="e">
        <f>VLOOKUP($G1052,Temp!$A:$C,M$1,FALSE)</f>
        <v>#VALUE!</v>
      </c>
      <c r="N1052" s="22" t="e">
        <f>VLOOKUP($G1052,Temp!$A:$C,N$1,FALSE)</f>
        <v>#VALUE!</v>
      </c>
      <c r="O1052" s="22" t="e">
        <f>VLOOKUP($G1052,Temp!$A:$C,O$1,FALSE)</f>
        <v>#VALUE!</v>
      </c>
      <c r="P1052" s="22" t="e">
        <f>VLOOKUP($G1052,Temp!$A:$C,P$1,FALSE)</f>
        <v>#VALUE!</v>
      </c>
      <c r="Q1052" s="22" t="e">
        <f>VLOOKUP($G1052,Temp!$A:$C,Q$1,FALSE)</f>
        <v>#VALUE!</v>
      </c>
      <c r="R1052" s="22" t="e">
        <f>VLOOKUP($G1052,Temp!$A:$C,R$1,FALSE)</f>
        <v>#VALUE!</v>
      </c>
      <c r="S1052" s="22" t="e">
        <f>VLOOKUP($G1052,Temp!$A:$C,S$1,FALSE)</f>
        <v>#VALUE!</v>
      </c>
      <c r="T1052" s="22" t="e">
        <f>VLOOKUP($G1052,Temp!$A:$C,T$1,FALSE)</f>
        <v>#VALUE!</v>
      </c>
      <c r="U1052" s="22" t="e">
        <f>VLOOKUP($G1052,Temp!$A:$C,U$1,FALSE)</f>
        <v>#VALUE!</v>
      </c>
      <c r="V1052" s="22" t="e">
        <f>VLOOKUP($G1052,Temp!$A:$C,V$1,FALSE)</f>
        <v>#VALUE!</v>
      </c>
      <c r="W1052" s="22" t="e">
        <f>VLOOKUP($G1052,Temp!$A:$C,W$1,FALSE)</f>
        <v>#VALUE!</v>
      </c>
      <c r="X1052" s="22" t="e">
        <f>VLOOKUP($G1052,Temp!$A:$C,X$1,FALSE)</f>
        <v>#VALUE!</v>
      </c>
      <c r="Y1052" s="22">
        <f>VLOOKUP($G1052,Temp!$A:$C,Y$1,FALSE)</f>
        <v>4800</v>
      </c>
      <c r="Z1052" s="22">
        <f>VLOOKUP($G1052,Temp!$A:$C,Z$1,FALSE)</f>
        <v>6500</v>
      </c>
      <c r="AA1052" s="22" t="str">
        <f>VLOOKUP($A1052,Searches!$A:$H,AA$1,FALSE)</f>
        <v>Thom Robbins</v>
      </c>
      <c r="AB1052" s="22" t="str">
        <f>VLOOKUP($A1052,Searches!$A:$H,AB$1,FALSE)</f>
        <v>MediaPro LLC</v>
      </c>
      <c r="AC1052" s="22" t="str">
        <f>VLOOKUP($A1052,Searches!$A:$H,AC$1,FALSE)</f>
        <v>Chief Marketing Officer</v>
      </c>
      <c r="AD1052" s="22" t="str">
        <f>VLOOKUP($A1052,Searches!$A:$H,AD$1,FALSE)</f>
        <v>2nd</v>
      </c>
      <c r="AE1052" s="22" t="str">
        <f>VLOOKUP($A1052,Searches!$A:$H,AE$1,FALSE)</f>
        <v>Open link</v>
      </c>
      <c r="AF1052" s="22" t="str">
        <f>VLOOKUP($A1052,Searches!$A:$H,AF$1,FALSE)</f>
        <v>Greater Seattle Area</v>
      </c>
      <c r="AG1052" s="22" t="str">
        <f>VLOOKUP($A1052,Searches!$A:$H,AG$1,FALSE)</f>
        <v>https://www.linkedin.com/sales/profile/20004440,9Q6x,NAME_SEARCH?moduleKey=peopleSearchResults&amp;pageKey=sales-search3-people-refinement&amp;contextId=60BC92C971D70515801E49D6842B0000&amp;requestId=f96f5bc7-08dc-43d8-8d93-3520b1cb4dfa&amp;action=CLICK&amp;target=urn%3Ali%3AsalesLead%3A(-1%2C20004440)&amp;pageNumber=12&amp;targetEl=profilelink&amp;position=12&amp;trk=lss-serp-result-lead_photo</v>
      </c>
      <c r="AH1052" s="22" t="str">
        <f>VLOOKUP($G1052,Temp!$D:$F,AH$1,FALSE)</f>
        <v>mediapro.com</v>
      </c>
      <c r="AI1052" s="22" t="str">
        <f>VLOOKUP($G1052,Temp!$D:$F,AI$1,FALSE)</f>
        <v>Marketo</v>
      </c>
      <c r="AJ1052" s="22" t="str">
        <f>VLOOKUP($G1052,Temp!$D:$F,AJ$1,FALSE)</f>
        <v>WordPress</v>
      </c>
    </row>
    <row r="1053" spans="1:36" ht="16" x14ac:dyDescent="0.2">
      <c r="A1053" s="8" t="str">
        <f t="shared" si="16"/>
        <v>Jim Wilson Kahua</v>
      </c>
      <c r="B1053" s="8" t="s">
        <v>398</v>
      </c>
      <c r="C1053" s="8" t="s">
        <v>646</v>
      </c>
      <c r="D1053" s="8" t="s">
        <v>42</v>
      </c>
      <c r="E1053" s="8" t="s">
        <v>5689</v>
      </c>
      <c r="F1053" s="8" t="s">
        <v>5690</v>
      </c>
      <c r="G1053" s="12" t="s">
        <v>5333</v>
      </c>
      <c r="H1053" s="22" t="str">
        <f>VLOOKUP($G1053,Temp!$A:$C,H$1,FALSE)</f>
        <v>kahua.com</v>
      </c>
      <c r="I1053" s="22" t="e">
        <f>VLOOKUP($G1053,Temp!$A:$C,I$1,FALSE)</f>
        <v>#VALUE!</v>
      </c>
      <c r="J1053" s="22" t="e">
        <f>VLOOKUP($G1053,Temp!$A:$C,J$1,FALSE)</f>
        <v>#VALUE!</v>
      </c>
      <c r="K1053" s="22" t="e">
        <f>VLOOKUP($G1053,Temp!$A:$C,K$1,FALSE)</f>
        <v>#VALUE!</v>
      </c>
      <c r="L1053" s="22" t="e">
        <f>VLOOKUP($G1053,Temp!$A:$C,L$1,FALSE)</f>
        <v>#VALUE!</v>
      </c>
      <c r="M1053" s="22" t="e">
        <f>VLOOKUP($G1053,Temp!$A:$C,M$1,FALSE)</f>
        <v>#VALUE!</v>
      </c>
      <c r="N1053" s="22" t="e">
        <f>VLOOKUP($G1053,Temp!$A:$C,N$1,FALSE)</f>
        <v>#VALUE!</v>
      </c>
      <c r="O1053" s="22" t="e">
        <f>VLOOKUP($G1053,Temp!$A:$C,O$1,FALSE)</f>
        <v>#VALUE!</v>
      </c>
      <c r="P1053" s="22" t="e">
        <f>VLOOKUP($G1053,Temp!$A:$C,P$1,FALSE)</f>
        <v>#VALUE!</v>
      </c>
      <c r="Q1053" s="22" t="e">
        <f>VLOOKUP($G1053,Temp!$A:$C,Q$1,FALSE)</f>
        <v>#VALUE!</v>
      </c>
      <c r="R1053" s="22" t="e">
        <f>VLOOKUP($G1053,Temp!$A:$C,R$1,FALSE)</f>
        <v>#VALUE!</v>
      </c>
      <c r="S1053" s="22" t="e">
        <f>VLOOKUP($G1053,Temp!$A:$C,S$1,FALSE)</f>
        <v>#VALUE!</v>
      </c>
      <c r="T1053" s="22" t="e">
        <f>VLOOKUP($G1053,Temp!$A:$C,T$1,FALSE)</f>
        <v>#VALUE!</v>
      </c>
      <c r="U1053" s="22" t="e">
        <f>VLOOKUP($G1053,Temp!$A:$C,U$1,FALSE)</f>
        <v>#VALUE!</v>
      </c>
      <c r="V1053" s="22" t="e">
        <f>VLOOKUP($G1053,Temp!$A:$C,V$1,FALSE)</f>
        <v>#VALUE!</v>
      </c>
      <c r="W1053" s="22" t="e">
        <f>VLOOKUP($G1053,Temp!$A:$C,W$1,FALSE)</f>
        <v>#VALUE!</v>
      </c>
      <c r="X1053" s="22" t="e">
        <f>VLOOKUP($G1053,Temp!$A:$C,X$1,FALSE)</f>
        <v>#VALUE!</v>
      </c>
      <c r="Y1053" s="22">
        <f>VLOOKUP($G1053,Temp!$A:$C,Y$1,FALSE)</f>
        <v>389</v>
      </c>
      <c r="Z1053" s="22">
        <f>VLOOKUP($G1053,Temp!$A:$C,Z$1,FALSE)</f>
        <v>0</v>
      </c>
      <c r="AA1053" s="22" t="str">
        <f>VLOOKUP($A1053,Searches!$A:$H,AA$1,FALSE)</f>
        <v>Jim Wilson</v>
      </c>
      <c r="AB1053" s="22" t="str">
        <f>VLOOKUP($A1053,Searches!$A:$H,AB$1,FALSE)</f>
        <v>Kahua</v>
      </c>
      <c r="AC1053" s="22" t="str">
        <f>VLOOKUP($A1053,Searches!$A:$H,AC$1,FALSE)</f>
        <v>Chief Marketing Officer</v>
      </c>
      <c r="AD1053" s="22" t="str">
        <f>VLOOKUP($A1053,Searches!$A:$H,AD$1,FALSE)</f>
        <v>2nd</v>
      </c>
      <c r="AE1053" s="22" t="str">
        <f>VLOOKUP($A1053,Searches!$A:$H,AE$1,FALSE)</f>
        <v/>
      </c>
      <c r="AF1053" s="22" t="str">
        <f>VLOOKUP($A1053,Searches!$A:$H,AF$1,FALSE)</f>
        <v>Greater Atlanta Area</v>
      </c>
      <c r="AG1053" s="22" t="str">
        <f>VLOOKUP($A1053,Searches!$A:$H,AG$1,FALSE)</f>
        <v>https://www.linkedin.com/sales/profile/480750,5lQJ,NAME_SEARCH?moduleKey=peopleSearchResults&amp;pageKey=sales-search3-people-refinement&amp;contextId=60BC92C971D70515801E49D6842B0000&amp;requestId=aad232fb-8045-47d0-8079-d52d89672e62&amp;action=CLICK&amp;target=urn%3Ali%3AsalesLead%3A(-1%2C480750)&amp;pageNumber=13&amp;targetEl=profilelink&amp;position=3&amp;trk=lss-serp-result-lead_photo</v>
      </c>
      <c r="AH1053" s="22" t="str">
        <f>VLOOKUP($G1053,Temp!$D:$F,AH$1,FALSE)</f>
        <v>kahua.com</v>
      </c>
      <c r="AI1053" s="22">
        <f>VLOOKUP($G1053,Temp!$D:$F,AI$1,FALSE)</f>
        <v>0</v>
      </c>
      <c r="AJ1053" s="22" t="str">
        <f>VLOOKUP($G1053,Temp!$D:$F,AJ$1,FALSE)</f>
        <v>WordPress</v>
      </c>
    </row>
    <row r="1054" spans="1:36" ht="16" x14ac:dyDescent="0.2">
      <c r="A1054" s="8" t="str">
        <f t="shared" si="16"/>
        <v>Alex Kam CoachMarket</v>
      </c>
      <c r="B1054" s="8" t="s">
        <v>1929</v>
      </c>
      <c r="C1054" s="8" t="s">
        <v>5700</v>
      </c>
      <c r="D1054" s="8" t="s">
        <v>42</v>
      </c>
      <c r="E1054" s="8" t="s">
        <v>5701</v>
      </c>
      <c r="F1054" s="8" t="s">
        <v>5702</v>
      </c>
      <c r="G1054" s="12" t="s">
        <v>5343</v>
      </c>
      <c r="H1054" s="22" t="str">
        <f>VLOOKUP($G1054,Temp!$A:$C,H$1,FALSE)</f>
        <v>coachmarket.com</v>
      </c>
      <c r="I1054" s="22" t="e">
        <f>VLOOKUP($G1054,Temp!$A:$C,I$1,FALSE)</f>
        <v>#VALUE!</v>
      </c>
      <c r="J1054" s="22" t="e">
        <f>VLOOKUP($G1054,Temp!$A:$C,J$1,FALSE)</f>
        <v>#VALUE!</v>
      </c>
      <c r="K1054" s="22" t="e">
        <f>VLOOKUP($G1054,Temp!$A:$C,K$1,FALSE)</f>
        <v>#VALUE!</v>
      </c>
      <c r="L1054" s="22" t="e">
        <f>VLOOKUP($G1054,Temp!$A:$C,L$1,FALSE)</f>
        <v>#VALUE!</v>
      </c>
      <c r="M1054" s="22" t="e">
        <f>VLOOKUP($G1054,Temp!$A:$C,M$1,FALSE)</f>
        <v>#VALUE!</v>
      </c>
      <c r="N1054" s="22" t="e">
        <f>VLOOKUP($G1054,Temp!$A:$C,N$1,FALSE)</f>
        <v>#VALUE!</v>
      </c>
      <c r="O1054" s="22" t="e">
        <f>VLOOKUP($G1054,Temp!$A:$C,O$1,FALSE)</f>
        <v>#VALUE!</v>
      </c>
      <c r="P1054" s="22" t="e">
        <f>VLOOKUP($G1054,Temp!$A:$C,P$1,FALSE)</f>
        <v>#VALUE!</v>
      </c>
      <c r="Q1054" s="22" t="e">
        <f>VLOOKUP($G1054,Temp!$A:$C,Q$1,FALSE)</f>
        <v>#VALUE!</v>
      </c>
      <c r="R1054" s="22" t="e">
        <f>VLOOKUP($G1054,Temp!$A:$C,R$1,FALSE)</f>
        <v>#VALUE!</v>
      </c>
      <c r="S1054" s="22" t="e">
        <f>VLOOKUP($G1054,Temp!$A:$C,S$1,FALSE)</f>
        <v>#VALUE!</v>
      </c>
      <c r="T1054" s="22" t="e">
        <f>VLOOKUP($G1054,Temp!$A:$C,T$1,FALSE)</f>
        <v>#VALUE!</v>
      </c>
      <c r="U1054" s="22" t="e">
        <f>VLOOKUP($G1054,Temp!$A:$C,U$1,FALSE)</f>
        <v>#VALUE!</v>
      </c>
      <c r="V1054" s="22" t="e">
        <f>VLOOKUP($G1054,Temp!$A:$C,V$1,FALSE)</f>
        <v>#VALUE!</v>
      </c>
      <c r="W1054" s="22" t="e">
        <f>VLOOKUP($G1054,Temp!$A:$C,W$1,FALSE)</f>
        <v>#VALUE!</v>
      </c>
      <c r="X1054" s="22" t="e">
        <f>VLOOKUP($G1054,Temp!$A:$C,X$1,FALSE)</f>
        <v>#VALUE!</v>
      </c>
      <c r="Y1054" s="22">
        <f>VLOOKUP($G1054,Temp!$A:$C,Y$1,FALSE)</f>
        <v>1600</v>
      </c>
      <c r="Z1054" s="22">
        <f>VLOOKUP($G1054,Temp!$A:$C,Z$1,FALSE)</f>
        <v>0</v>
      </c>
      <c r="AA1054" s="22" t="str">
        <f>VLOOKUP($A1054,Searches!$A:$H,AA$1,FALSE)</f>
        <v>Alex Kam</v>
      </c>
      <c r="AB1054" s="22" t="str">
        <f>VLOOKUP($A1054,Searches!$A:$H,AB$1,FALSE)</f>
        <v>CoachMarket</v>
      </c>
      <c r="AC1054" s="22" t="str">
        <f>VLOOKUP($A1054,Searches!$A:$H,AC$1,FALSE)</f>
        <v>Chief Marketing Officer</v>
      </c>
      <c r="AD1054" s="22" t="str">
        <f>VLOOKUP($A1054,Searches!$A:$H,AD$1,FALSE)</f>
        <v>2nd</v>
      </c>
      <c r="AE1054" s="22" t="str">
        <f>VLOOKUP($A1054,Searches!$A:$H,AE$1,FALSE)</f>
        <v/>
      </c>
      <c r="AF1054" s="22" t="str">
        <f>VLOOKUP($A1054,Searches!$A:$H,AF$1,FALSE)</f>
        <v>Greater New York City Area</v>
      </c>
      <c r="AG1054" s="22" t="str">
        <f>VLOOKUP($A1054,Searches!$A:$H,AG$1,FALSE)</f>
        <v>https://www.linkedin.com/sales/profile/9760271,YsSA,NAME_SEARCH?moduleKey=peopleSearchResults&amp;pageKey=sales-search3-people-refinement&amp;contextId=635D3E904723061580FE6AF00A2B0000&amp;requestId=44b55c8c-6dac-46de-9edc-5e1a2617d352&amp;action=CLICK&amp;target=urn%3Ali%3AsalesLead%3A(-1%2C9760271)&amp;pageNumber=8&amp;targetEl=profilelink&amp;position=17&amp;trk=lss-serp-result-lead_photo</v>
      </c>
      <c r="AH1054" s="22" t="str">
        <f>VLOOKUP($G1054,Temp!$D:$F,AH$1,FALSE)</f>
        <v>coachmarket.com</v>
      </c>
      <c r="AI1054" s="22" t="str">
        <f>VLOOKUP($G1054,Temp!$D:$F,AI$1,FALSE)</f>
        <v>HubSpot</v>
      </c>
      <c r="AJ1054" s="22" t="str">
        <f>VLOOKUP($G1054,Temp!$D:$F,AJ$1,FALSE)</f>
        <v>WordPress</v>
      </c>
    </row>
    <row r="1055" spans="1:36" ht="16" x14ac:dyDescent="0.2">
      <c r="A1055" s="8" t="str">
        <f t="shared" si="16"/>
        <v>Paul Montoya University of California</v>
      </c>
      <c r="B1055" s="8" t="s">
        <v>397</v>
      </c>
      <c r="C1055" s="8" t="s">
        <v>5707</v>
      </c>
      <c r="D1055" s="8" t="s">
        <v>5708</v>
      </c>
      <c r="E1055" s="8" t="s">
        <v>5709</v>
      </c>
      <c r="F1055" s="8" t="s">
        <v>5710</v>
      </c>
      <c r="G1055" s="12" t="s">
        <v>5349</v>
      </c>
      <c r="H1055" s="22" t="str">
        <f>VLOOKUP($G1055,Temp!$A:$C,H$1,FALSE)</f>
        <v>universityofcalifornia.edu</v>
      </c>
      <c r="I1055" s="22" t="e">
        <f>VLOOKUP($G1055,Temp!$A:$C,I$1,FALSE)</f>
        <v>#VALUE!</v>
      </c>
      <c r="J1055" s="22" t="e">
        <f>VLOOKUP($G1055,Temp!$A:$C,J$1,FALSE)</f>
        <v>#VALUE!</v>
      </c>
      <c r="K1055" s="22" t="e">
        <f>VLOOKUP($G1055,Temp!$A:$C,K$1,FALSE)</f>
        <v>#VALUE!</v>
      </c>
      <c r="L1055" s="22" t="e">
        <f>VLOOKUP($G1055,Temp!$A:$C,L$1,FALSE)</f>
        <v>#VALUE!</v>
      </c>
      <c r="M1055" s="22" t="e">
        <f>VLOOKUP($G1055,Temp!$A:$C,M$1,FALSE)</f>
        <v>#VALUE!</v>
      </c>
      <c r="N1055" s="22" t="e">
        <f>VLOOKUP($G1055,Temp!$A:$C,N$1,FALSE)</f>
        <v>#VALUE!</v>
      </c>
      <c r="O1055" s="22" t="e">
        <f>VLOOKUP($G1055,Temp!$A:$C,O$1,FALSE)</f>
        <v>#VALUE!</v>
      </c>
      <c r="P1055" s="22" t="e">
        <f>VLOOKUP($G1055,Temp!$A:$C,P$1,FALSE)</f>
        <v>#VALUE!</v>
      </c>
      <c r="Q1055" s="22" t="e">
        <f>VLOOKUP($G1055,Temp!$A:$C,Q$1,FALSE)</f>
        <v>#VALUE!</v>
      </c>
      <c r="R1055" s="22" t="e">
        <f>VLOOKUP($G1055,Temp!$A:$C,R$1,FALSE)</f>
        <v>#VALUE!</v>
      </c>
      <c r="S1055" s="22" t="e">
        <f>VLOOKUP($G1055,Temp!$A:$C,S$1,FALSE)</f>
        <v>#VALUE!</v>
      </c>
      <c r="T1055" s="22" t="e">
        <f>VLOOKUP($G1055,Temp!$A:$C,T$1,FALSE)</f>
        <v>#VALUE!</v>
      </c>
      <c r="U1055" s="22" t="e">
        <f>VLOOKUP($G1055,Temp!$A:$C,U$1,FALSE)</f>
        <v>#VALUE!</v>
      </c>
      <c r="V1055" s="22" t="e">
        <f>VLOOKUP($G1055,Temp!$A:$C,V$1,FALSE)</f>
        <v>#VALUE!</v>
      </c>
      <c r="W1055" s="22" t="e">
        <f>VLOOKUP($G1055,Temp!$A:$C,W$1,FALSE)</f>
        <v>#VALUE!</v>
      </c>
      <c r="X1055" s="22" t="e">
        <f>VLOOKUP($G1055,Temp!$A:$C,X$1,FALSE)</f>
        <v>#VALUE!</v>
      </c>
      <c r="Y1055" s="22">
        <f>VLOOKUP($G1055,Temp!$A:$C,Y$1,FALSE)</f>
        <v>1300000</v>
      </c>
      <c r="Z1055" s="22">
        <f>VLOOKUP($G1055,Temp!$A:$C,Z$1,FALSE)</f>
        <v>5800</v>
      </c>
      <c r="AA1055" s="22" t="e">
        <f>VLOOKUP($A1055,Searches!$A:$H,AA$1,FALSE)</f>
        <v>#N/A</v>
      </c>
      <c r="AB1055" s="22" t="e">
        <f>VLOOKUP($A1055,Searches!$A:$H,AB$1,FALSE)</f>
        <v>#N/A</v>
      </c>
      <c r="AC1055" s="22" t="e">
        <f>VLOOKUP($A1055,Searches!$A:$H,AC$1,FALSE)</f>
        <v>#N/A</v>
      </c>
      <c r="AD1055" s="22" t="e">
        <f>VLOOKUP($A1055,Searches!$A:$H,AD$1,FALSE)</f>
        <v>#N/A</v>
      </c>
      <c r="AE1055" s="22" t="e">
        <f>VLOOKUP($A1055,Searches!$A:$H,AE$1,FALSE)</f>
        <v>#N/A</v>
      </c>
      <c r="AF1055" s="22" t="e">
        <f>VLOOKUP($A1055,Searches!$A:$H,AF$1,FALSE)</f>
        <v>#N/A</v>
      </c>
      <c r="AG1055" s="22" t="e">
        <f>VLOOKUP($A1055,Searches!$A:$H,AG$1,FALSE)</f>
        <v>#N/A</v>
      </c>
      <c r="AH1055" s="22" t="e">
        <f>VLOOKUP($G1055,Temp!$D:$F,AH$1,FALSE)</f>
        <v>#N/A</v>
      </c>
      <c r="AI1055" s="22" t="e">
        <f>VLOOKUP($G1055,Temp!$D:$F,AI$1,FALSE)</f>
        <v>#N/A</v>
      </c>
      <c r="AJ1055" s="22" t="e">
        <f>VLOOKUP($G1055,Temp!$D:$F,AJ$1,FALSE)</f>
        <v>#N/A</v>
      </c>
    </row>
    <row r="1056" spans="1:36" ht="16" x14ac:dyDescent="0.2">
      <c r="A1056" s="8" t="str">
        <f t="shared" si="16"/>
        <v>Cecilia Panozzo Situs</v>
      </c>
      <c r="B1056" s="8" t="s">
        <v>4241</v>
      </c>
      <c r="C1056" s="8" t="s">
        <v>4243</v>
      </c>
      <c r="D1056" s="8" t="s">
        <v>42</v>
      </c>
      <c r="E1056" s="8" t="s">
        <v>4245</v>
      </c>
      <c r="F1056" s="8" t="s">
        <v>4246</v>
      </c>
      <c r="G1056" s="12" t="s">
        <v>4248</v>
      </c>
      <c r="H1056" s="22" t="str">
        <f>VLOOKUP($G1056,Temp!$A:$C,H$1,FALSE)</f>
        <v>situs.com</v>
      </c>
      <c r="I1056" s="22" t="e">
        <f>VLOOKUP($G1056,Temp!$A:$C,I$1,FALSE)</f>
        <v>#VALUE!</v>
      </c>
      <c r="J1056" s="22" t="e">
        <f>VLOOKUP($G1056,Temp!$A:$C,J$1,FALSE)</f>
        <v>#VALUE!</v>
      </c>
      <c r="K1056" s="22" t="e">
        <f>VLOOKUP($G1056,Temp!$A:$C,K$1,FALSE)</f>
        <v>#VALUE!</v>
      </c>
      <c r="L1056" s="22" t="e">
        <f>VLOOKUP($G1056,Temp!$A:$C,L$1,FALSE)</f>
        <v>#VALUE!</v>
      </c>
      <c r="M1056" s="22" t="e">
        <f>VLOOKUP($G1056,Temp!$A:$C,M$1,FALSE)</f>
        <v>#VALUE!</v>
      </c>
      <c r="N1056" s="22" t="e">
        <f>VLOOKUP($G1056,Temp!$A:$C,N$1,FALSE)</f>
        <v>#VALUE!</v>
      </c>
      <c r="O1056" s="22" t="e">
        <f>VLOOKUP($G1056,Temp!$A:$C,O$1,FALSE)</f>
        <v>#VALUE!</v>
      </c>
      <c r="P1056" s="22" t="e">
        <f>VLOOKUP($G1056,Temp!$A:$C,P$1,FALSE)</f>
        <v>#VALUE!</v>
      </c>
      <c r="Q1056" s="22" t="e">
        <f>VLOOKUP($G1056,Temp!$A:$C,Q$1,FALSE)</f>
        <v>#VALUE!</v>
      </c>
      <c r="R1056" s="22" t="e">
        <f>VLOOKUP($G1056,Temp!$A:$C,R$1,FALSE)</f>
        <v>#VALUE!</v>
      </c>
      <c r="S1056" s="22" t="e">
        <f>VLOOKUP($G1056,Temp!$A:$C,S$1,FALSE)</f>
        <v>#VALUE!</v>
      </c>
      <c r="T1056" s="22" t="e">
        <f>VLOOKUP($G1056,Temp!$A:$C,T$1,FALSE)</f>
        <v>#VALUE!</v>
      </c>
      <c r="U1056" s="22" t="e">
        <f>VLOOKUP($G1056,Temp!$A:$C,U$1,FALSE)</f>
        <v>#VALUE!</v>
      </c>
      <c r="V1056" s="22" t="e">
        <f>VLOOKUP($G1056,Temp!$A:$C,V$1,FALSE)</f>
        <v>#VALUE!</v>
      </c>
      <c r="W1056" s="22" t="e">
        <f>VLOOKUP($G1056,Temp!$A:$C,W$1,FALSE)</f>
        <v>#VALUE!</v>
      </c>
      <c r="X1056" s="22" t="e">
        <f>VLOOKUP($G1056,Temp!$A:$C,X$1,FALSE)</f>
        <v>#VALUE!</v>
      </c>
      <c r="Y1056" s="22">
        <f>VLOOKUP($G1056,Temp!$A:$C,Y$1,FALSE)</f>
        <v>413</v>
      </c>
      <c r="Z1056" s="22">
        <f>VLOOKUP($G1056,Temp!$A:$C,Z$1,FALSE)</f>
        <v>0</v>
      </c>
      <c r="AA1056" s="22" t="e">
        <f>VLOOKUP($A1056,Searches!$A:$H,AA$1,FALSE)</f>
        <v>#N/A</v>
      </c>
      <c r="AB1056" s="22" t="e">
        <f>VLOOKUP($A1056,Searches!$A:$H,AB$1,FALSE)</f>
        <v>#N/A</v>
      </c>
      <c r="AC1056" s="22" t="e">
        <f>VLOOKUP($A1056,Searches!$A:$H,AC$1,FALSE)</f>
        <v>#N/A</v>
      </c>
      <c r="AD1056" s="22" t="e">
        <f>VLOOKUP($A1056,Searches!$A:$H,AD$1,FALSE)</f>
        <v>#N/A</v>
      </c>
      <c r="AE1056" s="22" t="e">
        <f>VLOOKUP($A1056,Searches!$A:$H,AE$1,FALSE)</f>
        <v>#N/A</v>
      </c>
      <c r="AF1056" s="22" t="e">
        <f>VLOOKUP($A1056,Searches!$A:$H,AF$1,FALSE)</f>
        <v>#N/A</v>
      </c>
      <c r="AG1056" s="22" t="e">
        <f>VLOOKUP($A1056,Searches!$A:$H,AG$1,FALSE)</f>
        <v>#N/A</v>
      </c>
      <c r="AH1056" s="22" t="str">
        <f>VLOOKUP($G1056,Temp!$D:$F,AH$1,FALSE)</f>
        <v>situs.com</v>
      </c>
      <c r="AI1056" s="22" t="str">
        <f>VLOOKUP($G1056,Temp!$D:$F,AI$1,FALSE)</f>
        <v>HubSpot</v>
      </c>
      <c r="AJ1056" s="22" t="str">
        <f>VLOOKUP($G1056,Temp!$D:$F,AJ$1,FALSE)</f>
        <v>WordPress</v>
      </c>
    </row>
    <row r="1057" spans="1:36" ht="16" x14ac:dyDescent="0.2">
      <c r="A1057" s="8" t="str">
        <f t="shared" si="16"/>
        <v>Chris Capehart Oven Bits</v>
      </c>
      <c r="B1057" s="8" t="s">
        <v>89</v>
      </c>
      <c r="C1057" s="8" t="s">
        <v>5728</v>
      </c>
      <c r="D1057" s="8" t="s">
        <v>443</v>
      </c>
      <c r="E1057" s="8" t="s">
        <v>5729</v>
      </c>
      <c r="F1057" s="8" t="s">
        <v>5730</v>
      </c>
      <c r="G1057" s="12" t="s">
        <v>5360</v>
      </c>
      <c r="H1057" s="22" t="str">
        <f>VLOOKUP($G1057,Temp!$A:$C,H$1,FALSE)</f>
        <v>ovenbits.com</v>
      </c>
      <c r="I1057" s="22" t="e">
        <f>VLOOKUP($G1057,Temp!$A:$C,I$1,FALSE)</f>
        <v>#VALUE!</v>
      </c>
      <c r="J1057" s="22" t="e">
        <f>VLOOKUP($G1057,Temp!$A:$C,J$1,FALSE)</f>
        <v>#VALUE!</v>
      </c>
      <c r="K1057" s="22" t="e">
        <f>VLOOKUP($G1057,Temp!$A:$C,K$1,FALSE)</f>
        <v>#VALUE!</v>
      </c>
      <c r="L1057" s="22" t="e">
        <f>VLOOKUP($G1057,Temp!$A:$C,L$1,FALSE)</f>
        <v>#VALUE!</v>
      </c>
      <c r="M1057" s="22" t="e">
        <f>VLOOKUP($G1057,Temp!$A:$C,M$1,FALSE)</f>
        <v>#VALUE!</v>
      </c>
      <c r="N1057" s="22" t="e">
        <f>VLOOKUP($G1057,Temp!$A:$C,N$1,FALSE)</f>
        <v>#VALUE!</v>
      </c>
      <c r="O1057" s="22" t="e">
        <f>VLOOKUP($G1057,Temp!$A:$C,O$1,FALSE)</f>
        <v>#VALUE!</v>
      </c>
      <c r="P1057" s="22" t="e">
        <f>VLOOKUP($G1057,Temp!$A:$C,P$1,FALSE)</f>
        <v>#VALUE!</v>
      </c>
      <c r="Q1057" s="22" t="e">
        <f>VLOOKUP($G1057,Temp!$A:$C,Q$1,FALSE)</f>
        <v>#VALUE!</v>
      </c>
      <c r="R1057" s="22" t="e">
        <f>VLOOKUP($G1057,Temp!$A:$C,R$1,FALSE)</f>
        <v>#VALUE!</v>
      </c>
      <c r="S1057" s="22" t="e">
        <f>VLOOKUP($G1057,Temp!$A:$C,S$1,FALSE)</f>
        <v>#VALUE!</v>
      </c>
      <c r="T1057" s="22" t="e">
        <f>VLOOKUP($G1057,Temp!$A:$C,T$1,FALSE)</f>
        <v>#VALUE!</v>
      </c>
      <c r="U1057" s="22" t="e">
        <f>VLOOKUP($G1057,Temp!$A:$C,U$1,FALSE)</f>
        <v>#VALUE!</v>
      </c>
      <c r="V1057" s="22" t="e">
        <f>VLOOKUP($G1057,Temp!$A:$C,V$1,FALSE)</f>
        <v>#VALUE!</v>
      </c>
      <c r="W1057" s="22" t="e">
        <f>VLOOKUP($G1057,Temp!$A:$C,W$1,FALSE)</f>
        <v>#VALUE!</v>
      </c>
      <c r="X1057" s="22" t="e">
        <f>VLOOKUP($G1057,Temp!$A:$C,X$1,FALSE)</f>
        <v>#VALUE!</v>
      </c>
      <c r="Y1057" s="22">
        <f>VLOOKUP($G1057,Temp!$A:$C,Y$1,FALSE)</f>
        <v>0</v>
      </c>
      <c r="Z1057" s="22">
        <f>VLOOKUP($G1057,Temp!$A:$C,Z$1,FALSE)</f>
        <v>0</v>
      </c>
      <c r="AA1057" s="22" t="e">
        <f>VLOOKUP($A1057,Searches!$A:$H,AA$1,FALSE)</f>
        <v>#N/A</v>
      </c>
      <c r="AB1057" s="22" t="e">
        <f>VLOOKUP($A1057,Searches!$A:$H,AB$1,FALSE)</f>
        <v>#N/A</v>
      </c>
      <c r="AC1057" s="22" t="e">
        <f>VLOOKUP($A1057,Searches!$A:$H,AC$1,FALSE)</f>
        <v>#N/A</v>
      </c>
      <c r="AD1057" s="22" t="e">
        <f>VLOOKUP($A1057,Searches!$A:$H,AD$1,FALSE)</f>
        <v>#N/A</v>
      </c>
      <c r="AE1057" s="22" t="e">
        <f>VLOOKUP($A1057,Searches!$A:$H,AE$1,FALSE)</f>
        <v>#N/A</v>
      </c>
      <c r="AF1057" s="22" t="e">
        <f>VLOOKUP($A1057,Searches!$A:$H,AF$1,FALSE)</f>
        <v>#N/A</v>
      </c>
      <c r="AG1057" s="22" t="e">
        <f>VLOOKUP($A1057,Searches!$A:$H,AG$1,FALSE)</f>
        <v>#N/A</v>
      </c>
      <c r="AH1057" s="22" t="e">
        <f>VLOOKUP($G1057,Temp!$D:$F,AH$1,FALSE)</f>
        <v>#N/A</v>
      </c>
      <c r="AI1057" s="22" t="e">
        <f>VLOOKUP($G1057,Temp!$D:$F,AI$1,FALSE)</f>
        <v>#N/A</v>
      </c>
      <c r="AJ1057" s="22" t="e">
        <f>VLOOKUP($G1057,Temp!$D:$F,AJ$1,FALSE)</f>
        <v>#N/A</v>
      </c>
    </row>
    <row r="1058" spans="1:36" ht="16" x14ac:dyDescent="0.2">
      <c r="A1058" s="8" t="str">
        <f t="shared" si="16"/>
        <v>Scott Barnyak SDLC Partners, L.P.</v>
      </c>
      <c r="B1058" s="8" t="s">
        <v>737</v>
      </c>
      <c r="C1058" s="8" t="s">
        <v>5736</v>
      </c>
      <c r="D1058" s="8" t="s">
        <v>5737</v>
      </c>
      <c r="E1058" s="8" t="s">
        <v>5738</v>
      </c>
      <c r="F1058" s="8" t="s">
        <v>5739</v>
      </c>
      <c r="G1058" s="12" t="s">
        <v>5375</v>
      </c>
      <c r="H1058" s="22" t="str">
        <f>VLOOKUP($G1058,Temp!$A:$C,H$1,FALSE)</f>
        <v>sdlcpartners.com</v>
      </c>
      <c r="I1058" s="22" t="e">
        <f>VLOOKUP($G1058,Temp!$A:$C,I$1,FALSE)</f>
        <v>#VALUE!</v>
      </c>
      <c r="J1058" s="22" t="e">
        <f>VLOOKUP($G1058,Temp!$A:$C,J$1,FALSE)</f>
        <v>#VALUE!</v>
      </c>
      <c r="K1058" s="22" t="e">
        <f>VLOOKUP($G1058,Temp!$A:$C,K$1,FALSE)</f>
        <v>#VALUE!</v>
      </c>
      <c r="L1058" s="22" t="e">
        <f>VLOOKUP($G1058,Temp!$A:$C,L$1,FALSE)</f>
        <v>#VALUE!</v>
      </c>
      <c r="M1058" s="22" t="e">
        <f>VLOOKUP($G1058,Temp!$A:$C,M$1,FALSE)</f>
        <v>#VALUE!</v>
      </c>
      <c r="N1058" s="22" t="e">
        <f>VLOOKUP($G1058,Temp!$A:$C,N$1,FALSE)</f>
        <v>#VALUE!</v>
      </c>
      <c r="O1058" s="22" t="e">
        <f>VLOOKUP($G1058,Temp!$A:$C,O$1,FALSE)</f>
        <v>#VALUE!</v>
      </c>
      <c r="P1058" s="22" t="e">
        <f>VLOOKUP($G1058,Temp!$A:$C,P$1,FALSE)</f>
        <v>#VALUE!</v>
      </c>
      <c r="Q1058" s="22" t="e">
        <f>VLOOKUP($G1058,Temp!$A:$C,Q$1,FALSE)</f>
        <v>#VALUE!</v>
      </c>
      <c r="R1058" s="22" t="e">
        <f>VLOOKUP($G1058,Temp!$A:$C,R$1,FALSE)</f>
        <v>#VALUE!</v>
      </c>
      <c r="S1058" s="22" t="e">
        <f>VLOOKUP($G1058,Temp!$A:$C,S$1,FALSE)</f>
        <v>#VALUE!</v>
      </c>
      <c r="T1058" s="22" t="e">
        <f>VLOOKUP($G1058,Temp!$A:$C,T$1,FALSE)</f>
        <v>#VALUE!</v>
      </c>
      <c r="U1058" s="22" t="e">
        <f>VLOOKUP($G1058,Temp!$A:$C,U$1,FALSE)</f>
        <v>#VALUE!</v>
      </c>
      <c r="V1058" s="22" t="e">
        <f>VLOOKUP($G1058,Temp!$A:$C,V$1,FALSE)</f>
        <v>#VALUE!</v>
      </c>
      <c r="W1058" s="22" t="e">
        <f>VLOOKUP($G1058,Temp!$A:$C,W$1,FALSE)</f>
        <v>#VALUE!</v>
      </c>
      <c r="X1058" s="22" t="e">
        <f>VLOOKUP($G1058,Temp!$A:$C,X$1,FALSE)</f>
        <v>#VALUE!</v>
      </c>
      <c r="Y1058" s="22">
        <f>VLOOKUP($G1058,Temp!$A:$C,Y$1,FALSE)</f>
        <v>259</v>
      </c>
      <c r="Z1058" s="22">
        <f>VLOOKUP($G1058,Temp!$A:$C,Z$1,FALSE)</f>
        <v>0</v>
      </c>
      <c r="AA1058" s="22" t="e">
        <f>VLOOKUP($A1058,Searches!$A:$H,AA$1,FALSE)</f>
        <v>#N/A</v>
      </c>
      <c r="AB1058" s="22" t="e">
        <f>VLOOKUP($A1058,Searches!$A:$H,AB$1,FALSE)</f>
        <v>#N/A</v>
      </c>
      <c r="AC1058" s="22" t="e">
        <f>VLOOKUP($A1058,Searches!$A:$H,AC$1,FALSE)</f>
        <v>#N/A</v>
      </c>
      <c r="AD1058" s="22" t="e">
        <f>VLOOKUP($A1058,Searches!$A:$H,AD$1,FALSE)</f>
        <v>#N/A</v>
      </c>
      <c r="AE1058" s="22" t="e">
        <f>VLOOKUP($A1058,Searches!$A:$H,AE$1,FALSE)</f>
        <v>#N/A</v>
      </c>
      <c r="AF1058" s="22" t="e">
        <f>VLOOKUP($A1058,Searches!$A:$H,AF$1,FALSE)</f>
        <v>#N/A</v>
      </c>
      <c r="AG1058" s="22" t="e">
        <f>VLOOKUP($A1058,Searches!$A:$H,AG$1,FALSE)</f>
        <v>#N/A</v>
      </c>
      <c r="AH1058" s="22" t="e">
        <f>VLOOKUP($G1058,Temp!$D:$F,AH$1,FALSE)</f>
        <v>#N/A</v>
      </c>
      <c r="AI1058" s="22" t="e">
        <f>VLOOKUP($G1058,Temp!$D:$F,AI$1,FALSE)</f>
        <v>#N/A</v>
      </c>
      <c r="AJ1058" s="22" t="e">
        <f>VLOOKUP($G1058,Temp!$D:$F,AJ$1,FALSE)</f>
        <v>#N/A</v>
      </c>
    </row>
    <row r="1059" spans="1:36" ht="16" x14ac:dyDescent="0.2">
      <c r="A1059" s="8" t="str">
        <f t="shared" si="16"/>
        <v>Kurt Andersen Symmetry™</v>
      </c>
      <c r="B1059" s="8" t="s">
        <v>5754</v>
      </c>
      <c r="C1059" s="8" t="s">
        <v>5755</v>
      </c>
      <c r="D1059" s="8" t="s">
        <v>42</v>
      </c>
      <c r="E1059" s="8" t="s">
        <v>5756</v>
      </c>
      <c r="F1059" s="8" t="s">
        <v>5758</v>
      </c>
      <c r="G1059" s="12" t="s">
        <v>5387</v>
      </c>
      <c r="H1059" s="22" t="str">
        <f>VLOOKUP($G1059,Temp!$A:$C,H$1,FALSE)</f>
        <v>symmetrycorp.com</v>
      </c>
      <c r="I1059" s="22" t="e">
        <f>VLOOKUP($G1059,Temp!$A:$C,I$1,FALSE)</f>
        <v>#VALUE!</v>
      </c>
      <c r="J1059" s="22" t="e">
        <f>VLOOKUP($G1059,Temp!$A:$C,J$1,FALSE)</f>
        <v>#VALUE!</v>
      </c>
      <c r="K1059" s="22" t="e">
        <f>VLOOKUP($G1059,Temp!$A:$C,K$1,FALSE)</f>
        <v>#VALUE!</v>
      </c>
      <c r="L1059" s="22" t="e">
        <f>VLOOKUP($G1059,Temp!$A:$C,L$1,FALSE)</f>
        <v>#VALUE!</v>
      </c>
      <c r="M1059" s="22" t="e">
        <f>VLOOKUP($G1059,Temp!$A:$C,M$1,FALSE)</f>
        <v>#VALUE!</v>
      </c>
      <c r="N1059" s="22" t="e">
        <f>VLOOKUP($G1059,Temp!$A:$C,N$1,FALSE)</f>
        <v>#VALUE!</v>
      </c>
      <c r="O1059" s="22" t="e">
        <f>VLOOKUP($G1059,Temp!$A:$C,O$1,FALSE)</f>
        <v>#VALUE!</v>
      </c>
      <c r="P1059" s="22" t="e">
        <f>VLOOKUP($G1059,Temp!$A:$C,P$1,FALSE)</f>
        <v>#VALUE!</v>
      </c>
      <c r="Q1059" s="22" t="e">
        <f>VLOOKUP($G1059,Temp!$A:$C,Q$1,FALSE)</f>
        <v>#VALUE!</v>
      </c>
      <c r="R1059" s="22" t="e">
        <f>VLOOKUP($G1059,Temp!$A:$C,R$1,FALSE)</f>
        <v>#VALUE!</v>
      </c>
      <c r="S1059" s="22" t="e">
        <f>VLOOKUP($G1059,Temp!$A:$C,S$1,FALSE)</f>
        <v>#VALUE!</v>
      </c>
      <c r="T1059" s="22" t="e">
        <f>VLOOKUP($G1059,Temp!$A:$C,T$1,FALSE)</f>
        <v>#VALUE!</v>
      </c>
      <c r="U1059" s="22" t="e">
        <f>VLOOKUP($G1059,Temp!$A:$C,U$1,FALSE)</f>
        <v>#VALUE!</v>
      </c>
      <c r="V1059" s="22" t="e">
        <f>VLOOKUP($G1059,Temp!$A:$C,V$1,FALSE)</f>
        <v>#VALUE!</v>
      </c>
      <c r="W1059" s="22" t="e">
        <f>VLOOKUP($G1059,Temp!$A:$C,W$1,FALSE)</f>
        <v>#VALUE!</v>
      </c>
      <c r="X1059" s="22" t="e">
        <f>VLOOKUP($G1059,Temp!$A:$C,X$1,FALSE)</f>
        <v>#VALUE!</v>
      </c>
      <c r="Y1059" s="22">
        <f>VLOOKUP($G1059,Temp!$A:$C,Y$1,FALSE)</f>
        <v>19500</v>
      </c>
      <c r="Z1059" s="22">
        <f>VLOOKUP($G1059,Temp!$A:$C,Z$1,FALSE)</f>
        <v>1200</v>
      </c>
      <c r="AA1059" s="22" t="e">
        <f>VLOOKUP($A1059,Searches!$A:$H,AA$1,FALSE)</f>
        <v>#N/A</v>
      </c>
      <c r="AB1059" s="22" t="e">
        <f>VLOOKUP($A1059,Searches!$A:$H,AB$1,FALSE)</f>
        <v>#N/A</v>
      </c>
      <c r="AC1059" s="22" t="e">
        <f>VLOOKUP($A1059,Searches!$A:$H,AC$1,FALSE)</f>
        <v>#N/A</v>
      </c>
      <c r="AD1059" s="22" t="e">
        <f>VLOOKUP($A1059,Searches!$A:$H,AD$1,FALSE)</f>
        <v>#N/A</v>
      </c>
      <c r="AE1059" s="22" t="e">
        <f>VLOOKUP($A1059,Searches!$A:$H,AE$1,FALSE)</f>
        <v>#N/A</v>
      </c>
      <c r="AF1059" s="22" t="e">
        <f>VLOOKUP($A1059,Searches!$A:$H,AF$1,FALSE)</f>
        <v>#N/A</v>
      </c>
      <c r="AG1059" s="22" t="e">
        <f>VLOOKUP($A1059,Searches!$A:$H,AG$1,FALSE)</f>
        <v>#N/A</v>
      </c>
      <c r="AH1059" s="22" t="str">
        <f>VLOOKUP($G1059,Temp!$D:$F,AH$1,FALSE)</f>
        <v>symmetrycorp.com</v>
      </c>
      <c r="AI1059" s="22">
        <f>VLOOKUP($G1059,Temp!$D:$F,AI$1,FALSE)</f>
        <v>0</v>
      </c>
      <c r="AJ1059" s="22" t="str">
        <f>VLOOKUP($G1059,Temp!$D:$F,AJ$1,FALSE)</f>
        <v>WordPress</v>
      </c>
    </row>
    <row r="1060" spans="1:36" ht="16" x14ac:dyDescent="0.2">
      <c r="A1060" s="8" t="str">
        <f t="shared" si="16"/>
        <v>Joe Kotula ClearOne Advantage</v>
      </c>
      <c r="B1060" s="8" t="s">
        <v>1586</v>
      </c>
      <c r="C1060" s="8" t="s">
        <v>5766</v>
      </c>
      <c r="D1060" s="8" t="s">
        <v>42</v>
      </c>
      <c r="E1060" s="8" t="s">
        <v>5767</v>
      </c>
      <c r="F1060" s="8" t="s">
        <v>5769</v>
      </c>
      <c r="G1060" s="12" t="s">
        <v>5392</v>
      </c>
      <c r="H1060" s="22" t="str">
        <f>VLOOKUP($G1060,Temp!$A:$C,H$1,FALSE)</f>
        <v>ClearOneAdvantage.com</v>
      </c>
      <c r="I1060" s="22" t="e">
        <f>VLOOKUP($G1060,Temp!$A:$C,I$1,FALSE)</f>
        <v>#VALUE!</v>
      </c>
      <c r="J1060" s="22" t="e">
        <f>VLOOKUP($G1060,Temp!$A:$C,J$1,FALSE)</f>
        <v>#VALUE!</v>
      </c>
      <c r="K1060" s="22" t="e">
        <f>VLOOKUP($G1060,Temp!$A:$C,K$1,FALSE)</f>
        <v>#VALUE!</v>
      </c>
      <c r="L1060" s="22" t="e">
        <f>VLOOKUP($G1060,Temp!$A:$C,L$1,FALSE)</f>
        <v>#VALUE!</v>
      </c>
      <c r="M1060" s="22" t="e">
        <f>VLOOKUP($G1060,Temp!$A:$C,M$1,FALSE)</f>
        <v>#VALUE!</v>
      </c>
      <c r="N1060" s="22" t="e">
        <f>VLOOKUP($G1060,Temp!$A:$C,N$1,FALSE)</f>
        <v>#VALUE!</v>
      </c>
      <c r="O1060" s="22" t="e">
        <f>VLOOKUP($G1060,Temp!$A:$C,O$1,FALSE)</f>
        <v>#VALUE!</v>
      </c>
      <c r="P1060" s="22" t="e">
        <f>VLOOKUP($G1060,Temp!$A:$C,P$1,FALSE)</f>
        <v>#VALUE!</v>
      </c>
      <c r="Q1060" s="22" t="e">
        <f>VLOOKUP($G1060,Temp!$A:$C,Q$1,FALSE)</f>
        <v>#VALUE!</v>
      </c>
      <c r="R1060" s="22" t="e">
        <f>VLOOKUP($G1060,Temp!$A:$C,R$1,FALSE)</f>
        <v>#VALUE!</v>
      </c>
      <c r="S1060" s="22" t="e">
        <f>VLOOKUP($G1060,Temp!$A:$C,S$1,FALSE)</f>
        <v>#VALUE!</v>
      </c>
      <c r="T1060" s="22" t="e">
        <f>VLOOKUP($G1060,Temp!$A:$C,T$1,FALSE)</f>
        <v>#VALUE!</v>
      </c>
      <c r="U1060" s="22" t="e">
        <f>VLOOKUP($G1060,Temp!$A:$C,U$1,FALSE)</f>
        <v>#VALUE!</v>
      </c>
      <c r="V1060" s="22" t="e">
        <f>VLOOKUP($G1060,Temp!$A:$C,V$1,FALSE)</f>
        <v>#VALUE!</v>
      </c>
      <c r="W1060" s="22" t="e">
        <f>VLOOKUP($G1060,Temp!$A:$C,W$1,FALSE)</f>
        <v>#VALUE!</v>
      </c>
      <c r="X1060" s="22" t="e">
        <f>VLOOKUP($G1060,Temp!$A:$C,X$1,FALSE)</f>
        <v>#VALUE!</v>
      </c>
      <c r="Y1060" s="22">
        <f>VLOOKUP($G1060,Temp!$A:$C,Y$1,FALSE)</f>
        <v>3900</v>
      </c>
      <c r="Z1060" s="22">
        <f>VLOOKUP($G1060,Temp!$A:$C,Z$1,FALSE)</f>
        <v>243000</v>
      </c>
      <c r="AA1060" s="22" t="e">
        <f>VLOOKUP($A1060,Searches!$A:$H,AA$1,FALSE)</f>
        <v>#N/A</v>
      </c>
      <c r="AB1060" s="22" t="e">
        <f>VLOOKUP($A1060,Searches!$A:$H,AB$1,FALSE)</f>
        <v>#N/A</v>
      </c>
      <c r="AC1060" s="22" t="e">
        <f>VLOOKUP($A1060,Searches!$A:$H,AC$1,FALSE)</f>
        <v>#N/A</v>
      </c>
      <c r="AD1060" s="22" t="e">
        <f>VLOOKUP($A1060,Searches!$A:$H,AD$1,FALSE)</f>
        <v>#N/A</v>
      </c>
      <c r="AE1060" s="22" t="e">
        <f>VLOOKUP($A1060,Searches!$A:$H,AE$1,FALSE)</f>
        <v>#N/A</v>
      </c>
      <c r="AF1060" s="22" t="e">
        <f>VLOOKUP($A1060,Searches!$A:$H,AF$1,FALSE)</f>
        <v>#N/A</v>
      </c>
      <c r="AG1060" s="22" t="e">
        <f>VLOOKUP($A1060,Searches!$A:$H,AG$1,FALSE)</f>
        <v>#N/A</v>
      </c>
      <c r="AH1060" s="22" t="e">
        <f>VLOOKUP($G1060,Temp!$D:$F,AH$1,FALSE)</f>
        <v>#N/A</v>
      </c>
      <c r="AI1060" s="22" t="e">
        <f>VLOOKUP($G1060,Temp!$D:$F,AI$1,FALSE)</f>
        <v>#N/A</v>
      </c>
      <c r="AJ1060" s="22" t="e">
        <f>VLOOKUP($G1060,Temp!$D:$F,AJ$1,FALSE)</f>
        <v>#N/A</v>
      </c>
    </row>
    <row r="1061" spans="1:36" ht="16" x14ac:dyDescent="0.2">
      <c r="A1061" s="8" t="str">
        <f t="shared" si="16"/>
        <v>Karen Wong The 20 MSP</v>
      </c>
      <c r="B1061" s="8" t="s">
        <v>5787</v>
      </c>
      <c r="C1061" s="8" t="s">
        <v>5788</v>
      </c>
      <c r="D1061" s="8" t="s">
        <v>42</v>
      </c>
      <c r="E1061" s="8" t="s">
        <v>5789</v>
      </c>
      <c r="F1061" s="8" t="s">
        <v>5790</v>
      </c>
      <c r="G1061" s="12" t="s">
        <v>5403</v>
      </c>
      <c r="H1061" s="22" t="str">
        <f>VLOOKUP($G1061,Temp!$A:$C,H$1,FALSE)</f>
        <v>the20.com</v>
      </c>
      <c r="I1061" s="22" t="e">
        <f>VLOOKUP($G1061,Temp!$A:$C,I$1,FALSE)</f>
        <v>#VALUE!</v>
      </c>
      <c r="J1061" s="22" t="e">
        <f>VLOOKUP($G1061,Temp!$A:$C,J$1,FALSE)</f>
        <v>#VALUE!</v>
      </c>
      <c r="K1061" s="22" t="e">
        <f>VLOOKUP($G1061,Temp!$A:$C,K$1,FALSE)</f>
        <v>#VALUE!</v>
      </c>
      <c r="L1061" s="22" t="e">
        <f>VLOOKUP($G1061,Temp!$A:$C,L$1,FALSE)</f>
        <v>#VALUE!</v>
      </c>
      <c r="M1061" s="22" t="e">
        <f>VLOOKUP($G1061,Temp!$A:$C,M$1,FALSE)</f>
        <v>#VALUE!</v>
      </c>
      <c r="N1061" s="22" t="e">
        <f>VLOOKUP($G1061,Temp!$A:$C,N$1,FALSE)</f>
        <v>#VALUE!</v>
      </c>
      <c r="O1061" s="22" t="e">
        <f>VLOOKUP($G1061,Temp!$A:$C,O$1,FALSE)</f>
        <v>#VALUE!</v>
      </c>
      <c r="P1061" s="22" t="e">
        <f>VLOOKUP($G1061,Temp!$A:$C,P$1,FALSE)</f>
        <v>#VALUE!</v>
      </c>
      <c r="Q1061" s="22" t="e">
        <f>VLOOKUP($G1061,Temp!$A:$C,Q$1,FALSE)</f>
        <v>#VALUE!</v>
      </c>
      <c r="R1061" s="22" t="e">
        <f>VLOOKUP($G1061,Temp!$A:$C,R$1,FALSE)</f>
        <v>#VALUE!</v>
      </c>
      <c r="S1061" s="22" t="e">
        <f>VLOOKUP($G1061,Temp!$A:$C,S$1,FALSE)</f>
        <v>#VALUE!</v>
      </c>
      <c r="T1061" s="22" t="e">
        <f>VLOOKUP($G1061,Temp!$A:$C,T$1,FALSE)</f>
        <v>#VALUE!</v>
      </c>
      <c r="U1061" s="22" t="e">
        <f>VLOOKUP($G1061,Temp!$A:$C,U$1,FALSE)</f>
        <v>#VALUE!</v>
      </c>
      <c r="V1061" s="22" t="e">
        <f>VLOOKUP($G1061,Temp!$A:$C,V$1,FALSE)</f>
        <v>#VALUE!</v>
      </c>
      <c r="W1061" s="22" t="e">
        <f>VLOOKUP($G1061,Temp!$A:$C,W$1,FALSE)</f>
        <v>#VALUE!</v>
      </c>
      <c r="X1061" s="22" t="e">
        <f>VLOOKUP($G1061,Temp!$A:$C,X$1,FALSE)</f>
        <v>#VALUE!</v>
      </c>
      <c r="Y1061" s="22">
        <f>VLOOKUP($G1061,Temp!$A:$C,Y$1,FALSE)</f>
        <v>27</v>
      </c>
      <c r="Z1061" s="22">
        <f>VLOOKUP($G1061,Temp!$A:$C,Z$1,FALSE)</f>
        <v>0</v>
      </c>
      <c r="AA1061" s="22" t="e">
        <f>VLOOKUP($A1061,Searches!$A:$H,AA$1,FALSE)</f>
        <v>#N/A</v>
      </c>
      <c r="AB1061" s="22" t="e">
        <f>VLOOKUP($A1061,Searches!$A:$H,AB$1,FALSE)</f>
        <v>#N/A</v>
      </c>
      <c r="AC1061" s="22" t="e">
        <f>VLOOKUP($A1061,Searches!$A:$H,AC$1,FALSE)</f>
        <v>#N/A</v>
      </c>
      <c r="AD1061" s="22" t="e">
        <f>VLOOKUP($A1061,Searches!$A:$H,AD$1,FALSE)</f>
        <v>#N/A</v>
      </c>
      <c r="AE1061" s="22" t="e">
        <f>VLOOKUP($A1061,Searches!$A:$H,AE$1,FALSE)</f>
        <v>#N/A</v>
      </c>
      <c r="AF1061" s="22" t="e">
        <f>VLOOKUP($A1061,Searches!$A:$H,AF$1,FALSE)</f>
        <v>#N/A</v>
      </c>
      <c r="AG1061" s="22" t="e">
        <f>VLOOKUP($A1061,Searches!$A:$H,AG$1,FALSE)</f>
        <v>#N/A</v>
      </c>
      <c r="AH1061" s="22" t="str">
        <f>VLOOKUP($G1061,Temp!$D:$F,AH$1,FALSE)</f>
        <v>the20.com</v>
      </c>
      <c r="AI1061" s="22" t="str">
        <f>VLOOKUP($G1061,Temp!$D:$F,AI$1,FALSE)</f>
        <v>HubSpot</v>
      </c>
      <c r="AJ1061" s="22" t="str">
        <f>VLOOKUP($G1061,Temp!$D:$F,AJ$1,FALSE)</f>
        <v>WordPress</v>
      </c>
    </row>
    <row r="1062" spans="1:36" ht="16" x14ac:dyDescent="0.2">
      <c r="A1062" s="8" t="str">
        <f t="shared" si="16"/>
        <v>Walaa Farid Konviere Corporation</v>
      </c>
      <c r="B1062" s="8" t="s">
        <v>5798</v>
      </c>
      <c r="C1062" s="8" t="s">
        <v>5799</v>
      </c>
      <c r="D1062" s="8" t="s">
        <v>42</v>
      </c>
      <c r="E1062" s="8" t="s">
        <v>5800</v>
      </c>
      <c r="F1062" s="8" t="s">
        <v>5801</v>
      </c>
      <c r="G1062" s="12" t="s">
        <v>5409</v>
      </c>
      <c r="H1062" s="22" t="str">
        <f>VLOOKUP($G1062,Temp!$A:$C,H$1,FALSE)</f>
        <v>konviere.com</v>
      </c>
      <c r="I1062" s="22" t="e">
        <f>VLOOKUP($G1062,Temp!$A:$C,I$1,FALSE)</f>
        <v>#VALUE!</v>
      </c>
      <c r="J1062" s="22" t="e">
        <f>VLOOKUP($G1062,Temp!$A:$C,J$1,FALSE)</f>
        <v>#VALUE!</v>
      </c>
      <c r="K1062" s="22" t="e">
        <f>VLOOKUP($G1062,Temp!$A:$C,K$1,FALSE)</f>
        <v>#VALUE!</v>
      </c>
      <c r="L1062" s="22" t="e">
        <f>VLOOKUP($G1062,Temp!$A:$C,L$1,FALSE)</f>
        <v>#VALUE!</v>
      </c>
      <c r="M1062" s="22" t="e">
        <f>VLOOKUP($G1062,Temp!$A:$C,M$1,FALSE)</f>
        <v>#VALUE!</v>
      </c>
      <c r="N1062" s="22" t="e">
        <f>VLOOKUP($G1062,Temp!$A:$C,N$1,FALSE)</f>
        <v>#VALUE!</v>
      </c>
      <c r="O1062" s="22" t="e">
        <f>VLOOKUP($G1062,Temp!$A:$C,O$1,FALSE)</f>
        <v>#VALUE!</v>
      </c>
      <c r="P1062" s="22" t="e">
        <f>VLOOKUP($G1062,Temp!$A:$C,P$1,FALSE)</f>
        <v>#VALUE!</v>
      </c>
      <c r="Q1062" s="22" t="e">
        <f>VLOOKUP($G1062,Temp!$A:$C,Q$1,FALSE)</f>
        <v>#VALUE!</v>
      </c>
      <c r="R1062" s="22" t="e">
        <f>VLOOKUP($G1062,Temp!$A:$C,R$1,FALSE)</f>
        <v>#VALUE!</v>
      </c>
      <c r="S1062" s="22" t="e">
        <f>VLOOKUP($G1062,Temp!$A:$C,S$1,FALSE)</f>
        <v>#VALUE!</v>
      </c>
      <c r="T1062" s="22" t="e">
        <f>VLOOKUP($G1062,Temp!$A:$C,T$1,FALSE)</f>
        <v>#VALUE!</v>
      </c>
      <c r="U1062" s="22" t="e">
        <f>VLOOKUP($G1062,Temp!$A:$C,U$1,FALSE)</f>
        <v>#VALUE!</v>
      </c>
      <c r="V1062" s="22" t="e">
        <f>VLOOKUP($G1062,Temp!$A:$C,V$1,FALSE)</f>
        <v>#VALUE!</v>
      </c>
      <c r="W1062" s="22" t="e">
        <f>VLOOKUP($G1062,Temp!$A:$C,W$1,FALSE)</f>
        <v>#VALUE!</v>
      </c>
      <c r="X1062" s="22" t="e">
        <f>VLOOKUP($G1062,Temp!$A:$C,X$1,FALSE)</f>
        <v>#VALUE!</v>
      </c>
      <c r="Y1062" s="22">
        <f>VLOOKUP($G1062,Temp!$A:$C,Y$1,FALSE)</f>
        <v>0</v>
      </c>
      <c r="Z1062" s="22">
        <f>VLOOKUP($G1062,Temp!$A:$C,Z$1,FALSE)</f>
        <v>0</v>
      </c>
      <c r="AA1062" s="22" t="e">
        <f>VLOOKUP($A1062,Searches!$A:$H,AA$1,FALSE)</f>
        <v>#N/A</v>
      </c>
      <c r="AB1062" s="22" t="e">
        <f>VLOOKUP($A1062,Searches!$A:$H,AB$1,FALSE)</f>
        <v>#N/A</v>
      </c>
      <c r="AC1062" s="22" t="e">
        <f>VLOOKUP($A1062,Searches!$A:$H,AC$1,FALSE)</f>
        <v>#N/A</v>
      </c>
      <c r="AD1062" s="22" t="e">
        <f>VLOOKUP($A1062,Searches!$A:$H,AD$1,FALSE)</f>
        <v>#N/A</v>
      </c>
      <c r="AE1062" s="22" t="e">
        <f>VLOOKUP($A1062,Searches!$A:$H,AE$1,FALSE)</f>
        <v>#N/A</v>
      </c>
      <c r="AF1062" s="22" t="e">
        <f>VLOOKUP($A1062,Searches!$A:$H,AF$1,FALSE)</f>
        <v>#N/A</v>
      </c>
      <c r="AG1062" s="22" t="e">
        <f>VLOOKUP($A1062,Searches!$A:$H,AG$1,FALSE)</f>
        <v>#N/A</v>
      </c>
      <c r="AH1062" s="22" t="e">
        <f>VLOOKUP($G1062,Temp!$D:$F,AH$1,FALSE)</f>
        <v>#N/A</v>
      </c>
      <c r="AI1062" s="22" t="e">
        <f>VLOOKUP($G1062,Temp!$D:$F,AI$1,FALSE)</f>
        <v>#N/A</v>
      </c>
      <c r="AJ1062" s="22" t="e">
        <f>VLOOKUP($G1062,Temp!$D:$F,AJ$1,FALSE)</f>
        <v>#N/A</v>
      </c>
    </row>
    <row r="1063" spans="1:36" ht="16" x14ac:dyDescent="0.2">
      <c r="A1063" s="8" t="str">
        <f t="shared" si="16"/>
        <v>Josh Caggiula NextShift™</v>
      </c>
      <c r="B1063" s="8" t="s">
        <v>701</v>
      </c>
      <c r="C1063" s="8" t="s">
        <v>5815</v>
      </c>
      <c r="D1063" s="8" t="s">
        <v>5816</v>
      </c>
      <c r="E1063" s="8" t="s">
        <v>5817</v>
      </c>
      <c r="F1063" s="8" t="s">
        <v>5818</v>
      </c>
      <c r="G1063" s="12" t="s">
        <v>5819</v>
      </c>
      <c r="H1063" s="22" t="e">
        <f>VLOOKUP($G1063,Temp!$A:$C,H$1,FALSE)</f>
        <v>#N/A</v>
      </c>
      <c r="I1063" s="22" t="e">
        <f>VLOOKUP($G1063,Temp!$A:$C,I$1,FALSE)</f>
        <v>#N/A</v>
      </c>
      <c r="J1063" s="22" t="e">
        <f>VLOOKUP($G1063,Temp!$A:$C,J$1,FALSE)</f>
        <v>#N/A</v>
      </c>
      <c r="K1063" s="22" t="e">
        <f>VLOOKUP($G1063,Temp!$A:$C,K$1,FALSE)</f>
        <v>#N/A</v>
      </c>
      <c r="L1063" s="22" t="e">
        <f>VLOOKUP($G1063,Temp!$A:$C,L$1,FALSE)</f>
        <v>#N/A</v>
      </c>
      <c r="M1063" s="22" t="e">
        <f>VLOOKUP($G1063,Temp!$A:$C,M$1,FALSE)</f>
        <v>#N/A</v>
      </c>
      <c r="N1063" s="22" t="e">
        <f>VLOOKUP($G1063,Temp!$A:$C,N$1,FALSE)</f>
        <v>#N/A</v>
      </c>
      <c r="O1063" s="22" t="e">
        <f>VLOOKUP($G1063,Temp!$A:$C,O$1,FALSE)</f>
        <v>#N/A</v>
      </c>
      <c r="P1063" s="22" t="e">
        <f>VLOOKUP($G1063,Temp!$A:$C,P$1,FALSE)</f>
        <v>#N/A</v>
      </c>
      <c r="Q1063" s="22" t="e">
        <f>VLOOKUP($G1063,Temp!$A:$C,Q$1,FALSE)</f>
        <v>#N/A</v>
      </c>
      <c r="R1063" s="22" t="e">
        <f>VLOOKUP($G1063,Temp!$A:$C,R$1,FALSE)</f>
        <v>#N/A</v>
      </c>
      <c r="S1063" s="22" t="e">
        <f>VLOOKUP($G1063,Temp!$A:$C,S$1,FALSE)</f>
        <v>#N/A</v>
      </c>
      <c r="T1063" s="22" t="e">
        <f>VLOOKUP($G1063,Temp!$A:$C,T$1,FALSE)</f>
        <v>#N/A</v>
      </c>
      <c r="U1063" s="22" t="e">
        <f>VLOOKUP($G1063,Temp!$A:$C,U$1,FALSE)</f>
        <v>#N/A</v>
      </c>
      <c r="V1063" s="22" t="e">
        <f>VLOOKUP($G1063,Temp!$A:$C,V$1,FALSE)</f>
        <v>#N/A</v>
      </c>
      <c r="W1063" s="22" t="e">
        <f>VLOOKUP($G1063,Temp!$A:$C,W$1,FALSE)</f>
        <v>#N/A</v>
      </c>
      <c r="X1063" s="22" t="e">
        <f>VLOOKUP($G1063,Temp!$A:$C,X$1,FALSE)</f>
        <v>#N/A</v>
      </c>
      <c r="Y1063" s="22" t="e">
        <f>VLOOKUP($G1063,Temp!$A:$C,Y$1,FALSE)</f>
        <v>#N/A</v>
      </c>
      <c r="Z1063" s="22" t="e">
        <f>VLOOKUP($G1063,Temp!$A:$C,Z$1,FALSE)</f>
        <v>#N/A</v>
      </c>
      <c r="AA1063" s="22" t="e">
        <f>VLOOKUP($A1063,Searches!$A:$H,AA$1,FALSE)</f>
        <v>#N/A</v>
      </c>
      <c r="AB1063" s="22" t="e">
        <f>VLOOKUP($A1063,Searches!$A:$H,AB$1,FALSE)</f>
        <v>#N/A</v>
      </c>
      <c r="AC1063" s="22" t="e">
        <f>VLOOKUP($A1063,Searches!$A:$H,AC$1,FALSE)</f>
        <v>#N/A</v>
      </c>
      <c r="AD1063" s="22" t="e">
        <f>VLOOKUP($A1063,Searches!$A:$H,AD$1,FALSE)</f>
        <v>#N/A</v>
      </c>
      <c r="AE1063" s="22" t="e">
        <f>VLOOKUP($A1063,Searches!$A:$H,AE$1,FALSE)</f>
        <v>#N/A</v>
      </c>
      <c r="AF1063" s="22" t="e">
        <f>VLOOKUP($A1063,Searches!$A:$H,AF$1,FALSE)</f>
        <v>#N/A</v>
      </c>
      <c r="AG1063" s="22" t="e">
        <f>VLOOKUP($A1063,Searches!$A:$H,AG$1,FALSE)</f>
        <v>#N/A</v>
      </c>
      <c r="AH1063" s="22" t="e">
        <f>VLOOKUP($G1063,Temp!$D:$F,AH$1,FALSE)</f>
        <v>#N/A</v>
      </c>
      <c r="AI1063" s="22" t="e">
        <f>VLOOKUP($G1063,Temp!$D:$F,AI$1,FALSE)</f>
        <v>#N/A</v>
      </c>
      <c r="AJ1063" s="22" t="e">
        <f>VLOOKUP($G1063,Temp!$D:$F,AJ$1,FALSE)</f>
        <v>#N/A</v>
      </c>
    </row>
    <row r="1064" spans="1:36" ht="16" x14ac:dyDescent="0.2">
      <c r="A1064" s="8" t="str">
        <f t="shared" si="16"/>
        <v>Domenic Colasante WGroup</v>
      </c>
      <c r="B1064" s="8" t="s">
        <v>5826</v>
      </c>
      <c r="C1064" s="8" t="s">
        <v>5827</v>
      </c>
      <c r="D1064" s="8" t="s">
        <v>42</v>
      </c>
      <c r="E1064" s="8" t="s">
        <v>5828</v>
      </c>
      <c r="F1064" s="8" t="s">
        <v>5829</v>
      </c>
      <c r="G1064" s="12" t="s">
        <v>5427</v>
      </c>
      <c r="H1064" s="22" t="str">
        <f>VLOOKUP($G1064,Temp!$A:$C,H$1,FALSE)</f>
        <v>thinkwgroup.com</v>
      </c>
      <c r="I1064" s="22" t="e">
        <f>VLOOKUP($G1064,Temp!$A:$C,I$1,FALSE)</f>
        <v>#VALUE!</v>
      </c>
      <c r="J1064" s="22" t="e">
        <f>VLOOKUP($G1064,Temp!$A:$C,J$1,FALSE)</f>
        <v>#VALUE!</v>
      </c>
      <c r="K1064" s="22" t="e">
        <f>VLOOKUP($G1064,Temp!$A:$C,K$1,FALSE)</f>
        <v>#VALUE!</v>
      </c>
      <c r="L1064" s="22" t="e">
        <f>VLOOKUP($G1064,Temp!$A:$C,L$1,FALSE)</f>
        <v>#VALUE!</v>
      </c>
      <c r="M1064" s="22" t="e">
        <f>VLOOKUP($G1064,Temp!$A:$C,M$1,FALSE)</f>
        <v>#VALUE!</v>
      </c>
      <c r="N1064" s="22" t="e">
        <f>VLOOKUP($G1064,Temp!$A:$C,N$1,FALSE)</f>
        <v>#VALUE!</v>
      </c>
      <c r="O1064" s="22" t="e">
        <f>VLOOKUP($G1064,Temp!$A:$C,O$1,FALSE)</f>
        <v>#VALUE!</v>
      </c>
      <c r="P1064" s="22" t="e">
        <f>VLOOKUP($G1064,Temp!$A:$C,P$1,FALSE)</f>
        <v>#VALUE!</v>
      </c>
      <c r="Q1064" s="22" t="e">
        <f>VLOOKUP($G1064,Temp!$A:$C,Q$1,FALSE)</f>
        <v>#VALUE!</v>
      </c>
      <c r="R1064" s="22" t="e">
        <f>VLOOKUP($G1064,Temp!$A:$C,R$1,FALSE)</f>
        <v>#VALUE!</v>
      </c>
      <c r="S1064" s="22" t="e">
        <f>VLOOKUP($G1064,Temp!$A:$C,S$1,FALSE)</f>
        <v>#VALUE!</v>
      </c>
      <c r="T1064" s="22" t="e">
        <f>VLOOKUP($G1064,Temp!$A:$C,T$1,FALSE)</f>
        <v>#VALUE!</v>
      </c>
      <c r="U1064" s="22" t="e">
        <f>VLOOKUP($G1064,Temp!$A:$C,U$1,FALSE)</f>
        <v>#VALUE!</v>
      </c>
      <c r="V1064" s="22" t="e">
        <f>VLOOKUP($G1064,Temp!$A:$C,V$1,FALSE)</f>
        <v>#VALUE!</v>
      </c>
      <c r="W1064" s="22" t="e">
        <f>VLOOKUP($G1064,Temp!$A:$C,W$1,FALSE)</f>
        <v>#VALUE!</v>
      </c>
      <c r="X1064" s="22" t="e">
        <f>VLOOKUP($G1064,Temp!$A:$C,X$1,FALSE)</f>
        <v>#VALUE!</v>
      </c>
      <c r="Y1064" s="22">
        <f>VLOOKUP($G1064,Temp!$A:$C,Y$1,FALSE)</f>
        <v>1300</v>
      </c>
      <c r="Z1064" s="22">
        <f>VLOOKUP($G1064,Temp!$A:$C,Z$1,FALSE)</f>
        <v>0</v>
      </c>
      <c r="AA1064" s="22" t="e">
        <f>VLOOKUP($A1064,Searches!$A:$H,AA$1,FALSE)</f>
        <v>#N/A</v>
      </c>
      <c r="AB1064" s="22" t="e">
        <f>VLOOKUP($A1064,Searches!$A:$H,AB$1,FALSE)</f>
        <v>#N/A</v>
      </c>
      <c r="AC1064" s="22" t="e">
        <f>VLOOKUP($A1064,Searches!$A:$H,AC$1,FALSE)</f>
        <v>#N/A</v>
      </c>
      <c r="AD1064" s="22" t="e">
        <f>VLOOKUP($A1064,Searches!$A:$H,AD$1,FALSE)</f>
        <v>#N/A</v>
      </c>
      <c r="AE1064" s="22" t="e">
        <f>VLOOKUP($A1064,Searches!$A:$H,AE$1,FALSE)</f>
        <v>#N/A</v>
      </c>
      <c r="AF1064" s="22" t="e">
        <f>VLOOKUP($A1064,Searches!$A:$H,AF$1,FALSE)</f>
        <v>#N/A</v>
      </c>
      <c r="AG1064" s="22" t="e">
        <f>VLOOKUP($A1064,Searches!$A:$H,AG$1,FALSE)</f>
        <v>#N/A</v>
      </c>
      <c r="AH1064" s="22" t="e">
        <f>VLOOKUP($G1064,Temp!$D:$F,AH$1,FALSE)</f>
        <v>#N/A</v>
      </c>
      <c r="AI1064" s="22" t="e">
        <f>VLOOKUP($G1064,Temp!$D:$F,AI$1,FALSE)</f>
        <v>#N/A</v>
      </c>
      <c r="AJ1064" s="22" t="e">
        <f>VLOOKUP($G1064,Temp!$D:$F,AJ$1,FALSE)</f>
        <v>#N/A</v>
      </c>
    </row>
    <row r="1065" spans="1:36" ht="16" x14ac:dyDescent="0.2">
      <c r="A1065" s="8" t="str">
        <f t="shared" si="16"/>
        <v>Dalton Parsons InterWorks, Inc</v>
      </c>
      <c r="B1065" s="8" t="s">
        <v>5838</v>
      </c>
      <c r="C1065" s="8" t="s">
        <v>5840</v>
      </c>
      <c r="D1065" s="8" t="s">
        <v>42</v>
      </c>
      <c r="E1065" s="8" t="s">
        <v>5841</v>
      </c>
      <c r="F1065" s="8" t="s">
        <v>5842</v>
      </c>
      <c r="G1065" s="12" t="s">
        <v>5441</v>
      </c>
      <c r="H1065" s="22" t="str">
        <f>VLOOKUP($G1065,Temp!$A:$C,H$1,FALSE)</f>
        <v>interworks.com</v>
      </c>
      <c r="I1065" s="22" t="e">
        <f>VLOOKUP($G1065,Temp!$A:$C,I$1,FALSE)</f>
        <v>#VALUE!</v>
      </c>
      <c r="J1065" s="22" t="e">
        <f>VLOOKUP($G1065,Temp!$A:$C,J$1,FALSE)</f>
        <v>#VALUE!</v>
      </c>
      <c r="K1065" s="22" t="e">
        <f>VLOOKUP($G1065,Temp!$A:$C,K$1,FALSE)</f>
        <v>#VALUE!</v>
      </c>
      <c r="L1065" s="22" t="e">
        <f>VLOOKUP($G1065,Temp!$A:$C,L$1,FALSE)</f>
        <v>#VALUE!</v>
      </c>
      <c r="M1065" s="22" t="e">
        <f>VLOOKUP($G1065,Temp!$A:$C,M$1,FALSE)</f>
        <v>#VALUE!</v>
      </c>
      <c r="N1065" s="22" t="e">
        <f>VLOOKUP($G1065,Temp!$A:$C,N$1,FALSE)</f>
        <v>#VALUE!</v>
      </c>
      <c r="O1065" s="22" t="e">
        <f>VLOOKUP($G1065,Temp!$A:$C,O$1,FALSE)</f>
        <v>#VALUE!</v>
      </c>
      <c r="P1065" s="22" t="e">
        <f>VLOOKUP($G1065,Temp!$A:$C,P$1,FALSE)</f>
        <v>#VALUE!</v>
      </c>
      <c r="Q1065" s="22" t="e">
        <f>VLOOKUP($G1065,Temp!$A:$C,Q$1,FALSE)</f>
        <v>#VALUE!</v>
      </c>
      <c r="R1065" s="22" t="e">
        <f>VLOOKUP($G1065,Temp!$A:$C,R$1,FALSE)</f>
        <v>#VALUE!</v>
      </c>
      <c r="S1065" s="22" t="e">
        <f>VLOOKUP($G1065,Temp!$A:$C,S$1,FALSE)</f>
        <v>#VALUE!</v>
      </c>
      <c r="T1065" s="22" t="e">
        <f>VLOOKUP($G1065,Temp!$A:$C,T$1,FALSE)</f>
        <v>#VALUE!</v>
      </c>
      <c r="U1065" s="22" t="e">
        <f>VLOOKUP($G1065,Temp!$A:$C,U$1,FALSE)</f>
        <v>#VALUE!</v>
      </c>
      <c r="V1065" s="22" t="e">
        <f>VLOOKUP($G1065,Temp!$A:$C,V$1,FALSE)</f>
        <v>#VALUE!</v>
      </c>
      <c r="W1065" s="22" t="e">
        <f>VLOOKUP($G1065,Temp!$A:$C,W$1,FALSE)</f>
        <v>#VALUE!</v>
      </c>
      <c r="X1065" s="22" t="e">
        <f>VLOOKUP($G1065,Temp!$A:$C,X$1,FALSE)</f>
        <v>#VALUE!</v>
      </c>
      <c r="Y1065" s="22">
        <f>VLOOKUP($G1065,Temp!$A:$C,Y$1,FALSE)</f>
        <v>75600</v>
      </c>
      <c r="Z1065" s="22">
        <f>VLOOKUP($G1065,Temp!$A:$C,Z$1,FALSE)</f>
        <v>3300</v>
      </c>
      <c r="AA1065" s="22" t="str">
        <f>VLOOKUP($A1065,Searches!$A:$H,AA$1,FALSE)</f>
        <v>Dalton Parsons</v>
      </c>
      <c r="AB1065" s="22" t="str">
        <f>VLOOKUP($A1065,Searches!$A:$H,AB$1,FALSE)</f>
        <v>InterWorks, Inc</v>
      </c>
      <c r="AC1065" s="22" t="str">
        <f>VLOOKUP($A1065,Searches!$A:$H,AC$1,FALSE)</f>
        <v>Chief Marketing Officer</v>
      </c>
      <c r="AD1065" s="22" t="str">
        <f>VLOOKUP($A1065,Searches!$A:$H,AD$1,FALSE)</f>
        <v>2nd</v>
      </c>
      <c r="AE1065" s="22" t="str">
        <f>VLOOKUP($A1065,Searches!$A:$H,AE$1,FALSE)</f>
        <v/>
      </c>
      <c r="AF1065" s="22" t="str">
        <f>VLOOKUP($A1065,Searches!$A:$H,AF$1,FALSE)</f>
        <v>Oklahoma City, Oklahoma Area</v>
      </c>
      <c r="AG1065" s="22" t="str">
        <f>VLOOKUP($A1065,Searches!$A:$H,AG$1,FALSE)</f>
        <v>https://www.linkedin.com/sales/profile/16085208,Vcwu,NAME_SEARCH?moduleKey=peopleSearchResults&amp;pageKey=sales-search3-people-refinement&amp;contextId=60BC92C971D70515801E49D6842B0000&amp;requestId=aad232fb-8045-47d0-8079-d52d89672e62&amp;action=CLICK&amp;target=urn%3Ali%3AsalesLead%3A(-1%2C16085208)&amp;pageNumber=13&amp;targetEl=profilelink&amp;position=16&amp;trk=lss-serp-result-lead_photo</v>
      </c>
      <c r="AH1065" s="22" t="str">
        <f>VLOOKUP($G1065,Temp!$D:$F,AH$1,FALSE)</f>
        <v>interworks.com</v>
      </c>
      <c r="AI1065" s="22" t="str">
        <f>VLOOKUP($G1065,Temp!$D:$F,AI$1,FALSE)</f>
        <v>Pardot</v>
      </c>
      <c r="AJ1065" s="22" t="str">
        <f>VLOOKUP($G1065,Temp!$D:$F,AJ$1,FALSE)</f>
        <v>Drupal</v>
      </c>
    </row>
    <row r="1066" spans="1:36" ht="16" x14ac:dyDescent="0.2">
      <c r="A1066" s="8" t="str">
        <f t="shared" si="16"/>
        <v>Kavitha Gopalan MOBODEXTER</v>
      </c>
      <c r="B1066" s="8" t="s">
        <v>5852</v>
      </c>
      <c r="C1066" s="8" t="s">
        <v>5853</v>
      </c>
      <c r="D1066" s="8" t="s">
        <v>5854</v>
      </c>
      <c r="E1066" s="8" t="s">
        <v>5855</v>
      </c>
      <c r="F1066" s="8" t="s">
        <v>5856</v>
      </c>
      <c r="G1066" s="12" t="s">
        <v>5456</v>
      </c>
      <c r="H1066" s="22" t="str">
        <f>VLOOKUP($G1066,Temp!$A:$C,H$1,FALSE)</f>
        <v>mobodexter.com</v>
      </c>
      <c r="I1066" s="22" t="e">
        <f>VLOOKUP($G1066,Temp!$A:$C,I$1,FALSE)</f>
        <v>#VALUE!</v>
      </c>
      <c r="J1066" s="22" t="e">
        <f>VLOOKUP($G1066,Temp!$A:$C,J$1,FALSE)</f>
        <v>#VALUE!</v>
      </c>
      <c r="K1066" s="22" t="e">
        <f>VLOOKUP($G1066,Temp!$A:$C,K$1,FALSE)</f>
        <v>#VALUE!</v>
      </c>
      <c r="L1066" s="22" t="e">
        <f>VLOOKUP($G1066,Temp!$A:$C,L$1,FALSE)</f>
        <v>#VALUE!</v>
      </c>
      <c r="M1066" s="22" t="e">
        <f>VLOOKUP($G1066,Temp!$A:$C,M$1,FALSE)</f>
        <v>#VALUE!</v>
      </c>
      <c r="N1066" s="22" t="e">
        <f>VLOOKUP($G1066,Temp!$A:$C,N$1,FALSE)</f>
        <v>#VALUE!</v>
      </c>
      <c r="O1066" s="22" t="e">
        <f>VLOOKUP($G1066,Temp!$A:$C,O$1,FALSE)</f>
        <v>#VALUE!</v>
      </c>
      <c r="P1066" s="22" t="e">
        <f>VLOOKUP($G1066,Temp!$A:$C,P$1,FALSE)</f>
        <v>#VALUE!</v>
      </c>
      <c r="Q1066" s="22" t="e">
        <f>VLOOKUP($G1066,Temp!$A:$C,Q$1,FALSE)</f>
        <v>#VALUE!</v>
      </c>
      <c r="R1066" s="22" t="e">
        <f>VLOOKUP($G1066,Temp!$A:$C,R$1,FALSE)</f>
        <v>#VALUE!</v>
      </c>
      <c r="S1066" s="22" t="e">
        <f>VLOOKUP($G1066,Temp!$A:$C,S$1,FALSE)</f>
        <v>#VALUE!</v>
      </c>
      <c r="T1066" s="22" t="e">
        <f>VLOOKUP($G1066,Temp!$A:$C,T$1,FALSE)</f>
        <v>#VALUE!</v>
      </c>
      <c r="U1066" s="22" t="e">
        <f>VLOOKUP($G1066,Temp!$A:$C,U$1,FALSE)</f>
        <v>#VALUE!</v>
      </c>
      <c r="V1066" s="22" t="e">
        <f>VLOOKUP($G1066,Temp!$A:$C,V$1,FALSE)</f>
        <v>#VALUE!</v>
      </c>
      <c r="W1066" s="22" t="e">
        <f>VLOOKUP($G1066,Temp!$A:$C,W$1,FALSE)</f>
        <v>#VALUE!</v>
      </c>
      <c r="X1066" s="22" t="e">
        <f>VLOOKUP($G1066,Temp!$A:$C,X$1,FALSE)</f>
        <v>#VALUE!</v>
      </c>
      <c r="Y1066" s="22">
        <f>VLOOKUP($G1066,Temp!$A:$C,Y$1,FALSE)</f>
        <v>0</v>
      </c>
      <c r="Z1066" s="22">
        <f>VLOOKUP($G1066,Temp!$A:$C,Z$1,FALSE)</f>
        <v>0</v>
      </c>
      <c r="AA1066" s="22" t="str">
        <f>VLOOKUP($A1066,Searches!$A:$H,AA$1,FALSE)</f>
        <v>Kavitha Gopalan</v>
      </c>
      <c r="AB1066" s="22" t="str">
        <f>VLOOKUP($A1066,Searches!$A:$H,AB$1,FALSE)</f>
        <v>MOBODEXTER</v>
      </c>
      <c r="AC1066" s="22" t="str">
        <f>VLOOKUP($A1066,Searches!$A:$H,AC$1,FALSE)</f>
        <v>Co-Founder | Chief Marketing Officer</v>
      </c>
      <c r="AD1066" s="22" t="str">
        <f>VLOOKUP($A1066,Searches!$A:$H,AD$1,FALSE)</f>
        <v>2nd</v>
      </c>
      <c r="AE1066" s="22" t="str">
        <f>VLOOKUP($A1066,Searches!$A:$H,AE$1,FALSE)</f>
        <v/>
      </c>
      <c r="AF1066" s="22" t="str">
        <f>VLOOKUP($A1066,Searches!$A:$H,AF$1,FALSE)</f>
        <v>Greater Seattle Area</v>
      </c>
      <c r="AG1066" s="22" t="str">
        <f>VLOOKUP($A1066,Searches!$A:$H,AG$1,FALSE)</f>
        <v>https://www.linkedin.com/sales/profile/34082609,bBem,NAME_SEARCH?moduleKey=peopleSearchResults&amp;pageKey=sales-search3-people-refinement&amp;contextId=60BC92C971D70515801E49D6842B0000&amp;requestId=7e4e3b81-6e91-48ba-8ad9-264e04fca98d&amp;action=CLICK&amp;target=urn%3Ali%3AsalesLead%3A(-1%2C34082609)&amp;pageNumber=10&amp;targetEl=profilelink&amp;position=16&amp;trk=lss-serp-result-lead_photo</v>
      </c>
      <c r="AH1066" s="22" t="str">
        <f>VLOOKUP($G1066,Temp!$D:$F,AH$1,FALSE)</f>
        <v>mobodexter.com</v>
      </c>
      <c r="AI1066" s="22">
        <f>VLOOKUP($G1066,Temp!$D:$F,AI$1,FALSE)</f>
        <v>0</v>
      </c>
      <c r="AJ1066" s="22" t="str">
        <f>VLOOKUP($G1066,Temp!$D:$F,AJ$1,FALSE)</f>
        <v>WordPress</v>
      </c>
    </row>
    <row r="1067" spans="1:36" ht="16" x14ac:dyDescent="0.2">
      <c r="A1067" s="8" t="str">
        <f t="shared" si="16"/>
        <v>Kim Brooks Topo Mixed Media</v>
      </c>
      <c r="B1067" s="8" t="s">
        <v>5864</v>
      </c>
      <c r="C1067" s="8" t="s">
        <v>5865</v>
      </c>
      <c r="D1067" s="8" t="s">
        <v>42</v>
      </c>
      <c r="E1067" s="8" t="s">
        <v>5866</v>
      </c>
      <c r="F1067" s="8" t="s">
        <v>5867</v>
      </c>
      <c r="G1067" s="12" t="s">
        <v>5468</v>
      </c>
      <c r="H1067" s="22" t="str">
        <f>VLOOKUP($G1067,Temp!$A:$C,H$1,FALSE)</f>
        <v>topovs.com</v>
      </c>
      <c r="I1067" s="22" t="e">
        <f>VLOOKUP($G1067,Temp!$A:$C,I$1,FALSE)</f>
        <v>#VALUE!</v>
      </c>
      <c r="J1067" s="22" t="e">
        <f>VLOOKUP($G1067,Temp!$A:$C,J$1,FALSE)</f>
        <v>#VALUE!</v>
      </c>
      <c r="K1067" s="22" t="e">
        <f>VLOOKUP($G1067,Temp!$A:$C,K$1,FALSE)</f>
        <v>#VALUE!</v>
      </c>
      <c r="L1067" s="22" t="e">
        <f>VLOOKUP($G1067,Temp!$A:$C,L$1,FALSE)</f>
        <v>#VALUE!</v>
      </c>
      <c r="M1067" s="22" t="e">
        <f>VLOOKUP($G1067,Temp!$A:$C,M$1,FALSE)</f>
        <v>#VALUE!</v>
      </c>
      <c r="N1067" s="22" t="e">
        <f>VLOOKUP($G1067,Temp!$A:$C,N$1,FALSE)</f>
        <v>#VALUE!</v>
      </c>
      <c r="O1067" s="22" t="e">
        <f>VLOOKUP($G1067,Temp!$A:$C,O$1,FALSE)</f>
        <v>#VALUE!</v>
      </c>
      <c r="P1067" s="22" t="e">
        <f>VLOOKUP($G1067,Temp!$A:$C,P$1,FALSE)</f>
        <v>#VALUE!</v>
      </c>
      <c r="Q1067" s="22" t="e">
        <f>VLOOKUP($G1067,Temp!$A:$C,Q$1,FALSE)</f>
        <v>#VALUE!</v>
      </c>
      <c r="R1067" s="22" t="e">
        <f>VLOOKUP($G1067,Temp!$A:$C,R$1,FALSE)</f>
        <v>#VALUE!</v>
      </c>
      <c r="S1067" s="22" t="e">
        <f>VLOOKUP($G1067,Temp!$A:$C,S$1,FALSE)</f>
        <v>#VALUE!</v>
      </c>
      <c r="T1067" s="22" t="e">
        <f>VLOOKUP($G1067,Temp!$A:$C,T$1,FALSE)</f>
        <v>#VALUE!</v>
      </c>
      <c r="U1067" s="22" t="e">
        <f>VLOOKUP($G1067,Temp!$A:$C,U$1,FALSE)</f>
        <v>#VALUE!</v>
      </c>
      <c r="V1067" s="22" t="e">
        <f>VLOOKUP($G1067,Temp!$A:$C,V$1,FALSE)</f>
        <v>#VALUE!</v>
      </c>
      <c r="W1067" s="22" t="e">
        <f>VLOOKUP($G1067,Temp!$A:$C,W$1,FALSE)</f>
        <v>#VALUE!</v>
      </c>
      <c r="X1067" s="22" t="e">
        <f>VLOOKUP($G1067,Temp!$A:$C,X$1,FALSE)</f>
        <v>#VALUE!</v>
      </c>
      <c r="Y1067" s="22">
        <f>VLOOKUP($G1067,Temp!$A:$C,Y$1,FALSE)</f>
        <v>64</v>
      </c>
      <c r="Z1067" s="22">
        <f>VLOOKUP($G1067,Temp!$A:$C,Z$1,FALSE)</f>
        <v>0</v>
      </c>
      <c r="AA1067" s="22" t="e">
        <f>VLOOKUP($A1067,Searches!$A:$H,AA$1,FALSE)</f>
        <v>#N/A</v>
      </c>
      <c r="AB1067" s="22" t="e">
        <f>VLOOKUP($A1067,Searches!$A:$H,AB$1,FALSE)</f>
        <v>#N/A</v>
      </c>
      <c r="AC1067" s="22" t="e">
        <f>VLOOKUP($A1067,Searches!$A:$H,AC$1,FALSE)</f>
        <v>#N/A</v>
      </c>
      <c r="AD1067" s="22" t="e">
        <f>VLOOKUP($A1067,Searches!$A:$H,AD$1,FALSE)</f>
        <v>#N/A</v>
      </c>
      <c r="AE1067" s="22" t="e">
        <f>VLOOKUP($A1067,Searches!$A:$H,AE$1,FALSE)</f>
        <v>#N/A</v>
      </c>
      <c r="AF1067" s="22" t="e">
        <f>VLOOKUP($A1067,Searches!$A:$H,AF$1,FALSE)</f>
        <v>#N/A</v>
      </c>
      <c r="AG1067" s="22" t="e">
        <f>VLOOKUP($A1067,Searches!$A:$H,AG$1,FALSE)</f>
        <v>#N/A</v>
      </c>
      <c r="AH1067" s="22" t="str">
        <f>VLOOKUP($G1067,Temp!$D:$F,AH$1,FALSE)</f>
        <v>topovs.com</v>
      </c>
      <c r="AI1067" s="22">
        <f>VLOOKUP($G1067,Temp!$D:$F,AI$1,FALSE)</f>
        <v>0</v>
      </c>
      <c r="AJ1067" s="22" t="str">
        <f>VLOOKUP($G1067,Temp!$D:$F,AJ$1,FALSE)</f>
        <v>WordPress</v>
      </c>
    </row>
    <row r="1068" spans="1:36" ht="16" x14ac:dyDescent="0.2">
      <c r="A1068" s="8" t="str">
        <f t="shared" si="16"/>
        <v>John Yoho Element Solutions LLC</v>
      </c>
      <c r="B1068" s="8" t="s">
        <v>428</v>
      </c>
      <c r="C1068" s="8" t="s">
        <v>5876</v>
      </c>
      <c r="D1068" s="8" t="s">
        <v>5877</v>
      </c>
      <c r="E1068" s="8" t="s">
        <v>5878</v>
      </c>
      <c r="F1068" s="8" t="s">
        <v>5879</v>
      </c>
      <c r="G1068" s="12" t="s">
        <v>5479</v>
      </c>
      <c r="H1068" s="22" t="str">
        <f>VLOOKUP($G1068,Temp!$A:$C,H$1,FALSE)</f>
        <v>elementsolutions.com</v>
      </c>
      <c r="I1068" s="22" t="e">
        <f>VLOOKUP($G1068,Temp!$A:$C,I$1,FALSE)</f>
        <v>#VALUE!</v>
      </c>
      <c r="J1068" s="22" t="e">
        <f>VLOOKUP($G1068,Temp!$A:$C,J$1,FALSE)</f>
        <v>#VALUE!</v>
      </c>
      <c r="K1068" s="22" t="e">
        <f>VLOOKUP($G1068,Temp!$A:$C,K$1,FALSE)</f>
        <v>#VALUE!</v>
      </c>
      <c r="L1068" s="22" t="e">
        <f>VLOOKUP($G1068,Temp!$A:$C,L$1,FALSE)</f>
        <v>#VALUE!</v>
      </c>
      <c r="M1068" s="22" t="e">
        <f>VLOOKUP($G1068,Temp!$A:$C,M$1,FALSE)</f>
        <v>#VALUE!</v>
      </c>
      <c r="N1068" s="22" t="e">
        <f>VLOOKUP($G1068,Temp!$A:$C,N$1,FALSE)</f>
        <v>#VALUE!</v>
      </c>
      <c r="O1068" s="22" t="e">
        <f>VLOOKUP($G1068,Temp!$A:$C,O$1,FALSE)</f>
        <v>#VALUE!</v>
      </c>
      <c r="P1068" s="22" t="e">
        <f>VLOOKUP($G1068,Temp!$A:$C,P$1,FALSE)</f>
        <v>#VALUE!</v>
      </c>
      <c r="Q1068" s="22" t="e">
        <f>VLOOKUP($G1068,Temp!$A:$C,Q$1,FALSE)</f>
        <v>#VALUE!</v>
      </c>
      <c r="R1068" s="22" t="e">
        <f>VLOOKUP($G1068,Temp!$A:$C,R$1,FALSE)</f>
        <v>#VALUE!</v>
      </c>
      <c r="S1068" s="22" t="e">
        <f>VLOOKUP($G1068,Temp!$A:$C,S$1,FALSE)</f>
        <v>#VALUE!</v>
      </c>
      <c r="T1068" s="22" t="e">
        <f>VLOOKUP($G1068,Temp!$A:$C,T$1,FALSE)</f>
        <v>#VALUE!</v>
      </c>
      <c r="U1068" s="22" t="e">
        <f>VLOOKUP($G1068,Temp!$A:$C,U$1,FALSE)</f>
        <v>#VALUE!</v>
      </c>
      <c r="V1068" s="22" t="e">
        <f>VLOOKUP($G1068,Temp!$A:$C,V$1,FALSE)</f>
        <v>#VALUE!</v>
      </c>
      <c r="W1068" s="22" t="e">
        <f>VLOOKUP($G1068,Temp!$A:$C,W$1,FALSE)</f>
        <v>#VALUE!</v>
      </c>
      <c r="X1068" s="22" t="e">
        <f>VLOOKUP($G1068,Temp!$A:$C,X$1,FALSE)</f>
        <v>#VALUE!</v>
      </c>
      <c r="Y1068" s="22">
        <f>VLOOKUP($G1068,Temp!$A:$C,Y$1,FALSE)</f>
        <v>6</v>
      </c>
      <c r="Z1068" s="22">
        <f>VLOOKUP($G1068,Temp!$A:$C,Z$1,FALSE)</f>
        <v>0</v>
      </c>
      <c r="AA1068" s="22" t="e">
        <f>VLOOKUP($A1068,Searches!$A:$H,AA$1,FALSE)</f>
        <v>#N/A</v>
      </c>
      <c r="AB1068" s="22" t="e">
        <f>VLOOKUP($A1068,Searches!$A:$H,AB$1,FALSE)</f>
        <v>#N/A</v>
      </c>
      <c r="AC1068" s="22" t="e">
        <f>VLOOKUP($A1068,Searches!$A:$H,AC$1,FALSE)</f>
        <v>#N/A</v>
      </c>
      <c r="AD1068" s="22" t="e">
        <f>VLOOKUP($A1068,Searches!$A:$H,AD$1,FALSE)</f>
        <v>#N/A</v>
      </c>
      <c r="AE1068" s="22" t="e">
        <f>VLOOKUP($A1068,Searches!$A:$H,AE$1,FALSE)</f>
        <v>#N/A</v>
      </c>
      <c r="AF1068" s="22" t="e">
        <f>VLOOKUP($A1068,Searches!$A:$H,AF$1,FALSE)</f>
        <v>#N/A</v>
      </c>
      <c r="AG1068" s="22" t="e">
        <f>VLOOKUP($A1068,Searches!$A:$H,AG$1,FALSE)</f>
        <v>#N/A</v>
      </c>
      <c r="AH1068" s="22" t="str">
        <f>VLOOKUP($G1068,Temp!$D:$F,AH$1,FALSE)</f>
        <v>elementsolutions.com</v>
      </c>
      <c r="AI1068" s="22">
        <f>VLOOKUP($G1068,Temp!$D:$F,AI$1,FALSE)</f>
        <v>0</v>
      </c>
      <c r="AJ1068" s="22" t="str">
        <f>VLOOKUP($G1068,Temp!$D:$F,AJ$1,FALSE)</f>
        <v>WordPress</v>
      </c>
    </row>
    <row r="1069" spans="1:36" ht="16" x14ac:dyDescent="0.2">
      <c r="A1069" s="8" t="str">
        <f t="shared" si="16"/>
        <v>Conner Pope Popesites</v>
      </c>
      <c r="B1069" s="8" t="s">
        <v>5886</v>
      </c>
      <c r="C1069" s="8" t="s">
        <v>3095</v>
      </c>
      <c r="D1069" s="8" t="s">
        <v>8149</v>
      </c>
      <c r="E1069" s="8" t="s">
        <v>634</v>
      </c>
      <c r="F1069" s="8" t="s">
        <v>8150</v>
      </c>
      <c r="G1069" s="12" t="s">
        <v>7977</v>
      </c>
      <c r="H1069" s="22" t="str">
        <f>VLOOKUP($G1069,Temp!$A:$C,H$1,FALSE)</f>
        <v>popesites.com</v>
      </c>
      <c r="I1069" s="22" t="e">
        <f>VLOOKUP($G1069,Temp!$A:$C,I$1,FALSE)</f>
        <v>#VALUE!</v>
      </c>
      <c r="J1069" s="22" t="e">
        <f>VLOOKUP($G1069,Temp!$A:$C,J$1,FALSE)</f>
        <v>#VALUE!</v>
      </c>
      <c r="K1069" s="22" t="e">
        <f>VLOOKUP($G1069,Temp!$A:$C,K$1,FALSE)</f>
        <v>#VALUE!</v>
      </c>
      <c r="L1069" s="22" t="e">
        <f>VLOOKUP($G1069,Temp!$A:$C,L$1,FALSE)</f>
        <v>#VALUE!</v>
      </c>
      <c r="M1069" s="22" t="e">
        <f>VLOOKUP($G1069,Temp!$A:$C,M$1,FALSE)</f>
        <v>#VALUE!</v>
      </c>
      <c r="N1069" s="22" t="e">
        <f>VLOOKUP($G1069,Temp!$A:$C,N$1,FALSE)</f>
        <v>#VALUE!</v>
      </c>
      <c r="O1069" s="22" t="e">
        <f>VLOOKUP($G1069,Temp!$A:$C,O$1,FALSE)</f>
        <v>#VALUE!</v>
      </c>
      <c r="P1069" s="22" t="e">
        <f>VLOOKUP($G1069,Temp!$A:$C,P$1,FALSE)</f>
        <v>#VALUE!</v>
      </c>
      <c r="Q1069" s="22" t="e">
        <f>VLOOKUP($G1069,Temp!$A:$C,Q$1,FALSE)</f>
        <v>#VALUE!</v>
      </c>
      <c r="R1069" s="22" t="e">
        <f>VLOOKUP($G1069,Temp!$A:$C,R$1,FALSE)</f>
        <v>#VALUE!</v>
      </c>
      <c r="S1069" s="22" t="e">
        <f>VLOOKUP($G1069,Temp!$A:$C,S$1,FALSE)</f>
        <v>#VALUE!</v>
      </c>
      <c r="T1069" s="22" t="e">
        <f>VLOOKUP($G1069,Temp!$A:$C,T$1,FALSE)</f>
        <v>#VALUE!</v>
      </c>
      <c r="U1069" s="22" t="e">
        <f>VLOOKUP($G1069,Temp!$A:$C,U$1,FALSE)</f>
        <v>#VALUE!</v>
      </c>
      <c r="V1069" s="22" t="e">
        <f>VLOOKUP($G1069,Temp!$A:$C,V$1,FALSE)</f>
        <v>#VALUE!</v>
      </c>
      <c r="W1069" s="22" t="e">
        <f>VLOOKUP($G1069,Temp!$A:$C,W$1,FALSE)</f>
        <v>#VALUE!</v>
      </c>
      <c r="X1069" s="22" t="e">
        <f>VLOOKUP($G1069,Temp!$A:$C,X$1,FALSE)</f>
        <v>#VALUE!</v>
      </c>
      <c r="Y1069" s="22">
        <f>VLOOKUP($G1069,Temp!$A:$C,Y$1,FALSE)</f>
        <v>0</v>
      </c>
      <c r="Z1069" s="22">
        <f>VLOOKUP($G1069,Temp!$A:$C,Z$1,FALSE)</f>
        <v>0</v>
      </c>
      <c r="AA1069" s="22" t="e">
        <f>VLOOKUP($A1069,Searches!$A:$H,AA$1,FALSE)</f>
        <v>#N/A</v>
      </c>
      <c r="AB1069" s="22" t="e">
        <f>VLOOKUP($A1069,Searches!$A:$H,AB$1,FALSE)</f>
        <v>#N/A</v>
      </c>
      <c r="AC1069" s="22" t="e">
        <f>VLOOKUP($A1069,Searches!$A:$H,AC$1,FALSE)</f>
        <v>#N/A</v>
      </c>
      <c r="AD1069" s="22" t="e">
        <f>VLOOKUP($A1069,Searches!$A:$H,AD$1,FALSE)</f>
        <v>#N/A</v>
      </c>
      <c r="AE1069" s="22" t="e">
        <f>VLOOKUP($A1069,Searches!$A:$H,AE$1,FALSE)</f>
        <v>#N/A</v>
      </c>
      <c r="AF1069" s="22" t="e">
        <f>VLOOKUP($A1069,Searches!$A:$H,AF$1,FALSE)</f>
        <v>#N/A</v>
      </c>
      <c r="AG1069" s="22" t="e">
        <f>VLOOKUP($A1069,Searches!$A:$H,AG$1,FALSE)</f>
        <v>#N/A</v>
      </c>
      <c r="AH1069" s="22" t="e">
        <f>VLOOKUP($G1069,Temp!$D:$F,AH$1,FALSE)</f>
        <v>#N/A</v>
      </c>
      <c r="AI1069" s="22" t="e">
        <f>VLOOKUP($G1069,Temp!$D:$F,AI$1,FALSE)</f>
        <v>#N/A</v>
      </c>
      <c r="AJ1069" s="22" t="e">
        <f>VLOOKUP($G1069,Temp!$D:$F,AJ$1,FALSE)</f>
        <v>#N/A</v>
      </c>
    </row>
    <row r="1070" spans="1:36" ht="16" x14ac:dyDescent="0.2">
      <c r="A1070" s="8" t="str">
        <f t="shared" si="16"/>
        <v>Jeremy Forsberg StoAmigo</v>
      </c>
      <c r="B1070" s="8" t="s">
        <v>5580</v>
      </c>
      <c r="C1070" s="8" t="s">
        <v>5899</v>
      </c>
      <c r="D1070" s="8" t="s">
        <v>5900</v>
      </c>
      <c r="E1070" s="8" t="s">
        <v>8151</v>
      </c>
      <c r="F1070" s="8" t="s">
        <v>5902</v>
      </c>
      <c r="G1070" s="12" t="s">
        <v>7978</v>
      </c>
      <c r="H1070" s="22" t="str">
        <f>VLOOKUP($G1070,Temp!$A:$C,H$1,FALSE)</f>
        <v>stoamigo.com</v>
      </c>
      <c r="I1070" s="22" t="e">
        <f>VLOOKUP($G1070,Temp!$A:$C,I$1,FALSE)</f>
        <v>#VALUE!</v>
      </c>
      <c r="J1070" s="22" t="e">
        <f>VLOOKUP($G1070,Temp!$A:$C,J$1,FALSE)</f>
        <v>#VALUE!</v>
      </c>
      <c r="K1070" s="22" t="e">
        <f>VLOOKUP($G1070,Temp!$A:$C,K$1,FALSE)</f>
        <v>#VALUE!</v>
      </c>
      <c r="L1070" s="22" t="e">
        <f>VLOOKUP($G1070,Temp!$A:$C,L$1,FALSE)</f>
        <v>#VALUE!</v>
      </c>
      <c r="M1070" s="22" t="e">
        <f>VLOOKUP($G1070,Temp!$A:$C,M$1,FALSE)</f>
        <v>#VALUE!</v>
      </c>
      <c r="N1070" s="22" t="e">
        <f>VLOOKUP($G1070,Temp!$A:$C,N$1,FALSE)</f>
        <v>#VALUE!</v>
      </c>
      <c r="O1070" s="22" t="e">
        <f>VLOOKUP($G1070,Temp!$A:$C,O$1,FALSE)</f>
        <v>#VALUE!</v>
      </c>
      <c r="P1070" s="22" t="e">
        <f>VLOOKUP($G1070,Temp!$A:$C,P$1,FALSE)</f>
        <v>#VALUE!</v>
      </c>
      <c r="Q1070" s="22" t="e">
        <f>VLOOKUP($G1070,Temp!$A:$C,Q$1,FALSE)</f>
        <v>#VALUE!</v>
      </c>
      <c r="R1070" s="22" t="e">
        <f>VLOOKUP($G1070,Temp!$A:$C,R$1,FALSE)</f>
        <v>#VALUE!</v>
      </c>
      <c r="S1070" s="22" t="e">
        <f>VLOOKUP($G1070,Temp!$A:$C,S$1,FALSE)</f>
        <v>#VALUE!</v>
      </c>
      <c r="T1070" s="22" t="e">
        <f>VLOOKUP($G1070,Temp!$A:$C,T$1,FALSE)</f>
        <v>#VALUE!</v>
      </c>
      <c r="U1070" s="22" t="e">
        <f>VLOOKUP($G1070,Temp!$A:$C,U$1,FALSE)</f>
        <v>#VALUE!</v>
      </c>
      <c r="V1070" s="22" t="e">
        <f>VLOOKUP($G1070,Temp!$A:$C,V$1,FALSE)</f>
        <v>#VALUE!</v>
      </c>
      <c r="W1070" s="22" t="e">
        <f>VLOOKUP($G1070,Temp!$A:$C,W$1,FALSE)</f>
        <v>#VALUE!</v>
      </c>
      <c r="X1070" s="22" t="e">
        <f>VLOOKUP($G1070,Temp!$A:$C,X$1,FALSE)</f>
        <v>#VALUE!</v>
      </c>
      <c r="Y1070" s="22">
        <f>VLOOKUP($G1070,Temp!$A:$C,Y$1,FALSE)</f>
        <v>1</v>
      </c>
      <c r="Z1070" s="22">
        <f>VLOOKUP($G1070,Temp!$A:$C,Z$1,FALSE)</f>
        <v>6</v>
      </c>
      <c r="AA1070" s="22" t="str">
        <f>VLOOKUP($A1070,Searches!$A:$H,AA$1,FALSE)</f>
        <v>Jeremy Forsberg</v>
      </c>
      <c r="AB1070" s="22" t="str">
        <f>VLOOKUP($A1070,Searches!$A:$H,AB$1,FALSE)</f>
        <v>StoAmigo</v>
      </c>
      <c r="AC1070" s="22" t="str">
        <f>VLOOKUP($A1070,Searches!$A:$H,AC$1,FALSE)</f>
        <v xml:space="preserve">Chief Marketing Officer and Vice President </v>
      </c>
      <c r="AD1070" s="22" t="str">
        <f>VLOOKUP($A1070,Searches!$A:$H,AD$1,FALSE)</f>
        <v>2nd</v>
      </c>
      <c r="AE1070" s="22" t="str">
        <f>VLOOKUP($A1070,Searches!$A:$H,AE$1,FALSE)</f>
        <v/>
      </c>
      <c r="AF1070" s="22" t="str">
        <f>VLOOKUP($A1070,Searches!$A:$H,AF$1,FALSE)</f>
        <v>Las Vegas, Nevada Area</v>
      </c>
      <c r="AG1070" s="22" t="str">
        <f>VLOOKUP($A1070,Searches!$A:$H,AG$1,FALSE)</f>
        <v>https://www.linkedin.com/sales/profile/65740995,UOw_,NAME_SEARCH?moduleKey=peopleSearchResults&amp;pageKey=sales-search3-people-refinement&amp;contextId=60BC92C971D70515801E49D6842B0000&amp;requestId=7e4e3b81-6e91-48ba-8ad9-264e04fca98d&amp;action=CLICK&amp;target=urn%3Ali%3AsalesLead%3A(-1%2C65740995)&amp;pageNumber=10&amp;targetEl=profilelink&amp;position=14&amp;trk=lss-serp-result-lead_photo</v>
      </c>
      <c r="AH1070" s="22" t="str">
        <f>VLOOKUP($G1070,Temp!$D:$F,AH$1,FALSE)</f>
        <v>stoamigo.com</v>
      </c>
      <c r="AI1070" s="22">
        <f>VLOOKUP($G1070,Temp!$D:$F,AI$1,FALSE)</f>
        <v>0</v>
      </c>
      <c r="AJ1070" s="22" t="str">
        <f>VLOOKUP($G1070,Temp!$D:$F,AJ$1,FALSE)</f>
        <v>WordPress</v>
      </c>
    </row>
    <row r="1071" spans="1:36" ht="16" x14ac:dyDescent="0.2">
      <c r="A1071" s="8" t="str">
        <f t="shared" si="16"/>
        <v>Yair Riemer CareerArc</v>
      </c>
      <c r="B1071" s="8" t="s">
        <v>5907</v>
      </c>
      <c r="C1071" s="8" t="s">
        <v>5908</v>
      </c>
      <c r="D1071" s="8" t="s">
        <v>42</v>
      </c>
      <c r="E1071" s="8" t="s">
        <v>5909</v>
      </c>
      <c r="F1071" s="8" t="s">
        <v>5910</v>
      </c>
      <c r="G1071" s="12" t="s">
        <v>5508</v>
      </c>
      <c r="H1071" s="22" t="str">
        <f>VLOOKUP($G1071,Temp!$A:$C,H$1,FALSE)</f>
        <v>careerarc.com</v>
      </c>
      <c r="I1071" s="22" t="e">
        <f>VLOOKUP($G1071,Temp!$A:$C,I$1,FALSE)</f>
        <v>#VALUE!</v>
      </c>
      <c r="J1071" s="22" t="e">
        <f>VLOOKUP($G1071,Temp!$A:$C,J$1,FALSE)</f>
        <v>#VALUE!</v>
      </c>
      <c r="K1071" s="22" t="e">
        <f>VLOOKUP($G1071,Temp!$A:$C,K$1,FALSE)</f>
        <v>#VALUE!</v>
      </c>
      <c r="L1071" s="22" t="e">
        <f>VLOOKUP($G1071,Temp!$A:$C,L$1,FALSE)</f>
        <v>#VALUE!</v>
      </c>
      <c r="M1071" s="22" t="e">
        <f>VLOOKUP($G1071,Temp!$A:$C,M$1,FALSE)</f>
        <v>#VALUE!</v>
      </c>
      <c r="N1071" s="22" t="e">
        <f>VLOOKUP($G1071,Temp!$A:$C,N$1,FALSE)</f>
        <v>#VALUE!</v>
      </c>
      <c r="O1071" s="22" t="e">
        <f>VLOOKUP($G1071,Temp!$A:$C,O$1,FALSE)</f>
        <v>#VALUE!</v>
      </c>
      <c r="P1071" s="22" t="e">
        <f>VLOOKUP($G1071,Temp!$A:$C,P$1,FALSE)</f>
        <v>#VALUE!</v>
      </c>
      <c r="Q1071" s="22" t="e">
        <f>VLOOKUP($G1071,Temp!$A:$C,Q$1,FALSE)</f>
        <v>#VALUE!</v>
      </c>
      <c r="R1071" s="22" t="e">
        <f>VLOOKUP($G1071,Temp!$A:$C,R$1,FALSE)</f>
        <v>#VALUE!</v>
      </c>
      <c r="S1071" s="22" t="e">
        <f>VLOOKUP($G1071,Temp!$A:$C,S$1,FALSE)</f>
        <v>#VALUE!</v>
      </c>
      <c r="T1071" s="22" t="e">
        <f>VLOOKUP($G1071,Temp!$A:$C,T$1,FALSE)</f>
        <v>#VALUE!</v>
      </c>
      <c r="U1071" s="22" t="e">
        <f>VLOOKUP($G1071,Temp!$A:$C,U$1,FALSE)</f>
        <v>#VALUE!</v>
      </c>
      <c r="V1071" s="22" t="e">
        <f>VLOOKUP($G1071,Temp!$A:$C,V$1,FALSE)</f>
        <v>#VALUE!</v>
      </c>
      <c r="W1071" s="22" t="e">
        <f>VLOOKUP($G1071,Temp!$A:$C,W$1,FALSE)</f>
        <v>#VALUE!</v>
      </c>
      <c r="X1071" s="22" t="e">
        <f>VLOOKUP($G1071,Temp!$A:$C,X$1,FALSE)</f>
        <v>#VALUE!</v>
      </c>
      <c r="Y1071" s="22">
        <f>VLOOKUP($G1071,Temp!$A:$C,Y$1,FALSE)</f>
        <v>195000</v>
      </c>
      <c r="Z1071" s="22">
        <f>VLOOKUP($G1071,Temp!$A:$C,Z$1,FALSE)</f>
        <v>3900</v>
      </c>
      <c r="AA1071" s="22" t="e">
        <f>VLOOKUP($A1071,Searches!$A:$H,AA$1,FALSE)</f>
        <v>#N/A</v>
      </c>
      <c r="AB1071" s="22" t="e">
        <f>VLOOKUP($A1071,Searches!$A:$H,AB$1,FALSE)</f>
        <v>#N/A</v>
      </c>
      <c r="AC1071" s="22" t="e">
        <f>VLOOKUP($A1071,Searches!$A:$H,AC$1,FALSE)</f>
        <v>#N/A</v>
      </c>
      <c r="AD1071" s="22" t="e">
        <f>VLOOKUP($A1071,Searches!$A:$H,AD$1,FALSE)</f>
        <v>#N/A</v>
      </c>
      <c r="AE1071" s="22" t="e">
        <f>VLOOKUP($A1071,Searches!$A:$H,AE$1,FALSE)</f>
        <v>#N/A</v>
      </c>
      <c r="AF1071" s="22" t="e">
        <f>VLOOKUP($A1071,Searches!$A:$H,AF$1,FALSE)</f>
        <v>#N/A</v>
      </c>
      <c r="AG1071" s="22" t="e">
        <f>VLOOKUP($A1071,Searches!$A:$H,AG$1,FALSE)</f>
        <v>#N/A</v>
      </c>
      <c r="AH1071" s="22" t="str">
        <f>VLOOKUP($G1071,Temp!$D:$F,AH$1,FALSE)</f>
        <v>careerarc.com</v>
      </c>
      <c r="AI1071" s="22" t="str">
        <f>VLOOKUP($G1071,Temp!$D:$F,AI$1,FALSE)</f>
        <v>Marketo</v>
      </c>
      <c r="AJ1071" s="22" t="str">
        <f>VLOOKUP($G1071,Temp!$D:$F,AJ$1,FALSE)</f>
        <v>WordPress</v>
      </c>
    </row>
    <row r="1072" spans="1:36" ht="16" x14ac:dyDescent="0.2">
      <c r="A1072" s="8" t="str">
        <f t="shared" si="16"/>
        <v>Marc Winitz i2c Inc.</v>
      </c>
      <c r="B1072" s="8" t="s">
        <v>4427</v>
      </c>
      <c r="C1072" s="8" t="s">
        <v>5914</v>
      </c>
      <c r="D1072" s="8" t="s">
        <v>42</v>
      </c>
      <c r="E1072" s="8" t="s">
        <v>5915</v>
      </c>
      <c r="F1072" s="8" t="s">
        <v>5916</v>
      </c>
      <c r="G1072" s="12" t="s">
        <v>5518</v>
      </c>
      <c r="H1072" s="22" t="str">
        <f>VLOOKUP($G1072,Temp!$A:$C,H$1,FALSE)</f>
        <v>i2cinc.com</v>
      </c>
      <c r="I1072" s="22" t="e">
        <f>VLOOKUP($G1072,Temp!$A:$C,I$1,FALSE)</f>
        <v>#VALUE!</v>
      </c>
      <c r="J1072" s="22" t="e">
        <f>VLOOKUP($G1072,Temp!$A:$C,J$1,FALSE)</f>
        <v>#VALUE!</v>
      </c>
      <c r="K1072" s="22" t="e">
        <f>VLOOKUP($G1072,Temp!$A:$C,K$1,FALSE)</f>
        <v>#VALUE!</v>
      </c>
      <c r="L1072" s="22" t="e">
        <f>VLOOKUP($G1072,Temp!$A:$C,L$1,FALSE)</f>
        <v>#VALUE!</v>
      </c>
      <c r="M1072" s="22" t="e">
        <f>VLOOKUP($G1072,Temp!$A:$C,M$1,FALSE)</f>
        <v>#VALUE!</v>
      </c>
      <c r="N1072" s="22" t="e">
        <f>VLOOKUP($G1072,Temp!$A:$C,N$1,FALSE)</f>
        <v>#VALUE!</v>
      </c>
      <c r="O1072" s="22" t="e">
        <f>VLOOKUP($G1072,Temp!$A:$C,O$1,FALSE)</f>
        <v>#VALUE!</v>
      </c>
      <c r="P1072" s="22" t="e">
        <f>VLOOKUP($G1072,Temp!$A:$C,P$1,FALSE)</f>
        <v>#VALUE!</v>
      </c>
      <c r="Q1072" s="22" t="e">
        <f>VLOOKUP($G1072,Temp!$A:$C,Q$1,FALSE)</f>
        <v>#VALUE!</v>
      </c>
      <c r="R1072" s="22" t="e">
        <f>VLOOKUP($G1072,Temp!$A:$C,R$1,FALSE)</f>
        <v>#VALUE!</v>
      </c>
      <c r="S1072" s="22" t="e">
        <f>VLOOKUP($G1072,Temp!$A:$C,S$1,FALSE)</f>
        <v>#VALUE!</v>
      </c>
      <c r="T1072" s="22" t="e">
        <f>VLOOKUP($G1072,Temp!$A:$C,T$1,FALSE)</f>
        <v>#VALUE!</v>
      </c>
      <c r="U1072" s="22" t="e">
        <f>VLOOKUP($G1072,Temp!$A:$C,U$1,FALSE)</f>
        <v>#VALUE!</v>
      </c>
      <c r="V1072" s="22" t="e">
        <f>VLOOKUP($G1072,Temp!$A:$C,V$1,FALSE)</f>
        <v>#VALUE!</v>
      </c>
      <c r="W1072" s="22" t="e">
        <f>VLOOKUP($G1072,Temp!$A:$C,W$1,FALSE)</f>
        <v>#VALUE!</v>
      </c>
      <c r="X1072" s="22" t="e">
        <f>VLOOKUP($G1072,Temp!$A:$C,X$1,FALSE)</f>
        <v>#VALUE!</v>
      </c>
      <c r="Y1072" s="22">
        <f>VLOOKUP($G1072,Temp!$A:$C,Y$1,FALSE)</f>
        <v>445</v>
      </c>
      <c r="Z1072" s="22">
        <f>VLOOKUP($G1072,Temp!$A:$C,Z$1,FALSE)</f>
        <v>0</v>
      </c>
      <c r="AA1072" s="22" t="e">
        <f>VLOOKUP($A1072,Searches!$A:$H,AA$1,FALSE)</f>
        <v>#N/A</v>
      </c>
      <c r="AB1072" s="22" t="e">
        <f>VLOOKUP($A1072,Searches!$A:$H,AB$1,FALSE)</f>
        <v>#N/A</v>
      </c>
      <c r="AC1072" s="22" t="e">
        <f>VLOOKUP($A1072,Searches!$A:$H,AC$1,FALSE)</f>
        <v>#N/A</v>
      </c>
      <c r="AD1072" s="22" t="e">
        <f>VLOOKUP($A1072,Searches!$A:$H,AD$1,FALSE)</f>
        <v>#N/A</v>
      </c>
      <c r="AE1072" s="22" t="e">
        <f>VLOOKUP($A1072,Searches!$A:$H,AE$1,FALSE)</f>
        <v>#N/A</v>
      </c>
      <c r="AF1072" s="22" t="e">
        <f>VLOOKUP($A1072,Searches!$A:$H,AF$1,FALSE)</f>
        <v>#N/A</v>
      </c>
      <c r="AG1072" s="22" t="e">
        <f>VLOOKUP($A1072,Searches!$A:$H,AG$1,FALSE)</f>
        <v>#N/A</v>
      </c>
      <c r="AH1072" s="22" t="str">
        <f>VLOOKUP($G1072,Temp!$D:$F,AH$1,FALSE)</f>
        <v>i2cinc.com</v>
      </c>
      <c r="AI1072" s="22" t="str">
        <f>VLOOKUP($G1072,Temp!$D:$F,AI$1,FALSE)</f>
        <v>Pardot</v>
      </c>
      <c r="AJ1072" s="22" t="str">
        <f>VLOOKUP($G1072,Temp!$D:$F,AJ$1,FALSE)</f>
        <v>WordPress</v>
      </c>
    </row>
    <row r="1073" spans="1:36" ht="16" x14ac:dyDescent="0.2">
      <c r="A1073" s="8" t="str">
        <f t="shared" si="16"/>
        <v>John Smith Infusionsoft</v>
      </c>
      <c r="B1073" s="8" t="s">
        <v>428</v>
      </c>
      <c r="C1073" s="8" t="s">
        <v>996</v>
      </c>
      <c r="D1073" s="8" t="s">
        <v>42</v>
      </c>
      <c r="E1073" s="8" t="s">
        <v>5923</v>
      </c>
      <c r="F1073" s="8" t="s">
        <v>5924</v>
      </c>
      <c r="G1073" s="12" t="s">
        <v>5524</v>
      </c>
      <c r="H1073" s="22" t="str">
        <f>VLOOKUP($G1073,Temp!$A:$C,H$1,FALSE)</f>
        <v>infusionsoft.com</v>
      </c>
      <c r="I1073" s="22" t="e">
        <f>VLOOKUP($G1073,Temp!$A:$C,I$1,FALSE)</f>
        <v>#VALUE!</v>
      </c>
      <c r="J1073" s="22" t="e">
        <f>VLOOKUP($G1073,Temp!$A:$C,J$1,FALSE)</f>
        <v>#VALUE!</v>
      </c>
      <c r="K1073" s="22" t="e">
        <f>VLOOKUP($G1073,Temp!$A:$C,K$1,FALSE)</f>
        <v>#VALUE!</v>
      </c>
      <c r="L1073" s="22" t="e">
        <f>VLOOKUP($G1073,Temp!$A:$C,L$1,FALSE)</f>
        <v>#VALUE!</v>
      </c>
      <c r="M1073" s="22" t="e">
        <f>VLOOKUP($G1073,Temp!$A:$C,M$1,FALSE)</f>
        <v>#VALUE!</v>
      </c>
      <c r="N1073" s="22" t="e">
        <f>VLOOKUP($G1073,Temp!$A:$C,N$1,FALSE)</f>
        <v>#VALUE!</v>
      </c>
      <c r="O1073" s="22" t="e">
        <f>VLOOKUP($G1073,Temp!$A:$C,O$1,FALSE)</f>
        <v>#VALUE!</v>
      </c>
      <c r="P1073" s="22" t="e">
        <f>VLOOKUP($G1073,Temp!$A:$C,P$1,FALSE)</f>
        <v>#VALUE!</v>
      </c>
      <c r="Q1073" s="22" t="e">
        <f>VLOOKUP($G1073,Temp!$A:$C,Q$1,FALSE)</f>
        <v>#VALUE!</v>
      </c>
      <c r="R1073" s="22" t="e">
        <f>VLOOKUP($G1073,Temp!$A:$C,R$1,FALSE)</f>
        <v>#VALUE!</v>
      </c>
      <c r="S1073" s="22" t="e">
        <f>VLOOKUP($G1073,Temp!$A:$C,S$1,FALSE)</f>
        <v>#VALUE!</v>
      </c>
      <c r="T1073" s="22" t="e">
        <f>VLOOKUP($G1073,Temp!$A:$C,T$1,FALSE)</f>
        <v>#VALUE!</v>
      </c>
      <c r="U1073" s="22" t="e">
        <f>VLOOKUP($G1073,Temp!$A:$C,U$1,FALSE)</f>
        <v>#VALUE!</v>
      </c>
      <c r="V1073" s="22" t="e">
        <f>VLOOKUP($G1073,Temp!$A:$C,V$1,FALSE)</f>
        <v>#VALUE!</v>
      </c>
      <c r="W1073" s="22" t="e">
        <f>VLOOKUP($G1073,Temp!$A:$C,W$1,FALSE)</f>
        <v>#VALUE!</v>
      </c>
      <c r="X1073" s="22" t="e">
        <f>VLOOKUP($G1073,Temp!$A:$C,X$1,FALSE)</f>
        <v>#VALUE!</v>
      </c>
      <c r="Y1073" s="22">
        <f>VLOOKUP($G1073,Temp!$A:$C,Y$1,FALSE)</f>
        <v>512000</v>
      </c>
      <c r="Z1073" s="22">
        <f>VLOOKUP($G1073,Temp!$A:$C,Z$1,FALSE)</f>
        <v>18200</v>
      </c>
      <c r="AA1073" s="22" t="e">
        <f>VLOOKUP($A1073,Searches!$A:$H,AA$1,FALSE)</f>
        <v>#N/A</v>
      </c>
      <c r="AB1073" s="22" t="e">
        <f>VLOOKUP($A1073,Searches!$A:$H,AB$1,FALSE)</f>
        <v>#N/A</v>
      </c>
      <c r="AC1073" s="22" t="e">
        <f>VLOOKUP($A1073,Searches!$A:$H,AC$1,FALSE)</f>
        <v>#N/A</v>
      </c>
      <c r="AD1073" s="22" t="e">
        <f>VLOOKUP($A1073,Searches!$A:$H,AD$1,FALSE)</f>
        <v>#N/A</v>
      </c>
      <c r="AE1073" s="22" t="e">
        <f>VLOOKUP($A1073,Searches!$A:$H,AE$1,FALSE)</f>
        <v>#N/A</v>
      </c>
      <c r="AF1073" s="22" t="e">
        <f>VLOOKUP($A1073,Searches!$A:$H,AF$1,FALSE)</f>
        <v>#N/A</v>
      </c>
      <c r="AG1073" s="22" t="e">
        <f>VLOOKUP($A1073,Searches!$A:$H,AG$1,FALSE)</f>
        <v>#N/A</v>
      </c>
      <c r="AH1073" s="22" t="e">
        <f>VLOOKUP($G1073,Temp!$D:$F,AH$1,FALSE)</f>
        <v>#N/A</v>
      </c>
      <c r="AI1073" s="22" t="e">
        <f>VLOOKUP($G1073,Temp!$D:$F,AI$1,FALSE)</f>
        <v>#N/A</v>
      </c>
      <c r="AJ1073" s="22" t="e">
        <f>VLOOKUP($G1073,Temp!$D:$F,AJ$1,FALSE)</f>
        <v>#N/A</v>
      </c>
    </row>
    <row r="1074" spans="1:36" ht="16" x14ac:dyDescent="0.2">
      <c r="A1074" s="8" t="str">
        <f t="shared" si="16"/>
        <v>Mary Colucci Zaycon Fresh</v>
      </c>
      <c r="B1074" s="8" t="s">
        <v>5932</v>
      </c>
      <c r="C1074" s="8" t="s">
        <v>5933</v>
      </c>
      <c r="D1074" s="8" t="s">
        <v>42</v>
      </c>
      <c r="E1074" s="8" t="s">
        <v>5934</v>
      </c>
      <c r="F1074" s="8" t="s">
        <v>5935</v>
      </c>
      <c r="G1074" s="12" t="s">
        <v>5539</v>
      </c>
      <c r="H1074" s="22" t="str">
        <f>VLOOKUP($G1074,Temp!$A:$C,H$1,FALSE)</f>
        <v>zayconfresh.com</v>
      </c>
      <c r="I1074" s="22" t="e">
        <f>VLOOKUP($G1074,Temp!$A:$C,I$1,FALSE)</f>
        <v>#VALUE!</v>
      </c>
      <c r="J1074" s="22" t="e">
        <f>VLOOKUP($G1074,Temp!$A:$C,J$1,FALSE)</f>
        <v>#VALUE!</v>
      </c>
      <c r="K1074" s="22" t="e">
        <f>VLOOKUP($G1074,Temp!$A:$C,K$1,FALSE)</f>
        <v>#VALUE!</v>
      </c>
      <c r="L1074" s="22" t="e">
        <f>VLOOKUP($G1074,Temp!$A:$C,L$1,FALSE)</f>
        <v>#VALUE!</v>
      </c>
      <c r="M1074" s="22" t="e">
        <f>VLOOKUP($G1074,Temp!$A:$C,M$1,FALSE)</f>
        <v>#VALUE!</v>
      </c>
      <c r="N1074" s="22" t="e">
        <f>VLOOKUP($G1074,Temp!$A:$C,N$1,FALSE)</f>
        <v>#VALUE!</v>
      </c>
      <c r="O1074" s="22" t="e">
        <f>VLOOKUP($G1074,Temp!$A:$C,O$1,FALSE)</f>
        <v>#VALUE!</v>
      </c>
      <c r="P1074" s="22" t="e">
        <f>VLOOKUP($G1074,Temp!$A:$C,P$1,FALSE)</f>
        <v>#VALUE!</v>
      </c>
      <c r="Q1074" s="22" t="e">
        <f>VLOOKUP($G1074,Temp!$A:$C,Q$1,FALSE)</f>
        <v>#VALUE!</v>
      </c>
      <c r="R1074" s="22" t="e">
        <f>VLOOKUP($G1074,Temp!$A:$C,R$1,FALSE)</f>
        <v>#VALUE!</v>
      </c>
      <c r="S1074" s="22" t="e">
        <f>VLOOKUP($G1074,Temp!$A:$C,S$1,FALSE)</f>
        <v>#VALUE!</v>
      </c>
      <c r="T1074" s="22" t="e">
        <f>VLOOKUP($G1074,Temp!$A:$C,T$1,FALSE)</f>
        <v>#VALUE!</v>
      </c>
      <c r="U1074" s="22" t="e">
        <f>VLOOKUP($G1074,Temp!$A:$C,U$1,FALSE)</f>
        <v>#VALUE!</v>
      </c>
      <c r="V1074" s="22" t="e">
        <f>VLOOKUP($G1074,Temp!$A:$C,V$1,FALSE)</f>
        <v>#VALUE!</v>
      </c>
      <c r="W1074" s="22" t="e">
        <f>VLOOKUP($G1074,Temp!$A:$C,W$1,FALSE)</f>
        <v>#VALUE!</v>
      </c>
      <c r="X1074" s="22" t="e">
        <f>VLOOKUP($G1074,Temp!$A:$C,X$1,FALSE)</f>
        <v>#VALUE!</v>
      </c>
      <c r="Y1074" s="22">
        <f>VLOOKUP($G1074,Temp!$A:$C,Y$1,FALSE)</f>
        <v>3100</v>
      </c>
      <c r="Z1074" s="22">
        <f>VLOOKUP($G1074,Temp!$A:$C,Z$1,FALSE)</f>
        <v>1</v>
      </c>
      <c r="AA1074" s="22" t="e">
        <f>VLOOKUP($A1074,Searches!$A:$H,AA$1,FALSE)</f>
        <v>#N/A</v>
      </c>
      <c r="AB1074" s="22" t="e">
        <f>VLOOKUP($A1074,Searches!$A:$H,AB$1,FALSE)</f>
        <v>#N/A</v>
      </c>
      <c r="AC1074" s="22" t="e">
        <f>VLOOKUP($A1074,Searches!$A:$H,AC$1,FALSE)</f>
        <v>#N/A</v>
      </c>
      <c r="AD1074" s="22" t="e">
        <f>VLOOKUP($A1074,Searches!$A:$H,AD$1,FALSE)</f>
        <v>#N/A</v>
      </c>
      <c r="AE1074" s="22" t="e">
        <f>VLOOKUP($A1074,Searches!$A:$H,AE$1,FALSE)</f>
        <v>#N/A</v>
      </c>
      <c r="AF1074" s="22" t="e">
        <f>VLOOKUP($A1074,Searches!$A:$H,AF$1,FALSE)</f>
        <v>#N/A</v>
      </c>
      <c r="AG1074" s="22" t="e">
        <f>VLOOKUP($A1074,Searches!$A:$H,AG$1,FALSE)</f>
        <v>#N/A</v>
      </c>
      <c r="AH1074" s="22" t="str">
        <f>VLOOKUP($G1074,Temp!$D:$F,AH$1,FALSE)</f>
        <v>zayconfresh.com</v>
      </c>
      <c r="AI1074" s="22">
        <f>VLOOKUP($G1074,Temp!$D:$F,AI$1,FALSE)</f>
        <v>0</v>
      </c>
      <c r="AJ1074" s="22" t="str">
        <f>VLOOKUP($G1074,Temp!$D:$F,AJ$1,FALSE)</f>
        <v>WordPress</v>
      </c>
    </row>
    <row r="1075" spans="1:36" ht="16" x14ac:dyDescent="0.2">
      <c r="A1075" s="8" t="str">
        <f t="shared" si="16"/>
        <v>C. Brice Vendavo</v>
      </c>
      <c r="B1075" s="8" t="s">
        <v>1042</v>
      </c>
      <c r="C1075" s="8" t="s">
        <v>1043</v>
      </c>
      <c r="D1075" s="8" t="s">
        <v>42</v>
      </c>
      <c r="E1075" s="8" t="s">
        <v>1044</v>
      </c>
      <c r="F1075" s="8" t="s">
        <v>1046</v>
      </c>
      <c r="G1075" s="12" t="s">
        <v>1047</v>
      </c>
      <c r="H1075" s="22" t="str">
        <f>VLOOKUP($G1075,Temp!$A:$C,H$1,FALSE)</f>
        <v>vendavo.com</v>
      </c>
      <c r="I1075" s="22" t="e">
        <f>VLOOKUP($G1075,Temp!$A:$C,I$1,FALSE)</f>
        <v>#VALUE!</v>
      </c>
      <c r="J1075" s="22" t="e">
        <f>VLOOKUP($G1075,Temp!$A:$C,J$1,FALSE)</f>
        <v>#VALUE!</v>
      </c>
      <c r="K1075" s="22" t="e">
        <f>VLOOKUP($G1075,Temp!$A:$C,K$1,FALSE)</f>
        <v>#VALUE!</v>
      </c>
      <c r="L1075" s="22" t="e">
        <f>VLOOKUP($G1075,Temp!$A:$C,L$1,FALSE)</f>
        <v>#VALUE!</v>
      </c>
      <c r="M1075" s="22" t="e">
        <f>VLOOKUP($G1075,Temp!$A:$C,M$1,FALSE)</f>
        <v>#VALUE!</v>
      </c>
      <c r="N1075" s="22" t="e">
        <f>VLOOKUP($G1075,Temp!$A:$C,N$1,FALSE)</f>
        <v>#VALUE!</v>
      </c>
      <c r="O1075" s="22" t="e">
        <f>VLOOKUP($G1075,Temp!$A:$C,O$1,FALSE)</f>
        <v>#VALUE!</v>
      </c>
      <c r="P1075" s="22" t="e">
        <f>VLOOKUP($G1075,Temp!$A:$C,P$1,FALSE)</f>
        <v>#VALUE!</v>
      </c>
      <c r="Q1075" s="22" t="e">
        <f>VLOOKUP($G1075,Temp!$A:$C,Q$1,FALSE)</f>
        <v>#VALUE!</v>
      </c>
      <c r="R1075" s="22" t="e">
        <f>VLOOKUP($G1075,Temp!$A:$C,R$1,FALSE)</f>
        <v>#VALUE!</v>
      </c>
      <c r="S1075" s="22" t="e">
        <f>VLOOKUP($G1075,Temp!$A:$C,S$1,FALSE)</f>
        <v>#VALUE!</v>
      </c>
      <c r="T1075" s="22" t="e">
        <f>VLOOKUP($G1075,Temp!$A:$C,T$1,FALSE)</f>
        <v>#VALUE!</v>
      </c>
      <c r="U1075" s="22" t="e">
        <f>VLOOKUP($G1075,Temp!$A:$C,U$1,FALSE)</f>
        <v>#VALUE!</v>
      </c>
      <c r="V1075" s="22" t="e">
        <f>VLOOKUP($G1075,Temp!$A:$C,V$1,FALSE)</f>
        <v>#VALUE!</v>
      </c>
      <c r="W1075" s="22" t="e">
        <f>VLOOKUP($G1075,Temp!$A:$C,W$1,FALSE)</f>
        <v>#VALUE!</v>
      </c>
      <c r="X1075" s="22" t="e">
        <f>VLOOKUP($G1075,Temp!$A:$C,X$1,FALSE)</f>
        <v>#VALUE!</v>
      </c>
      <c r="Y1075" s="22">
        <f>VLOOKUP($G1075,Temp!$A:$C,Y$1,FALSE)</f>
        <v>5400</v>
      </c>
      <c r="Z1075" s="22">
        <f>VLOOKUP($G1075,Temp!$A:$C,Z$1,FALSE)</f>
        <v>1900</v>
      </c>
      <c r="AA1075" s="22" t="e">
        <f>VLOOKUP($A1075,Searches!$A:$H,AA$1,FALSE)</f>
        <v>#N/A</v>
      </c>
      <c r="AB1075" s="22" t="e">
        <f>VLOOKUP($A1075,Searches!$A:$H,AB$1,FALSE)</f>
        <v>#N/A</v>
      </c>
      <c r="AC1075" s="22" t="e">
        <f>VLOOKUP($A1075,Searches!$A:$H,AC$1,FALSE)</f>
        <v>#N/A</v>
      </c>
      <c r="AD1075" s="22" t="e">
        <f>VLOOKUP($A1075,Searches!$A:$H,AD$1,FALSE)</f>
        <v>#N/A</v>
      </c>
      <c r="AE1075" s="22" t="e">
        <f>VLOOKUP($A1075,Searches!$A:$H,AE$1,FALSE)</f>
        <v>#N/A</v>
      </c>
      <c r="AF1075" s="22" t="e">
        <f>VLOOKUP($A1075,Searches!$A:$H,AF$1,FALSE)</f>
        <v>#N/A</v>
      </c>
      <c r="AG1075" s="22" t="e">
        <f>VLOOKUP($A1075,Searches!$A:$H,AG$1,FALSE)</f>
        <v>#N/A</v>
      </c>
      <c r="AH1075" s="22" t="str">
        <f>VLOOKUP($G1075,Temp!$D:$F,AH$1,FALSE)</f>
        <v>vendavo.com</v>
      </c>
      <c r="AI1075" s="22" t="str">
        <f>VLOOKUP($G1075,Temp!$D:$F,AI$1,FALSE)</f>
        <v>Marketo</v>
      </c>
      <c r="AJ1075" s="22" t="str">
        <f>VLOOKUP($G1075,Temp!$D:$F,AJ$1,FALSE)</f>
        <v>WordPress</v>
      </c>
    </row>
    <row r="1076" spans="1:36" ht="16" x14ac:dyDescent="0.2">
      <c r="A1076" s="8" t="str">
        <f t="shared" si="16"/>
        <v>Chris Doolittle Teleran Technologies</v>
      </c>
      <c r="B1076" s="8" t="s">
        <v>89</v>
      </c>
      <c r="C1076" s="8" t="s">
        <v>5955</v>
      </c>
      <c r="D1076" s="8" t="s">
        <v>5956</v>
      </c>
      <c r="E1076" s="8" t="s">
        <v>5957</v>
      </c>
      <c r="F1076" s="8" t="s">
        <v>5958</v>
      </c>
      <c r="G1076" s="12" t="s">
        <v>5564</v>
      </c>
      <c r="H1076" s="22" t="str">
        <f>VLOOKUP($G1076,Temp!$A:$C,H$1,FALSE)</f>
        <v>teleran.com</v>
      </c>
      <c r="I1076" s="22" t="e">
        <f>VLOOKUP($G1076,Temp!$A:$C,I$1,FALSE)</f>
        <v>#VALUE!</v>
      </c>
      <c r="J1076" s="22" t="e">
        <f>VLOOKUP($G1076,Temp!$A:$C,J$1,FALSE)</f>
        <v>#VALUE!</v>
      </c>
      <c r="K1076" s="22" t="e">
        <f>VLOOKUP($G1076,Temp!$A:$C,K$1,FALSE)</f>
        <v>#VALUE!</v>
      </c>
      <c r="L1076" s="22" t="e">
        <f>VLOOKUP($G1076,Temp!$A:$C,L$1,FALSE)</f>
        <v>#VALUE!</v>
      </c>
      <c r="M1076" s="22" t="e">
        <f>VLOOKUP($G1076,Temp!$A:$C,M$1,FALSE)</f>
        <v>#VALUE!</v>
      </c>
      <c r="N1076" s="22" t="e">
        <f>VLOOKUP($G1076,Temp!$A:$C,N$1,FALSE)</f>
        <v>#VALUE!</v>
      </c>
      <c r="O1076" s="22" t="e">
        <f>VLOOKUP($G1076,Temp!$A:$C,O$1,FALSE)</f>
        <v>#VALUE!</v>
      </c>
      <c r="P1076" s="22" t="e">
        <f>VLOOKUP($G1076,Temp!$A:$C,P$1,FALSE)</f>
        <v>#VALUE!</v>
      </c>
      <c r="Q1076" s="22" t="e">
        <f>VLOOKUP($G1076,Temp!$A:$C,Q$1,FALSE)</f>
        <v>#VALUE!</v>
      </c>
      <c r="R1076" s="22" t="e">
        <f>VLOOKUP($G1076,Temp!$A:$C,R$1,FALSE)</f>
        <v>#VALUE!</v>
      </c>
      <c r="S1076" s="22" t="e">
        <f>VLOOKUP($G1076,Temp!$A:$C,S$1,FALSE)</f>
        <v>#VALUE!</v>
      </c>
      <c r="T1076" s="22" t="e">
        <f>VLOOKUP($G1076,Temp!$A:$C,T$1,FALSE)</f>
        <v>#VALUE!</v>
      </c>
      <c r="U1076" s="22" t="e">
        <f>VLOOKUP($G1076,Temp!$A:$C,U$1,FALSE)</f>
        <v>#VALUE!</v>
      </c>
      <c r="V1076" s="22" t="e">
        <f>VLOOKUP($G1076,Temp!$A:$C,V$1,FALSE)</f>
        <v>#VALUE!</v>
      </c>
      <c r="W1076" s="22" t="e">
        <f>VLOOKUP($G1076,Temp!$A:$C,W$1,FALSE)</f>
        <v>#VALUE!</v>
      </c>
      <c r="X1076" s="22" t="e">
        <f>VLOOKUP($G1076,Temp!$A:$C,X$1,FALSE)</f>
        <v>#VALUE!</v>
      </c>
      <c r="Y1076" s="22">
        <f>VLOOKUP($G1076,Temp!$A:$C,Y$1,FALSE)</f>
        <v>1</v>
      </c>
      <c r="Z1076" s="22">
        <f>VLOOKUP($G1076,Temp!$A:$C,Z$1,FALSE)</f>
        <v>0</v>
      </c>
      <c r="AA1076" s="22" t="e">
        <f>VLOOKUP($A1076,Searches!$A:$H,AA$1,FALSE)</f>
        <v>#N/A</v>
      </c>
      <c r="AB1076" s="22" t="e">
        <f>VLOOKUP($A1076,Searches!$A:$H,AB$1,FALSE)</f>
        <v>#N/A</v>
      </c>
      <c r="AC1076" s="22" t="e">
        <f>VLOOKUP($A1076,Searches!$A:$H,AC$1,FALSE)</f>
        <v>#N/A</v>
      </c>
      <c r="AD1076" s="22" t="e">
        <f>VLOOKUP($A1076,Searches!$A:$H,AD$1,FALSE)</f>
        <v>#N/A</v>
      </c>
      <c r="AE1076" s="22" t="e">
        <f>VLOOKUP($A1076,Searches!$A:$H,AE$1,FALSE)</f>
        <v>#N/A</v>
      </c>
      <c r="AF1076" s="22" t="e">
        <f>VLOOKUP($A1076,Searches!$A:$H,AF$1,FALSE)</f>
        <v>#N/A</v>
      </c>
      <c r="AG1076" s="22" t="e">
        <f>VLOOKUP($A1076,Searches!$A:$H,AG$1,FALSE)</f>
        <v>#N/A</v>
      </c>
      <c r="AH1076" s="22" t="str">
        <f>VLOOKUP($G1076,Temp!$D:$F,AH$1,FALSE)</f>
        <v>teleran.com</v>
      </c>
      <c r="AI1076" s="22" t="str">
        <f>VLOOKUP($G1076,Temp!$D:$F,AI$1,FALSE)</f>
        <v>HubSpot</v>
      </c>
      <c r="AJ1076" s="22" t="str">
        <f>VLOOKUP($G1076,Temp!$D:$F,AJ$1,FALSE)</f>
        <v>WordPress</v>
      </c>
    </row>
    <row r="1077" spans="1:36" ht="16" x14ac:dyDescent="0.2">
      <c r="A1077" s="8" t="str">
        <f t="shared" si="16"/>
        <v>Derek Burns Tierney Brothers Inc.</v>
      </c>
      <c r="B1077" s="8" t="s">
        <v>5974</v>
      </c>
      <c r="C1077" s="8" t="s">
        <v>5975</v>
      </c>
      <c r="D1077" s="8" t="s">
        <v>42</v>
      </c>
      <c r="E1077" s="8" t="s">
        <v>5976</v>
      </c>
      <c r="F1077" s="8" t="s">
        <v>5977</v>
      </c>
      <c r="G1077" s="12" t="s">
        <v>5574</v>
      </c>
      <c r="H1077" s="22" t="str">
        <f>VLOOKUP($G1077,Temp!$A:$C,H$1,FALSE)</f>
        <v>tierneybrothers.com</v>
      </c>
      <c r="I1077" s="22" t="e">
        <f>VLOOKUP($G1077,Temp!$A:$C,I$1,FALSE)</f>
        <v>#VALUE!</v>
      </c>
      <c r="J1077" s="22" t="e">
        <f>VLOOKUP($G1077,Temp!$A:$C,J$1,FALSE)</f>
        <v>#VALUE!</v>
      </c>
      <c r="K1077" s="22" t="e">
        <f>VLOOKUP($G1077,Temp!$A:$C,K$1,FALSE)</f>
        <v>#VALUE!</v>
      </c>
      <c r="L1077" s="22" t="e">
        <f>VLOOKUP($G1077,Temp!$A:$C,L$1,FALSE)</f>
        <v>#VALUE!</v>
      </c>
      <c r="M1077" s="22" t="e">
        <f>VLOOKUP($G1077,Temp!$A:$C,M$1,FALSE)</f>
        <v>#VALUE!</v>
      </c>
      <c r="N1077" s="22" t="e">
        <f>VLOOKUP($G1077,Temp!$A:$C,N$1,FALSE)</f>
        <v>#VALUE!</v>
      </c>
      <c r="O1077" s="22" t="e">
        <f>VLOOKUP($G1077,Temp!$A:$C,O$1,FALSE)</f>
        <v>#VALUE!</v>
      </c>
      <c r="P1077" s="22" t="e">
        <f>VLOOKUP($G1077,Temp!$A:$C,P$1,FALSE)</f>
        <v>#VALUE!</v>
      </c>
      <c r="Q1077" s="22" t="e">
        <f>VLOOKUP($G1077,Temp!$A:$C,Q$1,FALSE)</f>
        <v>#VALUE!</v>
      </c>
      <c r="R1077" s="22" t="e">
        <f>VLOOKUP($G1077,Temp!$A:$C,R$1,FALSE)</f>
        <v>#VALUE!</v>
      </c>
      <c r="S1077" s="22" t="e">
        <f>VLOOKUP($G1077,Temp!$A:$C,S$1,FALSE)</f>
        <v>#VALUE!</v>
      </c>
      <c r="T1077" s="22" t="e">
        <f>VLOOKUP($G1077,Temp!$A:$C,T$1,FALSE)</f>
        <v>#VALUE!</v>
      </c>
      <c r="U1077" s="22" t="e">
        <f>VLOOKUP($G1077,Temp!$A:$C,U$1,FALSE)</f>
        <v>#VALUE!</v>
      </c>
      <c r="V1077" s="22" t="e">
        <f>VLOOKUP($G1077,Temp!$A:$C,V$1,FALSE)</f>
        <v>#VALUE!</v>
      </c>
      <c r="W1077" s="22" t="e">
        <f>VLOOKUP($G1077,Temp!$A:$C,W$1,FALSE)</f>
        <v>#VALUE!</v>
      </c>
      <c r="X1077" s="22" t="e">
        <f>VLOOKUP($G1077,Temp!$A:$C,X$1,FALSE)</f>
        <v>#VALUE!</v>
      </c>
      <c r="Y1077" s="22">
        <f>VLOOKUP($G1077,Temp!$A:$C,Y$1,FALSE)</f>
        <v>522</v>
      </c>
      <c r="Z1077" s="22">
        <f>VLOOKUP($G1077,Temp!$A:$C,Z$1,FALSE)</f>
        <v>575</v>
      </c>
      <c r="AA1077" s="22" t="e">
        <f>VLOOKUP($A1077,Searches!$A:$H,AA$1,FALSE)</f>
        <v>#N/A</v>
      </c>
      <c r="AB1077" s="22" t="e">
        <f>VLOOKUP($A1077,Searches!$A:$H,AB$1,FALSE)</f>
        <v>#N/A</v>
      </c>
      <c r="AC1077" s="22" t="e">
        <f>VLOOKUP($A1077,Searches!$A:$H,AC$1,FALSE)</f>
        <v>#N/A</v>
      </c>
      <c r="AD1077" s="22" t="e">
        <f>VLOOKUP($A1077,Searches!$A:$H,AD$1,FALSE)</f>
        <v>#N/A</v>
      </c>
      <c r="AE1077" s="22" t="e">
        <f>VLOOKUP($A1077,Searches!$A:$H,AE$1,FALSE)</f>
        <v>#N/A</v>
      </c>
      <c r="AF1077" s="22" t="e">
        <f>VLOOKUP($A1077,Searches!$A:$H,AF$1,FALSE)</f>
        <v>#N/A</v>
      </c>
      <c r="AG1077" s="22" t="e">
        <f>VLOOKUP($A1077,Searches!$A:$H,AG$1,FALSE)</f>
        <v>#N/A</v>
      </c>
      <c r="AH1077" s="22" t="e">
        <f>VLOOKUP($G1077,Temp!$D:$F,AH$1,FALSE)</f>
        <v>#N/A</v>
      </c>
      <c r="AI1077" s="22" t="e">
        <f>VLOOKUP($G1077,Temp!$D:$F,AI$1,FALSE)</f>
        <v>#N/A</v>
      </c>
      <c r="AJ1077" s="22" t="e">
        <f>VLOOKUP($G1077,Temp!$D:$F,AJ$1,FALSE)</f>
        <v>#N/A</v>
      </c>
    </row>
    <row r="1078" spans="1:36" ht="16" x14ac:dyDescent="0.2">
      <c r="A1078" s="8" t="str">
        <f t="shared" si="16"/>
        <v>Tom Buyckx Dr. Panda</v>
      </c>
      <c r="B1078" s="8" t="s">
        <v>1696</v>
      </c>
      <c r="C1078" s="8" t="s">
        <v>5992</v>
      </c>
      <c r="D1078" s="8" t="s">
        <v>42</v>
      </c>
      <c r="E1078" s="8" t="s">
        <v>8166</v>
      </c>
      <c r="F1078" s="8" t="s">
        <v>5996</v>
      </c>
      <c r="G1078" s="12" t="s">
        <v>5584</v>
      </c>
      <c r="H1078" s="22" t="str">
        <f>VLOOKUP($G1078,Temp!$A:$C,H$1,FALSE)</f>
        <v>drpanda.com</v>
      </c>
      <c r="I1078" s="22" t="e">
        <f>VLOOKUP($G1078,Temp!$A:$C,I$1,FALSE)</f>
        <v>#VALUE!</v>
      </c>
      <c r="J1078" s="22" t="e">
        <f>VLOOKUP($G1078,Temp!$A:$C,J$1,FALSE)</f>
        <v>#VALUE!</v>
      </c>
      <c r="K1078" s="22" t="e">
        <f>VLOOKUP($G1078,Temp!$A:$C,K$1,FALSE)</f>
        <v>#VALUE!</v>
      </c>
      <c r="L1078" s="22" t="e">
        <f>VLOOKUP($G1078,Temp!$A:$C,L$1,FALSE)</f>
        <v>#VALUE!</v>
      </c>
      <c r="M1078" s="22" t="e">
        <f>VLOOKUP($G1078,Temp!$A:$C,M$1,FALSE)</f>
        <v>#VALUE!</v>
      </c>
      <c r="N1078" s="22" t="e">
        <f>VLOOKUP($G1078,Temp!$A:$C,N$1,FALSE)</f>
        <v>#VALUE!</v>
      </c>
      <c r="O1078" s="22" t="e">
        <f>VLOOKUP($G1078,Temp!$A:$C,O$1,FALSE)</f>
        <v>#VALUE!</v>
      </c>
      <c r="P1078" s="22" t="e">
        <f>VLOOKUP($G1078,Temp!$A:$C,P$1,FALSE)</f>
        <v>#VALUE!</v>
      </c>
      <c r="Q1078" s="22" t="e">
        <f>VLOOKUP($G1078,Temp!$A:$C,Q$1,FALSE)</f>
        <v>#VALUE!</v>
      </c>
      <c r="R1078" s="22" t="e">
        <f>VLOOKUP($G1078,Temp!$A:$C,R$1,FALSE)</f>
        <v>#VALUE!</v>
      </c>
      <c r="S1078" s="22" t="e">
        <f>VLOOKUP($G1078,Temp!$A:$C,S$1,FALSE)</f>
        <v>#VALUE!</v>
      </c>
      <c r="T1078" s="22" t="e">
        <f>VLOOKUP($G1078,Temp!$A:$C,T$1,FALSE)</f>
        <v>#VALUE!</v>
      </c>
      <c r="U1078" s="22" t="e">
        <f>VLOOKUP($G1078,Temp!$A:$C,U$1,FALSE)</f>
        <v>#VALUE!</v>
      </c>
      <c r="V1078" s="22" t="e">
        <f>VLOOKUP($G1078,Temp!$A:$C,V$1,FALSE)</f>
        <v>#VALUE!</v>
      </c>
      <c r="W1078" s="22" t="e">
        <f>VLOOKUP($G1078,Temp!$A:$C,W$1,FALSE)</f>
        <v>#VALUE!</v>
      </c>
      <c r="X1078" s="22" t="e">
        <f>VLOOKUP($G1078,Temp!$A:$C,X$1,FALSE)</f>
        <v>#VALUE!</v>
      </c>
      <c r="Y1078" s="22">
        <f>VLOOKUP($G1078,Temp!$A:$C,Y$1,FALSE)</f>
        <v>18200</v>
      </c>
      <c r="Z1078" s="22">
        <f>VLOOKUP($G1078,Temp!$A:$C,Z$1,FALSE)</f>
        <v>1200</v>
      </c>
      <c r="AA1078" s="22" t="e">
        <f>VLOOKUP($A1078,Searches!$A:$H,AA$1,FALSE)</f>
        <v>#N/A</v>
      </c>
      <c r="AB1078" s="22" t="e">
        <f>VLOOKUP($A1078,Searches!$A:$H,AB$1,FALSE)</f>
        <v>#N/A</v>
      </c>
      <c r="AC1078" s="22" t="e">
        <f>VLOOKUP($A1078,Searches!$A:$H,AC$1,FALSE)</f>
        <v>#N/A</v>
      </c>
      <c r="AD1078" s="22" t="e">
        <f>VLOOKUP($A1078,Searches!$A:$H,AD$1,FALSE)</f>
        <v>#N/A</v>
      </c>
      <c r="AE1078" s="22" t="e">
        <f>VLOOKUP($A1078,Searches!$A:$H,AE$1,FALSE)</f>
        <v>#N/A</v>
      </c>
      <c r="AF1078" s="22" t="e">
        <f>VLOOKUP($A1078,Searches!$A:$H,AF$1,FALSE)</f>
        <v>#N/A</v>
      </c>
      <c r="AG1078" s="22" t="e">
        <f>VLOOKUP($A1078,Searches!$A:$H,AG$1,FALSE)</f>
        <v>#N/A</v>
      </c>
      <c r="AH1078" s="22" t="str">
        <f>VLOOKUP($G1078,Temp!$D:$F,AH$1,FALSE)</f>
        <v>drpanda.com</v>
      </c>
      <c r="AI1078" s="22">
        <f>VLOOKUP($G1078,Temp!$D:$F,AI$1,FALSE)</f>
        <v>0</v>
      </c>
      <c r="AJ1078" s="22" t="str">
        <f>VLOOKUP($G1078,Temp!$D:$F,AJ$1,FALSE)</f>
        <v>WordPress</v>
      </c>
    </row>
    <row r="1079" spans="1:36" ht="16" x14ac:dyDescent="0.2">
      <c r="A1079" s="8" t="str">
        <f t="shared" si="16"/>
        <v>Carrie Hudson-Strimel Global Asset, LLC</v>
      </c>
      <c r="B1079" s="8" t="s">
        <v>6005</v>
      </c>
      <c r="C1079" s="8" t="s">
        <v>6006</v>
      </c>
      <c r="D1079" s="8" t="s">
        <v>42</v>
      </c>
      <c r="E1079" s="8" t="s">
        <v>634</v>
      </c>
      <c r="F1079" s="8" t="s">
        <v>6007</v>
      </c>
      <c r="G1079" s="8" t="s">
        <v>634</v>
      </c>
      <c r="H1079" s="22" t="e">
        <f>VLOOKUP($G1079,Temp!$A:$C,H$1,FALSE)</f>
        <v>#N/A</v>
      </c>
      <c r="I1079" s="22" t="e">
        <f>VLOOKUP($G1079,Temp!$A:$C,I$1,FALSE)</f>
        <v>#N/A</v>
      </c>
      <c r="J1079" s="22" t="e">
        <f>VLOOKUP($G1079,Temp!$A:$C,J$1,FALSE)</f>
        <v>#N/A</v>
      </c>
      <c r="K1079" s="22" t="e">
        <f>VLOOKUP($G1079,Temp!$A:$C,K$1,FALSE)</f>
        <v>#N/A</v>
      </c>
      <c r="L1079" s="22" t="e">
        <f>VLOOKUP($G1079,Temp!$A:$C,L$1,FALSE)</f>
        <v>#N/A</v>
      </c>
      <c r="M1079" s="22" t="e">
        <f>VLOOKUP($G1079,Temp!$A:$C,M$1,FALSE)</f>
        <v>#N/A</v>
      </c>
      <c r="N1079" s="22" t="e">
        <f>VLOOKUP($G1079,Temp!$A:$C,N$1,FALSE)</f>
        <v>#N/A</v>
      </c>
      <c r="O1079" s="22" t="e">
        <f>VLOOKUP($G1079,Temp!$A:$C,O$1,FALSE)</f>
        <v>#N/A</v>
      </c>
      <c r="P1079" s="22" t="e">
        <f>VLOOKUP($G1079,Temp!$A:$C,P$1,FALSE)</f>
        <v>#N/A</v>
      </c>
      <c r="Q1079" s="22" t="e">
        <f>VLOOKUP($G1079,Temp!$A:$C,Q$1,FALSE)</f>
        <v>#N/A</v>
      </c>
      <c r="R1079" s="22" t="e">
        <f>VLOOKUP($G1079,Temp!$A:$C,R$1,FALSE)</f>
        <v>#N/A</v>
      </c>
      <c r="S1079" s="22" t="e">
        <f>VLOOKUP($G1079,Temp!$A:$C,S$1,FALSE)</f>
        <v>#N/A</v>
      </c>
      <c r="T1079" s="22" t="e">
        <f>VLOOKUP($G1079,Temp!$A:$C,T$1,FALSE)</f>
        <v>#N/A</v>
      </c>
      <c r="U1079" s="22" t="e">
        <f>VLOOKUP($G1079,Temp!$A:$C,U$1,FALSE)</f>
        <v>#N/A</v>
      </c>
      <c r="V1079" s="22" t="e">
        <f>VLOOKUP($G1079,Temp!$A:$C,V$1,FALSE)</f>
        <v>#N/A</v>
      </c>
      <c r="W1079" s="22" t="e">
        <f>VLOOKUP($G1079,Temp!$A:$C,W$1,FALSE)</f>
        <v>#N/A</v>
      </c>
      <c r="X1079" s="22" t="e">
        <f>VLOOKUP($G1079,Temp!$A:$C,X$1,FALSE)</f>
        <v>#N/A</v>
      </c>
      <c r="Y1079" s="22" t="e">
        <f>VLOOKUP($G1079,Temp!$A:$C,Y$1,FALSE)</f>
        <v>#N/A</v>
      </c>
      <c r="Z1079" s="22" t="e">
        <f>VLOOKUP($G1079,Temp!$A:$C,Z$1,FALSE)</f>
        <v>#N/A</v>
      </c>
      <c r="AA1079" s="22" t="e">
        <f>VLOOKUP($A1079,Searches!$A:$H,AA$1,FALSE)</f>
        <v>#N/A</v>
      </c>
      <c r="AB1079" s="22" t="e">
        <f>VLOOKUP($A1079,Searches!$A:$H,AB$1,FALSE)</f>
        <v>#N/A</v>
      </c>
      <c r="AC1079" s="22" t="e">
        <f>VLOOKUP($A1079,Searches!$A:$H,AC$1,FALSE)</f>
        <v>#N/A</v>
      </c>
      <c r="AD1079" s="22" t="e">
        <f>VLOOKUP($A1079,Searches!$A:$H,AD$1,FALSE)</f>
        <v>#N/A</v>
      </c>
      <c r="AE1079" s="22" t="e">
        <f>VLOOKUP($A1079,Searches!$A:$H,AE$1,FALSE)</f>
        <v>#N/A</v>
      </c>
      <c r="AF1079" s="22" t="e">
        <f>VLOOKUP($A1079,Searches!$A:$H,AF$1,FALSE)</f>
        <v>#N/A</v>
      </c>
      <c r="AG1079" s="22" t="e">
        <f>VLOOKUP($A1079,Searches!$A:$H,AG$1,FALSE)</f>
        <v>#N/A</v>
      </c>
      <c r="AH1079" s="22" t="e">
        <f>VLOOKUP($G1079,Temp!$D:$F,AH$1,FALSE)</f>
        <v>#N/A</v>
      </c>
      <c r="AI1079" s="22" t="e">
        <f>VLOOKUP($G1079,Temp!$D:$F,AI$1,FALSE)</f>
        <v>#N/A</v>
      </c>
      <c r="AJ1079" s="22" t="e">
        <f>VLOOKUP($G1079,Temp!$D:$F,AJ$1,FALSE)</f>
        <v>#N/A</v>
      </c>
    </row>
    <row r="1080" spans="1:36" ht="16" x14ac:dyDescent="0.2">
      <c r="A1080" s="8" t="str">
        <f t="shared" si="16"/>
        <v>Mark Morse Signature Hardware</v>
      </c>
      <c r="B1080" s="8" t="s">
        <v>476</v>
      </c>
      <c r="C1080" s="8" t="s">
        <v>6009</v>
      </c>
      <c r="D1080" s="8" t="s">
        <v>6010</v>
      </c>
      <c r="E1080" s="8" t="s">
        <v>6011</v>
      </c>
      <c r="F1080" s="8" t="s">
        <v>6012</v>
      </c>
      <c r="G1080" s="12" t="s">
        <v>5595</v>
      </c>
      <c r="H1080" s="22" t="str">
        <f>VLOOKUP($G1080,Temp!$A:$C,H$1,FALSE)</f>
        <v>signaturehardware.com</v>
      </c>
      <c r="I1080" s="22" t="e">
        <f>VLOOKUP($G1080,Temp!$A:$C,I$1,FALSE)</f>
        <v>#VALUE!</v>
      </c>
      <c r="J1080" s="22" t="e">
        <f>VLOOKUP($G1080,Temp!$A:$C,J$1,FALSE)</f>
        <v>#VALUE!</v>
      </c>
      <c r="K1080" s="22" t="e">
        <f>VLOOKUP($G1080,Temp!$A:$C,K$1,FALSE)</f>
        <v>#VALUE!</v>
      </c>
      <c r="L1080" s="22" t="e">
        <f>VLOOKUP($G1080,Temp!$A:$C,L$1,FALSE)</f>
        <v>#VALUE!</v>
      </c>
      <c r="M1080" s="22" t="e">
        <f>VLOOKUP($G1080,Temp!$A:$C,M$1,FALSE)</f>
        <v>#VALUE!</v>
      </c>
      <c r="N1080" s="22" t="e">
        <f>VLOOKUP($G1080,Temp!$A:$C,N$1,FALSE)</f>
        <v>#VALUE!</v>
      </c>
      <c r="O1080" s="22" t="e">
        <f>VLOOKUP($G1080,Temp!$A:$C,O$1,FALSE)</f>
        <v>#VALUE!</v>
      </c>
      <c r="P1080" s="22" t="e">
        <f>VLOOKUP($G1080,Temp!$A:$C,P$1,FALSE)</f>
        <v>#VALUE!</v>
      </c>
      <c r="Q1080" s="22" t="e">
        <f>VLOOKUP($G1080,Temp!$A:$C,Q$1,FALSE)</f>
        <v>#VALUE!</v>
      </c>
      <c r="R1080" s="22" t="e">
        <f>VLOOKUP($G1080,Temp!$A:$C,R$1,FALSE)</f>
        <v>#VALUE!</v>
      </c>
      <c r="S1080" s="22" t="e">
        <f>VLOOKUP($G1080,Temp!$A:$C,S$1,FALSE)</f>
        <v>#VALUE!</v>
      </c>
      <c r="T1080" s="22" t="e">
        <f>VLOOKUP($G1080,Temp!$A:$C,T$1,FALSE)</f>
        <v>#VALUE!</v>
      </c>
      <c r="U1080" s="22" t="e">
        <f>VLOOKUP($G1080,Temp!$A:$C,U$1,FALSE)</f>
        <v>#VALUE!</v>
      </c>
      <c r="V1080" s="22" t="e">
        <f>VLOOKUP($G1080,Temp!$A:$C,V$1,FALSE)</f>
        <v>#VALUE!</v>
      </c>
      <c r="W1080" s="22" t="e">
        <f>VLOOKUP($G1080,Temp!$A:$C,W$1,FALSE)</f>
        <v>#VALUE!</v>
      </c>
      <c r="X1080" s="22" t="e">
        <f>VLOOKUP($G1080,Temp!$A:$C,X$1,FALSE)</f>
        <v>#VALUE!</v>
      </c>
      <c r="Y1080" s="22">
        <f>VLOOKUP($G1080,Temp!$A:$C,Y$1,FALSE)</f>
        <v>393000</v>
      </c>
      <c r="Z1080" s="22">
        <f>VLOOKUP($G1080,Temp!$A:$C,Z$1,FALSE)</f>
        <v>81500</v>
      </c>
      <c r="AA1080" s="22" t="str">
        <f>VLOOKUP($A1080,Searches!$A:$H,AA$1,FALSE)</f>
        <v>Mark Morse</v>
      </c>
      <c r="AB1080" s="22" t="str">
        <f>VLOOKUP($A1080,Searches!$A:$H,AB$1,FALSE)</f>
        <v>Signature Hardware</v>
      </c>
      <c r="AC1080" s="22" t="str">
        <f>VLOOKUP($A1080,Searches!$A:$H,AC$1,FALSE)</f>
        <v>Chief Business Development Officer</v>
      </c>
      <c r="AD1080" s="22" t="str">
        <f>VLOOKUP($A1080,Searches!$A:$H,AD$1,FALSE)</f>
        <v>2nd</v>
      </c>
      <c r="AE1080" s="22" t="str">
        <f>VLOOKUP($A1080,Searches!$A:$H,AE$1,FALSE)</f>
        <v>Open link</v>
      </c>
      <c r="AF1080" s="22" t="str">
        <f>VLOOKUP($A1080,Searches!$A:$H,AF$1,FALSE)</f>
        <v>Cincinnati, Ohio Area</v>
      </c>
      <c r="AG1080" s="22" t="str">
        <f>VLOOKUP($A1080,Searches!$A:$H,AG$1,FALSE)</f>
        <v>https://www.linkedin.com/sales/profile/5129577,FbRC,NAME_SEARCH?moduleKey=peopleSearchResults&amp;pageKey=sales-search3-people-refinement&amp;contextId=60BC92C971D70515801E49D6842B0000&amp;requestId=da506942-9989-4fc4-beeb-a3917377254a&amp;action=CLICK&amp;target=urn%3Ali%3AsalesLead%3A(-1%2C5129577)&amp;pageNumber=6&amp;targetEl=profilelink&amp;position=19&amp;trk=lss-serp-result-lead_photo</v>
      </c>
      <c r="AH1080" s="22" t="e">
        <f>VLOOKUP($G1080,Temp!$D:$F,AH$1,FALSE)</f>
        <v>#N/A</v>
      </c>
      <c r="AI1080" s="22" t="e">
        <f>VLOOKUP($G1080,Temp!$D:$F,AI$1,FALSE)</f>
        <v>#N/A</v>
      </c>
      <c r="AJ1080" s="22" t="e">
        <f>VLOOKUP($G1080,Temp!$D:$F,AJ$1,FALSE)</f>
        <v>#N/A</v>
      </c>
    </row>
    <row r="1081" spans="1:36" ht="16" x14ac:dyDescent="0.2">
      <c r="A1081" s="8" t="str">
        <f t="shared" si="16"/>
        <v>Jeff Braswell Visit Orlando</v>
      </c>
      <c r="B1081" s="8" t="s">
        <v>2520</v>
      </c>
      <c r="C1081" s="8" t="s">
        <v>6020</v>
      </c>
      <c r="D1081" s="8" t="s">
        <v>6021</v>
      </c>
      <c r="E1081" s="8" t="s">
        <v>6022</v>
      </c>
      <c r="F1081" s="8" t="s">
        <v>6023</v>
      </c>
      <c r="G1081" s="12" t="s">
        <v>5605</v>
      </c>
      <c r="H1081" s="22" t="str">
        <f>VLOOKUP($G1081,Temp!$A:$C,H$1,FALSE)</f>
        <v>visitorlando.com</v>
      </c>
      <c r="I1081" s="22" t="e">
        <f>VLOOKUP($G1081,Temp!$A:$C,I$1,FALSE)</f>
        <v>#VALUE!</v>
      </c>
      <c r="J1081" s="22" t="e">
        <f>VLOOKUP($G1081,Temp!$A:$C,J$1,FALSE)</f>
        <v>#VALUE!</v>
      </c>
      <c r="K1081" s="22" t="e">
        <f>VLOOKUP($G1081,Temp!$A:$C,K$1,FALSE)</f>
        <v>#VALUE!</v>
      </c>
      <c r="L1081" s="22" t="e">
        <f>VLOOKUP($G1081,Temp!$A:$C,L$1,FALSE)</f>
        <v>#VALUE!</v>
      </c>
      <c r="M1081" s="22" t="e">
        <f>VLOOKUP($G1081,Temp!$A:$C,M$1,FALSE)</f>
        <v>#VALUE!</v>
      </c>
      <c r="N1081" s="22" t="e">
        <f>VLOOKUP($G1081,Temp!$A:$C,N$1,FALSE)</f>
        <v>#VALUE!</v>
      </c>
      <c r="O1081" s="22" t="e">
        <f>VLOOKUP($G1081,Temp!$A:$C,O$1,FALSE)</f>
        <v>#VALUE!</v>
      </c>
      <c r="P1081" s="22" t="e">
        <f>VLOOKUP($G1081,Temp!$A:$C,P$1,FALSE)</f>
        <v>#VALUE!</v>
      </c>
      <c r="Q1081" s="22" t="e">
        <f>VLOOKUP($G1081,Temp!$A:$C,Q$1,FALSE)</f>
        <v>#VALUE!</v>
      </c>
      <c r="R1081" s="22" t="e">
        <f>VLOOKUP($G1081,Temp!$A:$C,R$1,FALSE)</f>
        <v>#VALUE!</v>
      </c>
      <c r="S1081" s="22" t="e">
        <f>VLOOKUP($G1081,Temp!$A:$C,S$1,FALSE)</f>
        <v>#VALUE!</v>
      </c>
      <c r="T1081" s="22" t="e">
        <f>VLOOKUP($G1081,Temp!$A:$C,T$1,FALSE)</f>
        <v>#VALUE!</v>
      </c>
      <c r="U1081" s="22" t="e">
        <f>VLOOKUP($G1081,Temp!$A:$C,U$1,FALSE)</f>
        <v>#VALUE!</v>
      </c>
      <c r="V1081" s="22" t="e">
        <f>VLOOKUP($G1081,Temp!$A:$C,V$1,FALSE)</f>
        <v>#VALUE!</v>
      </c>
      <c r="W1081" s="22" t="e">
        <f>VLOOKUP($G1081,Temp!$A:$C,W$1,FALSE)</f>
        <v>#VALUE!</v>
      </c>
      <c r="X1081" s="22" t="e">
        <f>VLOOKUP($G1081,Temp!$A:$C,X$1,FALSE)</f>
        <v>#VALUE!</v>
      </c>
      <c r="Y1081" s="22">
        <f>VLOOKUP($G1081,Temp!$A:$C,Y$1,FALSE)</f>
        <v>569000</v>
      </c>
      <c r="Z1081" s="22">
        <f>VLOOKUP($G1081,Temp!$A:$C,Z$1,FALSE)</f>
        <v>8200</v>
      </c>
      <c r="AA1081" s="22" t="e">
        <f>VLOOKUP($A1081,Searches!$A:$H,AA$1,FALSE)</f>
        <v>#N/A</v>
      </c>
      <c r="AB1081" s="22" t="e">
        <f>VLOOKUP($A1081,Searches!$A:$H,AB$1,FALSE)</f>
        <v>#N/A</v>
      </c>
      <c r="AC1081" s="22" t="e">
        <f>VLOOKUP($A1081,Searches!$A:$H,AC$1,FALSE)</f>
        <v>#N/A</v>
      </c>
      <c r="AD1081" s="22" t="e">
        <f>VLOOKUP($A1081,Searches!$A:$H,AD$1,FALSE)</f>
        <v>#N/A</v>
      </c>
      <c r="AE1081" s="22" t="e">
        <f>VLOOKUP($A1081,Searches!$A:$H,AE$1,FALSE)</f>
        <v>#N/A</v>
      </c>
      <c r="AF1081" s="22" t="e">
        <f>VLOOKUP($A1081,Searches!$A:$H,AF$1,FALSE)</f>
        <v>#N/A</v>
      </c>
      <c r="AG1081" s="22" t="e">
        <f>VLOOKUP($A1081,Searches!$A:$H,AG$1,FALSE)</f>
        <v>#N/A</v>
      </c>
      <c r="AH1081" s="22" t="e">
        <f>VLOOKUP($G1081,Temp!$D:$F,AH$1,FALSE)</f>
        <v>#N/A</v>
      </c>
      <c r="AI1081" s="22" t="e">
        <f>VLOOKUP($G1081,Temp!$D:$F,AI$1,FALSE)</f>
        <v>#N/A</v>
      </c>
      <c r="AJ1081" s="22" t="e">
        <f>VLOOKUP($G1081,Temp!$D:$F,AJ$1,FALSE)</f>
        <v>#N/A</v>
      </c>
    </row>
    <row r="1082" spans="1:36" ht="16" x14ac:dyDescent="0.2">
      <c r="A1082" s="8" t="str">
        <f t="shared" si="16"/>
        <v>Sheetal Mehta Star Knowledge Technology Alliance Team LLC</v>
      </c>
      <c r="B1082" s="8" t="s">
        <v>6030</v>
      </c>
      <c r="C1082" s="8" t="s">
        <v>6031</v>
      </c>
      <c r="D1082" s="8" t="s">
        <v>42</v>
      </c>
      <c r="E1082" s="8" t="s">
        <v>8174</v>
      </c>
      <c r="F1082" s="8" t="s">
        <v>6033</v>
      </c>
      <c r="G1082" s="12" t="s">
        <v>5610</v>
      </c>
      <c r="H1082" s="22" t="str">
        <f>VLOOKUP($G1082,Temp!$A:$C,H$1,FALSE)</f>
        <v>star-knowledge.com</v>
      </c>
      <c r="I1082" s="22" t="e">
        <f>VLOOKUP($G1082,Temp!$A:$C,I$1,FALSE)</f>
        <v>#VALUE!</v>
      </c>
      <c r="J1082" s="22" t="e">
        <f>VLOOKUP($G1082,Temp!$A:$C,J$1,FALSE)</f>
        <v>#VALUE!</v>
      </c>
      <c r="K1082" s="22" t="e">
        <f>VLOOKUP($G1082,Temp!$A:$C,K$1,FALSE)</f>
        <v>#VALUE!</v>
      </c>
      <c r="L1082" s="22" t="e">
        <f>VLOOKUP($G1082,Temp!$A:$C,L$1,FALSE)</f>
        <v>#VALUE!</v>
      </c>
      <c r="M1082" s="22" t="e">
        <f>VLOOKUP($G1082,Temp!$A:$C,M$1,FALSE)</f>
        <v>#VALUE!</v>
      </c>
      <c r="N1082" s="22" t="e">
        <f>VLOOKUP($G1082,Temp!$A:$C,N$1,FALSE)</f>
        <v>#VALUE!</v>
      </c>
      <c r="O1082" s="22" t="e">
        <f>VLOOKUP($G1082,Temp!$A:$C,O$1,FALSE)</f>
        <v>#VALUE!</v>
      </c>
      <c r="P1082" s="22" t="e">
        <f>VLOOKUP($G1082,Temp!$A:$C,P$1,FALSE)</f>
        <v>#VALUE!</v>
      </c>
      <c r="Q1082" s="22" t="e">
        <f>VLOOKUP($G1082,Temp!$A:$C,Q$1,FALSE)</f>
        <v>#VALUE!</v>
      </c>
      <c r="R1082" s="22" t="e">
        <f>VLOOKUP($G1082,Temp!$A:$C,R$1,FALSE)</f>
        <v>#VALUE!</v>
      </c>
      <c r="S1082" s="22" t="e">
        <f>VLOOKUP($G1082,Temp!$A:$C,S$1,FALSE)</f>
        <v>#VALUE!</v>
      </c>
      <c r="T1082" s="22" t="e">
        <f>VLOOKUP($G1082,Temp!$A:$C,T$1,FALSE)</f>
        <v>#VALUE!</v>
      </c>
      <c r="U1082" s="22" t="e">
        <f>VLOOKUP($G1082,Temp!$A:$C,U$1,FALSE)</f>
        <v>#VALUE!</v>
      </c>
      <c r="V1082" s="22" t="e">
        <f>VLOOKUP($G1082,Temp!$A:$C,V$1,FALSE)</f>
        <v>#VALUE!</v>
      </c>
      <c r="W1082" s="22" t="e">
        <f>VLOOKUP($G1082,Temp!$A:$C,W$1,FALSE)</f>
        <v>#VALUE!</v>
      </c>
      <c r="X1082" s="22" t="e">
        <f>VLOOKUP($G1082,Temp!$A:$C,X$1,FALSE)</f>
        <v>#VALUE!</v>
      </c>
      <c r="Y1082" s="22">
        <f>VLOOKUP($G1082,Temp!$A:$C,Y$1,FALSE)</f>
        <v>10</v>
      </c>
      <c r="Z1082" s="22">
        <f>VLOOKUP($G1082,Temp!$A:$C,Z$1,FALSE)</f>
        <v>0</v>
      </c>
      <c r="AA1082" s="22" t="e">
        <f>VLOOKUP($A1082,Searches!$A:$H,AA$1,FALSE)</f>
        <v>#N/A</v>
      </c>
      <c r="AB1082" s="22" t="e">
        <f>VLOOKUP($A1082,Searches!$A:$H,AB$1,FALSE)</f>
        <v>#N/A</v>
      </c>
      <c r="AC1082" s="22" t="e">
        <f>VLOOKUP($A1082,Searches!$A:$H,AC$1,FALSE)</f>
        <v>#N/A</v>
      </c>
      <c r="AD1082" s="22" t="e">
        <f>VLOOKUP($A1082,Searches!$A:$H,AD$1,FALSE)</f>
        <v>#N/A</v>
      </c>
      <c r="AE1082" s="22" t="e">
        <f>VLOOKUP($A1082,Searches!$A:$H,AE$1,FALSE)</f>
        <v>#N/A</v>
      </c>
      <c r="AF1082" s="22" t="e">
        <f>VLOOKUP($A1082,Searches!$A:$H,AF$1,FALSE)</f>
        <v>#N/A</v>
      </c>
      <c r="AG1082" s="22" t="e">
        <f>VLOOKUP($A1082,Searches!$A:$H,AG$1,FALSE)</f>
        <v>#N/A</v>
      </c>
      <c r="AH1082" s="22" t="str">
        <f>VLOOKUP($G1082,Temp!$D:$F,AH$1,FALSE)</f>
        <v>star-knowledge.com</v>
      </c>
      <c r="AI1082" s="22">
        <f>VLOOKUP($G1082,Temp!$D:$F,AI$1,FALSE)</f>
        <v>0</v>
      </c>
      <c r="AJ1082" s="22" t="str">
        <f>VLOOKUP($G1082,Temp!$D:$F,AJ$1,FALSE)</f>
        <v>WordPress</v>
      </c>
    </row>
    <row r="1083" spans="1:36" ht="16" x14ac:dyDescent="0.2">
      <c r="A1083" s="8" t="str">
        <f t="shared" si="16"/>
        <v>Breck Armstrong Boyden</v>
      </c>
      <c r="B1083" s="8" t="s">
        <v>6040</v>
      </c>
      <c r="C1083" s="8" t="s">
        <v>3090</v>
      </c>
      <c r="D1083" s="8" t="s">
        <v>6021</v>
      </c>
      <c r="E1083" s="8" t="s">
        <v>6041</v>
      </c>
      <c r="F1083" s="8" t="s">
        <v>6042</v>
      </c>
      <c r="G1083" s="12" t="s">
        <v>5616</v>
      </c>
      <c r="H1083" s="22" t="str">
        <f>VLOOKUP($G1083,Temp!$A:$C,H$1,FALSE)</f>
        <v>boyden.com</v>
      </c>
      <c r="I1083" s="22" t="e">
        <f>VLOOKUP($G1083,Temp!$A:$C,I$1,FALSE)</f>
        <v>#VALUE!</v>
      </c>
      <c r="J1083" s="22" t="e">
        <f>VLOOKUP($G1083,Temp!$A:$C,J$1,FALSE)</f>
        <v>#VALUE!</v>
      </c>
      <c r="K1083" s="22" t="e">
        <f>VLOOKUP($G1083,Temp!$A:$C,K$1,FALSE)</f>
        <v>#VALUE!</v>
      </c>
      <c r="L1083" s="22" t="e">
        <f>VLOOKUP($G1083,Temp!$A:$C,L$1,FALSE)</f>
        <v>#VALUE!</v>
      </c>
      <c r="M1083" s="22" t="e">
        <f>VLOOKUP($G1083,Temp!$A:$C,M$1,FALSE)</f>
        <v>#VALUE!</v>
      </c>
      <c r="N1083" s="22" t="e">
        <f>VLOOKUP($G1083,Temp!$A:$C,N$1,FALSE)</f>
        <v>#VALUE!</v>
      </c>
      <c r="O1083" s="22" t="e">
        <f>VLOOKUP($G1083,Temp!$A:$C,O$1,FALSE)</f>
        <v>#VALUE!</v>
      </c>
      <c r="P1083" s="22" t="e">
        <f>VLOOKUP($G1083,Temp!$A:$C,P$1,FALSE)</f>
        <v>#VALUE!</v>
      </c>
      <c r="Q1083" s="22" t="e">
        <f>VLOOKUP($G1083,Temp!$A:$C,Q$1,FALSE)</f>
        <v>#VALUE!</v>
      </c>
      <c r="R1083" s="22" t="e">
        <f>VLOOKUP($G1083,Temp!$A:$C,R$1,FALSE)</f>
        <v>#VALUE!</v>
      </c>
      <c r="S1083" s="22" t="e">
        <f>VLOOKUP($G1083,Temp!$A:$C,S$1,FALSE)</f>
        <v>#VALUE!</v>
      </c>
      <c r="T1083" s="22" t="e">
        <f>VLOOKUP($G1083,Temp!$A:$C,T$1,FALSE)</f>
        <v>#VALUE!</v>
      </c>
      <c r="U1083" s="22" t="e">
        <f>VLOOKUP($G1083,Temp!$A:$C,U$1,FALSE)</f>
        <v>#VALUE!</v>
      </c>
      <c r="V1083" s="22" t="e">
        <f>VLOOKUP($G1083,Temp!$A:$C,V$1,FALSE)</f>
        <v>#VALUE!</v>
      </c>
      <c r="W1083" s="22" t="e">
        <f>VLOOKUP($G1083,Temp!$A:$C,W$1,FALSE)</f>
        <v>#VALUE!</v>
      </c>
      <c r="X1083" s="22" t="e">
        <f>VLOOKUP($G1083,Temp!$A:$C,X$1,FALSE)</f>
        <v>#VALUE!</v>
      </c>
      <c r="Y1083" s="22">
        <f>VLOOKUP($G1083,Temp!$A:$C,Y$1,FALSE)</f>
        <v>11600</v>
      </c>
      <c r="Z1083" s="22">
        <f>VLOOKUP($G1083,Temp!$A:$C,Z$1,FALSE)</f>
        <v>0</v>
      </c>
      <c r="AA1083" s="22" t="e">
        <f>VLOOKUP($A1083,Searches!$A:$H,AA$1,FALSE)</f>
        <v>#N/A</v>
      </c>
      <c r="AB1083" s="22" t="e">
        <f>VLOOKUP($A1083,Searches!$A:$H,AB$1,FALSE)</f>
        <v>#N/A</v>
      </c>
      <c r="AC1083" s="22" t="e">
        <f>VLOOKUP($A1083,Searches!$A:$H,AC$1,FALSE)</f>
        <v>#N/A</v>
      </c>
      <c r="AD1083" s="22" t="e">
        <f>VLOOKUP($A1083,Searches!$A:$H,AD$1,FALSE)</f>
        <v>#N/A</v>
      </c>
      <c r="AE1083" s="22" t="e">
        <f>VLOOKUP($A1083,Searches!$A:$H,AE$1,FALSE)</f>
        <v>#N/A</v>
      </c>
      <c r="AF1083" s="22" t="e">
        <f>VLOOKUP($A1083,Searches!$A:$H,AF$1,FALSE)</f>
        <v>#N/A</v>
      </c>
      <c r="AG1083" s="22" t="e">
        <f>VLOOKUP($A1083,Searches!$A:$H,AG$1,FALSE)</f>
        <v>#N/A</v>
      </c>
      <c r="AH1083" s="22" t="e">
        <f>VLOOKUP($G1083,Temp!$D:$F,AH$1,FALSE)</f>
        <v>#N/A</v>
      </c>
      <c r="AI1083" s="22" t="e">
        <f>VLOOKUP($G1083,Temp!$D:$F,AI$1,FALSE)</f>
        <v>#N/A</v>
      </c>
      <c r="AJ1083" s="22" t="e">
        <f>VLOOKUP($G1083,Temp!$D:$F,AJ$1,FALSE)</f>
        <v>#N/A</v>
      </c>
    </row>
    <row r="1084" spans="1:36" ht="16" x14ac:dyDescent="0.2">
      <c r="A1084" s="8" t="str">
        <f t="shared" si="16"/>
        <v>Cindy Thomas Evite</v>
      </c>
      <c r="B1084" s="8" t="s">
        <v>3711</v>
      </c>
      <c r="C1084" s="8" t="s">
        <v>2700</v>
      </c>
      <c r="D1084" s="8" t="s">
        <v>6055</v>
      </c>
      <c r="E1084" s="8" t="s">
        <v>6056</v>
      </c>
      <c r="F1084" s="8" t="s">
        <v>6057</v>
      </c>
      <c r="G1084" s="12" t="s">
        <v>5621</v>
      </c>
      <c r="H1084" s="22" t="str">
        <f>VLOOKUP($G1084,Temp!$A:$C,H$1,FALSE)</f>
        <v>evite.com</v>
      </c>
      <c r="I1084" s="22" t="e">
        <f>VLOOKUP($G1084,Temp!$A:$C,I$1,FALSE)</f>
        <v>#VALUE!</v>
      </c>
      <c r="J1084" s="22" t="e">
        <f>VLOOKUP($G1084,Temp!$A:$C,J$1,FALSE)</f>
        <v>#VALUE!</v>
      </c>
      <c r="K1084" s="22" t="e">
        <f>VLOOKUP($G1084,Temp!$A:$C,K$1,FALSE)</f>
        <v>#VALUE!</v>
      </c>
      <c r="L1084" s="22" t="e">
        <f>VLOOKUP($G1084,Temp!$A:$C,L$1,FALSE)</f>
        <v>#VALUE!</v>
      </c>
      <c r="M1084" s="22" t="e">
        <f>VLOOKUP($G1084,Temp!$A:$C,M$1,FALSE)</f>
        <v>#VALUE!</v>
      </c>
      <c r="N1084" s="22" t="e">
        <f>VLOOKUP($G1084,Temp!$A:$C,N$1,FALSE)</f>
        <v>#VALUE!</v>
      </c>
      <c r="O1084" s="22" t="e">
        <f>VLOOKUP($G1084,Temp!$A:$C,O$1,FALSE)</f>
        <v>#VALUE!</v>
      </c>
      <c r="P1084" s="22" t="e">
        <f>VLOOKUP($G1084,Temp!$A:$C,P$1,FALSE)</f>
        <v>#VALUE!</v>
      </c>
      <c r="Q1084" s="22" t="e">
        <f>VLOOKUP($G1084,Temp!$A:$C,Q$1,FALSE)</f>
        <v>#VALUE!</v>
      </c>
      <c r="R1084" s="22" t="e">
        <f>VLOOKUP($G1084,Temp!$A:$C,R$1,FALSE)</f>
        <v>#VALUE!</v>
      </c>
      <c r="S1084" s="22" t="e">
        <f>VLOOKUP($G1084,Temp!$A:$C,S$1,FALSE)</f>
        <v>#VALUE!</v>
      </c>
      <c r="T1084" s="22" t="e">
        <f>VLOOKUP($G1084,Temp!$A:$C,T$1,FALSE)</f>
        <v>#VALUE!</v>
      </c>
      <c r="U1084" s="22" t="e">
        <f>VLOOKUP($G1084,Temp!$A:$C,U$1,FALSE)</f>
        <v>#VALUE!</v>
      </c>
      <c r="V1084" s="22" t="e">
        <f>VLOOKUP($G1084,Temp!$A:$C,V$1,FALSE)</f>
        <v>#VALUE!</v>
      </c>
      <c r="W1084" s="22" t="e">
        <f>VLOOKUP($G1084,Temp!$A:$C,W$1,FALSE)</f>
        <v>#VALUE!</v>
      </c>
      <c r="X1084" s="22" t="e">
        <f>VLOOKUP($G1084,Temp!$A:$C,X$1,FALSE)</f>
        <v>#VALUE!</v>
      </c>
      <c r="Y1084" s="22">
        <f>VLOOKUP($G1084,Temp!$A:$C,Y$1,FALSE)</f>
        <v>484000</v>
      </c>
      <c r="Z1084" s="22">
        <f>VLOOKUP($G1084,Temp!$A:$C,Z$1,FALSE)</f>
        <v>12900</v>
      </c>
      <c r="AA1084" s="22" t="e">
        <f>VLOOKUP($A1084,Searches!$A:$H,AA$1,FALSE)</f>
        <v>#N/A</v>
      </c>
      <c r="AB1084" s="22" t="e">
        <f>VLOOKUP($A1084,Searches!$A:$H,AB$1,FALSE)</f>
        <v>#N/A</v>
      </c>
      <c r="AC1084" s="22" t="e">
        <f>VLOOKUP($A1084,Searches!$A:$H,AC$1,FALSE)</f>
        <v>#N/A</v>
      </c>
      <c r="AD1084" s="22" t="e">
        <f>VLOOKUP($A1084,Searches!$A:$H,AD$1,FALSE)</f>
        <v>#N/A</v>
      </c>
      <c r="AE1084" s="22" t="e">
        <f>VLOOKUP($A1084,Searches!$A:$H,AE$1,FALSE)</f>
        <v>#N/A</v>
      </c>
      <c r="AF1084" s="22" t="e">
        <f>VLOOKUP($A1084,Searches!$A:$H,AF$1,FALSE)</f>
        <v>#N/A</v>
      </c>
      <c r="AG1084" s="22" t="e">
        <f>VLOOKUP($A1084,Searches!$A:$H,AG$1,FALSE)</f>
        <v>#N/A</v>
      </c>
      <c r="AH1084" s="22" t="e">
        <f>VLOOKUP($G1084,Temp!$D:$F,AH$1,FALSE)</f>
        <v>#N/A</v>
      </c>
      <c r="AI1084" s="22" t="e">
        <f>VLOOKUP($G1084,Temp!$D:$F,AI$1,FALSE)</f>
        <v>#N/A</v>
      </c>
      <c r="AJ1084" s="22" t="e">
        <f>VLOOKUP($G1084,Temp!$D:$F,AJ$1,FALSE)</f>
        <v>#N/A</v>
      </c>
    </row>
    <row r="1085" spans="1:36" ht="16" x14ac:dyDescent="0.2">
      <c r="A1085" s="8" t="str">
        <f t="shared" si="16"/>
        <v>Greg Marek Capsilon</v>
      </c>
      <c r="B1085" s="8" t="s">
        <v>6075</v>
      </c>
      <c r="C1085" s="8" t="s">
        <v>6076</v>
      </c>
      <c r="D1085" s="8" t="s">
        <v>42</v>
      </c>
      <c r="E1085" s="8" t="s">
        <v>6279</v>
      </c>
      <c r="F1085" s="8" t="s">
        <v>6077</v>
      </c>
      <c r="G1085" s="12" t="s">
        <v>5651</v>
      </c>
      <c r="H1085" s="22" t="str">
        <f>VLOOKUP($G1085,Temp!$A:$C,H$1,FALSE)</f>
        <v>capsilon.com</v>
      </c>
      <c r="I1085" s="22" t="e">
        <f>VLOOKUP($G1085,Temp!$A:$C,I$1,FALSE)</f>
        <v>#VALUE!</v>
      </c>
      <c r="J1085" s="22" t="e">
        <f>VLOOKUP($G1085,Temp!$A:$C,J$1,FALSE)</f>
        <v>#VALUE!</v>
      </c>
      <c r="K1085" s="22" t="e">
        <f>VLOOKUP($G1085,Temp!$A:$C,K$1,FALSE)</f>
        <v>#VALUE!</v>
      </c>
      <c r="L1085" s="22" t="e">
        <f>VLOOKUP($G1085,Temp!$A:$C,L$1,FALSE)</f>
        <v>#VALUE!</v>
      </c>
      <c r="M1085" s="22" t="e">
        <f>VLOOKUP($G1085,Temp!$A:$C,M$1,FALSE)</f>
        <v>#VALUE!</v>
      </c>
      <c r="N1085" s="22" t="e">
        <f>VLOOKUP($G1085,Temp!$A:$C,N$1,FALSE)</f>
        <v>#VALUE!</v>
      </c>
      <c r="O1085" s="22" t="e">
        <f>VLOOKUP($G1085,Temp!$A:$C,O$1,FALSE)</f>
        <v>#VALUE!</v>
      </c>
      <c r="P1085" s="22" t="e">
        <f>VLOOKUP($G1085,Temp!$A:$C,P$1,FALSE)</f>
        <v>#VALUE!</v>
      </c>
      <c r="Q1085" s="22" t="e">
        <f>VLOOKUP($G1085,Temp!$A:$C,Q$1,FALSE)</f>
        <v>#VALUE!</v>
      </c>
      <c r="R1085" s="22" t="e">
        <f>VLOOKUP($G1085,Temp!$A:$C,R$1,FALSE)</f>
        <v>#VALUE!</v>
      </c>
      <c r="S1085" s="22" t="e">
        <f>VLOOKUP($G1085,Temp!$A:$C,S$1,FALSE)</f>
        <v>#VALUE!</v>
      </c>
      <c r="T1085" s="22" t="e">
        <f>VLOOKUP($G1085,Temp!$A:$C,T$1,FALSE)</f>
        <v>#VALUE!</v>
      </c>
      <c r="U1085" s="22" t="e">
        <f>VLOOKUP($G1085,Temp!$A:$C,U$1,FALSE)</f>
        <v>#VALUE!</v>
      </c>
      <c r="V1085" s="22" t="e">
        <f>VLOOKUP($G1085,Temp!$A:$C,V$1,FALSE)</f>
        <v>#VALUE!</v>
      </c>
      <c r="W1085" s="22" t="e">
        <f>VLOOKUP($G1085,Temp!$A:$C,W$1,FALSE)</f>
        <v>#VALUE!</v>
      </c>
      <c r="X1085" s="22" t="e">
        <f>VLOOKUP($G1085,Temp!$A:$C,X$1,FALSE)</f>
        <v>#VALUE!</v>
      </c>
      <c r="Y1085" s="22">
        <f>VLOOKUP($G1085,Temp!$A:$C,Y$1,FALSE)</f>
        <v>1100</v>
      </c>
      <c r="Z1085" s="22">
        <f>VLOOKUP($G1085,Temp!$A:$C,Z$1,FALSE)</f>
        <v>0</v>
      </c>
      <c r="AA1085" s="22" t="e">
        <f>VLOOKUP($A1085,Searches!$A:$H,AA$1,FALSE)</f>
        <v>#N/A</v>
      </c>
      <c r="AB1085" s="22" t="e">
        <f>VLOOKUP($A1085,Searches!$A:$H,AB$1,FALSE)</f>
        <v>#N/A</v>
      </c>
      <c r="AC1085" s="22" t="e">
        <f>VLOOKUP($A1085,Searches!$A:$H,AC$1,FALSE)</f>
        <v>#N/A</v>
      </c>
      <c r="AD1085" s="22" t="e">
        <f>VLOOKUP($A1085,Searches!$A:$H,AD$1,FALSE)</f>
        <v>#N/A</v>
      </c>
      <c r="AE1085" s="22" t="e">
        <f>VLOOKUP($A1085,Searches!$A:$H,AE$1,FALSE)</f>
        <v>#N/A</v>
      </c>
      <c r="AF1085" s="22" t="e">
        <f>VLOOKUP($A1085,Searches!$A:$H,AF$1,FALSE)</f>
        <v>#N/A</v>
      </c>
      <c r="AG1085" s="22" t="e">
        <f>VLOOKUP($A1085,Searches!$A:$H,AG$1,FALSE)</f>
        <v>#N/A</v>
      </c>
      <c r="AH1085" s="22" t="str">
        <f>VLOOKUP($G1085,Temp!$D:$F,AH$1,FALSE)</f>
        <v>capsilon.com</v>
      </c>
      <c r="AI1085" s="22">
        <f>VLOOKUP($G1085,Temp!$D:$F,AI$1,FALSE)</f>
        <v>0</v>
      </c>
      <c r="AJ1085" s="22" t="str">
        <f>VLOOKUP($G1085,Temp!$D:$F,AJ$1,FALSE)</f>
        <v>WordPress</v>
      </c>
    </row>
    <row r="1086" spans="1:36" ht="16" x14ac:dyDescent="0.2">
      <c r="A1086" s="8" t="str">
        <f t="shared" si="16"/>
        <v>Wanda Truxillo MotorQueen, World1Motors LLC</v>
      </c>
      <c r="B1086" s="8" t="s">
        <v>6063</v>
      </c>
      <c r="C1086" s="8" t="s">
        <v>6064</v>
      </c>
      <c r="D1086" s="8" t="s">
        <v>304</v>
      </c>
      <c r="E1086" s="8" t="s">
        <v>634</v>
      </c>
      <c r="F1086" s="8" t="s">
        <v>6065</v>
      </c>
      <c r="G1086" s="8" t="s">
        <v>634</v>
      </c>
      <c r="H1086" s="22" t="e">
        <f>VLOOKUP($G1086,Temp!$A:$C,H$1,FALSE)</f>
        <v>#N/A</v>
      </c>
      <c r="I1086" s="22" t="e">
        <f>VLOOKUP($G1086,Temp!$A:$C,I$1,FALSE)</f>
        <v>#N/A</v>
      </c>
      <c r="J1086" s="22" t="e">
        <f>VLOOKUP($G1086,Temp!$A:$C,J$1,FALSE)</f>
        <v>#N/A</v>
      </c>
      <c r="K1086" s="22" t="e">
        <f>VLOOKUP($G1086,Temp!$A:$C,K$1,FALSE)</f>
        <v>#N/A</v>
      </c>
      <c r="L1086" s="22" t="e">
        <f>VLOOKUP($G1086,Temp!$A:$C,L$1,FALSE)</f>
        <v>#N/A</v>
      </c>
      <c r="M1086" s="22" t="e">
        <f>VLOOKUP($G1086,Temp!$A:$C,M$1,FALSE)</f>
        <v>#N/A</v>
      </c>
      <c r="N1086" s="22" t="e">
        <f>VLOOKUP($G1086,Temp!$A:$C,N$1,FALSE)</f>
        <v>#N/A</v>
      </c>
      <c r="O1086" s="22" t="e">
        <f>VLOOKUP($G1086,Temp!$A:$C,O$1,FALSE)</f>
        <v>#N/A</v>
      </c>
      <c r="P1086" s="22" t="e">
        <f>VLOOKUP($G1086,Temp!$A:$C,P$1,FALSE)</f>
        <v>#N/A</v>
      </c>
      <c r="Q1086" s="22" t="e">
        <f>VLOOKUP($G1086,Temp!$A:$C,Q$1,FALSE)</f>
        <v>#N/A</v>
      </c>
      <c r="R1086" s="22" t="e">
        <f>VLOOKUP($G1086,Temp!$A:$C,R$1,FALSE)</f>
        <v>#N/A</v>
      </c>
      <c r="S1086" s="22" t="e">
        <f>VLOOKUP($G1086,Temp!$A:$C,S$1,FALSE)</f>
        <v>#N/A</v>
      </c>
      <c r="T1086" s="22" t="e">
        <f>VLOOKUP($G1086,Temp!$A:$C,T$1,FALSE)</f>
        <v>#N/A</v>
      </c>
      <c r="U1086" s="22" t="e">
        <f>VLOOKUP($G1086,Temp!$A:$C,U$1,FALSE)</f>
        <v>#N/A</v>
      </c>
      <c r="V1086" s="22" t="e">
        <f>VLOOKUP($G1086,Temp!$A:$C,V$1,FALSE)</f>
        <v>#N/A</v>
      </c>
      <c r="W1086" s="22" t="e">
        <f>VLOOKUP($G1086,Temp!$A:$C,W$1,FALSE)</f>
        <v>#N/A</v>
      </c>
      <c r="X1086" s="22" t="e">
        <f>VLOOKUP($G1086,Temp!$A:$C,X$1,FALSE)</f>
        <v>#N/A</v>
      </c>
      <c r="Y1086" s="22" t="e">
        <f>VLOOKUP($G1086,Temp!$A:$C,Y$1,FALSE)</f>
        <v>#N/A</v>
      </c>
      <c r="Z1086" s="22" t="e">
        <f>VLOOKUP($G1086,Temp!$A:$C,Z$1,FALSE)</f>
        <v>#N/A</v>
      </c>
      <c r="AA1086" s="22" t="e">
        <f>VLOOKUP($A1086,Searches!$A:$H,AA$1,FALSE)</f>
        <v>#N/A</v>
      </c>
      <c r="AB1086" s="22" t="e">
        <f>VLOOKUP($A1086,Searches!$A:$H,AB$1,FALSE)</f>
        <v>#N/A</v>
      </c>
      <c r="AC1086" s="22" t="e">
        <f>VLOOKUP($A1086,Searches!$A:$H,AC$1,FALSE)</f>
        <v>#N/A</v>
      </c>
      <c r="AD1086" s="22" t="e">
        <f>VLOOKUP($A1086,Searches!$A:$H,AD$1,FALSE)</f>
        <v>#N/A</v>
      </c>
      <c r="AE1086" s="22" t="e">
        <f>VLOOKUP($A1086,Searches!$A:$H,AE$1,FALSE)</f>
        <v>#N/A</v>
      </c>
      <c r="AF1086" s="22" t="e">
        <f>VLOOKUP($A1086,Searches!$A:$H,AF$1,FALSE)</f>
        <v>#N/A</v>
      </c>
      <c r="AG1086" s="22" t="e">
        <f>VLOOKUP($A1086,Searches!$A:$H,AG$1,FALSE)</f>
        <v>#N/A</v>
      </c>
      <c r="AH1086" s="22" t="e">
        <f>VLOOKUP($G1086,Temp!$D:$F,AH$1,FALSE)</f>
        <v>#N/A</v>
      </c>
      <c r="AI1086" s="22" t="e">
        <f>VLOOKUP($G1086,Temp!$D:$F,AI$1,FALSE)</f>
        <v>#N/A</v>
      </c>
      <c r="AJ1086" s="22" t="e">
        <f>VLOOKUP($G1086,Temp!$D:$F,AJ$1,FALSE)</f>
        <v>#N/A</v>
      </c>
    </row>
    <row r="1087" spans="1:36" ht="16" x14ac:dyDescent="0.2">
      <c r="A1087" s="8" t="str">
        <f t="shared" si="16"/>
        <v>David Pitta BrightTALK</v>
      </c>
      <c r="B1087" s="8" t="s">
        <v>438</v>
      </c>
      <c r="C1087" s="8" t="s">
        <v>6067</v>
      </c>
      <c r="D1087" s="8" t="s">
        <v>42</v>
      </c>
      <c r="E1087" s="8" t="s">
        <v>6068</v>
      </c>
      <c r="F1087" s="8" t="s">
        <v>6069</v>
      </c>
      <c r="G1087" s="12" t="s">
        <v>5640</v>
      </c>
      <c r="H1087" s="22" t="str">
        <f>VLOOKUP($G1087,Temp!$A:$C,H$1,FALSE)</f>
        <v>brighttalk.com</v>
      </c>
      <c r="I1087" s="22" t="e">
        <f>VLOOKUP($G1087,Temp!$A:$C,I$1,FALSE)</f>
        <v>#VALUE!</v>
      </c>
      <c r="J1087" s="22" t="e">
        <f>VLOOKUP($G1087,Temp!$A:$C,J$1,FALSE)</f>
        <v>#VALUE!</v>
      </c>
      <c r="K1087" s="22" t="e">
        <f>VLOOKUP($G1087,Temp!$A:$C,K$1,FALSE)</f>
        <v>#VALUE!</v>
      </c>
      <c r="L1087" s="22" t="e">
        <f>VLOOKUP($G1087,Temp!$A:$C,L$1,FALSE)</f>
        <v>#VALUE!</v>
      </c>
      <c r="M1087" s="22" t="e">
        <f>VLOOKUP($G1087,Temp!$A:$C,M$1,FALSE)</f>
        <v>#VALUE!</v>
      </c>
      <c r="N1087" s="22" t="e">
        <f>VLOOKUP($G1087,Temp!$A:$C,N$1,FALSE)</f>
        <v>#VALUE!</v>
      </c>
      <c r="O1087" s="22" t="e">
        <f>VLOOKUP($G1087,Temp!$A:$C,O$1,FALSE)</f>
        <v>#VALUE!</v>
      </c>
      <c r="P1087" s="22" t="e">
        <f>VLOOKUP($G1087,Temp!$A:$C,P$1,FALSE)</f>
        <v>#VALUE!</v>
      </c>
      <c r="Q1087" s="22" t="e">
        <f>VLOOKUP($G1087,Temp!$A:$C,Q$1,FALSE)</f>
        <v>#VALUE!</v>
      </c>
      <c r="R1087" s="22" t="e">
        <f>VLOOKUP($G1087,Temp!$A:$C,R$1,FALSE)</f>
        <v>#VALUE!</v>
      </c>
      <c r="S1087" s="22" t="e">
        <f>VLOOKUP($G1087,Temp!$A:$C,S$1,FALSE)</f>
        <v>#VALUE!</v>
      </c>
      <c r="T1087" s="22" t="e">
        <f>VLOOKUP($G1087,Temp!$A:$C,T$1,FALSE)</f>
        <v>#VALUE!</v>
      </c>
      <c r="U1087" s="22" t="e">
        <f>VLOOKUP($G1087,Temp!$A:$C,U$1,FALSE)</f>
        <v>#VALUE!</v>
      </c>
      <c r="V1087" s="22" t="e">
        <f>VLOOKUP($G1087,Temp!$A:$C,V$1,FALSE)</f>
        <v>#VALUE!</v>
      </c>
      <c r="W1087" s="22" t="e">
        <f>VLOOKUP($G1087,Temp!$A:$C,W$1,FALSE)</f>
        <v>#VALUE!</v>
      </c>
      <c r="X1087" s="22" t="e">
        <f>VLOOKUP($G1087,Temp!$A:$C,X$1,FALSE)</f>
        <v>#VALUE!</v>
      </c>
      <c r="Y1087" s="22">
        <f>VLOOKUP($G1087,Temp!$A:$C,Y$1,FALSE)</f>
        <v>15700</v>
      </c>
      <c r="Z1087" s="22">
        <f>VLOOKUP($G1087,Temp!$A:$C,Z$1,FALSE)</f>
        <v>13200</v>
      </c>
      <c r="AA1087" s="22" t="str">
        <f>VLOOKUP($A1087,Searches!$A:$H,AA$1,FALSE)</f>
        <v>David Pitta</v>
      </c>
      <c r="AB1087" s="22" t="str">
        <f>VLOOKUP($A1087,Searches!$A:$H,AB$1,FALSE)</f>
        <v>BrightTALK</v>
      </c>
      <c r="AC1087" s="22" t="str">
        <f>VLOOKUP($A1087,Searches!$A:$H,AC$1,FALSE)</f>
        <v>Chief Marketing Officer</v>
      </c>
      <c r="AD1087" s="22" t="str">
        <f>VLOOKUP($A1087,Searches!$A:$H,AD$1,FALSE)</f>
        <v>2nd</v>
      </c>
      <c r="AE1087" s="22" t="str">
        <f>VLOOKUP($A1087,Searches!$A:$H,AE$1,FALSE)</f>
        <v>Open link</v>
      </c>
      <c r="AF1087" s="22" t="str">
        <f>VLOOKUP($A1087,Searches!$A:$H,AF$1,FALSE)</f>
        <v>San Francisco Bay Area</v>
      </c>
      <c r="AG1087" s="22" t="str">
        <f>VLOOKUP($A1087,Searches!$A:$H,AG$1,FALSE)</f>
        <v>https://www.linkedin.com/sales/profile/513034,1CXL,NAME_SEARCH?moduleKey=peopleSearchResults&amp;pageKey=sales-search3-people-refinement&amp;contextId=60BC92C971D70515801E49D6842B0000&amp;requestId=ecc62629-03bd-49ec-acaa-5e0884cdb060&amp;action=CLICK&amp;target=urn%3Ali%3AsalesLead%3A(-1%2C513034)&amp;pageNumber=11&amp;targetEl=profilelink&amp;position=7&amp;trk=lss-serp-result-lead_photo</v>
      </c>
      <c r="AH1087" s="22" t="str">
        <f>VLOOKUP($G1087,Temp!$D:$F,AH$1,FALSE)</f>
        <v>brighttalk.com</v>
      </c>
      <c r="AI1087" s="22" t="str">
        <f>VLOOKUP($G1087,Temp!$D:$F,AI$1,FALSE)</f>
        <v>Marketo</v>
      </c>
      <c r="AJ1087" s="22" t="str">
        <f>VLOOKUP($G1087,Temp!$D:$F,AJ$1,FALSE)</f>
        <v>WordPress</v>
      </c>
    </row>
    <row r="1088" spans="1:36" ht="16" x14ac:dyDescent="0.2">
      <c r="A1088" s="8" t="str">
        <f t="shared" si="16"/>
        <v>Aaron Powell Flexion Inc.</v>
      </c>
      <c r="B1088" s="8" t="s">
        <v>949</v>
      </c>
      <c r="C1088" s="8" t="s">
        <v>3504</v>
      </c>
      <c r="D1088" s="8" t="s">
        <v>6093</v>
      </c>
      <c r="E1088" s="8" t="s">
        <v>6094</v>
      </c>
      <c r="F1088" s="8" t="s">
        <v>6095</v>
      </c>
      <c r="G1088" s="12" t="s">
        <v>5662</v>
      </c>
      <c r="H1088" s="22" t="str">
        <f>VLOOKUP($G1088,Temp!$A:$C,H$1,FALSE)</f>
        <v>flexion.us</v>
      </c>
      <c r="I1088" s="22" t="e">
        <f>VLOOKUP($G1088,Temp!$A:$C,I$1,FALSE)</f>
        <v>#VALUE!</v>
      </c>
      <c r="J1088" s="22" t="e">
        <f>VLOOKUP($G1088,Temp!$A:$C,J$1,FALSE)</f>
        <v>#VALUE!</v>
      </c>
      <c r="K1088" s="22" t="e">
        <f>VLOOKUP($G1088,Temp!$A:$C,K$1,FALSE)</f>
        <v>#VALUE!</v>
      </c>
      <c r="L1088" s="22" t="e">
        <f>VLOOKUP($G1088,Temp!$A:$C,L$1,FALSE)</f>
        <v>#VALUE!</v>
      </c>
      <c r="M1088" s="22" t="e">
        <f>VLOOKUP($G1088,Temp!$A:$C,M$1,FALSE)</f>
        <v>#VALUE!</v>
      </c>
      <c r="N1088" s="22" t="e">
        <f>VLOOKUP($G1088,Temp!$A:$C,N$1,FALSE)</f>
        <v>#VALUE!</v>
      </c>
      <c r="O1088" s="22" t="e">
        <f>VLOOKUP($G1088,Temp!$A:$C,O$1,FALSE)</f>
        <v>#VALUE!</v>
      </c>
      <c r="P1088" s="22" t="e">
        <f>VLOOKUP($G1088,Temp!$A:$C,P$1,FALSE)</f>
        <v>#VALUE!</v>
      </c>
      <c r="Q1088" s="22" t="e">
        <f>VLOOKUP($G1088,Temp!$A:$C,Q$1,FALSE)</f>
        <v>#VALUE!</v>
      </c>
      <c r="R1088" s="22" t="e">
        <f>VLOOKUP($G1088,Temp!$A:$C,R$1,FALSE)</f>
        <v>#VALUE!</v>
      </c>
      <c r="S1088" s="22" t="e">
        <f>VLOOKUP($G1088,Temp!$A:$C,S$1,FALSE)</f>
        <v>#VALUE!</v>
      </c>
      <c r="T1088" s="22" t="e">
        <f>VLOOKUP($G1088,Temp!$A:$C,T$1,FALSE)</f>
        <v>#VALUE!</v>
      </c>
      <c r="U1088" s="22" t="e">
        <f>VLOOKUP($G1088,Temp!$A:$C,U$1,FALSE)</f>
        <v>#VALUE!</v>
      </c>
      <c r="V1088" s="22" t="e">
        <f>VLOOKUP($G1088,Temp!$A:$C,V$1,FALSE)</f>
        <v>#VALUE!</v>
      </c>
      <c r="W1088" s="22" t="e">
        <f>VLOOKUP($G1088,Temp!$A:$C,W$1,FALSE)</f>
        <v>#VALUE!</v>
      </c>
      <c r="X1088" s="22" t="e">
        <f>VLOOKUP($G1088,Temp!$A:$C,X$1,FALSE)</f>
        <v>#VALUE!</v>
      </c>
      <c r="Y1088" s="22">
        <f>VLOOKUP($G1088,Temp!$A:$C,Y$1,FALSE)</f>
        <v>58</v>
      </c>
      <c r="Z1088" s="22">
        <f>VLOOKUP($G1088,Temp!$A:$C,Z$1,FALSE)</f>
        <v>0</v>
      </c>
      <c r="AA1088" s="22" t="e">
        <f>VLOOKUP($A1088,Searches!$A:$H,AA$1,FALSE)</f>
        <v>#N/A</v>
      </c>
      <c r="AB1088" s="22" t="e">
        <f>VLOOKUP($A1088,Searches!$A:$H,AB$1,FALSE)</f>
        <v>#N/A</v>
      </c>
      <c r="AC1088" s="22" t="e">
        <f>VLOOKUP($A1088,Searches!$A:$H,AC$1,FALSE)</f>
        <v>#N/A</v>
      </c>
      <c r="AD1088" s="22" t="e">
        <f>VLOOKUP($A1088,Searches!$A:$H,AD$1,FALSE)</f>
        <v>#N/A</v>
      </c>
      <c r="AE1088" s="22" t="e">
        <f>VLOOKUP($A1088,Searches!$A:$H,AE$1,FALSE)</f>
        <v>#N/A</v>
      </c>
      <c r="AF1088" s="22" t="e">
        <f>VLOOKUP($A1088,Searches!$A:$H,AF$1,FALSE)</f>
        <v>#N/A</v>
      </c>
      <c r="AG1088" s="22" t="e">
        <f>VLOOKUP($A1088,Searches!$A:$H,AG$1,FALSE)</f>
        <v>#N/A</v>
      </c>
      <c r="AH1088" s="22" t="e">
        <f>VLOOKUP($G1088,Temp!$D:$F,AH$1,FALSE)</f>
        <v>#N/A</v>
      </c>
      <c r="AI1088" s="22" t="e">
        <f>VLOOKUP($G1088,Temp!$D:$F,AI$1,FALSE)</f>
        <v>#N/A</v>
      </c>
      <c r="AJ1088" s="22" t="e">
        <f>VLOOKUP($G1088,Temp!$D:$F,AJ$1,FALSE)</f>
        <v>#N/A</v>
      </c>
    </row>
    <row r="1089" spans="1:36" ht="16" x14ac:dyDescent="0.2">
      <c r="A1089" s="8" t="str">
        <f t="shared" si="16"/>
        <v>Daniel Spindler Pfizer</v>
      </c>
      <c r="B1089" s="8" t="s">
        <v>274</v>
      </c>
      <c r="C1089" s="8" t="s">
        <v>6102</v>
      </c>
      <c r="D1089" s="8" t="s">
        <v>6103</v>
      </c>
      <c r="E1089" s="8" t="s">
        <v>6104</v>
      </c>
      <c r="F1089" s="8" t="s">
        <v>6105</v>
      </c>
      <c r="G1089" s="12" t="s">
        <v>5672</v>
      </c>
      <c r="H1089" s="22" t="str">
        <f>VLOOKUP($G1089,Temp!$A:$C,H$1,FALSE)</f>
        <v>pfizer.com</v>
      </c>
      <c r="I1089" s="22" t="e">
        <f>VLOOKUP($G1089,Temp!$A:$C,I$1,FALSE)</f>
        <v>#VALUE!</v>
      </c>
      <c r="J1089" s="22" t="e">
        <f>VLOOKUP($G1089,Temp!$A:$C,J$1,FALSE)</f>
        <v>#VALUE!</v>
      </c>
      <c r="K1089" s="22" t="e">
        <f>VLOOKUP($G1089,Temp!$A:$C,K$1,FALSE)</f>
        <v>#VALUE!</v>
      </c>
      <c r="L1089" s="22" t="e">
        <f>VLOOKUP($G1089,Temp!$A:$C,L$1,FALSE)</f>
        <v>#VALUE!</v>
      </c>
      <c r="M1089" s="22" t="e">
        <f>VLOOKUP($G1089,Temp!$A:$C,M$1,FALSE)</f>
        <v>#VALUE!</v>
      </c>
      <c r="N1089" s="22" t="e">
        <f>VLOOKUP($G1089,Temp!$A:$C,N$1,FALSE)</f>
        <v>#VALUE!</v>
      </c>
      <c r="O1089" s="22" t="e">
        <f>VLOOKUP($G1089,Temp!$A:$C,O$1,FALSE)</f>
        <v>#VALUE!</v>
      </c>
      <c r="P1089" s="22" t="e">
        <f>VLOOKUP($G1089,Temp!$A:$C,P$1,FALSE)</f>
        <v>#VALUE!</v>
      </c>
      <c r="Q1089" s="22" t="e">
        <f>VLOOKUP($G1089,Temp!$A:$C,Q$1,FALSE)</f>
        <v>#VALUE!</v>
      </c>
      <c r="R1089" s="22" t="e">
        <f>VLOOKUP($G1089,Temp!$A:$C,R$1,FALSE)</f>
        <v>#VALUE!</v>
      </c>
      <c r="S1089" s="22" t="e">
        <f>VLOOKUP($G1089,Temp!$A:$C,S$1,FALSE)</f>
        <v>#VALUE!</v>
      </c>
      <c r="T1089" s="22" t="e">
        <f>VLOOKUP($G1089,Temp!$A:$C,T$1,FALSE)</f>
        <v>#VALUE!</v>
      </c>
      <c r="U1089" s="22" t="e">
        <f>VLOOKUP($G1089,Temp!$A:$C,U$1,FALSE)</f>
        <v>#VALUE!</v>
      </c>
      <c r="V1089" s="22" t="e">
        <f>VLOOKUP($G1089,Temp!$A:$C,V$1,FALSE)</f>
        <v>#VALUE!</v>
      </c>
      <c r="W1089" s="22" t="e">
        <f>VLOOKUP($G1089,Temp!$A:$C,W$1,FALSE)</f>
        <v>#VALUE!</v>
      </c>
      <c r="X1089" s="22" t="e">
        <f>VLOOKUP($G1089,Temp!$A:$C,X$1,FALSE)</f>
        <v>#VALUE!</v>
      </c>
      <c r="Y1089" s="22">
        <f>VLOOKUP($G1089,Temp!$A:$C,Y$1,FALSE)</f>
        <v>299000</v>
      </c>
      <c r="Z1089" s="22">
        <f>VLOOKUP($G1089,Temp!$A:$C,Z$1,FALSE)</f>
        <v>500</v>
      </c>
      <c r="AA1089" s="22" t="e">
        <f>VLOOKUP($A1089,Searches!$A:$H,AA$1,FALSE)</f>
        <v>#N/A</v>
      </c>
      <c r="AB1089" s="22" t="e">
        <f>VLOOKUP($A1089,Searches!$A:$H,AB$1,FALSE)</f>
        <v>#N/A</v>
      </c>
      <c r="AC1089" s="22" t="e">
        <f>VLOOKUP($A1089,Searches!$A:$H,AC$1,FALSE)</f>
        <v>#N/A</v>
      </c>
      <c r="AD1089" s="22" t="e">
        <f>VLOOKUP($A1089,Searches!$A:$H,AD$1,FALSE)</f>
        <v>#N/A</v>
      </c>
      <c r="AE1089" s="22" t="e">
        <f>VLOOKUP($A1089,Searches!$A:$H,AE$1,FALSE)</f>
        <v>#N/A</v>
      </c>
      <c r="AF1089" s="22" t="e">
        <f>VLOOKUP($A1089,Searches!$A:$H,AF$1,FALSE)</f>
        <v>#N/A</v>
      </c>
      <c r="AG1089" s="22" t="e">
        <f>VLOOKUP($A1089,Searches!$A:$H,AG$1,FALSE)</f>
        <v>#N/A</v>
      </c>
      <c r="AH1089" s="22" t="e">
        <f>VLOOKUP($G1089,Temp!$D:$F,AH$1,FALSE)</f>
        <v>#N/A</v>
      </c>
      <c r="AI1089" s="22" t="e">
        <f>VLOOKUP($G1089,Temp!$D:$F,AI$1,FALSE)</f>
        <v>#N/A</v>
      </c>
      <c r="AJ1089" s="22" t="e">
        <f>VLOOKUP($G1089,Temp!$D:$F,AJ$1,FALSE)</f>
        <v>#N/A</v>
      </c>
    </row>
    <row r="1090" spans="1:36" ht="16" x14ac:dyDescent="0.2">
      <c r="A1090" s="8" t="str">
        <f t="shared" si="16"/>
        <v>Michael Kerman RDC</v>
      </c>
      <c r="B1090" s="8" t="s">
        <v>1203</v>
      </c>
      <c r="C1090" s="8" t="s">
        <v>5220</v>
      </c>
      <c r="D1090" s="8" t="s">
        <v>42</v>
      </c>
      <c r="E1090" s="8" t="s">
        <v>5221</v>
      </c>
      <c r="F1090" s="8" t="s">
        <v>5222</v>
      </c>
      <c r="G1090" s="12" t="s">
        <v>5223</v>
      </c>
      <c r="H1090" s="22" t="str">
        <f>VLOOKUP($G1090,Temp!$A:$C,H$1,FALSE)</f>
        <v>rdc.com</v>
      </c>
      <c r="I1090" s="22" t="e">
        <f>VLOOKUP($G1090,Temp!$A:$C,I$1,FALSE)</f>
        <v>#VALUE!</v>
      </c>
      <c r="J1090" s="22" t="e">
        <f>VLOOKUP($G1090,Temp!$A:$C,J$1,FALSE)</f>
        <v>#VALUE!</v>
      </c>
      <c r="K1090" s="22" t="e">
        <f>VLOOKUP($G1090,Temp!$A:$C,K$1,FALSE)</f>
        <v>#VALUE!</v>
      </c>
      <c r="L1090" s="22" t="e">
        <f>VLOOKUP($G1090,Temp!$A:$C,L$1,FALSE)</f>
        <v>#VALUE!</v>
      </c>
      <c r="M1090" s="22" t="e">
        <f>VLOOKUP($G1090,Temp!$A:$C,M$1,FALSE)</f>
        <v>#VALUE!</v>
      </c>
      <c r="N1090" s="22" t="e">
        <f>VLOOKUP($G1090,Temp!$A:$C,N$1,FALSE)</f>
        <v>#VALUE!</v>
      </c>
      <c r="O1090" s="22" t="e">
        <f>VLOOKUP($G1090,Temp!$A:$C,O$1,FALSE)</f>
        <v>#VALUE!</v>
      </c>
      <c r="P1090" s="22" t="e">
        <f>VLOOKUP($G1090,Temp!$A:$C,P$1,FALSE)</f>
        <v>#VALUE!</v>
      </c>
      <c r="Q1090" s="22" t="e">
        <f>VLOOKUP($G1090,Temp!$A:$C,Q$1,FALSE)</f>
        <v>#VALUE!</v>
      </c>
      <c r="R1090" s="22" t="e">
        <f>VLOOKUP($G1090,Temp!$A:$C,R$1,FALSE)</f>
        <v>#VALUE!</v>
      </c>
      <c r="S1090" s="22" t="e">
        <f>VLOOKUP($G1090,Temp!$A:$C,S$1,FALSE)</f>
        <v>#VALUE!</v>
      </c>
      <c r="T1090" s="22" t="e">
        <f>VLOOKUP($G1090,Temp!$A:$C,T$1,FALSE)</f>
        <v>#VALUE!</v>
      </c>
      <c r="U1090" s="22" t="e">
        <f>VLOOKUP($G1090,Temp!$A:$C,U$1,FALSE)</f>
        <v>#VALUE!</v>
      </c>
      <c r="V1090" s="22" t="e">
        <f>VLOOKUP($G1090,Temp!$A:$C,V$1,FALSE)</f>
        <v>#VALUE!</v>
      </c>
      <c r="W1090" s="22" t="e">
        <f>VLOOKUP($G1090,Temp!$A:$C,W$1,FALSE)</f>
        <v>#VALUE!</v>
      </c>
      <c r="X1090" s="22" t="e">
        <f>VLOOKUP($G1090,Temp!$A:$C,X$1,FALSE)</f>
        <v>#VALUE!</v>
      </c>
      <c r="Y1090" s="22">
        <f>VLOOKUP($G1090,Temp!$A:$C,Y$1,FALSE)</f>
        <v>27600</v>
      </c>
      <c r="Z1090" s="22">
        <f>VLOOKUP($G1090,Temp!$A:$C,Z$1,FALSE)</f>
        <v>3500</v>
      </c>
      <c r="AA1090" s="22" t="e">
        <f>VLOOKUP($A1090,Searches!$A:$H,AA$1,FALSE)</f>
        <v>#N/A</v>
      </c>
      <c r="AB1090" s="22" t="e">
        <f>VLOOKUP($A1090,Searches!$A:$H,AB$1,FALSE)</f>
        <v>#N/A</v>
      </c>
      <c r="AC1090" s="22" t="e">
        <f>VLOOKUP($A1090,Searches!$A:$H,AC$1,FALSE)</f>
        <v>#N/A</v>
      </c>
      <c r="AD1090" s="22" t="e">
        <f>VLOOKUP($A1090,Searches!$A:$H,AD$1,FALSE)</f>
        <v>#N/A</v>
      </c>
      <c r="AE1090" s="22" t="e">
        <f>VLOOKUP($A1090,Searches!$A:$H,AE$1,FALSE)</f>
        <v>#N/A</v>
      </c>
      <c r="AF1090" s="22" t="e">
        <f>VLOOKUP($A1090,Searches!$A:$H,AF$1,FALSE)</f>
        <v>#N/A</v>
      </c>
      <c r="AG1090" s="22" t="e">
        <f>VLOOKUP($A1090,Searches!$A:$H,AG$1,FALSE)</f>
        <v>#N/A</v>
      </c>
      <c r="AH1090" s="22" t="str">
        <f>VLOOKUP($G1090,Temp!$D:$F,AH$1,FALSE)</f>
        <v>rdc.com</v>
      </c>
      <c r="AI1090" s="22" t="str">
        <f>VLOOKUP($G1090,Temp!$D:$F,AI$1,FALSE)</f>
        <v>Marketo</v>
      </c>
      <c r="AJ1090" s="22" t="str">
        <f>VLOOKUP($G1090,Temp!$D:$F,AJ$1,FALSE)</f>
        <v>WordPress</v>
      </c>
    </row>
    <row r="1091" spans="1:36" ht="16" x14ac:dyDescent="0.2">
      <c r="A1091" s="8" t="str">
        <f t="shared" si="16"/>
        <v>Becky Wright itelligence North America</v>
      </c>
      <c r="B1091" s="8" t="s">
        <v>6112</v>
      </c>
      <c r="C1091" s="8" t="s">
        <v>6113</v>
      </c>
      <c r="D1091" s="8" t="s">
        <v>2331</v>
      </c>
      <c r="E1091" s="8" t="s">
        <v>6114</v>
      </c>
      <c r="F1091" s="8" t="s">
        <v>6115</v>
      </c>
      <c r="G1091" s="12" t="s">
        <v>5691</v>
      </c>
      <c r="H1091" s="22" t="str">
        <f>VLOOKUP($G1091,Temp!$A:$C,H$1,FALSE)</f>
        <v>itelligencegroup.com</v>
      </c>
      <c r="I1091" s="22" t="e">
        <f>VLOOKUP($G1091,Temp!$A:$C,I$1,FALSE)</f>
        <v>#VALUE!</v>
      </c>
      <c r="J1091" s="22" t="e">
        <f>VLOOKUP($G1091,Temp!$A:$C,J$1,FALSE)</f>
        <v>#VALUE!</v>
      </c>
      <c r="K1091" s="22" t="e">
        <f>VLOOKUP($G1091,Temp!$A:$C,K$1,FALSE)</f>
        <v>#VALUE!</v>
      </c>
      <c r="L1091" s="22" t="e">
        <f>VLOOKUP($G1091,Temp!$A:$C,L$1,FALSE)</f>
        <v>#VALUE!</v>
      </c>
      <c r="M1091" s="22" t="e">
        <f>VLOOKUP($G1091,Temp!$A:$C,M$1,FALSE)</f>
        <v>#VALUE!</v>
      </c>
      <c r="N1091" s="22" t="e">
        <f>VLOOKUP($G1091,Temp!$A:$C,N$1,FALSE)</f>
        <v>#VALUE!</v>
      </c>
      <c r="O1091" s="22" t="e">
        <f>VLOOKUP($G1091,Temp!$A:$C,O$1,FALSE)</f>
        <v>#VALUE!</v>
      </c>
      <c r="P1091" s="22" t="e">
        <f>VLOOKUP($G1091,Temp!$A:$C,P$1,FALSE)</f>
        <v>#VALUE!</v>
      </c>
      <c r="Q1091" s="22" t="e">
        <f>VLOOKUP($G1091,Temp!$A:$C,Q$1,FALSE)</f>
        <v>#VALUE!</v>
      </c>
      <c r="R1091" s="22" t="e">
        <f>VLOOKUP($G1091,Temp!$A:$C,R$1,FALSE)</f>
        <v>#VALUE!</v>
      </c>
      <c r="S1091" s="22" t="e">
        <f>VLOOKUP($G1091,Temp!$A:$C,S$1,FALSE)</f>
        <v>#VALUE!</v>
      </c>
      <c r="T1091" s="22" t="e">
        <f>VLOOKUP($G1091,Temp!$A:$C,T$1,FALSE)</f>
        <v>#VALUE!</v>
      </c>
      <c r="U1091" s="22" t="e">
        <f>VLOOKUP($G1091,Temp!$A:$C,U$1,FALSE)</f>
        <v>#VALUE!</v>
      </c>
      <c r="V1091" s="22" t="e">
        <f>VLOOKUP($G1091,Temp!$A:$C,V$1,FALSE)</f>
        <v>#VALUE!</v>
      </c>
      <c r="W1091" s="22" t="e">
        <f>VLOOKUP($G1091,Temp!$A:$C,W$1,FALSE)</f>
        <v>#VALUE!</v>
      </c>
      <c r="X1091" s="22" t="e">
        <f>VLOOKUP($G1091,Temp!$A:$C,X$1,FALSE)</f>
        <v>#VALUE!</v>
      </c>
      <c r="Y1091" s="22">
        <f>VLOOKUP($G1091,Temp!$A:$C,Y$1,FALSE)</f>
        <v>10100</v>
      </c>
      <c r="Z1091" s="22">
        <f>VLOOKUP($G1091,Temp!$A:$C,Z$1,FALSE)</f>
        <v>9300</v>
      </c>
      <c r="AA1091" s="22" t="str">
        <f>VLOOKUP($A1091,Searches!$A:$H,AA$1,FALSE)</f>
        <v>Becky Wright</v>
      </c>
      <c r="AB1091" s="22" t="str">
        <f>VLOOKUP($A1091,Searches!$A:$H,AB$1,FALSE)</f>
        <v>itelligence North America</v>
      </c>
      <c r="AC1091" s="22" t="str">
        <f>VLOOKUP($A1091,Searches!$A:$H,AC$1,FALSE)</f>
        <v>Vice President Marketing</v>
      </c>
      <c r="AD1091" s="22" t="str">
        <f>VLOOKUP($A1091,Searches!$A:$H,AD$1,FALSE)</f>
        <v>2nd</v>
      </c>
      <c r="AE1091" s="22" t="str">
        <f>VLOOKUP($A1091,Searches!$A:$H,AE$1,FALSE)</f>
        <v>Open link</v>
      </c>
      <c r="AF1091" s="22" t="str">
        <f>VLOOKUP($A1091,Searches!$A:$H,AF$1,FALSE)</f>
        <v>Las Vegas, Nevada Area</v>
      </c>
      <c r="AG1091" s="22" t="str">
        <f>VLOOKUP($A1091,Searches!$A:$H,AG$1,FALSE)</f>
        <v>https://www.linkedin.com/sales/profile/13134123,-L1n,NAME_SEARCH?moduleKey=peopleSearchResults&amp;pageKey=sales-search3-people-refinement&amp;contextId=60BC92C971D70515801E49D6842B0000&amp;requestId=da506942-9989-4fc4-beeb-a3917377254a&amp;action=CLICK&amp;target=urn%3Ali%3AsalesLead%3A(-1%2C13134123)&amp;pageNumber=6&amp;targetEl=profilelink&amp;position=22&amp;trk=lss-serp-result-lead_photo</v>
      </c>
      <c r="AH1091" s="22" t="str">
        <f>VLOOKUP($G1091,Temp!$D:$F,AH$1,FALSE)</f>
        <v>itelligencegroup.com</v>
      </c>
      <c r="AI1091" s="22" t="str">
        <f>VLOOKUP($G1091,Temp!$D:$F,AI$1,FALSE)</f>
        <v>Marketo</v>
      </c>
      <c r="AJ1091" s="22" t="str">
        <f>VLOOKUP($G1091,Temp!$D:$F,AJ$1,FALSE)</f>
        <v>WordPress</v>
      </c>
    </row>
    <row r="1092" spans="1:36" ht="16" x14ac:dyDescent="0.2">
      <c r="A1092" s="8" t="str">
        <f t="shared" ref="A1092:A1155" si="17">CONCATENATE(B1092," ",C1092," ",F1092)</f>
        <v>Sharon Lubrano Dodge Data &amp; Analytics</v>
      </c>
      <c r="B1092" s="8" t="s">
        <v>6130</v>
      </c>
      <c r="C1092" s="8" t="s">
        <v>6131</v>
      </c>
      <c r="D1092" s="8" t="s">
        <v>42</v>
      </c>
      <c r="E1092" s="8" t="s">
        <v>6132</v>
      </c>
      <c r="F1092" s="8" t="s">
        <v>6133</v>
      </c>
      <c r="G1092" s="12" t="s">
        <v>5703</v>
      </c>
      <c r="H1092" s="22" t="str">
        <f>VLOOKUP($G1092,Temp!$A:$C,H$1,FALSE)</f>
        <v>construction.com</v>
      </c>
      <c r="I1092" s="22" t="e">
        <f>VLOOKUP($G1092,Temp!$A:$C,I$1,FALSE)</f>
        <v>#VALUE!</v>
      </c>
      <c r="J1092" s="22" t="e">
        <f>VLOOKUP($G1092,Temp!$A:$C,J$1,FALSE)</f>
        <v>#VALUE!</v>
      </c>
      <c r="K1092" s="22" t="e">
        <f>VLOOKUP($G1092,Temp!$A:$C,K$1,FALSE)</f>
        <v>#VALUE!</v>
      </c>
      <c r="L1092" s="22" t="e">
        <f>VLOOKUP($G1092,Temp!$A:$C,L$1,FALSE)</f>
        <v>#VALUE!</v>
      </c>
      <c r="M1092" s="22" t="e">
        <f>VLOOKUP($G1092,Temp!$A:$C,M$1,FALSE)</f>
        <v>#VALUE!</v>
      </c>
      <c r="N1092" s="22" t="e">
        <f>VLOOKUP($G1092,Temp!$A:$C,N$1,FALSE)</f>
        <v>#VALUE!</v>
      </c>
      <c r="O1092" s="22" t="e">
        <f>VLOOKUP($G1092,Temp!$A:$C,O$1,FALSE)</f>
        <v>#VALUE!</v>
      </c>
      <c r="P1092" s="22" t="e">
        <f>VLOOKUP($G1092,Temp!$A:$C,P$1,FALSE)</f>
        <v>#VALUE!</v>
      </c>
      <c r="Q1092" s="22" t="e">
        <f>VLOOKUP($G1092,Temp!$A:$C,Q$1,FALSE)</f>
        <v>#VALUE!</v>
      </c>
      <c r="R1092" s="22" t="e">
        <f>VLOOKUP($G1092,Temp!$A:$C,R$1,FALSE)</f>
        <v>#VALUE!</v>
      </c>
      <c r="S1092" s="22" t="e">
        <f>VLOOKUP($G1092,Temp!$A:$C,S$1,FALSE)</f>
        <v>#VALUE!</v>
      </c>
      <c r="T1092" s="22" t="e">
        <f>VLOOKUP($G1092,Temp!$A:$C,T$1,FALSE)</f>
        <v>#VALUE!</v>
      </c>
      <c r="U1092" s="22" t="e">
        <f>VLOOKUP($G1092,Temp!$A:$C,U$1,FALSE)</f>
        <v>#VALUE!</v>
      </c>
      <c r="V1092" s="22" t="e">
        <f>VLOOKUP($G1092,Temp!$A:$C,V$1,FALSE)</f>
        <v>#VALUE!</v>
      </c>
      <c r="W1092" s="22" t="e">
        <f>VLOOKUP($G1092,Temp!$A:$C,W$1,FALSE)</f>
        <v>#VALUE!</v>
      </c>
      <c r="X1092" s="22" t="e">
        <f>VLOOKUP($G1092,Temp!$A:$C,X$1,FALSE)</f>
        <v>#VALUE!</v>
      </c>
      <c r="Y1092" s="22">
        <f>VLOOKUP($G1092,Temp!$A:$C,Y$1,FALSE)</f>
        <v>115000</v>
      </c>
      <c r="Z1092" s="22">
        <f>VLOOKUP($G1092,Temp!$A:$C,Z$1,FALSE)</f>
        <v>20700</v>
      </c>
      <c r="AA1092" s="22" t="str">
        <f>VLOOKUP($A1092,Searches!$A:$H,AA$1,FALSE)</f>
        <v>Sharon Lubrano</v>
      </c>
      <c r="AB1092" s="22" t="str">
        <f>VLOOKUP($A1092,Searches!$A:$H,AB$1,FALSE)</f>
        <v>Dodge Data &amp; Analytics</v>
      </c>
      <c r="AC1092" s="22" t="str">
        <f>VLOOKUP($A1092,Searches!$A:$H,AC$1,FALSE)</f>
        <v>Chief Marketing Officer</v>
      </c>
      <c r="AD1092" s="22" t="str">
        <f>VLOOKUP($A1092,Searches!$A:$H,AD$1,FALSE)</f>
        <v>2nd</v>
      </c>
      <c r="AE1092" s="22" t="str">
        <f>VLOOKUP($A1092,Searches!$A:$H,AE$1,FALSE)</f>
        <v/>
      </c>
      <c r="AF1092" s="22" t="str">
        <f>VLOOKUP($A1092,Searches!$A:$H,AF$1,FALSE)</f>
        <v>Greater New York City Area</v>
      </c>
      <c r="AG1092" s="22" t="str">
        <f>VLOOKUP($A1092,Searches!$A:$H,AG$1,FALSE)</f>
        <v>https://www.linkedin.com/sales/profile/11762995,g4xF,NAME_SEARCH?moduleKey=peopleSearchResults&amp;pageKey=sales-search3-people-refinement&amp;contextId=60BC92C971D70515801E49D6842B0000&amp;requestId=320eb3ca-2481-47d2-ac2a-df508dbb0094&amp;action=CLICK&amp;target=urn%3Ali%3AsalesLead%3A(-1%2C11762995)&amp;pageNumber=7&amp;targetEl=profilelink&amp;position=19&amp;trk=lss-serp-result-lead_photo</v>
      </c>
      <c r="AH1092" s="22" t="str">
        <f>VLOOKUP($G1092,Temp!$D:$F,AH$1,FALSE)</f>
        <v>construction.com</v>
      </c>
      <c r="AI1092" s="22" t="str">
        <f>VLOOKUP($G1092,Temp!$D:$F,AI$1,FALSE)</f>
        <v>Eloqua</v>
      </c>
      <c r="AJ1092" s="22" t="str">
        <f>VLOOKUP($G1092,Temp!$D:$F,AJ$1,FALSE)</f>
        <v>Drupal</v>
      </c>
    </row>
    <row r="1093" spans="1:36" ht="16" x14ac:dyDescent="0.2">
      <c r="A1093" s="8" t="str">
        <f t="shared" si="17"/>
        <v>Scott Gode Unify Square</v>
      </c>
      <c r="B1093" s="8" t="s">
        <v>737</v>
      </c>
      <c r="C1093" s="8" t="s">
        <v>6143</v>
      </c>
      <c r="D1093" s="8" t="s">
        <v>6144</v>
      </c>
      <c r="E1093" s="8" t="s">
        <v>6145</v>
      </c>
      <c r="F1093" s="8" t="s">
        <v>6146</v>
      </c>
      <c r="G1093" s="12" t="s">
        <v>5711</v>
      </c>
      <c r="H1093" s="22" t="str">
        <f>VLOOKUP($G1093,Temp!$A:$C,H$1,FALSE)</f>
        <v>unifysquare.com</v>
      </c>
      <c r="I1093" s="22" t="e">
        <f>VLOOKUP($G1093,Temp!$A:$C,I$1,FALSE)</f>
        <v>#VALUE!</v>
      </c>
      <c r="J1093" s="22" t="e">
        <f>VLOOKUP($G1093,Temp!$A:$C,J$1,FALSE)</f>
        <v>#VALUE!</v>
      </c>
      <c r="K1093" s="22" t="e">
        <f>VLOOKUP($G1093,Temp!$A:$C,K$1,FALSE)</f>
        <v>#VALUE!</v>
      </c>
      <c r="L1093" s="22" t="e">
        <f>VLOOKUP($G1093,Temp!$A:$C,L$1,FALSE)</f>
        <v>#VALUE!</v>
      </c>
      <c r="M1093" s="22" t="e">
        <f>VLOOKUP($G1093,Temp!$A:$C,M$1,FALSE)</f>
        <v>#VALUE!</v>
      </c>
      <c r="N1093" s="22" t="e">
        <f>VLOOKUP($G1093,Temp!$A:$C,N$1,FALSE)</f>
        <v>#VALUE!</v>
      </c>
      <c r="O1093" s="22" t="e">
        <f>VLOOKUP($G1093,Temp!$A:$C,O$1,FALSE)</f>
        <v>#VALUE!</v>
      </c>
      <c r="P1093" s="22" t="e">
        <f>VLOOKUP($G1093,Temp!$A:$C,P$1,FALSE)</f>
        <v>#VALUE!</v>
      </c>
      <c r="Q1093" s="22" t="e">
        <f>VLOOKUP($G1093,Temp!$A:$C,Q$1,FALSE)</f>
        <v>#VALUE!</v>
      </c>
      <c r="R1093" s="22" t="e">
        <f>VLOOKUP($G1093,Temp!$A:$C,R$1,FALSE)</f>
        <v>#VALUE!</v>
      </c>
      <c r="S1093" s="22" t="e">
        <f>VLOOKUP($G1093,Temp!$A:$C,S$1,FALSE)</f>
        <v>#VALUE!</v>
      </c>
      <c r="T1093" s="22" t="e">
        <f>VLOOKUP($G1093,Temp!$A:$C,T$1,FALSE)</f>
        <v>#VALUE!</v>
      </c>
      <c r="U1093" s="22" t="e">
        <f>VLOOKUP($G1093,Temp!$A:$C,U$1,FALSE)</f>
        <v>#VALUE!</v>
      </c>
      <c r="V1093" s="22" t="e">
        <f>VLOOKUP($G1093,Temp!$A:$C,V$1,FALSE)</f>
        <v>#VALUE!</v>
      </c>
      <c r="W1093" s="22" t="e">
        <f>VLOOKUP($G1093,Temp!$A:$C,W$1,FALSE)</f>
        <v>#VALUE!</v>
      </c>
      <c r="X1093" s="22" t="e">
        <f>VLOOKUP($G1093,Temp!$A:$C,X$1,FALSE)</f>
        <v>#VALUE!</v>
      </c>
      <c r="Y1093" s="22">
        <f>VLOOKUP($G1093,Temp!$A:$C,Y$1,FALSE)</f>
        <v>179</v>
      </c>
      <c r="Z1093" s="22">
        <f>VLOOKUP($G1093,Temp!$A:$C,Z$1,FALSE)</f>
        <v>0</v>
      </c>
      <c r="AA1093" s="22" t="e">
        <f>VLOOKUP($A1093,Searches!$A:$H,AA$1,FALSE)</f>
        <v>#N/A</v>
      </c>
      <c r="AB1093" s="22" t="e">
        <f>VLOOKUP($A1093,Searches!$A:$H,AB$1,FALSE)</f>
        <v>#N/A</v>
      </c>
      <c r="AC1093" s="22" t="e">
        <f>VLOOKUP($A1093,Searches!$A:$H,AC$1,FALSE)</f>
        <v>#N/A</v>
      </c>
      <c r="AD1093" s="22" t="e">
        <f>VLOOKUP($A1093,Searches!$A:$H,AD$1,FALSE)</f>
        <v>#N/A</v>
      </c>
      <c r="AE1093" s="22" t="e">
        <f>VLOOKUP($A1093,Searches!$A:$H,AE$1,FALSE)</f>
        <v>#N/A</v>
      </c>
      <c r="AF1093" s="22" t="e">
        <f>VLOOKUP($A1093,Searches!$A:$H,AF$1,FALSE)</f>
        <v>#N/A</v>
      </c>
      <c r="AG1093" s="22" t="e">
        <f>VLOOKUP($A1093,Searches!$A:$H,AG$1,FALSE)</f>
        <v>#N/A</v>
      </c>
      <c r="AH1093" s="22" t="e">
        <f>VLOOKUP($G1093,Temp!$D:$F,AH$1,FALSE)</f>
        <v>#N/A</v>
      </c>
      <c r="AI1093" s="22" t="e">
        <f>VLOOKUP($G1093,Temp!$D:$F,AI$1,FALSE)</f>
        <v>#N/A</v>
      </c>
      <c r="AJ1093" s="22" t="e">
        <f>VLOOKUP($G1093,Temp!$D:$F,AJ$1,FALSE)</f>
        <v>#N/A</v>
      </c>
    </row>
    <row r="1094" spans="1:36" ht="16" x14ac:dyDescent="0.2">
      <c r="A1094" s="8" t="str">
        <f t="shared" si="17"/>
        <v>John Prestridge EasyVista</v>
      </c>
      <c r="B1094" s="8" t="s">
        <v>428</v>
      </c>
      <c r="C1094" s="8" t="s">
        <v>6152</v>
      </c>
      <c r="D1094" s="8" t="s">
        <v>6153</v>
      </c>
      <c r="E1094" s="8" t="s">
        <v>6154</v>
      </c>
      <c r="F1094" s="8" t="s">
        <v>6155</v>
      </c>
      <c r="G1094" s="12" t="s">
        <v>5724</v>
      </c>
      <c r="H1094" s="22" t="str">
        <f>VLOOKUP($G1094,Temp!$A:$C,H$1,FALSE)</f>
        <v>easyvista.com</v>
      </c>
      <c r="I1094" s="22" t="e">
        <f>VLOOKUP($G1094,Temp!$A:$C,I$1,FALSE)</f>
        <v>#VALUE!</v>
      </c>
      <c r="J1094" s="22" t="e">
        <f>VLOOKUP($G1094,Temp!$A:$C,J$1,FALSE)</f>
        <v>#VALUE!</v>
      </c>
      <c r="K1094" s="22" t="e">
        <f>VLOOKUP($G1094,Temp!$A:$C,K$1,FALSE)</f>
        <v>#VALUE!</v>
      </c>
      <c r="L1094" s="22" t="e">
        <f>VLOOKUP($G1094,Temp!$A:$C,L$1,FALSE)</f>
        <v>#VALUE!</v>
      </c>
      <c r="M1094" s="22" t="e">
        <f>VLOOKUP($G1094,Temp!$A:$C,M$1,FALSE)</f>
        <v>#VALUE!</v>
      </c>
      <c r="N1094" s="22" t="e">
        <f>VLOOKUP($G1094,Temp!$A:$C,N$1,FALSE)</f>
        <v>#VALUE!</v>
      </c>
      <c r="O1094" s="22" t="e">
        <f>VLOOKUP($G1094,Temp!$A:$C,O$1,FALSE)</f>
        <v>#VALUE!</v>
      </c>
      <c r="P1094" s="22" t="e">
        <f>VLOOKUP($G1094,Temp!$A:$C,P$1,FALSE)</f>
        <v>#VALUE!</v>
      </c>
      <c r="Q1094" s="22" t="e">
        <f>VLOOKUP($G1094,Temp!$A:$C,Q$1,FALSE)</f>
        <v>#VALUE!</v>
      </c>
      <c r="R1094" s="22" t="e">
        <f>VLOOKUP($G1094,Temp!$A:$C,R$1,FALSE)</f>
        <v>#VALUE!</v>
      </c>
      <c r="S1094" s="22" t="e">
        <f>VLOOKUP($G1094,Temp!$A:$C,S$1,FALSE)</f>
        <v>#VALUE!</v>
      </c>
      <c r="T1094" s="22" t="e">
        <f>VLOOKUP($G1094,Temp!$A:$C,T$1,FALSE)</f>
        <v>#VALUE!</v>
      </c>
      <c r="U1094" s="22" t="e">
        <f>VLOOKUP($G1094,Temp!$A:$C,U$1,FALSE)</f>
        <v>#VALUE!</v>
      </c>
      <c r="V1094" s="22" t="e">
        <f>VLOOKUP($G1094,Temp!$A:$C,V$1,FALSE)</f>
        <v>#VALUE!</v>
      </c>
      <c r="W1094" s="22" t="e">
        <f>VLOOKUP($G1094,Temp!$A:$C,W$1,FALSE)</f>
        <v>#VALUE!</v>
      </c>
      <c r="X1094" s="22" t="e">
        <f>VLOOKUP($G1094,Temp!$A:$C,X$1,FALSE)</f>
        <v>#VALUE!</v>
      </c>
      <c r="Y1094" s="22">
        <f>VLOOKUP($G1094,Temp!$A:$C,Y$1,FALSE)</f>
        <v>3400</v>
      </c>
      <c r="Z1094" s="22">
        <f>VLOOKUP($G1094,Temp!$A:$C,Z$1,FALSE)</f>
        <v>9100</v>
      </c>
      <c r="AA1094" s="22" t="e">
        <f>VLOOKUP($A1094,Searches!$A:$H,AA$1,FALSE)</f>
        <v>#N/A</v>
      </c>
      <c r="AB1094" s="22" t="e">
        <f>VLOOKUP($A1094,Searches!$A:$H,AB$1,FALSE)</f>
        <v>#N/A</v>
      </c>
      <c r="AC1094" s="22" t="e">
        <f>VLOOKUP($A1094,Searches!$A:$H,AC$1,FALSE)</f>
        <v>#N/A</v>
      </c>
      <c r="AD1094" s="22" t="e">
        <f>VLOOKUP($A1094,Searches!$A:$H,AD$1,FALSE)</f>
        <v>#N/A</v>
      </c>
      <c r="AE1094" s="22" t="e">
        <f>VLOOKUP($A1094,Searches!$A:$H,AE$1,FALSE)</f>
        <v>#N/A</v>
      </c>
      <c r="AF1094" s="22" t="e">
        <f>VLOOKUP($A1094,Searches!$A:$H,AF$1,FALSE)</f>
        <v>#N/A</v>
      </c>
      <c r="AG1094" s="22" t="e">
        <f>VLOOKUP($A1094,Searches!$A:$H,AG$1,FALSE)</f>
        <v>#N/A</v>
      </c>
      <c r="AH1094" s="22" t="e">
        <f>VLOOKUP($G1094,Temp!$D:$F,AH$1,FALSE)</f>
        <v>#N/A</v>
      </c>
      <c r="AI1094" s="22" t="e">
        <f>VLOOKUP($G1094,Temp!$D:$F,AI$1,FALSE)</f>
        <v>#N/A</v>
      </c>
      <c r="AJ1094" s="22" t="e">
        <f>VLOOKUP($G1094,Temp!$D:$F,AJ$1,FALSE)</f>
        <v>#N/A</v>
      </c>
    </row>
    <row r="1095" spans="1:36" ht="16" x14ac:dyDescent="0.2">
      <c r="A1095" s="8" t="str">
        <f t="shared" si="17"/>
        <v>Chris Atkins RealMatch, Inc.</v>
      </c>
      <c r="B1095" s="8" t="s">
        <v>89</v>
      </c>
      <c r="C1095" s="8" t="s">
        <v>6160</v>
      </c>
      <c r="D1095" s="8" t="s">
        <v>42</v>
      </c>
      <c r="E1095" s="8" t="s">
        <v>6161</v>
      </c>
      <c r="F1095" s="8" t="s">
        <v>6162</v>
      </c>
      <c r="G1095" s="12" t="s">
        <v>5731</v>
      </c>
      <c r="H1095" s="22" t="str">
        <f>VLOOKUP($G1095,Temp!$A:$C,H$1,FALSE)</f>
        <v>realmatch.com</v>
      </c>
      <c r="I1095" s="22" t="e">
        <f>VLOOKUP($G1095,Temp!$A:$C,I$1,FALSE)</f>
        <v>#VALUE!</v>
      </c>
      <c r="J1095" s="22" t="e">
        <f>VLOOKUP($G1095,Temp!$A:$C,J$1,FALSE)</f>
        <v>#VALUE!</v>
      </c>
      <c r="K1095" s="22" t="e">
        <f>VLOOKUP($G1095,Temp!$A:$C,K$1,FALSE)</f>
        <v>#VALUE!</v>
      </c>
      <c r="L1095" s="22" t="e">
        <f>VLOOKUP($G1095,Temp!$A:$C,L$1,FALSE)</f>
        <v>#VALUE!</v>
      </c>
      <c r="M1095" s="22" t="e">
        <f>VLOOKUP($G1095,Temp!$A:$C,M$1,FALSE)</f>
        <v>#VALUE!</v>
      </c>
      <c r="N1095" s="22" t="e">
        <f>VLOOKUP($G1095,Temp!$A:$C,N$1,FALSE)</f>
        <v>#VALUE!</v>
      </c>
      <c r="O1095" s="22" t="e">
        <f>VLOOKUP($G1095,Temp!$A:$C,O$1,FALSE)</f>
        <v>#VALUE!</v>
      </c>
      <c r="P1095" s="22" t="e">
        <f>VLOOKUP($G1095,Temp!$A:$C,P$1,FALSE)</f>
        <v>#VALUE!</v>
      </c>
      <c r="Q1095" s="22" t="e">
        <f>VLOOKUP($G1095,Temp!$A:$C,Q$1,FALSE)</f>
        <v>#VALUE!</v>
      </c>
      <c r="R1095" s="22" t="e">
        <f>VLOOKUP($G1095,Temp!$A:$C,R$1,FALSE)</f>
        <v>#VALUE!</v>
      </c>
      <c r="S1095" s="22" t="e">
        <f>VLOOKUP($G1095,Temp!$A:$C,S$1,FALSE)</f>
        <v>#VALUE!</v>
      </c>
      <c r="T1095" s="22" t="e">
        <f>VLOOKUP($G1095,Temp!$A:$C,T$1,FALSE)</f>
        <v>#VALUE!</v>
      </c>
      <c r="U1095" s="22" t="e">
        <f>VLOOKUP($G1095,Temp!$A:$C,U$1,FALSE)</f>
        <v>#VALUE!</v>
      </c>
      <c r="V1095" s="22" t="e">
        <f>VLOOKUP($G1095,Temp!$A:$C,V$1,FALSE)</f>
        <v>#VALUE!</v>
      </c>
      <c r="W1095" s="22" t="e">
        <f>VLOOKUP($G1095,Temp!$A:$C,W$1,FALSE)</f>
        <v>#VALUE!</v>
      </c>
      <c r="X1095" s="22" t="e">
        <f>VLOOKUP($G1095,Temp!$A:$C,X$1,FALSE)</f>
        <v>#VALUE!</v>
      </c>
      <c r="Y1095" s="22">
        <f>VLOOKUP($G1095,Temp!$A:$C,Y$1,FALSE)</f>
        <v>1800</v>
      </c>
      <c r="Z1095" s="22">
        <f>VLOOKUP($G1095,Temp!$A:$C,Z$1,FALSE)</f>
        <v>0</v>
      </c>
      <c r="AA1095" s="22" t="e">
        <f>VLOOKUP($A1095,Searches!$A:$H,AA$1,FALSE)</f>
        <v>#N/A</v>
      </c>
      <c r="AB1095" s="22" t="e">
        <f>VLOOKUP($A1095,Searches!$A:$H,AB$1,FALSE)</f>
        <v>#N/A</v>
      </c>
      <c r="AC1095" s="22" t="e">
        <f>VLOOKUP($A1095,Searches!$A:$H,AC$1,FALSE)</f>
        <v>#N/A</v>
      </c>
      <c r="AD1095" s="22" t="e">
        <f>VLOOKUP($A1095,Searches!$A:$H,AD$1,FALSE)</f>
        <v>#N/A</v>
      </c>
      <c r="AE1095" s="22" t="e">
        <f>VLOOKUP($A1095,Searches!$A:$H,AE$1,FALSE)</f>
        <v>#N/A</v>
      </c>
      <c r="AF1095" s="22" t="e">
        <f>VLOOKUP($A1095,Searches!$A:$H,AF$1,FALSE)</f>
        <v>#N/A</v>
      </c>
      <c r="AG1095" s="22" t="e">
        <f>VLOOKUP($A1095,Searches!$A:$H,AG$1,FALSE)</f>
        <v>#N/A</v>
      </c>
      <c r="AH1095" s="22" t="str">
        <f>VLOOKUP($G1095,Temp!$D:$F,AH$1,FALSE)</f>
        <v>realmatch.com</v>
      </c>
      <c r="AI1095" s="22" t="str">
        <f>VLOOKUP($G1095,Temp!$D:$F,AI$1,FALSE)</f>
        <v>Marketo</v>
      </c>
      <c r="AJ1095" s="22" t="str">
        <f>VLOOKUP($G1095,Temp!$D:$F,AJ$1,FALSE)</f>
        <v>WordPress</v>
      </c>
    </row>
    <row r="1096" spans="1:36" ht="16" x14ac:dyDescent="0.2">
      <c r="A1096" s="8" t="str">
        <f t="shared" si="17"/>
        <v>Alex Batson Knotch</v>
      </c>
      <c r="B1096" s="8" t="s">
        <v>1929</v>
      </c>
      <c r="C1096" s="8" t="s">
        <v>6175</v>
      </c>
      <c r="D1096" s="8" t="s">
        <v>6176</v>
      </c>
      <c r="E1096" s="8" t="s">
        <v>6177</v>
      </c>
      <c r="F1096" s="8" t="s">
        <v>6178</v>
      </c>
      <c r="G1096" s="12" t="s">
        <v>5740</v>
      </c>
      <c r="H1096" s="22" t="str">
        <f>VLOOKUP($G1096,Temp!$A:$C,H$1,FALSE)</f>
        <v>knotch.com</v>
      </c>
      <c r="I1096" s="22" t="e">
        <f>VLOOKUP($G1096,Temp!$A:$C,I$1,FALSE)</f>
        <v>#VALUE!</v>
      </c>
      <c r="J1096" s="22" t="e">
        <f>VLOOKUP($G1096,Temp!$A:$C,J$1,FALSE)</f>
        <v>#VALUE!</v>
      </c>
      <c r="K1096" s="22" t="e">
        <f>VLOOKUP($G1096,Temp!$A:$C,K$1,FALSE)</f>
        <v>#VALUE!</v>
      </c>
      <c r="L1096" s="22" t="e">
        <f>VLOOKUP($G1096,Temp!$A:$C,L$1,FALSE)</f>
        <v>#VALUE!</v>
      </c>
      <c r="M1096" s="22" t="e">
        <f>VLOOKUP($G1096,Temp!$A:$C,M$1,FALSE)</f>
        <v>#VALUE!</v>
      </c>
      <c r="N1096" s="22" t="e">
        <f>VLOOKUP($G1096,Temp!$A:$C,N$1,FALSE)</f>
        <v>#VALUE!</v>
      </c>
      <c r="O1096" s="22" t="e">
        <f>VLOOKUP($G1096,Temp!$A:$C,O$1,FALSE)</f>
        <v>#VALUE!</v>
      </c>
      <c r="P1096" s="22" t="e">
        <f>VLOOKUP($G1096,Temp!$A:$C,P$1,FALSE)</f>
        <v>#VALUE!</v>
      </c>
      <c r="Q1096" s="22" t="e">
        <f>VLOOKUP($G1096,Temp!$A:$C,Q$1,FALSE)</f>
        <v>#VALUE!</v>
      </c>
      <c r="R1096" s="22" t="e">
        <f>VLOOKUP($G1096,Temp!$A:$C,R$1,FALSE)</f>
        <v>#VALUE!</v>
      </c>
      <c r="S1096" s="22" t="e">
        <f>VLOOKUP($G1096,Temp!$A:$C,S$1,FALSE)</f>
        <v>#VALUE!</v>
      </c>
      <c r="T1096" s="22" t="e">
        <f>VLOOKUP($G1096,Temp!$A:$C,T$1,FALSE)</f>
        <v>#VALUE!</v>
      </c>
      <c r="U1096" s="22" t="e">
        <f>VLOOKUP($G1096,Temp!$A:$C,U$1,FALSE)</f>
        <v>#VALUE!</v>
      </c>
      <c r="V1096" s="22" t="e">
        <f>VLOOKUP($G1096,Temp!$A:$C,V$1,FALSE)</f>
        <v>#VALUE!</v>
      </c>
      <c r="W1096" s="22" t="e">
        <f>VLOOKUP($G1096,Temp!$A:$C,W$1,FALSE)</f>
        <v>#VALUE!</v>
      </c>
      <c r="X1096" s="22" t="e">
        <f>VLOOKUP($G1096,Temp!$A:$C,X$1,FALSE)</f>
        <v>#VALUE!</v>
      </c>
      <c r="Y1096" s="22">
        <f>VLOOKUP($G1096,Temp!$A:$C,Y$1,FALSE)</f>
        <v>0</v>
      </c>
      <c r="Z1096" s="22">
        <f>VLOOKUP($G1096,Temp!$A:$C,Z$1,FALSE)</f>
        <v>0</v>
      </c>
      <c r="AA1096" s="22" t="e">
        <f>VLOOKUP($A1096,Searches!$A:$H,AA$1,FALSE)</f>
        <v>#N/A</v>
      </c>
      <c r="AB1096" s="22" t="e">
        <f>VLOOKUP($A1096,Searches!$A:$H,AB$1,FALSE)</f>
        <v>#N/A</v>
      </c>
      <c r="AC1096" s="22" t="e">
        <f>VLOOKUP($A1096,Searches!$A:$H,AC$1,FALSE)</f>
        <v>#N/A</v>
      </c>
      <c r="AD1096" s="22" t="e">
        <f>VLOOKUP($A1096,Searches!$A:$H,AD$1,FALSE)</f>
        <v>#N/A</v>
      </c>
      <c r="AE1096" s="22" t="e">
        <f>VLOOKUP($A1096,Searches!$A:$H,AE$1,FALSE)</f>
        <v>#N/A</v>
      </c>
      <c r="AF1096" s="22" t="e">
        <f>VLOOKUP($A1096,Searches!$A:$H,AF$1,FALSE)</f>
        <v>#N/A</v>
      </c>
      <c r="AG1096" s="22" t="e">
        <f>VLOOKUP($A1096,Searches!$A:$H,AG$1,FALSE)</f>
        <v>#N/A</v>
      </c>
      <c r="AH1096" s="22" t="e">
        <f>VLOOKUP($G1096,Temp!$D:$F,AH$1,FALSE)</f>
        <v>#N/A</v>
      </c>
      <c r="AI1096" s="22" t="e">
        <f>VLOOKUP($G1096,Temp!$D:$F,AI$1,FALSE)</f>
        <v>#N/A</v>
      </c>
      <c r="AJ1096" s="22" t="e">
        <f>VLOOKUP($G1096,Temp!$D:$F,AJ$1,FALSE)</f>
        <v>#N/A</v>
      </c>
    </row>
    <row r="1097" spans="1:36" ht="16" x14ac:dyDescent="0.2">
      <c r="A1097" s="8" t="str">
        <f t="shared" si="17"/>
        <v>David Raske Bastion Security</v>
      </c>
      <c r="B1097" s="8" t="s">
        <v>438</v>
      </c>
      <c r="C1097" s="8" t="s">
        <v>6183</v>
      </c>
      <c r="D1097" s="8" t="s">
        <v>6184</v>
      </c>
      <c r="E1097" s="8" t="s">
        <v>6185</v>
      </c>
      <c r="F1097" s="8" t="s">
        <v>6186</v>
      </c>
      <c r="G1097" s="12" t="s">
        <v>5759</v>
      </c>
      <c r="H1097" s="22" t="str">
        <f>VLOOKUP($G1097,Temp!$A:$C,H$1,FALSE)</f>
        <v>bastionsecurity.com</v>
      </c>
      <c r="I1097" s="22" t="e">
        <f>VLOOKUP($G1097,Temp!$A:$C,I$1,FALSE)</f>
        <v>#VALUE!</v>
      </c>
      <c r="J1097" s="22" t="e">
        <f>VLOOKUP($G1097,Temp!$A:$C,J$1,FALSE)</f>
        <v>#VALUE!</v>
      </c>
      <c r="K1097" s="22" t="e">
        <f>VLOOKUP($G1097,Temp!$A:$C,K$1,FALSE)</f>
        <v>#VALUE!</v>
      </c>
      <c r="L1097" s="22" t="e">
        <f>VLOOKUP($G1097,Temp!$A:$C,L$1,FALSE)</f>
        <v>#VALUE!</v>
      </c>
      <c r="M1097" s="22" t="e">
        <f>VLOOKUP($G1097,Temp!$A:$C,M$1,FALSE)</f>
        <v>#VALUE!</v>
      </c>
      <c r="N1097" s="22" t="e">
        <f>VLOOKUP($G1097,Temp!$A:$C,N$1,FALSE)</f>
        <v>#VALUE!</v>
      </c>
      <c r="O1097" s="22" t="e">
        <f>VLOOKUP($G1097,Temp!$A:$C,O$1,FALSE)</f>
        <v>#VALUE!</v>
      </c>
      <c r="P1097" s="22" t="e">
        <f>VLOOKUP($G1097,Temp!$A:$C,P$1,FALSE)</f>
        <v>#VALUE!</v>
      </c>
      <c r="Q1097" s="22" t="e">
        <f>VLOOKUP($G1097,Temp!$A:$C,Q$1,FALSE)</f>
        <v>#VALUE!</v>
      </c>
      <c r="R1097" s="22" t="e">
        <f>VLOOKUP($G1097,Temp!$A:$C,R$1,FALSE)</f>
        <v>#VALUE!</v>
      </c>
      <c r="S1097" s="22" t="e">
        <f>VLOOKUP($G1097,Temp!$A:$C,S$1,FALSE)</f>
        <v>#VALUE!</v>
      </c>
      <c r="T1097" s="22" t="e">
        <f>VLOOKUP($G1097,Temp!$A:$C,T$1,FALSE)</f>
        <v>#VALUE!</v>
      </c>
      <c r="U1097" s="22" t="e">
        <f>VLOOKUP($G1097,Temp!$A:$C,U$1,FALSE)</f>
        <v>#VALUE!</v>
      </c>
      <c r="V1097" s="22" t="e">
        <f>VLOOKUP($G1097,Temp!$A:$C,V$1,FALSE)</f>
        <v>#VALUE!</v>
      </c>
      <c r="W1097" s="22" t="e">
        <f>VLOOKUP($G1097,Temp!$A:$C,W$1,FALSE)</f>
        <v>#VALUE!</v>
      </c>
      <c r="X1097" s="22" t="e">
        <f>VLOOKUP($G1097,Temp!$A:$C,X$1,FALSE)</f>
        <v>#VALUE!</v>
      </c>
      <c r="Y1097" s="22">
        <f>VLOOKUP($G1097,Temp!$A:$C,Y$1,FALSE)</f>
        <v>3</v>
      </c>
      <c r="Z1097" s="22">
        <f>VLOOKUP($G1097,Temp!$A:$C,Z$1,FALSE)</f>
        <v>0</v>
      </c>
      <c r="AA1097" s="22" t="str">
        <f>VLOOKUP($A1097,Searches!$A:$H,AA$1,FALSE)</f>
        <v>David Raske</v>
      </c>
      <c r="AB1097" s="22" t="str">
        <f>VLOOKUP($A1097,Searches!$A:$H,AB$1,FALSE)</f>
        <v>Bastion Security</v>
      </c>
      <c r="AC1097" s="22" t="str">
        <f>VLOOKUP($A1097,Searches!$A:$H,AC$1,FALSE)</f>
        <v>Chief Marketing and Business Development Officer</v>
      </c>
      <c r="AD1097" s="22" t="str">
        <f>VLOOKUP($A1097,Searches!$A:$H,AD$1,FALSE)</f>
        <v>2nd</v>
      </c>
      <c r="AE1097" s="22" t="str">
        <f>VLOOKUP($A1097,Searches!$A:$H,AE$1,FALSE)</f>
        <v>Open link</v>
      </c>
      <c r="AF1097" s="22" t="str">
        <f>VLOOKUP($A1097,Searches!$A:$H,AF$1,FALSE)</f>
        <v>Portland, Oregon Area</v>
      </c>
      <c r="AG1097" s="22" t="str">
        <f>VLOOKUP($A1097,Searches!$A:$H,AG$1,FALSE)</f>
        <v>https://www.linkedin.com/sales/profile/13914654,01P_,NAME_SEARCH?moduleKey=peopleSearchResults&amp;pageKey=sales-search3-people-refinement&amp;contextId=60BC92C971D70515801E49D6842B0000&amp;requestId=0d876337-db60-472a-bf2a-a2d814e14978&amp;action=CLICK&amp;target=urn%3Ali%3AsalesLead%3A(-1%2C13914654)&amp;pageNumber=14&amp;targetEl=profilelink&amp;position=20&amp;trk=lss-serp-result-lead_photo</v>
      </c>
      <c r="AH1097" s="22" t="e">
        <f>VLOOKUP($G1097,Temp!$D:$F,AH$1,FALSE)</f>
        <v>#N/A</v>
      </c>
      <c r="AI1097" s="22" t="e">
        <f>VLOOKUP($G1097,Temp!$D:$F,AI$1,FALSE)</f>
        <v>#N/A</v>
      </c>
      <c r="AJ1097" s="22" t="e">
        <f>VLOOKUP($G1097,Temp!$D:$F,AJ$1,FALSE)</f>
        <v>#N/A</v>
      </c>
    </row>
    <row r="1098" spans="1:36" ht="16" x14ac:dyDescent="0.2">
      <c r="A1098" s="8" t="str">
        <f t="shared" si="17"/>
        <v>Lanita Lum Computer Aid, Inc.</v>
      </c>
      <c r="B1098" s="8" t="s">
        <v>6198</v>
      </c>
      <c r="C1098" s="8" t="s">
        <v>6199</v>
      </c>
      <c r="D1098" s="8" t="s">
        <v>6201</v>
      </c>
      <c r="E1098" s="8" t="s">
        <v>6202</v>
      </c>
      <c r="F1098" s="8" t="s">
        <v>6203</v>
      </c>
      <c r="G1098" s="12" t="s">
        <v>5773</v>
      </c>
      <c r="H1098" s="22" t="str">
        <f>VLOOKUP($G1098,Temp!$A:$C,H$1,FALSE)</f>
        <v>compaid.com</v>
      </c>
      <c r="I1098" s="22" t="e">
        <f>VLOOKUP($G1098,Temp!$A:$C,I$1,FALSE)</f>
        <v>#VALUE!</v>
      </c>
      <c r="J1098" s="22" t="e">
        <f>VLOOKUP($G1098,Temp!$A:$C,J$1,FALSE)</f>
        <v>#VALUE!</v>
      </c>
      <c r="K1098" s="22" t="e">
        <f>VLOOKUP($G1098,Temp!$A:$C,K$1,FALSE)</f>
        <v>#VALUE!</v>
      </c>
      <c r="L1098" s="22" t="e">
        <f>VLOOKUP($G1098,Temp!$A:$C,L$1,FALSE)</f>
        <v>#VALUE!</v>
      </c>
      <c r="M1098" s="22" t="e">
        <f>VLOOKUP($G1098,Temp!$A:$C,M$1,FALSE)</f>
        <v>#VALUE!</v>
      </c>
      <c r="N1098" s="22" t="e">
        <f>VLOOKUP($G1098,Temp!$A:$C,N$1,FALSE)</f>
        <v>#VALUE!</v>
      </c>
      <c r="O1098" s="22" t="e">
        <f>VLOOKUP($G1098,Temp!$A:$C,O$1,FALSE)</f>
        <v>#VALUE!</v>
      </c>
      <c r="P1098" s="22" t="e">
        <f>VLOOKUP($G1098,Temp!$A:$C,P$1,FALSE)</f>
        <v>#VALUE!</v>
      </c>
      <c r="Q1098" s="22" t="e">
        <f>VLOOKUP($G1098,Temp!$A:$C,Q$1,FALSE)</f>
        <v>#VALUE!</v>
      </c>
      <c r="R1098" s="22" t="e">
        <f>VLOOKUP($G1098,Temp!$A:$C,R$1,FALSE)</f>
        <v>#VALUE!</v>
      </c>
      <c r="S1098" s="22" t="e">
        <f>VLOOKUP($G1098,Temp!$A:$C,S$1,FALSE)</f>
        <v>#VALUE!</v>
      </c>
      <c r="T1098" s="22" t="e">
        <f>VLOOKUP($G1098,Temp!$A:$C,T$1,FALSE)</f>
        <v>#VALUE!</v>
      </c>
      <c r="U1098" s="22" t="e">
        <f>VLOOKUP($G1098,Temp!$A:$C,U$1,FALSE)</f>
        <v>#VALUE!</v>
      </c>
      <c r="V1098" s="22" t="e">
        <f>VLOOKUP($G1098,Temp!$A:$C,V$1,FALSE)</f>
        <v>#VALUE!</v>
      </c>
      <c r="W1098" s="22" t="e">
        <f>VLOOKUP($G1098,Temp!$A:$C,W$1,FALSE)</f>
        <v>#VALUE!</v>
      </c>
      <c r="X1098" s="22" t="e">
        <f>VLOOKUP($G1098,Temp!$A:$C,X$1,FALSE)</f>
        <v>#VALUE!</v>
      </c>
      <c r="Y1098" s="22">
        <f>VLOOKUP($G1098,Temp!$A:$C,Y$1,FALSE)</f>
        <v>96</v>
      </c>
      <c r="Z1098" s="22">
        <f>VLOOKUP($G1098,Temp!$A:$C,Z$1,FALSE)</f>
        <v>0</v>
      </c>
      <c r="AA1098" s="22" t="e">
        <f>VLOOKUP($A1098,Searches!$A:$H,AA$1,FALSE)</f>
        <v>#N/A</v>
      </c>
      <c r="AB1098" s="22" t="e">
        <f>VLOOKUP($A1098,Searches!$A:$H,AB$1,FALSE)</f>
        <v>#N/A</v>
      </c>
      <c r="AC1098" s="22" t="e">
        <f>VLOOKUP($A1098,Searches!$A:$H,AC$1,FALSE)</f>
        <v>#N/A</v>
      </c>
      <c r="AD1098" s="22" t="e">
        <f>VLOOKUP($A1098,Searches!$A:$H,AD$1,FALSE)</f>
        <v>#N/A</v>
      </c>
      <c r="AE1098" s="22" t="e">
        <f>VLOOKUP($A1098,Searches!$A:$H,AE$1,FALSE)</f>
        <v>#N/A</v>
      </c>
      <c r="AF1098" s="22" t="e">
        <f>VLOOKUP($A1098,Searches!$A:$H,AF$1,FALSE)</f>
        <v>#N/A</v>
      </c>
      <c r="AG1098" s="22" t="e">
        <f>VLOOKUP($A1098,Searches!$A:$H,AG$1,FALSE)</f>
        <v>#N/A</v>
      </c>
      <c r="AH1098" s="22" t="e">
        <f>VLOOKUP($G1098,Temp!$D:$F,AH$1,FALSE)</f>
        <v>#N/A</v>
      </c>
      <c r="AI1098" s="22" t="e">
        <f>VLOOKUP($G1098,Temp!$D:$F,AI$1,FALSE)</f>
        <v>#N/A</v>
      </c>
      <c r="AJ1098" s="22" t="e">
        <f>VLOOKUP($G1098,Temp!$D:$F,AJ$1,FALSE)</f>
        <v>#N/A</v>
      </c>
    </row>
    <row r="1099" spans="1:36" ht="16" x14ac:dyDescent="0.2">
      <c r="A1099" s="8" t="str">
        <f t="shared" si="17"/>
        <v>Su Fan Rimhub, Inc.</v>
      </c>
      <c r="B1099" s="8" t="s">
        <v>6215</v>
      </c>
      <c r="C1099" s="8" t="s">
        <v>6216</v>
      </c>
      <c r="D1099" s="8" t="s">
        <v>42</v>
      </c>
      <c r="E1099" s="8" t="s">
        <v>6217</v>
      </c>
      <c r="F1099" s="8" t="s">
        <v>6218</v>
      </c>
      <c r="G1099" s="12" t="s">
        <v>5791</v>
      </c>
      <c r="H1099" s="22" t="str">
        <f>VLOOKUP($G1099,Temp!$A:$C,H$1,FALSE)</f>
        <v>rimhub.com</v>
      </c>
      <c r="I1099" s="22" t="e">
        <f>VLOOKUP($G1099,Temp!$A:$C,I$1,FALSE)</f>
        <v>#VALUE!</v>
      </c>
      <c r="J1099" s="22" t="e">
        <f>VLOOKUP($G1099,Temp!$A:$C,J$1,FALSE)</f>
        <v>#VALUE!</v>
      </c>
      <c r="K1099" s="22" t="e">
        <f>VLOOKUP($G1099,Temp!$A:$C,K$1,FALSE)</f>
        <v>#VALUE!</v>
      </c>
      <c r="L1099" s="22" t="e">
        <f>VLOOKUP($G1099,Temp!$A:$C,L$1,FALSE)</f>
        <v>#VALUE!</v>
      </c>
      <c r="M1099" s="22" t="e">
        <f>VLOOKUP($G1099,Temp!$A:$C,M$1,FALSE)</f>
        <v>#VALUE!</v>
      </c>
      <c r="N1099" s="22" t="e">
        <f>VLOOKUP($G1099,Temp!$A:$C,N$1,FALSE)</f>
        <v>#VALUE!</v>
      </c>
      <c r="O1099" s="22" t="e">
        <f>VLOOKUP($G1099,Temp!$A:$C,O$1,FALSE)</f>
        <v>#VALUE!</v>
      </c>
      <c r="P1099" s="22" t="e">
        <f>VLOOKUP($G1099,Temp!$A:$C,P$1,FALSE)</f>
        <v>#VALUE!</v>
      </c>
      <c r="Q1099" s="22" t="e">
        <f>VLOOKUP($G1099,Temp!$A:$C,Q$1,FALSE)</f>
        <v>#VALUE!</v>
      </c>
      <c r="R1099" s="22" t="e">
        <f>VLOOKUP($G1099,Temp!$A:$C,R$1,FALSE)</f>
        <v>#VALUE!</v>
      </c>
      <c r="S1099" s="22" t="e">
        <f>VLOOKUP($G1099,Temp!$A:$C,S$1,FALSE)</f>
        <v>#VALUE!</v>
      </c>
      <c r="T1099" s="22" t="e">
        <f>VLOOKUP($G1099,Temp!$A:$C,T$1,FALSE)</f>
        <v>#VALUE!</v>
      </c>
      <c r="U1099" s="22" t="e">
        <f>VLOOKUP($G1099,Temp!$A:$C,U$1,FALSE)</f>
        <v>#VALUE!</v>
      </c>
      <c r="V1099" s="22" t="e">
        <f>VLOOKUP($G1099,Temp!$A:$C,V$1,FALSE)</f>
        <v>#VALUE!</v>
      </c>
      <c r="W1099" s="22" t="e">
        <f>VLOOKUP($G1099,Temp!$A:$C,W$1,FALSE)</f>
        <v>#VALUE!</v>
      </c>
      <c r="X1099" s="22" t="e">
        <f>VLOOKUP($G1099,Temp!$A:$C,X$1,FALSE)</f>
        <v>#VALUE!</v>
      </c>
      <c r="Y1099" s="22">
        <f>VLOOKUP($G1099,Temp!$A:$C,Y$1,FALSE)</f>
        <v>10</v>
      </c>
      <c r="Z1099" s="22">
        <f>VLOOKUP($G1099,Temp!$A:$C,Z$1,FALSE)</f>
        <v>0</v>
      </c>
      <c r="AA1099" s="22" t="e">
        <f>VLOOKUP($A1099,Searches!$A:$H,AA$1,FALSE)</f>
        <v>#N/A</v>
      </c>
      <c r="AB1099" s="22" t="e">
        <f>VLOOKUP($A1099,Searches!$A:$H,AB$1,FALSE)</f>
        <v>#N/A</v>
      </c>
      <c r="AC1099" s="22" t="e">
        <f>VLOOKUP($A1099,Searches!$A:$H,AC$1,FALSE)</f>
        <v>#N/A</v>
      </c>
      <c r="AD1099" s="22" t="e">
        <f>VLOOKUP($A1099,Searches!$A:$H,AD$1,FALSE)</f>
        <v>#N/A</v>
      </c>
      <c r="AE1099" s="22" t="e">
        <f>VLOOKUP($A1099,Searches!$A:$H,AE$1,FALSE)</f>
        <v>#N/A</v>
      </c>
      <c r="AF1099" s="22" t="e">
        <f>VLOOKUP($A1099,Searches!$A:$H,AF$1,FALSE)</f>
        <v>#N/A</v>
      </c>
      <c r="AG1099" s="22" t="e">
        <f>VLOOKUP($A1099,Searches!$A:$H,AG$1,FALSE)</f>
        <v>#N/A</v>
      </c>
      <c r="AH1099" s="22" t="str">
        <f>VLOOKUP($G1099,Temp!$D:$F,AH$1,FALSE)</f>
        <v>rimhub.com</v>
      </c>
      <c r="AI1099" s="22">
        <f>VLOOKUP($G1099,Temp!$D:$F,AI$1,FALSE)</f>
        <v>0</v>
      </c>
      <c r="AJ1099" s="22" t="str">
        <f>VLOOKUP($G1099,Temp!$D:$F,AJ$1,FALSE)</f>
        <v>WordPress</v>
      </c>
    </row>
    <row r="1100" spans="1:36" ht="16" x14ac:dyDescent="0.2">
      <c r="A1100" s="8" t="str">
        <f t="shared" si="17"/>
        <v>Michael Persiano iPipeline</v>
      </c>
      <c r="B1100" s="8" t="s">
        <v>1203</v>
      </c>
      <c r="C1100" s="8" t="s">
        <v>2889</v>
      </c>
      <c r="D1100" s="8" t="s">
        <v>42</v>
      </c>
      <c r="E1100" s="8" t="s">
        <v>2890</v>
      </c>
      <c r="F1100" s="8" t="s">
        <v>2891</v>
      </c>
      <c r="G1100" s="12" t="s">
        <v>2892</v>
      </c>
      <c r="H1100" s="22" t="str">
        <f>VLOOKUP($G1100,Temp!$A:$C,H$1,FALSE)</f>
        <v>ipipeline.com</v>
      </c>
      <c r="I1100" s="22" t="e">
        <f>VLOOKUP($G1100,Temp!$A:$C,I$1,FALSE)</f>
        <v>#VALUE!</v>
      </c>
      <c r="J1100" s="22" t="e">
        <f>VLOOKUP($G1100,Temp!$A:$C,J$1,FALSE)</f>
        <v>#VALUE!</v>
      </c>
      <c r="K1100" s="22" t="e">
        <f>VLOOKUP($G1100,Temp!$A:$C,K$1,FALSE)</f>
        <v>#VALUE!</v>
      </c>
      <c r="L1100" s="22" t="e">
        <f>VLOOKUP($G1100,Temp!$A:$C,L$1,FALSE)</f>
        <v>#VALUE!</v>
      </c>
      <c r="M1100" s="22" t="e">
        <f>VLOOKUP($G1100,Temp!$A:$C,M$1,FALSE)</f>
        <v>#VALUE!</v>
      </c>
      <c r="N1100" s="22" t="e">
        <f>VLOOKUP($G1100,Temp!$A:$C,N$1,FALSE)</f>
        <v>#VALUE!</v>
      </c>
      <c r="O1100" s="22" t="e">
        <f>VLOOKUP($G1100,Temp!$A:$C,O$1,FALSE)</f>
        <v>#VALUE!</v>
      </c>
      <c r="P1100" s="22" t="e">
        <f>VLOOKUP($G1100,Temp!$A:$C,P$1,FALSE)</f>
        <v>#VALUE!</v>
      </c>
      <c r="Q1100" s="22" t="e">
        <f>VLOOKUP($G1100,Temp!$A:$C,Q$1,FALSE)</f>
        <v>#VALUE!</v>
      </c>
      <c r="R1100" s="22" t="e">
        <f>VLOOKUP($G1100,Temp!$A:$C,R$1,FALSE)</f>
        <v>#VALUE!</v>
      </c>
      <c r="S1100" s="22" t="e">
        <f>VLOOKUP($G1100,Temp!$A:$C,S$1,FALSE)</f>
        <v>#VALUE!</v>
      </c>
      <c r="T1100" s="22" t="e">
        <f>VLOOKUP($G1100,Temp!$A:$C,T$1,FALSE)</f>
        <v>#VALUE!</v>
      </c>
      <c r="U1100" s="22" t="e">
        <f>VLOOKUP($G1100,Temp!$A:$C,U$1,FALSE)</f>
        <v>#VALUE!</v>
      </c>
      <c r="V1100" s="22" t="e">
        <f>VLOOKUP($G1100,Temp!$A:$C,V$1,FALSE)</f>
        <v>#VALUE!</v>
      </c>
      <c r="W1100" s="22" t="e">
        <f>VLOOKUP($G1100,Temp!$A:$C,W$1,FALSE)</f>
        <v>#VALUE!</v>
      </c>
      <c r="X1100" s="22" t="e">
        <f>VLOOKUP($G1100,Temp!$A:$C,X$1,FALSE)</f>
        <v>#VALUE!</v>
      </c>
      <c r="Y1100" s="22">
        <f>VLOOKUP($G1100,Temp!$A:$C,Y$1,FALSE)</f>
        <v>1300</v>
      </c>
      <c r="Z1100" s="22">
        <f>VLOOKUP($G1100,Temp!$A:$C,Z$1,FALSE)</f>
        <v>0</v>
      </c>
      <c r="AA1100" s="22" t="e">
        <f>VLOOKUP($A1100,Searches!$A:$H,AA$1,FALSE)</f>
        <v>#N/A</v>
      </c>
      <c r="AB1100" s="22" t="e">
        <f>VLOOKUP($A1100,Searches!$A:$H,AB$1,FALSE)</f>
        <v>#N/A</v>
      </c>
      <c r="AC1100" s="22" t="e">
        <f>VLOOKUP($A1100,Searches!$A:$H,AC$1,FALSE)</f>
        <v>#N/A</v>
      </c>
      <c r="AD1100" s="22" t="e">
        <f>VLOOKUP($A1100,Searches!$A:$H,AD$1,FALSE)</f>
        <v>#N/A</v>
      </c>
      <c r="AE1100" s="22" t="e">
        <f>VLOOKUP($A1100,Searches!$A:$H,AE$1,FALSE)</f>
        <v>#N/A</v>
      </c>
      <c r="AF1100" s="22" t="e">
        <f>VLOOKUP($A1100,Searches!$A:$H,AF$1,FALSE)</f>
        <v>#N/A</v>
      </c>
      <c r="AG1100" s="22" t="e">
        <f>VLOOKUP($A1100,Searches!$A:$H,AG$1,FALSE)</f>
        <v>#N/A</v>
      </c>
      <c r="AH1100" s="22" t="str">
        <f>VLOOKUP($G1100,Temp!$D:$F,AH$1,FALSE)</f>
        <v>ipipeline.com</v>
      </c>
      <c r="AI1100" s="22" t="str">
        <f>VLOOKUP($G1100,Temp!$D:$F,AI$1,FALSE)</f>
        <v>HubSpot</v>
      </c>
      <c r="AJ1100" s="22" t="str">
        <f>VLOOKUP($G1100,Temp!$D:$F,AJ$1,FALSE)</f>
        <v>WordPress</v>
      </c>
    </row>
    <row r="1101" spans="1:36" ht="16" x14ac:dyDescent="0.2">
      <c r="A1101" s="8" t="str">
        <f t="shared" si="17"/>
        <v xml:space="preserve">Matt Bunker VisiSite Technologies, Inc. </v>
      </c>
      <c r="B1101" s="8" t="s">
        <v>856</v>
      </c>
      <c r="C1101" s="8" t="s">
        <v>6231</v>
      </c>
      <c r="D1101" s="8" t="s">
        <v>6232</v>
      </c>
      <c r="E1101" s="8" t="s">
        <v>634</v>
      </c>
      <c r="F1101" s="8" t="s">
        <v>6233</v>
      </c>
      <c r="G1101" s="8" t="s">
        <v>634</v>
      </c>
      <c r="H1101" s="22" t="e">
        <f>VLOOKUP($G1101,Temp!$A:$C,H$1,FALSE)</f>
        <v>#N/A</v>
      </c>
      <c r="I1101" s="22" t="e">
        <f>VLOOKUP($G1101,Temp!$A:$C,I$1,FALSE)</f>
        <v>#N/A</v>
      </c>
      <c r="J1101" s="22" t="e">
        <f>VLOOKUP($G1101,Temp!$A:$C,J$1,FALSE)</f>
        <v>#N/A</v>
      </c>
      <c r="K1101" s="22" t="e">
        <f>VLOOKUP($G1101,Temp!$A:$C,K$1,FALSE)</f>
        <v>#N/A</v>
      </c>
      <c r="L1101" s="22" t="e">
        <f>VLOOKUP($G1101,Temp!$A:$C,L$1,FALSE)</f>
        <v>#N/A</v>
      </c>
      <c r="M1101" s="22" t="e">
        <f>VLOOKUP($G1101,Temp!$A:$C,M$1,FALSE)</f>
        <v>#N/A</v>
      </c>
      <c r="N1101" s="22" t="e">
        <f>VLOOKUP($G1101,Temp!$A:$C,N$1,FALSE)</f>
        <v>#N/A</v>
      </c>
      <c r="O1101" s="22" t="e">
        <f>VLOOKUP($G1101,Temp!$A:$C,O$1,FALSE)</f>
        <v>#N/A</v>
      </c>
      <c r="P1101" s="22" t="e">
        <f>VLOOKUP($G1101,Temp!$A:$C,P$1,FALSE)</f>
        <v>#N/A</v>
      </c>
      <c r="Q1101" s="22" t="e">
        <f>VLOOKUP($G1101,Temp!$A:$C,Q$1,FALSE)</f>
        <v>#N/A</v>
      </c>
      <c r="R1101" s="22" t="e">
        <f>VLOOKUP($G1101,Temp!$A:$C,R$1,FALSE)</f>
        <v>#N/A</v>
      </c>
      <c r="S1101" s="22" t="e">
        <f>VLOOKUP($G1101,Temp!$A:$C,S$1,FALSE)</f>
        <v>#N/A</v>
      </c>
      <c r="T1101" s="22" t="e">
        <f>VLOOKUP($G1101,Temp!$A:$C,T$1,FALSE)</f>
        <v>#N/A</v>
      </c>
      <c r="U1101" s="22" t="e">
        <f>VLOOKUP($G1101,Temp!$A:$C,U$1,FALSE)</f>
        <v>#N/A</v>
      </c>
      <c r="V1101" s="22" t="e">
        <f>VLOOKUP($G1101,Temp!$A:$C,V$1,FALSE)</f>
        <v>#N/A</v>
      </c>
      <c r="W1101" s="22" t="e">
        <f>VLOOKUP($G1101,Temp!$A:$C,W$1,FALSE)</f>
        <v>#N/A</v>
      </c>
      <c r="X1101" s="22" t="e">
        <f>VLOOKUP($G1101,Temp!$A:$C,X$1,FALSE)</f>
        <v>#N/A</v>
      </c>
      <c r="Y1101" s="22" t="e">
        <f>VLOOKUP($G1101,Temp!$A:$C,Y$1,FALSE)</f>
        <v>#N/A</v>
      </c>
      <c r="Z1101" s="22" t="e">
        <f>VLOOKUP($G1101,Temp!$A:$C,Z$1,FALSE)</f>
        <v>#N/A</v>
      </c>
      <c r="AA1101" s="22" t="e">
        <f>VLOOKUP($A1101,Searches!$A:$H,AA$1,FALSE)</f>
        <v>#N/A</v>
      </c>
      <c r="AB1101" s="22" t="e">
        <f>VLOOKUP($A1101,Searches!$A:$H,AB$1,FALSE)</f>
        <v>#N/A</v>
      </c>
      <c r="AC1101" s="22" t="e">
        <f>VLOOKUP($A1101,Searches!$A:$H,AC$1,FALSE)</f>
        <v>#N/A</v>
      </c>
      <c r="AD1101" s="22" t="e">
        <f>VLOOKUP($A1101,Searches!$A:$H,AD$1,FALSE)</f>
        <v>#N/A</v>
      </c>
      <c r="AE1101" s="22" t="e">
        <f>VLOOKUP($A1101,Searches!$A:$H,AE$1,FALSE)</f>
        <v>#N/A</v>
      </c>
      <c r="AF1101" s="22" t="e">
        <f>VLOOKUP($A1101,Searches!$A:$H,AF$1,FALSE)</f>
        <v>#N/A</v>
      </c>
      <c r="AG1101" s="22" t="e">
        <f>VLOOKUP($A1101,Searches!$A:$H,AG$1,FALSE)</f>
        <v>#N/A</v>
      </c>
      <c r="AH1101" s="22" t="e">
        <f>VLOOKUP($G1101,Temp!$D:$F,AH$1,FALSE)</f>
        <v>#N/A</v>
      </c>
      <c r="AI1101" s="22" t="e">
        <f>VLOOKUP($G1101,Temp!$D:$F,AI$1,FALSE)</f>
        <v>#N/A</v>
      </c>
      <c r="AJ1101" s="22" t="e">
        <f>VLOOKUP($G1101,Temp!$D:$F,AJ$1,FALSE)</f>
        <v>#N/A</v>
      </c>
    </row>
    <row r="1102" spans="1:36" ht="16" x14ac:dyDescent="0.2">
      <c r="A1102" s="8" t="str">
        <f t="shared" si="17"/>
        <v>Nishil Desai Progress</v>
      </c>
      <c r="B1102" s="8" t="s">
        <v>6234</v>
      </c>
      <c r="C1102" s="8" t="s">
        <v>6235</v>
      </c>
      <c r="D1102" s="8" t="s">
        <v>6236</v>
      </c>
      <c r="E1102" s="8" t="s">
        <v>6237</v>
      </c>
      <c r="F1102" s="8" t="s">
        <v>6238</v>
      </c>
      <c r="G1102" s="12" t="s">
        <v>5820</v>
      </c>
      <c r="H1102" s="22" t="str">
        <f>VLOOKUP($G1102,Temp!$A:$C,H$1,FALSE)</f>
        <v>progress.com</v>
      </c>
      <c r="I1102" s="22" t="e">
        <f>VLOOKUP($G1102,Temp!$A:$C,I$1,FALSE)</f>
        <v>#VALUE!</v>
      </c>
      <c r="J1102" s="22" t="e">
        <f>VLOOKUP($G1102,Temp!$A:$C,J$1,FALSE)</f>
        <v>#VALUE!</v>
      </c>
      <c r="K1102" s="22" t="e">
        <f>VLOOKUP($G1102,Temp!$A:$C,K$1,FALSE)</f>
        <v>#VALUE!</v>
      </c>
      <c r="L1102" s="22" t="e">
        <f>VLOOKUP($G1102,Temp!$A:$C,L$1,FALSE)</f>
        <v>#VALUE!</v>
      </c>
      <c r="M1102" s="22" t="e">
        <f>VLOOKUP($G1102,Temp!$A:$C,M$1,FALSE)</f>
        <v>#VALUE!</v>
      </c>
      <c r="N1102" s="22" t="e">
        <f>VLOOKUP($G1102,Temp!$A:$C,N$1,FALSE)</f>
        <v>#VALUE!</v>
      </c>
      <c r="O1102" s="22" t="e">
        <f>VLOOKUP($G1102,Temp!$A:$C,O$1,FALSE)</f>
        <v>#VALUE!</v>
      </c>
      <c r="P1102" s="22" t="e">
        <f>VLOOKUP($G1102,Temp!$A:$C,P$1,FALSE)</f>
        <v>#VALUE!</v>
      </c>
      <c r="Q1102" s="22" t="e">
        <f>VLOOKUP($G1102,Temp!$A:$C,Q$1,FALSE)</f>
        <v>#VALUE!</v>
      </c>
      <c r="R1102" s="22" t="e">
        <f>VLOOKUP($G1102,Temp!$A:$C,R$1,FALSE)</f>
        <v>#VALUE!</v>
      </c>
      <c r="S1102" s="22" t="e">
        <f>VLOOKUP($G1102,Temp!$A:$C,S$1,FALSE)</f>
        <v>#VALUE!</v>
      </c>
      <c r="T1102" s="22" t="e">
        <f>VLOOKUP($G1102,Temp!$A:$C,T$1,FALSE)</f>
        <v>#VALUE!</v>
      </c>
      <c r="U1102" s="22" t="e">
        <f>VLOOKUP($G1102,Temp!$A:$C,U$1,FALSE)</f>
        <v>#VALUE!</v>
      </c>
      <c r="V1102" s="22" t="e">
        <f>VLOOKUP($G1102,Temp!$A:$C,V$1,FALSE)</f>
        <v>#VALUE!</v>
      </c>
      <c r="W1102" s="22" t="e">
        <f>VLOOKUP($G1102,Temp!$A:$C,W$1,FALSE)</f>
        <v>#VALUE!</v>
      </c>
      <c r="X1102" s="22" t="e">
        <f>VLOOKUP($G1102,Temp!$A:$C,X$1,FALSE)</f>
        <v>#VALUE!</v>
      </c>
      <c r="Y1102" s="22">
        <f>VLOOKUP($G1102,Temp!$A:$C,Y$1,FALSE)</f>
        <v>52000</v>
      </c>
      <c r="Z1102" s="22">
        <f>VLOOKUP($G1102,Temp!$A:$C,Z$1,FALSE)</f>
        <v>6200</v>
      </c>
      <c r="AA1102" s="22" t="e">
        <f>VLOOKUP($A1102,Searches!$A:$H,AA$1,FALSE)</f>
        <v>#N/A</v>
      </c>
      <c r="AB1102" s="22" t="e">
        <f>VLOOKUP($A1102,Searches!$A:$H,AB$1,FALSE)</f>
        <v>#N/A</v>
      </c>
      <c r="AC1102" s="22" t="e">
        <f>VLOOKUP($A1102,Searches!$A:$H,AC$1,FALSE)</f>
        <v>#N/A</v>
      </c>
      <c r="AD1102" s="22" t="e">
        <f>VLOOKUP($A1102,Searches!$A:$H,AD$1,FALSE)</f>
        <v>#N/A</v>
      </c>
      <c r="AE1102" s="22" t="e">
        <f>VLOOKUP($A1102,Searches!$A:$H,AE$1,FALSE)</f>
        <v>#N/A</v>
      </c>
      <c r="AF1102" s="22" t="e">
        <f>VLOOKUP($A1102,Searches!$A:$H,AF$1,FALSE)</f>
        <v>#N/A</v>
      </c>
      <c r="AG1102" s="22" t="e">
        <f>VLOOKUP($A1102,Searches!$A:$H,AG$1,FALSE)</f>
        <v>#N/A</v>
      </c>
      <c r="AH1102" s="22" t="e">
        <f>VLOOKUP($G1102,Temp!$D:$F,AH$1,FALSE)</f>
        <v>#N/A</v>
      </c>
      <c r="AI1102" s="22" t="e">
        <f>VLOOKUP($G1102,Temp!$D:$F,AI$1,FALSE)</f>
        <v>#N/A</v>
      </c>
      <c r="AJ1102" s="22" t="e">
        <f>VLOOKUP($G1102,Temp!$D:$F,AJ$1,FALSE)</f>
        <v>#N/A</v>
      </c>
    </row>
    <row r="1103" spans="1:36" ht="16" x14ac:dyDescent="0.2">
      <c r="A1103" s="8" t="str">
        <f t="shared" si="17"/>
        <v>James Jr. Superior Energy Services</v>
      </c>
      <c r="B1103" s="8" t="s">
        <v>995</v>
      </c>
      <c r="C1103" s="8" t="s">
        <v>6246</v>
      </c>
      <c r="D1103" s="8" t="s">
        <v>6248</v>
      </c>
      <c r="E1103" s="8" t="s">
        <v>6249</v>
      </c>
      <c r="F1103" s="8" t="s">
        <v>6251</v>
      </c>
      <c r="G1103" s="12" t="s">
        <v>5830</v>
      </c>
      <c r="H1103" s="22" t="str">
        <f>VLOOKUP($G1103,Temp!$A:$C,H$1,FALSE)</f>
        <v>superiorenergy.com</v>
      </c>
      <c r="I1103" s="22" t="e">
        <f>VLOOKUP($G1103,Temp!$A:$C,I$1,FALSE)</f>
        <v>#VALUE!</v>
      </c>
      <c r="J1103" s="22" t="e">
        <f>VLOOKUP($G1103,Temp!$A:$C,J$1,FALSE)</f>
        <v>#VALUE!</v>
      </c>
      <c r="K1103" s="22" t="e">
        <f>VLOOKUP($G1103,Temp!$A:$C,K$1,FALSE)</f>
        <v>#VALUE!</v>
      </c>
      <c r="L1103" s="22" t="e">
        <f>VLOOKUP($G1103,Temp!$A:$C,L$1,FALSE)</f>
        <v>#VALUE!</v>
      </c>
      <c r="M1103" s="22" t="e">
        <f>VLOOKUP($G1103,Temp!$A:$C,M$1,FALSE)</f>
        <v>#VALUE!</v>
      </c>
      <c r="N1103" s="22" t="e">
        <f>VLOOKUP($G1103,Temp!$A:$C,N$1,FALSE)</f>
        <v>#VALUE!</v>
      </c>
      <c r="O1103" s="22" t="e">
        <f>VLOOKUP($G1103,Temp!$A:$C,O$1,FALSE)</f>
        <v>#VALUE!</v>
      </c>
      <c r="P1103" s="22" t="e">
        <f>VLOOKUP($G1103,Temp!$A:$C,P$1,FALSE)</f>
        <v>#VALUE!</v>
      </c>
      <c r="Q1103" s="22" t="e">
        <f>VLOOKUP($G1103,Temp!$A:$C,Q$1,FALSE)</f>
        <v>#VALUE!</v>
      </c>
      <c r="R1103" s="22" t="e">
        <f>VLOOKUP($G1103,Temp!$A:$C,R$1,FALSE)</f>
        <v>#VALUE!</v>
      </c>
      <c r="S1103" s="22" t="e">
        <f>VLOOKUP($G1103,Temp!$A:$C,S$1,FALSE)</f>
        <v>#VALUE!</v>
      </c>
      <c r="T1103" s="22" t="e">
        <f>VLOOKUP($G1103,Temp!$A:$C,T$1,FALSE)</f>
        <v>#VALUE!</v>
      </c>
      <c r="U1103" s="22" t="e">
        <f>VLOOKUP($G1103,Temp!$A:$C,U$1,FALSE)</f>
        <v>#VALUE!</v>
      </c>
      <c r="V1103" s="22" t="e">
        <f>VLOOKUP($G1103,Temp!$A:$C,V$1,FALSE)</f>
        <v>#VALUE!</v>
      </c>
      <c r="W1103" s="22" t="e">
        <f>VLOOKUP($G1103,Temp!$A:$C,W$1,FALSE)</f>
        <v>#VALUE!</v>
      </c>
      <c r="X1103" s="22" t="e">
        <f>VLOOKUP($G1103,Temp!$A:$C,X$1,FALSE)</f>
        <v>#VALUE!</v>
      </c>
      <c r="Y1103" s="22">
        <f>VLOOKUP($G1103,Temp!$A:$C,Y$1,FALSE)</f>
        <v>6900</v>
      </c>
      <c r="Z1103" s="22">
        <f>VLOOKUP($G1103,Temp!$A:$C,Z$1,FALSE)</f>
        <v>0</v>
      </c>
      <c r="AA1103" s="22" t="e">
        <f>VLOOKUP($A1103,Searches!$A:$H,AA$1,FALSE)</f>
        <v>#N/A</v>
      </c>
      <c r="AB1103" s="22" t="e">
        <f>VLOOKUP($A1103,Searches!$A:$H,AB$1,FALSE)</f>
        <v>#N/A</v>
      </c>
      <c r="AC1103" s="22" t="e">
        <f>VLOOKUP($A1103,Searches!$A:$H,AC$1,FALSE)</f>
        <v>#N/A</v>
      </c>
      <c r="AD1103" s="22" t="e">
        <f>VLOOKUP($A1103,Searches!$A:$H,AD$1,FALSE)</f>
        <v>#N/A</v>
      </c>
      <c r="AE1103" s="22" t="e">
        <f>VLOOKUP($A1103,Searches!$A:$H,AE$1,FALSE)</f>
        <v>#N/A</v>
      </c>
      <c r="AF1103" s="22" t="e">
        <f>VLOOKUP($A1103,Searches!$A:$H,AF$1,FALSE)</f>
        <v>#N/A</v>
      </c>
      <c r="AG1103" s="22" t="e">
        <f>VLOOKUP($A1103,Searches!$A:$H,AG$1,FALSE)</f>
        <v>#N/A</v>
      </c>
      <c r="AH1103" s="22" t="e">
        <f>VLOOKUP($G1103,Temp!$D:$F,AH$1,FALSE)</f>
        <v>#N/A</v>
      </c>
      <c r="AI1103" s="22" t="e">
        <f>VLOOKUP($G1103,Temp!$D:$F,AI$1,FALSE)</f>
        <v>#N/A</v>
      </c>
      <c r="AJ1103" s="22" t="e">
        <f>VLOOKUP($G1103,Temp!$D:$F,AJ$1,FALSE)</f>
        <v>#N/A</v>
      </c>
    </row>
    <row r="1104" spans="1:36" ht="16" x14ac:dyDescent="0.2">
      <c r="A1104" s="8" t="str">
        <f t="shared" si="17"/>
        <v>Joseph Sawyer Integra Connect</v>
      </c>
      <c r="B1104" s="8" t="s">
        <v>2075</v>
      </c>
      <c r="C1104" s="8" t="s">
        <v>6263</v>
      </c>
      <c r="D1104" s="8" t="s">
        <v>42</v>
      </c>
      <c r="E1104" s="8" t="s">
        <v>6264</v>
      </c>
      <c r="F1104" s="8" t="s">
        <v>6265</v>
      </c>
      <c r="G1104" s="12" t="s">
        <v>5844</v>
      </c>
      <c r="H1104" s="22" t="str">
        <f>VLOOKUP($G1104,Temp!$A:$C,H$1,FALSE)</f>
        <v>integraconnect.com</v>
      </c>
      <c r="I1104" s="22" t="e">
        <f>VLOOKUP($G1104,Temp!$A:$C,I$1,FALSE)</f>
        <v>#VALUE!</v>
      </c>
      <c r="J1104" s="22" t="e">
        <f>VLOOKUP($G1104,Temp!$A:$C,J$1,FALSE)</f>
        <v>#VALUE!</v>
      </c>
      <c r="K1104" s="22" t="e">
        <f>VLOOKUP($G1104,Temp!$A:$C,K$1,FALSE)</f>
        <v>#VALUE!</v>
      </c>
      <c r="L1104" s="22" t="e">
        <f>VLOOKUP($G1104,Temp!$A:$C,L$1,FALSE)</f>
        <v>#VALUE!</v>
      </c>
      <c r="M1104" s="22" t="e">
        <f>VLOOKUP($G1104,Temp!$A:$C,M$1,FALSE)</f>
        <v>#VALUE!</v>
      </c>
      <c r="N1104" s="22" t="e">
        <f>VLOOKUP($G1104,Temp!$A:$C,N$1,FALSE)</f>
        <v>#VALUE!</v>
      </c>
      <c r="O1104" s="22" t="e">
        <f>VLOOKUP($G1104,Temp!$A:$C,O$1,FALSE)</f>
        <v>#VALUE!</v>
      </c>
      <c r="P1104" s="22" t="e">
        <f>VLOOKUP($G1104,Temp!$A:$C,P$1,FALSE)</f>
        <v>#VALUE!</v>
      </c>
      <c r="Q1104" s="22" t="e">
        <f>VLOOKUP($G1104,Temp!$A:$C,Q$1,FALSE)</f>
        <v>#VALUE!</v>
      </c>
      <c r="R1104" s="22" t="e">
        <f>VLOOKUP($G1104,Temp!$A:$C,R$1,FALSE)</f>
        <v>#VALUE!</v>
      </c>
      <c r="S1104" s="22" t="e">
        <f>VLOOKUP($G1104,Temp!$A:$C,S$1,FALSE)</f>
        <v>#VALUE!</v>
      </c>
      <c r="T1104" s="22" t="e">
        <f>VLOOKUP($G1104,Temp!$A:$C,T$1,FALSE)</f>
        <v>#VALUE!</v>
      </c>
      <c r="U1104" s="22" t="e">
        <f>VLOOKUP($G1104,Temp!$A:$C,U$1,FALSE)</f>
        <v>#VALUE!</v>
      </c>
      <c r="V1104" s="22" t="e">
        <f>VLOOKUP($G1104,Temp!$A:$C,V$1,FALSE)</f>
        <v>#VALUE!</v>
      </c>
      <c r="W1104" s="22" t="e">
        <f>VLOOKUP($G1104,Temp!$A:$C,W$1,FALSE)</f>
        <v>#VALUE!</v>
      </c>
      <c r="X1104" s="22" t="e">
        <f>VLOOKUP($G1104,Temp!$A:$C,X$1,FALSE)</f>
        <v>#VALUE!</v>
      </c>
      <c r="Y1104" s="22">
        <f>VLOOKUP($G1104,Temp!$A:$C,Y$1,FALSE)</f>
        <v>1000</v>
      </c>
      <c r="Z1104" s="22">
        <f>VLOOKUP($G1104,Temp!$A:$C,Z$1,FALSE)</f>
        <v>3000</v>
      </c>
      <c r="AA1104" s="22" t="str">
        <f>VLOOKUP($A1104,Searches!$A:$H,AA$1,FALSE)</f>
        <v>Joseph Sawyer</v>
      </c>
      <c r="AB1104" s="22" t="str">
        <f>VLOOKUP($A1104,Searches!$A:$H,AB$1,FALSE)</f>
        <v>Integra Connect</v>
      </c>
      <c r="AC1104" s="22" t="str">
        <f>VLOOKUP($A1104,Searches!$A:$H,AC$1,FALSE)</f>
        <v>Chief Marketing Officer</v>
      </c>
      <c r="AD1104" s="22" t="str">
        <f>VLOOKUP($A1104,Searches!$A:$H,AD$1,FALSE)</f>
        <v>2nd</v>
      </c>
      <c r="AE1104" s="22" t="str">
        <f>VLOOKUP($A1104,Searches!$A:$H,AE$1,FALSE)</f>
        <v/>
      </c>
      <c r="AF1104" s="22" t="str">
        <f>VLOOKUP($A1104,Searches!$A:$H,AF$1,FALSE)</f>
        <v>Miami/Fort Lauderdale Area</v>
      </c>
      <c r="AG1104" s="22" t="str">
        <f>VLOOKUP($A1104,Searches!$A:$H,AG$1,FALSE)</f>
        <v>https://www.linkedin.com/sales/profile/113810,wm8l,NAME_SEARCH?moduleKey=peopleSearchResults&amp;pageKey=sales-search3-people-refinement&amp;contextId=60BC92C971D70515801E49D6842B0000&amp;requestId=320eb3ca-2481-47d2-ac2a-df508dbb0094&amp;action=CLICK&amp;target=urn%3Ali%3AsalesLead%3A(-1%2C113810)&amp;pageNumber=7&amp;targetEl=profilelink&amp;position=6&amp;trk=lss-serp-result-lead_photo</v>
      </c>
      <c r="AH1104" s="22" t="e">
        <f>VLOOKUP($G1104,Temp!$D:$F,AH$1,FALSE)</f>
        <v>#N/A</v>
      </c>
      <c r="AI1104" s="22" t="e">
        <f>VLOOKUP($G1104,Temp!$D:$F,AI$1,FALSE)</f>
        <v>#N/A</v>
      </c>
      <c r="AJ1104" s="22" t="e">
        <f>VLOOKUP($G1104,Temp!$D:$F,AJ$1,FALSE)</f>
        <v>#N/A</v>
      </c>
    </row>
    <row r="1105" spans="1:36" ht="16" x14ac:dyDescent="0.2">
      <c r="A1105" s="8" t="str">
        <f t="shared" si="17"/>
        <v>Curt Fournier Mastercard</v>
      </c>
      <c r="B1105" s="8" t="s">
        <v>6269</v>
      </c>
      <c r="C1105" s="8" t="s">
        <v>6270</v>
      </c>
      <c r="D1105" s="8" t="s">
        <v>6271</v>
      </c>
      <c r="E1105" s="8" t="s">
        <v>6272</v>
      </c>
      <c r="F1105" s="8" t="s">
        <v>6273</v>
      </c>
      <c r="G1105" s="12" t="s">
        <v>5857</v>
      </c>
      <c r="H1105" s="22" t="str">
        <f>VLOOKUP($G1105,Temp!$A:$C,H$1,FALSE)</f>
        <v>mastercard.com</v>
      </c>
      <c r="I1105" s="22" t="e">
        <f>VLOOKUP($G1105,Temp!$A:$C,I$1,FALSE)</f>
        <v>#VALUE!</v>
      </c>
      <c r="J1105" s="22" t="e">
        <f>VLOOKUP($G1105,Temp!$A:$C,J$1,FALSE)</f>
        <v>#VALUE!</v>
      </c>
      <c r="K1105" s="22" t="e">
        <f>VLOOKUP($G1105,Temp!$A:$C,K$1,FALSE)</f>
        <v>#VALUE!</v>
      </c>
      <c r="L1105" s="22" t="e">
        <f>VLOOKUP($G1105,Temp!$A:$C,L$1,FALSE)</f>
        <v>#VALUE!</v>
      </c>
      <c r="M1105" s="22" t="e">
        <f>VLOOKUP($G1105,Temp!$A:$C,M$1,FALSE)</f>
        <v>#VALUE!</v>
      </c>
      <c r="N1105" s="22" t="e">
        <f>VLOOKUP($G1105,Temp!$A:$C,N$1,FALSE)</f>
        <v>#VALUE!</v>
      </c>
      <c r="O1105" s="22" t="e">
        <f>VLOOKUP($G1105,Temp!$A:$C,O$1,FALSE)</f>
        <v>#VALUE!</v>
      </c>
      <c r="P1105" s="22" t="e">
        <f>VLOOKUP($G1105,Temp!$A:$C,P$1,FALSE)</f>
        <v>#VALUE!</v>
      </c>
      <c r="Q1105" s="22" t="e">
        <f>VLOOKUP($G1105,Temp!$A:$C,Q$1,FALSE)</f>
        <v>#VALUE!</v>
      </c>
      <c r="R1105" s="22" t="e">
        <f>VLOOKUP($G1105,Temp!$A:$C,R$1,FALSE)</f>
        <v>#VALUE!</v>
      </c>
      <c r="S1105" s="22" t="e">
        <f>VLOOKUP($G1105,Temp!$A:$C,S$1,FALSE)</f>
        <v>#VALUE!</v>
      </c>
      <c r="T1105" s="22" t="e">
        <f>VLOOKUP($G1105,Temp!$A:$C,T$1,FALSE)</f>
        <v>#VALUE!</v>
      </c>
      <c r="U1105" s="22" t="e">
        <f>VLOOKUP($G1105,Temp!$A:$C,U$1,FALSE)</f>
        <v>#VALUE!</v>
      </c>
      <c r="V1105" s="22" t="e">
        <f>VLOOKUP($G1105,Temp!$A:$C,V$1,FALSE)</f>
        <v>#VALUE!</v>
      </c>
      <c r="W1105" s="22" t="e">
        <f>VLOOKUP($G1105,Temp!$A:$C,W$1,FALSE)</f>
        <v>#VALUE!</v>
      </c>
      <c r="X1105" s="22" t="e">
        <f>VLOOKUP($G1105,Temp!$A:$C,X$1,FALSE)</f>
        <v>#VALUE!</v>
      </c>
      <c r="Y1105" s="22">
        <f>VLOOKUP($G1105,Temp!$A:$C,Y$1,FALSE)</f>
        <v>116000</v>
      </c>
      <c r="Z1105" s="22">
        <f>VLOOKUP($G1105,Temp!$A:$C,Z$1,FALSE)</f>
        <v>558</v>
      </c>
      <c r="AA1105" s="22" t="e">
        <f>VLOOKUP($A1105,Searches!$A:$H,AA$1,FALSE)</f>
        <v>#N/A</v>
      </c>
      <c r="AB1105" s="22" t="e">
        <f>VLOOKUP($A1105,Searches!$A:$H,AB$1,FALSE)</f>
        <v>#N/A</v>
      </c>
      <c r="AC1105" s="22" t="e">
        <f>VLOOKUP($A1105,Searches!$A:$H,AC$1,FALSE)</f>
        <v>#N/A</v>
      </c>
      <c r="AD1105" s="22" t="e">
        <f>VLOOKUP($A1105,Searches!$A:$H,AD$1,FALSE)</f>
        <v>#N/A</v>
      </c>
      <c r="AE1105" s="22" t="e">
        <f>VLOOKUP($A1105,Searches!$A:$H,AE$1,FALSE)</f>
        <v>#N/A</v>
      </c>
      <c r="AF1105" s="22" t="e">
        <f>VLOOKUP($A1105,Searches!$A:$H,AF$1,FALSE)</f>
        <v>#N/A</v>
      </c>
      <c r="AG1105" s="22" t="e">
        <f>VLOOKUP($A1105,Searches!$A:$H,AG$1,FALSE)</f>
        <v>#N/A</v>
      </c>
      <c r="AH1105" s="22" t="e">
        <f>VLOOKUP($G1105,Temp!$D:$F,AH$1,FALSE)</f>
        <v>#N/A</v>
      </c>
      <c r="AI1105" s="22" t="e">
        <f>VLOOKUP($G1105,Temp!$D:$F,AI$1,FALSE)</f>
        <v>#N/A</v>
      </c>
      <c r="AJ1105" s="22" t="e">
        <f>VLOOKUP($G1105,Temp!$D:$F,AJ$1,FALSE)</f>
        <v>#N/A</v>
      </c>
    </row>
    <row r="1106" spans="1:36" ht="16" x14ac:dyDescent="0.2">
      <c r="A1106" s="8" t="str">
        <f t="shared" si="17"/>
        <v>Aziz Saitniyazov Gogotech</v>
      </c>
      <c r="B1106" s="8" t="s">
        <v>6280</v>
      </c>
      <c r="C1106" s="8" t="s">
        <v>6281</v>
      </c>
      <c r="D1106" s="8" t="s">
        <v>42</v>
      </c>
      <c r="E1106" s="8" t="s">
        <v>6283</v>
      </c>
      <c r="F1106" s="8" t="s">
        <v>6284</v>
      </c>
      <c r="G1106" s="12" t="s">
        <v>5868</v>
      </c>
      <c r="H1106" s="22" t="str">
        <f>VLOOKUP($G1106,Temp!$A:$C,H$1,FALSE)</f>
        <v>Gogotech.com</v>
      </c>
      <c r="I1106" s="22" t="e">
        <f>VLOOKUP($G1106,Temp!$A:$C,I$1,FALSE)</f>
        <v>#VALUE!</v>
      </c>
      <c r="J1106" s="22" t="e">
        <f>VLOOKUP($G1106,Temp!$A:$C,J$1,FALSE)</f>
        <v>#VALUE!</v>
      </c>
      <c r="K1106" s="22" t="e">
        <f>VLOOKUP($G1106,Temp!$A:$C,K$1,FALSE)</f>
        <v>#VALUE!</v>
      </c>
      <c r="L1106" s="22" t="e">
        <f>VLOOKUP($G1106,Temp!$A:$C,L$1,FALSE)</f>
        <v>#VALUE!</v>
      </c>
      <c r="M1106" s="22" t="e">
        <f>VLOOKUP($G1106,Temp!$A:$C,M$1,FALSE)</f>
        <v>#VALUE!</v>
      </c>
      <c r="N1106" s="22" t="e">
        <f>VLOOKUP($G1106,Temp!$A:$C,N$1,FALSE)</f>
        <v>#VALUE!</v>
      </c>
      <c r="O1106" s="22" t="e">
        <f>VLOOKUP($G1106,Temp!$A:$C,O$1,FALSE)</f>
        <v>#VALUE!</v>
      </c>
      <c r="P1106" s="22" t="e">
        <f>VLOOKUP($G1106,Temp!$A:$C,P$1,FALSE)</f>
        <v>#VALUE!</v>
      </c>
      <c r="Q1106" s="22" t="e">
        <f>VLOOKUP($G1106,Temp!$A:$C,Q$1,FALSE)</f>
        <v>#VALUE!</v>
      </c>
      <c r="R1106" s="22" t="e">
        <f>VLOOKUP($G1106,Temp!$A:$C,R$1,FALSE)</f>
        <v>#VALUE!</v>
      </c>
      <c r="S1106" s="22" t="e">
        <f>VLOOKUP($G1106,Temp!$A:$C,S$1,FALSE)</f>
        <v>#VALUE!</v>
      </c>
      <c r="T1106" s="22" t="e">
        <f>VLOOKUP($G1106,Temp!$A:$C,T$1,FALSE)</f>
        <v>#VALUE!</v>
      </c>
      <c r="U1106" s="22" t="e">
        <f>VLOOKUP($G1106,Temp!$A:$C,U$1,FALSE)</f>
        <v>#VALUE!</v>
      </c>
      <c r="V1106" s="22" t="e">
        <f>VLOOKUP($G1106,Temp!$A:$C,V$1,FALSE)</f>
        <v>#VALUE!</v>
      </c>
      <c r="W1106" s="22" t="e">
        <f>VLOOKUP($G1106,Temp!$A:$C,W$1,FALSE)</f>
        <v>#VALUE!</v>
      </c>
      <c r="X1106" s="22" t="e">
        <f>VLOOKUP($G1106,Temp!$A:$C,X$1,FALSE)</f>
        <v>#VALUE!</v>
      </c>
      <c r="Y1106" s="22">
        <f>VLOOKUP($G1106,Temp!$A:$C,Y$1,FALSE)</f>
        <v>2</v>
      </c>
      <c r="Z1106" s="22">
        <f>VLOOKUP($G1106,Temp!$A:$C,Z$1,FALSE)</f>
        <v>0</v>
      </c>
      <c r="AA1106" s="22" t="str">
        <f>VLOOKUP($A1106,Searches!$A:$H,AA$1,FALSE)</f>
        <v>Aziz Saitniyazov</v>
      </c>
      <c r="AB1106" s="22" t="str">
        <f>VLOOKUP($A1106,Searches!$A:$H,AB$1,FALSE)</f>
        <v>Gogotech</v>
      </c>
      <c r="AC1106" s="22" t="str">
        <f>VLOOKUP($A1106,Searches!$A:$H,AC$1,FALSE)</f>
        <v>Chief Marketing Officer</v>
      </c>
      <c r="AD1106" s="22" t="str">
        <f>VLOOKUP($A1106,Searches!$A:$H,AD$1,FALSE)</f>
        <v>2nd</v>
      </c>
      <c r="AE1106" s="22" t="str">
        <f>VLOOKUP($A1106,Searches!$A:$H,AE$1,FALSE)</f>
        <v/>
      </c>
      <c r="AF1106" s="22" t="str">
        <f>VLOOKUP($A1106,Searches!$A:$H,AF$1,FALSE)</f>
        <v>Greater New York City Area</v>
      </c>
      <c r="AG1106" s="22" t="str">
        <f>VLOOKUP($A1106,Searches!$A:$H,AG$1,FALSE)</f>
        <v>https://www.linkedin.com/sales/profile/41938772,bxNM,NAME_SEARCH?moduleKey=peopleSearchResults&amp;pageKey=sales-search3-people-refinement&amp;contextId=60BC92C971D70515801E49D6842B0000&amp;requestId=de05a9a1-3895-4284-9a3e-9bfb8a697c0c&amp;action=CLICK&amp;target=urn%3Ali%3AsalesLead%3A(-1%2C41938772)&amp;pageNumber=10&amp;targetEl=profilelink&amp;position=11&amp;trk=lss-serp-result-lead_photo</v>
      </c>
      <c r="AH1106" s="22" t="e">
        <f>VLOOKUP($G1106,Temp!$D:$F,AH$1,FALSE)</f>
        <v>#N/A</v>
      </c>
      <c r="AI1106" s="22" t="e">
        <f>VLOOKUP($G1106,Temp!$D:$F,AI$1,FALSE)</f>
        <v>#N/A</v>
      </c>
      <c r="AJ1106" s="22" t="e">
        <f>VLOOKUP($G1106,Temp!$D:$F,AJ$1,FALSE)</f>
        <v>#N/A</v>
      </c>
    </row>
    <row r="1107" spans="1:36" ht="16" x14ac:dyDescent="0.2">
      <c r="A1107" s="8" t="str">
        <f t="shared" si="17"/>
        <v>Colin Cronin Leica Biosystems</v>
      </c>
      <c r="B1107" s="8" t="s">
        <v>1410</v>
      </c>
      <c r="C1107" s="8" t="s">
        <v>6290</v>
      </c>
      <c r="D1107" s="8" t="s">
        <v>6291</v>
      </c>
      <c r="E1107" s="8" t="s">
        <v>6292</v>
      </c>
      <c r="F1107" s="8" t="s">
        <v>6293</v>
      </c>
      <c r="G1107" s="12" t="s">
        <v>5880</v>
      </c>
      <c r="H1107" s="22" t="str">
        <f>VLOOKUP($G1107,Temp!$A:$C,H$1,FALSE)</f>
        <v>LeicaBiosystems.com</v>
      </c>
      <c r="I1107" s="22" t="e">
        <f>VLOOKUP($G1107,Temp!$A:$C,I$1,FALSE)</f>
        <v>#VALUE!</v>
      </c>
      <c r="J1107" s="22" t="e">
        <f>VLOOKUP($G1107,Temp!$A:$C,J$1,FALSE)</f>
        <v>#VALUE!</v>
      </c>
      <c r="K1107" s="22" t="e">
        <f>VLOOKUP($G1107,Temp!$A:$C,K$1,FALSE)</f>
        <v>#VALUE!</v>
      </c>
      <c r="L1107" s="22" t="e">
        <f>VLOOKUP($G1107,Temp!$A:$C,L$1,FALSE)</f>
        <v>#VALUE!</v>
      </c>
      <c r="M1107" s="22" t="e">
        <f>VLOOKUP($G1107,Temp!$A:$C,M$1,FALSE)</f>
        <v>#VALUE!</v>
      </c>
      <c r="N1107" s="22" t="e">
        <f>VLOOKUP($G1107,Temp!$A:$C,N$1,FALSE)</f>
        <v>#VALUE!</v>
      </c>
      <c r="O1107" s="22" t="e">
        <f>VLOOKUP($G1107,Temp!$A:$C,O$1,FALSE)</f>
        <v>#VALUE!</v>
      </c>
      <c r="P1107" s="22" t="e">
        <f>VLOOKUP($G1107,Temp!$A:$C,P$1,FALSE)</f>
        <v>#VALUE!</v>
      </c>
      <c r="Q1107" s="22" t="e">
        <f>VLOOKUP($G1107,Temp!$A:$C,Q$1,FALSE)</f>
        <v>#VALUE!</v>
      </c>
      <c r="R1107" s="22" t="e">
        <f>VLOOKUP($G1107,Temp!$A:$C,R$1,FALSE)</f>
        <v>#VALUE!</v>
      </c>
      <c r="S1107" s="22" t="e">
        <f>VLOOKUP($G1107,Temp!$A:$C,S$1,FALSE)</f>
        <v>#VALUE!</v>
      </c>
      <c r="T1107" s="22" t="e">
        <f>VLOOKUP($G1107,Temp!$A:$C,T$1,FALSE)</f>
        <v>#VALUE!</v>
      </c>
      <c r="U1107" s="22" t="e">
        <f>VLOOKUP($G1107,Temp!$A:$C,U$1,FALSE)</f>
        <v>#VALUE!</v>
      </c>
      <c r="V1107" s="22" t="e">
        <f>VLOOKUP($G1107,Temp!$A:$C,V$1,FALSE)</f>
        <v>#VALUE!</v>
      </c>
      <c r="W1107" s="22" t="e">
        <f>VLOOKUP($G1107,Temp!$A:$C,W$1,FALSE)</f>
        <v>#VALUE!</v>
      </c>
      <c r="X1107" s="22" t="e">
        <f>VLOOKUP($G1107,Temp!$A:$C,X$1,FALSE)</f>
        <v>#VALUE!</v>
      </c>
      <c r="Y1107" s="22">
        <f>VLOOKUP($G1107,Temp!$A:$C,Y$1,FALSE)</f>
        <v>19500</v>
      </c>
      <c r="Z1107" s="22">
        <f>VLOOKUP($G1107,Temp!$A:$C,Z$1,FALSE)</f>
        <v>6800</v>
      </c>
      <c r="AA1107" s="22" t="e">
        <f>VLOOKUP($A1107,Searches!$A:$H,AA$1,FALSE)</f>
        <v>#N/A</v>
      </c>
      <c r="AB1107" s="22" t="e">
        <f>VLOOKUP($A1107,Searches!$A:$H,AB$1,FALSE)</f>
        <v>#N/A</v>
      </c>
      <c r="AC1107" s="22" t="e">
        <f>VLOOKUP($A1107,Searches!$A:$H,AC$1,FALSE)</f>
        <v>#N/A</v>
      </c>
      <c r="AD1107" s="22" t="e">
        <f>VLOOKUP($A1107,Searches!$A:$H,AD$1,FALSE)</f>
        <v>#N/A</v>
      </c>
      <c r="AE1107" s="22" t="e">
        <f>VLOOKUP($A1107,Searches!$A:$H,AE$1,FALSE)</f>
        <v>#N/A</v>
      </c>
      <c r="AF1107" s="22" t="e">
        <f>VLOOKUP($A1107,Searches!$A:$H,AF$1,FALSE)</f>
        <v>#N/A</v>
      </c>
      <c r="AG1107" s="22" t="e">
        <f>VLOOKUP($A1107,Searches!$A:$H,AG$1,FALSE)</f>
        <v>#N/A</v>
      </c>
      <c r="AH1107" s="22" t="e">
        <f>VLOOKUP($G1107,Temp!$D:$F,AH$1,FALSE)</f>
        <v>#N/A</v>
      </c>
      <c r="AI1107" s="22" t="e">
        <f>VLOOKUP($G1107,Temp!$D:$F,AI$1,FALSE)</f>
        <v>#N/A</v>
      </c>
      <c r="AJ1107" s="22" t="e">
        <f>VLOOKUP($G1107,Temp!$D:$F,AJ$1,FALSE)</f>
        <v>#N/A</v>
      </c>
    </row>
    <row r="1108" spans="1:36" ht="16" x14ac:dyDescent="0.2">
      <c r="A1108" s="8" t="str">
        <f t="shared" si="17"/>
        <v>Pedro Sanudo CoverWallet</v>
      </c>
      <c r="B1108" s="8" t="s">
        <v>6301</v>
      </c>
      <c r="C1108" s="8" t="s">
        <v>6302</v>
      </c>
      <c r="D1108" s="8" t="s">
        <v>42</v>
      </c>
      <c r="E1108" s="8" t="s">
        <v>6303</v>
      </c>
      <c r="F1108" s="8" t="s">
        <v>6304</v>
      </c>
      <c r="G1108" s="12" t="s">
        <v>5889</v>
      </c>
      <c r="H1108" s="22" t="str">
        <f>VLOOKUP($G1108,Temp!$A:$C,H$1,FALSE)</f>
        <v>coverwallet.com</v>
      </c>
      <c r="I1108" s="22" t="e">
        <f>VLOOKUP($G1108,Temp!$A:$C,I$1,FALSE)</f>
        <v>#VALUE!</v>
      </c>
      <c r="J1108" s="22" t="e">
        <f>VLOOKUP($G1108,Temp!$A:$C,J$1,FALSE)</f>
        <v>#VALUE!</v>
      </c>
      <c r="K1108" s="22" t="e">
        <f>VLOOKUP($G1108,Temp!$A:$C,K$1,FALSE)</f>
        <v>#VALUE!</v>
      </c>
      <c r="L1108" s="22" t="e">
        <f>VLOOKUP($G1108,Temp!$A:$C,L$1,FALSE)</f>
        <v>#VALUE!</v>
      </c>
      <c r="M1108" s="22" t="e">
        <f>VLOOKUP($G1108,Temp!$A:$C,M$1,FALSE)</f>
        <v>#VALUE!</v>
      </c>
      <c r="N1108" s="22" t="e">
        <f>VLOOKUP($G1108,Temp!$A:$C,N$1,FALSE)</f>
        <v>#VALUE!</v>
      </c>
      <c r="O1108" s="22" t="e">
        <f>VLOOKUP($G1108,Temp!$A:$C,O$1,FALSE)</f>
        <v>#VALUE!</v>
      </c>
      <c r="P1108" s="22" t="e">
        <f>VLOOKUP($G1108,Temp!$A:$C,P$1,FALSE)</f>
        <v>#VALUE!</v>
      </c>
      <c r="Q1108" s="22" t="e">
        <f>VLOOKUP($G1108,Temp!$A:$C,Q$1,FALSE)</f>
        <v>#VALUE!</v>
      </c>
      <c r="R1108" s="22" t="e">
        <f>VLOOKUP($G1108,Temp!$A:$C,R$1,FALSE)</f>
        <v>#VALUE!</v>
      </c>
      <c r="S1108" s="22" t="e">
        <f>VLOOKUP($G1108,Temp!$A:$C,S$1,FALSE)</f>
        <v>#VALUE!</v>
      </c>
      <c r="T1108" s="22" t="e">
        <f>VLOOKUP($G1108,Temp!$A:$C,T$1,FALSE)</f>
        <v>#VALUE!</v>
      </c>
      <c r="U1108" s="22" t="e">
        <f>VLOOKUP($G1108,Temp!$A:$C,U$1,FALSE)</f>
        <v>#VALUE!</v>
      </c>
      <c r="V1108" s="22" t="e">
        <f>VLOOKUP($G1108,Temp!$A:$C,V$1,FALSE)</f>
        <v>#VALUE!</v>
      </c>
      <c r="W1108" s="22" t="e">
        <f>VLOOKUP($G1108,Temp!$A:$C,W$1,FALSE)</f>
        <v>#VALUE!</v>
      </c>
      <c r="X1108" s="22" t="e">
        <f>VLOOKUP($G1108,Temp!$A:$C,X$1,FALSE)</f>
        <v>#VALUE!</v>
      </c>
      <c r="Y1108" s="22">
        <f>VLOOKUP($G1108,Temp!$A:$C,Y$1,FALSE)</f>
        <v>41700</v>
      </c>
      <c r="Z1108" s="22">
        <f>VLOOKUP($G1108,Temp!$A:$C,Z$1,FALSE)</f>
        <v>15100</v>
      </c>
      <c r="AA1108" s="22" t="str">
        <f>VLOOKUP($A1108,Searches!$A:$H,AA$1,FALSE)</f>
        <v>Pedro Sanudo</v>
      </c>
      <c r="AB1108" s="22" t="str">
        <f>VLOOKUP($A1108,Searches!$A:$H,AB$1,FALSE)</f>
        <v>CoverWallet</v>
      </c>
      <c r="AC1108" s="22" t="str">
        <f>VLOOKUP($A1108,Searches!$A:$H,AC$1,FALSE)</f>
        <v>Chief Marketing Officer</v>
      </c>
      <c r="AD1108" s="22" t="str">
        <f>VLOOKUP($A1108,Searches!$A:$H,AD$1,FALSE)</f>
        <v>2nd</v>
      </c>
      <c r="AE1108" s="22" t="str">
        <f>VLOOKUP($A1108,Searches!$A:$H,AE$1,FALSE)</f>
        <v>Open link</v>
      </c>
      <c r="AF1108" s="22" t="str">
        <f>VLOOKUP($A1108,Searches!$A:$H,AF$1,FALSE)</f>
        <v>Greater New York City Area</v>
      </c>
      <c r="AG1108" s="22" t="str">
        <f>VLOOKUP($A1108,Searches!$A:$H,AG$1,FALSE)</f>
        <v>https://www.linkedin.com/sales/profile/1315151,3DJ5,NAME_SEARCH?moduleKey=peopleSearchResults&amp;pageKey=sales-search3-people-refinement&amp;contextId=60BC92C971D70515801E49D6842B0000&amp;requestId=ecc62629-03bd-49ec-acaa-5e0884cdb060&amp;action=CLICK&amp;target=urn%3Ali%3AsalesLead%3A(-1%2C1315151)&amp;pageNumber=11&amp;targetEl=profilelink&amp;position=15&amp;trk=lss-serp-result-lead_photo</v>
      </c>
      <c r="AH1108" s="22" t="str">
        <f>VLOOKUP($G1108,Temp!$D:$F,AH$1,FALSE)</f>
        <v>coverwallet.com</v>
      </c>
      <c r="AI1108" s="22">
        <f>VLOOKUP($G1108,Temp!$D:$F,AI$1,FALSE)</f>
        <v>0</v>
      </c>
      <c r="AJ1108" s="22" t="str">
        <f>VLOOKUP($G1108,Temp!$D:$F,AJ$1,FALSE)</f>
        <v>WordPress</v>
      </c>
    </row>
    <row r="1109" spans="1:36" ht="16" x14ac:dyDescent="0.2">
      <c r="A1109" s="8" t="str">
        <f t="shared" si="17"/>
        <v>René Gonzalez-Wagner The Software Revolution, Inc. (TSRI)</v>
      </c>
      <c r="B1109" s="8" t="s">
        <v>6316</v>
      </c>
      <c r="C1109" s="8" t="s">
        <v>6317</v>
      </c>
      <c r="D1109" s="8" t="s">
        <v>6318</v>
      </c>
      <c r="E1109" s="8" t="s">
        <v>6319</v>
      </c>
      <c r="F1109" s="8" t="s">
        <v>6320</v>
      </c>
      <c r="G1109" s="12" t="s">
        <v>5903</v>
      </c>
      <c r="H1109" s="22" t="str">
        <f>VLOOKUP($G1109,Temp!$A:$C,H$1,FALSE)</f>
        <v>tsri.com</v>
      </c>
      <c r="I1109" s="22" t="e">
        <f>VLOOKUP($G1109,Temp!$A:$C,I$1,FALSE)</f>
        <v>#VALUE!</v>
      </c>
      <c r="J1109" s="22" t="e">
        <f>VLOOKUP($G1109,Temp!$A:$C,J$1,FALSE)</f>
        <v>#VALUE!</v>
      </c>
      <c r="K1109" s="22" t="e">
        <f>VLOOKUP($G1109,Temp!$A:$C,K$1,FALSE)</f>
        <v>#VALUE!</v>
      </c>
      <c r="L1109" s="22" t="e">
        <f>VLOOKUP($G1109,Temp!$A:$C,L$1,FALSE)</f>
        <v>#VALUE!</v>
      </c>
      <c r="M1109" s="22" t="e">
        <f>VLOOKUP($G1109,Temp!$A:$C,M$1,FALSE)</f>
        <v>#VALUE!</v>
      </c>
      <c r="N1109" s="22" t="e">
        <f>VLOOKUP($G1109,Temp!$A:$C,N$1,FALSE)</f>
        <v>#VALUE!</v>
      </c>
      <c r="O1109" s="22" t="e">
        <f>VLOOKUP($G1109,Temp!$A:$C,O$1,FALSE)</f>
        <v>#VALUE!</v>
      </c>
      <c r="P1109" s="22" t="e">
        <f>VLOOKUP($G1109,Temp!$A:$C,P$1,FALSE)</f>
        <v>#VALUE!</v>
      </c>
      <c r="Q1109" s="22" t="e">
        <f>VLOOKUP($G1109,Temp!$A:$C,Q$1,FALSE)</f>
        <v>#VALUE!</v>
      </c>
      <c r="R1109" s="22" t="e">
        <f>VLOOKUP($G1109,Temp!$A:$C,R$1,FALSE)</f>
        <v>#VALUE!</v>
      </c>
      <c r="S1109" s="22" t="e">
        <f>VLOOKUP($G1109,Temp!$A:$C,S$1,FALSE)</f>
        <v>#VALUE!</v>
      </c>
      <c r="T1109" s="22" t="e">
        <f>VLOOKUP($G1109,Temp!$A:$C,T$1,FALSE)</f>
        <v>#VALUE!</v>
      </c>
      <c r="U1109" s="22" t="e">
        <f>VLOOKUP($G1109,Temp!$A:$C,U$1,FALSE)</f>
        <v>#VALUE!</v>
      </c>
      <c r="V1109" s="22" t="e">
        <f>VLOOKUP($G1109,Temp!$A:$C,V$1,FALSE)</f>
        <v>#VALUE!</v>
      </c>
      <c r="W1109" s="22" t="e">
        <f>VLOOKUP($G1109,Temp!$A:$C,W$1,FALSE)</f>
        <v>#VALUE!</v>
      </c>
      <c r="X1109" s="22" t="e">
        <f>VLOOKUP($G1109,Temp!$A:$C,X$1,FALSE)</f>
        <v>#VALUE!</v>
      </c>
      <c r="Y1109" s="22">
        <f>VLOOKUP($G1109,Temp!$A:$C,Y$1,FALSE)</f>
        <v>106</v>
      </c>
      <c r="Z1109" s="22">
        <f>VLOOKUP($G1109,Temp!$A:$C,Z$1,FALSE)</f>
        <v>5000</v>
      </c>
      <c r="AA1109" s="22" t="e">
        <f>VLOOKUP($A1109,Searches!$A:$H,AA$1,FALSE)</f>
        <v>#N/A</v>
      </c>
      <c r="AB1109" s="22" t="e">
        <f>VLOOKUP($A1109,Searches!$A:$H,AB$1,FALSE)</f>
        <v>#N/A</v>
      </c>
      <c r="AC1109" s="22" t="e">
        <f>VLOOKUP($A1109,Searches!$A:$H,AC$1,FALSE)</f>
        <v>#N/A</v>
      </c>
      <c r="AD1109" s="22" t="e">
        <f>VLOOKUP($A1109,Searches!$A:$H,AD$1,FALSE)</f>
        <v>#N/A</v>
      </c>
      <c r="AE1109" s="22" t="e">
        <f>VLOOKUP($A1109,Searches!$A:$H,AE$1,FALSE)</f>
        <v>#N/A</v>
      </c>
      <c r="AF1109" s="22" t="e">
        <f>VLOOKUP($A1109,Searches!$A:$H,AF$1,FALSE)</f>
        <v>#N/A</v>
      </c>
      <c r="AG1109" s="22" t="e">
        <f>VLOOKUP($A1109,Searches!$A:$H,AG$1,FALSE)</f>
        <v>#N/A</v>
      </c>
      <c r="AH1109" s="22" t="e">
        <f>VLOOKUP($G1109,Temp!$D:$F,AH$1,FALSE)</f>
        <v>#N/A</v>
      </c>
      <c r="AI1109" s="22" t="e">
        <f>VLOOKUP($G1109,Temp!$D:$F,AI$1,FALSE)</f>
        <v>#N/A</v>
      </c>
      <c r="AJ1109" s="22" t="e">
        <f>VLOOKUP($G1109,Temp!$D:$F,AJ$1,FALSE)</f>
        <v>#N/A</v>
      </c>
    </row>
    <row r="1110" spans="1:36" ht="16" x14ac:dyDescent="0.2">
      <c r="A1110" s="8" t="str">
        <f t="shared" si="17"/>
        <v>Alexander Morales Yard Freaks, Inc.</v>
      </c>
      <c r="B1110" s="8" t="s">
        <v>4355</v>
      </c>
      <c r="C1110" s="8" t="s">
        <v>6327</v>
      </c>
      <c r="D1110" s="8" t="s">
        <v>6328</v>
      </c>
      <c r="E1110" s="8" t="s">
        <v>6329</v>
      </c>
      <c r="F1110" s="8" t="s">
        <v>6330</v>
      </c>
      <c r="G1110" s="12" t="s">
        <v>5911</v>
      </c>
      <c r="H1110" s="22" t="str">
        <f>VLOOKUP($G1110,Temp!$A:$C,H$1,FALSE)</f>
        <v>yardfreaks.com</v>
      </c>
      <c r="I1110" s="22" t="e">
        <f>VLOOKUP($G1110,Temp!$A:$C,I$1,FALSE)</f>
        <v>#VALUE!</v>
      </c>
      <c r="J1110" s="22" t="e">
        <f>VLOOKUP($G1110,Temp!$A:$C,J$1,FALSE)</f>
        <v>#VALUE!</v>
      </c>
      <c r="K1110" s="22" t="e">
        <f>VLOOKUP($G1110,Temp!$A:$C,K$1,FALSE)</f>
        <v>#VALUE!</v>
      </c>
      <c r="L1110" s="22" t="e">
        <f>VLOOKUP($G1110,Temp!$A:$C,L$1,FALSE)</f>
        <v>#VALUE!</v>
      </c>
      <c r="M1110" s="22" t="e">
        <f>VLOOKUP($G1110,Temp!$A:$C,M$1,FALSE)</f>
        <v>#VALUE!</v>
      </c>
      <c r="N1110" s="22" t="e">
        <f>VLOOKUP($G1110,Temp!$A:$C,N$1,FALSE)</f>
        <v>#VALUE!</v>
      </c>
      <c r="O1110" s="22" t="e">
        <f>VLOOKUP($G1110,Temp!$A:$C,O$1,FALSE)</f>
        <v>#VALUE!</v>
      </c>
      <c r="P1110" s="22" t="e">
        <f>VLOOKUP($G1110,Temp!$A:$C,P$1,FALSE)</f>
        <v>#VALUE!</v>
      </c>
      <c r="Q1110" s="22" t="e">
        <f>VLOOKUP($G1110,Temp!$A:$C,Q$1,FALSE)</f>
        <v>#VALUE!</v>
      </c>
      <c r="R1110" s="22" t="e">
        <f>VLOOKUP($G1110,Temp!$A:$C,R$1,FALSE)</f>
        <v>#VALUE!</v>
      </c>
      <c r="S1110" s="22" t="e">
        <f>VLOOKUP($G1110,Temp!$A:$C,S$1,FALSE)</f>
        <v>#VALUE!</v>
      </c>
      <c r="T1110" s="22" t="e">
        <f>VLOOKUP($G1110,Temp!$A:$C,T$1,FALSE)</f>
        <v>#VALUE!</v>
      </c>
      <c r="U1110" s="22" t="e">
        <f>VLOOKUP($G1110,Temp!$A:$C,U$1,FALSE)</f>
        <v>#VALUE!</v>
      </c>
      <c r="V1110" s="22" t="e">
        <f>VLOOKUP($G1110,Temp!$A:$C,V$1,FALSE)</f>
        <v>#VALUE!</v>
      </c>
      <c r="W1110" s="22" t="e">
        <f>VLOOKUP($G1110,Temp!$A:$C,W$1,FALSE)</f>
        <v>#VALUE!</v>
      </c>
      <c r="X1110" s="22" t="e">
        <f>VLOOKUP($G1110,Temp!$A:$C,X$1,FALSE)</f>
        <v>#VALUE!</v>
      </c>
      <c r="Y1110" s="22">
        <f>VLOOKUP($G1110,Temp!$A:$C,Y$1,FALSE)</f>
        <v>14</v>
      </c>
      <c r="Z1110" s="22">
        <f>VLOOKUP($G1110,Temp!$A:$C,Z$1,FALSE)</f>
        <v>28</v>
      </c>
      <c r="AA1110" s="22" t="e">
        <f>VLOOKUP($A1110,Searches!$A:$H,AA$1,FALSE)</f>
        <v>#N/A</v>
      </c>
      <c r="AB1110" s="22" t="e">
        <f>VLOOKUP($A1110,Searches!$A:$H,AB$1,FALSE)</f>
        <v>#N/A</v>
      </c>
      <c r="AC1110" s="22" t="e">
        <f>VLOOKUP($A1110,Searches!$A:$H,AC$1,FALSE)</f>
        <v>#N/A</v>
      </c>
      <c r="AD1110" s="22" t="e">
        <f>VLOOKUP($A1110,Searches!$A:$H,AD$1,FALSE)</f>
        <v>#N/A</v>
      </c>
      <c r="AE1110" s="22" t="e">
        <f>VLOOKUP($A1110,Searches!$A:$H,AE$1,FALSE)</f>
        <v>#N/A</v>
      </c>
      <c r="AF1110" s="22" t="e">
        <f>VLOOKUP($A1110,Searches!$A:$H,AF$1,FALSE)</f>
        <v>#N/A</v>
      </c>
      <c r="AG1110" s="22" t="e">
        <f>VLOOKUP($A1110,Searches!$A:$H,AG$1,FALSE)</f>
        <v>#N/A</v>
      </c>
      <c r="AH1110" s="22" t="e">
        <f>VLOOKUP($G1110,Temp!$D:$F,AH$1,FALSE)</f>
        <v>#N/A</v>
      </c>
      <c r="AI1110" s="22" t="e">
        <f>VLOOKUP($G1110,Temp!$D:$F,AI$1,FALSE)</f>
        <v>#N/A</v>
      </c>
      <c r="AJ1110" s="22" t="e">
        <f>VLOOKUP($G1110,Temp!$D:$F,AJ$1,FALSE)</f>
        <v>#N/A</v>
      </c>
    </row>
    <row r="1111" spans="1:36" ht="16" x14ac:dyDescent="0.2">
      <c r="A1111" s="8" t="str">
        <f t="shared" si="17"/>
        <v>Bronna Shapiro BMC Software</v>
      </c>
      <c r="B1111" s="8" t="s">
        <v>6334</v>
      </c>
      <c r="C1111" s="8" t="s">
        <v>6336</v>
      </c>
      <c r="D1111" s="8" t="s">
        <v>6337</v>
      </c>
      <c r="E1111" s="8" t="s">
        <v>6339</v>
      </c>
      <c r="F1111" s="8" t="s">
        <v>6342</v>
      </c>
      <c r="G1111" s="12" t="s">
        <v>5917</v>
      </c>
      <c r="H1111" s="22" t="str">
        <f>VLOOKUP($G1111,Temp!$A:$C,H$1,FALSE)</f>
        <v>bmc.com</v>
      </c>
      <c r="I1111" s="22" t="e">
        <f>VLOOKUP($G1111,Temp!$A:$C,I$1,FALSE)</f>
        <v>#VALUE!</v>
      </c>
      <c r="J1111" s="22" t="e">
        <f>VLOOKUP($G1111,Temp!$A:$C,J$1,FALSE)</f>
        <v>#VALUE!</v>
      </c>
      <c r="K1111" s="22" t="e">
        <f>VLOOKUP($G1111,Temp!$A:$C,K$1,FALSE)</f>
        <v>#VALUE!</v>
      </c>
      <c r="L1111" s="22" t="e">
        <f>VLOOKUP($G1111,Temp!$A:$C,L$1,FALSE)</f>
        <v>#VALUE!</v>
      </c>
      <c r="M1111" s="22" t="e">
        <f>VLOOKUP($G1111,Temp!$A:$C,M$1,FALSE)</f>
        <v>#VALUE!</v>
      </c>
      <c r="N1111" s="22" t="e">
        <f>VLOOKUP($G1111,Temp!$A:$C,N$1,FALSE)</f>
        <v>#VALUE!</v>
      </c>
      <c r="O1111" s="22" t="e">
        <f>VLOOKUP($G1111,Temp!$A:$C,O$1,FALSE)</f>
        <v>#VALUE!</v>
      </c>
      <c r="P1111" s="22" t="e">
        <f>VLOOKUP($G1111,Temp!$A:$C,P$1,FALSE)</f>
        <v>#VALUE!</v>
      </c>
      <c r="Q1111" s="22" t="e">
        <f>VLOOKUP($G1111,Temp!$A:$C,Q$1,FALSE)</f>
        <v>#VALUE!</v>
      </c>
      <c r="R1111" s="22" t="e">
        <f>VLOOKUP($G1111,Temp!$A:$C,R$1,FALSE)</f>
        <v>#VALUE!</v>
      </c>
      <c r="S1111" s="22" t="e">
        <f>VLOOKUP($G1111,Temp!$A:$C,S$1,FALSE)</f>
        <v>#VALUE!</v>
      </c>
      <c r="T1111" s="22" t="e">
        <f>VLOOKUP($G1111,Temp!$A:$C,T$1,FALSE)</f>
        <v>#VALUE!</v>
      </c>
      <c r="U1111" s="22" t="e">
        <f>VLOOKUP($G1111,Temp!$A:$C,U$1,FALSE)</f>
        <v>#VALUE!</v>
      </c>
      <c r="V1111" s="22" t="e">
        <f>VLOOKUP($G1111,Temp!$A:$C,V$1,FALSE)</f>
        <v>#VALUE!</v>
      </c>
      <c r="W1111" s="22" t="e">
        <f>VLOOKUP($G1111,Temp!$A:$C,W$1,FALSE)</f>
        <v>#VALUE!</v>
      </c>
      <c r="X1111" s="22" t="e">
        <f>VLOOKUP($G1111,Temp!$A:$C,X$1,FALSE)</f>
        <v>#VALUE!</v>
      </c>
      <c r="Y1111" s="22">
        <f>VLOOKUP($G1111,Temp!$A:$C,Y$1,FALSE)</f>
        <v>656000</v>
      </c>
      <c r="Z1111" s="22">
        <f>VLOOKUP($G1111,Temp!$A:$C,Z$1,FALSE)</f>
        <v>92400</v>
      </c>
      <c r="AA1111" s="22" t="e">
        <f>VLOOKUP($A1111,Searches!$A:$H,AA$1,FALSE)</f>
        <v>#N/A</v>
      </c>
      <c r="AB1111" s="22" t="e">
        <f>VLOOKUP($A1111,Searches!$A:$H,AB$1,FALSE)</f>
        <v>#N/A</v>
      </c>
      <c r="AC1111" s="22" t="e">
        <f>VLOOKUP($A1111,Searches!$A:$H,AC$1,FALSE)</f>
        <v>#N/A</v>
      </c>
      <c r="AD1111" s="22" t="e">
        <f>VLOOKUP($A1111,Searches!$A:$H,AD$1,FALSE)</f>
        <v>#N/A</v>
      </c>
      <c r="AE1111" s="22" t="e">
        <f>VLOOKUP($A1111,Searches!$A:$H,AE$1,FALSE)</f>
        <v>#N/A</v>
      </c>
      <c r="AF1111" s="22" t="e">
        <f>VLOOKUP($A1111,Searches!$A:$H,AF$1,FALSE)</f>
        <v>#N/A</v>
      </c>
      <c r="AG1111" s="22" t="e">
        <f>VLOOKUP($A1111,Searches!$A:$H,AG$1,FALSE)</f>
        <v>#N/A</v>
      </c>
      <c r="AH1111" s="22" t="str">
        <f>VLOOKUP($G1111,Temp!$D:$F,AH$1,FALSE)</f>
        <v>bmc.com</v>
      </c>
      <c r="AI1111" s="22" t="str">
        <f>VLOOKUP($G1111,Temp!$D:$F,AI$1,FALSE)</f>
        <v>Pardot</v>
      </c>
      <c r="AJ1111" s="22" t="str">
        <f>VLOOKUP($G1111,Temp!$D:$F,AJ$1,FALSE)</f>
        <v>WordPress</v>
      </c>
    </row>
    <row r="1112" spans="1:36" ht="16" x14ac:dyDescent="0.2">
      <c r="A1112" s="8" t="str">
        <f t="shared" si="17"/>
        <v>Antonio Matarranz MeaningCloud</v>
      </c>
      <c r="B1112" s="8" t="s">
        <v>6350</v>
      </c>
      <c r="C1112" s="8" t="s">
        <v>6351</v>
      </c>
      <c r="D1112" s="8" t="s">
        <v>42</v>
      </c>
      <c r="E1112" s="8" t="s">
        <v>6352</v>
      </c>
      <c r="F1112" s="8" t="s">
        <v>6353</v>
      </c>
      <c r="G1112" s="12" t="s">
        <v>5925</v>
      </c>
      <c r="H1112" s="22" t="str">
        <f>VLOOKUP($G1112,Temp!$A:$C,H$1,FALSE)</f>
        <v>meaningcloud.com</v>
      </c>
      <c r="I1112" s="22" t="e">
        <f>VLOOKUP($G1112,Temp!$A:$C,I$1,FALSE)</f>
        <v>#VALUE!</v>
      </c>
      <c r="J1112" s="22" t="e">
        <f>VLOOKUP($G1112,Temp!$A:$C,J$1,FALSE)</f>
        <v>#VALUE!</v>
      </c>
      <c r="K1112" s="22" t="e">
        <f>VLOOKUP($G1112,Temp!$A:$C,K$1,FALSE)</f>
        <v>#VALUE!</v>
      </c>
      <c r="L1112" s="22" t="e">
        <f>VLOOKUP($G1112,Temp!$A:$C,L$1,FALSE)</f>
        <v>#VALUE!</v>
      </c>
      <c r="M1112" s="22" t="e">
        <f>VLOOKUP($G1112,Temp!$A:$C,M$1,FALSE)</f>
        <v>#VALUE!</v>
      </c>
      <c r="N1112" s="22" t="e">
        <f>VLOOKUP($G1112,Temp!$A:$C,N$1,FALSE)</f>
        <v>#VALUE!</v>
      </c>
      <c r="O1112" s="22" t="e">
        <f>VLOOKUP($G1112,Temp!$A:$C,O$1,FALSE)</f>
        <v>#VALUE!</v>
      </c>
      <c r="P1112" s="22" t="e">
        <f>VLOOKUP($G1112,Temp!$A:$C,P$1,FALSE)</f>
        <v>#VALUE!</v>
      </c>
      <c r="Q1112" s="22" t="e">
        <f>VLOOKUP($G1112,Temp!$A:$C,Q$1,FALSE)</f>
        <v>#VALUE!</v>
      </c>
      <c r="R1112" s="22" t="e">
        <f>VLOOKUP($G1112,Temp!$A:$C,R$1,FALSE)</f>
        <v>#VALUE!</v>
      </c>
      <c r="S1112" s="22" t="e">
        <f>VLOOKUP($G1112,Temp!$A:$C,S$1,FALSE)</f>
        <v>#VALUE!</v>
      </c>
      <c r="T1112" s="22" t="e">
        <f>VLOOKUP($G1112,Temp!$A:$C,T$1,FALSE)</f>
        <v>#VALUE!</v>
      </c>
      <c r="U1112" s="22" t="e">
        <f>VLOOKUP($G1112,Temp!$A:$C,U$1,FALSE)</f>
        <v>#VALUE!</v>
      </c>
      <c r="V1112" s="22" t="e">
        <f>VLOOKUP($G1112,Temp!$A:$C,V$1,FALSE)</f>
        <v>#VALUE!</v>
      </c>
      <c r="W1112" s="22" t="e">
        <f>VLOOKUP($G1112,Temp!$A:$C,W$1,FALSE)</f>
        <v>#VALUE!</v>
      </c>
      <c r="X1112" s="22" t="e">
        <f>VLOOKUP($G1112,Temp!$A:$C,X$1,FALSE)</f>
        <v>#VALUE!</v>
      </c>
      <c r="Y1112" s="22">
        <f>VLOOKUP($G1112,Temp!$A:$C,Y$1,FALSE)</f>
        <v>830</v>
      </c>
      <c r="Z1112" s="22">
        <f>VLOOKUP($G1112,Temp!$A:$C,Z$1,FALSE)</f>
        <v>0</v>
      </c>
      <c r="AA1112" s="22" t="str">
        <f>VLOOKUP($A1112,Searches!$A:$H,AA$1,FALSE)</f>
        <v>Antonio Matarranz</v>
      </c>
      <c r="AB1112" s="22" t="str">
        <f>VLOOKUP($A1112,Searches!$A:$H,AB$1,FALSE)</f>
        <v>MeaningCloud</v>
      </c>
      <c r="AC1112" s="22" t="str">
        <f>VLOOKUP($A1112,Searches!$A:$H,AC$1,FALSE)</f>
        <v>Chief Marketing Officer</v>
      </c>
      <c r="AD1112" s="22" t="str">
        <f>VLOOKUP($A1112,Searches!$A:$H,AD$1,FALSE)</f>
        <v>2nd</v>
      </c>
      <c r="AE1112" s="22" t="str">
        <f>VLOOKUP($A1112,Searches!$A:$H,AE$1,FALSE)</f>
        <v/>
      </c>
      <c r="AF1112" s="22" t="str">
        <f>VLOOKUP($A1112,Searches!$A:$H,AF$1,FALSE)</f>
        <v>Greater New York City Area</v>
      </c>
      <c r="AG1112" s="22" t="str">
        <f>VLOOKUP($A1112,Searches!$A:$H,AG$1,FALSE)</f>
        <v>https://www.linkedin.com/sales/profile/763307,g_kV,NAME_SEARCH?moduleKey=peopleSearchResults&amp;pageKey=sales-search3-people-refinement&amp;contextId=60BC92C971D70515801E49D6842B0000&amp;requestId=1b0118e7-002e-40e9-8e18-8f58a28eab0a&amp;action=CLICK&amp;target=urn%3Ali%3AsalesLead%3A(-1%2C763307)&amp;pageNumber=11&amp;targetEl=profilelink&amp;position=1&amp;trk=lss-serp-result-lead_photo</v>
      </c>
      <c r="AH1112" s="22" t="str">
        <f>VLOOKUP($G1112,Temp!$D:$F,AH$1,FALSE)</f>
        <v>meaningcloud.com</v>
      </c>
      <c r="AI1112" s="22" t="str">
        <f>VLOOKUP($G1112,Temp!$D:$F,AI$1,FALSE)</f>
        <v>Pardot</v>
      </c>
      <c r="AJ1112" s="22" t="str">
        <f>VLOOKUP($G1112,Temp!$D:$F,AJ$1,FALSE)</f>
        <v>WordPress</v>
      </c>
    </row>
    <row r="1113" spans="1:36" ht="16" x14ac:dyDescent="0.2">
      <c r="A1113" s="8" t="str">
        <f t="shared" si="17"/>
        <v>Rajma McKenzie Orrick, Herrington &amp; Sutcliffe LLP</v>
      </c>
      <c r="B1113" s="8" t="s">
        <v>6361</v>
      </c>
      <c r="C1113" s="8" t="s">
        <v>6363</v>
      </c>
      <c r="D1113" s="8" t="s">
        <v>6364</v>
      </c>
      <c r="E1113" s="8" t="s">
        <v>6365</v>
      </c>
      <c r="F1113" s="8" t="s">
        <v>6366</v>
      </c>
      <c r="G1113" s="12" t="s">
        <v>5936</v>
      </c>
      <c r="H1113" s="22" t="str">
        <f>VLOOKUP($G1113,Temp!$A:$C,H$1,FALSE)</f>
        <v>orrick.com</v>
      </c>
      <c r="I1113" s="22" t="e">
        <f>VLOOKUP($G1113,Temp!$A:$C,I$1,FALSE)</f>
        <v>#VALUE!</v>
      </c>
      <c r="J1113" s="22" t="e">
        <f>VLOOKUP($G1113,Temp!$A:$C,J$1,FALSE)</f>
        <v>#VALUE!</v>
      </c>
      <c r="K1113" s="22" t="e">
        <f>VLOOKUP($G1113,Temp!$A:$C,K$1,FALSE)</f>
        <v>#VALUE!</v>
      </c>
      <c r="L1113" s="22" t="e">
        <f>VLOOKUP($G1113,Temp!$A:$C,L$1,FALSE)</f>
        <v>#VALUE!</v>
      </c>
      <c r="M1113" s="22" t="e">
        <f>VLOOKUP($G1113,Temp!$A:$C,M$1,FALSE)</f>
        <v>#VALUE!</v>
      </c>
      <c r="N1113" s="22" t="e">
        <f>VLOOKUP($G1113,Temp!$A:$C,N$1,FALSE)</f>
        <v>#VALUE!</v>
      </c>
      <c r="O1113" s="22" t="e">
        <f>VLOOKUP($G1113,Temp!$A:$C,O$1,FALSE)</f>
        <v>#VALUE!</v>
      </c>
      <c r="P1113" s="22" t="e">
        <f>VLOOKUP($G1113,Temp!$A:$C,P$1,FALSE)</f>
        <v>#VALUE!</v>
      </c>
      <c r="Q1113" s="22" t="e">
        <f>VLOOKUP($G1113,Temp!$A:$C,Q$1,FALSE)</f>
        <v>#VALUE!</v>
      </c>
      <c r="R1113" s="22" t="e">
        <f>VLOOKUP($G1113,Temp!$A:$C,R$1,FALSE)</f>
        <v>#VALUE!</v>
      </c>
      <c r="S1113" s="22" t="e">
        <f>VLOOKUP($G1113,Temp!$A:$C,S$1,FALSE)</f>
        <v>#VALUE!</v>
      </c>
      <c r="T1113" s="22" t="e">
        <f>VLOOKUP($G1113,Temp!$A:$C,T$1,FALSE)</f>
        <v>#VALUE!</v>
      </c>
      <c r="U1113" s="22" t="e">
        <f>VLOOKUP($G1113,Temp!$A:$C,U$1,FALSE)</f>
        <v>#VALUE!</v>
      </c>
      <c r="V1113" s="22" t="e">
        <f>VLOOKUP($G1113,Temp!$A:$C,V$1,FALSE)</f>
        <v>#VALUE!</v>
      </c>
      <c r="W1113" s="22" t="e">
        <f>VLOOKUP($G1113,Temp!$A:$C,W$1,FALSE)</f>
        <v>#VALUE!</v>
      </c>
      <c r="X1113" s="22" t="e">
        <f>VLOOKUP($G1113,Temp!$A:$C,X$1,FALSE)</f>
        <v>#VALUE!</v>
      </c>
      <c r="Y1113" s="22">
        <f>VLOOKUP($G1113,Temp!$A:$C,Y$1,FALSE)</f>
        <v>9600</v>
      </c>
      <c r="Z1113" s="22">
        <f>VLOOKUP($G1113,Temp!$A:$C,Z$1,FALSE)</f>
        <v>4</v>
      </c>
      <c r="AA1113" s="22" t="e">
        <f>VLOOKUP($A1113,Searches!$A:$H,AA$1,FALSE)</f>
        <v>#N/A</v>
      </c>
      <c r="AB1113" s="22" t="e">
        <f>VLOOKUP($A1113,Searches!$A:$H,AB$1,FALSE)</f>
        <v>#N/A</v>
      </c>
      <c r="AC1113" s="22" t="e">
        <f>VLOOKUP($A1113,Searches!$A:$H,AC$1,FALSE)</f>
        <v>#N/A</v>
      </c>
      <c r="AD1113" s="22" t="e">
        <f>VLOOKUP($A1113,Searches!$A:$H,AD$1,FALSE)</f>
        <v>#N/A</v>
      </c>
      <c r="AE1113" s="22" t="e">
        <f>VLOOKUP($A1113,Searches!$A:$H,AE$1,FALSE)</f>
        <v>#N/A</v>
      </c>
      <c r="AF1113" s="22" t="e">
        <f>VLOOKUP($A1113,Searches!$A:$H,AF$1,FALSE)</f>
        <v>#N/A</v>
      </c>
      <c r="AG1113" s="22" t="e">
        <f>VLOOKUP($A1113,Searches!$A:$H,AG$1,FALSE)</f>
        <v>#N/A</v>
      </c>
      <c r="AH1113" s="22" t="e">
        <f>VLOOKUP($G1113,Temp!$D:$F,AH$1,FALSE)</f>
        <v>#N/A</v>
      </c>
      <c r="AI1113" s="22" t="e">
        <f>VLOOKUP($G1113,Temp!$D:$F,AI$1,FALSE)</f>
        <v>#N/A</v>
      </c>
      <c r="AJ1113" s="22" t="e">
        <f>VLOOKUP($G1113,Temp!$D:$F,AJ$1,FALSE)</f>
        <v>#N/A</v>
      </c>
    </row>
    <row r="1114" spans="1:36" ht="16" x14ac:dyDescent="0.2">
      <c r="A1114" s="8" t="str">
        <f t="shared" si="17"/>
        <v>Amanda Lee Amazon</v>
      </c>
      <c r="B1114" s="8" t="s">
        <v>1153</v>
      </c>
      <c r="C1114" s="8" t="s">
        <v>6374</v>
      </c>
      <c r="D1114" s="8" t="s">
        <v>6375</v>
      </c>
      <c r="E1114" s="8" t="s">
        <v>6376</v>
      </c>
      <c r="F1114" s="8" t="s">
        <v>1275</v>
      </c>
      <c r="G1114" s="12" t="s">
        <v>1193</v>
      </c>
      <c r="H1114" s="22" t="str">
        <f>VLOOKUP($G1114,Temp!$A:$C,H$1,FALSE)</f>
        <v>amazon.com</v>
      </c>
      <c r="I1114" s="22" t="e">
        <f>VLOOKUP($G1114,Temp!$A:$C,I$1,FALSE)</f>
        <v>#VALUE!</v>
      </c>
      <c r="J1114" s="22" t="e">
        <f>VLOOKUP($G1114,Temp!$A:$C,J$1,FALSE)</f>
        <v>#VALUE!</v>
      </c>
      <c r="K1114" s="22" t="e">
        <f>VLOOKUP($G1114,Temp!$A:$C,K$1,FALSE)</f>
        <v>#VALUE!</v>
      </c>
      <c r="L1114" s="22" t="e">
        <f>VLOOKUP($G1114,Temp!$A:$C,L$1,FALSE)</f>
        <v>#VALUE!</v>
      </c>
      <c r="M1114" s="22" t="e">
        <f>VLOOKUP($G1114,Temp!$A:$C,M$1,FALSE)</f>
        <v>#VALUE!</v>
      </c>
      <c r="N1114" s="22" t="e">
        <f>VLOOKUP($G1114,Temp!$A:$C,N$1,FALSE)</f>
        <v>#VALUE!</v>
      </c>
      <c r="O1114" s="22" t="e">
        <f>VLOOKUP($G1114,Temp!$A:$C,O$1,FALSE)</f>
        <v>#VALUE!</v>
      </c>
      <c r="P1114" s="22" t="e">
        <f>VLOOKUP($G1114,Temp!$A:$C,P$1,FALSE)</f>
        <v>#VALUE!</v>
      </c>
      <c r="Q1114" s="22" t="e">
        <f>VLOOKUP($G1114,Temp!$A:$C,Q$1,FALSE)</f>
        <v>#VALUE!</v>
      </c>
      <c r="R1114" s="22" t="e">
        <f>VLOOKUP($G1114,Temp!$A:$C,R$1,FALSE)</f>
        <v>#VALUE!</v>
      </c>
      <c r="S1114" s="22" t="e">
        <f>VLOOKUP($G1114,Temp!$A:$C,S$1,FALSE)</f>
        <v>#VALUE!</v>
      </c>
      <c r="T1114" s="22" t="e">
        <f>VLOOKUP($G1114,Temp!$A:$C,T$1,FALSE)</f>
        <v>#VALUE!</v>
      </c>
      <c r="U1114" s="22" t="e">
        <f>VLOOKUP($G1114,Temp!$A:$C,U$1,FALSE)</f>
        <v>#VALUE!</v>
      </c>
      <c r="V1114" s="22" t="e">
        <f>VLOOKUP($G1114,Temp!$A:$C,V$1,FALSE)</f>
        <v>#VALUE!</v>
      </c>
      <c r="W1114" s="22" t="e">
        <f>VLOOKUP($G1114,Temp!$A:$C,W$1,FALSE)</f>
        <v>#VALUE!</v>
      </c>
      <c r="X1114" s="22" t="e">
        <f>VLOOKUP($G1114,Temp!$A:$C,X$1,FALSE)</f>
        <v>#VALUE!</v>
      </c>
      <c r="Y1114" s="22">
        <f>VLOOKUP($G1114,Temp!$A:$C,Y$1,FALSE)</f>
        <v>266000000</v>
      </c>
      <c r="Z1114" s="22">
        <f>VLOOKUP($G1114,Temp!$A:$C,Z$1,FALSE)</f>
        <v>60700000</v>
      </c>
      <c r="AA1114" s="22" t="e">
        <f>VLOOKUP($A1114,Searches!$A:$H,AA$1,FALSE)</f>
        <v>#N/A</v>
      </c>
      <c r="AB1114" s="22" t="e">
        <f>VLOOKUP($A1114,Searches!$A:$H,AB$1,FALSE)</f>
        <v>#N/A</v>
      </c>
      <c r="AC1114" s="22" t="e">
        <f>VLOOKUP($A1114,Searches!$A:$H,AC$1,FALSE)</f>
        <v>#N/A</v>
      </c>
      <c r="AD1114" s="22" t="e">
        <f>VLOOKUP($A1114,Searches!$A:$H,AD$1,FALSE)</f>
        <v>#N/A</v>
      </c>
      <c r="AE1114" s="22" t="e">
        <f>VLOOKUP($A1114,Searches!$A:$H,AE$1,FALSE)</f>
        <v>#N/A</v>
      </c>
      <c r="AF1114" s="22" t="e">
        <f>VLOOKUP($A1114,Searches!$A:$H,AF$1,FALSE)</f>
        <v>#N/A</v>
      </c>
      <c r="AG1114" s="22" t="e">
        <f>VLOOKUP($A1114,Searches!$A:$H,AG$1,FALSE)</f>
        <v>#N/A</v>
      </c>
      <c r="AH1114" s="22" t="str">
        <f>VLOOKUP($G1114,Temp!$D:$F,AH$1,FALSE)</f>
        <v>amazon.com</v>
      </c>
      <c r="AI1114" s="22" t="str">
        <f>VLOOKUP($G1114,Temp!$D:$F,AI$1,FALSE)</f>
        <v>Marketo</v>
      </c>
      <c r="AJ1114" s="22" t="str">
        <f>VLOOKUP($G1114,Temp!$D:$F,AJ$1,FALSE)</f>
        <v>WordPress</v>
      </c>
    </row>
    <row r="1115" spans="1:36" ht="16" x14ac:dyDescent="0.2">
      <c r="A1115" s="8" t="str">
        <f t="shared" si="17"/>
        <v>Tiffany CTC Oracle</v>
      </c>
      <c r="B1115" s="8" t="s">
        <v>6385</v>
      </c>
      <c r="C1115" s="8" t="s">
        <v>6386</v>
      </c>
      <c r="D1115" s="8" t="s">
        <v>6387</v>
      </c>
      <c r="E1115" s="8" t="s">
        <v>6388</v>
      </c>
      <c r="F1115" s="8" t="s">
        <v>6389</v>
      </c>
      <c r="G1115" s="12" t="s">
        <v>5959</v>
      </c>
      <c r="H1115" s="22" t="str">
        <f>VLOOKUP($G1115,Temp!$A:$C,H$1,FALSE)</f>
        <v>oracle.com</v>
      </c>
      <c r="I1115" s="22" t="e">
        <f>VLOOKUP($G1115,Temp!$A:$C,I$1,FALSE)</f>
        <v>#VALUE!</v>
      </c>
      <c r="J1115" s="22" t="e">
        <f>VLOOKUP($G1115,Temp!$A:$C,J$1,FALSE)</f>
        <v>#VALUE!</v>
      </c>
      <c r="K1115" s="22" t="e">
        <f>VLOOKUP($G1115,Temp!$A:$C,K$1,FALSE)</f>
        <v>#VALUE!</v>
      </c>
      <c r="L1115" s="22" t="e">
        <f>VLOOKUP($G1115,Temp!$A:$C,L$1,FALSE)</f>
        <v>#VALUE!</v>
      </c>
      <c r="M1115" s="22" t="e">
        <f>VLOOKUP($G1115,Temp!$A:$C,M$1,FALSE)</f>
        <v>#VALUE!</v>
      </c>
      <c r="N1115" s="22" t="e">
        <f>VLOOKUP($G1115,Temp!$A:$C,N$1,FALSE)</f>
        <v>#VALUE!</v>
      </c>
      <c r="O1115" s="22" t="e">
        <f>VLOOKUP($G1115,Temp!$A:$C,O$1,FALSE)</f>
        <v>#VALUE!</v>
      </c>
      <c r="P1115" s="22" t="e">
        <f>VLOOKUP($G1115,Temp!$A:$C,P$1,FALSE)</f>
        <v>#VALUE!</v>
      </c>
      <c r="Q1115" s="22" t="e">
        <f>VLOOKUP($G1115,Temp!$A:$C,Q$1,FALSE)</f>
        <v>#VALUE!</v>
      </c>
      <c r="R1115" s="22" t="e">
        <f>VLOOKUP($G1115,Temp!$A:$C,R$1,FALSE)</f>
        <v>#VALUE!</v>
      </c>
      <c r="S1115" s="22" t="e">
        <f>VLOOKUP($G1115,Temp!$A:$C,S$1,FALSE)</f>
        <v>#VALUE!</v>
      </c>
      <c r="T1115" s="22" t="e">
        <f>VLOOKUP($G1115,Temp!$A:$C,T$1,FALSE)</f>
        <v>#VALUE!</v>
      </c>
      <c r="U1115" s="22" t="e">
        <f>VLOOKUP($G1115,Temp!$A:$C,U$1,FALSE)</f>
        <v>#VALUE!</v>
      </c>
      <c r="V1115" s="22" t="e">
        <f>VLOOKUP($G1115,Temp!$A:$C,V$1,FALSE)</f>
        <v>#VALUE!</v>
      </c>
      <c r="W1115" s="22" t="e">
        <f>VLOOKUP($G1115,Temp!$A:$C,W$1,FALSE)</f>
        <v>#VALUE!</v>
      </c>
      <c r="X1115" s="22" t="e">
        <f>VLOOKUP($G1115,Temp!$A:$C,X$1,FALSE)</f>
        <v>#VALUE!</v>
      </c>
      <c r="Y1115" s="22">
        <f>VLOOKUP($G1115,Temp!$A:$C,Y$1,FALSE)</f>
        <v>10700000</v>
      </c>
      <c r="Z1115" s="22">
        <f>VLOOKUP($G1115,Temp!$A:$C,Z$1,FALSE)</f>
        <v>1200000</v>
      </c>
      <c r="AA1115" s="22" t="e">
        <f>VLOOKUP($A1115,Searches!$A:$H,AA$1,FALSE)</f>
        <v>#N/A</v>
      </c>
      <c r="AB1115" s="22" t="e">
        <f>VLOOKUP($A1115,Searches!$A:$H,AB$1,FALSE)</f>
        <v>#N/A</v>
      </c>
      <c r="AC1115" s="22" t="e">
        <f>VLOOKUP($A1115,Searches!$A:$H,AC$1,FALSE)</f>
        <v>#N/A</v>
      </c>
      <c r="AD1115" s="22" t="e">
        <f>VLOOKUP($A1115,Searches!$A:$H,AD$1,FALSE)</f>
        <v>#N/A</v>
      </c>
      <c r="AE1115" s="22" t="e">
        <f>VLOOKUP($A1115,Searches!$A:$H,AE$1,FALSE)</f>
        <v>#N/A</v>
      </c>
      <c r="AF1115" s="22" t="e">
        <f>VLOOKUP($A1115,Searches!$A:$H,AF$1,FALSE)</f>
        <v>#N/A</v>
      </c>
      <c r="AG1115" s="22" t="e">
        <f>VLOOKUP($A1115,Searches!$A:$H,AG$1,FALSE)</f>
        <v>#N/A</v>
      </c>
      <c r="AH1115" s="22" t="e">
        <f>VLOOKUP($G1115,Temp!$D:$F,AH$1,FALSE)</f>
        <v>#N/A</v>
      </c>
      <c r="AI1115" s="22" t="e">
        <f>VLOOKUP($G1115,Temp!$D:$F,AI$1,FALSE)</f>
        <v>#N/A</v>
      </c>
      <c r="AJ1115" s="22" t="e">
        <f>VLOOKUP($G1115,Temp!$D:$F,AJ$1,FALSE)</f>
        <v>#N/A</v>
      </c>
    </row>
    <row r="1116" spans="1:36" ht="16" x14ac:dyDescent="0.2">
      <c r="A1116" s="8" t="str">
        <f t="shared" si="17"/>
        <v>Keith S. Marketers</v>
      </c>
      <c r="B1116" s="8" t="s">
        <v>749</v>
      </c>
      <c r="C1116" s="8" t="s">
        <v>1931</v>
      </c>
      <c r="D1116" s="8" t="s">
        <v>6399</v>
      </c>
      <c r="E1116" s="8" t="s">
        <v>634</v>
      </c>
      <c r="F1116" s="8" t="s">
        <v>6400</v>
      </c>
      <c r="G1116" s="8" t="s">
        <v>634</v>
      </c>
      <c r="H1116" s="22" t="e">
        <f>VLOOKUP($G1116,Temp!$A:$C,H$1,FALSE)</f>
        <v>#N/A</v>
      </c>
      <c r="I1116" s="22" t="e">
        <f>VLOOKUP($G1116,Temp!$A:$C,I$1,FALSE)</f>
        <v>#N/A</v>
      </c>
      <c r="J1116" s="22" t="e">
        <f>VLOOKUP($G1116,Temp!$A:$C,J$1,FALSE)</f>
        <v>#N/A</v>
      </c>
      <c r="K1116" s="22" t="e">
        <f>VLOOKUP($G1116,Temp!$A:$C,K$1,FALSE)</f>
        <v>#N/A</v>
      </c>
      <c r="L1116" s="22" t="e">
        <f>VLOOKUP($G1116,Temp!$A:$C,L$1,FALSE)</f>
        <v>#N/A</v>
      </c>
      <c r="M1116" s="22" t="e">
        <f>VLOOKUP($G1116,Temp!$A:$C,M$1,FALSE)</f>
        <v>#N/A</v>
      </c>
      <c r="N1116" s="22" t="e">
        <f>VLOOKUP($G1116,Temp!$A:$C,N$1,FALSE)</f>
        <v>#N/A</v>
      </c>
      <c r="O1116" s="22" t="e">
        <f>VLOOKUP($G1116,Temp!$A:$C,O$1,FALSE)</f>
        <v>#N/A</v>
      </c>
      <c r="P1116" s="22" t="e">
        <f>VLOOKUP($G1116,Temp!$A:$C,P$1,FALSE)</f>
        <v>#N/A</v>
      </c>
      <c r="Q1116" s="22" t="e">
        <f>VLOOKUP($G1116,Temp!$A:$C,Q$1,FALSE)</f>
        <v>#N/A</v>
      </c>
      <c r="R1116" s="22" t="e">
        <f>VLOOKUP($G1116,Temp!$A:$C,R$1,FALSE)</f>
        <v>#N/A</v>
      </c>
      <c r="S1116" s="22" t="e">
        <f>VLOOKUP($G1116,Temp!$A:$C,S$1,FALSE)</f>
        <v>#N/A</v>
      </c>
      <c r="T1116" s="22" t="e">
        <f>VLOOKUP($G1116,Temp!$A:$C,T$1,FALSE)</f>
        <v>#N/A</v>
      </c>
      <c r="U1116" s="22" t="e">
        <f>VLOOKUP($G1116,Temp!$A:$C,U$1,FALSE)</f>
        <v>#N/A</v>
      </c>
      <c r="V1116" s="22" t="e">
        <f>VLOOKUP($G1116,Temp!$A:$C,V$1,FALSE)</f>
        <v>#N/A</v>
      </c>
      <c r="W1116" s="22" t="e">
        <f>VLOOKUP($G1116,Temp!$A:$C,W$1,FALSE)</f>
        <v>#N/A</v>
      </c>
      <c r="X1116" s="22" t="e">
        <f>VLOOKUP($G1116,Temp!$A:$C,X$1,FALSE)</f>
        <v>#N/A</v>
      </c>
      <c r="Y1116" s="22" t="e">
        <f>VLOOKUP($G1116,Temp!$A:$C,Y$1,FALSE)</f>
        <v>#N/A</v>
      </c>
      <c r="Z1116" s="22" t="e">
        <f>VLOOKUP($G1116,Temp!$A:$C,Z$1,FALSE)</f>
        <v>#N/A</v>
      </c>
      <c r="AA1116" s="22" t="e">
        <f>VLOOKUP($A1116,Searches!$A:$H,AA$1,FALSE)</f>
        <v>#N/A</v>
      </c>
      <c r="AB1116" s="22" t="e">
        <f>VLOOKUP($A1116,Searches!$A:$H,AB$1,FALSE)</f>
        <v>#N/A</v>
      </c>
      <c r="AC1116" s="22" t="e">
        <f>VLOOKUP($A1116,Searches!$A:$H,AC$1,FALSE)</f>
        <v>#N/A</v>
      </c>
      <c r="AD1116" s="22" t="e">
        <f>VLOOKUP($A1116,Searches!$A:$H,AD$1,FALSE)</f>
        <v>#N/A</v>
      </c>
      <c r="AE1116" s="22" t="e">
        <f>VLOOKUP($A1116,Searches!$A:$H,AE$1,FALSE)</f>
        <v>#N/A</v>
      </c>
      <c r="AF1116" s="22" t="e">
        <f>VLOOKUP($A1116,Searches!$A:$H,AF$1,FALSE)</f>
        <v>#N/A</v>
      </c>
      <c r="AG1116" s="22" t="e">
        <f>VLOOKUP($A1116,Searches!$A:$H,AG$1,FALSE)</f>
        <v>#N/A</v>
      </c>
      <c r="AH1116" s="22" t="e">
        <f>VLOOKUP($G1116,Temp!$D:$F,AH$1,FALSE)</f>
        <v>#N/A</v>
      </c>
      <c r="AI1116" s="22" t="e">
        <f>VLOOKUP($G1116,Temp!$D:$F,AI$1,FALSE)</f>
        <v>#N/A</v>
      </c>
      <c r="AJ1116" s="22" t="e">
        <f>VLOOKUP($G1116,Temp!$D:$F,AJ$1,FALSE)</f>
        <v>#N/A</v>
      </c>
    </row>
    <row r="1117" spans="1:36" ht="16" x14ac:dyDescent="0.2">
      <c r="A1117" s="8" t="str">
        <f t="shared" si="17"/>
        <v>Kathleen カトリン Intel Corporation</v>
      </c>
      <c r="B1117" s="8" t="s">
        <v>6401</v>
      </c>
      <c r="C1117" s="8" t="s">
        <v>6402</v>
      </c>
      <c r="D1117" s="8" t="s">
        <v>6403</v>
      </c>
      <c r="E1117" s="8" t="s">
        <v>6404</v>
      </c>
      <c r="F1117" s="8" t="s">
        <v>6405</v>
      </c>
      <c r="G1117" s="12" t="s">
        <v>5978</v>
      </c>
      <c r="H1117" s="22" t="str">
        <f>VLOOKUP($G1117,Temp!$A:$C,H$1,FALSE)</f>
        <v>intel.com</v>
      </c>
      <c r="I1117" s="22" t="e">
        <f>VLOOKUP($G1117,Temp!$A:$C,I$1,FALSE)</f>
        <v>#VALUE!</v>
      </c>
      <c r="J1117" s="22" t="e">
        <f>VLOOKUP($G1117,Temp!$A:$C,J$1,FALSE)</f>
        <v>#VALUE!</v>
      </c>
      <c r="K1117" s="22" t="e">
        <f>VLOOKUP($G1117,Temp!$A:$C,K$1,FALSE)</f>
        <v>#VALUE!</v>
      </c>
      <c r="L1117" s="22" t="e">
        <f>VLOOKUP($G1117,Temp!$A:$C,L$1,FALSE)</f>
        <v>#VALUE!</v>
      </c>
      <c r="M1117" s="22" t="e">
        <f>VLOOKUP($G1117,Temp!$A:$C,M$1,FALSE)</f>
        <v>#VALUE!</v>
      </c>
      <c r="N1117" s="22" t="e">
        <f>VLOOKUP($G1117,Temp!$A:$C,N$1,FALSE)</f>
        <v>#VALUE!</v>
      </c>
      <c r="O1117" s="22" t="e">
        <f>VLOOKUP($G1117,Temp!$A:$C,O$1,FALSE)</f>
        <v>#VALUE!</v>
      </c>
      <c r="P1117" s="22" t="e">
        <f>VLOOKUP($G1117,Temp!$A:$C,P$1,FALSE)</f>
        <v>#VALUE!</v>
      </c>
      <c r="Q1117" s="22" t="e">
        <f>VLOOKUP($G1117,Temp!$A:$C,Q$1,FALSE)</f>
        <v>#VALUE!</v>
      </c>
      <c r="R1117" s="22" t="e">
        <f>VLOOKUP($G1117,Temp!$A:$C,R$1,FALSE)</f>
        <v>#VALUE!</v>
      </c>
      <c r="S1117" s="22" t="e">
        <f>VLOOKUP($G1117,Temp!$A:$C,S$1,FALSE)</f>
        <v>#VALUE!</v>
      </c>
      <c r="T1117" s="22" t="e">
        <f>VLOOKUP($G1117,Temp!$A:$C,T$1,FALSE)</f>
        <v>#VALUE!</v>
      </c>
      <c r="U1117" s="22" t="e">
        <f>VLOOKUP($G1117,Temp!$A:$C,U$1,FALSE)</f>
        <v>#VALUE!</v>
      </c>
      <c r="V1117" s="22" t="e">
        <f>VLOOKUP($G1117,Temp!$A:$C,V$1,FALSE)</f>
        <v>#VALUE!</v>
      </c>
      <c r="W1117" s="22" t="e">
        <f>VLOOKUP($G1117,Temp!$A:$C,W$1,FALSE)</f>
        <v>#VALUE!</v>
      </c>
      <c r="X1117" s="22" t="e">
        <f>VLOOKUP($G1117,Temp!$A:$C,X$1,FALSE)</f>
        <v>#VALUE!</v>
      </c>
      <c r="Y1117" s="22">
        <f>VLOOKUP($G1117,Temp!$A:$C,Y$1,FALSE)</f>
        <v>0</v>
      </c>
      <c r="Z1117" s="22">
        <f>VLOOKUP($G1117,Temp!$A:$C,Z$1,FALSE)</f>
        <v>0</v>
      </c>
      <c r="AA1117" s="22" t="e">
        <f>VLOOKUP($A1117,Searches!$A:$H,AA$1,FALSE)</f>
        <v>#N/A</v>
      </c>
      <c r="AB1117" s="22" t="e">
        <f>VLOOKUP($A1117,Searches!$A:$H,AB$1,FALSE)</f>
        <v>#N/A</v>
      </c>
      <c r="AC1117" s="22" t="e">
        <f>VLOOKUP($A1117,Searches!$A:$H,AC$1,FALSE)</f>
        <v>#N/A</v>
      </c>
      <c r="AD1117" s="22" t="e">
        <f>VLOOKUP($A1117,Searches!$A:$H,AD$1,FALSE)</f>
        <v>#N/A</v>
      </c>
      <c r="AE1117" s="22" t="e">
        <f>VLOOKUP($A1117,Searches!$A:$H,AE$1,FALSE)</f>
        <v>#N/A</v>
      </c>
      <c r="AF1117" s="22" t="e">
        <f>VLOOKUP($A1117,Searches!$A:$H,AF$1,FALSE)</f>
        <v>#N/A</v>
      </c>
      <c r="AG1117" s="22" t="e">
        <f>VLOOKUP($A1117,Searches!$A:$H,AG$1,FALSE)</f>
        <v>#N/A</v>
      </c>
      <c r="AH1117" s="22" t="str">
        <f>VLOOKUP($G1117,Temp!$D:$F,AH$1,FALSE)</f>
        <v>intel.com</v>
      </c>
      <c r="AI1117" s="22" t="str">
        <f>VLOOKUP($G1117,Temp!$D:$F,AI$1,FALSE)</f>
        <v>Eloqua</v>
      </c>
      <c r="AJ1117" s="22" t="str">
        <f>VLOOKUP($G1117,Temp!$D:$F,AJ$1,FALSE)</f>
        <v>WordPress</v>
      </c>
    </row>
    <row r="1118" spans="1:36" ht="16" x14ac:dyDescent="0.2">
      <c r="A1118" s="8" t="str">
        <f t="shared" si="17"/>
        <v>Marc Desormeau Lenovo</v>
      </c>
      <c r="B1118" s="8" t="s">
        <v>4427</v>
      </c>
      <c r="C1118" s="8" t="s">
        <v>6412</v>
      </c>
      <c r="D1118" s="8" t="s">
        <v>6413</v>
      </c>
      <c r="E1118" s="8" t="s">
        <v>6414</v>
      </c>
      <c r="F1118" s="8" t="s">
        <v>6415</v>
      </c>
      <c r="G1118" s="12" t="s">
        <v>5997</v>
      </c>
      <c r="H1118" s="22" t="str">
        <f>VLOOKUP($G1118,Temp!$A:$C,H$1,FALSE)</f>
        <v>lenovo.com</v>
      </c>
      <c r="I1118" s="22" t="e">
        <f>VLOOKUP($G1118,Temp!$A:$C,I$1,FALSE)</f>
        <v>#VALUE!</v>
      </c>
      <c r="J1118" s="22" t="e">
        <f>VLOOKUP($G1118,Temp!$A:$C,J$1,FALSE)</f>
        <v>#VALUE!</v>
      </c>
      <c r="K1118" s="22" t="e">
        <f>VLOOKUP($G1118,Temp!$A:$C,K$1,FALSE)</f>
        <v>#VALUE!</v>
      </c>
      <c r="L1118" s="22" t="e">
        <f>VLOOKUP($G1118,Temp!$A:$C,L$1,FALSE)</f>
        <v>#VALUE!</v>
      </c>
      <c r="M1118" s="22" t="e">
        <f>VLOOKUP($G1118,Temp!$A:$C,M$1,FALSE)</f>
        <v>#VALUE!</v>
      </c>
      <c r="N1118" s="22" t="e">
        <f>VLOOKUP($G1118,Temp!$A:$C,N$1,FALSE)</f>
        <v>#VALUE!</v>
      </c>
      <c r="O1118" s="22" t="e">
        <f>VLOOKUP($G1118,Temp!$A:$C,O$1,FALSE)</f>
        <v>#VALUE!</v>
      </c>
      <c r="P1118" s="22" t="e">
        <f>VLOOKUP($G1118,Temp!$A:$C,P$1,FALSE)</f>
        <v>#VALUE!</v>
      </c>
      <c r="Q1118" s="22" t="e">
        <f>VLOOKUP($G1118,Temp!$A:$C,Q$1,FALSE)</f>
        <v>#VALUE!</v>
      </c>
      <c r="R1118" s="22" t="e">
        <f>VLOOKUP($G1118,Temp!$A:$C,R$1,FALSE)</f>
        <v>#VALUE!</v>
      </c>
      <c r="S1118" s="22" t="e">
        <f>VLOOKUP($G1118,Temp!$A:$C,S$1,FALSE)</f>
        <v>#VALUE!</v>
      </c>
      <c r="T1118" s="22" t="e">
        <f>VLOOKUP($G1118,Temp!$A:$C,T$1,FALSE)</f>
        <v>#VALUE!</v>
      </c>
      <c r="U1118" s="22" t="e">
        <f>VLOOKUP($G1118,Temp!$A:$C,U$1,FALSE)</f>
        <v>#VALUE!</v>
      </c>
      <c r="V1118" s="22" t="e">
        <f>VLOOKUP($G1118,Temp!$A:$C,V$1,FALSE)</f>
        <v>#VALUE!</v>
      </c>
      <c r="W1118" s="22" t="e">
        <f>VLOOKUP($G1118,Temp!$A:$C,W$1,FALSE)</f>
        <v>#VALUE!</v>
      </c>
      <c r="X1118" s="22" t="e">
        <f>VLOOKUP($G1118,Temp!$A:$C,X$1,FALSE)</f>
        <v>#VALUE!</v>
      </c>
      <c r="Y1118" s="22">
        <f>VLOOKUP($G1118,Temp!$A:$C,Y$1,FALSE)</f>
        <v>2300000</v>
      </c>
      <c r="Z1118" s="22">
        <f>VLOOKUP($G1118,Temp!$A:$C,Z$1,FALSE)</f>
        <v>157000</v>
      </c>
      <c r="AA1118" s="22" t="e">
        <f>VLOOKUP($A1118,Searches!$A:$H,AA$1,FALSE)</f>
        <v>#N/A</v>
      </c>
      <c r="AB1118" s="22" t="e">
        <f>VLOOKUP($A1118,Searches!$A:$H,AB$1,FALSE)</f>
        <v>#N/A</v>
      </c>
      <c r="AC1118" s="22" t="e">
        <f>VLOOKUP($A1118,Searches!$A:$H,AC$1,FALSE)</f>
        <v>#N/A</v>
      </c>
      <c r="AD1118" s="22" t="e">
        <f>VLOOKUP($A1118,Searches!$A:$H,AD$1,FALSE)</f>
        <v>#N/A</v>
      </c>
      <c r="AE1118" s="22" t="e">
        <f>VLOOKUP($A1118,Searches!$A:$H,AE$1,FALSE)</f>
        <v>#N/A</v>
      </c>
      <c r="AF1118" s="22" t="e">
        <f>VLOOKUP($A1118,Searches!$A:$H,AF$1,FALSE)</f>
        <v>#N/A</v>
      </c>
      <c r="AG1118" s="22" t="e">
        <f>VLOOKUP($A1118,Searches!$A:$H,AG$1,FALSE)</f>
        <v>#N/A</v>
      </c>
      <c r="AH1118" s="22" t="e">
        <f>VLOOKUP($G1118,Temp!$D:$F,AH$1,FALSE)</f>
        <v>#N/A</v>
      </c>
      <c r="AI1118" s="22" t="e">
        <f>VLOOKUP($G1118,Temp!$D:$F,AI$1,FALSE)</f>
        <v>#N/A</v>
      </c>
      <c r="AJ1118" s="22" t="e">
        <f>VLOOKUP($G1118,Temp!$D:$F,AJ$1,FALSE)</f>
        <v>#N/A</v>
      </c>
    </row>
    <row r="1119" spans="1:36" ht="16" x14ac:dyDescent="0.2">
      <c r="A1119" s="8" t="str">
        <f t="shared" si="17"/>
        <v>Ross Atkinson Intermedia Travel Group</v>
      </c>
      <c r="B1119" s="8" t="s">
        <v>6420</v>
      </c>
      <c r="C1119" s="8" t="s">
        <v>6421</v>
      </c>
      <c r="D1119" s="8" t="s">
        <v>6422</v>
      </c>
      <c r="E1119" s="8" t="s">
        <v>6423</v>
      </c>
      <c r="F1119" s="8" t="s">
        <v>6424</v>
      </c>
      <c r="G1119" s="12" t="s">
        <v>6008</v>
      </c>
      <c r="H1119" s="22" t="str">
        <f>VLOOKUP($G1119,Temp!$A:$C,H$1,FALSE)</f>
        <v>businesstravelerusa.com</v>
      </c>
      <c r="I1119" s="22" t="e">
        <f>VLOOKUP($G1119,Temp!$A:$C,I$1,FALSE)</f>
        <v>#VALUE!</v>
      </c>
      <c r="J1119" s="22" t="e">
        <f>VLOOKUP($G1119,Temp!$A:$C,J$1,FALSE)</f>
        <v>#VALUE!</v>
      </c>
      <c r="K1119" s="22" t="e">
        <f>VLOOKUP($G1119,Temp!$A:$C,K$1,FALSE)</f>
        <v>#VALUE!</v>
      </c>
      <c r="L1119" s="22" t="e">
        <f>VLOOKUP($G1119,Temp!$A:$C,L$1,FALSE)</f>
        <v>#VALUE!</v>
      </c>
      <c r="M1119" s="22" t="e">
        <f>VLOOKUP($G1119,Temp!$A:$C,M$1,FALSE)</f>
        <v>#VALUE!</v>
      </c>
      <c r="N1119" s="22" t="e">
        <f>VLOOKUP($G1119,Temp!$A:$C,N$1,FALSE)</f>
        <v>#VALUE!</v>
      </c>
      <c r="O1119" s="22" t="e">
        <f>VLOOKUP($G1119,Temp!$A:$C,O$1,FALSE)</f>
        <v>#VALUE!</v>
      </c>
      <c r="P1119" s="22" t="e">
        <f>VLOOKUP($G1119,Temp!$A:$C,P$1,FALSE)</f>
        <v>#VALUE!</v>
      </c>
      <c r="Q1119" s="22" t="e">
        <f>VLOOKUP($G1119,Temp!$A:$C,Q$1,FALSE)</f>
        <v>#VALUE!</v>
      </c>
      <c r="R1119" s="22" t="e">
        <f>VLOOKUP($G1119,Temp!$A:$C,R$1,FALSE)</f>
        <v>#VALUE!</v>
      </c>
      <c r="S1119" s="22" t="e">
        <f>VLOOKUP($G1119,Temp!$A:$C,S$1,FALSE)</f>
        <v>#VALUE!</v>
      </c>
      <c r="T1119" s="22" t="e">
        <f>VLOOKUP($G1119,Temp!$A:$C,T$1,FALSE)</f>
        <v>#VALUE!</v>
      </c>
      <c r="U1119" s="22" t="e">
        <f>VLOOKUP($G1119,Temp!$A:$C,U$1,FALSE)</f>
        <v>#VALUE!</v>
      </c>
      <c r="V1119" s="22" t="e">
        <f>VLOOKUP($G1119,Temp!$A:$C,V$1,FALSE)</f>
        <v>#VALUE!</v>
      </c>
      <c r="W1119" s="22" t="e">
        <f>VLOOKUP($G1119,Temp!$A:$C,W$1,FALSE)</f>
        <v>#VALUE!</v>
      </c>
      <c r="X1119" s="22" t="e">
        <f>VLOOKUP($G1119,Temp!$A:$C,X$1,FALSE)</f>
        <v>#VALUE!</v>
      </c>
      <c r="Y1119" s="22">
        <f>VLOOKUP($G1119,Temp!$A:$C,Y$1,FALSE)</f>
        <v>664</v>
      </c>
      <c r="Z1119" s="22">
        <f>VLOOKUP($G1119,Temp!$A:$C,Z$1,FALSE)</f>
        <v>0</v>
      </c>
      <c r="AA1119" s="22" t="e">
        <f>VLOOKUP($A1119,Searches!$A:$H,AA$1,FALSE)</f>
        <v>#N/A</v>
      </c>
      <c r="AB1119" s="22" t="e">
        <f>VLOOKUP($A1119,Searches!$A:$H,AB$1,FALSE)</f>
        <v>#N/A</v>
      </c>
      <c r="AC1119" s="22" t="e">
        <f>VLOOKUP($A1119,Searches!$A:$H,AC$1,FALSE)</f>
        <v>#N/A</v>
      </c>
      <c r="AD1119" s="22" t="e">
        <f>VLOOKUP($A1119,Searches!$A:$H,AD$1,FALSE)</f>
        <v>#N/A</v>
      </c>
      <c r="AE1119" s="22" t="e">
        <f>VLOOKUP($A1119,Searches!$A:$H,AE$1,FALSE)</f>
        <v>#N/A</v>
      </c>
      <c r="AF1119" s="22" t="e">
        <f>VLOOKUP($A1119,Searches!$A:$H,AF$1,FALSE)</f>
        <v>#N/A</v>
      </c>
      <c r="AG1119" s="22" t="e">
        <f>VLOOKUP($A1119,Searches!$A:$H,AG$1,FALSE)</f>
        <v>#N/A</v>
      </c>
      <c r="AH1119" s="22" t="e">
        <f>VLOOKUP($G1119,Temp!$D:$F,AH$1,FALSE)</f>
        <v>#N/A</v>
      </c>
      <c r="AI1119" s="22" t="e">
        <f>VLOOKUP($G1119,Temp!$D:$F,AI$1,FALSE)</f>
        <v>#N/A</v>
      </c>
      <c r="AJ1119" s="22" t="e">
        <f>VLOOKUP($G1119,Temp!$D:$F,AJ$1,FALSE)</f>
        <v>#N/A</v>
      </c>
    </row>
    <row r="1120" spans="1:36" ht="16" x14ac:dyDescent="0.2">
      <c r="A1120" s="8" t="str">
        <f t="shared" si="17"/>
        <v>Brianna Leclerc Crimson Hexagon</v>
      </c>
      <c r="B1120" s="8" t="s">
        <v>6431</v>
      </c>
      <c r="C1120" s="8" t="s">
        <v>6432</v>
      </c>
      <c r="D1120" s="8" t="s">
        <v>6433</v>
      </c>
      <c r="E1120" s="8" t="s">
        <v>6434</v>
      </c>
      <c r="F1120" s="8" t="s">
        <v>3116</v>
      </c>
      <c r="G1120" s="12" t="s">
        <v>2884</v>
      </c>
      <c r="H1120" s="22" t="str">
        <f>VLOOKUP($G1120,Temp!$A:$C,H$1,FALSE)</f>
        <v>crimsonhexagon.com</v>
      </c>
      <c r="I1120" s="22" t="e">
        <f>VLOOKUP($G1120,Temp!$A:$C,I$1,FALSE)</f>
        <v>#VALUE!</v>
      </c>
      <c r="J1120" s="22" t="e">
        <f>VLOOKUP($G1120,Temp!$A:$C,J$1,FALSE)</f>
        <v>#VALUE!</v>
      </c>
      <c r="K1120" s="22" t="e">
        <f>VLOOKUP($G1120,Temp!$A:$C,K$1,FALSE)</f>
        <v>#VALUE!</v>
      </c>
      <c r="L1120" s="22" t="e">
        <f>VLOOKUP($G1120,Temp!$A:$C,L$1,FALSE)</f>
        <v>#VALUE!</v>
      </c>
      <c r="M1120" s="22" t="e">
        <f>VLOOKUP($G1120,Temp!$A:$C,M$1,FALSE)</f>
        <v>#VALUE!</v>
      </c>
      <c r="N1120" s="22" t="e">
        <f>VLOOKUP($G1120,Temp!$A:$C,N$1,FALSE)</f>
        <v>#VALUE!</v>
      </c>
      <c r="O1120" s="22" t="e">
        <f>VLOOKUP($G1120,Temp!$A:$C,O$1,FALSE)</f>
        <v>#VALUE!</v>
      </c>
      <c r="P1120" s="22" t="e">
        <f>VLOOKUP($G1120,Temp!$A:$C,P$1,FALSE)</f>
        <v>#VALUE!</v>
      </c>
      <c r="Q1120" s="22" t="e">
        <f>VLOOKUP($G1120,Temp!$A:$C,Q$1,FALSE)</f>
        <v>#VALUE!</v>
      </c>
      <c r="R1120" s="22" t="e">
        <f>VLOOKUP($G1120,Temp!$A:$C,R$1,FALSE)</f>
        <v>#VALUE!</v>
      </c>
      <c r="S1120" s="22" t="e">
        <f>VLOOKUP($G1120,Temp!$A:$C,S$1,FALSE)</f>
        <v>#VALUE!</v>
      </c>
      <c r="T1120" s="22" t="e">
        <f>VLOOKUP($G1120,Temp!$A:$C,T$1,FALSE)</f>
        <v>#VALUE!</v>
      </c>
      <c r="U1120" s="22" t="e">
        <f>VLOOKUP($G1120,Temp!$A:$C,U$1,FALSE)</f>
        <v>#VALUE!</v>
      </c>
      <c r="V1120" s="22" t="e">
        <f>VLOOKUP($G1120,Temp!$A:$C,V$1,FALSE)</f>
        <v>#VALUE!</v>
      </c>
      <c r="W1120" s="22" t="e">
        <f>VLOOKUP($G1120,Temp!$A:$C,W$1,FALSE)</f>
        <v>#VALUE!</v>
      </c>
      <c r="X1120" s="22" t="e">
        <f>VLOOKUP($G1120,Temp!$A:$C,X$1,FALSE)</f>
        <v>#VALUE!</v>
      </c>
      <c r="Y1120" s="22">
        <f>VLOOKUP($G1120,Temp!$A:$C,Y$1,FALSE)</f>
        <v>20100</v>
      </c>
      <c r="Z1120" s="22">
        <f>VLOOKUP($G1120,Temp!$A:$C,Z$1,FALSE)</f>
        <v>18300</v>
      </c>
      <c r="AA1120" s="22" t="e">
        <f>VLOOKUP($A1120,Searches!$A:$H,AA$1,FALSE)</f>
        <v>#N/A</v>
      </c>
      <c r="AB1120" s="22" t="e">
        <f>VLOOKUP($A1120,Searches!$A:$H,AB$1,FALSE)</f>
        <v>#N/A</v>
      </c>
      <c r="AC1120" s="22" t="e">
        <f>VLOOKUP($A1120,Searches!$A:$H,AC$1,FALSE)</f>
        <v>#N/A</v>
      </c>
      <c r="AD1120" s="22" t="e">
        <f>VLOOKUP($A1120,Searches!$A:$H,AD$1,FALSE)</f>
        <v>#N/A</v>
      </c>
      <c r="AE1120" s="22" t="e">
        <f>VLOOKUP($A1120,Searches!$A:$H,AE$1,FALSE)</f>
        <v>#N/A</v>
      </c>
      <c r="AF1120" s="22" t="e">
        <f>VLOOKUP($A1120,Searches!$A:$H,AF$1,FALSE)</f>
        <v>#N/A</v>
      </c>
      <c r="AG1120" s="22" t="e">
        <f>VLOOKUP($A1120,Searches!$A:$H,AG$1,FALSE)</f>
        <v>#N/A</v>
      </c>
      <c r="AH1120" s="22" t="str">
        <f>VLOOKUP($G1120,Temp!$D:$F,AH$1,FALSE)</f>
        <v>crimsonhexagon.com</v>
      </c>
      <c r="AI1120" s="22" t="str">
        <f>VLOOKUP($G1120,Temp!$D:$F,AI$1,FALSE)</f>
        <v>Marketo</v>
      </c>
      <c r="AJ1120" s="22" t="str">
        <f>VLOOKUP($G1120,Temp!$D:$F,AJ$1,FALSE)</f>
        <v>WordPress</v>
      </c>
    </row>
    <row r="1121" spans="1:36" ht="16" x14ac:dyDescent="0.2">
      <c r="A1121" s="8" t="str">
        <f t="shared" si="17"/>
        <v>Jeffrey Bone ORA NET LLC</v>
      </c>
      <c r="B1121" s="8" t="s">
        <v>3387</v>
      </c>
      <c r="C1121" s="8" t="s">
        <v>6438</v>
      </c>
      <c r="D1121" s="8" t="s">
        <v>6439</v>
      </c>
      <c r="E1121" s="8" t="s">
        <v>6440</v>
      </c>
      <c r="F1121" s="8" t="s">
        <v>6441</v>
      </c>
      <c r="G1121" s="12" t="s">
        <v>6024</v>
      </c>
      <c r="H1121" s="22" t="str">
        <f>VLOOKUP($G1121,Temp!$A:$C,H$1,FALSE)</f>
        <v>ora.net</v>
      </c>
      <c r="I1121" s="22" t="e">
        <f>VLOOKUP($G1121,Temp!$A:$C,I$1,FALSE)</f>
        <v>#VALUE!</v>
      </c>
      <c r="J1121" s="22" t="e">
        <f>VLOOKUP($G1121,Temp!$A:$C,J$1,FALSE)</f>
        <v>#VALUE!</v>
      </c>
      <c r="K1121" s="22" t="e">
        <f>VLOOKUP($G1121,Temp!$A:$C,K$1,FALSE)</f>
        <v>#VALUE!</v>
      </c>
      <c r="L1121" s="22" t="e">
        <f>VLOOKUP($G1121,Temp!$A:$C,L$1,FALSE)</f>
        <v>#VALUE!</v>
      </c>
      <c r="M1121" s="22" t="e">
        <f>VLOOKUP($G1121,Temp!$A:$C,M$1,FALSE)</f>
        <v>#VALUE!</v>
      </c>
      <c r="N1121" s="22" t="e">
        <f>VLOOKUP($G1121,Temp!$A:$C,N$1,FALSE)</f>
        <v>#VALUE!</v>
      </c>
      <c r="O1121" s="22" t="e">
        <f>VLOOKUP($G1121,Temp!$A:$C,O$1,FALSE)</f>
        <v>#VALUE!</v>
      </c>
      <c r="P1121" s="22" t="e">
        <f>VLOOKUP($G1121,Temp!$A:$C,P$1,FALSE)</f>
        <v>#VALUE!</v>
      </c>
      <c r="Q1121" s="22" t="e">
        <f>VLOOKUP($G1121,Temp!$A:$C,Q$1,FALSE)</f>
        <v>#VALUE!</v>
      </c>
      <c r="R1121" s="22" t="e">
        <f>VLOOKUP($G1121,Temp!$A:$C,R$1,FALSE)</f>
        <v>#VALUE!</v>
      </c>
      <c r="S1121" s="22" t="e">
        <f>VLOOKUP($G1121,Temp!$A:$C,S$1,FALSE)</f>
        <v>#VALUE!</v>
      </c>
      <c r="T1121" s="22" t="e">
        <f>VLOOKUP($G1121,Temp!$A:$C,T$1,FALSE)</f>
        <v>#VALUE!</v>
      </c>
      <c r="U1121" s="22" t="e">
        <f>VLOOKUP($G1121,Temp!$A:$C,U$1,FALSE)</f>
        <v>#VALUE!</v>
      </c>
      <c r="V1121" s="22" t="e">
        <f>VLOOKUP($G1121,Temp!$A:$C,V$1,FALSE)</f>
        <v>#VALUE!</v>
      </c>
      <c r="W1121" s="22" t="e">
        <f>VLOOKUP($G1121,Temp!$A:$C,W$1,FALSE)</f>
        <v>#VALUE!</v>
      </c>
      <c r="X1121" s="22" t="e">
        <f>VLOOKUP($G1121,Temp!$A:$C,X$1,FALSE)</f>
        <v>#VALUE!</v>
      </c>
      <c r="Y1121" s="22">
        <f>VLOOKUP($G1121,Temp!$A:$C,Y$1,FALSE)</f>
        <v>0</v>
      </c>
      <c r="Z1121" s="22">
        <f>VLOOKUP($G1121,Temp!$A:$C,Z$1,FALSE)</f>
        <v>0</v>
      </c>
      <c r="AA1121" s="22" t="e">
        <f>VLOOKUP($A1121,Searches!$A:$H,AA$1,FALSE)</f>
        <v>#N/A</v>
      </c>
      <c r="AB1121" s="22" t="e">
        <f>VLOOKUP($A1121,Searches!$A:$H,AB$1,FALSE)</f>
        <v>#N/A</v>
      </c>
      <c r="AC1121" s="22" t="e">
        <f>VLOOKUP($A1121,Searches!$A:$H,AC$1,FALSE)</f>
        <v>#N/A</v>
      </c>
      <c r="AD1121" s="22" t="e">
        <f>VLOOKUP($A1121,Searches!$A:$H,AD$1,FALSE)</f>
        <v>#N/A</v>
      </c>
      <c r="AE1121" s="22" t="e">
        <f>VLOOKUP($A1121,Searches!$A:$H,AE$1,FALSE)</f>
        <v>#N/A</v>
      </c>
      <c r="AF1121" s="22" t="e">
        <f>VLOOKUP($A1121,Searches!$A:$H,AF$1,FALSE)</f>
        <v>#N/A</v>
      </c>
      <c r="AG1121" s="22" t="e">
        <f>VLOOKUP($A1121,Searches!$A:$H,AG$1,FALSE)</f>
        <v>#N/A</v>
      </c>
      <c r="AH1121" s="22" t="e">
        <f>VLOOKUP($G1121,Temp!$D:$F,AH$1,FALSE)</f>
        <v>#N/A</v>
      </c>
      <c r="AI1121" s="22" t="e">
        <f>VLOOKUP($G1121,Temp!$D:$F,AI$1,FALSE)</f>
        <v>#N/A</v>
      </c>
      <c r="AJ1121" s="22" t="e">
        <f>VLOOKUP($G1121,Temp!$D:$F,AJ$1,FALSE)</f>
        <v>#N/A</v>
      </c>
    </row>
    <row r="1122" spans="1:36" ht="16" x14ac:dyDescent="0.2">
      <c r="A1122" s="8" t="str">
        <f t="shared" si="17"/>
        <v>Michael Illobre Instrumentation Laboratory, A Werfen Company</v>
      </c>
      <c r="B1122" s="8" t="s">
        <v>1203</v>
      </c>
      <c r="C1122" s="8" t="s">
        <v>6454</v>
      </c>
      <c r="D1122" s="8" t="s">
        <v>6455</v>
      </c>
      <c r="E1122" s="8" t="s">
        <v>6456</v>
      </c>
      <c r="F1122" s="8" t="s">
        <v>6457</v>
      </c>
      <c r="G1122" s="12" t="s">
        <v>6034</v>
      </c>
      <c r="H1122" s="22" t="str">
        <f>VLOOKUP($G1122,Temp!$A:$C,H$1,FALSE)</f>
        <v>instrumentationlaboratory.com</v>
      </c>
      <c r="I1122" s="22" t="e">
        <f>VLOOKUP($G1122,Temp!$A:$C,I$1,FALSE)</f>
        <v>#VALUE!</v>
      </c>
      <c r="J1122" s="22" t="e">
        <f>VLOOKUP($G1122,Temp!$A:$C,J$1,FALSE)</f>
        <v>#VALUE!</v>
      </c>
      <c r="K1122" s="22" t="e">
        <f>VLOOKUP($G1122,Temp!$A:$C,K$1,FALSE)</f>
        <v>#VALUE!</v>
      </c>
      <c r="L1122" s="22" t="e">
        <f>VLOOKUP($G1122,Temp!$A:$C,L$1,FALSE)</f>
        <v>#VALUE!</v>
      </c>
      <c r="M1122" s="22" t="e">
        <f>VLOOKUP($G1122,Temp!$A:$C,M$1,FALSE)</f>
        <v>#VALUE!</v>
      </c>
      <c r="N1122" s="22" t="e">
        <f>VLOOKUP($G1122,Temp!$A:$C,N$1,FALSE)</f>
        <v>#VALUE!</v>
      </c>
      <c r="O1122" s="22" t="e">
        <f>VLOOKUP($G1122,Temp!$A:$C,O$1,FALSE)</f>
        <v>#VALUE!</v>
      </c>
      <c r="P1122" s="22" t="e">
        <f>VLOOKUP($G1122,Temp!$A:$C,P$1,FALSE)</f>
        <v>#VALUE!</v>
      </c>
      <c r="Q1122" s="22" t="e">
        <f>VLOOKUP($G1122,Temp!$A:$C,Q$1,FALSE)</f>
        <v>#VALUE!</v>
      </c>
      <c r="R1122" s="22" t="e">
        <f>VLOOKUP($G1122,Temp!$A:$C,R$1,FALSE)</f>
        <v>#VALUE!</v>
      </c>
      <c r="S1122" s="22" t="e">
        <f>VLOOKUP($G1122,Temp!$A:$C,S$1,FALSE)</f>
        <v>#VALUE!</v>
      </c>
      <c r="T1122" s="22" t="e">
        <f>VLOOKUP($G1122,Temp!$A:$C,T$1,FALSE)</f>
        <v>#VALUE!</v>
      </c>
      <c r="U1122" s="22" t="e">
        <f>VLOOKUP($G1122,Temp!$A:$C,U$1,FALSE)</f>
        <v>#VALUE!</v>
      </c>
      <c r="V1122" s="22" t="e">
        <f>VLOOKUP($G1122,Temp!$A:$C,V$1,FALSE)</f>
        <v>#VALUE!</v>
      </c>
      <c r="W1122" s="22" t="e">
        <f>VLOOKUP($G1122,Temp!$A:$C,W$1,FALSE)</f>
        <v>#VALUE!</v>
      </c>
      <c r="X1122" s="22" t="e">
        <f>VLOOKUP($G1122,Temp!$A:$C,X$1,FALSE)</f>
        <v>#VALUE!</v>
      </c>
      <c r="Y1122" s="22">
        <f>VLOOKUP($G1122,Temp!$A:$C,Y$1,FALSE)</f>
        <v>0</v>
      </c>
      <c r="Z1122" s="22">
        <f>VLOOKUP($G1122,Temp!$A:$C,Z$1,FALSE)</f>
        <v>0</v>
      </c>
      <c r="AA1122" s="22" t="e">
        <f>VLOOKUP($A1122,Searches!$A:$H,AA$1,FALSE)</f>
        <v>#N/A</v>
      </c>
      <c r="AB1122" s="22" t="e">
        <f>VLOOKUP($A1122,Searches!$A:$H,AB$1,FALSE)</f>
        <v>#N/A</v>
      </c>
      <c r="AC1122" s="22" t="e">
        <f>VLOOKUP($A1122,Searches!$A:$H,AC$1,FALSE)</f>
        <v>#N/A</v>
      </c>
      <c r="AD1122" s="22" t="e">
        <f>VLOOKUP($A1122,Searches!$A:$H,AD$1,FALSE)</f>
        <v>#N/A</v>
      </c>
      <c r="AE1122" s="22" t="e">
        <f>VLOOKUP($A1122,Searches!$A:$H,AE$1,FALSE)</f>
        <v>#N/A</v>
      </c>
      <c r="AF1122" s="22" t="e">
        <f>VLOOKUP($A1122,Searches!$A:$H,AF$1,FALSE)</f>
        <v>#N/A</v>
      </c>
      <c r="AG1122" s="22" t="e">
        <f>VLOOKUP($A1122,Searches!$A:$H,AG$1,FALSE)</f>
        <v>#N/A</v>
      </c>
      <c r="AH1122" s="22" t="e">
        <f>VLOOKUP($G1122,Temp!$D:$F,AH$1,FALSE)</f>
        <v>#N/A</v>
      </c>
      <c r="AI1122" s="22" t="e">
        <f>VLOOKUP($G1122,Temp!$D:$F,AI$1,FALSE)</f>
        <v>#N/A</v>
      </c>
      <c r="AJ1122" s="22" t="e">
        <f>VLOOKUP($G1122,Temp!$D:$F,AJ$1,FALSE)</f>
        <v>#N/A</v>
      </c>
    </row>
    <row r="1123" spans="1:36" ht="16" x14ac:dyDescent="0.2">
      <c r="A1123" s="8" t="str">
        <f t="shared" si="17"/>
        <v>Deb Taylor 360Alumni</v>
      </c>
      <c r="B1123" s="8" t="s">
        <v>6472</v>
      </c>
      <c r="C1123" s="8" t="s">
        <v>1019</v>
      </c>
      <c r="D1123" s="8" t="s">
        <v>1006</v>
      </c>
      <c r="E1123" s="8" t="s">
        <v>6473</v>
      </c>
      <c r="F1123" s="8" t="s">
        <v>6474</v>
      </c>
      <c r="G1123" s="12" t="s">
        <v>6043</v>
      </c>
      <c r="H1123" s="22" t="str">
        <f>VLOOKUP($G1123,Temp!$A:$C,H$1,FALSE)</f>
        <v>360Alumni.com</v>
      </c>
      <c r="I1123" s="22" t="e">
        <f>VLOOKUP($G1123,Temp!$A:$C,I$1,FALSE)</f>
        <v>#VALUE!</v>
      </c>
      <c r="J1123" s="22" t="e">
        <f>VLOOKUP($G1123,Temp!$A:$C,J$1,FALSE)</f>
        <v>#VALUE!</v>
      </c>
      <c r="K1123" s="22" t="e">
        <f>VLOOKUP($G1123,Temp!$A:$C,K$1,FALSE)</f>
        <v>#VALUE!</v>
      </c>
      <c r="L1123" s="22" t="e">
        <f>VLOOKUP($G1123,Temp!$A:$C,L$1,FALSE)</f>
        <v>#VALUE!</v>
      </c>
      <c r="M1123" s="22" t="e">
        <f>VLOOKUP($G1123,Temp!$A:$C,M$1,FALSE)</f>
        <v>#VALUE!</v>
      </c>
      <c r="N1123" s="22" t="e">
        <f>VLOOKUP($G1123,Temp!$A:$C,N$1,FALSE)</f>
        <v>#VALUE!</v>
      </c>
      <c r="O1123" s="22" t="e">
        <f>VLOOKUP($G1123,Temp!$A:$C,O$1,FALSE)</f>
        <v>#VALUE!</v>
      </c>
      <c r="P1123" s="22" t="e">
        <f>VLOOKUP($G1123,Temp!$A:$C,P$1,FALSE)</f>
        <v>#VALUE!</v>
      </c>
      <c r="Q1123" s="22" t="e">
        <f>VLOOKUP($G1123,Temp!$A:$C,Q$1,FALSE)</f>
        <v>#VALUE!</v>
      </c>
      <c r="R1123" s="22" t="e">
        <f>VLOOKUP($G1123,Temp!$A:$C,R$1,FALSE)</f>
        <v>#VALUE!</v>
      </c>
      <c r="S1123" s="22" t="e">
        <f>VLOOKUP($G1123,Temp!$A:$C,S$1,FALSE)</f>
        <v>#VALUE!</v>
      </c>
      <c r="T1123" s="22" t="e">
        <f>VLOOKUP($G1123,Temp!$A:$C,T$1,FALSE)</f>
        <v>#VALUE!</v>
      </c>
      <c r="U1123" s="22" t="e">
        <f>VLOOKUP($G1123,Temp!$A:$C,U$1,FALSE)</f>
        <v>#VALUE!</v>
      </c>
      <c r="V1123" s="22" t="e">
        <f>VLOOKUP($G1123,Temp!$A:$C,V$1,FALSE)</f>
        <v>#VALUE!</v>
      </c>
      <c r="W1123" s="22" t="e">
        <f>VLOOKUP($G1123,Temp!$A:$C,W$1,FALSE)</f>
        <v>#VALUE!</v>
      </c>
      <c r="X1123" s="22" t="e">
        <f>VLOOKUP($G1123,Temp!$A:$C,X$1,FALSE)</f>
        <v>#VALUE!</v>
      </c>
      <c r="Y1123" s="22">
        <f>VLOOKUP($G1123,Temp!$A:$C,Y$1,FALSE)</f>
        <v>42</v>
      </c>
      <c r="Z1123" s="22">
        <f>VLOOKUP($G1123,Temp!$A:$C,Z$1,FALSE)</f>
        <v>139</v>
      </c>
      <c r="AA1123" s="22" t="e">
        <f>VLOOKUP($A1123,Searches!$A:$H,AA$1,FALSE)</f>
        <v>#N/A</v>
      </c>
      <c r="AB1123" s="22" t="e">
        <f>VLOOKUP($A1123,Searches!$A:$H,AB$1,FALSE)</f>
        <v>#N/A</v>
      </c>
      <c r="AC1123" s="22" t="e">
        <f>VLOOKUP($A1123,Searches!$A:$H,AC$1,FALSE)</f>
        <v>#N/A</v>
      </c>
      <c r="AD1123" s="22" t="e">
        <f>VLOOKUP($A1123,Searches!$A:$H,AD$1,FALSE)</f>
        <v>#N/A</v>
      </c>
      <c r="AE1123" s="22" t="e">
        <f>VLOOKUP($A1123,Searches!$A:$H,AE$1,FALSE)</f>
        <v>#N/A</v>
      </c>
      <c r="AF1123" s="22" t="e">
        <f>VLOOKUP($A1123,Searches!$A:$H,AF$1,FALSE)</f>
        <v>#N/A</v>
      </c>
      <c r="AG1123" s="22" t="e">
        <f>VLOOKUP($A1123,Searches!$A:$H,AG$1,FALSE)</f>
        <v>#N/A</v>
      </c>
      <c r="AH1123" s="22" t="e">
        <f>VLOOKUP($G1123,Temp!$D:$F,AH$1,FALSE)</f>
        <v>#N/A</v>
      </c>
      <c r="AI1123" s="22" t="e">
        <f>VLOOKUP($G1123,Temp!$D:$F,AI$1,FALSE)</f>
        <v>#N/A</v>
      </c>
      <c r="AJ1123" s="22" t="e">
        <f>VLOOKUP($G1123,Temp!$D:$F,AJ$1,FALSE)</f>
        <v>#N/A</v>
      </c>
    </row>
    <row r="1124" spans="1:36" ht="16" x14ac:dyDescent="0.2">
      <c r="A1124" s="8" t="str">
        <f t="shared" si="17"/>
        <v>Wayne Applehans Microsoft</v>
      </c>
      <c r="B1124" s="8" t="s">
        <v>338</v>
      </c>
      <c r="C1124" s="8" t="s">
        <v>6488</v>
      </c>
      <c r="D1124" s="8" t="s">
        <v>6489</v>
      </c>
      <c r="E1124" s="8" t="s">
        <v>6490</v>
      </c>
      <c r="F1124" s="8" t="s">
        <v>92</v>
      </c>
      <c r="G1124" s="12" t="s">
        <v>93</v>
      </c>
      <c r="H1124" s="22" t="str">
        <f>VLOOKUP($G1124,Temp!$A:$C,H$1,FALSE)</f>
        <v>microsoft.com</v>
      </c>
      <c r="I1124" s="22" t="e">
        <f>VLOOKUP($G1124,Temp!$A:$C,I$1,FALSE)</f>
        <v>#VALUE!</v>
      </c>
      <c r="J1124" s="22" t="e">
        <f>VLOOKUP($G1124,Temp!$A:$C,J$1,FALSE)</f>
        <v>#VALUE!</v>
      </c>
      <c r="K1124" s="22" t="e">
        <f>VLOOKUP($G1124,Temp!$A:$C,K$1,FALSE)</f>
        <v>#VALUE!</v>
      </c>
      <c r="L1124" s="22" t="e">
        <f>VLOOKUP($G1124,Temp!$A:$C,L$1,FALSE)</f>
        <v>#VALUE!</v>
      </c>
      <c r="M1124" s="22" t="e">
        <f>VLOOKUP($G1124,Temp!$A:$C,M$1,FALSE)</f>
        <v>#VALUE!</v>
      </c>
      <c r="N1124" s="22" t="e">
        <f>VLOOKUP($G1124,Temp!$A:$C,N$1,FALSE)</f>
        <v>#VALUE!</v>
      </c>
      <c r="O1124" s="22" t="e">
        <f>VLOOKUP($G1124,Temp!$A:$C,O$1,FALSE)</f>
        <v>#VALUE!</v>
      </c>
      <c r="P1124" s="22" t="e">
        <f>VLOOKUP($G1124,Temp!$A:$C,P$1,FALSE)</f>
        <v>#VALUE!</v>
      </c>
      <c r="Q1124" s="22" t="e">
        <f>VLOOKUP($G1124,Temp!$A:$C,Q$1,FALSE)</f>
        <v>#VALUE!</v>
      </c>
      <c r="R1124" s="22" t="e">
        <f>VLOOKUP($G1124,Temp!$A:$C,R$1,FALSE)</f>
        <v>#VALUE!</v>
      </c>
      <c r="S1124" s="22" t="e">
        <f>VLOOKUP($G1124,Temp!$A:$C,S$1,FALSE)</f>
        <v>#VALUE!</v>
      </c>
      <c r="T1124" s="22" t="e">
        <f>VLOOKUP($G1124,Temp!$A:$C,T$1,FALSE)</f>
        <v>#VALUE!</v>
      </c>
      <c r="U1124" s="22" t="e">
        <f>VLOOKUP($G1124,Temp!$A:$C,U$1,FALSE)</f>
        <v>#VALUE!</v>
      </c>
      <c r="V1124" s="22" t="e">
        <f>VLOOKUP($G1124,Temp!$A:$C,V$1,FALSE)</f>
        <v>#VALUE!</v>
      </c>
      <c r="W1124" s="22" t="e">
        <f>VLOOKUP($G1124,Temp!$A:$C,W$1,FALSE)</f>
        <v>#VALUE!</v>
      </c>
      <c r="X1124" s="22" t="e">
        <f>VLOOKUP($G1124,Temp!$A:$C,X$1,FALSE)</f>
        <v>#VALUE!</v>
      </c>
      <c r="Y1124" s="22">
        <f>VLOOKUP($G1124,Temp!$A:$C,Y$1,FALSE)</f>
        <v>64100000</v>
      </c>
      <c r="Z1124" s="22">
        <f>VLOOKUP($G1124,Temp!$A:$C,Z$1,FALSE)</f>
        <v>3800000</v>
      </c>
      <c r="AA1124" s="22" t="e">
        <f>VLOOKUP($A1124,Searches!$A:$H,AA$1,FALSE)</f>
        <v>#N/A</v>
      </c>
      <c r="AB1124" s="22" t="e">
        <f>VLOOKUP($A1124,Searches!$A:$H,AB$1,FALSE)</f>
        <v>#N/A</v>
      </c>
      <c r="AC1124" s="22" t="e">
        <f>VLOOKUP($A1124,Searches!$A:$H,AC$1,FALSE)</f>
        <v>#N/A</v>
      </c>
      <c r="AD1124" s="22" t="e">
        <f>VLOOKUP($A1124,Searches!$A:$H,AD$1,FALSE)</f>
        <v>#N/A</v>
      </c>
      <c r="AE1124" s="22" t="e">
        <f>VLOOKUP($A1124,Searches!$A:$H,AE$1,FALSE)</f>
        <v>#N/A</v>
      </c>
      <c r="AF1124" s="22" t="e">
        <f>VLOOKUP($A1124,Searches!$A:$H,AF$1,FALSE)</f>
        <v>#N/A</v>
      </c>
      <c r="AG1124" s="22" t="e">
        <f>VLOOKUP($A1124,Searches!$A:$H,AG$1,FALSE)</f>
        <v>#N/A</v>
      </c>
      <c r="AH1124" s="22" t="e">
        <f>VLOOKUP($G1124,Temp!$D:$F,AH$1,FALSE)</f>
        <v>#N/A</v>
      </c>
      <c r="AI1124" s="22" t="e">
        <f>VLOOKUP($G1124,Temp!$D:$F,AI$1,FALSE)</f>
        <v>#N/A</v>
      </c>
      <c r="AJ1124" s="22" t="e">
        <f>VLOOKUP($G1124,Temp!$D:$F,AJ$1,FALSE)</f>
        <v>#N/A</v>
      </c>
    </row>
    <row r="1125" spans="1:36" ht="16" x14ac:dyDescent="0.2">
      <c r="A1125" s="8" t="str">
        <f t="shared" si="17"/>
        <v>Dave Krauthamer Neural Edge</v>
      </c>
      <c r="B1125" s="8" t="s">
        <v>4214</v>
      </c>
      <c r="C1125" s="8" t="s">
        <v>6504</v>
      </c>
      <c r="D1125" s="8" t="s">
        <v>6505</v>
      </c>
      <c r="E1125" s="8" t="s">
        <v>634</v>
      </c>
      <c r="F1125" s="8" t="s">
        <v>6506</v>
      </c>
      <c r="G1125" s="12" t="s">
        <v>6070</v>
      </c>
      <c r="H1125" s="22" t="str">
        <f>VLOOKUP($G1125,Temp!$A:$C,H$1,FALSE)</f>
        <v>neuraledge.com</v>
      </c>
      <c r="I1125" s="22" t="e">
        <f>VLOOKUP($G1125,Temp!$A:$C,I$1,FALSE)</f>
        <v>#VALUE!</v>
      </c>
      <c r="J1125" s="22" t="e">
        <f>VLOOKUP($G1125,Temp!$A:$C,J$1,FALSE)</f>
        <v>#VALUE!</v>
      </c>
      <c r="K1125" s="22" t="e">
        <f>VLOOKUP($G1125,Temp!$A:$C,K$1,FALSE)</f>
        <v>#VALUE!</v>
      </c>
      <c r="L1125" s="22" t="e">
        <f>VLOOKUP($G1125,Temp!$A:$C,L$1,FALSE)</f>
        <v>#VALUE!</v>
      </c>
      <c r="M1125" s="22" t="e">
        <f>VLOOKUP($G1125,Temp!$A:$C,M$1,FALSE)</f>
        <v>#VALUE!</v>
      </c>
      <c r="N1125" s="22" t="e">
        <f>VLOOKUP($G1125,Temp!$A:$C,N$1,FALSE)</f>
        <v>#VALUE!</v>
      </c>
      <c r="O1125" s="22" t="e">
        <f>VLOOKUP($G1125,Temp!$A:$C,O$1,FALSE)</f>
        <v>#VALUE!</v>
      </c>
      <c r="P1125" s="22" t="e">
        <f>VLOOKUP($G1125,Temp!$A:$C,P$1,FALSE)</f>
        <v>#VALUE!</v>
      </c>
      <c r="Q1125" s="22" t="e">
        <f>VLOOKUP($G1125,Temp!$A:$C,Q$1,FALSE)</f>
        <v>#VALUE!</v>
      </c>
      <c r="R1125" s="22" t="e">
        <f>VLOOKUP($G1125,Temp!$A:$C,R$1,FALSE)</f>
        <v>#VALUE!</v>
      </c>
      <c r="S1125" s="22" t="e">
        <f>VLOOKUP($G1125,Temp!$A:$C,S$1,FALSE)</f>
        <v>#VALUE!</v>
      </c>
      <c r="T1125" s="22" t="e">
        <f>VLOOKUP($G1125,Temp!$A:$C,T$1,FALSE)</f>
        <v>#VALUE!</v>
      </c>
      <c r="U1125" s="22" t="e">
        <f>VLOOKUP($G1125,Temp!$A:$C,U$1,FALSE)</f>
        <v>#VALUE!</v>
      </c>
      <c r="V1125" s="22" t="e">
        <f>VLOOKUP($G1125,Temp!$A:$C,V$1,FALSE)</f>
        <v>#VALUE!</v>
      </c>
      <c r="W1125" s="22" t="e">
        <f>VLOOKUP($G1125,Temp!$A:$C,W$1,FALSE)</f>
        <v>#VALUE!</v>
      </c>
      <c r="X1125" s="22" t="e">
        <f>VLOOKUP($G1125,Temp!$A:$C,X$1,FALSE)</f>
        <v>#VALUE!</v>
      </c>
      <c r="Y1125" s="22">
        <f>VLOOKUP($G1125,Temp!$A:$C,Y$1,FALSE)</f>
        <v>0</v>
      </c>
      <c r="Z1125" s="22">
        <f>VLOOKUP($G1125,Temp!$A:$C,Z$1,FALSE)</f>
        <v>0</v>
      </c>
      <c r="AA1125" s="22" t="str">
        <f>VLOOKUP($A1125,Searches!$A:$H,AA$1,FALSE)</f>
        <v>Dave Krauthamer</v>
      </c>
      <c r="AB1125" s="22" t="str">
        <f>VLOOKUP($A1125,Searches!$A:$H,AB$1,FALSE)</f>
        <v>Neural Edge</v>
      </c>
      <c r="AC1125" s="22" t="str">
        <f>VLOOKUP($A1125,Searches!$A:$H,AC$1,FALSE)</f>
        <v>Founder and Chief Operating Officer</v>
      </c>
      <c r="AD1125" s="22" t="str">
        <f>VLOOKUP($A1125,Searches!$A:$H,AD$1,FALSE)</f>
        <v>2nd</v>
      </c>
      <c r="AE1125" s="22" t="str">
        <f>VLOOKUP($A1125,Searches!$A:$H,AE$1,FALSE)</f>
        <v/>
      </c>
      <c r="AF1125" s="22" t="str">
        <f>VLOOKUP($A1125,Searches!$A:$H,AF$1,FALSE)</f>
        <v>San Francisco Bay Area</v>
      </c>
      <c r="AG1125" s="22" t="str">
        <f>VLOOKUP($A1125,Searches!$A:$H,AG$1,FALSE)</f>
        <v>https://www.linkedin.com/sales/profile/3558631,9pG6,NAME_SEARCH?moduleKey=peopleSearchResults&amp;pageKey=sales-search3-people-refinement&amp;contextId=60BC92C971D70515801E49D6842B0000&amp;requestId=d7d5f999-ea42-434c-9cf5-f18a1052564e&amp;action=CLICK&amp;target=urn%3Ali%3AsalesLead%3A(-1%2C3558631)&amp;pageNumber=12&amp;targetEl=profilelink&amp;position=4&amp;trk=lss-serp-result-lead_photo</v>
      </c>
      <c r="AH1125" s="22" t="e">
        <f>VLOOKUP($G1125,Temp!$D:$F,AH$1,FALSE)</f>
        <v>#N/A</v>
      </c>
      <c r="AI1125" s="22" t="e">
        <f>VLOOKUP($G1125,Temp!$D:$F,AI$1,FALSE)</f>
        <v>#N/A</v>
      </c>
      <c r="AJ1125" s="22" t="e">
        <f>VLOOKUP($G1125,Temp!$D:$F,AJ$1,FALSE)</f>
        <v>#N/A</v>
      </c>
    </row>
    <row r="1126" spans="1:36" ht="16" x14ac:dyDescent="0.2">
      <c r="A1126" s="8" t="str">
        <f t="shared" si="17"/>
        <v>Morgan Norman ProsperWorks Inc.</v>
      </c>
      <c r="B1126" s="8" t="s">
        <v>2610</v>
      </c>
      <c r="C1126" s="8" t="s">
        <v>6496</v>
      </c>
      <c r="D1126" s="8" t="s">
        <v>42</v>
      </c>
      <c r="E1126" s="8" t="s">
        <v>6497</v>
      </c>
      <c r="F1126" s="8" t="s">
        <v>6498</v>
      </c>
      <c r="G1126" s="12" t="s">
        <v>6066</v>
      </c>
      <c r="H1126" s="22" t="str">
        <f>VLOOKUP($G1126,Temp!$A:$C,H$1,FALSE)</f>
        <v>prosperworks.com</v>
      </c>
      <c r="I1126" s="22" t="e">
        <f>VLOOKUP($G1126,Temp!$A:$C,I$1,FALSE)</f>
        <v>#VALUE!</v>
      </c>
      <c r="J1126" s="22" t="e">
        <f>VLOOKUP($G1126,Temp!$A:$C,J$1,FALSE)</f>
        <v>#VALUE!</v>
      </c>
      <c r="K1126" s="22" t="e">
        <f>VLOOKUP($G1126,Temp!$A:$C,K$1,FALSE)</f>
        <v>#VALUE!</v>
      </c>
      <c r="L1126" s="22" t="e">
        <f>VLOOKUP($G1126,Temp!$A:$C,L$1,FALSE)</f>
        <v>#VALUE!</v>
      </c>
      <c r="M1126" s="22" t="e">
        <f>VLOOKUP($G1126,Temp!$A:$C,M$1,FALSE)</f>
        <v>#VALUE!</v>
      </c>
      <c r="N1126" s="22" t="e">
        <f>VLOOKUP($G1126,Temp!$A:$C,N$1,FALSE)</f>
        <v>#VALUE!</v>
      </c>
      <c r="O1126" s="22" t="e">
        <f>VLOOKUP($G1126,Temp!$A:$C,O$1,FALSE)</f>
        <v>#VALUE!</v>
      </c>
      <c r="P1126" s="22" t="e">
        <f>VLOOKUP($G1126,Temp!$A:$C,P$1,FALSE)</f>
        <v>#VALUE!</v>
      </c>
      <c r="Q1126" s="22" t="e">
        <f>VLOOKUP($G1126,Temp!$A:$C,Q$1,FALSE)</f>
        <v>#VALUE!</v>
      </c>
      <c r="R1126" s="22" t="e">
        <f>VLOOKUP($G1126,Temp!$A:$C,R$1,FALSE)</f>
        <v>#VALUE!</v>
      </c>
      <c r="S1126" s="22" t="e">
        <f>VLOOKUP($G1126,Temp!$A:$C,S$1,FALSE)</f>
        <v>#VALUE!</v>
      </c>
      <c r="T1126" s="22" t="e">
        <f>VLOOKUP($G1126,Temp!$A:$C,T$1,FALSE)</f>
        <v>#VALUE!</v>
      </c>
      <c r="U1126" s="22" t="e">
        <f>VLOOKUP($G1126,Temp!$A:$C,U$1,FALSE)</f>
        <v>#VALUE!</v>
      </c>
      <c r="V1126" s="22" t="e">
        <f>VLOOKUP($G1126,Temp!$A:$C,V$1,FALSE)</f>
        <v>#VALUE!</v>
      </c>
      <c r="W1126" s="22" t="e">
        <f>VLOOKUP($G1126,Temp!$A:$C,W$1,FALSE)</f>
        <v>#VALUE!</v>
      </c>
      <c r="X1126" s="22" t="e">
        <f>VLOOKUP($G1126,Temp!$A:$C,X$1,FALSE)</f>
        <v>#VALUE!</v>
      </c>
      <c r="Y1126" s="22">
        <f>VLOOKUP($G1126,Temp!$A:$C,Y$1,FALSE)</f>
        <v>19700</v>
      </c>
      <c r="Z1126" s="22">
        <f>VLOOKUP($G1126,Temp!$A:$C,Z$1,FALSE)</f>
        <v>20400</v>
      </c>
      <c r="AA1126" s="22" t="str">
        <f>VLOOKUP($A1126,Searches!$A:$H,AA$1,FALSE)</f>
        <v>Morgan Norman</v>
      </c>
      <c r="AB1126" s="22" t="str">
        <f>VLOOKUP($A1126,Searches!$A:$H,AB$1,FALSE)</f>
        <v>ProsperWorks Inc.</v>
      </c>
      <c r="AC1126" s="22" t="str">
        <f>VLOOKUP($A1126,Searches!$A:$H,AC$1,FALSE)</f>
        <v>Chief Marketing Officer</v>
      </c>
      <c r="AD1126" s="22" t="str">
        <f>VLOOKUP($A1126,Searches!$A:$H,AD$1,FALSE)</f>
        <v>2nd</v>
      </c>
      <c r="AE1126" s="22" t="str">
        <f>VLOOKUP($A1126,Searches!$A:$H,AE$1,FALSE)</f>
        <v>Open link</v>
      </c>
      <c r="AF1126" s="22" t="str">
        <f>VLOOKUP($A1126,Searches!$A:$H,AF$1,FALSE)</f>
        <v>San Francisco Bay Area</v>
      </c>
      <c r="AG1126" s="22" t="str">
        <f>VLOOKUP($A1126,Searches!$A:$H,AG$1,FALSE)</f>
        <v>https://www.linkedin.com/sales/profile/3339745,tGI6,NAME_SEARCH?moduleKey=peopleSearchResults&amp;pageKey=sales-search3-people-refinement&amp;contextId=60BC92C971D70515801E49D6842B0000&amp;requestId=f96f5bc7-08dc-43d8-8d93-3520b1cb4dfa&amp;action=CLICK&amp;target=urn%3Ali%3AsalesLead%3A(-1%2C3339745)&amp;pageNumber=12&amp;targetEl=profilelink&amp;position=1&amp;trk=lss-serp-result-lead_photo</v>
      </c>
      <c r="AH1126" s="22" t="e">
        <f>VLOOKUP($G1126,Temp!$D:$F,AH$1,FALSE)</f>
        <v>#N/A</v>
      </c>
      <c r="AI1126" s="22" t="e">
        <f>VLOOKUP($G1126,Temp!$D:$F,AI$1,FALSE)</f>
        <v>#N/A</v>
      </c>
      <c r="AJ1126" s="22" t="e">
        <f>VLOOKUP($G1126,Temp!$D:$F,AJ$1,FALSE)</f>
        <v>#N/A</v>
      </c>
    </row>
    <row r="1127" spans="1:36" ht="16" x14ac:dyDescent="0.2">
      <c r="A1127" s="8" t="str">
        <f t="shared" si="17"/>
        <v>Morgan Norman ProsperWorks Inc.</v>
      </c>
      <c r="B1127" s="8" t="s">
        <v>2610</v>
      </c>
      <c r="C1127" s="8" t="s">
        <v>6496</v>
      </c>
      <c r="D1127" s="8" t="s">
        <v>42</v>
      </c>
      <c r="E1127" s="8" t="s">
        <v>6497</v>
      </c>
      <c r="F1127" s="8" t="s">
        <v>6498</v>
      </c>
      <c r="G1127" s="12" t="s">
        <v>6066</v>
      </c>
      <c r="H1127" s="22" t="str">
        <f>VLOOKUP($G1127,Temp!$A:$C,H$1,FALSE)</f>
        <v>prosperworks.com</v>
      </c>
      <c r="I1127" s="22" t="e">
        <f>VLOOKUP($G1127,Temp!$A:$C,I$1,FALSE)</f>
        <v>#VALUE!</v>
      </c>
      <c r="J1127" s="22" t="e">
        <f>VLOOKUP($G1127,Temp!$A:$C,J$1,FALSE)</f>
        <v>#VALUE!</v>
      </c>
      <c r="K1127" s="22" t="e">
        <f>VLOOKUP($G1127,Temp!$A:$C,K$1,FALSE)</f>
        <v>#VALUE!</v>
      </c>
      <c r="L1127" s="22" t="e">
        <f>VLOOKUP($G1127,Temp!$A:$C,L$1,FALSE)</f>
        <v>#VALUE!</v>
      </c>
      <c r="M1127" s="22" t="e">
        <f>VLOOKUP($G1127,Temp!$A:$C,M$1,FALSE)</f>
        <v>#VALUE!</v>
      </c>
      <c r="N1127" s="22" t="e">
        <f>VLOOKUP($G1127,Temp!$A:$C,N$1,FALSE)</f>
        <v>#VALUE!</v>
      </c>
      <c r="O1127" s="22" t="e">
        <f>VLOOKUP($G1127,Temp!$A:$C,O$1,FALSE)</f>
        <v>#VALUE!</v>
      </c>
      <c r="P1127" s="22" t="e">
        <f>VLOOKUP($G1127,Temp!$A:$C,P$1,FALSE)</f>
        <v>#VALUE!</v>
      </c>
      <c r="Q1127" s="22" t="e">
        <f>VLOOKUP($G1127,Temp!$A:$C,Q$1,FALSE)</f>
        <v>#VALUE!</v>
      </c>
      <c r="R1127" s="22" t="e">
        <f>VLOOKUP($G1127,Temp!$A:$C,R$1,FALSE)</f>
        <v>#VALUE!</v>
      </c>
      <c r="S1127" s="22" t="e">
        <f>VLOOKUP($G1127,Temp!$A:$C,S$1,FALSE)</f>
        <v>#VALUE!</v>
      </c>
      <c r="T1127" s="22" t="e">
        <f>VLOOKUP($G1127,Temp!$A:$C,T$1,FALSE)</f>
        <v>#VALUE!</v>
      </c>
      <c r="U1127" s="22" t="e">
        <f>VLOOKUP($G1127,Temp!$A:$C,U$1,FALSE)</f>
        <v>#VALUE!</v>
      </c>
      <c r="V1127" s="22" t="e">
        <f>VLOOKUP($G1127,Temp!$A:$C,V$1,FALSE)</f>
        <v>#VALUE!</v>
      </c>
      <c r="W1127" s="22" t="e">
        <f>VLOOKUP($G1127,Temp!$A:$C,W$1,FALSE)</f>
        <v>#VALUE!</v>
      </c>
      <c r="X1127" s="22" t="e">
        <f>VLOOKUP($G1127,Temp!$A:$C,X$1,FALSE)</f>
        <v>#VALUE!</v>
      </c>
      <c r="Y1127" s="22">
        <f>VLOOKUP($G1127,Temp!$A:$C,Y$1,FALSE)</f>
        <v>19700</v>
      </c>
      <c r="Z1127" s="22">
        <f>VLOOKUP($G1127,Temp!$A:$C,Z$1,FALSE)</f>
        <v>20400</v>
      </c>
      <c r="AA1127" s="22" t="str">
        <f>VLOOKUP($A1127,Searches!$A:$H,AA$1,FALSE)</f>
        <v>Morgan Norman</v>
      </c>
      <c r="AB1127" s="22" t="str">
        <f>VLOOKUP($A1127,Searches!$A:$H,AB$1,FALSE)</f>
        <v>ProsperWorks Inc.</v>
      </c>
      <c r="AC1127" s="22" t="str">
        <f>VLOOKUP($A1127,Searches!$A:$H,AC$1,FALSE)</f>
        <v>Chief Marketing Officer</v>
      </c>
      <c r="AD1127" s="22" t="str">
        <f>VLOOKUP($A1127,Searches!$A:$H,AD$1,FALSE)</f>
        <v>2nd</v>
      </c>
      <c r="AE1127" s="22" t="str">
        <f>VLOOKUP($A1127,Searches!$A:$H,AE$1,FALSE)</f>
        <v>Open link</v>
      </c>
      <c r="AF1127" s="22" t="str">
        <f>VLOOKUP($A1127,Searches!$A:$H,AF$1,FALSE)</f>
        <v>San Francisco Bay Area</v>
      </c>
      <c r="AG1127" s="22" t="str">
        <f>VLOOKUP($A1127,Searches!$A:$H,AG$1,FALSE)</f>
        <v>https://www.linkedin.com/sales/profile/3339745,tGI6,NAME_SEARCH?moduleKey=peopleSearchResults&amp;pageKey=sales-search3-people-refinement&amp;contextId=60BC92C971D70515801E49D6842B0000&amp;requestId=f96f5bc7-08dc-43d8-8d93-3520b1cb4dfa&amp;action=CLICK&amp;target=urn%3Ali%3AsalesLead%3A(-1%2C3339745)&amp;pageNumber=12&amp;targetEl=profilelink&amp;position=1&amp;trk=lss-serp-result-lead_photo</v>
      </c>
      <c r="AH1127" s="22" t="e">
        <f>VLOOKUP($G1127,Temp!$D:$F,AH$1,FALSE)</f>
        <v>#N/A</v>
      </c>
      <c r="AI1127" s="22" t="e">
        <f>VLOOKUP($G1127,Temp!$D:$F,AI$1,FALSE)</f>
        <v>#N/A</v>
      </c>
      <c r="AJ1127" s="22" t="e">
        <f>VLOOKUP($G1127,Temp!$D:$F,AJ$1,FALSE)</f>
        <v>#N/A</v>
      </c>
    </row>
    <row r="1128" spans="1:36" ht="16" x14ac:dyDescent="0.2">
      <c r="A1128" s="8" t="str">
        <f t="shared" si="17"/>
        <v>Dave Krauthamer Neural Edge</v>
      </c>
      <c r="B1128" s="8" t="s">
        <v>4214</v>
      </c>
      <c r="C1128" s="8" t="s">
        <v>6504</v>
      </c>
      <c r="D1128" s="8" t="s">
        <v>6505</v>
      </c>
      <c r="E1128" s="8" t="s">
        <v>634</v>
      </c>
      <c r="F1128" s="8" t="s">
        <v>6506</v>
      </c>
      <c r="G1128" s="12" t="s">
        <v>6070</v>
      </c>
      <c r="H1128" s="22" t="str">
        <f>VLOOKUP($G1128,Temp!$A:$C,H$1,FALSE)</f>
        <v>neuraledge.com</v>
      </c>
      <c r="I1128" s="22" t="e">
        <f>VLOOKUP($G1128,Temp!$A:$C,I$1,FALSE)</f>
        <v>#VALUE!</v>
      </c>
      <c r="J1128" s="22" t="e">
        <f>VLOOKUP($G1128,Temp!$A:$C,J$1,FALSE)</f>
        <v>#VALUE!</v>
      </c>
      <c r="K1128" s="22" t="e">
        <f>VLOOKUP($G1128,Temp!$A:$C,K$1,FALSE)</f>
        <v>#VALUE!</v>
      </c>
      <c r="L1128" s="22" t="e">
        <f>VLOOKUP($G1128,Temp!$A:$C,L$1,FALSE)</f>
        <v>#VALUE!</v>
      </c>
      <c r="M1128" s="22" t="e">
        <f>VLOOKUP($G1128,Temp!$A:$C,M$1,FALSE)</f>
        <v>#VALUE!</v>
      </c>
      <c r="N1128" s="22" t="e">
        <f>VLOOKUP($G1128,Temp!$A:$C,N$1,FALSE)</f>
        <v>#VALUE!</v>
      </c>
      <c r="O1128" s="22" t="e">
        <f>VLOOKUP($G1128,Temp!$A:$C,O$1,FALSE)</f>
        <v>#VALUE!</v>
      </c>
      <c r="P1128" s="22" t="e">
        <f>VLOOKUP($G1128,Temp!$A:$C,P$1,FALSE)</f>
        <v>#VALUE!</v>
      </c>
      <c r="Q1128" s="22" t="e">
        <f>VLOOKUP($G1128,Temp!$A:$C,Q$1,FALSE)</f>
        <v>#VALUE!</v>
      </c>
      <c r="R1128" s="22" t="e">
        <f>VLOOKUP($G1128,Temp!$A:$C,R$1,FALSE)</f>
        <v>#VALUE!</v>
      </c>
      <c r="S1128" s="22" t="e">
        <f>VLOOKUP($G1128,Temp!$A:$C,S$1,FALSE)</f>
        <v>#VALUE!</v>
      </c>
      <c r="T1128" s="22" t="e">
        <f>VLOOKUP($G1128,Temp!$A:$C,T$1,FALSE)</f>
        <v>#VALUE!</v>
      </c>
      <c r="U1128" s="22" t="e">
        <f>VLOOKUP($G1128,Temp!$A:$C,U$1,FALSE)</f>
        <v>#VALUE!</v>
      </c>
      <c r="V1128" s="22" t="e">
        <f>VLOOKUP($G1128,Temp!$A:$C,V$1,FALSE)</f>
        <v>#VALUE!</v>
      </c>
      <c r="W1128" s="22" t="e">
        <f>VLOOKUP($G1128,Temp!$A:$C,W$1,FALSE)</f>
        <v>#VALUE!</v>
      </c>
      <c r="X1128" s="22" t="e">
        <f>VLOOKUP($G1128,Temp!$A:$C,X$1,FALSE)</f>
        <v>#VALUE!</v>
      </c>
      <c r="Y1128" s="22">
        <f>VLOOKUP($G1128,Temp!$A:$C,Y$1,FALSE)</f>
        <v>0</v>
      </c>
      <c r="Z1128" s="22">
        <f>VLOOKUP($G1128,Temp!$A:$C,Z$1,FALSE)</f>
        <v>0</v>
      </c>
      <c r="AA1128" s="22" t="str">
        <f>VLOOKUP($A1128,Searches!$A:$H,AA$1,FALSE)</f>
        <v>Dave Krauthamer</v>
      </c>
      <c r="AB1128" s="22" t="str">
        <f>VLOOKUP($A1128,Searches!$A:$H,AB$1,FALSE)</f>
        <v>Neural Edge</v>
      </c>
      <c r="AC1128" s="22" t="str">
        <f>VLOOKUP($A1128,Searches!$A:$H,AC$1,FALSE)</f>
        <v>Founder and Chief Operating Officer</v>
      </c>
      <c r="AD1128" s="22" t="str">
        <f>VLOOKUP($A1128,Searches!$A:$H,AD$1,FALSE)</f>
        <v>2nd</v>
      </c>
      <c r="AE1128" s="22" t="str">
        <f>VLOOKUP($A1128,Searches!$A:$H,AE$1,FALSE)</f>
        <v/>
      </c>
      <c r="AF1128" s="22" t="str">
        <f>VLOOKUP($A1128,Searches!$A:$H,AF$1,FALSE)</f>
        <v>San Francisco Bay Area</v>
      </c>
      <c r="AG1128" s="22" t="str">
        <f>VLOOKUP($A1128,Searches!$A:$H,AG$1,FALSE)</f>
        <v>https://www.linkedin.com/sales/profile/3558631,9pG6,NAME_SEARCH?moduleKey=peopleSearchResults&amp;pageKey=sales-search3-people-refinement&amp;contextId=60BC92C971D70515801E49D6842B0000&amp;requestId=d7d5f999-ea42-434c-9cf5-f18a1052564e&amp;action=CLICK&amp;target=urn%3Ali%3AsalesLead%3A(-1%2C3558631)&amp;pageNumber=12&amp;targetEl=profilelink&amp;position=4&amp;trk=lss-serp-result-lead_photo</v>
      </c>
      <c r="AH1128" s="22" t="e">
        <f>VLOOKUP($G1128,Temp!$D:$F,AH$1,FALSE)</f>
        <v>#N/A</v>
      </c>
      <c r="AI1128" s="22" t="e">
        <f>VLOOKUP($G1128,Temp!$D:$F,AI$1,FALSE)</f>
        <v>#N/A</v>
      </c>
      <c r="AJ1128" s="22" t="e">
        <f>VLOOKUP($G1128,Temp!$D:$F,AJ$1,FALSE)</f>
        <v>#N/A</v>
      </c>
    </row>
    <row r="1129" spans="1:36" ht="16" x14ac:dyDescent="0.2">
      <c r="A1129" s="8" t="str">
        <f t="shared" si="17"/>
        <v>Rebecca Carr CoStar Group</v>
      </c>
      <c r="B1129" s="8" t="s">
        <v>6507</v>
      </c>
      <c r="C1129" s="8" t="s">
        <v>6508</v>
      </c>
      <c r="D1129" s="8" t="s">
        <v>42</v>
      </c>
      <c r="E1129" s="8" t="s">
        <v>6509</v>
      </c>
      <c r="F1129" s="8" t="s">
        <v>6510</v>
      </c>
      <c r="G1129" s="12" t="s">
        <v>6078</v>
      </c>
      <c r="H1129" s="22" t="str">
        <f>VLOOKUP($G1129,Temp!$A:$C,H$1,FALSE)</f>
        <v>costargroup.com</v>
      </c>
      <c r="I1129" s="22" t="e">
        <f>VLOOKUP($G1129,Temp!$A:$C,I$1,FALSE)</f>
        <v>#VALUE!</v>
      </c>
      <c r="J1129" s="22" t="e">
        <f>VLOOKUP($G1129,Temp!$A:$C,J$1,FALSE)</f>
        <v>#VALUE!</v>
      </c>
      <c r="K1129" s="22" t="e">
        <f>VLOOKUP($G1129,Temp!$A:$C,K$1,FALSE)</f>
        <v>#VALUE!</v>
      </c>
      <c r="L1129" s="22" t="e">
        <f>VLOOKUP($G1129,Temp!$A:$C,L$1,FALSE)</f>
        <v>#VALUE!</v>
      </c>
      <c r="M1129" s="22" t="e">
        <f>VLOOKUP($G1129,Temp!$A:$C,M$1,FALSE)</f>
        <v>#VALUE!</v>
      </c>
      <c r="N1129" s="22" t="e">
        <f>VLOOKUP($G1129,Temp!$A:$C,N$1,FALSE)</f>
        <v>#VALUE!</v>
      </c>
      <c r="O1129" s="22" t="e">
        <f>VLOOKUP($G1129,Temp!$A:$C,O$1,FALSE)</f>
        <v>#VALUE!</v>
      </c>
      <c r="P1129" s="22" t="e">
        <f>VLOOKUP($G1129,Temp!$A:$C,P$1,FALSE)</f>
        <v>#VALUE!</v>
      </c>
      <c r="Q1129" s="22" t="e">
        <f>VLOOKUP($G1129,Temp!$A:$C,Q$1,FALSE)</f>
        <v>#VALUE!</v>
      </c>
      <c r="R1129" s="22" t="e">
        <f>VLOOKUP($G1129,Temp!$A:$C,R$1,FALSE)</f>
        <v>#VALUE!</v>
      </c>
      <c r="S1129" s="22" t="e">
        <f>VLOOKUP($G1129,Temp!$A:$C,S$1,FALSE)</f>
        <v>#VALUE!</v>
      </c>
      <c r="T1129" s="22" t="e">
        <f>VLOOKUP($G1129,Temp!$A:$C,T$1,FALSE)</f>
        <v>#VALUE!</v>
      </c>
      <c r="U1129" s="22" t="e">
        <f>VLOOKUP($G1129,Temp!$A:$C,U$1,FALSE)</f>
        <v>#VALUE!</v>
      </c>
      <c r="V1129" s="22" t="e">
        <f>VLOOKUP($G1129,Temp!$A:$C,V$1,FALSE)</f>
        <v>#VALUE!</v>
      </c>
      <c r="W1129" s="22" t="e">
        <f>VLOOKUP($G1129,Temp!$A:$C,W$1,FALSE)</f>
        <v>#VALUE!</v>
      </c>
      <c r="X1129" s="22" t="e">
        <f>VLOOKUP($G1129,Temp!$A:$C,X$1,FALSE)</f>
        <v>#VALUE!</v>
      </c>
      <c r="Y1129" s="22">
        <f>VLOOKUP($G1129,Temp!$A:$C,Y$1,FALSE)</f>
        <v>5600</v>
      </c>
      <c r="Z1129" s="22">
        <f>VLOOKUP($G1129,Temp!$A:$C,Z$1,FALSE)</f>
        <v>0</v>
      </c>
      <c r="AA1129" s="22" t="e">
        <f>VLOOKUP($A1129,Searches!$A:$H,AA$1,FALSE)</f>
        <v>#N/A</v>
      </c>
      <c r="AB1129" s="22" t="e">
        <f>VLOOKUP($A1129,Searches!$A:$H,AB$1,FALSE)</f>
        <v>#N/A</v>
      </c>
      <c r="AC1129" s="22" t="e">
        <f>VLOOKUP($A1129,Searches!$A:$H,AC$1,FALSE)</f>
        <v>#N/A</v>
      </c>
      <c r="AD1129" s="22" t="e">
        <f>VLOOKUP($A1129,Searches!$A:$H,AD$1,FALSE)</f>
        <v>#N/A</v>
      </c>
      <c r="AE1129" s="22" t="e">
        <f>VLOOKUP($A1129,Searches!$A:$H,AE$1,FALSE)</f>
        <v>#N/A</v>
      </c>
      <c r="AF1129" s="22" t="e">
        <f>VLOOKUP($A1129,Searches!$A:$H,AF$1,FALSE)</f>
        <v>#N/A</v>
      </c>
      <c r="AG1129" s="22" t="e">
        <f>VLOOKUP($A1129,Searches!$A:$H,AG$1,FALSE)</f>
        <v>#N/A</v>
      </c>
      <c r="AH1129" s="22" t="e">
        <f>VLOOKUP($G1129,Temp!$D:$F,AH$1,FALSE)</f>
        <v>#N/A</v>
      </c>
      <c r="AI1129" s="22" t="e">
        <f>VLOOKUP($G1129,Temp!$D:$F,AI$1,FALSE)</f>
        <v>#N/A</v>
      </c>
      <c r="AJ1129" s="22" t="e">
        <f>VLOOKUP($G1129,Temp!$D:$F,AJ$1,FALSE)</f>
        <v>#N/A</v>
      </c>
    </row>
    <row r="1130" spans="1:36" ht="16" x14ac:dyDescent="0.2">
      <c r="A1130" s="8" t="str">
        <f t="shared" si="17"/>
        <v>Doug Wheeler XIFIN, Inc.</v>
      </c>
      <c r="B1130" s="8" t="s">
        <v>1909</v>
      </c>
      <c r="C1130" s="8" t="s">
        <v>3768</v>
      </c>
      <c r="D1130" s="8" t="s">
        <v>42</v>
      </c>
      <c r="E1130" s="8" t="s">
        <v>3769</v>
      </c>
      <c r="F1130" s="8" t="s">
        <v>3770</v>
      </c>
      <c r="G1130" s="12" t="s">
        <v>3771</v>
      </c>
      <c r="H1130" s="22" t="str">
        <f>VLOOKUP($G1130,Temp!$A:$C,H$1,FALSE)</f>
        <v>xifin.com</v>
      </c>
      <c r="I1130" s="22" t="e">
        <f>VLOOKUP($G1130,Temp!$A:$C,I$1,FALSE)</f>
        <v>#VALUE!</v>
      </c>
      <c r="J1130" s="22" t="e">
        <f>VLOOKUP($G1130,Temp!$A:$C,J$1,FALSE)</f>
        <v>#VALUE!</v>
      </c>
      <c r="K1130" s="22" t="e">
        <f>VLOOKUP($G1130,Temp!$A:$C,K$1,FALSE)</f>
        <v>#VALUE!</v>
      </c>
      <c r="L1130" s="22" t="e">
        <f>VLOOKUP($G1130,Temp!$A:$C,L$1,FALSE)</f>
        <v>#VALUE!</v>
      </c>
      <c r="M1130" s="22" t="e">
        <f>VLOOKUP($G1130,Temp!$A:$C,M$1,FALSE)</f>
        <v>#VALUE!</v>
      </c>
      <c r="N1130" s="22" t="e">
        <f>VLOOKUP($G1130,Temp!$A:$C,N$1,FALSE)</f>
        <v>#VALUE!</v>
      </c>
      <c r="O1130" s="22" t="e">
        <f>VLOOKUP($G1130,Temp!$A:$C,O$1,FALSE)</f>
        <v>#VALUE!</v>
      </c>
      <c r="P1130" s="22" t="e">
        <f>VLOOKUP($G1130,Temp!$A:$C,P$1,FALSE)</f>
        <v>#VALUE!</v>
      </c>
      <c r="Q1130" s="22" t="e">
        <f>VLOOKUP($G1130,Temp!$A:$C,Q$1,FALSE)</f>
        <v>#VALUE!</v>
      </c>
      <c r="R1130" s="22" t="e">
        <f>VLOOKUP($G1130,Temp!$A:$C,R$1,FALSE)</f>
        <v>#VALUE!</v>
      </c>
      <c r="S1130" s="22" t="e">
        <f>VLOOKUP($G1130,Temp!$A:$C,S$1,FALSE)</f>
        <v>#VALUE!</v>
      </c>
      <c r="T1130" s="22" t="e">
        <f>VLOOKUP($G1130,Temp!$A:$C,T$1,FALSE)</f>
        <v>#VALUE!</v>
      </c>
      <c r="U1130" s="22" t="e">
        <f>VLOOKUP($G1130,Temp!$A:$C,U$1,FALSE)</f>
        <v>#VALUE!</v>
      </c>
      <c r="V1130" s="22" t="e">
        <f>VLOOKUP($G1130,Temp!$A:$C,V$1,FALSE)</f>
        <v>#VALUE!</v>
      </c>
      <c r="W1130" s="22" t="e">
        <f>VLOOKUP($G1130,Temp!$A:$C,W$1,FALSE)</f>
        <v>#VALUE!</v>
      </c>
      <c r="X1130" s="22" t="e">
        <f>VLOOKUP($G1130,Temp!$A:$C,X$1,FALSE)</f>
        <v>#VALUE!</v>
      </c>
      <c r="Y1130" s="22">
        <f>VLOOKUP($G1130,Temp!$A:$C,Y$1,FALSE)</f>
        <v>2900</v>
      </c>
      <c r="Z1130" s="22">
        <f>VLOOKUP($G1130,Temp!$A:$C,Z$1,FALSE)</f>
        <v>0</v>
      </c>
      <c r="AA1130" s="22" t="str">
        <f>VLOOKUP($A1130,Searches!$A:$H,AA$1,FALSE)</f>
        <v>Doug Wheeler</v>
      </c>
      <c r="AB1130" s="22" t="str">
        <f>VLOOKUP($A1130,Searches!$A:$H,AB$1,FALSE)</f>
        <v>XIFIN, Inc.</v>
      </c>
      <c r="AC1130" s="22" t="str">
        <f>VLOOKUP($A1130,Searches!$A:$H,AC$1,FALSE)</f>
        <v>Chief Marketing Officer</v>
      </c>
      <c r="AD1130" s="22" t="str">
        <f>VLOOKUP($A1130,Searches!$A:$H,AD$1,FALSE)</f>
        <v>2nd</v>
      </c>
      <c r="AE1130" s="22" t="str">
        <f>VLOOKUP($A1130,Searches!$A:$H,AE$1,FALSE)</f>
        <v>Open link</v>
      </c>
      <c r="AF1130" s="22" t="str">
        <f>VLOOKUP($A1130,Searches!$A:$H,AF$1,FALSE)</f>
        <v>Greater San Diego Area</v>
      </c>
      <c r="AG1130" s="22" t="str">
        <f>VLOOKUP($A1130,Searches!$A:$H,AG$1,FALSE)</f>
        <v>https://www.linkedin.com/sales/profile/3184968,Fhl_,NAME_SEARCH?moduleKey=peopleSearchResults&amp;pageKey=sales-search3-people-refinement&amp;contextId=60BC92C971D70515801E49D6842B0000&amp;requestId=d7d5f999-ea42-434c-9cf5-f18a1052564e&amp;action=CLICK&amp;target=urn%3Ali%3AsalesLead%3A(-1%2C3184968)&amp;pageNumber=12&amp;targetEl=profilelink&amp;position=6&amp;trk=lss-serp-result-lead_photo</v>
      </c>
      <c r="AH1130" s="22" t="str">
        <f>VLOOKUP($G1130,Temp!$D:$F,AH$1,FALSE)</f>
        <v>xifin.com</v>
      </c>
      <c r="AI1130" s="22" t="str">
        <f>VLOOKUP($G1130,Temp!$D:$F,AI$1,FALSE)</f>
        <v>Marketo</v>
      </c>
      <c r="AJ1130" s="22" t="str">
        <f>VLOOKUP($G1130,Temp!$D:$F,AJ$1,FALSE)</f>
        <v>Drupal</v>
      </c>
    </row>
    <row r="1131" spans="1:36" ht="16" x14ac:dyDescent="0.2">
      <c r="A1131" s="8" t="str">
        <f t="shared" si="17"/>
        <v>Daniel Incandela Return Path</v>
      </c>
      <c r="B1131" s="8" t="s">
        <v>274</v>
      </c>
      <c r="C1131" s="8" t="s">
        <v>5296</v>
      </c>
      <c r="D1131" s="8" t="s">
        <v>42</v>
      </c>
      <c r="E1131" s="8" t="s">
        <v>5297</v>
      </c>
      <c r="F1131" s="8" t="s">
        <v>5282</v>
      </c>
      <c r="G1131" s="12" t="s">
        <v>5283</v>
      </c>
      <c r="H1131" s="22" t="str">
        <f>VLOOKUP($G1131,Temp!$A:$C,H$1,FALSE)</f>
        <v>returnpath.com</v>
      </c>
      <c r="I1131" s="22" t="e">
        <f>VLOOKUP($G1131,Temp!$A:$C,I$1,FALSE)</f>
        <v>#VALUE!</v>
      </c>
      <c r="J1131" s="22" t="e">
        <f>VLOOKUP($G1131,Temp!$A:$C,J$1,FALSE)</f>
        <v>#VALUE!</v>
      </c>
      <c r="K1131" s="22" t="e">
        <f>VLOOKUP($G1131,Temp!$A:$C,K$1,FALSE)</f>
        <v>#VALUE!</v>
      </c>
      <c r="L1131" s="22" t="e">
        <f>VLOOKUP($G1131,Temp!$A:$C,L$1,FALSE)</f>
        <v>#VALUE!</v>
      </c>
      <c r="M1131" s="22" t="e">
        <f>VLOOKUP($G1131,Temp!$A:$C,M$1,FALSE)</f>
        <v>#VALUE!</v>
      </c>
      <c r="N1131" s="22" t="e">
        <f>VLOOKUP($G1131,Temp!$A:$C,N$1,FALSE)</f>
        <v>#VALUE!</v>
      </c>
      <c r="O1131" s="22" t="e">
        <f>VLOOKUP($G1131,Temp!$A:$C,O$1,FALSE)</f>
        <v>#VALUE!</v>
      </c>
      <c r="P1131" s="22" t="e">
        <f>VLOOKUP($G1131,Temp!$A:$C,P$1,FALSE)</f>
        <v>#VALUE!</v>
      </c>
      <c r="Q1131" s="22" t="e">
        <f>VLOOKUP($G1131,Temp!$A:$C,Q$1,FALSE)</f>
        <v>#VALUE!</v>
      </c>
      <c r="R1131" s="22" t="e">
        <f>VLOOKUP($G1131,Temp!$A:$C,R$1,FALSE)</f>
        <v>#VALUE!</v>
      </c>
      <c r="S1131" s="22" t="e">
        <f>VLOOKUP($G1131,Temp!$A:$C,S$1,FALSE)</f>
        <v>#VALUE!</v>
      </c>
      <c r="T1131" s="22" t="e">
        <f>VLOOKUP($G1131,Temp!$A:$C,T$1,FALSE)</f>
        <v>#VALUE!</v>
      </c>
      <c r="U1131" s="22" t="e">
        <f>VLOOKUP($G1131,Temp!$A:$C,U$1,FALSE)</f>
        <v>#VALUE!</v>
      </c>
      <c r="V1131" s="22" t="e">
        <f>VLOOKUP($G1131,Temp!$A:$C,V$1,FALSE)</f>
        <v>#VALUE!</v>
      </c>
      <c r="W1131" s="22" t="e">
        <f>VLOOKUP($G1131,Temp!$A:$C,W$1,FALSE)</f>
        <v>#VALUE!</v>
      </c>
      <c r="X1131" s="22" t="e">
        <f>VLOOKUP($G1131,Temp!$A:$C,X$1,FALSE)</f>
        <v>#VALUE!</v>
      </c>
      <c r="Y1131" s="22">
        <f>VLOOKUP($G1131,Temp!$A:$C,Y$1,FALSE)</f>
        <v>41500</v>
      </c>
      <c r="Z1131" s="22">
        <f>VLOOKUP($G1131,Temp!$A:$C,Z$1,FALSE)</f>
        <v>1400</v>
      </c>
      <c r="AA1131" s="22" t="str">
        <f>VLOOKUP($A1131,Searches!$A:$H,AA$1,FALSE)</f>
        <v>Daniel Incandela</v>
      </c>
      <c r="AB1131" s="22" t="str">
        <f>VLOOKUP($A1131,Searches!$A:$H,AB$1,FALSE)</f>
        <v>Return Path</v>
      </c>
      <c r="AC1131" s="22" t="str">
        <f>VLOOKUP($A1131,Searches!$A:$H,AC$1,FALSE)</f>
        <v>Chief Marketing Officer</v>
      </c>
      <c r="AD1131" s="22" t="str">
        <f>VLOOKUP($A1131,Searches!$A:$H,AD$1,FALSE)</f>
        <v>2nd</v>
      </c>
      <c r="AE1131" s="22" t="str">
        <f>VLOOKUP($A1131,Searches!$A:$H,AE$1,FALSE)</f>
        <v/>
      </c>
      <c r="AF1131" s="22" t="str">
        <f>VLOOKUP($A1131,Searches!$A:$H,AF$1,FALSE)</f>
        <v>Indianapolis, Indiana Area</v>
      </c>
      <c r="AG1131" s="22" t="str">
        <f>VLOOKUP($A1131,Searches!$A:$H,AG$1,FALSE)</f>
        <v>https://www.linkedin.com/sales/profile/18301616,3aCK,NAME_SEARCH?moduleKey=peopleSearchResults&amp;pageKey=sales-search3-people-refinement&amp;contextId=60BC92C971D70515801E49D6842B0000&amp;requestId=d7d5f999-ea42-434c-9cf5-f18a1052564e&amp;action=CLICK&amp;target=urn%3Ali%3AsalesLead%3A(-1%2C18301616)&amp;pageNumber=12&amp;targetEl=profilelink&amp;position=7&amp;trk=lss-serp-result-lead_photo</v>
      </c>
      <c r="AH1131" s="22" t="str">
        <f>VLOOKUP($G1131,Temp!$D:$F,AH$1,FALSE)</f>
        <v>returnpath.com</v>
      </c>
      <c r="AI1131" s="22" t="str">
        <f>VLOOKUP($G1131,Temp!$D:$F,AI$1,FALSE)</f>
        <v>Marketo</v>
      </c>
      <c r="AJ1131" s="22" t="str">
        <f>VLOOKUP($G1131,Temp!$D:$F,AJ$1,FALSE)</f>
        <v>WordPress</v>
      </c>
    </row>
    <row r="1132" spans="1:36" ht="16" x14ac:dyDescent="0.2">
      <c r="A1132" s="8" t="str">
        <f t="shared" si="17"/>
        <v>Jody Kaminsky Ultimate Software</v>
      </c>
      <c r="B1132" s="8" t="s">
        <v>6520</v>
      </c>
      <c r="C1132" s="8" t="s">
        <v>6521</v>
      </c>
      <c r="D1132" s="8" t="s">
        <v>42</v>
      </c>
      <c r="E1132" s="8" t="s">
        <v>6522</v>
      </c>
      <c r="F1132" s="8" t="s">
        <v>6523</v>
      </c>
      <c r="G1132" s="12" t="s">
        <v>6111</v>
      </c>
      <c r="H1132" s="22" t="str">
        <f>VLOOKUP($G1132,Temp!$A:$C,H$1,FALSE)</f>
        <v>ultimatesoftware.com</v>
      </c>
      <c r="I1132" s="22" t="e">
        <f>VLOOKUP($G1132,Temp!$A:$C,I$1,FALSE)</f>
        <v>#VALUE!</v>
      </c>
      <c r="J1132" s="22" t="e">
        <f>VLOOKUP($G1132,Temp!$A:$C,J$1,FALSE)</f>
        <v>#VALUE!</v>
      </c>
      <c r="K1132" s="22" t="e">
        <f>VLOOKUP($G1132,Temp!$A:$C,K$1,FALSE)</f>
        <v>#VALUE!</v>
      </c>
      <c r="L1132" s="22" t="e">
        <f>VLOOKUP($G1132,Temp!$A:$C,L$1,FALSE)</f>
        <v>#VALUE!</v>
      </c>
      <c r="M1132" s="22" t="e">
        <f>VLOOKUP($G1132,Temp!$A:$C,M$1,FALSE)</f>
        <v>#VALUE!</v>
      </c>
      <c r="N1132" s="22" t="e">
        <f>VLOOKUP($G1132,Temp!$A:$C,N$1,FALSE)</f>
        <v>#VALUE!</v>
      </c>
      <c r="O1132" s="22" t="e">
        <f>VLOOKUP($G1132,Temp!$A:$C,O$1,FALSE)</f>
        <v>#VALUE!</v>
      </c>
      <c r="P1132" s="22" t="e">
        <f>VLOOKUP($G1132,Temp!$A:$C,P$1,FALSE)</f>
        <v>#VALUE!</v>
      </c>
      <c r="Q1132" s="22" t="e">
        <f>VLOOKUP($G1132,Temp!$A:$C,Q$1,FALSE)</f>
        <v>#VALUE!</v>
      </c>
      <c r="R1132" s="22" t="e">
        <f>VLOOKUP($G1132,Temp!$A:$C,R$1,FALSE)</f>
        <v>#VALUE!</v>
      </c>
      <c r="S1132" s="22" t="e">
        <f>VLOOKUP($G1132,Temp!$A:$C,S$1,FALSE)</f>
        <v>#VALUE!</v>
      </c>
      <c r="T1132" s="22" t="e">
        <f>VLOOKUP($G1132,Temp!$A:$C,T$1,FALSE)</f>
        <v>#VALUE!</v>
      </c>
      <c r="U1132" s="22" t="e">
        <f>VLOOKUP($G1132,Temp!$A:$C,U$1,FALSE)</f>
        <v>#VALUE!</v>
      </c>
      <c r="V1132" s="22" t="e">
        <f>VLOOKUP($G1132,Temp!$A:$C,V$1,FALSE)</f>
        <v>#VALUE!</v>
      </c>
      <c r="W1132" s="22" t="e">
        <f>VLOOKUP($G1132,Temp!$A:$C,W$1,FALSE)</f>
        <v>#VALUE!</v>
      </c>
      <c r="X1132" s="22" t="e">
        <f>VLOOKUP($G1132,Temp!$A:$C,X$1,FALSE)</f>
        <v>#VALUE!</v>
      </c>
      <c r="Y1132" s="22">
        <f>VLOOKUP($G1132,Temp!$A:$C,Y$1,FALSE)</f>
        <v>197000</v>
      </c>
      <c r="Z1132" s="22">
        <f>VLOOKUP($G1132,Temp!$A:$C,Z$1,FALSE)</f>
        <v>33</v>
      </c>
      <c r="AA1132" s="22" t="e">
        <f>VLOOKUP($A1132,Searches!$A:$H,AA$1,FALSE)</f>
        <v>#N/A</v>
      </c>
      <c r="AB1132" s="22" t="e">
        <f>VLOOKUP($A1132,Searches!$A:$H,AB$1,FALSE)</f>
        <v>#N/A</v>
      </c>
      <c r="AC1132" s="22" t="e">
        <f>VLOOKUP($A1132,Searches!$A:$H,AC$1,FALSE)</f>
        <v>#N/A</v>
      </c>
      <c r="AD1132" s="22" t="e">
        <f>VLOOKUP($A1132,Searches!$A:$H,AD$1,FALSE)</f>
        <v>#N/A</v>
      </c>
      <c r="AE1132" s="22" t="e">
        <f>VLOOKUP($A1132,Searches!$A:$H,AE$1,FALSE)</f>
        <v>#N/A</v>
      </c>
      <c r="AF1132" s="22" t="e">
        <f>VLOOKUP($A1132,Searches!$A:$H,AF$1,FALSE)</f>
        <v>#N/A</v>
      </c>
      <c r="AG1132" s="22" t="e">
        <f>VLOOKUP($A1132,Searches!$A:$H,AG$1,FALSE)</f>
        <v>#N/A</v>
      </c>
      <c r="AH1132" s="22" t="str">
        <f>VLOOKUP($G1132,Temp!$D:$F,AH$1,FALSE)</f>
        <v>ultimatesoftware.com</v>
      </c>
      <c r="AI1132" s="22" t="str">
        <f>VLOOKUP($G1132,Temp!$D:$F,AI$1,FALSE)</f>
        <v>Eloqua</v>
      </c>
      <c r="AJ1132" s="22" t="str">
        <f>VLOOKUP($G1132,Temp!$D:$F,AJ$1,FALSE)</f>
        <v>WordPress</v>
      </c>
    </row>
    <row r="1133" spans="1:36" ht="16" x14ac:dyDescent="0.2">
      <c r="A1133" s="8" t="str">
        <f t="shared" si="17"/>
        <v>Susan Doherty Innit</v>
      </c>
      <c r="B1133" s="8" t="s">
        <v>3149</v>
      </c>
      <c r="C1133" s="8" t="s">
        <v>6531</v>
      </c>
      <c r="D1133" s="8" t="s">
        <v>32</v>
      </c>
      <c r="E1133" s="8" t="s">
        <v>6532</v>
      </c>
      <c r="F1133" s="8" t="s">
        <v>6533</v>
      </c>
      <c r="G1133" s="12" t="s">
        <v>6116</v>
      </c>
      <c r="H1133" s="22" t="str">
        <f>VLOOKUP($G1133,Temp!$A:$C,H$1,FALSE)</f>
        <v>innit.com</v>
      </c>
      <c r="I1133" s="22" t="e">
        <f>VLOOKUP($G1133,Temp!$A:$C,I$1,FALSE)</f>
        <v>#VALUE!</v>
      </c>
      <c r="J1133" s="22" t="e">
        <f>VLOOKUP($G1133,Temp!$A:$C,J$1,FALSE)</f>
        <v>#VALUE!</v>
      </c>
      <c r="K1133" s="22" t="e">
        <f>VLOOKUP($G1133,Temp!$A:$C,K$1,FALSE)</f>
        <v>#VALUE!</v>
      </c>
      <c r="L1133" s="22" t="e">
        <f>VLOOKUP($G1133,Temp!$A:$C,L$1,FALSE)</f>
        <v>#VALUE!</v>
      </c>
      <c r="M1133" s="22" t="e">
        <f>VLOOKUP($G1133,Temp!$A:$C,M$1,FALSE)</f>
        <v>#VALUE!</v>
      </c>
      <c r="N1133" s="22" t="e">
        <f>VLOOKUP($G1133,Temp!$A:$C,N$1,FALSE)</f>
        <v>#VALUE!</v>
      </c>
      <c r="O1133" s="22" t="e">
        <f>VLOOKUP($G1133,Temp!$A:$C,O$1,FALSE)</f>
        <v>#VALUE!</v>
      </c>
      <c r="P1133" s="22" t="e">
        <f>VLOOKUP($G1133,Temp!$A:$C,P$1,FALSE)</f>
        <v>#VALUE!</v>
      </c>
      <c r="Q1133" s="22" t="e">
        <f>VLOOKUP($G1133,Temp!$A:$C,Q$1,FALSE)</f>
        <v>#VALUE!</v>
      </c>
      <c r="R1133" s="22" t="e">
        <f>VLOOKUP($G1133,Temp!$A:$C,R$1,FALSE)</f>
        <v>#VALUE!</v>
      </c>
      <c r="S1133" s="22" t="e">
        <f>VLOOKUP($G1133,Temp!$A:$C,S$1,FALSE)</f>
        <v>#VALUE!</v>
      </c>
      <c r="T1133" s="22" t="e">
        <f>VLOOKUP($G1133,Temp!$A:$C,T$1,FALSE)</f>
        <v>#VALUE!</v>
      </c>
      <c r="U1133" s="22" t="e">
        <f>VLOOKUP($G1133,Temp!$A:$C,U$1,FALSE)</f>
        <v>#VALUE!</v>
      </c>
      <c r="V1133" s="22" t="e">
        <f>VLOOKUP($G1133,Temp!$A:$C,V$1,FALSE)</f>
        <v>#VALUE!</v>
      </c>
      <c r="W1133" s="22" t="e">
        <f>VLOOKUP($G1133,Temp!$A:$C,W$1,FALSE)</f>
        <v>#VALUE!</v>
      </c>
      <c r="X1133" s="22" t="e">
        <f>VLOOKUP($G1133,Temp!$A:$C,X$1,FALSE)</f>
        <v>#VALUE!</v>
      </c>
      <c r="Y1133" s="22">
        <f>VLOOKUP($G1133,Temp!$A:$C,Y$1,FALSE)</f>
        <v>2300</v>
      </c>
      <c r="Z1133" s="22">
        <f>VLOOKUP($G1133,Temp!$A:$C,Z$1,FALSE)</f>
        <v>0</v>
      </c>
      <c r="AA1133" s="22" t="str">
        <f>VLOOKUP($A1133,Searches!$A:$H,AA$1,FALSE)</f>
        <v>Susan Doherty</v>
      </c>
      <c r="AB1133" s="22" t="str">
        <f>VLOOKUP($A1133,Searches!$A:$H,AB$1,FALSE)</f>
        <v>Innit</v>
      </c>
      <c r="AC1133" s="22" t="str">
        <f>VLOOKUP($A1133,Searches!$A:$H,AC$1,FALSE)</f>
        <v>Chief Marketing Officer (CMO)</v>
      </c>
      <c r="AD1133" s="22" t="str">
        <f>VLOOKUP($A1133,Searches!$A:$H,AD$1,FALSE)</f>
        <v>2nd</v>
      </c>
      <c r="AE1133" s="22" t="str">
        <f>VLOOKUP($A1133,Searches!$A:$H,AE$1,FALSE)</f>
        <v>Open link</v>
      </c>
      <c r="AF1133" s="22" t="str">
        <f>VLOOKUP($A1133,Searches!$A:$H,AF$1,FALSE)</f>
        <v>San Francisco Bay Area</v>
      </c>
      <c r="AG1133" s="22" t="str">
        <f>VLOOKUP($A1133,Searches!$A:$H,AG$1,FALSE)</f>
        <v>https://www.linkedin.com/sales/profile/6259422,eaLZ,NAME_SEARCH?moduleKey=peopleSearchResults&amp;pageKey=sales-search3-people-refinement&amp;contextId=60BC92C971D70515801E49D6842B0000&amp;requestId=f96f5bc7-08dc-43d8-8d93-3520b1cb4dfa&amp;action=CLICK&amp;target=urn%3Ali%3AsalesLead%3A(-1%2C6259422)&amp;pageNumber=12&amp;targetEl=profilelink&amp;position=4&amp;trk=lss-serp-result-lead_photo</v>
      </c>
      <c r="AH1133" s="22" t="e">
        <f>VLOOKUP($G1133,Temp!$D:$F,AH$1,FALSE)</f>
        <v>#N/A</v>
      </c>
      <c r="AI1133" s="22" t="e">
        <f>VLOOKUP($G1133,Temp!$D:$F,AI$1,FALSE)</f>
        <v>#N/A</v>
      </c>
      <c r="AJ1133" s="22" t="e">
        <f>VLOOKUP($G1133,Temp!$D:$F,AJ$1,FALSE)</f>
        <v>#N/A</v>
      </c>
    </row>
    <row r="1134" spans="1:36" ht="16" x14ac:dyDescent="0.2">
      <c r="A1134" s="8" t="str">
        <f t="shared" si="17"/>
        <v>Tim Minahan Citrix</v>
      </c>
      <c r="B1134" s="8" t="s">
        <v>3543</v>
      </c>
      <c r="C1134" s="8" t="s">
        <v>6547</v>
      </c>
      <c r="D1134" s="8" t="s">
        <v>6548</v>
      </c>
      <c r="E1134" s="8" t="s">
        <v>6549</v>
      </c>
      <c r="F1134" s="8" t="s">
        <v>6550</v>
      </c>
      <c r="G1134" s="12" t="s">
        <v>6134</v>
      </c>
      <c r="H1134" s="22" t="str">
        <f>VLOOKUP($G1134,Temp!$A:$C,H$1,FALSE)</f>
        <v>citrix.com</v>
      </c>
      <c r="I1134" s="22" t="e">
        <f>VLOOKUP($G1134,Temp!$A:$C,I$1,FALSE)</f>
        <v>#VALUE!</v>
      </c>
      <c r="J1134" s="22" t="e">
        <f>VLOOKUP($G1134,Temp!$A:$C,J$1,FALSE)</f>
        <v>#VALUE!</v>
      </c>
      <c r="K1134" s="22" t="e">
        <f>VLOOKUP($G1134,Temp!$A:$C,K$1,FALSE)</f>
        <v>#VALUE!</v>
      </c>
      <c r="L1134" s="22" t="e">
        <f>VLOOKUP($G1134,Temp!$A:$C,L$1,FALSE)</f>
        <v>#VALUE!</v>
      </c>
      <c r="M1134" s="22" t="e">
        <f>VLOOKUP($G1134,Temp!$A:$C,M$1,FALSE)</f>
        <v>#VALUE!</v>
      </c>
      <c r="N1134" s="22" t="e">
        <f>VLOOKUP($G1134,Temp!$A:$C,N$1,FALSE)</f>
        <v>#VALUE!</v>
      </c>
      <c r="O1134" s="22" t="e">
        <f>VLOOKUP($G1134,Temp!$A:$C,O$1,FALSE)</f>
        <v>#VALUE!</v>
      </c>
      <c r="P1134" s="22" t="e">
        <f>VLOOKUP($G1134,Temp!$A:$C,P$1,FALSE)</f>
        <v>#VALUE!</v>
      </c>
      <c r="Q1134" s="22" t="e">
        <f>VLOOKUP($G1134,Temp!$A:$C,Q$1,FALSE)</f>
        <v>#VALUE!</v>
      </c>
      <c r="R1134" s="22" t="e">
        <f>VLOOKUP($G1134,Temp!$A:$C,R$1,FALSE)</f>
        <v>#VALUE!</v>
      </c>
      <c r="S1134" s="22" t="e">
        <f>VLOOKUP($G1134,Temp!$A:$C,S$1,FALSE)</f>
        <v>#VALUE!</v>
      </c>
      <c r="T1134" s="22" t="e">
        <f>VLOOKUP($G1134,Temp!$A:$C,T$1,FALSE)</f>
        <v>#VALUE!</v>
      </c>
      <c r="U1134" s="22" t="e">
        <f>VLOOKUP($G1134,Temp!$A:$C,U$1,FALSE)</f>
        <v>#VALUE!</v>
      </c>
      <c r="V1134" s="22" t="e">
        <f>VLOOKUP($G1134,Temp!$A:$C,V$1,FALSE)</f>
        <v>#VALUE!</v>
      </c>
      <c r="W1134" s="22" t="e">
        <f>VLOOKUP($G1134,Temp!$A:$C,W$1,FALSE)</f>
        <v>#VALUE!</v>
      </c>
      <c r="X1134" s="22" t="e">
        <f>VLOOKUP($G1134,Temp!$A:$C,X$1,FALSE)</f>
        <v>#VALUE!</v>
      </c>
      <c r="Y1134" s="22">
        <f>VLOOKUP($G1134,Temp!$A:$C,Y$1,FALSE)</f>
        <v>1800000</v>
      </c>
      <c r="Z1134" s="22">
        <f>VLOOKUP($G1134,Temp!$A:$C,Z$1,FALSE)</f>
        <v>51900</v>
      </c>
      <c r="AA1134" s="22" t="e">
        <f>VLOOKUP($A1134,Searches!$A:$H,AA$1,FALSE)</f>
        <v>#N/A</v>
      </c>
      <c r="AB1134" s="22" t="e">
        <f>VLOOKUP($A1134,Searches!$A:$H,AB$1,FALSE)</f>
        <v>#N/A</v>
      </c>
      <c r="AC1134" s="22" t="e">
        <f>VLOOKUP($A1134,Searches!$A:$H,AC$1,FALSE)</f>
        <v>#N/A</v>
      </c>
      <c r="AD1134" s="22" t="e">
        <f>VLOOKUP($A1134,Searches!$A:$H,AD$1,FALSE)</f>
        <v>#N/A</v>
      </c>
      <c r="AE1134" s="22" t="e">
        <f>VLOOKUP($A1134,Searches!$A:$H,AE$1,FALSE)</f>
        <v>#N/A</v>
      </c>
      <c r="AF1134" s="22" t="e">
        <f>VLOOKUP($A1134,Searches!$A:$H,AF$1,FALSE)</f>
        <v>#N/A</v>
      </c>
      <c r="AG1134" s="22" t="e">
        <f>VLOOKUP($A1134,Searches!$A:$H,AG$1,FALSE)</f>
        <v>#N/A</v>
      </c>
      <c r="AH1134" s="22" t="str">
        <f>VLOOKUP($G1134,Temp!$D:$F,AH$1,FALSE)</f>
        <v>citrix.com</v>
      </c>
      <c r="AI1134" s="22" t="str">
        <f>VLOOKUP($G1134,Temp!$D:$F,AI$1,FALSE)</f>
        <v>Marketo</v>
      </c>
      <c r="AJ1134" s="22" t="str">
        <f>VLOOKUP($G1134,Temp!$D:$F,AJ$1,FALSE)</f>
        <v>WordPress</v>
      </c>
    </row>
    <row r="1135" spans="1:36" ht="16" x14ac:dyDescent="0.2">
      <c r="A1135" s="8" t="str">
        <f t="shared" si="17"/>
        <v>Damon Peters Proxibid</v>
      </c>
      <c r="B1135" s="8" t="s">
        <v>6553</v>
      </c>
      <c r="C1135" s="8" t="s">
        <v>6554</v>
      </c>
      <c r="D1135" s="8" t="s">
        <v>42</v>
      </c>
      <c r="E1135" s="8" t="s">
        <v>6555</v>
      </c>
      <c r="F1135" s="8" t="s">
        <v>6557</v>
      </c>
      <c r="G1135" s="12" t="s">
        <v>6147</v>
      </c>
      <c r="H1135" s="22" t="str">
        <f>VLOOKUP($G1135,Temp!$A:$C,H$1,FALSE)</f>
        <v>proxibid.com</v>
      </c>
      <c r="I1135" s="22" t="e">
        <f>VLOOKUP($G1135,Temp!$A:$C,I$1,FALSE)</f>
        <v>#VALUE!</v>
      </c>
      <c r="J1135" s="22" t="e">
        <f>VLOOKUP($G1135,Temp!$A:$C,J$1,FALSE)</f>
        <v>#VALUE!</v>
      </c>
      <c r="K1135" s="22" t="e">
        <f>VLOOKUP($G1135,Temp!$A:$C,K$1,FALSE)</f>
        <v>#VALUE!</v>
      </c>
      <c r="L1135" s="22" t="e">
        <f>VLOOKUP($G1135,Temp!$A:$C,L$1,FALSE)</f>
        <v>#VALUE!</v>
      </c>
      <c r="M1135" s="22" t="e">
        <f>VLOOKUP($G1135,Temp!$A:$C,M$1,FALSE)</f>
        <v>#VALUE!</v>
      </c>
      <c r="N1135" s="22" t="e">
        <f>VLOOKUP($G1135,Temp!$A:$C,N$1,FALSE)</f>
        <v>#VALUE!</v>
      </c>
      <c r="O1135" s="22" t="e">
        <f>VLOOKUP($G1135,Temp!$A:$C,O$1,FALSE)</f>
        <v>#VALUE!</v>
      </c>
      <c r="P1135" s="22" t="e">
        <f>VLOOKUP($G1135,Temp!$A:$C,P$1,FALSE)</f>
        <v>#VALUE!</v>
      </c>
      <c r="Q1135" s="22" t="e">
        <f>VLOOKUP($G1135,Temp!$A:$C,Q$1,FALSE)</f>
        <v>#VALUE!</v>
      </c>
      <c r="R1135" s="22" t="e">
        <f>VLOOKUP($G1135,Temp!$A:$C,R$1,FALSE)</f>
        <v>#VALUE!</v>
      </c>
      <c r="S1135" s="22" t="e">
        <f>VLOOKUP($G1135,Temp!$A:$C,S$1,FALSE)</f>
        <v>#VALUE!</v>
      </c>
      <c r="T1135" s="22" t="e">
        <f>VLOOKUP($G1135,Temp!$A:$C,T$1,FALSE)</f>
        <v>#VALUE!</v>
      </c>
      <c r="U1135" s="22" t="e">
        <f>VLOOKUP($G1135,Temp!$A:$C,U$1,FALSE)</f>
        <v>#VALUE!</v>
      </c>
      <c r="V1135" s="22" t="e">
        <f>VLOOKUP($G1135,Temp!$A:$C,V$1,FALSE)</f>
        <v>#VALUE!</v>
      </c>
      <c r="W1135" s="22" t="e">
        <f>VLOOKUP($G1135,Temp!$A:$C,W$1,FALSE)</f>
        <v>#VALUE!</v>
      </c>
      <c r="X1135" s="22" t="e">
        <f>VLOOKUP($G1135,Temp!$A:$C,X$1,FALSE)</f>
        <v>#VALUE!</v>
      </c>
      <c r="Y1135" s="22">
        <f>VLOOKUP($G1135,Temp!$A:$C,Y$1,FALSE)</f>
        <v>90000</v>
      </c>
      <c r="Z1135" s="22">
        <f>VLOOKUP($G1135,Temp!$A:$C,Z$1,FALSE)</f>
        <v>7500</v>
      </c>
      <c r="AA1135" s="22" t="str">
        <f>VLOOKUP($A1135,Searches!$A:$H,AA$1,FALSE)</f>
        <v>Damon Peters</v>
      </c>
      <c r="AB1135" s="22" t="str">
        <f>VLOOKUP($A1135,Searches!$A:$H,AB$1,FALSE)</f>
        <v>Proxibid</v>
      </c>
      <c r="AC1135" s="22" t="str">
        <f>VLOOKUP($A1135,Searches!$A:$H,AC$1,FALSE)</f>
        <v>Chief Marketing Officer</v>
      </c>
      <c r="AD1135" s="22" t="str">
        <f>VLOOKUP($A1135,Searches!$A:$H,AD$1,FALSE)</f>
        <v>2nd</v>
      </c>
      <c r="AE1135" s="22" t="str">
        <f>VLOOKUP($A1135,Searches!$A:$H,AE$1,FALSE)</f>
        <v/>
      </c>
      <c r="AF1135" s="22" t="str">
        <f>VLOOKUP($A1135,Searches!$A:$H,AF$1,FALSE)</f>
        <v>Greater Omaha Area</v>
      </c>
      <c r="AG1135" s="22" t="str">
        <f>VLOOKUP($A1135,Searches!$A:$H,AG$1,FALSE)</f>
        <v>https://www.linkedin.com/sales/profile/7089214,PpCk,NAME_SEARCH?moduleKey=peopleSearchResults&amp;pageKey=sales-search3-people-refinement&amp;contextId=60BC92C971D70515801E49D6842B0000&amp;requestId=c64c9bc3-f953-4958-9420-493eb96dbb53&amp;action=CLICK&amp;target=urn%3Ali%3AsalesLead%3A(-1%2C7089214)&amp;pageNumber=13&amp;targetEl=profilelink&amp;position=8&amp;trk=lss-serp-result-lead_photo</v>
      </c>
      <c r="AH1135" s="22" t="str">
        <f>VLOOKUP($G1135,Temp!$D:$F,AH$1,FALSE)</f>
        <v>proxibid.com</v>
      </c>
      <c r="AI1135" s="22" t="str">
        <f>VLOOKUP($G1135,Temp!$D:$F,AI$1,FALSE)</f>
        <v>Pardot</v>
      </c>
      <c r="AJ1135" s="22" t="str">
        <f>VLOOKUP($G1135,Temp!$D:$F,AJ$1,FALSE)</f>
        <v>WordPress</v>
      </c>
    </row>
    <row r="1136" spans="1:36" ht="16" x14ac:dyDescent="0.2">
      <c r="A1136" s="8" t="str">
        <f t="shared" si="17"/>
        <v>Steve Rotter OutSystems</v>
      </c>
      <c r="B1136" s="8" t="s">
        <v>1864</v>
      </c>
      <c r="C1136" s="8" t="s">
        <v>6569</v>
      </c>
      <c r="D1136" s="8" t="s">
        <v>180</v>
      </c>
      <c r="E1136" s="8" t="s">
        <v>6570</v>
      </c>
      <c r="F1136" s="8" t="s">
        <v>6571</v>
      </c>
      <c r="G1136" s="12" t="s">
        <v>6156</v>
      </c>
      <c r="H1136" s="22" t="str">
        <f>VLOOKUP($G1136,Temp!$A:$C,H$1,FALSE)</f>
        <v>outsystems.com</v>
      </c>
      <c r="I1136" s="22" t="e">
        <f>VLOOKUP($G1136,Temp!$A:$C,I$1,FALSE)</f>
        <v>#VALUE!</v>
      </c>
      <c r="J1136" s="22" t="e">
        <f>VLOOKUP($G1136,Temp!$A:$C,J$1,FALSE)</f>
        <v>#VALUE!</v>
      </c>
      <c r="K1136" s="22" t="e">
        <f>VLOOKUP($G1136,Temp!$A:$C,K$1,FALSE)</f>
        <v>#VALUE!</v>
      </c>
      <c r="L1136" s="22" t="e">
        <f>VLOOKUP($G1136,Temp!$A:$C,L$1,FALSE)</f>
        <v>#VALUE!</v>
      </c>
      <c r="M1136" s="22" t="e">
        <f>VLOOKUP($G1136,Temp!$A:$C,M$1,FALSE)</f>
        <v>#VALUE!</v>
      </c>
      <c r="N1136" s="22" t="e">
        <f>VLOOKUP($G1136,Temp!$A:$C,N$1,FALSE)</f>
        <v>#VALUE!</v>
      </c>
      <c r="O1136" s="22" t="e">
        <f>VLOOKUP($G1136,Temp!$A:$C,O$1,FALSE)</f>
        <v>#VALUE!</v>
      </c>
      <c r="P1136" s="22" t="e">
        <f>VLOOKUP($G1136,Temp!$A:$C,P$1,FALSE)</f>
        <v>#VALUE!</v>
      </c>
      <c r="Q1136" s="22" t="e">
        <f>VLOOKUP($G1136,Temp!$A:$C,Q$1,FALSE)</f>
        <v>#VALUE!</v>
      </c>
      <c r="R1136" s="22" t="e">
        <f>VLOOKUP($G1136,Temp!$A:$C,R$1,FALSE)</f>
        <v>#VALUE!</v>
      </c>
      <c r="S1136" s="22" t="e">
        <f>VLOOKUP($G1136,Temp!$A:$C,S$1,FALSE)</f>
        <v>#VALUE!</v>
      </c>
      <c r="T1136" s="22" t="e">
        <f>VLOOKUP($G1136,Temp!$A:$C,T$1,FALSE)</f>
        <v>#VALUE!</v>
      </c>
      <c r="U1136" s="22" t="e">
        <f>VLOOKUP($G1136,Temp!$A:$C,U$1,FALSE)</f>
        <v>#VALUE!</v>
      </c>
      <c r="V1136" s="22" t="e">
        <f>VLOOKUP($G1136,Temp!$A:$C,V$1,FALSE)</f>
        <v>#VALUE!</v>
      </c>
      <c r="W1136" s="22" t="e">
        <f>VLOOKUP($G1136,Temp!$A:$C,W$1,FALSE)</f>
        <v>#VALUE!</v>
      </c>
      <c r="X1136" s="22" t="e">
        <f>VLOOKUP($G1136,Temp!$A:$C,X$1,FALSE)</f>
        <v>#VALUE!</v>
      </c>
      <c r="Y1136" s="22">
        <f>VLOOKUP($G1136,Temp!$A:$C,Y$1,FALSE)</f>
        <v>33300</v>
      </c>
      <c r="Z1136" s="22">
        <f>VLOOKUP($G1136,Temp!$A:$C,Z$1,FALSE)</f>
        <v>60300</v>
      </c>
      <c r="AA1136" s="22" t="str">
        <f>VLOOKUP($A1136,Searches!$A:$H,AA$1,FALSE)</f>
        <v>Steve Rotter</v>
      </c>
      <c r="AB1136" s="22" t="str">
        <f>VLOOKUP($A1136,Searches!$A:$H,AB$1,FALSE)</f>
        <v>OutSystems</v>
      </c>
      <c r="AC1136" s="22" t="str">
        <f>VLOOKUP($A1136,Searches!$A:$H,AC$1,FALSE)</f>
        <v>CMO</v>
      </c>
      <c r="AD1136" s="22" t="str">
        <f>VLOOKUP($A1136,Searches!$A:$H,AD$1,FALSE)</f>
        <v>2nd</v>
      </c>
      <c r="AE1136" s="22" t="str">
        <f>VLOOKUP($A1136,Searches!$A:$H,AE$1,FALSE)</f>
        <v>Open link</v>
      </c>
      <c r="AF1136" s="22" t="str">
        <f>VLOOKUP($A1136,Searches!$A:$H,AF$1,FALSE)</f>
        <v>Greater Chicago Area</v>
      </c>
      <c r="AG1136" s="22" t="str">
        <f>VLOOKUP($A1136,Searches!$A:$H,AG$1,FALSE)</f>
        <v>https://www.linkedin.com/sales/profile/2304187,_qa7,NAME_SEARCH?moduleKey=peopleSearchResults&amp;pageKey=sales-search3-people-refinement&amp;contextId=60BC92C971D70515801E49D6842B0000&amp;requestId=eee7c5f6-8583-4c51-8fea-57b038f07542&amp;action=CLICK&amp;target=urn%3Ali%3AsalesLead%3A(-1%2C2304187)&amp;pageNumber=16&amp;targetEl=profilelink&amp;position=3&amp;trk=lss-serp-result-lead_photo</v>
      </c>
      <c r="AH1136" s="22" t="e">
        <f>VLOOKUP($G1136,Temp!$D:$F,AH$1,FALSE)</f>
        <v>#N/A</v>
      </c>
      <c r="AI1136" s="22" t="e">
        <f>VLOOKUP($G1136,Temp!$D:$F,AI$1,FALSE)</f>
        <v>#N/A</v>
      </c>
      <c r="AJ1136" s="22" t="e">
        <f>VLOOKUP($G1136,Temp!$D:$F,AJ$1,FALSE)</f>
        <v>#N/A</v>
      </c>
    </row>
    <row r="1137" spans="1:36" ht="16" x14ac:dyDescent="0.2">
      <c r="A1137" s="8" t="str">
        <f t="shared" si="17"/>
        <v>Eric Quanstrom CIENCE</v>
      </c>
      <c r="B1137" s="8" t="s">
        <v>214</v>
      </c>
      <c r="C1137" s="8" t="s">
        <v>5550</v>
      </c>
      <c r="D1137" s="8" t="s">
        <v>180</v>
      </c>
      <c r="E1137" s="8" t="s">
        <v>5551</v>
      </c>
      <c r="F1137" s="8" t="s">
        <v>5552</v>
      </c>
      <c r="G1137" s="12" t="s">
        <v>5553</v>
      </c>
      <c r="H1137" s="22" t="str">
        <f>VLOOKUP($G1137,Temp!$A:$C,H$1,FALSE)</f>
        <v>cience.com</v>
      </c>
      <c r="I1137" s="22" t="e">
        <f>VLOOKUP($G1137,Temp!$A:$C,I$1,FALSE)</f>
        <v>#VALUE!</v>
      </c>
      <c r="J1137" s="22" t="e">
        <f>VLOOKUP($G1137,Temp!$A:$C,J$1,FALSE)</f>
        <v>#VALUE!</v>
      </c>
      <c r="K1137" s="22" t="e">
        <f>VLOOKUP($G1137,Temp!$A:$C,K$1,FALSE)</f>
        <v>#VALUE!</v>
      </c>
      <c r="L1137" s="22" t="e">
        <f>VLOOKUP($G1137,Temp!$A:$C,L$1,FALSE)</f>
        <v>#VALUE!</v>
      </c>
      <c r="M1137" s="22" t="e">
        <f>VLOOKUP($G1137,Temp!$A:$C,M$1,FALSE)</f>
        <v>#VALUE!</v>
      </c>
      <c r="N1137" s="22" t="e">
        <f>VLOOKUP($G1137,Temp!$A:$C,N$1,FALSE)</f>
        <v>#VALUE!</v>
      </c>
      <c r="O1137" s="22" t="e">
        <f>VLOOKUP($G1137,Temp!$A:$C,O$1,FALSE)</f>
        <v>#VALUE!</v>
      </c>
      <c r="P1137" s="22" t="e">
        <f>VLOOKUP($G1137,Temp!$A:$C,P$1,FALSE)</f>
        <v>#VALUE!</v>
      </c>
      <c r="Q1137" s="22" t="e">
        <f>VLOOKUP($G1137,Temp!$A:$C,Q$1,FALSE)</f>
        <v>#VALUE!</v>
      </c>
      <c r="R1137" s="22" t="e">
        <f>VLOOKUP($G1137,Temp!$A:$C,R$1,FALSE)</f>
        <v>#VALUE!</v>
      </c>
      <c r="S1137" s="22" t="e">
        <f>VLOOKUP($G1137,Temp!$A:$C,S$1,FALSE)</f>
        <v>#VALUE!</v>
      </c>
      <c r="T1137" s="22" t="e">
        <f>VLOOKUP($G1137,Temp!$A:$C,T$1,FALSE)</f>
        <v>#VALUE!</v>
      </c>
      <c r="U1137" s="22" t="e">
        <f>VLOOKUP($G1137,Temp!$A:$C,U$1,FALSE)</f>
        <v>#VALUE!</v>
      </c>
      <c r="V1137" s="22" t="e">
        <f>VLOOKUP($G1137,Temp!$A:$C,V$1,FALSE)</f>
        <v>#VALUE!</v>
      </c>
      <c r="W1137" s="22" t="e">
        <f>VLOOKUP($G1137,Temp!$A:$C,W$1,FALSE)</f>
        <v>#VALUE!</v>
      </c>
      <c r="X1137" s="22" t="e">
        <f>VLOOKUP($G1137,Temp!$A:$C,X$1,FALSE)</f>
        <v>#VALUE!</v>
      </c>
      <c r="Y1137" s="22">
        <f>VLOOKUP($G1137,Temp!$A:$C,Y$1,FALSE)</f>
        <v>99</v>
      </c>
      <c r="Z1137" s="22">
        <f>VLOOKUP($G1137,Temp!$A:$C,Z$1,FALSE)</f>
        <v>549</v>
      </c>
      <c r="AA1137" s="22" t="str">
        <f>VLOOKUP($A1137,Searches!$A:$H,AA$1,FALSE)</f>
        <v>Eric Quanstrom</v>
      </c>
      <c r="AB1137" s="22" t="str">
        <f>VLOOKUP($A1137,Searches!$A:$H,AB$1,FALSE)</f>
        <v>CIENCE</v>
      </c>
      <c r="AC1137" s="22" t="str">
        <f>VLOOKUP($A1137,Searches!$A:$H,AC$1,FALSE)</f>
        <v>CMO</v>
      </c>
      <c r="AD1137" s="22" t="str">
        <f>VLOOKUP($A1137,Searches!$A:$H,AD$1,FALSE)</f>
        <v>2nd</v>
      </c>
      <c r="AE1137" s="22" t="str">
        <f>VLOOKUP($A1137,Searches!$A:$H,AE$1,FALSE)</f>
        <v>Open link</v>
      </c>
      <c r="AF1137" s="22" t="str">
        <f>VLOOKUP($A1137,Searches!$A:$H,AF$1,FALSE)</f>
        <v>Greater San Diego Area</v>
      </c>
      <c r="AG1137" s="22" t="str">
        <f>VLOOKUP($A1137,Searches!$A:$H,AG$1,FALSE)</f>
        <v>https://www.linkedin.com/sales/profile/2073948,kGhO,NAME_SEARCH?moduleKey=peopleSearchResults&amp;pageKey=sales-search3-people-refinement&amp;contextId=60BC92C971D70515801E49D6842B0000&amp;requestId=f96f5bc7-08dc-43d8-8d93-3520b1cb4dfa&amp;action=CLICK&amp;target=urn%3Ali%3AsalesLead%3A(-1%2C2073948)&amp;pageNumber=12&amp;targetEl=profilelink&amp;position=23&amp;trk=lss-serp-result-lead_photo</v>
      </c>
      <c r="AH1137" s="22" t="str">
        <f>VLOOKUP($G1137,Temp!$D:$F,AH$1,FALSE)</f>
        <v>cience.com</v>
      </c>
      <c r="AI1137" s="22">
        <f>VLOOKUP($G1137,Temp!$D:$F,AI$1,FALSE)</f>
        <v>0</v>
      </c>
      <c r="AJ1137" s="22" t="str">
        <f>VLOOKUP($G1137,Temp!$D:$F,AJ$1,FALSE)</f>
        <v>WordPress</v>
      </c>
    </row>
    <row r="1138" spans="1:36" ht="16" x14ac:dyDescent="0.2">
      <c r="A1138" s="8" t="str">
        <f t="shared" si="17"/>
        <v>Benjamin (MBA) Payspan, Inc.</v>
      </c>
      <c r="B1138" s="8" t="s">
        <v>6587</v>
      </c>
      <c r="C1138" s="8" t="s">
        <v>6588</v>
      </c>
      <c r="D1138" s="8" t="s">
        <v>1943</v>
      </c>
      <c r="E1138" s="8" t="s">
        <v>6589</v>
      </c>
      <c r="F1138" s="8" t="s">
        <v>6590</v>
      </c>
      <c r="G1138" s="12" t="s">
        <v>6179</v>
      </c>
      <c r="H1138" s="22" t="str">
        <f>VLOOKUP($G1138,Temp!$A:$C,H$1,FALSE)</f>
        <v>payspan.com</v>
      </c>
      <c r="I1138" s="22" t="e">
        <f>VLOOKUP($G1138,Temp!$A:$C,I$1,FALSE)</f>
        <v>#VALUE!</v>
      </c>
      <c r="J1138" s="22" t="e">
        <f>VLOOKUP($G1138,Temp!$A:$C,J$1,FALSE)</f>
        <v>#VALUE!</v>
      </c>
      <c r="K1138" s="22" t="e">
        <f>VLOOKUP($G1138,Temp!$A:$C,K$1,FALSE)</f>
        <v>#VALUE!</v>
      </c>
      <c r="L1138" s="22" t="e">
        <f>VLOOKUP($G1138,Temp!$A:$C,L$1,FALSE)</f>
        <v>#VALUE!</v>
      </c>
      <c r="M1138" s="22" t="e">
        <f>VLOOKUP($G1138,Temp!$A:$C,M$1,FALSE)</f>
        <v>#VALUE!</v>
      </c>
      <c r="N1138" s="22" t="e">
        <f>VLOOKUP($G1138,Temp!$A:$C,N$1,FALSE)</f>
        <v>#VALUE!</v>
      </c>
      <c r="O1138" s="22" t="e">
        <f>VLOOKUP($G1138,Temp!$A:$C,O$1,FALSE)</f>
        <v>#VALUE!</v>
      </c>
      <c r="P1138" s="22" t="e">
        <f>VLOOKUP($G1138,Temp!$A:$C,P$1,FALSE)</f>
        <v>#VALUE!</v>
      </c>
      <c r="Q1138" s="22" t="e">
        <f>VLOOKUP($G1138,Temp!$A:$C,Q$1,FALSE)</f>
        <v>#VALUE!</v>
      </c>
      <c r="R1138" s="22" t="e">
        <f>VLOOKUP($G1138,Temp!$A:$C,R$1,FALSE)</f>
        <v>#VALUE!</v>
      </c>
      <c r="S1138" s="22" t="e">
        <f>VLOOKUP($G1138,Temp!$A:$C,S$1,FALSE)</f>
        <v>#VALUE!</v>
      </c>
      <c r="T1138" s="22" t="e">
        <f>VLOOKUP($G1138,Temp!$A:$C,T$1,FALSE)</f>
        <v>#VALUE!</v>
      </c>
      <c r="U1138" s="22" t="e">
        <f>VLOOKUP($G1138,Temp!$A:$C,U$1,FALSE)</f>
        <v>#VALUE!</v>
      </c>
      <c r="V1138" s="22" t="e">
        <f>VLOOKUP($G1138,Temp!$A:$C,V$1,FALSE)</f>
        <v>#VALUE!</v>
      </c>
      <c r="W1138" s="22" t="e">
        <f>VLOOKUP($G1138,Temp!$A:$C,W$1,FALSE)</f>
        <v>#VALUE!</v>
      </c>
      <c r="X1138" s="22" t="e">
        <f>VLOOKUP($G1138,Temp!$A:$C,X$1,FALSE)</f>
        <v>#VALUE!</v>
      </c>
      <c r="Y1138" s="22">
        <f>VLOOKUP($G1138,Temp!$A:$C,Y$1,FALSE)</f>
        <v>585</v>
      </c>
      <c r="Z1138" s="22">
        <f>VLOOKUP($G1138,Temp!$A:$C,Z$1,FALSE)</f>
        <v>0</v>
      </c>
      <c r="AA1138" s="22" t="e">
        <f>VLOOKUP($A1138,Searches!$A:$H,AA$1,FALSE)</f>
        <v>#N/A</v>
      </c>
      <c r="AB1138" s="22" t="e">
        <f>VLOOKUP($A1138,Searches!$A:$H,AB$1,FALSE)</f>
        <v>#N/A</v>
      </c>
      <c r="AC1138" s="22" t="e">
        <f>VLOOKUP($A1138,Searches!$A:$H,AC$1,FALSE)</f>
        <v>#N/A</v>
      </c>
      <c r="AD1138" s="22" t="e">
        <f>VLOOKUP($A1138,Searches!$A:$H,AD$1,FALSE)</f>
        <v>#N/A</v>
      </c>
      <c r="AE1138" s="22" t="e">
        <f>VLOOKUP($A1138,Searches!$A:$H,AE$1,FALSE)</f>
        <v>#N/A</v>
      </c>
      <c r="AF1138" s="22" t="e">
        <f>VLOOKUP($A1138,Searches!$A:$H,AF$1,FALSE)</f>
        <v>#N/A</v>
      </c>
      <c r="AG1138" s="22" t="e">
        <f>VLOOKUP($A1138,Searches!$A:$H,AG$1,FALSE)</f>
        <v>#N/A</v>
      </c>
      <c r="AH1138" s="22" t="str">
        <f>VLOOKUP($G1138,Temp!$D:$F,AH$1,FALSE)</f>
        <v>payspan.com</v>
      </c>
      <c r="AI1138" s="22">
        <f>VLOOKUP($G1138,Temp!$D:$F,AI$1,FALSE)</f>
        <v>0</v>
      </c>
      <c r="AJ1138" s="22" t="str">
        <f>VLOOKUP($G1138,Temp!$D:$F,AJ$1,FALSE)</f>
        <v>WordPress</v>
      </c>
    </row>
    <row r="1139" spans="1:36" ht="16" x14ac:dyDescent="0.2">
      <c r="A1139" s="8" t="str">
        <f t="shared" si="17"/>
        <v>Susan MBA XCM Solutions, LLC</v>
      </c>
      <c r="B1139" s="8" t="s">
        <v>3149</v>
      </c>
      <c r="C1139" s="8" t="s">
        <v>1122</v>
      </c>
      <c r="D1139" s="8" t="s">
        <v>42</v>
      </c>
      <c r="E1139" s="8" t="s">
        <v>6601</v>
      </c>
      <c r="F1139" s="8" t="s">
        <v>6602</v>
      </c>
      <c r="G1139" s="12" t="s">
        <v>6187</v>
      </c>
      <c r="H1139" s="22" t="str">
        <f>VLOOKUP($G1139,Temp!$A:$C,H$1,FALSE)</f>
        <v>xcmsolutions.com</v>
      </c>
      <c r="I1139" s="22" t="e">
        <f>VLOOKUP($G1139,Temp!$A:$C,I$1,FALSE)</f>
        <v>#VALUE!</v>
      </c>
      <c r="J1139" s="22" t="e">
        <f>VLOOKUP($G1139,Temp!$A:$C,J$1,FALSE)</f>
        <v>#VALUE!</v>
      </c>
      <c r="K1139" s="22" t="e">
        <f>VLOOKUP($G1139,Temp!$A:$C,K$1,FALSE)</f>
        <v>#VALUE!</v>
      </c>
      <c r="L1139" s="22" t="e">
        <f>VLOOKUP($G1139,Temp!$A:$C,L$1,FALSE)</f>
        <v>#VALUE!</v>
      </c>
      <c r="M1139" s="22" t="e">
        <f>VLOOKUP($G1139,Temp!$A:$C,M$1,FALSE)</f>
        <v>#VALUE!</v>
      </c>
      <c r="N1139" s="22" t="e">
        <f>VLOOKUP($G1139,Temp!$A:$C,N$1,FALSE)</f>
        <v>#VALUE!</v>
      </c>
      <c r="O1139" s="22" t="e">
        <f>VLOOKUP($G1139,Temp!$A:$C,O$1,FALSE)</f>
        <v>#VALUE!</v>
      </c>
      <c r="P1139" s="22" t="e">
        <f>VLOOKUP($G1139,Temp!$A:$C,P$1,FALSE)</f>
        <v>#VALUE!</v>
      </c>
      <c r="Q1139" s="22" t="e">
        <f>VLOOKUP($G1139,Temp!$A:$C,Q$1,FALSE)</f>
        <v>#VALUE!</v>
      </c>
      <c r="R1139" s="22" t="e">
        <f>VLOOKUP($G1139,Temp!$A:$C,R$1,FALSE)</f>
        <v>#VALUE!</v>
      </c>
      <c r="S1139" s="22" t="e">
        <f>VLOOKUP($G1139,Temp!$A:$C,S$1,FALSE)</f>
        <v>#VALUE!</v>
      </c>
      <c r="T1139" s="22" t="e">
        <f>VLOOKUP($G1139,Temp!$A:$C,T$1,FALSE)</f>
        <v>#VALUE!</v>
      </c>
      <c r="U1139" s="22" t="e">
        <f>VLOOKUP($G1139,Temp!$A:$C,U$1,FALSE)</f>
        <v>#VALUE!</v>
      </c>
      <c r="V1139" s="22" t="e">
        <f>VLOOKUP($G1139,Temp!$A:$C,V$1,FALSE)</f>
        <v>#VALUE!</v>
      </c>
      <c r="W1139" s="22" t="e">
        <f>VLOOKUP($G1139,Temp!$A:$C,W$1,FALSE)</f>
        <v>#VALUE!</v>
      </c>
      <c r="X1139" s="22" t="e">
        <f>VLOOKUP($G1139,Temp!$A:$C,X$1,FALSE)</f>
        <v>#VALUE!</v>
      </c>
      <c r="Y1139" s="22">
        <f>VLOOKUP($G1139,Temp!$A:$C,Y$1,FALSE)</f>
        <v>241</v>
      </c>
      <c r="Z1139" s="22">
        <f>VLOOKUP($G1139,Temp!$A:$C,Z$1,FALSE)</f>
        <v>0</v>
      </c>
      <c r="AA1139" s="22" t="e">
        <f>VLOOKUP($A1139,Searches!$A:$H,AA$1,FALSE)</f>
        <v>#N/A</v>
      </c>
      <c r="AB1139" s="22" t="e">
        <f>VLOOKUP($A1139,Searches!$A:$H,AB$1,FALSE)</f>
        <v>#N/A</v>
      </c>
      <c r="AC1139" s="22" t="e">
        <f>VLOOKUP($A1139,Searches!$A:$H,AC$1,FALSE)</f>
        <v>#N/A</v>
      </c>
      <c r="AD1139" s="22" t="e">
        <f>VLOOKUP($A1139,Searches!$A:$H,AD$1,FALSE)</f>
        <v>#N/A</v>
      </c>
      <c r="AE1139" s="22" t="e">
        <f>VLOOKUP($A1139,Searches!$A:$H,AE$1,FALSE)</f>
        <v>#N/A</v>
      </c>
      <c r="AF1139" s="22" t="e">
        <f>VLOOKUP($A1139,Searches!$A:$H,AF$1,FALSE)</f>
        <v>#N/A</v>
      </c>
      <c r="AG1139" s="22" t="e">
        <f>VLOOKUP($A1139,Searches!$A:$H,AG$1,FALSE)</f>
        <v>#N/A</v>
      </c>
      <c r="AH1139" s="22" t="e">
        <f>VLOOKUP($G1139,Temp!$D:$F,AH$1,FALSE)</f>
        <v>#N/A</v>
      </c>
      <c r="AI1139" s="22" t="e">
        <f>VLOOKUP($G1139,Temp!$D:$F,AI$1,FALSE)</f>
        <v>#N/A</v>
      </c>
      <c r="AJ1139" s="22" t="e">
        <f>VLOOKUP($G1139,Temp!$D:$F,AJ$1,FALSE)</f>
        <v>#N/A</v>
      </c>
    </row>
    <row r="1140" spans="1:36" ht="16" x14ac:dyDescent="0.2">
      <c r="A1140" s="8" t="str">
        <f t="shared" si="17"/>
        <v>Jill Rubin Totango</v>
      </c>
      <c r="B1140" s="8" t="s">
        <v>2395</v>
      </c>
      <c r="C1140" s="8" t="s">
        <v>6612</v>
      </c>
      <c r="D1140" s="8" t="s">
        <v>42</v>
      </c>
      <c r="E1140" s="8" t="s">
        <v>6613</v>
      </c>
      <c r="F1140" s="8" t="s">
        <v>6614</v>
      </c>
      <c r="G1140" s="12" t="s">
        <v>6204</v>
      </c>
      <c r="H1140" s="22" t="str">
        <f>VLOOKUP($G1140,Temp!$A:$C,H$1,FALSE)</f>
        <v>totango.com</v>
      </c>
      <c r="I1140" s="22" t="e">
        <f>VLOOKUP($G1140,Temp!$A:$C,I$1,FALSE)</f>
        <v>#VALUE!</v>
      </c>
      <c r="J1140" s="22" t="e">
        <f>VLOOKUP($G1140,Temp!$A:$C,J$1,FALSE)</f>
        <v>#VALUE!</v>
      </c>
      <c r="K1140" s="22" t="e">
        <f>VLOOKUP($G1140,Temp!$A:$C,K$1,FALSE)</f>
        <v>#VALUE!</v>
      </c>
      <c r="L1140" s="22" t="e">
        <f>VLOOKUP($G1140,Temp!$A:$C,L$1,FALSE)</f>
        <v>#VALUE!</v>
      </c>
      <c r="M1140" s="22" t="e">
        <f>VLOOKUP($G1140,Temp!$A:$C,M$1,FALSE)</f>
        <v>#VALUE!</v>
      </c>
      <c r="N1140" s="22" t="e">
        <f>VLOOKUP($G1140,Temp!$A:$C,N$1,FALSE)</f>
        <v>#VALUE!</v>
      </c>
      <c r="O1140" s="22" t="e">
        <f>VLOOKUP($G1140,Temp!$A:$C,O$1,FALSE)</f>
        <v>#VALUE!</v>
      </c>
      <c r="P1140" s="22" t="e">
        <f>VLOOKUP($G1140,Temp!$A:$C,P$1,FALSE)</f>
        <v>#VALUE!</v>
      </c>
      <c r="Q1140" s="22" t="e">
        <f>VLOOKUP($G1140,Temp!$A:$C,Q$1,FALSE)</f>
        <v>#VALUE!</v>
      </c>
      <c r="R1140" s="22" t="e">
        <f>VLOOKUP($G1140,Temp!$A:$C,R$1,FALSE)</f>
        <v>#VALUE!</v>
      </c>
      <c r="S1140" s="22" t="e">
        <f>VLOOKUP($G1140,Temp!$A:$C,S$1,FALSE)</f>
        <v>#VALUE!</v>
      </c>
      <c r="T1140" s="22" t="e">
        <f>VLOOKUP($G1140,Temp!$A:$C,T$1,FALSE)</f>
        <v>#VALUE!</v>
      </c>
      <c r="U1140" s="22" t="e">
        <f>VLOOKUP($G1140,Temp!$A:$C,U$1,FALSE)</f>
        <v>#VALUE!</v>
      </c>
      <c r="V1140" s="22" t="e">
        <f>VLOOKUP($G1140,Temp!$A:$C,V$1,FALSE)</f>
        <v>#VALUE!</v>
      </c>
      <c r="W1140" s="22" t="e">
        <f>VLOOKUP($G1140,Temp!$A:$C,W$1,FALSE)</f>
        <v>#VALUE!</v>
      </c>
      <c r="X1140" s="22" t="e">
        <f>VLOOKUP($G1140,Temp!$A:$C,X$1,FALSE)</f>
        <v>#VALUE!</v>
      </c>
      <c r="Y1140" s="22">
        <f>VLOOKUP($G1140,Temp!$A:$C,Y$1,FALSE)</f>
        <v>23000</v>
      </c>
      <c r="Z1140" s="22">
        <f>VLOOKUP($G1140,Temp!$A:$C,Z$1,FALSE)</f>
        <v>0</v>
      </c>
      <c r="AA1140" s="22" t="str">
        <f>VLOOKUP($A1140,Searches!$A:$H,AA$1,FALSE)</f>
        <v>Jill Rubin</v>
      </c>
      <c r="AB1140" s="22" t="str">
        <f>VLOOKUP($A1140,Searches!$A:$H,AB$1,FALSE)</f>
        <v>Totango</v>
      </c>
      <c r="AC1140" s="22" t="str">
        <f>VLOOKUP($A1140,Searches!$A:$H,AC$1,FALSE)</f>
        <v>Chief Marketing Officer</v>
      </c>
      <c r="AD1140" s="22" t="str">
        <f>VLOOKUP($A1140,Searches!$A:$H,AD$1,FALSE)</f>
        <v>2nd</v>
      </c>
      <c r="AE1140" s="22" t="str">
        <f>VLOOKUP($A1140,Searches!$A:$H,AE$1,FALSE)</f>
        <v/>
      </c>
      <c r="AF1140" s="22" t="str">
        <f>VLOOKUP($A1140,Searches!$A:$H,AF$1,FALSE)</f>
        <v>San Francisco Bay Area</v>
      </c>
      <c r="AG1140" s="22" t="str">
        <f>VLOOKUP($A1140,Searches!$A:$H,AG$1,FALSE)</f>
        <v>https://www.linkedin.com/sales/profile/10880058,4Et1,NAME_SEARCH?moduleKey=peopleSearchResults&amp;pageKey=sales-search3-people-refinement&amp;contextId=60BC92C971D70515801E49D6842B0000&amp;requestId=f96f5bc7-08dc-43d8-8d93-3520b1cb4dfa&amp;action=CLICK&amp;target=urn%3Ali%3AsalesLead%3A(-1%2C10880058)&amp;pageNumber=12&amp;targetEl=profilelink&amp;position=17&amp;trk=lss-serp-result-lead_photo</v>
      </c>
      <c r="AH1140" s="22" t="str">
        <f>VLOOKUP($G1140,Temp!$D:$F,AH$1,FALSE)</f>
        <v>totango.com</v>
      </c>
      <c r="AI1140" s="22" t="str">
        <f>VLOOKUP($G1140,Temp!$D:$F,AI$1,FALSE)</f>
        <v>Marketo</v>
      </c>
      <c r="AJ1140" s="22" t="str">
        <f>VLOOKUP($G1140,Temp!$D:$F,AJ$1,FALSE)</f>
        <v>WordPress</v>
      </c>
    </row>
    <row r="1141" spans="1:36" ht="16" x14ac:dyDescent="0.2">
      <c r="A1141" s="8" t="str">
        <f t="shared" si="17"/>
        <v>A B. Data-Core Systems Inc.</v>
      </c>
      <c r="B1141" s="8" t="s">
        <v>2989</v>
      </c>
      <c r="C1141" s="8" t="s">
        <v>2990</v>
      </c>
      <c r="D1141" s="8" t="s">
        <v>42</v>
      </c>
      <c r="E1141" s="8" t="s">
        <v>2991</v>
      </c>
      <c r="F1141" s="8" t="s">
        <v>2992</v>
      </c>
      <c r="G1141" s="12" t="s">
        <v>2993</v>
      </c>
      <c r="H1141" s="22" t="str">
        <f>VLOOKUP($G1141,Temp!$A:$C,H$1,FALSE)</f>
        <v>datacoresystems.com</v>
      </c>
      <c r="I1141" s="22" t="e">
        <f>VLOOKUP($G1141,Temp!$A:$C,I$1,FALSE)</f>
        <v>#VALUE!</v>
      </c>
      <c r="J1141" s="22" t="e">
        <f>VLOOKUP($G1141,Temp!$A:$C,J$1,FALSE)</f>
        <v>#VALUE!</v>
      </c>
      <c r="K1141" s="22" t="e">
        <f>VLOOKUP($G1141,Temp!$A:$C,K$1,FALSE)</f>
        <v>#VALUE!</v>
      </c>
      <c r="L1141" s="22" t="e">
        <f>VLOOKUP($G1141,Temp!$A:$C,L$1,FALSE)</f>
        <v>#VALUE!</v>
      </c>
      <c r="M1141" s="22" t="e">
        <f>VLOOKUP($G1141,Temp!$A:$C,M$1,FALSE)</f>
        <v>#VALUE!</v>
      </c>
      <c r="N1141" s="22" t="e">
        <f>VLOOKUP($G1141,Temp!$A:$C,N$1,FALSE)</f>
        <v>#VALUE!</v>
      </c>
      <c r="O1141" s="22" t="e">
        <f>VLOOKUP($G1141,Temp!$A:$C,O$1,FALSE)</f>
        <v>#VALUE!</v>
      </c>
      <c r="P1141" s="22" t="e">
        <f>VLOOKUP($G1141,Temp!$A:$C,P$1,FALSE)</f>
        <v>#VALUE!</v>
      </c>
      <c r="Q1141" s="22" t="e">
        <f>VLOOKUP($G1141,Temp!$A:$C,Q$1,FALSE)</f>
        <v>#VALUE!</v>
      </c>
      <c r="R1141" s="22" t="e">
        <f>VLOOKUP($G1141,Temp!$A:$C,R$1,FALSE)</f>
        <v>#VALUE!</v>
      </c>
      <c r="S1141" s="22" t="e">
        <f>VLOOKUP($G1141,Temp!$A:$C,S$1,FALSE)</f>
        <v>#VALUE!</v>
      </c>
      <c r="T1141" s="22" t="e">
        <f>VLOOKUP($G1141,Temp!$A:$C,T$1,FALSE)</f>
        <v>#VALUE!</v>
      </c>
      <c r="U1141" s="22" t="e">
        <f>VLOOKUP($G1141,Temp!$A:$C,U$1,FALSE)</f>
        <v>#VALUE!</v>
      </c>
      <c r="V1141" s="22" t="e">
        <f>VLOOKUP($G1141,Temp!$A:$C,V$1,FALSE)</f>
        <v>#VALUE!</v>
      </c>
      <c r="W1141" s="22" t="e">
        <f>VLOOKUP($G1141,Temp!$A:$C,W$1,FALSE)</f>
        <v>#VALUE!</v>
      </c>
      <c r="X1141" s="22" t="e">
        <f>VLOOKUP($G1141,Temp!$A:$C,X$1,FALSE)</f>
        <v>#VALUE!</v>
      </c>
      <c r="Y1141" s="22">
        <f>VLOOKUP($G1141,Temp!$A:$C,Y$1,FALSE)</f>
        <v>555</v>
      </c>
      <c r="Z1141" s="22">
        <f>VLOOKUP($G1141,Temp!$A:$C,Z$1,FALSE)</f>
        <v>0</v>
      </c>
      <c r="AA1141" s="22" t="e">
        <f>VLOOKUP($A1141,Searches!$A:$H,AA$1,FALSE)</f>
        <v>#N/A</v>
      </c>
      <c r="AB1141" s="22" t="e">
        <f>VLOOKUP($A1141,Searches!$A:$H,AB$1,FALSE)</f>
        <v>#N/A</v>
      </c>
      <c r="AC1141" s="22" t="e">
        <f>VLOOKUP($A1141,Searches!$A:$H,AC$1,FALSE)</f>
        <v>#N/A</v>
      </c>
      <c r="AD1141" s="22" t="e">
        <f>VLOOKUP($A1141,Searches!$A:$H,AD$1,FALSE)</f>
        <v>#N/A</v>
      </c>
      <c r="AE1141" s="22" t="e">
        <f>VLOOKUP($A1141,Searches!$A:$H,AE$1,FALSE)</f>
        <v>#N/A</v>
      </c>
      <c r="AF1141" s="22" t="e">
        <f>VLOOKUP($A1141,Searches!$A:$H,AF$1,FALSE)</f>
        <v>#N/A</v>
      </c>
      <c r="AG1141" s="22" t="e">
        <f>VLOOKUP($A1141,Searches!$A:$H,AG$1,FALSE)</f>
        <v>#N/A</v>
      </c>
      <c r="AH1141" s="22" t="str">
        <f>VLOOKUP($G1141,Temp!$D:$F,AH$1,FALSE)</f>
        <v>datacoresystems.com</v>
      </c>
      <c r="AI1141" s="22" t="str">
        <f>VLOOKUP($G1141,Temp!$D:$F,AI$1,FALSE)</f>
        <v>HubSpot</v>
      </c>
      <c r="AJ1141" s="22" t="str">
        <f>VLOOKUP($G1141,Temp!$D:$F,AJ$1,FALSE)</f>
        <v>Drupal</v>
      </c>
    </row>
    <row r="1142" spans="1:36" ht="16" x14ac:dyDescent="0.2">
      <c r="A1142" s="8" t="str">
        <f t="shared" si="17"/>
        <v>Alex Wang Positivesingles</v>
      </c>
      <c r="B1142" s="8" t="s">
        <v>1929</v>
      </c>
      <c r="C1142" s="8" t="s">
        <v>1948</v>
      </c>
      <c r="D1142" s="8" t="s">
        <v>6625</v>
      </c>
      <c r="E1142" s="8" t="s">
        <v>634</v>
      </c>
      <c r="F1142" s="8" t="s">
        <v>6627</v>
      </c>
      <c r="G1142" s="8" t="s">
        <v>634</v>
      </c>
      <c r="H1142" s="22" t="e">
        <f>VLOOKUP($G1142,Temp!$A:$C,H$1,FALSE)</f>
        <v>#N/A</v>
      </c>
      <c r="I1142" s="22" t="e">
        <f>VLOOKUP($G1142,Temp!$A:$C,I$1,FALSE)</f>
        <v>#N/A</v>
      </c>
      <c r="J1142" s="22" t="e">
        <f>VLOOKUP($G1142,Temp!$A:$C,J$1,FALSE)</f>
        <v>#N/A</v>
      </c>
      <c r="K1142" s="22" t="e">
        <f>VLOOKUP($G1142,Temp!$A:$C,K$1,FALSE)</f>
        <v>#N/A</v>
      </c>
      <c r="L1142" s="22" t="e">
        <f>VLOOKUP($G1142,Temp!$A:$C,L$1,FALSE)</f>
        <v>#N/A</v>
      </c>
      <c r="M1142" s="22" t="e">
        <f>VLOOKUP($G1142,Temp!$A:$C,M$1,FALSE)</f>
        <v>#N/A</v>
      </c>
      <c r="N1142" s="22" t="e">
        <f>VLOOKUP($G1142,Temp!$A:$C,N$1,FALSE)</f>
        <v>#N/A</v>
      </c>
      <c r="O1142" s="22" t="e">
        <f>VLOOKUP($G1142,Temp!$A:$C,O$1,FALSE)</f>
        <v>#N/A</v>
      </c>
      <c r="P1142" s="22" t="e">
        <f>VLOOKUP($G1142,Temp!$A:$C,P$1,FALSE)</f>
        <v>#N/A</v>
      </c>
      <c r="Q1142" s="22" t="e">
        <f>VLOOKUP($G1142,Temp!$A:$C,Q$1,FALSE)</f>
        <v>#N/A</v>
      </c>
      <c r="R1142" s="22" t="e">
        <f>VLOOKUP($G1142,Temp!$A:$C,R$1,FALSE)</f>
        <v>#N/A</v>
      </c>
      <c r="S1142" s="22" t="e">
        <f>VLOOKUP($G1142,Temp!$A:$C,S$1,FALSE)</f>
        <v>#N/A</v>
      </c>
      <c r="T1142" s="22" t="e">
        <f>VLOOKUP($G1142,Temp!$A:$C,T$1,FALSE)</f>
        <v>#N/A</v>
      </c>
      <c r="U1142" s="22" t="e">
        <f>VLOOKUP($G1142,Temp!$A:$C,U$1,FALSE)</f>
        <v>#N/A</v>
      </c>
      <c r="V1142" s="22" t="e">
        <f>VLOOKUP($G1142,Temp!$A:$C,V$1,FALSE)</f>
        <v>#N/A</v>
      </c>
      <c r="W1142" s="22" t="e">
        <f>VLOOKUP($G1142,Temp!$A:$C,W$1,FALSE)</f>
        <v>#N/A</v>
      </c>
      <c r="X1142" s="22" t="e">
        <f>VLOOKUP($G1142,Temp!$A:$C,X$1,FALSE)</f>
        <v>#N/A</v>
      </c>
      <c r="Y1142" s="22" t="e">
        <f>VLOOKUP($G1142,Temp!$A:$C,Y$1,FALSE)</f>
        <v>#N/A</v>
      </c>
      <c r="Z1142" s="22" t="e">
        <f>VLOOKUP($G1142,Temp!$A:$C,Z$1,FALSE)</f>
        <v>#N/A</v>
      </c>
      <c r="AA1142" s="22" t="e">
        <f>VLOOKUP($A1142,Searches!$A:$H,AA$1,FALSE)</f>
        <v>#N/A</v>
      </c>
      <c r="AB1142" s="22" t="e">
        <f>VLOOKUP($A1142,Searches!$A:$H,AB$1,FALSE)</f>
        <v>#N/A</v>
      </c>
      <c r="AC1142" s="22" t="e">
        <f>VLOOKUP($A1142,Searches!$A:$H,AC$1,FALSE)</f>
        <v>#N/A</v>
      </c>
      <c r="AD1142" s="22" t="e">
        <f>VLOOKUP($A1142,Searches!$A:$H,AD$1,FALSE)</f>
        <v>#N/A</v>
      </c>
      <c r="AE1142" s="22" t="e">
        <f>VLOOKUP($A1142,Searches!$A:$H,AE$1,FALSE)</f>
        <v>#N/A</v>
      </c>
      <c r="AF1142" s="22" t="e">
        <f>VLOOKUP($A1142,Searches!$A:$H,AF$1,FALSE)</f>
        <v>#N/A</v>
      </c>
      <c r="AG1142" s="22" t="e">
        <f>VLOOKUP($A1142,Searches!$A:$H,AG$1,FALSE)</f>
        <v>#N/A</v>
      </c>
      <c r="AH1142" s="22" t="e">
        <f>VLOOKUP($G1142,Temp!$D:$F,AH$1,FALSE)</f>
        <v>#N/A</v>
      </c>
      <c r="AI1142" s="22" t="e">
        <f>VLOOKUP($G1142,Temp!$D:$F,AI$1,FALSE)</f>
        <v>#N/A</v>
      </c>
      <c r="AJ1142" s="22" t="e">
        <f>VLOOKUP($G1142,Temp!$D:$F,AJ$1,FALSE)</f>
        <v>#N/A</v>
      </c>
    </row>
    <row r="1143" spans="1:36" ht="16" x14ac:dyDescent="0.2">
      <c r="A1143" s="8" t="str">
        <f t="shared" si="17"/>
        <v>Lisa McLafferty PEAK6 Investments</v>
      </c>
      <c r="B1143" s="8" t="s">
        <v>1252</v>
      </c>
      <c r="C1143" s="8" t="s">
        <v>3286</v>
      </c>
      <c r="D1143" s="8" t="s">
        <v>180</v>
      </c>
      <c r="E1143" s="8" t="s">
        <v>3287</v>
      </c>
      <c r="F1143" s="8" t="s">
        <v>3288</v>
      </c>
      <c r="G1143" s="12" t="s">
        <v>3289</v>
      </c>
      <c r="H1143" s="22" t="str">
        <f>VLOOKUP($G1143,Temp!$A:$C,H$1,FALSE)</f>
        <v>peak6.com</v>
      </c>
      <c r="I1143" s="22" t="e">
        <f>VLOOKUP($G1143,Temp!$A:$C,I$1,FALSE)</f>
        <v>#VALUE!</v>
      </c>
      <c r="J1143" s="22" t="e">
        <f>VLOOKUP($G1143,Temp!$A:$C,J$1,FALSE)</f>
        <v>#VALUE!</v>
      </c>
      <c r="K1143" s="22" t="e">
        <f>VLOOKUP($G1143,Temp!$A:$C,K$1,FALSE)</f>
        <v>#VALUE!</v>
      </c>
      <c r="L1143" s="22" t="e">
        <f>VLOOKUP($G1143,Temp!$A:$C,L$1,FALSE)</f>
        <v>#VALUE!</v>
      </c>
      <c r="M1143" s="22" t="e">
        <f>VLOOKUP($G1143,Temp!$A:$C,M$1,FALSE)</f>
        <v>#VALUE!</v>
      </c>
      <c r="N1143" s="22" t="e">
        <f>VLOOKUP($G1143,Temp!$A:$C,N$1,FALSE)</f>
        <v>#VALUE!</v>
      </c>
      <c r="O1143" s="22" t="e">
        <f>VLOOKUP($G1143,Temp!$A:$C,O$1,FALSE)</f>
        <v>#VALUE!</v>
      </c>
      <c r="P1143" s="22" t="e">
        <f>VLOOKUP($G1143,Temp!$A:$C,P$1,FALSE)</f>
        <v>#VALUE!</v>
      </c>
      <c r="Q1143" s="22" t="e">
        <f>VLOOKUP($G1143,Temp!$A:$C,Q$1,FALSE)</f>
        <v>#VALUE!</v>
      </c>
      <c r="R1143" s="22" t="e">
        <f>VLOOKUP($G1143,Temp!$A:$C,R$1,FALSE)</f>
        <v>#VALUE!</v>
      </c>
      <c r="S1143" s="22" t="e">
        <f>VLOOKUP($G1143,Temp!$A:$C,S$1,FALSE)</f>
        <v>#VALUE!</v>
      </c>
      <c r="T1143" s="22" t="e">
        <f>VLOOKUP($G1143,Temp!$A:$C,T$1,FALSE)</f>
        <v>#VALUE!</v>
      </c>
      <c r="U1143" s="22" t="e">
        <f>VLOOKUP($G1143,Temp!$A:$C,U$1,FALSE)</f>
        <v>#VALUE!</v>
      </c>
      <c r="V1143" s="22" t="e">
        <f>VLOOKUP($G1143,Temp!$A:$C,V$1,FALSE)</f>
        <v>#VALUE!</v>
      </c>
      <c r="W1143" s="22" t="e">
        <f>VLOOKUP($G1143,Temp!$A:$C,W$1,FALSE)</f>
        <v>#VALUE!</v>
      </c>
      <c r="X1143" s="22" t="e">
        <f>VLOOKUP($G1143,Temp!$A:$C,X$1,FALSE)</f>
        <v>#VALUE!</v>
      </c>
      <c r="Y1143" s="22">
        <f>VLOOKUP($G1143,Temp!$A:$C,Y$1,FALSE)</f>
        <v>134</v>
      </c>
      <c r="Z1143" s="22">
        <f>VLOOKUP($G1143,Temp!$A:$C,Z$1,FALSE)</f>
        <v>0</v>
      </c>
      <c r="AA1143" s="22" t="e">
        <f>VLOOKUP($A1143,Searches!$A:$H,AA$1,FALSE)</f>
        <v>#N/A</v>
      </c>
      <c r="AB1143" s="22" t="e">
        <f>VLOOKUP($A1143,Searches!$A:$H,AB$1,FALSE)</f>
        <v>#N/A</v>
      </c>
      <c r="AC1143" s="22" t="e">
        <f>VLOOKUP($A1143,Searches!$A:$H,AC$1,FALSE)</f>
        <v>#N/A</v>
      </c>
      <c r="AD1143" s="22" t="e">
        <f>VLOOKUP($A1143,Searches!$A:$H,AD$1,FALSE)</f>
        <v>#N/A</v>
      </c>
      <c r="AE1143" s="22" t="e">
        <f>VLOOKUP($A1143,Searches!$A:$H,AE$1,FALSE)</f>
        <v>#N/A</v>
      </c>
      <c r="AF1143" s="22" t="e">
        <f>VLOOKUP($A1143,Searches!$A:$H,AF$1,FALSE)</f>
        <v>#N/A</v>
      </c>
      <c r="AG1143" s="22" t="e">
        <f>VLOOKUP($A1143,Searches!$A:$H,AG$1,FALSE)</f>
        <v>#N/A</v>
      </c>
      <c r="AH1143" s="22" t="str">
        <f>VLOOKUP($G1143,Temp!$D:$F,AH$1,FALSE)</f>
        <v>peak6.com</v>
      </c>
      <c r="AI1143" s="22">
        <f>VLOOKUP($G1143,Temp!$D:$F,AI$1,FALSE)</f>
        <v>0</v>
      </c>
      <c r="AJ1143" s="22" t="str">
        <f>VLOOKUP($G1143,Temp!$D:$F,AJ$1,FALSE)</f>
        <v>WordPress</v>
      </c>
    </row>
    <row r="1144" spans="1:36" ht="16" x14ac:dyDescent="0.2">
      <c r="A1144" s="8" t="str">
        <f t="shared" si="17"/>
        <v>Steve Dille Qubole</v>
      </c>
      <c r="B1144" s="8" t="s">
        <v>1864</v>
      </c>
      <c r="C1144" s="8" t="s">
        <v>4176</v>
      </c>
      <c r="D1144" s="8" t="s">
        <v>4177</v>
      </c>
      <c r="E1144" s="8" t="s">
        <v>4178</v>
      </c>
      <c r="F1144" s="8" t="s">
        <v>4179</v>
      </c>
      <c r="G1144" s="12" t="s">
        <v>4180</v>
      </c>
      <c r="H1144" s="22" t="str">
        <f>VLOOKUP($G1144,Temp!$A:$C,H$1,FALSE)</f>
        <v>qubole.com</v>
      </c>
      <c r="I1144" s="22" t="e">
        <f>VLOOKUP($G1144,Temp!$A:$C,I$1,FALSE)</f>
        <v>#VALUE!</v>
      </c>
      <c r="J1144" s="22" t="e">
        <f>VLOOKUP($G1144,Temp!$A:$C,J$1,FALSE)</f>
        <v>#VALUE!</v>
      </c>
      <c r="K1144" s="22" t="e">
        <f>VLOOKUP($G1144,Temp!$A:$C,K$1,FALSE)</f>
        <v>#VALUE!</v>
      </c>
      <c r="L1144" s="22" t="e">
        <f>VLOOKUP($G1144,Temp!$A:$C,L$1,FALSE)</f>
        <v>#VALUE!</v>
      </c>
      <c r="M1144" s="22" t="e">
        <f>VLOOKUP($G1144,Temp!$A:$C,M$1,FALSE)</f>
        <v>#VALUE!</v>
      </c>
      <c r="N1144" s="22" t="e">
        <f>VLOOKUP($G1144,Temp!$A:$C,N$1,FALSE)</f>
        <v>#VALUE!</v>
      </c>
      <c r="O1144" s="22" t="e">
        <f>VLOOKUP($G1144,Temp!$A:$C,O$1,FALSE)</f>
        <v>#VALUE!</v>
      </c>
      <c r="P1144" s="22" t="e">
        <f>VLOOKUP($G1144,Temp!$A:$C,P$1,FALSE)</f>
        <v>#VALUE!</v>
      </c>
      <c r="Q1144" s="22" t="e">
        <f>VLOOKUP($G1144,Temp!$A:$C,Q$1,FALSE)</f>
        <v>#VALUE!</v>
      </c>
      <c r="R1144" s="22" t="e">
        <f>VLOOKUP($G1144,Temp!$A:$C,R$1,FALSE)</f>
        <v>#VALUE!</v>
      </c>
      <c r="S1144" s="22" t="e">
        <f>VLOOKUP($G1144,Temp!$A:$C,S$1,FALSE)</f>
        <v>#VALUE!</v>
      </c>
      <c r="T1144" s="22" t="e">
        <f>VLOOKUP($G1144,Temp!$A:$C,T$1,FALSE)</f>
        <v>#VALUE!</v>
      </c>
      <c r="U1144" s="22" t="e">
        <f>VLOOKUP($G1144,Temp!$A:$C,U$1,FALSE)</f>
        <v>#VALUE!</v>
      </c>
      <c r="V1144" s="22" t="e">
        <f>VLOOKUP($G1144,Temp!$A:$C,V$1,FALSE)</f>
        <v>#VALUE!</v>
      </c>
      <c r="W1144" s="22" t="e">
        <f>VLOOKUP($G1144,Temp!$A:$C,W$1,FALSE)</f>
        <v>#VALUE!</v>
      </c>
      <c r="X1144" s="22" t="e">
        <f>VLOOKUP($G1144,Temp!$A:$C,X$1,FALSE)</f>
        <v>#VALUE!</v>
      </c>
      <c r="Y1144" s="22">
        <f>VLOOKUP($G1144,Temp!$A:$C,Y$1,FALSE)</f>
        <v>59400</v>
      </c>
      <c r="Z1144" s="22">
        <f>VLOOKUP($G1144,Temp!$A:$C,Z$1,FALSE)</f>
        <v>6400</v>
      </c>
      <c r="AA1144" s="22" t="str">
        <f>VLOOKUP($A1144,Searches!$A:$H,AA$1,FALSE)</f>
        <v>Steve Dille</v>
      </c>
      <c r="AB1144" s="22" t="str">
        <f>VLOOKUP($A1144,Searches!$A:$H,AB$1,FALSE)</f>
        <v>Qubole</v>
      </c>
      <c r="AC1144" s="22" t="str">
        <f>VLOOKUP($A1144,Searches!$A:$H,AC$1,FALSE)</f>
        <v>CMO in Residence</v>
      </c>
      <c r="AD1144" s="22" t="str">
        <f>VLOOKUP($A1144,Searches!$A:$H,AD$1,FALSE)</f>
        <v>2nd</v>
      </c>
      <c r="AE1144" s="22" t="str">
        <f>VLOOKUP($A1144,Searches!$A:$H,AE$1,FALSE)</f>
        <v>Open link</v>
      </c>
      <c r="AF1144" s="22" t="str">
        <f>VLOOKUP($A1144,Searches!$A:$H,AF$1,FALSE)</f>
        <v>San Francisco Bay Area</v>
      </c>
      <c r="AG1144" s="22" t="str">
        <f>VLOOKUP($A1144,Searches!$A:$H,AG$1,FALSE)</f>
        <v>https://www.linkedin.com/sales/profile/2620830,K7N6,NAME_SEARCH?moduleKey=peopleSearchResults&amp;pageKey=sales-search3-people-refinement&amp;contextId=60BC92C971D70515801E49D6842B0000&amp;requestId=eee7c5f6-8583-4c51-8fea-57b038f07542&amp;action=CLICK&amp;target=urn%3Ali%3AsalesLead%3A(-1%2C2620830)&amp;pageNumber=16&amp;targetEl=profilelink&amp;position=21&amp;trk=lss-serp-result-lead_photo</v>
      </c>
      <c r="AH1144" s="22" t="str">
        <f>VLOOKUP($G1144,Temp!$D:$F,AH$1,FALSE)</f>
        <v>qubole.com</v>
      </c>
      <c r="AI1144" s="22" t="str">
        <f>VLOOKUP($G1144,Temp!$D:$F,AI$1,FALSE)</f>
        <v>Marketo</v>
      </c>
      <c r="AJ1144" s="22" t="str">
        <f>VLOOKUP($G1144,Temp!$D:$F,AJ$1,FALSE)</f>
        <v>WordPress</v>
      </c>
    </row>
    <row r="1145" spans="1:36" ht="16" x14ac:dyDescent="0.2">
      <c r="A1145" s="8" t="str">
        <f t="shared" si="17"/>
        <v>Charles Var SyncHR</v>
      </c>
      <c r="B1145" s="8" t="s">
        <v>1502</v>
      </c>
      <c r="C1145" s="8" t="s">
        <v>6633</v>
      </c>
      <c r="D1145" s="8" t="s">
        <v>180</v>
      </c>
      <c r="E1145" s="8" t="s">
        <v>6634</v>
      </c>
      <c r="F1145" s="8" t="s">
        <v>6635</v>
      </c>
      <c r="G1145" s="12" t="s">
        <v>6239</v>
      </c>
      <c r="H1145" s="22" t="str">
        <f>VLOOKUP($G1145,Temp!$A:$C,H$1,FALSE)</f>
        <v>syncHR.com</v>
      </c>
      <c r="I1145" s="22" t="e">
        <f>VLOOKUP($G1145,Temp!$A:$C,I$1,FALSE)</f>
        <v>#VALUE!</v>
      </c>
      <c r="J1145" s="22" t="e">
        <f>VLOOKUP($G1145,Temp!$A:$C,J$1,FALSE)</f>
        <v>#VALUE!</v>
      </c>
      <c r="K1145" s="22" t="e">
        <f>VLOOKUP($G1145,Temp!$A:$C,K$1,FALSE)</f>
        <v>#VALUE!</v>
      </c>
      <c r="L1145" s="22" t="e">
        <f>VLOOKUP($G1145,Temp!$A:$C,L$1,FALSE)</f>
        <v>#VALUE!</v>
      </c>
      <c r="M1145" s="22" t="e">
        <f>VLOOKUP($G1145,Temp!$A:$C,M$1,FALSE)</f>
        <v>#VALUE!</v>
      </c>
      <c r="N1145" s="22" t="e">
        <f>VLOOKUP($G1145,Temp!$A:$C,N$1,FALSE)</f>
        <v>#VALUE!</v>
      </c>
      <c r="O1145" s="22" t="e">
        <f>VLOOKUP($G1145,Temp!$A:$C,O$1,FALSE)</f>
        <v>#VALUE!</v>
      </c>
      <c r="P1145" s="22" t="e">
        <f>VLOOKUP($G1145,Temp!$A:$C,P$1,FALSE)</f>
        <v>#VALUE!</v>
      </c>
      <c r="Q1145" s="22" t="e">
        <f>VLOOKUP($G1145,Temp!$A:$C,Q$1,FALSE)</f>
        <v>#VALUE!</v>
      </c>
      <c r="R1145" s="22" t="e">
        <f>VLOOKUP($G1145,Temp!$A:$C,R$1,FALSE)</f>
        <v>#VALUE!</v>
      </c>
      <c r="S1145" s="22" t="e">
        <f>VLOOKUP($G1145,Temp!$A:$C,S$1,FALSE)</f>
        <v>#VALUE!</v>
      </c>
      <c r="T1145" s="22" t="e">
        <f>VLOOKUP($G1145,Temp!$A:$C,T$1,FALSE)</f>
        <v>#VALUE!</v>
      </c>
      <c r="U1145" s="22" t="e">
        <f>VLOOKUP($G1145,Temp!$A:$C,U$1,FALSE)</f>
        <v>#VALUE!</v>
      </c>
      <c r="V1145" s="22" t="e">
        <f>VLOOKUP($G1145,Temp!$A:$C,V$1,FALSE)</f>
        <v>#VALUE!</v>
      </c>
      <c r="W1145" s="22" t="e">
        <f>VLOOKUP($G1145,Temp!$A:$C,W$1,FALSE)</f>
        <v>#VALUE!</v>
      </c>
      <c r="X1145" s="22" t="e">
        <f>VLOOKUP($G1145,Temp!$A:$C,X$1,FALSE)</f>
        <v>#VALUE!</v>
      </c>
      <c r="Y1145" s="22">
        <f>VLOOKUP($G1145,Temp!$A:$C,Y$1,FALSE)</f>
        <v>476</v>
      </c>
      <c r="Z1145" s="22">
        <f>VLOOKUP($G1145,Temp!$A:$C,Z$1,FALSE)</f>
        <v>16100</v>
      </c>
      <c r="AA1145" s="22" t="str">
        <f>VLOOKUP($A1145,Searches!$A:$H,AA$1,FALSE)</f>
        <v>Charles Var</v>
      </c>
      <c r="AB1145" s="22" t="str">
        <f>VLOOKUP($A1145,Searches!$A:$H,AB$1,FALSE)</f>
        <v>SyncHR</v>
      </c>
      <c r="AC1145" s="22" t="str">
        <f>VLOOKUP($A1145,Searches!$A:$H,AC$1,FALSE)</f>
        <v>CMO</v>
      </c>
      <c r="AD1145" s="22" t="str">
        <f>VLOOKUP($A1145,Searches!$A:$H,AD$1,FALSE)</f>
        <v>2nd</v>
      </c>
      <c r="AE1145" s="22" t="str">
        <f>VLOOKUP($A1145,Searches!$A:$H,AE$1,FALSE)</f>
        <v/>
      </c>
      <c r="AF1145" s="22" t="str">
        <f>VLOOKUP($A1145,Searches!$A:$H,AF$1,FALSE)</f>
        <v>Greater Denver Area</v>
      </c>
      <c r="AG1145" s="22" t="str">
        <f>VLOOKUP($A1145,Searches!$A:$H,AG$1,FALSE)</f>
        <v>https://www.linkedin.com/sales/profile/9244,Jsci,NAME_SEARCH?moduleKey=peopleSearchResults&amp;pageKey=sales-search3-people-refinement&amp;contextId=60BC92C971D70515801E49D6842B0000&amp;requestId=eee7c5f6-8583-4c51-8fea-57b038f07542&amp;action=CLICK&amp;target=urn%3Ali%3AsalesLead%3A(-1%2C9244)&amp;pageNumber=16&amp;targetEl=profilelink&amp;position=14&amp;trk=lss-serp-result-lead_photo</v>
      </c>
      <c r="AH1145" s="22" t="e">
        <f>VLOOKUP($G1145,Temp!$D:$F,AH$1,FALSE)</f>
        <v>#N/A</v>
      </c>
      <c r="AI1145" s="22" t="e">
        <f>VLOOKUP($G1145,Temp!$D:$F,AI$1,FALSE)</f>
        <v>#N/A</v>
      </c>
      <c r="AJ1145" s="22" t="e">
        <f>VLOOKUP($G1145,Temp!$D:$F,AJ$1,FALSE)</f>
        <v>#N/A</v>
      </c>
    </row>
    <row r="1146" spans="1:36" ht="16" x14ac:dyDescent="0.2">
      <c r="A1146" s="8" t="str">
        <f t="shared" si="17"/>
        <v>Dan Kim Solera, Inc.</v>
      </c>
      <c r="B1146" s="8" t="s">
        <v>362</v>
      </c>
      <c r="C1146" s="8" t="s">
        <v>5864</v>
      </c>
      <c r="D1146" s="8" t="s">
        <v>6640</v>
      </c>
      <c r="E1146" s="8" t="s">
        <v>6641</v>
      </c>
      <c r="F1146" s="8" t="s">
        <v>6642</v>
      </c>
      <c r="G1146" s="12" t="s">
        <v>6253</v>
      </c>
      <c r="H1146" s="22" t="str">
        <f>VLOOKUP($G1146,Temp!$A:$C,H$1,FALSE)</f>
        <v>solera.com</v>
      </c>
      <c r="I1146" s="22" t="e">
        <f>VLOOKUP($G1146,Temp!$A:$C,I$1,FALSE)</f>
        <v>#VALUE!</v>
      </c>
      <c r="J1146" s="22" t="e">
        <f>VLOOKUP($G1146,Temp!$A:$C,J$1,FALSE)</f>
        <v>#VALUE!</v>
      </c>
      <c r="K1146" s="22" t="e">
        <f>VLOOKUP($G1146,Temp!$A:$C,K$1,FALSE)</f>
        <v>#VALUE!</v>
      </c>
      <c r="L1146" s="22" t="e">
        <f>VLOOKUP($G1146,Temp!$A:$C,L$1,FALSE)</f>
        <v>#VALUE!</v>
      </c>
      <c r="M1146" s="22" t="e">
        <f>VLOOKUP($G1146,Temp!$A:$C,M$1,FALSE)</f>
        <v>#VALUE!</v>
      </c>
      <c r="N1146" s="22" t="e">
        <f>VLOOKUP($G1146,Temp!$A:$C,N$1,FALSE)</f>
        <v>#VALUE!</v>
      </c>
      <c r="O1146" s="22" t="e">
        <f>VLOOKUP($G1146,Temp!$A:$C,O$1,FALSE)</f>
        <v>#VALUE!</v>
      </c>
      <c r="P1146" s="22" t="e">
        <f>VLOOKUP($G1146,Temp!$A:$C,P$1,FALSE)</f>
        <v>#VALUE!</v>
      </c>
      <c r="Q1146" s="22" t="e">
        <f>VLOOKUP($G1146,Temp!$A:$C,Q$1,FALSE)</f>
        <v>#VALUE!</v>
      </c>
      <c r="R1146" s="22" t="e">
        <f>VLOOKUP($G1146,Temp!$A:$C,R$1,FALSE)</f>
        <v>#VALUE!</v>
      </c>
      <c r="S1146" s="22" t="e">
        <f>VLOOKUP($G1146,Temp!$A:$C,S$1,FALSE)</f>
        <v>#VALUE!</v>
      </c>
      <c r="T1146" s="22" t="e">
        <f>VLOOKUP($G1146,Temp!$A:$C,T$1,FALSE)</f>
        <v>#VALUE!</v>
      </c>
      <c r="U1146" s="22" t="e">
        <f>VLOOKUP($G1146,Temp!$A:$C,U$1,FALSE)</f>
        <v>#VALUE!</v>
      </c>
      <c r="V1146" s="22" t="e">
        <f>VLOOKUP($G1146,Temp!$A:$C,V$1,FALSE)</f>
        <v>#VALUE!</v>
      </c>
      <c r="W1146" s="22" t="e">
        <f>VLOOKUP($G1146,Temp!$A:$C,W$1,FALSE)</f>
        <v>#VALUE!</v>
      </c>
      <c r="X1146" s="22" t="e">
        <f>VLOOKUP($G1146,Temp!$A:$C,X$1,FALSE)</f>
        <v>#VALUE!</v>
      </c>
      <c r="Y1146" s="22">
        <f>VLOOKUP($G1146,Temp!$A:$C,Y$1,FALSE)</f>
        <v>1600</v>
      </c>
      <c r="Z1146" s="22">
        <f>VLOOKUP($G1146,Temp!$A:$C,Z$1,FALSE)</f>
        <v>0</v>
      </c>
      <c r="AA1146" s="22" t="e">
        <f>VLOOKUP($A1146,Searches!$A:$H,AA$1,FALSE)</f>
        <v>#N/A</v>
      </c>
      <c r="AB1146" s="22" t="e">
        <f>VLOOKUP($A1146,Searches!$A:$H,AB$1,FALSE)</f>
        <v>#N/A</v>
      </c>
      <c r="AC1146" s="22" t="e">
        <f>VLOOKUP($A1146,Searches!$A:$H,AC$1,FALSE)</f>
        <v>#N/A</v>
      </c>
      <c r="AD1146" s="22" t="e">
        <f>VLOOKUP($A1146,Searches!$A:$H,AD$1,FALSE)</f>
        <v>#N/A</v>
      </c>
      <c r="AE1146" s="22" t="e">
        <f>VLOOKUP($A1146,Searches!$A:$H,AE$1,FALSE)</f>
        <v>#N/A</v>
      </c>
      <c r="AF1146" s="22" t="e">
        <f>VLOOKUP($A1146,Searches!$A:$H,AF$1,FALSE)</f>
        <v>#N/A</v>
      </c>
      <c r="AG1146" s="22" t="e">
        <f>VLOOKUP($A1146,Searches!$A:$H,AG$1,FALSE)</f>
        <v>#N/A</v>
      </c>
      <c r="AH1146" s="22" t="e">
        <f>VLOOKUP($G1146,Temp!$D:$F,AH$1,FALSE)</f>
        <v>#N/A</v>
      </c>
      <c r="AI1146" s="22" t="e">
        <f>VLOOKUP($G1146,Temp!$D:$F,AI$1,FALSE)</f>
        <v>#N/A</v>
      </c>
      <c r="AJ1146" s="22" t="e">
        <f>VLOOKUP($G1146,Temp!$D:$F,AJ$1,FALSE)</f>
        <v>#N/A</v>
      </c>
    </row>
    <row r="1147" spans="1:36" ht="16" x14ac:dyDescent="0.2">
      <c r="A1147" s="8" t="str">
        <f t="shared" si="17"/>
        <v>Louise Conroy-Callagy Orchid Labs</v>
      </c>
      <c r="B1147" s="8" t="s">
        <v>6649</v>
      </c>
      <c r="C1147" s="8" t="s">
        <v>6650</v>
      </c>
      <c r="D1147" s="8" t="s">
        <v>6651</v>
      </c>
      <c r="E1147" s="8" t="s">
        <v>6652</v>
      </c>
      <c r="F1147" s="8" t="s">
        <v>6653</v>
      </c>
      <c r="G1147" s="12" t="s">
        <v>6266</v>
      </c>
      <c r="H1147" s="22" t="str">
        <f>VLOOKUP($G1147,Temp!$A:$C,H$1,FALSE)</f>
        <v>orchidprotocol.com</v>
      </c>
      <c r="I1147" s="22" t="e">
        <f>VLOOKUP($G1147,Temp!$A:$C,I$1,FALSE)</f>
        <v>#VALUE!</v>
      </c>
      <c r="J1147" s="22" t="e">
        <f>VLOOKUP($G1147,Temp!$A:$C,J$1,FALSE)</f>
        <v>#VALUE!</v>
      </c>
      <c r="K1147" s="22" t="e">
        <f>VLOOKUP($G1147,Temp!$A:$C,K$1,FALSE)</f>
        <v>#VALUE!</v>
      </c>
      <c r="L1147" s="22" t="e">
        <f>VLOOKUP($G1147,Temp!$A:$C,L$1,FALSE)</f>
        <v>#VALUE!</v>
      </c>
      <c r="M1147" s="22" t="e">
        <f>VLOOKUP($G1147,Temp!$A:$C,M$1,FALSE)</f>
        <v>#VALUE!</v>
      </c>
      <c r="N1147" s="22" t="e">
        <f>VLOOKUP($G1147,Temp!$A:$C,N$1,FALSE)</f>
        <v>#VALUE!</v>
      </c>
      <c r="O1147" s="22" t="e">
        <f>VLOOKUP($G1147,Temp!$A:$C,O$1,FALSE)</f>
        <v>#VALUE!</v>
      </c>
      <c r="P1147" s="22" t="e">
        <f>VLOOKUP($G1147,Temp!$A:$C,P$1,FALSE)</f>
        <v>#VALUE!</v>
      </c>
      <c r="Q1147" s="22" t="e">
        <f>VLOOKUP($G1147,Temp!$A:$C,Q$1,FALSE)</f>
        <v>#VALUE!</v>
      </c>
      <c r="R1147" s="22" t="e">
        <f>VLOOKUP($G1147,Temp!$A:$C,R$1,FALSE)</f>
        <v>#VALUE!</v>
      </c>
      <c r="S1147" s="22" t="e">
        <f>VLOOKUP($G1147,Temp!$A:$C,S$1,FALSE)</f>
        <v>#VALUE!</v>
      </c>
      <c r="T1147" s="22" t="e">
        <f>VLOOKUP($G1147,Temp!$A:$C,T$1,FALSE)</f>
        <v>#VALUE!</v>
      </c>
      <c r="U1147" s="22" t="e">
        <f>VLOOKUP($G1147,Temp!$A:$C,U$1,FALSE)</f>
        <v>#VALUE!</v>
      </c>
      <c r="V1147" s="22" t="e">
        <f>VLOOKUP($G1147,Temp!$A:$C,V$1,FALSE)</f>
        <v>#VALUE!</v>
      </c>
      <c r="W1147" s="22" t="e">
        <f>VLOOKUP($G1147,Temp!$A:$C,W$1,FALSE)</f>
        <v>#VALUE!</v>
      </c>
      <c r="X1147" s="22" t="e">
        <f>VLOOKUP($G1147,Temp!$A:$C,X$1,FALSE)</f>
        <v>#VALUE!</v>
      </c>
      <c r="Y1147" s="22">
        <f>VLOOKUP($G1147,Temp!$A:$C,Y$1,FALSE)</f>
        <v>354</v>
      </c>
      <c r="Z1147" s="22">
        <f>VLOOKUP($G1147,Temp!$A:$C,Z$1,FALSE)</f>
        <v>0</v>
      </c>
      <c r="AA1147" s="22" t="str">
        <f>VLOOKUP($A1147,Searches!$A:$H,AA$1,FALSE)</f>
        <v>Louise Conroy-Callagy</v>
      </c>
      <c r="AB1147" s="22" t="str">
        <f>VLOOKUP($A1147,Searches!$A:$H,AB$1,FALSE)</f>
        <v>Orchid Labs</v>
      </c>
      <c r="AC1147" s="22" t="str">
        <f>VLOOKUP($A1147,Searches!$A:$H,AC$1,FALSE)</f>
        <v>Interim CMO</v>
      </c>
      <c r="AD1147" s="22" t="str">
        <f>VLOOKUP($A1147,Searches!$A:$H,AD$1,FALSE)</f>
        <v>2nd</v>
      </c>
      <c r="AE1147" s="22" t="str">
        <f>VLOOKUP($A1147,Searches!$A:$H,AE$1,FALSE)</f>
        <v/>
      </c>
      <c r="AF1147" s="22" t="str">
        <f>VLOOKUP($A1147,Searches!$A:$H,AF$1,FALSE)</f>
        <v>San Francisco Bay Area</v>
      </c>
      <c r="AG1147" s="22" t="str">
        <f>VLOOKUP($A1147,Searches!$A:$H,AG$1,FALSE)</f>
        <v>https://www.linkedin.com/sales/profile/7140014,enNG,NAME_SEARCH?moduleKey=peopleSearchResults&amp;pageKey=sales-search3-people-refinement&amp;contextId=635D3E904723061580FE6AF00A2B0000&amp;requestId=f36955af-c5b2-4466-b318-3323034e4027&amp;action=CLICK&amp;target=urn%3Ali%3AsalesLead%3A(-1%2C7140014)&amp;pageNumber=12&amp;targetEl=profilelink&amp;position=11&amp;trk=lss-serp-result-lead_photo</v>
      </c>
      <c r="AH1147" s="22" t="e">
        <f>VLOOKUP($G1147,Temp!$D:$F,AH$1,FALSE)</f>
        <v>#N/A</v>
      </c>
      <c r="AI1147" s="22" t="e">
        <f>VLOOKUP($G1147,Temp!$D:$F,AI$1,FALSE)</f>
        <v>#N/A</v>
      </c>
      <c r="AJ1147" s="22" t="e">
        <f>VLOOKUP($G1147,Temp!$D:$F,AJ$1,FALSE)</f>
        <v>#N/A</v>
      </c>
    </row>
    <row r="1148" spans="1:36" ht="16" x14ac:dyDescent="0.2">
      <c r="A1148" s="8" t="str">
        <f t="shared" si="17"/>
        <v>AL GIRARDI GEP Worldwide</v>
      </c>
      <c r="B1148" s="8" t="s">
        <v>6656</v>
      </c>
      <c r="C1148" s="8" t="s">
        <v>6657</v>
      </c>
      <c r="D1148" s="8" t="s">
        <v>6658</v>
      </c>
      <c r="E1148" s="8" t="s">
        <v>6659</v>
      </c>
      <c r="F1148" s="8" t="s">
        <v>6660</v>
      </c>
      <c r="G1148" s="12" t="s">
        <v>6274</v>
      </c>
      <c r="H1148" s="22" t="str">
        <f>VLOOKUP($G1148,Temp!$A:$C,H$1,FALSE)</f>
        <v>gep.com</v>
      </c>
      <c r="I1148" s="22" t="e">
        <f>VLOOKUP($G1148,Temp!$A:$C,I$1,FALSE)</f>
        <v>#VALUE!</v>
      </c>
      <c r="J1148" s="22" t="e">
        <f>VLOOKUP($G1148,Temp!$A:$C,J$1,FALSE)</f>
        <v>#VALUE!</v>
      </c>
      <c r="K1148" s="22" t="e">
        <f>VLOOKUP($G1148,Temp!$A:$C,K$1,FALSE)</f>
        <v>#VALUE!</v>
      </c>
      <c r="L1148" s="22" t="e">
        <f>VLOOKUP($G1148,Temp!$A:$C,L$1,FALSE)</f>
        <v>#VALUE!</v>
      </c>
      <c r="M1148" s="22" t="e">
        <f>VLOOKUP($G1148,Temp!$A:$C,M$1,FALSE)</f>
        <v>#VALUE!</v>
      </c>
      <c r="N1148" s="22" t="e">
        <f>VLOOKUP($G1148,Temp!$A:$C,N$1,FALSE)</f>
        <v>#VALUE!</v>
      </c>
      <c r="O1148" s="22" t="e">
        <f>VLOOKUP($G1148,Temp!$A:$C,O$1,FALSE)</f>
        <v>#VALUE!</v>
      </c>
      <c r="P1148" s="22" t="e">
        <f>VLOOKUP($G1148,Temp!$A:$C,P$1,FALSE)</f>
        <v>#VALUE!</v>
      </c>
      <c r="Q1148" s="22" t="e">
        <f>VLOOKUP($G1148,Temp!$A:$C,Q$1,FALSE)</f>
        <v>#VALUE!</v>
      </c>
      <c r="R1148" s="22" t="e">
        <f>VLOOKUP($G1148,Temp!$A:$C,R$1,FALSE)</f>
        <v>#VALUE!</v>
      </c>
      <c r="S1148" s="22" t="e">
        <f>VLOOKUP($G1148,Temp!$A:$C,S$1,FALSE)</f>
        <v>#VALUE!</v>
      </c>
      <c r="T1148" s="22" t="e">
        <f>VLOOKUP($G1148,Temp!$A:$C,T$1,FALSE)</f>
        <v>#VALUE!</v>
      </c>
      <c r="U1148" s="22" t="e">
        <f>VLOOKUP($G1148,Temp!$A:$C,U$1,FALSE)</f>
        <v>#VALUE!</v>
      </c>
      <c r="V1148" s="22" t="e">
        <f>VLOOKUP($G1148,Temp!$A:$C,V$1,FALSE)</f>
        <v>#VALUE!</v>
      </c>
      <c r="W1148" s="22" t="e">
        <f>VLOOKUP($G1148,Temp!$A:$C,W$1,FALSE)</f>
        <v>#VALUE!</v>
      </c>
      <c r="X1148" s="22" t="e">
        <f>VLOOKUP($G1148,Temp!$A:$C,X$1,FALSE)</f>
        <v>#VALUE!</v>
      </c>
      <c r="Y1148" s="22">
        <f>VLOOKUP($G1148,Temp!$A:$C,Y$1,FALSE)</f>
        <v>16300</v>
      </c>
      <c r="Z1148" s="22">
        <f>VLOOKUP($G1148,Temp!$A:$C,Z$1,FALSE)</f>
        <v>1800</v>
      </c>
      <c r="AA1148" s="22" t="e">
        <f>VLOOKUP($A1148,Searches!$A:$H,AA$1,FALSE)</f>
        <v>#N/A</v>
      </c>
      <c r="AB1148" s="22" t="e">
        <f>VLOOKUP($A1148,Searches!$A:$H,AB$1,FALSE)</f>
        <v>#N/A</v>
      </c>
      <c r="AC1148" s="22" t="e">
        <f>VLOOKUP($A1148,Searches!$A:$H,AC$1,FALSE)</f>
        <v>#N/A</v>
      </c>
      <c r="AD1148" s="22" t="e">
        <f>VLOOKUP($A1148,Searches!$A:$H,AD$1,FALSE)</f>
        <v>#N/A</v>
      </c>
      <c r="AE1148" s="22" t="e">
        <f>VLOOKUP($A1148,Searches!$A:$H,AE$1,FALSE)</f>
        <v>#N/A</v>
      </c>
      <c r="AF1148" s="22" t="e">
        <f>VLOOKUP($A1148,Searches!$A:$H,AF$1,FALSE)</f>
        <v>#N/A</v>
      </c>
      <c r="AG1148" s="22" t="e">
        <f>VLOOKUP($A1148,Searches!$A:$H,AG$1,FALSE)</f>
        <v>#N/A</v>
      </c>
      <c r="AH1148" s="22" t="str">
        <f>VLOOKUP($G1148,Temp!$D:$F,AH$1,FALSE)</f>
        <v>gep.com</v>
      </c>
      <c r="AI1148" s="22" t="str">
        <f>VLOOKUP($G1148,Temp!$D:$F,AI$1,FALSE)</f>
        <v>Pardot</v>
      </c>
      <c r="AJ1148" s="22" t="str">
        <f>VLOOKUP($G1148,Temp!$D:$F,AJ$1,FALSE)</f>
        <v>Drupal</v>
      </c>
    </row>
    <row r="1149" spans="1:36" ht="16" x14ac:dyDescent="0.2">
      <c r="A1149" s="8" t="str">
        <f t="shared" si="17"/>
        <v>Eric Ludwig Moblty Inc.</v>
      </c>
      <c r="B1149" s="8" t="s">
        <v>214</v>
      </c>
      <c r="C1149" s="8" t="s">
        <v>6671</v>
      </c>
      <c r="D1149" s="8" t="s">
        <v>6672</v>
      </c>
      <c r="E1149" s="8" t="s">
        <v>6674</v>
      </c>
      <c r="F1149" s="8" t="s">
        <v>6675</v>
      </c>
      <c r="G1149" s="12" t="s">
        <v>6285</v>
      </c>
      <c r="H1149" s="22" t="str">
        <f>VLOOKUP($G1149,Temp!$A:$C,H$1,FALSE)</f>
        <v>moblty.com</v>
      </c>
      <c r="I1149" s="22" t="e">
        <f>VLOOKUP($G1149,Temp!$A:$C,I$1,FALSE)</f>
        <v>#VALUE!</v>
      </c>
      <c r="J1149" s="22" t="e">
        <f>VLOOKUP($G1149,Temp!$A:$C,J$1,FALSE)</f>
        <v>#VALUE!</v>
      </c>
      <c r="K1149" s="22" t="e">
        <f>VLOOKUP($G1149,Temp!$A:$C,K$1,FALSE)</f>
        <v>#VALUE!</v>
      </c>
      <c r="L1149" s="22" t="e">
        <f>VLOOKUP($G1149,Temp!$A:$C,L$1,FALSE)</f>
        <v>#VALUE!</v>
      </c>
      <c r="M1149" s="22" t="e">
        <f>VLOOKUP($G1149,Temp!$A:$C,M$1,FALSE)</f>
        <v>#VALUE!</v>
      </c>
      <c r="N1149" s="22" t="e">
        <f>VLOOKUP($G1149,Temp!$A:$C,N$1,FALSE)</f>
        <v>#VALUE!</v>
      </c>
      <c r="O1149" s="22" t="e">
        <f>VLOOKUP($G1149,Temp!$A:$C,O$1,FALSE)</f>
        <v>#VALUE!</v>
      </c>
      <c r="P1149" s="22" t="e">
        <f>VLOOKUP($G1149,Temp!$A:$C,P$1,FALSE)</f>
        <v>#VALUE!</v>
      </c>
      <c r="Q1149" s="22" t="e">
        <f>VLOOKUP($G1149,Temp!$A:$C,Q$1,FALSE)</f>
        <v>#VALUE!</v>
      </c>
      <c r="R1149" s="22" t="e">
        <f>VLOOKUP($G1149,Temp!$A:$C,R$1,FALSE)</f>
        <v>#VALUE!</v>
      </c>
      <c r="S1149" s="22" t="e">
        <f>VLOOKUP($G1149,Temp!$A:$C,S$1,FALSE)</f>
        <v>#VALUE!</v>
      </c>
      <c r="T1149" s="22" t="e">
        <f>VLOOKUP($G1149,Temp!$A:$C,T$1,FALSE)</f>
        <v>#VALUE!</v>
      </c>
      <c r="U1149" s="22" t="e">
        <f>VLOOKUP($G1149,Temp!$A:$C,U$1,FALSE)</f>
        <v>#VALUE!</v>
      </c>
      <c r="V1149" s="22" t="e">
        <f>VLOOKUP($G1149,Temp!$A:$C,V$1,FALSE)</f>
        <v>#VALUE!</v>
      </c>
      <c r="W1149" s="22" t="e">
        <f>VLOOKUP($G1149,Temp!$A:$C,W$1,FALSE)</f>
        <v>#VALUE!</v>
      </c>
      <c r="X1149" s="22" t="e">
        <f>VLOOKUP($G1149,Temp!$A:$C,X$1,FALSE)</f>
        <v>#VALUE!</v>
      </c>
      <c r="Y1149" s="22">
        <f>VLOOKUP($G1149,Temp!$A:$C,Y$1,FALSE)</f>
        <v>0</v>
      </c>
      <c r="Z1149" s="22">
        <f>VLOOKUP($G1149,Temp!$A:$C,Z$1,FALSE)</f>
        <v>20</v>
      </c>
      <c r="AA1149" s="22" t="str">
        <f>VLOOKUP($A1149,Searches!$A:$H,AA$1,FALSE)</f>
        <v>Eric Ludwig</v>
      </c>
      <c r="AB1149" s="22" t="str">
        <f>VLOOKUP($A1149,Searches!$A:$H,AB$1,FALSE)</f>
        <v>Moblty Inc.</v>
      </c>
      <c r="AC1149" s="22" t="str">
        <f>VLOOKUP($A1149,Searches!$A:$H,AC$1,FALSE)</f>
        <v>CMO/CDO</v>
      </c>
      <c r="AD1149" s="22" t="str">
        <f>VLOOKUP($A1149,Searches!$A:$H,AD$1,FALSE)</f>
        <v>2nd</v>
      </c>
      <c r="AE1149" s="22" t="str">
        <f>VLOOKUP($A1149,Searches!$A:$H,AE$1,FALSE)</f>
        <v/>
      </c>
      <c r="AF1149" s="22" t="str">
        <f>VLOOKUP($A1149,Searches!$A:$H,AF$1,FALSE)</f>
        <v>Washington D.C. Metro Area</v>
      </c>
      <c r="AG1149" s="22" t="str">
        <f>VLOOKUP($A1149,Searches!$A:$H,AG$1,FALSE)</f>
        <v>https://www.linkedin.com/sales/profile/8096334,pm-u,NAME_SEARCH?moduleKey=peopleSearchResults&amp;pageKey=sales-search3-people-refinement&amp;contextId=60BC92C971D70515801E49D6842B0000&amp;requestId=eee7c5f6-8583-4c51-8fea-57b038f07542&amp;action=CLICK&amp;target=urn%3Ali%3AsalesLead%3A(-1%2C8096334)&amp;pageNumber=16&amp;targetEl=profilelink&amp;position=18&amp;trk=lss-serp-result-lead_photo</v>
      </c>
      <c r="AH1149" s="22" t="str">
        <f>VLOOKUP($G1149,Temp!$D:$F,AH$1,FALSE)</f>
        <v>moblty.com</v>
      </c>
      <c r="AI1149" s="22">
        <f>VLOOKUP($G1149,Temp!$D:$F,AI$1,FALSE)</f>
        <v>0</v>
      </c>
      <c r="AJ1149" s="22" t="str">
        <f>VLOOKUP($G1149,Temp!$D:$F,AJ$1,FALSE)</f>
        <v>WordPress</v>
      </c>
    </row>
    <row r="1150" spans="1:36" ht="16" x14ac:dyDescent="0.2">
      <c r="A1150" s="8" t="str">
        <f t="shared" si="17"/>
        <v>Dwayne Burtin The Right Way Creative</v>
      </c>
      <c r="B1150" s="8" t="s">
        <v>6684</v>
      </c>
      <c r="C1150" s="8" t="s">
        <v>6685</v>
      </c>
      <c r="D1150" s="8" t="s">
        <v>6686</v>
      </c>
      <c r="E1150" s="8" t="s">
        <v>634</v>
      </c>
      <c r="F1150" s="8" t="s">
        <v>6687</v>
      </c>
      <c r="G1150" s="8" t="s">
        <v>634</v>
      </c>
      <c r="H1150" s="22" t="e">
        <f>VLOOKUP($G1150,Temp!$A:$C,H$1,FALSE)</f>
        <v>#N/A</v>
      </c>
      <c r="I1150" s="22" t="e">
        <f>VLOOKUP($G1150,Temp!$A:$C,I$1,FALSE)</f>
        <v>#N/A</v>
      </c>
      <c r="J1150" s="22" t="e">
        <f>VLOOKUP($G1150,Temp!$A:$C,J$1,FALSE)</f>
        <v>#N/A</v>
      </c>
      <c r="K1150" s="22" t="e">
        <f>VLOOKUP($G1150,Temp!$A:$C,K$1,FALSE)</f>
        <v>#N/A</v>
      </c>
      <c r="L1150" s="22" t="e">
        <f>VLOOKUP($G1150,Temp!$A:$C,L$1,FALSE)</f>
        <v>#N/A</v>
      </c>
      <c r="M1150" s="22" t="e">
        <f>VLOOKUP($G1150,Temp!$A:$C,M$1,FALSE)</f>
        <v>#N/A</v>
      </c>
      <c r="N1150" s="22" t="e">
        <f>VLOOKUP($G1150,Temp!$A:$C,N$1,FALSE)</f>
        <v>#N/A</v>
      </c>
      <c r="O1150" s="22" t="e">
        <f>VLOOKUP($G1150,Temp!$A:$C,O$1,FALSE)</f>
        <v>#N/A</v>
      </c>
      <c r="P1150" s="22" t="e">
        <f>VLOOKUP($G1150,Temp!$A:$C,P$1,FALSE)</f>
        <v>#N/A</v>
      </c>
      <c r="Q1150" s="22" t="e">
        <f>VLOOKUP($G1150,Temp!$A:$C,Q$1,FALSE)</f>
        <v>#N/A</v>
      </c>
      <c r="R1150" s="22" t="e">
        <f>VLOOKUP($G1150,Temp!$A:$C,R$1,FALSE)</f>
        <v>#N/A</v>
      </c>
      <c r="S1150" s="22" t="e">
        <f>VLOOKUP($G1150,Temp!$A:$C,S$1,FALSE)</f>
        <v>#N/A</v>
      </c>
      <c r="T1150" s="22" t="e">
        <f>VLOOKUP($G1150,Temp!$A:$C,T$1,FALSE)</f>
        <v>#N/A</v>
      </c>
      <c r="U1150" s="22" t="e">
        <f>VLOOKUP($G1150,Temp!$A:$C,U$1,FALSE)</f>
        <v>#N/A</v>
      </c>
      <c r="V1150" s="22" t="e">
        <f>VLOOKUP($G1150,Temp!$A:$C,V$1,FALSE)</f>
        <v>#N/A</v>
      </c>
      <c r="W1150" s="22" t="e">
        <f>VLOOKUP($G1150,Temp!$A:$C,W$1,FALSE)</f>
        <v>#N/A</v>
      </c>
      <c r="X1150" s="22" t="e">
        <f>VLOOKUP($G1150,Temp!$A:$C,X$1,FALSE)</f>
        <v>#N/A</v>
      </c>
      <c r="Y1150" s="22" t="e">
        <f>VLOOKUP($G1150,Temp!$A:$C,Y$1,FALSE)</f>
        <v>#N/A</v>
      </c>
      <c r="Z1150" s="22" t="e">
        <f>VLOOKUP($G1150,Temp!$A:$C,Z$1,FALSE)</f>
        <v>#N/A</v>
      </c>
      <c r="AA1150" s="22" t="e">
        <f>VLOOKUP($A1150,Searches!$A:$H,AA$1,FALSE)</f>
        <v>#N/A</v>
      </c>
      <c r="AB1150" s="22" t="e">
        <f>VLOOKUP($A1150,Searches!$A:$H,AB$1,FALSE)</f>
        <v>#N/A</v>
      </c>
      <c r="AC1150" s="22" t="e">
        <f>VLOOKUP($A1150,Searches!$A:$H,AC$1,FALSE)</f>
        <v>#N/A</v>
      </c>
      <c r="AD1150" s="22" t="e">
        <f>VLOOKUP($A1150,Searches!$A:$H,AD$1,FALSE)</f>
        <v>#N/A</v>
      </c>
      <c r="AE1150" s="22" t="e">
        <f>VLOOKUP($A1150,Searches!$A:$H,AE$1,FALSE)</f>
        <v>#N/A</v>
      </c>
      <c r="AF1150" s="22" t="e">
        <f>VLOOKUP($A1150,Searches!$A:$H,AF$1,FALSE)</f>
        <v>#N/A</v>
      </c>
      <c r="AG1150" s="22" t="e">
        <f>VLOOKUP($A1150,Searches!$A:$H,AG$1,FALSE)</f>
        <v>#N/A</v>
      </c>
      <c r="AH1150" s="22" t="e">
        <f>VLOOKUP($G1150,Temp!$D:$F,AH$1,FALSE)</f>
        <v>#N/A</v>
      </c>
      <c r="AI1150" s="22" t="e">
        <f>VLOOKUP($G1150,Temp!$D:$F,AI$1,FALSE)</f>
        <v>#N/A</v>
      </c>
      <c r="AJ1150" s="22" t="e">
        <f>VLOOKUP($G1150,Temp!$D:$F,AJ$1,FALSE)</f>
        <v>#N/A</v>
      </c>
    </row>
    <row r="1151" spans="1:36" ht="16" x14ac:dyDescent="0.2">
      <c r="A1151" s="8" t="str">
        <f t="shared" si="17"/>
        <v>Denise Broady PlumSlice Labs</v>
      </c>
      <c r="B1151" s="8" t="s">
        <v>1437</v>
      </c>
      <c r="C1151" s="8" t="s">
        <v>6688</v>
      </c>
      <c r="D1151" s="8" t="s">
        <v>6689</v>
      </c>
      <c r="E1151" s="8" t="s">
        <v>6690</v>
      </c>
      <c r="F1151" s="8" t="s">
        <v>6691</v>
      </c>
      <c r="G1151" s="12" t="s">
        <v>6294</v>
      </c>
      <c r="H1151" s="22" t="str">
        <f>VLOOKUP($G1151,Temp!$A:$C,H$1,FALSE)</f>
        <v>plumslice.com</v>
      </c>
      <c r="I1151" s="22" t="e">
        <f>VLOOKUP($G1151,Temp!$A:$C,I$1,FALSE)</f>
        <v>#VALUE!</v>
      </c>
      <c r="J1151" s="22" t="e">
        <f>VLOOKUP($G1151,Temp!$A:$C,J$1,FALSE)</f>
        <v>#VALUE!</v>
      </c>
      <c r="K1151" s="22" t="e">
        <f>VLOOKUP($G1151,Temp!$A:$C,K$1,FALSE)</f>
        <v>#VALUE!</v>
      </c>
      <c r="L1151" s="22" t="e">
        <f>VLOOKUP($G1151,Temp!$A:$C,L$1,FALSE)</f>
        <v>#VALUE!</v>
      </c>
      <c r="M1151" s="22" t="e">
        <f>VLOOKUP($G1151,Temp!$A:$C,M$1,FALSE)</f>
        <v>#VALUE!</v>
      </c>
      <c r="N1151" s="22" t="e">
        <f>VLOOKUP($G1151,Temp!$A:$C,N$1,FALSE)</f>
        <v>#VALUE!</v>
      </c>
      <c r="O1151" s="22" t="e">
        <f>VLOOKUP($G1151,Temp!$A:$C,O$1,FALSE)</f>
        <v>#VALUE!</v>
      </c>
      <c r="P1151" s="22" t="e">
        <f>VLOOKUP($G1151,Temp!$A:$C,P$1,FALSE)</f>
        <v>#VALUE!</v>
      </c>
      <c r="Q1151" s="22" t="e">
        <f>VLOOKUP($G1151,Temp!$A:$C,Q$1,FALSE)</f>
        <v>#VALUE!</v>
      </c>
      <c r="R1151" s="22" t="e">
        <f>VLOOKUP($G1151,Temp!$A:$C,R$1,FALSE)</f>
        <v>#VALUE!</v>
      </c>
      <c r="S1151" s="22" t="e">
        <f>VLOOKUP($G1151,Temp!$A:$C,S$1,FALSE)</f>
        <v>#VALUE!</v>
      </c>
      <c r="T1151" s="22" t="e">
        <f>VLOOKUP($G1151,Temp!$A:$C,T$1,FALSE)</f>
        <v>#VALUE!</v>
      </c>
      <c r="U1151" s="22" t="e">
        <f>VLOOKUP($G1151,Temp!$A:$C,U$1,FALSE)</f>
        <v>#VALUE!</v>
      </c>
      <c r="V1151" s="22" t="e">
        <f>VLOOKUP($G1151,Temp!$A:$C,V$1,FALSE)</f>
        <v>#VALUE!</v>
      </c>
      <c r="W1151" s="22" t="e">
        <f>VLOOKUP($G1151,Temp!$A:$C,W$1,FALSE)</f>
        <v>#VALUE!</v>
      </c>
      <c r="X1151" s="22" t="e">
        <f>VLOOKUP($G1151,Temp!$A:$C,X$1,FALSE)</f>
        <v>#VALUE!</v>
      </c>
      <c r="Y1151" s="22">
        <f>VLOOKUP($G1151,Temp!$A:$C,Y$1,FALSE)</f>
        <v>81</v>
      </c>
      <c r="Z1151" s="22">
        <f>VLOOKUP($G1151,Temp!$A:$C,Z$1,FALSE)</f>
        <v>0</v>
      </c>
      <c r="AA1151" s="22" t="e">
        <f>VLOOKUP($A1151,Searches!$A:$H,AA$1,FALSE)</f>
        <v>#N/A</v>
      </c>
      <c r="AB1151" s="22" t="e">
        <f>VLOOKUP($A1151,Searches!$A:$H,AB$1,FALSE)</f>
        <v>#N/A</v>
      </c>
      <c r="AC1151" s="22" t="e">
        <f>VLOOKUP($A1151,Searches!$A:$H,AC$1,FALSE)</f>
        <v>#N/A</v>
      </c>
      <c r="AD1151" s="22" t="e">
        <f>VLOOKUP($A1151,Searches!$A:$H,AD$1,FALSE)</f>
        <v>#N/A</v>
      </c>
      <c r="AE1151" s="22" t="e">
        <f>VLOOKUP($A1151,Searches!$A:$H,AE$1,FALSE)</f>
        <v>#N/A</v>
      </c>
      <c r="AF1151" s="22" t="e">
        <f>VLOOKUP($A1151,Searches!$A:$H,AF$1,FALSE)</f>
        <v>#N/A</v>
      </c>
      <c r="AG1151" s="22" t="e">
        <f>VLOOKUP($A1151,Searches!$A:$H,AG$1,FALSE)</f>
        <v>#N/A</v>
      </c>
      <c r="AH1151" s="22" t="e">
        <f>VLOOKUP($G1151,Temp!$D:$F,AH$1,FALSE)</f>
        <v>#N/A</v>
      </c>
      <c r="AI1151" s="22" t="e">
        <f>VLOOKUP($G1151,Temp!$D:$F,AI$1,FALSE)</f>
        <v>#N/A</v>
      </c>
      <c r="AJ1151" s="22" t="e">
        <f>VLOOKUP($G1151,Temp!$D:$F,AJ$1,FALSE)</f>
        <v>#N/A</v>
      </c>
    </row>
    <row r="1152" spans="1:36" ht="16" x14ac:dyDescent="0.2">
      <c r="A1152" s="8" t="str">
        <f t="shared" si="17"/>
        <v>Nauman Ahmad PeopleQlik</v>
      </c>
      <c r="B1152" s="8" t="s">
        <v>2400</v>
      </c>
      <c r="C1152" s="8" t="s">
        <v>2401</v>
      </c>
      <c r="D1152" s="8" t="s">
        <v>2403</v>
      </c>
      <c r="E1152" s="8" t="s">
        <v>2404</v>
      </c>
      <c r="F1152" s="8" t="s">
        <v>2405</v>
      </c>
      <c r="G1152" s="12" t="s">
        <v>2409</v>
      </c>
      <c r="H1152" s="22" t="str">
        <f>VLOOKUP($G1152,Temp!$A:$C,H$1,FALSE)</f>
        <v>peopleqlik.com</v>
      </c>
      <c r="I1152" s="22" t="e">
        <f>VLOOKUP($G1152,Temp!$A:$C,I$1,FALSE)</f>
        <v>#VALUE!</v>
      </c>
      <c r="J1152" s="22" t="e">
        <f>VLOOKUP($G1152,Temp!$A:$C,J$1,FALSE)</f>
        <v>#VALUE!</v>
      </c>
      <c r="K1152" s="22" t="e">
        <f>VLOOKUP($G1152,Temp!$A:$C,K$1,FALSE)</f>
        <v>#VALUE!</v>
      </c>
      <c r="L1152" s="22" t="e">
        <f>VLOOKUP($G1152,Temp!$A:$C,L$1,FALSE)</f>
        <v>#VALUE!</v>
      </c>
      <c r="M1152" s="22" t="e">
        <f>VLOOKUP($G1152,Temp!$A:$C,M$1,FALSE)</f>
        <v>#VALUE!</v>
      </c>
      <c r="N1152" s="22" t="e">
        <f>VLOOKUP($G1152,Temp!$A:$C,N$1,FALSE)</f>
        <v>#VALUE!</v>
      </c>
      <c r="O1152" s="22" t="e">
        <f>VLOOKUP($G1152,Temp!$A:$C,O$1,FALSE)</f>
        <v>#VALUE!</v>
      </c>
      <c r="P1152" s="22" t="e">
        <f>VLOOKUP($G1152,Temp!$A:$C,P$1,FALSE)</f>
        <v>#VALUE!</v>
      </c>
      <c r="Q1152" s="22" t="e">
        <f>VLOOKUP($G1152,Temp!$A:$C,Q$1,FALSE)</f>
        <v>#VALUE!</v>
      </c>
      <c r="R1152" s="22" t="e">
        <f>VLOOKUP($G1152,Temp!$A:$C,R$1,FALSE)</f>
        <v>#VALUE!</v>
      </c>
      <c r="S1152" s="22" t="e">
        <f>VLOOKUP($G1152,Temp!$A:$C,S$1,FALSE)</f>
        <v>#VALUE!</v>
      </c>
      <c r="T1152" s="22" t="e">
        <f>VLOOKUP($G1152,Temp!$A:$C,T$1,FALSE)</f>
        <v>#VALUE!</v>
      </c>
      <c r="U1152" s="22" t="e">
        <f>VLOOKUP($G1152,Temp!$A:$C,U$1,FALSE)</f>
        <v>#VALUE!</v>
      </c>
      <c r="V1152" s="22" t="e">
        <f>VLOOKUP($G1152,Temp!$A:$C,V$1,FALSE)</f>
        <v>#VALUE!</v>
      </c>
      <c r="W1152" s="22" t="e">
        <f>VLOOKUP($G1152,Temp!$A:$C,W$1,FALSE)</f>
        <v>#VALUE!</v>
      </c>
      <c r="X1152" s="22" t="e">
        <f>VLOOKUP($G1152,Temp!$A:$C,X$1,FALSE)</f>
        <v>#VALUE!</v>
      </c>
      <c r="Y1152" s="22">
        <f>VLOOKUP($G1152,Temp!$A:$C,Y$1,FALSE)</f>
        <v>10</v>
      </c>
      <c r="Z1152" s="22">
        <f>VLOOKUP($G1152,Temp!$A:$C,Z$1,FALSE)</f>
        <v>0</v>
      </c>
      <c r="AA1152" s="22" t="str">
        <f>VLOOKUP($A1152,Searches!$A:$H,AA$1,FALSE)</f>
        <v>Nauman Ahmad</v>
      </c>
      <c r="AB1152" s="22" t="str">
        <f>VLOOKUP($A1152,Searches!$A:$H,AB$1,FALSE)</f>
        <v>PeopleQlik</v>
      </c>
      <c r="AC1152" s="22" t="str">
        <f>VLOOKUP($A1152,Searches!$A:$H,AC$1,FALSE)</f>
        <v>Co-Founder / Chief Marketing Officer</v>
      </c>
      <c r="AD1152" s="22" t="str">
        <f>VLOOKUP($A1152,Searches!$A:$H,AD$1,FALSE)</f>
        <v>2nd</v>
      </c>
      <c r="AE1152" s="22" t="str">
        <f>VLOOKUP($A1152,Searches!$A:$H,AE$1,FALSE)</f>
        <v/>
      </c>
      <c r="AF1152" s="22" t="str">
        <f>VLOOKUP($A1152,Searches!$A:$H,AF$1,FALSE)</f>
        <v>Greater Los Angeles Area</v>
      </c>
      <c r="AG1152" s="22" t="str">
        <f>VLOOKUP($A1152,Searches!$A:$H,AG$1,FALSE)</f>
        <v>https://www.linkedin.com/sales/profile/393851152,da2c,NAME_SEARCH?moduleKey=peopleSearchResults&amp;pageKey=sales-search3-people-refinement&amp;contextId=60BC92C971D70515801E49D6842B0000&amp;requestId=0712e535-b641-4e83-b1cb-00fd01a7597c&amp;action=CLICK&amp;target=urn%3Ali%3AsalesLead%3A(-1%2C393851152)&amp;pageNumber=2&amp;targetEl=profilelink&amp;position=14&amp;trk=lss-serp-result-lead_photo</v>
      </c>
      <c r="AH1152" s="22" t="str">
        <f>VLOOKUP($G1152,Temp!$D:$F,AH$1,FALSE)</f>
        <v>peopleqlik.com</v>
      </c>
      <c r="AI1152" s="22">
        <f>VLOOKUP($G1152,Temp!$D:$F,AI$1,FALSE)</f>
        <v>0</v>
      </c>
      <c r="AJ1152" s="22" t="str">
        <f>VLOOKUP($G1152,Temp!$D:$F,AJ$1,FALSE)</f>
        <v>WordPress</v>
      </c>
    </row>
    <row r="1153" spans="1:36" ht="16" x14ac:dyDescent="0.2">
      <c r="A1153" s="8" t="str">
        <f t="shared" si="17"/>
        <v>Jim Berkman Stealth AI Startup</v>
      </c>
      <c r="B1153" s="8" t="s">
        <v>398</v>
      </c>
      <c r="C1153" s="8" t="s">
        <v>6709</v>
      </c>
      <c r="D1153" s="8" t="s">
        <v>6710</v>
      </c>
      <c r="E1153" s="8" t="s">
        <v>634</v>
      </c>
      <c r="F1153" s="8" t="s">
        <v>6712</v>
      </c>
      <c r="G1153" s="8" t="s">
        <v>634</v>
      </c>
      <c r="H1153" s="22" t="e">
        <f>VLOOKUP($G1153,Temp!$A:$C,H$1,FALSE)</f>
        <v>#N/A</v>
      </c>
      <c r="I1153" s="22" t="e">
        <f>VLOOKUP($G1153,Temp!$A:$C,I$1,FALSE)</f>
        <v>#N/A</v>
      </c>
      <c r="J1153" s="22" t="e">
        <f>VLOOKUP($G1153,Temp!$A:$C,J$1,FALSE)</f>
        <v>#N/A</v>
      </c>
      <c r="K1153" s="22" t="e">
        <f>VLOOKUP($G1153,Temp!$A:$C,K$1,FALSE)</f>
        <v>#N/A</v>
      </c>
      <c r="L1153" s="22" t="e">
        <f>VLOOKUP($G1153,Temp!$A:$C,L$1,FALSE)</f>
        <v>#N/A</v>
      </c>
      <c r="M1153" s="22" t="e">
        <f>VLOOKUP($G1153,Temp!$A:$C,M$1,FALSE)</f>
        <v>#N/A</v>
      </c>
      <c r="N1153" s="22" t="e">
        <f>VLOOKUP($G1153,Temp!$A:$C,N$1,FALSE)</f>
        <v>#N/A</v>
      </c>
      <c r="O1153" s="22" t="e">
        <f>VLOOKUP($G1153,Temp!$A:$C,O$1,FALSE)</f>
        <v>#N/A</v>
      </c>
      <c r="P1153" s="22" t="e">
        <f>VLOOKUP($G1153,Temp!$A:$C,P$1,FALSE)</f>
        <v>#N/A</v>
      </c>
      <c r="Q1153" s="22" t="e">
        <f>VLOOKUP($G1153,Temp!$A:$C,Q$1,FALSE)</f>
        <v>#N/A</v>
      </c>
      <c r="R1153" s="22" t="e">
        <f>VLOOKUP($G1153,Temp!$A:$C,R$1,FALSE)</f>
        <v>#N/A</v>
      </c>
      <c r="S1153" s="22" t="e">
        <f>VLOOKUP($G1153,Temp!$A:$C,S$1,FALSE)</f>
        <v>#N/A</v>
      </c>
      <c r="T1153" s="22" t="e">
        <f>VLOOKUP($G1153,Temp!$A:$C,T$1,FALSE)</f>
        <v>#N/A</v>
      </c>
      <c r="U1153" s="22" t="e">
        <f>VLOOKUP($G1153,Temp!$A:$C,U$1,FALSE)</f>
        <v>#N/A</v>
      </c>
      <c r="V1153" s="22" t="e">
        <f>VLOOKUP($G1153,Temp!$A:$C,V$1,FALSE)</f>
        <v>#N/A</v>
      </c>
      <c r="W1153" s="22" t="e">
        <f>VLOOKUP($G1153,Temp!$A:$C,W$1,FALSE)</f>
        <v>#N/A</v>
      </c>
      <c r="X1153" s="22" t="e">
        <f>VLOOKUP($G1153,Temp!$A:$C,X$1,FALSE)</f>
        <v>#N/A</v>
      </c>
      <c r="Y1153" s="22" t="e">
        <f>VLOOKUP($G1153,Temp!$A:$C,Y$1,FALSE)</f>
        <v>#N/A</v>
      </c>
      <c r="Z1153" s="22" t="e">
        <f>VLOOKUP($G1153,Temp!$A:$C,Z$1,FALSE)</f>
        <v>#N/A</v>
      </c>
      <c r="AA1153" s="22" t="e">
        <f>VLOOKUP($A1153,Searches!$A:$H,AA$1,FALSE)</f>
        <v>#N/A</v>
      </c>
      <c r="AB1153" s="22" t="e">
        <f>VLOOKUP($A1153,Searches!$A:$H,AB$1,FALSE)</f>
        <v>#N/A</v>
      </c>
      <c r="AC1153" s="22" t="e">
        <f>VLOOKUP($A1153,Searches!$A:$H,AC$1,FALSE)</f>
        <v>#N/A</v>
      </c>
      <c r="AD1153" s="22" t="e">
        <f>VLOOKUP($A1153,Searches!$A:$H,AD$1,FALSE)</f>
        <v>#N/A</v>
      </c>
      <c r="AE1153" s="22" t="e">
        <f>VLOOKUP($A1153,Searches!$A:$H,AE$1,FALSE)</f>
        <v>#N/A</v>
      </c>
      <c r="AF1153" s="22" t="e">
        <f>VLOOKUP($A1153,Searches!$A:$H,AF$1,FALSE)</f>
        <v>#N/A</v>
      </c>
      <c r="AG1153" s="22" t="e">
        <f>VLOOKUP($A1153,Searches!$A:$H,AG$1,FALSE)</f>
        <v>#N/A</v>
      </c>
      <c r="AH1153" s="22" t="e">
        <f>VLOOKUP($G1153,Temp!$D:$F,AH$1,FALSE)</f>
        <v>#N/A</v>
      </c>
      <c r="AI1153" s="22" t="e">
        <f>VLOOKUP($G1153,Temp!$D:$F,AI$1,FALSE)</f>
        <v>#N/A</v>
      </c>
      <c r="AJ1153" s="22" t="e">
        <f>VLOOKUP($G1153,Temp!$D:$F,AJ$1,FALSE)</f>
        <v>#N/A</v>
      </c>
    </row>
    <row r="1154" spans="1:36" ht="16" x14ac:dyDescent="0.2">
      <c r="A1154" s="8" t="str">
        <f t="shared" si="17"/>
        <v>Nancy Chou Intland Software GmbH</v>
      </c>
      <c r="B1154" s="8" t="s">
        <v>1457</v>
      </c>
      <c r="C1154" s="8" t="s">
        <v>6713</v>
      </c>
      <c r="D1154" s="8" t="s">
        <v>6714</v>
      </c>
      <c r="E1154" s="8" t="s">
        <v>634</v>
      </c>
      <c r="F1154" s="8" t="s">
        <v>6715</v>
      </c>
      <c r="G1154" s="8" t="s">
        <v>634</v>
      </c>
      <c r="H1154" s="22" t="e">
        <f>VLOOKUP($G1154,Temp!$A:$C,H$1,FALSE)</f>
        <v>#N/A</v>
      </c>
      <c r="I1154" s="22" t="e">
        <f>VLOOKUP($G1154,Temp!$A:$C,I$1,FALSE)</f>
        <v>#N/A</v>
      </c>
      <c r="J1154" s="22" t="e">
        <f>VLOOKUP($G1154,Temp!$A:$C,J$1,FALSE)</f>
        <v>#N/A</v>
      </c>
      <c r="K1154" s="22" t="e">
        <f>VLOOKUP($G1154,Temp!$A:$C,K$1,FALSE)</f>
        <v>#N/A</v>
      </c>
      <c r="L1154" s="22" t="e">
        <f>VLOOKUP($G1154,Temp!$A:$C,L$1,FALSE)</f>
        <v>#N/A</v>
      </c>
      <c r="M1154" s="22" t="e">
        <f>VLOOKUP($G1154,Temp!$A:$C,M$1,FALSE)</f>
        <v>#N/A</v>
      </c>
      <c r="N1154" s="22" t="e">
        <f>VLOOKUP($G1154,Temp!$A:$C,N$1,FALSE)</f>
        <v>#N/A</v>
      </c>
      <c r="O1154" s="22" t="e">
        <f>VLOOKUP($G1154,Temp!$A:$C,O$1,FALSE)</f>
        <v>#N/A</v>
      </c>
      <c r="P1154" s="22" t="e">
        <f>VLOOKUP($G1154,Temp!$A:$C,P$1,FALSE)</f>
        <v>#N/A</v>
      </c>
      <c r="Q1154" s="22" t="e">
        <f>VLOOKUP($G1154,Temp!$A:$C,Q$1,FALSE)</f>
        <v>#N/A</v>
      </c>
      <c r="R1154" s="22" t="e">
        <f>VLOOKUP($G1154,Temp!$A:$C,R$1,FALSE)</f>
        <v>#N/A</v>
      </c>
      <c r="S1154" s="22" t="e">
        <f>VLOOKUP($G1154,Temp!$A:$C,S$1,FALSE)</f>
        <v>#N/A</v>
      </c>
      <c r="T1154" s="22" t="e">
        <f>VLOOKUP($G1154,Temp!$A:$C,T$1,FALSE)</f>
        <v>#N/A</v>
      </c>
      <c r="U1154" s="22" t="e">
        <f>VLOOKUP($G1154,Temp!$A:$C,U$1,FALSE)</f>
        <v>#N/A</v>
      </c>
      <c r="V1154" s="22" t="e">
        <f>VLOOKUP($G1154,Temp!$A:$C,V$1,FALSE)</f>
        <v>#N/A</v>
      </c>
      <c r="W1154" s="22" t="e">
        <f>VLOOKUP($G1154,Temp!$A:$C,W$1,FALSE)</f>
        <v>#N/A</v>
      </c>
      <c r="X1154" s="22" t="e">
        <f>VLOOKUP($G1154,Temp!$A:$C,X$1,FALSE)</f>
        <v>#N/A</v>
      </c>
      <c r="Y1154" s="22" t="e">
        <f>VLOOKUP($G1154,Temp!$A:$C,Y$1,FALSE)</f>
        <v>#N/A</v>
      </c>
      <c r="Z1154" s="22" t="e">
        <f>VLOOKUP($G1154,Temp!$A:$C,Z$1,FALSE)</f>
        <v>#N/A</v>
      </c>
      <c r="AA1154" s="22" t="str">
        <f>VLOOKUP($A1154,Searches!$A:$H,AA$1,FALSE)</f>
        <v>Nancy Chou</v>
      </c>
      <c r="AB1154" s="22" t="str">
        <f>VLOOKUP($A1154,Searches!$A:$H,AB$1,FALSE)</f>
        <v>Intland Software GmbH</v>
      </c>
      <c r="AC1154" s="22" t="str">
        <f>VLOOKUP($A1154,Searches!$A:$H,AC$1,FALSE)</f>
        <v>Head of Marketing &amp; Sales, North America</v>
      </c>
      <c r="AD1154" s="22" t="str">
        <f>VLOOKUP($A1154,Searches!$A:$H,AD$1,FALSE)</f>
        <v>2nd</v>
      </c>
      <c r="AE1154" s="22" t="str">
        <f>VLOOKUP($A1154,Searches!$A:$H,AE$1,FALSE)</f>
        <v/>
      </c>
      <c r="AF1154" s="22" t="str">
        <f>VLOOKUP($A1154,Searches!$A:$H,AF$1,FALSE)</f>
        <v>San Francisco Bay Area</v>
      </c>
      <c r="AG1154" s="22" t="str">
        <f>VLOOKUP($A1154,Searches!$A:$H,AG$1,FALSE)</f>
        <v>https://www.linkedin.com/sales/profile/3410,cK0E,NAME_SEARCH?moduleKey=peopleSearchResults&amp;pageKey=sales-search3-people-refinement&amp;contextId=60BC92C971D70515801E49D6842B0000&amp;requestId=0d876337-db60-472a-bf2a-a2d814e14978&amp;action=CLICK&amp;target=urn%3Ali%3AsalesLead%3A(-1%2C3410)&amp;pageNumber=14&amp;targetEl=profilelink&amp;position=12&amp;trk=lss-serp-result-lead_photo</v>
      </c>
      <c r="AH1154" s="22" t="e">
        <f>VLOOKUP($G1154,Temp!$D:$F,AH$1,FALSE)</f>
        <v>#N/A</v>
      </c>
      <c r="AI1154" s="22" t="e">
        <f>VLOOKUP($G1154,Temp!$D:$F,AI$1,FALSE)</f>
        <v>#N/A</v>
      </c>
      <c r="AJ1154" s="22" t="e">
        <f>VLOOKUP($G1154,Temp!$D:$F,AJ$1,FALSE)</f>
        <v>#N/A</v>
      </c>
    </row>
    <row r="1155" spans="1:36" ht="16" x14ac:dyDescent="0.2">
      <c r="A1155" s="8" t="str">
        <f t="shared" si="17"/>
        <v>Jeff Perkins Parkmobile, LLC</v>
      </c>
      <c r="B1155" s="8" t="s">
        <v>2520</v>
      </c>
      <c r="C1155" s="8" t="s">
        <v>6716</v>
      </c>
      <c r="D1155" s="8" t="s">
        <v>180</v>
      </c>
      <c r="E1155" s="8" t="s">
        <v>6717</v>
      </c>
      <c r="F1155" s="8" t="s">
        <v>6718</v>
      </c>
      <c r="G1155" s="12" t="s">
        <v>6321</v>
      </c>
      <c r="H1155" s="22" t="str">
        <f>VLOOKUP($G1155,Temp!$A:$C,H$1,FALSE)</f>
        <v>parkmobile.com</v>
      </c>
      <c r="I1155" s="22" t="e">
        <f>VLOOKUP($G1155,Temp!$A:$C,I$1,FALSE)</f>
        <v>#VALUE!</v>
      </c>
      <c r="J1155" s="22" t="e">
        <f>VLOOKUP($G1155,Temp!$A:$C,J$1,FALSE)</f>
        <v>#VALUE!</v>
      </c>
      <c r="K1155" s="22" t="e">
        <f>VLOOKUP($G1155,Temp!$A:$C,K$1,FALSE)</f>
        <v>#VALUE!</v>
      </c>
      <c r="L1155" s="22" t="e">
        <f>VLOOKUP($G1155,Temp!$A:$C,L$1,FALSE)</f>
        <v>#VALUE!</v>
      </c>
      <c r="M1155" s="22" t="e">
        <f>VLOOKUP($G1155,Temp!$A:$C,M$1,FALSE)</f>
        <v>#VALUE!</v>
      </c>
      <c r="N1155" s="22" t="e">
        <f>VLOOKUP($G1155,Temp!$A:$C,N$1,FALSE)</f>
        <v>#VALUE!</v>
      </c>
      <c r="O1155" s="22" t="e">
        <f>VLOOKUP($G1155,Temp!$A:$C,O$1,FALSE)</f>
        <v>#VALUE!</v>
      </c>
      <c r="P1155" s="22" t="e">
        <f>VLOOKUP($G1155,Temp!$A:$C,P$1,FALSE)</f>
        <v>#VALUE!</v>
      </c>
      <c r="Q1155" s="22" t="e">
        <f>VLOOKUP($G1155,Temp!$A:$C,Q$1,FALSE)</f>
        <v>#VALUE!</v>
      </c>
      <c r="R1155" s="22" t="e">
        <f>VLOOKUP($G1155,Temp!$A:$C,R$1,FALSE)</f>
        <v>#VALUE!</v>
      </c>
      <c r="S1155" s="22" t="e">
        <f>VLOOKUP($G1155,Temp!$A:$C,S$1,FALSE)</f>
        <v>#VALUE!</v>
      </c>
      <c r="T1155" s="22" t="e">
        <f>VLOOKUP($G1155,Temp!$A:$C,T$1,FALSE)</f>
        <v>#VALUE!</v>
      </c>
      <c r="U1155" s="22" t="e">
        <f>VLOOKUP($G1155,Temp!$A:$C,U$1,FALSE)</f>
        <v>#VALUE!</v>
      </c>
      <c r="V1155" s="22" t="e">
        <f>VLOOKUP($G1155,Temp!$A:$C,V$1,FALSE)</f>
        <v>#VALUE!</v>
      </c>
      <c r="W1155" s="22" t="e">
        <f>VLOOKUP($G1155,Temp!$A:$C,W$1,FALSE)</f>
        <v>#VALUE!</v>
      </c>
      <c r="X1155" s="22" t="e">
        <f>VLOOKUP($G1155,Temp!$A:$C,X$1,FALSE)</f>
        <v>#VALUE!</v>
      </c>
      <c r="Y1155" s="22">
        <f>VLOOKUP($G1155,Temp!$A:$C,Y$1,FALSE)</f>
        <v>51800</v>
      </c>
      <c r="Z1155" s="22">
        <f>VLOOKUP($G1155,Temp!$A:$C,Z$1,FALSE)</f>
        <v>2000</v>
      </c>
      <c r="AA1155" s="22" t="str">
        <f>VLOOKUP($A1155,Searches!$A:$H,AA$1,FALSE)</f>
        <v>Jeff Perkins</v>
      </c>
      <c r="AB1155" s="22" t="str">
        <f>VLOOKUP($A1155,Searches!$A:$H,AB$1,FALSE)</f>
        <v>Parkmobile, LLC</v>
      </c>
      <c r="AC1155" s="22" t="str">
        <f>VLOOKUP($A1155,Searches!$A:$H,AC$1,FALSE)</f>
        <v>CMO</v>
      </c>
      <c r="AD1155" s="22" t="str">
        <f>VLOOKUP($A1155,Searches!$A:$H,AD$1,FALSE)</f>
        <v>2nd</v>
      </c>
      <c r="AE1155" s="22" t="str">
        <f>VLOOKUP($A1155,Searches!$A:$H,AE$1,FALSE)</f>
        <v/>
      </c>
      <c r="AF1155" s="22" t="str">
        <f>VLOOKUP($A1155,Searches!$A:$H,AF$1,FALSE)</f>
        <v>Greater Atlanta Area</v>
      </c>
      <c r="AG1155" s="22" t="str">
        <f>VLOOKUP($A1155,Searches!$A:$H,AG$1,FALSE)</f>
        <v>https://www.linkedin.com/sales/profile/2343736,e7CC,NAME_SEARCH?moduleKey=peopleSearchResults&amp;pageKey=sales-search3-people-refinement&amp;contextId=60BC92C971D70515801E49D6842B0000&amp;requestId=eee7c5f6-8583-4c51-8fea-57b038f07542&amp;action=CLICK&amp;target=urn%3Ali%3AsalesLead%3A(-1%2C2343736)&amp;pageNumber=16&amp;targetEl=profilelink&amp;position=22&amp;trk=lss-serp-result-lead_photo</v>
      </c>
      <c r="AH1155" s="22" t="str">
        <f>VLOOKUP($G1155,Temp!$D:$F,AH$1,FALSE)</f>
        <v>parkmobile.com</v>
      </c>
      <c r="AI1155" s="22">
        <f>VLOOKUP($G1155,Temp!$D:$F,AI$1,FALSE)</f>
        <v>0</v>
      </c>
      <c r="AJ1155" s="22" t="str">
        <f>VLOOKUP($G1155,Temp!$D:$F,AJ$1,FALSE)</f>
        <v>Drupal</v>
      </c>
    </row>
    <row r="1156" spans="1:36" ht="16" x14ac:dyDescent="0.2">
      <c r="A1156" s="8" t="str">
        <f t="shared" ref="A1156:A1219" si="18">CONCATENATE(B1156," ",C1156," ",F1156)</f>
        <v>Dru Jacobs Testplant</v>
      </c>
      <c r="B1156" s="8" t="s">
        <v>6723</v>
      </c>
      <c r="C1156" s="8" t="s">
        <v>6724</v>
      </c>
      <c r="D1156" s="8" t="s">
        <v>180</v>
      </c>
      <c r="E1156" s="8" t="s">
        <v>6725</v>
      </c>
      <c r="F1156" s="8" t="s">
        <v>6726</v>
      </c>
      <c r="G1156" s="12" t="s">
        <v>6331</v>
      </c>
      <c r="H1156" s="22" t="str">
        <f>VLOOKUP($G1156,Temp!$A:$C,H$1,FALSE)</f>
        <v>testplant.com</v>
      </c>
      <c r="I1156" s="22" t="e">
        <f>VLOOKUP($G1156,Temp!$A:$C,I$1,FALSE)</f>
        <v>#VALUE!</v>
      </c>
      <c r="J1156" s="22" t="e">
        <f>VLOOKUP($G1156,Temp!$A:$C,J$1,FALSE)</f>
        <v>#VALUE!</v>
      </c>
      <c r="K1156" s="22" t="e">
        <f>VLOOKUP($G1156,Temp!$A:$C,K$1,FALSE)</f>
        <v>#VALUE!</v>
      </c>
      <c r="L1156" s="22" t="e">
        <f>VLOOKUP($G1156,Temp!$A:$C,L$1,FALSE)</f>
        <v>#VALUE!</v>
      </c>
      <c r="M1156" s="22" t="e">
        <f>VLOOKUP($G1156,Temp!$A:$C,M$1,FALSE)</f>
        <v>#VALUE!</v>
      </c>
      <c r="N1156" s="22" t="e">
        <f>VLOOKUP($G1156,Temp!$A:$C,N$1,FALSE)</f>
        <v>#VALUE!</v>
      </c>
      <c r="O1156" s="22" t="e">
        <f>VLOOKUP($G1156,Temp!$A:$C,O$1,FALSE)</f>
        <v>#VALUE!</v>
      </c>
      <c r="P1156" s="22" t="e">
        <f>VLOOKUP($G1156,Temp!$A:$C,P$1,FALSE)</f>
        <v>#VALUE!</v>
      </c>
      <c r="Q1156" s="22" t="e">
        <f>VLOOKUP($G1156,Temp!$A:$C,Q$1,FALSE)</f>
        <v>#VALUE!</v>
      </c>
      <c r="R1156" s="22" t="e">
        <f>VLOOKUP($G1156,Temp!$A:$C,R$1,FALSE)</f>
        <v>#VALUE!</v>
      </c>
      <c r="S1156" s="22" t="e">
        <f>VLOOKUP($G1156,Temp!$A:$C,S$1,FALSE)</f>
        <v>#VALUE!</v>
      </c>
      <c r="T1156" s="22" t="e">
        <f>VLOOKUP($G1156,Temp!$A:$C,T$1,FALSE)</f>
        <v>#VALUE!</v>
      </c>
      <c r="U1156" s="22" t="e">
        <f>VLOOKUP($G1156,Temp!$A:$C,U$1,FALSE)</f>
        <v>#VALUE!</v>
      </c>
      <c r="V1156" s="22" t="e">
        <f>VLOOKUP($G1156,Temp!$A:$C,V$1,FALSE)</f>
        <v>#VALUE!</v>
      </c>
      <c r="W1156" s="22" t="e">
        <f>VLOOKUP($G1156,Temp!$A:$C,W$1,FALSE)</f>
        <v>#VALUE!</v>
      </c>
      <c r="X1156" s="22" t="e">
        <f>VLOOKUP($G1156,Temp!$A:$C,X$1,FALSE)</f>
        <v>#VALUE!</v>
      </c>
      <c r="Y1156" s="22">
        <f>VLOOKUP($G1156,Temp!$A:$C,Y$1,FALSE)</f>
        <v>2000</v>
      </c>
      <c r="Z1156" s="22">
        <f>VLOOKUP($G1156,Temp!$A:$C,Z$1,FALSE)</f>
        <v>6</v>
      </c>
      <c r="AA1156" s="22" t="e">
        <f>VLOOKUP($A1156,Searches!$A:$H,AA$1,FALSE)</f>
        <v>#N/A</v>
      </c>
      <c r="AB1156" s="22" t="e">
        <f>VLOOKUP($A1156,Searches!$A:$H,AB$1,FALSE)</f>
        <v>#N/A</v>
      </c>
      <c r="AC1156" s="22" t="e">
        <f>VLOOKUP($A1156,Searches!$A:$H,AC$1,FALSE)</f>
        <v>#N/A</v>
      </c>
      <c r="AD1156" s="22" t="e">
        <f>VLOOKUP($A1156,Searches!$A:$H,AD$1,FALSE)</f>
        <v>#N/A</v>
      </c>
      <c r="AE1156" s="22" t="e">
        <f>VLOOKUP($A1156,Searches!$A:$H,AE$1,FALSE)</f>
        <v>#N/A</v>
      </c>
      <c r="AF1156" s="22" t="e">
        <f>VLOOKUP($A1156,Searches!$A:$H,AF$1,FALSE)</f>
        <v>#N/A</v>
      </c>
      <c r="AG1156" s="22" t="e">
        <f>VLOOKUP($A1156,Searches!$A:$H,AG$1,FALSE)</f>
        <v>#N/A</v>
      </c>
      <c r="AH1156" s="22" t="str">
        <f>VLOOKUP($G1156,Temp!$D:$F,AH$1,FALSE)</f>
        <v>testplant.com</v>
      </c>
      <c r="AI1156" s="22">
        <f>VLOOKUP($G1156,Temp!$D:$F,AI$1,FALSE)</f>
        <v>0</v>
      </c>
      <c r="AJ1156" s="22" t="str">
        <f>VLOOKUP($G1156,Temp!$D:$F,AJ$1,FALSE)</f>
        <v>WordPress</v>
      </c>
    </row>
    <row r="1157" spans="1:36" ht="16" x14ac:dyDescent="0.2">
      <c r="A1157" s="8" t="str">
        <f t="shared" si="18"/>
        <v>Nicolas D. HackerRank</v>
      </c>
      <c r="B1157" s="8" t="s">
        <v>973</v>
      </c>
      <c r="C1157" s="8" t="s">
        <v>974</v>
      </c>
      <c r="D1157" s="8" t="s">
        <v>180</v>
      </c>
      <c r="E1157" s="8" t="s">
        <v>975</v>
      </c>
      <c r="F1157" s="8" t="s">
        <v>976</v>
      </c>
      <c r="G1157" s="12" t="s">
        <v>977</v>
      </c>
      <c r="H1157" s="22" t="str">
        <f>VLOOKUP($G1157,Temp!$A:$C,H$1,FALSE)</f>
        <v>hackerrank.com</v>
      </c>
      <c r="I1157" s="22" t="e">
        <f>VLOOKUP($G1157,Temp!$A:$C,I$1,FALSE)</f>
        <v>#VALUE!</v>
      </c>
      <c r="J1157" s="22" t="e">
        <f>VLOOKUP($G1157,Temp!$A:$C,J$1,FALSE)</f>
        <v>#VALUE!</v>
      </c>
      <c r="K1157" s="22" t="e">
        <f>VLOOKUP($G1157,Temp!$A:$C,K$1,FALSE)</f>
        <v>#VALUE!</v>
      </c>
      <c r="L1157" s="22" t="e">
        <f>VLOOKUP($G1157,Temp!$A:$C,L$1,FALSE)</f>
        <v>#VALUE!</v>
      </c>
      <c r="M1157" s="22" t="e">
        <f>VLOOKUP($G1157,Temp!$A:$C,M$1,FALSE)</f>
        <v>#VALUE!</v>
      </c>
      <c r="N1157" s="22" t="e">
        <f>VLOOKUP($G1157,Temp!$A:$C,N$1,FALSE)</f>
        <v>#VALUE!</v>
      </c>
      <c r="O1157" s="22" t="e">
        <f>VLOOKUP($G1157,Temp!$A:$C,O$1,FALSE)</f>
        <v>#VALUE!</v>
      </c>
      <c r="P1157" s="22" t="e">
        <f>VLOOKUP($G1157,Temp!$A:$C,P$1,FALSE)</f>
        <v>#VALUE!</v>
      </c>
      <c r="Q1157" s="22" t="e">
        <f>VLOOKUP($G1157,Temp!$A:$C,Q$1,FALSE)</f>
        <v>#VALUE!</v>
      </c>
      <c r="R1157" s="22" t="e">
        <f>VLOOKUP($G1157,Temp!$A:$C,R$1,FALSE)</f>
        <v>#VALUE!</v>
      </c>
      <c r="S1157" s="22" t="e">
        <f>VLOOKUP($G1157,Temp!$A:$C,S$1,FALSE)</f>
        <v>#VALUE!</v>
      </c>
      <c r="T1157" s="22" t="e">
        <f>VLOOKUP($G1157,Temp!$A:$C,T$1,FALSE)</f>
        <v>#VALUE!</v>
      </c>
      <c r="U1157" s="22" t="e">
        <f>VLOOKUP($G1157,Temp!$A:$C,U$1,FALSE)</f>
        <v>#VALUE!</v>
      </c>
      <c r="V1157" s="22" t="e">
        <f>VLOOKUP($G1157,Temp!$A:$C,V$1,FALSE)</f>
        <v>#VALUE!</v>
      </c>
      <c r="W1157" s="22" t="e">
        <f>VLOOKUP($G1157,Temp!$A:$C,W$1,FALSE)</f>
        <v>#VALUE!</v>
      </c>
      <c r="X1157" s="22" t="e">
        <f>VLOOKUP($G1157,Temp!$A:$C,X$1,FALSE)</f>
        <v>#VALUE!</v>
      </c>
      <c r="Y1157" s="22">
        <f>VLOOKUP($G1157,Temp!$A:$C,Y$1,FALSE)</f>
        <v>88900</v>
      </c>
      <c r="Z1157" s="22">
        <f>VLOOKUP($G1157,Temp!$A:$C,Z$1,FALSE)</f>
        <v>2400</v>
      </c>
      <c r="AA1157" s="22" t="str">
        <f>VLOOKUP($A1157,Searches!$A:$H,AA$1,FALSE)</f>
        <v>Nicolas D.</v>
      </c>
      <c r="AB1157" s="22" t="str">
        <f>VLOOKUP($A1157,Searches!$A:$H,AB$1,FALSE)</f>
        <v>HackerRank</v>
      </c>
      <c r="AC1157" s="22" t="str">
        <f>VLOOKUP($A1157,Searches!$A:$H,AC$1,FALSE)</f>
        <v>CMO</v>
      </c>
      <c r="AD1157" s="22" t="str">
        <f>VLOOKUP($A1157,Searches!$A:$H,AD$1,FALSE)</f>
        <v>2nd</v>
      </c>
      <c r="AE1157" s="22" t="str">
        <f>VLOOKUP($A1157,Searches!$A:$H,AE$1,FALSE)</f>
        <v/>
      </c>
      <c r="AF1157" s="22" t="str">
        <f>VLOOKUP($A1157,Searches!$A:$H,AF$1,FALSE)</f>
        <v>San Francisco Bay Area</v>
      </c>
      <c r="AG1157" s="22" t="str">
        <f>VLOOKUP($A1157,Searches!$A:$H,AG$1,FALSE)</f>
        <v>https://www.linkedin.com/sales/profile/3596316,Ie1-,NAME_SEARCH?moduleKey=peopleSearchResults&amp;pageKey=sales-search3-people-refinement&amp;contextId=60BC92C971D70515801E49D6842B0000&amp;requestId=0d876337-db60-472a-bf2a-a2d814e14978&amp;action=CLICK&amp;target=urn%3Ali%3AsalesLead%3A(-1%2C3596316)&amp;pageNumber=14&amp;targetEl=profilelink&amp;position=24&amp;trk=lss-serp-result-lead_photo</v>
      </c>
      <c r="AH1157" s="22" t="str">
        <f>VLOOKUP($G1157,Temp!$D:$F,AH$1,FALSE)</f>
        <v>hackerrank.com</v>
      </c>
      <c r="AI1157" s="22" t="str">
        <f>VLOOKUP($G1157,Temp!$D:$F,AI$1,FALSE)</f>
        <v>Marketo</v>
      </c>
      <c r="AJ1157" s="22" t="str">
        <f>VLOOKUP($G1157,Temp!$D:$F,AJ$1,FALSE)</f>
        <v>WordPress</v>
      </c>
    </row>
    <row r="1158" spans="1:36" ht="16" x14ac:dyDescent="0.2">
      <c r="A1158" s="8" t="str">
        <f t="shared" si="18"/>
        <v>Fred Bullock Fusion</v>
      </c>
      <c r="B1158" s="8" t="s">
        <v>6138</v>
      </c>
      <c r="C1158" s="8" t="s">
        <v>6747</v>
      </c>
      <c r="D1158" s="8" t="s">
        <v>6651</v>
      </c>
      <c r="E1158" s="8" t="s">
        <v>634</v>
      </c>
      <c r="F1158" s="8" t="s">
        <v>6748</v>
      </c>
      <c r="G1158" s="8" t="s">
        <v>634</v>
      </c>
      <c r="H1158" s="22" t="e">
        <f>VLOOKUP($G1158,Temp!$A:$C,H$1,FALSE)</f>
        <v>#N/A</v>
      </c>
      <c r="I1158" s="22" t="e">
        <f>VLOOKUP($G1158,Temp!$A:$C,I$1,FALSE)</f>
        <v>#N/A</v>
      </c>
      <c r="J1158" s="22" t="e">
        <f>VLOOKUP($G1158,Temp!$A:$C,J$1,FALSE)</f>
        <v>#N/A</v>
      </c>
      <c r="K1158" s="22" t="e">
        <f>VLOOKUP($G1158,Temp!$A:$C,K$1,FALSE)</f>
        <v>#N/A</v>
      </c>
      <c r="L1158" s="22" t="e">
        <f>VLOOKUP($G1158,Temp!$A:$C,L$1,FALSE)</f>
        <v>#N/A</v>
      </c>
      <c r="M1158" s="22" t="e">
        <f>VLOOKUP($G1158,Temp!$A:$C,M$1,FALSE)</f>
        <v>#N/A</v>
      </c>
      <c r="N1158" s="22" t="e">
        <f>VLOOKUP($G1158,Temp!$A:$C,N$1,FALSE)</f>
        <v>#N/A</v>
      </c>
      <c r="O1158" s="22" t="e">
        <f>VLOOKUP($G1158,Temp!$A:$C,O$1,FALSE)</f>
        <v>#N/A</v>
      </c>
      <c r="P1158" s="22" t="e">
        <f>VLOOKUP($G1158,Temp!$A:$C,P$1,FALSE)</f>
        <v>#N/A</v>
      </c>
      <c r="Q1158" s="22" t="e">
        <f>VLOOKUP($G1158,Temp!$A:$C,Q$1,FALSE)</f>
        <v>#N/A</v>
      </c>
      <c r="R1158" s="22" t="e">
        <f>VLOOKUP($G1158,Temp!$A:$C,R$1,FALSE)</f>
        <v>#N/A</v>
      </c>
      <c r="S1158" s="22" t="e">
        <f>VLOOKUP($G1158,Temp!$A:$C,S$1,FALSE)</f>
        <v>#N/A</v>
      </c>
      <c r="T1158" s="22" t="e">
        <f>VLOOKUP($G1158,Temp!$A:$C,T$1,FALSE)</f>
        <v>#N/A</v>
      </c>
      <c r="U1158" s="22" t="e">
        <f>VLOOKUP($G1158,Temp!$A:$C,U$1,FALSE)</f>
        <v>#N/A</v>
      </c>
      <c r="V1158" s="22" t="e">
        <f>VLOOKUP($G1158,Temp!$A:$C,V$1,FALSE)</f>
        <v>#N/A</v>
      </c>
      <c r="W1158" s="22" t="e">
        <f>VLOOKUP($G1158,Temp!$A:$C,W$1,FALSE)</f>
        <v>#N/A</v>
      </c>
      <c r="X1158" s="22" t="e">
        <f>VLOOKUP($G1158,Temp!$A:$C,X$1,FALSE)</f>
        <v>#N/A</v>
      </c>
      <c r="Y1158" s="22" t="e">
        <f>VLOOKUP($G1158,Temp!$A:$C,Y$1,FALSE)</f>
        <v>#N/A</v>
      </c>
      <c r="Z1158" s="22" t="e">
        <f>VLOOKUP($G1158,Temp!$A:$C,Z$1,FALSE)</f>
        <v>#N/A</v>
      </c>
      <c r="AA1158" s="22" t="str">
        <f>VLOOKUP($A1158,Searches!$A:$H,AA$1,FALSE)</f>
        <v>Fred Bullock</v>
      </c>
      <c r="AB1158" s="22" t="str">
        <f>VLOOKUP($A1158,Searches!$A:$H,AB$1,FALSE)</f>
        <v>Fusion</v>
      </c>
      <c r="AC1158" s="22" t="str">
        <f>VLOOKUP($A1158,Searches!$A:$H,AC$1,FALSE)</f>
        <v>Interim CMO</v>
      </c>
      <c r="AD1158" s="22" t="str">
        <f>VLOOKUP($A1158,Searches!$A:$H,AD$1,FALSE)</f>
        <v>2nd</v>
      </c>
      <c r="AE1158" s="22" t="str">
        <f>VLOOKUP($A1158,Searches!$A:$H,AE$1,FALSE)</f>
        <v/>
      </c>
      <c r="AF1158" s="22" t="str">
        <f>VLOOKUP($A1158,Searches!$A:$H,AF$1,FALSE)</f>
        <v>San Francisco Bay Area</v>
      </c>
      <c r="AG1158" s="22" t="str">
        <f>VLOOKUP($A1158,Searches!$A:$H,AG$1,FALSE)</f>
        <v>https://www.linkedin.com/sales/profile/25813,BU7U,NAME_SEARCH?moduleKey=peopleSearchResults&amp;pageKey=sales-search3-people-refinement&amp;contextId=60BC92C971D70515801E49D6842B0000&amp;requestId=161cfb02-414f-48da-b00a-f9199f63bf1d&amp;action=CLICK&amp;target=urn%3Ali%3AsalesLead%3A(-1%2C25813)&amp;pageNumber=17&amp;targetEl=profilelink&amp;position=3&amp;trk=lss-serp-result-lead_photo</v>
      </c>
      <c r="AH1158" s="22" t="e">
        <f>VLOOKUP($G1158,Temp!$D:$F,AH$1,FALSE)</f>
        <v>#N/A</v>
      </c>
      <c r="AI1158" s="22" t="e">
        <f>VLOOKUP($G1158,Temp!$D:$F,AI$1,FALSE)</f>
        <v>#N/A</v>
      </c>
      <c r="AJ1158" s="22" t="e">
        <f>VLOOKUP($G1158,Temp!$D:$F,AJ$1,FALSE)</f>
        <v>#N/A</v>
      </c>
    </row>
    <row r="1159" spans="1:36" ht="16" x14ac:dyDescent="0.2">
      <c r="A1159" s="8" t="str">
        <f t="shared" si="18"/>
        <v>Dave Deasy TrustArc</v>
      </c>
      <c r="B1159" s="8" t="s">
        <v>4214</v>
      </c>
      <c r="C1159" s="8" t="s">
        <v>6244</v>
      </c>
      <c r="D1159" s="8" t="s">
        <v>6245</v>
      </c>
      <c r="E1159" s="8" t="s">
        <v>6247</v>
      </c>
      <c r="F1159" s="8" t="s">
        <v>6250</v>
      </c>
      <c r="G1159" s="12" t="s">
        <v>6252</v>
      </c>
      <c r="H1159" s="22" t="str">
        <f>VLOOKUP($G1159,Temp!$A:$C,H$1,FALSE)</f>
        <v>trustarc.com</v>
      </c>
      <c r="I1159" s="22" t="e">
        <f>VLOOKUP($G1159,Temp!$A:$C,I$1,FALSE)</f>
        <v>#VALUE!</v>
      </c>
      <c r="J1159" s="22" t="e">
        <f>VLOOKUP($G1159,Temp!$A:$C,J$1,FALSE)</f>
        <v>#VALUE!</v>
      </c>
      <c r="K1159" s="22" t="e">
        <f>VLOOKUP($G1159,Temp!$A:$C,K$1,FALSE)</f>
        <v>#VALUE!</v>
      </c>
      <c r="L1159" s="22" t="e">
        <f>VLOOKUP($G1159,Temp!$A:$C,L$1,FALSE)</f>
        <v>#VALUE!</v>
      </c>
      <c r="M1159" s="22" t="e">
        <f>VLOOKUP($G1159,Temp!$A:$C,M$1,FALSE)</f>
        <v>#VALUE!</v>
      </c>
      <c r="N1159" s="22" t="e">
        <f>VLOOKUP($G1159,Temp!$A:$C,N$1,FALSE)</f>
        <v>#VALUE!</v>
      </c>
      <c r="O1159" s="22" t="e">
        <f>VLOOKUP($G1159,Temp!$A:$C,O$1,FALSE)</f>
        <v>#VALUE!</v>
      </c>
      <c r="P1159" s="22" t="e">
        <f>VLOOKUP($G1159,Temp!$A:$C,P$1,FALSE)</f>
        <v>#VALUE!</v>
      </c>
      <c r="Q1159" s="22" t="e">
        <f>VLOOKUP($G1159,Temp!$A:$C,Q$1,FALSE)</f>
        <v>#VALUE!</v>
      </c>
      <c r="R1159" s="22" t="e">
        <f>VLOOKUP($G1159,Temp!$A:$C,R$1,FALSE)</f>
        <v>#VALUE!</v>
      </c>
      <c r="S1159" s="22" t="e">
        <f>VLOOKUP($G1159,Temp!$A:$C,S$1,FALSE)</f>
        <v>#VALUE!</v>
      </c>
      <c r="T1159" s="22" t="e">
        <f>VLOOKUP($G1159,Temp!$A:$C,T$1,FALSE)</f>
        <v>#VALUE!</v>
      </c>
      <c r="U1159" s="22" t="e">
        <f>VLOOKUP($G1159,Temp!$A:$C,U$1,FALSE)</f>
        <v>#VALUE!</v>
      </c>
      <c r="V1159" s="22" t="e">
        <f>VLOOKUP($G1159,Temp!$A:$C,V$1,FALSE)</f>
        <v>#VALUE!</v>
      </c>
      <c r="W1159" s="22" t="e">
        <f>VLOOKUP($G1159,Temp!$A:$C,W$1,FALSE)</f>
        <v>#VALUE!</v>
      </c>
      <c r="X1159" s="22" t="e">
        <f>VLOOKUP($G1159,Temp!$A:$C,X$1,FALSE)</f>
        <v>#VALUE!</v>
      </c>
      <c r="Y1159" s="22">
        <f>VLOOKUP($G1159,Temp!$A:$C,Y$1,FALSE)</f>
        <v>7600</v>
      </c>
      <c r="Z1159" s="22">
        <f>VLOOKUP($G1159,Temp!$A:$C,Z$1,FALSE)</f>
        <v>4900</v>
      </c>
      <c r="AA1159" s="22" t="str">
        <f>VLOOKUP($A1159,Searches!$A:$H,AA$1,FALSE)</f>
        <v>Dave Deasy</v>
      </c>
      <c r="AB1159" s="22" t="str">
        <f>VLOOKUP($A1159,Searches!$A:$H,AB$1,FALSE)</f>
        <v>TrustArc</v>
      </c>
      <c r="AC1159" s="22" t="str">
        <f>VLOOKUP($A1159,Searches!$A:$H,AC$1,FALSE)</f>
        <v>CMO / VP Marketing</v>
      </c>
      <c r="AD1159" s="22" t="str">
        <f>VLOOKUP($A1159,Searches!$A:$H,AD$1,FALSE)</f>
        <v>2nd</v>
      </c>
      <c r="AE1159" s="22" t="str">
        <f>VLOOKUP($A1159,Searches!$A:$H,AE$1,FALSE)</f>
        <v>Open link</v>
      </c>
      <c r="AF1159" s="22" t="str">
        <f>VLOOKUP($A1159,Searches!$A:$H,AF$1,FALSE)</f>
        <v>San Francisco Bay Area</v>
      </c>
      <c r="AG1159" s="22" t="str">
        <f>VLOOKUP($A1159,Searches!$A:$H,AG$1,FALSE)</f>
        <v>https://www.linkedin.com/sales/profile/2827806,JY1h,NAME_SEARCH?moduleKey=peopleSearchResults&amp;pageKey=sales-search3-people-refinement&amp;contextId=60BC92C971D70515801E49D6842B0000&amp;requestId=7e4c0984-1b5a-43b7-9f77-f096cad0ec87&amp;action=CLICK&amp;target=urn%3Ali%3AsalesLead%3A(-1%2C2827806)&amp;pageNumber=15&amp;targetEl=profilelink&amp;position=0&amp;trk=lss-serp-result-lead_photo</v>
      </c>
      <c r="AH1159" s="22" t="str">
        <f>VLOOKUP($G1159,Temp!$D:$F,AH$1,FALSE)</f>
        <v>trustarc.com</v>
      </c>
      <c r="AI1159" s="22" t="str">
        <f>VLOOKUP($G1159,Temp!$D:$F,AI$1,FALSE)</f>
        <v>Marketo</v>
      </c>
      <c r="AJ1159" s="22" t="str">
        <f>VLOOKUP($G1159,Temp!$D:$F,AJ$1,FALSE)</f>
        <v>WordPress</v>
      </c>
    </row>
    <row r="1160" spans="1:36" ht="16" x14ac:dyDescent="0.2">
      <c r="A1160" s="8" t="str">
        <f t="shared" si="18"/>
        <v>Jennifer Ross SiriusDecisions</v>
      </c>
      <c r="B1160" s="8" t="s">
        <v>546</v>
      </c>
      <c r="C1160" s="8" t="s">
        <v>6420</v>
      </c>
      <c r="D1160" s="8" t="s">
        <v>6752</v>
      </c>
      <c r="E1160" s="8" t="s">
        <v>6753</v>
      </c>
      <c r="F1160" s="8" t="s">
        <v>6754</v>
      </c>
      <c r="G1160" s="12" t="s">
        <v>6368</v>
      </c>
      <c r="H1160" s="22" t="str">
        <f>VLOOKUP($G1160,Temp!$A:$C,H$1,FALSE)</f>
        <v>siriusdecisions.com</v>
      </c>
      <c r="I1160" s="22" t="e">
        <f>VLOOKUP($G1160,Temp!$A:$C,I$1,FALSE)</f>
        <v>#VALUE!</v>
      </c>
      <c r="J1160" s="22" t="e">
        <f>VLOOKUP($G1160,Temp!$A:$C,J$1,FALSE)</f>
        <v>#VALUE!</v>
      </c>
      <c r="K1160" s="22" t="e">
        <f>VLOOKUP($G1160,Temp!$A:$C,K$1,FALSE)</f>
        <v>#VALUE!</v>
      </c>
      <c r="L1160" s="22" t="e">
        <f>VLOOKUP($G1160,Temp!$A:$C,L$1,FALSE)</f>
        <v>#VALUE!</v>
      </c>
      <c r="M1160" s="22" t="e">
        <f>VLOOKUP($G1160,Temp!$A:$C,M$1,FALSE)</f>
        <v>#VALUE!</v>
      </c>
      <c r="N1160" s="22" t="e">
        <f>VLOOKUP($G1160,Temp!$A:$C,N$1,FALSE)</f>
        <v>#VALUE!</v>
      </c>
      <c r="O1160" s="22" t="e">
        <f>VLOOKUP($G1160,Temp!$A:$C,O$1,FALSE)</f>
        <v>#VALUE!</v>
      </c>
      <c r="P1160" s="22" t="e">
        <f>VLOOKUP($G1160,Temp!$A:$C,P$1,FALSE)</f>
        <v>#VALUE!</v>
      </c>
      <c r="Q1160" s="22" t="e">
        <f>VLOOKUP($G1160,Temp!$A:$C,Q$1,FALSE)</f>
        <v>#VALUE!</v>
      </c>
      <c r="R1160" s="22" t="e">
        <f>VLOOKUP($G1160,Temp!$A:$C,R$1,FALSE)</f>
        <v>#VALUE!</v>
      </c>
      <c r="S1160" s="22" t="e">
        <f>VLOOKUP($G1160,Temp!$A:$C,S$1,FALSE)</f>
        <v>#VALUE!</v>
      </c>
      <c r="T1160" s="22" t="e">
        <f>VLOOKUP($G1160,Temp!$A:$C,T$1,FALSE)</f>
        <v>#VALUE!</v>
      </c>
      <c r="U1160" s="22" t="e">
        <f>VLOOKUP($G1160,Temp!$A:$C,U$1,FALSE)</f>
        <v>#VALUE!</v>
      </c>
      <c r="V1160" s="22" t="e">
        <f>VLOOKUP($G1160,Temp!$A:$C,V$1,FALSE)</f>
        <v>#VALUE!</v>
      </c>
      <c r="W1160" s="22" t="e">
        <f>VLOOKUP($G1160,Temp!$A:$C,W$1,FALSE)</f>
        <v>#VALUE!</v>
      </c>
      <c r="X1160" s="22" t="e">
        <f>VLOOKUP($G1160,Temp!$A:$C,X$1,FALSE)</f>
        <v>#VALUE!</v>
      </c>
      <c r="Y1160" s="22">
        <f>VLOOKUP($G1160,Temp!$A:$C,Y$1,FALSE)</f>
        <v>11100</v>
      </c>
      <c r="Z1160" s="22">
        <f>VLOOKUP($G1160,Temp!$A:$C,Z$1,FALSE)</f>
        <v>1100</v>
      </c>
      <c r="AA1160" s="22" t="e">
        <f>VLOOKUP($A1160,Searches!$A:$H,AA$1,FALSE)</f>
        <v>#N/A</v>
      </c>
      <c r="AB1160" s="22" t="e">
        <f>VLOOKUP($A1160,Searches!$A:$H,AB$1,FALSE)</f>
        <v>#N/A</v>
      </c>
      <c r="AC1160" s="22" t="e">
        <f>VLOOKUP($A1160,Searches!$A:$H,AC$1,FALSE)</f>
        <v>#N/A</v>
      </c>
      <c r="AD1160" s="22" t="e">
        <f>VLOOKUP($A1160,Searches!$A:$H,AD$1,FALSE)</f>
        <v>#N/A</v>
      </c>
      <c r="AE1160" s="22" t="e">
        <f>VLOOKUP($A1160,Searches!$A:$H,AE$1,FALSE)</f>
        <v>#N/A</v>
      </c>
      <c r="AF1160" s="22" t="e">
        <f>VLOOKUP($A1160,Searches!$A:$H,AF$1,FALSE)</f>
        <v>#N/A</v>
      </c>
      <c r="AG1160" s="22" t="e">
        <f>VLOOKUP($A1160,Searches!$A:$H,AG$1,FALSE)</f>
        <v>#N/A</v>
      </c>
      <c r="AH1160" s="22" t="e">
        <f>VLOOKUP($G1160,Temp!$D:$F,AH$1,FALSE)</f>
        <v>#N/A</v>
      </c>
      <c r="AI1160" s="22" t="e">
        <f>VLOOKUP($G1160,Temp!$D:$F,AI$1,FALSE)</f>
        <v>#N/A</v>
      </c>
      <c r="AJ1160" s="22" t="e">
        <f>VLOOKUP($G1160,Temp!$D:$F,AJ$1,FALSE)</f>
        <v>#N/A</v>
      </c>
    </row>
    <row r="1161" spans="1:36" ht="16" x14ac:dyDescent="0.2">
      <c r="A1161" s="8" t="str">
        <f t="shared" si="18"/>
        <v>Aaron Bolshaw Certent, Inc.</v>
      </c>
      <c r="B1161" s="8" t="s">
        <v>949</v>
      </c>
      <c r="C1161" s="8" t="s">
        <v>6761</v>
      </c>
      <c r="D1161" s="8" t="s">
        <v>6762</v>
      </c>
      <c r="E1161" s="8" t="s">
        <v>6763</v>
      </c>
      <c r="F1161" s="8" t="s">
        <v>6764</v>
      </c>
      <c r="G1161" s="12" t="s">
        <v>6377</v>
      </c>
      <c r="H1161" s="22" t="str">
        <f>VLOOKUP($G1161,Temp!$A:$C,H$1,FALSE)</f>
        <v>certent.com</v>
      </c>
      <c r="I1161" s="22" t="e">
        <f>VLOOKUP($G1161,Temp!$A:$C,I$1,FALSE)</f>
        <v>#VALUE!</v>
      </c>
      <c r="J1161" s="22" t="e">
        <f>VLOOKUP($G1161,Temp!$A:$C,J$1,FALSE)</f>
        <v>#VALUE!</v>
      </c>
      <c r="K1161" s="22" t="e">
        <f>VLOOKUP($G1161,Temp!$A:$C,K$1,FALSE)</f>
        <v>#VALUE!</v>
      </c>
      <c r="L1161" s="22" t="e">
        <f>VLOOKUP($G1161,Temp!$A:$C,L$1,FALSE)</f>
        <v>#VALUE!</v>
      </c>
      <c r="M1161" s="22" t="e">
        <f>VLOOKUP($G1161,Temp!$A:$C,M$1,FALSE)</f>
        <v>#VALUE!</v>
      </c>
      <c r="N1161" s="22" t="e">
        <f>VLOOKUP($G1161,Temp!$A:$C,N$1,FALSE)</f>
        <v>#VALUE!</v>
      </c>
      <c r="O1161" s="22" t="e">
        <f>VLOOKUP($G1161,Temp!$A:$C,O$1,FALSE)</f>
        <v>#VALUE!</v>
      </c>
      <c r="P1161" s="22" t="e">
        <f>VLOOKUP($G1161,Temp!$A:$C,P$1,FALSE)</f>
        <v>#VALUE!</v>
      </c>
      <c r="Q1161" s="22" t="e">
        <f>VLOOKUP($G1161,Temp!$A:$C,Q$1,FALSE)</f>
        <v>#VALUE!</v>
      </c>
      <c r="R1161" s="22" t="e">
        <f>VLOOKUP($G1161,Temp!$A:$C,R$1,FALSE)</f>
        <v>#VALUE!</v>
      </c>
      <c r="S1161" s="22" t="e">
        <f>VLOOKUP($G1161,Temp!$A:$C,S$1,FALSE)</f>
        <v>#VALUE!</v>
      </c>
      <c r="T1161" s="22" t="e">
        <f>VLOOKUP($G1161,Temp!$A:$C,T$1,FALSE)</f>
        <v>#VALUE!</v>
      </c>
      <c r="U1161" s="22" t="e">
        <f>VLOOKUP($G1161,Temp!$A:$C,U$1,FALSE)</f>
        <v>#VALUE!</v>
      </c>
      <c r="V1161" s="22" t="e">
        <f>VLOOKUP($G1161,Temp!$A:$C,V$1,FALSE)</f>
        <v>#VALUE!</v>
      </c>
      <c r="W1161" s="22" t="e">
        <f>VLOOKUP($G1161,Temp!$A:$C,W$1,FALSE)</f>
        <v>#VALUE!</v>
      </c>
      <c r="X1161" s="22" t="e">
        <f>VLOOKUP($G1161,Temp!$A:$C,X$1,FALSE)</f>
        <v>#VALUE!</v>
      </c>
      <c r="Y1161" s="22">
        <f>VLOOKUP($G1161,Temp!$A:$C,Y$1,FALSE)</f>
        <v>962</v>
      </c>
      <c r="Z1161" s="22">
        <f>VLOOKUP($G1161,Temp!$A:$C,Z$1,FALSE)</f>
        <v>29600</v>
      </c>
      <c r="AA1161" s="22" t="str">
        <f>VLOOKUP($A1161,Searches!$A:$H,AA$1,FALSE)</f>
        <v>Aaron Bolshaw</v>
      </c>
      <c r="AB1161" s="22" t="str">
        <f>VLOOKUP($A1161,Searches!$A:$H,AB$1,FALSE)</f>
        <v>Certent, Inc.</v>
      </c>
      <c r="AC1161" s="22" t="str">
        <f>VLOOKUP($A1161,Searches!$A:$H,AC$1,FALSE)</f>
        <v>Vice President, Marketing</v>
      </c>
      <c r="AD1161" s="22" t="str">
        <f>VLOOKUP($A1161,Searches!$A:$H,AD$1,FALSE)</f>
        <v>2nd</v>
      </c>
      <c r="AE1161" s="22" t="str">
        <f>VLOOKUP($A1161,Searches!$A:$H,AE$1,FALSE)</f>
        <v/>
      </c>
      <c r="AF1161" s="22" t="str">
        <f>VLOOKUP($A1161,Searches!$A:$H,AF$1,FALSE)</f>
        <v>Sacramento, California Area</v>
      </c>
      <c r="AG1161" s="22" t="str">
        <f>VLOOKUP($A1161,Searches!$A:$H,AG$1,FALSE)</f>
        <v>https://www.linkedin.com/sales/profile/8014789,fgdt,NAME_SEARCH?moduleKey=peopleSearchResults&amp;pageKey=sales-search3-people-refinement&amp;contextId=60BC92C971D70515801E49D6842B0000&amp;requestId=7e4c0984-1b5a-43b7-9f77-f096cad0ec87&amp;action=CLICK&amp;target=urn%3Ali%3AsalesLead%3A(-1%2C8014789)&amp;pageNumber=15&amp;targetEl=profilelink&amp;position=2&amp;trk=lss-serp-result-lead_photo</v>
      </c>
      <c r="AH1161" s="22" t="e">
        <f>VLOOKUP($G1161,Temp!$D:$F,AH$1,FALSE)</f>
        <v>#N/A</v>
      </c>
      <c r="AI1161" s="22" t="e">
        <f>VLOOKUP($G1161,Temp!$D:$F,AI$1,FALSE)</f>
        <v>#N/A</v>
      </c>
      <c r="AJ1161" s="22" t="e">
        <f>VLOOKUP($G1161,Temp!$D:$F,AJ$1,FALSE)</f>
        <v>#N/A</v>
      </c>
    </row>
    <row r="1162" spans="1:36" ht="16" x14ac:dyDescent="0.2">
      <c r="A1162" s="8" t="str">
        <f t="shared" si="18"/>
        <v>Juergen Brock Fujitsu Global</v>
      </c>
      <c r="B1162" s="8" t="s">
        <v>6771</v>
      </c>
      <c r="C1162" s="8" t="s">
        <v>6772</v>
      </c>
      <c r="D1162" s="8" t="s">
        <v>6773</v>
      </c>
      <c r="E1162" s="8" t="s">
        <v>6774</v>
      </c>
      <c r="F1162" s="8" t="s">
        <v>6775</v>
      </c>
      <c r="G1162" s="12" t="s">
        <v>6391</v>
      </c>
      <c r="H1162" s="22" t="str">
        <f>VLOOKUP($G1162,Temp!$A:$C,H$1,FALSE)</f>
        <v>fujitsu.com</v>
      </c>
      <c r="I1162" s="22" t="e">
        <f>VLOOKUP($G1162,Temp!$A:$C,I$1,FALSE)</f>
        <v>#VALUE!</v>
      </c>
      <c r="J1162" s="22" t="e">
        <f>VLOOKUP($G1162,Temp!$A:$C,J$1,FALSE)</f>
        <v>#VALUE!</v>
      </c>
      <c r="K1162" s="22" t="e">
        <f>VLOOKUP($G1162,Temp!$A:$C,K$1,FALSE)</f>
        <v>#VALUE!</v>
      </c>
      <c r="L1162" s="22" t="e">
        <f>VLOOKUP($G1162,Temp!$A:$C,L$1,FALSE)</f>
        <v>#VALUE!</v>
      </c>
      <c r="M1162" s="22" t="e">
        <f>VLOOKUP($G1162,Temp!$A:$C,M$1,FALSE)</f>
        <v>#VALUE!</v>
      </c>
      <c r="N1162" s="22" t="e">
        <f>VLOOKUP($G1162,Temp!$A:$C,N$1,FALSE)</f>
        <v>#VALUE!</v>
      </c>
      <c r="O1162" s="22" t="e">
        <f>VLOOKUP($G1162,Temp!$A:$C,O$1,FALSE)</f>
        <v>#VALUE!</v>
      </c>
      <c r="P1162" s="22" t="e">
        <f>VLOOKUP($G1162,Temp!$A:$C,P$1,FALSE)</f>
        <v>#VALUE!</v>
      </c>
      <c r="Q1162" s="22" t="e">
        <f>VLOOKUP($G1162,Temp!$A:$C,Q$1,FALSE)</f>
        <v>#VALUE!</v>
      </c>
      <c r="R1162" s="22" t="e">
        <f>VLOOKUP($G1162,Temp!$A:$C,R$1,FALSE)</f>
        <v>#VALUE!</v>
      </c>
      <c r="S1162" s="22" t="e">
        <f>VLOOKUP($G1162,Temp!$A:$C,S$1,FALSE)</f>
        <v>#VALUE!</v>
      </c>
      <c r="T1162" s="22" t="e">
        <f>VLOOKUP($G1162,Temp!$A:$C,T$1,FALSE)</f>
        <v>#VALUE!</v>
      </c>
      <c r="U1162" s="22" t="e">
        <f>VLOOKUP($G1162,Temp!$A:$C,U$1,FALSE)</f>
        <v>#VALUE!</v>
      </c>
      <c r="V1162" s="22" t="e">
        <f>VLOOKUP($G1162,Temp!$A:$C,V$1,FALSE)</f>
        <v>#VALUE!</v>
      </c>
      <c r="W1162" s="22" t="e">
        <f>VLOOKUP($G1162,Temp!$A:$C,W$1,FALSE)</f>
        <v>#VALUE!</v>
      </c>
      <c r="X1162" s="22" t="e">
        <f>VLOOKUP($G1162,Temp!$A:$C,X$1,FALSE)</f>
        <v>#VALUE!</v>
      </c>
      <c r="Y1162" s="22">
        <f>VLOOKUP($G1162,Temp!$A:$C,Y$1,FALSE)</f>
        <v>365000</v>
      </c>
      <c r="Z1162" s="22">
        <f>VLOOKUP($G1162,Temp!$A:$C,Z$1,FALSE)</f>
        <v>40300</v>
      </c>
      <c r="AA1162" s="22" t="e">
        <f>VLOOKUP($A1162,Searches!$A:$H,AA$1,FALSE)</f>
        <v>#N/A</v>
      </c>
      <c r="AB1162" s="22" t="e">
        <f>VLOOKUP($A1162,Searches!$A:$H,AB$1,FALSE)</f>
        <v>#N/A</v>
      </c>
      <c r="AC1162" s="22" t="e">
        <f>VLOOKUP($A1162,Searches!$A:$H,AC$1,FALSE)</f>
        <v>#N/A</v>
      </c>
      <c r="AD1162" s="22" t="e">
        <f>VLOOKUP($A1162,Searches!$A:$H,AD$1,FALSE)</f>
        <v>#N/A</v>
      </c>
      <c r="AE1162" s="22" t="e">
        <f>VLOOKUP($A1162,Searches!$A:$H,AE$1,FALSE)</f>
        <v>#N/A</v>
      </c>
      <c r="AF1162" s="22" t="e">
        <f>VLOOKUP($A1162,Searches!$A:$H,AF$1,FALSE)</f>
        <v>#N/A</v>
      </c>
      <c r="AG1162" s="22" t="e">
        <f>VLOOKUP($A1162,Searches!$A:$H,AG$1,FALSE)</f>
        <v>#N/A</v>
      </c>
      <c r="AH1162" s="22" t="str">
        <f>VLOOKUP($G1162,Temp!$D:$F,AH$1,FALSE)</f>
        <v>fujitsu.com</v>
      </c>
      <c r="AI1162" s="22" t="str">
        <f>VLOOKUP($G1162,Temp!$D:$F,AI$1,FALSE)</f>
        <v>Marketo</v>
      </c>
      <c r="AJ1162" s="22" t="str">
        <f>VLOOKUP($G1162,Temp!$D:$F,AJ$1,FALSE)</f>
        <v>WordPress</v>
      </c>
    </row>
    <row r="1163" spans="1:36" ht="16" x14ac:dyDescent="0.2">
      <c r="A1163" s="8" t="str">
        <f t="shared" si="18"/>
        <v>Atsushi Hisatsumi PATRON</v>
      </c>
      <c r="B1163" s="8" t="s">
        <v>6783</v>
      </c>
      <c r="C1163" s="8" t="s">
        <v>6784</v>
      </c>
      <c r="D1163" s="8" t="s">
        <v>6785</v>
      </c>
      <c r="E1163" s="8" t="s">
        <v>6786</v>
      </c>
      <c r="F1163" s="8" t="s">
        <v>6787</v>
      </c>
      <c r="G1163" s="12" t="s">
        <v>6788</v>
      </c>
      <c r="H1163" s="22" t="e">
        <f>VLOOKUP($G1163,Temp!$A:$C,H$1,FALSE)</f>
        <v>#N/A</v>
      </c>
      <c r="I1163" s="22" t="e">
        <f>VLOOKUP($G1163,Temp!$A:$C,I$1,FALSE)</f>
        <v>#N/A</v>
      </c>
      <c r="J1163" s="22" t="e">
        <f>VLOOKUP($G1163,Temp!$A:$C,J$1,FALSE)</f>
        <v>#N/A</v>
      </c>
      <c r="K1163" s="22" t="e">
        <f>VLOOKUP($G1163,Temp!$A:$C,K$1,FALSE)</f>
        <v>#N/A</v>
      </c>
      <c r="L1163" s="22" t="e">
        <f>VLOOKUP($G1163,Temp!$A:$C,L$1,FALSE)</f>
        <v>#N/A</v>
      </c>
      <c r="M1163" s="22" t="e">
        <f>VLOOKUP($G1163,Temp!$A:$C,M$1,FALSE)</f>
        <v>#N/A</v>
      </c>
      <c r="N1163" s="22" t="e">
        <f>VLOOKUP($G1163,Temp!$A:$C,N$1,FALSE)</f>
        <v>#N/A</v>
      </c>
      <c r="O1163" s="22" t="e">
        <f>VLOOKUP($G1163,Temp!$A:$C,O$1,FALSE)</f>
        <v>#N/A</v>
      </c>
      <c r="P1163" s="22" t="e">
        <f>VLOOKUP($G1163,Temp!$A:$C,P$1,FALSE)</f>
        <v>#N/A</v>
      </c>
      <c r="Q1163" s="22" t="e">
        <f>VLOOKUP($G1163,Temp!$A:$C,Q$1,FALSE)</f>
        <v>#N/A</v>
      </c>
      <c r="R1163" s="22" t="e">
        <f>VLOOKUP($G1163,Temp!$A:$C,R$1,FALSE)</f>
        <v>#N/A</v>
      </c>
      <c r="S1163" s="22" t="e">
        <f>VLOOKUP($G1163,Temp!$A:$C,S$1,FALSE)</f>
        <v>#N/A</v>
      </c>
      <c r="T1163" s="22" t="e">
        <f>VLOOKUP($G1163,Temp!$A:$C,T$1,FALSE)</f>
        <v>#N/A</v>
      </c>
      <c r="U1163" s="22" t="e">
        <f>VLOOKUP($G1163,Temp!$A:$C,U$1,FALSE)</f>
        <v>#N/A</v>
      </c>
      <c r="V1163" s="22" t="e">
        <f>VLOOKUP($G1163,Temp!$A:$C,V$1,FALSE)</f>
        <v>#N/A</v>
      </c>
      <c r="W1163" s="22" t="e">
        <f>VLOOKUP($G1163,Temp!$A:$C,W$1,FALSE)</f>
        <v>#N/A</v>
      </c>
      <c r="X1163" s="22" t="e">
        <f>VLOOKUP($G1163,Temp!$A:$C,X$1,FALSE)</f>
        <v>#N/A</v>
      </c>
      <c r="Y1163" s="22" t="e">
        <f>VLOOKUP($G1163,Temp!$A:$C,Y$1,FALSE)</f>
        <v>#N/A</v>
      </c>
      <c r="Z1163" s="22" t="e">
        <f>VLOOKUP($G1163,Temp!$A:$C,Z$1,FALSE)</f>
        <v>#N/A</v>
      </c>
      <c r="AA1163" s="22" t="e">
        <f>VLOOKUP($A1163,Searches!$A:$H,AA$1,FALSE)</f>
        <v>#N/A</v>
      </c>
      <c r="AB1163" s="22" t="e">
        <f>VLOOKUP($A1163,Searches!$A:$H,AB$1,FALSE)</f>
        <v>#N/A</v>
      </c>
      <c r="AC1163" s="22" t="e">
        <f>VLOOKUP($A1163,Searches!$A:$H,AC$1,FALSE)</f>
        <v>#N/A</v>
      </c>
      <c r="AD1163" s="22" t="e">
        <f>VLOOKUP($A1163,Searches!$A:$H,AD$1,FALSE)</f>
        <v>#N/A</v>
      </c>
      <c r="AE1163" s="22" t="e">
        <f>VLOOKUP($A1163,Searches!$A:$H,AE$1,FALSE)</f>
        <v>#N/A</v>
      </c>
      <c r="AF1163" s="22" t="e">
        <f>VLOOKUP($A1163,Searches!$A:$H,AF$1,FALSE)</f>
        <v>#N/A</v>
      </c>
      <c r="AG1163" s="22" t="e">
        <f>VLOOKUP($A1163,Searches!$A:$H,AG$1,FALSE)</f>
        <v>#N/A</v>
      </c>
      <c r="AH1163" s="22" t="e">
        <f>VLOOKUP($G1163,Temp!$D:$F,AH$1,FALSE)</f>
        <v>#N/A</v>
      </c>
      <c r="AI1163" s="22" t="e">
        <f>VLOOKUP($G1163,Temp!$D:$F,AI$1,FALSE)</f>
        <v>#N/A</v>
      </c>
      <c r="AJ1163" s="22" t="e">
        <f>VLOOKUP($G1163,Temp!$D:$F,AJ$1,FALSE)</f>
        <v>#N/A</v>
      </c>
    </row>
    <row r="1164" spans="1:36" ht="16" x14ac:dyDescent="0.2">
      <c r="A1164" s="8" t="str">
        <f t="shared" si="18"/>
        <v>David Ronald Foxit Software, Inc</v>
      </c>
      <c r="B1164" s="8" t="s">
        <v>438</v>
      </c>
      <c r="C1164" s="8" t="s">
        <v>6800</v>
      </c>
      <c r="D1164" s="8" t="s">
        <v>6801</v>
      </c>
      <c r="E1164" s="8" t="s">
        <v>6802</v>
      </c>
      <c r="F1164" s="8" t="s">
        <v>6803</v>
      </c>
      <c r="G1164" s="12" t="s">
        <v>6406</v>
      </c>
      <c r="H1164" s="22" t="str">
        <f>VLOOKUP($G1164,Temp!$A:$C,H$1,FALSE)</f>
        <v>foxitsoftware.com</v>
      </c>
      <c r="I1164" s="22" t="e">
        <f>VLOOKUP($G1164,Temp!$A:$C,I$1,FALSE)</f>
        <v>#VALUE!</v>
      </c>
      <c r="J1164" s="22" t="e">
        <f>VLOOKUP($G1164,Temp!$A:$C,J$1,FALSE)</f>
        <v>#VALUE!</v>
      </c>
      <c r="K1164" s="22" t="e">
        <f>VLOOKUP($G1164,Temp!$A:$C,K$1,FALSE)</f>
        <v>#VALUE!</v>
      </c>
      <c r="L1164" s="22" t="e">
        <f>VLOOKUP($G1164,Temp!$A:$C,L$1,FALSE)</f>
        <v>#VALUE!</v>
      </c>
      <c r="M1164" s="22" t="e">
        <f>VLOOKUP($G1164,Temp!$A:$C,M$1,FALSE)</f>
        <v>#VALUE!</v>
      </c>
      <c r="N1164" s="22" t="e">
        <f>VLOOKUP($G1164,Temp!$A:$C,N$1,FALSE)</f>
        <v>#VALUE!</v>
      </c>
      <c r="O1164" s="22" t="e">
        <f>VLOOKUP($G1164,Temp!$A:$C,O$1,FALSE)</f>
        <v>#VALUE!</v>
      </c>
      <c r="P1164" s="22" t="e">
        <f>VLOOKUP($G1164,Temp!$A:$C,P$1,FALSE)</f>
        <v>#VALUE!</v>
      </c>
      <c r="Q1164" s="22" t="e">
        <f>VLOOKUP($G1164,Temp!$A:$C,Q$1,FALSE)</f>
        <v>#VALUE!</v>
      </c>
      <c r="R1164" s="22" t="e">
        <f>VLOOKUP($G1164,Temp!$A:$C,R$1,FALSE)</f>
        <v>#VALUE!</v>
      </c>
      <c r="S1164" s="22" t="e">
        <f>VLOOKUP($G1164,Temp!$A:$C,S$1,FALSE)</f>
        <v>#VALUE!</v>
      </c>
      <c r="T1164" s="22" t="e">
        <f>VLOOKUP($G1164,Temp!$A:$C,T$1,FALSE)</f>
        <v>#VALUE!</v>
      </c>
      <c r="U1164" s="22" t="e">
        <f>VLOOKUP($G1164,Temp!$A:$C,U$1,FALSE)</f>
        <v>#VALUE!</v>
      </c>
      <c r="V1164" s="22" t="e">
        <f>VLOOKUP($G1164,Temp!$A:$C,V$1,FALSE)</f>
        <v>#VALUE!</v>
      </c>
      <c r="W1164" s="22" t="e">
        <f>VLOOKUP($G1164,Temp!$A:$C,W$1,FALSE)</f>
        <v>#VALUE!</v>
      </c>
      <c r="X1164" s="22" t="e">
        <f>VLOOKUP($G1164,Temp!$A:$C,X$1,FALSE)</f>
        <v>#VALUE!</v>
      </c>
      <c r="Y1164" s="22">
        <f>VLOOKUP($G1164,Temp!$A:$C,Y$1,FALSE)</f>
        <v>262000</v>
      </c>
      <c r="Z1164" s="22">
        <f>VLOOKUP($G1164,Temp!$A:$C,Z$1,FALSE)</f>
        <v>27800</v>
      </c>
      <c r="AA1164" s="22" t="e">
        <f>VLOOKUP($A1164,Searches!$A:$H,AA$1,FALSE)</f>
        <v>#N/A</v>
      </c>
      <c r="AB1164" s="22" t="e">
        <f>VLOOKUP($A1164,Searches!$A:$H,AB$1,FALSE)</f>
        <v>#N/A</v>
      </c>
      <c r="AC1164" s="22" t="e">
        <f>VLOOKUP($A1164,Searches!$A:$H,AC$1,FALSE)</f>
        <v>#N/A</v>
      </c>
      <c r="AD1164" s="22" t="e">
        <f>VLOOKUP($A1164,Searches!$A:$H,AD$1,FALSE)</f>
        <v>#N/A</v>
      </c>
      <c r="AE1164" s="22" t="e">
        <f>VLOOKUP($A1164,Searches!$A:$H,AE$1,FALSE)</f>
        <v>#N/A</v>
      </c>
      <c r="AF1164" s="22" t="e">
        <f>VLOOKUP($A1164,Searches!$A:$H,AF$1,FALSE)</f>
        <v>#N/A</v>
      </c>
      <c r="AG1164" s="22" t="e">
        <f>VLOOKUP($A1164,Searches!$A:$H,AG$1,FALSE)</f>
        <v>#N/A</v>
      </c>
      <c r="AH1164" s="22" t="e">
        <f>VLOOKUP($G1164,Temp!$D:$F,AH$1,FALSE)</f>
        <v>#N/A</v>
      </c>
      <c r="AI1164" s="22" t="e">
        <f>VLOOKUP($G1164,Temp!$D:$F,AI$1,FALSE)</f>
        <v>#N/A</v>
      </c>
      <c r="AJ1164" s="22" t="e">
        <f>VLOOKUP($G1164,Temp!$D:$F,AJ$1,FALSE)</f>
        <v>#N/A</v>
      </c>
    </row>
    <row r="1165" spans="1:36" ht="16" x14ac:dyDescent="0.2">
      <c r="A1165" s="8" t="str">
        <f t="shared" si="18"/>
        <v>Kathleen Shouldis IBM</v>
      </c>
      <c r="B1165" s="8" t="s">
        <v>6401</v>
      </c>
      <c r="C1165" s="8" t="s">
        <v>6816</v>
      </c>
      <c r="D1165" s="8" t="s">
        <v>6817</v>
      </c>
      <c r="E1165" s="8" t="s">
        <v>6818</v>
      </c>
      <c r="F1165" s="8" t="s">
        <v>3092</v>
      </c>
      <c r="G1165" s="12" t="s">
        <v>3507</v>
      </c>
      <c r="H1165" s="22" t="str">
        <f>VLOOKUP($G1165,Temp!$A:$C,H$1,FALSE)</f>
        <v>ibm.com</v>
      </c>
      <c r="I1165" s="22" t="e">
        <f>VLOOKUP($G1165,Temp!$A:$C,I$1,FALSE)</f>
        <v>#VALUE!</v>
      </c>
      <c r="J1165" s="22" t="e">
        <f>VLOOKUP($G1165,Temp!$A:$C,J$1,FALSE)</f>
        <v>#VALUE!</v>
      </c>
      <c r="K1165" s="22" t="e">
        <f>VLOOKUP($G1165,Temp!$A:$C,K$1,FALSE)</f>
        <v>#VALUE!</v>
      </c>
      <c r="L1165" s="22" t="e">
        <f>VLOOKUP($G1165,Temp!$A:$C,L$1,FALSE)</f>
        <v>#VALUE!</v>
      </c>
      <c r="M1165" s="22" t="e">
        <f>VLOOKUP($G1165,Temp!$A:$C,M$1,FALSE)</f>
        <v>#VALUE!</v>
      </c>
      <c r="N1165" s="22" t="e">
        <f>VLOOKUP($G1165,Temp!$A:$C,N$1,FALSE)</f>
        <v>#VALUE!</v>
      </c>
      <c r="O1165" s="22" t="e">
        <f>VLOOKUP($G1165,Temp!$A:$C,O$1,FALSE)</f>
        <v>#VALUE!</v>
      </c>
      <c r="P1165" s="22" t="e">
        <f>VLOOKUP($G1165,Temp!$A:$C,P$1,FALSE)</f>
        <v>#VALUE!</v>
      </c>
      <c r="Q1165" s="22" t="e">
        <f>VLOOKUP($G1165,Temp!$A:$C,Q$1,FALSE)</f>
        <v>#VALUE!</v>
      </c>
      <c r="R1165" s="22" t="e">
        <f>VLOOKUP($G1165,Temp!$A:$C,R$1,FALSE)</f>
        <v>#VALUE!</v>
      </c>
      <c r="S1165" s="22" t="e">
        <f>VLOOKUP($G1165,Temp!$A:$C,S$1,FALSE)</f>
        <v>#VALUE!</v>
      </c>
      <c r="T1165" s="22" t="e">
        <f>VLOOKUP($G1165,Temp!$A:$C,T$1,FALSE)</f>
        <v>#VALUE!</v>
      </c>
      <c r="U1165" s="22" t="e">
        <f>VLOOKUP($G1165,Temp!$A:$C,U$1,FALSE)</f>
        <v>#VALUE!</v>
      </c>
      <c r="V1165" s="22" t="e">
        <f>VLOOKUP($G1165,Temp!$A:$C,V$1,FALSE)</f>
        <v>#VALUE!</v>
      </c>
      <c r="W1165" s="22" t="e">
        <f>VLOOKUP($G1165,Temp!$A:$C,W$1,FALSE)</f>
        <v>#VALUE!</v>
      </c>
      <c r="X1165" s="22" t="e">
        <f>VLOOKUP($G1165,Temp!$A:$C,X$1,FALSE)</f>
        <v>#VALUE!</v>
      </c>
      <c r="Y1165" s="22">
        <f>VLOOKUP($G1165,Temp!$A:$C,Y$1,FALSE)</f>
        <v>6600000</v>
      </c>
      <c r="Z1165" s="22">
        <f>VLOOKUP($G1165,Temp!$A:$C,Z$1,FALSE)</f>
        <v>2400000</v>
      </c>
      <c r="AA1165" s="22" t="e">
        <f>VLOOKUP($A1165,Searches!$A:$H,AA$1,FALSE)</f>
        <v>#N/A</v>
      </c>
      <c r="AB1165" s="22" t="e">
        <f>VLOOKUP($A1165,Searches!$A:$H,AB$1,FALSE)</f>
        <v>#N/A</v>
      </c>
      <c r="AC1165" s="22" t="e">
        <f>VLOOKUP($A1165,Searches!$A:$H,AC$1,FALSE)</f>
        <v>#N/A</v>
      </c>
      <c r="AD1165" s="22" t="e">
        <f>VLOOKUP($A1165,Searches!$A:$H,AD$1,FALSE)</f>
        <v>#N/A</v>
      </c>
      <c r="AE1165" s="22" t="e">
        <f>VLOOKUP($A1165,Searches!$A:$H,AE$1,FALSE)</f>
        <v>#N/A</v>
      </c>
      <c r="AF1165" s="22" t="e">
        <f>VLOOKUP($A1165,Searches!$A:$H,AF$1,FALSE)</f>
        <v>#N/A</v>
      </c>
      <c r="AG1165" s="22" t="e">
        <f>VLOOKUP($A1165,Searches!$A:$H,AG$1,FALSE)</f>
        <v>#N/A</v>
      </c>
      <c r="AH1165" s="22" t="str">
        <f>VLOOKUP($G1165,Temp!$D:$F,AH$1,FALSE)</f>
        <v>ibm.com</v>
      </c>
      <c r="AI1165" s="22" t="str">
        <f>VLOOKUP($G1165,Temp!$D:$F,AI$1,FALSE)</f>
        <v>Marketo</v>
      </c>
      <c r="AJ1165" s="22" t="str">
        <f>VLOOKUP($G1165,Temp!$D:$F,AJ$1,FALSE)</f>
        <v>WordPress</v>
      </c>
    </row>
    <row r="1166" spans="1:36" ht="16" x14ac:dyDescent="0.2">
      <c r="A1166" s="8" t="str">
        <f t="shared" si="18"/>
        <v>Francois Dufour Algolia</v>
      </c>
      <c r="B1166" s="8" t="s">
        <v>6822</v>
      </c>
      <c r="C1166" s="8" t="s">
        <v>6823</v>
      </c>
      <c r="D1166" s="8" t="s">
        <v>6824</v>
      </c>
      <c r="E1166" s="8" t="s">
        <v>6825</v>
      </c>
      <c r="F1166" s="8" t="s">
        <v>1317</v>
      </c>
      <c r="G1166" s="12" t="s">
        <v>1229</v>
      </c>
      <c r="H1166" s="22" t="str">
        <f>VLOOKUP($G1166,Temp!$A:$C,H$1,FALSE)</f>
        <v>algolia.com</v>
      </c>
      <c r="I1166" s="22" t="e">
        <f>VLOOKUP($G1166,Temp!$A:$C,I$1,FALSE)</f>
        <v>#VALUE!</v>
      </c>
      <c r="J1166" s="22" t="e">
        <f>VLOOKUP($G1166,Temp!$A:$C,J$1,FALSE)</f>
        <v>#VALUE!</v>
      </c>
      <c r="K1166" s="22" t="e">
        <f>VLOOKUP($G1166,Temp!$A:$C,K$1,FALSE)</f>
        <v>#VALUE!</v>
      </c>
      <c r="L1166" s="22" t="e">
        <f>VLOOKUP($G1166,Temp!$A:$C,L$1,FALSE)</f>
        <v>#VALUE!</v>
      </c>
      <c r="M1166" s="22" t="e">
        <f>VLOOKUP($G1166,Temp!$A:$C,M$1,FALSE)</f>
        <v>#VALUE!</v>
      </c>
      <c r="N1166" s="22" t="e">
        <f>VLOOKUP($G1166,Temp!$A:$C,N$1,FALSE)</f>
        <v>#VALUE!</v>
      </c>
      <c r="O1166" s="22" t="e">
        <f>VLOOKUP($G1166,Temp!$A:$C,O$1,FALSE)</f>
        <v>#VALUE!</v>
      </c>
      <c r="P1166" s="22" t="e">
        <f>VLOOKUP($G1166,Temp!$A:$C,P$1,FALSE)</f>
        <v>#VALUE!</v>
      </c>
      <c r="Q1166" s="22" t="e">
        <f>VLOOKUP($G1166,Temp!$A:$C,Q$1,FALSE)</f>
        <v>#VALUE!</v>
      </c>
      <c r="R1166" s="22" t="e">
        <f>VLOOKUP($G1166,Temp!$A:$C,R$1,FALSE)</f>
        <v>#VALUE!</v>
      </c>
      <c r="S1166" s="22" t="e">
        <f>VLOOKUP($G1166,Temp!$A:$C,S$1,FALSE)</f>
        <v>#VALUE!</v>
      </c>
      <c r="T1166" s="22" t="e">
        <f>VLOOKUP($G1166,Temp!$A:$C,T$1,FALSE)</f>
        <v>#VALUE!</v>
      </c>
      <c r="U1166" s="22" t="e">
        <f>VLOOKUP($G1166,Temp!$A:$C,U$1,FALSE)</f>
        <v>#VALUE!</v>
      </c>
      <c r="V1166" s="22" t="e">
        <f>VLOOKUP($G1166,Temp!$A:$C,V$1,FALSE)</f>
        <v>#VALUE!</v>
      </c>
      <c r="W1166" s="22" t="e">
        <f>VLOOKUP($G1166,Temp!$A:$C,W$1,FALSE)</f>
        <v>#VALUE!</v>
      </c>
      <c r="X1166" s="22" t="e">
        <f>VLOOKUP($G1166,Temp!$A:$C,X$1,FALSE)</f>
        <v>#VALUE!</v>
      </c>
      <c r="Y1166" s="22">
        <f>VLOOKUP($G1166,Temp!$A:$C,Y$1,FALSE)</f>
        <v>7100</v>
      </c>
      <c r="Z1166" s="22">
        <f>VLOOKUP($G1166,Temp!$A:$C,Z$1,FALSE)</f>
        <v>6200</v>
      </c>
      <c r="AA1166" s="22" t="str">
        <f>VLOOKUP($A1166,Searches!$A:$H,AA$1,FALSE)</f>
        <v>Francois Dufour</v>
      </c>
      <c r="AB1166" s="22" t="str">
        <f>VLOOKUP($A1166,Searches!$A:$H,AB$1,FALSE)</f>
        <v>Algolia</v>
      </c>
      <c r="AC1166" s="22" t="str">
        <f>VLOOKUP($A1166,Searches!$A:$H,AC$1,FALSE)</f>
        <v>Transition CMO</v>
      </c>
      <c r="AD1166" s="22" t="str">
        <f>VLOOKUP($A1166,Searches!$A:$H,AD$1,FALSE)</f>
        <v>2nd</v>
      </c>
      <c r="AE1166" s="22" t="str">
        <f>VLOOKUP($A1166,Searches!$A:$H,AE$1,FALSE)</f>
        <v>Open link</v>
      </c>
      <c r="AF1166" s="22" t="str">
        <f>VLOOKUP($A1166,Searches!$A:$H,AF$1,FALSE)</f>
        <v>San Francisco Bay Area</v>
      </c>
      <c r="AG1166" s="22" t="str">
        <f>VLOOKUP($A1166,Searches!$A:$H,AG$1,FALSE)</f>
        <v>https://www.linkedin.com/sales/profile/9245477,DRmo,NAME_SEARCH?moduleKey=peopleSearchResults&amp;pageKey=sales-search3-people-refinement&amp;contextId=60BC92C971D70515801E49D6842B0000&amp;requestId=161cfb02-414f-48da-b00a-f9199f63bf1d&amp;action=CLICK&amp;target=urn%3Ali%3AsalesLead%3A(-1%2C9245477)&amp;pageNumber=17&amp;targetEl=profilelink&amp;position=9&amp;trk=lss-serp-result-lead_photo</v>
      </c>
      <c r="AH1166" s="22" t="e">
        <f>VLOOKUP($G1166,Temp!$D:$F,AH$1,FALSE)</f>
        <v>#N/A</v>
      </c>
      <c r="AI1166" s="22" t="e">
        <f>VLOOKUP($G1166,Temp!$D:$F,AI$1,FALSE)</f>
        <v>#N/A</v>
      </c>
      <c r="AJ1166" s="22" t="e">
        <f>VLOOKUP($G1166,Temp!$D:$F,AJ$1,FALSE)</f>
        <v>#N/A</v>
      </c>
    </row>
    <row r="1167" spans="1:36" ht="16" x14ac:dyDescent="0.2">
      <c r="A1167" s="8" t="str">
        <f t="shared" si="18"/>
        <v>Serenity Thompson Shopography</v>
      </c>
      <c r="B1167" s="8" t="s">
        <v>6838</v>
      </c>
      <c r="C1167" s="8" t="s">
        <v>893</v>
      </c>
      <c r="D1167" s="8" t="s">
        <v>6651</v>
      </c>
      <c r="E1167" s="8" t="s">
        <v>6839</v>
      </c>
      <c r="F1167" s="8" t="s">
        <v>6840</v>
      </c>
      <c r="G1167" s="12" t="s">
        <v>6841</v>
      </c>
      <c r="H1167" s="22" t="e">
        <f>VLOOKUP($G1167,Temp!$A:$C,H$1,FALSE)</f>
        <v>#N/A</v>
      </c>
      <c r="I1167" s="22" t="e">
        <f>VLOOKUP($G1167,Temp!$A:$C,I$1,FALSE)</f>
        <v>#N/A</v>
      </c>
      <c r="J1167" s="22" t="e">
        <f>VLOOKUP($G1167,Temp!$A:$C,J$1,FALSE)</f>
        <v>#N/A</v>
      </c>
      <c r="K1167" s="22" t="e">
        <f>VLOOKUP($G1167,Temp!$A:$C,K$1,FALSE)</f>
        <v>#N/A</v>
      </c>
      <c r="L1167" s="22" t="e">
        <f>VLOOKUP($G1167,Temp!$A:$C,L$1,FALSE)</f>
        <v>#N/A</v>
      </c>
      <c r="M1167" s="22" t="e">
        <f>VLOOKUP($G1167,Temp!$A:$C,M$1,FALSE)</f>
        <v>#N/A</v>
      </c>
      <c r="N1167" s="22" t="e">
        <f>VLOOKUP($G1167,Temp!$A:$C,N$1,FALSE)</f>
        <v>#N/A</v>
      </c>
      <c r="O1167" s="22" t="e">
        <f>VLOOKUP($G1167,Temp!$A:$C,O$1,FALSE)</f>
        <v>#N/A</v>
      </c>
      <c r="P1167" s="22" t="e">
        <f>VLOOKUP($G1167,Temp!$A:$C,P$1,FALSE)</f>
        <v>#N/A</v>
      </c>
      <c r="Q1167" s="22" t="e">
        <f>VLOOKUP($G1167,Temp!$A:$C,Q$1,FALSE)</f>
        <v>#N/A</v>
      </c>
      <c r="R1167" s="22" t="e">
        <f>VLOOKUP($G1167,Temp!$A:$C,R$1,FALSE)</f>
        <v>#N/A</v>
      </c>
      <c r="S1167" s="22" t="e">
        <f>VLOOKUP($G1167,Temp!$A:$C,S$1,FALSE)</f>
        <v>#N/A</v>
      </c>
      <c r="T1167" s="22" t="e">
        <f>VLOOKUP($G1167,Temp!$A:$C,T$1,FALSE)</f>
        <v>#N/A</v>
      </c>
      <c r="U1167" s="22" t="e">
        <f>VLOOKUP($G1167,Temp!$A:$C,U$1,FALSE)</f>
        <v>#N/A</v>
      </c>
      <c r="V1167" s="22" t="e">
        <f>VLOOKUP($G1167,Temp!$A:$C,V$1,FALSE)</f>
        <v>#N/A</v>
      </c>
      <c r="W1167" s="22" t="e">
        <f>VLOOKUP($G1167,Temp!$A:$C,W$1,FALSE)</f>
        <v>#N/A</v>
      </c>
      <c r="X1167" s="22" t="e">
        <f>VLOOKUP($G1167,Temp!$A:$C,X$1,FALSE)</f>
        <v>#N/A</v>
      </c>
      <c r="Y1167" s="22" t="e">
        <f>VLOOKUP($G1167,Temp!$A:$C,Y$1,FALSE)</f>
        <v>#N/A</v>
      </c>
      <c r="Z1167" s="22" t="e">
        <f>VLOOKUP($G1167,Temp!$A:$C,Z$1,FALSE)</f>
        <v>#N/A</v>
      </c>
      <c r="AA1167" s="22" t="e">
        <f>VLOOKUP($A1167,Searches!$A:$H,AA$1,FALSE)</f>
        <v>#N/A</v>
      </c>
      <c r="AB1167" s="22" t="e">
        <f>VLOOKUP($A1167,Searches!$A:$H,AB$1,FALSE)</f>
        <v>#N/A</v>
      </c>
      <c r="AC1167" s="22" t="e">
        <f>VLOOKUP($A1167,Searches!$A:$H,AC$1,FALSE)</f>
        <v>#N/A</v>
      </c>
      <c r="AD1167" s="22" t="e">
        <f>VLOOKUP($A1167,Searches!$A:$H,AD$1,FALSE)</f>
        <v>#N/A</v>
      </c>
      <c r="AE1167" s="22" t="e">
        <f>VLOOKUP($A1167,Searches!$A:$H,AE$1,FALSE)</f>
        <v>#N/A</v>
      </c>
      <c r="AF1167" s="22" t="e">
        <f>VLOOKUP($A1167,Searches!$A:$H,AF$1,FALSE)</f>
        <v>#N/A</v>
      </c>
      <c r="AG1167" s="22" t="e">
        <f>VLOOKUP($A1167,Searches!$A:$H,AG$1,FALSE)</f>
        <v>#N/A</v>
      </c>
      <c r="AH1167" s="22" t="str">
        <f>VLOOKUP($G1167,Temp!$D:$F,AH$1,FALSE)</f>
        <v>shopography.com</v>
      </c>
      <c r="AI1167" s="22">
        <f>VLOOKUP($G1167,Temp!$D:$F,AI$1,FALSE)</f>
        <v>0</v>
      </c>
      <c r="AJ1167" s="22" t="str">
        <f>VLOOKUP($G1167,Temp!$D:$F,AJ$1,FALSE)</f>
        <v>WordPress</v>
      </c>
    </row>
    <row r="1168" spans="1:36" ht="16" x14ac:dyDescent="0.2">
      <c r="A1168" s="8" t="str">
        <f t="shared" si="18"/>
        <v>Denise Persson Snowflake Computing</v>
      </c>
      <c r="B1168" s="8" t="s">
        <v>1437</v>
      </c>
      <c r="C1168" s="8" t="s">
        <v>1438</v>
      </c>
      <c r="D1168" s="8" t="s">
        <v>180</v>
      </c>
      <c r="E1168" s="8" t="s">
        <v>1439</v>
      </c>
      <c r="F1168" s="8" t="s">
        <v>1440</v>
      </c>
      <c r="G1168" s="12" t="s">
        <v>1441</v>
      </c>
      <c r="H1168" s="22" t="str">
        <f>VLOOKUP($G1168,Temp!$A:$C,H$1,FALSE)</f>
        <v>snowflake.net</v>
      </c>
      <c r="I1168" s="22" t="e">
        <f>VLOOKUP($G1168,Temp!$A:$C,I$1,FALSE)</f>
        <v>#VALUE!</v>
      </c>
      <c r="J1168" s="22" t="e">
        <f>VLOOKUP($G1168,Temp!$A:$C,J$1,FALSE)</f>
        <v>#VALUE!</v>
      </c>
      <c r="K1168" s="22" t="e">
        <f>VLOOKUP($G1168,Temp!$A:$C,K$1,FALSE)</f>
        <v>#VALUE!</v>
      </c>
      <c r="L1168" s="22" t="e">
        <f>VLOOKUP($G1168,Temp!$A:$C,L$1,FALSE)</f>
        <v>#VALUE!</v>
      </c>
      <c r="M1168" s="22" t="e">
        <f>VLOOKUP($G1168,Temp!$A:$C,M$1,FALSE)</f>
        <v>#VALUE!</v>
      </c>
      <c r="N1168" s="22" t="e">
        <f>VLOOKUP($G1168,Temp!$A:$C,N$1,FALSE)</f>
        <v>#VALUE!</v>
      </c>
      <c r="O1168" s="22" t="e">
        <f>VLOOKUP($G1168,Temp!$A:$C,O$1,FALSE)</f>
        <v>#VALUE!</v>
      </c>
      <c r="P1168" s="22" t="e">
        <f>VLOOKUP($G1168,Temp!$A:$C,P$1,FALSE)</f>
        <v>#VALUE!</v>
      </c>
      <c r="Q1168" s="22" t="e">
        <f>VLOOKUP($G1168,Temp!$A:$C,Q$1,FALSE)</f>
        <v>#VALUE!</v>
      </c>
      <c r="R1168" s="22" t="e">
        <f>VLOOKUP($G1168,Temp!$A:$C,R$1,FALSE)</f>
        <v>#VALUE!</v>
      </c>
      <c r="S1168" s="22" t="e">
        <f>VLOOKUP($G1168,Temp!$A:$C,S$1,FALSE)</f>
        <v>#VALUE!</v>
      </c>
      <c r="T1168" s="22" t="e">
        <f>VLOOKUP($G1168,Temp!$A:$C,T$1,FALSE)</f>
        <v>#VALUE!</v>
      </c>
      <c r="U1168" s="22" t="e">
        <f>VLOOKUP($G1168,Temp!$A:$C,U$1,FALSE)</f>
        <v>#VALUE!</v>
      </c>
      <c r="V1168" s="22" t="e">
        <f>VLOOKUP($G1168,Temp!$A:$C,V$1,FALSE)</f>
        <v>#VALUE!</v>
      </c>
      <c r="W1168" s="22" t="e">
        <f>VLOOKUP($G1168,Temp!$A:$C,W$1,FALSE)</f>
        <v>#VALUE!</v>
      </c>
      <c r="X1168" s="22" t="e">
        <f>VLOOKUP($G1168,Temp!$A:$C,X$1,FALSE)</f>
        <v>#VALUE!</v>
      </c>
      <c r="Y1168" s="22">
        <f>VLOOKUP($G1168,Temp!$A:$C,Y$1,FALSE)</f>
        <v>57300</v>
      </c>
      <c r="Z1168" s="22">
        <f>VLOOKUP($G1168,Temp!$A:$C,Z$1,FALSE)</f>
        <v>11900</v>
      </c>
      <c r="AA1168" s="22" t="str">
        <f>VLOOKUP($A1168,Searches!$A:$H,AA$1,FALSE)</f>
        <v>Denise Persson</v>
      </c>
      <c r="AB1168" s="22" t="str">
        <f>VLOOKUP($A1168,Searches!$A:$H,AB$1,FALSE)</f>
        <v>Snowflake Computing</v>
      </c>
      <c r="AC1168" s="22" t="str">
        <f>VLOOKUP($A1168,Searches!$A:$H,AC$1,FALSE)</f>
        <v>CMO</v>
      </c>
      <c r="AD1168" s="22" t="str">
        <f>VLOOKUP($A1168,Searches!$A:$H,AD$1,FALSE)</f>
        <v>2nd</v>
      </c>
      <c r="AE1168" s="22" t="str">
        <f>VLOOKUP($A1168,Searches!$A:$H,AE$1,FALSE)</f>
        <v/>
      </c>
      <c r="AF1168" s="22" t="str">
        <f>VLOOKUP($A1168,Searches!$A:$H,AF$1,FALSE)</f>
        <v>San Francisco Bay Area</v>
      </c>
      <c r="AG1168" s="22" t="str">
        <f>VLOOKUP($A1168,Searches!$A:$H,AG$1,FALSE)</f>
        <v>https://www.linkedin.com/sales/profile/1291926,bpeI,NAME_SEARCH?moduleKey=peopleSearchResults&amp;pageKey=sales-search3-people-refinement&amp;contextId=60BC92C971D70515801E49D6842B0000&amp;requestId=161cfb02-414f-48da-b00a-f9199f63bf1d&amp;action=CLICK&amp;target=urn%3Ali%3AsalesLead%3A(-1%2C1291926)&amp;pageNumber=17&amp;targetEl=profilelink&amp;position=11&amp;trk=lss-serp-result-lead_photo</v>
      </c>
      <c r="AH1168" s="22" t="str">
        <f>VLOOKUP($G1168,Temp!$D:$F,AH$1,FALSE)</f>
        <v>snowflake.net</v>
      </c>
      <c r="AI1168" s="22" t="str">
        <f>VLOOKUP($G1168,Temp!$D:$F,AI$1,FALSE)</f>
        <v>Marketo</v>
      </c>
      <c r="AJ1168" s="22" t="str">
        <f>VLOOKUP($G1168,Temp!$D:$F,AJ$1,FALSE)</f>
        <v>WordPress</v>
      </c>
    </row>
    <row r="1169" spans="1:36" ht="16" x14ac:dyDescent="0.2">
      <c r="A1169" s="8" t="str">
        <f t="shared" si="18"/>
        <v>Rachel Brink Scentbird</v>
      </c>
      <c r="B1169" s="8" t="s">
        <v>6854</v>
      </c>
      <c r="C1169" s="8" t="s">
        <v>6855</v>
      </c>
      <c r="D1169" s="8" t="s">
        <v>6856</v>
      </c>
      <c r="E1169" s="8" t="s">
        <v>6857</v>
      </c>
      <c r="F1169" s="8" t="s">
        <v>6858</v>
      </c>
      <c r="G1169" s="12" t="s">
        <v>6458</v>
      </c>
      <c r="H1169" s="22" t="str">
        <f>VLOOKUP($G1169,Temp!$A:$C,H$1,FALSE)</f>
        <v>scentbird.com</v>
      </c>
      <c r="I1169" s="22" t="e">
        <f>VLOOKUP($G1169,Temp!$A:$C,I$1,FALSE)</f>
        <v>#VALUE!</v>
      </c>
      <c r="J1169" s="22" t="e">
        <f>VLOOKUP($G1169,Temp!$A:$C,J$1,FALSE)</f>
        <v>#VALUE!</v>
      </c>
      <c r="K1169" s="22" t="e">
        <f>VLOOKUP($G1169,Temp!$A:$C,K$1,FALSE)</f>
        <v>#VALUE!</v>
      </c>
      <c r="L1169" s="22" t="e">
        <f>VLOOKUP($G1169,Temp!$A:$C,L$1,FALSE)</f>
        <v>#VALUE!</v>
      </c>
      <c r="M1169" s="22" t="e">
        <f>VLOOKUP($G1169,Temp!$A:$C,M$1,FALSE)</f>
        <v>#VALUE!</v>
      </c>
      <c r="N1169" s="22" t="e">
        <f>VLOOKUP($G1169,Temp!$A:$C,N$1,FALSE)</f>
        <v>#VALUE!</v>
      </c>
      <c r="O1169" s="22" t="e">
        <f>VLOOKUP($G1169,Temp!$A:$C,O$1,FALSE)</f>
        <v>#VALUE!</v>
      </c>
      <c r="P1169" s="22" t="e">
        <f>VLOOKUP($G1169,Temp!$A:$C,P$1,FALSE)</f>
        <v>#VALUE!</v>
      </c>
      <c r="Q1169" s="22" t="e">
        <f>VLOOKUP($G1169,Temp!$A:$C,Q$1,FALSE)</f>
        <v>#VALUE!</v>
      </c>
      <c r="R1169" s="22" t="e">
        <f>VLOOKUP($G1169,Temp!$A:$C,R$1,FALSE)</f>
        <v>#VALUE!</v>
      </c>
      <c r="S1169" s="22" t="e">
        <f>VLOOKUP($G1169,Temp!$A:$C,S$1,FALSE)</f>
        <v>#VALUE!</v>
      </c>
      <c r="T1169" s="22" t="e">
        <f>VLOOKUP($G1169,Temp!$A:$C,T$1,FALSE)</f>
        <v>#VALUE!</v>
      </c>
      <c r="U1169" s="22" t="e">
        <f>VLOOKUP($G1169,Temp!$A:$C,U$1,FALSE)</f>
        <v>#VALUE!</v>
      </c>
      <c r="V1169" s="22" t="e">
        <f>VLOOKUP($G1169,Temp!$A:$C,V$1,FALSE)</f>
        <v>#VALUE!</v>
      </c>
      <c r="W1169" s="22" t="e">
        <f>VLOOKUP($G1169,Temp!$A:$C,W$1,FALSE)</f>
        <v>#VALUE!</v>
      </c>
      <c r="X1169" s="22" t="e">
        <f>VLOOKUP($G1169,Temp!$A:$C,X$1,FALSE)</f>
        <v>#VALUE!</v>
      </c>
      <c r="Y1169" s="22">
        <f>VLOOKUP($G1169,Temp!$A:$C,Y$1,FALSE)</f>
        <v>14600</v>
      </c>
      <c r="Z1169" s="22">
        <f>VLOOKUP($G1169,Temp!$A:$C,Z$1,FALSE)</f>
        <v>1500</v>
      </c>
      <c r="AA1169" s="22" t="e">
        <f>VLOOKUP($A1169,Searches!$A:$H,AA$1,FALSE)</f>
        <v>#N/A</v>
      </c>
      <c r="AB1169" s="22" t="e">
        <f>VLOOKUP($A1169,Searches!$A:$H,AB$1,FALSE)</f>
        <v>#N/A</v>
      </c>
      <c r="AC1169" s="22" t="e">
        <f>VLOOKUP($A1169,Searches!$A:$H,AC$1,FALSE)</f>
        <v>#N/A</v>
      </c>
      <c r="AD1169" s="22" t="e">
        <f>VLOOKUP($A1169,Searches!$A:$H,AD$1,FALSE)</f>
        <v>#N/A</v>
      </c>
      <c r="AE1169" s="22" t="e">
        <f>VLOOKUP($A1169,Searches!$A:$H,AE$1,FALSE)</f>
        <v>#N/A</v>
      </c>
      <c r="AF1169" s="22" t="e">
        <f>VLOOKUP($A1169,Searches!$A:$H,AF$1,FALSE)</f>
        <v>#N/A</v>
      </c>
      <c r="AG1169" s="22" t="e">
        <f>VLOOKUP($A1169,Searches!$A:$H,AG$1,FALSE)</f>
        <v>#N/A</v>
      </c>
      <c r="AH1169" s="22" t="str">
        <f>VLOOKUP($G1169,Temp!$D:$F,AH$1,FALSE)</f>
        <v>scentbird.com</v>
      </c>
      <c r="AI1169" s="22" t="str">
        <f>VLOOKUP($G1169,Temp!$D:$F,AI$1,FALSE)</f>
        <v>HubSpot</v>
      </c>
      <c r="AJ1169" s="22" t="str">
        <f>VLOOKUP($G1169,Temp!$D:$F,AJ$1,FALSE)</f>
        <v>WordPress</v>
      </c>
    </row>
    <row r="1170" spans="1:36" ht="16" x14ac:dyDescent="0.2">
      <c r="A1170" s="8" t="str">
        <f t="shared" si="18"/>
        <v>Tony Kavanagh Insightly</v>
      </c>
      <c r="B1170" s="8" t="s">
        <v>4156</v>
      </c>
      <c r="C1170" s="8" t="s">
        <v>6871</v>
      </c>
      <c r="D1170" s="8" t="s">
        <v>180</v>
      </c>
      <c r="E1170" s="8" t="s">
        <v>6872</v>
      </c>
      <c r="F1170" s="8" t="s">
        <v>6873</v>
      </c>
      <c r="G1170" s="12" t="s">
        <v>6475</v>
      </c>
      <c r="H1170" s="22" t="str">
        <f>VLOOKUP($G1170,Temp!$A:$C,H$1,FALSE)</f>
        <v>insightly.com</v>
      </c>
      <c r="I1170" s="22" t="e">
        <f>VLOOKUP($G1170,Temp!$A:$C,I$1,FALSE)</f>
        <v>#VALUE!</v>
      </c>
      <c r="J1170" s="22" t="e">
        <f>VLOOKUP($G1170,Temp!$A:$C,J$1,FALSE)</f>
        <v>#VALUE!</v>
      </c>
      <c r="K1170" s="22" t="e">
        <f>VLOOKUP($G1170,Temp!$A:$C,K$1,FALSE)</f>
        <v>#VALUE!</v>
      </c>
      <c r="L1170" s="22" t="e">
        <f>VLOOKUP($G1170,Temp!$A:$C,L$1,FALSE)</f>
        <v>#VALUE!</v>
      </c>
      <c r="M1170" s="22" t="e">
        <f>VLOOKUP($G1170,Temp!$A:$C,M$1,FALSE)</f>
        <v>#VALUE!</v>
      </c>
      <c r="N1170" s="22" t="e">
        <f>VLOOKUP($G1170,Temp!$A:$C,N$1,FALSE)</f>
        <v>#VALUE!</v>
      </c>
      <c r="O1170" s="22" t="e">
        <f>VLOOKUP($G1170,Temp!$A:$C,O$1,FALSE)</f>
        <v>#VALUE!</v>
      </c>
      <c r="P1170" s="22" t="e">
        <f>VLOOKUP($G1170,Temp!$A:$C,P$1,FALSE)</f>
        <v>#VALUE!</v>
      </c>
      <c r="Q1170" s="22" t="e">
        <f>VLOOKUP($G1170,Temp!$A:$C,Q$1,FALSE)</f>
        <v>#VALUE!</v>
      </c>
      <c r="R1170" s="22" t="e">
        <f>VLOOKUP($G1170,Temp!$A:$C,R$1,FALSE)</f>
        <v>#VALUE!</v>
      </c>
      <c r="S1170" s="22" t="e">
        <f>VLOOKUP($G1170,Temp!$A:$C,S$1,FALSE)</f>
        <v>#VALUE!</v>
      </c>
      <c r="T1170" s="22" t="e">
        <f>VLOOKUP($G1170,Temp!$A:$C,T$1,FALSE)</f>
        <v>#VALUE!</v>
      </c>
      <c r="U1170" s="22" t="e">
        <f>VLOOKUP($G1170,Temp!$A:$C,U$1,FALSE)</f>
        <v>#VALUE!</v>
      </c>
      <c r="V1170" s="22" t="e">
        <f>VLOOKUP($G1170,Temp!$A:$C,V$1,FALSE)</f>
        <v>#VALUE!</v>
      </c>
      <c r="W1170" s="22" t="e">
        <f>VLOOKUP($G1170,Temp!$A:$C,W$1,FALSE)</f>
        <v>#VALUE!</v>
      </c>
      <c r="X1170" s="22" t="e">
        <f>VLOOKUP($G1170,Temp!$A:$C,X$1,FALSE)</f>
        <v>#VALUE!</v>
      </c>
      <c r="Y1170" s="22">
        <f>VLOOKUP($G1170,Temp!$A:$C,Y$1,FALSE)</f>
        <v>0</v>
      </c>
      <c r="Z1170" s="22">
        <f>VLOOKUP($G1170,Temp!$A:$C,Z$1,FALSE)</f>
        <v>0</v>
      </c>
      <c r="AA1170" s="22" t="str">
        <f>VLOOKUP($A1170,Searches!$A:$H,AA$1,FALSE)</f>
        <v>Tony Kavanagh</v>
      </c>
      <c r="AB1170" s="22" t="str">
        <f>VLOOKUP($A1170,Searches!$A:$H,AB$1,FALSE)</f>
        <v>Insightly</v>
      </c>
      <c r="AC1170" s="22" t="str">
        <f>VLOOKUP($A1170,Searches!$A:$H,AC$1,FALSE)</f>
        <v>CMO</v>
      </c>
      <c r="AD1170" s="22" t="str">
        <f>VLOOKUP($A1170,Searches!$A:$H,AD$1,FALSE)</f>
        <v>2nd</v>
      </c>
      <c r="AE1170" s="22" t="str">
        <f>VLOOKUP($A1170,Searches!$A:$H,AE$1,FALSE)</f>
        <v/>
      </c>
      <c r="AF1170" s="22" t="str">
        <f>VLOOKUP($A1170,Searches!$A:$H,AF$1,FALSE)</f>
        <v>San Francisco Bay Area</v>
      </c>
      <c r="AG1170" s="22" t="str">
        <f>VLOOKUP($A1170,Searches!$A:$H,AG$1,FALSE)</f>
        <v>https://www.linkedin.com/sales/profile/561434,Zp4O,NAME_SEARCH?moduleKey=peopleSearchResults&amp;pageKey=sales-search3-people-refinement&amp;contextId=60BC92C971D70515801E49D6842B0000&amp;requestId=161cfb02-414f-48da-b00a-f9199f63bf1d&amp;action=CLICK&amp;target=urn%3Ali%3AsalesLead%3A(-1%2C561434)&amp;pageNumber=17&amp;targetEl=profilelink&amp;position=12&amp;trk=lss-serp-result-lead_photo</v>
      </c>
      <c r="AH1170" s="22" t="str">
        <f>VLOOKUP($G1170,Temp!$D:$F,AH$1,FALSE)</f>
        <v>insightly.com</v>
      </c>
      <c r="AI1170" s="22" t="str">
        <f>VLOOKUP($G1170,Temp!$D:$F,AI$1,FALSE)</f>
        <v>Marketo</v>
      </c>
      <c r="AJ1170" s="22" t="str">
        <f>VLOOKUP($G1170,Temp!$D:$F,AJ$1,FALSE)</f>
        <v>WordPress</v>
      </c>
    </row>
    <row r="1171" spans="1:36" ht="16" x14ac:dyDescent="0.2">
      <c r="A1171" s="8" t="str">
        <f t="shared" si="18"/>
        <v>Marissa Tarleton RetailMeNot, Inc.</v>
      </c>
      <c r="B1171" s="8" t="s">
        <v>6878</v>
      </c>
      <c r="C1171" s="8" t="s">
        <v>6879</v>
      </c>
      <c r="D1171" s="8" t="s">
        <v>5329</v>
      </c>
      <c r="E1171" s="8" t="s">
        <v>6880</v>
      </c>
      <c r="F1171" s="8" t="s">
        <v>6881</v>
      </c>
      <c r="G1171" s="12" t="s">
        <v>6493</v>
      </c>
      <c r="H1171" s="22" t="str">
        <f>VLOOKUP($G1171,Temp!$A:$C,H$1,FALSE)</f>
        <v>retailmenot.com</v>
      </c>
      <c r="I1171" s="22" t="e">
        <f>VLOOKUP($G1171,Temp!$A:$C,I$1,FALSE)</f>
        <v>#VALUE!</v>
      </c>
      <c r="J1171" s="22" t="e">
        <f>VLOOKUP($G1171,Temp!$A:$C,J$1,FALSE)</f>
        <v>#VALUE!</v>
      </c>
      <c r="K1171" s="22" t="e">
        <f>VLOOKUP($G1171,Temp!$A:$C,K$1,FALSE)</f>
        <v>#VALUE!</v>
      </c>
      <c r="L1171" s="22" t="e">
        <f>VLOOKUP($G1171,Temp!$A:$C,L$1,FALSE)</f>
        <v>#VALUE!</v>
      </c>
      <c r="M1171" s="22" t="e">
        <f>VLOOKUP($G1171,Temp!$A:$C,M$1,FALSE)</f>
        <v>#VALUE!</v>
      </c>
      <c r="N1171" s="22" t="e">
        <f>VLOOKUP($G1171,Temp!$A:$C,N$1,FALSE)</f>
        <v>#VALUE!</v>
      </c>
      <c r="O1171" s="22" t="e">
        <f>VLOOKUP($G1171,Temp!$A:$C,O$1,FALSE)</f>
        <v>#VALUE!</v>
      </c>
      <c r="P1171" s="22" t="e">
        <f>VLOOKUP($G1171,Temp!$A:$C,P$1,FALSE)</f>
        <v>#VALUE!</v>
      </c>
      <c r="Q1171" s="22" t="e">
        <f>VLOOKUP($G1171,Temp!$A:$C,Q$1,FALSE)</f>
        <v>#VALUE!</v>
      </c>
      <c r="R1171" s="22" t="e">
        <f>VLOOKUP($G1171,Temp!$A:$C,R$1,FALSE)</f>
        <v>#VALUE!</v>
      </c>
      <c r="S1171" s="22" t="e">
        <f>VLOOKUP($G1171,Temp!$A:$C,S$1,FALSE)</f>
        <v>#VALUE!</v>
      </c>
      <c r="T1171" s="22" t="e">
        <f>VLOOKUP($G1171,Temp!$A:$C,T$1,FALSE)</f>
        <v>#VALUE!</v>
      </c>
      <c r="U1171" s="22" t="e">
        <f>VLOOKUP($G1171,Temp!$A:$C,U$1,FALSE)</f>
        <v>#VALUE!</v>
      </c>
      <c r="V1171" s="22" t="e">
        <f>VLOOKUP($G1171,Temp!$A:$C,V$1,FALSE)</f>
        <v>#VALUE!</v>
      </c>
      <c r="W1171" s="22" t="e">
        <f>VLOOKUP($G1171,Temp!$A:$C,W$1,FALSE)</f>
        <v>#VALUE!</v>
      </c>
      <c r="X1171" s="22" t="e">
        <f>VLOOKUP($G1171,Temp!$A:$C,X$1,FALSE)</f>
        <v>#VALUE!</v>
      </c>
      <c r="Y1171" s="22">
        <f>VLOOKUP($G1171,Temp!$A:$C,Y$1,FALSE)</f>
        <v>21400000</v>
      </c>
      <c r="Z1171" s="22">
        <f>VLOOKUP($G1171,Temp!$A:$C,Z$1,FALSE)</f>
        <v>85900</v>
      </c>
      <c r="AA1171" s="22" t="str">
        <f>VLOOKUP($A1171,Searches!$A:$H,AA$1,FALSE)</f>
        <v>Marissa Tarleton</v>
      </c>
      <c r="AB1171" s="22" t="str">
        <f>VLOOKUP($A1171,Searches!$A:$H,AB$1,FALSE)</f>
        <v>RetailMeNot, Inc.</v>
      </c>
      <c r="AC1171" s="22" t="str">
        <f>VLOOKUP($A1171,Searches!$A:$H,AC$1,FALSE)</f>
        <v xml:space="preserve">CMO </v>
      </c>
      <c r="AD1171" s="22" t="str">
        <f>VLOOKUP($A1171,Searches!$A:$H,AD$1,FALSE)</f>
        <v>2nd</v>
      </c>
      <c r="AE1171" s="22" t="str">
        <f>VLOOKUP($A1171,Searches!$A:$H,AE$1,FALSE)</f>
        <v/>
      </c>
      <c r="AF1171" s="22" t="str">
        <f>VLOOKUP($A1171,Searches!$A:$H,AF$1,FALSE)</f>
        <v>Austin, Texas Area</v>
      </c>
      <c r="AG1171" s="22" t="str">
        <f>VLOOKUP($A1171,Searches!$A:$H,AG$1,FALSE)</f>
        <v>https://www.linkedin.com/sales/profile/4980970,CNaW,NAME_SEARCH?moduleKey=peopleSearchResults&amp;pageKey=sales-search3-people-refinement&amp;contextId=60BC92C971D70515801E49D6842B0000&amp;requestId=161cfb02-414f-48da-b00a-f9199f63bf1d&amp;action=CLICK&amp;target=urn%3Ali%3AsalesLead%3A(-1%2C4980970)&amp;pageNumber=17&amp;targetEl=profilelink&amp;position=8&amp;trk=lss-serp-result-lead_photo</v>
      </c>
      <c r="AH1171" s="22" t="e">
        <f>VLOOKUP($G1171,Temp!$D:$F,AH$1,FALSE)</f>
        <v>#N/A</v>
      </c>
      <c r="AI1171" s="22" t="e">
        <f>VLOOKUP($G1171,Temp!$D:$F,AI$1,FALSE)</f>
        <v>#N/A</v>
      </c>
      <c r="AJ1171" s="22" t="e">
        <f>VLOOKUP($G1171,Temp!$D:$F,AJ$1,FALSE)</f>
        <v>#N/A</v>
      </c>
    </row>
    <row r="1172" spans="1:36" ht="16" x14ac:dyDescent="0.2">
      <c r="A1172" s="8" t="str">
        <f t="shared" si="18"/>
        <v>Anna Tishchenko YADRO</v>
      </c>
      <c r="B1172" s="8" t="s">
        <v>4314</v>
      </c>
      <c r="C1172" s="8" t="s">
        <v>6892</v>
      </c>
      <c r="D1172" s="8" t="s">
        <v>42</v>
      </c>
      <c r="E1172" s="8" t="s">
        <v>8359</v>
      </c>
      <c r="F1172" s="8" t="s">
        <v>6895</v>
      </c>
      <c r="G1172" s="12" t="s">
        <v>6499</v>
      </c>
      <c r="H1172" s="22" t="str">
        <f>VLOOKUP($G1172,Temp!$A:$C,H$1,FALSE)</f>
        <v>yadro.com</v>
      </c>
      <c r="I1172" s="22" t="e">
        <f>VLOOKUP($G1172,Temp!$A:$C,I$1,FALSE)</f>
        <v>#VALUE!</v>
      </c>
      <c r="J1172" s="22" t="e">
        <f>VLOOKUP($G1172,Temp!$A:$C,J$1,FALSE)</f>
        <v>#VALUE!</v>
      </c>
      <c r="K1172" s="22" t="e">
        <f>VLOOKUP($G1172,Temp!$A:$C,K$1,FALSE)</f>
        <v>#VALUE!</v>
      </c>
      <c r="L1172" s="22" t="e">
        <f>VLOOKUP($G1172,Temp!$A:$C,L$1,FALSE)</f>
        <v>#VALUE!</v>
      </c>
      <c r="M1172" s="22" t="e">
        <f>VLOOKUP($G1172,Temp!$A:$C,M$1,FALSE)</f>
        <v>#VALUE!</v>
      </c>
      <c r="N1172" s="22" t="e">
        <f>VLOOKUP($G1172,Temp!$A:$C,N$1,FALSE)</f>
        <v>#VALUE!</v>
      </c>
      <c r="O1172" s="22" t="e">
        <f>VLOOKUP($G1172,Temp!$A:$C,O$1,FALSE)</f>
        <v>#VALUE!</v>
      </c>
      <c r="P1172" s="22" t="e">
        <f>VLOOKUP($G1172,Temp!$A:$C,P$1,FALSE)</f>
        <v>#VALUE!</v>
      </c>
      <c r="Q1172" s="22" t="e">
        <f>VLOOKUP($G1172,Temp!$A:$C,Q$1,FALSE)</f>
        <v>#VALUE!</v>
      </c>
      <c r="R1172" s="22" t="e">
        <f>VLOOKUP($G1172,Temp!$A:$C,R$1,FALSE)</f>
        <v>#VALUE!</v>
      </c>
      <c r="S1172" s="22" t="e">
        <f>VLOOKUP($G1172,Temp!$A:$C,S$1,FALSE)</f>
        <v>#VALUE!</v>
      </c>
      <c r="T1172" s="22" t="e">
        <f>VLOOKUP($G1172,Temp!$A:$C,T$1,FALSE)</f>
        <v>#VALUE!</v>
      </c>
      <c r="U1172" s="22" t="e">
        <f>VLOOKUP($G1172,Temp!$A:$C,U$1,FALSE)</f>
        <v>#VALUE!</v>
      </c>
      <c r="V1172" s="22" t="e">
        <f>VLOOKUP($G1172,Temp!$A:$C,V$1,FALSE)</f>
        <v>#VALUE!</v>
      </c>
      <c r="W1172" s="22" t="e">
        <f>VLOOKUP($G1172,Temp!$A:$C,W$1,FALSE)</f>
        <v>#VALUE!</v>
      </c>
      <c r="X1172" s="22" t="e">
        <f>VLOOKUP($G1172,Temp!$A:$C,X$1,FALSE)</f>
        <v>#VALUE!</v>
      </c>
      <c r="Y1172" s="22">
        <f>VLOOKUP($G1172,Temp!$A:$C,Y$1,FALSE)</f>
        <v>147</v>
      </c>
      <c r="Z1172" s="22">
        <f>VLOOKUP($G1172,Temp!$A:$C,Z$1,FALSE)</f>
        <v>0</v>
      </c>
      <c r="AA1172" s="22" t="e">
        <f>VLOOKUP($A1172,Searches!$A:$H,AA$1,FALSE)</f>
        <v>#N/A</v>
      </c>
      <c r="AB1172" s="22" t="e">
        <f>VLOOKUP($A1172,Searches!$A:$H,AB$1,FALSE)</f>
        <v>#N/A</v>
      </c>
      <c r="AC1172" s="22" t="e">
        <f>VLOOKUP($A1172,Searches!$A:$H,AC$1,FALSE)</f>
        <v>#N/A</v>
      </c>
      <c r="AD1172" s="22" t="e">
        <f>VLOOKUP($A1172,Searches!$A:$H,AD$1,FALSE)</f>
        <v>#N/A</v>
      </c>
      <c r="AE1172" s="22" t="e">
        <f>VLOOKUP($A1172,Searches!$A:$H,AE$1,FALSE)</f>
        <v>#N/A</v>
      </c>
      <c r="AF1172" s="22" t="e">
        <f>VLOOKUP($A1172,Searches!$A:$H,AF$1,FALSE)</f>
        <v>#N/A</v>
      </c>
      <c r="AG1172" s="22" t="e">
        <f>VLOOKUP($A1172,Searches!$A:$H,AG$1,FALSE)</f>
        <v>#N/A</v>
      </c>
      <c r="AH1172" s="22" t="e">
        <f>VLOOKUP($G1172,Temp!$D:$F,AH$1,FALSE)</f>
        <v>#N/A</v>
      </c>
      <c r="AI1172" s="22" t="e">
        <f>VLOOKUP($G1172,Temp!$D:$F,AI$1,FALSE)</f>
        <v>#N/A</v>
      </c>
      <c r="AJ1172" s="22" t="e">
        <f>VLOOKUP($G1172,Temp!$D:$F,AJ$1,FALSE)</f>
        <v>#N/A</v>
      </c>
    </row>
    <row r="1173" spans="1:36" ht="16" x14ac:dyDescent="0.2">
      <c r="A1173" s="8" t="str">
        <f t="shared" si="18"/>
        <v>Frazier Miller Wrike</v>
      </c>
      <c r="B1173" s="8" t="s">
        <v>4889</v>
      </c>
      <c r="C1173" s="8" t="s">
        <v>1405</v>
      </c>
      <c r="D1173" s="8" t="s">
        <v>180</v>
      </c>
      <c r="E1173" s="8" t="s">
        <v>4916</v>
      </c>
      <c r="F1173" s="8" t="s">
        <v>4891</v>
      </c>
      <c r="G1173" s="12" t="s">
        <v>4892</v>
      </c>
      <c r="H1173" s="22" t="str">
        <f>VLOOKUP($G1173,Temp!$A:$C,H$1,FALSE)</f>
        <v>wrike.com</v>
      </c>
      <c r="I1173" s="22" t="e">
        <f>VLOOKUP($G1173,Temp!$A:$C,I$1,FALSE)</f>
        <v>#VALUE!</v>
      </c>
      <c r="J1173" s="22" t="e">
        <f>VLOOKUP($G1173,Temp!$A:$C,J$1,FALSE)</f>
        <v>#VALUE!</v>
      </c>
      <c r="K1173" s="22" t="e">
        <f>VLOOKUP($G1173,Temp!$A:$C,K$1,FALSE)</f>
        <v>#VALUE!</v>
      </c>
      <c r="L1173" s="22" t="e">
        <f>VLOOKUP($G1173,Temp!$A:$C,L$1,FALSE)</f>
        <v>#VALUE!</v>
      </c>
      <c r="M1173" s="22" t="e">
        <f>VLOOKUP($G1173,Temp!$A:$C,M$1,FALSE)</f>
        <v>#VALUE!</v>
      </c>
      <c r="N1173" s="22" t="e">
        <f>VLOOKUP($G1173,Temp!$A:$C,N$1,FALSE)</f>
        <v>#VALUE!</v>
      </c>
      <c r="O1173" s="22" t="e">
        <f>VLOOKUP($G1173,Temp!$A:$C,O$1,FALSE)</f>
        <v>#VALUE!</v>
      </c>
      <c r="P1173" s="22" t="e">
        <f>VLOOKUP($G1173,Temp!$A:$C,P$1,FALSE)</f>
        <v>#VALUE!</v>
      </c>
      <c r="Q1173" s="22" t="e">
        <f>VLOOKUP($G1173,Temp!$A:$C,Q$1,FALSE)</f>
        <v>#VALUE!</v>
      </c>
      <c r="R1173" s="22" t="e">
        <f>VLOOKUP($G1173,Temp!$A:$C,R$1,FALSE)</f>
        <v>#VALUE!</v>
      </c>
      <c r="S1173" s="22" t="e">
        <f>VLOOKUP($G1173,Temp!$A:$C,S$1,FALSE)</f>
        <v>#VALUE!</v>
      </c>
      <c r="T1173" s="22" t="e">
        <f>VLOOKUP($G1173,Temp!$A:$C,T$1,FALSE)</f>
        <v>#VALUE!</v>
      </c>
      <c r="U1173" s="22" t="e">
        <f>VLOOKUP($G1173,Temp!$A:$C,U$1,FALSE)</f>
        <v>#VALUE!</v>
      </c>
      <c r="V1173" s="22" t="e">
        <f>VLOOKUP($G1173,Temp!$A:$C,V$1,FALSE)</f>
        <v>#VALUE!</v>
      </c>
      <c r="W1173" s="22" t="e">
        <f>VLOOKUP($G1173,Temp!$A:$C,W$1,FALSE)</f>
        <v>#VALUE!</v>
      </c>
      <c r="X1173" s="22" t="e">
        <f>VLOOKUP($G1173,Temp!$A:$C,X$1,FALSE)</f>
        <v>#VALUE!</v>
      </c>
      <c r="Y1173" s="22">
        <f>VLOOKUP($G1173,Temp!$A:$C,Y$1,FALSE)</f>
        <v>776000</v>
      </c>
      <c r="Z1173" s="22">
        <f>VLOOKUP($G1173,Temp!$A:$C,Z$1,FALSE)</f>
        <v>54300</v>
      </c>
      <c r="AA1173" s="22" t="e">
        <f>VLOOKUP($A1173,Searches!$A:$H,AA$1,FALSE)</f>
        <v>#N/A</v>
      </c>
      <c r="AB1173" s="22" t="e">
        <f>VLOOKUP($A1173,Searches!$A:$H,AB$1,FALSE)</f>
        <v>#N/A</v>
      </c>
      <c r="AC1173" s="22" t="e">
        <f>VLOOKUP($A1173,Searches!$A:$H,AC$1,FALSE)</f>
        <v>#N/A</v>
      </c>
      <c r="AD1173" s="22" t="e">
        <f>VLOOKUP($A1173,Searches!$A:$H,AD$1,FALSE)</f>
        <v>#N/A</v>
      </c>
      <c r="AE1173" s="22" t="e">
        <f>VLOOKUP($A1173,Searches!$A:$H,AE$1,FALSE)</f>
        <v>#N/A</v>
      </c>
      <c r="AF1173" s="22" t="e">
        <f>VLOOKUP($A1173,Searches!$A:$H,AF$1,FALSE)</f>
        <v>#N/A</v>
      </c>
      <c r="AG1173" s="22" t="e">
        <f>VLOOKUP($A1173,Searches!$A:$H,AG$1,FALSE)</f>
        <v>#N/A</v>
      </c>
      <c r="AH1173" s="22" t="str">
        <f>VLOOKUP($G1173,Temp!$D:$F,AH$1,FALSE)</f>
        <v>wrike.com</v>
      </c>
      <c r="AI1173" s="22" t="str">
        <f>VLOOKUP($G1173,Temp!$D:$F,AI$1,FALSE)</f>
        <v>Marketo</v>
      </c>
      <c r="AJ1173" s="22" t="str">
        <f>VLOOKUP($G1173,Temp!$D:$F,AJ$1,FALSE)</f>
        <v>WordPress</v>
      </c>
    </row>
    <row r="1174" spans="1:36" ht="16" x14ac:dyDescent="0.2">
      <c r="A1174" s="8" t="str">
        <f t="shared" si="18"/>
        <v>Marianna Kantor Esri</v>
      </c>
      <c r="B1174" s="8" t="s">
        <v>6914</v>
      </c>
      <c r="C1174" s="8" t="s">
        <v>6915</v>
      </c>
      <c r="D1174" s="8" t="s">
        <v>180</v>
      </c>
      <c r="E1174" s="8" t="s">
        <v>6916</v>
      </c>
      <c r="F1174" s="8" t="s">
        <v>6917</v>
      </c>
      <c r="G1174" s="12" t="s">
        <v>6511</v>
      </c>
      <c r="H1174" s="22" t="str">
        <f>VLOOKUP($G1174,Temp!$A:$C,H$1,FALSE)</f>
        <v>esri.com</v>
      </c>
      <c r="I1174" s="22" t="e">
        <f>VLOOKUP($G1174,Temp!$A:$C,I$1,FALSE)</f>
        <v>#VALUE!</v>
      </c>
      <c r="J1174" s="22" t="e">
        <f>VLOOKUP($G1174,Temp!$A:$C,J$1,FALSE)</f>
        <v>#VALUE!</v>
      </c>
      <c r="K1174" s="22" t="e">
        <f>VLOOKUP($G1174,Temp!$A:$C,K$1,FALSE)</f>
        <v>#VALUE!</v>
      </c>
      <c r="L1174" s="22" t="e">
        <f>VLOOKUP($G1174,Temp!$A:$C,L$1,FALSE)</f>
        <v>#VALUE!</v>
      </c>
      <c r="M1174" s="22" t="e">
        <f>VLOOKUP($G1174,Temp!$A:$C,M$1,FALSE)</f>
        <v>#VALUE!</v>
      </c>
      <c r="N1174" s="22" t="e">
        <f>VLOOKUP($G1174,Temp!$A:$C,N$1,FALSE)</f>
        <v>#VALUE!</v>
      </c>
      <c r="O1174" s="22" t="e">
        <f>VLOOKUP($G1174,Temp!$A:$C,O$1,FALSE)</f>
        <v>#VALUE!</v>
      </c>
      <c r="P1174" s="22" t="e">
        <f>VLOOKUP($G1174,Temp!$A:$C,P$1,FALSE)</f>
        <v>#VALUE!</v>
      </c>
      <c r="Q1174" s="22" t="e">
        <f>VLOOKUP($G1174,Temp!$A:$C,Q$1,FALSE)</f>
        <v>#VALUE!</v>
      </c>
      <c r="R1174" s="22" t="e">
        <f>VLOOKUP($G1174,Temp!$A:$C,R$1,FALSE)</f>
        <v>#VALUE!</v>
      </c>
      <c r="S1174" s="22" t="e">
        <f>VLOOKUP($G1174,Temp!$A:$C,S$1,FALSE)</f>
        <v>#VALUE!</v>
      </c>
      <c r="T1174" s="22" t="e">
        <f>VLOOKUP($G1174,Temp!$A:$C,T$1,FALSE)</f>
        <v>#VALUE!</v>
      </c>
      <c r="U1174" s="22" t="e">
        <f>VLOOKUP($G1174,Temp!$A:$C,U$1,FALSE)</f>
        <v>#VALUE!</v>
      </c>
      <c r="V1174" s="22" t="e">
        <f>VLOOKUP($G1174,Temp!$A:$C,V$1,FALSE)</f>
        <v>#VALUE!</v>
      </c>
      <c r="W1174" s="22" t="e">
        <f>VLOOKUP($G1174,Temp!$A:$C,W$1,FALSE)</f>
        <v>#VALUE!</v>
      </c>
      <c r="X1174" s="22" t="e">
        <f>VLOOKUP($G1174,Temp!$A:$C,X$1,FALSE)</f>
        <v>#VALUE!</v>
      </c>
      <c r="Y1174" s="22">
        <f>VLOOKUP($G1174,Temp!$A:$C,Y$1,FALSE)</f>
        <v>596000</v>
      </c>
      <c r="Z1174" s="22">
        <f>VLOOKUP($G1174,Temp!$A:$C,Z$1,FALSE)</f>
        <v>17100</v>
      </c>
      <c r="AA1174" s="22" t="e">
        <f>VLOOKUP($A1174,Searches!$A:$H,AA$1,FALSE)</f>
        <v>#N/A</v>
      </c>
      <c r="AB1174" s="22" t="e">
        <f>VLOOKUP($A1174,Searches!$A:$H,AB$1,FALSE)</f>
        <v>#N/A</v>
      </c>
      <c r="AC1174" s="22" t="e">
        <f>VLOOKUP($A1174,Searches!$A:$H,AC$1,FALSE)</f>
        <v>#N/A</v>
      </c>
      <c r="AD1174" s="22" t="e">
        <f>VLOOKUP($A1174,Searches!$A:$H,AD$1,FALSE)</f>
        <v>#N/A</v>
      </c>
      <c r="AE1174" s="22" t="e">
        <f>VLOOKUP($A1174,Searches!$A:$H,AE$1,FALSE)</f>
        <v>#N/A</v>
      </c>
      <c r="AF1174" s="22" t="e">
        <f>VLOOKUP($A1174,Searches!$A:$H,AF$1,FALSE)</f>
        <v>#N/A</v>
      </c>
      <c r="AG1174" s="22" t="e">
        <f>VLOOKUP($A1174,Searches!$A:$H,AG$1,FALSE)</f>
        <v>#N/A</v>
      </c>
      <c r="AH1174" s="22" t="str">
        <f>VLOOKUP($G1174,Temp!$D:$F,AH$1,FALSE)</f>
        <v>esri.com</v>
      </c>
      <c r="AI1174" s="22" t="str">
        <f>VLOOKUP($G1174,Temp!$D:$F,AI$1,FALSE)</f>
        <v>Pardot</v>
      </c>
      <c r="AJ1174" s="22" t="str">
        <f>VLOOKUP($G1174,Temp!$D:$F,AJ$1,FALSE)</f>
        <v>WordPress</v>
      </c>
    </row>
    <row r="1175" spans="1:36" ht="16" x14ac:dyDescent="0.2">
      <c r="A1175" s="8" t="str">
        <f t="shared" si="18"/>
        <v>Melissa Sargeant ChannelAdvisor</v>
      </c>
      <c r="B1175" s="8" t="s">
        <v>1779</v>
      </c>
      <c r="C1175" s="8" t="s">
        <v>6924</v>
      </c>
      <c r="D1175" s="8" t="s">
        <v>180</v>
      </c>
      <c r="E1175" s="8" t="s">
        <v>6925</v>
      </c>
      <c r="F1175" s="8" t="s">
        <v>6926</v>
      </c>
      <c r="G1175" s="12" t="s">
        <v>6516</v>
      </c>
      <c r="H1175" s="22" t="str">
        <f>VLOOKUP($G1175,Temp!$A:$C,H$1,FALSE)</f>
        <v>channeladvisor.com</v>
      </c>
      <c r="I1175" s="22" t="e">
        <f>VLOOKUP($G1175,Temp!$A:$C,I$1,FALSE)</f>
        <v>#VALUE!</v>
      </c>
      <c r="J1175" s="22" t="e">
        <f>VLOOKUP($G1175,Temp!$A:$C,J$1,FALSE)</f>
        <v>#VALUE!</v>
      </c>
      <c r="K1175" s="22" t="e">
        <f>VLOOKUP($G1175,Temp!$A:$C,K$1,FALSE)</f>
        <v>#VALUE!</v>
      </c>
      <c r="L1175" s="22" t="e">
        <f>VLOOKUP($G1175,Temp!$A:$C,L$1,FALSE)</f>
        <v>#VALUE!</v>
      </c>
      <c r="M1175" s="22" t="e">
        <f>VLOOKUP($G1175,Temp!$A:$C,M$1,FALSE)</f>
        <v>#VALUE!</v>
      </c>
      <c r="N1175" s="22" t="e">
        <f>VLOOKUP($G1175,Temp!$A:$C,N$1,FALSE)</f>
        <v>#VALUE!</v>
      </c>
      <c r="O1175" s="22" t="e">
        <f>VLOOKUP($G1175,Temp!$A:$C,O$1,FALSE)</f>
        <v>#VALUE!</v>
      </c>
      <c r="P1175" s="22" t="e">
        <f>VLOOKUP($G1175,Temp!$A:$C,P$1,FALSE)</f>
        <v>#VALUE!</v>
      </c>
      <c r="Q1175" s="22" t="e">
        <f>VLOOKUP($G1175,Temp!$A:$C,Q$1,FALSE)</f>
        <v>#VALUE!</v>
      </c>
      <c r="R1175" s="22" t="e">
        <f>VLOOKUP($G1175,Temp!$A:$C,R$1,FALSE)</f>
        <v>#VALUE!</v>
      </c>
      <c r="S1175" s="22" t="e">
        <f>VLOOKUP($G1175,Temp!$A:$C,S$1,FALSE)</f>
        <v>#VALUE!</v>
      </c>
      <c r="T1175" s="22" t="e">
        <f>VLOOKUP($G1175,Temp!$A:$C,T$1,FALSE)</f>
        <v>#VALUE!</v>
      </c>
      <c r="U1175" s="22" t="e">
        <f>VLOOKUP($G1175,Temp!$A:$C,U$1,FALSE)</f>
        <v>#VALUE!</v>
      </c>
      <c r="V1175" s="22" t="e">
        <f>VLOOKUP($G1175,Temp!$A:$C,V$1,FALSE)</f>
        <v>#VALUE!</v>
      </c>
      <c r="W1175" s="22" t="e">
        <f>VLOOKUP($G1175,Temp!$A:$C,W$1,FALSE)</f>
        <v>#VALUE!</v>
      </c>
      <c r="X1175" s="22" t="e">
        <f>VLOOKUP($G1175,Temp!$A:$C,X$1,FALSE)</f>
        <v>#VALUE!</v>
      </c>
      <c r="Y1175" s="22">
        <f>VLOOKUP($G1175,Temp!$A:$C,Y$1,FALSE)</f>
        <v>58500</v>
      </c>
      <c r="Z1175" s="22">
        <f>VLOOKUP($G1175,Temp!$A:$C,Z$1,FALSE)</f>
        <v>12500</v>
      </c>
      <c r="AA1175" s="22" t="str">
        <f>VLOOKUP($A1175,Searches!$A:$H,AA$1,FALSE)</f>
        <v>Melissa Sargeant</v>
      </c>
      <c r="AB1175" s="22" t="str">
        <f>VLOOKUP($A1175,Searches!$A:$H,AB$1,FALSE)</f>
        <v>ChannelAdvisor</v>
      </c>
      <c r="AC1175" s="22" t="str">
        <f>VLOOKUP($A1175,Searches!$A:$H,AC$1,FALSE)</f>
        <v>CMO</v>
      </c>
      <c r="AD1175" s="22" t="str">
        <f>VLOOKUP($A1175,Searches!$A:$H,AD$1,FALSE)</f>
        <v>2nd</v>
      </c>
      <c r="AE1175" s="22" t="str">
        <f>VLOOKUP($A1175,Searches!$A:$H,AE$1,FALSE)</f>
        <v>Open link</v>
      </c>
      <c r="AF1175" s="22" t="str">
        <f>VLOOKUP($A1175,Searches!$A:$H,AF$1,FALSE)</f>
        <v>Raleigh-Durham, North Carolina Area</v>
      </c>
      <c r="AG1175" s="22" t="str">
        <f>VLOOKUP($A1175,Searches!$A:$H,AG$1,FALSE)</f>
        <v>https://www.linkedin.com/sales/profile/6747567,hafV,NAME_SEARCH?moduleKey=peopleSearchResults&amp;pageKey=sales-search3-people-refinement&amp;contextId=60BC92C971D70515801E49D6842B0000&amp;requestId=161cfb02-414f-48da-b00a-f9199f63bf1d&amp;action=CLICK&amp;target=urn%3Ali%3AsalesLead%3A(-1%2C6747567)&amp;pageNumber=17&amp;targetEl=profilelink&amp;position=19&amp;trk=lss-serp-result-lead_photo</v>
      </c>
      <c r="AH1175" s="22" t="str">
        <f>VLOOKUP($G1175,Temp!$D:$F,AH$1,FALSE)</f>
        <v>channeladvisor.com</v>
      </c>
      <c r="AI1175" s="22" t="str">
        <f>VLOOKUP($G1175,Temp!$D:$F,AI$1,FALSE)</f>
        <v>Marketo</v>
      </c>
      <c r="AJ1175" s="22" t="str">
        <f>VLOOKUP($G1175,Temp!$D:$F,AJ$1,FALSE)</f>
        <v>WordPress</v>
      </c>
    </row>
    <row r="1176" spans="1:36" ht="16" x14ac:dyDescent="0.2">
      <c r="A1176" s="8" t="str">
        <f t="shared" si="18"/>
        <v>Lynne Capozzi Acquia</v>
      </c>
      <c r="B1176" s="8" t="s">
        <v>6931</v>
      </c>
      <c r="C1176" s="8" t="s">
        <v>6932</v>
      </c>
      <c r="D1176" s="8" t="s">
        <v>180</v>
      </c>
      <c r="E1176" s="8" t="s">
        <v>6933</v>
      </c>
      <c r="F1176" s="8" t="s">
        <v>6934</v>
      </c>
      <c r="G1176" s="12" t="s">
        <v>6519</v>
      </c>
      <c r="H1176" s="22" t="str">
        <f>VLOOKUP($G1176,Temp!$A:$C,H$1,FALSE)</f>
        <v>acquia.com</v>
      </c>
      <c r="I1176" s="22" t="e">
        <f>VLOOKUP($G1176,Temp!$A:$C,I$1,FALSE)</f>
        <v>#VALUE!</v>
      </c>
      <c r="J1176" s="22" t="e">
        <f>VLOOKUP($G1176,Temp!$A:$C,J$1,FALSE)</f>
        <v>#VALUE!</v>
      </c>
      <c r="K1176" s="22" t="e">
        <f>VLOOKUP($G1176,Temp!$A:$C,K$1,FALSE)</f>
        <v>#VALUE!</v>
      </c>
      <c r="L1176" s="22" t="e">
        <f>VLOOKUP($G1176,Temp!$A:$C,L$1,FALSE)</f>
        <v>#VALUE!</v>
      </c>
      <c r="M1176" s="22" t="e">
        <f>VLOOKUP($G1176,Temp!$A:$C,M$1,FALSE)</f>
        <v>#VALUE!</v>
      </c>
      <c r="N1176" s="22" t="e">
        <f>VLOOKUP($G1176,Temp!$A:$C,N$1,FALSE)</f>
        <v>#VALUE!</v>
      </c>
      <c r="O1176" s="22" t="e">
        <f>VLOOKUP($G1176,Temp!$A:$C,O$1,FALSE)</f>
        <v>#VALUE!</v>
      </c>
      <c r="P1176" s="22" t="e">
        <f>VLOOKUP($G1176,Temp!$A:$C,P$1,FALSE)</f>
        <v>#VALUE!</v>
      </c>
      <c r="Q1176" s="22" t="e">
        <f>VLOOKUP($G1176,Temp!$A:$C,Q$1,FALSE)</f>
        <v>#VALUE!</v>
      </c>
      <c r="R1176" s="22" t="e">
        <f>VLOOKUP($G1176,Temp!$A:$C,R$1,FALSE)</f>
        <v>#VALUE!</v>
      </c>
      <c r="S1176" s="22" t="e">
        <f>VLOOKUP($G1176,Temp!$A:$C,S$1,FALSE)</f>
        <v>#VALUE!</v>
      </c>
      <c r="T1176" s="22" t="e">
        <f>VLOOKUP($G1176,Temp!$A:$C,T$1,FALSE)</f>
        <v>#VALUE!</v>
      </c>
      <c r="U1176" s="22" t="e">
        <f>VLOOKUP($G1176,Temp!$A:$C,U$1,FALSE)</f>
        <v>#VALUE!</v>
      </c>
      <c r="V1176" s="22" t="e">
        <f>VLOOKUP($G1176,Temp!$A:$C,V$1,FALSE)</f>
        <v>#VALUE!</v>
      </c>
      <c r="W1176" s="22" t="e">
        <f>VLOOKUP($G1176,Temp!$A:$C,W$1,FALSE)</f>
        <v>#VALUE!</v>
      </c>
      <c r="X1176" s="22" t="e">
        <f>VLOOKUP($G1176,Temp!$A:$C,X$1,FALSE)</f>
        <v>#VALUE!</v>
      </c>
      <c r="Y1176" s="22">
        <f>VLOOKUP($G1176,Temp!$A:$C,Y$1,FALSE)</f>
        <v>82100</v>
      </c>
      <c r="Z1176" s="22">
        <f>VLOOKUP($G1176,Temp!$A:$C,Z$1,FALSE)</f>
        <v>24700</v>
      </c>
      <c r="AA1176" s="22" t="e">
        <f>VLOOKUP($A1176,Searches!$A:$H,AA$1,FALSE)</f>
        <v>#N/A</v>
      </c>
      <c r="AB1176" s="22" t="e">
        <f>VLOOKUP($A1176,Searches!$A:$H,AB$1,FALSE)</f>
        <v>#N/A</v>
      </c>
      <c r="AC1176" s="22" t="e">
        <f>VLOOKUP($A1176,Searches!$A:$H,AC$1,FALSE)</f>
        <v>#N/A</v>
      </c>
      <c r="AD1176" s="22" t="e">
        <f>VLOOKUP($A1176,Searches!$A:$H,AD$1,FALSE)</f>
        <v>#N/A</v>
      </c>
      <c r="AE1176" s="22" t="e">
        <f>VLOOKUP($A1176,Searches!$A:$H,AE$1,FALSE)</f>
        <v>#N/A</v>
      </c>
      <c r="AF1176" s="22" t="e">
        <f>VLOOKUP($A1176,Searches!$A:$H,AF$1,FALSE)</f>
        <v>#N/A</v>
      </c>
      <c r="AG1176" s="22" t="e">
        <f>VLOOKUP($A1176,Searches!$A:$H,AG$1,FALSE)</f>
        <v>#N/A</v>
      </c>
      <c r="AH1176" s="22" t="str">
        <f>VLOOKUP($G1176,Temp!$D:$F,AH$1,FALSE)</f>
        <v>acquia.com</v>
      </c>
      <c r="AI1176" s="22" t="str">
        <f>VLOOKUP($G1176,Temp!$D:$F,AI$1,FALSE)</f>
        <v>Marketo</v>
      </c>
      <c r="AJ1176" s="22" t="str">
        <f>VLOOKUP($G1176,Temp!$D:$F,AJ$1,FALSE)</f>
        <v>Drupal</v>
      </c>
    </row>
    <row r="1177" spans="1:36" ht="16" x14ac:dyDescent="0.2">
      <c r="A1177" s="8" t="str">
        <f t="shared" si="18"/>
        <v>Varun Kohli Skycure acquired by Symantec</v>
      </c>
      <c r="B1177" s="8" t="s">
        <v>6949</v>
      </c>
      <c r="C1177" s="8" t="s">
        <v>6950</v>
      </c>
      <c r="D1177" s="8" t="s">
        <v>180</v>
      </c>
      <c r="E1177" s="8" t="s">
        <v>6951</v>
      </c>
      <c r="F1177" s="8" t="s">
        <v>6952</v>
      </c>
      <c r="G1177" s="12" t="s">
        <v>6524</v>
      </c>
      <c r="H1177" s="22" t="str">
        <f>VLOOKUP($G1177,Temp!$A:$C,H$1,FALSE)</f>
        <v>skycure.com</v>
      </c>
      <c r="I1177" s="22" t="e">
        <f>VLOOKUP($G1177,Temp!$A:$C,I$1,FALSE)</f>
        <v>#VALUE!</v>
      </c>
      <c r="J1177" s="22" t="e">
        <f>VLOOKUP($G1177,Temp!$A:$C,J$1,FALSE)</f>
        <v>#VALUE!</v>
      </c>
      <c r="K1177" s="22" t="e">
        <f>VLOOKUP($G1177,Temp!$A:$C,K$1,FALSE)</f>
        <v>#VALUE!</v>
      </c>
      <c r="L1177" s="22" t="e">
        <f>VLOOKUP($G1177,Temp!$A:$C,L$1,FALSE)</f>
        <v>#VALUE!</v>
      </c>
      <c r="M1177" s="22" t="e">
        <f>VLOOKUP($G1177,Temp!$A:$C,M$1,FALSE)</f>
        <v>#VALUE!</v>
      </c>
      <c r="N1177" s="22" t="e">
        <f>VLOOKUP($G1177,Temp!$A:$C,N$1,FALSE)</f>
        <v>#VALUE!</v>
      </c>
      <c r="O1177" s="22" t="e">
        <f>VLOOKUP($G1177,Temp!$A:$C,O$1,FALSE)</f>
        <v>#VALUE!</v>
      </c>
      <c r="P1177" s="22" t="e">
        <f>VLOOKUP($G1177,Temp!$A:$C,P$1,FALSE)</f>
        <v>#VALUE!</v>
      </c>
      <c r="Q1177" s="22" t="e">
        <f>VLOOKUP($G1177,Temp!$A:$C,Q$1,FALSE)</f>
        <v>#VALUE!</v>
      </c>
      <c r="R1177" s="22" t="e">
        <f>VLOOKUP($G1177,Temp!$A:$C,R$1,FALSE)</f>
        <v>#VALUE!</v>
      </c>
      <c r="S1177" s="22" t="e">
        <f>VLOOKUP($G1177,Temp!$A:$C,S$1,FALSE)</f>
        <v>#VALUE!</v>
      </c>
      <c r="T1177" s="22" t="e">
        <f>VLOOKUP($G1177,Temp!$A:$C,T$1,FALSE)</f>
        <v>#VALUE!</v>
      </c>
      <c r="U1177" s="22" t="e">
        <f>VLOOKUP($G1177,Temp!$A:$C,U$1,FALSE)</f>
        <v>#VALUE!</v>
      </c>
      <c r="V1177" s="22" t="e">
        <f>VLOOKUP($G1177,Temp!$A:$C,V$1,FALSE)</f>
        <v>#VALUE!</v>
      </c>
      <c r="W1177" s="22" t="e">
        <f>VLOOKUP($G1177,Temp!$A:$C,W$1,FALSE)</f>
        <v>#VALUE!</v>
      </c>
      <c r="X1177" s="22" t="e">
        <f>VLOOKUP($G1177,Temp!$A:$C,X$1,FALSE)</f>
        <v>#VALUE!</v>
      </c>
      <c r="Y1177" s="22">
        <f>VLOOKUP($G1177,Temp!$A:$C,Y$1,FALSE)</f>
        <v>3000</v>
      </c>
      <c r="Z1177" s="22">
        <f>VLOOKUP($G1177,Temp!$A:$C,Z$1,FALSE)</f>
        <v>928</v>
      </c>
      <c r="AA1177" s="22" t="str">
        <f>VLOOKUP($A1177,Searches!$A:$H,AA$1,FALSE)</f>
        <v>Varun Kohli</v>
      </c>
      <c r="AB1177" s="22" t="str">
        <f>VLOOKUP($A1177,Searches!$A:$H,AB$1,FALSE)</f>
        <v>Skycure acquired by Symantec</v>
      </c>
      <c r="AC1177" s="22" t="str">
        <f>VLOOKUP($A1177,Searches!$A:$H,AC$1,FALSE)</f>
        <v>CMO</v>
      </c>
      <c r="AD1177" s="22" t="str">
        <f>VLOOKUP($A1177,Searches!$A:$H,AD$1,FALSE)</f>
        <v>2nd</v>
      </c>
      <c r="AE1177" s="22" t="str">
        <f>VLOOKUP($A1177,Searches!$A:$H,AE$1,FALSE)</f>
        <v/>
      </c>
      <c r="AF1177" s="22" t="str">
        <f>VLOOKUP($A1177,Searches!$A:$H,AF$1,FALSE)</f>
        <v>San Francisco Bay Area</v>
      </c>
      <c r="AG1177" s="22" t="str">
        <f>VLOOKUP($A1177,Searches!$A:$H,AG$1,FALSE)</f>
        <v>https://www.linkedin.com/sales/profile/2203215,6iwW,NAME_SEARCH?moduleKey=peopleSearchResults&amp;pageKey=sales-search3-people-refinement&amp;contextId=60BC92C971D70515801E49D6842B0000&amp;requestId=7e4c0984-1b5a-43b7-9f77-f096cad0ec87&amp;action=CLICK&amp;target=urn%3Ali%3AsalesLead%3A(-1%2C2203215)&amp;pageNumber=15&amp;targetEl=profilelink&amp;position=18&amp;trk=lss-serp-result-lead_photo</v>
      </c>
      <c r="AH1177" s="22" t="str">
        <f>VLOOKUP($G1177,Temp!$D:$F,AH$1,FALSE)</f>
        <v>skycure.com</v>
      </c>
      <c r="AI1177" s="22">
        <f>VLOOKUP($G1177,Temp!$D:$F,AI$1,FALSE)</f>
        <v>0</v>
      </c>
      <c r="AJ1177" s="22" t="str">
        <f>VLOOKUP($G1177,Temp!$D:$F,AJ$1,FALSE)</f>
        <v>WordPress</v>
      </c>
    </row>
    <row r="1178" spans="1:36" ht="16" x14ac:dyDescent="0.2">
      <c r="A1178" s="8" t="str">
        <f t="shared" si="18"/>
        <v>Ken Pulverman Parsable</v>
      </c>
      <c r="B1178" s="8" t="s">
        <v>3919</v>
      </c>
      <c r="C1178" s="8" t="s">
        <v>6957</v>
      </c>
      <c r="D1178" s="8" t="s">
        <v>180</v>
      </c>
      <c r="E1178" s="8" t="s">
        <v>6958</v>
      </c>
      <c r="F1178" s="8" t="s">
        <v>6959</v>
      </c>
      <c r="G1178" s="12" t="s">
        <v>6534</v>
      </c>
      <c r="H1178" s="22" t="str">
        <f>VLOOKUP($G1178,Temp!$A:$C,H$1,FALSE)</f>
        <v>parsable.com</v>
      </c>
      <c r="I1178" s="22" t="e">
        <f>VLOOKUP($G1178,Temp!$A:$C,I$1,FALSE)</f>
        <v>#VALUE!</v>
      </c>
      <c r="J1178" s="22" t="e">
        <f>VLOOKUP($G1178,Temp!$A:$C,J$1,FALSE)</f>
        <v>#VALUE!</v>
      </c>
      <c r="K1178" s="22" t="e">
        <f>VLOOKUP($G1178,Temp!$A:$C,K$1,FALSE)</f>
        <v>#VALUE!</v>
      </c>
      <c r="L1178" s="22" t="e">
        <f>VLOOKUP($G1178,Temp!$A:$C,L$1,FALSE)</f>
        <v>#VALUE!</v>
      </c>
      <c r="M1178" s="22" t="e">
        <f>VLOOKUP($G1178,Temp!$A:$C,M$1,FALSE)</f>
        <v>#VALUE!</v>
      </c>
      <c r="N1178" s="22" t="e">
        <f>VLOOKUP($G1178,Temp!$A:$C,N$1,FALSE)</f>
        <v>#VALUE!</v>
      </c>
      <c r="O1178" s="22" t="e">
        <f>VLOOKUP($G1178,Temp!$A:$C,O$1,FALSE)</f>
        <v>#VALUE!</v>
      </c>
      <c r="P1178" s="22" t="e">
        <f>VLOOKUP($G1178,Temp!$A:$C,P$1,FALSE)</f>
        <v>#VALUE!</v>
      </c>
      <c r="Q1178" s="22" t="e">
        <f>VLOOKUP($G1178,Temp!$A:$C,Q$1,FALSE)</f>
        <v>#VALUE!</v>
      </c>
      <c r="R1178" s="22" t="e">
        <f>VLOOKUP($G1178,Temp!$A:$C,R$1,FALSE)</f>
        <v>#VALUE!</v>
      </c>
      <c r="S1178" s="22" t="e">
        <f>VLOOKUP($G1178,Temp!$A:$C,S$1,FALSE)</f>
        <v>#VALUE!</v>
      </c>
      <c r="T1178" s="22" t="e">
        <f>VLOOKUP($G1178,Temp!$A:$C,T$1,FALSE)</f>
        <v>#VALUE!</v>
      </c>
      <c r="U1178" s="22" t="e">
        <f>VLOOKUP($G1178,Temp!$A:$C,U$1,FALSE)</f>
        <v>#VALUE!</v>
      </c>
      <c r="V1178" s="22" t="e">
        <f>VLOOKUP($G1178,Temp!$A:$C,V$1,FALSE)</f>
        <v>#VALUE!</v>
      </c>
      <c r="W1178" s="22" t="e">
        <f>VLOOKUP($G1178,Temp!$A:$C,W$1,FALSE)</f>
        <v>#VALUE!</v>
      </c>
      <c r="X1178" s="22" t="e">
        <f>VLOOKUP($G1178,Temp!$A:$C,X$1,FALSE)</f>
        <v>#VALUE!</v>
      </c>
      <c r="Y1178" s="22">
        <f>VLOOKUP($G1178,Temp!$A:$C,Y$1,FALSE)</f>
        <v>705</v>
      </c>
      <c r="Z1178" s="22">
        <f>VLOOKUP($G1178,Temp!$A:$C,Z$1,FALSE)</f>
        <v>9</v>
      </c>
      <c r="AA1178" s="22" t="str">
        <f>VLOOKUP($A1178,Searches!$A:$H,AA$1,FALSE)</f>
        <v>Ken Pulverman</v>
      </c>
      <c r="AB1178" s="22" t="str">
        <f>VLOOKUP($A1178,Searches!$A:$H,AB$1,FALSE)</f>
        <v>Parsable</v>
      </c>
      <c r="AC1178" s="22" t="str">
        <f>VLOOKUP($A1178,Searches!$A:$H,AC$1,FALSE)</f>
        <v>CMO</v>
      </c>
      <c r="AD1178" s="22" t="str">
        <f>VLOOKUP($A1178,Searches!$A:$H,AD$1,FALSE)</f>
        <v>2nd</v>
      </c>
      <c r="AE1178" s="22" t="str">
        <f>VLOOKUP($A1178,Searches!$A:$H,AE$1,FALSE)</f>
        <v>Open link</v>
      </c>
      <c r="AF1178" s="22" t="str">
        <f>VLOOKUP($A1178,Searches!$A:$H,AF$1,FALSE)</f>
        <v>San Francisco Bay Area</v>
      </c>
      <c r="AG1178" s="22" t="str">
        <f>VLOOKUP($A1178,Searches!$A:$H,AG$1,FALSE)</f>
        <v>https://www.linkedin.com/sales/profile/280693,JlmM,NAME_SEARCH?moduleKey=peopleSearchResults&amp;pageKey=sales-search3-people-refinement&amp;contextId=60BC92C971D70515801E49D6842B0000&amp;requestId=7b356a14-0af3-46c2-9827-fd4abfb254c4&amp;action=CLICK&amp;target=urn%3Ali%3AsalesLead%3A(-1%2C280693)&amp;pageNumber=18&amp;targetEl=profilelink&amp;position=6&amp;trk=lss-serp-result-lead_photo</v>
      </c>
      <c r="AH1178" s="22" t="e">
        <f>VLOOKUP($G1178,Temp!$D:$F,AH$1,FALSE)</f>
        <v>#N/A</v>
      </c>
      <c r="AI1178" s="22" t="e">
        <f>VLOOKUP($G1178,Temp!$D:$F,AI$1,FALSE)</f>
        <v>#N/A</v>
      </c>
      <c r="AJ1178" s="22" t="e">
        <f>VLOOKUP($G1178,Temp!$D:$F,AJ$1,FALSE)</f>
        <v>#N/A</v>
      </c>
    </row>
    <row r="1179" spans="1:36" ht="16" x14ac:dyDescent="0.2">
      <c r="A1179" s="8" t="str">
        <f t="shared" si="18"/>
        <v>Marc Moschetto PeopleFluent</v>
      </c>
      <c r="B1179" s="8" t="s">
        <v>4427</v>
      </c>
      <c r="C1179" s="8" t="s">
        <v>5327</v>
      </c>
      <c r="D1179" s="8" t="s">
        <v>5329</v>
      </c>
      <c r="E1179" s="8" t="s">
        <v>5331</v>
      </c>
      <c r="F1179" s="8" t="s">
        <v>5332</v>
      </c>
      <c r="G1179" s="12" t="s">
        <v>5334</v>
      </c>
      <c r="H1179" s="22" t="str">
        <f>VLOOKUP($G1179,Temp!$A:$C,H$1,FALSE)</f>
        <v>peoplefluent.com</v>
      </c>
      <c r="I1179" s="22" t="e">
        <f>VLOOKUP($G1179,Temp!$A:$C,I$1,FALSE)</f>
        <v>#VALUE!</v>
      </c>
      <c r="J1179" s="22" t="e">
        <f>VLOOKUP($G1179,Temp!$A:$C,J$1,FALSE)</f>
        <v>#VALUE!</v>
      </c>
      <c r="K1179" s="22" t="e">
        <f>VLOOKUP($G1179,Temp!$A:$C,K$1,FALSE)</f>
        <v>#VALUE!</v>
      </c>
      <c r="L1179" s="22" t="e">
        <f>VLOOKUP($G1179,Temp!$A:$C,L$1,FALSE)</f>
        <v>#VALUE!</v>
      </c>
      <c r="M1179" s="22" t="e">
        <f>VLOOKUP($G1179,Temp!$A:$C,M$1,FALSE)</f>
        <v>#VALUE!</v>
      </c>
      <c r="N1179" s="22" t="e">
        <f>VLOOKUP($G1179,Temp!$A:$C,N$1,FALSE)</f>
        <v>#VALUE!</v>
      </c>
      <c r="O1179" s="22" t="e">
        <f>VLOOKUP($G1179,Temp!$A:$C,O$1,FALSE)</f>
        <v>#VALUE!</v>
      </c>
      <c r="P1179" s="22" t="e">
        <f>VLOOKUP($G1179,Temp!$A:$C,P$1,FALSE)</f>
        <v>#VALUE!</v>
      </c>
      <c r="Q1179" s="22" t="e">
        <f>VLOOKUP($G1179,Temp!$A:$C,Q$1,FALSE)</f>
        <v>#VALUE!</v>
      </c>
      <c r="R1179" s="22" t="e">
        <f>VLOOKUP($G1179,Temp!$A:$C,R$1,FALSE)</f>
        <v>#VALUE!</v>
      </c>
      <c r="S1179" s="22" t="e">
        <f>VLOOKUP($G1179,Temp!$A:$C,S$1,FALSE)</f>
        <v>#VALUE!</v>
      </c>
      <c r="T1179" s="22" t="e">
        <f>VLOOKUP($G1179,Temp!$A:$C,T$1,FALSE)</f>
        <v>#VALUE!</v>
      </c>
      <c r="U1179" s="22" t="e">
        <f>VLOOKUP($G1179,Temp!$A:$C,U$1,FALSE)</f>
        <v>#VALUE!</v>
      </c>
      <c r="V1179" s="22" t="e">
        <f>VLOOKUP($G1179,Temp!$A:$C,V$1,FALSE)</f>
        <v>#VALUE!</v>
      </c>
      <c r="W1179" s="22" t="e">
        <f>VLOOKUP($G1179,Temp!$A:$C,W$1,FALSE)</f>
        <v>#VALUE!</v>
      </c>
      <c r="X1179" s="22" t="e">
        <f>VLOOKUP($G1179,Temp!$A:$C,X$1,FALSE)</f>
        <v>#VALUE!</v>
      </c>
      <c r="Y1179" s="22">
        <f>VLOOKUP($G1179,Temp!$A:$C,Y$1,FALSE)</f>
        <v>20400</v>
      </c>
      <c r="Z1179" s="22">
        <f>VLOOKUP($G1179,Temp!$A:$C,Z$1,FALSE)</f>
        <v>8900</v>
      </c>
      <c r="AA1179" s="22" t="str">
        <f>VLOOKUP($A1179,Searches!$A:$H,AA$1,FALSE)</f>
        <v>Marc Moschetto</v>
      </c>
      <c r="AB1179" s="22" t="str">
        <f>VLOOKUP($A1179,Searches!$A:$H,AB$1,FALSE)</f>
        <v>PeopleFluent</v>
      </c>
      <c r="AC1179" s="22" t="str">
        <f>VLOOKUP($A1179,Searches!$A:$H,AC$1,FALSE)</f>
        <v xml:space="preserve">CMO </v>
      </c>
      <c r="AD1179" s="22" t="str">
        <f>VLOOKUP($A1179,Searches!$A:$H,AD$1,FALSE)</f>
        <v>2nd</v>
      </c>
      <c r="AE1179" s="22" t="str">
        <f>VLOOKUP($A1179,Searches!$A:$H,AE$1,FALSE)</f>
        <v>Open link</v>
      </c>
      <c r="AF1179" s="22" t="str">
        <f>VLOOKUP($A1179,Searches!$A:$H,AF$1,FALSE)</f>
        <v>Raleigh-Durham, North Carolina Area</v>
      </c>
      <c r="AG1179" s="22" t="str">
        <f>VLOOKUP($A1179,Searches!$A:$H,AG$1,FALSE)</f>
        <v>https://www.linkedin.com/sales/profile/3722824,k1GF,NAME_SEARCH?moduleKey=peopleSearchResults&amp;pageKey=sales-search3-people-refinement&amp;contextId=60BC92C971D70515801E49D6842B0000&amp;requestId=161cfb02-414f-48da-b00a-f9199f63bf1d&amp;action=CLICK&amp;target=urn%3Ali%3AsalesLead%3A(-1%2C3722824)&amp;pageNumber=17&amp;targetEl=profilelink&amp;position=18&amp;trk=lss-serp-result-lead_photo</v>
      </c>
      <c r="AH1179" s="22" t="e">
        <f>VLOOKUP($G1179,Temp!$D:$F,AH$1,FALSE)</f>
        <v>#N/A</v>
      </c>
      <c r="AI1179" s="22" t="e">
        <f>VLOOKUP($G1179,Temp!$D:$F,AI$1,FALSE)</f>
        <v>#N/A</v>
      </c>
      <c r="AJ1179" s="22" t="e">
        <f>VLOOKUP($G1179,Temp!$D:$F,AJ$1,FALSE)</f>
        <v>#N/A</v>
      </c>
    </row>
    <row r="1180" spans="1:36" ht="16" x14ac:dyDescent="0.2">
      <c r="A1180" s="8" t="str">
        <f t="shared" si="18"/>
        <v>Adam Weinroth OrderGroove</v>
      </c>
      <c r="B1180" s="8" t="s">
        <v>136</v>
      </c>
      <c r="C1180" s="8" t="s">
        <v>6973</v>
      </c>
      <c r="D1180" s="8" t="s">
        <v>180</v>
      </c>
      <c r="E1180" s="8" t="s">
        <v>6974</v>
      </c>
      <c r="F1180" s="8" t="s">
        <v>6975</v>
      </c>
      <c r="G1180" s="12" t="s">
        <v>6560</v>
      </c>
      <c r="H1180" s="22" t="str">
        <f>VLOOKUP($G1180,Temp!$A:$C,H$1,FALSE)</f>
        <v>ordergroove.com</v>
      </c>
      <c r="I1180" s="22" t="e">
        <f>VLOOKUP($G1180,Temp!$A:$C,I$1,FALSE)</f>
        <v>#VALUE!</v>
      </c>
      <c r="J1180" s="22" t="e">
        <f>VLOOKUP($G1180,Temp!$A:$C,J$1,FALSE)</f>
        <v>#VALUE!</v>
      </c>
      <c r="K1180" s="22" t="e">
        <f>VLOOKUP($G1180,Temp!$A:$C,K$1,FALSE)</f>
        <v>#VALUE!</v>
      </c>
      <c r="L1180" s="22" t="e">
        <f>VLOOKUP($G1180,Temp!$A:$C,L$1,FALSE)</f>
        <v>#VALUE!</v>
      </c>
      <c r="M1180" s="22" t="e">
        <f>VLOOKUP($G1180,Temp!$A:$C,M$1,FALSE)</f>
        <v>#VALUE!</v>
      </c>
      <c r="N1180" s="22" t="e">
        <f>VLOOKUP($G1180,Temp!$A:$C,N$1,FALSE)</f>
        <v>#VALUE!</v>
      </c>
      <c r="O1180" s="22" t="e">
        <f>VLOOKUP($G1180,Temp!$A:$C,O$1,FALSE)</f>
        <v>#VALUE!</v>
      </c>
      <c r="P1180" s="22" t="e">
        <f>VLOOKUP($G1180,Temp!$A:$C,P$1,FALSE)</f>
        <v>#VALUE!</v>
      </c>
      <c r="Q1180" s="22" t="e">
        <f>VLOOKUP($G1180,Temp!$A:$C,Q$1,FALSE)</f>
        <v>#VALUE!</v>
      </c>
      <c r="R1180" s="22" t="e">
        <f>VLOOKUP($G1180,Temp!$A:$C,R$1,FALSE)</f>
        <v>#VALUE!</v>
      </c>
      <c r="S1180" s="22" t="e">
        <f>VLOOKUP($G1180,Temp!$A:$C,S$1,FALSE)</f>
        <v>#VALUE!</v>
      </c>
      <c r="T1180" s="22" t="e">
        <f>VLOOKUP($G1180,Temp!$A:$C,T$1,FALSE)</f>
        <v>#VALUE!</v>
      </c>
      <c r="U1180" s="22" t="e">
        <f>VLOOKUP($G1180,Temp!$A:$C,U$1,FALSE)</f>
        <v>#VALUE!</v>
      </c>
      <c r="V1180" s="22" t="e">
        <f>VLOOKUP($G1180,Temp!$A:$C,V$1,FALSE)</f>
        <v>#VALUE!</v>
      </c>
      <c r="W1180" s="22" t="e">
        <f>VLOOKUP($G1180,Temp!$A:$C,W$1,FALSE)</f>
        <v>#VALUE!</v>
      </c>
      <c r="X1180" s="22" t="e">
        <f>VLOOKUP($G1180,Temp!$A:$C,X$1,FALSE)</f>
        <v>#VALUE!</v>
      </c>
      <c r="Y1180" s="22">
        <f>VLOOKUP($G1180,Temp!$A:$C,Y$1,FALSE)</f>
        <v>4300</v>
      </c>
      <c r="Z1180" s="22">
        <f>VLOOKUP($G1180,Temp!$A:$C,Z$1,FALSE)</f>
        <v>0</v>
      </c>
      <c r="AA1180" s="22" t="str">
        <f>VLOOKUP($A1180,Searches!$A:$H,AA$1,FALSE)</f>
        <v>Adam Weinroth</v>
      </c>
      <c r="AB1180" s="22" t="str">
        <f>VLOOKUP($A1180,Searches!$A:$H,AB$1,FALSE)</f>
        <v>OrderGroove</v>
      </c>
      <c r="AC1180" s="22" t="str">
        <f>VLOOKUP($A1180,Searches!$A:$H,AC$1,FALSE)</f>
        <v>CMO</v>
      </c>
      <c r="AD1180" s="22" t="str">
        <f>VLOOKUP($A1180,Searches!$A:$H,AD$1,FALSE)</f>
        <v>2nd</v>
      </c>
      <c r="AE1180" s="22" t="str">
        <f>VLOOKUP($A1180,Searches!$A:$H,AE$1,FALSE)</f>
        <v>Open link</v>
      </c>
      <c r="AF1180" s="22" t="str">
        <f>VLOOKUP($A1180,Searches!$A:$H,AF$1,FALSE)</f>
        <v>Austin, Texas Area</v>
      </c>
      <c r="AG1180" s="22" t="str">
        <f>VLOOKUP($A1180,Searches!$A:$H,AG$1,FALSE)</f>
        <v>https://www.linkedin.com/sales/profile/34667,F4Y_,NAME_SEARCH?moduleKey=peopleSearchResults&amp;pageKey=sales-search3-people-refinement&amp;contextId=60BC92C971D70515801E49D6842B0000&amp;requestId=161cfb02-414f-48da-b00a-f9199f63bf1d&amp;action=CLICK&amp;target=urn%3Ali%3AsalesLead%3A(-1%2C34667)&amp;pageNumber=17&amp;targetEl=profilelink&amp;position=22&amp;trk=lss-serp-result-lead_photo</v>
      </c>
      <c r="AH1180" s="22" t="e">
        <f>VLOOKUP($G1180,Temp!$D:$F,AH$1,FALSE)</f>
        <v>#N/A</v>
      </c>
      <c r="AI1180" s="22" t="e">
        <f>VLOOKUP($G1180,Temp!$D:$F,AI$1,FALSE)</f>
        <v>#N/A</v>
      </c>
      <c r="AJ1180" s="22" t="e">
        <f>VLOOKUP($G1180,Temp!$D:$F,AJ$1,FALSE)</f>
        <v>#N/A</v>
      </c>
    </row>
    <row r="1181" spans="1:36" ht="16" x14ac:dyDescent="0.2">
      <c r="A1181" s="8" t="str">
        <f t="shared" si="18"/>
        <v>Noreen Allen Bandwidth Inc.</v>
      </c>
      <c r="B1181" s="8" t="s">
        <v>3837</v>
      </c>
      <c r="C1181" s="8" t="s">
        <v>3749</v>
      </c>
      <c r="D1181" s="8" t="s">
        <v>180</v>
      </c>
      <c r="E1181" s="8" t="s">
        <v>3838</v>
      </c>
      <c r="F1181" s="8" t="s">
        <v>3839</v>
      </c>
      <c r="G1181" s="12" t="s">
        <v>3840</v>
      </c>
      <c r="H1181" s="22" t="str">
        <f>VLOOKUP($G1181,Temp!$A:$C,H$1,FALSE)</f>
        <v>bandwidth.com</v>
      </c>
      <c r="I1181" s="22" t="e">
        <f>VLOOKUP($G1181,Temp!$A:$C,I$1,FALSE)</f>
        <v>#VALUE!</v>
      </c>
      <c r="J1181" s="22" t="e">
        <f>VLOOKUP($G1181,Temp!$A:$C,J$1,FALSE)</f>
        <v>#VALUE!</v>
      </c>
      <c r="K1181" s="22" t="e">
        <f>VLOOKUP($G1181,Temp!$A:$C,K$1,FALSE)</f>
        <v>#VALUE!</v>
      </c>
      <c r="L1181" s="22" t="e">
        <f>VLOOKUP($G1181,Temp!$A:$C,L$1,FALSE)</f>
        <v>#VALUE!</v>
      </c>
      <c r="M1181" s="22" t="e">
        <f>VLOOKUP($G1181,Temp!$A:$C,M$1,FALSE)</f>
        <v>#VALUE!</v>
      </c>
      <c r="N1181" s="22" t="e">
        <f>VLOOKUP($G1181,Temp!$A:$C,N$1,FALSE)</f>
        <v>#VALUE!</v>
      </c>
      <c r="O1181" s="22" t="e">
        <f>VLOOKUP($G1181,Temp!$A:$C,O$1,FALSE)</f>
        <v>#VALUE!</v>
      </c>
      <c r="P1181" s="22" t="e">
        <f>VLOOKUP($G1181,Temp!$A:$C,P$1,FALSE)</f>
        <v>#VALUE!</v>
      </c>
      <c r="Q1181" s="22" t="e">
        <f>VLOOKUP($G1181,Temp!$A:$C,Q$1,FALSE)</f>
        <v>#VALUE!</v>
      </c>
      <c r="R1181" s="22" t="e">
        <f>VLOOKUP($G1181,Temp!$A:$C,R$1,FALSE)</f>
        <v>#VALUE!</v>
      </c>
      <c r="S1181" s="22" t="e">
        <f>VLOOKUP($G1181,Temp!$A:$C,S$1,FALSE)</f>
        <v>#VALUE!</v>
      </c>
      <c r="T1181" s="22" t="e">
        <f>VLOOKUP($G1181,Temp!$A:$C,T$1,FALSE)</f>
        <v>#VALUE!</v>
      </c>
      <c r="U1181" s="22" t="e">
        <f>VLOOKUP($G1181,Temp!$A:$C,U$1,FALSE)</f>
        <v>#VALUE!</v>
      </c>
      <c r="V1181" s="22" t="e">
        <f>VLOOKUP($G1181,Temp!$A:$C,V$1,FALSE)</f>
        <v>#VALUE!</v>
      </c>
      <c r="W1181" s="22" t="e">
        <f>VLOOKUP($G1181,Temp!$A:$C,W$1,FALSE)</f>
        <v>#VALUE!</v>
      </c>
      <c r="X1181" s="22" t="e">
        <f>VLOOKUP($G1181,Temp!$A:$C,X$1,FALSE)</f>
        <v>#VALUE!</v>
      </c>
      <c r="Y1181" s="22">
        <f>VLOOKUP($G1181,Temp!$A:$C,Y$1,FALSE)</f>
        <v>65600</v>
      </c>
      <c r="Z1181" s="22">
        <f>VLOOKUP($G1181,Temp!$A:$C,Z$1,FALSE)</f>
        <v>16900</v>
      </c>
      <c r="AA1181" s="22" t="str">
        <f>VLOOKUP($A1181,Searches!$A:$H,AA$1,FALSE)</f>
        <v>Noreen Allen</v>
      </c>
      <c r="AB1181" s="22" t="str">
        <f>VLOOKUP($A1181,Searches!$A:$H,AB$1,FALSE)</f>
        <v>Bandwidth Inc.</v>
      </c>
      <c r="AC1181" s="22" t="str">
        <f>VLOOKUP($A1181,Searches!$A:$H,AC$1,FALSE)</f>
        <v>CMO</v>
      </c>
      <c r="AD1181" s="22" t="str">
        <f>VLOOKUP($A1181,Searches!$A:$H,AD$1,FALSE)</f>
        <v>2nd</v>
      </c>
      <c r="AE1181" s="22" t="str">
        <f>VLOOKUP($A1181,Searches!$A:$H,AE$1,FALSE)</f>
        <v/>
      </c>
      <c r="AF1181" s="22" t="str">
        <f>VLOOKUP($A1181,Searches!$A:$H,AF$1,FALSE)</f>
        <v>Raleigh-Durham, North Carolina Area</v>
      </c>
      <c r="AG1181" s="22" t="str">
        <f>VLOOKUP($A1181,Searches!$A:$H,AG$1,FALSE)</f>
        <v>https://www.linkedin.com/sales/profile/7916923,fa_g,NAME_SEARCH?moduleKey=peopleSearchResults&amp;pageKey=sales-search3-people-refinement&amp;contextId=60BC92C971D70515801E49D6842B0000&amp;requestId=161cfb02-414f-48da-b00a-f9199f63bf1d&amp;action=CLICK&amp;target=urn%3Ali%3AsalesLead%3A(-1%2C7916923)&amp;pageNumber=17&amp;targetEl=profilelink&amp;position=21&amp;trk=lss-serp-result-lead_photo</v>
      </c>
      <c r="AH1181" s="22" t="str">
        <f>VLOOKUP($G1181,Temp!$D:$F,AH$1,FALSE)</f>
        <v>bandwidth.com</v>
      </c>
      <c r="AI1181" s="22" t="str">
        <f>VLOOKUP($G1181,Temp!$D:$F,AI$1,FALSE)</f>
        <v>Marketo</v>
      </c>
      <c r="AJ1181" s="22" t="str">
        <f>VLOOKUP($G1181,Temp!$D:$F,AJ$1,FALSE)</f>
        <v>WordPress</v>
      </c>
    </row>
    <row r="1182" spans="1:36" ht="16" x14ac:dyDescent="0.2">
      <c r="A1182" s="8" t="str">
        <f t="shared" si="18"/>
        <v>Alok Jain eZdia Inc.</v>
      </c>
      <c r="B1182" s="8" t="s">
        <v>6980</v>
      </c>
      <c r="C1182" s="8" t="s">
        <v>6981</v>
      </c>
      <c r="D1182" s="8" t="s">
        <v>6982</v>
      </c>
      <c r="E1182" s="8" t="s">
        <v>6983</v>
      </c>
      <c r="F1182" s="8" t="s">
        <v>6984</v>
      </c>
      <c r="G1182" s="12" t="s">
        <v>6577</v>
      </c>
      <c r="H1182" s="22" t="str">
        <f>VLOOKUP($G1182,Temp!$A:$C,H$1,FALSE)</f>
        <v>eZdia.com</v>
      </c>
      <c r="I1182" s="22" t="e">
        <f>VLOOKUP($G1182,Temp!$A:$C,I$1,FALSE)</f>
        <v>#VALUE!</v>
      </c>
      <c r="J1182" s="22" t="e">
        <f>VLOOKUP($G1182,Temp!$A:$C,J$1,FALSE)</f>
        <v>#VALUE!</v>
      </c>
      <c r="K1182" s="22" t="e">
        <f>VLOOKUP($G1182,Temp!$A:$C,K$1,FALSE)</f>
        <v>#VALUE!</v>
      </c>
      <c r="L1182" s="22" t="e">
        <f>VLOOKUP($G1182,Temp!$A:$C,L$1,FALSE)</f>
        <v>#VALUE!</v>
      </c>
      <c r="M1182" s="22" t="e">
        <f>VLOOKUP($G1182,Temp!$A:$C,M$1,FALSE)</f>
        <v>#VALUE!</v>
      </c>
      <c r="N1182" s="22" t="e">
        <f>VLOOKUP($G1182,Temp!$A:$C,N$1,FALSE)</f>
        <v>#VALUE!</v>
      </c>
      <c r="O1182" s="22" t="e">
        <f>VLOOKUP($G1182,Temp!$A:$C,O$1,FALSE)</f>
        <v>#VALUE!</v>
      </c>
      <c r="P1182" s="22" t="e">
        <f>VLOOKUP($G1182,Temp!$A:$C,P$1,FALSE)</f>
        <v>#VALUE!</v>
      </c>
      <c r="Q1182" s="22" t="e">
        <f>VLOOKUP($G1182,Temp!$A:$C,Q$1,FALSE)</f>
        <v>#VALUE!</v>
      </c>
      <c r="R1182" s="22" t="e">
        <f>VLOOKUP($G1182,Temp!$A:$C,R$1,FALSE)</f>
        <v>#VALUE!</v>
      </c>
      <c r="S1182" s="22" t="e">
        <f>VLOOKUP($G1182,Temp!$A:$C,S$1,FALSE)</f>
        <v>#VALUE!</v>
      </c>
      <c r="T1182" s="22" t="e">
        <f>VLOOKUP($G1182,Temp!$A:$C,T$1,FALSE)</f>
        <v>#VALUE!</v>
      </c>
      <c r="U1182" s="22" t="e">
        <f>VLOOKUP($G1182,Temp!$A:$C,U$1,FALSE)</f>
        <v>#VALUE!</v>
      </c>
      <c r="V1182" s="22" t="e">
        <f>VLOOKUP($G1182,Temp!$A:$C,V$1,FALSE)</f>
        <v>#VALUE!</v>
      </c>
      <c r="W1182" s="22" t="e">
        <f>VLOOKUP($G1182,Temp!$A:$C,W$1,FALSE)</f>
        <v>#VALUE!</v>
      </c>
      <c r="X1182" s="22" t="e">
        <f>VLOOKUP($G1182,Temp!$A:$C,X$1,FALSE)</f>
        <v>#VALUE!</v>
      </c>
      <c r="Y1182" s="22">
        <f>VLOOKUP($G1182,Temp!$A:$C,Y$1,FALSE)</f>
        <v>205</v>
      </c>
      <c r="Z1182" s="22">
        <f>VLOOKUP($G1182,Temp!$A:$C,Z$1,FALSE)</f>
        <v>1</v>
      </c>
      <c r="AA1182" s="22" t="str">
        <f>VLOOKUP($A1182,Searches!$A:$H,AA$1,FALSE)</f>
        <v>Alok Jain</v>
      </c>
      <c r="AB1182" s="22" t="str">
        <f>VLOOKUP($A1182,Searches!$A:$H,AB$1,FALSE)</f>
        <v>eZdia Inc.</v>
      </c>
      <c r="AC1182" s="22" t="str">
        <f>VLOOKUP($A1182,Searches!$A:$H,AC$1,FALSE)</f>
        <v>Co-CEO &amp; CMO</v>
      </c>
      <c r="AD1182" s="22" t="str">
        <f>VLOOKUP($A1182,Searches!$A:$H,AD$1,FALSE)</f>
        <v>2nd</v>
      </c>
      <c r="AE1182" s="22" t="str">
        <f>VLOOKUP($A1182,Searches!$A:$H,AE$1,FALSE)</f>
        <v>Open link</v>
      </c>
      <c r="AF1182" s="22" t="str">
        <f>VLOOKUP($A1182,Searches!$A:$H,AF$1,FALSE)</f>
        <v>San Francisco Bay Area</v>
      </c>
      <c r="AG1182" s="22" t="str">
        <f>VLOOKUP($A1182,Searches!$A:$H,AG$1,FALSE)</f>
        <v>https://www.linkedin.com/sales/profile/8650958,1b9K,NAME_SEARCH?moduleKey=peopleSearchResults&amp;pageKey=sales-search3-people-refinement&amp;contextId=60BC92C971D70515801E49D6842B0000&amp;requestId=161cfb02-414f-48da-b00a-f9199f63bf1d&amp;action=CLICK&amp;target=urn%3Ali%3AsalesLead%3A(-1%2C8650958)&amp;pageNumber=17&amp;targetEl=profilelink&amp;position=20&amp;trk=lss-serp-result-lead_photo</v>
      </c>
      <c r="AH1182" s="22" t="str">
        <f>VLOOKUP($G1182,Temp!$D:$F,AH$1,FALSE)</f>
        <v>ezdia.com</v>
      </c>
      <c r="AI1182" s="22" t="str">
        <f>VLOOKUP($G1182,Temp!$D:$F,AI$1,FALSE)</f>
        <v>Pardot</v>
      </c>
      <c r="AJ1182" s="22" t="str">
        <f>VLOOKUP($G1182,Temp!$D:$F,AJ$1,FALSE)</f>
        <v>WordPress</v>
      </c>
    </row>
    <row r="1183" spans="1:36" ht="16" x14ac:dyDescent="0.2">
      <c r="A1183" s="8" t="str">
        <f t="shared" si="18"/>
        <v>Ed Haslam Conviva</v>
      </c>
      <c r="B1183" s="8" t="s">
        <v>859</v>
      </c>
      <c r="C1183" s="8" t="s">
        <v>7481</v>
      </c>
      <c r="D1183" s="8" t="s">
        <v>180</v>
      </c>
      <c r="E1183" s="8" t="s">
        <v>7482</v>
      </c>
      <c r="F1183" s="8" t="s">
        <v>7483</v>
      </c>
      <c r="G1183" s="12" t="s">
        <v>7484</v>
      </c>
      <c r="H1183" s="22" t="str">
        <f>VLOOKUP($G1183,Temp!$A:$C,H$1,FALSE)</f>
        <v>conviva.com</v>
      </c>
      <c r="I1183" s="22" t="e">
        <f>VLOOKUP($G1183,Temp!$A:$C,I$1,FALSE)</f>
        <v>#VALUE!</v>
      </c>
      <c r="J1183" s="22" t="e">
        <f>VLOOKUP($G1183,Temp!$A:$C,J$1,FALSE)</f>
        <v>#VALUE!</v>
      </c>
      <c r="K1183" s="22" t="e">
        <f>VLOOKUP($G1183,Temp!$A:$C,K$1,FALSE)</f>
        <v>#VALUE!</v>
      </c>
      <c r="L1183" s="22" t="e">
        <f>VLOOKUP($G1183,Temp!$A:$C,L$1,FALSE)</f>
        <v>#VALUE!</v>
      </c>
      <c r="M1183" s="22" t="e">
        <f>VLOOKUP($G1183,Temp!$A:$C,M$1,FALSE)</f>
        <v>#VALUE!</v>
      </c>
      <c r="N1183" s="22" t="e">
        <f>VLOOKUP($G1183,Temp!$A:$C,N$1,FALSE)</f>
        <v>#VALUE!</v>
      </c>
      <c r="O1183" s="22" t="e">
        <f>VLOOKUP($G1183,Temp!$A:$C,O$1,FALSE)</f>
        <v>#VALUE!</v>
      </c>
      <c r="P1183" s="22" t="e">
        <f>VLOOKUP($G1183,Temp!$A:$C,P$1,FALSE)</f>
        <v>#VALUE!</v>
      </c>
      <c r="Q1183" s="22" t="e">
        <f>VLOOKUP($G1183,Temp!$A:$C,Q$1,FALSE)</f>
        <v>#VALUE!</v>
      </c>
      <c r="R1183" s="22" t="e">
        <f>VLOOKUP($G1183,Temp!$A:$C,R$1,FALSE)</f>
        <v>#VALUE!</v>
      </c>
      <c r="S1183" s="22" t="e">
        <f>VLOOKUP($G1183,Temp!$A:$C,S$1,FALSE)</f>
        <v>#VALUE!</v>
      </c>
      <c r="T1183" s="22" t="e">
        <f>VLOOKUP($G1183,Temp!$A:$C,T$1,FALSE)</f>
        <v>#VALUE!</v>
      </c>
      <c r="U1183" s="22" t="e">
        <f>VLOOKUP($G1183,Temp!$A:$C,U$1,FALSE)</f>
        <v>#VALUE!</v>
      </c>
      <c r="V1183" s="22" t="e">
        <f>VLOOKUP($G1183,Temp!$A:$C,V$1,FALSE)</f>
        <v>#VALUE!</v>
      </c>
      <c r="W1183" s="22" t="e">
        <f>VLOOKUP($G1183,Temp!$A:$C,W$1,FALSE)</f>
        <v>#VALUE!</v>
      </c>
      <c r="X1183" s="22" t="e">
        <f>VLOOKUP($G1183,Temp!$A:$C,X$1,FALSE)</f>
        <v>#VALUE!</v>
      </c>
      <c r="Y1183" s="22">
        <f>VLOOKUP($G1183,Temp!$A:$C,Y$1,FALSE)</f>
        <v>31</v>
      </c>
      <c r="Z1183" s="22">
        <f>VLOOKUP($G1183,Temp!$A:$C,Z$1,FALSE)</f>
        <v>0</v>
      </c>
      <c r="AA1183" s="22" t="e">
        <f>VLOOKUP($A1183,Searches!$A:$H,AA$1,FALSE)</f>
        <v>#N/A</v>
      </c>
      <c r="AB1183" s="22" t="e">
        <f>VLOOKUP($A1183,Searches!$A:$H,AB$1,FALSE)</f>
        <v>#N/A</v>
      </c>
      <c r="AC1183" s="22" t="e">
        <f>VLOOKUP($A1183,Searches!$A:$H,AC$1,FALSE)</f>
        <v>#N/A</v>
      </c>
      <c r="AD1183" s="22" t="e">
        <f>VLOOKUP($A1183,Searches!$A:$H,AD$1,FALSE)</f>
        <v>#N/A</v>
      </c>
      <c r="AE1183" s="22" t="e">
        <f>VLOOKUP($A1183,Searches!$A:$H,AE$1,FALSE)</f>
        <v>#N/A</v>
      </c>
      <c r="AF1183" s="22" t="e">
        <f>VLOOKUP($A1183,Searches!$A:$H,AF$1,FALSE)</f>
        <v>#N/A</v>
      </c>
      <c r="AG1183" s="22" t="e">
        <f>VLOOKUP($A1183,Searches!$A:$H,AG$1,FALSE)</f>
        <v>#N/A</v>
      </c>
      <c r="AH1183" s="22" t="str">
        <f>VLOOKUP($G1183,Temp!$D:$F,AH$1,FALSE)</f>
        <v>conviva.com</v>
      </c>
      <c r="AI1183" s="22" t="str">
        <f>VLOOKUP($G1183,Temp!$D:$F,AI$1,FALSE)</f>
        <v>Pardot</v>
      </c>
      <c r="AJ1183" s="22" t="str">
        <f>VLOOKUP($G1183,Temp!$D:$F,AJ$1,FALSE)</f>
        <v>WordPress</v>
      </c>
    </row>
    <row r="1184" spans="1:36" ht="16" x14ac:dyDescent="0.2">
      <c r="A1184" s="8" t="str">
        <f t="shared" si="18"/>
        <v>Dan Visnick HoneyBook</v>
      </c>
      <c r="B1184" s="8" t="s">
        <v>362</v>
      </c>
      <c r="C1184" s="8" t="s">
        <v>8327</v>
      </c>
      <c r="D1184" s="8" t="s">
        <v>180</v>
      </c>
      <c r="E1184" s="8" t="s">
        <v>8328</v>
      </c>
      <c r="F1184" s="8" t="s">
        <v>8329</v>
      </c>
      <c r="G1184" s="12" t="s">
        <v>8187</v>
      </c>
      <c r="H1184" s="22" t="str">
        <f>VLOOKUP($G1184,Temp!$A:$C,H$1,FALSE)</f>
        <v>honeybook.com</v>
      </c>
      <c r="I1184" s="22" t="e">
        <f>VLOOKUP($G1184,Temp!$A:$C,I$1,FALSE)</f>
        <v>#VALUE!</v>
      </c>
      <c r="J1184" s="22" t="e">
        <f>VLOOKUP($G1184,Temp!$A:$C,J$1,FALSE)</f>
        <v>#VALUE!</v>
      </c>
      <c r="K1184" s="22" t="e">
        <f>VLOOKUP($G1184,Temp!$A:$C,K$1,FALSE)</f>
        <v>#VALUE!</v>
      </c>
      <c r="L1184" s="22" t="e">
        <f>VLOOKUP($G1184,Temp!$A:$C,L$1,FALSE)</f>
        <v>#VALUE!</v>
      </c>
      <c r="M1184" s="22" t="e">
        <f>VLOOKUP($G1184,Temp!$A:$C,M$1,FALSE)</f>
        <v>#VALUE!</v>
      </c>
      <c r="N1184" s="22" t="e">
        <f>VLOOKUP($G1184,Temp!$A:$C,N$1,FALSE)</f>
        <v>#VALUE!</v>
      </c>
      <c r="O1184" s="22" t="e">
        <f>VLOOKUP($G1184,Temp!$A:$C,O$1,FALSE)</f>
        <v>#VALUE!</v>
      </c>
      <c r="P1184" s="22" t="e">
        <f>VLOOKUP($G1184,Temp!$A:$C,P$1,FALSE)</f>
        <v>#VALUE!</v>
      </c>
      <c r="Q1184" s="22" t="e">
        <f>VLOOKUP($G1184,Temp!$A:$C,Q$1,FALSE)</f>
        <v>#VALUE!</v>
      </c>
      <c r="R1184" s="22" t="e">
        <f>VLOOKUP($G1184,Temp!$A:$C,R$1,FALSE)</f>
        <v>#VALUE!</v>
      </c>
      <c r="S1184" s="22" t="e">
        <f>VLOOKUP($G1184,Temp!$A:$C,S$1,FALSE)</f>
        <v>#VALUE!</v>
      </c>
      <c r="T1184" s="22" t="e">
        <f>VLOOKUP($G1184,Temp!$A:$C,T$1,FALSE)</f>
        <v>#VALUE!</v>
      </c>
      <c r="U1184" s="22" t="e">
        <f>VLOOKUP($G1184,Temp!$A:$C,U$1,FALSE)</f>
        <v>#VALUE!</v>
      </c>
      <c r="V1184" s="22" t="e">
        <f>VLOOKUP($G1184,Temp!$A:$C,V$1,FALSE)</f>
        <v>#VALUE!</v>
      </c>
      <c r="W1184" s="22" t="e">
        <f>VLOOKUP($G1184,Temp!$A:$C,W$1,FALSE)</f>
        <v>#VALUE!</v>
      </c>
      <c r="X1184" s="22" t="e">
        <f>VLOOKUP($G1184,Temp!$A:$C,X$1,FALSE)</f>
        <v>#VALUE!</v>
      </c>
      <c r="Y1184" s="22">
        <f>VLOOKUP($G1184,Temp!$A:$C,Y$1,FALSE)</f>
        <v>3200</v>
      </c>
      <c r="Z1184" s="22">
        <f>VLOOKUP($G1184,Temp!$A:$C,Z$1,FALSE)</f>
        <v>2900</v>
      </c>
      <c r="AA1184" s="22" t="str">
        <f>VLOOKUP($A1184,Searches!$A:$H,AA$1,FALSE)</f>
        <v>Dan Visnick</v>
      </c>
      <c r="AB1184" s="22" t="str">
        <f>VLOOKUP($A1184,Searches!$A:$H,AB$1,FALSE)</f>
        <v>HoneyBook</v>
      </c>
      <c r="AC1184" s="22" t="str">
        <f>VLOOKUP($A1184,Searches!$A:$H,AC$1,FALSE)</f>
        <v>CMO</v>
      </c>
      <c r="AD1184" s="22" t="str">
        <f>VLOOKUP($A1184,Searches!$A:$H,AD$1,FALSE)</f>
        <v>2nd</v>
      </c>
      <c r="AE1184" s="22" t="str">
        <f>VLOOKUP($A1184,Searches!$A:$H,AE$1,FALSE)</f>
        <v/>
      </c>
      <c r="AF1184" s="22" t="str">
        <f>VLOOKUP($A1184,Searches!$A:$H,AF$1,FALSE)</f>
        <v>San Francisco Bay Area</v>
      </c>
      <c r="AG1184" s="22" t="str">
        <f>VLOOKUP($A1184,Searches!$A:$H,AG$1,FALSE)</f>
        <v>https://www.linkedin.com/sales/profile/4613608,hYXq,NAME_SEARCH?moduleKey=peopleSearchResults&amp;pageKey=sales-search3-people-refinement&amp;contextId=60BC92C971D70515801E49D6842B0000&amp;requestId=7b356a14-0af3-46c2-9827-fd4abfb254c4&amp;action=CLICK&amp;target=urn%3Ali%3AsalesLead%3A(-1%2C4613608)&amp;pageNumber=18&amp;targetEl=profilelink&amp;position=7&amp;trk=lss-serp-result-lead_photo</v>
      </c>
      <c r="AH1184" s="22" t="str">
        <f>VLOOKUP($G1184,Temp!$D:$F,AH$1,FALSE)</f>
        <v>honeybook.com</v>
      </c>
      <c r="AI1184" s="22" t="str">
        <f>VLOOKUP($G1184,Temp!$D:$F,AI$1,FALSE)</f>
        <v>Pardot</v>
      </c>
      <c r="AJ1184" s="22" t="str">
        <f>VLOOKUP($G1184,Temp!$D:$F,AJ$1,FALSE)</f>
        <v>WordPress</v>
      </c>
    </row>
    <row r="1185" spans="1:36" ht="16" x14ac:dyDescent="0.2">
      <c r="A1185" s="8" t="str">
        <f t="shared" si="18"/>
        <v>Maria McAleenan IBM Resilient</v>
      </c>
      <c r="B1185" s="8" t="s">
        <v>65</v>
      </c>
      <c r="C1185" s="8" t="s">
        <v>7888</v>
      </c>
      <c r="D1185" s="8" t="s">
        <v>180</v>
      </c>
      <c r="E1185" s="8" t="s">
        <v>7889</v>
      </c>
      <c r="F1185" s="8" t="s">
        <v>7890</v>
      </c>
      <c r="G1185" s="12" t="s">
        <v>7891</v>
      </c>
      <c r="H1185" s="22" t="str">
        <f>VLOOKUP($G1185,Temp!$A:$C,H$1,FALSE)</f>
        <v>resilientsystems.com</v>
      </c>
      <c r="I1185" s="22" t="e">
        <f>VLOOKUP($G1185,Temp!$A:$C,I$1,FALSE)</f>
        <v>#VALUE!</v>
      </c>
      <c r="J1185" s="22" t="e">
        <f>VLOOKUP($G1185,Temp!$A:$C,J$1,FALSE)</f>
        <v>#VALUE!</v>
      </c>
      <c r="K1185" s="22" t="e">
        <f>VLOOKUP($G1185,Temp!$A:$C,K$1,FALSE)</f>
        <v>#VALUE!</v>
      </c>
      <c r="L1185" s="22" t="e">
        <f>VLOOKUP($G1185,Temp!$A:$C,L$1,FALSE)</f>
        <v>#VALUE!</v>
      </c>
      <c r="M1185" s="22" t="e">
        <f>VLOOKUP($G1185,Temp!$A:$C,M$1,FALSE)</f>
        <v>#VALUE!</v>
      </c>
      <c r="N1185" s="22" t="e">
        <f>VLOOKUP($G1185,Temp!$A:$C,N$1,FALSE)</f>
        <v>#VALUE!</v>
      </c>
      <c r="O1185" s="22" t="e">
        <f>VLOOKUP($G1185,Temp!$A:$C,O$1,FALSE)</f>
        <v>#VALUE!</v>
      </c>
      <c r="P1185" s="22" t="e">
        <f>VLOOKUP($G1185,Temp!$A:$C,P$1,FALSE)</f>
        <v>#VALUE!</v>
      </c>
      <c r="Q1185" s="22" t="e">
        <f>VLOOKUP($G1185,Temp!$A:$C,Q$1,FALSE)</f>
        <v>#VALUE!</v>
      </c>
      <c r="R1185" s="22" t="e">
        <f>VLOOKUP($G1185,Temp!$A:$C,R$1,FALSE)</f>
        <v>#VALUE!</v>
      </c>
      <c r="S1185" s="22" t="e">
        <f>VLOOKUP($G1185,Temp!$A:$C,S$1,FALSE)</f>
        <v>#VALUE!</v>
      </c>
      <c r="T1185" s="22" t="e">
        <f>VLOOKUP($G1185,Temp!$A:$C,T$1,FALSE)</f>
        <v>#VALUE!</v>
      </c>
      <c r="U1185" s="22" t="e">
        <f>VLOOKUP($G1185,Temp!$A:$C,U$1,FALSE)</f>
        <v>#VALUE!</v>
      </c>
      <c r="V1185" s="22" t="e">
        <f>VLOOKUP($G1185,Temp!$A:$C,V$1,FALSE)</f>
        <v>#VALUE!</v>
      </c>
      <c r="W1185" s="22" t="e">
        <f>VLOOKUP($G1185,Temp!$A:$C,W$1,FALSE)</f>
        <v>#VALUE!</v>
      </c>
      <c r="X1185" s="22" t="e">
        <f>VLOOKUP($G1185,Temp!$A:$C,X$1,FALSE)</f>
        <v>#VALUE!</v>
      </c>
      <c r="Y1185" s="22">
        <f>VLOOKUP($G1185,Temp!$A:$C,Y$1,FALSE)</f>
        <v>21100</v>
      </c>
      <c r="Z1185" s="22">
        <f>VLOOKUP($G1185,Temp!$A:$C,Z$1,FALSE)</f>
        <v>1100</v>
      </c>
      <c r="AA1185" s="22" t="e">
        <f>VLOOKUP($A1185,Searches!$A:$H,AA$1,FALSE)</f>
        <v>#N/A</v>
      </c>
      <c r="AB1185" s="22" t="e">
        <f>VLOOKUP($A1185,Searches!$A:$H,AB$1,FALSE)</f>
        <v>#N/A</v>
      </c>
      <c r="AC1185" s="22" t="e">
        <f>VLOOKUP($A1185,Searches!$A:$H,AC$1,FALSE)</f>
        <v>#N/A</v>
      </c>
      <c r="AD1185" s="22" t="e">
        <f>VLOOKUP($A1185,Searches!$A:$H,AD$1,FALSE)</f>
        <v>#N/A</v>
      </c>
      <c r="AE1185" s="22" t="e">
        <f>VLOOKUP($A1185,Searches!$A:$H,AE$1,FALSE)</f>
        <v>#N/A</v>
      </c>
      <c r="AF1185" s="22" t="e">
        <f>VLOOKUP($A1185,Searches!$A:$H,AF$1,FALSE)</f>
        <v>#N/A</v>
      </c>
      <c r="AG1185" s="22" t="e">
        <f>VLOOKUP($A1185,Searches!$A:$H,AG$1,FALSE)</f>
        <v>#N/A</v>
      </c>
      <c r="AH1185" s="22" t="str">
        <f>VLOOKUP($G1185,Temp!$D:$F,AH$1,FALSE)</f>
        <v>resilientsystems.com</v>
      </c>
      <c r="AI1185" s="22">
        <f>VLOOKUP($G1185,Temp!$D:$F,AI$1,FALSE)</f>
        <v>0</v>
      </c>
      <c r="AJ1185" s="22" t="str">
        <f>VLOOKUP($G1185,Temp!$D:$F,AJ$1,FALSE)</f>
        <v>WordPress</v>
      </c>
    </row>
    <row r="1186" spans="1:36" ht="16" x14ac:dyDescent="0.2">
      <c r="A1186" s="8" t="str">
        <f t="shared" si="18"/>
        <v>Cynthia Crossland Actiance, Inc.</v>
      </c>
      <c r="B1186" s="8" t="s">
        <v>8401</v>
      </c>
      <c r="C1186" s="8" t="s">
        <v>8402</v>
      </c>
      <c r="D1186" s="8" t="s">
        <v>180</v>
      </c>
      <c r="E1186" s="8" t="s">
        <v>634</v>
      </c>
      <c r="F1186" s="8" t="s">
        <v>8403</v>
      </c>
      <c r="G1186" s="8" t="s">
        <v>634</v>
      </c>
      <c r="H1186" s="22" t="e">
        <f>VLOOKUP($G1186,Temp!$A:$C,H$1,FALSE)</f>
        <v>#N/A</v>
      </c>
      <c r="I1186" s="22" t="e">
        <f>VLOOKUP($G1186,Temp!$A:$C,I$1,FALSE)</f>
        <v>#N/A</v>
      </c>
      <c r="J1186" s="22" t="e">
        <f>VLOOKUP($G1186,Temp!$A:$C,J$1,FALSE)</f>
        <v>#N/A</v>
      </c>
      <c r="K1186" s="22" t="e">
        <f>VLOOKUP($G1186,Temp!$A:$C,K$1,FALSE)</f>
        <v>#N/A</v>
      </c>
      <c r="L1186" s="22" t="e">
        <f>VLOOKUP($G1186,Temp!$A:$C,L$1,FALSE)</f>
        <v>#N/A</v>
      </c>
      <c r="M1186" s="22" t="e">
        <f>VLOOKUP($G1186,Temp!$A:$C,M$1,FALSE)</f>
        <v>#N/A</v>
      </c>
      <c r="N1186" s="22" t="e">
        <f>VLOOKUP($G1186,Temp!$A:$C,N$1,FALSE)</f>
        <v>#N/A</v>
      </c>
      <c r="O1186" s="22" t="e">
        <f>VLOOKUP($G1186,Temp!$A:$C,O$1,FALSE)</f>
        <v>#N/A</v>
      </c>
      <c r="P1186" s="22" t="e">
        <f>VLOOKUP($G1186,Temp!$A:$C,P$1,FALSE)</f>
        <v>#N/A</v>
      </c>
      <c r="Q1186" s="22" t="e">
        <f>VLOOKUP($G1186,Temp!$A:$C,Q$1,FALSE)</f>
        <v>#N/A</v>
      </c>
      <c r="R1186" s="22" t="e">
        <f>VLOOKUP($G1186,Temp!$A:$C,R$1,FALSE)</f>
        <v>#N/A</v>
      </c>
      <c r="S1186" s="22" t="e">
        <f>VLOOKUP($G1186,Temp!$A:$C,S$1,FALSE)</f>
        <v>#N/A</v>
      </c>
      <c r="T1186" s="22" t="e">
        <f>VLOOKUP($G1186,Temp!$A:$C,T$1,FALSE)</f>
        <v>#N/A</v>
      </c>
      <c r="U1186" s="22" t="e">
        <f>VLOOKUP($G1186,Temp!$A:$C,U$1,FALSE)</f>
        <v>#N/A</v>
      </c>
      <c r="V1186" s="22" t="e">
        <f>VLOOKUP($G1186,Temp!$A:$C,V$1,FALSE)</f>
        <v>#N/A</v>
      </c>
      <c r="W1186" s="22" t="e">
        <f>VLOOKUP($G1186,Temp!$A:$C,W$1,FALSE)</f>
        <v>#N/A</v>
      </c>
      <c r="X1186" s="22" t="e">
        <f>VLOOKUP($G1186,Temp!$A:$C,X$1,FALSE)</f>
        <v>#N/A</v>
      </c>
      <c r="Y1186" s="22" t="e">
        <f>VLOOKUP($G1186,Temp!$A:$C,Y$1,FALSE)</f>
        <v>#N/A</v>
      </c>
      <c r="Z1186" s="22" t="e">
        <f>VLOOKUP($G1186,Temp!$A:$C,Z$1,FALSE)</f>
        <v>#N/A</v>
      </c>
      <c r="AA1186" s="22" t="str">
        <f>VLOOKUP($A1186,Searches!$A:$H,AA$1,FALSE)</f>
        <v>Cynthia Crossland</v>
      </c>
      <c r="AB1186" s="22" t="str">
        <f>VLOOKUP($A1186,Searches!$A:$H,AB$1,FALSE)</f>
        <v>Actiance, Inc.</v>
      </c>
      <c r="AC1186" s="22" t="str">
        <f>VLOOKUP($A1186,Searches!$A:$H,AC$1,FALSE)</f>
        <v>CMO</v>
      </c>
      <c r="AD1186" s="22" t="str">
        <f>VLOOKUP($A1186,Searches!$A:$H,AD$1,FALSE)</f>
        <v>2nd</v>
      </c>
      <c r="AE1186" s="22" t="str">
        <f>VLOOKUP($A1186,Searches!$A:$H,AE$1,FALSE)</f>
        <v/>
      </c>
      <c r="AF1186" s="22" t="str">
        <f>VLOOKUP($A1186,Searches!$A:$H,AF$1,FALSE)</f>
        <v>San Francisco Bay Area</v>
      </c>
      <c r="AG1186" s="22" t="str">
        <f>VLOOKUP($A1186,Searches!$A:$H,AG$1,FALSE)</f>
        <v>https://www.linkedin.com/sales/profile/16965375,kpWO,NAME_SEARCH?moduleKey=peopleSearchResults&amp;pageKey=sales-search3-people-refinement&amp;contextId=60BC92C971D70515801E49D6842B0000&amp;requestId=7b356a14-0af3-46c2-9827-fd4abfb254c4&amp;action=CLICK&amp;target=urn%3Ali%3AsalesLead%3A(-1%2C16965375)&amp;pageNumber=18&amp;targetEl=profilelink&amp;position=5&amp;trk=lss-serp-result-lead_photo</v>
      </c>
      <c r="AH1186" s="22" t="e">
        <f>VLOOKUP($G1186,Temp!$D:$F,AH$1,FALSE)</f>
        <v>#N/A</v>
      </c>
      <c r="AI1186" s="22" t="e">
        <f>VLOOKUP($G1186,Temp!$D:$F,AI$1,FALSE)</f>
        <v>#N/A</v>
      </c>
      <c r="AJ1186" s="22" t="e">
        <f>VLOOKUP($G1186,Temp!$D:$F,AJ$1,FALSE)</f>
        <v>#N/A</v>
      </c>
    </row>
    <row r="1187" spans="1:36" ht="16" x14ac:dyDescent="0.2">
      <c r="A1187" s="8" t="str">
        <f t="shared" si="18"/>
        <v>Craig Stilwell Crescent Electric Supply Company</v>
      </c>
      <c r="B1187" s="8" t="s">
        <v>1243</v>
      </c>
      <c r="C1187" s="8" t="s">
        <v>8405</v>
      </c>
      <c r="D1187" s="8" t="s">
        <v>8406</v>
      </c>
      <c r="E1187" s="8" t="s">
        <v>8407</v>
      </c>
      <c r="F1187" s="8" t="s">
        <v>8408</v>
      </c>
      <c r="G1187" s="12" t="s">
        <v>8188</v>
      </c>
      <c r="H1187" s="22" t="str">
        <f>VLOOKUP($G1187,Temp!$A:$C,H$1,FALSE)</f>
        <v>cesco.com</v>
      </c>
      <c r="I1187" s="22" t="e">
        <f>VLOOKUP($G1187,Temp!$A:$C,I$1,FALSE)</f>
        <v>#VALUE!</v>
      </c>
      <c r="J1187" s="22" t="e">
        <f>VLOOKUP($G1187,Temp!$A:$C,J$1,FALSE)</f>
        <v>#VALUE!</v>
      </c>
      <c r="K1187" s="22" t="e">
        <f>VLOOKUP($G1187,Temp!$A:$C,K$1,FALSE)</f>
        <v>#VALUE!</v>
      </c>
      <c r="L1187" s="22" t="e">
        <f>VLOOKUP($G1187,Temp!$A:$C,L$1,FALSE)</f>
        <v>#VALUE!</v>
      </c>
      <c r="M1187" s="22" t="e">
        <f>VLOOKUP($G1187,Temp!$A:$C,M$1,FALSE)</f>
        <v>#VALUE!</v>
      </c>
      <c r="N1187" s="22" t="e">
        <f>VLOOKUP($G1187,Temp!$A:$C,N$1,FALSE)</f>
        <v>#VALUE!</v>
      </c>
      <c r="O1187" s="22" t="e">
        <f>VLOOKUP($G1187,Temp!$A:$C,O$1,FALSE)</f>
        <v>#VALUE!</v>
      </c>
      <c r="P1187" s="22" t="e">
        <f>VLOOKUP($G1187,Temp!$A:$C,P$1,FALSE)</f>
        <v>#VALUE!</v>
      </c>
      <c r="Q1187" s="22" t="e">
        <f>VLOOKUP($G1187,Temp!$A:$C,Q$1,FALSE)</f>
        <v>#VALUE!</v>
      </c>
      <c r="R1187" s="22" t="e">
        <f>VLOOKUP($G1187,Temp!$A:$C,R$1,FALSE)</f>
        <v>#VALUE!</v>
      </c>
      <c r="S1187" s="22" t="e">
        <f>VLOOKUP($G1187,Temp!$A:$C,S$1,FALSE)</f>
        <v>#VALUE!</v>
      </c>
      <c r="T1187" s="22" t="e">
        <f>VLOOKUP($G1187,Temp!$A:$C,T$1,FALSE)</f>
        <v>#VALUE!</v>
      </c>
      <c r="U1187" s="22" t="e">
        <f>VLOOKUP($G1187,Temp!$A:$C,U$1,FALSE)</f>
        <v>#VALUE!</v>
      </c>
      <c r="V1187" s="22" t="e">
        <f>VLOOKUP($G1187,Temp!$A:$C,V$1,FALSE)</f>
        <v>#VALUE!</v>
      </c>
      <c r="W1187" s="22" t="e">
        <f>VLOOKUP($G1187,Temp!$A:$C,W$1,FALSE)</f>
        <v>#VALUE!</v>
      </c>
      <c r="X1187" s="22" t="e">
        <f>VLOOKUP($G1187,Temp!$A:$C,X$1,FALSE)</f>
        <v>#VALUE!</v>
      </c>
      <c r="Y1187" s="22">
        <f>VLOOKUP($G1187,Temp!$A:$C,Y$1,FALSE)</f>
        <v>0</v>
      </c>
      <c r="Z1187" s="22">
        <f>VLOOKUP($G1187,Temp!$A:$C,Z$1,FALSE)</f>
        <v>0</v>
      </c>
      <c r="AA1187" s="22" t="e">
        <f>VLOOKUP($A1187,Searches!$A:$H,AA$1,FALSE)</f>
        <v>#N/A</v>
      </c>
      <c r="AB1187" s="22" t="e">
        <f>VLOOKUP($A1187,Searches!$A:$H,AB$1,FALSE)</f>
        <v>#N/A</v>
      </c>
      <c r="AC1187" s="22" t="e">
        <f>VLOOKUP($A1187,Searches!$A:$H,AC$1,FALSE)</f>
        <v>#N/A</v>
      </c>
      <c r="AD1187" s="22" t="e">
        <f>VLOOKUP($A1187,Searches!$A:$H,AD$1,FALSE)</f>
        <v>#N/A</v>
      </c>
      <c r="AE1187" s="22" t="e">
        <f>VLOOKUP($A1187,Searches!$A:$H,AE$1,FALSE)</f>
        <v>#N/A</v>
      </c>
      <c r="AF1187" s="22" t="e">
        <f>VLOOKUP($A1187,Searches!$A:$H,AF$1,FALSE)</f>
        <v>#N/A</v>
      </c>
      <c r="AG1187" s="22" t="e">
        <f>VLOOKUP($A1187,Searches!$A:$H,AG$1,FALSE)</f>
        <v>#N/A</v>
      </c>
      <c r="AH1187" s="22" t="e">
        <f>VLOOKUP($G1187,Temp!$D:$F,AH$1,FALSE)</f>
        <v>#N/A</v>
      </c>
      <c r="AI1187" s="22" t="e">
        <f>VLOOKUP($G1187,Temp!$D:$F,AI$1,FALSE)</f>
        <v>#N/A</v>
      </c>
      <c r="AJ1187" s="22" t="e">
        <f>VLOOKUP($G1187,Temp!$D:$F,AJ$1,FALSE)</f>
        <v>#N/A</v>
      </c>
    </row>
    <row r="1188" spans="1:36" ht="16" x14ac:dyDescent="0.2">
      <c r="A1188" s="8" t="str">
        <f t="shared" si="18"/>
        <v>A.J. Kriete Pure Storage</v>
      </c>
      <c r="B1188" s="8" t="s">
        <v>8416</v>
      </c>
      <c r="C1188" s="8" t="s">
        <v>8417</v>
      </c>
      <c r="D1188" s="8" t="s">
        <v>8418</v>
      </c>
      <c r="E1188" s="8" t="s">
        <v>634</v>
      </c>
      <c r="F1188" s="8" t="s">
        <v>1740</v>
      </c>
      <c r="G1188" s="8" t="s">
        <v>634</v>
      </c>
      <c r="H1188" s="22" t="e">
        <f>VLOOKUP($G1188,Temp!$A:$C,H$1,FALSE)</f>
        <v>#N/A</v>
      </c>
      <c r="I1188" s="22" t="e">
        <f>VLOOKUP($G1188,Temp!$A:$C,I$1,FALSE)</f>
        <v>#N/A</v>
      </c>
      <c r="J1188" s="22" t="e">
        <f>VLOOKUP($G1188,Temp!$A:$C,J$1,FALSE)</f>
        <v>#N/A</v>
      </c>
      <c r="K1188" s="22" t="e">
        <f>VLOOKUP($G1188,Temp!$A:$C,K$1,FALSE)</f>
        <v>#N/A</v>
      </c>
      <c r="L1188" s="22" t="e">
        <f>VLOOKUP($G1188,Temp!$A:$C,L$1,FALSE)</f>
        <v>#N/A</v>
      </c>
      <c r="M1188" s="22" t="e">
        <f>VLOOKUP($G1188,Temp!$A:$C,M$1,FALSE)</f>
        <v>#N/A</v>
      </c>
      <c r="N1188" s="22" t="e">
        <f>VLOOKUP($G1188,Temp!$A:$C,N$1,FALSE)</f>
        <v>#N/A</v>
      </c>
      <c r="O1188" s="22" t="e">
        <f>VLOOKUP($G1188,Temp!$A:$C,O$1,FALSE)</f>
        <v>#N/A</v>
      </c>
      <c r="P1188" s="22" t="e">
        <f>VLOOKUP($G1188,Temp!$A:$C,P$1,FALSE)</f>
        <v>#N/A</v>
      </c>
      <c r="Q1188" s="22" t="e">
        <f>VLOOKUP($G1188,Temp!$A:$C,Q$1,FALSE)</f>
        <v>#N/A</v>
      </c>
      <c r="R1188" s="22" t="e">
        <f>VLOOKUP($G1188,Temp!$A:$C,R$1,FALSE)</f>
        <v>#N/A</v>
      </c>
      <c r="S1188" s="22" t="e">
        <f>VLOOKUP($G1188,Temp!$A:$C,S$1,FALSE)</f>
        <v>#N/A</v>
      </c>
      <c r="T1188" s="22" t="e">
        <f>VLOOKUP($G1188,Temp!$A:$C,T$1,FALSE)</f>
        <v>#N/A</v>
      </c>
      <c r="U1188" s="22" t="e">
        <f>VLOOKUP($G1188,Temp!$A:$C,U$1,FALSE)</f>
        <v>#N/A</v>
      </c>
      <c r="V1188" s="22" t="e">
        <f>VLOOKUP($G1188,Temp!$A:$C,V$1,FALSE)</f>
        <v>#N/A</v>
      </c>
      <c r="W1188" s="22" t="e">
        <f>VLOOKUP($G1188,Temp!$A:$C,W$1,FALSE)</f>
        <v>#N/A</v>
      </c>
      <c r="X1188" s="22" t="e">
        <f>VLOOKUP($G1188,Temp!$A:$C,X$1,FALSE)</f>
        <v>#N/A</v>
      </c>
      <c r="Y1188" s="22" t="e">
        <f>VLOOKUP($G1188,Temp!$A:$C,Y$1,FALSE)</f>
        <v>#N/A</v>
      </c>
      <c r="Z1188" s="22" t="e">
        <f>VLOOKUP($G1188,Temp!$A:$C,Z$1,FALSE)</f>
        <v>#N/A</v>
      </c>
      <c r="AA1188" s="22" t="e">
        <f>VLOOKUP($A1188,Searches!$A:$H,AA$1,FALSE)</f>
        <v>#N/A</v>
      </c>
      <c r="AB1188" s="22" t="e">
        <f>VLOOKUP($A1188,Searches!$A:$H,AB$1,FALSE)</f>
        <v>#N/A</v>
      </c>
      <c r="AC1188" s="22" t="e">
        <f>VLOOKUP($A1188,Searches!$A:$H,AC$1,FALSE)</f>
        <v>#N/A</v>
      </c>
      <c r="AD1188" s="22" t="e">
        <f>VLOOKUP($A1188,Searches!$A:$H,AD$1,FALSE)</f>
        <v>#N/A</v>
      </c>
      <c r="AE1188" s="22" t="e">
        <f>VLOOKUP($A1188,Searches!$A:$H,AE$1,FALSE)</f>
        <v>#N/A</v>
      </c>
      <c r="AF1188" s="22" t="e">
        <f>VLOOKUP($A1188,Searches!$A:$H,AF$1,FALSE)</f>
        <v>#N/A</v>
      </c>
      <c r="AG1188" s="22" t="e">
        <f>VLOOKUP($A1188,Searches!$A:$H,AG$1,FALSE)</f>
        <v>#N/A</v>
      </c>
      <c r="AH1188" s="22" t="e">
        <f>VLOOKUP($G1188,Temp!$D:$F,AH$1,FALSE)</f>
        <v>#N/A</v>
      </c>
      <c r="AI1188" s="22" t="e">
        <f>VLOOKUP($G1188,Temp!$D:$F,AI$1,FALSE)</f>
        <v>#N/A</v>
      </c>
      <c r="AJ1188" s="22" t="e">
        <f>VLOOKUP($G1188,Temp!$D:$F,AJ$1,FALSE)</f>
        <v>#N/A</v>
      </c>
    </row>
    <row r="1189" spans="1:36" ht="16" x14ac:dyDescent="0.2">
      <c r="A1189" s="8" t="str">
        <f t="shared" si="18"/>
        <v>Michael Ni RichRelevance</v>
      </c>
      <c r="B1189" s="8" t="s">
        <v>1203</v>
      </c>
      <c r="C1189" s="8" t="s">
        <v>7979</v>
      </c>
      <c r="D1189" s="8" t="s">
        <v>180</v>
      </c>
      <c r="E1189" s="8" t="s">
        <v>7980</v>
      </c>
      <c r="F1189" s="8" t="s">
        <v>7981</v>
      </c>
      <c r="G1189" s="12" t="s">
        <v>7982</v>
      </c>
      <c r="H1189" s="22" t="str">
        <f>VLOOKUP($G1189,Temp!$A:$C,H$1,FALSE)</f>
        <v>richrelevance.com</v>
      </c>
      <c r="I1189" s="22" t="e">
        <f>VLOOKUP($G1189,Temp!$A:$C,I$1,FALSE)</f>
        <v>#VALUE!</v>
      </c>
      <c r="J1189" s="22" t="e">
        <f>VLOOKUP($G1189,Temp!$A:$C,J$1,FALSE)</f>
        <v>#VALUE!</v>
      </c>
      <c r="K1189" s="22" t="e">
        <f>VLOOKUP($G1189,Temp!$A:$C,K$1,FALSE)</f>
        <v>#VALUE!</v>
      </c>
      <c r="L1189" s="22" t="e">
        <f>VLOOKUP($G1189,Temp!$A:$C,L$1,FALSE)</f>
        <v>#VALUE!</v>
      </c>
      <c r="M1189" s="22" t="e">
        <f>VLOOKUP($G1189,Temp!$A:$C,M$1,FALSE)</f>
        <v>#VALUE!</v>
      </c>
      <c r="N1189" s="22" t="e">
        <f>VLOOKUP($G1189,Temp!$A:$C,N$1,FALSE)</f>
        <v>#VALUE!</v>
      </c>
      <c r="O1189" s="22" t="e">
        <f>VLOOKUP($G1189,Temp!$A:$C,O$1,FALSE)</f>
        <v>#VALUE!</v>
      </c>
      <c r="P1189" s="22" t="e">
        <f>VLOOKUP($G1189,Temp!$A:$C,P$1,FALSE)</f>
        <v>#VALUE!</v>
      </c>
      <c r="Q1189" s="22" t="e">
        <f>VLOOKUP($G1189,Temp!$A:$C,Q$1,FALSE)</f>
        <v>#VALUE!</v>
      </c>
      <c r="R1189" s="22" t="e">
        <f>VLOOKUP($G1189,Temp!$A:$C,R$1,FALSE)</f>
        <v>#VALUE!</v>
      </c>
      <c r="S1189" s="22" t="e">
        <f>VLOOKUP($G1189,Temp!$A:$C,S$1,FALSE)</f>
        <v>#VALUE!</v>
      </c>
      <c r="T1189" s="22" t="e">
        <f>VLOOKUP($G1189,Temp!$A:$C,T$1,FALSE)</f>
        <v>#VALUE!</v>
      </c>
      <c r="U1189" s="22" t="e">
        <f>VLOOKUP($G1189,Temp!$A:$C,U$1,FALSE)</f>
        <v>#VALUE!</v>
      </c>
      <c r="V1189" s="22" t="e">
        <f>VLOOKUP($G1189,Temp!$A:$C,V$1,FALSE)</f>
        <v>#VALUE!</v>
      </c>
      <c r="W1189" s="22" t="e">
        <f>VLOOKUP($G1189,Temp!$A:$C,W$1,FALSE)</f>
        <v>#VALUE!</v>
      </c>
      <c r="X1189" s="22" t="e">
        <f>VLOOKUP($G1189,Temp!$A:$C,X$1,FALSE)</f>
        <v>#VALUE!</v>
      </c>
      <c r="Y1189" s="22">
        <f>VLOOKUP($G1189,Temp!$A:$C,Y$1,FALSE)</f>
        <v>190</v>
      </c>
      <c r="Z1189" s="22">
        <f>VLOOKUP($G1189,Temp!$A:$C,Z$1,FALSE)</f>
        <v>1800</v>
      </c>
      <c r="AA1189" s="22" t="str">
        <f>VLOOKUP($A1189,Searches!$A:$H,AA$1,FALSE)</f>
        <v>Michael Ni</v>
      </c>
      <c r="AB1189" s="22" t="str">
        <f>VLOOKUP($A1189,Searches!$A:$H,AB$1,FALSE)</f>
        <v>RichRelevance</v>
      </c>
      <c r="AC1189" s="22" t="str">
        <f>VLOOKUP($A1189,Searches!$A:$H,AC$1,FALSE)</f>
        <v>CMO</v>
      </c>
      <c r="AD1189" s="22" t="str">
        <f>VLOOKUP($A1189,Searches!$A:$H,AD$1,FALSE)</f>
        <v>2nd</v>
      </c>
      <c r="AE1189" s="22" t="str">
        <f>VLOOKUP($A1189,Searches!$A:$H,AE$1,FALSE)</f>
        <v/>
      </c>
      <c r="AF1189" s="22" t="str">
        <f>VLOOKUP($A1189,Searches!$A:$H,AF$1,FALSE)</f>
        <v>San Francisco Bay Area</v>
      </c>
      <c r="AG1189" s="22" t="str">
        <f>VLOOKUP($A1189,Searches!$A:$H,AG$1,FALSE)</f>
        <v>https://www.linkedin.com/sales/profile/90449,RJYf,NAME_SEARCH?moduleKey=peopleSearchResults&amp;pageKey=sales-search3-people-refinement&amp;contextId=60BC92C971D70515801E49D6842B0000&amp;requestId=7b356a14-0af3-46c2-9827-fd4abfb254c4&amp;action=CLICK&amp;target=urn%3Ali%3AsalesLead%3A(-1%2C90449)&amp;pageNumber=18&amp;targetEl=profilelink&amp;position=3&amp;trk=lss-serp-result-lead_photo</v>
      </c>
      <c r="AH1189" s="22" t="str">
        <f>VLOOKUP($G1189,Temp!$D:$F,AH$1,FALSE)</f>
        <v>richrelevance.com</v>
      </c>
      <c r="AI1189" s="22" t="str">
        <f>VLOOKUP($G1189,Temp!$D:$F,AI$1,FALSE)</f>
        <v>Marketo</v>
      </c>
      <c r="AJ1189" s="22" t="str">
        <f>VLOOKUP($G1189,Temp!$D:$F,AJ$1,FALSE)</f>
        <v>WordPress</v>
      </c>
    </row>
    <row r="1190" spans="1:36" ht="16" x14ac:dyDescent="0.2">
      <c r="A1190" s="8" t="str">
        <f t="shared" si="18"/>
        <v>David Appelbaum CloudPassage</v>
      </c>
      <c r="B1190" s="8" t="s">
        <v>438</v>
      </c>
      <c r="C1190" s="8" t="s">
        <v>8420</v>
      </c>
      <c r="D1190" s="8" t="s">
        <v>180</v>
      </c>
      <c r="E1190" s="8" t="s">
        <v>8421</v>
      </c>
      <c r="F1190" s="8" t="s">
        <v>8422</v>
      </c>
      <c r="G1190" s="12" t="s">
        <v>8189</v>
      </c>
      <c r="H1190" s="22" t="str">
        <f>VLOOKUP($G1190,Temp!$A:$C,H$1,FALSE)</f>
        <v>cloudpassage.com</v>
      </c>
      <c r="I1190" s="22" t="e">
        <f>VLOOKUP($G1190,Temp!$A:$C,I$1,FALSE)</f>
        <v>#VALUE!</v>
      </c>
      <c r="J1190" s="22" t="e">
        <f>VLOOKUP($G1190,Temp!$A:$C,J$1,FALSE)</f>
        <v>#VALUE!</v>
      </c>
      <c r="K1190" s="22" t="e">
        <f>VLOOKUP($G1190,Temp!$A:$C,K$1,FALSE)</f>
        <v>#VALUE!</v>
      </c>
      <c r="L1190" s="22" t="e">
        <f>VLOOKUP($G1190,Temp!$A:$C,L$1,FALSE)</f>
        <v>#VALUE!</v>
      </c>
      <c r="M1190" s="22" t="e">
        <f>VLOOKUP($G1190,Temp!$A:$C,M$1,FALSE)</f>
        <v>#VALUE!</v>
      </c>
      <c r="N1190" s="22" t="e">
        <f>VLOOKUP($G1190,Temp!$A:$C,N$1,FALSE)</f>
        <v>#VALUE!</v>
      </c>
      <c r="O1190" s="22" t="e">
        <f>VLOOKUP($G1190,Temp!$A:$C,O$1,FALSE)</f>
        <v>#VALUE!</v>
      </c>
      <c r="P1190" s="22" t="e">
        <f>VLOOKUP($G1190,Temp!$A:$C,P$1,FALSE)</f>
        <v>#VALUE!</v>
      </c>
      <c r="Q1190" s="22" t="e">
        <f>VLOOKUP($G1190,Temp!$A:$C,Q$1,FALSE)</f>
        <v>#VALUE!</v>
      </c>
      <c r="R1190" s="22" t="e">
        <f>VLOOKUP($G1190,Temp!$A:$C,R$1,FALSE)</f>
        <v>#VALUE!</v>
      </c>
      <c r="S1190" s="22" t="e">
        <f>VLOOKUP($G1190,Temp!$A:$C,S$1,FALSE)</f>
        <v>#VALUE!</v>
      </c>
      <c r="T1190" s="22" t="e">
        <f>VLOOKUP($G1190,Temp!$A:$C,T$1,FALSE)</f>
        <v>#VALUE!</v>
      </c>
      <c r="U1190" s="22" t="e">
        <f>VLOOKUP($G1190,Temp!$A:$C,U$1,FALSE)</f>
        <v>#VALUE!</v>
      </c>
      <c r="V1190" s="22" t="e">
        <f>VLOOKUP($G1190,Temp!$A:$C,V$1,FALSE)</f>
        <v>#VALUE!</v>
      </c>
      <c r="W1190" s="22" t="e">
        <f>VLOOKUP($G1190,Temp!$A:$C,W$1,FALSE)</f>
        <v>#VALUE!</v>
      </c>
      <c r="X1190" s="22" t="e">
        <f>VLOOKUP($G1190,Temp!$A:$C,X$1,FALSE)</f>
        <v>#VALUE!</v>
      </c>
      <c r="Y1190" s="22">
        <f>VLOOKUP($G1190,Temp!$A:$C,Y$1,FALSE)</f>
        <v>0</v>
      </c>
      <c r="Z1190" s="22">
        <f>VLOOKUP($G1190,Temp!$A:$C,Z$1,FALSE)</f>
        <v>0</v>
      </c>
      <c r="AA1190" s="22" t="e">
        <f>VLOOKUP($A1190,Searches!$A:$H,AA$1,FALSE)</f>
        <v>#N/A</v>
      </c>
      <c r="AB1190" s="22" t="e">
        <f>VLOOKUP($A1190,Searches!$A:$H,AB$1,FALSE)</f>
        <v>#N/A</v>
      </c>
      <c r="AC1190" s="22" t="e">
        <f>VLOOKUP($A1190,Searches!$A:$H,AC$1,FALSE)</f>
        <v>#N/A</v>
      </c>
      <c r="AD1190" s="22" t="e">
        <f>VLOOKUP($A1190,Searches!$A:$H,AD$1,FALSE)</f>
        <v>#N/A</v>
      </c>
      <c r="AE1190" s="22" t="e">
        <f>VLOOKUP($A1190,Searches!$A:$H,AE$1,FALSE)</f>
        <v>#N/A</v>
      </c>
      <c r="AF1190" s="22" t="e">
        <f>VLOOKUP($A1190,Searches!$A:$H,AF$1,FALSE)</f>
        <v>#N/A</v>
      </c>
      <c r="AG1190" s="22" t="e">
        <f>VLOOKUP($A1190,Searches!$A:$H,AG$1,FALSE)</f>
        <v>#N/A</v>
      </c>
      <c r="AH1190" s="22" t="str">
        <f>VLOOKUP($G1190,Temp!$D:$F,AH$1,FALSE)</f>
        <v>cloudpassage.com</v>
      </c>
      <c r="AI1190" s="22" t="str">
        <f>VLOOKUP($G1190,Temp!$D:$F,AI$1,FALSE)</f>
        <v>Marketo</v>
      </c>
      <c r="AJ1190" s="22" t="str">
        <f>VLOOKUP($G1190,Temp!$D:$F,AJ$1,FALSE)</f>
        <v>WordPress</v>
      </c>
    </row>
    <row r="1191" spans="1:36" ht="16" x14ac:dyDescent="0.2">
      <c r="A1191" s="8" t="str">
        <f t="shared" si="18"/>
        <v>Matthew Howard Sonatype</v>
      </c>
      <c r="B1191" s="8" t="s">
        <v>167</v>
      </c>
      <c r="C1191" s="8" t="s">
        <v>8119</v>
      </c>
      <c r="D1191" s="8" t="s">
        <v>8428</v>
      </c>
      <c r="E1191" s="8" t="s">
        <v>8429</v>
      </c>
      <c r="F1191" s="8" t="s">
        <v>8430</v>
      </c>
      <c r="G1191" s="12" t="s">
        <v>8190</v>
      </c>
      <c r="H1191" s="22" t="str">
        <f>VLOOKUP($G1191,Temp!$A:$C,H$1,FALSE)</f>
        <v>sonatype.com</v>
      </c>
      <c r="I1191" s="22" t="e">
        <f>VLOOKUP($G1191,Temp!$A:$C,I$1,FALSE)</f>
        <v>#VALUE!</v>
      </c>
      <c r="J1191" s="22" t="e">
        <f>VLOOKUP($G1191,Temp!$A:$C,J$1,FALSE)</f>
        <v>#VALUE!</v>
      </c>
      <c r="K1191" s="22" t="e">
        <f>VLOOKUP($G1191,Temp!$A:$C,K$1,FALSE)</f>
        <v>#VALUE!</v>
      </c>
      <c r="L1191" s="22" t="e">
        <f>VLOOKUP($G1191,Temp!$A:$C,L$1,FALSE)</f>
        <v>#VALUE!</v>
      </c>
      <c r="M1191" s="22" t="e">
        <f>VLOOKUP($G1191,Temp!$A:$C,M$1,FALSE)</f>
        <v>#VALUE!</v>
      </c>
      <c r="N1191" s="22" t="e">
        <f>VLOOKUP($G1191,Temp!$A:$C,N$1,FALSE)</f>
        <v>#VALUE!</v>
      </c>
      <c r="O1191" s="22" t="e">
        <f>VLOOKUP($G1191,Temp!$A:$C,O$1,FALSE)</f>
        <v>#VALUE!</v>
      </c>
      <c r="P1191" s="22" t="e">
        <f>VLOOKUP($G1191,Temp!$A:$C,P$1,FALSE)</f>
        <v>#VALUE!</v>
      </c>
      <c r="Q1191" s="22" t="e">
        <f>VLOOKUP($G1191,Temp!$A:$C,Q$1,FALSE)</f>
        <v>#VALUE!</v>
      </c>
      <c r="R1191" s="22" t="e">
        <f>VLOOKUP($G1191,Temp!$A:$C,R$1,FALSE)</f>
        <v>#VALUE!</v>
      </c>
      <c r="S1191" s="22" t="e">
        <f>VLOOKUP($G1191,Temp!$A:$C,S$1,FALSE)</f>
        <v>#VALUE!</v>
      </c>
      <c r="T1191" s="22" t="e">
        <f>VLOOKUP($G1191,Temp!$A:$C,T$1,FALSE)</f>
        <v>#VALUE!</v>
      </c>
      <c r="U1191" s="22" t="e">
        <f>VLOOKUP($G1191,Temp!$A:$C,U$1,FALSE)</f>
        <v>#VALUE!</v>
      </c>
      <c r="V1191" s="22" t="e">
        <f>VLOOKUP($G1191,Temp!$A:$C,V$1,FALSE)</f>
        <v>#VALUE!</v>
      </c>
      <c r="W1191" s="22" t="e">
        <f>VLOOKUP($G1191,Temp!$A:$C,W$1,FALSE)</f>
        <v>#VALUE!</v>
      </c>
      <c r="X1191" s="22" t="e">
        <f>VLOOKUP($G1191,Temp!$A:$C,X$1,FALSE)</f>
        <v>#VALUE!</v>
      </c>
      <c r="Y1191" s="22">
        <f>VLOOKUP($G1191,Temp!$A:$C,Y$1,FALSE)</f>
        <v>12800</v>
      </c>
      <c r="Z1191" s="22">
        <f>VLOOKUP($G1191,Temp!$A:$C,Z$1,FALSE)</f>
        <v>2800</v>
      </c>
      <c r="AA1191" s="22" t="str">
        <f>VLOOKUP($A1191,Searches!$A:$H,AA$1,FALSE)</f>
        <v>Matthew Howard</v>
      </c>
      <c r="AB1191" s="22" t="str">
        <f>VLOOKUP($A1191,Searches!$A:$H,AB$1,FALSE)</f>
        <v>Sonatype</v>
      </c>
      <c r="AC1191" s="22" t="str">
        <f>VLOOKUP($A1191,Searches!$A:$H,AC$1,FALSE)</f>
        <v>EVP &amp; CMO</v>
      </c>
      <c r="AD1191" s="22" t="str">
        <f>VLOOKUP($A1191,Searches!$A:$H,AD$1,FALSE)</f>
        <v>2nd</v>
      </c>
      <c r="AE1191" s="22" t="str">
        <f>VLOOKUP($A1191,Searches!$A:$H,AE$1,FALSE)</f>
        <v/>
      </c>
      <c r="AF1191" s="22" t="str">
        <f>VLOOKUP($A1191,Searches!$A:$H,AF$1,FALSE)</f>
        <v>Washington D.C. Metro Area</v>
      </c>
      <c r="AG1191" s="22" t="str">
        <f>VLOOKUP($A1191,Searches!$A:$H,AG$1,FALSE)</f>
        <v>https://www.linkedin.com/sales/profile/73764,1wl6,NAME_SEARCH?moduleKey=peopleSearchResults&amp;pageKey=sales-search3-people-refinement&amp;contextId=60BC92C971D70515801E49D6842B0000&amp;requestId=7b356a14-0af3-46c2-9827-fd4abfb254c4&amp;action=CLICK&amp;target=urn%3Ali%3AsalesLead%3A(-1%2C73764)&amp;pageNumber=18&amp;targetEl=profilelink&amp;position=2&amp;trk=lss-serp-result-lead_photo</v>
      </c>
      <c r="AH1191" s="22" t="e">
        <f>VLOOKUP($G1191,Temp!$D:$F,AH$1,FALSE)</f>
        <v>#N/A</v>
      </c>
      <c r="AI1191" s="22" t="e">
        <f>VLOOKUP($G1191,Temp!$D:$F,AI$1,FALSE)</f>
        <v>#N/A</v>
      </c>
      <c r="AJ1191" s="22" t="e">
        <f>VLOOKUP($G1191,Temp!$D:$F,AJ$1,FALSE)</f>
        <v>#N/A</v>
      </c>
    </row>
    <row r="1192" spans="1:36" ht="16" x14ac:dyDescent="0.2">
      <c r="A1192" s="8" t="str">
        <f t="shared" si="18"/>
        <v>Catherine Paganini Kublr</v>
      </c>
      <c r="B1192" s="8" t="s">
        <v>6163</v>
      </c>
      <c r="C1192" s="8" t="s">
        <v>8437</v>
      </c>
      <c r="D1192" s="8" t="s">
        <v>180</v>
      </c>
      <c r="E1192" s="8" t="s">
        <v>8438</v>
      </c>
      <c r="F1192" s="8" t="s">
        <v>8439</v>
      </c>
      <c r="G1192" s="12" t="s">
        <v>8191</v>
      </c>
      <c r="H1192" s="22" t="str">
        <f>VLOOKUP($G1192,Temp!$A:$C,H$1,FALSE)</f>
        <v>kublr.com</v>
      </c>
      <c r="I1192" s="22" t="e">
        <f>VLOOKUP($G1192,Temp!$A:$C,I$1,FALSE)</f>
        <v>#VALUE!</v>
      </c>
      <c r="J1192" s="22" t="e">
        <f>VLOOKUP($G1192,Temp!$A:$C,J$1,FALSE)</f>
        <v>#VALUE!</v>
      </c>
      <c r="K1192" s="22" t="e">
        <f>VLOOKUP($G1192,Temp!$A:$C,K$1,FALSE)</f>
        <v>#VALUE!</v>
      </c>
      <c r="L1192" s="22" t="e">
        <f>VLOOKUP($G1192,Temp!$A:$C,L$1,FALSE)</f>
        <v>#VALUE!</v>
      </c>
      <c r="M1192" s="22" t="e">
        <f>VLOOKUP($G1192,Temp!$A:$C,M$1,FALSE)</f>
        <v>#VALUE!</v>
      </c>
      <c r="N1192" s="22" t="e">
        <f>VLOOKUP($G1192,Temp!$A:$C,N$1,FALSE)</f>
        <v>#VALUE!</v>
      </c>
      <c r="O1192" s="22" t="e">
        <f>VLOOKUP($G1192,Temp!$A:$C,O$1,FALSE)</f>
        <v>#VALUE!</v>
      </c>
      <c r="P1192" s="22" t="e">
        <f>VLOOKUP($G1192,Temp!$A:$C,P$1,FALSE)</f>
        <v>#VALUE!</v>
      </c>
      <c r="Q1192" s="22" t="e">
        <f>VLOOKUP($G1192,Temp!$A:$C,Q$1,FALSE)</f>
        <v>#VALUE!</v>
      </c>
      <c r="R1192" s="22" t="e">
        <f>VLOOKUP($G1192,Temp!$A:$C,R$1,FALSE)</f>
        <v>#VALUE!</v>
      </c>
      <c r="S1192" s="22" t="e">
        <f>VLOOKUP($G1192,Temp!$A:$C,S$1,FALSE)</f>
        <v>#VALUE!</v>
      </c>
      <c r="T1192" s="22" t="e">
        <f>VLOOKUP($G1192,Temp!$A:$C,T$1,FALSE)</f>
        <v>#VALUE!</v>
      </c>
      <c r="U1192" s="22" t="e">
        <f>VLOOKUP($G1192,Temp!$A:$C,U$1,FALSE)</f>
        <v>#VALUE!</v>
      </c>
      <c r="V1192" s="22" t="e">
        <f>VLOOKUP($G1192,Temp!$A:$C,V$1,FALSE)</f>
        <v>#VALUE!</v>
      </c>
      <c r="W1192" s="22" t="e">
        <f>VLOOKUP($G1192,Temp!$A:$C,W$1,FALSE)</f>
        <v>#VALUE!</v>
      </c>
      <c r="X1192" s="22" t="e">
        <f>VLOOKUP($G1192,Temp!$A:$C,X$1,FALSE)</f>
        <v>#VALUE!</v>
      </c>
      <c r="Y1192" s="22">
        <f>VLOOKUP($G1192,Temp!$A:$C,Y$1,FALSE)</f>
        <v>59</v>
      </c>
      <c r="Z1192" s="22">
        <f>VLOOKUP($G1192,Temp!$A:$C,Z$1,FALSE)</f>
        <v>130</v>
      </c>
      <c r="AA1192" s="22" t="e">
        <f>VLOOKUP($A1192,Searches!$A:$H,AA$1,FALSE)</f>
        <v>#N/A</v>
      </c>
      <c r="AB1192" s="22" t="e">
        <f>VLOOKUP($A1192,Searches!$A:$H,AB$1,FALSE)</f>
        <v>#N/A</v>
      </c>
      <c r="AC1192" s="22" t="e">
        <f>VLOOKUP($A1192,Searches!$A:$H,AC$1,FALSE)</f>
        <v>#N/A</v>
      </c>
      <c r="AD1192" s="22" t="e">
        <f>VLOOKUP($A1192,Searches!$A:$H,AD$1,FALSE)</f>
        <v>#N/A</v>
      </c>
      <c r="AE1192" s="22" t="e">
        <f>VLOOKUP($A1192,Searches!$A:$H,AE$1,FALSE)</f>
        <v>#N/A</v>
      </c>
      <c r="AF1192" s="22" t="e">
        <f>VLOOKUP($A1192,Searches!$A:$H,AF$1,FALSE)</f>
        <v>#N/A</v>
      </c>
      <c r="AG1192" s="22" t="e">
        <f>VLOOKUP($A1192,Searches!$A:$H,AG$1,FALSE)</f>
        <v>#N/A</v>
      </c>
      <c r="AH1192" s="22" t="e">
        <f>VLOOKUP($G1192,Temp!$D:$F,AH$1,FALSE)</f>
        <v>#N/A</v>
      </c>
      <c r="AI1192" s="22" t="e">
        <f>VLOOKUP($G1192,Temp!$D:$F,AI$1,FALSE)</f>
        <v>#N/A</v>
      </c>
      <c r="AJ1192" s="22" t="e">
        <f>VLOOKUP($G1192,Temp!$D:$F,AJ$1,FALSE)</f>
        <v>#N/A</v>
      </c>
    </row>
    <row r="1193" spans="1:36" ht="16" x14ac:dyDescent="0.2">
      <c r="A1193" s="8" t="str">
        <f t="shared" si="18"/>
        <v>Claudia Monteiro Microsoft</v>
      </c>
      <c r="B1193" s="8" t="s">
        <v>8444</v>
      </c>
      <c r="C1193" s="8" t="s">
        <v>8445</v>
      </c>
      <c r="D1193" s="8" t="s">
        <v>8446</v>
      </c>
      <c r="E1193" s="8" t="s">
        <v>8447</v>
      </c>
      <c r="F1193" s="8" t="s">
        <v>92</v>
      </c>
      <c r="G1193" s="12" t="s">
        <v>93</v>
      </c>
      <c r="H1193" s="22" t="str">
        <f>VLOOKUP($G1193,Temp!$A:$C,H$1,FALSE)</f>
        <v>microsoft.com</v>
      </c>
      <c r="I1193" s="22" t="e">
        <f>VLOOKUP($G1193,Temp!$A:$C,I$1,FALSE)</f>
        <v>#VALUE!</v>
      </c>
      <c r="J1193" s="22" t="e">
        <f>VLOOKUP($G1193,Temp!$A:$C,J$1,FALSE)</f>
        <v>#VALUE!</v>
      </c>
      <c r="K1193" s="22" t="e">
        <f>VLOOKUP($G1193,Temp!$A:$C,K$1,FALSE)</f>
        <v>#VALUE!</v>
      </c>
      <c r="L1193" s="22" t="e">
        <f>VLOOKUP($G1193,Temp!$A:$C,L$1,FALSE)</f>
        <v>#VALUE!</v>
      </c>
      <c r="M1193" s="22" t="e">
        <f>VLOOKUP($G1193,Temp!$A:$C,M$1,FALSE)</f>
        <v>#VALUE!</v>
      </c>
      <c r="N1193" s="22" t="e">
        <f>VLOOKUP($G1193,Temp!$A:$C,N$1,FALSE)</f>
        <v>#VALUE!</v>
      </c>
      <c r="O1193" s="22" t="e">
        <f>VLOOKUP($G1193,Temp!$A:$C,O$1,FALSE)</f>
        <v>#VALUE!</v>
      </c>
      <c r="P1193" s="22" t="e">
        <f>VLOOKUP($G1193,Temp!$A:$C,P$1,FALSE)</f>
        <v>#VALUE!</v>
      </c>
      <c r="Q1193" s="22" t="e">
        <f>VLOOKUP($G1193,Temp!$A:$C,Q$1,FALSE)</f>
        <v>#VALUE!</v>
      </c>
      <c r="R1193" s="22" t="e">
        <f>VLOOKUP($G1193,Temp!$A:$C,R$1,FALSE)</f>
        <v>#VALUE!</v>
      </c>
      <c r="S1193" s="22" t="e">
        <f>VLOOKUP($G1193,Temp!$A:$C,S$1,FALSE)</f>
        <v>#VALUE!</v>
      </c>
      <c r="T1193" s="22" t="e">
        <f>VLOOKUP($G1193,Temp!$A:$C,T$1,FALSE)</f>
        <v>#VALUE!</v>
      </c>
      <c r="U1193" s="22" t="e">
        <f>VLOOKUP($G1193,Temp!$A:$C,U$1,FALSE)</f>
        <v>#VALUE!</v>
      </c>
      <c r="V1193" s="22" t="e">
        <f>VLOOKUP($G1193,Temp!$A:$C,V$1,FALSE)</f>
        <v>#VALUE!</v>
      </c>
      <c r="W1193" s="22" t="e">
        <f>VLOOKUP($G1193,Temp!$A:$C,W$1,FALSE)</f>
        <v>#VALUE!</v>
      </c>
      <c r="X1193" s="22" t="e">
        <f>VLOOKUP($G1193,Temp!$A:$C,X$1,FALSE)</f>
        <v>#VALUE!</v>
      </c>
      <c r="Y1193" s="22">
        <f>VLOOKUP($G1193,Temp!$A:$C,Y$1,FALSE)</f>
        <v>64100000</v>
      </c>
      <c r="Z1193" s="22">
        <f>VLOOKUP($G1193,Temp!$A:$C,Z$1,FALSE)</f>
        <v>3800000</v>
      </c>
      <c r="AA1193" s="22" t="e">
        <f>VLOOKUP($A1193,Searches!$A:$H,AA$1,FALSE)</f>
        <v>#N/A</v>
      </c>
      <c r="AB1193" s="22" t="e">
        <f>VLOOKUP($A1193,Searches!$A:$H,AB$1,FALSE)</f>
        <v>#N/A</v>
      </c>
      <c r="AC1193" s="22" t="e">
        <f>VLOOKUP($A1193,Searches!$A:$H,AC$1,FALSE)</f>
        <v>#N/A</v>
      </c>
      <c r="AD1193" s="22" t="e">
        <f>VLOOKUP($A1193,Searches!$A:$H,AD$1,FALSE)</f>
        <v>#N/A</v>
      </c>
      <c r="AE1193" s="22" t="e">
        <f>VLOOKUP($A1193,Searches!$A:$H,AE$1,FALSE)</f>
        <v>#N/A</v>
      </c>
      <c r="AF1193" s="22" t="e">
        <f>VLOOKUP($A1193,Searches!$A:$H,AF$1,FALSE)</f>
        <v>#N/A</v>
      </c>
      <c r="AG1193" s="22" t="e">
        <f>VLOOKUP($A1193,Searches!$A:$H,AG$1,FALSE)</f>
        <v>#N/A</v>
      </c>
      <c r="AH1193" s="22" t="e">
        <f>VLOOKUP($G1193,Temp!$D:$F,AH$1,FALSE)</f>
        <v>#N/A</v>
      </c>
      <c r="AI1193" s="22" t="e">
        <f>VLOOKUP($G1193,Temp!$D:$F,AI$1,FALSE)</f>
        <v>#N/A</v>
      </c>
      <c r="AJ1193" s="22" t="e">
        <f>VLOOKUP($G1193,Temp!$D:$F,AJ$1,FALSE)</f>
        <v>#N/A</v>
      </c>
    </row>
    <row r="1194" spans="1:36" ht="16" x14ac:dyDescent="0.2">
      <c r="A1194" s="8" t="str">
        <f t="shared" si="18"/>
        <v>Corina Montiel Microsoft</v>
      </c>
      <c r="B1194" s="8" t="s">
        <v>8450</v>
      </c>
      <c r="C1194" s="8" t="s">
        <v>8451</v>
      </c>
      <c r="D1194" s="8" t="s">
        <v>8452</v>
      </c>
      <c r="E1194" s="8" t="s">
        <v>634</v>
      </c>
      <c r="F1194" s="8" t="s">
        <v>92</v>
      </c>
      <c r="G1194" s="8" t="s">
        <v>634</v>
      </c>
      <c r="H1194" s="22" t="e">
        <f>VLOOKUP($G1194,Temp!$A:$C,H$1,FALSE)</f>
        <v>#N/A</v>
      </c>
      <c r="I1194" s="22" t="e">
        <f>VLOOKUP($G1194,Temp!$A:$C,I$1,FALSE)</f>
        <v>#N/A</v>
      </c>
      <c r="J1194" s="22" t="e">
        <f>VLOOKUP($G1194,Temp!$A:$C,J$1,FALSE)</f>
        <v>#N/A</v>
      </c>
      <c r="K1194" s="22" t="e">
        <f>VLOOKUP($G1194,Temp!$A:$C,K$1,FALSE)</f>
        <v>#N/A</v>
      </c>
      <c r="L1194" s="22" t="e">
        <f>VLOOKUP($G1194,Temp!$A:$C,L$1,FALSE)</f>
        <v>#N/A</v>
      </c>
      <c r="M1194" s="22" t="e">
        <f>VLOOKUP($G1194,Temp!$A:$C,M$1,FALSE)</f>
        <v>#N/A</v>
      </c>
      <c r="N1194" s="22" t="e">
        <f>VLOOKUP($G1194,Temp!$A:$C,N$1,FALSE)</f>
        <v>#N/A</v>
      </c>
      <c r="O1194" s="22" t="e">
        <f>VLOOKUP($G1194,Temp!$A:$C,O$1,FALSE)</f>
        <v>#N/A</v>
      </c>
      <c r="P1194" s="22" t="e">
        <f>VLOOKUP($G1194,Temp!$A:$C,P$1,FALSE)</f>
        <v>#N/A</v>
      </c>
      <c r="Q1194" s="22" t="e">
        <f>VLOOKUP($G1194,Temp!$A:$C,Q$1,FALSE)</f>
        <v>#N/A</v>
      </c>
      <c r="R1194" s="22" t="e">
        <f>VLOOKUP($G1194,Temp!$A:$C,R$1,FALSE)</f>
        <v>#N/A</v>
      </c>
      <c r="S1194" s="22" t="e">
        <f>VLOOKUP($G1194,Temp!$A:$C,S$1,FALSE)</f>
        <v>#N/A</v>
      </c>
      <c r="T1194" s="22" t="e">
        <f>VLOOKUP($G1194,Temp!$A:$C,T$1,FALSE)</f>
        <v>#N/A</v>
      </c>
      <c r="U1194" s="22" t="e">
        <f>VLOOKUP($G1194,Temp!$A:$C,U$1,FALSE)</f>
        <v>#N/A</v>
      </c>
      <c r="V1194" s="22" t="e">
        <f>VLOOKUP($G1194,Temp!$A:$C,V$1,FALSE)</f>
        <v>#N/A</v>
      </c>
      <c r="W1194" s="22" t="e">
        <f>VLOOKUP($G1194,Temp!$A:$C,W$1,FALSE)</f>
        <v>#N/A</v>
      </c>
      <c r="X1194" s="22" t="e">
        <f>VLOOKUP($G1194,Temp!$A:$C,X$1,FALSE)</f>
        <v>#N/A</v>
      </c>
      <c r="Y1194" s="22" t="e">
        <f>VLOOKUP($G1194,Temp!$A:$C,Y$1,FALSE)</f>
        <v>#N/A</v>
      </c>
      <c r="Z1194" s="22" t="e">
        <f>VLOOKUP($G1194,Temp!$A:$C,Z$1,FALSE)</f>
        <v>#N/A</v>
      </c>
      <c r="AA1194" s="22" t="e">
        <f>VLOOKUP($A1194,Searches!$A:$H,AA$1,FALSE)</f>
        <v>#N/A</v>
      </c>
      <c r="AB1194" s="22" t="e">
        <f>VLOOKUP($A1194,Searches!$A:$H,AB$1,FALSE)</f>
        <v>#N/A</v>
      </c>
      <c r="AC1194" s="22" t="e">
        <f>VLOOKUP($A1194,Searches!$A:$H,AC$1,FALSE)</f>
        <v>#N/A</v>
      </c>
      <c r="AD1194" s="22" t="e">
        <f>VLOOKUP($A1194,Searches!$A:$H,AD$1,FALSE)</f>
        <v>#N/A</v>
      </c>
      <c r="AE1194" s="22" t="e">
        <f>VLOOKUP($A1194,Searches!$A:$H,AE$1,FALSE)</f>
        <v>#N/A</v>
      </c>
      <c r="AF1194" s="22" t="e">
        <f>VLOOKUP($A1194,Searches!$A:$H,AF$1,FALSE)</f>
        <v>#N/A</v>
      </c>
      <c r="AG1194" s="22" t="e">
        <f>VLOOKUP($A1194,Searches!$A:$H,AG$1,FALSE)</f>
        <v>#N/A</v>
      </c>
      <c r="AH1194" s="22" t="e">
        <f>VLOOKUP($G1194,Temp!$D:$F,AH$1,FALSE)</f>
        <v>#N/A</v>
      </c>
      <c r="AI1194" s="22" t="e">
        <f>VLOOKUP($G1194,Temp!$D:$F,AI$1,FALSE)</f>
        <v>#N/A</v>
      </c>
      <c r="AJ1194" s="22" t="e">
        <f>VLOOKUP($G1194,Temp!$D:$F,AJ$1,FALSE)</f>
        <v>#N/A</v>
      </c>
    </row>
    <row r="1195" spans="1:36" ht="16" x14ac:dyDescent="0.2">
      <c r="A1195" s="8" t="str">
        <f t="shared" si="18"/>
        <v>Tim McLean Internet Brands</v>
      </c>
      <c r="B1195" s="8" t="s">
        <v>3543</v>
      </c>
      <c r="C1195" s="8" t="s">
        <v>310</v>
      </c>
      <c r="D1195" s="8" t="s">
        <v>8454</v>
      </c>
      <c r="E1195" s="8" t="s">
        <v>8455</v>
      </c>
      <c r="F1195" s="8" t="s">
        <v>8456</v>
      </c>
      <c r="G1195" s="12" t="s">
        <v>8203</v>
      </c>
      <c r="H1195" s="22" t="str">
        <f>VLOOKUP($G1195,Temp!$A:$C,H$1,FALSE)</f>
        <v>internetbrands.com</v>
      </c>
      <c r="I1195" s="22" t="e">
        <f>VLOOKUP($G1195,Temp!$A:$C,I$1,FALSE)</f>
        <v>#VALUE!</v>
      </c>
      <c r="J1195" s="22" t="e">
        <f>VLOOKUP($G1195,Temp!$A:$C,J$1,FALSE)</f>
        <v>#VALUE!</v>
      </c>
      <c r="K1195" s="22" t="e">
        <f>VLOOKUP($G1195,Temp!$A:$C,K$1,FALSE)</f>
        <v>#VALUE!</v>
      </c>
      <c r="L1195" s="22" t="e">
        <f>VLOOKUP($G1195,Temp!$A:$C,L$1,FALSE)</f>
        <v>#VALUE!</v>
      </c>
      <c r="M1195" s="22" t="e">
        <f>VLOOKUP($G1195,Temp!$A:$C,M$1,FALSE)</f>
        <v>#VALUE!</v>
      </c>
      <c r="N1195" s="22" t="e">
        <f>VLOOKUP($G1195,Temp!$A:$C,N$1,FALSE)</f>
        <v>#VALUE!</v>
      </c>
      <c r="O1195" s="22" t="e">
        <f>VLOOKUP($G1195,Temp!$A:$C,O$1,FALSE)</f>
        <v>#VALUE!</v>
      </c>
      <c r="P1195" s="22" t="e">
        <f>VLOOKUP($G1195,Temp!$A:$C,P$1,FALSE)</f>
        <v>#VALUE!</v>
      </c>
      <c r="Q1195" s="22" t="e">
        <f>VLOOKUP($G1195,Temp!$A:$C,Q$1,FALSE)</f>
        <v>#VALUE!</v>
      </c>
      <c r="R1195" s="22" t="e">
        <f>VLOOKUP($G1195,Temp!$A:$C,R$1,FALSE)</f>
        <v>#VALUE!</v>
      </c>
      <c r="S1195" s="22" t="e">
        <f>VLOOKUP($G1195,Temp!$A:$C,S$1,FALSE)</f>
        <v>#VALUE!</v>
      </c>
      <c r="T1195" s="22" t="e">
        <f>VLOOKUP($G1195,Temp!$A:$C,T$1,FALSE)</f>
        <v>#VALUE!</v>
      </c>
      <c r="U1195" s="22" t="e">
        <f>VLOOKUP($G1195,Temp!$A:$C,U$1,FALSE)</f>
        <v>#VALUE!</v>
      </c>
      <c r="V1195" s="22" t="e">
        <f>VLOOKUP($G1195,Temp!$A:$C,V$1,FALSE)</f>
        <v>#VALUE!</v>
      </c>
      <c r="W1195" s="22" t="e">
        <f>VLOOKUP($G1195,Temp!$A:$C,W$1,FALSE)</f>
        <v>#VALUE!</v>
      </c>
      <c r="X1195" s="22" t="e">
        <f>VLOOKUP($G1195,Temp!$A:$C,X$1,FALSE)</f>
        <v>#VALUE!</v>
      </c>
      <c r="Y1195" s="22">
        <f>VLOOKUP($G1195,Temp!$A:$C,Y$1,FALSE)</f>
        <v>13100</v>
      </c>
      <c r="Z1195" s="22">
        <f>VLOOKUP($G1195,Temp!$A:$C,Z$1,FALSE)</f>
        <v>0</v>
      </c>
      <c r="AA1195" s="22" t="e">
        <f>VLOOKUP($A1195,Searches!$A:$H,AA$1,FALSE)</f>
        <v>#N/A</v>
      </c>
      <c r="AB1195" s="22" t="e">
        <f>VLOOKUP($A1195,Searches!$A:$H,AB$1,FALSE)</f>
        <v>#N/A</v>
      </c>
      <c r="AC1195" s="22" t="e">
        <f>VLOOKUP($A1195,Searches!$A:$H,AC$1,FALSE)</f>
        <v>#N/A</v>
      </c>
      <c r="AD1195" s="22" t="e">
        <f>VLOOKUP($A1195,Searches!$A:$H,AD$1,FALSE)</f>
        <v>#N/A</v>
      </c>
      <c r="AE1195" s="22" t="e">
        <f>VLOOKUP($A1195,Searches!$A:$H,AE$1,FALSE)</f>
        <v>#N/A</v>
      </c>
      <c r="AF1195" s="22" t="e">
        <f>VLOOKUP($A1195,Searches!$A:$H,AF$1,FALSE)</f>
        <v>#N/A</v>
      </c>
      <c r="AG1195" s="22" t="e">
        <f>VLOOKUP($A1195,Searches!$A:$H,AG$1,FALSE)</f>
        <v>#N/A</v>
      </c>
      <c r="AH1195" s="22" t="str">
        <f>VLOOKUP($G1195,Temp!$D:$F,AH$1,FALSE)</f>
        <v>internetbrands.com</v>
      </c>
      <c r="AI1195" s="22" t="str">
        <f>VLOOKUP($G1195,Temp!$D:$F,AI$1,FALSE)</f>
        <v>HubSpot</v>
      </c>
      <c r="AJ1195" s="22" t="str">
        <f>VLOOKUP($G1195,Temp!$D:$F,AJ$1,FALSE)</f>
        <v>WordPress</v>
      </c>
    </row>
    <row r="1196" spans="1:36" ht="16" x14ac:dyDescent="0.2">
      <c r="A1196" s="8" t="str">
        <f t="shared" si="18"/>
        <v>Rick Munger DosePlanner.com</v>
      </c>
      <c r="B1196" s="8" t="s">
        <v>2927</v>
      </c>
      <c r="C1196" s="8" t="s">
        <v>8462</v>
      </c>
      <c r="D1196" s="8" t="s">
        <v>8463</v>
      </c>
      <c r="E1196" s="8" t="s">
        <v>634</v>
      </c>
      <c r="F1196" s="12" t="s">
        <v>8464</v>
      </c>
      <c r="G1196" s="8" t="s">
        <v>634</v>
      </c>
      <c r="H1196" s="22" t="e">
        <f>VLOOKUP($G1196,Temp!$A:$C,H$1,FALSE)</f>
        <v>#N/A</v>
      </c>
      <c r="I1196" s="22" t="e">
        <f>VLOOKUP($G1196,Temp!$A:$C,I$1,FALSE)</f>
        <v>#N/A</v>
      </c>
      <c r="J1196" s="22" t="e">
        <f>VLOOKUP($G1196,Temp!$A:$C,J$1,FALSE)</f>
        <v>#N/A</v>
      </c>
      <c r="K1196" s="22" t="e">
        <f>VLOOKUP($G1196,Temp!$A:$C,K$1,FALSE)</f>
        <v>#N/A</v>
      </c>
      <c r="L1196" s="22" t="e">
        <f>VLOOKUP($G1196,Temp!$A:$C,L$1,FALSE)</f>
        <v>#N/A</v>
      </c>
      <c r="M1196" s="22" t="e">
        <f>VLOOKUP($G1196,Temp!$A:$C,M$1,FALSE)</f>
        <v>#N/A</v>
      </c>
      <c r="N1196" s="22" t="e">
        <f>VLOOKUP($G1196,Temp!$A:$C,N$1,FALSE)</f>
        <v>#N/A</v>
      </c>
      <c r="O1196" s="22" t="e">
        <f>VLOOKUP($G1196,Temp!$A:$C,O$1,FALSE)</f>
        <v>#N/A</v>
      </c>
      <c r="P1196" s="22" t="e">
        <f>VLOOKUP($G1196,Temp!$A:$C,P$1,FALSE)</f>
        <v>#N/A</v>
      </c>
      <c r="Q1196" s="22" t="e">
        <f>VLOOKUP($G1196,Temp!$A:$C,Q$1,FALSE)</f>
        <v>#N/A</v>
      </c>
      <c r="R1196" s="22" t="e">
        <f>VLOOKUP($G1196,Temp!$A:$C,R$1,FALSE)</f>
        <v>#N/A</v>
      </c>
      <c r="S1196" s="22" t="e">
        <f>VLOOKUP($G1196,Temp!$A:$C,S$1,FALSE)</f>
        <v>#N/A</v>
      </c>
      <c r="T1196" s="22" t="e">
        <f>VLOOKUP($G1196,Temp!$A:$C,T$1,FALSE)</f>
        <v>#N/A</v>
      </c>
      <c r="U1196" s="22" t="e">
        <f>VLOOKUP($G1196,Temp!$A:$C,U$1,FALSE)</f>
        <v>#N/A</v>
      </c>
      <c r="V1196" s="22" t="e">
        <f>VLOOKUP($G1196,Temp!$A:$C,V$1,FALSE)</f>
        <v>#N/A</v>
      </c>
      <c r="W1196" s="22" t="e">
        <f>VLOOKUP($G1196,Temp!$A:$C,W$1,FALSE)</f>
        <v>#N/A</v>
      </c>
      <c r="X1196" s="22" t="e">
        <f>VLOOKUP($G1196,Temp!$A:$C,X$1,FALSE)</f>
        <v>#N/A</v>
      </c>
      <c r="Y1196" s="22" t="e">
        <f>VLOOKUP($G1196,Temp!$A:$C,Y$1,FALSE)</f>
        <v>#N/A</v>
      </c>
      <c r="Z1196" s="22" t="e">
        <f>VLOOKUP($G1196,Temp!$A:$C,Z$1,FALSE)</f>
        <v>#N/A</v>
      </c>
      <c r="AA1196" s="22" t="str">
        <f>VLOOKUP($A1196,Searches!$A:$H,AA$1,FALSE)</f>
        <v>Rick Munger</v>
      </c>
      <c r="AB1196" s="22" t="str">
        <f>VLOOKUP($A1196,Searches!$A:$H,AB$1,FALSE)</f>
        <v>DosePlanner.com</v>
      </c>
      <c r="AC1196" s="22" t="str">
        <f>VLOOKUP($A1196,Searches!$A:$H,AC$1,FALSE)</f>
        <v>CEO, CMO</v>
      </c>
      <c r="AD1196" s="22" t="str">
        <f>VLOOKUP($A1196,Searches!$A:$H,AD$1,FALSE)</f>
        <v>2nd</v>
      </c>
      <c r="AE1196" s="22" t="str">
        <f>VLOOKUP($A1196,Searches!$A:$H,AE$1,FALSE)</f>
        <v/>
      </c>
      <c r="AF1196" s="22" t="str">
        <f>VLOOKUP($A1196,Searches!$A:$H,AF$1,FALSE)</f>
        <v>Hartford, Connecticut Area</v>
      </c>
      <c r="AG1196" s="22" t="str">
        <f>VLOOKUP($A1196,Searches!$A:$H,AG$1,FALSE)</f>
        <v>https://www.linkedin.com/sales/profile/31932,XnwQ,NAME_SEARCH?moduleKey=peopleSearchResults&amp;pageKey=sales-search3-people-refinement&amp;contextId=60BC92C971D70515801E49D6842B0000&amp;requestId=7b356a14-0af3-46c2-9827-fd4abfb254c4&amp;action=CLICK&amp;target=urn%3Ali%3AsalesLead%3A(-1%2C31932)&amp;pageNumber=18&amp;targetEl=profilelink&amp;position=20&amp;trk=lss-serp-result-lead_photo</v>
      </c>
      <c r="AH1196" s="22" t="e">
        <f>VLOOKUP($G1196,Temp!$D:$F,AH$1,FALSE)</f>
        <v>#N/A</v>
      </c>
      <c r="AI1196" s="22" t="e">
        <f>VLOOKUP($G1196,Temp!$D:$F,AI$1,FALSE)</f>
        <v>#N/A</v>
      </c>
      <c r="AJ1196" s="22" t="e">
        <f>VLOOKUP($G1196,Temp!$D:$F,AJ$1,FALSE)</f>
        <v>#N/A</v>
      </c>
    </row>
    <row r="1197" spans="1:36" ht="16" x14ac:dyDescent="0.2">
      <c r="A1197" s="8" t="str">
        <f t="shared" si="18"/>
        <v>Sheana Rodriguez Bottomline Technologies</v>
      </c>
      <c r="B1197" s="8" t="s">
        <v>8465</v>
      </c>
      <c r="C1197" s="8" t="s">
        <v>8466</v>
      </c>
      <c r="D1197" s="8" t="s">
        <v>8467</v>
      </c>
      <c r="E1197" s="8" t="s">
        <v>8468</v>
      </c>
      <c r="F1197" s="8" t="s">
        <v>4462</v>
      </c>
      <c r="G1197" s="12" t="s">
        <v>4169</v>
      </c>
      <c r="H1197" s="22" t="str">
        <f>VLOOKUP($G1197,Temp!$A:$C,H$1,FALSE)</f>
        <v>bottomline.com</v>
      </c>
      <c r="I1197" s="22" t="e">
        <f>VLOOKUP($G1197,Temp!$A:$C,I$1,FALSE)</f>
        <v>#VALUE!</v>
      </c>
      <c r="J1197" s="22" t="e">
        <f>VLOOKUP($G1197,Temp!$A:$C,J$1,FALSE)</f>
        <v>#VALUE!</v>
      </c>
      <c r="K1197" s="22" t="e">
        <f>VLOOKUP($G1197,Temp!$A:$C,K$1,FALSE)</f>
        <v>#VALUE!</v>
      </c>
      <c r="L1197" s="22" t="e">
        <f>VLOOKUP($G1197,Temp!$A:$C,L$1,FALSE)</f>
        <v>#VALUE!</v>
      </c>
      <c r="M1197" s="22" t="e">
        <f>VLOOKUP($G1197,Temp!$A:$C,M$1,FALSE)</f>
        <v>#VALUE!</v>
      </c>
      <c r="N1197" s="22" t="e">
        <f>VLOOKUP($G1197,Temp!$A:$C,N$1,FALSE)</f>
        <v>#VALUE!</v>
      </c>
      <c r="O1197" s="22" t="e">
        <f>VLOOKUP($G1197,Temp!$A:$C,O$1,FALSE)</f>
        <v>#VALUE!</v>
      </c>
      <c r="P1197" s="22" t="e">
        <f>VLOOKUP($G1197,Temp!$A:$C,P$1,FALSE)</f>
        <v>#VALUE!</v>
      </c>
      <c r="Q1197" s="22" t="e">
        <f>VLOOKUP($G1197,Temp!$A:$C,Q$1,FALSE)</f>
        <v>#VALUE!</v>
      </c>
      <c r="R1197" s="22" t="e">
        <f>VLOOKUP($G1197,Temp!$A:$C,R$1,FALSE)</f>
        <v>#VALUE!</v>
      </c>
      <c r="S1197" s="22" t="e">
        <f>VLOOKUP($G1197,Temp!$A:$C,S$1,FALSE)</f>
        <v>#VALUE!</v>
      </c>
      <c r="T1197" s="22" t="e">
        <f>VLOOKUP($G1197,Temp!$A:$C,T$1,FALSE)</f>
        <v>#VALUE!</v>
      </c>
      <c r="U1197" s="22" t="e">
        <f>VLOOKUP($G1197,Temp!$A:$C,U$1,FALSE)</f>
        <v>#VALUE!</v>
      </c>
      <c r="V1197" s="22" t="e">
        <f>VLOOKUP($G1197,Temp!$A:$C,V$1,FALSE)</f>
        <v>#VALUE!</v>
      </c>
      <c r="W1197" s="22" t="e">
        <f>VLOOKUP($G1197,Temp!$A:$C,W$1,FALSE)</f>
        <v>#VALUE!</v>
      </c>
      <c r="X1197" s="22" t="e">
        <f>VLOOKUP($G1197,Temp!$A:$C,X$1,FALSE)</f>
        <v>#VALUE!</v>
      </c>
      <c r="Y1197" s="22">
        <f>VLOOKUP($G1197,Temp!$A:$C,Y$1,FALSE)</f>
        <v>25700</v>
      </c>
      <c r="Z1197" s="22">
        <f>VLOOKUP($G1197,Temp!$A:$C,Z$1,FALSE)</f>
        <v>3700</v>
      </c>
      <c r="AA1197" s="22" t="e">
        <f>VLOOKUP($A1197,Searches!$A:$H,AA$1,FALSE)</f>
        <v>#N/A</v>
      </c>
      <c r="AB1197" s="22" t="e">
        <f>VLOOKUP($A1197,Searches!$A:$H,AB$1,FALSE)</f>
        <v>#N/A</v>
      </c>
      <c r="AC1197" s="22" t="e">
        <f>VLOOKUP($A1197,Searches!$A:$H,AC$1,FALSE)</f>
        <v>#N/A</v>
      </c>
      <c r="AD1197" s="22" t="e">
        <f>VLOOKUP($A1197,Searches!$A:$H,AD$1,FALSE)</f>
        <v>#N/A</v>
      </c>
      <c r="AE1197" s="22" t="e">
        <f>VLOOKUP($A1197,Searches!$A:$H,AE$1,FALSE)</f>
        <v>#N/A</v>
      </c>
      <c r="AF1197" s="22" t="e">
        <f>VLOOKUP($A1197,Searches!$A:$H,AF$1,FALSE)</f>
        <v>#N/A</v>
      </c>
      <c r="AG1197" s="22" t="e">
        <f>VLOOKUP($A1197,Searches!$A:$H,AG$1,FALSE)</f>
        <v>#N/A</v>
      </c>
      <c r="AH1197" s="22" t="str">
        <f>VLOOKUP($G1197,Temp!$D:$F,AH$1,FALSE)</f>
        <v>bottomline.com</v>
      </c>
      <c r="AI1197" s="22" t="str">
        <f>VLOOKUP($G1197,Temp!$D:$F,AI$1,FALSE)</f>
        <v>Marketo</v>
      </c>
      <c r="AJ1197" s="22" t="str">
        <f>VLOOKUP($G1197,Temp!$D:$F,AJ$1,FALSE)</f>
        <v>WordPress</v>
      </c>
    </row>
    <row r="1198" spans="1:36" ht="16" x14ac:dyDescent="0.2">
      <c r="A1198" s="8" t="str">
        <f t="shared" si="18"/>
        <v>Chris Knudsen Utah State University</v>
      </c>
      <c r="B1198" s="8" t="s">
        <v>89</v>
      </c>
      <c r="C1198" s="8" t="s">
        <v>8476</v>
      </c>
      <c r="D1198" s="8" t="s">
        <v>8477</v>
      </c>
      <c r="E1198" s="8" t="s">
        <v>8478</v>
      </c>
      <c r="F1198" s="8" t="s">
        <v>8479</v>
      </c>
      <c r="G1198" s="12" t="s">
        <v>8208</v>
      </c>
      <c r="H1198" s="22" t="str">
        <f>VLOOKUP($G1198,Temp!$A:$C,H$1,FALSE)</f>
        <v>usu.edu</v>
      </c>
      <c r="I1198" s="22" t="e">
        <f>VLOOKUP($G1198,Temp!$A:$C,I$1,FALSE)</f>
        <v>#VALUE!</v>
      </c>
      <c r="J1198" s="22" t="e">
        <f>VLOOKUP($G1198,Temp!$A:$C,J$1,FALSE)</f>
        <v>#VALUE!</v>
      </c>
      <c r="K1198" s="22" t="e">
        <f>VLOOKUP($G1198,Temp!$A:$C,K$1,FALSE)</f>
        <v>#VALUE!</v>
      </c>
      <c r="L1198" s="22" t="e">
        <f>VLOOKUP($G1198,Temp!$A:$C,L$1,FALSE)</f>
        <v>#VALUE!</v>
      </c>
      <c r="M1198" s="22" t="e">
        <f>VLOOKUP($G1198,Temp!$A:$C,M$1,FALSE)</f>
        <v>#VALUE!</v>
      </c>
      <c r="N1198" s="22" t="e">
        <f>VLOOKUP($G1198,Temp!$A:$C,N$1,FALSE)</f>
        <v>#VALUE!</v>
      </c>
      <c r="O1198" s="22" t="e">
        <f>VLOOKUP($G1198,Temp!$A:$C,O$1,FALSE)</f>
        <v>#VALUE!</v>
      </c>
      <c r="P1198" s="22" t="e">
        <f>VLOOKUP($G1198,Temp!$A:$C,P$1,FALSE)</f>
        <v>#VALUE!</v>
      </c>
      <c r="Q1198" s="22" t="e">
        <f>VLOOKUP($G1198,Temp!$A:$C,Q$1,FALSE)</f>
        <v>#VALUE!</v>
      </c>
      <c r="R1198" s="22" t="e">
        <f>VLOOKUP($G1198,Temp!$A:$C,R$1,FALSE)</f>
        <v>#VALUE!</v>
      </c>
      <c r="S1198" s="22" t="e">
        <f>VLOOKUP($G1198,Temp!$A:$C,S$1,FALSE)</f>
        <v>#VALUE!</v>
      </c>
      <c r="T1198" s="22" t="e">
        <f>VLOOKUP($G1198,Temp!$A:$C,T$1,FALSE)</f>
        <v>#VALUE!</v>
      </c>
      <c r="U1198" s="22" t="e">
        <f>VLOOKUP($G1198,Temp!$A:$C,U$1,FALSE)</f>
        <v>#VALUE!</v>
      </c>
      <c r="V1198" s="22" t="e">
        <f>VLOOKUP($G1198,Temp!$A:$C,V$1,FALSE)</f>
        <v>#VALUE!</v>
      </c>
      <c r="W1198" s="22" t="e">
        <f>VLOOKUP($G1198,Temp!$A:$C,W$1,FALSE)</f>
        <v>#VALUE!</v>
      </c>
      <c r="X1198" s="22" t="e">
        <f>VLOOKUP($G1198,Temp!$A:$C,X$1,FALSE)</f>
        <v>#VALUE!</v>
      </c>
      <c r="Y1198" s="22">
        <f>VLOOKUP($G1198,Temp!$A:$C,Y$1,FALSE)</f>
        <v>540000</v>
      </c>
      <c r="Z1198" s="22">
        <f>VLOOKUP($G1198,Temp!$A:$C,Z$1,FALSE)</f>
        <v>351</v>
      </c>
      <c r="AA1198" s="22" t="e">
        <f>VLOOKUP($A1198,Searches!$A:$H,AA$1,FALSE)</f>
        <v>#N/A</v>
      </c>
      <c r="AB1198" s="22" t="e">
        <f>VLOOKUP($A1198,Searches!$A:$H,AB$1,FALSE)</f>
        <v>#N/A</v>
      </c>
      <c r="AC1198" s="22" t="e">
        <f>VLOOKUP($A1198,Searches!$A:$H,AC$1,FALSE)</f>
        <v>#N/A</v>
      </c>
      <c r="AD1198" s="22" t="e">
        <f>VLOOKUP($A1198,Searches!$A:$H,AD$1,FALSE)</f>
        <v>#N/A</v>
      </c>
      <c r="AE1198" s="22" t="e">
        <f>VLOOKUP($A1198,Searches!$A:$H,AE$1,FALSE)</f>
        <v>#N/A</v>
      </c>
      <c r="AF1198" s="22" t="e">
        <f>VLOOKUP($A1198,Searches!$A:$H,AF$1,FALSE)</f>
        <v>#N/A</v>
      </c>
      <c r="AG1198" s="22" t="e">
        <f>VLOOKUP($A1198,Searches!$A:$H,AG$1,FALSE)</f>
        <v>#N/A</v>
      </c>
      <c r="AH1198" s="22" t="e">
        <f>VLOOKUP($G1198,Temp!$D:$F,AH$1,FALSE)</f>
        <v>#N/A</v>
      </c>
      <c r="AI1198" s="22" t="e">
        <f>VLOOKUP($G1198,Temp!$D:$F,AI$1,FALSE)</f>
        <v>#N/A</v>
      </c>
      <c r="AJ1198" s="22" t="e">
        <f>VLOOKUP($G1198,Temp!$D:$F,AJ$1,FALSE)</f>
        <v>#N/A</v>
      </c>
    </row>
    <row r="1199" spans="1:36" ht="16" x14ac:dyDescent="0.2">
      <c r="A1199" s="8" t="str">
        <f t="shared" si="18"/>
        <v>Lee O'Donovan Google</v>
      </c>
      <c r="B1199" s="8" t="s">
        <v>6374</v>
      </c>
      <c r="C1199" s="8" t="s">
        <v>8493</v>
      </c>
      <c r="D1199" s="8" t="s">
        <v>8494</v>
      </c>
      <c r="E1199" s="8" t="s">
        <v>8495</v>
      </c>
      <c r="F1199" s="8" t="s">
        <v>597</v>
      </c>
      <c r="G1199" s="12" t="s">
        <v>598</v>
      </c>
      <c r="H1199" s="22" t="str">
        <f>VLOOKUP($G1199,Temp!$A:$C,H$1,FALSE)</f>
        <v>google.com</v>
      </c>
      <c r="I1199" s="22" t="e">
        <f>VLOOKUP($G1199,Temp!$A:$C,I$1,FALSE)</f>
        <v>#VALUE!</v>
      </c>
      <c r="J1199" s="22" t="e">
        <f>VLOOKUP($G1199,Temp!$A:$C,J$1,FALSE)</f>
        <v>#VALUE!</v>
      </c>
      <c r="K1199" s="22" t="e">
        <f>VLOOKUP($G1199,Temp!$A:$C,K$1,FALSE)</f>
        <v>#VALUE!</v>
      </c>
      <c r="L1199" s="22" t="e">
        <f>VLOOKUP($G1199,Temp!$A:$C,L$1,FALSE)</f>
        <v>#VALUE!</v>
      </c>
      <c r="M1199" s="22" t="e">
        <f>VLOOKUP($G1199,Temp!$A:$C,M$1,FALSE)</f>
        <v>#VALUE!</v>
      </c>
      <c r="N1199" s="22" t="e">
        <f>VLOOKUP($G1199,Temp!$A:$C,N$1,FALSE)</f>
        <v>#VALUE!</v>
      </c>
      <c r="O1199" s="22" t="e">
        <f>VLOOKUP($G1199,Temp!$A:$C,O$1,FALSE)</f>
        <v>#VALUE!</v>
      </c>
      <c r="P1199" s="22" t="e">
        <f>VLOOKUP($G1199,Temp!$A:$C,P$1,FALSE)</f>
        <v>#VALUE!</v>
      </c>
      <c r="Q1199" s="22" t="e">
        <f>VLOOKUP($G1199,Temp!$A:$C,Q$1,FALSE)</f>
        <v>#VALUE!</v>
      </c>
      <c r="R1199" s="22" t="e">
        <f>VLOOKUP($G1199,Temp!$A:$C,R$1,FALSE)</f>
        <v>#VALUE!</v>
      </c>
      <c r="S1199" s="22" t="e">
        <f>VLOOKUP($G1199,Temp!$A:$C,S$1,FALSE)</f>
        <v>#VALUE!</v>
      </c>
      <c r="T1199" s="22" t="e">
        <f>VLOOKUP($G1199,Temp!$A:$C,T$1,FALSE)</f>
        <v>#VALUE!</v>
      </c>
      <c r="U1199" s="22" t="e">
        <f>VLOOKUP($G1199,Temp!$A:$C,U$1,FALSE)</f>
        <v>#VALUE!</v>
      </c>
      <c r="V1199" s="22" t="e">
        <f>VLOOKUP($G1199,Temp!$A:$C,V$1,FALSE)</f>
        <v>#VALUE!</v>
      </c>
      <c r="W1199" s="22" t="e">
        <f>VLOOKUP($G1199,Temp!$A:$C,W$1,FALSE)</f>
        <v>#VALUE!</v>
      </c>
      <c r="X1199" s="22" t="e">
        <f>VLOOKUP($G1199,Temp!$A:$C,X$1,FALSE)</f>
        <v>#VALUE!</v>
      </c>
      <c r="Y1199" s="22">
        <f>VLOOKUP($G1199,Temp!$A:$C,Y$1,FALSE)</f>
        <v>1300000000</v>
      </c>
      <c r="Z1199" s="22">
        <f>VLOOKUP($G1199,Temp!$A:$C,Z$1,FALSE)</f>
        <v>4000000</v>
      </c>
      <c r="AA1199" s="22" t="e">
        <f>VLOOKUP($A1199,Searches!$A:$H,AA$1,FALSE)</f>
        <v>#N/A</v>
      </c>
      <c r="AB1199" s="22" t="e">
        <f>VLOOKUP($A1199,Searches!$A:$H,AB$1,FALSE)</f>
        <v>#N/A</v>
      </c>
      <c r="AC1199" s="22" t="e">
        <f>VLOOKUP($A1199,Searches!$A:$H,AC$1,FALSE)</f>
        <v>#N/A</v>
      </c>
      <c r="AD1199" s="22" t="e">
        <f>VLOOKUP($A1199,Searches!$A:$H,AD$1,FALSE)</f>
        <v>#N/A</v>
      </c>
      <c r="AE1199" s="22" t="e">
        <f>VLOOKUP($A1199,Searches!$A:$H,AE$1,FALSE)</f>
        <v>#N/A</v>
      </c>
      <c r="AF1199" s="22" t="e">
        <f>VLOOKUP($A1199,Searches!$A:$H,AF$1,FALSE)</f>
        <v>#N/A</v>
      </c>
      <c r="AG1199" s="22" t="e">
        <f>VLOOKUP($A1199,Searches!$A:$H,AG$1,FALSE)</f>
        <v>#N/A</v>
      </c>
      <c r="AH1199" s="22" t="e">
        <f>VLOOKUP($G1199,Temp!$D:$F,AH$1,FALSE)</f>
        <v>#N/A</v>
      </c>
      <c r="AI1199" s="22" t="e">
        <f>VLOOKUP($G1199,Temp!$D:$F,AI$1,FALSE)</f>
        <v>#N/A</v>
      </c>
      <c r="AJ1199" s="22" t="e">
        <f>VLOOKUP($G1199,Temp!$D:$F,AJ$1,FALSE)</f>
        <v>#N/A</v>
      </c>
    </row>
    <row r="1200" spans="1:36" ht="16" x14ac:dyDescent="0.2">
      <c r="A1200" s="8" t="str">
        <f t="shared" si="18"/>
        <v>Bob Egner Outpost24</v>
      </c>
      <c r="B1200" s="8" t="s">
        <v>630</v>
      </c>
      <c r="C1200" s="8" t="s">
        <v>8499</v>
      </c>
      <c r="D1200" s="8" t="s">
        <v>180</v>
      </c>
      <c r="E1200" s="8" t="s">
        <v>8500</v>
      </c>
      <c r="F1200" s="8" t="s">
        <v>8501</v>
      </c>
      <c r="G1200" s="12" t="s">
        <v>8210</v>
      </c>
      <c r="H1200" s="22" t="str">
        <f>VLOOKUP($G1200,Temp!$A:$C,H$1,FALSE)</f>
        <v>outpost24.com</v>
      </c>
      <c r="I1200" s="22" t="e">
        <f>VLOOKUP($G1200,Temp!$A:$C,I$1,FALSE)</f>
        <v>#VALUE!</v>
      </c>
      <c r="J1200" s="22" t="e">
        <f>VLOOKUP($G1200,Temp!$A:$C,J$1,FALSE)</f>
        <v>#VALUE!</v>
      </c>
      <c r="K1200" s="22" t="e">
        <f>VLOOKUP($G1200,Temp!$A:$C,K$1,FALSE)</f>
        <v>#VALUE!</v>
      </c>
      <c r="L1200" s="22" t="e">
        <f>VLOOKUP($G1200,Temp!$A:$C,L$1,FALSE)</f>
        <v>#VALUE!</v>
      </c>
      <c r="M1200" s="22" t="e">
        <f>VLOOKUP($G1200,Temp!$A:$C,M$1,FALSE)</f>
        <v>#VALUE!</v>
      </c>
      <c r="N1200" s="22" t="e">
        <f>VLOOKUP($G1200,Temp!$A:$C,N$1,FALSE)</f>
        <v>#VALUE!</v>
      </c>
      <c r="O1200" s="22" t="e">
        <f>VLOOKUP($G1200,Temp!$A:$C,O$1,FALSE)</f>
        <v>#VALUE!</v>
      </c>
      <c r="P1200" s="22" t="e">
        <f>VLOOKUP($G1200,Temp!$A:$C,P$1,FALSE)</f>
        <v>#VALUE!</v>
      </c>
      <c r="Q1200" s="22" t="e">
        <f>VLOOKUP($G1200,Temp!$A:$C,Q$1,FALSE)</f>
        <v>#VALUE!</v>
      </c>
      <c r="R1200" s="22" t="e">
        <f>VLOOKUP($G1200,Temp!$A:$C,R$1,FALSE)</f>
        <v>#VALUE!</v>
      </c>
      <c r="S1200" s="22" t="e">
        <f>VLOOKUP($G1200,Temp!$A:$C,S$1,FALSE)</f>
        <v>#VALUE!</v>
      </c>
      <c r="T1200" s="22" t="e">
        <f>VLOOKUP($G1200,Temp!$A:$C,T$1,FALSE)</f>
        <v>#VALUE!</v>
      </c>
      <c r="U1200" s="22" t="e">
        <f>VLOOKUP($G1200,Temp!$A:$C,U$1,FALSE)</f>
        <v>#VALUE!</v>
      </c>
      <c r="V1200" s="22" t="e">
        <f>VLOOKUP($G1200,Temp!$A:$C,V$1,FALSE)</f>
        <v>#VALUE!</v>
      </c>
      <c r="W1200" s="22" t="e">
        <f>VLOOKUP($G1200,Temp!$A:$C,W$1,FALSE)</f>
        <v>#VALUE!</v>
      </c>
      <c r="X1200" s="22" t="e">
        <f>VLOOKUP($G1200,Temp!$A:$C,X$1,FALSE)</f>
        <v>#VALUE!</v>
      </c>
      <c r="Y1200" s="22">
        <f>VLOOKUP($G1200,Temp!$A:$C,Y$1,FALSE)</f>
        <v>120</v>
      </c>
      <c r="Z1200" s="22">
        <f>VLOOKUP($G1200,Temp!$A:$C,Z$1,FALSE)</f>
        <v>0</v>
      </c>
      <c r="AA1200" s="22" t="e">
        <f>VLOOKUP($A1200,Searches!$A:$H,AA$1,FALSE)</f>
        <v>#N/A</v>
      </c>
      <c r="AB1200" s="22" t="e">
        <f>VLOOKUP($A1200,Searches!$A:$H,AB$1,FALSE)</f>
        <v>#N/A</v>
      </c>
      <c r="AC1200" s="22" t="e">
        <f>VLOOKUP($A1200,Searches!$A:$H,AC$1,FALSE)</f>
        <v>#N/A</v>
      </c>
      <c r="AD1200" s="22" t="e">
        <f>VLOOKUP($A1200,Searches!$A:$H,AD$1,FALSE)</f>
        <v>#N/A</v>
      </c>
      <c r="AE1200" s="22" t="e">
        <f>VLOOKUP($A1200,Searches!$A:$H,AE$1,FALSE)</f>
        <v>#N/A</v>
      </c>
      <c r="AF1200" s="22" t="e">
        <f>VLOOKUP($A1200,Searches!$A:$H,AF$1,FALSE)</f>
        <v>#N/A</v>
      </c>
      <c r="AG1200" s="22" t="e">
        <f>VLOOKUP($A1200,Searches!$A:$H,AG$1,FALSE)</f>
        <v>#N/A</v>
      </c>
      <c r="AH1200" s="22" t="str">
        <f>VLOOKUP($G1200,Temp!$D:$F,AH$1,FALSE)</f>
        <v>outpost24.com</v>
      </c>
      <c r="AI1200" s="22">
        <f>VLOOKUP($G1200,Temp!$D:$F,AI$1,FALSE)</f>
        <v>0</v>
      </c>
      <c r="AJ1200" s="22" t="str">
        <f>VLOOKUP($G1200,Temp!$D:$F,AJ$1,FALSE)</f>
        <v>Drupal</v>
      </c>
    </row>
    <row r="1201" spans="1:36" ht="16" x14ac:dyDescent="0.2">
      <c r="A1201" s="8" t="str">
        <f t="shared" si="18"/>
        <v>Peggy Chen SDL plc</v>
      </c>
      <c r="B1201" s="8" t="s">
        <v>8517</v>
      </c>
      <c r="C1201" s="8" t="s">
        <v>8519</v>
      </c>
      <c r="D1201" s="8" t="s">
        <v>180</v>
      </c>
      <c r="E1201" s="8" t="s">
        <v>8521</v>
      </c>
      <c r="F1201" s="8" t="s">
        <v>8522</v>
      </c>
      <c r="G1201" s="12" t="s">
        <v>8211</v>
      </c>
      <c r="H1201" s="22" t="str">
        <f>VLOOKUP($G1201,Temp!$A:$C,H$1,FALSE)</f>
        <v>sdl.com</v>
      </c>
      <c r="I1201" s="22" t="e">
        <f>VLOOKUP($G1201,Temp!$A:$C,I$1,FALSE)</f>
        <v>#VALUE!</v>
      </c>
      <c r="J1201" s="22" t="e">
        <f>VLOOKUP($G1201,Temp!$A:$C,J$1,FALSE)</f>
        <v>#VALUE!</v>
      </c>
      <c r="K1201" s="22" t="e">
        <f>VLOOKUP($G1201,Temp!$A:$C,K$1,FALSE)</f>
        <v>#VALUE!</v>
      </c>
      <c r="L1201" s="22" t="e">
        <f>VLOOKUP($G1201,Temp!$A:$C,L$1,FALSE)</f>
        <v>#VALUE!</v>
      </c>
      <c r="M1201" s="22" t="e">
        <f>VLOOKUP($G1201,Temp!$A:$C,M$1,FALSE)</f>
        <v>#VALUE!</v>
      </c>
      <c r="N1201" s="22" t="e">
        <f>VLOOKUP($G1201,Temp!$A:$C,N$1,FALSE)</f>
        <v>#VALUE!</v>
      </c>
      <c r="O1201" s="22" t="e">
        <f>VLOOKUP($G1201,Temp!$A:$C,O$1,FALSE)</f>
        <v>#VALUE!</v>
      </c>
      <c r="P1201" s="22" t="e">
        <f>VLOOKUP($G1201,Temp!$A:$C,P$1,FALSE)</f>
        <v>#VALUE!</v>
      </c>
      <c r="Q1201" s="22" t="e">
        <f>VLOOKUP($G1201,Temp!$A:$C,Q$1,FALSE)</f>
        <v>#VALUE!</v>
      </c>
      <c r="R1201" s="22" t="e">
        <f>VLOOKUP($G1201,Temp!$A:$C,R$1,FALSE)</f>
        <v>#VALUE!</v>
      </c>
      <c r="S1201" s="22" t="e">
        <f>VLOOKUP($G1201,Temp!$A:$C,S$1,FALSE)</f>
        <v>#VALUE!</v>
      </c>
      <c r="T1201" s="22" t="e">
        <f>VLOOKUP($G1201,Temp!$A:$C,T$1,FALSE)</f>
        <v>#VALUE!</v>
      </c>
      <c r="U1201" s="22" t="e">
        <f>VLOOKUP($G1201,Temp!$A:$C,U$1,FALSE)</f>
        <v>#VALUE!</v>
      </c>
      <c r="V1201" s="22" t="e">
        <f>VLOOKUP($G1201,Temp!$A:$C,V$1,FALSE)</f>
        <v>#VALUE!</v>
      </c>
      <c r="W1201" s="22" t="e">
        <f>VLOOKUP($G1201,Temp!$A:$C,W$1,FALSE)</f>
        <v>#VALUE!</v>
      </c>
      <c r="X1201" s="22" t="e">
        <f>VLOOKUP($G1201,Temp!$A:$C,X$1,FALSE)</f>
        <v>#VALUE!</v>
      </c>
      <c r="Y1201" s="22">
        <f>VLOOKUP($G1201,Temp!$A:$C,Y$1,FALSE)</f>
        <v>29000</v>
      </c>
      <c r="Z1201" s="22">
        <f>VLOOKUP($G1201,Temp!$A:$C,Z$1,FALSE)</f>
        <v>93</v>
      </c>
      <c r="AA1201" s="22" t="e">
        <f>VLOOKUP($A1201,Searches!$A:$H,AA$1,FALSE)</f>
        <v>#N/A</v>
      </c>
      <c r="AB1201" s="22" t="e">
        <f>VLOOKUP($A1201,Searches!$A:$H,AB$1,FALSE)</f>
        <v>#N/A</v>
      </c>
      <c r="AC1201" s="22" t="e">
        <f>VLOOKUP($A1201,Searches!$A:$H,AC$1,FALSE)</f>
        <v>#N/A</v>
      </c>
      <c r="AD1201" s="22" t="e">
        <f>VLOOKUP($A1201,Searches!$A:$H,AD$1,FALSE)</f>
        <v>#N/A</v>
      </c>
      <c r="AE1201" s="22" t="e">
        <f>VLOOKUP($A1201,Searches!$A:$H,AE$1,FALSE)</f>
        <v>#N/A</v>
      </c>
      <c r="AF1201" s="22" t="e">
        <f>VLOOKUP($A1201,Searches!$A:$H,AF$1,FALSE)</f>
        <v>#N/A</v>
      </c>
      <c r="AG1201" s="22" t="e">
        <f>VLOOKUP($A1201,Searches!$A:$H,AG$1,FALSE)</f>
        <v>#N/A</v>
      </c>
      <c r="AH1201" s="22" t="str">
        <f>VLOOKUP($G1201,Temp!$D:$F,AH$1,FALSE)</f>
        <v>sdl.com</v>
      </c>
      <c r="AI1201" s="22" t="str">
        <f>VLOOKUP($G1201,Temp!$D:$F,AI$1,FALSE)</f>
        <v>Marketo</v>
      </c>
      <c r="AJ1201" s="22" t="str">
        <f>VLOOKUP($G1201,Temp!$D:$F,AJ$1,FALSE)</f>
        <v>WordPress</v>
      </c>
    </row>
    <row r="1202" spans="1:36" ht="16" x14ac:dyDescent="0.2">
      <c r="A1202" s="8" t="str">
        <f t="shared" si="18"/>
        <v>Jasmeet Sawhney YibLab</v>
      </c>
      <c r="B1202" s="8" t="s">
        <v>8530</v>
      </c>
      <c r="C1202" s="8" t="s">
        <v>8531</v>
      </c>
      <c r="D1202" s="8" t="s">
        <v>8532</v>
      </c>
      <c r="E1202" s="8" t="s">
        <v>8533</v>
      </c>
      <c r="F1202" s="8" t="s">
        <v>8534</v>
      </c>
      <c r="G1202" s="12" t="s">
        <v>8212</v>
      </c>
      <c r="H1202" s="22" t="str">
        <f>VLOOKUP($G1202,Temp!$A:$C,H$1,FALSE)</f>
        <v>yiblab.com</v>
      </c>
      <c r="I1202" s="22" t="e">
        <f>VLOOKUP($G1202,Temp!$A:$C,I$1,FALSE)</f>
        <v>#VALUE!</v>
      </c>
      <c r="J1202" s="22" t="e">
        <f>VLOOKUP($G1202,Temp!$A:$C,J$1,FALSE)</f>
        <v>#VALUE!</v>
      </c>
      <c r="K1202" s="22" t="e">
        <f>VLOOKUP($G1202,Temp!$A:$C,K$1,FALSE)</f>
        <v>#VALUE!</v>
      </c>
      <c r="L1202" s="22" t="e">
        <f>VLOOKUP($G1202,Temp!$A:$C,L$1,FALSE)</f>
        <v>#VALUE!</v>
      </c>
      <c r="M1202" s="22" t="e">
        <f>VLOOKUP($G1202,Temp!$A:$C,M$1,FALSE)</f>
        <v>#VALUE!</v>
      </c>
      <c r="N1202" s="22" t="e">
        <f>VLOOKUP($G1202,Temp!$A:$C,N$1,FALSE)</f>
        <v>#VALUE!</v>
      </c>
      <c r="O1202" s="22" t="e">
        <f>VLOOKUP($G1202,Temp!$A:$C,O$1,FALSE)</f>
        <v>#VALUE!</v>
      </c>
      <c r="P1202" s="22" t="e">
        <f>VLOOKUP($G1202,Temp!$A:$C,P$1,FALSE)</f>
        <v>#VALUE!</v>
      </c>
      <c r="Q1202" s="22" t="e">
        <f>VLOOKUP($G1202,Temp!$A:$C,Q$1,FALSE)</f>
        <v>#VALUE!</v>
      </c>
      <c r="R1202" s="22" t="e">
        <f>VLOOKUP($G1202,Temp!$A:$C,R$1,FALSE)</f>
        <v>#VALUE!</v>
      </c>
      <c r="S1202" s="22" t="e">
        <f>VLOOKUP($G1202,Temp!$A:$C,S$1,FALSE)</f>
        <v>#VALUE!</v>
      </c>
      <c r="T1202" s="22" t="e">
        <f>VLOOKUP($G1202,Temp!$A:$C,T$1,FALSE)</f>
        <v>#VALUE!</v>
      </c>
      <c r="U1202" s="22" t="e">
        <f>VLOOKUP($G1202,Temp!$A:$C,U$1,FALSE)</f>
        <v>#VALUE!</v>
      </c>
      <c r="V1202" s="22" t="e">
        <f>VLOOKUP($G1202,Temp!$A:$C,V$1,FALSE)</f>
        <v>#VALUE!</v>
      </c>
      <c r="W1202" s="22" t="e">
        <f>VLOOKUP($G1202,Temp!$A:$C,W$1,FALSE)</f>
        <v>#VALUE!</v>
      </c>
      <c r="X1202" s="22" t="e">
        <f>VLOOKUP($G1202,Temp!$A:$C,X$1,FALSE)</f>
        <v>#VALUE!</v>
      </c>
      <c r="Y1202" s="22">
        <f>VLOOKUP($G1202,Temp!$A:$C,Y$1,FALSE)</f>
        <v>15</v>
      </c>
      <c r="Z1202" s="22">
        <f>VLOOKUP($G1202,Temp!$A:$C,Z$1,FALSE)</f>
        <v>0</v>
      </c>
      <c r="AA1202" s="22" t="str">
        <f>VLOOKUP($A1202,Searches!$A:$H,AA$1,FALSE)</f>
        <v>Jasmeet Sawhney</v>
      </c>
      <c r="AB1202" s="22" t="str">
        <f>VLOOKUP($A1202,Searches!$A:$H,AB$1,FALSE)</f>
        <v>Yiblab</v>
      </c>
      <c r="AC1202" s="22" t="str">
        <f>VLOOKUP($A1202,Searches!$A:$H,AC$1,FALSE)</f>
        <v>CEO &amp; CMO</v>
      </c>
      <c r="AD1202" s="22" t="str">
        <f>VLOOKUP($A1202,Searches!$A:$H,AD$1,FALSE)</f>
        <v>2nd</v>
      </c>
      <c r="AE1202" s="22" t="str">
        <f>VLOOKUP($A1202,Searches!$A:$H,AE$1,FALSE)</f>
        <v/>
      </c>
      <c r="AF1202" s="22" t="str">
        <f>VLOOKUP($A1202,Searches!$A:$H,AF$1,FALSE)</f>
        <v>Greater New York City Area</v>
      </c>
      <c r="AG1202" s="22" t="str">
        <f>VLOOKUP($A1202,Searches!$A:$H,AG$1,FALSE)</f>
        <v>https://www.linkedin.com/sales/profile/25887214,mBWN,NAME_SEARCH?moduleKey=peopleSearchResults&amp;pageKey=sales-search3-people-refinement&amp;contextId=60BC92C971D70515801E49D6842B0000&amp;requestId=7b356a14-0af3-46c2-9827-fd4abfb254c4&amp;action=CLICK&amp;target=urn%3Ali%3AsalesLead%3A(-1%2C25887214)&amp;pageNumber=18&amp;targetEl=profilelink&amp;position=12&amp;trk=lss-serp-result-lead_photo</v>
      </c>
      <c r="AH1202" s="22" t="str">
        <f>VLOOKUP($G1202,Temp!$D:$F,AH$1,FALSE)</f>
        <v>yiblab.com</v>
      </c>
      <c r="AI1202" s="22">
        <f>VLOOKUP($G1202,Temp!$D:$F,AI$1,FALSE)</f>
        <v>0</v>
      </c>
      <c r="AJ1202" s="22" t="str">
        <f>VLOOKUP($G1202,Temp!$D:$F,AJ$1,FALSE)</f>
        <v>WordPress</v>
      </c>
    </row>
    <row r="1203" spans="1:36" ht="16" x14ac:dyDescent="0.2">
      <c r="A1203" s="8" t="str">
        <f t="shared" si="18"/>
        <v>Chad Bockius Vast.com</v>
      </c>
      <c r="B1203" s="8" t="s">
        <v>7662</v>
      </c>
      <c r="C1203" s="8" t="s">
        <v>7663</v>
      </c>
      <c r="D1203" s="8" t="s">
        <v>7664</v>
      </c>
      <c r="E1203" s="8" t="s">
        <v>7665</v>
      </c>
      <c r="F1203" s="12" t="s">
        <v>7666</v>
      </c>
      <c r="G1203" s="12" t="s">
        <v>7667</v>
      </c>
      <c r="H1203" s="22" t="str">
        <f>VLOOKUP($G1203,Temp!$A:$C,H$1,FALSE)</f>
        <v>vast.com</v>
      </c>
      <c r="I1203" s="22" t="e">
        <f>VLOOKUP($G1203,Temp!$A:$C,I$1,FALSE)</f>
        <v>#VALUE!</v>
      </c>
      <c r="J1203" s="22" t="e">
        <f>VLOOKUP($G1203,Temp!$A:$C,J$1,FALSE)</f>
        <v>#VALUE!</v>
      </c>
      <c r="K1203" s="22" t="e">
        <f>VLOOKUP($G1203,Temp!$A:$C,K$1,FALSE)</f>
        <v>#VALUE!</v>
      </c>
      <c r="L1203" s="22" t="e">
        <f>VLOOKUP($G1203,Temp!$A:$C,L$1,FALSE)</f>
        <v>#VALUE!</v>
      </c>
      <c r="M1203" s="22" t="e">
        <f>VLOOKUP($G1203,Temp!$A:$C,M$1,FALSE)</f>
        <v>#VALUE!</v>
      </c>
      <c r="N1203" s="22" t="e">
        <f>VLOOKUP($G1203,Temp!$A:$C,N$1,FALSE)</f>
        <v>#VALUE!</v>
      </c>
      <c r="O1203" s="22" t="e">
        <f>VLOOKUP($G1203,Temp!$A:$C,O$1,FALSE)</f>
        <v>#VALUE!</v>
      </c>
      <c r="P1203" s="22" t="e">
        <f>VLOOKUP($G1203,Temp!$A:$C,P$1,FALSE)</f>
        <v>#VALUE!</v>
      </c>
      <c r="Q1203" s="22" t="e">
        <f>VLOOKUP($G1203,Temp!$A:$C,Q$1,FALSE)</f>
        <v>#VALUE!</v>
      </c>
      <c r="R1203" s="22" t="e">
        <f>VLOOKUP($G1203,Temp!$A:$C,R$1,FALSE)</f>
        <v>#VALUE!</v>
      </c>
      <c r="S1203" s="22" t="e">
        <f>VLOOKUP($G1203,Temp!$A:$C,S$1,FALSE)</f>
        <v>#VALUE!</v>
      </c>
      <c r="T1203" s="22" t="e">
        <f>VLOOKUP($G1203,Temp!$A:$C,T$1,FALSE)</f>
        <v>#VALUE!</v>
      </c>
      <c r="U1203" s="22" t="e">
        <f>VLOOKUP($G1203,Temp!$A:$C,U$1,FALSE)</f>
        <v>#VALUE!</v>
      </c>
      <c r="V1203" s="22" t="e">
        <f>VLOOKUP($G1203,Temp!$A:$C,V$1,FALSE)</f>
        <v>#VALUE!</v>
      </c>
      <c r="W1203" s="22" t="e">
        <f>VLOOKUP($G1203,Temp!$A:$C,W$1,FALSE)</f>
        <v>#VALUE!</v>
      </c>
      <c r="X1203" s="22" t="e">
        <f>VLOOKUP($G1203,Temp!$A:$C,X$1,FALSE)</f>
        <v>#VALUE!</v>
      </c>
      <c r="Y1203" s="22">
        <f>VLOOKUP($G1203,Temp!$A:$C,Y$1,FALSE)</f>
        <v>2400</v>
      </c>
      <c r="Z1203" s="22">
        <f>VLOOKUP($G1203,Temp!$A:$C,Z$1,FALSE)</f>
        <v>0</v>
      </c>
      <c r="AA1203" s="22" t="e">
        <f>VLOOKUP($A1203,Searches!$A:$H,AA$1,FALSE)</f>
        <v>#N/A</v>
      </c>
      <c r="AB1203" s="22" t="e">
        <f>VLOOKUP($A1203,Searches!$A:$H,AB$1,FALSE)</f>
        <v>#N/A</v>
      </c>
      <c r="AC1203" s="22" t="e">
        <f>VLOOKUP($A1203,Searches!$A:$H,AC$1,FALSE)</f>
        <v>#N/A</v>
      </c>
      <c r="AD1203" s="22" t="e">
        <f>VLOOKUP($A1203,Searches!$A:$H,AD$1,FALSE)</f>
        <v>#N/A</v>
      </c>
      <c r="AE1203" s="22" t="e">
        <f>VLOOKUP($A1203,Searches!$A:$H,AE$1,FALSE)</f>
        <v>#N/A</v>
      </c>
      <c r="AF1203" s="22" t="e">
        <f>VLOOKUP($A1203,Searches!$A:$H,AF$1,FALSE)</f>
        <v>#N/A</v>
      </c>
      <c r="AG1203" s="22" t="e">
        <f>VLOOKUP($A1203,Searches!$A:$H,AG$1,FALSE)</f>
        <v>#N/A</v>
      </c>
      <c r="AH1203" s="22" t="str">
        <f>VLOOKUP($G1203,Temp!$D:$F,AH$1,FALSE)</f>
        <v>vast.com</v>
      </c>
      <c r="AI1203" s="22">
        <f>VLOOKUP($G1203,Temp!$D:$F,AI$1,FALSE)</f>
        <v>0</v>
      </c>
      <c r="AJ1203" s="22" t="str">
        <f>VLOOKUP($G1203,Temp!$D:$F,AJ$1,FALSE)</f>
        <v>WordPress</v>
      </c>
    </row>
    <row r="1204" spans="1:36" ht="16" x14ac:dyDescent="0.2">
      <c r="A1204" s="8" t="str">
        <f t="shared" si="18"/>
        <v>Michael Sauber INSTEC</v>
      </c>
      <c r="B1204" s="8" t="s">
        <v>1203</v>
      </c>
      <c r="C1204" s="8" t="s">
        <v>3307</v>
      </c>
      <c r="D1204" s="8" t="s">
        <v>1384</v>
      </c>
      <c r="E1204" s="8" t="s">
        <v>3308</v>
      </c>
      <c r="F1204" s="8" t="s">
        <v>3309</v>
      </c>
      <c r="G1204" s="12" t="s">
        <v>3310</v>
      </c>
      <c r="H1204" s="22" t="str">
        <f>VLOOKUP($G1204,Temp!$A:$C,H$1,FALSE)</f>
        <v>instec-corp.com</v>
      </c>
      <c r="I1204" s="22" t="e">
        <f>VLOOKUP($G1204,Temp!$A:$C,I$1,FALSE)</f>
        <v>#VALUE!</v>
      </c>
      <c r="J1204" s="22" t="e">
        <f>VLOOKUP($G1204,Temp!$A:$C,J$1,FALSE)</f>
        <v>#VALUE!</v>
      </c>
      <c r="K1204" s="22" t="e">
        <f>VLOOKUP($G1204,Temp!$A:$C,K$1,FALSE)</f>
        <v>#VALUE!</v>
      </c>
      <c r="L1204" s="22" t="e">
        <f>VLOOKUP($G1204,Temp!$A:$C,L$1,FALSE)</f>
        <v>#VALUE!</v>
      </c>
      <c r="M1204" s="22" t="e">
        <f>VLOOKUP($G1204,Temp!$A:$C,M$1,FALSE)</f>
        <v>#VALUE!</v>
      </c>
      <c r="N1204" s="22" t="e">
        <f>VLOOKUP($G1204,Temp!$A:$C,N$1,FALSE)</f>
        <v>#VALUE!</v>
      </c>
      <c r="O1204" s="22" t="e">
        <f>VLOOKUP($G1204,Temp!$A:$C,O$1,FALSE)</f>
        <v>#VALUE!</v>
      </c>
      <c r="P1204" s="22" t="e">
        <f>VLOOKUP($G1204,Temp!$A:$C,P$1,FALSE)</f>
        <v>#VALUE!</v>
      </c>
      <c r="Q1204" s="22" t="e">
        <f>VLOOKUP($G1204,Temp!$A:$C,Q$1,FALSE)</f>
        <v>#VALUE!</v>
      </c>
      <c r="R1204" s="22" t="e">
        <f>VLOOKUP($G1204,Temp!$A:$C,R$1,FALSE)</f>
        <v>#VALUE!</v>
      </c>
      <c r="S1204" s="22" t="e">
        <f>VLOOKUP($G1204,Temp!$A:$C,S$1,FALSE)</f>
        <v>#VALUE!</v>
      </c>
      <c r="T1204" s="22" t="e">
        <f>VLOOKUP($G1204,Temp!$A:$C,T$1,FALSE)</f>
        <v>#VALUE!</v>
      </c>
      <c r="U1204" s="22" t="e">
        <f>VLOOKUP($G1204,Temp!$A:$C,U$1,FALSE)</f>
        <v>#VALUE!</v>
      </c>
      <c r="V1204" s="22" t="e">
        <f>VLOOKUP($G1204,Temp!$A:$C,V$1,FALSE)</f>
        <v>#VALUE!</v>
      </c>
      <c r="W1204" s="22" t="e">
        <f>VLOOKUP($G1204,Temp!$A:$C,W$1,FALSE)</f>
        <v>#VALUE!</v>
      </c>
      <c r="X1204" s="22" t="e">
        <f>VLOOKUP($G1204,Temp!$A:$C,X$1,FALSE)</f>
        <v>#VALUE!</v>
      </c>
      <c r="Y1204" s="22">
        <f>VLOOKUP($G1204,Temp!$A:$C,Y$1,FALSE)</f>
        <v>5800</v>
      </c>
      <c r="Z1204" s="22">
        <f>VLOOKUP($G1204,Temp!$A:$C,Z$1,FALSE)</f>
        <v>0</v>
      </c>
      <c r="AA1204" s="22" t="str">
        <f>VLOOKUP($A1204,Searches!$A:$H,AA$1,FALSE)</f>
        <v>Michael Sauber</v>
      </c>
      <c r="AB1204" s="22" t="str">
        <f>VLOOKUP($A1204,Searches!$A:$H,AB$1,FALSE)</f>
        <v>INSTEC</v>
      </c>
      <c r="AC1204" s="22" t="str">
        <f>VLOOKUP($A1204,Searches!$A:$H,AC$1,FALSE)</f>
        <v>Vice President of Marketing</v>
      </c>
      <c r="AD1204" s="22" t="str">
        <f>VLOOKUP($A1204,Searches!$A:$H,AD$1,FALSE)</f>
        <v>2nd</v>
      </c>
      <c r="AE1204" s="22" t="str">
        <f>VLOOKUP($A1204,Searches!$A:$H,AE$1,FALSE)</f>
        <v/>
      </c>
      <c r="AF1204" s="22" t="str">
        <f>VLOOKUP($A1204,Searches!$A:$H,AF$1,FALSE)</f>
        <v>Greater Philadelphia Area</v>
      </c>
      <c r="AG1204" s="22" t="str">
        <f>VLOOKUP($A1204,Searches!$A:$H,AG$1,FALSE)</f>
        <v>https://www.linkedin.com/sales/profile/485312,5TR1,NAME_SEARCH?moduleKey=peopleSearchResults&amp;pageKey=sales-search3-people-refinement&amp;contextId=60BC92C971D70515801E49D6842B0000&amp;requestId=7e4c0984-1b5a-43b7-9f77-f096cad0ec87&amp;action=CLICK&amp;target=urn%3Ali%3AsalesLead%3A(-1%2C485312)&amp;pageNumber=15&amp;targetEl=profilelink&amp;position=11&amp;trk=lss-serp-result-lead_photo</v>
      </c>
      <c r="AH1204" s="22" t="e">
        <f>VLOOKUP($G1204,Temp!$D:$F,AH$1,FALSE)</f>
        <v>#N/A</v>
      </c>
      <c r="AI1204" s="22" t="e">
        <f>VLOOKUP($G1204,Temp!$D:$F,AI$1,FALSE)</f>
        <v>#N/A</v>
      </c>
      <c r="AJ1204" s="22" t="e">
        <f>VLOOKUP($G1204,Temp!$D:$F,AJ$1,FALSE)</f>
        <v>#N/A</v>
      </c>
    </row>
    <row r="1205" spans="1:36" ht="16" x14ac:dyDescent="0.2">
      <c r="A1205" s="8" t="str">
        <f t="shared" si="18"/>
        <v>Bart Waldeck Tango Corp.</v>
      </c>
      <c r="B1205" s="8" t="s">
        <v>5110</v>
      </c>
      <c r="C1205" s="8" t="s">
        <v>5111</v>
      </c>
      <c r="D1205" s="8" t="s">
        <v>5112</v>
      </c>
      <c r="E1205" s="8" t="s">
        <v>5113</v>
      </c>
      <c r="F1205" s="8" t="s">
        <v>5114</v>
      </c>
      <c r="G1205" s="12" t="s">
        <v>5115</v>
      </c>
      <c r="H1205" s="22" t="str">
        <f>VLOOKUP($G1205,Temp!$A:$C,H$1,FALSE)</f>
        <v>tangoanalytics.com</v>
      </c>
      <c r="I1205" s="22" t="e">
        <f>VLOOKUP($G1205,Temp!$A:$C,I$1,FALSE)</f>
        <v>#VALUE!</v>
      </c>
      <c r="J1205" s="22" t="e">
        <f>VLOOKUP($G1205,Temp!$A:$C,J$1,FALSE)</f>
        <v>#VALUE!</v>
      </c>
      <c r="K1205" s="22" t="e">
        <f>VLOOKUP($G1205,Temp!$A:$C,K$1,FALSE)</f>
        <v>#VALUE!</v>
      </c>
      <c r="L1205" s="22" t="e">
        <f>VLOOKUP($G1205,Temp!$A:$C,L$1,FALSE)</f>
        <v>#VALUE!</v>
      </c>
      <c r="M1205" s="22" t="e">
        <f>VLOOKUP($G1205,Temp!$A:$C,M$1,FALSE)</f>
        <v>#VALUE!</v>
      </c>
      <c r="N1205" s="22" t="e">
        <f>VLOOKUP($G1205,Temp!$A:$C,N$1,FALSE)</f>
        <v>#VALUE!</v>
      </c>
      <c r="O1205" s="22" t="e">
        <f>VLOOKUP($G1205,Temp!$A:$C,O$1,FALSE)</f>
        <v>#VALUE!</v>
      </c>
      <c r="P1205" s="22" t="e">
        <f>VLOOKUP($G1205,Temp!$A:$C,P$1,FALSE)</f>
        <v>#VALUE!</v>
      </c>
      <c r="Q1205" s="22" t="e">
        <f>VLOOKUP($G1205,Temp!$A:$C,Q$1,FALSE)</f>
        <v>#VALUE!</v>
      </c>
      <c r="R1205" s="22" t="e">
        <f>VLOOKUP($G1205,Temp!$A:$C,R$1,FALSE)</f>
        <v>#VALUE!</v>
      </c>
      <c r="S1205" s="22" t="e">
        <f>VLOOKUP($G1205,Temp!$A:$C,S$1,FALSE)</f>
        <v>#VALUE!</v>
      </c>
      <c r="T1205" s="22" t="e">
        <f>VLOOKUP($G1205,Temp!$A:$C,T$1,FALSE)</f>
        <v>#VALUE!</v>
      </c>
      <c r="U1205" s="22" t="e">
        <f>VLOOKUP($G1205,Temp!$A:$C,U$1,FALSE)</f>
        <v>#VALUE!</v>
      </c>
      <c r="V1205" s="22" t="e">
        <f>VLOOKUP($G1205,Temp!$A:$C,V$1,FALSE)</f>
        <v>#VALUE!</v>
      </c>
      <c r="W1205" s="22" t="e">
        <f>VLOOKUP($G1205,Temp!$A:$C,W$1,FALSE)</f>
        <v>#VALUE!</v>
      </c>
      <c r="X1205" s="22" t="e">
        <f>VLOOKUP($G1205,Temp!$A:$C,X$1,FALSE)</f>
        <v>#VALUE!</v>
      </c>
      <c r="Y1205" s="22">
        <f>VLOOKUP($G1205,Temp!$A:$C,Y$1,FALSE)</f>
        <v>651</v>
      </c>
      <c r="Z1205" s="22">
        <f>VLOOKUP($G1205,Temp!$A:$C,Z$1,FALSE)</f>
        <v>225</v>
      </c>
      <c r="AA1205" s="22" t="e">
        <f>VLOOKUP($A1205,Searches!$A:$H,AA$1,FALSE)</f>
        <v>#N/A</v>
      </c>
      <c r="AB1205" s="22" t="e">
        <f>VLOOKUP($A1205,Searches!$A:$H,AB$1,FALSE)</f>
        <v>#N/A</v>
      </c>
      <c r="AC1205" s="22" t="e">
        <f>VLOOKUP($A1205,Searches!$A:$H,AC$1,FALSE)</f>
        <v>#N/A</v>
      </c>
      <c r="AD1205" s="22" t="e">
        <f>VLOOKUP($A1205,Searches!$A:$H,AD$1,FALSE)</f>
        <v>#N/A</v>
      </c>
      <c r="AE1205" s="22" t="e">
        <f>VLOOKUP($A1205,Searches!$A:$H,AE$1,FALSE)</f>
        <v>#N/A</v>
      </c>
      <c r="AF1205" s="22" t="e">
        <f>VLOOKUP($A1205,Searches!$A:$H,AF$1,FALSE)</f>
        <v>#N/A</v>
      </c>
      <c r="AG1205" s="22" t="e">
        <f>VLOOKUP($A1205,Searches!$A:$H,AG$1,FALSE)</f>
        <v>#N/A</v>
      </c>
      <c r="AH1205" s="22" t="str">
        <f>VLOOKUP($G1205,Temp!$D:$F,AH$1,FALSE)</f>
        <v>tangoanalytics.com</v>
      </c>
      <c r="AI1205" s="22">
        <f>VLOOKUP($G1205,Temp!$D:$F,AI$1,FALSE)</f>
        <v>0</v>
      </c>
      <c r="AJ1205" s="22" t="str">
        <f>VLOOKUP($G1205,Temp!$D:$F,AJ$1,FALSE)</f>
        <v>WordPress</v>
      </c>
    </row>
    <row r="1206" spans="1:36" ht="16" x14ac:dyDescent="0.2">
      <c r="A1206" s="8" t="str">
        <f t="shared" si="18"/>
        <v>Stephen Gold Honeywell</v>
      </c>
      <c r="B1206" s="8" t="s">
        <v>5636</v>
      </c>
      <c r="C1206" s="8" t="s">
        <v>1504</v>
      </c>
      <c r="D1206" s="8" t="s">
        <v>8539</v>
      </c>
      <c r="E1206" s="8" t="s">
        <v>634</v>
      </c>
      <c r="F1206" s="8" t="s">
        <v>8540</v>
      </c>
      <c r="G1206" s="8" t="s">
        <v>634</v>
      </c>
      <c r="H1206" s="22" t="e">
        <f>VLOOKUP($G1206,Temp!$A:$C,H$1,FALSE)</f>
        <v>#N/A</v>
      </c>
      <c r="I1206" s="22" t="e">
        <f>VLOOKUP($G1206,Temp!$A:$C,I$1,FALSE)</f>
        <v>#N/A</v>
      </c>
      <c r="J1206" s="22" t="e">
        <f>VLOOKUP($G1206,Temp!$A:$C,J$1,FALSE)</f>
        <v>#N/A</v>
      </c>
      <c r="K1206" s="22" t="e">
        <f>VLOOKUP($G1206,Temp!$A:$C,K$1,FALSE)</f>
        <v>#N/A</v>
      </c>
      <c r="L1206" s="22" t="e">
        <f>VLOOKUP($G1206,Temp!$A:$C,L$1,FALSE)</f>
        <v>#N/A</v>
      </c>
      <c r="M1206" s="22" t="e">
        <f>VLOOKUP($G1206,Temp!$A:$C,M$1,FALSE)</f>
        <v>#N/A</v>
      </c>
      <c r="N1206" s="22" t="e">
        <f>VLOOKUP($G1206,Temp!$A:$C,N$1,FALSE)</f>
        <v>#N/A</v>
      </c>
      <c r="O1206" s="22" t="e">
        <f>VLOOKUP($G1206,Temp!$A:$C,O$1,FALSE)</f>
        <v>#N/A</v>
      </c>
      <c r="P1206" s="22" t="e">
        <f>VLOOKUP($G1206,Temp!$A:$C,P$1,FALSE)</f>
        <v>#N/A</v>
      </c>
      <c r="Q1206" s="22" t="e">
        <f>VLOOKUP($G1206,Temp!$A:$C,Q$1,FALSE)</f>
        <v>#N/A</v>
      </c>
      <c r="R1206" s="22" t="e">
        <f>VLOOKUP($G1206,Temp!$A:$C,R$1,FALSE)</f>
        <v>#N/A</v>
      </c>
      <c r="S1206" s="22" t="e">
        <f>VLOOKUP($G1206,Temp!$A:$C,S$1,FALSE)</f>
        <v>#N/A</v>
      </c>
      <c r="T1206" s="22" t="e">
        <f>VLOOKUP($G1206,Temp!$A:$C,T$1,FALSE)</f>
        <v>#N/A</v>
      </c>
      <c r="U1206" s="22" t="e">
        <f>VLOOKUP($G1206,Temp!$A:$C,U$1,FALSE)</f>
        <v>#N/A</v>
      </c>
      <c r="V1206" s="22" t="e">
        <f>VLOOKUP($G1206,Temp!$A:$C,V$1,FALSE)</f>
        <v>#N/A</v>
      </c>
      <c r="W1206" s="22" t="e">
        <f>VLOOKUP($G1206,Temp!$A:$C,W$1,FALSE)</f>
        <v>#N/A</v>
      </c>
      <c r="X1206" s="22" t="e">
        <f>VLOOKUP($G1206,Temp!$A:$C,X$1,FALSE)</f>
        <v>#N/A</v>
      </c>
      <c r="Y1206" s="22" t="e">
        <f>VLOOKUP($G1206,Temp!$A:$C,Y$1,FALSE)</f>
        <v>#N/A</v>
      </c>
      <c r="Z1206" s="22" t="e">
        <f>VLOOKUP($G1206,Temp!$A:$C,Z$1,FALSE)</f>
        <v>#N/A</v>
      </c>
      <c r="AA1206" s="22" t="e">
        <f>VLOOKUP($A1206,Searches!$A:$H,AA$1,FALSE)</f>
        <v>#N/A</v>
      </c>
      <c r="AB1206" s="22" t="e">
        <f>VLOOKUP($A1206,Searches!$A:$H,AB$1,FALSE)</f>
        <v>#N/A</v>
      </c>
      <c r="AC1206" s="22" t="e">
        <f>VLOOKUP($A1206,Searches!$A:$H,AC$1,FALSE)</f>
        <v>#N/A</v>
      </c>
      <c r="AD1206" s="22" t="e">
        <f>VLOOKUP($A1206,Searches!$A:$H,AD$1,FALSE)</f>
        <v>#N/A</v>
      </c>
      <c r="AE1206" s="22" t="e">
        <f>VLOOKUP($A1206,Searches!$A:$H,AE$1,FALSE)</f>
        <v>#N/A</v>
      </c>
      <c r="AF1206" s="22" t="e">
        <f>VLOOKUP($A1206,Searches!$A:$H,AF$1,FALSE)</f>
        <v>#N/A</v>
      </c>
      <c r="AG1206" s="22" t="e">
        <f>VLOOKUP($A1206,Searches!$A:$H,AG$1,FALSE)</f>
        <v>#N/A</v>
      </c>
      <c r="AH1206" s="22" t="e">
        <f>VLOOKUP($G1206,Temp!$D:$F,AH$1,FALSE)</f>
        <v>#N/A</v>
      </c>
      <c r="AI1206" s="22" t="e">
        <f>VLOOKUP($G1206,Temp!$D:$F,AI$1,FALSE)</f>
        <v>#N/A</v>
      </c>
      <c r="AJ1206" s="22" t="e">
        <f>VLOOKUP($G1206,Temp!$D:$F,AJ$1,FALSE)</f>
        <v>#N/A</v>
      </c>
    </row>
    <row r="1207" spans="1:36" ht="16" x14ac:dyDescent="0.2">
      <c r="A1207" s="8" t="str">
        <f t="shared" si="18"/>
        <v>Sam Decker Clearhead: The Experience Optimization Company</v>
      </c>
      <c r="B1207" s="8" t="s">
        <v>7030</v>
      </c>
      <c r="C1207" s="8" t="s">
        <v>8542</v>
      </c>
      <c r="D1207" s="8" t="s">
        <v>8543</v>
      </c>
      <c r="E1207" s="8" t="s">
        <v>8544</v>
      </c>
      <c r="F1207" s="8" t="s">
        <v>8545</v>
      </c>
      <c r="G1207" s="12" t="s">
        <v>8224</v>
      </c>
      <c r="H1207" s="22" t="str">
        <f>VLOOKUP($G1207,Temp!$A:$C,H$1,FALSE)</f>
        <v>clearhead.me</v>
      </c>
      <c r="I1207" s="22" t="e">
        <f>VLOOKUP($G1207,Temp!$A:$C,I$1,FALSE)</f>
        <v>#VALUE!</v>
      </c>
      <c r="J1207" s="22" t="e">
        <f>VLOOKUP($G1207,Temp!$A:$C,J$1,FALSE)</f>
        <v>#VALUE!</v>
      </c>
      <c r="K1207" s="22" t="e">
        <f>VLOOKUP($G1207,Temp!$A:$C,K$1,FALSE)</f>
        <v>#VALUE!</v>
      </c>
      <c r="L1207" s="22" t="e">
        <f>VLOOKUP($G1207,Temp!$A:$C,L$1,FALSE)</f>
        <v>#VALUE!</v>
      </c>
      <c r="M1207" s="22" t="e">
        <f>VLOOKUP($G1207,Temp!$A:$C,M$1,FALSE)</f>
        <v>#VALUE!</v>
      </c>
      <c r="N1207" s="22" t="e">
        <f>VLOOKUP($G1207,Temp!$A:$C,N$1,FALSE)</f>
        <v>#VALUE!</v>
      </c>
      <c r="O1207" s="22" t="e">
        <f>VLOOKUP($G1207,Temp!$A:$C,O$1,FALSE)</f>
        <v>#VALUE!</v>
      </c>
      <c r="P1207" s="22" t="e">
        <f>VLOOKUP($G1207,Temp!$A:$C,P$1,FALSE)</f>
        <v>#VALUE!</v>
      </c>
      <c r="Q1207" s="22" t="e">
        <f>VLOOKUP($G1207,Temp!$A:$C,Q$1,FALSE)</f>
        <v>#VALUE!</v>
      </c>
      <c r="R1207" s="22" t="e">
        <f>VLOOKUP($G1207,Temp!$A:$C,R$1,FALSE)</f>
        <v>#VALUE!</v>
      </c>
      <c r="S1207" s="22" t="e">
        <f>VLOOKUP($G1207,Temp!$A:$C,S$1,FALSE)</f>
        <v>#VALUE!</v>
      </c>
      <c r="T1207" s="22" t="e">
        <f>VLOOKUP($G1207,Temp!$A:$C,T$1,FALSE)</f>
        <v>#VALUE!</v>
      </c>
      <c r="U1207" s="22" t="e">
        <f>VLOOKUP($G1207,Temp!$A:$C,U$1,FALSE)</f>
        <v>#VALUE!</v>
      </c>
      <c r="V1207" s="22" t="e">
        <f>VLOOKUP($G1207,Temp!$A:$C,V$1,FALSE)</f>
        <v>#VALUE!</v>
      </c>
      <c r="W1207" s="22" t="e">
        <f>VLOOKUP($G1207,Temp!$A:$C,W$1,FALSE)</f>
        <v>#VALUE!</v>
      </c>
      <c r="X1207" s="22" t="e">
        <f>VLOOKUP($G1207,Temp!$A:$C,X$1,FALSE)</f>
        <v>#VALUE!</v>
      </c>
      <c r="Y1207" s="22">
        <f>VLOOKUP($G1207,Temp!$A:$C,Y$1,FALSE)</f>
        <v>0</v>
      </c>
      <c r="Z1207" s="22">
        <f>VLOOKUP($G1207,Temp!$A:$C,Z$1,FALSE)</f>
        <v>0</v>
      </c>
      <c r="AA1207" s="22" t="e">
        <f>VLOOKUP($A1207,Searches!$A:$H,AA$1,FALSE)</f>
        <v>#N/A</v>
      </c>
      <c r="AB1207" s="22" t="e">
        <f>VLOOKUP($A1207,Searches!$A:$H,AB$1,FALSE)</f>
        <v>#N/A</v>
      </c>
      <c r="AC1207" s="22" t="e">
        <f>VLOOKUP($A1207,Searches!$A:$H,AC$1,FALSE)</f>
        <v>#N/A</v>
      </c>
      <c r="AD1207" s="22" t="e">
        <f>VLOOKUP($A1207,Searches!$A:$H,AD$1,FALSE)</f>
        <v>#N/A</v>
      </c>
      <c r="AE1207" s="22" t="e">
        <f>VLOOKUP($A1207,Searches!$A:$H,AE$1,FALSE)</f>
        <v>#N/A</v>
      </c>
      <c r="AF1207" s="22" t="e">
        <f>VLOOKUP($A1207,Searches!$A:$H,AF$1,FALSE)</f>
        <v>#N/A</v>
      </c>
      <c r="AG1207" s="22" t="e">
        <f>VLOOKUP($A1207,Searches!$A:$H,AG$1,FALSE)</f>
        <v>#N/A</v>
      </c>
      <c r="AH1207" s="22" t="str">
        <f>VLOOKUP($G1207,Temp!$D:$F,AH$1,FALSE)</f>
        <v>clearhead.me</v>
      </c>
      <c r="AI1207" s="22" t="str">
        <f>VLOOKUP($G1207,Temp!$D:$F,AI$1,FALSE)</f>
        <v>HubSpot</v>
      </c>
      <c r="AJ1207" s="22" t="str">
        <f>VLOOKUP($G1207,Temp!$D:$F,AJ$1,FALSE)</f>
        <v>WordPress</v>
      </c>
    </row>
    <row r="1208" spans="1:36" ht="16" x14ac:dyDescent="0.2">
      <c r="A1208" s="8" t="str">
        <f t="shared" si="18"/>
        <v>Josh Levine Custom Ink</v>
      </c>
      <c r="B1208" s="8" t="s">
        <v>701</v>
      </c>
      <c r="C1208" s="8" t="s">
        <v>8549</v>
      </c>
      <c r="D1208" s="8" t="s">
        <v>8550</v>
      </c>
      <c r="E1208" s="8" t="s">
        <v>8551</v>
      </c>
      <c r="F1208" s="8" t="s">
        <v>8552</v>
      </c>
      <c r="G1208" s="12" t="s">
        <v>8228</v>
      </c>
      <c r="H1208" s="22" t="str">
        <f>VLOOKUP($G1208,Temp!$A:$C,H$1,FALSE)</f>
        <v>customink.com</v>
      </c>
      <c r="I1208" s="22" t="e">
        <f>VLOOKUP($G1208,Temp!$A:$C,I$1,FALSE)</f>
        <v>#VALUE!</v>
      </c>
      <c r="J1208" s="22" t="e">
        <f>VLOOKUP($G1208,Temp!$A:$C,J$1,FALSE)</f>
        <v>#VALUE!</v>
      </c>
      <c r="K1208" s="22" t="e">
        <f>VLOOKUP($G1208,Temp!$A:$C,K$1,FALSE)</f>
        <v>#VALUE!</v>
      </c>
      <c r="L1208" s="22" t="e">
        <f>VLOOKUP($G1208,Temp!$A:$C,L$1,FALSE)</f>
        <v>#VALUE!</v>
      </c>
      <c r="M1208" s="22" t="e">
        <f>VLOOKUP($G1208,Temp!$A:$C,M$1,FALSE)</f>
        <v>#VALUE!</v>
      </c>
      <c r="N1208" s="22" t="e">
        <f>VLOOKUP($G1208,Temp!$A:$C,N$1,FALSE)</f>
        <v>#VALUE!</v>
      </c>
      <c r="O1208" s="22" t="e">
        <f>VLOOKUP($G1208,Temp!$A:$C,O$1,FALSE)</f>
        <v>#VALUE!</v>
      </c>
      <c r="P1208" s="22" t="e">
        <f>VLOOKUP($G1208,Temp!$A:$C,P$1,FALSE)</f>
        <v>#VALUE!</v>
      </c>
      <c r="Q1208" s="22" t="e">
        <f>VLOOKUP($G1208,Temp!$A:$C,Q$1,FALSE)</f>
        <v>#VALUE!</v>
      </c>
      <c r="R1208" s="22" t="e">
        <f>VLOOKUP($G1208,Temp!$A:$C,R$1,FALSE)</f>
        <v>#VALUE!</v>
      </c>
      <c r="S1208" s="22" t="e">
        <f>VLOOKUP($G1208,Temp!$A:$C,S$1,FALSE)</f>
        <v>#VALUE!</v>
      </c>
      <c r="T1208" s="22" t="e">
        <f>VLOOKUP($G1208,Temp!$A:$C,T$1,FALSE)</f>
        <v>#VALUE!</v>
      </c>
      <c r="U1208" s="22" t="e">
        <f>VLOOKUP($G1208,Temp!$A:$C,U$1,FALSE)</f>
        <v>#VALUE!</v>
      </c>
      <c r="V1208" s="22" t="e">
        <f>VLOOKUP($G1208,Temp!$A:$C,V$1,FALSE)</f>
        <v>#VALUE!</v>
      </c>
      <c r="W1208" s="22" t="e">
        <f>VLOOKUP($G1208,Temp!$A:$C,W$1,FALSE)</f>
        <v>#VALUE!</v>
      </c>
      <c r="X1208" s="22" t="e">
        <f>VLOOKUP($G1208,Temp!$A:$C,X$1,FALSE)</f>
        <v>#VALUE!</v>
      </c>
      <c r="Y1208" s="22">
        <f>VLOOKUP($G1208,Temp!$A:$C,Y$1,FALSE)</f>
        <v>3700000</v>
      </c>
      <c r="Z1208" s="22">
        <f>VLOOKUP($G1208,Temp!$A:$C,Z$1,FALSE)</f>
        <v>332000</v>
      </c>
      <c r="AA1208" s="22" t="e">
        <f>VLOOKUP($A1208,Searches!$A:$H,AA$1,FALSE)</f>
        <v>#N/A</v>
      </c>
      <c r="AB1208" s="22" t="e">
        <f>VLOOKUP($A1208,Searches!$A:$H,AB$1,FALSE)</f>
        <v>#N/A</v>
      </c>
      <c r="AC1208" s="22" t="e">
        <f>VLOOKUP($A1208,Searches!$A:$H,AC$1,FALSE)</f>
        <v>#N/A</v>
      </c>
      <c r="AD1208" s="22" t="e">
        <f>VLOOKUP($A1208,Searches!$A:$H,AD$1,FALSE)</f>
        <v>#N/A</v>
      </c>
      <c r="AE1208" s="22" t="e">
        <f>VLOOKUP($A1208,Searches!$A:$H,AE$1,FALSE)</f>
        <v>#N/A</v>
      </c>
      <c r="AF1208" s="22" t="e">
        <f>VLOOKUP($A1208,Searches!$A:$H,AF$1,FALSE)</f>
        <v>#N/A</v>
      </c>
      <c r="AG1208" s="22" t="e">
        <f>VLOOKUP($A1208,Searches!$A:$H,AG$1,FALSE)</f>
        <v>#N/A</v>
      </c>
      <c r="AH1208" s="22" t="e">
        <f>VLOOKUP($G1208,Temp!$D:$F,AH$1,FALSE)</f>
        <v>#N/A</v>
      </c>
      <c r="AI1208" s="22" t="e">
        <f>VLOOKUP($G1208,Temp!$D:$F,AI$1,FALSE)</f>
        <v>#N/A</v>
      </c>
      <c r="AJ1208" s="22" t="e">
        <f>VLOOKUP($G1208,Temp!$D:$F,AJ$1,FALSE)</f>
        <v>#N/A</v>
      </c>
    </row>
    <row r="1209" spans="1:36" ht="16" x14ac:dyDescent="0.2">
      <c r="A1209" s="8" t="str">
        <f t="shared" si="18"/>
        <v>Fidel Baca ExponentHR</v>
      </c>
      <c r="B1209" s="8" t="s">
        <v>8558</v>
      </c>
      <c r="C1209" s="8" t="s">
        <v>8559</v>
      </c>
      <c r="D1209" s="8" t="s">
        <v>8560</v>
      </c>
      <c r="E1209" s="8" t="s">
        <v>8561</v>
      </c>
      <c r="F1209" s="8" t="s">
        <v>8562</v>
      </c>
      <c r="G1209" s="12" t="s">
        <v>8229</v>
      </c>
      <c r="H1209" s="22" t="str">
        <f>VLOOKUP($G1209,Temp!$A:$C,H$1,FALSE)</f>
        <v>exponenttechnologies.com</v>
      </c>
      <c r="I1209" s="22" t="e">
        <f>VLOOKUP($G1209,Temp!$A:$C,I$1,FALSE)</f>
        <v>#VALUE!</v>
      </c>
      <c r="J1209" s="22" t="e">
        <f>VLOOKUP($G1209,Temp!$A:$C,J$1,FALSE)</f>
        <v>#VALUE!</v>
      </c>
      <c r="K1209" s="22" t="e">
        <f>VLOOKUP($G1209,Temp!$A:$C,K$1,FALSE)</f>
        <v>#VALUE!</v>
      </c>
      <c r="L1209" s="22" t="e">
        <f>VLOOKUP($G1209,Temp!$A:$C,L$1,FALSE)</f>
        <v>#VALUE!</v>
      </c>
      <c r="M1209" s="22" t="e">
        <f>VLOOKUP($G1209,Temp!$A:$C,M$1,FALSE)</f>
        <v>#VALUE!</v>
      </c>
      <c r="N1209" s="22" t="e">
        <f>VLOOKUP($G1209,Temp!$A:$C,N$1,FALSE)</f>
        <v>#VALUE!</v>
      </c>
      <c r="O1209" s="22" t="e">
        <f>VLOOKUP($G1209,Temp!$A:$C,O$1,FALSE)</f>
        <v>#VALUE!</v>
      </c>
      <c r="P1209" s="22" t="e">
        <f>VLOOKUP($G1209,Temp!$A:$C,P$1,FALSE)</f>
        <v>#VALUE!</v>
      </c>
      <c r="Q1209" s="22" t="e">
        <f>VLOOKUP($G1209,Temp!$A:$C,Q$1,FALSE)</f>
        <v>#VALUE!</v>
      </c>
      <c r="R1209" s="22" t="e">
        <f>VLOOKUP($G1209,Temp!$A:$C,R$1,FALSE)</f>
        <v>#VALUE!</v>
      </c>
      <c r="S1209" s="22" t="e">
        <f>VLOOKUP($G1209,Temp!$A:$C,S$1,FALSE)</f>
        <v>#VALUE!</v>
      </c>
      <c r="T1209" s="22" t="e">
        <f>VLOOKUP($G1209,Temp!$A:$C,T$1,FALSE)</f>
        <v>#VALUE!</v>
      </c>
      <c r="U1209" s="22" t="e">
        <f>VLOOKUP($G1209,Temp!$A:$C,U$1,FALSE)</f>
        <v>#VALUE!</v>
      </c>
      <c r="V1209" s="22" t="e">
        <f>VLOOKUP($G1209,Temp!$A:$C,V$1,FALSE)</f>
        <v>#VALUE!</v>
      </c>
      <c r="W1209" s="22" t="e">
        <f>VLOOKUP($G1209,Temp!$A:$C,W$1,FALSE)</f>
        <v>#VALUE!</v>
      </c>
      <c r="X1209" s="22" t="e">
        <f>VLOOKUP($G1209,Temp!$A:$C,X$1,FALSE)</f>
        <v>#VALUE!</v>
      </c>
      <c r="Y1209" s="22">
        <f>VLOOKUP($G1209,Temp!$A:$C,Y$1,FALSE)</f>
        <v>2700</v>
      </c>
      <c r="Z1209" s="22">
        <f>VLOOKUP($G1209,Temp!$A:$C,Z$1,FALSE)</f>
        <v>0</v>
      </c>
      <c r="AA1209" s="22" t="e">
        <f>VLOOKUP($A1209,Searches!$A:$H,AA$1,FALSE)</f>
        <v>#N/A</v>
      </c>
      <c r="AB1209" s="22" t="e">
        <f>VLOOKUP($A1209,Searches!$A:$H,AB$1,FALSE)</f>
        <v>#N/A</v>
      </c>
      <c r="AC1209" s="22" t="e">
        <f>VLOOKUP($A1209,Searches!$A:$H,AC$1,FALSE)</f>
        <v>#N/A</v>
      </c>
      <c r="AD1209" s="22" t="e">
        <f>VLOOKUP($A1209,Searches!$A:$H,AD$1,FALSE)</f>
        <v>#N/A</v>
      </c>
      <c r="AE1209" s="22" t="e">
        <f>VLOOKUP($A1209,Searches!$A:$H,AE$1,FALSE)</f>
        <v>#N/A</v>
      </c>
      <c r="AF1209" s="22" t="e">
        <f>VLOOKUP($A1209,Searches!$A:$H,AF$1,FALSE)</f>
        <v>#N/A</v>
      </c>
      <c r="AG1209" s="22" t="e">
        <f>VLOOKUP($A1209,Searches!$A:$H,AG$1,FALSE)</f>
        <v>#N/A</v>
      </c>
      <c r="AH1209" s="22" t="e">
        <f>VLOOKUP($G1209,Temp!$D:$F,AH$1,FALSE)</f>
        <v>#N/A</v>
      </c>
      <c r="AI1209" s="22" t="e">
        <f>VLOOKUP($G1209,Temp!$D:$F,AI$1,FALSE)</f>
        <v>#N/A</v>
      </c>
      <c r="AJ1209" s="22" t="e">
        <f>VLOOKUP($G1209,Temp!$D:$F,AJ$1,FALSE)</f>
        <v>#N/A</v>
      </c>
    </row>
    <row r="1210" spans="1:36" ht="16" x14ac:dyDescent="0.2">
      <c r="A1210" s="8" t="str">
        <f t="shared" si="18"/>
        <v>Tim Mason ISACA</v>
      </c>
      <c r="B1210" s="8" t="s">
        <v>3543</v>
      </c>
      <c r="C1210" s="8" t="s">
        <v>8568</v>
      </c>
      <c r="D1210" s="8" t="s">
        <v>8570</v>
      </c>
      <c r="E1210" s="8" t="s">
        <v>8571</v>
      </c>
      <c r="F1210" s="8" t="s">
        <v>8573</v>
      </c>
      <c r="G1210" s="12" t="s">
        <v>8230</v>
      </c>
      <c r="H1210" s="22" t="str">
        <f>VLOOKUP($G1210,Temp!$A:$C,H$1,FALSE)</f>
        <v>isaca.org</v>
      </c>
      <c r="I1210" s="22" t="e">
        <f>VLOOKUP($G1210,Temp!$A:$C,I$1,FALSE)</f>
        <v>#VALUE!</v>
      </c>
      <c r="J1210" s="22" t="e">
        <f>VLOOKUP($G1210,Temp!$A:$C,J$1,FALSE)</f>
        <v>#VALUE!</v>
      </c>
      <c r="K1210" s="22" t="e">
        <f>VLOOKUP($G1210,Temp!$A:$C,K$1,FALSE)</f>
        <v>#VALUE!</v>
      </c>
      <c r="L1210" s="22" t="e">
        <f>VLOOKUP($G1210,Temp!$A:$C,L$1,FALSE)</f>
        <v>#VALUE!</v>
      </c>
      <c r="M1210" s="22" t="e">
        <f>VLOOKUP($G1210,Temp!$A:$C,M$1,FALSE)</f>
        <v>#VALUE!</v>
      </c>
      <c r="N1210" s="22" t="e">
        <f>VLOOKUP($G1210,Temp!$A:$C,N$1,FALSE)</f>
        <v>#VALUE!</v>
      </c>
      <c r="O1210" s="22" t="e">
        <f>VLOOKUP($G1210,Temp!$A:$C,O$1,FALSE)</f>
        <v>#VALUE!</v>
      </c>
      <c r="P1210" s="22" t="e">
        <f>VLOOKUP($G1210,Temp!$A:$C,P$1,FALSE)</f>
        <v>#VALUE!</v>
      </c>
      <c r="Q1210" s="22" t="e">
        <f>VLOOKUP($G1210,Temp!$A:$C,Q$1,FALSE)</f>
        <v>#VALUE!</v>
      </c>
      <c r="R1210" s="22" t="e">
        <f>VLOOKUP($G1210,Temp!$A:$C,R$1,FALSE)</f>
        <v>#VALUE!</v>
      </c>
      <c r="S1210" s="22" t="e">
        <f>VLOOKUP($G1210,Temp!$A:$C,S$1,FALSE)</f>
        <v>#VALUE!</v>
      </c>
      <c r="T1210" s="22" t="e">
        <f>VLOOKUP($G1210,Temp!$A:$C,T$1,FALSE)</f>
        <v>#VALUE!</v>
      </c>
      <c r="U1210" s="22" t="e">
        <f>VLOOKUP($G1210,Temp!$A:$C,U$1,FALSE)</f>
        <v>#VALUE!</v>
      </c>
      <c r="V1210" s="22" t="e">
        <f>VLOOKUP($G1210,Temp!$A:$C,V$1,FALSE)</f>
        <v>#VALUE!</v>
      </c>
      <c r="W1210" s="22" t="e">
        <f>VLOOKUP($G1210,Temp!$A:$C,W$1,FALSE)</f>
        <v>#VALUE!</v>
      </c>
      <c r="X1210" s="22" t="e">
        <f>VLOOKUP($G1210,Temp!$A:$C,X$1,FALSE)</f>
        <v>#VALUE!</v>
      </c>
      <c r="Y1210" s="22">
        <f>VLOOKUP($G1210,Temp!$A:$C,Y$1,FALSE)</f>
        <v>408000</v>
      </c>
      <c r="Z1210" s="22">
        <f>VLOOKUP($G1210,Temp!$A:$C,Z$1,FALSE)</f>
        <v>22900</v>
      </c>
      <c r="AA1210" s="22" t="e">
        <f>VLOOKUP($A1210,Searches!$A:$H,AA$1,FALSE)</f>
        <v>#N/A</v>
      </c>
      <c r="AB1210" s="22" t="e">
        <f>VLOOKUP($A1210,Searches!$A:$H,AB$1,FALSE)</f>
        <v>#N/A</v>
      </c>
      <c r="AC1210" s="22" t="e">
        <f>VLOOKUP($A1210,Searches!$A:$H,AC$1,FALSE)</f>
        <v>#N/A</v>
      </c>
      <c r="AD1210" s="22" t="e">
        <f>VLOOKUP($A1210,Searches!$A:$H,AD$1,FALSE)</f>
        <v>#N/A</v>
      </c>
      <c r="AE1210" s="22" t="e">
        <f>VLOOKUP($A1210,Searches!$A:$H,AE$1,FALSE)</f>
        <v>#N/A</v>
      </c>
      <c r="AF1210" s="22" t="e">
        <f>VLOOKUP($A1210,Searches!$A:$H,AF$1,FALSE)</f>
        <v>#N/A</v>
      </c>
      <c r="AG1210" s="22" t="e">
        <f>VLOOKUP($A1210,Searches!$A:$H,AG$1,FALSE)</f>
        <v>#N/A</v>
      </c>
      <c r="AH1210" s="22" t="e">
        <f>VLOOKUP($G1210,Temp!$D:$F,AH$1,FALSE)</f>
        <v>#N/A</v>
      </c>
      <c r="AI1210" s="22" t="e">
        <f>VLOOKUP($G1210,Temp!$D:$F,AI$1,FALSE)</f>
        <v>#N/A</v>
      </c>
      <c r="AJ1210" s="22" t="e">
        <f>VLOOKUP($G1210,Temp!$D:$F,AJ$1,FALSE)</f>
        <v>#N/A</v>
      </c>
    </row>
    <row r="1211" spans="1:36" ht="16" x14ac:dyDescent="0.2">
      <c r="A1211" s="8" t="str">
        <f t="shared" si="18"/>
        <v>Kelli Anderson Sojournals LLC</v>
      </c>
      <c r="B1211" s="8" t="s">
        <v>8585</v>
      </c>
      <c r="C1211" s="8" t="s">
        <v>5694</v>
      </c>
      <c r="D1211" s="8" t="s">
        <v>2442</v>
      </c>
      <c r="E1211" s="8" t="s">
        <v>634</v>
      </c>
      <c r="F1211" s="8" t="s">
        <v>8586</v>
      </c>
      <c r="G1211" s="8" t="s">
        <v>634</v>
      </c>
      <c r="H1211" s="22" t="e">
        <f>VLOOKUP($G1211,Temp!$A:$C,H$1,FALSE)</f>
        <v>#N/A</v>
      </c>
      <c r="I1211" s="22" t="e">
        <f>VLOOKUP($G1211,Temp!$A:$C,I$1,FALSE)</f>
        <v>#N/A</v>
      </c>
      <c r="J1211" s="22" t="e">
        <f>VLOOKUP($G1211,Temp!$A:$C,J$1,FALSE)</f>
        <v>#N/A</v>
      </c>
      <c r="K1211" s="22" t="e">
        <f>VLOOKUP($G1211,Temp!$A:$C,K$1,FALSE)</f>
        <v>#N/A</v>
      </c>
      <c r="L1211" s="22" t="e">
        <f>VLOOKUP($G1211,Temp!$A:$C,L$1,FALSE)</f>
        <v>#N/A</v>
      </c>
      <c r="M1211" s="22" t="e">
        <f>VLOOKUP($G1211,Temp!$A:$C,M$1,FALSE)</f>
        <v>#N/A</v>
      </c>
      <c r="N1211" s="22" t="e">
        <f>VLOOKUP($G1211,Temp!$A:$C,N$1,FALSE)</f>
        <v>#N/A</v>
      </c>
      <c r="O1211" s="22" t="e">
        <f>VLOOKUP($G1211,Temp!$A:$C,O$1,FALSE)</f>
        <v>#N/A</v>
      </c>
      <c r="P1211" s="22" t="e">
        <f>VLOOKUP($G1211,Temp!$A:$C,P$1,FALSE)</f>
        <v>#N/A</v>
      </c>
      <c r="Q1211" s="22" t="e">
        <f>VLOOKUP($G1211,Temp!$A:$C,Q$1,FALSE)</f>
        <v>#N/A</v>
      </c>
      <c r="R1211" s="22" t="e">
        <f>VLOOKUP($G1211,Temp!$A:$C,R$1,FALSE)</f>
        <v>#N/A</v>
      </c>
      <c r="S1211" s="22" t="e">
        <f>VLOOKUP($G1211,Temp!$A:$C,S$1,FALSE)</f>
        <v>#N/A</v>
      </c>
      <c r="T1211" s="22" t="e">
        <f>VLOOKUP($G1211,Temp!$A:$C,T$1,FALSE)</f>
        <v>#N/A</v>
      </c>
      <c r="U1211" s="22" t="e">
        <f>VLOOKUP($G1211,Temp!$A:$C,U$1,FALSE)</f>
        <v>#N/A</v>
      </c>
      <c r="V1211" s="22" t="e">
        <f>VLOOKUP($G1211,Temp!$A:$C,V$1,FALSE)</f>
        <v>#N/A</v>
      </c>
      <c r="W1211" s="22" t="e">
        <f>VLOOKUP($G1211,Temp!$A:$C,W$1,FALSE)</f>
        <v>#N/A</v>
      </c>
      <c r="X1211" s="22" t="e">
        <f>VLOOKUP($G1211,Temp!$A:$C,X$1,FALSE)</f>
        <v>#N/A</v>
      </c>
      <c r="Y1211" s="22" t="e">
        <f>VLOOKUP($G1211,Temp!$A:$C,Y$1,FALSE)</f>
        <v>#N/A</v>
      </c>
      <c r="Z1211" s="22" t="e">
        <f>VLOOKUP($G1211,Temp!$A:$C,Z$1,FALSE)</f>
        <v>#N/A</v>
      </c>
      <c r="AA1211" s="22" t="e">
        <f>VLOOKUP($A1211,Searches!$A:$H,AA$1,FALSE)</f>
        <v>#N/A</v>
      </c>
      <c r="AB1211" s="22" t="e">
        <f>VLOOKUP($A1211,Searches!$A:$H,AB$1,FALSE)</f>
        <v>#N/A</v>
      </c>
      <c r="AC1211" s="22" t="e">
        <f>VLOOKUP($A1211,Searches!$A:$H,AC$1,FALSE)</f>
        <v>#N/A</v>
      </c>
      <c r="AD1211" s="22" t="e">
        <f>VLOOKUP($A1211,Searches!$A:$H,AD$1,FALSE)</f>
        <v>#N/A</v>
      </c>
      <c r="AE1211" s="22" t="e">
        <f>VLOOKUP($A1211,Searches!$A:$H,AE$1,FALSE)</f>
        <v>#N/A</v>
      </c>
      <c r="AF1211" s="22" t="e">
        <f>VLOOKUP($A1211,Searches!$A:$H,AF$1,FALSE)</f>
        <v>#N/A</v>
      </c>
      <c r="AG1211" s="22" t="e">
        <f>VLOOKUP($A1211,Searches!$A:$H,AG$1,FALSE)</f>
        <v>#N/A</v>
      </c>
      <c r="AH1211" s="22" t="e">
        <f>VLOOKUP($G1211,Temp!$D:$F,AH$1,FALSE)</f>
        <v>#N/A</v>
      </c>
      <c r="AI1211" s="22" t="e">
        <f>VLOOKUP($G1211,Temp!$D:$F,AI$1,FALSE)</f>
        <v>#N/A</v>
      </c>
      <c r="AJ1211" s="22" t="e">
        <f>VLOOKUP($G1211,Temp!$D:$F,AJ$1,FALSE)</f>
        <v>#N/A</v>
      </c>
    </row>
    <row r="1212" spans="1:36" ht="16" x14ac:dyDescent="0.2">
      <c r="A1212" s="8" t="str">
        <f t="shared" si="18"/>
        <v>Jamilia Stinson Hillphoenix</v>
      </c>
      <c r="B1212" s="8" t="s">
        <v>8587</v>
      </c>
      <c r="C1212" s="8" t="s">
        <v>8588</v>
      </c>
      <c r="D1212" s="8" t="s">
        <v>8589</v>
      </c>
      <c r="E1212" s="8" t="s">
        <v>8590</v>
      </c>
      <c r="F1212" s="8" t="s">
        <v>8591</v>
      </c>
      <c r="G1212" s="12" t="s">
        <v>8235</v>
      </c>
      <c r="H1212" s="22" t="str">
        <f>VLOOKUP($G1212,Temp!$A:$C,H$1,FALSE)</f>
        <v>hillphoenix.com</v>
      </c>
      <c r="I1212" s="22" t="e">
        <f>VLOOKUP($G1212,Temp!$A:$C,I$1,FALSE)</f>
        <v>#VALUE!</v>
      </c>
      <c r="J1212" s="22" t="e">
        <f>VLOOKUP($G1212,Temp!$A:$C,J$1,FALSE)</f>
        <v>#VALUE!</v>
      </c>
      <c r="K1212" s="22" t="e">
        <f>VLOOKUP($G1212,Temp!$A:$C,K$1,FALSE)</f>
        <v>#VALUE!</v>
      </c>
      <c r="L1212" s="22" t="e">
        <f>VLOOKUP($G1212,Temp!$A:$C,L$1,FALSE)</f>
        <v>#VALUE!</v>
      </c>
      <c r="M1212" s="22" t="e">
        <f>VLOOKUP($G1212,Temp!$A:$C,M$1,FALSE)</f>
        <v>#VALUE!</v>
      </c>
      <c r="N1212" s="22" t="e">
        <f>VLOOKUP($G1212,Temp!$A:$C,N$1,FALSE)</f>
        <v>#VALUE!</v>
      </c>
      <c r="O1212" s="22" t="e">
        <f>VLOOKUP($G1212,Temp!$A:$C,O$1,FALSE)</f>
        <v>#VALUE!</v>
      </c>
      <c r="P1212" s="22" t="e">
        <f>VLOOKUP($G1212,Temp!$A:$C,P$1,FALSE)</f>
        <v>#VALUE!</v>
      </c>
      <c r="Q1212" s="22" t="e">
        <f>VLOOKUP($G1212,Temp!$A:$C,Q$1,FALSE)</f>
        <v>#VALUE!</v>
      </c>
      <c r="R1212" s="22" t="e">
        <f>VLOOKUP($G1212,Temp!$A:$C,R$1,FALSE)</f>
        <v>#VALUE!</v>
      </c>
      <c r="S1212" s="22" t="e">
        <f>VLOOKUP($G1212,Temp!$A:$C,S$1,FALSE)</f>
        <v>#VALUE!</v>
      </c>
      <c r="T1212" s="22" t="e">
        <f>VLOOKUP($G1212,Temp!$A:$C,T$1,FALSE)</f>
        <v>#VALUE!</v>
      </c>
      <c r="U1212" s="22" t="e">
        <f>VLOOKUP($G1212,Temp!$A:$C,U$1,FALSE)</f>
        <v>#VALUE!</v>
      </c>
      <c r="V1212" s="22" t="e">
        <f>VLOOKUP($G1212,Temp!$A:$C,V$1,FALSE)</f>
        <v>#VALUE!</v>
      </c>
      <c r="W1212" s="22" t="e">
        <f>VLOOKUP($G1212,Temp!$A:$C,W$1,FALSE)</f>
        <v>#VALUE!</v>
      </c>
      <c r="X1212" s="22" t="e">
        <f>VLOOKUP($G1212,Temp!$A:$C,X$1,FALSE)</f>
        <v>#VALUE!</v>
      </c>
      <c r="Y1212" s="22">
        <f>VLOOKUP($G1212,Temp!$A:$C,Y$1,FALSE)</f>
        <v>13900</v>
      </c>
      <c r="Z1212" s="22">
        <f>VLOOKUP($G1212,Temp!$A:$C,Z$1,FALSE)</f>
        <v>0</v>
      </c>
      <c r="AA1212" s="22" t="e">
        <f>VLOOKUP($A1212,Searches!$A:$H,AA$1,FALSE)</f>
        <v>#N/A</v>
      </c>
      <c r="AB1212" s="22" t="e">
        <f>VLOOKUP($A1212,Searches!$A:$H,AB$1,FALSE)</f>
        <v>#N/A</v>
      </c>
      <c r="AC1212" s="22" t="e">
        <f>VLOOKUP($A1212,Searches!$A:$H,AC$1,FALSE)</f>
        <v>#N/A</v>
      </c>
      <c r="AD1212" s="22" t="e">
        <f>VLOOKUP($A1212,Searches!$A:$H,AD$1,FALSE)</f>
        <v>#N/A</v>
      </c>
      <c r="AE1212" s="22" t="e">
        <f>VLOOKUP($A1212,Searches!$A:$H,AE$1,FALSE)</f>
        <v>#N/A</v>
      </c>
      <c r="AF1212" s="22" t="e">
        <f>VLOOKUP($A1212,Searches!$A:$H,AF$1,FALSE)</f>
        <v>#N/A</v>
      </c>
      <c r="AG1212" s="22" t="e">
        <f>VLOOKUP($A1212,Searches!$A:$H,AG$1,FALSE)</f>
        <v>#N/A</v>
      </c>
      <c r="AH1212" s="22" t="e">
        <f>VLOOKUP($G1212,Temp!$D:$F,AH$1,FALSE)</f>
        <v>#N/A</v>
      </c>
      <c r="AI1212" s="22" t="e">
        <f>VLOOKUP($G1212,Temp!$D:$F,AI$1,FALSE)</f>
        <v>#N/A</v>
      </c>
      <c r="AJ1212" s="22" t="e">
        <f>VLOOKUP($G1212,Temp!$D:$F,AJ$1,FALSE)</f>
        <v>#N/A</v>
      </c>
    </row>
    <row r="1213" spans="1:36" ht="16" x14ac:dyDescent="0.2">
      <c r="A1213" s="8" t="str">
        <f t="shared" si="18"/>
        <v>Hamza Huq The Entrepreneurial Club</v>
      </c>
      <c r="B1213" s="8" t="s">
        <v>8607</v>
      </c>
      <c r="C1213" s="8" t="s">
        <v>8608</v>
      </c>
      <c r="D1213" s="8" t="s">
        <v>5231</v>
      </c>
      <c r="E1213" s="8" t="s">
        <v>634</v>
      </c>
      <c r="F1213" s="8" t="s">
        <v>8609</v>
      </c>
      <c r="G1213" s="8" t="s">
        <v>634</v>
      </c>
      <c r="H1213" s="22" t="e">
        <f>VLOOKUP($G1213,Temp!$A:$C,H$1,FALSE)</f>
        <v>#N/A</v>
      </c>
      <c r="I1213" s="22" t="e">
        <f>VLOOKUP($G1213,Temp!$A:$C,I$1,FALSE)</f>
        <v>#N/A</v>
      </c>
      <c r="J1213" s="22" t="e">
        <f>VLOOKUP($G1213,Temp!$A:$C,J$1,FALSE)</f>
        <v>#N/A</v>
      </c>
      <c r="K1213" s="22" t="e">
        <f>VLOOKUP($G1213,Temp!$A:$C,K$1,FALSE)</f>
        <v>#N/A</v>
      </c>
      <c r="L1213" s="22" t="e">
        <f>VLOOKUP($G1213,Temp!$A:$C,L$1,FALSE)</f>
        <v>#N/A</v>
      </c>
      <c r="M1213" s="22" t="e">
        <f>VLOOKUP($G1213,Temp!$A:$C,M$1,FALSE)</f>
        <v>#N/A</v>
      </c>
      <c r="N1213" s="22" t="e">
        <f>VLOOKUP($G1213,Temp!$A:$C,N$1,FALSE)</f>
        <v>#N/A</v>
      </c>
      <c r="O1213" s="22" t="e">
        <f>VLOOKUP($G1213,Temp!$A:$C,O$1,FALSE)</f>
        <v>#N/A</v>
      </c>
      <c r="P1213" s="22" t="e">
        <f>VLOOKUP($G1213,Temp!$A:$C,P$1,FALSE)</f>
        <v>#N/A</v>
      </c>
      <c r="Q1213" s="22" t="e">
        <f>VLOOKUP($G1213,Temp!$A:$C,Q$1,FALSE)</f>
        <v>#N/A</v>
      </c>
      <c r="R1213" s="22" t="e">
        <f>VLOOKUP($G1213,Temp!$A:$C,R$1,FALSE)</f>
        <v>#N/A</v>
      </c>
      <c r="S1213" s="22" t="e">
        <f>VLOOKUP($G1213,Temp!$A:$C,S$1,FALSE)</f>
        <v>#N/A</v>
      </c>
      <c r="T1213" s="22" t="e">
        <f>VLOOKUP($G1213,Temp!$A:$C,T$1,FALSE)</f>
        <v>#N/A</v>
      </c>
      <c r="U1213" s="22" t="e">
        <f>VLOOKUP($G1213,Temp!$A:$C,U$1,FALSE)</f>
        <v>#N/A</v>
      </c>
      <c r="V1213" s="22" t="e">
        <f>VLOOKUP($G1213,Temp!$A:$C,V$1,FALSE)</f>
        <v>#N/A</v>
      </c>
      <c r="W1213" s="22" t="e">
        <f>VLOOKUP($G1213,Temp!$A:$C,W$1,FALSE)</f>
        <v>#N/A</v>
      </c>
      <c r="X1213" s="22" t="e">
        <f>VLOOKUP($G1213,Temp!$A:$C,X$1,FALSE)</f>
        <v>#N/A</v>
      </c>
      <c r="Y1213" s="22" t="e">
        <f>VLOOKUP($G1213,Temp!$A:$C,Y$1,FALSE)</f>
        <v>#N/A</v>
      </c>
      <c r="Z1213" s="22" t="e">
        <f>VLOOKUP($G1213,Temp!$A:$C,Z$1,FALSE)</f>
        <v>#N/A</v>
      </c>
      <c r="AA1213" s="22" t="e">
        <f>VLOOKUP($A1213,Searches!$A:$H,AA$1,FALSE)</f>
        <v>#N/A</v>
      </c>
      <c r="AB1213" s="22" t="e">
        <f>VLOOKUP($A1213,Searches!$A:$H,AB$1,FALSE)</f>
        <v>#N/A</v>
      </c>
      <c r="AC1213" s="22" t="e">
        <f>VLOOKUP($A1213,Searches!$A:$H,AC$1,FALSE)</f>
        <v>#N/A</v>
      </c>
      <c r="AD1213" s="22" t="e">
        <f>VLOOKUP($A1213,Searches!$A:$H,AD$1,FALSE)</f>
        <v>#N/A</v>
      </c>
      <c r="AE1213" s="22" t="e">
        <f>VLOOKUP($A1213,Searches!$A:$H,AE$1,FALSE)</f>
        <v>#N/A</v>
      </c>
      <c r="AF1213" s="22" t="e">
        <f>VLOOKUP($A1213,Searches!$A:$H,AF$1,FALSE)</f>
        <v>#N/A</v>
      </c>
      <c r="AG1213" s="22" t="e">
        <f>VLOOKUP($A1213,Searches!$A:$H,AG$1,FALSE)</f>
        <v>#N/A</v>
      </c>
      <c r="AH1213" s="22" t="e">
        <f>VLOOKUP($G1213,Temp!$D:$F,AH$1,FALSE)</f>
        <v>#N/A</v>
      </c>
      <c r="AI1213" s="22" t="e">
        <f>VLOOKUP($G1213,Temp!$D:$F,AI$1,FALSE)</f>
        <v>#N/A</v>
      </c>
      <c r="AJ1213" s="22" t="e">
        <f>VLOOKUP($G1213,Temp!$D:$F,AJ$1,FALSE)</f>
        <v>#N/A</v>
      </c>
    </row>
    <row r="1214" spans="1:36" ht="16" x14ac:dyDescent="0.2">
      <c r="A1214" s="8" t="str">
        <f t="shared" si="18"/>
        <v>★ Giura Piio Inc.</v>
      </c>
      <c r="B1214" s="8" t="s">
        <v>3635</v>
      </c>
      <c r="C1214" s="8" t="s">
        <v>8610</v>
      </c>
      <c r="D1214" s="8" t="s">
        <v>6856</v>
      </c>
      <c r="E1214" s="8" t="s">
        <v>8611</v>
      </c>
      <c r="F1214" s="8" t="s">
        <v>8612</v>
      </c>
      <c r="G1214" s="12" t="s">
        <v>8613</v>
      </c>
      <c r="H1214" s="22" t="e">
        <f>VLOOKUP($G1214,Temp!$A:$C,H$1,FALSE)</f>
        <v>#N/A</v>
      </c>
      <c r="I1214" s="22" t="e">
        <f>VLOOKUP($G1214,Temp!$A:$C,I$1,FALSE)</f>
        <v>#N/A</v>
      </c>
      <c r="J1214" s="22" t="e">
        <f>VLOOKUP($G1214,Temp!$A:$C,J$1,FALSE)</f>
        <v>#N/A</v>
      </c>
      <c r="K1214" s="22" t="e">
        <f>VLOOKUP($G1214,Temp!$A:$C,K$1,FALSE)</f>
        <v>#N/A</v>
      </c>
      <c r="L1214" s="22" t="e">
        <f>VLOOKUP($G1214,Temp!$A:$C,L$1,FALSE)</f>
        <v>#N/A</v>
      </c>
      <c r="M1214" s="22" t="e">
        <f>VLOOKUP($G1214,Temp!$A:$C,M$1,FALSE)</f>
        <v>#N/A</v>
      </c>
      <c r="N1214" s="22" t="e">
        <f>VLOOKUP($G1214,Temp!$A:$C,N$1,FALSE)</f>
        <v>#N/A</v>
      </c>
      <c r="O1214" s="22" t="e">
        <f>VLOOKUP($G1214,Temp!$A:$C,O$1,FALSE)</f>
        <v>#N/A</v>
      </c>
      <c r="P1214" s="22" t="e">
        <f>VLOOKUP($G1214,Temp!$A:$C,P$1,FALSE)</f>
        <v>#N/A</v>
      </c>
      <c r="Q1214" s="22" t="e">
        <f>VLOOKUP($G1214,Temp!$A:$C,Q$1,FALSE)</f>
        <v>#N/A</v>
      </c>
      <c r="R1214" s="22" t="e">
        <f>VLOOKUP($G1214,Temp!$A:$C,R$1,FALSE)</f>
        <v>#N/A</v>
      </c>
      <c r="S1214" s="22" t="e">
        <f>VLOOKUP($G1214,Temp!$A:$C,S$1,FALSE)</f>
        <v>#N/A</v>
      </c>
      <c r="T1214" s="22" t="e">
        <f>VLOOKUP($G1214,Temp!$A:$C,T$1,FALSE)</f>
        <v>#N/A</v>
      </c>
      <c r="U1214" s="22" t="e">
        <f>VLOOKUP($G1214,Temp!$A:$C,U$1,FALSE)</f>
        <v>#N/A</v>
      </c>
      <c r="V1214" s="22" t="e">
        <f>VLOOKUP($G1214,Temp!$A:$C,V$1,FALSE)</f>
        <v>#N/A</v>
      </c>
      <c r="W1214" s="22" t="e">
        <f>VLOOKUP($G1214,Temp!$A:$C,W$1,FALSE)</f>
        <v>#N/A</v>
      </c>
      <c r="X1214" s="22" t="e">
        <f>VLOOKUP($G1214,Temp!$A:$C,X$1,FALSE)</f>
        <v>#N/A</v>
      </c>
      <c r="Y1214" s="22" t="e">
        <f>VLOOKUP($G1214,Temp!$A:$C,Y$1,FALSE)</f>
        <v>#N/A</v>
      </c>
      <c r="Z1214" s="22" t="e">
        <f>VLOOKUP($G1214,Temp!$A:$C,Z$1,FALSE)</f>
        <v>#N/A</v>
      </c>
      <c r="AA1214" s="22" t="e">
        <f>VLOOKUP($A1214,Searches!$A:$H,AA$1,FALSE)</f>
        <v>#N/A</v>
      </c>
      <c r="AB1214" s="22" t="e">
        <f>VLOOKUP($A1214,Searches!$A:$H,AB$1,FALSE)</f>
        <v>#N/A</v>
      </c>
      <c r="AC1214" s="22" t="e">
        <f>VLOOKUP($A1214,Searches!$A:$H,AC$1,FALSE)</f>
        <v>#N/A</v>
      </c>
      <c r="AD1214" s="22" t="e">
        <f>VLOOKUP($A1214,Searches!$A:$H,AD$1,FALSE)</f>
        <v>#N/A</v>
      </c>
      <c r="AE1214" s="22" t="e">
        <f>VLOOKUP($A1214,Searches!$A:$H,AE$1,FALSE)</f>
        <v>#N/A</v>
      </c>
      <c r="AF1214" s="22" t="e">
        <f>VLOOKUP($A1214,Searches!$A:$H,AF$1,FALSE)</f>
        <v>#N/A</v>
      </c>
      <c r="AG1214" s="22" t="e">
        <f>VLOOKUP($A1214,Searches!$A:$H,AG$1,FALSE)</f>
        <v>#N/A</v>
      </c>
      <c r="AH1214" s="22" t="e">
        <f>VLOOKUP($G1214,Temp!$D:$F,AH$1,FALSE)</f>
        <v>#N/A</v>
      </c>
      <c r="AI1214" s="22" t="e">
        <f>VLOOKUP($G1214,Temp!$D:$F,AI$1,FALSE)</f>
        <v>#N/A</v>
      </c>
      <c r="AJ1214" s="22" t="e">
        <f>VLOOKUP($G1214,Temp!$D:$F,AJ$1,FALSE)</f>
        <v>#N/A</v>
      </c>
    </row>
    <row r="1215" spans="1:36" ht="16" x14ac:dyDescent="0.2">
      <c r="A1215" s="8" t="str">
        <f t="shared" si="18"/>
        <v>Paul PMP Bison Clover Associates</v>
      </c>
      <c r="B1215" s="8" t="s">
        <v>397</v>
      </c>
      <c r="C1215" s="8" t="s">
        <v>8627</v>
      </c>
      <c r="D1215" s="8" t="s">
        <v>8628</v>
      </c>
      <c r="E1215" s="8" t="s">
        <v>8629</v>
      </c>
      <c r="F1215" s="8" t="s">
        <v>8630</v>
      </c>
      <c r="G1215" s="12" t="s">
        <v>8631</v>
      </c>
      <c r="H1215" s="22" t="e">
        <f>VLOOKUP($G1215,Temp!$A:$C,H$1,FALSE)</f>
        <v>#N/A</v>
      </c>
      <c r="I1215" s="22" t="e">
        <f>VLOOKUP($G1215,Temp!$A:$C,I$1,FALSE)</f>
        <v>#N/A</v>
      </c>
      <c r="J1215" s="22" t="e">
        <f>VLOOKUP($G1215,Temp!$A:$C,J$1,FALSE)</f>
        <v>#N/A</v>
      </c>
      <c r="K1215" s="22" t="e">
        <f>VLOOKUP($G1215,Temp!$A:$C,K$1,FALSE)</f>
        <v>#N/A</v>
      </c>
      <c r="L1215" s="22" t="e">
        <f>VLOOKUP($G1215,Temp!$A:$C,L$1,FALSE)</f>
        <v>#N/A</v>
      </c>
      <c r="M1215" s="22" t="e">
        <f>VLOOKUP($G1215,Temp!$A:$C,M$1,FALSE)</f>
        <v>#N/A</v>
      </c>
      <c r="N1215" s="22" t="e">
        <f>VLOOKUP($G1215,Temp!$A:$C,N$1,FALSE)</f>
        <v>#N/A</v>
      </c>
      <c r="O1215" s="22" t="e">
        <f>VLOOKUP($G1215,Temp!$A:$C,O$1,FALSE)</f>
        <v>#N/A</v>
      </c>
      <c r="P1215" s="22" t="e">
        <f>VLOOKUP($G1215,Temp!$A:$C,P$1,FALSE)</f>
        <v>#N/A</v>
      </c>
      <c r="Q1215" s="22" t="e">
        <f>VLOOKUP($G1215,Temp!$A:$C,Q$1,FALSE)</f>
        <v>#N/A</v>
      </c>
      <c r="R1215" s="22" t="e">
        <f>VLOOKUP($G1215,Temp!$A:$C,R$1,FALSE)</f>
        <v>#N/A</v>
      </c>
      <c r="S1215" s="22" t="e">
        <f>VLOOKUP($G1215,Temp!$A:$C,S$1,FALSE)</f>
        <v>#N/A</v>
      </c>
      <c r="T1215" s="22" t="e">
        <f>VLOOKUP($G1215,Temp!$A:$C,T$1,FALSE)</f>
        <v>#N/A</v>
      </c>
      <c r="U1215" s="22" t="e">
        <f>VLOOKUP($G1215,Temp!$A:$C,U$1,FALSE)</f>
        <v>#N/A</v>
      </c>
      <c r="V1215" s="22" t="e">
        <f>VLOOKUP($G1215,Temp!$A:$C,V$1,FALSE)</f>
        <v>#N/A</v>
      </c>
      <c r="W1215" s="22" t="e">
        <f>VLOOKUP($G1215,Temp!$A:$C,W$1,FALSE)</f>
        <v>#N/A</v>
      </c>
      <c r="X1215" s="22" t="e">
        <f>VLOOKUP($G1215,Temp!$A:$C,X$1,FALSE)</f>
        <v>#N/A</v>
      </c>
      <c r="Y1215" s="22" t="e">
        <f>VLOOKUP($G1215,Temp!$A:$C,Y$1,FALSE)</f>
        <v>#N/A</v>
      </c>
      <c r="Z1215" s="22" t="e">
        <f>VLOOKUP($G1215,Temp!$A:$C,Z$1,FALSE)</f>
        <v>#N/A</v>
      </c>
      <c r="AA1215" s="22" t="e">
        <f>VLOOKUP($A1215,Searches!$A:$H,AA$1,FALSE)</f>
        <v>#N/A</v>
      </c>
      <c r="AB1215" s="22" t="e">
        <f>VLOOKUP($A1215,Searches!$A:$H,AB$1,FALSE)</f>
        <v>#N/A</v>
      </c>
      <c r="AC1215" s="22" t="e">
        <f>VLOOKUP($A1215,Searches!$A:$H,AC$1,FALSE)</f>
        <v>#N/A</v>
      </c>
      <c r="AD1215" s="22" t="e">
        <f>VLOOKUP($A1215,Searches!$A:$H,AD$1,FALSE)</f>
        <v>#N/A</v>
      </c>
      <c r="AE1215" s="22" t="e">
        <f>VLOOKUP($A1215,Searches!$A:$H,AE$1,FALSE)</f>
        <v>#N/A</v>
      </c>
      <c r="AF1215" s="22" t="e">
        <f>VLOOKUP($A1215,Searches!$A:$H,AF$1,FALSE)</f>
        <v>#N/A</v>
      </c>
      <c r="AG1215" s="22" t="e">
        <f>VLOOKUP($A1215,Searches!$A:$H,AG$1,FALSE)</f>
        <v>#N/A</v>
      </c>
      <c r="AH1215" s="22" t="e">
        <f>VLOOKUP($G1215,Temp!$D:$F,AH$1,FALSE)</f>
        <v>#N/A</v>
      </c>
      <c r="AI1215" s="22" t="e">
        <f>VLOOKUP($G1215,Temp!$D:$F,AI$1,FALSE)</f>
        <v>#N/A</v>
      </c>
      <c r="AJ1215" s="22" t="e">
        <f>VLOOKUP($G1215,Temp!$D:$F,AJ$1,FALSE)</f>
        <v>#N/A</v>
      </c>
    </row>
    <row r="1216" spans="1:36" ht="16" x14ac:dyDescent="0.2">
      <c r="A1216" s="8" t="str">
        <f t="shared" si="18"/>
        <v>Radha Balwani Adtalem Global Education</v>
      </c>
      <c r="B1216" s="8" t="s">
        <v>8634</v>
      </c>
      <c r="C1216" s="8" t="s">
        <v>8635</v>
      </c>
      <c r="D1216" s="8" t="s">
        <v>8636</v>
      </c>
      <c r="E1216" s="8" t="s">
        <v>8637</v>
      </c>
      <c r="F1216" s="8" t="s">
        <v>8638</v>
      </c>
      <c r="G1216" s="12" t="s">
        <v>8247</v>
      </c>
      <c r="H1216" s="22" t="str">
        <f>VLOOKUP($G1216,Temp!$A:$C,H$1,FALSE)</f>
        <v>adtalem.com</v>
      </c>
      <c r="I1216" s="22" t="e">
        <f>VLOOKUP($G1216,Temp!$A:$C,I$1,FALSE)</f>
        <v>#VALUE!</v>
      </c>
      <c r="J1216" s="22" t="e">
        <f>VLOOKUP($G1216,Temp!$A:$C,J$1,FALSE)</f>
        <v>#VALUE!</v>
      </c>
      <c r="K1216" s="22" t="e">
        <f>VLOOKUP($G1216,Temp!$A:$C,K$1,FALSE)</f>
        <v>#VALUE!</v>
      </c>
      <c r="L1216" s="22" t="e">
        <f>VLOOKUP($G1216,Temp!$A:$C,L$1,FALSE)</f>
        <v>#VALUE!</v>
      </c>
      <c r="M1216" s="22" t="e">
        <f>VLOOKUP($G1216,Temp!$A:$C,M$1,FALSE)</f>
        <v>#VALUE!</v>
      </c>
      <c r="N1216" s="22" t="e">
        <f>VLOOKUP($G1216,Temp!$A:$C,N$1,FALSE)</f>
        <v>#VALUE!</v>
      </c>
      <c r="O1216" s="22" t="e">
        <f>VLOOKUP($G1216,Temp!$A:$C,O$1,FALSE)</f>
        <v>#VALUE!</v>
      </c>
      <c r="P1216" s="22" t="e">
        <f>VLOOKUP($G1216,Temp!$A:$C,P$1,FALSE)</f>
        <v>#VALUE!</v>
      </c>
      <c r="Q1216" s="22" t="e">
        <f>VLOOKUP($G1216,Temp!$A:$C,Q$1,FALSE)</f>
        <v>#VALUE!</v>
      </c>
      <c r="R1216" s="22" t="e">
        <f>VLOOKUP($G1216,Temp!$A:$C,R$1,FALSE)</f>
        <v>#VALUE!</v>
      </c>
      <c r="S1216" s="22" t="e">
        <f>VLOOKUP($G1216,Temp!$A:$C,S$1,FALSE)</f>
        <v>#VALUE!</v>
      </c>
      <c r="T1216" s="22" t="e">
        <f>VLOOKUP($G1216,Temp!$A:$C,T$1,FALSE)</f>
        <v>#VALUE!</v>
      </c>
      <c r="U1216" s="22" t="e">
        <f>VLOOKUP($G1216,Temp!$A:$C,U$1,FALSE)</f>
        <v>#VALUE!</v>
      </c>
      <c r="V1216" s="22" t="e">
        <f>VLOOKUP($G1216,Temp!$A:$C,V$1,FALSE)</f>
        <v>#VALUE!</v>
      </c>
      <c r="W1216" s="22" t="e">
        <f>VLOOKUP($G1216,Temp!$A:$C,W$1,FALSE)</f>
        <v>#VALUE!</v>
      </c>
      <c r="X1216" s="22" t="e">
        <f>VLOOKUP($G1216,Temp!$A:$C,X$1,FALSE)</f>
        <v>#VALUE!</v>
      </c>
      <c r="Y1216" s="22">
        <f>VLOOKUP($G1216,Temp!$A:$C,Y$1,FALSE)</f>
        <v>33800</v>
      </c>
      <c r="Z1216" s="22">
        <f>VLOOKUP($G1216,Temp!$A:$C,Z$1,FALSE)</f>
        <v>0</v>
      </c>
      <c r="AA1216" s="22" t="e">
        <f>VLOOKUP($A1216,Searches!$A:$H,AA$1,FALSE)</f>
        <v>#N/A</v>
      </c>
      <c r="AB1216" s="22" t="e">
        <f>VLOOKUP($A1216,Searches!$A:$H,AB$1,FALSE)</f>
        <v>#N/A</v>
      </c>
      <c r="AC1216" s="22" t="e">
        <f>VLOOKUP($A1216,Searches!$A:$H,AC$1,FALSE)</f>
        <v>#N/A</v>
      </c>
      <c r="AD1216" s="22" t="e">
        <f>VLOOKUP($A1216,Searches!$A:$H,AD$1,FALSE)</f>
        <v>#N/A</v>
      </c>
      <c r="AE1216" s="22" t="e">
        <f>VLOOKUP($A1216,Searches!$A:$H,AE$1,FALSE)</f>
        <v>#N/A</v>
      </c>
      <c r="AF1216" s="22" t="e">
        <f>VLOOKUP($A1216,Searches!$A:$H,AF$1,FALSE)</f>
        <v>#N/A</v>
      </c>
      <c r="AG1216" s="22" t="e">
        <f>VLOOKUP($A1216,Searches!$A:$H,AG$1,FALSE)</f>
        <v>#N/A</v>
      </c>
      <c r="AH1216" s="22" t="e">
        <f>VLOOKUP($G1216,Temp!$D:$F,AH$1,FALSE)</f>
        <v>#N/A</v>
      </c>
      <c r="AI1216" s="22" t="e">
        <f>VLOOKUP($G1216,Temp!$D:$F,AI$1,FALSE)</f>
        <v>#N/A</v>
      </c>
      <c r="AJ1216" s="22" t="e">
        <f>VLOOKUP($G1216,Temp!$D:$F,AJ$1,FALSE)</f>
        <v>#N/A</v>
      </c>
    </row>
    <row r="1217" spans="1:36" ht="16" x14ac:dyDescent="0.2">
      <c r="A1217" s="8" t="str">
        <f t="shared" si="18"/>
        <v>Fred McIntyre BandLab</v>
      </c>
      <c r="B1217" s="8" t="s">
        <v>6138</v>
      </c>
      <c r="C1217" s="8" t="s">
        <v>8645</v>
      </c>
      <c r="D1217" s="8" t="s">
        <v>180</v>
      </c>
      <c r="E1217" s="8" t="s">
        <v>8646</v>
      </c>
      <c r="F1217" s="8" t="s">
        <v>8647</v>
      </c>
      <c r="G1217" s="12" t="s">
        <v>8248</v>
      </c>
      <c r="H1217" s="22" t="str">
        <f>VLOOKUP($G1217,Temp!$A:$C,H$1,FALSE)</f>
        <v>bandlab.com</v>
      </c>
      <c r="I1217" s="22" t="e">
        <f>VLOOKUP($G1217,Temp!$A:$C,I$1,FALSE)</f>
        <v>#VALUE!</v>
      </c>
      <c r="J1217" s="22" t="e">
        <f>VLOOKUP($G1217,Temp!$A:$C,J$1,FALSE)</f>
        <v>#VALUE!</v>
      </c>
      <c r="K1217" s="22" t="e">
        <f>VLOOKUP($G1217,Temp!$A:$C,K$1,FALSE)</f>
        <v>#VALUE!</v>
      </c>
      <c r="L1217" s="22" t="e">
        <f>VLOOKUP($G1217,Temp!$A:$C,L$1,FALSE)</f>
        <v>#VALUE!</v>
      </c>
      <c r="M1217" s="22" t="e">
        <f>VLOOKUP($G1217,Temp!$A:$C,M$1,FALSE)</f>
        <v>#VALUE!</v>
      </c>
      <c r="N1217" s="22" t="e">
        <f>VLOOKUP($G1217,Temp!$A:$C,N$1,FALSE)</f>
        <v>#VALUE!</v>
      </c>
      <c r="O1217" s="22" t="e">
        <f>VLOOKUP($G1217,Temp!$A:$C,O$1,FALSE)</f>
        <v>#VALUE!</v>
      </c>
      <c r="P1217" s="22" t="e">
        <f>VLOOKUP($G1217,Temp!$A:$C,P$1,FALSE)</f>
        <v>#VALUE!</v>
      </c>
      <c r="Q1217" s="22" t="e">
        <f>VLOOKUP($G1217,Temp!$A:$C,Q$1,FALSE)</f>
        <v>#VALUE!</v>
      </c>
      <c r="R1217" s="22" t="e">
        <f>VLOOKUP($G1217,Temp!$A:$C,R$1,FALSE)</f>
        <v>#VALUE!</v>
      </c>
      <c r="S1217" s="22" t="e">
        <f>VLOOKUP($G1217,Temp!$A:$C,S$1,FALSE)</f>
        <v>#VALUE!</v>
      </c>
      <c r="T1217" s="22" t="e">
        <f>VLOOKUP($G1217,Temp!$A:$C,T$1,FALSE)</f>
        <v>#VALUE!</v>
      </c>
      <c r="U1217" s="22" t="e">
        <f>VLOOKUP($G1217,Temp!$A:$C,U$1,FALSE)</f>
        <v>#VALUE!</v>
      </c>
      <c r="V1217" s="22" t="e">
        <f>VLOOKUP($G1217,Temp!$A:$C,V$1,FALSE)</f>
        <v>#VALUE!</v>
      </c>
      <c r="W1217" s="22" t="e">
        <f>VLOOKUP($G1217,Temp!$A:$C,W$1,FALSE)</f>
        <v>#VALUE!</v>
      </c>
      <c r="X1217" s="22" t="e">
        <f>VLOOKUP($G1217,Temp!$A:$C,X$1,FALSE)</f>
        <v>#VALUE!</v>
      </c>
      <c r="Y1217" s="22">
        <f>VLOOKUP($G1217,Temp!$A:$C,Y$1,FALSE)</f>
        <v>2800</v>
      </c>
      <c r="Z1217" s="22">
        <f>VLOOKUP($G1217,Temp!$A:$C,Z$1,FALSE)</f>
        <v>21</v>
      </c>
      <c r="AA1217" s="22" t="str">
        <f>VLOOKUP($A1217,Searches!$A:$H,AA$1,FALSE)</f>
        <v>Fred McIntyre</v>
      </c>
      <c r="AB1217" s="22" t="str">
        <f>VLOOKUP($A1217,Searches!$A:$H,AB$1,FALSE)</f>
        <v>BandLab</v>
      </c>
      <c r="AC1217" s="22" t="str">
        <f>VLOOKUP($A1217,Searches!$A:$H,AC$1,FALSE)</f>
        <v>CMO</v>
      </c>
      <c r="AD1217" s="22" t="str">
        <f>VLOOKUP($A1217,Searches!$A:$H,AD$1,FALSE)</f>
        <v>2nd</v>
      </c>
      <c r="AE1217" s="22" t="str">
        <f>VLOOKUP($A1217,Searches!$A:$H,AE$1,FALSE)</f>
        <v>Open link</v>
      </c>
      <c r="AF1217" s="22" t="str">
        <f>VLOOKUP($A1217,Searches!$A:$H,AF$1,FALSE)</f>
        <v>San Francisco Bay Area</v>
      </c>
      <c r="AG1217" s="22" t="str">
        <f>VLOOKUP($A1217,Searches!$A:$H,AG$1,FALSE)</f>
        <v>https://www.linkedin.com/sales/profile/65295,w6jj,NAME_SEARCH?moduleKey=peopleSearchResults&amp;pageKey=sales-search3-people-refinement&amp;contextId=635D3E904723061580FE6AF00A2B0000&amp;requestId=bf79f264-a595-4645-a294-0be043142b91&amp;action=CLICK&amp;target=urn%3Ali%3AsalesLead%3A(-1%2C65295)&amp;pageNumber=14&amp;targetEl=profilelink&amp;position=18&amp;trk=lss-serp-result-lead_photo</v>
      </c>
      <c r="AH1217" s="22" t="str">
        <f>VLOOKUP($G1217,Temp!$D:$F,AH$1,FALSE)</f>
        <v>bandlab.com</v>
      </c>
      <c r="AI1217" s="22">
        <f>VLOOKUP($G1217,Temp!$D:$F,AI$1,FALSE)</f>
        <v>0</v>
      </c>
      <c r="AJ1217" s="22" t="str">
        <f>VLOOKUP($G1217,Temp!$D:$F,AJ$1,FALSE)</f>
        <v>WordPress</v>
      </c>
    </row>
    <row r="1218" spans="1:36" ht="16" x14ac:dyDescent="0.2">
      <c r="A1218" s="8" t="str">
        <f t="shared" si="18"/>
        <v>Mark Roberts ShoreTel</v>
      </c>
      <c r="B1218" s="8" t="s">
        <v>476</v>
      </c>
      <c r="C1218" s="8" t="s">
        <v>5389</v>
      </c>
      <c r="D1218" s="8" t="s">
        <v>180</v>
      </c>
      <c r="E1218" s="8" t="s">
        <v>8651</v>
      </c>
      <c r="F1218" s="8" t="s">
        <v>8652</v>
      </c>
      <c r="G1218" s="12" t="s">
        <v>8258</v>
      </c>
      <c r="H1218" s="22" t="str">
        <f>VLOOKUP($G1218,Temp!$A:$C,H$1,FALSE)</f>
        <v>mitel.com</v>
      </c>
      <c r="I1218" s="22" t="e">
        <f>VLOOKUP($G1218,Temp!$A:$C,I$1,FALSE)</f>
        <v>#VALUE!</v>
      </c>
      <c r="J1218" s="22" t="e">
        <f>VLOOKUP($G1218,Temp!$A:$C,J$1,FALSE)</f>
        <v>#VALUE!</v>
      </c>
      <c r="K1218" s="22" t="e">
        <f>VLOOKUP($G1218,Temp!$A:$C,K$1,FALSE)</f>
        <v>#VALUE!</v>
      </c>
      <c r="L1218" s="22" t="e">
        <f>VLOOKUP($G1218,Temp!$A:$C,L$1,FALSE)</f>
        <v>#VALUE!</v>
      </c>
      <c r="M1218" s="22" t="e">
        <f>VLOOKUP($G1218,Temp!$A:$C,M$1,FALSE)</f>
        <v>#VALUE!</v>
      </c>
      <c r="N1218" s="22" t="e">
        <f>VLOOKUP($G1218,Temp!$A:$C,N$1,FALSE)</f>
        <v>#VALUE!</v>
      </c>
      <c r="O1218" s="22" t="e">
        <f>VLOOKUP($G1218,Temp!$A:$C,O$1,FALSE)</f>
        <v>#VALUE!</v>
      </c>
      <c r="P1218" s="22" t="e">
        <f>VLOOKUP($G1218,Temp!$A:$C,P$1,FALSE)</f>
        <v>#VALUE!</v>
      </c>
      <c r="Q1218" s="22" t="e">
        <f>VLOOKUP($G1218,Temp!$A:$C,Q$1,FALSE)</f>
        <v>#VALUE!</v>
      </c>
      <c r="R1218" s="22" t="e">
        <f>VLOOKUP($G1218,Temp!$A:$C,R$1,FALSE)</f>
        <v>#VALUE!</v>
      </c>
      <c r="S1218" s="22" t="e">
        <f>VLOOKUP($G1218,Temp!$A:$C,S$1,FALSE)</f>
        <v>#VALUE!</v>
      </c>
      <c r="T1218" s="22" t="e">
        <f>VLOOKUP($G1218,Temp!$A:$C,T$1,FALSE)</f>
        <v>#VALUE!</v>
      </c>
      <c r="U1218" s="22" t="e">
        <f>VLOOKUP($G1218,Temp!$A:$C,U$1,FALSE)</f>
        <v>#VALUE!</v>
      </c>
      <c r="V1218" s="22" t="e">
        <f>VLOOKUP($G1218,Temp!$A:$C,V$1,FALSE)</f>
        <v>#VALUE!</v>
      </c>
      <c r="W1218" s="22" t="e">
        <f>VLOOKUP($G1218,Temp!$A:$C,W$1,FALSE)</f>
        <v>#VALUE!</v>
      </c>
      <c r="X1218" s="22" t="e">
        <f>VLOOKUP($G1218,Temp!$A:$C,X$1,FALSE)</f>
        <v>#VALUE!</v>
      </c>
      <c r="Y1218" s="22">
        <f>VLOOKUP($G1218,Temp!$A:$C,Y$1,FALSE)</f>
        <v>189000</v>
      </c>
      <c r="Z1218" s="22">
        <f>VLOOKUP($G1218,Temp!$A:$C,Z$1,FALSE)</f>
        <v>47400</v>
      </c>
      <c r="AA1218" s="22" t="e">
        <f>VLOOKUP($A1218,Searches!$A:$H,AA$1,FALSE)</f>
        <v>#N/A</v>
      </c>
      <c r="AB1218" s="22" t="e">
        <f>VLOOKUP($A1218,Searches!$A:$H,AB$1,FALSE)</f>
        <v>#N/A</v>
      </c>
      <c r="AC1218" s="22" t="e">
        <f>VLOOKUP($A1218,Searches!$A:$H,AC$1,FALSE)</f>
        <v>#N/A</v>
      </c>
      <c r="AD1218" s="22" t="e">
        <f>VLOOKUP($A1218,Searches!$A:$H,AD$1,FALSE)</f>
        <v>#N/A</v>
      </c>
      <c r="AE1218" s="22" t="e">
        <f>VLOOKUP($A1218,Searches!$A:$H,AE$1,FALSE)</f>
        <v>#N/A</v>
      </c>
      <c r="AF1218" s="22" t="e">
        <f>VLOOKUP($A1218,Searches!$A:$H,AF$1,FALSE)</f>
        <v>#N/A</v>
      </c>
      <c r="AG1218" s="22" t="e">
        <f>VLOOKUP($A1218,Searches!$A:$H,AG$1,FALSE)</f>
        <v>#N/A</v>
      </c>
      <c r="AH1218" s="22" t="str">
        <f>VLOOKUP($G1218,Temp!$D:$F,AH$1,FALSE)</f>
        <v>mitel.com</v>
      </c>
      <c r="AI1218" s="22" t="str">
        <f>VLOOKUP($G1218,Temp!$D:$F,AI$1,FALSE)</f>
        <v>Marketo</v>
      </c>
      <c r="AJ1218" s="22" t="str">
        <f>VLOOKUP($G1218,Temp!$D:$F,AJ$1,FALSE)</f>
        <v>Drupal</v>
      </c>
    </row>
    <row r="1219" spans="1:36" ht="16" x14ac:dyDescent="0.2">
      <c r="A1219" s="8" t="str">
        <f t="shared" si="18"/>
        <v>Jennifer Stagnaro ChargePoint</v>
      </c>
      <c r="B1219" s="8" t="s">
        <v>546</v>
      </c>
      <c r="C1219" s="8" t="s">
        <v>2561</v>
      </c>
      <c r="D1219" s="8" t="s">
        <v>2563</v>
      </c>
      <c r="E1219" s="8" t="s">
        <v>2565</v>
      </c>
      <c r="F1219" s="8" t="s">
        <v>2543</v>
      </c>
      <c r="G1219" s="12" t="s">
        <v>2544</v>
      </c>
      <c r="H1219" s="22" t="str">
        <f>VLOOKUP($G1219,Temp!$A:$C,H$1,FALSE)</f>
        <v>chargepoint.com</v>
      </c>
      <c r="I1219" s="22" t="e">
        <f>VLOOKUP($G1219,Temp!$A:$C,I$1,FALSE)</f>
        <v>#VALUE!</v>
      </c>
      <c r="J1219" s="22" t="e">
        <f>VLOOKUP($G1219,Temp!$A:$C,J$1,FALSE)</f>
        <v>#VALUE!</v>
      </c>
      <c r="K1219" s="22" t="e">
        <f>VLOOKUP($G1219,Temp!$A:$C,K$1,FALSE)</f>
        <v>#VALUE!</v>
      </c>
      <c r="L1219" s="22" t="e">
        <f>VLOOKUP($G1219,Temp!$A:$C,L$1,FALSE)</f>
        <v>#VALUE!</v>
      </c>
      <c r="M1219" s="22" t="e">
        <f>VLOOKUP($G1219,Temp!$A:$C,M$1,FALSE)</f>
        <v>#VALUE!</v>
      </c>
      <c r="N1219" s="22" t="e">
        <f>VLOOKUP($G1219,Temp!$A:$C,N$1,FALSE)</f>
        <v>#VALUE!</v>
      </c>
      <c r="O1219" s="22" t="e">
        <f>VLOOKUP($G1219,Temp!$A:$C,O$1,FALSE)</f>
        <v>#VALUE!</v>
      </c>
      <c r="P1219" s="22" t="e">
        <f>VLOOKUP($G1219,Temp!$A:$C,P$1,FALSE)</f>
        <v>#VALUE!</v>
      </c>
      <c r="Q1219" s="22" t="e">
        <f>VLOOKUP($G1219,Temp!$A:$C,Q$1,FALSE)</f>
        <v>#VALUE!</v>
      </c>
      <c r="R1219" s="22" t="e">
        <f>VLOOKUP($G1219,Temp!$A:$C,R$1,FALSE)</f>
        <v>#VALUE!</v>
      </c>
      <c r="S1219" s="22" t="e">
        <f>VLOOKUP($G1219,Temp!$A:$C,S$1,FALSE)</f>
        <v>#VALUE!</v>
      </c>
      <c r="T1219" s="22" t="e">
        <f>VLOOKUP($G1219,Temp!$A:$C,T$1,FALSE)</f>
        <v>#VALUE!</v>
      </c>
      <c r="U1219" s="22" t="e">
        <f>VLOOKUP($G1219,Temp!$A:$C,U$1,FALSE)</f>
        <v>#VALUE!</v>
      </c>
      <c r="V1219" s="22" t="e">
        <f>VLOOKUP($G1219,Temp!$A:$C,V$1,FALSE)</f>
        <v>#VALUE!</v>
      </c>
      <c r="W1219" s="22" t="e">
        <f>VLOOKUP($G1219,Temp!$A:$C,W$1,FALSE)</f>
        <v>#VALUE!</v>
      </c>
      <c r="X1219" s="22" t="e">
        <f>VLOOKUP($G1219,Temp!$A:$C,X$1,FALSE)</f>
        <v>#VALUE!</v>
      </c>
      <c r="Y1219" s="22">
        <f>VLOOKUP($G1219,Temp!$A:$C,Y$1,FALSE)</f>
        <v>32600</v>
      </c>
      <c r="Z1219" s="22">
        <f>VLOOKUP($G1219,Temp!$A:$C,Z$1,FALSE)</f>
        <v>1900</v>
      </c>
      <c r="AA1219" s="22" t="e">
        <f>VLOOKUP($A1219,Searches!$A:$H,AA$1,FALSE)</f>
        <v>#N/A</v>
      </c>
      <c r="AB1219" s="22" t="e">
        <f>VLOOKUP($A1219,Searches!$A:$H,AB$1,FALSE)</f>
        <v>#N/A</v>
      </c>
      <c r="AC1219" s="22" t="e">
        <f>VLOOKUP($A1219,Searches!$A:$H,AC$1,FALSE)</f>
        <v>#N/A</v>
      </c>
      <c r="AD1219" s="22" t="e">
        <f>VLOOKUP($A1219,Searches!$A:$H,AD$1,FALSE)</f>
        <v>#N/A</v>
      </c>
      <c r="AE1219" s="22" t="e">
        <f>VLOOKUP($A1219,Searches!$A:$H,AE$1,FALSE)</f>
        <v>#N/A</v>
      </c>
      <c r="AF1219" s="22" t="e">
        <f>VLOOKUP($A1219,Searches!$A:$H,AF$1,FALSE)</f>
        <v>#N/A</v>
      </c>
      <c r="AG1219" s="22" t="e">
        <f>VLOOKUP($A1219,Searches!$A:$H,AG$1,FALSE)</f>
        <v>#N/A</v>
      </c>
      <c r="AH1219" s="22" t="str">
        <f>VLOOKUP($G1219,Temp!$D:$F,AH$1,FALSE)</f>
        <v>chargepoint.com</v>
      </c>
      <c r="AI1219" s="22" t="str">
        <f>VLOOKUP($G1219,Temp!$D:$F,AI$1,FALSE)</f>
        <v>Marketo</v>
      </c>
      <c r="AJ1219" s="22" t="str">
        <f>VLOOKUP($G1219,Temp!$D:$F,AJ$1,FALSE)</f>
        <v>Drupal</v>
      </c>
    </row>
    <row r="1220" spans="1:36" ht="16" x14ac:dyDescent="0.2">
      <c r="A1220" s="8" t="str">
        <f t="shared" ref="A1220:A1283" si="19">CONCATENATE(B1220," ",C1220," ",F1220)</f>
        <v>Alex Kelleher Magnetic</v>
      </c>
      <c r="B1220" s="8" t="s">
        <v>1929</v>
      </c>
      <c r="C1220" s="8" t="s">
        <v>8269</v>
      </c>
      <c r="D1220" s="8" t="s">
        <v>180</v>
      </c>
      <c r="E1220" s="8" t="s">
        <v>8270</v>
      </c>
      <c r="F1220" s="8" t="s">
        <v>8271</v>
      </c>
      <c r="G1220" s="12" t="s">
        <v>8259</v>
      </c>
      <c r="H1220" s="22" t="str">
        <f>VLOOKUP($G1220,Temp!$A:$C,H$1,FALSE)</f>
        <v>magnetic.com</v>
      </c>
      <c r="I1220" s="22" t="e">
        <f>VLOOKUP($G1220,Temp!$A:$C,I$1,FALSE)</f>
        <v>#VALUE!</v>
      </c>
      <c r="J1220" s="22" t="e">
        <f>VLOOKUP($G1220,Temp!$A:$C,J$1,FALSE)</f>
        <v>#VALUE!</v>
      </c>
      <c r="K1220" s="22" t="e">
        <f>VLOOKUP($G1220,Temp!$A:$C,K$1,FALSE)</f>
        <v>#VALUE!</v>
      </c>
      <c r="L1220" s="22" t="e">
        <f>VLOOKUP($G1220,Temp!$A:$C,L$1,FALSE)</f>
        <v>#VALUE!</v>
      </c>
      <c r="M1220" s="22" t="e">
        <f>VLOOKUP($G1220,Temp!$A:$C,M$1,FALSE)</f>
        <v>#VALUE!</v>
      </c>
      <c r="N1220" s="22" t="e">
        <f>VLOOKUP($G1220,Temp!$A:$C,N$1,FALSE)</f>
        <v>#VALUE!</v>
      </c>
      <c r="O1220" s="22" t="e">
        <f>VLOOKUP($G1220,Temp!$A:$C,O$1,FALSE)</f>
        <v>#VALUE!</v>
      </c>
      <c r="P1220" s="22" t="e">
        <f>VLOOKUP($G1220,Temp!$A:$C,P$1,FALSE)</f>
        <v>#VALUE!</v>
      </c>
      <c r="Q1220" s="22" t="e">
        <f>VLOOKUP($G1220,Temp!$A:$C,Q$1,FALSE)</f>
        <v>#VALUE!</v>
      </c>
      <c r="R1220" s="22" t="e">
        <f>VLOOKUP($G1220,Temp!$A:$C,R$1,FALSE)</f>
        <v>#VALUE!</v>
      </c>
      <c r="S1220" s="22" t="e">
        <f>VLOOKUP($G1220,Temp!$A:$C,S$1,FALSE)</f>
        <v>#VALUE!</v>
      </c>
      <c r="T1220" s="22" t="e">
        <f>VLOOKUP($G1220,Temp!$A:$C,T$1,FALSE)</f>
        <v>#VALUE!</v>
      </c>
      <c r="U1220" s="22" t="e">
        <f>VLOOKUP($G1220,Temp!$A:$C,U$1,FALSE)</f>
        <v>#VALUE!</v>
      </c>
      <c r="V1220" s="22" t="e">
        <f>VLOOKUP($G1220,Temp!$A:$C,V$1,FALSE)</f>
        <v>#VALUE!</v>
      </c>
      <c r="W1220" s="22" t="e">
        <f>VLOOKUP($G1220,Temp!$A:$C,W$1,FALSE)</f>
        <v>#VALUE!</v>
      </c>
      <c r="X1220" s="22" t="e">
        <f>VLOOKUP($G1220,Temp!$A:$C,X$1,FALSE)</f>
        <v>#VALUE!</v>
      </c>
      <c r="Y1220" s="22">
        <f>VLOOKUP($G1220,Temp!$A:$C,Y$1,FALSE)</f>
        <v>5900</v>
      </c>
      <c r="Z1220" s="22">
        <f>VLOOKUP($G1220,Temp!$A:$C,Z$1,FALSE)</f>
        <v>1400</v>
      </c>
      <c r="AA1220" s="22" t="str">
        <f>VLOOKUP($A1220,Searches!$A:$H,AA$1,FALSE)</f>
        <v>Alex Kelleher</v>
      </c>
      <c r="AB1220" s="22" t="str">
        <f>VLOOKUP($A1220,Searches!$A:$H,AB$1,FALSE)</f>
        <v>Magnetic</v>
      </c>
      <c r="AC1220" s="22" t="str">
        <f>VLOOKUP($A1220,Searches!$A:$H,AC$1,FALSE)</f>
        <v>CMO</v>
      </c>
      <c r="AD1220" s="22" t="str">
        <f>VLOOKUP($A1220,Searches!$A:$H,AD$1,FALSE)</f>
        <v>2nd</v>
      </c>
      <c r="AE1220" s="22" t="str">
        <f>VLOOKUP($A1220,Searches!$A:$H,AE$1,FALSE)</f>
        <v>Open link</v>
      </c>
      <c r="AF1220" s="22" t="str">
        <f>VLOOKUP($A1220,Searches!$A:$H,AF$1,FALSE)</f>
        <v>Greater New York City Area</v>
      </c>
      <c r="AG1220" s="22" t="str">
        <f>VLOOKUP($A1220,Searches!$A:$H,AG$1,FALSE)</f>
        <v>https://www.linkedin.com/sales/profile/818670,k9FB,NAME_SEARCH?moduleKey=peopleSearchResults&amp;pageKey=sales-search3-people-refinement&amp;contextId=635D3E904723061580FE6AF00A2B0000&amp;requestId=bf79f264-a595-4645-a294-0be043142b91&amp;action=CLICK&amp;target=urn%3Ali%3AsalesLead%3A(-1%2C818670)&amp;pageNumber=14&amp;targetEl=profilelink&amp;position=17&amp;trk=lss-serp-result-lead_photo</v>
      </c>
      <c r="AH1220" s="22" t="str">
        <f>VLOOKUP($G1220,Temp!$D:$F,AH$1,FALSE)</f>
        <v>magnetic.com</v>
      </c>
      <c r="AI1220" s="22" t="str">
        <f>VLOOKUP($G1220,Temp!$D:$F,AI$1,FALSE)</f>
        <v>Marketo</v>
      </c>
      <c r="AJ1220" s="22" t="str">
        <f>VLOOKUP($G1220,Temp!$D:$F,AJ$1,FALSE)</f>
        <v>WordPress</v>
      </c>
    </row>
    <row r="1221" spans="1:36" ht="16" x14ac:dyDescent="0.2">
      <c r="A1221" s="8" t="str">
        <f t="shared" si="19"/>
        <v>Arthur Zards Lab Z / Experiential Fuse</v>
      </c>
      <c r="B1221" s="8" t="s">
        <v>7745</v>
      </c>
      <c r="C1221" s="8" t="s">
        <v>8669</v>
      </c>
      <c r="D1221" s="8" t="s">
        <v>8670</v>
      </c>
      <c r="E1221" s="8" t="s">
        <v>634</v>
      </c>
      <c r="F1221" s="8" t="s">
        <v>8671</v>
      </c>
      <c r="G1221" s="8" t="s">
        <v>634</v>
      </c>
      <c r="H1221" s="22" t="e">
        <f>VLOOKUP($G1221,Temp!$A:$C,H$1,FALSE)</f>
        <v>#N/A</v>
      </c>
      <c r="I1221" s="22" t="e">
        <f>VLOOKUP($G1221,Temp!$A:$C,I$1,FALSE)</f>
        <v>#N/A</v>
      </c>
      <c r="J1221" s="22" t="e">
        <f>VLOOKUP($G1221,Temp!$A:$C,J$1,FALSE)</f>
        <v>#N/A</v>
      </c>
      <c r="K1221" s="22" t="e">
        <f>VLOOKUP($G1221,Temp!$A:$C,K$1,FALSE)</f>
        <v>#N/A</v>
      </c>
      <c r="L1221" s="22" t="e">
        <f>VLOOKUP($G1221,Temp!$A:$C,L$1,FALSE)</f>
        <v>#N/A</v>
      </c>
      <c r="M1221" s="22" t="e">
        <f>VLOOKUP($G1221,Temp!$A:$C,M$1,FALSE)</f>
        <v>#N/A</v>
      </c>
      <c r="N1221" s="22" t="e">
        <f>VLOOKUP($G1221,Temp!$A:$C,N$1,FALSE)</f>
        <v>#N/A</v>
      </c>
      <c r="O1221" s="22" t="e">
        <f>VLOOKUP($G1221,Temp!$A:$C,O$1,FALSE)</f>
        <v>#N/A</v>
      </c>
      <c r="P1221" s="22" t="e">
        <f>VLOOKUP($G1221,Temp!$A:$C,P$1,FALSE)</f>
        <v>#N/A</v>
      </c>
      <c r="Q1221" s="22" t="e">
        <f>VLOOKUP($G1221,Temp!$A:$C,Q$1,FALSE)</f>
        <v>#N/A</v>
      </c>
      <c r="R1221" s="22" t="e">
        <f>VLOOKUP($G1221,Temp!$A:$C,R$1,FALSE)</f>
        <v>#N/A</v>
      </c>
      <c r="S1221" s="22" t="e">
        <f>VLOOKUP($G1221,Temp!$A:$C,S$1,FALSE)</f>
        <v>#N/A</v>
      </c>
      <c r="T1221" s="22" t="e">
        <f>VLOOKUP($G1221,Temp!$A:$C,T$1,FALSE)</f>
        <v>#N/A</v>
      </c>
      <c r="U1221" s="22" t="e">
        <f>VLOOKUP($G1221,Temp!$A:$C,U$1,FALSE)</f>
        <v>#N/A</v>
      </c>
      <c r="V1221" s="22" t="e">
        <f>VLOOKUP($G1221,Temp!$A:$C,V$1,FALSE)</f>
        <v>#N/A</v>
      </c>
      <c r="W1221" s="22" t="e">
        <f>VLOOKUP($G1221,Temp!$A:$C,W$1,FALSE)</f>
        <v>#N/A</v>
      </c>
      <c r="X1221" s="22" t="e">
        <f>VLOOKUP($G1221,Temp!$A:$C,X$1,FALSE)</f>
        <v>#N/A</v>
      </c>
      <c r="Y1221" s="22" t="e">
        <f>VLOOKUP($G1221,Temp!$A:$C,Y$1,FALSE)</f>
        <v>#N/A</v>
      </c>
      <c r="Z1221" s="22" t="e">
        <f>VLOOKUP($G1221,Temp!$A:$C,Z$1,FALSE)</f>
        <v>#N/A</v>
      </c>
      <c r="AA1221" s="22" t="e">
        <f>VLOOKUP($A1221,Searches!$A:$H,AA$1,FALSE)</f>
        <v>#N/A</v>
      </c>
      <c r="AB1221" s="22" t="e">
        <f>VLOOKUP($A1221,Searches!$A:$H,AB$1,FALSE)</f>
        <v>#N/A</v>
      </c>
      <c r="AC1221" s="22" t="e">
        <f>VLOOKUP($A1221,Searches!$A:$H,AC$1,FALSE)</f>
        <v>#N/A</v>
      </c>
      <c r="AD1221" s="22" t="e">
        <f>VLOOKUP($A1221,Searches!$A:$H,AD$1,FALSE)</f>
        <v>#N/A</v>
      </c>
      <c r="AE1221" s="22" t="e">
        <f>VLOOKUP($A1221,Searches!$A:$H,AE$1,FALSE)</f>
        <v>#N/A</v>
      </c>
      <c r="AF1221" s="22" t="e">
        <f>VLOOKUP($A1221,Searches!$A:$H,AF$1,FALSE)</f>
        <v>#N/A</v>
      </c>
      <c r="AG1221" s="22" t="e">
        <f>VLOOKUP($A1221,Searches!$A:$H,AG$1,FALSE)</f>
        <v>#N/A</v>
      </c>
      <c r="AH1221" s="22" t="e">
        <f>VLOOKUP($G1221,Temp!$D:$F,AH$1,FALSE)</f>
        <v>#N/A</v>
      </c>
      <c r="AI1221" s="22" t="e">
        <f>VLOOKUP($G1221,Temp!$D:$F,AI$1,FALSE)</f>
        <v>#N/A</v>
      </c>
      <c r="AJ1221" s="22" t="e">
        <f>VLOOKUP($G1221,Temp!$D:$F,AJ$1,FALSE)</f>
        <v>#N/A</v>
      </c>
    </row>
    <row r="1222" spans="1:36" ht="16" x14ac:dyDescent="0.2">
      <c r="A1222" s="8" t="str">
        <f t="shared" si="19"/>
        <v>Truman Brizee SAP</v>
      </c>
      <c r="B1222" s="8" t="s">
        <v>8681</v>
      </c>
      <c r="C1222" s="8" t="s">
        <v>8682</v>
      </c>
      <c r="D1222" s="8" t="s">
        <v>8683</v>
      </c>
      <c r="E1222" s="8" t="s">
        <v>8684</v>
      </c>
      <c r="F1222" s="8" t="s">
        <v>1605</v>
      </c>
      <c r="G1222" s="12" t="s">
        <v>1462</v>
      </c>
      <c r="H1222" s="22" t="str">
        <f>VLOOKUP($G1222,Temp!$A:$C,H$1,FALSE)</f>
        <v>sap.com</v>
      </c>
      <c r="I1222" s="22" t="e">
        <f>VLOOKUP($G1222,Temp!$A:$C,I$1,FALSE)</f>
        <v>#VALUE!</v>
      </c>
      <c r="J1222" s="22" t="e">
        <f>VLOOKUP($G1222,Temp!$A:$C,J$1,FALSE)</f>
        <v>#VALUE!</v>
      </c>
      <c r="K1222" s="22" t="e">
        <f>VLOOKUP($G1222,Temp!$A:$C,K$1,FALSE)</f>
        <v>#VALUE!</v>
      </c>
      <c r="L1222" s="22" t="e">
        <f>VLOOKUP($G1222,Temp!$A:$C,L$1,FALSE)</f>
        <v>#VALUE!</v>
      </c>
      <c r="M1222" s="22" t="e">
        <f>VLOOKUP($G1222,Temp!$A:$C,M$1,FALSE)</f>
        <v>#VALUE!</v>
      </c>
      <c r="N1222" s="22" t="e">
        <f>VLOOKUP($G1222,Temp!$A:$C,N$1,FALSE)</f>
        <v>#VALUE!</v>
      </c>
      <c r="O1222" s="22" t="e">
        <f>VLOOKUP($G1222,Temp!$A:$C,O$1,FALSE)</f>
        <v>#VALUE!</v>
      </c>
      <c r="P1222" s="22" t="e">
        <f>VLOOKUP($G1222,Temp!$A:$C,P$1,FALSE)</f>
        <v>#VALUE!</v>
      </c>
      <c r="Q1222" s="22" t="e">
        <f>VLOOKUP($G1222,Temp!$A:$C,Q$1,FALSE)</f>
        <v>#VALUE!</v>
      </c>
      <c r="R1222" s="22" t="e">
        <f>VLOOKUP($G1222,Temp!$A:$C,R$1,FALSE)</f>
        <v>#VALUE!</v>
      </c>
      <c r="S1222" s="22" t="e">
        <f>VLOOKUP($G1222,Temp!$A:$C,S$1,FALSE)</f>
        <v>#VALUE!</v>
      </c>
      <c r="T1222" s="22" t="e">
        <f>VLOOKUP($G1222,Temp!$A:$C,T$1,FALSE)</f>
        <v>#VALUE!</v>
      </c>
      <c r="U1222" s="22" t="e">
        <f>VLOOKUP($G1222,Temp!$A:$C,U$1,FALSE)</f>
        <v>#VALUE!</v>
      </c>
      <c r="V1222" s="22" t="e">
        <f>VLOOKUP($G1222,Temp!$A:$C,V$1,FALSE)</f>
        <v>#VALUE!</v>
      </c>
      <c r="W1222" s="22" t="e">
        <f>VLOOKUP($G1222,Temp!$A:$C,W$1,FALSE)</f>
        <v>#VALUE!</v>
      </c>
      <c r="X1222" s="22" t="e">
        <f>VLOOKUP($G1222,Temp!$A:$C,X$1,FALSE)</f>
        <v>#VALUE!</v>
      </c>
      <c r="Y1222" s="22">
        <f>VLOOKUP($G1222,Temp!$A:$C,Y$1,FALSE)</f>
        <v>1800000</v>
      </c>
      <c r="Z1222" s="22">
        <f>VLOOKUP($G1222,Temp!$A:$C,Z$1,FALSE)</f>
        <v>371000</v>
      </c>
      <c r="AA1222" s="22" t="e">
        <f>VLOOKUP($A1222,Searches!$A:$H,AA$1,FALSE)</f>
        <v>#N/A</v>
      </c>
      <c r="AB1222" s="22" t="e">
        <f>VLOOKUP($A1222,Searches!$A:$H,AB$1,FALSE)</f>
        <v>#N/A</v>
      </c>
      <c r="AC1222" s="22" t="e">
        <f>VLOOKUP($A1222,Searches!$A:$H,AC$1,FALSE)</f>
        <v>#N/A</v>
      </c>
      <c r="AD1222" s="22" t="e">
        <f>VLOOKUP($A1222,Searches!$A:$H,AD$1,FALSE)</f>
        <v>#N/A</v>
      </c>
      <c r="AE1222" s="22" t="e">
        <f>VLOOKUP($A1222,Searches!$A:$H,AE$1,FALSE)</f>
        <v>#N/A</v>
      </c>
      <c r="AF1222" s="22" t="e">
        <f>VLOOKUP($A1222,Searches!$A:$H,AF$1,FALSE)</f>
        <v>#N/A</v>
      </c>
      <c r="AG1222" s="22" t="e">
        <f>VLOOKUP($A1222,Searches!$A:$H,AG$1,FALSE)</f>
        <v>#N/A</v>
      </c>
      <c r="AH1222" s="22" t="str">
        <f>VLOOKUP($G1222,Temp!$D:$F,AH$1,FALSE)</f>
        <v>sap.com</v>
      </c>
      <c r="AI1222" s="22">
        <f>VLOOKUP($G1222,Temp!$D:$F,AI$1,FALSE)</f>
        <v>0</v>
      </c>
      <c r="AJ1222" s="22" t="str">
        <f>VLOOKUP($G1222,Temp!$D:$F,AJ$1,FALSE)</f>
        <v>WordPress</v>
      </c>
    </row>
    <row r="1223" spans="1:36" ht="16" x14ac:dyDescent="0.2">
      <c r="A1223" s="8" t="str">
        <f t="shared" si="19"/>
        <v>Daryn Rosenberger M10TEK, The Premiere SAP Agency</v>
      </c>
      <c r="B1223" s="8" t="s">
        <v>8687</v>
      </c>
      <c r="C1223" s="8" t="s">
        <v>8688</v>
      </c>
      <c r="D1223" s="8" t="s">
        <v>8689</v>
      </c>
      <c r="E1223" s="8" t="s">
        <v>8690</v>
      </c>
      <c r="F1223" s="8" t="s">
        <v>8691</v>
      </c>
      <c r="G1223" s="12" t="s">
        <v>8260</v>
      </c>
      <c r="H1223" s="22" t="str">
        <f>VLOOKUP($G1223,Temp!$A:$C,H$1,FALSE)</f>
        <v>m10tek.com</v>
      </c>
      <c r="I1223" s="22" t="e">
        <f>VLOOKUP($G1223,Temp!$A:$C,I$1,FALSE)</f>
        <v>#VALUE!</v>
      </c>
      <c r="J1223" s="22" t="e">
        <f>VLOOKUP($G1223,Temp!$A:$C,J$1,FALSE)</f>
        <v>#VALUE!</v>
      </c>
      <c r="K1223" s="22" t="e">
        <f>VLOOKUP($G1223,Temp!$A:$C,K$1,FALSE)</f>
        <v>#VALUE!</v>
      </c>
      <c r="L1223" s="22" t="e">
        <f>VLOOKUP($G1223,Temp!$A:$C,L$1,FALSE)</f>
        <v>#VALUE!</v>
      </c>
      <c r="M1223" s="22" t="e">
        <f>VLOOKUP($G1223,Temp!$A:$C,M$1,FALSE)</f>
        <v>#VALUE!</v>
      </c>
      <c r="N1223" s="22" t="e">
        <f>VLOOKUP($G1223,Temp!$A:$C,N$1,FALSE)</f>
        <v>#VALUE!</v>
      </c>
      <c r="O1223" s="22" t="e">
        <f>VLOOKUP($G1223,Temp!$A:$C,O$1,FALSE)</f>
        <v>#VALUE!</v>
      </c>
      <c r="P1223" s="22" t="e">
        <f>VLOOKUP($G1223,Temp!$A:$C,P$1,FALSE)</f>
        <v>#VALUE!</v>
      </c>
      <c r="Q1223" s="22" t="e">
        <f>VLOOKUP($G1223,Temp!$A:$C,Q$1,FALSE)</f>
        <v>#VALUE!</v>
      </c>
      <c r="R1223" s="22" t="e">
        <f>VLOOKUP($G1223,Temp!$A:$C,R$1,FALSE)</f>
        <v>#VALUE!</v>
      </c>
      <c r="S1223" s="22" t="e">
        <f>VLOOKUP($G1223,Temp!$A:$C,S$1,FALSE)</f>
        <v>#VALUE!</v>
      </c>
      <c r="T1223" s="22" t="e">
        <f>VLOOKUP($G1223,Temp!$A:$C,T$1,FALSE)</f>
        <v>#VALUE!</v>
      </c>
      <c r="U1223" s="22" t="e">
        <f>VLOOKUP($G1223,Temp!$A:$C,U$1,FALSE)</f>
        <v>#VALUE!</v>
      </c>
      <c r="V1223" s="22" t="e">
        <f>VLOOKUP($G1223,Temp!$A:$C,V$1,FALSE)</f>
        <v>#VALUE!</v>
      </c>
      <c r="W1223" s="22" t="e">
        <f>VLOOKUP($G1223,Temp!$A:$C,W$1,FALSE)</f>
        <v>#VALUE!</v>
      </c>
      <c r="X1223" s="22" t="e">
        <f>VLOOKUP($G1223,Temp!$A:$C,X$1,FALSE)</f>
        <v>#VALUE!</v>
      </c>
      <c r="Y1223" s="22">
        <f>VLOOKUP($G1223,Temp!$A:$C,Y$1,FALSE)</f>
        <v>0</v>
      </c>
      <c r="Z1223" s="22">
        <f>VLOOKUP($G1223,Temp!$A:$C,Z$1,FALSE)</f>
        <v>0</v>
      </c>
      <c r="AA1223" s="22" t="e">
        <f>VLOOKUP($A1223,Searches!$A:$H,AA$1,FALSE)</f>
        <v>#N/A</v>
      </c>
      <c r="AB1223" s="22" t="e">
        <f>VLOOKUP($A1223,Searches!$A:$H,AB$1,FALSE)</f>
        <v>#N/A</v>
      </c>
      <c r="AC1223" s="22" t="e">
        <f>VLOOKUP($A1223,Searches!$A:$H,AC$1,FALSE)</f>
        <v>#N/A</v>
      </c>
      <c r="AD1223" s="22" t="e">
        <f>VLOOKUP($A1223,Searches!$A:$H,AD$1,FALSE)</f>
        <v>#N/A</v>
      </c>
      <c r="AE1223" s="22" t="e">
        <f>VLOOKUP($A1223,Searches!$A:$H,AE$1,FALSE)</f>
        <v>#N/A</v>
      </c>
      <c r="AF1223" s="22" t="e">
        <f>VLOOKUP($A1223,Searches!$A:$H,AF$1,FALSE)</f>
        <v>#N/A</v>
      </c>
      <c r="AG1223" s="22" t="e">
        <f>VLOOKUP($A1223,Searches!$A:$H,AG$1,FALSE)</f>
        <v>#N/A</v>
      </c>
      <c r="AH1223" s="22" t="e">
        <f>VLOOKUP($G1223,Temp!$D:$F,AH$1,FALSE)</f>
        <v>#N/A</v>
      </c>
      <c r="AI1223" s="22" t="e">
        <f>VLOOKUP($G1223,Temp!$D:$F,AI$1,FALSE)</f>
        <v>#N/A</v>
      </c>
      <c r="AJ1223" s="22" t="e">
        <f>VLOOKUP($G1223,Temp!$D:$F,AJ$1,FALSE)</f>
        <v>#N/A</v>
      </c>
    </row>
    <row r="1224" spans="1:36" ht="16" x14ac:dyDescent="0.2">
      <c r="A1224" s="8" t="str">
        <f t="shared" si="19"/>
        <v>Cindy Wells Ultimate Software</v>
      </c>
      <c r="B1224" s="8" t="s">
        <v>3711</v>
      </c>
      <c r="C1224" s="8" t="s">
        <v>8698</v>
      </c>
      <c r="D1224" s="8" t="s">
        <v>8699</v>
      </c>
      <c r="E1224" s="8" t="s">
        <v>8700</v>
      </c>
      <c r="F1224" s="8" t="s">
        <v>6523</v>
      </c>
      <c r="G1224" s="12" t="s">
        <v>6111</v>
      </c>
      <c r="H1224" s="22" t="str">
        <f>VLOOKUP($G1224,Temp!$A:$C,H$1,FALSE)</f>
        <v>ultimatesoftware.com</v>
      </c>
      <c r="I1224" s="22" t="e">
        <f>VLOOKUP($G1224,Temp!$A:$C,I$1,FALSE)</f>
        <v>#VALUE!</v>
      </c>
      <c r="J1224" s="22" t="e">
        <f>VLOOKUP($G1224,Temp!$A:$C,J$1,FALSE)</f>
        <v>#VALUE!</v>
      </c>
      <c r="K1224" s="22" t="e">
        <f>VLOOKUP($G1224,Temp!$A:$C,K$1,FALSE)</f>
        <v>#VALUE!</v>
      </c>
      <c r="L1224" s="22" t="e">
        <f>VLOOKUP($G1224,Temp!$A:$C,L$1,FALSE)</f>
        <v>#VALUE!</v>
      </c>
      <c r="M1224" s="22" t="e">
        <f>VLOOKUP($G1224,Temp!$A:$C,M$1,FALSE)</f>
        <v>#VALUE!</v>
      </c>
      <c r="N1224" s="22" t="e">
        <f>VLOOKUP($G1224,Temp!$A:$C,N$1,FALSE)</f>
        <v>#VALUE!</v>
      </c>
      <c r="O1224" s="22" t="e">
        <f>VLOOKUP($G1224,Temp!$A:$C,O$1,FALSE)</f>
        <v>#VALUE!</v>
      </c>
      <c r="P1224" s="22" t="e">
        <f>VLOOKUP($G1224,Temp!$A:$C,P$1,FALSE)</f>
        <v>#VALUE!</v>
      </c>
      <c r="Q1224" s="22" t="e">
        <f>VLOOKUP($G1224,Temp!$A:$C,Q$1,FALSE)</f>
        <v>#VALUE!</v>
      </c>
      <c r="R1224" s="22" t="e">
        <f>VLOOKUP($G1224,Temp!$A:$C,R$1,FALSE)</f>
        <v>#VALUE!</v>
      </c>
      <c r="S1224" s="22" t="e">
        <f>VLOOKUP($G1224,Temp!$A:$C,S$1,FALSE)</f>
        <v>#VALUE!</v>
      </c>
      <c r="T1224" s="22" t="e">
        <f>VLOOKUP($G1224,Temp!$A:$C,T$1,FALSE)</f>
        <v>#VALUE!</v>
      </c>
      <c r="U1224" s="22" t="e">
        <f>VLOOKUP($G1224,Temp!$A:$C,U$1,FALSE)</f>
        <v>#VALUE!</v>
      </c>
      <c r="V1224" s="22" t="e">
        <f>VLOOKUP($G1224,Temp!$A:$C,V$1,FALSE)</f>
        <v>#VALUE!</v>
      </c>
      <c r="W1224" s="22" t="e">
        <f>VLOOKUP($G1224,Temp!$A:$C,W$1,FALSE)</f>
        <v>#VALUE!</v>
      </c>
      <c r="X1224" s="22" t="e">
        <f>VLOOKUP($G1224,Temp!$A:$C,X$1,FALSE)</f>
        <v>#VALUE!</v>
      </c>
      <c r="Y1224" s="22">
        <f>VLOOKUP($G1224,Temp!$A:$C,Y$1,FALSE)</f>
        <v>197000</v>
      </c>
      <c r="Z1224" s="22">
        <f>VLOOKUP($G1224,Temp!$A:$C,Z$1,FALSE)</f>
        <v>33</v>
      </c>
      <c r="AA1224" s="22" t="e">
        <f>VLOOKUP($A1224,Searches!$A:$H,AA$1,FALSE)</f>
        <v>#N/A</v>
      </c>
      <c r="AB1224" s="22" t="e">
        <f>VLOOKUP($A1224,Searches!$A:$H,AB$1,FALSE)</f>
        <v>#N/A</v>
      </c>
      <c r="AC1224" s="22" t="e">
        <f>VLOOKUP($A1224,Searches!$A:$H,AC$1,FALSE)</f>
        <v>#N/A</v>
      </c>
      <c r="AD1224" s="22" t="e">
        <f>VLOOKUP($A1224,Searches!$A:$H,AD$1,FALSE)</f>
        <v>#N/A</v>
      </c>
      <c r="AE1224" s="22" t="e">
        <f>VLOOKUP($A1224,Searches!$A:$H,AE$1,FALSE)</f>
        <v>#N/A</v>
      </c>
      <c r="AF1224" s="22" t="e">
        <f>VLOOKUP($A1224,Searches!$A:$H,AF$1,FALSE)</f>
        <v>#N/A</v>
      </c>
      <c r="AG1224" s="22" t="e">
        <f>VLOOKUP($A1224,Searches!$A:$H,AG$1,FALSE)</f>
        <v>#N/A</v>
      </c>
      <c r="AH1224" s="22" t="str">
        <f>VLOOKUP($G1224,Temp!$D:$F,AH$1,FALSE)</f>
        <v>ultimatesoftware.com</v>
      </c>
      <c r="AI1224" s="22" t="str">
        <f>VLOOKUP($G1224,Temp!$D:$F,AI$1,FALSE)</f>
        <v>Eloqua</v>
      </c>
      <c r="AJ1224" s="22" t="str">
        <f>VLOOKUP($G1224,Temp!$D:$F,AJ$1,FALSE)</f>
        <v>WordPress</v>
      </c>
    </row>
    <row r="1225" spans="1:36" ht="16" x14ac:dyDescent="0.2">
      <c r="A1225" s="8" t="str">
        <f t="shared" si="19"/>
        <v>Olga Lanova VirGO360</v>
      </c>
      <c r="B1225" s="8" t="s">
        <v>8708</v>
      </c>
      <c r="C1225" s="8" t="s">
        <v>8709</v>
      </c>
      <c r="D1225" s="8" t="s">
        <v>8710</v>
      </c>
      <c r="E1225" s="8" t="s">
        <v>634</v>
      </c>
      <c r="F1225" s="8" t="s">
        <v>8711</v>
      </c>
      <c r="G1225" s="8" t="s">
        <v>634</v>
      </c>
      <c r="H1225" s="22" t="e">
        <f>VLOOKUP($G1225,Temp!$A:$C,H$1,FALSE)</f>
        <v>#N/A</v>
      </c>
      <c r="I1225" s="22" t="e">
        <f>VLOOKUP($G1225,Temp!$A:$C,I$1,FALSE)</f>
        <v>#N/A</v>
      </c>
      <c r="J1225" s="22" t="e">
        <f>VLOOKUP($G1225,Temp!$A:$C,J$1,FALSE)</f>
        <v>#N/A</v>
      </c>
      <c r="K1225" s="22" t="e">
        <f>VLOOKUP($G1225,Temp!$A:$C,K$1,FALSE)</f>
        <v>#N/A</v>
      </c>
      <c r="L1225" s="22" t="e">
        <f>VLOOKUP($G1225,Temp!$A:$C,L$1,FALSE)</f>
        <v>#N/A</v>
      </c>
      <c r="M1225" s="22" t="e">
        <f>VLOOKUP($G1225,Temp!$A:$C,M$1,FALSE)</f>
        <v>#N/A</v>
      </c>
      <c r="N1225" s="22" t="e">
        <f>VLOOKUP($G1225,Temp!$A:$C,N$1,FALSE)</f>
        <v>#N/A</v>
      </c>
      <c r="O1225" s="22" t="e">
        <f>VLOOKUP($G1225,Temp!$A:$C,O$1,FALSE)</f>
        <v>#N/A</v>
      </c>
      <c r="P1225" s="22" t="e">
        <f>VLOOKUP($G1225,Temp!$A:$C,P$1,FALSE)</f>
        <v>#N/A</v>
      </c>
      <c r="Q1225" s="22" t="e">
        <f>VLOOKUP($G1225,Temp!$A:$C,Q$1,FALSE)</f>
        <v>#N/A</v>
      </c>
      <c r="R1225" s="22" t="e">
        <f>VLOOKUP($G1225,Temp!$A:$C,R$1,FALSE)</f>
        <v>#N/A</v>
      </c>
      <c r="S1225" s="22" t="e">
        <f>VLOOKUP($G1225,Temp!$A:$C,S$1,FALSE)</f>
        <v>#N/A</v>
      </c>
      <c r="T1225" s="22" t="e">
        <f>VLOOKUP($G1225,Temp!$A:$C,T$1,FALSE)</f>
        <v>#N/A</v>
      </c>
      <c r="U1225" s="22" t="e">
        <f>VLOOKUP($G1225,Temp!$A:$C,U$1,FALSE)</f>
        <v>#N/A</v>
      </c>
      <c r="V1225" s="22" t="e">
        <f>VLOOKUP($G1225,Temp!$A:$C,V$1,FALSE)</f>
        <v>#N/A</v>
      </c>
      <c r="W1225" s="22" t="e">
        <f>VLOOKUP($G1225,Temp!$A:$C,W$1,FALSE)</f>
        <v>#N/A</v>
      </c>
      <c r="X1225" s="22" t="e">
        <f>VLOOKUP($G1225,Temp!$A:$C,X$1,FALSE)</f>
        <v>#N/A</v>
      </c>
      <c r="Y1225" s="22" t="e">
        <f>VLOOKUP($G1225,Temp!$A:$C,Y$1,FALSE)</f>
        <v>#N/A</v>
      </c>
      <c r="Z1225" s="22" t="e">
        <f>VLOOKUP($G1225,Temp!$A:$C,Z$1,FALSE)</f>
        <v>#N/A</v>
      </c>
      <c r="AA1225" s="22" t="e">
        <f>VLOOKUP($A1225,Searches!$A:$H,AA$1,FALSE)</f>
        <v>#N/A</v>
      </c>
      <c r="AB1225" s="22" t="e">
        <f>VLOOKUP($A1225,Searches!$A:$H,AB$1,FALSE)</f>
        <v>#N/A</v>
      </c>
      <c r="AC1225" s="22" t="e">
        <f>VLOOKUP($A1225,Searches!$A:$H,AC$1,FALSE)</f>
        <v>#N/A</v>
      </c>
      <c r="AD1225" s="22" t="e">
        <f>VLOOKUP($A1225,Searches!$A:$H,AD$1,FALSE)</f>
        <v>#N/A</v>
      </c>
      <c r="AE1225" s="22" t="e">
        <f>VLOOKUP($A1225,Searches!$A:$H,AE$1,FALSE)</f>
        <v>#N/A</v>
      </c>
      <c r="AF1225" s="22" t="e">
        <f>VLOOKUP($A1225,Searches!$A:$H,AF$1,FALSE)</f>
        <v>#N/A</v>
      </c>
      <c r="AG1225" s="22" t="e">
        <f>VLOOKUP($A1225,Searches!$A:$H,AG$1,FALSE)</f>
        <v>#N/A</v>
      </c>
      <c r="AH1225" s="22" t="e">
        <f>VLOOKUP($G1225,Temp!$D:$F,AH$1,FALSE)</f>
        <v>#N/A</v>
      </c>
      <c r="AI1225" s="22" t="e">
        <f>VLOOKUP($G1225,Temp!$D:$F,AI$1,FALSE)</f>
        <v>#N/A</v>
      </c>
      <c r="AJ1225" s="22" t="e">
        <f>VLOOKUP($G1225,Temp!$D:$F,AJ$1,FALSE)</f>
        <v>#N/A</v>
      </c>
    </row>
    <row r="1226" spans="1:36" ht="16" x14ac:dyDescent="0.2">
      <c r="A1226" s="8" t="str">
        <f t="shared" si="19"/>
        <v>Chris  United States Air Force</v>
      </c>
      <c r="B1226" s="8" t="s">
        <v>89</v>
      </c>
      <c r="C1226" s="8" t="s">
        <v>634</v>
      </c>
      <c r="D1226" s="8" t="s">
        <v>8712</v>
      </c>
      <c r="E1226" s="8" t="s">
        <v>8713</v>
      </c>
      <c r="F1226" s="8" t="s">
        <v>8714</v>
      </c>
      <c r="G1226" s="12" t="s">
        <v>8261</v>
      </c>
      <c r="H1226" s="22" t="str">
        <f>VLOOKUP($G1226,Temp!$A:$C,H$1,FALSE)</f>
        <v>airforce.com</v>
      </c>
      <c r="I1226" s="22" t="e">
        <f>VLOOKUP($G1226,Temp!$A:$C,I$1,FALSE)</f>
        <v>#VALUE!</v>
      </c>
      <c r="J1226" s="22" t="e">
        <f>VLOOKUP($G1226,Temp!$A:$C,J$1,FALSE)</f>
        <v>#VALUE!</v>
      </c>
      <c r="K1226" s="22" t="e">
        <f>VLOOKUP($G1226,Temp!$A:$C,K$1,FALSE)</f>
        <v>#VALUE!</v>
      </c>
      <c r="L1226" s="22" t="e">
        <f>VLOOKUP($G1226,Temp!$A:$C,L$1,FALSE)</f>
        <v>#VALUE!</v>
      </c>
      <c r="M1226" s="22" t="e">
        <f>VLOOKUP($G1226,Temp!$A:$C,M$1,FALSE)</f>
        <v>#VALUE!</v>
      </c>
      <c r="N1226" s="22" t="e">
        <f>VLOOKUP($G1226,Temp!$A:$C,N$1,FALSE)</f>
        <v>#VALUE!</v>
      </c>
      <c r="O1226" s="22" t="e">
        <f>VLOOKUP($G1226,Temp!$A:$C,O$1,FALSE)</f>
        <v>#VALUE!</v>
      </c>
      <c r="P1226" s="22" t="e">
        <f>VLOOKUP($G1226,Temp!$A:$C,P$1,FALSE)</f>
        <v>#VALUE!</v>
      </c>
      <c r="Q1226" s="22" t="e">
        <f>VLOOKUP($G1226,Temp!$A:$C,Q$1,FALSE)</f>
        <v>#VALUE!</v>
      </c>
      <c r="R1226" s="22" t="e">
        <f>VLOOKUP($G1226,Temp!$A:$C,R$1,FALSE)</f>
        <v>#VALUE!</v>
      </c>
      <c r="S1226" s="22" t="e">
        <f>VLOOKUP($G1226,Temp!$A:$C,S$1,FALSE)</f>
        <v>#VALUE!</v>
      </c>
      <c r="T1226" s="22" t="e">
        <f>VLOOKUP($G1226,Temp!$A:$C,T$1,FALSE)</f>
        <v>#VALUE!</v>
      </c>
      <c r="U1226" s="22" t="e">
        <f>VLOOKUP($G1226,Temp!$A:$C,U$1,FALSE)</f>
        <v>#VALUE!</v>
      </c>
      <c r="V1226" s="22" t="e">
        <f>VLOOKUP($G1226,Temp!$A:$C,V$1,FALSE)</f>
        <v>#VALUE!</v>
      </c>
      <c r="W1226" s="22" t="e">
        <f>VLOOKUP($G1226,Temp!$A:$C,W$1,FALSE)</f>
        <v>#VALUE!</v>
      </c>
      <c r="X1226" s="22" t="e">
        <f>VLOOKUP($G1226,Temp!$A:$C,X$1,FALSE)</f>
        <v>#VALUE!</v>
      </c>
      <c r="Y1226" s="22">
        <f>VLOOKUP($G1226,Temp!$A:$C,Y$1,FALSE)</f>
        <v>1000000</v>
      </c>
      <c r="Z1226" s="22">
        <f>VLOOKUP($G1226,Temp!$A:$C,Z$1,FALSE)</f>
        <v>82500</v>
      </c>
      <c r="AA1226" s="22" t="e">
        <f>VLOOKUP($A1226,Searches!$A:$H,AA$1,FALSE)</f>
        <v>#N/A</v>
      </c>
      <c r="AB1226" s="22" t="e">
        <f>VLOOKUP($A1226,Searches!$A:$H,AB$1,FALSE)</f>
        <v>#N/A</v>
      </c>
      <c r="AC1226" s="22" t="e">
        <f>VLOOKUP($A1226,Searches!$A:$H,AC$1,FALSE)</f>
        <v>#N/A</v>
      </c>
      <c r="AD1226" s="22" t="e">
        <f>VLOOKUP($A1226,Searches!$A:$H,AD$1,FALSE)</f>
        <v>#N/A</v>
      </c>
      <c r="AE1226" s="22" t="e">
        <f>VLOOKUP($A1226,Searches!$A:$H,AE$1,FALSE)</f>
        <v>#N/A</v>
      </c>
      <c r="AF1226" s="22" t="e">
        <f>VLOOKUP($A1226,Searches!$A:$H,AF$1,FALSE)</f>
        <v>#N/A</v>
      </c>
      <c r="AG1226" s="22" t="e">
        <f>VLOOKUP($A1226,Searches!$A:$H,AG$1,FALSE)</f>
        <v>#N/A</v>
      </c>
      <c r="AH1226" s="22" t="e">
        <f>VLOOKUP($G1226,Temp!$D:$F,AH$1,FALSE)</f>
        <v>#N/A</v>
      </c>
      <c r="AI1226" s="22" t="e">
        <f>VLOOKUP($G1226,Temp!$D:$F,AI$1,FALSE)</f>
        <v>#N/A</v>
      </c>
      <c r="AJ1226" s="22" t="e">
        <f>VLOOKUP($G1226,Temp!$D:$F,AJ$1,FALSE)</f>
        <v>#N/A</v>
      </c>
    </row>
    <row r="1227" spans="1:36" ht="16" x14ac:dyDescent="0.2">
      <c r="A1227" s="8" t="str">
        <f t="shared" si="19"/>
        <v>Christopher Lynch Cision</v>
      </c>
      <c r="B1227" s="8" t="s">
        <v>869</v>
      </c>
      <c r="C1227" s="8" t="s">
        <v>8347</v>
      </c>
      <c r="D1227" s="8" t="s">
        <v>32</v>
      </c>
      <c r="E1227" s="8" t="s">
        <v>8723</v>
      </c>
      <c r="F1227" s="8" t="s">
        <v>8724</v>
      </c>
      <c r="G1227" s="12" t="s">
        <v>8262</v>
      </c>
      <c r="H1227" s="22" t="str">
        <f>VLOOKUP($G1227,Temp!$A:$C,H$1,FALSE)</f>
        <v>cision.com</v>
      </c>
      <c r="I1227" s="22" t="e">
        <f>VLOOKUP($G1227,Temp!$A:$C,I$1,FALSE)</f>
        <v>#VALUE!</v>
      </c>
      <c r="J1227" s="22" t="e">
        <f>VLOOKUP($G1227,Temp!$A:$C,J$1,FALSE)</f>
        <v>#VALUE!</v>
      </c>
      <c r="K1227" s="22" t="e">
        <f>VLOOKUP($G1227,Temp!$A:$C,K$1,FALSE)</f>
        <v>#VALUE!</v>
      </c>
      <c r="L1227" s="22" t="e">
        <f>VLOOKUP($G1227,Temp!$A:$C,L$1,FALSE)</f>
        <v>#VALUE!</v>
      </c>
      <c r="M1227" s="22" t="e">
        <f>VLOOKUP($G1227,Temp!$A:$C,M$1,FALSE)</f>
        <v>#VALUE!</v>
      </c>
      <c r="N1227" s="22" t="e">
        <f>VLOOKUP($G1227,Temp!$A:$C,N$1,FALSE)</f>
        <v>#VALUE!</v>
      </c>
      <c r="O1227" s="22" t="e">
        <f>VLOOKUP($G1227,Temp!$A:$C,O$1,FALSE)</f>
        <v>#VALUE!</v>
      </c>
      <c r="P1227" s="22" t="e">
        <f>VLOOKUP($G1227,Temp!$A:$C,P$1,FALSE)</f>
        <v>#VALUE!</v>
      </c>
      <c r="Q1227" s="22" t="e">
        <f>VLOOKUP($G1227,Temp!$A:$C,Q$1,FALSE)</f>
        <v>#VALUE!</v>
      </c>
      <c r="R1227" s="22" t="e">
        <f>VLOOKUP($G1227,Temp!$A:$C,R$1,FALSE)</f>
        <v>#VALUE!</v>
      </c>
      <c r="S1227" s="22" t="e">
        <f>VLOOKUP($G1227,Temp!$A:$C,S$1,FALSE)</f>
        <v>#VALUE!</v>
      </c>
      <c r="T1227" s="22" t="e">
        <f>VLOOKUP($G1227,Temp!$A:$C,T$1,FALSE)</f>
        <v>#VALUE!</v>
      </c>
      <c r="U1227" s="22" t="e">
        <f>VLOOKUP($G1227,Temp!$A:$C,U$1,FALSE)</f>
        <v>#VALUE!</v>
      </c>
      <c r="V1227" s="22" t="e">
        <f>VLOOKUP($G1227,Temp!$A:$C,V$1,FALSE)</f>
        <v>#VALUE!</v>
      </c>
      <c r="W1227" s="22" t="e">
        <f>VLOOKUP($G1227,Temp!$A:$C,W$1,FALSE)</f>
        <v>#VALUE!</v>
      </c>
      <c r="X1227" s="22" t="e">
        <f>VLOOKUP($G1227,Temp!$A:$C,X$1,FALSE)</f>
        <v>#VALUE!</v>
      </c>
      <c r="Y1227" s="22">
        <f>VLOOKUP($G1227,Temp!$A:$C,Y$1,FALSE)</f>
        <v>0</v>
      </c>
      <c r="Z1227" s="22">
        <f>VLOOKUP($G1227,Temp!$A:$C,Z$1,FALSE)</f>
        <v>0</v>
      </c>
      <c r="AA1227" s="22" t="e">
        <f>VLOOKUP($A1227,Searches!$A:$H,AA$1,FALSE)</f>
        <v>#N/A</v>
      </c>
      <c r="AB1227" s="22" t="e">
        <f>VLOOKUP($A1227,Searches!$A:$H,AB$1,FALSE)</f>
        <v>#N/A</v>
      </c>
      <c r="AC1227" s="22" t="e">
        <f>VLOOKUP($A1227,Searches!$A:$H,AC$1,FALSE)</f>
        <v>#N/A</v>
      </c>
      <c r="AD1227" s="22" t="e">
        <f>VLOOKUP($A1227,Searches!$A:$H,AD$1,FALSE)</f>
        <v>#N/A</v>
      </c>
      <c r="AE1227" s="22" t="e">
        <f>VLOOKUP($A1227,Searches!$A:$H,AE$1,FALSE)</f>
        <v>#N/A</v>
      </c>
      <c r="AF1227" s="22" t="e">
        <f>VLOOKUP($A1227,Searches!$A:$H,AF$1,FALSE)</f>
        <v>#N/A</v>
      </c>
      <c r="AG1227" s="22" t="e">
        <f>VLOOKUP($A1227,Searches!$A:$H,AG$1,FALSE)</f>
        <v>#N/A</v>
      </c>
      <c r="AH1227" s="22" t="str">
        <f>VLOOKUP($G1227,Temp!$D:$F,AH$1,FALSE)</f>
        <v>cision.com</v>
      </c>
      <c r="AI1227" s="22" t="str">
        <f>VLOOKUP($G1227,Temp!$D:$F,AI$1,FALSE)</f>
        <v>Marketo</v>
      </c>
      <c r="AJ1227" s="22" t="str">
        <f>VLOOKUP($G1227,Temp!$D:$F,AJ$1,FALSE)</f>
        <v>WordPress</v>
      </c>
    </row>
    <row r="1228" spans="1:36" ht="16" x14ac:dyDescent="0.2">
      <c r="A1228" s="8" t="str">
        <f t="shared" si="19"/>
        <v>Aimée Lapic Pandora</v>
      </c>
      <c r="B1228" s="8" t="s">
        <v>8731</v>
      </c>
      <c r="C1228" s="8" t="s">
        <v>8732</v>
      </c>
      <c r="D1228" s="8" t="s">
        <v>42</v>
      </c>
      <c r="E1228" s="8" t="s">
        <v>8733</v>
      </c>
      <c r="F1228" s="8" t="s">
        <v>8734</v>
      </c>
      <c r="G1228" s="12" t="s">
        <v>8263</v>
      </c>
      <c r="H1228" s="22" t="str">
        <f>VLOOKUP($G1228,Temp!$A:$C,H$1,FALSE)</f>
        <v>pandora.com</v>
      </c>
      <c r="I1228" s="22" t="e">
        <f>VLOOKUP($G1228,Temp!$A:$C,I$1,FALSE)</f>
        <v>#VALUE!</v>
      </c>
      <c r="J1228" s="22" t="e">
        <f>VLOOKUP($G1228,Temp!$A:$C,J$1,FALSE)</f>
        <v>#VALUE!</v>
      </c>
      <c r="K1228" s="22" t="e">
        <f>VLOOKUP($G1228,Temp!$A:$C,K$1,FALSE)</f>
        <v>#VALUE!</v>
      </c>
      <c r="L1228" s="22" t="e">
        <f>VLOOKUP($G1228,Temp!$A:$C,L$1,FALSE)</f>
        <v>#VALUE!</v>
      </c>
      <c r="M1228" s="22" t="e">
        <f>VLOOKUP($G1228,Temp!$A:$C,M$1,FALSE)</f>
        <v>#VALUE!</v>
      </c>
      <c r="N1228" s="22" t="e">
        <f>VLOOKUP($G1228,Temp!$A:$C,N$1,FALSE)</f>
        <v>#VALUE!</v>
      </c>
      <c r="O1228" s="22" t="e">
        <f>VLOOKUP($G1228,Temp!$A:$C,O$1,FALSE)</f>
        <v>#VALUE!</v>
      </c>
      <c r="P1228" s="22" t="e">
        <f>VLOOKUP($G1228,Temp!$A:$C,P$1,FALSE)</f>
        <v>#VALUE!</v>
      </c>
      <c r="Q1228" s="22" t="e">
        <f>VLOOKUP($G1228,Temp!$A:$C,Q$1,FALSE)</f>
        <v>#VALUE!</v>
      </c>
      <c r="R1228" s="22" t="e">
        <f>VLOOKUP($G1228,Temp!$A:$C,R$1,FALSE)</f>
        <v>#VALUE!</v>
      </c>
      <c r="S1228" s="22" t="e">
        <f>VLOOKUP($G1228,Temp!$A:$C,S$1,FALSE)</f>
        <v>#VALUE!</v>
      </c>
      <c r="T1228" s="22" t="e">
        <f>VLOOKUP($G1228,Temp!$A:$C,T$1,FALSE)</f>
        <v>#VALUE!</v>
      </c>
      <c r="U1228" s="22" t="e">
        <f>VLOOKUP($G1228,Temp!$A:$C,U$1,FALSE)</f>
        <v>#VALUE!</v>
      </c>
      <c r="V1228" s="22" t="e">
        <f>VLOOKUP($G1228,Temp!$A:$C,V$1,FALSE)</f>
        <v>#VALUE!</v>
      </c>
      <c r="W1228" s="22" t="e">
        <f>VLOOKUP($G1228,Temp!$A:$C,W$1,FALSE)</f>
        <v>#VALUE!</v>
      </c>
      <c r="X1228" s="22" t="e">
        <f>VLOOKUP($G1228,Temp!$A:$C,X$1,FALSE)</f>
        <v>#VALUE!</v>
      </c>
      <c r="Y1228" s="22">
        <f>VLOOKUP($G1228,Temp!$A:$C,Y$1,FALSE)</f>
        <v>3100000</v>
      </c>
      <c r="Z1228" s="22">
        <f>VLOOKUP($G1228,Temp!$A:$C,Z$1,FALSE)</f>
        <v>6400</v>
      </c>
      <c r="AA1228" s="22" t="e">
        <f>VLOOKUP($A1228,Searches!$A:$H,AA$1,FALSE)</f>
        <v>#N/A</v>
      </c>
      <c r="AB1228" s="22" t="e">
        <f>VLOOKUP($A1228,Searches!$A:$H,AB$1,FALSE)</f>
        <v>#N/A</v>
      </c>
      <c r="AC1228" s="22" t="e">
        <f>VLOOKUP($A1228,Searches!$A:$H,AC$1,FALSE)</f>
        <v>#N/A</v>
      </c>
      <c r="AD1228" s="22" t="e">
        <f>VLOOKUP($A1228,Searches!$A:$H,AD$1,FALSE)</f>
        <v>#N/A</v>
      </c>
      <c r="AE1228" s="22" t="e">
        <f>VLOOKUP($A1228,Searches!$A:$H,AE$1,FALSE)</f>
        <v>#N/A</v>
      </c>
      <c r="AF1228" s="22" t="e">
        <f>VLOOKUP($A1228,Searches!$A:$H,AF$1,FALSE)</f>
        <v>#N/A</v>
      </c>
      <c r="AG1228" s="22" t="e">
        <f>VLOOKUP($A1228,Searches!$A:$H,AG$1,FALSE)</f>
        <v>#N/A</v>
      </c>
      <c r="AH1228" s="22" t="str">
        <f>VLOOKUP($G1228,Temp!$D:$F,AH$1,FALSE)</f>
        <v>pandora.com</v>
      </c>
      <c r="AI1228" s="22" t="str">
        <f>VLOOKUP($G1228,Temp!$D:$F,AI$1,FALSE)</f>
        <v>Marketo</v>
      </c>
      <c r="AJ1228" s="22" t="str">
        <f>VLOOKUP($G1228,Temp!$D:$F,AJ$1,FALSE)</f>
        <v>WordPress</v>
      </c>
    </row>
    <row r="1229" spans="1:36" ht="16" x14ac:dyDescent="0.2">
      <c r="A1229" s="8" t="str">
        <f t="shared" si="19"/>
        <v>Gautam Aggarwal IT-ISAC (The Information Technology - Information Sharing and Analysis Center)</v>
      </c>
      <c r="B1229" s="8" t="s">
        <v>1224</v>
      </c>
      <c r="C1229" s="8" t="s">
        <v>8740</v>
      </c>
      <c r="D1229" s="8" t="s">
        <v>8741</v>
      </c>
      <c r="E1229" s="8" t="s">
        <v>634</v>
      </c>
      <c r="F1229" s="8" t="s">
        <v>8742</v>
      </c>
      <c r="G1229" s="8" t="s">
        <v>634</v>
      </c>
      <c r="H1229" s="22" t="e">
        <f>VLOOKUP($G1229,Temp!$A:$C,H$1,FALSE)</f>
        <v>#N/A</v>
      </c>
      <c r="I1229" s="22" t="e">
        <f>VLOOKUP($G1229,Temp!$A:$C,I$1,FALSE)</f>
        <v>#N/A</v>
      </c>
      <c r="J1229" s="22" t="e">
        <f>VLOOKUP($G1229,Temp!$A:$C,J$1,FALSE)</f>
        <v>#N/A</v>
      </c>
      <c r="K1229" s="22" t="e">
        <f>VLOOKUP($G1229,Temp!$A:$C,K$1,FALSE)</f>
        <v>#N/A</v>
      </c>
      <c r="L1229" s="22" t="e">
        <f>VLOOKUP($G1229,Temp!$A:$C,L$1,FALSE)</f>
        <v>#N/A</v>
      </c>
      <c r="M1229" s="22" t="e">
        <f>VLOOKUP($G1229,Temp!$A:$C,M$1,FALSE)</f>
        <v>#N/A</v>
      </c>
      <c r="N1229" s="22" t="e">
        <f>VLOOKUP($G1229,Temp!$A:$C,N$1,FALSE)</f>
        <v>#N/A</v>
      </c>
      <c r="O1229" s="22" t="e">
        <f>VLOOKUP($G1229,Temp!$A:$C,O$1,FALSE)</f>
        <v>#N/A</v>
      </c>
      <c r="P1229" s="22" t="e">
        <f>VLOOKUP($G1229,Temp!$A:$C,P$1,FALSE)</f>
        <v>#N/A</v>
      </c>
      <c r="Q1229" s="22" t="e">
        <f>VLOOKUP($G1229,Temp!$A:$C,Q$1,FALSE)</f>
        <v>#N/A</v>
      </c>
      <c r="R1229" s="22" t="e">
        <f>VLOOKUP($G1229,Temp!$A:$C,R$1,FALSE)</f>
        <v>#N/A</v>
      </c>
      <c r="S1229" s="22" t="e">
        <f>VLOOKUP($G1229,Temp!$A:$C,S$1,FALSE)</f>
        <v>#N/A</v>
      </c>
      <c r="T1229" s="22" t="e">
        <f>VLOOKUP($G1229,Temp!$A:$C,T$1,FALSE)</f>
        <v>#N/A</v>
      </c>
      <c r="U1229" s="22" t="e">
        <f>VLOOKUP($G1229,Temp!$A:$C,U$1,FALSE)</f>
        <v>#N/A</v>
      </c>
      <c r="V1229" s="22" t="e">
        <f>VLOOKUP($G1229,Temp!$A:$C,V$1,FALSE)</f>
        <v>#N/A</v>
      </c>
      <c r="W1229" s="22" t="e">
        <f>VLOOKUP($G1229,Temp!$A:$C,W$1,FALSE)</f>
        <v>#N/A</v>
      </c>
      <c r="X1229" s="22" t="e">
        <f>VLOOKUP($G1229,Temp!$A:$C,X$1,FALSE)</f>
        <v>#N/A</v>
      </c>
      <c r="Y1229" s="22" t="e">
        <f>VLOOKUP($G1229,Temp!$A:$C,Y$1,FALSE)</f>
        <v>#N/A</v>
      </c>
      <c r="Z1229" s="22" t="e">
        <f>VLOOKUP($G1229,Temp!$A:$C,Z$1,FALSE)</f>
        <v>#N/A</v>
      </c>
      <c r="AA1229" s="22" t="e">
        <f>VLOOKUP($A1229,Searches!$A:$H,AA$1,FALSE)</f>
        <v>#N/A</v>
      </c>
      <c r="AB1229" s="22" t="e">
        <f>VLOOKUP($A1229,Searches!$A:$H,AB$1,FALSE)</f>
        <v>#N/A</v>
      </c>
      <c r="AC1229" s="22" t="e">
        <f>VLOOKUP($A1229,Searches!$A:$H,AC$1,FALSE)</f>
        <v>#N/A</v>
      </c>
      <c r="AD1229" s="22" t="e">
        <f>VLOOKUP($A1229,Searches!$A:$H,AD$1,FALSE)</f>
        <v>#N/A</v>
      </c>
      <c r="AE1229" s="22" t="e">
        <f>VLOOKUP($A1229,Searches!$A:$H,AE$1,FALSE)</f>
        <v>#N/A</v>
      </c>
      <c r="AF1229" s="22" t="e">
        <f>VLOOKUP($A1229,Searches!$A:$H,AF$1,FALSE)</f>
        <v>#N/A</v>
      </c>
      <c r="AG1229" s="22" t="e">
        <f>VLOOKUP($A1229,Searches!$A:$H,AG$1,FALSE)</f>
        <v>#N/A</v>
      </c>
      <c r="AH1229" s="22" t="e">
        <f>VLOOKUP($G1229,Temp!$D:$F,AH$1,FALSE)</f>
        <v>#N/A</v>
      </c>
      <c r="AI1229" s="22" t="e">
        <f>VLOOKUP($G1229,Temp!$D:$F,AI$1,FALSE)</f>
        <v>#N/A</v>
      </c>
      <c r="AJ1229" s="22" t="e">
        <f>VLOOKUP($G1229,Temp!$D:$F,AJ$1,FALSE)</f>
        <v>#N/A</v>
      </c>
    </row>
    <row r="1230" spans="1:36" ht="16" x14ac:dyDescent="0.2">
      <c r="A1230" s="8" t="str">
        <f t="shared" si="19"/>
        <v>Nitsa Zuppas Veeva Systems</v>
      </c>
      <c r="B1230" s="8" t="s">
        <v>8743</v>
      </c>
      <c r="C1230" s="8" t="s">
        <v>8744</v>
      </c>
      <c r="D1230" s="8" t="s">
        <v>32</v>
      </c>
      <c r="E1230" s="8" t="s">
        <v>8745</v>
      </c>
      <c r="F1230" s="8" t="s">
        <v>8746</v>
      </c>
      <c r="G1230" s="12" t="s">
        <v>8264</v>
      </c>
      <c r="H1230" s="22" t="str">
        <f>VLOOKUP($G1230,Temp!$A:$C,H$1,FALSE)</f>
        <v>veeva.com</v>
      </c>
      <c r="I1230" s="22" t="e">
        <f>VLOOKUP($G1230,Temp!$A:$C,I$1,FALSE)</f>
        <v>#VALUE!</v>
      </c>
      <c r="J1230" s="22" t="e">
        <f>VLOOKUP($G1230,Temp!$A:$C,J$1,FALSE)</f>
        <v>#VALUE!</v>
      </c>
      <c r="K1230" s="22" t="e">
        <f>VLOOKUP($G1230,Temp!$A:$C,K$1,FALSE)</f>
        <v>#VALUE!</v>
      </c>
      <c r="L1230" s="22" t="e">
        <f>VLOOKUP($G1230,Temp!$A:$C,L$1,FALSE)</f>
        <v>#VALUE!</v>
      </c>
      <c r="M1230" s="22" t="e">
        <f>VLOOKUP($G1230,Temp!$A:$C,M$1,FALSE)</f>
        <v>#VALUE!</v>
      </c>
      <c r="N1230" s="22" t="e">
        <f>VLOOKUP($G1230,Temp!$A:$C,N$1,FALSE)</f>
        <v>#VALUE!</v>
      </c>
      <c r="O1230" s="22" t="e">
        <f>VLOOKUP($G1230,Temp!$A:$C,O$1,FALSE)</f>
        <v>#VALUE!</v>
      </c>
      <c r="P1230" s="22" t="e">
        <f>VLOOKUP($G1230,Temp!$A:$C,P$1,FALSE)</f>
        <v>#VALUE!</v>
      </c>
      <c r="Q1230" s="22" t="e">
        <f>VLOOKUP($G1230,Temp!$A:$C,Q$1,FALSE)</f>
        <v>#VALUE!</v>
      </c>
      <c r="R1230" s="22" t="e">
        <f>VLOOKUP($G1230,Temp!$A:$C,R$1,FALSE)</f>
        <v>#VALUE!</v>
      </c>
      <c r="S1230" s="22" t="e">
        <f>VLOOKUP($G1230,Temp!$A:$C,S$1,FALSE)</f>
        <v>#VALUE!</v>
      </c>
      <c r="T1230" s="22" t="e">
        <f>VLOOKUP($G1230,Temp!$A:$C,T$1,FALSE)</f>
        <v>#VALUE!</v>
      </c>
      <c r="U1230" s="22" t="e">
        <f>VLOOKUP($G1230,Temp!$A:$C,U$1,FALSE)</f>
        <v>#VALUE!</v>
      </c>
      <c r="V1230" s="22" t="e">
        <f>VLOOKUP($G1230,Temp!$A:$C,V$1,FALSE)</f>
        <v>#VALUE!</v>
      </c>
      <c r="W1230" s="22" t="e">
        <f>VLOOKUP($G1230,Temp!$A:$C,W$1,FALSE)</f>
        <v>#VALUE!</v>
      </c>
      <c r="X1230" s="22" t="e">
        <f>VLOOKUP($G1230,Temp!$A:$C,X$1,FALSE)</f>
        <v>#VALUE!</v>
      </c>
      <c r="Y1230" s="22">
        <f>VLOOKUP($G1230,Temp!$A:$C,Y$1,FALSE)</f>
        <v>35900</v>
      </c>
      <c r="Z1230" s="22">
        <f>VLOOKUP($G1230,Temp!$A:$C,Z$1,FALSE)</f>
        <v>9700</v>
      </c>
      <c r="AA1230" s="22" t="e">
        <f>VLOOKUP($A1230,Searches!$A:$H,AA$1,FALSE)</f>
        <v>#N/A</v>
      </c>
      <c r="AB1230" s="22" t="e">
        <f>VLOOKUP($A1230,Searches!$A:$H,AB$1,FALSE)</f>
        <v>#N/A</v>
      </c>
      <c r="AC1230" s="22" t="e">
        <f>VLOOKUP($A1230,Searches!$A:$H,AC$1,FALSE)</f>
        <v>#N/A</v>
      </c>
      <c r="AD1230" s="22" t="e">
        <f>VLOOKUP($A1230,Searches!$A:$H,AD$1,FALSE)</f>
        <v>#N/A</v>
      </c>
      <c r="AE1230" s="22" t="e">
        <f>VLOOKUP($A1230,Searches!$A:$H,AE$1,FALSE)</f>
        <v>#N/A</v>
      </c>
      <c r="AF1230" s="22" t="e">
        <f>VLOOKUP($A1230,Searches!$A:$H,AF$1,FALSE)</f>
        <v>#N/A</v>
      </c>
      <c r="AG1230" s="22" t="e">
        <f>VLOOKUP($A1230,Searches!$A:$H,AG$1,FALSE)</f>
        <v>#N/A</v>
      </c>
      <c r="AH1230" s="22" t="str">
        <f>VLOOKUP($G1230,Temp!$D:$F,AH$1,FALSE)</f>
        <v>veeva.com</v>
      </c>
      <c r="AI1230" s="22" t="str">
        <f>VLOOKUP($G1230,Temp!$D:$F,AI$1,FALSE)</f>
        <v>Pardot</v>
      </c>
      <c r="AJ1230" s="22" t="str">
        <f>VLOOKUP($G1230,Temp!$D:$F,AJ$1,FALSE)</f>
        <v>WordPress</v>
      </c>
    </row>
    <row r="1231" spans="1:36" ht="16" x14ac:dyDescent="0.2">
      <c r="A1231" s="8" t="str">
        <f t="shared" si="19"/>
        <v>Karen Gardner SICPA</v>
      </c>
      <c r="B1231" s="8" t="s">
        <v>5787</v>
      </c>
      <c r="C1231" s="8" t="s">
        <v>8755</v>
      </c>
      <c r="D1231" s="8" t="s">
        <v>32</v>
      </c>
      <c r="E1231" s="8" t="s">
        <v>8756</v>
      </c>
      <c r="F1231" s="8" t="s">
        <v>8758</v>
      </c>
      <c r="G1231" s="12" t="s">
        <v>8265</v>
      </c>
      <c r="H1231" s="22" t="str">
        <f>VLOOKUP($G1231,Temp!$A:$C,H$1,FALSE)</f>
        <v>sicpa.com</v>
      </c>
      <c r="I1231" s="22" t="e">
        <f>VLOOKUP($G1231,Temp!$A:$C,I$1,FALSE)</f>
        <v>#VALUE!</v>
      </c>
      <c r="J1231" s="22" t="e">
        <f>VLOOKUP($G1231,Temp!$A:$C,J$1,FALSE)</f>
        <v>#VALUE!</v>
      </c>
      <c r="K1231" s="22" t="e">
        <f>VLOOKUP($G1231,Temp!$A:$C,K$1,FALSE)</f>
        <v>#VALUE!</v>
      </c>
      <c r="L1231" s="22" t="e">
        <f>VLOOKUP($G1231,Temp!$A:$C,L$1,FALSE)</f>
        <v>#VALUE!</v>
      </c>
      <c r="M1231" s="22" t="e">
        <f>VLOOKUP($G1231,Temp!$A:$C,M$1,FALSE)</f>
        <v>#VALUE!</v>
      </c>
      <c r="N1231" s="22" t="e">
        <f>VLOOKUP($G1231,Temp!$A:$C,N$1,FALSE)</f>
        <v>#VALUE!</v>
      </c>
      <c r="O1231" s="22" t="e">
        <f>VLOOKUP($G1231,Temp!$A:$C,O$1,FALSE)</f>
        <v>#VALUE!</v>
      </c>
      <c r="P1231" s="22" t="e">
        <f>VLOOKUP($G1231,Temp!$A:$C,P$1,FALSE)</f>
        <v>#VALUE!</v>
      </c>
      <c r="Q1231" s="22" t="e">
        <f>VLOOKUP($G1231,Temp!$A:$C,Q$1,FALSE)</f>
        <v>#VALUE!</v>
      </c>
      <c r="R1231" s="22" t="e">
        <f>VLOOKUP($G1231,Temp!$A:$C,R$1,FALSE)</f>
        <v>#VALUE!</v>
      </c>
      <c r="S1231" s="22" t="e">
        <f>VLOOKUP($G1231,Temp!$A:$C,S$1,FALSE)</f>
        <v>#VALUE!</v>
      </c>
      <c r="T1231" s="22" t="e">
        <f>VLOOKUP($G1231,Temp!$A:$C,T$1,FALSE)</f>
        <v>#VALUE!</v>
      </c>
      <c r="U1231" s="22" t="e">
        <f>VLOOKUP($G1231,Temp!$A:$C,U$1,FALSE)</f>
        <v>#VALUE!</v>
      </c>
      <c r="V1231" s="22" t="e">
        <f>VLOOKUP($G1231,Temp!$A:$C,V$1,FALSE)</f>
        <v>#VALUE!</v>
      </c>
      <c r="W1231" s="22" t="e">
        <f>VLOOKUP($G1231,Temp!$A:$C,W$1,FALSE)</f>
        <v>#VALUE!</v>
      </c>
      <c r="X1231" s="22" t="e">
        <f>VLOOKUP($G1231,Temp!$A:$C,X$1,FALSE)</f>
        <v>#VALUE!</v>
      </c>
      <c r="Y1231" s="22">
        <f>VLOOKUP($G1231,Temp!$A:$C,Y$1,FALSE)</f>
        <v>0</v>
      </c>
      <c r="Z1231" s="22">
        <f>VLOOKUP($G1231,Temp!$A:$C,Z$1,FALSE)</f>
        <v>0</v>
      </c>
      <c r="AA1231" s="22" t="e">
        <f>VLOOKUP($A1231,Searches!$A:$H,AA$1,FALSE)</f>
        <v>#N/A</v>
      </c>
      <c r="AB1231" s="22" t="e">
        <f>VLOOKUP($A1231,Searches!$A:$H,AB$1,FALSE)</f>
        <v>#N/A</v>
      </c>
      <c r="AC1231" s="22" t="e">
        <f>VLOOKUP($A1231,Searches!$A:$H,AC$1,FALSE)</f>
        <v>#N/A</v>
      </c>
      <c r="AD1231" s="22" t="e">
        <f>VLOOKUP($A1231,Searches!$A:$H,AD$1,FALSE)</f>
        <v>#N/A</v>
      </c>
      <c r="AE1231" s="22" t="e">
        <f>VLOOKUP($A1231,Searches!$A:$H,AE$1,FALSE)</f>
        <v>#N/A</v>
      </c>
      <c r="AF1231" s="22" t="e">
        <f>VLOOKUP($A1231,Searches!$A:$H,AF$1,FALSE)</f>
        <v>#N/A</v>
      </c>
      <c r="AG1231" s="22" t="e">
        <f>VLOOKUP($A1231,Searches!$A:$H,AG$1,FALSE)</f>
        <v>#N/A</v>
      </c>
      <c r="AH1231" s="22" t="str">
        <f>VLOOKUP($G1231,Temp!$D:$F,AH$1,FALSE)</f>
        <v>sicpa.com</v>
      </c>
      <c r="AI1231" s="22">
        <f>VLOOKUP($G1231,Temp!$D:$F,AI$1,FALSE)</f>
        <v>0</v>
      </c>
      <c r="AJ1231" s="22" t="str">
        <f>VLOOKUP($G1231,Temp!$D:$F,AJ$1,FALSE)</f>
        <v>Drupal</v>
      </c>
    </row>
    <row r="1232" spans="1:36" ht="16" x14ac:dyDescent="0.2">
      <c r="A1232" s="8" t="str">
        <f t="shared" si="19"/>
        <v>Jonathan James CompuCom</v>
      </c>
      <c r="B1232" s="8" t="s">
        <v>1141</v>
      </c>
      <c r="C1232" s="8" t="s">
        <v>995</v>
      </c>
      <c r="D1232" s="8" t="s">
        <v>8767</v>
      </c>
      <c r="E1232" s="8" t="s">
        <v>8768</v>
      </c>
      <c r="F1232" s="8" t="s">
        <v>8769</v>
      </c>
      <c r="G1232" s="12" t="s">
        <v>8266</v>
      </c>
      <c r="H1232" s="22" t="str">
        <f>VLOOKUP($G1232,Temp!$A:$C,H$1,FALSE)</f>
        <v>CompuCom.com</v>
      </c>
      <c r="I1232" s="22" t="e">
        <f>VLOOKUP($G1232,Temp!$A:$C,I$1,FALSE)</f>
        <v>#VALUE!</v>
      </c>
      <c r="J1232" s="22" t="e">
        <f>VLOOKUP($G1232,Temp!$A:$C,J$1,FALSE)</f>
        <v>#VALUE!</v>
      </c>
      <c r="K1232" s="22" t="e">
        <f>VLOOKUP($G1232,Temp!$A:$C,K$1,FALSE)</f>
        <v>#VALUE!</v>
      </c>
      <c r="L1232" s="22" t="e">
        <f>VLOOKUP($G1232,Temp!$A:$C,L$1,FALSE)</f>
        <v>#VALUE!</v>
      </c>
      <c r="M1232" s="22" t="e">
        <f>VLOOKUP($G1232,Temp!$A:$C,M$1,FALSE)</f>
        <v>#VALUE!</v>
      </c>
      <c r="N1232" s="22" t="e">
        <f>VLOOKUP($G1232,Temp!$A:$C,N$1,FALSE)</f>
        <v>#VALUE!</v>
      </c>
      <c r="O1232" s="22" t="e">
        <f>VLOOKUP($G1232,Temp!$A:$C,O$1,FALSE)</f>
        <v>#VALUE!</v>
      </c>
      <c r="P1232" s="22" t="e">
        <f>VLOOKUP($G1232,Temp!$A:$C,P$1,FALSE)</f>
        <v>#VALUE!</v>
      </c>
      <c r="Q1232" s="22" t="e">
        <f>VLOOKUP($G1232,Temp!$A:$C,Q$1,FALSE)</f>
        <v>#VALUE!</v>
      </c>
      <c r="R1232" s="22" t="e">
        <f>VLOOKUP($G1232,Temp!$A:$C,R$1,FALSE)</f>
        <v>#VALUE!</v>
      </c>
      <c r="S1232" s="22" t="e">
        <f>VLOOKUP($G1232,Temp!$A:$C,S$1,FALSE)</f>
        <v>#VALUE!</v>
      </c>
      <c r="T1232" s="22" t="e">
        <f>VLOOKUP($G1232,Temp!$A:$C,T$1,FALSE)</f>
        <v>#VALUE!</v>
      </c>
      <c r="U1232" s="22" t="e">
        <f>VLOOKUP($G1232,Temp!$A:$C,U$1,FALSE)</f>
        <v>#VALUE!</v>
      </c>
      <c r="V1232" s="22" t="e">
        <f>VLOOKUP($G1232,Temp!$A:$C,V$1,FALSE)</f>
        <v>#VALUE!</v>
      </c>
      <c r="W1232" s="22" t="e">
        <f>VLOOKUP($G1232,Temp!$A:$C,W$1,FALSE)</f>
        <v>#VALUE!</v>
      </c>
      <c r="X1232" s="22" t="e">
        <f>VLOOKUP($G1232,Temp!$A:$C,X$1,FALSE)</f>
        <v>#VALUE!</v>
      </c>
      <c r="Y1232" s="22">
        <f>VLOOKUP($G1232,Temp!$A:$C,Y$1,FALSE)</f>
        <v>6200</v>
      </c>
      <c r="Z1232" s="22">
        <f>VLOOKUP($G1232,Temp!$A:$C,Z$1,FALSE)</f>
        <v>5000</v>
      </c>
      <c r="AA1232" s="22" t="e">
        <f>VLOOKUP($A1232,Searches!$A:$H,AA$1,FALSE)</f>
        <v>#N/A</v>
      </c>
      <c r="AB1232" s="22" t="e">
        <f>VLOOKUP($A1232,Searches!$A:$H,AB$1,FALSE)</f>
        <v>#N/A</v>
      </c>
      <c r="AC1232" s="22" t="e">
        <f>VLOOKUP($A1232,Searches!$A:$H,AC$1,FALSE)</f>
        <v>#N/A</v>
      </c>
      <c r="AD1232" s="22" t="e">
        <f>VLOOKUP($A1232,Searches!$A:$H,AD$1,FALSE)</f>
        <v>#N/A</v>
      </c>
      <c r="AE1232" s="22" t="e">
        <f>VLOOKUP($A1232,Searches!$A:$H,AE$1,FALSE)</f>
        <v>#N/A</v>
      </c>
      <c r="AF1232" s="22" t="e">
        <f>VLOOKUP($A1232,Searches!$A:$H,AF$1,FALSE)</f>
        <v>#N/A</v>
      </c>
      <c r="AG1232" s="22" t="e">
        <f>VLOOKUP($A1232,Searches!$A:$H,AG$1,FALSE)</f>
        <v>#N/A</v>
      </c>
      <c r="AH1232" s="22" t="e">
        <f>VLOOKUP($G1232,Temp!$D:$F,AH$1,FALSE)</f>
        <v>#N/A</v>
      </c>
      <c r="AI1232" s="22" t="e">
        <f>VLOOKUP($G1232,Temp!$D:$F,AI$1,FALSE)</f>
        <v>#N/A</v>
      </c>
      <c r="AJ1232" s="22" t="e">
        <f>VLOOKUP($G1232,Temp!$D:$F,AJ$1,FALSE)</f>
        <v>#N/A</v>
      </c>
    </row>
    <row r="1233" spans="1:36" ht="16" x14ac:dyDescent="0.2">
      <c r="A1233" s="8" t="str">
        <f t="shared" si="19"/>
        <v>Michael Mendenhall IBM</v>
      </c>
      <c r="B1233" s="8" t="s">
        <v>1203</v>
      </c>
      <c r="C1233" s="8" t="s">
        <v>8776</v>
      </c>
      <c r="D1233" s="8" t="s">
        <v>8777</v>
      </c>
      <c r="E1233" s="8" t="s">
        <v>8778</v>
      </c>
      <c r="F1233" s="8" t="s">
        <v>3092</v>
      </c>
      <c r="G1233" s="12" t="s">
        <v>3507</v>
      </c>
      <c r="H1233" s="22" t="str">
        <f>VLOOKUP($G1233,Temp!$A:$C,H$1,FALSE)</f>
        <v>ibm.com</v>
      </c>
      <c r="I1233" s="22" t="e">
        <f>VLOOKUP($G1233,Temp!$A:$C,I$1,FALSE)</f>
        <v>#VALUE!</v>
      </c>
      <c r="J1233" s="22" t="e">
        <f>VLOOKUP($G1233,Temp!$A:$C,J$1,FALSE)</f>
        <v>#VALUE!</v>
      </c>
      <c r="K1233" s="22" t="e">
        <f>VLOOKUP($G1233,Temp!$A:$C,K$1,FALSE)</f>
        <v>#VALUE!</v>
      </c>
      <c r="L1233" s="22" t="e">
        <f>VLOOKUP($G1233,Temp!$A:$C,L$1,FALSE)</f>
        <v>#VALUE!</v>
      </c>
      <c r="M1233" s="22" t="e">
        <f>VLOOKUP($G1233,Temp!$A:$C,M$1,FALSE)</f>
        <v>#VALUE!</v>
      </c>
      <c r="N1233" s="22" t="e">
        <f>VLOOKUP($G1233,Temp!$A:$C,N$1,FALSE)</f>
        <v>#VALUE!</v>
      </c>
      <c r="O1233" s="22" t="e">
        <f>VLOOKUP($G1233,Temp!$A:$C,O$1,FALSE)</f>
        <v>#VALUE!</v>
      </c>
      <c r="P1233" s="22" t="e">
        <f>VLOOKUP($G1233,Temp!$A:$C,P$1,FALSE)</f>
        <v>#VALUE!</v>
      </c>
      <c r="Q1233" s="22" t="e">
        <f>VLOOKUP($G1233,Temp!$A:$C,Q$1,FALSE)</f>
        <v>#VALUE!</v>
      </c>
      <c r="R1233" s="22" t="e">
        <f>VLOOKUP($G1233,Temp!$A:$C,R$1,FALSE)</f>
        <v>#VALUE!</v>
      </c>
      <c r="S1233" s="22" t="e">
        <f>VLOOKUP($G1233,Temp!$A:$C,S$1,FALSE)</f>
        <v>#VALUE!</v>
      </c>
      <c r="T1233" s="22" t="e">
        <f>VLOOKUP($G1233,Temp!$A:$C,T$1,FALSE)</f>
        <v>#VALUE!</v>
      </c>
      <c r="U1233" s="22" t="e">
        <f>VLOOKUP($G1233,Temp!$A:$C,U$1,FALSE)</f>
        <v>#VALUE!</v>
      </c>
      <c r="V1233" s="22" t="e">
        <f>VLOOKUP($G1233,Temp!$A:$C,V$1,FALSE)</f>
        <v>#VALUE!</v>
      </c>
      <c r="W1233" s="22" t="e">
        <f>VLOOKUP($G1233,Temp!$A:$C,W$1,FALSE)</f>
        <v>#VALUE!</v>
      </c>
      <c r="X1233" s="22" t="e">
        <f>VLOOKUP($G1233,Temp!$A:$C,X$1,FALSE)</f>
        <v>#VALUE!</v>
      </c>
      <c r="Y1233" s="22">
        <f>VLOOKUP($G1233,Temp!$A:$C,Y$1,FALSE)</f>
        <v>6600000</v>
      </c>
      <c r="Z1233" s="22">
        <f>VLOOKUP($G1233,Temp!$A:$C,Z$1,FALSE)</f>
        <v>2400000</v>
      </c>
      <c r="AA1233" s="22" t="str">
        <f>VLOOKUP($A1233,Searches!$A:$H,AA$1,FALSE)</f>
        <v>Michael Mendenhall</v>
      </c>
      <c r="AB1233" s="22" t="str">
        <f>VLOOKUP($A1233,Searches!$A:$H,AB$1,FALSE)</f>
        <v>IBM</v>
      </c>
      <c r="AC1233" s="22" t="str">
        <f>VLOOKUP($A1233,Searches!$A:$H,AC$1,FALSE)</f>
        <v>Chief Marketing Officer, Chief Communications Officer IBM Watson IBM Cloud</v>
      </c>
      <c r="AD1233" s="22" t="str">
        <f>VLOOKUP($A1233,Searches!$A:$H,AD$1,FALSE)</f>
        <v>2nd</v>
      </c>
      <c r="AE1233" s="22" t="str">
        <f>VLOOKUP($A1233,Searches!$A:$H,AE$1,FALSE)</f>
        <v>Open link</v>
      </c>
      <c r="AF1233" s="22" t="str">
        <f>VLOOKUP($A1233,Searches!$A:$H,AF$1,FALSE)</f>
        <v>San Francisco Bay Area</v>
      </c>
      <c r="AG1233" s="22" t="str">
        <f>VLOOKUP($A1233,Searches!$A:$H,AG$1,FALSE)</f>
        <v>https://www.linkedin.com/sales/profile/20324261,sW0z,NAME_SEARCH?moduleKey=peopleSearchResults&amp;pageKey=sales-search3-people-refinement&amp;contextId=60BC92C971D70515801E49D6842B0000&amp;requestId=eee7c5f6-8583-4c51-8fea-57b038f07542&amp;action=CLICK&amp;target=urn%3Ali%3AsalesLead%3A(-1%2C20324261)&amp;pageNumber=16&amp;targetEl=profilelink&amp;position=2&amp;trk=lss-serp-result-lead_photo</v>
      </c>
      <c r="AH1233" s="22" t="str">
        <f>VLOOKUP($G1233,Temp!$D:$F,AH$1,FALSE)</f>
        <v>ibm.com</v>
      </c>
      <c r="AI1233" s="22" t="str">
        <f>VLOOKUP($G1233,Temp!$D:$F,AI$1,FALSE)</f>
        <v>Marketo</v>
      </c>
      <c r="AJ1233" s="22" t="str">
        <f>VLOOKUP($G1233,Temp!$D:$F,AJ$1,FALSE)</f>
        <v>WordPress</v>
      </c>
    </row>
    <row r="1234" spans="1:36" ht="16" x14ac:dyDescent="0.2">
      <c r="A1234" s="8" t="str">
        <f t="shared" si="19"/>
        <v>Allie Kline Oath</v>
      </c>
      <c r="B1234" s="8" t="s">
        <v>8781</v>
      </c>
      <c r="C1234" s="8" t="s">
        <v>8782</v>
      </c>
      <c r="D1234" s="8" t="s">
        <v>180</v>
      </c>
      <c r="E1234" s="8" t="s">
        <v>8783</v>
      </c>
      <c r="F1234" s="8" t="s">
        <v>8784</v>
      </c>
      <c r="G1234" s="12" t="s">
        <v>8267</v>
      </c>
      <c r="H1234" s="22" t="str">
        <f>VLOOKUP($G1234,Temp!$A:$C,H$1,FALSE)</f>
        <v>oath.com</v>
      </c>
      <c r="I1234" s="22" t="e">
        <f>VLOOKUP($G1234,Temp!$A:$C,I$1,FALSE)</f>
        <v>#VALUE!</v>
      </c>
      <c r="J1234" s="22" t="e">
        <f>VLOOKUP($G1234,Temp!$A:$C,J$1,FALSE)</f>
        <v>#VALUE!</v>
      </c>
      <c r="K1234" s="22" t="e">
        <f>VLOOKUP($G1234,Temp!$A:$C,K$1,FALSE)</f>
        <v>#VALUE!</v>
      </c>
      <c r="L1234" s="22" t="e">
        <f>VLOOKUP($G1234,Temp!$A:$C,L$1,FALSE)</f>
        <v>#VALUE!</v>
      </c>
      <c r="M1234" s="22" t="e">
        <f>VLOOKUP($G1234,Temp!$A:$C,M$1,FALSE)</f>
        <v>#VALUE!</v>
      </c>
      <c r="N1234" s="22" t="e">
        <f>VLOOKUP($G1234,Temp!$A:$C,N$1,FALSE)</f>
        <v>#VALUE!</v>
      </c>
      <c r="O1234" s="22" t="e">
        <f>VLOOKUP($G1234,Temp!$A:$C,O$1,FALSE)</f>
        <v>#VALUE!</v>
      </c>
      <c r="P1234" s="22" t="e">
        <f>VLOOKUP($G1234,Temp!$A:$C,P$1,FALSE)</f>
        <v>#VALUE!</v>
      </c>
      <c r="Q1234" s="22" t="e">
        <f>VLOOKUP($G1234,Temp!$A:$C,Q$1,FALSE)</f>
        <v>#VALUE!</v>
      </c>
      <c r="R1234" s="22" t="e">
        <f>VLOOKUP($G1234,Temp!$A:$C,R$1,FALSE)</f>
        <v>#VALUE!</v>
      </c>
      <c r="S1234" s="22" t="e">
        <f>VLOOKUP($G1234,Temp!$A:$C,S$1,FALSE)</f>
        <v>#VALUE!</v>
      </c>
      <c r="T1234" s="22" t="e">
        <f>VLOOKUP($G1234,Temp!$A:$C,T$1,FALSE)</f>
        <v>#VALUE!</v>
      </c>
      <c r="U1234" s="22" t="e">
        <f>VLOOKUP($G1234,Temp!$A:$C,U$1,FALSE)</f>
        <v>#VALUE!</v>
      </c>
      <c r="V1234" s="22" t="e">
        <f>VLOOKUP($G1234,Temp!$A:$C,V$1,FALSE)</f>
        <v>#VALUE!</v>
      </c>
      <c r="W1234" s="22" t="e">
        <f>VLOOKUP($G1234,Temp!$A:$C,W$1,FALSE)</f>
        <v>#VALUE!</v>
      </c>
      <c r="X1234" s="22" t="e">
        <f>VLOOKUP($G1234,Temp!$A:$C,X$1,FALSE)</f>
        <v>#VALUE!</v>
      </c>
      <c r="Y1234" s="22">
        <f>VLOOKUP($G1234,Temp!$A:$C,Y$1,FALSE)</f>
        <v>987000</v>
      </c>
      <c r="Z1234" s="22">
        <f>VLOOKUP($G1234,Temp!$A:$C,Z$1,FALSE)</f>
        <v>243000</v>
      </c>
      <c r="AA1234" s="22" t="e">
        <f>VLOOKUP($A1234,Searches!$A:$H,AA$1,FALSE)</f>
        <v>#N/A</v>
      </c>
      <c r="AB1234" s="22" t="e">
        <f>VLOOKUP($A1234,Searches!$A:$H,AB$1,FALSE)</f>
        <v>#N/A</v>
      </c>
      <c r="AC1234" s="22" t="e">
        <f>VLOOKUP($A1234,Searches!$A:$H,AC$1,FALSE)</f>
        <v>#N/A</v>
      </c>
      <c r="AD1234" s="22" t="e">
        <f>VLOOKUP($A1234,Searches!$A:$H,AD$1,FALSE)</f>
        <v>#N/A</v>
      </c>
      <c r="AE1234" s="22" t="e">
        <f>VLOOKUP($A1234,Searches!$A:$H,AE$1,FALSE)</f>
        <v>#N/A</v>
      </c>
      <c r="AF1234" s="22" t="e">
        <f>VLOOKUP($A1234,Searches!$A:$H,AF$1,FALSE)</f>
        <v>#N/A</v>
      </c>
      <c r="AG1234" s="22" t="e">
        <f>VLOOKUP($A1234,Searches!$A:$H,AG$1,FALSE)</f>
        <v>#N/A</v>
      </c>
      <c r="AH1234" s="22" t="e">
        <f>VLOOKUP($G1234,Temp!$D:$F,AH$1,FALSE)</f>
        <v>#N/A</v>
      </c>
      <c r="AI1234" s="22" t="e">
        <f>VLOOKUP($G1234,Temp!$D:$F,AI$1,FALSE)</f>
        <v>#N/A</v>
      </c>
      <c r="AJ1234" s="22" t="e">
        <f>VLOOKUP($G1234,Temp!$D:$F,AJ$1,FALSE)</f>
        <v>#N/A</v>
      </c>
    </row>
    <row r="1235" spans="1:36" ht="16" x14ac:dyDescent="0.2">
      <c r="A1235" s="8" t="str">
        <f t="shared" si="19"/>
        <v>Jeremy Burton Dell Technologies</v>
      </c>
      <c r="B1235" s="8" t="s">
        <v>5580</v>
      </c>
      <c r="C1235" s="8" t="s">
        <v>8790</v>
      </c>
      <c r="D1235" s="8" t="s">
        <v>42</v>
      </c>
      <c r="E1235" s="8" t="s">
        <v>634</v>
      </c>
      <c r="F1235" s="8" t="s">
        <v>8791</v>
      </c>
      <c r="G1235" s="8" t="s">
        <v>634</v>
      </c>
      <c r="H1235" s="22" t="e">
        <f>VLOOKUP($G1235,Temp!$A:$C,H$1,FALSE)</f>
        <v>#N/A</v>
      </c>
      <c r="I1235" s="22" t="e">
        <f>VLOOKUP($G1235,Temp!$A:$C,I$1,FALSE)</f>
        <v>#N/A</v>
      </c>
      <c r="J1235" s="22" t="e">
        <f>VLOOKUP($G1235,Temp!$A:$C,J$1,FALSE)</f>
        <v>#N/A</v>
      </c>
      <c r="K1235" s="22" t="e">
        <f>VLOOKUP($G1235,Temp!$A:$C,K$1,FALSE)</f>
        <v>#N/A</v>
      </c>
      <c r="L1235" s="22" t="e">
        <f>VLOOKUP($G1235,Temp!$A:$C,L$1,FALSE)</f>
        <v>#N/A</v>
      </c>
      <c r="M1235" s="22" t="e">
        <f>VLOOKUP($G1235,Temp!$A:$C,M$1,FALSE)</f>
        <v>#N/A</v>
      </c>
      <c r="N1235" s="22" t="e">
        <f>VLOOKUP($G1235,Temp!$A:$C,N$1,FALSE)</f>
        <v>#N/A</v>
      </c>
      <c r="O1235" s="22" t="e">
        <f>VLOOKUP($G1235,Temp!$A:$C,O$1,FALSE)</f>
        <v>#N/A</v>
      </c>
      <c r="P1235" s="22" t="e">
        <f>VLOOKUP($G1235,Temp!$A:$C,P$1,FALSE)</f>
        <v>#N/A</v>
      </c>
      <c r="Q1235" s="22" t="e">
        <f>VLOOKUP($G1235,Temp!$A:$C,Q$1,FALSE)</f>
        <v>#N/A</v>
      </c>
      <c r="R1235" s="22" t="e">
        <f>VLOOKUP($G1235,Temp!$A:$C,R$1,FALSE)</f>
        <v>#N/A</v>
      </c>
      <c r="S1235" s="22" t="e">
        <f>VLOOKUP($G1235,Temp!$A:$C,S$1,FALSE)</f>
        <v>#N/A</v>
      </c>
      <c r="T1235" s="22" t="e">
        <f>VLOOKUP($G1235,Temp!$A:$C,T$1,FALSE)</f>
        <v>#N/A</v>
      </c>
      <c r="U1235" s="22" t="e">
        <f>VLOOKUP($G1235,Temp!$A:$C,U$1,FALSE)</f>
        <v>#N/A</v>
      </c>
      <c r="V1235" s="22" t="e">
        <f>VLOOKUP($G1235,Temp!$A:$C,V$1,FALSE)</f>
        <v>#N/A</v>
      </c>
      <c r="W1235" s="22" t="e">
        <f>VLOOKUP($G1235,Temp!$A:$C,W$1,FALSE)</f>
        <v>#N/A</v>
      </c>
      <c r="X1235" s="22" t="e">
        <f>VLOOKUP($G1235,Temp!$A:$C,X$1,FALSE)</f>
        <v>#N/A</v>
      </c>
      <c r="Y1235" s="22" t="e">
        <f>VLOOKUP($G1235,Temp!$A:$C,Y$1,FALSE)</f>
        <v>#N/A</v>
      </c>
      <c r="Z1235" s="22" t="e">
        <f>VLOOKUP($G1235,Temp!$A:$C,Z$1,FALSE)</f>
        <v>#N/A</v>
      </c>
      <c r="AA1235" s="22" t="e">
        <f>VLOOKUP($A1235,Searches!$A:$H,AA$1,FALSE)</f>
        <v>#N/A</v>
      </c>
      <c r="AB1235" s="22" t="e">
        <f>VLOOKUP($A1235,Searches!$A:$H,AB$1,FALSE)</f>
        <v>#N/A</v>
      </c>
      <c r="AC1235" s="22" t="e">
        <f>VLOOKUP($A1235,Searches!$A:$H,AC$1,FALSE)</f>
        <v>#N/A</v>
      </c>
      <c r="AD1235" s="22" t="e">
        <f>VLOOKUP($A1235,Searches!$A:$H,AD$1,FALSE)</f>
        <v>#N/A</v>
      </c>
      <c r="AE1235" s="22" t="e">
        <f>VLOOKUP($A1235,Searches!$A:$H,AE$1,FALSE)</f>
        <v>#N/A</v>
      </c>
      <c r="AF1235" s="22" t="e">
        <f>VLOOKUP($A1235,Searches!$A:$H,AF$1,FALSE)</f>
        <v>#N/A</v>
      </c>
      <c r="AG1235" s="22" t="e">
        <f>VLOOKUP($A1235,Searches!$A:$H,AG$1,FALSE)</f>
        <v>#N/A</v>
      </c>
      <c r="AH1235" s="22" t="e">
        <f>VLOOKUP($G1235,Temp!$D:$F,AH$1,FALSE)</f>
        <v>#N/A</v>
      </c>
      <c r="AI1235" s="22" t="e">
        <f>VLOOKUP($G1235,Temp!$D:$F,AI$1,FALSE)</f>
        <v>#N/A</v>
      </c>
      <c r="AJ1235" s="22" t="e">
        <f>VLOOKUP($G1235,Temp!$D:$F,AJ$1,FALSE)</f>
        <v>#N/A</v>
      </c>
    </row>
    <row r="1236" spans="1:36" ht="16" x14ac:dyDescent="0.2">
      <c r="A1236" s="8" t="str">
        <f t="shared" si="19"/>
        <v>Ben Gibson Nutanix</v>
      </c>
      <c r="B1236" s="8" t="s">
        <v>1214</v>
      </c>
      <c r="C1236" s="8" t="s">
        <v>8792</v>
      </c>
      <c r="D1236" s="8" t="s">
        <v>42</v>
      </c>
      <c r="E1236" s="8" t="s">
        <v>8793</v>
      </c>
      <c r="F1236" s="8" t="s">
        <v>8794</v>
      </c>
      <c r="G1236" s="12" t="s">
        <v>8268</v>
      </c>
      <c r="H1236" s="22" t="str">
        <f>VLOOKUP($G1236,Temp!$A:$C,H$1,FALSE)</f>
        <v>nutanix.com</v>
      </c>
      <c r="I1236" s="22" t="e">
        <f>VLOOKUP($G1236,Temp!$A:$C,I$1,FALSE)</f>
        <v>#VALUE!</v>
      </c>
      <c r="J1236" s="22" t="e">
        <f>VLOOKUP($G1236,Temp!$A:$C,J$1,FALSE)</f>
        <v>#VALUE!</v>
      </c>
      <c r="K1236" s="22" t="e">
        <f>VLOOKUP($G1236,Temp!$A:$C,K$1,FALSE)</f>
        <v>#VALUE!</v>
      </c>
      <c r="L1236" s="22" t="e">
        <f>VLOOKUP($G1236,Temp!$A:$C,L$1,FALSE)</f>
        <v>#VALUE!</v>
      </c>
      <c r="M1236" s="22" t="e">
        <f>VLOOKUP($G1236,Temp!$A:$C,M$1,FALSE)</f>
        <v>#VALUE!</v>
      </c>
      <c r="N1236" s="22" t="e">
        <f>VLOOKUP($G1236,Temp!$A:$C,N$1,FALSE)</f>
        <v>#VALUE!</v>
      </c>
      <c r="O1236" s="22" t="e">
        <f>VLOOKUP($G1236,Temp!$A:$C,O$1,FALSE)</f>
        <v>#VALUE!</v>
      </c>
      <c r="P1236" s="22" t="e">
        <f>VLOOKUP($G1236,Temp!$A:$C,P$1,FALSE)</f>
        <v>#VALUE!</v>
      </c>
      <c r="Q1236" s="22" t="e">
        <f>VLOOKUP($G1236,Temp!$A:$C,Q$1,FALSE)</f>
        <v>#VALUE!</v>
      </c>
      <c r="R1236" s="22" t="e">
        <f>VLOOKUP($G1236,Temp!$A:$C,R$1,FALSE)</f>
        <v>#VALUE!</v>
      </c>
      <c r="S1236" s="22" t="e">
        <f>VLOOKUP($G1236,Temp!$A:$C,S$1,FALSE)</f>
        <v>#VALUE!</v>
      </c>
      <c r="T1236" s="22" t="e">
        <f>VLOOKUP($G1236,Temp!$A:$C,T$1,FALSE)</f>
        <v>#VALUE!</v>
      </c>
      <c r="U1236" s="22" t="e">
        <f>VLOOKUP($G1236,Temp!$A:$C,U$1,FALSE)</f>
        <v>#VALUE!</v>
      </c>
      <c r="V1236" s="22" t="e">
        <f>VLOOKUP($G1236,Temp!$A:$C,V$1,FALSE)</f>
        <v>#VALUE!</v>
      </c>
      <c r="W1236" s="22" t="e">
        <f>VLOOKUP($G1236,Temp!$A:$C,W$1,FALSE)</f>
        <v>#VALUE!</v>
      </c>
      <c r="X1236" s="22" t="e">
        <f>VLOOKUP($G1236,Temp!$A:$C,X$1,FALSE)</f>
        <v>#VALUE!</v>
      </c>
      <c r="Y1236" s="22">
        <f>VLOOKUP($G1236,Temp!$A:$C,Y$1,FALSE)</f>
        <v>249000</v>
      </c>
      <c r="Z1236" s="22">
        <f>VLOOKUP($G1236,Temp!$A:$C,Z$1,FALSE)</f>
        <v>4600</v>
      </c>
      <c r="AA1236" s="22" t="e">
        <f>VLOOKUP($A1236,Searches!$A:$H,AA$1,FALSE)</f>
        <v>#N/A</v>
      </c>
      <c r="AB1236" s="22" t="e">
        <f>VLOOKUP($A1236,Searches!$A:$H,AB$1,FALSE)</f>
        <v>#N/A</v>
      </c>
      <c r="AC1236" s="22" t="e">
        <f>VLOOKUP($A1236,Searches!$A:$H,AC$1,FALSE)</f>
        <v>#N/A</v>
      </c>
      <c r="AD1236" s="22" t="e">
        <f>VLOOKUP($A1236,Searches!$A:$H,AD$1,FALSE)</f>
        <v>#N/A</v>
      </c>
      <c r="AE1236" s="22" t="e">
        <f>VLOOKUP($A1236,Searches!$A:$H,AE$1,FALSE)</f>
        <v>#N/A</v>
      </c>
      <c r="AF1236" s="22" t="e">
        <f>VLOOKUP($A1236,Searches!$A:$H,AF$1,FALSE)</f>
        <v>#N/A</v>
      </c>
      <c r="AG1236" s="22" t="e">
        <f>VLOOKUP($A1236,Searches!$A:$H,AG$1,FALSE)</f>
        <v>#N/A</v>
      </c>
      <c r="AH1236" s="22" t="str">
        <f>VLOOKUP($G1236,Temp!$D:$F,AH$1,FALSE)</f>
        <v>nutanix.com</v>
      </c>
      <c r="AI1236" s="22" t="str">
        <f>VLOOKUP($G1236,Temp!$D:$F,AI$1,FALSE)</f>
        <v>Marketo</v>
      </c>
      <c r="AJ1236" s="22" t="str">
        <f>VLOOKUP($G1236,Temp!$D:$F,AJ$1,FALSE)</f>
        <v>WordPress</v>
      </c>
    </row>
    <row r="1237" spans="1:36" ht="16" x14ac:dyDescent="0.2">
      <c r="A1237" s="8" t="str">
        <f t="shared" si="19"/>
        <v>Robin Saitz Avecto</v>
      </c>
      <c r="B1237" s="8" t="s">
        <v>3573</v>
      </c>
      <c r="C1237" s="8" t="s">
        <v>6083</v>
      </c>
      <c r="D1237" s="8" t="s">
        <v>42</v>
      </c>
      <c r="E1237" s="8" t="s">
        <v>6084</v>
      </c>
      <c r="F1237" s="8" t="s">
        <v>6085</v>
      </c>
      <c r="G1237" s="12" t="s">
        <v>6086</v>
      </c>
      <c r="H1237" s="22" t="str">
        <f>VLOOKUP($G1237,Temp!$A:$C,H$1,FALSE)</f>
        <v>avecto.com</v>
      </c>
      <c r="I1237" s="22" t="e">
        <f>VLOOKUP($G1237,Temp!$A:$C,I$1,FALSE)</f>
        <v>#VALUE!</v>
      </c>
      <c r="J1237" s="22" t="e">
        <f>VLOOKUP($G1237,Temp!$A:$C,J$1,FALSE)</f>
        <v>#VALUE!</v>
      </c>
      <c r="K1237" s="22" t="e">
        <f>VLOOKUP($G1237,Temp!$A:$C,K$1,FALSE)</f>
        <v>#VALUE!</v>
      </c>
      <c r="L1237" s="22" t="e">
        <f>VLOOKUP($G1237,Temp!$A:$C,L$1,FALSE)</f>
        <v>#VALUE!</v>
      </c>
      <c r="M1237" s="22" t="e">
        <f>VLOOKUP($G1237,Temp!$A:$C,M$1,FALSE)</f>
        <v>#VALUE!</v>
      </c>
      <c r="N1237" s="22" t="e">
        <f>VLOOKUP($G1237,Temp!$A:$C,N$1,FALSE)</f>
        <v>#VALUE!</v>
      </c>
      <c r="O1237" s="22" t="e">
        <f>VLOOKUP($G1237,Temp!$A:$C,O$1,FALSE)</f>
        <v>#VALUE!</v>
      </c>
      <c r="P1237" s="22" t="e">
        <f>VLOOKUP($G1237,Temp!$A:$C,P$1,FALSE)</f>
        <v>#VALUE!</v>
      </c>
      <c r="Q1237" s="22" t="e">
        <f>VLOOKUP($G1237,Temp!$A:$C,Q$1,FALSE)</f>
        <v>#VALUE!</v>
      </c>
      <c r="R1237" s="22" t="e">
        <f>VLOOKUP($G1237,Temp!$A:$C,R$1,FALSE)</f>
        <v>#VALUE!</v>
      </c>
      <c r="S1237" s="22" t="e">
        <f>VLOOKUP($G1237,Temp!$A:$C,S$1,FALSE)</f>
        <v>#VALUE!</v>
      </c>
      <c r="T1237" s="22" t="e">
        <f>VLOOKUP($G1237,Temp!$A:$C,T$1,FALSE)</f>
        <v>#VALUE!</v>
      </c>
      <c r="U1237" s="22" t="e">
        <f>VLOOKUP($G1237,Temp!$A:$C,U$1,FALSE)</f>
        <v>#VALUE!</v>
      </c>
      <c r="V1237" s="22" t="e">
        <f>VLOOKUP($G1237,Temp!$A:$C,V$1,FALSE)</f>
        <v>#VALUE!</v>
      </c>
      <c r="W1237" s="22" t="e">
        <f>VLOOKUP($G1237,Temp!$A:$C,W$1,FALSE)</f>
        <v>#VALUE!</v>
      </c>
      <c r="X1237" s="22" t="e">
        <f>VLOOKUP($G1237,Temp!$A:$C,X$1,FALSE)</f>
        <v>#VALUE!</v>
      </c>
      <c r="Y1237" s="22">
        <f>VLOOKUP($G1237,Temp!$A:$C,Y$1,FALSE)</f>
        <v>1600</v>
      </c>
      <c r="Z1237" s="22">
        <f>VLOOKUP($G1237,Temp!$A:$C,Z$1,FALSE)</f>
        <v>3000</v>
      </c>
      <c r="AA1237" s="22" t="e">
        <f>VLOOKUP($A1237,Searches!$A:$H,AA$1,FALSE)</f>
        <v>#N/A</v>
      </c>
      <c r="AB1237" s="22" t="e">
        <f>VLOOKUP($A1237,Searches!$A:$H,AB$1,FALSE)</f>
        <v>#N/A</v>
      </c>
      <c r="AC1237" s="22" t="e">
        <f>VLOOKUP($A1237,Searches!$A:$H,AC$1,FALSE)</f>
        <v>#N/A</v>
      </c>
      <c r="AD1237" s="22" t="e">
        <f>VLOOKUP($A1237,Searches!$A:$H,AD$1,FALSE)</f>
        <v>#N/A</v>
      </c>
      <c r="AE1237" s="22" t="e">
        <f>VLOOKUP($A1237,Searches!$A:$H,AE$1,FALSE)</f>
        <v>#N/A</v>
      </c>
      <c r="AF1237" s="22" t="e">
        <f>VLOOKUP($A1237,Searches!$A:$H,AF$1,FALSE)</f>
        <v>#N/A</v>
      </c>
      <c r="AG1237" s="22" t="e">
        <f>VLOOKUP($A1237,Searches!$A:$H,AG$1,FALSE)</f>
        <v>#N/A</v>
      </c>
      <c r="AH1237" s="22" t="e">
        <f>VLOOKUP($G1237,Temp!$D:$F,AH$1,FALSE)</f>
        <v>#N/A</v>
      </c>
      <c r="AI1237" s="22" t="e">
        <f>VLOOKUP($G1237,Temp!$D:$F,AI$1,FALSE)</f>
        <v>#N/A</v>
      </c>
      <c r="AJ1237" s="22" t="e">
        <f>VLOOKUP($G1237,Temp!$D:$F,AJ$1,FALSE)</f>
        <v>#N/A</v>
      </c>
    </row>
    <row r="1238" spans="1:36" ht="16" x14ac:dyDescent="0.2">
      <c r="A1238" s="8" t="str">
        <f t="shared" si="19"/>
        <v>Wynn White FloQast</v>
      </c>
      <c r="B1238" s="8" t="s">
        <v>8799</v>
      </c>
      <c r="C1238" s="8" t="s">
        <v>1411</v>
      </c>
      <c r="D1238" s="8" t="s">
        <v>42</v>
      </c>
      <c r="E1238" s="8" t="s">
        <v>8800</v>
      </c>
      <c r="F1238" s="8" t="s">
        <v>8801</v>
      </c>
      <c r="G1238" s="12" t="s">
        <v>8276</v>
      </c>
      <c r="H1238" s="22" t="str">
        <f>VLOOKUP($G1238,Temp!$A:$C,H$1,FALSE)</f>
        <v>floqast.com</v>
      </c>
      <c r="I1238" s="22" t="e">
        <f>VLOOKUP($G1238,Temp!$A:$C,I$1,FALSE)</f>
        <v>#VALUE!</v>
      </c>
      <c r="J1238" s="22" t="e">
        <f>VLOOKUP($G1238,Temp!$A:$C,J$1,FALSE)</f>
        <v>#VALUE!</v>
      </c>
      <c r="K1238" s="22" t="e">
        <f>VLOOKUP($G1238,Temp!$A:$C,K$1,FALSE)</f>
        <v>#VALUE!</v>
      </c>
      <c r="L1238" s="22" t="e">
        <f>VLOOKUP($G1238,Temp!$A:$C,L$1,FALSE)</f>
        <v>#VALUE!</v>
      </c>
      <c r="M1238" s="22" t="e">
        <f>VLOOKUP($G1238,Temp!$A:$C,M$1,FALSE)</f>
        <v>#VALUE!</v>
      </c>
      <c r="N1238" s="22" t="e">
        <f>VLOOKUP($G1238,Temp!$A:$C,N$1,FALSE)</f>
        <v>#VALUE!</v>
      </c>
      <c r="O1238" s="22" t="e">
        <f>VLOOKUP($G1238,Temp!$A:$C,O$1,FALSE)</f>
        <v>#VALUE!</v>
      </c>
      <c r="P1238" s="22" t="e">
        <f>VLOOKUP($G1238,Temp!$A:$C,P$1,FALSE)</f>
        <v>#VALUE!</v>
      </c>
      <c r="Q1238" s="22" t="e">
        <f>VLOOKUP($G1238,Temp!$A:$C,Q$1,FALSE)</f>
        <v>#VALUE!</v>
      </c>
      <c r="R1238" s="22" t="e">
        <f>VLOOKUP($G1238,Temp!$A:$C,R$1,FALSE)</f>
        <v>#VALUE!</v>
      </c>
      <c r="S1238" s="22" t="e">
        <f>VLOOKUP($G1238,Temp!$A:$C,S$1,FALSE)</f>
        <v>#VALUE!</v>
      </c>
      <c r="T1238" s="22" t="e">
        <f>VLOOKUP($G1238,Temp!$A:$C,T$1,FALSE)</f>
        <v>#VALUE!</v>
      </c>
      <c r="U1238" s="22" t="e">
        <f>VLOOKUP($G1238,Temp!$A:$C,U$1,FALSE)</f>
        <v>#VALUE!</v>
      </c>
      <c r="V1238" s="22" t="e">
        <f>VLOOKUP($G1238,Temp!$A:$C,V$1,FALSE)</f>
        <v>#VALUE!</v>
      </c>
      <c r="W1238" s="22" t="e">
        <f>VLOOKUP($G1238,Temp!$A:$C,W$1,FALSE)</f>
        <v>#VALUE!</v>
      </c>
      <c r="X1238" s="22" t="e">
        <f>VLOOKUP($G1238,Temp!$A:$C,X$1,FALSE)</f>
        <v>#VALUE!</v>
      </c>
      <c r="Y1238" s="22">
        <f>VLOOKUP($G1238,Temp!$A:$C,Y$1,FALSE)</f>
        <v>0</v>
      </c>
      <c r="Z1238" s="22">
        <f>VLOOKUP($G1238,Temp!$A:$C,Z$1,FALSE)</f>
        <v>0</v>
      </c>
      <c r="AA1238" s="22" t="str">
        <f>VLOOKUP($A1238,Searches!$A:$H,AA$1,FALSE)</f>
        <v>Wynn White</v>
      </c>
      <c r="AB1238" s="22" t="str">
        <f>VLOOKUP($A1238,Searches!$A:$H,AB$1,FALSE)</f>
        <v>FloQast</v>
      </c>
      <c r="AC1238" s="22" t="str">
        <f>VLOOKUP($A1238,Searches!$A:$H,AC$1,FALSE)</f>
        <v>Chief Marketing Officer</v>
      </c>
      <c r="AD1238" s="22" t="str">
        <f>VLOOKUP($A1238,Searches!$A:$H,AD$1,FALSE)</f>
        <v>2nd</v>
      </c>
      <c r="AE1238" s="22" t="str">
        <f>VLOOKUP($A1238,Searches!$A:$H,AE$1,FALSE)</f>
        <v/>
      </c>
      <c r="AF1238" s="22" t="str">
        <f>VLOOKUP($A1238,Searches!$A:$H,AF$1,FALSE)</f>
        <v>San Francisco Bay Area</v>
      </c>
      <c r="AG1238" s="22" t="str">
        <f>VLOOKUP($A1238,Searches!$A:$H,AG$1,FALSE)</f>
        <v>https://www.linkedin.com/sales/profile/471249,77c5,NAME_SEARCH?moduleKey=peopleSearchResults&amp;pageKey=sales-search3-people-refinement&amp;contextId=60BC92C971D70515801E49D6842B0000&amp;requestId=eee7c5f6-8583-4c51-8fea-57b038f07542&amp;action=CLICK&amp;target=urn%3Ali%3AsalesLead%3A(-1%2C471249)&amp;pageNumber=16&amp;targetEl=profilelink&amp;position=1&amp;trk=lss-serp-result-lead_photo</v>
      </c>
      <c r="AH1238" s="22" t="str">
        <f>VLOOKUP($G1238,Temp!$D:$F,AH$1,FALSE)</f>
        <v>floqast.com</v>
      </c>
      <c r="AI1238" s="22" t="str">
        <f>VLOOKUP($G1238,Temp!$D:$F,AI$1,FALSE)</f>
        <v>Pardot</v>
      </c>
      <c r="AJ1238" s="22" t="str">
        <f>VLOOKUP($G1238,Temp!$D:$F,AJ$1,FALSE)</f>
        <v>WordPress</v>
      </c>
    </row>
    <row r="1239" spans="1:36" ht="16" x14ac:dyDescent="0.2">
      <c r="A1239" s="8" t="str">
        <f t="shared" si="19"/>
        <v>Steve Morton LANDESK Software</v>
      </c>
      <c r="B1239" s="8" t="s">
        <v>1864</v>
      </c>
      <c r="C1239" s="8" t="s">
        <v>6862</v>
      </c>
      <c r="D1239" s="8" t="s">
        <v>42</v>
      </c>
      <c r="E1239" s="8" t="s">
        <v>6863</v>
      </c>
      <c r="F1239" s="8" t="s">
        <v>6864</v>
      </c>
      <c r="G1239" s="12" t="s">
        <v>6865</v>
      </c>
      <c r="H1239" s="22" t="str">
        <f>VLOOKUP($G1239,Temp!$A:$C,H$1,FALSE)</f>
        <v>landesk.com</v>
      </c>
      <c r="I1239" s="22" t="e">
        <f>VLOOKUP($G1239,Temp!$A:$C,I$1,FALSE)</f>
        <v>#VALUE!</v>
      </c>
      <c r="J1239" s="22" t="e">
        <f>VLOOKUP($G1239,Temp!$A:$C,J$1,FALSE)</f>
        <v>#VALUE!</v>
      </c>
      <c r="K1239" s="22" t="e">
        <f>VLOOKUP($G1239,Temp!$A:$C,K$1,FALSE)</f>
        <v>#VALUE!</v>
      </c>
      <c r="L1239" s="22" t="e">
        <f>VLOOKUP($G1239,Temp!$A:$C,L$1,FALSE)</f>
        <v>#VALUE!</v>
      </c>
      <c r="M1239" s="22" t="e">
        <f>VLOOKUP($G1239,Temp!$A:$C,M$1,FALSE)</f>
        <v>#VALUE!</v>
      </c>
      <c r="N1239" s="22" t="e">
        <f>VLOOKUP($G1239,Temp!$A:$C,N$1,FALSE)</f>
        <v>#VALUE!</v>
      </c>
      <c r="O1239" s="22" t="e">
        <f>VLOOKUP($G1239,Temp!$A:$C,O$1,FALSE)</f>
        <v>#VALUE!</v>
      </c>
      <c r="P1239" s="22" t="e">
        <f>VLOOKUP($G1239,Temp!$A:$C,P$1,FALSE)</f>
        <v>#VALUE!</v>
      </c>
      <c r="Q1239" s="22" t="e">
        <f>VLOOKUP($G1239,Temp!$A:$C,Q$1,FALSE)</f>
        <v>#VALUE!</v>
      </c>
      <c r="R1239" s="22" t="e">
        <f>VLOOKUP($G1239,Temp!$A:$C,R$1,FALSE)</f>
        <v>#VALUE!</v>
      </c>
      <c r="S1239" s="22" t="e">
        <f>VLOOKUP($G1239,Temp!$A:$C,S$1,FALSE)</f>
        <v>#VALUE!</v>
      </c>
      <c r="T1239" s="22" t="e">
        <f>VLOOKUP($G1239,Temp!$A:$C,T$1,FALSE)</f>
        <v>#VALUE!</v>
      </c>
      <c r="U1239" s="22" t="e">
        <f>VLOOKUP($G1239,Temp!$A:$C,U$1,FALSE)</f>
        <v>#VALUE!</v>
      </c>
      <c r="V1239" s="22" t="e">
        <f>VLOOKUP($G1239,Temp!$A:$C,V$1,FALSE)</f>
        <v>#VALUE!</v>
      </c>
      <c r="W1239" s="22" t="e">
        <f>VLOOKUP($G1239,Temp!$A:$C,W$1,FALSE)</f>
        <v>#VALUE!</v>
      </c>
      <c r="X1239" s="22" t="e">
        <f>VLOOKUP($G1239,Temp!$A:$C,X$1,FALSE)</f>
        <v>#VALUE!</v>
      </c>
      <c r="Y1239" s="22">
        <f>VLOOKUP($G1239,Temp!$A:$C,Y$1,FALSE)</f>
        <v>1800</v>
      </c>
      <c r="Z1239" s="22">
        <f>VLOOKUP($G1239,Temp!$A:$C,Z$1,FALSE)</f>
        <v>35</v>
      </c>
      <c r="AA1239" s="22" t="e">
        <f>VLOOKUP($A1239,Searches!$A:$H,AA$1,FALSE)</f>
        <v>#N/A</v>
      </c>
      <c r="AB1239" s="22" t="e">
        <f>VLOOKUP($A1239,Searches!$A:$H,AB$1,FALSE)</f>
        <v>#N/A</v>
      </c>
      <c r="AC1239" s="22" t="e">
        <f>VLOOKUP($A1239,Searches!$A:$H,AC$1,FALSE)</f>
        <v>#N/A</v>
      </c>
      <c r="AD1239" s="22" t="e">
        <f>VLOOKUP($A1239,Searches!$A:$H,AD$1,FALSE)</f>
        <v>#N/A</v>
      </c>
      <c r="AE1239" s="22" t="e">
        <f>VLOOKUP($A1239,Searches!$A:$H,AE$1,FALSE)</f>
        <v>#N/A</v>
      </c>
      <c r="AF1239" s="22" t="e">
        <f>VLOOKUP($A1239,Searches!$A:$H,AF$1,FALSE)</f>
        <v>#N/A</v>
      </c>
      <c r="AG1239" s="22" t="e">
        <f>VLOOKUP($A1239,Searches!$A:$H,AG$1,FALSE)</f>
        <v>#N/A</v>
      </c>
      <c r="AH1239" s="22" t="str">
        <f>VLOOKUP($G1239,Temp!$D:$F,AH$1,FALSE)</f>
        <v>landesk.com</v>
      </c>
      <c r="AI1239" s="22" t="str">
        <f>VLOOKUP($G1239,Temp!$D:$F,AI$1,FALSE)</f>
        <v>Marketo</v>
      </c>
      <c r="AJ1239" s="22" t="str">
        <f>VLOOKUP($G1239,Temp!$D:$F,AJ$1,FALSE)</f>
        <v>WordPress</v>
      </c>
    </row>
    <row r="1240" spans="1:36" ht="16" x14ac:dyDescent="0.2">
      <c r="A1240" s="8" t="str">
        <f t="shared" si="19"/>
        <v>Tom Klein MailChimp</v>
      </c>
      <c r="B1240" s="8" t="s">
        <v>1696</v>
      </c>
      <c r="C1240" s="8" t="s">
        <v>4639</v>
      </c>
      <c r="D1240" s="8" t="s">
        <v>42</v>
      </c>
      <c r="E1240" s="8" t="s">
        <v>7121</v>
      </c>
      <c r="F1240" s="8" t="s">
        <v>7122</v>
      </c>
      <c r="G1240" s="12" t="s">
        <v>7123</v>
      </c>
      <c r="H1240" s="22" t="str">
        <f>VLOOKUP($G1240,Temp!$A:$C,H$1,FALSE)</f>
        <v>mailchimp.com</v>
      </c>
      <c r="I1240" s="22" t="e">
        <f>VLOOKUP($G1240,Temp!$A:$C,I$1,FALSE)</f>
        <v>#VALUE!</v>
      </c>
      <c r="J1240" s="22" t="e">
        <f>VLOOKUP($G1240,Temp!$A:$C,J$1,FALSE)</f>
        <v>#VALUE!</v>
      </c>
      <c r="K1240" s="22" t="e">
        <f>VLOOKUP($G1240,Temp!$A:$C,K$1,FALSE)</f>
        <v>#VALUE!</v>
      </c>
      <c r="L1240" s="22" t="e">
        <f>VLOOKUP($G1240,Temp!$A:$C,L$1,FALSE)</f>
        <v>#VALUE!</v>
      </c>
      <c r="M1240" s="22" t="e">
        <f>VLOOKUP($G1240,Temp!$A:$C,M$1,FALSE)</f>
        <v>#VALUE!</v>
      </c>
      <c r="N1240" s="22" t="e">
        <f>VLOOKUP($G1240,Temp!$A:$C,N$1,FALSE)</f>
        <v>#VALUE!</v>
      </c>
      <c r="O1240" s="22" t="e">
        <f>VLOOKUP($G1240,Temp!$A:$C,O$1,FALSE)</f>
        <v>#VALUE!</v>
      </c>
      <c r="P1240" s="22" t="e">
        <f>VLOOKUP($G1240,Temp!$A:$C,P$1,FALSE)</f>
        <v>#VALUE!</v>
      </c>
      <c r="Q1240" s="22" t="e">
        <f>VLOOKUP($G1240,Temp!$A:$C,Q$1,FALSE)</f>
        <v>#VALUE!</v>
      </c>
      <c r="R1240" s="22" t="e">
        <f>VLOOKUP($G1240,Temp!$A:$C,R$1,FALSE)</f>
        <v>#VALUE!</v>
      </c>
      <c r="S1240" s="22" t="e">
        <f>VLOOKUP($G1240,Temp!$A:$C,S$1,FALSE)</f>
        <v>#VALUE!</v>
      </c>
      <c r="T1240" s="22" t="e">
        <f>VLOOKUP($G1240,Temp!$A:$C,T$1,FALSE)</f>
        <v>#VALUE!</v>
      </c>
      <c r="U1240" s="22" t="e">
        <f>VLOOKUP($G1240,Temp!$A:$C,U$1,FALSE)</f>
        <v>#VALUE!</v>
      </c>
      <c r="V1240" s="22" t="e">
        <f>VLOOKUP($G1240,Temp!$A:$C,V$1,FALSE)</f>
        <v>#VALUE!</v>
      </c>
      <c r="W1240" s="22" t="e">
        <f>VLOOKUP($G1240,Temp!$A:$C,W$1,FALSE)</f>
        <v>#VALUE!</v>
      </c>
      <c r="X1240" s="22" t="e">
        <f>VLOOKUP($G1240,Temp!$A:$C,X$1,FALSE)</f>
        <v>#VALUE!</v>
      </c>
      <c r="Y1240" s="22">
        <f>VLOOKUP($G1240,Temp!$A:$C,Y$1,FALSE)</f>
        <v>1500000</v>
      </c>
      <c r="Z1240" s="22">
        <f>VLOOKUP($G1240,Temp!$A:$C,Z$1,FALSE)</f>
        <v>100000</v>
      </c>
      <c r="AA1240" s="22" t="str">
        <f>VLOOKUP($A1240,Searches!$A:$H,AA$1,FALSE)</f>
        <v>Tom Klein</v>
      </c>
      <c r="AB1240" s="22" t="str">
        <f>VLOOKUP($A1240,Searches!$A:$H,AB$1,FALSE)</f>
        <v>MailChimp</v>
      </c>
      <c r="AC1240" s="22" t="str">
        <f>VLOOKUP($A1240,Searches!$A:$H,AC$1,FALSE)</f>
        <v>Chief Marketing Officer</v>
      </c>
      <c r="AD1240" s="22" t="str">
        <f>VLOOKUP($A1240,Searches!$A:$H,AD$1,FALSE)</f>
        <v>2nd</v>
      </c>
      <c r="AE1240" s="22" t="str">
        <f>VLOOKUP($A1240,Searches!$A:$H,AE$1,FALSE)</f>
        <v>Open link</v>
      </c>
      <c r="AF1240" s="22" t="str">
        <f>VLOOKUP($A1240,Searches!$A:$H,AF$1,FALSE)</f>
        <v>Greater Atlanta Area</v>
      </c>
      <c r="AG1240" s="22" t="str">
        <f>VLOOKUP($A1240,Searches!$A:$H,AG$1,FALSE)</f>
        <v>https://www.linkedin.com/sales/profile/713237,ukrL,NAME_SEARCH?moduleKey=peopleSearchResults&amp;pageKey=sales-search3-people-refinement&amp;contextId=60BC92C971D70515801E49D6842B0000&amp;requestId=c64c9bc3-f953-4958-9420-493eb96dbb53&amp;action=CLICK&amp;target=urn%3Ali%3AsalesLead%3A(-1%2C713237)&amp;pageNumber=13&amp;targetEl=profilelink&amp;position=1&amp;trk=lss-serp-result-lead_photo</v>
      </c>
      <c r="AH1240" s="22" t="str">
        <f>VLOOKUP($G1240,Temp!$D:$F,AH$1,FALSE)</f>
        <v>mailchimp.com</v>
      </c>
      <c r="AI1240" s="22">
        <f>VLOOKUP($G1240,Temp!$D:$F,AI$1,FALSE)</f>
        <v>0</v>
      </c>
      <c r="AJ1240" s="22" t="str">
        <f>VLOOKUP($G1240,Temp!$D:$F,AJ$1,FALSE)</f>
        <v>WordPress</v>
      </c>
    </row>
    <row r="1241" spans="1:36" ht="16" x14ac:dyDescent="0.2">
      <c r="A1241" s="8" t="str">
        <f t="shared" si="19"/>
        <v>Kevin Iaquinto JDA Software</v>
      </c>
      <c r="B1241" s="8" t="s">
        <v>2277</v>
      </c>
      <c r="C1241" s="8" t="s">
        <v>8817</v>
      </c>
      <c r="D1241" s="8" t="s">
        <v>8818</v>
      </c>
      <c r="E1241" s="8" t="s">
        <v>8819</v>
      </c>
      <c r="F1241" s="8" t="s">
        <v>8820</v>
      </c>
      <c r="G1241" s="12" t="s">
        <v>8285</v>
      </c>
      <c r="H1241" s="22" t="str">
        <f>VLOOKUP($G1241,Temp!$A:$C,H$1,FALSE)</f>
        <v>jda.com</v>
      </c>
      <c r="I1241" s="22" t="e">
        <f>VLOOKUP($G1241,Temp!$A:$C,I$1,FALSE)</f>
        <v>#VALUE!</v>
      </c>
      <c r="J1241" s="22" t="e">
        <f>VLOOKUP($G1241,Temp!$A:$C,J$1,FALSE)</f>
        <v>#VALUE!</v>
      </c>
      <c r="K1241" s="22" t="e">
        <f>VLOOKUP($G1241,Temp!$A:$C,K$1,FALSE)</f>
        <v>#VALUE!</v>
      </c>
      <c r="L1241" s="22" t="e">
        <f>VLOOKUP($G1241,Temp!$A:$C,L$1,FALSE)</f>
        <v>#VALUE!</v>
      </c>
      <c r="M1241" s="22" t="e">
        <f>VLOOKUP($G1241,Temp!$A:$C,M$1,FALSE)</f>
        <v>#VALUE!</v>
      </c>
      <c r="N1241" s="22" t="e">
        <f>VLOOKUP($G1241,Temp!$A:$C,N$1,FALSE)</f>
        <v>#VALUE!</v>
      </c>
      <c r="O1241" s="22" t="e">
        <f>VLOOKUP($G1241,Temp!$A:$C,O$1,FALSE)</f>
        <v>#VALUE!</v>
      </c>
      <c r="P1241" s="22" t="e">
        <f>VLOOKUP($G1241,Temp!$A:$C,P$1,FALSE)</f>
        <v>#VALUE!</v>
      </c>
      <c r="Q1241" s="22" t="e">
        <f>VLOOKUP($G1241,Temp!$A:$C,Q$1,FALSE)</f>
        <v>#VALUE!</v>
      </c>
      <c r="R1241" s="22" t="e">
        <f>VLOOKUP($G1241,Temp!$A:$C,R$1,FALSE)</f>
        <v>#VALUE!</v>
      </c>
      <c r="S1241" s="22" t="e">
        <f>VLOOKUP($G1241,Temp!$A:$C,S$1,FALSE)</f>
        <v>#VALUE!</v>
      </c>
      <c r="T1241" s="22" t="e">
        <f>VLOOKUP($G1241,Temp!$A:$C,T$1,FALSE)</f>
        <v>#VALUE!</v>
      </c>
      <c r="U1241" s="22" t="e">
        <f>VLOOKUP($G1241,Temp!$A:$C,U$1,FALSE)</f>
        <v>#VALUE!</v>
      </c>
      <c r="V1241" s="22" t="e">
        <f>VLOOKUP($G1241,Temp!$A:$C,V$1,FALSE)</f>
        <v>#VALUE!</v>
      </c>
      <c r="W1241" s="22" t="e">
        <f>VLOOKUP($G1241,Temp!$A:$C,W$1,FALSE)</f>
        <v>#VALUE!</v>
      </c>
      <c r="X1241" s="22" t="e">
        <f>VLOOKUP($G1241,Temp!$A:$C,X$1,FALSE)</f>
        <v>#VALUE!</v>
      </c>
      <c r="Y1241" s="22">
        <f>VLOOKUP($G1241,Temp!$A:$C,Y$1,FALSE)</f>
        <v>45200</v>
      </c>
      <c r="Z1241" s="22">
        <f>VLOOKUP($G1241,Temp!$A:$C,Z$1,FALSE)</f>
        <v>0</v>
      </c>
      <c r="AA1241" s="22" t="e">
        <f>VLOOKUP($A1241,Searches!$A:$H,AA$1,FALSE)</f>
        <v>#N/A</v>
      </c>
      <c r="AB1241" s="22" t="e">
        <f>VLOOKUP($A1241,Searches!$A:$H,AB$1,FALSE)</f>
        <v>#N/A</v>
      </c>
      <c r="AC1241" s="22" t="e">
        <f>VLOOKUP($A1241,Searches!$A:$H,AC$1,FALSE)</f>
        <v>#N/A</v>
      </c>
      <c r="AD1241" s="22" t="e">
        <f>VLOOKUP($A1241,Searches!$A:$H,AD$1,FALSE)</f>
        <v>#N/A</v>
      </c>
      <c r="AE1241" s="22" t="e">
        <f>VLOOKUP($A1241,Searches!$A:$H,AE$1,FALSE)</f>
        <v>#N/A</v>
      </c>
      <c r="AF1241" s="22" t="e">
        <f>VLOOKUP($A1241,Searches!$A:$H,AF$1,FALSE)</f>
        <v>#N/A</v>
      </c>
      <c r="AG1241" s="22" t="e">
        <f>VLOOKUP($A1241,Searches!$A:$H,AG$1,FALSE)</f>
        <v>#N/A</v>
      </c>
      <c r="AH1241" s="22" t="e">
        <f>VLOOKUP($G1241,Temp!$D:$F,AH$1,FALSE)</f>
        <v>#N/A</v>
      </c>
      <c r="AI1241" s="22" t="e">
        <f>VLOOKUP($G1241,Temp!$D:$F,AI$1,FALSE)</f>
        <v>#N/A</v>
      </c>
      <c r="AJ1241" s="22" t="e">
        <f>VLOOKUP($G1241,Temp!$D:$F,AJ$1,FALSE)</f>
        <v>#N/A</v>
      </c>
    </row>
    <row r="1242" spans="1:36" ht="16" x14ac:dyDescent="0.2">
      <c r="A1242" s="8" t="str">
        <f t="shared" si="19"/>
        <v>Asim Zaheer Hitachi Vantara</v>
      </c>
      <c r="B1242" s="8" t="s">
        <v>8826</v>
      </c>
      <c r="C1242" s="8" t="s">
        <v>8827</v>
      </c>
      <c r="D1242" s="8" t="s">
        <v>3191</v>
      </c>
      <c r="E1242" s="8" t="s">
        <v>8828</v>
      </c>
      <c r="F1242" s="8" t="s">
        <v>8829</v>
      </c>
      <c r="G1242" s="12" t="s">
        <v>8286</v>
      </c>
      <c r="H1242" s="22" t="str">
        <f>VLOOKUP($G1242,Temp!$A:$C,H$1,FALSE)</f>
        <v>hitachivantara.com</v>
      </c>
      <c r="I1242" s="22" t="e">
        <f>VLOOKUP($G1242,Temp!$A:$C,I$1,FALSE)</f>
        <v>#VALUE!</v>
      </c>
      <c r="J1242" s="22" t="e">
        <f>VLOOKUP($G1242,Temp!$A:$C,J$1,FALSE)</f>
        <v>#VALUE!</v>
      </c>
      <c r="K1242" s="22" t="e">
        <f>VLOOKUP($G1242,Temp!$A:$C,K$1,FALSE)</f>
        <v>#VALUE!</v>
      </c>
      <c r="L1242" s="22" t="e">
        <f>VLOOKUP($G1242,Temp!$A:$C,L$1,FALSE)</f>
        <v>#VALUE!</v>
      </c>
      <c r="M1242" s="22" t="e">
        <f>VLOOKUP($G1242,Temp!$A:$C,M$1,FALSE)</f>
        <v>#VALUE!</v>
      </c>
      <c r="N1242" s="22" t="e">
        <f>VLOOKUP($G1242,Temp!$A:$C,N$1,FALSE)</f>
        <v>#VALUE!</v>
      </c>
      <c r="O1242" s="22" t="e">
        <f>VLOOKUP($G1242,Temp!$A:$C,O$1,FALSE)</f>
        <v>#VALUE!</v>
      </c>
      <c r="P1242" s="22" t="e">
        <f>VLOOKUP($G1242,Temp!$A:$C,P$1,FALSE)</f>
        <v>#VALUE!</v>
      </c>
      <c r="Q1242" s="22" t="e">
        <f>VLOOKUP($G1242,Temp!$A:$C,Q$1,FALSE)</f>
        <v>#VALUE!</v>
      </c>
      <c r="R1242" s="22" t="e">
        <f>VLOOKUP($G1242,Temp!$A:$C,R$1,FALSE)</f>
        <v>#VALUE!</v>
      </c>
      <c r="S1242" s="22" t="e">
        <f>VLOOKUP($G1242,Temp!$A:$C,S$1,FALSE)</f>
        <v>#VALUE!</v>
      </c>
      <c r="T1242" s="22" t="e">
        <f>VLOOKUP($G1242,Temp!$A:$C,T$1,FALSE)</f>
        <v>#VALUE!</v>
      </c>
      <c r="U1242" s="22" t="e">
        <f>VLOOKUP($G1242,Temp!$A:$C,U$1,FALSE)</f>
        <v>#VALUE!</v>
      </c>
      <c r="V1242" s="22" t="e">
        <f>VLOOKUP($G1242,Temp!$A:$C,V$1,FALSE)</f>
        <v>#VALUE!</v>
      </c>
      <c r="W1242" s="22" t="e">
        <f>VLOOKUP($G1242,Temp!$A:$C,W$1,FALSE)</f>
        <v>#VALUE!</v>
      </c>
      <c r="X1242" s="22" t="e">
        <f>VLOOKUP($G1242,Temp!$A:$C,X$1,FALSE)</f>
        <v>#VALUE!</v>
      </c>
      <c r="Y1242" s="22">
        <f>VLOOKUP($G1242,Temp!$A:$C,Y$1,FALSE)</f>
        <v>82000</v>
      </c>
      <c r="Z1242" s="22">
        <f>VLOOKUP($G1242,Temp!$A:$C,Z$1,FALSE)</f>
        <v>45800</v>
      </c>
      <c r="AA1242" s="22" t="e">
        <f>VLOOKUP($A1242,Searches!$A:$H,AA$1,FALSE)</f>
        <v>#N/A</v>
      </c>
      <c r="AB1242" s="22" t="e">
        <f>VLOOKUP($A1242,Searches!$A:$H,AB$1,FALSE)</f>
        <v>#N/A</v>
      </c>
      <c r="AC1242" s="22" t="e">
        <f>VLOOKUP($A1242,Searches!$A:$H,AC$1,FALSE)</f>
        <v>#N/A</v>
      </c>
      <c r="AD1242" s="22" t="e">
        <f>VLOOKUP($A1242,Searches!$A:$H,AD$1,FALSE)</f>
        <v>#N/A</v>
      </c>
      <c r="AE1242" s="22" t="e">
        <f>VLOOKUP($A1242,Searches!$A:$H,AE$1,FALSE)</f>
        <v>#N/A</v>
      </c>
      <c r="AF1242" s="22" t="e">
        <f>VLOOKUP($A1242,Searches!$A:$H,AF$1,FALSE)</f>
        <v>#N/A</v>
      </c>
      <c r="AG1242" s="22" t="e">
        <f>VLOOKUP($A1242,Searches!$A:$H,AG$1,FALSE)</f>
        <v>#N/A</v>
      </c>
      <c r="AH1242" s="22" t="e">
        <f>VLOOKUP($G1242,Temp!$D:$F,AH$1,FALSE)</f>
        <v>#N/A</v>
      </c>
      <c r="AI1242" s="22" t="e">
        <f>VLOOKUP($G1242,Temp!$D:$F,AI$1,FALSE)</f>
        <v>#N/A</v>
      </c>
      <c r="AJ1242" s="22" t="e">
        <f>VLOOKUP($G1242,Temp!$D:$F,AJ$1,FALSE)</f>
        <v>#N/A</v>
      </c>
    </row>
    <row r="1243" spans="1:36" ht="16" x14ac:dyDescent="0.2">
      <c r="A1243" s="8" t="str">
        <f t="shared" si="19"/>
        <v>Chris Cottle MaritzCX</v>
      </c>
      <c r="B1243" s="8" t="s">
        <v>89</v>
      </c>
      <c r="C1243" s="8" t="s">
        <v>8842</v>
      </c>
      <c r="D1243" s="8" t="s">
        <v>3339</v>
      </c>
      <c r="E1243" s="8" t="s">
        <v>8843</v>
      </c>
      <c r="F1243" s="8" t="s">
        <v>8844</v>
      </c>
      <c r="G1243" s="12" t="s">
        <v>8293</v>
      </c>
      <c r="H1243" s="22" t="str">
        <f>VLOOKUP($G1243,Temp!$A:$C,H$1,FALSE)</f>
        <v>maritzcx.com</v>
      </c>
      <c r="I1243" s="22" t="e">
        <f>VLOOKUP($G1243,Temp!$A:$C,I$1,FALSE)</f>
        <v>#VALUE!</v>
      </c>
      <c r="J1243" s="22" t="e">
        <f>VLOOKUP($G1243,Temp!$A:$C,J$1,FALSE)</f>
        <v>#VALUE!</v>
      </c>
      <c r="K1243" s="22" t="e">
        <f>VLOOKUP($G1243,Temp!$A:$C,K$1,FALSE)</f>
        <v>#VALUE!</v>
      </c>
      <c r="L1243" s="22" t="e">
        <f>VLOOKUP($G1243,Temp!$A:$C,L$1,FALSE)</f>
        <v>#VALUE!</v>
      </c>
      <c r="M1243" s="22" t="e">
        <f>VLOOKUP($G1243,Temp!$A:$C,M$1,FALSE)</f>
        <v>#VALUE!</v>
      </c>
      <c r="N1243" s="22" t="e">
        <f>VLOOKUP($G1243,Temp!$A:$C,N$1,FALSE)</f>
        <v>#VALUE!</v>
      </c>
      <c r="O1243" s="22" t="e">
        <f>VLOOKUP($G1243,Temp!$A:$C,O$1,FALSE)</f>
        <v>#VALUE!</v>
      </c>
      <c r="P1243" s="22" t="e">
        <f>VLOOKUP($G1243,Temp!$A:$C,P$1,FALSE)</f>
        <v>#VALUE!</v>
      </c>
      <c r="Q1243" s="22" t="e">
        <f>VLOOKUP($G1243,Temp!$A:$C,Q$1,FALSE)</f>
        <v>#VALUE!</v>
      </c>
      <c r="R1243" s="22" t="e">
        <f>VLOOKUP($G1243,Temp!$A:$C,R$1,FALSE)</f>
        <v>#VALUE!</v>
      </c>
      <c r="S1243" s="22" t="e">
        <f>VLOOKUP($G1243,Temp!$A:$C,S$1,FALSE)</f>
        <v>#VALUE!</v>
      </c>
      <c r="T1243" s="22" t="e">
        <f>VLOOKUP($G1243,Temp!$A:$C,T$1,FALSE)</f>
        <v>#VALUE!</v>
      </c>
      <c r="U1243" s="22" t="e">
        <f>VLOOKUP($G1243,Temp!$A:$C,U$1,FALSE)</f>
        <v>#VALUE!</v>
      </c>
      <c r="V1243" s="22" t="e">
        <f>VLOOKUP($G1243,Temp!$A:$C,V$1,FALSE)</f>
        <v>#VALUE!</v>
      </c>
      <c r="W1243" s="22" t="e">
        <f>VLOOKUP($G1243,Temp!$A:$C,W$1,FALSE)</f>
        <v>#VALUE!</v>
      </c>
      <c r="X1243" s="22" t="e">
        <f>VLOOKUP($G1243,Temp!$A:$C,X$1,FALSE)</f>
        <v>#VALUE!</v>
      </c>
      <c r="Y1243" s="22">
        <f>VLOOKUP($G1243,Temp!$A:$C,Y$1,FALSE)</f>
        <v>5200</v>
      </c>
      <c r="Z1243" s="22">
        <f>VLOOKUP($G1243,Temp!$A:$C,Z$1,FALSE)</f>
        <v>8500</v>
      </c>
      <c r="AA1243" s="22" t="e">
        <f>VLOOKUP($A1243,Searches!$A:$H,AA$1,FALSE)</f>
        <v>#N/A</v>
      </c>
      <c r="AB1243" s="22" t="e">
        <f>VLOOKUP($A1243,Searches!$A:$H,AB$1,FALSE)</f>
        <v>#N/A</v>
      </c>
      <c r="AC1243" s="22" t="e">
        <f>VLOOKUP($A1243,Searches!$A:$H,AC$1,FALSE)</f>
        <v>#N/A</v>
      </c>
      <c r="AD1243" s="22" t="e">
        <f>VLOOKUP($A1243,Searches!$A:$H,AD$1,FALSE)</f>
        <v>#N/A</v>
      </c>
      <c r="AE1243" s="22" t="e">
        <f>VLOOKUP($A1243,Searches!$A:$H,AE$1,FALSE)</f>
        <v>#N/A</v>
      </c>
      <c r="AF1243" s="22" t="e">
        <f>VLOOKUP($A1243,Searches!$A:$H,AF$1,FALSE)</f>
        <v>#N/A</v>
      </c>
      <c r="AG1243" s="22" t="e">
        <f>VLOOKUP($A1243,Searches!$A:$H,AG$1,FALSE)</f>
        <v>#N/A</v>
      </c>
      <c r="AH1243" s="22" t="str">
        <f>VLOOKUP($G1243,Temp!$D:$F,AH$1,FALSE)</f>
        <v>maritzcx.com</v>
      </c>
      <c r="AI1243" s="22" t="str">
        <f>VLOOKUP($G1243,Temp!$D:$F,AI$1,FALSE)</f>
        <v>Marketo</v>
      </c>
      <c r="AJ1243" s="22" t="str">
        <f>VLOOKUP($G1243,Temp!$D:$F,AJ$1,FALSE)</f>
        <v>WordPress</v>
      </c>
    </row>
    <row r="1244" spans="1:36" ht="16" x14ac:dyDescent="0.2">
      <c r="A1244" s="8" t="str">
        <f t="shared" si="19"/>
        <v>David Vice Omnitracs</v>
      </c>
      <c r="B1244" s="8" t="s">
        <v>438</v>
      </c>
      <c r="C1244" s="8" t="s">
        <v>8850</v>
      </c>
      <c r="D1244" s="8" t="s">
        <v>8851</v>
      </c>
      <c r="E1244" s="8" t="s">
        <v>8852</v>
      </c>
      <c r="F1244" s="8" t="s">
        <v>8853</v>
      </c>
      <c r="G1244" s="12" t="s">
        <v>8296</v>
      </c>
      <c r="H1244" s="22" t="str">
        <f>VLOOKUP($G1244,Temp!$A:$C,H$1,FALSE)</f>
        <v>omnitracs.com</v>
      </c>
      <c r="I1244" s="22" t="e">
        <f>VLOOKUP($G1244,Temp!$A:$C,I$1,FALSE)</f>
        <v>#VALUE!</v>
      </c>
      <c r="J1244" s="22" t="e">
        <f>VLOOKUP($G1244,Temp!$A:$C,J$1,FALSE)</f>
        <v>#VALUE!</v>
      </c>
      <c r="K1244" s="22" t="e">
        <f>VLOOKUP($G1244,Temp!$A:$C,K$1,FALSE)</f>
        <v>#VALUE!</v>
      </c>
      <c r="L1244" s="22" t="e">
        <f>VLOOKUP($G1244,Temp!$A:$C,L$1,FALSE)</f>
        <v>#VALUE!</v>
      </c>
      <c r="M1244" s="22" t="e">
        <f>VLOOKUP($G1244,Temp!$A:$C,M$1,FALSE)</f>
        <v>#VALUE!</v>
      </c>
      <c r="N1244" s="22" t="e">
        <f>VLOOKUP($G1244,Temp!$A:$C,N$1,FALSE)</f>
        <v>#VALUE!</v>
      </c>
      <c r="O1244" s="22" t="e">
        <f>VLOOKUP($G1244,Temp!$A:$C,O$1,FALSE)</f>
        <v>#VALUE!</v>
      </c>
      <c r="P1244" s="22" t="e">
        <f>VLOOKUP($G1244,Temp!$A:$C,P$1,FALSE)</f>
        <v>#VALUE!</v>
      </c>
      <c r="Q1244" s="22" t="e">
        <f>VLOOKUP($G1244,Temp!$A:$C,Q$1,FALSE)</f>
        <v>#VALUE!</v>
      </c>
      <c r="R1244" s="22" t="e">
        <f>VLOOKUP($G1244,Temp!$A:$C,R$1,FALSE)</f>
        <v>#VALUE!</v>
      </c>
      <c r="S1244" s="22" t="e">
        <f>VLOOKUP($G1244,Temp!$A:$C,S$1,FALSE)</f>
        <v>#VALUE!</v>
      </c>
      <c r="T1244" s="22" t="e">
        <f>VLOOKUP($G1244,Temp!$A:$C,T$1,FALSE)</f>
        <v>#VALUE!</v>
      </c>
      <c r="U1244" s="22" t="e">
        <f>VLOOKUP($G1244,Temp!$A:$C,U$1,FALSE)</f>
        <v>#VALUE!</v>
      </c>
      <c r="V1244" s="22" t="e">
        <f>VLOOKUP($G1244,Temp!$A:$C,V$1,FALSE)</f>
        <v>#VALUE!</v>
      </c>
      <c r="W1244" s="22" t="e">
        <f>VLOOKUP($G1244,Temp!$A:$C,W$1,FALSE)</f>
        <v>#VALUE!</v>
      </c>
      <c r="X1244" s="22" t="e">
        <f>VLOOKUP($G1244,Temp!$A:$C,X$1,FALSE)</f>
        <v>#VALUE!</v>
      </c>
      <c r="Y1244" s="22">
        <f>VLOOKUP($G1244,Temp!$A:$C,Y$1,FALSE)</f>
        <v>236000</v>
      </c>
      <c r="Z1244" s="22">
        <f>VLOOKUP($G1244,Temp!$A:$C,Z$1,FALSE)</f>
        <v>11100</v>
      </c>
      <c r="AA1244" s="22" t="e">
        <f>VLOOKUP($A1244,Searches!$A:$H,AA$1,FALSE)</f>
        <v>#N/A</v>
      </c>
      <c r="AB1244" s="22" t="e">
        <f>VLOOKUP($A1244,Searches!$A:$H,AB$1,FALSE)</f>
        <v>#N/A</v>
      </c>
      <c r="AC1244" s="22" t="e">
        <f>VLOOKUP($A1244,Searches!$A:$H,AC$1,FALSE)</f>
        <v>#N/A</v>
      </c>
      <c r="AD1244" s="22" t="e">
        <f>VLOOKUP($A1244,Searches!$A:$H,AD$1,FALSE)</f>
        <v>#N/A</v>
      </c>
      <c r="AE1244" s="22" t="e">
        <f>VLOOKUP($A1244,Searches!$A:$H,AE$1,FALSE)</f>
        <v>#N/A</v>
      </c>
      <c r="AF1244" s="22" t="e">
        <f>VLOOKUP($A1244,Searches!$A:$H,AF$1,FALSE)</f>
        <v>#N/A</v>
      </c>
      <c r="AG1244" s="22" t="e">
        <f>VLOOKUP($A1244,Searches!$A:$H,AG$1,FALSE)</f>
        <v>#N/A</v>
      </c>
      <c r="AH1244" s="22" t="e">
        <f>VLOOKUP($G1244,Temp!$D:$F,AH$1,FALSE)</f>
        <v>#N/A</v>
      </c>
      <c r="AI1244" s="22" t="e">
        <f>VLOOKUP($G1244,Temp!$D:$F,AI$1,FALSE)</f>
        <v>#N/A</v>
      </c>
      <c r="AJ1244" s="22" t="e">
        <f>VLOOKUP($G1244,Temp!$D:$F,AJ$1,FALSE)</f>
        <v>#N/A</v>
      </c>
    </row>
    <row r="1245" spans="1:36" ht="16" x14ac:dyDescent="0.2">
      <c r="A1245" s="8" t="str">
        <f t="shared" si="19"/>
        <v>James Fredley FilterEasy</v>
      </c>
      <c r="B1245" s="8" t="s">
        <v>995</v>
      </c>
      <c r="C1245" s="8" t="s">
        <v>8859</v>
      </c>
      <c r="D1245" s="8" t="s">
        <v>8860</v>
      </c>
      <c r="E1245" s="8" t="s">
        <v>8861</v>
      </c>
      <c r="F1245" s="8" t="s">
        <v>8862</v>
      </c>
      <c r="G1245" s="12" t="s">
        <v>8297</v>
      </c>
      <c r="H1245" s="22" t="str">
        <f>VLOOKUP($G1245,Temp!$A:$C,H$1,FALSE)</f>
        <v>FilterEasy.com</v>
      </c>
      <c r="I1245" s="22" t="e">
        <f>VLOOKUP($G1245,Temp!$A:$C,I$1,FALSE)</f>
        <v>#VALUE!</v>
      </c>
      <c r="J1245" s="22" t="e">
        <f>VLOOKUP($G1245,Temp!$A:$C,J$1,FALSE)</f>
        <v>#VALUE!</v>
      </c>
      <c r="K1245" s="22" t="e">
        <f>VLOOKUP($G1245,Temp!$A:$C,K$1,FALSE)</f>
        <v>#VALUE!</v>
      </c>
      <c r="L1245" s="22" t="e">
        <f>VLOOKUP($G1245,Temp!$A:$C,L$1,FALSE)</f>
        <v>#VALUE!</v>
      </c>
      <c r="M1245" s="22" t="e">
        <f>VLOOKUP($G1245,Temp!$A:$C,M$1,FALSE)</f>
        <v>#VALUE!</v>
      </c>
      <c r="N1245" s="22" t="e">
        <f>VLOOKUP($G1245,Temp!$A:$C,N$1,FALSE)</f>
        <v>#VALUE!</v>
      </c>
      <c r="O1245" s="22" t="e">
        <f>VLOOKUP($G1245,Temp!$A:$C,O$1,FALSE)</f>
        <v>#VALUE!</v>
      </c>
      <c r="P1245" s="22" t="e">
        <f>VLOOKUP($G1245,Temp!$A:$C,P$1,FALSE)</f>
        <v>#VALUE!</v>
      </c>
      <c r="Q1245" s="22" t="e">
        <f>VLOOKUP($G1245,Temp!$A:$C,Q$1,FALSE)</f>
        <v>#VALUE!</v>
      </c>
      <c r="R1245" s="22" t="e">
        <f>VLOOKUP($G1245,Temp!$A:$C,R$1,FALSE)</f>
        <v>#VALUE!</v>
      </c>
      <c r="S1245" s="22" t="e">
        <f>VLOOKUP($G1245,Temp!$A:$C,S$1,FALSE)</f>
        <v>#VALUE!</v>
      </c>
      <c r="T1245" s="22" t="e">
        <f>VLOOKUP($G1245,Temp!$A:$C,T$1,FALSE)</f>
        <v>#VALUE!</v>
      </c>
      <c r="U1245" s="22" t="e">
        <f>VLOOKUP($G1245,Temp!$A:$C,U$1,FALSE)</f>
        <v>#VALUE!</v>
      </c>
      <c r="V1245" s="22" t="e">
        <f>VLOOKUP($G1245,Temp!$A:$C,V$1,FALSE)</f>
        <v>#VALUE!</v>
      </c>
      <c r="W1245" s="22" t="e">
        <f>VLOOKUP($G1245,Temp!$A:$C,W$1,FALSE)</f>
        <v>#VALUE!</v>
      </c>
      <c r="X1245" s="22" t="e">
        <f>VLOOKUP($G1245,Temp!$A:$C,X$1,FALSE)</f>
        <v>#VALUE!</v>
      </c>
      <c r="Y1245" s="22">
        <f>VLOOKUP($G1245,Temp!$A:$C,Y$1,FALSE)</f>
        <v>9500</v>
      </c>
      <c r="Z1245" s="22">
        <f>VLOOKUP($G1245,Temp!$A:$C,Z$1,FALSE)</f>
        <v>146</v>
      </c>
      <c r="AA1245" s="22" t="str">
        <f>VLOOKUP($A1245,Searches!$A:$H,AA$1,FALSE)</f>
        <v>James Fredley</v>
      </c>
      <c r="AB1245" s="22" t="str">
        <f>VLOOKUP($A1245,Searches!$A:$H,AB$1,FALSE)</f>
        <v>FilterEasy</v>
      </c>
      <c r="AC1245" s="22" t="str">
        <f>VLOOKUP($A1245,Searches!$A:$H,AC$1,FALSE)</f>
        <v>Chief Marketing Technology Officer (CMO &amp; CTO)</v>
      </c>
      <c r="AD1245" s="22" t="str">
        <f>VLOOKUP($A1245,Searches!$A:$H,AD$1,FALSE)</f>
        <v>2nd</v>
      </c>
      <c r="AE1245" s="22" t="str">
        <f>VLOOKUP($A1245,Searches!$A:$H,AE$1,FALSE)</f>
        <v/>
      </c>
      <c r="AF1245" s="22" t="str">
        <f>VLOOKUP($A1245,Searches!$A:$H,AF$1,FALSE)</f>
        <v>Raleigh-Durham, North Carolina Area</v>
      </c>
      <c r="AG1245" s="22" t="str">
        <f>VLOOKUP($A1245,Searches!$A:$H,AG$1,FALSE)</f>
        <v>https://www.linkedin.com/sales/profile/33984053,RxsB,NAME_SEARCH?moduleKey=peopleSearchResults&amp;pageKey=sales-search3-people-refinement&amp;contextId=60BC92C971D70515801E49D6842B0000&amp;requestId=eee7c5f6-8583-4c51-8fea-57b038f07542&amp;action=CLICK&amp;target=urn%3Ali%3AsalesLead%3A(-1%2C33984053)&amp;pageNumber=16&amp;targetEl=profilelink&amp;position=8&amp;trk=lss-serp-result-lead_photo</v>
      </c>
      <c r="AH1245" s="22" t="e">
        <f>VLOOKUP($G1245,Temp!$D:$F,AH$1,FALSE)</f>
        <v>#N/A</v>
      </c>
      <c r="AI1245" s="22" t="e">
        <f>VLOOKUP($G1245,Temp!$D:$F,AI$1,FALSE)</f>
        <v>#N/A</v>
      </c>
      <c r="AJ1245" s="22" t="e">
        <f>VLOOKUP($G1245,Temp!$D:$F,AJ$1,FALSE)</f>
        <v>#N/A</v>
      </c>
    </row>
    <row r="1246" spans="1:36" ht="16" x14ac:dyDescent="0.2">
      <c r="A1246" s="8" t="str">
        <f t="shared" si="19"/>
        <v>David Cryer Hexagon PPM</v>
      </c>
      <c r="B1246" s="8" t="s">
        <v>438</v>
      </c>
      <c r="C1246" s="8" t="s">
        <v>8868</v>
      </c>
      <c r="D1246" s="8" t="s">
        <v>8869</v>
      </c>
      <c r="E1246" s="8" t="s">
        <v>634</v>
      </c>
      <c r="F1246" s="8" t="s">
        <v>8870</v>
      </c>
      <c r="G1246" s="12" t="s">
        <v>8305</v>
      </c>
      <c r="H1246" s="22" t="str">
        <f>VLOOKUP($G1246,Temp!$A:$C,H$1,FALSE)</f>
        <v>hexagonppm.com</v>
      </c>
      <c r="I1246" s="22" t="e">
        <f>VLOOKUP($G1246,Temp!$A:$C,I$1,FALSE)</f>
        <v>#VALUE!</v>
      </c>
      <c r="J1246" s="22" t="e">
        <f>VLOOKUP($G1246,Temp!$A:$C,J$1,FALSE)</f>
        <v>#VALUE!</v>
      </c>
      <c r="K1246" s="22" t="e">
        <f>VLOOKUP($G1246,Temp!$A:$C,K$1,FALSE)</f>
        <v>#VALUE!</v>
      </c>
      <c r="L1246" s="22" t="e">
        <f>VLOOKUP($G1246,Temp!$A:$C,L$1,FALSE)</f>
        <v>#VALUE!</v>
      </c>
      <c r="M1246" s="22" t="e">
        <f>VLOOKUP($G1246,Temp!$A:$C,M$1,FALSE)</f>
        <v>#VALUE!</v>
      </c>
      <c r="N1246" s="22" t="e">
        <f>VLOOKUP($G1246,Temp!$A:$C,N$1,FALSE)</f>
        <v>#VALUE!</v>
      </c>
      <c r="O1246" s="22" t="e">
        <f>VLOOKUP($G1246,Temp!$A:$C,O$1,FALSE)</f>
        <v>#VALUE!</v>
      </c>
      <c r="P1246" s="22" t="e">
        <f>VLOOKUP($G1246,Temp!$A:$C,P$1,FALSE)</f>
        <v>#VALUE!</v>
      </c>
      <c r="Q1246" s="22" t="e">
        <f>VLOOKUP($G1246,Temp!$A:$C,Q$1,FALSE)</f>
        <v>#VALUE!</v>
      </c>
      <c r="R1246" s="22" t="e">
        <f>VLOOKUP($G1246,Temp!$A:$C,R$1,FALSE)</f>
        <v>#VALUE!</v>
      </c>
      <c r="S1246" s="22" t="e">
        <f>VLOOKUP($G1246,Temp!$A:$C,S$1,FALSE)</f>
        <v>#VALUE!</v>
      </c>
      <c r="T1246" s="22" t="e">
        <f>VLOOKUP($G1246,Temp!$A:$C,T$1,FALSE)</f>
        <v>#VALUE!</v>
      </c>
      <c r="U1246" s="22" t="e">
        <f>VLOOKUP($G1246,Temp!$A:$C,U$1,FALSE)</f>
        <v>#VALUE!</v>
      </c>
      <c r="V1246" s="22" t="e">
        <f>VLOOKUP($G1246,Temp!$A:$C,V$1,FALSE)</f>
        <v>#VALUE!</v>
      </c>
      <c r="W1246" s="22" t="e">
        <f>VLOOKUP($G1246,Temp!$A:$C,W$1,FALSE)</f>
        <v>#VALUE!</v>
      </c>
      <c r="X1246" s="22" t="e">
        <f>VLOOKUP($G1246,Temp!$A:$C,X$1,FALSE)</f>
        <v>#VALUE!</v>
      </c>
      <c r="Y1246" s="22">
        <f>VLOOKUP($G1246,Temp!$A:$C,Y$1,FALSE)</f>
        <v>2800</v>
      </c>
      <c r="Z1246" s="22">
        <f>VLOOKUP($G1246,Temp!$A:$C,Z$1,FALSE)</f>
        <v>0</v>
      </c>
      <c r="AA1246" s="22" t="e">
        <f>VLOOKUP($A1246,Searches!$A:$H,AA$1,FALSE)</f>
        <v>#N/A</v>
      </c>
      <c r="AB1246" s="22" t="e">
        <f>VLOOKUP($A1246,Searches!$A:$H,AB$1,FALSE)</f>
        <v>#N/A</v>
      </c>
      <c r="AC1246" s="22" t="e">
        <f>VLOOKUP($A1246,Searches!$A:$H,AC$1,FALSE)</f>
        <v>#N/A</v>
      </c>
      <c r="AD1246" s="22" t="e">
        <f>VLOOKUP($A1246,Searches!$A:$H,AD$1,FALSE)</f>
        <v>#N/A</v>
      </c>
      <c r="AE1246" s="22" t="e">
        <f>VLOOKUP($A1246,Searches!$A:$H,AE$1,FALSE)</f>
        <v>#N/A</v>
      </c>
      <c r="AF1246" s="22" t="e">
        <f>VLOOKUP($A1246,Searches!$A:$H,AF$1,FALSE)</f>
        <v>#N/A</v>
      </c>
      <c r="AG1246" s="22" t="e">
        <f>VLOOKUP($A1246,Searches!$A:$H,AG$1,FALSE)</f>
        <v>#N/A</v>
      </c>
      <c r="AH1246" s="22" t="e">
        <f>VLOOKUP($G1246,Temp!$D:$F,AH$1,FALSE)</f>
        <v>#N/A</v>
      </c>
      <c r="AI1246" s="22" t="e">
        <f>VLOOKUP($G1246,Temp!$D:$F,AI$1,FALSE)</f>
        <v>#N/A</v>
      </c>
      <c r="AJ1246" s="22" t="e">
        <f>VLOOKUP($G1246,Temp!$D:$F,AJ$1,FALSE)</f>
        <v>#N/A</v>
      </c>
    </row>
    <row r="1247" spans="1:36" ht="16" x14ac:dyDescent="0.2">
      <c r="A1247" s="8" t="str">
        <f t="shared" si="19"/>
        <v>Preston Roper eMotorWerks</v>
      </c>
      <c r="B1247" s="8" t="s">
        <v>4233</v>
      </c>
      <c r="C1247" s="8" t="s">
        <v>8872</v>
      </c>
      <c r="D1247" s="8" t="s">
        <v>8873</v>
      </c>
      <c r="E1247" s="8" t="s">
        <v>634</v>
      </c>
      <c r="F1247" s="8" t="s">
        <v>8874</v>
      </c>
      <c r="G1247" s="8" t="s">
        <v>634</v>
      </c>
      <c r="H1247" s="22" t="e">
        <f>VLOOKUP($G1247,Temp!$A:$C,H$1,FALSE)</f>
        <v>#N/A</v>
      </c>
      <c r="I1247" s="22" t="e">
        <f>VLOOKUP($G1247,Temp!$A:$C,I$1,FALSE)</f>
        <v>#N/A</v>
      </c>
      <c r="J1247" s="22" t="e">
        <f>VLOOKUP($G1247,Temp!$A:$C,J$1,FALSE)</f>
        <v>#N/A</v>
      </c>
      <c r="K1247" s="22" t="e">
        <f>VLOOKUP($G1247,Temp!$A:$C,K$1,FALSE)</f>
        <v>#N/A</v>
      </c>
      <c r="L1247" s="22" t="e">
        <f>VLOOKUP($G1247,Temp!$A:$C,L$1,FALSE)</f>
        <v>#N/A</v>
      </c>
      <c r="M1247" s="22" t="e">
        <f>VLOOKUP($G1247,Temp!$A:$C,M$1,FALSE)</f>
        <v>#N/A</v>
      </c>
      <c r="N1247" s="22" t="e">
        <f>VLOOKUP($G1247,Temp!$A:$C,N$1,FALSE)</f>
        <v>#N/A</v>
      </c>
      <c r="O1247" s="22" t="e">
        <f>VLOOKUP($G1247,Temp!$A:$C,O$1,FALSE)</f>
        <v>#N/A</v>
      </c>
      <c r="P1247" s="22" t="e">
        <f>VLOOKUP($G1247,Temp!$A:$C,P$1,FALSE)</f>
        <v>#N/A</v>
      </c>
      <c r="Q1247" s="22" t="e">
        <f>VLOOKUP($G1247,Temp!$A:$C,Q$1,FALSE)</f>
        <v>#N/A</v>
      </c>
      <c r="R1247" s="22" t="e">
        <f>VLOOKUP($G1247,Temp!$A:$C,R$1,FALSE)</f>
        <v>#N/A</v>
      </c>
      <c r="S1247" s="22" t="e">
        <f>VLOOKUP($G1247,Temp!$A:$C,S$1,FALSE)</f>
        <v>#N/A</v>
      </c>
      <c r="T1247" s="22" t="e">
        <f>VLOOKUP($G1247,Temp!$A:$C,T$1,FALSE)</f>
        <v>#N/A</v>
      </c>
      <c r="U1247" s="22" t="e">
        <f>VLOOKUP($G1247,Temp!$A:$C,U$1,FALSE)</f>
        <v>#N/A</v>
      </c>
      <c r="V1247" s="22" t="e">
        <f>VLOOKUP($G1247,Temp!$A:$C,V$1,FALSE)</f>
        <v>#N/A</v>
      </c>
      <c r="W1247" s="22" t="e">
        <f>VLOOKUP($G1247,Temp!$A:$C,W$1,FALSE)</f>
        <v>#N/A</v>
      </c>
      <c r="X1247" s="22" t="e">
        <f>VLOOKUP($G1247,Temp!$A:$C,X$1,FALSE)</f>
        <v>#N/A</v>
      </c>
      <c r="Y1247" s="22" t="e">
        <f>VLOOKUP($G1247,Temp!$A:$C,Y$1,FALSE)</f>
        <v>#N/A</v>
      </c>
      <c r="Z1247" s="22" t="e">
        <f>VLOOKUP($G1247,Temp!$A:$C,Z$1,FALSE)</f>
        <v>#N/A</v>
      </c>
      <c r="AA1247" s="22" t="e">
        <f>VLOOKUP($A1247,Searches!$A:$H,AA$1,FALSE)</f>
        <v>#N/A</v>
      </c>
      <c r="AB1247" s="22" t="e">
        <f>VLOOKUP($A1247,Searches!$A:$H,AB$1,FALSE)</f>
        <v>#N/A</v>
      </c>
      <c r="AC1247" s="22" t="e">
        <f>VLOOKUP($A1247,Searches!$A:$H,AC$1,FALSE)</f>
        <v>#N/A</v>
      </c>
      <c r="AD1247" s="22" t="e">
        <f>VLOOKUP($A1247,Searches!$A:$H,AD$1,FALSE)</f>
        <v>#N/A</v>
      </c>
      <c r="AE1247" s="22" t="e">
        <f>VLOOKUP($A1247,Searches!$A:$H,AE$1,FALSE)</f>
        <v>#N/A</v>
      </c>
      <c r="AF1247" s="22" t="e">
        <f>VLOOKUP($A1247,Searches!$A:$H,AF$1,FALSE)</f>
        <v>#N/A</v>
      </c>
      <c r="AG1247" s="22" t="e">
        <f>VLOOKUP($A1247,Searches!$A:$H,AG$1,FALSE)</f>
        <v>#N/A</v>
      </c>
      <c r="AH1247" s="22" t="e">
        <f>VLOOKUP($G1247,Temp!$D:$F,AH$1,FALSE)</f>
        <v>#N/A</v>
      </c>
      <c r="AI1247" s="22" t="e">
        <f>VLOOKUP($G1247,Temp!$D:$F,AI$1,FALSE)</f>
        <v>#N/A</v>
      </c>
      <c r="AJ1247" s="22" t="e">
        <f>VLOOKUP($G1247,Temp!$D:$F,AJ$1,FALSE)</f>
        <v>#N/A</v>
      </c>
    </row>
    <row r="1248" spans="1:36" ht="16" x14ac:dyDescent="0.2">
      <c r="A1248" s="8" t="str">
        <f t="shared" si="19"/>
        <v>Jason Sims Hexagon Geospatial</v>
      </c>
      <c r="B1248" s="8" t="s">
        <v>682</v>
      </c>
      <c r="C1248" s="8" t="s">
        <v>7333</v>
      </c>
      <c r="D1248" s="8" t="s">
        <v>7334</v>
      </c>
      <c r="E1248" s="8" t="s">
        <v>7335</v>
      </c>
      <c r="F1248" s="8" t="s">
        <v>7336</v>
      </c>
      <c r="G1248" s="12" t="s">
        <v>7337</v>
      </c>
      <c r="H1248" s="22" t="str">
        <f>VLOOKUP($G1248,Temp!$A:$C,H$1,FALSE)</f>
        <v>hexagongeospatial.com</v>
      </c>
      <c r="I1248" s="22" t="e">
        <f>VLOOKUP($G1248,Temp!$A:$C,I$1,FALSE)</f>
        <v>#VALUE!</v>
      </c>
      <c r="J1248" s="22" t="e">
        <f>VLOOKUP($G1248,Temp!$A:$C,J$1,FALSE)</f>
        <v>#VALUE!</v>
      </c>
      <c r="K1248" s="22" t="e">
        <f>VLOOKUP($G1248,Temp!$A:$C,K$1,FALSE)</f>
        <v>#VALUE!</v>
      </c>
      <c r="L1248" s="22" t="e">
        <f>VLOOKUP($G1248,Temp!$A:$C,L$1,FALSE)</f>
        <v>#VALUE!</v>
      </c>
      <c r="M1248" s="22" t="e">
        <f>VLOOKUP($G1248,Temp!$A:$C,M$1,FALSE)</f>
        <v>#VALUE!</v>
      </c>
      <c r="N1248" s="22" t="e">
        <f>VLOOKUP($G1248,Temp!$A:$C,N$1,FALSE)</f>
        <v>#VALUE!</v>
      </c>
      <c r="O1248" s="22" t="e">
        <f>VLOOKUP($G1248,Temp!$A:$C,O$1,FALSE)</f>
        <v>#VALUE!</v>
      </c>
      <c r="P1248" s="22" t="e">
        <f>VLOOKUP($G1248,Temp!$A:$C,P$1,FALSE)</f>
        <v>#VALUE!</v>
      </c>
      <c r="Q1248" s="22" t="e">
        <f>VLOOKUP($G1248,Temp!$A:$C,Q$1,FALSE)</f>
        <v>#VALUE!</v>
      </c>
      <c r="R1248" s="22" t="e">
        <f>VLOOKUP($G1248,Temp!$A:$C,R$1,FALSE)</f>
        <v>#VALUE!</v>
      </c>
      <c r="S1248" s="22" t="e">
        <f>VLOOKUP($G1248,Temp!$A:$C,S$1,FALSE)</f>
        <v>#VALUE!</v>
      </c>
      <c r="T1248" s="22" t="e">
        <f>VLOOKUP($G1248,Temp!$A:$C,T$1,FALSE)</f>
        <v>#VALUE!</v>
      </c>
      <c r="U1248" s="22" t="e">
        <f>VLOOKUP($G1248,Temp!$A:$C,U$1,FALSE)</f>
        <v>#VALUE!</v>
      </c>
      <c r="V1248" s="22" t="e">
        <f>VLOOKUP($G1248,Temp!$A:$C,V$1,FALSE)</f>
        <v>#VALUE!</v>
      </c>
      <c r="W1248" s="22" t="e">
        <f>VLOOKUP($G1248,Temp!$A:$C,W$1,FALSE)</f>
        <v>#VALUE!</v>
      </c>
      <c r="X1248" s="22" t="e">
        <f>VLOOKUP($G1248,Temp!$A:$C,X$1,FALSE)</f>
        <v>#VALUE!</v>
      </c>
      <c r="Y1248" s="22">
        <f>VLOOKUP($G1248,Temp!$A:$C,Y$1,FALSE)</f>
        <v>15600</v>
      </c>
      <c r="Z1248" s="22">
        <f>VLOOKUP($G1248,Temp!$A:$C,Z$1,FALSE)</f>
        <v>185</v>
      </c>
      <c r="AA1248" s="22" t="e">
        <f>VLOOKUP($A1248,Searches!$A:$H,AA$1,FALSE)</f>
        <v>#N/A</v>
      </c>
      <c r="AB1248" s="22" t="e">
        <f>VLOOKUP($A1248,Searches!$A:$H,AB$1,FALSE)</f>
        <v>#N/A</v>
      </c>
      <c r="AC1248" s="22" t="e">
        <f>VLOOKUP($A1248,Searches!$A:$H,AC$1,FALSE)</f>
        <v>#N/A</v>
      </c>
      <c r="AD1248" s="22" t="e">
        <f>VLOOKUP($A1248,Searches!$A:$H,AD$1,FALSE)</f>
        <v>#N/A</v>
      </c>
      <c r="AE1248" s="22" t="e">
        <f>VLOOKUP($A1248,Searches!$A:$H,AE$1,FALSE)</f>
        <v>#N/A</v>
      </c>
      <c r="AF1248" s="22" t="e">
        <f>VLOOKUP($A1248,Searches!$A:$H,AF$1,FALSE)</f>
        <v>#N/A</v>
      </c>
      <c r="AG1248" s="22" t="e">
        <f>VLOOKUP($A1248,Searches!$A:$H,AG$1,FALSE)</f>
        <v>#N/A</v>
      </c>
      <c r="AH1248" s="22" t="str">
        <f>VLOOKUP($G1248,Temp!$D:$F,AH$1,FALSE)</f>
        <v>hexagongeospatial.com</v>
      </c>
      <c r="AI1248" s="22" t="str">
        <f>VLOOKUP($G1248,Temp!$D:$F,AI$1,FALSE)</f>
        <v>Pardot</v>
      </c>
      <c r="AJ1248" s="22" t="str">
        <f>VLOOKUP($G1248,Temp!$D:$F,AJ$1,FALSE)</f>
        <v>WordPress</v>
      </c>
    </row>
    <row r="1249" spans="1:36" ht="16" x14ac:dyDescent="0.2">
      <c r="A1249" s="8" t="str">
        <f t="shared" si="19"/>
        <v>Chris W. Les Olson Company</v>
      </c>
      <c r="B1249" s="8" t="s">
        <v>89</v>
      </c>
      <c r="C1249" s="8" t="s">
        <v>8881</v>
      </c>
      <c r="D1249" s="8" t="s">
        <v>3547</v>
      </c>
      <c r="E1249" s="8" t="s">
        <v>8882</v>
      </c>
      <c r="F1249" s="8" t="s">
        <v>8883</v>
      </c>
      <c r="G1249" s="12" t="s">
        <v>8306</v>
      </c>
      <c r="H1249" s="22" t="str">
        <f>VLOOKUP($G1249,Temp!$A:$C,H$1,FALSE)</f>
        <v>lesolson.com</v>
      </c>
      <c r="I1249" s="22" t="e">
        <f>VLOOKUP($G1249,Temp!$A:$C,I$1,FALSE)</f>
        <v>#VALUE!</v>
      </c>
      <c r="J1249" s="22" t="e">
        <f>VLOOKUP($G1249,Temp!$A:$C,J$1,FALSE)</f>
        <v>#VALUE!</v>
      </c>
      <c r="K1249" s="22" t="e">
        <f>VLOOKUP($G1249,Temp!$A:$C,K$1,FALSE)</f>
        <v>#VALUE!</v>
      </c>
      <c r="L1249" s="22" t="e">
        <f>VLOOKUP($G1249,Temp!$A:$C,L$1,FALSE)</f>
        <v>#VALUE!</v>
      </c>
      <c r="M1249" s="22" t="e">
        <f>VLOOKUP($G1249,Temp!$A:$C,M$1,FALSE)</f>
        <v>#VALUE!</v>
      </c>
      <c r="N1249" s="22" t="e">
        <f>VLOOKUP($G1249,Temp!$A:$C,N$1,FALSE)</f>
        <v>#VALUE!</v>
      </c>
      <c r="O1249" s="22" t="e">
        <f>VLOOKUP($G1249,Temp!$A:$C,O$1,FALSE)</f>
        <v>#VALUE!</v>
      </c>
      <c r="P1249" s="22" t="e">
        <f>VLOOKUP($G1249,Temp!$A:$C,P$1,FALSE)</f>
        <v>#VALUE!</v>
      </c>
      <c r="Q1249" s="22" t="e">
        <f>VLOOKUP($G1249,Temp!$A:$C,Q$1,FALSE)</f>
        <v>#VALUE!</v>
      </c>
      <c r="R1249" s="22" t="e">
        <f>VLOOKUP($G1249,Temp!$A:$C,R$1,FALSE)</f>
        <v>#VALUE!</v>
      </c>
      <c r="S1249" s="22" t="e">
        <f>VLOOKUP($G1249,Temp!$A:$C,S$1,FALSE)</f>
        <v>#VALUE!</v>
      </c>
      <c r="T1249" s="22" t="e">
        <f>VLOOKUP($G1249,Temp!$A:$C,T$1,FALSE)</f>
        <v>#VALUE!</v>
      </c>
      <c r="U1249" s="22" t="e">
        <f>VLOOKUP($G1249,Temp!$A:$C,U$1,FALSE)</f>
        <v>#VALUE!</v>
      </c>
      <c r="V1249" s="22" t="e">
        <f>VLOOKUP($G1249,Temp!$A:$C,V$1,FALSE)</f>
        <v>#VALUE!</v>
      </c>
      <c r="W1249" s="22" t="e">
        <f>VLOOKUP($G1249,Temp!$A:$C,W$1,FALSE)</f>
        <v>#VALUE!</v>
      </c>
      <c r="X1249" s="22" t="e">
        <f>VLOOKUP($G1249,Temp!$A:$C,X$1,FALSE)</f>
        <v>#VALUE!</v>
      </c>
      <c r="Y1249" s="22">
        <f>VLOOKUP($G1249,Temp!$A:$C,Y$1,FALSE)</f>
        <v>0</v>
      </c>
      <c r="Z1249" s="22">
        <f>VLOOKUP($G1249,Temp!$A:$C,Z$1,FALSE)</f>
        <v>0</v>
      </c>
      <c r="AA1249" s="22" t="e">
        <f>VLOOKUP($A1249,Searches!$A:$H,AA$1,FALSE)</f>
        <v>#N/A</v>
      </c>
      <c r="AB1249" s="22" t="e">
        <f>VLOOKUP($A1249,Searches!$A:$H,AB$1,FALSE)</f>
        <v>#N/A</v>
      </c>
      <c r="AC1249" s="22" t="e">
        <f>VLOOKUP($A1249,Searches!$A:$H,AC$1,FALSE)</f>
        <v>#N/A</v>
      </c>
      <c r="AD1249" s="22" t="e">
        <f>VLOOKUP($A1249,Searches!$A:$H,AD$1,FALSE)</f>
        <v>#N/A</v>
      </c>
      <c r="AE1249" s="22" t="e">
        <f>VLOOKUP($A1249,Searches!$A:$H,AE$1,FALSE)</f>
        <v>#N/A</v>
      </c>
      <c r="AF1249" s="22" t="e">
        <f>VLOOKUP($A1249,Searches!$A:$H,AF$1,FALSE)</f>
        <v>#N/A</v>
      </c>
      <c r="AG1249" s="22" t="e">
        <f>VLOOKUP($A1249,Searches!$A:$H,AG$1,FALSE)</f>
        <v>#N/A</v>
      </c>
      <c r="AH1249" s="22" t="e">
        <f>VLOOKUP($G1249,Temp!$D:$F,AH$1,FALSE)</f>
        <v>#N/A</v>
      </c>
      <c r="AI1249" s="22" t="e">
        <f>VLOOKUP($G1249,Temp!$D:$F,AI$1,FALSE)</f>
        <v>#N/A</v>
      </c>
      <c r="AJ1249" s="22" t="e">
        <f>VLOOKUP($G1249,Temp!$D:$F,AJ$1,FALSE)</f>
        <v>#N/A</v>
      </c>
    </row>
    <row r="1250" spans="1:36" ht="16" x14ac:dyDescent="0.2">
      <c r="A1250" s="8" t="str">
        <f t="shared" si="19"/>
        <v>Ian Palmer Reprints Desk</v>
      </c>
      <c r="B1250" s="8" t="s">
        <v>631</v>
      </c>
      <c r="C1250" s="8" t="s">
        <v>8890</v>
      </c>
      <c r="D1250" s="8" t="s">
        <v>3547</v>
      </c>
      <c r="E1250" s="8" t="s">
        <v>8891</v>
      </c>
      <c r="F1250" s="8" t="s">
        <v>8892</v>
      </c>
      <c r="G1250" s="12" t="s">
        <v>8307</v>
      </c>
      <c r="H1250" s="22" t="str">
        <f>VLOOKUP($G1250,Temp!$A:$C,H$1,FALSE)</f>
        <v>reprintsdesk.com</v>
      </c>
      <c r="I1250" s="22" t="e">
        <f>VLOOKUP($G1250,Temp!$A:$C,I$1,FALSE)</f>
        <v>#VALUE!</v>
      </c>
      <c r="J1250" s="22" t="e">
        <f>VLOOKUP($G1250,Temp!$A:$C,J$1,FALSE)</f>
        <v>#VALUE!</v>
      </c>
      <c r="K1250" s="22" t="e">
        <f>VLOOKUP($G1250,Temp!$A:$C,K$1,FALSE)</f>
        <v>#VALUE!</v>
      </c>
      <c r="L1250" s="22" t="e">
        <f>VLOOKUP($G1250,Temp!$A:$C,L$1,FALSE)</f>
        <v>#VALUE!</v>
      </c>
      <c r="M1250" s="22" t="e">
        <f>VLOOKUP($G1250,Temp!$A:$C,M$1,FALSE)</f>
        <v>#VALUE!</v>
      </c>
      <c r="N1250" s="22" t="e">
        <f>VLOOKUP($G1250,Temp!$A:$C,N$1,FALSE)</f>
        <v>#VALUE!</v>
      </c>
      <c r="O1250" s="22" t="e">
        <f>VLOOKUP($G1250,Temp!$A:$C,O$1,FALSE)</f>
        <v>#VALUE!</v>
      </c>
      <c r="P1250" s="22" t="e">
        <f>VLOOKUP($G1250,Temp!$A:$C,P$1,FALSE)</f>
        <v>#VALUE!</v>
      </c>
      <c r="Q1250" s="22" t="e">
        <f>VLOOKUP($G1250,Temp!$A:$C,Q$1,FALSE)</f>
        <v>#VALUE!</v>
      </c>
      <c r="R1250" s="22" t="e">
        <f>VLOOKUP($G1250,Temp!$A:$C,R$1,FALSE)</f>
        <v>#VALUE!</v>
      </c>
      <c r="S1250" s="22" t="e">
        <f>VLOOKUP($G1250,Temp!$A:$C,S$1,FALSE)</f>
        <v>#VALUE!</v>
      </c>
      <c r="T1250" s="22" t="e">
        <f>VLOOKUP($G1250,Temp!$A:$C,T$1,FALSE)</f>
        <v>#VALUE!</v>
      </c>
      <c r="U1250" s="22" t="e">
        <f>VLOOKUP($G1250,Temp!$A:$C,U$1,FALSE)</f>
        <v>#VALUE!</v>
      </c>
      <c r="V1250" s="22" t="e">
        <f>VLOOKUP($G1250,Temp!$A:$C,V$1,FALSE)</f>
        <v>#VALUE!</v>
      </c>
      <c r="W1250" s="22" t="e">
        <f>VLOOKUP($G1250,Temp!$A:$C,W$1,FALSE)</f>
        <v>#VALUE!</v>
      </c>
      <c r="X1250" s="22" t="e">
        <f>VLOOKUP($G1250,Temp!$A:$C,X$1,FALSE)</f>
        <v>#VALUE!</v>
      </c>
      <c r="Y1250" s="22">
        <f>VLOOKUP($G1250,Temp!$A:$C,Y$1,FALSE)</f>
        <v>874</v>
      </c>
      <c r="Z1250" s="22">
        <f>VLOOKUP($G1250,Temp!$A:$C,Z$1,FALSE)</f>
        <v>473</v>
      </c>
      <c r="AA1250" s="22" t="str">
        <f>VLOOKUP($A1250,Searches!$A:$H,AA$1,FALSE)</f>
        <v>Ian Palmer</v>
      </c>
      <c r="AB1250" s="22" t="str">
        <f>VLOOKUP($A1250,Searches!$A:$H,AB$1,FALSE)</f>
        <v>Reprints Desk</v>
      </c>
      <c r="AC1250" s="22" t="str">
        <f>VLOOKUP($A1250,Searches!$A:$H,AC$1,FALSE)</f>
        <v>Chief Sales and Marketing Officer</v>
      </c>
      <c r="AD1250" s="22" t="str">
        <f>VLOOKUP($A1250,Searches!$A:$H,AD$1,FALSE)</f>
        <v>2nd</v>
      </c>
      <c r="AE1250" s="22" t="str">
        <f>VLOOKUP($A1250,Searches!$A:$H,AE$1,FALSE)</f>
        <v>Open link</v>
      </c>
      <c r="AF1250" s="22" t="str">
        <f>VLOOKUP($A1250,Searches!$A:$H,AF$1,FALSE)</f>
        <v>Greater Seattle Area</v>
      </c>
      <c r="AG1250" s="22" t="str">
        <f>VLOOKUP($A1250,Searches!$A:$H,AG$1,FALSE)</f>
        <v>https://www.linkedin.com/sales/profile/169294,6zFm,NAME_SEARCH?moduleKey=peopleSearchResults&amp;pageKey=sales-search3-people-refinement&amp;contextId=60BC92C971D70515801E49D6842B0000&amp;requestId=eee7c5f6-8583-4c51-8fea-57b038f07542&amp;action=CLICK&amp;target=urn%3Ali%3AsalesLead%3A(-1%2C169294)&amp;pageNumber=16&amp;targetEl=profilelink&amp;position=6&amp;trk=lss-serp-result-lead_photo</v>
      </c>
      <c r="AH1250" s="22" t="e">
        <f>VLOOKUP($G1250,Temp!$D:$F,AH$1,FALSE)</f>
        <v>#N/A</v>
      </c>
      <c r="AI1250" s="22" t="e">
        <f>VLOOKUP($G1250,Temp!$D:$F,AI$1,FALSE)</f>
        <v>#N/A</v>
      </c>
      <c r="AJ1250" s="22" t="e">
        <f>VLOOKUP($G1250,Temp!$D:$F,AJ$1,FALSE)</f>
        <v>#N/A</v>
      </c>
    </row>
    <row r="1251" spans="1:36" ht="16" x14ac:dyDescent="0.2">
      <c r="A1251" s="8" t="str">
        <f t="shared" si="19"/>
        <v>Matt Wilkinson Ice.com</v>
      </c>
      <c r="B1251" s="8" t="s">
        <v>856</v>
      </c>
      <c r="C1251" s="8" t="s">
        <v>8899</v>
      </c>
      <c r="D1251" s="8" t="s">
        <v>42</v>
      </c>
      <c r="E1251" s="8" t="s">
        <v>8900</v>
      </c>
      <c r="F1251" s="12" t="s">
        <v>8901</v>
      </c>
      <c r="G1251" s="12" t="s">
        <v>8308</v>
      </c>
      <c r="H1251" s="22" t="str">
        <f>VLOOKUP($G1251,Temp!$A:$C,H$1,FALSE)</f>
        <v>ice.com</v>
      </c>
      <c r="I1251" s="22" t="e">
        <f>VLOOKUP($G1251,Temp!$A:$C,I$1,FALSE)</f>
        <v>#VALUE!</v>
      </c>
      <c r="J1251" s="22" t="e">
        <f>VLOOKUP($G1251,Temp!$A:$C,J$1,FALSE)</f>
        <v>#VALUE!</v>
      </c>
      <c r="K1251" s="22" t="e">
        <f>VLOOKUP($G1251,Temp!$A:$C,K$1,FALSE)</f>
        <v>#VALUE!</v>
      </c>
      <c r="L1251" s="22" t="e">
        <f>VLOOKUP($G1251,Temp!$A:$C,L$1,FALSE)</f>
        <v>#VALUE!</v>
      </c>
      <c r="M1251" s="22" t="e">
        <f>VLOOKUP($G1251,Temp!$A:$C,M$1,FALSE)</f>
        <v>#VALUE!</v>
      </c>
      <c r="N1251" s="22" t="e">
        <f>VLOOKUP($G1251,Temp!$A:$C,N$1,FALSE)</f>
        <v>#VALUE!</v>
      </c>
      <c r="O1251" s="22" t="e">
        <f>VLOOKUP($G1251,Temp!$A:$C,O$1,FALSE)</f>
        <v>#VALUE!</v>
      </c>
      <c r="P1251" s="22" t="e">
        <f>VLOOKUP($G1251,Temp!$A:$C,P$1,FALSE)</f>
        <v>#VALUE!</v>
      </c>
      <c r="Q1251" s="22" t="e">
        <f>VLOOKUP($G1251,Temp!$A:$C,Q$1,FALSE)</f>
        <v>#VALUE!</v>
      </c>
      <c r="R1251" s="22" t="e">
        <f>VLOOKUP($G1251,Temp!$A:$C,R$1,FALSE)</f>
        <v>#VALUE!</v>
      </c>
      <c r="S1251" s="22" t="e">
        <f>VLOOKUP($G1251,Temp!$A:$C,S$1,FALSE)</f>
        <v>#VALUE!</v>
      </c>
      <c r="T1251" s="22" t="e">
        <f>VLOOKUP($G1251,Temp!$A:$C,T$1,FALSE)</f>
        <v>#VALUE!</v>
      </c>
      <c r="U1251" s="22" t="e">
        <f>VLOOKUP($G1251,Temp!$A:$C,U$1,FALSE)</f>
        <v>#VALUE!</v>
      </c>
      <c r="V1251" s="22" t="e">
        <f>VLOOKUP($G1251,Temp!$A:$C,V$1,FALSE)</f>
        <v>#VALUE!</v>
      </c>
      <c r="W1251" s="22" t="e">
        <f>VLOOKUP($G1251,Temp!$A:$C,W$1,FALSE)</f>
        <v>#VALUE!</v>
      </c>
      <c r="X1251" s="22" t="e">
        <f>VLOOKUP($G1251,Temp!$A:$C,X$1,FALSE)</f>
        <v>#VALUE!</v>
      </c>
      <c r="Y1251" s="22">
        <f>VLOOKUP($G1251,Temp!$A:$C,Y$1,FALSE)</f>
        <v>27000</v>
      </c>
      <c r="Z1251" s="22">
        <f>VLOOKUP($G1251,Temp!$A:$C,Z$1,FALSE)</f>
        <v>3900</v>
      </c>
      <c r="AA1251" s="22" t="str">
        <f>VLOOKUP($A1251,Searches!$A:$H,AA$1,FALSE)</f>
        <v>Matt Wilkinson</v>
      </c>
      <c r="AB1251" s="22" t="str">
        <f>VLOOKUP($A1251,Searches!$A:$H,AB$1,FALSE)</f>
        <v>Ice.com</v>
      </c>
      <c r="AC1251" s="22" t="str">
        <f>VLOOKUP($A1251,Searches!$A:$H,AC$1,FALSE)</f>
        <v>Chief Marketing Officer</v>
      </c>
      <c r="AD1251" s="22" t="str">
        <f>VLOOKUP($A1251,Searches!$A:$H,AD$1,FALSE)</f>
        <v>2nd</v>
      </c>
      <c r="AE1251" s="22" t="str">
        <f>VLOOKUP($A1251,Searches!$A:$H,AE$1,FALSE)</f>
        <v>Open link</v>
      </c>
      <c r="AF1251" s="22" t="str">
        <f>VLOOKUP($A1251,Searches!$A:$H,AF$1,FALSE)</f>
        <v>San Francisco Bay Area</v>
      </c>
      <c r="AG1251" s="22" t="str">
        <f>VLOOKUP($A1251,Searches!$A:$H,AG$1,FALSE)</f>
        <v>https://www.linkedin.com/sales/profile/9413646,ST2P,NAME_SEARCH?moduleKey=peopleSearchResults&amp;pageKey=sales-search3-people-refinement&amp;contextId=60BC92C971D70515801E49D6842B0000&amp;requestId=4646a728-fcff-414e-b8b5-738aa872b934&amp;action=CLICK&amp;target=urn%3Ali%3AsalesLead%3A(-1%2C9413646)&amp;pageNumber=22&amp;targetEl=profilelink&amp;position=3&amp;trk=lss-serp-result-lead_photo</v>
      </c>
      <c r="AH1251" s="22" t="str">
        <f>VLOOKUP($G1251,Temp!$D:$F,AH$1,FALSE)</f>
        <v>ice.com</v>
      </c>
      <c r="AI1251" s="22" t="str">
        <f>VLOOKUP($G1251,Temp!$D:$F,AI$1,FALSE)</f>
        <v>HubSpot</v>
      </c>
      <c r="AJ1251" s="22" t="str">
        <f>VLOOKUP($G1251,Temp!$D:$F,AJ$1,FALSE)</f>
        <v>WordPress</v>
      </c>
    </row>
    <row r="1252" spans="1:36" ht="16" x14ac:dyDescent="0.2">
      <c r="A1252" s="8" t="str">
        <f t="shared" si="19"/>
        <v>Frank Bree ABM Federal</v>
      </c>
      <c r="B1252" s="8" t="s">
        <v>2532</v>
      </c>
      <c r="C1252" s="8" t="s">
        <v>8907</v>
      </c>
      <c r="D1252" s="8" t="s">
        <v>8908</v>
      </c>
      <c r="E1252" s="8" t="s">
        <v>634</v>
      </c>
      <c r="F1252" s="8" t="s">
        <v>8909</v>
      </c>
      <c r="G1252" s="8" t="s">
        <v>634</v>
      </c>
      <c r="H1252" s="22" t="e">
        <f>VLOOKUP($G1252,Temp!$A:$C,H$1,FALSE)</f>
        <v>#N/A</v>
      </c>
      <c r="I1252" s="22" t="e">
        <f>VLOOKUP($G1252,Temp!$A:$C,I$1,FALSE)</f>
        <v>#N/A</v>
      </c>
      <c r="J1252" s="22" t="e">
        <f>VLOOKUP($G1252,Temp!$A:$C,J$1,FALSE)</f>
        <v>#N/A</v>
      </c>
      <c r="K1252" s="22" t="e">
        <f>VLOOKUP($G1252,Temp!$A:$C,K$1,FALSE)</f>
        <v>#N/A</v>
      </c>
      <c r="L1252" s="22" t="e">
        <f>VLOOKUP($G1252,Temp!$A:$C,L$1,FALSE)</f>
        <v>#N/A</v>
      </c>
      <c r="M1252" s="22" t="e">
        <f>VLOOKUP($G1252,Temp!$A:$C,M$1,FALSE)</f>
        <v>#N/A</v>
      </c>
      <c r="N1252" s="22" t="e">
        <f>VLOOKUP($G1252,Temp!$A:$C,N$1,FALSE)</f>
        <v>#N/A</v>
      </c>
      <c r="O1252" s="22" t="e">
        <f>VLOOKUP($G1252,Temp!$A:$C,O$1,FALSE)</f>
        <v>#N/A</v>
      </c>
      <c r="P1252" s="22" t="e">
        <f>VLOOKUP($G1252,Temp!$A:$C,P$1,FALSE)</f>
        <v>#N/A</v>
      </c>
      <c r="Q1252" s="22" t="e">
        <f>VLOOKUP($G1252,Temp!$A:$C,Q$1,FALSE)</f>
        <v>#N/A</v>
      </c>
      <c r="R1252" s="22" t="e">
        <f>VLOOKUP($G1252,Temp!$A:$C,R$1,FALSE)</f>
        <v>#N/A</v>
      </c>
      <c r="S1252" s="22" t="e">
        <f>VLOOKUP($G1252,Temp!$A:$C,S$1,FALSE)</f>
        <v>#N/A</v>
      </c>
      <c r="T1252" s="22" t="e">
        <f>VLOOKUP($G1252,Temp!$A:$C,T$1,FALSE)</f>
        <v>#N/A</v>
      </c>
      <c r="U1252" s="22" t="e">
        <f>VLOOKUP($G1252,Temp!$A:$C,U$1,FALSE)</f>
        <v>#N/A</v>
      </c>
      <c r="V1252" s="22" t="e">
        <f>VLOOKUP($G1252,Temp!$A:$C,V$1,FALSE)</f>
        <v>#N/A</v>
      </c>
      <c r="W1252" s="22" t="e">
        <f>VLOOKUP($G1252,Temp!$A:$C,W$1,FALSE)</f>
        <v>#N/A</v>
      </c>
      <c r="X1252" s="22" t="e">
        <f>VLOOKUP($G1252,Temp!$A:$C,X$1,FALSE)</f>
        <v>#N/A</v>
      </c>
      <c r="Y1252" s="22" t="e">
        <f>VLOOKUP($G1252,Temp!$A:$C,Y$1,FALSE)</f>
        <v>#N/A</v>
      </c>
      <c r="Z1252" s="22" t="e">
        <f>VLOOKUP($G1252,Temp!$A:$C,Z$1,FALSE)</f>
        <v>#N/A</v>
      </c>
      <c r="AA1252" s="22" t="e">
        <f>VLOOKUP($A1252,Searches!$A:$H,AA$1,FALSE)</f>
        <v>#N/A</v>
      </c>
      <c r="AB1252" s="22" t="e">
        <f>VLOOKUP($A1252,Searches!$A:$H,AB$1,FALSE)</f>
        <v>#N/A</v>
      </c>
      <c r="AC1252" s="22" t="e">
        <f>VLOOKUP($A1252,Searches!$A:$H,AC$1,FALSE)</f>
        <v>#N/A</v>
      </c>
      <c r="AD1252" s="22" t="e">
        <f>VLOOKUP($A1252,Searches!$A:$H,AD$1,FALSE)</f>
        <v>#N/A</v>
      </c>
      <c r="AE1252" s="22" t="e">
        <f>VLOOKUP($A1252,Searches!$A:$H,AE$1,FALSE)</f>
        <v>#N/A</v>
      </c>
      <c r="AF1252" s="22" t="e">
        <f>VLOOKUP($A1252,Searches!$A:$H,AF$1,FALSE)</f>
        <v>#N/A</v>
      </c>
      <c r="AG1252" s="22" t="e">
        <f>VLOOKUP($A1252,Searches!$A:$H,AG$1,FALSE)</f>
        <v>#N/A</v>
      </c>
      <c r="AH1252" s="22" t="e">
        <f>VLOOKUP($G1252,Temp!$D:$F,AH$1,FALSE)</f>
        <v>#N/A</v>
      </c>
      <c r="AI1252" s="22" t="e">
        <f>VLOOKUP($G1252,Temp!$D:$F,AI$1,FALSE)</f>
        <v>#N/A</v>
      </c>
      <c r="AJ1252" s="22" t="e">
        <f>VLOOKUP($G1252,Temp!$D:$F,AJ$1,FALSE)</f>
        <v>#N/A</v>
      </c>
    </row>
    <row r="1253" spans="1:36" ht="16" x14ac:dyDescent="0.2">
      <c r="A1253" s="8" t="str">
        <f t="shared" si="19"/>
        <v>Eric Shafer IndoorMedia Marketing</v>
      </c>
      <c r="B1253" s="8" t="s">
        <v>214</v>
      </c>
      <c r="C1253" s="8" t="s">
        <v>8910</v>
      </c>
      <c r="D1253" s="8" t="s">
        <v>8911</v>
      </c>
      <c r="E1253" s="8" t="s">
        <v>634</v>
      </c>
      <c r="F1253" s="8" t="s">
        <v>8912</v>
      </c>
      <c r="G1253" s="8" t="s">
        <v>634</v>
      </c>
      <c r="H1253" s="22" t="e">
        <f>VLOOKUP($G1253,Temp!$A:$C,H$1,FALSE)</f>
        <v>#N/A</v>
      </c>
      <c r="I1253" s="22" t="e">
        <f>VLOOKUP($G1253,Temp!$A:$C,I$1,FALSE)</f>
        <v>#N/A</v>
      </c>
      <c r="J1253" s="22" t="e">
        <f>VLOOKUP($G1253,Temp!$A:$C,J$1,FALSE)</f>
        <v>#N/A</v>
      </c>
      <c r="K1253" s="22" t="e">
        <f>VLOOKUP($G1253,Temp!$A:$C,K$1,FALSE)</f>
        <v>#N/A</v>
      </c>
      <c r="L1253" s="22" t="e">
        <f>VLOOKUP($G1253,Temp!$A:$C,L$1,FALSE)</f>
        <v>#N/A</v>
      </c>
      <c r="M1253" s="22" t="e">
        <f>VLOOKUP($G1253,Temp!$A:$C,M$1,FALSE)</f>
        <v>#N/A</v>
      </c>
      <c r="N1253" s="22" t="e">
        <f>VLOOKUP($G1253,Temp!$A:$C,N$1,FALSE)</f>
        <v>#N/A</v>
      </c>
      <c r="O1253" s="22" t="e">
        <f>VLOOKUP($G1253,Temp!$A:$C,O$1,FALSE)</f>
        <v>#N/A</v>
      </c>
      <c r="P1253" s="22" t="e">
        <f>VLOOKUP($G1253,Temp!$A:$C,P$1,FALSE)</f>
        <v>#N/A</v>
      </c>
      <c r="Q1253" s="22" t="e">
        <f>VLOOKUP($G1253,Temp!$A:$C,Q$1,FALSE)</f>
        <v>#N/A</v>
      </c>
      <c r="R1253" s="22" t="e">
        <f>VLOOKUP($G1253,Temp!$A:$C,R$1,FALSE)</f>
        <v>#N/A</v>
      </c>
      <c r="S1253" s="22" t="e">
        <f>VLOOKUP($G1253,Temp!$A:$C,S$1,FALSE)</f>
        <v>#N/A</v>
      </c>
      <c r="T1253" s="22" t="e">
        <f>VLOOKUP($G1253,Temp!$A:$C,T$1,FALSE)</f>
        <v>#N/A</v>
      </c>
      <c r="U1253" s="22" t="e">
        <f>VLOOKUP($G1253,Temp!$A:$C,U$1,FALSE)</f>
        <v>#N/A</v>
      </c>
      <c r="V1253" s="22" t="e">
        <f>VLOOKUP($G1253,Temp!$A:$C,V$1,FALSE)</f>
        <v>#N/A</v>
      </c>
      <c r="W1253" s="22" t="e">
        <f>VLOOKUP($G1253,Temp!$A:$C,W$1,FALSE)</f>
        <v>#N/A</v>
      </c>
      <c r="X1253" s="22" t="e">
        <f>VLOOKUP($G1253,Temp!$A:$C,X$1,FALSE)</f>
        <v>#N/A</v>
      </c>
      <c r="Y1253" s="22" t="e">
        <f>VLOOKUP($G1253,Temp!$A:$C,Y$1,FALSE)</f>
        <v>#N/A</v>
      </c>
      <c r="Z1253" s="22" t="e">
        <f>VLOOKUP($G1253,Temp!$A:$C,Z$1,FALSE)</f>
        <v>#N/A</v>
      </c>
      <c r="AA1253" s="22" t="e">
        <f>VLOOKUP($A1253,Searches!$A:$H,AA$1,FALSE)</f>
        <v>#N/A</v>
      </c>
      <c r="AB1253" s="22" t="e">
        <f>VLOOKUP($A1253,Searches!$A:$H,AB$1,FALSE)</f>
        <v>#N/A</v>
      </c>
      <c r="AC1253" s="22" t="e">
        <f>VLOOKUP($A1253,Searches!$A:$H,AC$1,FALSE)</f>
        <v>#N/A</v>
      </c>
      <c r="AD1253" s="22" t="e">
        <f>VLOOKUP($A1253,Searches!$A:$H,AD$1,FALSE)</f>
        <v>#N/A</v>
      </c>
      <c r="AE1253" s="22" t="e">
        <f>VLOOKUP($A1253,Searches!$A:$H,AE$1,FALSE)</f>
        <v>#N/A</v>
      </c>
      <c r="AF1253" s="22" t="e">
        <f>VLOOKUP($A1253,Searches!$A:$H,AF$1,FALSE)</f>
        <v>#N/A</v>
      </c>
      <c r="AG1253" s="22" t="e">
        <f>VLOOKUP($A1253,Searches!$A:$H,AG$1,FALSE)</f>
        <v>#N/A</v>
      </c>
      <c r="AH1253" s="22" t="e">
        <f>VLOOKUP($G1253,Temp!$D:$F,AH$1,FALSE)</f>
        <v>#N/A</v>
      </c>
      <c r="AI1253" s="22" t="e">
        <f>VLOOKUP($G1253,Temp!$D:$F,AI$1,FALSE)</f>
        <v>#N/A</v>
      </c>
      <c r="AJ1253" s="22" t="e">
        <f>VLOOKUP($G1253,Temp!$D:$F,AJ$1,FALSE)</f>
        <v>#N/A</v>
      </c>
    </row>
    <row r="1254" spans="1:36" ht="16" x14ac:dyDescent="0.2">
      <c r="A1254" s="8" t="str">
        <f t="shared" si="19"/>
        <v>Andy Sherman Stelligent, a division of HOSTING</v>
      </c>
      <c r="B1254" s="8" t="s">
        <v>2218</v>
      </c>
      <c r="C1254" s="8" t="s">
        <v>3697</v>
      </c>
      <c r="D1254" s="8" t="s">
        <v>42</v>
      </c>
      <c r="E1254" s="8" t="s">
        <v>8914</v>
      </c>
      <c r="F1254" s="8" t="s">
        <v>8915</v>
      </c>
      <c r="G1254" s="12" t="s">
        <v>8309</v>
      </c>
      <c r="H1254" s="22" t="str">
        <f>VLOOKUP($G1254,Temp!$A:$C,H$1,FALSE)</f>
        <v>stelligent.com</v>
      </c>
      <c r="I1254" s="22" t="e">
        <f>VLOOKUP($G1254,Temp!$A:$C,I$1,FALSE)</f>
        <v>#VALUE!</v>
      </c>
      <c r="J1254" s="22" t="e">
        <f>VLOOKUP($G1254,Temp!$A:$C,J$1,FALSE)</f>
        <v>#VALUE!</v>
      </c>
      <c r="K1254" s="22" t="e">
        <f>VLOOKUP($G1254,Temp!$A:$C,K$1,FALSE)</f>
        <v>#VALUE!</v>
      </c>
      <c r="L1254" s="22" t="e">
        <f>VLOOKUP($G1254,Temp!$A:$C,L$1,FALSE)</f>
        <v>#VALUE!</v>
      </c>
      <c r="M1254" s="22" t="e">
        <f>VLOOKUP($G1254,Temp!$A:$C,M$1,FALSE)</f>
        <v>#VALUE!</v>
      </c>
      <c r="N1254" s="22" t="e">
        <f>VLOOKUP($G1254,Temp!$A:$C,N$1,FALSE)</f>
        <v>#VALUE!</v>
      </c>
      <c r="O1254" s="22" t="e">
        <f>VLOOKUP($G1254,Temp!$A:$C,O$1,FALSE)</f>
        <v>#VALUE!</v>
      </c>
      <c r="P1254" s="22" t="e">
        <f>VLOOKUP($G1254,Temp!$A:$C,P$1,FALSE)</f>
        <v>#VALUE!</v>
      </c>
      <c r="Q1254" s="22" t="e">
        <f>VLOOKUP($G1254,Temp!$A:$C,Q$1,FALSE)</f>
        <v>#VALUE!</v>
      </c>
      <c r="R1254" s="22" t="e">
        <f>VLOOKUP($G1254,Temp!$A:$C,R$1,FALSE)</f>
        <v>#VALUE!</v>
      </c>
      <c r="S1254" s="22" t="e">
        <f>VLOOKUP($G1254,Temp!$A:$C,S$1,FALSE)</f>
        <v>#VALUE!</v>
      </c>
      <c r="T1254" s="22" t="e">
        <f>VLOOKUP($G1254,Temp!$A:$C,T$1,FALSE)</f>
        <v>#VALUE!</v>
      </c>
      <c r="U1254" s="22" t="e">
        <f>VLOOKUP($G1254,Temp!$A:$C,U$1,FALSE)</f>
        <v>#VALUE!</v>
      </c>
      <c r="V1254" s="22" t="e">
        <f>VLOOKUP($G1254,Temp!$A:$C,V$1,FALSE)</f>
        <v>#VALUE!</v>
      </c>
      <c r="W1254" s="22" t="e">
        <f>VLOOKUP($G1254,Temp!$A:$C,W$1,FALSE)</f>
        <v>#VALUE!</v>
      </c>
      <c r="X1254" s="22" t="e">
        <f>VLOOKUP($G1254,Temp!$A:$C,X$1,FALSE)</f>
        <v>#VALUE!</v>
      </c>
      <c r="Y1254" s="22">
        <f>VLOOKUP($G1254,Temp!$A:$C,Y$1,FALSE)</f>
        <v>1000</v>
      </c>
      <c r="Z1254" s="22">
        <f>VLOOKUP($G1254,Temp!$A:$C,Z$1,FALSE)</f>
        <v>0</v>
      </c>
      <c r="AA1254" s="22" t="e">
        <f>VLOOKUP($A1254,Searches!$A:$H,AA$1,FALSE)</f>
        <v>#N/A</v>
      </c>
      <c r="AB1254" s="22" t="e">
        <f>VLOOKUP($A1254,Searches!$A:$H,AB$1,FALSE)</f>
        <v>#N/A</v>
      </c>
      <c r="AC1254" s="22" t="e">
        <f>VLOOKUP($A1254,Searches!$A:$H,AC$1,FALSE)</f>
        <v>#N/A</v>
      </c>
      <c r="AD1254" s="22" t="e">
        <f>VLOOKUP($A1254,Searches!$A:$H,AD$1,FALSE)</f>
        <v>#N/A</v>
      </c>
      <c r="AE1254" s="22" t="e">
        <f>VLOOKUP($A1254,Searches!$A:$H,AE$1,FALSE)</f>
        <v>#N/A</v>
      </c>
      <c r="AF1254" s="22" t="e">
        <f>VLOOKUP($A1254,Searches!$A:$H,AF$1,FALSE)</f>
        <v>#N/A</v>
      </c>
      <c r="AG1254" s="22" t="e">
        <f>VLOOKUP($A1254,Searches!$A:$H,AG$1,FALSE)</f>
        <v>#N/A</v>
      </c>
      <c r="AH1254" s="22" t="str">
        <f>VLOOKUP($G1254,Temp!$D:$F,AH$1,FALSE)</f>
        <v>stelligent.com</v>
      </c>
      <c r="AI1254" s="22" t="str">
        <f>VLOOKUP($G1254,Temp!$D:$F,AI$1,FALSE)</f>
        <v>Marketo</v>
      </c>
      <c r="AJ1254" s="22" t="str">
        <f>VLOOKUP($G1254,Temp!$D:$F,AJ$1,FALSE)</f>
        <v>WordPress</v>
      </c>
    </row>
    <row r="1255" spans="1:36" ht="16" x14ac:dyDescent="0.2">
      <c r="A1255" s="8" t="str">
        <f t="shared" si="19"/>
        <v>Karen Quintos Dell</v>
      </c>
      <c r="B1255" s="8" t="s">
        <v>5787</v>
      </c>
      <c r="C1255" s="8" t="s">
        <v>8920</v>
      </c>
      <c r="D1255" s="8" t="s">
        <v>8921</v>
      </c>
      <c r="E1255" s="8" t="s">
        <v>8922</v>
      </c>
      <c r="F1255" s="8" t="s">
        <v>8923</v>
      </c>
      <c r="G1255" s="12" t="s">
        <v>8319</v>
      </c>
      <c r="H1255" s="22" t="str">
        <f>VLOOKUP($G1255,Temp!$A:$C,H$1,FALSE)</f>
        <v>dell.com</v>
      </c>
      <c r="I1255" s="22" t="e">
        <f>VLOOKUP($G1255,Temp!$A:$C,I$1,FALSE)</f>
        <v>#VALUE!</v>
      </c>
      <c r="J1255" s="22" t="e">
        <f>VLOOKUP($G1255,Temp!$A:$C,J$1,FALSE)</f>
        <v>#VALUE!</v>
      </c>
      <c r="K1255" s="22" t="e">
        <f>VLOOKUP($G1255,Temp!$A:$C,K$1,FALSE)</f>
        <v>#VALUE!</v>
      </c>
      <c r="L1255" s="22" t="e">
        <f>VLOOKUP($G1255,Temp!$A:$C,L$1,FALSE)</f>
        <v>#VALUE!</v>
      </c>
      <c r="M1255" s="22" t="e">
        <f>VLOOKUP($G1255,Temp!$A:$C,M$1,FALSE)</f>
        <v>#VALUE!</v>
      </c>
      <c r="N1255" s="22" t="e">
        <f>VLOOKUP($G1255,Temp!$A:$C,N$1,FALSE)</f>
        <v>#VALUE!</v>
      </c>
      <c r="O1255" s="22" t="e">
        <f>VLOOKUP($G1255,Temp!$A:$C,O$1,FALSE)</f>
        <v>#VALUE!</v>
      </c>
      <c r="P1255" s="22" t="e">
        <f>VLOOKUP($G1255,Temp!$A:$C,P$1,FALSE)</f>
        <v>#VALUE!</v>
      </c>
      <c r="Q1255" s="22" t="e">
        <f>VLOOKUP($G1255,Temp!$A:$C,Q$1,FALSE)</f>
        <v>#VALUE!</v>
      </c>
      <c r="R1255" s="22" t="e">
        <f>VLOOKUP($G1255,Temp!$A:$C,R$1,FALSE)</f>
        <v>#VALUE!</v>
      </c>
      <c r="S1255" s="22" t="e">
        <f>VLOOKUP($G1255,Temp!$A:$C,S$1,FALSE)</f>
        <v>#VALUE!</v>
      </c>
      <c r="T1255" s="22" t="e">
        <f>VLOOKUP($G1255,Temp!$A:$C,T$1,FALSE)</f>
        <v>#VALUE!</v>
      </c>
      <c r="U1255" s="22" t="e">
        <f>VLOOKUP($G1255,Temp!$A:$C,U$1,FALSE)</f>
        <v>#VALUE!</v>
      </c>
      <c r="V1255" s="22" t="e">
        <f>VLOOKUP($G1255,Temp!$A:$C,V$1,FALSE)</f>
        <v>#VALUE!</v>
      </c>
      <c r="W1255" s="22" t="e">
        <f>VLOOKUP($G1255,Temp!$A:$C,W$1,FALSE)</f>
        <v>#VALUE!</v>
      </c>
      <c r="X1255" s="22" t="e">
        <f>VLOOKUP($G1255,Temp!$A:$C,X$1,FALSE)</f>
        <v>#VALUE!</v>
      </c>
      <c r="Y1255" s="22">
        <f>VLOOKUP($G1255,Temp!$A:$C,Y$1,FALSE)</f>
        <v>6600000</v>
      </c>
      <c r="Z1255" s="22">
        <f>VLOOKUP($G1255,Temp!$A:$C,Z$1,FALSE)</f>
        <v>708000</v>
      </c>
      <c r="AA1255" s="22" t="e">
        <f>VLOOKUP($A1255,Searches!$A:$H,AA$1,FALSE)</f>
        <v>#N/A</v>
      </c>
      <c r="AB1255" s="22" t="e">
        <f>VLOOKUP($A1255,Searches!$A:$H,AB$1,FALSE)</f>
        <v>#N/A</v>
      </c>
      <c r="AC1255" s="22" t="e">
        <f>VLOOKUP($A1255,Searches!$A:$H,AC$1,FALSE)</f>
        <v>#N/A</v>
      </c>
      <c r="AD1255" s="22" t="e">
        <f>VLOOKUP($A1255,Searches!$A:$H,AD$1,FALSE)</f>
        <v>#N/A</v>
      </c>
      <c r="AE1255" s="22" t="e">
        <f>VLOOKUP($A1255,Searches!$A:$H,AE$1,FALSE)</f>
        <v>#N/A</v>
      </c>
      <c r="AF1255" s="22" t="e">
        <f>VLOOKUP($A1255,Searches!$A:$H,AF$1,FALSE)</f>
        <v>#N/A</v>
      </c>
      <c r="AG1255" s="22" t="e">
        <f>VLOOKUP($A1255,Searches!$A:$H,AG$1,FALSE)</f>
        <v>#N/A</v>
      </c>
      <c r="AH1255" s="22" t="e">
        <f>VLOOKUP($G1255,Temp!$D:$F,AH$1,FALSE)</f>
        <v>#N/A</v>
      </c>
      <c r="AI1255" s="22" t="e">
        <f>VLOOKUP($G1255,Temp!$D:$F,AI$1,FALSE)</f>
        <v>#N/A</v>
      </c>
      <c r="AJ1255" s="22" t="e">
        <f>VLOOKUP($G1255,Temp!$D:$F,AJ$1,FALSE)</f>
        <v>#N/A</v>
      </c>
    </row>
    <row r="1256" spans="1:36" ht="16" x14ac:dyDescent="0.2">
      <c r="A1256" s="8" t="str">
        <f t="shared" si="19"/>
        <v>Matthew Mund MyBrainSolutions</v>
      </c>
      <c r="B1256" s="8" t="s">
        <v>167</v>
      </c>
      <c r="C1256" s="8" t="s">
        <v>8930</v>
      </c>
      <c r="D1256" s="8" t="s">
        <v>1006</v>
      </c>
      <c r="E1256" s="8" t="s">
        <v>8931</v>
      </c>
      <c r="F1256" s="8" t="s">
        <v>8932</v>
      </c>
      <c r="G1256" s="12" t="s">
        <v>8320</v>
      </c>
      <c r="H1256" s="22" t="str">
        <f>VLOOKUP($G1256,Temp!$A:$C,H$1,FALSE)</f>
        <v>mybrainsolutions.com</v>
      </c>
      <c r="I1256" s="22" t="e">
        <f>VLOOKUP($G1256,Temp!$A:$C,I$1,FALSE)</f>
        <v>#VALUE!</v>
      </c>
      <c r="J1256" s="22" t="e">
        <f>VLOOKUP($G1256,Temp!$A:$C,J$1,FALSE)</f>
        <v>#VALUE!</v>
      </c>
      <c r="K1256" s="22" t="e">
        <f>VLOOKUP($G1256,Temp!$A:$C,K$1,FALSE)</f>
        <v>#VALUE!</v>
      </c>
      <c r="L1256" s="22" t="e">
        <f>VLOOKUP($G1256,Temp!$A:$C,L$1,FALSE)</f>
        <v>#VALUE!</v>
      </c>
      <c r="M1256" s="22" t="e">
        <f>VLOOKUP($G1256,Temp!$A:$C,M$1,FALSE)</f>
        <v>#VALUE!</v>
      </c>
      <c r="N1256" s="22" t="e">
        <f>VLOOKUP($G1256,Temp!$A:$C,N$1,FALSE)</f>
        <v>#VALUE!</v>
      </c>
      <c r="O1256" s="22" t="e">
        <f>VLOOKUP($G1256,Temp!$A:$C,O$1,FALSE)</f>
        <v>#VALUE!</v>
      </c>
      <c r="P1256" s="22" t="e">
        <f>VLOOKUP($G1256,Temp!$A:$C,P$1,FALSE)</f>
        <v>#VALUE!</v>
      </c>
      <c r="Q1256" s="22" t="e">
        <f>VLOOKUP($G1256,Temp!$A:$C,Q$1,FALSE)</f>
        <v>#VALUE!</v>
      </c>
      <c r="R1256" s="22" t="e">
        <f>VLOOKUP($G1256,Temp!$A:$C,R$1,FALSE)</f>
        <v>#VALUE!</v>
      </c>
      <c r="S1256" s="22" t="e">
        <f>VLOOKUP($G1256,Temp!$A:$C,S$1,FALSE)</f>
        <v>#VALUE!</v>
      </c>
      <c r="T1256" s="22" t="e">
        <f>VLOOKUP($G1256,Temp!$A:$C,T$1,FALSE)</f>
        <v>#VALUE!</v>
      </c>
      <c r="U1256" s="22" t="e">
        <f>VLOOKUP($G1256,Temp!$A:$C,U$1,FALSE)</f>
        <v>#VALUE!</v>
      </c>
      <c r="V1256" s="22" t="e">
        <f>VLOOKUP($G1256,Temp!$A:$C,V$1,FALSE)</f>
        <v>#VALUE!</v>
      </c>
      <c r="W1256" s="22" t="e">
        <f>VLOOKUP($G1256,Temp!$A:$C,W$1,FALSE)</f>
        <v>#VALUE!</v>
      </c>
      <c r="X1256" s="22" t="e">
        <f>VLOOKUP($G1256,Temp!$A:$C,X$1,FALSE)</f>
        <v>#VALUE!</v>
      </c>
      <c r="Y1256" s="22">
        <f>VLOOKUP($G1256,Temp!$A:$C,Y$1,FALSE)</f>
        <v>812</v>
      </c>
      <c r="Z1256" s="22">
        <f>VLOOKUP($G1256,Temp!$A:$C,Z$1,FALSE)</f>
        <v>0</v>
      </c>
      <c r="AA1256" s="22" t="e">
        <f>VLOOKUP($A1256,Searches!$A:$H,AA$1,FALSE)</f>
        <v>#N/A</v>
      </c>
      <c r="AB1256" s="22" t="e">
        <f>VLOOKUP($A1256,Searches!$A:$H,AB$1,FALSE)</f>
        <v>#N/A</v>
      </c>
      <c r="AC1256" s="22" t="e">
        <f>VLOOKUP($A1256,Searches!$A:$H,AC$1,FALSE)</f>
        <v>#N/A</v>
      </c>
      <c r="AD1256" s="22" t="e">
        <f>VLOOKUP($A1256,Searches!$A:$H,AD$1,FALSE)</f>
        <v>#N/A</v>
      </c>
      <c r="AE1256" s="22" t="e">
        <f>VLOOKUP($A1256,Searches!$A:$H,AE$1,FALSE)</f>
        <v>#N/A</v>
      </c>
      <c r="AF1256" s="22" t="e">
        <f>VLOOKUP($A1256,Searches!$A:$H,AF$1,FALSE)</f>
        <v>#N/A</v>
      </c>
      <c r="AG1256" s="22" t="e">
        <f>VLOOKUP($A1256,Searches!$A:$H,AG$1,FALSE)</f>
        <v>#N/A</v>
      </c>
      <c r="AH1256" s="22" t="e">
        <f>VLOOKUP($G1256,Temp!$D:$F,AH$1,FALSE)</f>
        <v>#N/A</v>
      </c>
      <c r="AI1256" s="22" t="e">
        <f>VLOOKUP($G1256,Temp!$D:$F,AI$1,FALSE)</f>
        <v>#N/A</v>
      </c>
      <c r="AJ1256" s="22" t="e">
        <f>VLOOKUP($G1256,Temp!$D:$F,AJ$1,FALSE)</f>
        <v>#N/A</v>
      </c>
    </row>
    <row r="1257" spans="1:36" ht="16" x14ac:dyDescent="0.2">
      <c r="A1257" s="8" t="str">
        <f t="shared" si="19"/>
        <v>Drew Kambic Micro Focus</v>
      </c>
      <c r="B1257" s="8" t="s">
        <v>8935</v>
      </c>
      <c r="C1257" s="8" t="s">
        <v>8936</v>
      </c>
      <c r="D1257" s="8" t="s">
        <v>8937</v>
      </c>
      <c r="E1257" s="8" t="s">
        <v>8938</v>
      </c>
      <c r="F1257" s="8" t="s">
        <v>8939</v>
      </c>
      <c r="G1257" s="12" t="s">
        <v>8322</v>
      </c>
      <c r="H1257" s="22" t="str">
        <f>VLOOKUP($G1257,Temp!$A:$C,H$1,FALSE)</f>
        <v>microfocus.com</v>
      </c>
      <c r="I1257" s="22" t="e">
        <f>VLOOKUP($G1257,Temp!$A:$C,I$1,FALSE)</f>
        <v>#VALUE!</v>
      </c>
      <c r="J1257" s="22" t="e">
        <f>VLOOKUP($G1257,Temp!$A:$C,J$1,FALSE)</f>
        <v>#VALUE!</v>
      </c>
      <c r="K1257" s="22" t="e">
        <f>VLOOKUP($G1257,Temp!$A:$C,K$1,FALSE)</f>
        <v>#VALUE!</v>
      </c>
      <c r="L1257" s="22" t="e">
        <f>VLOOKUP($G1257,Temp!$A:$C,L$1,FALSE)</f>
        <v>#VALUE!</v>
      </c>
      <c r="M1257" s="22" t="e">
        <f>VLOOKUP($G1257,Temp!$A:$C,M$1,FALSE)</f>
        <v>#VALUE!</v>
      </c>
      <c r="N1257" s="22" t="e">
        <f>VLOOKUP($G1257,Temp!$A:$C,N$1,FALSE)</f>
        <v>#VALUE!</v>
      </c>
      <c r="O1257" s="22" t="e">
        <f>VLOOKUP($G1257,Temp!$A:$C,O$1,FALSE)</f>
        <v>#VALUE!</v>
      </c>
      <c r="P1257" s="22" t="e">
        <f>VLOOKUP($G1257,Temp!$A:$C,P$1,FALSE)</f>
        <v>#VALUE!</v>
      </c>
      <c r="Q1257" s="22" t="e">
        <f>VLOOKUP($G1257,Temp!$A:$C,Q$1,FALSE)</f>
        <v>#VALUE!</v>
      </c>
      <c r="R1257" s="22" t="e">
        <f>VLOOKUP($G1257,Temp!$A:$C,R$1,FALSE)</f>
        <v>#VALUE!</v>
      </c>
      <c r="S1257" s="22" t="e">
        <f>VLOOKUP($G1257,Temp!$A:$C,S$1,FALSE)</f>
        <v>#VALUE!</v>
      </c>
      <c r="T1257" s="22" t="e">
        <f>VLOOKUP($G1257,Temp!$A:$C,T$1,FALSE)</f>
        <v>#VALUE!</v>
      </c>
      <c r="U1257" s="22" t="e">
        <f>VLOOKUP($G1257,Temp!$A:$C,U$1,FALSE)</f>
        <v>#VALUE!</v>
      </c>
      <c r="V1257" s="22" t="e">
        <f>VLOOKUP($G1257,Temp!$A:$C,V$1,FALSE)</f>
        <v>#VALUE!</v>
      </c>
      <c r="W1257" s="22" t="e">
        <f>VLOOKUP($G1257,Temp!$A:$C,W$1,FALSE)</f>
        <v>#VALUE!</v>
      </c>
      <c r="X1257" s="22" t="e">
        <f>VLOOKUP($G1257,Temp!$A:$C,X$1,FALSE)</f>
        <v>#VALUE!</v>
      </c>
      <c r="Y1257" s="22">
        <f>VLOOKUP($G1257,Temp!$A:$C,Y$1,FALSE)</f>
        <v>336000</v>
      </c>
      <c r="Z1257" s="22">
        <f>VLOOKUP($G1257,Temp!$A:$C,Z$1,FALSE)</f>
        <v>52500</v>
      </c>
      <c r="AA1257" s="22" t="e">
        <f>VLOOKUP($A1257,Searches!$A:$H,AA$1,FALSE)</f>
        <v>#N/A</v>
      </c>
      <c r="AB1257" s="22" t="e">
        <f>VLOOKUP($A1257,Searches!$A:$H,AB$1,FALSE)</f>
        <v>#N/A</v>
      </c>
      <c r="AC1257" s="22" t="e">
        <f>VLOOKUP($A1257,Searches!$A:$H,AC$1,FALSE)</f>
        <v>#N/A</v>
      </c>
      <c r="AD1257" s="22" t="e">
        <f>VLOOKUP($A1257,Searches!$A:$H,AD$1,FALSE)</f>
        <v>#N/A</v>
      </c>
      <c r="AE1257" s="22" t="e">
        <f>VLOOKUP($A1257,Searches!$A:$H,AE$1,FALSE)</f>
        <v>#N/A</v>
      </c>
      <c r="AF1257" s="22" t="e">
        <f>VLOOKUP($A1257,Searches!$A:$H,AF$1,FALSE)</f>
        <v>#N/A</v>
      </c>
      <c r="AG1257" s="22" t="e">
        <f>VLOOKUP($A1257,Searches!$A:$H,AG$1,FALSE)</f>
        <v>#N/A</v>
      </c>
      <c r="AH1257" s="22" t="e">
        <f>VLOOKUP($G1257,Temp!$D:$F,AH$1,FALSE)</f>
        <v>#N/A</v>
      </c>
      <c r="AI1257" s="22" t="e">
        <f>VLOOKUP($G1257,Temp!$D:$F,AI$1,FALSE)</f>
        <v>#N/A</v>
      </c>
      <c r="AJ1257" s="22" t="e">
        <f>VLOOKUP($G1257,Temp!$D:$F,AJ$1,FALSE)</f>
        <v>#N/A</v>
      </c>
    </row>
    <row r="1258" spans="1:36" ht="16" x14ac:dyDescent="0.2">
      <c r="A1258" s="8" t="str">
        <f t="shared" si="19"/>
        <v>Janie West Epicor Software</v>
      </c>
      <c r="B1258" s="8" t="s">
        <v>8955</v>
      </c>
      <c r="C1258" s="8" t="s">
        <v>6335</v>
      </c>
      <c r="D1258" s="8" t="s">
        <v>8956</v>
      </c>
      <c r="E1258" s="8" t="s">
        <v>8957</v>
      </c>
      <c r="F1258" s="8" t="s">
        <v>8958</v>
      </c>
      <c r="G1258" s="12" t="s">
        <v>8323</v>
      </c>
      <c r="H1258" s="22" t="str">
        <f>VLOOKUP($G1258,Temp!$A:$C,H$1,FALSE)</f>
        <v>epicor.com</v>
      </c>
      <c r="I1258" s="22" t="e">
        <f>VLOOKUP($G1258,Temp!$A:$C,I$1,FALSE)</f>
        <v>#VALUE!</v>
      </c>
      <c r="J1258" s="22" t="e">
        <f>VLOOKUP($G1258,Temp!$A:$C,J$1,FALSE)</f>
        <v>#VALUE!</v>
      </c>
      <c r="K1258" s="22" t="e">
        <f>VLOOKUP($G1258,Temp!$A:$C,K$1,FALSE)</f>
        <v>#VALUE!</v>
      </c>
      <c r="L1258" s="22" t="e">
        <f>VLOOKUP($G1258,Temp!$A:$C,L$1,FALSE)</f>
        <v>#VALUE!</v>
      </c>
      <c r="M1258" s="22" t="e">
        <f>VLOOKUP($G1258,Temp!$A:$C,M$1,FALSE)</f>
        <v>#VALUE!</v>
      </c>
      <c r="N1258" s="22" t="e">
        <f>VLOOKUP($G1258,Temp!$A:$C,N$1,FALSE)</f>
        <v>#VALUE!</v>
      </c>
      <c r="O1258" s="22" t="e">
        <f>VLOOKUP($G1258,Temp!$A:$C,O$1,FALSE)</f>
        <v>#VALUE!</v>
      </c>
      <c r="P1258" s="22" t="e">
        <f>VLOOKUP($G1258,Temp!$A:$C,P$1,FALSE)</f>
        <v>#VALUE!</v>
      </c>
      <c r="Q1258" s="22" t="e">
        <f>VLOOKUP($G1258,Temp!$A:$C,Q$1,FALSE)</f>
        <v>#VALUE!</v>
      </c>
      <c r="R1258" s="22" t="e">
        <f>VLOOKUP($G1258,Temp!$A:$C,R$1,FALSE)</f>
        <v>#VALUE!</v>
      </c>
      <c r="S1258" s="22" t="e">
        <f>VLOOKUP($G1258,Temp!$A:$C,S$1,FALSE)</f>
        <v>#VALUE!</v>
      </c>
      <c r="T1258" s="22" t="e">
        <f>VLOOKUP($G1258,Temp!$A:$C,T$1,FALSE)</f>
        <v>#VALUE!</v>
      </c>
      <c r="U1258" s="22" t="e">
        <f>VLOOKUP($G1258,Temp!$A:$C,U$1,FALSE)</f>
        <v>#VALUE!</v>
      </c>
      <c r="V1258" s="22" t="e">
        <f>VLOOKUP($G1258,Temp!$A:$C,V$1,FALSE)</f>
        <v>#VALUE!</v>
      </c>
      <c r="W1258" s="22" t="e">
        <f>VLOOKUP($G1258,Temp!$A:$C,W$1,FALSE)</f>
        <v>#VALUE!</v>
      </c>
      <c r="X1258" s="22" t="e">
        <f>VLOOKUP($G1258,Temp!$A:$C,X$1,FALSE)</f>
        <v>#VALUE!</v>
      </c>
      <c r="Y1258" s="22">
        <f>VLOOKUP($G1258,Temp!$A:$C,Y$1,FALSE)</f>
        <v>114000</v>
      </c>
      <c r="Z1258" s="22">
        <f>VLOOKUP($G1258,Temp!$A:$C,Z$1,FALSE)</f>
        <v>30700</v>
      </c>
      <c r="AA1258" s="22" t="e">
        <f>VLOOKUP($A1258,Searches!$A:$H,AA$1,FALSE)</f>
        <v>#N/A</v>
      </c>
      <c r="AB1258" s="22" t="e">
        <f>VLOOKUP($A1258,Searches!$A:$H,AB$1,FALSE)</f>
        <v>#N/A</v>
      </c>
      <c r="AC1258" s="22" t="e">
        <f>VLOOKUP($A1258,Searches!$A:$H,AC$1,FALSE)</f>
        <v>#N/A</v>
      </c>
      <c r="AD1258" s="22" t="e">
        <f>VLOOKUP($A1258,Searches!$A:$H,AD$1,FALSE)</f>
        <v>#N/A</v>
      </c>
      <c r="AE1258" s="22" t="e">
        <f>VLOOKUP($A1258,Searches!$A:$H,AE$1,FALSE)</f>
        <v>#N/A</v>
      </c>
      <c r="AF1258" s="22" t="e">
        <f>VLOOKUP($A1258,Searches!$A:$H,AF$1,FALSE)</f>
        <v>#N/A</v>
      </c>
      <c r="AG1258" s="22" t="e">
        <f>VLOOKUP($A1258,Searches!$A:$H,AG$1,FALSE)</f>
        <v>#N/A</v>
      </c>
      <c r="AH1258" s="22" t="e">
        <f>VLOOKUP($G1258,Temp!$D:$F,AH$1,FALSE)</f>
        <v>#N/A</v>
      </c>
      <c r="AI1258" s="22" t="e">
        <f>VLOOKUP($G1258,Temp!$D:$F,AI$1,FALSE)</f>
        <v>#N/A</v>
      </c>
      <c r="AJ1258" s="22" t="e">
        <f>VLOOKUP($G1258,Temp!$D:$F,AJ$1,FALSE)</f>
        <v>#N/A</v>
      </c>
    </row>
    <row r="1259" spans="1:36" ht="16" x14ac:dyDescent="0.2">
      <c r="A1259" s="8" t="str">
        <f t="shared" si="19"/>
        <v>David Murray Corvil</v>
      </c>
      <c r="B1259" s="8" t="s">
        <v>438</v>
      </c>
      <c r="C1259" s="8" t="s">
        <v>7193</v>
      </c>
      <c r="D1259" s="8" t="s">
        <v>6184</v>
      </c>
      <c r="E1259" s="8" t="s">
        <v>7194</v>
      </c>
      <c r="F1259" s="8" t="s">
        <v>7195</v>
      </c>
      <c r="G1259" s="12" t="s">
        <v>7196</v>
      </c>
      <c r="H1259" s="22" t="str">
        <f>VLOOKUP($G1259,Temp!$A:$C,H$1,FALSE)</f>
        <v>corvil.com</v>
      </c>
      <c r="I1259" s="22" t="e">
        <f>VLOOKUP($G1259,Temp!$A:$C,I$1,FALSE)</f>
        <v>#VALUE!</v>
      </c>
      <c r="J1259" s="22" t="e">
        <f>VLOOKUP($G1259,Temp!$A:$C,J$1,FALSE)</f>
        <v>#VALUE!</v>
      </c>
      <c r="K1259" s="22" t="e">
        <f>VLOOKUP($G1259,Temp!$A:$C,K$1,FALSE)</f>
        <v>#VALUE!</v>
      </c>
      <c r="L1259" s="22" t="e">
        <f>VLOOKUP($G1259,Temp!$A:$C,L$1,FALSE)</f>
        <v>#VALUE!</v>
      </c>
      <c r="M1259" s="22" t="e">
        <f>VLOOKUP($G1259,Temp!$A:$C,M$1,FALSE)</f>
        <v>#VALUE!</v>
      </c>
      <c r="N1259" s="22" t="e">
        <f>VLOOKUP($G1259,Temp!$A:$C,N$1,FALSE)</f>
        <v>#VALUE!</v>
      </c>
      <c r="O1259" s="22" t="e">
        <f>VLOOKUP($G1259,Temp!$A:$C,O$1,FALSE)</f>
        <v>#VALUE!</v>
      </c>
      <c r="P1259" s="22" t="e">
        <f>VLOOKUP($G1259,Temp!$A:$C,P$1,FALSE)</f>
        <v>#VALUE!</v>
      </c>
      <c r="Q1259" s="22" t="e">
        <f>VLOOKUP($G1259,Temp!$A:$C,Q$1,FALSE)</f>
        <v>#VALUE!</v>
      </c>
      <c r="R1259" s="22" t="e">
        <f>VLOOKUP($G1259,Temp!$A:$C,R$1,FALSE)</f>
        <v>#VALUE!</v>
      </c>
      <c r="S1259" s="22" t="e">
        <f>VLOOKUP($G1259,Temp!$A:$C,S$1,FALSE)</f>
        <v>#VALUE!</v>
      </c>
      <c r="T1259" s="22" t="e">
        <f>VLOOKUP($G1259,Temp!$A:$C,T$1,FALSE)</f>
        <v>#VALUE!</v>
      </c>
      <c r="U1259" s="22" t="e">
        <f>VLOOKUP($G1259,Temp!$A:$C,U$1,FALSE)</f>
        <v>#VALUE!</v>
      </c>
      <c r="V1259" s="22" t="e">
        <f>VLOOKUP($G1259,Temp!$A:$C,V$1,FALSE)</f>
        <v>#VALUE!</v>
      </c>
      <c r="W1259" s="22" t="e">
        <f>VLOOKUP($G1259,Temp!$A:$C,W$1,FALSE)</f>
        <v>#VALUE!</v>
      </c>
      <c r="X1259" s="22" t="e">
        <f>VLOOKUP($G1259,Temp!$A:$C,X$1,FALSE)</f>
        <v>#VALUE!</v>
      </c>
      <c r="Y1259" s="22">
        <f>VLOOKUP($G1259,Temp!$A:$C,Y$1,FALSE)</f>
        <v>1200</v>
      </c>
      <c r="Z1259" s="22">
        <f>VLOOKUP($G1259,Temp!$A:$C,Z$1,FALSE)</f>
        <v>295</v>
      </c>
      <c r="AA1259" s="22" t="e">
        <f>VLOOKUP($A1259,Searches!$A:$H,AA$1,FALSE)</f>
        <v>#N/A</v>
      </c>
      <c r="AB1259" s="22" t="e">
        <f>VLOOKUP($A1259,Searches!$A:$H,AB$1,FALSE)</f>
        <v>#N/A</v>
      </c>
      <c r="AC1259" s="22" t="e">
        <f>VLOOKUP($A1259,Searches!$A:$H,AC$1,FALSE)</f>
        <v>#N/A</v>
      </c>
      <c r="AD1259" s="22" t="e">
        <f>VLOOKUP($A1259,Searches!$A:$H,AD$1,FALSE)</f>
        <v>#N/A</v>
      </c>
      <c r="AE1259" s="22" t="e">
        <f>VLOOKUP($A1259,Searches!$A:$H,AE$1,FALSE)</f>
        <v>#N/A</v>
      </c>
      <c r="AF1259" s="22" t="e">
        <f>VLOOKUP($A1259,Searches!$A:$H,AF$1,FALSE)</f>
        <v>#N/A</v>
      </c>
      <c r="AG1259" s="22" t="e">
        <f>VLOOKUP($A1259,Searches!$A:$H,AG$1,FALSE)</f>
        <v>#N/A</v>
      </c>
      <c r="AH1259" s="22" t="e">
        <f>VLOOKUP($G1259,Temp!$D:$F,AH$1,FALSE)</f>
        <v>#N/A</v>
      </c>
      <c r="AI1259" s="22" t="e">
        <f>VLOOKUP($G1259,Temp!$D:$F,AI$1,FALSE)</f>
        <v>#N/A</v>
      </c>
      <c r="AJ1259" s="22" t="e">
        <f>VLOOKUP($G1259,Temp!$D:$F,AJ$1,FALSE)</f>
        <v>#N/A</v>
      </c>
    </row>
    <row r="1260" spans="1:36" ht="16" x14ac:dyDescent="0.2">
      <c r="A1260" s="8" t="str">
        <f t="shared" si="19"/>
        <v>Ty Shay Symantec</v>
      </c>
      <c r="B1260" s="8" t="s">
        <v>8965</v>
      </c>
      <c r="C1260" s="8" t="s">
        <v>489</v>
      </c>
      <c r="D1260" s="8" t="s">
        <v>8966</v>
      </c>
      <c r="E1260" s="8" t="s">
        <v>8967</v>
      </c>
      <c r="F1260" s="8" t="s">
        <v>8968</v>
      </c>
      <c r="G1260" s="12" t="s">
        <v>8324</v>
      </c>
      <c r="H1260" s="22" t="str">
        <f>VLOOKUP($G1260,Temp!$A:$C,H$1,FALSE)</f>
        <v>symantec.com</v>
      </c>
      <c r="I1260" s="22" t="e">
        <f>VLOOKUP($G1260,Temp!$A:$C,I$1,FALSE)</f>
        <v>#VALUE!</v>
      </c>
      <c r="J1260" s="22" t="e">
        <f>VLOOKUP($G1260,Temp!$A:$C,J$1,FALSE)</f>
        <v>#VALUE!</v>
      </c>
      <c r="K1260" s="22" t="e">
        <f>VLOOKUP($G1260,Temp!$A:$C,K$1,FALSE)</f>
        <v>#VALUE!</v>
      </c>
      <c r="L1260" s="22" t="e">
        <f>VLOOKUP($G1260,Temp!$A:$C,L$1,FALSE)</f>
        <v>#VALUE!</v>
      </c>
      <c r="M1260" s="22" t="e">
        <f>VLOOKUP($G1260,Temp!$A:$C,M$1,FALSE)</f>
        <v>#VALUE!</v>
      </c>
      <c r="N1260" s="22" t="e">
        <f>VLOOKUP($G1260,Temp!$A:$C,N$1,FALSE)</f>
        <v>#VALUE!</v>
      </c>
      <c r="O1260" s="22" t="e">
        <f>VLOOKUP($G1260,Temp!$A:$C,O$1,FALSE)</f>
        <v>#VALUE!</v>
      </c>
      <c r="P1260" s="22" t="e">
        <f>VLOOKUP($G1260,Temp!$A:$C,P$1,FALSE)</f>
        <v>#VALUE!</v>
      </c>
      <c r="Q1260" s="22" t="e">
        <f>VLOOKUP($G1260,Temp!$A:$C,Q$1,FALSE)</f>
        <v>#VALUE!</v>
      </c>
      <c r="R1260" s="22" t="e">
        <f>VLOOKUP($G1260,Temp!$A:$C,R$1,FALSE)</f>
        <v>#VALUE!</v>
      </c>
      <c r="S1260" s="22" t="e">
        <f>VLOOKUP($G1260,Temp!$A:$C,S$1,FALSE)</f>
        <v>#VALUE!</v>
      </c>
      <c r="T1260" s="22" t="e">
        <f>VLOOKUP($G1260,Temp!$A:$C,T$1,FALSE)</f>
        <v>#VALUE!</v>
      </c>
      <c r="U1260" s="22" t="e">
        <f>VLOOKUP($G1260,Temp!$A:$C,U$1,FALSE)</f>
        <v>#VALUE!</v>
      </c>
      <c r="V1260" s="22" t="e">
        <f>VLOOKUP($G1260,Temp!$A:$C,V$1,FALSE)</f>
        <v>#VALUE!</v>
      </c>
      <c r="W1260" s="22" t="e">
        <f>VLOOKUP($G1260,Temp!$A:$C,W$1,FALSE)</f>
        <v>#VALUE!</v>
      </c>
      <c r="X1260" s="22" t="e">
        <f>VLOOKUP($G1260,Temp!$A:$C,X$1,FALSE)</f>
        <v>#VALUE!</v>
      </c>
      <c r="Y1260" s="22">
        <f>VLOOKUP($G1260,Temp!$A:$C,Y$1,FALSE)</f>
        <v>1500000</v>
      </c>
      <c r="Z1260" s="22">
        <f>VLOOKUP($G1260,Temp!$A:$C,Z$1,FALSE)</f>
        <v>99100</v>
      </c>
      <c r="AA1260" s="22" t="e">
        <f>VLOOKUP($A1260,Searches!$A:$H,AA$1,FALSE)</f>
        <v>#N/A</v>
      </c>
      <c r="AB1260" s="22" t="e">
        <f>VLOOKUP($A1260,Searches!$A:$H,AB$1,FALSE)</f>
        <v>#N/A</v>
      </c>
      <c r="AC1260" s="22" t="e">
        <f>VLOOKUP($A1260,Searches!$A:$H,AC$1,FALSE)</f>
        <v>#N/A</v>
      </c>
      <c r="AD1260" s="22" t="e">
        <f>VLOOKUP($A1260,Searches!$A:$H,AD$1,FALSE)</f>
        <v>#N/A</v>
      </c>
      <c r="AE1260" s="22" t="e">
        <f>VLOOKUP($A1260,Searches!$A:$H,AE$1,FALSE)</f>
        <v>#N/A</v>
      </c>
      <c r="AF1260" s="22" t="e">
        <f>VLOOKUP($A1260,Searches!$A:$H,AF$1,FALSE)</f>
        <v>#N/A</v>
      </c>
      <c r="AG1260" s="22" t="e">
        <f>VLOOKUP($A1260,Searches!$A:$H,AG$1,FALSE)</f>
        <v>#N/A</v>
      </c>
      <c r="AH1260" s="22" t="str">
        <f>VLOOKUP($G1260,Temp!$D:$F,AH$1,FALSE)</f>
        <v>symantec.com</v>
      </c>
      <c r="AI1260" s="22" t="str">
        <f>VLOOKUP($G1260,Temp!$D:$F,AI$1,FALSE)</f>
        <v>Eloqua</v>
      </c>
      <c r="AJ1260" s="22" t="str">
        <f>VLOOKUP($G1260,Temp!$D:$F,AJ$1,FALSE)</f>
        <v>WordPress</v>
      </c>
    </row>
    <row r="1261" spans="1:36" ht="16" x14ac:dyDescent="0.2">
      <c r="A1261" s="8" t="str">
        <f t="shared" si="19"/>
        <v>Josiah Nelson Jefferson Media Group</v>
      </c>
      <c r="B1261" s="8" t="s">
        <v>8973</v>
      </c>
      <c r="C1261" s="8" t="s">
        <v>8974</v>
      </c>
      <c r="D1261" s="8" t="s">
        <v>42</v>
      </c>
      <c r="E1261" s="8" t="s">
        <v>634</v>
      </c>
      <c r="F1261" s="8" t="s">
        <v>8975</v>
      </c>
      <c r="G1261" s="8" t="s">
        <v>634</v>
      </c>
      <c r="H1261" s="22" t="e">
        <f>VLOOKUP($G1261,Temp!$A:$C,H$1,FALSE)</f>
        <v>#N/A</v>
      </c>
      <c r="I1261" s="22" t="e">
        <f>VLOOKUP($G1261,Temp!$A:$C,I$1,FALSE)</f>
        <v>#N/A</v>
      </c>
      <c r="J1261" s="22" t="e">
        <f>VLOOKUP($G1261,Temp!$A:$C,J$1,FALSE)</f>
        <v>#N/A</v>
      </c>
      <c r="K1261" s="22" t="e">
        <f>VLOOKUP($G1261,Temp!$A:$C,K$1,FALSE)</f>
        <v>#N/A</v>
      </c>
      <c r="L1261" s="22" t="e">
        <f>VLOOKUP($G1261,Temp!$A:$C,L$1,FALSE)</f>
        <v>#N/A</v>
      </c>
      <c r="M1261" s="22" t="e">
        <f>VLOOKUP($G1261,Temp!$A:$C,M$1,FALSE)</f>
        <v>#N/A</v>
      </c>
      <c r="N1261" s="22" t="e">
        <f>VLOOKUP($G1261,Temp!$A:$C,N$1,FALSE)</f>
        <v>#N/A</v>
      </c>
      <c r="O1261" s="22" t="e">
        <f>VLOOKUP($G1261,Temp!$A:$C,O$1,FALSE)</f>
        <v>#N/A</v>
      </c>
      <c r="P1261" s="22" t="e">
        <f>VLOOKUP($G1261,Temp!$A:$C,P$1,FALSE)</f>
        <v>#N/A</v>
      </c>
      <c r="Q1261" s="22" t="e">
        <f>VLOOKUP($G1261,Temp!$A:$C,Q$1,FALSE)</f>
        <v>#N/A</v>
      </c>
      <c r="R1261" s="22" t="e">
        <f>VLOOKUP($G1261,Temp!$A:$C,R$1,FALSE)</f>
        <v>#N/A</v>
      </c>
      <c r="S1261" s="22" t="e">
        <f>VLOOKUP($G1261,Temp!$A:$C,S$1,FALSE)</f>
        <v>#N/A</v>
      </c>
      <c r="T1261" s="22" t="e">
        <f>VLOOKUP($G1261,Temp!$A:$C,T$1,FALSE)</f>
        <v>#N/A</v>
      </c>
      <c r="U1261" s="22" t="e">
        <f>VLOOKUP($G1261,Temp!$A:$C,U$1,FALSE)</f>
        <v>#N/A</v>
      </c>
      <c r="V1261" s="22" t="e">
        <f>VLOOKUP($G1261,Temp!$A:$C,V$1,FALSE)</f>
        <v>#N/A</v>
      </c>
      <c r="W1261" s="22" t="e">
        <f>VLOOKUP($G1261,Temp!$A:$C,W$1,FALSE)</f>
        <v>#N/A</v>
      </c>
      <c r="X1261" s="22" t="e">
        <f>VLOOKUP($G1261,Temp!$A:$C,X$1,FALSE)</f>
        <v>#N/A</v>
      </c>
      <c r="Y1261" s="22" t="e">
        <f>VLOOKUP($G1261,Temp!$A:$C,Y$1,FALSE)</f>
        <v>#N/A</v>
      </c>
      <c r="Z1261" s="22" t="e">
        <f>VLOOKUP($G1261,Temp!$A:$C,Z$1,FALSE)</f>
        <v>#N/A</v>
      </c>
      <c r="AA1261" s="22" t="e">
        <f>VLOOKUP($A1261,Searches!$A:$H,AA$1,FALSE)</f>
        <v>#N/A</v>
      </c>
      <c r="AB1261" s="22" t="e">
        <f>VLOOKUP($A1261,Searches!$A:$H,AB$1,FALSE)</f>
        <v>#N/A</v>
      </c>
      <c r="AC1261" s="22" t="e">
        <f>VLOOKUP($A1261,Searches!$A:$H,AC$1,FALSE)</f>
        <v>#N/A</v>
      </c>
      <c r="AD1261" s="22" t="e">
        <f>VLOOKUP($A1261,Searches!$A:$H,AD$1,FALSE)</f>
        <v>#N/A</v>
      </c>
      <c r="AE1261" s="22" t="e">
        <f>VLOOKUP($A1261,Searches!$A:$H,AE$1,FALSE)</f>
        <v>#N/A</v>
      </c>
      <c r="AF1261" s="22" t="e">
        <f>VLOOKUP($A1261,Searches!$A:$H,AF$1,FALSE)</f>
        <v>#N/A</v>
      </c>
      <c r="AG1261" s="22" t="e">
        <f>VLOOKUP($A1261,Searches!$A:$H,AG$1,FALSE)</f>
        <v>#N/A</v>
      </c>
      <c r="AH1261" s="22" t="e">
        <f>VLOOKUP($G1261,Temp!$D:$F,AH$1,FALSE)</f>
        <v>#N/A</v>
      </c>
      <c r="AI1261" s="22" t="e">
        <f>VLOOKUP($G1261,Temp!$D:$F,AI$1,FALSE)</f>
        <v>#N/A</v>
      </c>
      <c r="AJ1261" s="22" t="e">
        <f>VLOOKUP($G1261,Temp!$D:$F,AJ$1,FALSE)</f>
        <v>#N/A</v>
      </c>
    </row>
    <row r="1262" spans="1:36" ht="16" x14ac:dyDescent="0.2">
      <c r="A1262" s="8" t="str">
        <f t="shared" si="19"/>
        <v>Daniel Revivo ISL Futbol</v>
      </c>
      <c r="B1262" s="8" t="s">
        <v>274</v>
      </c>
      <c r="C1262" s="8" t="s">
        <v>8976</v>
      </c>
      <c r="D1262" s="8" t="s">
        <v>42</v>
      </c>
      <c r="E1262" s="8" t="s">
        <v>8977</v>
      </c>
      <c r="F1262" s="8" t="s">
        <v>8978</v>
      </c>
      <c r="G1262" s="12" t="s">
        <v>8325</v>
      </c>
      <c r="H1262" s="22" t="str">
        <f>VLOOKUP($G1262,Temp!$A:$C,H$1,FALSE)</f>
        <v>islfutbol.com</v>
      </c>
      <c r="I1262" s="22" t="e">
        <f>VLOOKUP($G1262,Temp!$A:$C,I$1,FALSE)</f>
        <v>#VALUE!</v>
      </c>
      <c r="J1262" s="22" t="e">
        <f>VLOOKUP($G1262,Temp!$A:$C,J$1,FALSE)</f>
        <v>#VALUE!</v>
      </c>
      <c r="K1262" s="22" t="e">
        <f>VLOOKUP($G1262,Temp!$A:$C,K$1,FALSE)</f>
        <v>#VALUE!</v>
      </c>
      <c r="L1262" s="22" t="e">
        <f>VLOOKUP($G1262,Temp!$A:$C,L$1,FALSE)</f>
        <v>#VALUE!</v>
      </c>
      <c r="M1262" s="22" t="e">
        <f>VLOOKUP($G1262,Temp!$A:$C,M$1,FALSE)</f>
        <v>#VALUE!</v>
      </c>
      <c r="N1262" s="22" t="e">
        <f>VLOOKUP($G1262,Temp!$A:$C,N$1,FALSE)</f>
        <v>#VALUE!</v>
      </c>
      <c r="O1262" s="22" t="e">
        <f>VLOOKUP($G1262,Temp!$A:$C,O$1,FALSE)</f>
        <v>#VALUE!</v>
      </c>
      <c r="P1262" s="22" t="e">
        <f>VLOOKUP($G1262,Temp!$A:$C,P$1,FALSE)</f>
        <v>#VALUE!</v>
      </c>
      <c r="Q1262" s="22" t="e">
        <f>VLOOKUP($G1262,Temp!$A:$C,Q$1,FALSE)</f>
        <v>#VALUE!</v>
      </c>
      <c r="R1262" s="22" t="e">
        <f>VLOOKUP($G1262,Temp!$A:$C,R$1,FALSE)</f>
        <v>#VALUE!</v>
      </c>
      <c r="S1262" s="22" t="e">
        <f>VLOOKUP($G1262,Temp!$A:$C,S$1,FALSE)</f>
        <v>#VALUE!</v>
      </c>
      <c r="T1262" s="22" t="e">
        <f>VLOOKUP($G1262,Temp!$A:$C,T$1,FALSE)</f>
        <v>#VALUE!</v>
      </c>
      <c r="U1262" s="22" t="e">
        <f>VLOOKUP($G1262,Temp!$A:$C,U$1,FALSE)</f>
        <v>#VALUE!</v>
      </c>
      <c r="V1262" s="22" t="e">
        <f>VLOOKUP($G1262,Temp!$A:$C,V$1,FALSE)</f>
        <v>#VALUE!</v>
      </c>
      <c r="W1262" s="22" t="e">
        <f>VLOOKUP($G1262,Temp!$A:$C,W$1,FALSE)</f>
        <v>#VALUE!</v>
      </c>
      <c r="X1262" s="22" t="e">
        <f>VLOOKUP($G1262,Temp!$A:$C,X$1,FALSE)</f>
        <v>#VALUE!</v>
      </c>
      <c r="Y1262" s="22">
        <f>VLOOKUP($G1262,Temp!$A:$C,Y$1,FALSE)</f>
        <v>179</v>
      </c>
      <c r="Z1262" s="22">
        <f>VLOOKUP($G1262,Temp!$A:$C,Z$1,FALSE)</f>
        <v>0</v>
      </c>
      <c r="AA1262" s="22" t="e">
        <f>VLOOKUP($A1262,Searches!$A:$H,AA$1,FALSE)</f>
        <v>#N/A</v>
      </c>
      <c r="AB1262" s="22" t="e">
        <f>VLOOKUP($A1262,Searches!$A:$H,AB$1,FALSE)</f>
        <v>#N/A</v>
      </c>
      <c r="AC1262" s="22" t="e">
        <f>VLOOKUP($A1262,Searches!$A:$H,AC$1,FALSE)</f>
        <v>#N/A</v>
      </c>
      <c r="AD1262" s="22" t="e">
        <f>VLOOKUP($A1262,Searches!$A:$H,AD$1,FALSE)</f>
        <v>#N/A</v>
      </c>
      <c r="AE1262" s="22" t="e">
        <f>VLOOKUP($A1262,Searches!$A:$H,AE$1,FALSE)</f>
        <v>#N/A</v>
      </c>
      <c r="AF1262" s="22" t="e">
        <f>VLOOKUP($A1262,Searches!$A:$H,AF$1,FALSE)</f>
        <v>#N/A</v>
      </c>
      <c r="AG1262" s="22" t="e">
        <f>VLOOKUP($A1262,Searches!$A:$H,AG$1,FALSE)</f>
        <v>#N/A</v>
      </c>
      <c r="AH1262" s="22" t="e">
        <f>VLOOKUP($G1262,Temp!$D:$F,AH$1,FALSE)</f>
        <v>#N/A</v>
      </c>
      <c r="AI1262" s="22" t="e">
        <f>VLOOKUP($G1262,Temp!$D:$F,AI$1,FALSE)</f>
        <v>#N/A</v>
      </c>
      <c r="AJ1262" s="22" t="e">
        <f>VLOOKUP($G1262,Temp!$D:$F,AJ$1,FALSE)</f>
        <v>#N/A</v>
      </c>
    </row>
    <row r="1263" spans="1:36" ht="16" x14ac:dyDescent="0.2">
      <c r="A1263" s="8" t="str">
        <f t="shared" si="19"/>
        <v>Tim Girgenti PROS</v>
      </c>
      <c r="B1263" s="8" t="s">
        <v>3543</v>
      </c>
      <c r="C1263" s="8" t="s">
        <v>8984</v>
      </c>
      <c r="D1263" s="8" t="s">
        <v>8985</v>
      </c>
      <c r="E1263" s="8" t="s">
        <v>8986</v>
      </c>
      <c r="F1263" s="8" t="s">
        <v>8987</v>
      </c>
      <c r="G1263" s="12" t="s">
        <v>8326</v>
      </c>
      <c r="H1263" s="22" t="str">
        <f>VLOOKUP($G1263,Temp!$A:$C,H$1,FALSE)</f>
        <v>pros.com</v>
      </c>
      <c r="I1263" s="22" t="e">
        <f>VLOOKUP($G1263,Temp!$A:$C,I$1,FALSE)</f>
        <v>#VALUE!</v>
      </c>
      <c r="J1263" s="22" t="e">
        <f>VLOOKUP($G1263,Temp!$A:$C,J$1,FALSE)</f>
        <v>#VALUE!</v>
      </c>
      <c r="K1263" s="22" t="e">
        <f>VLOOKUP($G1263,Temp!$A:$C,K$1,FALSE)</f>
        <v>#VALUE!</v>
      </c>
      <c r="L1263" s="22" t="e">
        <f>VLOOKUP($G1263,Temp!$A:$C,L$1,FALSE)</f>
        <v>#VALUE!</v>
      </c>
      <c r="M1263" s="22" t="e">
        <f>VLOOKUP($G1263,Temp!$A:$C,M$1,FALSE)</f>
        <v>#VALUE!</v>
      </c>
      <c r="N1263" s="22" t="e">
        <f>VLOOKUP($G1263,Temp!$A:$C,N$1,FALSE)</f>
        <v>#VALUE!</v>
      </c>
      <c r="O1263" s="22" t="e">
        <f>VLOOKUP($G1263,Temp!$A:$C,O$1,FALSE)</f>
        <v>#VALUE!</v>
      </c>
      <c r="P1263" s="22" t="e">
        <f>VLOOKUP($G1263,Temp!$A:$C,P$1,FALSE)</f>
        <v>#VALUE!</v>
      </c>
      <c r="Q1263" s="22" t="e">
        <f>VLOOKUP($G1263,Temp!$A:$C,Q$1,FALSE)</f>
        <v>#VALUE!</v>
      </c>
      <c r="R1263" s="22" t="e">
        <f>VLOOKUP($G1263,Temp!$A:$C,R$1,FALSE)</f>
        <v>#VALUE!</v>
      </c>
      <c r="S1263" s="22" t="e">
        <f>VLOOKUP($G1263,Temp!$A:$C,S$1,FALSE)</f>
        <v>#VALUE!</v>
      </c>
      <c r="T1263" s="22" t="e">
        <f>VLOOKUP($G1263,Temp!$A:$C,T$1,FALSE)</f>
        <v>#VALUE!</v>
      </c>
      <c r="U1263" s="22" t="e">
        <f>VLOOKUP($G1263,Temp!$A:$C,U$1,FALSE)</f>
        <v>#VALUE!</v>
      </c>
      <c r="V1263" s="22" t="e">
        <f>VLOOKUP($G1263,Temp!$A:$C,V$1,FALSE)</f>
        <v>#VALUE!</v>
      </c>
      <c r="W1263" s="22" t="e">
        <f>VLOOKUP($G1263,Temp!$A:$C,W$1,FALSE)</f>
        <v>#VALUE!</v>
      </c>
      <c r="X1263" s="22" t="e">
        <f>VLOOKUP($G1263,Temp!$A:$C,X$1,FALSE)</f>
        <v>#VALUE!</v>
      </c>
      <c r="Y1263" s="22">
        <f>VLOOKUP($G1263,Temp!$A:$C,Y$1,FALSE)</f>
        <v>0</v>
      </c>
      <c r="Z1263" s="22">
        <f>VLOOKUP($G1263,Temp!$A:$C,Z$1,FALSE)</f>
        <v>0</v>
      </c>
      <c r="AA1263" s="22" t="e">
        <f>VLOOKUP($A1263,Searches!$A:$H,AA$1,FALSE)</f>
        <v>#N/A</v>
      </c>
      <c r="AB1263" s="22" t="e">
        <f>VLOOKUP($A1263,Searches!$A:$H,AB$1,FALSE)</f>
        <v>#N/A</v>
      </c>
      <c r="AC1263" s="22" t="e">
        <f>VLOOKUP($A1263,Searches!$A:$H,AC$1,FALSE)</f>
        <v>#N/A</v>
      </c>
      <c r="AD1263" s="22" t="e">
        <f>VLOOKUP($A1263,Searches!$A:$H,AD$1,FALSE)</f>
        <v>#N/A</v>
      </c>
      <c r="AE1263" s="22" t="e">
        <f>VLOOKUP($A1263,Searches!$A:$H,AE$1,FALSE)</f>
        <v>#N/A</v>
      </c>
      <c r="AF1263" s="22" t="e">
        <f>VLOOKUP($A1263,Searches!$A:$H,AF$1,FALSE)</f>
        <v>#N/A</v>
      </c>
      <c r="AG1263" s="22" t="e">
        <f>VLOOKUP($A1263,Searches!$A:$H,AG$1,FALSE)</f>
        <v>#N/A</v>
      </c>
      <c r="AH1263" s="22" t="str">
        <f>VLOOKUP($G1263,Temp!$D:$F,AH$1,FALSE)</f>
        <v>pros.com</v>
      </c>
      <c r="AI1263" s="22" t="str">
        <f>VLOOKUP($G1263,Temp!$D:$F,AI$1,FALSE)</f>
        <v>Marketo</v>
      </c>
      <c r="AJ1263" s="22" t="str">
        <f>VLOOKUP($G1263,Temp!$D:$F,AJ$1,FALSE)</f>
        <v>WordPress</v>
      </c>
    </row>
    <row r="1264" spans="1:36" ht="16" x14ac:dyDescent="0.2">
      <c r="A1264" s="8" t="str">
        <f t="shared" si="19"/>
        <v>Lindsay Sanchez Kore.ai</v>
      </c>
      <c r="B1264" s="8" t="s">
        <v>7344</v>
      </c>
      <c r="C1264" s="8" t="s">
        <v>7345</v>
      </c>
      <c r="D1264" s="8" t="s">
        <v>32</v>
      </c>
      <c r="E1264" s="8" t="s">
        <v>7346</v>
      </c>
      <c r="F1264" s="12" t="s">
        <v>7347</v>
      </c>
      <c r="G1264" s="12" t="s">
        <v>7348</v>
      </c>
      <c r="H1264" s="22" t="str">
        <f>VLOOKUP($G1264,Temp!$A:$C,H$1,FALSE)</f>
        <v>kore.ai</v>
      </c>
      <c r="I1264" s="22" t="e">
        <f>VLOOKUP($G1264,Temp!$A:$C,I$1,FALSE)</f>
        <v>#VALUE!</v>
      </c>
      <c r="J1264" s="22" t="e">
        <f>VLOOKUP($G1264,Temp!$A:$C,J$1,FALSE)</f>
        <v>#VALUE!</v>
      </c>
      <c r="K1264" s="22" t="e">
        <f>VLOOKUP($G1264,Temp!$A:$C,K$1,FALSE)</f>
        <v>#VALUE!</v>
      </c>
      <c r="L1264" s="22" t="e">
        <f>VLOOKUP($G1264,Temp!$A:$C,L$1,FALSE)</f>
        <v>#VALUE!</v>
      </c>
      <c r="M1264" s="22" t="e">
        <f>VLOOKUP($G1264,Temp!$A:$C,M$1,FALSE)</f>
        <v>#VALUE!</v>
      </c>
      <c r="N1264" s="22" t="e">
        <f>VLOOKUP($G1264,Temp!$A:$C,N$1,FALSE)</f>
        <v>#VALUE!</v>
      </c>
      <c r="O1264" s="22" t="e">
        <f>VLOOKUP($G1264,Temp!$A:$C,O$1,FALSE)</f>
        <v>#VALUE!</v>
      </c>
      <c r="P1264" s="22" t="e">
        <f>VLOOKUP($G1264,Temp!$A:$C,P$1,FALSE)</f>
        <v>#VALUE!</v>
      </c>
      <c r="Q1264" s="22" t="e">
        <f>VLOOKUP($G1264,Temp!$A:$C,Q$1,FALSE)</f>
        <v>#VALUE!</v>
      </c>
      <c r="R1264" s="22" t="e">
        <f>VLOOKUP($G1264,Temp!$A:$C,R$1,FALSE)</f>
        <v>#VALUE!</v>
      </c>
      <c r="S1264" s="22" t="e">
        <f>VLOOKUP($G1264,Temp!$A:$C,S$1,FALSE)</f>
        <v>#VALUE!</v>
      </c>
      <c r="T1264" s="22" t="e">
        <f>VLOOKUP($G1264,Temp!$A:$C,T$1,FALSE)</f>
        <v>#VALUE!</v>
      </c>
      <c r="U1264" s="22" t="e">
        <f>VLOOKUP($G1264,Temp!$A:$C,U$1,FALSE)</f>
        <v>#VALUE!</v>
      </c>
      <c r="V1264" s="22" t="e">
        <f>VLOOKUP($G1264,Temp!$A:$C,V$1,FALSE)</f>
        <v>#VALUE!</v>
      </c>
      <c r="W1264" s="22" t="e">
        <f>VLOOKUP($G1264,Temp!$A:$C,W$1,FALSE)</f>
        <v>#VALUE!</v>
      </c>
      <c r="X1264" s="22" t="e">
        <f>VLOOKUP($G1264,Temp!$A:$C,X$1,FALSE)</f>
        <v>#VALUE!</v>
      </c>
      <c r="Y1264" s="22">
        <f>VLOOKUP($G1264,Temp!$A:$C,Y$1,FALSE)</f>
        <v>3</v>
      </c>
      <c r="Z1264" s="22">
        <f>VLOOKUP($G1264,Temp!$A:$C,Z$1,FALSE)</f>
        <v>60</v>
      </c>
      <c r="AA1264" s="22" t="e">
        <f>VLOOKUP($A1264,Searches!$A:$H,AA$1,FALSE)</f>
        <v>#N/A</v>
      </c>
      <c r="AB1264" s="22" t="e">
        <f>VLOOKUP($A1264,Searches!$A:$H,AB$1,FALSE)</f>
        <v>#N/A</v>
      </c>
      <c r="AC1264" s="22" t="e">
        <f>VLOOKUP($A1264,Searches!$A:$H,AC$1,FALSE)</f>
        <v>#N/A</v>
      </c>
      <c r="AD1264" s="22" t="e">
        <f>VLOOKUP($A1264,Searches!$A:$H,AD$1,FALSE)</f>
        <v>#N/A</v>
      </c>
      <c r="AE1264" s="22" t="e">
        <f>VLOOKUP($A1264,Searches!$A:$H,AE$1,FALSE)</f>
        <v>#N/A</v>
      </c>
      <c r="AF1264" s="22" t="e">
        <f>VLOOKUP($A1264,Searches!$A:$H,AF$1,FALSE)</f>
        <v>#N/A</v>
      </c>
      <c r="AG1264" s="22" t="e">
        <f>VLOOKUP($A1264,Searches!$A:$H,AG$1,FALSE)</f>
        <v>#N/A</v>
      </c>
      <c r="AH1264" s="22" t="str">
        <f>VLOOKUP($G1264,Temp!$D:$F,AH$1,FALSE)</f>
        <v>kore.ai</v>
      </c>
      <c r="AI1264" s="22" t="str">
        <f>VLOOKUP($G1264,Temp!$D:$F,AI$1,FALSE)</f>
        <v>Marketo</v>
      </c>
      <c r="AJ1264" s="22" t="str">
        <f>VLOOKUP($G1264,Temp!$D:$F,AJ$1,FALSE)</f>
        <v>WordPress</v>
      </c>
    </row>
    <row r="1265" spans="1:36" ht="16" x14ac:dyDescent="0.2">
      <c r="A1265" s="8" t="str">
        <f t="shared" si="19"/>
        <v>Mark Herring InfluxData</v>
      </c>
      <c r="B1265" s="8" t="s">
        <v>476</v>
      </c>
      <c r="C1265" s="8" t="s">
        <v>8993</v>
      </c>
      <c r="D1265" s="8" t="s">
        <v>32</v>
      </c>
      <c r="E1265" s="8" t="s">
        <v>8994</v>
      </c>
      <c r="F1265" s="8" t="s">
        <v>8995</v>
      </c>
      <c r="G1265" s="12" t="s">
        <v>8334</v>
      </c>
      <c r="H1265" s="22" t="str">
        <f>VLOOKUP($G1265,Temp!$A:$C,H$1,FALSE)</f>
        <v>influxdata.com</v>
      </c>
      <c r="I1265" s="22" t="e">
        <f>VLOOKUP($G1265,Temp!$A:$C,I$1,FALSE)</f>
        <v>#VALUE!</v>
      </c>
      <c r="J1265" s="22" t="e">
        <f>VLOOKUP($G1265,Temp!$A:$C,J$1,FALSE)</f>
        <v>#VALUE!</v>
      </c>
      <c r="K1265" s="22" t="e">
        <f>VLOOKUP($G1265,Temp!$A:$C,K$1,FALSE)</f>
        <v>#VALUE!</v>
      </c>
      <c r="L1265" s="22" t="e">
        <f>VLOOKUP($G1265,Temp!$A:$C,L$1,FALSE)</f>
        <v>#VALUE!</v>
      </c>
      <c r="M1265" s="22" t="e">
        <f>VLOOKUP($G1265,Temp!$A:$C,M$1,FALSE)</f>
        <v>#VALUE!</v>
      </c>
      <c r="N1265" s="22" t="e">
        <f>VLOOKUP($G1265,Temp!$A:$C,N$1,FALSE)</f>
        <v>#VALUE!</v>
      </c>
      <c r="O1265" s="22" t="e">
        <f>VLOOKUP($G1265,Temp!$A:$C,O$1,FALSE)</f>
        <v>#VALUE!</v>
      </c>
      <c r="P1265" s="22" t="e">
        <f>VLOOKUP($G1265,Temp!$A:$C,P$1,FALSE)</f>
        <v>#VALUE!</v>
      </c>
      <c r="Q1265" s="22" t="e">
        <f>VLOOKUP($G1265,Temp!$A:$C,Q$1,FALSE)</f>
        <v>#VALUE!</v>
      </c>
      <c r="R1265" s="22" t="e">
        <f>VLOOKUP($G1265,Temp!$A:$C,R$1,FALSE)</f>
        <v>#VALUE!</v>
      </c>
      <c r="S1265" s="22" t="e">
        <f>VLOOKUP($G1265,Temp!$A:$C,S$1,FALSE)</f>
        <v>#VALUE!</v>
      </c>
      <c r="T1265" s="22" t="e">
        <f>VLOOKUP($G1265,Temp!$A:$C,T$1,FALSE)</f>
        <v>#VALUE!</v>
      </c>
      <c r="U1265" s="22" t="e">
        <f>VLOOKUP($G1265,Temp!$A:$C,U$1,FALSE)</f>
        <v>#VALUE!</v>
      </c>
      <c r="V1265" s="22" t="e">
        <f>VLOOKUP($G1265,Temp!$A:$C,V$1,FALSE)</f>
        <v>#VALUE!</v>
      </c>
      <c r="W1265" s="22" t="e">
        <f>VLOOKUP($G1265,Temp!$A:$C,W$1,FALSE)</f>
        <v>#VALUE!</v>
      </c>
      <c r="X1265" s="22" t="e">
        <f>VLOOKUP($G1265,Temp!$A:$C,X$1,FALSE)</f>
        <v>#VALUE!</v>
      </c>
      <c r="Y1265" s="22">
        <f>VLOOKUP($G1265,Temp!$A:$C,Y$1,FALSE)</f>
        <v>4000</v>
      </c>
      <c r="Z1265" s="22">
        <f>VLOOKUP($G1265,Temp!$A:$C,Z$1,FALSE)</f>
        <v>5000</v>
      </c>
      <c r="AA1265" s="22" t="str">
        <f>VLOOKUP($A1265,Searches!$A:$H,AA$1,FALSE)</f>
        <v>Mark Herring</v>
      </c>
      <c r="AB1265" s="22" t="str">
        <f>VLOOKUP($A1265,Searches!$A:$H,AB$1,FALSE)</f>
        <v>InfluxData</v>
      </c>
      <c r="AC1265" s="22" t="str">
        <f>VLOOKUP($A1265,Searches!$A:$H,AC$1,FALSE)</f>
        <v>Chief Marketing Officer (CMO)</v>
      </c>
      <c r="AD1265" s="22" t="str">
        <f>VLOOKUP($A1265,Searches!$A:$H,AD$1,FALSE)</f>
        <v>2nd</v>
      </c>
      <c r="AE1265" s="22" t="str">
        <f>VLOOKUP($A1265,Searches!$A:$H,AE$1,FALSE)</f>
        <v/>
      </c>
      <c r="AF1265" s="22" t="str">
        <f>VLOOKUP($A1265,Searches!$A:$H,AF$1,FALSE)</f>
        <v>San Francisco Bay Area</v>
      </c>
      <c r="AG1265" s="22" t="str">
        <f>VLOOKUP($A1265,Searches!$A:$H,AG$1,FALSE)</f>
        <v>https://www.linkedin.com/sales/profile/584080,Viee,NAME_SEARCH?moduleKey=peopleSearchResults&amp;pageKey=sales-search3-people-refinement&amp;contextId=60BC92C971D70515801E49D6842B0000&amp;requestId=eee7c5f6-8583-4c51-8fea-57b038f07542&amp;action=CLICK&amp;target=urn%3Ali%3AsalesLead%3A(-1%2C584080)&amp;pageNumber=16&amp;targetEl=profilelink&amp;position=17&amp;trk=lss-serp-result-lead_photo</v>
      </c>
      <c r="AH1265" s="22" t="str">
        <f>VLOOKUP($G1265,Temp!$D:$F,AH$1,FALSE)</f>
        <v>influxdata.com</v>
      </c>
      <c r="AI1265" s="22" t="str">
        <f>VLOOKUP($G1265,Temp!$D:$F,AI$1,FALSE)</f>
        <v>Marketo</v>
      </c>
      <c r="AJ1265" s="22" t="str">
        <f>VLOOKUP($G1265,Temp!$D:$F,AJ$1,FALSE)</f>
        <v>WordPress</v>
      </c>
    </row>
    <row r="1266" spans="1:36" ht="16" x14ac:dyDescent="0.2">
      <c r="A1266" s="8" t="str">
        <f t="shared" si="19"/>
        <v>Thomaz Freitas weLOVE.education</v>
      </c>
      <c r="B1266" s="8" t="s">
        <v>9008</v>
      </c>
      <c r="C1266" s="8" t="s">
        <v>9009</v>
      </c>
      <c r="D1266" s="8" t="s">
        <v>6856</v>
      </c>
      <c r="E1266" s="8" t="s">
        <v>634</v>
      </c>
      <c r="F1266" s="8" t="s">
        <v>9010</v>
      </c>
      <c r="G1266" s="8" t="s">
        <v>634</v>
      </c>
      <c r="H1266" s="22" t="e">
        <f>VLOOKUP($G1266,Temp!$A:$C,H$1,FALSE)</f>
        <v>#N/A</v>
      </c>
      <c r="I1266" s="22" t="e">
        <f>VLOOKUP($G1266,Temp!$A:$C,I$1,FALSE)</f>
        <v>#N/A</v>
      </c>
      <c r="J1266" s="22" t="e">
        <f>VLOOKUP($G1266,Temp!$A:$C,J$1,FALSE)</f>
        <v>#N/A</v>
      </c>
      <c r="K1266" s="22" t="e">
        <f>VLOOKUP($G1266,Temp!$A:$C,K$1,FALSE)</f>
        <v>#N/A</v>
      </c>
      <c r="L1266" s="22" t="e">
        <f>VLOOKUP($G1266,Temp!$A:$C,L$1,FALSE)</f>
        <v>#N/A</v>
      </c>
      <c r="M1266" s="22" t="e">
        <f>VLOOKUP($G1266,Temp!$A:$C,M$1,FALSE)</f>
        <v>#N/A</v>
      </c>
      <c r="N1266" s="22" t="e">
        <f>VLOOKUP($G1266,Temp!$A:$C,N$1,FALSE)</f>
        <v>#N/A</v>
      </c>
      <c r="O1266" s="22" t="e">
        <f>VLOOKUP($G1266,Temp!$A:$C,O$1,FALSE)</f>
        <v>#N/A</v>
      </c>
      <c r="P1266" s="22" t="e">
        <f>VLOOKUP($G1266,Temp!$A:$C,P$1,FALSE)</f>
        <v>#N/A</v>
      </c>
      <c r="Q1266" s="22" t="e">
        <f>VLOOKUP($G1266,Temp!$A:$C,Q$1,FALSE)</f>
        <v>#N/A</v>
      </c>
      <c r="R1266" s="22" t="e">
        <f>VLOOKUP($G1266,Temp!$A:$C,R$1,FALSE)</f>
        <v>#N/A</v>
      </c>
      <c r="S1266" s="22" t="e">
        <f>VLOOKUP($G1266,Temp!$A:$C,S$1,FALSE)</f>
        <v>#N/A</v>
      </c>
      <c r="T1266" s="22" t="e">
        <f>VLOOKUP($G1266,Temp!$A:$C,T$1,FALSE)</f>
        <v>#N/A</v>
      </c>
      <c r="U1266" s="22" t="e">
        <f>VLOOKUP($G1266,Temp!$A:$C,U$1,FALSE)</f>
        <v>#N/A</v>
      </c>
      <c r="V1266" s="22" t="e">
        <f>VLOOKUP($G1266,Temp!$A:$C,V$1,FALSE)</f>
        <v>#N/A</v>
      </c>
      <c r="W1266" s="22" t="e">
        <f>VLOOKUP($G1266,Temp!$A:$C,W$1,FALSE)</f>
        <v>#N/A</v>
      </c>
      <c r="X1266" s="22" t="e">
        <f>VLOOKUP($G1266,Temp!$A:$C,X$1,FALSE)</f>
        <v>#N/A</v>
      </c>
      <c r="Y1266" s="22" t="e">
        <f>VLOOKUP($G1266,Temp!$A:$C,Y$1,FALSE)</f>
        <v>#N/A</v>
      </c>
      <c r="Z1266" s="22" t="e">
        <f>VLOOKUP($G1266,Temp!$A:$C,Z$1,FALSE)</f>
        <v>#N/A</v>
      </c>
      <c r="AA1266" s="22" t="e">
        <f>VLOOKUP($A1266,Searches!$A:$H,AA$1,FALSE)</f>
        <v>#N/A</v>
      </c>
      <c r="AB1266" s="22" t="e">
        <f>VLOOKUP($A1266,Searches!$A:$H,AB$1,FALSE)</f>
        <v>#N/A</v>
      </c>
      <c r="AC1266" s="22" t="e">
        <f>VLOOKUP($A1266,Searches!$A:$H,AC$1,FALSE)</f>
        <v>#N/A</v>
      </c>
      <c r="AD1266" s="22" t="e">
        <f>VLOOKUP($A1266,Searches!$A:$H,AD$1,FALSE)</f>
        <v>#N/A</v>
      </c>
      <c r="AE1266" s="22" t="e">
        <f>VLOOKUP($A1266,Searches!$A:$H,AE$1,FALSE)</f>
        <v>#N/A</v>
      </c>
      <c r="AF1266" s="22" t="e">
        <f>VLOOKUP($A1266,Searches!$A:$H,AF$1,FALSE)</f>
        <v>#N/A</v>
      </c>
      <c r="AG1266" s="22" t="e">
        <f>VLOOKUP($A1266,Searches!$A:$H,AG$1,FALSE)</f>
        <v>#N/A</v>
      </c>
      <c r="AH1266" s="22" t="e">
        <f>VLOOKUP($G1266,Temp!$D:$F,AH$1,FALSE)</f>
        <v>#N/A</v>
      </c>
      <c r="AI1266" s="22" t="e">
        <f>VLOOKUP($G1266,Temp!$D:$F,AI$1,FALSE)</f>
        <v>#N/A</v>
      </c>
      <c r="AJ1266" s="22" t="e">
        <f>VLOOKUP($G1266,Temp!$D:$F,AJ$1,FALSE)</f>
        <v>#N/A</v>
      </c>
    </row>
    <row r="1267" spans="1:36" ht="16" x14ac:dyDescent="0.2">
      <c r="A1267" s="8" t="str">
        <f t="shared" si="19"/>
        <v>Mike Marshall Enthought</v>
      </c>
      <c r="B1267" s="8" t="s">
        <v>112</v>
      </c>
      <c r="C1267" s="8" t="s">
        <v>4305</v>
      </c>
      <c r="D1267" s="8" t="s">
        <v>180</v>
      </c>
      <c r="E1267" s="8" t="s">
        <v>9012</v>
      </c>
      <c r="F1267" s="8" t="s">
        <v>9013</v>
      </c>
      <c r="G1267" s="12" t="s">
        <v>8335</v>
      </c>
      <c r="H1267" s="22" t="str">
        <f>VLOOKUP($G1267,Temp!$A:$C,H$1,FALSE)</f>
        <v>enthought.com</v>
      </c>
      <c r="I1267" s="22" t="e">
        <f>VLOOKUP($G1267,Temp!$A:$C,I$1,FALSE)</f>
        <v>#VALUE!</v>
      </c>
      <c r="J1267" s="22" t="e">
        <f>VLOOKUP($G1267,Temp!$A:$C,J$1,FALSE)</f>
        <v>#VALUE!</v>
      </c>
      <c r="K1267" s="22" t="e">
        <f>VLOOKUP($G1267,Temp!$A:$C,K$1,FALSE)</f>
        <v>#VALUE!</v>
      </c>
      <c r="L1267" s="22" t="e">
        <f>VLOOKUP($G1267,Temp!$A:$C,L$1,FALSE)</f>
        <v>#VALUE!</v>
      </c>
      <c r="M1267" s="22" t="e">
        <f>VLOOKUP($G1267,Temp!$A:$C,M$1,FALSE)</f>
        <v>#VALUE!</v>
      </c>
      <c r="N1267" s="22" t="e">
        <f>VLOOKUP($G1267,Temp!$A:$C,N$1,FALSE)</f>
        <v>#VALUE!</v>
      </c>
      <c r="O1267" s="22" t="e">
        <f>VLOOKUP($G1267,Temp!$A:$C,O$1,FALSE)</f>
        <v>#VALUE!</v>
      </c>
      <c r="P1267" s="22" t="e">
        <f>VLOOKUP($G1267,Temp!$A:$C,P$1,FALSE)</f>
        <v>#VALUE!</v>
      </c>
      <c r="Q1267" s="22" t="e">
        <f>VLOOKUP($G1267,Temp!$A:$C,Q$1,FALSE)</f>
        <v>#VALUE!</v>
      </c>
      <c r="R1267" s="22" t="e">
        <f>VLOOKUP($G1267,Temp!$A:$C,R$1,FALSE)</f>
        <v>#VALUE!</v>
      </c>
      <c r="S1267" s="22" t="e">
        <f>VLOOKUP($G1267,Temp!$A:$C,S$1,FALSE)</f>
        <v>#VALUE!</v>
      </c>
      <c r="T1267" s="22" t="e">
        <f>VLOOKUP($G1267,Temp!$A:$C,T$1,FALSE)</f>
        <v>#VALUE!</v>
      </c>
      <c r="U1267" s="22" t="e">
        <f>VLOOKUP($G1267,Temp!$A:$C,U$1,FALSE)</f>
        <v>#VALUE!</v>
      </c>
      <c r="V1267" s="22" t="e">
        <f>VLOOKUP($G1267,Temp!$A:$C,V$1,FALSE)</f>
        <v>#VALUE!</v>
      </c>
      <c r="W1267" s="22" t="e">
        <f>VLOOKUP($G1267,Temp!$A:$C,W$1,FALSE)</f>
        <v>#VALUE!</v>
      </c>
      <c r="X1267" s="22" t="e">
        <f>VLOOKUP($G1267,Temp!$A:$C,X$1,FALSE)</f>
        <v>#VALUE!</v>
      </c>
      <c r="Y1267" s="22">
        <f>VLOOKUP($G1267,Temp!$A:$C,Y$1,FALSE)</f>
        <v>9600</v>
      </c>
      <c r="Z1267" s="22">
        <f>VLOOKUP($G1267,Temp!$A:$C,Z$1,FALSE)</f>
        <v>0</v>
      </c>
      <c r="AA1267" s="22" t="e">
        <f>VLOOKUP($A1267,Searches!$A:$H,AA$1,FALSE)</f>
        <v>#N/A</v>
      </c>
      <c r="AB1267" s="22" t="e">
        <f>VLOOKUP($A1267,Searches!$A:$H,AB$1,FALSE)</f>
        <v>#N/A</v>
      </c>
      <c r="AC1267" s="22" t="e">
        <f>VLOOKUP($A1267,Searches!$A:$H,AC$1,FALSE)</f>
        <v>#N/A</v>
      </c>
      <c r="AD1267" s="22" t="e">
        <f>VLOOKUP($A1267,Searches!$A:$H,AD$1,FALSE)</f>
        <v>#N/A</v>
      </c>
      <c r="AE1267" s="22" t="e">
        <f>VLOOKUP($A1267,Searches!$A:$H,AE$1,FALSE)</f>
        <v>#N/A</v>
      </c>
      <c r="AF1267" s="22" t="e">
        <f>VLOOKUP($A1267,Searches!$A:$H,AF$1,FALSE)</f>
        <v>#N/A</v>
      </c>
      <c r="AG1267" s="22" t="e">
        <f>VLOOKUP($A1267,Searches!$A:$H,AG$1,FALSE)</f>
        <v>#N/A</v>
      </c>
      <c r="AH1267" s="22" t="str">
        <f>VLOOKUP($G1267,Temp!$D:$F,AH$1,FALSE)</f>
        <v>enthought.com</v>
      </c>
      <c r="AI1267" s="22">
        <f>VLOOKUP($G1267,Temp!$D:$F,AI$1,FALSE)</f>
        <v>0</v>
      </c>
      <c r="AJ1267" s="22" t="str">
        <f>VLOOKUP($G1267,Temp!$D:$F,AJ$1,FALSE)</f>
        <v>WordPress</v>
      </c>
    </row>
    <row r="1268" spans="1:36" ht="16" x14ac:dyDescent="0.2">
      <c r="A1268" s="8" t="str">
        <f t="shared" si="19"/>
        <v>Jeanine Callahan Eagle Ray, Inc.</v>
      </c>
      <c r="B1268" s="8" t="s">
        <v>9028</v>
      </c>
      <c r="C1268" s="8" t="s">
        <v>9029</v>
      </c>
      <c r="D1268" s="8" t="s">
        <v>4897</v>
      </c>
      <c r="E1268" s="8" t="s">
        <v>9030</v>
      </c>
      <c r="F1268" s="8" t="s">
        <v>9031</v>
      </c>
      <c r="G1268" s="12" t="s">
        <v>8336</v>
      </c>
      <c r="H1268" s="22" t="str">
        <f>VLOOKUP($G1268,Temp!$A:$C,H$1,FALSE)</f>
        <v>eaglerayinc.com</v>
      </c>
      <c r="I1268" s="22" t="e">
        <f>VLOOKUP($G1268,Temp!$A:$C,I$1,FALSE)</f>
        <v>#VALUE!</v>
      </c>
      <c r="J1268" s="22" t="e">
        <f>VLOOKUP($G1268,Temp!$A:$C,J$1,FALSE)</f>
        <v>#VALUE!</v>
      </c>
      <c r="K1268" s="22" t="e">
        <f>VLOOKUP($G1268,Temp!$A:$C,K$1,FALSE)</f>
        <v>#VALUE!</v>
      </c>
      <c r="L1268" s="22" t="e">
        <f>VLOOKUP($G1268,Temp!$A:$C,L$1,FALSE)</f>
        <v>#VALUE!</v>
      </c>
      <c r="M1268" s="22" t="e">
        <f>VLOOKUP($G1268,Temp!$A:$C,M$1,FALSE)</f>
        <v>#VALUE!</v>
      </c>
      <c r="N1268" s="22" t="e">
        <f>VLOOKUP($G1268,Temp!$A:$C,N$1,FALSE)</f>
        <v>#VALUE!</v>
      </c>
      <c r="O1268" s="22" t="e">
        <f>VLOOKUP($G1268,Temp!$A:$C,O$1,FALSE)</f>
        <v>#VALUE!</v>
      </c>
      <c r="P1268" s="22" t="e">
        <f>VLOOKUP($G1268,Temp!$A:$C,P$1,FALSE)</f>
        <v>#VALUE!</v>
      </c>
      <c r="Q1268" s="22" t="e">
        <f>VLOOKUP($G1268,Temp!$A:$C,Q$1,FALSE)</f>
        <v>#VALUE!</v>
      </c>
      <c r="R1268" s="22" t="e">
        <f>VLOOKUP($G1268,Temp!$A:$C,R$1,FALSE)</f>
        <v>#VALUE!</v>
      </c>
      <c r="S1268" s="22" t="e">
        <f>VLOOKUP($G1268,Temp!$A:$C,S$1,FALSE)</f>
        <v>#VALUE!</v>
      </c>
      <c r="T1268" s="22" t="e">
        <f>VLOOKUP($G1268,Temp!$A:$C,T$1,FALSE)</f>
        <v>#VALUE!</v>
      </c>
      <c r="U1268" s="22" t="e">
        <f>VLOOKUP($G1268,Temp!$A:$C,U$1,FALSE)</f>
        <v>#VALUE!</v>
      </c>
      <c r="V1268" s="22" t="e">
        <f>VLOOKUP($G1268,Temp!$A:$C,V$1,FALSE)</f>
        <v>#VALUE!</v>
      </c>
      <c r="W1268" s="22" t="e">
        <f>VLOOKUP($G1268,Temp!$A:$C,W$1,FALSE)</f>
        <v>#VALUE!</v>
      </c>
      <c r="X1268" s="22" t="e">
        <f>VLOOKUP($G1268,Temp!$A:$C,X$1,FALSE)</f>
        <v>#VALUE!</v>
      </c>
      <c r="Y1268" s="22">
        <f>VLOOKUP($G1268,Temp!$A:$C,Y$1,FALSE)</f>
        <v>80</v>
      </c>
      <c r="Z1268" s="22">
        <f>VLOOKUP($G1268,Temp!$A:$C,Z$1,FALSE)</f>
        <v>0</v>
      </c>
      <c r="AA1268" s="22" t="e">
        <f>VLOOKUP($A1268,Searches!$A:$H,AA$1,FALSE)</f>
        <v>#N/A</v>
      </c>
      <c r="AB1268" s="22" t="e">
        <f>VLOOKUP($A1268,Searches!$A:$H,AB$1,FALSE)</f>
        <v>#N/A</v>
      </c>
      <c r="AC1268" s="22" t="e">
        <f>VLOOKUP($A1268,Searches!$A:$H,AC$1,FALSE)</f>
        <v>#N/A</v>
      </c>
      <c r="AD1268" s="22" t="e">
        <f>VLOOKUP($A1268,Searches!$A:$H,AD$1,FALSE)</f>
        <v>#N/A</v>
      </c>
      <c r="AE1268" s="22" t="e">
        <f>VLOOKUP($A1268,Searches!$A:$H,AE$1,FALSE)</f>
        <v>#N/A</v>
      </c>
      <c r="AF1268" s="22" t="e">
        <f>VLOOKUP($A1268,Searches!$A:$H,AF$1,FALSE)</f>
        <v>#N/A</v>
      </c>
      <c r="AG1268" s="22" t="e">
        <f>VLOOKUP($A1268,Searches!$A:$H,AG$1,FALSE)</f>
        <v>#N/A</v>
      </c>
      <c r="AH1268" s="22" t="str">
        <f>VLOOKUP($G1268,Temp!$D:$F,AH$1,FALSE)</f>
        <v>eaglerayinc.com</v>
      </c>
      <c r="AI1268" s="22">
        <f>VLOOKUP($G1268,Temp!$D:$F,AI$1,FALSE)</f>
        <v>0</v>
      </c>
      <c r="AJ1268" s="22" t="str">
        <f>VLOOKUP($G1268,Temp!$D:$F,AJ$1,FALSE)</f>
        <v>WordPress</v>
      </c>
    </row>
    <row r="1269" spans="1:36" ht="16" x14ac:dyDescent="0.2">
      <c r="A1269" s="8" t="str">
        <f t="shared" si="19"/>
        <v>Christina Sears Connexion Point</v>
      </c>
      <c r="B1269" s="8" t="s">
        <v>9039</v>
      </c>
      <c r="C1269" s="8" t="s">
        <v>9040</v>
      </c>
      <c r="D1269" s="8" t="s">
        <v>8985</v>
      </c>
      <c r="E1269" s="8" t="s">
        <v>634</v>
      </c>
      <c r="F1269" s="8" t="s">
        <v>9041</v>
      </c>
      <c r="G1269" s="8" t="s">
        <v>634</v>
      </c>
      <c r="H1269" s="22" t="e">
        <f>VLOOKUP($G1269,Temp!$A:$C,H$1,FALSE)</f>
        <v>#N/A</v>
      </c>
      <c r="I1269" s="22" t="e">
        <f>VLOOKUP($G1269,Temp!$A:$C,I$1,FALSE)</f>
        <v>#N/A</v>
      </c>
      <c r="J1269" s="22" t="e">
        <f>VLOOKUP($G1269,Temp!$A:$C,J$1,FALSE)</f>
        <v>#N/A</v>
      </c>
      <c r="K1269" s="22" t="e">
        <f>VLOOKUP($G1269,Temp!$A:$C,K$1,FALSE)</f>
        <v>#N/A</v>
      </c>
      <c r="L1269" s="22" t="e">
        <f>VLOOKUP($G1269,Temp!$A:$C,L$1,FALSE)</f>
        <v>#N/A</v>
      </c>
      <c r="M1269" s="22" t="e">
        <f>VLOOKUP($G1269,Temp!$A:$C,M$1,FALSE)</f>
        <v>#N/A</v>
      </c>
      <c r="N1269" s="22" t="e">
        <f>VLOOKUP($G1269,Temp!$A:$C,N$1,FALSE)</f>
        <v>#N/A</v>
      </c>
      <c r="O1269" s="22" t="e">
        <f>VLOOKUP($G1269,Temp!$A:$C,O$1,FALSE)</f>
        <v>#N/A</v>
      </c>
      <c r="P1269" s="22" t="e">
        <f>VLOOKUP($G1269,Temp!$A:$C,P$1,FALSE)</f>
        <v>#N/A</v>
      </c>
      <c r="Q1269" s="22" t="e">
        <f>VLOOKUP($G1269,Temp!$A:$C,Q$1,FALSE)</f>
        <v>#N/A</v>
      </c>
      <c r="R1269" s="22" t="e">
        <f>VLOOKUP($G1269,Temp!$A:$C,R$1,FALSE)</f>
        <v>#N/A</v>
      </c>
      <c r="S1269" s="22" t="e">
        <f>VLOOKUP($G1269,Temp!$A:$C,S$1,FALSE)</f>
        <v>#N/A</v>
      </c>
      <c r="T1269" s="22" t="e">
        <f>VLOOKUP($G1269,Temp!$A:$C,T$1,FALSE)</f>
        <v>#N/A</v>
      </c>
      <c r="U1269" s="22" t="e">
        <f>VLOOKUP($G1269,Temp!$A:$C,U$1,FALSE)</f>
        <v>#N/A</v>
      </c>
      <c r="V1269" s="22" t="e">
        <f>VLOOKUP($G1269,Temp!$A:$C,V$1,FALSE)</f>
        <v>#N/A</v>
      </c>
      <c r="W1269" s="22" t="e">
        <f>VLOOKUP($G1269,Temp!$A:$C,W$1,FALSE)</f>
        <v>#N/A</v>
      </c>
      <c r="X1269" s="22" t="e">
        <f>VLOOKUP($G1269,Temp!$A:$C,X$1,FALSE)</f>
        <v>#N/A</v>
      </c>
      <c r="Y1269" s="22" t="e">
        <f>VLOOKUP($G1269,Temp!$A:$C,Y$1,FALSE)</f>
        <v>#N/A</v>
      </c>
      <c r="Z1269" s="22" t="e">
        <f>VLOOKUP($G1269,Temp!$A:$C,Z$1,FALSE)</f>
        <v>#N/A</v>
      </c>
      <c r="AA1269" s="22" t="e">
        <f>VLOOKUP($A1269,Searches!$A:$H,AA$1,FALSE)</f>
        <v>#N/A</v>
      </c>
      <c r="AB1269" s="22" t="e">
        <f>VLOOKUP($A1269,Searches!$A:$H,AB$1,FALSE)</f>
        <v>#N/A</v>
      </c>
      <c r="AC1269" s="22" t="e">
        <f>VLOOKUP($A1269,Searches!$A:$H,AC$1,FALSE)</f>
        <v>#N/A</v>
      </c>
      <c r="AD1269" s="22" t="e">
        <f>VLOOKUP($A1269,Searches!$A:$H,AD$1,FALSE)</f>
        <v>#N/A</v>
      </c>
      <c r="AE1269" s="22" t="e">
        <f>VLOOKUP($A1269,Searches!$A:$H,AE$1,FALSE)</f>
        <v>#N/A</v>
      </c>
      <c r="AF1269" s="22" t="e">
        <f>VLOOKUP($A1269,Searches!$A:$H,AF$1,FALSE)</f>
        <v>#N/A</v>
      </c>
      <c r="AG1269" s="22" t="e">
        <f>VLOOKUP($A1269,Searches!$A:$H,AG$1,FALSE)</f>
        <v>#N/A</v>
      </c>
      <c r="AH1269" s="22" t="e">
        <f>VLOOKUP($G1269,Temp!$D:$F,AH$1,FALSE)</f>
        <v>#N/A</v>
      </c>
      <c r="AI1269" s="22" t="e">
        <f>VLOOKUP($G1269,Temp!$D:$F,AI$1,FALSE)</f>
        <v>#N/A</v>
      </c>
      <c r="AJ1269" s="22" t="e">
        <f>VLOOKUP($G1269,Temp!$D:$F,AJ$1,FALSE)</f>
        <v>#N/A</v>
      </c>
    </row>
    <row r="1270" spans="1:36" ht="16" x14ac:dyDescent="0.2">
      <c r="A1270" s="8" t="str">
        <f t="shared" si="19"/>
        <v>Tom Murray Dell Technologies</v>
      </c>
      <c r="B1270" s="8" t="s">
        <v>1696</v>
      </c>
      <c r="C1270" s="8" t="s">
        <v>7193</v>
      </c>
      <c r="D1270" s="8" t="s">
        <v>9042</v>
      </c>
      <c r="E1270" s="8" t="s">
        <v>634</v>
      </c>
      <c r="F1270" s="8" t="s">
        <v>8791</v>
      </c>
      <c r="G1270" s="12" t="s">
        <v>8337</v>
      </c>
      <c r="H1270" s="22" t="str">
        <f>VLOOKUP($G1270,Temp!$A:$C,H$1,FALSE)</f>
        <v>delltechnologies.com</v>
      </c>
      <c r="I1270" s="22" t="e">
        <f>VLOOKUP($G1270,Temp!$A:$C,I$1,FALSE)</f>
        <v>#VALUE!</v>
      </c>
      <c r="J1270" s="22" t="e">
        <f>VLOOKUP($G1270,Temp!$A:$C,J$1,FALSE)</f>
        <v>#VALUE!</v>
      </c>
      <c r="K1270" s="22" t="e">
        <f>VLOOKUP($G1270,Temp!$A:$C,K$1,FALSE)</f>
        <v>#VALUE!</v>
      </c>
      <c r="L1270" s="22" t="e">
        <f>VLOOKUP($G1270,Temp!$A:$C,L$1,FALSE)</f>
        <v>#VALUE!</v>
      </c>
      <c r="M1270" s="22" t="e">
        <f>VLOOKUP($G1270,Temp!$A:$C,M$1,FALSE)</f>
        <v>#VALUE!</v>
      </c>
      <c r="N1270" s="22" t="e">
        <f>VLOOKUP($G1270,Temp!$A:$C,N$1,FALSE)</f>
        <v>#VALUE!</v>
      </c>
      <c r="O1270" s="22" t="e">
        <f>VLOOKUP($G1270,Temp!$A:$C,O$1,FALSE)</f>
        <v>#VALUE!</v>
      </c>
      <c r="P1270" s="22" t="e">
        <f>VLOOKUP($G1270,Temp!$A:$C,P$1,FALSE)</f>
        <v>#VALUE!</v>
      </c>
      <c r="Q1270" s="22" t="e">
        <f>VLOOKUP($G1270,Temp!$A:$C,Q$1,FALSE)</f>
        <v>#VALUE!</v>
      </c>
      <c r="R1270" s="22" t="e">
        <f>VLOOKUP($G1270,Temp!$A:$C,R$1,FALSE)</f>
        <v>#VALUE!</v>
      </c>
      <c r="S1270" s="22" t="e">
        <f>VLOOKUP($G1270,Temp!$A:$C,S$1,FALSE)</f>
        <v>#VALUE!</v>
      </c>
      <c r="T1270" s="22" t="e">
        <f>VLOOKUP($G1270,Temp!$A:$C,T$1,FALSE)</f>
        <v>#VALUE!</v>
      </c>
      <c r="U1270" s="22" t="e">
        <f>VLOOKUP($G1270,Temp!$A:$C,U$1,FALSE)</f>
        <v>#VALUE!</v>
      </c>
      <c r="V1270" s="22" t="e">
        <f>VLOOKUP($G1270,Temp!$A:$C,V$1,FALSE)</f>
        <v>#VALUE!</v>
      </c>
      <c r="W1270" s="22" t="e">
        <f>VLOOKUP($G1270,Temp!$A:$C,W$1,FALSE)</f>
        <v>#VALUE!</v>
      </c>
      <c r="X1270" s="22" t="e">
        <f>VLOOKUP($G1270,Temp!$A:$C,X$1,FALSE)</f>
        <v>#VALUE!</v>
      </c>
      <c r="Y1270" s="22">
        <f>VLOOKUP($G1270,Temp!$A:$C,Y$1,FALSE)</f>
        <v>30600</v>
      </c>
      <c r="Z1270" s="22">
        <f>VLOOKUP($G1270,Temp!$A:$C,Z$1,FALSE)</f>
        <v>5400</v>
      </c>
      <c r="AA1270" s="22" t="e">
        <f>VLOOKUP($A1270,Searches!$A:$H,AA$1,FALSE)</f>
        <v>#N/A</v>
      </c>
      <c r="AB1270" s="22" t="e">
        <f>VLOOKUP($A1270,Searches!$A:$H,AB$1,FALSE)</f>
        <v>#N/A</v>
      </c>
      <c r="AC1270" s="22" t="e">
        <f>VLOOKUP($A1270,Searches!$A:$H,AC$1,FALSE)</f>
        <v>#N/A</v>
      </c>
      <c r="AD1270" s="22" t="e">
        <f>VLOOKUP($A1270,Searches!$A:$H,AD$1,FALSE)</f>
        <v>#N/A</v>
      </c>
      <c r="AE1270" s="22" t="e">
        <f>VLOOKUP($A1270,Searches!$A:$H,AE$1,FALSE)</f>
        <v>#N/A</v>
      </c>
      <c r="AF1270" s="22" t="e">
        <f>VLOOKUP($A1270,Searches!$A:$H,AF$1,FALSE)</f>
        <v>#N/A</v>
      </c>
      <c r="AG1270" s="22" t="e">
        <f>VLOOKUP($A1270,Searches!$A:$H,AG$1,FALSE)</f>
        <v>#N/A</v>
      </c>
      <c r="AH1270" s="22" t="e">
        <f>VLOOKUP($G1270,Temp!$D:$F,AH$1,FALSE)</f>
        <v>#N/A</v>
      </c>
      <c r="AI1270" s="22" t="e">
        <f>VLOOKUP($G1270,Temp!$D:$F,AI$1,FALSE)</f>
        <v>#N/A</v>
      </c>
      <c r="AJ1270" s="22" t="e">
        <f>VLOOKUP($G1270,Temp!$D:$F,AJ$1,FALSE)</f>
        <v>#N/A</v>
      </c>
    </row>
    <row r="1271" spans="1:36" ht="16" x14ac:dyDescent="0.2">
      <c r="A1271" s="8" t="str">
        <f t="shared" si="19"/>
        <v>Marianne Budnik CyberArk</v>
      </c>
      <c r="B1271" s="8" t="s">
        <v>9044</v>
      </c>
      <c r="C1271" s="8" t="s">
        <v>9045</v>
      </c>
      <c r="D1271" s="8" t="s">
        <v>42</v>
      </c>
      <c r="E1271" s="8" t="s">
        <v>9046</v>
      </c>
      <c r="F1271" s="8" t="s">
        <v>9047</v>
      </c>
      <c r="G1271" s="12" t="s">
        <v>8338</v>
      </c>
      <c r="H1271" s="22" t="str">
        <f>VLOOKUP($G1271,Temp!$A:$C,H$1,FALSE)</f>
        <v>cyberark.com</v>
      </c>
      <c r="I1271" s="22" t="e">
        <f>VLOOKUP($G1271,Temp!$A:$C,I$1,FALSE)</f>
        <v>#VALUE!</v>
      </c>
      <c r="J1271" s="22" t="e">
        <f>VLOOKUP($G1271,Temp!$A:$C,J$1,FALSE)</f>
        <v>#VALUE!</v>
      </c>
      <c r="K1271" s="22" t="e">
        <f>VLOOKUP($G1271,Temp!$A:$C,K$1,FALSE)</f>
        <v>#VALUE!</v>
      </c>
      <c r="L1271" s="22" t="e">
        <f>VLOOKUP($G1271,Temp!$A:$C,L$1,FALSE)</f>
        <v>#VALUE!</v>
      </c>
      <c r="M1271" s="22" t="e">
        <f>VLOOKUP($G1271,Temp!$A:$C,M$1,FALSE)</f>
        <v>#VALUE!</v>
      </c>
      <c r="N1271" s="22" t="e">
        <f>VLOOKUP($G1271,Temp!$A:$C,N$1,FALSE)</f>
        <v>#VALUE!</v>
      </c>
      <c r="O1271" s="22" t="e">
        <f>VLOOKUP($G1271,Temp!$A:$C,O$1,FALSE)</f>
        <v>#VALUE!</v>
      </c>
      <c r="P1271" s="22" t="e">
        <f>VLOOKUP($G1271,Temp!$A:$C,P$1,FALSE)</f>
        <v>#VALUE!</v>
      </c>
      <c r="Q1271" s="22" t="e">
        <f>VLOOKUP($G1271,Temp!$A:$C,Q$1,FALSE)</f>
        <v>#VALUE!</v>
      </c>
      <c r="R1271" s="22" t="e">
        <f>VLOOKUP($G1271,Temp!$A:$C,R$1,FALSE)</f>
        <v>#VALUE!</v>
      </c>
      <c r="S1271" s="22" t="e">
        <f>VLOOKUP($G1271,Temp!$A:$C,S$1,FALSE)</f>
        <v>#VALUE!</v>
      </c>
      <c r="T1271" s="22" t="e">
        <f>VLOOKUP($G1271,Temp!$A:$C,T$1,FALSE)</f>
        <v>#VALUE!</v>
      </c>
      <c r="U1271" s="22" t="e">
        <f>VLOOKUP($G1271,Temp!$A:$C,U$1,FALSE)</f>
        <v>#VALUE!</v>
      </c>
      <c r="V1271" s="22" t="e">
        <f>VLOOKUP($G1271,Temp!$A:$C,V$1,FALSE)</f>
        <v>#VALUE!</v>
      </c>
      <c r="W1271" s="22" t="e">
        <f>VLOOKUP($G1271,Temp!$A:$C,W$1,FALSE)</f>
        <v>#VALUE!</v>
      </c>
      <c r="X1271" s="22" t="e">
        <f>VLOOKUP($G1271,Temp!$A:$C,X$1,FALSE)</f>
        <v>#VALUE!</v>
      </c>
      <c r="Y1271" s="22">
        <f>VLOOKUP($G1271,Temp!$A:$C,Y$1,FALSE)</f>
        <v>0</v>
      </c>
      <c r="Z1271" s="22">
        <f>VLOOKUP($G1271,Temp!$A:$C,Z$1,FALSE)</f>
        <v>0</v>
      </c>
      <c r="AA1271" s="22" t="e">
        <f>VLOOKUP($A1271,Searches!$A:$H,AA$1,FALSE)</f>
        <v>#N/A</v>
      </c>
      <c r="AB1271" s="22" t="e">
        <f>VLOOKUP($A1271,Searches!$A:$H,AB$1,FALSE)</f>
        <v>#N/A</v>
      </c>
      <c r="AC1271" s="22" t="e">
        <f>VLOOKUP($A1271,Searches!$A:$H,AC$1,FALSE)</f>
        <v>#N/A</v>
      </c>
      <c r="AD1271" s="22" t="e">
        <f>VLOOKUP($A1271,Searches!$A:$H,AD$1,FALSE)</f>
        <v>#N/A</v>
      </c>
      <c r="AE1271" s="22" t="e">
        <f>VLOOKUP($A1271,Searches!$A:$H,AE$1,FALSE)</f>
        <v>#N/A</v>
      </c>
      <c r="AF1271" s="22" t="e">
        <f>VLOOKUP($A1271,Searches!$A:$H,AF$1,FALSE)</f>
        <v>#N/A</v>
      </c>
      <c r="AG1271" s="22" t="e">
        <f>VLOOKUP($A1271,Searches!$A:$H,AG$1,FALSE)</f>
        <v>#N/A</v>
      </c>
      <c r="AH1271" s="22" t="str">
        <f>VLOOKUP($G1271,Temp!$D:$F,AH$1,FALSE)</f>
        <v>cyberark.com</v>
      </c>
      <c r="AI1271" s="22" t="str">
        <f>VLOOKUP($G1271,Temp!$D:$F,AI$1,FALSE)</f>
        <v>Marketo</v>
      </c>
      <c r="AJ1271" s="22" t="str">
        <f>VLOOKUP($G1271,Temp!$D:$F,AJ$1,FALSE)</f>
        <v>WordPress</v>
      </c>
    </row>
    <row r="1272" spans="1:36" ht="16" x14ac:dyDescent="0.2">
      <c r="A1272" s="8" t="str">
        <f t="shared" si="19"/>
        <v>Pablo Trinidad Galileo Business Consulting</v>
      </c>
      <c r="B1272" s="8" t="s">
        <v>9054</v>
      </c>
      <c r="C1272" s="8" t="s">
        <v>9055</v>
      </c>
      <c r="D1272" s="8" t="s">
        <v>3698</v>
      </c>
      <c r="E1272" s="8" t="s">
        <v>9056</v>
      </c>
      <c r="F1272" s="8" t="s">
        <v>9057</v>
      </c>
      <c r="G1272" s="12" t="s">
        <v>8346</v>
      </c>
      <c r="H1272" s="22" t="str">
        <f>VLOOKUP($G1272,Temp!$A:$C,H$1,FALSE)</f>
        <v>galileobc.com</v>
      </c>
      <c r="I1272" s="22" t="e">
        <f>VLOOKUP($G1272,Temp!$A:$C,I$1,FALSE)</f>
        <v>#VALUE!</v>
      </c>
      <c r="J1272" s="22" t="e">
        <f>VLOOKUP($G1272,Temp!$A:$C,J$1,FALSE)</f>
        <v>#VALUE!</v>
      </c>
      <c r="K1272" s="22" t="e">
        <f>VLOOKUP($G1272,Temp!$A:$C,K$1,FALSE)</f>
        <v>#VALUE!</v>
      </c>
      <c r="L1272" s="22" t="e">
        <f>VLOOKUP($G1272,Temp!$A:$C,L$1,FALSE)</f>
        <v>#VALUE!</v>
      </c>
      <c r="M1272" s="22" t="e">
        <f>VLOOKUP($G1272,Temp!$A:$C,M$1,FALSE)</f>
        <v>#VALUE!</v>
      </c>
      <c r="N1272" s="22" t="e">
        <f>VLOOKUP($G1272,Temp!$A:$C,N$1,FALSE)</f>
        <v>#VALUE!</v>
      </c>
      <c r="O1272" s="22" t="e">
        <f>VLOOKUP($G1272,Temp!$A:$C,O$1,FALSE)</f>
        <v>#VALUE!</v>
      </c>
      <c r="P1272" s="22" t="e">
        <f>VLOOKUP($G1272,Temp!$A:$C,P$1,FALSE)</f>
        <v>#VALUE!</v>
      </c>
      <c r="Q1272" s="22" t="e">
        <f>VLOOKUP($G1272,Temp!$A:$C,Q$1,FALSE)</f>
        <v>#VALUE!</v>
      </c>
      <c r="R1272" s="22" t="e">
        <f>VLOOKUP($G1272,Temp!$A:$C,R$1,FALSE)</f>
        <v>#VALUE!</v>
      </c>
      <c r="S1272" s="22" t="e">
        <f>VLOOKUP($G1272,Temp!$A:$C,S$1,FALSE)</f>
        <v>#VALUE!</v>
      </c>
      <c r="T1272" s="22" t="e">
        <f>VLOOKUP($G1272,Temp!$A:$C,T$1,FALSE)</f>
        <v>#VALUE!</v>
      </c>
      <c r="U1272" s="22" t="e">
        <f>VLOOKUP($G1272,Temp!$A:$C,U$1,FALSE)</f>
        <v>#VALUE!</v>
      </c>
      <c r="V1272" s="22" t="e">
        <f>VLOOKUP($G1272,Temp!$A:$C,V$1,FALSE)</f>
        <v>#VALUE!</v>
      </c>
      <c r="W1272" s="22" t="e">
        <f>VLOOKUP($G1272,Temp!$A:$C,W$1,FALSE)</f>
        <v>#VALUE!</v>
      </c>
      <c r="X1272" s="22" t="e">
        <f>VLOOKUP($G1272,Temp!$A:$C,X$1,FALSE)</f>
        <v>#VALUE!</v>
      </c>
      <c r="Y1272" s="22">
        <f>VLOOKUP($G1272,Temp!$A:$C,Y$1,FALSE)</f>
        <v>0</v>
      </c>
      <c r="Z1272" s="22">
        <f>VLOOKUP($G1272,Temp!$A:$C,Z$1,FALSE)</f>
        <v>0</v>
      </c>
      <c r="AA1272" s="22" t="e">
        <f>VLOOKUP($A1272,Searches!$A:$H,AA$1,FALSE)</f>
        <v>#N/A</v>
      </c>
      <c r="AB1272" s="22" t="e">
        <f>VLOOKUP($A1272,Searches!$A:$H,AB$1,FALSE)</f>
        <v>#N/A</v>
      </c>
      <c r="AC1272" s="22" t="e">
        <f>VLOOKUP($A1272,Searches!$A:$H,AC$1,FALSE)</f>
        <v>#N/A</v>
      </c>
      <c r="AD1272" s="22" t="e">
        <f>VLOOKUP($A1272,Searches!$A:$H,AD$1,FALSE)</f>
        <v>#N/A</v>
      </c>
      <c r="AE1272" s="22" t="e">
        <f>VLOOKUP($A1272,Searches!$A:$H,AE$1,FALSE)</f>
        <v>#N/A</v>
      </c>
      <c r="AF1272" s="22" t="e">
        <f>VLOOKUP($A1272,Searches!$A:$H,AF$1,FALSE)</f>
        <v>#N/A</v>
      </c>
      <c r="AG1272" s="22" t="e">
        <f>VLOOKUP($A1272,Searches!$A:$H,AG$1,FALSE)</f>
        <v>#N/A</v>
      </c>
      <c r="AH1272" s="22" t="e">
        <f>VLOOKUP($G1272,Temp!$D:$F,AH$1,FALSE)</f>
        <v>#N/A</v>
      </c>
      <c r="AI1272" s="22" t="e">
        <f>VLOOKUP($G1272,Temp!$D:$F,AI$1,FALSE)</f>
        <v>#N/A</v>
      </c>
      <c r="AJ1272" s="22" t="e">
        <f>VLOOKUP($G1272,Temp!$D:$F,AJ$1,FALSE)</f>
        <v>#N/A</v>
      </c>
    </row>
    <row r="1273" spans="1:36" ht="16" x14ac:dyDescent="0.2">
      <c r="A1273" s="8" t="str">
        <f t="shared" si="19"/>
        <v>Abraham Kashiwagi Infusionsoft</v>
      </c>
      <c r="B1273" s="8" t="s">
        <v>9061</v>
      </c>
      <c r="C1273" s="8" t="s">
        <v>9062</v>
      </c>
      <c r="D1273" s="8" t="s">
        <v>9063</v>
      </c>
      <c r="E1273" s="8" t="s">
        <v>9064</v>
      </c>
      <c r="F1273" s="8" t="s">
        <v>5924</v>
      </c>
      <c r="G1273" s="12" t="s">
        <v>5524</v>
      </c>
      <c r="H1273" s="22" t="str">
        <f>VLOOKUP($G1273,Temp!$A:$C,H$1,FALSE)</f>
        <v>infusionsoft.com</v>
      </c>
      <c r="I1273" s="22" t="e">
        <f>VLOOKUP($G1273,Temp!$A:$C,I$1,FALSE)</f>
        <v>#VALUE!</v>
      </c>
      <c r="J1273" s="22" t="e">
        <f>VLOOKUP($G1273,Temp!$A:$C,J$1,FALSE)</f>
        <v>#VALUE!</v>
      </c>
      <c r="K1273" s="22" t="e">
        <f>VLOOKUP($G1273,Temp!$A:$C,K$1,FALSE)</f>
        <v>#VALUE!</v>
      </c>
      <c r="L1273" s="22" t="e">
        <f>VLOOKUP($G1273,Temp!$A:$C,L$1,FALSE)</f>
        <v>#VALUE!</v>
      </c>
      <c r="M1273" s="22" t="e">
        <f>VLOOKUP($G1273,Temp!$A:$C,M$1,FALSE)</f>
        <v>#VALUE!</v>
      </c>
      <c r="N1273" s="22" t="e">
        <f>VLOOKUP($G1273,Temp!$A:$C,N$1,FALSE)</f>
        <v>#VALUE!</v>
      </c>
      <c r="O1273" s="22" t="e">
        <f>VLOOKUP($G1273,Temp!$A:$C,O$1,FALSE)</f>
        <v>#VALUE!</v>
      </c>
      <c r="P1273" s="22" t="e">
        <f>VLOOKUP($G1273,Temp!$A:$C,P$1,FALSE)</f>
        <v>#VALUE!</v>
      </c>
      <c r="Q1273" s="22" t="e">
        <f>VLOOKUP($G1273,Temp!$A:$C,Q$1,FALSE)</f>
        <v>#VALUE!</v>
      </c>
      <c r="R1273" s="22" t="e">
        <f>VLOOKUP($G1273,Temp!$A:$C,R$1,FALSE)</f>
        <v>#VALUE!</v>
      </c>
      <c r="S1273" s="22" t="e">
        <f>VLOOKUP($G1273,Temp!$A:$C,S$1,FALSE)</f>
        <v>#VALUE!</v>
      </c>
      <c r="T1273" s="22" t="e">
        <f>VLOOKUP($G1273,Temp!$A:$C,T$1,FALSE)</f>
        <v>#VALUE!</v>
      </c>
      <c r="U1273" s="22" t="e">
        <f>VLOOKUP($G1273,Temp!$A:$C,U$1,FALSE)</f>
        <v>#VALUE!</v>
      </c>
      <c r="V1273" s="22" t="e">
        <f>VLOOKUP($G1273,Temp!$A:$C,V$1,FALSE)</f>
        <v>#VALUE!</v>
      </c>
      <c r="W1273" s="22" t="e">
        <f>VLOOKUP($G1273,Temp!$A:$C,W$1,FALSE)</f>
        <v>#VALUE!</v>
      </c>
      <c r="X1273" s="22" t="e">
        <f>VLOOKUP($G1273,Temp!$A:$C,X$1,FALSE)</f>
        <v>#VALUE!</v>
      </c>
      <c r="Y1273" s="22">
        <f>VLOOKUP($G1273,Temp!$A:$C,Y$1,FALSE)</f>
        <v>512000</v>
      </c>
      <c r="Z1273" s="22">
        <f>VLOOKUP($G1273,Temp!$A:$C,Z$1,FALSE)</f>
        <v>18200</v>
      </c>
      <c r="AA1273" s="22" t="e">
        <f>VLOOKUP($A1273,Searches!$A:$H,AA$1,FALSE)</f>
        <v>#N/A</v>
      </c>
      <c r="AB1273" s="22" t="e">
        <f>VLOOKUP($A1273,Searches!$A:$H,AB$1,FALSE)</f>
        <v>#N/A</v>
      </c>
      <c r="AC1273" s="22" t="e">
        <f>VLOOKUP($A1273,Searches!$A:$H,AC$1,FALSE)</f>
        <v>#N/A</v>
      </c>
      <c r="AD1273" s="22" t="e">
        <f>VLOOKUP($A1273,Searches!$A:$H,AD$1,FALSE)</f>
        <v>#N/A</v>
      </c>
      <c r="AE1273" s="22" t="e">
        <f>VLOOKUP($A1273,Searches!$A:$H,AE$1,FALSE)</f>
        <v>#N/A</v>
      </c>
      <c r="AF1273" s="22" t="e">
        <f>VLOOKUP($A1273,Searches!$A:$H,AF$1,FALSE)</f>
        <v>#N/A</v>
      </c>
      <c r="AG1273" s="22" t="e">
        <f>VLOOKUP($A1273,Searches!$A:$H,AG$1,FALSE)</f>
        <v>#N/A</v>
      </c>
      <c r="AH1273" s="22" t="e">
        <f>VLOOKUP($G1273,Temp!$D:$F,AH$1,FALSE)</f>
        <v>#N/A</v>
      </c>
      <c r="AI1273" s="22" t="e">
        <f>VLOOKUP($G1273,Temp!$D:$F,AI$1,FALSE)</f>
        <v>#N/A</v>
      </c>
      <c r="AJ1273" s="22" t="e">
        <f>VLOOKUP($G1273,Temp!$D:$F,AJ$1,FALSE)</f>
        <v>#N/A</v>
      </c>
    </row>
    <row r="1274" spans="1:36" ht="16" x14ac:dyDescent="0.2">
      <c r="A1274" s="8" t="str">
        <f t="shared" si="19"/>
        <v>Nicholas Petit Vamonde</v>
      </c>
      <c r="B1274" s="8" t="s">
        <v>9067</v>
      </c>
      <c r="C1274" s="8" t="s">
        <v>9068</v>
      </c>
      <c r="D1274" s="8" t="s">
        <v>9069</v>
      </c>
      <c r="E1274" s="8" t="s">
        <v>9070</v>
      </c>
      <c r="F1274" s="8" t="s">
        <v>9071</v>
      </c>
      <c r="G1274" s="12" t="s">
        <v>8358</v>
      </c>
      <c r="H1274" s="22" t="str">
        <f>VLOOKUP($G1274,Temp!$A:$C,H$1,FALSE)</f>
        <v>vamonde.com</v>
      </c>
      <c r="I1274" s="22" t="e">
        <f>VLOOKUP($G1274,Temp!$A:$C,I$1,FALSE)</f>
        <v>#VALUE!</v>
      </c>
      <c r="J1274" s="22" t="e">
        <f>VLOOKUP($G1274,Temp!$A:$C,J$1,FALSE)</f>
        <v>#VALUE!</v>
      </c>
      <c r="K1274" s="22" t="e">
        <f>VLOOKUP($G1274,Temp!$A:$C,K$1,FALSE)</f>
        <v>#VALUE!</v>
      </c>
      <c r="L1274" s="22" t="e">
        <f>VLOOKUP($G1274,Temp!$A:$C,L$1,FALSE)</f>
        <v>#VALUE!</v>
      </c>
      <c r="M1274" s="22" t="e">
        <f>VLOOKUP($G1274,Temp!$A:$C,M$1,FALSE)</f>
        <v>#VALUE!</v>
      </c>
      <c r="N1274" s="22" t="e">
        <f>VLOOKUP($G1274,Temp!$A:$C,N$1,FALSE)</f>
        <v>#VALUE!</v>
      </c>
      <c r="O1274" s="22" t="e">
        <f>VLOOKUP($G1274,Temp!$A:$C,O$1,FALSE)</f>
        <v>#VALUE!</v>
      </c>
      <c r="P1274" s="22" t="e">
        <f>VLOOKUP($G1274,Temp!$A:$C,P$1,FALSE)</f>
        <v>#VALUE!</v>
      </c>
      <c r="Q1274" s="22" t="e">
        <f>VLOOKUP($G1274,Temp!$A:$C,Q$1,FALSE)</f>
        <v>#VALUE!</v>
      </c>
      <c r="R1274" s="22" t="e">
        <f>VLOOKUP($G1274,Temp!$A:$C,R$1,FALSE)</f>
        <v>#VALUE!</v>
      </c>
      <c r="S1274" s="22" t="e">
        <f>VLOOKUP($G1274,Temp!$A:$C,S$1,FALSE)</f>
        <v>#VALUE!</v>
      </c>
      <c r="T1274" s="22" t="e">
        <f>VLOOKUP($G1274,Temp!$A:$C,T$1,FALSE)</f>
        <v>#VALUE!</v>
      </c>
      <c r="U1274" s="22" t="e">
        <f>VLOOKUP($G1274,Temp!$A:$C,U$1,FALSE)</f>
        <v>#VALUE!</v>
      </c>
      <c r="V1274" s="22" t="e">
        <f>VLOOKUP($G1274,Temp!$A:$C,V$1,FALSE)</f>
        <v>#VALUE!</v>
      </c>
      <c r="W1274" s="22" t="e">
        <f>VLOOKUP($G1274,Temp!$A:$C,W$1,FALSE)</f>
        <v>#VALUE!</v>
      </c>
      <c r="X1274" s="22" t="e">
        <f>VLOOKUP($G1274,Temp!$A:$C,X$1,FALSE)</f>
        <v>#VALUE!</v>
      </c>
      <c r="Y1274" s="22">
        <f>VLOOKUP($G1274,Temp!$A:$C,Y$1,FALSE)</f>
        <v>0</v>
      </c>
      <c r="Z1274" s="22">
        <f>VLOOKUP($G1274,Temp!$A:$C,Z$1,FALSE)</f>
        <v>0</v>
      </c>
      <c r="AA1274" s="22" t="str">
        <f>VLOOKUP($A1274,Searches!$A:$H,AA$1,FALSE)</f>
        <v>Nicholas Petit</v>
      </c>
      <c r="AB1274" s="22" t="str">
        <f>VLOOKUP($A1274,Searches!$A:$H,AB$1,FALSE)</f>
        <v>Vamonde</v>
      </c>
      <c r="AC1274" s="22" t="str">
        <f>VLOOKUP($A1274,Searches!$A:$H,AC$1,FALSE)</f>
        <v>Chief Revenue Officer | Chief Marketing Officer</v>
      </c>
      <c r="AD1274" s="22" t="str">
        <f>VLOOKUP($A1274,Searches!$A:$H,AD$1,FALSE)</f>
        <v>2nd</v>
      </c>
      <c r="AE1274" s="22" t="str">
        <f>VLOOKUP($A1274,Searches!$A:$H,AE$1,FALSE)</f>
        <v/>
      </c>
      <c r="AF1274" s="22" t="str">
        <f>VLOOKUP($A1274,Searches!$A:$H,AF$1,FALSE)</f>
        <v>Greater Chicago Area</v>
      </c>
      <c r="AG1274" s="22" t="str">
        <f>VLOOKUP($A1274,Searches!$A:$H,AG$1,FALSE)</f>
        <v>https://www.linkedin.com/sales/profile/10706662,pD_L,NAME_SEARCH?moduleKey=peopleSearchResults&amp;pageKey=sales-search3-people-refinement&amp;contextId=635D3E904723061580FE6AF00A2B0000&amp;requestId=b2dc7d9d-3250-4e70-8896-098446de9ecd&amp;action=CLICK&amp;target=urn%3Ali%3AsalesLead%3A(-1%2C10706662)&amp;pageNumber=18&amp;targetEl=profilelink&amp;position=2&amp;trk=lss-serp-result-lead_photo</v>
      </c>
      <c r="AH1274" s="22" t="e">
        <f>VLOOKUP($G1274,Temp!$D:$F,AH$1,FALSE)</f>
        <v>#N/A</v>
      </c>
      <c r="AI1274" s="22" t="e">
        <f>VLOOKUP($G1274,Temp!$D:$F,AI$1,FALSE)</f>
        <v>#N/A</v>
      </c>
      <c r="AJ1274" s="22" t="e">
        <f>VLOOKUP($G1274,Temp!$D:$F,AJ$1,FALSE)</f>
        <v>#N/A</v>
      </c>
    </row>
    <row r="1275" spans="1:36" ht="16" x14ac:dyDescent="0.2">
      <c r="A1275" s="8" t="str">
        <f t="shared" si="19"/>
        <v>Nicole Bettan IdeaTrek (JNR Ventures)</v>
      </c>
      <c r="B1275" s="8" t="s">
        <v>2764</v>
      </c>
      <c r="C1275" s="8" t="s">
        <v>9076</v>
      </c>
      <c r="D1275" s="8" t="s">
        <v>3954</v>
      </c>
      <c r="E1275" s="8" t="s">
        <v>634</v>
      </c>
      <c r="F1275" s="8" t="s">
        <v>9077</v>
      </c>
      <c r="G1275" s="8" t="s">
        <v>634</v>
      </c>
      <c r="H1275" s="22" t="e">
        <f>VLOOKUP($G1275,Temp!$A:$C,H$1,FALSE)</f>
        <v>#N/A</v>
      </c>
      <c r="I1275" s="22" t="e">
        <f>VLOOKUP($G1275,Temp!$A:$C,I$1,FALSE)</f>
        <v>#N/A</v>
      </c>
      <c r="J1275" s="22" t="e">
        <f>VLOOKUP($G1275,Temp!$A:$C,J$1,FALSE)</f>
        <v>#N/A</v>
      </c>
      <c r="K1275" s="22" t="e">
        <f>VLOOKUP($G1275,Temp!$A:$C,K$1,FALSE)</f>
        <v>#N/A</v>
      </c>
      <c r="L1275" s="22" t="e">
        <f>VLOOKUP($G1275,Temp!$A:$C,L$1,FALSE)</f>
        <v>#N/A</v>
      </c>
      <c r="M1275" s="22" t="e">
        <f>VLOOKUP($G1275,Temp!$A:$C,M$1,FALSE)</f>
        <v>#N/A</v>
      </c>
      <c r="N1275" s="22" t="e">
        <f>VLOOKUP($G1275,Temp!$A:$C,N$1,FALSE)</f>
        <v>#N/A</v>
      </c>
      <c r="O1275" s="22" t="e">
        <f>VLOOKUP($G1275,Temp!$A:$C,O$1,FALSE)</f>
        <v>#N/A</v>
      </c>
      <c r="P1275" s="22" t="e">
        <f>VLOOKUP($G1275,Temp!$A:$C,P$1,FALSE)</f>
        <v>#N/A</v>
      </c>
      <c r="Q1275" s="22" t="e">
        <f>VLOOKUP($G1275,Temp!$A:$C,Q$1,FALSE)</f>
        <v>#N/A</v>
      </c>
      <c r="R1275" s="22" t="e">
        <f>VLOOKUP($G1275,Temp!$A:$C,R$1,FALSE)</f>
        <v>#N/A</v>
      </c>
      <c r="S1275" s="22" t="e">
        <f>VLOOKUP($G1275,Temp!$A:$C,S$1,FALSE)</f>
        <v>#N/A</v>
      </c>
      <c r="T1275" s="22" t="e">
        <f>VLOOKUP($G1275,Temp!$A:$C,T$1,FALSE)</f>
        <v>#N/A</v>
      </c>
      <c r="U1275" s="22" t="e">
        <f>VLOOKUP($G1275,Temp!$A:$C,U$1,FALSE)</f>
        <v>#N/A</v>
      </c>
      <c r="V1275" s="22" t="e">
        <f>VLOOKUP($G1275,Temp!$A:$C,V$1,FALSE)</f>
        <v>#N/A</v>
      </c>
      <c r="W1275" s="22" t="e">
        <f>VLOOKUP($G1275,Temp!$A:$C,W$1,FALSE)</f>
        <v>#N/A</v>
      </c>
      <c r="X1275" s="22" t="e">
        <f>VLOOKUP($G1275,Temp!$A:$C,X$1,FALSE)</f>
        <v>#N/A</v>
      </c>
      <c r="Y1275" s="22" t="e">
        <f>VLOOKUP($G1275,Temp!$A:$C,Y$1,FALSE)</f>
        <v>#N/A</v>
      </c>
      <c r="Z1275" s="22" t="e">
        <f>VLOOKUP($G1275,Temp!$A:$C,Z$1,FALSE)</f>
        <v>#N/A</v>
      </c>
      <c r="AA1275" s="22" t="e">
        <f>VLOOKUP($A1275,Searches!$A:$H,AA$1,FALSE)</f>
        <v>#N/A</v>
      </c>
      <c r="AB1275" s="22" t="e">
        <f>VLOOKUP($A1275,Searches!$A:$H,AB$1,FALSE)</f>
        <v>#N/A</v>
      </c>
      <c r="AC1275" s="22" t="e">
        <f>VLOOKUP($A1275,Searches!$A:$H,AC$1,FALSE)</f>
        <v>#N/A</v>
      </c>
      <c r="AD1275" s="22" t="e">
        <f>VLOOKUP($A1275,Searches!$A:$H,AD$1,FALSE)</f>
        <v>#N/A</v>
      </c>
      <c r="AE1275" s="22" t="e">
        <f>VLOOKUP($A1275,Searches!$A:$H,AE$1,FALSE)</f>
        <v>#N/A</v>
      </c>
      <c r="AF1275" s="22" t="e">
        <f>VLOOKUP($A1275,Searches!$A:$H,AF$1,FALSE)</f>
        <v>#N/A</v>
      </c>
      <c r="AG1275" s="22" t="e">
        <f>VLOOKUP($A1275,Searches!$A:$H,AG$1,FALSE)</f>
        <v>#N/A</v>
      </c>
      <c r="AH1275" s="22" t="e">
        <f>VLOOKUP($G1275,Temp!$D:$F,AH$1,FALSE)</f>
        <v>#N/A</v>
      </c>
      <c r="AI1275" s="22" t="e">
        <f>VLOOKUP($G1275,Temp!$D:$F,AI$1,FALSE)</f>
        <v>#N/A</v>
      </c>
      <c r="AJ1275" s="22" t="e">
        <f>VLOOKUP($G1275,Temp!$D:$F,AJ$1,FALSE)</f>
        <v>#N/A</v>
      </c>
    </row>
    <row r="1276" spans="1:36" ht="16" x14ac:dyDescent="0.2">
      <c r="A1276" s="8" t="str">
        <f t="shared" si="19"/>
        <v>Sean Privitera LinkedIn</v>
      </c>
      <c r="B1276" s="8" t="s">
        <v>1258</v>
      </c>
      <c r="C1276" s="8" t="s">
        <v>9079</v>
      </c>
      <c r="D1276" s="8" t="s">
        <v>9080</v>
      </c>
      <c r="E1276" s="8" t="s">
        <v>9081</v>
      </c>
      <c r="F1276" s="8" t="s">
        <v>9082</v>
      </c>
      <c r="G1276" s="12" t="s">
        <v>8360</v>
      </c>
      <c r="H1276" s="22" t="str">
        <f>VLOOKUP($G1276,Temp!$A:$C,H$1,FALSE)</f>
        <v>lnkd.in</v>
      </c>
      <c r="I1276" s="22" t="e">
        <f>VLOOKUP($G1276,Temp!$A:$C,I$1,FALSE)</f>
        <v>#VALUE!</v>
      </c>
      <c r="J1276" s="22" t="e">
        <f>VLOOKUP($G1276,Temp!$A:$C,J$1,FALSE)</f>
        <v>#VALUE!</v>
      </c>
      <c r="K1276" s="22" t="e">
        <f>VLOOKUP($G1276,Temp!$A:$C,K$1,FALSE)</f>
        <v>#VALUE!</v>
      </c>
      <c r="L1276" s="22" t="e">
        <f>VLOOKUP($G1276,Temp!$A:$C,L$1,FALSE)</f>
        <v>#VALUE!</v>
      </c>
      <c r="M1276" s="22" t="e">
        <f>VLOOKUP($G1276,Temp!$A:$C,M$1,FALSE)</f>
        <v>#VALUE!</v>
      </c>
      <c r="N1276" s="22" t="e">
        <f>VLOOKUP($G1276,Temp!$A:$C,N$1,FALSE)</f>
        <v>#VALUE!</v>
      </c>
      <c r="O1276" s="22" t="e">
        <f>VLOOKUP($G1276,Temp!$A:$C,O$1,FALSE)</f>
        <v>#VALUE!</v>
      </c>
      <c r="P1276" s="22" t="e">
        <f>VLOOKUP($G1276,Temp!$A:$C,P$1,FALSE)</f>
        <v>#VALUE!</v>
      </c>
      <c r="Q1276" s="22" t="e">
        <f>VLOOKUP($G1276,Temp!$A:$C,Q$1,FALSE)</f>
        <v>#VALUE!</v>
      </c>
      <c r="R1276" s="22" t="e">
        <f>VLOOKUP($G1276,Temp!$A:$C,R$1,FALSE)</f>
        <v>#VALUE!</v>
      </c>
      <c r="S1276" s="22" t="e">
        <f>VLOOKUP($G1276,Temp!$A:$C,S$1,FALSE)</f>
        <v>#VALUE!</v>
      </c>
      <c r="T1276" s="22" t="e">
        <f>VLOOKUP($G1276,Temp!$A:$C,T$1,FALSE)</f>
        <v>#VALUE!</v>
      </c>
      <c r="U1276" s="22" t="e">
        <f>VLOOKUP($G1276,Temp!$A:$C,U$1,FALSE)</f>
        <v>#VALUE!</v>
      </c>
      <c r="V1276" s="22" t="e">
        <f>VLOOKUP($G1276,Temp!$A:$C,V$1,FALSE)</f>
        <v>#VALUE!</v>
      </c>
      <c r="W1276" s="22" t="e">
        <f>VLOOKUP($G1276,Temp!$A:$C,W$1,FALSE)</f>
        <v>#VALUE!</v>
      </c>
      <c r="X1276" s="22" t="e">
        <f>VLOOKUP($G1276,Temp!$A:$C,X$1,FALSE)</f>
        <v>#VALUE!</v>
      </c>
      <c r="Y1276" s="22">
        <f>VLOOKUP($G1276,Temp!$A:$C,Y$1,FALSE)</f>
        <v>2</v>
      </c>
      <c r="Z1276" s="22">
        <f>VLOOKUP($G1276,Temp!$A:$C,Z$1,FALSE)</f>
        <v>0</v>
      </c>
      <c r="AA1276" s="22" t="e">
        <f>VLOOKUP($A1276,Searches!$A:$H,AA$1,FALSE)</f>
        <v>#N/A</v>
      </c>
      <c r="AB1276" s="22" t="e">
        <f>VLOOKUP($A1276,Searches!$A:$H,AB$1,FALSE)</f>
        <v>#N/A</v>
      </c>
      <c r="AC1276" s="22" t="e">
        <f>VLOOKUP($A1276,Searches!$A:$H,AC$1,FALSE)</f>
        <v>#N/A</v>
      </c>
      <c r="AD1276" s="22" t="e">
        <f>VLOOKUP($A1276,Searches!$A:$H,AD$1,FALSE)</f>
        <v>#N/A</v>
      </c>
      <c r="AE1276" s="22" t="e">
        <f>VLOOKUP($A1276,Searches!$A:$H,AE$1,FALSE)</f>
        <v>#N/A</v>
      </c>
      <c r="AF1276" s="22" t="e">
        <f>VLOOKUP($A1276,Searches!$A:$H,AF$1,FALSE)</f>
        <v>#N/A</v>
      </c>
      <c r="AG1276" s="22" t="e">
        <f>VLOOKUP($A1276,Searches!$A:$H,AG$1,FALSE)</f>
        <v>#N/A</v>
      </c>
      <c r="AH1276" s="22" t="e">
        <f>VLOOKUP($G1276,Temp!$D:$F,AH$1,FALSE)</f>
        <v>#N/A</v>
      </c>
      <c r="AI1276" s="22" t="e">
        <f>VLOOKUP($G1276,Temp!$D:$F,AI$1,FALSE)</f>
        <v>#N/A</v>
      </c>
      <c r="AJ1276" s="22" t="e">
        <f>VLOOKUP($G1276,Temp!$D:$F,AJ$1,FALSE)</f>
        <v>#N/A</v>
      </c>
    </row>
    <row r="1277" spans="1:36" ht="16" x14ac:dyDescent="0.2">
      <c r="A1277" s="8" t="str">
        <f t="shared" si="19"/>
        <v>Mark Hellinger Founder Institute</v>
      </c>
      <c r="B1277" s="8" t="s">
        <v>476</v>
      </c>
      <c r="C1277" s="8" t="s">
        <v>9085</v>
      </c>
      <c r="D1277" s="8" t="s">
        <v>9086</v>
      </c>
      <c r="E1277" s="8" t="s">
        <v>9087</v>
      </c>
      <c r="F1277" s="8" t="s">
        <v>9088</v>
      </c>
      <c r="G1277" s="12" t="s">
        <v>8362</v>
      </c>
      <c r="H1277" s="22" t="str">
        <f>VLOOKUP($G1277,Temp!$A:$C,H$1,FALSE)</f>
        <v>fi.co</v>
      </c>
      <c r="I1277" s="22" t="e">
        <f>VLOOKUP($G1277,Temp!$A:$C,I$1,FALSE)</f>
        <v>#VALUE!</v>
      </c>
      <c r="J1277" s="22" t="e">
        <f>VLOOKUP($G1277,Temp!$A:$C,J$1,FALSE)</f>
        <v>#VALUE!</v>
      </c>
      <c r="K1277" s="22" t="e">
        <f>VLOOKUP($G1277,Temp!$A:$C,K$1,FALSE)</f>
        <v>#VALUE!</v>
      </c>
      <c r="L1277" s="22" t="e">
        <f>VLOOKUP($G1277,Temp!$A:$C,L$1,FALSE)</f>
        <v>#VALUE!</v>
      </c>
      <c r="M1277" s="22" t="e">
        <f>VLOOKUP($G1277,Temp!$A:$C,M$1,FALSE)</f>
        <v>#VALUE!</v>
      </c>
      <c r="N1277" s="22" t="e">
        <f>VLOOKUP($G1277,Temp!$A:$C,N$1,FALSE)</f>
        <v>#VALUE!</v>
      </c>
      <c r="O1277" s="22" t="e">
        <f>VLOOKUP($G1277,Temp!$A:$C,O$1,FALSE)</f>
        <v>#VALUE!</v>
      </c>
      <c r="P1277" s="22" t="e">
        <f>VLOOKUP($G1277,Temp!$A:$C,P$1,FALSE)</f>
        <v>#VALUE!</v>
      </c>
      <c r="Q1277" s="22" t="e">
        <f>VLOOKUP($G1277,Temp!$A:$C,Q$1,FALSE)</f>
        <v>#VALUE!</v>
      </c>
      <c r="R1277" s="22" t="e">
        <f>VLOOKUP($G1277,Temp!$A:$C,R$1,FALSE)</f>
        <v>#VALUE!</v>
      </c>
      <c r="S1277" s="22" t="e">
        <f>VLOOKUP($G1277,Temp!$A:$C,S$1,FALSE)</f>
        <v>#VALUE!</v>
      </c>
      <c r="T1277" s="22" t="e">
        <f>VLOOKUP($G1277,Temp!$A:$C,T$1,FALSE)</f>
        <v>#VALUE!</v>
      </c>
      <c r="U1277" s="22" t="e">
        <f>VLOOKUP($G1277,Temp!$A:$C,U$1,FALSE)</f>
        <v>#VALUE!</v>
      </c>
      <c r="V1277" s="22" t="e">
        <f>VLOOKUP($G1277,Temp!$A:$C,V$1,FALSE)</f>
        <v>#VALUE!</v>
      </c>
      <c r="W1277" s="22" t="e">
        <f>VLOOKUP($G1277,Temp!$A:$C,W$1,FALSE)</f>
        <v>#VALUE!</v>
      </c>
      <c r="X1277" s="22" t="e">
        <f>VLOOKUP($G1277,Temp!$A:$C,X$1,FALSE)</f>
        <v>#VALUE!</v>
      </c>
      <c r="Y1277" s="22">
        <f>VLOOKUP($G1277,Temp!$A:$C,Y$1,FALSE)</f>
        <v>0</v>
      </c>
      <c r="Z1277" s="22">
        <f>VLOOKUP($G1277,Temp!$A:$C,Z$1,FALSE)</f>
        <v>0</v>
      </c>
      <c r="AA1277" s="22" t="e">
        <f>VLOOKUP($A1277,Searches!$A:$H,AA$1,FALSE)</f>
        <v>#N/A</v>
      </c>
      <c r="AB1277" s="22" t="e">
        <f>VLOOKUP($A1277,Searches!$A:$H,AB$1,FALSE)</f>
        <v>#N/A</v>
      </c>
      <c r="AC1277" s="22" t="e">
        <f>VLOOKUP($A1277,Searches!$A:$H,AC$1,FALSE)</f>
        <v>#N/A</v>
      </c>
      <c r="AD1277" s="22" t="e">
        <f>VLOOKUP($A1277,Searches!$A:$H,AD$1,FALSE)</f>
        <v>#N/A</v>
      </c>
      <c r="AE1277" s="22" t="e">
        <f>VLOOKUP($A1277,Searches!$A:$H,AE$1,FALSE)</f>
        <v>#N/A</v>
      </c>
      <c r="AF1277" s="22" t="e">
        <f>VLOOKUP($A1277,Searches!$A:$H,AF$1,FALSE)</f>
        <v>#N/A</v>
      </c>
      <c r="AG1277" s="22" t="e">
        <f>VLOOKUP($A1277,Searches!$A:$H,AG$1,FALSE)</f>
        <v>#N/A</v>
      </c>
      <c r="AH1277" s="22" t="e">
        <f>VLOOKUP($G1277,Temp!$D:$F,AH$1,FALSE)</f>
        <v>#N/A</v>
      </c>
      <c r="AI1277" s="22" t="e">
        <f>VLOOKUP($G1277,Temp!$D:$F,AI$1,FALSE)</f>
        <v>#N/A</v>
      </c>
      <c r="AJ1277" s="22" t="e">
        <f>VLOOKUP($G1277,Temp!$D:$F,AJ$1,FALSE)</f>
        <v>#N/A</v>
      </c>
    </row>
    <row r="1278" spans="1:36" ht="16" x14ac:dyDescent="0.2">
      <c r="A1278" s="8" t="str">
        <f t="shared" si="19"/>
        <v>Bobby Maylack Represent.com</v>
      </c>
      <c r="B1278" s="8" t="s">
        <v>708</v>
      </c>
      <c r="C1278" s="8" t="s">
        <v>9092</v>
      </c>
      <c r="D1278" s="8" t="s">
        <v>180</v>
      </c>
      <c r="E1278" s="8" t="s">
        <v>9093</v>
      </c>
      <c r="F1278" s="12" t="s">
        <v>9094</v>
      </c>
      <c r="G1278" s="12" t="s">
        <v>8363</v>
      </c>
      <c r="H1278" s="22" t="str">
        <f>VLOOKUP($G1278,Temp!$A:$C,H$1,FALSE)</f>
        <v>represent.com</v>
      </c>
      <c r="I1278" s="22" t="e">
        <f>VLOOKUP($G1278,Temp!$A:$C,I$1,FALSE)</f>
        <v>#VALUE!</v>
      </c>
      <c r="J1278" s="22" t="e">
        <f>VLOOKUP($G1278,Temp!$A:$C,J$1,FALSE)</f>
        <v>#VALUE!</v>
      </c>
      <c r="K1278" s="22" t="e">
        <f>VLOOKUP($G1278,Temp!$A:$C,K$1,FALSE)</f>
        <v>#VALUE!</v>
      </c>
      <c r="L1278" s="22" t="e">
        <f>VLOOKUP($G1278,Temp!$A:$C,L$1,FALSE)</f>
        <v>#VALUE!</v>
      </c>
      <c r="M1278" s="22" t="e">
        <f>VLOOKUP($G1278,Temp!$A:$C,M$1,FALSE)</f>
        <v>#VALUE!</v>
      </c>
      <c r="N1278" s="22" t="e">
        <f>VLOOKUP($G1278,Temp!$A:$C,N$1,FALSE)</f>
        <v>#VALUE!</v>
      </c>
      <c r="O1278" s="22" t="e">
        <f>VLOOKUP($G1278,Temp!$A:$C,O$1,FALSE)</f>
        <v>#VALUE!</v>
      </c>
      <c r="P1278" s="22" t="e">
        <f>VLOOKUP($G1278,Temp!$A:$C,P$1,FALSE)</f>
        <v>#VALUE!</v>
      </c>
      <c r="Q1278" s="22" t="e">
        <f>VLOOKUP($G1278,Temp!$A:$C,Q$1,FALSE)</f>
        <v>#VALUE!</v>
      </c>
      <c r="R1278" s="22" t="e">
        <f>VLOOKUP($G1278,Temp!$A:$C,R$1,FALSE)</f>
        <v>#VALUE!</v>
      </c>
      <c r="S1278" s="22" t="e">
        <f>VLOOKUP($G1278,Temp!$A:$C,S$1,FALSE)</f>
        <v>#VALUE!</v>
      </c>
      <c r="T1278" s="22" t="e">
        <f>VLOOKUP($G1278,Temp!$A:$C,T$1,FALSE)</f>
        <v>#VALUE!</v>
      </c>
      <c r="U1278" s="22" t="e">
        <f>VLOOKUP($G1278,Temp!$A:$C,U$1,FALSE)</f>
        <v>#VALUE!</v>
      </c>
      <c r="V1278" s="22" t="e">
        <f>VLOOKUP($G1278,Temp!$A:$C,V$1,FALSE)</f>
        <v>#VALUE!</v>
      </c>
      <c r="W1278" s="22" t="e">
        <f>VLOOKUP($G1278,Temp!$A:$C,W$1,FALSE)</f>
        <v>#VALUE!</v>
      </c>
      <c r="X1278" s="22" t="e">
        <f>VLOOKUP($G1278,Temp!$A:$C,X$1,FALSE)</f>
        <v>#VALUE!</v>
      </c>
      <c r="Y1278" s="22">
        <f>VLOOKUP($G1278,Temp!$A:$C,Y$1,FALSE)</f>
        <v>59100</v>
      </c>
      <c r="Z1278" s="22">
        <f>VLOOKUP($G1278,Temp!$A:$C,Z$1,FALSE)</f>
        <v>15</v>
      </c>
      <c r="AA1278" s="22" t="e">
        <f>VLOOKUP($A1278,Searches!$A:$H,AA$1,FALSE)</f>
        <v>#N/A</v>
      </c>
      <c r="AB1278" s="22" t="e">
        <f>VLOOKUP($A1278,Searches!$A:$H,AB$1,FALSE)</f>
        <v>#N/A</v>
      </c>
      <c r="AC1278" s="22" t="e">
        <f>VLOOKUP($A1278,Searches!$A:$H,AC$1,FALSE)</f>
        <v>#N/A</v>
      </c>
      <c r="AD1278" s="22" t="e">
        <f>VLOOKUP($A1278,Searches!$A:$H,AD$1,FALSE)</f>
        <v>#N/A</v>
      </c>
      <c r="AE1278" s="22" t="e">
        <f>VLOOKUP($A1278,Searches!$A:$H,AE$1,FALSE)</f>
        <v>#N/A</v>
      </c>
      <c r="AF1278" s="22" t="e">
        <f>VLOOKUP($A1278,Searches!$A:$H,AF$1,FALSE)</f>
        <v>#N/A</v>
      </c>
      <c r="AG1278" s="22" t="e">
        <f>VLOOKUP($A1278,Searches!$A:$H,AG$1,FALSE)</f>
        <v>#N/A</v>
      </c>
      <c r="AH1278" s="22" t="str">
        <f>VLOOKUP($G1278,Temp!$D:$F,AH$1,FALSE)</f>
        <v>represent.com</v>
      </c>
      <c r="AI1278" s="22">
        <f>VLOOKUP($G1278,Temp!$D:$F,AI$1,FALSE)</f>
        <v>0</v>
      </c>
      <c r="AJ1278" s="22" t="str">
        <f>VLOOKUP($G1278,Temp!$D:$F,AJ$1,FALSE)</f>
        <v>WordPress</v>
      </c>
    </row>
    <row r="1279" spans="1:36" ht="16" x14ac:dyDescent="0.2">
      <c r="A1279" s="8" t="str">
        <f t="shared" si="19"/>
        <v>Kojiro Moriwaka HBS Angels Alumni Association</v>
      </c>
      <c r="B1279" s="8" t="s">
        <v>9098</v>
      </c>
      <c r="C1279" s="8" t="s">
        <v>9099</v>
      </c>
      <c r="D1279" s="8" t="s">
        <v>9100</v>
      </c>
      <c r="E1279" s="8" t="s">
        <v>634</v>
      </c>
      <c r="F1279" s="8" t="s">
        <v>9101</v>
      </c>
      <c r="G1279" s="8" t="s">
        <v>634</v>
      </c>
      <c r="H1279" s="22" t="e">
        <f>VLOOKUP($G1279,Temp!$A:$C,H$1,FALSE)</f>
        <v>#N/A</v>
      </c>
      <c r="I1279" s="22" t="e">
        <f>VLOOKUP($G1279,Temp!$A:$C,I$1,FALSE)</f>
        <v>#N/A</v>
      </c>
      <c r="J1279" s="22" t="e">
        <f>VLOOKUP($G1279,Temp!$A:$C,J$1,FALSE)</f>
        <v>#N/A</v>
      </c>
      <c r="K1279" s="22" t="e">
        <f>VLOOKUP($G1279,Temp!$A:$C,K$1,FALSE)</f>
        <v>#N/A</v>
      </c>
      <c r="L1279" s="22" t="e">
        <f>VLOOKUP($G1279,Temp!$A:$C,L$1,FALSE)</f>
        <v>#N/A</v>
      </c>
      <c r="M1279" s="22" t="e">
        <f>VLOOKUP($G1279,Temp!$A:$C,M$1,FALSE)</f>
        <v>#N/A</v>
      </c>
      <c r="N1279" s="22" t="e">
        <f>VLOOKUP($G1279,Temp!$A:$C,N$1,FALSE)</f>
        <v>#N/A</v>
      </c>
      <c r="O1279" s="22" t="e">
        <f>VLOOKUP($G1279,Temp!$A:$C,O$1,FALSE)</f>
        <v>#N/A</v>
      </c>
      <c r="P1279" s="22" t="e">
        <f>VLOOKUP($G1279,Temp!$A:$C,P$1,FALSE)</f>
        <v>#N/A</v>
      </c>
      <c r="Q1279" s="22" t="e">
        <f>VLOOKUP($G1279,Temp!$A:$C,Q$1,FALSE)</f>
        <v>#N/A</v>
      </c>
      <c r="R1279" s="22" t="e">
        <f>VLOOKUP($G1279,Temp!$A:$C,R$1,FALSE)</f>
        <v>#N/A</v>
      </c>
      <c r="S1279" s="22" t="e">
        <f>VLOOKUP($G1279,Temp!$A:$C,S$1,FALSE)</f>
        <v>#N/A</v>
      </c>
      <c r="T1279" s="22" t="e">
        <f>VLOOKUP($G1279,Temp!$A:$C,T$1,FALSE)</f>
        <v>#N/A</v>
      </c>
      <c r="U1279" s="22" t="e">
        <f>VLOOKUP($G1279,Temp!$A:$C,U$1,FALSE)</f>
        <v>#N/A</v>
      </c>
      <c r="V1279" s="22" t="e">
        <f>VLOOKUP($G1279,Temp!$A:$C,V$1,FALSE)</f>
        <v>#N/A</v>
      </c>
      <c r="W1279" s="22" t="e">
        <f>VLOOKUP($G1279,Temp!$A:$C,W$1,FALSE)</f>
        <v>#N/A</v>
      </c>
      <c r="X1279" s="22" t="e">
        <f>VLOOKUP($G1279,Temp!$A:$C,X$1,FALSE)</f>
        <v>#N/A</v>
      </c>
      <c r="Y1279" s="22" t="e">
        <f>VLOOKUP($G1279,Temp!$A:$C,Y$1,FALSE)</f>
        <v>#N/A</v>
      </c>
      <c r="Z1279" s="22" t="e">
        <f>VLOOKUP($G1279,Temp!$A:$C,Z$1,FALSE)</f>
        <v>#N/A</v>
      </c>
      <c r="AA1279" s="22" t="e">
        <f>VLOOKUP($A1279,Searches!$A:$H,AA$1,FALSE)</f>
        <v>#N/A</v>
      </c>
      <c r="AB1279" s="22" t="e">
        <f>VLOOKUP($A1279,Searches!$A:$H,AB$1,FALSE)</f>
        <v>#N/A</v>
      </c>
      <c r="AC1279" s="22" t="e">
        <f>VLOOKUP($A1279,Searches!$A:$H,AC$1,FALSE)</f>
        <v>#N/A</v>
      </c>
      <c r="AD1279" s="22" t="e">
        <f>VLOOKUP($A1279,Searches!$A:$H,AD$1,FALSE)</f>
        <v>#N/A</v>
      </c>
      <c r="AE1279" s="22" t="e">
        <f>VLOOKUP($A1279,Searches!$A:$H,AE$1,FALSE)</f>
        <v>#N/A</v>
      </c>
      <c r="AF1279" s="22" t="e">
        <f>VLOOKUP($A1279,Searches!$A:$H,AF$1,FALSE)</f>
        <v>#N/A</v>
      </c>
      <c r="AG1279" s="22" t="e">
        <f>VLOOKUP($A1279,Searches!$A:$H,AG$1,FALSE)</f>
        <v>#N/A</v>
      </c>
      <c r="AH1279" s="22" t="e">
        <f>VLOOKUP($G1279,Temp!$D:$F,AH$1,FALSE)</f>
        <v>#N/A</v>
      </c>
      <c r="AI1279" s="22" t="e">
        <f>VLOOKUP($G1279,Temp!$D:$F,AI$1,FALSE)</f>
        <v>#N/A</v>
      </c>
      <c r="AJ1279" s="22" t="e">
        <f>VLOOKUP($G1279,Temp!$D:$F,AJ$1,FALSE)</f>
        <v>#N/A</v>
      </c>
    </row>
    <row r="1280" spans="1:36" ht="16" x14ac:dyDescent="0.2">
      <c r="A1280" s="8" t="str">
        <f t="shared" si="19"/>
        <v>Brad Sharek Mach49</v>
      </c>
      <c r="B1280" s="8" t="s">
        <v>1058</v>
      </c>
      <c r="C1280" s="8" t="s">
        <v>9102</v>
      </c>
      <c r="D1280" s="8" t="s">
        <v>9103</v>
      </c>
      <c r="E1280" s="8" t="s">
        <v>9104</v>
      </c>
      <c r="F1280" s="8" t="s">
        <v>9105</v>
      </c>
      <c r="G1280" s="12" t="s">
        <v>8373</v>
      </c>
      <c r="H1280" s="22" t="str">
        <f>VLOOKUP($G1280,Temp!$A:$C,H$1,FALSE)</f>
        <v>mach49.com</v>
      </c>
      <c r="I1280" s="22" t="e">
        <f>VLOOKUP($G1280,Temp!$A:$C,I$1,FALSE)</f>
        <v>#VALUE!</v>
      </c>
      <c r="J1280" s="22" t="e">
        <f>VLOOKUP($G1280,Temp!$A:$C,J$1,FALSE)</f>
        <v>#VALUE!</v>
      </c>
      <c r="K1280" s="22" t="e">
        <f>VLOOKUP($G1280,Temp!$A:$C,K$1,FALSE)</f>
        <v>#VALUE!</v>
      </c>
      <c r="L1280" s="22" t="e">
        <f>VLOOKUP($G1280,Temp!$A:$C,L$1,FALSE)</f>
        <v>#VALUE!</v>
      </c>
      <c r="M1280" s="22" t="e">
        <f>VLOOKUP($G1280,Temp!$A:$C,M$1,FALSE)</f>
        <v>#VALUE!</v>
      </c>
      <c r="N1280" s="22" t="e">
        <f>VLOOKUP($G1280,Temp!$A:$C,N$1,FALSE)</f>
        <v>#VALUE!</v>
      </c>
      <c r="O1280" s="22" t="e">
        <f>VLOOKUP($G1280,Temp!$A:$C,O$1,FALSE)</f>
        <v>#VALUE!</v>
      </c>
      <c r="P1280" s="22" t="e">
        <f>VLOOKUP($G1280,Temp!$A:$C,P$1,FALSE)</f>
        <v>#VALUE!</v>
      </c>
      <c r="Q1280" s="22" t="e">
        <f>VLOOKUP($G1280,Temp!$A:$C,Q$1,FALSE)</f>
        <v>#VALUE!</v>
      </c>
      <c r="R1280" s="22" t="e">
        <f>VLOOKUP($G1280,Temp!$A:$C,R$1,FALSE)</f>
        <v>#VALUE!</v>
      </c>
      <c r="S1280" s="22" t="e">
        <f>VLOOKUP($G1280,Temp!$A:$C,S$1,FALSE)</f>
        <v>#VALUE!</v>
      </c>
      <c r="T1280" s="22" t="e">
        <f>VLOOKUP($G1280,Temp!$A:$C,T$1,FALSE)</f>
        <v>#VALUE!</v>
      </c>
      <c r="U1280" s="22" t="e">
        <f>VLOOKUP($G1280,Temp!$A:$C,U$1,FALSE)</f>
        <v>#VALUE!</v>
      </c>
      <c r="V1280" s="22" t="e">
        <f>VLOOKUP($G1280,Temp!$A:$C,V$1,FALSE)</f>
        <v>#VALUE!</v>
      </c>
      <c r="W1280" s="22" t="e">
        <f>VLOOKUP($G1280,Temp!$A:$C,W$1,FALSE)</f>
        <v>#VALUE!</v>
      </c>
      <c r="X1280" s="22" t="e">
        <f>VLOOKUP($G1280,Temp!$A:$C,X$1,FALSE)</f>
        <v>#VALUE!</v>
      </c>
      <c r="Y1280" s="22">
        <f>VLOOKUP($G1280,Temp!$A:$C,Y$1,FALSE)</f>
        <v>0</v>
      </c>
      <c r="Z1280" s="22">
        <f>VLOOKUP($G1280,Temp!$A:$C,Z$1,FALSE)</f>
        <v>0</v>
      </c>
      <c r="AA1280" s="22" t="e">
        <f>VLOOKUP($A1280,Searches!$A:$H,AA$1,FALSE)</f>
        <v>#N/A</v>
      </c>
      <c r="AB1280" s="22" t="e">
        <f>VLOOKUP($A1280,Searches!$A:$H,AB$1,FALSE)</f>
        <v>#N/A</v>
      </c>
      <c r="AC1280" s="22" t="e">
        <f>VLOOKUP($A1280,Searches!$A:$H,AC$1,FALSE)</f>
        <v>#N/A</v>
      </c>
      <c r="AD1280" s="22" t="e">
        <f>VLOOKUP($A1280,Searches!$A:$H,AD$1,FALSE)</f>
        <v>#N/A</v>
      </c>
      <c r="AE1280" s="22" t="e">
        <f>VLOOKUP($A1280,Searches!$A:$H,AE$1,FALSE)</f>
        <v>#N/A</v>
      </c>
      <c r="AF1280" s="22" t="e">
        <f>VLOOKUP($A1280,Searches!$A:$H,AF$1,FALSE)</f>
        <v>#N/A</v>
      </c>
      <c r="AG1280" s="22" t="e">
        <f>VLOOKUP($A1280,Searches!$A:$H,AG$1,FALSE)</f>
        <v>#N/A</v>
      </c>
      <c r="AH1280" s="22" t="e">
        <f>VLOOKUP($G1280,Temp!$D:$F,AH$1,FALSE)</f>
        <v>#N/A</v>
      </c>
      <c r="AI1280" s="22" t="e">
        <f>VLOOKUP($G1280,Temp!$D:$F,AI$1,FALSE)</f>
        <v>#N/A</v>
      </c>
      <c r="AJ1280" s="22" t="e">
        <f>VLOOKUP($G1280,Temp!$D:$F,AJ$1,FALSE)</f>
        <v>#N/A</v>
      </c>
    </row>
    <row r="1281" spans="1:36" ht="16" x14ac:dyDescent="0.2">
      <c r="A1281" s="8" t="str">
        <f t="shared" si="19"/>
        <v>Jeremy Frigo Pluto TV</v>
      </c>
      <c r="B1281" s="8" t="s">
        <v>5580</v>
      </c>
      <c r="C1281" s="8" t="s">
        <v>9111</v>
      </c>
      <c r="D1281" s="8" t="s">
        <v>9112</v>
      </c>
      <c r="E1281" s="8" t="s">
        <v>9113</v>
      </c>
      <c r="F1281" s="8" t="s">
        <v>9114</v>
      </c>
      <c r="G1281" s="12" t="s">
        <v>8378</v>
      </c>
      <c r="H1281" s="22" t="str">
        <f>VLOOKUP($G1281,Temp!$A:$C,H$1,FALSE)</f>
        <v>pluto.tv</v>
      </c>
      <c r="I1281" s="22" t="e">
        <f>VLOOKUP($G1281,Temp!$A:$C,I$1,FALSE)</f>
        <v>#VALUE!</v>
      </c>
      <c r="J1281" s="22" t="e">
        <f>VLOOKUP($G1281,Temp!$A:$C,J$1,FALSE)</f>
        <v>#VALUE!</v>
      </c>
      <c r="K1281" s="22" t="e">
        <f>VLOOKUP($G1281,Temp!$A:$C,K$1,FALSE)</f>
        <v>#VALUE!</v>
      </c>
      <c r="L1281" s="22" t="e">
        <f>VLOOKUP($G1281,Temp!$A:$C,L$1,FALSE)</f>
        <v>#VALUE!</v>
      </c>
      <c r="M1281" s="22" t="e">
        <f>VLOOKUP($G1281,Temp!$A:$C,M$1,FALSE)</f>
        <v>#VALUE!</v>
      </c>
      <c r="N1281" s="22" t="e">
        <f>VLOOKUP($G1281,Temp!$A:$C,N$1,FALSE)</f>
        <v>#VALUE!</v>
      </c>
      <c r="O1281" s="22" t="e">
        <f>VLOOKUP($G1281,Temp!$A:$C,O$1,FALSE)</f>
        <v>#VALUE!</v>
      </c>
      <c r="P1281" s="22" t="e">
        <f>VLOOKUP($G1281,Temp!$A:$C,P$1,FALSE)</f>
        <v>#VALUE!</v>
      </c>
      <c r="Q1281" s="22" t="e">
        <f>VLOOKUP($G1281,Temp!$A:$C,Q$1,FALSE)</f>
        <v>#VALUE!</v>
      </c>
      <c r="R1281" s="22" t="e">
        <f>VLOOKUP($G1281,Temp!$A:$C,R$1,FALSE)</f>
        <v>#VALUE!</v>
      </c>
      <c r="S1281" s="22" t="e">
        <f>VLOOKUP($G1281,Temp!$A:$C,S$1,FALSE)</f>
        <v>#VALUE!</v>
      </c>
      <c r="T1281" s="22" t="e">
        <f>VLOOKUP($G1281,Temp!$A:$C,T$1,FALSE)</f>
        <v>#VALUE!</v>
      </c>
      <c r="U1281" s="22" t="e">
        <f>VLOOKUP($G1281,Temp!$A:$C,U$1,FALSE)</f>
        <v>#VALUE!</v>
      </c>
      <c r="V1281" s="22" t="e">
        <f>VLOOKUP($G1281,Temp!$A:$C,V$1,FALSE)</f>
        <v>#VALUE!</v>
      </c>
      <c r="W1281" s="22" t="e">
        <f>VLOOKUP($G1281,Temp!$A:$C,W$1,FALSE)</f>
        <v>#VALUE!</v>
      </c>
      <c r="X1281" s="22" t="e">
        <f>VLOOKUP($G1281,Temp!$A:$C,X$1,FALSE)</f>
        <v>#VALUE!</v>
      </c>
      <c r="Y1281" s="22">
        <f>VLOOKUP($G1281,Temp!$A:$C,Y$1,FALSE)</f>
        <v>0</v>
      </c>
      <c r="Z1281" s="22">
        <f>VLOOKUP($G1281,Temp!$A:$C,Z$1,FALSE)</f>
        <v>0</v>
      </c>
      <c r="AA1281" s="22" t="e">
        <f>VLOOKUP($A1281,Searches!$A:$H,AA$1,FALSE)</f>
        <v>#N/A</v>
      </c>
      <c r="AB1281" s="22" t="e">
        <f>VLOOKUP($A1281,Searches!$A:$H,AB$1,FALSE)</f>
        <v>#N/A</v>
      </c>
      <c r="AC1281" s="22" t="e">
        <f>VLOOKUP($A1281,Searches!$A:$H,AC$1,FALSE)</f>
        <v>#N/A</v>
      </c>
      <c r="AD1281" s="22" t="e">
        <f>VLOOKUP($A1281,Searches!$A:$H,AD$1,FALSE)</f>
        <v>#N/A</v>
      </c>
      <c r="AE1281" s="22" t="e">
        <f>VLOOKUP($A1281,Searches!$A:$H,AE$1,FALSE)</f>
        <v>#N/A</v>
      </c>
      <c r="AF1281" s="22" t="e">
        <f>VLOOKUP($A1281,Searches!$A:$H,AF$1,FALSE)</f>
        <v>#N/A</v>
      </c>
      <c r="AG1281" s="22" t="e">
        <f>VLOOKUP($A1281,Searches!$A:$H,AG$1,FALSE)</f>
        <v>#N/A</v>
      </c>
      <c r="AH1281" s="22" t="e">
        <f>VLOOKUP($G1281,Temp!$D:$F,AH$1,FALSE)</f>
        <v>#N/A</v>
      </c>
      <c r="AI1281" s="22" t="e">
        <f>VLOOKUP($G1281,Temp!$D:$F,AI$1,FALSE)</f>
        <v>#N/A</v>
      </c>
      <c r="AJ1281" s="22" t="e">
        <f>VLOOKUP($G1281,Temp!$D:$F,AJ$1,FALSE)</f>
        <v>#N/A</v>
      </c>
    </row>
    <row r="1282" spans="1:36" ht="16" x14ac:dyDescent="0.2">
      <c r="A1282" s="8" t="str">
        <f t="shared" si="19"/>
        <v>Tracey Trachta CARPHORIA Dealer Services.com</v>
      </c>
      <c r="B1282" s="8" t="s">
        <v>1157</v>
      </c>
      <c r="C1282" s="8" t="s">
        <v>9117</v>
      </c>
      <c r="D1282" s="8" t="s">
        <v>180</v>
      </c>
      <c r="E1282" s="8" t="s">
        <v>634</v>
      </c>
      <c r="F1282" s="8" t="s">
        <v>9118</v>
      </c>
      <c r="G1282" s="8" t="s">
        <v>634</v>
      </c>
      <c r="H1282" s="22" t="e">
        <f>VLOOKUP($G1282,Temp!$A:$C,H$1,FALSE)</f>
        <v>#N/A</v>
      </c>
      <c r="I1282" s="22" t="e">
        <f>VLOOKUP($G1282,Temp!$A:$C,I$1,FALSE)</f>
        <v>#N/A</v>
      </c>
      <c r="J1282" s="22" t="e">
        <f>VLOOKUP($G1282,Temp!$A:$C,J$1,FALSE)</f>
        <v>#N/A</v>
      </c>
      <c r="K1282" s="22" t="e">
        <f>VLOOKUP($G1282,Temp!$A:$C,K$1,FALSE)</f>
        <v>#N/A</v>
      </c>
      <c r="L1282" s="22" t="e">
        <f>VLOOKUP($G1282,Temp!$A:$C,L$1,FALSE)</f>
        <v>#N/A</v>
      </c>
      <c r="M1282" s="22" t="e">
        <f>VLOOKUP($G1282,Temp!$A:$C,M$1,FALSE)</f>
        <v>#N/A</v>
      </c>
      <c r="N1282" s="22" t="e">
        <f>VLOOKUP($G1282,Temp!$A:$C,N$1,FALSE)</f>
        <v>#N/A</v>
      </c>
      <c r="O1282" s="22" t="e">
        <f>VLOOKUP($G1282,Temp!$A:$C,O$1,FALSE)</f>
        <v>#N/A</v>
      </c>
      <c r="P1282" s="22" t="e">
        <f>VLOOKUP($G1282,Temp!$A:$C,P$1,FALSE)</f>
        <v>#N/A</v>
      </c>
      <c r="Q1282" s="22" t="e">
        <f>VLOOKUP($G1282,Temp!$A:$C,Q$1,FALSE)</f>
        <v>#N/A</v>
      </c>
      <c r="R1282" s="22" t="e">
        <f>VLOOKUP($G1282,Temp!$A:$C,R$1,FALSE)</f>
        <v>#N/A</v>
      </c>
      <c r="S1282" s="22" t="e">
        <f>VLOOKUP($G1282,Temp!$A:$C,S$1,FALSE)</f>
        <v>#N/A</v>
      </c>
      <c r="T1282" s="22" t="e">
        <f>VLOOKUP($G1282,Temp!$A:$C,T$1,FALSE)</f>
        <v>#N/A</v>
      </c>
      <c r="U1282" s="22" t="e">
        <f>VLOOKUP($G1282,Temp!$A:$C,U$1,FALSE)</f>
        <v>#N/A</v>
      </c>
      <c r="V1282" s="22" t="e">
        <f>VLOOKUP($G1282,Temp!$A:$C,V$1,FALSE)</f>
        <v>#N/A</v>
      </c>
      <c r="W1282" s="22" t="e">
        <f>VLOOKUP($G1282,Temp!$A:$C,W$1,FALSE)</f>
        <v>#N/A</v>
      </c>
      <c r="X1282" s="22" t="e">
        <f>VLOOKUP($G1282,Temp!$A:$C,X$1,FALSE)</f>
        <v>#N/A</v>
      </c>
      <c r="Y1282" s="22" t="e">
        <f>VLOOKUP($G1282,Temp!$A:$C,Y$1,FALSE)</f>
        <v>#N/A</v>
      </c>
      <c r="Z1282" s="22" t="e">
        <f>VLOOKUP($G1282,Temp!$A:$C,Z$1,FALSE)</f>
        <v>#N/A</v>
      </c>
      <c r="AA1282" s="22" t="e">
        <f>VLOOKUP($A1282,Searches!$A:$H,AA$1,FALSE)</f>
        <v>#N/A</v>
      </c>
      <c r="AB1282" s="22" t="e">
        <f>VLOOKUP($A1282,Searches!$A:$H,AB$1,FALSE)</f>
        <v>#N/A</v>
      </c>
      <c r="AC1282" s="22" t="e">
        <f>VLOOKUP($A1282,Searches!$A:$H,AC$1,FALSE)</f>
        <v>#N/A</v>
      </c>
      <c r="AD1282" s="22" t="e">
        <f>VLOOKUP($A1282,Searches!$A:$H,AD$1,FALSE)</f>
        <v>#N/A</v>
      </c>
      <c r="AE1282" s="22" t="e">
        <f>VLOOKUP($A1282,Searches!$A:$H,AE$1,FALSE)</f>
        <v>#N/A</v>
      </c>
      <c r="AF1282" s="22" t="e">
        <f>VLOOKUP($A1282,Searches!$A:$H,AF$1,FALSE)</f>
        <v>#N/A</v>
      </c>
      <c r="AG1282" s="22" t="e">
        <f>VLOOKUP($A1282,Searches!$A:$H,AG$1,FALSE)</f>
        <v>#N/A</v>
      </c>
      <c r="AH1282" s="22" t="e">
        <f>VLOOKUP($G1282,Temp!$D:$F,AH$1,FALSE)</f>
        <v>#N/A</v>
      </c>
      <c r="AI1282" s="22" t="e">
        <f>VLOOKUP($G1282,Temp!$D:$F,AI$1,FALSE)</f>
        <v>#N/A</v>
      </c>
      <c r="AJ1282" s="22" t="e">
        <f>VLOOKUP($G1282,Temp!$D:$F,AJ$1,FALSE)</f>
        <v>#N/A</v>
      </c>
    </row>
    <row r="1283" spans="1:36" ht="16" x14ac:dyDescent="0.2">
      <c r="A1283" s="8" t="str">
        <f t="shared" si="19"/>
        <v>Shefali Khera Agile Financial Technologies</v>
      </c>
      <c r="B1283" s="8" t="s">
        <v>9119</v>
      </c>
      <c r="C1283" s="8" t="s">
        <v>9120</v>
      </c>
      <c r="D1283" s="8" t="s">
        <v>9121</v>
      </c>
      <c r="E1283" s="8" t="s">
        <v>9122</v>
      </c>
      <c r="F1283" s="8" t="s">
        <v>9123</v>
      </c>
      <c r="G1283" s="12" t="s">
        <v>8379</v>
      </c>
      <c r="H1283" s="22" t="str">
        <f>VLOOKUP($G1283,Temp!$A:$C,H$1,FALSE)</f>
        <v>agile-ft.com</v>
      </c>
      <c r="I1283" s="22" t="e">
        <f>VLOOKUP($G1283,Temp!$A:$C,I$1,FALSE)</f>
        <v>#VALUE!</v>
      </c>
      <c r="J1283" s="22" t="e">
        <f>VLOOKUP($G1283,Temp!$A:$C,J$1,FALSE)</f>
        <v>#VALUE!</v>
      </c>
      <c r="K1283" s="22" t="e">
        <f>VLOOKUP($G1283,Temp!$A:$C,K$1,FALSE)</f>
        <v>#VALUE!</v>
      </c>
      <c r="L1283" s="22" t="e">
        <f>VLOOKUP($G1283,Temp!$A:$C,L$1,FALSE)</f>
        <v>#VALUE!</v>
      </c>
      <c r="M1283" s="22" t="e">
        <f>VLOOKUP($G1283,Temp!$A:$C,M$1,FALSE)</f>
        <v>#VALUE!</v>
      </c>
      <c r="N1283" s="22" t="e">
        <f>VLOOKUP($G1283,Temp!$A:$C,N$1,FALSE)</f>
        <v>#VALUE!</v>
      </c>
      <c r="O1283" s="22" t="e">
        <f>VLOOKUP($G1283,Temp!$A:$C,O$1,FALSE)</f>
        <v>#VALUE!</v>
      </c>
      <c r="P1283" s="22" t="e">
        <f>VLOOKUP($G1283,Temp!$A:$C,P$1,FALSE)</f>
        <v>#VALUE!</v>
      </c>
      <c r="Q1283" s="22" t="e">
        <f>VLOOKUP($G1283,Temp!$A:$C,Q$1,FALSE)</f>
        <v>#VALUE!</v>
      </c>
      <c r="R1283" s="22" t="e">
        <f>VLOOKUP($G1283,Temp!$A:$C,R$1,FALSE)</f>
        <v>#VALUE!</v>
      </c>
      <c r="S1283" s="22" t="e">
        <f>VLOOKUP($G1283,Temp!$A:$C,S$1,FALSE)</f>
        <v>#VALUE!</v>
      </c>
      <c r="T1283" s="22" t="e">
        <f>VLOOKUP($G1283,Temp!$A:$C,T$1,FALSE)</f>
        <v>#VALUE!</v>
      </c>
      <c r="U1283" s="22" t="e">
        <f>VLOOKUP($G1283,Temp!$A:$C,U$1,FALSE)</f>
        <v>#VALUE!</v>
      </c>
      <c r="V1283" s="22" t="e">
        <f>VLOOKUP($G1283,Temp!$A:$C,V$1,FALSE)</f>
        <v>#VALUE!</v>
      </c>
      <c r="W1283" s="22" t="e">
        <f>VLOOKUP($G1283,Temp!$A:$C,W$1,FALSE)</f>
        <v>#VALUE!</v>
      </c>
      <c r="X1283" s="22" t="e">
        <f>VLOOKUP($G1283,Temp!$A:$C,X$1,FALSE)</f>
        <v>#VALUE!</v>
      </c>
      <c r="Y1283" s="22">
        <f>VLOOKUP($G1283,Temp!$A:$C,Y$1,FALSE)</f>
        <v>71</v>
      </c>
      <c r="Z1283" s="22">
        <f>VLOOKUP($G1283,Temp!$A:$C,Z$1,FALSE)</f>
        <v>0</v>
      </c>
      <c r="AA1283" s="22" t="e">
        <f>VLOOKUP($A1283,Searches!$A:$H,AA$1,FALSE)</f>
        <v>#N/A</v>
      </c>
      <c r="AB1283" s="22" t="e">
        <f>VLOOKUP($A1283,Searches!$A:$H,AB$1,FALSE)</f>
        <v>#N/A</v>
      </c>
      <c r="AC1283" s="22" t="e">
        <f>VLOOKUP($A1283,Searches!$A:$H,AC$1,FALSE)</f>
        <v>#N/A</v>
      </c>
      <c r="AD1283" s="22" t="e">
        <f>VLOOKUP($A1283,Searches!$A:$H,AD$1,FALSE)</f>
        <v>#N/A</v>
      </c>
      <c r="AE1283" s="22" t="e">
        <f>VLOOKUP($A1283,Searches!$A:$H,AE$1,FALSE)</f>
        <v>#N/A</v>
      </c>
      <c r="AF1283" s="22" t="e">
        <f>VLOOKUP($A1283,Searches!$A:$H,AF$1,FALSE)</f>
        <v>#N/A</v>
      </c>
      <c r="AG1283" s="22" t="e">
        <f>VLOOKUP($A1283,Searches!$A:$H,AG$1,FALSE)</f>
        <v>#N/A</v>
      </c>
      <c r="AH1283" s="22" t="e">
        <f>VLOOKUP($G1283,Temp!$D:$F,AH$1,FALSE)</f>
        <v>#N/A</v>
      </c>
      <c r="AI1283" s="22" t="e">
        <f>VLOOKUP($G1283,Temp!$D:$F,AI$1,FALSE)</f>
        <v>#N/A</v>
      </c>
      <c r="AJ1283" s="22" t="e">
        <f>VLOOKUP($G1283,Temp!$D:$F,AJ$1,FALSE)</f>
        <v>#N/A</v>
      </c>
    </row>
    <row r="1284" spans="1:36" ht="16" x14ac:dyDescent="0.2">
      <c r="A1284" s="8" t="str">
        <f t="shared" ref="A1284:A1347" si="20">CONCATENATE(B1284," ",C1284," ",F1284)</f>
        <v>Christy Loerzel Symantec</v>
      </c>
      <c r="B1284" s="8" t="s">
        <v>4624</v>
      </c>
      <c r="C1284" s="8" t="s">
        <v>9135</v>
      </c>
      <c r="D1284" s="8" t="s">
        <v>9136</v>
      </c>
      <c r="E1284" s="8" t="s">
        <v>9137</v>
      </c>
      <c r="F1284" s="8" t="s">
        <v>8968</v>
      </c>
      <c r="G1284" s="12" t="s">
        <v>8324</v>
      </c>
      <c r="H1284" s="22" t="str">
        <f>VLOOKUP($G1284,Temp!$A:$C,H$1,FALSE)</f>
        <v>symantec.com</v>
      </c>
      <c r="I1284" s="22" t="e">
        <f>VLOOKUP($G1284,Temp!$A:$C,I$1,FALSE)</f>
        <v>#VALUE!</v>
      </c>
      <c r="J1284" s="22" t="e">
        <f>VLOOKUP($G1284,Temp!$A:$C,J$1,FALSE)</f>
        <v>#VALUE!</v>
      </c>
      <c r="K1284" s="22" t="e">
        <f>VLOOKUP($G1284,Temp!$A:$C,K$1,FALSE)</f>
        <v>#VALUE!</v>
      </c>
      <c r="L1284" s="22" t="e">
        <f>VLOOKUP($G1284,Temp!$A:$C,L$1,FALSE)</f>
        <v>#VALUE!</v>
      </c>
      <c r="M1284" s="22" t="e">
        <f>VLOOKUP($G1284,Temp!$A:$C,M$1,FALSE)</f>
        <v>#VALUE!</v>
      </c>
      <c r="N1284" s="22" t="e">
        <f>VLOOKUP($G1284,Temp!$A:$C,N$1,FALSE)</f>
        <v>#VALUE!</v>
      </c>
      <c r="O1284" s="22" t="e">
        <f>VLOOKUP($G1284,Temp!$A:$C,O$1,FALSE)</f>
        <v>#VALUE!</v>
      </c>
      <c r="P1284" s="22" t="e">
        <f>VLOOKUP($G1284,Temp!$A:$C,P$1,FALSE)</f>
        <v>#VALUE!</v>
      </c>
      <c r="Q1284" s="22" t="e">
        <f>VLOOKUP($G1284,Temp!$A:$C,Q$1,FALSE)</f>
        <v>#VALUE!</v>
      </c>
      <c r="R1284" s="22" t="e">
        <f>VLOOKUP($G1284,Temp!$A:$C,R$1,FALSE)</f>
        <v>#VALUE!</v>
      </c>
      <c r="S1284" s="22" t="e">
        <f>VLOOKUP($G1284,Temp!$A:$C,S$1,FALSE)</f>
        <v>#VALUE!</v>
      </c>
      <c r="T1284" s="22" t="e">
        <f>VLOOKUP($G1284,Temp!$A:$C,T$1,FALSE)</f>
        <v>#VALUE!</v>
      </c>
      <c r="U1284" s="22" t="e">
        <f>VLOOKUP($G1284,Temp!$A:$C,U$1,FALSE)</f>
        <v>#VALUE!</v>
      </c>
      <c r="V1284" s="22" t="e">
        <f>VLOOKUP($G1284,Temp!$A:$C,V$1,FALSE)</f>
        <v>#VALUE!</v>
      </c>
      <c r="W1284" s="22" t="e">
        <f>VLOOKUP($G1284,Temp!$A:$C,W$1,FALSE)</f>
        <v>#VALUE!</v>
      </c>
      <c r="X1284" s="22" t="e">
        <f>VLOOKUP($G1284,Temp!$A:$C,X$1,FALSE)</f>
        <v>#VALUE!</v>
      </c>
      <c r="Y1284" s="22">
        <f>VLOOKUP($G1284,Temp!$A:$C,Y$1,FALSE)</f>
        <v>1500000</v>
      </c>
      <c r="Z1284" s="22">
        <f>VLOOKUP($G1284,Temp!$A:$C,Z$1,FALSE)</f>
        <v>99100</v>
      </c>
      <c r="AA1284" s="22" t="e">
        <f>VLOOKUP($A1284,Searches!$A:$H,AA$1,FALSE)</f>
        <v>#N/A</v>
      </c>
      <c r="AB1284" s="22" t="e">
        <f>VLOOKUP($A1284,Searches!$A:$H,AB$1,FALSE)</f>
        <v>#N/A</v>
      </c>
      <c r="AC1284" s="22" t="e">
        <f>VLOOKUP($A1284,Searches!$A:$H,AC$1,FALSE)</f>
        <v>#N/A</v>
      </c>
      <c r="AD1284" s="22" t="e">
        <f>VLOOKUP($A1284,Searches!$A:$H,AD$1,FALSE)</f>
        <v>#N/A</v>
      </c>
      <c r="AE1284" s="22" t="e">
        <f>VLOOKUP($A1284,Searches!$A:$H,AE$1,FALSE)</f>
        <v>#N/A</v>
      </c>
      <c r="AF1284" s="22" t="e">
        <f>VLOOKUP($A1284,Searches!$A:$H,AF$1,FALSE)</f>
        <v>#N/A</v>
      </c>
      <c r="AG1284" s="22" t="e">
        <f>VLOOKUP($A1284,Searches!$A:$H,AG$1,FALSE)</f>
        <v>#N/A</v>
      </c>
      <c r="AH1284" s="22" t="str">
        <f>VLOOKUP($G1284,Temp!$D:$F,AH$1,FALSE)</f>
        <v>symantec.com</v>
      </c>
      <c r="AI1284" s="22" t="str">
        <f>VLOOKUP($G1284,Temp!$D:$F,AI$1,FALSE)</f>
        <v>Eloqua</v>
      </c>
      <c r="AJ1284" s="22" t="str">
        <f>VLOOKUP($G1284,Temp!$D:$F,AJ$1,FALSE)</f>
        <v>WordPress</v>
      </c>
    </row>
    <row r="1285" spans="1:36" ht="16" x14ac:dyDescent="0.2">
      <c r="A1285" s="8" t="str">
        <f t="shared" si="20"/>
        <v>Swayam Barik Affix Group Limited</v>
      </c>
      <c r="B1285" s="8" t="s">
        <v>9141</v>
      </c>
      <c r="C1285" s="8" t="s">
        <v>9142</v>
      </c>
      <c r="D1285" s="8" t="s">
        <v>9143</v>
      </c>
      <c r="E1285" s="8" t="s">
        <v>9144</v>
      </c>
      <c r="F1285" s="8" t="s">
        <v>9145</v>
      </c>
      <c r="G1285" s="12" t="s">
        <v>8380</v>
      </c>
      <c r="H1285" s="22" t="str">
        <f>VLOOKUP($G1285,Temp!$A:$C,H$1,FALSE)</f>
        <v>affixnetwork.com</v>
      </c>
      <c r="I1285" s="22" t="e">
        <f>VLOOKUP($G1285,Temp!$A:$C,I$1,FALSE)</f>
        <v>#VALUE!</v>
      </c>
      <c r="J1285" s="22" t="e">
        <f>VLOOKUP($G1285,Temp!$A:$C,J$1,FALSE)</f>
        <v>#VALUE!</v>
      </c>
      <c r="K1285" s="22" t="e">
        <f>VLOOKUP($G1285,Temp!$A:$C,K$1,FALSE)</f>
        <v>#VALUE!</v>
      </c>
      <c r="L1285" s="22" t="e">
        <f>VLOOKUP($G1285,Temp!$A:$C,L$1,FALSE)</f>
        <v>#VALUE!</v>
      </c>
      <c r="M1285" s="22" t="e">
        <f>VLOOKUP($G1285,Temp!$A:$C,M$1,FALSE)</f>
        <v>#VALUE!</v>
      </c>
      <c r="N1285" s="22" t="e">
        <f>VLOOKUP($G1285,Temp!$A:$C,N$1,FALSE)</f>
        <v>#VALUE!</v>
      </c>
      <c r="O1285" s="22" t="e">
        <f>VLOOKUP($G1285,Temp!$A:$C,O$1,FALSE)</f>
        <v>#VALUE!</v>
      </c>
      <c r="P1285" s="22" t="e">
        <f>VLOOKUP($G1285,Temp!$A:$C,P$1,FALSE)</f>
        <v>#VALUE!</v>
      </c>
      <c r="Q1285" s="22" t="e">
        <f>VLOOKUP($G1285,Temp!$A:$C,Q$1,FALSE)</f>
        <v>#VALUE!</v>
      </c>
      <c r="R1285" s="22" t="e">
        <f>VLOOKUP($G1285,Temp!$A:$C,R$1,FALSE)</f>
        <v>#VALUE!</v>
      </c>
      <c r="S1285" s="22" t="e">
        <f>VLOOKUP($G1285,Temp!$A:$C,S$1,FALSE)</f>
        <v>#VALUE!</v>
      </c>
      <c r="T1285" s="22" t="e">
        <f>VLOOKUP($G1285,Temp!$A:$C,T$1,FALSE)</f>
        <v>#VALUE!</v>
      </c>
      <c r="U1285" s="22" t="e">
        <f>VLOOKUP($G1285,Temp!$A:$C,U$1,FALSE)</f>
        <v>#VALUE!</v>
      </c>
      <c r="V1285" s="22" t="e">
        <f>VLOOKUP($G1285,Temp!$A:$C,V$1,FALSE)</f>
        <v>#VALUE!</v>
      </c>
      <c r="W1285" s="22" t="e">
        <f>VLOOKUP($G1285,Temp!$A:$C,W$1,FALSE)</f>
        <v>#VALUE!</v>
      </c>
      <c r="X1285" s="22" t="e">
        <f>VLOOKUP($G1285,Temp!$A:$C,X$1,FALSE)</f>
        <v>#VALUE!</v>
      </c>
      <c r="Y1285" s="22">
        <f>VLOOKUP($G1285,Temp!$A:$C,Y$1,FALSE)</f>
        <v>0</v>
      </c>
      <c r="Z1285" s="22">
        <f>VLOOKUP($G1285,Temp!$A:$C,Z$1,FALSE)</f>
        <v>0</v>
      </c>
      <c r="AA1285" s="22" t="e">
        <f>VLOOKUP($A1285,Searches!$A:$H,AA$1,FALSE)</f>
        <v>#N/A</v>
      </c>
      <c r="AB1285" s="22" t="e">
        <f>VLOOKUP($A1285,Searches!$A:$H,AB$1,FALSE)</f>
        <v>#N/A</v>
      </c>
      <c r="AC1285" s="22" t="e">
        <f>VLOOKUP($A1285,Searches!$A:$H,AC$1,FALSE)</f>
        <v>#N/A</v>
      </c>
      <c r="AD1285" s="22" t="e">
        <f>VLOOKUP($A1285,Searches!$A:$H,AD$1,FALSE)</f>
        <v>#N/A</v>
      </c>
      <c r="AE1285" s="22" t="e">
        <f>VLOOKUP($A1285,Searches!$A:$H,AE$1,FALSE)</f>
        <v>#N/A</v>
      </c>
      <c r="AF1285" s="22" t="e">
        <f>VLOOKUP($A1285,Searches!$A:$H,AF$1,FALSE)</f>
        <v>#N/A</v>
      </c>
      <c r="AG1285" s="22" t="e">
        <f>VLOOKUP($A1285,Searches!$A:$H,AG$1,FALSE)</f>
        <v>#N/A</v>
      </c>
      <c r="AH1285" s="22" t="e">
        <f>VLOOKUP($G1285,Temp!$D:$F,AH$1,FALSE)</f>
        <v>#N/A</v>
      </c>
      <c r="AI1285" s="22" t="e">
        <f>VLOOKUP($G1285,Temp!$D:$F,AI$1,FALSE)</f>
        <v>#N/A</v>
      </c>
      <c r="AJ1285" s="22" t="e">
        <f>VLOOKUP($G1285,Temp!$D:$F,AJ$1,FALSE)</f>
        <v>#N/A</v>
      </c>
    </row>
    <row r="1286" spans="1:36" ht="16" x14ac:dyDescent="0.2">
      <c r="A1286" s="8" t="str">
        <f t="shared" si="20"/>
        <v>Eva Kane DRVE</v>
      </c>
      <c r="B1286" s="8" t="s">
        <v>8339</v>
      </c>
      <c r="C1286" s="8" t="s">
        <v>9151</v>
      </c>
      <c r="D1286" s="8" t="s">
        <v>180</v>
      </c>
      <c r="E1286" s="8" t="s">
        <v>634</v>
      </c>
      <c r="F1286" s="8" t="s">
        <v>9152</v>
      </c>
      <c r="G1286" s="8" t="s">
        <v>634</v>
      </c>
      <c r="H1286" s="22" t="e">
        <f>VLOOKUP($G1286,Temp!$A:$C,H$1,FALSE)</f>
        <v>#N/A</v>
      </c>
      <c r="I1286" s="22" t="e">
        <f>VLOOKUP($G1286,Temp!$A:$C,I$1,FALSE)</f>
        <v>#N/A</v>
      </c>
      <c r="J1286" s="22" t="e">
        <f>VLOOKUP($G1286,Temp!$A:$C,J$1,FALSE)</f>
        <v>#N/A</v>
      </c>
      <c r="K1286" s="22" t="e">
        <f>VLOOKUP($G1286,Temp!$A:$C,K$1,FALSE)</f>
        <v>#N/A</v>
      </c>
      <c r="L1286" s="22" t="e">
        <f>VLOOKUP($G1286,Temp!$A:$C,L$1,FALSE)</f>
        <v>#N/A</v>
      </c>
      <c r="M1286" s="22" t="e">
        <f>VLOOKUP($G1286,Temp!$A:$C,M$1,FALSE)</f>
        <v>#N/A</v>
      </c>
      <c r="N1286" s="22" t="e">
        <f>VLOOKUP($G1286,Temp!$A:$C,N$1,FALSE)</f>
        <v>#N/A</v>
      </c>
      <c r="O1286" s="22" t="e">
        <f>VLOOKUP($G1286,Temp!$A:$C,O$1,FALSE)</f>
        <v>#N/A</v>
      </c>
      <c r="P1286" s="22" t="e">
        <f>VLOOKUP($G1286,Temp!$A:$C,P$1,FALSE)</f>
        <v>#N/A</v>
      </c>
      <c r="Q1286" s="22" t="e">
        <f>VLOOKUP($G1286,Temp!$A:$C,Q$1,FALSE)</f>
        <v>#N/A</v>
      </c>
      <c r="R1286" s="22" t="e">
        <f>VLOOKUP($G1286,Temp!$A:$C,R$1,FALSE)</f>
        <v>#N/A</v>
      </c>
      <c r="S1286" s="22" t="e">
        <f>VLOOKUP($G1286,Temp!$A:$C,S$1,FALSE)</f>
        <v>#N/A</v>
      </c>
      <c r="T1286" s="22" t="e">
        <f>VLOOKUP($G1286,Temp!$A:$C,T$1,FALSE)</f>
        <v>#N/A</v>
      </c>
      <c r="U1286" s="22" t="e">
        <f>VLOOKUP($G1286,Temp!$A:$C,U$1,FALSE)</f>
        <v>#N/A</v>
      </c>
      <c r="V1286" s="22" t="e">
        <f>VLOOKUP($G1286,Temp!$A:$C,V$1,FALSE)</f>
        <v>#N/A</v>
      </c>
      <c r="W1286" s="22" t="e">
        <f>VLOOKUP($G1286,Temp!$A:$C,W$1,FALSE)</f>
        <v>#N/A</v>
      </c>
      <c r="X1286" s="22" t="e">
        <f>VLOOKUP($G1286,Temp!$A:$C,X$1,FALSE)</f>
        <v>#N/A</v>
      </c>
      <c r="Y1286" s="22" t="e">
        <f>VLOOKUP($G1286,Temp!$A:$C,Y$1,FALSE)</f>
        <v>#N/A</v>
      </c>
      <c r="Z1286" s="22" t="e">
        <f>VLOOKUP($G1286,Temp!$A:$C,Z$1,FALSE)</f>
        <v>#N/A</v>
      </c>
      <c r="AA1286" s="22" t="e">
        <f>VLOOKUP($A1286,Searches!$A:$H,AA$1,FALSE)</f>
        <v>#N/A</v>
      </c>
      <c r="AB1286" s="22" t="e">
        <f>VLOOKUP($A1286,Searches!$A:$H,AB$1,FALSE)</f>
        <v>#N/A</v>
      </c>
      <c r="AC1286" s="22" t="e">
        <f>VLOOKUP($A1286,Searches!$A:$H,AC$1,FALSE)</f>
        <v>#N/A</v>
      </c>
      <c r="AD1286" s="22" t="e">
        <f>VLOOKUP($A1286,Searches!$A:$H,AD$1,FALSE)</f>
        <v>#N/A</v>
      </c>
      <c r="AE1286" s="22" t="e">
        <f>VLOOKUP($A1286,Searches!$A:$H,AE$1,FALSE)</f>
        <v>#N/A</v>
      </c>
      <c r="AF1286" s="22" t="e">
        <f>VLOOKUP($A1286,Searches!$A:$H,AF$1,FALSE)</f>
        <v>#N/A</v>
      </c>
      <c r="AG1286" s="22" t="e">
        <f>VLOOKUP($A1286,Searches!$A:$H,AG$1,FALSE)</f>
        <v>#N/A</v>
      </c>
      <c r="AH1286" s="22" t="e">
        <f>VLOOKUP($G1286,Temp!$D:$F,AH$1,FALSE)</f>
        <v>#N/A</v>
      </c>
      <c r="AI1286" s="22" t="e">
        <f>VLOOKUP($G1286,Temp!$D:$F,AI$1,FALSE)</f>
        <v>#N/A</v>
      </c>
      <c r="AJ1286" s="22" t="e">
        <f>VLOOKUP($G1286,Temp!$D:$F,AJ$1,FALSE)</f>
        <v>#N/A</v>
      </c>
    </row>
    <row r="1287" spans="1:36" ht="16" x14ac:dyDescent="0.2">
      <c r="A1287" s="8" t="str">
        <f t="shared" si="20"/>
        <v>Luke J. DesignForest</v>
      </c>
      <c r="B1287" s="8" t="s">
        <v>9154</v>
      </c>
      <c r="C1287" s="8" t="s">
        <v>1853</v>
      </c>
      <c r="D1287" s="8" t="s">
        <v>9155</v>
      </c>
      <c r="E1287" s="8" t="s">
        <v>9156</v>
      </c>
      <c r="F1287" s="8" t="s">
        <v>9157</v>
      </c>
      <c r="G1287" s="12" t="s">
        <v>8381</v>
      </c>
      <c r="H1287" s="22" t="str">
        <f>VLOOKUP($G1287,Temp!$A:$C,H$1,FALSE)</f>
        <v>mydesignforest.com</v>
      </c>
      <c r="I1287" s="22" t="e">
        <f>VLOOKUP($G1287,Temp!$A:$C,I$1,FALSE)</f>
        <v>#VALUE!</v>
      </c>
      <c r="J1287" s="22" t="e">
        <f>VLOOKUP($G1287,Temp!$A:$C,J$1,FALSE)</f>
        <v>#VALUE!</v>
      </c>
      <c r="K1287" s="22" t="e">
        <f>VLOOKUP($G1287,Temp!$A:$C,K$1,FALSE)</f>
        <v>#VALUE!</v>
      </c>
      <c r="L1287" s="22" t="e">
        <f>VLOOKUP($G1287,Temp!$A:$C,L$1,FALSE)</f>
        <v>#VALUE!</v>
      </c>
      <c r="M1287" s="22" t="e">
        <f>VLOOKUP($G1287,Temp!$A:$C,M$1,FALSE)</f>
        <v>#VALUE!</v>
      </c>
      <c r="N1287" s="22" t="e">
        <f>VLOOKUP($G1287,Temp!$A:$C,N$1,FALSE)</f>
        <v>#VALUE!</v>
      </c>
      <c r="O1287" s="22" t="e">
        <f>VLOOKUP($G1287,Temp!$A:$C,O$1,FALSE)</f>
        <v>#VALUE!</v>
      </c>
      <c r="P1287" s="22" t="e">
        <f>VLOOKUP($G1287,Temp!$A:$C,P$1,FALSE)</f>
        <v>#VALUE!</v>
      </c>
      <c r="Q1287" s="22" t="e">
        <f>VLOOKUP($G1287,Temp!$A:$C,Q$1,FALSE)</f>
        <v>#VALUE!</v>
      </c>
      <c r="R1287" s="22" t="e">
        <f>VLOOKUP($G1287,Temp!$A:$C,R$1,FALSE)</f>
        <v>#VALUE!</v>
      </c>
      <c r="S1287" s="22" t="e">
        <f>VLOOKUP($G1287,Temp!$A:$C,S$1,FALSE)</f>
        <v>#VALUE!</v>
      </c>
      <c r="T1287" s="22" t="e">
        <f>VLOOKUP($G1287,Temp!$A:$C,T$1,FALSE)</f>
        <v>#VALUE!</v>
      </c>
      <c r="U1287" s="22" t="e">
        <f>VLOOKUP($G1287,Temp!$A:$C,U$1,FALSE)</f>
        <v>#VALUE!</v>
      </c>
      <c r="V1287" s="22" t="e">
        <f>VLOOKUP($G1287,Temp!$A:$C,V$1,FALSE)</f>
        <v>#VALUE!</v>
      </c>
      <c r="W1287" s="22" t="e">
        <f>VLOOKUP($G1287,Temp!$A:$C,W$1,FALSE)</f>
        <v>#VALUE!</v>
      </c>
      <c r="X1287" s="22" t="e">
        <f>VLOOKUP($G1287,Temp!$A:$C,X$1,FALSE)</f>
        <v>#VALUE!</v>
      </c>
      <c r="Y1287" s="22">
        <f>VLOOKUP($G1287,Temp!$A:$C,Y$1,FALSE)</f>
        <v>22</v>
      </c>
      <c r="Z1287" s="22">
        <f>VLOOKUP($G1287,Temp!$A:$C,Z$1,FALSE)</f>
        <v>0</v>
      </c>
      <c r="AA1287" s="22" t="e">
        <f>VLOOKUP($A1287,Searches!$A:$H,AA$1,FALSE)</f>
        <v>#N/A</v>
      </c>
      <c r="AB1287" s="22" t="e">
        <f>VLOOKUP($A1287,Searches!$A:$H,AB$1,FALSE)</f>
        <v>#N/A</v>
      </c>
      <c r="AC1287" s="22" t="e">
        <f>VLOOKUP($A1287,Searches!$A:$H,AC$1,FALSE)</f>
        <v>#N/A</v>
      </c>
      <c r="AD1287" s="22" t="e">
        <f>VLOOKUP($A1287,Searches!$A:$H,AD$1,FALSE)</f>
        <v>#N/A</v>
      </c>
      <c r="AE1287" s="22" t="e">
        <f>VLOOKUP($A1287,Searches!$A:$H,AE$1,FALSE)</f>
        <v>#N/A</v>
      </c>
      <c r="AF1287" s="22" t="e">
        <f>VLOOKUP($A1287,Searches!$A:$H,AF$1,FALSE)</f>
        <v>#N/A</v>
      </c>
      <c r="AG1287" s="22" t="e">
        <f>VLOOKUP($A1287,Searches!$A:$H,AG$1,FALSE)</f>
        <v>#N/A</v>
      </c>
      <c r="AH1287" s="22" t="str">
        <f>VLOOKUP($G1287,Temp!$D:$F,AH$1,FALSE)</f>
        <v>mydesignforest.com</v>
      </c>
      <c r="AI1287" s="22">
        <f>VLOOKUP($G1287,Temp!$D:$F,AI$1,FALSE)</f>
        <v>0</v>
      </c>
      <c r="AJ1287" s="22" t="str">
        <f>VLOOKUP($G1287,Temp!$D:$F,AJ$1,FALSE)</f>
        <v>WordPress</v>
      </c>
    </row>
    <row r="1288" spans="1:36" ht="16" x14ac:dyDescent="0.2">
      <c r="A1288" s="8" t="str">
        <f t="shared" si="20"/>
        <v>Paul T. Peak Strategies, Inc.</v>
      </c>
      <c r="B1288" s="8" t="s">
        <v>397</v>
      </c>
      <c r="C1288" s="8" t="s">
        <v>7709</v>
      </c>
      <c r="D1288" s="8" t="s">
        <v>180</v>
      </c>
      <c r="E1288" s="8" t="s">
        <v>9162</v>
      </c>
      <c r="F1288" s="8" t="s">
        <v>9163</v>
      </c>
      <c r="G1288" s="12" t="s">
        <v>8390</v>
      </c>
      <c r="H1288" s="22" t="str">
        <f>VLOOKUP($G1288,Temp!$A:$C,H$1,FALSE)</f>
        <v>peakstrategiesinc.com</v>
      </c>
      <c r="I1288" s="22" t="e">
        <f>VLOOKUP($G1288,Temp!$A:$C,I$1,FALSE)</f>
        <v>#VALUE!</v>
      </c>
      <c r="J1288" s="22" t="e">
        <f>VLOOKUP($G1288,Temp!$A:$C,J$1,FALSE)</f>
        <v>#VALUE!</v>
      </c>
      <c r="K1288" s="22" t="e">
        <f>VLOOKUP($G1288,Temp!$A:$C,K$1,FALSE)</f>
        <v>#VALUE!</v>
      </c>
      <c r="L1288" s="22" t="e">
        <f>VLOOKUP($G1288,Temp!$A:$C,L$1,FALSE)</f>
        <v>#VALUE!</v>
      </c>
      <c r="M1288" s="22" t="e">
        <f>VLOOKUP($G1288,Temp!$A:$C,M$1,FALSE)</f>
        <v>#VALUE!</v>
      </c>
      <c r="N1288" s="22" t="e">
        <f>VLOOKUP($G1288,Temp!$A:$C,N$1,FALSE)</f>
        <v>#VALUE!</v>
      </c>
      <c r="O1288" s="22" t="e">
        <f>VLOOKUP($G1288,Temp!$A:$C,O$1,FALSE)</f>
        <v>#VALUE!</v>
      </c>
      <c r="P1288" s="22" t="e">
        <f>VLOOKUP($G1288,Temp!$A:$C,P$1,FALSE)</f>
        <v>#VALUE!</v>
      </c>
      <c r="Q1288" s="22" t="e">
        <f>VLOOKUP($G1288,Temp!$A:$C,Q$1,FALSE)</f>
        <v>#VALUE!</v>
      </c>
      <c r="R1288" s="22" t="e">
        <f>VLOOKUP($G1288,Temp!$A:$C,R$1,FALSE)</f>
        <v>#VALUE!</v>
      </c>
      <c r="S1288" s="22" t="e">
        <f>VLOOKUP($G1288,Temp!$A:$C,S$1,FALSE)</f>
        <v>#VALUE!</v>
      </c>
      <c r="T1288" s="22" t="e">
        <f>VLOOKUP($G1288,Temp!$A:$C,T$1,FALSE)</f>
        <v>#VALUE!</v>
      </c>
      <c r="U1288" s="22" t="e">
        <f>VLOOKUP($G1288,Temp!$A:$C,U$1,FALSE)</f>
        <v>#VALUE!</v>
      </c>
      <c r="V1288" s="22" t="e">
        <f>VLOOKUP($G1288,Temp!$A:$C,V$1,FALSE)</f>
        <v>#VALUE!</v>
      </c>
      <c r="W1288" s="22" t="e">
        <f>VLOOKUP($G1288,Temp!$A:$C,W$1,FALSE)</f>
        <v>#VALUE!</v>
      </c>
      <c r="X1288" s="22" t="e">
        <f>VLOOKUP($G1288,Temp!$A:$C,X$1,FALSE)</f>
        <v>#VALUE!</v>
      </c>
      <c r="Y1288" s="22">
        <f>VLOOKUP($G1288,Temp!$A:$C,Y$1,FALSE)</f>
        <v>0</v>
      </c>
      <c r="Z1288" s="22">
        <f>VLOOKUP($G1288,Temp!$A:$C,Z$1,FALSE)</f>
        <v>0</v>
      </c>
      <c r="AA1288" s="22" t="e">
        <f>VLOOKUP($A1288,Searches!$A:$H,AA$1,FALSE)</f>
        <v>#N/A</v>
      </c>
      <c r="AB1288" s="22" t="e">
        <f>VLOOKUP($A1288,Searches!$A:$H,AB$1,FALSE)</f>
        <v>#N/A</v>
      </c>
      <c r="AC1288" s="22" t="e">
        <f>VLOOKUP($A1288,Searches!$A:$H,AC$1,FALSE)</f>
        <v>#N/A</v>
      </c>
      <c r="AD1288" s="22" t="e">
        <f>VLOOKUP($A1288,Searches!$A:$H,AD$1,FALSE)</f>
        <v>#N/A</v>
      </c>
      <c r="AE1288" s="22" t="e">
        <f>VLOOKUP($A1288,Searches!$A:$H,AE$1,FALSE)</f>
        <v>#N/A</v>
      </c>
      <c r="AF1288" s="22" t="e">
        <f>VLOOKUP($A1288,Searches!$A:$H,AF$1,FALSE)</f>
        <v>#N/A</v>
      </c>
      <c r="AG1288" s="22" t="e">
        <f>VLOOKUP($A1288,Searches!$A:$H,AG$1,FALSE)</f>
        <v>#N/A</v>
      </c>
      <c r="AH1288" s="22" t="str">
        <f>VLOOKUP($G1288,Temp!$D:$F,AH$1,FALSE)</f>
        <v>peakstrategiesinc.com</v>
      </c>
      <c r="AI1288" s="22">
        <f>VLOOKUP($G1288,Temp!$D:$F,AI$1,FALSE)</f>
        <v>0</v>
      </c>
      <c r="AJ1288" s="22" t="str">
        <f>VLOOKUP($G1288,Temp!$D:$F,AJ$1,FALSE)</f>
        <v>WordPress</v>
      </c>
    </row>
    <row r="1289" spans="1:36" ht="16" x14ac:dyDescent="0.2">
      <c r="A1289" s="8" t="str">
        <f t="shared" si="20"/>
        <v>Sean Trotter Appster</v>
      </c>
      <c r="B1289" s="8" t="s">
        <v>1258</v>
      </c>
      <c r="C1289" s="8" t="s">
        <v>9166</v>
      </c>
      <c r="D1289" s="8" t="s">
        <v>9167</v>
      </c>
      <c r="E1289" s="8" t="s">
        <v>9168</v>
      </c>
      <c r="F1289" s="8" t="s">
        <v>9169</v>
      </c>
      <c r="G1289" s="12" t="s">
        <v>8391</v>
      </c>
      <c r="H1289" s="22" t="str">
        <f>VLOOKUP($G1289,Temp!$A:$C,H$1,FALSE)</f>
        <v>appsterhq.com</v>
      </c>
      <c r="I1289" s="22" t="e">
        <f>VLOOKUP($G1289,Temp!$A:$C,I$1,FALSE)</f>
        <v>#VALUE!</v>
      </c>
      <c r="J1289" s="22" t="e">
        <f>VLOOKUP($G1289,Temp!$A:$C,J$1,FALSE)</f>
        <v>#VALUE!</v>
      </c>
      <c r="K1289" s="22" t="e">
        <f>VLOOKUP($G1289,Temp!$A:$C,K$1,FALSE)</f>
        <v>#VALUE!</v>
      </c>
      <c r="L1289" s="22" t="e">
        <f>VLOOKUP($G1289,Temp!$A:$C,L$1,FALSE)</f>
        <v>#VALUE!</v>
      </c>
      <c r="M1289" s="22" t="e">
        <f>VLOOKUP($G1289,Temp!$A:$C,M$1,FALSE)</f>
        <v>#VALUE!</v>
      </c>
      <c r="N1289" s="22" t="e">
        <f>VLOOKUP($G1289,Temp!$A:$C,N$1,FALSE)</f>
        <v>#VALUE!</v>
      </c>
      <c r="O1289" s="22" t="e">
        <f>VLOOKUP($G1289,Temp!$A:$C,O$1,FALSE)</f>
        <v>#VALUE!</v>
      </c>
      <c r="P1289" s="22" t="e">
        <f>VLOOKUP($G1289,Temp!$A:$C,P$1,FALSE)</f>
        <v>#VALUE!</v>
      </c>
      <c r="Q1289" s="22" t="e">
        <f>VLOOKUP($G1289,Temp!$A:$C,Q$1,FALSE)</f>
        <v>#VALUE!</v>
      </c>
      <c r="R1289" s="22" t="e">
        <f>VLOOKUP($G1289,Temp!$A:$C,R$1,FALSE)</f>
        <v>#VALUE!</v>
      </c>
      <c r="S1289" s="22" t="e">
        <f>VLOOKUP($G1289,Temp!$A:$C,S$1,FALSE)</f>
        <v>#VALUE!</v>
      </c>
      <c r="T1289" s="22" t="e">
        <f>VLOOKUP($G1289,Temp!$A:$C,T$1,FALSE)</f>
        <v>#VALUE!</v>
      </c>
      <c r="U1289" s="22" t="e">
        <f>VLOOKUP($G1289,Temp!$A:$C,U$1,FALSE)</f>
        <v>#VALUE!</v>
      </c>
      <c r="V1289" s="22" t="e">
        <f>VLOOKUP($G1289,Temp!$A:$C,V$1,FALSE)</f>
        <v>#VALUE!</v>
      </c>
      <c r="W1289" s="22" t="e">
        <f>VLOOKUP($G1289,Temp!$A:$C,W$1,FALSE)</f>
        <v>#VALUE!</v>
      </c>
      <c r="X1289" s="22" t="e">
        <f>VLOOKUP($G1289,Temp!$A:$C,X$1,FALSE)</f>
        <v>#VALUE!</v>
      </c>
      <c r="Y1289" s="22">
        <f>VLOOKUP($G1289,Temp!$A:$C,Y$1,FALSE)</f>
        <v>27000</v>
      </c>
      <c r="Z1289" s="22">
        <f>VLOOKUP($G1289,Temp!$A:$C,Z$1,FALSE)</f>
        <v>131</v>
      </c>
      <c r="AA1289" s="22" t="e">
        <f>VLOOKUP($A1289,Searches!$A:$H,AA$1,FALSE)</f>
        <v>#N/A</v>
      </c>
      <c r="AB1289" s="22" t="e">
        <f>VLOOKUP($A1289,Searches!$A:$H,AB$1,FALSE)</f>
        <v>#N/A</v>
      </c>
      <c r="AC1289" s="22" t="e">
        <f>VLOOKUP($A1289,Searches!$A:$H,AC$1,FALSE)</f>
        <v>#N/A</v>
      </c>
      <c r="AD1289" s="22" t="e">
        <f>VLOOKUP($A1289,Searches!$A:$H,AD$1,FALSE)</f>
        <v>#N/A</v>
      </c>
      <c r="AE1289" s="22" t="e">
        <f>VLOOKUP($A1289,Searches!$A:$H,AE$1,FALSE)</f>
        <v>#N/A</v>
      </c>
      <c r="AF1289" s="22" t="e">
        <f>VLOOKUP($A1289,Searches!$A:$H,AF$1,FALSE)</f>
        <v>#N/A</v>
      </c>
      <c r="AG1289" s="22" t="e">
        <f>VLOOKUP($A1289,Searches!$A:$H,AG$1,FALSE)</f>
        <v>#N/A</v>
      </c>
      <c r="AH1289" s="22" t="e">
        <f>VLOOKUP($G1289,Temp!$D:$F,AH$1,FALSE)</f>
        <v>#N/A</v>
      </c>
      <c r="AI1289" s="22" t="e">
        <f>VLOOKUP($G1289,Temp!$D:$F,AI$1,FALSE)</f>
        <v>#N/A</v>
      </c>
      <c r="AJ1289" s="22" t="e">
        <f>VLOOKUP($G1289,Temp!$D:$F,AJ$1,FALSE)</f>
        <v>#N/A</v>
      </c>
    </row>
    <row r="1290" spans="1:36" ht="16" x14ac:dyDescent="0.2">
      <c r="A1290" s="8" t="str">
        <f t="shared" si="20"/>
        <v>Szymon Klimczak LiveChat - customer service software</v>
      </c>
      <c r="B1290" s="8" t="s">
        <v>9175</v>
      </c>
      <c r="C1290" s="8" t="s">
        <v>9176</v>
      </c>
      <c r="D1290" s="8" t="s">
        <v>180</v>
      </c>
      <c r="E1290" s="8" t="s">
        <v>9177</v>
      </c>
      <c r="F1290" s="8" t="s">
        <v>9178</v>
      </c>
      <c r="G1290" s="12" t="s">
        <v>8398</v>
      </c>
      <c r="H1290" s="22" t="str">
        <f>VLOOKUP($G1290,Temp!$A:$C,H$1,FALSE)</f>
        <v>livechatinc.com</v>
      </c>
      <c r="I1290" s="22" t="e">
        <f>VLOOKUP($G1290,Temp!$A:$C,I$1,FALSE)</f>
        <v>#VALUE!</v>
      </c>
      <c r="J1290" s="22" t="e">
        <f>VLOOKUP($G1290,Temp!$A:$C,J$1,FALSE)</f>
        <v>#VALUE!</v>
      </c>
      <c r="K1290" s="22" t="e">
        <f>VLOOKUP($G1290,Temp!$A:$C,K$1,FALSE)</f>
        <v>#VALUE!</v>
      </c>
      <c r="L1290" s="22" t="e">
        <f>VLOOKUP($G1290,Temp!$A:$C,L$1,FALSE)</f>
        <v>#VALUE!</v>
      </c>
      <c r="M1290" s="22" t="e">
        <f>VLOOKUP($G1290,Temp!$A:$C,M$1,FALSE)</f>
        <v>#VALUE!</v>
      </c>
      <c r="N1290" s="22" t="e">
        <f>VLOOKUP($G1290,Temp!$A:$C,N$1,FALSE)</f>
        <v>#VALUE!</v>
      </c>
      <c r="O1290" s="22" t="e">
        <f>VLOOKUP($G1290,Temp!$A:$C,O$1,FALSE)</f>
        <v>#VALUE!</v>
      </c>
      <c r="P1290" s="22" t="e">
        <f>VLOOKUP($G1290,Temp!$A:$C,P$1,FALSE)</f>
        <v>#VALUE!</v>
      </c>
      <c r="Q1290" s="22" t="e">
        <f>VLOOKUP($G1290,Temp!$A:$C,Q$1,FALSE)</f>
        <v>#VALUE!</v>
      </c>
      <c r="R1290" s="22" t="e">
        <f>VLOOKUP($G1290,Temp!$A:$C,R$1,FALSE)</f>
        <v>#VALUE!</v>
      </c>
      <c r="S1290" s="22" t="e">
        <f>VLOOKUP($G1290,Temp!$A:$C,S$1,FALSE)</f>
        <v>#VALUE!</v>
      </c>
      <c r="T1290" s="22" t="e">
        <f>VLOOKUP($G1290,Temp!$A:$C,T$1,FALSE)</f>
        <v>#VALUE!</v>
      </c>
      <c r="U1290" s="22" t="e">
        <f>VLOOKUP($G1290,Temp!$A:$C,U$1,FALSE)</f>
        <v>#VALUE!</v>
      </c>
      <c r="V1290" s="22" t="e">
        <f>VLOOKUP($G1290,Temp!$A:$C,V$1,FALSE)</f>
        <v>#VALUE!</v>
      </c>
      <c r="W1290" s="22" t="e">
        <f>VLOOKUP($G1290,Temp!$A:$C,W$1,FALSE)</f>
        <v>#VALUE!</v>
      </c>
      <c r="X1290" s="22" t="e">
        <f>VLOOKUP($G1290,Temp!$A:$C,X$1,FALSE)</f>
        <v>#VALUE!</v>
      </c>
      <c r="Y1290" s="22">
        <f>VLOOKUP($G1290,Temp!$A:$C,Y$1,FALSE)</f>
        <v>326000</v>
      </c>
      <c r="Z1290" s="22">
        <f>VLOOKUP($G1290,Temp!$A:$C,Z$1,FALSE)</f>
        <v>2300</v>
      </c>
      <c r="AA1290" s="22" t="e">
        <f>VLOOKUP($A1290,Searches!$A:$H,AA$1,FALSE)</f>
        <v>#N/A</v>
      </c>
      <c r="AB1290" s="22" t="e">
        <f>VLOOKUP($A1290,Searches!$A:$H,AB$1,FALSE)</f>
        <v>#N/A</v>
      </c>
      <c r="AC1290" s="22" t="e">
        <f>VLOOKUP($A1290,Searches!$A:$H,AC$1,FALSE)</f>
        <v>#N/A</v>
      </c>
      <c r="AD1290" s="22" t="e">
        <f>VLOOKUP($A1290,Searches!$A:$H,AD$1,FALSE)</f>
        <v>#N/A</v>
      </c>
      <c r="AE1290" s="22" t="e">
        <f>VLOOKUP($A1290,Searches!$A:$H,AE$1,FALSE)</f>
        <v>#N/A</v>
      </c>
      <c r="AF1290" s="22" t="e">
        <f>VLOOKUP($A1290,Searches!$A:$H,AF$1,FALSE)</f>
        <v>#N/A</v>
      </c>
      <c r="AG1290" s="22" t="e">
        <f>VLOOKUP($A1290,Searches!$A:$H,AG$1,FALSE)</f>
        <v>#N/A</v>
      </c>
      <c r="AH1290" s="22" t="str">
        <f>VLOOKUP($G1290,Temp!$D:$F,AH$1,FALSE)</f>
        <v>livechatinc.com</v>
      </c>
      <c r="AI1290" s="22">
        <f>VLOOKUP($G1290,Temp!$D:$F,AI$1,FALSE)</f>
        <v>0</v>
      </c>
      <c r="AJ1290" s="22" t="str">
        <f>VLOOKUP($G1290,Temp!$D:$F,AJ$1,FALSE)</f>
        <v>WordPress</v>
      </c>
    </row>
    <row r="1291" spans="1:36" ht="16" x14ac:dyDescent="0.2">
      <c r="A1291" s="8" t="str">
        <f t="shared" si="20"/>
        <v>Cameron Hardy Sirius Computer Solutions</v>
      </c>
      <c r="B1291" s="8" t="s">
        <v>3369</v>
      </c>
      <c r="C1291" s="8" t="s">
        <v>9184</v>
      </c>
      <c r="D1291" s="8" t="s">
        <v>9185</v>
      </c>
      <c r="E1291" s="8" t="s">
        <v>9186</v>
      </c>
      <c r="F1291" s="8" t="s">
        <v>9187</v>
      </c>
      <c r="G1291" s="12" t="s">
        <v>9188</v>
      </c>
      <c r="H1291" s="22" t="e">
        <f>VLOOKUP($G1291,Temp!$A:$C,H$1,FALSE)</f>
        <v>#N/A</v>
      </c>
      <c r="I1291" s="22" t="e">
        <f>VLOOKUP($G1291,Temp!$A:$C,I$1,FALSE)</f>
        <v>#N/A</v>
      </c>
      <c r="J1291" s="22" t="e">
        <f>VLOOKUP($G1291,Temp!$A:$C,J$1,FALSE)</f>
        <v>#N/A</v>
      </c>
      <c r="K1291" s="22" t="e">
        <f>VLOOKUP($G1291,Temp!$A:$C,K$1,FALSE)</f>
        <v>#N/A</v>
      </c>
      <c r="L1291" s="22" t="e">
        <f>VLOOKUP($G1291,Temp!$A:$C,L$1,FALSE)</f>
        <v>#N/A</v>
      </c>
      <c r="M1291" s="22" t="e">
        <f>VLOOKUP($G1291,Temp!$A:$C,M$1,FALSE)</f>
        <v>#N/A</v>
      </c>
      <c r="N1291" s="22" t="e">
        <f>VLOOKUP($G1291,Temp!$A:$C,N$1,FALSE)</f>
        <v>#N/A</v>
      </c>
      <c r="O1291" s="22" t="e">
        <f>VLOOKUP($G1291,Temp!$A:$C,O$1,FALSE)</f>
        <v>#N/A</v>
      </c>
      <c r="P1291" s="22" t="e">
        <f>VLOOKUP($G1291,Temp!$A:$C,P$1,FALSE)</f>
        <v>#N/A</v>
      </c>
      <c r="Q1291" s="22" t="e">
        <f>VLOOKUP($G1291,Temp!$A:$C,Q$1,FALSE)</f>
        <v>#N/A</v>
      </c>
      <c r="R1291" s="22" t="e">
        <f>VLOOKUP($G1291,Temp!$A:$C,R$1,FALSE)</f>
        <v>#N/A</v>
      </c>
      <c r="S1291" s="22" t="e">
        <f>VLOOKUP($G1291,Temp!$A:$C,S$1,FALSE)</f>
        <v>#N/A</v>
      </c>
      <c r="T1291" s="22" t="e">
        <f>VLOOKUP($G1291,Temp!$A:$C,T$1,FALSE)</f>
        <v>#N/A</v>
      </c>
      <c r="U1291" s="22" t="e">
        <f>VLOOKUP($G1291,Temp!$A:$C,U$1,FALSE)</f>
        <v>#N/A</v>
      </c>
      <c r="V1291" s="22" t="e">
        <f>VLOOKUP($G1291,Temp!$A:$C,V$1,FALSE)</f>
        <v>#N/A</v>
      </c>
      <c r="W1291" s="22" t="e">
        <f>VLOOKUP($G1291,Temp!$A:$C,W$1,FALSE)</f>
        <v>#N/A</v>
      </c>
      <c r="X1291" s="22" t="e">
        <f>VLOOKUP($G1291,Temp!$A:$C,X$1,FALSE)</f>
        <v>#N/A</v>
      </c>
      <c r="Y1291" s="22" t="e">
        <f>VLOOKUP($G1291,Temp!$A:$C,Y$1,FALSE)</f>
        <v>#N/A</v>
      </c>
      <c r="Z1291" s="22" t="e">
        <f>VLOOKUP($G1291,Temp!$A:$C,Z$1,FALSE)</f>
        <v>#N/A</v>
      </c>
      <c r="AA1291" s="22" t="e">
        <f>VLOOKUP($A1291,Searches!$A:$H,AA$1,FALSE)</f>
        <v>#N/A</v>
      </c>
      <c r="AB1291" s="22" t="e">
        <f>VLOOKUP($A1291,Searches!$A:$H,AB$1,FALSE)</f>
        <v>#N/A</v>
      </c>
      <c r="AC1291" s="22" t="e">
        <f>VLOOKUP($A1291,Searches!$A:$H,AC$1,FALSE)</f>
        <v>#N/A</v>
      </c>
      <c r="AD1291" s="22" t="e">
        <f>VLOOKUP($A1291,Searches!$A:$H,AD$1,FALSE)</f>
        <v>#N/A</v>
      </c>
      <c r="AE1291" s="22" t="e">
        <f>VLOOKUP($A1291,Searches!$A:$H,AE$1,FALSE)</f>
        <v>#N/A</v>
      </c>
      <c r="AF1291" s="22" t="e">
        <f>VLOOKUP($A1291,Searches!$A:$H,AF$1,FALSE)</f>
        <v>#N/A</v>
      </c>
      <c r="AG1291" s="22" t="e">
        <f>VLOOKUP($A1291,Searches!$A:$H,AG$1,FALSE)</f>
        <v>#N/A</v>
      </c>
      <c r="AH1291" s="22" t="e">
        <f>VLOOKUP($G1291,Temp!$D:$F,AH$1,FALSE)</f>
        <v>#N/A</v>
      </c>
      <c r="AI1291" s="22" t="e">
        <f>VLOOKUP($G1291,Temp!$D:$F,AI$1,FALSE)</f>
        <v>#N/A</v>
      </c>
      <c r="AJ1291" s="22" t="e">
        <f>VLOOKUP($G1291,Temp!$D:$F,AJ$1,FALSE)</f>
        <v>#N/A</v>
      </c>
    </row>
    <row r="1292" spans="1:36" ht="16" x14ac:dyDescent="0.2">
      <c r="A1292" s="8" t="str">
        <f t="shared" si="20"/>
        <v>Zeynep Tolon IBM</v>
      </c>
      <c r="B1292" s="8" t="s">
        <v>9195</v>
      </c>
      <c r="C1292" s="8" t="s">
        <v>9196</v>
      </c>
      <c r="D1292" s="8" t="s">
        <v>9197</v>
      </c>
      <c r="E1292" s="8" t="s">
        <v>9198</v>
      </c>
      <c r="F1292" s="8" t="s">
        <v>3092</v>
      </c>
      <c r="G1292" s="12" t="s">
        <v>3507</v>
      </c>
      <c r="H1292" s="22" t="str">
        <f>VLOOKUP($G1292,Temp!$A:$C,H$1,FALSE)</f>
        <v>ibm.com</v>
      </c>
      <c r="I1292" s="22" t="e">
        <f>VLOOKUP($G1292,Temp!$A:$C,I$1,FALSE)</f>
        <v>#VALUE!</v>
      </c>
      <c r="J1292" s="22" t="e">
        <f>VLOOKUP($G1292,Temp!$A:$C,J$1,FALSE)</f>
        <v>#VALUE!</v>
      </c>
      <c r="K1292" s="22" t="e">
        <f>VLOOKUP($G1292,Temp!$A:$C,K$1,FALSE)</f>
        <v>#VALUE!</v>
      </c>
      <c r="L1292" s="22" t="e">
        <f>VLOOKUP($G1292,Temp!$A:$C,L$1,FALSE)</f>
        <v>#VALUE!</v>
      </c>
      <c r="M1292" s="22" t="e">
        <f>VLOOKUP($G1292,Temp!$A:$C,M$1,FALSE)</f>
        <v>#VALUE!</v>
      </c>
      <c r="N1292" s="22" t="e">
        <f>VLOOKUP($G1292,Temp!$A:$C,N$1,FALSE)</f>
        <v>#VALUE!</v>
      </c>
      <c r="O1292" s="22" t="e">
        <f>VLOOKUP($G1292,Temp!$A:$C,O$1,FALSE)</f>
        <v>#VALUE!</v>
      </c>
      <c r="P1292" s="22" t="e">
        <f>VLOOKUP($G1292,Temp!$A:$C,P$1,FALSE)</f>
        <v>#VALUE!</v>
      </c>
      <c r="Q1292" s="22" t="e">
        <f>VLOOKUP($G1292,Temp!$A:$C,Q$1,FALSE)</f>
        <v>#VALUE!</v>
      </c>
      <c r="R1292" s="22" t="e">
        <f>VLOOKUP($G1292,Temp!$A:$C,R$1,FALSE)</f>
        <v>#VALUE!</v>
      </c>
      <c r="S1292" s="22" t="e">
        <f>VLOOKUP($G1292,Temp!$A:$C,S$1,FALSE)</f>
        <v>#VALUE!</v>
      </c>
      <c r="T1292" s="22" t="e">
        <f>VLOOKUP($G1292,Temp!$A:$C,T$1,FALSE)</f>
        <v>#VALUE!</v>
      </c>
      <c r="U1292" s="22" t="e">
        <f>VLOOKUP($G1292,Temp!$A:$C,U$1,FALSE)</f>
        <v>#VALUE!</v>
      </c>
      <c r="V1292" s="22" t="e">
        <f>VLOOKUP($G1292,Temp!$A:$C,V$1,FALSE)</f>
        <v>#VALUE!</v>
      </c>
      <c r="W1292" s="22" t="e">
        <f>VLOOKUP($G1292,Temp!$A:$C,W$1,FALSE)</f>
        <v>#VALUE!</v>
      </c>
      <c r="X1292" s="22" t="e">
        <f>VLOOKUP($G1292,Temp!$A:$C,X$1,FALSE)</f>
        <v>#VALUE!</v>
      </c>
      <c r="Y1292" s="22">
        <f>VLOOKUP($G1292,Temp!$A:$C,Y$1,FALSE)</f>
        <v>6600000</v>
      </c>
      <c r="Z1292" s="22">
        <f>VLOOKUP($G1292,Temp!$A:$C,Z$1,FALSE)</f>
        <v>2400000</v>
      </c>
      <c r="AA1292" s="22" t="e">
        <f>VLOOKUP($A1292,Searches!$A:$H,AA$1,FALSE)</f>
        <v>#N/A</v>
      </c>
      <c r="AB1292" s="22" t="e">
        <f>VLOOKUP($A1292,Searches!$A:$H,AB$1,FALSE)</f>
        <v>#N/A</v>
      </c>
      <c r="AC1292" s="22" t="e">
        <f>VLOOKUP($A1292,Searches!$A:$H,AC$1,FALSE)</f>
        <v>#N/A</v>
      </c>
      <c r="AD1292" s="22" t="e">
        <f>VLOOKUP($A1292,Searches!$A:$H,AD$1,FALSE)</f>
        <v>#N/A</v>
      </c>
      <c r="AE1292" s="22" t="e">
        <f>VLOOKUP($A1292,Searches!$A:$H,AE$1,FALSE)</f>
        <v>#N/A</v>
      </c>
      <c r="AF1292" s="22" t="e">
        <f>VLOOKUP($A1292,Searches!$A:$H,AF$1,FALSE)</f>
        <v>#N/A</v>
      </c>
      <c r="AG1292" s="22" t="e">
        <f>VLOOKUP($A1292,Searches!$A:$H,AG$1,FALSE)</f>
        <v>#N/A</v>
      </c>
      <c r="AH1292" s="22" t="str">
        <f>VLOOKUP($G1292,Temp!$D:$F,AH$1,FALSE)</f>
        <v>ibm.com</v>
      </c>
      <c r="AI1292" s="22" t="str">
        <f>VLOOKUP($G1292,Temp!$D:$F,AI$1,FALSE)</f>
        <v>Marketo</v>
      </c>
      <c r="AJ1292" s="22" t="str">
        <f>VLOOKUP($G1292,Temp!$D:$F,AJ$1,FALSE)</f>
        <v>WordPress</v>
      </c>
    </row>
    <row r="1293" spans="1:36" ht="16" x14ac:dyDescent="0.2">
      <c r="A1293" s="8" t="str">
        <f t="shared" si="20"/>
        <v>Michael Wigglesworth Reach E Business</v>
      </c>
      <c r="B1293" s="8" t="s">
        <v>1203</v>
      </c>
      <c r="C1293" s="8" t="s">
        <v>9201</v>
      </c>
      <c r="D1293" s="8" t="s">
        <v>9202</v>
      </c>
      <c r="E1293" s="8" t="s">
        <v>634</v>
      </c>
      <c r="F1293" s="8" t="s">
        <v>9203</v>
      </c>
      <c r="G1293" s="8" t="s">
        <v>634</v>
      </c>
      <c r="H1293" s="22" t="e">
        <f>VLOOKUP($G1293,Temp!$A:$C,H$1,FALSE)</f>
        <v>#N/A</v>
      </c>
      <c r="I1293" s="22" t="e">
        <f>VLOOKUP($G1293,Temp!$A:$C,I$1,FALSE)</f>
        <v>#N/A</v>
      </c>
      <c r="J1293" s="22" t="e">
        <f>VLOOKUP($G1293,Temp!$A:$C,J$1,FALSE)</f>
        <v>#N/A</v>
      </c>
      <c r="K1293" s="22" t="e">
        <f>VLOOKUP($G1293,Temp!$A:$C,K$1,FALSE)</f>
        <v>#N/A</v>
      </c>
      <c r="L1293" s="22" t="e">
        <f>VLOOKUP($G1293,Temp!$A:$C,L$1,FALSE)</f>
        <v>#N/A</v>
      </c>
      <c r="M1293" s="22" t="e">
        <f>VLOOKUP($G1293,Temp!$A:$C,M$1,FALSE)</f>
        <v>#N/A</v>
      </c>
      <c r="N1293" s="22" t="e">
        <f>VLOOKUP($G1293,Temp!$A:$C,N$1,FALSE)</f>
        <v>#N/A</v>
      </c>
      <c r="O1293" s="22" t="e">
        <f>VLOOKUP($G1293,Temp!$A:$C,O$1,FALSE)</f>
        <v>#N/A</v>
      </c>
      <c r="P1293" s="22" t="e">
        <f>VLOOKUP($G1293,Temp!$A:$C,P$1,FALSE)</f>
        <v>#N/A</v>
      </c>
      <c r="Q1293" s="22" t="e">
        <f>VLOOKUP($G1293,Temp!$A:$C,Q$1,FALSE)</f>
        <v>#N/A</v>
      </c>
      <c r="R1293" s="22" t="e">
        <f>VLOOKUP($G1293,Temp!$A:$C,R$1,FALSE)</f>
        <v>#N/A</v>
      </c>
      <c r="S1293" s="22" t="e">
        <f>VLOOKUP($G1293,Temp!$A:$C,S$1,FALSE)</f>
        <v>#N/A</v>
      </c>
      <c r="T1293" s="22" t="e">
        <f>VLOOKUP($G1293,Temp!$A:$C,T$1,FALSE)</f>
        <v>#N/A</v>
      </c>
      <c r="U1293" s="22" t="e">
        <f>VLOOKUP($G1293,Temp!$A:$C,U$1,FALSE)</f>
        <v>#N/A</v>
      </c>
      <c r="V1293" s="22" t="e">
        <f>VLOOKUP($G1293,Temp!$A:$C,V$1,FALSE)</f>
        <v>#N/A</v>
      </c>
      <c r="W1293" s="22" t="e">
        <f>VLOOKUP($G1293,Temp!$A:$C,W$1,FALSE)</f>
        <v>#N/A</v>
      </c>
      <c r="X1293" s="22" t="e">
        <f>VLOOKUP($G1293,Temp!$A:$C,X$1,FALSE)</f>
        <v>#N/A</v>
      </c>
      <c r="Y1293" s="22" t="e">
        <f>VLOOKUP($G1293,Temp!$A:$C,Y$1,FALSE)</f>
        <v>#N/A</v>
      </c>
      <c r="Z1293" s="22" t="e">
        <f>VLOOKUP($G1293,Temp!$A:$C,Z$1,FALSE)</f>
        <v>#N/A</v>
      </c>
      <c r="AA1293" s="22" t="e">
        <f>VLOOKUP($A1293,Searches!$A:$H,AA$1,FALSE)</f>
        <v>#N/A</v>
      </c>
      <c r="AB1293" s="22" t="e">
        <f>VLOOKUP($A1293,Searches!$A:$H,AB$1,FALSE)</f>
        <v>#N/A</v>
      </c>
      <c r="AC1293" s="22" t="e">
        <f>VLOOKUP($A1293,Searches!$A:$H,AC$1,FALSE)</f>
        <v>#N/A</v>
      </c>
      <c r="AD1293" s="22" t="e">
        <f>VLOOKUP($A1293,Searches!$A:$H,AD$1,FALSE)</f>
        <v>#N/A</v>
      </c>
      <c r="AE1293" s="22" t="e">
        <f>VLOOKUP($A1293,Searches!$A:$H,AE$1,FALSE)</f>
        <v>#N/A</v>
      </c>
      <c r="AF1293" s="22" t="e">
        <f>VLOOKUP($A1293,Searches!$A:$H,AF$1,FALSE)</f>
        <v>#N/A</v>
      </c>
      <c r="AG1293" s="22" t="e">
        <f>VLOOKUP($A1293,Searches!$A:$H,AG$1,FALSE)</f>
        <v>#N/A</v>
      </c>
      <c r="AH1293" s="22" t="e">
        <f>VLOOKUP($G1293,Temp!$D:$F,AH$1,FALSE)</f>
        <v>#N/A</v>
      </c>
      <c r="AI1293" s="22" t="e">
        <f>VLOOKUP($G1293,Temp!$D:$F,AI$1,FALSE)</f>
        <v>#N/A</v>
      </c>
      <c r="AJ1293" s="22" t="e">
        <f>VLOOKUP($G1293,Temp!$D:$F,AJ$1,FALSE)</f>
        <v>#N/A</v>
      </c>
    </row>
    <row r="1294" spans="1:36" ht="16" x14ac:dyDescent="0.2">
      <c r="A1294" s="8" t="str">
        <f t="shared" si="20"/>
        <v>Gor Gevorkyan Crypto Asset Enterprise LLC</v>
      </c>
      <c r="B1294" s="8" t="s">
        <v>9209</v>
      </c>
      <c r="C1294" s="8" t="s">
        <v>9210</v>
      </c>
      <c r="D1294" s="8" t="s">
        <v>5217</v>
      </c>
      <c r="E1294" s="8" t="s">
        <v>634</v>
      </c>
      <c r="F1294" s="8" t="s">
        <v>9211</v>
      </c>
      <c r="G1294" s="8" t="s">
        <v>634</v>
      </c>
      <c r="H1294" s="22" t="e">
        <f>VLOOKUP($G1294,Temp!$A:$C,H$1,FALSE)</f>
        <v>#N/A</v>
      </c>
      <c r="I1294" s="22" t="e">
        <f>VLOOKUP($G1294,Temp!$A:$C,I$1,FALSE)</f>
        <v>#N/A</v>
      </c>
      <c r="J1294" s="22" t="e">
        <f>VLOOKUP($G1294,Temp!$A:$C,J$1,FALSE)</f>
        <v>#N/A</v>
      </c>
      <c r="K1294" s="22" t="e">
        <f>VLOOKUP($G1294,Temp!$A:$C,K$1,FALSE)</f>
        <v>#N/A</v>
      </c>
      <c r="L1294" s="22" t="e">
        <f>VLOOKUP($G1294,Temp!$A:$C,L$1,FALSE)</f>
        <v>#N/A</v>
      </c>
      <c r="M1294" s="22" t="e">
        <f>VLOOKUP($G1294,Temp!$A:$C,M$1,FALSE)</f>
        <v>#N/A</v>
      </c>
      <c r="N1294" s="22" t="e">
        <f>VLOOKUP($G1294,Temp!$A:$C,N$1,FALSE)</f>
        <v>#N/A</v>
      </c>
      <c r="O1294" s="22" t="e">
        <f>VLOOKUP($G1294,Temp!$A:$C,O$1,FALSE)</f>
        <v>#N/A</v>
      </c>
      <c r="P1294" s="22" t="e">
        <f>VLOOKUP($G1294,Temp!$A:$C,P$1,FALSE)</f>
        <v>#N/A</v>
      </c>
      <c r="Q1294" s="22" t="e">
        <f>VLOOKUP($G1294,Temp!$A:$C,Q$1,FALSE)</f>
        <v>#N/A</v>
      </c>
      <c r="R1294" s="22" t="e">
        <f>VLOOKUP($G1294,Temp!$A:$C,R$1,FALSE)</f>
        <v>#N/A</v>
      </c>
      <c r="S1294" s="22" t="e">
        <f>VLOOKUP($G1294,Temp!$A:$C,S$1,FALSE)</f>
        <v>#N/A</v>
      </c>
      <c r="T1294" s="22" t="e">
        <f>VLOOKUP($G1294,Temp!$A:$C,T$1,FALSE)</f>
        <v>#N/A</v>
      </c>
      <c r="U1294" s="22" t="e">
        <f>VLOOKUP($G1294,Temp!$A:$C,U$1,FALSE)</f>
        <v>#N/A</v>
      </c>
      <c r="V1294" s="22" t="e">
        <f>VLOOKUP($G1294,Temp!$A:$C,V$1,FALSE)</f>
        <v>#N/A</v>
      </c>
      <c r="W1294" s="22" t="e">
        <f>VLOOKUP($G1294,Temp!$A:$C,W$1,FALSE)</f>
        <v>#N/A</v>
      </c>
      <c r="X1294" s="22" t="e">
        <f>VLOOKUP($G1294,Temp!$A:$C,X$1,FALSE)</f>
        <v>#N/A</v>
      </c>
      <c r="Y1294" s="22" t="e">
        <f>VLOOKUP($G1294,Temp!$A:$C,Y$1,FALSE)</f>
        <v>#N/A</v>
      </c>
      <c r="Z1294" s="22" t="e">
        <f>VLOOKUP($G1294,Temp!$A:$C,Z$1,FALSE)</f>
        <v>#N/A</v>
      </c>
      <c r="AA1294" s="22" t="e">
        <f>VLOOKUP($A1294,Searches!$A:$H,AA$1,FALSE)</f>
        <v>#N/A</v>
      </c>
      <c r="AB1294" s="22" t="e">
        <f>VLOOKUP($A1294,Searches!$A:$H,AB$1,FALSE)</f>
        <v>#N/A</v>
      </c>
      <c r="AC1294" s="22" t="e">
        <f>VLOOKUP($A1294,Searches!$A:$H,AC$1,FALSE)</f>
        <v>#N/A</v>
      </c>
      <c r="AD1294" s="22" t="e">
        <f>VLOOKUP($A1294,Searches!$A:$H,AD$1,FALSE)</f>
        <v>#N/A</v>
      </c>
      <c r="AE1294" s="22" t="e">
        <f>VLOOKUP($A1294,Searches!$A:$H,AE$1,FALSE)</f>
        <v>#N/A</v>
      </c>
      <c r="AF1294" s="22" t="e">
        <f>VLOOKUP($A1294,Searches!$A:$H,AF$1,FALSE)</f>
        <v>#N/A</v>
      </c>
      <c r="AG1294" s="22" t="e">
        <f>VLOOKUP($A1294,Searches!$A:$H,AG$1,FALSE)</f>
        <v>#N/A</v>
      </c>
      <c r="AH1294" s="22" t="e">
        <f>VLOOKUP($G1294,Temp!$D:$F,AH$1,FALSE)</f>
        <v>#N/A</v>
      </c>
      <c r="AI1294" s="22" t="e">
        <f>VLOOKUP($G1294,Temp!$D:$F,AI$1,FALSE)</f>
        <v>#N/A</v>
      </c>
      <c r="AJ1294" s="22" t="e">
        <f>VLOOKUP($G1294,Temp!$D:$F,AJ$1,FALSE)</f>
        <v>#N/A</v>
      </c>
    </row>
    <row r="1295" spans="1:36" ht="16" x14ac:dyDescent="0.2">
      <c r="A1295" s="8" t="str">
        <f t="shared" si="20"/>
        <v>Allen David KloudGin</v>
      </c>
      <c r="B1295" s="8" t="s">
        <v>3749</v>
      </c>
      <c r="C1295" s="8" t="s">
        <v>438</v>
      </c>
      <c r="D1295" s="8" t="s">
        <v>9213</v>
      </c>
      <c r="E1295" s="8" t="s">
        <v>9214</v>
      </c>
      <c r="F1295" s="8" t="s">
        <v>9215</v>
      </c>
      <c r="G1295" s="12" t="s">
        <v>8404</v>
      </c>
      <c r="H1295" s="22" t="str">
        <f>VLOOKUP($G1295,Temp!$A:$C,H$1,FALSE)</f>
        <v>KloudGin.com</v>
      </c>
      <c r="I1295" s="22" t="e">
        <f>VLOOKUP($G1295,Temp!$A:$C,I$1,FALSE)</f>
        <v>#VALUE!</v>
      </c>
      <c r="J1295" s="22" t="e">
        <f>VLOOKUP($G1295,Temp!$A:$C,J$1,FALSE)</f>
        <v>#VALUE!</v>
      </c>
      <c r="K1295" s="22" t="e">
        <f>VLOOKUP($G1295,Temp!$A:$C,K$1,FALSE)</f>
        <v>#VALUE!</v>
      </c>
      <c r="L1295" s="22" t="e">
        <f>VLOOKUP($G1295,Temp!$A:$C,L$1,FALSE)</f>
        <v>#VALUE!</v>
      </c>
      <c r="M1295" s="22" t="e">
        <f>VLOOKUP($G1295,Temp!$A:$C,M$1,FALSE)</f>
        <v>#VALUE!</v>
      </c>
      <c r="N1295" s="22" t="e">
        <f>VLOOKUP($G1295,Temp!$A:$C,N$1,FALSE)</f>
        <v>#VALUE!</v>
      </c>
      <c r="O1295" s="22" t="e">
        <f>VLOOKUP($G1295,Temp!$A:$C,O$1,FALSE)</f>
        <v>#VALUE!</v>
      </c>
      <c r="P1295" s="22" t="e">
        <f>VLOOKUP($G1295,Temp!$A:$C,P$1,FALSE)</f>
        <v>#VALUE!</v>
      </c>
      <c r="Q1295" s="22" t="e">
        <f>VLOOKUP($G1295,Temp!$A:$C,Q$1,FALSE)</f>
        <v>#VALUE!</v>
      </c>
      <c r="R1295" s="22" t="e">
        <f>VLOOKUP($G1295,Temp!$A:$C,R$1,FALSE)</f>
        <v>#VALUE!</v>
      </c>
      <c r="S1295" s="22" t="e">
        <f>VLOOKUP($G1295,Temp!$A:$C,S$1,FALSE)</f>
        <v>#VALUE!</v>
      </c>
      <c r="T1295" s="22" t="e">
        <f>VLOOKUP($G1295,Temp!$A:$C,T$1,FALSE)</f>
        <v>#VALUE!</v>
      </c>
      <c r="U1295" s="22" t="e">
        <f>VLOOKUP($G1295,Temp!$A:$C,U$1,FALSE)</f>
        <v>#VALUE!</v>
      </c>
      <c r="V1295" s="22" t="e">
        <f>VLOOKUP($G1295,Temp!$A:$C,V$1,FALSE)</f>
        <v>#VALUE!</v>
      </c>
      <c r="W1295" s="22" t="e">
        <f>VLOOKUP($G1295,Temp!$A:$C,W$1,FALSE)</f>
        <v>#VALUE!</v>
      </c>
      <c r="X1295" s="22" t="e">
        <f>VLOOKUP($G1295,Temp!$A:$C,X$1,FALSE)</f>
        <v>#VALUE!</v>
      </c>
      <c r="Y1295" s="22">
        <f>VLOOKUP($G1295,Temp!$A:$C,Y$1,FALSE)</f>
        <v>15</v>
      </c>
      <c r="Z1295" s="22">
        <f>VLOOKUP($G1295,Temp!$A:$C,Z$1,FALSE)</f>
        <v>2</v>
      </c>
      <c r="AA1295" s="22" t="e">
        <f>VLOOKUP($A1295,Searches!$A:$H,AA$1,FALSE)</f>
        <v>#N/A</v>
      </c>
      <c r="AB1295" s="22" t="e">
        <f>VLOOKUP($A1295,Searches!$A:$H,AB$1,FALSE)</f>
        <v>#N/A</v>
      </c>
      <c r="AC1295" s="22" t="e">
        <f>VLOOKUP($A1295,Searches!$A:$H,AC$1,FALSE)</f>
        <v>#N/A</v>
      </c>
      <c r="AD1295" s="22" t="e">
        <f>VLOOKUP($A1295,Searches!$A:$H,AD$1,FALSE)</f>
        <v>#N/A</v>
      </c>
      <c r="AE1295" s="22" t="e">
        <f>VLOOKUP($A1295,Searches!$A:$H,AE$1,FALSE)</f>
        <v>#N/A</v>
      </c>
      <c r="AF1295" s="22" t="e">
        <f>VLOOKUP($A1295,Searches!$A:$H,AF$1,FALSE)</f>
        <v>#N/A</v>
      </c>
      <c r="AG1295" s="22" t="e">
        <f>VLOOKUP($A1295,Searches!$A:$H,AG$1,FALSE)</f>
        <v>#N/A</v>
      </c>
      <c r="AH1295" s="22" t="e">
        <f>VLOOKUP($G1295,Temp!$D:$F,AH$1,FALSE)</f>
        <v>#N/A</v>
      </c>
      <c r="AI1295" s="22" t="e">
        <f>VLOOKUP($G1295,Temp!$D:$F,AI$1,FALSE)</f>
        <v>#N/A</v>
      </c>
      <c r="AJ1295" s="22" t="e">
        <f>VLOOKUP($G1295,Temp!$D:$F,AJ$1,FALSE)</f>
        <v>#N/A</v>
      </c>
    </row>
    <row r="1296" spans="1:36" ht="16" x14ac:dyDescent="0.2">
      <c r="A1296" s="8" t="str">
        <f t="shared" si="20"/>
        <v>Maggie Hatfield Pearson Smith Realty</v>
      </c>
      <c r="B1296" s="8" t="s">
        <v>9221</v>
      </c>
      <c r="C1296" s="8" t="s">
        <v>9222</v>
      </c>
      <c r="D1296" s="8" t="s">
        <v>9223</v>
      </c>
      <c r="E1296" s="8" t="s">
        <v>9224</v>
      </c>
      <c r="F1296" s="8" t="s">
        <v>9225</v>
      </c>
      <c r="G1296" s="12" t="s">
        <v>8409</v>
      </c>
      <c r="H1296" s="22" t="str">
        <f>VLOOKUP($G1296,Temp!$A:$C,H$1,FALSE)</f>
        <v>pearsonsmithrealty.com</v>
      </c>
      <c r="I1296" s="22" t="e">
        <f>VLOOKUP($G1296,Temp!$A:$C,I$1,FALSE)</f>
        <v>#VALUE!</v>
      </c>
      <c r="J1296" s="22" t="e">
        <f>VLOOKUP($G1296,Temp!$A:$C,J$1,FALSE)</f>
        <v>#VALUE!</v>
      </c>
      <c r="K1296" s="22" t="e">
        <f>VLOOKUP($G1296,Temp!$A:$C,K$1,FALSE)</f>
        <v>#VALUE!</v>
      </c>
      <c r="L1296" s="22" t="e">
        <f>VLOOKUP($G1296,Temp!$A:$C,L$1,FALSE)</f>
        <v>#VALUE!</v>
      </c>
      <c r="M1296" s="22" t="e">
        <f>VLOOKUP($G1296,Temp!$A:$C,M$1,FALSE)</f>
        <v>#VALUE!</v>
      </c>
      <c r="N1296" s="22" t="e">
        <f>VLOOKUP($G1296,Temp!$A:$C,N$1,FALSE)</f>
        <v>#VALUE!</v>
      </c>
      <c r="O1296" s="22" t="e">
        <f>VLOOKUP($G1296,Temp!$A:$C,O$1,FALSE)</f>
        <v>#VALUE!</v>
      </c>
      <c r="P1296" s="22" t="e">
        <f>VLOOKUP($G1296,Temp!$A:$C,P$1,FALSE)</f>
        <v>#VALUE!</v>
      </c>
      <c r="Q1296" s="22" t="e">
        <f>VLOOKUP($G1296,Temp!$A:$C,Q$1,FALSE)</f>
        <v>#VALUE!</v>
      </c>
      <c r="R1296" s="22" t="e">
        <f>VLOOKUP($G1296,Temp!$A:$C,R$1,FALSE)</f>
        <v>#VALUE!</v>
      </c>
      <c r="S1296" s="22" t="e">
        <f>VLOOKUP($G1296,Temp!$A:$C,S$1,FALSE)</f>
        <v>#VALUE!</v>
      </c>
      <c r="T1296" s="22" t="e">
        <f>VLOOKUP($G1296,Temp!$A:$C,T$1,FALSE)</f>
        <v>#VALUE!</v>
      </c>
      <c r="U1296" s="22" t="e">
        <f>VLOOKUP($G1296,Temp!$A:$C,U$1,FALSE)</f>
        <v>#VALUE!</v>
      </c>
      <c r="V1296" s="22" t="e">
        <f>VLOOKUP($G1296,Temp!$A:$C,V$1,FALSE)</f>
        <v>#VALUE!</v>
      </c>
      <c r="W1296" s="22" t="e">
        <f>VLOOKUP($G1296,Temp!$A:$C,W$1,FALSE)</f>
        <v>#VALUE!</v>
      </c>
      <c r="X1296" s="22" t="e">
        <f>VLOOKUP($G1296,Temp!$A:$C,X$1,FALSE)</f>
        <v>#VALUE!</v>
      </c>
      <c r="Y1296" s="22">
        <f>VLOOKUP($G1296,Temp!$A:$C,Y$1,FALSE)</f>
        <v>0</v>
      </c>
      <c r="Z1296" s="22">
        <f>VLOOKUP($G1296,Temp!$A:$C,Z$1,FALSE)</f>
        <v>0</v>
      </c>
      <c r="AA1296" s="22" t="e">
        <f>VLOOKUP($A1296,Searches!$A:$H,AA$1,FALSE)</f>
        <v>#N/A</v>
      </c>
      <c r="AB1296" s="22" t="e">
        <f>VLOOKUP($A1296,Searches!$A:$H,AB$1,FALSE)</f>
        <v>#N/A</v>
      </c>
      <c r="AC1296" s="22" t="e">
        <f>VLOOKUP($A1296,Searches!$A:$H,AC$1,FALSE)</f>
        <v>#N/A</v>
      </c>
      <c r="AD1296" s="22" t="e">
        <f>VLOOKUP($A1296,Searches!$A:$H,AD$1,FALSE)</f>
        <v>#N/A</v>
      </c>
      <c r="AE1296" s="22" t="e">
        <f>VLOOKUP($A1296,Searches!$A:$H,AE$1,FALSE)</f>
        <v>#N/A</v>
      </c>
      <c r="AF1296" s="22" t="e">
        <f>VLOOKUP($A1296,Searches!$A:$H,AF$1,FALSE)</f>
        <v>#N/A</v>
      </c>
      <c r="AG1296" s="22" t="e">
        <f>VLOOKUP($A1296,Searches!$A:$H,AG$1,FALSE)</f>
        <v>#N/A</v>
      </c>
      <c r="AH1296" s="22" t="e">
        <f>VLOOKUP($G1296,Temp!$D:$F,AH$1,FALSE)</f>
        <v>#N/A</v>
      </c>
      <c r="AI1296" s="22" t="e">
        <f>VLOOKUP($G1296,Temp!$D:$F,AI$1,FALSE)</f>
        <v>#N/A</v>
      </c>
      <c r="AJ1296" s="22" t="e">
        <f>VLOOKUP($G1296,Temp!$D:$F,AJ$1,FALSE)</f>
        <v>#N/A</v>
      </c>
    </row>
    <row r="1297" spans="1:36" ht="16" x14ac:dyDescent="0.2">
      <c r="A1297" s="8" t="str">
        <f t="shared" si="20"/>
        <v>Patti Clark AAA Life Insurance Company</v>
      </c>
      <c r="B1297" s="8" t="s">
        <v>9232</v>
      </c>
      <c r="C1297" s="8" t="s">
        <v>6663</v>
      </c>
      <c r="D1297" s="8" t="s">
        <v>9233</v>
      </c>
      <c r="E1297" s="8" t="s">
        <v>9234</v>
      </c>
      <c r="F1297" s="8" t="s">
        <v>9235</v>
      </c>
      <c r="G1297" s="12" t="s">
        <v>8419</v>
      </c>
      <c r="H1297" s="22" t="str">
        <f>VLOOKUP($G1297,Temp!$A:$C,H$1,FALSE)</f>
        <v>aaalife.com</v>
      </c>
      <c r="I1297" s="22" t="e">
        <f>VLOOKUP($G1297,Temp!$A:$C,I$1,FALSE)</f>
        <v>#VALUE!</v>
      </c>
      <c r="J1297" s="22" t="e">
        <f>VLOOKUP($G1297,Temp!$A:$C,J$1,FALSE)</f>
        <v>#VALUE!</v>
      </c>
      <c r="K1297" s="22" t="e">
        <f>VLOOKUP($G1297,Temp!$A:$C,K$1,FALSE)</f>
        <v>#VALUE!</v>
      </c>
      <c r="L1297" s="22" t="e">
        <f>VLOOKUP($G1297,Temp!$A:$C,L$1,FALSE)</f>
        <v>#VALUE!</v>
      </c>
      <c r="M1297" s="22" t="e">
        <f>VLOOKUP($G1297,Temp!$A:$C,M$1,FALSE)</f>
        <v>#VALUE!</v>
      </c>
      <c r="N1297" s="22" t="e">
        <f>VLOOKUP($G1297,Temp!$A:$C,N$1,FALSE)</f>
        <v>#VALUE!</v>
      </c>
      <c r="O1297" s="22" t="e">
        <f>VLOOKUP($G1297,Temp!$A:$C,O$1,FALSE)</f>
        <v>#VALUE!</v>
      </c>
      <c r="P1297" s="22" t="e">
        <f>VLOOKUP($G1297,Temp!$A:$C,P$1,FALSE)</f>
        <v>#VALUE!</v>
      </c>
      <c r="Q1297" s="22" t="e">
        <f>VLOOKUP($G1297,Temp!$A:$C,Q$1,FALSE)</f>
        <v>#VALUE!</v>
      </c>
      <c r="R1297" s="22" t="e">
        <f>VLOOKUP($G1297,Temp!$A:$C,R$1,FALSE)</f>
        <v>#VALUE!</v>
      </c>
      <c r="S1297" s="22" t="e">
        <f>VLOOKUP($G1297,Temp!$A:$C,S$1,FALSE)</f>
        <v>#VALUE!</v>
      </c>
      <c r="T1297" s="22" t="e">
        <f>VLOOKUP($G1297,Temp!$A:$C,T$1,FALSE)</f>
        <v>#VALUE!</v>
      </c>
      <c r="U1297" s="22" t="e">
        <f>VLOOKUP($G1297,Temp!$A:$C,U$1,FALSE)</f>
        <v>#VALUE!</v>
      </c>
      <c r="V1297" s="22" t="e">
        <f>VLOOKUP($G1297,Temp!$A:$C,V$1,FALSE)</f>
        <v>#VALUE!</v>
      </c>
      <c r="W1297" s="22" t="e">
        <f>VLOOKUP($G1297,Temp!$A:$C,W$1,FALSE)</f>
        <v>#VALUE!</v>
      </c>
      <c r="X1297" s="22" t="e">
        <f>VLOOKUP($G1297,Temp!$A:$C,X$1,FALSE)</f>
        <v>#VALUE!</v>
      </c>
      <c r="Y1297" s="22">
        <f>VLOOKUP($G1297,Temp!$A:$C,Y$1,FALSE)</f>
        <v>246000</v>
      </c>
      <c r="Z1297" s="22">
        <f>VLOOKUP($G1297,Temp!$A:$C,Z$1,FALSE)</f>
        <v>28</v>
      </c>
      <c r="AA1297" s="22" t="e">
        <f>VLOOKUP($A1297,Searches!$A:$H,AA$1,FALSE)</f>
        <v>#N/A</v>
      </c>
      <c r="AB1297" s="22" t="e">
        <f>VLOOKUP($A1297,Searches!$A:$H,AB$1,FALSE)</f>
        <v>#N/A</v>
      </c>
      <c r="AC1297" s="22" t="e">
        <f>VLOOKUP($A1297,Searches!$A:$H,AC$1,FALSE)</f>
        <v>#N/A</v>
      </c>
      <c r="AD1297" s="22" t="e">
        <f>VLOOKUP($A1297,Searches!$A:$H,AD$1,FALSE)</f>
        <v>#N/A</v>
      </c>
      <c r="AE1297" s="22" t="e">
        <f>VLOOKUP($A1297,Searches!$A:$H,AE$1,FALSE)</f>
        <v>#N/A</v>
      </c>
      <c r="AF1297" s="22" t="e">
        <f>VLOOKUP($A1297,Searches!$A:$H,AF$1,FALSE)</f>
        <v>#N/A</v>
      </c>
      <c r="AG1297" s="22" t="e">
        <f>VLOOKUP($A1297,Searches!$A:$H,AG$1,FALSE)</f>
        <v>#N/A</v>
      </c>
      <c r="AH1297" s="22" t="e">
        <f>VLOOKUP($G1297,Temp!$D:$F,AH$1,FALSE)</f>
        <v>#N/A</v>
      </c>
      <c r="AI1297" s="22" t="e">
        <f>VLOOKUP($G1297,Temp!$D:$F,AI$1,FALSE)</f>
        <v>#N/A</v>
      </c>
      <c r="AJ1297" s="22" t="e">
        <f>VLOOKUP($G1297,Temp!$D:$F,AJ$1,FALSE)</f>
        <v>#N/A</v>
      </c>
    </row>
    <row r="1298" spans="1:36" ht="16" x14ac:dyDescent="0.2">
      <c r="A1298" s="8" t="str">
        <f t="shared" si="20"/>
        <v>Michael Lambert CT Yacht</v>
      </c>
      <c r="B1298" s="8" t="s">
        <v>1203</v>
      </c>
      <c r="C1298" s="8" t="s">
        <v>3382</v>
      </c>
      <c r="D1298" s="8" t="s">
        <v>9243</v>
      </c>
      <c r="E1298" s="8" t="s">
        <v>634</v>
      </c>
      <c r="F1298" s="8" t="s">
        <v>9244</v>
      </c>
      <c r="G1298" s="8" t="s">
        <v>634</v>
      </c>
      <c r="H1298" s="22" t="e">
        <f>VLOOKUP($G1298,Temp!$A:$C,H$1,FALSE)</f>
        <v>#N/A</v>
      </c>
      <c r="I1298" s="22" t="e">
        <f>VLOOKUP($G1298,Temp!$A:$C,I$1,FALSE)</f>
        <v>#N/A</v>
      </c>
      <c r="J1298" s="22" t="e">
        <f>VLOOKUP($G1298,Temp!$A:$C,J$1,FALSE)</f>
        <v>#N/A</v>
      </c>
      <c r="K1298" s="22" t="e">
        <f>VLOOKUP($G1298,Temp!$A:$C,K$1,FALSE)</f>
        <v>#N/A</v>
      </c>
      <c r="L1298" s="22" t="e">
        <f>VLOOKUP($G1298,Temp!$A:$C,L$1,FALSE)</f>
        <v>#N/A</v>
      </c>
      <c r="M1298" s="22" t="e">
        <f>VLOOKUP($G1298,Temp!$A:$C,M$1,FALSE)</f>
        <v>#N/A</v>
      </c>
      <c r="N1298" s="22" t="e">
        <f>VLOOKUP($G1298,Temp!$A:$C,N$1,FALSE)</f>
        <v>#N/A</v>
      </c>
      <c r="O1298" s="22" t="e">
        <f>VLOOKUP($G1298,Temp!$A:$C,O$1,FALSE)</f>
        <v>#N/A</v>
      </c>
      <c r="P1298" s="22" t="e">
        <f>VLOOKUP($G1298,Temp!$A:$C,P$1,FALSE)</f>
        <v>#N/A</v>
      </c>
      <c r="Q1298" s="22" t="e">
        <f>VLOOKUP($G1298,Temp!$A:$C,Q$1,FALSE)</f>
        <v>#N/A</v>
      </c>
      <c r="R1298" s="22" t="e">
        <f>VLOOKUP($G1298,Temp!$A:$C,R$1,FALSE)</f>
        <v>#N/A</v>
      </c>
      <c r="S1298" s="22" t="e">
        <f>VLOOKUP($G1298,Temp!$A:$C,S$1,FALSE)</f>
        <v>#N/A</v>
      </c>
      <c r="T1298" s="22" t="e">
        <f>VLOOKUP($G1298,Temp!$A:$C,T$1,FALSE)</f>
        <v>#N/A</v>
      </c>
      <c r="U1298" s="22" t="e">
        <f>VLOOKUP($G1298,Temp!$A:$C,U$1,FALSE)</f>
        <v>#N/A</v>
      </c>
      <c r="V1298" s="22" t="e">
        <f>VLOOKUP($G1298,Temp!$A:$C,V$1,FALSE)</f>
        <v>#N/A</v>
      </c>
      <c r="W1298" s="22" t="e">
        <f>VLOOKUP($G1298,Temp!$A:$C,W$1,FALSE)</f>
        <v>#N/A</v>
      </c>
      <c r="X1298" s="22" t="e">
        <f>VLOOKUP($G1298,Temp!$A:$C,X$1,FALSE)</f>
        <v>#N/A</v>
      </c>
      <c r="Y1298" s="22" t="e">
        <f>VLOOKUP($G1298,Temp!$A:$C,Y$1,FALSE)</f>
        <v>#N/A</v>
      </c>
      <c r="Z1298" s="22" t="e">
        <f>VLOOKUP($G1298,Temp!$A:$C,Z$1,FALSE)</f>
        <v>#N/A</v>
      </c>
      <c r="AA1298" s="22" t="e">
        <f>VLOOKUP($A1298,Searches!$A:$H,AA$1,FALSE)</f>
        <v>#N/A</v>
      </c>
      <c r="AB1298" s="22" t="e">
        <f>VLOOKUP($A1298,Searches!$A:$H,AB$1,FALSE)</f>
        <v>#N/A</v>
      </c>
      <c r="AC1298" s="22" t="e">
        <f>VLOOKUP($A1298,Searches!$A:$H,AC$1,FALSE)</f>
        <v>#N/A</v>
      </c>
      <c r="AD1298" s="22" t="e">
        <f>VLOOKUP($A1298,Searches!$A:$H,AD$1,FALSE)</f>
        <v>#N/A</v>
      </c>
      <c r="AE1298" s="22" t="e">
        <f>VLOOKUP($A1298,Searches!$A:$H,AE$1,FALSE)</f>
        <v>#N/A</v>
      </c>
      <c r="AF1298" s="22" t="e">
        <f>VLOOKUP($A1298,Searches!$A:$H,AF$1,FALSE)</f>
        <v>#N/A</v>
      </c>
      <c r="AG1298" s="22" t="e">
        <f>VLOOKUP($A1298,Searches!$A:$H,AG$1,FALSE)</f>
        <v>#N/A</v>
      </c>
      <c r="AH1298" s="22" t="e">
        <f>VLOOKUP($G1298,Temp!$D:$F,AH$1,FALSE)</f>
        <v>#N/A</v>
      </c>
      <c r="AI1298" s="22" t="e">
        <f>VLOOKUP($G1298,Temp!$D:$F,AI$1,FALSE)</f>
        <v>#N/A</v>
      </c>
      <c r="AJ1298" s="22" t="e">
        <f>VLOOKUP($G1298,Temp!$D:$F,AJ$1,FALSE)</f>
        <v>#N/A</v>
      </c>
    </row>
    <row r="1299" spans="1:36" ht="16" x14ac:dyDescent="0.2">
      <c r="A1299" s="8" t="str">
        <f t="shared" si="20"/>
        <v>Shay Staples Mitratech</v>
      </c>
      <c r="B1299" s="8" t="s">
        <v>489</v>
      </c>
      <c r="C1299" s="8" t="s">
        <v>490</v>
      </c>
      <c r="D1299" s="8" t="s">
        <v>492</v>
      </c>
      <c r="E1299" s="8" t="s">
        <v>494</v>
      </c>
      <c r="F1299" s="8" t="s">
        <v>496</v>
      </c>
      <c r="G1299" s="12" t="s">
        <v>498</v>
      </c>
      <c r="H1299" s="22" t="str">
        <f>VLOOKUP($G1299,Temp!$A:$C,H$1,FALSE)</f>
        <v>mitratech.com</v>
      </c>
      <c r="I1299" s="22" t="e">
        <f>VLOOKUP($G1299,Temp!$A:$C,I$1,FALSE)</f>
        <v>#VALUE!</v>
      </c>
      <c r="J1299" s="22" t="e">
        <f>VLOOKUP($G1299,Temp!$A:$C,J$1,FALSE)</f>
        <v>#VALUE!</v>
      </c>
      <c r="K1299" s="22" t="e">
        <f>VLOOKUP($G1299,Temp!$A:$C,K$1,FALSE)</f>
        <v>#VALUE!</v>
      </c>
      <c r="L1299" s="22" t="e">
        <f>VLOOKUP($G1299,Temp!$A:$C,L$1,FALSE)</f>
        <v>#VALUE!</v>
      </c>
      <c r="M1299" s="22" t="e">
        <f>VLOOKUP($G1299,Temp!$A:$C,M$1,FALSE)</f>
        <v>#VALUE!</v>
      </c>
      <c r="N1299" s="22" t="e">
        <f>VLOOKUP($G1299,Temp!$A:$C,N$1,FALSE)</f>
        <v>#VALUE!</v>
      </c>
      <c r="O1299" s="22" t="e">
        <f>VLOOKUP($G1299,Temp!$A:$C,O$1,FALSE)</f>
        <v>#VALUE!</v>
      </c>
      <c r="P1299" s="22" t="e">
        <f>VLOOKUP($G1299,Temp!$A:$C,P$1,FALSE)</f>
        <v>#VALUE!</v>
      </c>
      <c r="Q1299" s="22" t="e">
        <f>VLOOKUP($G1299,Temp!$A:$C,Q$1,FALSE)</f>
        <v>#VALUE!</v>
      </c>
      <c r="R1299" s="22" t="e">
        <f>VLOOKUP($G1299,Temp!$A:$C,R$1,FALSE)</f>
        <v>#VALUE!</v>
      </c>
      <c r="S1299" s="22" t="e">
        <f>VLOOKUP($G1299,Temp!$A:$C,S$1,FALSE)</f>
        <v>#VALUE!</v>
      </c>
      <c r="T1299" s="22" t="e">
        <f>VLOOKUP($G1299,Temp!$A:$C,T$1,FALSE)</f>
        <v>#VALUE!</v>
      </c>
      <c r="U1299" s="22" t="e">
        <f>VLOOKUP($G1299,Temp!$A:$C,U$1,FALSE)</f>
        <v>#VALUE!</v>
      </c>
      <c r="V1299" s="22" t="e">
        <f>VLOOKUP($G1299,Temp!$A:$C,V$1,FALSE)</f>
        <v>#VALUE!</v>
      </c>
      <c r="W1299" s="22" t="e">
        <f>VLOOKUP($G1299,Temp!$A:$C,W$1,FALSE)</f>
        <v>#VALUE!</v>
      </c>
      <c r="X1299" s="22" t="e">
        <f>VLOOKUP($G1299,Temp!$A:$C,X$1,FALSE)</f>
        <v>#VALUE!</v>
      </c>
      <c r="Y1299" s="22">
        <f>VLOOKUP($G1299,Temp!$A:$C,Y$1,FALSE)</f>
        <v>9200</v>
      </c>
      <c r="Z1299" s="22">
        <f>VLOOKUP($G1299,Temp!$A:$C,Z$1,FALSE)</f>
        <v>0</v>
      </c>
      <c r="AA1299" s="22" t="e">
        <f>VLOOKUP($A1299,Searches!$A:$H,AA$1,FALSE)</f>
        <v>#N/A</v>
      </c>
      <c r="AB1299" s="22" t="e">
        <f>VLOOKUP($A1299,Searches!$A:$H,AB$1,FALSE)</f>
        <v>#N/A</v>
      </c>
      <c r="AC1299" s="22" t="e">
        <f>VLOOKUP($A1299,Searches!$A:$H,AC$1,FALSE)</f>
        <v>#N/A</v>
      </c>
      <c r="AD1299" s="22" t="e">
        <f>VLOOKUP($A1299,Searches!$A:$H,AD$1,FALSE)</f>
        <v>#N/A</v>
      </c>
      <c r="AE1299" s="22" t="e">
        <f>VLOOKUP($A1299,Searches!$A:$H,AE$1,FALSE)</f>
        <v>#N/A</v>
      </c>
      <c r="AF1299" s="22" t="e">
        <f>VLOOKUP($A1299,Searches!$A:$H,AF$1,FALSE)</f>
        <v>#N/A</v>
      </c>
      <c r="AG1299" s="22" t="e">
        <f>VLOOKUP($A1299,Searches!$A:$H,AG$1,FALSE)</f>
        <v>#N/A</v>
      </c>
      <c r="AH1299" s="22" t="str">
        <f>VLOOKUP($G1299,Temp!$D:$F,AH$1,FALSE)</f>
        <v>mitratech.com</v>
      </c>
      <c r="AI1299" s="22" t="str">
        <f>VLOOKUP($G1299,Temp!$D:$F,AI$1,FALSE)</f>
        <v>Marketo</v>
      </c>
      <c r="AJ1299" s="22" t="str">
        <f>VLOOKUP($G1299,Temp!$D:$F,AJ$1,FALSE)</f>
        <v>WordPress</v>
      </c>
    </row>
    <row r="1300" spans="1:36" ht="16" x14ac:dyDescent="0.2">
      <c r="A1300" s="8" t="str">
        <f t="shared" si="20"/>
        <v>Louis Lago By Appointment Only, Inc. (BAO)</v>
      </c>
      <c r="B1300" s="8" t="s">
        <v>5279</v>
      </c>
      <c r="C1300" s="8" t="s">
        <v>9247</v>
      </c>
      <c r="D1300" s="8" t="s">
        <v>9248</v>
      </c>
      <c r="E1300" s="8" t="s">
        <v>9249</v>
      </c>
      <c r="F1300" s="8" t="s">
        <v>9250</v>
      </c>
      <c r="G1300" s="12" t="s">
        <v>8423</v>
      </c>
      <c r="H1300" s="22" t="str">
        <f>VLOOKUP($G1300,Temp!$A:$C,H$1,FALSE)</f>
        <v>baoinc.com</v>
      </c>
      <c r="I1300" s="22" t="e">
        <f>VLOOKUP($G1300,Temp!$A:$C,I$1,FALSE)</f>
        <v>#VALUE!</v>
      </c>
      <c r="J1300" s="22" t="e">
        <f>VLOOKUP($G1300,Temp!$A:$C,J$1,FALSE)</f>
        <v>#VALUE!</v>
      </c>
      <c r="K1300" s="22" t="e">
        <f>VLOOKUP($G1300,Temp!$A:$C,K$1,FALSE)</f>
        <v>#VALUE!</v>
      </c>
      <c r="L1300" s="22" t="e">
        <f>VLOOKUP($G1300,Temp!$A:$C,L$1,FALSE)</f>
        <v>#VALUE!</v>
      </c>
      <c r="M1300" s="22" t="e">
        <f>VLOOKUP($G1300,Temp!$A:$C,M$1,FALSE)</f>
        <v>#VALUE!</v>
      </c>
      <c r="N1300" s="22" t="e">
        <f>VLOOKUP($G1300,Temp!$A:$C,N$1,FALSE)</f>
        <v>#VALUE!</v>
      </c>
      <c r="O1300" s="22" t="e">
        <f>VLOOKUP($G1300,Temp!$A:$C,O$1,FALSE)</f>
        <v>#VALUE!</v>
      </c>
      <c r="P1300" s="22" t="e">
        <f>VLOOKUP($G1300,Temp!$A:$C,P$1,FALSE)</f>
        <v>#VALUE!</v>
      </c>
      <c r="Q1300" s="22" t="e">
        <f>VLOOKUP($G1300,Temp!$A:$C,Q$1,FALSE)</f>
        <v>#VALUE!</v>
      </c>
      <c r="R1300" s="22" t="e">
        <f>VLOOKUP($G1300,Temp!$A:$C,R$1,FALSE)</f>
        <v>#VALUE!</v>
      </c>
      <c r="S1300" s="22" t="e">
        <f>VLOOKUP($G1300,Temp!$A:$C,S$1,FALSE)</f>
        <v>#VALUE!</v>
      </c>
      <c r="T1300" s="22" t="e">
        <f>VLOOKUP($G1300,Temp!$A:$C,T$1,FALSE)</f>
        <v>#VALUE!</v>
      </c>
      <c r="U1300" s="22" t="e">
        <f>VLOOKUP($G1300,Temp!$A:$C,U$1,FALSE)</f>
        <v>#VALUE!</v>
      </c>
      <c r="V1300" s="22" t="e">
        <f>VLOOKUP($G1300,Temp!$A:$C,V$1,FALSE)</f>
        <v>#VALUE!</v>
      </c>
      <c r="W1300" s="22" t="e">
        <f>VLOOKUP($G1300,Temp!$A:$C,W$1,FALSE)</f>
        <v>#VALUE!</v>
      </c>
      <c r="X1300" s="22" t="e">
        <f>VLOOKUP($G1300,Temp!$A:$C,X$1,FALSE)</f>
        <v>#VALUE!</v>
      </c>
      <c r="Y1300" s="22">
        <f>VLOOKUP($G1300,Temp!$A:$C,Y$1,FALSE)</f>
        <v>0</v>
      </c>
      <c r="Z1300" s="22">
        <f>VLOOKUP($G1300,Temp!$A:$C,Z$1,FALSE)</f>
        <v>0</v>
      </c>
      <c r="AA1300" s="22" t="e">
        <f>VLOOKUP($A1300,Searches!$A:$H,AA$1,FALSE)</f>
        <v>#N/A</v>
      </c>
      <c r="AB1300" s="22" t="e">
        <f>VLOOKUP($A1300,Searches!$A:$H,AB$1,FALSE)</f>
        <v>#N/A</v>
      </c>
      <c r="AC1300" s="22" t="e">
        <f>VLOOKUP($A1300,Searches!$A:$H,AC$1,FALSE)</f>
        <v>#N/A</v>
      </c>
      <c r="AD1300" s="22" t="e">
        <f>VLOOKUP($A1300,Searches!$A:$H,AD$1,FALSE)</f>
        <v>#N/A</v>
      </c>
      <c r="AE1300" s="22" t="e">
        <f>VLOOKUP($A1300,Searches!$A:$H,AE$1,FALSE)</f>
        <v>#N/A</v>
      </c>
      <c r="AF1300" s="22" t="e">
        <f>VLOOKUP($A1300,Searches!$A:$H,AF$1,FALSE)</f>
        <v>#N/A</v>
      </c>
      <c r="AG1300" s="22" t="e">
        <f>VLOOKUP($A1300,Searches!$A:$H,AG$1,FALSE)</f>
        <v>#N/A</v>
      </c>
      <c r="AH1300" s="22" t="e">
        <f>VLOOKUP($G1300,Temp!$D:$F,AH$1,FALSE)</f>
        <v>#N/A</v>
      </c>
      <c r="AI1300" s="22" t="e">
        <f>VLOOKUP($G1300,Temp!$D:$F,AI$1,FALSE)</f>
        <v>#N/A</v>
      </c>
      <c r="AJ1300" s="22" t="e">
        <f>VLOOKUP($G1300,Temp!$D:$F,AJ$1,FALSE)</f>
        <v>#N/A</v>
      </c>
    </row>
    <row r="1301" spans="1:36" ht="16" x14ac:dyDescent="0.2">
      <c r="A1301" s="8" t="str">
        <f t="shared" si="20"/>
        <v>Gary Brown eXcell, a division of CompuCom Systems</v>
      </c>
      <c r="B1301" s="8" t="s">
        <v>141</v>
      </c>
      <c r="C1301" s="8" t="s">
        <v>4428</v>
      </c>
      <c r="D1301" s="8" t="s">
        <v>9257</v>
      </c>
      <c r="E1301" s="8" t="s">
        <v>634</v>
      </c>
      <c r="F1301" s="8" t="s">
        <v>9258</v>
      </c>
      <c r="G1301" s="8" t="s">
        <v>634</v>
      </c>
      <c r="H1301" s="22" t="e">
        <f>VLOOKUP($G1301,Temp!$A:$C,H$1,FALSE)</f>
        <v>#N/A</v>
      </c>
      <c r="I1301" s="22" t="e">
        <f>VLOOKUP($G1301,Temp!$A:$C,I$1,FALSE)</f>
        <v>#N/A</v>
      </c>
      <c r="J1301" s="22" t="e">
        <f>VLOOKUP($G1301,Temp!$A:$C,J$1,FALSE)</f>
        <v>#N/A</v>
      </c>
      <c r="K1301" s="22" t="e">
        <f>VLOOKUP($G1301,Temp!$A:$C,K$1,FALSE)</f>
        <v>#N/A</v>
      </c>
      <c r="L1301" s="22" t="e">
        <f>VLOOKUP($G1301,Temp!$A:$C,L$1,FALSE)</f>
        <v>#N/A</v>
      </c>
      <c r="M1301" s="22" t="e">
        <f>VLOOKUP($G1301,Temp!$A:$C,M$1,FALSE)</f>
        <v>#N/A</v>
      </c>
      <c r="N1301" s="22" t="e">
        <f>VLOOKUP($G1301,Temp!$A:$C,N$1,FALSE)</f>
        <v>#N/A</v>
      </c>
      <c r="O1301" s="22" t="e">
        <f>VLOOKUP($G1301,Temp!$A:$C,O$1,FALSE)</f>
        <v>#N/A</v>
      </c>
      <c r="P1301" s="22" t="e">
        <f>VLOOKUP($G1301,Temp!$A:$C,P$1,FALSE)</f>
        <v>#N/A</v>
      </c>
      <c r="Q1301" s="22" t="e">
        <f>VLOOKUP($G1301,Temp!$A:$C,Q$1,FALSE)</f>
        <v>#N/A</v>
      </c>
      <c r="R1301" s="22" t="e">
        <f>VLOOKUP($G1301,Temp!$A:$C,R$1,FALSE)</f>
        <v>#N/A</v>
      </c>
      <c r="S1301" s="22" t="e">
        <f>VLOOKUP($G1301,Temp!$A:$C,S$1,FALSE)</f>
        <v>#N/A</v>
      </c>
      <c r="T1301" s="22" t="e">
        <f>VLOOKUP($G1301,Temp!$A:$C,T$1,FALSE)</f>
        <v>#N/A</v>
      </c>
      <c r="U1301" s="22" t="e">
        <f>VLOOKUP($G1301,Temp!$A:$C,U$1,FALSE)</f>
        <v>#N/A</v>
      </c>
      <c r="V1301" s="22" t="e">
        <f>VLOOKUP($G1301,Temp!$A:$C,V$1,FALSE)</f>
        <v>#N/A</v>
      </c>
      <c r="W1301" s="22" t="e">
        <f>VLOOKUP($G1301,Temp!$A:$C,W$1,FALSE)</f>
        <v>#N/A</v>
      </c>
      <c r="X1301" s="22" t="e">
        <f>VLOOKUP($G1301,Temp!$A:$C,X$1,FALSE)</f>
        <v>#N/A</v>
      </c>
      <c r="Y1301" s="22" t="e">
        <f>VLOOKUP($G1301,Temp!$A:$C,Y$1,FALSE)</f>
        <v>#N/A</v>
      </c>
      <c r="Z1301" s="22" t="e">
        <f>VLOOKUP($G1301,Temp!$A:$C,Z$1,FALSE)</f>
        <v>#N/A</v>
      </c>
      <c r="AA1301" s="22" t="e">
        <f>VLOOKUP($A1301,Searches!$A:$H,AA$1,FALSE)</f>
        <v>#N/A</v>
      </c>
      <c r="AB1301" s="22" t="e">
        <f>VLOOKUP($A1301,Searches!$A:$H,AB$1,FALSE)</f>
        <v>#N/A</v>
      </c>
      <c r="AC1301" s="22" t="e">
        <f>VLOOKUP($A1301,Searches!$A:$H,AC$1,FALSE)</f>
        <v>#N/A</v>
      </c>
      <c r="AD1301" s="22" t="e">
        <f>VLOOKUP($A1301,Searches!$A:$H,AD$1,FALSE)</f>
        <v>#N/A</v>
      </c>
      <c r="AE1301" s="22" t="e">
        <f>VLOOKUP($A1301,Searches!$A:$H,AE$1,FALSE)</f>
        <v>#N/A</v>
      </c>
      <c r="AF1301" s="22" t="e">
        <f>VLOOKUP($A1301,Searches!$A:$H,AF$1,FALSE)</f>
        <v>#N/A</v>
      </c>
      <c r="AG1301" s="22" t="e">
        <f>VLOOKUP($A1301,Searches!$A:$H,AG$1,FALSE)</f>
        <v>#N/A</v>
      </c>
      <c r="AH1301" s="22" t="e">
        <f>VLOOKUP($G1301,Temp!$D:$F,AH$1,FALSE)</f>
        <v>#N/A</v>
      </c>
      <c r="AI1301" s="22" t="e">
        <f>VLOOKUP($G1301,Temp!$D:$F,AI$1,FALSE)</f>
        <v>#N/A</v>
      </c>
      <c r="AJ1301" s="22" t="e">
        <f>VLOOKUP($G1301,Temp!$D:$F,AJ$1,FALSE)</f>
        <v>#N/A</v>
      </c>
    </row>
    <row r="1302" spans="1:36" ht="16" x14ac:dyDescent="0.2">
      <c r="A1302" s="8" t="str">
        <f t="shared" si="20"/>
        <v>Michelle Peluso IBM</v>
      </c>
      <c r="B1302" s="8" t="s">
        <v>223</v>
      </c>
      <c r="C1302" s="8" t="s">
        <v>9260</v>
      </c>
      <c r="D1302" s="8" t="s">
        <v>1688</v>
      </c>
      <c r="E1302" s="8" t="s">
        <v>9261</v>
      </c>
      <c r="F1302" s="8" t="s">
        <v>3092</v>
      </c>
      <c r="G1302" s="12" t="s">
        <v>3507</v>
      </c>
      <c r="H1302" s="22" t="str">
        <f>VLOOKUP($G1302,Temp!$A:$C,H$1,FALSE)</f>
        <v>ibm.com</v>
      </c>
      <c r="I1302" s="22" t="e">
        <f>VLOOKUP($G1302,Temp!$A:$C,I$1,FALSE)</f>
        <v>#VALUE!</v>
      </c>
      <c r="J1302" s="22" t="e">
        <f>VLOOKUP($G1302,Temp!$A:$C,J$1,FALSE)</f>
        <v>#VALUE!</v>
      </c>
      <c r="K1302" s="22" t="e">
        <f>VLOOKUP($G1302,Temp!$A:$C,K$1,FALSE)</f>
        <v>#VALUE!</v>
      </c>
      <c r="L1302" s="22" t="e">
        <f>VLOOKUP($G1302,Temp!$A:$C,L$1,FALSE)</f>
        <v>#VALUE!</v>
      </c>
      <c r="M1302" s="22" t="e">
        <f>VLOOKUP($G1302,Temp!$A:$C,M$1,FALSE)</f>
        <v>#VALUE!</v>
      </c>
      <c r="N1302" s="22" t="e">
        <f>VLOOKUP($G1302,Temp!$A:$C,N$1,FALSE)</f>
        <v>#VALUE!</v>
      </c>
      <c r="O1302" s="22" t="e">
        <f>VLOOKUP($G1302,Temp!$A:$C,O$1,FALSE)</f>
        <v>#VALUE!</v>
      </c>
      <c r="P1302" s="22" t="e">
        <f>VLOOKUP($G1302,Temp!$A:$C,P$1,FALSE)</f>
        <v>#VALUE!</v>
      </c>
      <c r="Q1302" s="22" t="e">
        <f>VLOOKUP($G1302,Temp!$A:$C,Q$1,FALSE)</f>
        <v>#VALUE!</v>
      </c>
      <c r="R1302" s="22" t="e">
        <f>VLOOKUP($G1302,Temp!$A:$C,R$1,FALSE)</f>
        <v>#VALUE!</v>
      </c>
      <c r="S1302" s="22" t="e">
        <f>VLOOKUP($G1302,Temp!$A:$C,S$1,FALSE)</f>
        <v>#VALUE!</v>
      </c>
      <c r="T1302" s="22" t="e">
        <f>VLOOKUP($G1302,Temp!$A:$C,T$1,FALSE)</f>
        <v>#VALUE!</v>
      </c>
      <c r="U1302" s="22" t="e">
        <f>VLOOKUP($G1302,Temp!$A:$C,U$1,FALSE)</f>
        <v>#VALUE!</v>
      </c>
      <c r="V1302" s="22" t="e">
        <f>VLOOKUP($G1302,Temp!$A:$C,V$1,FALSE)</f>
        <v>#VALUE!</v>
      </c>
      <c r="W1302" s="22" t="e">
        <f>VLOOKUP($G1302,Temp!$A:$C,W$1,FALSE)</f>
        <v>#VALUE!</v>
      </c>
      <c r="X1302" s="22" t="e">
        <f>VLOOKUP($G1302,Temp!$A:$C,X$1,FALSE)</f>
        <v>#VALUE!</v>
      </c>
      <c r="Y1302" s="22">
        <f>VLOOKUP($G1302,Temp!$A:$C,Y$1,FALSE)</f>
        <v>6600000</v>
      </c>
      <c r="Z1302" s="22">
        <f>VLOOKUP($G1302,Temp!$A:$C,Z$1,FALSE)</f>
        <v>2400000</v>
      </c>
      <c r="AA1302" s="22" t="str">
        <f>VLOOKUP($A1302,Searches!$A:$H,AA$1,FALSE)</f>
        <v>Michelle Peluso</v>
      </c>
      <c r="AB1302" s="22" t="str">
        <f>VLOOKUP($A1302,Searches!$A:$H,AB$1,FALSE)</f>
        <v>IBM</v>
      </c>
      <c r="AC1302" s="22" t="str">
        <f>VLOOKUP($A1302,Searches!$A:$H,AC$1,FALSE)</f>
        <v>SVP and Chief Marketing Officer</v>
      </c>
      <c r="AD1302" s="22" t="str">
        <f>VLOOKUP($A1302,Searches!$A:$H,AD$1,FALSE)</f>
        <v>2nd</v>
      </c>
      <c r="AE1302" s="22" t="str">
        <f>VLOOKUP($A1302,Searches!$A:$H,AE$1,FALSE)</f>
        <v/>
      </c>
      <c r="AF1302" s="22" t="str">
        <f>VLOOKUP($A1302,Searches!$A:$H,AF$1,FALSE)</f>
        <v>Greater New York City Area</v>
      </c>
      <c r="AG1302" s="22" t="str">
        <f>VLOOKUP($A1302,Searches!$A:$H,AG$1,FALSE)</f>
        <v>https://www.linkedin.com/sales/profile/345799283,z45i,NAME_SEARCH?moduleKey=peopleSearchResults&amp;pageKey=sales-search3-people-refinement&amp;contextId=60BC92C971D70515801E49D6842B0000&amp;requestId=946c98f5-04d7-46e9-bef6-e7db57a9847f&amp;action=CLICK&amp;target=urn%3Ali%3AsalesLead%3A(-1%2C345799283)&amp;pageNumber=20&amp;targetEl=profilelink&amp;position=0&amp;trk=lss-serp-result-lead_photo</v>
      </c>
      <c r="AH1302" s="22" t="str">
        <f>VLOOKUP($G1302,Temp!$D:$F,AH$1,FALSE)</f>
        <v>ibm.com</v>
      </c>
      <c r="AI1302" s="22" t="str">
        <f>VLOOKUP($G1302,Temp!$D:$F,AI$1,FALSE)</f>
        <v>Marketo</v>
      </c>
      <c r="AJ1302" s="22" t="str">
        <f>VLOOKUP($G1302,Temp!$D:$F,AJ$1,FALSE)</f>
        <v>WordPress</v>
      </c>
    </row>
    <row r="1303" spans="1:36" ht="16" x14ac:dyDescent="0.2">
      <c r="A1303" s="8" t="str">
        <f t="shared" si="20"/>
        <v>Carrie Palin Box</v>
      </c>
      <c r="B1303" s="8" t="s">
        <v>6005</v>
      </c>
      <c r="C1303" s="8" t="s">
        <v>9264</v>
      </c>
      <c r="D1303" s="8" t="s">
        <v>6548</v>
      </c>
      <c r="E1303" s="8" t="s">
        <v>634</v>
      </c>
      <c r="F1303" s="8" t="s">
        <v>9265</v>
      </c>
      <c r="G1303" s="8" t="s">
        <v>634</v>
      </c>
      <c r="H1303" s="22" t="e">
        <f>VLOOKUP($G1303,Temp!$A:$C,H$1,FALSE)</f>
        <v>#N/A</v>
      </c>
      <c r="I1303" s="22" t="e">
        <f>VLOOKUP($G1303,Temp!$A:$C,I$1,FALSE)</f>
        <v>#N/A</v>
      </c>
      <c r="J1303" s="22" t="e">
        <f>VLOOKUP($G1303,Temp!$A:$C,J$1,FALSE)</f>
        <v>#N/A</v>
      </c>
      <c r="K1303" s="22" t="e">
        <f>VLOOKUP($G1303,Temp!$A:$C,K$1,FALSE)</f>
        <v>#N/A</v>
      </c>
      <c r="L1303" s="22" t="e">
        <f>VLOOKUP($G1303,Temp!$A:$C,L$1,FALSE)</f>
        <v>#N/A</v>
      </c>
      <c r="M1303" s="22" t="e">
        <f>VLOOKUP($G1303,Temp!$A:$C,M$1,FALSE)</f>
        <v>#N/A</v>
      </c>
      <c r="N1303" s="22" t="e">
        <f>VLOOKUP($G1303,Temp!$A:$C,N$1,FALSE)</f>
        <v>#N/A</v>
      </c>
      <c r="O1303" s="22" t="e">
        <f>VLOOKUP($G1303,Temp!$A:$C,O$1,FALSE)</f>
        <v>#N/A</v>
      </c>
      <c r="P1303" s="22" t="e">
        <f>VLOOKUP($G1303,Temp!$A:$C,P$1,FALSE)</f>
        <v>#N/A</v>
      </c>
      <c r="Q1303" s="22" t="e">
        <f>VLOOKUP($G1303,Temp!$A:$C,Q$1,FALSE)</f>
        <v>#N/A</v>
      </c>
      <c r="R1303" s="22" t="e">
        <f>VLOOKUP($G1303,Temp!$A:$C,R$1,FALSE)</f>
        <v>#N/A</v>
      </c>
      <c r="S1303" s="22" t="e">
        <f>VLOOKUP($G1303,Temp!$A:$C,S$1,FALSE)</f>
        <v>#N/A</v>
      </c>
      <c r="T1303" s="22" t="e">
        <f>VLOOKUP($G1303,Temp!$A:$C,T$1,FALSE)</f>
        <v>#N/A</v>
      </c>
      <c r="U1303" s="22" t="e">
        <f>VLOOKUP($G1303,Temp!$A:$C,U$1,FALSE)</f>
        <v>#N/A</v>
      </c>
      <c r="V1303" s="22" t="e">
        <f>VLOOKUP($G1303,Temp!$A:$C,V$1,FALSE)</f>
        <v>#N/A</v>
      </c>
      <c r="W1303" s="22" t="e">
        <f>VLOOKUP($G1303,Temp!$A:$C,W$1,FALSE)</f>
        <v>#N/A</v>
      </c>
      <c r="X1303" s="22" t="e">
        <f>VLOOKUP($G1303,Temp!$A:$C,X$1,FALSE)</f>
        <v>#N/A</v>
      </c>
      <c r="Y1303" s="22" t="e">
        <f>VLOOKUP($G1303,Temp!$A:$C,Y$1,FALSE)</f>
        <v>#N/A</v>
      </c>
      <c r="Z1303" s="22" t="e">
        <f>VLOOKUP($G1303,Temp!$A:$C,Z$1,FALSE)</f>
        <v>#N/A</v>
      </c>
      <c r="AA1303" s="22" t="e">
        <f>VLOOKUP($A1303,Searches!$A:$H,AA$1,FALSE)</f>
        <v>#N/A</v>
      </c>
      <c r="AB1303" s="22" t="e">
        <f>VLOOKUP($A1303,Searches!$A:$H,AB$1,FALSE)</f>
        <v>#N/A</v>
      </c>
      <c r="AC1303" s="22" t="e">
        <f>VLOOKUP($A1303,Searches!$A:$H,AC$1,FALSE)</f>
        <v>#N/A</v>
      </c>
      <c r="AD1303" s="22" t="e">
        <f>VLOOKUP($A1303,Searches!$A:$H,AD$1,FALSE)</f>
        <v>#N/A</v>
      </c>
      <c r="AE1303" s="22" t="e">
        <f>VLOOKUP($A1303,Searches!$A:$H,AE$1,FALSE)</f>
        <v>#N/A</v>
      </c>
      <c r="AF1303" s="22" t="e">
        <f>VLOOKUP($A1303,Searches!$A:$H,AF$1,FALSE)</f>
        <v>#N/A</v>
      </c>
      <c r="AG1303" s="22" t="e">
        <f>VLOOKUP($A1303,Searches!$A:$H,AG$1,FALSE)</f>
        <v>#N/A</v>
      </c>
      <c r="AH1303" s="22" t="e">
        <f>VLOOKUP($G1303,Temp!$D:$F,AH$1,FALSE)</f>
        <v>#N/A</v>
      </c>
      <c r="AI1303" s="22" t="e">
        <f>VLOOKUP($G1303,Temp!$D:$F,AI$1,FALSE)</f>
        <v>#N/A</v>
      </c>
      <c r="AJ1303" s="22" t="e">
        <f>VLOOKUP($G1303,Temp!$D:$F,AJ$1,FALSE)</f>
        <v>#N/A</v>
      </c>
    </row>
    <row r="1304" spans="1:36" ht="16" x14ac:dyDescent="0.2">
      <c r="A1304" s="8" t="str">
        <f t="shared" si="20"/>
        <v>Michelle Peluso IBM</v>
      </c>
      <c r="B1304" s="8" t="s">
        <v>223</v>
      </c>
      <c r="C1304" s="8" t="s">
        <v>9260</v>
      </c>
      <c r="D1304" s="8" t="s">
        <v>1688</v>
      </c>
      <c r="E1304" s="8" t="s">
        <v>9261</v>
      </c>
      <c r="F1304" s="8" t="s">
        <v>3092</v>
      </c>
      <c r="G1304" s="12" t="s">
        <v>3507</v>
      </c>
      <c r="H1304" s="22" t="str">
        <f>VLOOKUP($G1304,Temp!$A:$C,H$1,FALSE)</f>
        <v>ibm.com</v>
      </c>
      <c r="I1304" s="22" t="e">
        <f>VLOOKUP($G1304,Temp!$A:$C,I$1,FALSE)</f>
        <v>#VALUE!</v>
      </c>
      <c r="J1304" s="22" t="e">
        <f>VLOOKUP($G1304,Temp!$A:$C,J$1,FALSE)</f>
        <v>#VALUE!</v>
      </c>
      <c r="K1304" s="22" t="e">
        <f>VLOOKUP($G1304,Temp!$A:$C,K$1,FALSE)</f>
        <v>#VALUE!</v>
      </c>
      <c r="L1304" s="22" t="e">
        <f>VLOOKUP($G1304,Temp!$A:$C,L$1,FALSE)</f>
        <v>#VALUE!</v>
      </c>
      <c r="M1304" s="22" t="e">
        <f>VLOOKUP($G1304,Temp!$A:$C,M$1,FALSE)</f>
        <v>#VALUE!</v>
      </c>
      <c r="N1304" s="22" t="e">
        <f>VLOOKUP($G1304,Temp!$A:$C,N$1,FALSE)</f>
        <v>#VALUE!</v>
      </c>
      <c r="O1304" s="22" t="e">
        <f>VLOOKUP($G1304,Temp!$A:$C,O$1,FALSE)</f>
        <v>#VALUE!</v>
      </c>
      <c r="P1304" s="22" t="e">
        <f>VLOOKUP($G1304,Temp!$A:$C,P$1,FALSE)</f>
        <v>#VALUE!</v>
      </c>
      <c r="Q1304" s="22" t="e">
        <f>VLOOKUP($G1304,Temp!$A:$C,Q$1,FALSE)</f>
        <v>#VALUE!</v>
      </c>
      <c r="R1304" s="22" t="e">
        <f>VLOOKUP($G1304,Temp!$A:$C,R$1,FALSE)</f>
        <v>#VALUE!</v>
      </c>
      <c r="S1304" s="22" t="e">
        <f>VLOOKUP($G1304,Temp!$A:$C,S$1,FALSE)</f>
        <v>#VALUE!</v>
      </c>
      <c r="T1304" s="22" t="e">
        <f>VLOOKUP($G1304,Temp!$A:$C,T$1,FALSE)</f>
        <v>#VALUE!</v>
      </c>
      <c r="U1304" s="22" t="e">
        <f>VLOOKUP($G1304,Temp!$A:$C,U$1,FALSE)</f>
        <v>#VALUE!</v>
      </c>
      <c r="V1304" s="22" t="e">
        <f>VLOOKUP($G1304,Temp!$A:$C,V$1,FALSE)</f>
        <v>#VALUE!</v>
      </c>
      <c r="W1304" s="22" t="e">
        <f>VLOOKUP($G1304,Temp!$A:$C,W$1,FALSE)</f>
        <v>#VALUE!</v>
      </c>
      <c r="X1304" s="22" t="e">
        <f>VLOOKUP($G1304,Temp!$A:$C,X$1,FALSE)</f>
        <v>#VALUE!</v>
      </c>
      <c r="Y1304" s="22">
        <f>VLOOKUP($G1304,Temp!$A:$C,Y$1,FALSE)</f>
        <v>6600000</v>
      </c>
      <c r="Z1304" s="22">
        <f>VLOOKUP($G1304,Temp!$A:$C,Z$1,FALSE)</f>
        <v>2400000</v>
      </c>
      <c r="AA1304" s="22" t="str">
        <f>VLOOKUP($A1304,Searches!$A:$H,AA$1,FALSE)</f>
        <v>Michelle Peluso</v>
      </c>
      <c r="AB1304" s="22" t="str">
        <f>VLOOKUP($A1304,Searches!$A:$H,AB$1,FALSE)</f>
        <v>IBM</v>
      </c>
      <c r="AC1304" s="22" t="str">
        <f>VLOOKUP($A1304,Searches!$A:$H,AC$1,FALSE)</f>
        <v>SVP and Chief Marketing Officer</v>
      </c>
      <c r="AD1304" s="22" t="str">
        <f>VLOOKUP($A1304,Searches!$A:$H,AD$1,FALSE)</f>
        <v>2nd</v>
      </c>
      <c r="AE1304" s="22" t="str">
        <f>VLOOKUP($A1304,Searches!$A:$H,AE$1,FALSE)</f>
        <v/>
      </c>
      <c r="AF1304" s="22" t="str">
        <f>VLOOKUP($A1304,Searches!$A:$H,AF$1,FALSE)</f>
        <v>Greater New York City Area</v>
      </c>
      <c r="AG1304" s="22" t="str">
        <f>VLOOKUP($A1304,Searches!$A:$H,AG$1,FALSE)</f>
        <v>https://www.linkedin.com/sales/profile/345799283,z45i,NAME_SEARCH?moduleKey=peopleSearchResults&amp;pageKey=sales-search3-people-refinement&amp;contextId=60BC92C971D70515801E49D6842B0000&amp;requestId=946c98f5-04d7-46e9-bef6-e7db57a9847f&amp;action=CLICK&amp;target=urn%3Ali%3AsalesLead%3A(-1%2C345799283)&amp;pageNumber=20&amp;targetEl=profilelink&amp;position=0&amp;trk=lss-serp-result-lead_photo</v>
      </c>
      <c r="AH1304" s="22" t="str">
        <f>VLOOKUP($G1304,Temp!$D:$F,AH$1,FALSE)</f>
        <v>ibm.com</v>
      </c>
      <c r="AI1304" s="22" t="str">
        <f>VLOOKUP($G1304,Temp!$D:$F,AI$1,FALSE)</f>
        <v>Marketo</v>
      </c>
      <c r="AJ1304" s="22" t="str">
        <f>VLOOKUP($G1304,Temp!$D:$F,AJ$1,FALSE)</f>
        <v>WordPress</v>
      </c>
    </row>
    <row r="1305" spans="1:36" ht="16" x14ac:dyDescent="0.2">
      <c r="A1305" s="8" t="str">
        <f t="shared" si="20"/>
        <v>Carrie Palin Box</v>
      </c>
      <c r="B1305" s="8" t="s">
        <v>6005</v>
      </c>
      <c r="C1305" s="8" t="s">
        <v>9264</v>
      </c>
      <c r="D1305" s="8" t="s">
        <v>6548</v>
      </c>
      <c r="E1305" s="8" t="s">
        <v>634</v>
      </c>
      <c r="F1305" s="8" t="s">
        <v>9265</v>
      </c>
      <c r="G1305" s="8" t="s">
        <v>634</v>
      </c>
      <c r="H1305" s="22" t="e">
        <f>VLOOKUP($G1305,Temp!$A:$C,H$1,FALSE)</f>
        <v>#N/A</v>
      </c>
      <c r="I1305" s="22" t="e">
        <f>VLOOKUP($G1305,Temp!$A:$C,I$1,FALSE)</f>
        <v>#N/A</v>
      </c>
      <c r="J1305" s="22" t="e">
        <f>VLOOKUP($G1305,Temp!$A:$C,J$1,FALSE)</f>
        <v>#N/A</v>
      </c>
      <c r="K1305" s="22" t="e">
        <f>VLOOKUP($G1305,Temp!$A:$C,K$1,FALSE)</f>
        <v>#N/A</v>
      </c>
      <c r="L1305" s="22" t="e">
        <f>VLOOKUP($G1305,Temp!$A:$C,L$1,FALSE)</f>
        <v>#N/A</v>
      </c>
      <c r="M1305" s="22" t="e">
        <f>VLOOKUP($G1305,Temp!$A:$C,M$1,FALSE)</f>
        <v>#N/A</v>
      </c>
      <c r="N1305" s="22" t="e">
        <f>VLOOKUP($G1305,Temp!$A:$C,N$1,FALSE)</f>
        <v>#N/A</v>
      </c>
      <c r="O1305" s="22" t="e">
        <f>VLOOKUP($G1305,Temp!$A:$C,O$1,FALSE)</f>
        <v>#N/A</v>
      </c>
      <c r="P1305" s="22" t="e">
        <f>VLOOKUP($G1305,Temp!$A:$C,P$1,FALSE)</f>
        <v>#N/A</v>
      </c>
      <c r="Q1305" s="22" t="e">
        <f>VLOOKUP($G1305,Temp!$A:$C,Q$1,FALSE)</f>
        <v>#N/A</v>
      </c>
      <c r="R1305" s="22" t="e">
        <f>VLOOKUP($G1305,Temp!$A:$C,R$1,FALSE)</f>
        <v>#N/A</v>
      </c>
      <c r="S1305" s="22" t="e">
        <f>VLOOKUP($G1305,Temp!$A:$C,S$1,FALSE)</f>
        <v>#N/A</v>
      </c>
      <c r="T1305" s="22" t="e">
        <f>VLOOKUP($G1305,Temp!$A:$C,T$1,FALSE)</f>
        <v>#N/A</v>
      </c>
      <c r="U1305" s="22" t="e">
        <f>VLOOKUP($G1305,Temp!$A:$C,U$1,FALSE)</f>
        <v>#N/A</v>
      </c>
      <c r="V1305" s="22" t="e">
        <f>VLOOKUP($G1305,Temp!$A:$C,V$1,FALSE)</f>
        <v>#N/A</v>
      </c>
      <c r="W1305" s="22" t="e">
        <f>VLOOKUP($G1305,Temp!$A:$C,W$1,FALSE)</f>
        <v>#N/A</v>
      </c>
      <c r="X1305" s="22" t="e">
        <f>VLOOKUP($G1305,Temp!$A:$C,X$1,FALSE)</f>
        <v>#N/A</v>
      </c>
      <c r="Y1305" s="22" t="e">
        <f>VLOOKUP($G1305,Temp!$A:$C,Y$1,FALSE)</f>
        <v>#N/A</v>
      </c>
      <c r="Z1305" s="22" t="e">
        <f>VLOOKUP($G1305,Temp!$A:$C,Z$1,FALSE)</f>
        <v>#N/A</v>
      </c>
      <c r="AA1305" s="22" t="e">
        <f>VLOOKUP($A1305,Searches!$A:$H,AA$1,FALSE)</f>
        <v>#N/A</v>
      </c>
      <c r="AB1305" s="22" t="e">
        <f>VLOOKUP($A1305,Searches!$A:$H,AB$1,FALSE)</f>
        <v>#N/A</v>
      </c>
      <c r="AC1305" s="22" t="e">
        <f>VLOOKUP($A1305,Searches!$A:$H,AC$1,FALSE)</f>
        <v>#N/A</v>
      </c>
      <c r="AD1305" s="22" t="e">
        <f>VLOOKUP($A1305,Searches!$A:$H,AD$1,FALSE)</f>
        <v>#N/A</v>
      </c>
      <c r="AE1305" s="22" t="e">
        <f>VLOOKUP($A1305,Searches!$A:$H,AE$1,FALSE)</f>
        <v>#N/A</v>
      </c>
      <c r="AF1305" s="22" t="e">
        <f>VLOOKUP($A1305,Searches!$A:$H,AF$1,FALSE)</f>
        <v>#N/A</v>
      </c>
      <c r="AG1305" s="22" t="e">
        <f>VLOOKUP($A1305,Searches!$A:$H,AG$1,FALSE)</f>
        <v>#N/A</v>
      </c>
      <c r="AH1305" s="22" t="e">
        <f>VLOOKUP($G1305,Temp!$D:$F,AH$1,FALSE)</f>
        <v>#N/A</v>
      </c>
      <c r="AI1305" s="22" t="e">
        <f>VLOOKUP($G1305,Temp!$D:$F,AI$1,FALSE)</f>
        <v>#N/A</v>
      </c>
      <c r="AJ1305" s="22" t="e">
        <f>VLOOKUP($G1305,Temp!$D:$F,AJ$1,FALSE)</f>
        <v>#N/A</v>
      </c>
    </row>
    <row r="1306" spans="1:36" ht="16" x14ac:dyDescent="0.2">
      <c r="A1306" s="8" t="str">
        <f t="shared" si="20"/>
        <v>Michelle Peluso IBM</v>
      </c>
      <c r="B1306" s="8" t="s">
        <v>223</v>
      </c>
      <c r="C1306" s="8" t="s">
        <v>9260</v>
      </c>
      <c r="D1306" s="8" t="s">
        <v>1688</v>
      </c>
      <c r="E1306" s="8" t="s">
        <v>9261</v>
      </c>
      <c r="F1306" s="8" t="s">
        <v>3092</v>
      </c>
      <c r="G1306" s="12" t="s">
        <v>3507</v>
      </c>
      <c r="H1306" s="22" t="str">
        <f>VLOOKUP($G1306,Temp!$A:$C,H$1,FALSE)</f>
        <v>ibm.com</v>
      </c>
      <c r="I1306" s="22" t="e">
        <f>VLOOKUP($G1306,Temp!$A:$C,I$1,FALSE)</f>
        <v>#VALUE!</v>
      </c>
      <c r="J1306" s="22" t="e">
        <f>VLOOKUP($G1306,Temp!$A:$C,J$1,FALSE)</f>
        <v>#VALUE!</v>
      </c>
      <c r="K1306" s="22" t="e">
        <f>VLOOKUP($G1306,Temp!$A:$C,K$1,FALSE)</f>
        <v>#VALUE!</v>
      </c>
      <c r="L1306" s="22" t="e">
        <f>VLOOKUP($G1306,Temp!$A:$C,L$1,FALSE)</f>
        <v>#VALUE!</v>
      </c>
      <c r="M1306" s="22" t="e">
        <f>VLOOKUP($G1306,Temp!$A:$C,M$1,FALSE)</f>
        <v>#VALUE!</v>
      </c>
      <c r="N1306" s="22" t="e">
        <f>VLOOKUP($G1306,Temp!$A:$C,N$1,FALSE)</f>
        <v>#VALUE!</v>
      </c>
      <c r="O1306" s="22" t="e">
        <f>VLOOKUP($G1306,Temp!$A:$C,O$1,FALSE)</f>
        <v>#VALUE!</v>
      </c>
      <c r="P1306" s="22" t="e">
        <f>VLOOKUP($G1306,Temp!$A:$C,P$1,FALSE)</f>
        <v>#VALUE!</v>
      </c>
      <c r="Q1306" s="22" t="e">
        <f>VLOOKUP($G1306,Temp!$A:$C,Q$1,FALSE)</f>
        <v>#VALUE!</v>
      </c>
      <c r="R1306" s="22" t="e">
        <f>VLOOKUP($G1306,Temp!$A:$C,R$1,FALSE)</f>
        <v>#VALUE!</v>
      </c>
      <c r="S1306" s="22" t="e">
        <f>VLOOKUP($G1306,Temp!$A:$C,S$1,FALSE)</f>
        <v>#VALUE!</v>
      </c>
      <c r="T1306" s="22" t="e">
        <f>VLOOKUP($G1306,Temp!$A:$C,T$1,FALSE)</f>
        <v>#VALUE!</v>
      </c>
      <c r="U1306" s="22" t="e">
        <f>VLOOKUP($G1306,Temp!$A:$C,U$1,FALSE)</f>
        <v>#VALUE!</v>
      </c>
      <c r="V1306" s="22" t="e">
        <f>VLOOKUP($G1306,Temp!$A:$C,V$1,FALSE)</f>
        <v>#VALUE!</v>
      </c>
      <c r="W1306" s="22" t="e">
        <f>VLOOKUP($G1306,Temp!$A:$C,W$1,FALSE)</f>
        <v>#VALUE!</v>
      </c>
      <c r="X1306" s="22" t="e">
        <f>VLOOKUP($G1306,Temp!$A:$C,X$1,FALSE)</f>
        <v>#VALUE!</v>
      </c>
      <c r="Y1306" s="22">
        <f>VLOOKUP($G1306,Temp!$A:$C,Y$1,FALSE)</f>
        <v>6600000</v>
      </c>
      <c r="Z1306" s="22">
        <f>VLOOKUP($G1306,Temp!$A:$C,Z$1,FALSE)</f>
        <v>2400000</v>
      </c>
      <c r="AA1306" s="22" t="str">
        <f>VLOOKUP($A1306,Searches!$A:$H,AA$1,FALSE)</f>
        <v>Michelle Peluso</v>
      </c>
      <c r="AB1306" s="22" t="str">
        <f>VLOOKUP($A1306,Searches!$A:$H,AB$1,FALSE)</f>
        <v>IBM</v>
      </c>
      <c r="AC1306" s="22" t="str">
        <f>VLOOKUP($A1306,Searches!$A:$H,AC$1,FALSE)</f>
        <v>SVP and Chief Marketing Officer</v>
      </c>
      <c r="AD1306" s="22" t="str">
        <f>VLOOKUP($A1306,Searches!$A:$H,AD$1,FALSE)</f>
        <v>2nd</v>
      </c>
      <c r="AE1306" s="22" t="str">
        <f>VLOOKUP($A1306,Searches!$A:$H,AE$1,FALSE)</f>
        <v/>
      </c>
      <c r="AF1306" s="22" t="str">
        <f>VLOOKUP($A1306,Searches!$A:$H,AF$1,FALSE)</f>
        <v>Greater New York City Area</v>
      </c>
      <c r="AG1306" s="22" t="str">
        <f>VLOOKUP($A1306,Searches!$A:$H,AG$1,FALSE)</f>
        <v>https://www.linkedin.com/sales/profile/345799283,z45i,NAME_SEARCH?moduleKey=peopleSearchResults&amp;pageKey=sales-search3-people-refinement&amp;contextId=60BC92C971D70515801E49D6842B0000&amp;requestId=946c98f5-04d7-46e9-bef6-e7db57a9847f&amp;action=CLICK&amp;target=urn%3Ali%3AsalesLead%3A(-1%2C345799283)&amp;pageNumber=20&amp;targetEl=profilelink&amp;position=0&amp;trk=lss-serp-result-lead_photo</v>
      </c>
      <c r="AH1306" s="22" t="str">
        <f>VLOOKUP($G1306,Temp!$D:$F,AH$1,FALSE)</f>
        <v>ibm.com</v>
      </c>
      <c r="AI1306" s="22" t="str">
        <f>VLOOKUP($G1306,Temp!$D:$F,AI$1,FALSE)</f>
        <v>Marketo</v>
      </c>
      <c r="AJ1306" s="22" t="str">
        <f>VLOOKUP($G1306,Temp!$D:$F,AJ$1,FALSE)</f>
        <v>WordPress</v>
      </c>
    </row>
    <row r="1307" spans="1:36" ht="16" x14ac:dyDescent="0.2">
      <c r="A1307" s="8" t="str">
        <f t="shared" si="20"/>
        <v>Jennifer Smith Software AG</v>
      </c>
      <c r="B1307" s="8" t="s">
        <v>546</v>
      </c>
      <c r="C1307" s="8" t="s">
        <v>996</v>
      </c>
      <c r="D1307" s="8" t="s">
        <v>42</v>
      </c>
      <c r="E1307" s="8" t="s">
        <v>9267</v>
      </c>
      <c r="F1307" s="8" t="s">
        <v>9268</v>
      </c>
      <c r="G1307" s="12" t="s">
        <v>8453</v>
      </c>
      <c r="H1307" s="22" t="str">
        <f>VLOOKUP($G1307,Temp!$A:$C,H$1,FALSE)</f>
        <v>softwareag.com</v>
      </c>
      <c r="I1307" s="22" t="e">
        <f>VLOOKUP($G1307,Temp!$A:$C,I$1,FALSE)</f>
        <v>#VALUE!</v>
      </c>
      <c r="J1307" s="22" t="e">
        <f>VLOOKUP($G1307,Temp!$A:$C,J$1,FALSE)</f>
        <v>#VALUE!</v>
      </c>
      <c r="K1307" s="22" t="e">
        <f>VLOOKUP($G1307,Temp!$A:$C,K$1,FALSE)</f>
        <v>#VALUE!</v>
      </c>
      <c r="L1307" s="22" t="e">
        <f>VLOOKUP($G1307,Temp!$A:$C,L$1,FALSE)</f>
        <v>#VALUE!</v>
      </c>
      <c r="M1307" s="22" t="e">
        <f>VLOOKUP($G1307,Temp!$A:$C,M$1,FALSE)</f>
        <v>#VALUE!</v>
      </c>
      <c r="N1307" s="22" t="e">
        <f>VLOOKUP($G1307,Temp!$A:$C,N$1,FALSE)</f>
        <v>#VALUE!</v>
      </c>
      <c r="O1307" s="22" t="e">
        <f>VLOOKUP($G1307,Temp!$A:$C,O$1,FALSE)</f>
        <v>#VALUE!</v>
      </c>
      <c r="P1307" s="22" t="e">
        <f>VLOOKUP($G1307,Temp!$A:$C,P$1,FALSE)</f>
        <v>#VALUE!</v>
      </c>
      <c r="Q1307" s="22" t="e">
        <f>VLOOKUP($G1307,Temp!$A:$C,Q$1,FALSE)</f>
        <v>#VALUE!</v>
      </c>
      <c r="R1307" s="22" t="e">
        <f>VLOOKUP($G1307,Temp!$A:$C,R$1,FALSE)</f>
        <v>#VALUE!</v>
      </c>
      <c r="S1307" s="22" t="e">
        <f>VLOOKUP($G1307,Temp!$A:$C,S$1,FALSE)</f>
        <v>#VALUE!</v>
      </c>
      <c r="T1307" s="22" t="e">
        <f>VLOOKUP($G1307,Temp!$A:$C,T$1,FALSE)</f>
        <v>#VALUE!</v>
      </c>
      <c r="U1307" s="22" t="e">
        <f>VLOOKUP($G1307,Temp!$A:$C,U$1,FALSE)</f>
        <v>#VALUE!</v>
      </c>
      <c r="V1307" s="22" t="e">
        <f>VLOOKUP($G1307,Temp!$A:$C,V$1,FALSE)</f>
        <v>#VALUE!</v>
      </c>
      <c r="W1307" s="22" t="e">
        <f>VLOOKUP($G1307,Temp!$A:$C,W$1,FALSE)</f>
        <v>#VALUE!</v>
      </c>
      <c r="X1307" s="22" t="e">
        <f>VLOOKUP($G1307,Temp!$A:$C,X$1,FALSE)</f>
        <v>#VALUE!</v>
      </c>
      <c r="Y1307" s="22">
        <f>VLOOKUP($G1307,Temp!$A:$C,Y$1,FALSE)</f>
        <v>56100</v>
      </c>
      <c r="Z1307" s="22">
        <f>VLOOKUP($G1307,Temp!$A:$C,Z$1,FALSE)</f>
        <v>16100</v>
      </c>
      <c r="AA1307" s="22" t="e">
        <f>VLOOKUP($A1307,Searches!$A:$H,AA$1,FALSE)</f>
        <v>#N/A</v>
      </c>
      <c r="AB1307" s="22" t="e">
        <f>VLOOKUP($A1307,Searches!$A:$H,AB$1,FALSE)</f>
        <v>#N/A</v>
      </c>
      <c r="AC1307" s="22" t="e">
        <f>VLOOKUP($A1307,Searches!$A:$H,AC$1,FALSE)</f>
        <v>#N/A</v>
      </c>
      <c r="AD1307" s="22" t="e">
        <f>VLOOKUP($A1307,Searches!$A:$H,AD$1,FALSE)</f>
        <v>#N/A</v>
      </c>
      <c r="AE1307" s="22" t="e">
        <f>VLOOKUP($A1307,Searches!$A:$H,AE$1,FALSE)</f>
        <v>#N/A</v>
      </c>
      <c r="AF1307" s="22" t="e">
        <f>VLOOKUP($A1307,Searches!$A:$H,AF$1,FALSE)</f>
        <v>#N/A</v>
      </c>
      <c r="AG1307" s="22" t="e">
        <f>VLOOKUP($A1307,Searches!$A:$H,AG$1,FALSE)</f>
        <v>#N/A</v>
      </c>
      <c r="AH1307" s="22" t="e">
        <f>VLOOKUP($G1307,Temp!$D:$F,AH$1,FALSE)</f>
        <v>#N/A</v>
      </c>
      <c r="AI1307" s="22" t="e">
        <f>VLOOKUP($G1307,Temp!$D:$F,AI$1,FALSE)</f>
        <v>#N/A</v>
      </c>
      <c r="AJ1307" s="22" t="e">
        <f>VLOOKUP($G1307,Temp!$D:$F,AJ$1,FALSE)</f>
        <v>#N/A</v>
      </c>
    </row>
    <row r="1308" spans="1:36" ht="16" x14ac:dyDescent="0.2">
      <c r="A1308" s="8" t="str">
        <f t="shared" si="20"/>
        <v>Nancy Pearson Openlink Financial</v>
      </c>
      <c r="B1308" s="8" t="s">
        <v>1457</v>
      </c>
      <c r="C1308" s="8" t="s">
        <v>8298</v>
      </c>
      <c r="D1308" s="8" t="s">
        <v>559</v>
      </c>
      <c r="E1308" s="8" t="s">
        <v>9277</v>
      </c>
      <c r="F1308" s="8" t="s">
        <v>9278</v>
      </c>
      <c r="G1308" s="12" t="s">
        <v>8457</v>
      </c>
      <c r="H1308" s="22" t="str">
        <f>VLOOKUP($G1308,Temp!$A:$C,H$1,FALSE)</f>
        <v>openlink.com</v>
      </c>
      <c r="I1308" s="22" t="e">
        <f>VLOOKUP($G1308,Temp!$A:$C,I$1,FALSE)</f>
        <v>#VALUE!</v>
      </c>
      <c r="J1308" s="22" t="e">
        <f>VLOOKUP($G1308,Temp!$A:$C,J$1,FALSE)</f>
        <v>#VALUE!</v>
      </c>
      <c r="K1308" s="22" t="e">
        <f>VLOOKUP($G1308,Temp!$A:$C,K$1,FALSE)</f>
        <v>#VALUE!</v>
      </c>
      <c r="L1308" s="22" t="e">
        <f>VLOOKUP($G1308,Temp!$A:$C,L$1,FALSE)</f>
        <v>#VALUE!</v>
      </c>
      <c r="M1308" s="22" t="e">
        <f>VLOOKUP($G1308,Temp!$A:$C,M$1,FALSE)</f>
        <v>#VALUE!</v>
      </c>
      <c r="N1308" s="22" t="e">
        <f>VLOOKUP($G1308,Temp!$A:$C,N$1,FALSE)</f>
        <v>#VALUE!</v>
      </c>
      <c r="O1308" s="22" t="e">
        <f>VLOOKUP($G1308,Temp!$A:$C,O$1,FALSE)</f>
        <v>#VALUE!</v>
      </c>
      <c r="P1308" s="22" t="e">
        <f>VLOOKUP($G1308,Temp!$A:$C,P$1,FALSE)</f>
        <v>#VALUE!</v>
      </c>
      <c r="Q1308" s="22" t="e">
        <f>VLOOKUP($G1308,Temp!$A:$C,Q$1,FALSE)</f>
        <v>#VALUE!</v>
      </c>
      <c r="R1308" s="22" t="e">
        <f>VLOOKUP($G1308,Temp!$A:$C,R$1,FALSE)</f>
        <v>#VALUE!</v>
      </c>
      <c r="S1308" s="22" t="e">
        <f>VLOOKUP($G1308,Temp!$A:$C,S$1,FALSE)</f>
        <v>#VALUE!</v>
      </c>
      <c r="T1308" s="22" t="e">
        <f>VLOOKUP($G1308,Temp!$A:$C,T$1,FALSE)</f>
        <v>#VALUE!</v>
      </c>
      <c r="U1308" s="22" t="e">
        <f>VLOOKUP($G1308,Temp!$A:$C,U$1,FALSE)</f>
        <v>#VALUE!</v>
      </c>
      <c r="V1308" s="22" t="e">
        <f>VLOOKUP($G1308,Temp!$A:$C,V$1,FALSE)</f>
        <v>#VALUE!</v>
      </c>
      <c r="W1308" s="22" t="e">
        <f>VLOOKUP($G1308,Temp!$A:$C,W$1,FALSE)</f>
        <v>#VALUE!</v>
      </c>
      <c r="X1308" s="22" t="e">
        <f>VLOOKUP($G1308,Temp!$A:$C,X$1,FALSE)</f>
        <v>#VALUE!</v>
      </c>
      <c r="Y1308" s="22">
        <f>VLOOKUP($G1308,Temp!$A:$C,Y$1,FALSE)</f>
        <v>1100</v>
      </c>
      <c r="Z1308" s="22">
        <f>VLOOKUP($G1308,Temp!$A:$C,Z$1,FALSE)</f>
        <v>8500</v>
      </c>
      <c r="AA1308" s="22" t="e">
        <f>VLOOKUP($A1308,Searches!$A:$H,AA$1,FALSE)</f>
        <v>#N/A</v>
      </c>
      <c r="AB1308" s="22" t="e">
        <f>VLOOKUP($A1308,Searches!$A:$H,AB$1,FALSE)</f>
        <v>#N/A</v>
      </c>
      <c r="AC1308" s="22" t="e">
        <f>VLOOKUP($A1308,Searches!$A:$H,AC$1,FALSE)</f>
        <v>#N/A</v>
      </c>
      <c r="AD1308" s="22" t="e">
        <f>VLOOKUP($A1308,Searches!$A:$H,AD$1,FALSE)</f>
        <v>#N/A</v>
      </c>
      <c r="AE1308" s="22" t="e">
        <f>VLOOKUP($A1308,Searches!$A:$H,AE$1,FALSE)</f>
        <v>#N/A</v>
      </c>
      <c r="AF1308" s="22" t="e">
        <f>VLOOKUP($A1308,Searches!$A:$H,AF$1,FALSE)</f>
        <v>#N/A</v>
      </c>
      <c r="AG1308" s="22" t="e">
        <f>VLOOKUP($A1308,Searches!$A:$H,AG$1,FALSE)</f>
        <v>#N/A</v>
      </c>
      <c r="AH1308" s="22" t="e">
        <f>VLOOKUP($G1308,Temp!$D:$F,AH$1,FALSE)</f>
        <v>#N/A</v>
      </c>
      <c r="AI1308" s="22" t="e">
        <f>VLOOKUP($G1308,Temp!$D:$F,AI$1,FALSE)</f>
        <v>#N/A</v>
      </c>
      <c r="AJ1308" s="22" t="e">
        <f>VLOOKUP($G1308,Temp!$D:$F,AJ$1,FALSE)</f>
        <v>#N/A</v>
      </c>
    </row>
    <row r="1309" spans="1:36" ht="16" x14ac:dyDescent="0.2">
      <c r="A1309" s="8" t="str">
        <f t="shared" si="20"/>
        <v>Eric Herzog IBM - The World's #2 Storage Company in Revenue</v>
      </c>
      <c r="B1309" s="8" t="s">
        <v>214</v>
      </c>
      <c r="C1309" s="8" t="s">
        <v>9282</v>
      </c>
      <c r="D1309" s="8" t="s">
        <v>9283</v>
      </c>
      <c r="E1309" s="8" t="s">
        <v>634</v>
      </c>
      <c r="F1309" s="8" t="s">
        <v>9284</v>
      </c>
      <c r="G1309" s="8" t="s">
        <v>634</v>
      </c>
      <c r="H1309" s="22" t="e">
        <f>VLOOKUP($G1309,Temp!$A:$C,H$1,FALSE)</f>
        <v>#N/A</v>
      </c>
      <c r="I1309" s="22" t="e">
        <f>VLOOKUP($G1309,Temp!$A:$C,I$1,FALSE)</f>
        <v>#N/A</v>
      </c>
      <c r="J1309" s="22" t="e">
        <f>VLOOKUP($G1309,Temp!$A:$C,J$1,FALSE)</f>
        <v>#N/A</v>
      </c>
      <c r="K1309" s="22" t="e">
        <f>VLOOKUP($G1309,Temp!$A:$C,K$1,FALSE)</f>
        <v>#N/A</v>
      </c>
      <c r="L1309" s="22" t="e">
        <f>VLOOKUP($G1309,Temp!$A:$C,L$1,FALSE)</f>
        <v>#N/A</v>
      </c>
      <c r="M1309" s="22" t="e">
        <f>VLOOKUP($G1309,Temp!$A:$C,M$1,FALSE)</f>
        <v>#N/A</v>
      </c>
      <c r="N1309" s="22" t="e">
        <f>VLOOKUP($G1309,Temp!$A:$C,N$1,FALSE)</f>
        <v>#N/A</v>
      </c>
      <c r="O1309" s="22" t="e">
        <f>VLOOKUP($G1309,Temp!$A:$C,O$1,FALSE)</f>
        <v>#N/A</v>
      </c>
      <c r="P1309" s="22" t="e">
        <f>VLOOKUP($G1309,Temp!$A:$C,P$1,FALSE)</f>
        <v>#N/A</v>
      </c>
      <c r="Q1309" s="22" t="e">
        <f>VLOOKUP($G1309,Temp!$A:$C,Q$1,FALSE)</f>
        <v>#N/A</v>
      </c>
      <c r="R1309" s="22" t="e">
        <f>VLOOKUP($G1309,Temp!$A:$C,R$1,FALSE)</f>
        <v>#N/A</v>
      </c>
      <c r="S1309" s="22" t="e">
        <f>VLOOKUP($G1309,Temp!$A:$C,S$1,FALSE)</f>
        <v>#N/A</v>
      </c>
      <c r="T1309" s="22" t="e">
        <f>VLOOKUP($G1309,Temp!$A:$C,T$1,FALSE)</f>
        <v>#N/A</v>
      </c>
      <c r="U1309" s="22" t="e">
        <f>VLOOKUP($G1309,Temp!$A:$C,U$1,FALSE)</f>
        <v>#N/A</v>
      </c>
      <c r="V1309" s="22" t="e">
        <f>VLOOKUP($G1309,Temp!$A:$C,V$1,FALSE)</f>
        <v>#N/A</v>
      </c>
      <c r="W1309" s="22" t="e">
        <f>VLOOKUP($G1309,Temp!$A:$C,W$1,FALSE)</f>
        <v>#N/A</v>
      </c>
      <c r="X1309" s="22" t="e">
        <f>VLOOKUP($G1309,Temp!$A:$C,X$1,FALSE)</f>
        <v>#N/A</v>
      </c>
      <c r="Y1309" s="22" t="e">
        <f>VLOOKUP($G1309,Temp!$A:$C,Y$1,FALSE)</f>
        <v>#N/A</v>
      </c>
      <c r="Z1309" s="22" t="e">
        <f>VLOOKUP($G1309,Temp!$A:$C,Z$1,FALSE)</f>
        <v>#N/A</v>
      </c>
      <c r="AA1309" s="22" t="e">
        <f>VLOOKUP($A1309,Searches!$A:$H,AA$1,FALSE)</f>
        <v>#N/A</v>
      </c>
      <c r="AB1309" s="22" t="e">
        <f>VLOOKUP($A1309,Searches!$A:$H,AB$1,FALSE)</f>
        <v>#N/A</v>
      </c>
      <c r="AC1309" s="22" t="e">
        <f>VLOOKUP($A1309,Searches!$A:$H,AC$1,FALSE)</f>
        <v>#N/A</v>
      </c>
      <c r="AD1309" s="22" t="e">
        <f>VLOOKUP($A1309,Searches!$A:$H,AD$1,FALSE)</f>
        <v>#N/A</v>
      </c>
      <c r="AE1309" s="22" t="e">
        <f>VLOOKUP($A1309,Searches!$A:$H,AE$1,FALSE)</f>
        <v>#N/A</v>
      </c>
      <c r="AF1309" s="22" t="e">
        <f>VLOOKUP($A1309,Searches!$A:$H,AF$1,FALSE)</f>
        <v>#N/A</v>
      </c>
      <c r="AG1309" s="22" t="e">
        <f>VLOOKUP($A1309,Searches!$A:$H,AG$1,FALSE)</f>
        <v>#N/A</v>
      </c>
      <c r="AH1309" s="22" t="e">
        <f>VLOOKUP($G1309,Temp!$D:$F,AH$1,FALSE)</f>
        <v>#N/A</v>
      </c>
      <c r="AI1309" s="22" t="e">
        <f>VLOOKUP($G1309,Temp!$D:$F,AI$1,FALSE)</f>
        <v>#N/A</v>
      </c>
      <c r="AJ1309" s="22" t="e">
        <f>VLOOKUP($G1309,Temp!$D:$F,AJ$1,FALSE)</f>
        <v>#N/A</v>
      </c>
    </row>
    <row r="1310" spans="1:36" ht="16" x14ac:dyDescent="0.2">
      <c r="A1310" s="8" t="str">
        <f t="shared" si="20"/>
        <v>Sue Barsamian Micro Focus</v>
      </c>
      <c r="B1310" s="8" t="s">
        <v>9285</v>
      </c>
      <c r="C1310" s="8" t="s">
        <v>9286</v>
      </c>
      <c r="D1310" s="8" t="s">
        <v>9287</v>
      </c>
      <c r="E1310" s="8" t="s">
        <v>9288</v>
      </c>
      <c r="F1310" s="8" t="s">
        <v>8939</v>
      </c>
      <c r="G1310" s="12" t="s">
        <v>8322</v>
      </c>
      <c r="H1310" s="22" t="str">
        <f>VLOOKUP($G1310,Temp!$A:$C,H$1,FALSE)</f>
        <v>microfocus.com</v>
      </c>
      <c r="I1310" s="22" t="e">
        <f>VLOOKUP($G1310,Temp!$A:$C,I$1,FALSE)</f>
        <v>#VALUE!</v>
      </c>
      <c r="J1310" s="22" t="e">
        <f>VLOOKUP($G1310,Temp!$A:$C,J$1,FALSE)</f>
        <v>#VALUE!</v>
      </c>
      <c r="K1310" s="22" t="e">
        <f>VLOOKUP($G1310,Temp!$A:$C,K$1,FALSE)</f>
        <v>#VALUE!</v>
      </c>
      <c r="L1310" s="22" t="e">
        <f>VLOOKUP($G1310,Temp!$A:$C,L$1,FALSE)</f>
        <v>#VALUE!</v>
      </c>
      <c r="M1310" s="22" t="e">
        <f>VLOOKUP($G1310,Temp!$A:$C,M$1,FALSE)</f>
        <v>#VALUE!</v>
      </c>
      <c r="N1310" s="22" t="e">
        <f>VLOOKUP($G1310,Temp!$A:$C,N$1,FALSE)</f>
        <v>#VALUE!</v>
      </c>
      <c r="O1310" s="22" t="e">
        <f>VLOOKUP($G1310,Temp!$A:$C,O$1,FALSE)</f>
        <v>#VALUE!</v>
      </c>
      <c r="P1310" s="22" t="e">
        <f>VLOOKUP($G1310,Temp!$A:$C,P$1,FALSE)</f>
        <v>#VALUE!</v>
      </c>
      <c r="Q1310" s="22" t="e">
        <f>VLOOKUP($G1310,Temp!$A:$C,Q$1,FALSE)</f>
        <v>#VALUE!</v>
      </c>
      <c r="R1310" s="22" t="e">
        <f>VLOOKUP($G1310,Temp!$A:$C,R$1,FALSE)</f>
        <v>#VALUE!</v>
      </c>
      <c r="S1310" s="22" t="e">
        <f>VLOOKUP($G1310,Temp!$A:$C,S$1,FALSE)</f>
        <v>#VALUE!</v>
      </c>
      <c r="T1310" s="22" t="e">
        <f>VLOOKUP($G1310,Temp!$A:$C,T$1,FALSE)</f>
        <v>#VALUE!</v>
      </c>
      <c r="U1310" s="22" t="e">
        <f>VLOOKUP($G1310,Temp!$A:$C,U$1,FALSE)</f>
        <v>#VALUE!</v>
      </c>
      <c r="V1310" s="22" t="e">
        <f>VLOOKUP($G1310,Temp!$A:$C,V$1,FALSE)</f>
        <v>#VALUE!</v>
      </c>
      <c r="W1310" s="22" t="e">
        <f>VLOOKUP($G1310,Temp!$A:$C,W$1,FALSE)</f>
        <v>#VALUE!</v>
      </c>
      <c r="X1310" s="22" t="e">
        <f>VLOOKUP($G1310,Temp!$A:$C,X$1,FALSE)</f>
        <v>#VALUE!</v>
      </c>
      <c r="Y1310" s="22">
        <f>VLOOKUP($G1310,Temp!$A:$C,Y$1,FALSE)</f>
        <v>336000</v>
      </c>
      <c r="Z1310" s="22">
        <f>VLOOKUP($G1310,Temp!$A:$C,Z$1,FALSE)</f>
        <v>52500</v>
      </c>
      <c r="AA1310" s="22" t="e">
        <f>VLOOKUP($A1310,Searches!$A:$H,AA$1,FALSE)</f>
        <v>#N/A</v>
      </c>
      <c r="AB1310" s="22" t="e">
        <f>VLOOKUP($A1310,Searches!$A:$H,AB$1,FALSE)</f>
        <v>#N/A</v>
      </c>
      <c r="AC1310" s="22" t="e">
        <f>VLOOKUP($A1310,Searches!$A:$H,AC$1,FALSE)</f>
        <v>#N/A</v>
      </c>
      <c r="AD1310" s="22" t="e">
        <f>VLOOKUP($A1310,Searches!$A:$H,AD$1,FALSE)</f>
        <v>#N/A</v>
      </c>
      <c r="AE1310" s="22" t="e">
        <f>VLOOKUP($A1310,Searches!$A:$H,AE$1,FALSE)</f>
        <v>#N/A</v>
      </c>
      <c r="AF1310" s="22" t="e">
        <f>VLOOKUP($A1310,Searches!$A:$H,AF$1,FALSE)</f>
        <v>#N/A</v>
      </c>
      <c r="AG1310" s="22" t="e">
        <f>VLOOKUP($A1310,Searches!$A:$H,AG$1,FALSE)</f>
        <v>#N/A</v>
      </c>
      <c r="AH1310" s="22" t="e">
        <f>VLOOKUP($G1310,Temp!$D:$F,AH$1,FALSE)</f>
        <v>#N/A</v>
      </c>
      <c r="AI1310" s="22" t="e">
        <f>VLOOKUP($G1310,Temp!$D:$F,AI$1,FALSE)</f>
        <v>#N/A</v>
      </c>
      <c r="AJ1310" s="22" t="e">
        <f>VLOOKUP($G1310,Temp!$D:$F,AJ$1,FALSE)</f>
        <v>#N/A</v>
      </c>
    </row>
    <row r="1311" spans="1:36" ht="16" x14ac:dyDescent="0.2">
      <c r="A1311" s="8" t="str">
        <f t="shared" si="20"/>
        <v>Kelly Campbell Hulu</v>
      </c>
      <c r="B1311" s="8" t="s">
        <v>1352</v>
      </c>
      <c r="C1311" s="8" t="s">
        <v>253</v>
      </c>
      <c r="D1311" s="8" t="s">
        <v>42</v>
      </c>
      <c r="E1311" s="8" t="s">
        <v>9299</v>
      </c>
      <c r="F1311" s="8" t="s">
        <v>9300</v>
      </c>
      <c r="G1311" s="12" t="s">
        <v>8469</v>
      </c>
      <c r="H1311" s="22" t="str">
        <f>VLOOKUP($G1311,Temp!$A:$C,H$1,FALSE)</f>
        <v>hulu.com</v>
      </c>
      <c r="I1311" s="22" t="e">
        <f>VLOOKUP($G1311,Temp!$A:$C,I$1,FALSE)</f>
        <v>#VALUE!</v>
      </c>
      <c r="J1311" s="22" t="e">
        <f>VLOOKUP($G1311,Temp!$A:$C,J$1,FALSE)</f>
        <v>#VALUE!</v>
      </c>
      <c r="K1311" s="22" t="e">
        <f>VLOOKUP($G1311,Temp!$A:$C,K$1,FALSE)</f>
        <v>#VALUE!</v>
      </c>
      <c r="L1311" s="22" t="e">
        <f>VLOOKUP($G1311,Temp!$A:$C,L$1,FALSE)</f>
        <v>#VALUE!</v>
      </c>
      <c r="M1311" s="22" t="e">
        <f>VLOOKUP($G1311,Temp!$A:$C,M$1,FALSE)</f>
        <v>#VALUE!</v>
      </c>
      <c r="N1311" s="22" t="e">
        <f>VLOOKUP($G1311,Temp!$A:$C,N$1,FALSE)</f>
        <v>#VALUE!</v>
      </c>
      <c r="O1311" s="22" t="e">
        <f>VLOOKUP($G1311,Temp!$A:$C,O$1,FALSE)</f>
        <v>#VALUE!</v>
      </c>
      <c r="P1311" s="22" t="e">
        <f>VLOOKUP($G1311,Temp!$A:$C,P$1,FALSE)</f>
        <v>#VALUE!</v>
      </c>
      <c r="Q1311" s="22" t="e">
        <f>VLOOKUP($G1311,Temp!$A:$C,Q$1,FALSE)</f>
        <v>#VALUE!</v>
      </c>
      <c r="R1311" s="22" t="e">
        <f>VLOOKUP($G1311,Temp!$A:$C,R$1,FALSE)</f>
        <v>#VALUE!</v>
      </c>
      <c r="S1311" s="22" t="e">
        <f>VLOOKUP($G1311,Temp!$A:$C,S$1,FALSE)</f>
        <v>#VALUE!</v>
      </c>
      <c r="T1311" s="22" t="e">
        <f>VLOOKUP($G1311,Temp!$A:$C,T$1,FALSE)</f>
        <v>#VALUE!</v>
      </c>
      <c r="U1311" s="22" t="e">
        <f>VLOOKUP($G1311,Temp!$A:$C,U$1,FALSE)</f>
        <v>#VALUE!</v>
      </c>
      <c r="V1311" s="22" t="e">
        <f>VLOOKUP($G1311,Temp!$A:$C,V$1,FALSE)</f>
        <v>#VALUE!</v>
      </c>
      <c r="W1311" s="22" t="e">
        <f>VLOOKUP($G1311,Temp!$A:$C,W$1,FALSE)</f>
        <v>#VALUE!</v>
      </c>
      <c r="X1311" s="22" t="e">
        <f>VLOOKUP($G1311,Temp!$A:$C,X$1,FALSE)</f>
        <v>#VALUE!</v>
      </c>
      <c r="Y1311" s="22">
        <f>VLOOKUP($G1311,Temp!$A:$C,Y$1,FALSE)</f>
        <v>0</v>
      </c>
      <c r="Z1311" s="22">
        <f>VLOOKUP($G1311,Temp!$A:$C,Z$1,FALSE)</f>
        <v>0</v>
      </c>
      <c r="AA1311" s="22" t="e">
        <f>VLOOKUP($A1311,Searches!$A:$H,AA$1,FALSE)</f>
        <v>#N/A</v>
      </c>
      <c r="AB1311" s="22" t="e">
        <f>VLOOKUP($A1311,Searches!$A:$H,AB$1,FALSE)</f>
        <v>#N/A</v>
      </c>
      <c r="AC1311" s="22" t="e">
        <f>VLOOKUP($A1311,Searches!$A:$H,AC$1,FALSE)</f>
        <v>#N/A</v>
      </c>
      <c r="AD1311" s="22" t="e">
        <f>VLOOKUP($A1311,Searches!$A:$H,AD$1,FALSE)</f>
        <v>#N/A</v>
      </c>
      <c r="AE1311" s="22" t="e">
        <f>VLOOKUP($A1311,Searches!$A:$H,AE$1,FALSE)</f>
        <v>#N/A</v>
      </c>
      <c r="AF1311" s="22" t="e">
        <f>VLOOKUP($A1311,Searches!$A:$H,AF$1,FALSE)</f>
        <v>#N/A</v>
      </c>
      <c r="AG1311" s="22" t="e">
        <f>VLOOKUP($A1311,Searches!$A:$H,AG$1,FALSE)</f>
        <v>#N/A</v>
      </c>
      <c r="AH1311" s="22" t="str">
        <f>VLOOKUP($G1311,Temp!$D:$F,AH$1,FALSE)</f>
        <v>hulu.com</v>
      </c>
      <c r="AI1311" s="22">
        <f>VLOOKUP($G1311,Temp!$D:$F,AI$1,FALSE)</f>
        <v>0</v>
      </c>
      <c r="AJ1311" s="22" t="str">
        <f>VLOOKUP($G1311,Temp!$D:$F,AJ$1,FALSE)</f>
        <v>WordPress</v>
      </c>
    </row>
    <row r="1312" spans="1:36" ht="16" x14ac:dyDescent="0.2">
      <c r="A1312" s="8" t="str">
        <f t="shared" si="20"/>
        <v>Christine Cefalo Workday</v>
      </c>
      <c r="B1312" s="8" t="s">
        <v>3984</v>
      </c>
      <c r="C1312" s="8" t="s">
        <v>9306</v>
      </c>
      <c r="D1312" s="8" t="s">
        <v>42</v>
      </c>
      <c r="E1312" s="8" t="s">
        <v>9307</v>
      </c>
      <c r="F1312" s="8" t="s">
        <v>9308</v>
      </c>
      <c r="G1312" s="12" t="s">
        <v>8481</v>
      </c>
      <c r="H1312" s="22" t="str">
        <f>VLOOKUP($G1312,Temp!$A:$C,H$1,FALSE)</f>
        <v>workday.com</v>
      </c>
      <c r="I1312" s="22" t="e">
        <f>VLOOKUP($G1312,Temp!$A:$C,I$1,FALSE)</f>
        <v>#VALUE!</v>
      </c>
      <c r="J1312" s="22" t="e">
        <f>VLOOKUP($G1312,Temp!$A:$C,J$1,FALSE)</f>
        <v>#VALUE!</v>
      </c>
      <c r="K1312" s="22" t="e">
        <f>VLOOKUP($G1312,Temp!$A:$C,K$1,FALSE)</f>
        <v>#VALUE!</v>
      </c>
      <c r="L1312" s="22" t="e">
        <f>VLOOKUP($G1312,Temp!$A:$C,L$1,FALSE)</f>
        <v>#VALUE!</v>
      </c>
      <c r="M1312" s="22" t="e">
        <f>VLOOKUP($G1312,Temp!$A:$C,M$1,FALSE)</f>
        <v>#VALUE!</v>
      </c>
      <c r="N1312" s="22" t="e">
        <f>VLOOKUP($G1312,Temp!$A:$C,N$1,FALSE)</f>
        <v>#VALUE!</v>
      </c>
      <c r="O1312" s="22" t="e">
        <f>VLOOKUP($G1312,Temp!$A:$C,O$1,FALSE)</f>
        <v>#VALUE!</v>
      </c>
      <c r="P1312" s="22" t="e">
        <f>VLOOKUP($G1312,Temp!$A:$C,P$1,FALSE)</f>
        <v>#VALUE!</v>
      </c>
      <c r="Q1312" s="22" t="e">
        <f>VLOOKUP($G1312,Temp!$A:$C,Q$1,FALSE)</f>
        <v>#VALUE!</v>
      </c>
      <c r="R1312" s="22" t="e">
        <f>VLOOKUP($G1312,Temp!$A:$C,R$1,FALSE)</f>
        <v>#VALUE!</v>
      </c>
      <c r="S1312" s="22" t="e">
        <f>VLOOKUP($G1312,Temp!$A:$C,S$1,FALSE)</f>
        <v>#VALUE!</v>
      </c>
      <c r="T1312" s="22" t="e">
        <f>VLOOKUP($G1312,Temp!$A:$C,T$1,FALSE)</f>
        <v>#VALUE!</v>
      </c>
      <c r="U1312" s="22" t="e">
        <f>VLOOKUP($G1312,Temp!$A:$C,U$1,FALSE)</f>
        <v>#VALUE!</v>
      </c>
      <c r="V1312" s="22" t="e">
        <f>VLOOKUP($G1312,Temp!$A:$C,V$1,FALSE)</f>
        <v>#VALUE!</v>
      </c>
      <c r="W1312" s="22" t="e">
        <f>VLOOKUP($G1312,Temp!$A:$C,W$1,FALSE)</f>
        <v>#VALUE!</v>
      </c>
      <c r="X1312" s="22" t="e">
        <f>VLOOKUP($G1312,Temp!$A:$C,X$1,FALSE)</f>
        <v>#VALUE!</v>
      </c>
      <c r="Y1312" s="22">
        <f>VLOOKUP($G1312,Temp!$A:$C,Y$1,FALSE)</f>
        <v>605000</v>
      </c>
      <c r="Z1312" s="22">
        <f>VLOOKUP($G1312,Temp!$A:$C,Z$1,FALSE)</f>
        <v>80400</v>
      </c>
      <c r="AA1312" s="22" t="e">
        <f>VLOOKUP($A1312,Searches!$A:$H,AA$1,FALSE)</f>
        <v>#N/A</v>
      </c>
      <c r="AB1312" s="22" t="e">
        <f>VLOOKUP($A1312,Searches!$A:$H,AB$1,FALSE)</f>
        <v>#N/A</v>
      </c>
      <c r="AC1312" s="22" t="e">
        <f>VLOOKUP($A1312,Searches!$A:$H,AC$1,FALSE)</f>
        <v>#N/A</v>
      </c>
      <c r="AD1312" s="22" t="e">
        <f>VLOOKUP($A1312,Searches!$A:$H,AD$1,FALSE)</f>
        <v>#N/A</v>
      </c>
      <c r="AE1312" s="22" t="e">
        <f>VLOOKUP($A1312,Searches!$A:$H,AE$1,FALSE)</f>
        <v>#N/A</v>
      </c>
      <c r="AF1312" s="22" t="e">
        <f>VLOOKUP($A1312,Searches!$A:$H,AF$1,FALSE)</f>
        <v>#N/A</v>
      </c>
      <c r="AG1312" s="22" t="e">
        <f>VLOOKUP($A1312,Searches!$A:$H,AG$1,FALSE)</f>
        <v>#N/A</v>
      </c>
      <c r="AH1312" s="22" t="str">
        <f>VLOOKUP($G1312,Temp!$D:$F,AH$1,FALSE)</f>
        <v>workday.com</v>
      </c>
      <c r="AI1312" s="22" t="str">
        <f>VLOOKUP($G1312,Temp!$D:$F,AI$1,FALSE)</f>
        <v>Marketo</v>
      </c>
      <c r="AJ1312" s="22" t="str">
        <f>VLOOKUP($G1312,Temp!$D:$F,AJ$1,FALSE)</f>
        <v>WordPress</v>
      </c>
    </row>
    <row r="1313" spans="1:36" ht="16" x14ac:dyDescent="0.2">
      <c r="A1313" s="8" t="str">
        <f t="shared" si="20"/>
        <v>Brian Goldfarb Splunk</v>
      </c>
      <c r="B1313" s="8" t="s">
        <v>960</v>
      </c>
      <c r="C1313" s="8" t="s">
        <v>9313</v>
      </c>
      <c r="D1313" s="8" t="s">
        <v>42</v>
      </c>
      <c r="E1313" s="8" t="s">
        <v>9314</v>
      </c>
      <c r="F1313" s="8" t="s">
        <v>9316</v>
      </c>
      <c r="G1313" s="12" t="s">
        <v>8496</v>
      </c>
      <c r="H1313" s="22" t="str">
        <f>VLOOKUP($G1313,Temp!$A:$C,H$1,FALSE)</f>
        <v>splunk.com</v>
      </c>
      <c r="I1313" s="22" t="e">
        <f>VLOOKUP($G1313,Temp!$A:$C,I$1,FALSE)</f>
        <v>#VALUE!</v>
      </c>
      <c r="J1313" s="22" t="e">
        <f>VLOOKUP($G1313,Temp!$A:$C,J$1,FALSE)</f>
        <v>#VALUE!</v>
      </c>
      <c r="K1313" s="22" t="e">
        <f>VLOOKUP($G1313,Temp!$A:$C,K$1,FALSE)</f>
        <v>#VALUE!</v>
      </c>
      <c r="L1313" s="22" t="e">
        <f>VLOOKUP($G1313,Temp!$A:$C,L$1,FALSE)</f>
        <v>#VALUE!</v>
      </c>
      <c r="M1313" s="22" t="e">
        <f>VLOOKUP($G1313,Temp!$A:$C,M$1,FALSE)</f>
        <v>#VALUE!</v>
      </c>
      <c r="N1313" s="22" t="e">
        <f>VLOOKUP($G1313,Temp!$A:$C,N$1,FALSE)</f>
        <v>#VALUE!</v>
      </c>
      <c r="O1313" s="22" t="e">
        <f>VLOOKUP($G1313,Temp!$A:$C,O$1,FALSE)</f>
        <v>#VALUE!</v>
      </c>
      <c r="P1313" s="22" t="e">
        <f>VLOOKUP($G1313,Temp!$A:$C,P$1,FALSE)</f>
        <v>#VALUE!</v>
      </c>
      <c r="Q1313" s="22" t="e">
        <f>VLOOKUP($G1313,Temp!$A:$C,Q$1,FALSE)</f>
        <v>#VALUE!</v>
      </c>
      <c r="R1313" s="22" t="e">
        <f>VLOOKUP($G1313,Temp!$A:$C,R$1,FALSE)</f>
        <v>#VALUE!</v>
      </c>
      <c r="S1313" s="22" t="e">
        <f>VLOOKUP($G1313,Temp!$A:$C,S$1,FALSE)</f>
        <v>#VALUE!</v>
      </c>
      <c r="T1313" s="22" t="e">
        <f>VLOOKUP($G1313,Temp!$A:$C,T$1,FALSE)</f>
        <v>#VALUE!</v>
      </c>
      <c r="U1313" s="22" t="e">
        <f>VLOOKUP($G1313,Temp!$A:$C,U$1,FALSE)</f>
        <v>#VALUE!</v>
      </c>
      <c r="V1313" s="22" t="e">
        <f>VLOOKUP($G1313,Temp!$A:$C,V$1,FALSE)</f>
        <v>#VALUE!</v>
      </c>
      <c r="W1313" s="22" t="e">
        <f>VLOOKUP($G1313,Temp!$A:$C,W$1,FALSE)</f>
        <v>#VALUE!</v>
      </c>
      <c r="X1313" s="22" t="e">
        <f>VLOOKUP($G1313,Temp!$A:$C,X$1,FALSE)</f>
        <v>#VALUE!</v>
      </c>
      <c r="Y1313" s="22">
        <f>VLOOKUP($G1313,Temp!$A:$C,Y$1,FALSE)</f>
        <v>2200000</v>
      </c>
      <c r="Z1313" s="22">
        <f>VLOOKUP($G1313,Temp!$A:$C,Z$1,FALSE)</f>
        <v>135000</v>
      </c>
      <c r="AA1313" s="22" t="e">
        <f>VLOOKUP($A1313,Searches!$A:$H,AA$1,FALSE)</f>
        <v>#N/A</v>
      </c>
      <c r="AB1313" s="22" t="e">
        <f>VLOOKUP($A1313,Searches!$A:$H,AB$1,FALSE)</f>
        <v>#N/A</v>
      </c>
      <c r="AC1313" s="22" t="e">
        <f>VLOOKUP($A1313,Searches!$A:$H,AC$1,FALSE)</f>
        <v>#N/A</v>
      </c>
      <c r="AD1313" s="22" t="e">
        <f>VLOOKUP($A1313,Searches!$A:$H,AD$1,FALSE)</f>
        <v>#N/A</v>
      </c>
      <c r="AE1313" s="22" t="e">
        <f>VLOOKUP($A1313,Searches!$A:$H,AE$1,FALSE)</f>
        <v>#N/A</v>
      </c>
      <c r="AF1313" s="22" t="e">
        <f>VLOOKUP($A1313,Searches!$A:$H,AF$1,FALSE)</f>
        <v>#N/A</v>
      </c>
      <c r="AG1313" s="22" t="e">
        <f>VLOOKUP($A1313,Searches!$A:$H,AG$1,FALSE)</f>
        <v>#N/A</v>
      </c>
      <c r="AH1313" s="22" t="e">
        <f>VLOOKUP($G1313,Temp!$D:$F,AH$1,FALSE)</f>
        <v>#N/A</v>
      </c>
      <c r="AI1313" s="22" t="e">
        <f>VLOOKUP($G1313,Temp!$D:$F,AI$1,FALSE)</f>
        <v>#N/A</v>
      </c>
      <c r="AJ1313" s="22" t="e">
        <f>VLOOKUP($G1313,Temp!$D:$F,AJ$1,FALSE)</f>
        <v>#N/A</v>
      </c>
    </row>
    <row r="1314" spans="1:36" ht="16" x14ac:dyDescent="0.2">
      <c r="A1314" s="8" t="str">
        <f t="shared" si="20"/>
        <v>Barbara Messing TripAdvisor</v>
      </c>
      <c r="B1314" s="8" t="s">
        <v>7838</v>
      </c>
      <c r="C1314" s="8" t="s">
        <v>9323</v>
      </c>
      <c r="D1314" s="8" t="s">
        <v>42</v>
      </c>
      <c r="E1314" s="8" t="s">
        <v>9324</v>
      </c>
      <c r="F1314" s="8" t="s">
        <v>9325</v>
      </c>
      <c r="G1314" s="12" t="s">
        <v>8502</v>
      </c>
      <c r="H1314" s="22" t="str">
        <f>VLOOKUP($G1314,Temp!$A:$C,H$1,FALSE)</f>
        <v>tripadvisor.com</v>
      </c>
      <c r="I1314" s="22" t="e">
        <f>VLOOKUP($G1314,Temp!$A:$C,I$1,FALSE)</f>
        <v>#VALUE!</v>
      </c>
      <c r="J1314" s="22" t="e">
        <f>VLOOKUP($G1314,Temp!$A:$C,J$1,FALSE)</f>
        <v>#VALUE!</v>
      </c>
      <c r="K1314" s="22" t="e">
        <f>VLOOKUP($G1314,Temp!$A:$C,K$1,FALSE)</f>
        <v>#VALUE!</v>
      </c>
      <c r="L1314" s="22" t="e">
        <f>VLOOKUP($G1314,Temp!$A:$C,L$1,FALSE)</f>
        <v>#VALUE!</v>
      </c>
      <c r="M1314" s="22" t="e">
        <f>VLOOKUP($G1314,Temp!$A:$C,M$1,FALSE)</f>
        <v>#VALUE!</v>
      </c>
      <c r="N1314" s="22" t="e">
        <f>VLOOKUP($G1314,Temp!$A:$C,N$1,FALSE)</f>
        <v>#VALUE!</v>
      </c>
      <c r="O1314" s="22" t="e">
        <f>VLOOKUP($G1314,Temp!$A:$C,O$1,FALSE)</f>
        <v>#VALUE!</v>
      </c>
      <c r="P1314" s="22" t="e">
        <f>VLOOKUP($G1314,Temp!$A:$C,P$1,FALSE)</f>
        <v>#VALUE!</v>
      </c>
      <c r="Q1314" s="22" t="e">
        <f>VLOOKUP($G1314,Temp!$A:$C,Q$1,FALSE)</f>
        <v>#VALUE!</v>
      </c>
      <c r="R1314" s="22" t="e">
        <f>VLOOKUP($G1314,Temp!$A:$C,R$1,FALSE)</f>
        <v>#VALUE!</v>
      </c>
      <c r="S1314" s="22" t="e">
        <f>VLOOKUP($G1314,Temp!$A:$C,S$1,FALSE)</f>
        <v>#VALUE!</v>
      </c>
      <c r="T1314" s="22" t="e">
        <f>VLOOKUP($G1314,Temp!$A:$C,T$1,FALSE)</f>
        <v>#VALUE!</v>
      </c>
      <c r="U1314" s="22" t="e">
        <f>VLOOKUP($G1314,Temp!$A:$C,U$1,FALSE)</f>
        <v>#VALUE!</v>
      </c>
      <c r="V1314" s="22" t="e">
        <f>VLOOKUP($G1314,Temp!$A:$C,V$1,FALSE)</f>
        <v>#VALUE!</v>
      </c>
      <c r="W1314" s="22" t="e">
        <f>VLOOKUP($G1314,Temp!$A:$C,W$1,FALSE)</f>
        <v>#VALUE!</v>
      </c>
      <c r="X1314" s="22" t="e">
        <f>VLOOKUP($G1314,Temp!$A:$C,X$1,FALSE)</f>
        <v>#VALUE!</v>
      </c>
      <c r="Y1314" s="22">
        <f>VLOOKUP($G1314,Temp!$A:$C,Y$1,FALSE)</f>
        <v>180000000</v>
      </c>
      <c r="Z1314" s="22">
        <f>VLOOKUP($G1314,Temp!$A:$C,Z$1,FALSE)</f>
        <v>1500000</v>
      </c>
      <c r="AA1314" s="22" t="e">
        <f>VLOOKUP($A1314,Searches!$A:$H,AA$1,FALSE)</f>
        <v>#N/A</v>
      </c>
      <c r="AB1314" s="22" t="e">
        <f>VLOOKUP($A1314,Searches!$A:$H,AB$1,FALSE)</f>
        <v>#N/A</v>
      </c>
      <c r="AC1314" s="22" t="e">
        <f>VLOOKUP($A1314,Searches!$A:$H,AC$1,FALSE)</f>
        <v>#N/A</v>
      </c>
      <c r="AD1314" s="22" t="e">
        <f>VLOOKUP($A1314,Searches!$A:$H,AD$1,FALSE)</f>
        <v>#N/A</v>
      </c>
      <c r="AE1314" s="22" t="e">
        <f>VLOOKUP($A1314,Searches!$A:$H,AE$1,FALSE)</f>
        <v>#N/A</v>
      </c>
      <c r="AF1314" s="22" t="e">
        <f>VLOOKUP($A1314,Searches!$A:$H,AF$1,FALSE)</f>
        <v>#N/A</v>
      </c>
      <c r="AG1314" s="22" t="e">
        <f>VLOOKUP($A1314,Searches!$A:$H,AG$1,FALSE)</f>
        <v>#N/A</v>
      </c>
      <c r="AH1314" s="22" t="str">
        <f>VLOOKUP($G1314,Temp!$D:$F,AH$1,FALSE)</f>
        <v>tripadvisor.com</v>
      </c>
      <c r="AI1314" s="22" t="str">
        <f>VLOOKUP($G1314,Temp!$D:$F,AI$1,FALSE)</f>
        <v>Pardot</v>
      </c>
      <c r="AJ1314" s="22" t="str">
        <f>VLOOKUP($G1314,Temp!$D:$F,AJ$1,FALSE)</f>
        <v>WordPress</v>
      </c>
    </row>
    <row r="1315" spans="1:36" ht="16" x14ac:dyDescent="0.2">
      <c r="A1315" s="8" t="str">
        <f t="shared" si="20"/>
        <v>Adam Weber EVERYTHING BUT THE HOUSE (EBTH)</v>
      </c>
      <c r="B1315" s="8" t="s">
        <v>136</v>
      </c>
      <c r="C1315" s="8" t="s">
        <v>6779</v>
      </c>
      <c r="D1315" s="8" t="s">
        <v>42</v>
      </c>
      <c r="E1315" s="8" t="s">
        <v>7299</v>
      </c>
      <c r="F1315" s="8" t="s">
        <v>7300</v>
      </c>
      <c r="G1315" s="12" t="s">
        <v>7301</v>
      </c>
      <c r="H1315" s="22" t="str">
        <f>VLOOKUP($G1315,Temp!$A:$C,H$1,FALSE)</f>
        <v>EBTH.com</v>
      </c>
      <c r="I1315" s="22" t="e">
        <f>VLOOKUP($G1315,Temp!$A:$C,I$1,FALSE)</f>
        <v>#VALUE!</v>
      </c>
      <c r="J1315" s="22" t="e">
        <f>VLOOKUP($G1315,Temp!$A:$C,J$1,FALSE)</f>
        <v>#VALUE!</v>
      </c>
      <c r="K1315" s="22" t="e">
        <f>VLOOKUP($G1315,Temp!$A:$C,K$1,FALSE)</f>
        <v>#VALUE!</v>
      </c>
      <c r="L1315" s="22" t="e">
        <f>VLOOKUP($G1315,Temp!$A:$C,L$1,FALSE)</f>
        <v>#VALUE!</v>
      </c>
      <c r="M1315" s="22" t="e">
        <f>VLOOKUP($G1315,Temp!$A:$C,M$1,FALSE)</f>
        <v>#VALUE!</v>
      </c>
      <c r="N1315" s="22" t="e">
        <f>VLOOKUP($G1315,Temp!$A:$C,N$1,FALSE)</f>
        <v>#VALUE!</v>
      </c>
      <c r="O1315" s="22" t="e">
        <f>VLOOKUP($G1315,Temp!$A:$C,O$1,FALSE)</f>
        <v>#VALUE!</v>
      </c>
      <c r="P1315" s="22" t="e">
        <f>VLOOKUP($G1315,Temp!$A:$C,P$1,FALSE)</f>
        <v>#VALUE!</v>
      </c>
      <c r="Q1315" s="22" t="e">
        <f>VLOOKUP($G1315,Temp!$A:$C,Q$1,FALSE)</f>
        <v>#VALUE!</v>
      </c>
      <c r="R1315" s="22" t="e">
        <f>VLOOKUP($G1315,Temp!$A:$C,R$1,FALSE)</f>
        <v>#VALUE!</v>
      </c>
      <c r="S1315" s="22" t="e">
        <f>VLOOKUP($G1315,Temp!$A:$C,S$1,FALSE)</f>
        <v>#VALUE!</v>
      </c>
      <c r="T1315" s="22" t="e">
        <f>VLOOKUP($G1315,Temp!$A:$C,T$1,FALSE)</f>
        <v>#VALUE!</v>
      </c>
      <c r="U1315" s="22" t="e">
        <f>VLOOKUP($G1315,Temp!$A:$C,U$1,FALSE)</f>
        <v>#VALUE!</v>
      </c>
      <c r="V1315" s="22" t="e">
        <f>VLOOKUP($G1315,Temp!$A:$C,V$1,FALSE)</f>
        <v>#VALUE!</v>
      </c>
      <c r="W1315" s="22" t="e">
        <f>VLOOKUP($G1315,Temp!$A:$C,W$1,FALSE)</f>
        <v>#VALUE!</v>
      </c>
      <c r="X1315" s="22" t="e">
        <f>VLOOKUP($G1315,Temp!$A:$C,X$1,FALSE)</f>
        <v>#VALUE!</v>
      </c>
      <c r="Y1315" s="22">
        <f>VLOOKUP($G1315,Temp!$A:$C,Y$1,FALSE)</f>
        <v>76800</v>
      </c>
      <c r="Z1315" s="22">
        <f>VLOOKUP($G1315,Temp!$A:$C,Z$1,FALSE)</f>
        <v>3700</v>
      </c>
      <c r="AA1315" s="22" t="e">
        <f>VLOOKUP($A1315,Searches!$A:$H,AA$1,FALSE)</f>
        <v>#N/A</v>
      </c>
      <c r="AB1315" s="22" t="e">
        <f>VLOOKUP($A1315,Searches!$A:$H,AB$1,FALSE)</f>
        <v>#N/A</v>
      </c>
      <c r="AC1315" s="22" t="e">
        <f>VLOOKUP($A1315,Searches!$A:$H,AC$1,FALSE)</f>
        <v>#N/A</v>
      </c>
      <c r="AD1315" s="22" t="e">
        <f>VLOOKUP($A1315,Searches!$A:$H,AD$1,FALSE)</f>
        <v>#N/A</v>
      </c>
      <c r="AE1315" s="22" t="e">
        <f>VLOOKUP($A1315,Searches!$A:$H,AE$1,FALSE)</f>
        <v>#N/A</v>
      </c>
      <c r="AF1315" s="22" t="e">
        <f>VLOOKUP($A1315,Searches!$A:$H,AF$1,FALSE)</f>
        <v>#N/A</v>
      </c>
      <c r="AG1315" s="22" t="e">
        <f>VLOOKUP($A1315,Searches!$A:$H,AG$1,FALSE)</f>
        <v>#N/A</v>
      </c>
      <c r="AH1315" s="22" t="e">
        <f>VLOOKUP($G1315,Temp!$D:$F,AH$1,FALSE)</f>
        <v>#N/A</v>
      </c>
      <c r="AI1315" s="22" t="e">
        <f>VLOOKUP($G1315,Temp!$D:$F,AI$1,FALSE)</f>
        <v>#N/A</v>
      </c>
      <c r="AJ1315" s="22" t="e">
        <f>VLOOKUP($G1315,Temp!$D:$F,AJ$1,FALSE)</f>
        <v>#N/A</v>
      </c>
    </row>
    <row r="1316" spans="1:36" ht="16" x14ac:dyDescent="0.2">
      <c r="A1316" s="8" t="str">
        <f t="shared" si="20"/>
        <v>☁ Chen Reltio</v>
      </c>
      <c r="B1316" s="8" t="s">
        <v>9331</v>
      </c>
      <c r="C1316" s="8" t="s">
        <v>8519</v>
      </c>
      <c r="D1316" s="8" t="s">
        <v>9332</v>
      </c>
      <c r="E1316" s="8" t="s">
        <v>9333</v>
      </c>
      <c r="F1316" s="8" t="s">
        <v>9334</v>
      </c>
      <c r="G1316" s="12" t="s">
        <v>8535</v>
      </c>
      <c r="H1316" s="22" t="str">
        <f>VLOOKUP($G1316,Temp!$A:$C,H$1,FALSE)</f>
        <v>reltio.com</v>
      </c>
      <c r="I1316" s="22" t="e">
        <f>VLOOKUP($G1316,Temp!$A:$C,I$1,FALSE)</f>
        <v>#VALUE!</v>
      </c>
      <c r="J1316" s="22" t="e">
        <f>VLOOKUP($G1316,Temp!$A:$C,J$1,FALSE)</f>
        <v>#VALUE!</v>
      </c>
      <c r="K1316" s="22" t="e">
        <f>VLOOKUP($G1316,Temp!$A:$C,K$1,FALSE)</f>
        <v>#VALUE!</v>
      </c>
      <c r="L1316" s="22" t="e">
        <f>VLOOKUP($G1316,Temp!$A:$C,L$1,FALSE)</f>
        <v>#VALUE!</v>
      </c>
      <c r="M1316" s="22" t="e">
        <f>VLOOKUP($G1316,Temp!$A:$C,M$1,FALSE)</f>
        <v>#VALUE!</v>
      </c>
      <c r="N1316" s="22" t="e">
        <f>VLOOKUP($G1316,Temp!$A:$C,N$1,FALSE)</f>
        <v>#VALUE!</v>
      </c>
      <c r="O1316" s="22" t="e">
        <f>VLOOKUP($G1316,Temp!$A:$C,O$1,FALSE)</f>
        <v>#VALUE!</v>
      </c>
      <c r="P1316" s="22" t="e">
        <f>VLOOKUP($G1316,Temp!$A:$C,P$1,FALSE)</f>
        <v>#VALUE!</v>
      </c>
      <c r="Q1316" s="22" t="e">
        <f>VLOOKUP($G1316,Temp!$A:$C,Q$1,FALSE)</f>
        <v>#VALUE!</v>
      </c>
      <c r="R1316" s="22" t="e">
        <f>VLOOKUP($G1316,Temp!$A:$C,R$1,FALSE)</f>
        <v>#VALUE!</v>
      </c>
      <c r="S1316" s="22" t="e">
        <f>VLOOKUP($G1316,Temp!$A:$C,S$1,FALSE)</f>
        <v>#VALUE!</v>
      </c>
      <c r="T1316" s="22" t="e">
        <f>VLOOKUP($G1316,Temp!$A:$C,T$1,FALSE)</f>
        <v>#VALUE!</v>
      </c>
      <c r="U1316" s="22" t="e">
        <f>VLOOKUP($G1316,Temp!$A:$C,U$1,FALSE)</f>
        <v>#VALUE!</v>
      </c>
      <c r="V1316" s="22" t="e">
        <f>VLOOKUP($G1316,Temp!$A:$C,V$1,FALSE)</f>
        <v>#VALUE!</v>
      </c>
      <c r="W1316" s="22" t="e">
        <f>VLOOKUP($G1316,Temp!$A:$C,W$1,FALSE)</f>
        <v>#VALUE!</v>
      </c>
      <c r="X1316" s="22" t="e">
        <f>VLOOKUP($G1316,Temp!$A:$C,X$1,FALSE)</f>
        <v>#VALUE!</v>
      </c>
      <c r="Y1316" s="22">
        <f>VLOOKUP($G1316,Temp!$A:$C,Y$1,FALSE)</f>
        <v>5000</v>
      </c>
      <c r="Z1316" s="22">
        <f>VLOOKUP($G1316,Temp!$A:$C,Z$1,FALSE)</f>
        <v>0</v>
      </c>
      <c r="AA1316" s="22" t="e">
        <f>VLOOKUP($A1316,Searches!$A:$H,AA$1,FALSE)</f>
        <v>#N/A</v>
      </c>
      <c r="AB1316" s="22" t="e">
        <f>VLOOKUP($A1316,Searches!$A:$H,AB$1,FALSE)</f>
        <v>#N/A</v>
      </c>
      <c r="AC1316" s="22" t="e">
        <f>VLOOKUP($A1316,Searches!$A:$H,AC$1,FALSE)</f>
        <v>#N/A</v>
      </c>
      <c r="AD1316" s="22" t="e">
        <f>VLOOKUP($A1316,Searches!$A:$H,AD$1,FALSE)</f>
        <v>#N/A</v>
      </c>
      <c r="AE1316" s="22" t="e">
        <f>VLOOKUP($A1316,Searches!$A:$H,AE$1,FALSE)</f>
        <v>#N/A</v>
      </c>
      <c r="AF1316" s="22" t="e">
        <f>VLOOKUP($A1316,Searches!$A:$H,AF$1,FALSE)</f>
        <v>#N/A</v>
      </c>
      <c r="AG1316" s="22" t="e">
        <f>VLOOKUP($A1316,Searches!$A:$H,AG$1,FALSE)</f>
        <v>#N/A</v>
      </c>
      <c r="AH1316" s="22" t="e">
        <f>VLOOKUP($G1316,Temp!$D:$F,AH$1,FALSE)</f>
        <v>#N/A</v>
      </c>
      <c r="AI1316" s="22" t="e">
        <f>VLOOKUP($G1316,Temp!$D:$F,AI$1,FALSE)</f>
        <v>#N/A</v>
      </c>
      <c r="AJ1316" s="22" t="e">
        <f>VLOOKUP($G1316,Temp!$D:$F,AJ$1,FALSE)</f>
        <v>#N/A</v>
      </c>
    </row>
    <row r="1317" spans="1:36" ht="16" x14ac:dyDescent="0.2">
      <c r="A1317" s="8" t="str">
        <f t="shared" si="20"/>
        <v>René Bonvanie Armis Security</v>
      </c>
      <c r="B1317" s="8" t="s">
        <v>6316</v>
      </c>
      <c r="C1317" s="8" t="s">
        <v>9339</v>
      </c>
      <c r="D1317" s="8" t="s">
        <v>9340</v>
      </c>
      <c r="E1317" s="8" t="s">
        <v>9341</v>
      </c>
      <c r="F1317" s="8" t="s">
        <v>9342</v>
      </c>
      <c r="G1317" s="12" t="s">
        <v>8538</v>
      </c>
      <c r="H1317" s="22" t="str">
        <f>VLOOKUP($G1317,Temp!$A:$C,H$1,FALSE)</f>
        <v>armis.com</v>
      </c>
      <c r="I1317" s="22" t="e">
        <f>VLOOKUP($G1317,Temp!$A:$C,I$1,FALSE)</f>
        <v>#VALUE!</v>
      </c>
      <c r="J1317" s="22" t="e">
        <f>VLOOKUP($G1317,Temp!$A:$C,J$1,FALSE)</f>
        <v>#VALUE!</v>
      </c>
      <c r="K1317" s="22" t="e">
        <f>VLOOKUP($G1317,Temp!$A:$C,K$1,FALSE)</f>
        <v>#VALUE!</v>
      </c>
      <c r="L1317" s="22" t="e">
        <f>VLOOKUP($G1317,Temp!$A:$C,L$1,FALSE)</f>
        <v>#VALUE!</v>
      </c>
      <c r="M1317" s="22" t="e">
        <f>VLOOKUP($G1317,Temp!$A:$C,M$1,FALSE)</f>
        <v>#VALUE!</v>
      </c>
      <c r="N1317" s="22" t="e">
        <f>VLOOKUP($G1317,Temp!$A:$C,N$1,FALSE)</f>
        <v>#VALUE!</v>
      </c>
      <c r="O1317" s="22" t="e">
        <f>VLOOKUP($G1317,Temp!$A:$C,O$1,FALSE)</f>
        <v>#VALUE!</v>
      </c>
      <c r="P1317" s="22" t="e">
        <f>VLOOKUP($G1317,Temp!$A:$C,P$1,FALSE)</f>
        <v>#VALUE!</v>
      </c>
      <c r="Q1317" s="22" t="e">
        <f>VLOOKUP($G1317,Temp!$A:$C,Q$1,FALSE)</f>
        <v>#VALUE!</v>
      </c>
      <c r="R1317" s="22" t="e">
        <f>VLOOKUP($G1317,Temp!$A:$C,R$1,FALSE)</f>
        <v>#VALUE!</v>
      </c>
      <c r="S1317" s="22" t="e">
        <f>VLOOKUP($G1317,Temp!$A:$C,S$1,FALSE)</f>
        <v>#VALUE!</v>
      </c>
      <c r="T1317" s="22" t="e">
        <f>VLOOKUP($G1317,Temp!$A:$C,T$1,FALSE)</f>
        <v>#VALUE!</v>
      </c>
      <c r="U1317" s="22" t="e">
        <f>VLOOKUP($G1317,Temp!$A:$C,U$1,FALSE)</f>
        <v>#VALUE!</v>
      </c>
      <c r="V1317" s="22" t="e">
        <f>VLOOKUP($G1317,Temp!$A:$C,V$1,FALSE)</f>
        <v>#VALUE!</v>
      </c>
      <c r="W1317" s="22" t="e">
        <f>VLOOKUP($G1317,Temp!$A:$C,W$1,FALSE)</f>
        <v>#VALUE!</v>
      </c>
      <c r="X1317" s="22" t="e">
        <f>VLOOKUP($G1317,Temp!$A:$C,X$1,FALSE)</f>
        <v>#VALUE!</v>
      </c>
      <c r="Y1317" s="22">
        <f>VLOOKUP($G1317,Temp!$A:$C,Y$1,FALSE)</f>
        <v>16</v>
      </c>
      <c r="Z1317" s="22">
        <f>VLOOKUP($G1317,Temp!$A:$C,Z$1,FALSE)</f>
        <v>2400</v>
      </c>
      <c r="AA1317" s="22" t="e">
        <f>VLOOKUP($A1317,Searches!$A:$H,AA$1,FALSE)</f>
        <v>#N/A</v>
      </c>
      <c r="AB1317" s="22" t="e">
        <f>VLOOKUP($A1317,Searches!$A:$H,AB$1,FALSE)</f>
        <v>#N/A</v>
      </c>
      <c r="AC1317" s="22" t="e">
        <f>VLOOKUP($A1317,Searches!$A:$H,AC$1,FALSE)</f>
        <v>#N/A</v>
      </c>
      <c r="AD1317" s="22" t="e">
        <f>VLOOKUP($A1317,Searches!$A:$H,AD$1,FALSE)</f>
        <v>#N/A</v>
      </c>
      <c r="AE1317" s="22" t="e">
        <f>VLOOKUP($A1317,Searches!$A:$H,AE$1,FALSE)</f>
        <v>#N/A</v>
      </c>
      <c r="AF1317" s="22" t="e">
        <f>VLOOKUP($A1317,Searches!$A:$H,AF$1,FALSE)</f>
        <v>#N/A</v>
      </c>
      <c r="AG1317" s="22" t="e">
        <f>VLOOKUP($A1317,Searches!$A:$H,AG$1,FALSE)</f>
        <v>#N/A</v>
      </c>
      <c r="AH1317" s="22" t="e">
        <f>VLOOKUP($G1317,Temp!$D:$F,AH$1,FALSE)</f>
        <v>#N/A</v>
      </c>
      <c r="AI1317" s="22" t="e">
        <f>VLOOKUP($G1317,Temp!$D:$F,AI$1,FALSE)</f>
        <v>#N/A</v>
      </c>
      <c r="AJ1317" s="22" t="e">
        <f>VLOOKUP($G1317,Temp!$D:$F,AJ$1,FALSE)</f>
        <v>#N/A</v>
      </c>
    </row>
    <row r="1318" spans="1:36" ht="16" x14ac:dyDescent="0.2">
      <c r="A1318" s="8" t="str">
        <f t="shared" si="20"/>
        <v>Michelle Peluso IBM</v>
      </c>
      <c r="B1318" s="8" t="s">
        <v>223</v>
      </c>
      <c r="C1318" s="8" t="s">
        <v>9260</v>
      </c>
      <c r="D1318" s="8" t="s">
        <v>1688</v>
      </c>
      <c r="E1318" s="8" t="s">
        <v>9261</v>
      </c>
      <c r="F1318" s="8" t="s">
        <v>3092</v>
      </c>
      <c r="G1318" s="12" t="s">
        <v>3507</v>
      </c>
      <c r="H1318" s="22" t="str">
        <f>VLOOKUP($G1318,Temp!$A:$C,H$1,FALSE)</f>
        <v>ibm.com</v>
      </c>
      <c r="I1318" s="22" t="e">
        <f>VLOOKUP($G1318,Temp!$A:$C,I$1,FALSE)</f>
        <v>#VALUE!</v>
      </c>
      <c r="J1318" s="22" t="e">
        <f>VLOOKUP($G1318,Temp!$A:$C,J$1,FALSE)</f>
        <v>#VALUE!</v>
      </c>
      <c r="K1318" s="22" t="e">
        <f>VLOOKUP($G1318,Temp!$A:$C,K$1,FALSE)</f>
        <v>#VALUE!</v>
      </c>
      <c r="L1318" s="22" t="e">
        <f>VLOOKUP($G1318,Temp!$A:$C,L$1,FALSE)</f>
        <v>#VALUE!</v>
      </c>
      <c r="M1318" s="22" t="e">
        <f>VLOOKUP($G1318,Temp!$A:$C,M$1,FALSE)</f>
        <v>#VALUE!</v>
      </c>
      <c r="N1318" s="22" t="e">
        <f>VLOOKUP($G1318,Temp!$A:$C,N$1,FALSE)</f>
        <v>#VALUE!</v>
      </c>
      <c r="O1318" s="22" t="e">
        <f>VLOOKUP($G1318,Temp!$A:$C,O$1,FALSE)</f>
        <v>#VALUE!</v>
      </c>
      <c r="P1318" s="22" t="e">
        <f>VLOOKUP($G1318,Temp!$A:$C,P$1,FALSE)</f>
        <v>#VALUE!</v>
      </c>
      <c r="Q1318" s="22" t="e">
        <f>VLOOKUP($G1318,Temp!$A:$C,Q$1,FALSE)</f>
        <v>#VALUE!</v>
      </c>
      <c r="R1318" s="22" t="e">
        <f>VLOOKUP($G1318,Temp!$A:$C,R$1,FALSE)</f>
        <v>#VALUE!</v>
      </c>
      <c r="S1318" s="22" t="e">
        <f>VLOOKUP($G1318,Temp!$A:$C,S$1,FALSE)</f>
        <v>#VALUE!</v>
      </c>
      <c r="T1318" s="22" t="e">
        <f>VLOOKUP($G1318,Temp!$A:$C,T$1,FALSE)</f>
        <v>#VALUE!</v>
      </c>
      <c r="U1318" s="22" t="e">
        <f>VLOOKUP($G1318,Temp!$A:$C,U$1,FALSE)</f>
        <v>#VALUE!</v>
      </c>
      <c r="V1318" s="22" t="e">
        <f>VLOOKUP($G1318,Temp!$A:$C,V$1,FALSE)</f>
        <v>#VALUE!</v>
      </c>
      <c r="W1318" s="22" t="e">
        <f>VLOOKUP($G1318,Temp!$A:$C,W$1,FALSE)</f>
        <v>#VALUE!</v>
      </c>
      <c r="X1318" s="22" t="e">
        <f>VLOOKUP($G1318,Temp!$A:$C,X$1,FALSE)</f>
        <v>#VALUE!</v>
      </c>
      <c r="Y1318" s="22">
        <f>VLOOKUP($G1318,Temp!$A:$C,Y$1,FALSE)</f>
        <v>6600000</v>
      </c>
      <c r="Z1318" s="22">
        <f>VLOOKUP($G1318,Temp!$A:$C,Z$1,FALSE)</f>
        <v>2400000</v>
      </c>
      <c r="AA1318" s="22" t="str">
        <f>VLOOKUP($A1318,Searches!$A:$H,AA$1,FALSE)</f>
        <v>Michelle Peluso</v>
      </c>
      <c r="AB1318" s="22" t="str">
        <f>VLOOKUP($A1318,Searches!$A:$H,AB$1,FALSE)</f>
        <v>IBM</v>
      </c>
      <c r="AC1318" s="22" t="str">
        <f>VLOOKUP($A1318,Searches!$A:$H,AC$1,FALSE)</f>
        <v>SVP and Chief Marketing Officer</v>
      </c>
      <c r="AD1318" s="22" t="str">
        <f>VLOOKUP($A1318,Searches!$A:$H,AD$1,FALSE)</f>
        <v>2nd</v>
      </c>
      <c r="AE1318" s="22" t="str">
        <f>VLOOKUP($A1318,Searches!$A:$H,AE$1,FALSE)</f>
        <v/>
      </c>
      <c r="AF1318" s="22" t="str">
        <f>VLOOKUP($A1318,Searches!$A:$H,AF$1,FALSE)</f>
        <v>Greater New York City Area</v>
      </c>
      <c r="AG1318" s="22" t="str">
        <f>VLOOKUP($A1318,Searches!$A:$H,AG$1,FALSE)</f>
        <v>https://www.linkedin.com/sales/profile/345799283,z45i,NAME_SEARCH?moduleKey=peopleSearchResults&amp;pageKey=sales-search3-people-refinement&amp;contextId=60BC92C971D70515801E49D6842B0000&amp;requestId=946c98f5-04d7-46e9-bef6-e7db57a9847f&amp;action=CLICK&amp;target=urn%3Ali%3AsalesLead%3A(-1%2C345799283)&amp;pageNumber=20&amp;targetEl=profilelink&amp;position=0&amp;trk=lss-serp-result-lead_photo</v>
      </c>
      <c r="AH1318" s="22" t="str">
        <f>VLOOKUP($G1318,Temp!$D:$F,AH$1,FALSE)</f>
        <v>ibm.com</v>
      </c>
      <c r="AI1318" s="22" t="str">
        <f>VLOOKUP($G1318,Temp!$D:$F,AI$1,FALSE)</f>
        <v>Marketo</v>
      </c>
      <c r="AJ1318" s="22" t="str">
        <f>VLOOKUP($G1318,Temp!$D:$F,AJ$1,FALSE)</f>
        <v>WordPress</v>
      </c>
    </row>
    <row r="1319" spans="1:36" ht="16" x14ac:dyDescent="0.2">
      <c r="A1319" s="8" t="str">
        <f t="shared" si="20"/>
        <v>Carrie Palin Box</v>
      </c>
      <c r="B1319" s="8" t="s">
        <v>6005</v>
      </c>
      <c r="C1319" s="8" t="s">
        <v>9264</v>
      </c>
      <c r="D1319" s="8" t="s">
        <v>6548</v>
      </c>
      <c r="E1319" s="8" t="s">
        <v>634</v>
      </c>
      <c r="F1319" s="8" t="s">
        <v>9265</v>
      </c>
      <c r="G1319" s="8" t="s">
        <v>634</v>
      </c>
      <c r="H1319" s="22" t="e">
        <f>VLOOKUP($G1319,Temp!$A:$C,H$1,FALSE)</f>
        <v>#N/A</v>
      </c>
      <c r="I1319" s="22" t="e">
        <f>VLOOKUP($G1319,Temp!$A:$C,I$1,FALSE)</f>
        <v>#N/A</v>
      </c>
      <c r="J1319" s="22" t="e">
        <f>VLOOKUP($G1319,Temp!$A:$C,J$1,FALSE)</f>
        <v>#N/A</v>
      </c>
      <c r="K1319" s="22" t="e">
        <f>VLOOKUP($G1319,Temp!$A:$C,K$1,FALSE)</f>
        <v>#N/A</v>
      </c>
      <c r="L1319" s="22" t="e">
        <f>VLOOKUP($G1319,Temp!$A:$C,L$1,FALSE)</f>
        <v>#N/A</v>
      </c>
      <c r="M1319" s="22" t="e">
        <f>VLOOKUP($G1319,Temp!$A:$C,M$1,FALSE)</f>
        <v>#N/A</v>
      </c>
      <c r="N1319" s="22" t="e">
        <f>VLOOKUP($G1319,Temp!$A:$C,N$1,FALSE)</f>
        <v>#N/A</v>
      </c>
      <c r="O1319" s="22" t="e">
        <f>VLOOKUP($G1319,Temp!$A:$C,O$1,FALSE)</f>
        <v>#N/A</v>
      </c>
      <c r="P1319" s="22" t="e">
        <f>VLOOKUP($G1319,Temp!$A:$C,P$1,FALSE)</f>
        <v>#N/A</v>
      </c>
      <c r="Q1319" s="22" t="e">
        <f>VLOOKUP($G1319,Temp!$A:$C,Q$1,FALSE)</f>
        <v>#N/A</v>
      </c>
      <c r="R1319" s="22" t="e">
        <f>VLOOKUP($G1319,Temp!$A:$C,R$1,FALSE)</f>
        <v>#N/A</v>
      </c>
      <c r="S1319" s="22" t="e">
        <f>VLOOKUP($G1319,Temp!$A:$C,S$1,FALSE)</f>
        <v>#N/A</v>
      </c>
      <c r="T1319" s="22" t="e">
        <f>VLOOKUP($G1319,Temp!$A:$C,T$1,FALSE)</f>
        <v>#N/A</v>
      </c>
      <c r="U1319" s="22" t="e">
        <f>VLOOKUP($G1319,Temp!$A:$C,U$1,FALSE)</f>
        <v>#N/A</v>
      </c>
      <c r="V1319" s="22" t="e">
        <f>VLOOKUP($G1319,Temp!$A:$C,V$1,FALSE)</f>
        <v>#N/A</v>
      </c>
      <c r="W1319" s="22" t="e">
        <f>VLOOKUP($G1319,Temp!$A:$C,W$1,FALSE)</f>
        <v>#N/A</v>
      </c>
      <c r="X1319" s="22" t="e">
        <f>VLOOKUP($G1319,Temp!$A:$C,X$1,FALSE)</f>
        <v>#N/A</v>
      </c>
      <c r="Y1319" s="22" t="e">
        <f>VLOOKUP($G1319,Temp!$A:$C,Y$1,FALSE)</f>
        <v>#N/A</v>
      </c>
      <c r="Z1319" s="22" t="e">
        <f>VLOOKUP($G1319,Temp!$A:$C,Z$1,FALSE)</f>
        <v>#N/A</v>
      </c>
      <c r="AA1319" s="22" t="e">
        <f>VLOOKUP($A1319,Searches!$A:$H,AA$1,FALSE)</f>
        <v>#N/A</v>
      </c>
      <c r="AB1319" s="22" t="e">
        <f>VLOOKUP($A1319,Searches!$A:$H,AB$1,FALSE)</f>
        <v>#N/A</v>
      </c>
      <c r="AC1319" s="22" t="e">
        <f>VLOOKUP($A1319,Searches!$A:$H,AC$1,FALSE)</f>
        <v>#N/A</v>
      </c>
      <c r="AD1319" s="22" t="e">
        <f>VLOOKUP($A1319,Searches!$A:$H,AD$1,FALSE)</f>
        <v>#N/A</v>
      </c>
      <c r="AE1319" s="22" t="e">
        <f>VLOOKUP($A1319,Searches!$A:$H,AE$1,FALSE)</f>
        <v>#N/A</v>
      </c>
      <c r="AF1319" s="22" t="e">
        <f>VLOOKUP($A1319,Searches!$A:$H,AF$1,FALSE)</f>
        <v>#N/A</v>
      </c>
      <c r="AG1319" s="22" t="e">
        <f>VLOOKUP($A1319,Searches!$A:$H,AG$1,FALSE)</f>
        <v>#N/A</v>
      </c>
      <c r="AH1319" s="22" t="e">
        <f>VLOOKUP($G1319,Temp!$D:$F,AH$1,FALSE)</f>
        <v>#N/A</v>
      </c>
      <c r="AI1319" s="22" t="e">
        <f>VLOOKUP($G1319,Temp!$D:$F,AI$1,FALSE)</f>
        <v>#N/A</v>
      </c>
      <c r="AJ1319" s="22" t="e">
        <f>VLOOKUP($G1319,Temp!$D:$F,AJ$1,FALSE)</f>
        <v>#N/A</v>
      </c>
    </row>
    <row r="1320" spans="1:36" ht="16" x14ac:dyDescent="0.2">
      <c r="A1320" s="8" t="str">
        <f t="shared" si="20"/>
        <v>Jennifer Smith Software AG</v>
      </c>
      <c r="B1320" s="8" t="s">
        <v>546</v>
      </c>
      <c r="C1320" s="8" t="s">
        <v>996</v>
      </c>
      <c r="D1320" s="8" t="s">
        <v>42</v>
      </c>
      <c r="E1320" s="8" t="s">
        <v>9267</v>
      </c>
      <c r="F1320" s="8" t="s">
        <v>9268</v>
      </c>
      <c r="G1320" s="12" t="s">
        <v>8453</v>
      </c>
      <c r="H1320" s="22" t="str">
        <f>VLOOKUP($G1320,Temp!$A:$C,H$1,FALSE)</f>
        <v>softwareag.com</v>
      </c>
      <c r="I1320" s="22" t="e">
        <f>VLOOKUP($G1320,Temp!$A:$C,I$1,FALSE)</f>
        <v>#VALUE!</v>
      </c>
      <c r="J1320" s="22" t="e">
        <f>VLOOKUP($G1320,Temp!$A:$C,J$1,FALSE)</f>
        <v>#VALUE!</v>
      </c>
      <c r="K1320" s="22" t="e">
        <f>VLOOKUP($G1320,Temp!$A:$C,K$1,FALSE)</f>
        <v>#VALUE!</v>
      </c>
      <c r="L1320" s="22" t="e">
        <f>VLOOKUP($G1320,Temp!$A:$C,L$1,FALSE)</f>
        <v>#VALUE!</v>
      </c>
      <c r="M1320" s="22" t="e">
        <f>VLOOKUP($G1320,Temp!$A:$C,M$1,FALSE)</f>
        <v>#VALUE!</v>
      </c>
      <c r="N1320" s="22" t="e">
        <f>VLOOKUP($G1320,Temp!$A:$C,N$1,FALSE)</f>
        <v>#VALUE!</v>
      </c>
      <c r="O1320" s="22" t="e">
        <f>VLOOKUP($G1320,Temp!$A:$C,O$1,FALSE)</f>
        <v>#VALUE!</v>
      </c>
      <c r="P1320" s="22" t="e">
        <f>VLOOKUP($G1320,Temp!$A:$C,P$1,FALSE)</f>
        <v>#VALUE!</v>
      </c>
      <c r="Q1320" s="22" t="e">
        <f>VLOOKUP($G1320,Temp!$A:$C,Q$1,FALSE)</f>
        <v>#VALUE!</v>
      </c>
      <c r="R1320" s="22" t="e">
        <f>VLOOKUP($G1320,Temp!$A:$C,R$1,FALSE)</f>
        <v>#VALUE!</v>
      </c>
      <c r="S1320" s="22" t="e">
        <f>VLOOKUP($G1320,Temp!$A:$C,S$1,FALSE)</f>
        <v>#VALUE!</v>
      </c>
      <c r="T1320" s="22" t="e">
        <f>VLOOKUP($G1320,Temp!$A:$C,T$1,FALSE)</f>
        <v>#VALUE!</v>
      </c>
      <c r="U1320" s="22" t="e">
        <f>VLOOKUP($G1320,Temp!$A:$C,U$1,FALSE)</f>
        <v>#VALUE!</v>
      </c>
      <c r="V1320" s="22" t="e">
        <f>VLOOKUP($G1320,Temp!$A:$C,V$1,FALSE)</f>
        <v>#VALUE!</v>
      </c>
      <c r="W1320" s="22" t="e">
        <f>VLOOKUP($G1320,Temp!$A:$C,W$1,FALSE)</f>
        <v>#VALUE!</v>
      </c>
      <c r="X1320" s="22" t="e">
        <f>VLOOKUP($G1320,Temp!$A:$C,X$1,FALSE)</f>
        <v>#VALUE!</v>
      </c>
      <c r="Y1320" s="22">
        <f>VLOOKUP($G1320,Temp!$A:$C,Y$1,FALSE)</f>
        <v>56100</v>
      </c>
      <c r="Z1320" s="22">
        <f>VLOOKUP($G1320,Temp!$A:$C,Z$1,FALSE)</f>
        <v>16100</v>
      </c>
      <c r="AA1320" s="22" t="e">
        <f>VLOOKUP($A1320,Searches!$A:$H,AA$1,FALSE)</f>
        <v>#N/A</v>
      </c>
      <c r="AB1320" s="22" t="e">
        <f>VLOOKUP($A1320,Searches!$A:$H,AB$1,FALSE)</f>
        <v>#N/A</v>
      </c>
      <c r="AC1320" s="22" t="e">
        <f>VLOOKUP($A1320,Searches!$A:$H,AC$1,FALSE)</f>
        <v>#N/A</v>
      </c>
      <c r="AD1320" s="22" t="e">
        <f>VLOOKUP($A1320,Searches!$A:$H,AD$1,FALSE)</f>
        <v>#N/A</v>
      </c>
      <c r="AE1320" s="22" t="e">
        <f>VLOOKUP($A1320,Searches!$A:$H,AE$1,FALSE)</f>
        <v>#N/A</v>
      </c>
      <c r="AF1320" s="22" t="e">
        <f>VLOOKUP($A1320,Searches!$A:$H,AF$1,FALSE)</f>
        <v>#N/A</v>
      </c>
      <c r="AG1320" s="22" t="e">
        <f>VLOOKUP($A1320,Searches!$A:$H,AG$1,FALSE)</f>
        <v>#N/A</v>
      </c>
      <c r="AH1320" s="22" t="e">
        <f>VLOOKUP($G1320,Temp!$D:$F,AH$1,FALSE)</f>
        <v>#N/A</v>
      </c>
      <c r="AI1320" s="22" t="e">
        <f>VLOOKUP($G1320,Temp!$D:$F,AI$1,FALSE)</f>
        <v>#N/A</v>
      </c>
      <c r="AJ1320" s="22" t="e">
        <f>VLOOKUP($G1320,Temp!$D:$F,AJ$1,FALSE)</f>
        <v>#N/A</v>
      </c>
    </row>
    <row r="1321" spans="1:36" ht="16" x14ac:dyDescent="0.2">
      <c r="A1321" s="8" t="str">
        <f t="shared" si="20"/>
        <v>Nancy Pearson Openlink Financial</v>
      </c>
      <c r="B1321" s="8" t="s">
        <v>1457</v>
      </c>
      <c r="C1321" s="8" t="s">
        <v>8298</v>
      </c>
      <c r="D1321" s="8" t="s">
        <v>559</v>
      </c>
      <c r="E1321" s="8" t="s">
        <v>9277</v>
      </c>
      <c r="F1321" s="8" t="s">
        <v>9278</v>
      </c>
      <c r="G1321" s="12" t="s">
        <v>8457</v>
      </c>
      <c r="H1321" s="22" t="str">
        <f>VLOOKUP($G1321,Temp!$A:$C,H$1,FALSE)</f>
        <v>openlink.com</v>
      </c>
      <c r="I1321" s="22" t="e">
        <f>VLOOKUP($G1321,Temp!$A:$C,I$1,FALSE)</f>
        <v>#VALUE!</v>
      </c>
      <c r="J1321" s="22" t="e">
        <f>VLOOKUP($G1321,Temp!$A:$C,J$1,FALSE)</f>
        <v>#VALUE!</v>
      </c>
      <c r="K1321" s="22" t="e">
        <f>VLOOKUP($G1321,Temp!$A:$C,K$1,FALSE)</f>
        <v>#VALUE!</v>
      </c>
      <c r="L1321" s="22" t="e">
        <f>VLOOKUP($G1321,Temp!$A:$C,L$1,FALSE)</f>
        <v>#VALUE!</v>
      </c>
      <c r="M1321" s="22" t="e">
        <f>VLOOKUP($G1321,Temp!$A:$C,M$1,FALSE)</f>
        <v>#VALUE!</v>
      </c>
      <c r="N1321" s="22" t="e">
        <f>VLOOKUP($G1321,Temp!$A:$C,N$1,FALSE)</f>
        <v>#VALUE!</v>
      </c>
      <c r="O1321" s="22" t="e">
        <f>VLOOKUP($G1321,Temp!$A:$C,O$1,FALSE)</f>
        <v>#VALUE!</v>
      </c>
      <c r="P1321" s="22" t="e">
        <f>VLOOKUP($G1321,Temp!$A:$C,P$1,FALSE)</f>
        <v>#VALUE!</v>
      </c>
      <c r="Q1321" s="22" t="e">
        <f>VLOOKUP($G1321,Temp!$A:$C,Q$1,FALSE)</f>
        <v>#VALUE!</v>
      </c>
      <c r="R1321" s="22" t="e">
        <f>VLOOKUP($G1321,Temp!$A:$C,R$1,FALSE)</f>
        <v>#VALUE!</v>
      </c>
      <c r="S1321" s="22" t="e">
        <f>VLOOKUP($G1321,Temp!$A:$C,S$1,FALSE)</f>
        <v>#VALUE!</v>
      </c>
      <c r="T1321" s="22" t="e">
        <f>VLOOKUP($G1321,Temp!$A:$C,T$1,FALSE)</f>
        <v>#VALUE!</v>
      </c>
      <c r="U1321" s="22" t="e">
        <f>VLOOKUP($G1321,Temp!$A:$C,U$1,FALSE)</f>
        <v>#VALUE!</v>
      </c>
      <c r="V1321" s="22" t="e">
        <f>VLOOKUP($G1321,Temp!$A:$C,V$1,FALSE)</f>
        <v>#VALUE!</v>
      </c>
      <c r="W1321" s="22" t="e">
        <f>VLOOKUP($G1321,Temp!$A:$C,W$1,FALSE)</f>
        <v>#VALUE!</v>
      </c>
      <c r="X1321" s="22" t="e">
        <f>VLOOKUP($G1321,Temp!$A:$C,X$1,FALSE)</f>
        <v>#VALUE!</v>
      </c>
      <c r="Y1321" s="22">
        <f>VLOOKUP($G1321,Temp!$A:$C,Y$1,FALSE)</f>
        <v>1100</v>
      </c>
      <c r="Z1321" s="22">
        <f>VLOOKUP($G1321,Temp!$A:$C,Z$1,FALSE)</f>
        <v>8500</v>
      </c>
      <c r="AA1321" s="22" t="e">
        <f>VLOOKUP($A1321,Searches!$A:$H,AA$1,FALSE)</f>
        <v>#N/A</v>
      </c>
      <c r="AB1321" s="22" t="e">
        <f>VLOOKUP($A1321,Searches!$A:$H,AB$1,FALSE)</f>
        <v>#N/A</v>
      </c>
      <c r="AC1321" s="22" t="e">
        <f>VLOOKUP($A1321,Searches!$A:$H,AC$1,FALSE)</f>
        <v>#N/A</v>
      </c>
      <c r="AD1321" s="22" t="e">
        <f>VLOOKUP($A1321,Searches!$A:$H,AD$1,FALSE)</f>
        <v>#N/A</v>
      </c>
      <c r="AE1321" s="22" t="e">
        <f>VLOOKUP($A1321,Searches!$A:$H,AE$1,FALSE)</f>
        <v>#N/A</v>
      </c>
      <c r="AF1321" s="22" t="e">
        <f>VLOOKUP($A1321,Searches!$A:$H,AF$1,FALSE)</f>
        <v>#N/A</v>
      </c>
      <c r="AG1321" s="22" t="e">
        <f>VLOOKUP($A1321,Searches!$A:$H,AG$1,FALSE)</f>
        <v>#N/A</v>
      </c>
      <c r="AH1321" s="22" t="e">
        <f>VLOOKUP($G1321,Temp!$D:$F,AH$1,FALSE)</f>
        <v>#N/A</v>
      </c>
      <c r="AI1321" s="22" t="e">
        <f>VLOOKUP($G1321,Temp!$D:$F,AI$1,FALSE)</f>
        <v>#N/A</v>
      </c>
      <c r="AJ1321" s="22" t="e">
        <f>VLOOKUP($G1321,Temp!$D:$F,AJ$1,FALSE)</f>
        <v>#N/A</v>
      </c>
    </row>
    <row r="1322" spans="1:36" ht="16" x14ac:dyDescent="0.2">
      <c r="A1322" s="8" t="str">
        <f t="shared" si="20"/>
        <v>Eric Herzog IBM - The World's #2 Storage Company in Revenue</v>
      </c>
      <c r="B1322" s="8" t="s">
        <v>214</v>
      </c>
      <c r="C1322" s="8" t="s">
        <v>9282</v>
      </c>
      <c r="D1322" s="8" t="s">
        <v>9283</v>
      </c>
      <c r="E1322" s="8" t="s">
        <v>634</v>
      </c>
      <c r="F1322" s="8" t="s">
        <v>9284</v>
      </c>
      <c r="G1322" s="8" t="s">
        <v>634</v>
      </c>
      <c r="H1322" s="22" t="e">
        <f>VLOOKUP($G1322,Temp!$A:$C,H$1,FALSE)</f>
        <v>#N/A</v>
      </c>
      <c r="I1322" s="22" t="e">
        <f>VLOOKUP($G1322,Temp!$A:$C,I$1,FALSE)</f>
        <v>#N/A</v>
      </c>
      <c r="J1322" s="22" t="e">
        <f>VLOOKUP($G1322,Temp!$A:$C,J$1,FALSE)</f>
        <v>#N/A</v>
      </c>
      <c r="K1322" s="22" t="e">
        <f>VLOOKUP($G1322,Temp!$A:$C,K$1,FALSE)</f>
        <v>#N/A</v>
      </c>
      <c r="L1322" s="22" t="e">
        <f>VLOOKUP($G1322,Temp!$A:$C,L$1,FALSE)</f>
        <v>#N/A</v>
      </c>
      <c r="M1322" s="22" t="e">
        <f>VLOOKUP($G1322,Temp!$A:$C,M$1,FALSE)</f>
        <v>#N/A</v>
      </c>
      <c r="N1322" s="22" t="e">
        <f>VLOOKUP($G1322,Temp!$A:$C,N$1,FALSE)</f>
        <v>#N/A</v>
      </c>
      <c r="O1322" s="22" t="e">
        <f>VLOOKUP($G1322,Temp!$A:$C,O$1,FALSE)</f>
        <v>#N/A</v>
      </c>
      <c r="P1322" s="22" t="e">
        <f>VLOOKUP($G1322,Temp!$A:$C,P$1,FALSE)</f>
        <v>#N/A</v>
      </c>
      <c r="Q1322" s="22" t="e">
        <f>VLOOKUP($G1322,Temp!$A:$C,Q$1,FALSE)</f>
        <v>#N/A</v>
      </c>
      <c r="R1322" s="22" t="e">
        <f>VLOOKUP($G1322,Temp!$A:$C,R$1,FALSE)</f>
        <v>#N/A</v>
      </c>
      <c r="S1322" s="22" t="e">
        <f>VLOOKUP($G1322,Temp!$A:$C,S$1,FALSE)</f>
        <v>#N/A</v>
      </c>
      <c r="T1322" s="22" t="e">
        <f>VLOOKUP($G1322,Temp!$A:$C,T$1,FALSE)</f>
        <v>#N/A</v>
      </c>
      <c r="U1322" s="22" t="e">
        <f>VLOOKUP($G1322,Temp!$A:$C,U$1,FALSE)</f>
        <v>#N/A</v>
      </c>
      <c r="V1322" s="22" t="e">
        <f>VLOOKUP($G1322,Temp!$A:$C,V$1,FALSE)</f>
        <v>#N/A</v>
      </c>
      <c r="W1322" s="22" t="e">
        <f>VLOOKUP($G1322,Temp!$A:$C,W$1,FALSE)</f>
        <v>#N/A</v>
      </c>
      <c r="X1322" s="22" t="e">
        <f>VLOOKUP($G1322,Temp!$A:$C,X$1,FALSE)</f>
        <v>#N/A</v>
      </c>
      <c r="Y1322" s="22" t="e">
        <f>VLOOKUP($G1322,Temp!$A:$C,Y$1,FALSE)</f>
        <v>#N/A</v>
      </c>
      <c r="Z1322" s="22" t="e">
        <f>VLOOKUP($G1322,Temp!$A:$C,Z$1,FALSE)</f>
        <v>#N/A</v>
      </c>
      <c r="AA1322" s="22" t="e">
        <f>VLOOKUP($A1322,Searches!$A:$H,AA$1,FALSE)</f>
        <v>#N/A</v>
      </c>
      <c r="AB1322" s="22" t="e">
        <f>VLOOKUP($A1322,Searches!$A:$H,AB$1,FALSE)</f>
        <v>#N/A</v>
      </c>
      <c r="AC1322" s="22" t="e">
        <f>VLOOKUP($A1322,Searches!$A:$H,AC$1,FALSE)</f>
        <v>#N/A</v>
      </c>
      <c r="AD1322" s="22" t="e">
        <f>VLOOKUP($A1322,Searches!$A:$H,AD$1,FALSE)</f>
        <v>#N/A</v>
      </c>
      <c r="AE1322" s="22" t="e">
        <f>VLOOKUP($A1322,Searches!$A:$H,AE$1,FALSE)</f>
        <v>#N/A</v>
      </c>
      <c r="AF1322" s="22" t="e">
        <f>VLOOKUP($A1322,Searches!$A:$H,AF$1,FALSE)</f>
        <v>#N/A</v>
      </c>
      <c r="AG1322" s="22" t="e">
        <f>VLOOKUP($A1322,Searches!$A:$H,AG$1,FALSE)</f>
        <v>#N/A</v>
      </c>
      <c r="AH1322" s="22" t="e">
        <f>VLOOKUP($G1322,Temp!$D:$F,AH$1,FALSE)</f>
        <v>#N/A</v>
      </c>
      <c r="AI1322" s="22" t="e">
        <f>VLOOKUP($G1322,Temp!$D:$F,AI$1,FALSE)</f>
        <v>#N/A</v>
      </c>
      <c r="AJ1322" s="22" t="e">
        <f>VLOOKUP($G1322,Temp!$D:$F,AJ$1,FALSE)</f>
        <v>#N/A</v>
      </c>
    </row>
    <row r="1323" spans="1:36" ht="16" x14ac:dyDescent="0.2">
      <c r="A1323" s="8" t="str">
        <f t="shared" si="20"/>
        <v>Sue Barsamian Micro Focus</v>
      </c>
      <c r="B1323" s="8" t="s">
        <v>9285</v>
      </c>
      <c r="C1323" s="8" t="s">
        <v>9286</v>
      </c>
      <c r="D1323" s="8" t="s">
        <v>9287</v>
      </c>
      <c r="E1323" s="8" t="s">
        <v>9288</v>
      </c>
      <c r="F1323" s="8" t="s">
        <v>8939</v>
      </c>
      <c r="G1323" s="12" t="s">
        <v>8322</v>
      </c>
      <c r="H1323" s="22" t="str">
        <f>VLOOKUP($G1323,Temp!$A:$C,H$1,FALSE)</f>
        <v>microfocus.com</v>
      </c>
      <c r="I1323" s="22" t="e">
        <f>VLOOKUP($G1323,Temp!$A:$C,I$1,FALSE)</f>
        <v>#VALUE!</v>
      </c>
      <c r="J1323" s="22" t="e">
        <f>VLOOKUP($G1323,Temp!$A:$C,J$1,FALSE)</f>
        <v>#VALUE!</v>
      </c>
      <c r="K1323" s="22" t="e">
        <f>VLOOKUP($G1323,Temp!$A:$C,K$1,FALSE)</f>
        <v>#VALUE!</v>
      </c>
      <c r="L1323" s="22" t="e">
        <f>VLOOKUP($G1323,Temp!$A:$C,L$1,FALSE)</f>
        <v>#VALUE!</v>
      </c>
      <c r="M1323" s="22" t="e">
        <f>VLOOKUP($G1323,Temp!$A:$C,M$1,FALSE)</f>
        <v>#VALUE!</v>
      </c>
      <c r="N1323" s="22" t="e">
        <f>VLOOKUP($G1323,Temp!$A:$C,N$1,FALSE)</f>
        <v>#VALUE!</v>
      </c>
      <c r="O1323" s="22" t="e">
        <f>VLOOKUP($G1323,Temp!$A:$C,O$1,FALSE)</f>
        <v>#VALUE!</v>
      </c>
      <c r="P1323" s="22" t="e">
        <f>VLOOKUP($G1323,Temp!$A:$C,P$1,FALSE)</f>
        <v>#VALUE!</v>
      </c>
      <c r="Q1323" s="22" t="e">
        <f>VLOOKUP($G1323,Temp!$A:$C,Q$1,FALSE)</f>
        <v>#VALUE!</v>
      </c>
      <c r="R1323" s="22" t="e">
        <f>VLOOKUP($G1323,Temp!$A:$C,R$1,FALSE)</f>
        <v>#VALUE!</v>
      </c>
      <c r="S1323" s="22" t="e">
        <f>VLOOKUP($G1323,Temp!$A:$C,S$1,FALSE)</f>
        <v>#VALUE!</v>
      </c>
      <c r="T1323" s="22" t="e">
        <f>VLOOKUP($G1323,Temp!$A:$C,T$1,FALSE)</f>
        <v>#VALUE!</v>
      </c>
      <c r="U1323" s="22" t="e">
        <f>VLOOKUP($G1323,Temp!$A:$C,U$1,FALSE)</f>
        <v>#VALUE!</v>
      </c>
      <c r="V1323" s="22" t="e">
        <f>VLOOKUP($G1323,Temp!$A:$C,V$1,FALSE)</f>
        <v>#VALUE!</v>
      </c>
      <c r="W1323" s="22" t="e">
        <f>VLOOKUP($G1323,Temp!$A:$C,W$1,FALSE)</f>
        <v>#VALUE!</v>
      </c>
      <c r="X1323" s="22" t="e">
        <f>VLOOKUP($G1323,Temp!$A:$C,X$1,FALSE)</f>
        <v>#VALUE!</v>
      </c>
      <c r="Y1323" s="22">
        <f>VLOOKUP($G1323,Temp!$A:$C,Y$1,FALSE)</f>
        <v>336000</v>
      </c>
      <c r="Z1323" s="22">
        <f>VLOOKUP($G1323,Temp!$A:$C,Z$1,FALSE)</f>
        <v>52500</v>
      </c>
      <c r="AA1323" s="22" t="e">
        <f>VLOOKUP($A1323,Searches!$A:$H,AA$1,FALSE)</f>
        <v>#N/A</v>
      </c>
      <c r="AB1323" s="22" t="e">
        <f>VLOOKUP($A1323,Searches!$A:$H,AB$1,FALSE)</f>
        <v>#N/A</v>
      </c>
      <c r="AC1323" s="22" t="e">
        <f>VLOOKUP($A1323,Searches!$A:$H,AC$1,FALSE)</f>
        <v>#N/A</v>
      </c>
      <c r="AD1323" s="22" t="e">
        <f>VLOOKUP($A1323,Searches!$A:$H,AD$1,FALSE)</f>
        <v>#N/A</v>
      </c>
      <c r="AE1323" s="22" t="e">
        <f>VLOOKUP($A1323,Searches!$A:$H,AE$1,FALSE)</f>
        <v>#N/A</v>
      </c>
      <c r="AF1323" s="22" t="e">
        <f>VLOOKUP($A1323,Searches!$A:$H,AF$1,FALSE)</f>
        <v>#N/A</v>
      </c>
      <c r="AG1323" s="22" t="e">
        <f>VLOOKUP($A1323,Searches!$A:$H,AG$1,FALSE)</f>
        <v>#N/A</v>
      </c>
      <c r="AH1323" s="22" t="e">
        <f>VLOOKUP($G1323,Temp!$D:$F,AH$1,FALSE)</f>
        <v>#N/A</v>
      </c>
      <c r="AI1323" s="22" t="e">
        <f>VLOOKUP($G1323,Temp!$D:$F,AI$1,FALSE)</f>
        <v>#N/A</v>
      </c>
      <c r="AJ1323" s="22" t="e">
        <f>VLOOKUP($G1323,Temp!$D:$F,AJ$1,FALSE)</f>
        <v>#N/A</v>
      </c>
    </row>
    <row r="1324" spans="1:36" ht="16" x14ac:dyDescent="0.2">
      <c r="A1324" s="8" t="str">
        <f t="shared" si="20"/>
        <v>Kelly Campbell Hulu</v>
      </c>
      <c r="B1324" s="8" t="s">
        <v>1352</v>
      </c>
      <c r="C1324" s="8" t="s">
        <v>253</v>
      </c>
      <c r="D1324" s="8" t="s">
        <v>42</v>
      </c>
      <c r="E1324" s="8" t="s">
        <v>9299</v>
      </c>
      <c r="F1324" s="8" t="s">
        <v>9300</v>
      </c>
      <c r="G1324" s="12" t="s">
        <v>8469</v>
      </c>
      <c r="H1324" s="22" t="str">
        <f>VLOOKUP($G1324,Temp!$A:$C,H$1,FALSE)</f>
        <v>hulu.com</v>
      </c>
      <c r="I1324" s="22" t="e">
        <f>VLOOKUP($G1324,Temp!$A:$C,I$1,FALSE)</f>
        <v>#VALUE!</v>
      </c>
      <c r="J1324" s="22" t="e">
        <f>VLOOKUP($G1324,Temp!$A:$C,J$1,FALSE)</f>
        <v>#VALUE!</v>
      </c>
      <c r="K1324" s="22" t="e">
        <f>VLOOKUP($G1324,Temp!$A:$C,K$1,FALSE)</f>
        <v>#VALUE!</v>
      </c>
      <c r="L1324" s="22" t="e">
        <f>VLOOKUP($G1324,Temp!$A:$C,L$1,FALSE)</f>
        <v>#VALUE!</v>
      </c>
      <c r="M1324" s="22" t="e">
        <f>VLOOKUP($G1324,Temp!$A:$C,M$1,FALSE)</f>
        <v>#VALUE!</v>
      </c>
      <c r="N1324" s="22" t="e">
        <f>VLOOKUP($G1324,Temp!$A:$C,N$1,FALSE)</f>
        <v>#VALUE!</v>
      </c>
      <c r="O1324" s="22" t="e">
        <f>VLOOKUP($G1324,Temp!$A:$C,O$1,FALSE)</f>
        <v>#VALUE!</v>
      </c>
      <c r="P1324" s="22" t="e">
        <f>VLOOKUP($G1324,Temp!$A:$C,P$1,FALSE)</f>
        <v>#VALUE!</v>
      </c>
      <c r="Q1324" s="22" t="e">
        <f>VLOOKUP($G1324,Temp!$A:$C,Q$1,FALSE)</f>
        <v>#VALUE!</v>
      </c>
      <c r="R1324" s="22" t="e">
        <f>VLOOKUP($G1324,Temp!$A:$C,R$1,FALSE)</f>
        <v>#VALUE!</v>
      </c>
      <c r="S1324" s="22" t="e">
        <f>VLOOKUP($G1324,Temp!$A:$C,S$1,FALSE)</f>
        <v>#VALUE!</v>
      </c>
      <c r="T1324" s="22" t="e">
        <f>VLOOKUP($G1324,Temp!$A:$C,T$1,FALSE)</f>
        <v>#VALUE!</v>
      </c>
      <c r="U1324" s="22" t="e">
        <f>VLOOKUP($G1324,Temp!$A:$C,U$1,FALSE)</f>
        <v>#VALUE!</v>
      </c>
      <c r="V1324" s="22" t="e">
        <f>VLOOKUP($G1324,Temp!$A:$C,V$1,FALSE)</f>
        <v>#VALUE!</v>
      </c>
      <c r="W1324" s="22" t="e">
        <f>VLOOKUP($G1324,Temp!$A:$C,W$1,FALSE)</f>
        <v>#VALUE!</v>
      </c>
      <c r="X1324" s="22" t="e">
        <f>VLOOKUP($G1324,Temp!$A:$C,X$1,FALSE)</f>
        <v>#VALUE!</v>
      </c>
      <c r="Y1324" s="22">
        <f>VLOOKUP($G1324,Temp!$A:$C,Y$1,FALSE)</f>
        <v>0</v>
      </c>
      <c r="Z1324" s="22">
        <f>VLOOKUP($G1324,Temp!$A:$C,Z$1,FALSE)</f>
        <v>0</v>
      </c>
      <c r="AA1324" s="22" t="e">
        <f>VLOOKUP($A1324,Searches!$A:$H,AA$1,FALSE)</f>
        <v>#N/A</v>
      </c>
      <c r="AB1324" s="22" t="e">
        <f>VLOOKUP($A1324,Searches!$A:$H,AB$1,FALSE)</f>
        <v>#N/A</v>
      </c>
      <c r="AC1324" s="22" t="e">
        <f>VLOOKUP($A1324,Searches!$A:$H,AC$1,FALSE)</f>
        <v>#N/A</v>
      </c>
      <c r="AD1324" s="22" t="e">
        <f>VLOOKUP($A1324,Searches!$A:$H,AD$1,FALSE)</f>
        <v>#N/A</v>
      </c>
      <c r="AE1324" s="22" t="e">
        <f>VLOOKUP($A1324,Searches!$A:$H,AE$1,FALSE)</f>
        <v>#N/A</v>
      </c>
      <c r="AF1324" s="22" t="e">
        <f>VLOOKUP($A1324,Searches!$A:$H,AF$1,FALSE)</f>
        <v>#N/A</v>
      </c>
      <c r="AG1324" s="22" t="e">
        <f>VLOOKUP($A1324,Searches!$A:$H,AG$1,FALSE)</f>
        <v>#N/A</v>
      </c>
      <c r="AH1324" s="22" t="str">
        <f>VLOOKUP($G1324,Temp!$D:$F,AH$1,FALSE)</f>
        <v>hulu.com</v>
      </c>
      <c r="AI1324" s="22">
        <f>VLOOKUP($G1324,Temp!$D:$F,AI$1,FALSE)</f>
        <v>0</v>
      </c>
      <c r="AJ1324" s="22" t="str">
        <f>VLOOKUP($G1324,Temp!$D:$F,AJ$1,FALSE)</f>
        <v>WordPress</v>
      </c>
    </row>
    <row r="1325" spans="1:36" ht="16" x14ac:dyDescent="0.2">
      <c r="A1325" s="8" t="str">
        <f t="shared" si="20"/>
        <v>Christine Cefalo Workday</v>
      </c>
      <c r="B1325" s="8" t="s">
        <v>3984</v>
      </c>
      <c r="C1325" s="8" t="s">
        <v>9306</v>
      </c>
      <c r="D1325" s="8" t="s">
        <v>42</v>
      </c>
      <c r="E1325" s="8" t="s">
        <v>9307</v>
      </c>
      <c r="F1325" s="8" t="s">
        <v>9308</v>
      </c>
      <c r="G1325" s="12" t="s">
        <v>8481</v>
      </c>
      <c r="H1325" s="22" t="str">
        <f>VLOOKUP($G1325,Temp!$A:$C,H$1,FALSE)</f>
        <v>workday.com</v>
      </c>
      <c r="I1325" s="22" t="e">
        <f>VLOOKUP($G1325,Temp!$A:$C,I$1,FALSE)</f>
        <v>#VALUE!</v>
      </c>
      <c r="J1325" s="22" t="e">
        <f>VLOOKUP($G1325,Temp!$A:$C,J$1,FALSE)</f>
        <v>#VALUE!</v>
      </c>
      <c r="K1325" s="22" t="e">
        <f>VLOOKUP($G1325,Temp!$A:$C,K$1,FALSE)</f>
        <v>#VALUE!</v>
      </c>
      <c r="L1325" s="22" t="e">
        <f>VLOOKUP($G1325,Temp!$A:$C,L$1,FALSE)</f>
        <v>#VALUE!</v>
      </c>
      <c r="M1325" s="22" t="e">
        <f>VLOOKUP($G1325,Temp!$A:$C,M$1,FALSE)</f>
        <v>#VALUE!</v>
      </c>
      <c r="N1325" s="22" t="e">
        <f>VLOOKUP($G1325,Temp!$A:$C,N$1,FALSE)</f>
        <v>#VALUE!</v>
      </c>
      <c r="O1325" s="22" t="e">
        <f>VLOOKUP($G1325,Temp!$A:$C,O$1,FALSE)</f>
        <v>#VALUE!</v>
      </c>
      <c r="P1325" s="22" t="e">
        <f>VLOOKUP($G1325,Temp!$A:$C,P$1,FALSE)</f>
        <v>#VALUE!</v>
      </c>
      <c r="Q1325" s="22" t="e">
        <f>VLOOKUP($G1325,Temp!$A:$C,Q$1,FALSE)</f>
        <v>#VALUE!</v>
      </c>
      <c r="R1325" s="22" t="e">
        <f>VLOOKUP($G1325,Temp!$A:$C,R$1,FALSE)</f>
        <v>#VALUE!</v>
      </c>
      <c r="S1325" s="22" t="e">
        <f>VLOOKUP($G1325,Temp!$A:$C,S$1,FALSE)</f>
        <v>#VALUE!</v>
      </c>
      <c r="T1325" s="22" t="e">
        <f>VLOOKUP($G1325,Temp!$A:$C,T$1,FALSE)</f>
        <v>#VALUE!</v>
      </c>
      <c r="U1325" s="22" t="e">
        <f>VLOOKUP($G1325,Temp!$A:$C,U$1,FALSE)</f>
        <v>#VALUE!</v>
      </c>
      <c r="V1325" s="22" t="e">
        <f>VLOOKUP($G1325,Temp!$A:$C,V$1,FALSE)</f>
        <v>#VALUE!</v>
      </c>
      <c r="W1325" s="22" t="e">
        <f>VLOOKUP($G1325,Temp!$A:$C,W$1,FALSE)</f>
        <v>#VALUE!</v>
      </c>
      <c r="X1325" s="22" t="e">
        <f>VLOOKUP($G1325,Temp!$A:$C,X$1,FALSE)</f>
        <v>#VALUE!</v>
      </c>
      <c r="Y1325" s="22">
        <f>VLOOKUP($G1325,Temp!$A:$C,Y$1,FALSE)</f>
        <v>605000</v>
      </c>
      <c r="Z1325" s="22">
        <f>VLOOKUP($G1325,Temp!$A:$C,Z$1,FALSE)</f>
        <v>80400</v>
      </c>
      <c r="AA1325" s="22" t="e">
        <f>VLOOKUP($A1325,Searches!$A:$H,AA$1,FALSE)</f>
        <v>#N/A</v>
      </c>
      <c r="AB1325" s="22" t="e">
        <f>VLOOKUP($A1325,Searches!$A:$H,AB$1,FALSE)</f>
        <v>#N/A</v>
      </c>
      <c r="AC1325" s="22" t="e">
        <f>VLOOKUP($A1325,Searches!$A:$H,AC$1,FALSE)</f>
        <v>#N/A</v>
      </c>
      <c r="AD1325" s="22" t="e">
        <f>VLOOKUP($A1325,Searches!$A:$H,AD$1,FALSE)</f>
        <v>#N/A</v>
      </c>
      <c r="AE1325" s="22" t="e">
        <f>VLOOKUP($A1325,Searches!$A:$H,AE$1,FALSE)</f>
        <v>#N/A</v>
      </c>
      <c r="AF1325" s="22" t="e">
        <f>VLOOKUP($A1325,Searches!$A:$H,AF$1,FALSE)</f>
        <v>#N/A</v>
      </c>
      <c r="AG1325" s="22" t="e">
        <f>VLOOKUP($A1325,Searches!$A:$H,AG$1,FALSE)</f>
        <v>#N/A</v>
      </c>
      <c r="AH1325" s="22" t="str">
        <f>VLOOKUP($G1325,Temp!$D:$F,AH$1,FALSE)</f>
        <v>workday.com</v>
      </c>
      <c r="AI1325" s="22" t="str">
        <f>VLOOKUP($G1325,Temp!$D:$F,AI$1,FALSE)</f>
        <v>Marketo</v>
      </c>
      <c r="AJ1325" s="22" t="str">
        <f>VLOOKUP($G1325,Temp!$D:$F,AJ$1,FALSE)</f>
        <v>WordPress</v>
      </c>
    </row>
    <row r="1326" spans="1:36" ht="16" x14ac:dyDescent="0.2">
      <c r="A1326" s="8" t="str">
        <f t="shared" si="20"/>
        <v>Brian Goldfarb Splunk</v>
      </c>
      <c r="B1326" s="8" t="s">
        <v>960</v>
      </c>
      <c r="C1326" s="8" t="s">
        <v>9313</v>
      </c>
      <c r="D1326" s="8" t="s">
        <v>42</v>
      </c>
      <c r="E1326" s="8" t="s">
        <v>9314</v>
      </c>
      <c r="F1326" s="8" t="s">
        <v>9316</v>
      </c>
      <c r="G1326" s="12" t="s">
        <v>8496</v>
      </c>
      <c r="H1326" s="22" t="str">
        <f>VLOOKUP($G1326,Temp!$A:$C,H$1,FALSE)</f>
        <v>splunk.com</v>
      </c>
      <c r="I1326" s="22" t="e">
        <f>VLOOKUP($G1326,Temp!$A:$C,I$1,FALSE)</f>
        <v>#VALUE!</v>
      </c>
      <c r="J1326" s="22" t="e">
        <f>VLOOKUP($G1326,Temp!$A:$C,J$1,FALSE)</f>
        <v>#VALUE!</v>
      </c>
      <c r="K1326" s="22" t="e">
        <f>VLOOKUP($G1326,Temp!$A:$C,K$1,FALSE)</f>
        <v>#VALUE!</v>
      </c>
      <c r="L1326" s="22" t="e">
        <f>VLOOKUP($G1326,Temp!$A:$C,L$1,FALSE)</f>
        <v>#VALUE!</v>
      </c>
      <c r="M1326" s="22" t="e">
        <f>VLOOKUP($G1326,Temp!$A:$C,M$1,FALSE)</f>
        <v>#VALUE!</v>
      </c>
      <c r="N1326" s="22" t="e">
        <f>VLOOKUP($G1326,Temp!$A:$C,N$1,FALSE)</f>
        <v>#VALUE!</v>
      </c>
      <c r="O1326" s="22" t="e">
        <f>VLOOKUP($G1326,Temp!$A:$C,O$1,FALSE)</f>
        <v>#VALUE!</v>
      </c>
      <c r="P1326" s="22" t="e">
        <f>VLOOKUP($G1326,Temp!$A:$C,P$1,FALSE)</f>
        <v>#VALUE!</v>
      </c>
      <c r="Q1326" s="22" t="e">
        <f>VLOOKUP($G1326,Temp!$A:$C,Q$1,FALSE)</f>
        <v>#VALUE!</v>
      </c>
      <c r="R1326" s="22" t="e">
        <f>VLOOKUP($G1326,Temp!$A:$C,R$1,FALSE)</f>
        <v>#VALUE!</v>
      </c>
      <c r="S1326" s="22" t="e">
        <f>VLOOKUP($G1326,Temp!$A:$C,S$1,FALSE)</f>
        <v>#VALUE!</v>
      </c>
      <c r="T1326" s="22" t="e">
        <f>VLOOKUP($G1326,Temp!$A:$C,T$1,FALSE)</f>
        <v>#VALUE!</v>
      </c>
      <c r="U1326" s="22" t="e">
        <f>VLOOKUP($G1326,Temp!$A:$C,U$1,FALSE)</f>
        <v>#VALUE!</v>
      </c>
      <c r="V1326" s="22" t="e">
        <f>VLOOKUP($G1326,Temp!$A:$C,V$1,FALSE)</f>
        <v>#VALUE!</v>
      </c>
      <c r="W1326" s="22" t="e">
        <f>VLOOKUP($G1326,Temp!$A:$C,W$1,FALSE)</f>
        <v>#VALUE!</v>
      </c>
      <c r="X1326" s="22" t="e">
        <f>VLOOKUP($G1326,Temp!$A:$C,X$1,FALSE)</f>
        <v>#VALUE!</v>
      </c>
      <c r="Y1326" s="22">
        <f>VLOOKUP($G1326,Temp!$A:$C,Y$1,FALSE)</f>
        <v>2200000</v>
      </c>
      <c r="Z1326" s="22">
        <f>VLOOKUP($G1326,Temp!$A:$C,Z$1,FALSE)</f>
        <v>135000</v>
      </c>
      <c r="AA1326" s="22" t="e">
        <f>VLOOKUP($A1326,Searches!$A:$H,AA$1,FALSE)</f>
        <v>#N/A</v>
      </c>
      <c r="AB1326" s="22" t="e">
        <f>VLOOKUP($A1326,Searches!$A:$H,AB$1,FALSE)</f>
        <v>#N/A</v>
      </c>
      <c r="AC1326" s="22" t="e">
        <f>VLOOKUP($A1326,Searches!$A:$H,AC$1,FALSE)</f>
        <v>#N/A</v>
      </c>
      <c r="AD1326" s="22" t="e">
        <f>VLOOKUP($A1326,Searches!$A:$H,AD$1,FALSE)</f>
        <v>#N/A</v>
      </c>
      <c r="AE1326" s="22" t="e">
        <f>VLOOKUP($A1326,Searches!$A:$H,AE$1,FALSE)</f>
        <v>#N/A</v>
      </c>
      <c r="AF1326" s="22" t="e">
        <f>VLOOKUP($A1326,Searches!$A:$H,AF$1,FALSE)</f>
        <v>#N/A</v>
      </c>
      <c r="AG1326" s="22" t="e">
        <f>VLOOKUP($A1326,Searches!$A:$H,AG$1,FALSE)</f>
        <v>#N/A</v>
      </c>
      <c r="AH1326" s="22" t="e">
        <f>VLOOKUP($G1326,Temp!$D:$F,AH$1,FALSE)</f>
        <v>#N/A</v>
      </c>
      <c r="AI1326" s="22" t="e">
        <f>VLOOKUP($G1326,Temp!$D:$F,AI$1,FALSE)</f>
        <v>#N/A</v>
      </c>
      <c r="AJ1326" s="22" t="e">
        <f>VLOOKUP($G1326,Temp!$D:$F,AJ$1,FALSE)</f>
        <v>#N/A</v>
      </c>
    </row>
    <row r="1327" spans="1:36" ht="16" x14ac:dyDescent="0.2">
      <c r="A1327" s="8" t="str">
        <f t="shared" si="20"/>
        <v>Barbara Messing TripAdvisor</v>
      </c>
      <c r="B1327" s="8" t="s">
        <v>7838</v>
      </c>
      <c r="C1327" s="8" t="s">
        <v>9323</v>
      </c>
      <c r="D1327" s="8" t="s">
        <v>42</v>
      </c>
      <c r="E1327" s="8" t="s">
        <v>9324</v>
      </c>
      <c r="F1327" s="8" t="s">
        <v>9325</v>
      </c>
      <c r="G1327" s="12" t="s">
        <v>8502</v>
      </c>
      <c r="H1327" s="22" t="str">
        <f>VLOOKUP($G1327,Temp!$A:$C,H$1,FALSE)</f>
        <v>tripadvisor.com</v>
      </c>
      <c r="I1327" s="22" t="e">
        <f>VLOOKUP($G1327,Temp!$A:$C,I$1,FALSE)</f>
        <v>#VALUE!</v>
      </c>
      <c r="J1327" s="22" t="e">
        <f>VLOOKUP($G1327,Temp!$A:$C,J$1,FALSE)</f>
        <v>#VALUE!</v>
      </c>
      <c r="K1327" s="22" t="e">
        <f>VLOOKUP($G1327,Temp!$A:$C,K$1,FALSE)</f>
        <v>#VALUE!</v>
      </c>
      <c r="L1327" s="22" t="e">
        <f>VLOOKUP($G1327,Temp!$A:$C,L$1,FALSE)</f>
        <v>#VALUE!</v>
      </c>
      <c r="M1327" s="22" t="e">
        <f>VLOOKUP($G1327,Temp!$A:$C,M$1,FALSE)</f>
        <v>#VALUE!</v>
      </c>
      <c r="N1327" s="22" t="e">
        <f>VLOOKUP($G1327,Temp!$A:$C,N$1,FALSE)</f>
        <v>#VALUE!</v>
      </c>
      <c r="O1327" s="22" t="e">
        <f>VLOOKUP($G1327,Temp!$A:$C,O$1,FALSE)</f>
        <v>#VALUE!</v>
      </c>
      <c r="P1327" s="22" t="e">
        <f>VLOOKUP($G1327,Temp!$A:$C,P$1,FALSE)</f>
        <v>#VALUE!</v>
      </c>
      <c r="Q1327" s="22" t="e">
        <f>VLOOKUP($G1327,Temp!$A:$C,Q$1,FALSE)</f>
        <v>#VALUE!</v>
      </c>
      <c r="R1327" s="22" t="e">
        <f>VLOOKUP($G1327,Temp!$A:$C,R$1,FALSE)</f>
        <v>#VALUE!</v>
      </c>
      <c r="S1327" s="22" t="e">
        <f>VLOOKUP($G1327,Temp!$A:$C,S$1,FALSE)</f>
        <v>#VALUE!</v>
      </c>
      <c r="T1327" s="22" t="e">
        <f>VLOOKUP($G1327,Temp!$A:$C,T$1,FALSE)</f>
        <v>#VALUE!</v>
      </c>
      <c r="U1327" s="22" t="e">
        <f>VLOOKUP($G1327,Temp!$A:$C,U$1,FALSE)</f>
        <v>#VALUE!</v>
      </c>
      <c r="V1327" s="22" t="e">
        <f>VLOOKUP($G1327,Temp!$A:$C,V$1,FALSE)</f>
        <v>#VALUE!</v>
      </c>
      <c r="W1327" s="22" t="e">
        <f>VLOOKUP($G1327,Temp!$A:$C,W$1,FALSE)</f>
        <v>#VALUE!</v>
      </c>
      <c r="X1327" s="22" t="e">
        <f>VLOOKUP($G1327,Temp!$A:$C,X$1,FALSE)</f>
        <v>#VALUE!</v>
      </c>
      <c r="Y1327" s="22">
        <f>VLOOKUP($G1327,Temp!$A:$C,Y$1,FALSE)</f>
        <v>180000000</v>
      </c>
      <c r="Z1327" s="22">
        <f>VLOOKUP($G1327,Temp!$A:$C,Z$1,FALSE)</f>
        <v>1500000</v>
      </c>
      <c r="AA1327" s="22" t="e">
        <f>VLOOKUP($A1327,Searches!$A:$H,AA$1,FALSE)</f>
        <v>#N/A</v>
      </c>
      <c r="AB1327" s="22" t="e">
        <f>VLOOKUP($A1327,Searches!$A:$H,AB$1,FALSE)</f>
        <v>#N/A</v>
      </c>
      <c r="AC1327" s="22" t="e">
        <f>VLOOKUP($A1327,Searches!$A:$H,AC$1,FALSE)</f>
        <v>#N/A</v>
      </c>
      <c r="AD1327" s="22" t="e">
        <f>VLOOKUP($A1327,Searches!$A:$H,AD$1,FALSE)</f>
        <v>#N/A</v>
      </c>
      <c r="AE1327" s="22" t="e">
        <f>VLOOKUP($A1327,Searches!$A:$H,AE$1,FALSE)</f>
        <v>#N/A</v>
      </c>
      <c r="AF1327" s="22" t="e">
        <f>VLOOKUP($A1327,Searches!$A:$H,AF$1,FALSE)</f>
        <v>#N/A</v>
      </c>
      <c r="AG1327" s="22" t="e">
        <f>VLOOKUP($A1327,Searches!$A:$H,AG$1,FALSE)</f>
        <v>#N/A</v>
      </c>
      <c r="AH1327" s="22" t="str">
        <f>VLOOKUP($G1327,Temp!$D:$F,AH$1,FALSE)</f>
        <v>tripadvisor.com</v>
      </c>
      <c r="AI1327" s="22" t="str">
        <f>VLOOKUP($G1327,Temp!$D:$F,AI$1,FALSE)</f>
        <v>Pardot</v>
      </c>
      <c r="AJ1327" s="22" t="str">
        <f>VLOOKUP($G1327,Temp!$D:$F,AJ$1,FALSE)</f>
        <v>WordPress</v>
      </c>
    </row>
    <row r="1328" spans="1:36" ht="16" x14ac:dyDescent="0.2">
      <c r="A1328" s="8" t="str">
        <f t="shared" si="20"/>
        <v>Adam Weber EVERYTHING BUT THE HOUSE (EBTH)</v>
      </c>
      <c r="B1328" s="8" t="s">
        <v>136</v>
      </c>
      <c r="C1328" s="8" t="s">
        <v>6779</v>
      </c>
      <c r="D1328" s="8" t="s">
        <v>42</v>
      </c>
      <c r="E1328" s="8" t="s">
        <v>7299</v>
      </c>
      <c r="F1328" s="8" t="s">
        <v>7300</v>
      </c>
      <c r="G1328" s="12" t="s">
        <v>7301</v>
      </c>
      <c r="H1328" s="22" t="str">
        <f>VLOOKUP($G1328,Temp!$A:$C,H$1,FALSE)</f>
        <v>EBTH.com</v>
      </c>
      <c r="I1328" s="22" t="e">
        <f>VLOOKUP($G1328,Temp!$A:$C,I$1,FALSE)</f>
        <v>#VALUE!</v>
      </c>
      <c r="J1328" s="22" t="e">
        <f>VLOOKUP($G1328,Temp!$A:$C,J$1,FALSE)</f>
        <v>#VALUE!</v>
      </c>
      <c r="K1328" s="22" t="e">
        <f>VLOOKUP($G1328,Temp!$A:$C,K$1,FALSE)</f>
        <v>#VALUE!</v>
      </c>
      <c r="L1328" s="22" t="e">
        <f>VLOOKUP($G1328,Temp!$A:$C,L$1,FALSE)</f>
        <v>#VALUE!</v>
      </c>
      <c r="M1328" s="22" t="e">
        <f>VLOOKUP($G1328,Temp!$A:$C,M$1,FALSE)</f>
        <v>#VALUE!</v>
      </c>
      <c r="N1328" s="22" t="e">
        <f>VLOOKUP($G1328,Temp!$A:$C,N$1,FALSE)</f>
        <v>#VALUE!</v>
      </c>
      <c r="O1328" s="22" t="e">
        <f>VLOOKUP($G1328,Temp!$A:$C,O$1,FALSE)</f>
        <v>#VALUE!</v>
      </c>
      <c r="P1328" s="22" t="e">
        <f>VLOOKUP($G1328,Temp!$A:$C,P$1,FALSE)</f>
        <v>#VALUE!</v>
      </c>
      <c r="Q1328" s="22" t="e">
        <f>VLOOKUP($G1328,Temp!$A:$C,Q$1,FALSE)</f>
        <v>#VALUE!</v>
      </c>
      <c r="R1328" s="22" t="e">
        <f>VLOOKUP($G1328,Temp!$A:$C,R$1,FALSE)</f>
        <v>#VALUE!</v>
      </c>
      <c r="S1328" s="22" t="e">
        <f>VLOOKUP($G1328,Temp!$A:$C,S$1,FALSE)</f>
        <v>#VALUE!</v>
      </c>
      <c r="T1328" s="22" t="e">
        <f>VLOOKUP($G1328,Temp!$A:$C,T$1,FALSE)</f>
        <v>#VALUE!</v>
      </c>
      <c r="U1328" s="22" t="e">
        <f>VLOOKUP($G1328,Temp!$A:$C,U$1,FALSE)</f>
        <v>#VALUE!</v>
      </c>
      <c r="V1328" s="22" t="e">
        <f>VLOOKUP($G1328,Temp!$A:$C,V$1,FALSE)</f>
        <v>#VALUE!</v>
      </c>
      <c r="W1328" s="22" t="e">
        <f>VLOOKUP($G1328,Temp!$A:$C,W$1,FALSE)</f>
        <v>#VALUE!</v>
      </c>
      <c r="X1328" s="22" t="e">
        <f>VLOOKUP($G1328,Temp!$A:$C,X$1,FALSE)</f>
        <v>#VALUE!</v>
      </c>
      <c r="Y1328" s="22">
        <f>VLOOKUP($G1328,Temp!$A:$C,Y$1,FALSE)</f>
        <v>76800</v>
      </c>
      <c r="Z1328" s="22">
        <f>VLOOKUP($G1328,Temp!$A:$C,Z$1,FALSE)</f>
        <v>3700</v>
      </c>
      <c r="AA1328" s="22" t="e">
        <f>VLOOKUP($A1328,Searches!$A:$H,AA$1,FALSE)</f>
        <v>#N/A</v>
      </c>
      <c r="AB1328" s="22" t="e">
        <f>VLOOKUP($A1328,Searches!$A:$H,AB$1,FALSE)</f>
        <v>#N/A</v>
      </c>
      <c r="AC1328" s="22" t="e">
        <f>VLOOKUP($A1328,Searches!$A:$H,AC$1,FALSE)</f>
        <v>#N/A</v>
      </c>
      <c r="AD1328" s="22" t="e">
        <f>VLOOKUP($A1328,Searches!$A:$H,AD$1,FALSE)</f>
        <v>#N/A</v>
      </c>
      <c r="AE1328" s="22" t="e">
        <f>VLOOKUP($A1328,Searches!$A:$H,AE$1,FALSE)</f>
        <v>#N/A</v>
      </c>
      <c r="AF1328" s="22" t="e">
        <f>VLOOKUP($A1328,Searches!$A:$H,AF$1,FALSE)</f>
        <v>#N/A</v>
      </c>
      <c r="AG1328" s="22" t="e">
        <f>VLOOKUP($A1328,Searches!$A:$H,AG$1,FALSE)</f>
        <v>#N/A</v>
      </c>
      <c r="AH1328" s="22" t="e">
        <f>VLOOKUP($G1328,Temp!$D:$F,AH$1,FALSE)</f>
        <v>#N/A</v>
      </c>
      <c r="AI1328" s="22" t="e">
        <f>VLOOKUP($G1328,Temp!$D:$F,AI$1,FALSE)</f>
        <v>#N/A</v>
      </c>
      <c r="AJ1328" s="22" t="e">
        <f>VLOOKUP($G1328,Temp!$D:$F,AJ$1,FALSE)</f>
        <v>#N/A</v>
      </c>
    </row>
    <row r="1329" spans="1:36" ht="16" x14ac:dyDescent="0.2">
      <c r="A1329" s="8" t="str">
        <f t="shared" si="20"/>
        <v>☁ Chen Reltio</v>
      </c>
      <c r="B1329" s="8" t="s">
        <v>9331</v>
      </c>
      <c r="C1329" s="8" t="s">
        <v>8519</v>
      </c>
      <c r="D1329" s="8" t="s">
        <v>9332</v>
      </c>
      <c r="E1329" s="8" t="s">
        <v>9333</v>
      </c>
      <c r="F1329" s="8" t="s">
        <v>9334</v>
      </c>
      <c r="G1329" s="12" t="s">
        <v>8535</v>
      </c>
      <c r="H1329" s="22" t="str">
        <f>VLOOKUP($G1329,Temp!$A:$C,H$1,FALSE)</f>
        <v>reltio.com</v>
      </c>
      <c r="I1329" s="22" t="e">
        <f>VLOOKUP($G1329,Temp!$A:$C,I$1,FALSE)</f>
        <v>#VALUE!</v>
      </c>
      <c r="J1329" s="22" t="e">
        <f>VLOOKUP($G1329,Temp!$A:$C,J$1,FALSE)</f>
        <v>#VALUE!</v>
      </c>
      <c r="K1329" s="22" t="e">
        <f>VLOOKUP($G1329,Temp!$A:$C,K$1,FALSE)</f>
        <v>#VALUE!</v>
      </c>
      <c r="L1329" s="22" t="e">
        <f>VLOOKUP($G1329,Temp!$A:$C,L$1,FALSE)</f>
        <v>#VALUE!</v>
      </c>
      <c r="M1329" s="22" t="e">
        <f>VLOOKUP($G1329,Temp!$A:$C,M$1,FALSE)</f>
        <v>#VALUE!</v>
      </c>
      <c r="N1329" s="22" t="e">
        <f>VLOOKUP($G1329,Temp!$A:$C,N$1,FALSE)</f>
        <v>#VALUE!</v>
      </c>
      <c r="O1329" s="22" t="e">
        <f>VLOOKUP($G1329,Temp!$A:$C,O$1,FALSE)</f>
        <v>#VALUE!</v>
      </c>
      <c r="P1329" s="22" t="e">
        <f>VLOOKUP($G1329,Temp!$A:$C,P$1,FALSE)</f>
        <v>#VALUE!</v>
      </c>
      <c r="Q1329" s="22" t="e">
        <f>VLOOKUP($G1329,Temp!$A:$C,Q$1,FALSE)</f>
        <v>#VALUE!</v>
      </c>
      <c r="R1329" s="22" t="e">
        <f>VLOOKUP($G1329,Temp!$A:$C,R$1,FALSE)</f>
        <v>#VALUE!</v>
      </c>
      <c r="S1329" s="22" t="e">
        <f>VLOOKUP($G1329,Temp!$A:$C,S$1,FALSE)</f>
        <v>#VALUE!</v>
      </c>
      <c r="T1329" s="22" t="e">
        <f>VLOOKUP($G1329,Temp!$A:$C,T$1,FALSE)</f>
        <v>#VALUE!</v>
      </c>
      <c r="U1329" s="22" t="e">
        <f>VLOOKUP($G1329,Temp!$A:$C,U$1,FALSE)</f>
        <v>#VALUE!</v>
      </c>
      <c r="V1329" s="22" t="e">
        <f>VLOOKUP($G1329,Temp!$A:$C,V$1,FALSE)</f>
        <v>#VALUE!</v>
      </c>
      <c r="W1329" s="22" t="e">
        <f>VLOOKUP($G1329,Temp!$A:$C,W$1,FALSE)</f>
        <v>#VALUE!</v>
      </c>
      <c r="X1329" s="22" t="e">
        <f>VLOOKUP($G1329,Temp!$A:$C,X$1,FALSE)</f>
        <v>#VALUE!</v>
      </c>
      <c r="Y1329" s="22">
        <f>VLOOKUP($G1329,Temp!$A:$C,Y$1,FALSE)</f>
        <v>5000</v>
      </c>
      <c r="Z1329" s="22">
        <f>VLOOKUP($G1329,Temp!$A:$C,Z$1,FALSE)</f>
        <v>0</v>
      </c>
      <c r="AA1329" s="22" t="e">
        <f>VLOOKUP($A1329,Searches!$A:$H,AA$1,FALSE)</f>
        <v>#N/A</v>
      </c>
      <c r="AB1329" s="22" t="e">
        <f>VLOOKUP($A1329,Searches!$A:$H,AB$1,FALSE)</f>
        <v>#N/A</v>
      </c>
      <c r="AC1329" s="22" t="e">
        <f>VLOOKUP($A1329,Searches!$A:$H,AC$1,FALSE)</f>
        <v>#N/A</v>
      </c>
      <c r="AD1329" s="22" t="e">
        <f>VLOOKUP($A1329,Searches!$A:$H,AD$1,FALSE)</f>
        <v>#N/A</v>
      </c>
      <c r="AE1329" s="22" t="e">
        <f>VLOOKUP($A1329,Searches!$A:$H,AE$1,FALSE)</f>
        <v>#N/A</v>
      </c>
      <c r="AF1329" s="22" t="e">
        <f>VLOOKUP($A1329,Searches!$A:$H,AF$1,FALSE)</f>
        <v>#N/A</v>
      </c>
      <c r="AG1329" s="22" t="e">
        <f>VLOOKUP($A1329,Searches!$A:$H,AG$1,FALSE)</f>
        <v>#N/A</v>
      </c>
      <c r="AH1329" s="22" t="e">
        <f>VLOOKUP($G1329,Temp!$D:$F,AH$1,FALSE)</f>
        <v>#N/A</v>
      </c>
      <c r="AI1329" s="22" t="e">
        <f>VLOOKUP($G1329,Temp!$D:$F,AI$1,FALSE)</f>
        <v>#N/A</v>
      </c>
      <c r="AJ1329" s="22" t="e">
        <f>VLOOKUP($G1329,Temp!$D:$F,AJ$1,FALSE)</f>
        <v>#N/A</v>
      </c>
    </row>
    <row r="1330" spans="1:36" ht="16" x14ac:dyDescent="0.2">
      <c r="A1330" s="8" t="str">
        <f t="shared" si="20"/>
        <v>René Bonvanie Armis Security</v>
      </c>
      <c r="B1330" s="8" t="s">
        <v>6316</v>
      </c>
      <c r="C1330" s="8" t="s">
        <v>9339</v>
      </c>
      <c r="D1330" s="8" t="s">
        <v>9340</v>
      </c>
      <c r="E1330" s="8" t="s">
        <v>9341</v>
      </c>
      <c r="F1330" s="8" t="s">
        <v>9342</v>
      </c>
      <c r="G1330" s="12" t="s">
        <v>8538</v>
      </c>
      <c r="H1330" s="22" t="str">
        <f>VLOOKUP($G1330,Temp!$A:$C,H$1,FALSE)</f>
        <v>armis.com</v>
      </c>
      <c r="I1330" s="22" t="e">
        <f>VLOOKUP($G1330,Temp!$A:$C,I$1,FALSE)</f>
        <v>#VALUE!</v>
      </c>
      <c r="J1330" s="22" t="e">
        <f>VLOOKUP($G1330,Temp!$A:$C,J$1,FALSE)</f>
        <v>#VALUE!</v>
      </c>
      <c r="K1330" s="22" t="e">
        <f>VLOOKUP($G1330,Temp!$A:$C,K$1,FALSE)</f>
        <v>#VALUE!</v>
      </c>
      <c r="L1330" s="22" t="e">
        <f>VLOOKUP($G1330,Temp!$A:$C,L$1,FALSE)</f>
        <v>#VALUE!</v>
      </c>
      <c r="M1330" s="22" t="e">
        <f>VLOOKUP($G1330,Temp!$A:$C,M$1,FALSE)</f>
        <v>#VALUE!</v>
      </c>
      <c r="N1330" s="22" t="e">
        <f>VLOOKUP($G1330,Temp!$A:$C,N$1,FALSE)</f>
        <v>#VALUE!</v>
      </c>
      <c r="O1330" s="22" t="e">
        <f>VLOOKUP($G1330,Temp!$A:$C,O$1,FALSE)</f>
        <v>#VALUE!</v>
      </c>
      <c r="P1330" s="22" t="e">
        <f>VLOOKUP($G1330,Temp!$A:$C,P$1,FALSE)</f>
        <v>#VALUE!</v>
      </c>
      <c r="Q1330" s="22" t="e">
        <f>VLOOKUP($G1330,Temp!$A:$C,Q$1,FALSE)</f>
        <v>#VALUE!</v>
      </c>
      <c r="R1330" s="22" t="e">
        <f>VLOOKUP($G1330,Temp!$A:$C,R$1,FALSE)</f>
        <v>#VALUE!</v>
      </c>
      <c r="S1330" s="22" t="e">
        <f>VLOOKUP($G1330,Temp!$A:$C,S$1,FALSE)</f>
        <v>#VALUE!</v>
      </c>
      <c r="T1330" s="22" t="e">
        <f>VLOOKUP($G1330,Temp!$A:$C,T$1,FALSE)</f>
        <v>#VALUE!</v>
      </c>
      <c r="U1330" s="22" t="e">
        <f>VLOOKUP($G1330,Temp!$A:$C,U$1,FALSE)</f>
        <v>#VALUE!</v>
      </c>
      <c r="V1330" s="22" t="e">
        <f>VLOOKUP($G1330,Temp!$A:$C,V$1,FALSE)</f>
        <v>#VALUE!</v>
      </c>
      <c r="W1330" s="22" t="e">
        <f>VLOOKUP($G1330,Temp!$A:$C,W$1,FALSE)</f>
        <v>#VALUE!</v>
      </c>
      <c r="X1330" s="22" t="e">
        <f>VLOOKUP($G1330,Temp!$A:$C,X$1,FALSE)</f>
        <v>#VALUE!</v>
      </c>
      <c r="Y1330" s="22">
        <f>VLOOKUP($G1330,Temp!$A:$C,Y$1,FALSE)</f>
        <v>16</v>
      </c>
      <c r="Z1330" s="22">
        <f>VLOOKUP($G1330,Temp!$A:$C,Z$1,FALSE)</f>
        <v>2400</v>
      </c>
      <c r="AA1330" s="22" t="e">
        <f>VLOOKUP($A1330,Searches!$A:$H,AA$1,FALSE)</f>
        <v>#N/A</v>
      </c>
      <c r="AB1330" s="22" t="e">
        <f>VLOOKUP($A1330,Searches!$A:$H,AB$1,FALSE)</f>
        <v>#N/A</v>
      </c>
      <c r="AC1330" s="22" t="e">
        <f>VLOOKUP($A1330,Searches!$A:$H,AC$1,FALSE)</f>
        <v>#N/A</v>
      </c>
      <c r="AD1330" s="22" t="e">
        <f>VLOOKUP($A1330,Searches!$A:$H,AD$1,FALSE)</f>
        <v>#N/A</v>
      </c>
      <c r="AE1330" s="22" t="e">
        <f>VLOOKUP($A1330,Searches!$A:$H,AE$1,FALSE)</f>
        <v>#N/A</v>
      </c>
      <c r="AF1330" s="22" t="e">
        <f>VLOOKUP($A1330,Searches!$A:$H,AF$1,FALSE)</f>
        <v>#N/A</v>
      </c>
      <c r="AG1330" s="22" t="e">
        <f>VLOOKUP($A1330,Searches!$A:$H,AG$1,FALSE)</f>
        <v>#N/A</v>
      </c>
      <c r="AH1330" s="22" t="e">
        <f>VLOOKUP($G1330,Temp!$D:$F,AH$1,FALSE)</f>
        <v>#N/A</v>
      </c>
      <c r="AI1330" s="22" t="e">
        <f>VLOOKUP($G1330,Temp!$D:$F,AI$1,FALSE)</f>
        <v>#N/A</v>
      </c>
      <c r="AJ1330" s="22" t="e">
        <f>VLOOKUP($G1330,Temp!$D:$F,AJ$1,FALSE)</f>
        <v>#N/A</v>
      </c>
    </row>
    <row r="1331" spans="1:36" ht="16" x14ac:dyDescent="0.2">
      <c r="A1331" s="8" t="str">
        <f t="shared" si="20"/>
        <v>Mika Yamamoto SAP</v>
      </c>
      <c r="B1331" s="8" t="s">
        <v>9369</v>
      </c>
      <c r="C1331" s="8" t="s">
        <v>9370</v>
      </c>
      <c r="D1331" s="8" t="s">
        <v>9371</v>
      </c>
      <c r="E1331" s="8" t="s">
        <v>9372</v>
      </c>
      <c r="F1331" s="8" t="s">
        <v>1605</v>
      </c>
      <c r="G1331" s="12" t="s">
        <v>1462</v>
      </c>
      <c r="H1331" s="22" t="str">
        <f>VLOOKUP($G1331,Temp!$A:$C,H$1,FALSE)</f>
        <v>sap.com</v>
      </c>
      <c r="I1331" s="22" t="e">
        <f>VLOOKUP($G1331,Temp!$A:$C,I$1,FALSE)</f>
        <v>#VALUE!</v>
      </c>
      <c r="J1331" s="22" t="e">
        <f>VLOOKUP($G1331,Temp!$A:$C,J$1,FALSE)</f>
        <v>#VALUE!</v>
      </c>
      <c r="K1331" s="22" t="e">
        <f>VLOOKUP($G1331,Temp!$A:$C,K$1,FALSE)</f>
        <v>#VALUE!</v>
      </c>
      <c r="L1331" s="22" t="e">
        <f>VLOOKUP($G1331,Temp!$A:$C,L$1,FALSE)</f>
        <v>#VALUE!</v>
      </c>
      <c r="M1331" s="22" t="e">
        <f>VLOOKUP($G1331,Temp!$A:$C,M$1,FALSE)</f>
        <v>#VALUE!</v>
      </c>
      <c r="N1331" s="22" t="e">
        <f>VLOOKUP($G1331,Temp!$A:$C,N$1,FALSE)</f>
        <v>#VALUE!</v>
      </c>
      <c r="O1331" s="22" t="e">
        <f>VLOOKUP($G1331,Temp!$A:$C,O$1,FALSE)</f>
        <v>#VALUE!</v>
      </c>
      <c r="P1331" s="22" t="e">
        <f>VLOOKUP($G1331,Temp!$A:$C,P$1,FALSE)</f>
        <v>#VALUE!</v>
      </c>
      <c r="Q1331" s="22" t="e">
        <f>VLOOKUP($G1331,Temp!$A:$C,Q$1,FALSE)</f>
        <v>#VALUE!</v>
      </c>
      <c r="R1331" s="22" t="e">
        <f>VLOOKUP($G1331,Temp!$A:$C,R$1,FALSE)</f>
        <v>#VALUE!</v>
      </c>
      <c r="S1331" s="22" t="e">
        <f>VLOOKUP($G1331,Temp!$A:$C,S$1,FALSE)</f>
        <v>#VALUE!</v>
      </c>
      <c r="T1331" s="22" t="e">
        <f>VLOOKUP($G1331,Temp!$A:$C,T$1,FALSE)</f>
        <v>#VALUE!</v>
      </c>
      <c r="U1331" s="22" t="e">
        <f>VLOOKUP($G1331,Temp!$A:$C,U$1,FALSE)</f>
        <v>#VALUE!</v>
      </c>
      <c r="V1331" s="22" t="e">
        <f>VLOOKUP($G1331,Temp!$A:$C,V$1,FALSE)</f>
        <v>#VALUE!</v>
      </c>
      <c r="W1331" s="22" t="e">
        <f>VLOOKUP($G1331,Temp!$A:$C,W$1,FALSE)</f>
        <v>#VALUE!</v>
      </c>
      <c r="X1331" s="22" t="e">
        <f>VLOOKUP($G1331,Temp!$A:$C,X$1,FALSE)</f>
        <v>#VALUE!</v>
      </c>
      <c r="Y1331" s="22">
        <f>VLOOKUP($G1331,Temp!$A:$C,Y$1,FALSE)</f>
        <v>1800000</v>
      </c>
      <c r="Z1331" s="22">
        <f>VLOOKUP($G1331,Temp!$A:$C,Z$1,FALSE)</f>
        <v>371000</v>
      </c>
      <c r="AA1331" s="22" t="e">
        <f>VLOOKUP($A1331,Searches!$A:$H,AA$1,FALSE)</f>
        <v>#N/A</v>
      </c>
      <c r="AB1331" s="22" t="e">
        <f>VLOOKUP($A1331,Searches!$A:$H,AB$1,FALSE)</f>
        <v>#N/A</v>
      </c>
      <c r="AC1331" s="22" t="e">
        <f>VLOOKUP($A1331,Searches!$A:$H,AC$1,FALSE)</f>
        <v>#N/A</v>
      </c>
      <c r="AD1331" s="22" t="e">
        <f>VLOOKUP($A1331,Searches!$A:$H,AD$1,FALSE)</f>
        <v>#N/A</v>
      </c>
      <c r="AE1331" s="22" t="e">
        <f>VLOOKUP($A1331,Searches!$A:$H,AE$1,FALSE)</f>
        <v>#N/A</v>
      </c>
      <c r="AF1331" s="22" t="e">
        <f>VLOOKUP($A1331,Searches!$A:$H,AF$1,FALSE)</f>
        <v>#N/A</v>
      </c>
      <c r="AG1331" s="22" t="e">
        <f>VLOOKUP($A1331,Searches!$A:$H,AG$1,FALSE)</f>
        <v>#N/A</v>
      </c>
      <c r="AH1331" s="22" t="str">
        <f>VLOOKUP($G1331,Temp!$D:$F,AH$1,FALSE)</f>
        <v>sap.com</v>
      </c>
      <c r="AI1331" s="22">
        <f>VLOOKUP($G1331,Temp!$D:$F,AI$1,FALSE)</f>
        <v>0</v>
      </c>
      <c r="AJ1331" s="22" t="str">
        <f>VLOOKUP($G1331,Temp!$D:$F,AJ$1,FALSE)</f>
        <v>WordPress</v>
      </c>
    </row>
    <row r="1332" spans="1:36" ht="16" x14ac:dyDescent="0.2">
      <c r="A1332" s="8" t="str">
        <f t="shared" si="20"/>
        <v>Fred Studer FinancialForce</v>
      </c>
      <c r="B1332" s="8" t="s">
        <v>6138</v>
      </c>
      <c r="C1332" s="8" t="s">
        <v>7861</v>
      </c>
      <c r="D1332" s="8" t="s">
        <v>42</v>
      </c>
      <c r="E1332" s="8" t="s">
        <v>7862</v>
      </c>
      <c r="F1332" s="8" t="s">
        <v>7863</v>
      </c>
      <c r="G1332" s="12" t="s">
        <v>7864</v>
      </c>
      <c r="H1332" s="22" t="str">
        <f>VLOOKUP($G1332,Temp!$A:$C,H$1,FALSE)</f>
        <v>FinancialForce.com</v>
      </c>
      <c r="I1332" s="22" t="e">
        <f>VLOOKUP($G1332,Temp!$A:$C,I$1,FALSE)</f>
        <v>#VALUE!</v>
      </c>
      <c r="J1332" s="22" t="e">
        <f>VLOOKUP($G1332,Temp!$A:$C,J$1,FALSE)</f>
        <v>#VALUE!</v>
      </c>
      <c r="K1332" s="22" t="e">
        <f>VLOOKUP($G1332,Temp!$A:$C,K$1,FALSE)</f>
        <v>#VALUE!</v>
      </c>
      <c r="L1332" s="22" t="e">
        <f>VLOOKUP($G1332,Temp!$A:$C,L$1,FALSE)</f>
        <v>#VALUE!</v>
      </c>
      <c r="M1332" s="22" t="e">
        <f>VLOOKUP($G1332,Temp!$A:$C,M$1,FALSE)</f>
        <v>#VALUE!</v>
      </c>
      <c r="N1332" s="22" t="e">
        <f>VLOOKUP($G1332,Temp!$A:$C,N$1,FALSE)</f>
        <v>#VALUE!</v>
      </c>
      <c r="O1332" s="22" t="e">
        <f>VLOOKUP($G1332,Temp!$A:$C,O$1,FALSE)</f>
        <v>#VALUE!</v>
      </c>
      <c r="P1332" s="22" t="e">
        <f>VLOOKUP($G1332,Temp!$A:$C,P$1,FALSE)</f>
        <v>#VALUE!</v>
      </c>
      <c r="Q1332" s="22" t="e">
        <f>VLOOKUP($G1332,Temp!$A:$C,Q$1,FALSE)</f>
        <v>#VALUE!</v>
      </c>
      <c r="R1332" s="22" t="e">
        <f>VLOOKUP($G1332,Temp!$A:$C,R$1,FALSE)</f>
        <v>#VALUE!</v>
      </c>
      <c r="S1332" s="22" t="e">
        <f>VLOOKUP($G1332,Temp!$A:$C,S$1,FALSE)</f>
        <v>#VALUE!</v>
      </c>
      <c r="T1332" s="22" t="e">
        <f>VLOOKUP($G1332,Temp!$A:$C,T$1,FALSE)</f>
        <v>#VALUE!</v>
      </c>
      <c r="U1332" s="22" t="e">
        <f>VLOOKUP($G1332,Temp!$A:$C,U$1,FALSE)</f>
        <v>#VALUE!</v>
      </c>
      <c r="V1332" s="22" t="e">
        <f>VLOOKUP($G1332,Temp!$A:$C,V$1,FALSE)</f>
        <v>#VALUE!</v>
      </c>
      <c r="W1332" s="22" t="e">
        <f>VLOOKUP($G1332,Temp!$A:$C,W$1,FALSE)</f>
        <v>#VALUE!</v>
      </c>
      <c r="X1332" s="22" t="e">
        <f>VLOOKUP($G1332,Temp!$A:$C,X$1,FALSE)</f>
        <v>#VALUE!</v>
      </c>
      <c r="Y1332" s="22">
        <f>VLOOKUP($G1332,Temp!$A:$C,Y$1,FALSE)</f>
        <v>89600</v>
      </c>
      <c r="Z1332" s="22">
        <f>VLOOKUP($G1332,Temp!$A:$C,Z$1,FALSE)</f>
        <v>53600</v>
      </c>
      <c r="AA1332" s="22" t="str">
        <f>VLOOKUP($A1332,Searches!$A:$H,AA$1,FALSE)</f>
        <v>Fred Studer</v>
      </c>
      <c r="AB1332" s="22" t="str">
        <f>VLOOKUP($A1332,Searches!$A:$H,AB$1,FALSE)</f>
        <v>FinancialForce</v>
      </c>
      <c r="AC1332" s="22" t="str">
        <f>VLOOKUP($A1332,Searches!$A:$H,AC$1,FALSE)</f>
        <v>Chief Marketing Officer</v>
      </c>
      <c r="AD1332" s="22" t="str">
        <f>VLOOKUP($A1332,Searches!$A:$H,AD$1,FALSE)</f>
        <v>2nd</v>
      </c>
      <c r="AE1332" s="22" t="str">
        <f>VLOOKUP($A1332,Searches!$A:$H,AE$1,FALSE)</f>
        <v/>
      </c>
      <c r="AF1332" s="22" t="str">
        <f>VLOOKUP($A1332,Searches!$A:$H,AF$1,FALSE)</f>
        <v>San Francisco Bay Area</v>
      </c>
      <c r="AG1332" s="22" t="str">
        <f>VLOOKUP($A1332,Searches!$A:$H,AG$1,FALSE)</f>
        <v>https://www.linkedin.com/sales/profile/73812,HdRk,NAME_SEARCH?moduleKey=peopleSearchResults&amp;pageKey=sales-search3-people-refinement&amp;contextId=60BC92C971D70515801E49D6842B0000&amp;requestId=d7d5f999-ea42-434c-9cf5-f18a1052564e&amp;action=CLICK&amp;target=urn%3Ali%3AsalesLead%3A(-1%2C73812)&amp;pageNumber=12&amp;targetEl=profilelink&amp;position=9&amp;trk=lss-serp-result-lead_photo</v>
      </c>
      <c r="AH1332" s="22" t="str">
        <f>VLOOKUP($G1332,Temp!$D:$F,AH$1,FALSE)</f>
        <v>financialforce.com</v>
      </c>
      <c r="AI1332" s="22" t="str">
        <f>VLOOKUP($G1332,Temp!$D:$F,AI$1,FALSE)</f>
        <v>Marketo</v>
      </c>
      <c r="AJ1332" s="22" t="str">
        <f>VLOOKUP($G1332,Temp!$D:$F,AJ$1,FALSE)</f>
        <v>WordPress</v>
      </c>
    </row>
    <row r="1333" spans="1:36" ht="16" x14ac:dyDescent="0.2">
      <c r="A1333" s="8" t="str">
        <f t="shared" si="20"/>
        <v>Jennifer Johnson Tenable</v>
      </c>
      <c r="B1333" s="8" t="s">
        <v>546</v>
      </c>
      <c r="C1333" s="8" t="s">
        <v>3202</v>
      </c>
      <c r="D1333" s="8" t="s">
        <v>42</v>
      </c>
      <c r="E1333" s="8" t="s">
        <v>8673</v>
      </c>
      <c r="F1333" s="8" t="s">
        <v>8674</v>
      </c>
      <c r="G1333" s="12" t="s">
        <v>8648</v>
      </c>
      <c r="H1333" s="22" t="str">
        <f>VLOOKUP($G1333,Temp!$A:$C,H$1,FALSE)</f>
        <v>tenable.com</v>
      </c>
      <c r="I1333" s="22" t="e">
        <f>VLOOKUP($G1333,Temp!$A:$C,I$1,FALSE)</f>
        <v>#VALUE!</v>
      </c>
      <c r="J1333" s="22" t="e">
        <f>VLOOKUP($G1333,Temp!$A:$C,J$1,FALSE)</f>
        <v>#VALUE!</v>
      </c>
      <c r="K1333" s="22" t="e">
        <f>VLOOKUP($G1333,Temp!$A:$C,K$1,FALSE)</f>
        <v>#VALUE!</v>
      </c>
      <c r="L1333" s="22" t="e">
        <f>VLOOKUP($G1333,Temp!$A:$C,L$1,FALSE)</f>
        <v>#VALUE!</v>
      </c>
      <c r="M1333" s="22" t="e">
        <f>VLOOKUP($G1333,Temp!$A:$C,M$1,FALSE)</f>
        <v>#VALUE!</v>
      </c>
      <c r="N1333" s="22" t="e">
        <f>VLOOKUP($G1333,Temp!$A:$C,N$1,FALSE)</f>
        <v>#VALUE!</v>
      </c>
      <c r="O1333" s="22" t="e">
        <f>VLOOKUP($G1333,Temp!$A:$C,O$1,FALSE)</f>
        <v>#VALUE!</v>
      </c>
      <c r="P1333" s="22" t="e">
        <f>VLOOKUP($G1333,Temp!$A:$C,P$1,FALSE)</f>
        <v>#VALUE!</v>
      </c>
      <c r="Q1333" s="22" t="e">
        <f>VLOOKUP($G1333,Temp!$A:$C,Q$1,FALSE)</f>
        <v>#VALUE!</v>
      </c>
      <c r="R1333" s="22" t="e">
        <f>VLOOKUP($G1333,Temp!$A:$C,R$1,FALSE)</f>
        <v>#VALUE!</v>
      </c>
      <c r="S1333" s="22" t="e">
        <f>VLOOKUP($G1333,Temp!$A:$C,S$1,FALSE)</f>
        <v>#VALUE!</v>
      </c>
      <c r="T1333" s="22" t="e">
        <f>VLOOKUP($G1333,Temp!$A:$C,T$1,FALSE)</f>
        <v>#VALUE!</v>
      </c>
      <c r="U1333" s="22" t="e">
        <f>VLOOKUP($G1333,Temp!$A:$C,U$1,FALSE)</f>
        <v>#VALUE!</v>
      </c>
      <c r="V1333" s="22" t="e">
        <f>VLOOKUP($G1333,Temp!$A:$C,V$1,FALSE)</f>
        <v>#VALUE!</v>
      </c>
      <c r="W1333" s="22" t="e">
        <f>VLOOKUP($G1333,Temp!$A:$C,W$1,FALSE)</f>
        <v>#VALUE!</v>
      </c>
      <c r="X1333" s="22" t="e">
        <f>VLOOKUP($G1333,Temp!$A:$C,X$1,FALSE)</f>
        <v>#VALUE!</v>
      </c>
      <c r="Y1333" s="22">
        <f>VLOOKUP($G1333,Temp!$A:$C,Y$1,FALSE)</f>
        <v>174000</v>
      </c>
      <c r="Z1333" s="22">
        <f>VLOOKUP($G1333,Temp!$A:$C,Z$1,FALSE)</f>
        <v>18400</v>
      </c>
      <c r="AA1333" s="22" t="e">
        <f>VLOOKUP($A1333,Searches!$A:$H,AA$1,FALSE)</f>
        <v>#N/A</v>
      </c>
      <c r="AB1333" s="22" t="e">
        <f>VLOOKUP($A1333,Searches!$A:$H,AB$1,FALSE)</f>
        <v>#N/A</v>
      </c>
      <c r="AC1333" s="22" t="e">
        <f>VLOOKUP($A1333,Searches!$A:$H,AC$1,FALSE)</f>
        <v>#N/A</v>
      </c>
      <c r="AD1333" s="22" t="e">
        <f>VLOOKUP($A1333,Searches!$A:$H,AD$1,FALSE)</f>
        <v>#N/A</v>
      </c>
      <c r="AE1333" s="22" t="e">
        <f>VLOOKUP($A1333,Searches!$A:$H,AE$1,FALSE)</f>
        <v>#N/A</v>
      </c>
      <c r="AF1333" s="22" t="e">
        <f>VLOOKUP($A1333,Searches!$A:$H,AF$1,FALSE)</f>
        <v>#N/A</v>
      </c>
      <c r="AG1333" s="22" t="e">
        <f>VLOOKUP($A1333,Searches!$A:$H,AG$1,FALSE)</f>
        <v>#N/A</v>
      </c>
      <c r="AH1333" s="22" t="str">
        <f>VLOOKUP($G1333,Temp!$D:$F,AH$1,FALSE)</f>
        <v>tenable.com</v>
      </c>
      <c r="AI1333" s="22" t="str">
        <f>VLOOKUP($G1333,Temp!$D:$F,AI$1,FALSE)</f>
        <v>Marketo</v>
      </c>
      <c r="AJ1333" s="22" t="str">
        <f>VLOOKUP($G1333,Temp!$D:$F,AJ$1,FALSE)</f>
        <v>Drupal</v>
      </c>
    </row>
    <row r="1334" spans="1:36" ht="16" x14ac:dyDescent="0.2">
      <c r="A1334" s="8" t="str">
        <f t="shared" si="20"/>
        <v>Simon Mulcahy Salesforce</v>
      </c>
      <c r="B1334" s="8" t="s">
        <v>321</v>
      </c>
      <c r="C1334" s="8" t="s">
        <v>9382</v>
      </c>
      <c r="D1334" s="8" t="s">
        <v>42</v>
      </c>
      <c r="E1334" s="8" t="s">
        <v>9383</v>
      </c>
      <c r="F1334" s="8" t="s">
        <v>9384</v>
      </c>
      <c r="G1334" s="12" t="s">
        <v>8653</v>
      </c>
      <c r="H1334" s="22" t="str">
        <f>VLOOKUP($G1334,Temp!$A:$C,H$1,FALSE)</f>
        <v>salesforce.com</v>
      </c>
      <c r="I1334" s="22" t="e">
        <f>VLOOKUP($G1334,Temp!$A:$C,I$1,FALSE)</f>
        <v>#VALUE!</v>
      </c>
      <c r="J1334" s="22" t="e">
        <f>VLOOKUP($G1334,Temp!$A:$C,J$1,FALSE)</f>
        <v>#VALUE!</v>
      </c>
      <c r="K1334" s="22" t="e">
        <f>VLOOKUP($G1334,Temp!$A:$C,K$1,FALSE)</f>
        <v>#VALUE!</v>
      </c>
      <c r="L1334" s="22" t="e">
        <f>VLOOKUP($G1334,Temp!$A:$C,L$1,FALSE)</f>
        <v>#VALUE!</v>
      </c>
      <c r="M1334" s="22" t="e">
        <f>VLOOKUP($G1334,Temp!$A:$C,M$1,FALSE)</f>
        <v>#VALUE!</v>
      </c>
      <c r="N1334" s="22" t="e">
        <f>VLOOKUP($G1334,Temp!$A:$C,N$1,FALSE)</f>
        <v>#VALUE!</v>
      </c>
      <c r="O1334" s="22" t="e">
        <f>VLOOKUP($G1334,Temp!$A:$C,O$1,FALSE)</f>
        <v>#VALUE!</v>
      </c>
      <c r="P1334" s="22" t="e">
        <f>VLOOKUP($G1334,Temp!$A:$C,P$1,FALSE)</f>
        <v>#VALUE!</v>
      </c>
      <c r="Q1334" s="22" t="e">
        <f>VLOOKUP($G1334,Temp!$A:$C,Q$1,FALSE)</f>
        <v>#VALUE!</v>
      </c>
      <c r="R1334" s="22" t="e">
        <f>VLOOKUP($G1334,Temp!$A:$C,R$1,FALSE)</f>
        <v>#VALUE!</v>
      </c>
      <c r="S1334" s="22" t="e">
        <f>VLOOKUP($G1334,Temp!$A:$C,S$1,FALSE)</f>
        <v>#VALUE!</v>
      </c>
      <c r="T1334" s="22" t="e">
        <f>VLOOKUP($G1334,Temp!$A:$C,T$1,FALSE)</f>
        <v>#VALUE!</v>
      </c>
      <c r="U1334" s="22" t="e">
        <f>VLOOKUP($G1334,Temp!$A:$C,U$1,FALSE)</f>
        <v>#VALUE!</v>
      </c>
      <c r="V1334" s="22" t="e">
        <f>VLOOKUP($G1334,Temp!$A:$C,V$1,FALSE)</f>
        <v>#VALUE!</v>
      </c>
      <c r="W1334" s="22" t="e">
        <f>VLOOKUP($G1334,Temp!$A:$C,W$1,FALSE)</f>
        <v>#VALUE!</v>
      </c>
      <c r="X1334" s="22" t="e">
        <f>VLOOKUP($G1334,Temp!$A:$C,X$1,FALSE)</f>
        <v>#VALUE!</v>
      </c>
      <c r="Y1334" s="22">
        <f>VLOOKUP($G1334,Temp!$A:$C,Y$1,FALSE)</f>
        <v>11800000</v>
      </c>
      <c r="Z1334" s="22">
        <f>VLOOKUP($G1334,Temp!$A:$C,Z$1,FALSE)</f>
        <v>615000</v>
      </c>
      <c r="AA1334" s="22" t="e">
        <f>VLOOKUP($A1334,Searches!$A:$H,AA$1,FALSE)</f>
        <v>#N/A</v>
      </c>
      <c r="AB1334" s="22" t="e">
        <f>VLOOKUP($A1334,Searches!$A:$H,AB$1,FALSE)</f>
        <v>#N/A</v>
      </c>
      <c r="AC1334" s="22" t="e">
        <f>VLOOKUP($A1334,Searches!$A:$H,AC$1,FALSE)</f>
        <v>#N/A</v>
      </c>
      <c r="AD1334" s="22" t="e">
        <f>VLOOKUP($A1334,Searches!$A:$H,AD$1,FALSE)</f>
        <v>#N/A</v>
      </c>
      <c r="AE1334" s="22" t="e">
        <f>VLOOKUP($A1334,Searches!$A:$H,AE$1,FALSE)</f>
        <v>#N/A</v>
      </c>
      <c r="AF1334" s="22" t="e">
        <f>VLOOKUP($A1334,Searches!$A:$H,AF$1,FALSE)</f>
        <v>#N/A</v>
      </c>
      <c r="AG1334" s="22" t="e">
        <f>VLOOKUP($A1334,Searches!$A:$H,AG$1,FALSE)</f>
        <v>#N/A</v>
      </c>
      <c r="AH1334" s="22" t="str">
        <f>VLOOKUP($G1334,Temp!$D:$F,AH$1,FALSE)</f>
        <v>salesforce.com</v>
      </c>
      <c r="AI1334" s="22" t="str">
        <f>VLOOKUP($G1334,Temp!$D:$F,AI$1,FALSE)</f>
        <v>Pardot</v>
      </c>
      <c r="AJ1334" s="22" t="str">
        <f>VLOOKUP($G1334,Temp!$D:$F,AJ$1,FALSE)</f>
        <v>WordPress</v>
      </c>
    </row>
    <row r="1335" spans="1:36" ht="16" x14ac:dyDescent="0.2">
      <c r="A1335" s="8" t="str">
        <f t="shared" si="20"/>
        <v>Robin Matlock VMware</v>
      </c>
      <c r="B1335" s="8" t="s">
        <v>3573</v>
      </c>
      <c r="C1335" s="8" t="s">
        <v>9389</v>
      </c>
      <c r="D1335" s="8" t="s">
        <v>42</v>
      </c>
      <c r="E1335" s="8" t="s">
        <v>9390</v>
      </c>
      <c r="F1335" s="8" t="s">
        <v>9391</v>
      </c>
      <c r="G1335" s="12" t="s">
        <v>8664</v>
      </c>
      <c r="H1335" s="22" t="str">
        <f>VLOOKUP($G1335,Temp!$A:$C,H$1,FALSE)</f>
        <v>vmware.com</v>
      </c>
      <c r="I1335" s="22" t="e">
        <f>VLOOKUP($G1335,Temp!$A:$C,I$1,FALSE)</f>
        <v>#VALUE!</v>
      </c>
      <c r="J1335" s="22" t="e">
        <f>VLOOKUP($G1335,Temp!$A:$C,J$1,FALSE)</f>
        <v>#VALUE!</v>
      </c>
      <c r="K1335" s="22" t="e">
        <f>VLOOKUP($G1335,Temp!$A:$C,K$1,FALSE)</f>
        <v>#VALUE!</v>
      </c>
      <c r="L1335" s="22" t="e">
        <f>VLOOKUP($G1335,Temp!$A:$C,L$1,FALSE)</f>
        <v>#VALUE!</v>
      </c>
      <c r="M1335" s="22" t="e">
        <f>VLOOKUP($G1335,Temp!$A:$C,M$1,FALSE)</f>
        <v>#VALUE!</v>
      </c>
      <c r="N1335" s="22" t="e">
        <f>VLOOKUP($G1335,Temp!$A:$C,N$1,FALSE)</f>
        <v>#VALUE!</v>
      </c>
      <c r="O1335" s="22" t="e">
        <f>VLOOKUP($G1335,Temp!$A:$C,O$1,FALSE)</f>
        <v>#VALUE!</v>
      </c>
      <c r="P1335" s="22" t="e">
        <f>VLOOKUP($G1335,Temp!$A:$C,P$1,FALSE)</f>
        <v>#VALUE!</v>
      </c>
      <c r="Q1335" s="22" t="e">
        <f>VLOOKUP($G1335,Temp!$A:$C,Q$1,FALSE)</f>
        <v>#VALUE!</v>
      </c>
      <c r="R1335" s="22" t="e">
        <f>VLOOKUP($G1335,Temp!$A:$C,R$1,FALSE)</f>
        <v>#VALUE!</v>
      </c>
      <c r="S1335" s="22" t="e">
        <f>VLOOKUP($G1335,Temp!$A:$C,S$1,FALSE)</f>
        <v>#VALUE!</v>
      </c>
      <c r="T1335" s="22" t="e">
        <f>VLOOKUP($G1335,Temp!$A:$C,T$1,FALSE)</f>
        <v>#VALUE!</v>
      </c>
      <c r="U1335" s="22" t="e">
        <f>VLOOKUP($G1335,Temp!$A:$C,U$1,FALSE)</f>
        <v>#VALUE!</v>
      </c>
      <c r="V1335" s="22" t="e">
        <f>VLOOKUP($G1335,Temp!$A:$C,V$1,FALSE)</f>
        <v>#VALUE!</v>
      </c>
      <c r="W1335" s="22" t="e">
        <f>VLOOKUP($G1335,Temp!$A:$C,W$1,FALSE)</f>
        <v>#VALUE!</v>
      </c>
      <c r="X1335" s="22" t="e">
        <f>VLOOKUP($G1335,Temp!$A:$C,X$1,FALSE)</f>
        <v>#VALUE!</v>
      </c>
      <c r="Y1335" s="22">
        <f>VLOOKUP($G1335,Temp!$A:$C,Y$1,FALSE)</f>
        <v>0</v>
      </c>
      <c r="Z1335" s="22">
        <f>VLOOKUP($G1335,Temp!$A:$C,Z$1,FALSE)</f>
        <v>0</v>
      </c>
      <c r="AA1335" s="22" t="e">
        <f>VLOOKUP($A1335,Searches!$A:$H,AA$1,FALSE)</f>
        <v>#N/A</v>
      </c>
      <c r="AB1335" s="22" t="e">
        <f>VLOOKUP($A1335,Searches!$A:$H,AB$1,FALSE)</f>
        <v>#N/A</v>
      </c>
      <c r="AC1335" s="22" t="e">
        <f>VLOOKUP($A1335,Searches!$A:$H,AC$1,FALSE)</f>
        <v>#N/A</v>
      </c>
      <c r="AD1335" s="22" t="e">
        <f>VLOOKUP($A1335,Searches!$A:$H,AD$1,FALSE)</f>
        <v>#N/A</v>
      </c>
      <c r="AE1335" s="22" t="e">
        <f>VLOOKUP($A1335,Searches!$A:$H,AE$1,FALSE)</f>
        <v>#N/A</v>
      </c>
      <c r="AF1335" s="22" t="e">
        <f>VLOOKUP($A1335,Searches!$A:$H,AF$1,FALSE)</f>
        <v>#N/A</v>
      </c>
      <c r="AG1335" s="22" t="e">
        <f>VLOOKUP($A1335,Searches!$A:$H,AG$1,FALSE)</f>
        <v>#N/A</v>
      </c>
      <c r="AH1335" s="22" t="str">
        <f>VLOOKUP($G1335,Temp!$D:$F,AH$1,FALSE)</f>
        <v>vmware.com</v>
      </c>
      <c r="AI1335" s="22" t="str">
        <f>VLOOKUP($G1335,Temp!$D:$F,AI$1,FALSE)</f>
        <v>Marketo</v>
      </c>
      <c r="AJ1335" s="22" t="str">
        <f>VLOOKUP($G1335,Temp!$D:$F,AJ$1,FALSE)</f>
        <v>WordPress</v>
      </c>
    </row>
    <row r="1336" spans="1:36" ht="16" x14ac:dyDescent="0.2">
      <c r="A1336" s="8" t="str">
        <f t="shared" si="20"/>
        <v>Kate Hutchison Veeam Software</v>
      </c>
      <c r="B1336" s="8" t="s">
        <v>9397</v>
      </c>
      <c r="C1336" s="8" t="s">
        <v>2937</v>
      </c>
      <c r="D1336" s="8" t="s">
        <v>42</v>
      </c>
      <c r="E1336" s="8" t="s">
        <v>9398</v>
      </c>
      <c r="F1336" s="8" t="s">
        <v>9399</v>
      </c>
      <c r="G1336" s="12" t="s">
        <v>8668</v>
      </c>
      <c r="H1336" s="22" t="str">
        <f>VLOOKUP($G1336,Temp!$A:$C,H$1,FALSE)</f>
        <v>veeam.com</v>
      </c>
      <c r="I1336" s="22" t="e">
        <f>VLOOKUP($G1336,Temp!$A:$C,I$1,FALSE)</f>
        <v>#VALUE!</v>
      </c>
      <c r="J1336" s="22" t="e">
        <f>VLOOKUP($G1336,Temp!$A:$C,J$1,FALSE)</f>
        <v>#VALUE!</v>
      </c>
      <c r="K1336" s="22" t="e">
        <f>VLOOKUP($G1336,Temp!$A:$C,K$1,FALSE)</f>
        <v>#VALUE!</v>
      </c>
      <c r="L1336" s="22" t="e">
        <f>VLOOKUP($G1336,Temp!$A:$C,L$1,FALSE)</f>
        <v>#VALUE!</v>
      </c>
      <c r="M1336" s="22" t="e">
        <f>VLOOKUP($G1336,Temp!$A:$C,M$1,FALSE)</f>
        <v>#VALUE!</v>
      </c>
      <c r="N1336" s="22" t="e">
        <f>VLOOKUP($G1336,Temp!$A:$C,N$1,FALSE)</f>
        <v>#VALUE!</v>
      </c>
      <c r="O1336" s="22" t="e">
        <f>VLOOKUP($G1336,Temp!$A:$C,O$1,FALSE)</f>
        <v>#VALUE!</v>
      </c>
      <c r="P1336" s="22" t="e">
        <f>VLOOKUP($G1336,Temp!$A:$C,P$1,FALSE)</f>
        <v>#VALUE!</v>
      </c>
      <c r="Q1336" s="22" t="e">
        <f>VLOOKUP($G1336,Temp!$A:$C,Q$1,FALSE)</f>
        <v>#VALUE!</v>
      </c>
      <c r="R1336" s="22" t="e">
        <f>VLOOKUP($G1336,Temp!$A:$C,R$1,FALSE)</f>
        <v>#VALUE!</v>
      </c>
      <c r="S1336" s="22" t="e">
        <f>VLOOKUP($G1336,Temp!$A:$C,S$1,FALSE)</f>
        <v>#VALUE!</v>
      </c>
      <c r="T1336" s="22" t="e">
        <f>VLOOKUP($G1336,Temp!$A:$C,T$1,FALSE)</f>
        <v>#VALUE!</v>
      </c>
      <c r="U1336" s="22" t="e">
        <f>VLOOKUP($G1336,Temp!$A:$C,U$1,FALSE)</f>
        <v>#VALUE!</v>
      </c>
      <c r="V1336" s="22" t="e">
        <f>VLOOKUP($G1336,Temp!$A:$C,V$1,FALSE)</f>
        <v>#VALUE!</v>
      </c>
      <c r="W1336" s="22" t="e">
        <f>VLOOKUP($G1336,Temp!$A:$C,W$1,FALSE)</f>
        <v>#VALUE!</v>
      </c>
      <c r="X1336" s="22" t="e">
        <f>VLOOKUP($G1336,Temp!$A:$C,X$1,FALSE)</f>
        <v>#VALUE!</v>
      </c>
      <c r="Y1336" s="22">
        <f>VLOOKUP($G1336,Temp!$A:$C,Y$1,FALSE)</f>
        <v>736000</v>
      </c>
      <c r="Z1336" s="22">
        <f>VLOOKUP($G1336,Temp!$A:$C,Z$1,FALSE)</f>
        <v>0</v>
      </c>
      <c r="AA1336" s="22" t="e">
        <f>VLOOKUP($A1336,Searches!$A:$H,AA$1,FALSE)</f>
        <v>#N/A</v>
      </c>
      <c r="AB1336" s="22" t="e">
        <f>VLOOKUP($A1336,Searches!$A:$H,AB$1,FALSE)</f>
        <v>#N/A</v>
      </c>
      <c r="AC1336" s="22" t="e">
        <f>VLOOKUP($A1336,Searches!$A:$H,AC$1,FALSE)</f>
        <v>#N/A</v>
      </c>
      <c r="AD1336" s="22" t="e">
        <f>VLOOKUP($A1336,Searches!$A:$H,AD$1,FALSE)</f>
        <v>#N/A</v>
      </c>
      <c r="AE1336" s="22" t="e">
        <f>VLOOKUP($A1336,Searches!$A:$H,AE$1,FALSE)</f>
        <v>#N/A</v>
      </c>
      <c r="AF1336" s="22" t="e">
        <f>VLOOKUP($A1336,Searches!$A:$H,AF$1,FALSE)</f>
        <v>#N/A</v>
      </c>
      <c r="AG1336" s="22" t="e">
        <f>VLOOKUP($A1336,Searches!$A:$H,AG$1,FALSE)</f>
        <v>#N/A</v>
      </c>
      <c r="AH1336" s="22" t="str">
        <f>VLOOKUP($G1336,Temp!$D:$F,AH$1,FALSE)</f>
        <v>veeam.com</v>
      </c>
      <c r="AI1336" s="22" t="str">
        <f>VLOOKUP($G1336,Temp!$D:$F,AI$1,FALSE)</f>
        <v>Marketo</v>
      </c>
      <c r="AJ1336" s="22" t="str">
        <f>VLOOKUP($G1336,Temp!$D:$F,AJ$1,FALSE)</f>
        <v>WordPress</v>
      </c>
    </row>
    <row r="1337" spans="1:36" ht="16" x14ac:dyDescent="0.2">
      <c r="A1337" s="8" t="str">
        <f t="shared" si="20"/>
        <v>Edmond Macri Wayfair</v>
      </c>
      <c r="B1337" s="8" t="s">
        <v>9405</v>
      </c>
      <c r="C1337" s="8" t="s">
        <v>9406</v>
      </c>
      <c r="D1337" s="8" t="s">
        <v>5438</v>
      </c>
      <c r="E1337" s="8" t="s">
        <v>9407</v>
      </c>
      <c r="F1337" s="8" t="s">
        <v>9408</v>
      </c>
      <c r="G1337" s="12" t="s">
        <v>8672</v>
      </c>
      <c r="H1337" s="22" t="str">
        <f>VLOOKUP($G1337,Temp!$A:$C,H$1,FALSE)</f>
        <v>wayfair.com</v>
      </c>
      <c r="I1337" s="22" t="e">
        <f>VLOOKUP($G1337,Temp!$A:$C,I$1,FALSE)</f>
        <v>#VALUE!</v>
      </c>
      <c r="J1337" s="22" t="e">
        <f>VLOOKUP($G1337,Temp!$A:$C,J$1,FALSE)</f>
        <v>#VALUE!</v>
      </c>
      <c r="K1337" s="22" t="e">
        <f>VLOOKUP($G1337,Temp!$A:$C,K$1,FALSE)</f>
        <v>#VALUE!</v>
      </c>
      <c r="L1337" s="22" t="e">
        <f>VLOOKUP($G1337,Temp!$A:$C,L$1,FALSE)</f>
        <v>#VALUE!</v>
      </c>
      <c r="M1337" s="22" t="e">
        <f>VLOOKUP($G1337,Temp!$A:$C,M$1,FALSE)</f>
        <v>#VALUE!</v>
      </c>
      <c r="N1337" s="22" t="e">
        <f>VLOOKUP($G1337,Temp!$A:$C,N$1,FALSE)</f>
        <v>#VALUE!</v>
      </c>
      <c r="O1337" s="22" t="e">
        <f>VLOOKUP($G1337,Temp!$A:$C,O$1,FALSE)</f>
        <v>#VALUE!</v>
      </c>
      <c r="P1337" s="22" t="e">
        <f>VLOOKUP($G1337,Temp!$A:$C,P$1,FALSE)</f>
        <v>#VALUE!</v>
      </c>
      <c r="Q1337" s="22" t="e">
        <f>VLOOKUP($G1337,Temp!$A:$C,Q$1,FALSE)</f>
        <v>#VALUE!</v>
      </c>
      <c r="R1337" s="22" t="e">
        <f>VLOOKUP($G1337,Temp!$A:$C,R$1,FALSE)</f>
        <v>#VALUE!</v>
      </c>
      <c r="S1337" s="22" t="e">
        <f>VLOOKUP($G1337,Temp!$A:$C,S$1,FALSE)</f>
        <v>#VALUE!</v>
      </c>
      <c r="T1337" s="22" t="e">
        <f>VLOOKUP($G1337,Temp!$A:$C,T$1,FALSE)</f>
        <v>#VALUE!</v>
      </c>
      <c r="U1337" s="22" t="e">
        <f>VLOOKUP($G1337,Temp!$A:$C,U$1,FALSE)</f>
        <v>#VALUE!</v>
      </c>
      <c r="V1337" s="22" t="e">
        <f>VLOOKUP($G1337,Temp!$A:$C,V$1,FALSE)</f>
        <v>#VALUE!</v>
      </c>
      <c r="W1337" s="22" t="e">
        <f>VLOOKUP($G1337,Temp!$A:$C,W$1,FALSE)</f>
        <v>#VALUE!</v>
      </c>
      <c r="X1337" s="22" t="e">
        <f>VLOOKUP($G1337,Temp!$A:$C,X$1,FALSE)</f>
        <v>#VALUE!</v>
      </c>
      <c r="Y1337" s="22">
        <f>VLOOKUP($G1337,Temp!$A:$C,Y$1,FALSE)</f>
        <v>31600000</v>
      </c>
      <c r="Z1337" s="22">
        <f>VLOOKUP($G1337,Temp!$A:$C,Z$1,FALSE)</f>
        <v>600000</v>
      </c>
      <c r="AA1337" s="22" t="e">
        <f>VLOOKUP($A1337,Searches!$A:$H,AA$1,FALSE)</f>
        <v>#N/A</v>
      </c>
      <c r="AB1337" s="22" t="e">
        <f>VLOOKUP($A1337,Searches!$A:$H,AB$1,FALSE)</f>
        <v>#N/A</v>
      </c>
      <c r="AC1337" s="22" t="e">
        <f>VLOOKUP($A1337,Searches!$A:$H,AC$1,FALSE)</f>
        <v>#N/A</v>
      </c>
      <c r="AD1337" s="22" t="e">
        <f>VLOOKUP($A1337,Searches!$A:$H,AD$1,FALSE)</f>
        <v>#N/A</v>
      </c>
      <c r="AE1337" s="22" t="e">
        <f>VLOOKUP($A1337,Searches!$A:$H,AE$1,FALSE)</f>
        <v>#N/A</v>
      </c>
      <c r="AF1337" s="22" t="e">
        <f>VLOOKUP($A1337,Searches!$A:$H,AF$1,FALSE)</f>
        <v>#N/A</v>
      </c>
      <c r="AG1337" s="22" t="e">
        <f>VLOOKUP($A1337,Searches!$A:$H,AG$1,FALSE)</f>
        <v>#N/A</v>
      </c>
      <c r="AH1337" s="22" t="e">
        <f>VLOOKUP($G1337,Temp!$D:$F,AH$1,FALSE)</f>
        <v>#N/A</v>
      </c>
      <c r="AI1337" s="22" t="e">
        <f>VLOOKUP($G1337,Temp!$D:$F,AI$1,FALSE)</f>
        <v>#N/A</v>
      </c>
      <c r="AJ1337" s="22" t="e">
        <f>VLOOKUP($G1337,Temp!$D:$F,AJ$1,FALSE)</f>
        <v>#N/A</v>
      </c>
    </row>
    <row r="1338" spans="1:36" ht="16" x14ac:dyDescent="0.2">
      <c r="A1338" s="8" t="str">
        <f t="shared" si="20"/>
        <v>Matthew Anderson Roku Inc.</v>
      </c>
      <c r="B1338" s="8" t="s">
        <v>167</v>
      </c>
      <c r="C1338" s="8" t="s">
        <v>5694</v>
      </c>
      <c r="D1338" s="8" t="s">
        <v>42</v>
      </c>
      <c r="E1338" s="8" t="s">
        <v>8249</v>
      </c>
      <c r="F1338" s="8" t="s">
        <v>8250</v>
      </c>
      <c r="G1338" s="12" t="s">
        <v>8251</v>
      </c>
      <c r="H1338" s="22" t="str">
        <f>VLOOKUP($G1338,Temp!$A:$C,H$1,FALSE)</f>
        <v>roku.com</v>
      </c>
      <c r="I1338" s="22" t="e">
        <f>VLOOKUP($G1338,Temp!$A:$C,I$1,FALSE)</f>
        <v>#VALUE!</v>
      </c>
      <c r="J1338" s="22" t="e">
        <f>VLOOKUP($G1338,Temp!$A:$C,J$1,FALSE)</f>
        <v>#VALUE!</v>
      </c>
      <c r="K1338" s="22" t="e">
        <f>VLOOKUP($G1338,Temp!$A:$C,K$1,FALSE)</f>
        <v>#VALUE!</v>
      </c>
      <c r="L1338" s="22" t="e">
        <f>VLOOKUP($G1338,Temp!$A:$C,L$1,FALSE)</f>
        <v>#VALUE!</v>
      </c>
      <c r="M1338" s="22" t="e">
        <f>VLOOKUP($G1338,Temp!$A:$C,M$1,FALSE)</f>
        <v>#VALUE!</v>
      </c>
      <c r="N1338" s="22" t="e">
        <f>VLOOKUP($G1338,Temp!$A:$C,N$1,FALSE)</f>
        <v>#VALUE!</v>
      </c>
      <c r="O1338" s="22" t="e">
        <f>VLOOKUP($G1338,Temp!$A:$C,O$1,FALSE)</f>
        <v>#VALUE!</v>
      </c>
      <c r="P1338" s="22" t="e">
        <f>VLOOKUP($G1338,Temp!$A:$C,P$1,FALSE)</f>
        <v>#VALUE!</v>
      </c>
      <c r="Q1338" s="22" t="e">
        <f>VLOOKUP($G1338,Temp!$A:$C,Q$1,FALSE)</f>
        <v>#VALUE!</v>
      </c>
      <c r="R1338" s="22" t="e">
        <f>VLOOKUP($G1338,Temp!$A:$C,R$1,FALSE)</f>
        <v>#VALUE!</v>
      </c>
      <c r="S1338" s="22" t="e">
        <f>VLOOKUP($G1338,Temp!$A:$C,S$1,FALSE)</f>
        <v>#VALUE!</v>
      </c>
      <c r="T1338" s="22" t="e">
        <f>VLOOKUP($G1338,Temp!$A:$C,T$1,FALSE)</f>
        <v>#VALUE!</v>
      </c>
      <c r="U1338" s="22" t="e">
        <f>VLOOKUP($G1338,Temp!$A:$C,U$1,FALSE)</f>
        <v>#VALUE!</v>
      </c>
      <c r="V1338" s="22" t="e">
        <f>VLOOKUP($G1338,Temp!$A:$C,V$1,FALSE)</f>
        <v>#VALUE!</v>
      </c>
      <c r="W1338" s="22" t="e">
        <f>VLOOKUP($G1338,Temp!$A:$C,W$1,FALSE)</f>
        <v>#VALUE!</v>
      </c>
      <c r="X1338" s="22" t="e">
        <f>VLOOKUP($G1338,Temp!$A:$C,X$1,FALSE)</f>
        <v>#VALUE!</v>
      </c>
      <c r="Y1338" s="22">
        <f>VLOOKUP($G1338,Temp!$A:$C,Y$1,FALSE)</f>
        <v>0</v>
      </c>
      <c r="Z1338" s="22">
        <f>VLOOKUP($G1338,Temp!$A:$C,Z$1,FALSE)</f>
        <v>0</v>
      </c>
      <c r="AA1338" s="22" t="e">
        <f>VLOOKUP($A1338,Searches!$A:$H,AA$1,FALSE)</f>
        <v>#N/A</v>
      </c>
      <c r="AB1338" s="22" t="e">
        <f>VLOOKUP($A1338,Searches!$A:$H,AB$1,FALSE)</f>
        <v>#N/A</v>
      </c>
      <c r="AC1338" s="22" t="e">
        <f>VLOOKUP($A1338,Searches!$A:$H,AC$1,FALSE)</f>
        <v>#N/A</v>
      </c>
      <c r="AD1338" s="22" t="e">
        <f>VLOOKUP($A1338,Searches!$A:$H,AD$1,FALSE)</f>
        <v>#N/A</v>
      </c>
      <c r="AE1338" s="22" t="e">
        <f>VLOOKUP($A1338,Searches!$A:$H,AE$1,FALSE)</f>
        <v>#N/A</v>
      </c>
      <c r="AF1338" s="22" t="e">
        <f>VLOOKUP($A1338,Searches!$A:$H,AF$1,FALSE)</f>
        <v>#N/A</v>
      </c>
      <c r="AG1338" s="22" t="e">
        <f>VLOOKUP($A1338,Searches!$A:$H,AG$1,FALSE)</f>
        <v>#N/A</v>
      </c>
      <c r="AH1338" s="22" t="str">
        <f>VLOOKUP($G1338,Temp!$D:$F,AH$1,FALSE)</f>
        <v>roku.com</v>
      </c>
      <c r="AI1338" s="22">
        <f>VLOOKUP($G1338,Temp!$D:$F,AI$1,FALSE)</f>
        <v>0</v>
      </c>
      <c r="AJ1338" s="22" t="str">
        <f>VLOOKUP($G1338,Temp!$D:$F,AJ$1,FALSE)</f>
        <v>Drupal</v>
      </c>
    </row>
    <row r="1339" spans="1:36" ht="16" x14ac:dyDescent="0.2">
      <c r="A1339" s="8" t="str">
        <f t="shared" si="20"/>
        <v>Sofía Palamarchuk Abstracta Inc.</v>
      </c>
      <c r="B1339" s="8" t="s">
        <v>9423</v>
      </c>
      <c r="C1339" s="8" t="s">
        <v>9424</v>
      </c>
      <c r="D1339" s="8" t="s">
        <v>9425</v>
      </c>
      <c r="E1339" s="8" t="s">
        <v>9426</v>
      </c>
      <c r="F1339" s="8" t="s">
        <v>9427</v>
      </c>
      <c r="G1339" s="12" t="s">
        <v>8692</v>
      </c>
      <c r="H1339" s="22" t="str">
        <f>VLOOKUP($G1339,Temp!$A:$C,H$1,FALSE)</f>
        <v>abstracta.us</v>
      </c>
      <c r="I1339" s="22" t="e">
        <f>VLOOKUP($G1339,Temp!$A:$C,I$1,FALSE)</f>
        <v>#VALUE!</v>
      </c>
      <c r="J1339" s="22" t="e">
        <f>VLOOKUP($G1339,Temp!$A:$C,J$1,FALSE)</f>
        <v>#VALUE!</v>
      </c>
      <c r="K1339" s="22" t="e">
        <f>VLOOKUP($G1339,Temp!$A:$C,K$1,FALSE)</f>
        <v>#VALUE!</v>
      </c>
      <c r="L1339" s="22" t="e">
        <f>VLOOKUP($G1339,Temp!$A:$C,L$1,FALSE)</f>
        <v>#VALUE!</v>
      </c>
      <c r="M1339" s="22" t="e">
        <f>VLOOKUP($G1339,Temp!$A:$C,M$1,FALSE)</f>
        <v>#VALUE!</v>
      </c>
      <c r="N1339" s="22" t="e">
        <f>VLOOKUP($G1339,Temp!$A:$C,N$1,FALSE)</f>
        <v>#VALUE!</v>
      </c>
      <c r="O1339" s="22" t="e">
        <f>VLOOKUP($G1339,Temp!$A:$C,O$1,FALSE)</f>
        <v>#VALUE!</v>
      </c>
      <c r="P1339" s="22" t="e">
        <f>VLOOKUP($G1339,Temp!$A:$C,P$1,FALSE)</f>
        <v>#VALUE!</v>
      </c>
      <c r="Q1339" s="22" t="e">
        <f>VLOOKUP($G1339,Temp!$A:$C,Q$1,FALSE)</f>
        <v>#VALUE!</v>
      </c>
      <c r="R1339" s="22" t="e">
        <f>VLOOKUP($G1339,Temp!$A:$C,R$1,FALSE)</f>
        <v>#VALUE!</v>
      </c>
      <c r="S1339" s="22" t="e">
        <f>VLOOKUP($G1339,Temp!$A:$C,S$1,FALSE)</f>
        <v>#VALUE!</v>
      </c>
      <c r="T1339" s="22" t="e">
        <f>VLOOKUP($G1339,Temp!$A:$C,T$1,FALSE)</f>
        <v>#VALUE!</v>
      </c>
      <c r="U1339" s="22" t="e">
        <f>VLOOKUP($G1339,Temp!$A:$C,U$1,FALSE)</f>
        <v>#VALUE!</v>
      </c>
      <c r="V1339" s="22" t="e">
        <f>VLOOKUP($G1339,Temp!$A:$C,V$1,FALSE)</f>
        <v>#VALUE!</v>
      </c>
      <c r="W1339" s="22" t="e">
        <f>VLOOKUP($G1339,Temp!$A:$C,W$1,FALSE)</f>
        <v>#VALUE!</v>
      </c>
      <c r="X1339" s="22" t="e">
        <f>VLOOKUP($G1339,Temp!$A:$C,X$1,FALSE)</f>
        <v>#VALUE!</v>
      </c>
      <c r="Y1339" s="22">
        <f>VLOOKUP($G1339,Temp!$A:$C,Y$1,FALSE)</f>
        <v>945</v>
      </c>
      <c r="Z1339" s="22">
        <f>VLOOKUP($G1339,Temp!$A:$C,Z$1,FALSE)</f>
        <v>211</v>
      </c>
      <c r="AA1339" s="22" t="str">
        <f>VLOOKUP($A1339,Searches!$A:$H,AA$1,FALSE)</f>
        <v>Sofía Palamarchuk</v>
      </c>
      <c r="AB1339" s="22" t="str">
        <f>VLOOKUP($A1339,Searches!$A:$H,AB$1,FALSE)</f>
        <v>Abstracta Inc.</v>
      </c>
      <c r="AC1339" s="22" t="str">
        <f>VLOOKUP($A1339,Searches!$A:$H,AC$1,FALSE)</f>
        <v>Chief Executive Officer US</v>
      </c>
      <c r="AD1339" s="22" t="str">
        <f>VLOOKUP($A1339,Searches!$A:$H,AD$1,FALSE)</f>
        <v>2nd</v>
      </c>
      <c r="AE1339" s="22" t="str">
        <f>VLOOKUP($A1339,Searches!$A:$H,AE$1,FALSE)</f>
        <v>Open link</v>
      </c>
      <c r="AF1339" s="22" t="str">
        <f>VLOOKUP($A1339,Searches!$A:$H,AF$1,FALSE)</f>
        <v>San Francisco Bay Area</v>
      </c>
      <c r="AG1339" s="22" t="str">
        <f>VLOOKUP($A1339,Searches!$A:$H,AG$1,FALSE)</f>
        <v>https://www.linkedin.com/sales/profile/322954787,kbd7,NAME_SEARCH?moduleKey=peopleSearchResults&amp;pageKey=sales-search3-people-refinement&amp;contextId=60BC92C971D70515801E49D6842B0000&amp;requestId=655dabb3-a902-485b-bbe6-d4c8c8e7a79d&amp;action=CLICK&amp;target=urn%3Ali%3AsalesLead%3A(-1%2C322954787)&amp;pageNumber=0&amp;targetEl=profilelink&amp;position=12&amp;trk=lss-serp-result-lead_photo</v>
      </c>
      <c r="AH1339" s="22" t="e">
        <f>VLOOKUP($G1339,Temp!$D:$F,AH$1,FALSE)</f>
        <v>#N/A</v>
      </c>
      <c r="AI1339" s="22" t="e">
        <f>VLOOKUP($G1339,Temp!$D:$F,AI$1,FALSE)</f>
        <v>#N/A</v>
      </c>
      <c r="AJ1339" s="22" t="e">
        <f>VLOOKUP($G1339,Temp!$D:$F,AJ$1,FALSE)</f>
        <v>#N/A</v>
      </c>
    </row>
    <row r="1340" spans="1:36" ht="16" x14ac:dyDescent="0.2">
      <c r="A1340" s="8" t="str">
        <f t="shared" si="20"/>
        <v>Jeremy Wacksman Zillow Group</v>
      </c>
      <c r="B1340" s="8" t="s">
        <v>5580</v>
      </c>
      <c r="C1340" s="8" t="s">
        <v>9435</v>
      </c>
      <c r="D1340" s="8" t="s">
        <v>42</v>
      </c>
      <c r="E1340" s="8" t="s">
        <v>9436</v>
      </c>
      <c r="F1340" s="8" t="s">
        <v>9437</v>
      </c>
      <c r="G1340" s="12" t="s">
        <v>8701</v>
      </c>
      <c r="H1340" s="22" t="str">
        <f>VLOOKUP($G1340,Temp!$A:$C,H$1,FALSE)</f>
        <v>zillowgroup.com</v>
      </c>
      <c r="I1340" s="22" t="e">
        <f>VLOOKUP($G1340,Temp!$A:$C,I$1,FALSE)</f>
        <v>#VALUE!</v>
      </c>
      <c r="J1340" s="22" t="e">
        <f>VLOOKUP($G1340,Temp!$A:$C,J$1,FALSE)</f>
        <v>#VALUE!</v>
      </c>
      <c r="K1340" s="22" t="e">
        <f>VLOOKUP($G1340,Temp!$A:$C,K$1,FALSE)</f>
        <v>#VALUE!</v>
      </c>
      <c r="L1340" s="22" t="e">
        <f>VLOOKUP($G1340,Temp!$A:$C,L$1,FALSE)</f>
        <v>#VALUE!</v>
      </c>
      <c r="M1340" s="22" t="e">
        <f>VLOOKUP($G1340,Temp!$A:$C,M$1,FALSE)</f>
        <v>#VALUE!</v>
      </c>
      <c r="N1340" s="22" t="e">
        <f>VLOOKUP($G1340,Temp!$A:$C,N$1,FALSE)</f>
        <v>#VALUE!</v>
      </c>
      <c r="O1340" s="22" t="e">
        <f>VLOOKUP($G1340,Temp!$A:$C,O$1,FALSE)</f>
        <v>#VALUE!</v>
      </c>
      <c r="P1340" s="22" t="e">
        <f>VLOOKUP($G1340,Temp!$A:$C,P$1,FALSE)</f>
        <v>#VALUE!</v>
      </c>
      <c r="Q1340" s="22" t="e">
        <f>VLOOKUP($G1340,Temp!$A:$C,Q$1,FALSE)</f>
        <v>#VALUE!</v>
      </c>
      <c r="R1340" s="22" t="e">
        <f>VLOOKUP($G1340,Temp!$A:$C,R$1,FALSE)</f>
        <v>#VALUE!</v>
      </c>
      <c r="S1340" s="22" t="e">
        <f>VLOOKUP($G1340,Temp!$A:$C,S$1,FALSE)</f>
        <v>#VALUE!</v>
      </c>
      <c r="T1340" s="22" t="e">
        <f>VLOOKUP($G1340,Temp!$A:$C,T$1,FALSE)</f>
        <v>#VALUE!</v>
      </c>
      <c r="U1340" s="22" t="e">
        <f>VLOOKUP($G1340,Temp!$A:$C,U$1,FALSE)</f>
        <v>#VALUE!</v>
      </c>
      <c r="V1340" s="22" t="e">
        <f>VLOOKUP($G1340,Temp!$A:$C,V$1,FALSE)</f>
        <v>#VALUE!</v>
      </c>
      <c r="W1340" s="22" t="e">
        <f>VLOOKUP($G1340,Temp!$A:$C,W$1,FALSE)</f>
        <v>#VALUE!</v>
      </c>
      <c r="X1340" s="22" t="e">
        <f>VLOOKUP($G1340,Temp!$A:$C,X$1,FALSE)</f>
        <v>#VALUE!</v>
      </c>
      <c r="Y1340" s="22">
        <f>VLOOKUP($G1340,Temp!$A:$C,Y$1,FALSE)</f>
        <v>11300</v>
      </c>
      <c r="Z1340" s="22">
        <f>VLOOKUP($G1340,Temp!$A:$C,Z$1,FALSE)</f>
        <v>0</v>
      </c>
      <c r="AA1340" s="22" t="str">
        <f>VLOOKUP($A1340,Searches!$A:$H,AA$1,FALSE)</f>
        <v>Jeremy Wacksman</v>
      </c>
      <c r="AB1340" s="22" t="str">
        <f>VLOOKUP($A1340,Searches!$A:$H,AB$1,FALSE)</f>
        <v>Zillow Group</v>
      </c>
      <c r="AC1340" s="22" t="str">
        <f>VLOOKUP($A1340,Searches!$A:$H,AC$1,FALSE)</f>
        <v>Chief Marketing Officer</v>
      </c>
      <c r="AD1340" s="22" t="str">
        <f>VLOOKUP($A1340,Searches!$A:$H,AD$1,FALSE)</f>
        <v>2nd</v>
      </c>
      <c r="AE1340" s="22" t="str">
        <f>VLOOKUP($A1340,Searches!$A:$H,AE$1,FALSE)</f>
        <v>Open link</v>
      </c>
      <c r="AF1340" s="22" t="str">
        <f>VLOOKUP($A1340,Searches!$A:$H,AF$1,FALSE)</f>
        <v>Greater Seattle Area</v>
      </c>
      <c r="AG1340" s="22" t="str">
        <f>VLOOKUP($A1340,Searches!$A:$H,AG$1,FALSE)</f>
        <v>https://www.linkedin.com/sales/profile/1191442,U4nr,NAME_SEARCH?moduleKey=peopleSearchResults&amp;pageKey=sales-search3-people-refinement&amp;contextId=60BC92C971D70515801E49D6842B0000&amp;requestId=22dcc521-017c-4a62-989c-d4ce272098af&amp;action=CLICK&amp;target=urn%3Ali%3AsalesLead%3A(-1%2C1191442)&amp;pageNumber=16&amp;targetEl=profilelink&amp;position=2&amp;trk=lss-serp-result-lead_photo</v>
      </c>
      <c r="AH1340" s="22" t="str">
        <f>VLOOKUP($G1340,Temp!$D:$F,AH$1,FALSE)</f>
        <v>zillowgroup.com</v>
      </c>
      <c r="AI1340" s="22">
        <f>VLOOKUP($G1340,Temp!$D:$F,AI$1,FALSE)</f>
        <v>0</v>
      </c>
      <c r="AJ1340" s="22" t="str">
        <f>VLOOKUP($G1340,Temp!$D:$F,AJ$1,FALSE)</f>
        <v>WordPress</v>
      </c>
    </row>
    <row r="1341" spans="1:36" ht="16" x14ac:dyDescent="0.2">
      <c r="A1341" s="8" t="str">
        <f t="shared" si="20"/>
        <v>Shawn Hansen Heap</v>
      </c>
      <c r="B1341" s="8" t="s">
        <v>7897</v>
      </c>
      <c r="C1341" s="8" t="s">
        <v>4769</v>
      </c>
      <c r="D1341" s="8" t="s">
        <v>42</v>
      </c>
      <c r="E1341" s="8" t="s">
        <v>9440</v>
      </c>
      <c r="F1341" s="8" t="s">
        <v>9441</v>
      </c>
      <c r="G1341" s="12" t="s">
        <v>9442</v>
      </c>
      <c r="H1341" s="22" t="e">
        <f>VLOOKUP($G1341,Temp!$A:$C,H$1,FALSE)</f>
        <v>#N/A</v>
      </c>
      <c r="I1341" s="22" t="e">
        <f>VLOOKUP($G1341,Temp!$A:$C,I$1,FALSE)</f>
        <v>#N/A</v>
      </c>
      <c r="J1341" s="22" t="e">
        <f>VLOOKUP($G1341,Temp!$A:$C,J$1,FALSE)</f>
        <v>#N/A</v>
      </c>
      <c r="K1341" s="22" t="e">
        <f>VLOOKUP($G1341,Temp!$A:$C,K$1,FALSE)</f>
        <v>#N/A</v>
      </c>
      <c r="L1341" s="22" t="e">
        <f>VLOOKUP($G1341,Temp!$A:$C,L$1,FALSE)</f>
        <v>#N/A</v>
      </c>
      <c r="M1341" s="22" t="e">
        <f>VLOOKUP($G1341,Temp!$A:$C,M$1,FALSE)</f>
        <v>#N/A</v>
      </c>
      <c r="N1341" s="22" t="e">
        <f>VLOOKUP($G1341,Temp!$A:$C,N$1,FALSE)</f>
        <v>#N/A</v>
      </c>
      <c r="O1341" s="22" t="e">
        <f>VLOOKUP($G1341,Temp!$A:$C,O$1,FALSE)</f>
        <v>#N/A</v>
      </c>
      <c r="P1341" s="22" t="e">
        <f>VLOOKUP($G1341,Temp!$A:$C,P$1,FALSE)</f>
        <v>#N/A</v>
      </c>
      <c r="Q1341" s="22" t="e">
        <f>VLOOKUP($G1341,Temp!$A:$C,Q$1,FALSE)</f>
        <v>#N/A</v>
      </c>
      <c r="R1341" s="22" t="e">
        <f>VLOOKUP($G1341,Temp!$A:$C,R$1,FALSE)</f>
        <v>#N/A</v>
      </c>
      <c r="S1341" s="22" t="e">
        <f>VLOOKUP($G1341,Temp!$A:$C,S$1,FALSE)</f>
        <v>#N/A</v>
      </c>
      <c r="T1341" s="22" t="e">
        <f>VLOOKUP($G1341,Temp!$A:$C,T$1,FALSE)</f>
        <v>#N/A</v>
      </c>
      <c r="U1341" s="22" t="e">
        <f>VLOOKUP($G1341,Temp!$A:$C,U$1,FALSE)</f>
        <v>#N/A</v>
      </c>
      <c r="V1341" s="22" t="e">
        <f>VLOOKUP($G1341,Temp!$A:$C,V$1,FALSE)</f>
        <v>#N/A</v>
      </c>
      <c r="W1341" s="22" t="e">
        <f>VLOOKUP($G1341,Temp!$A:$C,W$1,FALSE)</f>
        <v>#N/A</v>
      </c>
      <c r="X1341" s="22" t="e">
        <f>VLOOKUP($G1341,Temp!$A:$C,X$1,FALSE)</f>
        <v>#N/A</v>
      </c>
      <c r="Y1341" s="22" t="e">
        <f>VLOOKUP($G1341,Temp!$A:$C,Y$1,FALSE)</f>
        <v>#N/A</v>
      </c>
      <c r="Z1341" s="22" t="e">
        <f>VLOOKUP($G1341,Temp!$A:$C,Z$1,FALSE)</f>
        <v>#N/A</v>
      </c>
      <c r="AA1341" s="22" t="str">
        <f>VLOOKUP($A1341,Searches!$A:$H,AA$1,FALSE)</f>
        <v>Shawn Hansen</v>
      </c>
      <c r="AB1341" s="22" t="str">
        <f>VLOOKUP($A1341,Searches!$A:$H,AB$1,FALSE)</f>
        <v>Heap</v>
      </c>
      <c r="AC1341" s="22" t="str">
        <f>VLOOKUP($A1341,Searches!$A:$H,AC$1,FALSE)</f>
        <v>Chief Marketing Officer</v>
      </c>
      <c r="AD1341" s="22" t="str">
        <f>VLOOKUP($A1341,Searches!$A:$H,AD$1,FALSE)</f>
        <v>2nd</v>
      </c>
      <c r="AE1341" s="22" t="str">
        <f>VLOOKUP($A1341,Searches!$A:$H,AE$1,FALSE)</f>
        <v>Open link</v>
      </c>
      <c r="AF1341" s="22" t="str">
        <f>VLOOKUP($A1341,Searches!$A:$H,AF$1,FALSE)</f>
        <v>San Francisco Bay Area</v>
      </c>
      <c r="AG1341" s="22" t="str">
        <f>VLOOKUP($A1341,Searches!$A:$H,AG$1,FALSE)</f>
        <v>https://www.linkedin.com/sales/profile/58517,UZto,NAME_SEARCH?moduleKey=peopleSearchResults&amp;pageKey=sales-search3-people-refinement&amp;contextId=60BC92C971D70515801E49D6842B0000&amp;requestId=946c98f5-04d7-46e9-bef6-e7db57a9847f&amp;action=CLICK&amp;target=urn%3Ali%3AsalesLead%3A(-1%2C58517)&amp;pageNumber=20&amp;targetEl=profilelink&amp;position=8&amp;trk=lss-serp-result-lead_photo</v>
      </c>
      <c r="AH1341" s="22" t="str">
        <f>VLOOKUP($G1341,Temp!$D:$F,AH$1,FALSE)</f>
        <v>heapanalytics.com</v>
      </c>
      <c r="AI1341" s="22">
        <f>VLOOKUP($G1341,Temp!$D:$F,AI$1,FALSE)</f>
        <v>0</v>
      </c>
      <c r="AJ1341" s="22" t="str">
        <f>VLOOKUP($G1341,Temp!$D:$F,AJ$1,FALSE)</f>
        <v>WordPress</v>
      </c>
    </row>
    <row r="1342" spans="1:36" ht="16" x14ac:dyDescent="0.2">
      <c r="A1342" s="8" t="str">
        <f t="shared" si="20"/>
        <v>John Boris Shutterfly, Inc.</v>
      </c>
      <c r="B1342" s="8" t="s">
        <v>428</v>
      </c>
      <c r="C1342" s="8" t="s">
        <v>9446</v>
      </c>
      <c r="D1342" s="8" t="s">
        <v>3191</v>
      </c>
      <c r="E1342" s="8" t="s">
        <v>634</v>
      </c>
      <c r="F1342" s="8" t="s">
        <v>9447</v>
      </c>
      <c r="G1342" s="12" t="s">
        <v>8715</v>
      </c>
      <c r="H1342" s="22" t="str">
        <f>VLOOKUP($G1342,Temp!$A:$C,H$1,FALSE)</f>
        <v>shutterflyinc.com</v>
      </c>
      <c r="I1342" s="22" t="e">
        <f>VLOOKUP($G1342,Temp!$A:$C,I$1,FALSE)</f>
        <v>#VALUE!</v>
      </c>
      <c r="J1342" s="22" t="e">
        <f>VLOOKUP($G1342,Temp!$A:$C,J$1,FALSE)</f>
        <v>#VALUE!</v>
      </c>
      <c r="K1342" s="22" t="e">
        <f>VLOOKUP($G1342,Temp!$A:$C,K$1,FALSE)</f>
        <v>#VALUE!</v>
      </c>
      <c r="L1342" s="22" t="e">
        <f>VLOOKUP($G1342,Temp!$A:$C,L$1,FALSE)</f>
        <v>#VALUE!</v>
      </c>
      <c r="M1342" s="22" t="e">
        <f>VLOOKUP($G1342,Temp!$A:$C,M$1,FALSE)</f>
        <v>#VALUE!</v>
      </c>
      <c r="N1342" s="22" t="e">
        <f>VLOOKUP($G1342,Temp!$A:$C,N$1,FALSE)</f>
        <v>#VALUE!</v>
      </c>
      <c r="O1342" s="22" t="e">
        <f>VLOOKUP($G1342,Temp!$A:$C,O$1,FALSE)</f>
        <v>#VALUE!</v>
      </c>
      <c r="P1342" s="22" t="e">
        <f>VLOOKUP($G1342,Temp!$A:$C,P$1,FALSE)</f>
        <v>#VALUE!</v>
      </c>
      <c r="Q1342" s="22" t="e">
        <f>VLOOKUP($G1342,Temp!$A:$C,Q$1,FALSE)</f>
        <v>#VALUE!</v>
      </c>
      <c r="R1342" s="22" t="e">
        <f>VLOOKUP($G1342,Temp!$A:$C,R$1,FALSE)</f>
        <v>#VALUE!</v>
      </c>
      <c r="S1342" s="22" t="e">
        <f>VLOOKUP($G1342,Temp!$A:$C,S$1,FALSE)</f>
        <v>#VALUE!</v>
      </c>
      <c r="T1342" s="22" t="e">
        <f>VLOOKUP($G1342,Temp!$A:$C,T$1,FALSE)</f>
        <v>#VALUE!</v>
      </c>
      <c r="U1342" s="22" t="e">
        <f>VLOOKUP($G1342,Temp!$A:$C,U$1,FALSE)</f>
        <v>#VALUE!</v>
      </c>
      <c r="V1342" s="22" t="e">
        <f>VLOOKUP($G1342,Temp!$A:$C,V$1,FALSE)</f>
        <v>#VALUE!</v>
      </c>
      <c r="W1342" s="22" t="e">
        <f>VLOOKUP($G1342,Temp!$A:$C,W$1,FALSE)</f>
        <v>#VALUE!</v>
      </c>
      <c r="X1342" s="22" t="e">
        <f>VLOOKUP($G1342,Temp!$A:$C,X$1,FALSE)</f>
        <v>#VALUE!</v>
      </c>
      <c r="Y1342" s="22">
        <f>VLOOKUP($G1342,Temp!$A:$C,Y$1,FALSE)</f>
        <v>0</v>
      </c>
      <c r="Z1342" s="22">
        <f>VLOOKUP($G1342,Temp!$A:$C,Z$1,FALSE)</f>
        <v>0</v>
      </c>
      <c r="AA1342" s="22" t="e">
        <f>VLOOKUP($A1342,Searches!$A:$H,AA$1,FALSE)</f>
        <v>#N/A</v>
      </c>
      <c r="AB1342" s="22" t="e">
        <f>VLOOKUP($A1342,Searches!$A:$H,AB$1,FALSE)</f>
        <v>#N/A</v>
      </c>
      <c r="AC1342" s="22" t="e">
        <f>VLOOKUP($A1342,Searches!$A:$H,AC$1,FALSE)</f>
        <v>#N/A</v>
      </c>
      <c r="AD1342" s="22" t="e">
        <f>VLOOKUP($A1342,Searches!$A:$H,AD$1,FALSE)</f>
        <v>#N/A</v>
      </c>
      <c r="AE1342" s="22" t="e">
        <f>VLOOKUP($A1342,Searches!$A:$H,AE$1,FALSE)</f>
        <v>#N/A</v>
      </c>
      <c r="AF1342" s="22" t="e">
        <f>VLOOKUP($A1342,Searches!$A:$H,AF$1,FALSE)</f>
        <v>#N/A</v>
      </c>
      <c r="AG1342" s="22" t="e">
        <f>VLOOKUP($A1342,Searches!$A:$H,AG$1,FALSE)</f>
        <v>#N/A</v>
      </c>
      <c r="AH1342" s="22" t="e">
        <f>VLOOKUP($G1342,Temp!$D:$F,AH$1,FALSE)</f>
        <v>#N/A</v>
      </c>
      <c r="AI1342" s="22" t="e">
        <f>VLOOKUP($G1342,Temp!$D:$F,AI$1,FALSE)</f>
        <v>#N/A</v>
      </c>
      <c r="AJ1342" s="22" t="e">
        <f>VLOOKUP($G1342,Temp!$D:$F,AJ$1,FALSE)</f>
        <v>#N/A</v>
      </c>
    </row>
    <row r="1343" spans="1:36" ht="16" x14ac:dyDescent="0.2">
      <c r="A1343" s="8" t="str">
        <f t="shared" si="20"/>
        <v>Mick Hollison Cloudera</v>
      </c>
      <c r="B1343" s="8" t="s">
        <v>9448</v>
      </c>
      <c r="C1343" s="8" t="s">
        <v>9449</v>
      </c>
      <c r="D1343" s="8" t="s">
        <v>42</v>
      </c>
      <c r="E1343" s="8" t="s">
        <v>9450</v>
      </c>
      <c r="F1343" s="8" t="s">
        <v>9451</v>
      </c>
      <c r="G1343" s="12" t="s">
        <v>8725</v>
      </c>
      <c r="H1343" s="22" t="str">
        <f>VLOOKUP($G1343,Temp!$A:$C,H$1,FALSE)</f>
        <v>cloudera.com</v>
      </c>
      <c r="I1343" s="22" t="e">
        <f>VLOOKUP($G1343,Temp!$A:$C,I$1,FALSE)</f>
        <v>#VALUE!</v>
      </c>
      <c r="J1343" s="22" t="e">
        <f>VLOOKUP($G1343,Temp!$A:$C,J$1,FALSE)</f>
        <v>#VALUE!</v>
      </c>
      <c r="K1343" s="22" t="e">
        <f>VLOOKUP($G1343,Temp!$A:$C,K$1,FALSE)</f>
        <v>#VALUE!</v>
      </c>
      <c r="L1343" s="22" t="e">
        <f>VLOOKUP($G1343,Temp!$A:$C,L$1,FALSE)</f>
        <v>#VALUE!</v>
      </c>
      <c r="M1343" s="22" t="e">
        <f>VLOOKUP($G1343,Temp!$A:$C,M$1,FALSE)</f>
        <v>#VALUE!</v>
      </c>
      <c r="N1343" s="22" t="e">
        <f>VLOOKUP($G1343,Temp!$A:$C,N$1,FALSE)</f>
        <v>#VALUE!</v>
      </c>
      <c r="O1343" s="22" t="e">
        <f>VLOOKUP($G1343,Temp!$A:$C,O$1,FALSE)</f>
        <v>#VALUE!</v>
      </c>
      <c r="P1343" s="22" t="e">
        <f>VLOOKUP($G1343,Temp!$A:$C,P$1,FALSE)</f>
        <v>#VALUE!</v>
      </c>
      <c r="Q1343" s="22" t="e">
        <f>VLOOKUP($G1343,Temp!$A:$C,Q$1,FALSE)</f>
        <v>#VALUE!</v>
      </c>
      <c r="R1343" s="22" t="e">
        <f>VLOOKUP($G1343,Temp!$A:$C,R$1,FALSE)</f>
        <v>#VALUE!</v>
      </c>
      <c r="S1343" s="22" t="e">
        <f>VLOOKUP($G1343,Temp!$A:$C,S$1,FALSE)</f>
        <v>#VALUE!</v>
      </c>
      <c r="T1343" s="22" t="e">
        <f>VLOOKUP($G1343,Temp!$A:$C,T$1,FALSE)</f>
        <v>#VALUE!</v>
      </c>
      <c r="U1343" s="22" t="e">
        <f>VLOOKUP($G1343,Temp!$A:$C,U$1,FALSE)</f>
        <v>#VALUE!</v>
      </c>
      <c r="V1343" s="22" t="e">
        <f>VLOOKUP($G1343,Temp!$A:$C,V$1,FALSE)</f>
        <v>#VALUE!</v>
      </c>
      <c r="W1343" s="22" t="e">
        <f>VLOOKUP($G1343,Temp!$A:$C,W$1,FALSE)</f>
        <v>#VALUE!</v>
      </c>
      <c r="X1343" s="22" t="e">
        <f>VLOOKUP($G1343,Temp!$A:$C,X$1,FALSE)</f>
        <v>#VALUE!</v>
      </c>
      <c r="Y1343" s="22">
        <f>VLOOKUP($G1343,Temp!$A:$C,Y$1,FALSE)</f>
        <v>396000</v>
      </c>
      <c r="Z1343" s="22">
        <f>VLOOKUP($G1343,Temp!$A:$C,Z$1,FALSE)</f>
        <v>80900</v>
      </c>
      <c r="AA1343" s="22" t="e">
        <f>VLOOKUP($A1343,Searches!$A:$H,AA$1,FALSE)</f>
        <v>#N/A</v>
      </c>
      <c r="AB1343" s="22" t="e">
        <f>VLOOKUP($A1343,Searches!$A:$H,AB$1,FALSE)</f>
        <v>#N/A</v>
      </c>
      <c r="AC1343" s="22" t="e">
        <f>VLOOKUP($A1343,Searches!$A:$H,AC$1,FALSE)</f>
        <v>#N/A</v>
      </c>
      <c r="AD1343" s="22" t="e">
        <f>VLOOKUP($A1343,Searches!$A:$H,AD$1,FALSE)</f>
        <v>#N/A</v>
      </c>
      <c r="AE1343" s="22" t="e">
        <f>VLOOKUP($A1343,Searches!$A:$H,AE$1,FALSE)</f>
        <v>#N/A</v>
      </c>
      <c r="AF1343" s="22" t="e">
        <f>VLOOKUP($A1343,Searches!$A:$H,AF$1,FALSE)</f>
        <v>#N/A</v>
      </c>
      <c r="AG1343" s="22" t="e">
        <f>VLOOKUP($A1343,Searches!$A:$H,AG$1,FALSE)</f>
        <v>#N/A</v>
      </c>
      <c r="AH1343" s="22" t="str">
        <f>VLOOKUP($G1343,Temp!$D:$F,AH$1,FALSE)</f>
        <v>cloudera.com</v>
      </c>
      <c r="AI1343" s="22" t="str">
        <f>VLOOKUP($G1343,Temp!$D:$F,AI$1,FALSE)</f>
        <v>Eloqua</v>
      </c>
      <c r="AJ1343" s="22" t="str">
        <f>VLOOKUP($G1343,Temp!$D:$F,AJ$1,FALSE)</f>
        <v>WordPress</v>
      </c>
    </row>
    <row r="1344" spans="1:36" ht="16" x14ac:dyDescent="0.2">
      <c r="A1344" s="8" t="str">
        <f t="shared" si="20"/>
        <v>Rashmy Chatterjee IBM</v>
      </c>
      <c r="B1344" s="8" t="s">
        <v>9457</v>
      </c>
      <c r="C1344" s="8" t="s">
        <v>9458</v>
      </c>
      <c r="D1344" s="8" t="s">
        <v>9459</v>
      </c>
      <c r="E1344" s="8" t="s">
        <v>9460</v>
      </c>
      <c r="F1344" s="8" t="s">
        <v>3092</v>
      </c>
      <c r="G1344" s="12" t="s">
        <v>3507</v>
      </c>
      <c r="H1344" s="22" t="str">
        <f>VLOOKUP($G1344,Temp!$A:$C,H$1,FALSE)</f>
        <v>ibm.com</v>
      </c>
      <c r="I1344" s="22" t="e">
        <f>VLOOKUP($G1344,Temp!$A:$C,I$1,FALSE)</f>
        <v>#VALUE!</v>
      </c>
      <c r="J1344" s="22" t="e">
        <f>VLOOKUP($G1344,Temp!$A:$C,J$1,FALSE)</f>
        <v>#VALUE!</v>
      </c>
      <c r="K1344" s="22" t="e">
        <f>VLOOKUP($G1344,Temp!$A:$C,K$1,FALSE)</f>
        <v>#VALUE!</v>
      </c>
      <c r="L1344" s="22" t="e">
        <f>VLOOKUP($G1344,Temp!$A:$C,L$1,FALSE)</f>
        <v>#VALUE!</v>
      </c>
      <c r="M1344" s="22" t="e">
        <f>VLOOKUP($G1344,Temp!$A:$C,M$1,FALSE)</f>
        <v>#VALUE!</v>
      </c>
      <c r="N1344" s="22" t="e">
        <f>VLOOKUP($G1344,Temp!$A:$C,N$1,FALSE)</f>
        <v>#VALUE!</v>
      </c>
      <c r="O1344" s="22" t="e">
        <f>VLOOKUP($G1344,Temp!$A:$C,O$1,FALSE)</f>
        <v>#VALUE!</v>
      </c>
      <c r="P1344" s="22" t="e">
        <f>VLOOKUP($G1344,Temp!$A:$C,P$1,FALSE)</f>
        <v>#VALUE!</v>
      </c>
      <c r="Q1344" s="22" t="e">
        <f>VLOOKUP($G1344,Temp!$A:$C,Q$1,FALSE)</f>
        <v>#VALUE!</v>
      </c>
      <c r="R1344" s="22" t="e">
        <f>VLOOKUP($G1344,Temp!$A:$C,R$1,FALSE)</f>
        <v>#VALUE!</v>
      </c>
      <c r="S1344" s="22" t="e">
        <f>VLOOKUP($G1344,Temp!$A:$C,S$1,FALSE)</f>
        <v>#VALUE!</v>
      </c>
      <c r="T1344" s="22" t="e">
        <f>VLOOKUP($G1344,Temp!$A:$C,T$1,FALSE)</f>
        <v>#VALUE!</v>
      </c>
      <c r="U1344" s="22" t="e">
        <f>VLOOKUP($G1344,Temp!$A:$C,U$1,FALSE)</f>
        <v>#VALUE!</v>
      </c>
      <c r="V1344" s="22" t="e">
        <f>VLOOKUP($G1344,Temp!$A:$C,V$1,FALSE)</f>
        <v>#VALUE!</v>
      </c>
      <c r="W1344" s="22" t="e">
        <f>VLOOKUP($G1344,Temp!$A:$C,W$1,FALSE)</f>
        <v>#VALUE!</v>
      </c>
      <c r="X1344" s="22" t="e">
        <f>VLOOKUP($G1344,Temp!$A:$C,X$1,FALSE)</f>
        <v>#VALUE!</v>
      </c>
      <c r="Y1344" s="22">
        <f>VLOOKUP($G1344,Temp!$A:$C,Y$1,FALSE)</f>
        <v>6600000</v>
      </c>
      <c r="Z1344" s="22">
        <f>VLOOKUP($G1344,Temp!$A:$C,Z$1,FALSE)</f>
        <v>2400000</v>
      </c>
      <c r="AA1344" s="22" t="e">
        <f>VLOOKUP($A1344,Searches!$A:$H,AA$1,FALSE)</f>
        <v>#N/A</v>
      </c>
      <c r="AB1344" s="22" t="e">
        <f>VLOOKUP($A1344,Searches!$A:$H,AB$1,FALSE)</f>
        <v>#N/A</v>
      </c>
      <c r="AC1344" s="22" t="e">
        <f>VLOOKUP($A1344,Searches!$A:$H,AC$1,FALSE)</f>
        <v>#N/A</v>
      </c>
      <c r="AD1344" s="22" t="e">
        <f>VLOOKUP($A1344,Searches!$A:$H,AD$1,FALSE)</f>
        <v>#N/A</v>
      </c>
      <c r="AE1344" s="22" t="e">
        <f>VLOOKUP($A1344,Searches!$A:$H,AE$1,FALSE)</f>
        <v>#N/A</v>
      </c>
      <c r="AF1344" s="22" t="e">
        <f>VLOOKUP($A1344,Searches!$A:$H,AF$1,FALSE)</f>
        <v>#N/A</v>
      </c>
      <c r="AG1344" s="22" t="e">
        <f>VLOOKUP($A1344,Searches!$A:$H,AG$1,FALSE)</f>
        <v>#N/A</v>
      </c>
      <c r="AH1344" s="22" t="str">
        <f>VLOOKUP($G1344,Temp!$D:$F,AH$1,FALSE)</f>
        <v>ibm.com</v>
      </c>
      <c r="AI1344" s="22" t="str">
        <f>VLOOKUP($G1344,Temp!$D:$F,AI$1,FALSE)</f>
        <v>Marketo</v>
      </c>
      <c r="AJ1344" s="22" t="str">
        <f>VLOOKUP($G1344,Temp!$D:$F,AJ$1,FALSE)</f>
        <v>WordPress</v>
      </c>
    </row>
    <row r="1345" spans="1:36" ht="16" x14ac:dyDescent="0.2">
      <c r="A1345" s="8" t="str">
        <f t="shared" si="20"/>
        <v>Dara Treseder GE</v>
      </c>
      <c r="B1345" s="8" t="s">
        <v>9466</v>
      </c>
      <c r="C1345" s="8" t="s">
        <v>9468</v>
      </c>
      <c r="D1345" s="8" t="s">
        <v>9469</v>
      </c>
      <c r="E1345" s="8" t="s">
        <v>9470</v>
      </c>
      <c r="F1345" s="8" t="s">
        <v>9471</v>
      </c>
      <c r="G1345" s="12" t="s">
        <v>922</v>
      </c>
      <c r="H1345" s="22" t="str">
        <f>VLOOKUP($G1345,Temp!$A:$C,H$1,FALSE)</f>
        <v>ge.com</v>
      </c>
      <c r="I1345" s="22" t="e">
        <f>VLOOKUP($G1345,Temp!$A:$C,I$1,FALSE)</f>
        <v>#VALUE!</v>
      </c>
      <c r="J1345" s="22" t="e">
        <f>VLOOKUP($G1345,Temp!$A:$C,J$1,FALSE)</f>
        <v>#VALUE!</v>
      </c>
      <c r="K1345" s="22" t="e">
        <f>VLOOKUP($G1345,Temp!$A:$C,K$1,FALSE)</f>
        <v>#VALUE!</v>
      </c>
      <c r="L1345" s="22" t="e">
        <f>VLOOKUP($G1345,Temp!$A:$C,L$1,FALSE)</f>
        <v>#VALUE!</v>
      </c>
      <c r="M1345" s="22" t="e">
        <f>VLOOKUP($G1345,Temp!$A:$C,M$1,FALSE)</f>
        <v>#VALUE!</v>
      </c>
      <c r="N1345" s="22" t="e">
        <f>VLOOKUP($G1345,Temp!$A:$C,N$1,FALSE)</f>
        <v>#VALUE!</v>
      </c>
      <c r="O1345" s="22" t="e">
        <f>VLOOKUP($G1345,Temp!$A:$C,O$1,FALSE)</f>
        <v>#VALUE!</v>
      </c>
      <c r="P1345" s="22" t="e">
        <f>VLOOKUP($G1345,Temp!$A:$C,P$1,FALSE)</f>
        <v>#VALUE!</v>
      </c>
      <c r="Q1345" s="22" t="e">
        <f>VLOOKUP($G1345,Temp!$A:$C,Q$1,FALSE)</f>
        <v>#VALUE!</v>
      </c>
      <c r="R1345" s="22" t="e">
        <f>VLOOKUP($G1345,Temp!$A:$C,R$1,FALSE)</f>
        <v>#VALUE!</v>
      </c>
      <c r="S1345" s="22" t="e">
        <f>VLOOKUP($G1345,Temp!$A:$C,S$1,FALSE)</f>
        <v>#VALUE!</v>
      </c>
      <c r="T1345" s="22" t="e">
        <f>VLOOKUP($G1345,Temp!$A:$C,T$1,FALSE)</f>
        <v>#VALUE!</v>
      </c>
      <c r="U1345" s="22" t="e">
        <f>VLOOKUP($G1345,Temp!$A:$C,U$1,FALSE)</f>
        <v>#VALUE!</v>
      </c>
      <c r="V1345" s="22" t="e">
        <f>VLOOKUP($G1345,Temp!$A:$C,V$1,FALSE)</f>
        <v>#VALUE!</v>
      </c>
      <c r="W1345" s="22" t="e">
        <f>VLOOKUP($G1345,Temp!$A:$C,W$1,FALSE)</f>
        <v>#VALUE!</v>
      </c>
      <c r="X1345" s="22" t="e">
        <f>VLOOKUP($G1345,Temp!$A:$C,X$1,FALSE)</f>
        <v>#VALUE!</v>
      </c>
      <c r="Y1345" s="22">
        <f>VLOOKUP($G1345,Temp!$A:$C,Y$1,FALSE)</f>
        <v>632000</v>
      </c>
      <c r="Z1345" s="22">
        <f>VLOOKUP($G1345,Temp!$A:$C,Z$1,FALSE)</f>
        <v>20700</v>
      </c>
      <c r="AA1345" s="22" t="e">
        <f>VLOOKUP($A1345,Searches!$A:$H,AA$1,FALSE)</f>
        <v>#N/A</v>
      </c>
      <c r="AB1345" s="22" t="e">
        <f>VLOOKUP($A1345,Searches!$A:$H,AB$1,FALSE)</f>
        <v>#N/A</v>
      </c>
      <c r="AC1345" s="22" t="e">
        <f>VLOOKUP($A1345,Searches!$A:$H,AC$1,FALSE)</f>
        <v>#N/A</v>
      </c>
      <c r="AD1345" s="22" t="e">
        <f>VLOOKUP($A1345,Searches!$A:$H,AD$1,FALSE)</f>
        <v>#N/A</v>
      </c>
      <c r="AE1345" s="22" t="e">
        <f>VLOOKUP($A1345,Searches!$A:$H,AE$1,FALSE)</f>
        <v>#N/A</v>
      </c>
      <c r="AF1345" s="22" t="e">
        <f>VLOOKUP($A1345,Searches!$A:$H,AF$1,FALSE)</f>
        <v>#N/A</v>
      </c>
      <c r="AG1345" s="22" t="e">
        <f>VLOOKUP($A1345,Searches!$A:$H,AG$1,FALSE)</f>
        <v>#N/A</v>
      </c>
      <c r="AH1345" s="22" t="str">
        <f>VLOOKUP($G1345,Temp!$D:$F,AH$1,FALSE)</f>
        <v>ge.com</v>
      </c>
      <c r="AI1345" s="22" t="str">
        <f>VLOOKUP($G1345,Temp!$D:$F,AI$1,FALSE)</f>
        <v>Marketo</v>
      </c>
      <c r="AJ1345" s="22" t="str">
        <f>VLOOKUP($G1345,Temp!$D:$F,AJ$1,FALSE)</f>
        <v>WordPress</v>
      </c>
    </row>
    <row r="1346" spans="1:36" ht="16" x14ac:dyDescent="0.2">
      <c r="A1346" s="8" t="str">
        <f t="shared" si="20"/>
        <v>Brian Kardon Fuze</v>
      </c>
      <c r="B1346" s="8" t="s">
        <v>960</v>
      </c>
      <c r="C1346" s="8" t="s">
        <v>7766</v>
      </c>
      <c r="D1346" s="8" t="s">
        <v>42</v>
      </c>
      <c r="E1346" s="8" t="s">
        <v>7767</v>
      </c>
      <c r="F1346" s="8" t="s">
        <v>7768</v>
      </c>
      <c r="G1346" s="12" t="s">
        <v>7769</v>
      </c>
      <c r="H1346" s="22" t="str">
        <f>VLOOKUP($G1346,Temp!$A:$C,H$1,FALSE)</f>
        <v>fuze.com</v>
      </c>
      <c r="I1346" s="22" t="e">
        <f>VLOOKUP($G1346,Temp!$A:$C,I$1,FALSE)</f>
        <v>#VALUE!</v>
      </c>
      <c r="J1346" s="22" t="e">
        <f>VLOOKUP($G1346,Temp!$A:$C,J$1,FALSE)</f>
        <v>#VALUE!</v>
      </c>
      <c r="K1346" s="22" t="e">
        <f>VLOOKUP($G1346,Temp!$A:$C,K$1,FALSE)</f>
        <v>#VALUE!</v>
      </c>
      <c r="L1346" s="22" t="e">
        <f>VLOOKUP($G1346,Temp!$A:$C,L$1,FALSE)</f>
        <v>#VALUE!</v>
      </c>
      <c r="M1346" s="22" t="e">
        <f>VLOOKUP($G1346,Temp!$A:$C,M$1,FALSE)</f>
        <v>#VALUE!</v>
      </c>
      <c r="N1346" s="22" t="e">
        <f>VLOOKUP($G1346,Temp!$A:$C,N$1,FALSE)</f>
        <v>#VALUE!</v>
      </c>
      <c r="O1346" s="22" t="e">
        <f>VLOOKUP($G1346,Temp!$A:$C,O$1,FALSE)</f>
        <v>#VALUE!</v>
      </c>
      <c r="P1346" s="22" t="e">
        <f>VLOOKUP($G1346,Temp!$A:$C,P$1,FALSE)</f>
        <v>#VALUE!</v>
      </c>
      <c r="Q1346" s="22" t="e">
        <f>VLOOKUP($G1346,Temp!$A:$C,Q$1,FALSE)</f>
        <v>#VALUE!</v>
      </c>
      <c r="R1346" s="22" t="e">
        <f>VLOOKUP($G1346,Temp!$A:$C,R$1,FALSE)</f>
        <v>#VALUE!</v>
      </c>
      <c r="S1346" s="22" t="e">
        <f>VLOOKUP($G1346,Temp!$A:$C,S$1,FALSE)</f>
        <v>#VALUE!</v>
      </c>
      <c r="T1346" s="22" t="e">
        <f>VLOOKUP($G1346,Temp!$A:$C,T$1,FALSE)</f>
        <v>#VALUE!</v>
      </c>
      <c r="U1346" s="22" t="e">
        <f>VLOOKUP($G1346,Temp!$A:$C,U$1,FALSE)</f>
        <v>#VALUE!</v>
      </c>
      <c r="V1346" s="22" t="e">
        <f>VLOOKUP($G1346,Temp!$A:$C,V$1,FALSE)</f>
        <v>#VALUE!</v>
      </c>
      <c r="W1346" s="22" t="e">
        <f>VLOOKUP($G1346,Temp!$A:$C,W$1,FALSE)</f>
        <v>#VALUE!</v>
      </c>
      <c r="X1346" s="22" t="e">
        <f>VLOOKUP($G1346,Temp!$A:$C,X$1,FALSE)</f>
        <v>#VALUE!</v>
      </c>
      <c r="Y1346" s="22">
        <f>VLOOKUP($G1346,Temp!$A:$C,Y$1,FALSE)</f>
        <v>37000</v>
      </c>
      <c r="Z1346" s="22">
        <f>VLOOKUP($G1346,Temp!$A:$C,Z$1,FALSE)</f>
        <v>5</v>
      </c>
      <c r="AA1346" s="22" t="str">
        <f>VLOOKUP($A1346,Searches!$A:$H,AA$1,FALSE)</f>
        <v>Brian Kardon</v>
      </c>
      <c r="AB1346" s="22" t="str">
        <f>VLOOKUP($A1346,Searches!$A:$H,AB$1,FALSE)</f>
        <v>Fuze</v>
      </c>
      <c r="AC1346" s="22" t="str">
        <f>VLOOKUP($A1346,Searches!$A:$H,AC$1,FALSE)</f>
        <v>Chief Marketing Officer</v>
      </c>
      <c r="AD1346" s="22" t="str">
        <f>VLOOKUP($A1346,Searches!$A:$H,AD$1,FALSE)</f>
        <v>2nd</v>
      </c>
      <c r="AE1346" s="22" t="str">
        <f>VLOOKUP($A1346,Searches!$A:$H,AE$1,FALSE)</f>
        <v>Open link</v>
      </c>
      <c r="AF1346" s="22" t="str">
        <f>VLOOKUP($A1346,Searches!$A:$H,AF$1,FALSE)</f>
        <v>Greater Boston Area</v>
      </c>
      <c r="AG1346" s="22" t="str">
        <f>VLOOKUP($A1346,Searches!$A:$H,AG$1,FALSE)</f>
        <v>https://www.linkedin.com/sales/profile/235638,RGe8,NAME_SEARCH?moduleKey=peopleSearchResults&amp;pageKey=sales-search3-people-refinement&amp;contextId=60BC92C971D70515801E49D6842B0000&amp;requestId=22dcc521-017c-4a62-989c-d4ce272098af&amp;action=CLICK&amp;target=urn%3Ali%3AsalesLead%3A(-1%2C235638)&amp;pageNumber=16&amp;targetEl=profilelink&amp;position=3&amp;trk=lss-serp-result-lead_photo</v>
      </c>
      <c r="AH1346" s="22" t="str">
        <f>VLOOKUP($G1346,Temp!$D:$F,AH$1,FALSE)</f>
        <v>fuze.com</v>
      </c>
      <c r="AI1346" s="22" t="str">
        <f>VLOOKUP($G1346,Temp!$D:$F,AI$1,FALSE)</f>
        <v>Eloqua</v>
      </c>
      <c r="AJ1346" s="22" t="str">
        <f>VLOOKUP($G1346,Temp!$D:$F,AJ$1,FALSE)</f>
        <v>Drupal</v>
      </c>
    </row>
    <row r="1347" spans="1:36" ht="16" x14ac:dyDescent="0.2">
      <c r="A1347" s="8" t="str">
        <f t="shared" si="20"/>
        <v>Doug Laird Carbon Black, Inc.</v>
      </c>
      <c r="B1347" s="8" t="s">
        <v>1909</v>
      </c>
      <c r="C1347" s="8" t="s">
        <v>8658</v>
      </c>
      <c r="D1347" s="8" t="s">
        <v>42</v>
      </c>
      <c r="E1347" s="8" t="s">
        <v>8659</v>
      </c>
      <c r="F1347" s="8" t="s">
        <v>8660</v>
      </c>
      <c r="G1347" s="12" t="s">
        <v>8661</v>
      </c>
      <c r="H1347" s="22" t="str">
        <f>VLOOKUP($G1347,Temp!$A:$C,H$1,FALSE)</f>
        <v>carbonblack.com</v>
      </c>
      <c r="I1347" s="22" t="e">
        <f>VLOOKUP($G1347,Temp!$A:$C,I$1,FALSE)</f>
        <v>#VALUE!</v>
      </c>
      <c r="J1347" s="22" t="e">
        <f>VLOOKUP($G1347,Temp!$A:$C,J$1,FALSE)</f>
        <v>#VALUE!</v>
      </c>
      <c r="K1347" s="22" t="e">
        <f>VLOOKUP($G1347,Temp!$A:$C,K$1,FALSE)</f>
        <v>#VALUE!</v>
      </c>
      <c r="L1347" s="22" t="e">
        <f>VLOOKUP($G1347,Temp!$A:$C,L$1,FALSE)</f>
        <v>#VALUE!</v>
      </c>
      <c r="M1347" s="22" t="e">
        <f>VLOOKUP($G1347,Temp!$A:$C,M$1,FALSE)</f>
        <v>#VALUE!</v>
      </c>
      <c r="N1347" s="22" t="e">
        <f>VLOOKUP($G1347,Temp!$A:$C,N$1,FALSE)</f>
        <v>#VALUE!</v>
      </c>
      <c r="O1347" s="22" t="e">
        <f>VLOOKUP($G1347,Temp!$A:$C,O$1,FALSE)</f>
        <v>#VALUE!</v>
      </c>
      <c r="P1347" s="22" t="e">
        <f>VLOOKUP($G1347,Temp!$A:$C,P$1,FALSE)</f>
        <v>#VALUE!</v>
      </c>
      <c r="Q1347" s="22" t="e">
        <f>VLOOKUP($G1347,Temp!$A:$C,Q$1,FALSE)</f>
        <v>#VALUE!</v>
      </c>
      <c r="R1347" s="22" t="e">
        <f>VLOOKUP($G1347,Temp!$A:$C,R$1,FALSE)</f>
        <v>#VALUE!</v>
      </c>
      <c r="S1347" s="22" t="e">
        <f>VLOOKUP($G1347,Temp!$A:$C,S$1,FALSE)</f>
        <v>#VALUE!</v>
      </c>
      <c r="T1347" s="22" t="e">
        <f>VLOOKUP($G1347,Temp!$A:$C,T$1,FALSE)</f>
        <v>#VALUE!</v>
      </c>
      <c r="U1347" s="22" t="e">
        <f>VLOOKUP($G1347,Temp!$A:$C,U$1,FALSE)</f>
        <v>#VALUE!</v>
      </c>
      <c r="V1347" s="22" t="e">
        <f>VLOOKUP($G1347,Temp!$A:$C,V$1,FALSE)</f>
        <v>#VALUE!</v>
      </c>
      <c r="W1347" s="22" t="e">
        <f>VLOOKUP($G1347,Temp!$A:$C,W$1,FALSE)</f>
        <v>#VALUE!</v>
      </c>
      <c r="X1347" s="22" t="e">
        <f>VLOOKUP($G1347,Temp!$A:$C,X$1,FALSE)</f>
        <v>#VALUE!</v>
      </c>
      <c r="Y1347" s="22">
        <f>VLOOKUP($G1347,Temp!$A:$C,Y$1,FALSE)</f>
        <v>42300</v>
      </c>
      <c r="Z1347" s="22">
        <f>VLOOKUP($G1347,Temp!$A:$C,Z$1,FALSE)</f>
        <v>13800</v>
      </c>
      <c r="AA1347" s="22" t="str">
        <f>VLOOKUP($A1347,Searches!$A:$H,AA$1,FALSE)</f>
        <v>Doug Laird</v>
      </c>
      <c r="AB1347" s="22" t="str">
        <f>VLOOKUP($A1347,Searches!$A:$H,AB$1,FALSE)</f>
        <v>Carbon Black, Inc.</v>
      </c>
      <c r="AC1347" s="22" t="str">
        <f>VLOOKUP($A1347,Searches!$A:$H,AC$1,FALSE)</f>
        <v>Chief Marketing Officer</v>
      </c>
      <c r="AD1347" s="22" t="str">
        <f>VLOOKUP($A1347,Searches!$A:$H,AD$1,FALSE)</f>
        <v>2nd</v>
      </c>
      <c r="AE1347" s="22" t="str">
        <f>VLOOKUP($A1347,Searches!$A:$H,AE$1,FALSE)</f>
        <v>Open link</v>
      </c>
      <c r="AF1347" s="22" t="str">
        <f>VLOOKUP($A1347,Searches!$A:$H,AF$1,FALSE)</f>
        <v>San Francisco Bay Area</v>
      </c>
      <c r="AG1347" s="22" t="str">
        <f>VLOOKUP($A1347,Searches!$A:$H,AG$1,FALSE)</f>
        <v>https://www.linkedin.com/sales/profile/3876625,FPz_,NAME_SEARCH?moduleKey=peopleSearchResults&amp;pageKey=sales-search3-people-refinement&amp;contextId=60BC92C971D70515801E49D6842B0000&amp;requestId=22dcc521-017c-4a62-989c-d4ce272098af&amp;action=CLICK&amp;target=urn%3Ali%3AsalesLead%3A(-1%2C3876625)&amp;pageNumber=16&amp;targetEl=profilelink&amp;position=9&amp;trk=lss-serp-result-lead_photo</v>
      </c>
      <c r="AH1347" s="22" t="str">
        <f>VLOOKUP($G1347,Temp!$D:$F,AH$1,FALSE)</f>
        <v>carbonblack.com</v>
      </c>
      <c r="AI1347" s="22" t="str">
        <f>VLOOKUP($G1347,Temp!$D:$F,AI$1,FALSE)</f>
        <v>Marketo</v>
      </c>
      <c r="AJ1347" s="22" t="str">
        <f>VLOOKUP($G1347,Temp!$D:$F,AJ$1,FALSE)</f>
        <v>WordPress</v>
      </c>
    </row>
    <row r="1348" spans="1:36" ht="16" x14ac:dyDescent="0.2">
      <c r="A1348" s="8" t="str">
        <f t="shared" ref="A1348:A1411" si="21">CONCATENATE(B1348," ",C1348," ",F1348)</f>
        <v>Rick Schultz Databricks</v>
      </c>
      <c r="B1348" s="8" t="s">
        <v>2927</v>
      </c>
      <c r="C1348" s="8" t="s">
        <v>3330</v>
      </c>
      <c r="D1348" s="8" t="s">
        <v>42</v>
      </c>
      <c r="E1348" s="8" t="s">
        <v>3331</v>
      </c>
      <c r="F1348" s="8" t="s">
        <v>3332</v>
      </c>
      <c r="G1348" s="12" t="s">
        <v>3333</v>
      </c>
      <c r="H1348" s="22" t="str">
        <f>VLOOKUP($G1348,Temp!$A:$C,H$1,FALSE)</f>
        <v>databricks.com</v>
      </c>
      <c r="I1348" s="22" t="e">
        <f>VLOOKUP($G1348,Temp!$A:$C,I$1,FALSE)</f>
        <v>#VALUE!</v>
      </c>
      <c r="J1348" s="22" t="e">
        <f>VLOOKUP($G1348,Temp!$A:$C,J$1,FALSE)</f>
        <v>#VALUE!</v>
      </c>
      <c r="K1348" s="22" t="e">
        <f>VLOOKUP($G1348,Temp!$A:$C,K$1,FALSE)</f>
        <v>#VALUE!</v>
      </c>
      <c r="L1348" s="22" t="e">
        <f>VLOOKUP($G1348,Temp!$A:$C,L$1,FALSE)</f>
        <v>#VALUE!</v>
      </c>
      <c r="M1348" s="22" t="e">
        <f>VLOOKUP($G1348,Temp!$A:$C,M$1,FALSE)</f>
        <v>#VALUE!</v>
      </c>
      <c r="N1348" s="22" t="e">
        <f>VLOOKUP($G1348,Temp!$A:$C,N$1,FALSE)</f>
        <v>#VALUE!</v>
      </c>
      <c r="O1348" s="22" t="e">
        <f>VLOOKUP($G1348,Temp!$A:$C,O$1,FALSE)</f>
        <v>#VALUE!</v>
      </c>
      <c r="P1348" s="22" t="e">
        <f>VLOOKUP($G1348,Temp!$A:$C,P$1,FALSE)</f>
        <v>#VALUE!</v>
      </c>
      <c r="Q1348" s="22" t="e">
        <f>VLOOKUP($G1348,Temp!$A:$C,Q$1,FALSE)</f>
        <v>#VALUE!</v>
      </c>
      <c r="R1348" s="22" t="e">
        <f>VLOOKUP($G1348,Temp!$A:$C,R$1,FALSE)</f>
        <v>#VALUE!</v>
      </c>
      <c r="S1348" s="22" t="e">
        <f>VLOOKUP($G1348,Temp!$A:$C,S$1,FALSE)</f>
        <v>#VALUE!</v>
      </c>
      <c r="T1348" s="22" t="e">
        <f>VLOOKUP($G1348,Temp!$A:$C,T$1,FALSE)</f>
        <v>#VALUE!</v>
      </c>
      <c r="U1348" s="22" t="e">
        <f>VLOOKUP($G1348,Temp!$A:$C,U$1,FALSE)</f>
        <v>#VALUE!</v>
      </c>
      <c r="V1348" s="22" t="e">
        <f>VLOOKUP($G1348,Temp!$A:$C,V$1,FALSE)</f>
        <v>#VALUE!</v>
      </c>
      <c r="W1348" s="22" t="e">
        <f>VLOOKUP($G1348,Temp!$A:$C,W$1,FALSE)</f>
        <v>#VALUE!</v>
      </c>
      <c r="X1348" s="22" t="e">
        <f>VLOOKUP($G1348,Temp!$A:$C,X$1,FALSE)</f>
        <v>#VALUE!</v>
      </c>
      <c r="Y1348" s="22">
        <f>VLOOKUP($G1348,Temp!$A:$C,Y$1,FALSE)</f>
        <v>89800</v>
      </c>
      <c r="Z1348" s="22">
        <f>VLOOKUP($G1348,Temp!$A:$C,Z$1,FALSE)</f>
        <v>24900</v>
      </c>
      <c r="AA1348" s="22" t="e">
        <f>VLOOKUP($A1348,Searches!$A:$H,AA$1,FALSE)</f>
        <v>#N/A</v>
      </c>
      <c r="AB1348" s="22" t="e">
        <f>VLOOKUP($A1348,Searches!$A:$H,AB$1,FALSE)</f>
        <v>#N/A</v>
      </c>
      <c r="AC1348" s="22" t="e">
        <f>VLOOKUP($A1348,Searches!$A:$H,AC$1,FALSE)</f>
        <v>#N/A</v>
      </c>
      <c r="AD1348" s="22" t="e">
        <f>VLOOKUP($A1348,Searches!$A:$H,AD$1,FALSE)</f>
        <v>#N/A</v>
      </c>
      <c r="AE1348" s="22" t="e">
        <f>VLOOKUP($A1348,Searches!$A:$H,AE$1,FALSE)</f>
        <v>#N/A</v>
      </c>
      <c r="AF1348" s="22" t="e">
        <f>VLOOKUP($A1348,Searches!$A:$H,AF$1,FALSE)</f>
        <v>#N/A</v>
      </c>
      <c r="AG1348" s="22" t="e">
        <f>VLOOKUP($A1348,Searches!$A:$H,AG$1,FALSE)</f>
        <v>#N/A</v>
      </c>
      <c r="AH1348" s="22" t="str">
        <f>VLOOKUP($G1348,Temp!$D:$F,AH$1,FALSE)</f>
        <v>databricks.com</v>
      </c>
      <c r="AI1348" s="22">
        <f>VLOOKUP($G1348,Temp!$D:$F,AI$1,FALSE)</f>
        <v>0</v>
      </c>
      <c r="AJ1348" s="22" t="str">
        <f>VLOOKUP($G1348,Temp!$D:$F,AJ$1,FALSE)</f>
        <v>WordPress</v>
      </c>
    </row>
    <row r="1349" spans="1:36" ht="16" x14ac:dyDescent="0.2">
      <c r="A1349" s="8" t="str">
        <f t="shared" si="21"/>
        <v>Sara Baack Splunk</v>
      </c>
      <c r="B1349" s="8" t="s">
        <v>3140</v>
      </c>
      <c r="C1349" s="8" t="s">
        <v>9477</v>
      </c>
      <c r="D1349" s="8" t="s">
        <v>1315</v>
      </c>
      <c r="E1349" s="8" t="s">
        <v>9478</v>
      </c>
      <c r="F1349" s="8" t="s">
        <v>9316</v>
      </c>
      <c r="G1349" s="12" t="s">
        <v>8496</v>
      </c>
      <c r="H1349" s="22" t="str">
        <f>VLOOKUP($G1349,Temp!$A:$C,H$1,FALSE)</f>
        <v>splunk.com</v>
      </c>
      <c r="I1349" s="22" t="e">
        <f>VLOOKUP($G1349,Temp!$A:$C,I$1,FALSE)</f>
        <v>#VALUE!</v>
      </c>
      <c r="J1349" s="22" t="e">
        <f>VLOOKUP($G1349,Temp!$A:$C,J$1,FALSE)</f>
        <v>#VALUE!</v>
      </c>
      <c r="K1349" s="22" t="e">
        <f>VLOOKUP($G1349,Temp!$A:$C,K$1,FALSE)</f>
        <v>#VALUE!</v>
      </c>
      <c r="L1349" s="22" t="e">
        <f>VLOOKUP($G1349,Temp!$A:$C,L$1,FALSE)</f>
        <v>#VALUE!</v>
      </c>
      <c r="M1349" s="22" t="e">
        <f>VLOOKUP($G1349,Temp!$A:$C,M$1,FALSE)</f>
        <v>#VALUE!</v>
      </c>
      <c r="N1349" s="22" t="e">
        <f>VLOOKUP($G1349,Temp!$A:$C,N$1,FALSE)</f>
        <v>#VALUE!</v>
      </c>
      <c r="O1349" s="22" t="e">
        <f>VLOOKUP($G1349,Temp!$A:$C,O$1,FALSE)</f>
        <v>#VALUE!</v>
      </c>
      <c r="P1349" s="22" t="e">
        <f>VLOOKUP($G1349,Temp!$A:$C,P$1,FALSE)</f>
        <v>#VALUE!</v>
      </c>
      <c r="Q1349" s="22" t="e">
        <f>VLOOKUP($G1349,Temp!$A:$C,Q$1,FALSE)</f>
        <v>#VALUE!</v>
      </c>
      <c r="R1349" s="22" t="e">
        <f>VLOOKUP($G1349,Temp!$A:$C,R$1,FALSE)</f>
        <v>#VALUE!</v>
      </c>
      <c r="S1349" s="22" t="e">
        <f>VLOOKUP($G1349,Temp!$A:$C,S$1,FALSE)</f>
        <v>#VALUE!</v>
      </c>
      <c r="T1349" s="22" t="e">
        <f>VLOOKUP($G1349,Temp!$A:$C,T$1,FALSE)</f>
        <v>#VALUE!</v>
      </c>
      <c r="U1349" s="22" t="e">
        <f>VLOOKUP($G1349,Temp!$A:$C,U$1,FALSE)</f>
        <v>#VALUE!</v>
      </c>
      <c r="V1349" s="22" t="e">
        <f>VLOOKUP($G1349,Temp!$A:$C,V$1,FALSE)</f>
        <v>#VALUE!</v>
      </c>
      <c r="W1349" s="22" t="e">
        <f>VLOOKUP($G1349,Temp!$A:$C,W$1,FALSE)</f>
        <v>#VALUE!</v>
      </c>
      <c r="X1349" s="22" t="e">
        <f>VLOOKUP($G1349,Temp!$A:$C,X$1,FALSE)</f>
        <v>#VALUE!</v>
      </c>
      <c r="Y1349" s="22">
        <f>VLOOKUP($G1349,Temp!$A:$C,Y$1,FALSE)</f>
        <v>2200000</v>
      </c>
      <c r="Z1349" s="22">
        <f>VLOOKUP($G1349,Temp!$A:$C,Z$1,FALSE)</f>
        <v>135000</v>
      </c>
      <c r="AA1349" s="22" t="e">
        <f>VLOOKUP($A1349,Searches!$A:$H,AA$1,FALSE)</f>
        <v>#N/A</v>
      </c>
      <c r="AB1349" s="22" t="e">
        <f>VLOOKUP($A1349,Searches!$A:$H,AB$1,FALSE)</f>
        <v>#N/A</v>
      </c>
      <c r="AC1349" s="22" t="e">
        <f>VLOOKUP($A1349,Searches!$A:$H,AC$1,FALSE)</f>
        <v>#N/A</v>
      </c>
      <c r="AD1349" s="22" t="e">
        <f>VLOOKUP($A1349,Searches!$A:$H,AD$1,FALSE)</f>
        <v>#N/A</v>
      </c>
      <c r="AE1349" s="22" t="e">
        <f>VLOOKUP($A1349,Searches!$A:$H,AE$1,FALSE)</f>
        <v>#N/A</v>
      </c>
      <c r="AF1349" s="22" t="e">
        <f>VLOOKUP($A1349,Searches!$A:$H,AF$1,FALSE)</f>
        <v>#N/A</v>
      </c>
      <c r="AG1349" s="22" t="e">
        <f>VLOOKUP($A1349,Searches!$A:$H,AG$1,FALSE)</f>
        <v>#N/A</v>
      </c>
      <c r="AH1349" s="22" t="e">
        <f>VLOOKUP($G1349,Temp!$D:$F,AH$1,FALSE)</f>
        <v>#N/A</v>
      </c>
      <c r="AI1349" s="22" t="e">
        <f>VLOOKUP($G1349,Temp!$D:$F,AI$1,FALSE)</f>
        <v>#N/A</v>
      </c>
      <c r="AJ1349" s="22" t="e">
        <f>VLOOKUP($G1349,Temp!$D:$F,AJ$1,FALSE)</f>
        <v>#N/A</v>
      </c>
    </row>
    <row r="1350" spans="1:36" ht="16" x14ac:dyDescent="0.2">
      <c r="A1350" s="8" t="str">
        <f t="shared" si="21"/>
        <v>Sunil Mittal CSS Corp</v>
      </c>
      <c r="B1350" s="8" t="s">
        <v>9482</v>
      </c>
      <c r="C1350" s="8" t="s">
        <v>9483</v>
      </c>
      <c r="D1350" s="8" t="s">
        <v>9484</v>
      </c>
      <c r="E1350" s="8" t="s">
        <v>9485</v>
      </c>
      <c r="F1350" s="8" t="s">
        <v>9486</v>
      </c>
      <c r="G1350" s="12" t="s">
        <v>8785</v>
      </c>
      <c r="H1350" s="22" t="str">
        <f>VLOOKUP($G1350,Temp!$A:$C,H$1,FALSE)</f>
        <v>csscorp.com</v>
      </c>
      <c r="I1350" s="22" t="e">
        <f>VLOOKUP($G1350,Temp!$A:$C,I$1,FALSE)</f>
        <v>#VALUE!</v>
      </c>
      <c r="J1350" s="22" t="e">
        <f>VLOOKUP($G1350,Temp!$A:$C,J$1,FALSE)</f>
        <v>#VALUE!</v>
      </c>
      <c r="K1350" s="22" t="e">
        <f>VLOOKUP($G1350,Temp!$A:$C,K$1,FALSE)</f>
        <v>#VALUE!</v>
      </c>
      <c r="L1350" s="22" t="e">
        <f>VLOOKUP($G1350,Temp!$A:$C,L$1,FALSE)</f>
        <v>#VALUE!</v>
      </c>
      <c r="M1350" s="22" t="e">
        <f>VLOOKUP($G1350,Temp!$A:$C,M$1,FALSE)</f>
        <v>#VALUE!</v>
      </c>
      <c r="N1350" s="22" t="e">
        <f>VLOOKUP($G1350,Temp!$A:$C,N$1,FALSE)</f>
        <v>#VALUE!</v>
      </c>
      <c r="O1350" s="22" t="e">
        <f>VLOOKUP($G1350,Temp!$A:$C,O$1,FALSE)</f>
        <v>#VALUE!</v>
      </c>
      <c r="P1350" s="22" t="e">
        <f>VLOOKUP($G1350,Temp!$A:$C,P$1,FALSE)</f>
        <v>#VALUE!</v>
      </c>
      <c r="Q1350" s="22" t="e">
        <f>VLOOKUP($G1350,Temp!$A:$C,Q$1,FALSE)</f>
        <v>#VALUE!</v>
      </c>
      <c r="R1350" s="22" t="e">
        <f>VLOOKUP($G1350,Temp!$A:$C,R$1,FALSE)</f>
        <v>#VALUE!</v>
      </c>
      <c r="S1350" s="22" t="e">
        <f>VLOOKUP($G1350,Temp!$A:$C,S$1,FALSE)</f>
        <v>#VALUE!</v>
      </c>
      <c r="T1350" s="22" t="e">
        <f>VLOOKUP($G1350,Temp!$A:$C,T$1,FALSE)</f>
        <v>#VALUE!</v>
      </c>
      <c r="U1350" s="22" t="e">
        <f>VLOOKUP($G1350,Temp!$A:$C,U$1,FALSE)</f>
        <v>#VALUE!</v>
      </c>
      <c r="V1350" s="22" t="e">
        <f>VLOOKUP($G1350,Temp!$A:$C,V$1,FALSE)</f>
        <v>#VALUE!</v>
      </c>
      <c r="W1350" s="22" t="e">
        <f>VLOOKUP($G1350,Temp!$A:$C,W$1,FALSE)</f>
        <v>#VALUE!</v>
      </c>
      <c r="X1350" s="22" t="e">
        <f>VLOOKUP($G1350,Temp!$A:$C,X$1,FALSE)</f>
        <v>#VALUE!</v>
      </c>
      <c r="Y1350" s="22">
        <f>VLOOKUP($G1350,Temp!$A:$C,Y$1,FALSE)</f>
        <v>1700</v>
      </c>
      <c r="Z1350" s="22">
        <f>VLOOKUP($G1350,Temp!$A:$C,Z$1,FALSE)</f>
        <v>0</v>
      </c>
      <c r="AA1350" s="22" t="e">
        <f>VLOOKUP($A1350,Searches!$A:$H,AA$1,FALSE)</f>
        <v>#N/A</v>
      </c>
      <c r="AB1350" s="22" t="e">
        <f>VLOOKUP($A1350,Searches!$A:$H,AB$1,FALSE)</f>
        <v>#N/A</v>
      </c>
      <c r="AC1350" s="22" t="e">
        <f>VLOOKUP($A1350,Searches!$A:$H,AC$1,FALSE)</f>
        <v>#N/A</v>
      </c>
      <c r="AD1350" s="22" t="e">
        <f>VLOOKUP($A1350,Searches!$A:$H,AD$1,FALSE)</f>
        <v>#N/A</v>
      </c>
      <c r="AE1350" s="22" t="e">
        <f>VLOOKUP($A1350,Searches!$A:$H,AE$1,FALSE)</f>
        <v>#N/A</v>
      </c>
      <c r="AF1350" s="22" t="e">
        <f>VLOOKUP($A1350,Searches!$A:$H,AF$1,FALSE)</f>
        <v>#N/A</v>
      </c>
      <c r="AG1350" s="22" t="e">
        <f>VLOOKUP($A1350,Searches!$A:$H,AG$1,FALSE)</f>
        <v>#N/A</v>
      </c>
      <c r="AH1350" s="22" t="e">
        <f>VLOOKUP($G1350,Temp!$D:$F,AH$1,FALSE)</f>
        <v>#N/A</v>
      </c>
      <c r="AI1350" s="22" t="e">
        <f>VLOOKUP($G1350,Temp!$D:$F,AI$1,FALSE)</f>
        <v>#N/A</v>
      </c>
      <c r="AJ1350" s="22" t="e">
        <f>VLOOKUP($G1350,Temp!$D:$F,AJ$1,FALSE)</f>
        <v>#N/A</v>
      </c>
    </row>
    <row r="1351" spans="1:36" ht="16" x14ac:dyDescent="0.2">
      <c r="A1351" s="8" t="str">
        <f t="shared" si="21"/>
        <v>Jen Grant Looker</v>
      </c>
      <c r="B1351" s="8" t="s">
        <v>3686</v>
      </c>
      <c r="C1351" s="8" t="s">
        <v>3687</v>
      </c>
      <c r="D1351" s="8" t="s">
        <v>42</v>
      </c>
      <c r="E1351" s="8" t="s">
        <v>3689</v>
      </c>
      <c r="F1351" s="8" t="s">
        <v>3385</v>
      </c>
      <c r="G1351" s="12" t="s">
        <v>3386</v>
      </c>
      <c r="H1351" s="22" t="str">
        <f>VLOOKUP($G1351,Temp!$A:$C,H$1,FALSE)</f>
        <v>looker.com</v>
      </c>
      <c r="I1351" s="22" t="e">
        <f>VLOOKUP($G1351,Temp!$A:$C,I$1,FALSE)</f>
        <v>#VALUE!</v>
      </c>
      <c r="J1351" s="22" t="e">
        <f>VLOOKUP($G1351,Temp!$A:$C,J$1,FALSE)</f>
        <v>#VALUE!</v>
      </c>
      <c r="K1351" s="22" t="e">
        <f>VLOOKUP($G1351,Temp!$A:$C,K$1,FALSE)</f>
        <v>#VALUE!</v>
      </c>
      <c r="L1351" s="22" t="e">
        <f>VLOOKUP($G1351,Temp!$A:$C,L$1,FALSE)</f>
        <v>#VALUE!</v>
      </c>
      <c r="M1351" s="22" t="e">
        <f>VLOOKUP($G1351,Temp!$A:$C,M$1,FALSE)</f>
        <v>#VALUE!</v>
      </c>
      <c r="N1351" s="22" t="e">
        <f>VLOOKUP($G1351,Temp!$A:$C,N$1,FALSE)</f>
        <v>#VALUE!</v>
      </c>
      <c r="O1351" s="22" t="e">
        <f>VLOOKUP($G1351,Temp!$A:$C,O$1,FALSE)</f>
        <v>#VALUE!</v>
      </c>
      <c r="P1351" s="22" t="e">
        <f>VLOOKUP($G1351,Temp!$A:$C,P$1,FALSE)</f>
        <v>#VALUE!</v>
      </c>
      <c r="Q1351" s="22" t="e">
        <f>VLOOKUP($G1351,Temp!$A:$C,Q$1,FALSE)</f>
        <v>#VALUE!</v>
      </c>
      <c r="R1351" s="22" t="e">
        <f>VLOOKUP($G1351,Temp!$A:$C,R$1,FALSE)</f>
        <v>#VALUE!</v>
      </c>
      <c r="S1351" s="22" t="e">
        <f>VLOOKUP($G1351,Temp!$A:$C,S$1,FALSE)</f>
        <v>#VALUE!</v>
      </c>
      <c r="T1351" s="22" t="e">
        <f>VLOOKUP($G1351,Temp!$A:$C,T$1,FALSE)</f>
        <v>#VALUE!</v>
      </c>
      <c r="U1351" s="22" t="e">
        <f>VLOOKUP($G1351,Temp!$A:$C,U$1,FALSE)</f>
        <v>#VALUE!</v>
      </c>
      <c r="V1351" s="22" t="e">
        <f>VLOOKUP($G1351,Temp!$A:$C,V$1,FALSE)</f>
        <v>#VALUE!</v>
      </c>
      <c r="W1351" s="22" t="e">
        <f>VLOOKUP($G1351,Temp!$A:$C,W$1,FALSE)</f>
        <v>#VALUE!</v>
      </c>
      <c r="X1351" s="22" t="e">
        <f>VLOOKUP($G1351,Temp!$A:$C,X$1,FALSE)</f>
        <v>#VALUE!</v>
      </c>
      <c r="Y1351" s="22">
        <f>VLOOKUP($G1351,Temp!$A:$C,Y$1,FALSE)</f>
        <v>33700</v>
      </c>
      <c r="Z1351" s="22">
        <f>VLOOKUP($G1351,Temp!$A:$C,Z$1,FALSE)</f>
        <v>38000</v>
      </c>
      <c r="AA1351" s="22" t="str">
        <f>VLOOKUP($A1351,Searches!$A:$H,AA$1,FALSE)</f>
        <v>Jen Grant</v>
      </c>
      <c r="AB1351" s="22" t="str">
        <f>VLOOKUP($A1351,Searches!$A:$H,AB$1,FALSE)</f>
        <v>Looker</v>
      </c>
      <c r="AC1351" s="22" t="str">
        <f>VLOOKUP($A1351,Searches!$A:$H,AC$1,FALSE)</f>
        <v>Chief Marketing Officer</v>
      </c>
      <c r="AD1351" s="22" t="str">
        <f>VLOOKUP($A1351,Searches!$A:$H,AD$1,FALSE)</f>
        <v>2nd</v>
      </c>
      <c r="AE1351" s="22" t="str">
        <f>VLOOKUP($A1351,Searches!$A:$H,AE$1,FALSE)</f>
        <v>Open link</v>
      </c>
      <c r="AF1351" s="22" t="str">
        <f>VLOOKUP($A1351,Searches!$A:$H,AF$1,FALSE)</f>
        <v>San Francisco Bay Area</v>
      </c>
      <c r="AG1351" s="22" t="str">
        <f>VLOOKUP($A1351,Searches!$A:$H,AG$1,FALSE)</f>
        <v>https://www.linkedin.com/sales/profile/1920308,Zg9G,NAME_SEARCH?moduleKey=peopleSearchResults&amp;pageKey=sales-search3-people-refinement&amp;contextId=60BC92C971D70515801E49D6842B0000&amp;requestId=22dcc521-017c-4a62-989c-d4ce272098af&amp;action=CLICK&amp;target=urn%3Ali%3AsalesLead%3A(-1%2C1920308)&amp;pageNumber=16&amp;targetEl=profilelink&amp;position=8&amp;trk=lss-serp-result-lead_photo</v>
      </c>
      <c r="AH1351" s="22" t="e">
        <f>VLOOKUP($G1351,Temp!$D:$F,AH$1,FALSE)</f>
        <v>#N/A</v>
      </c>
      <c r="AI1351" s="22" t="e">
        <f>VLOOKUP($G1351,Temp!$D:$F,AI$1,FALSE)</f>
        <v>#N/A</v>
      </c>
      <c r="AJ1351" s="22" t="e">
        <f>VLOOKUP($G1351,Temp!$D:$F,AJ$1,FALSE)</f>
        <v>#N/A</v>
      </c>
    </row>
    <row r="1352" spans="1:36" ht="16" x14ac:dyDescent="0.2">
      <c r="A1352" s="8" t="str">
        <f t="shared" si="21"/>
        <v>Celia Fleischaker PROS</v>
      </c>
      <c r="B1352" s="8" t="s">
        <v>9493</v>
      </c>
      <c r="C1352" s="8" t="s">
        <v>9494</v>
      </c>
      <c r="D1352" s="8" t="s">
        <v>42</v>
      </c>
      <c r="E1352" s="8" t="s">
        <v>9495</v>
      </c>
      <c r="F1352" s="8" t="s">
        <v>8987</v>
      </c>
      <c r="G1352" s="12" t="s">
        <v>8326</v>
      </c>
      <c r="H1352" s="22" t="str">
        <f>VLOOKUP($G1352,Temp!$A:$C,H$1,FALSE)</f>
        <v>pros.com</v>
      </c>
      <c r="I1352" s="22" t="e">
        <f>VLOOKUP($G1352,Temp!$A:$C,I$1,FALSE)</f>
        <v>#VALUE!</v>
      </c>
      <c r="J1352" s="22" t="e">
        <f>VLOOKUP($G1352,Temp!$A:$C,J$1,FALSE)</f>
        <v>#VALUE!</v>
      </c>
      <c r="K1352" s="22" t="e">
        <f>VLOOKUP($G1352,Temp!$A:$C,K$1,FALSE)</f>
        <v>#VALUE!</v>
      </c>
      <c r="L1352" s="22" t="e">
        <f>VLOOKUP($G1352,Temp!$A:$C,L$1,FALSE)</f>
        <v>#VALUE!</v>
      </c>
      <c r="M1352" s="22" t="e">
        <f>VLOOKUP($G1352,Temp!$A:$C,M$1,FALSE)</f>
        <v>#VALUE!</v>
      </c>
      <c r="N1352" s="22" t="e">
        <f>VLOOKUP($G1352,Temp!$A:$C,N$1,FALSE)</f>
        <v>#VALUE!</v>
      </c>
      <c r="O1352" s="22" t="e">
        <f>VLOOKUP($G1352,Temp!$A:$C,O$1,FALSE)</f>
        <v>#VALUE!</v>
      </c>
      <c r="P1352" s="22" t="e">
        <f>VLOOKUP($G1352,Temp!$A:$C,P$1,FALSE)</f>
        <v>#VALUE!</v>
      </c>
      <c r="Q1352" s="22" t="e">
        <f>VLOOKUP($G1352,Temp!$A:$C,Q$1,FALSE)</f>
        <v>#VALUE!</v>
      </c>
      <c r="R1352" s="22" t="e">
        <f>VLOOKUP($G1352,Temp!$A:$C,R$1,FALSE)</f>
        <v>#VALUE!</v>
      </c>
      <c r="S1352" s="22" t="e">
        <f>VLOOKUP($G1352,Temp!$A:$C,S$1,FALSE)</f>
        <v>#VALUE!</v>
      </c>
      <c r="T1352" s="22" t="e">
        <f>VLOOKUP($G1352,Temp!$A:$C,T$1,FALSE)</f>
        <v>#VALUE!</v>
      </c>
      <c r="U1352" s="22" t="e">
        <f>VLOOKUP($G1352,Temp!$A:$C,U$1,FALSE)</f>
        <v>#VALUE!</v>
      </c>
      <c r="V1352" s="22" t="e">
        <f>VLOOKUP($G1352,Temp!$A:$C,V$1,FALSE)</f>
        <v>#VALUE!</v>
      </c>
      <c r="W1352" s="22" t="e">
        <f>VLOOKUP($G1352,Temp!$A:$C,W$1,FALSE)</f>
        <v>#VALUE!</v>
      </c>
      <c r="X1352" s="22" t="e">
        <f>VLOOKUP($G1352,Temp!$A:$C,X$1,FALSE)</f>
        <v>#VALUE!</v>
      </c>
      <c r="Y1352" s="22">
        <f>VLOOKUP($G1352,Temp!$A:$C,Y$1,FALSE)</f>
        <v>0</v>
      </c>
      <c r="Z1352" s="22">
        <f>VLOOKUP($G1352,Temp!$A:$C,Z$1,FALSE)</f>
        <v>0</v>
      </c>
      <c r="AA1352" s="22" t="e">
        <f>VLOOKUP($A1352,Searches!$A:$H,AA$1,FALSE)</f>
        <v>#N/A</v>
      </c>
      <c r="AB1352" s="22" t="e">
        <f>VLOOKUP($A1352,Searches!$A:$H,AB$1,FALSE)</f>
        <v>#N/A</v>
      </c>
      <c r="AC1352" s="22" t="e">
        <f>VLOOKUP($A1352,Searches!$A:$H,AC$1,FALSE)</f>
        <v>#N/A</v>
      </c>
      <c r="AD1352" s="22" t="e">
        <f>VLOOKUP($A1352,Searches!$A:$H,AD$1,FALSE)</f>
        <v>#N/A</v>
      </c>
      <c r="AE1352" s="22" t="e">
        <f>VLOOKUP($A1352,Searches!$A:$H,AE$1,FALSE)</f>
        <v>#N/A</v>
      </c>
      <c r="AF1352" s="22" t="e">
        <f>VLOOKUP($A1352,Searches!$A:$H,AF$1,FALSE)</f>
        <v>#N/A</v>
      </c>
      <c r="AG1352" s="22" t="e">
        <f>VLOOKUP($A1352,Searches!$A:$H,AG$1,FALSE)</f>
        <v>#N/A</v>
      </c>
      <c r="AH1352" s="22" t="str">
        <f>VLOOKUP($G1352,Temp!$D:$F,AH$1,FALSE)</f>
        <v>pros.com</v>
      </c>
      <c r="AI1352" s="22" t="str">
        <f>VLOOKUP($G1352,Temp!$D:$F,AI$1,FALSE)</f>
        <v>Marketo</v>
      </c>
      <c r="AJ1352" s="22" t="str">
        <f>VLOOKUP($G1352,Temp!$D:$F,AJ$1,FALSE)</f>
        <v>WordPress</v>
      </c>
    </row>
    <row r="1353" spans="1:36" ht="16" x14ac:dyDescent="0.2">
      <c r="A1353" s="8" t="str">
        <f t="shared" si="21"/>
        <v>Diana Massaro Armor Cloud Security</v>
      </c>
      <c r="B1353" s="8" t="s">
        <v>3406</v>
      </c>
      <c r="C1353" s="8" t="s">
        <v>7100</v>
      </c>
      <c r="D1353" s="8" t="s">
        <v>42</v>
      </c>
      <c r="E1353" s="8" t="s">
        <v>7101</v>
      </c>
      <c r="F1353" s="8" t="s">
        <v>7102</v>
      </c>
      <c r="G1353" s="12" t="s">
        <v>7103</v>
      </c>
      <c r="H1353" s="22" t="str">
        <f>VLOOKUP($G1353,Temp!$A:$C,H$1,FALSE)</f>
        <v>armor.com</v>
      </c>
      <c r="I1353" s="22" t="e">
        <f>VLOOKUP($G1353,Temp!$A:$C,I$1,FALSE)</f>
        <v>#VALUE!</v>
      </c>
      <c r="J1353" s="22" t="e">
        <f>VLOOKUP($G1353,Temp!$A:$C,J$1,FALSE)</f>
        <v>#VALUE!</v>
      </c>
      <c r="K1353" s="22" t="e">
        <f>VLOOKUP($G1353,Temp!$A:$C,K$1,FALSE)</f>
        <v>#VALUE!</v>
      </c>
      <c r="L1353" s="22" t="e">
        <f>VLOOKUP($G1353,Temp!$A:$C,L$1,FALSE)</f>
        <v>#VALUE!</v>
      </c>
      <c r="M1353" s="22" t="e">
        <f>VLOOKUP($G1353,Temp!$A:$C,M$1,FALSE)</f>
        <v>#VALUE!</v>
      </c>
      <c r="N1353" s="22" t="e">
        <f>VLOOKUP($G1353,Temp!$A:$C,N$1,FALSE)</f>
        <v>#VALUE!</v>
      </c>
      <c r="O1353" s="22" t="e">
        <f>VLOOKUP($G1353,Temp!$A:$C,O$1,FALSE)</f>
        <v>#VALUE!</v>
      </c>
      <c r="P1353" s="22" t="e">
        <f>VLOOKUP($G1353,Temp!$A:$C,P$1,FALSE)</f>
        <v>#VALUE!</v>
      </c>
      <c r="Q1353" s="22" t="e">
        <f>VLOOKUP($G1353,Temp!$A:$C,Q$1,FALSE)</f>
        <v>#VALUE!</v>
      </c>
      <c r="R1353" s="22" t="e">
        <f>VLOOKUP($G1353,Temp!$A:$C,R$1,FALSE)</f>
        <v>#VALUE!</v>
      </c>
      <c r="S1353" s="22" t="e">
        <f>VLOOKUP($G1353,Temp!$A:$C,S$1,FALSE)</f>
        <v>#VALUE!</v>
      </c>
      <c r="T1353" s="22" t="e">
        <f>VLOOKUP($G1353,Temp!$A:$C,T$1,FALSE)</f>
        <v>#VALUE!</v>
      </c>
      <c r="U1353" s="22" t="e">
        <f>VLOOKUP($G1353,Temp!$A:$C,U$1,FALSE)</f>
        <v>#VALUE!</v>
      </c>
      <c r="V1353" s="22" t="e">
        <f>VLOOKUP($G1353,Temp!$A:$C,V$1,FALSE)</f>
        <v>#VALUE!</v>
      </c>
      <c r="W1353" s="22" t="e">
        <f>VLOOKUP($G1353,Temp!$A:$C,W$1,FALSE)</f>
        <v>#VALUE!</v>
      </c>
      <c r="X1353" s="22" t="e">
        <f>VLOOKUP($G1353,Temp!$A:$C,X$1,FALSE)</f>
        <v>#VALUE!</v>
      </c>
      <c r="Y1353" s="22">
        <f>VLOOKUP($G1353,Temp!$A:$C,Y$1,FALSE)</f>
        <v>53100</v>
      </c>
      <c r="Z1353" s="22">
        <f>VLOOKUP($G1353,Temp!$A:$C,Z$1,FALSE)</f>
        <v>18000</v>
      </c>
      <c r="AA1353" s="22" t="e">
        <f>VLOOKUP($A1353,Searches!$A:$H,AA$1,FALSE)</f>
        <v>#N/A</v>
      </c>
      <c r="AB1353" s="22" t="e">
        <f>VLOOKUP($A1353,Searches!$A:$H,AB$1,FALSE)</f>
        <v>#N/A</v>
      </c>
      <c r="AC1353" s="22" t="e">
        <f>VLOOKUP($A1353,Searches!$A:$H,AC$1,FALSE)</f>
        <v>#N/A</v>
      </c>
      <c r="AD1353" s="22" t="e">
        <f>VLOOKUP($A1353,Searches!$A:$H,AD$1,FALSE)</f>
        <v>#N/A</v>
      </c>
      <c r="AE1353" s="22" t="e">
        <f>VLOOKUP($A1353,Searches!$A:$H,AE$1,FALSE)</f>
        <v>#N/A</v>
      </c>
      <c r="AF1353" s="22" t="e">
        <f>VLOOKUP($A1353,Searches!$A:$H,AF$1,FALSE)</f>
        <v>#N/A</v>
      </c>
      <c r="AG1353" s="22" t="e">
        <f>VLOOKUP($A1353,Searches!$A:$H,AG$1,FALSE)</f>
        <v>#N/A</v>
      </c>
      <c r="AH1353" s="22" t="str">
        <f>VLOOKUP($G1353,Temp!$D:$F,AH$1,FALSE)</f>
        <v>armor.com</v>
      </c>
      <c r="AI1353" s="22" t="str">
        <f>VLOOKUP($G1353,Temp!$D:$F,AI$1,FALSE)</f>
        <v>Marketo</v>
      </c>
      <c r="AJ1353" s="22" t="str">
        <f>VLOOKUP($G1353,Temp!$D:$F,AJ$1,FALSE)</f>
        <v>WordPress</v>
      </c>
    </row>
    <row r="1354" spans="1:36" ht="16" x14ac:dyDescent="0.2">
      <c r="A1354" s="8" t="str">
        <f t="shared" si="21"/>
        <v>Julie Parrish RedSeal, Inc.</v>
      </c>
      <c r="B1354" s="8" t="s">
        <v>298</v>
      </c>
      <c r="C1354" s="8" t="s">
        <v>7774</v>
      </c>
      <c r="D1354" s="8" t="s">
        <v>42</v>
      </c>
      <c r="E1354" s="8" t="s">
        <v>7775</v>
      </c>
      <c r="F1354" s="8" t="s">
        <v>7776</v>
      </c>
      <c r="G1354" s="12" t="s">
        <v>7777</v>
      </c>
      <c r="H1354" s="22" t="e">
        <f>VLOOKUP($G1354,Temp!$A:$C,H$1,FALSE)</f>
        <v>#N/A</v>
      </c>
      <c r="I1354" s="22" t="e">
        <f>VLOOKUP($G1354,Temp!$A:$C,I$1,FALSE)</f>
        <v>#N/A</v>
      </c>
      <c r="J1354" s="22" t="e">
        <f>VLOOKUP($G1354,Temp!$A:$C,J$1,FALSE)</f>
        <v>#N/A</v>
      </c>
      <c r="K1354" s="22" t="e">
        <f>VLOOKUP($G1354,Temp!$A:$C,K$1,FALSE)</f>
        <v>#N/A</v>
      </c>
      <c r="L1354" s="22" t="e">
        <f>VLOOKUP($G1354,Temp!$A:$C,L$1,FALSE)</f>
        <v>#N/A</v>
      </c>
      <c r="M1354" s="22" t="e">
        <f>VLOOKUP($G1354,Temp!$A:$C,M$1,FALSE)</f>
        <v>#N/A</v>
      </c>
      <c r="N1354" s="22" t="e">
        <f>VLOOKUP($G1354,Temp!$A:$C,N$1,FALSE)</f>
        <v>#N/A</v>
      </c>
      <c r="O1354" s="22" t="e">
        <f>VLOOKUP($G1354,Temp!$A:$C,O$1,FALSE)</f>
        <v>#N/A</v>
      </c>
      <c r="P1354" s="22" t="e">
        <f>VLOOKUP($G1354,Temp!$A:$C,P$1,FALSE)</f>
        <v>#N/A</v>
      </c>
      <c r="Q1354" s="22" t="e">
        <f>VLOOKUP($G1354,Temp!$A:$C,Q$1,FALSE)</f>
        <v>#N/A</v>
      </c>
      <c r="R1354" s="22" t="e">
        <f>VLOOKUP($G1354,Temp!$A:$C,R$1,FALSE)</f>
        <v>#N/A</v>
      </c>
      <c r="S1354" s="22" t="e">
        <f>VLOOKUP($G1354,Temp!$A:$C,S$1,FALSE)</f>
        <v>#N/A</v>
      </c>
      <c r="T1354" s="22" t="e">
        <f>VLOOKUP($G1354,Temp!$A:$C,T$1,FALSE)</f>
        <v>#N/A</v>
      </c>
      <c r="U1354" s="22" t="e">
        <f>VLOOKUP($G1354,Temp!$A:$C,U$1,FALSE)</f>
        <v>#N/A</v>
      </c>
      <c r="V1354" s="22" t="e">
        <f>VLOOKUP($G1354,Temp!$A:$C,V$1,FALSE)</f>
        <v>#N/A</v>
      </c>
      <c r="W1354" s="22" t="e">
        <f>VLOOKUP($G1354,Temp!$A:$C,W$1,FALSE)</f>
        <v>#N/A</v>
      </c>
      <c r="X1354" s="22" t="e">
        <f>VLOOKUP($G1354,Temp!$A:$C,X$1,FALSE)</f>
        <v>#N/A</v>
      </c>
      <c r="Y1354" s="22" t="e">
        <f>VLOOKUP($G1354,Temp!$A:$C,Y$1,FALSE)</f>
        <v>#N/A</v>
      </c>
      <c r="Z1354" s="22" t="e">
        <f>VLOOKUP($G1354,Temp!$A:$C,Z$1,FALSE)</f>
        <v>#N/A</v>
      </c>
      <c r="AA1354" s="22" t="e">
        <f>VLOOKUP($A1354,Searches!$A:$H,AA$1,FALSE)</f>
        <v>#N/A</v>
      </c>
      <c r="AB1354" s="22" t="e">
        <f>VLOOKUP($A1354,Searches!$A:$H,AB$1,FALSE)</f>
        <v>#N/A</v>
      </c>
      <c r="AC1354" s="22" t="e">
        <f>VLOOKUP($A1354,Searches!$A:$H,AC$1,FALSE)</f>
        <v>#N/A</v>
      </c>
      <c r="AD1354" s="22" t="e">
        <f>VLOOKUP($A1354,Searches!$A:$H,AD$1,FALSE)</f>
        <v>#N/A</v>
      </c>
      <c r="AE1354" s="22" t="e">
        <f>VLOOKUP($A1354,Searches!$A:$H,AE$1,FALSE)</f>
        <v>#N/A</v>
      </c>
      <c r="AF1354" s="22" t="e">
        <f>VLOOKUP($A1354,Searches!$A:$H,AF$1,FALSE)</f>
        <v>#N/A</v>
      </c>
      <c r="AG1354" s="22" t="e">
        <f>VLOOKUP($A1354,Searches!$A:$H,AG$1,FALSE)</f>
        <v>#N/A</v>
      </c>
      <c r="AH1354" s="22" t="str">
        <f>VLOOKUP($G1354,Temp!$D:$F,AH$1,FALSE)</f>
        <v>redseal.net</v>
      </c>
      <c r="AI1354" s="22" t="str">
        <f>VLOOKUP($G1354,Temp!$D:$F,AI$1,FALSE)</f>
        <v>Marketo</v>
      </c>
      <c r="AJ1354" s="22" t="str">
        <f>VLOOKUP($G1354,Temp!$D:$F,AJ$1,FALSE)</f>
        <v>WordPress</v>
      </c>
    </row>
    <row r="1355" spans="1:36" ht="16" x14ac:dyDescent="0.2">
      <c r="A1355" s="8" t="str">
        <f t="shared" si="21"/>
        <v>Thomas BEEN TIBCO Software Inc.</v>
      </c>
      <c r="B1355" s="8" t="s">
        <v>2700</v>
      </c>
      <c r="C1355" s="8" t="s">
        <v>9500</v>
      </c>
      <c r="D1355" s="8" t="s">
        <v>42</v>
      </c>
      <c r="E1355" s="8" t="s">
        <v>9501</v>
      </c>
      <c r="F1355" s="8" t="s">
        <v>9502</v>
      </c>
      <c r="G1355" s="12" t="s">
        <v>8808</v>
      </c>
      <c r="H1355" s="22" t="str">
        <f>VLOOKUP($G1355,Temp!$A:$C,H$1,FALSE)</f>
        <v>tibco.com</v>
      </c>
      <c r="I1355" s="22" t="e">
        <f>VLOOKUP($G1355,Temp!$A:$C,I$1,FALSE)</f>
        <v>#VALUE!</v>
      </c>
      <c r="J1355" s="22" t="e">
        <f>VLOOKUP($G1355,Temp!$A:$C,J$1,FALSE)</f>
        <v>#VALUE!</v>
      </c>
      <c r="K1355" s="22" t="e">
        <f>VLOOKUP($G1355,Temp!$A:$C,K$1,FALSE)</f>
        <v>#VALUE!</v>
      </c>
      <c r="L1355" s="22" t="e">
        <f>VLOOKUP($G1355,Temp!$A:$C,L$1,FALSE)</f>
        <v>#VALUE!</v>
      </c>
      <c r="M1355" s="22" t="e">
        <f>VLOOKUP($G1355,Temp!$A:$C,M$1,FALSE)</f>
        <v>#VALUE!</v>
      </c>
      <c r="N1355" s="22" t="e">
        <f>VLOOKUP($G1355,Temp!$A:$C,N$1,FALSE)</f>
        <v>#VALUE!</v>
      </c>
      <c r="O1355" s="22" t="e">
        <f>VLOOKUP($G1355,Temp!$A:$C,O$1,FALSE)</f>
        <v>#VALUE!</v>
      </c>
      <c r="P1355" s="22" t="e">
        <f>VLOOKUP($G1355,Temp!$A:$C,P$1,FALSE)</f>
        <v>#VALUE!</v>
      </c>
      <c r="Q1355" s="22" t="e">
        <f>VLOOKUP($G1355,Temp!$A:$C,Q$1,FALSE)</f>
        <v>#VALUE!</v>
      </c>
      <c r="R1355" s="22" t="e">
        <f>VLOOKUP($G1355,Temp!$A:$C,R$1,FALSE)</f>
        <v>#VALUE!</v>
      </c>
      <c r="S1355" s="22" t="e">
        <f>VLOOKUP($G1355,Temp!$A:$C,S$1,FALSE)</f>
        <v>#VALUE!</v>
      </c>
      <c r="T1355" s="22" t="e">
        <f>VLOOKUP($G1355,Temp!$A:$C,T$1,FALSE)</f>
        <v>#VALUE!</v>
      </c>
      <c r="U1355" s="22" t="e">
        <f>VLOOKUP($G1355,Temp!$A:$C,U$1,FALSE)</f>
        <v>#VALUE!</v>
      </c>
      <c r="V1355" s="22" t="e">
        <f>VLOOKUP($G1355,Temp!$A:$C,V$1,FALSE)</f>
        <v>#VALUE!</v>
      </c>
      <c r="W1355" s="22" t="e">
        <f>VLOOKUP($G1355,Temp!$A:$C,W$1,FALSE)</f>
        <v>#VALUE!</v>
      </c>
      <c r="X1355" s="22" t="e">
        <f>VLOOKUP($G1355,Temp!$A:$C,X$1,FALSE)</f>
        <v>#VALUE!</v>
      </c>
      <c r="Y1355" s="22">
        <f>VLOOKUP($G1355,Temp!$A:$C,Y$1,FALSE)</f>
        <v>261000</v>
      </c>
      <c r="Z1355" s="22">
        <f>VLOOKUP($G1355,Temp!$A:$C,Z$1,FALSE)</f>
        <v>84300</v>
      </c>
      <c r="AA1355" s="22" t="e">
        <f>VLOOKUP($A1355,Searches!$A:$H,AA$1,FALSE)</f>
        <v>#N/A</v>
      </c>
      <c r="AB1355" s="22" t="e">
        <f>VLOOKUP($A1355,Searches!$A:$H,AB$1,FALSE)</f>
        <v>#N/A</v>
      </c>
      <c r="AC1355" s="22" t="e">
        <f>VLOOKUP($A1355,Searches!$A:$H,AC$1,FALSE)</f>
        <v>#N/A</v>
      </c>
      <c r="AD1355" s="22" t="e">
        <f>VLOOKUP($A1355,Searches!$A:$H,AD$1,FALSE)</f>
        <v>#N/A</v>
      </c>
      <c r="AE1355" s="22" t="e">
        <f>VLOOKUP($A1355,Searches!$A:$H,AE$1,FALSE)</f>
        <v>#N/A</v>
      </c>
      <c r="AF1355" s="22" t="e">
        <f>VLOOKUP($A1355,Searches!$A:$H,AF$1,FALSE)</f>
        <v>#N/A</v>
      </c>
      <c r="AG1355" s="22" t="e">
        <f>VLOOKUP($A1355,Searches!$A:$H,AG$1,FALSE)</f>
        <v>#N/A</v>
      </c>
      <c r="AH1355" s="22" t="str">
        <f>VLOOKUP($G1355,Temp!$D:$F,AH$1,FALSE)</f>
        <v>tibco.com</v>
      </c>
      <c r="AI1355" s="22" t="str">
        <f>VLOOKUP($G1355,Temp!$D:$F,AI$1,FALSE)</f>
        <v>Marketo</v>
      </c>
      <c r="AJ1355" s="22" t="str">
        <f>VLOOKUP($G1355,Temp!$D:$F,AJ$1,FALSE)</f>
        <v>WordPress</v>
      </c>
    </row>
    <row r="1356" spans="1:36" ht="16" x14ac:dyDescent="0.2">
      <c r="A1356" s="8" t="str">
        <f t="shared" si="21"/>
        <v>Rosanne Saccone BlueJeans Network</v>
      </c>
      <c r="B1356" s="8" t="s">
        <v>7460</v>
      </c>
      <c r="C1356" s="8" t="s">
        <v>7461</v>
      </c>
      <c r="D1356" s="8" t="s">
        <v>42</v>
      </c>
      <c r="E1356" s="8" t="s">
        <v>7462</v>
      </c>
      <c r="F1356" s="8" t="s">
        <v>7463</v>
      </c>
      <c r="G1356" s="12" t="s">
        <v>7464</v>
      </c>
      <c r="H1356" s="22" t="str">
        <f>VLOOKUP($G1356,Temp!$A:$C,H$1,FALSE)</f>
        <v>bluejeans.com</v>
      </c>
      <c r="I1356" s="22" t="e">
        <f>VLOOKUP($G1356,Temp!$A:$C,I$1,FALSE)</f>
        <v>#VALUE!</v>
      </c>
      <c r="J1356" s="22" t="e">
        <f>VLOOKUP($G1356,Temp!$A:$C,J$1,FALSE)</f>
        <v>#VALUE!</v>
      </c>
      <c r="K1356" s="22" t="e">
        <f>VLOOKUP($G1356,Temp!$A:$C,K$1,FALSE)</f>
        <v>#VALUE!</v>
      </c>
      <c r="L1356" s="22" t="e">
        <f>VLOOKUP($G1356,Temp!$A:$C,L$1,FALSE)</f>
        <v>#VALUE!</v>
      </c>
      <c r="M1356" s="22" t="e">
        <f>VLOOKUP($G1356,Temp!$A:$C,M$1,FALSE)</f>
        <v>#VALUE!</v>
      </c>
      <c r="N1356" s="22" t="e">
        <f>VLOOKUP($G1356,Temp!$A:$C,N$1,FALSE)</f>
        <v>#VALUE!</v>
      </c>
      <c r="O1356" s="22" t="e">
        <f>VLOOKUP($G1356,Temp!$A:$C,O$1,FALSE)</f>
        <v>#VALUE!</v>
      </c>
      <c r="P1356" s="22" t="e">
        <f>VLOOKUP($G1356,Temp!$A:$C,P$1,FALSE)</f>
        <v>#VALUE!</v>
      </c>
      <c r="Q1356" s="22" t="e">
        <f>VLOOKUP($G1356,Temp!$A:$C,Q$1,FALSE)</f>
        <v>#VALUE!</v>
      </c>
      <c r="R1356" s="22" t="e">
        <f>VLOOKUP($G1356,Temp!$A:$C,R$1,FALSE)</f>
        <v>#VALUE!</v>
      </c>
      <c r="S1356" s="22" t="e">
        <f>VLOOKUP($G1356,Temp!$A:$C,S$1,FALSE)</f>
        <v>#VALUE!</v>
      </c>
      <c r="T1356" s="22" t="e">
        <f>VLOOKUP($G1356,Temp!$A:$C,T$1,FALSE)</f>
        <v>#VALUE!</v>
      </c>
      <c r="U1356" s="22" t="e">
        <f>VLOOKUP($G1356,Temp!$A:$C,U$1,FALSE)</f>
        <v>#VALUE!</v>
      </c>
      <c r="V1356" s="22" t="e">
        <f>VLOOKUP($G1356,Temp!$A:$C,V$1,FALSE)</f>
        <v>#VALUE!</v>
      </c>
      <c r="W1356" s="22" t="e">
        <f>VLOOKUP($G1356,Temp!$A:$C,W$1,FALSE)</f>
        <v>#VALUE!</v>
      </c>
      <c r="X1356" s="22" t="e">
        <f>VLOOKUP($G1356,Temp!$A:$C,X$1,FALSE)</f>
        <v>#VALUE!</v>
      </c>
      <c r="Y1356" s="22">
        <f>VLOOKUP($G1356,Temp!$A:$C,Y$1,FALSE)</f>
        <v>295000</v>
      </c>
      <c r="Z1356" s="22">
        <f>VLOOKUP($G1356,Temp!$A:$C,Z$1,FALSE)</f>
        <v>38700</v>
      </c>
      <c r="AA1356" s="22" t="e">
        <f>VLOOKUP($A1356,Searches!$A:$H,AA$1,FALSE)</f>
        <v>#N/A</v>
      </c>
      <c r="AB1356" s="22" t="e">
        <f>VLOOKUP($A1356,Searches!$A:$H,AB$1,FALSE)</f>
        <v>#N/A</v>
      </c>
      <c r="AC1356" s="22" t="e">
        <f>VLOOKUP($A1356,Searches!$A:$H,AC$1,FALSE)</f>
        <v>#N/A</v>
      </c>
      <c r="AD1356" s="22" t="e">
        <f>VLOOKUP($A1356,Searches!$A:$H,AD$1,FALSE)</f>
        <v>#N/A</v>
      </c>
      <c r="AE1356" s="22" t="e">
        <f>VLOOKUP($A1356,Searches!$A:$H,AE$1,FALSE)</f>
        <v>#N/A</v>
      </c>
      <c r="AF1356" s="22" t="e">
        <f>VLOOKUP($A1356,Searches!$A:$H,AF$1,FALSE)</f>
        <v>#N/A</v>
      </c>
      <c r="AG1356" s="22" t="e">
        <f>VLOOKUP($A1356,Searches!$A:$H,AG$1,FALSE)</f>
        <v>#N/A</v>
      </c>
      <c r="AH1356" s="22" t="str">
        <f>VLOOKUP($G1356,Temp!$D:$F,AH$1,FALSE)</f>
        <v>bluejeans.com</v>
      </c>
      <c r="AI1356" s="22" t="str">
        <f>VLOOKUP($G1356,Temp!$D:$F,AI$1,FALSE)</f>
        <v>Marketo</v>
      </c>
      <c r="AJ1356" s="22" t="str">
        <f>VLOOKUP($G1356,Temp!$D:$F,AJ$1,FALSE)</f>
        <v>Drupal</v>
      </c>
    </row>
    <row r="1357" spans="1:36" ht="16" x14ac:dyDescent="0.2">
      <c r="A1357" s="8" t="str">
        <f t="shared" si="21"/>
        <v>Susan Vobejda The Trade Desk, Inc.</v>
      </c>
      <c r="B1357" s="8" t="s">
        <v>3149</v>
      </c>
      <c r="C1357" s="8" t="s">
        <v>7615</v>
      </c>
      <c r="D1357" s="8" t="s">
        <v>42</v>
      </c>
      <c r="E1357" s="8" t="s">
        <v>7616</v>
      </c>
      <c r="F1357" s="8" t="s">
        <v>7617</v>
      </c>
      <c r="G1357" s="12" t="s">
        <v>7618</v>
      </c>
      <c r="H1357" s="22" t="str">
        <f>VLOOKUP($G1357,Temp!$A:$C,H$1,FALSE)</f>
        <v>thetradedesk.com</v>
      </c>
      <c r="I1357" s="22" t="e">
        <f>VLOOKUP($G1357,Temp!$A:$C,I$1,FALSE)</f>
        <v>#VALUE!</v>
      </c>
      <c r="J1357" s="22" t="e">
        <f>VLOOKUP($G1357,Temp!$A:$C,J$1,FALSE)</f>
        <v>#VALUE!</v>
      </c>
      <c r="K1357" s="22" t="e">
        <f>VLOOKUP($G1357,Temp!$A:$C,K$1,FALSE)</f>
        <v>#VALUE!</v>
      </c>
      <c r="L1357" s="22" t="e">
        <f>VLOOKUP($G1357,Temp!$A:$C,L$1,FALSE)</f>
        <v>#VALUE!</v>
      </c>
      <c r="M1357" s="22" t="e">
        <f>VLOOKUP($G1357,Temp!$A:$C,M$1,FALSE)</f>
        <v>#VALUE!</v>
      </c>
      <c r="N1357" s="22" t="e">
        <f>VLOOKUP($G1357,Temp!$A:$C,N$1,FALSE)</f>
        <v>#VALUE!</v>
      </c>
      <c r="O1357" s="22" t="e">
        <f>VLOOKUP($G1357,Temp!$A:$C,O$1,FALSE)</f>
        <v>#VALUE!</v>
      </c>
      <c r="P1357" s="22" t="e">
        <f>VLOOKUP($G1357,Temp!$A:$C,P$1,FALSE)</f>
        <v>#VALUE!</v>
      </c>
      <c r="Q1357" s="22" t="e">
        <f>VLOOKUP($G1357,Temp!$A:$C,Q$1,FALSE)</f>
        <v>#VALUE!</v>
      </c>
      <c r="R1357" s="22" t="e">
        <f>VLOOKUP($G1357,Temp!$A:$C,R$1,FALSE)</f>
        <v>#VALUE!</v>
      </c>
      <c r="S1357" s="22" t="e">
        <f>VLOOKUP($G1357,Temp!$A:$C,S$1,FALSE)</f>
        <v>#VALUE!</v>
      </c>
      <c r="T1357" s="22" t="e">
        <f>VLOOKUP($G1357,Temp!$A:$C,T$1,FALSE)</f>
        <v>#VALUE!</v>
      </c>
      <c r="U1357" s="22" t="e">
        <f>VLOOKUP($G1357,Temp!$A:$C,U$1,FALSE)</f>
        <v>#VALUE!</v>
      </c>
      <c r="V1357" s="22" t="e">
        <f>VLOOKUP($G1357,Temp!$A:$C,V$1,FALSE)</f>
        <v>#VALUE!</v>
      </c>
      <c r="W1357" s="22" t="e">
        <f>VLOOKUP($G1357,Temp!$A:$C,W$1,FALSE)</f>
        <v>#VALUE!</v>
      </c>
      <c r="X1357" s="22" t="e">
        <f>VLOOKUP($G1357,Temp!$A:$C,X$1,FALSE)</f>
        <v>#VALUE!</v>
      </c>
      <c r="Y1357" s="22">
        <f>VLOOKUP($G1357,Temp!$A:$C,Y$1,FALSE)</f>
        <v>108000</v>
      </c>
      <c r="Z1357" s="22">
        <f>VLOOKUP($G1357,Temp!$A:$C,Z$1,FALSE)</f>
        <v>5800</v>
      </c>
      <c r="AA1357" s="22" t="e">
        <f>VLOOKUP($A1357,Searches!$A:$H,AA$1,FALSE)</f>
        <v>#N/A</v>
      </c>
      <c r="AB1357" s="22" t="e">
        <f>VLOOKUP($A1357,Searches!$A:$H,AB$1,FALSE)</f>
        <v>#N/A</v>
      </c>
      <c r="AC1357" s="22" t="e">
        <f>VLOOKUP($A1357,Searches!$A:$H,AC$1,FALSE)</f>
        <v>#N/A</v>
      </c>
      <c r="AD1357" s="22" t="e">
        <f>VLOOKUP($A1357,Searches!$A:$H,AD$1,FALSE)</f>
        <v>#N/A</v>
      </c>
      <c r="AE1357" s="22" t="e">
        <f>VLOOKUP($A1357,Searches!$A:$H,AE$1,FALSE)</f>
        <v>#N/A</v>
      </c>
      <c r="AF1357" s="22" t="e">
        <f>VLOOKUP($A1357,Searches!$A:$H,AF$1,FALSE)</f>
        <v>#N/A</v>
      </c>
      <c r="AG1357" s="22" t="e">
        <f>VLOOKUP($A1357,Searches!$A:$H,AG$1,FALSE)</f>
        <v>#N/A</v>
      </c>
      <c r="AH1357" s="22" t="e">
        <f>VLOOKUP($G1357,Temp!$D:$F,AH$1,FALSE)</f>
        <v>#N/A</v>
      </c>
      <c r="AI1357" s="22" t="e">
        <f>VLOOKUP($G1357,Temp!$D:$F,AI$1,FALSE)</f>
        <v>#N/A</v>
      </c>
      <c r="AJ1357" s="22" t="e">
        <f>VLOOKUP($G1357,Temp!$D:$F,AJ$1,FALSE)</f>
        <v>#N/A</v>
      </c>
    </row>
    <row r="1358" spans="1:36" ht="16" x14ac:dyDescent="0.2">
      <c r="A1358" s="8" t="str">
        <f t="shared" si="21"/>
        <v>John Kennedy Conduent</v>
      </c>
      <c r="B1358" s="8" t="s">
        <v>428</v>
      </c>
      <c r="C1358" s="8" t="s">
        <v>41</v>
      </c>
      <c r="D1358" s="8" t="s">
        <v>9508</v>
      </c>
      <c r="E1358" s="8" t="s">
        <v>9509</v>
      </c>
      <c r="F1358" s="8" t="s">
        <v>9510</v>
      </c>
      <c r="G1358" s="12" t="s">
        <v>8833</v>
      </c>
      <c r="H1358" s="22" t="str">
        <f>VLOOKUP($G1358,Temp!$A:$C,H$1,FALSE)</f>
        <v>conduent.com</v>
      </c>
      <c r="I1358" s="22" t="e">
        <f>VLOOKUP($G1358,Temp!$A:$C,I$1,FALSE)</f>
        <v>#VALUE!</v>
      </c>
      <c r="J1358" s="22" t="e">
        <f>VLOOKUP($G1358,Temp!$A:$C,J$1,FALSE)</f>
        <v>#VALUE!</v>
      </c>
      <c r="K1358" s="22" t="e">
        <f>VLOOKUP($G1358,Temp!$A:$C,K$1,FALSE)</f>
        <v>#VALUE!</v>
      </c>
      <c r="L1358" s="22" t="e">
        <f>VLOOKUP($G1358,Temp!$A:$C,L$1,FALSE)</f>
        <v>#VALUE!</v>
      </c>
      <c r="M1358" s="22" t="e">
        <f>VLOOKUP($G1358,Temp!$A:$C,M$1,FALSE)</f>
        <v>#VALUE!</v>
      </c>
      <c r="N1358" s="22" t="e">
        <f>VLOOKUP($G1358,Temp!$A:$C,N$1,FALSE)</f>
        <v>#VALUE!</v>
      </c>
      <c r="O1358" s="22" t="e">
        <f>VLOOKUP($G1358,Temp!$A:$C,O$1,FALSE)</f>
        <v>#VALUE!</v>
      </c>
      <c r="P1358" s="22" t="e">
        <f>VLOOKUP($G1358,Temp!$A:$C,P$1,FALSE)</f>
        <v>#VALUE!</v>
      </c>
      <c r="Q1358" s="22" t="e">
        <f>VLOOKUP($G1358,Temp!$A:$C,Q$1,FALSE)</f>
        <v>#VALUE!</v>
      </c>
      <c r="R1358" s="22" t="e">
        <f>VLOOKUP($G1358,Temp!$A:$C,R$1,FALSE)</f>
        <v>#VALUE!</v>
      </c>
      <c r="S1358" s="22" t="e">
        <f>VLOOKUP($G1358,Temp!$A:$C,S$1,FALSE)</f>
        <v>#VALUE!</v>
      </c>
      <c r="T1358" s="22" t="e">
        <f>VLOOKUP($G1358,Temp!$A:$C,T$1,FALSE)</f>
        <v>#VALUE!</v>
      </c>
      <c r="U1358" s="22" t="e">
        <f>VLOOKUP($G1358,Temp!$A:$C,U$1,FALSE)</f>
        <v>#VALUE!</v>
      </c>
      <c r="V1358" s="22" t="e">
        <f>VLOOKUP($G1358,Temp!$A:$C,V$1,FALSE)</f>
        <v>#VALUE!</v>
      </c>
      <c r="W1358" s="22" t="e">
        <f>VLOOKUP($G1358,Temp!$A:$C,W$1,FALSE)</f>
        <v>#VALUE!</v>
      </c>
      <c r="X1358" s="22" t="e">
        <f>VLOOKUP($G1358,Temp!$A:$C,X$1,FALSE)</f>
        <v>#VALUE!</v>
      </c>
      <c r="Y1358" s="22">
        <f>VLOOKUP($G1358,Temp!$A:$C,Y$1,FALSE)</f>
        <v>41000</v>
      </c>
      <c r="Z1358" s="22">
        <f>VLOOKUP($G1358,Temp!$A:$C,Z$1,FALSE)</f>
        <v>31400</v>
      </c>
      <c r="AA1358" s="22" t="e">
        <f>VLOOKUP($A1358,Searches!$A:$H,AA$1,FALSE)</f>
        <v>#N/A</v>
      </c>
      <c r="AB1358" s="22" t="e">
        <f>VLOOKUP($A1358,Searches!$A:$H,AB$1,FALSE)</f>
        <v>#N/A</v>
      </c>
      <c r="AC1358" s="22" t="e">
        <f>VLOOKUP($A1358,Searches!$A:$H,AC$1,FALSE)</f>
        <v>#N/A</v>
      </c>
      <c r="AD1358" s="22" t="e">
        <f>VLOOKUP($A1358,Searches!$A:$H,AD$1,FALSE)</f>
        <v>#N/A</v>
      </c>
      <c r="AE1358" s="22" t="e">
        <f>VLOOKUP($A1358,Searches!$A:$H,AE$1,FALSE)</f>
        <v>#N/A</v>
      </c>
      <c r="AF1358" s="22" t="e">
        <f>VLOOKUP($A1358,Searches!$A:$H,AF$1,FALSE)</f>
        <v>#N/A</v>
      </c>
      <c r="AG1358" s="22" t="e">
        <f>VLOOKUP($A1358,Searches!$A:$H,AG$1,FALSE)</f>
        <v>#N/A</v>
      </c>
      <c r="AH1358" s="22" t="e">
        <f>VLOOKUP($G1358,Temp!$D:$F,AH$1,FALSE)</f>
        <v>#N/A</v>
      </c>
      <c r="AI1358" s="22" t="e">
        <f>VLOOKUP($G1358,Temp!$D:$F,AI$1,FALSE)</f>
        <v>#N/A</v>
      </c>
      <c r="AJ1358" s="22" t="e">
        <f>VLOOKUP($G1358,Temp!$D:$F,AJ$1,FALSE)</f>
        <v>#N/A</v>
      </c>
    </row>
    <row r="1359" spans="1:36" ht="16" x14ac:dyDescent="0.2">
      <c r="A1359" s="8" t="str">
        <f t="shared" si="21"/>
        <v>Deirdre Bigley Bloomberg LP</v>
      </c>
      <c r="B1359" s="8" t="s">
        <v>9514</v>
      </c>
      <c r="C1359" s="8" t="s">
        <v>9515</v>
      </c>
      <c r="D1359" s="8" t="s">
        <v>42</v>
      </c>
      <c r="E1359" s="8" t="s">
        <v>9516</v>
      </c>
      <c r="F1359" s="8" t="s">
        <v>9517</v>
      </c>
      <c r="G1359" s="12" t="s">
        <v>8845</v>
      </c>
      <c r="H1359" s="22" t="str">
        <f>VLOOKUP($G1359,Temp!$A:$C,H$1,FALSE)</f>
        <v>bloomberg.com</v>
      </c>
      <c r="I1359" s="22" t="e">
        <f>VLOOKUP($G1359,Temp!$A:$C,I$1,FALSE)</f>
        <v>#VALUE!</v>
      </c>
      <c r="J1359" s="22" t="e">
        <f>VLOOKUP($G1359,Temp!$A:$C,J$1,FALSE)</f>
        <v>#VALUE!</v>
      </c>
      <c r="K1359" s="22" t="e">
        <f>VLOOKUP($G1359,Temp!$A:$C,K$1,FALSE)</f>
        <v>#VALUE!</v>
      </c>
      <c r="L1359" s="22" t="e">
        <f>VLOOKUP($G1359,Temp!$A:$C,L$1,FALSE)</f>
        <v>#VALUE!</v>
      </c>
      <c r="M1359" s="22" t="e">
        <f>VLOOKUP($G1359,Temp!$A:$C,M$1,FALSE)</f>
        <v>#VALUE!</v>
      </c>
      <c r="N1359" s="22" t="e">
        <f>VLOOKUP($G1359,Temp!$A:$C,N$1,FALSE)</f>
        <v>#VALUE!</v>
      </c>
      <c r="O1359" s="22" t="e">
        <f>VLOOKUP($G1359,Temp!$A:$C,O$1,FALSE)</f>
        <v>#VALUE!</v>
      </c>
      <c r="P1359" s="22" t="e">
        <f>VLOOKUP($G1359,Temp!$A:$C,P$1,FALSE)</f>
        <v>#VALUE!</v>
      </c>
      <c r="Q1359" s="22" t="e">
        <f>VLOOKUP($G1359,Temp!$A:$C,Q$1,FALSE)</f>
        <v>#VALUE!</v>
      </c>
      <c r="R1359" s="22" t="e">
        <f>VLOOKUP($G1359,Temp!$A:$C,R$1,FALSE)</f>
        <v>#VALUE!</v>
      </c>
      <c r="S1359" s="22" t="e">
        <f>VLOOKUP($G1359,Temp!$A:$C,S$1,FALSE)</f>
        <v>#VALUE!</v>
      </c>
      <c r="T1359" s="22" t="e">
        <f>VLOOKUP($G1359,Temp!$A:$C,T$1,FALSE)</f>
        <v>#VALUE!</v>
      </c>
      <c r="U1359" s="22" t="e">
        <f>VLOOKUP($G1359,Temp!$A:$C,U$1,FALSE)</f>
        <v>#VALUE!</v>
      </c>
      <c r="V1359" s="22" t="e">
        <f>VLOOKUP($G1359,Temp!$A:$C,V$1,FALSE)</f>
        <v>#VALUE!</v>
      </c>
      <c r="W1359" s="22" t="e">
        <f>VLOOKUP($G1359,Temp!$A:$C,W$1,FALSE)</f>
        <v>#VALUE!</v>
      </c>
      <c r="X1359" s="22" t="e">
        <f>VLOOKUP($G1359,Temp!$A:$C,X$1,FALSE)</f>
        <v>#VALUE!</v>
      </c>
      <c r="Y1359" s="22">
        <f>VLOOKUP($G1359,Temp!$A:$C,Y$1,FALSE)</f>
        <v>23700000</v>
      </c>
      <c r="Z1359" s="22">
        <f>VLOOKUP($G1359,Temp!$A:$C,Z$1,FALSE)</f>
        <v>18500</v>
      </c>
      <c r="AA1359" s="22" t="str">
        <f>VLOOKUP($A1359,Searches!$A:$H,AA$1,FALSE)</f>
        <v>Deirdre Bigley</v>
      </c>
      <c r="AB1359" s="22" t="str">
        <f>VLOOKUP($A1359,Searches!$A:$H,AB$1,FALSE)</f>
        <v>Bloomberg LP</v>
      </c>
      <c r="AC1359" s="22" t="str">
        <f>VLOOKUP($A1359,Searches!$A:$H,AC$1,FALSE)</f>
        <v>Chief Marketing Officer</v>
      </c>
      <c r="AD1359" s="22" t="str">
        <f>VLOOKUP($A1359,Searches!$A:$H,AD$1,FALSE)</f>
        <v>2nd</v>
      </c>
      <c r="AE1359" s="22" t="str">
        <f>VLOOKUP($A1359,Searches!$A:$H,AE$1,FALSE)</f>
        <v/>
      </c>
      <c r="AF1359" s="22" t="str">
        <f>VLOOKUP($A1359,Searches!$A:$H,AF$1,FALSE)</f>
        <v>Greater New York City Area</v>
      </c>
      <c r="AG1359" s="22" t="str">
        <f>VLOOKUP($A1359,Searches!$A:$H,AG$1,FALSE)</f>
        <v>https://www.linkedin.com/sales/profile/540753,s_Iq,NAME_SEARCH?moduleKey=peopleSearchResults&amp;pageKey=sales-search3-people-refinement&amp;contextId=60BC92C971D70515801E49D6842B0000&amp;requestId=22dcc521-017c-4a62-989c-d4ce272098af&amp;action=CLICK&amp;target=urn%3Ali%3AsalesLead%3A(-1%2C540753)&amp;pageNumber=16&amp;targetEl=profilelink&amp;position=1&amp;trk=lss-serp-result-lead_photo</v>
      </c>
      <c r="AH1359" s="22" t="str">
        <f>VLOOKUP($G1359,Temp!$D:$F,AH$1,FALSE)</f>
        <v>bloomberg.com</v>
      </c>
      <c r="AI1359" s="22" t="str">
        <f>VLOOKUP($G1359,Temp!$D:$F,AI$1,FALSE)</f>
        <v>Eloqua</v>
      </c>
      <c r="AJ1359" s="22" t="str">
        <f>VLOOKUP($G1359,Temp!$D:$F,AJ$1,FALSE)</f>
        <v>WordPress</v>
      </c>
    </row>
    <row r="1360" spans="1:36" ht="16" x14ac:dyDescent="0.2">
      <c r="A1360" s="8" t="str">
        <f t="shared" si="21"/>
        <v>Monique Bonner Akamai Technologies</v>
      </c>
      <c r="B1360" s="8" t="s">
        <v>9522</v>
      </c>
      <c r="C1360" s="8" t="s">
        <v>9523</v>
      </c>
      <c r="D1360" s="8" t="s">
        <v>42</v>
      </c>
      <c r="E1360" s="8" t="s">
        <v>9524</v>
      </c>
      <c r="F1360" s="8" t="s">
        <v>9525</v>
      </c>
      <c r="G1360" s="12" t="s">
        <v>8854</v>
      </c>
      <c r="H1360" s="22" t="str">
        <f>VLOOKUP($G1360,Temp!$A:$C,H$1,FALSE)</f>
        <v>akamai.com</v>
      </c>
      <c r="I1360" s="22" t="e">
        <f>VLOOKUP($G1360,Temp!$A:$C,I$1,FALSE)</f>
        <v>#VALUE!</v>
      </c>
      <c r="J1360" s="22" t="e">
        <f>VLOOKUP($G1360,Temp!$A:$C,J$1,FALSE)</f>
        <v>#VALUE!</v>
      </c>
      <c r="K1360" s="22" t="e">
        <f>VLOOKUP($G1360,Temp!$A:$C,K$1,FALSE)</f>
        <v>#VALUE!</v>
      </c>
      <c r="L1360" s="22" t="e">
        <f>VLOOKUP($G1360,Temp!$A:$C,L$1,FALSE)</f>
        <v>#VALUE!</v>
      </c>
      <c r="M1360" s="22" t="e">
        <f>VLOOKUP($G1360,Temp!$A:$C,M$1,FALSE)</f>
        <v>#VALUE!</v>
      </c>
      <c r="N1360" s="22" t="e">
        <f>VLOOKUP($G1360,Temp!$A:$C,N$1,FALSE)</f>
        <v>#VALUE!</v>
      </c>
      <c r="O1360" s="22" t="e">
        <f>VLOOKUP($G1360,Temp!$A:$C,O$1,FALSE)</f>
        <v>#VALUE!</v>
      </c>
      <c r="P1360" s="22" t="e">
        <f>VLOOKUP($G1360,Temp!$A:$C,P$1,FALSE)</f>
        <v>#VALUE!</v>
      </c>
      <c r="Q1360" s="22" t="e">
        <f>VLOOKUP($G1360,Temp!$A:$C,Q$1,FALSE)</f>
        <v>#VALUE!</v>
      </c>
      <c r="R1360" s="22" t="e">
        <f>VLOOKUP($G1360,Temp!$A:$C,R$1,FALSE)</f>
        <v>#VALUE!</v>
      </c>
      <c r="S1360" s="22" t="e">
        <f>VLOOKUP($G1360,Temp!$A:$C,S$1,FALSE)</f>
        <v>#VALUE!</v>
      </c>
      <c r="T1360" s="22" t="e">
        <f>VLOOKUP($G1360,Temp!$A:$C,T$1,FALSE)</f>
        <v>#VALUE!</v>
      </c>
      <c r="U1360" s="22" t="e">
        <f>VLOOKUP($G1360,Temp!$A:$C,U$1,FALSE)</f>
        <v>#VALUE!</v>
      </c>
      <c r="V1360" s="22" t="e">
        <f>VLOOKUP($G1360,Temp!$A:$C,V$1,FALSE)</f>
        <v>#VALUE!</v>
      </c>
      <c r="W1360" s="22" t="e">
        <f>VLOOKUP($G1360,Temp!$A:$C,W$1,FALSE)</f>
        <v>#VALUE!</v>
      </c>
      <c r="X1360" s="22" t="e">
        <f>VLOOKUP($G1360,Temp!$A:$C,X$1,FALSE)</f>
        <v>#VALUE!</v>
      </c>
      <c r="Y1360" s="22">
        <f>VLOOKUP($G1360,Temp!$A:$C,Y$1,FALSE)</f>
        <v>0</v>
      </c>
      <c r="Z1360" s="22">
        <f>VLOOKUP($G1360,Temp!$A:$C,Z$1,FALSE)</f>
        <v>0</v>
      </c>
      <c r="AA1360" s="22" t="e">
        <f>VLOOKUP($A1360,Searches!$A:$H,AA$1,FALSE)</f>
        <v>#N/A</v>
      </c>
      <c r="AB1360" s="22" t="e">
        <f>VLOOKUP($A1360,Searches!$A:$H,AB$1,FALSE)</f>
        <v>#N/A</v>
      </c>
      <c r="AC1360" s="22" t="e">
        <f>VLOOKUP($A1360,Searches!$A:$H,AC$1,FALSE)</f>
        <v>#N/A</v>
      </c>
      <c r="AD1360" s="22" t="e">
        <f>VLOOKUP($A1360,Searches!$A:$H,AD$1,FALSE)</f>
        <v>#N/A</v>
      </c>
      <c r="AE1360" s="22" t="e">
        <f>VLOOKUP($A1360,Searches!$A:$H,AE$1,FALSE)</f>
        <v>#N/A</v>
      </c>
      <c r="AF1360" s="22" t="e">
        <f>VLOOKUP($A1360,Searches!$A:$H,AF$1,FALSE)</f>
        <v>#N/A</v>
      </c>
      <c r="AG1360" s="22" t="e">
        <f>VLOOKUP($A1360,Searches!$A:$H,AG$1,FALSE)</f>
        <v>#N/A</v>
      </c>
      <c r="AH1360" s="22" t="e">
        <f>VLOOKUP($G1360,Temp!$D:$F,AH$1,FALSE)</f>
        <v>#N/A</v>
      </c>
      <c r="AI1360" s="22" t="e">
        <f>VLOOKUP($G1360,Temp!$D:$F,AI$1,FALSE)</f>
        <v>#N/A</v>
      </c>
      <c r="AJ1360" s="22" t="e">
        <f>VLOOKUP($G1360,Temp!$D:$F,AJ$1,FALSE)</f>
        <v>#N/A</v>
      </c>
    </row>
    <row r="1361" spans="1:36" ht="16" x14ac:dyDescent="0.2">
      <c r="A1361" s="8" t="str">
        <f t="shared" si="21"/>
        <v>Perry Hardt Deltek</v>
      </c>
      <c r="B1361" s="8" t="s">
        <v>9531</v>
      </c>
      <c r="C1361" s="8" t="s">
        <v>9532</v>
      </c>
      <c r="D1361" s="8" t="s">
        <v>1688</v>
      </c>
      <c r="E1361" s="8" t="s">
        <v>9533</v>
      </c>
      <c r="F1361" s="8" t="s">
        <v>9534</v>
      </c>
      <c r="G1361" s="12" t="s">
        <v>8863</v>
      </c>
      <c r="H1361" s="22" t="str">
        <f>VLOOKUP($G1361,Temp!$A:$C,H$1,FALSE)</f>
        <v>deltek.com</v>
      </c>
      <c r="I1361" s="22" t="e">
        <f>VLOOKUP($G1361,Temp!$A:$C,I$1,FALSE)</f>
        <v>#VALUE!</v>
      </c>
      <c r="J1361" s="22" t="e">
        <f>VLOOKUP($G1361,Temp!$A:$C,J$1,FALSE)</f>
        <v>#VALUE!</v>
      </c>
      <c r="K1361" s="22" t="e">
        <f>VLOOKUP($G1361,Temp!$A:$C,K$1,FALSE)</f>
        <v>#VALUE!</v>
      </c>
      <c r="L1361" s="22" t="e">
        <f>VLOOKUP($G1361,Temp!$A:$C,L$1,FALSE)</f>
        <v>#VALUE!</v>
      </c>
      <c r="M1361" s="22" t="e">
        <f>VLOOKUP($G1361,Temp!$A:$C,M$1,FALSE)</f>
        <v>#VALUE!</v>
      </c>
      <c r="N1361" s="22" t="e">
        <f>VLOOKUP($G1361,Temp!$A:$C,N$1,FALSE)</f>
        <v>#VALUE!</v>
      </c>
      <c r="O1361" s="22" t="e">
        <f>VLOOKUP($G1361,Temp!$A:$C,O$1,FALSE)</f>
        <v>#VALUE!</v>
      </c>
      <c r="P1361" s="22" t="e">
        <f>VLOOKUP($G1361,Temp!$A:$C,P$1,FALSE)</f>
        <v>#VALUE!</v>
      </c>
      <c r="Q1361" s="22" t="e">
        <f>VLOOKUP($G1361,Temp!$A:$C,Q$1,FALSE)</f>
        <v>#VALUE!</v>
      </c>
      <c r="R1361" s="22" t="e">
        <f>VLOOKUP($G1361,Temp!$A:$C,R$1,FALSE)</f>
        <v>#VALUE!</v>
      </c>
      <c r="S1361" s="22" t="e">
        <f>VLOOKUP($G1361,Temp!$A:$C,S$1,FALSE)</f>
        <v>#VALUE!</v>
      </c>
      <c r="T1361" s="22" t="e">
        <f>VLOOKUP($G1361,Temp!$A:$C,T$1,FALSE)</f>
        <v>#VALUE!</v>
      </c>
      <c r="U1361" s="22" t="e">
        <f>VLOOKUP($G1361,Temp!$A:$C,U$1,FALSE)</f>
        <v>#VALUE!</v>
      </c>
      <c r="V1361" s="22" t="e">
        <f>VLOOKUP($G1361,Temp!$A:$C,V$1,FALSE)</f>
        <v>#VALUE!</v>
      </c>
      <c r="W1361" s="22" t="e">
        <f>VLOOKUP($G1361,Temp!$A:$C,W$1,FALSE)</f>
        <v>#VALUE!</v>
      </c>
      <c r="X1361" s="22" t="e">
        <f>VLOOKUP($G1361,Temp!$A:$C,X$1,FALSE)</f>
        <v>#VALUE!</v>
      </c>
      <c r="Y1361" s="22">
        <f>VLOOKUP($G1361,Temp!$A:$C,Y$1,FALSE)</f>
        <v>81900</v>
      </c>
      <c r="Z1361" s="22">
        <f>VLOOKUP($G1361,Temp!$A:$C,Z$1,FALSE)</f>
        <v>5300</v>
      </c>
      <c r="AA1361" s="22" t="e">
        <f>VLOOKUP($A1361,Searches!$A:$H,AA$1,FALSE)</f>
        <v>#N/A</v>
      </c>
      <c r="AB1361" s="22" t="e">
        <f>VLOOKUP($A1361,Searches!$A:$H,AB$1,FALSE)</f>
        <v>#N/A</v>
      </c>
      <c r="AC1361" s="22" t="e">
        <f>VLOOKUP($A1361,Searches!$A:$H,AC$1,FALSE)</f>
        <v>#N/A</v>
      </c>
      <c r="AD1361" s="22" t="e">
        <f>VLOOKUP($A1361,Searches!$A:$H,AD$1,FALSE)</f>
        <v>#N/A</v>
      </c>
      <c r="AE1361" s="22" t="e">
        <f>VLOOKUP($A1361,Searches!$A:$H,AE$1,FALSE)</f>
        <v>#N/A</v>
      </c>
      <c r="AF1361" s="22" t="e">
        <f>VLOOKUP($A1361,Searches!$A:$H,AF$1,FALSE)</f>
        <v>#N/A</v>
      </c>
      <c r="AG1361" s="22" t="e">
        <f>VLOOKUP($A1361,Searches!$A:$H,AG$1,FALSE)</f>
        <v>#N/A</v>
      </c>
      <c r="AH1361" s="22" t="e">
        <f>VLOOKUP($G1361,Temp!$D:$F,AH$1,FALSE)</f>
        <v>#N/A</v>
      </c>
      <c r="AI1361" s="22" t="e">
        <f>VLOOKUP($G1361,Temp!$D:$F,AI$1,FALSE)</f>
        <v>#N/A</v>
      </c>
      <c r="AJ1361" s="22" t="e">
        <f>VLOOKUP($G1361,Temp!$D:$F,AJ$1,FALSE)</f>
        <v>#N/A</v>
      </c>
    </row>
    <row r="1362" spans="1:36" ht="16" x14ac:dyDescent="0.2">
      <c r="A1362" s="8" t="str">
        <f t="shared" si="21"/>
        <v>Homayoun Razavi Coriant, Inc.</v>
      </c>
      <c r="B1362" s="8" t="s">
        <v>9542</v>
      </c>
      <c r="C1362" s="8" t="s">
        <v>9543</v>
      </c>
      <c r="D1362" s="8" t="s">
        <v>9544</v>
      </c>
      <c r="E1362" s="8" t="s">
        <v>9545</v>
      </c>
      <c r="F1362" s="8" t="s">
        <v>9546</v>
      </c>
      <c r="G1362" s="12" t="s">
        <v>8871</v>
      </c>
      <c r="H1362" s="22" t="str">
        <f>VLOOKUP($G1362,Temp!$A:$C,H$1,FALSE)</f>
        <v>coriant.com</v>
      </c>
      <c r="I1362" s="22" t="e">
        <f>VLOOKUP($G1362,Temp!$A:$C,I$1,FALSE)</f>
        <v>#VALUE!</v>
      </c>
      <c r="J1362" s="22" t="e">
        <f>VLOOKUP($G1362,Temp!$A:$C,J$1,FALSE)</f>
        <v>#VALUE!</v>
      </c>
      <c r="K1362" s="22" t="e">
        <f>VLOOKUP($G1362,Temp!$A:$C,K$1,FALSE)</f>
        <v>#VALUE!</v>
      </c>
      <c r="L1362" s="22" t="e">
        <f>VLOOKUP($G1362,Temp!$A:$C,L$1,FALSE)</f>
        <v>#VALUE!</v>
      </c>
      <c r="M1362" s="22" t="e">
        <f>VLOOKUP($G1362,Temp!$A:$C,M$1,FALSE)</f>
        <v>#VALUE!</v>
      </c>
      <c r="N1362" s="22" t="e">
        <f>VLOOKUP($G1362,Temp!$A:$C,N$1,FALSE)</f>
        <v>#VALUE!</v>
      </c>
      <c r="O1362" s="22" t="e">
        <f>VLOOKUP($G1362,Temp!$A:$C,O$1,FALSE)</f>
        <v>#VALUE!</v>
      </c>
      <c r="P1362" s="22" t="e">
        <f>VLOOKUP($G1362,Temp!$A:$C,P$1,FALSE)</f>
        <v>#VALUE!</v>
      </c>
      <c r="Q1362" s="22" t="e">
        <f>VLOOKUP($G1362,Temp!$A:$C,Q$1,FALSE)</f>
        <v>#VALUE!</v>
      </c>
      <c r="R1362" s="22" t="e">
        <f>VLOOKUP($G1362,Temp!$A:$C,R$1,FALSE)</f>
        <v>#VALUE!</v>
      </c>
      <c r="S1362" s="22" t="e">
        <f>VLOOKUP($G1362,Temp!$A:$C,S$1,FALSE)</f>
        <v>#VALUE!</v>
      </c>
      <c r="T1362" s="22" t="e">
        <f>VLOOKUP($G1362,Temp!$A:$C,T$1,FALSE)</f>
        <v>#VALUE!</v>
      </c>
      <c r="U1362" s="22" t="e">
        <f>VLOOKUP($G1362,Temp!$A:$C,U$1,FALSE)</f>
        <v>#VALUE!</v>
      </c>
      <c r="V1362" s="22" t="e">
        <f>VLOOKUP($G1362,Temp!$A:$C,V$1,FALSE)</f>
        <v>#VALUE!</v>
      </c>
      <c r="W1362" s="22" t="e">
        <f>VLOOKUP($G1362,Temp!$A:$C,W$1,FALSE)</f>
        <v>#VALUE!</v>
      </c>
      <c r="X1362" s="22" t="e">
        <f>VLOOKUP($G1362,Temp!$A:$C,X$1,FALSE)</f>
        <v>#VALUE!</v>
      </c>
      <c r="Y1362" s="22">
        <f>VLOOKUP($G1362,Temp!$A:$C,Y$1,FALSE)</f>
        <v>0</v>
      </c>
      <c r="Z1362" s="22">
        <f>VLOOKUP($G1362,Temp!$A:$C,Z$1,FALSE)</f>
        <v>0</v>
      </c>
      <c r="AA1362" s="22" t="e">
        <f>VLOOKUP($A1362,Searches!$A:$H,AA$1,FALSE)</f>
        <v>#N/A</v>
      </c>
      <c r="AB1362" s="22" t="e">
        <f>VLOOKUP($A1362,Searches!$A:$H,AB$1,FALSE)</f>
        <v>#N/A</v>
      </c>
      <c r="AC1362" s="22" t="e">
        <f>VLOOKUP($A1362,Searches!$A:$H,AC$1,FALSE)</f>
        <v>#N/A</v>
      </c>
      <c r="AD1362" s="22" t="e">
        <f>VLOOKUP($A1362,Searches!$A:$H,AD$1,FALSE)</f>
        <v>#N/A</v>
      </c>
      <c r="AE1362" s="22" t="e">
        <f>VLOOKUP($A1362,Searches!$A:$H,AE$1,FALSE)</f>
        <v>#N/A</v>
      </c>
      <c r="AF1362" s="22" t="e">
        <f>VLOOKUP($A1362,Searches!$A:$H,AF$1,FALSE)</f>
        <v>#N/A</v>
      </c>
      <c r="AG1362" s="22" t="e">
        <f>VLOOKUP($A1362,Searches!$A:$H,AG$1,FALSE)</f>
        <v>#N/A</v>
      </c>
      <c r="AH1362" s="22" t="str">
        <f>VLOOKUP($G1362,Temp!$D:$F,AH$1,FALSE)</f>
        <v>coriant.com</v>
      </c>
      <c r="AI1362" s="22">
        <f>VLOOKUP($G1362,Temp!$D:$F,AI$1,FALSE)</f>
        <v>0</v>
      </c>
      <c r="AJ1362" s="22" t="str">
        <f>VLOOKUP($G1362,Temp!$D:$F,AJ$1,FALSE)</f>
        <v>WordPress</v>
      </c>
    </row>
    <row r="1363" spans="1:36" ht="16" x14ac:dyDescent="0.2">
      <c r="A1363" s="8" t="str">
        <f t="shared" si="21"/>
        <v>Randy Guard SAS</v>
      </c>
      <c r="B1363" s="8" t="s">
        <v>1542</v>
      </c>
      <c r="C1363" s="8" t="s">
        <v>9558</v>
      </c>
      <c r="D1363" s="8" t="s">
        <v>658</v>
      </c>
      <c r="E1363" s="8" t="s">
        <v>9561</v>
      </c>
      <c r="F1363" s="8" t="s">
        <v>9562</v>
      </c>
      <c r="G1363" s="12" t="s">
        <v>8875</v>
      </c>
      <c r="H1363" s="22" t="str">
        <f>VLOOKUP($G1363,Temp!$A:$C,H$1,FALSE)</f>
        <v>sas.com</v>
      </c>
      <c r="I1363" s="22" t="e">
        <f>VLOOKUP($G1363,Temp!$A:$C,I$1,FALSE)</f>
        <v>#VALUE!</v>
      </c>
      <c r="J1363" s="22" t="e">
        <f>VLOOKUP($G1363,Temp!$A:$C,J$1,FALSE)</f>
        <v>#VALUE!</v>
      </c>
      <c r="K1363" s="22" t="e">
        <f>VLOOKUP($G1363,Temp!$A:$C,K$1,FALSE)</f>
        <v>#VALUE!</v>
      </c>
      <c r="L1363" s="22" t="e">
        <f>VLOOKUP($G1363,Temp!$A:$C,L$1,FALSE)</f>
        <v>#VALUE!</v>
      </c>
      <c r="M1363" s="22" t="e">
        <f>VLOOKUP($G1363,Temp!$A:$C,M$1,FALSE)</f>
        <v>#VALUE!</v>
      </c>
      <c r="N1363" s="22" t="e">
        <f>VLOOKUP($G1363,Temp!$A:$C,N$1,FALSE)</f>
        <v>#VALUE!</v>
      </c>
      <c r="O1363" s="22" t="e">
        <f>VLOOKUP($G1363,Temp!$A:$C,O$1,FALSE)</f>
        <v>#VALUE!</v>
      </c>
      <c r="P1363" s="22" t="e">
        <f>VLOOKUP($G1363,Temp!$A:$C,P$1,FALSE)</f>
        <v>#VALUE!</v>
      </c>
      <c r="Q1363" s="22" t="e">
        <f>VLOOKUP($G1363,Temp!$A:$C,Q$1,FALSE)</f>
        <v>#VALUE!</v>
      </c>
      <c r="R1363" s="22" t="e">
        <f>VLOOKUP($G1363,Temp!$A:$C,R$1,FALSE)</f>
        <v>#VALUE!</v>
      </c>
      <c r="S1363" s="22" t="e">
        <f>VLOOKUP($G1363,Temp!$A:$C,S$1,FALSE)</f>
        <v>#VALUE!</v>
      </c>
      <c r="T1363" s="22" t="e">
        <f>VLOOKUP($G1363,Temp!$A:$C,T$1,FALSE)</f>
        <v>#VALUE!</v>
      </c>
      <c r="U1363" s="22" t="e">
        <f>VLOOKUP($G1363,Temp!$A:$C,U$1,FALSE)</f>
        <v>#VALUE!</v>
      </c>
      <c r="V1363" s="22" t="e">
        <f>VLOOKUP($G1363,Temp!$A:$C,V$1,FALSE)</f>
        <v>#VALUE!</v>
      </c>
      <c r="W1363" s="22" t="e">
        <f>VLOOKUP($G1363,Temp!$A:$C,W$1,FALSE)</f>
        <v>#VALUE!</v>
      </c>
      <c r="X1363" s="22" t="e">
        <f>VLOOKUP($G1363,Temp!$A:$C,X$1,FALSE)</f>
        <v>#VALUE!</v>
      </c>
      <c r="Y1363" s="22">
        <f>VLOOKUP($G1363,Temp!$A:$C,Y$1,FALSE)</f>
        <v>1900000</v>
      </c>
      <c r="Z1363" s="22">
        <f>VLOOKUP($G1363,Temp!$A:$C,Z$1,FALSE)</f>
        <v>230000</v>
      </c>
      <c r="AA1363" s="22" t="e">
        <f>VLOOKUP($A1363,Searches!$A:$H,AA$1,FALSE)</f>
        <v>#N/A</v>
      </c>
      <c r="AB1363" s="22" t="e">
        <f>VLOOKUP($A1363,Searches!$A:$H,AB$1,FALSE)</f>
        <v>#N/A</v>
      </c>
      <c r="AC1363" s="22" t="e">
        <f>VLOOKUP($A1363,Searches!$A:$H,AC$1,FALSE)</f>
        <v>#N/A</v>
      </c>
      <c r="AD1363" s="22" t="e">
        <f>VLOOKUP($A1363,Searches!$A:$H,AD$1,FALSE)</f>
        <v>#N/A</v>
      </c>
      <c r="AE1363" s="22" t="e">
        <f>VLOOKUP($A1363,Searches!$A:$H,AE$1,FALSE)</f>
        <v>#N/A</v>
      </c>
      <c r="AF1363" s="22" t="e">
        <f>VLOOKUP($A1363,Searches!$A:$H,AF$1,FALSE)</f>
        <v>#N/A</v>
      </c>
      <c r="AG1363" s="22" t="e">
        <f>VLOOKUP($A1363,Searches!$A:$H,AG$1,FALSE)</f>
        <v>#N/A</v>
      </c>
      <c r="AH1363" s="22" t="e">
        <f>VLOOKUP($G1363,Temp!$D:$F,AH$1,FALSE)</f>
        <v>#N/A</v>
      </c>
      <c r="AI1363" s="22" t="e">
        <f>VLOOKUP($G1363,Temp!$D:$F,AI$1,FALSE)</f>
        <v>#N/A</v>
      </c>
      <c r="AJ1363" s="22" t="e">
        <f>VLOOKUP($G1363,Temp!$D:$F,AJ$1,FALSE)</f>
        <v>#N/A</v>
      </c>
    </row>
    <row r="1364" spans="1:36" ht="16" x14ac:dyDescent="0.2">
      <c r="A1364" s="8" t="str">
        <f t="shared" si="21"/>
        <v>Mona Charif NTT DATA Services</v>
      </c>
      <c r="B1364" s="8" t="s">
        <v>9567</v>
      </c>
      <c r="C1364" s="8" t="s">
        <v>9568</v>
      </c>
      <c r="D1364" s="8" t="s">
        <v>9569</v>
      </c>
      <c r="E1364" s="8" t="s">
        <v>9570</v>
      </c>
      <c r="F1364" s="8" t="s">
        <v>9571</v>
      </c>
      <c r="G1364" s="12" t="s">
        <v>8878</v>
      </c>
      <c r="H1364" s="22" t="str">
        <f>VLOOKUP($G1364,Temp!$A:$C,H$1,FALSE)</f>
        <v>nttdata.com</v>
      </c>
      <c r="I1364" s="22" t="e">
        <f>VLOOKUP($G1364,Temp!$A:$C,I$1,FALSE)</f>
        <v>#VALUE!</v>
      </c>
      <c r="J1364" s="22" t="e">
        <f>VLOOKUP($G1364,Temp!$A:$C,J$1,FALSE)</f>
        <v>#VALUE!</v>
      </c>
      <c r="K1364" s="22" t="e">
        <f>VLOOKUP($G1364,Temp!$A:$C,K$1,FALSE)</f>
        <v>#VALUE!</v>
      </c>
      <c r="L1364" s="22" t="e">
        <f>VLOOKUP($G1364,Temp!$A:$C,L$1,FALSE)</f>
        <v>#VALUE!</v>
      </c>
      <c r="M1364" s="22" t="e">
        <f>VLOOKUP($G1364,Temp!$A:$C,M$1,FALSE)</f>
        <v>#VALUE!</v>
      </c>
      <c r="N1364" s="22" t="e">
        <f>VLOOKUP($G1364,Temp!$A:$C,N$1,FALSE)</f>
        <v>#VALUE!</v>
      </c>
      <c r="O1364" s="22" t="e">
        <f>VLOOKUP($G1364,Temp!$A:$C,O$1,FALSE)</f>
        <v>#VALUE!</v>
      </c>
      <c r="P1364" s="22" t="e">
        <f>VLOOKUP($G1364,Temp!$A:$C,P$1,FALSE)</f>
        <v>#VALUE!</v>
      </c>
      <c r="Q1364" s="22" t="e">
        <f>VLOOKUP($G1364,Temp!$A:$C,Q$1,FALSE)</f>
        <v>#VALUE!</v>
      </c>
      <c r="R1364" s="22" t="e">
        <f>VLOOKUP($G1364,Temp!$A:$C,R$1,FALSE)</f>
        <v>#VALUE!</v>
      </c>
      <c r="S1364" s="22" t="e">
        <f>VLOOKUP($G1364,Temp!$A:$C,S$1,FALSE)</f>
        <v>#VALUE!</v>
      </c>
      <c r="T1364" s="22" t="e">
        <f>VLOOKUP($G1364,Temp!$A:$C,T$1,FALSE)</f>
        <v>#VALUE!</v>
      </c>
      <c r="U1364" s="22" t="e">
        <f>VLOOKUP($G1364,Temp!$A:$C,U$1,FALSE)</f>
        <v>#VALUE!</v>
      </c>
      <c r="V1364" s="22" t="e">
        <f>VLOOKUP($G1364,Temp!$A:$C,V$1,FALSE)</f>
        <v>#VALUE!</v>
      </c>
      <c r="W1364" s="22" t="e">
        <f>VLOOKUP($G1364,Temp!$A:$C,W$1,FALSE)</f>
        <v>#VALUE!</v>
      </c>
      <c r="X1364" s="22" t="e">
        <f>VLOOKUP($G1364,Temp!$A:$C,X$1,FALSE)</f>
        <v>#VALUE!</v>
      </c>
      <c r="Y1364" s="22">
        <f>VLOOKUP($G1364,Temp!$A:$C,Y$1,FALSE)</f>
        <v>61900</v>
      </c>
      <c r="Z1364" s="22">
        <f>VLOOKUP($G1364,Temp!$A:$C,Z$1,FALSE)</f>
        <v>58100</v>
      </c>
      <c r="AA1364" s="22" t="e">
        <f>VLOOKUP($A1364,Searches!$A:$H,AA$1,FALSE)</f>
        <v>#N/A</v>
      </c>
      <c r="AB1364" s="22" t="e">
        <f>VLOOKUP($A1364,Searches!$A:$H,AB$1,FALSE)</f>
        <v>#N/A</v>
      </c>
      <c r="AC1364" s="22" t="e">
        <f>VLOOKUP($A1364,Searches!$A:$H,AC$1,FALSE)</f>
        <v>#N/A</v>
      </c>
      <c r="AD1364" s="22" t="e">
        <f>VLOOKUP($A1364,Searches!$A:$H,AD$1,FALSE)</f>
        <v>#N/A</v>
      </c>
      <c r="AE1364" s="22" t="e">
        <f>VLOOKUP($A1364,Searches!$A:$H,AE$1,FALSE)</f>
        <v>#N/A</v>
      </c>
      <c r="AF1364" s="22" t="e">
        <f>VLOOKUP($A1364,Searches!$A:$H,AF$1,FALSE)</f>
        <v>#N/A</v>
      </c>
      <c r="AG1364" s="22" t="e">
        <f>VLOOKUP($A1364,Searches!$A:$H,AG$1,FALSE)</f>
        <v>#N/A</v>
      </c>
      <c r="AH1364" s="22" t="e">
        <f>VLOOKUP($G1364,Temp!$D:$F,AH$1,FALSE)</f>
        <v>#N/A</v>
      </c>
      <c r="AI1364" s="22" t="e">
        <f>VLOOKUP($G1364,Temp!$D:$F,AI$1,FALSE)</f>
        <v>#N/A</v>
      </c>
      <c r="AJ1364" s="22" t="e">
        <f>VLOOKUP($G1364,Temp!$D:$F,AJ$1,FALSE)</f>
        <v>#N/A</v>
      </c>
    </row>
    <row r="1365" spans="1:36" ht="16" x14ac:dyDescent="0.2">
      <c r="A1365" s="8" t="str">
        <f t="shared" si="21"/>
        <v>Peter Rawlinson Connecticut Technology Council</v>
      </c>
      <c r="B1365" s="8" t="s">
        <v>602</v>
      </c>
      <c r="C1365" s="8" t="s">
        <v>9578</v>
      </c>
      <c r="D1365" s="8" t="s">
        <v>9579</v>
      </c>
      <c r="E1365" s="8" t="s">
        <v>9580</v>
      </c>
      <c r="F1365" s="8" t="s">
        <v>9581</v>
      </c>
      <c r="G1365" s="12" t="s">
        <v>8884</v>
      </c>
      <c r="H1365" s="22" t="str">
        <f>VLOOKUP($G1365,Temp!$A:$C,H$1,FALSE)</f>
        <v>ct.org</v>
      </c>
      <c r="I1365" s="22" t="e">
        <f>VLOOKUP($G1365,Temp!$A:$C,I$1,FALSE)</f>
        <v>#VALUE!</v>
      </c>
      <c r="J1365" s="22" t="e">
        <f>VLOOKUP($G1365,Temp!$A:$C,J$1,FALSE)</f>
        <v>#VALUE!</v>
      </c>
      <c r="K1365" s="22" t="e">
        <f>VLOOKUP($G1365,Temp!$A:$C,K$1,FALSE)</f>
        <v>#VALUE!</v>
      </c>
      <c r="L1365" s="22" t="e">
        <f>VLOOKUP($G1365,Temp!$A:$C,L$1,FALSE)</f>
        <v>#VALUE!</v>
      </c>
      <c r="M1365" s="22" t="e">
        <f>VLOOKUP($G1365,Temp!$A:$C,M$1,FALSE)</f>
        <v>#VALUE!</v>
      </c>
      <c r="N1365" s="22" t="e">
        <f>VLOOKUP($G1365,Temp!$A:$C,N$1,FALSE)</f>
        <v>#VALUE!</v>
      </c>
      <c r="O1365" s="22" t="e">
        <f>VLOOKUP($G1365,Temp!$A:$C,O$1,FALSE)</f>
        <v>#VALUE!</v>
      </c>
      <c r="P1365" s="22" t="e">
        <f>VLOOKUP($G1365,Temp!$A:$C,P$1,FALSE)</f>
        <v>#VALUE!</v>
      </c>
      <c r="Q1365" s="22" t="e">
        <f>VLOOKUP($G1365,Temp!$A:$C,Q$1,FALSE)</f>
        <v>#VALUE!</v>
      </c>
      <c r="R1365" s="22" t="e">
        <f>VLOOKUP($G1365,Temp!$A:$C,R$1,FALSE)</f>
        <v>#VALUE!</v>
      </c>
      <c r="S1365" s="22" t="e">
        <f>VLOOKUP($G1365,Temp!$A:$C,S$1,FALSE)</f>
        <v>#VALUE!</v>
      </c>
      <c r="T1365" s="22" t="e">
        <f>VLOOKUP($G1365,Temp!$A:$C,T$1,FALSE)</f>
        <v>#VALUE!</v>
      </c>
      <c r="U1365" s="22" t="e">
        <f>VLOOKUP($G1365,Temp!$A:$C,U$1,FALSE)</f>
        <v>#VALUE!</v>
      </c>
      <c r="V1365" s="22" t="e">
        <f>VLOOKUP($G1365,Temp!$A:$C,V$1,FALSE)</f>
        <v>#VALUE!</v>
      </c>
      <c r="W1365" s="22" t="e">
        <f>VLOOKUP($G1365,Temp!$A:$C,W$1,FALSE)</f>
        <v>#VALUE!</v>
      </c>
      <c r="X1365" s="22" t="e">
        <f>VLOOKUP($G1365,Temp!$A:$C,X$1,FALSE)</f>
        <v>#VALUE!</v>
      </c>
      <c r="Y1365" s="22">
        <f>VLOOKUP($G1365,Temp!$A:$C,Y$1,FALSE)</f>
        <v>2200</v>
      </c>
      <c r="Z1365" s="22">
        <f>VLOOKUP($G1365,Temp!$A:$C,Z$1,FALSE)</f>
        <v>0</v>
      </c>
      <c r="AA1365" s="22" t="e">
        <f>VLOOKUP($A1365,Searches!$A:$H,AA$1,FALSE)</f>
        <v>#N/A</v>
      </c>
      <c r="AB1365" s="22" t="e">
        <f>VLOOKUP($A1365,Searches!$A:$H,AB$1,FALSE)</f>
        <v>#N/A</v>
      </c>
      <c r="AC1365" s="22" t="e">
        <f>VLOOKUP($A1365,Searches!$A:$H,AC$1,FALSE)</f>
        <v>#N/A</v>
      </c>
      <c r="AD1365" s="22" t="e">
        <f>VLOOKUP($A1365,Searches!$A:$H,AD$1,FALSE)</f>
        <v>#N/A</v>
      </c>
      <c r="AE1365" s="22" t="e">
        <f>VLOOKUP($A1365,Searches!$A:$H,AE$1,FALSE)</f>
        <v>#N/A</v>
      </c>
      <c r="AF1365" s="22" t="e">
        <f>VLOOKUP($A1365,Searches!$A:$H,AF$1,FALSE)</f>
        <v>#N/A</v>
      </c>
      <c r="AG1365" s="22" t="e">
        <f>VLOOKUP($A1365,Searches!$A:$H,AG$1,FALSE)</f>
        <v>#N/A</v>
      </c>
      <c r="AH1365" s="22" t="e">
        <f>VLOOKUP($G1365,Temp!$D:$F,AH$1,FALSE)</f>
        <v>#N/A</v>
      </c>
      <c r="AI1365" s="22" t="e">
        <f>VLOOKUP($G1365,Temp!$D:$F,AI$1,FALSE)</f>
        <v>#N/A</v>
      </c>
      <c r="AJ1365" s="22" t="e">
        <f>VLOOKUP($G1365,Temp!$D:$F,AJ$1,FALSE)</f>
        <v>#N/A</v>
      </c>
    </row>
    <row r="1366" spans="1:36" ht="16" x14ac:dyDescent="0.2">
      <c r="A1366" s="8" t="str">
        <f t="shared" si="21"/>
        <v>Saar Shwartz BMC Software</v>
      </c>
      <c r="B1366" s="8" t="s">
        <v>9594</v>
      </c>
      <c r="C1366" s="8" t="s">
        <v>9596</v>
      </c>
      <c r="D1366" s="8" t="s">
        <v>42</v>
      </c>
      <c r="E1366" s="8" t="s">
        <v>9597</v>
      </c>
      <c r="F1366" s="8" t="s">
        <v>6342</v>
      </c>
      <c r="G1366" s="12" t="s">
        <v>5917</v>
      </c>
      <c r="H1366" s="22" t="str">
        <f>VLOOKUP($G1366,Temp!$A:$C,H$1,FALSE)</f>
        <v>bmc.com</v>
      </c>
      <c r="I1366" s="22" t="e">
        <f>VLOOKUP($G1366,Temp!$A:$C,I$1,FALSE)</f>
        <v>#VALUE!</v>
      </c>
      <c r="J1366" s="22" t="e">
        <f>VLOOKUP($G1366,Temp!$A:$C,J$1,FALSE)</f>
        <v>#VALUE!</v>
      </c>
      <c r="K1366" s="22" t="e">
        <f>VLOOKUP($G1366,Temp!$A:$C,K$1,FALSE)</f>
        <v>#VALUE!</v>
      </c>
      <c r="L1366" s="22" t="e">
        <f>VLOOKUP($G1366,Temp!$A:$C,L$1,FALSE)</f>
        <v>#VALUE!</v>
      </c>
      <c r="M1366" s="22" t="e">
        <f>VLOOKUP($G1366,Temp!$A:$C,M$1,FALSE)</f>
        <v>#VALUE!</v>
      </c>
      <c r="N1366" s="22" t="e">
        <f>VLOOKUP($G1366,Temp!$A:$C,N$1,FALSE)</f>
        <v>#VALUE!</v>
      </c>
      <c r="O1366" s="22" t="e">
        <f>VLOOKUP($G1366,Temp!$A:$C,O$1,FALSE)</f>
        <v>#VALUE!</v>
      </c>
      <c r="P1366" s="22" t="e">
        <f>VLOOKUP($G1366,Temp!$A:$C,P$1,FALSE)</f>
        <v>#VALUE!</v>
      </c>
      <c r="Q1366" s="22" t="e">
        <f>VLOOKUP($G1366,Temp!$A:$C,Q$1,FALSE)</f>
        <v>#VALUE!</v>
      </c>
      <c r="R1366" s="22" t="e">
        <f>VLOOKUP($G1366,Temp!$A:$C,R$1,FALSE)</f>
        <v>#VALUE!</v>
      </c>
      <c r="S1366" s="22" t="e">
        <f>VLOOKUP($G1366,Temp!$A:$C,S$1,FALSE)</f>
        <v>#VALUE!</v>
      </c>
      <c r="T1366" s="22" t="e">
        <f>VLOOKUP($G1366,Temp!$A:$C,T$1,FALSE)</f>
        <v>#VALUE!</v>
      </c>
      <c r="U1366" s="22" t="e">
        <f>VLOOKUP($G1366,Temp!$A:$C,U$1,FALSE)</f>
        <v>#VALUE!</v>
      </c>
      <c r="V1366" s="22" t="e">
        <f>VLOOKUP($G1366,Temp!$A:$C,V$1,FALSE)</f>
        <v>#VALUE!</v>
      </c>
      <c r="W1366" s="22" t="e">
        <f>VLOOKUP($G1366,Temp!$A:$C,W$1,FALSE)</f>
        <v>#VALUE!</v>
      </c>
      <c r="X1366" s="22" t="e">
        <f>VLOOKUP($G1366,Temp!$A:$C,X$1,FALSE)</f>
        <v>#VALUE!</v>
      </c>
      <c r="Y1366" s="22">
        <f>VLOOKUP($G1366,Temp!$A:$C,Y$1,FALSE)</f>
        <v>656000</v>
      </c>
      <c r="Z1366" s="22">
        <f>VLOOKUP($G1366,Temp!$A:$C,Z$1,FALSE)</f>
        <v>92400</v>
      </c>
      <c r="AA1366" s="22" t="e">
        <f>VLOOKUP($A1366,Searches!$A:$H,AA$1,FALSE)</f>
        <v>#N/A</v>
      </c>
      <c r="AB1366" s="22" t="e">
        <f>VLOOKUP($A1366,Searches!$A:$H,AB$1,FALSE)</f>
        <v>#N/A</v>
      </c>
      <c r="AC1366" s="22" t="e">
        <f>VLOOKUP($A1366,Searches!$A:$H,AC$1,FALSE)</f>
        <v>#N/A</v>
      </c>
      <c r="AD1366" s="22" t="e">
        <f>VLOOKUP($A1366,Searches!$A:$H,AD$1,FALSE)</f>
        <v>#N/A</v>
      </c>
      <c r="AE1366" s="22" t="e">
        <f>VLOOKUP($A1366,Searches!$A:$H,AE$1,FALSE)</f>
        <v>#N/A</v>
      </c>
      <c r="AF1366" s="22" t="e">
        <f>VLOOKUP($A1366,Searches!$A:$H,AF$1,FALSE)</f>
        <v>#N/A</v>
      </c>
      <c r="AG1366" s="22" t="e">
        <f>VLOOKUP($A1366,Searches!$A:$H,AG$1,FALSE)</f>
        <v>#N/A</v>
      </c>
      <c r="AH1366" s="22" t="str">
        <f>VLOOKUP($G1366,Temp!$D:$F,AH$1,FALSE)</f>
        <v>bmc.com</v>
      </c>
      <c r="AI1366" s="22" t="str">
        <f>VLOOKUP($G1366,Temp!$D:$F,AI$1,FALSE)</f>
        <v>Pardot</v>
      </c>
      <c r="AJ1366" s="22" t="str">
        <f>VLOOKUP($G1366,Temp!$D:$F,AJ$1,FALSE)</f>
        <v>WordPress</v>
      </c>
    </row>
    <row r="1367" spans="1:36" ht="16" x14ac:dyDescent="0.2">
      <c r="A1367" s="8" t="str">
        <f t="shared" si="21"/>
        <v>Mark Gambill MicroStrategy</v>
      </c>
      <c r="B1367" s="8" t="s">
        <v>476</v>
      </c>
      <c r="C1367" s="8" t="s">
        <v>9602</v>
      </c>
      <c r="D1367" s="8" t="s">
        <v>42</v>
      </c>
      <c r="E1367" s="8" t="s">
        <v>9603</v>
      </c>
      <c r="F1367" s="8" t="s">
        <v>9604</v>
      </c>
      <c r="G1367" s="12" t="s">
        <v>8902</v>
      </c>
      <c r="H1367" s="22" t="str">
        <f>VLOOKUP($G1367,Temp!$A:$C,H$1,FALSE)</f>
        <v>microstrategy.com</v>
      </c>
      <c r="I1367" s="22" t="e">
        <f>VLOOKUP($G1367,Temp!$A:$C,I$1,FALSE)</f>
        <v>#VALUE!</v>
      </c>
      <c r="J1367" s="22" t="e">
        <f>VLOOKUP($G1367,Temp!$A:$C,J$1,FALSE)</f>
        <v>#VALUE!</v>
      </c>
      <c r="K1367" s="22" t="e">
        <f>VLOOKUP($G1367,Temp!$A:$C,K$1,FALSE)</f>
        <v>#VALUE!</v>
      </c>
      <c r="L1367" s="22" t="e">
        <f>VLOOKUP($G1367,Temp!$A:$C,L$1,FALSE)</f>
        <v>#VALUE!</v>
      </c>
      <c r="M1367" s="22" t="e">
        <f>VLOOKUP($G1367,Temp!$A:$C,M$1,FALSE)</f>
        <v>#VALUE!</v>
      </c>
      <c r="N1367" s="22" t="e">
        <f>VLOOKUP($G1367,Temp!$A:$C,N$1,FALSE)</f>
        <v>#VALUE!</v>
      </c>
      <c r="O1367" s="22" t="e">
        <f>VLOOKUP($G1367,Temp!$A:$C,O$1,FALSE)</f>
        <v>#VALUE!</v>
      </c>
      <c r="P1367" s="22" t="e">
        <f>VLOOKUP($G1367,Temp!$A:$C,P$1,FALSE)</f>
        <v>#VALUE!</v>
      </c>
      <c r="Q1367" s="22" t="e">
        <f>VLOOKUP($G1367,Temp!$A:$C,Q$1,FALSE)</f>
        <v>#VALUE!</v>
      </c>
      <c r="R1367" s="22" t="e">
        <f>VLOOKUP($G1367,Temp!$A:$C,R$1,FALSE)</f>
        <v>#VALUE!</v>
      </c>
      <c r="S1367" s="22" t="e">
        <f>VLOOKUP($G1367,Temp!$A:$C,S$1,FALSE)</f>
        <v>#VALUE!</v>
      </c>
      <c r="T1367" s="22" t="e">
        <f>VLOOKUP($G1367,Temp!$A:$C,T$1,FALSE)</f>
        <v>#VALUE!</v>
      </c>
      <c r="U1367" s="22" t="e">
        <f>VLOOKUP($G1367,Temp!$A:$C,U$1,FALSE)</f>
        <v>#VALUE!</v>
      </c>
      <c r="V1367" s="22" t="e">
        <f>VLOOKUP($G1367,Temp!$A:$C,V$1,FALSE)</f>
        <v>#VALUE!</v>
      </c>
      <c r="W1367" s="22" t="e">
        <f>VLOOKUP($G1367,Temp!$A:$C,W$1,FALSE)</f>
        <v>#VALUE!</v>
      </c>
      <c r="X1367" s="22" t="e">
        <f>VLOOKUP($G1367,Temp!$A:$C,X$1,FALSE)</f>
        <v>#VALUE!</v>
      </c>
      <c r="Y1367" s="22">
        <f>VLOOKUP($G1367,Temp!$A:$C,Y$1,FALSE)</f>
        <v>169000</v>
      </c>
      <c r="Z1367" s="22">
        <f>VLOOKUP($G1367,Temp!$A:$C,Z$1,FALSE)</f>
        <v>19000</v>
      </c>
      <c r="AA1367" s="22" t="e">
        <f>VLOOKUP($A1367,Searches!$A:$H,AA$1,FALSE)</f>
        <v>#N/A</v>
      </c>
      <c r="AB1367" s="22" t="e">
        <f>VLOOKUP($A1367,Searches!$A:$H,AB$1,FALSE)</f>
        <v>#N/A</v>
      </c>
      <c r="AC1367" s="22" t="e">
        <f>VLOOKUP($A1367,Searches!$A:$H,AC$1,FALSE)</f>
        <v>#N/A</v>
      </c>
      <c r="AD1367" s="22" t="e">
        <f>VLOOKUP($A1367,Searches!$A:$H,AD$1,FALSE)</f>
        <v>#N/A</v>
      </c>
      <c r="AE1367" s="22" t="e">
        <f>VLOOKUP($A1367,Searches!$A:$H,AE$1,FALSE)</f>
        <v>#N/A</v>
      </c>
      <c r="AF1367" s="22" t="e">
        <f>VLOOKUP($A1367,Searches!$A:$H,AF$1,FALSE)</f>
        <v>#N/A</v>
      </c>
      <c r="AG1367" s="22" t="e">
        <f>VLOOKUP($A1367,Searches!$A:$H,AG$1,FALSE)</f>
        <v>#N/A</v>
      </c>
      <c r="AH1367" s="22" t="e">
        <f>VLOOKUP($G1367,Temp!$D:$F,AH$1,FALSE)</f>
        <v>#N/A</v>
      </c>
      <c r="AI1367" s="22" t="e">
        <f>VLOOKUP($G1367,Temp!$D:$F,AI$1,FALSE)</f>
        <v>#N/A</v>
      </c>
      <c r="AJ1367" s="22" t="e">
        <f>VLOOKUP($G1367,Temp!$D:$F,AJ$1,FALSE)</f>
        <v>#N/A</v>
      </c>
    </row>
    <row r="1368" spans="1:36" ht="16" x14ac:dyDescent="0.2">
      <c r="A1368" s="8" t="str">
        <f t="shared" si="21"/>
        <v>Andrea Kayal Signpost</v>
      </c>
      <c r="B1368" s="8" t="s">
        <v>246</v>
      </c>
      <c r="C1368" s="8" t="s">
        <v>3347</v>
      </c>
      <c r="D1368" s="8" t="s">
        <v>42</v>
      </c>
      <c r="E1368" s="8" t="s">
        <v>3348</v>
      </c>
      <c r="F1368" s="8" t="s">
        <v>3349</v>
      </c>
      <c r="G1368" s="12" t="s">
        <v>3350</v>
      </c>
      <c r="H1368" s="22" t="str">
        <f>VLOOKUP($G1368,Temp!$A:$C,H$1,FALSE)</f>
        <v>signpost.com</v>
      </c>
      <c r="I1368" s="22" t="e">
        <f>VLOOKUP($G1368,Temp!$A:$C,I$1,FALSE)</f>
        <v>#VALUE!</v>
      </c>
      <c r="J1368" s="22" t="e">
        <f>VLOOKUP($G1368,Temp!$A:$C,J$1,FALSE)</f>
        <v>#VALUE!</v>
      </c>
      <c r="K1368" s="22" t="e">
        <f>VLOOKUP($G1368,Temp!$A:$C,K$1,FALSE)</f>
        <v>#VALUE!</v>
      </c>
      <c r="L1368" s="22" t="e">
        <f>VLOOKUP($G1368,Temp!$A:$C,L$1,FALSE)</f>
        <v>#VALUE!</v>
      </c>
      <c r="M1368" s="22" t="e">
        <f>VLOOKUP($G1368,Temp!$A:$C,M$1,FALSE)</f>
        <v>#VALUE!</v>
      </c>
      <c r="N1368" s="22" t="e">
        <f>VLOOKUP($G1368,Temp!$A:$C,N$1,FALSE)</f>
        <v>#VALUE!</v>
      </c>
      <c r="O1368" s="22" t="e">
        <f>VLOOKUP($G1368,Temp!$A:$C,O$1,FALSE)</f>
        <v>#VALUE!</v>
      </c>
      <c r="P1368" s="22" t="e">
        <f>VLOOKUP($G1368,Temp!$A:$C,P$1,FALSE)</f>
        <v>#VALUE!</v>
      </c>
      <c r="Q1368" s="22" t="e">
        <f>VLOOKUP($G1368,Temp!$A:$C,Q$1,FALSE)</f>
        <v>#VALUE!</v>
      </c>
      <c r="R1368" s="22" t="e">
        <f>VLOOKUP($G1368,Temp!$A:$C,R$1,FALSE)</f>
        <v>#VALUE!</v>
      </c>
      <c r="S1368" s="22" t="e">
        <f>VLOOKUP($G1368,Temp!$A:$C,S$1,FALSE)</f>
        <v>#VALUE!</v>
      </c>
      <c r="T1368" s="22" t="e">
        <f>VLOOKUP($G1368,Temp!$A:$C,T$1,FALSE)</f>
        <v>#VALUE!</v>
      </c>
      <c r="U1368" s="22" t="e">
        <f>VLOOKUP($G1368,Temp!$A:$C,U$1,FALSE)</f>
        <v>#VALUE!</v>
      </c>
      <c r="V1368" s="22" t="e">
        <f>VLOOKUP($G1368,Temp!$A:$C,V$1,FALSE)</f>
        <v>#VALUE!</v>
      </c>
      <c r="W1368" s="22" t="e">
        <f>VLOOKUP($G1368,Temp!$A:$C,W$1,FALSE)</f>
        <v>#VALUE!</v>
      </c>
      <c r="X1368" s="22" t="e">
        <f>VLOOKUP($G1368,Temp!$A:$C,X$1,FALSE)</f>
        <v>#VALUE!</v>
      </c>
      <c r="Y1368" s="22">
        <f>VLOOKUP($G1368,Temp!$A:$C,Y$1,FALSE)</f>
        <v>81800</v>
      </c>
      <c r="Z1368" s="22">
        <f>VLOOKUP($G1368,Temp!$A:$C,Z$1,FALSE)</f>
        <v>9100</v>
      </c>
      <c r="AA1368" s="22" t="e">
        <f>VLOOKUP($A1368,Searches!$A:$H,AA$1,FALSE)</f>
        <v>#N/A</v>
      </c>
      <c r="AB1368" s="22" t="e">
        <f>VLOOKUP($A1368,Searches!$A:$H,AB$1,FALSE)</f>
        <v>#N/A</v>
      </c>
      <c r="AC1368" s="22" t="e">
        <f>VLOOKUP($A1368,Searches!$A:$H,AC$1,FALSE)</f>
        <v>#N/A</v>
      </c>
      <c r="AD1368" s="22" t="e">
        <f>VLOOKUP($A1368,Searches!$A:$H,AD$1,FALSE)</f>
        <v>#N/A</v>
      </c>
      <c r="AE1368" s="22" t="e">
        <f>VLOOKUP($A1368,Searches!$A:$H,AE$1,FALSE)</f>
        <v>#N/A</v>
      </c>
      <c r="AF1368" s="22" t="e">
        <f>VLOOKUP($A1368,Searches!$A:$H,AF$1,FALSE)</f>
        <v>#N/A</v>
      </c>
      <c r="AG1368" s="22" t="e">
        <f>VLOOKUP($A1368,Searches!$A:$H,AG$1,FALSE)</f>
        <v>#N/A</v>
      </c>
      <c r="AH1368" s="22" t="str">
        <f>VLOOKUP($G1368,Temp!$D:$F,AH$1,FALSE)</f>
        <v>signpost.com</v>
      </c>
      <c r="AI1368" s="22" t="str">
        <f>VLOOKUP($G1368,Temp!$D:$F,AI$1,FALSE)</f>
        <v>Marketo</v>
      </c>
      <c r="AJ1368" s="22" t="str">
        <f>VLOOKUP($G1368,Temp!$D:$F,AJ$1,FALSE)</f>
        <v>WordPress</v>
      </c>
    </row>
    <row r="1369" spans="1:36" ht="16" x14ac:dyDescent="0.2">
      <c r="A1369" s="8" t="str">
        <f t="shared" si="21"/>
        <v>Mike Onders KeyBank</v>
      </c>
      <c r="B1369" s="8" t="s">
        <v>112</v>
      </c>
      <c r="C1369" s="8" t="s">
        <v>9611</v>
      </c>
      <c r="D1369" s="8" t="s">
        <v>9612</v>
      </c>
      <c r="E1369" s="8" t="s">
        <v>9613</v>
      </c>
      <c r="F1369" s="8" t="s">
        <v>9614</v>
      </c>
      <c r="G1369" s="12" t="s">
        <v>8913</v>
      </c>
      <c r="H1369" s="22" t="str">
        <f>VLOOKUP($G1369,Temp!$A:$C,H$1,FALSE)</f>
        <v>key.com</v>
      </c>
      <c r="I1369" s="22" t="e">
        <f>VLOOKUP($G1369,Temp!$A:$C,I$1,FALSE)</f>
        <v>#VALUE!</v>
      </c>
      <c r="J1369" s="22" t="e">
        <f>VLOOKUP($G1369,Temp!$A:$C,J$1,FALSE)</f>
        <v>#VALUE!</v>
      </c>
      <c r="K1369" s="22" t="e">
        <f>VLOOKUP($G1369,Temp!$A:$C,K$1,FALSE)</f>
        <v>#VALUE!</v>
      </c>
      <c r="L1369" s="22" t="e">
        <f>VLOOKUP($G1369,Temp!$A:$C,L$1,FALSE)</f>
        <v>#VALUE!</v>
      </c>
      <c r="M1369" s="22" t="e">
        <f>VLOOKUP($G1369,Temp!$A:$C,M$1,FALSE)</f>
        <v>#VALUE!</v>
      </c>
      <c r="N1369" s="22" t="e">
        <f>VLOOKUP($G1369,Temp!$A:$C,N$1,FALSE)</f>
        <v>#VALUE!</v>
      </c>
      <c r="O1369" s="22" t="e">
        <f>VLOOKUP($G1369,Temp!$A:$C,O$1,FALSE)</f>
        <v>#VALUE!</v>
      </c>
      <c r="P1369" s="22" t="e">
        <f>VLOOKUP($G1369,Temp!$A:$C,P$1,FALSE)</f>
        <v>#VALUE!</v>
      </c>
      <c r="Q1369" s="22" t="e">
        <f>VLOOKUP($G1369,Temp!$A:$C,Q$1,FALSE)</f>
        <v>#VALUE!</v>
      </c>
      <c r="R1369" s="22" t="e">
        <f>VLOOKUP($G1369,Temp!$A:$C,R$1,FALSE)</f>
        <v>#VALUE!</v>
      </c>
      <c r="S1369" s="22" t="e">
        <f>VLOOKUP($G1369,Temp!$A:$C,S$1,FALSE)</f>
        <v>#VALUE!</v>
      </c>
      <c r="T1369" s="22" t="e">
        <f>VLOOKUP($G1369,Temp!$A:$C,T$1,FALSE)</f>
        <v>#VALUE!</v>
      </c>
      <c r="U1369" s="22" t="e">
        <f>VLOOKUP($G1369,Temp!$A:$C,U$1,FALSE)</f>
        <v>#VALUE!</v>
      </c>
      <c r="V1369" s="22" t="e">
        <f>VLOOKUP($G1369,Temp!$A:$C,V$1,FALSE)</f>
        <v>#VALUE!</v>
      </c>
      <c r="W1369" s="22" t="e">
        <f>VLOOKUP($G1369,Temp!$A:$C,W$1,FALSE)</f>
        <v>#VALUE!</v>
      </c>
      <c r="X1369" s="22" t="e">
        <f>VLOOKUP($G1369,Temp!$A:$C,X$1,FALSE)</f>
        <v>#VALUE!</v>
      </c>
      <c r="Y1369" s="22">
        <f>VLOOKUP($G1369,Temp!$A:$C,Y$1,FALSE)</f>
        <v>2300000</v>
      </c>
      <c r="Z1369" s="22">
        <f>VLOOKUP($G1369,Temp!$A:$C,Z$1,FALSE)</f>
        <v>4100</v>
      </c>
      <c r="AA1369" s="22" t="e">
        <f>VLOOKUP($A1369,Searches!$A:$H,AA$1,FALSE)</f>
        <v>#N/A</v>
      </c>
      <c r="AB1369" s="22" t="e">
        <f>VLOOKUP($A1369,Searches!$A:$H,AB$1,FALSE)</f>
        <v>#N/A</v>
      </c>
      <c r="AC1369" s="22" t="e">
        <f>VLOOKUP($A1369,Searches!$A:$H,AC$1,FALSE)</f>
        <v>#N/A</v>
      </c>
      <c r="AD1369" s="22" t="e">
        <f>VLOOKUP($A1369,Searches!$A:$H,AD$1,FALSE)</f>
        <v>#N/A</v>
      </c>
      <c r="AE1369" s="22" t="e">
        <f>VLOOKUP($A1369,Searches!$A:$H,AE$1,FALSE)</f>
        <v>#N/A</v>
      </c>
      <c r="AF1369" s="22" t="e">
        <f>VLOOKUP($A1369,Searches!$A:$H,AF$1,FALSE)</f>
        <v>#N/A</v>
      </c>
      <c r="AG1369" s="22" t="e">
        <f>VLOOKUP($A1369,Searches!$A:$H,AG$1,FALSE)</f>
        <v>#N/A</v>
      </c>
      <c r="AH1369" s="22" t="e">
        <f>VLOOKUP($G1369,Temp!$D:$F,AH$1,FALSE)</f>
        <v>#N/A</v>
      </c>
      <c r="AI1369" s="22" t="e">
        <f>VLOOKUP($G1369,Temp!$D:$F,AI$1,FALSE)</f>
        <v>#N/A</v>
      </c>
      <c r="AJ1369" s="22" t="e">
        <f>VLOOKUP($G1369,Temp!$D:$F,AJ$1,FALSE)</f>
        <v>#N/A</v>
      </c>
    </row>
    <row r="1370" spans="1:36" ht="16" x14ac:dyDescent="0.2">
      <c r="A1370" s="8" t="str">
        <f t="shared" si="21"/>
        <v>Emmy Weber Surgical Information Systems</v>
      </c>
      <c r="B1370" s="8" t="s">
        <v>6778</v>
      </c>
      <c r="C1370" s="8" t="s">
        <v>6779</v>
      </c>
      <c r="D1370" s="8" t="s">
        <v>42</v>
      </c>
      <c r="E1370" s="8" t="s">
        <v>6780</v>
      </c>
      <c r="F1370" s="8" t="s">
        <v>6781</v>
      </c>
      <c r="G1370" s="12" t="s">
        <v>6782</v>
      </c>
      <c r="H1370" s="22" t="str">
        <f>VLOOKUP($G1370,Temp!$A:$C,H$1,FALSE)</f>
        <v>sisfirst.com</v>
      </c>
      <c r="I1370" s="22" t="e">
        <f>VLOOKUP($G1370,Temp!$A:$C,I$1,FALSE)</f>
        <v>#VALUE!</v>
      </c>
      <c r="J1370" s="22" t="e">
        <f>VLOOKUP($G1370,Temp!$A:$C,J$1,FALSE)</f>
        <v>#VALUE!</v>
      </c>
      <c r="K1370" s="22" t="e">
        <f>VLOOKUP($G1370,Temp!$A:$C,K$1,FALSE)</f>
        <v>#VALUE!</v>
      </c>
      <c r="L1370" s="22" t="e">
        <f>VLOOKUP($G1370,Temp!$A:$C,L$1,FALSE)</f>
        <v>#VALUE!</v>
      </c>
      <c r="M1370" s="22" t="e">
        <f>VLOOKUP($G1370,Temp!$A:$C,M$1,FALSE)</f>
        <v>#VALUE!</v>
      </c>
      <c r="N1370" s="22" t="e">
        <f>VLOOKUP($G1370,Temp!$A:$C,N$1,FALSE)</f>
        <v>#VALUE!</v>
      </c>
      <c r="O1370" s="22" t="e">
        <f>VLOOKUP($G1370,Temp!$A:$C,O$1,FALSE)</f>
        <v>#VALUE!</v>
      </c>
      <c r="P1370" s="22" t="e">
        <f>VLOOKUP($G1370,Temp!$A:$C,P$1,FALSE)</f>
        <v>#VALUE!</v>
      </c>
      <c r="Q1370" s="22" t="e">
        <f>VLOOKUP($G1370,Temp!$A:$C,Q$1,FALSE)</f>
        <v>#VALUE!</v>
      </c>
      <c r="R1370" s="22" t="e">
        <f>VLOOKUP($G1370,Temp!$A:$C,R$1,FALSE)</f>
        <v>#VALUE!</v>
      </c>
      <c r="S1370" s="22" t="e">
        <f>VLOOKUP($G1370,Temp!$A:$C,S$1,FALSE)</f>
        <v>#VALUE!</v>
      </c>
      <c r="T1370" s="22" t="e">
        <f>VLOOKUP($G1370,Temp!$A:$C,T$1,FALSE)</f>
        <v>#VALUE!</v>
      </c>
      <c r="U1370" s="22" t="e">
        <f>VLOOKUP($G1370,Temp!$A:$C,U$1,FALSE)</f>
        <v>#VALUE!</v>
      </c>
      <c r="V1370" s="22" t="e">
        <f>VLOOKUP($G1370,Temp!$A:$C,V$1,FALSE)</f>
        <v>#VALUE!</v>
      </c>
      <c r="W1370" s="22" t="e">
        <f>VLOOKUP($G1370,Temp!$A:$C,W$1,FALSE)</f>
        <v>#VALUE!</v>
      </c>
      <c r="X1370" s="22" t="e">
        <f>VLOOKUP($G1370,Temp!$A:$C,X$1,FALSE)</f>
        <v>#VALUE!</v>
      </c>
      <c r="Y1370" s="22">
        <f>VLOOKUP($G1370,Temp!$A:$C,Y$1,FALSE)</f>
        <v>1500</v>
      </c>
      <c r="Z1370" s="22">
        <f>VLOOKUP($G1370,Temp!$A:$C,Z$1,FALSE)</f>
        <v>0</v>
      </c>
      <c r="AA1370" s="22" t="e">
        <f>VLOOKUP($A1370,Searches!$A:$H,AA$1,FALSE)</f>
        <v>#N/A</v>
      </c>
      <c r="AB1370" s="22" t="e">
        <f>VLOOKUP($A1370,Searches!$A:$H,AB$1,FALSE)</f>
        <v>#N/A</v>
      </c>
      <c r="AC1370" s="22" t="e">
        <f>VLOOKUP($A1370,Searches!$A:$H,AC$1,FALSE)</f>
        <v>#N/A</v>
      </c>
      <c r="AD1370" s="22" t="e">
        <f>VLOOKUP($A1370,Searches!$A:$H,AD$1,FALSE)</f>
        <v>#N/A</v>
      </c>
      <c r="AE1370" s="22" t="e">
        <f>VLOOKUP($A1370,Searches!$A:$H,AE$1,FALSE)</f>
        <v>#N/A</v>
      </c>
      <c r="AF1370" s="22" t="e">
        <f>VLOOKUP($A1370,Searches!$A:$H,AF$1,FALSE)</f>
        <v>#N/A</v>
      </c>
      <c r="AG1370" s="22" t="e">
        <f>VLOOKUP($A1370,Searches!$A:$H,AG$1,FALSE)</f>
        <v>#N/A</v>
      </c>
      <c r="AH1370" s="22" t="e">
        <f>VLOOKUP($G1370,Temp!$D:$F,AH$1,FALSE)</f>
        <v>#N/A</v>
      </c>
      <c r="AI1370" s="22" t="e">
        <f>VLOOKUP($G1370,Temp!$D:$F,AI$1,FALSE)</f>
        <v>#N/A</v>
      </c>
      <c r="AJ1370" s="22" t="e">
        <f>VLOOKUP($G1370,Temp!$D:$F,AJ$1,FALSE)</f>
        <v>#N/A</v>
      </c>
    </row>
    <row r="1371" spans="1:36" ht="16" x14ac:dyDescent="0.2">
      <c r="A1371" s="8" t="str">
        <f t="shared" si="21"/>
        <v>Terri Avnaim Sauce Labs</v>
      </c>
      <c r="B1371" s="8" t="s">
        <v>7255</v>
      </c>
      <c r="C1371" s="8" t="s">
        <v>7256</v>
      </c>
      <c r="D1371" s="8" t="s">
        <v>42</v>
      </c>
      <c r="E1371" s="8" t="s">
        <v>7257</v>
      </c>
      <c r="F1371" s="8" t="s">
        <v>7258</v>
      </c>
      <c r="G1371" s="12" t="s">
        <v>7259</v>
      </c>
      <c r="H1371" s="22" t="str">
        <f>VLOOKUP($G1371,Temp!$A:$C,H$1,FALSE)</f>
        <v>saucelabs.com</v>
      </c>
      <c r="I1371" s="22" t="e">
        <f>VLOOKUP($G1371,Temp!$A:$C,I$1,FALSE)</f>
        <v>#VALUE!</v>
      </c>
      <c r="J1371" s="22" t="e">
        <f>VLOOKUP($G1371,Temp!$A:$C,J$1,FALSE)</f>
        <v>#VALUE!</v>
      </c>
      <c r="K1371" s="22" t="e">
        <f>VLOOKUP($G1371,Temp!$A:$C,K$1,FALSE)</f>
        <v>#VALUE!</v>
      </c>
      <c r="L1371" s="22" t="e">
        <f>VLOOKUP($G1371,Temp!$A:$C,L$1,FALSE)</f>
        <v>#VALUE!</v>
      </c>
      <c r="M1371" s="22" t="e">
        <f>VLOOKUP($G1371,Temp!$A:$C,M$1,FALSE)</f>
        <v>#VALUE!</v>
      </c>
      <c r="N1371" s="22" t="e">
        <f>VLOOKUP($G1371,Temp!$A:$C,N$1,FALSE)</f>
        <v>#VALUE!</v>
      </c>
      <c r="O1371" s="22" t="e">
        <f>VLOOKUP($G1371,Temp!$A:$C,O$1,FALSE)</f>
        <v>#VALUE!</v>
      </c>
      <c r="P1371" s="22" t="e">
        <f>VLOOKUP($G1371,Temp!$A:$C,P$1,FALSE)</f>
        <v>#VALUE!</v>
      </c>
      <c r="Q1371" s="22" t="e">
        <f>VLOOKUP($G1371,Temp!$A:$C,Q$1,FALSE)</f>
        <v>#VALUE!</v>
      </c>
      <c r="R1371" s="22" t="e">
        <f>VLOOKUP($G1371,Temp!$A:$C,R$1,FALSE)</f>
        <v>#VALUE!</v>
      </c>
      <c r="S1371" s="22" t="e">
        <f>VLOOKUP($G1371,Temp!$A:$C,S$1,FALSE)</f>
        <v>#VALUE!</v>
      </c>
      <c r="T1371" s="22" t="e">
        <f>VLOOKUP($G1371,Temp!$A:$C,T$1,FALSE)</f>
        <v>#VALUE!</v>
      </c>
      <c r="U1371" s="22" t="e">
        <f>VLOOKUP($G1371,Temp!$A:$C,U$1,FALSE)</f>
        <v>#VALUE!</v>
      </c>
      <c r="V1371" s="22" t="e">
        <f>VLOOKUP($G1371,Temp!$A:$C,V$1,FALSE)</f>
        <v>#VALUE!</v>
      </c>
      <c r="W1371" s="22" t="e">
        <f>VLOOKUP($G1371,Temp!$A:$C,W$1,FALSE)</f>
        <v>#VALUE!</v>
      </c>
      <c r="X1371" s="22" t="e">
        <f>VLOOKUP($G1371,Temp!$A:$C,X$1,FALSE)</f>
        <v>#VALUE!</v>
      </c>
      <c r="Y1371" s="22">
        <f>VLOOKUP($G1371,Temp!$A:$C,Y$1,FALSE)</f>
        <v>94100</v>
      </c>
      <c r="Z1371" s="22">
        <f>VLOOKUP($G1371,Temp!$A:$C,Z$1,FALSE)</f>
        <v>17100</v>
      </c>
      <c r="AA1371" s="22" t="e">
        <f>VLOOKUP($A1371,Searches!$A:$H,AA$1,FALSE)</f>
        <v>#N/A</v>
      </c>
      <c r="AB1371" s="22" t="e">
        <f>VLOOKUP($A1371,Searches!$A:$H,AB$1,FALSE)</f>
        <v>#N/A</v>
      </c>
      <c r="AC1371" s="22" t="e">
        <f>VLOOKUP($A1371,Searches!$A:$H,AC$1,FALSE)</f>
        <v>#N/A</v>
      </c>
      <c r="AD1371" s="22" t="e">
        <f>VLOOKUP($A1371,Searches!$A:$H,AD$1,FALSE)</f>
        <v>#N/A</v>
      </c>
      <c r="AE1371" s="22" t="e">
        <f>VLOOKUP($A1371,Searches!$A:$H,AE$1,FALSE)</f>
        <v>#N/A</v>
      </c>
      <c r="AF1371" s="22" t="e">
        <f>VLOOKUP($A1371,Searches!$A:$H,AF$1,FALSE)</f>
        <v>#N/A</v>
      </c>
      <c r="AG1371" s="22" t="e">
        <f>VLOOKUP($A1371,Searches!$A:$H,AG$1,FALSE)</f>
        <v>#N/A</v>
      </c>
      <c r="AH1371" s="22" t="e">
        <f>VLOOKUP($G1371,Temp!$D:$F,AH$1,FALSE)</f>
        <v>#N/A</v>
      </c>
      <c r="AI1371" s="22" t="e">
        <f>VLOOKUP($G1371,Temp!$D:$F,AI$1,FALSE)</f>
        <v>#N/A</v>
      </c>
      <c r="AJ1371" s="22" t="e">
        <f>VLOOKUP($G1371,Temp!$D:$F,AJ$1,FALSE)</f>
        <v>#N/A</v>
      </c>
    </row>
    <row r="1372" spans="1:36" ht="16" x14ac:dyDescent="0.2">
      <c r="A1372" s="8" t="str">
        <f t="shared" si="21"/>
        <v>Aaron Charlesworth OnSolve</v>
      </c>
      <c r="B1372" s="8" t="s">
        <v>949</v>
      </c>
      <c r="C1372" s="8" t="s">
        <v>8472</v>
      </c>
      <c r="D1372" s="8" t="s">
        <v>42</v>
      </c>
      <c r="E1372" s="8" t="s">
        <v>8473</v>
      </c>
      <c r="F1372" s="8" t="s">
        <v>8474</v>
      </c>
      <c r="G1372" s="12" t="s">
        <v>8475</v>
      </c>
      <c r="H1372" s="22" t="str">
        <f>VLOOKUP($G1372,Temp!$A:$C,H$1,FALSE)</f>
        <v>onsolve.com</v>
      </c>
      <c r="I1372" s="22" t="e">
        <f>VLOOKUP($G1372,Temp!$A:$C,I$1,FALSE)</f>
        <v>#VALUE!</v>
      </c>
      <c r="J1372" s="22" t="e">
        <f>VLOOKUP($G1372,Temp!$A:$C,J$1,FALSE)</f>
        <v>#VALUE!</v>
      </c>
      <c r="K1372" s="22" t="e">
        <f>VLOOKUP($G1372,Temp!$A:$C,K$1,FALSE)</f>
        <v>#VALUE!</v>
      </c>
      <c r="L1372" s="22" t="e">
        <f>VLOOKUP($G1372,Temp!$A:$C,L$1,FALSE)</f>
        <v>#VALUE!</v>
      </c>
      <c r="M1372" s="22" t="e">
        <f>VLOOKUP($G1372,Temp!$A:$C,M$1,FALSE)</f>
        <v>#VALUE!</v>
      </c>
      <c r="N1372" s="22" t="e">
        <f>VLOOKUP($G1372,Temp!$A:$C,N$1,FALSE)</f>
        <v>#VALUE!</v>
      </c>
      <c r="O1372" s="22" t="e">
        <f>VLOOKUP($G1372,Temp!$A:$C,O$1,FALSE)</f>
        <v>#VALUE!</v>
      </c>
      <c r="P1372" s="22" t="e">
        <f>VLOOKUP($G1372,Temp!$A:$C,P$1,FALSE)</f>
        <v>#VALUE!</v>
      </c>
      <c r="Q1372" s="22" t="e">
        <f>VLOOKUP($G1372,Temp!$A:$C,Q$1,FALSE)</f>
        <v>#VALUE!</v>
      </c>
      <c r="R1372" s="22" t="e">
        <f>VLOOKUP($G1372,Temp!$A:$C,R$1,FALSE)</f>
        <v>#VALUE!</v>
      </c>
      <c r="S1372" s="22" t="e">
        <f>VLOOKUP($G1372,Temp!$A:$C,S$1,FALSE)</f>
        <v>#VALUE!</v>
      </c>
      <c r="T1372" s="22" t="e">
        <f>VLOOKUP($G1372,Temp!$A:$C,T$1,FALSE)</f>
        <v>#VALUE!</v>
      </c>
      <c r="U1372" s="22" t="e">
        <f>VLOOKUP($G1372,Temp!$A:$C,U$1,FALSE)</f>
        <v>#VALUE!</v>
      </c>
      <c r="V1372" s="22" t="e">
        <f>VLOOKUP($G1372,Temp!$A:$C,V$1,FALSE)</f>
        <v>#VALUE!</v>
      </c>
      <c r="W1372" s="22" t="e">
        <f>VLOOKUP($G1372,Temp!$A:$C,W$1,FALSE)</f>
        <v>#VALUE!</v>
      </c>
      <c r="X1372" s="22" t="e">
        <f>VLOOKUP($G1372,Temp!$A:$C,X$1,FALSE)</f>
        <v>#VALUE!</v>
      </c>
      <c r="Y1372" s="22">
        <f>VLOOKUP($G1372,Temp!$A:$C,Y$1,FALSE)</f>
        <v>76200</v>
      </c>
      <c r="Z1372" s="22">
        <f>VLOOKUP($G1372,Temp!$A:$C,Z$1,FALSE)</f>
        <v>7300</v>
      </c>
      <c r="AA1372" s="22" t="e">
        <f>VLOOKUP($A1372,Searches!$A:$H,AA$1,FALSE)</f>
        <v>#N/A</v>
      </c>
      <c r="AB1372" s="22" t="e">
        <f>VLOOKUP($A1372,Searches!$A:$H,AB$1,FALSE)</f>
        <v>#N/A</v>
      </c>
      <c r="AC1372" s="22" t="e">
        <f>VLOOKUP($A1372,Searches!$A:$H,AC$1,FALSE)</f>
        <v>#N/A</v>
      </c>
      <c r="AD1372" s="22" t="e">
        <f>VLOOKUP($A1372,Searches!$A:$H,AD$1,FALSE)</f>
        <v>#N/A</v>
      </c>
      <c r="AE1372" s="22" t="e">
        <f>VLOOKUP($A1372,Searches!$A:$H,AE$1,FALSE)</f>
        <v>#N/A</v>
      </c>
      <c r="AF1372" s="22" t="e">
        <f>VLOOKUP($A1372,Searches!$A:$H,AF$1,FALSE)</f>
        <v>#N/A</v>
      </c>
      <c r="AG1372" s="22" t="e">
        <f>VLOOKUP($A1372,Searches!$A:$H,AG$1,FALSE)</f>
        <v>#N/A</v>
      </c>
      <c r="AH1372" s="22" t="str">
        <f>VLOOKUP($G1372,Temp!$D:$F,AH$1,FALSE)</f>
        <v>onsolve.com</v>
      </c>
      <c r="AI1372" s="22" t="str">
        <f>VLOOKUP($G1372,Temp!$D:$F,AI$1,FALSE)</f>
        <v>Marketo</v>
      </c>
      <c r="AJ1372" s="22" t="str">
        <f>VLOOKUP($G1372,Temp!$D:$F,AJ$1,FALSE)</f>
        <v>WordPress</v>
      </c>
    </row>
    <row r="1373" spans="1:36" ht="16" x14ac:dyDescent="0.2">
      <c r="A1373" s="8" t="str">
        <f t="shared" si="21"/>
        <v>Andrea Wildt Campaign Monitor</v>
      </c>
      <c r="B1373" s="8" t="s">
        <v>246</v>
      </c>
      <c r="C1373" s="8" t="s">
        <v>7489</v>
      </c>
      <c r="D1373" s="8" t="s">
        <v>42</v>
      </c>
      <c r="E1373" s="8" t="s">
        <v>7490</v>
      </c>
      <c r="F1373" s="8" t="s">
        <v>7491</v>
      </c>
      <c r="G1373" s="12" t="s">
        <v>7492</v>
      </c>
      <c r="H1373" s="22" t="str">
        <f>VLOOKUP($G1373,Temp!$A:$C,H$1,FALSE)</f>
        <v>campaignmonitor.com</v>
      </c>
      <c r="I1373" s="22" t="e">
        <f>VLOOKUP($G1373,Temp!$A:$C,I$1,FALSE)</f>
        <v>#VALUE!</v>
      </c>
      <c r="J1373" s="22" t="e">
        <f>VLOOKUP($G1373,Temp!$A:$C,J$1,FALSE)</f>
        <v>#VALUE!</v>
      </c>
      <c r="K1373" s="22" t="e">
        <f>VLOOKUP($G1373,Temp!$A:$C,K$1,FALSE)</f>
        <v>#VALUE!</v>
      </c>
      <c r="L1373" s="22" t="e">
        <f>VLOOKUP($G1373,Temp!$A:$C,L$1,FALSE)</f>
        <v>#VALUE!</v>
      </c>
      <c r="M1373" s="22" t="e">
        <f>VLOOKUP($G1373,Temp!$A:$C,M$1,FALSE)</f>
        <v>#VALUE!</v>
      </c>
      <c r="N1373" s="22" t="e">
        <f>VLOOKUP($G1373,Temp!$A:$C,N$1,FALSE)</f>
        <v>#VALUE!</v>
      </c>
      <c r="O1373" s="22" t="e">
        <f>VLOOKUP($G1373,Temp!$A:$C,O$1,FALSE)</f>
        <v>#VALUE!</v>
      </c>
      <c r="P1373" s="22" t="e">
        <f>VLOOKUP($G1373,Temp!$A:$C,P$1,FALSE)</f>
        <v>#VALUE!</v>
      </c>
      <c r="Q1373" s="22" t="e">
        <f>VLOOKUP($G1373,Temp!$A:$C,Q$1,FALSE)</f>
        <v>#VALUE!</v>
      </c>
      <c r="R1373" s="22" t="e">
        <f>VLOOKUP($G1373,Temp!$A:$C,R$1,FALSE)</f>
        <v>#VALUE!</v>
      </c>
      <c r="S1373" s="22" t="e">
        <f>VLOOKUP($G1373,Temp!$A:$C,S$1,FALSE)</f>
        <v>#VALUE!</v>
      </c>
      <c r="T1373" s="22" t="e">
        <f>VLOOKUP($G1373,Temp!$A:$C,T$1,FALSE)</f>
        <v>#VALUE!</v>
      </c>
      <c r="U1373" s="22" t="e">
        <f>VLOOKUP($G1373,Temp!$A:$C,U$1,FALSE)</f>
        <v>#VALUE!</v>
      </c>
      <c r="V1373" s="22" t="e">
        <f>VLOOKUP($G1373,Temp!$A:$C,V$1,FALSE)</f>
        <v>#VALUE!</v>
      </c>
      <c r="W1373" s="22" t="e">
        <f>VLOOKUP($G1373,Temp!$A:$C,W$1,FALSE)</f>
        <v>#VALUE!</v>
      </c>
      <c r="X1373" s="22" t="e">
        <f>VLOOKUP($G1373,Temp!$A:$C,X$1,FALSE)</f>
        <v>#VALUE!</v>
      </c>
      <c r="Y1373" s="22">
        <f>VLOOKUP($G1373,Temp!$A:$C,Y$1,FALSE)</f>
        <v>274000</v>
      </c>
      <c r="Z1373" s="22">
        <f>VLOOKUP($G1373,Temp!$A:$C,Z$1,FALSE)</f>
        <v>75900</v>
      </c>
      <c r="AA1373" s="22" t="e">
        <f>VLOOKUP($A1373,Searches!$A:$H,AA$1,FALSE)</f>
        <v>#N/A</v>
      </c>
      <c r="AB1373" s="22" t="e">
        <f>VLOOKUP($A1373,Searches!$A:$H,AB$1,FALSE)</f>
        <v>#N/A</v>
      </c>
      <c r="AC1373" s="22" t="e">
        <f>VLOOKUP($A1373,Searches!$A:$H,AC$1,FALSE)</f>
        <v>#N/A</v>
      </c>
      <c r="AD1373" s="22" t="e">
        <f>VLOOKUP($A1373,Searches!$A:$H,AD$1,FALSE)</f>
        <v>#N/A</v>
      </c>
      <c r="AE1373" s="22" t="e">
        <f>VLOOKUP($A1373,Searches!$A:$H,AE$1,FALSE)</f>
        <v>#N/A</v>
      </c>
      <c r="AF1373" s="22" t="e">
        <f>VLOOKUP($A1373,Searches!$A:$H,AF$1,FALSE)</f>
        <v>#N/A</v>
      </c>
      <c r="AG1373" s="22" t="e">
        <f>VLOOKUP($A1373,Searches!$A:$H,AG$1,FALSE)</f>
        <v>#N/A</v>
      </c>
      <c r="AH1373" s="22" t="e">
        <f>VLOOKUP($G1373,Temp!$D:$F,AH$1,FALSE)</f>
        <v>#N/A</v>
      </c>
      <c r="AI1373" s="22" t="e">
        <f>VLOOKUP($G1373,Temp!$D:$F,AI$1,FALSE)</f>
        <v>#N/A</v>
      </c>
      <c r="AJ1373" s="22" t="e">
        <f>VLOOKUP($G1373,Temp!$D:$F,AJ$1,FALSE)</f>
        <v>#N/A</v>
      </c>
    </row>
    <row r="1374" spans="1:36" ht="16" x14ac:dyDescent="0.2">
      <c r="A1374" s="8" t="str">
        <f t="shared" si="21"/>
        <v>Karen Thomas-Smith Ciox Health</v>
      </c>
      <c r="B1374" s="8" t="s">
        <v>5787</v>
      </c>
      <c r="C1374" s="8" t="s">
        <v>9626</v>
      </c>
      <c r="D1374" s="8" t="s">
        <v>42</v>
      </c>
      <c r="E1374" s="8" t="s">
        <v>9627</v>
      </c>
      <c r="F1374" s="8" t="s">
        <v>9628</v>
      </c>
      <c r="G1374" s="12" t="s">
        <v>8959</v>
      </c>
      <c r="H1374" s="22" t="str">
        <f>VLOOKUP($G1374,Temp!$A:$C,H$1,FALSE)</f>
        <v>cioxhealth.com</v>
      </c>
      <c r="I1374" s="22" t="e">
        <f>VLOOKUP($G1374,Temp!$A:$C,I$1,FALSE)</f>
        <v>#VALUE!</v>
      </c>
      <c r="J1374" s="22" t="e">
        <f>VLOOKUP($G1374,Temp!$A:$C,J$1,FALSE)</f>
        <v>#VALUE!</v>
      </c>
      <c r="K1374" s="22" t="e">
        <f>VLOOKUP($G1374,Temp!$A:$C,K$1,FALSE)</f>
        <v>#VALUE!</v>
      </c>
      <c r="L1374" s="22" t="e">
        <f>VLOOKUP($G1374,Temp!$A:$C,L$1,FALSE)</f>
        <v>#VALUE!</v>
      </c>
      <c r="M1374" s="22" t="e">
        <f>VLOOKUP($G1374,Temp!$A:$C,M$1,FALSE)</f>
        <v>#VALUE!</v>
      </c>
      <c r="N1374" s="22" t="e">
        <f>VLOOKUP($G1374,Temp!$A:$C,N$1,FALSE)</f>
        <v>#VALUE!</v>
      </c>
      <c r="O1374" s="22" t="e">
        <f>VLOOKUP($G1374,Temp!$A:$C,O$1,FALSE)</f>
        <v>#VALUE!</v>
      </c>
      <c r="P1374" s="22" t="e">
        <f>VLOOKUP($G1374,Temp!$A:$C,P$1,FALSE)</f>
        <v>#VALUE!</v>
      </c>
      <c r="Q1374" s="22" t="e">
        <f>VLOOKUP($G1374,Temp!$A:$C,Q$1,FALSE)</f>
        <v>#VALUE!</v>
      </c>
      <c r="R1374" s="22" t="e">
        <f>VLOOKUP($G1374,Temp!$A:$C,R$1,FALSE)</f>
        <v>#VALUE!</v>
      </c>
      <c r="S1374" s="22" t="e">
        <f>VLOOKUP($G1374,Temp!$A:$C,S$1,FALSE)</f>
        <v>#VALUE!</v>
      </c>
      <c r="T1374" s="22" t="e">
        <f>VLOOKUP($G1374,Temp!$A:$C,T$1,FALSE)</f>
        <v>#VALUE!</v>
      </c>
      <c r="U1374" s="22" t="e">
        <f>VLOOKUP($G1374,Temp!$A:$C,U$1,FALSE)</f>
        <v>#VALUE!</v>
      </c>
      <c r="V1374" s="22" t="e">
        <f>VLOOKUP($G1374,Temp!$A:$C,V$1,FALSE)</f>
        <v>#VALUE!</v>
      </c>
      <c r="W1374" s="22" t="e">
        <f>VLOOKUP($G1374,Temp!$A:$C,W$1,FALSE)</f>
        <v>#VALUE!</v>
      </c>
      <c r="X1374" s="22" t="e">
        <f>VLOOKUP($G1374,Temp!$A:$C,X$1,FALSE)</f>
        <v>#VALUE!</v>
      </c>
      <c r="Y1374" s="22">
        <f>VLOOKUP($G1374,Temp!$A:$C,Y$1,FALSE)</f>
        <v>9200</v>
      </c>
      <c r="Z1374" s="22">
        <f>VLOOKUP($G1374,Temp!$A:$C,Z$1,FALSE)</f>
        <v>77</v>
      </c>
      <c r="AA1374" s="22" t="e">
        <f>VLOOKUP($A1374,Searches!$A:$H,AA$1,FALSE)</f>
        <v>#N/A</v>
      </c>
      <c r="AB1374" s="22" t="e">
        <f>VLOOKUP($A1374,Searches!$A:$H,AB$1,FALSE)</f>
        <v>#N/A</v>
      </c>
      <c r="AC1374" s="22" t="e">
        <f>VLOOKUP($A1374,Searches!$A:$H,AC$1,FALSE)</f>
        <v>#N/A</v>
      </c>
      <c r="AD1374" s="22" t="e">
        <f>VLOOKUP($A1374,Searches!$A:$H,AD$1,FALSE)</f>
        <v>#N/A</v>
      </c>
      <c r="AE1374" s="22" t="e">
        <f>VLOOKUP($A1374,Searches!$A:$H,AE$1,FALSE)</f>
        <v>#N/A</v>
      </c>
      <c r="AF1374" s="22" t="e">
        <f>VLOOKUP($A1374,Searches!$A:$H,AF$1,FALSE)</f>
        <v>#N/A</v>
      </c>
      <c r="AG1374" s="22" t="e">
        <f>VLOOKUP($A1374,Searches!$A:$H,AG$1,FALSE)</f>
        <v>#N/A</v>
      </c>
      <c r="AH1374" s="22" t="str">
        <f>VLOOKUP($G1374,Temp!$D:$F,AH$1,FALSE)</f>
        <v>cioxhealth.com</v>
      </c>
      <c r="AI1374" s="22" t="str">
        <f>VLOOKUP($G1374,Temp!$D:$F,AI$1,FALSE)</f>
        <v>HubSpot</v>
      </c>
      <c r="AJ1374" s="22" t="str">
        <f>VLOOKUP($G1374,Temp!$D:$F,AJ$1,FALSE)</f>
        <v>Drupal</v>
      </c>
    </row>
    <row r="1375" spans="1:36" ht="16" x14ac:dyDescent="0.2">
      <c r="A1375" s="8" t="str">
        <f t="shared" si="21"/>
        <v>Norman Rice Extreme Networks</v>
      </c>
      <c r="B1375" s="8" t="s">
        <v>6496</v>
      </c>
      <c r="C1375" s="8" t="s">
        <v>9644</v>
      </c>
      <c r="D1375" s="8" t="s">
        <v>9645</v>
      </c>
      <c r="E1375" s="8" t="s">
        <v>9646</v>
      </c>
      <c r="F1375" s="8" t="s">
        <v>9647</v>
      </c>
      <c r="G1375" s="12" t="s">
        <v>8964</v>
      </c>
      <c r="H1375" s="22" t="str">
        <f>VLOOKUP($G1375,Temp!$A:$C,H$1,FALSE)</f>
        <v>extremenetworks.com</v>
      </c>
      <c r="I1375" s="22" t="e">
        <f>VLOOKUP($G1375,Temp!$A:$C,I$1,FALSE)</f>
        <v>#VALUE!</v>
      </c>
      <c r="J1375" s="22" t="e">
        <f>VLOOKUP($G1375,Temp!$A:$C,J$1,FALSE)</f>
        <v>#VALUE!</v>
      </c>
      <c r="K1375" s="22" t="e">
        <f>VLOOKUP($G1375,Temp!$A:$C,K$1,FALSE)</f>
        <v>#VALUE!</v>
      </c>
      <c r="L1375" s="22" t="e">
        <f>VLOOKUP($G1375,Temp!$A:$C,L$1,FALSE)</f>
        <v>#VALUE!</v>
      </c>
      <c r="M1375" s="22" t="e">
        <f>VLOOKUP($G1375,Temp!$A:$C,M$1,FALSE)</f>
        <v>#VALUE!</v>
      </c>
      <c r="N1375" s="22" t="e">
        <f>VLOOKUP($G1375,Temp!$A:$C,N$1,FALSE)</f>
        <v>#VALUE!</v>
      </c>
      <c r="O1375" s="22" t="e">
        <f>VLOOKUP($G1375,Temp!$A:$C,O$1,FALSE)</f>
        <v>#VALUE!</v>
      </c>
      <c r="P1375" s="22" t="e">
        <f>VLOOKUP($G1375,Temp!$A:$C,P$1,FALSE)</f>
        <v>#VALUE!</v>
      </c>
      <c r="Q1375" s="22" t="e">
        <f>VLOOKUP($G1375,Temp!$A:$C,Q$1,FALSE)</f>
        <v>#VALUE!</v>
      </c>
      <c r="R1375" s="22" t="e">
        <f>VLOOKUP($G1375,Temp!$A:$C,R$1,FALSE)</f>
        <v>#VALUE!</v>
      </c>
      <c r="S1375" s="22" t="e">
        <f>VLOOKUP($G1375,Temp!$A:$C,S$1,FALSE)</f>
        <v>#VALUE!</v>
      </c>
      <c r="T1375" s="22" t="e">
        <f>VLOOKUP($G1375,Temp!$A:$C,T$1,FALSE)</f>
        <v>#VALUE!</v>
      </c>
      <c r="U1375" s="22" t="e">
        <f>VLOOKUP($G1375,Temp!$A:$C,U$1,FALSE)</f>
        <v>#VALUE!</v>
      </c>
      <c r="V1375" s="22" t="e">
        <f>VLOOKUP($G1375,Temp!$A:$C,V$1,FALSE)</f>
        <v>#VALUE!</v>
      </c>
      <c r="W1375" s="22" t="e">
        <f>VLOOKUP($G1375,Temp!$A:$C,W$1,FALSE)</f>
        <v>#VALUE!</v>
      </c>
      <c r="X1375" s="22" t="e">
        <f>VLOOKUP($G1375,Temp!$A:$C,X$1,FALSE)</f>
        <v>#VALUE!</v>
      </c>
      <c r="Y1375" s="22">
        <f>VLOOKUP($G1375,Temp!$A:$C,Y$1,FALSE)</f>
        <v>49400</v>
      </c>
      <c r="Z1375" s="22">
        <f>VLOOKUP($G1375,Temp!$A:$C,Z$1,FALSE)</f>
        <v>22100</v>
      </c>
      <c r="AA1375" s="22" t="e">
        <f>VLOOKUP($A1375,Searches!$A:$H,AA$1,FALSE)</f>
        <v>#N/A</v>
      </c>
      <c r="AB1375" s="22" t="e">
        <f>VLOOKUP($A1375,Searches!$A:$H,AB$1,FALSE)</f>
        <v>#N/A</v>
      </c>
      <c r="AC1375" s="22" t="e">
        <f>VLOOKUP($A1375,Searches!$A:$H,AC$1,FALSE)</f>
        <v>#N/A</v>
      </c>
      <c r="AD1375" s="22" t="e">
        <f>VLOOKUP($A1375,Searches!$A:$H,AD$1,FALSE)</f>
        <v>#N/A</v>
      </c>
      <c r="AE1375" s="22" t="e">
        <f>VLOOKUP($A1375,Searches!$A:$H,AE$1,FALSE)</f>
        <v>#N/A</v>
      </c>
      <c r="AF1375" s="22" t="e">
        <f>VLOOKUP($A1375,Searches!$A:$H,AF$1,FALSE)</f>
        <v>#N/A</v>
      </c>
      <c r="AG1375" s="22" t="e">
        <f>VLOOKUP($A1375,Searches!$A:$H,AG$1,FALSE)</f>
        <v>#N/A</v>
      </c>
      <c r="AH1375" s="22" t="str">
        <f>VLOOKUP($G1375,Temp!$D:$F,AH$1,FALSE)</f>
        <v>extremenetworks.com</v>
      </c>
      <c r="AI1375" s="22" t="str">
        <f>VLOOKUP($G1375,Temp!$D:$F,AI$1,FALSE)</f>
        <v>Marketo</v>
      </c>
      <c r="AJ1375" s="22" t="str">
        <f>VLOOKUP($G1375,Temp!$D:$F,AJ$1,FALSE)</f>
        <v>WordPress</v>
      </c>
    </row>
    <row r="1376" spans="1:36" ht="16" x14ac:dyDescent="0.2">
      <c r="A1376" s="8" t="str">
        <f t="shared" si="21"/>
        <v>Eric Keith SirsiDynix</v>
      </c>
      <c r="B1376" s="8" t="s">
        <v>214</v>
      </c>
      <c r="C1376" s="8" t="s">
        <v>749</v>
      </c>
      <c r="D1376" s="8" t="s">
        <v>42</v>
      </c>
      <c r="E1376" s="8" t="s">
        <v>634</v>
      </c>
      <c r="F1376" s="8" t="s">
        <v>9653</v>
      </c>
      <c r="G1376" s="8" t="s">
        <v>634</v>
      </c>
      <c r="H1376" s="22" t="e">
        <f>VLOOKUP($G1376,Temp!$A:$C,H$1,FALSE)</f>
        <v>#N/A</v>
      </c>
      <c r="I1376" s="22" t="e">
        <f>VLOOKUP($G1376,Temp!$A:$C,I$1,FALSE)</f>
        <v>#N/A</v>
      </c>
      <c r="J1376" s="22" t="e">
        <f>VLOOKUP($G1376,Temp!$A:$C,J$1,FALSE)</f>
        <v>#N/A</v>
      </c>
      <c r="K1376" s="22" t="e">
        <f>VLOOKUP($G1376,Temp!$A:$C,K$1,FALSE)</f>
        <v>#N/A</v>
      </c>
      <c r="L1376" s="22" t="e">
        <f>VLOOKUP($G1376,Temp!$A:$C,L$1,FALSE)</f>
        <v>#N/A</v>
      </c>
      <c r="M1376" s="22" t="e">
        <f>VLOOKUP($G1376,Temp!$A:$C,M$1,FALSE)</f>
        <v>#N/A</v>
      </c>
      <c r="N1376" s="22" t="e">
        <f>VLOOKUP($G1376,Temp!$A:$C,N$1,FALSE)</f>
        <v>#N/A</v>
      </c>
      <c r="O1376" s="22" t="e">
        <f>VLOOKUP($G1376,Temp!$A:$C,O$1,FALSE)</f>
        <v>#N/A</v>
      </c>
      <c r="P1376" s="22" t="e">
        <f>VLOOKUP($G1376,Temp!$A:$C,P$1,FALSE)</f>
        <v>#N/A</v>
      </c>
      <c r="Q1376" s="22" t="e">
        <f>VLOOKUP($G1376,Temp!$A:$C,Q$1,FALSE)</f>
        <v>#N/A</v>
      </c>
      <c r="R1376" s="22" t="e">
        <f>VLOOKUP($G1376,Temp!$A:$C,R$1,FALSE)</f>
        <v>#N/A</v>
      </c>
      <c r="S1376" s="22" t="e">
        <f>VLOOKUP($G1376,Temp!$A:$C,S$1,FALSE)</f>
        <v>#N/A</v>
      </c>
      <c r="T1376" s="22" t="e">
        <f>VLOOKUP($G1376,Temp!$A:$C,T$1,FALSE)</f>
        <v>#N/A</v>
      </c>
      <c r="U1376" s="22" t="e">
        <f>VLOOKUP($G1376,Temp!$A:$C,U$1,FALSE)</f>
        <v>#N/A</v>
      </c>
      <c r="V1376" s="22" t="e">
        <f>VLOOKUP($G1376,Temp!$A:$C,V$1,FALSE)</f>
        <v>#N/A</v>
      </c>
      <c r="W1376" s="22" t="e">
        <f>VLOOKUP($G1376,Temp!$A:$C,W$1,FALSE)</f>
        <v>#N/A</v>
      </c>
      <c r="X1376" s="22" t="e">
        <f>VLOOKUP($G1376,Temp!$A:$C,X$1,FALSE)</f>
        <v>#N/A</v>
      </c>
      <c r="Y1376" s="22" t="e">
        <f>VLOOKUP($G1376,Temp!$A:$C,Y$1,FALSE)</f>
        <v>#N/A</v>
      </c>
      <c r="Z1376" s="22" t="e">
        <f>VLOOKUP($G1376,Temp!$A:$C,Z$1,FALSE)</f>
        <v>#N/A</v>
      </c>
      <c r="AA1376" s="22" t="e">
        <f>VLOOKUP($A1376,Searches!$A:$H,AA$1,FALSE)</f>
        <v>#N/A</v>
      </c>
      <c r="AB1376" s="22" t="e">
        <f>VLOOKUP($A1376,Searches!$A:$H,AB$1,FALSE)</f>
        <v>#N/A</v>
      </c>
      <c r="AC1376" s="22" t="e">
        <f>VLOOKUP($A1376,Searches!$A:$H,AC$1,FALSE)</f>
        <v>#N/A</v>
      </c>
      <c r="AD1376" s="22" t="e">
        <f>VLOOKUP($A1376,Searches!$A:$H,AD$1,FALSE)</f>
        <v>#N/A</v>
      </c>
      <c r="AE1376" s="22" t="e">
        <f>VLOOKUP($A1376,Searches!$A:$H,AE$1,FALSE)</f>
        <v>#N/A</v>
      </c>
      <c r="AF1376" s="22" t="e">
        <f>VLOOKUP($A1376,Searches!$A:$H,AF$1,FALSE)</f>
        <v>#N/A</v>
      </c>
      <c r="AG1376" s="22" t="e">
        <f>VLOOKUP($A1376,Searches!$A:$H,AG$1,FALSE)</f>
        <v>#N/A</v>
      </c>
      <c r="AH1376" s="22" t="e">
        <f>VLOOKUP($G1376,Temp!$D:$F,AH$1,FALSE)</f>
        <v>#N/A</v>
      </c>
      <c r="AI1376" s="22" t="e">
        <f>VLOOKUP($G1376,Temp!$D:$F,AI$1,FALSE)</f>
        <v>#N/A</v>
      </c>
      <c r="AJ1376" s="22" t="e">
        <f>VLOOKUP($G1376,Temp!$D:$F,AJ$1,FALSE)</f>
        <v>#N/A</v>
      </c>
    </row>
    <row r="1377" spans="1:36" ht="16" x14ac:dyDescent="0.2">
      <c r="A1377" s="8" t="str">
        <f t="shared" si="21"/>
        <v>Robert Stutz Salesforce</v>
      </c>
      <c r="B1377" s="8" t="s">
        <v>1836</v>
      </c>
      <c r="C1377" s="8" t="s">
        <v>9654</v>
      </c>
      <c r="D1377" s="8" t="s">
        <v>9655</v>
      </c>
      <c r="E1377" s="8" t="s">
        <v>9656</v>
      </c>
      <c r="F1377" s="8" t="s">
        <v>9384</v>
      </c>
      <c r="G1377" s="12" t="s">
        <v>8653</v>
      </c>
      <c r="H1377" s="22" t="str">
        <f>VLOOKUP($G1377,Temp!$A:$C,H$1,FALSE)</f>
        <v>salesforce.com</v>
      </c>
      <c r="I1377" s="22" t="e">
        <f>VLOOKUP($G1377,Temp!$A:$C,I$1,FALSE)</f>
        <v>#VALUE!</v>
      </c>
      <c r="J1377" s="22" t="e">
        <f>VLOOKUP($G1377,Temp!$A:$C,J$1,FALSE)</f>
        <v>#VALUE!</v>
      </c>
      <c r="K1377" s="22" t="e">
        <f>VLOOKUP($G1377,Temp!$A:$C,K$1,FALSE)</f>
        <v>#VALUE!</v>
      </c>
      <c r="L1377" s="22" t="e">
        <f>VLOOKUP($G1377,Temp!$A:$C,L$1,FALSE)</f>
        <v>#VALUE!</v>
      </c>
      <c r="M1377" s="22" t="e">
        <f>VLOOKUP($G1377,Temp!$A:$C,M$1,FALSE)</f>
        <v>#VALUE!</v>
      </c>
      <c r="N1377" s="22" t="e">
        <f>VLOOKUP($G1377,Temp!$A:$C,N$1,FALSE)</f>
        <v>#VALUE!</v>
      </c>
      <c r="O1377" s="22" t="e">
        <f>VLOOKUP($G1377,Temp!$A:$C,O$1,FALSE)</f>
        <v>#VALUE!</v>
      </c>
      <c r="P1377" s="22" t="e">
        <f>VLOOKUP($G1377,Temp!$A:$C,P$1,FALSE)</f>
        <v>#VALUE!</v>
      </c>
      <c r="Q1377" s="22" t="e">
        <f>VLOOKUP($G1377,Temp!$A:$C,Q$1,FALSE)</f>
        <v>#VALUE!</v>
      </c>
      <c r="R1377" s="22" t="e">
        <f>VLOOKUP($G1377,Temp!$A:$C,R$1,FALSE)</f>
        <v>#VALUE!</v>
      </c>
      <c r="S1377" s="22" t="e">
        <f>VLOOKUP($G1377,Temp!$A:$C,S$1,FALSE)</f>
        <v>#VALUE!</v>
      </c>
      <c r="T1377" s="22" t="e">
        <f>VLOOKUP($G1377,Temp!$A:$C,T$1,FALSE)</f>
        <v>#VALUE!</v>
      </c>
      <c r="U1377" s="22" t="e">
        <f>VLOOKUP($G1377,Temp!$A:$C,U$1,FALSE)</f>
        <v>#VALUE!</v>
      </c>
      <c r="V1377" s="22" t="e">
        <f>VLOOKUP($G1377,Temp!$A:$C,V$1,FALSE)</f>
        <v>#VALUE!</v>
      </c>
      <c r="W1377" s="22" t="e">
        <f>VLOOKUP($G1377,Temp!$A:$C,W$1,FALSE)</f>
        <v>#VALUE!</v>
      </c>
      <c r="X1377" s="22" t="e">
        <f>VLOOKUP($G1377,Temp!$A:$C,X$1,FALSE)</f>
        <v>#VALUE!</v>
      </c>
      <c r="Y1377" s="22">
        <f>VLOOKUP($G1377,Temp!$A:$C,Y$1,FALSE)</f>
        <v>11800000</v>
      </c>
      <c r="Z1377" s="22">
        <f>VLOOKUP($G1377,Temp!$A:$C,Z$1,FALSE)</f>
        <v>615000</v>
      </c>
      <c r="AA1377" s="22" t="e">
        <f>VLOOKUP($A1377,Searches!$A:$H,AA$1,FALSE)</f>
        <v>#N/A</v>
      </c>
      <c r="AB1377" s="22" t="e">
        <f>VLOOKUP($A1377,Searches!$A:$H,AB$1,FALSE)</f>
        <v>#N/A</v>
      </c>
      <c r="AC1377" s="22" t="e">
        <f>VLOOKUP($A1377,Searches!$A:$H,AC$1,FALSE)</f>
        <v>#N/A</v>
      </c>
      <c r="AD1377" s="22" t="e">
        <f>VLOOKUP($A1377,Searches!$A:$H,AD$1,FALSE)</f>
        <v>#N/A</v>
      </c>
      <c r="AE1377" s="22" t="e">
        <f>VLOOKUP($A1377,Searches!$A:$H,AE$1,FALSE)</f>
        <v>#N/A</v>
      </c>
      <c r="AF1377" s="22" t="e">
        <f>VLOOKUP($A1377,Searches!$A:$H,AF$1,FALSE)</f>
        <v>#N/A</v>
      </c>
      <c r="AG1377" s="22" t="e">
        <f>VLOOKUP($A1377,Searches!$A:$H,AG$1,FALSE)</f>
        <v>#N/A</v>
      </c>
      <c r="AH1377" s="22" t="str">
        <f>VLOOKUP($G1377,Temp!$D:$F,AH$1,FALSE)</f>
        <v>salesforce.com</v>
      </c>
      <c r="AI1377" s="22" t="str">
        <f>VLOOKUP($G1377,Temp!$D:$F,AI$1,FALSE)</f>
        <v>Pardot</v>
      </c>
      <c r="AJ1377" s="22" t="str">
        <f>VLOOKUP($G1377,Temp!$D:$F,AJ$1,FALSE)</f>
        <v>WordPress</v>
      </c>
    </row>
    <row r="1378" spans="1:36" ht="16" x14ac:dyDescent="0.2">
      <c r="A1378" s="8" t="str">
        <f t="shared" si="21"/>
        <v>Jon Iwata IBM</v>
      </c>
      <c r="B1378" s="8" t="s">
        <v>619</v>
      </c>
      <c r="C1378" s="8" t="s">
        <v>9659</v>
      </c>
      <c r="D1378" s="8" t="s">
        <v>9660</v>
      </c>
      <c r="E1378" s="8" t="s">
        <v>634</v>
      </c>
      <c r="F1378" s="8" t="s">
        <v>3092</v>
      </c>
      <c r="G1378" s="8" t="s">
        <v>634</v>
      </c>
      <c r="H1378" s="22" t="e">
        <f>VLOOKUP($G1378,Temp!$A:$C,H$1,FALSE)</f>
        <v>#N/A</v>
      </c>
      <c r="I1378" s="22" t="e">
        <f>VLOOKUP($G1378,Temp!$A:$C,I$1,FALSE)</f>
        <v>#N/A</v>
      </c>
      <c r="J1378" s="22" t="e">
        <f>VLOOKUP($G1378,Temp!$A:$C,J$1,FALSE)</f>
        <v>#N/A</v>
      </c>
      <c r="K1378" s="22" t="e">
        <f>VLOOKUP($G1378,Temp!$A:$C,K$1,FALSE)</f>
        <v>#N/A</v>
      </c>
      <c r="L1378" s="22" t="e">
        <f>VLOOKUP($G1378,Temp!$A:$C,L$1,FALSE)</f>
        <v>#N/A</v>
      </c>
      <c r="M1378" s="22" t="e">
        <f>VLOOKUP($G1378,Temp!$A:$C,M$1,FALSE)</f>
        <v>#N/A</v>
      </c>
      <c r="N1378" s="22" t="e">
        <f>VLOOKUP($G1378,Temp!$A:$C,N$1,FALSE)</f>
        <v>#N/A</v>
      </c>
      <c r="O1378" s="22" t="e">
        <f>VLOOKUP($G1378,Temp!$A:$C,O$1,FALSE)</f>
        <v>#N/A</v>
      </c>
      <c r="P1378" s="22" t="e">
        <f>VLOOKUP($G1378,Temp!$A:$C,P$1,FALSE)</f>
        <v>#N/A</v>
      </c>
      <c r="Q1378" s="22" t="e">
        <f>VLOOKUP($G1378,Temp!$A:$C,Q$1,FALSE)</f>
        <v>#N/A</v>
      </c>
      <c r="R1378" s="22" t="e">
        <f>VLOOKUP($G1378,Temp!$A:$C,R$1,FALSE)</f>
        <v>#N/A</v>
      </c>
      <c r="S1378" s="22" t="e">
        <f>VLOOKUP($G1378,Temp!$A:$C,S$1,FALSE)</f>
        <v>#N/A</v>
      </c>
      <c r="T1378" s="22" t="e">
        <f>VLOOKUP($G1378,Temp!$A:$C,T$1,FALSE)</f>
        <v>#N/A</v>
      </c>
      <c r="U1378" s="22" t="e">
        <f>VLOOKUP($G1378,Temp!$A:$C,U$1,FALSE)</f>
        <v>#N/A</v>
      </c>
      <c r="V1378" s="22" t="e">
        <f>VLOOKUP($G1378,Temp!$A:$C,V$1,FALSE)</f>
        <v>#N/A</v>
      </c>
      <c r="W1378" s="22" t="e">
        <f>VLOOKUP($G1378,Temp!$A:$C,W$1,FALSE)</f>
        <v>#N/A</v>
      </c>
      <c r="X1378" s="22" t="e">
        <f>VLOOKUP($G1378,Temp!$A:$C,X$1,FALSE)</f>
        <v>#N/A</v>
      </c>
      <c r="Y1378" s="22" t="e">
        <f>VLOOKUP($G1378,Temp!$A:$C,Y$1,FALSE)</f>
        <v>#N/A</v>
      </c>
      <c r="Z1378" s="22" t="e">
        <f>VLOOKUP($G1378,Temp!$A:$C,Z$1,FALSE)</f>
        <v>#N/A</v>
      </c>
      <c r="AA1378" s="22" t="str">
        <f>VLOOKUP($A1378,Searches!$A:$H,AA$1,FALSE)</f>
        <v>Jon Iwata</v>
      </c>
      <c r="AB1378" s="22" t="str">
        <f>VLOOKUP($A1378,Searches!$A:$H,AB$1,FALSE)</f>
        <v>IBM</v>
      </c>
      <c r="AC1378" s="22" t="str">
        <f>VLOOKUP($A1378,Searches!$A:$H,AC$1,FALSE)</f>
        <v>Senior Vice President, Chief Brand Officer</v>
      </c>
      <c r="AD1378" s="22" t="str">
        <f>VLOOKUP($A1378,Searches!$A:$H,AD$1,FALSE)</f>
        <v>2nd</v>
      </c>
      <c r="AE1378" s="22" t="str">
        <f>VLOOKUP($A1378,Searches!$A:$H,AE$1,FALSE)</f>
        <v/>
      </c>
      <c r="AF1378" s="22" t="str">
        <f>VLOOKUP($A1378,Searches!$A:$H,AF$1,FALSE)</f>
        <v>Greater New York City Area</v>
      </c>
      <c r="AG1378" s="22" t="str">
        <f>VLOOKUP($A1378,Searches!$A:$H,AG$1,FALSE)</f>
        <v>https://www.linkedin.com/sales/profile/14872751,lVZI,NAME_SEARCH?moduleKey=peopleSearchResults&amp;pageKey=sales-search3-people-refinement&amp;contextId=60BC92C971D70515801E49D6842B0000&amp;requestId=4646a728-fcff-414e-b8b5-738aa872b934&amp;action=CLICK&amp;target=urn%3Ali%3AsalesLead%3A(-1%2C14872751)&amp;pageNumber=22&amp;targetEl=profilelink&amp;position=7&amp;trk=lss-serp-result-lead_photo</v>
      </c>
      <c r="AH1378" s="22" t="e">
        <f>VLOOKUP($G1378,Temp!$D:$F,AH$1,FALSE)</f>
        <v>#N/A</v>
      </c>
      <c r="AI1378" s="22" t="e">
        <f>VLOOKUP($G1378,Temp!$D:$F,AI$1,FALSE)</f>
        <v>#N/A</v>
      </c>
      <c r="AJ1378" s="22" t="e">
        <f>VLOOKUP($G1378,Temp!$D:$F,AJ$1,FALSE)</f>
        <v>#N/A</v>
      </c>
    </row>
    <row r="1379" spans="1:36" ht="16" x14ac:dyDescent="0.2">
      <c r="A1379" s="8" t="str">
        <f t="shared" si="21"/>
        <v>Susan McKenna Billtrust</v>
      </c>
      <c r="B1379" s="8" t="s">
        <v>3149</v>
      </c>
      <c r="C1379" s="8" t="s">
        <v>3150</v>
      </c>
      <c r="D1379" s="8" t="s">
        <v>42</v>
      </c>
      <c r="E1379" s="8" t="s">
        <v>3151</v>
      </c>
      <c r="F1379" s="8" t="s">
        <v>3103</v>
      </c>
      <c r="G1379" s="12" t="s">
        <v>3104</v>
      </c>
      <c r="H1379" s="22" t="str">
        <f>VLOOKUP($G1379,Temp!$A:$C,H$1,FALSE)</f>
        <v>billtrust.com</v>
      </c>
      <c r="I1379" s="22" t="e">
        <f>VLOOKUP($G1379,Temp!$A:$C,I$1,FALSE)</f>
        <v>#VALUE!</v>
      </c>
      <c r="J1379" s="22" t="e">
        <f>VLOOKUP($G1379,Temp!$A:$C,J$1,FALSE)</f>
        <v>#VALUE!</v>
      </c>
      <c r="K1379" s="22" t="e">
        <f>VLOOKUP($G1379,Temp!$A:$C,K$1,FALSE)</f>
        <v>#VALUE!</v>
      </c>
      <c r="L1379" s="22" t="e">
        <f>VLOOKUP($G1379,Temp!$A:$C,L$1,FALSE)</f>
        <v>#VALUE!</v>
      </c>
      <c r="M1379" s="22" t="e">
        <f>VLOOKUP($G1379,Temp!$A:$C,M$1,FALSE)</f>
        <v>#VALUE!</v>
      </c>
      <c r="N1379" s="22" t="e">
        <f>VLOOKUP($G1379,Temp!$A:$C,N$1,FALSE)</f>
        <v>#VALUE!</v>
      </c>
      <c r="O1379" s="22" t="e">
        <f>VLOOKUP($G1379,Temp!$A:$C,O$1,FALSE)</f>
        <v>#VALUE!</v>
      </c>
      <c r="P1379" s="22" t="e">
        <f>VLOOKUP($G1379,Temp!$A:$C,P$1,FALSE)</f>
        <v>#VALUE!</v>
      </c>
      <c r="Q1379" s="22" t="e">
        <f>VLOOKUP($G1379,Temp!$A:$C,Q$1,FALSE)</f>
        <v>#VALUE!</v>
      </c>
      <c r="R1379" s="22" t="e">
        <f>VLOOKUP($G1379,Temp!$A:$C,R$1,FALSE)</f>
        <v>#VALUE!</v>
      </c>
      <c r="S1379" s="22" t="e">
        <f>VLOOKUP($G1379,Temp!$A:$C,S$1,FALSE)</f>
        <v>#VALUE!</v>
      </c>
      <c r="T1379" s="22" t="e">
        <f>VLOOKUP($G1379,Temp!$A:$C,T$1,FALSE)</f>
        <v>#VALUE!</v>
      </c>
      <c r="U1379" s="22" t="e">
        <f>VLOOKUP($G1379,Temp!$A:$C,U$1,FALSE)</f>
        <v>#VALUE!</v>
      </c>
      <c r="V1379" s="22" t="e">
        <f>VLOOKUP($G1379,Temp!$A:$C,V$1,FALSE)</f>
        <v>#VALUE!</v>
      </c>
      <c r="W1379" s="22" t="e">
        <f>VLOOKUP($G1379,Temp!$A:$C,W$1,FALSE)</f>
        <v>#VALUE!</v>
      </c>
      <c r="X1379" s="22" t="e">
        <f>VLOOKUP($G1379,Temp!$A:$C,X$1,FALSE)</f>
        <v>#VALUE!</v>
      </c>
      <c r="Y1379" s="22">
        <f>VLOOKUP($G1379,Temp!$A:$C,Y$1,FALSE)</f>
        <v>36200</v>
      </c>
      <c r="Z1379" s="22">
        <f>VLOOKUP($G1379,Temp!$A:$C,Z$1,FALSE)</f>
        <v>844</v>
      </c>
      <c r="AA1379" s="22" t="e">
        <f>VLOOKUP($A1379,Searches!$A:$H,AA$1,FALSE)</f>
        <v>#N/A</v>
      </c>
      <c r="AB1379" s="22" t="e">
        <f>VLOOKUP($A1379,Searches!$A:$H,AB$1,FALSE)</f>
        <v>#N/A</v>
      </c>
      <c r="AC1379" s="22" t="e">
        <f>VLOOKUP($A1379,Searches!$A:$H,AC$1,FALSE)</f>
        <v>#N/A</v>
      </c>
      <c r="AD1379" s="22" t="e">
        <f>VLOOKUP($A1379,Searches!$A:$H,AD$1,FALSE)</f>
        <v>#N/A</v>
      </c>
      <c r="AE1379" s="22" t="e">
        <f>VLOOKUP($A1379,Searches!$A:$H,AE$1,FALSE)</f>
        <v>#N/A</v>
      </c>
      <c r="AF1379" s="22" t="e">
        <f>VLOOKUP($A1379,Searches!$A:$H,AF$1,FALSE)</f>
        <v>#N/A</v>
      </c>
      <c r="AG1379" s="22" t="e">
        <f>VLOOKUP($A1379,Searches!$A:$H,AG$1,FALSE)</f>
        <v>#N/A</v>
      </c>
      <c r="AH1379" s="22" t="str">
        <f>VLOOKUP($G1379,Temp!$D:$F,AH$1,FALSE)</f>
        <v>billtrust.com</v>
      </c>
      <c r="AI1379" s="22" t="str">
        <f>VLOOKUP($G1379,Temp!$D:$F,AI$1,FALSE)</f>
        <v>Marketo</v>
      </c>
      <c r="AJ1379" s="22" t="str">
        <f>VLOOKUP($G1379,Temp!$D:$F,AJ$1,FALSE)</f>
        <v>WordPress</v>
      </c>
    </row>
    <row r="1380" spans="1:36" ht="16" x14ac:dyDescent="0.2">
      <c r="A1380" s="8" t="str">
        <f t="shared" si="21"/>
        <v>Joerg Rathenberg Lex Machina</v>
      </c>
      <c r="B1380" s="8" t="s">
        <v>9661</v>
      </c>
      <c r="C1380" s="8" t="s">
        <v>9662</v>
      </c>
      <c r="D1380" s="8" t="s">
        <v>42</v>
      </c>
      <c r="E1380" s="8" t="s">
        <v>9663</v>
      </c>
      <c r="F1380" s="8" t="s">
        <v>9664</v>
      </c>
      <c r="G1380" s="12" t="s">
        <v>8979</v>
      </c>
      <c r="H1380" s="22" t="str">
        <f>VLOOKUP($G1380,Temp!$A:$C,H$1,FALSE)</f>
        <v>lexmachina.com</v>
      </c>
      <c r="I1380" s="22" t="e">
        <f>VLOOKUP($G1380,Temp!$A:$C,I$1,FALSE)</f>
        <v>#VALUE!</v>
      </c>
      <c r="J1380" s="22" t="e">
        <f>VLOOKUP($G1380,Temp!$A:$C,J$1,FALSE)</f>
        <v>#VALUE!</v>
      </c>
      <c r="K1380" s="22" t="e">
        <f>VLOOKUP($G1380,Temp!$A:$C,K$1,FALSE)</f>
        <v>#VALUE!</v>
      </c>
      <c r="L1380" s="22" t="e">
        <f>VLOOKUP($G1380,Temp!$A:$C,L$1,FALSE)</f>
        <v>#VALUE!</v>
      </c>
      <c r="M1380" s="22" t="e">
        <f>VLOOKUP($G1380,Temp!$A:$C,M$1,FALSE)</f>
        <v>#VALUE!</v>
      </c>
      <c r="N1380" s="22" t="e">
        <f>VLOOKUP($G1380,Temp!$A:$C,N$1,FALSE)</f>
        <v>#VALUE!</v>
      </c>
      <c r="O1380" s="22" t="e">
        <f>VLOOKUP($G1380,Temp!$A:$C,O$1,FALSE)</f>
        <v>#VALUE!</v>
      </c>
      <c r="P1380" s="22" t="e">
        <f>VLOOKUP($G1380,Temp!$A:$C,P$1,FALSE)</f>
        <v>#VALUE!</v>
      </c>
      <c r="Q1380" s="22" t="e">
        <f>VLOOKUP($G1380,Temp!$A:$C,Q$1,FALSE)</f>
        <v>#VALUE!</v>
      </c>
      <c r="R1380" s="22" t="e">
        <f>VLOOKUP($G1380,Temp!$A:$C,R$1,FALSE)</f>
        <v>#VALUE!</v>
      </c>
      <c r="S1380" s="22" t="e">
        <f>VLOOKUP($G1380,Temp!$A:$C,S$1,FALSE)</f>
        <v>#VALUE!</v>
      </c>
      <c r="T1380" s="22" t="e">
        <f>VLOOKUP($G1380,Temp!$A:$C,T$1,FALSE)</f>
        <v>#VALUE!</v>
      </c>
      <c r="U1380" s="22" t="e">
        <f>VLOOKUP($G1380,Temp!$A:$C,U$1,FALSE)</f>
        <v>#VALUE!</v>
      </c>
      <c r="V1380" s="22" t="e">
        <f>VLOOKUP($G1380,Temp!$A:$C,V$1,FALSE)</f>
        <v>#VALUE!</v>
      </c>
      <c r="W1380" s="22" t="e">
        <f>VLOOKUP($G1380,Temp!$A:$C,W$1,FALSE)</f>
        <v>#VALUE!</v>
      </c>
      <c r="X1380" s="22" t="e">
        <f>VLOOKUP($G1380,Temp!$A:$C,X$1,FALSE)</f>
        <v>#VALUE!</v>
      </c>
      <c r="Y1380" s="22">
        <f>VLOOKUP($G1380,Temp!$A:$C,Y$1,FALSE)</f>
        <v>0</v>
      </c>
      <c r="Z1380" s="22">
        <f>VLOOKUP($G1380,Temp!$A:$C,Z$1,FALSE)</f>
        <v>0</v>
      </c>
      <c r="AA1380" s="22" t="str">
        <f>VLOOKUP($A1380,Searches!$A:$H,AA$1,FALSE)</f>
        <v>Joerg Rathenberg</v>
      </c>
      <c r="AB1380" s="22" t="str">
        <f>VLOOKUP($A1380,Searches!$A:$H,AB$1,FALSE)</f>
        <v>Lex Machina</v>
      </c>
      <c r="AC1380" s="22" t="str">
        <f>VLOOKUP($A1380,Searches!$A:$H,AC$1,FALSE)</f>
        <v>Chief Marketing Officer</v>
      </c>
      <c r="AD1380" s="22" t="str">
        <f>VLOOKUP($A1380,Searches!$A:$H,AD$1,FALSE)</f>
        <v>2nd</v>
      </c>
      <c r="AE1380" s="22" t="str">
        <f>VLOOKUP($A1380,Searches!$A:$H,AE$1,FALSE)</f>
        <v/>
      </c>
      <c r="AF1380" s="22" t="str">
        <f>VLOOKUP($A1380,Searches!$A:$H,AF$1,FALSE)</f>
        <v>San Francisco Bay Area</v>
      </c>
      <c r="AG1380" s="22" t="str">
        <f>VLOOKUP($A1380,Searches!$A:$H,AG$1,FALSE)</f>
        <v>https://www.linkedin.com/sales/profile/58452,Wd4L,NAME_SEARCH?moduleKey=peopleSearchResults&amp;pageKey=sales-search3-people-refinement&amp;contextId=60BC92C971D70515801E49D6842B0000&amp;requestId=4646a728-fcff-414e-b8b5-738aa872b934&amp;action=CLICK&amp;target=urn%3Ali%3AsalesLead%3A(-1%2C58452)&amp;pageNumber=22&amp;targetEl=profilelink&amp;position=18&amp;trk=lss-serp-result-lead_photo</v>
      </c>
      <c r="AH1380" s="22" t="str">
        <f>VLOOKUP($G1380,Temp!$D:$F,AH$1,FALSE)</f>
        <v>lexmachina.com</v>
      </c>
      <c r="AI1380" s="22" t="str">
        <f>VLOOKUP($G1380,Temp!$D:$F,AI$1,FALSE)</f>
        <v>Marketo</v>
      </c>
      <c r="AJ1380" s="22" t="str">
        <f>VLOOKUP($G1380,Temp!$D:$F,AJ$1,FALSE)</f>
        <v>WordPress</v>
      </c>
    </row>
    <row r="1381" spans="1:36" ht="16" x14ac:dyDescent="0.2">
      <c r="A1381" s="8" t="str">
        <f t="shared" si="21"/>
        <v>Paul Appleby Kinetica DB</v>
      </c>
      <c r="B1381" s="8" t="s">
        <v>397</v>
      </c>
      <c r="C1381" s="8" t="s">
        <v>9669</v>
      </c>
      <c r="D1381" s="8" t="s">
        <v>3698</v>
      </c>
      <c r="E1381" s="8" t="s">
        <v>9670</v>
      </c>
      <c r="F1381" s="8" t="s">
        <v>9671</v>
      </c>
      <c r="G1381" s="12" t="s">
        <v>8988</v>
      </c>
      <c r="H1381" s="22" t="str">
        <f>VLOOKUP($G1381,Temp!$A:$C,H$1,FALSE)</f>
        <v>kinetica.com</v>
      </c>
      <c r="I1381" s="22" t="e">
        <f>VLOOKUP($G1381,Temp!$A:$C,I$1,FALSE)</f>
        <v>#VALUE!</v>
      </c>
      <c r="J1381" s="22" t="e">
        <f>VLOOKUP($G1381,Temp!$A:$C,J$1,FALSE)</f>
        <v>#VALUE!</v>
      </c>
      <c r="K1381" s="22" t="e">
        <f>VLOOKUP($G1381,Temp!$A:$C,K$1,FALSE)</f>
        <v>#VALUE!</v>
      </c>
      <c r="L1381" s="22" t="e">
        <f>VLOOKUP($G1381,Temp!$A:$C,L$1,FALSE)</f>
        <v>#VALUE!</v>
      </c>
      <c r="M1381" s="22" t="e">
        <f>VLOOKUP($G1381,Temp!$A:$C,M$1,FALSE)</f>
        <v>#VALUE!</v>
      </c>
      <c r="N1381" s="22" t="e">
        <f>VLOOKUP($G1381,Temp!$A:$C,N$1,FALSE)</f>
        <v>#VALUE!</v>
      </c>
      <c r="O1381" s="22" t="e">
        <f>VLOOKUP($G1381,Temp!$A:$C,O$1,FALSE)</f>
        <v>#VALUE!</v>
      </c>
      <c r="P1381" s="22" t="e">
        <f>VLOOKUP($G1381,Temp!$A:$C,P$1,FALSE)</f>
        <v>#VALUE!</v>
      </c>
      <c r="Q1381" s="22" t="e">
        <f>VLOOKUP($G1381,Temp!$A:$C,Q$1,FALSE)</f>
        <v>#VALUE!</v>
      </c>
      <c r="R1381" s="22" t="e">
        <f>VLOOKUP($G1381,Temp!$A:$C,R$1,FALSE)</f>
        <v>#VALUE!</v>
      </c>
      <c r="S1381" s="22" t="e">
        <f>VLOOKUP($G1381,Temp!$A:$C,S$1,FALSE)</f>
        <v>#VALUE!</v>
      </c>
      <c r="T1381" s="22" t="e">
        <f>VLOOKUP($G1381,Temp!$A:$C,T$1,FALSE)</f>
        <v>#VALUE!</v>
      </c>
      <c r="U1381" s="22" t="e">
        <f>VLOOKUP($G1381,Temp!$A:$C,U$1,FALSE)</f>
        <v>#VALUE!</v>
      </c>
      <c r="V1381" s="22" t="e">
        <f>VLOOKUP($G1381,Temp!$A:$C,V$1,FALSE)</f>
        <v>#VALUE!</v>
      </c>
      <c r="W1381" s="22" t="e">
        <f>VLOOKUP($G1381,Temp!$A:$C,W$1,FALSE)</f>
        <v>#VALUE!</v>
      </c>
      <c r="X1381" s="22" t="e">
        <f>VLOOKUP($G1381,Temp!$A:$C,X$1,FALSE)</f>
        <v>#VALUE!</v>
      </c>
      <c r="Y1381" s="22">
        <f>VLOOKUP($G1381,Temp!$A:$C,Y$1,FALSE)</f>
        <v>327</v>
      </c>
      <c r="Z1381" s="22">
        <f>VLOOKUP($G1381,Temp!$A:$C,Z$1,FALSE)</f>
        <v>2700</v>
      </c>
      <c r="AA1381" s="22" t="str">
        <f>VLOOKUP($A1381,Searches!$A:$H,AA$1,FALSE)</f>
        <v>Paul Appleby</v>
      </c>
      <c r="AB1381" s="22" t="str">
        <f>VLOOKUP($A1381,Searches!$A:$H,AB$1,FALSE)</f>
        <v>Kinetica DB</v>
      </c>
      <c r="AC1381" s="22" t="str">
        <f>VLOOKUP($A1381,Searches!$A:$H,AC$1,FALSE)</f>
        <v>Chief Executive Officer</v>
      </c>
      <c r="AD1381" s="22" t="str">
        <f>VLOOKUP($A1381,Searches!$A:$H,AD$1,FALSE)</f>
        <v>2nd</v>
      </c>
      <c r="AE1381" s="22" t="str">
        <f>VLOOKUP($A1381,Searches!$A:$H,AE$1,FALSE)</f>
        <v/>
      </c>
      <c r="AF1381" s="22" t="str">
        <f>VLOOKUP($A1381,Searches!$A:$H,AF$1,FALSE)</f>
        <v>San Francisco Bay Area</v>
      </c>
      <c r="AG1381" s="22" t="str">
        <f>VLOOKUP($A1381,Searches!$A:$H,AG$1,FALSE)</f>
        <v>https://www.linkedin.com/sales/profile/38741519,uRy5,NAME_SEARCH?moduleKey=peopleSearchResults&amp;pageKey=sales-search3-people-refinement&amp;contextId=60BC92C971D70515801E49D6842B0000&amp;requestId=4646a728-fcff-414e-b8b5-738aa872b934&amp;action=CLICK&amp;target=urn%3Ali%3AsalesLead%3A(-1%2C38741519)&amp;pageNumber=22&amp;targetEl=profilelink&amp;position=12&amp;trk=lss-serp-result-lead_photo</v>
      </c>
      <c r="AH1381" s="22" t="str">
        <f>VLOOKUP($G1381,Temp!$D:$F,AH$1,FALSE)</f>
        <v>kinetica.com</v>
      </c>
      <c r="AI1381" s="22" t="str">
        <f>VLOOKUP($G1381,Temp!$D:$F,AI$1,FALSE)</f>
        <v>HubSpot</v>
      </c>
      <c r="AJ1381" s="22" t="str">
        <f>VLOOKUP($G1381,Temp!$D:$F,AJ$1,FALSE)</f>
        <v>WordPress</v>
      </c>
    </row>
    <row r="1382" spans="1:36" ht="16" x14ac:dyDescent="0.2">
      <c r="A1382" s="8" t="str">
        <f t="shared" si="21"/>
        <v>Matthew Idema WhatsApp Inc.</v>
      </c>
      <c r="B1382" s="8" t="s">
        <v>167</v>
      </c>
      <c r="C1382" s="8" t="s">
        <v>9675</v>
      </c>
      <c r="D1382" s="8" t="s">
        <v>1006</v>
      </c>
      <c r="E1382" s="8" t="s">
        <v>9676</v>
      </c>
      <c r="F1382" s="8" t="s">
        <v>9677</v>
      </c>
      <c r="G1382" s="12" t="s">
        <v>8992</v>
      </c>
      <c r="H1382" s="22" t="str">
        <f>VLOOKUP($G1382,Temp!$A:$C,H$1,FALSE)</f>
        <v>whatsapp.com</v>
      </c>
      <c r="I1382" s="22" t="e">
        <f>VLOOKUP($G1382,Temp!$A:$C,I$1,FALSE)</f>
        <v>#VALUE!</v>
      </c>
      <c r="J1382" s="22" t="e">
        <f>VLOOKUP($G1382,Temp!$A:$C,J$1,FALSE)</f>
        <v>#VALUE!</v>
      </c>
      <c r="K1382" s="22" t="e">
        <f>VLOOKUP($G1382,Temp!$A:$C,K$1,FALSE)</f>
        <v>#VALUE!</v>
      </c>
      <c r="L1382" s="22" t="e">
        <f>VLOOKUP($G1382,Temp!$A:$C,L$1,FALSE)</f>
        <v>#VALUE!</v>
      </c>
      <c r="M1382" s="22" t="e">
        <f>VLOOKUP($G1382,Temp!$A:$C,M$1,FALSE)</f>
        <v>#VALUE!</v>
      </c>
      <c r="N1382" s="22" t="e">
        <f>VLOOKUP($G1382,Temp!$A:$C,N$1,FALSE)</f>
        <v>#VALUE!</v>
      </c>
      <c r="O1382" s="22" t="e">
        <f>VLOOKUP($G1382,Temp!$A:$C,O$1,FALSE)</f>
        <v>#VALUE!</v>
      </c>
      <c r="P1382" s="22" t="e">
        <f>VLOOKUP($G1382,Temp!$A:$C,P$1,FALSE)</f>
        <v>#VALUE!</v>
      </c>
      <c r="Q1382" s="22" t="e">
        <f>VLOOKUP($G1382,Temp!$A:$C,Q$1,FALSE)</f>
        <v>#VALUE!</v>
      </c>
      <c r="R1382" s="22" t="e">
        <f>VLOOKUP($G1382,Temp!$A:$C,R$1,FALSE)</f>
        <v>#VALUE!</v>
      </c>
      <c r="S1382" s="22" t="e">
        <f>VLOOKUP($G1382,Temp!$A:$C,S$1,FALSE)</f>
        <v>#VALUE!</v>
      </c>
      <c r="T1382" s="22" t="e">
        <f>VLOOKUP($G1382,Temp!$A:$C,T$1,FALSE)</f>
        <v>#VALUE!</v>
      </c>
      <c r="U1382" s="22" t="e">
        <f>VLOOKUP($G1382,Temp!$A:$C,U$1,FALSE)</f>
        <v>#VALUE!</v>
      </c>
      <c r="V1382" s="22" t="e">
        <f>VLOOKUP($G1382,Temp!$A:$C,V$1,FALSE)</f>
        <v>#VALUE!</v>
      </c>
      <c r="W1382" s="22" t="e">
        <f>VLOOKUP($G1382,Temp!$A:$C,W$1,FALSE)</f>
        <v>#VALUE!</v>
      </c>
      <c r="X1382" s="22" t="e">
        <f>VLOOKUP($G1382,Temp!$A:$C,X$1,FALSE)</f>
        <v>#VALUE!</v>
      </c>
      <c r="Y1382" s="22">
        <f>VLOOKUP($G1382,Temp!$A:$C,Y$1,FALSE)</f>
        <v>1500000</v>
      </c>
      <c r="Z1382" s="22">
        <f>VLOOKUP($G1382,Temp!$A:$C,Z$1,FALSE)</f>
        <v>2</v>
      </c>
      <c r="AA1382" s="22" t="e">
        <f>VLOOKUP($A1382,Searches!$A:$H,AA$1,FALSE)</f>
        <v>#N/A</v>
      </c>
      <c r="AB1382" s="22" t="e">
        <f>VLOOKUP($A1382,Searches!$A:$H,AB$1,FALSE)</f>
        <v>#N/A</v>
      </c>
      <c r="AC1382" s="22" t="e">
        <f>VLOOKUP($A1382,Searches!$A:$H,AC$1,FALSE)</f>
        <v>#N/A</v>
      </c>
      <c r="AD1382" s="22" t="e">
        <f>VLOOKUP($A1382,Searches!$A:$H,AD$1,FALSE)</f>
        <v>#N/A</v>
      </c>
      <c r="AE1382" s="22" t="e">
        <f>VLOOKUP($A1382,Searches!$A:$H,AE$1,FALSE)</f>
        <v>#N/A</v>
      </c>
      <c r="AF1382" s="22" t="e">
        <f>VLOOKUP($A1382,Searches!$A:$H,AF$1,FALSE)</f>
        <v>#N/A</v>
      </c>
      <c r="AG1382" s="22" t="e">
        <f>VLOOKUP($A1382,Searches!$A:$H,AG$1,FALSE)</f>
        <v>#N/A</v>
      </c>
      <c r="AH1382" s="22" t="e">
        <f>VLOOKUP($G1382,Temp!$D:$F,AH$1,FALSE)</f>
        <v>#N/A</v>
      </c>
      <c r="AI1382" s="22" t="e">
        <f>VLOOKUP($G1382,Temp!$D:$F,AI$1,FALSE)</f>
        <v>#N/A</v>
      </c>
      <c r="AJ1382" s="22" t="e">
        <f>VLOOKUP($G1382,Temp!$D:$F,AJ$1,FALSE)</f>
        <v>#N/A</v>
      </c>
    </row>
    <row r="1383" spans="1:36" ht="16" x14ac:dyDescent="0.2">
      <c r="A1383" s="8" t="str">
        <f t="shared" si="21"/>
        <v>Leslie Miller CIMCON Software</v>
      </c>
      <c r="B1383" s="8" t="s">
        <v>8156</v>
      </c>
      <c r="C1383" s="8" t="s">
        <v>1405</v>
      </c>
      <c r="D1383" s="8" t="s">
        <v>42</v>
      </c>
      <c r="E1383" s="8" t="s">
        <v>8157</v>
      </c>
      <c r="F1383" s="8" t="s">
        <v>8158</v>
      </c>
      <c r="G1383" s="12" t="s">
        <v>8159</v>
      </c>
      <c r="H1383" s="22" t="str">
        <f>VLOOKUP($G1383,Temp!$A:$C,H$1,FALSE)</f>
        <v>cimcon.com</v>
      </c>
      <c r="I1383" s="22" t="e">
        <f>VLOOKUP($G1383,Temp!$A:$C,I$1,FALSE)</f>
        <v>#VALUE!</v>
      </c>
      <c r="J1383" s="22" t="e">
        <f>VLOOKUP($G1383,Temp!$A:$C,J$1,FALSE)</f>
        <v>#VALUE!</v>
      </c>
      <c r="K1383" s="22" t="e">
        <f>VLOOKUP($G1383,Temp!$A:$C,K$1,FALSE)</f>
        <v>#VALUE!</v>
      </c>
      <c r="L1383" s="22" t="e">
        <f>VLOOKUP($G1383,Temp!$A:$C,L$1,FALSE)</f>
        <v>#VALUE!</v>
      </c>
      <c r="M1383" s="22" t="e">
        <f>VLOOKUP($G1383,Temp!$A:$C,M$1,FALSE)</f>
        <v>#VALUE!</v>
      </c>
      <c r="N1383" s="22" t="e">
        <f>VLOOKUP($G1383,Temp!$A:$C,N$1,FALSE)</f>
        <v>#VALUE!</v>
      </c>
      <c r="O1383" s="22" t="e">
        <f>VLOOKUP($G1383,Temp!$A:$C,O$1,FALSE)</f>
        <v>#VALUE!</v>
      </c>
      <c r="P1383" s="22" t="e">
        <f>VLOOKUP($G1383,Temp!$A:$C,P$1,FALSE)</f>
        <v>#VALUE!</v>
      </c>
      <c r="Q1383" s="22" t="e">
        <f>VLOOKUP($G1383,Temp!$A:$C,Q$1,FALSE)</f>
        <v>#VALUE!</v>
      </c>
      <c r="R1383" s="22" t="e">
        <f>VLOOKUP($G1383,Temp!$A:$C,R$1,FALSE)</f>
        <v>#VALUE!</v>
      </c>
      <c r="S1383" s="22" t="e">
        <f>VLOOKUP($G1383,Temp!$A:$C,S$1,FALSE)</f>
        <v>#VALUE!</v>
      </c>
      <c r="T1383" s="22" t="e">
        <f>VLOOKUP($G1383,Temp!$A:$C,T$1,FALSE)</f>
        <v>#VALUE!</v>
      </c>
      <c r="U1383" s="22" t="e">
        <f>VLOOKUP($G1383,Temp!$A:$C,U$1,FALSE)</f>
        <v>#VALUE!</v>
      </c>
      <c r="V1383" s="22" t="e">
        <f>VLOOKUP($G1383,Temp!$A:$C,V$1,FALSE)</f>
        <v>#VALUE!</v>
      </c>
      <c r="W1383" s="22" t="e">
        <f>VLOOKUP($G1383,Temp!$A:$C,W$1,FALSE)</f>
        <v>#VALUE!</v>
      </c>
      <c r="X1383" s="22" t="e">
        <f>VLOOKUP($G1383,Temp!$A:$C,X$1,FALSE)</f>
        <v>#VALUE!</v>
      </c>
      <c r="Y1383" s="22">
        <f>VLOOKUP($G1383,Temp!$A:$C,Y$1,FALSE)</f>
        <v>0</v>
      </c>
      <c r="Z1383" s="22">
        <f>VLOOKUP($G1383,Temp!$A:$C,Z$1,FALSE)</f>
        <v>326</v>
      </c>
      <c r="AA1383" s="22" t="e">
        <f>VLOOKUP($A1383,Searches!$A:$H,AA$1,FALSE)</f>
        <v>#N/A</v>
      </c>
      <c r="AB1383" s="22" t="e">
        <f>VLOOKUP($A1383,Searches!$A:$H,AB$1,FALSE)</f>
        <v>#N/A</v>
      </c>
      <c r="AC1383" s="22" t="e">
        <f>VLOOKUP($A1383,Searches!$A:$H,AC$1,FALSE)</f>
        <v>#N/A</v>
      </c>
      <c r="AD1383" s="22" t="e">
        <f>VLOOKUP($A1383,Searches!$A:$H,AD$1,FALSE)</f>
        <v>#N/A</v>
      </c>
      <c r="AE1383" s="22" t="e">
        <f>VLOOKUP($A1383,Searches!$A:$H,AE$1,FALSE)</f>
        <v>#N/A</v>
      </c>
      <c r="AF1383" s="22" t="e">
        <f>VLOOKUP($A1383,Searches!$A:$H,AF$1,FALSE)</f>
        <v>#N/A</v>
      </c>
      <c r="AG1383" s="22" t="e">
        <f>VLOOKUP($A1383,Searches!$A:$H,AG$1,FALSE)</f>
        <v>#N/A</v>
      </c>
      <c r="AH1383" s="22" t="e">
        <f>VLOOKUP($G1383,Temp!$D:$F,AH$1,FALSE)</f>
        <v>#N/A</v>
      </c>
      <c r="AI1383" s="22" t="e">
        <f>VLOOKUP($G1383,Temp!$D:$F,AI$1,FALSE)</f>
        <v>#N/A</v>
      </c>
      <c r="AJ1383" s="22" t="e">
        <f>VLOOKUP($G1383,Temp!$D:$F,AJ$1,FALSE)</f>
        <v>#N/A</v>
      </c>
    </row>
    <row r="1384" spans="1:36" ht="16" x14ac:dyDescent="0.2">
      <c r="A1384" s="8" t="str">
        <f t="shared" si="21"/>
        <v>Lindsay Titulaer CSDC Systems Inc.</v>
      </c>
      <c r="B1384" s="8" t="s">
        <v>7344</v>
      </c>
      <c r="C1384" s="8" t="s">
        <v>9688</v>
      </c>
      <c r="D1384" s="8" t="s">
        <v>9689</v>
      </c>
      <c r="E1384" s="8" t="s">
        <v>9690</v>
      </c>
      <c r="F1384" s="8" t="s">
        <v>9693</v>
      </c>
      <c r="G1384" s="12" t="s">
        <v>9011</v>
      </c>
      <c r="H1384" s="22" t="str">
        <f>VLOOKUP($G1384,Temp!$A:$C,H$1,FALSE)</f>
        <v>csdcsystems.com</v>
      </c>
      <c r="I1384" s="22" t="e">
        <f>VLOOKUP($G1384,Temp!$A:$C,I$1,FALSE)</f>
        <v>#VALUE!</v>
      </c>
      <c r="J1384" s="22" t="e">
        <f>VLOOKUP($G1384,Temp!$A:$C,J$1,FALSE)</f>
        <v>#VALUE!</v>
      </c>
      <c r="K1384" s="22" t="e">
        <f>VLOOKUP($G1384,Temp!$A:$C,K$1,FALSE)</f>
        <v>#VALUE!</v>
      </c>
      <c r="L1384" s="22" t="e">
        <f>VLOOKUP($G1384,Temp!$A:$C,L$1,FALSE)</f>
        <v>#VALUE!</v>
      </c>
      <c r="M1384" s="22" t="e">
        <f>VLOOKUP($G1384,Temp!$A:$C,M$1,FALSE)</f>
        <v>#VALUE!</v>
      </c>
      <c r="N1384" s="22" t="e">
        <f>VLOOKUP($G1384,Temp!$A:$C,N$1,FALSE)</f>
        <v>#VALUE!</v>
      </c>
      <c r="O1384" s="22" t="e">
        <f>VLOOKUP($G1384,Temp!$A:$C,O$1,FALSE)</f>
        <v>#VALUE!</v>
      </c>
      <c r="P1384" s="22" t="e">
        <f>VLOOKUP($G1384,Temp!$A:$C,P$1,FALSE)</f>
        <v>#VALUE!</v>
      </c>
      <c r="Q1384" s="22" t="e">
        <f>VLOOKUP($G1384,Temp!$A:$C,Q$1,FALSE)</f>
        <v>#VALUE!</v>
      </c>
      <c r="R1384" s="22" t="e">
        <f>VLOOKUP($G1384,Temp!$A:$C,R$1,FALSE)</f>
        <v>#VALUE!</v>
      </c>
      <c r="S1384" s="22" t="e">
        <f>VLOOKUP($G1384,Temp!$A:$C,S$1,FALSE)</f>
        <v>#VALUE!</v>
      </c>
      <c r="T1384" s="22" t="e">
        <f>VLOOKUP($G1384,Temp!$A:$C,T$1,FALSE)</f>
        <v>#VALUE!</v>
      </c>
      <c r="U1384" s="22" t="e">
        <f>VLOOKUP($G1384,Temp!$A:$C,U$1,FALSE)</f>
        <v>#VALUE!</v>
      </c>
      <c r="V1384" s="22" t="e">
        <f>VLOOKUP($G1384,Temp!$A:$C,V$1,FALSE)</f>
        <v>#VALUE!</v>
      </c>
      <c r="W1384" s="22" t="e">
        <f>VLOOKUP($G1384,Temp!$A:$C,W$1,FALSE)</f>
        <v>#VALUE!</v>
      </c>
      <c r="X1384" s="22" t="e">
        <f>VLOOKUP($G1384,Temp!$A:$C,X$1,FALSE)</f>
        <v>#VALUE!</v>
      </c>
      <c r="Y1384" s="22">
        <f>VLOOKUP($G1384,Temp!$A:$C,Y$1,FALSE)</f>
        <v>295</v>
      </c>
      <c r="Z1384" s="22">
        <f>VLOOKUP($G1384,Temp!$A:$C,Z$1,FALSE)</f>
        <v>106</v>
      </c>
      <c r="AA1384" s="22" t="e">
        <f>VLOOKUP($A1384,Searches!$A:$H,AA$1,FALSE)</f>
        <v>#N/A</v>
      </c>
      <c r="AB1384" s="22" t="e">
        <f>VLOOKUP($A1384,Searches!$A:$H,AB$1,FALSE)</f>
        <v>#N/A</v>
      </c>
      <c r="AC1384" s="22" t="e">
        <f>VLOOKUP($A1384,Searches!$A:$H,AC$1,FALSE)</f>
        <v>#N/A</v>
      </c>
      <c r="AD1384" s="22" t="e">
        <f>VLOOKUP($A1384,Searches!$A:$H,AD$1,FALSE)</f>
        <v>#N/A</v>
      </c>
      <c r="AE1384" s="22" t="e">
        <f>VLOOKUP($A1384,Searches!$A:$H,AE$1,FALSE)</f>
        <v>#N/A</v>
      </c>
      <c r="AF1384" s="22" t="e">
        <f>VLOOKUP($A1384,Searches!$A:$H,AF$1,FALSE)</f>
        <v>#N/A</v>
      </c>
      <c r="AG1384" s="22" t="e">
        <f>VLOOKUP($A1384,Searches!$A:$H,AG$1,FALSE)</f>
        <v>#N/A</v>
      </c>
      <c r="AH1384" s="22" t="e">
        <f>VLOOKUP($G1384,Temp!$D:$F,AH$1,FALSE)</f>
        <v>#N/A</v>
      </c>
      <c r="AI1384" s="22" t="e">
        <f>VLOOKUP($G1384,Temp!$D:$F,AI$1,FALSE)</f>
        <v>#N/A</v>
      </c>
      <c r="AJ1384" s="22" t="e">
        <f>VLOOKUP($G1384,Temp!$D:$F,AJ$1,FALSE)</f>
        <v>#N/A</v>
      </c>
    </row>
    <row r="1385" spans="1:36" ht="16" x14ac:dyDescent="0.2">
      <c r="A1385" s="8" t="str">
        <f t="shared" si="21"/>
        <v>Blaine Clapper EnergyCAP, Inc.</v>
      </c>
      <c r="B1385" s="8" t="s">
        <v>9699</v>
      </c>
      <c r="C1385" s="8" t="s">
        <v>9700</v>
      </c>
      <c r="D1385" s="8" t="s">
        <v>9701</v>
      </c>
      <c r="E1385" s="8" t="s">
        <v>9702</v>
      </c>
      <c r="F1385" s="8" t="s">
        <v>9703</v>
      </c>
      <c r="G1385" s="12" t="s">
        <v>9014</v>
      </c>
      <c r="H1385" s="22" t="str">
        <f>VLOOKUP($G1385,Temp!$A:$C,H$1,FALSE)</f>
        <v>EnergyCAP.com</v>
      </c>
      <c r="I1385" s="22" t="e">
        <f>VLOOKUP($G1385,Temp!$A:$C,I$1,FALSE)</f>
        <v>#VALUE!</v>
      </c>
      <c r="J1385" s="22" t="e">
        <f>VLOOKUP($G1385,Temp!$A:$C,J$1,FALSE)</f>
        <v>#VALUE!</v>
      </c>
      <c r="K1385" s="22" t="e">
        <f>VLOOKUP($G1385,Temp!$A:$C,K$1,FALSE)</f>
        <v>#VALUE!</v>
      </c>
      <c r="L1385" s="22" t="e">
        <f>VLOOKUP($G1385,Temp!$A:$C,L$1,FALSE)</f>
        <v>#VALUE!</v>
      </c>
      <c r="M1385" s="22" t="e">
        <f>VLOOKUP($G1385,Temp!$A:$C,M$1,FALSE)</f>
        <v>#VALUE!</v>
      </c>
      <c r="N1385" s="22" t="e">
        <f>VLOOKUP($G1385,Temp!$A:$C,N$1,FALSE)</f>
        <v>#VALUE!</v>
      </c>
      <c r="O1385" s="22" t="e">
        <f>VLOOKUP($G1385,Temp!$A:$C,O$1,FALSE)</f>
        <v>#VALUE!</v>
      </c>
      <c r="P1385" s="22" t="e">
        <f>VLOOKUP($G1385,Temp!$A:$C,P$1,FALSE)</f>
        <v>#VALUE!</v>
      </c>
      <c r="Q1385" s="22" t="e">
        <f>VLOOKUP($G1385,Temp!$A:$C,Q$1,FALSE)</f>
        <v>#VALUE!</v>
      </c>
      <c r="R1385" s="22" t="e">
        <f>VLOOKUP($G1385,Temp!$A:$C,R$1,FALSE)</f>
        <v>#VALUE!</v>
      </c>
      <c r="S1385" s="22" t="e">
        <f>VLOOKUP($G1385,Temp!$A:$C,S$1,FALSE)</f>
        <v>#VALUE!</v>
      </c>
      <c r="T1385" s="22" t="e">
        <f>VLOOKUP($G1385,Temp!$A:$C,T$1,FALSE)</f>
        <v>#VALUE!</v>
      </c>
      <c r="U1385" s="22" t="e">
        <f>VLOOKUP($G1385,Temp!$A:$C,U$1,FALSE)</f>
        <v>#VALUE!</v>
      </c>
      <c r="V1385" s="22" t="e">
        <f>VLOOKUP($G1385,Temp!$A:$C,V$1,FALSE)</f>
        <v>#VALUE!</v>
      </c>
      <c r="W1385" s="22" t="e">
        <f>VLOOKUP($G1385,Temp!$A:$C,W$1,FALSE)</f>
        <v>#VALUE!</v>
      </c>
      <c r="X1385" s="22" t="e">
        <f>VLOOKUP($G1385,Temp!$A:$C,X$1,FALSE)</f>
        <v>#VALUE!</v>
      </c>
      <c r="Y1385" s="22">
        <f>VLOOKUP($G1385,Temp!$A:$C,Y$1,FALSE)</f>
        <v>1800</v>
      </c>
      <c r="Z1385" s="22">
        <f>VLOOKUP($G1385,Temp!$A:$C,Z$1,FALSE)</f>
        <v>647</v>
      </c>
      <c r="AA1385" s="22" t="e">
        <f>VLOOKUP($A1385,Searches!$A:$H,AA$1,FALSE)</f>
        <v>#N/A</v>
      </c>
      <c r="AB1385" s="22" t="e">
        <f>VLOOKUP($A1385,Searches!$A:$H,AB$1,FALSE)</f>
        <v>#N/A</v>
      </c>
      <c r="AC1385" s="22" t="e">
        <f>VLOOKUP($A1385,Searches!$A:$H,AC$1,FALSE)</f>
        <v>#N/A</v>
      </c>
      <c r="AD1385" s="22" t="e">
        <f>VLOOKUP($A1385,Searches!$A:$H,AD$1,FALSE)</f>
        <v>#N/A</v>
      </c>
      <c r="AE1385" s="22" t="e">
        <f>VLOOKUP($A1385,Searches!$A:$H,AE$1,FALSE)</f>
        <v>#N/A</v>
      </c>
      <c r="AF1385" s="22" t="e">
        <f>VLOOKUP($A1385,Searches!$A:$H,AF$1,FALSE)</f>
        <v>#N/A</v>
      </c>
      <c r="AG1385" s="22" t="e">
        <f>VLOOKUP($A1385,Searches!$A:$H,AG$1,FALSE)</f>
        <v>#N/A</v>
      </c>
      <c r="AH1385" s="22" t="e">
        <f>VLOOKUP($G1385,Temp!$D:$F,AH$1,FALSE)</f>
        <v>#N/A</v>
      </c>
      <c r="AI1385" s="22" t="e">
        <f>VLOOKUP($G1385,Temp!$D:$F,AI$1,FALSE)</f>
        <v>#N/A</v>
      </c>
      <c r="AJ1385" s="22" t="e">
        <f>VLOOKUP($G1385,Temp!$D:$F,AJ$1,FALSE)</f>
        <v>#N/A</v>
      </c>
    </row>
    <row r="1386" spans="1:36" ht="16" x14ac:dyDescent="0.2">
      <c r="A1386" s="8" t="str">
        <f t="shared" si="21"/>
        <v>Maureen Flynn Solidus Technical Solutions, Inc.</v>
      </c>
      <c r="B1386" s="8" t="s">
        <v>9710</v>
      </c>
      <c r="C1386" s="8" t="s">
        <v>9711</v>
      </c>
      <c r="D1386" s="8" t="s">
        <v>42</v>
      </c>
      <c r="E1386" s="8" t="s">
        <v>9712</v>
      </c>
      <c r="F1386" s="8" t="s">
        <v>9713</v>
      </c>
      <c r="G1386" s="12" t="s">
        <v>9032</v>
      </c>
      <c r="H1386" s="22" t="str">
        <f>VLOOKUP($G1386,Temp!$A:$C,H$1,FALSE)</f>
        <v>solidus-ts.com</v>
      </c>
      <c r="I1386" s="22" t="e">
        <f>VLOOKUP($G1386,Temp!$A:$C,I$1,FALSE)</f>
        <v>#VALUE!</v>
      </c>
      <c r="J1386" s="22" t="e">
        <f>VLOOKUP($G1386,Temp!$A:$C,J$1,FALSE)</f>
        <v>#VALUE!</v>
      </c>
      <c r="K1386" s="22" t="e">
        <f>VLOOKUP($G1386,Temp!$A:$C,K$1,FALSE)</f>
        <v>#VALUE!</v>
      </c>
      <c r="L1386" s="22" t="e">
        <f>VLOOKUP($G1386,Temp!$A:$C,L$1,FALSE)</f>
        <v>#VALUE!</v>
      </c>
      <c r="M1386" s="22" t="e">
        <f>VLOOKUP($G1386,Temp!$A:$C,M$1,FALSE)</f>
        <v>#VALUE!</v>
      </c>
      <c r="N1386" s="22" t="e">
        <f>VLOOKUP($G1386,Temp!$A:$C,N$1,FALSE)</f>
        <v>#VALUE!</v>
      </c>
      <c r="O1386" s="22" t="e">
        <f>VLOOKUP($G1386,Temp!$A:$C,O$1,FALSE)</f>
        <v>#VALUE!</v>
      </c>
      <c r="P1386" s="22" t="e">
        <f>VLOOKUP($G1386,Temp!$A:$C,P$1,FALSE)</f>
        <v>#VALUE!</v>
      </c>
      <c r="Q1386" s="22" t="e">
        <f>VLOOKUP($G1386,Temp!$A:$C,Q$1,FALSE)</f>
        <v>#VALUE!</v>
      </c>
      <c r="R1386" s="22" t="e">
        <f>VLOOKUP($G1386,Temp!$A:$C,R$1,FALSE)</f>
        <v>#VALUE!</v>
      </c>
      <c r="S1386" s="22" t="e">
        <f>VLOOKUP($G1386,Temp!$A:$C,S$1,FALSE)</f>
        <v>#VALUE!</v>
      </c>
      <c r="T1386" s="22" t="e">
        <f>VLOOKUP($G1386,Temp!$A:$C,T$1,FALSE)</f>
        <v>#VALUE!</v>
      </c>
      <c r="U1386" s="22" t="e">
        <f>VLOOKUP($G1386,Temp!$A:$C,U$1,FALSE)</f>
        <v>#VALUE!</v>
      </c>
      <c r="V1386" s="22" t="e">
        <f>VLOOKUP($G1386,Temp!$A:$C,V$1,FALSE)</f>
        <v>#VALUE!</v>
      </c>
      <c r="W1386" s="22" t="e">
        <f>VLOOKUP($G1386,Temp!$A:$C,W$1,FALSE)</f>
        <v>#VALUE!</v>
      </c>
      <c r="X1386" s="22" t="e">
        <f>VLOOKUP($G1386,Temp!$A:$C,X$1,FALSE)</f>
        <v>#VALUE!</v>
      </c>
      <c r="Y1386" s="22">
        <f>VLOOKUP($G1386,Temp!$A:$C,Y$1,FALSE)</f>
        <v>1300</v>
      </c>
      <c r="Z1386" s="22">
        <f>VLOOKUP($G1386,Temp!$A:$C,Z$1,FALSE)</f>
        <v>0</v>
      </c>
      <c r="AA1386" s="22" t="e">
        <f>VLOOKUP($A1386,Searches!$A:$H,AA$1,FALSE)</f>
        <v>#N/A</v>
      </c>
      <c r="AB1386" s="22" t="e">
        <f>VLOOKUP($A1386,Searches!$A:$H,AB$1,FALSE)</f>
        <v>#N/A</v>
      </c>
      <c r="AC1386" s="22" t="e">
        <f>VLOOKUP($A1386,Searches!$A:$H,AC$1,FALSE)</f>
        <v>#N/A</v>
      </c>
      <c r="AD1386" s="22" t="e">
        <f>VLOOKUP($A1386,Searches!$A:$H,AD$1,FALSE)</f>
        <v>#N/A</v>
      </c>
      <c r="AE1386" s="22" t="e">
        <f>VLOOKUP($A1386,Searches!$A:$H,AE$1,FALSE)</f>
        <v>#N/A</v>
      </c>
      <c r="AF1386" s="22" t="e">
        <f>VLOOKUP($A1386,Searches!$A:$H,AF$1,FALSE)</f>
        <v>#N/A</v>
      </c>
      <c r="AG1386" s="22" t="e">
        <f>VLOOKUP($A1386,Searches!$A:$H,AG$1,FALSE)</f>
        <v>#N/A</v>
      </c>
      <c r="AH1386" s="22" t="e">
        <f>VLOOKUP($G1386,Temp!$D:$F,AH$1,FALSE)</f>
        <v>#N/A</v>
      </c>
      <c r="AI1386" s="22" t="e">
        <f>VLOOKUP($G1386,Temp!$D:$F,AI$1,FALSE)</f>
        <v>#N/A</v>
      </c>
      <c r="AJ1386" s="22" t="e">
        <f>VLOOKUP($G1386,Temp!$D:$F,AJ$1,FALSE)</f>
        <v>#N/A</v>
      </c>
    </row>
    <row r="1387" spans="1:36" ht="16" x14ac:dyDescent="0.2">
      <c r="A1387" s="8" t="str">
        <f t="shared" si="21"/>
        <v>Liz Fischer CityBase, Inc</v>
      </c>
      <c r="B1387" s="8" t="s">
        <v>9729</v>
      </c>
      <c r="C1387" s="8" t="s">
        <v>9730</v>
      </c>
      <c r="D1387" s="8" t="s">
        <v>42</v>
      </c>
      <c r="E1387" s="8" t="s">
        <v>634</v>
      </c>
      <c r="F1387" s="8" t="s">
        <v>9731</v>
      </c>
      <c r="G1387" s="8" t="s">
        <v>634</v>
      </c>
      <c r="H1387" s="22" t="e">
        <f>VLOOKUP($G1387,Temp!$A:$C,H$1,FALSE)</f>
        <v>#N/A</v>
      </c>
      <c r="I1387" s="22" t="e">
        <f>VLOOKUP($G1387,Temp!$A:$C,I$1,FALSE)</f>
        <v>#N/A</v>
      </c>
      <c r="J1387" s="22" t="e">
        <f>VLOOKUP($G1387,Temp!$A:$C,J$1,FALSE)</f>
        <v>#N/A</v>
      </c>
      <c r="K1387" s="22" t="e">
        <f>VLOOKUP($G1387,Temp!$A:$C,K$1,FALSE)</f>
        <v>#N/A</v>
      </c>
      <c r="L1387" s="22" t="e">
        <f>VLOOKUP($G1387,Temp!$A:$C,L$1,FALSE)</f>
        <v>#N/A</v>
      </c>
      <c r="M1387" s="22" t="e">
        <f>VLOOKUP($G1387,Temp!$A:$C,M$1,FALSE)</f>
        <v>#N/A</v>
      </c>
      <c r="N1387" s="22" t="e">
        <f>VLOOKUP($G1387,Temp!$A:$C,N$1,FALSE)</f>
        <v>#N/A</v>
      </c>
      <c r="O1387" s="22" t="e">
        <f>VLOOKUP($G1387,Temp!$A:$C,O$1,FALSE)</f>
        <v>#N/A</v>
      </c>
      <c r="P1387" s="22" t="e">
        <f>VLOOKUP($G1387,Temp!$A:$C,P$1,FALSE)</f>
        <v>#N/A</v>
      </c>
      <c r="Q1387" s="22" t="e">
        <f>VLOOKUP($G1387,Temp!$A:$C,Q$1,FALSE)</f>
        <v>#N/A</v>
      </c>
      <c r="R1387" s="22" t="e">
        <f>VLOOKUP($G1387,Temp!$A:$C,R$1,FALSE)</f>
        <v>#N/A</v>
      </c>
      <c r="S1387" s="22" t="e">
        <f>VLOOKUP($G1387,Temp!$A:$C,S$1,FALSE)</f>
        <v>#N/A</v>
      </c>
      <c r="T1387" s="22" t="e">
        <f>VLOOKUP($G1387,Temp!$A:$C,T$1,FALSE)</f>
        <v>#N/A</v>
      </c>
      <c r="U1387" s="22" t="e">
        <f>VLOOKUP($G1387,Temp!$A:$C,U$1,FALSE)</f>
        <v>#N/A</v>
      </c>
      <c r="V1387" s="22" t="e">
        <f>VLOOKUP($G1387,Temp!$A:$C,V$1,FALSE)</f>
        <v>#N/A</v>
      </c>
      <c r="W1387" s="22" t="e">
        <f>VLOOKUP($G1387,Temp!$A:$C,W$1,FALSE)</f>
        <v>#N/A</v>
      </c>
      <c r="X1387" s="22" t="e">
        <f>VLOOKUP($G1387,Temp!$A:$C,X$1,FALSE)</f>
        <v>#N/A</v>
      </c>
      <c r="Y1387" s="22" t="e">
        <f>VLOOKUP($G1387,Temp!$A:$C,Y$1,FALSE)</f>
        <v>#N/A</v>
      </c>
      <c r="Z1387" s="22" t="e">
        <f>VLOOKUP($G1387,Temp!$A:$C,Z$1,FALSE)</f>
        <v>#N/A</v>
      </c>
      <c r="AA1387" s="22" t="e">
        <f>VLOOKUP($A1387,Searches!$A:$H,AA$1,FALSE)</f>
        <v>#N/A</v>
      </c>
      <c r="AB1387" s="22" t="e">
        <f>VLOOKUP($A1387,Searches!$A:$H,AB$1,FALSE)</f>
        <v>#N/A</v>
      </c>
      <c r="AC1387" s="22" t="e">
        <f>VLOOKUP($A1387,Searches!$A:$H,AC$1,FALSE)</f>
        <v>#N/A</v>
      </c>
      <c r="AD1387" s="22" t="e">
        <f>VLOOKUP($A1387,Searches!$A:$H,AD$1,FALSE)</f>
        <v>#N/A</v>
      </c>
      <c r="AE1387" s="22" t="e">
        <f>VLOOKUP($A1387,Searches!$A:$H,AE$1,FALSE)</f>
        <v>#N/A</v>
      </c>
      <c r="AF1387" s="22" t="e">
        <f>VLOOKUP($A1387,Searches!$A:$H,AF$1,FALSE)</f>
        <v>#N/A</v>
      </c>
      <c r="AG1387" s="22" t="e">
        <f>VLOOKUP($A1387,Searches!$A:$H,AG$1,FALSE)</f>
        <v>#N/A</v>
      </c>
      <c r="AH1387" s="22" t="e">
        <f>VLOOKUP($G1387,Temp!$D:$F,AH$1,FALSE)</f>
        <v>#N/A</v>
      </c>
      <c r="AI1387" s="22" t="e">
        <f>VLOOKUP($G1387,Temp!$D:$F,AI$1,FALSE)</f>
        <v>#N/A</v>
      </c>
      <c r="AJ1387" s="22" t="e">
        <f>VLOOKUP($G1387,Temp!$D:$F,AJ$1,FALSE)</f>
        <v>#N/A</v>
      </c>
    </row>
    <row r="1388" spans="1:36" ht="16" x14ac:dyDescent="0.2">
      <c r="A1388" s="8" t="str">
        <f t="shared" si="21"/>
        <v>Rado Nikolov IBM</v>
      </c>
      <c r="B1388" s="8" t="s">
        <v>9732</v>
      </c>
      <c r="C1388" s="8" t="s">
        <v>9733</v>
      </c>
      <c r="D1388" s="8" t="s">
        <v>9734</v>
      </c>
      <c r="E1388" s="8" t="s">
        <v>9735</v>
      </c>
      <c r="F1388" s="8" t="s">
        <v>3092</v>
      </c>
      <c r="G1388" s="12" t="s">
        <v>3507</v>
      </c>
      <c r="H1388" s="22" t="str">
        <f>VLOOKUP($G1388,Temp!$A:$C,H$1,FALSE)</f>
        <v>ibm.com</v>
      </c>
      <c r="I1388" s="22" t="e">
        <f>VLOOKUP($G1388,Temp!$A:$C,I$1,FALSE)</f>
        <v>#VALUE!</v>
      </c>
      <c r="J1388" s="22" t="e">
        <f>VLOOKUP($G1388,Temp!$A:$C,J$1,FALSE)</f>
        <v>#VALUE!</v>
      </c>
      <c r="K1388" s="22" t="e">
        <f>VLOOKUP($G1388,Temp!$A:$C,K$1,FALSE)</f>
        <v>#VALUE!</v>
      </c>
      <c r="L1388" s="22" t="e">
        <f>VLOOKUP($G1388,Temp!$A:$C,L$1,FALSE)</f>
        <v>#VALUE!</v>
      </c>
      <c r="M1388" s="22" t="e">
        <f>VLOOKUP($G1388,Temp!$A:$C,M$1,FALSE)</f>
        <v>#VALUE!</v>
      </c>
      <c r="N1388" s="22" t="e">
        <f>VLOOKUP($G1388,Temp!$A:$C,N$1,FALSE)</f>
        <v>#VALUE!</v>
      </c>
      <c r="O1388" s="22" t="e">
        <f>VLOOKUP($G1388,Temp!$A:$C,O$1,FALSE)</f>
        <v>#VALUE!</v>
      </c>
      <c r="P1388" s="22" t="e">
        <f>VLOOKUP($G1388,Temp!$A:$C,P$1,FALSE)</f>
        <v>#VALUE!</v>
      </c>
      <c r="Q1388" s="22" t="e">
        <f>VLOOKUP($G1388,Temp!$A:$C,Q$1,FALSE)</f>
        <v>#VALUE!</v>
      </c>
      <c r="R1388" s="22" t="e">
        <f>VLOOKUP($G1388,Temp!$A:$C,R$1,FALSE)</f>
        <v>#VALUE!</v>
      </c>
      <c r="S1388" s="22" t="e">
        <f>VLOOKUP($G1388,Temp!$A:$C,S$1,FALSE)</f>
        <v>#VALUE!</v>
      </c>
      <c r="T1388" s="22" t="e">
        <f>VLOOKUP($G1388,Temp!$A:$C,T$1,FALSE)</f>
        <v>#VALUE!</v>
      </c>
      <c r="U1388" s="22" t="e">
        <f>VLOOKUP($G1388,Temp!$A:$C,U$1,FALSE)</f>
        <v>#VALUE!</v>
      </c>
      <c r="V1388" s="22" t="e">
        <f>VLOOKUP($G1388,Temp!$A:$C,V$1,FALSE)</f>
        <v>#VALUE!</v>
      </c>
      <c r="W1388" s="22" t="e">
        <f>VLOOKUP($G1388,Temp!$A:$C,W$1,FALSE)</f>
        <v>#VALUE!</v>
      </c>
      <c r="X1388" s="22" t="e">
        <f>VLOOKUP($G1388,Temp!$A:$C,X$1,FALSE)</f>
        <v>#VALUE!</v>
      </c>
      <c r="Y1388" s="22">
        <f>VLOOKUP($G1388,Temp!$A:$C,Y$1,FALSE)</f>
        <v>6600000</v>
      </c>
      <c r="Z1388" s="22">
        <f>VLOOKUP($G1388,Temp!$A:$C,Z$1,FALSE)</f>
        <v>2400000</v>
      </c>
      <c r="AA1388" s="22" t="e">
        <f>VLOOKUP($A1388,Searches!$A:$H,AA$1,FALSE)</f>
        <v>#N/A</v>
      </c>
      <c r="AB1388" s="22" t="e">
        <f>VLOOKUP($A1388,Searches!$A:$H,AB$1,FALSE)</f>
        <v>#N/A</v>
      </c>
      <c r="AC1388" s="22" t="e">
        <f>VLOOKUP($A1388,Searches!$A:$H,AC$1,FALSE)</f>
        <v>#N/A</v>
      </c>
      <c r="AD1388" s="22" t="e">
        <f>VLOOKUP($A1388,Searches!$A:$H,AD$1,FALSE)</f>
        <v>#N/A</v>
      </c>
      <c r="AE1388" s="22" t="e">
        <f>VLOOKUP($A1388,Searches!$A:$H,AE$1,FALSE)</f>
        <v>#N/A</v>
      </c>
      <c r="AF1388" s="22" t="e">
        <f>VLOOKUP($A1388,Searches!$A:$H,AF$1,FALSE)</f>
        <v>#N/A</v>
      </c>
      <c r="AG1388" s="22" t="e">
        <f>VLOOKUP($A1388,Searches!$A:$H,AG$1,FALSE)</f>
        <v>#N/A</v>
      </c>
      <c r="AH1388" s="22" t="str">
        <f>VLOOKUP($G1388,Temp!$D:$F,AH$1,FALSE)</f>
        <v>ibm.com</v>
      </c>
      <c r="AI1388" s="22" t="str">
        <f>VLOOKUP($G1388,Temp!$D:$F,AI$1,FALSE)</f>
        <v>Marketo</v>
      </c>
      <c r="AJ1388" s="22" t="str">
        <f>VLOOKUP($G1388,Temp!$D:$F,AJ$1,FALSE)</f>
        <v>WordPress</v>
      </c>
    </row>
    <row r="1389" spans="1:36" ht="16" x14ac:dyDescent="0.2">
      <c r="A1389" s="8" t="str">
        <f t="shared" si="21"/>
        <v>Yaroslav Tarasyuk SQUADEX</v>
      </c>
      <c r="B1389" s="8" t="s">
        <v>9738</v>
      </c>
      <c r="C1389" s="8" t="s">
        <v>9739</v>
      </c>
      <c r="D1389" s="8" t="s">
        <v>42</v>
      </c>
      <c r="E1389" s="8" t="s">
        <v>9740</v>
      </c>
      <c r="F1389" s="8" t="s">
        <v>9741</v>
      </c>
      <c r="G1389" s="12" t="s">
        <v>9043</v>
      </c>
      <c r="H1389" s="22" t="str">
        <f>VLOOKUP($G1389,Temp!$A:$C,H$1,FALSE)</f>
        <v>squadex.com</v>
      </c>
      <c r="I1389" s="22" t="e">
        <f>VLOOKUP($G1389,Temp!$A:$C,I$1,FALSE)</f>
        <v>#VALUE!</v>
      </c>
      <c r="J1389" s="22" t="e">
        <f>VLOOKUP($G1389,Temp!$A:$C,J$1,FALSE)</f>
        <v>#VALUE!</v>
      </c>
      <c r="K1389" s="22" t="e">
        <f>VLOOKUP($G1389,Temp!$A:$C,K$1,FALSE)</f>
        <v>#VALUE!</v>
      </c>
      <c r="L1389" s="22" t="e">
        <f>VLOOKUP($G1389,Temp!$A:$C,L$1,FALSE)</f>
        <v>#VALUE!</v>
      </c>
      <c r="M1389" s="22" t="e">
        <f>VLOOKUP($G1389,Temp!$A:$C,M$1,FALSE)</f>
        <v>#VALUE!</v>
      </c>
      <c r="N1389" s="22" t="e">
        <f>VLOOKUP($G1389,Temp!$A:$C,N$1,FALSE)</f>
        <v>#VALUE!</v>
      </c>
      <c r="O1389" s="22" t="e">
        <f>VLOOKUP($G1389,Temp!$A:$C,O$1,FALSE)</f>
        <v>#VALUE!</v>
      </c>
      <c r="P1389" s="22" t="e">
        <f>VLOOKUP($G1389,Temp!$A:$C,P$1,FALSE)</f>
        <v>#VALUE!</v>
      </c>
      <c r="Q1389" s="22" t="e">
        <f>VLOOKUP($G1389,Temp!$A:$C,Q$1,FALSE)</f>
        <v>#VALUE!</v>
      </c>
      <c r="R1389" s="22" t="e">
        <f>VLOOKUP($G1389,Temp!$A:$C,R$1,FALSE)</f>
        <v>#VALUE!</v>
      </c>
      <c r="S1389" s="22" t="e">
        <f>VLOOKUP($G1389,Temp!$A:$C,S$1,FALSE)</f>
        <v>#VALUE!</v>
      </c>
      <c r="T1389" s="22" t="e">
        <f>VLOOKUP($G1389,Temp!$A:$C,T$1,FALSE)</f>
        <v>#VALUE!</v>
      </c>
      <c r="U1389" s="22" t="e">
        <f>VLOOKUP($G1389,Temp!$A:$C,U$1,FALSE)</f>
        <v>#VALUE!</v>
      </c>
      <c r="V1389" s="22" t="e">
        <f>VLOOKUP($G1389,Temp!$A:$C,V$1,FALSE)</f>
        <v>#VALUE!</v>
      </c>
      <c r="W1389" s="22" t="e">
        <f>VLOOKUP($G1389,Temp!$A:$C,W$1,FALSE)</f>
        <v>#VALUE!</v>
      </c>
      <c r="X1389" s="22" t="e">
        <f>VLOOKUP($G1389,Temp!$A:$C,X$1,FALSE)</f>
        <v>#VALUE!</v>
      </c>
      <c r="Y1389" s="22">
        <f>VLOOKUP($G1389,Temp!$A:$C,Y$1,FALSE)</f>
        <v>0</v>
      </c>
      <c r="Z1389" s="22">
        <f>VLOOKUP($G1389,Temp!$A:$C,Z$1,FALSE)</f>
        <v>3</v>
      </c>
      <c r="AA1389" s="22" t="str">
        <f>VLOOKUP($A1389,Searches!$A:$H,AA$1,FALSE)</f>
        <v>Yaroslav Tarasyuk</v>
      </c>
      <c r="AB1389" s="22" t="str">
        <f>VLOOKUP($A1389,Searches!$A:$H,AB$1,FALSE)</f>
        <v>SQUADEX</v>
      </c>
      <c r="AC1389" s="22" t="str">
        <f>VLOOKUP($A1389,Searches!$A:$H,AC$1,FALSE)</f>
        <v>Chief Marketing Officer</v>
      </c>
      <c r="AD1389" s="22" t="str">
        <f>VLOOKUP($A1389,Searches!$A:$H,AD$1,FALSE)</f>
        <v>2nd</v>
      </c>
      <c r="AE1389" s="22" t="str">
        <f>VLOOKUP($A1389,Searches!$A:$H,AE$1,FALSE)</f>
        <v/>
      </c>
      <c r="AF1389" s="22" t="str">
        <f>VLOOKUP($A1389,Searches!$A:$H,AF$1,FALSE)</f>
        <v>San Francisco Bay Area</v>
      </c>
      <c r="AG1389" s="22" t="str">
        <f>VLOOKUP($A1389,Searches!$A:$H,AG$1,FALSE)</f>
        <v>https://www.linkedin.com/sales/profile/152522267,xQEF,NAME_SEARCH?moduleKey=peopleSearchResults&amp;pageKey=sales-search3-people-refinement&amp;contextId=60BC92C971D70515801E49D6842B0000&amp;requestId=c64c9bc3-f953-4958-9420-493eb96dbb53&amp;action=CLICK&amp;target=urn%3Ali%3AsalesLead%3A(-1%2C152522267)&amp;pageNumber=13&amp;targetEl=profilelink&amp;position=14&amp;trk=lss-serp-result-lead_photo</v>
      </c>
      <c r="AH1389" s="22" t="str">
        <f>VLOOKUP($G1389,Temp!$D:$F,AH$1,FALSE)</f>
        <v>squadex.com</v>
      </c>
      <c r="AI1389" s="22" t="str">
        <f>VLOOKUP($G1389,Temp!$D:$F,AI$1,FALSE)</f>
        <v>HubSpot</v>
      </c>
      <c r="AJ1389" s="22" t="str">
        <f>VLOOKUP($G1389,Temp!$D:$F,AJ$1,FALSE)</f>
        <v>WordPress</v>
      </c>
    </row>
    <row r="1390" spans="1:36" ht="16" x14ac:dyDescent="0.2">
      <c r="A1390" s="8" t="str">
        <f t="shared" si="21"/>
        <v>Robert Chatwani Atlassian</v>
      </c>
      <c r="B1390" s="8" t="s">
        <v>1836</v>
      </c>
      <c r="C1390" s="8" t="s">
        <v>9746</v>
      </c>
      <c r="D1390" s="8" t="s">
        <v>42</v>
      </c>
      <c r="E1390" s="8" t="s">
        <v>9747</v>
      </c>
      <c r="F1390" s="8" t="s">
        <v>9748</v>
      </c>
      <c r="G1390" s="12" t="s">
        <v>9048</v>
      </c>
      <c r="H1390" s="22" t="str">
        <f>VLOOKUP($G1390,Temp!$A:$C,H$1,FALSE)</f>
        <v>atlassian.com</v>
      </c>
      <c r="I1390" s="22" t="e">
        <f>VLOOKUP($G1390,Temp!$A:$C,I$1,FALSE)</f>
        <v>#VALUE!</v>
      </c>
      <c r="J1390" s="22" t="e">
        <f>VLOOKUP($G1390,Temp!$A:$C,J$1,FALSE)</f>
        <v>#VALUE!</v>
      </c>
      <c r="K1390" s="22" t="e">
        <f>VLOOKUP($G1390,Temp!$A:$C,K$1,FALSE)</f>
        <v>#VALUE!</v>
      </c>
      <c r="L1390" s="22" t="e">
        <f>VLOOKUP($G1390,Temp!$A:$C,L$1,FALSE)</f>
        <v>#VALUE!</v>
      </c>
      <c r="M1390" s="22" t="e">
        <f>VLOOKUP($G1390,Temp!$A:$C,M$1,FALSE)</f>
        <v>#VALUE!</v>
      </c>
      <c r="N1390" s="22" t="e">
        <f>VLOOKUP($G1390,Temp!$A:$C,N$1,FALSE)</f>
        <v>#VALUE!</v>
      </c>
      <c r="O1390" s="22" t="e">
        <f>VLOOKUP($G1390,Temp!$A:$C,O$1,FALSE)</f>
        <v>#VALUE!</v>
      </c>
      <c r="P1390" s="22" t="e">
        <f>VLOOKUP($G1390,Temp!$A:$C,P$1,FALSE)</f>
        <v>#VALUE!</v>
      </c>
      <c r="Q1390" s="22" t="e">
        <f>VLOOKUP($G1390,Temp!$A:$C,Q$1,FALSE)</f>
        <v>#VALUE!</v>
      </c>
      <c r="R1390" s="22" t="e">
        <f>VLOOKUP($G1390,Temp!$A:$C,R$1,FALSE)</f>
        <v>#VALUE!</v>
      </c>
      <c r="S1390" s="22" t="e">
        <f>VLOOKUP($G1390,Temp!$A:$C,S$1,FALSE)</f>
        <v>#VALUE!</v>
      </c>
      <c r="T1390" s="22" t="e">
        <f>VLOOKUP($G1390,Temp!$A:$C,T$1,FALSE)</f>
        <v>#VALUE!</v>
      </c>
      <c r="U1390" s="22" t="e">
        <f>VLOOKUP($G1390,Temp!$A:$C,U$1,FALSE)</f>
        <v>#VALUE!</v>
      </c>
      <c r="V1390" s="22" t="e">
        <f>VLOOKUP($G1390,Temp!$A:$C,V$1,FALSE)</f>
        <v>#VALUE!</v>
      </c>
      <c r="W1390" s="22" t="e">
        <f>VLOOKUP($G1390,Temp!$A:$C,W$1,FALSE)</f>
        <v>#VALUE!</v>
      </c>
      <c r="X1390" s="22" t="e">
        <f>VLOOKUP($G1390,Temp!$A:$C,X$1,FALSE)</f>
        <v>#VALUE!</v>
      </c>
      <c r="Y1390" s="22">
        <f>VLOOKUP($G1390,Temp!$A:$C,Y$1,FALSE)</f>
        <v>2700000</v>
      </c>
      <c r="Z1390" s="22">
        <f>VLOOKUP($G1390,Temp!$A:$C,Z$1,FALSE)</f>
        <v>179000</v>
      </c>
      <c r="AA1390" s="22" t="e">
        <f>VLOOKUP($A1390,Searches!$A:$H,AA$1,FALSE)</f>
        <v>#N/A</v>
      </c>
      <c r="AB1390" s="22" t="e">
        <f>VLOOKUP($A1390,Searches!$A:$H,AB$1,FALSE)</f>
        <v>#N/A</v>
      </c>
      <c r="AC1390" s="22" t="e">
        <f>VLOOKUP($A1390,Searches!$A:$H,AC$1,FALSE)</f>
        <v>#N/A</v>
      </c>
      <c r="AD1390" s="22" t="e">
        <f>VLOOKUP($A1390,Searches!$A:$H,AD$1,FALSE)</f>
        <v>#N/A</v>
      </c>
      <c r="AE1390" s="22" t="e">
        <f>VLOOKUP($A1390,Searches!$A:$H,AE$1,FALSE)</f>
        <v>#N/A</v>
      </c>
      <c r="AF1390" s="22" t="e">
        <f>VLOOKUP($A1390,Searches!$A:$H,AF$1,FALSE)</f>
        <v>#N/A</v>
      </c>
      <c r="AG1390" s="22" t="e">
        <f>VLOOKUP($A1390,Searches!$A:$H,AG$1,FALSE)</f>
        <v>#N/A</v>
      </c>
      <c r="AH1390" s="22" t="str">
        <f>VLOOKUP($G1390,Temp!$D:$F,AH$1,FALSE)</f>
        <v>atlassian.com</v>
      </c>
      <c r="AI1390" s="22">
        <f>VLOOKUP($G1390,Temp!$D:$F,AI$1,FALSE)</f>
        <v>0</v>
      </c>
      <c r="AJ1390" s="22" t="str">
        <f>VLOOKUP($G1390,Temp!$D:$F,AJ$1,FALSE)</f>
        <v>WordPress</v>
      </c>
    </row>
    <row r="1391" spans="1:36" ht="16" x14ac:dyDescent="0.2">
      <c r="A1391" s="8" t="str">
        <f t="shared" si="21"/>
        <v>Donald Moore GuestTek Interactive Entertainment Ltd.</v>
      </c>
      <c r="B1391" s="8" t="s">
        <v>4461</v>
      </c>
      <c r="C1391" s="8" t="s">
        <v>9756</v>
      </c>
      <c r="D1391" s="8" t="s">
        <v>1006</v>
      </c>
      <c r="E1391" s="8" t="s">
        <v>634</v>
      </c>
      <c r="F1391" s="8" t="s">
        <v>9757</v>
      </c>
      <c r="G1391" s="12" t="s">
        <v>9058</v>
      </c>
      <c r="H1391" s="22" t="str">
        <f>VLOOKUP($G1391,Temp!$A:$C,H$1,FALSE)</f>
        <v>guesttek.com</v>
      </c>
      <c r="I1391" s="22" t="e">
        <f>VLOOKUP($G1391,Temp!$A:$C,I$1,FALSE)</f>
        <v>#VALUE!</v>
      </c>
      <c r="J1391" s="22" t="e">
        <f>VLOOKUP($G1391,Temp!$A:$C,J$1,FALSE)</f>
        <v>#VALUE!</v>
      </c>
      <c r="K1391" s="22" t="e">
        <f>VLOOKUP($G1391,Temp!$A:$C,K$1,FALSE)</f>
        <v>#VALUE!</v>
      </c>
      <c r="L1391" s="22" t="e">
        <f>VLOOKUP($G1391,Temp!$A:$C,L$1,FALSE)</f>
        <v>#VALUE!</v>
      </c>
      <c r="M1391" s="22" t="e">
        <f>VLOOKUP($G1391,Temp!$A:$C,M$1,FALSE)</f>
        <v>#VALUE!</v>
      </c>
      <c r="N1391" s="22" t="e">
        <f>VLOOKUP($G1391,Temp!$A:$C,N$1,FALSE)</f>
        <v>#VALUE!</v>
      </c>
      <c r="O1391" s="22" t="e">
        <f>VLOOKUP($G1391,Temp!$A:$C,O$1,FALSE)</f>
        <v>#VALUE!</v>
      </c>
      <c r="P1391" s="22" t="e">
        <f>VLOOKUP($G1391,Temp!$A:$C,P$1,FALSE)</f>
        <v>#VALUE!</v>
      </c>
      <c r="Q1391" s="22" t="e">
        <f>VLOOKUP($G1391,Temp!$A:$C,Q$1,FALSE)</f>
        <v>#VALUE!</v>
      </c>
      <c r="R1391" s="22" t="e">
        <f>VLOOKUP($G1391,Temp!$A:$C,R$1,FALSE)</f>
        <v>#VALUE!</v>
      </c>
      <c r="S1391" s="22" t="e">
        <f>VLOOKUP($G1391,Temp!$A:$C,S$1,FALSE)</f>
        <v>#VALUE!</v>
      </c>
      <c r="T1391" s="22" t="e">
        <f>VLOOKUP($G1391,Temp!$A:$C,T$1,FALSE)</f>
        <v>#VALUE!</v>
      </c>
      <c r="U1391" s="22" t="e">
        <f>VLOOKUP($G1391,Temp!$A:$C,U$1,FALSE)</f>
        <v>#VALUE!</v>
      </c>
      <c r="V1391" s="22" t="e">
        <f>VLOOKUP($G1391,Temp!$A:$C,V$1,FALSE)</f>
        <v>#VALUE!</v>
      </c>
      <c r="W1391" s="22" t="e">
        <f>VLOOKUP($G1391,Temp!$A:$C,W$1,FALSE)</f>
        <v>#VALUE!</v>
      </c>
      <c r="X1391" s="22" t="e">
        <f>VLOOKUP($G1391,Temp!$A:$C,X$1,FALSE)</f>
        <v>#VALUE!</v>
      </c>
      <c r="Y1391" s="22">
        <f>VLOOKUP($G1391,Temp!$A:$C,Y$1,FALSE)</f>
        <v>3</v>
      </c>
      <c r="Z1391" s="22">
        <f>VLOOKUP($G1391,Temp!$A:$C,Z$1,FALSE)</f>
        <v>0</v>
      </c>
      <c r="AA1391" s="22" t="e">
        <f>VLOOKUP($A1391,Searches!$A:$H,AA$1,FALSE)</f>
        <v>#N/A</v>
      </c>
      <c r="AB1391" s="22" t="e">
        <f>VLOOKUP($A1391,Searches!$A:$H,AB$1,FALSE)</f>
        <v>#N/A</v>
      </c>
      <c r="AC1391" s="22" t="e">
        <f>VLOOKUP($A1391,Searches!$A:$H,AC$1,FALSE)</f>
        <v>#N/A</v>
      </c>
      <c r="AD1391" s="22" t="e">
        <f>VLOOKUP($A1391,Searches!$A:$H,AD$1,FALSE)</f>
        <v>#N/A</v>
      </c>
      <c r="AE1391" s="22" t="e">
        <f>VLOOKUP($A1391,Searches!$A:$H,AE$1,FALSE)</f>
        <v>#N/A</v>
      </c>
      <c r="AF1391" s="22" t="e">
        <f>VLOOKUP($A1391,Searches!$A:$H,AF$1,FALSE)</f>
        <v>#N/A</v>
      </c>
      <c r="AG1391" s="22" t="e">
        <f>VLOOKUP($A1391,Searches!$A:$H,AG$1,FALSE)</f>
        <v>#N/A</v>
      </c>
      <c r="AH1391" s="22" t="e">
        <f>VLOOKUP($G1391,Temp!$D:$F,AH$1,FALSE)</f>
        <v>#N/A</v>
      </c>
      <c r="AI1391" s="22" t="e">
        <f>VLOOKUP($G1391,Temp!$D:$F,AI$1,FALSE)</f>
        <v>#N/A</v>
      </c>
      <c r="AJ1391" s="22" t="e">
        <f>VLOOKUP($G1391,Temp!$D:$F,AJ$1,FALSE)</f>
        <v>#N/A</v>
      </c>
    </row>
    <row r="1392" spans="1:36" ht="16" x14ac:dyDescent="0.2">
      <c r="A1392" s="8" t="str">
        <f t="shared" si="21"/>
        <v>Heidi Melin Plex Systems, Inc.</v>
      </c>
      <c r="B1392" s="8" t="s">
        <v>5944</v>
      </c>
      <c r="C1392" s="8" t="s">
        <v>5945</v>
      </c>
      <c r="D1392" s="8" t="s">
        <v>42</v>
      </c>
      <c r="E1392" s="8" t="s">
        <v>5946</v>
      </c>
      <c r="F1392" s="8" t="s">
        <v>5947</v>
      </c>
      <c r="G1392" s="12" t="s">
        <v>5948</v>
      </c>
      <c r="H1392" s="22" t="str">
        <f>VLOOKUP($G1392,Temp!$A:$C,H$1,FALSE)</f>
        <v>plex.com</v>
      </c>
      <c r="I1392" s="22" t="e">
        <f>VLOOKUP($G1392,Temp!$A:$C,I$1,FALSE)</f>
        <v>#VALUE!</v>
      </c>
      <c r="J1392" s="22" t="e">
        <f>VLOOKUP($G1392,Temp!$A:$C,J$1,FALSE)</f>
        <v>#VALUE!</v>
      </c>
      <c r="K1392" s="22" t="e">
        <f>VLOOKUP($G1392,Temp!$A:$C,K$1,FALSE)</f>
        <v>#VALUE!</v>
      </c>
      <c r="L1392" s="22" t="e">
        <f>VLOOKUP($G1392,Temp!$A:$C,L$1,FALSE)</f>
        <v>#VALUE!</v>
      </c>
      <c r="M1392" s="22" t="e">
        <f>VLOOKUP($G1392,Temp!$A:$C,M$1,FALSE)</f>
        <v>#VALUE!</v>
      </c>
      <c r="N1392" s="22" t="e">
        <f>VLOOKUP($G1392,Temp!$A:$C,N$1,FALSE)</f>
        <v>#VALUE!</v>
      </c>
      <c r="O1392" s="22" t="e">
        <f>VLOOKUP($G1392,Temp!$A:$C,O$1,FALSE)</f>
        <v>#VALUE!</v>
      </c>
      <c r="P1392" s="22" t="e">
        <f>VLOOKUP($G1392,Temp!$A:$C,P$1,FALSE)</f>
        <v>#VALUE!</v>
      </c>
      <c r="Q1392" s="22" t="e">
        <f>VLOOKUP($G1392,Temp!$A:$C,Q$1,FALSE)</f>
        <v>#VALUE!</v>
      </c>
      <c r="R1392" s="22" t="e">
        <f>VLOOKUP($G1392,Temp!$A:$C,R$1,FALSE)</f>
        <v>#VALUE!</v>
      </c>
      <c r="S1392" s="22" t="e">
        <f>VLOOKUP($G1392,Temp!$A:$C,S$1,FALSE)</f>
        <v>#VALUE!</v>
      </c>
      <c r="T1392" s="22" t="e">
        <f>VLOOKUP($G1392,Temp!$A:$C,T$1,FALSE)</f>
        <v>#VALUE!</v>
      </c>
      <c r="U1392" s="22" t="e">
        <f>VLOOKUP($G1392,Temp!$A:$C,U$1,FALSE)</f>
        <v>#VALUE!</v>
      </c>
      <c r="V1392" s="22" t="e">
        <f>VLOOKUP($G1392,Temp!$A:$C,V$1,FALSE)</f>
        <v>#VALUE!</v>
      </c>
      <c r="W1392" s="22" t="e">
        <f>VLOOKUP($G1392,Temp!$A:$C,W$1,FALSE)</f>
        <v>#VALUE!</v>
      </c>
      <c r="X1392" s="22" t="e">
        <f>VLOOKUP($G1392,Temp!$A:$C,X$1,FALSE)</f>
        <v>#VALUE!</v>
      </c>
      <c r="Y1392" s="22">
        <f>VLOOKUP($G1392,Temp!$A:$C,Y$1,FALSE)</f>
        <v>41200</v>
      </c>
      <c r="Z1392" s="22">
        <f>VLOOKUP($G1392,Temp!$A:$C,Z$1,FALSE)</f>
        <v>7900</v>
      </c>
      <c r="AA1392" s="22" t="str">
        <f>VLOOKUP($A1392,Searches!$A:$H,AA$1,FALSE)</f>
        <v>Heidi Melin</v>
      </c>
      <c r="AB1392" s="22" t="str">
        <f>VLOOKUP($A1392,Searches!$A:$H,AB$1,FALSE)</f>
        <v>Plex Systems, Inc.</v>
      </c>
      <c r="AC1392" s="22" t="str">
        <f>VLOOKUP($A1392,Searches!$A:$H,AC$1,FALSE)</f>
        <v>Chief Marketing Officer</v>
      </c>
      <c r="AD1392" s="22" t="str">
        <f>VLOOKUP($A1392,Searches!$A:$H,AD$1,FALSE)</f>
        <v>2nd</v>
      </c>
      <c r="AE1392" s="22" t="str">
        <f>VLOOKUP($A1392,Searches!$A:$H,AE$1,FALSE)</f>
        <v/>
      </c>
      <c r="AF1392" s="22" t="str">
        <f>VLOOKUP($A1392,Searches!$A:$H,AF$1,FALSE)</f>
        <v>San Francisco Bay Area</v>
      </c>
      <c r="AG1392" s="22" t="str">
        <f>VLOOKUP($A1392,Searches!$A:$H,AG$1,FALSE)</f>
        <v>https://www.linkedin.com/sales/profile/1607197,xSFN,NAME_SEARCH?moduleKey=peopleSearchResults&amp;pageKey=sales-search3-people-refinement&amp;contextId=60BC92C971D70515801E49D6842B0000&amp;requestId=212da2ed-15cb-49a5-96bd-e0ad41dc4589&amp;action=CLICK&amp;target=urn%3Ali%3AsalesLead%3A(-1%2C1607197)&amp;pageNumber=14&amp;targetEl=profilelink&amp;position=0&amp;trk=lss-serp-result-lead_photo</v>
      </c>
      <c r="AH1392" s="22" t="e">
        <f>VLOOKUP($G1392,Temp!$D:$F,AH$1,FALSE)</f>
        <v>#N/A</v>
      </c>
      <c r="AI1392" s="22" t="e">
        <f>VLOOKUP($G1392,Temp!$D:$F,AI$1,FALSE)</f>
        <v>#N/A</v>
      </c>
      <c r="AJ1392" s="22" t="e">
        <f>VLOOKUP($G1392,Temp!$D:$F,AJ$1,FALSE)</f>
        <v>#N/A</v>
      </c>
    </row>
    <row r="1393" spans="1:36" ht="16" x14ac:dyDescent="0.2">
      <c r="A1393" s="8" t="str">
        <f t="shared" si="21"/>
        <v>Barbara Coppola Grubhub</v>
      </c>
      <c r="B1393" s="8" t="s">
        <v>7838</v>
      </c>
      <c r="C1393" s="8" t="s">
        <v>9760</v>
      </c>
      <c r="D1393" s="8" t="s">
        <v>42</v>
      </c>
      <c r="E1393" s="8" t="s">
        <v>9761</v>
      </c>
      <c r="F1393" s="8" t="s">
        <v>9762</v>
      </c>
      <c r="G1393" s="12" t="s">
        <v>9072</v>
      </c>
      <c r="H1393" s="22" t="str">
        <f>VLOOKUP($G1393,Temp!$A:$C,H$1,FALSE)</f>
        <v>grubhub.com</v>
      </c>
      <c r="I1393" s="22" t="e">
        <f>VLOOKUP($G1393,Temp!$A:$C,I$1,FALSE)</f>
        <v>#VALUE!</v>
      </c>
      <c r="J1393" s="22" t="e">
        <f>VLOOKUP($G1393,Temp!$A:$C,J$1,FALSE)</f>
        <v>#VALUE!</v>
      </c>
      <c r="K1393" s="22" t="e">
        <f>VLOOKUP($G1393,Temp!$A:$C,K$1,FALSE)</f>
        <v>#VALUE!</v>
      </c>
      <c r="L1393" s="22" t="e">
        <f>VLOOKUP($G1393,Temp!$A:$C,L$1,FALSE)</f>
        <v>#VALUE!</v>
      </c>
      <c r="M1393" s="22" t="e">
        <f>VLOOKUP($G1393,Temp!$A:$C,M$1,FALSE)</f>
        <v>#VALUE!</v>
      </c>
      <c r="N1393" s="22" t="e">
        <f>VLOOKUP($G1393,Temp!$A:$C,N$1,FALSE)</f>
        <v>#VALUE!</v>
      </c>
      <c r="O1393" s="22" t="e">
        <f>VLOOKUP($G1393,Temp!$A:$C,O$1,FALSE)</f>
        <v>#VALUE!</v>
      </c>
      <c r="P1393" s="22" t="e">
        <f>VLOOKUP($G1393,Temp!$A:$C,P$1,FALSE)</f>
        <v>#VALUE!</v>
      </c>
      <c r="Q1393" s="22" t="e">
        <f>VLOOKUP($G1393,Temp!$A:$C,Q$1,FALSE)</f>
        <v>#VALUE!</v>
      </c>
      <c r="R1393" s="22" t="e">
        <f>VLOOKUP($G1393,Temp!$A:$C,R$1,FALSE)</f>
        <v>#VALUE!</v>
      </c>
      <c r="S1393" s="22" t="e">
        <f>VLOOKUP($G1393,Temp!$A:$C,S$1,FALSE)</f>
        <v>#VALUE!</v>
      </c>
      <c r="T1393" s="22" t="e">
        <f>VLOOKUP($G1393,Temp!$A:$C,T$1,FALSE)</f>
        <v>#VALUE!</v>
      </c>
      <c r="U1393" s="22" t="e">
        <f>VLOOKUP($G1393,Temp!$A:$C,U$1,FALSE)</f>
        <v>#VALUE!</v>
      </c>
      <c r="V1393" s="22" t="e">
        <f>VLOOKUP($G1393,Temp!$A:$C,V$1,FALSE)</f>
        <v>#VALUE!</v>
      </c>
      <c r="W1393" s="22" t="e">
        <f>VLOOKUP($G1393,Temp!$A:$C,W$1,FALSE)</f>
        <v>#VALUE!</v>
      </c>
      <c r="X1393" s="22" t="e">
        <f>VLOOKUP($G1393,Temp!$A:$C,X$1,FALSE)</f>
        <v>#VALUE!</v>
      </c>
      <c r="Y1393" s="22">
        <f>VLOOKUP($G1393,Temp!$A:$C,Y$1,FALSE)</f>
        <v>12600000</v>
      </c>
      <c r="Z1393" s="22">
        <f>VLOOKUP($G1393,Temp!$A:$C,Z$1,FALSE)</f>
        <v>71200</v>
      </c>
      <c r="AA1393" s="22" t="e">
        <f>VLOOKUP($A1393,Searches!$A:$H,AA$1,FALSE)</f>
        <v>#N/A</v>
      </c>
      <c r="AB1393" s="22" t="e">
        <f>VLOOKUP($A1393,Searches!$A:$H,AB$1,FALSE)</f>
        <v>#N/A</v>
      </c>
      <c r="AC1393" s="22" t="e">
        <f>VLOOKUP($A1393,Searches!$A:$H,AC$1,FALSE)</f>
        <v>#N/A</v>
      </c>
      <c r="AD1393" s="22" t="e">
        <f>VLOOKUP($A1393,Searches!$A:$H,AD$1,FALSE)</f>
        <v>#N/A</v>
      </c>
      <c r="AE1393" s="22" t="e">
        <f>VLOOKUP($A1393,Searches!$A:$H,AE$1,FALSE)</f>
        <v>#N/A</v>
      </c>
      <c r="AF1393" s="22" t="e">
        <f>VLOOKUP($A1393,Searches!$A:$H,AF$1,FALSE)</f>
        <v>#N/A</v>
      </c>
      <c r="AG1393" s="22" t="e">
        <f>VLOOKUP($A1393,Searches!$A:$H,AG$1,FALSE)</f>
        <v>#N/A</v>
      </c>
      <c r="AH1393" s="22" t="str">
        <f>VLOOKUP($G1393,Temp!$D:$F,AH$1,FALSE)</f>
        <v>grubhub.com</v>
      </c>
      <c r="AI1393" s="22" t="str">
        <f>VLOOKUP($G1393,Temp!$D:$F,AI$1,FALSE)</f>
        <v>Marketo</v>
      </c>
      <c r="AJ1393" s="22" t="str">
        <f>VLOOKUP($G1393,Temp!$D:$F,AJ$1,FALSE)</f>
        <v>WordPress</v>
      </c>
    </row>
    <row r="1394" spans="1:36" ht="16" x14ac:dyDescent="0.2">
      <c r="A1394" s="8" t="str">
        <f t="shared" si="21"/>
        <v>Shay Mowlem MuleSoft</v>
      </c>
      <c r="B1394" s="8" t="s">
        <v>489</v>
      </c>
      <c r="C1394" s="8" t="s">
        <v>9770</v>
      </c>
      <c r="D1394" s="8" t="s">
        <v>42</v>
      </c>
      <c r="E1394" s="8" t="s">
        <v>9771</v>
      </c>
      <c r="F1394" s="8" t="s">
        <v>9772</v>
      </c>
      <c r="G1394" s="12" t="s">
        <v>9078</v>
      </c>
      <c r="H1394" s="22" t="str">
        <f>VLOOKUP($G1394,Temp!$A:$C,H$1,FALSE)</f>
        <v>mulesoft.com</v>
      </c>
      <c r="I1394" s="22" t="e">
        <f>VLOOKUP($G1394,Temp!$A:$C,I$1,FALSE)</f>
        <v>#VALUE!</v>
      </c>
      <c r="J1394" s="22" t="e">
        <f>VLOOKUP($G1394,Temp!$A:$C,J$1,FALSE)</f>
        <v>#VALUE!</v>
      </c>
      <c r="K1394" s="22" t="e">
        <f>VLOOKUP($G1394,Temp!$A:$C,K$1,FALSE)</f>
        <v>#VALUE!</v>
      </c>
      <c r="L1394" s="22" t="e">
        <f>VLOOKUP($G1394,Temp!$A:$C,L$1,FALSE)</f>
        <v>#VALUE!</v>
      </c>
      <c r="M1394" s="22" t="e">
        <f>VLOOKUP($G1394,Temp!$A:$C,M$1,FALSE)</f>
        <v>#VALUE!</v>
      </c>
      <c r="N1394" s="22" t="e">
        <f>VLOOKUP($G1394,Temp!$A:$C,N$1,FALSE)</f>
        <v>#VALUE!</v>
      </c>
      <c r="O1394" s="22" t="e">
        <f>VLOOKUP($G1394,Temp!$A:$C,O$1,FALSE)</f>
        <v>#VALUE!</v>
      </c>
      <c r="P1394" s="22" t="e">
        <f>VLOOKUP($G1394,Temp!$A:$C,P$1,FALSE)</f>
        <v>#VALUE!</v>
      </c>
      <c r="Q1394" s="22" t="e">
        <f>VLOOKUP($G1394,Temp!$A:$C,Q$1,FALSE)</f>
        <v>#VALUE!</v>
      </c>
      <c r="R1394" s="22" t="e">
        <f>VLOOKUP($G1394,Temp!$A:$C,R$1,FALSE)</f>
        <v>#VALUE!</v>
      </c>
      <c r="S1394" s="22" t="e">
        <f>VLOOKUP($G1394,Temp!$A:$C,S$1,FALSE)</f>
        <v>#VALUE!</v>
      </c>
      <c r="T1394" s="22" t="e">
        <f>VLOOKUP($G1394,Temp!$A:$C,T$1,FALSE)</f>
        <v>#VALUE!</v>
      </c>
      <c r="U1394" s="22" t="e">
        <f>VLOOKUP($G1394,Temp!$A:$C,U$1,FALSE)</f>
        <v>#VALUE!</v>
      </c>
      <c r="V1394" s="22" t="e">
        <f>VLOOKUP($G1394,Temp!$A:$C,V$1,FALSE)</f>
        <v>#VALUE!</v>
      </c>
      <c r="W1394" s="22" t="e">
        <f>VLOOKUP($G1394,Temp!$A:$C,W$1,FALSE)</f>
        <v>#VALUE!</v>
      </c>
      <c r="X1394" s="22" t="e">
        <f>VLOOKUP($G1394,Temp!$A:$C,X$1,FALSE)</f>
        <v>#VALUE!</v>
      </c>
      <c r="Y1394" s="22">
        <f>VLOOKUP($G1394,Temp!$A:$C,Y$1,FALSE)</f>
        <v>524000</v>
      </c>
      <c r="Z1394" s="22">
        <f>VLOOKUP($G1394,Temp!$A:$C,Z$1,FALSE)</f>
        <v>56400</v>
      </c>
      <c r="AA1394" s="22" t="e">
        <f>VLOOKUP($A1394,Searches!$A:$H,AA$1,FALSE)</f>
        <v>#N/A</v>
      </c>
      <c r="AB1394" s="22" t="e">
        <f>VLOOKUP($A1394,Searches!$A:$H,AB$1,FALSE)</f>
        <v>#N/A</v>
      </c>
      <c r="AC1394" s="22" t="e">
        <f>VLOOKUP($A1394,Searches!$A:$H,AC$1,FALSE)</f>
        <v>#N/A</v>
      </c>
      <c r="AD1394" s="22" t="e">
        <f>VLOOKUP($A1394,Searches!$A:$H,AD$1,FALSE)</f>
        <v>#N/A</v>
      </c>
      <c r="AE1394" s="22" t="e">
        <f>VLOOKUP($A1394,Searches!$A:$H,AE$1,FALSE)</f>
        <v>#N/A</v>
      </c>
      <c r="AF1394" s="22" t="e">
        <f>VLOOKUP($A1394,Searches!$A:$H,AF$1,FALSE)</f>
        <v>#N/A</v>
      </c>
      <c r="AG1394" s="22" t="e">
        <f>VLOOKUP($A1394,Searches!$A:$H,AG$1,FALSE)</f>
        <v>#N/A</v>
      </c>
      <c r="AH1394" s="22" t="str">
        <f>VLOOKUP($G1394,Temp!$D:$F,AH$1,FALSE)</f>
        <v>mulesoft.com</v>
      </c>
      <c r="AI1394" s="22" t="str">
        <f>VLOOKUP($G1394,Temp!$D:$F,AI$1,FALSE)</f>
        <v>Marketo</v>
      </c>
      <c r="AJ1394" s="22" t="str">
        <f>VLOOKUP($G1394,Temp!$D:$F,AJ$1,FALSE)</f>
        <v>WordPress</v>
      </c>
    </row>
    <row r="1395" spans="1:36" ht="16" x14ac:dyDescent="0.2">
      <c r="A1395" s="8" t="str">
        <f t="shared" si="21"/>
        <v>Scott Gainey Cherwell Software</v>
      </c>
      <c r="B1395" s="8" t="s">
        <v>737</v>
      </c>
      <c r="C1395" s="8" t="s">
        <v>3265</v>
      </c>
      <c r="D1395" s="8" t="s">
        <v>42</v>
      </c>
      <c r="E1395" s="8" t="s">
        <v>3266</v>
      </c>
      <c r="F1395" s="8" t="s">
        <v>3072</v>
      </c>
      <c r="G1395" s="12" t="s">
        <v>3073</v>
      </c>
      <c r="H1395" s="22" t="str">
        <f>VLOOKUP($G1395,Temp!$A:$C,H$1,FALSE)</f>
        <v>cherwell.com</v>
      </c>
      <c r="I1395" s="22" t="e">
        <f>VLOOKUP($G1395,Temp!$A:$C,I$1,FALSE)</f>
        <v>#VALUE!</v>
      </c>
      <c r="J1395" s="22" t="e">
        <f>VLOOKUP($G1395,Temp!$A:$C,J$1,FALSE)</f>
        <v>#VALUE!</v>
      </c>
      <c r="K1395" s="22" t="e">
        <f>VLOOKUP($G1395,Temp!$A:$C,K$1,FALSE)</f>
        <v>#VALUE!</v>
      </c>
      <c r="L1395" s="22" t="e">
        <f>VLOOKUP($G1395,Temp!$A:$C,L$1,FALSE)</f>
        <v>#VALUE!</v>
      </c>
      <c r="M1395" s="22" t="e">
        <f>VLOOKUP($G1395,Temp!$A:$C,M$1,FALSE)</f>
        <v>#VALUE!</v>
      </c>
      <c r="N1395" s="22" t="e">
        <f>VLOOKUP($G1395,Temp!$A:$C,N$1,FALSE)</f>
        <v>#VALUE!</v>
      </c>
      <c r="O1395" s="22" t="e">
        <f>VLOOKUP($G1395,Temp!$A:$C,O$1,FALSE)</f>
        <v>#VALUE!</v>
      </c>
      <c r="P1395" s="22" t="e">
        <f>VLOOKUP($G1395,Temp!$A:$C,P$1,FALSE)</f>
        <v>#VALUE!</v>
      </c>
      <c r="Q1395" s="22" t="e">
        <f>VLOOKUP($G1395,Temp!$A:$C,Q$1,FALSE)</f>
        <v>#VALUE!</v>
      </c>
      <c r="R1395" s="22" t="e">
        <f>VLOOKUP($G1395,Temp!$A:$C,R$1,FALSE)</f>
        <v>#VALUE!</v>
      </c>
      <c r="S1395" s="22" t="e">
        <f>VLOOKUP($G1395,Temp!$A:$C,S$1,FALSE)</f>
        <v>#VALUE!</v>
      </c>
      <c r="T1395" s="22" t="e">
        <f>VLOOKUP($G1395,Temp!$A:$C,T$1,FALSE)</f>
        <v>#VALUE!</v>
      </c>
      <c r="U1395" s="22" t="e">
        <f>VLOOKUP($G1395,Temp!$A:$C,U$1,FALSE)</f>
        <v>#VALUE!</v>
      </c>
      <c r="V1395" s="22" t="e">
        <f>VLOOKUP($G1395,Temp!$A:$C,V$1,FALSE)</f>
        <v>#VALUE!</v>
      </c>
      <c r="W1395" s="22" t="e">
        <f>VLOOKUP($G1395,Temp!$A:$C,W$1,FALSE)</f>
        <v>#VALUE!</v>
      </c>
      <c r="X1395" s="22" t="e">
        <f>VLOOKUP($G1395,Temp!$A:$C,X$1,FALSE)</f>
        <v>#VALUE!</v>
      </c>
      <c r="Y1395" s="22">
        <f>VLOOKUP($G1395,Temp!$A:$C,Y$1,FALSE)</f>
        <v>107000</v>
      </c>
      <c r="Z1395" s="22">
        <f>VLOOKUP($G1395,Temp!$A:$C,Z$1,FALSE)</f>
        <v>9400</v>
      </c>
      <c r="AA1395" s="22" t="e">
        <f>VLOOKUP($A1395,Searches!$A:$H,AA$1,FALSE)</f>
        <v>#N/A</v>
      </c>
      <c r="AB1395" s="22" t="e">
        <f>VLOOKUP($A1395,Searches!$A:$H,AB$1,FALSE)</f>
        <v>#N/A</v>
      </c>
      <c r="AC1395" s="22" t="e">
        <f>VLOOKUP($A1395,Searches!$A:$H,AC$1,FALSE)</f>
        <v>#N/A</v>
      </c>
      <c r="AD1395" s="22" t="e">
        <f>VLOOKUP($A1395,Searches!$A:$H,AD$1,FALSE)</f>
        <v>#N/A</v>
      </c>
      <c r="AE1395" s="22" t="e">
        <f>VLOOKUP($A1395,Searches!$A:$H,AE$1,FALSE)</f>
        <v>#N/A</v>
      </c>
      <c r="AF1395" s="22" t="e">
        <f>VLOOKUP($A1395,Searches!$A:$H,AF$1,FALSE)</f>
        <v>#N/A</v>
      </c>
      <c r="AG1395" s="22" t="e">
        <f>VLOOKUP($A1395,Searches!$A:$H,AG$1,FALSE)</f>
        <v>#N/A</v>
      </c>
      <c r="AH1395" s="22" t="str">
        <f>VLOOKUP($G1395,Temp!$D:$F,AH$1,FALSE)</f>
        <v>cherwell.com</v>
      </c>
      <c r="AI1395" s="22" t="str">
        <f>VLOOKUP($G1395,Temp!$D:$F,AI$1,FALSE)</f>
        <v>Marketo</v>
      </c>
      <c r="AJ1395" s="22" t="str">
        <f>VLOOKUP($G1395,Temp!$D:$F,AJ$1,FALSE)</f>
        <v>WordPress</v>
      </c>
    </row>
    <row r="1396" spans="1:36" ht="16" x14ac:dyDescent="0.2">
      <c r="A1396" s="8" t="str">
        <f t="shared" si="21"/>
        <v>Manav Khurana InVision</v>
      </c>
      <c r="B1396" s="8" t="s">
        <v>4984</v>
      </c>
      <c r="C1396" s="8" t="s">
        <v>4985</v>
      </c>
      <c r="D1396" s="8" t="s">
        <v>42</v>
      </c>
      <c r="E1396" s="8" t="s">
        <v>4987</v>
      </c>
      <c r="F1396" s="8" t="s">
        <v>4988</v>
      </c>
      <c r="G1396" s="12" t="s">
        <v>4990</v>
      </c>
      <c r="H1396" s="22" t="str">
        <f>VLOOKUP($G1396,Temp!$A:$C,H$1,FALSE)</f>
        <v>invisionapp.com</v>
      </c>
      <c r="I1396" s="22" t="e">
        <f>VLOOKUP($G1396,Temp!$A:$C,I$1,FALSE)</f>
        <v>#VALUE!</v>
      </c>
      <c r="J1396" s="22" t="e">
        <f>VLOOKUP($G1396,Temp!$A:$C,J$1,FALSE)</f>
        <v>#VALUE!</v>
      </c>
      <c r="K1396" s="22" t="e">
        <f>VLOOKUP($G1396,Temp!$A:$C,K$1,FALSE)</f>
        <v>#VALUE!</v>
      </c>
      <c r="L1396" s="22" t="e">
        <f>VLOOKUP($G1396,Temp!$A:$C,L$1,FALSE)</f>
        <v>#VALUE!</v>
      </c>
      <c r="M1396" s="22" t="e">
        <f>VLOOKUP($G1396,Temp!$A:$C,M$1,FALSE)</f>
        <v>#VALUE!</v>
      </c>
      <c r="N1396" s="22" t="e">
        <f>VLOOKUP($G1396,Temp!$A:$C,N$1,FALSE)</f>
        <v>#VALUE!</v>
      </c>
      <c r="O1396" s="22" t="e">
        <f>VLOOKUP($G1396,Temp!$A:$C,O$1,FALSE)</f>
        <v>#VALUE!</v>
      </c>
      <c r="P1396" s="22" t="e">
        <f>VLOOKUP($G1396,Temp!$A:$C,P$1,FALSE)</f>
        <v>#VALUE!</v>
      </c>
      <c r="Q1396" s="22" t="e">
        <f>VLOOKUP($G1396,Temp!$A:$C,Q$1,FALSE)</f>
        <v>#VALUE!</v>
      </c>
      <c r="R1396" s="22" t="e">
        <f>VLOOKUP($G1396,Temp!$A:$C,R$1,FALSE)</f>
        <v>#VALUE!</v>
      </c>
      <c r="S1396" s="22" t="e">
        <f>VLOOKUP($G1396,Temp!$A:$C,S$1,FALSE)</f>
        <v>#VALUE!</v>
      </c>
      <c r="T1396" s="22" t="e">
        <f>VLOOKUP($G1396,Temp!$A:$C,T$1,FALSE)</f>
        <v>#VALUE!</v>
      </c>
      <c r="U1396" s="22" t="e">
        <f>VLOOKUP($G1396,Temp!$A:$C,U$1,FALSE)</f>
        <v>#VALUE!</v>
      </c>
      <c r="V1396" s="22" t="e">
        <f>VLOOKUP($G1396,Temp!$A:$C,V$1,FALSE)</f>
        <v>#VALUE!</v>
      </c>
      <c r="W1396" s="22" t="e">
        <f>VLOOKUP($G1396,Temp!$A:$C,W$1,FALSE)</f>
        <v>#VALUE!</v>
      </c>
      <c r="X1396" s="22" t="e">
        <f>VLOOKUP($G1396,Temp!$A:$C,X$1,FALSE)</f>
        <v>#VALUE!</v>
      </c>
      <c r="Y1396" s="22">
        <f>VLOOKUP($G1396,Temp!$A:$C,Y$1,FALSE)</f>
        <v>131000</v>
      </c>
      <c r="Z1396" s="22">
        <f>VLOOKUP($G1396,Temp!$A:$C,Z$1,FALSE)</f>
        <v>23800</v>
      </c>
      <c r="AA1396" s="22" t="str">
        <f>VLOOKUP($A1396,Searches!$A:$H,AA$1,FALSE)</f>
        <v>Manav Khurana</v>
      </c>
      <c r="AB1396" s="22" t="str">
        <f>VLOOKUP($A1396,Searches!$A:$H,AB$1,FALSE)</f>
        <v>InVision</v>
      </c>
      <c r="AC1396" s="22" t="str">
        <f>VLOOKUP($A1396,Searches!$A:$H,AC$1,FALSE)</f>
        <v>Chief Marketing Officer</v>
      </c>
      <c r="AD1396" s="22" t="str">
        <f>VLOOKUP($A1396,Searches!$A:$H,AD$1,FALSE)</f>
        <v>2nd</v>
      </c>
      <c r="AE1396" s="22" t="str">
        <f>VLOOKUP($A1396,Searches!$A:$H,AE$1,FALSE)</f>
        <v/>
      </c>
      <c r="AF1396" s="22" t="str">
        <f>VLOOKUP($A1396,Searches!$A:$H,AF$1,FALSE)</f>
        <v>San Francisco Bay Area</v>
      </c>
      <c r="AG1396" s="22" t="str">
        <f>VLOOKUP($A1396,Searches!$A:$H,AG$1,FALSE)</f>
        <v>https://www.linkedin.com/sales/profile/241848,AYiz,NAME_SEARCH?moduleKey=peopleSearchResults&amp;pageKey=sales-search3-people-refinement&amp;contextId=60BC92C971D70515801E49D6842B0000&amp;requestId=46254baa-48d1-4f5c-af0a-c02e290978e7&amp;action=CLICK&amp;target=urn%3Ali%3AsalesLead%3A(-1%2C241848)&amp;pageNumber=15&amp;targetEl=profilelink&amp;position=2&amp;trk=lss-serp-result-lead_photo</v>
      </c>
      <c r="AH1396" s="22" t="str">
        <f>VLOOKUP($G1396,Temp!$D:$F,AH$1,FALSE)</f>
        <v>invisionapp.com</v>
      </c>
      <c r="AI1396" s="22">
        <f>VLOOKUP($G1396,Temp!$D:$F,AI$1,FALSE)</f>
        <v>0</v>
      </c>
      <c r="AJ1396" s="22" t="str">
        <f>VLOOKUP($G1396,Temp!$D:$F,AJ$1,FALSE)</f>
        <v>WordPress</v>
      </c>
    </row>
    <row r="1397" spans="1:36" ht="16" x14ac:dyDescent="0.2">
      <c r="A1397" s="8" t="str">
        <f t="shared" si="21"/>
        <v>Paul Gottsegen Mindtree</v>
      </c>
      <c r="B1397" s="8" t="s">
        <v>397</v>
      </c>
      <c r="C1397" s="8" t="s">
        <v>9781</v>
      </c>
      <c r="D1397" s="8" t="s">
        <v>9782</v>
      </c>
      <c r="E1397" s="8" t="s">
        <v>9783</v>
      </c>
      <c r="F1397" s="8" t="s">
        <v>9784</v>
      </c>
      <c r="G1397" s="12" t="s">
        <v>9095</v>
      </c>
      <c r="H1397" s="22" t="str">
        <f>VLOOKUP($G1397,Temp!$A:$C,H$1,FALSE)</f>
        <v>mindtree.com</v>
      </c>
      <c r="I1397" s="22" t="e">
        <f>VLOOKUP($G1397,Temp!$A:$C,I$1,FALSE)</f>
        <v>#VALUE!</v>
      </c>
      <c r="J1397" s="22" t="e">
        <f>VLOOKUP($G1397,Temp!$A:$C,J$1,FALSE)</f>
        <v>#VALUE!</v>
      </c>
      <c r="K1397" s="22" t="e">
        <f>VLOOKUP($G1397,Temp!$A:$C,K$1,FALSE)</f>
        <v>#VALUE!</v>
      </c>
      <c r="L1397" s="22" t="e">
        <f>VLOOKUP($G1397,Temp!$A:$C,L$1,FALSE)</f>
        <v>#VALUE!</v>
      </c>
      <c r="M1397" s="22" t="e">
        <f>VLOOKUP($G1397,Temp!$A:$C,M$1,FALSE)</f>
        <v>#VALUE!</v>
      </c>
      <c r="N1397" s="22" t="e">
        <f>VLOOKUP($G1397,Temp!$A:$C,N$1,FALSE)</f>
        <v>#VALUE!</v>
      </c>
      <c r="O1397" s="22" t="e">
        <f>VLOOKUP($G1397,Temp!$A:$C,O$1,FALSE)</f>
        <v>#VALUE!</v>
      </c>
      <c r="P1397" s="22" t="e">
        <f>VLOOKUP($G1397,Temp!$A:$C,P$1,FALSE)</f>
        <v>#VALUE!</v>
      </c>
      <c r="Q1397" s="22" t="e">
        <f>VLOOKUP($G1397,Temp!$A:$C,Q$1,FALSE)</f>
        <v>#VALUE!</v>
      </c>
      <c r="R1397" s="22" t="e">
        <f>VLOOKUP($G1397,Temp!$A:$C,R$1,FALSE)</f>
        <v>#VALUE!</v>
      </c>
      <c r="S1397" s="22" t="e">
        <f>VLOOKUP($G1397,Temp!$A:$C,S$1,FALSE)</f>
        <v>#VALUE!</v>
      </c>
      <c r="T1397" s="22" t="e">
        <f>VLOOKUP($G1397,Temp!$A:$C,T$1,FALSE)</f>
        <v>#VALUE!</v>
      </c>
      <c r="U1397" s="22" t="e">
        <f>VLOOKUP($G1397,Temp!$A:$C,U$1,FALSE)</f>
        <v>#VALUE!</v>
      </c>
      <c r="V1397" s="22" t="e">
        <f>VLOOKUP($G1397,Temp!$A:$C,V$1,FALSE)</f>
        <v>#VALUE!</v>
      </c>
      <c r="W1397" s="22" t="e">
        <f>VLOOKUP($G1397,Temp!$A:$C,W$1,FALSE)</f>
        <v>#VALUE!</v>
      </c>
      <c r="X1397" s="22" t="e">
        <f>VLOOKUP($G1397,Temp!$A:$C,X$1,FALSE)</f>
        <v>#VALUE!</v>
      </c>
      <c r="Y1397" s="22">
        <f>VLOOKUP($G1397,Temp!$A:$C,Y$1,FALSE)</f>
        <v>22700</v>
      </c>
      <c r="Z1397" s="22">
        <f>VLOOKUP($G1397,Temp!$A:$C,Z$1,FALSE)</f>
        <v>196</v>
      </c>
      <c r="AA1397" s="22" t="e">
        <f>VLOOKUP($A1397,Searches!$A:$H,AA$1,FALSE)</f>
        <v>#N/A</v>
      </c>
      <c r="AB1397" s="22" t="e">
        <f>VLOOKUP($A1397,Searches!$A:$H,AB$1,FALSE)</f>
        <v>#N/A</v>
      </c>
      <c r="AC1397" s="22" t="e">
        <f>VLOOKUP($A1397,Searches!$A:$H,AC$1,FALSE)</f>
        <v>#N/A</v>
      </c>
      <c r="AD1397" s="22" t="e">
        <f>VLOOKUP($A1397,Searches!$A:$H,AD$1,FALSE)</f>
        <v>#N/A</v>
      </c>
      <c r="AE1397" s="22" t="e">
        <f>VLOOKUP($A1397,Searches!$A:$H,AE$1,FALSE)</f>
        <v>#N/A</v>
      </c>
      <c r="AF1397" s="22" t="e">
        <f>VLOOKUP($A1397,Searches!$A:$H,AF$1,FALSE)</f>
        <v>#N/A</v>
      </c>
      <c r="AG1397" s="22" t="e">
        <f>VLOOKUP($A1397,Searches!$A:$H,AG$1,FALSE)</f>
        <v>#N/A</v>
      </c>
      <c r="AH1397" s="22" t="e">
        <f>VLOOKUP($G1397,Temp!$D:$F,AH$1,FALSE)</f>
        <v>#N/A</v>
      </c>
      <c r="AI1397" s="22" t="e">
        <f>VLOOKUP($G1397,Temp!$D:$F,AI$1,FALSE)</f>
        <v>#N/A</v>
      </c>
      <c r="AJ1397" s="22" t="e">
        <f>VLOOKUP($G1397,Temp!$D:$F,AJ$1,FALSE)</f>
        <v>#N/A</v>
      </c>
    </row>
    <row r="1398" spans="1:36" ht="16" x14ac:dyDescent="0.2">
      <c r="A1398" s="8" t="str">
        <f t="shared" si="21"/>
        <v>Scott Leatherman SAP</v>
      </c>
      <c r="B1398" s="8" t="s">
        <v>737</v>
      </c>
      <c r="C1398" s="8" t="s">
        <v>9790</v>
      </c>
      <c r="D1398" s="8" t="s">
        <v>9791</v>
      </c>
      <c r="E1398" s="8" t="s">
        <v>9792</v>
      </c>
      <c r="F1398" s="8" t="s">
        <v>1605</v>
      </c>
      <c r="G1398" s="12" t="s">
        <v>1462</v>
      </c>
      <c r="H1398" s="22" t="str">
        <f>VLOOKUP($G1398,Temp!$A:$C,H$1,FALSE)</f>
        <v>sap.com</v>
      </c>
      <c r="I1398" s="22" t="e">
        <f>VLOOKUP($G1398,Temp!$A:$C,I$1,FALSE)</f>
        <v>#VALUE!</v>
      </c>
      <c r="J1398" s="22" t="e">
        <f>VLOOKUP($G1398,Temp!$A:$C,J$1,FALSE)</f>
        <v>#VALUE!</v>
      </c>
      <c r="K1398" s="22" t="e">
        <f>VLOOKUP($G1398,Temp!$A:$C,K$1,FALSE)</f>
        <v>#VALUE!</v>
      </c>
      <c r="L1398" s="22" t="e">
        <f>VLOOKUP($G1398,Temp!$A:$C,L$1,FALSE)</f>
        <v>#VALUE!</v>
      </c>
      <c r="M1398" s="22" t="e">
        <f>VLOOKUP($G1398,Temp!$A:$C,M$1,FALSE)</f>
        <v>#VALUE!</v>
      </c>
      <c r="N1398" s="22" t="e">
        <f>VLOOKUP($G1398,Temp!$A:$C,N$1,FALSE)</f>
        <v>#VALUE!</v>
      </c>
      <c r="O1398" s="22" t="e">
        <f>VLOOKUP($G1398,Temp!$A:$C,O$1,FALSE)</f>
        <v>#VALUE!</v>
      </c>
      <c r="P1398" s="22" t="e">
        <f>VLOOKUP($G1398,Temp!$A:$C,P$1,FALSE)</f>
        <v>#VALUE!</v>
      </c>
      <c r="Q1398" s="22" t="e">
        <f>VLOOKUP($G1398,Temp!$A:$C,Q$1,FALSE)</f>
        <v>#VALUE!</v>
      </c>
      <c r="R1398" s="22" t="e">
        <f>VLOOKUP($G1398,Temp!$A:$C,R$1,FALSE)</f>
        <v>#VALUE!</v>
      </c>
      <c r="S1398" s="22" t="e">
        <f>VLOOKUP($G1398,Temp!$A:$C,S$1,FALSE)</f>
        <v>#VALUE!</v>
      </c>
      <c r="T1398" s="22" t="e">
        <f>VLOOKUP($G1398,Temp!$A:$C,T$1,FALSE)</f>
        <v>#VALUE!</v>
      </c>
      <c r="U1398" s="22" t="e">
        <f>VLOOKUP($G1398,Temp!$A:$C,U$1,FALSE)</f>
        <v>#VALUE!</v>
      </c>
      <c r="V1398" s="22" t="e">
        <f>VLOOKUP($G1398,Temp!$A:$C,V$1,FALSE)</f>
        <v>#VALUE!</v>
      </c>
      <c r="W1398" s="22" t="e">
        <f>VLOOKUP($G1398,Temp!$A:$C,W$1,FALSE)</f>
        <v>#VALUE!</v>
      </c>
      <c r="X1398" s="22" t="e">
        <f>VLOOKUP($G1398,Temp!$A:$C,X$1,FALSE)</f>
        <v>#VALUE!</v>
      </c>
      <c r="Y1398" s="22">
        <f>VLOOKUP($G1398,Temp!$A:$C,Y$1,FALSE)</f>
        <v>1800000</v>
      </c>
      <c r="Z1398" s="22">
        <f>VLOOKUP($G1398,Temp!$A:$C,Z$1,FALSE)</f>
        <v>371000</v>
      </c>
      <c r="AA1398" s="22" t="e">
        <f>VLOOKUP($A1398,Searches!$A:$H,AA$1,FALSE)</f>
        <v>#N/A</v>
      </c>
      <c r="AB1398" s="22" t="e">
        <f>VLOOKUP($A1398,Searches!$A:$H,AB$1,FALSE)</f>
        <v>#N/A</v>
      </c>
      <c r="AC1398" s="22" t="e">
        <f>VLOOKUP($A1398,Searches!$A:$H,AC$1,FALSE)</f>
        <v>#N/A</v>
      </c>
      <c r="AD1398" s="22" t="e">
        <f>VLOOKUP($A1398,Searches!$A:$H,AD$1,FALSE)</f>
        <v>#N/A</v>
      </c>
      <c r="AE1398" s="22" t="e">
        <f>VLOOKUP($A1398,Searches!$A:$H,AE$1,FALSE)</f>
        <v>#N/A</v>
      </c>
      <c r="AF1398" s="22" t="e">
        <f>VLOOKUP($A1398,Searches!$A:$H,AF$1,FALSE)</f>
        <v>#N/A</v>
      </c>
      <c r="AG1398" s="22" t="e">
        <f>VLOOKUP($A1398,Searches!$A:$H,AG$1,FALSE)</f>
        <v>#N/A</v>
      </c>
      <c r="AH1398" s="22" t="str">
        <f>VLOOKUP($G1398,Temp!$D:$F,AH$1,FALSE)</f>
        <v>sap.com</v>
      </c>
      <c r="AI1398" s="22">
        <f>VLOOKUP($G1398,Temp!$D:$F,AI$1,FALSE)</f>
        <v>0</v>
      </c>
      <c r="AJ1398" s="22" t="str">
        <f>VLOOKUP($G1398,Temp!$D:$F,AJ$1,FALSE)</f>
        <v>WordPress</v>
      </c>
    </row>
    <row r="1399" spans="1:36" ht="16" x14ac:dyDescent="0.2">
      <c r="A1399" s="8" t="str">
        <f t="shared" si="21"/>
        <v>Bob VanKirk SonicWALL Inc.</v>
      </c>
      <c r="B1399" s="8" t="s">
        <v>630</v>
      </c>
      <c r="C1399" s="8" t="s">
        <v>9796</v>
      </c>
      <c r="D1399" s="8" t="s">
        <v>42</v>
      </c>
      <c r="E1399" s="8" t="s">
        <v>634</v>
      </c>
      <c r="F1399" s="8" t="s">
        <v>9797</v>
      </c>
      <c r="G1399" s="8" t="s">
        <v>634</v>
      </c>
      <c r="H1399" s="22" t="e">
        <f>VLOOKUP($G1399,Temp!$A:$C,H$1,FALSE)</f>
        <v>#N/A</v>
      </c>
      <c r="I1399" s="22" t="e">
        <f>VLOOKUP($G1399,Temp!$A:$C,I$1,FALSE)</f>
        <v>#N/A</v>
      </c>
      <c r="J1399" s="22" t="e">
        <f>VLOOKUP($G1399,Temp!$A:$C,J$1,FALSE)</f>
        <v>#N/A</v>
      </c>
      <c r="K1399" s="22" t="e">
        <f>VLOOKUP($G1399,Temp!$A:$C,K$1,FALSE)</f>
        <v>#N/A</v>
      </c>
      <c r="L1399" s="22" t="e">
        <f>VLOOKUP($G1399,Temp!$A:$C,L$1,FALSE)</f>
        <v>#N/A</v>
      </c>
      <c r="M1399" s="22" t="e">
        <f>VLOOKUP($G1399,Temp!$A:$C,M$1,FALSE)</f>
        <v>#N/A</v>
      </c>
      <c r="N1399" s="22" t="e">
        <f>VLOOKUP($G1399,Temp!$A:$C,N$1,FALSE)</f>
        <v>#N/A</v>
      </c>
      <c r="O1399" s="22" t="e">
        <f>VLOOKUP($G1399,Temp!$A:$C,O$1,FALSE)</f>
        <v>#N/A</v>
      </c>
      <c r="P1399" s="22" t="e">
        <f>VLOOKUP($G1399,Temp!$A:$C,P$1,FALSE)</f>
        <v>#N/A</v>
      </c>
      <c r="Q1399" s="22" t="e">
        <f>VLOOKUP($G1399,Temp!$A:$C,Q$1,FALSE)</f>
        <v>#N/A</v>
      </c>
      <c r="R1399" s="22" t="e">
        <f>VLOOKUP($G1399,Temp!$A:$C,R$1,FALSE)</f>
        <v>#N/A</v>
      </c>
      <c r="S1399" s="22" t="e">
        <f>VLOOKUP($G1399,Temp!$A:$C,S$1,FALSE)</f>
        <v>#N/A</v>
      </c>
      <c r="T1399" s="22" t="e">
        <f>VLOOKUP($G1399,Temp!$A:$C,T$1,FALSE)</f>
        <v>#N/A</v>
      </c>
      <c r="U1399" s="22" t="e">
        <f>VLOOKUP($G1399,Temp!$A:$C,U$1,FALSE)</f>
        <v>#N/A</v>
      </c>
      <c r="V1399" s="22" t="e">
        <f>VLOOKUP($G1399,Temp!$A:$C,V$1,FALSE)</f>
        <v>#N/A</v>
      </c>
      <c r="W1399" s="22" t="e">
        <f>VLOOKUP($G1399,Temp!$A:$C,W$1,FALSE)</f>
        <v>#N/A</v>
      </c>
      <c r="X1399" s="22" t="e">
        <f>VLOOKUP($G1399,Temp!$A:$C,X$1,FALSE)</f>
        <v>#N/A</v>
      </c>
      <c r="Y1399" s="22" t="e">
        <f>VLOOKUP($G1399,Temp!$A:$C,Y$1,FALSE)</f>
        <v>#N/A</v>
      </c>
      <c r="Z1399" s="22" t="e">
        <f>VLOOKUP($G1399,Temp!$A:$C,Z$1,FALSE)</f>
        <v>#N/A</v>
      </c>
      <c r="AA1399" s="22" t="e">
        <f>VLOOKUP($A1399,Searches!$A:$H,AA$1,FALSE)</f>
        <v>#N/A</v>
      </c>
      <c r="AB1399" s="22" t="e">
        <f>VLOOKUP($A1399,Searches!$A:$H,AB$1,FALSE)</f>
        <v>#N/A</v>
      </c>
      <c r="AC1399" s="22" t="e">
        <f>VLOOKUP($A1399,Searches!$A:$H,AC$1,FALSE)</f>
        <v>#N/A</v>
      </c>
      <c r="AD1399" s="22" t="e">
        <f>VLOOKUP($A1399,Searches!$A:$H,AD$1,FALSE)</f>
        <v>#N/A</v>
      </c>
      <c r="AE1399" s="22" t="e">
        <f>VLOOKUP($A1399,Searches!$A:$H,AE$1,FALSE)</f>
        <v>#N/A</v>
      </c>
      <c r="AF1399" s="22" t="e">
        <f>VLOOKUP($A1399,Searches!$A:$H,AF$1,FALSE)</f>
        <v>#N/A</v>
      </c>
      <c r="AG1399" s="22" t="e">
        <f>VLOOKUP($A1399,Searches!$A:$H,AG$1,FALSE)</f>
        <v>#N/A</v>
      </c>
      <c r="AH1399" s="22" t="e">
        <f>VLOOKUP($G1399,Temp!$D:$F,AH$1,FALSE)</f>
        <v>#N/A</v>
      </c>
      <c r="AI1399" s="22" t="e">
        <f>VLOOKUP($G1399,Temp!$D:$F,AI$1,FALSE)</f>
        <v>#N/A</v>
      </c>
      <c r="AJ1399" s="22" t="e">
        <f>VLOOKUP($G1399,Temp!$D:$F,AJ$1,FALSE)</f>
        <v>#N/A</v>
      </c>
    </row>
    <row r="1400" spans="1:36" ht="16" x14ac:dyDescent="0.2">
      <c r="A1400" s="8" t="str">
        <f t="shared" si="21"/>
        <v>Catherine Solazzo IBM</v>
      </c>
      <c r="B1400" s="8" t="s">
        <v>6163</v>
      </c>
      <c r="C1400" s="8" t="s">
        <v>9798</v>
      </c>
      <c r="D1400" s="8" t="s">
        <v>9799</v>
      </c>
      <c r="E1400" s="8" t="s">
        <v>9800</v>
      </c>
      <c r="F1400" s="8" t="s">
        <v>3092</v>
      </c>
      <c r="G1400" s="12" t="s">
        <v>3507</v>
      </c>
      <c r="H1400" s="22" t="str">
        <f>VLOOKUP($G1400,Temp!$A:$C,H$1,FALSE)</f>
        <v>ibm.com</v>
      </c>
      <c r="I1400" s="22" t="e">
        <f>VLOOKUP($G1400,Temp!$A:$C,I$1,FALSE)</f>
        <v>#VALUE!</v>
      </c>
      <c r="J1400" s="22" t="e">
        <f>VLOOKUP($G1400,Temp!$A:$C,J$1,FALSE)</f>
        <v>#VALUE!</v>
      </c>
      <c r="K1400" s="22" t="e">
        <f>VLOOKUP($G1400,Temp!$A:$C,K$1,FALSE)</f>
        <v>#VALUE!</v>
      </c>
      <c r="L1400" s="22" t="e">
        <f>VLOOKUP($G1400,Temp!$A:$C,L$1,FALSE)</f>
        <v>#VALUE!</v>
      </c>
      <c r="M1400" s="22" t="e">
        <f>VLOOKUP($G1400,Temp!$A:$C,M$1,FALSE)</f>
        <v>#VALUE!</v>
      </c>
      <c r="N1400" s="22" t="e">
        <f>VLOOKUP($G1400,Temp!$A:$C,N$1,FALSE)</f>
        <v>#VALUE!</v>
      </c>
      <c r="O1400" s="22" t="e">
        <f>VLOOKUP($G1400,Temp!$A:$C,O$1,FALSE)</f>
        <v>#VALUE!</v>
      </c>
      <c r="P1400" s="22" t="e">
        <f>VLOOKUP($G1400,Temp!$A:$C,P$1,FALSE)</f>
        <v>#VALUE!</v>
      </c>
      <c r="Q1400" s="22" t="e">
        <f>VLOOKUP($G1400,Temp!$A:$C,Q$1,FALSE)</f>
        <v>#VALUE!</v>
      </c>
      <c r="R1400" s="22" t="e">
        <f>VLOOKUP($G1400,Temp!$A:$C,R$1,FALSE)</f>
        <v>#VALUE!</v>
      </c>
      <c r="S1400" s="22" t="e">
        <f>VLOOKUP($G1400,Temp!$A:$C,S$1,FALSE)</f>
        <v>#VALUE!</v>
      </c>
      <c r="T1400" s="22" t="e">
        <f>VLOOKUP($G1400,Temp!$A:$C,T$1,FALSE)</f>
        <v>#VALUE!</v>
      </c>
      <c r="U1400" s="22" t="e">
        <f>VLOOKUP($G1400,Temp!$A:$C,U$1,FALSE)</f>
        <v>#VALUE!</v>
      </c>
      <c r="V1400" s="22" t="e">
        <f>VLOOKUP($G1400,Temp!$A:$C,V$1,FALSE)</f>
        <v>#VALUE!</v>
      </c>
      <c r="W1400" s="22" t="e">
        <f>VLOOKUP($G1400,Temp!$A:$C,W$1,FALSE)</f>
        <v>#VALUE!</v>
      </c>
      <c r="X1400" s="22" t="e">
        <f>VLOOKUP($G1400,Temp!$A:$C,X$1,FALSE)</f>
        <v>#VALUE!</v>
      </c>
      <c r="Y1400" s="22">
        <f>VLOOKUP($G1400,Temp!$A:$C,Y$1,FALSE)</f>
        <v>6600000</v>
      </c>
      <c r="Z1400" s="22">
        <f>VLOOKUP($G1400,Temp!$A:$C,Z$1,FALSE)</f>
        <v>2400000</v>
      </c>
      <c r="AA1400" s="22" t="e">
        <f>VLOOKUP($A1400,Searches!$A:$H,AA$1,FALSE)</f>
        <v>#N/A</v>
      </c>
      <c r="AB1400" s="22" t="e">
        <f>VLOOKUP($A1400,Searches!$A:$H,AB$1,FALSE)</f>
        <v>#N/A</v>
      </c>
      <c r="AC1400" s="22" t="e">
        <f>VLOOKUP($A1400,Searches!$A:$H,AC$1,FALSE)</f>
        <v>#N/A</v>
      </c>
      <c r="AD1400" s="22" t="e">
        <f>VLOOKUP($A1400,Searches!$A:$H,AD$1,FALSE)</f>
        <v>#N/A</v>
      </c>
      <c r="AE1400" s="22" t="e">
        <f>VLOOKUP($A1400,Searches!$A:$H,AE$1,FALSE)</f>
        <v>#N/A</v>
      </c>
      <c r="AF1400" s="22" t="e">
        <f>VLOOKUP($A1400,Searches!$A:$H,AF$1,FALSE)</f>
        <v>#N/A</v>
      </c>
      <c r="AG1400" s="22" t="e">
        <f>VLOOKUP($A1400,Searches!$A:$H,AG$1,FALSE)</f>
        <v>#N/A</v>
      </c>
      <c r="AH1400" s="22" t="str">
        <f>VLOOKUP($G1400,Temp!$D:$F,AH$1,FALSE)</f>
        <v>ibm.com</v>
      </c>
      <c r="AI1400" s="22" t="str">
        <f>VLOOKUP($G1400,Temp!$D:$F,AI$1,FALSE)</f>
        <v>Marketo</v>
      </c>
      <c r="AJ1400" s="22" t="str">
        <f>VLOOKUP($G1400,Temp!$D:$F,AJ$1,FALSE)</f>
        <v>WordPress</v>
      </c>
    </row>
    <row r="1401" spans="1:36" ht="16" x14ac:dyDescent="0.2">
      <c r="A1401" s="8" t="str">
        <f t="shared" si="21"/>
        <v>Shay Mowlem MuleSoft</v>
      </c>
      <c r="B1401" s="8" t="s">
        <v>489</v>
      </c>
      <c r="C1401" s="8" t="s">
        <v>9770</v>
      </c>
      <c r="D1401" s="8" t="s">
        <v>42</v>
      </c>
      <c r="E1401" s="8" t="s">
        <v>9771</v>
      </c>
      <c r="F1401" s="8" t="s">
        <v>9772</v>
      </c>
      <c r="G1401" s="12" t="s">
        <v>9078</v>
      </c>
      <c r="H1401" s="22" t="str">
        <f>VLOOKUP($G1401,Temp!$A:$C,H$1,FALSE)</f>
        <v>mulesoft.com</v>
      </c>
      <c r="I1401" s="22" t="e">
        <f>VLOOKUP($G1401,Temp!$A:$C,I$1,FALSE)</f>
        <v>#VALUE!</v>
      </c>
      <c r="J1401" s="22" t="e">
        <f>VLOOKUP($G1401,Temp!$A:$C,J$1,FALSE)</f>
        <v>#VALUE!</v>
      </c>
      <c r="K1401" s="22" t="e">
        <f>VLOOKUP($G1401,Temp!$A:$C,K$1,FALSE)</f>
        <v>#VALUE!</v>
      </c>
      <c r="L1401" s="22" t="e">
        <f>VLOOKUP($G1401,Temp!$A:$C,L$1,FALSE)</f>
        <v>#VALUE!</v>
      </c>
      <c r="M1401" s="22" t="e">
        <f>VLOOKUP($G1401,Temp!$A:$C,M$1,FALSE)</f>
        <v>#VALUE!</v>
      </c>
      <c r="N1401" s="22" t="e">
        <f>VLOOKUP($G1401,Temp!$A:$C,N$1,FALSE)</f>
        <v>#VALUE!</v>
      </c>
      <c r="O1401" s="22" t="e">
        <f>VLOOKUP($G1401,Temp!$A:$C,O$1,FALSE)</f>
        <v>#VALUE!</v>
      </c>
      <c r="P1401" s="22" t="e">
        <f>VLOOKUP($G1401,Temp!$A:$C,P$1,FALSE)</f>
        <v>#VALUE!</v>
      </c>
      <c r="Q1401" s="22" t="e">
        <f>VLOOKUP($G1401,Temp!$A:$C,Q$1,FALSE)</f>
        <v>#VALUE!</v>
      </c>
      <c r="R1401" s="22" t="e">
        <f>VLOOKUP($G1401,Temp!$A:$C,R$1,FALSE)</f>
        <v>#VALUE!</v>
      </c>
      <c r="S1401" s="22" t="e">
        <f>VLOOKUP($G1401,Temp!$A:$C,S$1,FALSE)</f>
        <v>#VALUE!</v>
      </c>
      <c r="T1401" s="22" t="e">
        <f>VLOOKUP($G1401,Temp!$A:$C,T$1,FALSE)</f>
        <v>#VALUE!</v>
      </c>
      <c r="U1401" s="22" t="e">
        <f>VLOOKUP($G1401,Temp!$A:$C,U$1,FALSE)</f>
        <v>#VALUE!</v>
      </c>
      <c r="V1401" s="22" t="e">
        <f>VLOOKUP($G1401,Temp!$A:$C,V$1,FALSE)</f>
        <v>#VALUE!</v>
      </c>
      <c r="W1401" s="22" t="e">
        <f>VLOOKUP($G1401,Temp!$A:$C,W$1,FALSE)</f>
        <v>#VALUE!</v>
      </c>
      <c r="X1401" s="22" t="e">
        <f>VLOOKUP($G1401,Temp!$A:$C,X$1,FALSE)</f>
        <v>#VALUE!</v>
      </c>
      <c r="Y1401" s="22">
        <f>VLOOKUP($G1401,Temp!$A:$C,Y$1,FALSE)</f>
        <v>524000</v>
      </c>
      <c r="Z1401" s="22">
        <f>VLOOKUP($G1401,Temp!$A:$C,Z$1,FALSE)</f>
        <v>56400</v>
      </c>
      <c r="AA1401" s="22" t="e">
        <f>VLOOKUP($A1401,Searches!$A:$H,AA$1,FALSE)</f>
        <v>#N/A</v>
      </c>
      <c r="AB1401" s="22" t="e">
        <f>VLOOKUP($A1401,Searches!$A:$H,AB$1,FALSE)</f>
        <v>#N/A</v>
      </c>
      <c r="AC1401" s="22" t="e">
        <f>VLOOKUP($A1401,Searches!$A:$H,AC$1,FALSE)</f>
        <v>#N/A</v>
      </c>
      <c r="AD1401" s="22" t="e">
        <f>VLOOKUP($A1401,Searches!$A:$H,AD$1,FALSE)</f>
        <v>#N/A</v>
      </c>
      <c r="AE1401" s="22" t="e">
        <f>VLOOKUP($A1401,Searches!$A:$H,AE$1,FALSE)</f>
        <v>#N/A</v>
      </c>
      <c r="AF1401" s="22" t="e">
        <f>VLOOKUP($A1401,Searches!$A:$H,AF$1,FALSE)</f>
        <v>#N/A</v>
      </c>
      <c r="AG1401" s="22" t="e">
        <f>VLOOKUP($A1401,Searches!$A:$H,AG$1,FALSE)</f>
        <v>#N/A</v>
      </c>
      <c r="AH1401" s="22" t="str">
        <f>VLOOKUP($G1401,Temp!$D:$F,AH$1,FALSE)</f>
        <v>mulesoft.com</v>
      </c>
      <c r="AI1401" s="22" t="str">
        <f>VLOOKUP($G1401,Temp!$D:$F,AI$1,FALSE)</f>
        <v>Marketo</v>
      </c>
      <c r="AJ1401" s="22" t="str">
        <f>VLOOKUP($G1401,Temp!$D:$F,AJ$1,FALSE)</f>
        <v>WordPress</v>
      </c>
    </row>
    <row r="1402" spans="1:36" ht="16" x14ac:dyDescent="0.2">
      <c r="A1402" s="8" t="str">
        <f t="shared" si="21"/>
        <v>Bob VanKirk SonicWALL Inc.</v>
      </c>
      <c r="B1402" s="8" t="s">
        <v>630</v>
      </c>
      <c r="C1402" s="8" t="s">
        <v>9796</v>
      </c>
      <c r="D1402" s="8" t="s">
        <v>42</v>
      </c>
      <c r="E1402" s="8" t="s">
        <v>634</v>
      </c>
      <c r="F1402" s="8" t="s">
        <v>9797</v>
      </c>
      <c r="G1402" s="8" t="s">
        <v>634</v>
      </c>
      <c r="H1402" s="22" t="e">
        <f>VLOOKUP($G1402,Temp!$A:$C,H$1,FALSE)</f>
        <v>#N/A</v>
      </c>
      <c r="I1402" s="22" t="e">
        <f>VLOOKUP($G1402,Temp!$A:$C,I$1,FALSE)</f>
        <v>#N/A</v>
      </c>
      <c r="J1402" s="22" t="e">
        <f>VLOOKUP($G1402,Temp!$A:$C,J$1,FALSE)</f>
        <v>#N/A</v>
      </c>
      <c r="K1402" s="22" t="e">
        <f>VLOOKUP($G1402,Temp!$A:$C,K$1,FALSE)</f>
        <v>#N/A</v>
      </c>
      <c r="L1402" s="22" t="e">
        <f>VLOOKUP($G1402,Temp!$A:$C,L$1,FALSE)</f>
        <v>#N/A</v>
      </c>
      <c r="M1402" s="22" t="e">
        <f>VLOOKUP($G1402,Temp!$A:$C,M$1,FALSE)</f>
        <v>#N/A</v>
      </c>
      <c r="N1402" s="22" t="e">
        <f>VLOOKUP($G1402,Temp!$A:$C,N$1,FALSE)</f>
        <v>#N/A</v>
      </c>
      <c r="O1402" s="22" t="e">
        <f>VLOOKUP($G1402,Temp!$A:$C,O$1,FALSE)</f>
        <v>#N/A</v>
      </c>
      <c r="P1402" s="22" t="e">
        <f>VLOOKUP($G1402,Temp!$A:$C,P$1,FALSE)</f>
        <v>#N/A</v>
      </c>
      <c r="Q1402" s="22" t="e">
        <f>VLOOKUP($G1402,Temp!$A:$C,Q$1,FALSE)</f>
        <v>#N/A</v>
      </c>
      <c r="R1402" s="22" t="e">
        <f>VLOOKUP($G1402,Temp!$A:$C,R$1,FALSE)</f>
        <v>#N/A</v>
      </c>
      <c r="S1402" s="22" t="e">
        <f>VLOOKUP($G1402,Temp!$A:$C,S$1,FALSE)</f>
        <v>#N/A</v>
      </c>
      <c r="T1402" s="22" t="e">
        <f>VLOOKUP($G1402,Temp!$A:$C,T$1,FALSE)</f>
        <v>#N/A</v>
      </c>
      <c r="U1402" s="22" t="e">
        <f>VLOOKUP($G1402,Temp!$A:$C,U$1,FALSE)</f>
        <v>#N/A</v>
      </c>
      <c r="V1402" s="22" t="e">
        <f>VLOOKUP($G1402,Temp!$A:$C,V$1,FALSE)</f>
        <v>#N/A</v>
      </c>
      <c r="W1402" s="22" t="e">
        <f>VLOOKUP($G1402,Temp!$A:$C,W$1,FALSE)</f>
        <v>#N/A</v>
      </c>
      <c r="X1402" s="22" t="e">
        <f>VLOOKUP($G1402,Temp!$A:$C,X$1,FALSE)</f>
        <v>#N/A</v>
      </c>
      <c r="Y1402" s="22" t="e">
        <f>VLOOKUP($G1402,Temp!$A:$C,Y$1,FALSE)</f>
        <v>#N/A</v>
      </c>
      <c r="Z1402" s="22" t="e">
        <f>VLOOKUP($G1402,Temp!$A:$C,Z$1,FALSE)</f>
        <v>#N/A</v>
      </c>
      <c r="AA1402" s="22" t="e">
        <f>VLOOKUP($A1402,Searches!$A:$H,AA$1,FALSE)</f>
        <v>#N/A</v>
      </c>
      <c r="AB1402" s="22" t="e">
        <f>VLOOKUP($A1402,Searches!$A:$H,AB$1,FALSE)</f>
        <v>#N/A</v>
      </c>
      <c r="AC1402" s="22" t="e">
        <f>VLOOKUP($A1402,Searches!$A:$H,AC$1,FALSE)</f>
        <v>#N/A</v>
      </c>
      <c r="AD1402" s="22" t="e">
        <f>VLOOKUP($A1402,Searches!$A:$H,AD$1,FALSE)</f>
        <v>#N/A</v>
      </c>
      <c r="AE1402" s="22" t="e">
        <f>VLOOKUP($A1402,Searches!$A:$H,AE$1,FALSE)</f>
        <v>#N/A</v>
      </c>
      <c r="AF1402" s="22" t="e">
        <f>VLOOKUP($A1402,Searches!$A:$H,AF$1,FALSE)</f>
        <v>#N/A</v>
      </c>
      <c r="AG1402" s="22" t="e">
        <f>VLOOKUP($A1402,Searches!$A:$H,AG$1,FALSE)</f>
        <v>#N/A</v>
      </c>
      <c r="AH1402" s="22" t="e">
        <f>VLOOKUP($G1402,Temp!$D:$F,AH$1,FALSE)</f>
        <v>#N/A</v>
      </c>
      <c r="AI1402" s="22" t="e">
        <f>VLOOKUP($G1402,Temp!$D:$F,AI$1,FALSE)</f>
        <v>#N/A</v>
      </c>
      <c r="AJ1402" s="22" t="e">
        <f>VLOOKUP($G1402,Temp!$D:$F,AJ$1,FALSE)</f>
        <v>#N/A</v>
      </c>
    </row>
    <row r="1403" spans="1:36" ht="16" x14ac:dyDescent="0.2">
      <c r="A1403" s="8" t="str">
        <f t="shared" si="21"/>
        <v>Manav Khurana InVision</v>
      </c>
      <c r="B1403" s="8" t="s">
        <v>4984</v>
      </c>
      <c r="C1403" s="8" t="s">
        <v>4985</v>
      </c>
      <c r="D1403" s="8" t="s">
        <v>42</v>
      </c>
      <c r="E1403" s="8" t="s">
        <v>4987</v>
      </c>
      <c r="F1403" s="8" t="s">
        <v>4988</v>
      </c>
      <c r="G1403" s="12" t="s">
        <v>4990</v>
      </c>
      <c r="H1403" s="22" t="str">
        <f>VLOOKUP($G1403,Temp!$A:$C,H$1,FALSE)</f>
        <v>invisionapp.com</v>
      </c>
      <c r="I1403" s="22" t="e">
        <f>VLOOKUP($G1403,Temp!$A:$C,I$1,FALSE)</f>
        <v>#VALUE!</v>
      </c>
      <c r="J1403" s="22" t="e">
        <f>VLOOKUP($G1403,Temp!$A:$C,J$1,FALSE)</f>
        <v>#VALUE!</v>
      </c>
      <c r="K1403" s="22" t="e">
        <f>VLOOKUP($G1403,Temp!$A:$C,K$1,FALSE)</f>
        <v>#VALUE!</v>
      </c>
      <c r="L1403" s="22" t="e">
        <f>VLOOKUP($G1403,Temp!$A:$C,L$1,FALSE)</f>
        <v>#VALUE!</v>
      </c>
      <c r="M1403" s="22" t="e">
        <f>VLOOKUP($G1403,Temp!$A:$C,M$1,FALSE)</f>
        <v>#VALUE!</v>
      </c>
      <c r="N1403" s="22" t="e">
        <f>VLOOKUP($G1403,Temp!$A:$C,N$1,FALSE)</f>
        <v>#VALUE!</v>
      </c>
      <c r="O1403" s="22" t="e">
        <f>VLOOKUP($G1403,Temp!$A:$C,O$1,FALSE)</f>
        <v>#VALUE!</v>
      </c>
      <c r="P1403" s="22" t="e">
        <f>VLOOKUP($G1403,Temp!$A:$C,P$1,FALSE)</f>
        <v>#VALUE!</v>
      </c>
      <c r="Q1403" s="22" t="e">
        <f>VLOOKUP($G1403,Temp!$A:$C,Q$1,FALSE)</f>
        <v>#VALUE!</v>
      </c>
      <c r="R1403" s="22" t="e">
        <f>VLOOKUP($G1403,Temp!$A:$C,R$1,FALSE)</f>
        <v>#VALUE!</v>
      </c>
      <c r="S1403" s="22" t="e">
        <f>VLOOKUP($G1403,Temp!$A:$C,S$1,FALSE)</f>
        <v>#VALUE!</v>
      </c>
      <c r="T1403" s="22" t="e">
        <f>VLOOKUP($G1403,Temp!$A:$C,T$1,FALSE)</f>
        <v>#VALUE!</v>
      </c>
      <c r="U1403" s="22" t="e">
        <f>VLOOKUP($G1403,Temp!$A:$C,U$1,FALSE)</f>
        <v>#VALUE!</v>
      </c>
      <c r="V1403" s="22" t="e">
        <f>VLOOKUP($G1403,Temp!$A:$C,V$1,FALSE)</f>
        <v>#VALUE!</v>
      </c>
      <c r="W1403" s="22" t="e">
        <f>VLOOKUP($G1403,Temp!$A:$C,W$1,FALSE)</f>
        <v>#VALUE!</v>
      </c>
      <c r="X1403" s="22" t="e">
        <f>VLOOKUP($G1403,Temp!$A:$C,X$1,FALSE)</f>
        <v>#VALUE!</v>
      </c>
      <c r="Y1403" s="22">
        <f>VLOOKUP($G1403,Temp!$A:$C,Y$1,FALSE)</f>
        <v>131000</v>
      </c>
      <c r="Z1403" s="22">
        <f>VLOOKUP($G1403,Temp!$A:$C,Z$1,FALSE)</f>
        <v>23800</v>
      </c>
      <c r="AA1403" s="22" t="str">
        <f>VLOOKUP($A1403,Searches!$A:$H,AA$1,FALSE)</f>
        <v>Manav Khurana</v>
      </c>
      <c r="AB1403" s="22" t="str">
        <f>VLOOKUP($A1403,Searches!$A:$H,AB$1,FALSE)</f>
        <v>InVision</v>
      </c>
      <c r="AC1403" s="22" t="str">
        <f>VLOOKUP($A1403,Searches!$A:$H,AC$1,FALSE)</f>
        <v>Chief Marketing Officer</v>
      </c>
      <c r="AD1403" s="22" t="str">
        <f>VLOOKUP($A1403,Searches!$A:$H,AD$1,FALSE)</f>
        <v>2nd</v>
      </c>
      <c r="AE1403" s="22" t="str">
        <f>VLOOKUP($A1403,Searches!$A:$H,AE$1,FALSE)</f>
        <v/>
      </c>
      <c r="AF1403" s="22" t="str">
        <f>VLOOKUP($A1403,Searches!$A:$H,AF$1,FALSE)</f>
        <v>San Francisco Bay Area</v>
      </c>
      <c r="AG1403" s="22" t="str">
        <f>VLOOKUP($A1403,Searches!$A:$H,AG$1,FALSE)</f>
        <v>https://www.linkedin.com/sales/profile/241848,AYiz,NAME_SEARCH?moduleKey=peopleSearchResults&amp;pageKey=sales-search3-people-refinement&amp;contextId=60BC92C971D70515801E49D6842B0000&amp;requestId=46254baa-48d1-4f5c-af0a-c02e290978e7&amp;action=CLICK&amp;target=urn%3Ali%3AsalesLead%3A(-1%2C241848)&amp;pageNumber=15&amp;targetEl=profilelink&amp;position=2&amp;trk=lss-serp-result-lead_photo</v>
      </c>
      <c r="AH1403" s="22" t="str">
        <f>VLOOKUP($G1403,Temp!$D:$F,AH$1,FALSE)</f>
        <v>invisionapp.com</v>
      </c>
      <c r="AI1403" s="22">
        <f>VLOOKUP($G1403,Temp!$D:$F,AI$1,FALSE)</f>
        <v>0</v>
      </c>
      <c r="AJ1403" s="22" t="str">
        <f>VLOOKUP($G1403,Temp!$D:$F,AJ$1,FALSE)</f>
        <v>WordPress</v>
      </c>
    </row>
    <row r="1404" spans="1:36" ht="16" x14ac:dyDescent="0.2">
      <c r="A1404" s="8" t="str">
        <f t="shared" si="21"/>
        <v>Paul Gottsegen Mindtree</v>
      </c>
      <c r="B1404" s="8" t="s">
        <v>397</v>
      </c>
      <c r="C1404" s="8" t="s">
        <v>9781</v>
      </c>
      <c r="D1404" s="8" t="s">
        <v>9782</v>
      </c>
      <c r="E1404" s="8" t="s">
        <v>9783</v>
      </c>
      <c r="F1404" s="8" t="s">
        <v>9784</v>
      </c>
      <c r="G1404" s="12" t="s">
        <v>9095</v>
      </c>
      <c r="H1404" s="22" t="str">
        <f>VLOOKUP($G1404,Temp!$A:$C,H$1,FALSE)</f>
        <v>mindtree.com</v>
      </c>
      <c r="I1404" s="22" t="e">
        <f>VLOOKUP($G1404,Temp!$A:$C,I$1,FALSE)</f>
        <v>#VALUE!</v>
      </c>
      <c r="J1404" s="22" t="e">
        <f>VLOOKUP($G1404,Temp!$A:$C,J$1,FALSE)</f>
        <v>#VALUE!</v>
      </c>
      <c r="K1404" s="22" t="e">
        <f>VLOOKUP($G1404,Temp!$A:$C,K$1,FALSE)</f>
        <v>#VALUE!</v>
      </c>
      <c r="L1404" s="22" t="e">
        <f>VLOOKUP($G1404,Temp!$A:$C,L$1,FALSE)</f>
        <v>#VALUE!</v>
      </c>
      <c r="M1404" s="22" t="e">
        <f>VLOOKUP($G1404,Temp!$A:$C,M$1,FALSE)</f>
        <v>#VALUE!</v>
      </c>
      <c r="N1404" s="22" t="e">
        <f>VLOOKUP($G1404,Temp!$A:$C,N$1,FALSE)</f>
        <v>#VALUE!</v>
      </c>
      <c r="O1404" s="22" t="e">
        <f>VLOOKUP($G1404,Temp!$A:$C,O$1,FALSE)</f>
        <v>#VALUE!</v>
      </c>
      <c r="P1404" s="22" t="e">
        <f>VLOOKUP($G1404,Temp!$A:$C,P$1,FALSE)</f>
        <v>#VALUE!</v>
      </c>
      <c r="Q1404" s="22" t="e">
        <f>VLOOKUP($G1404,Temp!$A:$C,Q$1,FALSE)</f>
        <v>#VALUE!</v>
      </c>
      <c r="R1404" s="22" t="e">
        <f>VLOOKUP($G1404,Temp!$A:$C,R$1,FALSE)</f>
        <v>#VALUE!</v>
      </c>
      <c r="S1404" s="22" t="e">
        <f>VLOOKUP($G1404,Temp!$A:$C,S$1,FALSE)</f>
        <v>#VALUE!</v>
      </c>
      <c r="T1404" s="22" t="e">
        <f>VLOOKUP($G1404,Temp!$A:$C,T$1,FALSE)</f>
        <v>#VALUE!</v>
      </c>
      <c r="U1404" s="22" t="e">
        <f>VLOOKUP($G1404,Temp!$A:$C,U$1,FALSE)</f>
        <v>#VALUE!</v>
      </c>
      <c r="V1404" s="22" t="e">
        <f>VLOOKUP($G1404,Temp!$A:$C,V$1,FALSE)</f>
        <v>#VALUE!</v>
      </c>
      <c r="W1404" s="22" t="e">
        <f>VLOOKUP($G1404,Temp!$A:$C,W$1,FALSE)</f>
        <v>#VALUE!</v>
      </c>
      <c r="X1404" s="22" t="e">
        <f>VLOOKUP($G1404,Temp!$A:$C,X$1,FALSE)</f>
        <v>#VALUE!</v>
      </c>
      <c r="Y1404" s="22">
        <f>VLOOKUP($G1404,Temp!$A:$C,Y$1,FALSE)</f>
        <v>22700</v>
      </c>
      <c r="Z1404" s="22">
        <f>VLOOKUP($G1404,Temp!$A:$C,Z$1,FALSE)</f>
        <v>196</v>
      </c>
      <c r="AA1404" s="22" t="e">
        <f>VLOOKUP($A1404,Searches!$A:$H,AA$1,FALSE)</f>
        <v>#N/A</v>
      </c>
      <c r="AB1404" s="22" t="e">
        <f>VLOOKUP($A1404,Searches!$A:$H,AB$1,FALSE)</f>
        <v>#N/A</v>
      </c>
      <c r="AC1404" s="22" t="e">
        <f>VLOOKUP($A1404,Searches!$A:$H,AC$1,FALSE)</f>
        <v>#N/A</v>
      </c>
      <c r="AD1404" s="22" t="e">
        <f>VLOOKUP($A1404,Searches!$A:$H,AD$1,FALSE)</f>
        <v>#N/A</v>
      </c>
      <c r="AE1404" s="22" t="e">
        <f>VLOOKUP($A1404,Searches!$A:$H,AE$1,FALSE)</f>
        <v>#N/A</v>
      </c>
      <c r="AF1404" s="22" t="e">
        <f>VLOOKUP($A1404,Searches!$A:$H,AF$1,FALSE)</f>
        <v>#N/A</v>
      </c>
      <c r="AG1404" s="22" t="e">
        <f>VLOOKUP($A1404,Searches!$A:$H,AG$1,FALSE)</f>
        <v>#N/A</v>
      </c>
      <c r="AH1404" s="22" t="e">
        <f>VLOOKUP($G1404,Temp!$D:$F,AH$1,FALSE)</f>
        <v>#N/A</v>
      </c>
      <c r="AI1404" s="22" t="e">
        <f>VLOOKUP($G1404,Temp!$D:$F,AI$1,FALSE)</f>
        <v>#N/A</v>
      </c>
      <c r="AJ1404" s="22" t="e">
        <f>VLOOKUP($G1404,Temp!$D:$F,AJ$1,FALSE)</f>
        <v>#N/A</v>
      </c>
    </row>
    <row r="1405" spans="1:36" ht="16" x14ac:dyDescent="0.2">
      <c r="A1405" s="8" t="str">
        <f t="shared" si="21"/>
        <v>Catherine Solazzo IBM</v>
      </c>
      <c r="B1405" s="8" t="s">
        <v>6163</v>
      </c>
      <c r="C1405" s="8" t="s">
        <v>9798</v>
      </c>
      <c r="D1405" s="8" t="s">
        <v>9799</v>
      </c>
      <c r="E1405" s="8" t="s">
        <v>9800</v>
      </c>
      <c r="F1405" s="8" t="s">
        <v>3092</v>
      </c>
      <c r="G1405" s="12" t="s">
        <v>3507</v>
      </c>
      <c r="H1405" s="22" t="str">
        <f>VLOOKUP($G1405,Temp!$A:$C,H$1,FALSE)</f>
        <v>ibm.com</v>
      </c>
      <c r="I1405" s="22" t="e">
        <f>VLOOKUP($G1405,Temp!$A:$C,I$1,FALSE)</f>
        <v>#VALUE!</v>
      </c>
      <c r="J1405" s="22" t="e">
        <f>VLOOKUP($G1405,Temp!$A:$C,J$1,FALSE)</f>
        <v>#VALUE!</v>
      </c>
      <c r="K1405" s="22" t="e">
        <f>VLOOKUP($G1405,Temp!$A:$C,K$1,FALSE)</f>
        <v>#VALUE!</v>
      </c>
      <c r="L1405" s="22" t="e">
        <f>VLOOKUP($G1405,Temp!$A:$C,L$1,FALSE)</f>
        <v>#VALUE!</v>
      </c>
      <c r="M1405" s="22" t="e">
        <f>VLOOKUP($G1405,Temp!$A:$C,M$1,FALSE)</f>
        <v>#VALUE!</v>
      </c>
      <c r="N1405" s="22" t="e">
        <f>VLOOKUP($G1405,Temp!$A:$C,N$1,FALSE)</f>
        <v>#VALUE!</v>
      </c>
      <c r="O1405" s="22" t="e">
        <f>VLOOKUP($G1405,Temp!$A:$C,O$1,FALSE)</f>
        <v>#VALUE!</v>
      </c>
      <c r="P1405" s="22" t="e">
        <f>VLOOKUP($G1405,Temp!$A:$C,P$1,FALSE)</f>
        <v>#VALUE!</v>
      </c>
      <c r="Q1405" s="22" t="e">
        <f>VLOOKUP($G1405,Temp!$A:$C,Q$1,FALSE)</f>
        <v>#VALUE!</v>
      </c>
      <c r="R1405" s="22" t="e">
        <f>VLOOKUP($G1405,Temp!$A:$C,R$1,FALSE)</f>
        <v>#VALUE!</v>
      </c>
      <c r="S1405" s="22" t="e">
        <f>VLOOKUP($G1405,Temp!$A:$C,S$1,FALSE)</f>
        <v>#VALUE!</v>
      </c>
      <c r="T1405" s="22" t="e">
        <f>VLOOKUP($G1405,Temp!$A:$C,T$1,FALSE)</f>
        <v>#VALUE!</v>
      </c>
      <c r="U1405" s="22" t="e">
        <f>VLOOKUP($G1405,Temp!$A:$C,U$1,FALSE)</f>
        <v>#VALUE!</v>
      </c>
      <c r="V1405" s="22" t="e">
        <f>VLOOKUP($G1405,Temp!$A:$C,V$1,FALSE)</f>
        <v>#VALUE!</v>
      </c>
      <c r="W1405" s="22" t="e">
        <f>VLOOKUP($G1405,Temp!$A:$C,W$1,FALSE)</f>
        <v>#VALUE!</v>
      </c>
      <c r="X1405" s="22" t="e">
        <f>VLOOKUP($G1405,Temp!$A:$C,X$1,FALSE)</f>
        <v>#VALUE!</v>
      </c>
      <c r="Y1405" s="22">
        <f>VLOOKUP($G1405,Temp!$A:$C,Y$1,FALSE)</f>
        <v>6600000</v>
      </c>
      <c r="Z1405" s="22">
        <f>VLOOKUP($G1405,Temp!$A:$C,Z$1,FALSE)</f>
        <v>2400000</v>
      </c>
      <c r="AA1405" s="22" t="e">
        <f>VLOOKUP($A1405,Searches!$A:$H,AA$1,FALSE)</f>
        <v>#N/A</v>
      </c>
      <c r="AB1405" s="22" t="e">
        <f>VLOOKUP($A1405,Searches!$A:$H,AB$1,FALSE)</f>
        <v>#N/A</v>
      </c>
      <c r="AC1405" s="22" t="e">
        <f>VLOOKUP($A1405,Searches!$A:$H,AC$1,FALSE)</f>
        <v>#N/A</v>
      </c>
      <c r="AD1405" s="22" t="e">
        <f>VLOOKUP($A1405,Searches!$A:$H,AD$1,FALSE)</f>
        <v>#N/A</v>
      </c>
      <c r="AE1405" s="22" t="e">
        <f>VLOOKUP($A1405,Searches!$A:$H,AE$1,FALSE)</f>
        <v>#N/A</v>
      </c>
      <c r="AF1405" s="22" t="e">
        <f>VLOOKUP($A1405,Searches!$A:$H,AF$1,FALSE)</f>
        <v>#N/A</v>
      </c>
      <c r="AG1405" s="22" t="e">
        <f>VLOOKUP($A1405,Searches!$A:$H,AG$1,FALSE)</f>
        <v>#N/A</v>
      </c>
      <c r="AH1405" s="22" t="str">
        <f>VLOOKUP($G1405,Temp!$D:$F,AH$1,FALSE)</f>
        <v>ibm.com</v>
      </c>
      <c r="AI1405" s="22" t="str">
        <f>VLOOKUP($G1405,Temp!$D:$F,AI$1,FALSE)</f>
        <v>Marketo</v>
      </c>
      <c r="AJ1405" s="22" t="str">
        <f>VLOOKUP($G1405,Temp!$D:$F,AJ$1,FALSE)</f>
        <v>WordPress</v>
      </c>
    </row>
    <row r="1406" spans="1:36" ht="16" x14ac:dyDescent="0.2">
      <c r="A1406" s="8" t="str">
        <f t="shared" si="21"/>
        <v>Scott Leatherman SAP</v>
      </c>
      <c r="B1406" s="8" t="s">
        <v>737</v>
      </c>
      <c r="C1406" s="8" t="s">
        <v>9790</v>
      </c>
      <c r="D1406" s="8" t="s">
        <v>9791</v>
      </c>
      <c r="E1406" s="8" t="s">
        <v>9792</v>
      </c>
      <c r="F1406" s="8" t="s">
        <v>1605</v>
      </c>
      <c r="G1406" s="12" t="s">
        <v>1462</v>
      </c>
      <c r="H1406" s="22" t="str">
        <f>VLOOKUP($G1406,Temp!$A:$C,H$1,FALSE)</f>
        <v>sap.com</v>
      </c>
      <c r="I1406" s="22" t="e">
        <f>VLOOKUP($G1406,Temp!$A:$C,I$1,FALSE)</f>
        <v>#VALUE!</v>
      </c>
      <c r="J1406" s="22" t="e">
        <f>VLOOKUP($G1406,Temp!$A:$C,J$1,FALSE)</f>
        <v>#VALUE!</v>
      </c>
      <c r="K1406" s="22" t="e">
        <f>VLOOKUP($G1406,Temp!$A:$C,K$1,FALSE)</f>
        <v>#VALUE!</v>
      </c>
      <c r="L1406" s="22" t="e">
        <f>VLOOKUP($G1406,Temp!$A:$C,L$1,FALSE)</f>
        <v>#VALUE!</v>
      </c>
      <c r="M1406" s="22" t="e">
        <f>VLOOKUP($G1406,Temp!$A:$C,M$1,FALSE)</f>
        <v>#VALUE!</v>
      </c>
      <c r="N1406" s="22" t="e">
        <f>VLOOKUP($G1406,Temp!$A:$C,N$1,FALSE)</f>
        <v>#VALUE!</v>
      </c>
      <c r="O1406" s="22" t="e">
        <f>VLOOKUP($G1406,Temp!$A:$C,O$1,FALSE)</f>
        <v>#VALUE!</v>
      </c>
      <c r="P1406" s="22" t="e">
        <f>VLOOKUP($G1406,Temp!$A:$C,P$1,FALSE)</f>
        <v>#VALUE!</v>
      </c>
      <c r="Q1406" s="22" t="e">
        <f>VLOOKUP($G1406,Temp!$A:$C,Q$1,FALSE)</f>
        <v>#VALUE!</v>
      </c>
      <c r="R1406" s="22" t="e">
        <f>VLOOKUP($G1406,Temp!$A:$C,R$1,FALSE)</f>
        <v>#VALUE!</v>
      </c>
      <c r="S1406" s="22" t="e">
        <f>VLOOKUP($G1406,Temp!$A:$C,S$1,FALSE)</f>
        <v>#VALUE!</v>
      </c>
      <c r="T1406" s="22" t="e">
        <f>VLOOKUP($G1406,Temp!$A:$C,T$1,FALSE)</f>
        <v>#VALUE!</v>
      </c>
      <c r="U1406" s="22" t="e">
        <f>VLOOKUP($G1406,Temp!$A:$C,U$1,FALSE)</f>
        <v>#VALUE!</v>
      </c>
      <c r="V1406" s="22" t="e">
        <f>VLOOKUP($G1406,Temp!$A:$C,V$1,FALSE)</f>
        <v>#VALUE!</v>
      </c>
      <c r="W1406" s="22" t="e">
        <f>VLOOKUP($G1406,Temp!$A:$C,W$1,FALSE)</f>
        <v>#VALUE!</v>
      </c>
      <c r="X1406" s="22" t="e">
        <f>VLOOKUP($G1406,Temp!$A:$C,X$1,FALSE)</f>
        <v>#VALUE!</v>
      </c>
      <c r="Y1406" s="22">
        <f>VLOOKUP($G1406,Temp!$A:$C,Y$1,FALSE)</f>
        <v>1800000</v>
      </c>
      <c r="Z1406" s="22">
        <f>VLOOKUP($G1406,Temp!$A:$C,Z$1,FALSE)</f>
        <v>371000</v>
      </c>
      <c r="AA1406" s="22" t="e">
        <f>VLOOKUP($A1406,Searches!$A:$H,AA$1,FALSE)</f>
        <v>#N/A</v>
      </c>
      <c r="AB1406" s="22" t="e">
        <f>VLOOKUP($A1406,Searches!$A:$H,AB$1,FALSE)</f>
        <v>#N/A</v>
      </c>
      <c r="AC1406" s="22" t="e">
        <f>VLOOKUP($A1406,Searches!$A:$H,AC$1,FALSE)</f>
        <v>#N/A</v>
      </c>
      <c r="AD1406" s="22" t="e">
        <f>VLOOKUP($A1406,Searches!$A:$H,AD$1,FALSE)</f>
        <v>#N/A</v>
      </c>
      <c r="AE1406" s="22" t="e">
        <f>VLOOKUP($A1406,Searches!$A:$H,AE$1,FALSE)</f>
        <v>#N/A</v>
      </c>
      <c r="AF1406" s="22" t="e">
        <f>VLOOKUP($A1406,Searches!$A:$H,AF$1,FALSE)</f>
        <v>#N/A</v>
      </c>
      <c r="AG1406" s="22" t="e">
        <f>VLOOKUP($A1406,Searches!$A:$H,AG$1,FALSE)</f>
        <v>#N/A</v>
      </c>
      <c r="AH1406" s="22" t="str">
        <f>VLOOKUP($G1406,Temp!$D:$F,AH$1,FALSE)</f>
        <v>sap.com</v>
      </c>
      <c r="AI1406" s="22">
        <f>VLOOKUP($G1406,Temp!$D:$F,AI$1,FALSE)</f>
        <v>0</v>
      </c>
      <c r="AJ1406" s="22" t="str">
        <f>VLOOKUP($G1406,Temp!$D:$F,AJ$1,FALSE)</f>
        <v>WordPress</v>
      </c>
    </row>
    <row r="1407" spans="1:36" ht="16" x14ac:dyDescent="0.2">
      <c r="A1407" s="8" t="str">
        <f t="shared" si="21"/>
        <v>Katharine PMP The Ohio State University</v>
      </c>
      <c r="B1407" s="8" t="s">
        <v>9806</v>
      </c>
      <c r="C1407" s="8" t="s">
        <v>8627</v>
      </c>
      <c r="D1407" s="8" t="s">
        <v>9807</v>
      </c>
      <c r="E1407" s="8" t="s">
        <v>9808</v>
      </c>
      <c r="F1407" s="8" t="s">
        <v>9809</v>
      </c>
      <c r="G1407" s="12" t="s">
        <v>9153</v>
      </c>
      <c r="H1407" s="22" t="str">
        <f>VLOOKUP($G1407,Temp!$A:$C,H$1,FALSE)</f>
        <v>osu.edu</v>
      </c>
      <c r="I1407" s="22" t="e">
        <f>VLOOKUP($G1407,Temp!$A:$C,I$1,FALSE)</f>
        <v>#VALUE!</v>
      </c>
      <c r="J1407" s="22" t="e">
        <f>VLOOKUP($G1407,Temp!$A:$C,J$1,FALSE)</f>
        <v>#VALUE!</v>
      </c>
      <c r="K1407" s="22" t="e">
        <f>VLOOKUP($G1407,Temp!$A:$C,K$1,FALSE)</f>
        <v>#VALUE!</v>
      </c>
      <c r="L1407" s="22" t="e">
        <f>VLOOKUP($G1407,Temp!$A:$C,L$1,FALSE)</f>
        <v>#VALUE!</v>
      </c>
      <c r="M1407" s="22" t="e">
        <f>VLOOKUP($G1407,Temp!$A:$C,M$1,FALSE)</f>
        <v>#VALUE!</v>
      </c>
      <c r="N1407" s="22" t="e">
        <f>VLOOKUP($G1407,Temp!$A:$C,N$1,FALSE)</f>
        <v>#VALUE!</v>
      </c>
      <c r="O1407" s="22" t="e">
        <f>VLOOKUP($G1407,Temp!$A:$C,O$1,FALSE)</f>
        <v>#VALUE!</v>
      </c>
      <c r="P1407" s="22" t="e">
        <f>VLOOKUP($G1407,Temp!$A:$C,P$1,FALSE)</f>
        <v>#VALUE!</v>
      </c>
      <c r="Q1407" s="22" t="e">
        <f>VLOOKUP($G1407,Temp!$A:$C,Q$1,FALSE)</f>
        <v>#VALUE!</v>
      </c>
      <c r="R1407" s="22" t="e">
        <f>VLOOKUP($G1407,Temp!$A:$C,R$1,FALSE)</f>
        <v>#VALUE!</v>
      </c>
      <c r="S1407" s="22" t="e">
        <f>VLOOKUP($G1407,Temp!$A:$C,S$1,FALSE)</f>
        <v>#VALUE!</v>
      </c>
      <c r="T1407" s="22" t="e">
        <f>VLOOKUP($G1407,Temp!$A:$C,T$1,FALSE)</f>
        <v>#VALUE!</v>
      </c>
      <c r="U1407" s="22" t="e">
        <f>VLOOKUP($G1407,Temp!$A:$C,U$1,FALSE)</f>
        <v>#VALUE!</v>
      </c>
      <c r="V1407" s="22" t="e">
        <f>VLOOKUP($G1407,Temp!$A:$C,V$1,FALSE)</f>
        <v>#VALUE!</v>
      </c>
      <c r="W1407" s="22" t="e">
        <f>VLOOKUP($G1407,Temp!$A:$C,W$1,FALSE)</f>
        <v>#VALUE!</v>
      </c>
      <c r="X1407" s="22" t="e">
        <f>VLOOKUP($G1407,Temp!$A:$C,X$1,FALSE)</f>
        <v>#VALUE!</v>
      </c>
      <c r="Y1407" s="22">
        <f>VLOOKUP($G1407,Temp!$A:$C,Y$1,FALSE)</f>
        <v>4600000</v>
      </c>
      <c r="Z1407" s="22">
        <f>VLOOKUP($G1407,Temp!$A:$C,Z$1,FALSE)</f>
        <v>17000</v>
      </c>
      <c r="AA1407" s="22" t="e">
        <f>VLOOKUP($A1407,Searches!$A:$H,AA$1,FALSE)</f>
        <v>#N/A</v>
      </c>
      <c r="AB1407" s="22" t="e">
        <f>VLOOKUP($A1407,Searches!$A:$H,AB$1,FALSE)</f>
        <v>#N/A</v>
      </c>
      <c r="AC1407" s="22" t="e">
        <f>VLOOKUP($A1407,Searches!$A:$H,AC$1,FALSE)</f>
        <v>#N/A</v>
      </c>
      <c r="AD1407" s="22" t="e">
        <f>VLOOKUP($A1407,Searches!$A:$H,AD$1,FALSE)</f>
        <v>#N/A</v>
      </c>
      <c r="AE1407" s="22" t="e">
        <f>VLOOKUP($A1407,Searches!$A:$H,AE$1,FALSE)</f>
        <v>#N/A</v>
      </c>
      <c r="AF1407" s="22" t="e">
        <f>VLOOKUP($A1407,Searches!$A:$H,AF$1,FALSE)</f>
        <v>#N/A</v>
      </c>
      <c r="AG1407" s="22" t="e">
        <f>VLOOKUP($A1407,Searches!$A:$H,AG$1,FALSE)</f>
        <v>#N/A</v>
      </c>
      <c r="AH1407" s="22" t="e">
        <f>VLOOKUP($G1407,Temp!$D:$F,AH$1,FALSE)</f>
        <v>#N/A</v>
      </c>
      <c r="AI1407" s="22" t="e">
        <f>VLOOKUP($G1407,Temp!$D:$F,AI$1,FALSE)</f>
        <v>#N/A</v>
      </c>
      <c r="AJ1407" s="22" t="e">
        <f>VLOOKUP($G1407,Temp!$D:$F,AJ$1,FALSE)</f>
        <v>#N/A</v>
      </c>
    </row>
    <row r="1408" spans="1:36" ht="16" x14ac:dyDescent="0.2">
      <c r="A1408" s="8" t="str">
        <f t="shared" si="21"/>
        <v>Scott Williams Cabela's</v>
      </c>
      <c r="B1408" s="8" t="s">
        <v>737</v>
      </c>
      <c r="C1408" s="8" t="s">
        <v>3666</v>
      </c>
      <c r="D1408" s="8" t="s">
        <v>3810</v>
      </c>
      <c r="E1408" s="8" t="s">
        <v>9816</v>
      </c>
      <c r="F1408" s="8" t="s">
        <v>9817</v>
      </c>
      <c r="G1408" s="12" t="s">
        <v>9158</v>
      </c>
      <c r="H1408" s="22" t="str">
        <f>VLOOKUP($G1408,Temp!$A:$C,H$1,FALSE)</f>
        <v>cabelas.com</v>
      </c>
      <c r="I1408" s="22" t="e">
        <f>VLOOKUP($G1408,Temp!$A:$C,I$1,FALSE)</f>
        <v>#VALUE!</v>
      </c>
      <c r="J1408" s="22" t="e">
        <f>VLOOKUP($G1408,Temp!$A:$C,J$1,FALSE)</f>
        <v>#VALUE!</v>
      </c>
      <c r="K1408" s="22" t="e">
        <f>VLOOKUP($G1408,Temp!$A:$C,K$1,FALSE)</f>
        <v>#VALUE!</v>
      </c>
      <c r="L1408" s="22" t="e">
        <f>VLOOKUP($G1408,Temp!$A:$C,L$1,FALSE)</f>
        <v>#VALUE!</v>
      </c>
      <c r="M1408" s="22" t="e">
        <f>VLOOKUP($G1408,Temp!$A:$C,M$1,FALSE)</f>
        <v>#VALUE!</v>
      </c>
      <c r="N1408" s="22" t="e">
        <f>VLOOKUP($G1408,Temp!$A:$C,N$1,FALSE)</f>
        <v>#VALUE!</v>
      </c>
      <c r="O1408" s="22" t="e">
        <f>VLOOKUP($G1408,Temp!$A:$C,O$1,FALSE)</f>
        <v>#VALUE!</v>
      </c>
      <c r="P1408" s="22" t="e">
        <f>VLOOKUP($G1408,Temp!$A:$C,P$1,FALSE)</f>
        <v>#VALUE!</v>
      </c>
      <c r="Q1408" s="22" t="e">
        <f>VLOOKUP($G1408,Temp!$A:$C,Q$1,FALSE)</f>
        <v>#VALUE!</v>
      </c>
      <c r="R1408" s="22" t="e">
        <f>VLOOKUP($G1408,Temp!$A:$C,R$1,FALSE)</f>
        <v>#VALUE!</v>
      </c>
      <c r="S1408" s="22" t="e">
        <f>VLOOKUP($G1408,Temp!$A:$C,S$1,FALSE)</f>
        <v>#VALUE!</v>
      </c>
      <c r="T1408" s="22" t="e">
        <f>VLOOKUP($G1408,Temp!$A:$C,T$1,FALSE)</f>
        <v>#VALUE!</v>
      </c>
      <c r="U1408" s="22" t="e">
        <f>VLOOKUP($G1408,Temp!$A:$C,U$1,FALSE)</f>
        <v>#VALUE!</v>
      </c>
      <c r="V1408" s="22" t="e">
        <f>VLOOKUP($G1408,Temp!$A:$C,V$1,FALSE)</f>
        <v>#VALUE!</v>
      </c>
      <c r="W1408" s="22" t="e">
        <f>VLOOKUP($G1408,Temp!$A:$C,W$1,FALSE)</f>
        <v>#VALUE!</v>
      </c>
      <c r="X1408" s="22" t="e">
        <f>VLOOKUP($G1408,Temp!$A:$C,X$1,FALSE)</f>
        <v>#VALUE!</v>
      </c>
      <c r="Y1408" s="22">
        <f>VLOOKUP($G1408,Temp!$A:$C,Y$1,FALSE)</f>
        <v>3300000</v>
      </c>
      <c r="Z1408" s="22">
        <f>VLOOKUP($G1408,Temp!$A:$C,Z$1,FALSE)</f>
        <v>332000</v>
      </c>
      <c r="AA1408" s="22" t="e">
        <f>VLOOKUP($A1408,Searches!$A:$H,AA$1,FALSE)</f>
        <v>#N/A</v>
      </c>
      <c r="AB1408" s="22" t="e">
        <f>VLOOKUP($A1408,Searches!$A:$H,AB$1,FALSE)</f>
        <v>#N/A</v>
      </c>
      <c r="AC1408" s="22" t="e">
        <f>VLOOKUP($A1408,Searches!$A:$H,AC$1,FALSE)</f>
        <v>#N/A</v>
      </c>
      <c r="AD1408" s="22" t="e">
        <f>VLOOKUP($A1408,Searches!$A:$H,AD$1,FALSE)</f>
        <v>#N/A</v>
      </c>
      <c r="AE1408" s="22" t="e">
        <f>VLOOKUP($A1408,Searches!$A:$H,AE$1,FALSE)</f>
        <v>#N/A</v>
      </c>
      <c r="AF1408" s="22" t="e">
        <f>VLOOKUP($A1408,Searches!$A:$H,AF$1,FALSE)</f>
        <v>#N/A</v>
      </c>
      <c r="AG1408" s="22" t="e">
        <f>VLOOKUP($A1408,Searches!$A:$H,AG$1,FALSE)</f>
        <v>#N/A</v>
      </c>
      <c r="AH1408" s="22" t="e">
        <f>VLOOKUP($G1408,Temp!$D:$F,AH$1,FALSE)</f>
        <v>#N/A</v>
      </c>
      <c r="AI1408" s="22" t="e">
        <f>VLOOKUP($G1408,Temp!$D:$F,AI$1,FALSE)</f>
        <v>#N/A</v>
      </c>
      <c r="AJ1408" s="22" t="e">
        <f>VLOOKUP($G1408,Temp!$D:$F,AJ$1,FALSE)</f>
        <v>#N/A</v>
      </c>
    </row>
    <row r="1409" spans="1:36" ht="16" x14ac:dyDescent="0.2">
      <c r="A1409" s="8" t="str">
        <f t="shared" si="21"/>
        <v>Lori Wright Microsoft</v>
      </c>
      <c r="B1409" s="8" t="s">
        <v>851</v>
      </c>
      <c r="C1409" s="8" t="s">
        <v>6113</v>
      </c>
      <c r="D1409" s="8" t="s">
        <v>9824</v>
      </c>
      <c r="E1409" s="8" t="s">
        <v>9825</v>
      </c>
      <c r="F1409" s="8" t="s">
        <v>92</v>
      </c>
      <c r="G1409" s="12" t="s">
        <v>93</v>
      </c>
      <c r="H1409" s="22" t="str">
        <f>VLOOKUP($G1409,Temp!$A:$C,H$1,FALSE)</f>
        <v>microsoft.com</v>
      </c>
      <c r="I1409" s="22" t="e">
        <f>VLOOKUP($G1409,Temp!$A:$C,I$1,FALSE)</f>
        <v>#VALUE!</v>
      </c>
      <c r="J1409" s="22" t="e">
        <f>VLOOKUP($G1409,Temp!$A:$C,J$1,FALSE)</f>
        <v>#VALUE!</v>
      </c>
      <c r="K1409" s="22" t="e">
        <f>VLOOKUP($G1409,Temp!$A:$C,K$1,FALSE)</f>
        <v>#VALUE!</v>
      </c>
      <c r="L1409" s="22" t="e">
        <f>VLOOKUP($G1409,Temp!$A:$C,L$1,FALSE)</f>
        <v>#VALUE!</v>
      </c>
      <c r="M1409" s="22" t="e">
        <f>VLOOKUP($G1409,Temp!$A:$C,M$1,FALSE)</f>
        <v>#VALUE!</v>
      </c>
      <c r="N1409" s="22" t="e">
        <f>VLOOKUP($G1409,Temp!$A:$C,N$1,FALSE)</f>
        <v>#VALUE!</v>
      </c>
      <c r="O1409" s="22" t="e">
        <f>VLOOKUP($G1409,Temp!$A:$C,O$1,FALSE)</f>
        <v>#VALUE!</v>
      </c>
      <c r="P1409" s="22" t="e">
        <f>VLOOKUP($G1409,Temp!$A:$C,P$1,FALSE)</f>
        <v>#VALUE!</v>
      </c>
      <c r="Q1409" s="22" t="e">
        <f>VLOOKUP($G1409,Temp!$A:$C,Q$1,FALSE)</f>
        <v>#VALUE!</v>
      </c>
      <c r="R1409" s="22" t="e">
        <f>VLOOKUP($G1409,Temp!$A:$C,R$1,FALSE)</f>
        <v>#VALUE!</v>
      </c>
      <c r="S1409" s="22" t="e">
        <f>VLOOKUP($G1409,Temp!$A:$C,S$1,FALSE)</f>
        <v>#VALUE!</v>
      </c>
      <c r="T1409" s="22" t="e">
        <f>VLOOKUP($G1409,Temp!$A:$C,T$1,FALSE)</f>
        <v>#VALUE!</v>
      </c>
      <c r="U1409" s="22" t="e">
        <f>VLOOKUP($G1409,Temp!$A:$C,U$1,FALSE)</f>
        <v>#VALUE!</v>
      </c>
      <c r="V1409" s="22" t="e">
        <f>VLOOKUP($G1409,Temp!$A:$C,V$1,FALSE)</f>
        <v>#VALUE!</v>
      </c>
      <c r="W1409" s="22" t="e">
        <f>VLOOKUP($G1409,Temp!$A:$C,W$1,FALSE)</f>
        <v>#VALUE!</v>
      </c>
      <c r="X1409" s="22" t="e">
        <f>VLOOKUP($G1409,Temp!$A:$C,X$1,FALSE)</f>
        <v>#VALUE!</v>
      </c>
      <c r="Y1409" s="22">
        <f>VLOOKUP($G1409,Temp!$A:$C,Y$1,FALSE)</f>
        <v>64100000</v>
      </c>
      <c r="Z1409" s="22">
        <f>VLOOKUP($G1409,Temp!$A:$C,Z$1,FALSE)</f>
        <v>3800000</v>
      </c>
      <c r="AA1409" s="22" t="e">
        <f>VLOOKUP($A1409,Searches!$A:$H,AA$1,FALSE)</f>
        <v>#N/A</v>
      </c>
      <c r="AB1409" s="22" t="e">
        <f>VLOOKUP($A1409,Searches!$A:$H,AB$1,FALSE)</f>
        <v>#N/A</v>
      </c>
      <c r="AC1409" s="22" t="e">
        <f>VLOOKUP($A1409,Searches!$A:$H,AC$1,FALSE)</f>
        <v>#N/A</v>
      </c>
      <c r="AD1409" s="22" t="e">
        <f>VLOOKUP($A1409,Searches!$A:$H,AD$1,FALSE)</f>
        <v>#N/A</v>
      </c>
      <c r="AE1409" s="22" t="e">
        <f>VLOOKUP($A1409,Searches!$A:$H,AE$1,FALSE)</f>
        <v>#N/A</v>
      </c>
      <c r="AF1409" s="22" t="e">
        <f>VLOOKUP($A1409,Searches!$A:$H,AF$1,FALSE)</f>
        <v>#N/A</v>
      </c>
      <c r="AG1409" s="22" t="e">
        <f>VLOOKUP($A1409,Searches!$A:$H,AG$1,FALSE)</f>
        <v>#N/A</v>
      </c>
      <c r="AH1409" s="22" t="e">
        <f>VLOOKUP($G1409,Temp!$D:$F,AH$1,FALSE)</f>
        <v>#N/A</v>
      </c>
      <c r="AI1409" s="22" t="e">
        <f>VLOOKUP($G1409,Temp!$D:$F,AI$1,FALSE)</f>
        <v>#N/A</v>
      </c>
      <c r="AJ1409" s="22" t="e">
        <f>VLOOKUP($G1409,Temp!$D:$F,AJ$1,FALSE)</f>
        <v>#N/A</v>
      </c>
    </row>
    <row r="1410" spans="1:36" ht="16" x14ac:dyDescent="0.2">
      <c r="A1410" s="8" t="str">
        <f t="shared" si="21"/>
        <v>Malcolm Frank FactSet</v>
      </c>
      <c r="B1410" s="8" t="s">
        <v>831</v>
      </c>
      <c r="C1410" s="8" t="s">
        <v>2532</v>
      </c>
      <c r="D1410" s="8" t="s">
        <v>9827</v>
      </c>
      <c r="E1410" s="8" t="s">
        <v>9828</v>
      </c>
      <c r="F1410" s="8" t="s">
        <v>9829</v>
      </c>
      <c r="G1410" s="12" t="s">
        <v>9170</v>
      </c>
      <c r="H1410" s="22" t="str">
        <f>VLOOKUP($G1410,Temp!$A:$C,H$1,FALSE)</f>
        <v>factset.com</v>
      </c>
      <c r="I1410" s="22" t="e">
        <f>VLOOKUP($G1410,Temp!$A:$C,I$1,FALSE)</f>
        <v>#VALUE!</v>
      </c>
      <c r="J1410" s="22" t="e">
        <f>VLOOKUP($G1410,Temp!$A:$C,J$1,FALSE)</f>
        <v>#VALUE!</v>
      </c>
      <c r="K1410" s="22" t="e">
        <f>VLOOKUP($G1410,Temp!$A:$C,K$1,FALSE)</f>
        <v>#VALUE!</v>
      </c>
      <c r="L1410" s="22" t="e">
        <f>VLOOKUP($G1410,Temp!$A:$C,L$1,FALSE)</f>
        <v>#VALUE!</v>
      </c>
      <c r="M1410" s="22" t="e">
        <f>VLOOKUP($G1410,Temp!$A:$C,M$1,FALSE)</f>
        <v>#VALUE!</v>
      </c>
      <c r="N1410" s="22" t="e">
        <f>VLOOKUP($G1410,Temp!$A:$C,N$1,FALSE)</f>
        <v>#VALUE!</v>
      </c>
      <c r="O1410" s="22" t="e">
        <f>VLOOKUP($G1410,Temp!$A:$C,O$1,FALSE)</f>
        <v>#VALUE!</v>
      </c>
      <c r="P1410" s="22" t="e">
        <f>VLOOKUP($G1410,Temp!$A:$C,P$1,FALSE)</f>
        <v>#VALUE!</v>
      </c>
      <c r="Q1410" s="22" t="e">
        <f>VLOOKUP($G1410,Temp!$A:$C,Q$1,FALSE)</f>
        <v>#VALUE!</v>
      </c>
      <c r="R1410" s="22" t="e">
        <f>VLOOKUP($G1410,Temp!$A:$C,R$1,FALSE)</f>
        <v>#VALUE!</v>
      </c>
      <c r="S1410" s="22" t="e">
        <f>VLOOKUP($G1410,Temp!$A:$C,S$1,FALSE)</f>
        <v>#VALUE!</v>
      </c>
      <c r="T1410" s="22" t="e">
        <f>VLOOKUP($G1410,Temp!$A:$C,T$1,FALSE)</f>
        <v>#VALUE!</v>
      </c>
      <c r="U1410" s="22" t="e">
        <f>VLOOKUP($G1410,Temp!$A:$C,U$1,FALSE)</f>
        <v>#VALUE!</v>
      </c>
      <c r="V1410" s="22" t="e">
        <f>VLOOKUP($G1410,Temp!$A:$C,V$1,FALSE)</f>
        <v>#VALUE!</v>
      </c>
      <c r="W1410" s="22" t="e">
        <f>VLOOKUP($G1410,Temp!$A:$C,W$1,FALSE)</f>
        <v>#VALUE!</v>
      </c>
      <c r="X1410" s="22" t="e">
        <f>VLOOKUP($G1410,Temp!$A:$C,X$1,FALSE)</f>
        <v>#VALUE!</v>
      </c>
      <c r="Y1410" s="22">
        <f>VLOOKUP($G1410,Temp!$A:$C,Y$1,FALSE)</f>
        <v>29100</v>
      </c>
      <c r="Z1410" s="22">
        <f>VLOOKUP($G1410,Temp!$A:$C,Z$1,FALSE)</f>
        <v>6300</v>
      </c>
      <c r="AA1410" s="22" t="e">
        <f>VLOOKUP($A1410,Searches!$A:$H,AA$1,FALSE)</f>
        <v>#N/A</v>
      </c>
      <c r="AB1410" s="22" t="e">
        <f>VLOOKUP($A1410,Searches!$A:$H,AB$1,FALSE)</f>
        <v>#N/A</v>
      </c>
      <c r="AC1410" s="22" t="e">
        <f>VLOOKUP($A1410,Searches!$A:$H,AC$1,FALSE)</f>
        <v>#N/A</v>
      </c>
      <c r="AD1410" s="22" t="e">
        <f>VLOOKUP($A1410,Searches!$A:$H,AD$1,FALSE)</f>
        <v>#N/A</v>
      </c>
      <c r="AE1410" s="22" t="e">
        <f>VLOOKUP($A1410,Searches!$A:$H,AE$1,FALSE)</f>
        <v>#N/A</v>
      </c>
      <c r="AF1410" s="22" t="e">
        <f>VLOOKUP($A1410,Searches!$A:$H,AF$1,FALSE)</f>
        <v>#N/A</v>
      </c>
      <c r="AG1410" s="22" t="e">
        <f>VLOOKUP($A1410,Searches!$A:$H,AG$1,FALSE)</f>
        <v>#N/A</v>
      </c>
      <c r="AH1410" s="22" t="e">
        <f>VLOOKUP($G1410,Temp!$D:$F,AH$1,FALSE)</f>
        <v>#N/A</v>
      </c>
      <c r="AI1410" s="22" t="e">
        <f>VLOOKUP($G1410,Temp!$D:$F,AI$1,FALSE)</f>
        <v>#N/A</v>
      </c>
      <c r="AJ1410" s="22" t="e">
        <f>VLOOKUP($G1410,Temp!$D:$F,AJ$1,FALSE)</f>
        <v>#N/A</v>
      </c>
    </row>
    <row r="1411" spans="1:36" ht="16" x14ac:dyDescent="0.2">
      <c r="A1411" s="8" t="str">
        <f t="shared" si="21"/>
        <v>George Taylor Caterpillar Inc.</v>
      </c>
      <c r="B1411" s="8" t="s">
        <v>4963</v>
      </c>
      <c r="C1411" s="8" t="s">
        <v>1019</v>
      </c>
      <c r="D1411" s="8" t="s">
        <v>9834</v>
      </c>
      <c r="E1411" s="8" t="s">
        <v>634</v>
      </c>
      <c r="F1411" s="8" t="s">
        <v>9835</v>
      </c>
      <c r="G1411" s="12" t="s">
        <v>9179</v>
      </c>
      <c r="H1411" s="22" t="str">
        <f>VLOOKUP($G1411,Temp!$A:$C,H$1,FALSE)</f>
        <v>caterpillar.com</v>
      </c>
      <c r="I1411" s="22" t="e">
        <f>VLOOKUP($G1411,Temp!$A:$C,I$1,FALSE)</f>
        <v>#VALUE!</v>
      </c>
      <c r="J1411" s="22" t="e">
        <f>VLOOKUP($G1411,Temp!$A:$C,J$1,FALSE)</f>
        <v>#VALUE!</v>
      </c>
      <c r="K1411" s="22" t="e">
        <f>VLOOKUP($G1411,Temp!$A:$C,K$1,FALSE)</f>
        <v>#VALUE!</v>
      </c>
      <c r="L1411" s="22" t="e">
        <f>VLOOKUP($G1411,Temp!$A:$C,L$1,FALSE)</f>
        <v>#VALUE!</v>
      </c>
      <c r="M1411" s="22" t="e">
        <f>VLOOKUP($G1411,Temp!$A:$C,M$1,FALSE)</f>
        <v>#VALUE!</v>
      </c>
      <c r="N1411" s="22" t="e">
        <f>VLOOKUP($G1411,Temp!$A:$C,N$1,FALSE)</f>
        <v>#VALUE!</v>
      </c>
      <c r="O1411" s="22" t="e">
        <f>VLOOKUP($G1411,Temp!$A:$C,O$1,FALSE)</f>
        <v>#VALUE!</v>
      </c>
      <c r="P1411" s="22" t="e">
        <f>VLOOKUP($G1411,Temp!$A:$C,P$1,FALSE)</f>
        <v>#VALUE!</v>
      </c>
      <c r="Q1411" s="22" t="e">
        <f>VLOOKUP($G1411,Temp!$A:$C,Q$1,FALSE)</f>
        <v>#VALUE!</v>
      </c>
      <c r="R1411" s="22" t="e">
        <f>VLOOKUP($G1411,Temp!$A:$C,R$1,FALSE)</f>
        <v>#VALUE!</v>
      </c>
      <c r="S1411" s="22" t="e">
        <f>VLOOKUP($G1411,Temp!$A:$C,S$1,FALSE)</f>
        <v>#VALUE!</v>
      </c>
      <c r="T1411" s="22" t="e">
        <f>VLOOKUP($G1411,Temp!$A:$C,T$1,FALSE)</f>
        <v>#VALUE!</v>
      </c>
      <c r="U1411" s="22" t="e">
        <f>VLOOKUP($G1411,Temp!$A:$C,U$1,FALSE)</f>
        <v>#VALUE!</v>
      </c>
      <c r="V1411" s="22" t="e">
        <f>VLOOKUP($G1411,Temp!$A:$C,V$1,FALSE)</f>
        <v>#VALUE!</v>
      </c>
      <c r="W1411" s="22" t="e">
        <f>VLOOKUP($G1411,Temp!$A:$C,W$1,FALSE)</f>
        <v>#VALUE!</v>
      </c>
      <c r="X1411" s="22" t="e">
        <f>VLOOKUP($G1411,Temp!$A:$C,X$1,FALSE)</f>
        <v>#VALUE!</v>
      </c>
      <c r="Y1411" s="22">
        <f>VLOOKUP($G1411,Temp!$A:$C,Y$1,FALSE)</f>
        <v>424000</v>
      </c>
      <c r="Z1411" s="22">
        <f>VLOOKUP($G1411,Temp!$A:$C,Z$1,FALSE)</f>
        <v>0</v>
      </c>
      <c r="AA1411" s="22" t="e">
        <f>VLOOKUP($A1411,Searches!$A:$H,AA$1,FALSE)</f>
        <v>#N/A</v>
      </c>
      <c r="AB1411" s="22" t="e">
        <f>VLOOKUP($A1411,Searches!$A:$H,AB$1,FALSE)</f>
        <v>#N/A</v>
      </c>
      <c r="AC1411" s="22" t="e">
        <f>VLOOKUP($A1411,Searches!$A:$H,AC$1,FALSE)</f>
        <v>#N/A</v>
      </c>
      <c r="AD1411" s="22" t="e">
        <f>VLOOKUP($A1411,Searches!$A:$H,AD$1,FALSE)</f>
        <v>#N/A</v>
      </c>
      <c r="AE1411" s="22" t="e">
        <f>VLOOKUP($A1411,Searches!$A:$H,AE$1,FALSE)</f>
        <v>#N/A</v>
      </c>
      <c r="AF1411" s="22" t="e">
        <f>VLOOKUP($A1411,Searches!$A:$H,AF$1,FALSE)</f>
        <v>#N/A</v>
      </c>
      <c r="AG1411" s="22" t="e">
        <f>VLOOKUP($A1411,Searches!$A:$H,AG$1,FALSE)</f>
        <v>#N/A</v>
      </c>
      <c r="AH1411" s="22" t="e">
        <f>VLOOKUP($G1411,Temp!$D:$F,AH$1,FALSE)</f>
        <v>#N/A</v>
      </c>
      <c r="AI1411" s="22" t="e">
        <f>VLOOKUP($G1411,Temp!$D:$F,AI$1,FALSE)</f>
        <v>#N/A</v>
      </c>
      <c r="AJ1411" s="22" t="e">
        <f>VLOOKUP($G1411,Temp!$D:$F,AJ$1,FALSE)</f>
        <v>#N/A</v>
      </c>
    </row>
    <row r="1412" spans="1:36" ht="16" x14ac:dyDescent="0.2">
      <c r="A1412" s="8" t="str">
        <f t="shared" ref="A1412:A1475" si="22">CONCATENATE(B1412," ",C1412," ",F1412)</f>
        <v>Milan Popovich Youngsoft Inc</v>
      </c>
      <c r="B1412" s="8" t="s">
        <v>9836</v>
      </c>
      <c r="C1412" s="8" t="s">
        <v>9837</v>
      </c>
      <c r="D1412" s="8" t="s">
        <v>9838</v>
      </c>
      <c r="E1412" s="8" t="s">
        <v>9839</v>
      </c>
      <c r="F1412" s="8" t="s">
        <v>9840</v>
      </c>
      <c r="G1412" s="12" t="s">
        <v>9189</v>
      </c>
      <c r="H1412" s="22" t="str">
        <f>VLOOKUP($G1412,Temp!$A:$C,H$1,FALSE)</f>
        <v>youngsoft.com</v>
      </c>
      <c r="I1412" s="22" t="e">
        <f>VLOOKUP($G1412,Temp!$A:$C,I$1,FALSE)</f>
        <v>#VALUE!</v>
      </c>
      <c r="J1412" s="22" t="e">
        <f>VLOOKUP($G1412,Temp!$A:$C,J$1,FALSE)</f>
        <v>#VALUE!</v>
      </c>
      <c r="K1412" s="22" t="e">
        <f>VLOOKUP($G1412,Temp!$A:$C,K$1,FALSE)</f>
        <v>#VALUE!</v>
      </c>
      <c r="L1412" s="22" t="e">
        <f>VLOOKUP($G1412,Temp!$A:$C,L$1,FALSE)</f>
        <v>#VALUE!</v>
      </c>
      <c r="M1412" s="22" t="e">
        <f>VLOOKUP($G1412,Temp!$A:$C,M$1,FALSE)</f>
        <v>#VALUE!</v>
      </c>
      <c r="N1412" s="22" t="e">
        <f>VLOOKUP($G1412,Temp!$A:$C,N$1,FALSE)</f>
        <v>#VALUE!</v>
      </c>
      <c r="O1412" s="22" t="e">
        <f>VLOOKUP($G1412,Temp!$A:$C,O$1,FALSE)</f>
        <v>#VALUE!</v>
      </c>
      <c r="P1412" s="22" t="e">
        <f>VLOOKUP($G1412,Temp!$A:$C,P$1,FALSE)</f>
        <v>#VALUE!</v>
      </c>
      <c r="Q1412" s="22" t="e">
        <f>VLOOKUP($G1412,Temp!$A:$C,Q$1,FALSE)</f>
        <v>#VALUE!</v>
      </c>
      <c r="R1412" s="22" t="e">
        <f>VLOOKUP($G1412,Temp!$A:$C,R$1,FALSE)</f>
        <v>#VALUE!</v>
      </c>
      <c r="S1412" s="22" t="e">
        <f>VLOOKUP($G1412,Temp!$A:$C,S$1,FALSE)</f>
        <v>#VALUE!</v>
      </c>
      <c r="T1412" s="22" t="e">
        <f>VLOOKUP($G1412,Temp!$A:$C,T$1,FALSE)</f>
        <v>#VALUE!</v>
      </c>
      <c r="U1412" s="22" t="e">
        <f>VLOOKUP($G1412,Temp!$A:$C,U$1,FALSE)</f>
        <v>#VALUE!</v>
      </c>
      <c r="V1412" s="22" t="e">
        <f>VLOOKUP($G1412,Temp!$A:$C,V$1,FALSE)</f>
        <v>#VALUE!</v>
      </c>
      <c r="W1412" s="22" t="e">
        <f>VLOOKUP($G1412,Temp!$A:$C,W$1,FALSE)</f>
        <v>#VALUE!</v>
      </c>
      <c r="X1412" s="22" t="e">
        <f>VLOOKUP($G1412,Temp!$A:$C,X$1,FALSE)</f>
        <v>#VALUE!</v>
      </c>
      <c r="Y1412" s="22">
        <f>VLOOKUP($G1412,Temp!$A:$C,Y$1,FALSE)</f>
        <v>4</v>
      </c>
      <c r="Z1412" s="22">
        <f>VLOOKUP($G1412,Temp!$A:$C,Z$1,FALSE)</f>
        <v>0</v>
      </c>
      <c r="AA1412" s="22" t="e">
        <f>VLOOKUP($A1412,Searches!$A:$H,AA$1,FALSE)</f>
        <v>#N/A</v>
      </c>
      <c r="AB1412" s="22" t="e">
        <f>VLOOKUP($A1412,Searches!$A:$H,AB$1,FALSE)</f>
        <v>#N/A</v>
      </c>
      <c r="AC1412" s="22" t="e">
        <f>VLOOKUP($A1412,Searches!$A:$H,AC$1,FALSE)</f>
        <v>#N/A</v>
      </c>
      <c r="AD1412" s="22" t="e">
        <f>VLOOKUP($A1412,Searches!$A:$H,AD$1,FALSE)</f>
        <v>#N/A</v>
      </c>
      <c r="AE1412" s="22" t="e">
        <f>VLOOKUP($A1412,Searches!$A:$H,AE$1,FALSE)</f>
        <v>#N/A</v>
      </c>
      <c r="AF1412" s="22" t="e">
        <f>VLOOKUP($A1412,Searches!$A:$H,AF$1,FALSE)</f>
        <v>#N/A</v>
      </c>
      <c r="AG1412" s="22" t="e">
        <f>VLOOKUP($A1412,Searches!$A:$H,AG$1,FALSE)</f>
        <v>#N/A</v>
      </c>
      <c r="AH1412" s="22" t="e">
        <f>VLOOKUP($G1412,Temp!$D:$F,AH$1,FALSE)</f>
        <v>#N/A</v>
      </c>
      <c r="AI1412" s="22" t="e">
        <f>VLOOKUP($G1412,Temp!$D:$F,AI$1,FALSE)</f>
        <v>#N/A</v>
      </c>
      <c r="AJ1412" s="22" t="e">
        <f>VLOOKUP($G1412,Temp!$D:$F,AJ$1,FALSE)</f>
        <v>#N/A</v>
      </c>
    </row>
    <row r="1413" spans="1:36" ht="16" x14ac:dyDescent="0.2">
      <c r="A1413" s="8" t="str">
        <f t="shared" si="22"/>
        <v>Kristie Lin Pandora</v>
      </c>
      <c r="B1413" s="8" t="s">
        <v>9848</v>
      </c>
      <c r="C1413" s="8" t="s">
        <v>9849</v>
      </c>
      <c r="D1413" s="8" t="s">
        <v>9850</v>
      </c>
      <c r="E1413" s="8" t="s">
        <v>9851</v>
      </c>
      <c r="F1413" s="8" t="s">
        <v>8734</v>
      </c>
      <c r="G1413" s="12" t="s">
        <v>8263</v>
      </c>
      <c r="H1413" s="22" t="str">
        <f>VLOOKUP($G1413,Temp!$A:$C,H$1,FALSE)</f>
        <v>pandora.com</v>
      </c>
      <c r="I1413" s="22" t="e">
        <f>VLOOKUP($G1413,Temp!$A:$C,I$1,FALSE)</f>
        <v>#VALUE!</v>
      </c>
      <c r="J1413" s="22" t="e">
        <f>VLOOKUP($G1413,Temp!$A:$C,J$1,FALSE)</f>
        <v>#VALUE!</v>
      </c>
      <c r="K1413" s="22" t="e">
        <f>VLOOKUP($G1413,Temp!$A:$C,K$1,FALSE)</f>
        <v>#VALUE!</v>
      </c>
      <c r="L1413" s="22" t="e">
        <f>VLOOKUP($G1413,Temp!$A:$C,L$1,FALSE)</f>
        <v>#VALUE!</v>
      </c>
      <c r="M1413" s="22" t="e">
        <f>VLOOKUP($G1413,Temp!$A:$C,M$1,FALSE)</f>
        <v>#VALUE!</v>
      </c>
      <c r="N1413" s="22" t="e">
        <f>VLOOKUP($G1413,Temp!$A:$C,N$1,FALSE)</f>
        <v>#VALUE!</v>
      </c>
      <c r="O1413" s="22" t="e">
        <f>VLOOKUP($G1413,Temp!$A:$C,O$1,FALSE)</f>
        <v>#VALUE!</v>
      </c>
      <c r="P1413" s="22" t="e">
        <f>VLOOKUP($G1413,Temp!$A:$C,P$1,FALSE)</f>
        <v>#VALUE!</v>
      </c>
      <c r="Q1413" s="22" t="e">
        <f>VLOOKUP($G1413,Temp!$A:$C,Q$1,FALSE)</f>
        <v>#VALUE!</v>
      </c>
      <c r="R1413" s="22" t="e">
        <f>VLOOKUP($G1413,Temp!$A:$C,R$1,FALSE)</f>
        <v>#VALUE!</v>
      </c>
      <c r="S1413" s="22" t="e">
        <f>VLOOKUP($G1413,Temp!$A:$C,S$1,FALSE)</f>
        <v>#VALUE!</v>
      </c>
      <c r="T1413" s="22" t="e">
        <f>VLOOKUP($G1413,Temp!$A:$C,T$1,FALSE)</f>
        <v>#VALUE!</v>
      </c>
      <c r="U1413" s="22" t="e">
        <f>VLOOKUP($G1413,Temp!$A:$C,U$1,FALSE)</f>
        <v>#VALUE!</v>
      </c>
      <c r="V1413" s="22" t="e">
        <f>VLOOKUP($G1413,Temp!$A:$C,V$1,FALSE)</f>
        <v>#VALUE!</v>
      </c>
      <c r="W1413" s="22" t="e">
        <f>VLOOKUP($G1413,Temp!$A:$C,W$1,FALSE)</f>
        <v>#VALUE!</v>
      </c>
      <c r="X1413" s="22" t="e">
        <f>VLOOKUP($G1413,Temp!$A:$C,X$1,FALSE)</f>
        <v>#VALUE!</v>
      </c>
      <c r="Y1413" s="22">
        <f>VLOOKUP($G1413,Temp!$A:$C,Y$1,FALSE)</f>
        <v>3100000</v>
      </c>
      <c r="Z1413" s="22">
        <f>VLOOKUP($G1413,Temp!$A:$C,Z$1,FALSE)</f>
        <v>6400</v>
      </c>
      <c r="AA1413" s="22" t="e">
        <f>VLOOKUP($A1413,Searches!$A:$H,AA$1,FALSE)</f>
        <v>#N/A</v>
      </c>
      <c r="AB1413" s="22" t="e">
        <f>VLOOKUP($A1413,Searches!$A:$H,AB$1,FALSE)</f>
        <v>#N/A</v>
      </c>
      <c r="AC1413" s="22" t="e">
        <f>VLOOKUP($A1413,Searches!$A:$H,AC$1,FALSE)</f>
        <v>#N/A</v>
      </c>
      <c r="AD1413" s="22" t="e">
        <f>VLOOKUP($A1413,Searches!$A:$H,AD$1,FALSE)</f>
        <v>#N/A</v>
      </c>
      <c r="AE1413" s="22" t="e">
        <f>VLOOKUP($A1413,Searches!$A:$H,AE$1,FALSE)</f>
        <v>#N/A</v>
      </c>
      <c r="AF1413" s="22" t="e">
        <f>VLOOKUP($A1413,Searches!$A:$H,AF$1,FALSE)</f>
        <v>#N/A</v>
      </c>
      <c r="AG1413" s="22" t="e">
        <f>VLOOKUP($A1413,Searches!$A:$H,AG$1,FALSE)</f>
        <v>#N/A</v>
      </c>
      <c r="AH1413" s="22" t="str">
        <f>VLOOKUP($G1413,Temp!$D:$F,AH$1,FALSE)</f>
        <v>pandora.com</v>
      </c>
      <c r="AI1413" s="22" t="str">
        <f>VLOOKUP($G1413,Temp!$D:$F,AI$1,FALSE)</f>
        <v>Marketo</v>
      </c>
      <c r="AJ1413" s="22" t="str">
        <f>VLOOKUP($G1413,Temp!$D:$F,AJ$1,FALSE)</f>
        <v>WordPress</v>
      </c>
    </row>
    <row r="1414" spans="1:36" ht="16" x14ac:dyDescent="0.2">
      <c r="A1414" s="8" t="str">
        <f t="shared" si="22"/>
        <v>Steve Sommer Splunk</v>
      </c>
      <c r="B1414" s="8" t="s">
        <v>1864</v>
      </c>
      <c r="C1414" s="8" t="s">
        <v>9854</v>
      </c>
      <c r="D1414" s="8" t="s">
        <v>9855</v>
      </c>
      <c r="E1414" s="8" t="s">
        <v>9856</v>
      </c>
      <c r="F1414" s="8" t="s">
        <v>9316</v>
      </c>
      <c r="G1414" s="12" t="s">
        <v>8496</v>
      </c>
      <c r="H1414" s="22" t="str">
        <f>VLOOKUP($G1414,Temp!$A:$C,H$1,FALSE)</f>
        <v>splunk.com</v>
      </c>
      <c r="I1414" s="22" t="e">
        <f>VLOOKUP($G1414,Temp!$A:$C,I$1,FALSE)</f>
        <v>#VALUE!</v>
      </c>
      <c r="J1414" s="22" t="e">
        <f>VLOOKUP($G1414,Temp!$A:$C,J$1,FALSE)</f>
        <v>#VALUE!</v>
      </c>
      <c r="K1414" s="22" t="e">
        <f>VLOOKUP($G1414,Temp!$A:$C,K$1,FALSE)</f>
        <v>#VALUE!</v>
      </c>
      <c r="L1414" s="22" t="e">
        <f>VLOOKUP($G1414,Temp!$A:$C,L$1,FALSE)</f>
        <v>#VALUE!</v>
      </c>
      <c r="M1414" s="22" t="e">
        <f>VLOOKUP($G1414,Temp!$A:$C,M$1,FALSE)</f>
        <v>#VALUE!</v>
      </c>
      <c r="N1414" s="22" t="e">
        <f>VLOOKUP($G1414,Temp!$A:$C,N$1,FALSE)</f>
        <v>#VALUE!</v>
      </c>
      <c r="O1414" s="22" t="e">
        <f>VLOOKUP($G1414,Temp!$A:$C,O$1,FALSE)</f>
        <v>#VALUE!</v>
      </c>
      <c r="P1414" s="22" t="e">
        <f>VLOOKUP($G1414,Temp!$A:$C,P$1,FALSE)</f>
        <v>#VALUE!</v>
      </c>
      <c r="Q1414" s="22" t="e">
        <f>VLOOKUP($G1414,Temp!$A:$C,Q$1,FALSE)</f>
        <v>#VALUE!</v>
      </c>
      <c r="R1414" s="22" t="e">
        <f>VLOOKUP($G1414,Temp!$A:$C,R$1,FALSE)</f>
        <v>#VALUE!</v>
      </c>
      <c r="S1414" s="22" t="e">
        <f>VLOOKUP($G1414,Temp!$A:$C,S$1,FALSE)</f>
        <v>#VALUE!</v>
      </c>
      <c r="T1414" s="22" t="e">
        <f>VLOOKUP($G1414,Temp!$A:$C,T$1,FALSE)</f>
        <v>#VALUE!</v>
      </c>
      <c r="U1414" s="22" t="e">
        <f>VLOOKUP($G1414,Temp!$A:$C,U$1,FALSE)</f>
        <v>#VALUE!</v>
      </c>
      <c r="V1414" s="22" t="e">
        <f>VLOOKUP($G1414,Temp!$A:$C,V$1,FALSE)</f>
        <v>#VALUE!</v>
      </c>
      <c r="W1414" s="22" t="e">
        <f>VLOOKUP($G1414,Temp!$A:$C,W$1,FALSE)</f>
        <v>#VALUE!</v>
      </c>
      <c r="X1414" s="22" t="e">
        <f>VLOOKUP($G1414,Temp!$A:$C,X$1,FALSE)</f>
        <v>#VALUE!</v>
      </c>
      <c r="Y1414" s="22">
        <f>VLOOKUP($G1414,Temp!$A:$C,Y$1,FALSE)</f>
        <v>2200000</v>
      </c>
      <c r="Z1414" s="22">
        <f>VLOOKUP($G1414,Temp!$A:$C,Z$1,FALSE)</f>
        <v>135000</v>
      </c>
      <c r="AA1414" s="22" t="e">
        <f>VLOOKUP($A1414,Searches!$A:$H,AA$1,FALSE)</f>
        <v>#N/A</v>
      </c>
      <c r="AB1414" s="22" t="e">
        <f>VLOOKUP($A1414,Searches!$A:$H,AB$1,FALSE)</f>
        <v>#N/A</v>
      </c>
      <c r="AC1414" s="22" t="e">
        <f>VLOOKUP($A1414,Searches!$A:$H,AC$1,FALSE)</f>
        <v>#N/A</v>
      </c>
      <c r="AD1414" s="22" t="e">
        <f>VLOOKUP($A1414,Searches!$A:$H,AD$1,FALSE)</f>
        <v>#N/A</v>
      </c>
      <c r="AE1414" s="22" t="e">
        <f>VLOOKUP($A1414,Searches!$A:$H,AE$1,FALSE)</f>
        <v>#N/A</v>
      </c>
      <c r="AF1414" s="22" t="e">
        <f>VLOOKUP($A1414,Searches!$A:$H,AF$1,FALSE)</f>
        <v>#N/A</v>
      </c>
      <c r="AG1414" s="22" t="e">
        <f>VLOOKUP($A1414,Searches!$A:$H,AG$1,FALSE)</f>
        <v>#N/A</v>
      </c>
      <c r="AH1414" s="22" t="e">
        <f>VLOOKUP($G1414,Temp!$D:$F,AH$1,FALSE)</f>
        <v>#N/A</v>
      </c>
      <c r="AI1414" s="22" t="e">
        <f>VLOOKUP($G1414,Temp!$D:$F,AI$1,FALSE)</f>
        <v>#N/A</v>
      </c>
      <c r="AJ1414" s="22" t="e">
        <f>VLOOKUP($G1414,Temp!$D:$F,AJ$1,FALSE)</f>
        <v>#N/A</v>
      </c>
    </row>
    <row r="1415" spans="1:36" ht="16" x14ac:dyDescent="0.2">
      <c r="A1415" s="8" t="str">
        <f t="shared" si="22"/>
        <v>John Woloszyk JMJ Marketing Inc.</v>
      </c>
      <c r="B1415" s="8" t="s">
        <v>428</v>
      </c>
      <c r="C1415" s="8" t="s">
        <v>9858</v>
      </c>
      <c r="D1415" s="8" t="s">
        <v>9859</v>
      </c>
      <c r="E1415" s="8" t="s">
        <v>9860</v>
      </c>
      <c r="F1415" s="8" t="s">
        <v>9861</v>
      </c>
      <c r="G1415" s="12" t="s">
        <v>9862</v>
      </c>
      <c r="H1415" s="22" t="e">
        <f>VLOOKUP($G1415,Temp!$A:$C,H$1,FALSE)</f>
        <v>#N/A</v>
      </c>
      <c r="I1415" s="22" t="e">
        <f>VLOOKUP($G1415,Temp!$A:$C,I$1,FALSE)</f>
        <v>#N/A</v>
      </c>
      <c r="J1415" s="22" t="e">
        <f>VLOOKUP($G1415,Temp!$A:$C,J$1,FALSE)</f>
        <v>#N/A</v>
      </c>
      <c r="K1415" s="22" t="e">
        <f>VLOOKUP($G1415,Temp!$A:$C,K$1,FALSE)</f>
        <v>#N/A</v>
      </c>
      <c r="L1415" s="22" t="e">
        <f>VLOOKUP($G1415,Temp!$A:$C,L$1,FALSE)</f>
        <v>#N/A</v>
      </c>
      <c r="M1415" s="22" t="e">
        <f>VLOOKUP($G1415,Temp!$A:$C,M$1,FALSE)</f>
        <v>#N/A</v>
      </c>
      <c r="N1415" s="22" t="e">
        <f>VLOOKUP($G1415,Temp!$A:$C,N$1,FALSE)</f>
        <v>#N/A</v>
      </c>
      <c r="O1415" s="22" t="e">
        <f>VLOOKUP($G1415,Temp!$A:$C,O$1,FALSE)</f>
        <v>#N/A</v>
      </c>
      <c r="P1415" s="22" t="e">
        <f>VLOOKUP($G1415,Temp!$A:$C,P$1,FALSE)</f>
        <v>#N/A</v>
      </c>
      <c r="Q1415" s="22" t="e">
        <f>VLOOKUP($G1415,Temp!$A:$C,Q$1,FALSE)</f>
        <v>#N/A</v>
      </c>
      <c r="R1415" s="22" t="e">
        <f>VLOOKUP($G1415,Temp!$A:$C,R$1,FALSE)</f>
        <v>#N/A</v>
      </c>
      <c r="S1415" s="22" t="e">
        <f>VLOOKUP($G1415,Temp!$A:$C,S$1,FALSE)</f>
        <v>#N/A</v>
      </c>
      <c r="T1415" s="22" t="e">
        <f>VLOOKUP($G1415,Temp!$A:$C,T$1,FALSE)</f>
        <v>#N/A</v>
      </c>
      <c r="U1415" s="22" t="e">
        <f>VLOOKUP($G1415,Temp!$A:$C,U$1,FALSE)</f>
        <v>#N/A</v>
      </c>
      <c r="V1415" s="22" t="e">
        <f>VLOOKUP($G1415,Temp!$A:$C,V$1,FALSE)</f>
        <v>#N/A</v>
      </c>
      <c r="W1415" s="22" t="e">
        <f>VLOOKUP($G1415,Temp!$A:$C,W$1,FALSE)</f>
        <v>#N/A</v>
      </c>
      <c r="X1415" s="22" t="e">
        <f>VLOOKUP($G1415,Temp!$A:$C,X$1,FALSE)</f>
        <v>#N/A</v>
      </c>
      <c r="Y1415" s="22" t="e">
        <f>VLOOKUP($G1415,Temp!$A:$C,Y$1,FALSE)</f>
        <v>#N/A</v>
      </c>
      <c r="Z1415" s="22" t="e">
        <f>VLOOKUP($G1415,Temp!$A:$C,Z$1,FALSE)</f>
        <v>#N/A</v>
      </c>
      <c r="AA1415" s="22" t="e">
        <f>VLOOKUP($A1415,Searches!$A:$H,AA$1,FALSE)</f>
        <v>#N/A</v>
      </c>
      <c r="AB1415" s="22" t="e">
        <f>VLOOKUP($A1415,Searches!$A:$H,AB$1,FALSE)</f>
        <v>#N/A</v>
      </c>
      <c r="AC1415" s="22" t="e">
        <f>VLOOKUP($A1415,Searches!$A:$H,AC$1,FALSE)</f>
        <v>#N/A</v>
      </c>
      <c r="AD1415" s="22" t="e">
        <f>VLOOKUP($A1415,Searches!$A:$H,AD$1,FALSE)</f>
        <v>#N/A</v>
      </c>
      <c r="AE1415" s="22" t="e">
        <f>VLOOKUP($A1415,Searches!$A:$H,AE$1,FALSE)</f>
        <v>#N/A</v>
      </c>
      <c r="AF1415" s="22" t="e">
        <f>VLOOKUP($A1415,Searches!$A:$H,AF$1,FALSE)</f>
        <v>#N/A</v>
      </c>
      <c r="AG1415" s="22" t="e">
        <f>VLOOKUP($A1415,Searches!$A:$H,AG$1,FALSE)</f>
        <v>#N/A</v>
      </c>
      <c r="AH1415" s="22" t="e">
        <f>VLOOKUP($G1415,Temp!$D:$F,AH$1,FALSE)</f>
        <v>#N/A</v>
      </c>
      <c r="AI1415" s="22" t="e">
        <f>VLOOKUP($G1415,Temp!$D:$F,AI$1,FALSE)</f>
        <v>#N/A</v>
      </c>
      <c r="AJ1415" s="22" t="e">
        <f>VLOOKUP($G1415,Temp!$D:$F,AJ$1,FALSE)</f>
        <v>#N/A</v>
      </c>
    </row>
    <row r="1416" spans="1:36" ht="16" x14ac:dyDescent="0.2">
      <c r="A1416" s="8" t="str">
        <f t="shared" si="22"/>
        <v>Mary Humbert Diebold Nixdorf</v>
      </c>
      <c r="B1416" s="8" t="s">
        <v>5932</v>
      </c>
      <c r="C1416" s="8" t="s">
        <v>9865</v>
      </c>
      <c r="D1416" s="8" t="s">
        <v>9866</v>
      </c>
      <c r="E1416" s="8" t="s">
        <v>9867</v>
      </c>
      <c r="F1416" s="8" t="s">
        <v>9868</v>
      </c>
      <c r="G1416" s="12" t="s">
        <v>9216</v>
      </c>
      <c r="H1416" s="22" t="str">
        <f>VLOOKUP($G1416,Temp!$A:$C,H$1,FALSE)</f>
        <v>DieboldNixdorf.com</v>
      </c>
      <c r="I1416" s="22" t="e">
        <f>VLOOKUP($G1416,Temp!$A:$C,I$1,FALSE)</f>
        <v>#VALUE!</v>
      </c>
      <c r="J1416" s="22" t="e">
        <f>VLOOKUP($G1416,Temp!$A:$C,J$1,FALSE)</f>
        <v>#VALUE!</v>
      </c>
      <c r="K1416" s="22" t="e">
        <f>VLOOKUP($G1416,Temp!$A:$C,K$1,FALSE)</f>
        <v>#VALUE!</v>
      </c>
      <c r="L1416" s="22" t="e">
        <f>VLOOKUP($G1416,Temp!$A:$C,L$1,FALSE)</f>
        <v>#VALUE!</v>
      </c>
      <c r="M1416" s="22" t="e">
        <f>VLOOKUP($G1416,Temp!$A:$C,M$1,FALSE)</f>
        <v>#VALUE!</v>
      </c>
      <c r="N1416" s="22" t="e">
        <f>VLOOKUP($G1416,Temp!$A:$C,N$1,FALSE)</f>
        <v>#VALUE!</v>
      </c>
      <c r="O1416" s="22" t="e">
        <f>VLOOKUP($G1416,Temp!$A:$C,O$1,FALSE)</f>
        <v>#VALUE!</v>
      </c>
      <c r="P1416" s="22" t="e">
        <f>VLOOKUP($G1416,Temp!$A:$C,P$1,FALSE)</f>
        <v>#VALUE!</v>
      </c>
      <c r="Q1416" s="22" t="e">
        <f>VLOOKUP($G1416,Temp!$A:$C,Q$1,FALSE)</f>
        <v>#VALUE!</v>
      </c>
      <c r="R1416" s="22" t="e">
        <f>VLOOKUP($G1416,Temp!$A:$C,R$1,FALSE)</f>
        <v>#VALUE!</v>
      </c>
      <c r="S1416" s="22" t="e">
        <f>VLOOKUP($G1416,Temp!$A:$C,S$1,FALSE)</f>
        <v>#VALUE!</v>
      </c>
      <c r="T1416" s="22" t="e">
        <f>VLOOKUP($G1416,Temp!$A:$C,T$1,FALSE)</f>
        <v>#VALUE!</v>
      </c>
      <c r="U1416" s="22" t="e">
        <f>VLOOKUP($G1416,Temp!$A:$C,U$1,FALSE)</f>
        <v>#VALUE!</v>
      </c>
      <c r="V1416" s="22" t="e">
        <f>VLOOKUP($G1416,Temp!$A:$C,V$1,FALSE)</f>
        <v>#VALUE!</v>
      </c>
      <c r="W1416" s="22" t="e">
        <f>VLOOKUP($G1416,Temp!$A:$C,W$1,FALSE)</f>
        <v>#VALUE!</v>
      </c>
      <c r="X1416" s="22" t="e">
        <f>VLOOKUP($G1416,Temp!$A:$C,X$1,FALSE)</f>
        <v>#VALUE!</v>
      </c>
      <c r="Y1416" s="22">
        <f>VLOOKUP($G1416,Temp!$A:$C,Y$1,FALSE)</f>
        <v>33000</v>
      </c>
      <c r="Z1416" s="22">
        <f>VLOOKUP($G1416,Temp!$A:$C,Z$1,FALSE)</f>
        <v>0</v>
      </c>
      <c r="AA1416" s="22" t="e">
        <f>VLOOKUP($A1416,Searches!$A:$H,AA$1,FALSE)</f>
        <v>#N/A</v>
      </c>
      <c r="AB1416" s="22" t="e">
        <f>VLOOKUP($A1416,Searches!$A:$H,AB$1,FALSE)</f>
        <v>#N/A</v>
      </c>
      <c r="AC1416" s="22" t="e">
        <f>VLOOKUP($A1416,Searches!$A:$H,AC$1,FALSE)</f>
        <v>#N/A</v>
      </c>
      <c r="AD1416" s="22" t="e">
        <f>VLOOKUP($A1416,Searches!$A:$H,AD$1,FALSE)</f>
        <v>#N/A</v>
      </c>
      <c r="AE1416" s="22" t="e">
        <f>VLOOKUP($A1416,Searches!$A:$H,AE$1,FALSE)</f>
        <v>#N/A</v>
      </c>
      <c r="AF1416" s="22" t="e">
        <f>VLOOKUP($A1416,Searches!$A:$H,AF$1,FALSE)</f>
        <v>#N/A</v>
      </c>
      <c r="AG1416" s="22" t="e">
        <f>VLOOKUP($A1416,Searches!$A:$H,AG$1,FALSE)</f>
        <v>#N/A</v>
      </c>
      <c r="AH1416" s="22" t="e">
        <f>VLOOKUP($G1416,Temp!$D:$F,AH$1,FALSE)</f>
        <v>#N/A</v>
      </c>
      <c r="AI1416" s="22" t="e">
        <f>VLOOKUP($G1416,Temp!$D:$F,AI$1,FALSE)</f>
        <v>#N/A</v>
      </c>
      <c r="AJ1416" s="22" t="e">
        <f>VLOOKUP($G1416,Temp!$D:$F,AJ$1,FALSE)</f>
        <v>#N/A</v>
      </c>
    </row>
    <row r="1417" spans="1:36" ht="16" x14ac:dyDescent="0.2">
      <c r="A1417" s="8" t="str">
        <f t="shared" si="22"/>
        <v>Audra Williams Cox Automotive Inc.</v>
      </c>
      <c r="B1417" s="8" t="s">
        <v>9871</v>
      </c>
      <c r="C1417" s="8" t="s">
        <v>3666</v>
      </c>
      <c r="D1417" s="8" t="s">
        <v>9872</v>
      </c>
      <c r="E1417" s="8" t="s">
        <v>9873</v>
      </c>
      <c r="F1417" s="8" t="s">
        <v>9874</v>
      </c>
      <c r="G1417" s="12" t="s">
        <v>9226</v>
      </c>
      <c r="H1417" s="22" t="str">
        <f>VLOOKUP($G1417,Temp!$A:$C,H$1,FALSE)</f>
        <v>coxautoinc.com</v>
      </c>
      <c r="I1417" s="22" t="e">
        <f>VLOOKUP($G1417,Temp!$A:$C,I$1,FALSE)</f>
        <v>#VALUE!</v>
      </c>
      <c r="J1417" s="22" t="e">
        <f>VLOOKUP($G1417,Temp!$A:$C,J$1,FALSE)</f>
        <v>#VALUE!</v>
      </c>
      <c r="K1417" s="22" t="e">
        <f>VLOOKUP($G1417,Temp!$A:$C,K$1,FALSE)</f>
        <v>#VALUE!</v>
      </c>
      <c r="L1417" s="22" t="e">
        <f>VLOOKUP($G1417,Temp!$A:$C,L$1,FALSE)</f>
        <v>#VALUE!</v>
      </c>
      <c r="M1417" s="22" t="e">
        <f>VLOOKUP($G1417,Temp!$A:$C,M$1,FALSE)</f>
        <v>#VALUE!</v>
      </c>
      <c r="N1417" s="22" t="e">
        <f>VLOOKUP($G1417,Temp!$A:$C,N$1,FALSE)</f>
        <v>#VALUE!</v>
      </c>
      <c r="O1417" s="22" t="e">
        <f>VLOOKUP($G1417,Temp!$A:$C,O$1,FALSE)</f>
        <v>#VALUE!</v>
      </c>
      <c r="P1417" s="22" t="e">
        <f>VLOOKUP($G1417,Temp!$A:$C,P$1,FALSE)</f>
        <v>#VALUE!</v>
      </c>
      <c r="Q1417" s="22" t="e">
        <f>VLOOKUP($G1417,Temp!$A:$C,Q$1,FALSE)</f>
        <v>#VALUE!</v>
      </c>
      <c r="R1417" s="22" t="e">
        <f>VLOOKUP($G1417,Temp!$A:$C,R$1,FALSE)</f>
        <v>#VALUE!</v>
      </c>
      <c r="S1417" s="22" t="e">
        <f>VLOOKUP($G1417,Temp!$A:$C,S$1,FALSE)</f>
        <v>#VALUE!</v>
      </c>
      <c r="T1417" s="22" t="e">
        <f>VLOOKUP($G1417,Temp!$A:$C,T$1,FALSE)</f>
        <v>#VALUE!</v>
      </c>
      <c r="U1417" s="22" t="e">
        <f>VLOOKUP($G1417,Temp!$A:$C,U$1,FALSE)</f>
        <v>#VALUE!</v>
      </c>
      <c r="V1417" s="22" t="e">
        <f>VLOOKUP($G1417,Temp!$A:$C,V$1,FALSE)</f>
        <v>#VALUE!</v>
      </c>
      <c r="W1417" s="22" t="e">
        <f>VLOOKUP($G1417,Temp!$A:$C,W$1,FALSE)</f>
        <v>#VALUE!</v>
      </c>
      <c r="X1417" s="22" t="e">
        <f>VLOOKUP($G1417,Temp!$A:$C,X$1,FALSE)</f>
        <v>#VALUE!</v>
      </c>
      <c r="Y1417" s="22">
        <f>VLOOKUP($G1417,Temp!$A:$C,Y$1,FALSE)</f>
        <v>70200</v>
      </c>
      <c r="Z1417" s="22">
        <f>VLOOKUP($G1417,Temp!$A:$C,Z$1,FALSE)</f>
        <v>281</v>
      </c>
      <c r="AA1417" s="22" t="e">
        <f>VLOOKUP($A1417,Searches!$A:$H,AA$1,FALSE)</f>
        <v>#N/A</v>
      </c>
      <c r="AB1417" s="22" t="e">
        <f>VLOOKUP($A1417,Searches!$A:$H,AB$1,FALSE)</f>
        <v>#N/A</v>
      </c>
      <c r="AC1417" s="22" t="e">
        <f>VLOOKUP($A1417,Searches!$A:$H,AC$1,FALSE)</f>
        <v>#N/A</v>
      </c>
      <c r="AD1417" s="22" t="e">
        <f>VLOOKUP($A1417,Searches!$A:$H,AD$1,FALSE)</f>
        <v>#N/A</v>
      </c>
      <c r="AE1417" s="22" t="e">
        <f>VLOOKUP($A1417,Searches!$A:$H,AE$1,FALSE)</f>
        <v>#N/A</v>
      </c>
      <c r="AF1417" s="22" t="e">
        <f>VLOOKUP($A1417,Searches!$A:$H,AF$1,FALSE)</f>
        <v>#N/A</v>
      </c>
      <c r="AG1417" s="22" t="e">
        <f>VLOOKUP($A1417,Searches!$A:$H,AG$1,FALSE)</f>
        <v>#N/A</v>
      </c>
      <c r="AH1417" s="22" t="e">
        <f>VLOOKUP($G1417,Temp!$D:$F,AH$1,FALSE)</f>
        <v>#N/A</v>
      </c>
      <c r="AI1417" s="22" t="e">
        <f>VLOOKUP($G1417,Temp!$D:$F,AI$1,FALSE)</f>
        <v>#N/A</v>
      </c>
      <c r="AJ1417" s="22" t="e">
        <f>VLOOKUP($G1417,Temp!$D:$F,AJ$1,FALSE)</f>
        <v>#N/A</v>
      </c>
    </row>
    <row r="1418" spans="1:36" ht="16" x14ac:dyDescent="0.2">
      <c r="A1418" s="8" t="str">
        <f t="shared" si="22"/>
        <v>Landon II Naval Sea Systems Command (NAVSEA)</v>
      </c>
      <c r="B1418" s="8" t="s">
        <v>9880</v>
      </c>
      <c r="C1418" s="8" t="s">
        <v>9881</v>
      </c>
      <c r="D1418" s="8" t="s">
        <v>9882</v>
      </c>
      <c r="E1418" s="8" t="s">
        <v>9883</v>
      </c>
      <c r="F1418" s="8" t="s">
        <v>9884</v>
      </c>
      <c r="G1418" s="12" t="s">
        <v>9236</v>
      </c>
      <c r="H1418" s="22" t="str">
        <f>VLOOKUP($G1418,Temp!$A:$C,H$1,FALSE)</f>
        <v>navy.mil</v>
      </c>
      <c r="I1418" s="22" t="e">
        <f>VLOOKUP($G1418,Temp!$A:$C,I$1,FALSE)</f>
        <v>#VALUE!</v>
      </c>
      <c r="J1418" s="22" t="e">
        <f>VLOOKUP($G1418,Temp!$A:$C,J$1,FALSE)</f>
        <v>#VALUE!</v>
      </c>
      <c r="K1418" s="22" t="e">
        <f>VLOOKUP($G1418,Temp!$A:$C,K$1,FALSE)</f>
        <v>#VALUE!</v>
      </c>
      <c r="L1418" s="22" t="e">
        <f>VLOOKUP($G1418,Temp!$A:$C,L$1,FALSE)</f>
        <v>#VALUE!</v>
      </c>
      <c r="M1418" s="22" t="e">
        <f>VLOOKUP($G1418,Temp!$A:$C,M$1,FALSE)</f>
        <v>#VALUE!</v>
      </c>
      <c r="N1418" s="22" t="e">
        <f>VLOOKUP($G1418,Temp!$A:$C,N$1,FALSE)</f>
        <v>#VALUE!</v>
      </c>
      <c r="O1418" s="22" t="e">
        <f>VLOOKUP($G1418,Temp!$A:$C,O$1,FALSE)</f>
        <v>#VALUE!</v>
      </c>
      <c r="P1418" s="22" t="e">
        <f>VLOOKUP($G1418,Temp!$A:$C,P$1,FALSE)</f>
        <v>#VALUE!</v>
      </c>
      <c r="Q1418" s="22" t="e">
        <f>VLOOKUP($G1418,Temp!$A:$C,Q$1,FALSE)</f>
        <v>#VALUE!</v>
      </c>
      <c r="R1418" s="22" t="e">
        <f>VLOOKUP($G1418,Temp!$A:$C,R$1,FALSE)</f>
        <v>#VALUE!</v>
      </c>
      <c r="S1418" s="22" t="e">
        <f>VLOOKUP($G1418,Temp!$A:$C,S$1,FALSE)</f>
        <v>#VALUE!</v>
      </c>
      <c r="T1418" s="22" t="e">
        <f>VLOOKUP($G1418,Temp!$A:$C,T$1,FALSE)</f>
        <v>#VALUE!</v>
      </c>
      <c r="U1418" s="22" t="e">
        <f>VLOOKUP($G1418,Temp!$A:$C,U$1,FALSE)</f>
        <v>#VALUE!</v>
      </c>
      <c r="V1418" s="22" t="e">
        <f>VLOOKUP($G1418,Temp!$A:$C,V$1,FALSE)</f>
        <v>#VALUE!</v>
      </c>
      <c r="W1418" s="22" t="e">
        <f>VLOOKUP($G1418,Temp!$A:$C,W$1,FALSE)</f>
        <v>#VALUE!</v>
      </c>
      <c r="X1418" s="22" t="e">
        <f>VLOOKUP($G1418,Temp!$A:$C,X$1,FALSE)</f>
        <v>#VALUE!</v>
      </c>
      <c r="Y1418" s="22">
        <f>VLOOKUP($G1418,Temp!$A:$C,Y$1,FALSE)</f>
        <v>101</v>
      </c>
      <c r="Z1418" s="22">
        <f>VLOOKUP($G1418,Temp!$A:$C,Z$1,FALSE)</f>
        <v>0</v>
      </c>
      <c r="AA1418" s="22" t="e">
        <f>VLOOKUP($A1418,Searches!$A:$H,AA$1,FALSE)</f>
        <v>#N/A</v>
      </c>
      <c r="AB1418" s="22" t="e">
        <f>VLOOKUP($A1418,Searches!$A:$H,AB$1,FALSE)</f>
        <v>#N/A</v>
      </c>
      <c r="AC1418" s="22" t="e">
        <f>VLOOKUP($A1418,Searches!$A:$H,AC$1,FALSE)</f>
        <v>#N/A</v>
      </c>
      <c r="AD1418" s="22" t="e">
        <f>VLOOKUP($A1418,Searches!$A:$H,AD$1,FALSE)</f>
        <v>#N/A</v>
      </c>
      <c r="AE1418" s="22" t="e">
        <f>VLOOKUP($A1418,Searches!$A:$H,AE$1,FALSE)</f>
        <v>#N/A</v>
      </c>
      <c r="AF1418" s="22" t="e">
        <f>VLOOKUP($A1418,Searches!$A:$H,AF$1,FALSE)</f>
        <v>#N/A</v>
      </c>
      <c r="AG1418" s="22" t="e">
        <f>VLOOKUP($A1418,Searches!$A:$H,AG$1,FALSE)</f>
        <v>#N/A</v>
      </c>
      <c r="AH1418" s="22" t="e">
        <f>VLOOKUP($G1418,Temp!$D:$F,AH$1,FALSE)</f>
        <v>#N/A</v>
      </c>
      <c r="AI1418" s="22" t="e">
        <f>VLOOKUP($G1418,Temp!$D:$F,AI$1,FALSE)</f>
        <v>#N/A</v>
      </c>
      <c r="AJ1418" s="22" t="e">
        <f>VLOOKUP($G1418,Temp!$D:$F,AJ$1,FALSE)</f>
        <v>#N/A</v>
      </c>
    </row>
    <row r="1419" spans="1:36" ht="16" x14ac:dyDescent="0.2">
      <c r="A1419" s="8" t="str">
        <f t="shared" si="22"/>
        <v>Dasnet Garcia Sterling Talent Solutions</v>
      </c>
      <c r="B1419" s="8" t="s">
        <v>9889</v>
      </c>
      <c r="C1419" s="8" t="s">
        <v>9890</v>
      </c>
      <c r="D1419" s="8" t="s">
        <v>9891</v>
      </c>
      <c r="E1419" s="8" t="s">
        <v>634</v>
      </c>
      <c r="F1419" s="8" t="s">
        <v>9892</v>
      </c>
      <c r="G1419" s="12" t="s">
        <v>9245</v>
      </c>
      <c r="H1419" s="22" t="str">
        <f>VLOOKUP($G1419,Temp!$A:$C,H$1,FALSE)</f>
        <v>sterlingtalentsolutions.com</v>
      </c>
      <c r="I1419" s="22" t="e">
        <f>VLOOKUP($G1419,Temp!$A:$C,I$1,FALSE)</f>
        <v>#VALUE!</v>
      </c>
      <c r="J1419" s="22" t="e">
        <f>VLOOKUP($G1419,Temp!$A:$C,J$1,FALSE)</f>
        <v>#VALUE!</v>
      </c>
      <c r="K1419" s="22" t="e">
        <f>VLOOKUP($G1419,Temp!$A:$C,K$1,FALSE)</f>
        <v>#VALUE!</v>
      </c>
      <c r="L1419" s="22" t="e">
        <f>VLOOKUP($G1419,Temp!$A:$C,L$1,FALSE)</f>
        <v>#VALUE!</v>
      </c>
      <c r="M1419" s="22" t="e">
        <f>VLOOKUP($G1419,Temp!$A:$C,M$1,FALSE)</f>
        <v>#VALUE!</v>
      </c>
      <c r="N1419" s="22" t="e">
        <f>VLOOKUP($G1419,Temp!$A:$C,N$1,FALSE)</f>
        <v>#VALUE!</v>
      </c>
      <c r="O1419" s="22" t="e">
        <f>VLOOKUP($G1419,Temp!$A:$C,O$1,FALSE)</f>
        <v>#VALUE!</v>
      </c>
      <c r="P1419" s="22" t="e">
        <f>VLOOKUP($G1419,Temp!$A:$C,P$1,FALSE)</f>
        <v>#VALUE!</v>
      </c>
      <c r="Q1419" s="22" t="e">
        <f>VLOOKUP($G1419,Temp!$A:$C,Q$1,FALSE)</f>
        <v>#VALUE!</v>
      </c>
      <c r="R1419" s="22" t="e">
        <f>VLOOKUP($G1419,Temp!$A:$C,R$1,FALSE)</f>
        <v>#VALUE!</v>
      </c>
      <c r="S1419" s="22" t="e">
        <f>VLOOKUP($G1419,Temp!$A:$C,S$1,FALSE)</f>
        <v>#VALUE!</v>
      </c>
      <c r="T1419" s="22" t="e">
        <f>VLOOKUP($G1419,Temp!$A:$C,T$1,FALSE)</f>
        <v>#VALUE!</v>
      </c>
      <c r="U1419" s="22" t="e">
        <f>VLOOKUP($G1419,Temp!$A:$C,U$1,FALSE)</f>
        <v>#VALUE!</v>
      </c>
      <c r="V1419" s="22" t="e">
        <f>VLOOKUP($G1419,Temp!$A:$C,V$1,FALSE)</f>
        <v>#VALUE!</v>
      </c>
      <c r="W1419" s="22" t="e">
        <f>VLOOKUP($G1419,Temp!$A:$C,W$1,FALSE)</f>
        <v>#VALUE!</v>
      </c>
      <c r="X1419" s="22" t="e">
        <f>VLOOKUP($G1419,Temp!$A:$C,X$1,FALSE)</f>
        <v>#VALUE!</v>
      </c>
      <c r="Y1419" s="22">
        <f>VLOOKUP($G1419,Temp!$A:$C,Y$1,FALSE)</f>
        <v>103000</v>
      </c>
      <c r="Z1419" s="22">
        <f>VLOOKUP($G1419,Temp!$A:$C,Z$1,FALSE)</f>
        <v>1300</v>
      </c>
      <c r="AA1419" s="22" t="e">
        <f>VLOOKUP($A1419,Searches!$A:$H,AA$1,FALSE)</f>
        <v>#N/A</v>
      </c>
      <c r="AB1419" s="22" t="e">
        <f>VLOOKUP($A1419,Searches!$A:$H,AB$1,FALSE)</f>
        <v>#N/A</v>
      </c>
      <c r="AC1419" s="22" t="e">
        <f>VLOOKUP($A1419,Searches!$A:$H,AC$1,FALSE)</f>
        <v>#N/A</v>
      </c>
      <c r="AD1419" s="22" t="e">
        <f>VLOOKUP($A1419,Searches!$A:$H,AD$1,FALSE)</f>
        <v>#N/A</v>
      </c>
      <c r="AE1419" s="22" t="e">
        <f>VLOOKUP($A1419,Searches!$A:$H,AE$1,FALSE)</f>
        <v>#N/A</v>
      </c>
      <c r="AF1419" s="22" t="e">
        <f>VLOOKUP($A1419,Searches!$A:$H,AF$1,FALSE)</f>
        <v>#N/A</v>
      </c>
      <c r="AG1419" s="22" t="e">
        <f>VLOOKUP($A1419,Searches!$A:$H,AG$1,FALSE)</f>
        <v>#N/A</v>
      </c>
      <c r="AH1419" s="22" t="e">
        <f>VLOOKUP($G1419,Temp!$D:$F,AH$1,FALSE)</f>
        <v>#N/A</v>
      </c>
      <c r="AI1419" s="22" t="e">
        <f>VLOOKUP($G1419,Temp!$D:$F,AI$1,FALSE)</f>
        <v>#N/A</v>
      </c>
      <c r="AJ1419" s="22" t="e">
        <f>VLOOKUP($G1419,Temp!$D:$F,AJ$1,FALSE)</f>
        <v>#N/A</v>
      </c>
    </row>
    <row r="1420" spans="1:36" ht="16" x14ac:dyDescent="0.2">
      <c r="A1420" s="8" t="str">
        <f t="shared" si="22"/>
        <v>Andre Perman InterSources Inc</v>
      </c>
      <c r="B1420" s="8" t="s">
        <v>9897</v>
      </c>
      <c r="C1420" s="8" t="s">
        <v>9898</v>
      </c>
      <c r="D1420" s="8" t="s">
        <v>9899</v>
      </c>
      <c r="E1420" s="8" t="s">
        <v>9900</v>
      </c>
      <c r="F1420" s="8" t="s">
        <v>9901</v>
      </c>
      <c r="G1420" s="12" t="s">
        <v>9246</v>
      </c>
      <c r="H1420" s="22" t="str">
        <f>VLOOKUP($G1420,Temp!$A:$C,H$1,FALSE)</f>
        <v>intersourcesinc.com</v>
      </c>
      <c r="I1420" s="22" t="e">
        <f>VLOOKUP($G1420,Temp!$A:$C,I$1,FALSE)</f>
        <v>#VALUE!</v>
      </c>
      <c r="J1420" s="22" t="e">
        <f>VLOOKUP($G1420,Temp!$A:$C,J$1,FALSE)</f>
        <v>#VALUE!</v>
      </c>
      <c r="K1420" s="22" t="e">
        <f>VLOOKUP($G1420,Temp!$A:$C,K$1,FALSE)</f>
        <v>#VALUE!</v>
      </c>
      <c r="L1420" s="22" t="e">
        <f>VLOOKUP($G1420,Temp!$A:$C,L$1,FALSE)</f>
        <v>#VALUE!</v>
      </c>
      <c r="M1420" s="22" t="e">
        <f>VLOOKUP($G1420,Temp!$A:$C,M$1,FALSE)</f>
        <v>#VALUE!</v>
      </c>
      <c r="N1420" s="22" t="e">
        <f>VLOOKUP($G1420,Temp!$A:$C,N$1,FALSE)</f>
        <v>#VALUE!</v>
      </c>
      <c r="O1420" s="22" t="e">
        <f>VLOOKUP($G1420,Temp!$A:$C,O$1,FALSE)</f>
        <v>#VALUE!</v>
      </c>
      <c r="P1420" s="22" t="e">
        <f>VLOOKUP($G1420,Temp!$A:$C,P$1,FALSE)</f>
        <v>#VALUE!</v>
      </c>
      <c r="Q1420" s="22" t="e">
        <f>VLOOKUP($G1420,Temp!$A:$C,Q$1,FALSE)</f>
        <v>#VALUE!</v>
      </c>
      <c r="R1420" s="22" t="e">
        <f>VLOOKUP($G1420,Temp!$A:$C,R$1,FALSE)</f>
        <v>#VALUE!</v>
      </c>
      <c r="S1420" s="22" t="e">
        <f>VLOOKUP($G1420,Temp!$A:$C,S$1,FALSE)</f>
        <v>#VALUE!</v>
      </c>
      <c r="T1420" s="22" t="e">
        <f>VLOOKUP($G1420,Temp!$A:$C,T$1,FALSE)</f>
        <v>#VALUE!</v>
      </c>
      <c r="U1420" s="22" t="e">
        <f>VLOOKUP($G1420,Temp!$A:$C,U$1,FALSE)</f>
        <v>#VALUE!</v>
      </c>
      <c r="V1420" s="22" t="e">
        <f>VLOOKUP($G1420,Temp!$A:$C,V$1,FALSE)</f>
        <v>#VALUE!</v>
      </c>
      <c r="W1420" s="22" t="e">
        <f>VLOOKUP($G1420,Temp!$A:$C,W$1,FALSE)</f>
        <v>#VALUE!</v>
      </c>
      <c r="X1420" s="22" t="e">
        <f>VLOOKUP($G1420,Temp!$A:$C,X$1,FALSE)</f>
        <v>#VALUE!</v>
      </c>
      <c r="Y1420" s="22">
        <f>VLOOKUP($G1420,Temp!$A:$C,Y$1,FALSE)</f>
        <v>36</v>
      </c>
      <c r="Z1420" s="22">
        <f>VLOOKUP($G1420,Temp!$A:$C,Z$1,FALSE)</f>
        <v>0</v>
      </c>
      <c r="AA1420" s="22" t="e">
        <f>VLOOKUP($A1420,Searches!$A:$H,AA$1,FALSE)</f>
        <v>#N/A</v>
      </c>
      <c r="AB1420" s="22" t="e">
        <f>VLOOKUP($A1420,Searches!$A:$H,AB$1,FALSE)</f>
        <v>#N/A</v>
      </c>
      <c r="AC1420" s="22" t="e">
        <f>VLOOKUP($A1420,Searches!$A:$H,AC$1,FALSE)</f>
        <v>#N/A</v>
      </c>
      <c r="AD1420" s="22" t="e">
        <f>VLOOKUP($A1420,Searches!$A:$H,AD$1,FALSE)</f>
        <v>#N/A</v>
      </c>
      <c r="AE1420" s="22" t="e">
        <f>VLOOKUP($A1420,Searches!$A:$H,AE$1,FALSE)</f>
        <v>#N/A</v>
      </c>
      <c r="AF1420" s="22" t="e">
        <f>VLOOKUP($A1420,Searches!$A:$H,AF$1,FALSE)</f>
        <v>#N/A</v>
      </c>
      <c r="AG1420" s="22" t="e">
        <f>VLOOKUP($A1420,Searches!$A:$H,AG$1,FALSE)</f>
        <v>#N/A</v>
      </c>
      <c r="AH1420" s="22" t="e">
        <f>VLOOKUP($G1420,Temp!$D:$F,AH$1,FALSE)</f>
        <v>#N/A</v>
      </c>
      <c r="AI1420" s="22" t="e">
        <f>VLOOKUP($G1420,Temp!$D:$F,AI$1,FALSE)</f>
        <v>#N/A</v>
      </c>
      <c r="AJ1420" s="22" t="e">
        <f>VLOOKUP($G1420,Temp!$D:$F,AJ$1,FALSE)</f>
        <v>#N/A</v>
      </c>
    </row>
    <row r="1421" spans="1:36" ht="16" x14ac:dyDescent="0.2">
      <c r="A1421" s="8" t="str">
        <f t="shared" si="22"/>
        <v>Barbara Coppola Grubhub</v>
      </c>
      <c r="B1421" s="8" t="s">
        <v>7838</v>
      </c>
      <c r="C1421" s="8" t="s">
        <v>9760</v>
      </c>
      <c r="D1421" s="8" t="s">
        <v>42</v>
      </c>
      <c r="E1421" s="8" t="s">
        <v>9761</v>
      </c>
      <c r="F1421" s="8" t="s">
        <v>9762</v>
      </c>
      <c r="G1421" s="12" t="s">
        <v>9072</v>
      </c>
      <c r="H1421" s="22" t="str">
        <f>VLOOKUP($G1421,Temp!$A:$C,H$1,FALSE)</f>
        <v>grubhub.com</v>
      </c>
      <c r="I1421" s="22" t="e">
        <f>VLOOKUP($G1421,Temp!$A:$C,I$1,FALSE)</f>
        <v>#VALUE!</v>
      </c>
      <c r="J1421" s="22" t="e">
        <f>VLOOKUP($G1421,Temp!$A:$C,J$1,FALSE)</f>
        <v>#VALUE!</v>
      </c>
      <c r="K1421" s="22" t="e">
        <f>VLOOKUP($G1421,Temp!$A:$C,K$1,FALSE)</f>
        <v>#VALUE!</v>
      </c>
      <c r="L1421" s="22" t="e">
        <f>VLOOKUP($G1421,Temp!$A:$C,L$1,FALSE)</f>
        <v>#VALUE!</v>
      </c>
      <c r="M1421" s="22" t="e">
        <f>VLOOKUP($G1421,Temp!$A:$C,M$1,FALSE)</f>
        <v>#VALUE!</v>
      </c>
      <c r="N1421" s="22" t="e">
        <f>VLOOKUP($G1421,Temp!$A:$C,N$1,FALSE)</f>
        <v>#VALUE!</v>
      </c>
      <c r="O1421" s="22" t="e">
        <f>VLOOKUP($G1421,Temp!$A:$C,O$1,FALSE)</f>
        <v>#VALUE!</v>
      </c>
      <c r="P1421" s="22" t="e">
        <f>VLOOKUP($G1421,Temp!$A:$C,P$1,FALSE)</f>
        <v>#VALUE!</v>
      </c>
      <c r="Q1421" s="22" t="e">
        <f>VLOOKUP($G1421,Temp!$A:$C,Q$1,FALSE)</f>
        <v>#VALUE!</v>
      </c>
      <c r="R1421" s="22" t="e">
        <f>VLOOKUP($G1421,Temp!$A:$C,R$1,FALSE)</f>
        <v>#VALUE!</v>
      </c>
      <c r="S1421" s="22" t="e">
        <f>VLOOKUP($G1421,Temp!$A:$C,S$1,FALSE)</f>
        <v>#VALUE!</v>
      </c>
      <c r="T1421" s="22" t="e">
        <f>VLOOKUP($G1421,Temp!$A:$C,T$1,FALSE)</f>
        <v>#VALUE!</v>
      </c>
      <c r="U1421" s="22" t="e">
        <f>VLOOKUP($G1421,Temp!$A:$C,U$1,FALSE)</f>
        <v>#VALUE!</v>
      </c>
      <c r="V1421" s="22" t="e">
        <f>VLOOKUP($G1421,Temp!$A:$C,V$1,FALSE)</f>
        <v>#VALUE!</v>
      </c>
      <c r="W1421" s="22" t="e">
        <f>VLOOKUP($G1421,Temp!$A:$C,W$1,FALSE)</f>
        <v>#VALUE!</v>
      </c>
      <c r="X1421" s="22" t="e">
        <f>VLOOKUP($G1421,Temp!$A:$C,X$1,FALSE)</f>
        <v>#VALUE!</v>
      </c>
      <c r="Y1421" s="22">
        <f>VLOOKUP($G1421,Temp!$A:$C,Y$1,FALSE)</f>
        <v>12600000</v>
      </c>
      <c r="Z1421" s="22">
        <f>VLOOKUP($G1421,Temp!$A:$C,Z$1,FALSE)</f>
        <v>71200</v>
      </c>
      <c r="AA1421" s="22" t="e">
        <f>VLOOKUP($A1421,Searches!$A:$H,AA$1,FALSE)</f>
        <v>#N/A</v>
      </c>
      <c r="AB1421" s="22" t="e">
        <f>VLOOKUP($A1421,Searches!$A:$H,AB$1,FALSE)</f>
        <v>#N/A</v>
      </c>
      <c r="AC1421" s="22" t="e">
        <f>VLOOKUP($A1421,Searches!$A:$H,AC$1,FALSE)</f>
        <v>#N/A</v>
      </c>
      <c r="AD1421" s="22" t="e">
        <f>VLOOKUP($A1421,Searches!$A:$H,AD$1,FALSE)</f>
        <v>#N/A</v>
      </c>
      <c r="AE1421" s="22" t="e">
        <f>VLOOKUP($A1421,Searches!$A:$H,AE$1,FALSE)</f>
        <v>#N/A</v>
      </c>
      <c r="AF1421" s="22" t="e">
        <f>VLOOKUP($A1421,Searches!$A:$H,AF$1,FALSE)</f>
        <v>#N/A</v>
      </c>
      <c r="AG1421" s="22" t="e">
        <f>VLOOKUP($A1421,Searches!$A:$H,AG$1,FALSE)</f>
        <v>#N/A</v>
      </c>
      <c r="AH1421" s="22" t="str">
        <f>VLOOKUP($G1421,Temp!$D:$F,AH$1,FALSE)</f>
        <v>grubhub.com</v>
      </c>
      <c r="AI1421" s="22" t="str">
        <f>VLOOKUP($G1421,Temp!$D:$F,AI$1,FALSE)</f>
        <v>Marketo</v>
      </c>
      <c r="AJ1421" s="22" t="str">
        <f>VLOOKUP($G1421,Temp!$D:$F,AJ$1,FALSE)</f>
        <v>WordPress</v>
      </c>
    </row>
    <row r="1422" spans="1:36" ht="16" x14ac:dyDescent="0.2">
      <c r="A1422" s="8" t="str">
        <f t="shared" si="22"/>
        <v>Lily Kim Dropbox</v>
      </c>
      <c r="B1422" s="8" t="s">
        <v>9908</v>
      </c>
      <c r="C1422" s="8" t="s">
        <v>5864</v>
      </c>
      <c r="D1422" s="8" t="s">
        <v>9910</v>
      </c>
      <c r="E1422" s="8" t="s">
        <v>9911</v>
      </c>
      <c r="F1422" s="8" t="s">
        <v>9913</v>
      </c>
      <c r="G1422" s="12" t="s">
        <v>9259</v>
      </c>
      <c r="H1422" s="22" t="str">
        <f>VLOOKUP($G1422,Temp!$A:$C,H$1,FALSE)</f>
        <v>dropbox.com</v>
      </c>
      <c r="I1422" s="22" t="e">
        <f>VLOOKUP($G1422,Temp!$A:$C,I$1,FALSE)</f>
        <v>#VALUE!</v>
      </c>
      <c r="J1422" s="22" t="e">
        <f>VLOOKUP($G1422,Temp!$A:$C,J$1,FALSE)</f>
        <v>#VALUE!</v>
      </c>
      <c r="K1422" s="22" t="e">
        <f>VLOOKUP($G1422,Temp!$A:$C,K$1,FALSE)</f>
        <v>#VALUE!</v>
      </c>
      <c r="L1422" s="22" t="e">
        <f>VLOOKUP($G1422,Temp!$A:$C,L$1,FALSE)</f>
        <v>#VALUE!</v>
      </c>
      <c r="M1422" s="22" t="e">
        <f>VLOOKUP($G1422,Temp!$A:$C,M$1,FALSE)</f>
        <v>#VALUE!</v>
      </c>
      <c r="N1422" s="22" t="e">
        <f>VLOOKUP($G1422,Temp!$A:$C,N$1,FALSE)</f>
        <v>#VALUE!</v>
      </c>
      <c r="O1422" s="22" t="e">
        <f>VLOOKUP($G1422,Temp!$A:$C,O$1,FALSE)</f>
        <v>#VALUE!</v>
      </c>
      <c r="P1422" s="22" t="e">
        <f>VLOOKUP($G1422,Temp!$A:$C,P$1,FALSE)</f>
        <v>#VALUE!</v>
      </c>
      <c r="Q1422" s="22" t="e">
        <f>VLOOKUP($G1422,Temp!$A:$C,Q$1,FALSE)</f>
        <v>#VALUE!</v>
      </c>
      <c r="R1422" s="22" t="e">
        <f>VLOOKUP($G1422,Temp!$A:$C,R$1,FALSE)</f>
        <v>#VALUE!</v>
      </c>
      <c r="S1422" s="22" t="e">
        <f>VLOOKUP($G1422,Temp!$A:$C,S$1,FALSE)</f>
        <v>#VALUE!</v>
      </c>
      <c r="T1422" s="22" t="e">
        <f>VLOOKUP($G1422,Temp!$A:$C,T$1,FALSE)</f>
        <v>#VALUE!</v>
      </c>
      <c r="U1422" s="22" t="e">
        <f>VLOOKUP($G1422,Temp!$A:$C,U$1,FALSE)</f>
        <v>#VALUE!</v>
      </c>
      <c r="V1422" s="22" t="e">
        <f>VLOOKUP($G1422,Temp!$A:$C,V$1,FALSE)</f>
        <v>#VALUE!</v>
      </c>
      <c r="W1422" s="22" t="e">
        <f>VLOOKUP($G1422,Temp!$A:$C,W$1,FALSE)</f>
        <v>#VALUE!</v>
      </c>
      <c r="X1422" s="22" t="e">
        <f>VLOOKUP($G1422,Temp!$A:$C,X$1,FALSE)</f>
        <v>#VALUE!</v>
      </c>
      <c r="Y1422" s="22">
        <f>VLOOKUP($G1422,Temp!$A:$C,Y$1,FALSE)</f>
        <v>3200000</v>
      </c>
      <c r="Z1422" s="22">
        <f>VLOOKUP($G1422,Temp!$A:$C,Z$1,FALSE)</f>
        <v>479000</v>
      </c>
      <c r="AA1422" s="22" t="e">
        <f>VLOOKUP($A1422,Searches!$A:$H,AA$1,FALSE)</f>
        <v>#N/A</v>
      </c>
      <c r="AB1422" s="22" t="e">
        <f>VLOOKUP($A1422,Searches!$A:$H,AB$1,FALSE)</f>
        <v>#N/A</v>
      </c>
      <c r="AC1422" s="22" t="e">
        <f>VLOOKUP($A1422,Searches!$A:$H,AC$1,FALSE)</f>
        <v>#N/A</v>
      </c>
      <c r="AD1422" s="22" t="e">
        <f>VLOOKUP($A1422,Searches!$A:$H,AD$1,FALSE)</f>
        <v>#N/A</v>
      </c>
      <c r="AE1422" s="22" t="e">
        <f>VLOOKUP($A1422,Searches!$A:$H,AE$1,FALSE)</f>
        <v>#N/A</v>
      </c>
      <c r="AF1422" s="22" t="e">
        <f>VLOOKUP($A1422,Searches!$A:$H,AF$1,FALSE)</f>
        <v>#N/A</v>
      </c>
      <c r="AG1422" s="22" t="e">
        <f>VLOOKUP($A1422,Searches!$A:$H,AG$1,FALSE)</f>
        <v>#N/A</v>
      </c>
      <c r="AH1422" s="22" t="e">
        <f>VLOOKUP($G1422,Temp!$D:$F,AH$1,FALSE)</f>
        <v>#N/A</v>
      </c>
      <c r="AI1422" s="22" t="e">
        <f>VLOOKUP($G1422,Temp!$D:$F,AI$1,FALSE)</f>
        <v>#N/A</v>
      </c>
      <c r="AJ1422" s="22" t="e">
        <f>VLOOKUP($G1422,Temp!$D:$F,AJ$1,FALSE)</f>
        <v>#N/A</v>
      </c>
    </row>
    <row r="1423" spans="1:36" ht="16" x14ac:dyDescent="0.2">
      <c r="A1423" s="8" t="str">
        <f t="shared" si="22"/>
        <v>Scott Gainey Cherwell Software</v>
      </c>
      <c r="B1423" s="8" t="s">
        <v>737</v>
      </c>
      <c r="C1423" s="8" t="s">
        <v>3265</v>
      </c>
      <c r="D1423" s="8" t="s">
        <v>42</v>
      </c>
      <c r="E1423" s="8" t="s">
        <v>3266</v>
      </c>
      <c r="F1423" s="8" t="s">
        <v>3072</v>
      </c>
      <c r="G1423" s="12" t="s">
        <v>3073</v>
      </c>
      <c r="H1423" s="22" t="str">
        <f>VLOOKUP($G1423,Temp!$A:$C,H$1,FALSE)</f>
        <v>cherwell.com</v>
      </c>
      <c r="I1423" s="22" t="e">
        <f>VLOOKUP($G1423,Temp!$A:$C,I$1,FALSE)</f>
        <v>#VALUE!</v>
      </c>
      <c r="J1423" s="22" t="e">
        <f>VLOOKUP($G1423,Temp!$A:$C,J$1,FALSE)</f>
        <v>#VALUE!</v>
      </c>
      <c r="K1423" s="22" t="e">
        <f>VLOOKUP($G1423,Temp!$A:$C,K$1,FALSE)</f>
        <v>#VALUE!</v>
      </c>
      <c r="L1423" s="22" t="e">
        <f>VLOOKUP($G1423,Temp!$A:$C,L$1,FALSE)</f>
        <v>#VALUE!</v>
      </c>
      <c r="M1423" s="22" t="e">
        <f>VLOOKUP($G1423,Temp!$A:$C,M$1,FALSE)</f>
        <v>#VALUE!</v>
      </c>
      <c r="N1423" s="22" t="e">
        <f>VLOOKUP($G1423,Temp!$A:$C,N$1,FALSE)</f>
        <v>#VALUE!</v>
      </c>
      <c r="O1423" s="22" t="e">
        <f>VLOOKUP($G1423,Temp!$A:$C,O$1,FALSE)</f>
        <v>#VALUE!</v>
      </c>
      <c r="P1423" s="22" t="e">
        <f>VLOOKUP($G1423,Temp!$A:$C,P$1,FALSE)</f>
        <v>#VALUE!</v>
      </c>
      <c r="Q1423" s="22" t="e">
        <f>VLOOKUP($G1423,Temp!$A:$C,Q$1,FALSE)</f>
        <v>#VALUE!</v>
      </c>
      <c r="R1423" s="22" t="e">
        <f>VLOOKUP($G1423,Temp!$A:$C,R$1,FALSE)</f>
        <v>#VALUE!</v>
      </c>
      <c r="S1423" s="22" t="e">
        <f>VLOOKUP($G1423,Temp!$A:$C,S$1,FALSE)</f>
        <v>#VALUE!</v>
      </c>
      <c r="T1423" s="22" t="e">
        <f>VLOOKUP($G1423,Temp!$A:$C,T$1,FALSE)</f>
        <v>#VALUE!</v>
      </c>
      <c r="U1423" s="22" t="e">
        <f>VLOOKUP($G1423,Temp!$A:$C,U$1,FALSE)</f>
        <v>#VALUE!</v>
      </c>
      <c r="V1423" s="22" t="e">
        <f>VLOOKUP($G1423,Temp!$A:$C,V$1,FALSE)</f>
        <v>#VALUE!</v>
      </c>
      <c r="W1423" s="22" t="e">
        <f>VLOOKUP($G1423,Temp!$A:$C,W$1,FALSE)</f>
        <v>#VALUE!</v>
      </c>
      <c r="X1423" s="22" t="e">
        <f>VLOOKUP($G1423,Temp!$A:$C,X$1,FALSE)</f>
        <v>#VALUE!</v>
      </c>
      <c r="Y1423" s="22">
        <f>VLOOKUP($G1423,Temp!$A:$C,Y$1,FALSE)</f>
        <v>107000</v>
      </c>
      <c r="Z1423" s="22">
        <f>VLOOKUP($G1423,Temp!$A:$C,Z$1,FALSE)</f>
        <v>9400</v>
      </c>
      <c r="AA1423" s="22" t="e">
        <f>VLOOKUP($A1423,Searches!$A:$H,AA$1,FALSE)</f>
        <v>#N/A</v>
      </c>
      <c r="AB1423" s="22" t="e">
        <f>VLOOKUP($A1423,Searches!$A:$H,AB$1,FALSE)</f>
        <v>#N/A</v>
      </c>
      <c r="AC1423" s="22" t="e">
        <f>VLOOKUP($A1423,Searches!$A:$H,AC$1,FALSE)</f>
        <v>#N/A</v>
      </c>
      <c r="AD1423" s="22" t="e">
        <f>VLOOKUP($A1423,Searches!$A:$H,AD$1,FALSE)</f>
        <v>#N/A</v>
      </c>
      <c r="AE1423" s="22" t="e">
        <f>VLOOKUP($A1423,Searches!$A:$H,AE$1,FALSE)</f>
        <v>#N/A</v>
      </c>
      <c r="AF1423" s="22" t="e">
        <f>VLOOKUP($A1423,Searches!$A:$H,AF$1,FALSE)</f>
        <v>#N/A</v>
      </c>
      <c r="AG1423" s="22" t="e">
        <f>VLOOKUP($A1423,Searches!$A:$H,AG$1,FALSE)</f>
        <v>#N/A</v>
      </c>
      <c r="AH1423" s="22" t="str">
        <f>VLOOKUP($G1423,Temp!$D:$F,AH$1,FALSE)</f>
        <v>cherwell.com</v>
      </c>
      <c r="AI1423" s="22" t="str">
        <f>VLOOKUP($G1423,Temp!$D:$F,AI$1,FALSE)</f>
        <v>Marketo</v>
      </c>
      <c r="AJ1423" s="22" t="str">
        <f>VLOOKUP($G1423,Temp!$D:$F,AJ$1,FALSE)</f>
        <v>WordPress</v>
      </c>
    </row>
    <row r="1424" spans="1:36" ht="16" x14ac:dyDescent="0.2">
      <c r="A1424" s="8" t="str">
        <f t="shared" si="22"/>
        <v>Michael Hollis emids</v>
      </c>
      <c r="B1424" s="8" t="s">
        <v>1203</v>
      </c>
      <c r="C1424" s="8" t="s">
        <v>9359</v>
      </c>
      <c r="D1424" s="8" t="s">
        <v>9360</v>
      </c>
      <c r="E1424" s="8" t="s">
        <v>9361</v>
      </c>
      <c r="F1424" s="8" t="s">
        <v>9362</v>
      </c>
      <c r="G1424" s="12" t="s">
        <v>9266</v>
      </c>
      <c r="H1424" s="22" t="str">
        <f>VLOOKUP($G1424,Temp!$A:$C,H$1,FALSE)</f>
        <v>emids.com</v>
      </c>
      <c r="I1424" s="22" t="e">
        <f>VLOOKUP($G1424,Temp!$A:$C,I$1,FALSE)</f>
        <v>#VALUE!</v>
      </c>
      <c r="J1424" s="22" t="e">
        <f>VLOOKUP($G1424,Temp!$A:$C,J$1,FALSE)</f>
        <v>#VALUE!</v>
      </c>
      <c r="K1424" s="22" t="e">
        <f>VLOOKUP($G1424,Temp!$A:$C,K$1,FALSE)</f>
        <v>#VALUE!</v>
      </c>
      <c r="L1424" s="22" t="e">
        <f>VLOOKUP($G1424,Temp!$A:$C,L$1,FALSE)</f>
        <v>#VALUE!</v>
      </c>
      <c r="M1424" s="22" t="e">
        <f>VLOOKUP($G1424,Temp!$A:$C,M$1,FALSE)</f>
        <v>#VALUE!</v>
      </c>
      <c r="N1424" s="22" t="e">
        <f>VLOOKUP($G1424,Temp!$A:$C,N$1,FALSE)</f>
        <v>#VALUE!</v>
      </c>
      <c r="O1424" s="22" t="e">
        <f>VLOOKUP($G1424,Temp!$A:$C,O$1,FALSE)</f>
        <v>#VALUE!</v>
      </c>
      <c r="P1424" s="22" t="e">
        <f>VLOOKUP($G1424,Temp!$A:$C,P$1,FALSE)</f>
        <v>#VALUE!</v>
      </c>
      <c r="Q1424" s="22" t="e">
        <f>VLOOKUP($G1424,Temp!$A:$C,Q$1,FALSE)</f>
        <v>#VALUE!</v>
      </c>
      <c r="R1424" s="22" t="e">
        <f>VLOOKUP($G1424,Temp!$A:$C,R$1,FALSE)</f>
        <v>#VALUE!</v>
      </c>
      <c r="S1424" s="22" t="e">
        <f>VLOOKUP($G1424,Temp!$A:$C,S$1,FALSE)</f>
        <v>#VALUE!</v>
      </c>
      <c r="T1424" s="22" t="e">
        <f>VLOOKUP($G1424,Temp!$A:$C,T$1,FALSE)</f>
        <v>#VALUE!</v>
      </c>
      <c r="U1424" s="22" t="e">
        <f>VLOOKUP($G1424,Temp!$A:$C,U$1,FALSE)</f>
        <v>#VALUE!</v>
      </c>
      <c r="V1424" s="22" t="e">
        <f>VLOOKUP($G1424,Temp!$A:$C,V$1,FALSE)</f>
        <v>#VALUE!</v>
      </c>
      <c r="W1424" s="22" t="e">
        <f>VLOOKUP($G1424,Temp!$A:$C,W$1,FALSE)</f>
        <v>#VALUE!</v>
      </c>
      <c r="X1424" s="22" t="e">
        <f>VLOOKUP($G1424,Temp!$A:$C,X$1,FALSE)</f>
        <v>#VALUE!</v>
      </c>
      <c r="Y1424" s="22">
        <f>VLOOKUP($G1424,Temp!$A:$C,Y$1,FALSE)</f>
        <v>98</v>
      </c>
      <c r="Z1424" s="22">
        <f>VLOOKUP($G1424,Temp!$A:$C,Z$1,FALSE)</f>
        <v>0</v>
      </c>
      <c r="AA1424" s="22" t="e">
        <f>VLOOKUP($A1424,Searches!$A:$H,AA$1,FALSE)</f>
        <v>#N/A</v>
      </c>
      <c r="AB1424" s="22" t="e">
        <f>VLOOKUP($A1424,Searches!$A:$H,AB$1,FALSE)</f>
        <v>#N/A</v>
      </c>
      <c r="AC1424" s="22" t="e">
        <f>VLOOKUP($A1424,Searches!$A:$H,AC$1,FALSE)</f>
        <v>#N/A</v>
      </c>
      <c r="AD1424" s="22" t="e">
        <f>VLOOKUP($A1424,Searches!$A:$H,AD$1,FALSE)</f>
        <v>#N/A</v>
      </c>
      <c r="AE1424" s="22" t="e">
        <f>VLOOKUP($A1424,Searches!$A:$H,AE$1,FALSE)</f>
        <v>#N/A</v>
      </c>
      <c r="AF1424" s="22" t="e">
        <f>VLOOKUP($A1424,Searches!$A:$H,AF$1,FALSE)</f>
        <v>#N/A</v>
      </c>
      <c r="AG1424" s="22" t="e">
        <f>VLOOKUP($A1424,Searches!$A:$H,AG$1,FALSE)</f>
        <v>#N/A</v>
      </c>
      <c r="AH1424" s="22" t="str">
        <f>VLOOKUP($G1424,Temp!$D:$F,AH$1,FALSE)</f>
        <v>emids.com</v>
      </c>
      <c r="AI1424" s="22" t="str">
        <f>VLOOKUP($G1424,Temp!$D:$F,AI$1,FALSE)</f>
        <v>HubSpot</v>
      </c>
      <c r="AJ1424" s="22" t="str">
        <f>VLOOKUP($G1424,Temp!$D:$F,AJ$1,FALSE)</f>
        <v>WordPress</v>
      </c>
    </row>
    <row r="1425" spans="1:36" ht="16" x14ac:dyDescent="0.2">
      <c r="A1425" s="8" t="str">
        <f t="shared" si="22"/>
        <v>Kendra Jenkins The Computer Consulting Group, LLC</v>
      </c>
      <c r="B1425" s="8" t="s">
        <v>9923</v>
      </c>
      <c r="C1425" s="8" t="s">
        <v>9924</v>
      </c>
      <c r="D1425" s="8" t="s">
        <v>9925</v>
      </c>
      <c r="E1425" s="8" t="s">
        <v>9926</v>
      </c>
      <c r="F1425" s="8" t="s">
        <v>9927</v>
      </c>
      <c r="G1425" s="12" t="s">
        <v>9928</v>
      </c>
      <c r="H1425" s="22" t="e">
        <f>VLOOKUP($G1425,Temp!$A:$C,H$1,FALSE)</f>
        <v>#N/A</v>
      </c>
      <c r="I1425" s="22" t="e">
        <f>VLOOKUP($G1425,Temp!$A:$C,I$1,FALSE)</f>
        <v>#N/A</v>
      </c>
      <c r="J1425" s="22" t="e">
        <f>VLOOKUP($G1425,Temp!$A:$C,J$1,FALSE)</f>
        <v>#N/A</v>
      </c>
      <c r="K1425" s="22" t="e">
        <f>VLOOKUP($G1425,Temp!$A:$C,K$1,FALSE)</f>
        <v>#N/A</v>
      </c>
      <c r="L1425" s="22" t="e">
        <f>VLOOKUP($G1425,Temp!$A:$C,L$1,FALSE)</f>
        <v>#N/A</v>
      </c>
      <c r="M1425" s="22" t="e">
        <f>VLOOKUP($G1425,Temp!$A:$C,M$1,FALSE)</f>
        <v>#N/A</v>
      </c>
      <c r="N1425" s="22" t="e">
        <f>VLOOKUP($G1425,Temp!$A:$C,N$1,FALSE)</f>
        <v>#N/A</v>
      </c>
      <c r="O1425" s="22" t="e">
        <f>VLOOKUP($G1425,Temp!$A:$C,O$1,FALSE)</f>
        <v>#N/A</v>
      </c>
      <c r="P1425" s="22" t="e">
        <f>VLOOKUP($G1425,Temp!$A:$C,P$1,FALSE)</f>
        <v>#N/A</v>
      </c>
      <c r="Q1425" s="22" t="e">
        <f>VLOOKUP($G1425,Temp!$A:$C,Q$1,FALSE)</f>
        <v>#N/A</v>
      </c>
      <c r="R1425" s="22" t="e">
        <f>VLOOKUP($G1425,Temp!$A:$C,R$1,FALSE)</f>
        <v>#N/A</v>
      </c>
      <c r="S1425" s="22" t="e">
        <f>VLOOKUP($G1425,Temp!$A:$C,S$1,FALSE)</f>
        <v>#N/A</v>
      </c>
      <c r="T1425" s="22" t="e">
        <f>VLOOKUP($G1425,Temp!$A:$C,T$1,FALSE)</f>
        <v>#N/A</v>
      </c>
      <c r="U1425" s="22" t="e">
        <f>VLOOKUP($G1425,Temp!$A:$C,U$1,FALSE)</f>
        <v>#N/A</v>
      </c>
      <c r="V1425" s="22" t="e">
        <f>VLOOKUP($G1425,Temp!$A:$C,V$1,FALSE)</f>
        <v>#N/A</v>
      </c>
      <c r="W1425" s="22" t="e">
        <f>VLOOKUP($G1425,Temp!$A:$C,W$1,FALSE)</f>
        <v>#N/A</v>
      </c>
      <c r="X1425" s="22" t="e">
        <f>VLOOKUP($G1425,Temp!$A:$C,X$1,FALSE)</f>
        <v>#N/A</v>
      </c>
      <c r="Y1425" s="22" t="e">
        <f>VLOOKUP($G1425,Temp!$A:$C,Y$1,FALSE)</f>
        <v>#N/A</v>
      </c>
      <c r="Z1425" s="22" t="e">
        <f>VLOOKUP($G1425,Temp!$A:$C,Z$1,FALSE)</f>
        <v>#N/A</v>
      </c>
      <c r="AA1425" s="22" t="e">
        <f>VLOOKUP($A1425,Searches!$A:$H,AA$1,FALSE)</f>
        <v>#N/A</v>
      </c>
      <c r="AB1425" s="22" t="e">
        <f>VLOOKUP($A1425,Searches!$A:$H,AB$1,FALSE)</f>
        <v>#N/A</v>
      </c>
      <c r="AC1425" s="22" t="e">
        <f>VLOOKUP($A1425,Searches!$A:$H,AC$1,FALSE)</f>
        <v>#N/A</v>
      </c>
      <c r="AD1425" s="22" t="e">
        <f>VLOOKUP($A1425,Searches!$A:$H,AD$1,FALSE)</f>
        <v>#N/A</v>
      </c>
      <c r="AE1425" s="22" t="e">
        <f>VLOOKUP($A1425,Searches!$A:$H,AE$1,FALSE)</f>
        <v>#N/A</v>
      </c>
      <c r="AF1425" s="22" t="e">
        <f>VLOOKUP($A1425,Searches!$A:$H,AF$1,FALSE)</f>
        <v>#N/A</v>
      </c>
      <c r="AG1425" s="22" t="e">
        <f>VLOOKUP($A1425,Searches!$A:$H,AG$1,FALSE)</f>
        <v>#N/A</v>
      </c>
      <c r="AH1425" s="22" t="e">
        <f>VLOOKUP($G1425,Temp!$D:$F,AH$1,FALSE)</f>
        <v>#N/A</v>
      </c>
      <c r="AI1425" s="22" t="e">
        <f>VLOOKUP($G1425,Temp!$D:$F,AI$1,FALSE)</f>
        <v>#N/A</v>
      </c>
      <c r="AJ1425" s="22" t="e">
        <f>VLOOKUP($G1425,Temp!$D:$F,AJ$1,FALSE)</f>
        <v>#N/A</v>
      </c>
    </row>
    <row r="1426" spans="1:36" ht="16" x14ac:dyDescent="0.2">
      <c r="A1426" s="8" t="str">
        <f t="shared" si="22"/>
        <v>Carl Tsukahara Optimizely</v>
      </c>
      <c r="B1426" s="8" t="s">
        <v>4483</v>
      </c>
      <c r="C1426" s="8" t="s">
        <v>4484</v>
      </c>
      <c r="D1426" s="8" t="s">
        <v>42</v>
      </c>
      <c r="E1426" s="8" t="s">
        <v>4486</v>
      </c>
      <c r="F1426" s="8" t="s">
        <v>4487</v>
      </c>
      <c r="G1426" s="12" t="s">
        <v>4488</v>
      </c>
      <c r="H1426" s="22" t="str">
        <f>VLOOKUP($G1426,Temp!$A:$C,H$1,FALSE)</f>
        <v>optimizely.com</v>
      </c>
      <c r="I1426" s="22" t="e">
        <f>VLOOKUP($G1426,Temp!$A:$C,I$1,FALSE)</f>
        <v>#VALUE!</v>
      </c>
      <c r="J1426" s="22" t="e">
        <f>VLOOKUP($G1426,Temp!$A:$C,J$1,FALSE)</f>
        <v>#VALUE!</v>
      </c>
      <c r="K1426" s="22" t="e">
        <f>VLOOKUP($G1426,Temp!$A:$C,K$1,FALSE)</f>
        <v>#VALUE!</v>
      </c>
      <c r="L1426" s="22" t="e">
        <f>VLOOKUP($G1426,Temp!$A:$C,L$1,FALSE)</f>
        <v>#VALUE!</v>
      </c>
      <c r="M1426" s="22" t="e">
        <f>VLOOKUP($G1426,Temp!$A:$C,M$1,FALSE)</f>
        <v>#VALUE!</v>
      </c>
      <c r="N1426" s="22" t="e">
        <f>VLOOKUP($G1426,Temp!$A:$C,N$1,FALSE)</f>
        <v>#VALUE!</v>
      </c>
      <c r="O1426" s="22" t="e">
        <f>VLOOKUP($G1426,Temp!$A:$C,O$1,FALSE)</f>
        <v>#VALUE!</v>
      </c>
      <c r="P1426" s="22" t="e">
        <f>VLOOKUP($G1426,Temp!$A:$C,P$1,FALSE)</f>
        <v>#VALUE!</v>
      </c>
      <c r="Q1426" s="22" t="e">
        <f>VLOOKUP($G1426,Temp!$A:$C,Q$1,FALSE)</f>
        <v>#VALUE!</v>
      </c>
      <c r="R1426" s="22" t="e">
        <f>VLOOKUP($G1426,Temp!$A:$C,R$1,FALSE)</f>
        <v>#VALUE!</v>
      </c>
      <c r="S1426" s="22" t="e">
        <f>VLOOKUP($G1426,Temp!$A:$C,S$1,FALSE)</f>
        <v>#VALUE!</v>
      </c>
      <c r="T1426" s="22" t="e">
        <f>VLOOKUP($G1426,Temp!$A:$C,T$1,FALSE)</f>
        <v>#VALUE!</v>
      </c>
      <c r="U1426" s="22" t="e">
        <f>VLOOKUP($G1426,Temp!$A:$C,U$1,FALSE)</f>
        <v>#VALUE!</v>
      </c>
      <c r="V1426" s="22" t="e">
        <f>VLOOKUP($G1426,Temp!$A:$C,V$1,FALSE)</f>
        <v>#VALUE!</v>
      </c>
      <c r="W1426" s="22" t="e">
        <f>VLOOKUP($G1426,Temp!$A:$C,W$1,FALSE)</f>
        <v>#VALUE!</v>
      </c>
      <c r="X1426" s="22" t="e">
        <f>VLOOKUP($G1426,Temp!$A:$C,X$1,FALSE)</f>
        <v>#VALUE!</v>
      </c>
      <c r="Y1426" s="22">
        <f>VLOOKUP($G1426,Temp!$A:$C,Y$1,FALSE)</f>
        <v>0</v>
      </c>
      <c r="Z1426" s="22">
        <f>VLOOKUP($G1426,Temp!$A:$C,Z$1,FALSE)</f>
        <v>0</v>
      </c>
      <c r="AA1426" s="22" t="e">
        <f>VLOOKUP($A1426,Searches!$A:$H,AA$1,FALSE)</f>
        <v>#N/A</v>
      </c>
      <c r="AB1426" s="22" t="e">
        <f>VLOOKUP($A1426,Searches!$A:$H,AB$1,FALSE)</f>
        <v>#N/A</v>
      </c>
      <c r="AC1426" s="22" t="e">
        <f>VLOOKUP($A1426,Searches!$A:$H,AC$1,FALSE)</f>
        <v>#N/A</v>
      </c>
      <c r="AD1426" s="22" t="e">
        <f>VLOOKUP($A1426,Searches!$A:$H,AD$1,FALSE)</f>
        <v>#N/A</v>
      </c>
      <c r="AE1426" s="22" t="e">
        <f>VLOOKUP($A1426,Searches!$A:$H,AE$1,FALSE)</f>
        <v>#N/A</v>
      </c>
      <c r="AF1426" s="22" t="e">
        <f>VLOOKUP($A1426,Searches!$A:$H,AF$1,FALSE)</f>
        <v>#N/A</v>
      </c>
      <c r="AG1426" s="22" t="e">
        <f>VLOOKUP($A1426,Searches!$A:$H,AG$1,FALSE)</f>
        <v>#N/A</v>
      </c>
      <c r="AH1426" s="22" t="str">
        <f>VLOOKUP($G1426,Temp!$D:$F,AH$1,FALSE)</f>
        <v>optimizely.com</v>
      </c>
      <c r="AI1426" s="22" t="str">
        <f>VLOOKUP($G1426,Temp!$D:$F,AI$1,FALSE)</f>
        <v>Marketo</v>
      </c>
      <c r="AJ1426" s="22" t="str">
        <f>VLOOKUP($G1426,Temp!$D:$F,AJ$1,FALSE)</f>
        <v>WordPress</v>
      </c>
    </row>
    <row r="1427" spans="1:36" ht="16" x14ac:dyDescent="0.2">
      <c r="A1427" s="8" t="str">
        <f t="shared" si="22"/>
        <v>David Gee Zuora</v>
      </c>
      <c r="B1427" s="8" t="s">
        <v>438</v>
      </c>
      <c r="C1427" s="8" t="s">
        <v>8219</v>
      </c>
      <c r="D1427" s="8" t="s">
        <v>42</v>
      </c>
      <c r="E1427" s="8" t="s">
        <v>8220</v>
      </c>
      <c r="F1427" s="8" t="s">
        <v>8221</v>
      </c>
      <c r="G1427" s="12" t="s">
        <v>8222</v>
      </c>
      <c r="H1427" s="22" t="str">
        <f>VLOOKUP($G1427,Temp!$A:$C,H$1,FALSE)</f>
        <v>zuora.com</v>
      </c>
      <c r="I1427" s="22" t="e">
        <f>VLOOKUP($G1427,Temp!$A:$C,I$1,FALSE)</f>
        <v>#VALUE!</v>
      </c>
      <c r="J1427" s="22" t="e">
        <f>VLOOKUP($G1427,Temp!$A:$C,J$1,FALSE)</f>
        <v>#VALUE!</v>
      </c>
      <c r="K1427" s="22" t="e">
        <f>VLOOKUP($G1427,Temp!$A:$C,K$1,FALSE)</f>
        <v>#VALUE!</v>
      </c>
      <c r="L1427" s="22" t="e">
        <f>VLOOKUP($G1427,Temp!$A:$C,L$1,FALSE)</f>
        <v>#VALUE!</v>
      </c>
      <c r="M1427" s="22" t="e">
        <f>VLOOKUP($G1427,Temp!$A:$C,M$1,FALSE)</f>
        <v>#VALUE!</v>
      </c>
      <c r="N1427" s="22" t="e">
        <f>VLOOKUP($G1427,Temp!$A:$C,N$1,FALSE)</f>
        <v>#VALUE!</v>
      </c>
      <c r="O1427" s="22" t="e">
        <f>VLOOKUP($G1427,Temp!$A:$C,O$1,FALSE)</f>
        <v>#VALUE!</v>
      </c>
      <c r="P1427" s="22" t="e">
        <f>VLOOKUP($G1427,Temp!$A:$C,P$1,FALSE)</f>
        <v>#VALUE!</v>
      </c>
      <c r="Q1427" s="22" t="e">
        <f>VLOOKUP($G1427,Temp!$A:$C,Q$1,FALSE)</f>
        <v>#VALUE!</v>
      </c>
      <c r="R1427" s="22" t="e">
        <f>VLOOKUP($G1427,Temp!$A:$C,R$1,FALSE)</f>
        <v>#VALUE!</v>
      </c>
      <c r="S1427" s="22" t="e">
        <f>VLOOKUP($G1427,Temp!$A:$C,S$1,FALSE)</f>
        <v>#VALUE!</v>
      </c>
      <c r="T1427" s="22" t="e">
        <f>VLOOKUP($G1427,Temp!$A:$C,T$1,FALSE)</f>
        <v>#VALUE!</v>
      </c>
      <c r="U1427" s="22" t="e">
        <f>VLOOKUP($G1427,Temp!$A:$C,U$1,FALSE)</f>
        <v>#VALUE!</v>
      </c>
      <c r="V1427" s="22" t="e">
        <f>VLOOKUP($G1427,Temp!$A:$C,V$1,FALSE)</f>
        <v>#VALUE!</v>
      </c>
      <c r="W1427" s="22" t="e">
        <f>VLOOKUP($G1427,Temp!$A:$C,W$1,FALSE)</f>
        <v>#VALUE!</v>
      </c>
      <c r="X1427" s="22" t="e">
        <f>VLOOKUP($G1427,Temp!$A:$C,X$1,FALSE)</f>
        <v>#VALUE!</v>
      </c>
      <c r="Y1427" s="22">
        <f>VLOOKUP($G1427,Temp!$A:$C,Y$1,FALSE)</f>
        <v>115000</v>
      </c>
      <c r="Z1427" s="22">
        <f>VLOOKUP($G1427,Temp!$A:$C,Z$1,FALSE)</f>
        <v>6600</v>
      </c>
      <c r="AA1427" s="22" t="str">
        <f>VLOOKUP($A1427,Searches!$A:$H,AA$1,FALSE)</f>
        <v>David Gee</v>
      </c>
      <c r="AB1427" s="22" t="str">
        <f>VLOOKUP($A1427,Searches!$A:$H,AB$1,FALSE)</f>
        <v>Zuora</v>
      </c>
      <c r="AC1427" s="22" t="str">
        <f>VLOOKUP($A1427,Searches!$A:$H,AC$1,FALSE)</f>
        <v>Chief Marketing Officer</v>
      </c>
      <c r="AD1427" s="22" t="str">
        <f>VLOOKUP($A1427,Searches!$A:$H,AD$1,FALSE)</f>
        <v>2nd</v>
      </c>
      <c r="AE1427" s="22" t="str">
        <f>VLOOKUP($A1427,Searches!$A:$H,AE$1,FALSE)</f>
        <v>Open link</v>
      </c>
      <c r="AF1427" s="22" t="str">
        <f>VLOOKUP($A1427,Searches!$A:$H,AF$1,FALSE)</f>
        <v>San Francisco Bay Area</v>
      </c>
      <c r="AG1427" s="22" t="str">
        <f>VLOOKUP($A1427,Searches!$A:$H,AG$1,FALSE)</f>
        <v>https://www.linkedin.com/sales/profile/118694,1YfN,NAME_SEARCH?moduleKey=peopleSearchResults&amp;pageKey=sales-search3-people-refinement&amp;contextId=60BC92C971D70515801E49D6842B0000&amp;requestId=22dcc521-017c-4a62-989c-d4ce272098af&amp;action=CLICK&amp;target=urn%3Ali%3AsalesLead%3A(-1%2C118694)&amp;pageNumber=16&amp;targetEl=profilelink&amp;position=13&amp;trk=lss-serp-result-lead_photo</v>
      </c>
      <c r="AH1427" s="22" t="str">
        <f>VLOOKUP($G1427,Temp!$D:$F,AH$1,FALSE)</f>
        <v>zuora.com</v>
      </c>
      <c r="AI1427" s="22" t="str">
        <f>VLOOKUP($G1427,Temp!$D:$F,AI$1,FALSE)</f>
        <v>Marketo</v>
      </c>
      <c r="AJ1427" s="22" t="str">
        <f>VLOOKUP($G1427,Temp!$D:$F,AJ$1,FALSE)</f>
        <v>WordPress</v>
      </c>
    </row>
    <row r="1428" spans="1:36" ht="16" x14ac:dyDescent="0.2">
      <c r="A1428" s="8" t="str">
        <f t="shared" si="22"/>
        <v>Barb Rechterman GoDaddy</v>
      </c>
      <c r="B1428" s="8" t="s">
        <v>9938</v>
      </c>
      <c r="C1428" s="8" t="s">
        <v>9939</v>
      </c>
      <c r="D1428" s="8" t="s">
        <v>9940</v>
      </c>
      <c r="E1428" s="8" t="s">
        <v>9941</v>
      </c>
      <c r="F1428" s="8" t="s">
        <v>9942</v>
      </c>
      <c r="G1428" s="12" t="s">
        <v>9269</v>
      </c>
      <c r="H1428" s="22" t="str">
        <f>VLOOKUP($G1428,Temp!$A:$C,H$1,FALSE)</f>
        <v>godaddy.com</v>
      </c>
      <c r="I1428" s="22" t="e">
        <f>VLOOKUP($G1428,Temp!$A:$C,I$1,FALSE)</f>
        <v>#VALUE!</v>
      </c>
      <c r="J1428" s="22" t="e">
        <f>VLOOKUP($G1428,Temp!$A:$C,J$1,FALSE)</f>
        <v>#VALUE!</v>
      </c>
      <c r="K1428" s="22" t="e">
        <f>VLOOKUP($G1428,Temp!$A:$C,K$1,FALSE)</f>
        <v>#VALUE!</v>
      </c>
      <c r="L1428" s="22" t="e">
        <f>VLOOKUP($G1428,Temp!$A:$C,L$1,FALSE)</f>
        <v>#VALUE!</v>
      </c>
      <c r="M1428" s="22" t="e">
        <f>VLOOKUP($G1428,Temp!$A:$C,M$1,FALSE)</f>
        <v>#VALUE!</v>
      </c>
      <c r="N1428" s="22" t="e">
        <f>VLOOKUP($G1428,Temp!$A:$C,N$1,FALSE)</f>
        <v>#VALUE!</v>
      </c>
      <c r="O1428" s="22" t="e">
        <f>VLOOKUP($G1428,Temp!$A:$C,O$1,FALSE)</f>
        <v>#VALUE!</v>
      </c>
      <c r="P1428" s="22" t="e">
        <f>VLOOKUP($G1428,Temp!$A:$C,P$1,FALSE)</f>
        <v>#VALUE!</v>
      </c>
      <c r="Q1428" s="22" t="e">
        <f>VLOOKUP($G1428,Temp!$A:$C,Q$1,FALSE)</f>
        <v>#VALUE!</v>
      </c>
      <c r="R1428" s="22" t="e">
        <f>VLOOKUP($G1428,Temp!$A:$C,R$1,FALSE)</f>
        <v>#VALUE!</v>
      </c>
      <c r="S1428" s="22" t="e">
        <f>VLOOKUP($G1428,Temp!$A:$C,S$1,FALSE)</f>
        <v>#VALUE!</v>
      </c>
      <c r="T1428" s="22" t="e">
        <f>VLOOKUP($G1428,Temp!$A:$C,T$1,FALSE)</f>
        <v>#VALUE!</v>
      </c>
      <c r="U1428" s="22" t="e">
        <f>VLOOKUP($G1428,Temp!$A:$C,U$1,FALSE)</f>
        <v>#VALUE!</v>
      </c>
      <c r="V1428" s="22" t="e">
        <f>VLOOKUP($G1428,Temp!$A:$C,V$1,FALSE)</f>
        <v>#VALUE!</v>
      </c>
      <c r="W1428" s="22" t="e">
        <f>VLOOKUP($G1428,Temp!$A:$C,W$1,FALSE)</f>
        <v>#VALUE!</v>
      </c>
      <c r="X1428" s="22" t="e">
        <f>VLOOKUP($G1428,Temp!$A:$C,X$1,FALSE)</f>
        <v>#VALUE!</v>
      </c>
      <c r="Y1428" s="22">
        <f>VLOOKUP($G1428,Temp!$A:$C,Y$1,FALSE)</f>
        <v>18000000</v>
      </c>
      <c r="Z1428" s="22">
        <f>VLOOKUP($G1428,Temp!$A:$C,Z$1,FALSE)</f>
        <v>614000</v>
      </c>
      <c r="AA1428" s="22" t="e">
        <f>VLOOKUP($A1428,Searches!$A:$H,AA$1,FALSE)</f>
        <v>#N/A</v>
      </c>
      <c r="AB1428" s="22" t="e">
        <f>VLOOKUP($A1428,Searches!$A:$H,AB$1,FALSE)</f>
        <v>#N/A</v>
      </c>
      <c r="AC1428" s="22" t="e">
        <f>VLOOKUP($A1428,Searches!$A:$H,AC$1,FALSE)</f>
        <v>#N/A</v>
      </c>
      <c r="AD1428" s="22" t="e">
        <f>VLOOKUP($A1428,Searches!$A:$H,AD$1,FALSE)</f>
        <v>#N/A</v>
      </c>
      <c r="AE1428" s="22" t="e">
        <f>VLOOKUP($A1428,Searches!$A:$H,AE$1,FALSE)</f>
        <v>#N/A</v>
      </c>
      <c r="AF1428" s="22" t="e">
        <f>VLOOKUP($A1428,Searches!$A:$H,AF$1,FALSE)</f>
        <v>#N/A</v>
      </c>
      <c r="AG1428" s="22" t="e">
        <f>VLOOKUP($A1428,Searches!$A:$H,AG$1,FALSE)</f>
        <v>#N/A</v>
      </c>
      <c r="AH1428" s="22" t="str">
        <f>VLOOKUP($G1428,Temp!$D:$F,AH$1,FALSE)</f>
        <v>godaddy.com</v>
      </c>
      <c r="AI1428" s="22">
        <f>VLOOKUP($G1428,Temp!$D:$F,AI$1,FALSE)</f>
        <v>0</v>
      </c>
      <c r="AJ1428" s="22" t="str">
        <f>VLOOKUP($G1428,Temp!$D:$F,AJ$1,FALSE)</f>
        <v>WordPress</v>
      </c>
    </row>
    <row r="1429" spans="1:36" ht="16" x14ac:dyDescent="0.2">
      <c r="A1429" s="8" t="str">
        <f t="shared" si="22"/>
        <v>Eric Porres SundaySky</v>
      </c>
      <c r="B1429" s="8" t="s">
        <v>214</v>
      </c>
      <c r="C1429" s="8" t="s">
        <v>7564</v>
      </c>
      <c r="D1429" s="8" t="s">
        <v>42</v>
      </c>
      <c r="E1429" s="8" t="s">
        <v>7565</v>
      </c>
      <c r="F1429" s="8" t="s">
        <v>7566</v>
      </c>
      <c r="G1429" s="12" t="s">
        <v>7567</v>
      </c>
      <c r="H1429" s="22" t="str">
        <f>VLOOKUP($G1429,Temp!$A:$C,H$1,FALSE)</f>
        <v>sundaysky.com</v>
      </c>
      <c r="I1429" s="22" t="e">
        <f>VLOOKUP($G1429,Temp!$A:$C,I$1,FALSE)</f>
        <v>#VALUE!</v>
      </c>
      <c r="J1429" s="22" t="e">
        <f>VLOOKUP($G1429,Temp!$A:$C,J$1,FALSE)</f>
        <v>#VALUE!</v>
      </c>
      <c r="K1429" s="22" t="e">
        <f>VLOOKUP($G1429,Temp!$A:$C,K$1,FALSE)</f>
        <v>#VALUE!</v>
      </c>
      <c r="L1429" s="22" t="e">
        <f>VLOOKUP($G1429,Temp!$A:$C,L$1,FALSE)</f>
        <v>#VALUE!</v>
      </c>
      <c r="M1429" s="22" t="e">
        <f>VLOOKUP($G1429,Temp!$A:$C,M$1,FALSE)</f>
        <v>#VALUE!</v>
      </c>
      <c r="N1429" s="22" t="e">
        <f>VLOOKUP($G1429,Temp!$A:$C,N$1,FALSE)</f>
        <v>#VALUE!</v>
      </c>
      <c r="O1429" s="22" t="e">
        <f>VLOOKUP($G1429,Temp!$A:$C,O$1,FALSE)</f>
        <v>#VALUE!</v>
      </c>
      <c r="P1429" s="22" t="e">
        <f>VLOOKUP($G1429,Temp!$A:$C,P$1,FALSE)</f>
        <v>#VALUE!</v>
      </c>
      <c r="Q1429" s="22" t="e">
        <f>VLOOKUP($G1429,Temp!$A:$C,Q$1,FALSE)</f>
        <v>#VALUE!</v>
      </c>
      <c r="R1429" s="22" t="e">
        <f>VLOOKUP($G1429,Temp!$A:$C,R$1,FALSE)</f>
        <v>#VALUE!</v>
      </c>
      <c r="S1429" s="22" t="e">
        <f>VLOOKUP($G1429,Temp!$A:$C,S$1,FALSE)</f>
        <v>#VALUE!</v>
      </c>
      <c r="T1429" s="22" t="e">
        <f>VLOOKUP($G1429,Temp!$A:$C,T$1,FALSE)</f>
        <v>#VALUE!</v>
      </c>
      <c r="U1429" s="22" t="e">
        <f>VLOOKUP($G1429,Temp!$A:$C,U$1,FALSE)</f>
        <v>#VALUE!</v>
      </c>
      <c r="V1429" s="22" t="e">
        <f>VLOOKUP($G1429,Temp!$A:$C,V$1,FALSE)</f>
        <v>#VALUE!</v>
      </c>
      <c r="W1429" s="22" t="e">
        <f>VLOOKUP($G1429,Temp!$A:$C,W$1,FALSE)</f>
        <v>#VALUE!</v>
      </c>
      <c r="X1429" s="22" t="e">
        <f>VLOOKUP($G1429,Temp!$A:$C,X$1,FALSE)</f>
        <v>#VALUE!</v>
      </c>
      <c r="Y1429" s="22">
        <f>VLOOKUP($G1429,Temp!$A:$C,Y$1,FALSE)</f>
        <v>6300</v>
      </c>
      <c r="Z1429" s="22">
        <f>VLOOKUP($G1429,Temp!$A:$C,Z$1,FALSE)</f>
        <v>1600</v>
      </c>
      <c r="AA1429" s="22" t="e">
        <f>VLOOKUP($A1429,Searches!$A:$H,AA$1,FALSE)</f>
        <v>#N/A</v>
      </c>
      <c r="AB1429" s="22" t="e">
        <f>VLOOKUP($A1429,Searches!$A:$H,AB$1,FALSE)</f>
        <v>#N/A</v>
      </c>
      <c r="AC1429" s="22" t="e">
        <f>VLOOKUP($A1429,Searches!$A:$H,AC$1,FALSE)</f>
        <v>#N/A</v>
      </c>
      <c r="AD1429" s="22" t="e">
        <f>VLOOKUP($A1429,Searches!$A:$H,AD$1,FALSE)</f>
        <v>#N/A</v>
      </c>
      <c r="AE1429" s="22" t="e">
        <f>VLOOKUP($A1429,Searches!$A:$H,AE$1,FALSE)</f>
        <v>#N/A</v>
      </c>
      <c r="AF1429" s="22" t="e">
        <f>VLOOKUP($A1429,Searches!$A:$H,AF$1,FALSE)</f>
        <v>#N/A</v>
      </c>
      <c r="AG1429" s="22" t="e">
        <f>VLOOKUP($A1429,Searches!$A:$H,AG$1,FALSE)</f>
        <v>#N/A</v>
      </c>
      <c r="AH1429" s="22" t="str">
        <f>VLOOKUP($G1429,Temp!$D:$F,AH$1,FALSE)</f>
        <v>sundaysky.com</v>
      </c>
      <c r="AI1429" s="22">
        <f>VLOOKUP($G1429,Temp!$D:$F,AI$1,FALSE)</f>
        <v>0</v>
      </c>
      <c r="AJ1429" s="22" t="str">
        <f>VLOOKUP($G1429,Temp!$D:$F,AJ$1,FALSE)</f>
        <v>WordPress</v>
      </c>
    </row>
    <row r="1430" spans="1:36" ht="16" x14ac:dyDescent="0.2">
      <c r="A1430" s="8" t="str">
        <f t="shared" si="22"/>
        <v>Bruce Stewart Current, Powered by GE</v>
      </c>
      <c r="B1430" s="8" t="s">
        <v>4663</v>
      </c>
      <c r="C1430" s="8" t="s">
        <v>5432</v>
      </c>
      <c r="D1430" s="8" t="s">
        <v>42</v>
      </c>
      <c r="E1430" s="8" t="s">
        <v>634</v>
      </c>
      <c r="F1430" s="8" t="s">
        <v>9952</v>
      </c>
      <c r="G1430" s="8" t="s">
        <v>634</v>
      </c>
      <c r="H1430" s="22" t="e">
        <f>VLOOKUP($G1430,Temp!$A:$C,H$1,FALSE)</f>
        <v>#N/A</v>
      </c>
      <c r="I1430" s="22" t="e">
        <f>VLOOKUP($G1430,Temp!$A:$C,I$1,FALSE)</f>
        <v>#N/A</v>
      </c>
      <c r="J1430" s="22" t="e">
        <f>VLOOKUP($G1430,Temp!$A:$C,J$1,FALSE)</f>
        <v>#N/A</v>
      </c>
      <c r="K1430" s="22" t="e">
        <f>VLOOKUP($G1430,Temp!$A:$C,K$1,FALSE)</f>
        <v>#N/A</v>
      </c>
      <c r="L1430" s="22" t="e">
        <f>VLOOKUP($G1430,Temp!$A:$C,L$1,FALSE)</f>
        <v>#N/A</v>
      </c>
      <c r="M1430" s="22" t="e">
        <f>VLOOKUP($G1430,Temp!$A:$C,M$1,FALSE)</f>
        <v>#N/A</v>
      </c>
      <c r="N1430" s="22" t="e">
        <f>VLOOKUP($G1430,Temp!$A:$C,N$1,FALSE)</f>
        <v>#N/A</v>
      </c>
      <c r="O1430" s="22" t="e">
        <f>VLOOKUP($G1430,Temp!$A:$C,O$1,FALSE)</f>
        <v>#N/A</v>
      </c>
      <c r="P1430" s="22" t="e">
        <f>VLOOKUP($G1430,Temp!$A:$C,P$1,FALSE)</f>
        <v>#N/A</v>
      </c>
      <c r="Q1430" s="22" t="e">
        <f>VLOOKUP($G1430,Temp!$A:$C,Q$1,FALSE)</f>
        <v>#N/A</v>
      </c>
      <c r="R1430" s="22" t="e">
        <f>VLOOKUP($G1430,Temp!$A:$C,R$1,FALSE)</f>
        <v>#N/A</v>
      </c>
      <c r="S1430" s="22" t="e">
        <f>VLOOKUP($G1430,Temp!$A:$C,S$1,FALSE)</f>
        <v>#N/A</v>
      </c>
      <c r="T1430" s="22" t="e">
        <f>VLOOKUP($G1430,Temp!$A:$C,T$1,FALSE)</f>
        <v>#N/A</v>
      </c>
      <c r="U1430" s="22" t="e">
        <f>VLOOKUP($G1430,Temp!$A:$C,U$1,FALSE)</f>
        <v>#N/A</v>
      </c>
      <c r="V1430" s="22" t="e">
        <f>VLOOKUP($G1430,Temp!$A:$C,V$1,FALSE)</f>
        <v>#N/A</v>
      </c>
      <c r="W1430" s="22" t="e">
        <f>VLOOKUP($G1430,Temp!$A:$C,W$1,FALSE)</f>
        <v>#N/A</v>
      </c>
      <c r="X1430" s="22" t="e">
        <f>VLOOKUP($G1430,Temp!$A:$C,X$1,FALSE)</f>
        <v>#N/A</v>
      </c>
      <c r="Y1430" s="22" t="e">
        <f>VLOOKUP($G1430,Temp!$A:$C,Y$1,FALSE)</f>
        <v>#N/A</v>
      </c>
      <c r="Z1430" s="22" t="e">
        <f>VLOOKUP($G1430,Temp!$A:$C,Z$1,FALSE)</f>
        <v>#N/A</v>
      </c>
      <c r="AA1430" s="22" t="e">
        <f>VLOOKUP($A1430,Searches!$A:$H,AA$1,FALSE)</f>
        <v>#N/A</v>
      </c>
      <c r="AB1430" s="22" t="e">
        <f>VLOOKUP($A1430,Searches!$A:$H,AB$1,FALSE)</f>
        <v>#N/A</v>
      </c>
      <c r="AC1430" s="22" t="e">
        <f>VLOOKUP($A1430,Searches!$A:$H,AC$1,FALSE)</f>
        <v>#N/A</v>
      </c>
      <c r="AD1430" s="22" t="e">
        <f>VLOOKUP($A1430,Searches!$A:$H,AD$1,FALSE)</f>
        <v>#N/A</v>
      </c>
      <c r="AE1430" s="22" t="e">
        <f>VLOOKUP($A1430,Searches!$A:$H,AE$1,FALSE)</f>
        <v>#N/A</v>
      </c>
      <c r="AF1430" s="22" t="e">
        <f>VLOOKUP($A1430,Searches!$A:$H,AF$1,FALSE)</f>
        <v>#N/A</v>
      </c>
      <c r="AG1430" s="22" t="e">
        <f>VLOOKUP($A1430,Searches!$A:$H,AG$1,FALSE)</f>
        <v>#N/A</v>
      </c>
      <c r="AH1430" s="22" t="e">
        <f>VLOOKUP($G1430,Temp!$D:$F,AH$1,FALSE)</f>
        <v>#N/A</v>
      </c>
      <c r="AI1430" s="22" t="e">
        <f>VLOOKUP($G1430,Temp!$D:$F,AI$1,FALSE)</f>
        <v>#N/A</v>
      </c>
      <c r="AJ1430" s="22" t="e">
        <f>VLOOKUP($G1430,Temp!$D:$F,AJ$1,FALSE)</f>
        <v>#N/A</v>
      </c>
    </row>
    <row r="1431" spans="1:36" ht="16" x14ac:dyDescent="0.2">
      <c r="A1431" s="8" t="str">
        <f t="shared" si="22"/>
        <v>Joe Hyland ON24</v>
      </c>
      <c r="B1431" s="8" t="s">
        <v>1586</v>
      </c>
      <c r="C1431" s="8" t="s">
        <v>5802</v>
      </c>
      <c r="D1431" s="8" t="s">
        <v>42</v>
      </c>
      <c r="E1431" s="8" t="s">
        <v>5803</v>
      </c>
      <c r="F1431" s="8" t="s">
        <v>5804</v>
      </c>
      <c r="G1431" s="12" t="s">
        <v>5805</v>
      </c>
      <c r="H1431" s="22" t="str">
        <f>VLOOKUP($G1431,Temp!$A:$C,H$1,FALSE)</f>
        <v>on24.com</v>
      </c>
      <c r="I1431" s="22" t="e">
        <f>VLOOKUP($G1431,Temp!$A:$C,I$1,FALSE)</f>
        <v>#VALUE!</v>
      </c>
      <c r="J1431" s="22" t="e">
        <f>VLOOKUP($G1431,Temp!$A:$C,J$1,FALSE)</f>
        <v>#VALUE!</v>
      </c>
      <c r="K1431" s="22" t="e">
        <f>VLOOKUP($G1431,Temp!$A:$C,K$1,FALSE)</f>
        <v>#VALUE!</v>
      </c>
      <c r="L1431" s="22" t="e">
        <f>VLOOKUP($G1431,Temp!$A:$C,L$1,FALSE)</f>
        <v>#VALUE!</v>
      </c>
      <c r="M1431" s="22" t="e">
        <f>VLOOKUP($G1431,Temp!$A:$C,M$1,FALSE)</f>
        <v>#VALUE!</v>
      </c>
      <c r="N1431" s="22" t="e">
        <f>VLOOKUP($G1431,Temp!$A:$C,N$1,FALSE)</f>
        <v>#VALUE!</v>
      </c>
      <c r="O1431" s="22" t="e">
        <f>VLOOKUP($G1431,Temp!$A:$C,O$1,FALSE)</f>
        <v>#VALUE!</v>
      </c>
      <c r="P1431" s="22" t="e">
        <f>VLOOKUP($G1431,Temp!$A:$C,P$1,FALSE)</f>
        <v>#VALUE!</v>
      </c>
      <c r="Q1431" s="22" t="e">
        <f>VLOOKUP($G1431,Temp!$A:$C,Q$1,FALSE)</f>
        <v>#VALUE!</v>
      </c>
      <c r="R1431" s="22" t="e">
        <f>VLOOKUP($G1431,Temp!$A:$C,R$1,FALSE)</f>
        <v>#VALUE!</v>
      </c>
      <c r="S1431" s="22" t="e">
        <f>VLOOKUP($G1431,Temp!$A:$C,S$1,FALSE)</f>
        <v>#VALUE!</v>
      </c>
      <c r="T1431" s="22" t="e">
        <f>VLOOKUP($G1431,Temp!$A:$C,T$1,FALSE)</f>
        <v>#VALUE!</v>
      </c>
      <c r="U1431" s="22" t="e">
        <f>VLOOKUP($G1431,Temp!$A:$C,U$1,FALSE)</f>
        <v>#VALUE!</v>
      </c>
      <c r="V1431" s="22" t="e">
        <f>VLOOKUP($G1431,Temp!$A:$C,V$1,FALSE)</f>
        <v>#VALUE!</v>
      </c>
      <c r="W1431" s="22" t="e">
        <f>VLOOKUP($G1431,Temp!$A:$C,W$1,FALSE)</f>
        <v>#VALUE!</v>
      </c>
      <c r="X1431" s="22" t="e">
        <f>VLOOKUP($G1431,Temp!$A:$C,X$1,FALSE)</f>
        <v>#VALUE!</v>
      </c>
      <c r="Y1431" s="22">
        <f>VLOOKUP($G1431,Temp!$A:$C,Y$1,FALSE)</f>
        <v>67800</v>
      </c>
      <c r="Z1431" s="22">
        <f>VLOOKUP($G1431,Temp!$A:$C,Z$1,FALSE)</f>
        <v>34100</v>
      </c>
      <c r="AA1431" s="22" t="e">
        <f>VLOOKUP($A1431,Searches!$A:$H,AA$1,FALSE)</f>
        <v>#N/A</v>
      </c>
      <c r="AB1431" s="22" t="e">
        <f>VLOOKUP($A1431,Searches!$A:$H,AB$1,FALSE)</f>
        <v>#N/A</v>
      </c>
      <c r="AC1431" s="22" t="e">
        <f>VLOOKUP($A1431,Searches!$A:$H,AC$1,FALSE)</f>
        <v>#N/A</v>
      </c>
      <c r="AD1431" s="22" t="e">
        <f>VLOOKUP($A1431,Searches!$A:$H,AD$1,FALSE)</f>
        <v>#N/A</v>
      </c>
      <c r="AE1431" s="22" t="e">
        <f>VLOOKUP($A1431,Searches!$A:$H,AE$1,FALSE)</f>
        <v>#N/A</v>
      </c>
      <c r="AF1431" s="22" t="e">
        <f>VLOOKUP($A1431,Searches!$A:$H,AF$1,FALSE)</f>
        <v>#N/A</v>
      </c>
      <c r="AG1431" s="22" t="e">
        <f>VLOOKUP($A1431,Searches!$A:$H,AG$1,FALSE)</f>
        <v>#N/A</v>
      </c>
      <c r="AH1431" s="22" t="str">
        <f>VLOOKUP($G1431,Temp!$D:$F,AH$1,FALSE)</f>
        <v>on24.com</v>
      </c>
      <c r="AI1431" s="22" t="str">
        <f>VLOOKUP($G1431,Temp!$D:$F,AI$1,FALSE)</f>
        <v>Marketo</v>
      </c>
      <c r="AJ1431" s="22" t="str">
        <f>VLOOKUP($G1431,Temp!$D:$F,AJ$1,FALSE)</f>
        <v>WordPress</v>
      </c>
    </row>
    <row r="1432" spans="1:36" ht="16" x14ac:dyDescent="0.2">
      <c r="A1432" s="8" t="str">
        <f t="shared" si="22"/>
        <v>Kevin Cochrane BloomReach</v>
      </c>
      <c r="B1432" s="8" t="s">
        <v>2277</v>
      </c>
      <c r="C1432" s="8" t="s">
        <v>7000</v>
      </c>
      <c r="D1432" s="8" t="s">
        <v>42</v>
      </c>
      <c r="E1432" s="8" t="s">
        <v>7001</v>
      </c>
      <c r="F1432" s="8" t="s">
        <v>7002</v>
      </c>
      <c r="G1432" s="12" t="s">
        <v>7003</v>
      </c>
      <c r="H1432" s="22" t="str">
        <f>VLOOKUP($G1432,Temp!$A:$C,H$1,FALSE)</f>
        <v>bloomreach.com</v>
      </c>
      <c r="I1432" s="22" t="e">
        <f>VLOOKUP($G1432,Temp!$A:$C,I$1,FALSE)</f>
        <v>#VALUE!</v>
      </c>
      <c r="J1432" s="22" t="e">
        <f>VLOOKUP($G1432,Temp!$A:$C,J$1,FALSE)</f>
        <v>#VALUE!</v>
      </c>
      <c r="K1432" s="22" t="e">
        <f>VLOOKUP($G1432,Temp!$A:$C,K$1,FALSE)</f>
        <v>#VALUE!</v>
      </c>
      <c r="L1432" s="22" t="e">
        <f>VLOOKUP($G1432,Temp!$A:$C,L$1,FALSE)</f>
        <v>#VALUE!</v>
      </c>
      <c r="M1432" s="22" t="e">
        <f>VLOOKUP($G1432,Temp!$A:$C,M$1,FALSE)</f>
        <v>#VALUE!</v>
      </c>
      <c r="N1432" s="22" t="e">
        <f>VLOOKUP($G1432,Temp!$A:$C,N$1,FALSE)</f>
        <v>#VALUE!</v>
      </c>
      <c r="O1432" s="22" t="e">
        <f>VLOOKUP($G1432,Temp!$A:$C,O$1,FALSE)</f>
        <v>#VALUE!</v>
      </c>
      <c r="P1432" s="22" t="e">
        <f>VLOOKUP($G1432,Temp!$A:$C,P$1,FALSE)</f>
        <v>#VALUE!</v>
      </c>
      <c r="Q1432" s="22" t="e">
        <f>VLOOKUP($G1432,Temp!$A:$C,Q$1,FALSE)</f>
        <v>#VALUE!</v>
      </c>
      <c r="R1432" s="22" t="e">
        <f>VLOOKUP($G1432,Temp!$A:$C,R$1,FALSE)</f>
        <v>#VALUE!</v>
      </c>
      <c r="S1432" s="22" t="e">
        <f>VLOOKUP($G1432,Temp!$A:$C,S$1,FALSE)</f>
        <v>#VALUE!</v>
      </c>
      <c r="T1432" s="22" t="e">
        <f>VLOOKUP($G1432,Temp!$A:$C,T$1,FALSE)</f>
        <v>#VALUE!</v>
      </c>
      <c r="U1432" s="22" t="e">
        <f>VLOOKUP($G1432,Temp!$A:$C,U$1,FALSE)</f>
        <v>#VALUE!</v>
      </c>
      <c r="V1432" s="22" t="e">
        <f>VLOOKUP($G1432,Temp!$A:$C,V$1,FALSE)</f>
        <v>#VALUE!</v>
      </c>
      <c r="W1432" s="22" t="e">
        <f>VLOOKUP($G1432,Temp!$A:$C,W$1,FALSE)</f>
        <v>#VALUE!</v>
      </c>
      <c r="X1432" s="22" t="e">
        <f>VLOOKUP($G1432,Temp!$A:$C,X$1,FALSE)</f>
        <v>#VALUE!</v>
      </c>
      <c r="Y1432" s="22">
        <f>VLOOKUP($G1432,Temp!$A:$C,Y$1,FALSE)</f>
        <v>1500</v>
      </c>
      <c r="Z1432" s="22">
        <f>VLOOKUP($G1432,Temp!$A:$C,Z$1,FALSE)</f>
        <v>1400</v>
      </c>
      <c r="AA1432" s="22" t="str">
        <f>VLOOKUP($A1432,Searches!$A:$H,AA$1,FALSE)</f>
        <v>Kevin Cochrane</v>
      </c>
      <c r="AB1432" s="22" t="str">
        <f>VLOOKUP($A1432,Searches!$A:$H,AB$1,FALSE)</f>
        <v>BloomReach</v>
      </c>
      <c r="AC1432" s="22" t="str">
        <f>VLOOKUP($A1432,Searches!$A:$H,AC$1,FALSE)</f>
        <v>Chief Marketing Officer</v>
      </c>
      <c r="AD1432" s="22" t="str">
        <f>VLOOKUP($A1432,Searches!$A:$H,AD$1,FALSE)</f>
        <v>2nd</v>
      </c>
      <c r="AE1432" s="22" t="str">
        <f>VLOOKUP($A1432,Searches!$A:$H,AE$1,FALSE)</f>
        <v>Open link</v>
      </c>
      <c r="AF1432" s="22" t="str">
        <f>VLOOKUP($A1432,Searches!$A:$H,AF$1,FALSE)</f>
        <v>San Francisco Bay Area</v>
      </c>
      <c r="AG1432" s="22" t="str">
        <f>VLOOKUP($A1432,Searches!$A:$H,AG$1,FALSE)</f>
        <v>https://www.linkedin.com/sales/profile/330414,qmBn,NAME_SEARCH?moduleKey=peopleSearchResults&amp;pageKey=sales-search3-people-refinement&amp;contextId=60BC92C971D70515801E49D6842B0000&amp;requestId=22dcc521-017c-4a62-989c-d4ce272098af&amp;action=CLICK&amp;target=urn%3Ali%3AsalesLead%3A(-1%2C330414)&amp;pageNumber=16&amp;targetEl=profilelink&amp;position=22&amp;trk=lss-serp-result-lead_photo</v>
      </c>
      <c r="AH1432" s="22" t="str">
        <f>VLOOKUP($G1432,Temp!$D:$F,AH$1,FALSE)</f>
        <v>bloomreach.com</v>
      </c>
      <c r="AI1432" s="22" t="str">
        <f>VLOOKUP($G1432,Temp!$D:$F,AI$1,FALSE)</f>
        <v>Marketo</v>
      </c>
      <c r="AJ1432" s="22" t="str">
        <f>VLOOKUP($G1432,Temp!$D:$F,AJ$1,FALSE)</f>
        <v>WordPress</v>
      </c>
    </row>
    <row r="1433" spans="1:36" ht="16" x14ac:dyDescent="0.2">
      <c r="A1433" s="8" t="str">
        <f t="shared" si="22"/>
        <v>Michael Williams Symantec</v>
      </c>
      <c r="B1433" s="8" t="s">
        <v>1203</v>
      </c>
      <c r="C1433" s="8" t="s">
        <v>3666</v>
      </c>
      <c r="D1433" s="8" t="s">
        <v>42</v>
      </c>
      <c r="E1433" s="8" t="s">
        <v>9955</v>
      </c>
      <c r="F1433" s="8" t="s">
        <v>8968</v>
      </c>
      <c r="G1433" s="12" t="s">
        <v>8324</v>
      </c>
      <c r="H1433" s="22" t="str">
        <f>VLOOKUP($G1433,Temp!$A:$C,H$1,FALSE)</f>
        <v>symantec.com</v>
      </c>
      <c r="I1433" s="22" t="e">
        <f>VLOOKUP($G1433,Temp!$A:$C,I$1,FALSE)</f>
        <v>#VALUE!</v>
      </c>
      <c r="J1433" s="22" t="e">
        <f>VLOOKUP($G1433,Temp!$A:$C,J$1,FALSE)</f>
        <v>#VALUE!</v>
      </c>
      <c r="K1433" s="22" t="e">
        <f>VLOOKUP($G1433,Temp!$A:$C,K$1,FALSE)</f>
        <v>#VALUE!</v>
      </c>
      <c r="L1433" s="22" t="e">
        <f>VLOOKUP($G1433,Temp!$A:$C,L$1,FALSE)</f>
        <v>#VALUE!</v>
      </c>
      <c r="M1433" s="22" t="e">
        <f>VLOOKUP($G1433,Temp!$A:$C,M$1,FALSE)</f>
        <v>#VALUE!</v>
      </c>
      <c r="N1433" s="22" t="e">
        <f>VLOOKUP($G1433,Temp!$A:$C,N$1,FALSE)</f>
        <v>#VALUE!</v>
      </c>
      <c r="O1433" s="22" t="e">
        <f>VLOOKUP($G1433,Temp!$A:$C,O$1,FALSE)</f>
        <v>#VALUE!</v>
      </c>
      <c r="P1433" s="22" t="e">
        <f>VLOOKUP($G1433,Temp!$A:$C,P$1,FALSE)</f>
        <v>#VALUE!</v>
      </c>
      <c r="Q1433" s="22" t="e">
        <f>VLOOKUP($G1433,Temp!$A:$C,Q$1,FALSE)</f>
        <v>#VALUE!</v>
      </c>
      <c r="R1433" s="22" t="e">
        <f>VLOOKUP($G1433,Temp!$A:$C,R$1,FALSE)</f>
        <v>#VALUE!</v>
      </c>
      <c r="S1433" s="22" t="e">
        <f>VLOOKUP($G1433,Temp!$A:$C,S$1,FALSE)</f>
        <v>#VALUE!</v>
      </c>
      <c r="T1433" s="22" t="e">
        <f>VLOOKUP($G1433,Temp!$A:$C,T$1,FALSE)</f>
        <v>#VALUE!</v>
      </c>
      <c r="U1433" s="22" t="e">
        <f>VLOOKUP($G1433,Temp!$A:$C,U$1,FALSE)</f>
        <v>#VALUE!</v>
      </c>
      <c r="V1433" s="22" t="e">
        <f>VLOOKUP($G1433,Temp!$A:$C,V$1,FALSE)</f>
        <v>#VALUE!</v>
      </c>
      <c r="W1433" s="22" t="e">
        <f>VLOOKUP($G1433,Temp!$A:$C,W$1,FALSE)</f>
        <v>#VALUE!</v>
      </c>
      <c r="X1433" s="22" t="e">
        <f>VLOOKUP($G1433,Temp!$A:$C,X$1,FALSE)</f>
        <v>#VALUE!</v>
      </c>
      <c r="Y1433" s="22">
        <f>VLOOKUP($G1433,Temp!$A:$C,Y$1,FALSE)</f>
        <v>1500000</v>
      </c>
      <c r="Z1433" s="22">
        <f>VLOOKUP($G1433,Temp!$A:$C,Z$1,FALSE)</f>
        <v>99100</v>
      </c>
      <c r="AA1433" s="22" t="e">
        <f>VLOOKUP($A1433,Searches!$A:$H,AA$1,FALSE)</f>
        <v>#N/A</v>
      </c>
      <c r="AB1433" s="22" t="e">
        <f>VLOOKUP($A1433,Searches!$A:$H,AB$1,FALSE)</f>
        <v>#N/A</v>
      </c>
      <c r="AC1433" s="22" t="e">
        <f>VLOOKUP($A1433,Searches!$A:$H,AC$1,FALSE)</f>
        <v>#N/A</v>
      </c>
      <c r="AD1433" s="22" t="e">
        <f>VLOOKUP($A1433,Searches!$A:$H,AD$1,FALSE)</f>
        <v>#N/A</v>
      </c>
      <c r="AE1433" s="22" t="e">
        <f>VLOOKUP($A1433,Searches!$A:$H,AE$1,FALSE)</f>
        <v>#N/A</v>
      </c>
      <c r="AF1433" s="22" t="e">
        <f>VLOOKUP($A1433,Searches!$A:$H,AF$1,FALSE)</f>
        <v>#N/A</v>
      </c>
      <c r="AG1433" s="22" t="e">
        <f>VLOOKUP($A1433,Searches!$A:$H,AG$1,FALSE)</f>
        <v>#N/A</v>
      </c>
      <c r="AH1433" s="22" t="str">
        <f>VLOOKUP($G1433,Temp!$D:$F,AH$1,FALSE)</f>
        <v>symantec.com</v>
      </c>
      <c r="AI1433" s="22" t="str">
        <f>VLOOKUP($G1433,Temp!$D:$F,AI$1,FALSE)</f>
        <v>Eloqua</v>
      </c>
      <c r="AJ1433" s="22" t="str">
        <f>VLOOKUP($G1433,Temp!$D:$F,AJ$1,FALSE)</f>
        <v>WordPress</v>
      </c>
    </row>
    <row r="1434" spans="1:36" ht="16" x14ac:dyDescent="0.2">
      <c r="A1434" s="8" t="str">
        <f t="shared" si="22"/>
        <v>Moody Glasgow Glassdoor</v>
      </c>
      <c r="B1434" s="8" t="s">
        <v>8616</v>
      </c>
      <c r="C1434" s="8" t="s">
        <v>8617</v>
      </c>
      <c r="D1434" s="8" t="s">
        <v>42</v>
      </c>
      <c r="E1434" s="8" t="s">
        <v>8619</v>
      </c>
      <c r="F1434" s="8" t="s">
        <v>8620</v>
      </c>
      <c r="G1434" s="12" t="s">
        <v>8621</v>
      </c>
      <c r="H1434" s="22" t="str">
        <f>VLOOKUP($G1434,Temp!$A:$C,H$1,FALSE)</f>
        <v>glassdoor.com</v>
      </c>
      <c r="I1434" s="22" t="e">
        <f>VLOOKUP($G1434,Temp!$A:$C,I$1,FALSE)</f>
        <v>#VALUE!</v>
      </c>
      <c r="J1434" s="22" t="e">
        <f>VLOOKUP($G1434,Temp!$A:$C,J$1,FALSE)</f>
        <v>#VALUE!</v>
      </c>
      <c r="K1434" s="22" t="e">
        <f>VLOOKUP($G1434,Temp!$A:$C,K$1,FALSE)</f>
        <v>#VALUE!</v>
      </c>
      <c r="L1434" s="22" t="e">
        <f>VLOOKUP($G1434,Temp!$A:$C,L$1,FALSE)</f>
        <v>#VALUE!</v>
      </c>
      <c r="M1434" s="22" t="e">
        <f>VLOOKUP($G1434,Temp!$A:$C,M$1,FALSE)</f>
        <v>#VALUE!</v>
      </c>
      <c r="N1434" s="22" t="e">
        <f>VLOOKUP($G1434,Temp!$A:$C,N$1,FALSE)</f>
        <v>#VALUE!</v>
      </c>
      <c r="O1434" s="22" t="e">
        <f>VLOOKUP($G1434,Temp!$A:$C,O$1,FALSE)</f>
        <v>#VALUE!</v>
      </c>
      <c r="P1434" s="22" t="e">
        <f>VLOOKUP($G1434,Temp!$A:$C,P$1,FALSE)</f>
        <v>#VALUE!</v>
      </c>
      <c r="Q1434" s="22" t="e">
        <f>VLOOKUP($G1434,Temp!$A:$C,Q$1,FALSE)</f>
        <v>#VALUE!</v>
      </c>
      <c r="R1434" s="22" t="e">
        <f>VLOOKUP($G1434,Temp!$A:$C,R$1,FALSE)</f>
        <v>#VALUE!</v>
      </c>
      <c r="S1434" s="22" t="e">
        <f>VLOOKUP($G1434,Temp!$A:$C,S$1,FALSE)</f>
        <v>#VALUE!</v>
      </c>
      <c r="T1434" s="22" t="e">
        <f>VLOOKUP($G1434,Temp!$A:$C,T$1,FALSE)</f>
        <v>#VALUE!</v>
      </c>
      <c r="U1434" s="22" t="e">
        <f>VLOOKUP($G1434,Temp!$A:$C,U$1,FALSE)</f>
        <v>#VALUE!</v>
      </c>
      <c r="V1434" s="22" t="e">
        <f>VLOOKUP($G1434,Temp!$A:$C,V$1,FALSE)</f>
        <v>#VALUE!</v>
      </c>
      <c r="W1434" s="22" t="e">
        <f>VLOOKUP($G1434,Temp!$A:$C,W$1,FALSE)</f>
        <v>#VALUE!</v>
      </c>
      <c r="X1434" s="22" t="e">
        <f>VLOOKUP($G1434,Temp!$A:$C,X$1,FALSE)</f>
        <v>#VALUE!</v>
      </c>
      <c r="Y1434" s="22">
        <f>VLOOKUP($G1434,Temp!$A:$C,Y$1,FALSE)</f>
        <v>49000000</v>
      </c>
      <c r="Z1434" s="22">
        <f>VLOOKUP($G1434,Temp!$A:$C,Z$1,FALSE)</f>
        <v>32000</v>
      </c>
      <c r="AA1434" s="22" t="e">
        <f>VLOOKUP($A1434,Searches!$A:$H,AA$1,FALSE)</f>
        <v>#N/A</v>
      </c>
      <c r="AB1434" s="22" t="e">
        <f>VLOOKUP($A1434,Searches!$A:$H,AB$1,FALSE)</f>
        <v>#N/A</v>
      </c>
      <c r="AC1434" s="22" t="e">
        <f>VLOOKUP($A1434,Searches!$A:$H,AC$1,FALSE)</f>
        <v>#N/A</v>
      </c>
      <c r="AD1434" s="22" t="e">
        <f>VLOOKUP($A1434,Searches!$A:$H,AD$1,FALSE)</f>
        <v>#N/A</v>
      </c>
      <c r="AE1434" s="22" t="e">
        <f>VLOOKUP($A1434,Searches!$A:$H,AE$1,FALSE)</f>
        <v>#N/A</v>
      </c>
      <c r="AF1434" s="22" t="e">
        <f>VLOOKUP($A1434,Searches!$A:$H,AF$1,FALSE)</f>
        <v>#N/A</v>
      </c>
      <c r="AG1434" s="22" t="e">
        <f>VLOOKUP($A1434,Searches!$A:$H,AG$1,FALSE)</f>
        <v>#N/A</v>
      </c>
      <c r="AH1434" s="22" t="str">
        <f>VLOOKUP($G1434,Temp!$D:$F,AH$1,FALSE)</f>
        <v>glassdoor.com</v>
      </c>
      <c r="AI1434" s="22" t="str">
        <f>VLOOKUP($G1434,Temp!$D:$F,AI$1,FALSE)</f>
        <v>Marketo</v>
      </c>
      <c r="AJ1434" s="22" t="str">
        <f>VLOOKUP($G1434,Temp!$D:$F,AJ$1,FALSE)</f>
        <v>WordPress</v>
      </c>
    </row>
    <row r="1435" spans="1:36" ht="16" x14ac:dyDescent="0.2">
      <c r="A1435" s="8" t="str">
        <f t="shared" si="22"/>
        <v>Rip Gerber Vlocity</v>
      </c>
      <c r="B1435" s="8" t="s">
        <v>1498</v>
      </c>
      <c r="C1435" s="8" t="s">
        <v>1499</v>
      </c>
      <c r="D1435" s="8" t="s">
        <v>1500</v>
      </c>
      <c r="E1435" s="8" t="s">
        <v>1501</v>
      </c>
      <c r="F1435" s="8" t="s">
        <v>1503</v>
      </c>
      <c r="G1435" s="12" t="s">
        <v>1505</v>
      </c>
      <c r="H1435" s="22" t="str">
        <f>VLOOKUP($G1435,Temp!$A:$C,H$1,FALSE)</f>
        <v>vlocity.com</v>
      </c>
      <c r="I1435" s="22" t="e">
        <f>VLOOKUP($G1435,Temp!$A:$C,I$1,FALSE)</f>
        <v>#VALUE!</v>
      </c>
      <c r="J1435" s="22" t="e">
        <f>VLOOKUP($G1435,Temp!$A:$C,J$1,FALSE)</f>
        <v>#VALUE!</v>
      </c>
      <c r="K1435" s="22" t="e">
        <f>VLOOKUP($G1435,Temp!$A:$C,K$1,FALSE)</f>
        <v>#VALUE!</v>
      </c>
      <c r="L1435" s="22" t="e">
        <f>VLOOKUP($G1435,Temp!$A:$C,L$1,FALSE)</f>
        <v>#VALUE!</v>
      </c>
      <c r="M1435" s="22" t="e">
        <f>VLOOKUP($G1435,Temp!$A:$C,M$1,FALSE)</f>
        <v>#VALUE!</v>
      </c>
      <c r="N1435" s="22" t="e">
        <f>VLOOKUP($G1435,Temp!$A:$C,N$1,FALSE)</f>
        <v>#VALUE!</v>
      </c>
      <c r="O1435" s="22" t="e">
        <f>VLOOKUP($G1435,Temp!$A:$C,O$1,FALSE)</f>
        <v>#VALUE!</v>
      </c>
      <c r="P1435" s="22" t="e">
        <f>VLOOKUP($G1435,Temp!$A:$C,P$1,FALSE)</f>
        <v>#VALUE!</v>
      </c>
      <c r="Q1435" s="22" t="e">
        <f>VLOOKUP($G1435,Temp!$A:$C,Q$1,FALSE)</f>
        <v>#VALUE!</v>
      </c>
      <c r="R1435" s="22" t="e">
        <f>VLOOKUP($G1435,Temp!$A:$C,R$1,FALSE)</f>
        <v>#VALUE!</v>
      </c>
      <c r="S1435" s="22" t="e">
        <f>VLOOKUP($G1435,Temp!$A:$C,S$1,FALSE)</f>
        <v>#VALUE!</v>
      </c>
      <c r="T1435" s="22" t="e">
        <f>VLOOKUP($G1435,Temp!$A:$C,T$1,FALSE)</f>
        <v>#VALUE!</v>
      </c>
      <c r="U1435" s="22" t="e">
        <f>VLOOKUP($G1435,Temp!$A:$C,U$1,FALSE)</f>
        <v>#VALUE!</v>
      </c>
      <c r="V1435" s="22" t="e">
        <f>VLOOKUP($G1435,Temp!$A:$C,V$1,FALSE)</f>
        <v>#VALUE!</v>
      </c>
      <c r="W1435" s="22" t="e">
        <f>VLOOKUP($G1435,Temp!$A:$C,W$1,FALSE)</f>
        <v>#VALUE!</v>
      </c>
      <c r="X1435" s="22" t="e">
        <f>VLOOKUP($G1435,Temp!$A:$C,X$1,FALSE)</f>
        <v>#VALUE!</v>
      </c>
      <c r="Y1435" s="22">
        <f>VLOOKUP($G1435,Temp!$A:$C,Y$1,FALSE)</f>
        <v>2700</v>
      </c>
      <c r="Z1435" s="22">
        <f>VLOOKUP($G1435,Temp!$A:$C,Z$1,FALSE)</f>
        <v>920</v>
      </c>
      <c r="AA1435" s="22" t="str">
        <f>VLOOKUP($A1435,Searches!$A:$H,AA$1,FALSE)</f>
        <v>Rip Gerber</v>
      </c>
      <c r="AB1435" s="22" t="str">
        <f>VLOOKUP($A1435,Searches!$A:$H,AB$1,FALSE)</f>
        <v>Vlocity</v>
      </c>
      <c r="AC1435" s="22" t="str">
        <f>VLOOKUP($A1435,Searches!$A:$H,AC$1,FALSE)</f>
        <v>Chief Marketing &amp; Alliance Officer | APAC Executive Leader</v>
      </c>
      <c r="AD1435" s="22" t="str">
        <f>VLOOKUP($A1435,Searches!$A:$H,AD$1,FALSE)</f>
        <v>2nd</v>
      </c>
      <c r="AE1435" s="22" t="str">
        <f>VLOOKUP($A1435,Searches!$A:$H,AE$1,FALSE)</f>
        <v/>
      </c>
      <c r="AF1435" s="22" t="str">
        <f>VLOOKUP($A1435,Searches!$A:$H,AF$1,FALSE)</f>
        <v>San Francisco Bay Area</v>
      </c>
      <c r="AG1435" s="22" t="str">
        <f>VLOOKUP($A1435,Searches!$A:$H,AG$1,FALSE)</f>
        <v>https://www.linkedin.com/sales/profile/160966,A-qe,NAME_SEARCH?moduleKey=peopleSearchResults&amp;pageKey=sales-search3-people-refinement&amp;contextId=60BC92C971D70515801E49D6842B0000&amp;requestId=0d8999dc-ee2c-43da-aea7-b0b169d0effc&amp;action=CLICK&amp;target=urn%3Ali%3AsalesLead%3A(-1%2C160966)&amp;pageNumber=17&amp;targetEl=profilelink&amp;position=8&amp;trk=lss-serp-result-lead_photo</v>
      </c>
      <c r="AH1435" s="22" t="e">
        <f>VLOOKUP($G1435,Temp!$D:$F,AH$1,FALSE)</f>
        <v>#N/A</v>
      </c>
      <c r="AI1435" s="22" t="e">
        <f>VLOOKUP($G1435,Temp!$D:$F,AI$1,FALSE)</f>
        <v>#N/A</v>
      </c>
      <c r="AJ1435" s="22" t="e">
        <f>VLOOKUP($G1435,Temp!$D:$F,AJ$1,FALSE)</f>
        <v>#N/A</v>
      </c>
    </row>
    <row r="1436" spans="1:36" ht="16" x14ac:dyDescent="0.2">
      <c r="A1436" s="8" t="str">
        <f t="shared" si="22"/>
        <v>Ashley Stirrup Talend</v>
      </c>
      <c r="B1436" s="8" t="s">
        <v>8392</v>
      </c>
      <c r="C1436" s="8" t="s">
        <v>8393</v>
      </c>
      <c r="D1436" s="8" t="s">
        <v>42</v>
      </c>
      <c r="E1436" s="8" t="s">
        <v>8394</v>
      </c>
      <c r="F1436" s="8" t="s">
        <v>8395</v>
      </c>
      <c r="G1436" s="12" t="s">
        <v>8396</v>
      </c>
      <c r="H1436" s="22" t="str">
        <f>VLOOKUP($G1436,Temp!$A:$C,H$1,FALSE)</f>
        <v>talend.com</v>
      </c>
      <c r="I1436" s="22" t="e">
        <f>VLOOKUP($G1436,Temp!$A:$C,I$1,FALSE)</f>
        <v>#VALUE!</v>
      </c>
      <c r="J1436" s="22" t="e">
        <f>VLOOKUP($G1436,Temp!$A:$C,J$1,FALSE)</f>
        <v>#VALUE!</v>
      </c>
      <c r="K1436" s="22" t="e">
        <f>VLOOKUP($G1436,Temp!$A:$C,K$1,FALSE)</f>
        <v>#VALUE!</v>
      </c>
      <c r="L1436" s="22" t="e">
        <f>VLOOKUP($G1436,Temp!$A:$C,L$1,FALSE)</f>
        <v>#VALUE!</v>
      </c>
      <c r="M1436" s="22" t="e">
        <f>VLOOKUP($G1436,Temp!$A:$C,M$1,FALSE)</f>
        <v>#VALUE!</v>
      </c>
      <c r="N1436" s="22" t="e">
        <f>VLOOKUP($G1436,Temp!$A:$C,N$1,FALSE)</f>
        <v>#VALUE!</v>
      </c>
      <c r="O1436" s="22" t="e">
        <f>VLOOKUP($G1436,Temp!$A:$C,O$1,FALSE)</f>
        <v>#VALUE!</v>
      </c>
      <c r="P1436" s="22" t="e">
        <f>VLOOKUP($G1436,Temp!$A:$C,P$1,FALSE)</f>
        <v>#VALUE!</v>
      </c>
      <c r="Q1436" s="22" t="e">
        <f>VLOOKUP($G1436,Temp!$A:$C,Q$1,FALSE)</f>
        <v>#VALUE!</v>
      </c>
      <c r="R1436" s="22" t="e">
        <f>VLOOKUP($G1436,Temp!$A:$C,R$1,FALSE)</f>
        <v>#VALUE!</v>
      </c>
      <c r="S1436" s="22" t="e">
        <f>VLOOKUP($G1436,Temp!$A:$C,S$1,FALSE)</f>
        <v>#VALUE!</v>
      </c>
      <c r="T1436" s="22" t="e">
        <f>VLOOKUP($G1436,Temp!$A:$C,T$1,FALSE)</f>
        <v>#VALUE!</v>
      </c>
      <c r="U1436" s="22" t="e">
        <f>VLOOKUP($G1436,Temp!$A:$C,U$1,FALSE)</f>
        <v>#VALUE!</v>
      </c>
      <c r="V1436" s="22" t="e">
        <f>VLOOKUP($G1436,Temp!$A:$C,V$1,FALSE)</f>
        <v>#VALUE!</v>
      </c>
      <c r="W1436" s="22" t="e">
        <f>VLOOKUP($G1436,Temp!$A:$C,W$1,FALSE)</f>
        <v>#VALUE!</v>
      </c>
      <c r="X1436" s="22" t="e">
        <f>VLOOKUP($G1436,Temp!$A:$C,X$1,FALSE)</f>
        <v>#VALUE!</v>
      </c>
      <c r="Y1436" s="22">
        <f>VLOOKUP($G1436,Temp!$A:$C,Y$1,FALSE)</f>
        <v>141000</v>
      </c>
      <c r="Z1436" s="22">
        <f>VLOOKUP($G1436,Temp!$A:$C,Z$1,FALSE)</f>
        <v>16300</v>
      </c>
      <c r="AA1436" s="22" t="str">
        <f>VLOOKUP($A1436,Searches!$A:$H,AA$1,FALSE)</f>
        <v>Ashley Stirrup</v>
      </c>
      <c r="AB1436" s="22" t="str">
        <f>VLOOKUP($A1436,Searches!$A:$H,AB$1,FALSE)</f>
        <v>Talend</v>
      </c>
      <c r="AC1436" s="22" t="str">
        <f>VLOOKUP($A1436,Searches!$A:$H,AC$1,FALSE)</f>
        <v>Chief Marketing Officer</v>
      </c>
      <c r="AD1436" s="22" t="str">
        <f>VLOOKUP($A1436,Searches!$A:$H,AD$1,FALSE)</f>
        <v>2nd</v>
      </c>
      <c r="AE1436" s="22" t="str">
        <f>VLOOKUP($A1436,Searches!$A:$H,AE$1,FALSE)</f>
        <v/>
      </c>
      <c r="AF1436" s="22" t="str">
        <f>VLOOKUP($A1436,Searches!$A:$H,AF$1,FALSE)</f>
        <v>San Francisco Bay Area</v>
      </c>
      <c r="AG1436" s="22" t="str">
        <f>VLOOKUP($A1436,Searches!$A:$H,AG$1,FALSE)</f>
        <v>https://www.linkedin.com/sales/profile/1029146,4CGd,NAME_SEARCH?moduleKey=peopleSearchResults&amp;pageKey=sales-search3-people-refinement&amp;contextId=60BC92C971D70515801E49D6842B0000&amp;requestId=0d8999dc-ee2c-43da-aea7-b0b169d0effc&amp;action=CLICK&amp;target=urn%3Ali%3AsalesLead%3A(-1%2C1029146)&amp;pageNumber=17&amp;targetEl=profilelink&amp;position=11&amp;trk=lss-serp-result-lead_photo</v>
      </c>
      <c r="AH1436" s="22" t="str">
        <f>VLOOKUP($G1436,Temp!$D:$F,AH$1,FALSE)</f>
        <v>talend.com</v>
      </c>
      <c r="AI1436" s="22" t="str">
        <f>VLOOKUP($G1436,Temp!$D:$F,AI$1,FALSE)</f>
        <v>Marketo</v>
      </c>
      <c r="AJ1436" s="22" t="str">
        <f>VLOOKUP($G1436,Temp!$D:$F,AJ$1,FALSE)</f>
        <v>WordPress</v>
      </c>
    </row>
    <row r="1437" spans="1:36" ht="16" x14ac:dyDescent="0.2">
      <c r="A1437" s="8" t="str">
        <f t="shared" si="22"/>
        <v>Mike Linton Farmers Insurance Group of Companies</v>
      </c>
      <c r="B1437" s="8" t="s">
        <v>112</v>
      </c>
      <c r="C1437" s="8" t="s">
        <v>9959</v>
      </c>
      <c r="D1437" s="8" t="s">
        <v>9960</v>
      </c>
      <c r="E1437" s="8" t="s">
        <v>9961</v>
      </c>
      <c r="F1437" s="8" t="s">
        <v>9962</v>
      </c>
      <c r="G1437" s="12" t="s">
        <v>9330</v>
      </c>
      <c r="H1437" s="22" t="str">
        <f>VLOOKUP($G1437,Temp!$A:$C,H$1,FALSE)</f>
        <v>farmers.com</v>
      </c>
      <c r="I1437" s="22" t="e">
        <f>VLOOKUP($G1437,Temp!$A:$C,I$1,FALSE)</f>
        <v>#VALUE!</v>
      </c>
      <c r="J1437" s="22" t="e">
        <f>VLOOKUP($G1437,Temp!$A:$C,J$1,FALSE)</f>
        <v>#VALUE!</v>
      </c>
      <c r="K1437" s="22" t="e">
        <f>VLOOKUP($G1437,Temp!$A:$C,K$1,FALSE)</f>
        <v>#VALUE!</v>
      </c>
      <c r="L1437" s="22" t="e">
        <f>VLOOKUP($G1437,Temp!$A:$C,L$1,FALSE)</f>
        <v>#VALUE!</v>
      </c>
      <c r="M1437" s="22" t="e">
        <f>VLOOKUP($G1437,Temp!$A:$C,M$1,FALSE)</f>
        <v>#VALUE!</v>
      </c>
      <c r="N1437" s="22" t="e">
        <f>VLOOKUP($G1437,Temp!$A:$C,N$1,FALSE)</f>
        <v>#VALUE!</v>
      </c>
      <c r="O1437" s="22" t="e">
        <f>VLOOKUP($G1437,Temp!$A:$C,O$1,FALSE)</f>
        <v>#VALUE!</v>
      </c>
      <c r="P1437" s="22" t="e">
        <f>VLOOKUP($G1437,Temp!$A:$C,P$1,FALSE)</f>
        <v>#VALUE!</v>
      </c>
      <c r="Q1437" s="22" t="e">
        <f>VLOOKUP($G1437,Temp!$A:$C,Q$1,FALSE)</f>
        <v>#VALUE!</v>
      </c>
      <c r="R1437" s="22" t="e">
        <f>VLOOKUP($G1437,Temp!$A:$C,R$1,FALSE)</f>
        <v>#VALUE!</v>
      </c>
      <c r="S1437" s="22" t="e">
        <f>VLOOKUP($G1437,Temp!$A:$C,S$1,FALSE)</f>
        <v>#VALUE!</v>
      </c>
      <c r="T1437" s="22" t="e">
        <f>VLOOKUP($G1437,Temp!$A:$C,T$1,FALSE)</f>
        <v>#VALUE!</v>
      </c>
      <c r="U1437" s="22" t="e">
        <f>VLOOKUP($G1437,Temp!$A:$C,U$1,FALSE)</f>
        <v>#VALUE!</v>
      </c>
      <c r="V1437" s="22" t="e">
        <f>VLOOKUP($G1437,Temp!$A:$C,V$1,FALSE)</f>
        <v>#VALUE!</v>
      </c>
      <c r="W1437" s="22" t="e">
        <f>VLOOKUP($G1437,Temp!$A:$C,W$1,FALSE)</f>
        <v>#VALUE!</v>
      </c>
      <c r="X1437" s="22" t="e">
        <f>VLOOKUP($G1437,Temp!$A:$C,X$1,FALSE)</f>
        <v>#VALUE!</v>
      </c>
      <c r="Y1437" s="22">
        <f>VLOOKUP($G1437,Temp!$A:$C,Y$1,FALSE)</f>
        <v>5400000</v>
      </c>
      <c r="Z1437" s="22">
        <f>VLOOKUP($G1437,Temp!$A:$C,Z$1,FALSE)</f>
        <v>48200</v>
      </c>
      <c r="AA1437" s="22" t="e">
        <f>VLOOKUP($A1437,Searches!$A:$H,AA$1,FALSE)</f>
        <v>#N/A</v>
      </c>
      <c r="AB1437" s="22" t="e">
        <f>VLOOKUP($A1437,Searches!$A:$H,AB$1,FALSE)</f>
        <v>#N/A</v>
      </c>
      <c r="AC1437" s="22" t="e">
        <f>VLOOKUP($A1437,Searches!$A:$H,AC$1,FALSE)</f>
        <v>#N/A</v>
      </c>
      <c r="AD1437" s="22" t="e">
        <f>VLOOKUP($A1437,Searches!$A:$H,AD$1,FALSE)</f>
        <v>#N/A</v>
      </c>
      <c r="AE1437" s="22" t="e">
        <f>VLOOKUP($A1437,Searches!$A:$H,AE$1,FALSE)</f>
        <v>#N/A</v>
      </c>
      <c r="AF1437" s="22" t="e">
        <f>VLOOKUP($A1437,Searches!$A:$H,AF$1,FALSE)</f>
        <v>#N/A</v>
      </c>
      <c r="AG1437" s="22" t="e">
        <f>VLOOKUP($A1437,Searches!$A:$H,AG$1,FALSE)</f>
        <v>#N/A</v>
      </c>
      <c r="AH1437" s="22" t="e">
        <f>VLOOKUP($G1437,Temp!$D:$F,AH$1,FALSE)</f>
        <v>#N/A</v>
      </c>
      <c r="AI1437" s="22" t="e">
        <f>VLOOKUP($G1437,Temp!$D:$F,AI$1,FALSE)</f>
        <v>#N/A</v>
      </c>
      <c r="AJ1437" s="22" t="e">
        <f>VLOOKUP($G1437,Temp!$D:$F,AJ$1,FALSE)</f>
        <v>#N/A</v>
      </c>
    </row>
    <row r="1438" spans="1:36" ht="16" x14ac:dyDescent="0.2">
      <c r="A1438" s="8" t="str">
        <f t="shared" si="22"/>
        <v>Scott Rubin Tanium</v>
      </c>
      <c r="B1438" s="8" t="s">
        <v>737</v>
      </c>
      <c r="C1438" s="8" t="s">
        <v>6612</v>
      </c>
      <c r="D1438" s="8" t="s">
        <v>42</v>
      </c>
      <c r="E1438" s="8" t="s">
        <v>7352</v>
      </c>
      <c r="F1438" s="8" t="s">
        <v>7353</v>
      </c>
      <c r="G1438" s="12" t="s">
        <v>7354</v>
      </c>
      <c r="H1438" s="22" t="str">
        <f>VLOOKUP($G1438,Temp!$A:$C,H$1,FALSE)</f>
        <v>tanium.com</v>
      </c>
      <c r="I1438" s="22" t="e">
        <f>VLOOKUP($G1438,Temp!$A:$C,I$1,FALSE)</f>
        <v>#VALUE!</v>
      </c>
      <c r="J1438" s="22" t="e">
        <f>VLOOKUP($G1438,Temp!$A:$C,J$1,FALSE)</f>
        <v>#VALUE!</v>
      </c>
      <c r="K1438" s="22" t="e">
        <f>VLOOKUP($G1438,Temp!$A:$C,K$1,FALSE)</f>
        <v>#VALUE!</v>
      </c>
      <c r="L1438" s="22" t="e">
        <f>VLOOKUP($G1438,Temp!$A:$C,L$1,FALSE)</f>
        <v>#VALUE!</v>
      </c>
      <c r="M1438" s="22" t="e">
        <f>VLOOKUP($G1438,Temp!$A:$C,M$1,FALSE)</f>
        <v>#VALUE!</v>
      </c>
      <c r="N1438" s="22" t="e">
        <f>VLOOKUP($G1438,Temp!$A:$C,N$1,FALSE)</f>
        <v>#VALUE!</v>
      </c>
      <c r="O1438" s="22" t="e">
        <f>VLOOKUP($G1438,Temp!$A:$C,O$1,FALSE)</f>
        <v>#VALUE!</v>
      </c>
      <c r="P1438" s="22" t="e">
        <f>VLOOKUP($G1438,Temp!$A:$C,P$1,FALSE)</f>
        <v>#VALUE!</v>
      </c>
      <c r="Q1438" s="22" t="e">
        <f>VLOOKUP($G1438,Temp!$A:$C,Q$1,FALSE)</f>
        <v>#VALUE!</v>
      </c>
      <c r="R1438" s="22" t="e">
        <f>VLOOKUP($G1438,Temp!$A:$C,R$1,FALSE)</f>
        <v>#VALUE!</v>
      </c>
      <c r="S1438" s="22" t="e">
        <f>VLOOKUP($G1438,Temp!$A:$C,S$1,FALSE)</f>
        <v>#VALUE!</v>
      </c>
      <c r="T1438" s="22" t="e">
        <f>VLOOKUP($G1438,Temp!$A:$C,T$1,FALSE)</f>
        <v>#VALUE!</v>
      </c>
      <c r="U1438" s="22" t="e">
        <f>VLOOKUP($G1438,Temp!$A:$C,U$1,FALSE)</f>
        <v>#VALUE!</v>
      </c>
      <c r="V1438" s="22" t="e">
        <f>VLOOKUP($G1438,Temp!$A:$C,V$1,FALSE)</f>
        <v>#VALUE!</v>
      </c>
      <c r="W1438" s="22" t="e">
        <f>VLOOKUP($G1438,Temp!$A:$C,W$1,FALSE)</f>
        <v>#VALUE!</v>
      </c>
      <c r="X1438" s="22" t="e">
        <f>VLOOKUP($G1438,Temp!$A:$C,X$1,FALSE)</f>
        <v>#VALUE!</v>
      </c>
      <c r="Y1438" s="22">
        <f>VLOOKUP($G1438,Temp!$A:$C,Y$1,FALSE)</f>
        <v>208000</v>
      </c>
      <c r="Z1438" s="22">
        <f>VLOOKUP($G1438,Temp!$A:$C,Z$1,FALSE)</f>
        <v>0</v>
      </c>
      <c r="AA1438" s="22" t="e">
        <f>VLOOKUP($A1438,Searches!$A:$H,AA$1,FALSE)</f>
        <v>#N/A</v>
      </c>
      <c r="AB1438" s="22" t="e">
        <f>VLOOKUP($A1438,Searches!$A:$H,AB$1,FALSE)</f>
        <v>#N/A</v>
      </c>
      <c r="AC1438" s="22" t="e">
        <f>VLOOKUP($A1438,Searches!$A:$H,AC$1,FALSE)</f>
        <v>#N/A</v>
      </c>
      <c r="AD1438" s="22" t="e">
        <f>VLOOKUP($A1438,Searches!$A:$H,AD$1,FALSE)</f>
        <v>#N/A</v>
      </c>
      <c r="AE1438" s="22" t="e">
        <f>VLOOKUP($A1438,Searches!$A:$H,AE$1,FALSE)</f>
        <v>#N/A</v>
      </c>
      <c r="AF1438" s="22" t="e">
        <f>VLOOKUP($A1438,Searches!$A:$H,AF$1,FALSE)</f>
        <v>#N/A</v>
      </c>
      <c r="AG1438" s="22" t="e">
        <f>VLOOKUP($A1438,Searches!$A:$H,AG$1,FALSE)</f>
        <v>#N/A</v>
      </c>
      <c r="AH1438" s="22" t="str">
        <f>VLOOKUP($G1438,Temp!$D:$F,AH$1,FALSE)</f>
        <v>tanium.com</v>
      </c>
      <c r="AI1438" s="22" t="str">
        <f>VLOOKUP($G1438,Temp!$D:$F,AI$1,FALSE)</f>
        <v>Pardot</v>
      </c>
      <c r="AJ1438" s="22" t="str">
        <f>VLOOKUP($G1438,Temp!$D:$F,AJ$1,FALSE)</f>
        <v>WordPress</v>
      </c>
    </row>
    <row r="1439" spans="1:36" ht="16" x14ac:dyDescent="0.2">
      <c r="A1439" s="8" t="str">
        <f t="shared" si="22"/>
        <v>Michelle Huff Act-On Software, Inc.</v>
      </c>
      <c r="B1439" s="8" t="s">
        <v>223</v>
      </c>
      <c r="C1439" s="8" t="s">
        <v>224</v>
      </c>
      <c r="D1439" s="8" t="s">
        <v>42</v>
      </c>
      <c r="E1439" s="8" t="s">
        <v>225</v>
      </c>
      <c r="F1439" s="8" t="s">
        <v>226</v>
      </c>
      <c r="G1439" s="12" t="s">
        <v>227</v>
      </c>
      <c r="H1439" s="22" t="str">
        <f>VLOOKUP($G1439,Temp!$A:$C,H$1,FALSE)</f>
        <v>Act-On.com</v>
      </c>
      <c r="I1439" s="22" t="e">
        <f>VLOOKUP($G1439,Temp!$A:$C,I$1,FALSE)</f>
        <v>#VALUE!</v>
      </c>
      <c r="J1439" s="22" t="e">
        <f>VLOOKUP($G1439,Temp!$A:$C,J$1,FALSE)</f>
        <v>#VALUE!</v>
      </c>
      <c r="K1439" s="22" t="e">
        <f>VLOOKUP($G1439,Temp!$A:$C,K$1,FALSE)</f>
        <v>#VALUE!</v>
      </c>
      <c r="L1439" s="22" t="e">
        <f>VLOOKUP($G1439,Temp!$A:$C,L$1,FALSE)</f>
        <v>#VALUE!</v>
      </c>
      <c r="M1439" s="22" t="e">
        <f>VLOOKUP($G1439,Temp!$A:$C,M$1,FALSE)</f>
        <v>#VALUE!</v>
      </c>
      <c r="N1439" s="22" t="e">
        <f>VLOOKUP($G1439,Temp!$A:$C,N$1,FALSE)</f>
        <v>#VALUE!</v>
      </c>
      <c r="O1439" s="22" t="e">
        <f>VLOOKUP($G1439,Temp!$A:$C,O$1,FALSE)</f>
        <v>#VALUE!</v>
      </c>
      <c r="P1439" s="22" t="e">
        <f>VLOOKUP($G1439,Temp!$A:$C,P$1,FALSE)</f>
        <v>#VALUE!</v>
      </c>
      <c r="Q1439" s="22" t="e">
        <f>VLOOKUP($G1439,Temp!$A:$C,Q$1,FALSE)</f>
        <v>#VALUE!</v>
      </c>
      <c r="R1439" s="22" t="e">
        <f>VLOOKUP($G1439,Temp!$A:$C,R$1,FALSE)</f>
        <v>#VALUE!</v>
      </c>
      <c r="S1439" s="22" t="e">
        <f>VLOOKUP($G1439,Temp!$A:$C,S$1,FALSE)</f>
        <v>#VALUE!</v>
      </c>
      <c r="T1439" s="22" t="e">
        <f>VLOOKUP($G1439,Temp!$A:$C,T$1,FALSE)</f>
        <v>#VALUE!</v>
      </c>
      <c r="U1439" s="22" t="e">
        <f>VLOOKUP($G1439,Temp!$A:$C,U$1,FALSE)</f>
        <v>#VALUE!</v>
      </c>
      <c r="V1439" s="22" t="e">
        <f>VLOOKUP($G1439,Temp!$A:$C,V$1,FALSE)</f>
        <v>#VALUE!</v>
      </c>
      <c r="W1439" s="22" t="e">
        <f>VLOOKUP($G1439,Temp!$A:$C,W$1,FALSE)</f>
        <v>#VALUE!</v>
      </c>
      <c r="X1439" s="22" t="e">
        <f>VLOOKUP($G1439,Temp!$A:$C,X$1,FALSE)</f>
        <v>#VALUE!</v>
      </c>
      <c r="Y1439" s="22">
        <f>VLOOKUP($G1439,Temp!$A:$C,Y$1,FALSE)</f>
        <v>109000</v>
      </c>
      <c r="Z1439" s="22">
        <f>VLOOKUP($G1439,Temp!$A:$C,Z$1,FALSE)</f>
        <v>21600</v>
      </c>
      <c r="AA1439" s="22" t="str">
        <f>VLOOKUP($A1439,Searches!$A:$H,AA$1,FALSE)</f>
        <v>Michelle Huff</v>
      </c>
      <c r="AB1439" s="22" t="str">
        <f>VLOOKUP($A1439,Searches!$A:$H,AB$1,FALSE)</f>
        <v>Act-On Software, Inc.</v>
      </c>
      <c r="AC1439" s="22" t="str">
        <f>VLOOKUP($A1439,Searches!$A:$H,AC$1,FALSE)</f>
        <v>Chief Marketing Officer</v>
      </c>
      <c r="AD1439" s="22" t="str">
        <f>VLOOKUP($A1439,Searches!$A:$H,AD$1,FALSE)</f>
        <v>2nd</v>
      </c>
      <c r="AE1439" s="22" t="str">
        <f>VLOOKUP($A1439,Searches!$A:$H,AE$1,FALSE)</f>
        <v/>
      </c>
      <c r="AF1439" s="22" t="str">
        <f>VLOOKUP($A1439,Searches!$A:$H,AF$1,FALSE)</f>
        <v>Greater Seattle Area</v>
      </c>
      <c r="AG1439" s="22" t="str">
        <f>VLOOKUP($A1439,Searches!$A:$H,AG$1,FALSE)</f>
        <v>https://www.linkedin.com/sales/profile/2434581,de7X,NAME_SEARCH?moduleKey=peopleSearchResults&amp;pageKey=sales-search3-people-refinement&amp;contextId=60BC92C971D70515801E49D6842B0000&amp;requestId=0d8999dc-ee2c-43da-aea7-b0b169d0effc&amp;action=CLICK&amp;target=urn%3Ali%3AsalesLead%3A(-1%2C2434581)&amp;pageNumber=17&amp;targetEl=profilelink&amp;position=6&amp;trk=lss-serp-result-lead_photo</v>
      </c>
      <c r="AH1439" s="22" t="str">
        <f>VLOOKUP($G1439,Temp!$D:$F,AH$1,FALSE)</f>
        <v>act-on.com</v>
      </c>
      <c r="AI1439" s="22">
        <f>VLOOKUP($G1439,Temp!$D:$F,AI$1,FALSE)</f>
        <v>0</v>
      </c>
      <c r="AJ1439" s="22" t="str">
        <f>VLOOKUP($G1439,Temp!$D:$F,AJ$1,FALSE)</f>
        <v>WordPress</v>
      </c>
    </row>
    <row r="1440" spans="1:36" ht="16" x14ac:dyDescent="0.2">
      <c r="A1440" s="8" t="str">
        <f t="shared" si="22"/>
        <v>BJ Schaknowski Vertafore</v>
      </c>
      <c r="B1440" s="8" t="s">
        <v>9982</v>
      </c>
      <c r="C1440" s="8" t="s">
        <v>9983</v>
      </c>
      <c r="D1440" s="8" t="s">
        <v>4021</v>
      </c>
      <c r="E1440" s="8" t="s">
        <v>9984</v>
      </c>
      <c r="F1440" s="8" t="s">
        <v>9985</v>
      </c>
      <c r="G1440" s="12" t="s">
        <v>9346</v>
      </c>
      <c r="H1440" s="22" t="str">
        <f>VLOOKUP($G1440,Temp!$A:$C,H$1,FALSE)</f>
        <v>vertafore.com</v>
      </c>
      <c r="I1440" s="22" t="e">
        <f>VLOOKUP($G1440,Temp!$A:$C,I$1,FALSE)</f>
        <v>#VALUE!</v>
      </c>
      <c r="J1440" s="22" t="e">
        <f>VLOOKUP($G1440,Temp!$A:$C,J$1,FALSE)</f>
        <v>#VALUE!</v>
      </c>
      <c r="K1440" s="22" t="e">
        <f>VLOOKUP($G1440,Temp!$A:$C,K$1,FALSE)</f>
        <v>#VALUE!</v>
      </c>
      <c r="L1440" s="22" t="e">
        <f>VLOOKUP($G1440,Temp!$A:$C,L$1,FALSE)</f>
        <v>#VALUE!</v>
      </c>
      <c r="M1440" s="22" t="e">
        <f>VLOOKUP($G1440,Temp!$A:$C,M$1,FALSE)</f>
        <v>#VALUE!</v>
      </c>
      <c r="N1440" s="22" t="e">
        <f>VLOOKUP($G1440,Temp!$A:$C,N$1,FALSE)</f>
        <v>#VALUE!</v>
      </c>
      <c r="O1440" s="22" t="e">
        <f>VLOOKUP($G1440,Temp!$A:$C,O$1,FALSE)</f>
        <v>#VALUE!</v>
      </c>
      <c r="P1440" s="22" t="e">
        <f>VLOOKUP($G1440,Temp!$A:$C,P$1,FALSE)</f>
        <v>#VALUE!</v>
      </c>
      <c r="Q1440" s="22" t="e">
        <f>VLOOKUP($G1440,Temp!$A:$C,Q$1,FALSE)</f>
        <v>#VALUE!</v>
      </c>
      <c r="R1440" s="22" t="e">
        <f>VLOOKUP($G1440,Temp!$A:$C,R$1,FALSE)</f>
        <v>#VALUE!</v>
      </c>
      <c r="S1440" s="22" t="e">
        <f>VLOOKUP($G1440,Temp!$A:$C,S$1,FALSE)</f>
        <v>#VALUE!</v>
      </c>
      <c r="T1440" s="22" t="e">
        <f>VLOOKUP($G1440,Temp!$A:$C,T$1,FALSE)</f>
        <v>#VALUE!</v>
      </c>
      <c r="U1440" s="22" t="e">
        <f>VLOOKUP($G1440,Temp!$A:$C,U$1,FALSE)</f>
        <v>#VALUE!</v>
      </c>
      <c r="V1440" s="22" t="e">
        <f>VLOOKUP($G1440,Temp!$A:$C,V$1,FALSE)</f>
        <v>#VALUE!</v>
      </c>
      <c r="W1440" s="22" t="e">
        <f>VLOOKUP($G1440,Temp!$A:$C,W$1,FALSE)</f>
        <v>#VALUE!</v>
      </c>
      <c r="X1440" s="22" t="e">
        <f>VLOOKUP($G1440,Temp!$A:$C,X$1,FALSE)</f>
        <v>#VALUE!</v>
      </c>
      <c r="Y1440" s="22">
        <f>VLOOKUP($G1440,Temp!$A:$C,Y$1,FALSE)</f>
        <v>43500</v>
      </c>
      <c r="Z1440" s="22">
        <f>VLOOKUP($G1440,Temp!$A:$C,Z$1,FALSE)</f>
        <v>9300</v>
      </c>
      <c r="AA1440" s="22" t="e">
        <f>VLOOKUP($A1440,Searches!$A:$H,AA$1,FALSE)</f>
        <v>#N/A</v>
      </c>
      <c r="AB1440" s="22" t="e">
        <f>VLOOKUP($A1440,Searches!$A:$H,AB$1,FALSE)</f>
        <v>#N/A</v>
      </c>
      <c r="AC1440" s="22" t="e">
        <f>VLOOKUP($A1440,Searches!$A:$H,AC$1,FALSE)</f>
        <v>#N/A</v>
      </c>
      <c r="AD1440" s="22" t="e">
        <f>VLOOKUP($A1440,Searches!$A:$H,AD$1,FALSE)</f>
        <v>#N/A</v>
      </c>
      <c r="AE1440" s="22" t="e">
        <f>VLOOKUP($A1440,Searches!$A:$H,AE$1,FALSE)</f>
        <v>#N/A</v>
      </c>
      <c r="AF1440" s="22" t="e">
        <f>VLOOKUP($A1440,Searches!$A:$H,AF$1,FALSE)</f>
        <v>#N/A</v>
      </c>
      <c r="AG1440" s="22" t="e">
        <f>VLOOKUP($A1440,Searches!$A:$H,AG$1,FALSE)</f>
        <v>#N/A</v>
      </c>
      <c r="AH1440" s="22" t="e">
        <f>VLOOKUP($G1440,Temp!$D:$F,AH$1,FALSE)</f>
        <v>#N/A</v>
      </c>
      <c r="AI1440" s="22" t="e">
        <f>VLOOKUP($G1440,Temp!$D:$F,AI$1,FALSE)</f>
        <v>#N/A</v>
      </c>
      <c r="AJ1440" s="22" t="e">
        <f>VLOOKUP($G1440,Temp!$D:$F,AJ$1,FALSE)</f>
        <v>#N/A</v>
      </c>
    </row>
    <row r="1441" spans="1:36" ht="16" x14ac:dyDescent="0.2">
      <c r="A1441" s="8" t="str">
        <f t="shared" si="22"/>
        <v>Gabriele Famous Aconex</v>
      </c>
      <c r="B1441" s="8" t="s">
        <v>8113</v>
      </c>
      <c r="C1441" s="8" t="s">
        <v>8114</v>
      </c>
      <c r="D1441" s="8" t="s">
        <v>42</v>
      </c>
      <c r="E1441" s="8" t="s">
        <v>8115</v>
      </c>
      <c r="F1441" s="8" t="s">
        <v>8116</v>
      </c>
      <c r="G1441" s="12" t="s">
        <v>8117</v>
      </c>
      <c r="H1441" s="22" t="str">
        <f>VLOOKUP($G1441,Temp!$A:$C,H$1,FALSE)</f>
        <v>aconex.com</v>
      </c>
      <c r="I1441" s="22" t="e">
        <f>VLOOKUP($G1441,Temp!$A:$C,I$1,FALSE)</f>
        <v>#VALUE!</v>
      </c>
      <c r="J1441" s="22" t="e">
        <f>VLOOKUP($G1441,Temp!$A:$C,J$1,FALSE)</f>
        <v>#VALUE!</v>
      </c>
      <c r="K1441" s="22" t="e">
        <f>VLOOKUP($G1441,Temp!$A:$C,K$1,FALSE)</f>
        <v>#VALUE!</v>
      </c>
      <c r="L1441" s="22" t="e">
        <f>VLOOKUP($G1441,Temp!$A:$C,L$1,FALSE)</f>
        <v>#VALUE!</v>
      </c>
      <c r="M1441" s="22" t="e">
        <f>VLOOKUP($G1441,Temp!$A:$C,M$1,FALSE)</f>
        <v>#VALUE!</v>
      </c>
      <c r="N1441" s="22" t="e">
        <f>VLOOKUP($G1441,Temp!$A:$C,N$1,FALSE)</f>
        <v>#VALUE!</v>
      </c>
      <c r="O1441" s="22" t="e">
        <f>VLOOKUP($G1441,Temp!$A:$C,O$1,FALSE)</f>
        <v>#VALUE!</v>
      </c>
      <c r="P1441" s="22" t="e">
        <f>VLOOKUP($G1441,Temp!$A:$C,P$1,FALSE)</f>
        <v>#VALUE!</v>
      </c>
      <c r="Q1441" s="22" t="e">
        <f>VLOOKUP($G1441,Temp!$A:$C,Q$1,FALSE)</f>
        <v>#VALUE!</v>
      </c>
      <c r="R1441" s="22" t="e">
        <f>VLOOKUP($G1441,Temp!$A:$C,R$1,FALSE)</f>
        <v>#VALUE!</v>
      </c>
      <c r="S1441" s="22" t="e">
        <f>VLOOKUP($G1441,Temp!$A:$C,S$1,FALSE)</f>
        <v>#VALUE!</v>
      </c>
      <c r="T1441" s="22" t="e">
        <f>VLOOKUP($G1441,Temp!$A:$C,T$1,FALSE)</f>
        <v>#VALUE!</v>
      </c>
      <c r="U1441" s="22" t="e">
        <f>VLOOKUP($G1441,Temp!$A:$C,U$1,FALSE)</f>
        <v>#VALUE!</v>
      </c>
      <c r="V1441" s="22" t="e">
        <f>VLOOKUP($G1441,Temp!$A:$C,V$1,FALSE)</f>
        <v>#VALUE!</v>
      </c>
      <c r="W1441" s="22" t="e">
        <f>VLOOKUP($G1441,Temp!$A:$C,W$1,FALSE)</f>
        <v>#VALUE!</v>
      </c>
      <c r="X1441" s="22" t="e">
        <f>VLOOKUP($G1441,Temp!$A:$C,X$1,FALSE)</f>
        <v>#VALUE!</v>
      </c>
      <c r="Y1441" s="22">
        <f>VLOOKUP($G1441,Temp!$A:$C,Y$1,FALSE)</f>
        <v>39900</v>
      </c>
      <c r="Z1441" s="22">
        <f>VLOOKUP($G1441,Temp!$A:$C,Z$1,FALSE)</f>
        <v>3900</v>
      </c>
      <c r="AA1441" s="22" t="str">
        <f>VLOOKUP($A1441,Searches!$A:$H,AA$1,FALSE)</f>
        <v>Gabriele Famous</v>
      </c>
      <c r="AB1441" s="22" t="str">
        <f>VLOOKUP($A1441,Searches!$A:$H,AB$1,FALSE)</f>
        <v>Aconex</v>
      </c>
      <c r="AC1441" s="22" t="str">
        <f>VLOOKUP($A1441,Searches!$A:$H,AC$1,FALSE)</f>
        <v>Chief Marketing Officer</v>
      </c>
      <c r="AD1441" s="22" t="str">
        <f>VLOOKUP($A1441,Searches!$A:$H,AD$1,FALSE)</f>
        <v>2nd</v>
      </c>
      <c r="AE1441" s="22" t="str">
        <f>VLOOKUP($A1441,Searches!$A:$H,AE$1,FALSE)</f>
        <v/>
      </c>
      <c r="AF1441" s="22" t="str">
        <f>VLOOKUP($A1441,Searches!$A:$H,AF$1,FALSE)</f>
        <v>San Francisco Bay Area</v>
      </c>
      <c r="AG1441" s="22" t="str">
        <f>VLOOKUP($A1441,Searches!$A:$H,AG$1,FALSE)</f>
        <v>https://www.linkedin.com/sales/profile/8177113,h8yx,NAME_SEARCH?moduleKey=peopleSearchResults&amp;pageKey=sales-search3-people-refinement&amp;contextId=60BC92C971D70515801E49D6842B0000&amp;requestId=0d8999dc-ee2c-43da-aea7-b0b169d0effc&amp;action=CLICK&amp;target=urn%3Ali%3AsalesLead%3A(-1%2C8177113)&amp;pageNumber=17&amp;targetEl=profilelink&amp;position=10&amp;trk=lss-serp-result-lead_photo</v>
      </c>
      <c r="AH1441" s="22" t="str">
        <f>VLOOKUP($G1441,Temp!$D:$F,AH$1,FALSE)</f>
        <v>aconex.com</v>
      </c>
      <c r="AI1441" s="22" t="str">
        <f>VLOOKUP($G1441,Temp!$D:$F,AI$1,FALSE)</f>
        <v>Marketo</v>
      </c>
      <c r="AJ1441" s="22" t="str">
        <f>VLOOKUP($G1441,Temp!$D:$F,AJ$1,FALSE)</f>
        <v>WordPress</v>
      </c>
    </row>
    <row r="1442" spans="1:36" ht="16" x14ac:dyDescent="0.2">
      <c r="A1442" s="8" t="str">
        <f t="shared" si="22"/>
        <v>Peter Finter Couchbase</v>
      </c>
      <c r="B1442" s="8" t="s">
        <v>602</v>
      </c>
      <c r="C1442" s="8" t="s">
        <v>9994</v>
      </c>
      <c r="D1442" s="8" t="s">
        <v>9995</v>
      </c>
      <c r="E1442" s="8" t="s">
        <v>9998</v>
      </c>
      <c r="F1442" s="8" t="s">
        <v>10000</v>
      </c>
      <c r="G1442" s="12" t="s">
        <v>9347</v>
      </c>
      <c r="H1442" s="22" t="str">
        <f>VLOOKUP($G1442,Temp!$A:$C,H$1,FALSE)</f>
        <v>couchbase.com</v>
      </c>
      <c r="I1442" s="22" t="e">
        <f>VLOOKUP($G1442,Temp!$A:$C,I$1,FALSE)</f>
        <v>#VALUE!</v>
      </c>
      <c r="J1442" s="22" t="e">
        <f>VLOOKUP($G1442,Temp!$A:$C,J$1,FALSE)</f>
        <v>#VALUE!</v>
      </c>
      <c r="K1442" s="22" t="e">
        <f>VLOOKUP($G1442,Temp!$A:$C,K$1,FALSE)</f>
        <v>#VALUE!</v>
      </c>
      <c r="L1442" s="22" t="e">
        <f>VLOOKUP($G1442,Temp!$A:$C,L$1,FALSE)</f>
        <v>#VALUE!</v>
      </c>
      <c r="M1442" s="22" t="e">
        <f>VLOOKUP($G1442,Temp!$A:$C,M$1,FALSE)</f>
        <v>#VALUE!</v>
      </c>
      <c r="N1442" s="22" t="e">
        <f>VLOOKUP($G1442,Temp!$A:$C,N$1,FALSE)</f>
        <v>#VALUE!</v>
      </c>
      <c r="O1442" s="22" t="e">
        <f>VLOOKUP($G1442,Temp!$A:$C,O$1,FALSE)</f>
        <v>#VALUE!</v>
      </c>
      <c r="P1442" s="22" t="e">
        <f>VLOOKUP($G1442,Temp!$A:$C,P$1,FALSE)</f>
        <v>#VALUE!</v>
      </c>
      <c r="Q1442" s="22" t="e">
        <f>VLOOKUP($G1442,Temp!$A:$C,Q$1,FALSE)</f>
        <v>#VALUE!</v>
      </c>
      <c r="R1442" s="22" t="e">
        <f>VLOOKUP($G1442,Temp!$A:$C,R$1,FALSE)</f>
        <v>#VALUE!</v>
      </c>
      <c r="S1442" s="22" t="e">
        <f>VLOOKUP($G1442,Temp!$A:$C,S$1,FALSE)</f>
        <v>#VALUE!</v>
      </c>
      <c r="T1442" s="22" t="e">
        <f>VLOOKUP($G1442,Temp!$A:$C,T$1,FALSE)</f>
        <v>#VALUE!</v>
      </c>
      <c r="U1442" s="22" t="e">
        <f>VLOOKUP($G1442,Temp!$A:$C,U$1,FALSE)</f>
        <v>#VALUE!</v>
      </c>
      <c r="V1442" s="22" t="e">
        <f>VLOOKUP($G1442,Temp!$A:$C,V$1,FALSE)</f>
        <v>#VALUE!</v>
      </c>
      <c r="W1442" s="22" t="e">
        <f>VLOOKUP($G1442,Temp!$A:$C,W$1,FALSE)</f>
        <v>#VALUE!</v>
      </c>
      <c r="X1442" s="22" t="e">
        <f>VLOOKUP($G1442,Temp!$A:$C,X$1,FALSE)</f>
        <v>#VALUE!</v>
      </c>
      <c r="Y1442" s="22">
        <f>VLOOKUP($G1442,Temp!$A:$C,Y$1,FALSE)</f>
        <v>111000</v>
      </c>
      <c r="Z1442" s="22">
        <f>VLOOKUP($G1442,Temp!$A:$C,Z$1,FALSE)</f>
        <v>25200</v>
      </c>
      <c r="AA1442" s="22" t="str">
        <f>VLOOKUP($A1442,Searches!$A:$H,AA$1,FALSE)</f>
        <v>Peter Finter</v>
      </c>
      <c r="AB1442" s="22" t="str">
        <f>VLOOKUP($A1442,Searches!$A:$H,AB$1,FALSE)</f>
        <v>Couchbase</v>
      </c>
      <c r="AC1442" s="22" t="str">
        <f>VLOOKUP($A1442,Searches!$A:$H,AC$1,FALSE)</f>
        <v>Senior Vice President, Chief Marketing Officer</v>
      </c>
      <c r="AD1442" s="22" t="str">
        <f>VLOOKUP($A1442,Searches!$A:$H,AD$1,FALSE)</f>
        <v>2nd</v>
      </c>
      <c r="AE1442" s="22" t="str">
        <f>VLOOKUP($A1442,Searches!$A:$H,AE$1,FALSE)</f>
        <v>Open link</v>
      </c>
      <c r="AF1442" s="22" t="str">
        <f>VLOOKUP($A1442,Searches!$A:$H,AF$1,FALSE)</f>
        <v>San Francisco Bay Area</v>
      </c>
      <c r="AG1442" s="22" t="str">
        <f>VLOOKUP($A1442,Searches!$A:$H,AG$1,FALSE)</f>
        <v>https://www.linkedin.com/sales/profile/1146627,MGEa,NAME_SEARCH?moduleKey=peopleSearchResults&amp;pageKey=sales-search3-people-refinement&amp;contextId=60BC92C971D70515801E49D6842B0000&amp;requestId=0d8999dc-ee2c-43da-aea7-b0b169d0effc&amp;action=CLICK&amp;target=urn%3Ali%3AsalesLead%3A(-1%2C1146627)&amp;pageNumber=17&amp;targetEl=profilelink&amp;position=3&amp;trk=lss-serp-result-lead_photo</v>
      </c>
      <c r="AH1442" s="22" t="e">
        <f>VLOOKUP($G1442,Temp!$D:$F,AH$1,FALSE)</f>
        <v>#N/A</v>
      </c>
      <c r="AI1442" s="22" t="e">
        <f>VLOOKUP($G1442,Temp!$D:$F,AI$1,FALSE)</f>
        <v>#N/A</v>
      </c>
      <c r="AJ1442" s="22" t="e">
        <f>VLOOKUP($G1442,Temp!$D:$F,AJ$1,FALSE)</f>
        <v>#N/A</v>
      </c>
    </row>
    <row r="1443" spans="1:36" ht="16" x14ac:dyDescent="0.2">
      <c r="A1443" s="8" t="str">
        <f t="shared" si="22"/>
        <v>Suchit Majmudar Ibotta, Inc.</v>
      </c>
      <c r="B1443" s="8" t="s">
        <v>1746</v>
      </c>
      <c r="C1443" s="8" t="s">
        <v>1747</v>
      </c>
      <c r="D1443" s="8" t="s">
        <v>42</v>
      </c>
      <c r="E1443" s="8" t="s">
        <v>1748</v>
      </c>
      <c r="F1443" s="8" t="s">
        <v>1749</v>
      </c>
      <c r="G1443" s="12" t="s">
        <v>1750</v>
      </c>
      <c r="H1443" s="22" t="str">
        <f>VLOOKUP($G1443,Temp!$A:$C,H$1,FALSE)</f>
        <v>ibotta.com</v>
      </c>
      <c r="I1443" s="22" t="e">
        <f>VLOOKUP($G1443,Temp!$A:$C,I$1,FALSE)</f>
        <v>#VALUE!</v>
      </c>
      <c r="J1443" s="22" t="e">
        <f>VLOOKUP($G1443,Temp!$A:$C,J$1,FALSE)</f>
        <v>#VALUE!</v>
      </c>
      <c r="K1443" s="22" t="e">
        <f>VLOOKUP($G1443,Temp!$A:$C,K$1,FALSE)</f>
        <v>#VALUE!</v>
      </c>
      <c r="L1443" s="22" t="e">
        <f>VLOOKUP($G1443,Temp!$A:$C,L$1,FALSE)</f>
        <v>#VALUE!</v>
      </c>
      <c r="M1443" s="22" t="e">
        <f>VLOOKUP($G1443,Temp!$A:$C,M$1,FALSE)</f>
        <v>#VALUE!</v>
      </c>
      <c r="N1443" s="22" t="e">
        <f>VLOOKUP($G1443,Temp!$A:$C,N$1,FALSE)</f>
        <v>#VALUE!</v>
      </c>
      <c r="O1443" s="22" t="e">
        <f>VLOOKUP($G1443,Temp!$A:$C,O$1,FALSE)</f>
        <v>#VALUE!</v>
      </c>
      <c r="P1443" s="22" t="e">
        <f>VLOOKUP($G1443,Temp!$A:$C,P$1,FALSE)</f>
        <v>#VALUE!</v>
      </c>
      <c r="Q1443" s="22" t="e">
        <f>VLOOKUP($G1443,Temp!$A:$C,Q$1,FALSE)</f>
        <v>#VALUE!</v>
      </c>
      <c r="R1443" s="22" t="e">
        <f>VLOOKUP($G1443,Temp!$A:$C,R$1,FALSE)</f>
        <v>#VALUE!</v>
      </c>
      <c r="S1443" s="22" t="e">
        <f>VLOOKUP($G1443,Temp!$A:$C,S$1,FALSE)</f>
        <v>#VALUE!</v>
      </c>
      <c r="T1443" s="22" t="e">
        <f>VLOOKUP($G1443,Temp!$A:$C,T$1,FALSE)</f>
        <v>#VALUE!</v>
      </c>
      <c r="U1443" s="22" t="e">
        <f>VLOOKUP($G1443,Temp!$A:$C,U$1,FALSE)</f>
        <v>#VALUE!</v>
      </c>
      <c r="V1443" s="22" t="e">
        <f>VLOOKUP($G1443,Temp!$A:$C,V$1,FALSE)</f>
        <v>#VALUE!</v>
      </c>
      <c r="W1443" s="22" t="e">
        <f>VLOOKUP($G1443,Temp!$A:$C,W$1,FALSE)</f>
        <v>#VALUE!</v>
      </c>
      <c r="X1443" s="22" t="e">
        <f>VLOOKUP($G1443,Temp!$A:$C,X$1,FALSE)</f>
        <v>#VALUE!</v>
      </c>
      <c r="Y1443" s="22">
        <f>VLOOKUP($G1443,Temp!$A:$C,Y$1,FALSE)</f>
        <v>398000</v>
      </c>
      <c r="Z1443" s="22">
        <f>VLOOKUP($G1443,Temp!$A:$C,Z$1,FALSE)</f>
        <v>43100</v>
      </c>
      <c r="AA1443" s="22" t="e">
        <f>VLOOKUP($A1443,Searches!$A:$H,AA$1,FALSE)</f>
        <v>#N/A</v>
      </c>
      <c r="AB1443" s="22" t="e">
        <f>VLOOKUP($A1443,Searches!$A:$H,AB$1,FALSE)</f>
        <v>#N/A</v>
      </c>
      <c r="AC1443" s="22" t="e">
        <f>VLOOKUP($A1443,Searches!$A:$H,AC$1,FALSE)</f>
        <v>#N/A</v>
      </c>
      <c r="AD1443" s="22" t="e">
        <f>VLOOKUP($A1443,Searches!$A:$H,AD$1,FALSE)</f>
        <v>#N/A</v>
      </c>
      <c r="AE1443" s="22" t="e">
        <f>VLOOKUP($A1443,Searches!$A:$H,AE$1,FALSE)</f>
        <v>#N/A</v>
      </c>
      <c r="AF1443" s="22" t="e">
        <f>VLOOKUP($A1443,Searches!$A:$H,AF$1,FALSE)</f>
        <v>#N/A</v>
      </c>
      <c r="AG1443" s="22" t="e">
        <f>VLOOKUP($A1443,Searches!$A:$H,AG$1,FALSE)</f>
        <v>#N/A</v>
      </c>
      <c r="AH1443" s="22" t="str">
        <f>VLOOKUP($G1443,Temp!$D:$F,AH$1,FALSE)</f>
        <v>ibotta.com</v>
      </c>
      <c r="AI1443" s="22" t="str">
        <f>VLOOKUP($G1443,Temp!$D:$F,AI$1,FALSE)</f>
        <v>HubSpot</v>
      </c>
      <c r="AJ1443" s="22" t="str">
        <f>VLOOKUP($G1443,Temp!$D:$F,AJ$1,FALSE)</f>
        <v>WordPress</v>
      </c>
    </row>
    <row r="1444" spans="1:36" ht="16" x14ac:dyDescent="0.2">
      <c r="A1444" s="8" t="str">
        <f t="shared" si="22"/>
        <v>Maia Tihista OnCourse Learning</v>
      </c>
      <c r="B1444" s="8" t="s">
        <v>3205</v>
      </c>
      <c r="C1444" s="8" t="s">
        <v>3206</v>
      </c>
      <c r="D1444" s="8" t="s">
        <v>42</v>
      </c>
      <c r="E1444" s="8" t="s">
        <v>3208</v>
      </c>
      <c r="F1444" s="8" t="s">
        <v>3209</v>
      </c>
      <c r="G1444" s="12" t="s">
        <v>3211</v>
      </c>
      <c r="H1444" s="22" t="str">
        <f>VLOOKUP($G1444,Temp!$A:$C,H$1,FALSE)</f>
        <v>oncourselearning.com</v>
      </c>
      <c r="I1444" s="22" t="e">
        <f>VLOOKUP($G1444,Temp!$A:$C,I$1,FALSE)</f>
        <v>#VALUE!</v>
      </c>
      <c r="J1444" s="22" t="e">
        <f>VLOOKUP($G1444,Temp!$A:$C,J$1,FALSE)</f>
        <v>#VALUE!</v>
      </c>
      <c r="K1444" s="22" t="e">
        <f>VLOOKUP($G1444,Temp!$A:$C,K$1,FALSE)</f>
        <v>#VALUE!</v>
      </c>
      <c r="L1444" s="22" t="e">
        <f>VLOOKUP($G1444,Temp!$A:$C,L$1,FALSE)</f>
        <v>#VALUE!</v>
      </c>
      <c r="M1444" s="22" t="e">
        <f>VLOOKUP($G1444,Temp!$A:$C,M$1,FALSE)</f>
        <v>#VALUE!</v>
      </c>
      <c r="N1444" s="22" t="e">
        <f>VLOOKUP($G1444,Temp!$A:$C,N$1,FALSE)</f>
        <v>#VALUE!</v>
      </c>
      <c r="O1444" s="22" t="e">
        <f>VLOOKUP($G1444,Temp!$A:$C,O$1,FALSE)</f>
        <v>#VALUE!</v>
      </c>
      <c r="P1444" s="22" t="e">
        <f>VLOOKUP($G1444,Temp!$A:$C,P$1,FALSE)</f>
        <v>#VALUE!</v>
      </c>
      <c r="Q1444" s="22" t="e">
        <f>VLOOKUP($G1444,Temp!$A:$C,Q$1,FALSE)</f>
        <v>#VALUE!</v>
      </c>
      <c r="R1444" s="22" t="e">
        <f>VLOOKUP($G1444,Temp!$A:$C,R$1,FALSE)</f>
        <v>#VALUE!</v>
      </c>
      <c r="S1444" s="22" t="e">
        <f>VLOOKUP($G1444,Temp!$A:$C,S$1,FALSE)</f>
        <v>#VALUE!</v>
      </c>
      <c r="T1444" s="22" t="e">
        <f>VLOOKUP($G1444,Temp!$A:$C,T$1,FALSE)</f>
        <v>#VALUE!</v>
      </c>
      <c r="U1444" s="22" t="e">
        <f>VLOOKUP($G1444,Temp!$A:$C,U$1,FALSE)</f>
        <v>#VALUE!</v>
      </c>
      <c r="V1444" s="22" t="e">
        <f>VLOOKUP($G1444,Temp!$A:$C,V$1,FALSE)</f>
        <v>#VALUE!</v>
      </c>
      <c r="W1444" s="22" t="e">
        <f>VLOOKUP($G1444,Temp!$A:$C,W$1,FALSE)</f>
        <v>#VALUE!</v>
      </c>
      <c r="X1444" s="22" t="e">
        <f>VLOOKUP($G1444,Temp!$A:$C,X$1,FALSE)</f>
        <v>#VALUE!</v>
      </c>
      <c r="Y1444" s="22">
        <f>VLOOKUP($G1444,Temp!$A:$C,Y$1,FALSE)</f>
        <v>36500</v>
      </c>
      <c r="Z1444" s="22">
        <f>VLOOKUP($G1444,Temp!$A:$C,Z$1,FALSE)</f>
        <v>24900</v>
      </c>
      <c r="AA1444" s="22" t="e">
        <f>VLOOKUP($A1444,Searches!$A:$H,AA$1,FALSE)</f>
        <v>#N/A</v>
      </c>
      <c r="AB1444" s="22" t="e">
        <f>VLOOKUP($A1444,Searches!$A:$H,AB$1,FALSE)</f>
        <v>#N/A</v>
      </c>
      <c r="AC1444" s="22" t="e">
        <f>VLOOKUP($A1444,Searches!$A:$H,AC$1,FALSE)</f>
        <v>#N/A</v>
      </c>
      <c r="AD1444" s="22" t="e">
        <f>VLOOKUP($A1444,Searches!$A:$H,AD$1,FALSE)</f>
        <v>#N/A</v>
      </c>
      <c r="AE1444" s="22" t="e">
        <f>VLOOKUP($A1444,Searches!$A:$H,AE$1,FALSE)</f>
        <v>#N/A</v>
      </c>
      <c r="AF1444" s="22" t="e">
        <f>VLOOKUP($A1444,Searches!$A:$H,AF$1,FALSE)</f>
        <v>#N/A</v>
      </c>
      <c r="AG1444" s="22" t="e">
        <f>VLOOKUP($A1444,Searches!$A:$H,AG$1,FALSE)</f>
        <v>#N/A</v>
      </c>
      <c r="AH1444" s="22" t="e">
        <f>VLOOKUP($G1444,Temp!$D:$F,AH$1,FALSE)</f>
        <v>#N/A</v>
      </c>
      <c r="AI1444" s="22" t="e">
        <f>VLOOKUP($G1444,Temp!$D:$F,AI$1,FALSE)</f>
        <v>#N/A</v>
      </c>
      <c r="AJ1444" s="22" t="e">
        <f>VLOOKUP($G1444,Temp!$D:$F,AJ$1,FALSE)</f>
        <v>#N/A</v>
      </c>
    </row>
    <row r="1445" spans="1:36" ht="16" x14ac:dyDescent="0.2">
      <c r="A1445" s="8" t="str">
        <f t="shared" si="22"/>
        <v>Tim Yeaton Red Hat</v>
      </c>
      <c r="B1445" s="8" t="s">
        <v>3543</v>
      </c>
      <c r="C1445" s="8" t="s">
        <v>10004</v>
      </c>
      <c r="D1445" s="8" t="s">
        <v>658</v>
      </c>
      <c r="E1445" s="8" t="s">
        <v>10005</v>
      </c>
      <c r="F1445" s="8" t="s">
        <v>10006</v>
      </c>
      <c r="G1445" s="12" t="s">
        <v>9356</v>
      </c>
      <c r="H1445" s="22" t="str">
        <f>VLOOKUP($G1445,Temp!$A:$C,H$1,FALSE)</f>
        <v>redhat.com</v>
      </c>
      <c r="I1445" s="22" t="e">
        <f>VLOOKUP($G1445,Temp!$A:$C,I$1,FALSE)</f>
        <v>#VALUE!</v>
      </c>
      <c r="J1445" s="22" t="e">
        <f>VLOOKUP($G1445,Temp!$A:$C,J$1,FALSE)</f>
        <v>#VALUE!</v>
      </c>
      <c r="K1445" s="22" t="e">
        <f>VLOOKUP($G1445,Temp!$A:$C,K$1,FALSE)</f>
        <v>#VALUE!</v>
      </c>
      <c r="L1445" s="22" t="e">
        <f>VLOOKUP($G1445,Temp!$A:$C,L$1,FALSE)</f>
        <v>#VALUE!</v>
      </c>
      <c r="M1445" s="22" t="e">
        <f>VLOOKUP($G1445,Temp!$A:$C,M$1,FALSE)</f>
        <v>#VALUE!</v>
      </c>
      <c r="N1445" s="22" t="e">
        <f>VLOOKUP($G1445,Temp!$A:$C,N$1,FALSE)</f>
        <v>#VALUE!</v>
      </c>
      <c r="O1445" s="22" t="e">
        <f>VLOOKUP($G1445,Temp!$A:$C,O$1,FALSE)</f>
        <v>#VALUE!</v>
      </c>
      <c r="P1445" s="22" t="e">
        <f>VLOOKUP($G1445,Temp!$A:$C,P$1,FALSE)</f>
        <v>#VALUE!</v>
      </c>
      <c r="Q1445" s="22" t="e">
        <f>VLOOKUP($G1445,Temp!$A:$C,Q$1,FALSE)</f>
        <v>#VALUE!</v>
      </c>
      <c r="R1445" s="22" t="e">
        <f>VLOOKUP($G1445,Temp!$A:$C,R$1,FALSE)</f>
        <v>#VALUE!</v>
      </c>
      <c r="S1445" s="22" t="e">
        <f>VLOOKUP($G1445,Temp!$A:$C,S$1,FALSE)</f>
        <v>#VALUE!</v>
      </c>
      <c r="T1445" s="22" t="e">
        <f>VLOOKUP($G1445,Temp!$A:$C,T$1,FALSE)</f>
        <v>#VALUE!</v>
      </c>
      <c r="U1445" s="22" t="e">
        <f>VLOOKUP($G1445,Temp!$A:$C,U$1,FALSE)</f>
        <v>#VALUE!</v>
      </c>
      <c r="V1445" s="22" t="e">
        <f>VLOOKUP($G1445,Temp!$A:$C,V$1,FALSE)</f>
        <v>#VALUE!</v>
      </c>
      <c r="W1445" s="22" t="e">
        <f>VLOOKUP($G1445,Temp!$A:$C,W$1,FALSE)</f>
        <v>#VALUE!</v>
      </c>
      <c r="X1445" s="22" t="e">
        <f>VLOOKUP($G1445,Temp!$A:$C,X$1,FALSE)</f>
        <v>#VALUE!</v>
      </c>
      <c r="Y1445" s="22">
        <f>VLOOKUP($G1445,Temp!$A:$C,Y$1,FALSE)</f>
        <v>773000</v>
      </c>
      <c r="Z1445" s="22">
        <f>VLOOKUP($G1445,Temp!$A:$C,Z$1,FALSE)</f>
        <v>139000</v>
      </c>
      <c r="AA1445" s="22" t="str">
        <f>VLOOKUP($A1445,Searches!$A:$H,AA$1,FALSE)</f>
        <v>Tim Yeaton</v>
      </c>
      <c r="AB1445" s="22" t="str">
        <f>VLOOKUP($A1445,Searches!$A:$H,AB$1,FALSE)</f>
        <v>Red Hat</v>
      </c>
      <c r="AC1445" s="22" t="str">
        <f>VLOOKUP($A1445,Searches!$A:$H,AC$1,FALSE)</f>
        <v>Executive Vice President &amp; Chief Marketing Officer</v>
      </c>
      <c r="AD1445" s="22" t="str">
        <f>VLOOKUP($A1445,Searches!$A:$H,AD$1,FALSE)</f>
        <v>2nd</v>
      </c>
      <c r="AE1445" s="22" t="str">
        <f>VLOOKUP($A1445,Searches!$A:$H,AE$1,FALSE)</f>
        <v/>
      </c>
      <c r="AF1445" s="22" t="str">
        <f>VLOOKUP($A1445,Searches!$A:$H,AF$1,FALSE)</f>
        <v>Greater Boston Area</v>
      </c>
      <c r="AG1445" s="22" t="str">
        <f>VLOOKUP($A1445,Searches!$A:$H,AG$1,FALSE)</f>
        <v>https://www.linkedin.com/sales/profile/4412533,pcqe,NAME_SEARCH?moduleKey=peopleSearchResults&amp;pageKey=sales-search3-people-refinement&amp;contextId=60BC92C971D70515801E49D6842B0000&amp;requestId=0d8999dc-ee2c-43da-aea7-b0b169d0effc&amp;action=CLICK&amp;target=urn%3Ali%3AsalesLead%3A(-1%2C4412533)&amp;pageNumber=17&amp;targetEl=profilelink&amp;position=7&amp;trk=lss-serp-result-lead_photo</v>
      </c>
      <c r="AH1445" s="22" t="e">
        <f>VLOOKUP($G1445,Temp!$D:$F,AH$1,FALSE)</f>
        <v>#N/A</v>
      </c>
      <c r="AI1445" s="22" t="e">
        <f>VLOOKUP($G1445,Temp!$D:$F,AI$1,FALSE)</f>
        <v>#N/A</v>
      </c>
      <c r="AJ1445" s="22" t="e">
        <f>VLOOKUP($G1445,Temp!$D:$F,AJ$1,FALSE)</f>
        <v>#N/A</v>
      </c>
    </row>
    <row r="1446" spans="1:36" ht="16" x14ac:dyDescent="0.2">
      <c r="A1446" s="8" t="str">
        <f t="shared" si="22"/>
        <v>Carrie Bienkowski Peapod</v>
      </c>
      <c r="B1446" s="8" t="s">
        <v>6005</v>
      </c>
      <c r="C1446" s="8" t="s">
        <v>7581</v>
      </c>
      <c r="D1446" s="8" t="s">
        <v>42</v>
      </c>
      <c r="E1446" s="8" t="s">
        <v>7582</v>
      </c>
      <c r="F1446" s="8" t="s">
        <v>7583</v>
      </c>
      <c r="G1446" s="12" t="s">
        <v>7584</v>
      </c>
      <c r="H1446" s="22" t="str">
        <f>VLOOKUP($G1446,Temp!$A:$C,H$1,FALSE)</f>
        <v>peapod.com</v>
      </c>
      <c r="I1446" s="22" t="e">
        <f>VLOOKUP($G1446,Temp!$A:$C,I$1,FALSE)</f>
        <v>#VALUE!</v>
      </c>
      <c r="J1446" s="22" t="e">
        <f>VLOOKUP($G1446,Temp!$A:$C,J$1,FALSE)</f>
        <v>#VALUE!</v>
      </c>
      <c r="K1446" s="22" t="e">
        <f>VLOOKUP($G1446,Temp!$A:$C,K$1,FALSE)</f>
        <v>#VALUE!</v>
      </c>
      <c r="L1446" s="22" t="e">
        <f>VLOOKUP($G1446,Temp!$A:$C,L$1,FALSE)</f>
        <v>#VALUE!</v>
      </c>
      <c r="M1446" s="22" t="e">
        <f>VLOOKUP($G1446,Temp!$A:$C,M$1,FALSE)</f>
        <v>#VALUE!</v>
      </c>
      <c r="N1446" s="22" t="e">
        <f>VLOOKUP($G1446,Temp!$A:$C,N$1,FALSE)</f>
        <v>#VALUE!</v>
      </c>
      <c r="O1446" s="22" t="e">
        <f>VLOOKUP($G1446,Temp!$A:$C,O$1,FALSE)</f>
        <v>#VALUE!</v>
      </c>
      <c r="P1446" s="22" t="e">
        <f>VLOOKUP($G1446,Temp!$A:$C,P$1,FALSE)</f>
        <v>#VALUE!</v>
      </c>
      <c r="Q1446" s="22" t="e">
        <f>VLOOKUP($G1446,Temp!$A:$C,Q$1,FALSE)</f>
        <v>#VALUE!</v>
      </c>
      <c r="R1446" s="22" t="e">
        <f>VLOOKUP($G1446,Temp!$A:$C,R$1,FALSE)</f>
        <v>#VALUE!</v>
      </c>
      <c r="S1446" s="22" t="e">
        <f>VLOOKUP($G1446,Temp!$A:$C,S$1,FALSE)</f>
        <v>#VALUE!</v>
      </c>
      <c r="T1446" s="22" t="e">
        <f>VLOOKUP($G1446,Temp!$A:$C,T$1,FALSE)</f>
        <v>#VALUE!</v>
      </c>
      <c r="U1446" s="22" t="e">
        <f>VLOOKUP($G1446,Temp!$A:$C,U$1,FALSE)</f>
        <v>#VALUE!</v>
      </c>
      <c r="V1446" s="22" t="e">
        <f>VLOOKUP($G1446,Temp!$A:$C,V$1,FALSE)</f>
        <v>#VALUE!</v>
      </c>
      <c r="W1446" s="22" t="e">
        <f>VLOOKUP($G1446,Temp!$A:$C,W$1,FALSE)</f>
        <v>#VALUE!</v>
      </c>
      <c r="X1446" s="22" t="e">
        <f>VLOOKUP($G1446,Temp!$A:$C,X$1,FALSE)</f>
        <v>#VALUE!</v>
      </c>
      <c r="Y1446" s="22">
        <f>VLOOKUP($G1446,Temp!$A:$C,Y$1,FALSE)</f>
        <v>70300</v>
      </c>
      <c r="Z1446" s="22">
        <f>VLOOKUP($G1446,Temp!$A:$C,Z$1,FALSE)</f>
        <v>497</v>
      </c>
      <c r="AA1446" s="22" t="e">
        <f>VLOOKUP($A1446,Searches!$A:$H,AA$1,FALSE)</f>
        <v>#N/A</v>
      </c>
      <c r="AB1446" s="22" t="e">
        <f>VLOOKUP($A1446,Searches!$A:$H,AB$1,FALSE)</f>
        <v>#N/A</v>
      </c>
      <c r="AC1446" s="22" t="e">
        <f>VLOOKUP($A1446,Searches!$A:$H,AC$1,FALSE)</f>
        <v>#N/A</v>
      </c>
      <c r="AD1446" s="22" t="e">
        <f>VLOOKUP($A1446,Searches!$A:$H,AD$1,FALSE)</f>
        <v>#N/A</v>
      </c>
      <c r="AE1446" s="22" t="e">
        <f>VLOOKUP($A1446,Searches!$A:$H,AE$1,FALSE)</f>
        <v>#N/A</v>
      </c>
      <c r="AF1446" s="22" t="e">
        <f>VLOOKUP($A1446,Searches!$A:$H,AF$1,FALSE)</f>
        <v>#N/A</v>
      </c>
      <c r="AG1446" s="22" t="e">
        <f>VLOOKUP($A1446,Searches!$A:$H,AG$1,FALSE)</f>
        <v>#N/A</v>
      </c>
      <c r="AH1446" s="22" t="e">
        <f>VLOOKUP($G1446,Temp!$D:$F,AH$1,FALSE)</f>
        <v>#N/A</v>
      </c>
      <c r="AI1446" s="22" t="e">
        <f>VLOOKUP($G1446,Temp!$D:$F,AI$1,FALSE)</f>
        <v>#N/A</v>
      </c>
      <c r="AJ1446" s="22" t="e">
        <f>VLOOKUP($G1446,Temp!$D:$F,AJ$1,FALSE)</f>
        <v>#N/A</v>
      </c>
    </row>
    <row r="1447" spans="1:36" ht="16" x14ac:dyDescent="0.2">
      <c r="A1447" s="8" t="str">
        <f t="shared" si="22"/>
        <v>Ryan Carlson Okta, Inc.</v>
      </c>
      <c r="B1447" s="8" t="s">
        <v>563</v>
      </c>
      <c r="C1447" s="8" t="s">
        <v>9886</v>
      </c>
      <c r="D1447" s="8" t="s">
        <v>42</v>
      </c>
      <c r="E1447" s="8" t="s">
        <v>9887</v>
      </c>
      <c r="F1447" s="8" t="s">
        <v>9888</v>
      </c>
      <c r="G1447" s="12" t="s">
        <v>9357</v>
      </c>
      <c r="H1447" s="22" t="str">
        <f>VLOOKUP($G1447,Temp!$A:$C,H$1,FALSE)</f>
        <v>okta.com</v>
      </c>
      <c r="I1447" s="22" t="e">
        <f>VLOOKUP($G1447,Temp!$A:$C,I$1,FALSE)</f>
        <v>#VALUE!</v>
      </c>
      <c r="J1447" s="22" t="e">
        <f>VLOOKUP($G1447,Temp!$A:$C,J$1,FALSE)</f>
        <v>#VALUE!</v>
      </c>
      <c r="K1447" s="22" t="e">
        <f>VLOOKUP($G1447,Temp!$A:$C,K$1,FALSE)</f>
        <v>#VALUE!</v>
      </c>
      <c r="L1447" s="22" t="e">
        <f>VLOOKUP($G1447,Temp!$A:$C,L$1,FALSE)</f>
        <v>#VALUE!</v>
      </c>
      <c r="M1447" s="22" t="e">
        <f>VLOOKUP($G1447,Temp!$A:$C,M$1,FALSE)</f>
        <v>#VALUE!</v>
      </c>
      <c r="N1447" s="22" t="e">
        <f>VLOOKUP($G1447,Temp!$A:$C,N$1,FALSE)</f>
        <v>#VALUE!</v>
      </c>
      <c r="O1447" s="22" t="e">
        <f>VLOOKUP($G1447,Temp!$A:$C,O$1,FALSE)</f>
        <v>#VALUE!</v>
      </c>
      <c r="P1447" s="22" t="e">
        <f>VLOOKUP($G1447,Temp!$A:$C,P$1,FALSE)</f>
        <v>#VALUE!</v>
      </c>
      <c r="Q1447" s="22" t="e">
        <f>VLOOKUP($G1447,Temp!$A:$C,Q$1,FALSE)</f>
        <v>#VALUE!</v>
      </c>
      <c r="R1447" s="22" t="e">
        <f>VLOOKUP($G1447,Temp!$A:$C,R$1,FALSE)</f>
        <v>#VALUE!</v>
      </c>
      <c r="S1447" s="22" t="e">
        <f>VLOOKUP($G1447,Temp!$A:$C,S$1,FALSE)</f>
        <v>#VALUE!</v>
      </c>
      <c r="T1447" s="22" t="e">
        <f>VLOOKUP($G1447,Temp!$A:$C,T$1,FALSE)</f>
        <v>#VALUE!</v>
      </c>
      <c r="U1447" s="22" t="e">
        <f>VLOOKUP($G1447,Temp!$A:$C,U$1,FALSE)</f>
        <v>#VALUE!</v>
      </c>
      <c r="V1447" s="22" t="e">
        <f>VLOOKUP($G1447,Temp!$A:$C,V$1,FALSE)</f>
        <v>#VALUE!</v>
      </c>
      <c r="W1447" s="22" t="e">
        <f>VLOOKUP($G1447,Temp!$A:$C,W$1,FALSE)</f>
        <v>#VALUE!</v>
      </c>
      <c r="X1447" s="22" t="e">
        <f>VLOOKUP($G1447,Temp!$A:$C,X$1,FALSE)</f>
        <v>#VALUE!</v>
      </c>
      <c r="Y1447" s="22">
        <f>VLOOKUP($G1447,Temp!$A:$C,Y$1,FALSE)</f>
        <v>388000</v>
      </c>
      <c r="Z1447" s="22">
        <f>VLOOKUP($G1447,Temp!$A:$C,Z$1,FALSE)</f>
        <v>45500</v>
      </c>
      <c r="AA1447" s="22" t="e">
        <f>VLOOKUP($A1447,Searches!$A:$H,AA$1,FALSE)</f>
        <v>#N/A</v>
      </c>
      <c r="AB1447" s="22" t="e">
        <f>VLOOKUP($A1447,Searches!$A:$H,AB$1,FALSE)</f>
        <v>#N/A</v>
      </c>
      <c r="AC1447" s="22" t="e">
        <f>VLOOKUP($A1447,Searches!$A:$H,AC$1,FALSE)</f>
        <v>#N/A</v>
      </c>
      <c r="AD1447" s="22" t="e">
        <f>VLOOKUP($A1447,Searches!$A:$H,AD$1,FALSE)</f>
        <v>#N/A</v>
      </c>
      <c r="AE1447" s="22" t="e">
        <f>VLOOKUP($A1447,Searches!$A:$H,AE$1,FALSE)</f>
        <v>#N/A</v>
      </c>
      <c r="AF1447" s="22" t="e">
        <f>VLOOKUP($A1447,Searches!$A:$H,AF$1,FALSE)</f>
        <v>#N/A</v>
      </c>
      <c r="AG1447" s="22" t="e">
        <f>VLOOKUP($A1447,Searches!$A:$H,AG$1,FALSE)</f>
        <v>#N/A</v>
      </c>
      <c r="AH1447" s="22" t="str">
        <f>VLOOKUP($G1447,Temp!$D:$F,AH$1,FALSE)</f>
        <v>okta.com</v>
      </c>
      <c r="AI1447" s="22" t="str">
        <f>VLOOKUP($G1447,Temp!$D:$F,AI$1,FALSE)</f>
        <v>Marketo</v>
      </c>
      <c r="AJ1447" s="22" t="str">
        <f>VLOOKUP($G1447,Temp!$D:$F,AJ$1,FALSE)</f>
        <v>Drupal</v>
      </c>
    </row>
    <row r="1448" spans="1:36" ht="16" x14ac:dyDescent="0.2">
      <c r="A1448" s="8" t="str">
        <f t="shared" si="22"/>
        <v>Anthony Marino thredUP</v>
      </c>
      <c r="B1448" s="8" t="s">
        <v>101</v>
      </c>
      <c r="C1448" s="8" t="s">
        <v>3415</v>
      </c>
      <c r="D1448" s="8" t="s">
        <v>42</v>
      </c>
      <c r="E1448" s="8" t="s">
        <v>3416</v>
      </c>
      <c r="F1448" s="8" t="s">
        <v>3417</v>
      </c>
      <c r="G1448" s="12" t="s">
        <v>3418</v>
      </c>
      <c r="H1448" s="22" t="str">
        <f>VLOOKUP($G1448,Temp!$A:$C,H$1,FALSE)</f>
        <v>thredUP.com</v>
      </c>
      <c r="I1448" s="22" t="e">
        <f>VLOOKUP($G1448,Temp!$A:$C,I$1,FALSE)</f>
        <v>#VALUE!</v>
      </c>
      <c r="J1448" s="22" t="e">
        <f>VLOOKUP($G1448,Temp!$A:$C,J$1,FALSE)</f>
        <v>#VALUE!</v>
      </c>
      <c r="K1448" s="22" t="e">
        <f>VLOOKUP($G1448,Temp!$A:$C,K$1,FALSE)</f>
        <v>#VALUE!</v>
      </c>
      <c r="L1448" s="22" t="e">
        <f>VLOOKUP($G1448,Temp!$A:$C,L$1,FALSE)</f>
        <v>#VALUE!</v>
      </c>
      <c r="M1448" s="22" t="e">
        <f>VLOOKUP($G1448,Temp!$A:$C,M$1,FALSE)</f>
        <v>#VALUE!</v>
      </c>
      <c r="N1448" s="22" t="e">
        <f>VLOOKUP($G1448,Temp!$A:$C,N$1,FALSE)</f>
        <v>#VALUE!</v>
      </c>
      <c r="O1448" s="22" t="e">
        <f>VLOOKUP($G1448,Temp!$A:$C,O$1,FALSE)</f>
        <v>#VALUE!</v>
      </c>
      <c r="P1448" s="22" t="e">
        <f>VLOOKUP($G1448,Temp!$A:$C,P$1,FALSE)</f>
        <v>#VALUE!</v>
      </c>
      <c r="Q1448" s="22" t="e">
        <f>VLOOKUP($G1448,Temp!$A:$C,Q$1,FALSE)</f>
        <v>#VALUE!</v>
      </c>
      <c r="R1448" s="22" t="e">
        <f>VLOOKUP($G1448,Temp!$A:$C,R$1,FALSE)</f>
        <v>#VALUE!</v>
      </c>
      <c r="S1448" s="22" t="e">
        <f>VLOOKUP($G1448,Temp!$A:$C,S$1,FALSE)</f>
        <v>#VALUE!</v>
      </c>
      <c r="T1448" s="22" t="e">
        <f>VLOOKUP($G1448,Temp!$A:$C,T$1,FALSE)</f>
        <v>#VALUE!</v>
      </c>
      <c r="U1448" s="22" t="e">
        <f>VLOOKUP($G1448,Temp!$A:$C,U$1,FALSE)</f>
        <v>#VALUE!</v>
      </c>
      <c r="V1448" s="22" t="e">
        <f>VLOOKUP($G1448,Temp!$A:$C,V$1,FALSE)</f>
        <v>#VALUE!</v>
      </c>
      <c r="W1448" s="22" t="e">
        <f>VLOOKUP($G1448,Temp!$A:$C,W$1,FALSE)</f>
        <v>#VALUE!</v>
      </c>
      <c r="X1448" s="22" t="e">
        <f>VLOOKUP($G1448,Temp!$A:$C,X$1,FALSE)</f>
        <v>#VALUE!</v>
      </c>
      <c r="Y1448" s="22">
        <f>VLOOKUP($G1448,Temp!$A:$C,Y$1,FALSE)</f>
        <v>472000</v>
      </c>
      <c r="Z1448" s="22">
        <f>VLOOKUP($G1448,Temp!$A:$C,Z$1,FALSE)</f>
        <v>56900</v>
      </c>
      <c r="AA1448" s="22" t="e">
        <f>VLOOKUP($A1448,Searches!$A:$H,AA$1,FALSE)</f>
        <v>#N/A</v>
      </c>
      <c r="AB1448" s="22" t="e">
        <f>VLOOKUP($A1448,Searches!$A:$H,AB$1,FALSE)</f>
        <v>#N/A</v>
      </c>
      <c r="AC1448" s="22" t="e">
        <f>VLOOKUP($A1448,Searches!$A:$H,AC$1,FALSE)</f>
        <v>#N/A</v>
      </c>
      <c r="AD1448" s="22" t="e">
        <f>VLOOKUP($A1448,Searches!$A:$H,AD$1,FALSE)</f>
        <v>#N/A</v>
      </c>
      <c r="AE1448" s="22" t="e">
        <f>VLOOKUP($A1448,Searches!$A:$H,AE$1,FALSE)</f>
        <v>#N/A</v>
      </c>
      <c r="AF1448" s="22" t="e">
        <f>VLOOKUP($A1448,Searches!$A:$H,AF$1,FALSE)</f>
        <v>#N/A</v>
      </c>
      <c r="AG1448" s="22" t="e">
        <f>VLOOKUP($A1448,Searches!$A:$H,AG$1,FALSE)</f>
        <v>#N/A</v>
      </c>
      <c r="AH1448" s="22" t="e">
        <f>VLOOKUP($G1448,Temp!$D:$F,AH$1,FALSE)</f>
        <v>#N/A</v>
      </c>
      <c r="AI1448" s="22" t="e">
        <f>VLOOKUP($G1448,Temp!$D:$F,AI$1,FALSE)</f>
        <v>#N/A</v>
      </c>
      <c r="AJ1448" s="22" t="e">
        <f>VLOOKUP($G1448,Temp!$D:$F,AJ$1,FALSE)</f>
        <v>#N/A</v>
      </c>
    </row>
    <row r="1449" spans="1:36" ht="16" x14ac:dyDescent="0.2">
      <c r="A1449" s="8" t="str">
        <f t="shared" si="22"/>
        <v>Stephanie Robotham Iterable</v>
      </c>
      <c r="B1449" s="8" t="s">
        <v>9548</v>
      </c>
      <c r="C1449" s="8" t="s">
        <v>9550</v>
      </c>
      <c r="D1449" s="8" t="s">
        <v>42</v>
      </c>
      <c r="E1449" s="8" t="s">
        <v>9552</v>
      </c>
      <c r="F1449" s="8" t="s">
        <v>9553</v>
      </c>
      <c r="G1449" s="12" t="s">
        <v>9358</v>
      </c>
      <c r="H1449" s="22" t="str">
        <f>VLOOKUP($G1449,Temp!$A:$C,H$1,FALSE)</f>
        <v>iterable.com</v>
      </c>
      <c r="I1449" s="22" t="e">
        <f>VLOOKUP($G1449,Temp!$A:$C,I$1,FALSE)</f>
        <v>#VALUE!</v>
      </c>
      <c r="J1449" s="22" t="e">
        <f>VLOOKUP($G1449,Temp!$A:$C,J$1,FALSE)</f>
        <v>#VALUE!</v>
      </c>
      <c r="K1449" s="22" t="e">
        <f>VLOOKUP($G1449,Temp!$A:$C,K$1,FALSE)</f>
        <v>#VALUE!</v>
      </c>
      <c r="L1449" s="22" t="e">
        <f>VLOOKUP($G1449,Temp!$A:$C,L$1,FALSE)</f>
        <v>#VALUE!</v>
      </c>
      <c r="M1449" s="22" t="e">
        <f>VLOOKUP($G1449,Temp!$A:$C,M$1,FALSE)</f>
        <v>#VALUE!</v>
      </c>
      <c r="N1449" s="22" t="e">
        <f>VLOOKUP($G1449,Temp!$A:$C,N$1,FALSE)</f>
        <v>#VALUE!</v>
      </c>
      <c r="O1449" s="22" t="e">
        <f>VLOOKUP($G1449,Temp!$A:$C,O$1,FALSE)</f>
        <v>#VALUE!</v>
      </c>
      <c r="P1449" s="22" t="e">
        <f>VLOOKUP($G1449,Temp!$A:$C,P$1,FALSE)</f>
        <v>#VALUE!</v>
      </c>
      <c r="Q1449" s="22" t="e">
        <f>VLOOKUP($G1449,Temp!$A:$C,Q$1,FALSE)</f>
        <v>#VALUE!</v>
      </c>
      <c r="R1449" s="22" t="e">
        <f>VLOOKUP($G1449,Temp!$A:$C,R$1,FALSE)</f>
        <v>#VALUE!</v>
      </c>
      <c r="S1449" s="22" t="e">
        <f>VLOOKUP($G1449,Temp!$A:$C,S$1,FALSE)</f>
        <v>#VALUE!</v>
      </c>
      <c r="T1449" s="22" t="e">
        <f>VLOOKUP($G1449,Temp!$A:$C,T$1,FALSE)</f>
        <v>#VALUE!</v>
      </c>
      <c r="U1449" s="22" t="e">
        <f>VLOOKUP($G1449,Temp!$A:$C,U$1,FALSE)</f>
        <v>#VALUE!</v>
      </c>
      <c r="V1449" s="22" t="e">
        <f>VLOOKUP($G1449,Temp!$A:$C,V$1,FALSE)</f>
        <v>#VALUE!</v>
      </c>
      <c r="W1449" s="22" t="e">
        <f>VLOOKUP($G1449,Temp!$A:$C,W$1,FALSE)</f>
        <v>#VALUE!</v>
      </c>
      <c r="X1449" s="22" t="e">
        <f>VLOOKUP($G1449,Temp!$A:$C,X$1,FALSE)</f>
        <v>#VALUE!</v>
      </c>
      <c r="Y1449" s="22">
        <f>VLOOKUP($G1449,Temp!$A:$C,Y$1,FALSE)</f>
        <v>285</v>
      </c>
      <c r="Z1449" s="22">
        <f>VLOOKUP($G1449,Temp!$A:$C,Z$1,FALSE)</f>
        <v>29500</v>
      </c>
      <c r="AA1449" s="22" t="str">
        <f>VLOOKUP($A1449,Searches!$A:$H,AA$1,FALSE)</f>
        <v>Stephanie Robotham</v>
      </c>
      <c r="AB1449" s="22" t="str">
        <f>VLOOKUP($A1449,Searches!$A:$H,AB$1,FALSE)</f>
        <v>Iterable</v>
      </c>
      <c r="AC1449" s="22" t="str">
        <f>VLOOKUP($A1449,Searches!$A:$H,AC$1,FALSE)</f>
        <v>Chief Marketing Officer</v>
      </c>
      <c r="AD1449" s="22" t="str">
        <f>VLOOKUP($A1449,Searches!$A:$H,AD$1,FALSE)</f>
        <v>2nd</v>
      </c>
      <c r="AE1449" s="22" t="str">
        <f>VLOOKUP($A1449,Searches!$A:$H,AE$1,FALSE)</f>
        <v/>
      </c>
      <c r="AF1449" s="22" t="str">
        <f>VLOOKUP($A1449,Searches!$A:$H,AF$1,FALSE)</f>
        <v>San Francisco Bay Area</v>
      </c>
      <c r="AG1449" s="22" t="str">
        <f>VLOOKUP($A1449,Searches!$A:$H,AG$1,FALSE)</f>
        <v>https://www.linkedin.com/sales/profile/1077289,IBp6,NAME_SEARCH?moduleKey=peopleSearchResults&amp;pageKey=sales-search3-people-refinement&amp;contextId=60BC92C971D70515801E49D6842B0000&amp;requestId=d9283743-823b-4cfd-8f11-b8ee61242e0f&amp;action=CLICK&amp;target=urn%3Ali%3AsalesLead%3A(-1%2C1077289)&amp;pageNumber=21&amp;targetEl=profilelink&amp;position=7&amp;trk=lss-serp-result-lead_photo</v>
      </c>
      <c r="AH1449" s="22" t="str">
        <f>VLOOKUP($G1449,Temp!$D:$F,AH$1,FALSE)</f>
        <v>iterable.com</v>
      </c>
      <c r="AI1449" s="22">
        <f>VLOOKUP($G1449,Temp!$D:$F,AI$1,FALSE)</f>
        <v>0</v>
      </c>
      <c r="AJ1449" s="22" t="str">
        <f>VLOOKUP($G1449,Temp!$D:$F,AJ$1,FALSE)</f>
        <v>WordPress</v>
      </c>
    </row>
    <row r="1450" spans="1:36" ht="16" x14ac:dyDescent="0.2">
      <c r="A1450" s="8" t="str">
        <f t="shared" si="22"/>
        <v>Kim DeCarlis Gigamon</v>
      </c>
      <c r="B1450" s="8" t="s">
        <v>5864</v>
      </c>
      <c r="C1450" s="8" t="s">
        <v>8007</v>
      </c>
      <c r="D1450" s="8" t="s">
        <v>42</v>
      </c>
      <c r="E1450" s="8" t="s">
        <v>8008</v>
      </c>
      <c r="F1450" s="8" t="s">
        <v>8009</v>
      </c>
      <c r="G1450" s="12" t="s">
        <v>8010</v>
      </c>
      <c r="H1450" s="22" t="str">
        <f>VLOOKUP($G1450,Temp!$A:$C,H$1,FALSE)</f>
        <v>gigamon.com</v>
      </c>
      <c r="I1450" s="22" t="e">
        <f>VLOOKUP($G1450,Temp!$A:$C,I$1,FALSE)</f>
        <v>#VALUE!</v>
      </c>
      <c r="J1450" s="22" t="e">
        <f>VLOOKUP($G1450,Temp!$A:$C,J$1,FALSE)</f>
        <v>#VALUE!</v>
      </c>
      <c r="K1450" s="22" t="e">
        <f>VLOOKUP($G1450,Temp!$A:$C,K$1,FALSE)</f>
        <v>#VALUE!</v>
      </c>
      <c r="L1450" s="22" t="e">
        <f>VLOOKUP($G1450,Temp!$A:$C,L$1,FALSE)</f>
        <v>#VALUE!</v>
      </c>
      <c r="M1450" s="22" t="e">
        <f>VLOOKUP($G1450,Temp!$A:$C,M$1,FALSE)</f>
        <v>#VALUE!</v>
      </c>
      <c r="N1450" s="22" t="e">
        <f>VLOOKUP($G1450,Temp!$A:$C,N$1,FALSE)</f>
        <v>#VALUE!</v>
      </c>
      <c r="O1450" s="22" t="e">
        <f>VLOOKUP($G1450,Temp!$A:$C,O$1,FALSE)</f>
        <v>#VALUE!</v>
      </c>
      <c r="P1450" s="22" t="e">
        <f>VLOOKUP($G1450,Temp!$A:$C,P$1,FALSE)</f>
        <v>#VALUE!</v>
      </c>
      <c r="Q1450" s="22" t="e">
        <f>VLOOKUP($G1450,Temp!$A:$C,Q$1,FALSE)</f>
        <v>#VALUE!</v>
      </c>
      <c r="R1450" s="22" t="e">
        <f>VLOOKUP($G1450,Temp!$A:$C,R$1,FALSE)</f>
        <v>#VALUE!</v>
      </c>
      <c r="S1450" s="22" t="e">
        <f>VLOOKUP($G1450,Temp!$A:$C,S$1,FALSE)</f>
        <v>#VALUE!</v>
      </c>
      <c r="T1450" s="22" t="e">
        <f>VLOOKUP($G1450,Temp!$A:$C,T$1,FALSE)</f>
        <v>#VALUE!</v>
      </c>
      <c r="U1450" s="22" t="e">
        <f>VLOOKUP($G1450,Temp!$A:$C,U$1,FALSE)</f>
        <v>#VALUE!</v>
      </c>
      <c r="V1450" s="22" t="e">
        <f>VLOOKUP($G1450,Temp!$A:$C,V$1,FALSE)</f>
        <v>#VALUE!</v>
      </c>
      <c r="W1450" s="22" t="e">
        <f>VLOOKUP($G1450,Temp!$A:$C,W$1,FALSE)</f>
        <v>#VALUE!</v>
      </c>
      <c r="X1450" s="22" t="e">
        <f>VLOOKUP($G1450,Temp!$A:$C,X$1,FALSE)</f>
        <v>#VALUE!</v>
      </c>
      <c r="Y1450" s="22">
        <f>VLOOKUP($G1450,Temp!$A:$C,Y$1,FALSE)</f>
        <v>25800</v>
      </c>
      <c r="Z1450" s="22">
        <f>VLOOKUP($G1450,Temp!$A:$C,Z$1,FALSE)</f>
        <v>24300</v>
      </c>
      <c r="AA1450" s="22" t="e">
        <f>VLOOKUP($A1450,Searches!$A:$H,AA$1,FALSE)</f>
        <v>#N/A</v>
      </c>
      <c r="AB1450" s="22" t="e">
        <f>VLOOKUP($A1450,Searches!$A:$H,AB$1,FALSE)</f>
        <v>#N/A</v>
      </c>
      <c r="AC1450" s="22" t="e">
        <f>VLOOKUP($A1450,Searches!$A:$H,AC$1,FALSE)</f>
        <v>#N/A</v>
      </c>
      <c r="AD1450" s="22" t="e">
        <f>VLOOKUP($A1450,Searches!$A:$H,AD$1,FALSE)</f>
        <v>#N/A</v>
      </c>
      <c r="AE1450" s="22" t="e">
        <f>VLOOKUP($A1450,Searches!$A:$H,AE$1,FALSE)</f>
        <v>#N/A</v>
      </c>
      <c r="AF1450" s="22" t="e">
        <f>VLOOKUP($A1450,Searches!$A:$H,AF$1,FALSE)</f>
        <v>#N/A</v>
      </c>
      <c r="AG1450" s="22" t="e">
        <f>VLOOKUP($A1450,Searches!$A:$H,AG$1,FALSE)</f>
        <v>#N/A</v>
      </c>
      <c r="AH1450" s="22" t="str">
        <f>VLOOKUP($G1450,Temp!$D:$F,AH$1,FALSE)</f>
        <v>gigamon.com</v>
      </c>
      <c r="AI1450" s="22" t="str">
        <f>VLOOKUP($G1450,Temp!$D:$F,AI$1,FALSE)</f>
        <v>Marketo</v>
      </c>
      <c r="AJ1450" s="22" t="str">
        <f>VLOOKUP($G1450,Temp!$D:$F,AJ$1,FALSE)</f>
        <v>WordPress</v>
      </c>
    </row>
    <row r="1451" spans="1:36" ht="16" x14ac:dyDescent="0.2">
      <c r="A1451" s="8" t="str">
        <f t="shared" si="22"/>
        <v>Jennifer Nuckles Doctor On Demand</v>
      </c>
      <c r="B1451" s="8" t="s">
        <v>546</v>
      </c>
      <c r="C1451" s="8" t="s">
        <v>2827</v>
      </c>
      <c r="D1451" s="8" t="s">
        <v>42</v>
      </c>
      <c r="E1451" s="8" t="s">
        <v>2828</v>
      </c>
      <c r="F1451" s="8" t="s">
        <v>2829</v>
      </c>
      <c r="G1451" s="12" t="s">
        <v>2832</v>
      </c>
      <c r="H1451" s="22" t="str">
        <f>VLOOKUP($G1451,Temp!$A:$C,H$1,FALSE)</f>
        <v>doctorondemand.com</v>
      </c>
      <c r="I1451" s="22" t="e">
        <f>VLOOKUP($G1451,Temp!$A:$C,I$1,FALSE)</f>
        <v>#VALUE!</v>
      </c>
      <c r="J1451" s="22" t="e">
        <f>VLOOKUP($G1451,Temp!$A:$C,J$1,FALSE)</f>
        <v>#VALUE!</v>
      </c>
      <c r="K1451" s="22" t="e">
        <f>VLOOKUP($G1451,Temp!$A:$C,K$1,FALSE)</f>
        <v>#VALUE!</v>
      </c>
      <c r="L1451" s="22" t="e">
        <f>VLOOKUP($G1451,Temp!$A:$C,L$1,FALSE)</f>
        <v>#VALUE!</v>
      </c>
      <c r="M1451" s="22" t="e">
        <f>VLOOKUP($G1451,Temp!$A:$C,M$1,FALSE)</f>
        <v>#VALUE!</v>
      </c>
      <c r="N1451" s="22" t="e">
        <f>VLOOKUP($G1451,Temp!$A:$C,N$1,FALSE)</f>
        <v>#VALUE!</v>
      </c>
      <c r="O1451" s="22" t="e">
        <f>VLOOKUP($G1451,Temp!$A:$C,O$1,FALSE)</f>
        <v>#VALUE!</v>
      </c>
      <c r="P1451" s="22" t="e">
        <f>VLOOKUP($G1451,Temp!$A:$C,P$1,FALSE)</f>
        <v>#VALUE!</v>
      </c>
      <c r="Q1451" s="22" t="e">
        <f>VLOOKUP($G1451,Temp!$A:$C,Q$1,FALSE)</f>
        <v>#VALUE!</v>
      </c>
      <c r="R1451" s="22" t="e">
        <f>VLOOKUP($G1451,Temp!$A:$C,R$1,FALSE)</f>
        <v>#VALUE!</v>
      </c>
      <c r="S1451" s="22" t="e">
        <f>VLOOKUP($G1451,Temp!$A:$C,S$1,FALSE)</f>
        <v>#VALUE!</v>
      </c>
      <c r="T1451" s="22" t="e">
        <f>VLOOKUP($G1451,Temp!$A:$C,T$1,FALSE)</f>
        <v>#VALUE!</v>
      </c>
      <c r="U1451" s="22" t="e">
        <f>VLOOKUP($G1451,Temp!$A:$C,U$1,FALSE)</f>
        <v>#VALUE!</v>
      </c>
      <c r="V1451" s="22" t="e">
        <f>VLOOKUP($G1451,Temp!$A:$C,V$1,FALSE)</f>
        <v>#VALUE!</v>
      </c>
      <c r="W1451" s="22" t="e">
        <f>VLOOKUP($G1451,Temp!$A:$C,W$1,FALSE)</f>
        <v>#VALUE!</v>
      </c>
      <c r="X1451" s="22" t="e">
        <f>VLOOKUP($G1451,Temp!$A:$C,X$1,FALSE)</f>
        <v>#VALUE!</v>
      </c>
      <c r="Y1451" s="22">
        <f>VLOOKUP($G1451,Temp!$A:$C,Y$1,FALSE)</f>
        <v>75700</v>
      </c>
      <c r="Z1451" s="22">
        <f>VLOOKUP($G1451,Temp!$A:$C,Z$1,FALSE)</f>
        <v>43000</v>
      </c>
      <c r="AA1451" s="22" t="str">
        <f>VLOOKUP($A1451,Searches!$A:$H,AA$1,FALSE)</f>
        <v>Jennifer Nuckles</v>
      </c>
      <c r="AB1451" s="22" t="str">
        <f>VLOOKUP($A1451,Searches!$A:$H,AB$1,FALSE)</f>
        <v>Doctor On Demand</v>
      </c>
      <c r="AC1451" s="22" t="str">
        <f>VLOOKUP($A1451,Searches!$A:$H,AC$1,FALSE)</f>
        <v>Chief Marketing Officer</v>
      </c>
      <c r="AD1451" s="22" t="str">
        <f>VLOOKUP($A1451,Searches!$A:$H,AD$1,FALSE)</f>
        <v>2nd</v>
      </c>
      <c r="AE1451" s="22" t="str">
        <f>VLOOKUP($A1451,Searches!$A:$H,AE$1,FALSE)</f>
        <v/>
      </c>
      <c r="AF1451" s="22" t="str">
        <f>VLOOKUP($A1451,Searches!$A:$H,AF$1,FALSE)</f>
        <v>San Francisco Bay Area</v>
      </c>
      <c r="AG1451" s="22" t="str">
        <f>VLOOKUP($A1451,Searches!$A:$H,AG$1,FALSE)</f>
        <v>https://www.linkedin.com/sales/profile/9083740,qfgB,NAME_SEARCH?moduleKey=peopleSearchResults&amp;pageKey=sales-search3-people-refinement&amp;contextId=60BC92C971D70515801E49D6842B0000&amp;requestId=d9283743-823b-4cfd-8f11-b8ee61242e0f&amp;action=CLICK&amp;target=urn%3Ali%3AsalesLead%3A(-1%2C9083740)&amp;pageNumber=21&amp;targetEl=profilelink&amp;position=16&amp;trk=lss-serp-result-lead_photo</v>
      </c>
      <c r="AH1451" s="22" t="e">
        <f>VLOOKUP($G1451,Temp!$D:$F,AH$1,FALSE)</f>
        <v>#N/A</v>
      </c>
      <c r="AI1451" s="22" t="e">
        <f>VLOOKUP($G1451,Temp!$D:$F,AI$1,FALSE)</f>
        <v>#N/A</v>
      </c>
      <c r="AJ1451" s="22" t="e">
        <f>VLOOKUP($G1451,Temp!$D:$F,AJ$1,FALSE)</f>
        <v>#N/A</v>
      </c>
    </row>
    <row r="1452" spans="1:36" ht="16" x14ac:dyDescent="0.2">
      <c r="A1452" s="8" t="str">
        <f t="shared" si="22"/>
        <v>Loren Jarrett Progress</v>
      </c>
      <c r="B1452" s="8" t="s">
        <v>10015</v>
      </c>
      <c r="C1452" s="8" t="s">
        <v>10016</v>
      </c>
      <c r="D1452" s="8" t="s">
        <v>42</v>
      </c>
      <c r="E1452" s="8" t="s">
        <v>10017</v>
      </c>
      <c r="F1452" s="8" t="s">
        <v>6238</v>
      </c>
      <c r="G1452" s="12" t="s">
        <v>5820</v>
      </c>
      <c r="H1452" s="22" t="str">
        <f>VLOOKUP($G1452,Temp!$A:$C,H$1,FALSE)</f>
        <v>progress.com</v>
      </c>
      <c r="I1452" s="22" t="e">
        <f>VLOOKUP($G1452,Temp!$A:$C,I$1,FALSE)</f>
        <v>#VALUE!</v>
      </c>
      <c r="J1452" s="22" t="e">
        <f>VLOOKUP($G1452,Temp!$A:$C,J$1,FALSE)</f>
        <v>#VALUE!</v>
      </c>
      <c r="K1452" s="22" t="e">
        <f>VLOOKUP($G1452,Temp!$A:$C,K$1,FALSE)</f>
        <v>#VALUE!</v>
      </c>
      <c r="L1452" s="22" t="e">
        <f>VLOOKUP($G1452,Temp!$A:$C,L$1,FALSE)</f>
        <v>#VALUE!</v>
      </c>
      <c r="M1452" s="22" t="e">
        <f>VLOOKUP($G1452,Temp!$A:$C,M$1,FALSE)</f>
        <v>#VALUE!</v>
      </c>
      <c r="N1452" s="22" t="e">
        <f>VLOOKUP($G1452,Temp!$A:$C,N$1,FALSE)</f>
        <v>#VALUE!</v>
      </c>
      <c r="O1452" s="22" t="e">
        <f>VLOOKUP($G1452,Temp!$A:$C,O$1,FALSE)</f>
        <v>#VALUE!</v>
      </c>
      <c r="P1452" s="22" t="e">
        <f>VLOOKUP($G1452,Temp!$A:$C,P$1,FALSE)</f>
        <v>#VALUE!</v>
      </c>
      <c r="Q1452" s="22" t="e">
        <f>VLOOKUP($G1452,Temp!$A:$C,Q$1,FALSE)</f>
        <v>#VALUE!</v>
      </c>
      <c r="R1452" s="22" t="e">
        <f>VLOOKUP($G1452,Temp!$A:$C,R$1,FALSE)</f>
        <v>#VALUE!</v>
      </c>
      <c r="S1452" s="22" t="e">
        <f>VLOOKUP($G1452,Temp!$A:$C,S$1,FALSE)</f>
        <v>#VALUE!</v>
      </c>
      <c r="T1452" s="22" t="e">
        <f>VLOOKUP($G1452,Temp!$A:$C,T$1,FALSE)</f>
        <v>#VALUE!</v>
      </c>
      <c r="U1452" s="22" t="e">
        <f>VLOOKUP($G1452,Temp!$A:$C,U$1,FALSE)</f>
        <v>#VALUE!</v>
      </c>
      <c r="V1452" s="22" t="e">
        <f>VLOOKUP($G1452,Temp!$A:$C,V$1,FALSE)</f>
        <v>#VALUE!</v>
      </c>
      <c r="W1452" s="22" t="e">
        <f>VLOOKUP($G1452,Temp!$A:$C,W$1,FALSE)</f>
        <v>#VALUE!</v>
      </c>
      <c r="X1452" s="22" t="e">
        <f>VLOOKUP($G1452,Temp!$A:$C,X$1,FALSE)</f>
        <v>#VALUE!</v>
      </c>
      <c r="Y1452" s="22">
        <f>VLOOKUP($G1452,Temp!$A:$C,Y$1,FALSE)</f>
        <v>52000</v>
      </c>
      <c r="Z1452" s="22">
        <f>VLOOKUP($G1452,Temp!$A:$C,Z$1,FALSE)</f>
        <v>6200</v>
      </c>
      <c r="AA1452" s="22" t="e">
        <f>VLOOKUP($A1452,Searches!$A:$H,AA$1,FALSE)</f>
        <v>#N/A</v>
      </c>
      <c r="AB1452" s="22" t="e">
        <f>VLOOKUP($A1452,Searches!$A:$H,AB$1,FALSE)</f>
        <v>#N/A</v>
      </c>
      <c r="AC1452" s="22" t="e">
        <f>VLOOKUP($A1452,Searches!$A:$H,AC$1,FALSE)</f>
        <v>#N/A</v>
      </c>
      <c r="AD1452" s="22" t="e">
        <f>VLOOKUP($A1452,Searches!$A:$H,AD$1,FALSE)</f>
        <v>#N/A</v>
      </c>
      <c r="AE1452" s="22" t="e">
        <f>VLOOKUP($A1452,Searches!$A:$H,AE$1,FALSE)</f>
        <v>#N/A</v>
      </c>
      <c r="AF1452" s="22" t="e">
        <f>VLOOKUP($A1452,Searches!$A:$H,AF$1,FALSE)</f>
        <v>#N/A</v>
      </c>
      <c r="AG1452" s="22" t="e">
        <f>VLOOKUP($A1452,Searches!$A:$H,AG$1,FALSE)</f>
        <v>#N/A</v>
      </c>
      <c r="AH1452" s="22" t="e">
        <f>VLOOKUP($G1452,Temp!$D:$F,AH$1,FALSE)</f>
        <v>#N/A</v>
      </c>
      <c r="AI1452" s="22" t="e">
        <f>VLOOKUP($G1452,Temp!$D:$F,AI$1,FALSE)</f>
        <v>#N/A</v>
      </c>
      <c r="AJ1452" s="22" t="e">
        <f>VLOOKUP($G1452,Temp!$D:$F,AJ$1,FALSE)</f>
        <v>#N/A</v>
      </c>
    </row>
    <row r="1453" spans="1:36" ht="16" x14ac:dyDescent="0.2">
      <c r="A1453" s="8" t="str">
        <f t="shared" si="22"/>
        <v>Darren Beck SolarWinds</v>
      </c>
      <c r="B1453" s="8" t="s">
        <v>5515</v>
      </c>
      <c r="C1453" s="8" t="s">
        <v>1421</v>
      </c>
      <c r="D1453" s="8" t="s">
        <v>42</v>
      </c>
      <c r="E1453" s="8" t="s">
        <v>10021</v>
      </c>
      <c r="F1453" s="8" t="s">
        <v>10022</v>
      </c>
      <c r="G1453" s="12" t="s">
        <v>9373</v>
      </c>
      <c r="H1453" s="22" t="str">
        <f>VLOOKUP($G1453,Temp!$A:$C,H$1,FALSE)</f>
        <v>solarwinds.com</v>
      </c>
      <c r="I1453" s="22" t="e">
        <f>VLOOKUP($G1453,Temp!$A:$C,I$1,FALSE)</f>
        <v>#VALUE!</v>
      </c>
      <c r="J1453" s="22" t="e">
        <f>VLOOKUP($G1453,Temp!$A:$C,J$1,FALSE)</f>
        <v>#VALUE!</v>
      </c>
      <c r="K1453" s="22" t="e">
        <f>VLOOKUP($G1453,Temp!$A:$C,K$1,FALSE)</f>
        <v>#VALUE!</v>
      </c>
      <c r="L1453" s="22" t="e">
        <f>VLOOKUP($G1453,Temp!$A:$C,L$1,FALSE)</f>
        <v>#VALUE!</v>
      </c>
      <c r="M1453" s="22" t="e">
        <f>VLOOKUP($G1453,Temp!$A:$C,M$1,FALSE)</f>
        <v>#VALUE!</v>
      </c>
      <c r="N1453" s="22" t="e">
        <f>VLOOKUP($G1453,Temp!$A:$C,N$1,FALSE)</f>
        <v>#VALUE!</v>
      </c>
      <c r="O1453" s="22" t="e">
        <f>VLOOKUP($G1453,Temp!$A:$C,O$1,FALSE)</f>
        <v>#VALUE!</v>
      </c>
      <c r="P1453" s="22" t="e">
        <f>VLOOKUP($G1453,Temp!$A:$C,P$1,FALSE)</f>
        <v>#VALUE!</v>
      </c>
      <c r="Q1453" s="22" t="e">
        <f>VLOOKUP($G1453,Temp!$A:$C,Q$1,FALSE)</f>
        <v>#VALUE!</v>
      </c>
      <c r="R1453" s="22" t="e">
        <f>VLOOKUP($G1453,Temp!$A:$C,R$1,FALSE)</f>
        <v>#VALUE!</v>
      </c>
      <c r="S1453" s="22" t="e">
        <f>VLOOKUP($G1453,Temp!$A:$C,S$1,FALSE)</f>
        <v>#VALUE!</v>
      </c>
      <c r="T1453" s="22" t="e">
        <f>VLOOKUP($G1453,Temp!$A:$C,T$1,FALSE)</f>
        <v>#VALUE!</v>
      </c>
      <c r="U1453" s="22" t="e">
        <f>VLOOKUP($G1453,Temp!$A:$C,U$1,FALSE)</f>
        <v>#VALUE!</v>
      </c>
      <c r="V1453" s="22" t="e">
        <f>VLOOKUP($G1453,Temp!$A:$C,V$1,FALSE)</f>
        <v>#VALUE!</v>
      </c>
      <c r="W1453" s="22" t="e">
        <f>VLOOKUP($G1453,Temp!$A:$C,W$1,FALSE)</f>
        <v>#VALUE!</v>
      </c>
      <c r="X1453" s="22" t="e">
        <f>VLOOKUP($G1453,Temp!$A:$C,X$1,FALSE)</f>
        <v>#VALUE!</v>
      </c>
      <c r="Y1453" s="22">
        <f>VLOOKUP($G1453,Temp!$A:$C,Y$1,FALSE)</f>
        <v>968000</v>
      </c>
      <c r="Z1453" s="22">
        <f>VLOOKUP($G1453,Temp!$A:$C,Z$1,FALSE)</f>
        <v>509000</v>
      </c>
      <c r="AA1453" s="22" t="e">
        <f>VLOOKUP($A1453,Searches!$A:$H,AA$1,FALSE)</f>
        <v>#N/A</v>
      </c>
      <c r="AB1453" s="22" t="e">
        <f>VLOOKUP($A1453,Searches!$A:$H,AB$1,FALSE)</f>
        <v>#N/A</v>
      </c>
      <c r="AC1453" s="22" t="e">
        <f>VLOOKUP($A1453,Searches!$A:$H,AC$1,FALSE)</f>
        <v>#N/A</v>
      </c>
      <c r="AD1453" s="22" t="e">
        <f>VLOOKUP($A1453,Searches!$A:$H,AD$1,FALSE)</f>
        <v>#N/A</v>
      </c>
      <c r="AE1453" s="22" t="e">
        <f>VLOOKUP($A1453,Searches!$A:$H,AE$1,FALSE)</f>
        <v>#N/A</v>
      </c>
      <c r="AF1453" s="22" t="e">
        <f>VLOOKUP($A1453,Searches!$A:$H,AF$1,FALSE)</f>
        <v>#N/A</v>
      </c>
      <c r="AG1453" s="22" t="e">
        <f>VLOOKUP($A1453,Searches!$A:$H,AG$1,FALSE)</f>
        <v>#N/A</v>
      </c>
      <c r="AH1453" s="22" t="str">
        <f>VLOOKUP($G1453,Temp!$D:$F,AH$1,FALSE)</f>
        <v>solarwinds.com</v>
      </c>
      <c r="AI1453" s="22" t="str">
        <f>VLOOKUP($G1453,Temp!$D:$F,AI$1,FALSE)</f>
        <v>Marketo</v>
      </c>
      <c r="AJ1453" s="22" t="str">
        <f>VLOOKUP($G1453,Temp!$D:$F,AJ$1,FALSE)</f>
        <v>WordPress</v>
      </c>
    </row>
    <row r="1454" spans="1:36" ht="16" x14ac:dyDescent="0.2">
      <c r="A1454" s="8" t="str">
        <f t="shared" si="22"/>
        <v>Tushar Patel Kibo Commerce</v>
      </c>
      <c r="B1454" s="8" t="s">
        <v>2191</v>
      </c>
      <c r="C1454" s="8" t="s">
        <v>2192</v>
      </c>
      <c r="D1454" s="8" t="s">
        <v>42</v>
      </c>
      <c r="E1454" s="8" t="s">
        <v>2193</v>
      </c>
      <c r="F1454" s="8" t="s">
        <v>2194</v>
      </c>
      <c r="G1454" s="12" t="s">
        <v>2196</v>
      </c>
      <c r="H1454" s="22" t="str">
        <f>VLOOKUP($G1454,Temp!$A:$C,H$1,FALSE)</f>
        <v>kibocommerce.com</v>
      </c>
      <c r="I1454" s="22" t="e">
        <f>VLOOKUP($G1454,Temp!$A:$C,I$1,FALSE)</f>
        <v>#VALUE!</v>
      </c>
      <c r="J1454" s="22" t="e">
        <f>VLOOKUP($G1454,Temp!$A:$C,J$1,FALSE)</f>
        <v>#VALUE!</v>
      </c>
      <c r="K1454" s="22" t="e">
        <f>VLOOKUP($G1454,Temp!$A:$C,K$1,FALSE)</f>
        <v>#VALUE!</v>
      </c>
      <c r="L1454" s="22" t="e">
        <f>VLOOKUP($G1454,Temp!$A:$C,L$1,FALSE)</f>
        <v>#VALUE!</v>
      </c>
      <c r="M1454" s="22" t="e">
        <f>VLOOKUP($G1454,Temp!$A:$C,M$1,FALSE)</f>
        <v>#VALUE!</v>
      </c>
      <c r="N1454" s="22" t="e">
        <f>VLOOKUP($G1454,Temp!$A:$C,N$1,FALSE)</f>
        <v>#VALUE!</v>
      </c>
      <c r="O1454" s="22" t="e">
        <f>VLOOKUP($G1454,Temp!$A:$C,O$1,FALSE)</f>
        <v>#VALUE!</v>
      </c>
      <c r="P1454" s="22" t="e">
        <f>VLOOKUP($G1454,Temp!$A:$C,P$1,FALSE)</f>
        <v>#VALUE!</v>
      </c>
      <c r="Q1454" s="22" t="e">
        <f>VLOOKUP($G1454,Temp!$A:$C,Q$1,FALSE)</f>
        <v>#VALUE!</v>
      </c>
      <c r="R1454" s="22" t="e">
        <f>VLOOKUP($G1454,Temp!$A:$C,R$1,FALSE)</f>
        <v>#VALUE!</v>
      </c>
      <c r="S1454" s="22" t="e">
        <f>VLOOKUP($G1454,Temp!$A:$C,S$1,FALSE)</f>
        <v>#VALUE!</v>
      </c>
      <c r="T1454" s="22" t="e">
        <f>VLOOKUP($G1454,Temp!$A:$C,T$1,FALSE)</f>
        <v>#VALUE!</v>
      </c>
      <c r="U1454" s="22" t="e">
        <f>VLOOKUP($G1454,Temp!$A:$C,U$1,FALSE)</f>
        <v>#VALUE!</v>
      </c>
      <c r="V1454" s="22" t="e">
        <f>VLOOKUP($G1454,Temp!$A:$C,V$1,FALSE)</f>
        <v>#VALUE!</v>
      </c>
      <c r="W1454" s="22" t="e">
        <f>VLOOKUP($G1454,Temp!$A:$C,W$1,FALSE)</f>
        <v>#VALUE!</v>
      </c>
      <c r="X1454" s="22" t="e">
        <f>VLOOKUP($G1454,Temp!$A:$C,X$1,FALSE)</f>
        <v>#VALUE!</v>
      </c>
      <c r="Y1454" s="22">
        <f>VLOOKUP($G1454,Temp!$A:$C,Y$1,FALSE)</f>
        <v>19600</v>
      </c>
      <c r="Z1454" s="22">
        <f>VLOOKUP($G1454,Temp!$A:$C,Z$1,FALSE)</f>
        <v>4500</v>
      </c>
      <c r="AA1454" s="22" t="e">
        <f>VLOOKUP($A1454,Searches!$A:$H,AA$1,FALSE)</f>
        <v>#N/A</v>
      </c>
      <c r="AB1454" s="22" t="e">
        <f>VLOOKUP($A1454,Searches!$A:$H,AB$1,FALSE)</f>
        <v>#N/A</v>
      </c>
      <c r="AC1454" s="22" t="e">
        <f>VLOOKUP($A1454,Searches!$A:$H,AC$1,FALSE)</f>
        <v>#N/A</v>
      </c>
      <c r="AD1454" s="22" t="e">
        <f>VLOOKUP($A1454,Searches!$A:$H,AD$1,FALSE)</f>
        <v>#N/A</v>
      </c>
      <c r="AE1454" s="22" t="e">
        <f>VLOOKUP($A1454,Searches!$A:$H,AE$1,FALSE)</f>
        <v>#N/A</v>
      </c>
      <c r="AF1454" s="22" t="e">
        <f>VLOOKUP($A1454,Searches!$A:$H,AF$1,FALSE)</f>
        <v>#N/A</v>
      </c>
      <c r="AG1454" s="22" t="e">
        <f>VLOOKUP($A1454,Searches!$A:$H,AG$1,FALSE)</f>
        <v>#N/A</v>
      </c>
      <c r="AH1454" s="22" t="str">
        <f>VLOOKUP($G1454,Temp!$D:$F,AH$1,FALSE)</f>
        <v>kibocommerce.com</v>
      </c>
      <c r="AI1454" s="22" t="str">
        <f>VLOOKUP($G1454,Temp!$D:$F,AI$1,FALSE)</f>
        <v>Marketo</v>
      </c>
      <c r="AJ1454" s="22" t="str">
        <f>VLOOKUP($G1454,Temp!$D:$F,AJ$1,FALSE)</f>
        <v>WordPress</v>
      </c>
    </row>
    <row r="1455" spans="1:36" ht="16" x14ac:dyDescent="0.2">
      <c r="A1455" s="8" t="str">
        <f t="shared" si="22"/>
        <v>Jorie Waterman Redbubble</v>
      </c>
      <c r="B1455" s="8" t="s">
        <v>7652</v>
      </c>
      <c r="C1455" s="8" t="s">
        <v>7653</v>
      </c>
      <c r="D1455" s="8" t="s">
        <v>42</v>
      </c>
      <c r="E1455" s="8" t="s">
        <v>7654</v>
      </c>
      <c r="F1455" s="8" t="s">
        <v>7655</v>
      </c>
      <c r="G1455" s="12" t="s">
        <v>7656</v>
      </c>
      <c r="H1455" s="22" t="str">
        <f>VLOOKUP($G1455,Temp!$A:$C,H$1,FALSE)</f>
        <v>redbubble.com</v>
      </c>
      <c r="I1455" s="22" t="e">
        <f>VLOOKUP($G1455,Temp!$A:$C,I$1,FALSE)</f>
        <v>#VALUE!</v>
      </c>
      <c r="J1455" s="22" t="e">
        <f>VLOOKUP($G1455,Temp!$A:$C,J$1,FALSE)</f>
        <v>#VALUE!</v>
      </c>
      <c r="K1455" s="22" t="e">
        <f>VLOOKUP($G1455,Temp!$A:$C,K$1,FALSE)</f>
        <v>#VALUE!</v>
      </c>
      <c r="L1455" s="22" t="e">
        <f>VLOOKUP($G1455,Temp!$A:$C,L$1,FALSE)</f>
        <v>#VALUE!</v>
      </c>
      <c r="M1455" s="22" t="e">
        <f>VLOOKUP($G1455,Temp!$A:$C,M$1,FALSE)</f>
        <v>#VALUE!</v>
      </c>
      <c r="N1455" s="22" t="e">
        <f>VLOOKUP($G1455,Temp!$A:$C,N$1,FALSE)</f>
        <v>#VALUE!</v>
      </c>
      <c r="O1455" s="22" t="e">
        <f>VLOOKUP($G1455,Temp!$A:$C,O$1,FALSE)</f>
        <v>#VALUE!</v>
      </c>
      <c r="P1455" s="22" t="e">
        <f>VLOOKUP($G1455,Temp!$A:$C,P$1,FALSE)</f>
        <v>#VALUE!</v>
      </c>
      <c r="Q1455" s="22" t="e">
        <f>VLOOKUP($G1455,Temp!$A:$C,Q$1,FALSE)</f>
        <v>#VALUE!</v>
      </c>
      <c r="R1455" s="22" t="e">
        <f>VLOOKUP($G1455,Temp!$A:$C,R$1,FALSE)</f>
        <v>#VALUE!</v>
      </c>
      <c r="S1455" s="22" t="e">
        <f>VLOOKUP($G1455,Temp!$A:$C,S$1,FALSE)</f>
        <v>#VALUE!</v>
      </c>
      <c r="T1455" s="22" t="e">
        <f>VLOOKUP($G1455,Temp!$A:$C,T$1,FALSE)</f>
        <v>#VALUE!</v>
      </c>
      <c r="U1455" s="22" t="e">
        <f>VLOOKUP($G1455,Temp!$A:$C,U$1,FALSE)</f>
        <v>#VALUE!</v>
      </c>
      <c r="V1455" s="22" t="e">
        <f>VLOOKUP($G1455,Temp!$A:$C,V$1,FALSE)</f>
        <v>#VALUE!</v>
      </c>
      <c r="W1455" s="22" t="e">
        <f>VLOOKUP($G1455,Temp!$A:$C,W$1,FALSE)</f>
        <v>#VALUE!</v>
      </c>
      <c r="X1455" s="22" t="e">
        <f>VLOOKUP($G1455,Temp!$A:$C,X$1,FALSE)</f>
        <v>#VALUE!</v>
      </c>
      <c r="Y1455" s="22">
        <f>VLOOKUP($G1455,Temp!$A:$C,Y$1,FALSE)</f>
        <v>1700000</v>
      </c>
      <c r="Z1455" s="22">
        <f>VLOOKUP($G1455,Temp!$A:$C,Z$1,FALSE)</f>
        <v>5500</v>
      </c>
      <c r="AA1455" s="22" t="e">
        <f>VLOOKUP($A1455,Searches!$A:$H,AA$1,FALSE)</f>
        <v>#N/A</v>
      </c>
      <c r="AB1455" s="22" t="e">
        <f>VLOOKUP($A1455,Searches!$A:$H,AB$1,FALSE)</f>
        <v>#N/A</v>
      </c>
      <c r="AC1455" s="22" t="e">
        <f>VLOOKUP($A1455,Searches!$A:$H,AC$1,FALSE)</f>
        <v>#N/A</v>
      </c>
      <c r="AD1455" s="22" t="e">
        <f>VLOOKUP($A1455,Searches!$A:$H,AD$1,FALSE)</f>
        <v>#N/A</v>
      </c>
      <c r="AE1455" s="22" t="e">
        <f>VLOOKUP($A1455,Searches!$A:$H,AE$1,FALSE)</f>
        <v>#N/A</v>
      </c>
      <c r="AF1455" s="22" t="e">
        <f>VLOOKUP($A1455,Searches!$A:$H,AF$1,FALSE)</f>
        <v>#N/A</v>
      </c>
      <c r="AG1455" s="22" t="e">
        <f>VLOOKUP($A1455,Searches!$A:$H,AG$1,FALSE)</f>
        <v>#N/A</v>
      </c>
      <c r="AH1455" s="22" t="e">
        <f>VLOOKUP($G1455,Temp!$D:$F,AH$1,FALSE)</f>
        <v>#N/A</v>
      </c>
      <c r="AI1455" s="22" t="e">
        <f>VLOOKUP($G1455,Temp!$D:$F,AI$1,FALSE)</f>
        <v>#N/A</v>
      </c>
      <c r="AJ1455" s="22" t="e">
        <f>VLOOKUP($G1455,Temp!$D:$F,AJ$1,FALSE)</f>
        <v>#N/A</v>
      </c>
    </row>
    <row r="1456" spans="1:36" ht="16" x14ac:dyDescent="0.2">
      <c r="A1456" s="8" t="str">
        <f t="shared" si="22"/>
        <v>Richard Metzler  TransRisk</v>
      </c>
      <c r="B1456" s="8" t="s">
        <v>785</v>
      </c>
      <c r="C1456" s="8" t="s">
        <v>10028</v>
      </c>
      <c r="D1456" s="8" t="s">
        <v>10029</v>
      </c>
      <c r="E1456" s="8" t="s">
        <v>10030</v>
      </c>
      <c r="F1456" s="8" t="s">
        <v>10031</v>
      </c>
      <c r="G1456" s="12" t="s">
        <v>9385</v>
      </c>
      <c r="H1456" s="22" t="str">
        <f>VLOOKUP($G1456,Temp!$A:$C,H$1,FALSE)</f>
        <v>transrisk.com</v>
      </c>
      <c r="I1456" s="22" t="e">
        <f>VLOOKUP($G1456,Temp!$A:$C,I$1,FALSE)</f>
        <v>#VALUE!</v>
      </c>
      <c r="J1456" s="22" t="e">
        <f>VLOOKUP($G1456,Temp!$A:$C,J$1,FALSE)</f>
        <v>#VALUE!</v>
      </c>
      <c r="K1456" s="22" t="e">
        <f>VLOOKUP($G1456,Temp!$A:$C,K$1,FALSE)</f>
        <v>#VALUE!</v>
      </c>
      <c r="L1456" s="22" t="e">
        <f>VLOOKUP($G1456,Temp!$A:$C,L$1,FALSE)</f>
        <v>#VALUE!</v>
      </c>
      <c r="M1456" s="22" t="e">
        <f>VLOOKUP($G1456,Temp!$A:$C,M$1,FALSE)</f>
        <v>#VALUE!</v>
      </c>
      <c r="N1456" s="22" t="e">
        <f>VLOOKUP($G1456,Temp!$A:$C,N$1,FALSE)</f>
        <v>#VALUE!</v>
      </c>
      <c r="O1456" s="22" t="e">
        <f>VLOOKUP($G1456,Temp!$A:$C,O$1,FALSE)</f>
        <v>#VALUE!</v>
      </c>
      <c r="P1456" s="22" t="e">
        <f>VLOOKUP($G1456,Temp!$A:$C,P$1,FALSE)</f>
        <v>#VALUE!</v>
      </c>
      <c r="Q1456" s="22" t="e">
        <f>VLOOKUP($G1456,Temp!$A:$C,Q$1,FALSE)</f>
        <v>#VALUE!</v>
      </c>
      <c r="R1456" s="22" t="e">
        <f>VLOOKUP($G1456,Temp!$A:$C,R$1,FALSE)</f>
        <v>#VALUE!</v>
      </c>
      <c r="S1456" s="22" t="e">
        <f>VLOOKUP($G1456,Temp!$A:$C,S$1,FALSE)</f>
        <v>#VALUE!</v>
      </c>
      <c r="T1456" s="22" t="e">
        <f>VLOOKUP($G1456,Temp!$A:$C,T$1,FALSE)</f>
        <v>#VALUE!</v>
      </c>
      <c r="U1456" s="22" t="e">
        <f>VLOOKUP($G1456,Temp!$A:$C,U$1,FALSE)</f>
        <v>#VALUE!</v>
      </c>
      <c r="V1456" s="22" t="e">
        <f>VLOOKUP($G1456,Temp!$A:$C,V$1,FALSE)</f>
        <v>#VALUE!</v>
      </c>
      <c r="W1456" s="22" t="e">
        <f>VLOOKUP($G1456,Temp!$A:$C,W$1,FALSE)</f>
        <v>#VALUE!</v>
      </c>
      <c r="X1456" s="22" t="e">
        <f>VLOOKUP($G1456,Temp!$A:$C,X$1,FALSE)</f>
        <v>#VALUE!</v>
      </c>
      <c r="Y1456" s="22">
        <f>VLOOKUP($G1456,Temp!$A:$C,Y$1,FALSE)</f>
        <v>2</v>
      </c>
      <c r="Z1456" s="22">
        <f>VLOOKUP($G1456,Temp!$A:$C,Z$1,FALSE)</f>
        <v>0</v>
      </c>
      <c r="AA1456" s="22" t="e">
        <f>VLOOKUP($A1456,Searches!$A:$H,AA$1,FALSE)</f>
        <v>#N/A</v>
      </c>
      <c r="AB1456" s="22" t="e">
        <f>VLOOKUP($A1456,Searches!$A:$H,AB$1,FALSE)</f>
        <v>#N/A</v>
      </c>
      <c r="AC1456" s="22" t="e">
        <f>VLOOKUP($A1456,Searches!$A:$H,AC$1,FALSE)</f>
        <v>#N/A</v>
      </c>
      <c r="AD1456" s="22" t="e">
        <f>VLOOKUP($A1456,Searches!$A:$H,AD$1,FALSE)</f>
        <v>#N/A</v>
      </c>
      <c r="AE1456" s="22" t="e">
        <f>VLOOKUP($A1456,Searches!$A:$H,AE$1,FALSE)</f>
        <v>#N/A</v>
      </c>
      <c r="AF1456" s="22" t="e">
        <f>VLOOKUP($A1456,Searches!$A:$H,AF$1,FALSE)</f>
        <v>#N/A</v>
      </c>
      <c r="AG1456" s="22" t="e">
        <f>VLOOKUP($A1456,Searches!$A:$H,AG$1,FALSE)</f>
        <v>#N/A</v>
      </c>
      <c r="AH1456" s="22" t="e">
        <f>VLOOKUP($G1456,Temp!$D:$F,AH$1,FALSE)</f>
        <v>#N/A</v>
      </c>
      <c r="AI1456" s="22" t="e">
        <f>VLOOKUP($G1456,Temp!$D:$F,AI$1,FALSE)</f>
        <v>#N/A</v>
      </c>
      <c r="AJ1456" s="22" t="e">
        <f>VLOOKUP($G1456,Temp!$D:$F,AJ$1,FALSE)</f>
        <v>#N/A</v>
      </c>
    </row>
    <row r="1457" spans="1:36" ht="16" x14ac:dyDescent="0.2">
      <c r="A1457" s="8" t="str">
        <f t="shared" si="22"/>
        <v>Riadh Dridi RingCentral</v>
      </c>
      <c r="B1457" s="8" t="s">
        <v>10037</v>
      </c>
      <c r="C1457" s="8" t="s">
        <v>10038</v>
      </c>
      <c r="D1457" s="8" t="s">
        <v>1688</v>
      </c>
      <c r="E1457" s="8" t="s">
        <v>10039</v>
      </c>
      <c r="F1457" s="8" t="s">
        <v>10040</v>
      </c>
      <c r="G1457" s="12" t="s">
        <v>9392</v>
      </c>
      <c r="H1457" s="22" t="str">
        <f>VLOOKUP($G1457,Temp!$A:$C,H$1,FALSE)</f>
        <v>ringcentral.com</v>
      </c>
      <c r="I1457" s="22" t="e">
        <f>VLOOKUP($G1457,Temp!$A:$C,I$1,FALSE)</f>
        <v>#VALUE!</v>
      </c>
      <c r="J1457" s="22" t="e">
        <f>VLOOKUP($G1457,Temp!$A:$C,J$1,FALSE)</f>
        <v>#VALUE!</v>
      </c>
      <c r="K1457" s="22" t="e">
        <f>VLOOKUP($G1457,Temp!$A:$C,K$1,FALSE)</f>
        <v>#VALUE!</v>
      </c>
      <c r="L1457" s="22" t="e">
        <f>VLOOKUP($G1457,Temp!$A:$C,L$1,FALSE)</f>
        <v>#VALUE!</v>
      </c>
      <c r="M1457" s="22" t="e">
        <f>VLOOKUP($G1457,Temp!$A:$C,M$1,FALSE)</f>
        <v>#VALUE!</v>
      </c>
      <c r="N1457" s="22" t="e">
        <f>VLOOKUP($G1457,Temp!$A:$C,N$1,FALSE)</f>
        <v>#VALUE!</v>
      </c>
      <c r="O1457" s="22" t="e">
        <f>VLOOKUP($G1457,Temp!$A:$C,O$1,FALSE)</f>
        <v>#VALUE!</v>
      </c>
      <c r="P1457" s="22" t="e">
        <f>VLOOKUP($G1457,Temp!$A:$C,P$1,FALSE)</f>
        <v>#VALUE!</v>
      </c>
      <c r="Q1457" s="22" t="e">
        <f>VLOOKUP($G1457,Temp!$A:$C,Q$1,FALSE)</f>
        <v>#VALUE!</v>
      </c>
      <c r="R1457" s="22" t="e">
        <f>VLOOKUP($G1457,Temp!$A:$C,R$1,FALSE)</f>
        <v>#VALUE!</v>
      </c>
      <c r="S1457" s="22" t="e">
        <f>VLOOKUP($G1457,Temp!$A:$C,S$1,FALSE)</f>
        <v>#VALUE!</v>
      </c>
      <c r="T1457" s="22" t="e">
        <f>VLOOKUP($G1457,Temp!$A:$C,T$1,FALSE)</f>
        <v>#VALUE!</v>
      </c>
      <c r="U1457" s="22" t="e">
        <f>VLOOKUP($G1457,Temp!$A:$C,U$1,FALSE)</f>
        <v>#VALUE!</v>
      </c>
      <c r="V1457" s="22" t="e">
        <f>VLOOKUP($G1457,Temp!$A:$C,V$1,FALSE)</f>
        <v>#VALUE!</v>
      </c>
      <c r="W1457" s="22" t="e">
        <f>VLOOKUP($G1457,Temp!$A:$C,W$1,FALSE)</f>
        <v>#VALUE!</v>
      </c>
      <c r="X1457" s="22" t="e">
        <f>VLOOKUP($G1457,Temp!$A:$C,X$1,FALSE)</f>
        <v>#VALUE!</v>
      </c>
      <c r="Y1457" s="22">
        <f>VLOOKUP($G1457,Temp!$A:$C,Y$1,FALSE)</f>
        <v>1700000</v>
      </c>
      <c r="Z1457" s="22">
        <f>VLOOKUP($G1457,Temp!$A:$C,Z$1,FALSE)</f>
        <v>705000</v>
      </c>
      <c r="AA1457" s="22" t="e">
        <f>VLOOKUP($A1457,Searches!$A:$H,AA$1,FALSE)</f>
        <v>#N/A</v>
      </c>
      <c r="AB1457" s="22" t="e">
        <f>VLOOKUP($A1457,Searches!$A:$H,AB$1,FALSE)</f>
        <v>#N/A</v>
      </c>
      <c r="AC1457" s="22" t="e">
        <f>VLOOKUP($A1457,Searches!$A:$H,AC$1,FALSE)</f>
        <v>#N/A</v>
      </c>
      <c r="AD1457" s="22" t="e">
        <f>VLOOKUP($A1457,Searches!$A:$H,AD$1,FALSE)</f>
        <v>#N/A</v>
      </c>
      <c r="AE1457" s="22" t="e">
        <f>VLOOKUP($A1457,Searches!$A:$H,AE$1,FALSE)</f>
        <v>#N/A</v>
      </c>
      <c r="AF1457" s="22" t="e">
        <f>VLOOKUP($A1457,Searches!$A:$H,AF$1,FALSE)</f>
        <v>#N/A</v>
      </c>
      <c r="AG1457" s="22" t="e">
        <f>VLOOKUP($A1457,Searches!$A:$H,AG$1,FALSE)</f>
        <v>#N/A</v>
      </c>
      <c r="AH1457" s="22" t="e">
        <f>VLOOKUP($G1457,Temp!$D:$F,AH$1,FALSE)</f>
        <v>#N/A</v>
      </c>
      <c r="AI1457" s="22" t="e">
        <f>VLOOKUP($G1457,Temp!$D:$F,AI$1,FALSE)</f>
        <v>#N/A</v>
      </c>
      <c r="AJ1457" s="22" t="e">
        <f>VLOOKUP($G1457,Temp!$D:$F,AJ$1,FALSE)</f>
        <v>#N/A</v>
      </c>
    </row>
    <row r="1458" spans="1:36" ht="16" x14ac:dyDescent="0.2">
      <c r="A1458" s="8" t="str">
        <f t="shared" si="22"/>
        <v>Jim Kruger Intermedia</v>
      </c>
      <c r="B1458" s="8" t="s">
        <v>398</v>
      </c>
      <c r="C1458" s="8" t="s">
        <v>8061</v>
      </c>
      <c r="D1458" s="8" t="s">
        <v>42</v>
      </c>
      <c r="E1458" s="8" t="s">
        <v>8062</v>
      </c>
      <c r="F1458" s="8" t="s">
        <v>8063</v>
      </c>
      <c r="G1458" s="12" t="s">
        <v>8064</v>
      </c>
      <c r="H1458" s="22" t="str">
        <f>VLOOKUP($G1458,Temp!$A:$C,H$1,FALSE)</f>
        <v>Intermedia.net</v>
      </c>
      <c r="I1458" s="22" t="e">
        <f>VLOOKUP($G1458,Temp!$A:$C,I$1,FALSE)</f>
        <v>#VALUE!</v>
      </c>
      <c r="J1458" s="22" t="e">
        <f>VLOOKUP($G1458,Temp!$A:$C,J$1,FALSE)</f>
        <v>#VALUE!</v>
      </c>
      <c r="K1458" s="22" t="e">
        <f>VLOOKUP($G1458,Temp!$A:$C,K$1,FALSE)</f>
        <v>#VALUE!</v>
      </c>
      <c r="L1458" s="22" t="e">
        <f>VLOOKUP($G1458,Temp!$A:$C,L$1,FALSE)</f>
        <v>#VALUE!</v>
      </c>
      <c r="M1458" s="22" t="e">
        <f>VLOOKUP($G1458,Temp!$A:$C,M$1,FALSE)</f>
        <v>#VALUE!</v>
      </c>
      <c r="N1458" s="22" t="e">
        <f>VLOOKUP($G1458,Temp!$A:$C,N$1,FALSE)</f>
        <v>#VALUE!</v>
      </c>
      <c r="O1458" s="22" t="e">
        <f>VLOOKUP($G1458,Temp!$A:$C,O$1,FALSE)</f>
        <v>#VALUE!</v>
      </c>
      <c r="P1458" s="22" t="e">
        <f>VLOOKUP($G1458,Temp!$A:$C,P$1,FALSE)</f>
        <v>#VALUE!</v>
      </c>
      <c r="Q1458" s="22" t="e">
        <f>VLOOKUP($G1458,Temp!$A:$C,Q$1,FALSE)</f>
        <v>#VALUE!</v>
      </c>
      <c r="R1458" s="22" t="e">
        <f>VLOOKUP($G1458,Temp!$A:$C,R$1,FALSE)</f>
        <v>#VALUE!</v>
      </c>
      <c r="S1458" s="22" t="e">
        <f>VLOOKUP($G1458,Temp!$A:$C,S$1,FALSE)</f>
        <v>#VALUE!</v>
      </c>
      <c r="T1458" s="22" t="e">
        <f>VLOOKUP($G1458,Temp!$A:$C,T$1,FALSE)</f>
        <v>#VALUE!</v>
      </c>
      <c r="U1458" s="22" t="e">
        <f>VLOOKUP($G1458,Temp!$A:$C,U$1,FALSE)</f>
        <v>#VALUE!</v>
      </c>
      <c r="V1458" s="22" t="e">
        <f>VLOOKUP($G1458,Temp!$A:$C,V$1,FALSE)</f>
        <v>#VALUE!</v>
      </c>
      <c r="W1458" s="22" t="e">
        <f>VLOOKUP($G1458,Temp!$A:$C,W$1,FALSE)</f>
        <v>#VALUE!</v>
      </c>
      <c r="X1458" s="22" t="e">
        <f>VLOOKUP($G1458,Temp!$A:$C,X$1,FALSE)</f>
        <v>#VALUE!</v>
      </c>
      <c r="Y1458" s="22">
        <f>VLOOKUP($G1458,Temp!$A:$C,Y$1,FALSE)</f>
        <v>0</v>
      </c>
      <c r="Z1458" s="22">
        <f>VLOOKUP($G1458,Temp!$A:$C,Z$1,FALSE)</f>
        <v>0</v>
      </c>
      <c r="AA1458" s="22" t="e">
        <f>VLOOKUP($A1458,Searches!$A:$H,AA$1,FALSE)</f>
        <v>#N/A</v>
      </c>
      <c r="AB1458" s="22" t="e">
        <f>VLOOKUP($A1458,Searches!$A:$H,AB$1,FALSE)</f>
        <v>#N/A</v>
      </c>
      <c r="AC1458" s="22" t="e">
        <f>VLOOKUP($A1458,Searches!$A:$H,AC$1,FALSE)</f>
        <v>#N/A</v>
      </c>
      <c r="AD1458" s="22" t="e">
        <f>VLOOKUP($A1458,Searches!$A:$H,AD$1,FALSE)</f>
        <v>#N/A</v>
      </c>
      <c r="AE1458" s="22" t="e">
        <f>VLOOKUP($A1458,Searches!$A:$H,AE$1,FALSE)</f>
        <v>#N/A</v>
      </c>
      <c r="AF1458" s="22" t="e">
        <f>VLOOKUP($A1458,Searches!$A:$H,AF$1,FALSE)</f>
        <v>#N/A</v>
      </c>
      <c r="AG1458" s="22" t="e">
        <f>VLOOKUP($A1458,Searches!$A:$H,AG$1,FALSE)</f>
        <v>#N/A</v>
      </c>
      <c r="AH1458" s="22" t="str">
        <f>VLOOKUP($G1458,Temp!$D:$F,AH$1,FALSE)</f>
        <v>intermedia.net</v>
      </c>
      <c r="AI1458" s="22" t="str">
        <f>VLOOKUP($G1458,Temp!$D:$F,AI$1,FALSE)</f>
        <v>Marketo</v>
      </c>
      <c r="AJ1458" s="22" t="str">
        <f>VLOOKUP($G1458,Temp!$D:$F,AJ$1,FALSE)</f>
        <v>WordPress</v>
      </c>
    </row>
    <row r="1459" spans="1:36" ht="16" x14ac:dyDescent="0.2">
      <c r="A1459" s="8" t="str">
        <f t="shared" si="22"/>
        <v>Michael Wooh Confirmit</v>
      </c>
      <c r="B1459" s="8" t="s">
        <v>1203</v>
      </c>
      <c r="C1459" s="8" t="s">
        <v>2373</v>
      </c>
      <c r="D1459" s="8" t="s">
        <v>42</v>
      </c>
      <c r="E1459" s="8" t="s">
        <v>2374</v>
      </c>
      <c r="F1459" s="8" t="s">
        <v>2375</v>
      </c>
      <c r="G1459" s="12" t="s">
        <v>2376</v>
      </c>
      <c r="H1459" s="22" t="str">
        <f>VLOOKUP($G1459,Temp!$A:$C,H$1,FALSE)</f>
        <v>confirmit.com</v>
      </c>
      <c r="I1459" s="22" t="e">
        <f>VLOOKUP($G1459,Temp!$A:$C,I$1,FALSE)</f>
        <v>#VALUE!</v>
      </c>
      <c r="J1459" s="22" t="e">
        <f>VLOOKUP($G1459,Temp!$A:$C,J$1,FALSE)</f>
        <v>#VALUE!</v>
      </c>
      <c r="K1459" s="22" t="e">
        <f>VLOOKUP($G1459,Temp!$A:$C,K$1,FALSE)</f>
        <v>#VALUE!</v>
      </c>
      <c r="L1459" s="22" t="e">
        <f>VLOOKUP($G1459,Temp!$A:$C,L$1,FALSE)</f>
        <v>#VALUE!</v>
      </c>
      <c r="M1459" s="22" t="e">
        <f>VLOOKUP($G1459,Temp!$A:$C,M$1,FALSE)</f>
        <v>#VALUE!</v>
      </c>
      <c r="N1459" s="22" t="e">
        <f>VLOOKUP($G1459,Temp!$A:$C,N$1,FALSE)</f>
        <v>#VALUE!</v>
      </c>
      <c r="O1459" s="22" t="e">
        <f>VLOOKUP($G1459,Temp!$A:$C,O$1,FALSE)</f>
        <v>#VALUE!</v>
      </c>
      <c r="P1459" s="22" t="e">
        <f>VLOOKUP($G1459,Temp!$A:$C,P$1,FALSE)</f>
        <v>#VALUE!</v>
      </c>
      <c r="Q1459" s="22" t="e">
        <f>VLOOKUP($G1459,Temp!$A:$C,Q$1,FALSE)</f>
        <v>#VALUE!</v>
      </c>
      <c r="R1459" s="22" t="e">
        <f>VLOOKUP($G1459,Temp!$A:$C,R$1,FALSE)</f>
        <v>#VALUE!</v>
      </c>
      <c r="S1459" s="22" t="e">
        <f>VLOOKUP($G1459,Temp!$A:$C,S$1,FALSE)</f>
        <v>#VALUE!</v>
      </c>
      <c r="T1459" s="22" t="e">
        <f>VLOOKUP($G1459,Temp!$A:$C,T$1,FALSE)</f>
        <v>#VALUE!</v>
      </c>
      <c r="U1459" s="22" t="e">
        <f>VLOOKUP($G1459,Temp!$A:$C,U$1,FALSE)</f>
        <v>#VALUE!</v>
      </c>
      <c r="V1459" s="22" t="e">
        <f>VLOOKUP($G1459,Temp!$A:$C,V$1,FALSE)</f>
        <v>#VALUE!</v>
      </c>
      <c r="W1459" s="22" t="e">
        <f>VLOOKUP($G1459,Temp!$A:$C,W$1,FALSE)</f>
        <v>#VALUE!</v>
      </c>
      <c r="X1459" s="22" t="e">
        <f>VLOOKUP($G1459,Temp!$A:$C,X$1,FALSE)</f>
        <v>#VALUE!</v>
      </c>
      <c r="Y1459" s="22">
        <f>VLOOKUP($G1459,Temp!$A:$C,Y$1,FALSE)</f>
        <v>21400</v>
      </c>
      <c r="Z1459" s="22">
        <f>VLOOKUP($G1459,Temp!$A:$C,Z$1,FALSE)</f>
        <v>2000</v>
      </c>
      <c r="AA1459" s="22" t="e">
        <f>VLOOKUP($A1459,Searches!$A:$H,AA$1,FALSE)</f>
        <v>#N/A</v>
      </c>
      <c r="AB1459" s="22" t="e">
        <f>VLOOKUP($A1459,Searches!$A:$H,AB$1,FALSE)</f>
        <v>#N/A</v>
      </c>
      <c r="AC1459" s="22" t="e">
        <f>VLOOKUP($A1459,Searches!$A:$H,AC$1,FALSE)</f>
        <v>#N/A</v>
      </c>
      <c r="AD1459" s="22" t="e">
        <f>VLOOKUP($A1459,Searches!$A:$H,AD$1,FALSE)</f>
        <v>#N/A</v>
      </c>
      <c r="AE1459" s="22" t="e">
        <f>VLOOKUP($A1459,Searches!$A:$H,AE$1,FALSE)</f>
        <v>#N/A</v>
      </c>
      <c r="AF1459" s="22" t="e">
        <f>VLOOKUP($A1459,Searches!$A:$H,AF$1,FALSE)</f>
        <v>#N/A</v>
      </c>
      <c r="AG1459" s="22" t="e">
        <f>VLOOKUP($A1459,Searches!$A:$H,AG$1,FALSE)</f>
        <v>#N/A</v>
      </c>
      <c r="AH1459" s="22" t="str">
        <f>VLOOKUP($G1459,Temp!$D:$F,AH$1,FALSE)</f>
        <v>confirmit.com</v>
      </c>
      <c r="AI1459" s="22" t="str">
        <f>VLOOKUP($G1459,Temp!$D:$F,AI$1,FALSE)</f>
        <v>Marketo</v>
      </c>
      <c r="AJ1459" s="22" t="str">
        <f>VLOOKUP($G1459,Temp!$D:$F,AJ$1,FALSE)</f>
        <v>Drupal</v>
      </c>
    </row>
    <row r="1460" spans="1:36" ht="16" x14ac:dyDescent="0.2">
      <c r="A1460" s="8" t="str">
        <f t="shared" si="22"/>
        <v>Miles Williams JW Player</v>
      </c>
      <c r="B1460" s="8" t="s">
        <v>6667</v>
      </c>
      <c r="C1460" s="8" t="s">
        <v>3666</v>
      </c>
      <c r="D1460" s="8" t="s">
        <v>42</v>
      </c>
      <c r="E1460" s="8" t="s">
        <v>6668</v>
      </c>
      <c r="F1460" s="8" t="s">
        <v>6669</v>
      </c>
      <c r="G1460" s="12" t="s">
        <v>6670</v>
      </c>
      <c r="H1460" s="22" t="str">
        <f>VLOOKUP($G1460,Temp!$A:$C,H$1,FALSE)</f>
        <v>jwplayer.com</v>
      </c>
      <c r="I1460" s="22" t="e">
        <f>VLOOKUP($G1460,Temp!$A:$C,I$1,FALSE)</f>
        <v>#VALUE!</v>
      </c>
      <c r="J1460" s="22" t="e">
        <f>VLOOKUP($G1460,Temp!$A:$C,J$1,FALSE)</f>
        <v>#VALUE!</v>
      </c>
      <c r="K1460" s="22" t="e">
        <f>VLOOKUP($G1460,Temp!$A:$C,K$1,FALSE)</f>
        <v>#VALUE!</v>
      </c>
      <c r="L1460" s="22" t="e">
        <f>VLOOKUP($G1460,Temp!$A:$C,L$1,FALSE)</f>
        <v>#VALUE!</v>
      </c>
      <c r="M1460" s="22" t="e">
        <f>VLOOKUP($G1460,Temp!$A:$C,M$1,FALSE)</f>
        <v>#VALUE!</v>
      </c>
      <c r="N1460" s="22" t="e">
        <f>VLOOKUP($G1460,Temp!$A:$C,N$1,FALSE)</f>
        <v>#VALUE!</v>
      </c>
      <c r="O1460" s="22" t="e">
        <f>VLOOKUP($G1460,Temp!$A:$C,O$1,FALSE)</f>
        <v>#VALUE!</v>
      </c>
      <c r="P1460" s="22" t="e">
        <f>VLOOKUP($G1460,Temp!$A:$C,P$1,FALSE)</f>
        <v>#VALUE!</v>
      </c>
      <c r="Q1460" s="22" t="e">
        <f>VLOOKUP($G1460,Temp!$A:$C,Q$1,FALSE)</f>
        <v>#VALUE!</v>
      </c>
      <c r="R1460" s="22" t="e">
        <f>VLOOKUP($G1460,Temp!$A:$C,R$1,FALSE)</f>
        <v>#VALUE!</v>
      </c>
      <c r="S1460" s="22" t="e">
        <f>VLOOKUP($G1460,Temp!$A:$C,S$1,FALSE)</f>
        <v>#VALUE!</v>
      </c>
      <c r="T1460" s="22" t="e">
        <f>VLOOKUP($G1460,Temp!$A:$C,T$1,FALSE)</f>
        <v>#VALUE!</v>
      </c>
      <c r="U1460" s="22" t="e">
        <f>VLOOKUP($G1460,Temp!$A:$C,U$1,FALSE)</f>
        <v>#VALUE!</v>
      </c>
      <c r="V1460" s="22" t="e">
        <f>VLOOKUP($G1460,Temp!$A:$C,V$1,FALSE)</f>
        <v>#VALUE!</v>
      </c>
      <c r="W1460" s="22" t="e">
        <f>VLOOKUP($G1460,Temp!$A:$C,W$1,FALSE)</f>
        <v>#VALUE!</v>
      </c>
      <c r="X1460" s="22" t="e">
        <f>VLOOKUP($G1460,Temp!$A:$C,X$1,FALSE)</f>
        <v>#VALUE!</v>
      </c>
      <c r="Y1460" s="22">
        <f>VLOOKUP($G1460,Temp!$A:$C,Y$1,FALSE)</f>
        <v>49600</v>
      </c>
      <c r="Z1460" s="22">
        <f>VLOOKUP($G1460,Temp!$A:$C,Z$1,FALSE)</f>
        <v>26600</v>
      </c>
      <c r="AA1460" s="22" t="str">
        <f>VLOOKUP($A1460,Searches!$A:$H,AA$1,FALSE)</f>
        <v>Miles Williams</v>
      </c>
      <c r="AB1460" s="22" t="str">
        <f>VLOOKUP($A1460,Searches!$A:$H,AB$1,FALSE)</f>
        <v>JW Player</v>
      </c>
      <c r="AC1460" s="22" t="str">
        <f>VLOOKUP($A1460,Searches!$A:$H,AC$1,FALSE)</f>
        <v>Chief Marketing Officer</v>
      </c>
      <c r="AD1460" s="22" t="str">
        <f>VLOOKUP($A1460,Searches!$A:$H,AD$1,FALSE)</f>
        <v>2nd</v>
      </c>
      <c r="AE1460" s="22" t="str">
        <f>VLOOKUP($A1460,Searches!$A:$H,AE$1,FALSE)</f>
        <v/>
      </c>
      <c r="AF1460" s="22" t="str">
        <f>VLOOKUP($A1460,Searches!$A:$H,AF$1,FALSE)</f>
        <v>Greater New York City Area</v>
      </c>
      <c r="AG1460" s="22" t="str">
        <f>VLOOKUP($A1460,Searches!$A:$H,AG$1,FALSE)</f>
        <v>https://www.linkedin.com/sales/profile/4472717,TGP1,NAME_SEARCH?moduleKey=peopleSearchResults&amp;pageKey=sales-search3-people-refinement&amp;contextId=60BC92C971D70515801E49D6842B0000&amp;requestId=b43f8152-d8d8-44e5-873f-45e88d369eea&amp;action=CLICK&amp;target=urn%3Ali%3AsalesLead%3A(-1%2C4472717)&amp;pageNumber=18&amp;targetEl=profilelink&amp;position=4&amp;trk=lss-serp-result-lead_photo</v>
      </c>
      <c r="AH1460" s="22" t="str">
        <f>VLOOKUP($G1460,Temp!$D:$F,AH$1,FALSE)</f>
        <v>jwplayer.com</v>
      </c>
      <c r="AI1460" s="22" t="str">
        <f>VLOOKUP($G1460,Temp!$D:$F,AI$1,FALSE)</f>
        <v>Marketo</v>
      </c>
      <c r="AJ1460" s="22" t="str">
        <f>VLOOKUP($G1460,Temp!$D:$F,AJ$1,FALSE)</f>
        <v>WordPress</v>
      </c>
    </row>
    <row r="1461" spans="1:36" ht="16" x14ac:dyDescent="0.2">
      <c r="A1461" s="8" t="str">
        <f t="shared" si="22"/>
        <v>Michael Schmitt Adaptive Insights</v>
      </c>
      <c r="B1461" s="8" t="s">
        <v>1203</v>
      </c>
      <c r="C1461" s="8" t="s">
        <v>6117</v>
      </c>
      <c r="D1461" s="8" t="s">
        <v>42</v>
      </c>
      <c r="E1461" s="8" t="s">
        <v>6119</v>
      </c>
      <c r="F1461" s="8" t="s">
        <v>6120</v>
      </c>
      <c r="G1461" s="12" t="s">
        <v>6122</v>
      </c>
      <c r="H1461" s="22" t="str">
        <f>VLOOKUP($G1461,Temp!$A:$C,H$1,FALSE)</f>
        <v>adaptiveinsights.com</v>
      </c>
      <c r="I1461" s="22" t="e">
        <f>VLOOKUP($G1461,Temp!$A:$C,I$1,FALSE)</f>
        <v>#VALUE!</v>
      </c>
      <c r="J1461" s="22" t="e">
        <f>VLOOKUP($G1461,Temp!$A:$C,J$1,FALSE)</f>
        <v>#VALUE!</v>
      </c>
      <c r="K1461" s="22" t="e">
        <f>VLOOKUP($G1461,Temp!$A:$C,K$1,FALSE)</f>
        <v>#VALUE!</v>
      </c>
      <c r="L1461" s="22" t="e">
        <f>VLOOKUP($G1461,Temp!$A:$C,L$1,FALSE)</f>
        <v>#VALUE!</v>
      </c>
      <c r="M1461" s="22" t="e">
        <f>VLOOKUP($G1461,Temp!$A:$C,M$1,FALSE)</f>
        <v>#VALUE!</v>
      </c>
      <c r="N1461" s="22" t="e">
        <f>VLOOKUP($G1461,Temp!$A:$C,N$1,FALSE)</f>
        <v>#VALUE!</v>
      </c>
      <c r="O1461" s="22" t="e">
        <f>VLOOKUP($G1461,Temp!$A:$C,O$1,FALSE)</f>
        <v>#VALUE!</v>
      </c>
      <c r="P1461" s="22" t="e">
        <f>VLOOKUP($G1461,Temp!$A:$C,P$1,FALSE)</f>
        <v>#VALUE!</v>
      </c>
      <c r="Q1461" s="22" t="e">
        <f>VLOOKUP($G1461,Temp!$A:$C,Q$1,FALSE)</f>
        <v>#VALUE!</v>
      </c>
      <c r="R1461" s="22" t="e">
        <f>VLOOKUP($G1461,Temp!$A:$C,R$1,FALSE)</f>
        <v>#VALUE!</v>
      </c>
      <c r="S1461" s="22" t="e">
        <f>VLOOKUP($G1461,Temp!$A:$C,S$1,FALSE)</f>
        <v>#VALUE!</v>
      </c>
      <c r="T1461" s="22" t="e">
        <f>VLOOKUP($G1461,Temp!$A:$C,T$1,FALSE)</f>
        <v>#VALUE!</v>
      </c>
      <c r="U1461" s="22" t="e">
        <f>VLOOKUP($G1461,Temp!$A:$C,U$1,FALSE)</f>
        <v>#VALUE!</v>
      </c>
      <c r="V1461" s="22" t="e">
        <f>VLOOKUP($G1461,Temp!$A:$C,V$1,FALSE)</f>
        <v>#VALUE!</v>
      </c>
      <c r="W1461" s="22" t="e">
        <f>VLOOKUP($G1461,Temp!$A:$C,W$1,FALSE)</f>
        <v>#VALUE!</v>
      </c>
      <c r="X1461" s="22" t="e">
        <f>VLOOKUP($G1461,Temp!$A:$C,X$1,FALSE)</f>
        <v>#VALUE!</v>
      </c>
      <c r="Y1461" s="22">
        <f>VLOOKUP($G1461,Temp!$A:$C,Y$1,FALSE)</f>
        <v>121000</v>
      </c>
      <c r="Z1461" s="22">
        <f>VLOOKUP($G1461,Temp!$A:$C,Z$1,FALSE)</f>
        <v>12100</v>
      </c>
      <c r="AA1461" s="22" t="str">
        <f>VLOOKUP($A1461,Searches!$A:$H,AA$1,FALSE)</f>
        <v>Michael Schmitt</v>
      </c>
      <c r="AB1461" s="22" t="str">
        <f>VLOOKUP($A1461,Searches!$A:$H,AB$1,FALSE)</f>
        <v>Adaptive Insights</v>
      </c>
      <c r="AC1461" s="22" t="str">
        <f>VLOOKUP($A1461,Searches!$A:$H,AC$1,FALSE)</f>
        <v>Chief Marketing Officer</v>
      </c>
      <c r="AD1461" s="22" t="str">
        <f>VLOOKUP($A1461,Searches!$A:$H,AD$1,FALSE)</f>
        <v>2nd</v>
      </c>
      <c r="AE1461" s="22" t="str">
        <f>VLOOKUP($A1461,Searches!$A:$H,AE$1,FALSE)</f>
        <v/>
      </c>
      <c r="AF1461" s="22" t="str">
        <f>VLOOKUP($A1461,Searches!$A:$H,AF$1,FALSE)</f>
        <v>San Francisco Bay Area</v>
      </c>
      <c r="AG1461" s="22" t="str">
        <f>VLOOKUP($A1461,Searches!$A:$H,AG$1,FALSE)</f>
        <v>https://www.linkedin.com/sales/profile/19700160,u9Lw,NAME_SEARCH?moduleKey=peopleSearchResults&amp;pageKey=sales-search3-people-refinement&amp;contextId=60BC92C971D70515801E49D6842B0000&amp;requestId=b43f8152-d8d8-44e5-873f-45e88d369eea&amp;action=CLICK&amp;target=urn%3Ali%3AsalesLead%3A(-1%2C19700160)&amp;pageNumber=18&amp;targetEl=profilelink&amp;position=14&amp;trk=lss-serp-result-lead_photo</v>
      </c>
      <c r="AH1461" s="22" t="str">
        <f>VLOOKUP($G1461,Temp!$D:$F,AH$1,FALSE)</f>
        <v>adaptiveinsights.com</v>
      </c>
      <c r="AI1461" s="22" t="str">
        <f>VLOOKUP($G1461,Temp!$D:$F,AI$1,FALSE)</f>
        <v>HubSpot</v>
      </c>
      <c r="AJ1461" s="22" t="str">
        <f>VLOOKUP($G1461,Temp!$D:$F,AJ$1,FALSE)</f>
        <v>WordPress</v>
      </c>
    </row>
    <row r="1462" spans="1:36" ht="16" x14ac:dyDescent="0.2">
      <c r="A1462" s="8" t="str">
        <f t="shared" si="22"/>
        <v>Jim Bell Glint Inc.</v>
      </c>
      <c r="B1462" s="8" t="s">
        <v>398</v>
      </c>
      <c r="C1462" s="8" t="s">
        <v>1296</v>
      </c>
      <c r="D1462" s="8" t="s">
        <v>42</v>
      </c>
      <c r="E1462" s="8" t="s">
        <v>7987</v>
      </c>
      <c r="F1462" s="8" t="s">
        <v>7988</v>
      </c>
      <c r="G1462" s="12" t="s">
        <v>7989</v>
      </c>
      <c r="H1462" s="22" t="str">
        <f>VLOOKUP($G1462,Temp!$A:$C,H$1,FALSE)</f>
        <v>glintinc.com</v>
      </c>
      <c r="I1462" s="22" t="e">
        <f>VLOOKUP($G1462,Temp!$A:$C,I$1,FALSE)</f>
        <v>#VALUE!</v>
      </c>
      <c r="J1462" s="22" t="e">
        <f>VLOOKUP($G1462,Temp!$A:$C,J$1,FALSE)</f>
        <v>#VALUE!</v>
      </c>
      <c r="K1462" s="22" t="e">
        <f>VLOOKUP($G1462,Temp!$A:$C,K$1,FALSE)</f>
        <v>#VALUE!</v>
      </c>
      <c r="L1462" s="22" t="e">
        <f>VLOOKUP($G1462,Temp!$A:$C,L$1,FALSE)</f>
        <v>#VALUE!</v>
      </c>
      <c r="M1462" s="22" t="e">
        <f>VLOOKUP($G1462,Temp!$A:$C,M$1,FALSE)</f>
        <v>#VALUE!</v>
      </c>
      <c r="N1462" s="22" t="e">
        <f>VLOOKUP($G1462,Temp!$A:$C,N$1,FALSE)</f>
        <v>#VALUE!</v>
      </c>
      <c r="O1462" s="22" t="e">
        <f>VLOOKUP($G1462,Temp!$A:$C,O$1,FALSE)</f>
        <v>#VALUE!</v>
      </c>
      <c r="P1462" s="22" t="e">
        <f>VLOOKUP($G1462,Temp!$A:$C,P$1,FALSE)</f>
        <v>#VALUE!</v>
      </c>
      <c r="Q1462" s="22" t="e">
        <f>VLOOKUP($G1462,Temp!$A:$C,Q$1,FALSE)</f>
        <v>#VALUE!</v>
      </c>
      <c r="R1462" s="22" t="e">
        <f>VLOOKUP($G1462,Temp!$A:$C,R$1,FALSE)</f>
        <v>#VALUE!</v>
      </c>
      <c r="S1462" s="22" t="e">
        <f>VLOOKUP($G1462,Temp!$A:$C,S$1,FALSE)</f>
        <v>#VALUE!</v>
      </c>
      <c r="T1462" s="22" t="e">
        <f>VLOOKUP($G1462,Temp!$A:$C,T$1,FALSE)</f>
        <v>#VALUE!</v>
      </c>
      <c r="U1462" s="22" t="e">
        <f>VLOOKUP($G1462,Temp!$A:$C,U$1,FALSE)</f>
        <v>#VALUE!</v>
      </c>
      <c r="V1462" s="22" t="e">
        <f>VLOOKUP($G1462,Temp!$A:$C,V$1,FALSE)</f>
        <v>#VALUE!</v>
      </c>
      <c r="W1462" s="22" t="e">
        <f>VLOOKUP($G1462,Temp!$A:$C,W$1,FALSE)</f>
        <v>#VALUE!</v>
      </c>
      <c r="X1462" s="22" t="e">
        <f>VLOOKUP($G1462,Temp!$A:$C,X$1,FALSE)</f>
        <v>#VALUE!</v>
      </c>
      <c r="Y1462" s="22">
        <f>VLOOKUP($G1462,Temp!$A:$C,Y$1,FALSE)</f>
        <v>6700</v>
      </c>
      <c r="Z1462" s="22">
        <f>VLOOKUP($G1462,Temp!$A:$C,Z$1,FALSE)</f>
        <v>2700</v>
      </c>
      <c r="AA1462" s="22" t="str">
        <f>VLOOKUP($A1462,Searches!$A:$H,AA$1,FALSE)</f>
        <v>Jim Bell</v>
      </c>
      <c r="AB1462" s="22" t="str">
        <f>VLOOKUP($A1462,Searches!$A:$H,AB$1,FALSE)</f>
        <v>Glint Inc.</v>
      </c>
      <c r="AC1462" s="22" t="str">
        <f>VLOOKUP($A1462,Searches!$A:$H,AC$1,FALSE)</f>
        <v>Chief Marketing Officer</v>
      </c>
      <c r="AD1462" s="22" t="str">
        <f>VLOOKUP($A1462,Searches!$A:$H,AD$1,FALSE)</f>
        <v>2nd</v>
      </c>
      <c r="AE1462" s="22" t="str">
        <f>VLOOKUP($A1462,Searches!$A:$H,AE$1,FALSE)</f>
        <v/>
      </c>
      <c r="AF1462" s="22" t="str">
        <f>VLOOKUP($A1462,Searches!$A:$H,AF$1,FALSE)</f>
        <v>San Francisco Bay Area</v>
      </c>
      <c r="AG1462" s="22" t="str">
        <f>VLOOKUP($A1462,Searches!$A:$H,AG$1,FALSE)</f>
        <v>https://www.linkedin.com/sales/profile/162844,hYDk,NAME_SEARCH?moduleKey=peopleSearchResults&amp;pageKey=sales-search3-people-refinement&amp;contextId=60BC92C971D70515801E49D6842B0000&amp;requestId=ebafbe11-6e58-495a-850b-e892d51b8122&amp;action=CLICK&amp;target=urn%3Ali%3AsalesLead%3A(-1%2C162844)&amp;pageNumber=24&amp;targetEl=profilelink&amp;position=13&amp;trk=lss-serp-result-lead_photo</v>
      </c>
      <c r="AH1462" s="22" t="str">
        <f>VLOOKUP($G1462,Temp!$D:$F,AH$1,FALSE)</f>
        <v>glintinc.com</v>
      </c>
      <c r="AI1462" s="22" t="str">
        <f>VLOOKUP($G1462,Temp!$D:$F,AI$1,FALSE)</f>
        <v>Marketo</v>
      </c>
      <c r="AJ1462" s="22" t="str">
        <f>VLOOKUP($G1462,Temp!$D:$F,AJ$1,FALSE)</f>
        <v>WordPress</v>
      </c>
    </row>
    <row r="1463" spans="1:36" ht="16" x14ac:dyDescent="0.2">
      <c r="A1463" s="8" t="str">
        <f t="shared" si="22"/>
        <v>Abbey Klaassen 360i</v>
      </c>
      <c r="B1463" s="8" t="s">
        <v>8830</v>
      </c>
      <c r="C1463" s="8" t="s">
        <v>8831</v>
      </c>
      <c r="D1463" s="8" t="s">
        <v>42</v>
      </c>
      <c r="E1463" s="8" t="s">
        <v>8832</v>
      </c>
      <c r="F1463" s="8" t="s">
        <v>8834</v>
      </c>
      <c r="G1463" s="12" t="s">
        <v>8835</v>
      </c>
      <c r="H1463" s="22" t="str">
        <f>VLOOKUP($G1463,Temp!$A:$C,H$1,FALSE)</f>
        <v>360i.com</v>
      </c>
      <c r="I1463" s="22" t="e">
        <f>VLOOKUP($G1463,Temp!$A:$C,I$1,FALSE)</f>
        <v>#VALUE!</v>
      </c>
      <c r="J1463" s="22" t="e">
        <f>VLOOKUP($G1463,Temp!$A:$C,J$1,FALSE)</f>
        <v>#VALUE!</v>
      </c>
      <c r="K1463" s="22" t="e">
        <f>VLOOKUP($G1463,Temp!$A:$C,K$1,FALSE)</f>
        <v>#VALUE!</v>
      </c>
      <c r="L1463" s="22" t="e">
        <f>VLOOKUP($G1463,Temp!$A:$C,L$1,FALSE)</f>
        <v>#VALUE!</v>
      </c>
      <c r="M1463" s="22" t="e">
        <f>VLOOKUP($G1463,Temp!$A:$C,M$1,FALSE)</f>
        <v>#VALUE!</v>
      </c>
      <c r="N1463" s="22" t="e">
        <f>VLOOKUP($G1463,Temp!$A:$C,N$1,FALSE)</f>
        <v>#VALUE!</v>
      </c>
      <c r="O1463" s="22" t="e">
        <f>VLOOKUP($G1463,Temp!$A:$C,O$1,FALSE)</f>
        <v>#VALUE!</v>
      </c>
      <c r="P1463" s="22" t="e">
        <f>VLOOKUP($G1463,Temp!$A:$C,P$1,FALSE)</f>
        <v>#VALUE!</v>
      </c>
      <c r="Q1463" s="22" t="e">
        <f>VLOOKUP($G1463,Temp!$A:$C,Q$1,FALSE)</f>
        <v>#VALUE!</v>
      </c>
      <c r="R1463" s="22" t="e">
        <f>VLOOKUP($G1463,Temp!$A:$C,R$1,FALSE)</f>
        <v>#VALUE!</v>
      </c>
      <c r="S1463" s="22" t="e">
        <f>VLOOKUP($G1463,Temp!$A:$C,S$1,FALSE)</f>
        <v>#VALUE!</v>
      </c>
      <c r="T1463" s="22" t="e">
        <f>VLOOKUP($G1463,Temp!$A:$C,T$1,FALSE)</f>
        <v>#VALUE!</v>
      </c>
      <c r="U1463" s="22" t="e">
        <f>VLOOKUP($G1463,Temp!$A:$C,U$1,FALSE)</f>
        <v>#VALUE!</v>
      </c>
      <c r="V1463" s="22" t="e">
        <f>VLOOKUP($G1463,Temp!$A:$C,V$1,FALSE)</f>
        <v>#VALUE!</v>
      </c>
      <c r="W1463" s="22" t="e">
        <f>VLOOKUP($G1463,Temp!$A:$C,W$1,FALSE)</f>
        <v>#VALUE!</v>
      </c>
      <c r="X1463" s="22" t="e">
        <f>VLOOKUP($G1463,Temp!$A:$C,X$1,FALSE)</f>
        <v>#VALUE!</v>
      </c>
      <c r="Y1463" s="22">
        <f>VLOOKUP($G1463,Temp!$A:$C,Y$1,FALSE)</f>
        <v>164000</v>
      </c>
      <c r="Z1463" s="22">
        <f>VLOOKUP($G1463,Temp!$A:$C,Z$1,FALSE)</f>
        <v>0</v>
      </c>
      <c r="AA1463" s="22" t="str">
        <f>VLOOKUP($A1463,Searches!$A:$H,AA$1,FALSE)</f>
        <v>Abbey Klaassen</v>
      </c>
      <c r="AB1463" s="22" t="str">
        <f>VLOOKUP($A1463,Searches!$A:$H,AB$1,FALSE)</f>
        <v>360i</v>
      </c>
      <c r="AC1463" s="22" t="str">
        <f>VLOOKUP($A1463,Searches!$A:$H,AC$1,FALSE)</f>
        <v>Chief Marketing Officer</v>
      </c>
      <c r="AD1463" s="22" t="str">
        <f>VLOOKUP($A1463,Searches!$A:$H,AD$1,FALSE)</f>
        <v>2nd</v>
      </c>
      <c r="AE1463" s="22" t="str">
        <f>VLOOKUP($A1463,Searches!$A:$H,AE$1,FALSE)</f>
        <v/>
      </c>
      <c r="AF1463" s="22" t="str">
        <f>VLOOKUP($A1463,Searches!$A:$H,AF$1,FALSE)</f>
        <v>Greater New York City Area</v>
      </c>
      <c r="AG1463" s="22" t="str">
        <f>VLOOKUP($A1463,Searches!$A:$H,AG$1,FALSE)</f>
        <v>https://www.linkedin.com/sales/profile/9582002,UNcB,NAME_SEARCH?moduleKey=peopleSearchResults&amp;pageKey=sales-search3-people-refinement&amp;contextId=60BC92C971D70515801E49D6842B0000&amp;requestId=0d8999dc-ee2c-43da-aea7-b0b169d0effc&amp;action=CLICK&amp;target=urn%3Ali%3AsalesLead%3A(-1%2C9582002)&amp;pageNumber=17&amp;targetEl=profilelink&amp;position=23&amp;trk=lss-serp-result-lead_photo</v>
      </c>
      <c r="AH1463" s="22" t="str">
        <f>VLOOKUP($G1463,Temp!$D:$F,AH$1,FALSE)</f>
        <v>360i.com</v>
      </c>
      <c r="AI1463" s="22">
        <f>VLOOKUP($G1463,Temp!$D:$F,AI$1,FALSE)</f>
        <v>0</v>
      </c>
      <c r="AJ1463" s="22" t="str">
        <f>VLOOKUP($G1463,Temp!$D:$F,AJ$1,FALSE)</f>
        <v>WordPress</v>
      </c>
    </row>
    <row r="1464" spans="1:36" ht="16" x14ac:dyDescent="0.2">
      <c r="A1464" s="8" t="str">
        <f t="shared" si="22"/>
        <v>Judith Sim Oracle</v>
      </c>
      <c r="B1464" s="8" t="s">
        <v>10047</v>
      </c>
      <c r="C1464" s="8" t="s">
        <v>10048</v>
      </c>
      <c r="D1464" s="8" t="s">
        <v>42</v>
      </c>
      <c r="E1464" s="8" t="s">
        <v>10049</v>
      </c>
      <c r="F1464" s="8" t="s">
        <v>6389</v>
      </c>
      <c r="G1464" s="12" t="s">
        <v>5959</v>
      </c>
      <c r="H1464" s="22" t="str">
        <f>VLOOKUP($G1464,Temp!$A:$C,H$1,FALSE)</f>
        <v>oracle.com</v>
      </c>
      <c r="I1464" s="22" t="e">
        <f>VLOOKUP($G1464,Temp!$A:$C,I$1,FALSE)</f>
        <v>#VALUE!</v>
      </c>
      <c r="J1464" s="22" t="e">
        <f>VLOOKUP($G1464,Temp!$A:$C,J$1,FALSE)</f>
        <v>#VALUE!</v>
      </c>
      <c r="K1464" s="22" t="e">
        <f>VLOOKUP($G1464,Temp!$A:$C,K$1,FALSE)</f>
        <v>#VALUE!</v>
      </c>
      <c r="L1464" s="22" t="e">
        <f>VLOOKUP($G1464,Temp!$A:$C,L$1,FALSE)</f>
        <v>#VALUE!</v>
      </c>
      <c r="M1464" s="22" t="e">
        <f>VLOOKUP($G1464,Temp!$A:$C,M$1,FALSE)</f>
        <v>#VALUE!</v>
      </c>
      <c r="N1464" s="22" t="e">
        <f>VLOOKUP($G1464,Temp!$A:$C,N$1,FALSE)</f>
        <v>#VALUE!</v>
      </c>
      <c r="O1464" s="22" t="e">
        <f>VLOOKUP($G1464,Temp!$A:$C,O$1,FALSE)</f>
        <v>#VALUE!</v>
      </c>
      <c r="P1464" s="22" t="e">
        <f>VLOOKUP($G1464,Temp!$A:$C,P$1,FALSE)</f>
        <v>#VALUE!</v>
      </c>
      <c r="Q1464" s="22" t="e">
        <f>VLOOKUP($G1464,Temp!$A:$C,Q$1,FALSE)</f>
        <v>#VALUE!</v>
      </c>
      <c r="R1464" s="22" t="e">
        <f>VLOOKUP($G1464,Temp!$A:$C,R$1,FALSE)</f>
        <v>#VALUE!</v>
      </c>
      <c r="S1464" s="22" t="e">
        <f>VLOOKUP($G1464,Temp!$A:$C,S$1,FALSE)</f>
        <v>#VALUE!</v>
      </c>
      <c r="T1464" s="22" t="e">
        <f>VLOOKUP($G1464,Temp!$A:$C,T$1,FALSE)</f>
        <v>#VALUE!</v>
      </c>
      <c r="U1464" s="22" t="e">
        <f>VLOOKUP($G1464,Temp!$A:$C,U$1,FALSE)</f>
        <v>#VALUE!</v>
      </c>
      <c r="V1464" s="22" t="e">
        <f>VLOOKUP($G1464,Temp!$A:$C,V$1,FALSE)</f>
        <v>#VALUE!</v>
      </c>
      <c r="W1464" s="22" t="e">
        <f>VLOOKUP($G1464,Temp!$A:$C,W$1,FALSE)</f>
        <v>#VALUE!</v>
      </c>
      <c r="X1464" s="22" t="e">
        <f>VLOOKUP($G1464,Temp!$A:$C,X$1,FALSE)</f>
        <v>#VALUE!</v>
      </c>
      <c r="Y1464" s="22">
        <f>VLOOKUP($G1464,Temp!$A:$C,Y$1,FALSE)</f>
        <v>10700000</v>
      </c>
      <c r="Z1464" s="22">
        <f>VLOOKUP($G1464,Temp!$A:$C,Z$1,FALSE)</f>
        <v>1200000</v>
      </c>
      <c r="AA1464" s="22" t="e">
        <f>VLOOKUP($A1464,Searches!$A:$H,AA$1,FALSE)</f>
        <v>#N/A</v>
      </c>
      <c r="AB1464" s="22" t="e">
        <f>VLOOKUP($A1464,Searches!$A:$H,AB$1,FALSE)</f>
        <v>#N/A</v>
      </c>
      <c r="AC1464" s="22" t="e">
        <f>VLOOKUP($A1464,Searches!$A:$H,AC$1,FALSE)</f>
        <v>#N/A</v>
      </c>
      <c r="AD1464" s="22" t="e">
        <f>VLOOKUP($A1464,Searches!$A:$H,AD$1,FALSE)</f>
        <v>#N/A</v>
      </c>
      <c r="AE1464" s="22" t="e">
        <f>VLOOKUP($A1464,Searches!$A:$H,AE$1,FALSE)</f>
        <v>#N/A</v>
      </c>
      <c r="AF1464" s="22" t="e">
        <f>VLOOKUP($A1464,Searches!$A:$H,AF$1,FALSE)</f>
        <v>#N/A</v>
      </c>
      <c r="AG1464" s="22" t="e">
        <f>VLOOKUP($A1464,Searches!$A:$H,AG$1,FALSE)</f>
        <v>#N/A</v>
      </c>
      <c r="AH1464" s="22" t="e">
        <f>VLOOKUP($G1464,Temp!$D:$F,AH$1,FALSE)</f>
        <v>#N/A</v>
      </c>
      <c r="AI1464" s="22" t="e">
        <f>VLOOKUP($G1464,Temp!$D:$F,AI$1,FALSE)</f>
        <v>#N/A</v>
      </c>
      <c r="AJ1464" s="22" t="e">
        <f>VLOOKUP($G1464,Temp!$D:$F,AJ$1,FALSE)</f>
        <v>#N/A</v>
      </c>
    </row>
    <row r="1465" spans="1:36" ht="16" x14ac:dyDescent="0.2">
      <c r="A1465" s="8" t="str">
        <f t="shared" si="22"/>
        <v>Jeff Veis Actian Corporation</v>
      </c>
      <c r="B1465" s="8" t="s">
        <v>2520</v>
      </c>
      <c r="C1465" s="8" t="s">
        <v>10056</v>
      </c>
      <c r="D1465" s="8" t="s">
        <v>3191</v>
      </c>
      <c r="E1465" s="8" t="s">
        <v>10057</v>
      </c>
      <c r="F1465" s="8" t="s">
        <v>10058</v>
      </c>
      <c r="G1465" s="12" t="s">
        <v>9452</v>
      </c>
      <c r="H1465" s="22" t="str">
        <f>VLOOKUP($G1465,Temp!$A:$C,H$1,FALSE)</f>
        <v>actian.com</v>
      </c>
      <c r="I1465" s="22" t="e">
        <f>VLOOKUP($G1465,Temp!$A:$C,I$1,FALSE)</f>
        <v>#VALUE!</v>
      </c>
      <c r="J1465" s="22" t="e">
        <f>VLOOKUP($G1465,Temp!$A:$C,J$1,FALSE)</f>
        <v>#VALUE!</v>
      </c>
      <c r="K1465" s="22" t="e">
        <f>VLOOKUP($G1465,Temp!$A:$C,K$1,FALSE)</f>
        <v>#VALUE!</v>
      </c>
      <c r="L1465" s="22" t="e">
        <f>VLOOKUP($G1465,Temp!$A:$C,L$1,FALSE)</f>
        <v>#VALUE!</v>
      </c>
      <c r="M1465" s="22" t="e">
        <f>VLOOKUP($G1465,Temp!$A:$C,M$1,FALSE)</f>
        <v>#VALUE!</v>
      </c>
      <c r="N1465" s="22" t="e">
        <f>VLOOKUP($G1465,Temp!$A:$C,N$1,FALSE)</f>
        <v>#VALUE!</v>
      </c>
      <c r="O1465" s="22" t="e">
        <f>VLOOKUP($G1465,Temp!$A:$C,O$1,FALSE)</f>
        <v>#VALUE!</v>
      </c>
      <c r="P1465" s="22" t="e">
        <f>VLOOKUP($G1465,Temp!$A:$C,P$1,FALSE)</f>
        <v>#VALUE!</v>
      </c>
      <c r="Q1465" s="22" t="e">
        <f>VLOOKUP($G1465,Temp!$A:$C,Q$1,FALSE)</f>
        <v>#VALUE!</v>
      </c>
      <c r="R1465" s="22" t="e">
        <f>VLOOKUP($G1465,Temp!$A:$C,R$1,FALSE)</f>
        <v>#VALUE!</v>
      </c>
      <c r="S1465" s="22" t="e">
        <f>VLOOKUP($G1465,Temp!$A:$C,S$1,FALSE)</f>
        <v>#VALUE!</v>
      </c>
      <c r="T1465" s="22" t="e">
        <f>VLOOKUP($G1465,Temp!$A:$C,T$1,FALSE)</f>
        <v>#VALUE!</v>
      </c>
      <c r="U1465" s="22" t="e">
        <f>VLOOKUP($G1465,Temp!$A:$C,U$1,FALSE)</f>
        <v>#VALUE!</v>
      </c>
      <c r="V1465" s="22" t="e">
        <f>VLOOKUP($G1465,Temp!$A:$C,V$1,FALSE)</f>
        <v>#VALUE!</v>
      </c>
      <c r="W1465" s="22" t="e">
        <f>VLOOKUP($G1465,Temp!$A:$C,W$1,FALSE)</f>
        <v>#VALUE!</v>
      </c>
      <c r="X1465" s="22" t="e">
        <f>VLOOKUP($G1465,Temp!$A:$C,X$1,FALSE)</f>
        <v>#VALUE!</v>
      </c>
      <c r="Y1465" s="22">
        <f>VLOOKUP($G1465,Temp!$A:$C,Y$1,FALSE)</f>
        <v>26700</v>
      </c>
      <c r="Z1465" s="22">
        <f>VLOOKUP($G1465,Temp!$A:$C,Z$1,FALSE)</f>
        <v>604</v>
      </c>
      <c r="AA1465" s="22" t="str">
        <f>VLOOKUP($A1465,Searches!$A:$H,AA$1,FALSE)</f>
        <v>Jeff Veis</v>
      </c>
      <c r="AB1465" s="22" t="str">
        <f>VLOOKUP($A1465,Searches!$A:$H,AB$1,FALSE)</f>
        <v>Actian Corporation</v>
      </c>
      <c r="AC1465" s="22" t="str">
        <f>VLOOKUP($A1465,Searches!$A:$H,AC$1,FALSE)</f>
        <v>SVP, Chief Marketing Officer</v>
      </c>
      <c r="AD1465" s="22" t="str">
        <f>VLOOKUP($A1465,Searches!$A:$H,AD$1,FALSE)</f>
        <v>2nd</v>
      </c>
      <c r="AE1465" s="22" t="str">
        <f>VLOOKUP($A1465,Searches!$A:$H,AE$1,FALSE)</f>
        <v/>
      </c>
      <c r="AF1465" s="22" t="str">
        <f>VLOOKUP($A1465,Searches!$A:$H,AF$1,FALSE)</f>
        <v>San Francisco Bay Area</v>
      </c>
      <c r="AG1465" s="22" t="str">
        <f>VLOOKUP($A1465,Searches!$A:$H,AG$1,FALSE)</f>
        <v>https://www.linkedin.com/sales/profile/1276908,h8xp,NAME_SEARCH?moduleKey=peopleSearchResults&amp;pageKey=sales-search3-people-refinement&amp;contextId=60BC92C971D70515801E49D6842B0000&amp;requestId=b43f8152-d8d8-44e5-873f-45e88d369eea&amp;action=CLICK&amp;target=urn%3Ali%3AsalesLead%3A(-1%2C1276908)&amp;pageNumber=18&amp;targetEl=profilelink&amp;position=0&amp;trk=lss-serp-result-lead_photo</v>
      </c>
      <c r="AH1465" s="22" t="e">
        <f>VLOOKUP($G1465,Temp!$D:$F,AH$1,FALSE)</f>
        <v>#N/A</v>
      </c>
      <c r="AI1465" s="22" t="e">
        <f>VLOOKUP($G1465,Temp!$D:$F,AI$1,FALSE)</f>
        <v>#N/A</v>
      </c>
      <c r="AJ1465" s="22" t="e">
        <f>VLOOKUP($G1465,Temp!$D:$F,AJ$1,FALSE)</f>
        <v>#N/A</v>
      </c>
    </row>
    <row r="1466" spans="1:36" ht="16" x14ac:dyDescent="0.2">
      <c r="A1466" s="8" t="str">
        <f t="shared" si="22"/>
        <v>Karl Bergh DataStax</v>
      </c>
      <c r="B1466" s="8" t="s">
        <v>6222</v>
      </c>
      <c r="C1466" s="8" t="s">
        <v>6223</v>
      </c>
      <c r="D1466" s="8" t="s">
        <v>42</v>
      </c>
      <c r="E1466" s="8" t="s">
        <v>6224</v>
      </c>
      <c r="F1466" s="8" t="s">
        <v>6225</v>
      </c>
      <c r="G1466" s="12" t="s">
        <v>6226</v>
      </c>
      <c r="H1466" s="22" t="str">
        <f>VLOOKUP($G1466,Temp!$A:$C,H$1,FALSE)</f>
        <v>datastax.com</v>
      </c>
      <c r="I1466" s="22" t="e">
        <f>VLOOKUP($G1466,Temp!$A:$C,I$1,FALSE)</f>
        <v>#VALUE!</v>
      </c>
      <c r="J1466" s="22" t="e">
        <f>VLOOKUP($G1466,Temp!$A:$C,J$1,FALSE)</f>
        <v>#VALUE!</v>
      </c>
      <c r="K1466" s="22" t="e">
        <f>VLOOKUP($G1466,Temp!$A:$C,K$1,FALSE)</f>
        <v>#VALUE!</v>
      </c>
      <c r="L1466" s="22" t="e">
        <f>VLOOKUP($G1466,Temp!$A:$C,L$1,FALSE)</f>
        <v>#VALUE!</v>
      </c>
      <c r="M1466" s="22" t="e">
        <f>VLOOKUP($G1466,Temp!$A:$C,M$1,FALSE)</f>
        <v>#VALUE!</v>
      </c>
      <c r="N1466" s="22" t="e">
        <f>VLOOKUP($G1466,Temp!$A:$C,N$1,FALSE)</f>
        <v>#VALUE!</v>
      </c>
      <c r="O1466" s="22" t="e">
        <f>VLOOKUP($G1466,Temp!$A:$C,O$1,FALSE)</f>
        <v>#VALUE!</v>
      </c>
      <c r="P1466" s="22" t="e">
        <f>VLOOKUP($G1466,Temp!$A:$C,P$1,FALSE)</f>
        <v>#VALUE!</v>
      </c>
      <c r="Q1466" s="22" t="e">
        <f>VLOOKUP($G1466,Temp!$A:$C,Q$1,FALSE)</f>
        <v>#VALUE!</v>
      </c>
      <c r="R1466" s="22" t="e">
        <f>VLOOKUP($G1466,Temp!$A:$C,R$1,FALSE)</f>
        <v>#VALUE!</v>
      </c>
      <c r="S1466" s="22" t="e">
        <f>VLOOKUP($G1466,Temp!$A:$C,S$1,FALSE)</f>
        <v>#VALUE!</v>
      </c>
      <c r="T1466" s="22" t="e">
        <f>VLOOKUP($G1466,Temp!$A:$C,T$1,FALSE)</f>
        <v>#VALUE!</v>
      </c>
      <c r="U1466" s="22" t="e">
        <f>VLOOKUP($G1466,Temp!$A:$C,U$1,FALSE)</f>
        <v>#VALUE!</v>
      </c>
      <c r="V1466" s="22" t="e">
        <f>VLOOKUP($G1466,Temp!$A:$C,V$1,FALSE)</f>
        <v>#VALUE!</v>
      </c>
      <c r="W1466" s="22" t="e">
        <f>VLOOKUP($G1466,Temp!$A:$C,W$1,FALSE)</f>
        <v>#VALUE!</v>
      </c>
      <c r="X1466" s="22" t="e">
        <f>VLOOKUP($G1466,Temp!$A:$C,X$1,FALSE)</f>
        <v>#VALUE!</v>
      </c>
      <c r="Y1466" s="22">
        <f>VLOOKUP($G1466,Temp!$A:$C,Y$1,FALSE)</f>
        <v>147000</v>
      </c>
      <c r="Z1466" s="22">
        <f>VLOOKUP($G1466,Temp!$A:$C,Z$1,FALSE)</f>
        <v>44900</v>
      </c>
      <c r="AA1466" s="22" t="e">
        <f>VLOOKUP($A1466,Searches!$A:$H,AA$1,FALSE)</f>
        <v>#N/A</v>
      </c>
      <c r="AB1466" s="22" t="e">
        <f>VLOOKUP($A1466,Searches!$A:$H,AB$1,FALSE)</f>
        <v>#N/A</v>
      </c>
      <c r="AC1466" s="22" t="e">
        <f>VLOOKUP($A1466,Searches!$A:$H,AC$1,FALSE)</f>
        <v>#N/A</v>
      </c>
      <c r="AD1466" s="22" t="e">
        <f>VLOOKUP($A1466,Searches!$A:$H,AD$1,FALSE)</f>
        <v>#N/A</v>
      </c>
      <c r="AE1466" s="22" t="e">
        <f>VLOOKUP($A1466,Searches!$A:$H,AE$1,FALSE)</f>
        <v>#N/A</v>
      </c>
      <c r="AF1466" s="22" t="e">
        <f>VLOOKUP($A1466,Searches!$A:$H,AF$1,FALSE)</f>
        <v>#N/A</v>
      </c>
      <c r="AG1466" s="22" t="e">
        <f>VLOOKUP($A1466,Searches!$A:$H,AG$1,FALSE)</f>
        <v>#N/A</v>
      </c>
      <c r="AH1466" s="22" t="str">
        <f>VLOOKUP($G1466,Temp!$D:$F,AH$1,FALSE)</f>
        <v>datastax.com</v>
      </c>
      <c r="AI1466" s="22" t="str">
        <f>VLOOKUP($G1466,Temp!$D:$F,AI$1,FALSE)</f>
        <v>Marketo</v>
      </c>
      <c r="AJ1466" s="22" t="str">
        <f>VLOOKUP($G1466,Temp!$D:$F,AJ$1,FALSE)</f>
        <v>WordPress</v>
      </c>
    </row>
    <row r="1467" spans="1:36" ht="16" x14ac:dyDescent="0.2">
      <c r="A1467" s="8" t="str">
        <f t="shared" si="22"/>
        <v>Dustin Robertson Leadpages</v>
      </c>
      <c r="B1467" s="8" t="s">
        <v>4138</v>
      </c>
      <c r="C1467" s="8" t="s">
        <v>1633</v>
      </c>
      <c r="D1467" s="8" t="s">
        <v>42</v>
      </c>
      <c r="E1467" s="8" t="s">
        <v>9315</v>
      </c>
      <c r="F1467" s="8" t="s">
        <v>9317</v>
      </c>
      <c r="G1467" s="12" t="s">
        <v>9318</v>
      </c>
      <c r="H1467" s="22" t="str">
        <f>VLOOKUP($G1467,Temp!$A:$C,H$1,FALSE)</f>
        <v>leadpages.net</v>
      </c>
      <c r="I1467" s="22" t="e">
        <f>VLOOKUP($G1467,Temp!$A:$C,I$1,FALSE)</f>
        <v>#VALUE!</v>
      </c>
      <c r="J1467" s="22" t="e">
        <f>VLOOKUP($G1467,Temp!$A:$C,J$1,FALSE)</f>
        <v>#VALUE!</v>
      </c>
      <c r="K1467" s="22" t="e">
        <f>VLOOKUP($G1467,Temp!$A:$C,K$1,FALSE)</f>
        <v>#VALUE!</v>
      </c>
      <c r="L1467" s="22" t="e">
        <f>VLOOKUP($G1467,Temp!$A:$C,L$1,FALSE)</f>
        <v>#VALUE!</v>
      </c>
      <c r="M1467" s="22" t="e">
        <f>VLOOKUP($G1467,Temp!$A:$C,M$1,FALSE)</f>
        <v>#VALUE!</v>
      </c>
      <c r="N1467" s="22" t="e">
        <f>VLOOKUP($G1467,Temp!$A:$C,N$1,FALSE)</f>
        <v>#VALUE!</v>
      </c>
      <c r="O1467" s="22" t="e">
        <f>VLOOKUP($G1467,Temp!$A:$C,O$1,FALSE)</f>
        <v>#VALUE!</v>
      </c>
      <c r="P1467" s="22" t="e">
        <f>VLOOKUP($G1467,Temp!$A:$C,P$1,FALSE)</f>
        <v>#VALUE!</v>
      </c>
      <c r="Q1467" s="22" t="e">
        <f>VLOOKUP($G1467,Temp!$A:$C,Q$1,FALSE)</f>
        <v>#VALUE!</v>
      </c>
      <c r="R1467" s="22" t="e">
        <f>VLOOKUP($G1467,Temp!$A:$C,R$1,FALSE)</f>
        <v>#VALUE!</v>
      </c>
      <c r="S1467" s="22" t="e">
        <f>VLOOKUP($G1467,Temp!$A:$C,S$1,FALSE)</f>
        <v>#VALUE!</v>
      </c>
      <c r="T1467" s="22" t="e">
        <f>VLOOKUP($G1467,Temp!$A:$C,T$1,FALSE)</f>
        <v>#VALUE!</v>
      </c>
      <c r="U1467" s="22" t="e">
        <f>VLOOKUP($G1467,Temp!$A:$C,U$1,FALSE)</f>
        <v>#VALUE!</v>
      </c>
      <c r="V1467" s="22" t="e">
        <f>VLOOKUP($G1467,Temp!$A:$C,V$1,FALSE)</f>
        <v>#VALUE!</v>
      </c>
      <c r="W1467" s="22" t="e">
        <f>VLOOKUP($G1467,Temp!$A:$C,W$1,FALSE)</f>
        <v>#VALUE!</v>
      </c>
      <c r="X1467" s="22" t="e">
        <f>VLOOKUP($G1467,Temp!$A:$C,X$1,FALSE)</f>
        <v>#VALUE!</v>
      </c>
      <c r="Y1467" s="22">
        <f>VLOOKUP($G1467,Temp!$A:$C,Y$1,FALSE)</f>
        <v>112000</v>
      </c>
      <c r="Z1467" s="22">
        <f>VLOOKUP($G1467,Temp!$A:$C,Z$1,FALSE)</f>
        <v>27100</v>
      </c>
      <c r="AA1467" s="22" t="e">
        <f>VLOOKUP($A1467,Searches!$A:$H,AA$1,FALSE)</f>
        <v>#N/A</v>
      </c>
      <c r="AB1467" s="22" t="e">
        <f>VLOOKUP($A1467,Searches!$A:$H,AB$1,FALSE)</f>
        <v>#N/A</v>
      </c>
      <c r="AC1467" s="22" t="e">
        <f>VLOOKUP($A1467,Searches!$A:$H,AC$1,FALSE)</f>
        <v>#N/A</v>
      </c>
      <c r="AD1467" s="22" t="e">
        <f>VLOOKUP($A1467,Searches!$A:$H,AD$1,FALSE)</f>
        <v>#N/A</v>
      </c>
      <c r="AE1467" s="22" t="e">
        <f>VLOOKUP($A1467,Searches!$A:$H,AE$1,FALSE)</f>
        <v>#N/A</v>
      </c>
      <c r="AF1467" s="22" t="e">
        <f>VLOOKUP($A1467,Searches!$A:$H,AF$1,FALSE)</f>
        <v>#N/A</v>
      </c>
      <c r="AG1467" s="22" t="e">
        <f>VLOOKUP($A1467,Searches!$A:$H,AG$1,FALSE)</f>
        <v>#N/A</v>
      </c>
      <c r="AH1467" s="22" t="e">
        <f>VLOOKUP($G1467,Temp!$D:$F,AH$1,FALSE)</f>
        <v>#N/A</v>
      </c>
      <c r="AI1467" s="22" t="e">
        <f>VLOOKUP($G1467,Temp!$D:$F,AI$1,FALSE)</f>
        <v>#N/A</v>
      </c>
      <c r="AJ1467" s="22" t="e">
        <f>VLOOKUP($G1467,Temp!$D:$F,AJ$1,FALSE)</f>
        <v>#N/A</v>
      </c>
    </row>
    <row r="1468" spans="1:36" ht="16" x14ac:dyDescent="0.2">
      <c r="A1468" s="8" t="str">
        <f t="shared" si="22"/>
        <v>Jessica Reiter C3 IoT</v>
      </c>
      <c r="B1468" s="8" t="s">
        <v>1291</v>
      </c>
      <c r="C1468" s="8" t="s">
        <v>7628</v>
      </c>
      <c r="D1468" s="8" t="s">
        <v>42</v>
      </c>
      <c r="E1468" s="8" t="s">
        <v>7629</v>
      </c>
      <c r="F1468" s="8" t="s">
        <v>7630</v>
      </c>
      <c r="G1468" s="12" t="s">
        <v>7631</v>
      </c>
      <c r="H1468" s="22" t="str">
        <f>VLOOKUP($G1468,Temp!$A:$C,H$1,FALSE)</f>
        <v>c3iot.com</v>
      </c>
      <c r="I1468" s="22" t="e">
        <f>VLOOKUP($G1468,Temp!$A:$C,I$1,FALSE)</f>
        <v>#VALUE!</v>
      </c>
      <c r="J1468" s="22" t="e">
        <f>VLOOKUP($G1468,Temp!$A:$C,J$1,FALSE)</f>
        <v>#VALUE!</v>
      </c>
      <c r="K1468" s="22" t="e">
        <f>VLOOKUP($G1468,Temp!$A:$C,K$1,FALSE)</f>
        <v>#VALUE!</v>
      </c>
      <c r="L1468" s="22" t="e">
        <f>VLOOKUP($G1468,Temp!$A:$C,L$1,FALSE)</f>
        <v>#VALUE!</v>
      </c>
      <c r="M1468" s="22" t="e">
        <f>VLOOKUP($G1468,Temp!$A:$C,M$1,FALSE)</f>
        <v>#VALUE!</v>
      </c>
      <c r="N1468" s="22" t="e">
        <f>VLOOKUP($G1468,Temp!$A:$C,N$1,FALSE)</f>
        <v>#VALUE!</v>
      </c>
      <c r="O1468" s="22" t="e">
        <f>VLOOKUP($G1468,Temp!$A:$C,O$1,FALSE)</f>
        <v>#VALUE!</v>
      </c>
      <c r="P1468" s="22" t="e">
        <f>VLOOKUP($G1468,Temp!$A:$C,P$1,FALSE)</f>
        <v>#VALUE!</v>
      </c>
      <c r="Q1468" s="22" t="e">
        <f>VLOOKUP($G1468,Temp!$A:$C,Q$1,FALSE)</f>
        <v>#VALUE!</v>
      </c>
      <c r="R1468" s="22" t="e">
        <f>VLOOKUP($G1468,Temp!$A:$C,R$1,FALSE)</f>
        <v>#VALUE!</v>
      </c>
      <c r="S1468" s="22" t="e">
        <f>VLOOKUP($G1468,Temp!$A:$C,S$1,FALSE)</f>
        <v>#VALUE!</v>
      </c>
      <c r="T1468" s="22" t="e">
        <f>VLOOKUP($G1468,Temp!$A:$C,T$1,FALSE)</f>
        <v>#VALUE!</v>
      </c>
      <c r="U1468" s="22" t="e">
        <f>VLOOKUP($G1468,Temp!$A:$C,U$1,FALSE)</f>
        <v>#VALUE!</v>
      </c>
      <c r="V1468" s="22" t="e">
        <f>VLOOKUP($G1468,Temp!$A:$C,V$1,FALSE)</f>
        <v>#VALUE!</v>
      </c>
      <c r="W1468" s="22" t="e">
        <f>VLOOKUP($G1468,Temp!$A:$C,W$1,FALSE)</f>
        <v>#VALUE!</v>
      </c>
      <c r="X1468" s="22" t="e">
        <f>VLOOKUP($G1468,Temp!$A:$C,X$1,FALSE)</f>
        <v>#VALUE!</v>
      </c>
      <c r="Y1468" s="22">
        <f>VLOOKUP($G1468,Temp!$A:$C,Y$1,FALSE)</f>
        <v>20600</v>
      </c>
      <c r="Z1468" s="22">
        <f>VLOOKUP($G1468,Temp!$A:$C,Z$1,FALSE)</f>
        <v>27200</v>
      </c>
      <c r="AA1468" s="22" t="e">
        <f>VLOOKUP($A1468,Searches!$A:$H,AA$1,FALSE)</f>
        <v>#N/A</v>
      </c>
      <c r="AB1468" s="22" t="e">
        <f>VLOOKUP($A1468,Searches!$A:$H,AB$1,FALSE)</f>
        <v>#N/A</v>
      </c>
      <c r="AC1468" s="22" t="e">
        <f>VLOOKUP($A1468,Searches!$A:$H,AC$1,FALSE)</f>
        <v>#N/A</v>
      </c>
      <c r="AD1468" s="22" t="e">
        <f>VLOOKUP($A1468,Searches!$A:$H,AD$1,FALSE)</f>
        <v>#N/A</v>
      </c>
      <c r="AE1468" s="22" t="e">
        <f>VLOOKUP($A1468,Searches!$A:$H,AE$1,FALSE)</f>
        <v>#N/A</v>
      </c>
      <c r="AF1468" s="22" t="e">
        <f>VLOOKUP($A1468,Searches!$A:$H,AF$1,FALSE)</f>
        <v>#N/A</v>
      </c>
      <c r="AG1468" s="22" t="e">
        <f>VLOOKUP($A1468,Searches!$A:$H,AG$1,FALSE)</f>
        <v>#N/A</v>
      </c>
      <c r="AH1468" s="22" t="str">
        <f>VLOOKUP($G1468,Temp!$D:$F,AH$1,FALSE)</f>
        <v>c3iot.com</v>
      </c>
      <c r="AI1468" s="22" t="str">
        <f>VLOOKUP($G1468,Temp!$D:$F,AI$1,FALSE)</f>
        <v>Marketo</v>
      </c>
      <c r="AJ1468" s="22" t="str">
        <f>VLOOKUP($G1468,Temp!$D:$F,AJ$1,FALSE)</f>
        <v>WordPress</v>
      </c>
    </row>
    <row r="1469" spans="1:36" ht="16" x14ac:dyDescent="0.2">
      <c r="A1469" s="8" t="str">
        <f t="shared" si="22"/>
        <v>Jonathan Symonds Ayasdi</v>
      </c>
      <c r="B1469" s="8" t="s">
        <v>1141</v>
      </c>
      <c r="C1469" s="8" t="s">
        <v>8231</v>
      </c>
      <c r="D1469" s="8" t="s">
        <v>42</v>
      </c>
      <c r="E1469" s="8" t="s">
        <v>8232</v>
      </c>
      <c r="F1469" s="8" t="s">
        <v>8233</v>
      </c>
      <c r="G1469" s="12" t="s">
        <v>8234</v>
      </c>
      <c r="H1469" s="22" t="str">
        <f>VLOOKUP($G1469,Temp!$A:$C,H$1,FALSE)</f>
        <v>ayasdi.com</v>
      </c>
      <c r="I1469" s="22" t="e">
        <f>VLOOKUP($G1469,Temp!$A:$C,I$1,FALSE)</f>
        <v>#VALUE!</v>
      </c>
      <c r="J1469" s="22" t="e">
        <f>VLOOKUP($G1469,Temp!$A:$C,J$1,FALSE)</f>
        <v>#VALUE!</v>
      </c>
      <c r="K1469" s="22" t="e">
        <f>VLOOKUP($G1469,Temp!$A:$C,K$1,FALSE)</f>
        <v>#VALUE!</v>
      </c>
      <c r="L1469" s="22" t="e">
        <f>VLOOKUP($G1469,Temp!$A:$C,L$1,FALSE)</f>
        <v>#VALUE!</v>
      </c>
      <c r="M1469" s="22" t="e">
        <f>VLOOKUP($G1469,Temp!$A:$C,M$1,FALSE)</f>
        <v>#VALUE!</v>
      </c>
      <c r="N1469" s="22" t="e">
        <f>VLOOKUP($G1469,Temp!$A:$C,N$1,FALSE)</f>
        <v>#VALUE!</v>
      </c>
      <c r="O1469" s="22" t="e">
        <f>VLOOKUP($G1469,Temp!$A:$C,O$1,FALSE)</f>
        <v>#VALUE!</v>
      </c>
      <c r="P1469" s="22" t="e">
        <f>VLOOKUP($G1469,Temp!$A:$C,P$1,FALSE)</f>
        <v>#VALUE!</v>
      </c>
      <c r="Q1469" s="22" t="e">
        <f>VLOOKUP($G1469,Temp!$A:$C,Q$1,FALSE)</f>
        <v>#VALUE!</v>
      </c>
      <c r="R1469" s="22" t="e">
        <f>VLOOKUP($G1469,Temp!$A:$C,R$1,FALSE)</f>
        <v>#VALUE!</v>
      </c>
      <c r="S1469" s="22" t="e">
        <f>VLOOKUP($G1469,Temp!$A:$C,S$1,FALSE)</f>
        <v>#VALUE!</v>
      </c>
      <c r="T1469" s="22" t="e">
        <f>VLOOKUP($G1469,Temp!$A:$C,T$1,FALSE)</f>
        <v>#VALUE!</v>
      </c>
      <c r="U1469" s="22" t="e">
        <f>VLOOKUP($G1469,Temp!$A:$C,U$1,FALSE)</f>
        <v>#VALUE!</v>
      </c>
      <c r="V1469" s="22" t="e">
        <f>VLOOKUP($G1469,Temp!$A:$C,V$1,FALSE)</f>
        <v>#VALUE!</v>
      </c>
      <c r="W1469" s="22" t="e">
        <f>VLOOKUP($G1469,Temp!$A:$C,W$1,FALSE)</f>
        <v>#VALUE!</v>
      </c>
      <c r="X1469" s="22" t="e">
        <f>VLOOKUP($G1469,Temp!$A:$C,X$1,FALSE)</f>
        <v>#VALUE!</v>
      </c>
      <c r="Y1469" s="22">
        <f>VLOOKUP($G1469,Temp!$A:$C,Y$1,FALSE)</f>
        <v>1800</v>
      </c>
      <c r="Z1469" s="22">
        <f>VLOOKUP($G1469,Temp!$A:$C,Z$1,FALSE)</f>
        <v>50</v>
      </c>
      <c r="AA1469" s="22" t="e">
        <f>VLOOKUP($A1469,Searches!$A:$H,AA$1,FALSE)</f>
        <v>#N/A</v>
      </c>
      <c r="AB1469" s="22" t="e">
        <f>VLOOKUP($A1469,Searches!$A:$H,AB$1,FALSE)</f>
        <v>#N/A</v>
      </c>
      <c r="AC1469" s="22" t="e">
        <f>VLOOKUP($A1469,Searches!$A:$H,AC$1,FALSE)</f>
        <v>#N/A</v>
      </c>
      <c r="AD1469" s="22" t="e">
        <f>VLOOKUP($A1469,Searches!$A:$H,AD$1,FALSE)</f>
        <v>#N/A</v>
      </c>
      <c r="AE1469" s="22" t="e">
        <f>VLOOKUP($A1469,Searches!$A:$H,AE$1,FALSE)</f>
        <v>#N/A</v>
      </c>
      <c r="AF1469" s="22" t="e">
        <f>VLOOKUP($A1469,Searches!$A:$H,AF$1,FALSE)</f>
        <v>#N/A</v>
      </c>
      <c r="AG1469" s="22" t="e">
        <f>VLOOKUP($A1469,Searches!$A:$H,AG$1,FALSE)</f>
        <v>#N/A</v>
      </c>
      <c r="AH1469" s="22" t="str">
        <f>VLOOKUP($G1469,Temp!$D:$F,AH$1,FALSE)</f>
        <v>ayasdi.com</v>
      </c>
      <c r="AI1469" s="22" t="str">
        <f>VLOOKUP($G1469,Temp!$D:$F,AI$1,FALSE)</f>
        <v>HubSpot</v>
      </c>
      <c r="AJ1469" s="22" t="str">
        <f>VLOOKUP($G1469,Temp!$D:$F,AJ$1,FALSE)</f>
        <v>WordPress</v>
      </c>
    </row>
    <row r="1470" spans="1:36" ht="16" x14ac:dyDescent="0.2">
      <c r="A1470" s="8" t="str">
        <f t="shared" si="22"/>
        <v>Rick Jackson Qlik</v>
      </c>
      <c r="B1470" s="8" t="s">
        <v>2927</v>
      </c>
      <c r="C1470" s="8" t="s">
        <v>3830</v>
      </c>
      <c r="D1470" s="8" t="s">
        <v>42</v>
      </c>
      <c r="E1470" s="8" t="s">
        <v>10080</v>
      </c>
      <c r="F1470" s="8" t="s">
        <v>10081</v>
      </c>
      <c r="G1470" s="12" t="s">
        <v>9476</v>
      </c>
      <c r="H1470" s="22" t="str">
        <f>VLOOKUP($G1470,Temp!$A:$C,H$1,FALSE)</f>
        <v>qlik.com</v>
      </c>
      <c r="I1470" s="22" t="e">
        <f>VLOOKUP($G1470,Temp!$A:$C,I$1,FALSE)</f>
        <v>#VALUE!</v>
      </c>
      <c r="J1470" s="22" t="e">
        <f>VLOOKUP($G1470,Temp!$A:$C,J$1,FALSE)</f>
        <v>#VALUE!</v>
      </c>
      <c r="K1470" s="22" t="e">
        <f>VLOOKUP($G1470,Temp!$A:$C,K$1,FALSE)</f>
        <v>#VALUE!</v>
      </c>
      <c r="L1470" s="22" t="e">
        <f>VLOOKUP($G1470,Temp!$A:$C,L$1,FALSE)</f>
        <v>#VALUE!</v>
      </c>
      <c r="M1470" s="22" t="e">
        <f>VLOOKUP($G1470,Temp!$A:$C,M$1,FALSE)</f>
        <v>#VALUE!</v>
      </c>
      <c r="N1470" s="22" t="e">
        <f>VLOOKUP($G1470,Temp!$A:$C,N$1,FALSE)</f>
        <v>#VALUE!</v>
      </c>
      <c r="O1470" s="22" t="e">
        <f>VLOOKUP($G1470,Temp!$A:$C,O$1,FALSE)</f>
        <v>#VALUE!</v>
      </c>
      <c r="P1470" s="22" t="e">
        <f>VLOOKUP($G1470,Temp!$A:$C,P$1,FALSE)</f>
        <v>#VALUE!</v>
      </c>
      <c r="Q1470" s="22" t="e">
        <f>VLOOKUP($G1470,Temp!$A:$C,Q$1,FALSE)</f>
        <v>#VALUE!</v>
      </c>
      <c r="R1470" s="22" t="e">
        <f>VLOOKUP($G1470,Temp!$A:$C,R$1,FALSE)</f>
        <v>#VALUE!</v>
      </c>
      <c r="S1470" s="22" t="e">
        <f>VLOOKUP($G1470,Temp!$A:$C,S$1,FALSE)</f>
        <v>#VALUE!</v>
      </c>
      <c r="T1470" s="22" t="e">
        <f>VLOOKUP($G1470,Temp!$A:$C,T$1,FALSE)</f>
        <v>#VALUE!</v>
      </c>
      <c r="U1470" s="22" t="e">
        <f>VLOOKUP($G1470,Temp!$A:$C,U$1,FALSE)</f>
        <v>#VALUE!</v>
      </c>
      <c r="V1470" s="22" t="e">
        <f>VLOOKUP($G1470,Temp!$A:$C,V$1,FALSE)</f>
        <v>#VALUE!</v>
      </c>
      <c r="W1470" s="22" t="e">
        <f>VLOOKUP($G1470,Temp!$A:$C,W$1,FALSE)</f>
        <v>#VALUE!</v>
      </c>
      <c r="X1470" s="22" t="e">
        <f>VLOOKUP($G1470,Temp!$A:$C,X$1,FALSE)</f>
        <v>#VALUE!</v>
      </c>
      <c r="Y1470" s="22">
        <f>VLOOKUP($G1470,Temp!$A:$C,Y$1,FALSE)</f>
        <v>351000</v>
      </c>
      <c r="Z1470" s="22">
        <f>VLOOKUP($G1470,Temp!$A:$C,Z$1,FALSE)</f>
        <v>195000</v>
      </c>
      <c r="AA1470" s="22" t="e">
        <f>VLOOKUP($A1470,Searches!$A:$H,AA$1,FALSE)</f>
        <v>#N/A</v>
      </c>
      <c r="AB1470" s="22" t="e">
        <f>VLOOKUP($A1470,Searches!$A:$H,AB$1,FALSE)</f>
        <v>#N/A</v>
      </c>
      <c r="AC1470" s="22" t="e">
        <f>VLOOKUP($A1470,Searches!$A:$H,AC$1,FALSE)</f>
        <v>#N/A</v>
      </c>
      <c r="AD1470" s="22" t="e">
        <f>VLOOKUP($A1470,Searches!$A:$H,AD$1,FALSE)</f>
        <v>#N/A</v>
      </c>
      <c r="AE1470" s="22" t="e">
        <f>VLOOKUP($A1470,Searches!$A:$H,AE$1,FALSE)</f>
        <v>#N/A</v>
      </c>
      <c r="AF1470" s="22" t="e">
        <f>VLOOKUP($A1470,Searches!$A:$H,AF$1,FALSE)</f>
        <v>#N/A</v>
      </c>
      <c r="AG1470" s="22" t="e">
        <f>VLOOKUP($A1470,Searches!$A:$H,AG$1,FALSE)</f>
        <v>#N/A</v>
      </c>
      <c r="AH1470" s="22" t="e">
        <f>VLOOKUP($G1470,Temp!$D:$F,AH$1,FALSE)</f>
        <v>#N/A</v>
      </c>
      <c r="AI1470" s="22" t="e">
        <f>VLOOKUP($G1470,Temp!$D:$F,AI$1,FALSE)</f>
        <v>#N/A</v>
      </c>
      <c r="AJ1470" s="22" t="e">
        <f>VLOOKUP($G1470,Temp!$D:$F,AJ$1,FALSE)</f>
        <v>#N/A</v>
      </c>
    </row>
    <row r="1471" spans="1:36" ht="16" x14ac:dyDescent="0.2">
      <c r="A1471" s="8" t="str">
        <f t="shared" si="22"/>
        <v>Ann Ruckstuhl Unisys</v>
      </c>
      <c r="B1471" s="8" t="s">
        <v>10086</v>
      </c>
      <c r="C1471" s="8" t="s">
        <v>10087</v>
      </c>
      <c r="D1471" s="8" t="s">
        <v>10088</v>
      </c>
      <c r="E1471" s="8" t="s">
        <v>10089</v>
      </c>
      <c r="F1471" s="8" t="s">
        <v>10090</v>
      </c>
      <c r="G1471" s="12" t="s">
        <v>9479</v>
      </c>
      <c r="H1471" s="22" t="str">
        <f>VLOOKUP($G1471,Temp!$A:$C,H$1,FALSE)</f>
        <v>unisys.com</v>
      </c>
      <c r="I1471" s="22" t="e">
        <f>VLOOKUP($G1471,Temp!$A:$C,I$1,FALSE)</f>
        <v>#VALUE!</v>
      </c>
      <c r="J1471" s="22" t="e">
        <f>VLOOKUP($G1471,Temp!$A:$C,J$1,FALSE)</f>
        <v>#VALUE!</v>
      </c>
      <c r="K1471" s="22" t="e">
        <f>VLOOKUP($G1471,Temp!$A:$C,K$1,FALSE)</f>
        <v>#VALUE!</v>
      </c>
      <c r="L1471" s="22" t="e">
        <f>VLOOKUP($G1471,Temp!$A:$C,L$1,FALSE)</f>
        <v>#VALUE!</v>
      </c>
      <c r="M1471" s="22" t="e">
        <f>VLOOKUP($G1471,Temp!$A:$C,M$1,FALSE)</f>
        <v>#VALUE!</v>
      </c>
      <c r="N1471" s="22" t="e">
        <f>VLOOKUP($G1471,Temp!$A:$C,N$1,FALSE)</f>
        <v>#VALUE!</v>
      </c>
      <c r="O1471" s="22" t="e">
        <f>VLOOKUP($G1471,Temp!$A:$C,O$1,FALSE)</f>
        <v>#VALUE!</v>
      </c>
      <c r="P1471" s="22" t="e">
        <f>VLOOKUP($G1471,Temp!$A:$C,P$1,FALSE)</f>
        <v>#VALUE!</v>
      </c>
      <c r="Q1471" s="22" t="e">
        <f>VLOOKUP($G1471,Temp!$A:$C,Q$1,FALSE)</f>
        <v>#VALUE!</v>
      </c>
      <c r="R1471" s="22" t="e">
        <f>VLOOKUP($G1471,Temp!$A:$C,R$1,FALSE)</f>
        <v>#VALUE!</v>
      </c>
      <c r="S1471" s="22" t="e">
        <f>VLOOKUP($G1471,Temp!$A:$C,S$1,FALSE)</f>
        <v>#VALUE!</v>
      </c>
      <c r="T1471" s="22" t="e">
        <f>VLOOKUP($G1471,Temp!$A:$C,T$1,FALSE)</f>
        <v>#VALUE!</v>
      </c>
      <c r="U1471" s="22" t="e">
        <f>VLOOKUP($G1471,Temp!$A:$C,U$1,FALSE)</f>
        <v>#VALUE!</v>
      </c>
      <c r="V1471" s="22" t="e">
        <f>VLOOKUP($G1471,Temp!$A:$C,V$1,FALSE)</f>
        <v>#VALUE!</v>
      </c>
      <c r="W1471" s="22" t="e">
        <f>VLOOKUP($G1471,Temp!$A:$C,W$1,FALSE)</f>
        <v>#VALUE!</v>
      </c>
      <c r="X1471" s="22" t="e">
        <f>VLOOKUP($G1471,Temp!$A:$C,X$1,FALSE)</f>
        <v>#VALUE!</v>
      </c>
      <c r="Y1471" s="22">
        <f>VLOOKUP($G1471,Temp!$A:$C,Y$1,FALSE)</f>
        <v>37100</v>
      </c>
      <c r="Z1471" s="22">
        <f>VLOOKUP($G1471,Temp!$A:$C,Z$1,FALSE)</f>
        <v>0</v>
      </c>
      <c r="AA1471" s="22" t="e">
        <f>VLOOKUP($A1471,Searches!$A:$H,AA$1,FALSE)</f>
        <v>#N/A</v>
      </c>
      <c r="AB1471" s="22" t="e">
        <f>VLOOKUP($A1471,Searches!$A:$H,AB$1,FALSE)</f>
        <v>#N/A</v>
      </c>
      <c r="AC1471" s="22" t="e">
        <f>VLOOKUP($A1471,Searches!$A:$H,AC$1,FALSE)</f>
        <v>#N/A</v>
      </c>
      <c r="AD1471" s="22" t="e">
        <f>VLOOKUP($A1471,Searches!$A:$H,AD$1,FALSE)</f>
        <v>#N/A</v>
      </c>
      <c r="AE1471" s="22" t="e">
        <f>VLOOKUP($A1471,Searches!$A:$H,AE$1,FALSE)</f>
        <v>#N/A</v>
      </c>
      <c r="AF1471" s="22" t="e">
        <f>VLOOKUP($A1471,Searches!$A:$H,AF$1,FALSE)</f>
        <v>#N/A</v>
      </c>
      <c r="AG1471" s="22" t="e">
        <f>VLOOKUP($A1471,Searches!$A:$H,AG$1,FALSE)</f>
        <v>#N/A</v>
      </c>
      <c r="AH1471" s="22" t="str">
        <f>VLOOKUP($G1471,Temp!$D:$F,AH$1,FALSE)</f>
        <v>unisys.com</v>
      </c>
      <c r="AI1471" s="22" t="str">
        <f>VLOOKUP($G1471,Temp!$D:$F,AI$1,FALSE)</f>
        <v>Eloqua</v>
      </c>
      <c r="AJ1471" s="22" t="str">
        <f>VLOOKUP($G1471,Temp!$D:$F,AJ$1,FALSE)</f>
        <v>WordPress</v>
      </c>
    </row>
    <row r="1472" spans="1:36" ht="16" x14ac:dyDescent="0.2">
      <c r="A1472" s="8" t="str">
        <f t="shared" si="22"/>
        <v>Mani Dasgupta IBM</v>
      </c>
      <c r="B1472" s="8" t="s">
        <v>10097</v>
      </c>
      <c r="C1472" s="8" t="s">
        <v>10098</v>
      </c>
      <c r="D1472" s="8" t="s">
        <v>10099</v>
      </c>
      <c r="E1472" s="8" t="s">
        <v>10100</v>
      </c>
      <c r="F1472" s="8" t="s">
        <v>3092</v>
      </c>
      <c r="G1472" s="12" t="s">
        <v>3507</v>
      </c>
      <c r="H1472" s="22" t="str">
        <f>VLOOKUP($G1472,Temp!$A:$C,H$1,FALSE)</f>
        <v>ibm.com</v>
      </c>
      <c r="I1472" s="22" t="e">
        <f>VLOOKUP($G1472,Temp!$A:$C,I$1,FALSE)</f>
        <v>#VALUE!</v>
      </c>
      <c r="J1472" s="22" t="e">
        <f>VLOOKUP($G1472,Temp!$A:$C,J$1,FALSE)</f>
        <v>#VALUE!</v>
      </c>
      <c r="K1472" s="22" t="e">
        <f>VLOOKUP($G1472,Temp!$A:$C,K$1,FALSE)</f>
        <v>#VALUE!</v>
      </c>
      <c r="L1472" s="22" t="e">
        <f>VLOOKUP($G1472,Temp!$A:$C,L$1,FALSE)</f>
        <v>#VALUE!</v>
      </c>
      <c r="M1472" s="22" t="e">
        <f>VLOOKUP($G1472,Temp!$A:$C,M$1,FALSE)</f>
        <v>#VALUE!</v>
      </c>
      <c r="N1472" s="22" t="e">
        <f>VLOOKUP($G1472,Temp!$A:$C,N$1,FALSE)</f>
        <v>#VALUE!</v>
      </c>
      <c r="O1472" s="22" t="e">
        <f>VLOOKUP($G1472,Temp!$A:$C,O$1,FALSE)</f>
        <v>#VALUE!</v>
      </c>
      <c r="P1472" s="22" t="e">
        <f>VLOOKUP($G1472,Temp!$A:$C,P$1,FALSE)</f>
        <v>#VALUE!</v>
      </c>
      <c r="Q1472" s="22" t="e">
        <f>VLOOKUP($G1472,Temp!$A:$C,Q$1,FALSE)</f>
        <v>#VALUE!</v>
      </c>
      <c r="R1472" s="22" t="e">
        <f>VLOOKUP($G1472,Temp!$A:$C,R$1,FALSE)</f>
        <v>#VALUE!</v>
      </c>
      <c r="S1472" s="22" t="e">
        <f>VLOOKUP($G1472,Temp!$A:$C,S$1,FALSE)</f>
        <v>#VALUE!</v>
      </c>
      <c r="T1472" s="22" t="e">
        <f>VLOOKUP($G1472,Temp!$A:$C,T$1,FALSE)</f>
        <v>#VALUE!</v>
      </c>
      <c r="U1472" s="22" t="e">
        <f>VLOOKUP($G1472,Temp!$A:$C,U$1,FALSE)</f>
        <v>#VALUE!</v>
      </c>
      <c r="V1472" s="22" t="e">
        <f>VLOOKUP($G1472,Temp!$A:$C,V$1,FALSE)</f>
        <v>#VALUE!</v>
      </c>
      <c r="W1472" s="22" t="e">
        <f>VLOOKUP($G1472,Temp!$A:$C,W$1,FALSE)</f>
        <v>#VALUE!</v>
      </c>
      <c r="X1472" s="22" t="e">
        <f>VLOOKUP($G1472,Temp!$A:$C,X$1,FALSE)</f>
        <v>#VALUE!</v>
      </c>
      <c r="Y1472" s="22">
        <f>VLOOKUP($G1472,Temp!$A:$C,Y$1,FALSE)</f>
        <v>6600000</v>
      </c>
      <c r="Z1472" s="22">
        <f>VLOOKUP($G1472,Temp!$A:$C,Z$1,FALSE)</f>
        <v>2400000</v>
      </c>
      <c r="AA1472" s="22" t="e">
        <f>VLOOKUP($A1472,Searches!$A:$H,AA$1,FALSE)</f>
        <v>#N/A</v>
      </c>
      <c r="AB1472" s="22" t="e">
        <f>VLOOKUP($A1472,Searches!$A:$H,AB$1,FALSE)</f>
        <v>#N/A</v>
      </c>
      <c r="AC1472" s="22" t="e">
        <f>VLOOKUP($A1472,Searches!$A:$H,AC$1,FALSE)</f>
        <v>#N/A</v>
      </c>
      <c r="AD1472" s="22" t="e">
        <f>VLOOKUP($A1472,Searches!$A:$H,AD$1,FALSE)</f>
        <v>#N/A</v>
      </c>
      <c r="AE1472" s="22" t="e">
        <f>VLOOKUP($A1472,Searches!$A:$H,AE$1,FALSE)</f>
        <v>#N/A</v>
      </c>
      <c r="AF1472" s="22" t="e">
        <f>VLOOKUP($A1472,Searches!$A:$H,AF$1,FALSE)</f>
        <v>#N/A</v>
      </c>
      <c r="AG1472" s="22" t="e">
        <f>VLOOKUP($A1472,Searches!$A:$H,AG$1,FALSE)</f>
        <v>#N/A</v>
      </c>
      <c r="AH1472" s="22" t="str">
        <f>VLOOKUP($G1472,Temp!$D:$F,AH$1,FALSE)</f>
        <v>ibm.com</v>
      </c>
      <c r="AI1472" s="22" t="str">
        <f>VLOOKUP($G1472,Temp!$D:$F,AI$1,FALSE)</f>
        <v>Marketo</v>
      </c>
      <c r="AJ1472" s="22" t="str">
        <f>VLOOKUP($G1472,Temp!$D:$F,AJ$1,FALSE)</f>
        <v>WordPress</v>
      </c>
    </row>
    <row r="1473" spans="1:36" ht="16" x14ac:dyDescent="0.2">
      <c r="A1473" s="8" t="str">
        <f t="shared" si="22"/>
        <v>Rita Selvaggi Elsewhere Partners</v>
      </c>
      <c r="B1473" s="8" t="s">
        <v>10104</v>
      </c>
      <c r="C1473" s="8" t="s">
        <v>10105</v>
      </c>
      <c r="D1473" s="8" t="s">
        <v>10106</v>
      </c>
      <c r="E1473" s="8" t="s">
        <v>10107</v>
      </c>
      <c r="F1473" s="8" t="s">
        <v>10108</v>
      </c>
      <c r="G1473" s="8" t="s">
        <v>9492</v>
      </c>
      <c r="H1473" s="22" t="str">
        <f>VLOOKUP($G1473,Temp!$A:$C,H$1,FALSE)</f>
        <v>elsewhere.partners</v>
      </c>
      <c r="I1473" s="22" t="e">
        <f>VLOOKUP($G1473,Temp!$A:$C,I$1,FALSE)</f>
        <v>#VALUE!</v>
      </c>
      <c r="J1473" s="22" t="e">
        <f>VLOOKUP($G1473,Temp!$A:$C,J$1,FALSE)</f>
        <v>#VALUE!</v>
      </c>
      <c r="K1473" s="22" t="e">
        <f>VLOOKUP($G1473,Temp!$A:$C,K$1,FALSE)</f>
        <v>#VALUE!</v>
      </c>
      <c r="L1473" s="22" t="e">
        <f>VLOOKUP($G1473,Temp!$A:$C,L$1,FALSE)</f>
        <v>#VALUE!</v>
      </c>
      <c r="M1473" s="22" t="e">
        <f>VLOOKUP($G1473,Temp!$A:$C,M$1,FALSE)</f>
        <v>#VALUE!</v>
      </c>
      <c r="N1473" s="22" t="e">
        <f>VLOOKUP($G1473,Temp!$A:$C,N$1,FALSE)</f>
        <v>#VALUE!</v>
      </c>
      <c r="O1473" s="22" t="e">
        <f>VLOOKUP($G1473,Temp!$A:$C,O$1,FALSE)</f>
        <v>#VALUE!</v>
      </c>
      <c r="P1473" s="22" t="e">
        <f>VLOOKUP($G1473,Temp!$A:$C,P$1,FALSE)</f>
        <v>#VALUE!</v>
      </c>
      <c r="Q1473" s="22" t="e">
        <f>VLOOKUP($G1473,Temp!$A:$C,Q$1,FALSE)</f>
        <v>#VALUE!</v>
      </c>
      <c r="R1473" s="22" t="e">
        <f>VLOOKUP($G1473,Temp!$A:$C,R$1,FALSE)</f>
        <v>#VALUE!</v>
      </c>
      <c r="S1473" s="22" t="e">
        <f>VLOOKUP($G1473,Temp!$A:$C,S$1,FALSE)</f>
        <v>#VALUE!</v>
      </c>
      <c r="T1473" s="22" t="e">
        <f>VLOOKUP($G1473,Temp!$A:$C,T$1,FALSE)</f>
        <v>#VALUE!</v>
      </c>
      <c r="U1473" s="22" t="e">
        <f>VLOOKUP($G1473,Temp!$A:$C,U$1,FALSE)</f>
        <v>#VALUE!</v>
      </c>
      <c r="V1473" s="22" t="e">
        <f>VLOOKUP($G1473,Temp!$A:$C,V$1,FALSE)</f>
        <v>#VALUE!</v>
      </c>
      <c r="W1473" s="22" t="e">
        <f>VLOOKUP($G1473,Temp!$A:$C,W$1,FALSE)</f>
        <v>#VALUE!</v>
      </c>
      <c r="X1473" s="22" t="e">
        <f>VLOOKUP($G1473,Temp!$A:$C,X$1,FALSE)</f>
        <v>#VALUE!</v>
      </c>
      <c r="Y1473" s="22">
        <f>VLOOKUP($G1473,Temp!$A:$C,Y$1,FALSE)</f>
        <v>0</v>
      </c>
      <c r="Z1473" s="22">
        <f>VLOOKUP($G1473,Temp!$A:$C,Z$1,FALSE)</f>
        <v>0</v>
      </c>
      <c r="AA1473" s="22" t="e">
        <f>VLOOKUP($A1473,Searches!$A:$H,AA$1,FALSE)</f>
        <v>#N/A</v>
      </c>
      <c r="AB1473" s="22" t="e">
        <f>VLOOKUP($A1473,Searches!$A:$H,AB$1,FALSE)</f>
        <v>#N/A</v>
      </c>
      <c r="AC1473" s="22" t="e">
        <f>VLOOKUP($A1473,Searches!$A:$H,AC$1,FALSE)</f>
        <v>#N/A</v>
      </c>
      <c r="AD1473" s="22" t="e">
        <f>VLOOKUP($A1473,Searches!$A:$H,AD$1,FALSE)</f>
        <v>#N/A</v>
      </c>
      <c r="AE1473" s="22" t="e">
        <f>VLOOKUP($A1473,Searches!$A:$H,AE$1,FALSE)</f>
        <v>#N/A</v>
      </c>
      <c r="AF1473" s="22" t="e">
        <f>VLOOKUP($A1473,Searches!$A:$H,AF$1,FALSE)</f>
        <v>#N/A</v>
      </c>
      <c r="AG1473" s="22" t="e">
        <f>VLOOKUP($A1473,Searches!$A:$H,AG$1,FALSE)</f>
        <v>#N/A</v>
      </c>
      <c r="AH1473" s="22" t="e">
        <f>VLOOKUP($G1473,Temp!$D:$F,AH$1,FALSE)</f>
        <v>#N/A</v>
      </c>
      <c r="AI1473" s="22" t="e">
        <f>VLOOKUP($G1473,Temp!$D:$F,AI$1,FALSE)</f>
        <v>#N/A</v>
      </c>
      <c r="AJ1473" s="22" t="e">
        <f>VLOOKUP($G1473,Temp!$D:$F,AJ$1,FALSE)</f>
        <v>#N/A</v>
      </c>
    </row>
    <row r="1474" spans="1:36" ht="16" x14ac:dyDescent="0.2">
      <c r="A1474" s="8" t="str">
        <f t="shared" si="22"/>
        <v>Joyce Kim Arm</v>
      </c>
      <c r="B1474" s="8" t="s">
        <v>10112</v>
      </c>
      <c r="C1474" s="8" t="s">
        <v>5864</v>
      </c>
      <c r="D1474" s="8" t="s">
        <v>42</v>
      </c>
      <c r="E1474" s="8" t="s">
        <v>10113</v>
      </c>
      <c r="F1474" s="8" t="s">
        <v>10114</v>
      </c>
      <c r="G1474" s="12" t="s">
        <v>9496</v>
      </c>
      <c r="H1474" s="22" t="str">
        <f>VLOOKUP($G1474,Temp!$A:$C,H$1,FALSE)</f>
        <v>Arm.com</v>
      </c>
      <c r="I1474" s="22" t="e">
        <f>VLOOKUP($G1474,Temp!$A:$C,I$1,FALSE)</f>
        <v>#VALUE!</v>
      </c>
      <c r="J1474" s="22" t="e">
        <f>VLOOKUP($G1474,Temp!$A:$C,J$1,FALSE)</f>
        <v>#VALUE!</v>
      </c>
      <c r="K1474" s="22" t="e">
        <f>VLOOKUP($G1474,Temp!$A:$C,K$1,FALSE)</f>
        <v>#VALUE!</v>
      </c>
      <c r="L1474" s="22" t="e">
        <f>VLOOKUP($G1474,Temp!$A:$C,L$1,FALSE)</f>
        <v>#VALUE!</v>
      </c>
      <c r="M1474" s="22" t="e">
        <f>VLOOKUP($G1474,Temp!$A:$C,M$1,FALSE)</f>
        <v>#VALUE!</v>
      </c>
      <c r="N1474" s="22" t="e">
        <f>VLOOKUP($G1474,Temp!$A:$C,N$1,FALSE)</f>
        <v>#VALUE!</v>
      </c>
      <c r="O1474" s="22" t="e">
        <f>VLOOKUP($G1474,Temp!$A:$C,O$1,FALSE)</f>
        <v>#VALUE!</v>
      </c>
      <c r="P1474" s="22" t="e">
        <f>VLOOKUP($G1474,Temp!$A:$C,P$1,FALSE)</f>
        <v>#VALUE!</v>
      </c>
      <c r="Q1474" s="22" t="e">
        <f>VLOOKUP($G1474,Temp!$A:$C,Q$1,FALSE)</f>
        <v>#VALUE!</v>
      </c>
      <c r="R1474" s="22" t="e">
        <f>VLOOKUP($G1474,Temp!$A:$C,R$1,FALSE)</f>
        <v>#VALUE!</v>
      </c>
      <c r="S1474" s="22" t="e">
        <f>VLOOKUP($G1474,Temp!$A:$C,S$1,FALSE)</f>
        <v>#VALUE!</v>
      </c>
      <c r="T1474" s="22" t="e">
        <f>VLOOKUP($G1474,Temp!$A:$C,T$1,FALSE)</f>
        <v>#VALUE!</v>
      </c>
      <c r="U1474" s="22" t="e">
        <f>VLOOKUP($G1474,Temp!$A:$C,U$1,FALSE)</f>
        <v>#VALUE!</v>
      </c>
      <c r="V1474" s="22" t="e">
        <f>VLOOKUP($G1474,Temp!$A:$C,V$1,FALSE)</f>
        <v>#VALUE!</v>
      </c>
      <c r="W1474" s="22" t="e">
        <f>VLOOKUP($G1474,Temp!$A:$C,W$1,FALSE)</f>
        <v>#VALUE!</v>
      </c>
      <c r="X1474" s="22" t="e">
        <f>VLOOKUP($G1474,Temp!$A:$C,X$1,FALSE)</f>
        <v>#VALUE!</v>
      </c>
      <c r="Y1474" s="22">
        <f>VLOOKUP($G1474,Temp!$A:$C,Y$1,FALSE)</f>
        <v>97300</v>
      </c>
      <c r="Z1474" s="22">
        <f>VLOOKUP($G1474,Temp!$A:$C,Z$1,FALSE)</f>
        <v>22400</v>
      </c>
      <c r="AA1474" s="22" t="e">
        <f>VLOOKUP($A1474,Searches!$A:$H,AA$1,FALSE)</f>
        <v>#N/A</v>
      </c>
      <c r="AB1474" s="22" t="e">
        <f>VLOOKUP($A1474,Searches!$A:$H,AB$1,FALSE)</f>
        <v>#N/A</v>
      </c>
      <c r="AC1474" s="22" t="e">
        <f>VLOOKUP($A1474,Searches!$A:$H,AC$1,FALSE)</f>
        <v>#N/A</v>
      </c>
      <c r="AD1474" s="22" t="e">
        <f>VLOOKUP($A1474,Searches!$A:$H,AD$1,FALSE)</f>
        <v>#N/A</v>
      </c>
      <c r="AE1474" s="22" t="e">
        <f>VLOOKUP($A1474,Searches!$A:$H,AE$1,FALSE)</f>
        <v>#N/A</v>
      </c>
      <c r="AF1474" s="22" t="e">
        <f>VLOOKUP($A1474,Searches!$A:$H,AF$1,FALSE)</f>
        <v>#N/A</v>
      </c>
      <c r="AG1474" s="22" t="e">
        <f>VLOOKUP($A1474,Searches!$A:$H,AG$1,FALSE)</f>
        <v>#N/A</v>
      </c>
      <c r="AH1474" s="22" t="str">
        <f>VLOOKUP($G1474,Temp!$D:$F,AH$1,FALSE)</f>
        <v>arm.com</v>
      </c>
      <c r="AI1474" s="22" t="str">
        <f>VLOOKUP($G1474,Temp!$D:$F,AI$1,FALSE)</f>
        <v>Marketo</v>
      </c>
      <c r="AJ1474" s="22" t="str">
        <f>VLOOKUP($G1474,Temp!$D:$F,AJ$1,FALSE)</f>
        <v>Drupal</v>
      </c>
    </row>
    <row r="1475" spans="1:36" ht="16" x14ac:dyDescent="0.2">
      <c r="A1475" s="8" t="str">
        <f t="shared" si="22"/>
        <v>Jeffrey Schmitz Zebra Technologies</v>
      </c>
      <c r="B1475" s="8" t="s">
        <v>3387</v>
      </c>
      <c r="C1475" s="8" t="s">
        <v>10120</v>
      </c>
      <c r="D1475" s="8" t="s">
        <v>42</v>
      </c>
      <c r="E1475" s="8" t="s">
        <v>10121</v>
      </c>
      <c r="F1475" s="8" t="s">
        <v>10122</v>
      </c>
      <c r="G1475" s="12" t="s">
        <v>9499</v>
      </c>
      <c r="H1475" s="22" t="str">
        <f>VLOOKUP($G1475,Temp!$A:$C,H$1,FALSE)</f>
        <v>zebra.com</v>
      </c>
      <c r="I1475" s="22" t="e">
        <f>VLOOKUP($G1475,Temp!$A:$C,I$1,FALSE)</f>
        <v>#VALUE!</v>
      </c>
      <c r="J1475" s="22" t="e">
        <f>VLOOKUP($G1475,Temp!$A:$C,J$1,FALSE)</f>
        <v>#VALUE!</v>
      </c>
      <c r="K1475" s="22" t="e">
        <f>VLOOKUP($G1475,Temp!$A:$C,K$1,FALSE)</f>
        <v>#VALUE!</v>
      </c>
      <c r="L1475" s="22" t="e">
        <f>VLOOKUP($G1475,Temp!$A:$C,L$1,FALSE)</f>
        <v>#VALUE!</v>
      </c>
      <c r="M1475" s="22" t="e">
        <f>VLOOKUP($G1475,Temp!$A:$C,M$1,FALSE)</f>
        <v>#VALUE!</v>
      </c>
      <c r="N1475" s="22" t="e">
        <f>VLOOKUP($G1475,Temp!$A:$C,N$1,FALSE)</f>
        <v>#VALUE!</v>
      </c>
      <c r="O1475" s="22" t="e">
        <f>VLOOKUP($G1475,Temp!$A:$C,O$1,FALSE)</f>
        <v>#VALUE!</v>
      </c>
      <c r="P1475" s="22" t="e">
        <f>VLOOKUP($G1475,Temp!$A:$C,P$1,FALSE)</f>
        <v>#VALUE!</v>
      </c>
      <c r="Q1475" s="22" t="e">
        <f>VLOOKUP($G1475,Temp!$A:$C,Q$1,FALSE)</f>
        <v>#VALUE!</v>
      </c>
      <c r="R1475" s="22" t="e">
        <f>VLOOKUP($G1475,Temp!$A:$C,R$1,FALSE)</f>
        <v>#VALUE!</v>
      </c>
      <c r="S1475" s="22" t="e">
        <f>VLOOKUP($G1475,Temp!$A:$C,S$1,FALSE)</f>
        <v>#VALUE!</v>
      </c>
      <c r="T1475" s="22" t="e">
        <f>VLOOKUP($G1475,Temp!$A:$C,T$1,FALSE)</f>
        <v>#VALUE!</v>
      </c>
      <c r="U1475" s="22" t="e">
        <f>VLOOKUP($G1475,Temp!$A:$C,U$1,FALSE)</f>
        <v>#VALUE!</v>
      </c>
      <c r="V1475" s="22" t="e">
        <f>VLOOKUP($G1475,Temp!$A:$C,V$1,FALSE)</f>
        <v>#VALUE!</v>
      </c>
      <c r="W1475" s="22" t="e">
        <f>VLOOKUP($G1475,Temp!$A:$C,W$1,FALSE)</f>
        <v>#VALUE!</v>
      </c>
      <c r="X1475" s="22" t="e">
        <f>VLOOKUP($G1475,Temp!$A:$C,X$1,FALSE)</f>
        <v>#VALUE!</v>
      </c>
      <c r="Y1475" s="22">
        <f>VLOOKUP($G1475,Temp!$A:$C,Y$1,FALSE)</f>
        <v>746000</v>
      </c>
      <c r="Z1475" s="22">
        <f>VLOOKUP($G1475,Temp!$A:$C,Z$1,FALSE)</f>
        <v>20900</v>
      </c>
      <c r="AA1475" s="22" t="e">
        <f>VLOOKUP($A1475,Searches!$A:$H,AA$1,FALSE)</f>
        <v>#N/A</v>
      </c>
      <c r="AB1475" s="22" t="e">
        <f>VLOOKUP($A1475,Searches!$A:$H,AB$1,FALSE)</f>
        <v>#N/A</v>
      </c>
      <c r="AC1475" s="22" t="e">
        <f>VLOOKUP($A1475,Searches!$A:$H,AC$1,FALSE)</f>
        <v>#N/A</v>
      </c>
      <c r="AD1475" s="22" t="e">
        <f>VLOOKUP($A1475,Searches!$A:$H,AD$1,FALSE)</f>
        <v>#N/A</v>
      </c>
      <c r="AE1475" s="22" t="e">
        <f>VLOOKUP($A1475,Searches!$A:$H,AE$1,FALSE)</f>
        <v>#N/A</v>
      </c>
      <c r="AF1475" s="22" t="e">
        <f>VLOOKUP($A1475,Searches!$A:$H,AF$1,FALSE)</f>
        <v>#N/A</v>
      </c>
      <c r="AG1475" s="22" t="e">
        <f>VLOOKUP($A1475,Searches!$A:$H,AG$1,FALSE)</f>
        <v>#N/A</v>
      </c>
      <c r="AH1475" s="22" t="e">
        <f>VLOOKUP($G1475,Temp!$D:$F,AH$1,FALSE)</f>
        <v>#N/A</v>
      </c>
      <c r="AI1475" s="22" t="e">
        <f>VLOOKUP($G1475,Temp!$D:$F,AI$1,FALSE)</f>
        <v>#N/A</v>
      </c>
      <c r="AJ1475" s="22" t="e">
        <f>VLOOKUP($G1475,Temp!$D:$F,AJ$1,FALSE)</f>
        <v>#N/A</v>
      </c>
    </row>
    <row r="1476" spans="1:36" ht="16" x14ac:dyDescent="0.2">
      <c r="A1476" s="8" t="str">
        <f t="shared" ref="A1476:A1539" si="23">CONCATENATE(B1476," ",C1476," ",F1476)</f>
        <v>Robert Whiteley NGINX, Inc.</v>
      </c>
      <c r="B1476" s="8" t="s">
        <v>1836</v>
      </c>
      <c r="C1476" s="8" t="s">
        <v>7271</v>
      </c>
      <c r="D1476" s="8" t="s">
        <v>42</v>
      </c>
      <c r="E1476" s="8" t="s">
        <v>7272</v>
      </c>
      <c r="F1476" s="8" t="s">
        <v>7273</v>
      </c>
      <c r="G1476" s="12" t="s">
        <v>7274</v>
      </c>
      <c r="H1476" s="22" t="str">
        <f>VLOOKUP($G1476,Temp!$A:$C,H$1,FALSE)</f>
        <v>nginx.com</v>
      </c>
      <c r="I1476" s="22" t="e">
        <f>VLOOKUP($G1476,Temp!$A:$C,I$1,FALSE)</f>
        <v>#VALUE!</v>
      </c>
      <c r="J1476" s="22" t="e">
        <f>VLOOKUP($G1476,Temp!$A:$C,J$1,FALSE)</f>
        <v>#VALUE!</v>
      </c>
      <c r="K1476" s="22" t="e">
        <f>VLOOKUP($G1476,Temp!$A:$C,K$1,FALSE)</f>
        <v>#VALUE!</v>
      </c>
      <c r="L1476" s="22" t="e">
        <f>VLOOKUP($G1476,Temp!$A:$C,L$1,FALSE)</f>
        <v>#VALUE!</v>
      </c>
      <c r="M1476" s="22" t="e">
        <f>VLOOKUP($G1476,Temp!$A:$C,M$1,FALSE)</f>
        <v>#VALUE!</v>
      </c>
      <c r="N1476" s="22" t="e">
        <f>VLOOKUP($G1476,Temp!$A:$C,N$1,FALSE)</f>
        <v>#VALUE!</v>
      </c>
      <c r="O1476" s="22" t="e">
        <f>VLOOKUP($G1476,Temp!$A:$C,O$1,FALSE)</f>
        <v>#VALUE!</v>
      </c>
      <c r="P1476" s="22" t="e">
        <f>VLOOKUP($G1476,Temp!$A:$C,P$1,FALSE)</f>
        <v>#VALUE!</v>
      </c>
      <c r="Q1476" s="22" t="e">
        <f>VLOOKUP($G1476,Temp!$A:$C,Q$1,FALSE)</f>
        <v>#VALUE!</v>
      </c>
      <c r="R1476" s="22" t="e">
        <f>VLOOKUP($G1476,Temp!$A:$C,R$1,FALSE)</f>
        <v>#VALUE!</v>
      </c>
      <c r="S1476" s="22" t="e">
        <f>VLOOKUP($G1476,Temp!$A:$C,S$1,FALSE)</f>
        <v>#VALUE!</v>
      </c>
      <c r="T1476" s="22" t="e">
        <f>VLOOKUP($G1476,Temp!$A:$C,T$1,FALSE)</f>
        <v>#VALUE!</v>
      </c>
      <c r="U1476" s="22" t="e">
        <f>VLOOKUP($G1476,Temp!$A:$C,U$1,FALSE)</f>
        <v>#VALUE!</v>
      </c>
      <c r="V1476" s="22" t="e">
        <f>VLOOKUP($G1476,Temp!$A:$C,V$1,FALSE)</f>
        <v>#VALUE!</v>
      </c>
      <c r="W1476" s="22" t="e">
        <f>VLOOKUP($G1476,Temp!$A:$C,W$1,FALSE)</f>
        <v>#VALUE!</v>
      </c>
      <c r="X1476" s="22" t="e">
        <f>VLOOKUP($G1476,Temp!$A:$C,X$1,FALSE)</f>
        <v>#VALUE!</v>
      </c>
      <c r="Y1476" s="22">
        <f>VLOOKUP($G1476,Temp!$A:$C,Y$1,FALSE)</f>
        <v>0</v>
      </c>
      <c r="Z1476" s="22">
        <f>VLOOKUP($G1476,Temp!$A:$C,Z$1,FALSE)</f>
        <v>0</v>
      </c>
      <c r="AA1476" s="22" t="e">
        <f>VLOOKUP($A1476,Searches!$A:$H,AA$1,FALSE)</f>
        <v>#N/A</v>
      </c>
      <c r="AB1476" s="22" t="e">
        <f>VLOOKUP($A1476,Searches!$A:$H,AB$1,FALSE)</f>
        <v>#N/A</v>
      </c>
      <c r="AC1476" s="22" t="e">
        <f>VLOOKUP($A1476,Searches!$A:$H,AC$1,FALSE)</f>
        <v>#N/A</v>
      </c>
      <c r="AD1476" s="22" t="e">
        <f>VLOOKUP($A1476,Searches!$A:$H,AD$1,FALSE)</f>
        <v>#N/A</v>
      </c>
      <c r="AE1476" s="22" t="e">
        <f>VLOOKUP($A1476,Searches!$A:$H,AE$1,FALSE)</f>
        <v>#N/A</v>
      </c>
      <c r="AF1476" s="22" t="e">
        <f>VLOOKUP($A1476,Searches!$A:$H,AF$1,FALSE)</f>
        <v>#N/A</v>
      </c>
      <c r="AG1476" s="22" t="e">
        <f>VLOOKUP($A1476,Searches!$A:$H,AG$1,FALSE)</f>
        <v>#N/A</v>
      </c>
      <c r="AH1476" s="22" t="str">
        <f>VLOOKUP($G1476,Temp!$D:$F,AH$1,FALSE)</f>
        <v>nginx.com</v>
      </c>
      <c r="AI1476" s="22" t="str">
        <f>VLOOKUP($G1476,Temp!$D:$F,AI$1,FALSE)</f>
        <v>Marketo</v>
      </c>
      <c r="AJ1476" s="22" t="str">
        <f>VLOOKUP($G1476,Temp!$D:$F,AJ$1,FALSE)</f>
        <v>WordPress</v>
      </c>
    </row>
    <row r="1477" spans="1:36" ht="16" x14ac:dyDescent="0.2">
      <c r="A1477" s="8" t="str">
        <f t="shared" si="23"/>
        <v>Thomas Bain Centripetal Networks</v>
      </c>
      <c r="B1477" s="8" t="s">
        <v>2700</v>
      </c>
      <c r="C1477" s="8" t="s">
        <v>10129</v>
      </c>
      <c r="D1477" s="8" t="s">
        <v>42</v>
      </c>
      <c r="E1477" s="8" t="s">
        <v>10130</v>
      </c>
      <c r="F1477" s="8" t="s">
        <v>10131</v>
      </c>
      <c r="G1477" s="12" t="s">
        <v>9503</v>
      </c>
      <c r="H1477" s="22" t="str">
        <f>VLOOKUP($G1477,Temp!$A:$C,H$1,FALSE)</f>
        <v>centripetalnetworks.com</v>
      </c>
      <c r="I1477" s="22" t="e">
        <f>VLOOKUP($G1477,Temp!$A:$C,I$1,FALSE)</f>
        <v>#VALUE!</v>
      </c>
      <c r="J1477" s="22" t="e">
        <f>VLOOKUP($G1477,Temp!$A:$C,J$1,FALSE)</f>
        <v>#VALUE!</v>
      </c>
      <c r="K1477" s="22" t="e">
        <f>VLOOKUP($G1477,Temp!$A:$C,K$1,FALSE)</f>
        <v>#VALUE!</v>
      </c>
      <c r="L1477" s="22" t="e">
        <f>VLOOKUP($G1477,Temp!$A:$C,L$1,FALSE)</f>
        <v>#VALUE!</v>
      </c>
      <c r="M1477" s="22" t="e">
        <f>VLOOKUP($G1477,Temp!$A:$C,M$1,FALSE)</f>
        <v>#VALUE!</v>
      </c>
      <c r="N1477" s="22" t="e">
        <f>VLOOKUP($G1477,Temp!$A:$C,N$1,FALSE)</f>
        <v>#VALUE!</v>
      </c>
      <c r="O1477" s="22" t="e">
        <f>VLOOKUP($G1477,Temp!$A:$C,O$1,FALSE)</f>
        <v>#VALUE!</v>
      </c>
      <c r="P1477" s="22" t="e">
        <f>VLOOKUP($G1477,Temp!$A:$C,P$1,FALSE)</f>
        <v>#VALUE!</v>
      </c>
      <c r="Q1477" s="22" t="e">
        <f>VLOOKUP($G1477,Temp!$A:$C,Q$1,FALSE)</f>
        <v>#VALUE!</v>
      </c>
      <c r="R1477" s="22" t="e">
        <f>VLOOKUP($G1477,Temp!$A:$C,R$1,FALSE)</f>
        <v>#VALUE!</v>
      </c>
      <c r="S1477" s="22" t="e">
        <f>VLOOKUP($G1477,Temp!$A:$C,S$1,FALSE)</f>
        <v>#VALUE!</v>
      </c>
      <c r="T1477" s="22" t="e">
        <f>VLOOKUP($G1477,Temp!$A:$C,T$1,FALSE)</f>
        <v>#VALUE!</v>
      </c>
      <c r="U1477" s="22" t="e">
        <f>VLOOKUP($G1477,Temp!$A:$C,U$1,FALSE)</f>
        <v>#VALUE!</v>
      </c>
      <c r="V1477" s="22" t="e">
        <f>VLOOKUP($G1477,Temp!$A:$C,V$1,FALSE)</f>
        <v>#VALUE!</v>
      </c>
      <c r="W1477" s="22" t="e">
        <f>VLOOKUP($G1477,Temp!$A:$C,W$1,FALSE)</f>
        <v>#VALUE!</v>
      </c>
      <c r="X1477" s="22" t="e">
        <f>VLOOKUP($G1477,Temp!$A:$C,X$1,FALSE)</f>
        <v>#VALUE!</v>
      </c>
      <c r="Y1477" s="22">
        <f>VLOOKUP($G1477,Temp!$A:$C,Y$1,FALSE)</f>
        <v>14</v>
      </c>
      <c r="Z1477" s="22">
        <f>VLOOKUP($G1477,Temp!$A:$C,Z$1,FALSE)</f>
        <v>0</v>
      </c>
      <c r="AA1477" s="22" t="e">
        <f>VLOOKUP($A1477,Searches!$A:$H,AA$1,FALSE)</f>
        <v>#N/A</v>
      </c>
      <c r="AB1477" s="22" t="e">
        <f>VLOOKUP($A1477,Searches!$A:$H,AB$1,FALSE)</f>
        <v>#N/A</v>
      </c>
      <c r="AC1477" s="22" t="e">
        <f>VLOOKUP($A1477,Searches!$A:$H,AC$1,FALSE)</f>
        <v>#N/A</v>
      </c>
      <c r="AD1477" s="22" t="e">
        <f>VLOOKUP($A1477,Searches!$A:$H,AD$1,FALSE)</f>
        <v>#N/A</v>
      </c>
      <c r="AE1477" s="22" t="e">
        <f>VLOOKUP($A1477,Searches!$A:$H,AE$1,FALSE)</f>
        <v>#N/A</v>
      </c>
      <c r="AF1477" s="22" t="e">
        <f>VLOOKUP($A1477,Searches!$A:$H,AF$1,FALSE)</f>
        <v>#N/A</v>
      </c>
      <c r="AG1477" s="22" t="e">
        <f>VLOOKUP($A1477,Searches!$A:$H,AG$1,FALSE)</f>
        <v>#N/A</v>
      </c>
      <c r="AH1477" s="22" t="e">
        <f>VLOOKUP($G1477,Temp!$D:$F,AH$1,FALSE)</f>
        <v>#N/A</v>
      </c>
      <c r="AI1477" s="22" t="e">
        <f>VLOOKUP($G1477,Temp!$D:$F,AI$1,FALSE)</f>
        <v>#N/A</v>
      </c>
      <c r="AJ1477" s="22" t="e">
        <f>VLOOKUP($G1477,Temp!$D:$F,AJ$1,FALSE)</f>
        <v>#N/A</v>
      </c>
    </row>
    <row r="1478" spans="1:36" ht="16" x14ac:dyDescent="0.2">
      <c r="A1478" s="8" t="str">
        <f t="shared" si="23"/>
        <v>Simon West Cyxtera Technologies</v>
      </c>
      <c r="B1478" s="8" t="s">
        <v>321</v>
      </c>
      <c r="C1478" s="8" t="s">
        <v>6335</v>
      </c>
      <c r="D1478" s="8" t="s">
        <v>42</v>
      </c>
      <c r="E1478" s="8" t="s">
        <v>6338</v>
      </c>
      <c r="F1478" s="8" t="s">
        <v>6340</v>
      </c>
      <c r="G1478" s="12" t="s">
        <v>6341</v>
      </c>
      <c r="H1478" s="22" t="str">
        <f>VLOOKUP($G1478,Temp!$A:$C,H$1,FALSE)</f>
        <v>cyxtera.com</v>
      </c>
      <c r="I1478" s="22" t="e">
        <f>VLOOKUP($G1478,Temp!$A:$C,I$1,FALSE)</f>
        <v>#VALUE!</v>
      </c>
      <c r="J1478" s="22" t="e">
        <f>VLOOKUP($G1478,Temp!$A:$C,J$1,FALSE)</f>
        <v>#VALUE!</v>
      </c>
      <c r="K1478" s="22" t="e">
        <f>VLOOKUP($G1478,Temp!$A:$C,K$1,FALSE)</f>
        <v>#VALUE!</v>
      </c>
      <c r="L1478" s="22" t="e">
        <f>VLOOKUP($G1478,Temp!$A:$C,L$1,FALSE)</f>
        <v>#VALUE!</v>
      </c>
      <c r="M1478" s="22" t="e">
        <f>VLOOKUP($G1478,Temp!$A:$C,M$1,FALSE)</f>
        <v>#VALUE!</v>
      </c>
      <c r="N1478" s="22" t="e">
        <f>VLOOKUP($G1478,Temp!$A:$C,N$1,FALSE)</f>
        <v>#VALUE!</v>
      </c>
      <c r="O1478" s="22" t="e">
        <f>VLOOKUP($G1478,Temp!$A:$C,O$1,FALSE)</f>
        <v>#VALUE!</v>
      </c>
      <c r="P1478" s="22" t="e">
        <f>VLOOKUP($G1478,Temp!$A:$C,P$1,FALSE)</f>
        <v>#VALUE!</v>
      </c>
      <c r="Q1478" s="22" t="e">
        <f>VLOOKUP($G1478,Temp!$A:$C,Q$1,FALSE)</f>
        <v>#VALUE!</v>
      </c>
      <c r="R1478" s="22" t="e">
        <f>VLOOKUP($G1478,Temp!$A:$C,R$1,FALSE)</f>
        <v>#VALUE!</v>
      </c>
      <c r="S1478" s="22" t="e">
        <f>VLOOKUP($G1478,Temp!$A:$C,S$1,FALSE)</f>
        <v>#VALUE!</v>
      </c>
      <c r="T1478" s="22" t="e">
        <f>VLOOKUP($G1478,Temp!$A:$C,T$1,FALSE)</f>
        <v>#VALUE!</v>
      </c>
      <c r="U1478" s="22" t="e">
        <f>VLOOKUP($G1478,Temp!$A:$C,U$1,FALSE)</f>
        <v>#VALUE!</v>
      </c>
      <c r="V1478" s="22" t="e">
        <f>VLOOKUP($G1478,Temp!$A:$C,V$1,FALSE)</f>
        <v>#VALUE!</v>
      </c>
      <c r="W1478" s="22" t="e">
        <f>VLOOKUP($G1478,Temp!$A:$C,W$1,FALSE)</f>
        <v>#VALUE!</v>
      </c>
      <c r="X1478" s="22" t="e">
        <f>VLOOKUP($G1478,Temp!$A:$C,X$1,FALSE)</f>
        <v>#VALUE!</v>
      </c>
      <c r="Y1478" s="22">
        <f>VLOOKUP($G1478,Temp!$A:$C,Y$1,FALSE)</f>
        <v>621</v>
      </c>
      <c r="Z1478" s="22">
        <f>VLOOKUP($G1478,Temp!$A:$C,Z$1,FALSE)</f>
        <v>21600</v>
      </c>
      <c r="AA1478" s="22" t="e">
        <f>VLOOKUP($A1478,Searches!$A:$H,AA$1,FALSE)</f>
        <v>#N/A</v>
      </c>
      <c r="AB1478" s="22" t="e">
        <f>VLOOKUP($A1478,Searches!$A:$H,AB$1,FALSE)</f>
        <v>#N/A</v>
      </c>
      <c r="AC1478" s="22" t="e">
        <f>VLOOKUP($A1478,Searches!$A:$H,AC$1,FALSE)</f>
        <v>#N/A</v>
      </c>
      <c r="AD1478" s="22" t="e">
        <f>VLOOKUP($A1478,Searches!$A:$H,AD$1,FALSE)</f>
        <v>#N/A</v>
      </c>
      <c r="AE1478" s="22" t="e">
        <f>VLOOKUP($A1478,Searches!$A:$H,AE$1,FALSE)</f>
        <v>#N/A</v>
      </c>
      <c r="AF1478" s="22" t="e">
        <f>VLOOKUP($A1478,Searches!$A:$H,AF$1,FALSE)</f>
        <v>#N/A</v>
      </c>
      <c r="AG1478" s="22" t="e">
        <f>VLOOKUP($A1478,Searches!$A:$H,AG$1,FALSE)</f>
        <v>#N/A</v>
      </c>
      <c r="AH1478" s="22" t="e">
        <f>VLOOKUP($G1478,Temp!$D:$F,AH$1,FALSE)</f>
        <v>#N/A</v>
      </c>
      <c r="AI1478" s="22" t="e">
        <f>VLOOKUP($G1478,Temp!$D:$F,AI$1,FALSE)</f>
        <v>#N/A</v>
      </c>
      <c r="AJ1478" s="22" t="e">
        <f>VLOOKUP($G1478,Temp!$D:$F,AJ$1,FALSE)</f>
        <v>#N/A</v>
      </c>
    </row>
    <row r="1479" spans="1:36" ht="16" x14ac:dyDescent="0.2">
      <c r="A1479" s="8" t="str">
        <f t="shared" si="23"/>
        <v>Andy Kofoid Salesforce</v>
      </c>
      <c r="B1479" s="8" t="s">
        <v>2218</v>
      </c>
      <c r="C1479" s="8" t="s">
        <v>10136</v>
      </c>
      <c r="D1479" s="8" t="s">
        <v>10137</v>
      </c>
      <c r="E1479" s="8" t="s">
        <v>10138</v>
      </c>
      <c r="F1479" s="8" t="s">
        <v>9384</v>
      </c>
      <c r="G1479" s="12" t="s">
        <v>8653</v>
      </c>
      <c r="H1479" s="22" t="str">
        <f>VLOOKUP($G1479,Temp!$A:$C,H$1,FALSE)</f>
        <v>salesforce.com</v>
      </c>
      <c r="I1479" s="22" t="e">
        <f>VLOOKUP($G1479,Temp!$A:$C,I$1,FALSE)</f>
        <v>#VALUE!</v>
      </c>
      <c r="J1479" s="22" t="e">
        <f>VLOOKUP($G1479,Temp!$A:$C,J$1,FALSE)</f>
        <v>#VALUE!</v>
      </c>
      <c r="K1479" s="22" t="e">
        <f>VLOOKUP($G1479,Temp!$A:$C,K$1,FALSE)</f>
        <v>#VALUE!</v>
      </c>
      <c r="L1479" s="22" t="e">
        <f>VLOOKUP($G1479,Temp!$A:$C,L$1,FALSE)</f>
        <v>#VALUE!</v>
      </c>
      <c r="M1479" s="22" t="e">
        <f>VLOOKUP($G1479,Temp!$A:$C,M$1,FALSE)</f>
        <v>#VALUE!</v>
      </c>
      <c r="N1479" s="22" t="e">
        <f>VLOOKUP($G1479,Temp!$A:$C,N$1,FALSE)</f>
        <v>#VALUE!</v>
      </c>
      <c r="O1479" s="22" t="e">
        <f>VLOOKUP($G1479,Temp!$A:$C,O$1,FALSE)</f>
        <v>#VALUE!</v>
      </c>
      <c r="P1479" s="22" t="e">
        <f>VLOOKUP($G1479,Temp!$A:$C,P$1,FALSE)</f>
        <v>#VALUE!</v>
      </c>
      <c r="Q1479" s="22" t="e">
        <f>VLOOKUP($G1479,Temp!$A:$C,Q$1,FALSE)</f>
        <v>#VALUE!</v>
      </c>
      <c r="R1479" s="22" t="e">
        <f>VLOOKUP($G1479,Temp!$A:$C,R$1,FALSE)</f>
        <v>#VALUE!</v>
      </c>
      <c r="S1479" s="22" t="e">
        <f>VLOOKUP($G1479,Temp!$A:$C,S$1,FALSE)</f>
        <v>#VALUE!</v>
      </c>
      <c r="T1479" s="22" t="e">
        <f>VLOOKUP($G1479,Temp!$A:$C,T$1,FALSE)</f>
        <v>#VALUE!</v>
      </c>
      <c r="U1479" s="22" t="e">
        <f>VLOOKUP($G1479,Temp!$A:$C,U$1,FALSE)</f>
        <v>#VALUE!</v>
      </c>
      <c r="V1479" s="22" t="e">
        <f>VLOOKUP($G1479,Temp!$A:$C,V$1,FALSE)</f>
        <v>#VALUE!</v>
      </c>
      <c r="W1479" s="22" t="e">
        <f>VLOOKUP($G1479,Temp!$A:$C,W$1,FALSE)</f>
        <v>#VALUE!</v>
      </c>
      <c r="X1479" s="22" t="e">
        <f>VLOOKUP($G1479,Temp!$A:$C,X$1,FALSE)</f>
        <v>#VALUE!</v>
      </c>
      <c r="Y1479" s="22">
        <f>VLOOKUP($G1479,Temp!$A:$C,Y$1,FALSE)</f>
        <v>11800000</v>
      </c>
      <c r="Z1479" s="22">
        <f>VLOOKUP($G1479,Temp!$A:$C,Z$1,FALSE)</f>
        <v>615000</v>
      </c>
      <c r="AA1479" s="22" t="e">
        <f>VLOOKUP($A1479,Searches!$A:$H,AA$1,FALSE)</f>
        <v>#N/A</v>
      </c>
      <c r="AB1479" s="22" t="e">
        <f>VLOOKUP($A1479,Searches!$A:$H,AB$1,FALSE)</f>
        <v>#N/A</v>
      </c>
      <c r="AC1479" s="22" t="e">
        <f>VLOOKUP($A1479,Searches!$A:$H,AC$1,FALSE)</f>
        <v>#N/A</v>
      </c>
      <c r="AD1479" s="22" t="e">
        <f>VLOOKUP($A1479,Searches!$A:$H,AD$1,FALSE)</f>
        <v>#N/A</v>
      </c>
      <c r="AE1479" s="22" t="e">
        <f>VLOOKUP($A1479,Searches!$A:$H,AE$1,FALSE)</f>
        <v>#N/A</v>
      </c>
      <c r="AF1479" s="22" t="e">
        <f>VLOOKUP($A1479,Searches!$A:$H,AF$1,FALSE)</f>
        <v>#N/A</v>
      </c>
      <c r="AG1479" s="22" t="e">
        <f>VLOOKUP($A1479,Searches!$A:$H,AG$1,FALSE)</f>
        <v>#N/A</v>
      </c>
      <c r="AH1479" s="22" t="str">
        <f>VLOOKUP($G1479,Temp!$D:$F,AH$1,FALSE)</f>
        <v>salesforce.com</v>
      </c>
      <c r="AI1479" s="22" t="str">
        <f>VLOOKUP($G1479,Temp!$D:$F,AI$1,FALSE)</f>
        <v>Pardot</v>
      </c>
      <c r="AJ1479" s="22" t="str">
        <f>VLOOKUP($G1479,Temp!$D:$F,AJ$1,FALSE)</f>
        <v>WordPress</v>
      </c>
    </row>
    <row r="1480" spans="1:36" ht="16" x14ac:dyDescent="0.2">
      <c r="A1480" s="8" t="str">
        <f t="shared" si="23"/>
        <v>Shawn Donovan Neustar, Inc.</v>
      </c>
      <c r="B1480" s="8" t="s">
        <v>7897</v>
      </c>
      <c r="C1480" s="8" t="s">
        <v>10141</v>
      </c>
      <c r="D1480" s="8" t="s">
        <v>3547</v>
      </c>
      <c r="E1480" s="8" t="s">
        <v>634</v>
      </c>
      <c r="F1480" s="8" t="s">
        <v>10142</v>
      </c>
      <c r="G1480" s="8" t="s">
        <v>9511</v>
      </c>
      <c r="H1480" s="22" t="str">
        <f>VLOOKUP($G1480,Temp!$A:$C,H$1,FALSE)</f>
        <v>home.neustar</v>
      </c>
      <c r="I1480" s="22" t="e">
        <f>VLOOKUP($G1480,Temp!$A:$C,I$1,FALSE)</f>
        <v>#VALUE!</v>
      </c>
      <c r="J1480" s="22" t="e">
        <f>VLOOKUP($G1480,Temp!$A:$C,J$1,FALSE)</f>
        <v>#VALUE!</v>
      </c>
      <c r="K1480" s="22" t="e">
        <f>VLOOKUP($G1480,Temp!$A:$C,K$1,FALSE)</f>
        <v>#VALUE!</v>
      </c>
      <c r="L1480" s="22" t="e">
        <f>VLOOKUP($G1480,Temp!$A:$C,L$1,FALSE)</f>
        <v>#VALUE!</v>
      </c>
      <c r="M1480" s="22" t="e">
        <f>VLOOKUP($G1480,Temp!$A:$C,M$1,FALSE)</f>
        <v>#VALUE!</v>
      </c>
      <c r="N1480" s="22" t="e">
        <f>VLOOKUP($G1480,Temp!$A:$C,N$1,FALSE)</f>
        <v>#VALUE!</v>
      </c>
      <c r="O1480" s="22" t="e">
        <f>VLOOKUP($G1480,Temp!$A:$C,O$1,FALSE)</f>
        <v>#VALUE!</v>
      </c>
      <c r="P1480" s="22" t="e">
        <f>VLOOKUP($G1480,Temp!$A:$C,P$1,FALSE)</f>
        <v>#VALUE!</v>
      </c>
      <c r="Q1480" s="22" t="e">
        <f>VLOOKUP($G1480,Temp!$A:$C,Q$1,FALSE)</f>
        <v>#VALUE!</v>
      </c>
      <c r="R1480" s="22" t="e">
        <f>VLOOKUP($G1480,Temp!$A:$C,R$1,FALSE)</f>
        <v>#VALUE!</v>
      </c>
      <c r="S1480" s="22" t="e">
        <f>VLOOKUP($G1480,Temp!$A:$C,S$1,FALSE)</f>
        <v>#VALUE!</v>
      </c>
      <c r="T1480" s="22" t="e">
        <f>VLOOKUP($G1480,Temp!$A:$C,T$1,FALSE)</f>
        <v>#VALUE!</v>
      </c>
      <c r="U1480" s="22" t="e">
        <f>VLOOKUP($G1480,Temp!$A:$C,U$1,FALSE)</f>
        <v>#VALUE!</v>
      </c>
      <c r="V1480" s="22" t="e">
        <f>VLOOKUP($G1480,Temp!$A:$C,V$1,FALSE)</f>
        <v>#VALUE!</v>
      </c>
      <c r="W1480" s="22" t="e">
        <f>VLOOKUP($G1480,Temp!$A:$C,W$1,FALSE)</f>
        <v>#VALUE!</v>
      </c>
      <c r="X1480" s="22" t="e">
        <f>VLOOKUP($G1480,Temp!$A:$C,X$1,FALSE)</f>
        <v>#VALUE!</v>
      </c>
      <c r="Y1480" s="22">
        <f>VLOOKUP($G1480,Temp!$A:$C,Y$1,FALSE)</f>
        <v>65400</v>
      </c>
      <c r="Z1480" s="22">
        <f>VLOOKUP($G1480,Temp!$A:$C,Z$1,FALSE)</f>
        <v>0</v>
      </c>
      <c r="AA1480" s="22" t="e">
        <f>VLOOKUP($A1480,Searches!$A:$H,AA$1,FALSE)</f>
        <v>#N/A</v>
      </c>
      <c r="AB1480" s="22" t="e">
        <f>VLOOKUP($A1480,Searches!$A:$H,AB$1,FALSE)</f>
        <v>#N/A</v>
      </c>
      <c r="AC1480" s="22" t="e">
        <f>VLOOKUP($A1480,Searches!$A:$H,AC$1,FALSE)</f>
        <v>#N/A</v>
      </c>
      <c r="AD1480" s="22" t="e">
        <f>VLOOKUP($A1480,Searches!$A:$H,AD$1,FALSE)</f>
        <v>#N/A</v>
      </c>
      <c r="AE1480" s="22" t="e">
        <f>VLOOKUP($A1480,Searches!$A:$H,AE$1,FALSE)</f>
        <v>#N/A</v>
      </c>
      <c r="AF1480" s="22" t="e">
        <f>VLOOKUP($A1480,Searches!$A:$H,AF$1,FALSE)</f>
        <v>#N/A</v>
      </c>
      <c r="AG1480" s="22" t="e">
        <f>VLOOKUP($A1480,Searches!$A:$H,AG$1,FALSE)</f>
        <v>#N/A</v>
      </c>
      <c r="AH1480" s="22" t="e">
        <f>VLOOKUP($G1480,Temp!$D:$F,AH$1,FALSE)</f>
        <v>#N/A</v>
      </c>
      <c r="AI1480" s="22" t="e">
        <f>VLOOKUP($G1480,Temp!$D:$F,AI$1,FALSE)</f>
        <v>#N/A</v>
      </c>
      <c r="AJ1480" s="22" t="e">
        <f>VLOOKUP($G1480,Temp!$D:$F,AJ$1,FALSE)</f>
        <v>#N/A</v>
      </c>
    </row>
    <row r="1481" spans="1:36" ht="16" x14ac:dyDescent="0.2">
      <c r="A1481" s="8" t="str">
        <f t="shared" si="23"/>
        <v>Tifenn Kwan SAP Ariba</v>
      </c>
      <c r="B1481" s="8" t="s">
        <v>10146</v>
      </c>
      <c r="C1481" s="8" t="s">
        <v>10147</v>
      </c>
      <c r="D1481" s="8" t="s">
        <v>42</v>
      </c>
      <c r="E1481" s="8" t="s">
        <v>10148</v>
      </c>
      <c r="F1481" s="8" t="s">
        <v>5661</v>
      </c>
      <c r="G1481" s="12" t="s">
        <v>5316</v>
      </c>
      <c r="H1481" s="22" t="str">
        <f>VLOOKUP($G1481,Temp!$A:$C,H$1,FALSE)</f>
        <v>ariba.com</v>
      </c>
      <c r="I1481" s="22" t="e">
        <f>VLOOKUP($G1481,Temp!$A:$C,I$1,FALSE)</f>
        <v>#VALUE!</v>
      </c>
      <c r="J1481" s="22" t="e">
        <f>VLOOKUP($G1481,Temp!$A:$C,J$1,FALSE)</f>
        <v>#VALUE!</v>
      </c>
      <c r="K1481" s="22" t="e">
        <f>VLOOKUP($G1481,Temp!$A:$C,K$1,FALSE)</f>
        <v>#VALUE!</v>
      </c>
      <c r="L1481" s="22" t="e">
        <f>VLOOKUP($G1481,Temp!$A:$C,L$1,FALSE)</f>
        <v>#VALUE!</v>
      </c>
      <c r="M1481" s="22" t="e">
        <f>VLOOKUP($G1481,Temp!$A:$C,M$1,FALSE)</f>
        <v>#VALUE!</v>
      </c>
      <c r="N1481" s="22" t="e">
        <f>VLOOKUP($G1481,Temp!$A:$C,N$1,FALSE)</f>
        <v>#VALUE!</v>
      </c>
      <c r="O1481" s="22" t="e">
        <f>VLOOKUP($G1481,Temp!$A:$C,O$1,FALSE)</f>
        <v>#VALUE!</v>
      </c>
      <c r="P1481" s="22" t="e">
        <f>VLOOKUP($G1481,Temp!$A:$C,P$1,FALSE)</f>
        <v>#VALUE!</v>
      </c>
      <c r="Q1481" s="22" t="e">
        <f>VLOOKUP($G1481,Temp!$A:$C,Q$1,FALSE)</f>
        <v>#VALUE!</v>
      </c>
      <c r="R1481" s="22" t="e">
        <f>VLOOKUP($G1481,Temp!$A:$C,R$1,FALSE)</f>
        <v>#VALUE!</v>
      </c>
      <c r="S1481" s="22" t="e">
        <f>VLOOKUP($G1481,Temp!$A:$C,S$1,FALSE)</f>
        <v>#VALUE!</v>
      </c>
      <c r="T1481" s="22" t="e">
        <f>VLOOKUP($G1481,Temp!$A:$C,T$1,FALSE)</f>
        <v>#VALUE!</v>
      </c>
      <c r="U1481" s="22" t="e">
        <f>VLOOKUP($G1481,Temp!$A:$C,U$1,FALSE)</f>
        <v>#VALUE!</v>
      </c>
      <c r="V1481" s="22" t="e">
        <f>VLOOKUP($G1481,Temp!$A:$C,V$1,FALSE)</f>
        <v>#VALUE!</v>
      </c>
      <c r="W1481" s="22" t="e">
        <f>VLOOKUP($G1481,Temp!$A:$C,W$1,FALSE)</f>
        <v>#VALUE!</v>
      </c>
      <c r="X1481" s="22" t="e">
        <f>VLOOKUP($G1481,Temp!$A:$C,X$1,FALSE)</f>
        <v>#VALUE!</v>
      </c>
      <c r="Y1481" s="22">
        <f>VLOOKUP($G1481,Temp!$A:$C,Y$1,FALSE)</f>
        <v>531000</v>
      </c>
      <c r="Z1481" s="22">
        <f>VLOOKUP($G1481,Temp!$A:$C,Z$1,FALSE)</f>
        <v>50600</v>
      </c>
      <c r="AA1481" s="22" t="e">
        <f>VLOOKUP($A1481,Searches!$A:$H,AA$1,FALSE)</f>
        <v>#N/A</v>
      </c>
      <c r="AB1481" s="22" t="e">
        <f>VLOOKUP($A1481,Searches!$A:$H,AB$1,FALSE)</f>
        <v>#N/A</v>
      </c>
      <c r="AC1481" s="22" t="e">
        <f>VLOOKUP($A1481,Searches!$A:$H,AC$1,FALSE)</f>
        <v>#N/A</v>
      </c>
      <c r="AD1481" s="22" t="e">
        <f>VLOOKUP($A1481,Searches!$A:$H,AD$1,FALSE)</f>
        <v>#N/A</v>
      </c>
      <c r="AE1481" s="22" t="e">
        <f>VLOOKUP($A1481,Searches!$A:$H,AE$1,FALSE)</f>
        <v>#N/A</v>
      </c>
      <c r="AF1481" s="22" t="e">
        <f>VLOOKUP($A1481,Searches!$A:$H,AF$1,FALSE)</f>
        <v>#N/A</v>
      </c>
      <c r="AG1481" s="22" t="e">
        <f>VLOOKUP($A1481,Searches!$A:$H,AG$1,FALSE)</f>
        <v>#N/A</v>
      </c>
      <c r="AH1481" s="22" t="e">
        <f>VLOOKUP($G1481,Temp!$D:$F,AH$1,FALSE)</f>
        <v>#N/A</v>
      </c>
      <c r="AI1481" s="22" t="e">
        <f>VLOOKUP($G1481,Temp!$D:$F,AI$1,FALSE)</f>
        <v>#N/A</v>
      </c>
      <c r="AJ1481" s="22" t="e">
        <f>VLOOKUP($G1481,Temp!$D:$F,AJ$1,FALSE)</f>
        <v>#N/A</v>
      </c>
    </row>
    <row r="1482" spans="1:36" ht="16" x14ac:dyDescent="0.2">
      <c r="A1482" s="8" t="str">
        <f t="shared" si="23"/>
        <v>Christopher McLaughlin Nuxeo</v>
      </c>
      <c r="B1482" s="8" t="s">
        <v>869</v>
      </c>
      <c r="C1482" s="8" t="s">
        <v>8129</v>
      </c>
      <c r="D1482" s="8" t="s">
        <v>42</v>
      </c>
      <c r="E1482" s="8" t="s">
        <v>8130</v>
      </c>
      <c r="F1482" s="8" t="s">
        <v>8131</v>
      </c>
      <c r="G1482" s="12" t="s">
        <v>8132</v>
      </c>
      <c r="H1482" s="22" t="str">
        <f>VLOOKUP($G1482,Temp!$A:$C,H$1,FALSE)</f>
        <v>nuxeo.com</v>
      </c>
      <c r="I1482" s="22" t="e">
        <f>VLOOKUP($G1482,Temp!$A:$C,I$1,FALSE)</f>
        <v>#VALUE!</v>
      </c>
      <c r="J1482" s="22" t="e">
        <f>VLOOKUP($G1482,Temp!$A:$C,J$1,FALSE)</f>
        <v>#VALUE!</v>
      </c>
      <c r="K1482" s="22" t="e">
        <f>VLOOKUP($G1482,Temp!$A:$C,K$1,FALSE)</f>
        <v>#VALUE!</v>
      </c>
      <c r="L1482" s="22" t="e">
        <f>VLOOKUP($G1482,Temp!$A:$C,L$1,FALSE)</f>
        <v>#VALUE!</v>
      </c>
      <c r="M1482" s="22" t="e">
        <f>VLOOKUP($G1482,Temp!$A:$C,M$1,FALSE)</f>
        <v>#VALUE!</v>
      </c>
      <c r="N1482" s="22" t="e">
        <f>VLOOKUP($G1482,Temp!$A:$C,N$1,FALSE)</f>
        <v>#VALUE!</v>
      </c>
      <c r="O1482" s="22" t="e">
        <f>VLOOKUP($G1482,Temp!$A:$C,O$1,FALSE)</f>
        <v>#VALUE!</v>
      </c>
      <c r="P1482" s="22" t="e">
        <f>VLOOKUP($G1482,Temp!$A:$C,P$1,FALSE)</f>
        <v>#VALUE!</v>
      </c>
      <c r="Q1482" s="22" t="e">
        <f>VLOOKUP($G1482,Temp!$A:$C,Q$1,FALSE)</f>
        <v>#VALUE!</v>
      </c>
      <c r="R1482" s="22" t="e">
        <f>VLOOKUP($G1482,Temp!$A:$C,R$1,FALSE)</f>
        <v>#VALUE!</v>
      </c>
      <c r="S1482" s="22" t="e">
        <f>VLOOKUP($G1482,Temp!$A:$C,S$1,FALSE)</f>
        <v>#VALUE!</v>
      </c>
      <c r="T1482" s="22" t="e">
        <f>VLOOKUP($G1482,Temp!$A:$C,T$1,FALSE)</f>
        <v>#VALUE!</v>
      </c>
      <c r="U1482" s="22" t="e">
        <f>VLOOKUP($G1482,Temp!$A:$C,U$1,FALSE)</f>
        <v>#VALUE!</v>
      </c>
      <c r="V1482" s="22" t="e">
        <f>VLOOKUP($G1482,Temp!$A:$C,V$1,FALSE)</f>
        <v>#VALUE!</v>
      </c>
      <c r="W1482" s="22" t="e">
        <f>VLOOKUP($G1482,Temp!$A:$C,W$1,FALSE)</f>
        <v>#VALUE!</v>
      </c>
      <c r="X1482" s="22" t="e">
        <f>VLOOKUP($G1482,Temp!$A:$C,X$1,FALSE)</f>
        <v>#VALUE!</v>
      </c>
      <c r="Y1482" s="22">
        <f>VLOOKUP($G1482,Temp!$A:$C,Y$1,FALSE)</f>
        <v>16000</v>
      </c>
      <c r="Z1482" s="22">
        <f>VLOOKUP($G1482,Temp!$A:$C,Z$1,FALSE)</f>
        <v>3600</v>
      </c>
      <c r="AA1482" s="22" t="e">
        <f>VLOOKUP($A1482,Searches!$A:$H,AA$1,FALSE)</f>
        <v>#N/A</v>
      </c>
      <c r="AB1482" s="22" t="e">
        <f>VLOOKUP($A1482,Searches!$A:$H,AB$1,FALSE)</f>
        <v>#N/A</v>
      </c>
      <c r="AC1482" s="22" t="e">
        <f>VLOOKUP($A1482,Searches!$A:$H,AC$1,FALSE)</f>
        <v>#N/A</v>
      </c>
      <c r="AD1482" s="22" t="e">
        <f>VLOOKUP($A1482,Searches!$A:$H,AD$1,FALSE)</f>
        <v>#N/A</v>
      </c>
      <c r="AE1482" s="22" t="e">
        <f>VLOOKUP($A1482,Searches!$A:$H,AE$1,FALSE)</f>
        <v>#N/A</v>
      </c>
      <c r="AF1482" s="22" t="e">
        <f>VLOOKUP($A1482,Searches!$A:$H,AF$1,FALSE)</f>
        <v>#N/A</v>
      </c>
      <c r="AG1482" s="22" t="e">
        <f>VLOOKUP($A1482,Searches!$A:$H,AG$1,FALSE)</f>
        <v>#N/A</v>
      </c>
      <c r="AH1482" s="22" t="e">
        <f>VLOOKUP($G1482,Temp!$D:$F,AH$1,FALSE)</f>
        <v>#N/A</v>
      </c>
      <c r="AI1482" s="22" t="e">
        <f>VLOOKUP($G1482,Temp!$D:$F,AI$1,FALSE)</f>
        <v>#N/A</v>
      </c>
      <c r="AJ1482" s="22" t="e">
        <f>VLOOKUP($G1482,Temp!$D:$F,AJ$1,FALSE)</f>
        <v>#N/A</v>
      </c>
    </row>
    <row r="1483" spans="1:36" ht="16" x14ac:dyDescent="0.2">
      <c r="A1483" s="8" t="str">
        <f t="shared" si="23"/>
        <v>James Allworth Zenrez</v>
      </c>
      <c r="B1483" s="8" t="s">
        <v>995</v>
      </c>
      <c r="C1483" s="8" t="s">
        <v>10150</v>
      </c>
      <c r="D1483" s="8" t="s">
        <v>42</v>
      </c>
      <c r="E1483" s="8" t="s">
        <v>10151</v>
      </c>
      <c r="F1483" s="8" t="s">
        <v>10152</v>
      </c>
      <c r="G1483" s="12" t="s">
        <v>9535</v>
      </c>
      <c r="H1483" s="22" t="str">
        <f>VLOOKUP($G1483,Temp!$A:$C,H$1,FALSE)</f>
        <v>zenrez.com</v>
      </c>
      <c r="I1483" s="22" t="e">
        <f>VLOOKUP($G1483,Temp!$A:$C,I$1,FALSE)</f>
        <v>#VALUE!</v>
      </c>
      <c r="J1483" s="22" t="e">
        <f>VLOOKUP($G1483,Temp!$A:$C,J$1,FALSE)</f>
        <v>#VALUE!</v>
      </c>
      <c r="K1483" s="22" t="e">
        <f>VLOOKUP($G1483,Temp!$A:$C,K$1,FALSE)</f>
        <v>#VALUE!</v>
      </c>
      <c r="L1483" s="22" t="e">
        <f>VLOOKUP($G1483,Temp!$A:$C,L$1,FALSE)</f>
        <v>#VALUE!</v>
      </c>
      <c r="M1483" s="22" t="e">
        <f>VLOOKUP($G1483,Temp!$A:$C,M$1,FALSE)</f>
        <v>#VALUE!</v>
      </c>
      <c r="N1483" s="22" t="e">
        <f>VLOOKUP($G1483,Temp!$A:$C,N$1,FALSE)</f>
        <v>#VALUE!</v>
      </c>
      <c r="O1483" s="22" t="e">
        <f>VLOOKUP($G1483,Temp!$A:$C,O$1,FALSE)</f>
        <v>#VALUE!</v>
      </c>
      <c r="P1483" s="22" t="e">
        <f>VLOOKUP($G1483,Temp!$A:$C,P$1,FALSE)</f>
        <v>#VALUE!</v>
      </c>
      <c r="Q1483" s="22" t="e">
        <f>VLOOKUP($G1483,Temp!$A:$C,Q$1,FALSE)</f>
        <v>#VALUE!</v>
      </c>
      <c r="R1483" s="22" t="e">
        <f>VLOOKUP($G1483,Temp!$A:$C,R$1,FALSE)</f>
        <v>#VALUE!</v>
      </c>
      <c r="S1483" s="22" t="e">
        <f>VLOOKUP($G1483,Temp!$A:$C,S$1,FALSE)</f>
        <v>#VALUE!</v>
      </c>
      <c r="T1483" s="22" t="e">
        <f>VLOOKUP($G1483,Temp!$A:$C,T$1,FALSE)</f>
        <v>#VALUE!</v>
      </c>
      <c r="U1483" s="22" t="e">
        <f>VLOOKUP($G1483,Temp!$A:$C,U$1,FALSE)</f>
        <v>#VALUE!</v>
      </c>
      <c r="V1483" s="22" t="e">
        <f>VLOOKUP($G1483,Temp!$A:$C,V$1,FALSE)</f>
        <v>#VALUE!</v>
      </c>
      <c r="W1483" s="22" t="e">
        <f>VLOOKUP($G1483,Temp!$A:$C,W$1,FALSE)</f>
        <v>#VALUE!</v>
      </c>
      <c r="X1483" s="22" t="e">
        <f>VLOOKUP($G1483,Temp!$A:$C,X$1,FALSE)</f>
        <v>#VALUE!</v>
      </c>
      <c r="Y1483" s="22">
        <f>VLOOKUP($G1483,Temp!$A:$C,Y$1,FALSE)</f>
        <v>0</v>
      </c>
      <c r="Z1483" s="22">
        <f>VLOOKUP($G1483,Temp!$A:$C,Z$1,FALSE)</f>
        <v>0</v>
      </c>
      <c r="AA1483" s="22" t="e">
        <f>VLOOKUP($A1483,Searches!$A:$H,AA$1,FALSE)</f>
        <v>#N/A</v>
      </c>
      <c r="AB1483" s="22" t="e">
        <f>VLOOKUP($A1483,Searches!$A:$H,AB$1,FALSE)</f>
        <v>#N/A</v>
      </c>
      <c r="AC1483" s="22" t="e">
        <f>VLOOKUP($A1483,Searches!$A:$H,AC$1,FALSE)</f>
        <v>#N/A</v>
      </c>
      <c r="AD1483" s="22" t="e">
        <f>VLOOKUP($A1483,Searches!$A:$H,AD$1,FALSE)</f>
        <v>#N/A</v>
      </c>
      <c r="AE1483" s="22" t="e">
        <f>VLOOKUP($A1483,Searches!$A:$H,AE$1,FALSE)</f>
        <v>#N/A</v>
      </c>
      <c r="AF1483" s="22" t="e">
        <f>VLOOKUP($A1483,Searches!$A:$H,AF$1,FALSE)</f>
        <v>#N/A</v>
      </c>
      <c r="AG1483" s="22" t="e">
        <f>VLOOKUP($A1483,Searches!$A:$H,AG$1,FALSE)</f>
        <v>#N/A</v>
      </c>
      <c r="AH1483" s="22" t="e">
        <f>VLOOKUP($G1483,Temp!$D:$F,AH$1,FALSE)</f>
        <v>#N/A</v>
      </c>
      <c r="AI1483" s="22" t="e">
        <f>VLOOKUP($G1483,Temp!$D:$F,AI$1,FALSE)</f>
        <v>#N/A</v>
      </c>
      <c r="AJ1483" s="22" t="e">
        <f>VLOOKUP($G1483,Temp!$D:$F,AJ$1,FALSE)</f>
        <v>#N/A</v>
      </c>
    </row>
    <row r="1484" spans="1:36" ht="16" x14ac:dyDescent="0.2">
      <c r="A1484" s="8" t="str">
        <f t="shared" si="23"/>
        <v>Valerie Mondelli Verisys Corporation</v>
      </c>
      <c r="B1484" s="8" t="s">
        <v>5450</v>
      </c>
      <c r="C1484" s="8" t="s">
        <v>8751</v>
      </c>
      <c r="D1484" s="8" t="s">
        <v>304</v>
      </c>
      <c r="E1484" s="8" t="s">
        <v>8752</v>
      </c>
      <c r="F1484" s="8" t="s">
        <v>8753</v>
      </c>
      <c r="G1484" s="12" t="s">
        <v>8754</v>
      </c>
      <c r="H1484" s="22" t="str">
        <f>VLOOKUP($G1484,Temp!$A:$C,H$1,FALSE)</f>
        <v>verisys.com</v>
      </c>
      <c r="I1484" s="22" t="e">
        <f>VLOOKUP($G1484,Temp!$A:$C,I$1,FALSE)</f>
        <v>#VALUE!</v>
      </c>
      <c r="J1484" s="22" t="e">
        <f>VLOOKUP($G1484,Temp!$A:$C,J$1,FALSE)</f>
        <v>#VALUE!</v>
      </c>
      <c r="K1484" s="22" t="e">
        <f>VLOOKUP($G1484,Temp!$A:$C,K$1,FALSE)</f>
        <v>#VALUE!</v>
      </c>
      <c r="L1484" s="22" t="e">
        <f>VLOOKUP($G1484,Temp!$A:$C,L$1,FALSE)</f>
        <v>#VALUE!</v>
      </c>
      <c r="M1484" s="22" t="e">
        <f>VLOOKUP($G1484,Temp!$A:$C,M$1,FALSE)</f>
        <v>#VALUE!</v>
      </c>
      <c r="N1484" s="22" t="e">
        <f>VLOOKUP($G1484,Temp!$A:$C,N$1,FALSE)</f>
        <v>#VALUE!</v>
      </c>
      <c r="O1484" s="22" t="e">
        <f>VLOOKUP($G1484,Temp!$A:$C,O$1,FALSE)</f>
        <v>#VALUE!</v>
      </c>
      <c r="P1484" s="22" t="e">
        <f>VLOOKUP($G1484,Temp!$A:$C,P$1,FALSE)</f>
        <v>#VALUE!</v>
      </c>
      <c r="Q1484" s="22" t="e">
        <f>VLOOKUP($G1484,Temp!$A:$C,Q$1,FALSE)</f>
        <v>#VALUE!</v>
      </c>
      <c r="R1484" s="22" t="e">
        <f>VLOOKUP($G1484,Temp!$A:$C,R$1,FALSE)</f>
        <v>#VALUE!</v>
      </c>
      <c r="S1484" s="22" t="e">
        <f>VLOOKUP($G1484,Temp!$A:$C,S$1,FALSE)</f>
        <v>#VALUE!</v>
      </c>
      <c r="T1484" s="22" t="e">
        <f>VLOOKUP($G1484,Temp!$A:$C,T$1,FALSE)</f>
        <v>#VALUE!</v>
      </c>
      <c r="U1484" s="22" t="e">
        <f>VLOOKUP($G1484,Temp!$A:$C,U$1,FALSE)</f>
        <v>#VALUE!</v>
      </c>
      <c r="V1484" s="22" t="e">
        <f>VLOOKUP($G1484,Temp!$A:$C,V$1,FALSE)</f>
        <v>#VALUE!</v>
      </c>
      <c r="W1484" s="22" t="e">
        <f>VLOOKUP($G1484,Temp!$A:$C,W$1,FALSE)</f>
        <v>#VALUE!</v>
      </c>
      <c r="X1484" s="22" t="e">
        <f>VLOOKUP($G1484,Temp!$A:$C,X$1,FALSE)</f>
        <v>#VALUE!</v>
      </c>
      <c r="Y1484" s="22">
        <f>VLOOKUP($G1484,Temp!$A:$C,Y$1,FALSE)</f>
        <v>408</v>
      </c>
      <c r="Z1484" s="22">
        <f>VLOOKUP($G1484,Temp!$A:$C,Z$1,FALSE)</f>
        <v>0</v>
      </c>
      <c r="AA1484" s="22" t="e">
        <f>VLOOKUP($A1484,Searches!$A:$H,AA$1,FALSE)</f>
        <v>#N/A</v>
      </c>
      <c r="AB1484" s="22" t="e">
        <f>VLOOKUP($A1484,Searches!$A:$H,AB$1,FALSE)</f>
        <v>#N/A</v>
      </c>
      <c r="AC1484" s="22" t="e">
        <f>VLOOKUP($A1484,Searches!$A:$H,AC$1,FALSE)</f>
        <v>#N/A</v>
      </c>
      <c r="AD1484" s="22" t="e">
        <f>VLOOKUP($A1484,Searches!$A:$H,AD$1,FALSE)</f>
        <v>#N/A</v>
      </c>
      <c r="AE1484" s="22" t="e">
        <f>VLOOKUP($A1484,Searches!$A:$H,AE$1,FALSE)</f>
        <v>#N/A</v>
      </c>
      <c r="AF1484" s="22" t="e">
        <f>VLOOKUP($A1484,Searches!$A:$H,AF$1,FALSE)</f>
        <v>#N/A</v>
      </c>
      <c r="AG1484" s="22" t="e">
        <f>VLOOKUP($A1484,Searches!$A:$H,AG$1,FALSE)</f>
        <v>#N/A</v>
      </c>
      <c r="AH1484" s="22" t="str">
        <f>VLOOKUP($G1484,Temp!$D:$F,AH$1,FALSE)</f>
        <v>verisys.com</v>
      </c>
      <c r="AI1484" s="22" t="str">
        <f>VLOOKUP($G1484,Temp!$D:$F,AI$1,FALSE)</f>
        <v>HubSpot</v>
      </c>
      <c r="AJ1484" s="22" t="str">
        <f>VLOOKUP($G1484,Temp!$D:$F,AJ$1,FALSE)</f>
        <v>WordPress</v>
      </c>
    </row>
    <row r="1485" spans="1:36" ht="16" x14ac:dyDescent="0.2">
      <c r="A1485" s="8" t="str">
        <f t="shared" si="23"/>
        <v>Dan Rosenberg MediaMath</v>
      </c>
      <c r="B1485" s="8" t="s">
        <v>362</v>
      </c>
      <c r="C1485" s="8" t="s">
        <v>7919</v>
      </c>
      <c r="D1485" s="8" t="s">
        <v>3339</v>
      </c>
      <c r="E1485" s="8" t="s">
        <v>7920</v>
      </c>
      <c r="F1485" s="8" t="s">
        <v>7921</v>
      </c>
      <c r="G1485" s="12" t="s">
        <v>3285</v>
      </c>
      <c r="H1485" s="22" t="str">
        <f>VLOOKUP($G1485,Temp!$A:$C,H$1,FALSE)</f>
        <v>bit.ly</v>
      </c>
      <c r="I1485" s="22" t="e">
        <f>VLOOKUP($G1485,Temp!$A:$C,I$1,FALSE)</f>
        <v>#VALUE!</v>
      </c>
      <c r="J1485" s="22" t="e">
        <f>VLOOKUP($G1485,Temp!$A:$C,J$1,FALSE)</f>
        <v>#VALUE!</v>
      </c>
      <c r="K1485" s="22" t="e">
        <f>VLOOKUP($G1485,Temp!$A:$C,K$1,FALSE)</f>
        <v>#VALUE!</v>
      </c>
      <c r="L1485" s="22" t="e">
        <f>VLOOKUP($G1485,Temp!$A:$C,L$1,FALSE)</f>
        <v>#VALUE!</v>
      </c>
      <c r="M1485" s="22" t="e">
        <f>VLOOKUP($G1485,Temp!$A:$C,M$1,FALSE)</f>
        <v>#VALUE!</v>
      </c>
      <c r="N1485" s="22" t="e">
        <f>VLOOKUP($G1485,Temp!$A:$C,N$1,FALSE)</f>
        <v>#VALUE!</v>
      </c>
      <c r="O1485" s="22" t="e">
        <f>VLOOKUP($G1485,Temp!$A:$C,O$1,FALSE)</f>
        <v>#VALUE!</v>
      </c>
      <c r="P1485" s="22" t="e">
        <f>VLOOKUP($G1485,Temp!$A:$C,P$1,FALSE)</f>
        <v>#VALUE!</v>
      </c>
      <c r="Q1485" s="22" t="e">
        <f>VLOOKUP($G1485,Temp!$A:$C,Q$1,FALSE)</f>
        <v>#VALUE!</v>
      </c>
      <c r="R1485" s="22" t="e">
        <f>VLOOKUP($G1485,Temp!$A:$C,R$1,FALSE)</f>
        <v>#VALUE!</v>
      </c>
      <c r="S1485" s="22" t="e">
        <f>VLOOKUP($G1485,Temp!$A:$C,S$1,FALSE)</f>
        <v>#VALUE!</v>
      </c>
      <c r="T1485" s="22" t="e">
        <f>VLOOKUP($G1485,Temp!$A:$C,T$1,FALSE)</f>
        <v>#VALUE!</v>
      </c>
      <c r="U1485" s="22" t="e">
        <f>VLOOKUP($G1485,Temp!$A:$C,U$1,FALSE)</f>
        <v>#VALUE!</v>
      </c>
      <c r="V1485" s="22" t="e">
        <f>VLOOKUP($G1485,Temp!$A:$C,V$1,FALSE)</f>
        <v>#VALUE!</v>
      </c>
      <c r="W1485" s="22" t="e">
        <f>VLOOKUP($G1485,Temp!$A:$C,W$1,FALSE)</f>
        <v>#VALUE!</v>
      </c>
      <c r="X1485" s="22" t="e">
        <f>VLOOKUP($G1485,Temp!$A:$C,X$1,FALSE)</f>
        <v>#VALUE!</v>
      </c>
      <c r="Y1485" s="22">
        <f>VLOOKUP($G1485,Temp!$A:$C,Y$1,FALSE)</f>
        <v>24800</v>
      </c>
      <c r="Z1485" s="22">
        <f>VLOOKUP($G1485,Temp!$A:$C,Z$1,FALSE)</f>
        <v>1</v>
      </c>
      <c r="AA1485" s="22" t="str">
        <f>VLOOKUP($A1485,Searches!$A:$H,AA$1,FALSE)</f>
        <v>Dan Rosenberg</v>
      </c>
      <c r="AB1485" s="22" t="str">
        <f>VLOOKUP($A1485,Searches!$A:$H,AB$1,FALSE)</f>
        <v>MediaMath</v>
      </c>
      <c r="AC1485" s="22" t="str">
        <f>VLOOKUP($A1485,Searches!$A:$H,AC$1,FALSE)</f>
        <v>Chief Marketing &amp; Strategy Officer</v>
      </c>
      <c r="AD1485" s="22" t="str">
        <f>VLOOKUP($A1485,Searches!$A:$H,AD$1,FALSE)</f>
        <v>2nd</v>
      </c>
      <c r="AE1485" s="22" t="str">
        <f>VLOOKUP($A1485,Searches!$A:$H,AE$1,FALSE)</f>
        <v/>
      </c>
      <c r="AF1485" s="22" t="str">
        <f>VLOOKUP($A1485,Searches!$A:$H,AF$1,FALSE)</f>
        <v>Greater New York City Area</v>
      </c>
      <c r="AG1485" s="22" t="str">
        <f>VLOOKUP($A1485,Searches!$A:$H,AG$1,FALSE)</f>
        <v>https://www.linkedin.com/sales/profile/109376,IXF1,NAME_SEARCH?moduleKey=peopleSearchResults&amp;pageKey=sales-search3-people-refinement&amp;contextId=60BC92C971D70515801E49D6842B0000&amp;requestId=b43f8152-d8d8-44e5-873f-45e88d369eea&amp;action=CLICK&amp;target=urn%3Ali%3AsalesLead%3A(-1%2C109376)&amp;pageNumber=18&amp;targetEl=profilelink&amp;position=21&amp;trk=lss-serp-result-lead_photo</v>
      </c>
      <c r="AH1485" s="22" t="str">
        <f>VLOOKUP($G1485,Temp!$D:$F,AH$1,FALSE)</f>
        <v>bit.ly</v>
      </c>
      <c r="AI1485" s="22" t="str">
        <f>VLOOKUP($G1485,Temp!$D:$F,AI$1,FALSE)</f>
        <v>Marketo</v>
      </c>
      <c r="AJ1485" s="22" t="str">
        <f>VLOOKUP($G1485,Temp!$D:$F,AJ$1,FALSE)</f>
        <v>WordPress</v>
      </c>
    </row>
    <row r="1486" spans="1:36" ht="16" x14ac:dyDescent="0.2">
      <c r="A1486" s="8" t="str">
        <f t="shared" si="23"/>
        <v>Elizabeth Layne Appear Here</v>
      </c>
      <c r="B1486" s="8" t="s">
        <v>454</v>
      </c>
      <c r="C1486" s="8" t="s">
        <v>10156</v>
      </c>
      <c r="D1486" s="8" t="s">
        <v>42</v>
      </c>
      <c r="E1486" s="8" t="s">
        <v>10157</v>
      </c>
      <c r="F1486" s="8" t="s">
        <v>10158</v>
      </c>
      <c r="G1486" s="12" t="s">
        <v>9572</v>
      </c>
      <c r="H1486" s="22" t="str">
        <f>VLOOKUP($G1486,Temp!$A:$C,H$1,FALSE)</f>
        <v>appearhere.co.uk</v>
      </c>
      <c r="I1486" s="22" t="e">
        <f>VLOOKUP($G1486,Temp!$A:$C,I$1,FALSE)</f>
        <v>#VALUE!</v>
      </c>
      <c r="J1486" s="22" t="e">
        <f>VLOOKUP($G1486,Temp!$A:$C,J$1,FALSE)</f>
        <v>#VALUE!</v>
      </c>
      <c r="K1486" s="22" t="e">
        <f>VLOOKUP($G1486,Temp!$A:$C,K$1,FALSE)</f>
        <v>#VALUE!</v>
      </c>
      <c r="L1486" s="22" t="e">
        <f>VLOOKUP($G1486,Temp!$A:$C,L$1,FALSE)</f>
        <v>#VALUE!</v>
      </c>
      <c r="M1486" s="22" t="e">
        <f>VLOOKUP($G1486,Temp!$A:$C,M$1,FALSE)</f>
        <v>#VALUE!</v>
      </c>
      <c r="N1486" s="22" t="e">
        <f>VLOOKUP($G1486,Temp!$A:$C,N$1,FALSE)</f>
        <v>#VALUE!</v>
      </c>
      <c r="O1486" s="22" t="e">
        <f>VLOOKUP($G1486,Temp!$A:$C,O$1,FALSE)</f>
        <v>#VALUE!</v>
      </c>
      <c r="P1486" s="22" t="e">
        <f>VLOOKUP($G1486,Temp!$A:$C,P$1,FALSE)</f>
        <v>#VALUE!</v>
      </c>
      <c r="Q1486" s="22" t="e">
        <f>VLOOKUP($G1486,Temp!$A:$C,Q$1,FALSE)</f>
        <v>#VALUE!</v>
      </c>
      <c r="R1486" s="22" t="e">
        <f>VLOOKUP($G1486,Temp!$A:$C,R$1,FALSE)</f>
        <v>#VALUE!</v>
      </c>
      <c r="S1486" s="22" t="e">
        <f>VLOOKUP($G1486,Temp!$A:$C,S$1,FALSE)</f>
        <v>#VALUE!</v>
      </c>
      <c r="T1486" s="22" t="e">
        <f>VLOOKUP($G1486,Temp!$A:$C,T$1,FALSE)</f>
        <v>#VALUE!</v>
      </c>
      <c r="U1486" s="22" t="e">
        <f>VLOOKUP($G1486,Temp!$A:$C,U$1,FALSE)</f>
        <v>#VALUE!</v>
      </c>
      <c r="V1486" s="22" t="e">
        <f>VLOOKUP($G1486,Temp!$A:$C,V$1,FALSE)</f>
        <v>#VALUE!</v>
      </c>
      <c r="W1486" s="22" t="e">
        <f>VLOOKUP($G1486,Temp!$A:$C,W$1,FALSE)</f>
        <v>#VALUE!</v>
      </c>
      <c r="X1486" s="22" t="e">
        <f>VLOOKUP($G1486,Temp!$A:$C,X$1,FALSE)</f>
        <v>#VALUE!</v>
      </c>
      <c r="Y1486" s="22">
        <f>VLOOKUP($G1486,Temp!$A:$C,Y$1,FALSE)</f>
        <v>10</v>
      </c>
      <c r="Z1486" s="22">
        <f>VLOOKUP($G1486,Temp!$A:$C,Z$1,FALSE)</f>
        <v>0</v>
      </c>
      <c r="AA1486" s="22" t="e">
        <f>VLOOKUP($A1486,Searches!$A:$H,AA$1,FALSE)</f>
        <v>#N/A</v>
      </c>
      <c r="AB1486" s="22" t="e">
        <f>VLOOKUP($A1486,Searches!$A:$H,AB$1,FALSE)</f>
        <v>#N/A</v>
      </c>
      <c r="AC1486" s="22" t="e">
        <f>VLOOKUP($A1486,Searches!$A:$H,AC$1,FALSE)</f>
        <v>#N/A</v>
      </c>
      <c r="AD1486" s="22" t="e">
        <f>VLOOKUP($A1486,Searches!$A:$H,AD$1,FALSE)</f>
        <v>#N/A</v>
      </c>
      <c r="AE1486" s="22" t="e">
        <f>VLOOKUP($A1486,Searches!$A:$H,AE$1,FALSE)</f>
        <v>#N/A</v>
      </c>
      <c r="AF1486" s="22" t="e">
        <f>VLOOKUP($A1486,Searches!$A:$H,AF$1,FALSE)</f>
        <v>#N/A</v>
      </c>
      <c r="AG1486" s="22" t="e">
        <f>VLOOKUP($A1486,Searches!$A:$H,AG$1,FALSE)</f>
        <v>#N/A</v>
      </c>
      <c r="AH1486" s="22" t="e">
        <f>VLOOKUP($G1486,Temp!$D:$F,AH$1,FALSE)</f>
        <v>#N/A</v>
      </c>
      <c r="AI1486" s="22" t="e">
        <f>VLOOKUP($G1486,Temp!$D:$F,AI$1,FALSE)</f>
        <v>#N/A</v>
      </c>
      <c r="AJ1486" s="22" t="e">
        <f>VLOOKUP($G1486,Temp!$D:$F,AJ$1,FALSE)</f>
        <v>#N/A</v>
      </c>
    </row>
    <row r="1487" spans="1:36" ht="16" x14ac:dyDescent="0.2">
      <c r="A1487" s="8" t="str">
        <f t="shared" si="23"/>
        <v>Jay Allardyce GE Digital</v>
      </c>
      <c r="B1487" s="8" t="s">
        <v>2239</v>
      </c>
      <c r="C1487" s="8" t="s">
        <v>10163</v>
      </c>
      <c r="D1487" s="8" t="s">
        <v>548</v>
      </c>
      <c r="E1487" s="8" t="s">
        <v>10164</v>
      </c>
      <c r="F1487" s="8" t="s">
        <v>952</v>
      </c>
      <c r="G1487" s="12" t="s">
        <v>922</v>
      </c>
      <c r="H1487" s="22" t="str">
        <f>VLOOKUP($G1487,Temp!$A:$C,H$1,FALSE)</f>
        <v>ge.com</v>
      </c>
      <c r="I1487" s="22" t="e">
        <f>VLOOKUP($G1487,Temp!$A:$C,I$1,FALSE)</f>
        <v>#VALUE!</v>
      </c>
      <c r="J1487" s="22" t="e">
        <f>VLOOKUP($G1487,Temp!$A:$C,J$1,FALSE)</f>
        <v>#VALUE!</v>
      </c>
      <c r="K1487" s="22" t="e">
        <f>VLOOKUP($G1487,Temp!$A:$C,K$1,FALSE)</f>
        <v>#VALUE!</v>
      </c>
      <c r="L1487" s="22" t="e">
        <f>VLOOKUP($G1487,Temp!$A:$C,L$1,FALSE)</f>
        <v>#VALUE!</v>
      </c>
      <c r="M1487" s="22" t="e">
        <f>VLOOKUP($G1487,Temp!$A:$C,M$1,FALSE)</f>
        <v>#VALUE!</v>
      </c>
      <c r="N1487" s="22" t="e">
        <f>VLOOKUP($G1487,Temp!$A:$C,N$1,FALSE)</f>
        <v>#VALUE!</v>
      </c>
      <c r="O1487" s="22" t="e">
        <f>VLOOKUP($G1487,Temp!$A:$C,O$1,FALSE)</f>
        <v>#VALUE!</v>
      </c>
      <c r="P1487" s="22" t="e">
        <f>VLOOKUP($G1487,Temp!$A:$C,P$1,FALSE)</f>
        <v>#VALUE!</v>
      </c>
      <c r="Q1487" s="22" t="e">
        <f>VLOOKUP($G1487,Temp!$A:$C,Q$1,FALSE)</f>
        <v>#VALUE!</v>
      </c>
      <c r="R1487" s="22" t="e">
        <f>VLOOKUP($G1487,Temp!$A:$C,R$1,FALSE)</f>
        <v>#VALUE!</v>
      </c>
      <c r="S1487" s="22" t="e">
        <f>VLOOKUP($G1487,Temp!$A:$C,S$1,FALSE)</f>
        <v>#VALUE!</v>
      </c>
      <c r="T1487" s="22" t="e">
        <f>VLOOKUP($G1487,Temp!$A:$C,T$1,FALSE)</f>
        <v>#VALUE!</v>
      </c>
      <c r="U1487" s="22" t="e">
        <f>VLOOKUP($G1487,Temp!$A:$C,U$1,FALSE)</f>
        <v>#VALUE!</v>
      </c>
      <c r="V1487" s="22" t="e">
        <f>VLOOKUP($G1487,Temp!$A:$C,V$1,FALSE)</f>
        <v>#VALUE!</v>
      </c>
      <c r="W1487" s="22" t="e">
        <f>VLOOKUP($G1487,Temp!$A:$C,W$1,FALSE)</f>
        <v>#VALUE!</v>
      </c>
      <c r="X1487" s="22" t="e">
        <f>VLOOKUP($G1487,Temp!$A:$C,X$1,FALSE)</f>
        <v>#VALUE!</v>
      </c>
      <c r="Y1487" s="22">
        <f>VLOOKUP($G1487,Temp!$A:$C,Y$1,FALSE)</f>
        <v>632000</v>
      </c>
      <c r="Z1487" s="22">
        <f>VLOOKUP($G1487,Temp!$A:$C,Z$1,FALSE)</f>
        <v>20700</v>
      </c>
      <c r="AA1487" s="22" t="e">
        <f>VLOOKUP($A1487,Searches!$A:$H,AA$1,FALSE)</f>
        <v>#N/A</v>
      </c>
      <c r="AB1487" s="22" t="e">
        <f>VLOOKUP($A1487,Searches!$A:$H,AB$1,FALSE)</f>
        <v>#N/A</v>
      </c>
      <c r="AC1487" s="22" t="e">
        <f>VLOOKUP($A1487,Searches!$A:$H,AC$1,FALSE)</f>
        <v>#N/A</v>
      </c>
      <c r="AD1487" s="22" t="e">
        <f>VLOOKUP($A1487,Searches!$A:$H,AD$1,FALSE)</f>
        <v>#N/A</v>
      </c>
      <c r="AE1487" s="22" t="e">
        <f>VLOOKUP($A1487,Searches!$A:$H,AE$1,FALSE)</f>
        <v>#N/A</v>
      </c>
      <c r="AF1487" s="22" t="e">
        <f>VLOOKUP($A1487,Searches!$A:$H,AF$1,FALSE)</f>
        <v>#N/A</v>
      </c>
      <c r="AG1487" s="22" t="e">
        <f>VLOOKUP($A1487,Searches!$A:$H,AG$1,FALSE)</f>
        <v>#N/A</v>
      </c>
      <c r="AH1487" s="22" t="str">
        <f>VLOOKUP($G1487,Temp!$D:$F,AH$1,FALSE)</f>
        <v>ge.com</v>
      </c>
      <c r="AI1487" s="22" t="str">
        <f>VLOOKUP($G1487,Temp!$D:$F,AI$1,FALSE)</f>
        <v>Marketo</v>
      </c>
      <c r="AJ1487" s="22" t="str">
        <f>VLOOKUP($G1487,Temp!$D:$F,AJ$1,FALSE)</f>
        <v>WordPress</v>
      </c>
    </row>
    <row r="1488" spans="1:36" ht="16" x14ac:dyDescent="0.2">
      <c r="A1488" s="8" t="str">
        <f t="shared" si="23"/>
        <v>Bobby Patrick UiPath - Robotic Process Automation</v>
      </c>
      <c r="B1488" s="8" t="s">
        <v>708</v>
      </c>
      <c r="C1488" s="8" t="s">
        <v>709</v>
      </c>
      <c r="D1488" s="8" t="s">
        <v>42</v>
      </c>
      <c r="E1488" s="8" t="s">
        <v>710</v>
      </c>
      <c r="F1488" s="8" t="s">
        <v>711</v>
      </c>
      <c r="G1488" s="12" t="s">
        <v>712</v>
      </c>
      <c r="H1488" s="22" t="str">
        <f>VLOOKUP($G1488,Temp!$A:$C,H$1,FALSE)</f>
        <v>uipath.com</v>
      </c>
      <c r="I1488" s="22" t="e">
        <f>VLOOKUP($G1488,Temp!$A:$C,I$1,FALSE)</f>
        <v>#VALUE!</v>
      </c>
      <c r="J1488" s="22" t="e">
        <f>VLOOKUP($G1488,Temp!$A:$C,J$1,FALSE)</f>
        <v>#VALUE!</v>
      </c>
      <c r="K1488" s="22" t="e">
        <f>VLOOKUP($G1488,Temp!$A:$C,K$1,FALSE)</f>
        <v>#VALUE!</v>
      </c>
      <c r="L1488" s="22" t="e">
        <f>VLOOKUP($G1488,Temp!$A:$C,L$1,FALSE)</f>
        <v>#VALUE!</v>
      </c>
      <c r="M1488" s="22" t="e">
        <f>VLOOKUP($G1488,Temp!$A:$C,M$1,FALSE)</f>
        <v>#VALUE!</v>
      </c>
      <c r="N1488" s="22" t="e">
        <f>VLOOKUP($G1488,Temp!$A:$C,N$1,FALSE)</f>
        <v>#VALUE!</v>
      </c>
      <c r="O1488" s="22" t="e">
        <f>VLOOKUP($G1488,Temp!$A:$C,O$1,FALSE)</f>
        <v>#VALUE!</v>
      </c>
      <c r="P1488" s="22" t="e">
        <f>VLOOKUP($G1488,Temp!$A:$C,P$1,FALSE)</f>
        <v>#VALUE!</v>
      </c>
      <c r="Q1488" s="22" t="e">
        <f>VLOOKUP($G1488,Temp!$A:$C,Q$1,FALSE)</f>
        <v>#VALUE!</v>
      </c>
      <c r="R1488" s="22" t="e">
        <f>VLOOKUP($G1488,Temp!$A:$C,R$1,FALSE)</f>
        <v>#VALUE!</v>
      </c>
      <c r="S1488" s="22" t="e">
        <f>VLOOKUP($G1488,Temp!$A:$C,S$1,FALSE)</f>
        <v>#VALUE!</v>
      </c>
      <c r="T1488" s="22" t="e">
        <f>VLOOKUP($G1488,Temp!$A:$C,T$1,FALSE)</f>
        <v>#VALUE!</v>
      </c>
      <c r="U1488" s="22" t="e">
        <f>VLOOKUP($G1488,Temp!$A:$C,U$1,FALSE)</f>
        <v>#VALUE!</v>
      </c>
      <c r="V1488" s="22" t="e">
        <f>VLOOKUP($G1488,Temp!$A:$C,V$1,FALSE)</f>
        <v>#VALUE!</v>
      </c>
      <c r="W1488" s="22" t="e">
        <f>VLOOKUP($G1488,Temp!$A:$C,W$1,FALSE)</f>
        <v>#VALUE!</v>
      </c>
      <c r="X1488" s="22" t="e">
        <f>VLOOKUP($G1488,Temp!$A:$C,X$1,FALSE)</f>
        <v>#VALUE!</v>
      </c>
      <c r="Y1488" s="22">
        <f>VLOOKUP($G1488,Temp!$A:$C,Y$1,FALSE)</f>
        <v>0</v>
      </c>
      <c r="Z1488" s="22">
        <f>VLOOKUP($G1488,Temp!$A:$C,Z$1,FALSE)</f>
        <v>0</v>
      </c>
      <c r="AA1488" s="22" t="e">
        <f>VLOOKUP($A1488,Searches!$A:$H,AA$1,FALSE)</f>
        <v>#N/A</v>
      </c>
      <c r="AB1488" s="22" t="e">
        <f>VLOOKUP($A1488,Searches!$A:$H,AB$1,FALSE)</f>
        <v>#N/A</v>
      </c>
      <c r="AC1488" s="22" t="e">
        <f>VLOOKUP($A1488,Searches!$A:$H,AC$1,FALSE)</f>
        <v>#N/A</v>
      </c>
      <c r="AD1488" s="22" t="e">
        <f>VLOOKUP($A1488,Searches!$A:$H,AD$1,FALSE)</f>
        <v>#N/A</v>
      </c>
      <c r="AE1488" s="22" t="e">
        <f>VLOOKUP($A1488,Searches!$A:$H,AE$1,FALSE)</f>
        <v>#N/A</v>
      </c>
      <c r="AF1488" s="22" t="e">
        <f>VLOOKUP($A1488,Searches!$A:$H,AF$1,FALSE)</f>
        <v>#N/A</v>
      </c>
      <c r="AG1488" s="22" t="e">
        <f>VLOOKUP($A1488,Searches!$A:$H,AG$1,FALSE)</f>
        <v>#N/A</v>
      </c>
      <c r="AH1488" s="22" t="e">
        <f>VLOOKUP($G1488,Temp!$D:$F,AH$1,FALSE)</f>
        <v>#N/A</v>
      </c>
      <c r="AI1488" s="22" t="e">
        <f>VLOOKUP($G1488,Temp!$D:$F,AI$1,FALSE)</f>
        <v>#N/A</v>
      </c>
      <c r="AJ1488" s="22" t="e">
        <f>VLOOKUP($G1488,Temp!$D:$F,AJ$1,FALSE)</f>
        <v>#N/A</v>
      </c>
    </row>
    <row r="1489" spans="1:36" ht="16" x14ac:dyDescent="0.2">
      <c r="A1489" s="8" t="str">
        <f t="shared" si="23"/>
        <v>Greg Isaacs Branded Entertainment Network</v>
      </c>
      <c r="B1489" s="8" t="s">
        <v>6075</v>
      </c>
      <c r="C1489" s="8" t="s">
        <v>8940</v>
      </c>
      <c r="D1489" s="8" t="s">
        <v>5438</v>
      </c>
      <c r="E1489" s="8" t="s">
        <v>10166</v>
      </c>
      <c r="F1489" s="8" t="s">
        <v>10167</v>
      </c>
      <c r="G1489" s="12" t="s">
        <v>9605</v>
      </c>
      <c r="H1489" s="22" t="str">
        <f>VLOOKUP($G1489,Temp!$A:$C,H$1,FALSE)</f>
        <v>productplacement.com</v>
      </c>
      <c r="I1489" s="22" t="e">
        <f>VLOOKUP($G1489,Temp!$A:$C,I$1,FALSE)</f>
        <v>#VALUE!</v>
      </c>
      <c r="J1489" s="22" t="e">
        <f>VLOOKUP($G1489,Temp!$A:$C,J$1,FALSE)</f>
        <v>#VALUE!</v>
      </c>
      <c r="K1489" s="22" t="e">
        <f>VLOOKUP($G1489,Temp!$A:$C,K$1,FALSE)</f>
        <v>#VALUE!</v>
      </c>
      <c r="L1489" s="22" t="e">
        <f>VLOOKUP($G1489,Temp!$A:$C,L$1,FALSE)</f>
        <v>#VALUE!</v>
      </c>
      <c r="M1489" s="22" t="e">
        <f>VLOOKUP($G1489,Temp!$A:$C,M$1,FALSE)</f>
        <v>#VALUE!</v>
      </c>
      <c r="N1489" s="22" t="e">
        <f>VLOOKUP($G1489,Temp!$A:$C,N$1,FALSE)</f>
        <v>#VALUE!</v>
      </c>
      <c r="O1489" s="22" t="e">
        <f>VLOOKUP($G1489,Temp!$A:$C,O$1,FALSE)</f>
        <v>#VALUE!</v>
      </c>
      <c r="P1489" s="22" t="e">
        <f>VLOOKUP($G1489,Temp!$A:$C,P$1,FALSE)</f>
        <v>#VALUE!</v>
      </c>
      <c r="Q1489" s="22" t="e">
        <f>VLOOKUP($G1489,Temp!$A:$C,Q$1,FALSE)</f>
        <v>#VALUE!</v>
      </c>
      <c r="R1489" s="22" t="e">
        <f>VLOOKUP($G1489,Temp!$A:$C,R$1,FALSE)</f>
        <v>#VALUE!</v>
      </c>
      <c r="S1489" s="22" t="e">
        <f>VLOOKUP($G1489,Temp!$A:$C,S$1,FALSE)</f>
        <v>#VALUE!</v>
      </c>
      <c r="T1489" s="22" t="e">
        <f>VLOOKUP($G1489,Temp!$A:$C,T$1,FALSE)</f>
        <v>#VALUE!</v>
      </c>
      <c r="U1489" s="22" t="e">
        <f>VLOOKUP($G1489,Temp!$A:$C,U$1,FALSE)</f>
        <v>#VALUE!</v>
      </c>
      <c r="V1489" s="22" t="e">
        <f>VLOOKUP($G1489,Temp!$A:$C,V$1,FALSE)</f>
        <v>#VALUE!</v>
      </c>
      <c r="W1489" s="22" t="e">
        <f>VLOOKUP($G1489,Temp!$A:$C,W$1,FALSE)</f>
        <v>#VALUE!</v>
      </c>
      <c r="X1489" s="22" t="e">
        <f>VLOOKUP($G1489,Temp!$A:$C,X$1,FALSE)</f>
        <v>#VALUE!</v>
      </c>
      <c r="Y1489" s="22">
        <f>VLOOKUP($G1489,Temp!$A:$C,Y$1,FALSE)</f>
        <v>251</v>
      </c>
      <c r="Z1489" s="22">
        <f>VLOOKUP($G1489,Temp!$A:$C,Z$1,FALSE)</f>
        <v>464</v>
      </c>
      <c r="AA1489" s="22" t="str">
        <f>VLOOKUP($A1489,Searches!$A:$H,AA$1,FALSE)</f>
        <v>Greg Isaacs</v>
      </c>
      <c r="AB1489" s="22" t="str">
        <f>VLOOKUP($A1489,Searches!$A:$H,AB$1,FALSE)</f>
        <v>Branded Entertainment Network</v>
      </c>
      <c r="AC1489" s="22" t="str">
        <f>VLOOKUP($A1489,Searches!$A:$H,AC$1,FALSE)</f>
        <v>Chief Product &amp; Marketing Officer</v>
      </c>
      <c r="AD1489" s="22" t="str">
        <f>VLOOKUP($A1489,Searches!$A:$H,AD$1,FALSE)</f>
        <v>2nd</v>
      </c>
      <c r="AE1489" s="22" t="str">
        <f>VLOOKUP($A1489,Searches!$A:$H,AE$1,FALSE)</f>
        <v/>
      </c>
      <c r="AF1489" s="22" t="str">
        <f>VLOOKUP($A1489,Searches!$A:$H,AF$1,FALSE)</f>
        <v>Greater Los Angeles Area</v>
      </c>
      <c r="AG1489" s="22" t="str">
        <f>VLOOKUP($A1489,Searches!$A:$H,AG$1,FALSE)</f>
        <v>https://www.linkedin.com/sales/profile/12948,jACh,NAME_SEARCH?moduleKey=peopleSearchResults&amp;pageKey=sales-search3-people-refinement&amp;contextId=60BC92C971D70515801E49D6842B0000&amp;requestId=ab789414-639b-43c8-88b1-6f560858d416&amp;action=CLICK&amp;target=urn%3Ali%3AsalesLead%3A(-1%2C12948)&amp;pageNumber=26&amp;targetEl=profilelink&amp;position=14&amp;trk=lss-serp-result-lead_photo</v>
      </c>
      <c r="AH1489" s="22" t="e">
        <f>VLOOKUP($G1489,Temp!$D:$F,AH$1,FALSE)</f>
        <v>#N/A</v>
      </c>
      <c r="AI1489" s="22" t="e">
        <f>VLOOKUP($G1489,Temp!$D:$F,AI$1,FALSE)</f>
        <v>#N/A</v>
      </c>
      <c r="AJ1489" s="22" t="e">
        <f>VLOOKUP($G1489,Temp!$D:$F,AJ$1,FALSE)</f>
        <v>#N/A</v>
      </c>
    </row>
    <row r="1490" spans="1:36" ht="16" x14ac:dyDescent="0.2">
      <c r="A1490" s="8" t="str">
        <f t="shared" si="23"/>
        <v>Jairo Romero Acquia</v>
      </c>
      <c r="B1490" s="8" t="s">
        <v>8204</v>
      </c>
      <c r="C1490" s="8" t="s">
        <v>8205</v>
      </c>
      <c r="D1490" s="8" t="s">
        <v>304</v>
      </c>
      <c r="E1490" s="8" t="s">
        <v>8206</v>
      </c>
      <c r="F1490" s="8" t="s">
        <v>6934</v>
      </c>
      <c r="G1490" s="12" t="s">
        <v>6519</v>
      </c>
      <c r="H1490" s="22" t="str">
        <f>VLOOKUP($G1490,Temp!$A:$C,H$1,FALSE)</f>
        <v>acquia.com</v>
      </c>
      <c r="I1490" s="22" t="e">
        <f>VLOOKUP($G1490,Temp!$A:$C,I$1,FALSE)</f>
        <v>#VALUE!</v>
      </c>
      <c r="J1490" s="22" t="e">
        <f>VLOOKUP($G1490,Temp!$A:$C,J$1,FALSE)</f>
        <v>#VALUE!</v>
      </c>
      <c r="K1490" s="22" t="e">
        <f>VLOOKUP($G1490,Temp!$A:$C,K$1,FALSE)</f>
        <v>#VALUE!</v>
      </c>
      <c r="L1490" s="22" t="e">
        <f>VLOOKUP($G1490,Temp!$A:$C,L$1,FALSE)</f>
        <v>#VALUE!</v>
      </c>
      <c r="M1490" s="22" t="e">
        <f>VLOOKUP($G1490,Temp!$A:$C,M$1,FALSE)</f>
        <v>#VALUE!</v>
      </c>
      <c r="N1490" s="22" t="e">
        <f>VLOOKUP($G1490,Temp!$A:$C,N$1,FALSE)</f>
        <v>#VALUE!</v>
      </c>
      <c r="O1490" s="22" t="e">
        <f>VLOOKUP($G1490,Temp!$A:$C,O$1,FALSE)</f>
        <v>#VALUE!</v>
      </c>
      <c r="P1490" s="22" t="e">
        <f>VLOOKUP($G1490,Temp!$A:$C,P$1,FALSE)</f>
        <v>#VALUE!</v>
      </c>
      <c r="Q1490" s="22" t="e">
        <f>VLOOKUP($G1490,Temp!$A:$C,Q$1,FALSE)</f>
        <v>#VALUE!</v>
      </c>
      <c r="R1490" s="22" t="e">
        <f>VLOOKUP($G1490,Temp!$A:$C,R$1,FALSE)</f>
        <v>#VALUE!</v>
      </c>
      <c r="S1490" s="22" t="e">
        <f>VLOOKUP($G1490,Temp!$A:$C,S$1,FALSE)</f>
        <v>#VALUE!</v>
      </c>
      <c r="T1490" s="22" t="e">
        <f>VLOOKUP($G1490,Temp!$A:$C,T$1,FALSE)</f>
        <v>#VALUE!</v>
      </c>
      <c r="U1490" s="22" t="e">
        <f>VLOOKUP($G1490,Temp!$A:$C,U$1,FALSE)</f>
        <v>#VALUE!</v>
      </c>
      <c r="V1490" s="22" t="e">
        <f>VLOOKUP($G1490,Temp!$A:$C,V$1,FALSE)</f>
        <v>#VALUE!</v>
      </c>
      <c r="W1490" s="22" t="e">
        <f>VLOOKUP($G1490,Temp!$A:$C,W$1,FALSE)</f>
        <v>#VALUE!</v>
      </c>
      <c r="X1490" s="22" t="e">
        <f>VLOOKUP($G1490,Temp!$A:$C,X$1,FALSE)</f>
        <v>#VALUE!</v>
      </c>
      <c r="Y1490" s="22">
        <f>VLOOKUP($G1490,Temp!$A:$C,Y$1,FALSE)</f>
        <v>82100</v>
      </c>
      <c r="Z1490" s="22">
        <f>VLOOKUP($G1490,Temp!$A:$C,Z$1,FALSE)</f>
        <v>24700</v>
      </c>
      <c r="AA1490" s="22" t="str">
        <f>VLOOKUP($A1490,Searches!$A:$H,AA$1,FALSE)</f>
        <v>Jairo Romero</v>
      </c>
      <c r="AB1490" s="22" t="str">
        <f>VLOOKUP($A1490,Searches!$A:$H,AB$1,FALSE)</f>
        <v>Acquia</v>
      </c>
      <c r="AC1490" s="22" t="str">
        <f>VLOOKUP($A1490,Searches!$A:$H,AC$1,FALSE)</f>
        <v>Chief Revenue Officer</v>
      </c>
      <c r="AD1490" s="22" t="str">
        <f>VLOOKUP($A1490,Searches!$A:$H,AD$1,FALSE)</f>
        <v>2nd</v>
      </c>
      <c r="AE1490" s="22" t="str">
        <f>VLOOKUP($A1490,Searches!$A:$H,AE$1,FALSE)</f>
        <v>Open link</v>
      </c>
      <c r="AF1490" s="22" t="str">
        <f>VLOOKUP($A1490,Searches!$A:$H,AF$1,FALSE)</f>
        <v>Austin, Texas Area</v>
      </c>
      <c r="AG1490" s="22" t="str">
        <f>VLOOKUP($A1490,Searches!$A:$H,AG$1,FALSE)</f>
        <v>https://www.linkedin.com/sales/profile/5969204,wZvU,NAME_SEARCH?moduleKey=peopleSearchResults&amp;pageKey=sales-search3-people-refinement&amp;contextId=60BC92C971D70515801E49D6842B0000&amp;requestId=d7d5f999-ea42-434c-9cf5-f18a1052564e&amp;action=CLICK&amp;target=urn%3Ali%3AsalesLead%3A(-1%2C5969204)&amp;pageNumber=12&amp;targetEl=profilelink&amp;position=16&amp;trk=lss-serp-result-lead_photo</v>
      </c>
      <c r="AH1490" s="22" t="str">
        <f>VLOOKUP($G1490,Temp!$D:$F,AH$1,FALSE)</f>
        <v>acquia.com</v>
      </c>
      <c r="AI1490" s="22" t="str">
        <f>VLOOKUP($G1490,Temp!$D:$F,AI$1,FALSE)</f>
        <v>Marketo</v>
      </c>
      <c r="AJ1490" s="22" t="str">
        <f>VLOOKUP($G1490,Temp!$D:$F,AJ$1,FALSE)</f>
        <v>Drupal</v>
      </c>
    </row>
    <row r="1491" spans="1:36" ht="16" x14ac:dyDescent="0.2">
      <c r="A1491" s="8" t="str">
        <f t="shared" si="23"/>
        <v>Anshu Agarwal Cedexis</v>
      </c>
      <c r="B1491" s="8" t="s">
        <v>9682</v>
      </c>
      <c r="C1491" s="8" t="s">
        <v>9683</v>
      </c>
      <c r="D1491" s="8" t="s">
        <v>9684</v>
      </c>
      <c r="E1491" s="8" t="s">
        <v>9685</v>
      </c>
      <c r="F1491" s="8" t="s">
        <v>9686</v>
      </c>
      <c r="G1491" s="12" t="s">
        <v>9615</v>
      </c>
      <c r="H1491" s="22" t="str">
        <f>VLOOKUP($G1491,Temp!$A:$C,H$1,FALSE)</f>
        <v>cedexis.com</v>
      </c>
      <c r="I1491" s="22" t="e">
        <f>VLOOKUP($G1491,Temp!$A:$C,I$1,FALSE)</f>
        <v>#VALUE!</v>
      </c>
      <c r="J1491" s="22" t="e">
        <f>VLOOKUP($G1491,Temp!$A:$C,J$1,FALSE)</f>
        <v>#VALUE!</v>
      </c>
      <c r="K1491" s="22" t="e">
        <f>VLOOKUP($G1491,Temp!$A:$C,K$1,FALSE)</f>
        <v>#VALUE!</v>
      </c>
      <c r="L1491" s="22" t="e">
        <f>VLOOKUP($G1491,Temp!$A:$C,L$1,FALSE)</f>
        <v>#VALUE!</v>
      </c>
      <c r="M1491" s="22" t="e">
        <f>VLOOKUP($G1491,Temp!$A:$C,M$1,FALSE)</f>
        <v>#VALUE!</v>
      </c>
      <c r="N1491" s="22" t="e">
        <f>VLOOKUP($G1491,Temp!$A:$C,N$1,FALSE)</f>
        <v>#VALUE!</v>
      </c>
      <c r="O1491" s="22" t="e">
        <f>VLOOKUP($G1491,Temp!$A:$C,O$1,FALSE)</f>
        <v>#VALUE!</v>
      </c>
      <c r="P1491" s="22" t="e">
        <f>VLOOKUP($G1491,Temp!$A:$C,P$1,FALSE)</f>
        <v>#VALUE!</v>
      </c>
      <c r="Q1491" s="22" t="e">
        <f>VLOOKUP($G1491,Temp!$A:$C,Q$1,FALSE)</f>
        <v>#VALUE!</v>
      </c>
      <c r="R1491" s="22" t="e">
        <f>VLOOKUP($G1491,Temp!$A:$C,R$1,FALSE)</f>
        <v>#VALUE!</v>
      </c>
      <c r="S1491" s="22" t="e">
        <f>VLOOKUP($G1491,Temp!$A:$C,S$1,FALSE)</f>
        <v>#VALUE!</v>
      </c>
      <c r="T1491" s="22" t="e">
        <f>VLOOKUP($G1491,Temp!$A:$C,T$1,FALSE)</f>
        <v>#VALUE!</v>
      </c>
      <c r="U1491" s="22" t="e">
        <f>VLOOKUP($G1491,Temp!$A:$C,U$1,FALSE)</f>
        <v>#VALUE!</v>
      </c>
      <c r="V1491" s="22" t="e">
        <f>VLOOKUP($G1491,Temp!$A:$C,V$1,FALSE)</f>
        <v>#VALUE!</v>
      </c>
      <c r="W1491" s="22" t="e">
        <f>VLOOKUP($G1491,Temp!$A:$C,W$1,FALSE)</f>
        <v>#VALUE!</v>
      </c>
      <c r="X1491" s="22" t="e">
        <f>VLOOKUP($G1491,Temp!$A:$C,X$1,FALSE)</f>
        <v>#VALUE!</v>
      </c>
      <c r="Y1491" s="22">
        <f>VLOOKUP($G1491,Temp!$A:$C,Y$1,FALSE)</f>
        <v>424</v>
      </c>
      <c r="Z1491" s="22">
        <f>VLOOKUP($G1491,Temp!$A:$C,Z$1,FALSE)</f>
        <v>1100</v>
      </c>
      <c r="AA1491" s="22" t="e">
        <f>VLOOKUP($A1491,Searches!$A:$H,AA$1,FALSE)</f>
        <v>#N/A</v>
      </c>
      <c r="AB1491" s="22" t="e">
        <f>VLOOKUP($A1491,Searches!$A:$H,AB$1,FALSE)</f>
        <v>#N/A</v>
      </c>
      <c r="AC1491" s="22" t="e">
        <f>VLOOKUP($A1491,Searches!$A:$H,AC$1,FALSE)</f>
        <v>#N/A</v>
      </c>
      <c r="AD1491" s="22" t="e">
        <f>VLOOKUP($A1491,Searches!$A:$H,AD$1,FALSE)</f>
        <v>#N/A</v>
      </c>
      <c r="AE1491" s="22" t="e">
        <f>VLOOKUP($A1491,Searches!$A:$H,AE$1,FALSE)</f>
        <v>#N/A</v>
      </c>
      <c r="AF1491" s="22" t="e">
        <f>VLOOKUP($A1491,Searches!$A:$H,AF$1,FALSE)</f>
        <v>#N/A</v>
      </c>
      <c r="AG1491" s="22" t="e">
        <f>VLOOKUP($A1491,Searches!$A:$H,AG$1,FALSE)</f>
        <v>#N/A</v>
      </c>
      <c r="AH1491" s="22" t="str">
        <f>VLOOKUP($G1491,Temp!$D:$F,AH$1,FALSE)</f>
        <v>cedexis.com</v>
      </c>
      <c r="AI1491" s="22" t="str">
        <f>VLOOKUP($G1491,Temp!$D:$F,AI$1,FALSE)</f>
        <v>Marketo</v>
      </c>
      <c r="AJ1491" s="22" t="str">
        <f>VLOOKUP($G1491,Temp!$D:$F,AJ$1,FALSE)</f>
        <v>WordPress</v>
      </c>
    </row>
    <row r="1492" spans="1:36" ht="16" x14ac:dyDescent="0.2">
      <c r="A1492" s="8" t="str">
        <f t="shared" si="23"/>
        <v>Sam Allen Salesforce</v>
      </c>
      <c r="B1492" s="8" t="s">
        <v>7030</v>
      </c>
      <c r="C1492" s="8" t="s">
        <v>3749</v>
      </c>
      <c r="D1492" s="8" t="s">
        <v>10182</v>
      </c>
      <c r="E1492" s="8" t="s">
        <v>10183</v>
      </c>
      <c r="F1492" s="8" t="s">
        <v>9384</v>
      </c>
      <c r="G1492" s="12" t="s">
        <v>8653</v>
      </c>
      <c r="H1492" s="22" t="str">
        <f>VLOOKUP($G1492,Temp!$A:$C,H$1,FALSE)</f>
        <v>salesforce.com</v>
      </c>
      <c r="I1492" s="22" t="e">
        <f>VLOOKUP($G1492,Temp!$A:$C,I$1,FALSE)</f>
        <v>#VALUE!</v>
      </c>
      <c r="J1492" s="22" t="e">
        <f>VLOOKUP($G1492,Temp!$A:$C,J$1,FALSE)</f>
        <v>#VALUE!</v>
      </c>
      <c r="K1492" s="22" t="e">
        <f>VLOOKUP($G1492,Temp!$A:$C,K$1,FALSE)</f>
        <v>#VALUE!</v>
      </c>
      <c r="L1492" s="22" t="e">
        <f>VLOOKUP($G1492,Temp!$A:$C,L$1,FALSE)</f>
        <v>#VALUE!</v>
      </c>
      <c r="M1492" s="22" t="e">
        <f>VLOOKUP($G1492,Temp!$A:$C,M$1,FALSE)</f>
        <v>#VALUE!</v>
      </c>
      <c r="N1492" s="22" t="e">
        <f>VLOOKUP($G1492,Temp!$A:$C,N$1,FALSE)</f>
        <v>#VALUE!</v>
      </c>
      <c r="O1492" s="22" t="e">
        <f>VLOOKUP($G1492,Temp!$A:$C,O$1,FALSE)</f>
        <v>#VALUE!</v>
      </c>
      <c r="P1492" s="22" t="e">
        <f>VLOOKUP($G1492,Temp!$A:$C,P$1,FALSE)</f>
        <v>#VALUE!</v>
      </c>
      <c r="Q1492" s="22" t="e">
        <f>VLOOKUP($G1492,Temp!$A:$C,Q$1,FALSE)</f>
        <v>#VALUE!</v>
      </c>
      <c r="R1492" s="22" t="e">
        <f>VLOOKUP($G1492,Temp!$A:$C,R$1,FALSE)</f>
        <v>#VALUE!</v>
      </c>
      <c r="S1492" s="22" t="e">
        <f>VLOOKUP($G1492,Temp!$A:$C,S$1,FALSE)</f>
        <v>#VALUE!</v>
      </c>
      <c r="T1492" s="22" t="e">
        <f>VLOOKUP($G1492,Temp!$A:$C,T$1,FALSE)</f>
        <v>#VALUE!</v>
      </c>
      <c r="U1492" s="22" t="e">
        <f>VLOOKUP($G1492,Temp!$A:$C,U$1,FALSE)</f>
        <v>#VALUE!</v>
      </c>
      <c r="V1492" s="22" t="e">
        <f>VLOOKUP($G1492,Temp!$A:$C,V$1,FALSE)</f>
        <v>#VALUE!</v>
      </c>
      <c r="W1492" s="22" t="e">
        <f>VLOOKUP($G1492,Temp!$A:$C,W$1,FALSE)</f>
        <v>#VALUE!</v>
      </c>
      <c r="X1492" s="22" t="e">
        <f>VLOOKUP($G1492,Temp!$A:$C,X$1,FALSE)</f>
        <v>#VALUE!</v>
      </c>
      <c r="Y1492" s="22">
        <f>VLOOKUP($G1492,Temp!$A:$C,Y$1,FALSE)</f>
        <v>11800000</v>
      </c>
      <c r="Z1492" s="22">
        <f>VLOOKUP($G1492,Temp!$A:$C,Z$1,FALSE)</f>
        <v>615000</v>
      </c>
      <c r="AA1492" s="22" t="str">
        <f>VLOOKUP($A1492,Searches!$A:$H,AA$1,FALSE)</f>
        <v>Sam Allen</v>
      </c>
      <c r="AB1492" s="22" t="str">
        <f>VLOOKUP($A1492,Searches!$A:$H,AB$1,FALSE)</f>
        <v>Salesforce</v>
      </c>
      <c r="AC1492" s="22" t="str">
        <f>VLOOKUP($A1492,Searches!$A:$H,AC$1,FALSE)</f>
        <v>Chief Operating Officer (COO), Marketing</v>
      </c>
      <c r="AD1492" s="22" t="str">
        <f>VLOOKUP($A1492,Searches!$A:$H,AD$1,FALSE)</f>
        <v>2nd</v>
      </c>
      <c r="AE1492" s="22" t="str">
        <f>VLOOKUP($A1492,Searches!$A:$H,AE$1,FALSE)</f>
        <v/>
      </c>
      <c r="AF1492" s="22" t="str">
        <f>VLOOKUP($A1492,Searches!$A:$H,AF$1,FALSE)</f>
        <v>San Francisco Bay Area</v>
      </c>
      <c r="AG1492" s="22" t="str">
        <f>VLOOKUP($A1492,Searches!$A:$H,AG$1,FALSE)</f>
        <v>https://www.linkedin.com/sales/profile/606991,iQqy,NAME_SEARCH?moduleKey=peopleSearchResults&amp;pageKey=sales-search3-people-refinement&amp;contextId=60BC92C971D70515801E49D6842B0000&amp;requestId=b43f8152-d8d8-44e5-873f-45e88d369eea&amp;action=CLICK&amp;target=urn%3Ali%3AsalesLead%3A(-1%2C606991)&amp;pageNumber=18&amp;targetEl=profilelink&amp;position=24&amp;trk=lss-serp-result-lead_photo</v>
      </c>
      <c r="AH1492" s="22" t="str">
        <f>VLOOKUP($G1492,Temp!$D:$F,AH$1,FALSE)</f>
        <v>salesforce.com</v>
      </c>
      <c r="AI1492" s="22" t="str">
        <f>VLOOKUP($G1492,Temp!$D:$F,AI$1,FALSE)</f>
        <v>Pardot</v>
      </c>
      <c r="AJ1492" s="22" t="str">
        <f>VLOOKUP($G1492,Temp!$D:$F,AJ$1,FALSE)</f>
        <v>WordPress</v>
      </c>
    </row>
    <row r="1493" spans="1:36" ht="16" x14ac:dyDescent="0.2">
      <c r="A1493" s="8" t="str">
        <f t="shared" si="23"/>
        <v>Alexandra Gobbi Secureworks</v>
      </c>
      <c r="B1493" s="8" t="s">
        <v>3900</v>
      </c>
      <c r="C1493" s="8" t="s">
        <v>10185</v>
      </c>
      <c r="D1493" s="8" t="s">
        <v>42</v>
      </c>
      <c r="E1493" s="8" t="s">
        <v>10186</v>
      </c>
      <c r="F1493" s="8" t="s">
        <v>10187</v>
      </c>
      <c r="G1493" s="12" t="s">
        <v>9623</v>
      </c>
      <c r="H1493" s="22" t="str">
        <f>VLOOKUP($G1493,Temp!$A:$C,H$1,FALSE)</f>
        <v>secureworks.com</v>
      </c>
      <c r="I1493" s="22" t="e">
        <f>VLOOKUP($G1493,Temp!$A:$C,I$1,FALSE)</f>
        <v>#VALUE!</v>
      </c>
      <c r="J1493" s="22" t="e">
        <f>VLOOKUP($G1493,Temp!$A:$C,J$1,FALSE)</f>
        <v>#VALUE!</v>
      </c>
      <c r="K1493" s="22" t="e">
        <f>VLOOKUP($G1493,Temp!$A:$C,K$1,FALSE)</f>
        <v>#VALUE!</v>
      </c>
      <c r="L1493" s="22" t="e">
        <f>VLOOKUP($G1493,Temp!$A:$C,L$1,FALSE)</f>
        <v>#VALUE!</v>
      </c>
      <c r="M1493" s="22" t="e">
        <f>VLOOKUP($G1493,Temp!$A:$C,M$1,FALSE)</f>
        <v>#VALUE!</v>
      </c>
      <c r="N1493" s="22" t="e">
        <f>VLOOKUP($G1493,Temp!$A:$C,N$1,FALSE)</f>
        <v>#VALUE!</v>
      </c>
      <c r="O1493" s="22" t="e">
        <f>VLOOKUP($G1493,Temp!$A:$C,O$1,FALSE)</f>
        <v>#VALUE!</v>
      </c>
      <c r="P1493" s="22" t="e">
        <f>VLOOKUP($G1493,Temp!$A:$C,P$1,FALSE)</f>
        <v>#VALUE!</v>
      </c>
      <c r="Q1493" s="22" t="e">
        <f>VLOOKUP($G1493,Temp!$A:$C,Q$1,FALSE)</f>
        <v>#VALUE!</v>
      </c>
      <c r="R1493" s="22" t="e">
        <f>VLOOKUP($G1493,Temp!$A:$C,R$1,FALSE)</f>
        <v>#VALUE!</v>
      </c>
      <c r="S1493" s="22" t="e">
        <f>VLOOKUP($G1493,Temp!$A:$C,S$1,FALSE)</f>
        <v>#VALUE!</v>
      </c>
      <c r="T1493" s="22" t="e">
        <f>VLOOKUP($G1493,Temp!$A:$C,T$1,FALSE)</f>
        <v>#VALUE!</v>
      </c>
      <c r="U1493" s="22" t="e">
        <f>VLOOKUP($G1493,Temp!$A:$C,U$1,FALSE)</f>
        <v>#VALUE!</v>
      </c>
      <c r="V1493" s="22" t="e">
        <f>VLOOKUP($G1493,Temp!$A:$C,V$1,FALSE)</f>
        <v>#VALUE!</v>
      </c>
      <c r="W1493" s="22" t="e">
        <f>VLOOKUP($G1493,Temp!$A:$C,W$1,FALSE)</f>
        <v>#VALUE!</v>
      </c>
      <c r="X1493" s="22" t="e">
        <f>VLOOKUP($G1493,Temp!$A:$C,X$1,FALSE)</f>
        <v>#VALUE!</v>
      </c>
      <c r="Y1493" s="22">
        <f>VLOOKUP($G1493,Temp!$A:$C,Y$1,FALSE)</f>
        <v>139000</v>
      </c>
      <c r="Z1493" s="22">
        <f>VLOOKUP($G1493,Temp!$A:$C,Z$1,FALSE)</f>
        <v>6800</v>
      </c>
      <c r="AA1493" s="22" t="e">
        <f>VLOOKUP($A1493,Searches!$A:$H,AA$1,FALSE)</f>
        <v>#N/A</v>
      </c>
      <c r="AB1493" s="22" t="e">
        <f>VLOOKUP($A1493,Searches!$A:$H,AB$1,FALSE)</f>
        <v>#N/A</v>
      </c>
      <c r="AC1493" s="22" t="e">
        <f>VLOOKUP($A1493,Searches!$A:$H,AC$1,FALSE)</f>
        <v>#N/A</v>
      </c>
      <c r="AD1493" s="22" t="e">
        <f>VLOOKUP($A1493,Searches!$A:$H,AD$1,FALSE)</f>
        <v>#N/A</v>
      </c>
      <c r="AE1493" s="22" t="e">
        <f>VLOOKUP($A1493,Searches!$A:$H,AE$1,FALSE)</f>
        <v>#N/A</v>
      </c>
      <c r="AF1493" s="22" t="e">
        <f>VLOOKUP($A1493,Searches!$A:$H,AF$1,FALSE)</f>
        <v>#N/A</v>
      </c>
      <c r="AG1493" s="22" t="e">
        <f>VLOOKUP($A1493,Searches!$A:$H,AG$1,FALSE)</f>
        <v>#N/A</v>
      </c>
      <c r="AH1493" s="22" t="str">
        <f>VLOOKUP($G1493,Temp!$D:$F,AH$1,FALSE)</f>
        <v>secureworks.com</v>
      </c>
      <c r="AI1493" s="22" t="str">
        <f>VLOOKUP($G1493,Temp!$D:$F,AI$1,FALSE)</f>
        <v>Eloqua</v>
      </c>
      <c r="AJ1493" s="22" t="str">
        <f>VLOOKUP($G1493,Temp!$D:$F,AJ$1,FALSE)</f>
        <v>Drupal</v>
      </c>
    </row>
    <row r="1494" spans="1:36" ht="16" x14ac:dyDescent="0.2">
      <c r="A1494" s="8" t="str">
        <f t="shared" si="23"/>
        <v>Sidra Berman Tangoe</v>
      </c>
      <c r="B1494" s="8" t="s">
        <v>10192</v>
      </c>
      <c r="C1494" s="8" t="s">
        <v>10193</v>
      </c>
      <c r="D1494" s="8" t="s">
        <v>42</v>
      </c>
      <c r="E1494" s="8" t="s">
        <v>10194</v>
      </c>
      <c r="F1494" s="8" t="s">
        <v>10195</v>
      </c>
      <c r="G1494" s="12" t="s">
        <v>9624</v>
      </c>
      <c r="H1494" s="22" t="str">
        <f>VLOOKUP($G1494,Temp!$A:$C,H$1,FALSE)</f>
        <v>tangoe.com</v>
      </c>
      <c r="I1494" s="22" t="e">
        <f>VLOOKUP($G1494,Temp!$A:$C,I$1,FALSE)</f>
        <v>#VALUE!</v>
      </c>
      <c r="J1494" s="22" t="e">
        <f>VLOOKUP($G1494,Temp!$A:$C,J$1,FALSE)</f>
        <v>#VALUE!</v>
      </c>
      <c r="K1494" s="22" t="e">
        <f>VLOOKUP($G1494,Temp!$A:$C,K$1,FALSE)</f>
        <v>#VALUE!</v>
      </c>
      <c r="L1494" s="22" t="e">
        <f>VLOOKUP($G1494,Temp!$A:$C,L$1,FALSE)</f>
        <v>#VALUE!</v>
      </c>
      <c r="M1494" s="22" t="e">
        <f>VLOOKUP($G1494,Temp!$A:$C,M$1,FALSE)</f>
        <v>#VALUE!</v>
      </c>
      <c r="N1494" s="22" t="e">
        <f>VLOOKUP($G1494,Temp!$A:$C,N$1,FALSE)</f>
        <v>#VALUE!</v>
      </c>
      <c r="O1494" s="22" t="e">
        <f>VLOOKUP($G1494,Temp!$A:$C,O$1,FALSE)</f>
        <v>#VALUE!</v>
      </c>
      <c r="P1494" s="22" t="e">
        <f>VLOOKUP($G1494,Temp!$A:$C,P$1,FALSE)</f>
        <v>#VALUE!</v>
      </c>
      <c r="Q1494" s="22" t="e">
        <f>VLOOKUP($G1494,Temp!$A:$C,Q$1,FALSE)</f>
        <v>#VALUE!</v>
      </c>
      <c r="R1494" s="22" t="e">
        <f>VLOOKUP($G1494,Temp!$A:$C,R$1,FALSE)</f>
        <v>#VALUE!</v>
      </c>
      <c r="S1494" s="22" t="e">
        <f>VLOOKUP($G1494,Temp!$A:$C,S$1,FALSE)</f>
        <v>#VALUE!</v>
      </c>
      <c r="T1494" s="22" t="e">
        <f>VLOOKUP($G1494,Temp!$A:$C,T$1,FALSE)</f>
        <v>#VALUE!</v>
      </c>
      <c r="U1494" s="22" t="e">
        <f>VLOOKUP($G1494,Temp!$A:$C,U$1,FALSE)</f>
        <v>#VALUE!</v>
      </c>
      <c r="V1494" s="22" t="e">
        <f>VLOOKUP($G1494,Temp!$A:$C,V$1,FALSE)</f>
        <v>#VALUE!</v>
      </c>
      <c r="W1494" s="22" t="e">
        <f>VLOOKUP($G1494,Temp!$A:$C,W$1,FALSE)</f>
        <v>#VALUE!</v>
      </c>
      <c r="X1494" s="22" t="e">
        <f>VLOOKUP($G1494,Temp!$A:$C,X$1,FALSE)</f>
        <v>#VALUE!</v>
      </c>
      <c r="Y1494" s="22">
        <f>VLOOKUP($G1494,Temp!$A:$C,Y$1,FALSE)</f>
        <v>102000</v>
      </c>
      <c r="Z1494" s="22">
        <f>VLOOKUP($G1494,Temp!$A:$C,Z$1,FALSE)</f>
        <v>1900</v>
      </c>
      <c r="AA1494" s="22" t="e">
        <f>VLOOKUP($A1494,Searches!$A:$H,AA$1,FALSE)</f>
        <v>#N/A</v>
      </c>
      <c r="AB1494" s="22" t="e">
        <f>VLOOKUP($A1494,Searches!$A:$H,AB$1,FALSE)</f>
        <v>#N/A</v>
      </c>
      <c r="AC1494" s="22" t="e">
        <f>VLOOKUP($A1494,Searches!$A:$H,AC$1,FALSE)</f>
        <v>#N/A</v>
      </c>
      <c r="AD1494" s="22" t="e">
        <f>VLOOKUP($A1494,Searches!$A:$H,AD$1,FALSE)</f>
        <v>#N/A</v>
      </c>
      <c r="AE1494" s="22" t="e">
        <f>VLOOKUP($A1494,Searches!$A:$H,AE$1,FALSE)</f>
        <v>#N/A</v>
      </c>
      <c r="AF1494" s="22" t="e">
        <f>VLOOKUP($A1494,Searches!$A:$H,AF$1,FALSE)</f>
        <v>#N/A</v>
      </c>
      <c r="AG1494" s="22" t="e">
        <f>VLOOKUP($A1494,Searches!$A:$H,AG$1,FALSE)</f>
        <v>#N/A</v>
      </c>
      <c r="AH1494" s="22" t="str">
        <f>VLOOKUP($G1494,Temp!$D:$F,AH$1,FALSE)</f>
        <v>tangoe.com</v>
      </c>
      <c r="AI1494" s="22" t="str">
        <f>VLOOKUP($G1494,Temp!$D:$F,AI$1,FALSE)</f>
        <v>Pardot</v>
      </c>
      <c r="AJ1494" s="22" t="str">
        <f>VLOOKUP($G1494,Temp!$D:$F,AJ$1,FALSE)</f>
        <v>WordPress</v>
      </c>
    </row>
    <row r="1495" spans="1:36" ht="16" x14ac:dyDescent="0.2">
      <c r="A1495" s="8" t="str">
        <f t="shared" si="23"/>
        <v>Ajay Nilaver BigPanda</v>
      </c>
      <c r="B1495" s="8" t="s">
        <v>3952</v>
      </c>
      <c r="C1495" s="8" t="s">
        <v>10050</v>
      </c>
      <c r="D1495" s="8" t="s">
        <v>42</v>
      </c>
      <c r="E1495" s="8" t="s">
        <v>10051</v>
      </c>
      <c r="F1495" s="8" t="s">
        <v>10052</v>
      </c>
      <c r="G1495" s="12" t="s">
        <v>9625</v>
      </c>
      <c r="H1495" s="22" t="str">
        <f>VLOOKUP($G1495,Temp!$A:$C,H$1,FALSE)</f>
        <v>bigpanda.io</v>
      </c>
      <c r="I1495" s="22" t="e">
        <f>VLOOKUP($G1495,Temp!$A:$C,I$1,FALSE)</f>
        <v>#VALUE!</v>
      </c>
      <c r="J1495" s="22" t="e">
        <f>VLOOKUP($G1495,Temp!$A:$C,J$1,FALSE)</f>
        <v>#VALUE!</v>
      </c>
      <c r="K1495" s="22" t="e">
        <f>VLOOKUP($G1495,Temp!$A:$C,K$1,FALSE)</f>
        <v>#VALUE!</v>
      </c>
      <c r="L1495" s="22" t="e">
        <f>VLOOKUP($G1495,Temp!$A:$C,L$1,FALSE)</f>
        <v>#VALUE!</v>
      </c>
      <c r="M1495" s="22" t="e">
        <f>VLOOKUP($G1495,Temp!$A:$C,M$1,FALSE)</f>
        <v>#VALUE!</v>
      </c>
      <c r="N1495" s="22" t="e">
        <f>VLOOKUP($G1495,Temp!$A:$C,N$1,FALSE)</f>
        <v>#VALUE!</v>
      </c>
      <c r="O1495" s="22" t="e">
        <f>VLOOKUP($G1495,Temp!$A:$C,O$1,FALSE)</f>
        <v>#VALUE!</v>
      </c>
      <c r="P1495" s="22" t="e">
        <f>VLOOKUP($G1495,Temp!$A:$C,P$1,FALSE)</f>
        <v>#VALUE!</v>
      </c>
      <c r="Q1495" s="22" t="e">
        <f>VLOOKUP($G1495,Temp!$A:$C,Q$1,FALSE)</f>
        <v>#VALUE!</v>
      </c>
      <c r="R1495" s="22" t="e">
        <f>VLOOKUP($G1495,Temp!$A:$C,R$1,FALSE)</f>
        <v>#VALUE!</v>
      </c>
      <c r="S1495" s="22" t="e">
        <f>VLOOKUP($G1495,Temp!$A:$C,S$1,FALSE)</f>
        <v>#VALUE!</v>
      </c>
      <c r="T1495" s="22" t="e">
        <f>VLOOKUP($G1495,Temp!$A:$C,T$1,FALSE)</f>
        <v>#VALUE!</v>
      </c>
      <c r="U1495" s="22" t="e">
        <f>VLOOKUP($G1495,Temp!$A:$C,U$1,FALSE)</f>
        <v>#VALUE!</v>
      </c>
      <c r="V1495" s="22" t="e">
        <f>VLOOKUP($G1495,Temp!$A:$C,V$1,FALSE)</f>
        <v>#VALUE!</v>
      </c>
      <c r="W1495" s="22" t="e">
        <f>VLOOKUP($G1495,Temp!$A:$C,W$1,FALSE)</f>
        <v>#VALUE!</v>
      </c>
      <c r="X1495" s="22" t="e">
        <f>VLOOKUP($G1495,Temp!$A:$C,X$1,FALSE)</f>
        <v>#VALUE!</v>
      </c>
      <c r="Y1495" s="22">
        <f>VLOOKUP($G1495,Temp!$A:$C,Y$1,FALSE)</f>
        <v>1800</v>
      </c>
      <c r="Z1495" s="22">
        <f>VLOOKUP($G1495,Temp!$A:$C,Z$1,FALSE)</f>
        <v>0</v>
      </c>
      <c r="AA1495" s="22" t="e">
        <f>VLOOKUP($A1495,Searches!$A:$H,AA$1,FALSE)</f>
        <v>#N/A</v>
      </c>
      <c r="AB1495" s="22" t="e">
        <f>VLOOKUP($A1495,Searches!$A:$H,AB$1,FALSE)</f>
        <v>#N/A</v>
      </c>
      <c r="AC1495" s="22" t="e">
        <f>VLOOKUP($A1495,Searches!$A:$H,AC$1,FALSE)</f>
        <v>#N/A</v>
      </c>
      <c r="AD1495" s="22" t="e">
        <f>VLOOKUP($A1495,Searches!$A:$H,AD$1,FALSE)</f>
        <v>#N/A</v>
      </c>
      <c r="AE1495" s="22" t="e">
        <f>VLOOKUP($A1495,Searches!$A:$H,AE$1,FALSE)</f>
        <v>#N/A</v>
      </c>
      <c r="AF1495" s="22" t="e">
        <f>VLOOKUP($A1495,Searches!$A:$H,AF$1,FALSE)</f>
        <v>#N/A</v>
      </c>
      <c r="AG1495" s="22" t="e">
        <f>VLOOKUP($A1495,Searches!$A:$H,AG$1,FALSE)</f>
        <v>#N/A</v>
      </c>
      <c r="AH1495" s="22" t="str">
        <f>VLOOKUP($G1495,Temp!$D:$F,AH$1,FALSE)</f>
        <v>bigpanda.io</v>
      </c>
      <c r="AI1495" s="22" t="str">
        <f>VLOOKUP($G1495,Temp!$D:$F,AI$1,FALSE)</f>
        <v>Marketo</v>
      </c>
      <c r="AJ1495" s="22" t="str">
        <f>VLOOKUP($G1495,Temp!$D:$F,AJ$1,FALSE)</f>
        <v>WordPress</v>
      </c>
    </row>
    <row r="1496" spans="1:36" ht="16" x14ac:dyDescent="0.2">
      <c r="A1496" s="8" t="str">
        <f t="shared" si="23"/>
        <v>Scott Levitan Mercari, Inc.</v>
      </c>
      <c r="B1496" s="8" t="s">
        <v>737</v>
      </c>
      <c r="C1496" s="8" t="s">
        <v>1871</v>
      </c>
      <c r="D1496" s="8" t="s">
        <v>42</v>
      </c>
      <c r="E1496" s="8" t="s">
        <v>1872</v>
      </c>
      <c r="F1496" s="8" t="s">
        <v>1873</v>
      </c>
      <c r="G1496" s="12" t="s">
        <v>1874</v>
      </c>
      <c r="H1496" s="22" t="str">
        <f>VLOOKUP($G1496,Temp!$A:$C,H$1,FALSE)</f>
        <v>mercari.com</v>
      </c>
      <c r="I1496" s="22" t="e">
        <f>VLOOKUP($G1496,Temp!$A:$C,I$1,FALSE)</f>
        <v>#VALUE!</v>
      </c>
      <c r="J1496" s="22" t="e">
        <f>VLOOKUP($G1496,Temp!$A:$C,J$1,FALSE)</f>
        <v>#VALUE!</v>
      </c>
      <c r="K1496" s="22" t="e">
        <f>VLOOKUP($G1496,Temp!$A:$C,K$1,FALSE)</f>
        <v>#VALUE!</v>
      </c>
      <c r="L1496" s="22" t="e">
        <f>VLOOKUP($G1496,Temp!$A:$C,L$1,FALSE)</f>
        <v>#VALUE!</v>
      </c>
      <c r="M1496" s="22" t="e">
        <f>VLOOKUP($G1496,Temp!$A:$C,M$1,FALSE)</f>
        <v>#VALUE!</v>
      </c>
      <c r="N1496" s="22" t="e">
        <f>VLOOKUP($G1496,Temp!$A:$C,N$1,FALSE)</f>
        <v>#VALUE!</v>
      </c>
      <c r="O1496" s="22" t="e">
        <f>VLOOKUP($G1496,Temp!$A:$C,O$1,FALSE)</f>
        <v>#VALUE!</v>
      </c>
      <c r="P1496" s="22" t="e">
        <f>VLOOKUP($G1496,Temp!$A:$C,P$1,FALSE)</f>
        <v>#VALUE!</v>
      </c>
      <c r="Q1496" s="22" t="e">
        <f>VLOOKUP($G1496,Temp!$A:$C,Q$1,FALSE)</f>
        <v>#VALUE!</v>
      </c>
      <c r="R1496" s="22" t="e">
        <f>VLOOKUP($G1496,Temp!$A:$C,R$1,FALSE)</f>
        <v>#VALUE!</v>
      </c>
      <c r="S1496" s="22" t="e">
        <f>VLOOKUP($G1496,Temp!$A:$C,S$1,FALSE)</f>
        <v>#VALUE!</v>
      </c>
      <c r="T1496" s="22" t="e">
        <f>VLOOKUP($G1496,Temp!$A:$C,T$1,FALSE)</f>
        <v>#VALUE!</v>
      </c>
      <c r="U1496" s="22" t="e">
        <f>VLOOKUP($G1496,Temp!$A:$C,U$1,FALSE)</f>
        <v>#VALUE!</v>
      </c>
      <c r="V1496" s="22" t="e">
        <f>VLOOKUP($G1496,Temp!$A:$C,V$1,FALSE)</f>
        <v>#VALUE!</v>
      </c>
      <c r="W1496" s="22" t="e">
        <f>VLOOKUP($G1496,Temp!$A:$C,W$1,FALSE)</f>
        <v>#VALUE!</v>
      </c>
      <c r="X1496" s="22" t="e">
        <f>VLOOKUP($G1496,Temp!$A:$C,X$1,FALSE)</f>
        <v>#VALUE!</v>
      </c>
      <c r="Y1496" s="22">
        <f>VLOOKUP($G1496,Temp!$A:$C,Y$1,FALSE)</f>
        <v>92400</v>
      </c>
      <c r="Z1496" s="22">
        <f>VLOOKUP($G1496,Temp!$A:$C,Z$1,FALSE)</f>
        <v>1900</v>
      </c>
      <c r="AA1496" s="22" t="e">
        <f>VLOOKUP($A1496,Searches!$A:$H,AA$1,FALSE)</f>
        <v>#N/A</v>
      </c>
      <c r="AB1496" s="22" t="e">
        <f>VLOOKUP($A1496,Searches!$A:$H,AB$1,FALSE)</f>
        <v>#N/A</v>
      </c>
      <c r="AC1496" s="22" t="e">
        <f>VLOOKUP($A1496,Searches!$A:$H,AC$1,FALSE)</f>
        <v>#N/A</v>
      </c>
      <c r="AD1496" s="22" t="e">
        <f>VLOOKUP($A1496,Searches!$A:$H,AD$1,FALSE)</f>
        <v>#N/A</v>
      </c>
      <c r="AE1496" s="22" t="e">
        <f>VLOOKUP($A1496,Searches!$A:$H,AE$1,FALSE)</f>
        <v>#N/A</v>
      </c>
      <c r="AF1496" s="22" t="e">
        <f>VLOOKUP($A1496,Searches!$A:$H,AF$1,FALSE)</f>
        <v>#N/A</v>
      </c>
      <c r="AG1496" s="22" t="e">
        <f>VLOOKUP($A1496,Searches!$A:$H,AG$1,FALSE)</f>
        <v>#N/A</v>
      </c>
      <c r="AH1496" s="22" t="e">
        <f>VLOOKUP($G1496,Temp!$D:$F,AH$1,FALSE)</f>
        <v>#N/A</v>
      </c>
      <c r="AI1496" s="22" t="e">
        <f>VLOOKUP($G1496,Temp!$D:$F,AI$1,FALSE)</f>
        <v>#N/A</v>
      </c>
      <c r="AJ1496" s="22" t="e">
        <f>VLOOKUP($G1496,Temp!$D:$F,AJ$1,FALSE)</f>
        <v>#N/A</v>
      </c>
    </row>
    <row r="1497" spans="1:36" ht="16" x14ac:dyDescent="0.2">
      <c r="A1497" s="8" t="str">
        <f t="shared" si="23"/>
        <v>Tracy Eiler InsideView Technologies, Inc.</v>
      </c>
      <c r="B1497" s="8" t="s">
        <v>1326</v>
      </c>
      <c r="C1497" s="8" t="s">
        <v>1328</v>
      </c>
      <c r="D1497" s="8" t="s">
        <v>42</v>
      </c>
      <c r="E1497" s="8" t="s">
        <v>1330</v>
      </c>
      <c r="F1497" s="8" t="s">
        <v>1331</v>
      </c>
      <c r="G1497" s="12" t="s">
        <v>1333</v>
      </c>
      <c r="H1497" s="22" t="str">
        <f>VLOOKUP($G1497,Temp!$A:$C,H$1,FALSE)</f>
        <v>InsideView.com</v>
      </c>
      <c r="I1497" s="22" t="e">
        <f>VLOOKUP($G1497,Temp!$A:$C,I$1,FALSE)</f>
        <v>#VALUE!</v>
      </c>
      <c r="J1497" s="22" t="e">
        <f>VLOOKUP($G1497,Temp!$A:$C,J$1,FALSE)</f>
        <v>#VALUE!</v>
      </c>
      <c r="K1497" s="22" t="e">
        <f>VLOOKUP($G1497,Temp!$A:$C,K$1,FALSE)</f>
        <v>#VALUE!</v>
      </c>
      <c r="L1497" s="22" t="e">
        <f>VLOOKUP($G1497,Temp!$A:$C,L$1,FALSE)</f>
        <v>#VALUE!</v>
      </c>
      <c r="M1497" s="22" t="e">
        <f>VLOOKUP($G1497,Temp!$A:$C,M$1,FALSE)</f>
        <v>#VALUE!</v>
      </c>
      <c r="N1497" s="22" t="e">
        <f>VLOOKUP($G1497,Temp!$A:$C,N$1,FALSE)</f>
        <v>#VALUE!</v>
      </c>
      <c r="O1497" s="22" t="e">
        <f>VLOOKUP($G1497,Temp!$A:$C,O$1,FALSE)</f>
        <v>#VALUE!</v>
      </c>
      <c r="P1497" s="22" t="e">
        <f>VLOOKUP($G1497,Temp!$A:$C,P$1,FALSE)</f>
        <v>#VALUE!</v>
      </c>
      <c r="Q1497" s="22" t="e">
        <f>VLOOKUP($G1497,Temp!$A:$C,Q$1,FALSE)</f>
        <v>#VALUE!</v>
      </c>
      <c r="R1497" s="22" t="e">
        <f>VLOOKUP($G1497,Temp!$A:$C,R$1,FALSE)</f>
        <v>#VALUE!</v>
      </c>
      <c r="S1497" s="22" t="e">
        <f>VLOOKUP($G1497,Temp!$A:$C,S$1,FALSE)</f>
        <v>#VALUE!</v>
      </c>
      <c r="T1497" s="22" t="e">
        <f>VLOOKUP($G1497,Temp!$A:$C,T$1,FALSE)</f>
        <v>#VALUE!</v>
      </c>
      <c r="U1497" s="22" t="e">
        <f>VLOOKUP($G1497,Temp!$A:$C,U$1,FALSE)</f>
        <v>#VALUE!</v>
      </c>
      <c r="V1497" s="22" t="e">
        <f>VLOOKUP($G1497,Temp!$A:$C,V$1,FALSE)</f>
        <v>#VALUE!</v>
      </c>
      <c r="W1497" s="22" t="e">
        <f>VLOOKUP($G1497,Temp!$A:$C,W$1,FALSE)</f>
        <v>#VALUE!</v>
      </c>
      <c r="X1497" s="22" t="e">
        <f>VLOOKUP($G1497,Temp!$A:$C,X$1,FALSE)</f>
        <v>#VALUE!</v>
      </c>
      <c r="Y1497" s="22">
        <f>VLOOKUP($G1497,Temp!$A:$C,Y$1,FALSE)</f>
        <v>31900</v>
      </c>
      <c r="Z1497" s="22">
        <f>VLOOKUP($G1497,Temp!$A:$C,Z$1,FALSE)</f>
        <v>5700</v>
      </c>
      <c r="AA1497" s="22" t="str">
        <f>VLOOKUP($A1497,Searches!$A:$H,AA$1,FALSE)</f>
        <v>Tracy Eiler</v>
      </c>
      <c r="AB1497" s="22" t="str">
        <f>VLOOKUP($A1497,Searches!$A:$H,AB$1,FALSE)</f>
        <v>InsideView Technologies, Inc.</v>
      </c>
      <c r="AC1497" s="22" t="str">
        <f>VLOOKUP($A1497,Searches!$A:$H,AC$1,FALSE)</f>
        <v>Chief Marketing Officer</v>
      </c>
      <c r="AD1497" s="22" t="str">
        <f>VLOOKUP($A1497,Searches!$A:$H,AD$1,FALSE)</f>
        <v>2nd</v>
      </c>
      <c r="AE1497" s="22" t="str">
        <f>VLOOKUP($A1497,Searches!$A:$H,AE$1,FALSE)</f>
        <v>Open link</v>
      </c>
      <c r="AF1497" s="22" t="str">
        <f>VLOOKUP($A1497,Searches!$A:$H,AF$1,FALSE)</f>
        <v>San Francisco Bay Area</v>
      </c>
      <c r="AG1497" s="22" t="str">
        <f>VLOOKUP($A1497,Searches!$A:$H,AG$1,FALSE)</f>
        <v>https://www.linkedin.com/sales/profile/1829538,weYu,NAME_SEARCH?moduleKey=peopleSearchResults&amp;pageKey=sales-search3-people-refinement&amp;contextId=60BC92C971D70515801E49D6842B0000&amp;requestId=7b182405-c507-4f52-a228-b3297b14c5a5&amp;action=CLICK&amp;target=urn%3Ali%3AsalesLead%3A(-1%2C1829538)&amp;pageNumber=19&amp;targetEl=profilelink&amp;position=5&amp;trk=lss-serp-result-lead_photo</v>
      </c>
      <c r="AH1497" s="22" t="str">
        <f>VLOOKUP($G1497,Temp!$D:$F,AH$1,FALSE)</f>
        <v>insideview.com</v>
      </c>
      <c r="AI1497" s="22" t="str">
        <f>VLOOKUP($G1497,Temp!$D:$F,AI$1,FALSE)</f>
        <v>Marketo</v>
      </c>
      <c r="AJ1497" s="22" t="str">
        <f>VLOOKUP($G1497,Temp!$D:$F,AJ$1,FALSE)</f>
        <v>WordPress</v>
      </c>
    </row>
    <row r="1498" spans="1:36" ht="16" x14ac:dyDescent="0.2">
      <c r="A1498" s="8" t="str">
        <f t="shared" si="23"/>
        <v>Prashant Bhatia Stibo Systems</v>
      </c>
      <c r="B1498" s="8" t="s">
        <v>6988</v>
      </c>
      <c r="C1498" s="8" t="s">
        <v>6989</v>
      </c>
      <c r="D1498" s="8" t="s">
        <v>42</v>
      </c>
      <c r="E1498" s="8" t="s">
        <v>6990</v>
      </c>
      <c r="F1498" s="8" t="s">
        <v>6991</v>
      </c>
      <c r="G1498" s="12" t="s">
        <v>6992</v>
      </c>
      <c r="H1498" s="22" t="str">
        <f>VLOOKUP($G1498,Temp!$A:$C,H$1,FALSE)</f>
        <v>stibosystems.com</v>
      </c>
      <c r="I1498" s="22" t="e">
        <f>VLOOKUP($G1498,Temp!$A:$C,I$1,FALSE)</f>
        <v>#VALUE!</v>
      </c>
      <c r="J1498" s="22" t="e">
        <f>VLOOKUP($G1498,Temp!$A:$C,J$1,FALSE)</f>
        <v>#VALUE!</v>
      </c>
      <c r="K1498" s="22" t="e">
        <f>VLOOKUP($G1498,Temp!$A:$C,K$1,FALSE)</f>
        <v>#VALUE!</v>
      </c>
      <c r="L1498" s="22" t="e">
        <f>VLOOKUP($G1498,Temp!$A:$C,L$1,FALSE)</f>
        <v>#VALUE!</v>
      </c>
      <c r="M1498" s="22" t="e">
        <f>VLOOKUP($G1498,Temp!$A:$C,M$1,FALSE)</f>
        <v>#VALUE!</v>
      </c>
      <c r="N1498" s="22" t="e">
        <f>VLOOKUP($G1498,Temp!$A:$C,N$1,FALSE)</f>
        <v>#VALUE!</v>
      </c>
      <c r="O1498" s="22" t="e">
        <f>VLOOKUP($G1498,Temp!$A:$C,O$1,FALSE)</f>
        <v>#VALUE!</v>
      </c>
      <c r="P1498" s="22" t="e">
        <f>VLOOKUP($G1498,Temp!$A:$C,P$1,FALSE)</f>
        <v>#VALUE!</v>
      </c>
      <c r="Q1498" s="22" t="e">
        <f>VLOOKUP($G1498,Temp!$A:$C,Q$1,FALSE)</f>
        <v>#VALUE!</v>
      </c>
      <c r="R1498" s="22" t="e">
        <f>VLOOKUP($G1498,Temp!$A:$C,R$1,FALSE)</f>
        <v>#VALUE!</v>
      </c>
      <c r="S1498" s="22" t="e">
        <f>VLOOKUP($G1498,Temp!$A:$C,S$1,FALSE)</f>
        <v>#VALUE!</v>
      </c>
      <c r="T1498" s="22" t="e">
        <f>VLOOKUP($G1498,Temp!$A:$C,T$1,FALSE)</f>
        <v>#VALUE!</v>
      </c>
      <c r="U1498" s="22" t="e">
        <f>VLOOKUP($G1498,Temp!$A:$C,U$1,FALSE)</f>
        <v>#VALUE!</v>
      </c>
      <c r="V1498" s="22" t="e">
        <f>VLOOKUP($G1498,Temp!$A:$C,V$1,FALSE)</f>
        <v>#VALUE!</v>
      </c>
      <c r="W1498" s="22" t="e">
        <f>VLOOKUP($G1498,Temp!$A:$C,W$1,FALSE)</f>
        <v>#VALUE!</v>
      </c>
      <c r="X1498" s="22" t="e">
        <f>VLOOKUP($G1498,Temp!$A:$C,X$1,FALSE)</f>
        <v>#VALUE!</v>
      </c>
      <c r="Y1498" s="22">
        <f>VLOOKUP($G1498,Temp!$A:$C,Y$1,FALSE)</f>
        <v>2100</v>
      </c>
      <c r="Z1498" s="22">
        <f>VLOOKUP($G1498,Temp!$A:$C,Z$1,FALSE)</f>
        <v>1900</v>
      </c>
      <c r="AA1498" s="22" t="str">
        <f>VLOOKUP($A1498,Searches!$A:$H,AA$1,FALSE)</f>
        <v>Prashant Bhatia</v>
      </c>
      <c r="AB1498" s="22" t="str">
        <f>VLOOKUP($A1498,Searches!$A:$H,AB$1,FALSE)</f>
        <v>Stibo Systems</v>
      </c>
      <c r="AC1498" s="22" t="str">
        <f>VLOOKUP($A1498,Searches!$A:$H,AC$1,FALSE)</f>
        <v>Chief Marketing Officer</v>
      </c>
      <c r="AD1498" s="22" t="str">
        <f>VLOOKUP($A1498,Searches!$A:$H,AD$1,FALSE)</f>
        <v>2nd</v>
      </c>
      <c r="AE1498" s="22" t="str">
        <f>VLOOKUP($A1498,Searches!$A:$H,AE$1,FALSE)</f>
        <v/>
      </c>
      <c r="AF1498" s="22" t="str">
        <f>VLOOKUP($A1498,Searches!$A:$H,AF$1,FALSE)</f>
        <v>Greater Atlanta Area</v>
      </c>
      <c r="AG1498" s="22" t="str">
        <f>VLOOKUP($A1498,Searches!$A:$H,AG$1,FALSE)</f>
        <v>https://www.linkedin.com/sales/profile/3758358,Rg7E,NAME_SEARCH?moduleKey=peopleSearchResults&amp;pageKey=sales-search3-people-refinement&amp;contextId=60BC92C971D70515801E49D6842B0000&amp;requestId=d8342184-0b1d-4441-b601-a2dfcba87e92&amp;action=CLICK&amp;target=urn%3Ali%3AsalesLead%3A(-1%2C3758358)&amp;pageNumber=21&amp;targetEl=profilelink&amp;position=24&amp;trk=lss-serp-result-lead_photo</v>
      </c>
      <c r="AH1498" s="22" t="e">
        <f>VLOOKUP($G1498,Temp!$D:$F,AH$1,FALSE)</f>
        <v>#N/A</v>
      </c>
      <c r="AI1498" s="22" t="e">
        <f>VLOOKUP($G1498,Temp!$D:$F,AI$1,FALSE)</f>
        <v>#N/A</v>
      </c>
      <c r="AJ1498" s="22" t="e">
        <f>VLOOKUP($G1498,Temp!$D:$F,AJ$1,FALSE)</f>
        <v>#N/A</v>
      </c>
    </row>
    <row r="1499" spans="1:36" ht="16" x14ac:dyDescent="0.2">
      <c r="A1499" s="8" t="str">
        <f t="shared" si="23"/>
        <v>Gaidar Magdanurov Acronis</v>
      </c>
      <c r="B1499" s="8" t="s">
        <v>8364</v>
      </c>
      <c r="C1499" s="8" t="s">
        <v>8365</v>
      </c>
      <c r="D1499" s="8" t="s">
        <v>42</v>
      </c>
      <c r="E1499" s="8" t="s">
        <v>8366</v>
      </c>
      <c r="F1499" s="8" t="s">
        <v>8367</v>
      </c>
      <c r="G1499" s="12" t="s">
        <v>8368</v>
      </c>
      <c r="H1499" s="22" t="str">
        <f>VLOOKUP($G1499,Temp!$A:$C,H$1,FALSE)</f>
        <v>acronis.com</v>
      </c>
      <c r="I1499" s="22" t="e">
        <f>VLOOKUP($G1499,Temp!$A:$C,I$1,FALSE)</f>
        <v>#VALUE!</v>
      </c>
      <c r="J1499" s="22" t="e">
        <f>VLOOKUP($G1499,Temp!$A:$C,J$1,FALSE)</f>
        <v>#VALUE!</v>
      </c>
      <c r="K1499" s="22" t="e">
        <f>VLOOKUP($G1499,Temp!$A:$C,K$1,FALSE)</f>
        <v>#VALUE!</v>
      </c>
      <c r="L1499" s="22" t="e">
        <f>VLOOKUP($G1499,Temp!$A:$C,L$1,FALSE)</f>
        <v>#VALUE!</v>
      </c>
      <c r="M1499" s="22" t="e">
        <f>VLOOKUP($G1499,Temp!$A:$C,M$1,FALSE)</f>
        <v>#VALUE!</v>
      </c>
      <c r="N1499" s="22" t="e">
        <f>VLOOKUP($G1499,Temp!$A:$C,N$1,FALSE)</f>
        <v>#VALUE!</v>
      </c>
      <c r="O1499" s="22" t="e">
        <f>VLOOKUP($G1499,Temp!$A:$C,O$1,FALSE)</f>
        <v>#VALUE!</v>
      </c>
      <c r="P1499" s="22" t="e">
        <f>VLOOKUP($G1499,Temp!$A:$C,P$1,FALSE)</f>
        <v>#VALUE!</v>
      </c>
      <c r="Q1499" s="22" t="e">
        <f>VLOOKUP($G1499,Temp!$A:$C,Q$1,FALSE)</f>
        <v>#VALUE!</v>
      </c>
      <c r="R1499" s="22" t="e">
        <f>VLOOKUP($G1499,Temp!$A:$C,R$1,FALSE)</f>
        <v>#VALUE!</v>
      </c>
      <c r="S1499" s="22" t="e">
        <f>VLOOKUP($G1499,Temp!$A:$C,S$1,FALSE)</f>
        <v>#VALUE!</v>
      </c>
      <c r="T1499" s="22" t="e">
        <f>VLOOKUP($G1499,Temp!$A:$C,T$1,FALSE)</f>
        <v>#VALUE!</v>
      </c>
      <c r="U1499" s="22" t="e">
        <f>VLOOKUP($G1499,Temp!$A:$C,U$1,FALSE)</f>
        <v>#VALUE!</v>
      </c>
      <c r="V1499" s="22" t="e">
        <f>VLOOKUP($G1499,Temp!$A:$C,V$1,FALSE)</f>
        <v>#VALUE!</v>
      </c>
      <c r="W1499" s="22" t="e">
        <f>VLOOKUP($G1499,Temp!$A:$C,W$1,FALSE)</f>
        <v>#VALUE!</v>
      </c>
      <c r="X1499" s="22" t="e">
        <f>VLOOKUP($G1499,Temp!$A:$C,X$1,FALSE)</f>
        <v>#VALUE!</v>
      </c>
      <c r="Y1499" s="22">
        <f>VLOOKUP($G1499,Temp!$A:$C,Y$1,FALSE)</f>
        <v>368000</v>
      </c>
      <c r="Z1499" s="22">
        <f>VLOOKUP($G1499,Temp!$A:$C,Z$1,FALSE)</f>
        <v>38000</v>
      </c>
      <c r="AA1499" s="22" t="str">
        <f>VLOOKUP($A1499,Searches!$A:$H,AA$1,FALSE)</f>
        <v>Gaidar Magdanurov</v>
      </c>
      <c r="AB1499" s="22" t="str">
        <f>VLOOKUP($A1499,Searches!$A:$H,AB$1,FALSE)</f>
        <v>Acronis</v>
      </c>
      <c r="AC1499" s="22" t="str">
        <f>VLOOKUP($A1499,Searches!$A:$H,AC$1,FALSE)</f>
        <v>Chief Marketing Officer</v>
      </c>
      <c r="AD1499" s="22" t="str">
        <f>VLOOKUP($A1499,Searches!$A:$H,AD$1,FALSE)</f>
        <v>2nd</v>
      </c>
      <c r="AE1499" s="22" t="str">
        <f>VLOOKUP($A1499,Searches!$A:$H,AE$1,FALSE)</f>
        <v>Open link</v>
      </c>
      <c r="AF1499" s="22" t="str">
        <f>VLOOKUP($A1499,Searches!$A:$H,AF$1,FALSE)</f>
        <v>Greater Boston Area</v>
      </c>
      <c r="AG1499" s="22" t="str">
        <f>VLOOKUP($A1499,Searches!$A:$H,AG$1,FALSE)</f>
        <v>https://www.linkedin.com/sales/profile/8721500,spp7,NAME_SEARCH?moduleKey=peopleSearchResults&amp;pageKey=sales-search3-people-refinement&amp;contextId=60BC92C971D70515801E49D6842B0000&amp;requestId=b43f8152-d8d8-44e5-873f-45e88d369eea&amp;action=CLICK&amp;target=urn%3Ali%3AsalesLead%3A(-1%2C8721500)&amp;pageNumber=18&amp;targetEl=profilelink&amp;position=7&amp;trk=lss-serp-result-lead_photo</v>
      </c>
      <c r="AH1499" s="22" t="str">
        <f>VLOOKUP($G1499,Temp!$D:$F,AH$1,FALSE)</f>
        <v>acronis.com</v>
      </c>
      <c r="AI1499" s="22" t="str">
        <f>VLOOKUP($G1499,Temp!$D:$F,AI$1,FALSE)</f>
        <v>Marketo</v>
      </c>
      <c r="AJ1499" s="22" t="str">
        <f>VLOOKUP($G1499,Temp!$D:$F,AJ$1,FALSE)</f>
        <v>Drupal</v>
      </c>
    </row>
    <row r="1500" spans="1:36" ht="16" x14ac:dyDescent="0.2">
      <c r="A1500" s="8" t="str">
        <f t="shared" si="23"/>
        <v>Scott Horn [24]7.ai</v>
      </c>
      <c r="B1500" s="8" t="s">
        <v>737</v>
      </c>
      <c r="C1500" s="8" t="s">
        <v>10215</v>
      </c>
      <c r="D1500" s="8" t="s">
        <v>10216</v>
      </c>
      <c r="E1500" s="8" t="s">
        <v>10217</v>
      </c>
      <c r="F1500" s="8" t="s">
        <v>2663</v>
      </c>
      <c r="G1500" s="12" t="s">
        <v>2459</v>
      </c>
      <c r="H1500" s="22" t="str">
        <f>VLOOKUP($G1500,Temp!$A:$C,H$1,FALSE)</f>
        <v>247.ai</v>
      </c>
      <c r="I1500" s="22" t="e">
        <f>VLOOKUP($G1500,Temp!$A:$C,I$1,FALSE)</f>
        <v>#VALUE!</v>
      </c>
      <c r="J1500" s="22" t="e">
        <f>VLOOKUP($G1500,Temp!$A:$C,J$1,FALSE)</f>
        <v>#VALUE!</v>
      </c>
      <c r="K1500" s="22" t="e">
        <f>VLOOKUP($G1500,Temp!$A:$C,K$1,FALSE)</f>
        <v>#VALUE!</v>
      </c>
      <c r="L1500" s="22" t="e">
        <f>VLOOKUP($G1500,Temp!$A:$C,L$1,FALSE)</f>
        <v>#VALUE!</v>
      </c>
      <c r="M1500" s="22" t="e">
        <f>VLOOKUP($G1500,Temp!$A:$C,M$1,FALSE)</f>
        <v>#VALUE!</v>
      </c>
      <c r="N1500" s="22" t="e">
        <f>VLOOKUP($G1500,Temp!$A:$C,N$1,FALSE)</f>
        <v>#VALUE!</v>
      </c>
      <c r="O1500" s="22" t="e">
        <f>VLOOKUP($G1500,Temp!$A:$C,O$1,FALSE)</f>
        <v>#VALUE!</v>
      </c>
      <c r="P1500" s="22" t="e">
        <f>VLOOKUP($G1500,Temp!$A:$C,P$1,FALSE)</f>
        <v>#VALUE!</v>
      </c>
      <c r="Q1500" s="22" t="e">
        <f>VLOOKUP($G1500,Temp!$A:$C,Q$1,FALSE)</f>
        <v>#VALUE!</v>
      </c>
      <c r="R1500" s="22" t="e">
        <f>VLOOKUP($G1500,Temp!$A:$C,R$1,FALSE)</f>
        <v>#VALUE!</v>
      </c>
      <c r="S1500" s="22" t="e">
        <f>VLOOKUP($G1500,Temp!$A:$C,S$1,FALSE)</f>
        <v>#VALUE!</v>
      </c>
      <c r="T1500" s="22" t="e">
        <f>VLOOKUP($G1500,Temp!$A:$C,T$1,FALSE)</f>
        <v>#VALUE!</v>
      </c>
      <c r="U1500" s="22" t="e">
        <f>VLOOKUP($G1500,Temp!$A:$C,U$1,FALSE)</f>
        <v>#VALUE!</v>
      </c>
      <c r="V1500" s="22" t="e">
        <f>VLOOKUP($G1500,Temp!$A:$C,V$1,FALSE)</f>
        <v>#VALUE!</v>
      </c>
      <c r="W1500" s="22" t="e">
        <f>VLOOKUP($G1500,Temp!$A:$C,W$1,FALSE)</f>
        <v>#VALUE!</v>
      </c>
      <c r="X1500" s="22" t="e">
        <f>VLOOKUP($G1500,Temp!$A:$C,X$1,FALSE)</f>
        <v>#VALUE!</v>
      </c>
      <c r="Y1500" s="22">
        <f>VLOOKUP($G1500,Temp!$A:$C,Y$1,FALSE)</f>
        <v>5100</v>
      </c>
      <c r="Z1500" s="22">
        <f>VLOOKUP($G1500,Temp!$A:$C,Z$1,FALSE)</f>
        <v>0</v>
      </c>
      <c r="AA1500" s="22" t="e">
        <f>VLOOKUP($A1500,Searches!$A:$H,AA$1,FALSE)</f>
        <v>#N/A</v>
      </c>
      <c r="AB1500" s="22" t="e">
        <f>VLOOKUP($A1500,Searches!$A:$H,AB$1,FALSE)</f>
        <v>#N/A</v>
      </c>
      <c r="AC1500" s="22" t="e">
        <f>VLOOKUP($A1500,Searches!$A:$H,AC$1,FALSE)</f>
        <v>#N/A</v>
      </c>
      <c r="AD1500" s="22" t="e">
        <f>VLOOKUP($A1500,Searches!$A:$H,AD$1,FALSE)</f>
        <v>#N/A</v>
      </c>
      <c r="AE1500" s="22" t="e">
        <f>VLOOKUP($A1500,Searches!$A:$H,AE$1,FALSE)</f>
        <v>#N/A</v>
      </c>
      <c r="AF1500" s="22" t="e">
        <f>VLOOKUP($A1500,Searches!$A:$H,AF$1,FALSE)</f>
        <v>#N/A</v>
      </c>
      <c r="AG1500" s="22" t="e">
        <f>VLOOKUP($A1500,Searches!$A:$H,AG$1,FALSE)</f>
        <v>#N/A</v>
      </c>
      <c r="AH1500" s="22" t="str">
        <f>VLOOKUP($G1500,Temp!$D:$F,AH$1,FALSE)</f>
        <v>247.ai</v>
      </c>
      <c r="AI1500" s="22" t="str">
        <f>VLOOKUP($G1500,Temp!$D:$F,AI$1,FALSE)</f>
        <v>Marketo</v>
      </c>
      <c r="AJ1500" s="22" t="str">
        <f>VLOOKUP($G1500,Temp!$D:$F,AJ$1,FALSE)</f>
        <v>Drupal</v>
      </c>
    </row>
    <row r="1501" spans="1:36" ht="16" x14ac:dyDescent="0.2">
      <c r="A1501" s="8" t="str">
        <f t="shared" si="23"/>
        <v>Brian Bell Ping Identity</v>
      </c>
      <c r="B1501" s="8" t="s">
        <v>960</v>
      </c>
      <c r="C1501" s="8" t="s">
        <v>1296</v>
      </c>
      <c r="D1501" s="8" t="s">
        <v>42</v>
      </c>
      <c r="E1501" s="8" t="s">
        <v>7326</v>
      </c>
      <c r="F1501" s="8" t="s">
        <v>7327</v>
      </c>
      <c r="G1501" s="12" t="s">
        <v>7328</v>
      </c>
      <c r="H1501" s="22" t="str">
        <f>VLOOKUP($G1501,Temp!$A:$C,H$1,FALSE)</f>
        <v>PingIdentity.com</v>
      </c>
      <c r="I1501" s="22" t="e">
        <f>VLOOKUP($G1501,Temp!$A:$C,I$1,FALSE)</f>
        <v>#VALUE!</v>
      </c>
      <c r="J1501" s="22" t="e">
        <f>VLOOKUP($G1501,Temp!$A:$C,J$1,FALSE)</f>
        <v>#VALUE!</v>
      </c>
      <c r="K1501" s="22" t="e">
        <f>VLOOKUP($G1501,Temp!$A:$C,K$1,FALSE)</f>
        <v>#VALUE!</v>
      </c>
      <c r="L1501" s="22" t="e">
        <f>VLOOKUP($G1501,Temp!$A:$C,L$1,FALSE)</f>
        <v>#VALUE!</v>
      </c>
      <c r="M1501" s="22" t="e">
        <f>VLOOKUP($G1501,Temp!$A:$C,M$1,FALSE)</f>
        <v>#VALUE!</v>
      </c>
      <c r="N1501" s="22" t="e">
        <f>VLOOKUP($G1501,Temp!$A:$C,N$1,FALSE)</f>
        <v>#VALUE!</v>
      </c>
      <c r="O1501" s="22" t="e">
        <f>VLOOKUP($G1501,Temp!$A:$C,O$1,FALSE)</f>
        <v>#VALUE!</v>
      </c>
      <c r="P1501" s="22" t="e">
        <f>VLOOKUP($G1501,Temp!$A:$C,P$1,FALSE)</f>
        <v>#VALUE!</v>
      </c>
      <c r="Q1501" s="22" t="e">
        <f>VLOOKUP($G1501,Temp!$A:$C,Q$1,FALSE)</f>
        <v>#VALUE!</v>
      </c>
      <c r="R1501" s="22" t="e">
        <f>VLOOKUP($G1501,Temp!$A:$C,R$1,FALSE)</f>
        <v>#VALUE!</v>
      </c>
      <c r="S1501" s="22" t="e">
        <f>VLOOKUP($G1501,Temp!$A:$C,S$1,FALSE)</f>
        <v>#VALUE!</v>
      </c>
      <c r="T1501" s="22" t="e">
        <f>VLOOKUP($G1501,Temp!$A:$C,T$1,FALSE)</f>
        <v>#VALUE!</v>
      </c>
      <c r="U1501" s="22" t="e">
        <f>VLOOKUP($G1501,Temp!$A:$C,U$1,FALSE)</f>
        <v>#VALUE!</v>
      </c>
      <c r="V1501" s="22" t="e">
        <f>VLOOKUP($G1501,Temp!$A:$C,V$1,FALSE)</f>
        <v>#VALUE!</v>
      </c>
      <c r="W1501" s="22" t="e">
        <f>VLOOKUP($G1501,Temp!$A:$C,W$1,FALSE)</f>
        <v>#VALUE!</v>
      </c>
      <c r="X1501" s="22" t="e">
        <f>VLOOKUP($G1501,Temp!$A:$C,X$1,FALSE)</f>
        <v>#VALUE!</v>
      </c>
      <c r="Y1501" s="22">
        <f>VLOOKUP($G1501,Temp!$A:$C,Y$1,FALSE)</f>
        <v>88000</v>
      </c>
      <c r="Z1501" s="22">
        <f>VLOOKUP($G1501,Temp!$A:$C,Z$1,FALSE)</f>
        <v>19200</v>
      </c>
      <c r="AA1501" s="22" t="str">
        <f>VLOOKUP($A1501,Searches!$A:$H,AA$1,FALSE)</f>
        <v>Brian Bell</v>
      </c>
      <c r="AB1501" s="22" t="str">
        <f>VLOOKUP($A1501,Searches!$A:$H,AB$1,FALSE)</f>
        <v>Ping Identity</v>
      </c>
      <c r="AC1501" s="22" t="str">
        <f>VLOOKUP($A1501,Searches!$A:$H,AC$1,FALSE)</f>
        <v>Chief Marketing Officer</v>
      </c>
      <c r="AD1501" s="22" t="str">
        <f>VLOOKUP($A1501,Searches!$A:$H,AD$1,FALSE)</f>
        <v>2nd</v>
      </c>
      <c r="AE1501" s="22" t="str">
        <f>VLOOKUP($A1501,Searches!$A:$H,AE$1,FALSE)</f>
        <v/>
      </c>
      <c r="AF1501" s="22" t="str">
        <f>VLOOKUP($A1501,Searches!$A:$H,AF$1,FALSE)</f>
        <v>San Francisco Bay Area</v>
      </c>
      <c r="AG1501" s="22" t="str">
        <f>VLOOKUP($A1501,Searches!$A:$H,AG$1,FALSE)</f>
        <v>https://www.linkedin.com/sales/profile/259120,m-m3,NAME_SEARCH?moduleKey=peopleSearchResults&amp;pageKey=sales-search3-people-refinement&amp;contextId=60BC92C971D70515801E49D6842B0000&amp;requestId=7b182405-c507-4f52-a228-b3297b14c5a5&amp;action=CLICK&amp;target=urn%3Ali%3AsalesLead%3A(-1%2C259120)&amp;pageNumber=19&amp;targetEl=profilelink&amp;position=12&amp;trk=lss-serp-result-lead_photo</v>
      </c>
      <c r="AH1501" s="22" t="e">
        <f>VLOOKUP($G1501,Temp!$D:$F,AH$1,FALSE)</f>
        <v>#N/A</v>
      </c>
      <c r="AI1501" s="22" t="e">
        <f>VLOOKUP($G1501,Temp!$D:$F,AI$1,FALSE)</f>
        <v>#N/A</v>
      </c>
      <c r="AJ1501" s="22" t="e">
        <f>VLOOKUP($G1501,Temp!$D:$F,AJ$1,FALSE)</f>
        <v>#N/A</v>
      </c>
    </row>
    <row r="1502" spans="1:36" ht="16" x14ac:dyDescent="0.2">
      <c r="A1502" s="8" t="str">
        <f t="shared" si="23"/>
        <v>Stephany Verstraete Teladoc</v>
      </c>
      <c r="B1502" s="8" t="s">
        <v>7022</v>
      </c>
      <c r="C1502" s="8" t="s">
        <v>7023</v>
      </c>
      <c r="D1502" s="8" t="s">
        <v>42</v>
      </c>
      <c r="E1502" s="8" t="s">
        <v>7024</v>
      </c>
      <c r="F1502" s="8" t="s">
        <v>7025</v>
      </c>
      <c r="G1502" s="12" t="s">
        <v>7026</v>
      </c>
      <c r="H1502" s="22" t="str">
        <f>VLOOKUP($G1502,Temp!$A:$C,H$1,FALSE)</f>
        <v>Teladoc.com</v>
      </c>
      <c r="I1502" s="22" t="e">
        <f>VLOOKUP($G1502,Temp!$A:$C,I$1,FALSE)</f>
        <v>#VALUE!</v>
      </c>
      <c r="J1502" s="22" t="e">
        <f>VLOOKUP($G1502,Temp!$A:$C,J$1,FALSE)</f>
        <v>#VALUE!</v>
      </c>
      <c r="K1502" s="22" t="e">
        <f>VLOOKUP($G1502,Temp!$A:$C,K$1,FALSE)</f>
        <v>#VALUE!</v>
      </c>
      <c r="L1502" s="22" t="e">
        <f>VLOOKUP($G1502,Temp!$A:$C,L$1,FALSE)</f>
        <v>#VALUE!</v>
      </c>
      <c r="M1502" s="22" t="e">
        <f>VLOOKUP($G1502,Temp!$A:$C,M$1,FALSE)</f>
        <v>#VALUE!</v>
      </c>
      <c r="N1502" s="22" t="e">
        <f>VLOOKUP($G1502,Temp!$A:$C,N$1,FALSE)</f>
        <v>#VALUE!</v>
      </c>
      <c r="O1502" s="22" t="e">
        <f>VLOOKUP($G1502,Temp!$A:$C,O$1,FALSE)</f>
        <v>#VALUE!</v>
      </c>
      <c r="P1502" s="22" t="e">
        <f>VLOOKUP($G1502,Temp!$A:$C,P$1,FALSE)</f>
        <v>#VALUE!</v>
      </c>
      <c r="Q1502" s="22" t="e">
        <f>VLOOKUP($G1502,Temp!$A:$C,Q$1,FALSE)</f>
        <v>#VALUE!</v>
      </c>
      <c r="R1502" s="22" t="e">
        <f>VLOOKUP($G1502,Temp!$A:$C,R$1,FALSE)</f>
        <v>#VALUE!</v>
      </c>
      <c r="S1502" s="22" t="e">
        <f>VLOOKUP($G1502,Temp!$A:$C,S$1,FALSE)</f>
        <v>#VALUE!</v>
      </c>
      <c r="T1502" s="22" t="e">
        <f>VLOOKUP($G1502,Temp!$A:$C,T$1,FALSE)</f>
        <v>#VALUE!</v>
      </c>
      <c r="U1502" s="22" t="e">
        <f>VLOOKUP($G1502,Temp!$A:$C,U$1,FALSE)</f>
        <v>#VALUE!</v>
      </c>
      <c r="V1502" s="22" t="e">
        <f>VLOOKUP($G1502,Temp!$A:$C,V$1,FALSE)</f>
        <v>#VALUE!</v>
      </c>
      <c r="W1502" s="22" t="e">
        <f>VLOOKUP($G1502,Temp!$A:$C,W$1,FALSE)</f>
        <v>#VALUE!</v>
      </c>
      <c r="X1502" s="22" t="e">
        <f>VLOOKUP($G1502,Temp!$A:$C,X$1,FALSE)</f>
        <v>#VALUE!</v>
      </c>
      <c r="Y1502" s="22">
        <f>VLOOKUP($G1502,Temp!$A:$C,Y$1,FALSE)</f>
        <v>107000</v>
      </c>
      <c r="Z1502" s="22">
        <f>VLOOKUP($G1502,Temp!$A:$C,Z$1,FALSE)</f>
        <v>1500</v>
      </c>
      <c r="AA1502" s="22" t="e">
        <f>VLOOKUP($A1502,Searches!$A:$H,AA$1,FALSE)</f>
        <v>#N/A</v>
      </c>
      <c r="AB1502" s="22" t="e">
        <f>VLOOKUP($A1502,Searches!$A:$H,AB$1,FALSE)</f>
        <v>#N/A</v>
      </c>
      <c r="AC1502" s="22" t="e">
        <f>VLOOKUP($A1502,Searches!$A:$H,AC$1,FALSE)</f>
        <v>#N/A</v>
      </c>
      <c r="AD1502" s="22" t="e">
        <f>VLOOKUP($A1502,Searches!$A:$H,AD$1,FALSE)</f>
        <v>#N/A</v>
      </c>
      <c r="AE1502" s="22" t="e">
        <f>VLOOKUP($A1502,Searches!$A:$H,AE$1,FALSE)</f>
        <v>#N/A</v>
      </c>
      <c r="AF1502" s="22" t="e">
        <f>VLOOKUP($A1502,Searches!$A:$H,AF$1,FALSE)</f>
        <v>#N/A</v>
      </c>
      <c r="AG1502" s="22" t="e">
        <f>VLOOKUP($A1502,Searches!$A:$H,AG$1,FALSE)</f>
        <v>#N/A</v>
      </c>
      <c r="AH1502" s="22" t="str">
        <f>VLOOKUP($G1502,Temp!$D:$F,AH$1,FALSE)</f>
        <v>teladoc.com</v>
      </c>
      <c r="AI1502" s="22" t="str">
        <f>VLOOKUP($G1502,Temp!$D:$F,AI$1,FALSE)</f>
        <v>Marketo</v>
      </c>
      <c r="AJ1502" s="22" t="str">
        <f>VLOOKUP($G1502,Temp!$D:$F,AJ$1,FALSE)</f>
        <v>WordPress</v>
      </c>
    </row>
    <row r="1503" spans="1:36" ht="16" x14ac:dyDescent="0.2">
      <c r="A1503" s="8" t="str">
        <f t="shared" si="23"/>
        <v>Bryan Semple SmartBear Software</v>
      </c>
      <c r="B1503" s="8" t="s">
        <v>522</v>
      </c>
      <c r="C1503" s="8" t="s">
        <v>524</v>
      </c>
      <c r="D1503" s="8" t="s">
        <v>42</v>
      </c>
      <c r="E1503" s="8" t="s">
        <v>529</v>
      </c>
      <c r="F1503" s="8" t="s">
        <v>531</v>
      </c>
      <c r="G1503" s="12" t="s">
        <v>532</v>
      </c>
      <c r="H1503" s="22" t="str">
        <f>VLOOKUP($G1503,Temp!$A:$C,H$1,FALSE)</f>
        <v>smartbear.com</v>
      </c>
      <c r="I1503" s="22" t="e">
        <f>VLOOKUP($G1503,Temp!$A:$C,I$1,FALSE)</f>
        <v>#VALUE!</v>
      </c>
      <c r="J1503" s="22" t="e">
        <f>VLOOKUP($G1503,Temp!$A:$C,J$1,FALSE)</f>
        <v>#VALUE!</v>
      </c>
      <c r="K1503" s="22" t="e">
        <f>VLOOKUP($G1503,Temp!$A:$C,K$1,FALSE)</f>
        <v>#VALUE!</v>
      </c>
      <c r="L1503" s="22" t="e">
        <f>VLOOKUP($G1503,Temp!$A:$C,L$1,FALSE)</f>
        <v>#VALUE!</v>
      </c>
      <c r="M1503" s="22" t="e">
        <f>VLOOKUP($G1503,Temp!$A:$C,M$1,FALSE)</f>
        <v>#VALUE!</v>
      </c>
      <c r="N1503" s="22" t="e">
        <f>VLOOKUP($G1503,Temp!$A:$C,N$1,FALSE)</f>
        <v>#VALUE!</v>
      </c>
      <c r="O1503" s="22" t="e">
        <f>VLOOKUP($G1503,Temp!$A:$C,O$1,FALSE)</f>
        <v>#VALUE!</v>
      </c>
      <c r="P1503" s="22" t="e">
        <f>VLOOKUP($G1503,Temp!$A:$C,P$1,FALSE)</f>
        <v>#VALUE!</v>
      </c>
      <c r="Q1503" s="22" t="e">
        <f>VLOOKUP($G1503,Temp!$A:$C,Q$1,FALSE)</f>
        <v>#VALUE!</v>
      </c>
      <c r="R1503" s="22" t="e">
        <f>VLOOKUP($G1503,Temp!$A:$C,R$1,FALSE)</f>
        <v>#VALUE!</v>
      </c>
      <c r="S1503" s="22" t="e">
        <f>VLOOKUP($G1503,Temp!$A:$C,S$1,FALSE)</f>
        <v>#VALUE!</v>
      </c>
      <c r="T1503" s="22" t="e">
        <f>VLOOKUP($G1503,Temp!$A:$C,T$1,FALSE)</f>
        <v>#VALUE!</v>
      </c>
      <c r="U1503" s="22" t="e">
        <f>VLOOKUP($G1503,Temp!$A:$C,U$1,FALSE)</f>
        <v>#VALUE!</v>
      </c>
      <c r="V1503" s="22" t="e">
        <f>VLOOKUP($G1503,Temp!$A:$C,V$1,FALSE)</f>
        <v>#VALUE!</v>
      </c>
      <c r="W1503" s="22" t="e">
        <f>VLOOKUP($G1503,Temp!$A:$C,W$1,FALSE)</f>
        <v>#VALUE!</v>
      </c>
      <c r="X1503" s="22" t="e">
        <f>VLOOKUP($G1503,Temp!$A:$C,X$1,FALSE)</f>
        <v>#VALUE!</v>
      </c>
      <c r="Y1503" s="22">
        <f>VLOOKUP($G1503,Temp!$A:$C,Y$1,FALSE)</f>
        <v>664000</v>
      </c>
      <c r="Z1503" s="22">
        <f>VLOOKUP($G1503,Temp!$A:$C,Z$1,FALSE)</f>
        <v>32400</v>
      </c>
      <c r="AA1503" s="22" t="str">
        <f>VLOOKUP($A1503,Searches!$A:$H,AA$1,FALSE)</f>
        <v>Bryan Semple</v>
      </c>
      <c r="AB1503" s="22" t="str">
        <f>VLOOKUP($A1503,Searches!$A:$H,AB$1,FALSE)</f>
        <v>SmartBear Software</v>
      </c>
      <c r="AC1503" s="22" t="str">
        <f>VLOOKUP($A1503,Searches!$A:$H,AC$1,FALSE)</f>
        <v>Chief Marketing Officer</v>
      </c>
      <c r="AD1503" s="22" t="str">
        <f>VLOOKUP($A1503,Searches!$A:$H,AD$1,FALSE)</f>
        <v>2nd</v>
      </c>
      <c r="AE1503" s="22" t="str">
        <f>VLOOKUP($A1503,Searches!$A:$H,AE$1,FALSE)</f>
        <v/>
      </c>
      <c r="AF1503" s="22" t="str">
        <f>VLOOKUP($A1503,Searches!$A:$H,AF$1,FALSE)</f>
        <v>Greater Boston Area</v>
      </c>
      <c r="AG1503" s="22" t="str">
        <f>VLOOKUP($A1503,Searches!$A:$H,AG$1,FALSE)</f>
        <v>https://www.linkedin.com/sales/profile/55337,0_Sv,NAME_SEARCH?moduleKey=peopleSearchResults&amp;pageKey=sales-search3-people-refinement&amp;contextId=60BC92C971D70515801E49D6842B0000&amp;requestId=7b182405-c507-4f52-a228-b3297b14c5a5&amp;action=CLICK&amp;target=urn%3Ali%3AsalesLead%3A(-1%2C55337)&amp;pageNumber=19&amp;targetEl=profilelink&amp;position=9&amp;trk=lss-serp-result-lead_photo</v>
      </c>
      <c r="AH1503" s="22" t="str">
        <f>VLOOKUP($G1503,Temp!$D:$F,AH$1,FALSE)</f>
        <v>smartbear.com</v>
      </c>
      <c r="AI1503" s="22" t="str">
        <f>VLOOKUP($G1503,Temp!$D:$F,AI$1,FALSE)</f>
        <v>Marketo</v>
      </c>
      <c r="AJ1503" s="22" t="str">
        <f>VLOOKUP($G1503,Temp!$D:$F,AJ$1,FALSE)</f>
        <v>WordPress</v>
      </c>
    </row>
    <row r="1504" spans="1:36" ht="16" x14ac:dyDescent="0.2">
      <c r="A1504" s="8" t="str">
        <f t="shared" si="23"/>
        <v>Latane Conant Appirio</v>
      </c>
      <c r="B1504" s="8" t="s">
        <v>10071</v>
      </c>
      <c r="C1504" s="8" t="s">
        <v>10072</v>
      </c>
      <c r="D1504" s="8" t="s">
        <v>42</v>
      </c>
      <c r="E1504" s="8" t="s">
        <v>10073</v>
      </c>
      <c r="F1504" s="8" t="s">
        <v>10074</v>
      </c>
      <c r="G1504" s="12" t="s">
        <v>9678</v>
      </c>
      <c r="H1504" s="22" t="str">
        <f>VLOOKUP($G1504,Temp!$A:$C,H$1,FALSE)</f>
        <v>appirio.com</v>
      </c>
      <c r="I1504" s="22" t="e">
        <f>VLOOKUP($G1504,Temp!$A:$C,I$1,FALSE)</f>
        <v>#VALUE!</v>
      </c>
      <c r="J1504" s="22" t="e">
        <f>VLOOKUP($G1504,Temp!$A:$C,J$1,FALSE)</f>
        <v>#VALUE!</v>
      </c>
      <c r="K1504" s="22" t="e">
        <f>VLOOKUP($G1504,Temp!$A:$C,K$1,FALSE)</f>
        <v>#VALUE!</v>
      </c>
      <c r="L1504" s="22" t="e">
        <f>VLOOKUP($G1504,Temp!$A:$C,L$1,FALSE)</f>
        <v>#VALUE!</v>
      </c>
      <c r="M1504" s="22" t="e">
        <f>VLOOKUP($G1504,Temp!$A:$C,M$1,FALSE)</f>
        <v>#VALUE!</v>
      </c>
      <c r="N1504" s="22" t="e">
        <f>VLOOKUP($G1504,Temp!$A:$C,N$1,FALSE)</f>
        <v>#VALUE!</v>
      </c>
      <c r="O1504" s="22" t="e">
        <f>VLOOKUP($G1504,Temp!$A:$C,O$1,FALSE)</f>
        <v>#VALUE!</v>
      </c>
      <c r="P1504" s="22" t="e">
        <f>VLOOKUP($G1504,Temp!$A:$C,P$1,FALSE)</f>
        <v>#VALUE!</v>
      </c>
      <c r="Q1504" s="22" t="e">
        <f>VLOOKUP($G1504,Temp!$A:$C,Q$1,FALSE)</f>
        <v>#VALUE!</v>
      </c>
      <c r="R1504" s="22" t="e">
        <f>VLOOKUP($G1504,Temp!$A:$C,R$1,FALSE)</f>
        <v>#VALUE!</v>
      </c>
      <c r="S1504" s="22" t="e">
        <f>VLOOKUP($G1504,Temp!$A:$C,S$1,FALSE)</f>
        <v>#VALUE!</v>
      </c>
      <c r="T1504" s="22" t="e">
        <f>VLOOKUP($G1504,Temp!$A:$C,T$1,FALSE)</f>
        <v>#VALUE!</v>
      </c>
      <c r="U1504" s="22" t="e">
        <f>VLOOKUP($G1504,Temp!$A:$C,U$1,FALSE)</f>
        <v>#VALUE!</v>
      </c>
      <c r="V1504" s="22" t="e">
        <f>VLOOKUP($G1504,Temp!$A:$C,V$1,FALSE)</f>
        <v>#VALUE!</v>
      </c>
      <c r="W1504" s="22" t="e">
        <f>VLOOKUP($G1504,Temp!$A:$C,W$1,FALSE)</f>
        <v>#VALUE!</v>
      </c>
      <c r="X1504" s="22" t="e">
        <f>VLOOKUP($G1504,Temp!$A:$C,X$1,FALSE)</f>
        <v>#VALUE!</v>
      </c>
      <c r="Y1504" s="22">
        <f>VLOOKUP($G1504,Temp!$A:$C,Y$1,FALSE)</f>
        <v>18700</v>
      </c>
      <c r="Z1504" s="22">
        <f>VLOOKUP($G1504,Temp!$A:$C,Z$1,FALSE)</f>
        <v>5300</v>
      </c>
      <c r="AA1504" s="22" t="e">
        <f>VLOOKUP($A1504,Searches!$A:$H,AA$1,FALSE)</f>
        <v>#N/A</v>
      </c>
      <c r="AB1504" s="22" t="e">
        <f>VLOOKUP($A1504,Searches!$A:$H,AB$1,FALSE)</f>
        <v>#N/A</v>
      </c>
      <c r="AC1504" s="22" t="e">
        <f>VLOOKUP($A1504,Searches!$A:$H,AC$1,FALSE)</f>
        <v>#N/A</v>
      </c>
      <c r="AD1504" s="22" t="e">
        <f>VLOOKUP($A1504,Searches!$A:$H,AD$1,FALSE)</f>
        <v>#N/A</v>
      </c>
      <c r="AE1504" s="22" t="e">
        <f>VLOOKUP($A1504,Searches!$A:$H,AE$1,FALSE)</f>
        <v>#N/A</v>
      </c>
      <c r="AF1504" s="22" t="e">
        <f>VLOOKUP($A1504,Searches!$A:$H,AF$1,FALSE)</f>
        <v>#N/A</v>
      </c>
      <c r="AG1504" s="22" t="e">
        <f>VLOOKUP($A1504,Searches!$A:$H,AG$1,FALSE)</f>
        <v>#N/A</v>
      </c>
      <c r="AH1504" s="22" t="str">
        <f>VLOOKUP($G1504,Temp!$D:$F,AH$1,FALSE)</f>
        <v>appirio.com</v>
      </c>
      <c r="AI1504" s="22" t="str">
        <f>VLOOKUP($G1504,Temp!$D:$F,AI$1,FALSE)</f>
        <v>Marketo</v>
      </c>
      <c r="AJ1504" s="22" t="str">
        <f>VLOOKUP($G1504,Temp!$D:$F,AJ$1,FALSE)</f>
        <v>WordPress</v>
      </c>
    </row>
    <row r="1505" spans="1:36" ht="16" x14ac:dyDescent="0.2">
      <c r="A1505" s="8" t="str">
        <f t="shared" si="23"/>
        <v>Subbu Iyer Riverbed Technology</v>
      </c>
      <c r="B1505" s="8" t="s">
        <v>10230</v>
      </c>
      <c r="C1505" s="8" t="s">
        <v>10231</v>
      </c>
      <c r="D1505" s="8" t="s">
        <v>42</v>
      </c>
      <c r="E1505" s="8" t="s">
        <v>10232</v>
      </c>
      <c r="F1505" s="8" t="s">
        <v>10233</v>
      </c>
      <c r="G1505" s="12" t="s">
        <v>9681</v>
      </c>
      <c r="H1505" s="22" t="str">
        <f>VLOOKUP($G1505,Temp!$A:$C,H$1,FALSE)</f>
        <v>riverbed.com</v>
      </c>
      <c r="I1505" s="22" t="e">
        <f>VLOOKUP($G1505,Temp!$A:$C,I$1,FALSE)</f>
        <v>#VALUE!</v>
      </c>
      <c r="J1505" s="22" t="e">
        <f>VLOOKUP($G1505,Temp!$A:$C,J$1,FALSE)</f>
        <v>#VALUE!</v>
      </c>
      <c r="K1505" s="22" t="e">
        <f>VLOOKUP($G1505,Temp!$A:$C,K$1,FALSE)</f>
        <v>#VALUE!</v>
      </c>
      <c r="L1505" s="22" t="e">
        <f>VLOOKUP($G1505,Temp!$A:$C,L$1,FALSE)</f>
        <v>#VALUE!</v>
      </c>
      <c r="M1505" s="22" t="e">
        <f>VLOOKUP($G1505,Temp!$A:$C,M$1,FALSE)</f>
        <v>#VALUE!</v>
      </c>
      <c r="N1505" s="22" t="e">
        <f>VLOOKUP($G1505,Temp!$A:$C,N$1,FALSE)</f>
        <v>#VALUE!</v>
      </c>
      <c r="O1505" s="22" t="e">
        <f>VLOOKUP($G1505,Temp!$A:$C,O$1,FALSE)</f>
        <v>#VALUE!</v>
      </c>
      <c r="P1505" s="22" t="e">
        <f>VLOOKUP($G1505,Temp!$A:$C,P$1,FALSE)</f>
        <v>#VALUE!</v>
      </c>
      <c r="Q1505" s="22" t="e">
        <f>VLOOKUP($G1505,Temp!$A:$C,Q$1,FALSE)</f>
        <v>#VALUE!</v>
      </c>
      <c r="R1505" s="22" t="e">
        <f>VLOOKUP($G1505,Temp!$A:$C,R$1,FALSE)</f>
        <v>#VALUE!</v>
      </c>
      <c r="S1505" s="22" t="e">
        <f>VLOOKUP($G1505,Temp!$A:$C,S$1,FALSE)</f>
        <v>#VALUE!</v>
      </c>
      <c r="T1505" s="22" t="e">
        <f>VLOOKUP($G1505,Temp!$A:$C,T$1,FALSE)</f>
        <v>#VALUE!</v>
      </c>
      <c r="U1505" s="22" t="e">
        <f>VLOOKUP($G1505,Temp!$A:$C,U$1,FALSE)</f>
        <v>#VALUE!</v>
      </c>
      <c r="V1505" s="22" t="e">
        <f>VLOOKUP($G1505,Temp!$A:$C,V$1,FALSE)</f>
        <v>#VALUE!</v>
      </c>
      <c r="W1505" s="22" t="e">
        <f>VLOOKUP($G1505,Temp!$A:$C,W$1,FALSE)</f>
        <v>#VALUE!</v>
      </c>
      <c r="X1505" s="22" t="e">
        <f>VLOOKUP($G1505,Temp!$A:$C,X$1,FALSE)</f>
        <v>#VALUE!</v>
      </c>
      <c r="Y1505" s="22">
        <f>VLOOKUP($G1505,Temp!$A:$C,Y$1,FALSE)</f>
        <v>117000</v>
      </c>
      <c r="Z1505" s="22">
        <f>VLOOKUP($G1505,Temp!$A:$C,Z$1,FALSE)</f>
        <v>21700</v>
      </c>
      <c r="AA1505" s="22" t="e">
        <f>VLOOKUP($A1505,Searches!$A:$H,AA$1,FALSE)</f>
        <v>#N/A</v>
      </c>
      <c r="AB1505" s="22" t="e">
        <f>VLOOKUP($A1505,Searches!$A:$H,AB$1,FALSE)</f>
        <v>#N/A</v>
      </c>
      <c r="AC1505" s="22" t="e">
        <f>VLOOKUP($A1505,Searches!$A:$H,AC$1,FALSE)</f>
        <v>#N/A</v>
      </c>
      <c r="AD1505" s="22" t="e">
        <f>VLOOKUP($A1505,Searches!$A:$H,AD$1,FALSE)</f>
        <v>#N/A</v>
      </c>
      <c r="AE1505" s="22" t="e">
        <f>VLOOKUP($A1505,Searches!$A:$H,AE$1,FALSE)</f>
        <v>#N/A</v>
      </c>
      <c r="AF1505" s="22" t="e">
        <f>VLOOKUP($A1505,Searches!$A:$H,AF$1,FALSE)</f>
        <v>#N/A</v>
      </c>
      <c r="AG1505" s="22" t="e">
        <f>VLOOKUP($A1505,Searches!$A:$H,AG$1,FALSE)</f>
        <v>#N/A</v>
      </c>
      <c r="AH1505" s="22" t="str">
        <f>VLOOKUP($G1505,Temp!$D:$F,AH$1,FALSE)</f>
        <v>riverbed.com</v>
      </c>
      <c r="AI1505" s="22" t="str">
        <f>VLOOKUP($G1505,Temp!$D:$F,AI$1,FALSE)</f>
        <v>Eloqua</v>
      </c>
      <c r="AJ1505" s="22" t="str">
        <f>VLOOKUP($G1505,Temp!$D:$F,AJ$1,FALSE)</f>
        <v>WordPress</v>
      </c>
    </row>
    <row r="1506" spans="1:36" ht="16" x14ac:dyDescent="0.2">
      <c r="A1506" s="8" t="str">
        <f t="shared" si="23"/>
        <v>Brian Bell Ping Identity</v>
      </c>
      <c r="B1506" s="8" t="s">
        <v>960</v>
      </c>
      <c r="C1506" s="8" t="s">
        <v>1296</v>
      </c>
      <c r="D1506" s="8" t="s">
        <v>42</v>
      </c>
      <c r="E1506" s="8" t="s">
        <v>7326</v>
      </c>
      <c r="F1506" s="8" t="s">
        <v>7327</v>
      </c>
      <c r="G1506" s="12" t="s">
        <v>7328</v>
      </c>
      <c r="H1506" s="22" t="str">
        <f>VLOOKUP($G1506,Temp!$A:$C,H$1,FALSE)</f>
        <v>PingIdentity.com</v>
      </c>
      <c r="I1506" s="22" t="e">
        <f>VLOOKUP($G1506,Temp!$A:$C,I$1,FALSE)</f>
        <v>#VALUE!</v>
      </c>
      <c r="J1506" s="22" t="e">
        <f>VLOOKUP($G1506,Temp!$A:$C,J$1,FALSE)</f>
        <v>#VALUE!</v>
      </c>
      <c r="K1506" s="22" t="e">
        <f>VLOOKUP($G1506,Temp!$A:$C,K$1,FALSE)</f>
        <v>#VALUE!</v>
      </c>
      <c r="L1506" s="22" t="e">
        <f>VLOOKUP($G1506,Temp!$A:$C,L$1,FALSE)</f>
        <v>#VALUE!</v>
      </c>
      <c r="M1506" s="22" t="e">
        <f>VLOOKUP($G1506,Temp!$A:$C,M$1,FALSE)</f>
        <v>#VALUE!</v>
      </c>
      <c r="N1506" s="22" t="e">
        <f>VLOOKUP($G1506,Temp!$A:$C,N$1,FALSE)</f>
        <v>#VALUE!</v>
      </c>
      <c r="O1506" s="22" t="e">
        <f>VLOOKUP($G1506,Temp!$A:$C,O$1,FALSE)</f>
        <v>#VALUE!</v>
      </c>
      <c r="P1506" s="22" t="e">
        <f>VLOOKUP($G1506,Temp!$A:$C,P$1,FALSE)</f>
        <v>#VALUE!</v>
      </c>
      <c r="Q1506" s="22" t="e">
        <f>VLOOKUP($G1506,Temp!$A:$C,Q$1,FALSE)</f>
        <v>#VALUE!</v>
      </c>
      <c r="R1506" s="22" t="e">
        <f>VLOOKUP($G1506,Temp!$A:$C,R$1,FALSE)</f>
        <v>#VALUE!</v>
      </c>
      <c r="S1506" s="22" t="e">
        <f>VLOOKUP($G1506,Temp!$A:$C,S$1,FALSE)</f>
        <v>#VALUE!</v>
      </c>
      <c r="T1506" s="22" t="e">
        <f>VLOOKUP($G1506,Temp!$A:$C,T$1,FALSE)</f>
        <v>#VALUE!</v>
      </c>
      <c r="U1506" s="22" t="e">
        <f>VLOOKUP($G1506,Temp!$A:$C,U$1,FALSE)</f>
        <v>#VALUE!</v>
      </c>
      <c r="V1506" s="22" t="e">
        <f>VLOOKUP($G1506,Temp!$A:$C,V$1,FALSE)</f>
        <v>#VALUE!</v>
      </c>
      <c r="W1506" s="22" t="e">
        <f>VLOOKUP($G1506,Temp!$A:$C,W$1,FALSE)</f>
        <v>#VALUE!</v>
      </c>
      <c r="X1506" s="22" t="e">
        <f>VLOOKUP($G1506,Temp!$A:$C,X$1,FALSE)</f>
        <v>#VALUE!</v>
      </c>
      <c r="Y1506" s="22">
        <f>VLOOKUP($G1506,Temp!$A:$C,Y$1,FALSE)</f>
        <v>88000</v>
      </c>
      <c r="Z1506" s="22">
        <f>VLOOKUP($G1506,Temp!$A:$C,Z$1,FALSE)</f>
        <v>19200</v>
      </c>
      <c r="AA1506" s="22" t="str">
        <f>VLOOKUP($A1506,Searches!$A:$H,AA$1,FALSE)</f>
        <v>Brian Bell</v>
      </c>
      <c r="AB1506" s="22" t="str">
        <f>VLOOKUP($A1506,Searches!$A:$H,AB$1,FALSE)</f>
        <v>Ping Identity</v>
      </c>
      <c r="AC1506" s="22" t="str">
        <f>VLOOKUP($A1506,Searches!$A:$H,AC$1,FALSE)</f>
        <v>Chief Marketing Officer</v>
      </c>
      <c r="AD1506" s="22" t="str">
        <f>VLOOKUP($A1506,Searches!$A:$H,AD$1,FALSE)</f>
        <v>2nd</v>
      </c>
      <c r="AE1506" s="22" t="str">
        <f>VLOOKUP($A1506,Searches!$A:$H,AE$1,FALSE)</f>
        <v/>
      </c>
      <c r="AF1506" s="22" t="str">
        <f>VLOOKUP($A1506,Searches!$A:$H,AF$1,FALSE)</f>
        <v>San Francisco Bay Area</v>
      </c>
      <c r="AG1506" s="22" t="str">
        <f>VLOOKUP($A1506,Searches!$A:$H,AG$1,FALSE)</f>
        <v>https://www.linkedin.com/sales/profile/259120,m-m3,NAME_SEARCH?moduleKey=peopleSearchResults&amp;pageKey=sales-search3-people-refinement&amp;contextId=60BC92C971D70515801E49D6842B0000&amp;requestId=7b182405-c507-4f52-a228-b3297b14c5a5&amp;action=CLICK&amp;target=urn%3Ali%3AsalesLead%3A(-1%2C259120)&amp;pageNumber=19&amp;targetEl=profilelink&amp;position=12&amp;trk=lss-serp-result-lead_photo</v>
      </c>
      <c r="AH1506" s="22" t="e">
        <f>VLOOKUP($G1506,Temp!$D:$F,AH$1,FALSE)</f>
        <v>#N/A</v>
      </c>
      <c r="AI1506" s="22" t="e">
        <f>VLOOKUP($G1506,Temp!$D:$F,AI$1,FALSE)</f>
        <v>#N/A</v>
      </c>
      <c r="AJ1506" s="22" t="e">
        <f>VLOOKUP($G1506,Temp!$D:$F,AJ$1,FALSE)</f>
        <v>#N/A</v>
      </c>
    </row>
    <row r="1507" spans="1:36" ht="16" x14ac:dyDescent="0.2">
      <c r="A1507" s="8" t="str">
        <f t="shared" si="23"/>
        <v>Bryan Semple SmartBear Software</v>
      </c>
      <c r="B1507" s="8" t="s">
        <v>522</v>
      </c>
      <c r="C1507" s="8" t="s">
        <v>524</v>
      </c>
      <c r="D1507" s="8" t="s">
        <v>42</v>
      </c>
      <c r="E1507" s="8" t="s">
        <v>529</v>
      </c>
      <c r="F1507" s="8" t="s">
        <v>531</v>
      </c>
      <c r="G1507" s="12" t="s">
        <v>532</v>
      </c>
      <c r="H1507" s="22" t="str">
        <f>VLOOKUP($G1507,Temp!$A:$C,H$1,FALSE)</f>
        <v>smartbear.com</v>
      </c>
      <c r="I1507" s="22" t="e">
        <f>VLOOKUP($G1507,Temp!$A:$C,I$1,FALSE)</f>
        <v>#VALUE!</v>
      </c>
      <c r="J1507" s="22" t="e">
        <f>VLOOKUP($G1507,Temp!$A:$C,J$1,FALSE)</f>
        <v>#VALUE!</v>
      </c>
      <c r="K1507" s="22" t="e">
        <f>VLOOKUP($G1507,Temp!$A:$C,K$1,FALSE)</f>
        <v>#VALUE!</v>
      </c>
      <c r="L1507" s="22" t="e">
        <f>VLOOKUP($G1507,Temp!$A:$C,L$1,FALSE)</f>
        <v>#VALUE!</v>
      </c>
      <c r="M1507" s="22" t="e">
        <f>VLOOKUP($G1507,Temp!$A:$C,M$1,FALSE)</f>
        <v>#VALUE!</v>
      </c>
      <c r="N1507" s="22" t="e">
        <f>VLOOKUP($G1507,Temp!$A:$C,N$1,FALSE)</f>
        <v>#VALUE!</v>
      </c>
      <c r="O1507" s="22" t="e">
        <f>VLOOKUP($G1507,Temp!$A:$C,O$1,FALSE)</f>
        <v>#VALUE!</v>
      </c>
      <c r="P1507" s="22" t="e">
        <f>VLOOKUP($G1507,Temp!$A:$C,P$1,FALSE)</f>
        <v>#VALUE!</v>
      </c>
      <c r="Q1507" s="22" t="e">
        <f>VLOOKUP($G1507,Temp!$A:$C,Q$1,FALSE)</f>
        <v>#VALUE!</v>
      </c>
      <c r="R1507" s="22" t="e">
        <f>VLOOKUP($G1507,Temp!$A:$C,R$1,FALSE)</f>
        <v>#VALUE!</v>
      </c>
      <c r="S1507" s="22" t="e">
        <f>VLOOKUP($G1507,Temp!$A:$C,S$1,FALSE)</f>
        <v>#VALUE!</v>
      </c>
      <c r="T1507" s="22" t="e">
        <f>VLOOKUP($G1507,Temp!$A:$C,T$1,FALSE)</f>
        <v>#VALUE!</v>
      </c>
      <c r="U1507" s="22" t="e">
        <f>VLOOKUP($G1507,Temp!$A:$C,U$1,FALSE)</f>
        <v>#VALUE!</v>
      </c>
      <c r="V1507" s="22" t="e">
        <f>VLOOKUP($G1507,Temp!$A:$C,V$1,FALSE)</f>
        <v>#VALUE!</v>
      </c>
      <c r="W1507" s="22" t="e">
        <f>VLOOKUP($G1507,Temp!$A:$C,W$1,FALSE)</f>
        <v>#VALUE!</v>
      </c>
      <c r="X1507" s="22" t="e">
        <f>VLOOKUP($G1507,Temp!$A:$C,X$1,FALSE)</f>
        <v>#VALUE!</v>
      </c>
      <c r="Y1507" s="22">
        <f>VLOOKUP($G1507,Temp!$A:$C,Y$1,FALSE)</f>
        <v>664000</v>
      </c>
      <c r="Z1507" s="22">
        <f>VLOOKUP($G1507,Temp!$A:$C,Z$1,FALSE)</f>
        <v>32400</v>
      </c>
      <c r="AA1507" s="22" t="str">
        <f>VLOOKUP($A1507,Searches!$A:$H,AA$1,FALSE)</f>
        <v>Bryan Semple</v>
      </c>
      <c r="AB1507" s="22" t="str">
        <f>VLOOKUP($A1507,Searches!$A:$H,AB$1,FALSE)</f>
        <v>SmartBear Software</v>
      </c>
      <c r="AC1507" s="22" t="str">
        <f>VLOOKUP($A1507,Searches!$A:$H,AC$1,FALSE)</f>
        <v>Chief Marketing Officer</v>
      </c>
      <c r="AD1507" s="22" t="str">
        <f>VLOOKUP($A1507,Searches!$A:$H,AD$1,FALSE)</f>
        <v>2nd</v>
      </c>
      <c r="AE1507" s="22" t="str">
        <f>VLOOKUP($A1507,Searches!$A:$H,AE$1,FALSE)</f>
        <v/>
      </c>
      <c r="AF1507" s="22" t="str">
        <f>VLOOKUP($A1507,Searches!$A:$H,AF$1,FALSE)</f>
        <v>Greater Boston Area</v>
      </c>
      <c r="AG1507" s="22" t="str">
        <f>VLOOKUP($A1507,Searches!$A:$H,AG$1,FALSE)</f>
        <v>https://www.linkedin.com/sales/profile/55337,0_Sv,NAME_SEARCH?moduleKey=peopleSearchResults&amp;pageKey=sales-search3-people-refinement&amp;contextId=60BC92C971D70515801E49D6842B0000&amp;requestId=7b182405-c507-4f52-a228-b3297b14c5a5&amp;action=CLICK&amp;target=urn%3Ali%3AsalesLead%3A(-1%2C55337)&amp;pageNumber=19&amp;targetEl=profilelink&amp;position=9&amp;trk=lss-serp-result-lead_photo</v>
      </c>
      <c r="AH1507" s="22" t="str">
        <f>VLOOKUP($G1507,Temp!$D:$F,AH$1,FALSE)</f>
        <v>smartbear.com</v>
      </c>
      <c r="AI1507" s="22" t="str">
        <f>VLOOKUP($G1507,Temp!$D:$F,AI$1,FALSE)</f>
        <v>Marketo</v>
      </c>
      <c r="AJ1507" s="22" t="str">
        <f>VLOOKUP($G1507,Temp!$D:$F,AJ$1,FALSE)</f>
        <v>WordPress</v>
      </c>
    </row>
    <row r="1508" spans="1:36" ht="16" x14ac:dyDescent="0.2">
      <c r="A1508" s="8" t="str">
        <f t="shared" si="23"/>
        <v>Matthew Owen Adobe</v>
      </c>
      <c r="B1508" s="8" t="s">
        <v>167</v>
      </c>
      <c r="C1508" s="8" t="s">
        <v>10237</v>
      </c>
      <c r="D1508" s="8" t="s">
        <v>10238</v>
      </c>
      <c r="E1508" s="8" t="s">
        <v>10239</v>
      </c>
      <c r="F1508" s="8" t="s">
        <v>10240</v>
      </c>
      <c r="G1508" s="12" t="s">
        <v>9714</v>
      </c>
      <c r="H1508" s="22" t="str">
        <f>VLOOKUP($G1508,Temp!$A:$C,H$1,FALSE)</f>
        <v>adobe.com</v>
      </c>
      <c r="I1508" s="22" t="e">
        <f>VLOOKUP($G1508,Temp!$A:$C,I$1,FALSE)</f>
        <v>#VALUE!</v>
      </c>
      <c r="J1508" s="22" t="e">
        <f>VLOOKUP($G1508,Temp!$A:$C,J$1,FALSE)</f>
        <v>#VALUE!</v>
      </c>
      <c r="K1508" s="22" t="e">
        <f>VLOOKUP($G1508,Temp!$A:$C,K$1,FALSE)</f>
        <v>#VALUE!</v>
      </c>
      <c r="L1508" s="22" t="e">
        <f>VLOOKUP($G1508,Temp!$A:$C,L$1,FALSE)</f>
        <v>#VALUE!</v>
      </c>
      <c r="M1508" s="22" t="e">
        <f>VLOOKUP($G1508,Temp!$A:$C,M$1,FALSE)</f>
        <v>#VALUE!</v>
      </c>
      <c r="N1508" s="22" t="e">
        <f>VLOOKUP($G1508,Temp!$A:$C,N$1,FALSE)</f>
        <v>#VALUE!</v>
      </c>
      <c r="O1508" s="22" t="e">
        <f>VLOOKUP($G1508,Temp!$A:$C,O$1,FALSE)</f>
        <v>#VALUE!</v>
      </c>
      <c r="P1508" s="22" t="e">
        <f>VLOOKUP($G1508,Temp!$A:$C,P$1,FALSE)</f>
        <v>#VALUE!</v>
      </c>
      <c r="Q1508" s="22" t="e">
        <f>VLOOKUP($G1508,Temp!$A:$C,Q$1,FALSE)</f>
        <v>#VALUE!</v>
      </c>
      <c r="R1508" s="22" t="e">
        <f>VLOOKUP($G1508,Temp!$A:$C,R$1,FALSE)</f>
        <v>#VALUE!</v>
      </c>
      <c r="S1508" s="22" t="e">
        <f>VLOOKUP($G1508,Temp!$A:$C,S$1,FALSE)</f>
        <v>#VALUE!</v>
      </c>
      <c r="T1508" s="22" t="e">
        <f>VLOOKUP($G1508,Temp!$A:$C,T$1,FALSE)</f>
        <v>#VALUE!</v>
      </c>
      <c r="U1508" s="22" t="e">
        <f>VLOOKUP($G1508,Temp!$A:$C,U$1,FALSE)</f>
        <v>#VALUE!</v>
      </c>
      <c r="V1508" s="22" t="e">
        <f>VLOOKUP($G1508,Temp!$A:$C,V$1,FALSE)</f>
        <v>#VALUE!</v>
      </c>
      <c r="W1508" s="22" t="e">
        <f>VLOOKUP($G1508,Temp!$A:$C,W$1,FALSE)</f>
        <v>#VALUE!</v>
      </c>
      <c r="X1508" s="22" t="e">
        <f>VLOOKUP($G1508,Temp!$A:$C,X$1,FALSE)</f>
        <v>#VALUE!</v>
      </c>
      <c r="Y1508" s="22">
        <f>VLOOKUP($G1508,Temp!$A:$C,Y$1,FALSE)</f>
        <v>11700000</v>
      </c>
      <c r="Z1508" s="22">
        <f>VLOOKUP($G1508,Temp!$A:$C,Z$1,FALSE)</f>
        <v>1600000</v>
      </c>
      <c r="AA1508" s="22" t="e">
        <f>VLOOKUP($A1508,Searches!$A:$H,AA$1,FALSE)</f>
        <v>#N/A</v>
      </c>
      <c r="AB1508" s="22" t="e">
        <f>VLOOKUP($A1508,Searches!$A:$H,AB$1,FALSE)</f>
        <v>#N/A</v>
      </c>
      <c r="AC1508" s="22" t="e">
        <f>VLOOKUP($A1508,Searches!$A:$H,AC$1,FALSE)</f>
        <v>#N/A</v>
      </c>
      <c r="AD1508" s="22" t="e">
        <f>VLOOKUP($A1508,Searches!$A:$H,AD$1,FALSE)</f>
        <v>#N/A</v>
      </c>
      <c r="AE1508" s="22" t="e">
        <f>VLOOKUP($A1508,Searches!$A:$H,AE$1,FALSE)</f>
        <v>#N/A</v>
      </c>
      <c r="AF1508" s="22" t="e">
        <f>VLOOKUP($A1508,Searches!$A:$H,AF$1,FALSE)</f>
        <v>#N/A</v>
      </c>
      <c r="AG1508" s="22" t="e">
        <f>VLOOKUP($A1508,Searches!$A:$H,AG$1,FALSE)</f>
        <v>#N/A</v>
      </c>
      <c r="AH1508" s="22" t="e">
        <f>VLOOKUP($G1508,Temp!$D:$F,AH$1,FALSE)</f>
        <v>#N/A</v>
      </c>
      <c r="AI1508" s="22" t="e">
        <f>VLOOKUP($G1508,Temp!$D:$F,AI$1,FALSE)</f>
        <v>#N/A</v>
      </c>
      <c r="AJ1508" s="22" t="e">
        <f>VLOOKUP($G1508,Temp!$D:$F,AJ$1,FALSE)</f>
        <v>#N/A</v>
      </c>
    </row>
    <row r="1509" spans="1:36" ht="16" x14ac:dyDescent="0.2">
      <c r="A1509" s="8" t="str">
        <f t="shared" si="23"/>
        <v>Stephany Verstraete Teladoc</v>
      </c>
      <c r="B1509" s="8" t="s">
        <v>7022</v>
      </c>
      <c r="C1509" s="8" t="s">
        <v>7023</v>
      </c>
      <c r="D1509" s="8" t="s">
        <v>42</v>
      </c>
      <c r="E1509" s="8" t="s">
        <v>7024</v>
      </c>
      <c r="F1509" s="8" t="s">
        <v>7025</v>
      </c>
      <c r="G1509" s="12" t="s">
        <v>7026</v>
      </c>
      <c r="H1509" s="22" t="str">
        <f>VLOOKUP($G1509,Temp!$A:$C,H$1,FALSE)</f>
        <v>Teladoc.com</v>
      </c>
      <c r="I1509" s="22" t="e">
        <f>VLOOKUP($G1509,Temp!$A:$C,I$1,FALSE)</f>
        <v>#VALUE!</v>
      </c>
      <c r="J1509" s="22" t="e">
        <f>VLOOKUP($G1509,Temp!$A:$C,J$1,FALSE)</f>
        <v>#VALUE!</v>
      </c>
      <c r="K1509" s="22" t="e">
        <f>VLOOKUP($G1509,Temp!$A:$C,K$1,FALSE)</f>
        <v>#VALUE!</v>
      </c>
      <c r="L1509" s="22" t="e">
        <f>VLOOKUP($G1509,Temp!$A:$C,L$1,FALSE)</f>
        <v>#VALUE!</v>
      </c>
      <c r="M1509" s="22" t="e">
        <f>VLOOKUP($G1509,Temp!$A:$C,M$1,FALSE)</f>
        <v>#VALUE!</v>
      </c>
      <c r="N1509" s="22" t="e">
        <f>VLOOKUP($G1509,Temp!$A:$C,N$1,FALSE)</f>
        <v>#VALUE!</v>
      </c>
      <c r="O1509" s="22" t="e">
        <f>VLOOKUP($G1509,Temp!$A:$C,O$1,FALSE)</f>
        <v>#VALUE!</v>
      </c>
      <c r="P1509" s="22" t="e">
        <f>VLOOKUP($G1509,Temp!$A:$C,P$1,FALSE)</f>
        <v>#VALUE!</v>
      </c>
      <c r="Q1509" s="22" t="e">
        <f>VLOOKUP($G1509,Temp!$A:$C,Q$1,FALSE)</f>
        <v>#VALUE!</v>
      </c>
      <c r="R1509" s="22" t="e">
        <f>VLOOKUP($G1509,Temp!$A:$C,R$1,FALSE)</f>
        <v>#VALUE!</v>
      </c>
      <c r="S1509" s="22" t="e">
        <f>VLOOKUP($G1509,Temp!$A:$C,S$1,FALSE)</f>
        <v>#VALUE!</v>
      </c>
      <c r="T1509" s="22" t="e">
        <f>VLOOKUP($G1509,Temp!$A:$C,T$1,FALSE)</f>
        <v>#VALUE!</v>
      </c>
      <c r="U1509" s="22" t="e">
        <f>VLOOKUP($G1509,Temp!$A:$C,U$1,FALSE)</f>
        <v>#VALUE!</v>
      </c>
      <c r="V1509" s="22" t="e">
        <f>VLOOKUP($G1509,Temp!$A:$C,V$1,FALSE)</f>
        <v>#VALUE!</v>
      </c>
      <c r="W1509" s="22" t="e">
        <f>VLOOKUP($G1509,Temp!$A:$C,W$1,FALSE)</f>
        <v>#VALUE!</v>
      </c>
      <c r="X1509" s="22" t="e">
        <f>VLOOKUP($G1509,Temp!$A:$C,X$1,FALSE)</f>
        <v>#VALUE!</v>
      </c>
      <c r="Y1509" s="22">
        <f>VLOOKUP($G1509,Temp!$A:$C,Y$1,FALSE)</f>
        <v>107000</v>
      </c>
      <c r="Z1509" s="22">
        <f>VLOOKUP($G1509,Temp!$A:$C,Z$1,FALSE)</f>
        <v>1500</v>
      </c>
      <c r="AA1509" s="22" t="e">
        <f>VLOOKUP($A1509,Searches!$A:$H,AA$1,FALSE)</f>
        <v>#N/A</v>
      </c>
      <c r="AB1509" s="22" t="e">
        <f>VLOOKUP($A1509,Searches!$A:$H,AB$1,FALSE)</f>
        <v>#N/A</v>
      </c>
      <c r="AC1509" s="22" t="e">
        <f>VLOOKUP($A1509,Searches!$A:$H,AC$1,FALSE)</f>
        <v>#N/A</v>
      </c>
      <c r="AD1509" s="22" t="e">
        <f>VLOOKUP($A1509,Searches!$A:$H,AD$1,FALSE)</f>
        <v>#N/A</v>
      </c>
      <c r="AE1509" s="22" t="e">
        <f>VLOOKUP($A1509,Searches!$A:$H,AE$1,FALSE)</f>
        <v>#N/A</v>
      </c>
      <c r="AF1509" s="22" t="e">
        <f>VLOOKUP($A1509,Searches!$A:$H,AF$1,FALSE)</f>
        <v>#N/A</v>
      </c>
      <c r="AG1509" s="22" t="e">
        <f>VLOOKUP($A1509,Searches!$A:$H,AG$1,FALSE)</f>
        <v>#N/A</v>
      </c>
      <c r="AH1509" s="22" t="str">
        <f>VLOOKUP($G1509,Temp!$D:$F,AH$1,FALSE)</f>
        <v>teladoc.com</v>
      </c>
      <c r="AI1509" s="22" t="str">
        <f>VLOOKUP($G1509,Temp!$D:$F,AI$1,FALSE)</f>
        <v>Marketo</v>
      </c>
      <c r="AJ1509" s="22" t="str">
        <f>VLOOKUP($G1509,Temp!$D:$F,AJ$1,FALSE)</f>
        <v>WordPress</v>
      </c>
    </row>
    <row r="1510" spans="1:36" ht="16" x14ac:dyDescent="0.2">
      <c r="A1510" s="8" t="str">
        <f t="shared" si="23"/>
        <v>Ogi Kavazovic Flatiron Health</v>
      </c>
      <c r="B1510" s="8" t="s">
        <v>7090</v>
      </c>
      <c r="C1510" s="8" t="s">
        <v>7091</v>
      </c>
      <c r="D1510" s="8" t="s">
        <v>7092</v>
      </c>
      <c r="E1510" s="8" t="s">
        <v>7093</v>
      </c>
      <c r="F1510" s="8" t="s">
        <v>7094</v>
      </c>
      <c r="G1510" s="12" t="s">
        <v>7095</v>
      </c>
      <c r="H1510" s="22" t="str">
        <f>VLOOKUP($G1510,Temp!$A:$C,H$1,FALSE)</f>
        <v>flatiron.com</v>
      </c>
      <c r="I1510" s="22" t="e">
        <f>VLOOKUP($G1510,Temp!$A:$C,I$1,FALSE)</f>
        <v>#VALUE!</v>
      </c>
      <c r="J1510" s="22" t="e">
        <f>VLOOKUP($G1510,Temp!$A:$C,J$1,FALSE)</f>
        <v>#VALUE!</v>
      </c>
      <c r="K1510" s="22" t="e">
        <f>VLOOKUP($G1510,Temp!$A:$C,K$1,FALSE)</f>
        <v>#VALUE!</v>
      </c>
      <c r="L1510" s="22" t="e">
        <f>VLOOKUP($G1510,Temp!$A:$C,L$1,FALSE)</f>
        <v>#VALUE!</v>
      </c>
      <c r="M1510" s="22" t="e">
        <f>VLOOKUP($G1510,Temp!$A:$C,M$1,FALSE)</f>
        <v>#VALUE!</v>
      </c>
      <c r="N1510" s="22" t="e">
        <f>VLOOKUP($G1510,Temp!$A:$C,N$1,FALSE)</f>
        <v>#VALUE!</v>
      </c>
      <c r="O1510" s="22" t="e">
        <f>VLOOKUP($G1510,Temp!$A:$C,O$1,FALSE)</f>
        <v>#VALUE!</v>
      </c>
      <c r="P1510" s="22" t="e">
        <f>VLOOKUP($G1510,Temp!$A:$C,P$1,FALSE)</f>
        <v>#VALUE!</v>
      </c>
      <c r="Q1510" s="22" t="e">
        <f>VLOOKUP($G1510,Temp!$A:$C,Q$1,FALSE)</f>
        <v>#VALUE!</v>
      </c>
      <c r="R1510" s="22" t="e">
        <f>VLOOKUP($G1510,Temp!$A:$C,R$1,FALSE)</f>
        <v>#VALUE!</v>
      </c>
      <c r="S1510" s="22" t="e">
        <f>VLOOKUP($G1510,Temp!$A:$C,S$1,FALSE)</f>
        <v>#VALUE!</v>
      </c>
      <c r="T1510" s="22" t="e">
        <f>VLOOKUP($G1510,Temp!$A:$C,T$1,FALSE)</f>
        <v>#VALUE!</v>
      </c>
      <c r="U1510" s="22" t="e">
        <f>VLOOKUP($G1510,Temp!$A:$C,U$1,FALSE)</f>
        <v>#VALUE!</v>
      </c>
      <c r="V1510" s="22" t="e">
        <f>VLOOKUP($G1510,Temp!$A:$C,V$1,FALSE)</f>
        <v>#VALUE!</v>
      </c>
      <c r="W1510" s="22" t="e">
        <f>VLOOKUP($G1510,Temp!$A:$C,W$1,FALSE)</f>
        <v>#VALUE!</v>
      </c>
      <c r="X1510" s="22" t="e">
        <f>VLOOKUP($G1510,Temp!$A:$C,X$1,FALSE)</f>
        <v>#VALUE!</v>
      </c>
      <c r="Y1510" s="22">
        <f>VLOOKUP($G1510,Temp!$A:$C,Y$1,FALSE)</f>
        <v>0</v>
      </c>
      <c r="Z1510" s="22">
        <f>VLOOKUP($G1510,Temp!$A:$C,Z$1,FALSE)</f>
        <v>0</v>
      </c>
      <c r="AA1510" s="22" t="str">
        <f>VLOOKUP($A1510,Searches!$A:$H,AA$1,FALSE)</f>
        <v>Ogi Kavazovic</v>
      </c>
      <c r="AB1510" s="22" t="str">
        <f>VLOOKUP($A1510,Searches!$A:$H,AB$1,FALSE)</f>
        <v>Flatiron Health</v>
      </c>
      <c r="AC1510" s="22" t="str">
        <f>VLOOKUP($A1510,Searches!$A:$H,AC$1,FALSE)</f>
        <v>Chief Marketing Officer &amp; SVP, Product Strategy</v>
      </c>
      <c r="AD1510" s="22" t="str">
        <f>VLOOKUP($A1510,Searches!$A:$H,AD$1,FALSE)</f>
        <v>2nd</v>
      </c>
      <c r="AE1510" s="22" t="str">
        <f>VLOOKUP($A1510,Searches!$A:$H,AE$1,FALSE)</f>
        <v/>
      </c>
      <c r="AF1510" s="22" t="str">
        <f>VLOOKUP($A1510,Searches!$A:$H,AF$1,FALSE)</f>
        <v>Greater New York City Area</v>
      </c>
      <c r="AG1510" s="22" t="str">
        <f>VLOOKUP($A1510,Searches!$A:$H,AG$1,FALSE)</f>
        <v>https://www.linkedin.com/sales/profile/139667,IPZ-,NAME_SEARCH?moduleKey=peopleSearchResults&amp;pageKey=sales-search3-people-refinement&amp;contextId=60BC92C971D70515801E49D6842B0000&amp;requestId=213e8916-9cb5-4b36-946e-4a43666d9d98&amp;action=CLICK&amp;target=urn%3Ali%3AsalesLead%3A(-1%2C139667)&amp;pageNumber=23&amp;targetEl=profilelink&amp;position=7&amp;trk=lss-serp-result-lead_photo</v>
      </c>
      <c r="AH1510" s="22" t="e">
        <f>VLOOKUP($G1510,Temp!$D:$F,AH$1,FALSE)</f>
        <v>#N/A</v>
      </c>
      <c r="AI1510" s="22" t="e">
        <f>VLOOKUP($G1510,Temp!$D:$F,AI$1,FALSE)</f>
        <v>#N/A</v>
      </c>
      <c r="AJ1510" s="22" t="e">
        <f>VLOOKUP($G1510,Temp!$D:$F,AJ$1,FALSE)</f>
        <v>#N/A</v>
      </c>
    </row>
    <row r="1511" spans="1:36" ht="16" x14ac:dyDescent="0.2">
      <c r="A1511" s="8" t="str">
        <f t="shared" si="23"/>
        <v>Tom Pohlmann AHEAD</v>
      </c>
      <c r="B1511" s="8" t="s">
        <v>1696</v>
      </c>
      <c r="C1511" s="8" t="s">
        <v>2463</v>
      </c>
      <c r="D1511" s="8" t="s">
        <v>42</v>
      </c>
      <c r="E1511" s="8" t="s">
        <v>2464</v>
      </c>
      <c r="F1511" s="8" t="s">
        <v>2465</v>
      </c>
      <c r="G1511" s="12" t="s">
        <v>2466</v>
      </c>
      <c r="H1511" s="22" t="str">
        <f>VLOOKUP($G1511,Temp!$A:$C,H$1,FALSE)</f>
        <v>ThinkAhead.com</v>
      </c>
      <c r="I1511" s="22" t="e">
        <f>VLOOKUP($G1511,Temp!$A:$C,I$1,FALSE)</f>
        <v>#VALUE!</v>
      </c>
      <c r="J1511" s="22" t="e">
        <f>VLOOKUP($G1511,Temp!$A:$C,J$1,FALSE)</f>
        <v>#VALUE!</v>
      </c>
      <c r="K1511" s="22" t="e">
        <f>VLOOKUP($G1511,Temp!$A:$C,K$1,FALSE)</f>
        <v>#VALUE!</v>
      </c>
      <c r="L1511" s="22" t="e">
        <f>VLOOKUP($G1511,Temp!$A:$C,L$1,FALSE)</f>
        <v>#VALUE!</v>
      </c>
      <c r="M1511" s="22" t="e">
        <f>VLOOKUP($G1511,Temp!$A:$C,M$1,FALSE)</f>
        <v>#VALUE!</v>
      </c>
      <c r="N1511" s="22" t="e">
        <f>VLOOKUP($G1511,Temp!$A:$C,N$1,FALSE)</f>
        <v>#VALUE!</v>
      </c>
      <c r="O1511" s="22" t="e">
        <f>VLOOKUP($G1511,Temp!$A:$C,O$1,FALSE)</f>
        <v>#VALUE!</v>
      </c>
      <c r="P1511" s="22" t="e">
        <f>VLOOKUP($G1511,Temp!$A:$C,P$1,FALSE)</f>
        <v>#VALUE!</v>
      </c>
      <c r="Q1511" s="22" t="e">
        <f>VLOOKUP($G1511,Temp!$A:$C,Q$1,FALSE)</f>
        <v>#VALUE!</v>
      </c>
      <c r="R1511" s="22" t="e">
        <f>VLOOKUP($G1511,Temp!$A:$C,R$1,FALSE)</f>
        <v>#VALUE!</v>
      </c>
      <c r="S1511" s="22" t="e">
        <f>VLOOKUP($G1511,Temp!$A:$C,S$1,FALSE)</f>
        <v>#VALUE!</v>
      </c>
      <c r="T1511" s="22" t="e">
        <f>VLOOKUP($G1511,Temp!$A:$C,T$1,FALSE)</f>
        <v>#VALUE!</v>
      </c>
      <c r="U1511" s="22" t="e">
        <f>VLOOKUP($G1511,Temp!$A:$C,U$1,FALSE)</f>
        <v>#VALUE!</v>
      </c>
      <c r="V1511" s="22" t="e">
        <f>VLOOKUP($G1511,Temp!$A:$C,V$1,FALSE)</f>
        <v>#VALUE!</v>
      </c>
      <c r="W1511" s="22" t="e">
        <f>VLOOKUP($G1511,Temp!$A:$C,W$1,FALSE)</f>
        <v>#VALUE!</v>
      </c>
      <c r="X1511" s="22" t="e">
        <f>VLOOKUP($G1511,Temp!$A:$C,X$1,FALSE)</f>
        <v>#VALUE!</v>
      </c>
      <c r="Y1511" s="22">
        <f>VLOOKUP($G1511,Temp!$A:$C,Y$1,FALSE)</f>
        <v>4300</v>
      </c>
      <c r="Z1511" s="22">
        <f>VLOOKUP($G1511,Temp!$A:$C,Z$1,FALSE)</f>
        <v>0</v>
      </c>
      <c r="AA1511" s="22" t="e">
        <f>VLOOKUP($A1511,Searches!$A:$H,AA$1,FALSE)</f>
        <v>#N/A</v>
      </c>
      <c r="AB1511" s="22" t="e">
        <f>VLOOKUP($A1511,Searches!$A:$H,AB$1,FALSE)</f>
        <v>#N/A</v>
      </c>
      <c r="AC1511" s="22" t="e">
        <f>VLOOKUP($A1511,Searches!$A:$H,AC$1,FALSE)</f>
        <v>#N/A</v>
      </c>
      <c r="AD1511" s="22" t="e">
        <f>VLOOKUP($A1511,Searches!$A:$H,AD$1,FALSE)</f>
        <v>#N/A</v>
      </c>
      <c r="AE1511" s="22" t="e">
        <f>VLOOKUP($A1511,Searches!$A:$H,AE$1,FALSE)</f>
        <v>#N/A</v>
      </c>
      <c r="AF1511" s="22" t="e">
        <f>VLOOKUP($A1511,Searches!$A:$H,AF$1,FALSE)</f>
        <v>#N/A</v>
      </c>
      <c r="AG1511" s="22" t="e">
        <f>VLOOKUP($A1511,Searches!$A:$H,AG$1,FALSE)</f>
        <v>#N/A</v>
      </c>
      <c r="AH1511" s="22" t="str">
        <f>VLOOKUP($G1511,Temp!$D:$F,AH$1,FALSE)</f>
        <v>thinkahead.com</v>
      </c>
      <c r="AI1511" s="22" t="str">
        <f>VLOOKUP($G1511,Temp!$D:$F,AI$1,FALSE)</f>
        <v>Pardot</v>
      </c>
      <c r="AJ1511" s="22" t="str">
        <f>VLOOKUP($G1511,Temp!$D:$F,AJ$1,FALSE)</f>
        <v>WordPress</v>
      </c>
    </row>
    <row r="1512" spans="1:36" ht="16" x14ac:dyDescent="0.2">
      <c r="A1512" s="8" t="str">
        <f t="shared" si="23"/>
        <v>Lisa Arthur Relativity</v>
      </c>
      <c r="B1512" s="8" t="s">
        <v>1252</v>
      </c>
      <c r="C1512" s="8" t="s">
        <v>7745</v>
      </c>
      <c r="D1512" s="8" t="s">
        <v>42</v>
      </c>
      <c r="E1512" s="8" t="s">
        <v>7746</v>
      </c>
      <c r="F1512" s="8" t="s">
        <v>7747</v>
      </c>
      <c r="G1512" s="12" t="s">
        <v>7748</v>
      </c>
      <c r="H1512" s="22" t="str">
        <f>VLOOKUP($G1512,Temp!$A:$C,H$1,FALSE)</f>
        <v>relativity.com</v>
      </c>
      <c r="I1512" s="22" t="e">
        <f>VLOOKUP($G1512,Temp!$A:$C,I$1,FALSE)</f>
        <v>#VALUE!</v>
      </c>
      <c r="J1512" s="22" t="e">
        <f>VLOOKUP($G1512,Temp!$A:$C,J$1,FALSE)</f>
        <v>#VALUE!</v>
      </c>
      <c r="K1512" s="22" t="e">
        <f>VLOOKUP($G1512,Temp!$A:$C,K$1,FALSE)</f>
        <v>#VALUE!</v>
      </c>
      <c r="L1512" s="22" t="e">
        <f>VLOOKUP($G1512,Temp!$A:$C,L$1,FALSE)</f>
        <v>#VALUE!</v>
      </c>
      <c r="M1512" s="22" t="e">
        <f>VLOOKUP($G1512,Temp!$A:$C,M$1,FALSE)</f>
        <v>#VALUE!</v>
      </c>
      <c r="N1512" s="22" t="e">
        <f>VLOOKUP($G1512,Temp!$A:$C,N$1,FALSE)</f>
        <v>#VALUE!</v>
      </c>
      <c r="O1512" s="22" t="e">
        <f>VLOOKUP($G1512,Temp!$A:$C,O$1,FALSE)</f>
        <v>#VALUE!</v>
      </c>
      <c r="P1512" s="22" t="e">
        <f>VLOOKUP($G1512,Temp!$A:$C,P$1,FALSE)</f>
        <v>#VALUE!</v>
      </c>
      <c r="Q1512" s="22" t="e">
        <f>VLOOKUP($G1512,Temp!$A:$C,Q$1,FALSE)</f>
        <v>#VALUE!</v>
      </c>
      <c r="R1512" s="22" t="e">
        <f>VLOOKUP($G1512,Temp!$A:$C,R$1,FALSE)</f>
        <v>#VALUE!</v>
      </c>
      <c r="S1512" s="22" t="e">
        <f>VLOOKUP($G1512,Temp!$A:$C,S$1,FALSE)</f>
        <v>#VALUE!</v>
      </c>
      <c r="T1512" s="22" t="e">
        <f>VLOOKUP($G1512,Temp!$A:$C,T$1,FALSE)</f>
        <v>#VALUE!</v>
      </c>
      <c r="U1512" s="22" t="e">
        <f>VLOOKUP($G1512,Temp!$A:$C,U$1,FALSE)</f>
        <v>#VALUE!</v>
      </c>
      <c r="V1512" s="22" t="e">
        <f>VLOOKUP($G1512,Temp!$A:$C,V$1,FALSE)</f>
        <v>#VALUE!</v>
      </c>
      <c r="W1512" s="22" t="e">
        <f>VLOOKUP($G1512,Temp!$A:$C,W$1,FALSE)</f>
        <v>#VALUE!</v>
      </c>
      <c r="X1512" s="22" t="e">
        <f>VLOOKUP($G1512,Temp!$A:$C,X$1,FALSE)</f>
        <v>#VALUE!</v>
      </c>
      <c r="Y1512" s="22">
        <f>VLOOKUP($G1512,Temp!$A:$C,Y$1,FALSE)</f>
        <v>85300</v>
      </c>
      <c r="Z1512" s="22">
        <f>VLOOKUP($G1512,Temp!$A:$C,Z$1,FALSE)</f>
        <v>18500</v>
      </c>
      <c r="AA1512" s="22" t="str">
        <f>VLOOKUP($A1512,Searches!$A:$H,AA$1,FALSE)</f>
        <v>Lisa Arthur</v>
      </c>
      <c r="AB1512" s="22" t="str">
        <f>VLOOKUP($A1512,Searches!$A:$H,AB$1,FALSE)</f>
        <v>Relativity</v>
      </c>
      <c r="AC1512" s="22" t="str">
        <f>VLOOKUP($A1512,Searches!$A:$H,AC$1,FALSE)</f>
        <v>Chief Marketing Officer</v>
      </c>
      <c r="AD1512" s="22" t="str">
        <f>VLOOKUP($A1512,Searches!$A:$H,AD$1,FALSE)</f>
        <v>2nd</v>
      </c>
      <c r="AE1512" s="22" t="str">
        <f>VLOOKUP($A1512,Searches!$A:$H,AE$1,FALSE)</f>
        <v/>
      </c>
      <c r="AF1512" s="22" t="str">
        <f>VLOOKUP($A1512,Searches!$A:$H,AF$1,FALSE)</f>
        <v>Greater Chicago Area</v>
      </c>
      <c r="AG1512" s="22" t="str">
        <f>VLOOKUP($A1512,Searches!$A:$H,AG$1,FALSE)</f>
        <v>https://www.linkedin.com/sales/profile/5370311,fN35,NAME_SEARCH?moduleKey=peopleSearchResults&amp;pageKey=sales-search3-people-refinement&amp;contextId=60BC92C971D70515801E49D6842B0000&amp;requestId=7b182405-c507-4f52-a228-b3297b14c5a5&amp;action=CLICK&amp;target=urn%3Ali%3AsalesLead%3A(-1%2C5370311)&amp;pageNumber=19&amp;targetEl=profilelink&amp;position=21&amp;trk=lss-serp-result-lead_photo</v>
      </c>
      <c r="AH1512" s="22" t="e">
        <f>VLOOKUP($G1512,Temp!$D:$F,AH$1,FALSE)</f>
        <v>#N/A</v>
      </c>
      <c r="AI1512" s="22" t="e">
        <f>VLOOKUP($G1512,Temp!$D:$F,AI$1,FALSE)</f>
        <v>#N/A</v>
      </c>
      <c r="AJ1512" s="22" t="e">
        <f>VLOOKUP($G1512,Temp!$D:$F,AJ$1,FALSE)</f>
        <v>#N/A</v>
      </c>
    </row>
    <row r="1513" spans="1:36" ht="16" x14ac:dyDescent="0.2">
      <c r="A1513" s="8" t="str">
        <f t="shared" si="23"/>
        <v>Matthew Smith TripActions</v>
      </c>
      <c r="B1513" s="8" t="s">
        <v>167</v>
      </c>
      <c r="C1513" s="8" t="s">
        <v>996</v>
      </c>
      <c r="D1513" s="8" t="s">
        <v>42</v>
      </c>
      <c r="E1513" s="8" t="s">
        <v>10263</v>
      </c>
      <c r="F1513" s="8" t="s">
        <v>10264</v>
      </c>
      <c r="G1513" s="12" t="s">
        <v>9758</v>
      </c>
      <c r="H1513" s="22" t="str">
        <f>VLOOKUP($G1513,Temp!$A:$C,H$1,FALSE)</f>
        <v>tripactions.com</v>
      </c>
      <c r="I1513" s="22" t="e">
        <f>VLOOKUP($G1513,Temp!$A:$C,I$1,FALSE)</f>
        <v>#VALUE!</v>
      </c>
      <c r="J1513" s="22" t="e">
        <f>VLOOKUP($G1513,Temp!$A:$C,J$1,FALSE)</f>
        <v>#VALUE!</v>
      </c>
      <c r="K1513" s="22" t="e">
        <f>VLOOKUP($G1513,Temp!$A:$C,K$1,FALSE)</f>
        <v>#VALUE!</v>
      </c>
      <c r="L1513" s="22" t="e">
        <f>VLOOKUP($G1513,Temp!$A:$C,L$1,FALSE)</f>
        <v>#VALUE!</v>
      </c>
      <c r="M1513" s="22" t="e">
        <f>VLOOKUP($G1513,Temp!$A:$C,M$1,FALSE)</f>
        <v>#VALUE!</v>
      </c>
      <c r="N1513" s="22" t="e">
        <f>VLOOKUP($G1513,Temp!$A:$C,N$1,FALSE)</f>
        <v>#VALUE!</v>
      </c>
      <c r="O1513" s="22" t="e">
        <f>VLOOKUP($G1513,Temp!$A:$C,O$1,FALSE)</f>
        <v>#VALUE!</v>
      </c>
      <c r="P1513" s="22" t="e">
        <f>VLOOKUP($G1513,Temp!$A:$C,P$1,FALSE)</f>
        <v>#VALUE!</v>
      </c>
      <c r="Q1513" s="22" t="e">
        <f>VLOOKUP($G1513,Temp!$A:$C,Q$1,FALSE)</f>
        <v>#VALUE!</v>
      </c>
      <c r="R1513" s="22" t="e">
        <f>VLOOKUP($G1513,Temp!$A:$C,R$1,FALSE)</f>
        <v>#VALUE!</v>
      </c>
      <c r="S1513" s="22" t="e">
        <f>VLOOKUP($G1513,Temp!$A:$C,S$1,FALSE)</f>
        <v>#VALUE!</v>
      </c>
      <c r="T1513" s="22" t="e">
        <f>VLOOKUP($G1513,Temp!$A:$C,T$1,FALSE)</f>
        <v>#VALUE!</v>
      </c>
      <c r="U1513" s="22" t="e">
        <f>VLOOKUP($G1513,Temp!$A:$C,U$1,FALSE)</f>
        <v>#VALUE!</v>
      </c>
      <c r="V1513" s="22" t="e">
        <f>VLOOKUP($G1513,Temp!$A:$C,V$1,FALSE)</f>
        <v>#VALUE!</v>
      </c>
      <c r="W1513" s="22" t="e">
        <f>VLOOKUP($G1513,Temp!$A:$C,W$1,FALSE)</f>
        <v>#VALUE!</v>
      </c>
      <c r="X1513" s="22" t="e">
        <f>VLOOKUP($G1513,Temp!$A:$C,X$1,FALSE)</f>
        <v>#VALUE!</v>
      </c>
      <c r="Y1513" s="22">
        <f>VLOOKUP($G1513,Temp!$A:$C,Y$1,FALSE)</f>
        <v>6</v>
      </c>
      <c r="Z1513" s="22">
        <f>VLOOKUP($G1513,Temp!$A:$C,Z$1,FALSE)</f>
        <v>20100</v>
      </c>
      <c r="AA1513" s="22" t="str">
        <f>VLOOKUP($A1513,Searches!$A:$H,AA$1,FALSE)</f>
        <v>Matthew Smith</v>
      </c>
      <c r="AB1513" s="22" t="str">
        <f>VLOOKUP($A1513,Searches!$A:$H,AB$1,FALSE)</f>
        <v>TripActions</v>
      </c>
      <c r="AC1513" s="22" t="str">
        <f>VLOOKUP($A1513,Searches!$A:$H,AC$1,FALSE)</f>
        <v>Chief Marketing Officer</v>
      </c>
      <c r="AD1513" s="22" t="str">
        <f>VLOOKUP($A1513,Searches!$A:$H,AD$1,FALSE)</f>
        <v>2nd</v>
      </c>
      <c r="AE1513" s="22" t="str">
        <f>VLOOKUP($A1513,Searches!$A:$H,AE$1,FALSE)</f>
        <v/>
      </c>
      <c r="AF1513" s="22" t="str">
        <f>VLOOKUP($A1513,Searches!$A:$H,AF$1,FALSE)</f>
        <v>San Francisco Bay Area</v>
      </c>
      <c r="AG1513" s="22" t="str">
        <f>VLOOKUP($A1513,Searches!$A:$H,AG$1,FALSE)</f>
        <v>https://www.linkedin.com/sales/profile/49999076,s0zt,NAME_SEARCH?moduleKey=peopleSearchResults&amp;pageKey=sales-search3-people-refinement&amp;contextId=60BC92C971D70515801E49D6842B0000&amp;requestId=b8b30089-62ce-4765-abc3-fd4f1dd612ef&amp;action=CLICK&amp;target=urn%3Ali%3AsalesLead%3A(-1%2C49999076)&amp;pageNumber=23&amp;targetEl=profilelink&amp;position=7&amp;trk=lss-serp-result-lead_photo</v>
      </c>
      <c r="AH1513" s="22" t="str">
        <f>VLOOKUP($G1513,Temp!$D:$F,AH$1,FALSE)</f>
        <v>tripactions.com</v>
      </c>
      <c r="AI1513" s="22" t="str">
        <f>VLOOKUP($G1513,Temp!$D:$F,AI$1,FALSE)</f>
        <v>Marketo</v>
      </c>
      <c r="AJ1513" s="22" t="str">
        <f>VLOOKUP($G1513,Temp!$D:$F,AJ$1,FALSE)</f>
        <v>WordPress</v>
      </c>
    </row>
    <row r="1514" spans="1:36" ht="16" x14ac:dyDescent="0.2">
      <c r="A1514" s="8" t="str">
        <f t="shared" si="23"/>
        <v>Walt Carter Primary Capital Mortgage, LLC - NMLS ID #3076</v>
      </c>
      <c r="B1514" s="8" t="s">
        <v>10269</v>
      </c>
      <c r="C1514" s="8" t="s">
        <v>2070</v>
      </c>
      <c r="D1514" s="8" t="s">
        <v>10270</v>
      </c>
      <c r="E1514" s="8" t="s">
        <v>10271</v>
      </c>
      <c r="F1514" s="8" t="s">
        <v>10272</v>
      </c>
      <c r="G1514" s="12" t="s">
        <v>9759</v>
      </c>
      <c r="H1514" s="22" t="str">
        <f>VLOOKUP($G1514,Temp!$A:$C,H$1,FALSE)</f>
        <v>primarycapital.com</v>
      </c>
      <c r="I1514" s="22" t="e">
        <f>VLOOKUP($G1514,Temp!$A:$C,I$1,FALSE)</f>
        <v>#VALUE!</v>
      </c>
      <c r="J1514" s="22" t="e">
        <f>VLOOKUP($G1514,Temp!$A:$C,J$1,FALSE)</f>
        <v>#VALUE!</v>
      </c>
      <c r="K1514" s="22" t="e">
        <f>VLOOKUP($G1514,Temp!$A:$C,K$1,FALSE)</f>
        <v>#VALUE!</v>
      </c>
      <c r="L1514" s="22" t="e">
        <f>VLOOKUP($G1514,Temp!$A:$C,L$1,FALSE)</f>
        <v>#VALUE!</v>
      </c>
      <c r="M1514" s="22" t="e">
        <f>VLOOKUP($G1514,Temp!$A:$C,M$1,FALSE)</f>
        <v>#VALUE!</v>
      </c>
      <c r="N1514" s="22" t="e">
        <f>VLOOKUP($G1514,Temp!$A:$C,N$1,FALSE)</f>
        <v>#VALUE!</v>
      </c>
      <c r="O1514" s="22" t="e">
        <f>VLOOKUP($G1514,Temp!$A:$C,O$1,FALSE)</f>
        <v>#VALUE!</v>
      </c>
      <c r="P1514" s="22" t="e">
        <f>VLOOKUP($G1514,Temp!$A:$C,P$1,FALSE)</f>
        <v>#VALUE!</v>
      </c>
      <c r="Q1514" s="22" t="e">
        <f>VLOOKUP($G1514,Temp!$A:$C,Q$1,FALSE)</f>
        <v>#VALUE!</v>
      </c>
      <c r="R1514" s="22" t="e">
        <f>VLOOKUP($G1514,Temp!$A:$C,R$1,FALSE)</f>
        <v>#VALUE!</v>
      </c>
      <c r="S1514" s="22" t="e">
        <f>VLOOKUP($G1514,Temp!$A:$C,S$1,FALSE)</f>
        <v>#VALUE!</v>
      </c>
      <c r="T1514" s="22" t="e">
        <f>VLOOKUP($G1514,Temp!$A:$C,T$1,FALSE)</f>
        <v>#VALUE!</v>
      </c>
      <c r="U1514" s="22" t="e">
        <f>VLOOKUP($G1514,Temp!$A:$C,U$1,FALSE)</f>
        <v>#VALUE!</v>
      </c>
      <c r="V1514" s="22" t="e">
        <f>VLOOKUP($G1514,Temp!$A:$C,V$1,FALSE)</f>
        <v>#VALUE!</v>
      </c>
      <c r="W1514" s="22" t="e">
        <f>VLOOKUP($G1514,Temp!$A:$C,W$1,FALSE)</f>
        <v>#VALUE!</v>
      </c>
      <c r="X1514" s="22" t="e">
        <f>VLOOKUP($G1514,Temp!$A:$C,X$1,FALSE)</f>
        <v>#VALUE!</v>
      </c>
      <c r="Y1514" s="22">
        <f>VLOOKUP($G1514,Temp!$A:$C,Y$1,FALSE)</f>
        <v>13</v>
      </c>
      <c r="Z1514" s="22">
        <f>VLOOKUP($G1514,Temp!$A:$C,Z$1,FALSE)</f>
        <v>0</v>
      </c>
      <c r="AA1514" s="22" t="e">
        <f>VLOOKUP($A1514,Searches!$A:$H,AA$1,FALSE)</f>
        <v>#N/A</v>
      </c>
      <c r="AB1514" s="22" t="e">
        <f>VLOOKUP($A1514,Searches!$A:$H,AB$1,FALSE)</f>
        <v>#N/A</v>
      </c>
      <c r="AC1514" s="22" t="e">
        <f>VLOOKUP($A1514,Searches!$A:$H,AC$1,FALSE)</f>
        <v>#N/A</v>
      </c>
      <c r="AD1514" s="22" t="e">
        <f>VLOOKUP($A1514,Searches!$A:$H,AD$1,FALSE)</f>
        <v>#N/A</v>
      </c>
      <c r="AE1514" s="22" t="e">
        <f>VLOOKUP($A1514,Searches!$A:$H,AE$1,FALSE)</f>
        <v>#N/A</v>
      </c>
      <c r="AF1514" s="22" t="e">
        <f>VLOOKUP($A1514,Searches!$A:$H,AF$1,FALSE)</f>
        <v>#N/A</v>
      </c>
      <c r="AG1514" s="22" t="e">
        <f>VLOOKUP($A1514,Searches!$A:$H,AG$1,FALSE)</f>
        <v>#N/A</v>
      </c>
      <c r="AH1514" s="22" t="e">
        <f>VLOOKUP($G1514,Temp!$D:$F,AH$1,FALSE)</f>
        <v>#N/A</v>
      </c>
      <c r="AI1514" s="22" t="e">
        <f>VLOOKUP($G1514,Temp!$D:$F,AI$1,FALSE)</f>
        <v>#N/A</v>
      </c>
      <c r="AJ1514" s="22" t="e">
        <f>VLOOKUP($G1514,Temp!$D:$F,AJ$1,FALSE)</f>
        <v>#N/A</v>
      </c>
    </row>
    <row r="1515" spans="1:36" ht="16" x14ac:dyDescent="0.2">
      <c r="A1515" s="8" t="str">
        <f t="shared" si="23"/>
        <v>Frank Hamlin Tailored Brands, Inc.</v>
      </c>
      <c r="B1515" s="8" t="s">
        <v>2532</v>
      </c>
      <c r="C1515" s="8" t="s">
        <v>10275</v>
      </c>
      <c r="D1515" s="8" t="s">
        <v>4287</v>
      </c>
      <c r="E1515" s="8" t="s">
        <v>10276</v>
      </c>
      <c r="F1515" s="8" t="s">
        <v>10277</v>
      </c>
      <c r="G1515" s="12" t="s">
        <v>9763</v>
      </c>
      <c r="H1515" s="22" t="str">
        <f>VLOOKUP($G1515,Temp!$A:$C,H$1,FALSE)</f>
        <v>tailoredbrands.com</v>
      </c>
      <c r="I1515" s="22" t="e">
        <f>VLOOKUP($G1515,Temp!$A:$C,I$1,FALSE)</f>
        <v>#VALUE!</v>
      </c>
      <c r="J1515" s="22" t="e">
        <f>VLOOKUP($G1515,Temp!$A:$C,J$1,FALSE)</f>
        <v>#VALUE!</v>
      </c>
      <c r="K1515" s="22" t="e">
        <f>VLOOKUP($G1515,Temp!$A:$C,K$1,FALSE)</f>
        <v>#VALUE!</v>
      </c>
      <c r="L1515" s="22" t="e">
        <f>VLOOKUP($G1515,Temp!$A:$C,L$1,FALSE)</f>
        <v>#VALUE!</v>
      </c>
      <c r="M1515" s="22" t="e">
        <f>VLOOKUP($G1515,Temp!$A:$C,M$1,FALSE)</f>
        <v>#VALUE!</v>
      </c>
      <c r="N1515" s="22" t="e">
        <f>VLOOKUP($G1515,Temp!$A:$C,N$1,FALSE)</f>
        <v>#VALUE!</v>
      </c>
      <c r="O1515" s="22" t="e">
        <f>VLOOKUP($G1515,Temp!$A:$C,O$1,FALSE)</f>
        <v>#VALUE!</v>
      </c>
      <c r="P1515" s="22" t="e">
        <f>VLOOKUP($G1515,Temp!$A:$C,P$1,FALSE)</f>
        <v>#VALUE!</v>
      </c>
      <c r="Q1515" s="22" t="e">
        <f>VLOOKUP($G1515,Temp!$A:$C,Q$1,FALSE)</f>
        <v>#VALUE!</v>
      </c>
      <c r="R1515" s="22" t="e">
        <f>VLOOKUP($G1515,Temp!$A:$C,R$1,FALSE)</f>
        <v>#VALUE!</v>
      </c>
      <c r="S1515" s="22" t="e">
        <f>VLOOKUP($G1515,Temp!$A:$C,S$1,FALSE)</f>
        <v>#VALUE!</v>
      </c>
      <c r="T1515" s="22" t="e">
        <f>VLOOKUP($G1515,Temp!$A:$C,T$1,FALSE)</f>
        <v>#VALUE!</v>
      </c>
      <c r="U1515" s="22" t="e">
        <f>VLOOKUP($G1515,Temp!$A:$C,U$1,FALSE)</f>
        <v>#VALUE!</v>
      </c>
      <c r="V1515" s="22" t="e">
        <f>VLOOKUP($G1515,Temp!$A:$C,V$1,FALSE)</f>
        <v>#VALUE!</v>
      </c>
      <c r="W1515" s="22" t="e">
        <f>VLOOKUP($G1515,Temp!$A:$C,W$1,FALSE)</f>
        <v>#VALUE!</v>
      </c>
      <c r="X1515" s="22" t="e">
        <f>VLOOKUP($G1515,Temp!$A:$C,X$1,FALSE)</f>
        <v>#VALUE!</v>
      </c>
      <c r="Y1515" s="22">
        <f>VLOOKUP($G1515,Temp!$A:$C,Y$1,FALSE)</f>
        <v>3400</v>
      </c>
      <c r="Z1515" s="22">
        <f>VLOOKUP($G1515,Temp!$A:$C,Z$1,FALSE)</f>
        <v>0</v>
      </c>
      <c r="AA1515" s="22" t="e">
        <f>VLOOKUP($A1515,Searches!$A:$H,AA$1,FALSE)</f>
        <v>#N/A</v>
      </c>
      <c r="AB1515" s="22" t="e">
        <f>VLOOKUP($A1515,Searches!$A:$H,AB$1,FALSE)</f>
        <v>#N/A</v>
      </c>
      <c r="AC1515" s="22" t="e">
        <f>VLOOKUP($A1515,Searches!$A:$H,AC$1,FALSE)</f>
        <v>#N/A</v>
      </c>
      <c r="AD1515" s="22" t="e">
        <f>VLOOKUP($A1515,Searches!$A:$H,AD$1,FALSE)</f>
        <v>#N/A</v>
      </c>
      <c r="AE1515" s="22" t="e">
        <f>VLOOKUP($A1515,Searches!$A:$H,AE$1,FALSE)</f>
        <v>#N/A</v>
      </c>
      <c r="AF1515" s="22" t="e">
        <f>VLOOKUP($A1515,Searches!$A:$H,AF$1,FALSE)</f>
        <v>#N/A</v>
      </c>
      <c r="AG1515" s="22" t="e">
        <f>VLOOKUP($A1515,Searches!$A:$H,AG$1,FALSE)</f>
        <v>#N/A</v>
      </c>
      <c r="AH1515" s="22" t="e">
        <f>VLOOKUP($G1515,Temp!$D:$F,AH$1,FALSE)</f>
        <v>#N/A</v>
      </c>
      <c r="AI1515" s="22" t="e">
        <f>VLOOKUP($G1515,Temp!$D:$F,AI$1,FALSE)</f>
        <v>#N/A</v>
      </c>
      <c r="AJ1515" s="22" t="e">
        <f>VLOOKUP($G1515,Temp!$D:$F,AJ$1,FALSE)</f>
        <v>#N/A</v>
      </c>
    </row>
    <row r="1516" spans="1:36" ht="16" x14ac:dyDescent="0.2">
      <c r="A1516" s="8" t="str">
        <f t="shared" si="23"/>
        <v>Jeremy Korst Avalara</v>
      </c>
      <c r="B1516" s="8" t="s">
        <v>5580</v>
      </c>
      <c r="C1516" s="8" t="s">
        <v>10282</v>
      </c>
      <c r="D1516" s="8" t="s">
        <v>658</v>
      </c>
      <c r="E1516" s="8" t="s">
        <v>10283</v>
      </c>
      <c r="F1516" s="8" t="s">
        <v>10284</v>
      </c>
      <c r="G1516" s="12" t="s">
        <v>9774</v>
      </c>
      <c r="H1516" s="22" t="str">
        <f>VLOOKUP($G1516,Temp!$A:$C,H$1,FALSE)</f>
        <v>avalara.com</v>
      </c>
      <c r="I1516" s="22" t="e">
        <f>VLOOKUP($G1516,Temp!$A:$C,I$1,FALSE)</f>
        <v>#VALUE!</v>
      </c>
      <c r="J1516" s="22" t="e">
        <f>VLOOKUP($G1516,Temp!$A:$C,J$1,FALSE)</f>
        <v>#VALUE!</v>
      </c>
      <c r="K1516" s="22" t="e">
        <f>VLOOKUP($G1516,Temp!$A:$C,K$1,FALSE)</f>
        <v>#VALUE!</v>
      </c>
      <c r="L1516" s="22" t="e">
        <f>VLOOKUP($G1516,Temp!$A:$C,L$1,FALSE)</f>
        <v>#VALUE!</v>
      </c>
      <c r="M1516" s="22" t="e">
        <f>VLOOKUP($G1516,Temp!$A:$C,M$1,FALSE)</f>
        <v>#VALUE!</v>
      </c>
      <c r="N1516" s="22" t="e">
        <f>VLOOKUP($G1516,Temp!$A:$C,N$1,FALSE)</f>
        <v>#VALUE!</v>
      </c>
      <c r="O1516" s="22" t="e">
        <f>VLOOKUP($G1516,Temp!$A:$C,O$1,FALSE)</f>
        <v>#VALUE!</v>
      </c>
      <c r="P1516" s="22" t="e">
        <f>VLOOKUP($G1516,Temp!$A:$C,P$1,FALSE)</f>
        <v>#VALUE!</v>
      </c>
      <c r="Q1516" s="22" t="e">
        <f>VLOOKUP($G1516,Temp!$A:$C,Q$1,FALSE)</f>
        <v>#VALUE!</v>
      </c>
      <c r="R1516" s="22" t="e">
        <f>VLOOKUP($G1516,Temp!$A:$C,R$1,FALSE)</f>
        <v>#VALUE!</v>
      </c>
      <c r="S1516" s="22" t="e">
        <f>VLOOKUP($G1516,Temp!$A:$C,S$1,FALSE)</f>
        <v>#VALUE!</v>
      </c>
      <c r="T1516" s="22" t="e">
        <f>VLOOKUP($G1516,Temp!$A:$C,T$1,FALSE)</f>
        <v>#VALUE!</v>
      </c>
      <c r="U1516" s="22" t="e">
        <f>VLOOKUP($G1516,Temp!$A:$C,U$1,FALSE)</f>
        <v>#VALUE!</v>
      </c>
      <c r="V1516" s="22" t="e">
        <f>VLOOKUP($G1516,Temp!$A:$C,V$1,FALSE)</f>
        <v>#VALUE!</v>
      </c>
      <c r="W1516" s="22" t="e">
        <f>VLOOKUP($G1516,Temp!$A:$C,W$1,FALSE)</f>
        <v>#VALUE!</v>
      </c>
      <c r="X1516" s="22" t="e">
        <f>VLOOKUP($G1516,Temp!$A:$C,X$1,FALSE)</f>
        <v>#VALUE!</v>
      </c>
      <c r="Y1516" s="22">
        <f>VLOOKUP($G1516,Temp!$A:$C,Y$1,FALSE)</f>
        <v>118000</v>
      </c>
      <c r="Z1516" s="22">
        <f>VLOOKUP($G1516,Temp!$A:$C,Z$1,FALSE)</f>
        <v>31100</v>
      </c>
      <c r="AA1516" s="22" t="str">
        <f>VLOOKUP($A1516,Searches!$A:$H,AA$1,FALSE)</f>
        <v>Jeremy Korst</v>
      </c>
      <c r="AB1516" s="22" t="str">
        <f>VLOOKUP($A1516,Searches!$A:$H,AB$1,FALSE)</f>
        <v>Avalara</v>
      </c>
      <c r="AC1516" s="22" t="str">
        <f>VLOOKUP($A1516,Searches!$A:$H,AC$1,FALSE)</f>
        <v>Executive Vice President &amp; Chief Marketing Officer</v>
      </c>
      <c r="AD1516" s="22" t="str">
        <f>VLOOKUP($A1516,Searches!$A:$H,AD$1,FALSE)</f>
        <v>2nd</v>
      </c>
      <c r="AE1516" s="22" t="str">
        <f>VLOOKUP($A1516,Searches!$A:$H,AE$1,FALSE)</f>
        <v/>
      </c>
      <c r="AF1516" s="22" t="str">
        <f>VLOOKUP($A1516,Searches!$A:$H,AF$1,FALSE)</f>
        <v>Greater Seattle Area</v>
      </c>
      <c r="AG1516" s="22" t="str">
        <f>VLOOKUP($A1516,Searches!$A:$H,AG$1,FALSE)</f>
        <v>https://www.linkedin.com/sales/profile/559543,Czek,NAME_SEARCH?moduleKey=peopleSearchResults&amp;pageKey=sales-search3-people-refinement&amp;contextId=60BC92C971D70515801E49D6842B0000&amp;requestId=b8b30089-62ce-4765-abc3-fd4f1dd612ef&amp;action=CLICK&amp;target=urn%3Ali%3AsalesLead%3A(-1%2C559543)&amp;pageNumber=23&amp;targetEl=profilelink&amp;position=13&amp;trk=lss-serp-result-lead_photo</v>
      </c>
      <c r="AH1516" s="22" t="e">
        <f>VLOOKUP($G1516,Temp!$D:$F,AH$1,FALSE)</f>
        <v>#N/A</v>
      </c>
      <c r="AI1516" s="22" t="e">
        <f>VLOOKUP($G1516,Temp!$D:$F,AI$1,FALSE)</f>
        <v>#N/A</v>
      </c>
      <c r="AJ1516" s="22" t="e">
        <f>VLOOKUP($G1516,Temp!$D:$F,AJ$1,FALSE)</f>
        <v>#N/A</v>
      </c>
    </row>
    <row r="1517" spans="1:36" ht="16" x14ac:dyDescent="0.2">
      <c r="A1517" s="8" t="str">
        <f t="shared" si="23"/>
        <v>Richard Mumby MakeSpace</v>
      </c>
      <c r="B1517" s="8" t="s">
        <v>785</v>
      </c>
      <c r="C1517" s="8" t="s">
        <v>9376</v>
      </c>
      <c r="D1517" s="8" t="s">
        <v>42</v>
      </c>
      <c r="E1517" s="8" t="s">
        <v>9377</v>
      </c>
      <c r="F1517" s="8" t="s">
        <v>9378</v>
      </c>
      <c r="G1517" s="12" t="s">
        <v>9379</v>
      </c>
      <c r="H1517" s="22" t="str">
        <f>VLOOKUP($G1517,Temp!$A:$C,H$1,FALSE)</f>
        <v>makespace.com</v>
      </c>
      <c r="I1517" s="22" t="e">
        <f>VLOOKUP($G1517,Temp!$A:$C,I$1,FALSE)</f>
        <v>#VALUE!</v>
      </c>
      <c r="J1517" s="22" t="e">
        <f>VLOOKUP($G1517,Temp!$A:$C,J$1,FALSE)</f>
        <v>#VALUE!</v>
      </c>
      <c r="K1517" s="22" t="e">
        <f>VLOOKUP($G1517,Temp!$A:$C,K$1,FALSE)</f>
        <v>#VALUE!</v>
      </c>
      <c r="L1517" s="22" t="e">
        <f>VLOOKUP($G1517,Temp!$A:$C,L$1,FALSE)</f>
        <v>#VALUE!</v>
      </c>
      <c r="M1517" s="22" t="e">
        <f>VLOOKUP($G1517,Temp!$A:$C,M$1,FALSE)</f>
        <v>#VALUE!</v>
      </c>
      <c r="N1517" s="22" t="e">
        <f>VLOOKUP($G1517,Temp!$A:$C,N$1,FALSE)</f>
        <v>#VALUE!</v>
      </c>
      <c r="O1517" s="22" t="e">
        <f>VLOOKUP($G1517,Temp!$A:$C,O$1,FALSE)</f>
        <v>#VALUE!</v>
      </c>
      <c r="P1517" s="22" t="e">
        <f>VLOOKUP($G1517,Temp!$A:$C,P$1,FALSE)</f>
        <v>#VALUE!</v>
      </c>
      <c r="Q1517" s="22" t="e">
        <f>VLOOKUP($G1517,Temp!$A:$C,Q$1,FALSE)</f>
        <v>#VALUE!</v>
      </c>
      <c r="R1517" s="22" t="e">
        <f>VLOOKUP($G1517,Temp!$A:$C,R$1,FALSE)</f>
        <v>#VALUE!</v>
      </c>
      <c r="S1517" s="22" t="e">
        <f>VLOOKUP($G1517,Temp!$A:$C,S$1,FALSE)</f>
        <v>#VALUE!</v>
      </c>
      <c r="T1517" s="22" t="e">
        <f>VLOOKUP($G1517,Temp!$A:$C,T$1,FALSE)</f>
        <v>#VALUE!</v>
      </c>
      <c r="U1517" s="22" t="e">
        <f>VLOOKUP($G1517,Temp!$A:$C,U$1,FALSE)</f>
        <v>#VALUE!</v>
      </c>
      <c r="V1517" s="22" t="e">
        <f>VLOOKUP($G1517,Temp!$A:$C,V$1,FALSE)</f>
        <v>#VALUE!</v>
      </c>
      <c r="W1517" s="22" t="e">
        <f>VLOOKUP($G1517,Temp!$A:$C,W$1,FALSE)</f>
        <v>#VALUE!</v>
      </c>
      <c r="X1517" s="22" t="e">
        <f>VLOOKUP($G1517,Temp!$A:$C,X$1,FALSE)</f>
        <v>#VALUE!</v>
      </c>
      <c r="Y1517" s="22">
        <f>VLOOKUP($G1517,Temp!$A:$C,Y$1,FALSE)</f>
        <v>114000</v>
      </c>
      <c r="Z1517" s="22">
        <f>VLOOKUP($G1517,Temp!$A:$C,Z$1,FALSE)</f>
        <v>769</v>
      </c>
      <c r="AA1517" s="22" t="str">
        <f>VLOOKUP($A1517,Searches!$A:$H,AA$1,FALSE)</f>
        <v>Richard Mumby</v>
      </c>
      <c r="AB1517" s="22" t="str">
        <f>VLOOKUP($A1517,Searches!$A:$H,AB$1,FALSE)</f>
        <v>MakeSpace</v>
      </c>
      <c r="AC1517" s="22" t="str">
        <f>VLOOKUP($A1517,Searches!$A:$H,AC$1,FALSE)</f>
        <v>Chief Marketing Officer</v>
      </c>
      <c r="AD1517" s="22" t="str">
        <f>VLOOKUP($A1517,Searches!$A:$H,AD$1,FALSE)</f>
        <v>2nd</v>
      </c>
      <c r="AE1517" s="22" t="str">
        <f>VLOOKUP($A1517,Searches!$A:$H,AE$1,FALSE)</f>
        <v>Open link</v>
      </c>
      <c r="AF1517" s="22" t="str">
        <f>VLOOKUP($A1517,Searches!$A:$H,AF$1,FALSE)</f>
        <v>Greater New York City Area</v>
      </c>
      <c r="AG1517" s="22" t="str">
        <f>VLOOKUP($A1517,Searches!$A:$H,AG$1,FALSE)</f>
        <v>https://www.linkedin.com/sales/profile/2786897,72G6,NAME_SEARCH?moduleKey=peopleSearchResults&amp;pageKey=sales-search3-people-refinement&amp;contextId=60BC92C971D70515801E49D6842B0000&amp;requestId=7b182405-c507-4f52-a228-b3297b14c5a5&amp;action=CLICK&amp;target=urn%3Ali%3AsalesLead%3A(-1%2C2786897)&amp;pageNumber=19&amp;targetEl=profilelink&amp;position=22&amp;trk=lss-serp-result-lead_photo</v>
      </c>
      <c r="AH1517" s="22" t="str">
        <f>VLOOKUP($G1517,Temp!$D:$F,AH$1,FALSE)</f>
        <v>makespace.com</v>
      </c>
      <c r="AI1517" s="22">
        <f>VLOOKUP($G1517,Temp!$D:$F,AI$1,FALSE)</f>
        <v>0</v>
      </c>
      <c r="AJ1517" s="22" t="str">
        <f>VLOOKUP($G1517,Temp!$D:$F,AJ$1,FALSE)</f>
        <v>WordPress</v>
      </c>
    </row>
    <row r="1518" spans="1:36" ht="16" x14ac:dyDescent="0.2">
      <c r="A1518" s="8" t="str">
        <f t="shared" si="23"/>
        <v>Shelby Clark Turo</v>
      </c>
      <c r="B1518" s="8" t="s">
        <v>10289</v>
      </c>
      <c r="C1518" s="8" t="s">
        <v>6663</v>
      </c>
      <c r="D1518" s="8" t="s">
        <v>10290</v>
      </c>
      <c r="E1518" s="8" t="s">
        <v>10291</v>
      </c>
      <c r="F1518" s="8" t="s">
        <v>2552</v>
      </c>
      <c r="G1518" s="12" t="s">
        <v>2334</v>
      </c>
      <c r="H1518" s="22" t="str">
        <f>VLOOKUP($G1518,Temp!$A:$C,H$1,FALSE)</f>
        <v>turo.com</v>
      </c>
      <c r="I1518" s="22" t="e">
        <f>VLOOKUP($G1518,Temp!$A:$C,I$1,FALSE)</f>
        <v>#VALUE!</v>
      </c>
      <c r="J1518" s="22" t="e">
        <f>VLOOKUP($G1518,Temp!$A:$C,J$1,FALSE)</f>
        <v>#VALUE!</v>
      </c>
      <c r="K1518" s="22" t="e">
        <f>VLOOKUP($G1518,Temp!$A:$C,K$1,FALSE)</f>
        <v>#VALUE!</v>
      </c>
      <c r="L1518" s="22" t="e">
        <f>VLOOKUP($G1518,Temp!$A:$C,L$1,FALSE)</f>
        <v>#VALUE!</v>
      </c>
      <c r="M1518" s="22" t="e">
        <f>VLOOKUP($G1518,Temp!$A:$C,M$1,FALSE)</f>
        <v>#VALUE!</v>
      </c>
      <c r="N1518" s="22" t="e">
        <f>VLOOKUP($G1518,Temp!$A:$C,N$1,FALSE)</f>
        <v>#VALUE!</v>
      </c>
      <c r="O1518" s="22" t="e">
        <f>VLOOKUP($G1518,Temp!$A:$C,O$1,FALSE)</f>
        <v>#VALUE!</v>
      </c>
      <c r="P1518" s="22" t="e">
        <f>VLOOKUP($G1518,Temp!$A:$C,P$1,FALSE)</f>
        <v>#VALUE!</v>
      </c>
      <c r="Q1518" s="22" t="e">
        <f>VLOOKUP($G1518,Temp!$A:$C,Q$1,FALSE)</f>
        <v>#VALUE!</v>
      </c>
      <c r="R1518" s="22" t="e">
        <f>VLOOKUP($G1518,Temp!$A:$C,R$1,FALSE)</f>
        <v>#VALUE!</v>
      </c>
      <c r="S1518" s="22" t="e">
        <f>VLOOKUP($G1518,Temp!$A:$C,S$1,FALSE)</f>
        <v>#VALUE!</v>
      </c>
      <c r="T1518" s="22" t="e">
        <f>VLOOKUP($G1518,Temp!$A:$C,T$1,FALSE)</f>
        <v>#VALUE!</v>
      </c>
      <c r="U1518" s="22" t="e">
        <f>VLOOKUP($G1518,Temp!$A:$C,U$1,FALSE)</f>
        <v>#VALUE!</v>
      </c>
      <c r="V1518" s="22" t="e">
        <f>VLOOKUP($G1518,Temp!$A:$C,V$1,FALSE)</f>
        <v>#VALUE!</v>
      </c>
      <c r="W1518" s="22" t="e">
        <f>VLOOKUP($G1518,Temp!$A:$C,W$1,FALSE)</f>
        <v>#VALUE!</v>
      </c>
      <c r="X1518" s="22" t="e">
        <f>VLOOKUP($G1518,Temp!$A:$C,X$1,FALSE)</f>
        <v>#VALUE!</v>
      </c>
      <c r="Y1518" s="22">
        <f>VLOOKUP($G1518,Temp!$A:$C,Y$1,FALSE)</f>
        <v>147000</v>
      </c>
      <c r="Z1518" s="22">
        <f>VLOOKUP($G1518,Temp!$A:$C,Z$1,FALSE)</f>
        <v>74600</v>
      </c>
      <c r="AA1518" s="22" t="str">
        <f>VLOOKUP($A1518,Searches!$A:$H,AA$1,FALSE)</f>
        <v>Shelby Clark</v>
      </c>
      <c r="AB1518" s="22" t="str">
        <f>VLOOKUP($A1518,Searches!$A:$H,AB$1,FALSE)</f>
        <v>Turo</v>
      </c>
      <c r="AC1518" s="22" t="str">
        <f>VLOOKUP($A1518,Searches!$A:$H,AC$1,FALSE)</f>
        <v>Founder, CEO, Chief Community Officer, VP of Marketing, Board Director (Current role)</v>
      </c>
      <c r="AD1518" s="22" t="str">
        <f>VLOOKUP($A1518,Searches!$A:$H,AD$1,FALSE)</f>
        <v>2nd</v>
      </c>
      <c r="AE1518" s="22" t="str">
        <f>VLOOKUP($A1518,Searches!$A:$H,AE$1,FALSE)</f>
        <v/>
      </c>
      <c r="AF1518" s="22" t="str">
        <f>VLOOKUP($A1518,Searches!$A:$H,AF$1,FALSE)</f>
        <v>San Francisco Bay Area</v>
      </c>
      <c r="AG1518" s="22" t="str">
        <f>VLOOKUP($A1518,Searches!$A:$H,AG$1,FALSE)</f>
        <v>https://www.linkedin.com/sales/profile/4386574,mTpB,NAME_SEARCH?moduleKey=peopleSearchResults&amp;pageKey=sales-search3-people-refinement&amp;contextId=60BC92C971D70515801E49D6842B0000&amp;requestId=b8b30089-62ce-4765-abc3-fd4f1dd612ef&amp;action=CLICK&amp;target=urn%3Ali%3AsalesLead%3A(-1%2C4386574)&amp;pageNumber=23&amp;targetEl=profilelink&amp;position=14&amp;trk=lss-serp-result-lead_photo</v>
      </c>
      <c r="AH1518" s="22" t="str">
        <f>VLOOKUP($G1518,Temp!$D:$F,AH$1,FALSE)</f>
        <v>turo.com</v>
      </c>
      <c r="AI1518" s="22">
        <f>VLOOKUP($G1518,Temp!$D:$F,AI$1,FALSE)</f>
        <v>0</v>
      </c>
      <c r="AJ1518" s="22" t="str">
        <f>VLOOKUP($G1518,Temp!$D:$F,AJ$1,FALSE)</f>
        <v>WordPress</v>
      </c>
    </row>
    <row r="1519" spans="1:36" ht="16" x14ac:dyDescent="0.2">
      <c r="A1519" s="8" t="str">
        <f t="shared" si="23"/>
        <v>Ojas Rege MobileIron</v>
      </c>
      <c r="B1519" s="8" t="s">
        <v>8508</v>
      </c>
      <c r="C1519" s="8" t="s">
        <v>8510</v>
      </c>
      <c r="D1519" s="8" t="s">
        <v>6728</v>
      </c>
      <c r="E1519" s="8" t="s">
        <v>8512</v>
      </c>
      <c r="F1519" s="8" t="s">
        <v>8513</v>
      </c>
      <c r="G1519" s="12" t="s">
        <v>8514</v>
      </c>
      <c r="H1519" s="22" t="str">
        <f>VLOOKUP($G1519,Temp!$A:$C,H$1,FALSE)</f>
        <v>mobileiron.com</v>
      </c>
      <c r="I1519" s="22" t="e">
        <f>VLOOKUP($G1519,Temp!$A:$C,I$1,FALSE)</f>
        <v>#VALUE!</v>
      </c>
      <c r="J1519" s="22" t="e">
        <f>VLOOKUP($G1519,Temp!$A:$C,J$1,FALSE)</f>
        <v>#VALUE!</v>
      </c>
      <c r="K1519" s="22" t="e">
        <f>VLOOKUP($G1519,Temp!$A:$C,K$1,FALSE)</f>
        <v>#VALUE!</v>
      </c>
      <c r="L1519" s="22" t="e">
        <f>VLOOKUP($G1519,Temp!$A:$C,L$1,FALSE)</f>
        <v>#VALUE!</v>
      </c>
      <c r="M1519" s="22" t="e">
        <f>VLOOKUP($G1519,Temp!$A:$C,M$1,FALSE)</f>
        <v>#VALUE!</v>
      </c>
      <c r="N1519" s="22" t="e">
        <f>VLOOKUP($G1519,Temp!$A:$C,N$1,FALSE)</f>
        <v>#VALUE!</v>
      </c>
      <c r="O1519" s="22" t="e">
        <f>VLOOKUP($G1519,Temp!$A:$C,O$1,FALSE)</f>
        <v>#VALUE!</v>
      </c>
      <c r="P1519" s="22" t="e">
        <f>VLOOKUP($G1519,Temp!$A:$C,P$1,FALSE)</f>
        <v>#VALUE!</v>
      </c>
      <c r="Q1519" s="22" t="e">
        <f>VLOOKUP($G1519,Temp!$A:$C,Q$1,FALSE)</f>
        <v>#VALUE!</v>
      </c>
      <c r="R1519" s="22" t="e">
        <f>VLOOKUP($G1519,Temp!$A:$C,R$1,FALSE)</f>
        <v>#VALUE!</v>
      </c>
      <c r="S1519" s="22" t="e">
        <f>VLOOKUP($G1519,Temp!$A:$C,S$1,FALSE)</f>
        <v>#VALUE!</v>
      </c>
      <c r="T1519" s="22" t="e">
        <f>VLOOKUP($G1519,Temp!$A:$C,T$1,FALSE)</f>
        <v>#VALUE!</v>
      </c>
      <c r="U1519" s="22" t="e">
        <f>VLOOKUP($G1519,Temp!$A:$C,U$1,FALSE)</f>
        <v>#VALUE!</v>
      </c>
      <c r="V1519" s="22" t="e">
        <f>VLOOKUP($G1519,Temp!$A:$C,V$1,FALSE)</f>
        <v>#VALUE!</v>
      </c>
      <c r="W1519" s="22" t="e">
        <f>VLOOKUP($G1519,Temp!$A:$C,W$1,FALSE)</f>
        <v>#VALUE!</v>
      </c>
      <c r="X1519" s="22" t="e">
        <f>VLOOKUP($G1519,Temp!$A:$C,X$1,FALSE)</f>
        <v>#VALUE!</v>
      </c>
      <c r="Y1519" s="22">
        <f>VLOOKUP($G1519,Temp!$A:$C,Y$1,FALSE)</f>
        <v>370000</v>
      </c>
      <c r="Z1519" s="22">
        <f>VLOOKUP($G1519,Temp!$A:$C,Z$1,FALSE)</f>
        <v>21300</v>
      </c>
      <c r="AA1519" s="22" t="str">
        <f>VLOOKUP($A1519,Searches!$A:$H,AA$1,FALSE)</f>
        <v>Ojas Rege</v>
      </c>
      <c r="AB1519" s="22" t="str">
        <f>VLOOKUP($A1519,Searches!$A:$H,AB$1,FALSE)</f>
        <v>MobileIron</v>
      </c>
      <c r="AC1519" s="22" t="str">
        <f>VLOOKUP($A1519,Searches!$A:$H,AC$1,FALSE)</f>
        <v>Chief Marketing and Strategy Officer</v>
      </c>
      <c r="AD1519" s="22" t="str">
        <f>VLOOKUP($A1519,Searches!$A:$H,AD$1,FALSE)</f>
        <v>2nd</v>
      </c>
      <c r="AE1519" s="22" t="str">
        <f>VLOOKUP($A1519,Searches!$A:$H,AE$1,FALSE)</f>
        <v/>
      </c>
      <c r="AF1519" s="22" t="str">
        <f>VLOOKUP($A1519,Searches!$A:$H,AF$1,FALSE)</f>
        <v>San Francisco Bay Area</v>
      </c>
      <c r="AG1519" s="22" t="str">
        <f>VLOOKUP($A1519,Searches!$A:$H,AG$1,FALSE)</f>
        <v>https://www.linkedin.com/sales/profile/353586,YF7A,NAME_SEARCH?moduleKey=peopleSearchResults&amp;pageKey=sales-search3-people-refinement&amp;contextId=60BC92C971D70515801E49D6842B0000&amp;requestId=7b182405-c507-4f52-a228-b3297b14c5a5&amp;action=CLICK&amp;target=urn%3Ali%3AsalesLead%3A(-1%2C353586)&amp;pageNumber=19&amp;targetEl=profilelink&amp;position=18&amp;trk=lss-serp-result-lead_photo</v>
      </c>
      <c r="AH1519" s="22" t="str">
        <f>VLOOKUP($G1519,Temp!$D:$F,AH$1,FALSE)</f>
        <v>mobileiron.com</v>
      </c>
      <c r="AI1519" s="22" t="str">
        <f>VLOOKUP($G1519,Temp!$D:$F,AI$1,FALSE)</f>
        <v>Marketo</v>
      </c>
      <c r="AJ1519" s="22" t="str">
        <f>VLOOKUP($G1519,Temp!$D:$F,AJ$1,FALSE)</f>
        <v>Drupal</v>
      </c>
    </row>
    <row r="1520" spans="1:36" ht="16" x14ac:dyDescent="0.2">
      <c r="A1520" s="8" t="str">
        <f t="shared" si="23"/>
        <v>Sara Gardner Hitachi Insight Group</v>
      </c>
      <c r="B1520" s="8" t="s">
        <v>3140</v>
      </c>
      <c r="C1520" s="8" t="s">
        <v>8755</v>
      </c>
      <c r="D1520" s="8" t="s">
        <v>10298</v>
      </c>
      <c r="E1520" s="8" t="s">
        <v>10299</v>
      </c>
      <c r="F1520" s="8" t="s">
        <v>10300</v>
      </c>
      <c r="G1520" s="12" t="s">
        <v>9793</v>
      </c>
      <c r="H1520" s="22" t="str">
        <f>VLOOKUP($G1520,Temp!$A:$C,H$1,FALSE)</f>
        <v>hitachiinsightgroup.com</v>
      </c>
      <c r="I1520" s="22" t="e">
        <f>VLOOKUP($G1520,Temp!$A:$C,I$1,FALSE)</f>
        <v>#VALUE!</v>
      </c>
      <c r="J1520" s="22" t="e">
        <f>VLOOKUP($G1520,Temp!$A:$C,J$1,FALSE)</f>
        <v>#VALUE!</v>
      </c>
      <c r="K1520" s="22" t="e">
        <f>VLOOKUP($G1520,Temp!$A:$C,K$1,FALSE)</f>
        <v>#VALUE!</v>
      </c>
      <c r="L1520" s="22" t="e">
        <f>VLOOKUP($G1520,Temp!$A:$C,L$1,FALSE)</f>
        <v>#VALUE!</v>
      </c>
      <c r="M1520" s="22" t="e">
        <f>VLOOKUP($G1520,Temp!$A:$C,M$1,FALSE)</f>
        <v>#VALUE!</v>
      </c>
      <c r="N1520" s="22" t="e">
        <f>VLOOKUP($G1520,Temp!$A:$C,N$1,FALSE)</f>
        <v>#VALUE!</v>
      </c>
      <c r="O1520" s="22" t="e">
        <f>VLOOKUP($G1520,Temp!$A:$C,O$1,FALSE)</f>
        <v>#VALUE!</v>
      </c>
      <c r="P1520" s="22" t="e">
        <f>VLOOKUP($G1520,Temp!$A:$C,P$1,FALSE)</f>
        <v>#VALUE!</v>
      </c>
      <c r="Q1520" s="22" t="e">
        <f>VLOOKUP($G1520,Temp!$A:$C,Q$1,FALSE)</f>
        <v>#VALUE!</v>
      </c>
      <c r="R1520" s="22" t="e">
        <f>VLOOKUP($G1520,Temp!$A:$C,R$1,FALSE)</f>
        <v>#VALUE!</v>
      </c>
      <c r="S1520" s="22" t="e">
        <f>VLOOKUP($G1520,Temp!$A:$C,S$1,FALSE)</f>
        <v>#VALUE!</v>
      </c>
      <c r="T1520" s="22" t="e">
        <f>VLOOKUP($G1520,Temp!$A:$C,T$1,FALSE)</f>
        <v>#VALUE!</v>
      </c>
      <c r="U1520" s="22" t="e">
        <f>VLOOKUP($G1520,Temp!$A:$C,U$1,FALSE)</f>
        <v>#VALUE!</v>
      </c>
      <c r="V1520" s="22" t="e">
        <f>VLOOKUP($G1520,Temp!$A:$C,V$1,FALSE)</f>
        <v>#VALUE!</v>
      </c>
      <c r="W1520" s="22" t="e">
        <f>VLOOKUP($G1520,Temp!$A:$C,W$1,FALSE)</f>
        <v>#VALUE!</v>
      </c>
      <c r="X1520" s="22" t="e">
        <f>VLOOKUP($G1520,Temp!$A:$C,X$1,FALSE)</f>
        <v>#VALUE!</v>
      </c>
      <c r="Y1520" s="22">
        <f>VLOOKUP($G1520,Temp!$A:$C,Y$1,FALSE)</f>
        <v>766</v>
      </c>
      <c r="Z1520" s="22">
        <f>VLOOKUP($G1520,Temp!$A:$C,Z$1,FALSE)</f>
        <v>0</v>
      </c>
      <c r="AA1520" s="22" t="e">
        <f>VLOOKUP($A1520,Searches!$A:$H,AA$1,FALSE)</f>
        <v>#N/A</v>
      </c>
      <c r="AB1520" s="22" t="e">
        <f>VLOOKUP($A1520,Searches!$A:$H,AB$1,FALSE)</f>
        <v>#N/A</v>
      </c>
      <c r="AC1520" s="22" t="e">
        <f>VLOOKUP($A1520,Searches!$A:$H,AC$1,FALSE)</f>
        <v>#N/A</v>
      </c>
      <c r="AD1520" s="22" t="e">
        <f>VLOOKUP($A1520,Searches!$A:$H,AD$1,FALSE)</f>
        <v>#N/A</v>
      </c>
      <c r="AE1520" s="22" t="e">
        <f>VLOOKUP($A1520,Searches!$A:$H,AE$1,FALSE)</f>
        <v>#N/A</v>
      </c>
      <c r="AF1520" s="22" t="e">
        <f>VLOOKUP($A1520,Searches!$A:$H,AF$1,FALSE)</f>
        <v>#N/A</v>
      </c>
      <c r="AG1520" s="22" t="e">
        <f>VLOOKUP($A1520,Searches!$A:$H,AG$1,FALSE)</f>
        <v>#N/A</v>
      </c>
      <c r="AH1520" s="22" t="e">
        <f>VLOOKUP($G1520,Temp!$D:$F,AH$1,FALSE)</f>
        <v>#N/A</v>
      </c>
      <c r="AI1520" s="22" t="e">
        <f>VLOOKUP($G1520,Temp!$D:$F,AI$1,FALSE)</f>
        <v>#N/A</v>
      </c>
      <c r="AJ1520" s="22" t="e">
        <f>VLOOKUP($G1520,Temp!$D:$F,AJ$1,FALSE)</f>
        <v>#N/A</v>
      </c>
    </row>
    <row r="1521" spans="1:36" ht="16" x14ac:dyDescent="0.2">
      <c r="A1521" s="8" t="str">
        <f t="shared" si="23"/>
        <v>Jaime Chambron NTT DATA Services</v>
      </c>
      <c r="B1521" s="8" t="s">
        <v>10306</v>
      </c>
      <c r="C1521" s="8" t="s">
        <v>10307</v>
      </c>
      <c r="D1521" s="8" t="s">
        <v>10308</v>
      </c>
      <c r="E1521" s="8" t="s">
        <v>10309</v>
      </c>
      <c r="F1521" s="8" t="s">
        <v>9571</v>
      </c>
      <c r="G1521" s="12" t="s">
        <v>8878</v>
      </c>
      <c r="H1521" s="22" t="str">
        <f>VLOOKUP($G1521,Temp!$A:$C,H$1,FALSE)</f>
        <v>nttdata.com</v>
      </c>
      <c r="I1521" s="22" t="e">
        <f>VLOOKUP($G1521,Temp!$A:$C,I$1,FALSE)</f>
        <v>#VALUE!</v>
      </c>
      <c r="J1521" s="22" t="e">
        <f>VLOOKUP($G1521,Temp!$A:$C,J$1,FALSE)</f>
        <v>#VALUE!</v>
      </c>
      <c r="K1521" s="22" t="e">
        <f>VLOOKUP($G1521,Temp!$A:$C,K$1,FALSE)</f>
        <v>#VALUE!</v>
      </c>
      <c r="L1521" s="22" t="e">
        <f>VLOOKUP($G1521,Temp!$A:$C,L$1,FALSE)</f>
        <v>#VALUE!</v>
      </c>
      <c r="M1521" s="22" t="e">
        <f>VLOOKUP($G1521,Temp!$A:$C,M$1,FALSE)</f>
        <v>#VALUE!</v>
      </c>
      <c r="N1521" s="22" t="e">
        <f>VLOOKUP($G1521,Temp!$A:$C,N$1,FALSE)</f>
        <v>#VALUE!</v>
      </c>
      <c r="O1521" s="22" t="e">
        <f>VLOOKUP($G1521,Temp!$A:$C,O$1,FALSE)</f>
        <v>#VALUE!</v>
      </c>
      <c r="P1521" s="22" t="e">
        <f>VLOOKUP($G1521,Temp!$A:$C,P$1,FALSE)</f>
        <v>#VALUE!</v>
      </c>
      <c r="Q1521" s="22" t="e">
        <f>VLOOKUP($G1521,Temp!$A:$C,Q$1,FALSE)</f>
        <v>#VALUE!</v>
      </c>
      <c r="R1521" s="22" t="e">
        <f>VLOOKUP($G1521,Temp!$A:$C,R$1,FALSE)</f>
        <v>#VALUE!</v>
      </c>
      <c r="S1521" s="22" t="e">
        <f>VLOOKUP($G1521,Temp!$A:$C,S$1,FALSE)</f>
        <v>#VALUE!</v>
      </c>
      <c r="T1521" s="22" t="e">
        <f>VLOOKUP($G1521,Temp!$A:$C,T$1,FALSE)</f>
        <v>#VALUE!</v>
      </c>
      <c r="U1521" s="22" t="e">
        <f>VLOOKUP($G1521,Temp!$A:$C,U$1,FALSE)</f>
        <v>#VALUE!</v>
      </c>
      <c r="V1521" s="22" t="e">
        <f>VLOOKUP($G1521,Temp!$A:$C,V$1,FALSE)</f>
        <v>#VALUE!</v>
      </c>
      <c r="W1521" s="22" t="e">
        <f>VLOOKUP($G1521,Temp!$A:$C,W$1,FALSE)</f>
        <v>#VALUE!</v>
      </c>
      <c r="X1521" s="22" t="e">
        <f>VLOOKUP($G1521,Temp!$A:$C,X$1,FALSE)</f>
        <v>#VALUE!</v>
      </c>
      <c r="Y1521" s="22">
        <f>VLOOKUP($G1521,Temp!$A:$C,Y$1,FALSE)</f>
        <v>61900</v>
      </c>
      <c r="Z1521" s="22">
        <f>VLOOKUP($G1521,Temp!$A:$C,Z$1,FALSE)</f>
        <v>58100</v>
      </c>
      <c r="AA1521" s="22" t="str">
        <f>VLOOKUP($A1521,Searches!$A:$H,AA$1,FALSE)</f>
        <v>Jaime Chambron</v>
      </c>
      <c r="AB1521" s="22" t="str">
        <f>VLOOKUP($A1521,Searches!$A:$H,AB$1,FALSE)</f>
        <v>NTT DATA Services</v>
      </c>
      <c r="AC1521" s="22" t="str">
        <f>VLOOKUP($A1521,Searches!$A:$H,AC$1,FALSE)</f>
        <v>VP Customer Engagement (Experience Design, Blockchain, IoT, Marketing, Digital Experience Platforms)</v>
      </c>
      <c r="AD1521" s="22" t="str">
        <f>VLOOKUP($A1521,Searches!$A:$H,AD$1,FALSE)</f>
        <v>2nd</v>
      </c>
      <c r="AE1521" s="22" t="str">
        <f>VLOOKUP($A1521,Searches!$A:$H,AE$1,FALSE)</f>
        <v>Open link</v>
      </c>
      <c r="AF1521" s="22" t="str">
        <f>VLOOKUP($A1521,Searches!$A:$H,AF$1,FALSE)</f>
        <v>Dallas/Fort Worth Area</v>
      </c>
      <c r="AG1521" s="22" t="str">
        <f>VLOOKUP($A1521,Searches!$A:$H,AG$1,FALSE)</f>
        <v>https://www.linkedin.com/sales/profile/361119,FEqt,NAME_SEARCH?moduleKey=peopleSearchResults&amp;pageKey=sales-search3-people-refinement&amp;contextId=635D3E904723061580FE6AF00A2B0000&amp;requestId=cd6672b3-5344-4da1-ac83-c7fa851acc18&amp;action=CLICK&amp;target=urn%3Ali%3AsalesLead%3A(-1%2C361119)&amp;pageNumber=22&amp;targetEl=profilelink&amp;position=22&amp;trk=lss-serp-result-lead_photo</v>
      </c>
      <c r="AH1521" s="22" t="e">
        <f>VLOOKUP($G1521,Temp!$D:$F,AH$1,FALSE)</f>
        <v>#N/A</v>
      </c>
      <c r="AI1521" s="22" t="e">
        <f>VLOOKUP($G1521,Temp!$D:$F,AI$1,FALSE)</f>
        <v>#N/A</v>
      </c>
      <c r="AJ1521" s="22" t="e">
        <f>VLOOKUP($G1521,Temp!$D:$F,AJ$1,FALSE)</f>
        <v>#N/A</v>
      </c>
    </row>
    <row r="1522" spans="1:36" ht="16" x14ac:dyDescent="0.2">
      <c r="A1522" s="8" t="str">
        <f t="shared" si="23"/>
        <v>Casey Chafkin Skillz Inc.</v>
      </c>
      <c r="B1522" s="8" t="s">
        <v>9348</v>
      </c>
      <c r="C1522" s="8" t="s">
        <v>9349</v>
      </c>
      <c r="D1522" s="8" t="s">
        <v>42</v>
      </c>
      <c r="E1522" s="8" t="s">
        <v>9350</v>
      </c>
      <c r="F1522" s="8" t="s">
        <v>9351</v>
      </c>
      <c r="G1522" s="12" t="s">
        <v>9352</v>
      </c>
      <c r="H1522" s="22" t="str">
        <f>VLOOKUP($G1522,Temp!$A:$C,H$1,FALSE)</f>
        <v>skillz.com</v>
      </c>
      <c r="I1522" s="22" t="e">
        <f>VLOOKUP($G1522,Temp!$A:$C,I$1,FALSE)</f>
        <v>#VALUE!</v>
      </c>
      <c r="J1522" s="22" t="e">
        <f>VLOOKUP($G1522,Temp!$A:$C,J$1,FALSE)</f>
        <v>#VALUE!</v>
      </c>
      <c r="K1522" s="22" t="e">
        <f>VLOOKUP($G1522,Temp!$A:$C,K$1,FALSE)</f>
        <v>#VALUE!</v>
      </c>
      <c r="L1522" s="22" t="e">
        <f>VLOOKUP($G1522,Temp!$A:$C,L$1,FALSE)</f>
        <v>#VALUE!</v>
      </c>
      <c r="M1522" s="22" t="e">
        <f>VLOOKUP($G1522,Temp!$A:$C,M$1,FALSE)</f>
        <v>#VALUE!</v>
      </c>
      <c r="N1522" s="22" t="e">
        <f>VLOOKUP($G1522,Temp!$A:$C,N$1,FALSE)</f>
        <v>#VALUE!</v>
      </c>
      <c r="O1522" s="22" t="e">
        <f>VLOOKUP($G1522,Temp!$A:$C,O$1,FALSE)</f>
        <v>#VALUE!</v>
      </c>
      <c r="P1522" s="22" t="e">
        <f>VLOOKUP($G1522,Temp!$A:$C,P$1,FALSE)</f>
        <v>#VALUE!</v>
      </c>
      <c r="Q1522" s="22" t="e">
        <f>VLOOKUP($G1522,Temp!$A:$C,Q$1,FALSE)</f>
        <v>#VALUE!</v>
      </c>
      <c r="R1522" s="22" t="e">
        <f>VLOOKUP($G1522,Temp!$A:$C,R$1,FALSE)</f>
        <v>#VALUE!</v>
      </c>
      <c r="S1522" s="22" t="e">
        <f>VLOOKUP($G1522,Temp!$A:$C,S$1,FALSE)</f>
        <v>#VALUE!</v>
      </c>
      <c r="T1522" s="22" t="e">
        <f>VLOOKUP($G1522,Temp!$A:$C,T$1,FALSE)</f>
        <v>#VALUE!</v>
      </c>
      <c r="U1522" s="22" t="e">
        <f>VLOOKUP($G1522,Temp!$A:$C,U$1,FALSE)</f>
        <v>#VALUE!</v>
      </c>
      <c r="V1522" s="22" t="e">
        <f>VLOOKUP($G1522,Temp!$A:$C,V$1,FALSE)</f>
        <v>#VALUE!</v>
      </c>
      <c r="W1522" s="22" t="e">
        <f>VLOOKUP($G1522,Temp!$A:$C,W$1,FALSE)</f>
        <v>#VALUE!</v>
      </c>
      <c r="X1522" s="22" t="e">
        <f>VLOOKUP($G1522,Temp!$A:$C,X$1,FALSE)</f>
        <v>#VALUE!</v>
      </c>
      <c r="Y1522" s="22">
        <f>VLOOKUP($G1522,Temp!$A:$C,Y$1,FALSE)</f>
        <v>3700</v>
      </c>
      <c r="Z1522" s="22">
        <f>VLOOKUP($G1522,Temp!$A:$C,Z$1,FALSE)</f>
        <v>472</v>
      </c>
      <c r="AA1522" s="22" t="e">
        <f>VLOOKUP($A1522,Searches!$A:$H,AA$1,FALSE)</f>
        <v>#N/A</v>
      </c>
      <c r="AB1522" s="22" t="e">
        <f>VLOOKUP($A1522,Searches!$A:$H,AB$1,FALSE)</f>
        <v>#N/A</v>
      </c>
      <c r="AC1522" s="22" t="e">
        <f>VLOOKUP($A1522,Searches!$A:$H,AC$1,FALSE)</f>
        <v>#N/A</v>
      </c>
      <c r="AD1522" s="22" t="e">
        <f>VLOOKUP($A1522,Searches!$A:$H,AD$1,FALSE)</f>
        <v>#N/A</v>
      </c>
      <c r="AE1522" s="22" t="e">
        <f>VLOOKUP($A1522,Searches!$A:$H,AE$1,FALSE)</f>
        <v>#N/A</v>
      </c>
      <c r="AF1522" s="22" t="e">
        <f>VLOOKUP($A1522,Searches!$A:$H,AF$1,FALSE)</f>
        <v>#N/A</v>
      </c>
      <c r="AG1522" s="22" t="e">
        <f>VLOOKUP($A1522,Searches!$A:$H,AG$1,FALSE)</f>
        <v>#N/A</v>
      </c>
      <c r="AH1522" s="22" t="str">
        <f>VLOOKUP($G1522,Temp!$D:$F,AH$1,FALSE)</f>
        <v>skillz.com</v>
      </c>
      <c r="AI1522" s="22" t="str">
        <f>VLOOKUP($G1522,Temp!$D:$F,AI$1,FALSE)</f>
        <v>Marketo</v>
      </c>
      <c r="AJ1522" s="22" t="str">
        <f>VLOOKUP($G1522,Temp!$D:$F,AJ$1,FALSE)</f>
        <v>WordPress</v>
      </c>
    </row>
    <row r="1523" spans="1:36" ht="16" x14ac:dyDescent="0.2">
      <c r="A1523" s="8" t="str">
        <f t="shared" si="23"/>
        <v>Clayton Hinchman Ignite - Fueling Innovation</v>
      </c>
      <c r="B1523" s="8" t="s">
        <v>10322</v>
      </c>
      <c r="C1523" s="8" t="s">
        <v>10323</v>
      </c>
      <c r="D1523" s="8" t="s">
        <v>42</v>
      </c>
      <c r="E1523" s="8" t="s">
        <v>10324</v>
      </c>
      <c r="F1523" s="8" t="s">
        <v>10325</v>
      </c>
      <c r="G1523" s="12" t="s">
        <v>9803</v>
      </c>
      <c r="H1523" s="22" t="str">
        <f>VLOOKUP($G1523,Temp!$A:$C,H$1,FALSE)</f>
        <v>ignitenow.net</v>
      </c>
      <c r="I1523" s="22" t="e">
        <f>VLOOKUP($G1523,Temp!$A:$C,I$1,FALSE)</f>
        <v>#VALUE!</v>
      </c>
      <c r="J1523" s="22" t="e">
        <f>VLOOKUP($G1523,Temp!$A:$C,J$1,FALSE)</f>
        <v>#VALUE!</v>
      </c>
      <c r="K1523" s="22" t="e">
        <f>VLOOKUP($G1523,Temp!$A:$C,K$1,FALSE)</f>
        <v>#VALUE!</v>
      </c>
      <c r="L1523" s="22" t="e">
        <f>VLOOKUP($G1523,Temp!$A:$C,L$1,FALSE)</f>
        <v>#VALUE!</v>
      </c>
      <c r="M1523" s="22" t="e">
        <f>VLOOKUP($G1523,Temp!$A:$C,M$1,FALSE)</f>
        <v>#VALUE!</v>
      </c>
      <c r="N1523" s="22" t="e">
        <f>VLOOKUP($G1523,Temp!$A:$C,N$1,FALSE)</f>
        <v>#VALUE!</v>
      </c>
      <c r="O1523" s="22" t="e">
        <f>VLOOKUP($G1523,Temp!$A:$C,O$1,FALSE)</f>
        <v>#VALUE!</v>
      </c>
      <c r="P1523" s="22" t="e">
        <f>VLOOKUP($G1523,Temp!$A:$C,P$1,FALSE)</f>
        <v>#VALUE!</v>
      </c>
      <c r="Q1523" s="22" t="e">
        <f>VLOOKUP($G1523,Temp!$A:$C,Q$1,FALSE)</f>
        <v>#VALUE!</v>
      </c>
      <c r="R1523" s="22" t="e">
        <f>VLOOKUP($G1523,Temp!$A:$C,R$1,FALSE)</f>
        <v>#VALUE!</v>
      </c>
      <c r="S1523" s="22" t="e">
        <f>VLOOKUP($G1523,Temp!$A:$C,S$1,FALSE)</f>
        <v>#VALUE!</v>
      </c>
      <c r="T1523" s="22" t="e">
        <f>VLOOKUP($G1523,Temp!$A:$C,T$1,FALSE)</f>
        <v>#VALUE!</v>
      </c>
      <c r="U1523" s="22" t="e">
        <f>VLOOKUP($G1523,Temp!$A:$C,U$1,FALSE)</f>
        <v>#VALUE!</v>
      </c>
      <c r="V1523" s="22" t="e">
        <f>VLOOKUP($G1523,Temp!$A:$C,V$1,FALSE)</f>
        <v>#VALUE!</v>
      </c>
      <c r="W1523" s="22" t="e">
        <f>VLOOKUP($G1523,Temp!$A:$C,W$1,FALSE)</f>
        <v>#VALUE!</v>
      </c>
      <c r="X1523" s="22" t="e">
        <f>VLOOKUP($G1523,Temp!$A:$C,X$1,FALSE)</f>
        <v>#VALUE!</v>
      </c>
      <c r="Y1523" s="22">
        <f>VLOOKUP($G1523,Temp!$A:$C,Y$1,FALSE)</f>
        <v>2600</v>
      </c>
      <c r="Z1523" s="22">
        <f>VLOOKUP($G1523,Temp!$A:$C,Z$1,FALSE)</f>
        <v>0</v>
      </c>
      <c r="AA1523" s="22" t="e">
        <f>VLOOKUP($A1523,Searches!$A:$H,AA$1,FALSE)</f>
        <v>#N/A</v>
      </c>
      <c r="AB1523" s="22" t="e">
        <f>VLOOKUP($A1523,Searches!$A:$H,AB$1,FALSE)</f>
        <v>#N/A</v>
      </c>
      <c r="AC1523" s="22" t="e">
        <f>VLOOKUP($A1523,Searches!$A:$H,AC$1,FALSE)</f>
        <v>#N/A</v>
      </c>
      <c r="AD1523" s="22" t="e">
        <f>VLOOKUP($A1523,Searches!$A:$H,AD$1,FALSE)</f>
        <v>#N/A</v>
      </c>
      <c r="AE1523" s="22" t="e">
        <f>VLOOKUP($A1523,Searches!$A:$H,AE$1,FALSE)</f>
        <v>#N/A</v>
      </c>
      <c r="AF1523" s="22" t="e">
        <f>VLOOKUP($A1523,Searches!$A:$H,AF$1,FALSE)</f>
        <v>#N/A</v>
      </c>
      <c r="AG1523" s="22" t="e">
        <f>VLOOKUP($A1523,Searches!$A:$H,AG$1,FALSE)</f>
        <v>#N/A</v>
      </c>
      <c r="AH1523" s="22" t="str">
        <f>VLOOKUP($G1523,Temp!$D:$F,AH$1,FALSE)</f>
        <v>ignitenow.net</v>
      </c>
      <c r="AI1523" s="22" t="str">
        <f>VLOOKUP($G1523,Temp!$D:$F,AI$1,FALSE)</f>
        <v>HubSpot</v>
      </c>
      <c r="AJ1523" s="22" t="str">
        <f>VLOOKUP($G1523,Temp!$D:$F,AJ$1,FALSE)</f>
        <v>WordPress</v>
      </c>
    </row>
    <row r="1524" spans="1:36" ht="16" x14ac:dyDescent="0.2">
      <c r="A1524" s="8" t="str">
        <f t="shared" si="23"/>
        <v>George SCP Talendrome</v>
      </c>
      <c r="B1524" s="8" t="s">
        <v>4963</v>
      </c>
      <c r="C1524" s="8" t="s">
        <v>10328</v>
      </c>
      <c r="D1524" s="8" t="s">
        <v>10329</v>
      </c>
      <c r="E1524" s="8" t="s">
        <v>10330</v>
      </c>
      <c r="F1524" s="8" t="s">
        <v>10331</v>
      </c>
      <c r="G1524" s="12" t="s">
        <v>9804</v>
      </c>
      <c r="H1524" s="22" t="str">
        <f>VLOOKUP($G1524,Temp!$A:$C,H$1,FALSE)</f>
        <v>talendrome.com</v>
      </c>
      <c r="I1524" s="22" t="e">
        <f>VLOOKUP($G1524,Temp!$A:$C,I$1,FALSE)</f>
        <v>#VALUE!</v>
      </c>
      <c r="J1524" s="22" t="e">
        <f>VLOOKUP($G1524,Temp!$A:$C,J$1,FALSE)</f>
        <v>#VALUE!</v>
      </c>
      <c r="K1524" s="22" t="e">
        <f>VLOOKUP($G1524,Temp!$A:$C,K$1,FALSE)</f>
        <v>#VALUE!</v>
      </c>
      <c r="L1524" s="22" t="e">
        <f>VLOOKUP($G1524,Temp!$A:$C,L$1,FALSE)</f>
        <v>#VALUE!</v>
      </c>
      <c r="M1524" s="22" t="e">
        <f>VLOOKUP($G1524,Temp!$A:$C,M$1,FALSE)</f>
        <v>#VALUE!</v>
      </c>
      <c r="N1524" s="22" t="e">
        <f>VLOOKUP($G1524,Temp!$A:$C,N$1,FALSE)</f>
        <v>#VALUE!</v>
      </c>
      <c r="O1524" s="22" t="e">
        <f>VLOOKUP($G1524,Temp!$A:$C,O$1,FALSE)</f>
        <v>#VALUE!</v>
      </c>
      <c r="P1524" s="22" t="e">
        <f>VLOOKUP($G1524,Temp!$A:$C,P$1,FALSE)</f>
        <v>#VALUE!</v>
      </c>
      <c r="Q1524" s="22" t="e">
        <f>VLOOKUP($G1524,Temp!$A:$C,Q$1,FALSE)</f>
        <v>#VALUE!</v>
      </c>
      <c r="R1524" s="22" t="e">
        <f>VLOOKUP($G1524,Temp!$A:$C,R$1,FALSE)</f>
        <v>#VALUE!</v>
      </c>
      <c r="S1524" s="22" t="e">
        <f>VLOOKUP($G1524,Temp!$A:$C,S$1,FALSE)</f>
        <v>#VALUE!</v>
      </c>
      <c r="T1524" s="22" t="e">
        <f>VLOOKUP($G1524,Temp!$A:$C,T$1,FALSE)</f>
        <v>#VALUE!</v>
      </c>
      <c r="U1524" s="22" t="e">
        <f>VLOOKUP($G1524,Temp!$A:$C,U$1,FALSE)</f>
        <v>#VALUE!</v>
      </c>
      <c r="V1524" s="22" t="e">
        <f>VLOOKUP($G1524,Temp!$A:$C,V$1,FALSE)</f>
        <v>#VALUE!</v>
      </c>
      <c r="W1524" s="22" t="e">
        <f>VLOOKUP($G1524,Temp!$A:$C,W$1,FALSE)</f>
        <v>#VALUE!</v>
      </c>
      <c r="X1524" s="22" t="e">
        <f>VLOOKUP($G1524,Temp!$A:$C,X$1,FALSE)</f>
        <v>#VALUE!</v>
      </c>
      <c r="Y1524" s="22">
        <f>VLOOKUP($G1524,Temp!$A:$C,Y$1,FALSE)</f>
        <v>0</v>
      </c>
      <c r="Z1524" s="22">
        <f>VLOOKUP($G1524,Temp!$A:$C,Z$1,FALSE)</f>
        <v>0</v>
      </c>
      <c r="AA1524" s="22" t="e">
        <f>VLOOKUP($A1524,Searches!$A:$H,AA$1,FALSE)</f>
        <v>#N/A</v>
      </c>
      <c r="AB1524" s="22" t="e">
        <f>VLOOKUP($A1524,Searches!$A:$H,AB$1,FALSE)</f>
        <v>#N/A</v>
      </c>
      <c r="AC1524" s="22" t="e">
        <f>VLOOKUP($A1524,Searches!$A:$H,AC$1,FALSE)</f>
        <v>#N/A</v>
      </c>
      <c r="AD1524" s="22" t="e">
        <f>VLOOKUP($A1524,Searches!$A:$H,AD$1,FALSE)</f>
        <v>#N/A</v>
      </c>
      <c r="AE1524" s="22" t="e">
        <f>VLOOKUP($A1524,Searches!$A:$H,AE$1,FALSE)</f>
        <v>#N/A</v>
      </c>
      <c r="AF1524" s="22" t="e">
        <f>VLOOKUP($A1524,Searches!$A:$H,AF$1,FALSE)</f>
        <v>#N/A</v>
      </c>
      <c r="AG1524" s="22" t="e">
        <f>VLOOKUP($A1524,Searches!$A:$H,AG$1,FALSE)</f>
        <v>#N/A</v>
      </c>
      <c r="AH1524" s="22" t="e">
        <f>VLOOKUP($G1524,Temp!$D:$F,AH$1,FALSE)</f>
        <v>#N/A</v>
      </c>
      <c r="AI1524" s="22" t="e">
        <f>VLOOKUP($G1524,Temp!$D:$F,AI$1,FALSE)</f>
        <v>#N/A</v>
      </c>
      <c r="AJ1524" s="22" t="e">
        <f>VLOOKUP($G1524,Temp!$D:$F,AJ$1,FALSE)</f>
        <v>#N/A</v>
      </c>
    </row>
    <row r="1525" spans="1:36" ht="16" x14ac:dyDescent="0.2">
      <c r="A1525" s="8" t="str">
        <f t="shared" si="23"/>
        <v>Kendall Billman AutoAlert</v>
      </c>
      <c r="B1525" s="8" t="s">
        <v>1313</v>
      </c>
      <c r="C1525" s="8" t="s">
        <v>10337</v>
      </c>
      <c r="D1525" s="8" t="s">
        <v>10338</v>
      </c>
      <c r="E1525" s="8" t="s">
        <v>10339</v>
      </c>
      <c r="F1525" s="8" t="s">
        <v>10340</v>
      </c>
      <c r="G1525" s="12" t="s">
        <v>9805</v>
      </c>
      <c r="H1525" s="22" t="str">
        <f>VLOOKUP($G1525,Temp!$A:$C,H$1,FALSE)</f>
        <v>autoalert.com</v>
      </c>
      <c r="I1525" s="22" t="e">
        <f>VLOOKUP($G1525,Temp!$A:$C,I$1,FALSE)</f>
        <v>#VALUE!</v>
      </c>
      <c r="J1525" s="22" t="e">
        <f>VLOOKUP($G1525,Temp!$A:$C,J$1,FALSE)</f>
        <v>#VALUE!</v>
      </c>
      <c r="K1525" s="22" t="e">
        <f>VLOOKUP($G1525,Temp!$A:$C,K$1,FALSE)</f>
        <v>#VALUE!</v>
      </c>
      <c r="L1525" s="22" t="e">
        <f>VLOOKUP($G1525,Temp!$A:$C,L$1,FALSE)</f>
        <v>#VALUE!</v>
      </c>
      <c r="M1525" s="22" t="e">
        <f>VLOOKUP($G1525,Temp!$A:$C,M$1,FALSE)</f>
        <v>#VALUE!</v>
      </c>
      <c r="N1525" s="22" t="e">
        <f>VLOOKUP($G1525,Temp!$A:$C,N$1,FALSE)</f>
        <v>#VALUE!</v>
      </c>
      <c r="O1525" s="22" t="e">
        <f>VLOOKUP($G1525,Temp!$A:$C,O$1,FALSE)</f>
        <v>#VALUE!</v>
      </c>
      <c r="P1525" s="22" t="e">
        <f>VLOOKUP($G1525,Temp!$A:$C,P$1,FALSE)</f>
        <v>#VALUE!</v>
      </c>
      <c r="Q1525" s="22" t="e">
        <f>VLOOKUP($G1525,Temp!$A:$C,Q$1,FALSE)</f>
        <v>#VALUE!</v>
      </c>
      <c r="R1525" s="22" t="e">
        <f>VLOOKUP($G1525,Temp!$A:$C,R$1,FALSE)</f>
        <v>#VALUE!</v>
      </c>
      <c r="S1525" s="22" t="e">
        <f>VLOOKUP($G1525,Temp!$A:$C,S$1,FALSE)</f>
        <v>#VALUE!</v>
      </c>
      <c r="T1525" s="22" t="e">
        <f>VLOOKUP($G1525,Temp!$A:$C,T$1,FALSE)</f>
        <v>#VALUE!</v>
      </c>
      <c r="U1525" s="22" t="e">
        <f>VLOOKUP($G1525,Temp!$A:$C,U$1,FALSE)</f>
        <v>#VALUE!</v>
      </c>
      <c r="V1525" s="22" t="e">
        <f>VLOOKUP($G1525,Temp!$A:$C,V$1,FALSE)</f>
        <v>#VALUE!</v>
      </c>
      <c r="W1525" s="22" t="e">
        <f>VLOOKUP($G1525,Temp!$A:$C,W$1,FALSE)</f>
        <v>#VALUE!</v>
      </c>
      <c r="X1525" s="22" t="e">
        <f>VLOOKUP($G1525,Temp!$A:$C,X$1,FALSE)</f>
        <v>#VALUE!</v>
      </c>
      <c r="Y1525" s="22">
        <f>VLOOKUP($G1525,Temp!$A:$C,Y$1,FALSE)</f>
        <v>37800</v>
      </c>
      <c r="Z1525" s="22">
        <f>VLOOKUP($G1525,Temp!$A:$C,Z$1,FALSE)</f>
        <v>0</v>
      </c>
      <c r="AA1525" s="22" t="e">
        <f>VLOOKUP($A1525,Searches!$A:$H,AA$1,FALSE)</f>
        <v>#N/A</v>
      </c>
      <c r="AB1525" s="22" t="e">
        <f>VLOOKUP($A1525,Searches!$A:$H,AB$1,FALSE)</f>
        <v>#N/A</v>
      </c>
      <c r="AC1525" s="22" t="e">
        <f>VLOOKUP($A1525,Searches!$A:$H,AC$1,FALSE)</f>
        <v>#N/A</v>
      </c>
      <c r="AD1525" s="22" t="e">
        <f>VLOOKUP($A1525,Searches!$A:$H,AD$1,FALSE)</f>
        <v>#N/A</v>
      </c>
      <c r="AE1525" s="22" t="e">
        <f>VLOOKUP($A1525,Searches!$A:$H,AE$1,FALSE)</f>
        <v>#N/A</v>
      </c>
      <c r="AF1525" s="22" t="e">
        <f>VLOOKUP($A1525,Searches!$A:$H,AF$1,FALSE)</f>
        <v>#N/A</v>
      </c>
      <c r="AG1525" s="22" t="e">
        <f>VLOOKUP($A1525,Searches!$A:$H,AG$1,FALSE)</f>
        <v>#N/A</v>
      </c>
      <c r="AH1525" s="22" t="e">
        <f>VLOOKUP($G1525,Temp!$D:$F,AH$1,FALSE)</f>
        <v>#N/A</v>
      </c>
      <c r="AI1525" s="22" t="e">
        <f>VLOOKUP($G1525,Temp!$D:$F,AI$1,FALSE)</f>
        <v>#N/A</v>
      </c>
      <c r="AJ1525" s="22" t="e">
        <f>VLOOKUP($G1525,Temp!$D:$F,AJ$1,FALSE)</f>
        <v>#N/A</v>
      </c>
    </row>
    <row r="1526" spans="1:36" ht="16" x14ac:dyDescent="0.2">
      <c r="A1526" s="8" t="str">
        <f t="shared" si="23"/>
        <v>Dux Sy AvePoint</v>
      </c>
      <c r="B1526" s="8" t="s">
        <v>8192</v>
      </c>
      <c r="C1526" s="8" t="s">
        <v>8193</v>
      </c>
      <c r="D1526" s="8" t="s">
        <v>42</v>
      </c>
      <c r="E1526" s="8" t="s">
        <v>8194</v>
      </c>
      <c r="F1526" s="8" t="s">
        <v>8195</v>
      </c>
      <c r="G1526" s="12" t="s">
        <v>8196</v>
      </c>
      <c r="H1526" s="22" t="str">
        <f>VLOOKUP($G1526,Temp!$A:$C,H$1,FALSE)</f>
        <v>avepoint.com</v>
      </c>
      <c r="I1526" s="22" t="e">
        <f>VLOOKUP($G1526,Temp!$A:$C,I$1,FALSE)</f>
        <v>#VALUE!</v>
      </c>
      <c r="J1526" s="22" t="e">
        <f>VLOOKUP($G1526,Temp!$A:$C,J$1,FALSE)</f>
        <v>#VALUE!</v>
      </c>
      <c r="K1526" s="22" t="e">
        <f>VLOOKUP($G1526,Temp!$A:$C,K$1,FALSE)</f>
        <v>#VALUE!</v>
      </c>
      <c r="L1526" s="22" t="e">
        <f>VLOOKUP($G1526,Temp!$A:$C,L$1,FALSE)</f>
        <v>#VALUE!</v>
      </c>
      <c r="M1526" s="22" t="e">
        <f>VLOOKUP($G1526,Temp!$A:$C,M$1,FALSE)</f>
        <v>#VALUE!</v>
      </c>
      <c r="N1526" s="22" t="e">
        <f>VLOOKUP($G1526,Temp!$A:$C,N$1,FALSE)</f>
        <v>#VALUE!</v>
      </c>
      <c r="O1526" s="22" t="e">
        <f>VLOOKUP($G1526,Temp!$A:$C,O$1,FALSE)</f>
        <v>#VALUE!</v>
      </c>
      <c r="P1526" s="22" t="e">
        <f>VLOOKUP($G1526,Temp!$A:$C,P$1,FALSE)</f>
        <v>#VALUE!</v>
      </c>
      <c r="Q1526" s="22" t="e">
        <f>VLOOKUP($G1526,Temp!$A:$C,Q$1,FALSE)</f>
        <v>#VALUE!</v>
      </c>
      <c r="R1526" s="22" t="e">
        <f>VLOOKUP($G1526,Temp!$A:$C,R$1,FALSE)</f>
        <v>#VALUE!</v>
      </c>
      <c r="S1526" s="22" t="e">
        <f>VLOOKUP($G1526,Temp!$A:$C,S$1,FALSE)</f>
        <v>#VALUE!</v>
      </c>
      <c r="T1526" s="22" t="e">
        <f>VLOOKUP($G1526,Temp!$A:$C,T$1,FALSE)</f>
        <v>#VALUE!</v>
      </c>
      <c r="U1526" s="22" t="e">
        <f>VLOOKUP($G1526,Temp!$A:$C,U$1,FALSE)</f>
        <v>#VALUE!</v>
      </c>
      <c r="V1526" s="22" t="e">
        <f>VLOOKUP($G1526,Temp!$A:$C,V$1,FALSE)</f>
        <v>#VALUE!</v>
      </c>
      <c r="W1526" s="22" t="e">
        <f>VLOOKUP($G1526,Temp!$A:$C,W$1,FALSE)</f>
        <v>#VALUE!</v>
      </c>
      <c r="X1526" s="22" t="e">
        <f>VLOOKUP($G1526,Temp!$A:$C,X$1,FALSE)</f>
        <v>#VALUE!</v>
      </c>
      <c r="Y1526" s="22">
        <f>VLOOKUP($G1526,Temp!$A:$C,Y$1,FALSE)</f>
        <v>31300</v>
      </c>
      <c r="Z1526" s="22">
        <f>VLOOKUP($G1526,Temp!$A:$C,Z$1,FALSE)</f>
        <v>4200</v>
      </c>
      <c r="AA1526" s="22" t="e">
        <f>VLOOKUP($A1526,Searches!$A:$H,AA$1,FALSE)</f>
        <v>#N/A</v>
      </c>
      <c r="AB1526" s="22" t="e">
        <f>VLOOKUP($A1526,Searches!$A:$H,AB$1,FALSE)</f>
        <v>#N/A</v>
      </c>
      <c r="AC1526" s="22" t="e">
        <f>VLOOKUP($A1526,Searches!$A:$H,AC$1,FALSE)</f>
        <v>#N/A</v>
      </c>
      <c r="AD1526" s="22" t="e">
        <f>VLOOKUP($A1526,Searches!$A:$H,AD$1,FALSE)</f>
        <v>#N/A</v>
      </c>
      <c r="AE1526" s="22" t="e">
        <f>VLOOKUP($A1526,Searches!$A:$H,AE$1,FALSE)</f>
        <v>#N/A</v>
      </c>
      <c r="AF1526" s="22" t="e">
        <f>VLOOKUP($A1526,Searches!$A:$H,AF$1,FALSE)</f>
        <v>#N/A</v>
      </c>
      <c r="AG1526" s="22" t="e">
        <f>VLOOKUP($A1526,Searches!$A:$H,AG$1,FALSE)</f>
        <v>#N/A</v>
      </c>
      <c r="AH1526" s="22" t="e">
        <f>VLOOKUP($G1526,Temp!$D:$F,AH$1,FALSE)</f>
        <v>#N/A</v>
      </c>
      <c r="AI1526" s="22" t="e">
        <f>VLOOKUP($G1526,Temp!$D:$F,AI$1,FALSE)</f>
        <v>#N/A</v>
      </c>
      <c r="AJ1526" s="22" t="e">
        <f>VLOOKUP($G1526,Temp!$D:$F,AJ$1,FALSE)</f>
        <v>#N/A</v>
      </c>
    </row>
    <row r="1527" spans="1:36" ht="16" x14ac:dyDescent="0.2">
      <c r="A1527" s="8" t="str">
        <f t="shared" si="23"/>
        <v>Justin Spelhaug Microsoft</v>
      </c>
      <c r="B1527" s="8" t="s">
        <v>2195</v>
      </c>
      <c r="C1527" s="8" t="s">
        <v>10346</v>
      </c>
      <c r="D1527" s="8" t="s">
        <v>10347</v>
      </c>
      <c r="E1527" s="8" t="s">
        <v>10348</v>
      </c>
      <c r="F1527" s="8" t="s">
        <v>92</v>
      </c>
      <c r="G1527" s="12" t="s">
        <v>93</v>
      </c>
      <c r="H1527" s="22" t="str">
        <f>VLOOKUP($G1527,Temp!$A:$C,H$1,FALSE)</f>
        <v>microsoft.com</v>
      </c>
      <c r="I1527" s="22" t="e">
        <f>VLOOKUP($G1527,Temp!$A:$C,I$1,FALSE)</f>
        <v>#VALUE!</v>
      </c>
      <c r="J1527" s="22" t="e">
        <f>VLOOKUP($G1527,Temp!$A:$C,J$1,FALSE)</f>
        <v>#VALUE!</v>
      </c>
      <c r="K1527" s="22" t="e">
        <f>VLOOKUP($G1527,Temp!$A:$C,K$1,FALSE)</f>
        <v>#VALUE!</v>
      </c>
      <c r="L1527" s="22" t="e">
        <f>VLOOKUP($G1527,Temp!$A:$C,L$1,FALSE)</f>
        <v>#VALUE!</v>
      </c>
      <c r="M1527" s="22" t="e">
        <f>VLOOKUP($G1527,Temp!$A:$C,M$1,FALSE)</f>
        <v>#VALUE!</v>
      </c>
      <c r="N1527" s="22" t="e">
        <f>VLOOKUP($G1527,Temp!$A:$C,N$1,FALSE)</f>
        <v>#VALUE!</v>
      </c>
      <c r="O1527" s="22" t="e">
        <f>VLOOKUP($G1527,Temp!$A:$C,O$1,FALSE)</f>
        <v>#VALUE!</v>
      </c>
      <c r="P1527" s="22" t="e">
        <f>VLOOKUP($G1527,Temp!$A:$C,P$1,FALSE)</f>
        <v>#VALUE!</v>
      </c>
      <c r="Q1527" s="22" t="e">
        <f>VLOOKUP($G1527,Temp!$A:$C,Q$1,FALSE)</f>
        <v>#VALUE!</v>
      </c>
      <c r="R1527" s="22" t="e">
        <f>VLOOKUP($G1527,Temp!$A:$C,R$1,FALSE)</f>
        <v>#VALUE!</v>
      </c>
      <c r="S1527" s="22" t="e">
        <f>VLOOKUP($G1527,Temp!$A:$C,S$1,FALSE)</f>
        <v>#VALUE!</v>
      </c>
      <c r="T1527" s="22" t="e">
        <f>VLOOKUP($G1527,Temp!$A:$C,T$1,FALSE)</f>
        <v>#VALUE!</v>
      </c>
      <c r="U1527" s="22" t="e">
        <f>VLOOKUP($G1527,Temp!$A:$C,U$1,FALSE)</f>
        <v>#VALUE!</v>
      </c>
      <c r="V1527" s="22" t="e">
        <f>VLOOKUP($G1527,Temp!$A:$C,V$1,FALSE)</f>
        <v>#VALUE!</v>
      </c>
      <c r="W1527" s="22" t="e">
        <f>VLOOKUP($G1527,Temp!$A:$C,W$1,FALSE)</f>
        <v>#VALUE!</v>
      </c>
      <c r="X1527" s="22" t="e">
        <f>VLOOKUP($G1527,Temp!$A:$C,X$1,FALSE)</f>
        <v>#VALUE!</v>
      </c>
      <c r="Y1527" s="22">
        <f>VLOOKUP($G1527,Temp!$A:$C,Y$1,FALSE)</f>
        <v>64100000</v>
      </c>
      <c r="Z1527" s="22">
        <f>VLOOKUP($G1527,Temp!$A:$C,Z$1,FALSE)</f>
        <v>3800000</v>
      </c>
      <c r="AA1527" s="22" t="e">
        <f>VLOOKUP($A1527,Searches!$A:$H,AA$1,FALSE)</f>
        <v>#N/A</v>
      </c>
      <c r="AB1527" s="22" t="e">
        <f>VLOOKUP($A1527,Searches!$A:$H,AB$1,FALSE)</f>
        <v>#N/A</v>
      </c>
      <c r="AC1527" s="22" t="e">
        <f>VLOOKUP($A1527,Searches!$A:$H,AC$1,FALSE)</f>
        <v>#N/A</v>
      </c>
      <c r="AD1527" s="22" t="e">
        <f>VLOOKUP($A1527,Searches!$A:$H,AD$1,FALSE)</f>
        <v>#N/A</v>
      </c>
      <c r="AE1527" s="22" t="e">
        <f>VLOOKUP($A1527,Searches!$A:$H,AE$1,FALSE)</f>
        <v>#N/A</v>
      </c>
      <c r="AF1527" s="22" t="e">
        <f>VLOOKUP($A1527,Searches!$A:$H,AF$1,FALSE)</f>
        <v>#N/A</v>
      </c>
      <c r="AG1527" s="22" t="e">
        <f>VLOOKUP($A1527,Searches!$A:$H,AG$1,FALSE)</f>
        <v>#N/A</v>
      </c>
      <c r="AH1527" s="22" t="e">
        <f>VLOOKUP($G1527,Temp!$D:$F,AH$1,FALSE)</f>
        <v>#N/A</v>
      </c>
      <c r="AI1527" s="22" t="e">
        <f>VLOOKUP($G1527,Temp!$D:$F,AI$1,FALSE)</f>
        <v>#N/A</v>
      </c>
      <c r="AJ1527" s="22" t="e">
        <f>VLOOKUP($G1527,Temp!$D:$F,AJ$1,FALSE)</f>
        <v>#N/A</v>
      </c>
    </row>
    <row r="1528" spans="1:36" ht="16" x14ac:dyDescent="0.2">
      <c r="A1528" s="8" t="str">
        <f t="shared" si="23"/>
        <v>William Berry Field Nation</v>
      </c>
      <c r="B1528" s="8" t="s">
        <v>4745</v>
      </c>
      <c r="C1528" s="8" t="s">
        <v>7637</v>
      </c>
      <c r="D1528" s="8" t="s">
        <v>10351</v>
      </c>
      <c r="E1528" s="8" t="s">
        <v>10352</v>
      </c>
      <c r="F1528" s="8" t="s">
        <v>8105</v>
      </c>
      <c r="G1528" s="12" t="s">
        <v>8106</v>
      </c>
      <c r="H1528" s="22" t="str">
        <f>VLOOKUP($G1528,Temp!$A:$C,H$1,FALSE)</f>
        <v>fieldnation.com</v>
      </c>
      <c r="I1528" s="22" t="e">
        <f>VLOOKUP($G1528,Temp!$A:$C,I$1,FALSE)</f>
        <v>#VALUE!</v>
      </c>
      <c r="J1528" s="22" t="e">
        <f>VLOOKUP($G1528,Temp!$A:$C,J$1,FALSE)</f>
        <v>#VALUE!</v>
      </c>
      <c r="K1528" s="22" t="e">
        <f>VLOOKUP($G1528,Temp!$A:$C,K$1,FALSE)</f>
        <v>#VALUE!</v>
      </c>
      <c r="L1528" s="22" t="e">
        <f>VLOOKUP($G1528,Temp!$A:$C,L$1,FALSE)</f>
        <v>#VALUE!</v>
      </c>
      <c r="M1528" s="22" t="e">
        <f>VLOOKUP($G1528,Temp!$A:$C,M$1,FALSE)</f>
        <v>#VALUE!</v>
      </c>
      <c r="N1528" s="22" t="e">
        <f>VLOOKUP($G1528,Temp!$A:$C,N$1,FALSE)</f>
        <v>#VALUE!</v>
      </c>
      <c r="O1528" s="22" t="e">
        <f>VLOOKUP($G1528,Temp!$A:$C,O$1,FALSE)</f>
        <v>#VALUE!</v>
      </c>
      <c r="P1528" s="22" t="e">
        <f>VLOOKUP($G1528,Temp!$A:$C,P$1,FALSE)</f>
        <v>#VALUE!</v>
      </c>
      <c r="Q1528" s="22" t="e">
        <f>VLOOKUP($G1528,Temp!$A:$C,Q$1,FALSE)</f>
        <v>#VALUE!</v>
      </c>
      <c r="R1528" s="22" t="e">
        <f>VLOOKUP($G1528,Temp!$A:$C,R$1,FALSE)</f>
        <v>#VALUE!</v>
      </c>
      <c r="S1528" s="22" t="e">
        <f>VLOOKUP($G1528,Temp!$A:$C,S$1,FALSE)</f>
        <v>#VALUE!</v>
      </c>
      <c r="T1528" s="22" t="e">
        <f>VLOOKUP($G1528,Temp!$A:$C,T$1,FALSE)</f>
        <v>#VALUE!</v>
      </c>
      <c r="U1528" s="22" t="e">
        <f>VLOOKUP($G1528,Temp!$A:$C,U$1,FALSE)</f>
        <v>#VALUE!</v>
      </c>
      <c r="V1528" s="22" t="e">
        <f>VLOOKUP($G1528,Temp!$A:$C,V$1,FALSE)</f>
        <v>#VALUE!</v>
      </c>
      <c r="W1528" s="22" t="e">
        <f>VLOOKUP($G1528,Temp!$A:$C,W$1,FALSE)</f>
        <v>#VALUE!</v>
      </c>
      <c r="X1528" s="22" t="e">
        <f>VLOOKUP($G1528,Temp!$A:$C,X$1,FALSE)</f>
        <v>#VALUE!</v>
      </c>
      <c r="Y1528" s="22">
        <f>VLOOKUP($G1528,Temp!$A:$C,Y$1,FALSE)</f>
        <v>25300</v>
      </c>
      <c r="Z1528" s="22">
        <f>VLOOKUP($G1528,Temp!$A:$C,Z$1,FALSE)</f>
        <v>4100</v>
      </c>
      <c r="AA1528" s="22" t="e">
        <f>VLOOKUP($A1528,Searches!$A:$H,AA$1,FALSE)</f>
        <v>#N/A</v>
      </c>
      <c r="AB1528" s="22" t="e">
        <f>VLOOKUP($A1528,Searches!$A:$H,AB$1,FALSE)</f>
        <v>#N/A</v>
      </c>
      <c r="AC1528" s="22" t="e">
        <f>VLOOKUP($A1528,Searches!$A:$H,AC$1,FALSE)</f>
        <v>#N/A</v>
      </c>
      <c r="AD1528" s="22" t="e">
        <f>VLOOKUP($A1528,Searches!$A:$H,AD$1,FALSE)</f>
        <v>#N/A</v>
      </c>
      <c r="AE1528" s="22" t="e">
        <f>VLOOKUP($A1528,Searches!$A:$H,AE$1,FALSE)</f>
        <v>#N/A</v>
      </c>
      <c r="AF1528" s="22" t="e">
        <f>VLOOKUP($A1528,Searches!$A:$H,AF$1,FALSE)</f>
        <v>#N/A</v>
      </c>
      <c r="AG1528" s="22" t="e">
        <f>VLOOKUP($A1528,Searches!$A:$H,AG$1,FALSE)</f>
        <v>#N/A</v>
      </c>
      <c r="AH1528" s="22" t="str">
        <f>VLOOKUP($G1528,Temp!$D:$F,AH$1,FALSE)</f>
        <v>fieldnation.com</v>
      </c>
      <c r="AI1528" s="22" t="str">
        <f>VLOOKUP($G1528,Temp!$D:$F,AI$1,FALSE)</f>
        <v>Pardot</v>
      </c>
      <c r="AJ1528" s="22" t="str">
        <f>VLOOKUP($G1528,Temp!$D:$F,AJ$1,FALSE)</f>
        <v>WordPress</v>
      </c>
    </row>
    <row r="1529" spans="1:36" ht="16" x14ac:dyDescent="0.2">
      <c r="A1529" s="8" t="str">
        <f t="shared" si="23"/>
        <v>Chuck Hoover Internet Brands</v>
      </c>
      <c r="B1529" s="8" t="s">
        <v>3455</v>
      </c>
      <c r="C1529" s="8" t="s">
        <v>9768</v>
      </c>
      <c r="D1529" s="8" t="s">
        <v>42</v>
      </c>
      <c r="E1529" s="8" t="s">
        <v>9769</v>
      </c>
      <c r="F1529" s="8" t="s">
        <v>8456</v>
      </c>
      <c r="G1529" s="12" t="s">
        <v>8203</v>
      </c>
      <c r="H1529" s="22" t="str">
        <f>VLOOKUP($G1529,Temp!$A:$C,H$1,FALSE)</f>
        <v>internetbrands.com</v>
      </c>
      <c r="I1529" s="22" t="e">
        <f>VLOOKUP($G1529,Temp!$A:$C,I$1,FALSE)</f>
        <v>#VALUE!</v>
      </c>
      <c r="J1529" s="22" t="e">
        <f>VLOOKUP($G1529,Temp!$A:$C,J$1,FALSE)</f>
        <v>#VALUE!</v>
      </c>
      <c r="K1529" s="22" t="e">
        <f>VLOOKUP($G1529,Temp!$A:$C,K$1,FALSE)</f>
        <v>#VALUE!</v>
      </c>
      <c r="L1529" s="22" t="e">
        <f>VLOOKUP($G1529,Temp!$A:$C,L$1,FALSE)</f>
        <v>#VALUE!</v>
      </c>
      <c r="M1529" s="22" t="e">
        <f>VLOOKUP($G1529,Temp!$A:$C,M$1,FALSE)</f>
        <v>#VALUE!</v>
      </c>
      <c r="N1529" s="22" t="e">
        <f>VLOOKUP($G1529,Temp!$A:$C,N$1,FALSE)</f>
        <v>#VALUE!</v>
      </c>
      <c r="O1529" s="22" t="e">
        <f>VLOOKUP($G1529,Temp!$A:$C,O$1,FALSE)</f>
        <v>#VALUE!</v>
      </c>
      <c r="P1529" s="22" t="e">
        <f>VLOOKUP($G1529,Temp!$A:$C,P$1,FALSE)</f>
        <v>#VALUE!</v>
      </c>
      <c r="Q1529" s="22" t="e">
        <f>VLOOKUP($G1529,Temp!$A:$C,Q$1,FALSE)</f>
        <v>#VALUE!</v>
      </c>
      <c r="R1529" s="22" t="e">
        <f>VLOOKUP($G1529,Temp!$A:$C,R$1,FALSE)</f>
        <v>#VALUE!</v>
      </c>
      <c r="S1529" s="22" t="e">
        <f>VLOOKUP($G1529,Temp!$A:$C,S$1,FALSE)</f>
        <v>#VALUE!</v>
      </c>
      <c r="T1529" s="22" t="e">
        <f>VLOOKUP($G1529,Temp!$A:$C,T$1,FALSE)</f>
        <v>#VALUE!</v>
      </c>
      <c r="U1529" s="22" t="e">
        <f>VLOOKUP($G1529,Temp!$A:$C,U$1,FALSE)</f>
        <v>#VALUE!</v>
      </c>
      <c r="V1529" s="22" t="e">
        <f>VLOOKUP($G1529,Temp!$A:$C,V$1,FALSE)</f>
        <v>#VALUE!</v>
      </c>
      <c r="W1529" s="22" t="e">
        <f>VLOOKUP($G1529,Temp!$A:$C,W$1,FALSE)</f>
        <v>#VALUE!</v>
      </c>
      <c r="X1529" s="22" t="e">
        <f>VLOOKUP($G1529,Temp!$A:$C,X$1,FALSE)</f>
        <v>#VALUE!</v>
      </c>
      <c r="Y1529" s="22">
        <f>VLOOKUP($G1529,Temp!$A:$C,Y$1,FALSE)</f>
        <v>13100</v>
      </c>
      <c r="Z1529" s="22">
        <f>VLOOKUP($G1529,Temp!$A:$C,Z$1,FALSE)</f>
        <v>0</v>
      </c>
      <c r="AA1529" s="22" t="e">
        <f>VLOOKUP($A1529,Searches!$A:$H,AA$1,FALSE)</f>
        <v>#N/A</v>
      </c>
      <c r="AB1529" s="22" t="e">
        <f>VLOOKUP($A1529,Searches!$A:$H,AB$1,FALSE)</f>
        <v>#N/A</v>
      </c>
      <c r="AC1529" s="22" t="e">
        <f>VLOOKUP($A1529,Searches!$A:$H,AC$1,FALSE)</f>
        <v>#N/A</v>
      </c>
      <c r="AD1529" s="22" t="e">
        <f>VLOOKUP($A1529,Searches!$A:$H,AD$1,FALSE)</f>
        <v>#N/A</v>
      </c>
      <c r="AE1529" s="22" t="e">
        <f>VLOOKUP($A1529,Searches!$A:$H,AE$1,FALSE)</f>
        <v>#N/A</v>
      </c>
      <c r="AF1529" s="22" t="e">
        <f>VLOOKUP($A1529,Searches!$A:$H,AF$1,FALSE)</f>
        <v>#N/A</v>
      </c>
      <c r="AG1529" s="22" t="e">
        <f>VLOOKUP($A1529,Searches!$A:$H,AG$1,FALSE)</f>
        <v>#N/A</v>
      </c>
      <c r="AH1529" s="22" t="str">
        <f>VLOOKUP($G1529,Temp!$D:$F,AH$1,FALSE)</f>
        <v>internetbrands.com</v>
      </c>
      <c r="AI1529" s="22" t="str">
        <f>VLOOKUP($G1529,Temp!$D:$F,AI$1,FALSE)</f>
        <v>HubSpot</v>
      </c>
      <c r="AJ1529" s="22" t="str">
        <f>VLOOKUP($G1529,Temp!$D:$F,AJ$1,FALSE)</f>
        <v>WordPress</v>
      </c>
    </row>
    <row r="1530" spans="1:36" ht="16" x14ac:dyDescent="0.2">
      <c r="A1530" s="8" t="str">
        <f t="shared" si="23"/>
        <v>Andrea Brody BravoSolution</v>
      </c>
      <c r="B1530" s="8" t="s">
        <v>246</v>
      </c>
      <c r="C1530" s="8" t="s">
        <v>7388</v>
      </c>
      <c r="D1530" s="8" t="s">
        <v>42</v>
      </c>
      <c r="E1530" s="8" t="s">
        <v>7389</v>
      </c>
      <c r="F1530" s="8" t="s">
        <v>7390</v>
      </c>
      <c r="G1530" s="12" t="s">
        <v>7391</v>
      </c>
      <c r="H1530" s="22" t="str">
        <f>VLOOKUP($G1530,Temp!$A:$C,H$1,FALSE)</f>
        <v>bravosolution.com</v>
      </c>
      <c r="I1530" s="22" t="e">
        <f>VLOOKUP($G1530,Temp!$A:$C,I$1,FALSE)</f>
        <v>#VALUE!</v>
      </c>
      <c r="J1530" s="22" t="e">
        <f>VLOOKUP($G1530,Temp!$A:$C,J$1,FALSE)</f>
        <v>#VALUE!</v>
      </c>
      <c r="K1530" s="22" t="e">
        <f>VLOOKUP($G1530,Temp!$A:$C,K$1,FALSE)</f>
        <v>#VALUE!</v>
      </c>
      <c r="L1530" s="22" t="e">
        <f>VLOOKUP($G1530,Temp!$A:$C,L$1,FALSE)</f>
        <v>#VALUE!</v>
      </c>
      <c r="M1530" s="22" t="e">
        <f>VLOOKUP($G1530,Temp!$A:$C,M$1,FALSE)</f>
        <v>#VALUE!</v>
      </c>
      <c r="N1530" s="22" t="e">
        <f>VLOOKUP($G1530,Temp!$A:$C,N$1,FALSE)</f>
        <v>#VALUE!</v>
      </c>
      <c r="O1530" s="22" t="e">
        <f>VLOOKUP($G1530,Temp!$A:$C,O$1,FALSE)</f>
        <v>#VALUE!</v>
      </c>
      <c r="P1530" s="22" t="e">
        <f>VLOOKUP($G1530,Temp!$A:$C,P$1,FALSE)</f>
        <v>#VALUE!</v>
      </c>
      <c r="Q1530" s="22" t="e">
        <f>VLOOKUP($G1530,Temp!$A:$C,Q$1,FALSE)</f>
        <v>#VALUE!</v>
      </c>
      <c r="R1530" s="22" t="e">
        <f>VLOOKUP($G1530,Temp!$A:$C,R$1,FALSE)</f>
        <v>#VALUE!</v>
      </c>
      <c r="S1530" s="22" t="e">
        <f>VLOOKUP($G1530,Temp!$A:$C,S$1,FALSE)</f>
        <v>#VALUE!</v>
      </c>
      <c r="T1530" s="22" t="e">
        <f>VLOOKUP($G1530,Temp!$A:$C,T$1,FALSE)</f>
        <v>#VALUE!</v>
      </c>
      <c r="U1530" s="22" t="e">
        <f>VLOOKUP($G1530,Temp!$A:$C,U$1,FALSE)</f>
        <v>#VALUE!</v>
      </c>
      <c r="V1530" s="22" t="e">
        <f>VLOOKUP($G1530,Temp!$A:$C,V$1,FALSE)</f>
        <v>#VALUE!</v>
      </c>
      <c r="W1530" s="22" t="e">
        <f>VLOOKUP($G1530,Temp!$A:$C,W$1,FALSE)</f>
        <v>#VALUE!</v>
      </c>
      <c r="X1530" s="22" t="e">
        <f>VLOOKUP($G1530,Temp!$A:$C,X$1,FALSE)</f>
        <v>#VALUE!</v>
      </c>
      <c r="Y1530" s="22">
        <f>VLOOKUP($G1530,Temp!$A:$C,Y$1,FALSE)</f>
        <v>438</v>
      </c>
      <c r="Z1530" s="22">
        <f>VLOOKUP($G1530,Temp!$A:$C,Z$1,FALSE)</f>
        <v>0</v>
      </c>
      <c r="AA1530" s="22" t="e">
        <f>VLOOKUP($A1530,Searches!$A:$H,AA$1,FALSE)</f>
        <v>#N/A</v>
      </c>
      <c r="AB1530" s="22" t="e">
        <f>VLOOKUP($A1530,Searches!$A:$H,AB$1,FALSE)</f>
        <v>#N/A</v>
      </c>
      <c r="AC1530" s="22" t="e">
        <f>VLOOKUP($A1530,Searches!$A:$H,AC$1,FALSE)</f>
        <v>#N/A</v>
      </c>
      <c r="AD1530" s="22" t="e">
        <f>VLOOKUP($A1530,Searches!$A:$H,AD$1,FALSE)</f>
        <v>#N/A</v>
      </c>
      <c r="AE1530" s="22" t="e">
        <f>VLOOKUP($A1530,Searches!$A:$H,AE$1,FALSE)</f>
        <v>#N/A</v>
      </c>
      <c r="AF1530" s="22" t="e">
        <f>VLOOKUP($A1530,Searches!$A:$H,AF$1,FALSE)</f>
        <v>#N/A</v>
      </c>
      <c r="AG1530" s="22" t="e">
        <f>VLOOKUP($A1530,Searches!$A:$H,AG$1,FALSE)</f>
        <v>#N/A</v>
      </c>
      <c r="AH1530" s="22" t="str">
        <f>VLOOKUP($G1530,Temp!$D:$F,AH$1,FALSE)</f>
        <v>bravosolution.com</v>
      </c>
      <c r="AI1530" s="22">
        <f>VLOOKUP($G1530,Temp!$D:$F,AI$1,FALSE)</f>
        <v>0</v>
      </c>
      <c r="AJ1530" s="22" t="str">
        <f>VLOOKUP($G1530,Temp!$D:$F,AJ$1,FALSE)</f>
        <v>WordPress</v>
      </c>
    </row>
    <row r="1531" spans="1:36" ht="16" x14ac:dyDescent="0.2">
      <c r="A1531" s="8" t="str">
        <f t="shared" si="23"/>
        <v>Robert Humphrey ForgeRock</v>
      </c>
      <c r="B1531" s="8" t="s">
        <v>1836</v>
      </c>
      <c r="C1531" s="8" t="s">
        <v>5446</v>
      </c>
      <c r="D1531" s="8" t="s">
        <v>42</v>
      </c>
      <c r="E1531" s="8" t="s">
        <v>5447</v>
      </c>
      <c r="F1531" s="8" t="s">
        <v>5448</v>
      </c>
      <c r="G1531" s="12" t="s">
        <v>5449</v>
      </c>
      <c r="H1531" s="22" t="str">
        <f>VLOOKUP($G1531,Temp!$A:$C,H$1,FALSE)</f>
        <v>forgerock.com</v>
      </c>
      <c r="I1531" s="22" t="e">
        <f>VLOOKUP($G1531,Temp!$A:$C,I$1,FALSE)</f>
        <v>#VALUE!</v>
      </c>
      <c r="J1531" s="22" t="e">
        <f>VLOOKUP($G1531,Temp!$A:$C,J$1,FALSE)</f>
        <v>#VALUE!</v>
      </c>
      <c r="K1531" s="22" t="e">
        <f>VLOOKUP($G1531,Temp!$A:$C,K$1,FALSE)</f>
        <v>#VALUE!</v>
      </c>
      <c r="L1531" s="22" t="e">
        <f>VLOOKUP($G1531,Temp!$A:$C,L$1,FALSE)</f>
        <v>#VALUE!</v>
      </c>
      <c r="M1531" s="22" t="e">
        <f>VLOOKUP($G1531,Temp!$A:$C,M$1,FALSE)</f>
        <v>#VALUE!</v>
      </c>
      <c r="N1531" s="22" t="e">
        <f>VLOOKUP($G1531,Temp!$A:$C,N$1,FALSE)</f>
        <v>#VALUE!</v>
      </c>
      <c r="O1531" s="22" t="e">
        <f>VLOOKUP($G1531,Temp!$A:$C,O$1,FALSE)</f>
        <v>#VALUE!</v>
      </c>
      <c r="P1531" s="22" t="e">
        <f>VLOOKUP($G1531,Temp!$A:$C,P$1,FALSE)</f>
        <v>#VALUE!</v>
      </c>
      <c r="Q1531" s="22" t="e">
        <f>VLOOKUP($G1531,Temp!$A:$C,Q$1,FALSE)</f>
        <v>#VALUE!</v>
      </c>
      <c r="R1531" s="22" t="e">
        <f>VLOOKUP($G1531,Temp!$A:$C,R$1,FALSE)</f>
        <v>#VALUE!</v>
      </c>
      <c r="S1531" s="22" t="e">
        <f>VLOOKUP($G1531,Temp!$A:$C,S$1,FALSE)</f>
        <v>#VALUE!</v>
      </c>
      <c r="T1531" s="22" t="e">
        <f>VLOOKUP($G1531,Temp!$A:$C,T$1,FALSE)</f>
        <v>#VALUE!</v>
      </c>
      <c r="U1531" s="22" t="e">
        <f>VLOOKUP($G1531,Temp!$A:$C,U$1,FALSE)</f>
        <v>#VALUE!</v>
      </c>
      <c r="V1531" s="22" t="e">
        <f>VLOOKUP($G1531,Temp!$A:$C,V$1,FALSE)</f>
        <v>#VALUE!</v>
      </c>
      <c r="W1531" s="22" t="e">
        <f>VLOOKUP($G1531,Temp!$A:$C,W$1,FALSE)</f>
        <v>#VALUE!</v>
      </c>
      <c r="X1531" s="22" t="e">
        <f>VLOOKUP($G1531,Temp!$A:$C,X$1,FALSE)</f>
        <v>#VALUE!</v>
      </c>
      <c r="Y1531" s="22">
        <f>VLOOKUP($G1531,Temp!$A:$C,Y$1,FALSE)</f>
        <v>15600</v>
      </c>
      <c r="Z1531" s="22">
        <f>VLOOKUP($G1531,Temp!$A:$C,Z$1,FALSE)</f>
        <v>35600</v>
      </c>
      <c r="AA1531" s="22" t="e">
        <f>VLOOKUP($A1531,Searches!$A:$H,AA$1,FALSE)</f>
        <v>#N/A</v>
      </c>
      <c r="AB1531" s="22" t="e">
        <f>VLOOKUP($A1531,Searches!$A:$H,AB$1,FALSE)</f>
        <v>#N/A</v>
      </c>
      <c r="AC1531" s="22" t="e">
        <f>VLOOKUP($A1531,Searches!$A:$H,AC$1,FALSE)</f>
        <v>#N/A</v>
      </c>
      <c r="AD1531" s="22" t="e">
        <f>VLOOKUP($A1531,Searches!$A:$H,AD$1,FALSE)</f>
        <v>#N/A</v>
      </c>
      <c r="AE1531" s="22" t="e">
        <f>VLOOKUP($A1531,Searches!$A:$H,AE$1,FALSE)</f>
        <v>#N/A</v>
      </c>
      <c r="AF1531" s="22" t="e">
        <f>VLOOKUP($A1531,Searches!$A:$H,AF$1,FALSE)</f>
        <v>#N/A</v>
      </c>
      <c r="AG1531" s="22" t="e">
        <f>VLOOKUP($A1531,Searches!$A:$H,AG$1,FALSE)</f>
        <v>#N/A</v>
      </c>
      <c r="AH1531" s="22" t="str">
        <f>VLOOKUP($G1531,Temp!$D:$F,AH$1,FALSE)</f>
        <v>forgerock.com</v>
      </c>
      <c r="AI1531" s="22" t="str">
        <f>VLOOKUP($G1531,Temp!$D:$F,AI$1,FALSE)</f>
        <v>Marketo</v>
      </c>
      <c r="AJ1531" s="22" t="str">
        <f>VLOOKUP($G1531,Temp!$D:$F,AJ$1,FALSE)</f>
        <v>WordPress</v>
      </c>
    </row>
    <row r="1532" spans="1:36" ht="16" x14ac:dyDescent="0.2">
      <c r="A1532" s="8" t="str">
        <f t="shared" si="23"/>
        <v>Paul Turner Scality</v>
      </c>
      <c r="B1532" s="8" t="s">
        <v>397</v>
      </c>
      <c r="C1532" s="8" t="s">
        <v>6810</v>
      </c>
      <c r="D1532" s="8" t="s">
        <v>42</v>
      </c>
      <c r="E1532" s="8" t="s">
        <v>6811</v>
      </c>
      <c r="F1532" s="8" t="s">
        <v>6812</v>
      </c>
      <c r="G1532" s="12" t="s">
        <v>6813</v>
      </c>
      <c r="H1532" s="22" t="str">
        <f>VLOOKUP($G1532,Temp!$A:$C,H$1,FALSE)</f>
        <v>scality.com</v>
      </c>
      <c r="I1532" s="22" t="e">
        <f>VLOOKUP($G1532,Temp!$A:$C,I$1,FALSE)</f>
        <v>#VALUE!</v>
      </c>
      <c r="J1532" s="22" t="e">
        <f>VLOOKUP($G1532,Temp!$A:$C,J$1,FALSE)</f>
        <v>#VALUE!</v>
      </c>
      <c r="K1532" s="22" t="e">
        <f>VLOOKUP($G1532,Temp!$A:$C,K$1,FALSE)</f>
        <v>#VALUE!</v>
      </c>
      <c r="L1532" s="22" t="e">
        <f>VLOOKUP($G1532,Temp!$A:$C,L$1,FALSE)</f>
        <v>#VALUE!</v>
      </c>
      <c r="M1532" s="22" t="e">
        <f>VLOOKUP($G1532,Temp!$A:$C,M$1,FALSE)</f>
        <v>#VALUE!</v>
      </c>
      <c r="N1532" s="22" t="e">
        <f>VLOOKUP($G1532,Temp!$A:$C,N$1,FALSE)</f>
        <v>#VALUE!</v>
      </c>
      <c r="O1532" s="22" t="e">
        <f>VLOOKUP($G1532,Temp!$A:$C,O$1,FALSE)</f>
        <v>#VALUE!</v>
      </c>
      <c r="P1532" s="22" t="e">
        <f>VLOOKUP($G1532,Temp!$A:$C,P$1,FALSE)</f>
        <v>#VALUE!</v>
      </c>
      <c r="Q1532" s="22" t="e">
        <f>VLOOKUP($G1532,Temp!$A:$C,Q$1,FALSE)</f>
        <v>#VALUE!</v>
      </c>
      <c r="R1532" s="22" t="e">
        <f>VLOOKUP($G1532,Temp!$A:$C,R$1,FALSE)</f>
        <v>#VALUE!</v>
      </c>
      <c r="S1532" s="22" t="e">
        <f>VLOOKUP($G1532,Temp!$A:$C,S$1,FALSE)</f>
        <v>#VALUE!</v>
      </c>
      <c r="T1532" s="22" t="e">
        <f>VLOOKUP($G1532,Temp!$A:$C,T$1,FALSE)</f>
        <v>#VALUE!</v>
      </c>
      <c r="U1532" s="22" t="e">
        <f>VLOOKUP($G1532,Temp!$A:$C,U$1,FALSE)</f>
        <v>#VALUE!</v>
      </c>
      <c r="V1532" s="22" t="e">
        <f>VLOOKUP($G1532,Temp!$A:$C,V$1,FALSE)</f>
        <v>#VALUE!</v>
      </c>
      <c r="W1532" s="22" t="e">
        <f>VLOOKUP($G1532,Temp!$A:$C,W$1,FALSE)</f>
        <v>#VALUE!</v>
      </c>
      <c r="X1532" s="22" t="e">
        <f>VLOOKUP($G1532,Temp!$A:$C,X$1,FALSE)</f>
        <v>#VALUE!</v>
      </c>
      <c r="Y1532" s="22">
        <f>VLOOKUP($G1532,Temp!$A:$C,Y$1,FALSE)</f>
        <v>0</v>
      </c>
      <c r="Z1532" s="22">
        <f>VLOOKUP($G1532,Temp!$A:$C,Z$1,FALSE)</f>
        <v>0</v>
      </c>
      <c r="AA1532" s="22" t="str">
        <f>VLOOKUP($A1532,Searches!$A:$H,AA$1,FALSE)</f>
        <v>Paul Turner</v>
      </c>
      <c r="AB1532" s="22" t="str">
        <f>VLOOKUP($A1532,Searches!$A:$H,AB$1,FALSE)</f>
        <v>Scality</v>
      </c>
      <c r="AC1532" s="22" t="str">
        <f>VLOOKUP($A1532,Searches!$A:$H,AC$1,FALSE)</f>
        <v>Chief Marketing Officer</v>
      </c>
      <c r="AD1532" s="22" t="str">
        <f>VLOOKUP($A1532,Searches!$A:$H,AD$1,FALSE)</f>
        <v>2nd</v>
      </c>
      <c r="AE1532" s="22" t="str">
        <f>VLOOKUP($A1532,Searches!$A:$H,AE$1,FALSE)</f>
        <v>Open link</v>
      </c>
      <c r="AF1532" s="22" t="str">
        <f>VLOOKUP($A1532,Searches!$A:$H,AF$1,FALSE)</f>
        <v>San Francisco Bay Area</v>
      </c>
      <c r="AG1532" s="22" t="str">
        <f>VLOOKUP($A1532,Searches!$A:$H,AG$1,FALSE)</f>
        <v>https://www.linkedin.com/sales/profile/1039179,GIuX,NAME_SEARCH?moduleKey=peopleSearchResults&amp;pageKey=sales-search3-people-refinement&amp;contextId=60BC92C971D70515801E49D6842B0000&amp;requestId=24284fbf-1ae4-4c41-b56e-4e4531bb67c8&amp;action=CLICK&amp;target=urn%3Ali%3AsalesLead%3A(-1%2C1039179)&amp;pageNumber=20&amp;targetEl=profilelink&amp;position=2&amp;trk=lss-serp-result-lead_photo</v>
      </c>
      <c r="AH1532" s="22" t="str">
        <f>VLOOKUP($G1532,Temp!$D:$F,AH$1,FALSE)</f>
        <v>scality.com</v>
      </c>
      <c r="AI1532" s="22" t="str">
        <f>VLOOKUP($G1532,Temp!$D:$F,AI$1,FALSE)</f>
        <v>Marketo</v>
      </c>
      <c r="AJ1532" s="22" t="str">
        <f>VLOOKUP($G1532,Temp!$D:$F,AJ$1,FALSE)</f>
        <v>WordPress</v>
      </c>
    </row>
    <row r="1533" spans="1:36" ht="16" x14ac:dyDescent="0.2">
      <c r="A1533" s="8" t="str">
        <f t="shared" si="23"/>
        <v>Azita Martin MAANA</v>
      </c>
      <c r="B1533" s="8" t="s">
        <v>8809</v>
      </c>
      <c r="C1533" s="8" t="s">
        <v>8810</v>
      </c>
      <c r="D1533" s="8" t="s">
        <v>42</v>
      </c>
      <c r="E1533" s="8" t="s">
        <v>8811</v>
      </c>
      <c r="F1533" s="8" t="s">
        <v>8812</v>
      </c>
      <c r="G1533" s="12" t="s">
        <v>8813</v>
      </c>
      <c r="H1533" s="22" t="str">
        <f>VLOOKUP($G1533,Temp!$A:$C,H$1,FALSE)</f>
        <v>maana.io</v>
      </c>
      <c r="I1533" s="22" t="e">
        <f>VLOOKUP($G1533,Temp!$A:$C,I$1,FALSE)</f>
        <v>#VALUE!</v>
      </c>
      <c r="J1533" s="22" t="e">
        <f>VLOOKUP($G1533,Temp!$A:$C,J$1,FALSE)</f>
        <v>#VALUE!</v>
      </c>
      <c r="K1533" s="22" t="e">
        <f>VLOOKUP($G1533,Temp!$A:$C,K$1,FALSE)</f>
        <v>#VALUE!</v>
      </c>
      <c r="L1533" s="22" t="e">
        <f>VLOOKUP($G1533,Temp!$A:$C,L$1,FALSE)</f>
        <v>#VALUE!</v>
      </c>
      <c r="M1533" s="22" t="e">
        <f>VLOOKUP($G1533,Temp!$A:$C,M$1,FALSE)</f>
        <v>#VALUE!</v>
      </c>
      <c r="N1533" s="22" t="e">
        <f>VLOOKUP($G1533,Temp!$A:$C,N$1,FALSE)</f>
        <v>#VALUE!</v>
      </c>
      <c r="O1533" s="22" t="e">
        <f>VLOOKUP($G1533,Temp!$A:$C,O$1,FALSE)</f>
        <v>#VALUE!</v>
      </c>
      <c r="P1533" s="22" t="e">
        <f>VLOOKUP($G1533,Temp!$A:$C,P$1,FALSE)</f>
        <v>#VALUE!</v>
      </c>
      <c r="Q1533" s="22" t="e">
        <f>VLOOKUP($G1533,Temp!$A:$C,Q$1,FALSE)</f>
        <v>#VALUE!</v>
      </c>
      <c r="R1533" s="22" t="e">
        <f>VLOOKUP($G1533,Temp!$A:$C,R$1,FALSE)</f>
        <v>#VALUE!</v>
      </c>
      <c r="S1533" s="22" t="e">
        <f>VLOOKUP($G1533,Temp!$A:$C,S$1,FALSE)</f>
        <v>#VALUE!</v>
      </c>
      <c r="T1533" s="22" t="e">
        <f>VLOOKUP($G1533,Temp!$A:$C,T$1,FALSE)</f>
        <v>#VALUE!</v>
      </c>
      <c r="U1533" s="22" t="e">
        <f>VLOOKUP($G1533,Temp!$A:$C,U$1,FALSE)</f>
        <v>#VALUE!</v>
      </c>
      <c r="V1533" s="22" t="e">
        <f>VLOOKUP($G1533,Temp!$A:$C,V$1,FALSE)</f>
        <v>#VALUE!</v>
      </c>
      <c r="W1533" s="22" t="e">
        <f>VLOOKUP($G1533,Temp!$A:$C,W$1,FALSE)</f>
        <v>#VALUE!</v>
      </c>
      <c r="X1533" s="22" t="e">
        <f>VLOOKUP($G1533,Temp!$A:$C,X$1,FALSE)</f>
        <v>#VALUE!</v>
      </c>
      <c r="Y1533" s="22">
        <f>VLOOKUP($G1533,Temp!$A:$C,Y$1,FALSE)</f>
        <v>921</v>
      </c>
      <c r="Z1533" s="22">
        <f>VLOOKUP($G1533,Temp!$A:$C,Z$1,FALSE)</f>
        <v>330</v>
      </c>
      <c r="AA1533" s="22" t="str">
        <f>VLOOKUP($A1533,Searches!$A:$H,AA$1,FALSE)</f>
        <v>Azita Martin</v>
      </c>
      <c r="AB1533" s="22" t="str">
        <f>VLOOKUP($A1533,Searches!$A:$H,AB$1,FALSE)</f>
        <v>MAANA</v>
      </c>
      <c r="AC1533" s="22" t="str">
        <f>VLOOKUP($A1533,Searches!$A:$H,AC$1,FALSE)</f>
        <v>Chief Marketing Officer</v>
      </c>
      <c r="AD1533" s="22" t="str">
        <f>VLOOKUP($A1533,Searches!$A:$H,AD$1,FALSE)</f>
        <v>2nd</v>
      </c>
      <c r="AE1533" s="22" t="str">
        <f>VLOOKUP($A1533,Searches!$A:$H,AE$1,FALSE)</f>
        <v>Open link</v>
      </c>
      <c r="AF1533" s="22" t="str">
        <f>VLOOKUP($A1533,Searches!$A:$H,AF$1,FALSE)</f>
        <v>San Francisco Bay Area</v>
      </c>
      <c r="AG1533" s="22" t="str">
        <f>VLOOKUP($A1533,Searches!$A:$H,AG$1,FALSE)</f>
        <v>https://www.linkedin.com/sales/profile/1959736,9dIE,NAME_SEARCH?moduleKey=peopleSearchResults&amp;pageKey=sales-search3-people-refinement&amp;contextId=60BC92C971D70515801E49D6842B0000&amp;requestId=ebafbe11-6e58-495a-850b-e892d51b8122&amp;action=CLICK&amp;target=urn%3Ali%3AsalesLead%3A(-1%2C1959736)&amp;pageNumber=24&amp;targetEl=profilelink&amp;position=17&amp;trk=lss-serp-result-lead_photo</v>
      </c>
      <c r="AH1533" s="22" t="str">
        <f>VLOOKUP($G1533,Temp!$D:$F,AH$1,FALSE)</f>
        <v>maana.io</v>
      </c>
      <c r="AI1533" s="22" t="str">
        <f>VLOOKUP($G1533,Temp!$D:$F,AI$1,FALSE)</f>
        <v>Marketo</v>
      </c>
      <c r="AJ1533" s="22" t="str">
        <f>VLOOKUP($G1533,Temp!$D:$F,AJ$1,FALSE)</f>
        <v>WordPress</v>
      </c>
    </row>
    <row r="1534" spans="1:36" ht="16" x14ac:dyDescent="0.2">
      <c r="A1534" s="8" t="str">
        <f t="shared" si="23"/>
        <v>Ann Beasley Allscripts</v>
      </c>
      <c r="B1534" s="8" t="s">
        <v>10086</v>
      </c>
      <c r="C1534" s="8" t="s">
        <v>10362</v>
      </c>
      <c r="D1534" s="8" t="s">
        <v>3191</v>
      </c>
      <c r="E1534" s="8" t="s">
        <v>10363</v>
      </c>
      <c r="F1534" s="8" t="s">
        <v>10364</v>
      </c>
      <c r="G1534" s="12" t="s">
        <v>9841</v>
      </c>
      <c r="H1534" s="22" t="str">
        <f>VLOOKUP($G1534,Temp!$A:$C,H$1,FALSE)</f>
        <v>allscripts.com</v>
      </c>
      <c r="I1534" s="22" t="e">
        <f>VLOOKUP($G1534,Temp!$A:$C,I$1,FALSE)</f>
        <v>#VALUE!</v>
      </c>
      <c r="J1534" s="22" t="e">
        <f>VLOOKUP($G1534,Temp!$A:$C,J$1,FALSE)</f>
        <v>#VALUE!</v>
      </c>
      <c r="K1534" s="22" t="e">
        <f>VLOOKUP($G1534,Temp!$A:$C,K$1,FALSE)</f>
        <v>#VALUE!</v>
      </c>
      <c r="L1534" s="22" t="e">
        <f>VLOOKUP($G1534,Temp!$A:$C,L$1,FALSE)</f>
        <v>#VALUE!</v>
      </c>
      <c r="M1534" s="22" t="e">
        <f>VLOOKUP($G1534,Temp!$A:$C,M$1,FALSE)</f>
        <v>#VALUE!</v>
      </c>
      <c r="N1534" s="22" t="e">
        <f>VLOOKUP($G1534,Temp!$A:$C,N$1,FALSE)</f>
        <v>#VALUE!</v>
      </c>
      <c r="O1534" s="22" t="e">
        <f>VLOOKUP($G1534,Temp!$A:$C,O$1,FALSE)</f>
        <v>#VALUE!</v>
      </c>
      <c r="P1534" s="22" t="e">
        <f>VLOOKUP($G1534,Temp!$A:$C,P$1,FALSE)</f>
        <v>#VALUE!</v>
      </c>
      <c r="Q1534" s="22" t="e">
        <f>VLOOKUP($G1534,Temp!$A:$C,Q$1,FALSE)</f>
        <v>#VALUE!</v>
      </c>
      <c r="R1534" s="22" t="e">
        <f>VLOOKUP($G1534,Temp!$A:$C,R$1,FALSE)</f>
        <v>#VALUE!</v>
      </c>
      <c r="S1534" s="22" t="e">
        <f>VLOOKUP($G1534,Temp!$A:$C,S$1,FALSE)</f>
        <v>#VALUE!</v>
      </c>
      <c r="T1534" s="22" t="e">
        <f>VLOOKUP($G1534,Temp!$A:$C,T$1,FALSE)</f>
        <v>#VALUE!</v>
      </c>
      <c r="U1534" s="22" t="e">
        <f>VLOOKUP($G1534,Temp!$A:$C,U$1,FALSE)</f>
        <v>#VALUE!</v>
      </c>
      <c r="V1534" s="22" t="e">
        <f>VLOOKUP($G1534,Temp!$A:$C,V$1,FALSE)</f>
        <v>#VALUE!</v>
      </c>
      <c r="W1534" s="22" t="e">
        <f>VLOOKUP($G1534,Temp!$A:$C,W$1,FALSE)</f>
        <v>#VALUE!</v>
      </c>
      <c r="X1534" s="22" t="e">
        <f>VLOOKUP($G1534,Temp!$A:$C,X$1,FALSE)</f>
        <v>#VALUE!</v>
      </c>
      <c r="Y1534" s="22">
        <f>VLOOKUP($G1534,Temp!$A:$C,Y$1,FALSE)</f>
        <v>326000</v>
      </c>
      <c r="Z1534" s="22">
        <f>VLOOKUP($G1534,Temp!$A:$C,Z$1,FALSE)</f>
        <v>28400</v>
      </c>
      <c r="AA1534" s="22" t="e">
        <f>VLOOKUP($A1534,Searches!$A:$H,AA$1,FALSE)</f>
        <v>#N/A</v>
      </c>
      <c r="AB1534" s="22" t="e">
        <f>VLOOKUP($A1534,Searches!$A:$H,AB$1,FALSE)</f>
        <v>#N/A</v>
      </c>
      <c r="AC1534" s="22" t="e">
        <f>VLOOKUP($A1534,Searches!$A:$H,AC$1,FALSE)</f>
        <v>#N/A</v>
      </c>
      <c r="AD1534" s="22" t="e">
        <f>VLOOKUP($A1534,Searches!$A:$H,AD$1,FALSE)</f>
        <v>#N/A</v>
      </c>
      <c r="AE1534" s="22" t="e">
        <f>VLOOKUP($A1534,Searches!$A:$H,AE$1,FALSE)</f>
        <v>#N/A</v>
      </c>
      <c r="AF1534" s="22" t="e">
        <f>VLOOKUP($A1534,Searches!$A:$H,AF$1,FALSE)</f>
        <v>#N/A</v>
      </c>
      <c r="AG1534" s="22" t="e">
        <f>VLOOKUP($A1534,Searches!$A:$H,AG$1,FALSE)</f>
        <v>#N/A</v>
      </c>
      <c r="AH1534" s="22" t="e">
        <f>VLOOKUP($G1534,Temp!$D:$F,AH$1,FALSE)</f>
        <v>#N/A</v>
      </c>
      <c r="AI1534" s="22" t="e">
        <f>VLOOKUP($G1534,Temp!$D:$F,AI$1,FALSE)</f>
        <v>#N/A</v>
      </c>
      <c r="AJ1534" s="22" t="e">
        <f>VLOOKUP($G1534,Temp!$D:$F,AJ$1,FALSE)</f>
        <v>#N/A</v>
      </c>
    </row>
    <row r="1535" spans="1:36" ht="16" x14ac:dyDescent="0.2">
      <c r="A1535" s="8" t="str">
        <f t="shared" si="23"/>
        <v>Marc Solomon ThreatQuotient</v>
      </c>
      <c r="B1535" s="8" t="s">
        <v>4427</v>
      </c>
      <c r="C1535" s="8" t="s">
        <v>10357</v>
      </c>
      <c r="D1535" s="8" t="s">
        <v>42</v>
      </c>
      <c r="E1535" s="8" t="s">
        <v>10358</v>
      </c>
      <c r="F1535" s="8" t="s">
        <v>10359</v>
      </c>
      <c r="G1535" s="12" t="s">
        <v>9852</v>
      </c>
      <c r="H1535" s="22" t="str">
        <f>VLOOKUP($G1535,Temp!$A:$C,H$1,FALSE)</f>
        <v>threatq.com</v>
      </c>
      <c r="I1535" s="22" t="e">
        <f>VLOOKUP($G1535,Temp!$A:$C,I$1,FALSE)</f>
        <v>#VALUE!</v>
      </c>
      <c r="J1535" s="22" t="e">
        <f>VLOOKUP($G1535,Temp!$A:$C,J$1,FALSE)</f>
        <v>#VALUE!</v>
      </c>
      <c r="K1535" s="22" t="e">
        <f>VLOOKUP($G1535,Temp!$A:$C,K$1,FALSE)</f>
        <v>#VALUE!</v>
      </c>
      <c r="L1535" s="22" t="e">
        <f>VLOOKUP($G1535,Temp!$A:$C,L$1,FALSE)</f>
        <v>#VALUE!</v>
      </c>
      <c r="M1535" s="22" t="e">
        <f>VLOOKUP($G1535,Temp!$A:$C,M$1,FALSE)</f>
        <v>#VALUE!</v>
      </c>
      <c r="N1535" s="22" t="e">
        <f>VLOOKUP($G1535,Temp!$A:$C,N$1,FALSE)</f>
        <v>#VALUE!</v>
      </c>
      <c r="O1535" s="22" t="e">
        <f>VLOOKUP($G1535,Temp!$A:$C,O$1,FALSE)</f>
        <v>#VALUE!</v>
      </c>
      <c r="P1535" s="22" t="e">
        <f>VLOOKUP($G1535,Temp!$A:$C,P$1,FALSE)</f>
        <v>#VALUE!</v>
      </c>
      <c r="Q1535" s="22" t="e">
        <f>VLOOKUP($G1535,Temp!$A:$C,Q$1,FALSE)</f>
        <v>#VALUE!</v>
      </c>
      <c r="R1535" s="22" t="e">
        <f>VLOOKUP($G1535,Temp!$A:$C,R$1,FALSE)</f>
        <v>#VALUE!</v>
      </c>
      <c r="S1535" s="22" t="e">
        <f>VLOOKUP($G1535,Temp!$A:$C,S$1,FALSE)</f>
        <v>#VALUE!</v>
      </c>
      <c r="T1535" s="22" t="e">
        <f>VLOOKUP($G1535,Temp!$A:$C,T$1,FALSE)</f>
        <v>#VALUE!</v>
      </c>
      <c r="U1535" s="22" t="e">
        <f>VLOOKUP($G1535,Temp!$A:$C,U$1,FALSE)</f>
        <v>#VALUE!</v>
      </c>
      <c r="V1535" s="22" t="e">
        <f>VLOOKUP($G1535,Temp!$A:$C,V$1,FALSE)</f>
        <v>#VALUE!</v>
      </c>
      <c r="W1535" s="22" t="e">
        <f>VLOOKUP($G1535,Temp!$A:$C,W$1,FALSE)</f>
        <v>#VALUE!</v>
      </c>
      <c r="X1535" s="22" t="e">
        <f>VLOOKUP($G1535,Temp!$A:$C,X$1,FALSE)</f>
        <v>#VALUE!</v>
      </c>
      <c r="Y1535" s="22">
        <f>VLOOKUP($G1535,Temp!$A:$C,Y$1,FALSE)</f>
        <v>1700</v>
      </c>
      <c r="Z1535" s="22">
        <f>VLOOKUP($G1535,Temp!$A:$C,Z$1,FALSE)</f>
        <v>969</v>
      </c>
      <c r="AA1535" s="22" t="e">
        <f>VLOOKUP($A1535,Searches!$A:$H,AA$1,FALSE)</f>
        <v>#N/A</v>
      </c>
      <c r="AB1535" s="22" t="e">
        <f>VLOOKUP($A1535,Searches!$A:$H,AB$1,FALSE)</f>
        <v>#N/A</v>
      </c>
      <c r="AC1535" s="22" t="e">
        <f>VLOOKUP($A1535,Searches!$A:$H,AC$1,FALSE)</f>
        <v>#N/A</v>
      </c>
      <c r="AD1535" s="22" t="e">
        <f>VLOOKUP($A1535,Searches!$A:$H,AD$1,FALSE)</f>
        <v>#N/A</v>
      </c>
      <c r="AE1535" s="22" t="e">
        <f>VLOOKUP($A1535,Searches!$A:$H,AE$1,FALSE)</f>
        <v>#N/A</v>
      </c>
      <c r="AF1535" s="22" t="e">
        <f>VLOOKUP($A1535,Searches!$A:$H,AF$1,FALSE)</f>
        <v>#N/A</v>
      </c>
      <c r="AG1535" s="22" t="e">
        <f>VLOOKUP($A1535,Searches!$A:$H,AG$1,FALSE)</f>
        <v>#N/A</v>
      </c>
      <c r="AH1535" s="22" t="str">
        <f>VLOOKUP($G1535,Temp!$D:$F,AH$1,FALSE)</f>
        <v>threatq.com</v>
      </c>
      <c r="AI1535" s="22" t="str">
        <f>VLOOKUP($G1535,Temp!$D:$F,AI$1,FALSE)</f>
        <v>Marketo</v>
      </c>
      <c r="AJ1535" s="22" t="str">
        <f>VLOOKUP($G1535,Temp!$D:$F,AJ$1,FALSE)</f>
        <v>WordPress</v>
      </c>
    </row>
    <row r="1536" spans="1:36" ht="16" x14ac:dyDescent="0.2">
      <c r="A1536" s="8" t="str">
        <f t="shared" si="23"/>
        <v>Shawn Reynolds Telit</v>
      </c>
      <c r="B1536" s="8" t="s">
        <v>7897</v>
      </c>
      <c r="C1536" s="8" t="s">
        <v>7898</v>
      </c>
      <c r="D1536" s="8" t="s">
        <v>42</v>
      </c>
      <c r="E1536" s="8" t="s">
        <v>7899</v>
      </c>
      <c r="F1536" s="8" t="s">
        <v>7900</v>
      </c>
      <c r="G1536" s="12" t="s">
        <v>7901</v>
      </c>
      <c r="H1536" s="22" t="str">
        <f>VLOOKUP($G1536,Temp!$A:$C,H$1,FALSE)</f>
        <v>telit.com</v>
      </c>
      <c r="I1536" s="22" t="e">
        <f>VLOOKUP($G1536,Temp!$A:$C,I$1,FALSE)</f>
        <v>#VALUE!</v>
      </c>
      <c r="J1536" s="22" t="e">
        <f>VLOOKUP($G1536,Temp!$A:$C,J$1,FALSE)</f>
        <v>#VALUE!</v>
      </c>
      <c r="K1536" s="22" t="e">
        <f>VLOOKUP($G1536,Temp!$A:$C,K$1,FALSE)</f>
        <v>#VALUE!</v>
      </c>
      <c r="L1536" s="22" t="e">
        <f>VLOOKUP($G1536,Temp!$A:$C,L$1,FALSE)</f>
        <v>#VALUE!</v>
      </c>
      <c r="M1536" s="22" t="e">
        <f>VLOOKUP($G1536,Temp!$A:$C,M$1,FALSE)</f>
        <v>#VALUE!</v>
      </c>
      <c r="N1536" s="22" t="e">
        <f>VLOOKUP($G1536,Temp!$A:$C,N$1,FALSE)</f>
        <v>#VALUE!</v>
      </c>
      <c r="O1536" s="22" t="e">
        <f>VLOOKUP($G1536,Temp!$A:$C,O$1,FALSE)</f>
        <v>#VALUE!</v>
      </c>
      <c r="P1536" s="22" t="e">
        <f>VLOOKUP($G1536,Temp!$A:$C,P$1,FALSE)</f>
        <v>#VALUE!</v>
      </c>
      <c r="Q1536" s="22" t="e">
        <f>VLOOKUP($G1536,Temp!$A:$C,Q$1,FALSE)</f>
        <v>#VALUE!</v>
      </c>
      <c r="R1536" s="22" t="e">
        <f>VLOOKUP($G1536,Temp!$A:$C,R$1,FALSE)</f>
        <v>#VALUE!</v>
      </c>
      <c r="S1536" s="22" t="e">
        <f>VLOOKUP($G1536,Temp!$A:$C,S$1,FALSE)</f>
        <v>#VALUE!</v>
      </c>
      <c r="T1536" s="22" t="e">
        <f>VLOOKUP($G1536,Temp!$A:$C,T$1,FALSE)</f>
        <v>#VALUE!</v>
      </c>
      <c r="U1536" s="22" t="e">
        <f>VLOOKUP($G1536,Temp!$A:$C,U$1,FALSE)</f>
        <v>#VALUE!</v>
      </c>
      <c r="V1536" s="22" t="e">
        <f>VLOOKUP($G1536,Temp!$A:$C,V$1,FALSE)</f>
        <v>#VALUE!</v>
      </c>
      <c r="W1536" s="22" t="e">
        <f>VLOOKUP($G1536,Temp!$A:$C,W$1,FALSE)</f>
        <v>#VALUE!</v>
      </c>
      <c r="X1536" s="22" t="e">
        <f>VLOOKUP($G1536,Temp!$A:$C,X$1,FALSE)</f>
        <v>#VALUE!</v>
      </c>
      <c r="Y1536" s="22">
        <f>VLOOKUP($G1536,Temp!$A:$C,Y$1,FALSE)</f>
        <v>1400</v>
      </c>
      <c r="Z1536" s="22">
        <f>VLOOKUP($G1536,Temp!$A:$C,Z$1,FALSE)</f>
        <v>10900</v>
      </c>
      <c r="AA1536" s="22" t="e">
        <f>VLOOKUP($A1536,Searches!$A:$H,AA$1,FALSE)</f>
        <v>#N/A</v>
      </c>
      <c r="AB1536" s="22" t="e">
        <f>VLOOKUP($A1536,Searches!$A:$H,AB$1,FALSE)</f>
        <v>#N/A</v>
      </c>
      <c r="AC1536" s="22" t="e">
        <f>VLOOKUP($A1536,Searches!$A:$H,AC$1,FALSE)</f>
        <v>#N/A</v>
      </c>
      <c r="AD1536" s="22" t="e">
        <f>VLOOKUP($A1536,Searches!$A:$H,AD$1,FALSE)</f>
        <v>#N/A</v>
      </c>
      <c r="AE1536" s="22" t="e">
        <f>VLOOKUP($A1536,Searches!$A:$H,AE$1,FALSE)</f>
        <v>#N/A</v>
      </c>
      <c r="AF1536" s="22" t="e">
        <f>VLOOKUP($A1536,Searches!$A:$H,AF$1,FALSE)</f>
        <v>#N/A</v>
      </c>
      <c r="AG1536" s="22" t="e">
        <f>VLOOKUP($A1536,Searches!$A:$H,AG$1,FALSE)</f>
        <v>#N/A</v>
      </c>
      <c r="AH1536" s="22" t="str">
        <f>VLOOKUP($G1536,Temp!$D:$F,AH$1,FALSE)</f>
        <v>telit.com</v>
      </c>
      <c r="AI1536" s="22">
        <f>VLOOKUP($G1536,Temp!$D:$F,AI$1,FALSE)</f>
        <v>0</v>
      </c>
      <c r="AJ1536" s="22" t="str">
        <f>VLOOKUP($G1536,Temp!$D:$F,AJ$1,FALSE)</f>
        <v>WordPress</v>
      </c>
    </row>
    <row r="1537" spans="1:36" ht="16" x14ac:dyDescent="0.2">
      <c r="A1537" s="8" t="str">
        <f t="shared" si="23"/>
        <v>Katherine Visser-May Acumatica</v>
      </c>
      <c r="B1537" s="8" t="s">
        <v>7934</v>
      </c>
      <c r="C1537" s="8" t="s">
        <v>7935</v>
      </c>
      <c r="D1537" s="8" t="s">
        <v>42</v>
      </c>
      <c r="E1537" s="8" t="s">
        <v>7936</v>
      </c>
      <c r="F1537" s="8" t="s">
        <v>7937</v>
      </c>
      <c r="G1537" s="12" t="s">
        <v>7938</v>
      </c>
      <c r="H1537" s="22" t="str">
        <f>VLOOKUP($G1537,Temp!$A:$C,H$1,FALSE)</f>
        <v>acumatica.com</v>
      </c>
      <c r="I1537" s="22" t="e">
        <f>VLOOKUP($G1537,Temp!$A:$C,I$1,FALSE)</f>
        <v>#VALUE!</v>
      </c>
      <c r="J1537" s="22" t="e">
        <f>VLOOKUP($G1537,Temp!$A:$C,J$1,FALSE)</f>
        <v>#VALUE!</v>
      </c>
      <c r="K1537" s="22" t="e">
        <f>VLOOKUP($G1537,Temp!$A:$C,K$1,FALSE)</f>
        <v>#VALUE!</v>
      </c>
      <c r="L1537" s="22" t="e">
        <f>VLOOKUP($G1537,Temp!$A:$C,L$1,FALSE)</f>
        <v>#VALUE!</v>
      </c>
      <c r="M1537" s="22" t="e">
        <f>VLOOKUP($G1537,Temp!$A:$C,M$1,FALSE)</f>
        <v>#VALUE!</v>
      </c>
      <c r="N1537" s="22" t="e">
        <f>VLOOKUP($G1537,Temp!$A:$C,N$1,FALSE)</f>
        <v>#VALUE!</v>
      </c>
      <c r="O1537" s="22" t="e">
        <f>VLOOKUP($G1537,Temp!$A:$C,O$1,FALSE)</f>
        <v>#VALUE!</v>
      </c>
      <c r="P1537" s="22" t="e">
        <f>VLOOKUP($G1537,Temp!$A:$C,P$1,FALSE)</f>
        <v>#VALUE!</v>
      </c>
      <c r="Q1537" s="22" t="e">
        <f>VLOOKUP($G1537,Temp!$A:$C,Q$1,FALSE)</f>
        <v>#VALUE!</v>
      </c>
      <c r="R1537" s="22" t="e">
        <f>VLOOKUP($G1537,Temp!$A:$C,R$1,FALSE)</f>
        <v>#VALUE!</v>
      </c>
      <c r="S1537" s="22" t="e">
        <f>VLOOKUP($G1537,Temp!$A:$C,S$1,FALSE)</f>
        <v>#VALUE!</v>
      </c>
      <c r="T1537" s="22" t="e">
        <f>VLOOKUP($G1537,Temp!$A:$C,T$1,FALSE)</f>
        <v>#VALUE!</v>
      </c>
      <c r="U1537" s="22" t="e">
        <f>VLOOKUP($G1537,Temp!$A:$C,U$1,FALSE)</f>
        <v>#VALUE!</v>
      </c>
      <c r="V1537" s="22" t="e">
        <f>VLOOKUP($G1537,Temp!$A:$C,V$1,FALSE)</f>
        <v>#VALUE!</v>
      </c>
      <c r="W1537" s="22" t="e">
        <f>VLOOKUP($G1537,Temp!$A:$C,W$1,FALSE)</f>
        <v>#VALUE!</v>
      </c>
      <c r="X1537" s="22" t="e">
        <f>VLOOKUP($G1537,Temp!$A:$C,X$1,FALSE)</f>
        <v>#VALUE!</v>
      </c>
      <c r="Y1537" s="22">
        <f>VLOOKUP($G1537,Temp!$A:$C,Y$1,FALSE)</f>
        <v>49800</v>
      </c>
      <c r="Z1537" s="22">
        <f>VLOOKUP($G1537,Temp!$A:$C,Z$1,FALSE)</f>
        <v>22900</v>
      </c>
      <c r="AA1537" s="22" t="str">
        <f>VLOOKUP($A1537,Searches!$A:$H,AA$1,FALSE)</f>
        <v>Katherine Visser-May</v>
      </c>
      <c r="AB1537" s="22" t="str">
        <f>VLOOKUP($A1537,Searches!$A:$H,AB$1,FALSE)</f>
        <v>Acumatica</v>
      </c>
      <c r="AC1537" s="22" t="str">
        <f>VLOOKUP($A1537,Searches!$A:$H,AC$1,FALSE)</f>
        <v>Chief Marketing Officer</v>
      </c>
      <c r="AD1537" s="22" t="str">
        <f>VLOOKUP($A1537,Searches!$A:$H,AD$1,FALSE)</f>
        <v>2nd</v>
      </c>
      <c r="AE1537" s="22" t="str">
        <f>VLOOKUP($A1537,Searches!$A:$H,AE$1,FALSE)</f>
        <v>Open link</v>
      </c>
      <c r="AF1537" s="22" t="str">
        <f>VLOOKUP($A1537,Searches!$A:$H,AF$1,FALSE)</f>
        <v>Greater Seattle Area</v>
      </c>
      <c r="AG1537" s="22" t="str">
        <f>VLOOKUP($A1537,Searches!$A:$H,AG$1,FALSE)</f>
        <v>https://www.linkedin.com/sales/profile/973429,RCco,NAME_SEARCH?moduleKey=peopleSearchResults&amp;pageKey=sales-search3-people-refinement&amp;contextId=60BC92C971D70515801E49D6842B0000&amp;requestId=ebafbe11-6e58-495a-850b-e892d51b8122&amp;action=CLICK&amp;target=urn%3Ali%3AsalesLead%3A(-1%2C973429)&amp;pageNumber=24&amp;targetEl=profilelink&amp;position=22&amp;trk=lss-serp-result-lead_photo</v>
      </c>
      <c r="AH1537" s="22" t="str">
        <f>VLOOKUP($G1537,Temp!$D:$F,AH$1,FALSE)</f>
        <v>acumatica.com</v>
      </c>
      <c r="AI1537" s="22" t="str">
        <f>VLOOKUP($G1537,Temp!$D:$F,AI$1,FALSE)</f>
        <v>HubSpot</v>
      </c>
      <c r="AJ1537" s="22" t="str">
        <f>VLOOKUP($G1537,Temp!$D:$F,AJ$1,FALSE)</f>
        <v>WordPress</v>
      </c>
    </row>
    <row r="1538" spans="1:36" ht="16" x14ac:dyDescent="0.2">
      <c r="A1538" s="8" t="str">
        <f t="shared" si="23"/>
        <v>Cheryl Sullivan Revionics</v>
      </c>
      <c r="B1538" s="8" t="s">
        <v>7810</v>
      </c>
      <c r="C1538" s="8" t="s">
        <v>3545</v>
      </c>
      <c r="D1538" s="8" t="s">
        <v>3339</v>
      </c>
      <c r="E1538" s="8" t="s">
        <v>7811</v>
      </c>
      <c r="F1538" s="8" t="s">
        <v>7812</v>
      </c>
      <c r="G1538" s="12" t="s">
        <v>7813</v>
      </c>
      <c r="H1538" s="22" t="str">
        <f>VLOOKUP($G1538,Temp!$A:$C,H$1,FALSE)</f>
        <v>revionics.com</v>
      </c>
      <c r="I1538" s="22" t="e">
        <f>VLOOKUP($G1538,Temp!$A:$C,I$1,FALSE)</f>
        <v>#VALUE!</v>
      </c>
      <c r="J1538" s="22" t="e">
        <f>VLOOKUP($G1538,Temp!$A:$C,J$1,FALSE)</f>
        <v>#VALUE!</v>
      </c>
      <c r="K1538" s="22" t="e">
        <f>VLOOKUP($G1538,Temp!$A:$C,K$1,FALSE)</f>
        <v>#VALUE!</v>
      </c>
      <c r="L1538" s="22" t="e">
        <f>VLOOKUP($G1538,Temp!$A:$C,L$1,FALSE)</f>
        <v>#VALUE!</v>
      </c>
      <c r="M1538" s="22" t="e">
        <f>VLOOKUP($G1538,Temp!$A:$C,M$1,FALSE)</f>
        <v>#VALUE!</v>
      </c>
      <c r="N1538" s="22" t="e">
        <f>VLOOKUP($G1538,Temp!$A:$C,N$1,FALSE)</f>
        <v>#VALUE!</v>
      </c>
      <c r="O1538" s="22" t="e">
        <f>VLOOKUP($G1538,Temp!$A:$C,O$1,FALSE)</f>
        <v>#VALUE!</v>
      </c>
      <c r="P1538" s="22" t="e">
        <f>VLOOKUP($G1538,Temp!$A:$C,P$1,FALSE)</f>
        <v>#VALUE!</v>
      </c>
      <c r="Q1538" s="22" t="e">
        <f>VLOOKUP($G1538,Temp!$A:$C,Q$1,FALSE)</f>
        <v>#VALUE!</v>
      </c>
      <c r="R1538" s="22" t="e">
        <f>VLOOKUP($G1538,Temp!$A:$C,R$1,FALSE)</f>
        <v>#VALUE!</v>
      </c>
      <c r="S1538" s="22" t="e">
        <f>VLOOKUP($G1538,Temp!$A:$C,S$1,FALSE)</f>
        <v>#VALUE!</v>
      </c>
      <c r="T1538" s="22" t="e">
        <f>VLOOKUP($G1538,Temp!$A:$C,T$1,FALSE)</f>
        <v>#VALUE!</v>
      </c>
      <c r="U1538" s="22" t="e">
        <f>VLOOKUP($G1538,Temp!$A:$C,U$1,FALSE)</f>
        <v>#VALUE!</v>
      </c>
      <c r="V1538" s="22" t="e">
        <f>VLOOKUP($G1538,Temp!$A:$C,V$1,FALSE)</f>
        <v>#VALUE!</v>
      </c>
      <c r="W1538" s="22" t="e">
        <f>VLOOKUP($G1538,Temp!$A:$C,W$1,FALSE)</f>
        <v>#VALUE!</v>
      </c>
      <c r="X1538" s="22" t="e">
        <f>VLOOKUP($G1538,Temp!$A:$C,X$1,FALSE)</f>
        <v>#VALUE!</v>
      </c>
      <c r="Y1538" s="22">
        <f>VLOOKUP($G1538,Temp!$A:$C,Y$1,FALSE)</f>
        <v>420</v>
      </c>
      <c r="Z1538" s="22">
        <f>VLOOKUP($G1538,Temp!$A:$C,Z$1,FALSE)</f>
        <v>0</v>
      </c>
      <c r="AA1538" s="22" t="str">
        <f>VLOOKUP($A1538,Searches!$A:$H,AA$1,FALSE)</f>
        <v>Cheryl Sullivan</v>
      </c>
      <c r="AB1538" s="22" t="str">
        <f>VLOOKUP($A1538,Searches!$A:$H,AB$1,FALSE)</f>
        <v>Revionics</v>
      </c>
      <c r="AC1538" s="22" t="str">
        <f>VLOOKUP($A1538,Searches!$A:$H,AC$1,FALSE)</f>
        <v>Chief Marketing &amp; Strategy Officer</v>
      </c>
      <c r="AD1538" s="22" t="str">
        <f>VLOOKUP($A1538,Searches!$A:$H,AD$1,FALSE)</f>
        <v>2nd</v>
      </c>
      <c r="AE1538" s="22" t="str">
        <f>VLOOKUP($A1538,Searches!$A:$H,AE$1,FALSE)</f>
        <v>Open link</v>
      </c>
      <c r="AF1538" s="22" t="str">
        <f>VLOOKUP($A1538,Searches!$A:$H,AF$1,FALSE)</f>
        <v>Greater Chicago Area</v>
      </c>
      <c r="AG1538" s="22" t="str">
        <f>VLOOKUP($A1538,Searches!$A:$H,AG$1,FALSE)</f>
        <v>https://www.linkedin.com/sales/profile/845070,yrTj,NAME_SEARCH?moduleKey=peopleSearchResults&amp;pageKey=sales-search3-people-refinement&amp;contextId=60BC92C971D70515801E49D6842B0000&amp;requestId=24284fbf-1ae4-4c41-b56e-4e4531bb67c8&amp;action=CLICK&amp;target=urn%3Ali%3AsalesLead%3A(-1%2C845070)&amp;pageNumber=20&amp;targetEl=profilelink&amp;position=11&amp;trk=lss-serp-result-lead_photo</v>
      </c>
      <c r="AH1538" s="22" t="str">
        <f>VLOOKUP($G1538,Temp!$D:$F,AH$1,FALSE)</f>
        <v>revionics.com</v>
      </c>
      <c r="AI1538" s="22" t="str">
        <f>VLOOKUP($G1538,Temp!$D:$F,AI$1,FALSE)</f>
        <v>Marketo</v>
      </c>
      <c r="AJ1538" s="22" t="str">
        <f>VLOOKUP($G1538,Temp!$D:$F,AJ$1,FALSE)</f>
        <v>WordPress</v>
      </c>
    </row>
    <row r="1539" spans="1:36" ht="16" x14ac:dyDescent="0.2">
      <c r="A1539" s="8" t="str">
        <f t="shared" si="23"/>
        <v>Neeraj Gunsagar TrueCar, Inc.</v>
      </c>
      <c r="B1539" s="8" t="s">
        <v>7496</v>
      </c>
      <c r="C1539" s="8" t="s">
        <v>7497</v>
      </c>
      <c r="D1539" s="8" t="s">
        <v>42</v>
      </c>
      <c r="E1539" s="8" t="s">
        <v>7498</v>
      </c>
      <c r="F1539" s="8" t="s">
        <v>7499</v>
      </c>
      <c r="G1539" s="12" t="s">
        <v>7500</v>
      </c>
      <c r="H1539" s="22" t="str">
        <f>VLOOKUP($G1539,Temp!$A:$C,H$1,FALSE)</f>
        <v>truecar.com</v>
      </c>
      <c r="I1539" s="22" t="e">
        <f>VLOOKUP($G1539,Temp!$A:$C,I$1,FALSE)</f>
        <v>#VALUE!</v>
      </c>
      <c r="J1539" s="22" t="e">
        <f>VLOOKUP($G1539,Temp!$A:$C,J$1,FALSE)</f>
        <v>#VALUE!</v>
      </c>
      <c r="K1539" s="22" t="e">
        <f>VLOOKUP($G1539,Temp!$A:$C,K$1,FALSE)</f>
        <v>#VALUE!</v>
      </c>
      <c r="L1539" s="22" t="e">
        <f>VLOOKUP($G1539,Temp!$A:$C,L$1,FALSE)</f>
        <v>#VALUE!</v>
      </c>
      <c r="M1539" s="22" t="e">
        <f>VLOOKUP($G1539,Temp!$A:$C,M$1,FALSE)</f>
        <v>#VALUE!</v>
      </c>
      <c r="N1539" s="22" t="e">
        <f>VLOOKUP($G1539,Temp!$A:$C,N$1,FALSE)</f>
        <v>#VALUE!</v>
      </c>
      <c r="O1539" s="22" t="e">
        <f>VLOOKUP($G1539,Temp!$A:$C,O$1,FALSE)</f>
        <v>#VALUE!</v>
      </c>
      <c r="P1539" s="22" t="e">
        <f>VLOOKUP($G1539,Temp!$A:$C,P$1,FALSE)</f>
        <v>#VALUE!</v>
      </c>
      <c r="Q1539" s="22" t="e">
        <f>VLOOKUP($G1539,Temp!$A:$C,Q$1,FALSE)</f>
        <v>#VALUE!</v>
      </c>
      <c r="R1539" s="22" t="e">
        <f>VLOOKUP($G1539,Temp!$A:$C,R$1,FALSE)</f>
        <v>#VALUE!</v>
      </c>
      <c r="S1539" s="22" t="e">
        <f>VLOOKUP($G1539,Temp!$A:$C,S$1,FALSE)</f>
        <v>#VALUE!</v>
      </c>
      <c r="T1539" s="22" t="e">
        <f>VLOOKUP($G1539,Temp!$A:$C,T$1,FALSE)</f>
        <v>#VALUE!</v>
      </c>
      <c r="U1539" s="22" t="e">
        <f>VLOOKUP($G1539,Temp!$A:$C,U$1,FALSE)</f>
        <v>#VALUE!</v>
      </c>
      <c r="V1539" s="22" t="e">
        <f>VLOOKUP($G1539,Temp!$A:$C,V$1,FALSE)</f>
        <v>#VALUE!</v>
      </c>
      <c r="W1539" s="22" t="e">
        <f>VLOOKUP($G1539,Temp!$A:$C,W$1,FALSE)</f>
        <v>#VALUE!</v>
      </c>
      <c r="X1539" s="22" t="e">
        <f>VLOOKUP($G1539,Temp!$A:$C,X$1,FALSE)</f>
        <v>#VALUE!</v>
      </c>
      <c r="Y1539" s="22">
        <f>VLOOKUP($G1539,Temp!$A:$C,Y$1,FALSE)</f>
        <v>12300000</v>
      </c>
      <c r="Z1539" s="22">
        <f>VLOOKUP($G1539,Temp!$A:$C,Z$1,FALSE)</f>
        <v>1100000</v>
      </c>
      <c r="AA1539" s="22" t="str">
        <f>VLOOKUP($A1539,Searches!$A:$H,AA$1,FALSE)</f>
        <v>Neeraj Gunsagar</v>
      </c>
      <c r="AB1539" s="22" t="str">
        <f>VLOOKUP($A1539,Searches!$A:$H,AB$1,FALSE)</f>
        <v>TrueCar, Inc.</v>
      </c>
      <c r="AC1539" s="22" t="str">
        <f>VLOOKUP($A1539,Searches!$A:$H,AC$1,FALSE)</f>
        <v>Chief Marketing Officer</v>
      </c>
      <c r="AD1539" s="22" t="str">
        <f>VLOOKUP($A1539,Searches!$A:$H,AD$1,FALSE)</f>
        <v>2nd</v>
      </c>
      <c r="AE1539" s="22" t="str">
        <f>VLOOKUP($A1539,Searches!$A:$H,AE$1,FALSE)</f>
        <v/>
      </c>
      <c r="AF1539" s="22" t="str">
        <f>VLOOKUP($A1539,Searches!$A:$H,AF$1,FALSE)</f>
        <v>Greater Los Angeles Area</v>
      </c>
      <c r="AG1539" s="22" t="str">
        <f>VLOOKUP($A1539,Searches!$A:$H,AG$1,FALSE)</f>
        <v>https://www.linkedin.com/sales/profile/10791217,Sl3V,NAME_SEARCH?moduleKey=peopleSearchResults&amp;pageKey=sales-search3-people-refinement&amp;contextId=60BC92C971D70515801E49D6842B0000&amp;requestId=24284fbf-1ae4-4c41-b56e-4e4531bb67c8&amp;action=CLICK&amp;target=urn%3Ali%3AsalesLead%3A(-1%2C10791217)&amp;pageNumber=20&amp;targetEl=profilelink&amp;position=10&amp;trk=lss-serp-result-lead_photo</v>
      </c>
      <c r="AH1539" s="22" t="str">
        <f>VLOOKUP($G1539,Temp!$D:$F,AH$1,FALSE)</f>
        <v>truecar.com</v>
      </c>
      <c r="AI1539" s="22">
        <f>VLOOKUP($G1539,Temp!$D:$F,AI$1,FALSE)</f>
        <v>0</v>
      </c>
      <c r="AJ1539" s="22" t="str">
        <f>VLOOKUP($G1539,Temp!$D:$F,AJ$1,FALSE)</f>
        <v>WordPress</v>
      </c>
    </row>
    <row r="1540" spans="1:36" ht="16" x14ac:dyDescent="0.2">
      <c r="A1540" s="8" t="str">
        <f t="shared" ref="A1540:A1603" si="24">CONCATENATE(B1540," ",C1540," ",F1540)</f>
        <v>Amanda Carty Diligent Corporation</v>
      </c>
      <c r="B1540" s="8" t="s">
        <v>1153</v>
      </c>
      <c r="C1540" s="8" t="s">
        <v>4630</v>
      </c>
      <c r="D1540" s="8" t="s">
        <v>42</v>
      </c>
      <c r="E1540" s="8" t="s">
        <v>4936</v>
      </c>
      <c r="F1540" s="8" t="s">
        <v>4632</v>
      </c>
      <c r="G1540" s="12" t="s">
        <v>4633</v>
      </c>
      <c r="H1540" s="22" t="str">
        <f>VLOOKUP($G1540,Temp!$A:$C,H$1,FALSE)</f>
        <v>diligent.com</v>
      </c>
      <c r="I1540" s="22" t="e">
        <f>VLOOKUP($G1540,Temp!$A:$C,I$1,FALSE)</f>
        <v>#VALUE!</v>
      </c>
      <c r="J1540" s="22" t="e">
        <f>VLOOKUP($G1540,Temp!$A:$C,J$1,FALSE)</f>
        <v>#VALUE!</v>
      </c>
      <c r="K1540" s="22" t="e">
        <f>VLOOKUP($G1540,Temp!$A:$C,K$1,FALSE)</f>
        <v>#VALUE!</v>
      </c>
      <c r="L1540" s="22" t="e">
        <f>VLOOKUP($G1540,Temp!$A:$C,L$1,FALSE)</f>
        <v>#VALUE!</v>
      </c>
      <c r="M1540" s="22" t="e">
        <f>VLOOKUP($G1540,Temp!$A:$C,M$1,FALSE)</f>
        <v>#VALUE!</v>
      </c>
      <c r="N1540" s="22" t="e">
        <f>VLOOKUP($G1540,Temp!$A:$C,N$1,FALSE)</f>
        <v>#VALUE!</v>
      </c>
      <c r="O1540" s="22" t="e">
        <f>VLOOKUP($G1540,Temp!$A:$C,O$1,FALSE)</f>
        <v>#VALUE!</v>
      </c>
      <c r="P1540" s="22" t="e">
        <f>VLOOKUP($G1540,Temp!$A:$C,P$1,FALSE)</f>
        <v>#VALUE!</v>
      </c>
      <c r="Q1540" s="22" t="e">
        <f>VLOOKUP($G1540,Temp!$A:$C,Q$1,FALSE)</f>
        <v>#VALUE!</v>
      </c>
      <c r="R1540" s="22" t="e">
        <f>VLOOKUP($G1540,Temp!$A:$C,R$1,FALSE)</f>
        <v>#VALUE!</v>
      </c>
      <c r="S1540" s="22" t="e">
        <f>VLOOKUP($G1540,Temp!$A:$C,S$1,FALSE)</f>
        <v>#VALUE!</v>
      </c>
      <c r="T1540" s="22" t="e">
        <f>VLOOKUP($G1540,Temp!$A:$C,T$1,FALSE)</f>
        <v>#VALUE!</v>
      </c>
      <c r="U1540" s="22" t="e">
        <f>VLOOKUP($G1540,Temp!$A:$C,U$1,FALSE)</f>
        <v>#VALUE!</v>
      </c>
      <c r="V1540" s="22" t="e">
        <f>VLOOKUP($G1540,Temp!$A:$C,V$1,FALSE)</f>
        <v>#VALUE!</v>
      </c>
      <c r="W1540" s="22" t="e">
        <f>VLOOKUP($G1540,Temp!$A:$C,W$1,FALSE)</f>
        <v>#VALUE!</v>
      </c>
      <c r="X1540" s="22" t="e">
        <f>VLOOKUP($G1540,Temp!$A:$C,X$1,FALSE)</f>
        <v>#VALUE!</v>
      </c>
      <c r="Y1540" s="22">
        <f>VLOOKUP($G1540,Temp!$A:$C,Y$1,FALSE)</f>
        <v>66000</v>
      </c>
      <c r="Z1540" s="22">
        <f>VLOOKUP($G1540,Temp!$A:$C,Z$1,FALSE)</f>
        <v>47100</v>
      </c>
      <c r="AA1540" s="22" t="str">
        <f>VLOOKUP($A1540,Searches!$A:$H,AA$1,FALSE)</f>
        <v>Amanda Carty</v>
      </c>
      <c r="AB1540" s="22" t="str">
        <f>VLOOKUP($A1540,Searches!$A:$H,AB$1,FALSE)</f>
        <v>Diligent Corporation</v>
      </c>
      <c r="AC1540" s="22" t="str">
        <f>VLOOKUP($A1540,Searches!$A:$H,AC$1,FALSE)</f>
        <v>Chief Marketing Officer</v>
      </c>
      <c r="AD1540" s="22" t="str">
        <f>VLOOKUP($A1540,Searches!$A:$H,AD$1,FALSE)</f>
        <v>2nd</v>
      </c>
      <c r="AE1540" s="22" t="str">
        <f>VLOOKUP($A1540,Searches!$A:$H,AE$1,FALSE)</f>
        <v>Open link</v>
      </c>
      <c r="AF1540" s="22" t="str">
        <f>VLOOKUP($A1540,Searches!$A:$H,AF$1,FALSE)</f>
        <v>Greater New York City Area</v>
      </c>
      <c r="AG1540" s="22" t="str">
        <f>VLOOKUP($A1540,Searches!$A:$H,AG$1,FALSE)</f>
        <v>https://www.linkedin.com/sales/profile/8485680,Wy0v,NAME_SEARCH?moduleKey=peopleSearchResults&amp;pageKey=sales-search3-people-refinement&amp;contextId=60BC92C971D70515801E49D6842B0000&amp;requestId=24284fbf-1ae4-4c41-b56e-4e4531bb67c8&amp;action=CLICK&amp;target=urn%3Ali%3AsalesLead%3A(-1%2C8485680)&amp;pageNumber=20&amp;targetEl=profilelink&amp;position=7&amp;trk=lss-serp-result-lead_photo</v>
      </c>
      <c r="AH1540" s="22" t="str">
        <f>VLOOKUP($G1540,Temp!$D:$F,AH$1,FALSE)</f>
        <v>diligent.com</v>
      </c>
      <c r="AI1540" s="22" t="str">
        <f>VLOOKUP($G1540,Temp!$D:$F,AI$1,FALSE)</f>
        <v>Marketo</v>
      </c>
      <c r="AJ1540" s="22" t="str">
        <f>VLOOKUP($G1540,Temp!$D:$F,AJ$1,FALSE)</f>
        <v>WordPress</v>
      </c>
    </row>
    <row r="1541" spans="1:36" ht="16" x14ac:dyDescent="0.2">
      <c r="A1541" s="8" t="str">
        <f t="shared" si="24"/>
        <v>Scott Russell WOW! Internet, Cable &amp; Phone</v>
      </c>
      <c r="B1541" s="8" t="s">
        <v>737</v>
      </c>
      <c r="C1541" s="8" t="s">
        <v>10374</v>
      </c>
      <c r="D1541" s="8" t="s">
        <v>10375</v>
      </c>
      <c r="E1541" s="8" t="s">
        <v>10376</v>
      </c>
      <c r="F1541" s="8" t="s">
        <v>10377</v>
      </c>
      <c r="G1541" s="12" t="s">
        <v>9894</v>
      </c>
      <c r="H1541" s="22" t="str">
        <f>VLOOKUP($G1541,Temp!$A:$C,H$1,FALSE)</f>
        <v>wowway.com</v>
      </c>
      <c r="I1541" s="22" t="e">
        <f>VLOOKUP($G1541,Temp!$A:$C,I$1,FALSE)</f>
        <v>#VALUE!</v>
      </c>
      <c r="J1541" s="22" t="e">
        <f>VLOOKUP($G1541,Temp!$A:$C,J$1,FALSE)</f>
        <v>#VALUE!</v>
      </c>
      <c r="K1541" s="22" t="e">
        <f>VLOOKUP($G1541,Temp!$A:$C,K$1,FALSE)</f>
        <v>#VALUE!</v>
      </c>
      <c r="L1541" s="22" t="e">
        <f>VLOOKUP($G1541,Temp!$A:$C,L$1,FALSE)</f>
        <v>#VALUE!</v>
      </c>
      <c r="M1541" s="22" t="e">
        <f>VLOOKUP($G1541,Temp!$A:$C,M$1,FALSE)</f>
        <v>#VALUE!</v>
      </c>
      <c r="N1541" s="22" t="e">
        <f>VLOOKUP($G1541,Temp!$A:$C,N$1,FALSE)</f>
        <v>#VALUE!</v>
      </c>
      <c r="O1541" s="22" t="e">
        <f>VLOOKUP($G1541,Temp!$A:$C,O$1,FALSE)</f>
        <v>#VALUE!</v>
      </c>
      <c r="P1541" s="22" t="e">
        <f>VLOOKUP($G1541,Temp!$A:$C,P$1,FALSE)</f>
        <v>#VALUE!</v>
      </c>
      <c r="Q1541" s="22" t="e">
        <f>VLOOKUP($G1541,Temp!$A:$C,Q$1,FALSE)</f>
        <v>#VALUE!</v>
      </c>
      <c r="R1541" s="22" t="e">
        <f>VLOOKUP($G1541,Temp!$A:$C,R$1,FALSE)</f>
        <v>#VALUE!</v>
      </c>
      <c r="S1541" s="22" t="e">
        <f>VLOOKUP($G1541,Temp!$A:$C,S$1,FALSE)</f>
        <v>#VALUE!</v>
      </c>
      <c r="T1541" s="22" t="e">
        <f>VLOOKUP($G1541,Temp!$A:$C,T$1,FALSE)</f>
        <v>#VALUE!</v>
      </c>
      <c r="U1541" s="22" t="e">
        <f>VLOOKUP($G1541,Temp!$A:$C,U$1,FALSE)</f>
        <v>#VALUE!</v>
      </c>
      <c r="V1541" s="22" t="e">
        <f>VLOOKUP($G1541,Temp!$A:$C,V$1,FALSE)</f>
        <v>#VALUE!</v>
      </c>
      <c r="W1541" s="22" t="e">
        <f>VLOOKUP($G1541,Temp!$A:$C,W$1,FALSE)</f>
        <v>#VALUE!</v>
      </c>
      <c r="X1541" s="22" t="e">
        <f>VLOOKUP($G1541,Temp!$A:$C,X$1,FALSE)</f>
        <v>#VALUE!</v>
      </c>
      <c r="Y1541" s="22">
        <f>VLOOKUP($G1541,Temp!$A:$C,Y$1,FALSE)</f>
        <v>922000</v>
      </c>
      <c r="Z1541" s="22">
        <f>VLOOKUP($G1541,Temp!$A:$C,Z$1,FALSE)</f>
        <v>2400</v>
      </c>
      <c r="AA1541" s="22" t="e">
        <f>VLOOKUP($A1541,Searches!$A:$H,AA$1,FALSE)</f>
        <v>#N/A</v>
      </c>
      <c r="AB1541" s="22" t="e">
        <f>VLOOKUP($A1541,Searches!$A:$H,AB$1,FALSE)</f>
        <v>#N/A</v>
      </c>
      <c r="AC1541" s="22" t="e">
        <f>VLOOKUP($A1541,Searches!$A:$H,AC$1,FALSE)</f>
        <v>#N/A</v>
      </c>
      <c r="AD1541" s="22" t="e">
        <f>VLOOKUP($A1541,Searches!$A:$H,AD$1,FALSE)</f>
        <v>#N/A</v>
      </c>
      <c r="AE1541" s="22" t="e">
        <f>VLOOKUP($A1541,Searches!$A:$H,AE$1,FALSE)</f>
        <v>#N/A</v>
      </c>
      <c r="AF1541" s="22" t="e">
        <f>VLOOKUP($A1541,Searches!$A:$H,AF$1,FALSE)</f>
        <v>#N/A</v>
      </c>
      <c r="AG1541" s="22" t="e">
        <f>VLOOKUP($A1541,Searches!$A:$H,AG$1,FALSE)</f>
        <v>#N/A</v>
      </c>
      <c r="AH1541" s="22" t="e">
        <f>VLOOKUP($G1541,Temp!$D:$F,AH$1,FALSE)</f>
        <v>#N/A</v>
      </c>
      <c r="AI1541" s="22" t="e">
        <f>VLOOKUP($G1541,Temp!$D:$F,AI$1,FALSE)</f>
        <v>#N/A</v>
      </c>
      <c r="AJ1541" s="22" t="e">
        <f>VLOOKUP($G1541,Temp!$D:$F,AJ$1,FALSE)</f>
        <v>#N/A</v>
      </c>
    </row>
    <row r="1542" spans="1:36" ht="16" x14ac:dyDescent="0.2">
      <c r="A1542" s="8" t="str">
        <f t="shared" si="24"/>
        <v>Alan Attal Chewy</v>
      </c>
      <c r="B1542" s="8" t="s">
        <v>9907</v>
      </c>
      <c r="C1542" s="8" t="s">
        <v>10174</v>
      </c>
      <c r="D1542" s="8" t="s">
        <v>42</v>
      </c>
      <c r="E1542" s="8" t="s">
        <v>10175</v>
      </c>
      <c r="F1542" s="8" t="s">
        <v>10176</v>
      </c>
      <c r="G1542" s="12" t="s">
        <v>9902</v>
      </c>
      <c r="H1542" s="22" t="str">
        <f>VLOOKUP($G1542,Temp!$A:$C,H$1,FALSE)</f>
        <v>chewy.com</v>
      </c>
      <c r="I1542" s="22" t="e">
        <f>VLOOKUP($G1542,Temp!$A:$C,I$1,FALSE)</f>
        <v>#VALUE!</v>
      </c>
      <c r="J1542" s="22" t="e">
        <f>VLOOKUP($G1542,Temp!$A:$C,J$1,FALSE)</f>
        <v>#VALUE!</v>
      </c>
      <c r="K1542" s="22" t="e">
        <f>VLOOKUP($G1542,Temp!$A:$C,K$1,FALSE)</f>
        <v>#VALUE!</v>
      </c>
      <c r="L1542" s="22" t="e">
        <f>VLOOKUP($G1542,Temp!$A:$C,L$1,FALSE)</f>
        <v>#VALUE!</v>
      </c>
      <c r="M1542" s="22" t="e">
        <f>VLOOKUP($G1542,Temp!$A:$C,M$1,FALSE)</f>
        <v>#VALUE!</v>
      </c>
      <c r="N1542" s="22" t="e">
        <f>VLOOKUP($G1542,Temp!$A:$C,N$1,FALSE)</f>
        <v>#VALUE!</v>
      </c>
      <c r="O1542" s="22" t="e">
        <f>VLOOKUP($G1542,Temp!$A:$C,O$1,FALSE)</f>
        <v>#VALUE!</v>
      </c>
      <c r="P1542" s="22" t="e">
        <f>VLOOKUP($G1542,Temp!$A:$C,P$1,FALSE)</f>
        <v>#VALUE!</v>
      </c>
      <c r="Q1542" s="22" t="e">
        <f>VLOOKUP($G1542,Temp!$A:$C,Q$1,FALSE)</f>
        <v>#VALUE!</v>
      </c>
      <c r="R1542" s="22" t="e">
        <f>VLOOKUP($G1542,Temp!$A:$C,R$1,FALSE)</f>
        <v>#VALUE!</v>
      </c>
      <c r="S1542" s="22" t="e">
        <f>VLOOKUP($G1542,Temp!$A:$C,S$1,FALSE)</f>
        <v>#VALUE!</v>
      </c>
      <c r="T1542" s="22" t="e">
        <f>VLOOKUP($G1542,Temp!$A:$C,T$1,FALSE)</f>
        <v>#VALUE!</v>
      </c>
      <c r="U1542" s="22" t="e">
        <f>VLOOKUP($G1542,Temp!$A:$C,U$1,FALSE)</f>
        <v>#VALUE!</v>
      </c>
      <c r="V1542" s="22" t="e">
        <f>VLOOKUP($G1542,Temp!$A:$C,V$1,FALSE)</f>
        <v>#VALUE!</v>
      </c>
      <c r="W1542" s="22" t="e">
        <f>VLOOKUP($G1542,Temp!$A:$C,W$1,FALSE)</f>
        <v>#VALUE!</v>
      </c>
      <c r="X1542" s="22" t="e">
        <f>VLOOKUP($G1542,Temp!$A:$C,X$1,FALSE)</f>
        <v>#VALUE!</v>
      </c>
      <c r="Y1542" s="22">
        <f>VLOOKUP($G1542,Temp!$A:$C,Y$1,FALSE)</f>
        <v>1100000</v>
      </c>
      <c r="Z1542" s="22">
        <f>VLOOKUP($G1542,Temp!$A:$C,Z$1,FALSE)</f>
        <v>1000000</v>
      </c>
      <c r="AA1542" s="22" t="e">
        <f>VLOOKUP($A1542,Searches!$A:$H,AA$1,FALSE)</f>
        <v>#N/A</v>
      </c>
      <c r="AB1542" s="22" t="e">
        <f>VLOOKUP($A1542,Searches!$A:$H,AB$1,FALSE)</f>
        <v>#N/A</v>
      </c>
      <c r="AC1542" s="22" t="e">
        <f>VLOOKUP($A1542,Searches!$A:$H,AC$1,FALSE)</f>
        <v>#N/A</v>
      </c>
      <c r="AD1542" s="22" t="e">
        <f>VLOOKUP($A1542,Searches!$A:$H,AD$1,FALSE)</f>
        <v>#N/A</v>
      </c>
      <c r="AE1542" s="22" t="e">
        <f>VLOOKUP($A1542,Searches!$A:$H,AE$1,FALSE)</f>
        <v>#N/A</v>
      </c>
      <c r="AF1542" s="22" t="e">
        <f>VLOOKUP($A1542,Searches!$A:$H,AF$1,FALSE)</f>
        <v>#N/A</v>
      </c>
      <c r="AG1542" s="22" t="e">
        <f>VLOOKUP($A1542,Searches!$A:$H,AG$1,FALSE)</f>
        <v>#N/A</v>
      </c>
      <c r="AH1542" s="22" t="e">
        <f>VLOOKUP($G1542,Temp!$D:$F,AH$1,FALSE)</f>
        <v>#N/A</v>
      </c>
      <c r="AI1542" s="22" t="e">
        <f>VLOOKUP($G1542,Temp!$D:$F,AI$1,FALSE)</f>
        <v>#N/A</v>
      </c>
      <c r="AJ1542" s="22" t="e">
        <f>VLOOKUP($G1542,Temp!$D:$F,AJ$1,FALSE)</f>
        <v>#N/A</v>
      </c>
    </row>
    <row r="1543" spans="1:36" ht="16" x14ac:dyDescent="0.2">
      <c r="A1543" s="8" t="str">
        <f t="shared" si="24"/>
        <v>Wayne Ariola Tricentis</v>
      </c>
      <c r="B1543" s="8" t="s">
        <v>338</v>
      </c>
      <c r="C1543" s="8" t="s">
        <v>340</v>
      </c>
      <c r="D1543" s="8" t="s">
        <v>42</v>
      </c>
      <c r="E1543" s="8" t="s">
        <v>342</v>
      </c>
      <c r="F1543" s="8" t="s">
        <v>343</v>
      </c>
      <c r="G1543" s="12" t="s">
        <v>344</v>
      </c>
      <c r="H1543" s="22" t="str">
        <f>VLOOKUP($G1543,Temp!$A:$C,H$1,FALSE)</f>
        <v>tricentis.com</v>
      </c>
      <c r="I1543" s="22" t="e">
        <f>VLOOKUP($G1543,Temp!$A:$C,I$1,FALSE)</f>
        <v>#VALUE!</v>
      </c>
      <c r="J1543" s="22" t="e">
        <f>VLOOKUP($G1543,Temp!$A:$C,J$1,FALSE)</f>
        <v>#VALUE!</v>
      </c>
      <c r="K1543" s="22" t="e">
        <f>VLOOKUP($G1543,Temp!$A:$C,K$1,FALSE)</f>
        <v>#VALUE!</v>
      </c>
      <c r="L1543" s="22" t="e">
        <f>VLOOKUP($G1543,Temp!$A:$C,L$1,FALSE)</f>
        <v>#VALUE!</v>
      </c>
      <c r="M1543" s="22" t="e">
        <f>VLOOKUP($G1543,Temp!$A:$C,M$1,FALSE)</f>
        <v>#VALUE!</v>
      </c>
      <c r="N1543" s="22" t="e">
        <f>VLOOKUP($G1543,Temp!$A:$C,N$1,FALSE)</f>
        <v>#VALUE!</v>
      </c>
      <c r="O1543" s="22" t="e">
        <f>VLOOKUP($G1543,Temp!$A:$C,O$1,FALSE)</f>
        <v>#VALUE!</v>
      </c>
      <c r="P1543" s="22" t="e">
        <f>VLOOKUP($G1543,Temp!$A:$C,P$1,FALSE)</f>
        <v>#VALUE!</v>
      </c>
      <c r="Q1543" s="22" t="e">
        <f>VLOOKUP($G1543,Temp!$A:$C,Q$1,FALSE)</f>
        <v>#VALUE!</v>
      </c>
      <c r="R1543" s="22" t="e">
        <f>VLOOKUP($G1543,Temp!$A:$C,R$1,FALSE)</f>
        <v>#VALUE!</v>
      </c>
      <c r="S1543" s="22" t="e">
        <f>VLOOKUP($G1543,Temp!$A:$C,S$1,FALSE)</f>
        <v>#VALUE!</v>
      </c>
      <c r="T1543" s="22" t="e">
        <f>VLOOKUP($G1543,Temp!$A:$C,T$1,FALSE)</f>
        <v>#VALUE!</v>
      </c>
      <c r="U1543" s="22" t="e">
        <f>VLOOKUP($G1543,Temp!$A:$C,U$1,FALSE)</f>
        <v>#VALUE!</v>
      </c>
      <c r="V1543" s="22" t="e">
        <f>VLOOKUP($G1543,Temp!$A:$C,V$1,FALSE)</f>
        <v>#VALUE!</v>
      </c>
      <c r="W1543" s="22" t="e">
        <f>VLOOKUP($G1543,Temp!$A:$C,W$1,FALSE)</f>
        <v>#VALUE!</v>
      </c>
      <c r="X1543" s="22" t="e">
        <f>VLOOKUP($G1543,Temp!$A:$C,X$1,FALSE)</f>
        <v>#VALUE!</v>
      </c>
      <c r="Y1543" s="22">
        <f>VLOOKUP($G1543,Temp!$A:$C,Y$1,FALSE)</f>
        <v>4700</v>
      </c>
      <c r="Z1543" s="22">
        <f>VLOOKUP($G1543,Temp!$A:$C,Z$1,FALSE)</f>
        <v>0</v>
      </c>
      <c r="AA1543" s="22" t="str">
        <f>VLOOKUP($A1543,Searches!$A:$H,AA$1,FALSE)</f>
        <v>Wayne Ariola</v>
      </c>
      <c r="AB1543" s="22" t="str">
        <f>VLOOKUP($A1543,Searches!$A:$H,AB$1,FALSE)</f>
        <v>Tricentis</v>
      </c>
      <c r="AC1543" s="22" t="str">
        <f>VLOOKUP($A1543,Searches!$A:$H,AC$1,FALSE)</f>
        <v>Chief Marketing Officer</v>
      </c>
      <c r="AD1543" s="22" t="str">
        <f>VLOOKUP($A1543,Searches!$A:$H,AD$1,FALSE)</f>
        <v>2nd</v>
      </c>
      <c r="AE1543" s="22" t="str">
        <f>VLOOKUP($A1543,Searches!$A:$H,AE$1,FALSE)</f>
        <v/>
      </c>
      <c r="AF1543" s="22" t="str">
        <f>VLOOKUP($A1543,Searches!$A:$H,AF$1,FALSE)</f>
        <v>Greater Los Angeles Area</v>
      </c>
      <c r="AG1543" s="22" t="str">
        <f>VLOOKUP($A1543,Searches!$A:$H,AG$1,FALSE)</f>
        <v>https://www.linkedin.com/sales/profile/93910,7VOA,NAME_SEARCH?moduleKey=peopleSearchResults&amp;pageKey=sales-search3-people-refinement&amp;contextId=60BC92C971D70515801E49D6842B0000&amp;requestId=24284fbf-1ae4-4c41-b56e-4e4531bb67c8&amp;action=CLICK&amp;target=urn%3Ali%3AsalesLead%3A(-1%2C93910)&amp;pageNumber=20&amp;targetEl=profilelink&amp;position=12&amp;trk=lss-serp-result-lead_photo</v>
      </c>
      <c r="AH1543" s="22" t="str">
        <f>VLOOKUP($G1543,Temp!$D:$F,AH$1,FALSE)</f>
        <v>tricentis.com</v>
      </c>
      <c r="AI1543" s="22" t="str">
        <f>VLOOKUP($G1543,Temp!$D:$F,AI$1,FALSE)</f>
        <v>Marketo</v>
      </c>
      <c r="AJ1543" s="22" t="str">
        <f>VLOOKUP($G1543,Temp!$D:$F,AJ$1,FALSE)</f>
        <v>WordPress</v>
      </c>
    </row>
    <row r="1544" spans="1:36" ht="16" x14ac:dyDescent="0.2">
      <c r="A1544" s="8" t="str">
        <f t="shared" si="24"/>
        <v>David Rich Litmus</v>
      </c>
      <c r="B1544" s="8" t="s">
        <v>438</v>
      </c>
      <c r="C1544" s="8" t="s">
        <v>3269</v>
      </c>
      <c r="D1544" s="8" t="s">
        <v>42</v>
      </c>
      <c r="E1544" s="8" t="s">
        <v>9204</v>
      </c>
      <c r="F1544" s="8" t="s">
        <v>9205</v>
      </c>
      <c r="G1544" s="12" t="s">
        <v>9206</v>
      </c>
      <c r="H1544" s="22" t="str">
        <f>VLOOKUP($G1544,Temp!$A:$C,H$1,FALSE)</f>
        <v>litmus.com</v>
      </c>
      <c r="I1544" s="22" t="e">
        <f>VLOOKUP($G1544,Temp!$A:$C,I$1,FALSE)</f>
        <v>#VALUE!</v>
      </c>
      <c r="J1544" s="22" t="e">
        <f>VLOOKUP($G1544,Temp!$A:$C,J$1,FALSE)</f>
        <v>#VALUE!</v>
      </c>
      <c r="K1544" s="22" t="e">
        <f>VLOOKUP($G1544,Temp!$A:$C,K$1,FALSE)</f>
        <v>#VALUE!</v>
      </c>
      <c r="L1544" s="22" t="e">
        <f>VLOOKUP($G1544,Temp!$A:$C,L$1,FALSE)</f>
        <v>#VALUE!</v>
      </c>
      <c r="M1544" s="22" t="e">
        <f>VLOOKUP($G1544,Temp!$A:$C,M$1,FALSE)</f>
        <v>#VALUE!</v>
      </c>
      <c r="N1544" s="22" t="e">
        <f>VLOOKUP($G1544,Temp!$A:$C,N$1,FALSE)</f>
        <v>#VALUE!</v>
      </c>
      <c r="O1544" s="22" t="e">
        <f>VLOOKUP($G1544,Temp!$A:$C,O$1,FALSE)</f>
        <v>#VALUE!</v>
      </c>
      <c r="P1544" s="22" t="e">
        <f>VLOOKUP($G1544,Temp!$A:$C,P$1,FALSE)</f>
        <v>#VALUE!</v>
      </c>
      <c r="Q1544" s="22" t="e">
        <f>VLOOKUP($G1544,Temp!$A:$C,Q$1,FALSE)</f>
        <v>#VALUE!</v>
      </c>
      <c r="R1544" s="22" t="e">
        <f>VLOOKUP($G1544,Temp!$A:$C,R$1,FALSE)</f>
        <v>#VALUE!</v>
      </c>
      <c r="S1544" s="22" t="e">
        <f>VLOOKUP($G1544,Temp!$A:$C,S$1,FALSE)</f>
        <v>#VALUE!</v>
      </c>
      <c r="T1544" s="22" t="e">
        <f>VLOOKUP($G1544,Temp!$A:$C,T$1,FALSE)</f>
        <v>#VALUE!</v>
      </c>
      <c r="U1544" s="22" t="e">
        <f>VLOOKUP($G1544,Temp!$A:$C,U$1,FALSE)</f>
        <v>#VALUE!</v>
      </c>
      <c r="V1544" s="22" t="e">
        <f>VLOOKUP($G1544,Temp!$A:$C,V$1,FALSE)</f>
        <v>#VALUE!</v>
      </c>
      <c r="W1544" s="22" t="e">
        <f>VLOOKUP($G1544,Temp!$A:$C,W$1,FALSE)</f>
        <v>#VALUE!</v>
      </c>
      <c r="X1544" s="22" t="e">
        <f>VLOOKUP($G1544,Temp!$A:$C,X$1,FALSE)</f>
        <v>#VALUE!</v>
      </c>
      <c r="Y1544" s="22">
        <f>VLOOKUP($G1544,Temp!$A:$C,Y$1,FALSE)</f>
        <v>225000</v>
      </c>
      <c r="Z1544" s="22">
        <f>VLOOKUP($G1544,Temp!$A:$C,Z$1,FALSE)</f>
        <v>2300</v>
      </c>
      <c r="AA1544" s="22" t="e">
        <f>VLOOKUP($A1544,Searches!$A:$H,AA$1,FALSE)</f>
        <v>#N/A</v>
      </c>
      <c r="AB1544" s="22" t="e">
        <f>VLOOKUP($A1544,Searches!$A:$H,AB$1,FALSE)</f>
        <v>#N/A</v>
      </c>
      <c r="AC1544" s="22" t="e">
        <f>VLOOKUP($A1544,Searches!$A:$H,AC$1,FALSE)</f>
        <v>#N/A</v>
      </c>
      <c r="AD1544" s="22" t="e">
        <f>VLOOKUP($A1544,Searches!$A:$H,AD$1,FALSE)</f>
        <v>#N/A</v>
      </c>
      <c r="AE1544" s="22" t="e">
        <f>VLOOKUP($A1544,Searches!$A:$H,AE$1,FALSE)</f>
        <v>#N/A</v>
      </c>
      <c r="AF1544" s="22" t="e">
        <f>VLOOKUP($A1544,Searches!$A:$H,AF$1,FALSE)</f>
        <v>#N/A</v>
      </c>
      <c r="AG1544" s="22" t="e">
        <f>VLOOKUP($A1544,Searches!$A:$H,AG$1,FALSE)</f>
        <v>#N/A</v>
      </c>
      <c r="AH1544" s="22" t="str">
        <f>VLOOKUP($G1544,Temp!$D:$F,AH$1,FALSE)</f>
        <v>litmus.com</v>
      </c>
      <c r="AI1544" s="22" t="str">
        <f>VLOOKUP($G1544,Temp!$D:$F,AI$1,FALSE)</f>
        <v>Pardot</v>
      </c>
      <c r="AJ1544" s="22" t="str">
        <f>VLOOKUP($G1544,Temp!$D:$F,AJ$1,FALSE)</f>
        <v>WordPress</v>
      </c>
    </row>
    <row r="1545" spans="1:36" ht="16" x14ac:dyDescent="0.2">
      <c r="A1545" s="8" t="str">
        <f t="shared" si="24"/>
        <v>Mario Spanicciati BlackLine</v>
      </c>
      <c r="B1545" s="8" t="s">
        <v>8002</v>
      </c>
      <c r="C1545" s="8" t="s">
        <v>8003</v>
      </c>
      <c r="D1545" s="8" t="s">
        <v>42</v>
      </c>
      <c r="E1545" s="8" t="s">
        <v>8004</v>
      </c>
      <c r="F1545" s="8" t="s">
        <v>7971</v>
      </c>
      <c r="G1545" s="12" t="s">
        <v>7972</v>
      </c>
      <c r="H1545" s="22" t="str">
        <f>VLOOKUP($G1545,Temp!$A:$C,H$1,FALSE)</f>
        <v>blackline.com</v>
      </c>
      <c r="I1545" s="22" t="e">
        <f>VLOOKUP($G1545,Temp!$A:$C,I$1,FALSE)</f>
        <v>#VALUE!</v>
      </c>
      <c r="J1545" s="22" t="e">
        <f>VLOOKUP($G1545,Temp!$A:$C,J$1,FALSE)</f>
        <v>#VALUE!</v>
      </c>
      <c r="K1545" s="22" t="e">
        <f>VLOOKUP($G1545,Temp!$A:$C,K$1,FALSE)</f>
        <v>#VALUE!</v>
      </c>
      <c r="L1545" s="22" t="e">
        <f>VLOOKUP($G1545,Temp!$A:$C,L$1,FALSE)</f>
        <v>#VALUE!</v>
      </c>
      <c r="M1545" s="22" t="e">
        <f>VLOOKUP($G1545,Temp!$A:$C,M$1,FALSE)</f>
        <v>#VALUE!</v>
      </c>
      <c r="N1545" s="22" t="e">
        <f>VLOOKUP($G1545,Temp!$A:$C,N$1,FALSE)</f>
        <v>#VALUE!</v>
      </c>
      <c r="O1545" s="22" t="e">
        <f>VLOOKUP($G1545,Temp!$A:$C,O$1,FALSE)</f>
        <v>#VALUE!</v>
      </c>
      <c r="P1545" s="22" t="e">
        <f>VLOOKUP($G1545,Temp!$A:$C,P$1,FALSE)</f>
        <v>#VALUE!</v>
      </c>
      <c r="Q1545" s="22" t="e">
        <f>VLOOKUP($G1545,Temp!$A:$C,Q$1,FALSE)</f>
        <v>#VALUE!</v>
      </c>
      <c r="R1545" s="22" t="e">
        <f>VLOOKUP($G1545,Temp!$A:$C,R$1,FALSE)</f>
        <v>#VALUE!</v>
      </c>
      <c r="S1545" s="22" t="e">
        <f>VLOOKUP($G1545,Temp!$A:$C,S$1,FALSE)</f>
        <v>#VALUE!</v>
      </c>
      <c r="T1545" s="22" t="e">
        <f>VLOOKUP($G1545,Temp!$A:$C,T$1,FALSE)</f>
        <v>#VALUE!</v>
      </c>
      <c r="U1545" s="22" t="e">
        <f>VLOOKUP($G1545,Temp!$A:$C,U$1,FALSE)</f>
        <v>#VALUE!</v>
      </c>
      <c r="V1545" s="22" t="e">
        <f>VLOOKUP($G1545,Temp!$A:$C,V$1,FALSE)</f>
        <v>#VALUE!</v>
      </c>
      <c r="W1545" s="22" t="e">
        <f>VLOOKUP($G1545,Temp!$A:$C,W$1,FALSE)</f>
        <v>#VALUE!</v>
      </c>
      <c r="X1545" s="22" t="e">
        <f>VLOOKUP($G1545,Temp!$A:$C,X$1,FALSE)</f>
        <v>#VALUE!</v>
      </c>
      <c r="Y1545" s="22">
        <f>VLOOKUP($G1545,Temp!$A:$C,Y$1,FALSE)</f>
        <v>20700</v>
      </c>
      <c r="Z1545" s="22">
        <f>VLOOKUP($G1545,Temp!$A:$C,Z$1,FALSE)</f>
        <v>1200</v>
      </c>
      <c r="AA1545" s="22" t="e">
        <f>VLOOKUP($A1545,Searches!$A:$H,AA$1,FALSE)</f>
        <v>#N/A</v>
      </c>
      <c r="AB1545" s="22" t="e">
        <f>VLOOKUP($A1545,Searches!$A:$H,AB$1,FALSE)</f>
        <v>#N/A</v>
      </c>
      <c r="AC1545" s="22" t="e">
        <f>VLOOKUP($A1545,Searches!$A:$H,AC$1,FALSE)</f>
        <v>#N/A</v>
      </c>
      <c r="AD1545" s="22" t="e">
        <f>VLOOKUP($A1545,Searches!$A:$H,AD$1,FALSE)</f>
        <v>#N/A</v>
      </c>
      <c r="AE1545" s="22" t="e">
        <f>VLOOKUP($A1545,Searches!$A:$H,AE$1,FALSE)</f>
        <v>#N/A</v>
      </c>
      <c r="AF1545" s="22" t="e">
        <f>VLOOKUP($A1545,Searches!$A:$H,AF$1,FALSE)</f>
        <v>#N/A</v>
      </c>
      <c r="AG1545" s="22" t="e">
        <f>VLOOKUP($A1545,Searches!$A:$H,AG$1,FALSE)</f>
        <v>#N/A</v>
      </c>
      <c r="AH1545" s="22" t="str">
        <f>VLOOKUP($G1545,Temp!$D:$F,AH$1,FALSE)</f>
        <v>blackline.com</v>
      </c>
      <c r="AI1545" s="22" t="str">
        <f>VLOOKUP($G1545,Temp!$D:$F,AI$1,FALSE)</f>
        <v>Marketo</v>
      </c>
      <c r="AJ1545" s="22" t="str">
        <f>VLOOKUP($G1545,Temp!$D:$F,AJ$1,FALSE)</f>
        <v>WordPress</v>
      </c>
    </row>
    <row r="1546" spans="1:36" ht="16" x14ac:dyDescent="0.2">
      <c r="A1546" s="8" t="str">
        <f t="shared" si="24"/>
        <v>Jason Moss Avvo</v>
      </c>
      <c r="B1546" s="8" t="s">
        <v>682</v>
      </c>
      <c r="C1546" s="8" t="s">
        <v>3703</v>
      </c>
      <c r="D1546" s="8" t="s">
        <v>42</v>
      </c>
      <c r="E1546" s="8" t="s">
        <v>3704</v>
      </c>
      <c r="F1546" s="8" t="s">
        <v>3705</v>
      </c>
      <c r="G1546" s="12" t="s">
        <v>3285</v>
      </c>
      <c r="H1546" s="22" t="str">
        <f>VLOOKUP($G1546,Temp!$A:$C,H$1,FALSE)</f>
        <v>bit.ly</v>
      </c>
      <c r="I1546" s="22" t="e">
        <f>VLOOKUP($G1546,Temp!$A:$C,I$1,FALSE)</f>
        <v>#VALUE!</v>
      </c>
      <c r="J1546" s="22" t="e">
        <f>VLOOKUP($G1546,Temp!$A:$C,J$1,FALSE)</f>
        <v>#VALUE!</v>
      </c>
      <c r="K1546" s="22" t="e">
        <f>VLOOKUP($G1546,Temp!$A:$C,K$1,FALSE)</f>
        <v>#VALUE!</v>
      </c>
      <c r="L1546" s="22" t="e">
        <f>VLOOKUP($G1546,Temp!$A:$C,L$1,FALSE)</f>
        <v>#VALUE!</v>
      </c>
      <c r="M1546" s="22" t="e">
        <f>VLOOKUP($G1546,Temp!$A:$C,M$1,FALSE)</f>
        <v>#VALUE!</v>
      </c>
      <c r="N1546" s="22" t="e">
        <f>VLOOKUP($G1546,Temp!$A:$C,N$1,FALSE)</f>
        <v>#VALUE!</v>
      </c>
      <c r="O1546" s="22" t="e">
        <f>VLOOKUP($G1546,Temp!$A:$C,O$1,FALSE)</f>
        <v>#VALUE!</v>
      </c>
      <c r="P1546" s="22" t="e">
        <f>VLOOKUP($G1546,Temp!$A:$C,P$1,FALSE)</f>
        <v>#VALUE!</v>
      </c>
      <c r="Q1546" s="22" t="e">
        <f>VLOOKUP($G1546,Temp!$A:$C,Q$1,FALSE)</f>
        <v>#VALUE!</v>
      </c>
      <c r="R1546" s="22" t="e">
        <f>VLOOKUP($G1546,Temp!$A:$C,R$1,FALSE)</f>
        <v>#VALUE!</v>
      </c>
      <c r="S1546" s="22" t="e">
        <f>VLOOKUP($G1546,Temp!$A:$C,S$1,FALSE)</f>
        <v>#VALUE!</v>
      </c>
      <c r="T1546" s="22" t="e">
        <f>VLOOKUP($G1546,Temp!$A:$C,T$1,FALSE)</f>
        <v>#VALUE!</v>
      </c>
      <c r="U1546" s="22" t="e">
        <f>VLOOKUP($G1546,Temp!$A:$C,U$1,FALSE)</f>
        <v>#VALUE!</v>
      </c>
      <c r="V1546" s="22" t="e">
        <f>VLOOKUP($G1546,Temp!$A:$C,V$1,FALSE)</f>
        <v>#VALUE!</v>
      </c>
      <c r="W1546" s="22" t="e">
        <f>VLOOKUP($G1546,Temp!$A:$C,W$1,FALSE)</f>
        <v>#VALUE!</v>
      </c>
      <c r="X1546" s="22" t="e">
        <f>VLOOKUP($G1546,Temp!$A:$C,X$1,FALSE)</f>
        <v>#VALUE!</v>
      </c>
      <c r="Y1546" s="22">
        <f>VLOOKUP($G1546,Temp!$A:$C,Y$1,FALSE)</f>
        <v>24800</v>
      </c>
      <c r="Z1546" s="22">
        <f>VLOOKUP($G1546,Temp!$A:$C,Z$1,FALSE)</f>
        <v>1</v>
      </c>
      <c r="AA1546" s="22" t="e">
        <f>VLOOKUP($A1546,Searches!$A:$H,AA$1,FALSE)</f>
        <v>#N/A</v>
      </c>
      <c r="AB1546" s="22" t="e">
        <f>VLOOKUP($A1546,Searches!$A:$H,AB$1,FALSE)</f>
        <v>#N/A</v>
      </c>
      <c r="AC1546" s="22" t="e">
        <f>VLOOKUP($A1546,Searches!$A:$H,AC$1,FALSE)</f>
        <v>#N/A</v>
      </c>
      <c r="AD1546" s="22" t="e">
        <f>VLOOKUP($A1546,Searches!$A:$H,AD$1,FALSE)</f>
        <v>#N/A</v>
      </c>
      <c r="AE1546" s="22" t="e">
        <f>VLOOKUP($A1546,Searches!$A:$H,AE$1,FALSE)</f>
        <v>#N/A</v>
      </c>
      <c r="AF1546" s="22" t="e">
        <f>VLOOKUP($A1546,Searches!$A:$H,AF$1,FALSE)</f>
        <v>#N/A</v>
      </c>
      <c r="AG1546" s="22" t="e">
        <f>VLOOKUP($A1546,Searches!$A:$H,AG$1,FALSE)</f>
        <v>#N/A</v>
      </c>
      <c r="AH1546" s="22" t="str">
        <f>VLOOKUP($G1546,Temp!$D:$F,AH$1,FALSE)</f>
        <v>bit.ly</v>
      </c>
      <c r="AI1546" s="22" t="str">
        <f>VLOOKUP($G1546,Temp!$D:$F,AI$1,FALSE)</f>
        <v>Marketo</v>
      </c>
      <c r="AJ1546" s="22" t="str">
        <f>VLOOKUP($G1546,Temp!$D:$F,AJ$1,FALSE)</f>
        <v>WordPress</v>
      </c>
    </row>
    <row r="1547" spans="1:36" ht="16" x14ac:dyDescent="0.2">
      <c r="A1547" s="8" t="str">
        <f t="shared" si="24"/>
        <v>Jim Ensell HyperGrid - Public Cloud Experience, Everywhere</v>
      </c>
      <c r="B1547" s="8" t="s">
        <v>398</v>
      </c>
      <c r="C1547" s="8" t="s">
        <v>10383</v>
      </c>
      <c r="D1547" s="8" t="s">
        <v>42</v>
      </c>
      <c r="E1547" s="8" t="s">
        <v>634</v>
      </c>
      <c r="F1547" s="8" t="s">
        <v>10384</v>
      </c>
      <c r="G1547" s="8" t="s">
        <v>634</v>
      </c>
      <c r="H1547" s="22" t="e">
        <f>VLOOKUP($G1547,Temp!$A:$C,H$1,FALSE)</f>
        <v>#N/A</v>
      </c>
      <c r="I1547" s="22" t="e">
        <f>VLOOKUP($G1547,Temp!$A:$C,I$1,FALSE)</f>
        <v>#N/A</v>
      </c>
      <c r="J1547" s="22" t="e">
        <f>VLOOKUP($G1547,Temp!$A:$C,J$1,FALSE)</f>
        <v>#N/A</v>
      </c>
      <c r="K1547" s="22" t="e">
        <f>VLOOKUP($G1547,Temp!$A:$C,K$1,FALSE)</f>
        <v>#N/A</v>
      </c>
      <c r="L1547" s="22" t="e">
        <f>VLOOKUP($G1547,Temp!$A:$C,L$1,FALSE)</f>
        <v>#N/A</v>
      </c>
      <c r="M1547" s="22" t="e">
        <f>VLOOKUP($G1547,Temp!$A:$C,M$1,FALSE)</f>
        <v>#N/A</v>
      </c>
      <c r="N1547" s="22" t="e">
        <f>VLOOKUP($G1547,Temp!$A:$C,N$1,FALSE)</f>
        <v>#N/A</v>
      </c>
      <c r="O1547" s="22" t="e">
        <f>VLOOKUP($G1547,Temp!$A:$C,O$1,FALSE)</f>
        <v>#N/A</v>
      </c>
      <c r="P1547" s="22" t="e">
        <f>VLOOKUP($G1547,Temp!$A:$C,P$1,FALSE)</f>
        <v>#N/A</v>
      </c>
      <c r="Q1547" s="22" t="e">
        <f>VLOOKUP($G1547,Temp!$A:$C,Q$1,FALSE)</f>
        <v>#N/A</v>
      </c>
      <c r="R1547" s="22" t="e">
        <f>VLOOKUP($G1547,Temp!$A:$C,R$1,FALSE)</f>
        <v>#N/A</v>
      </c>
      <c r="S1547" s="22" t="e">
        <f>VLOOKUP($G1547,Temp!$A:$C,S$1,FALSE)</f>
        <v>#N/A</v>
      </c>
      <c r="T1547" s="22" t="e">
        <f>VLOOKUP($G1547,Temp!$A:$C,T$1,FALSE)</f>
        <v>#N/A</v>
      </c>
      <c r="U1547" s="22" t="e">
        <f>VLOOKUP($G1547,Temp!$A:$C,U$1,FALSE)</f>
        <v>#N/A</v>
      </c>
      <c r="V1547" s="22" t="e">
        <f>VLOOKUP($G1547,Temp!$A:$C,V$1,FALSE)</f>
        <v>#N/A</v>
      </c>
      <c r="W1547" s="22" t="e">
        <f>VLOOKUP($G1547,Temp!$A:$C,W$1,FALSE)</f>
        <v>#N/A</v>
      </c>
      <c r="X1547" s="22" t="e">
        <f>VLOOKUP($G1547,Temp!$A:$C,X$1,FALSE)</f>
        <v>#N/A</v>
      </c>
      <c r="Y1547" s="22" t="e">
        <f>VLOOKUP($G1547,Temp!$A:$C,Y$1,FALSE)</f>
        <v>#N/A</v>
      </c>
      <c r="Z1547" s="22" t="e">
        <f>VLOOKUP($G1547,Temp!$A:$C,Z$1,FALSE)</f>
        <v>#N/A</v>
      </c>
      <c r="AA1547" s="22" t="e">
        <f>VLOOKUP($A1547,Searches!$A:$H,AA$1,FALSE)</f>
        <v>#N/A</v>
      </c>
      <c r="AB1547" s="22" t="e">
        <f>VLOOKUP($A1547,Searches!$A:$H,AB$1,FALSE)</f>
        <v>#N/A</v>
      </c>
      <c r="AC1547" s="22" t="e">
        <f>VLOOKUP($A1547,Searches!$A:$H,AC$1,FALSE)</f>
        <v>#N/A</v>
      </c>
      <c r="AD1547" s="22" t="e">
        <f>VLOOKUP($A1547,Searches!$A:$H,AD$1,FALSE)</f>
        <v>#N/A</v>
      </c>
      <c r="AE1547" s="22" t="e">
        <f>VLOOKUP($A1547,Searches!$A:$H,AE$1,FALSE)</f>
        <v>#N/A</v>
      </c>
      <c r="AF1547" s="22" t="e">
        <f>VLOOKUP($A1547,Searches!$A:$H,AF$1,FALSE)</f>
        <v>#N/A</v>
      </c>
      <c r="AG1547" s="22" t="e">
        <f>VLOOKUP($A1547,Searches!$A:$H,AG$1,FALSE)</f>
        <v>#N/A</v>
      </c>
      <c r="AH1547" s="22" t="e">
        <f>VLOOKUP($G1547,Temp!$D:$F,AH$1,FALSE)</f>
        <v>#N/A</v>
      </c>
      <c r="AI1547" s="22" t="e">
        <f>VLOOKUP($G1547,Temp!$D:$F,AI$1,FALSE)</f>
        <v>#N/A</v>
      </c>
      <c r="AJ1547" s="22" t="e">
        <f>VLOOKUP($G1547,Temp!$D:$F,AJ$1,FALSE)</f>
        <v>#N/A</v>
      </c>
    </row>
    <row r="1548" spans="1:36" ht="16" x14ac:dyDescent="0.2">
      <c r="A1548" s="8" t="str">
        <f t="shared" si="24"/>
        <v>Pam Webber 99designs</v>
      </c>
      <c r="B1548" s="8" t="s">
        <v>10253</v>
      </c>
      <c r="C1548" s="8" t="s">
        <v>10254</v>
      </c>
      <c r="D1548" s="8" t="s">
        <v>42</v>
      </c>
      <c r="E1548" s="8" t="s">
        <v>10255</v>
      </c>
      <c r="F1548" s="8" t="s">
        <v>10256</v>
      </c>
      <c r="G1548" s="12" t="s">
        <v>9929</v>
      </c>
      <c r="H1548" s="22" t="str">
        <f>VLOOKUP($G1548,Temp!$A:$C,H$1,FALSE)</f>
        <v>99designs.com</v>
      </c>
      <c r="I1548" s="22" t="e">
        <f>VLOOKUP($G1548,Temp!$A:$C,I$1,FALSE)</f>
        <v>#VALUE!</v>
      </c>
      <c r="J1548" s="22" t="e">
        <f>VLOOKUP($G1548,Temp!$A:$C,J$1,FALSE)</f>
        <v>#VALUE!</v>
      </c>
      <c r="K1548" s="22" t="e">
        <f>VLOOKUP($G1548,Temp!$A:$C,K$1,FALSE)</f>
        <v>#VALUE!</v>
      </c>
      <c r="L1548" s="22" t="e">
        <f>VLOOKUP($G1548,Temp!$A:$C,L$1,FALSE)</f>
        <v>#VALUE!</v>
      </c>
      <c r="M1548" s="22" t="e">
        <f>VLOOKUP($G1548,Temp!$A:$C,M$1,FALSE)</f>
        <v>#VALUE!</v>
      </c>
      <c r="N1548" s="22" t="e">
        <f>VLOOKUP($G1548,Temp!$A:$C,N$1,FALSE)</f>
        <v>#VALUE!</v>
      </c>
      <c r="O1548" s="22" t="e">
        <f>VLOOKUP($G1548,Temp!$A:$C,O$1,FALSE)</f>
        <v>#VALUE!</v>
      </c>
      <c r="P1548" s="22" t="e">
        <f>VLOOKUP($G1548,Temp!$A:$C,P$1,FALSE)</f>
        <v>#VALUE!</v>
      </c>
      <c r="Q1548" s="22" t="e">
        <f>VLOOKUP($G1548,Temp!$A:$C,Q$1,FALSE)</f>
        <v>#VALUE!</v>
      </c>
      <c r="R1548" s="22" t="e">
        <f>VLOOKUP($G1548,Temp!$A:$C,R$1,FALSE)</f>
        <v>#VALUE!</v>
      </c>
      <c r="S1548" s="22" t="e">
        <f>VLOOKUP($G1548,Temp!$A:$C,S$1,FALSE)</f>
        <v>#VALUE!</v>
      </c>
      <c r="T1548" s="22" t="e">
        <f>VLOOKUP($G1548,Temp!$A:$C,T$1,FALSE)</f>
        <v>#VALUE!</v>
      </c>
      <c r="U1548" s="22" t="e">
        <f>VLOOKUP($G1548,Temp!$A:$C,U$1,FALSE)</f>
        <v>#VALUE!</v>
      </c>
      <c r="V1548" s="22" t="e">
        <f>VLOOKUP($G1548,Temp!$A:$C,V$1,FALSE)</f>
        <v>#VALUE!</v>
      </c>
      <c r="W1548" s="22" t="e">
        <f>VLOOKUP($G1548,Temp!$A:$C,W$1,FALSE)</f>
        <v>#VALUE!</v>
      </c>
      <c r="X1548" s="22" t="e">
        <f>VLOOKUP($G1548,Temp!$A:$C,X$1,FALSE)</f>
        <v>#VALUE!</v>
      </c>
      <c r="Y1548" s="22">
        <f>VLOOKUP($G1548,Temp!$A:$C,Y$1,FALSE)</f>
        <v>798000</v>
      </c>
      <c r="Z1548" s="22">
        <f>VLOOKUP($G1548,Temp!$A:$C,Z$1,FALSE)</f>
        <v>7300</v>
      </c>
      <c r="AA1548" s="22" t="str">
        <f>VLOOKUP($A1548,Searches!$A:$H,AA$1,FALSE)</f>
        <v>Pam Webber</v>
      </c>
      <c r="AB1548" s="22" t="str">
        <f>VLOOKUP($A1548,Searches!$A:$H,AB$1,FALSE)</f>
        <v>99designs</v>
      </c>
      <c r="AC1548" s="22" t="str">
        <f>VLOOKUP($A1548,Searches!$A:$H,AC$1,FALSE)</f>
        <v>Chief Marketing Officer</v>
      </c>
      <c r="AD1548" s="22" t="str">
        <f>VLOOKUP($A1548,Searches!$A:$H,AD$1,FALSE)</f>
        <v>2nd</v>
      </c>
      <c r="AE1548" s="22" t="str">
        <f>VLOOKUP($A1548,Searches!$A:$H,AE$1,FALSE)</f>
        <v/>
      </c>
      <c r="AF1548" s="22" t="str">
        <f>VLOOKUP($A1548,Searches!$A:$H,AF$1,FALSE)</f>
        <v>San Francisco Bay Area</v>
      </c>
      <c r="AG1548" s="22" t="str">
        <f>VLOOKUP($A1548,Searches!$A:$H,AG$1,FALSE)</f>
        <v>https://www.linkedin.com/sales/profile/21851,uQXR,NAME_SEARCH?moduleKey=peopleSearchResults&amp;pageKey=sales-search3-people-refinement&amp;contextId=60BC92C971D70515801E49D6842B0000&amp;requestId=ab789414-639b-43c8-88b1-6f560858d416&amp;action=CLICK&amp;target=urn%3Ali%3AsalesLead%3A(-1%2C21851)&amp;pageNumber=26&amp;targetEl=profilelink&amp;position=1&amp;trk=lss-serp-result-lead_photo</v>
      </c>
      <c r="AH1548" s="22" t="str">
        <f>VLOOKUP($G1548,Temp!$D:$F,AH$1,FALSE)</f>
        <v>99designs.com</v>
      </c>
      <c r="AI1548" s="22">
        <f>VLOOKUP($G1548,Temp!$D:$F,AI$1,FALSE)</f>
        <v>0</v>
      </c>
      <c r="AJ1548" s="22" t="str">
        <f>VLOOKUP($G1548,Temp!$D:$F,AJ$1,FALSE)</f>
        <v>WordPress</v>
      </c>
    </row>
    <row r="1549" spans="1:36" ht="16" x14ac:dyDescent="0.2">
      <c r="A1549" s="8" t="str">
        <f t="shared" si="24"/>
        <v>Mark Sarbiewski Kentik</v>
      </c>
      <c r="B1549" s="8" t="s">
        <v>476</v>
      </c>
      <c r="C1549" s="8" t="s">
        <v>10368</v>
      </c>
      <c r="D1549" s="8" t="s">
        <v>42</v>
      </c>
      <c r="E1549" s="8" t="s">
        <v>10369</v>
      </c>
      <c r="F1549" s="8" t="s">
        <v>10370</v>
      </c>
      <c r="G1549" s="12" t="s">
        <v>9936</v>
      </c>
      <c r="H1549" s="22" t="str">
        <f>VLOOKUP($G1549,Temp!$A:$C,H$1,FALSE)</f>
        <v>kentik.com</v>
      </c>
      <c r="I1549" s="22" t="e">
        <f>VLOOKUP($G1549,Temp!$A:$C,I$1,FALSE)</f>
        <v>#VALUE!</v>
      </c>
      <c r="J1549" s="22" t="e">
        <f>VLOOKUP($G1549,Temp!$A:$C,J$1,FALSE)</f>
        <v>#VALUE!</v>
      </c>
      <c r="K1549" s="22" t="e">
        <f>VLOOKUP($G1549,Temp!$A:$C,K$1,FALSE)</f>
        <v>#VALUE!</v>
      </c>
      <c r="L1549" s="22" t="e">
        <f>VLOOKUP($G1549,Temp!$A:$C,L$1,FALSE)</f>
        <v>#VALUE!</v>
      </c>
      <c r="M1549" s="22" t="e">
        <f>VLOOKUP($G1549,Temp!$A:$C,M$1,FALSE)</f>
        <v>#VALUE!</v>
      </c>
      <c r="N1549" s="22" t="e">
        <f>VLOOKUP($G1549,Temp!$A:$C,N$1,FALSE)</f>
        <v>#VALUE!</v>
      </c>
      <c r="O1549" s="22" t="e">
        <f>VLOOKUP($G1549,Temp!$A:$C,O$1,FALSE)</f>
        <v>#VALUE!</v>
      </c>
      <c r="P1549" s="22" t="e">
        <f>VLOOKUP($G1549,Temp!$A:$C,P$1,FALSE)</f>
        <v>#VALUE!</v>
      </c>
      <c r="Q1549" s="22" t="e">
        <f>VLOOKUP($G1549,Temp!$A:$C,Q$1,FALSE)</f>
        <v>#VALUE!</v>
      </c>
      <c r="R1549" s="22" t="e">
        <f>VLOOKUP($G1549,Temp!$A:$C,R$1,FALSE)</f>
        <v>#VALUE!</v>
      </c>
      <c r="S1549" s="22" t="e">
        <f>VLOOKUP($G1549,Temp!$A:$C,S$1,FALSE)</f>
        <v>#VALUE!</v>
      </c>
      <c r="T1549" s="22" t="e">
        <f>VLOOKUP($G1549,Temp!$A:$C,T$1,FALSE)</f>
        <v>#VALUE!</v>
      </c>
      <c r="U1549" s="22" t="e">
        <f>VLOOKUP($G1549,Temp!$A:$C,U$1,FALSE)</f>
        <v>#VALUE!</v>
      </c>
      <c r="V1549" s="22" t="e">
        <f>VLOOKUP($G1549,Temp!$A:$C,V$1,FALSE)</f>
        <v>#VALUE!</v>
      </c>
      <c r="W1549" s="22" t="e">
        <f>VLOOKUP($G1549,Temp!$A:$C,W$1,FALSE)</f>
        <v>#VALUE!</v>
      </c>
      <c r="X1549" s="22" t="e">
        <f>VLOOKUP($G1549,Temp!$A:$C,X$1,FALSE)</f>
        <v>#VALUE!</v>
      </c>
      <c r="Y1549" s="22">
        <f>VLOOKUP($G1549,Temp!$A:$C,Y$1,FALSE)</f>
        <v>2000</v>
      </c>
      <c r="Z1549" s="22">
        <f>VLOOKUP($G1549,Temp!$A:$C,Z$1,FALSE)</f>
        <v>3000</v>
      </c>
      <c r="AA1549" s="22" t="e">
        <f>VLOOKUP($A1549,Searches!$A:$H,AA$1,FALSE)</f>
        <v>#N/A</v>
      </c>
      <c r="AB1549" s="22" t="e">
        <f>VLOOKUP($A1549,Searches!$A:$H,AB$1,FALSE)</f>
        <v>#N/A</v>
      </c>
      <c r="AC1549" s="22" t="e">
        <f>VLOOKUP($A1549,Searches!$A:$H,AC$1,FALSE)</f>
        <v>#N/A</v>
      </c>
      <c r="AD1549" s="22" t="e">
        <f>VLOOKUP($A1549,Searches!$A:$H,AD$1,FALSE)</f>
        <v>#N/A</v>
      </c>
      <c r="AE1549" s="22" t="e">
        <f>VLOOKUP($A1549,Searches!$A:$H,AE$1,FALSE)</f>
        <v>#N/A</v>
      </c>
      <c r="AF1549" s="22" t="e">
        <f>VLOOKUP($A1549,Searches!$A:$H,AF$1,FALSE)</f>
        <v>#N/A</v>
      </c>
      <c r="AG1549" s="22" t="e">
        <f>VLOOKUP($A1549,Searches!$A:$H,AG$1,FALSE)</f>
        <v>#N/A</v>
      </c>
      <c r="AH1549" s="22" t="str">
        <f>VLOOKUP($G1549,Temp!$D:$F,AH$1,FALSE)</f>
        <v>kentik.com</v>
      </c>
      <c r="AI1549" s="22" t="str">
        <f>VLOOKUP($G1549,Temp!$D:$F,AI$1,FALSE)</f>
        <v>Marketo</v>
      </c>
      <c r="AJ1549" s="22" t="str">
        <f>VLOOKUP($G1549,Temp!$D:$F,AJ$1,FALSE)</f>
        <v>WordPress</v>
      </c>
    </row>
    <row r="1550" spans="1:36" ht="16" x14ac:dyDescent="0.2">
      <c r="A1550" s="8" t="str">
        <f t="shared" si="24"/>
        <v>Chris Orlando ScaleMatrix</v>
      </c>
      <c r="B1550" s="8" t="s">
        <v>89</v>
      </c>
      <c r="C1550" s="8" t="s">
        <v>2446</v>
      </c>
      <c r="D1550" s="8" t="s">
        <v>10392</v>
      </c>
      <c r="E1550" s="8" t="s">
        <v>10393</v>
      </c>
      <c r="F1550" s="8" t="s">
        <v>10394</v>
      </c>
      <c r="G1550" s="12" t="s">
        <v>9937</v>
      </c>
      <c r="H1550" s="22" t="str">
        <f>VLOOKUP($G1550,Temp!$A:$C,H$1,FALSE)</f>
        <v>ScaleMatrix.com</v>
      </c>
      <c r="I1550" s="22" t="e">
        <f>VLOOKUP($G1550,Temp!$A:$C,I$1,FALSE)</f>
        <v>#VALUE!</v>
      </c>
      <c r="J1550" s="22" t="e">
        <f>VLOOKUP($G1550,Temp!$A:$C,J$1,FALSE)</f>
        <v>#VALUE!</v>
      </c>
      <c r="K1550" s="22" t="e">
        <f>VLOOKUP($G1550,Temp!$A:$C,K$1,FALSE)</f>
        <v>#VALUE!</v>
      </c>
      <c r="L1550" s="22" t="e">
        <f>VLOOKUP($G1550,Temp!$A:$C,L$1,FALSE)</f>
        <v>#VALUE!</v>
      </c>
      <c r="M1550" s="22" t="e">
        <f>VLOOKUP($G1550,Temp!$A:$C,M$1,FALSE)</f>
        <v>#VALUE!</v>
      </c>
      <c r="N1550" s="22" t="e">
        <f>VLOOKUP($G1550,Temp!$A:$C,N$1,FALSE)</f>
        <v>#VALUE!</v>
      </c>
      <c r="O1550" s="22" t="e">
        <f>VLOOKUP($G1550,Temp!$A:$C,O$1,FALSE)</f>
        <v>#VALUE!</v>
      </c>
      <c r="P1550" s="22" t="e">
        <f>VLOOKUP($G1550,Temp!$A:$C,P$1,FALSE)</f>
        <v>#VALUE!</v>
      </c>
      <c r="Q1550" s="22" t="e">
        <f>VLOOKUP($G1550,Temp!$A:$C,Q$1,FALSE)</f>
        <v>#VALUE!</v>
      </c>
      <c r="R1550" s="22" t="e">
        <f>VLOOKUP($G1550,Temp!$A:$C,R$1,FALSE)</f>
        <v>#VALUE!</v>
      </c>
      <c r="S1550" s="22" t="e">
        <f>VLOOKUP($G1550,Temp!$A:$C,S$1,FALSE)</f>
        <v>#VALUE!</v>
      </c>
      <c r="T1550" s="22" t="e">
        <f>VLOOKUP($G1550,Temp!$A:$C,T$1,FALSE)</f>
        <v>#VALUE!</v>
      </c>
      <c r="U1550" s="22" t="e">
        <f>VLOOKUP($G1550,Temp!$A:$C,U$1,FALSE)</f>
        <v>#VALUE!</v>
      </c>
      <c r="V1550" s="22" t="e">
        <f>VLOOKUP($G1550,Temp!$A:$C,V$1,FALSE)</f>
        <v>#VALUE!</v>
      </c>
      <c r="W1550" s="22" t="e">
        <f>VLOOKUP($G1550,Temp!$A:$C,W$1,FALSE)</f>
        <v>#VALUE!</v>
      </c>
      <c r="X1550" s="22" t="e">
        <f>VLOOKUP($G1550,Temp!$A:$C,X$1,FALSE)</f>
        <v>#VALUE!</v>
      </c>
      <c r="Y1550" s="22">
        <f>VLOOKUP($G1550,Temp!$A:$C,Y$1,FALSE)</f>
        <v>2100</v>
      </c>
      <c r="Z1550" s="22">
        <f>VLOOKUP($G1550,Temp!$A:$C,Z$1,FALSE)</f>
        <v>630</v>
      </c>
      <c r="AA1550" s="22" t="e">
        <f>VLOOKUP($A1550,Searches!$A:$H,AA$1,FALSE)</f>
        <v>#N/A</v>
      </c>
      <c r="AB1550" s="22" t="e">
        <f>VLOOKUP($A1550,Searches!$A:$H,AB$1,FALSE)</f>
        <v>#N/A</v>
      </c>
      <c r="AC1550" s="22" t="e">
        <f>VLOOKUP($A1550,Searches!$A:$H,AC$1,FALSE)</f>
        <v>#N/A</v>
      </c>
      <c r="AD1550" s="22" t="e">
        <f>VLOOKUP($A1550,Searches!$A:$H,AD$1,FALSE)</f>
        <v>#N/A</v>
      </c>
      <c r="AE1550" s="22" t="e">
        <f>VLOOKUP($A1550,Searches!$A:$H,AE$1,FALSE)</f>
        <v>#N/A</v>
      </c>
      <c r="AF1550" s="22" t="e">
        <f>VLOOKUP($A1550,Searches!$A:$H,AF$1,FALSE)</f>
        <v>#N/A</v>
      </c>
      <c r="AG1550" s="22" t="e">
        <f>VLOOKUP($A1550,Searches!$A:$H,AG$1,FALSE)</f>
        <v>#N/A</v>
      </c>
      <c r="AH1550" s="22" t="str">
        <f>VLOOKUP($G1550,Temp!$D:$F,AH$1,FALSE)</f>
        <v>scalematrix.com</v>
      </c>
      <c r="AI1550" s="22">
        <f>VLOOKUP($G1550,Temp!$D:$F,AI$1,FALSE)</f>
        <v>0</v>
      </c>
      <c r="AJ1550" s="22" t="str">
        <f>VLOOKUP($G1550,Temp!$D:$F,AJ$1,FALSE)</f>
        <v>Drupal</v>
      </c>
    </row>
    <row r="1551" spans="1:36" ht="16" x14ac:dyDescent="0.2">
      <c r="A1551" s="8" t="str">
        <f t="shared" si="24"/>
        <v>Itamar Ankorion Attunity</v>
      </c>
      <c r="B1551" s="8" t="s">
        <v>6380</v>
      </c>
      <c r="C1551" s="8" t="s">
        <v>6381</v>
      </c>
      <c r="D1551" s="8" t="s">
        <v>42</v>
      </c>
      <c r="E1551" s="8" t="s">
        <v>6382</v>
      </c>
      <c r="F1551" s="8" t="s">
        <v>6383</v>
      </c>
      <c r="G1551" s="12" t="s">
        <v>6384</v>
      </c>
      <c r="H1551" s="22" t="str">
        <f>VLOOKUP($G1551,Temp!$A:$C,H$1,FALSE)</f>
        <v>attunity.com</v>
      </c>
      <c r="I1551" s="22" t="e">
        <f>VLOOKUP($G1551,Temp!$A:$C,I$1,FALSE)</f>
        <v>#VALUE!</v>
      </c>
      <c r="J1551" s="22" t="e">
        <f>VLOOKUP($G1551,Temp!$A:$C,J$1,FALSE)</f>
        <v>#VALUE!</v>
      </c>
      <c r="K1551" s="22" t="e">
        <f>VLOOKUP($G1551,Temp!$A:$C,K$1,FALSE)</f>
        <v>#VALUE!</v>
      </c>
      <c r="L1551" s="22" t="e">
        <f>VLOOKUP($G1551,Temp!$A:$C,L$1,FALSE)</f>
        <v>#VALUE!</v>
      </c>
      <c r="M1551" s="22" t="e">
        <f>VLOOKUP($G1551,Temp!$A:$C,M$1,FALSE)</f>
        <v>#VALUE!</v>
      </c>
      <c r="N1551" s="22" t="e">
        <f>VLOOKUP($G1551,Temp!$A:$C,N$1,FALSE)</f>
        <v>#VALUE!</v>
      </c>
      <c r="O1551" s="22" t="e">
        <f>VLOOKUP($G1551,Temp!$A:$C,O$1,FALSE)</f>
        <v>#VALUE!</v>
      </c>
      <c r="P1551" s="22" t="e">
        <f>VLOOKUP($G1551,Temp!$A:$C,P$1,FALSE)</f>
        <v>#VALUE!</v>
      </c>
      <c r="Q1551" s="22" t="e">
        <f>VLOOKUP($G1551,Temp!$A:$C,Q$1,FALSE)</f>
        <v>#VALUE!</v>
      </c>
      <c r="R1551" s="22" t="e">
        <f>VLOOKUP($G1551,Temp!$A:$C,R$1,FALSE)</f>
        <v>#VALUE!</v>
      </c>
      <c r="S1551" s="22" t="e">
        <f>VLOOKUP($G1551,Temp!$A:$C,S$1,FALSE)</f>
        <v>#VALUE!</v>
      </c>
      <c r="T1551" s="22" t="e">
        <f>VLOOKUP($G1551,Temp!$A:$C,T$1,FALSE)</f>
        <v>#VALUE!</v>
      </c>
      <c r="U1551" s="22" t="e">
        <f>VLOOKUP($G1551,Temp!$A:$C,U$1,FALSE)</f>
        <v>#VALUE!</v>
      </c>
      <c r="V1551" s="22" t="e">
        <f>VLOOKUP($G1551,Temp!$A:$C,V$1,FALSE)</f>
        <v>#VALUE!</v>
      </c>
      <c r="W1551" s="22" t="e">
        <f>VLOOKUP($G1551,Temp!$A:$C,W$1,FALSE)</f>
        <v>#VALUE!</v>
      </c>
      <c r="X1551" s="22" t="e">
        <f>VLOOKUP($G1551,Temp!$A:$C,X$1,FALSE)</f>
        <v>#VALUE!</v>
      </c>
      <c r="Y1551" s="22">
        <f>VLOOKUP($G1551,Temp!$A:$C,Y$1,FALSE)</f>
        <v>0</v>
      </c>
      <c r="Z1551" s="22">
        <f>VLOOKUP($G1551,Temp!$A:$C,Z$1,FALSE)</f>
        <v>0</v>
      </c>
      <c r="AA1551" s="22" t="str">
        <f>VLOOKUP($A1551,Searches!$A:$H,AA$1,FALSE)</f>
        <v>Itamar Ankorion</v>
      </c>
      <c r="AB1551" s="22" t="str">
        <f>VLOOKUP($A1551,Searches!$A:$H,AB$1,FALSE)</f>
        <v>Attunity</v>
      </c>
      <c r="AC1551" s="22" t="str">
        <f>VLOOKUP($A1551,Searches!$A:$H,AC$1,FALSE)</f>
        <v>Chief Marketing Officer</v>
      </c>
      <c r="AD1551" s="22" t="str">
        <f>VLOOKUP($A1551,Searches!$A:$H,AD$1,FALSE)</f>
        <v>2nd</v>
      </c>
      <c r="AE1551" s="22" t="str">
        <f>VLOOKUP($A1551,Searches!$A:$H,AE$1,FALSE)</f>
        <v>Open link</v>
      </c>
      <c r="AF1551" s="22" t="str">
        <f>VLOOKUP($A1551,Searches!$A:$H,AF$1,FALSE)</f>
        <v>Greater Boston Area</v>
      </c>
      <c r="AG1551" s="22" t="str">
        <f>VLOOKUP($A1551,Searches!$A:$H,AG$1,FALSE)</f>
        <v>https://www.linkedin.com/sales/profile/705449,b3T1,NAME_SEARCH?moduleKey=peopleSearchResults&amp;pageKey=sales-search3-people-refinement&amp;contextId=60BC92C971D70515801E49D6842B0000&amp;requestId=24284fbf-1ae4-4c41-b56e-4e4531bb67c8&amp;action=CLICK&amp;target=urn%3Ali%3AsalesLead%3A(-1%2C705449)&amp;pageNumber=20&amp;targetEl=profilelink&amp;position=13&amp;trk=lss-serp-result-lead_photo</v>
      </c>
      <c r="AH1551" s="22" t="str">
        <f>VLOOKUP($G1551,Temp!$D:$F,AH$1,FALSE)</f>
        <v>attunity.com</v>
      </c>
      <c r="AI1551" s="22" t="str">
        <f>VLOOKUP($G1551,Temp!$D:$F,AI$1,FALSE)</f>
        <v>Marketo</v>
      </c>
      <c r="AJ1551" s="22" t="str">
        <f>VLOOKUP($G1551,Temp!$D:$F,AJ$1,FALSE)</f>
        <v>WordPress</v>
      </c>
    </row>
    <row r="1552" spans="1:36" ht="16" x14ac:dyDescent="0.2">
      <c r="A1552" s="8" t="str">
        <f t="shared" si="24"/>
        <v>Mary Tetlow Collibra</v>
      </c>
      <c r="B1552" s="8" t="s">
        <v>5932</v>
      </c>
      <c r="C1552" s="8" t="s">
        <v>10400</v>
      </c>
      <c r="D1552" s="8" t="s">
        <v>10401</v>
      </c>
      <c r="E1552" s="8" t="s">
        <v>10402</v>
      </c>
      <c r="F1552" s="8" t="s">
        <v>10403</v>
      </c>
      <c r="G1552" s="12" t="s">
        <v>9951</v>
      </c>
      <c r="H1552" s="22" t="str">
        <f>VLOOKUP($G1552,Temp!$A:$C,H$1,FALSE)</f>
        <v>collibra.com</v>
      </c>
      <c r="I1552" s="22" t="e">
        <f>VLOOKUP($G1552,Temp!$A:$C,I$1,FALSE)</f>
        <v>#VALUE!</v>
      </c>
      <c r="J1552" s="22" t="e">
        <f>VLOOKUP($G1552,Temp!$A:$C,J$1,FALSE)</f>
        <v>#VALUE!</v>
      </c>
      <c r="K1552" s="22" t="e">
        <f>VLOOKUP($G1552,Temp!$A:$C,K$1,FALSE)</f>
        <v>#VALUE!</v>
      </c>
      <c r="L1552" s="22" t="e">
        <f>VLOOKUP($G1552,Temp!$A:$C,L$1,FALSE)</f>
        <v>#VALUE!</v>
      </c>
      <c r="M1552" s="22" t="e">
        <f>VLOOKUP($G1552,Temp!$A:$C,M$1,FALSE)</f>
        <v>#VALUE!</v>
      </c>
      <c r="N1552" s="22" t="e">
        <f>VLOOKUP($G1552,Temp!$A:$C,N$1,FALSE)</f>
        <v>#VALUE!</v>
      </c>
      <c r="O1552" s="22" t="e">
        <f>VLOOKUP($G1552,Temp!$A:$C,O$1,FALSE)</f>
        <v>#VALUE!</v>
      </c>
      <c r="P1552" s="22" t="e">
        <f>VLOOKUP($G1552,Temp!$A:$C,P$1,FALSE)</f>
        <v>#VALUE!</v>
      </c>
      <c r="Q1552" s="22" t="e">
        <f>VLOOKUP($G1552,Temp!$A:$C,Q$1,FALSE)</f>
        <v>#VALUE!</v>
      </c>
      <c r="R1552" s="22" t="e">
        <f>VLOOKUP($G1552,Temp!$A:$C,R$1,FALSE)</f>
        <v>#VALUE!</v>
      </c>
      <c r="S1552" s="22" t="e">
        <f>VLOOKUP($G1552,Temp!$A:$C,S$1,FALSE)</f>
        <v>#VALUE!</v>
      </c>
      <c r="T1552" s="22" t="e">
        <f>VLOOKUP($G1552,Temp!$A:$C,T$1,FALSE)</f>
        <v>#VALUE!</v>
      </c>
      <c r="U1552" s="22" t="e">
        <f>VLOOKUP($G1552,Temp!$A:$C,U$1,FALSE)</f>
        <v>#VALUE!</v>
      </c>
      <c r="V1552" s="22" t="e">
        <f>VLOOKUP($G1552,Temp!$A:$C,V$1,FALSE)</f>
        <v>#VALUE!</v>
      </c>
      <c r="W1552" s="22" t="e">
        <f>VLOOKUP($G1552,Temp!$A:$C,W$1,FALSE)</f>
        <v>#VALUE!</v>
      </c>
      <c r="X1552" s="22" t="e">
        <f>VLOOKUP($G1552,Temp!$A:$C,X$1,FALSE)</f>
        <v>#VALUE!</v>
      </c>
      <c r="Y1552" s="22">
        <f>VLOOKUP($G1552,Temp!$A:$C,Y$1,FALSE)</f>
        <v>0</v>
      </c>
      <c r="Z1552" s="22">
        <f>VLOOKUP($G1552,Temp!$A:$C,Z$1,FALSE)</f>
        <v>0</v>
      </c>
      <c r="AA1552" s="22" t="e">
        <f>VLOOKUP($A1552,Searches!$A:$H,AA$1,FALSE)</f>
        <v>#N/A</v>
      </c>
      <c r="AB1552" s="22" t="e">
        <f>VLOOKUP($A1552,Searches!$A:$H,AB$1,FALSE)</f>
        <v>#N/A</v>
      </c>
      <c r="AC1552" s="22" t="e">
        <f>VLOOKUP($A1552,Searches!$A:$H,AC$1,FALSE)</f>
        <v>#N/A</v>
      </c>
      <c r="AD1552" s="22" t="e">
        <f>VLOOKUP($A1552,Searches!$A:$H,AD$1,FALSE)</f>
        <v>#N/A</v>
      </c>
      <c r="AE1552" s="22" t="e">
        <f>VLOOKUP($A1552,Searches!$A:$H,AE$1,FALSE)</f>
        <v>#N/A</v>
      </c>
      <c r="AF1552" s="22" t="e">
        <f>VLOOKUP($A1552,Searches!$A:$H,AF$1,FALSE)</f>
        <v>#N/A</v>
      </c>
      <c r="AG1552" s="22" t="e">
        <f>VLOOKUP($A1552,Searches!$A:$H,AG$1,FALSE)</f>
        <v>#N/A</v>
      </c>
      <c r="AH1552" s="22" t="e">
        <f>VLOOKUP($G1552,Temp!$D:$F,AH$1,FALSE)</f>
        <v>#N/A</v>
      </c>
      <c r="AI1552" s="22" t="e">
        <f>VLOOKUP($G1552,Temp!$D:$F,AI$1,FALSE)</f>
        <v>#N/A</v>
      </c>
      <c r="AJ1552" s="22" t="e">
        <f>VLOOKUP($G1552,Temp!$D:$F,AJ$1,FALSE)</f>
        <v>#N/A</v>
      </c>
    </row>
    <row r="1553" spans="1:36" ht="16" x14ac:dyDescent="0.2">
      <c r="A1553" s="8" t="str">
        <f t="shared" si="24"/>
        <v>Michael Corcoran Information Builders</v>
      </c>
      <c r="B1553" s="8" t="s">
        <v>1203</v>
      </c>
      <c r="C1553" s="8" t="s">
        <v>10411</v>
      </c>
      <c r="D1553" s="8" t="s">
        <v>42</v>
      </c>
      <c r="E1553" s="8" t="s">
        <v>10412</v>
      </c>
      <c r="F1553" s="8" t="s">
        <v>10413</v>
      </c>
      <c r="G1553" s="12" t="s">
        <v>9953</v>
      </c>
      <c r="H1553" s="22" t="str">
        <f>VLOOKUP($G1553,Temp!$A:$C,H$1,FALSE)</f>
        <v>informationbuilders.com</v>
      </c>
      <c r="I1553" s="22" t="e">
        <f>VLOOKUP($G1553,Temp!$A:$C,I$1,FALSE)</f>
        <v>#VALUE!</v>
      </c>
      <c r="J1553" s="22" t="e">
        <f>VLOOKUP($G1553,Temp!$A:$C,J$1,FALSE)</f>
        <v>#VALUE!</v>
      </c>
      <c r="K1553" s="22" t="e">
        <f>VLOOKUP($G1553,Temp!$A:$C,K$1,FALSE)</f>
        <v>#VALUE!</v>
      </c>
      <c r="L1553" s="22" t="e">
        <f>VLOOKUP($G1553,Temp!$A:$C,L$1,FALSE)</f>
        <v>#VALUE!</v>
      </c>
      <c r="M1553" s="22" t="e">
        <f>VLOOKUP($G1553,Temp!$A:$C,M$1,FALSE)</f>
        <v>#VALUE!</v>
      </c>
      <c r="N1553" s="22" t="e">
        <f>VLOOKUP($G1553,Temp!$A:$C,N$1,FALSE)</f>
        <v>#VALUE!</v>
      </c>
      <c r="O1553" s="22" t="e">
        <f>VLOOKUP($G1553,Temp!$A:$C,O$1,FALSE)</f>
        <v>#VALUE!</v>
      </c>
      <c r="P1553" s="22" t="e">
        <f>VLOOKUP($G1553,Temp!$A:$C,P$1,FALSE)</f>
        <v>#VALUE!</v>
      </c>
      <c r="Q1553" s="22" t="e">
        <f>VLOOKUP($G1553,Temp!$A:$C,Q$1,FALSE)</f>
        <v>#VALUE!</v>
      </c>
      <c r="R1553" s="22" t="e">
        <f>VLOOKUP($G1553,Temp!$A:$C,R$1,FALSE)</f>
        <v>#VALUE!</v>
      </c>
      <c r="S1553" s="22" t="e">
        <f>VLOOKUP($G1553,Temp!$A:$C,S$1,FALSE)</f>
        <v>#VALUE!</v>
      </c>
      <c r="T1553" s="22" t="e">
        <f>VLOOKUP($G1553,Temp!$A:$C,T$1,FALSE)</f>
        <v>#VALUE!</v>
      </c>
      <c r="U1553" s="22" t="e">
        <f>VLOOKUP($G1553,Temp!$A:$C,U$1,FALSE)</f>
        <v>#VALUE!</v>
      </c>
      <c r="V1553" s="22" t="e">
        <f>VLOOKUP($G1553,Temp!$A:$C,V$1,FALSE)</f>
        <v>#VALUE!</v>
      </c>
      <c r="W1553" s="22" t="e">
        <f>VLOOKUP($G1553,Temp!$A:$C,W$1,FALSE)</f>
        <v>#VALUE!</v>
      </c>
      <c r="X1553" s="22" t="e">
        <f>VLOOKUP($G1553,Temp!$A:$C,X$1,FALSE)</f>
        <v>#VALUE!</v>
      </c>
      <c r="Y1553" s="22">
        <f>VLOOKUP($G1553,Temp!$A:$C,Y$1,FALSE)</f>
        <v>0</v>
      </c>
      <c r="Z1553" s="22">
        <f>VLOOKUP($G1553,Temp!$A:$C,Z$1,FALSE)</f>
        <v>0</v>
      </c>
      <c r="AA1553" s="22" t="e">
        <f>VLOOKUP($A1553,Searches!$A:$H,AA$1,FALSE)</f>
        <v>#N/A</v>
      </c>
      <c r="AB1553" s="22" t="e">
        <f>VLOOKUP($A1553,Searches!$A:$H,AB$1,FALSE)</f>
        <v>#N/A</v>
      </c>
      <c r="AC1553" s="22" t="e">
        <f>VLOOKUP($A1553,Searches!$A:$H,AC$1,FALSE)</f>
        <v>#N/A</v>
      </c>
      <c r="AD1553" s="22" t="e">
        <f>VLOOKUP($A1553,Searches!$A:$H,AD$1,FALSE)</f>
        <v>#N/A</v>
      </c>
      <c r="AE1553" s="22" t="e">
        <f>VLOOKUP($A1553,Searches!$A:$H,AE$1,FALSE)</f>
        <v>#N/A</v>
      </c>
      <c r="AF1553" s="22" t="e">
        <f>VLOOKUP($A1553,Searches!$A:$H,AF$1,FALSE)</f>
        <v>#N/A</v>
      </c>
      <c r="AG1553" s="22" t="e">
        <f>VLOOKUP($A1553,Searches!$A:$H,AG$1,FALSE)</f>
        <v>#N/A</v>
      </c>
      <c r="AH1553" s="22" t="str">
        <f>VLOOKUP($G1553,Temp!$D:$F,AH$1,FALSE)</f>
        <v>informationbuilders.com</v>
      </c>
      <c r="AI1553" s="22" t="str">
        <f>VLOOKUP($G1553,Temp!$D:$F,AI$1,FALSE)</f>
        <v>Pardot</v>
      </c>
      <c r="AJ1553" s="22" t="str">
        <f>VLOOKUP($G1553,Temp!$D:$F,AJ$1,FALSE)</f>
        <v>WordPress</v>
      </c>
    </row>
    <row r="1554" spans="1:36" ht="16" x14ac:dyDescent="0.2">
      <c r="A1554" s="8" t="str">
        <f t="shared" si="24"/>
        <v>Gabi Zijderveld Affectiva</v>
      </c>
      <c r="B1554" s="8" t="s">
        <v>8310</v>
      </c>
      <c r="C1554" s="8" t="s">
        <v>10419</v>
      </c>
      <c r="D1554" s="8" t="s">
        <v>42</v>
      </c>
      <c r="E1554" s="8" t="s">
        <v>10420</v>
      </c>
      <c r="F1554" s="8" t="s">
        <v>10421</v>
      </c>
      <c r="G1554" s="12" t="s">
        <v>10422</v>
      </c>
      <c r="H1554" s="22" t="e">
        <f>VLOOKUP($G1554,Temp!$A:$C,H$1,FALSE)</f>
        <v>#N/A</v>
      </c>
      <c r="I1554" s="22" t="e">
        <f>VLOOKUP($G1554,Temp!$A:$C,I$1,FALSE)</f>
        <v>#N/A</v>
      </c>
      <c r="J1554" s="22" t="e">
        <f>VLOOKUP($G1554,Temp!$A:$C,J$1,FALSE)</f>
        <v>#N/A</v>
      </c>
      <c r="K1554" s="22" t="e">
        <f>VLOOKUP($G1554,Temp!$A:$C,K$1,FALSE)</f>
        <v>#N/A</v>
      </c>
      <c r="L1554" s="22" t="e">
        <f>VLOOKUP($G1554,Temp!$A:$C,L$1,FALSE)</f>
        <v>#N/A</v>
      </c>
      <c r="M1554" s="22" t="e">
        <f>VLOOKUP($G1554,Temp!$A:$C,M$1,FALSE)</f>
        <v>#N/A</v>
      </c>
      <c r="N1554" s="22" t="e">
        <f>VLOOKUP($G1554,Temp!$A:$C,N$1,FALSE)</f>
        <v>#N/A</v>
      </c>
      <c r="O1554" s="22" t="e">
        <f>VLOOKUP($G1554,Temp!$A:$C,O$1,FALSE)</f>
        <v>#N/A</v>
      </c>
      <c r="P1554" s="22" t="e">
        <f>VLOOKUP($G1554,Temp!$A:$C,P$1,FALSE)</f>
        <v>#N/A</v>
      </c>
      <c r="Q1554" s="22" t="e">
        <f>VLOOKUP($G1554,Temp!$A:$C,Q$1,FALSE)</f>
        <v>#N/A</v>
      </c>
      <c r="R1554" s="22" t="e">
        <f>VLOOKUP($G1554,Temp!$A:$C,R$1,FALSE)</f>
        <v>#N/A</v>
      </c>
      <c r="S1554" s="22" t="e">
        <f>VLOOKUP($G1554,Temp!$A:$C,S$1,FALSE)</f>
        <v>#N/A</v>
      </c>
      <c r="T1554" s="22" t="e">
        <f>VLOOKUP($G1554,Temp!$A:$C,T$1,FALSE)</f>
        <v>#N/A</v>
      </c>
      <c r="U1554" s="22" t="e">
        <f>VLOOKUP($G1554,Temp!$A:$C,U$1,FALSE)</f>
        <v>#N/A</v>
      </c>
      <c r="V1554" s="22" t="e">
        <f>VLOOKUP($G1554,Temp!$A:$C,V$1,FALSE)</f>
        <v>#N/A</v>
      </c>
      <c r="W1554" s="22" t="e">
        <f>VLOOKUP($G1554,Temp!$A:$C,W$1,FALSE)</f>
        <v>#N/A</v>
      </c>
      <c r="X1554" s="22" t="e">
        <f>VLOOKUP($G1554,Temp!$A:$C,X$1,FALSE)</f>
        <v>#N/A</v>
      </c>
      <c r="Y1554" s="22" t="e">
        <f>VLOOKUP($G1554,Temp!$A:$C,Y$1,FALSE)</f>
        <v>#N/A</v>
      </c>
      <c r="Z1554" s="22" t="e">
        <f>VLOOKUP($G1554,Temp!$A:$C,Z$1,FALSE)</f>
        <v>#N/A</v>
      </c>
      <c r="AA1554" s="22" t="e">
        <f>VLOOKUP($A1554,Searches!$A:$H,AA$1,FALSE)</f>
        <v>#N/A</v>
      </c>
      <c r="AB1554" s="22" t="e">
        <f>VLOOKUP($A1554,Searches!$A:$H,AB$1,FALSE)</f>
        <v>#N/A</v>
      </c>
      <c r="AC1554" s="22" t="e">
        <f>VLOOKUP($A1554,Searches!$A:$H,AC$1,FALSE)</f>
        <v>#N/A</v>
      </c>
      <c r="AD1554" s="22" t="e">
        <f>VLOOKUP($A1554,Searches!$A:$H,AD$1,FALSE)</f>
        <v>#N/A</v>
      </c>
      <c r="AE1554" s="22" t="e">
        <f>VLOOKUP($A1554,Searches!$A:$H,AE$1,FALSE)</f>
        <v>#N/A</v>
      </c>
      <c r="AF1554" s="22" t="e">
        <f>VLOOKUP($A1554,Searches!$A:$H,AF$1,FALSE)</f>
        <v>#N/A</v>
      </c>
      <c r="AG1554" s="22" t="e">
        <f>VLOOKUP($A1554,Searches!$A:$H,AG$1,FALSE)</f>
        <v>#N/A</v>
      </c>
      <c r="AH1554" s="22" t="str">
        <f>VLOOKUP($G1554,Temp!$D:$F,AH$1,FALSE)</f>
        <v>affectiva.com</v>
      </c>
      <c r="AI1554" s="22">
        <f>VLOOKUP($G1554,Temp!$D:$F,AI$1,FALSE)</f>
        <v>0</v>
      </c>
      <c r="AJ1554" s="22" t="str">
        <f>VLOOKUP($G1554,Temp!$D:$F,AJ$1,FALSE)</f>
        <v>WordPress</v>
      </c>
    </row>
    <row r="1555" spans="1:36" ht="16" x14ac:dyDescent="0.2">
      <c r="A1555" s="8" t="str">
        <f t="shared" si="24"/>
        <v>Ted Schremp TiVo</v>
      </c>
      <c r="B1555" s="8" t="s">
        <v>4327</v>
      </c>
      <c r="C1555" s="8" t="s">
        <v>10427</v>
      </c>
      <c r="D1555" s="8" t="s">
        <v>42</v>
      </c>
      <c r="E1555" s="8" t="s">
        <v>10428</v>
      </c>
      <c r="F1555" s="8" t="s">
        <v>10429</v>
      </c>
      <c r="G1555" s="12" t="s">
        <v>9954</v>
      </c>
      <c r="H1555" s="22" t="str">
        <f>VLOOKUP($G1555,Temp!$A:$C,H$1,FALSE)</f>
        <v>tivo.com</v>
      </c>
      <c r="I1555" s="22" t="e">
        <f>VLOOKUP($G1555,Temp!$A:$C,I$1,FALSE)</f>
        <v>#VALUE!</v>
      </c>
      <c r="J1555" s="22" t="e">
        <f>VLOOKUP($G1555,Temp!$A:$C,J$1,FALSE)</f>
        <v>#VALUE!</v>
      </c>
      <c r="K1555" s="22" t="e">
        <f>VLOOKUP($G1555,Temp!$A:$C,K$1,FALSE)</f>
        <v>#VALUE!</v>
      </c>
      <c r="L1555" s="22" t="e">
        <f>VLOOKUP($G1555,Temp!$A:$C,L$1,FALSE)</f>
        <v>#VALUE!</v>
      </c>
      <c r="M1555" s="22" t="e">
        <f>VLOOKUP($G1555,Temp!$A:$C,M$1,FALSE)</f>
        <v>#VALUE!</v>
      </c>
      <c r="N1555" s="22" t="e">
        <f>VLOOKUP($G1555,Temp!$A:$C,N$1,FALSE)</f>
        <v>#VALUE!</v>
      </c>
      <c r="O1555" s="22" t="e">
        <f>VLOOKUP($G1555,Temp!$A:$C,O$1,FALSE)</f>
        <v>#VALUE!</v>
      </c>
      <c r="P1555" s="22" t="e">
        <f>VLOOKUP($G1555,Temp!$A:$C,P$1,FALSE)</f>
        <v>#VALUE!</v>
      </c>
      <c r="Q1555" s="22" t="e">
        <f>VLOOKUP($G1555,Temp!$A:$C,Q$1,FALSE)</f>
        <v>#VALUE!</v>
      </c>
      <c r="R1555" s="22" t="e">
        <f>VLOOKUP($G1555,Temp!$A:$C,R$1,FALSE)</f>
        <v>#VALUE!</v>
      </c>
      <c r="S1555" s="22" t="e">
        <f>VLOOKUP($G1555,Temp!$A:$C,S$1,FALSE)</f>
        <v>#VALUE!</v>
      </c>
      <c r="T1555" s="22" t="e">
        <f>VLOOKUP($G1555,Temp!$A:$C,T$1,FALSE)</f>
        <v>#VALUE!</v>
      </c>
      <c r="U1555" s="22" t="e">
        <f>VLOOKUP($G1555,Temp!$A:$C,U$1,FALSE)</f>
        <v>#VALUE!</v>
      </c>
      <c r="V1555" s="22" t="e">
        <f>VLOOKUP($G1555,Temp!$A:$C,V$1,FALSE)</f>
        <v>#VALUE!</v>
      </c>
      <c r="W1555" s="22" t="e">
        <f>VLOOKUP($G1555,Temp!$A:$C,W$1,FALSE)</f>
        <v>#VALUE!</v>
      </c>
      <c r="X1555" s="22" t="e">
        <f>VLOOKUP($G1555,Temp!$A:$C,X$1,FALSE)</f>
        <v>#VALUE!</v>
      </c>
      <c r="Y1555" s="22">
        <f>VLOOKUP($G1555,Temp!$A:$C,Y$1,FALSE)</f>
        <v>144000</v>
      </c>
      <c r="Z1555" s="22">
        <f>VLOOKUP($G1555,Temp!$A:$C,Z$1,FALSE)</f>
        <v>4400</v>
      </c>
      <c r="AA1555" s="22" t="e">
        <f>VLOOKUP($A1555,Searches!$A:$H,AA$1,FALSE)</f>
        <v>#N/A</v>
      </c>
      <c r="AB1555" s="22" t="e">
        <f>VLOOKUP($A1555,Searches!$A:$H,AB$1,FALSE)</f>
        <v>#N/A</v>
      </c>
      <c r="AC1555" s="22" t="e">
        <f>VLOOKUP($A1555,Searches!$A:$H,AC$1,FALSE)</f>
        <v>#N/A</v>
      </c>
      <c r="AD1555" s="22" t="e">
        <f>VLOOKUP($A1555,Searches!$A:$H,AD$1,FALSE)</f>
        <v>#N/A</v>
      </c>
      <c r="AE1555" s="22" t="e">
        <f>VLOOKUP($A1555,Searches!$A:$H,AE$1,FALSE)</f>
        <v>#N/A</v>
      </c>
      <c r="AF1555" s="22" t="e">
        <f>VLOOKUP($A1555,Searches!$A:$H,AF$1,FALSE)</f>
        <v>#N/A</v>
      </c>
      <c r="AG1555" s="22" t="e">
        <f>VLOOKUP($A1555,Searches!$A:$H,AG$1,FALSE)</f>
        <v>#N/A</v>
      </c>
      <c r="AH1555" s="22" t="str">
        <f>VLOOKUP($G1555,Temp!$D:$F,AH$1,FALSE)</f>
        <v>tivo.com</v>
      </c>
      <c r="AI1555" s="22">
        <f>VLOOKUP($G1555,Temp!$D:$F,AI$1,FALSE)</f>
        <v>0</v>
      </c>
      <c r="AJ1555" s="22" t="str">
        <f>VLOOKUP($G1555,Temp!$D:$F,AJ$1,FALSE)</f>
        <v>WordPress</v>
      </c>
    </row>
    <row r="1556" spans="1:36" ht="16" x14ac:dyDescent="0.2">
      <c r="A1556" s="8" t="str">
        <f t="shared" si="24"/>
        <v>Jeff Boehm NuoDB</v>
      </c>
      <c r="B1556" s="8" t="s">
        <v>2520</v>
      </c>
      <c r="C1556" s="8" t="s">
        <v>10435</v>
      </c>
      <c r="D1556" s="8" t="s">
        <v>42</v>
      </c>
      <c r="E1556" s="8" t="s">
        <v>10436</v>
      </c>
      <c r="F1556" s="8" t="s">
        <v>10437</v>
      </c>
      <c r="G1556" s="12" t="s">
        <v>9956</v>
      </c>
      <c r="H1556" s="22" t="str">
        <f>VLOOKUP($G1556,Temp!$A:$C,H$1,FALSE)</f>
        <v>nuodb.com</v>
      </c>
      <c r="I1556" s="22" t="e">
        <f>VLOOKUP($G1556,Temp!$A:$C,I$1,FALSE)</f>
        <v>#VALUE!</v>
      </c>
      <c r="J1556" s="22" t="e">
        <f>VLOOKUP($G1556,Temp!$A:$C,J$1,FALSE)</f>
        <v>#VALUE!</v>
      </c>
      <c r="K1556" s="22" t="e">
        <f>VLOOKUP($G1556,Temp!$A:$C,K$1,FALSE)</f>
        <v>#VALUE!</v>
      </c>
      <c r="L1556" s="22" t="e">
        <f>VLOOKUP($G1556,Temp!$A:$C,L$1,FALSE)</f>
        <v>#VALUE!</v>
      </c>
      <c r="M1556" s="22" t="e">
        <f>VLOOKUP($G1556,Temp!$A:$C,M$1,FALSE)</f>
        <v>#VALUE!</v>
      </c>
      <c r="N1556" s="22" t="e">
        <f>VLOOKUP($G1556,Temp!$A:$C,N$1,FALSE)</f>
        <v>#VALUE!</v>
      </c>
      <c r="O1556" s="22" t="e">
        <f>VLOOKUP($G1556,Temp!$A:$C,O$1,FALSE)</f>
        <v>#VALUE!</v>
      </c>
      <c r="P1556" s="22" t="e">
        <f>VLOOKUP($G1556,Temp!$A:$C,P$1,FALSE)</f>
        <v>#VALUE!</v>
      </c>
      <c r="Q1556" s="22" t="e">
        <f>VLOOKUP($G1556,Temp!$A:$C,Q$1,FALSE)</f>
        <v>#VALUE!</v>
      </c>
      <c r="R1556" s="22" t="e">
        <f>VLOOKUP($G1556,Temp!$A:$C,R$1,FALSE)</f>
        <v>#VALUE!</v>
      </c>
      <c r="S1556" s="22" t="e">
        <f>VLOOKUP($G1556,Temp!$A:$C,S$1,FALSE)</f>
        <v>#VALUE!</v>
      </c>
      <c r="T1556" s="22" t="e">
        <f>VLOOKUP($G1556,Temp!$A:$C,T$1,FALSE)</f>
        <v>#VALUE!</v>
      </c>
      <c r="U1556" s="22" t="e">
        <f>VLOOKUP($G1556,Temp!$A:$C,U$1,FALSE)</f>
        <v>#VALUE!</v>
      </c>
      <c r="V1556" s="22" t="e">
        <f>VLOOKUP($G1556,Temp!$A:$C,V$1,FALSE)</f>
        <v>#VALUE!</v>
      </c>
      <c r="W1556" s="22" t="e">
        <f>VLOOKUP($G1556,Temp!$A:$C,W$1,FALSE)</f>
        <v>#VALUE!</v>
      </c>
      <c r="X1556" s="22" t="e">
        <f>VLOOKUP($G1556,Temp!$A:$C,X$1,FALSE)</f>
        <v>#VALUE!</v>
      </c>
      <c r="Y1556" s="22">
        <f>VLOOKUP($G1556,Temp!$A:$C,Y$1,FALSE)</f>
        <v>5400</v>
      </c>
      <c r="Z1556" s="22">
        <f>VLOOKUP($G1556,Temp!$A:$C,Z$1,FALSE)</f>
        <v>5200</v>
      </c>
      <c r="AA1556" s="22" t="e">
        <f>VLOOKUP($A1556,Searches!$A:$H,AA$1,FALSE)</f>
        <v>#N/A</v>
      </c>
      <c r="AB1556" s="22" t="e">
        <f>VLOOKUP($A1556,Searches!$A:$H,AB$1,FALSE)</f>
        <v>#N/A</v>
      </c>
      <c r="AC1556" s="22" t="e">
        <f>VLOOKUP($A1556,Searches!$A:$H,AC$1,FALSE)</f>
        <v>#N/A</v>
      </c>
      <c r="AD1556" s="22" t="e">
        <f>VLOOKUP($A1556,Searches!$A:$H,AD$1,FALSE)</f>
        <v>#N/A</v>
      </c>
      <c r="AE1556" s="22" t="e">
        <f>VLOOKUP($A1556,Searches!$A:$H,AE$1,FALSE)</f>
        <v>#N/A</v>
      </c>
      <c r="AF1556" s="22" t="e">
        <f>VLOOKUP($A1556,Searches!$A:$H,AF$1,FALSE)</f>
        <v>#N/A</v>
      </c>
      <c r="AG1556" s="22" t="e">
        <f>VLOOKUP($A1556,Searches!$A:$H,AG$1,FALSE)</f>
        <v>#N/A</v>
      </c>
      <c r="AH1556" s="22" t="str">
        <f>VLOOKUP($G1556,Temp!$D:$F,AH$1,FALSE)</f>
        <v>nuodb.com</v>
      </c>
      <c r="AI1556" s="22" t="str">
        <f>VLOOKUP($G1556,Temp!$D:$F,AI$1,FALSE)</f>
        <v>Marketo</v>
      </c>
      <c r="AJ1556" s="22" t="str">
        <f>VLOOKUP($G1556,Temp!$D:$F,AJ$1,FALSE)</f>
        <v>Drupal</v>
      </c>
    </row>
    <row r="1557" spans="1:36" ht="16" x14ac:dyDescent="0.2">
      <c r="A1557" s="8" t="str">
        <f t="shared" si="24"/>
        <v>Aimee Miller AppFolio, Inc.</v>
      </c>
      <c r="B1557" s="8" t="s">
        <v>7164</v>
      </c>
      <c r="C1557" s="8" t="s">
        <v>1405</v>
      </c>
      <c r="D1557" s="8" t="s">
        <v>42</v>
      </c>
      <c r="E1557" s="8" t="s">
        <v>7165</v>
      </c>
      <c r="F1557" s="8" t="s">
        <v>7166</v>
      </c>
      <c r="G1557" s="12" t="s">
        <v>7167</v>
      </c>
      <c r="H1557" s="22" t="str">
        <f>VLOOKUP($G1557,Temp!$A:$C,H$1,FALSE)</f>
        <v>AppFolioinc.com</v>
      </c>
      <c r="I1557" s="22" t="e">
        <f>VLOOKUP($G1557,Temp!$A:$C,I$1,FALSE)</f>
        <v>#VALUE!</v>
      </c>
      <c r="J1557" s="22" t="e">
        <f>VLOOKUP($G1557,Temp!$A:$C,J$1,FALSE)</f>
        <v>#VALUE!</v>
      </c>
      <c r="K1557" s="22" t="e">
        <f>VLOOKUP($G1557,Temp!$A:$C,K$1,FALSE)</f>
        <v>#VALUE!</v>
      </c>
      <c r="L1557" s="22" t="e">
        <f>VLOOKUP($G1557,Temp!$A:$C,L$1,FALSE)</f>
        <v>#VALUE!</v>
      </c>
      <c r="M1557" s="22" t="e">
        <f>VLOOKUP($G1557,Temp!$A:$C,M$1,FALSE)</f>
        <v>#VALUE!</v>
      </c>
      <c r="N1557" s="22" t="e">
        <f>VLOOKUP($G1557,Temp!$A:$C,N$1,FALSE)</f>
        <v>#VALUE!</v>
      </c>
      <c r="O1557" s="22" t="e">
        <f>VLOOKUP($G1557,Temp!$A:$C,O$1,FALSE)</f>
        <v>#VALUE!</v>
      </c>
      <c r="P1557" s="22" t="e">
        <f>VLOOKUP($G1557,Temp!$A:$C,P$1,FALSE)</f>
        <v>#VALUE!</v>
      </c>
      <c r="Q1557" s="22" t="e">
        <f>VLOOKUP($G1557,Temp!$A:$C,Q$1,FALSE)</f>
        <v>#VALUE!</v>
      </c>
      <c r="R1557" s="22" t="e">
        <f>VLOOKUP($G1557,Temp!$A:$C,R$1,FALSE)</f>
        <v>#VALUE!</v>
      </c>
      <c r="S1557" s="22" t="e">
        <f>VLOOKUP($G1557,Temp!$A:$C,S$1,FALSE)</f>
        <v>#VALUE!</v>
      </c>
      <c r="T1557" s="22" t="e">
        <f>VLOOKUP($G1557,Temp!$A:$C,T$1,FALSE)</f>
        <v>#VALUE!</v>
      </c>
      <c r="U1557" s="22" t="e">
        <f>VLOOKUP($G1557,Temp!$A:$C,U$1,FALSE)</f>
        <v>#VALUE!</v>
      </c>
      <c r="V1557" s="22" t="e">
        <f>VLOOKUP($G1557,Temp!$A:$C,V$1,FALSE)</f>
        <v>#VALUE!</v>
      </c>
      <c r="W1557" s="22" t="e">
        <f>VLOOKUP($G1557,Temp!$A:$C,W$1,FALSE)</f>
        <v>#VALUE!</v>
      </c>
      <c r="X1557" s="22" t="e">
        <f>VLOOKUP($G1557,Temp!$A:$C,X$1,FALSE)</f>
        <v>#VALUE!</v>
      </c>
      <c r="Y1557" s="22">
        <f>VLOOKUP($G1557,Temp!$A:$C,Y$1,FALSE)</f>
        <v>2600</v>
      </c>
      <c r="Z1557" s="22">
        <f>VLOOKUP($G1557,Temp!$A:$C,Z$1,FALSE)</f>
        <v>0</v>
      </c>
      <c r="AA1557" s="22" t="e">
        <f>VLOOKUP($A1557,Searches!$A:$H,AA$1,FALSE)</f>
        <v>#N/A</v>
      </c>
      <c r="AB1557" s="22" t="e">
        <f>VLOOKUP($A1557,Searches!$A:$H,AB$1,FALSE)</f>
        <v>#N/A</v>
      </c>
      <c r="AC1557" s="22" t="e">
        <f>VLOOKUP($A1557,Searches!$A:$H,AC$1,FALSE)</f>
        <v>#N/A</v>
      </c>
      <c r="AD1557" s="22" t="e">
        <f>VLOOKUP($A1557,Searches!$A:$H,AD$1,FALSE)</f>
        <v>#N/A</v>
      </c>
      <c r="AE1557" s="22" t="e">
        <f>VLOOKUP($A1557,Searches!$A:$H,AE$1,FALSE)</f>
        <v>#N/A</v>
      </c>
      <c r="AF1557" s="22" t="e">
        <f>VLOOKUP($A1557,Searches!$A:$H,AF$1,FALSE)</f>
        <v>#N/A</v>
      </c>
      <c r="AG1557" s="22" t="e">
        <f>VLOOKUP($A1557,Searches!$A:$H,AG$1,FALSE)</f>
        <v>#N/A</v>
      </c>
      <c r="AH1557" s="22" t="e">
        <f>VLOOKUP($G1557,Temp!$D:$F,AH$1,FALSE)</f>
        <v>#N/A</v>
      </c>
      <c r="AI1557" s="22" t="e">
        <f>VLOOKUP($G1557,Temp!$D:$F,AI$1,FALSE)</f>
        <v>#N/A</v>
      </c>
      <c r="AJ1557" s="22" t="e">
        <f>VLOOKUP($G1557,Temp!$D:$F,AJ$1,FALSE)</f>
        <v>#N/A</v>
      </c>
    </row>
    <row r="1558" spans="1:36" ht="16" x14ac:dyDescent="0.2">
      <c r="A1558" s="8" t="str">
        <f t="shared" si="24"/>
        <v>Kamini Lane Tradesy</v>
      </c>
      <c r="B1558" s="8" t="s">
        <v>9968</v>
      </c>
      <c r="C1558" s="8" t="s">
        <v>872</v>
      </c>
      <c r="D1558" s="8" t="s">
        <v>42</v>
      </c>
      <c r="E1558" s="8" t="s">
        <v>9969</v>
      </c>
      <c r="F1558" s="8" t="s">
        <v>9970</v>
      </c>
      <c r="G1558" s="12" t="s">
        <v>9958</v>
      </c>
      <c r="H1558" s="22" t="str">
        <f>VLOOKUP($G1558,Temp!$A:$C,H$1,FALSE)</f>
        <v>tradesy.com</v>
      </c>
      <c r="I1558" s="22" t="e">
        <f>VLOOKUP($G1558,Temp!$A:$C,I$1,FALSE)</f>
        <v>#VALUE!</v>
      </c>
      <c r="J1558" s="22" t="e">
        <f>VLOOKUP($G1558,Temp!$A:$C,J$1,FALSE)</f>
        <v>#VALUE!</v>
      </c>
      <c r="K1558" s="22" t="e">
        <f>VLOOKUP($G1558,Temp!$A:$C,K$1,FALSE)</f>
        <v>#VALUE!</v>
      </c>
      <c r="L1558" s="22" t="e">
        <f>VLOOKUP($G1558,Temp!$A:$C,L$1,FALSE)</f>
        <v>#VALUE!</v>
      </c>
      <c r="M1558" s="22" t="e">
        <f>VLOOKUP($G1558,Temp!$A:$C,M$1,FALSE)</f>
        <v>#VALUE!</v>
      </c>
      <c r="N1558" s="22" t="e">
        <f>VLOOKUP($G1558,Temp!$A:$C,N$1,FALSE)</f>
        <v>#VALUE!</v>
      </c>
      <c r="O1558" s="22" t="e">
        <f>VLOOKUP($G1558,Temp!$A:$C,O$1,FALSE)</f>
        <v>#VALUE!</v>
      </c>
      <c r="P1558" s="22" t="e">
        <f>VLOOKUP($G1558,Temp!$A:$C,P$1,FALSE)</f>
        <v>#VALUE!</v>
      </c>
      <c r="Q1558" s="22" t="e">
        <f>VLOOKUP($G1558,Temp!$A:$C,Q$1,FALSE)</f>
        <v>#VALUE!</v>
      </c>
      <c r="R1558" s="22" t="e">
        <f>VLOOKUP($G1558,Temp!$A:$C,R$1,FALSE)</f>
        <v>#VALUE!</v>
      </c>
      <c r="S1558" s="22" t="e">
        <f>VLOOKUP($G1558,Temp!$A:$C,S$1,FALSE)</f>
        <v>#VALUE!</v>
      </c>
      <c r="T1558" s="22" t="e">
        <f>VLOOKUP($G1558,Temp!$A:$C,T$1,FALSE)</f>
        <v>#VALUE!</v>
      </c>
      <c r="U1558" s="22" t="e">
        <f>VLOOKUP($G1558,Temp!$A:$C,U$1,FALSE)</f>
        <v>#VALUE!</v>
      </c>
      <c r="V1558" s="22" t="e">
        <f>VLOOKUP($G1558,Temp!$A:$C,V$1,FALSE)</f>
        <v>#VALUE!</v>
      </c>
      <c r="W1558" s="22" t="e">
        <f>VLOOKUP($G1558,Temp!$A:$C,W$1,FALSE)</f>
        <v>#VALUE!</v>
      </c>
      <c r="X1558" s="22" t="e">
        <f>VLOOKUP($G1558,Temp!$A:$C,X$1,FALSE)</f>
        <v>#VALUE!</v>
      </c>
      <c r="Y1558" s="22">
        <f>VLOOKUP($G1558,Temp!$A:$C,Y$1,FALSE)</f>
        <v>1100000</v>
      </c>
      <c r="Z1558" s="22">
        <f>VLOOKUP($G1558,Temp!$A:$C,Z$1,FALSE)</f>
        <v>11000</v>
      </c>
      <c r="AA1558" s="22" t="e">
        <f>VLOOKUP($A1558,Searches!$A:$H,AA$1,FALSE)</f>
        <v>#N/A</v>
      </c>
      <c r="AB1558" s="22" t="e">
        <f>VLOOKUP($A1558,Searches!$A:$H,AB$1,FALSE)</f>
        <v>#N/A</v>
      </c>
      <c r="AC1558" s="22" t="e">
        <f>VLOOKUP($A1558,Searches!$A:$H,AC$1,FALSE)</f>
        <v>#N/A</v>
      </c>
      <c r="AD1558" s="22" t="e">
        <f>VLOOKUP($A1558,Searches!$A:$H,AD$1,FALSE)</f>
        <v>#N/A</v>
      </c>
      <c r="AE1558" s="22" t="e">
        <f>VLOOKUP($A1558,Searches!$A:$H,AE$1,FALSE)</f>
        <v>#N/A</v>
      </c>
      <c r="AF1558" s="22" t="e">
        <f>VLOOKUP($A1558,Searches!$A:$H,AF$1,FALSE)</f>
        <v>#N/A</v>
      </c>
      <c r="AG1558" s="22" t="e">
        <f>VLOOKUP($A1558,Searches!$A:$H,AG$1,FALSE)</f>
        <v>#N/A</v>
      </c>
      <c r="AH1558" s="22" t="e">
        <f>VLOOKUP($G1558,Temp!$D:$F,AH$1,FALSE)</f>
        <v>#N/A</v>
      </c>
      <c r="AI1558" s="22" t="e">
        <f>VLOOKUP($G1558,Temp!$D:$F,AI$1,FALSE)</f>
        <v>#N/A</v>
      </c>
      <c r="AJ1558" s="22" t="e">
        <f>VLOOKUP($G1558,Temp!$D:$F,AJ$1,FALSE)</f>
        <v>#N/A</v>
      </c>
    </row>
    <row r="1559" spans="1:36" ht="16" x14ac:dyDescent="0.2">
      <c r="A1559" s="8" t="str">
        <f t="shared" si="24"/>
        <v>Brian Fitzgerald Veracode</v>
      </c>
      <c r="B1559" s="8" t="s">
        <v>960</v>
      </c>
      <c r="C1559" s="8" t="s">
        <v>3847</v>
      </c>
      <c r="D1559" s="8" t="s">
        <v>42</v>
      </c>
      <c r="E1559" s="8" t="s">
        <v>634</v>
      </c>
      <c r="F1559" s="8" t="s">
        <v>10442</v>
      </c>
      <c r="G1559" s="8" t="s">
        <v>634</v>
      </c>
      <c r="H1559" s="22" t="e">
        <f>VLOOKUP($G1559,Temp!$A:$C,H$1,FALSE)</f>
        <v>#N/A</v>
      </c>
      <c r="I1559" s="22" t="e">
        <f>VLOOKUP($G1559,Temp!$A:$C,I$1,FALSE)</f>
        <v>#N/A</v>
      </c>
      <c r="J1559" s="22" t="e">
        <f>VLOOKUP($G1559,Temp!$A:$C,J$1,FALSE)</f>
        <v>#N/A</v>
      </c>
      <c r="K1559" s="22" t="e">
        <f>VLOOKUP($G1559,Temp!$A:$C,K$1,FALSE)</f>
        <v>#N/A</v>
      </c>
      <c r="L1559" s="22" t="e">
        <f>VLOOKUP($G1559,Temp!$A:$C,L$1,FALSE)</f>
        <v>#N/A</v>
      </c>
      <c r="M1559" s="22" t="e">
        <f>VLOOKUP($G1559,Temp!$A:$C,M$1,FALSE)</f>
        <v>#N/A</v>
      </c>
      <c r="N1559" s="22" t="e">
        <f>VLOOKUP($G1559,Temp!$A:$C,N$1,FALSE)</f>
        <v>#N/A</v>
      </c>
      <c r="O1559" s="22" t="e">
        <f>VLOOKUP($G1559,Temp!$A:$C,O$1,FALSE)</f>
        <v>#N/A</v>
      </c>
      <c r="P1559" s="22" t="e">
        <f>VLOOKUP($G1559,Temp!$A:$C,P$1,FALSE)</f>
        <v>#N/A</v>
      </c>
      <c r="Q1559" s="22" t="e">
        <f>VLOOKUP($G1559,Temp!$A:$C,Q$1,FALSE)</f>
        <v>#N/A</v>
      </c>
      <c r="R1559" s="22" t="e">
        <f>VLOOKUP($G1559,Temp!$A:$C,R$1,FALSE)</f>
        <v>#N/A</v>
      </c>
      <c r="S1559" s="22" t="e">
        <f>VLOOKUP($G1559,Temp!$A:$C,S$1,FALSE)</f>
        <v>#N/A</v>
      </c>
      <c r="T1559" s="22" t="e">
        <f>VLOOKUP($G1559,Temp!$A:$C,T$1,FALSE)</f>
        <v>#N/A</v>
      </c>
      <c r="U1559" s="22" t="e">
        <f>VLOOKUP($G1559,Temp!$A:$C,U$1,FALSE)</f>
        <v>#N/A</v>
      </c>
      <c r="V1559" s="22" t="e">
        <f>VLOOKUP($G1559,Temp!$A:$C,V$1,FALSE)</f>
        <v>#N/A</v>
      </c>
      <c r="W1559" s="22" t="e">
        <f>VLOOKUP($G1559,Temp!$A:$C,W$1,FALSE)</f>
        <v>#N/A</v>
      </c>
      <c r="X1559" s="22" t="e">
        <f>VLOOKUP($G1559,Temp!$A:$C,X$1,FALSE)</f>
        <v>#N/A</v>
      </c>
      <c r="Y1559" s="22" t="e">
        <f>VLOOKUP($G1559,Temp!$A:$C,Y$1,FALSE)</f>
        <v>#N/A</v>
      </c>
      <c r="Z1559" s="22" t="e">
        <f>VLOOKUP($G1559,Temp!$A:$C,Z$1,FALSE)</f>
        <v>#N/A</v>
      </c>
      <c r="AA1559" s="22" t="e">
        <f>VLOOKUP($A1559,Searches!$A:$H,AA$1,FALSE)</f>
        <v>#N/A</v>
      </c>
      <c r="AB1559" s="22" t="e">
        <f>VLOOKUP($A1559,Searches!$A:$H,AB$1,FALSE)</f>
        <v>#N/A</v>
      </c>
      <c r="AC1559" s="22" t="e">
        <f>VLOOKUP($A1559,Searches!$A:$H,AC$1,FALSE)</f>
        <v>#N/A</v>
      </c>
      <c r="AD1559" s="22" t="e">
        <f>VLOOKUP($A1559,Searches!$A:$H,AD$1,FALSE)</f>
        <v>#N/A</v>
      </c>
      <c r="AE1559" s="22" t="e">
        <f>VLOOKUP($A1559,Searches!$A:$H,AE$1,FALSE)</f>
        <v>#N/A</v>
      </c>
      <c r="AF1559" s="22" t="e">
        <f>VLOOKUP($A1559,Searches!$A:$H,AF$1,FALSE)</f>
        <v>#N/A</v>
      </c>
      <c r="AG1559" s="22" t="e">
        <f>VLOOKUP($A1559,Searches!$A:$H,AG$1,FALSE)</f>
        <v>#N/A</v>
      </c>
      <c r="AH1559" s="22" t="e">
        <f>VLOOKUP($G1559,Temp!$D:$F,AH$1,FALSE)</f>
        <v>#N/A</v>
      </c>
      <c r="AI1559" s="22" t="e">
        <f>VLOOKUP($G1559,Temp!$D:$F,AI$1,FALSE)</f>
        <v>#N/A</v>
      </c>
      <c r="AJ1559" s="22" t="e">
        <f>VLOOKUP($G1559,Temp!$D:$F,AJ$1,FALSE)</f>
        <v>#N/A</v>
      </c>
    </row>
    <row r="1560" spans="1:36" ht="16" x14ac:dyDescent="0.2">
      <c r="A1560" s="8" t="str">
        <f t="shared" si="24"/>
        <v>Alys Scott Salary.com</v>
      </c>
      <c r="B1560" s="8" t="s">
        <v>5718</v>
      </c>
      <c r="C1560" s="8" t="s">
        <v>737</v>
      </c>
      <c r="D1560" s="8" t="s">
        <v>42</v>
      </c>
      <c r="E1560" s="8" t="s">
        <v>5719</v>
      </c>
      <c r="F1560" s="12" t="s">
        <v>5720</v>
      </c>
      <c r="G1560" s="12" t="s">
        <v>5721</v>
      </c>
      <c r="H1560" s="22" t="str">
        <f>VLOOKUP($G1560,Temp!$A:$C,H$1,FALSE)</f>
        <v>salary.com</v>
      </c>
      <c r="I1560" s="22" t="e">
        <f>VLOOKUP($G1560,Temp!$A:$C,I$1,FALSE)</f>
        <v>#VALUE!</v>
      </c>
      <c r="J1560" s="22" t="e">
        <f>VLOOKUP($G1560,Temp!$A:$C,J$1,FALSE)</f>
        <v>#VALUE!</v>
      </c>
      <c r="K1560" s="22" t="e">
        <f>VLOOKUP($G1560,Temp!$A:$C,K$1,FALSE)</f>
        <v>#VALUE!</v>
      </c>
      <c r="L1560" s="22" t="e">
        <f>VLOOKUP($G1560,Temp!$A:$C,L$1,FALSE)</f>
        <v>#VALUE!</v>
      </c>
      <c r="M1560" s="22" t="e">
        <f>VLOOKUP($G1560,Temp!$A:$C,M$1,FALSE)</f>
        <v>#VALUE!</v>
      </c>
      <c r="N1560" s="22" t="e">
        <f>VLOOKUP($G1560,Temp!$A:$C,N$1,FALSE)</f>
        <v>#VALUE!</v>
      </c>
      <c r="O1560" s="22" t="e">
        <f>VLOOKUP($G1560,Temp!$A:$C,O$1,FALSE)</f>
        <v>#VALUE!</v>
      </c>
      <c r="P1560" s="22" t="e">
        <f>VLOOKUP($G1560,Temp!$A:$C,P$1,FALSE)</f>
        <v>#VALUE!</v>
      </c>
      <c r="Q1560" s="22" t="e">
        <f>VLOOKUP($G1560,Temp!$A:$C,Q$1,FALSE)</f>
        <v>#VALUE!</v>
      </c>
      <c r="R1560" s="22" t="e">
        <f>VLOOKUP($G1560,Temp!$A:$C,R$1,FALSE)</f>
        <v>#VALUE!</v>
      </c>
      <c r="S1560" s="22" t="e">
        <f>VLOOKUP($G1560,Temp!$A:$C,S$1,FALSE)</f>
        <v>#VALUE!</v>
      </c>
      <c r="T1560" s="22" t="e">
        <f>VLOOKUP($G1560,Temp!$A:$C,T$1,FALSE)</f>
        <v>#VALUE!</v>
      </c>
      <c r="U1560" s="22" t="e">
        <f>VLOOKUP($G1560,Temp!$A:$C,U$1,FALSE)</f>
        <v>#VALUE!</v>
      </c>
      <c r="V1560" s="22" t="e">
        <f>VLOOKUP($G1560,Temp!$A:$C,V$1,FALSE)</f>
        <v>#VALUE!</v>
      </c>
      <c r="W1560" s="22" t="e">
        <f>VLOOKUP($G1560,Temp!$A:$C,W$1,FALSE)</f>
        <v>#VALUE!</v>
      </c>
      <c r="X1560" s="22" t="e">
        <f>VLOOKUP($G1560,Temp!$A:$C,X$1,FALSE)</f>
        <v>#VALUE!</v>
      </c>
      <c r="Y1560" s="22">
        <f>VLOOKUP($G1560,Temp!$A:$C,Y$1,FALSE)</f>
        <v>11300000</v>
      </c>
      <c r="Z1560" s="22">
        <f>VLOOKUP($G1560,Temp!$A:$C,Z$1,FALSE)</f>
        <v>3</v>
      </c>
      <c r="AA1560" s="22" t="e">
        <f>VLOOKUP($A1560,Searches!$A:$H,AA$1,FALSE)</f>
        <v>#N/A</v>
      </c>
      <c r="AB1560" s="22" t="e">
        <f>VLOOKUP($A1560,Searches!$A:$H,AB$1,FALSE)</f>
        <v>#N/A</v>
      </c>
      <c r="AC1560" s="22" t="e">
        <f>VLOOKUP($A1560,Searches!$A:$H,AC$1,FALSE)</f>
        <v>#N/A</v>
      </c>
      <c r="AD1560" s="22" t="e">
        <f>VLOOKUP($A1560,Searches!$A:$H,AD$1,FALSE)</f>
        <v>#N/A</v>
      </c>
      <c r="AE1560" s="22" t="e">
        <f>VLOOKUP($A1560,Searches!$A:$H,AE$1,FALSE)</f>
        <v>#N/A</v>
      </c>
      <c r="AF1560" s="22" t="e">
        <f>VLOOKUP($A1560,Searches!$A:$H,AF$1,FALSE)</f>
        <v>#N/A</v>
      </c>
      <c r="AG1560" s="22" t="e">
        <f>VLOOKUP($A1560,Searches!$A:$H,AG$1,FALSE)</f>
        <v>#N/A</v>
      </c>
      <c r="AH1560" s="22" t="str">
        <f>VLOOKUP($G1560,Temp!$D:$F,AH$1,FALSE)</f>
        <v>salary.com</v>
      </c>
      <c r="AI1560" s="22">
        <f>VLOOKUP($G1560,Temp!$D:$F,AI$1,FALSE)</f>
        <v>0</v>
      </c>
      <c r="AJ1560" s="22" t="str">
        <f>VLOOKUP($G1560,Temp!$D:$F,AJ$1,FALSE)</f>
        <v>WordPress</v>
      </c>
    </row>
    <row r="1561" spans="1:36" ht="16" x14ac:dyDescent="0.2">
      <c r="A1561" s="8" t="str">
        <f t="shared" si="24"/>
        <v>Vinit Doshi Sabre Corporation</v>
      </c>
      <c r="B1561" s="8" t="s">
        <v>10443</v>
      </c>
      <c r="C1561" s="8" t="s">
        <v>10444</v>
      </c>
      <c r="D1561" s="8" t="s">
        <v>10445</v>
      </c>
      <c r="E1561" s="8" t="s">
        <v>10446</v>
      </c>
      <c r="F1561" s="8" t="s">
        <v>10447</v>
      </c>
      <c r="G1561" s="12" t="s">
        <v>9963</v>
      </c>
      <c r="H1561" s="22" t="str">
        <f>VLOOKUP($G1561,Temp!$A:$C,H$1,FALSE)</f>
        <v>sabre.com</v>
      </c>
      <c r="I1561" s="22" t="e">
        <f>VLOOKUP($G1561,Temp!$A:$C,I$1,FALSE)</f>
        <v>#VALUE!</v>
      </c>
      <c r="J1561" s="22" t="e">
        <f>VLOOKUP($G1561,Temp!$A:$C,J$1,FALSE)</f>
        <v>#VALUE!</v>
      </c>
      <c r="K1561" s="22" t="e">
        <f>VLOOKUP($G1561,Temp!$A:$C,K$1,FALSE)</f>
        <v>#VALUE!</v>
      </c>
      <c r="L1561" s="22" t="e">
        <f>VLOOKUP($G1561,Temp!$A:$C,L$1,FALSE)</f>
        <v>#VALUE!</v>
      </c>
      <c r="M1561" s="22" t="e">
        <f>VLOOKUP($G1561,Temp!$A:$C,M$1,FALSE)</f>
        <v>#VALUE!</v>
      </c>
      <c r="N1561" s="22" t="e">
        <f>VLOOKUP($G1561,Temp!$A:$C,N$1,FALSE)</f>
        <v>#VALUE!</v>
      </c>
      <c r="O1561" s="22" t="e">
        <f>VLOOKUP($G1561,Temp!$A:$C,O$1,FALSE)</f>
        <v>#VALUE!</v>
      </c>
      <c r="P1561" s="22" t="e">
        <f>VLOOKUP($G1561,Temp!$A:$C,P$1,FALSE)</f>
        <v>#VALUE!</v>
      </c>
      <c r="Q1561" s="22" t="e">
        <f>VLOOKUP($G1561,Temp!$A:$C,Q$1,FALSE)</f>
        <v>#VALUE!</v>
      </c>
      <c r="R1561" s="22" t="e">
        <f>VLOOKUP($G1561,Temp!$A:$C,R$1,FALSE)</f>
        <v>#VALUE!</v>
      </c>
      <c r="S1561" s="22" t="e">
        <f>VLOOKUP($G1561,Temp!$A:$C,S$1,FALSE)</f>
        <v>#VALUE!</v>
      </c>
      <c r="T1561" s="22" t="e">
        <f>VLOOKUP($G1561,Temp!$A:$C,T$1,FALSE)</f>
        <v>#VALUE!</v>
      </c>
      <c r="U1561" s="22" t="e">
        <f>VLOOKUP($G1561,Temp!$A:$C,U$1,FALSE)</f>
        <v>#VALUE!</v>
      </c>
      <c r="V1561" s="22" t="e">
        <f>VLOOKUP($G1561,Temp!$A:$C,V$1,FALSE)</f>
        <v>#VALUE!</v>
      </c>
      <c r="W1561" s="22" t="e">
        <f>VLOOKUP($G1561,Temp!$A:$C,W$1,FALSE)</f>
        <v>#VALUE!</v>
      </c>
      <c r="X1561" s="22" t="e">
        <f>VLOOKUP($G1561,Temp!$A:$C,X$1,FALSE)</f>
        <v>#VALUE!</v>
      </c>
      <c r="Y1561" s="22">
        <f>VLOOKUP($G1561,Temp!$A:$C,Y$1,FALSE)</f>
        <v>19100</v>
      </c>
      <c r="Z1561" s="22">
        <f>VLOOKUP($G1561,Temp!$A:$C,Z$1,FALSE)</f>
        <v>266</v>
      </c>
      <c r="AA1561" s="22" t="e">
        <f>VLOOKUP($A1561,Searches!$A:$H,AA$1,FALSE)</f>
        <v>#N/A</v>
      </c>
      <c r="AB1561" s="22" t="e">
        <f>VLOOKUP($A1561,Searches!$A:$H,AB$1,FALSE)</f>
        <v>#N/A</v>
      </c>
      <c r="AC1561" s="22" t="e">
        <f>VLOOKUP($A1561,Searches!$A:$H,AC$1,FALSE)</f>
        <v>#N/A</v>
      </c>
      <c r="AD1561" s="22" t="e">
        <f>VLOOKUP($A1561,Searches!$A:$H,AD$1,FALSE)</f>
        <v>#N/A</v>
      </c>
      <c r="AE1561" s="22" t="e">
        <f>VLOOKUP($A1561,Searches!$A:$H,AE$1,FALSE)</f>
        <v>#N/A</v>
      </c>
      <c r="AF1561" s="22" t="e">
        <f>VLOOKUP($A1561,Searches!$A:$H,AF$1,FALSE)</f>
        <v>#N/A</v>
      </c>
      <c r="AG1561" s="22" t="e">
        <f>VLOOKUP($A1561,Searches!$A:$H,AG$1,FALSE)</f>
        <v>#N/A</v>
      </c>
      <c r="AH1561" s="22" t="e">
        <f>VLOOKUP($G1561,Temp!$D:$F,AH$1,FALSE)</f>
        <v>#N/A</v>
      </c>
      <c r="AI1561" s="22" t="e">
        <f>VLOOKUP($G1561,Temp!$D:$F,AI$1,FALSE)</f>
        <v>#N/A</v>
      </c>
      <c r="AJ1561" s="22" t="e">
        <f>VLOOKUP($G1561,Temp!$D:$F,AJ$1,FALSE)</f>
        <v>#N/A</v>
      </c>
    </row>
    <row r="1562" spans="1:36" ht="16" x14ac:dyDescent="0.2">
      <c r="A1562" s="8" t="str">
        <f t="shared" si="24"/>
        <v>Josh Epstein Kaminario</v>
      </c>
      <c r="B1562" s="8" t="s">
        <v>701</v>
      </c>
      <c r="C1562" s="8" t="s">
        <v>6539</v>
      </c>
      <c r="D1562" s="8" t="s">
        <v>42</v>
      </c>
      <c r="E1562" s="8" t="s">
        <v>6540</v>
      </c>
      <c r="F1562" s="8" t="s">
        <v>6541</v>
      </c>
      <c r="G1562" s="12" t="s">
        <v>6542</v>
      </c>
      <c r="H1562" s="22" t="str">
        <f>VLOOKUP($G1562,Temp!$A:$C,H$1,FALSE)</f>
        <v>kaminario.com</v>
      </c>
      <c r="I1562" s="22" t="e">
        <f>VLOOKUP($G1562,Temp!$A:$C,I$1,FALSE)</f>
        <v>#VALUE!</v>
      </c>
      <c r="J1562" s="22" t="e">
        <f>VLOOKUP($G1562,Temp!$A:$C,J$1,FALSE)</f>
        <v>#VALUE!</v>
      </c>
      <c r="K1562" s="22" t="e">
        <f>VLOOKUP($G1562,Temp!$A:$C,K$1,FALSE)</f>
        <v>#VALUE!</v>
      </c>
      <c r="L1562" s="22" t="e">
        <f>VLOOKUP($G1562,Temp!$A:$C,L$1,FALSE)</f>
        <v>#VALUE!</v>
      </c>
      <c r="M1562" s="22" t="e">
        <f>VLOOKUP($G1562,Temp!$A:$C,M$1,FALSE)</f>
        <v>#VALUE!</v>
      </c>
      <c r="N1562" s="22" t="e">
        <f>VLOOKUP($G1562,Temp!$A:$C,N$1,FALSE)</f>
        <v>#VALUE!</v>
      </c>
      <c r="O1562" s="22" t="e">
        <f>VLOOKUP($G1562,Temp!$A:$C,O$1,FALSE)</f>
        <v>#VALUE!</v>
      </c>
      <c r="P1562" s="22" t="e">
        <f>VLOOKUP($G1562,Temp!$A:$C,P$1,FALSE)</f>
        <v>#VALUE!</v>
      </c>
      <c r="Q1562" s="22" t="e">
        <f>VLOOKUP($G1562,Temp!$A:$C,Q$1,FALSE)</f>
        <v>#VALUE!</v>
      </c>
      <c r="R1562" s="22" t="e">
        <f>VLOOKUP($G1562,Temp!$A:$C,R$1,FALSE)</f>
        <v>#VALUE!</v>
      </c>
      <c r="S1562" s="22" t="e">
        <f>VLOOKUP($G1562,Temp!$A:$C,S$1,FALSE)</f>
        <v>#VALUE!</v>
      </c>
      <c r="T1562" s="22" t="e">
        <f>VLOOKUP($G1562,Temp!$A:$C,T$1,FALSE)</f>
        <v>#VALUE!</v>
      </c>
      <c r="U1562" s="22" t="e">
        <f>VLOOKUP($G1562,Temp!$A:$C,U$1,FALSE)</f>
        <v>#VALUE!</v>
      </c>
      <c r="V1562" s="22" t="e">
        <f>VLOOKUP($G1562,Temp!$A:$C,V$1,FALSE)</f>
        <v>#VALUE!</v>
      </c>
      <c r="W1562" s="22" t="e">
        <f>VLOOKUP($G1562,Temp!$A:$C,W$1,FALSE)</f>
        <v>#VALUE!</v>
      </c>
      <c r="X1562" s="22" t="e">
        <f>VLOOKUP($G1562,Temp!$A:$C,X$1,FALSE)</f>
        <v>#VALUE!</v>
      </c>
      <c r="Y1562" s="22">
        <f>VLOOKUP($G1562,Temp!$A:$C,Y$1,FALSE)</f>
        <v>4600</v>
      </c>
      <c r="Z1562" s="22">
        <f>VLOOKUP($G1562,Temp!$A:$C,Z$1,FALSE)</f>
        <v>7000</v>
      </c>
      <c r="AA1562" s="22" t="e">
        <f>VLOOKUP($A1562,Searches!$A:$H,AA$1,FALSE)</f>
        <v>#N/A</v>
      </c>
      <c r="AB1562" s="22" t="e">
        <f>VLOOKUP($A1562,Searches!$A:$H,AB$1,FALSE)</f>
        <v>#N/A</v>
      </c>
      <c r="AC1562" s="22" t="e">
        <f>VLOOKUP($A1562,Searches!$A:$H,AC$1,FALSE)</f>
        <v>#N/A</v>
      </c>
      <c r="AD1562" s="22" t="e">
        <f>VLOOKUP($A1562,Searches!$A:$H,AD$1,FALSE)</f>
        <v>#N/A</v>
      </c>
      <c r="AE1562" s="22" t="e">
        <f>VLOOKUP($A1562,Searches!$A:$H,AE$1,FALSE)</f>
        <v>#N/A</v>
      </c>
      <c r="AF1562" s="22" t="e">
        <f>VLOOKUP($A1562,Searches!$A:$H,AF$1,FALSE)</f>
        <v>#N/A</v>
      </c>
      <c r="AG1562" s="22" t="e">
        <f>VLOOKUP($A1562,Searches!$A:$H,AG$1,FALSE)</f>
        <v>#N/A</v>
      </c>
      <c r="AH1562" s="22" t="str">
        <f>VLOOKUP($G1562,Temp!$D:$F,AH$1,FALSE)</f>
        <v>kaminario.com</v>
      </c>
      <c r="AI1562" s="22">
        <f>VLOOKUP($G1562,Temp!$D:$F,AI$1,FALSE)</f>
        <v>0</v>
      </c>
      <c r="AJ1562" s="22" t="str">
        <f>VLOOKUP($G1562,Temp!$D:$F,AJ$1,FALSE)</f>
        <v>WordPress</v>
      </c>
    </row>
    <row r="1563" spans="1:36" ht="16" x14ac:dyDescent="0.2">
      <c r="A1563" s="8" t="str">
        <f t="shared" si="24"/>
        <v>Mandira Mehra MRI Software</v>
      </c>
      <c r="B1563" s="8" t="s">
        <v>7414</v>
      </c>
      <c r="C1563" s="8" t="s">
        <v>7415</v>
      </c>
      <c r="D1563" s="8" t="s">
        <v>42</v>
      </c>
      <c r="E1563" s="8" t="s">
        <v>7416</v>
      </c>
      <c r="F1563" s="8" t="s">
        <v>7417</v>
      </c>
      <c r="G1563" s="12" t="s">
        <v>7418</v>
      </c>
      <c r="H1563" s="22" t="str">
        <f>VLOOKUP($G1563,Temp!$A:$C,H$1,FALSE)</f>
        <v>mrisoftware.com</v>
      </c>
      <c r="I1563" s="22" t="e">
        <f>VLOOKUP($G1563,Temp!$A:$C,I$1,FALSE)</f>
        <v>#VALUE!</v>
      </c>
      <c r="J1563" s="22" t="e">
        <f>VLOOKUP($G1563,Temp!$A:$C,J$1,FALSE)</f>
        <v>#VALUE!</v>
      </c>
      <c r="K1563" s="22" t="e">
        <f>VLOOKUP($G1563,Temp!$A:$C,K$1,FALSE)</f>
        <v>#VALUE!</v>
      </c>
      <c r="L1563" s="22" t="e">
        <f>VLOOKUP($G1563,Temp!$A:$C,L$1,FALSE)</f>
        <v>#VALUE!</v>
      </c>
      <c r="M1563" s="22" t="e">
        <f>VLOOKUP($G1563,Temp!$A:$C,M$1,FALSE)</f>
        <v>#VALUE!</v>
      </c>
      <c r="N1563" s="22" t="e">
        <f>VLOOKUP($G1563,Temp!$A:$C,N$1,FALSE)</f>
        <v>#VALUE!</v>
      </c>
      <c r="O1563" s="22" t="e">
        <f>VLOOKUP($G1563,Temp!$A:$C,O$1,FALSE)</f>
        <v>#VALUE!</v>
      </c>
      <c r="P1563" s="22" t="e">
        <f>VLOOKUP($G1563,Temp!$A:$C,P$1,FALSE)</f>
        <v>#VALUE!</v>
      </c>
      <c r="Q1563" s="22" t="e">
        <f>VLOOKUP($G1563,Temp!$A:$C,Q$1,FALSE)</f>
        <v>#VALUE!</v>
      </c>
      <c r="R1563" s="22" t="e">
        <f>VLOOKUP($G1563,Temp!$A:$C,R$1,FALSE)</f>
        <v>#VALUE!</v>
      </c>
      <c r="S1563" s="22" t="e">
        <f>VLOOKUP($G1563,Temp!$A:$C,S$1,FALSE)</f>
        <v>#VALUE!</v>
      </c>
      <c r="T1563" s="22" t="e">
        <f>VLOOKUP($G1563,Temp!$A:$C,T$1,FALSE)</f>
        <v>#VALUE!</v>
      </c>
      <c r="U1563" s="22" t="e">
        <f>VLOOKUP($G1563,Temp!$A:$C,U$1,FALSE)</f>
        <v>#VALUE!</v>
      </c>
      <c r="V1563" s="22" t="e">
        <f>VLOOKUP($G1563,Temp!$A:$C,V$1,FALSE)</f>
        <v>#VALUE!</v>
      </c>
      <c r="W1563" s="22" t="e">
        <f>VLOOKUP($G1563,Temp!$A:$C,W$1,FALSE)</f>
        <v>#VALUE!</v>
      </c>
      <c r="X1563" s="22" t="e">
        <f>VLOOKUP($G1563,Temp!$A:$C,X$1,FALSE)</f>
        <v>#VALUE!</v>
      </c>
      <c r="Y1563" s="22">
        <f>VLOOKUP($G1563,Temp!$A:$C,Y$1,FALSE)</f>
        <v>25900</v>
      </c>
      <c r="Z1563" s="22">
        <f>VLOOKUP($G1563,Temp!$A:$C,Z$1,FALSE)</f>
        <v>1600</v>
      </c>
      <c r="AA1563" s="22" t="e">
        <f>VLOOKUP($A1563,Searches!$A:$H,AA$1,FALSE)</f>
        <v>#N/A</v>
      </c>
      <c r="AB1563" s="22" t="e">
        <f>VLOOKUP($A1563,Searches!$A:$H,AB$1,FALSE)</f>
        <v>#N/A</v>
      </c>
      <c r="AC1563" s="22" t="e">
        <f>VLOOKUP($A1563,Searches!$A:$H,AC$1,FALSE)</f>
        <v>#N/A</v>
      </c>
      <c r="AD1563" s="22" t="e">
        <f>VLOOKUP($A1563,Searches!$A:$H,AD$1,FALSE)</f>
        <v>#N/A</v>
      </c>
      <c r="AE1563" s="22" t="e">
        <f>VLOOKUP($A1563,Searches!$A:$H,AE$1,FALSE)</f>
        <v>#N/A</v>
      </c>
      <c r="AF1563" s="22" t="e">
        <f>VLOOKUP($A1563,Searches!$A:$H,AF$1,FALSE)</f>
        <v>#N/A</v>
      </c>
      <c r="AG1563" s="22" t="e">
        <f>VLOOKUP($A1563,Searches!$A:$H,AG$1,FALSE)</f>
        <v>#N/A</v>
      </c>
      <c r="AH1563" s="22" t="str">
        <f>VLOOKUP($G1563,Temp!$D:$F,AH$1,FALSE)</f>
        <v>mrisoftware.com</v>
      </c>
      <c r="AI1563" s="22" t="str">
        <f>VLOOKUP($G1563,Temp!$D:$F,AI$1,FALSE)</f>
        <v>Marketo</v>
      </c>
      <c r="AJ1563" s="22" t="str">
        <f>VLOOKUP($G1563,Temp!$D:$F,AJ$1,FALSE)</f>
        <v>WordPress</v>
      </c>
    </row>
    <row r="1564" spans="1:36" ht="16" x14ac:dyDescent="0.2">
      <c r="A1564" s="8" t="str">
        <f t="shared" si="24"/>
        <v>Wes Durow Mitel Networks</v>
      </c>
      <c r="B1564" s="8" t="s">
        <v>10462</v>
      </c>
      <c r="C1564" s="8" t="s">
        <v>10463</v>
      </c>
      <c r="D1564" s="8" t="s">
        <v>42</v>
      </c>
      <c r="E1564" s="8" t="s">
        <v>634</v>
      </c>
      <c r="F1564" s="8" t="s">
        <v>10464</v>
      </c>
      <c r="G1564" s="8" t="s">
        <v>634</v>
      </c>
      <c r="H1564" s="22" t="e">
        <f>VLOOKUP($G1564,Temp!$A:$C,H$1,FALSE)</f>
        <v>#N/A</v>
      </c>
      <c r="I1564" s="22" t="e">
        <f>VLOOKUP($G1564,Temp!$A:$C,I$1,FALSE)</f>
        <v>#N/A</v>
      </c>
      <c r="J1564" s="22" t="e">
        <f>VLOOKUP($G1564,Temp!$A:$C,J$1,FALSE)</f>
        <v>#N/A</v>
      </c>
      <c r="K1564" s="22" t="e">
        <f>VLOOKUP($G1564,Temp!$A:$C,K$1,FALSE)</f>
        <v>#N/A</v>
      </c>
      <c r="L1564" s="22" t="e">
        <f>VLOOKUP($G1564,Temp!$A:$C,L$1,FALSE)</f>
        <v>#N/A</v>
      </c>
      <c r="M1564" s="22" t="e">
        <f>VLOOKUP($G1564,Temp!$A:$C,M$1,FALSE)</f>
        <v>#N/A</v>
      </c>
      <c r="N1564" s="22" t="e">
        <f>VLOOKUP($G1564,Temp!$A:$C,N$1,FALSE)</f>
        <v>#N/A</v>
      </c>
      <c r="O1564" s="22" t="e">
        <f>VLOOKUP($G1564,Temp!$A:$C,O$1,FALSE)</f>
        <v>#N/A</v>
      </c>
      <c r="P1564" s="22" t="e">
        <f>VLOOKUP($G1564,Temp!$A:$C,P$1,FALSE)</f>
        <v>#N/A</v>
      </c>
      <c r="Q1564" s="22" t="e">
        <f>VLOOKUP($G1564,Temp!$A:$C,Q$1,FALSE)</f>
        <v>#N/A</v>
      </c>
      <c r="R1564" s="22" t="e">
        <f>VLOOKUP($G1564,Temp!$A:$C,R$1,FALSE)</f>
        <v>#N/A</v>
      </c>
      <c r="S1564" s="22" t="e">
        <f>VLOOKUP($G1564,Temp!$A:$C,S$1,FALSE)</f>
        <v>#N/A</v>
      </c>
      <c r="T1564" s="22" t="e">
        <f>VLOOKUP($G1564,Temp!$A:$C,T$1,FALSE)</f>
        <v>#N/A</v>
      </c>
      <c r="U1564" s="22" t="e">
        <f>VLOOKUP($G1564,Temp!$A:$C,U$1,FALSE)</f>
        <v>#N/A</v>
      </c>
      <c r="V1564" s="22" t="e">
        <f>VLOOKUP($G1564,Temp!$A:$C,V$1,FALSE)</f>
        <v>#N/A</v>
      </c>
      <c r="W1564" s="22" t="e">
        <f>VLOOKUP($G1564,Temp!$A:$C,W$1,FALSE)</f>
        <v>#N/A</v>
      </c>
      <c r="X1564" s="22" t="e">
        <f>VLOOKUP($G1564,Temp!$A:$C,X$1,FALSE)</f>
        <v>#N/A</v>
      </c>
      <c r="Y1564" s="22" t="e">
        <f>VLOOKUP($G1564,Temp!$A:$C,Y$1,FALSE)</f>
        <v>#N/A</v>
      </c>
      <c r="Z1564" s="22" t="e">
        <f>VLOOKUP($G1564,Temp!$A:$C,Z$1,FALSE)</f>
        <v>#N/A</v>
      </c>
      <c r="AA1564" s="22" t="e">
        <f>VLOOKUP($A1564,Searches!$A:$H,AA$1,FALSE)</f>
        <v>#N/A</v>
      </c>
      <c r="AB1564" s="22" t="e">
        <f>VLOOKUP($A1564,Searches!$A:$H,AB$1,FALSE)</f>
        <v>#N/A</v>
      </c>
      <c r="AC1564" s="22" t="e">
        <f>VLOOKUP($A1564,Searches!$A:$H,AC$1,FALSE)</f>
        <v>#N/A</v>
      </c>
      <c r="AD1564" s="22" t="e">
        <f>VLOOKUP($A1564,Searches!$A:$H,AD$1,FALSE)</f>
        <v>#N/A</v>
      </c>
      <c r="AE1564" s="22" t="e">
        <f>VLOOKUP($A1564,Searches!$A:$H,AE$1,FALSE)</f>
        <v>#N/A</v>
      </c>
      <c r="AF1564" s="22" t="e">
        <f>VLOOKUP($A1564,Searches!$A:$H,AF$1,FALSE)</f>
        <v>#N/A</v>
      </c>
      <c r="AG1564" s="22" t="e">
        <f>VLOOKUP($A1564,Searches!$A:$H,AG$1,FALSE)</f>
        <v>#N/A</v>
      </c>
      <c r="AH1564" s="22" t="e">
        <f>VLOOKUP($G1564,Temp!$D:$F,AH$1,FALSE)</f>
        <v>#N/A</v>
      </c>
      <c r="AI1564" s="22" t="e">
        <f>VLOOKUP($G1564,Temp!$D:$F,AI$1,FALSE)</f>
        <v>#N/A</v>
      </c>
      <c r="AJ1564" s="22" t="e">
        <f>VLOOKUP($G1564,Temp!$D:$F,AJ$1,FALSE)</f>
        <v>#N/A</v>
      </c>
    </row>
    <row r="1565" spans="1:36" ht="16" x14ac:dyDescent="0.2">
      <c r="A1565" s="8" t="str">
        <f t="shared" si="24"/>
        <v>Michele Weber eOriginal, Inc.</v>
      </c>
      <c r="B1565" s="8" t="s">
        <v>3812</v>
      </c>
      <c r="C1565" s="8" t="s">
        <v>6779</v>
      </c>
      <c r="D1565" s="8" t="s">
        <v>2198</v>
      </c>
      <c r="E1565" s="8" t="s">
        <v>9974</v>
      </c>
      <c r="F1565" s="8" t="s">
        <v>9975</v>
      </c>
      <c r="G1565" s="12" t="s">
        <v>9976</v>
      </c>
      <c r="H1565" s="22" t="str">
        <f>VLOOKUP($G1565,Temp!$A:$C,H$1,FALSE)</f>
        <v>eoriginal.com</v>
      </c>
      <c r="I1565" s="22" t="e">
        <f>VLOOKUP($G1565,Temp!$A:$C,I$1,FALSE)</f>
        <v>#VALUE!</v>
      </c>
      <c r="J1565" s="22" t="e">
        <f>VLOOKUP($G1565,Temp!$A:$C,J$1,FALSE)</f>
        <v>#VALUE!</v>
      </c>
      <c r="K1565" s="22" t="e">
        <f>VLOOKUP($G1565,Temp!$A:$C,K$1,FALSE)</f>
        <v>#VALUE!</v>
      </c>
      <c r="L1565" s="22" t="e">
        <f>VLOOKUP($G1565,Temp!$A:$C,L$1,FALSE)</f>
        <v>#VALUE!</v>
      </c>
      <c r="M1565" s="22" t="e">
        <f>VLOOKUP($G1565,Temp!$A:$C,M$1,FALSE)</f>
        <v>#VALUE!</v>
      </c>
      <c r="N1565" s="22" t="e">
        <f>VLOOKUP($G1565,Temp!$A:$C,N$1,FALSE)</f>
        <v>#VALUE!</v>
      </c>
      <c r="O1565" s="22" t="e">
        <f>VLOOKUP($G1565,Temp!$A:$C,O$1,FALSE)</f>
        <v>#VALUE!</v>
      </c>
      <c r="P1565" s="22" t="e">
        <f>VLOOKUP($G1565,Temp!$A:$C,P$1,FALSE)</f>
        <v>#VALUE!</v>
      </c>
      <c r="Q1565" s="22" t="e">
        <f>VLOOKUP($G1565,Temp!$A:$C,Q$1,FALSE)</f>
        <v>#VALUE!</v>
      </c>
      <c r="R1565" s="22" t="e">
        <f>VLOOKUP($G1565,Temp!$A:$C,R$1,FALSE)</f>
        <v>#VALUE!</v>
      </c>
      <c r="S1565" s="22" t="e">
        <f>VLOOKUP($G1565,Temp!$A:$C,S$1,FALSE)</f>
        <v>#VALUE!</v>
      </c>
      <c r="T1565" s="22" t="e">
        <f>VLOOKUP($G1565,Temp!$A:$C,T$1,FALSE)</f>
        <v>#VALUE!</v>
      </c>
      <c r="U1565" s="22" t="e">
        <f>VLOOKUP($G1565,Temp!$A:$C,U$1,FALSE)</f>
        <v>#VALUE!</v>
      </c>
      <c r="V1565" s="22" t="e">
        <f>VLOOKUP($G1565,Temp!$A:$C,V$1,FALSE)</f>
        <v>#VALUE!</v>
      </c>
      <c r="W1565" s="22" t="e">
        <f>VLOOKUP($G1565,Temp!$A:$C,W$1,FALSE)</f>
        <v>#VALUE!</v>
      </c>
      <c r="X1565" s="22" t="e">
        <f>VLOOKUP($G1565,Temp!$A:$C,X$1,FALSE)</f>
        <v>#VALUE!</v>
      </c>
      <c r="Y1565" s="22">
        <f>VLOOKUP($G1565,Temp!$A:$C,Y$1,FALSE)</f>
        <v>0</v>
      </c>
      <c r="Z1565" s="22">
        <f>VLOOKUP($G1565,Temp!$A:$C,Z$1,FALSE)</f>
        <v>0</v>
      </c>
      <c r="AA1565" s="22" t="e">
        <f>VLOOKUP($A1565,Searches!$A:$H,AA$1,FALSE)</f>
        <v>#N/A</v>
      </c>
      <c r="AB1565" s="22" t="e">
        <f>VLOOKUP($A1565,Searches!$A:$H,AB$1,FALSE)</f>
        <v>#N/A</v>
      </c>
      <c r="AC1565" s="22" t="e">
        <f>VLOOKUP($A1565,Searches!$A:$H,AC$1,FALSE)</f>
        <v>#N/A</v>
      </c>
      <c r="AD1565" s="22" t="e">
        <f>VLOOKUP($A1565,Searches!$A:$H,AD$1,FALSE)</f>
        <v>#N/A</v>
      </c>
      <c r="AE1565" s="22" t="e">
        <f>VLOOKUP($A1565,Searches!$A:$H,AE$1,FALSE)</f>
        <v>#N/A</v>
      </c>
      <c r="AF1565" s="22" t="e">
        <f>VLOOKUP($A1565,Searches!$A:$H,AF$1,FALSE)</f>
        <v>#N/A</v>
      </c>
      <c r="AG1565" s="22" t="e">
        <f>VLOOKUP($A1565,Searches!$A:$H,AG$1,FALSE)</f>
        <v>#N/A</v>
      </c>
      <c r="AH1565" s="22" t="str">
        <f>VLOOKUP($G1565,Temp!$D:$F,AH$1,FALSE)</f>
        <v>eoriginal.com</v>
      </c>
      <c r="AI1565" s="22" t="str">
        <f>VLOOKUP($G1565,Temp!$D:$F,AI$1,FALSE)</f>
        <v>Marketo</v>
      </c>
      <c r="AJ1565" s="22" t="str">
        <f>VLOOKUP($G1565,Temp!$D:$F,AJ$1,FALSE)</f>
        <v>WordPress</v>
      </c>
    </row>
    <row r="1566" spans="1:36" ht="16" x14ac:dyDescent="0.2">
      <c r="A1566" s="8" t="str">
        <f t="shared" si="24"/>
        <v>Barry Toubin Benjamin Moore &amp; Co.</v>
      </c>
      <c r="B1566" s="8" t="s">
        <v>5366</v>
      </c>
      <c r="C1566" s="8" t="s">
        <v>10246</v>
      </c>
      <c r="D1566" s="8" t="s">
        <v>42</v>
      </c>
      <c r="E1566" s="8" t="s">
        <v>10247</v>
      </c>
      <c r="F1566" s="8" t="s">
        <v>10248</v>
      </c>
      <c r="G1566" s="12" t="s">
        <v>9987</v>
      </c>
      <c r="H1566" s="22" t="str">
        <f>VLOOKUP($G1566,Temp!$A:$C,H$1,FALSE)</f>
        <v>benjaminmoore.com</v>
      </c>
      <c r="I1566" s="22" t="e">
        <f>VLOOKUP($G1566,Temp!$A:$C,I$1,FALSE)</f>
        <v>#VALUE!</v>
      </c>
      <c r="J1566" s="22" t="e">
        <f>VLOOKUP($G1566,Temp!$A:$C,J$1,FALSE)</f>
        <v>#VALUE!</v>
      </c>
      <c r="K1566" s="22" t="e">
        <f>VLOOKUP($G1566,Temp!$A:$C,K$1,FALSE)</f>
        <v>#VALUE!</v>
      </c>
      <c r="L1566" s="22" t="e">
        <f>VLOOKUP($G1566,Temp!$A:$C,L$1,FALSE)</f>
        <v>#VALUE!</v>
      </c>
      <c r="M1566" s="22" t="e">
        <f>VLOOKUP($G1566,Temp!$A:$C,M$1,FALSE)</f>
        <v>#VALUE!</v>
      </c>
      <c r="N1566" s="22" t="e">
        <f>VLOOKUP($G1566,Temp!$A:$C,N$1,FALSE)</f>
        <v>#VALUE!</v>
      </c>
      <c r="O1566" s="22" t="e">
        <f>VLOOKUP($G1566,Temp!$A:$C,O$1,FALSE)</f>
        <v>#VALUE!</v>
      </c>
      <c r="P1566" s="22" t="e">
        <f>VLOOKUP($G1566,Temp!$A:$C,P$1,FALSE)</f>
        <v>#VALUE!</v>
      </c>
      <c r="Q1566" s="22" t="e">
        <f>VLOOKUP($G1566,Temp!$A:$C,Q$1,FALSE)</f>
        <v>#VALUE!</v>
      </c>
      <c r="R1566" s="22" t="e">
        <f>VLOOKUP($G1566,Temp!$A:$C,R$1,FALSE)</f>
        <v>#VALUE!</v>
      </c>
      <c r="S1566" s="22" t="e">
        <f>VLOOKUP($G1566,Temp!$A:$C,S$1,FALSE)</f>
        <v>#VALUE!</v>
      </c>
      <c r="T1566" s="22" t="e">
        <f>VLOOKUP($G1566,Temp!$A:$C,T$1,FALSE)</f>
        <v>#VALUE!</v>
      </c>
      <c r="U1566" s="22" t="e">
        <f>VLOOKUP($G1566,Temp!$A:$C,U$1,FALSE)</f>
        <v>#VALUE!</v>
      </c>
      <c r="V1566" s="22" t="e">
        <f>VLOOKUP($G1566,Temp!$A:$C,V$1,FALSE)</f>
        <v>#VALUE!</v>
      </c>
      <c r="W1566" s="22" t="e">
        <f>VLOOKUP($G1566,Temp!$A:$C,W$1,FALSE)</f>
        <v>#VALUE!</v>
      </c>
      <c r="X1566" s="22" t="e">
        <f>VLOOKUP($G1566,Temp!$A:$C,X$1,FALSE)</f>
        <v>#VALUE!</v>
      </c>
      <c r="Y1566" s="22">
        <f>VLOOKUP($G1566,Temp!$A:$C,Y$1,FALSE)</f>
        <v>0</v>
      </c>
      <c r="Z1566" s="22">
        <f>VLOOKUP($G1566,Temp!$A:$C,Z$1,FALSE)</f>
        <v>0</v>
      </c>
      <c r="AA1566" s="22" t="e">
        <f>VLOOKUP($A1566,Searches!$A:$H,AA$1,FALSE)</f>
        <v>#N/A</v>
      </c>
      <c r="AB1566" s="22" t="e">
        <f>VLOOKUP($A1566,Searches!$A:$H,AB$1,FALSE)</f>
        <v>#N/A</v>
      </c>
      <c r="AC1566" s="22" t="e">
        <f>VLOOKUP($A1566,Searches!$A:$H,AC$1,FALSE)</f>
        <v>#N/A</v>
      </c>
      <c r="AD1566" s="22" t="e">
        <f>VLOOKUP($A1566,Searches!$A:$H,AD$1,FALSE)</f>
        <v>#N/A</v>
      </c>
      <c r="AE1566" s="22" t="e">
        <f>VLOOKUP($A1566,Searches!$A:$H,AE$1,FALSE)</f>
        <v>#N/A</v>
      </c>
      <c r="AF1566" s="22" t="e">
        <f>VLOOKUP($A1566,Searches!$A:$H,AF$1,FALSE)</f>
        <v>#N/A</v>
      </c>
      <c r="AG1566" s="22" t="e">
        <f>VLOOKUP($A1566,Searches!$A:$H,AG$1,FALSE)</f>
        <v>#N/A</v>
      </c>
      <c r="AH1566" s="22" t="e">
        <f>VLOOKUP($G1566,Temp!$D:$F,AH$1,FALSE)</f>
        <v>#N/A</v>
      </c>
      <c r="AI1566" s="22" t="e">
        <f>VLOOKUP($G1566,Temp!$D:$F,AI$1,FALSE)</f>
        <v>#N/A</v>
      </c>
      <c r="AJ1566" s="22" t="e">
        <f>VLOOKUP($G1566,Temp!$D:$F,AJ$1,FALSE)</f>
        <v>#N/A</v>
      </c>
    </row>
    <row r="1567" spans="1:36" ht="16" x14ac:dyDescent="0.2">
      <c r="A1567" s="8" t="str">
        <f t="shared" si="24"/>
        <v>Sanjay Mehta ThousandEyes</v>
      </c>
      <c r="B1567" s="8" t="s">
        <v>7210</v>
      </c>
      <c r="C1567" s="8" t="s">
        <v>6031</v>
      </c>
      <c r="D1567" s="8" t="s">
        <v>42</v>
      </c>
      <c r="E1567" s="8" t="s">
        <v>7211</v>
      </c>
      <c r="F1567" s="8" t="s">
        <v>7212</v>
      </c>
      <c r="G1567" s="12" t="s">
        <v>7213</v>
      </c>
      <c r="H1567" s="22" t="str">
        <f>VLOOKUP($G1567,Temp!$A:$C,H$1,FALSE)</f>
        <v>thousandeyes.com</v>
      </c>
      <c r="I1567" s="22" t="e">
        <f>VLOOKUP($G1567,Temp!$A:$C,I$1,FALSE)</f>
        <v>#VALUE!</v>
      </c>
      <c r="J1567" s="22" t="e">
        <f>VLOOKUP($G1567,Temp!$A:$C,J$1,FALSE)</f>
        <v>#VALUE!</v>
      </c>
      <c r="K1567" s="22" t="e">
        <f>VLOOKUP($G1567,Temp!$A:$C,K$1,FALSE)</f>
        <v>#VALUE!</v>
      </c>
      <c r="L1567" s="22" t="e">
        <f>VLOOKUP($G1567,Temp!$A:$C,L$1,FALSE)</f>
        <v>#VALUE!</v>
      </c>
      <c r="M1567" s="22" t="e">
        <f>VLOOKUP($G1567,Temp!$A:$C,M$1,FALSE)</f>
        <v>#VALUE!</v>
      </c>
      <c r="N1567" s="22" t="e">
        <f>VLOOKUP($G1567,Temp!$A:$C,N$1,FALSE)</f>
        <v>#VALUE!</v>
      </c>
      <c r="O1567" s="22" t="e">
        <f>VLOOKUP($G1567,Temp!$A:$C,O$1,FALSE)</f>
        <v>#VALUE!</v>
      </c>
      <c r="P1567" s="22" t="e">
        <f>VLOOKUP($G1567,Temp!$A:$C,P$1,FALSE)</f>
        <v>#VALUE!</v>
      </c>
      <c r="Q1567" s="22" t="e">
        <f>VLOOKUP($G1567,Temp!$A:$C,Q$1,FALSE)</f>
        <v>#VALUE!</v>
      </c>
      <c r="R1567" s="22" t="e">
        <f>VLOOKUP($G1567,Temp!$A:$C,R$1,FALSE)</f>
        <v>#VALUE!</v>
      </c>
      <c r="S1567" s="22" t="e">
        <f>VLOOKUP($G1567,Temp!$A:$C,S$1,FALSE)</f>
        <v>#VALUE!</v>
      </c>
      <c r="T1567" s="22" t="e">
        <f>VLOOKUP($G1567,Temp!$A:$C,T$1,FALSE)</f>
        <v>#VALUE!</v>
      </c>
      <c r="U1567" s="22" t="e">
        <f>VLOOKUP($G1567,Temp!$A:$C,U$1,FALSE)</f>
        <v>#VALUE!</v>
      </c>
      <c r="V1567" s="22" t="e">
        <f>VLOOKUP($G1567,Temp!$A:$C,V$1,FALSE)</f>
        <v>#VALUE!</v>
      </c>
      <c r="W1567" s="22" t="e">
        <f>VLOOKUP($G1567,Temp!$A:$C,W$1,FALSE)</f>
        <v>#VALUE!</v>
      </c>
      <c r="X1567" s="22" t="e">
        <f>VLOOKUP($G1567,Temp!$A:$C,X$1,FALSE)</f>
        <v>#VALUE!</v>
      </c>
      <c r="Y1567" s="22">
        <f>VLOOKUP($G1567,Temp!$A:$C,Y$1,FALSE)</f>
        <v>13200</v>
      </c>
      <c r="Z1567" s="22">
        <f>VLOOKUP($G1567,Temp!$A:$C,Z$1,FALSE)</f>
        <v>20500</v>
      </c>
      <c r="AA1567" s="22" t="e">
        <f>VLOOKUP($A1567,Searches!$A:$H,AA$1,FALSE)</f>
        <v>#N/A</v>
      </c>
      <c r="AB1567" s="22" t="e">
        <f>VLOOKUP($A1567,Searches!$A:$H,AB$1,FALSE)</f>
        <v>#N/A</v>
      </c>
      <c r="AC1567" s="22" t="e">
        <f>VLOOKUP($A1567,Searches!$A:$H,AC$1,FALSE)</f>
        <v>#N/A</v>
      </c>
      <c r="AD1567" s="22" t="e">
        <f>VLOOKUP($A1567,Searches!$A:$H,AD$1,FALSE)</f>
        <v>#N/A</v>
      </c>
      <c r="AE1567" s="22" t="e">
        <f>VLOOKUP($A1567,Searches!$A:$H,AE$1,FALSE)</f>
        <v>#N/A</v>
      </c>
      <c r="AF1567" s="22" t="e">
        <f>VLOOKUP($A1567,Searches!$A:$H,AF$1,FALSE)</f>
        <v>#N/A</v>
      </c>
      <c r="AG1567" s="22" t="e">
        <f>VLOOKUP($A1567,Searches!$A:$H,AG$1,FALSE)</f>
        <v>#N/A</v>
      </c>
      <c r="AH1567" s="22" t="str">
        <f>VLOOKUP($G1567,Temp!$D:$F,AH$1,FALSE)</f>
        <v>thousandeyes.com</v>
      </c>
      <c r="AI1567" s="22" t="str">
        <f>VLOOKUP($G1567,Temp!$D:$F,AI$1,FALSE)</f>
        <v>Marketo</v>
      </c>
      <c r="AJ1567" s="22" t="str">
        <f>VLOOKUP($G1567,Temp!$D:$F,AJ$1,FALSE)</f>
        <v>WordPress</v>
      </c>
    </row>
    <row r="1568" spans="1:36" ht="16" x14ac:dyDescent="0.2">
      <c r="A1568" s="8" t="str">
        <f t="shared" si="24"/>
        <v>Seth Nesbitt Icertis</v>
      </c>
      <c r="B1568" s="8" t="s">
        <v>3616</v>
      </c>
      <c r="C1568" s="8" t="s">
        <v>3617</v>
      </c>
      <c r="D1568" s="8" t="s">
        <v>42</v>
      </c>
      <c r="E1568" s="8" t="s">
        <v>3618</v>
      </c>
      <c r="F1568" s="8" t="s">
        <v>3619</v>
      </c>
      <c r="G1568" s="12" t="s">
        <v>3620</v>
      </c>
      <c r="H1568" s="22" t="str">
        <f>VLOOKUP($G1568,Temp!$A:$C,H$1,FALSE)</f>
        <v>icertis.com</v>
      </c>
      <c r="I1568" s="22" t="e">
        <f>VLOOKUP($G1568,Temp!$A:$C,I$1,FALSE)</f>
        <v>#VALUE!</v>
      </c>
      <c r="J1568" s="22" t="e">
        <f>VLOOKUP($G1568,Temp!$A:$C,J$1,FALSE)</f>
        <v>#VALUE!</v>
      </c>
      <c r="K1568" s="22" t="e">
        <f>VLOOKUP($G1568,Temp!$A:$C,K$1,FALSE)</f>
        <v>#VALUE!</v>
      </c>
      <c r="L1568" s="22" t="e">
        <f>VLOOKUP($G1568,Temp!$A:$C,L$1,FALSE)</f>
        <v>#VALUE!</v>
      </c>
      <c r="M1568" s="22" t="e">
        <f>VLOOKUP($G1568,Temp!$A:$C,M$1,FALSE)</f>
        <v>#VALUE!</v>
      </c>
      <c r="N1568" s="22" t="e">
        <f>VLOOKUP($G1568,Temp!$A:$C,N$1,FALSE)</f>
        <v>#VALUE!</v>
      </c>
      <c r="O1568" s="22" t="e">
        <f>VLOOKUP($G1568,Temp!$A:$C,O$1,FALSE)</f>
        <v>#VALUE!</v>
      </c>
      <c r="P1568" s="22" t="e">
        <f>VLOOKUP($G1568,Temp!$A:$C,P$1,FALSE)</f>
        <v>#VALUE!</v>
      </c>
      <c r="Q1568" s="22" t="e">
        <f>VLOOKUP($G1568,Temp!$A:$C,Q$1,FALSE)</f>
        <v>#VALUE!</v>
      </c>
      <c r="R1568" s="22" t="e">
        <f>VLOOKUP($G1568,Temp!$A:$C,R$1,FALSE)</f>
        <v>#VALUE!</v>
      </c>
      <c r="S1568" s="22" t="e">
        <f>VLOOKUP($G1568,Temp!$A:$C,S$1,FALSE)</f>
        <v>#VALUE!</v>
      </c>
      <c r="T1568" s="22" t="e">
        <f>VLOOKUP($G1568,Temp!$A:$C,T$1,FALSE)</f>
        <v>#VALUE!</v>
      </c>
      <c r="U1568" s="22" t="e">
        <f>VLOOKUP($G1568,Temp!$A:$C,U$1,FALSE)</f>
        <v>#VALUE!</v>
      </c>
      <c r="V1568" s="22" t="e">
        <f>VLOOKUP($G1568,Temp!$A:$C,V$1,FALSE)</f>
        <v>#VALUE!</v>
      </c>
      <c r="W1568" s="22" t="e">
        <f>VLOOKUP($G1568,Temp!$A:$C,W$1,FALSE)</f>
        <v>#VALUE!</v>
      </c>
      <c r="X1568" s="22" t="e">
        <f>VLOOKUP($G1568,Temp!$A:$C,X$1,FALSE)</f>
        <v>#VALUE!</v>
      </c>
      <c r="Y1568" s="22">
        <f>VLOOKUP($G1568,Temp!$A:$C,Y$1,FALSE)</f>
        <v>0</v>
      </c>
      <c r="Z1568" s="22">
        <f>VLOOKUP($G1568,Temp!$A:$C,Z$1,FALSE)</f>
        <v>0</v>
      </c>
      <c r="AA1568" s="22" t="e">
        <f>VLOOKUP($A1568,Searches!$A:$H,AA$1,FALSE)</f>
        <v>#N/A</v>
      </c>
      <c r="AB1568" s="22" t="e">
        <f>VLOOKUP($A1568,Searches!$A:$H,AB$1,FALSE)</f>
        <v>#N/A</v>
      </c>
      <c r="AC1568" s="22" t="e">
        <f>VLOOKUP($A1568,Searches!$A:$H,AC$1,FALSE)</f>
        <v>#N/A</v>
      </c>
      <c r="AD1568" s="22" t="e">
        <f>VLOOKUP($A1568,Searches!$A:$H,AD$1,FALSE)</f>
        <v>#N/A</v>
      </c>
      <c r="AE1568" s="22" t="e">
        <f>VLOOKUP($A1568,Searches!$A:$H,AE$1,FALSE)</f>
        <v>#N/A</v>
      </c>
      <c r="AF1568" s="22" t="e">
        <f>VLOOKUP($A1568,Searches!$A:$H,AF$1,FALSE)</f>
        <v>#N/A</v>
      </c>
      <c r="AG1568" s="22" t="e">
        <f>VLOOKUP($A1568,Searches!$A:$H,AG$1,FALSE)</f>
        <v>#N/A</v>
      </c>
      <c r="AH1568" s="22" t="str">
        <f>VLOOKUP($G1568,Temp!$D:$F,AH$1,FALSE)</f>
        <v>icertis.com</v>
      </c>
      <c r="AI1568" s="22" t="str">
        <f>VLOOKUP($G1568,Temp!$D:$F,AI$1,FALSE)</f>
        <v>Pardot</v>
      </c>
      <c r="AJ1568" s="22" t="str">
        <f>VLOOKUP($G1568,Temp!$D:$F,AJ$1,FALSE)</f>
        <v>WordPress</v>
      </c>
    </row>
    <row r="1569" spans="1:36" ht="16" x14ac:dyDescent="0.2">
      <c r="A1569" s="8" t="str">
        <f t="shared" si="24"/>
        <v>Joy Nemitz LookingGlass Cyber Solutions, Inc.</v>
      </c>
      <c r="B1569" s="8" t="s">
        <v>4735</v>
      </c>
      <c r="C1569" s="8" t="s">
        <v>4736</v>
      </c>
      <c r="D1569" s="8" t="s">
        <v>42</v>
      </c>
      <c r="E1569" s="8" t="s">
        <v>4737</v>
      </c>
      <c r="F1569" s="8" t="s">
        <v>4738</v>
      </c>
      <c r="G1569" s="12" t="s">
        <v>4739</v>
      </c>
      <c r="H1569" s="22" t="str">
        <f>VLOOKUP($G1569,Temp!$A:$C,H$1,FALSE)</f>
        <v>lookingglasscyber.com</v>
      </c>
      <c r="I1569" s="22" t="e">
        <f>VLOOKUP($G1569,Temp!$A:$C,I$1,FALSE)</f>
        <v>#VALUE!</v>
      </c>
      <c r="J1569" s="22" t="e">
        <f>VLOOKUP($G1569,Temp!$A:$C,J$1,FALSE)</f>
        <v>#VALUE!</v>
      </c>
      <c r="K1569" s="22" t="e">
        <f>VLOOKUP($G1569,Temp!$A:$C,K$1,FALSE)</f>
        <v>#VALUE!</v>
      </c>
      <c r="L1569" s="22" t="e">
        <f>VLOOKUP($G1569,Temp!$A:$C,L$1,FALSE)</f>
        <v>#VALUE!</v>
      </c>
      <c r="M1569" s="22" t="e">
        <f>VLOOKUP($G1569,Temp!$A:$C,M$1,FALSE)</f>
        <v>#VALUE!</v>
      </c>
      <c r="N1569" s="22" t="e">
        <f>VLOOKUP($G1569,Temp!$A:$C,N$1,FALSE)</f>
        <v>#VALUE!</v>
      </c>
      <c r="O1569" s="22" t="e">
        <f>VLOOKUP($G1569,Temp!$A:$C,O$1,FALSE)</f>
        <v>#VALUE!</v>
      </c>
      <c r="P1569" s="22" t="e">
        <f>VLOOKUP($G1569,Temp!$A:$C,P$1,FALSE)</f>
        <v>#VALUE!</v>
      </c>
      <c r="Q1569" s="22" t="e">
        <f>VLOOKUP($G1569,Temp!$A:$C,Q$1,FALSE)</f>
        <v>#VALUE!</v>
      </c>
      <c r="R1569" s="22" t="e">
        <f>VLOOKUP($G1569,Temp!$A:$C,R$1,FALSE)</f>
        <v>#VALUE!</v>
      </c>
      <c r="S1569" s="22" t="e">
        <f>VLOOKUP($G1569,Temp!$A:$C,S$1,FALSE)</f>
        <v>#VALUE!</v>
      </c>
      <c r="T1569" s="22" t="e">
        <f>VLOOKUP($G1569,Temp!$A:$C,T$1,FALSE)</f>
        <v>#VALUE!</v>
      </c>
      <c r="U1569" s="22" t="e">
        <f>VLOOKUP($G1569,Temp!$A:$C,U$1,FALSE)</f>
        <v>#VALUE!</v>
      </c>
      <c r="V1569" s="22" t="e">
        <f>VLOOKUP($G1569,Temp!$A:$C,V$1,FALSE)</f>
        <v>#VALUE!</v>
      </c>
      <c r="W1569" s="22" t="e">
        <f>VLOOKUP($G1569,Temp!$A:$C,W$1,FALSE)</f>
        <v>#VALUE!</v>
      </c>
      <c r="X1569" s="22" t="e">
        <f>VLOOKUP($G1569,Temp!$A:$C,X$1,FALSE)</f>
        <v>#VALUE!</v>
      </c>
      <c r="Y1569" s="22">
        <f>VLOOKUP($G1569,Temp!$A:$C,Y$1,FALSE)</f>
        <v>27900</v>
      </c>
      <c r="Z1569" s="22">
        <f>VLOOKUP($G1569,Temp!$A:$C,Z$1,FALSE)</f>
        <v>23500</v>
      </c>
      <c r="AA1569" s="22" t="str">
        <f>VLOOKUP($A1569,Searches!$A:$H,AA$1,FALSE)</f>
        <v>Joy Nemitz</v>
      </c>
      <c r="AB1569" s="22" t="str">
        <f>VLOOKUP($A1569,Searches!$A:$H,AB$1,FALSE)</f>
        <v>LookingGlass Cyber Solutions, Inc.</v>
      </c>
      <c r="AC1569" s="22" t="str">
        <f>VLOOKUP($A1569,Searches!$A:$H,AC$1,FALSE)</f>
        <v>Chief Marketing Officer</v>
      </c>
      <c r="AD1569" s="22" t="str">
        <f>VLOOKUP($A1569,Searches!$A:$H,AD$1,FALSE)</f>
        <v>2nd</v>
      </c>
      <c r="AE1569" s="22" t="str">
        <f>VLOOKUP($A1569,Searches!$A:$H,AE$1,FALSE)</f>
        <v/>
      </c>
      <c r="AF1569" s="22" t="str">
        <f>VLOOKUP($A1569,Searches!$A:$H,AF$1,FALSE)</f>
        <v>Washington D.C. Metro Area</v>
      </c>
      <c r="AG1569" s="22" t="str">
        <f>VLOOKUP($A1569,Searches!$A:$H,AG$1,FALSE)</f>
        <v>https://www.linkedin.com/sales/profile/2081970,80F6,NAME_SEARCH?moduleKey=peopleSearchResults&amp;pageKey=sales-search3-people-refinement&amp;contextId=60BC92C971D70515801E49D6842B0000&amp;requestId=d8342184-0b1d-4441-b601-a2dfcba87e92&amp;action=CLICK&amp;target=urn%3Ali%3AsalesLead%3A(-1%2C2081970)&amp;pageNumber=21&amp;targetEl=profilelink&amp;position=13&amp;trk=lss-serp-result-lead_photo</v>
      </c>
      <c r="AH1569" s="22" t="str">
        <f>VLOOKUP($G1569,Temp!$D:$F,AH$1,FALSE)</f>
        <v>lookingglasscyber.com</v>
      </c>
      <c r="AI1569" s="22" t="str">
        <f>VLOOKUP($G1569,Temp!$D:$F,AI$1,FALSE)</f>
        <v>Marketo</v>
      </c>
      <c r="AJ1569" s="22" t="str">
        <f>VLOOKUP($G1569,Temp!$D:$F,AJ$1,FALSE)</f>
        <v>WordPress</v>
      </c>
    </row>
    <row r="1570" spans="1:36" ht="16" x14ac:dyDescent="0.2">
      <c r="A1570" s="8" t="str">
        <f t="shared" si="24"/>
        <v>Heidi Farris uStudio</v>
      </c>
      <c r="B1570" s="8" t="s">
        <v>5944</v>
      </c>
      <c r="C1570" s="8" t="s">
        <v>10465</v>
      </c>
      <c r="D1570" s="8" t="s">
        <v>6710</v>
      </c>
      <c r="E1570" s="8" t="s">
        <v>10466</v>
      </c>
      <c r="F1570" s="8" t="s">
        <v>10467</v>
      </c>
      <c r="G1570" s="12" t="s">
        <v>10007</v>
      </c>
      <c r="H1570" s="22" t="str">
        <f>VLOOKUP($G1570,Temp!$A:$C,H$1,FALSE)</f>
        <v>ustudio.com</v>
      </c>
      <c r="I1570" s="22" t="e">
        <f>VLOOKUP($G1570,Temp!$A:$C,I$1,FALSE)</f>
        <v>#VALUE!</v>
      </c>
      <c r="J1570" s="22" t="e">
        <f>VLOOKUP($G1570,Temp!$A:$C,J$1,FALSE)</f>
        <v>#VALUE!</v>
      </c>
      <c r="K1570" s="22" t="e">
        <f>VLOOKUP($G1570,Temp!$A:$C,K$1,FALSE)</f>
        <v>#VALUE!</v>
      </c>
      <c r="L1570" s="22" t="e">
        <f>VLOOKUP($G1570,Temp!$A:$C,L$1,FALSE)</f>
        <v>#VALUE!</v>
      </c>
      <c r="M1570" s="22" t="e">
        <f>VLOOKUP($G1570,Temp!$A:$C,M$1,FALSE)</f>
        <v>#VALUE!</v>
      </c>
      <c r="N1570" s="22" t="e">
        <f>VLOOKUP($G1570,Temp!$A:$C,N$1,FALSE)</f>
        <v>#VALUE!</v>
      </c>
      <c r="O1570" s="22" t="e">
        <f>VLOOKUP($G1570,Temp!$A:$C,O$1,FALSE)</f>
        <v>#VALUE!</v>
      </c>
      <c r="P1570" s="22" t="e">
        <f>VLOOKUP($G1570,Temp!$A:$C,P$1,FALSE)</f>
        <v>#VALUE!</v>
      </c>
      <c r="Q1570" s="22" t="e">
        <f>VLOOKUP($G1570,Temp!$A:$C,Q$1,FALSE)</f>
        <v>#VALUE!</v>
      </c>
      <c r="R1570" s="22" t="e">
        <f>VLOOKUP($G1570,Temp!$A:$C,R$1,FALSE)</f>
        <v>#VALUE!</v>
      </c>
      <c r="S1570" s="22" t="e">
        <f>VLOOKUP($G1570,Temp!$A:$C,S$1,FALSE)</f>
        <v>#VALUE!</v>
      </c>
      <c r="T1570" s="22" t="e">
        <f>VLOOKUP($G1570,Temp!$A:$C,T$1,FALSE)</f>
        <v>#VALUE!</v>
      </c>
      <c r="U1570" s="22" t="e">
        <f>VLOOKUP($G1570,Temp!$A:$C,U$1,FALSE)</f>
        <v>#VALUE!</v>
      </c>
      <c r="V1570" s="22" t="e">
        <f>VLOOKUP($G1570,Temp!$A:$C,V$1,FALSE)</f>
        <v>#VALUE!</v>
      </c>
      <c r="W1570" s="22" t="e">
        <f>VLOOKUP($G1570,Temp!$A:$C,W$1,FALSE)</f>
        <v>#VALUE!</v>
      </c>
      <c r="X1570" s="22" t="e">
        <f>VLOOKUP($G1570,Temp!$A:$C,X$1,FALSE)</f>
        <v>#VALUE!</v>
      </c>
      <c r="Y1570" s="22">
        <f>VLOOKUP($G1570,Temp!$A:$C,Y$1,FALSE)</f>
        <v>0</v>
      </c>
      <c r="Z1570" s="22">
        <f>VLOOKUP($G1570,Temp!$A:$C,Z$1,FALSE)</f>
        <v>0</v>
      </c>
      <c r="AA1570" s="22" t="e">
        <f>VLOOKUP($A1570,Searches!$A:$H,AA$1,FALSE)</f>
        <v>#N/A</v>
      </c>
      <c r="AB1570" s="22" t="e">
        <f>VLOOKUP($A1570,Searches!$A:$H,AB$1,FALSE)</f>
        <v>#N/A</v>
      </c>
      <c r="AC1570" s="22" t="e">
        <f>VLOOKUP($A1570,Searches!$A:$H,AC$1,FALSE)</f>
        <v>#N/A</v>
      </c>
      <c r="AD1570" s="22" t="e">
        <f>VLOOKUP($A1570,Searches!$A:$H,AD$1,FALSE)</f>
        <v>#N/A</v>
      </c>
      <c r="AE1570" s="22" t="e">
        <f>VLOOKUP($A1570,Searches!$A:$H,AE$1,FALSE)</f>
        <v>#N/A</v>
      </c>
      <c r="AF1570" s="22" t="e">
        <f>VLOOKUP($A1570,Searches!$A:$H,AF$1,FALSE)</f>
        <v>#N/A</v>
      </c>
      <c r="AG1570" s="22" t="e">
        <f>VLOOKUP($A1570,Searches!$A:$H,AG$1,FALSE)</f>
        <v>#N/A</v>
      </c>
      <c r="AH1570" s="22" t="e">
        <f>VLOOKUP($G1570,Temp!$D:$F,AH$1,FALSE)</f>
        <v>#N/A</v>
      </c>
      <c r="AI1570" s="22" t="e">
        <f>VLOOKUP($G1570,Temp!$D:$F,AI$1,FALSE)</f>
        <v>#N/A</v>
      </c>
      <c r="AJ1570" s="22" t="e">
        <f>VLOOKUP($G1570,Temp!$D:$F,AJ$1,FALSE)</f>
        <v>#N/A</v>
      </c>
    </row>
    <row r="1571" spans="1:36" ht="16" x14ac:dyDescent="0.2">
      <c r="A1571" s="8" t="str">
        <f t="shared" si="24"/>
        <v>James Norwood Episerver</v>
      </c>
      <c r="B1571" s="8" t="s">
        <v>995</v>
      </c>
      <c r="C1571" s="8" t="s">
        <v>10473</v>
      </c>
      <c r="D1571" s="8" t="s">
        <v>10474</v>
      </c>
      <c r="E1571" s="8" t="s">
        <v>10475</v>
      </c>
      <c r="F1571" s="8" t="s">
        <v>10476</v>
      </c>
      <c r="G1571" s="12" t="s">
        <v>10012</v>
      </c>
      <c r="H1571" s="22" t="str">
        <f>VLOOKUP($G1571,Temp!$A:$C,H$1,FALSE)</f>
        <v>episerver.com</v>
      </c>
      <c r="I1571" s="22" t="e">
        <f>VLOOKUP($G1571,Temp!$A:$C,I$1,FALSE)</f>
        <v>#VALUE!</v>
      </c>
      <c r="J1571" s="22" t="e">
        <f>VLOOKUP($G1571,Temp!$A:$C,J$1,FALSE)</f>
        <v>#VALUE!</v>
      </c>
      <c r="K1571" s="22" t="e">
        <f>VLOOKUP($G1571,Temp!$A:$C,K$1,FALSE)</f>
        <v>#VALUE!</v>
      </c>
      <c r="L1571" s="22" t="e">
        <f>VLOOKUP($G1571,Temp!$A:$C,L$1,FALSE)</f>
        <v>#VALUE!</v>
      </c>
      <c r="M1571" s="22" t="e">
        <f>VLOOKUP($G1571,Temp!$A:$C,M$1,FALSE)</f>
        <v>#VALUE!</v>
      </c>
      <c r="N1571" s="22" t="e">
        <f>VLOOKUP($G1571,Temp!$A:$C,N$1,FALSE)</f>
        <v>#VALUE!</v>
      </c>
      <c r="O1571" s="22" t="e">
        <f>VLOOKUP($G1571,Temp!$A:$C,O$1,FALSE)</f>
        <v>#VALUE!</v>
      </c>
      <c r="P1571" s="22" t="e">
        <f>VLOOKUP($G1571,Temp!$A:$C,P$1,FALSE)</f>
        <v>#VALUE!</v>
      </c>
      <c r="Q1571" s="22" t="e">
        <f>VLOOKUP($G1571,Temp!$A:$C,Q$1,FALSE)</f>
        <v>#VALUE!</v>
      </c>
      <c r="R1571" s="22" t="e">
        <f>VLOOKUP($G1571,Temp!$A:$C,R$1,FALSE)</f>
        <v>#VALUE!</v>
      </c>
      <c r="S1571" s="22" t="e">
        <f>VLOOKUP($G1571,Temp!$A:$C,S$1,FALSE)</f>
        <v>#VALUE!</v>
      </c>
      <c r="T1571" s="22" t="e">
        <f>VLOOKUP($G1571,Temp!$A:$C,T$1,FALSE)</f>
        <v>#VALUE!</v>
      </c>
      <c r="U1571" s="22" t="e">
        <f>VLOOKUP($G1571,Temp!$A:$C,U$1,FALSE)</f>
        <v>#VALUE!</v>
      </c>
      <c r="V1571" s="22" t="e">
        <f>VLOOKUP($G1571,Temp!$A:$C,V$1,FALSE)</f>
        <v>#VALUE!</v>
      </c>
      <c r="W1571" s="22" t="e">
        <f>VLOOKUP($G1571,Temp!$A:$C,W$1,FALSE)</f>
        <v>#VALUE!</v>
      </c>
      <c r="X1571" s="22" t="e">
        <f>VLOOKUP($G1571,Temp!$A:$C,X$1,FALSE)</f>
        <v>#VALUE!</v>
      </c>
      <c r="Y1571" s="22">
        <f>VLOOKUP($G1571,Temp!$A:$C,Y$1,FALSE)</f>
        <v>37200</v>
      </c>
      <c r="Z1571" s="22">
        <f>VLOOKUP($G1571,Temp!$A:$C,Z$1,FALSE)</f>
        <v>5700</v>
      </c>
      <c r="AA1571" s="22" t="e">
        <f>VLOOKUP($A1571,Searches!$A:$H,AA$1,FALSE)</f>
        <v>#N/A</v>
      </c>
      <c r="AB1571" s="22" t="e">
        <f>VLOOKUP($A1571,Searches!$A:$H,AB$1,FALSE)</f>
        <v>#N/A</v>
      </c>
      <c r="AC1571" s="22" t="e">
        <f>VLOOKUP($A1571,Searches!$A:$H,AC$1,FALSE)</f>
        <v>#N/A</v>
      </c>
      <c r="AD1571" s="22" t="e">
        <f>VLOOKUP($A1571,Searches!$A:$H,AD$1,FALSE)</f>
        <v>#N/A</v>
      </c>
      <c r="AE1571" s="22" t="e">
        <f>VLOOKUP($A1571,Searches!$A:$H,AE$1,FALSE)</f>
        <v>#N/A</v>
      </c>
      <c r="AF1571" s="22" t="e">
        <f>VLOOKUP($A1571,Searches!$A:$H,AF$1,FALSE)</f>
        <v>#N/A</v>
      </c>
      <c r="AG1571" s="22" t="e">
        <f>VLOOKUP($A1571,Searches!$A:$H,AG$1,FALSE)</f>
        <v>#N/A</v>
      </c>
      <c r="AH1571" s="22" t="e">
        <f>VLOOKUP($G1571,Temp!$D:$F,AH$1,FALSE)</f>
        <v>#N/A</v>
      </c>
      <c r="AI1571" s="22" t="e">
        <f>VLOOKUP($G1571,Temp!$D:$F,AI$1,FALSE)</f>
        <v>#N/A</v>
      </c>
      <c r="AJ1571" s="22" t="e">
        <f>VLOOKUP($G1571,Temp!$D:$F,AJ$1,FALSE)</f>
        <v>#N/A</v>
      </c>
    </row>
    <row r="1572" spans="1:36" ht="16" x14ac:dyDescent="0.2">
      <c r="A1572" s="8" t="str">
        <f t="shared" si="24"/>
        <v>Scott Buchanan Tintri</v>
      </c>
      <c r="B1572" s="8" t="s">
        <v>737</v>
      </c>
      <c r="C1572" s="8" t="s">
        <v>6702</v>
      </c>
      <c r="D1572" s="8" t="s">
        <v>42</v>
      </c>
      <c r="E1572" s="8" t="s">
        <v>6703</v>
      </c>
      <c r="F1572" s="8" t="s">
        <v>6704</v>
      </c>
      <c r="G1572" s="12" t="s">
        <v>6705</v>
      </c>
      <c r="H1572" s="22" t="str">
        <f>VLOOKUP($G1572,Temp!$A:$C,H$1,FALSE)</f>
        <v>tintri.com</v>
      </c>
      <c r="I1572" s="22" t="e">
        <f>VLOOKUP($G1572,Temp!$A:$C,I$1,FALSE)</f>
        <v>#VALUE!</v>
      </c>
      <c r="J1572" s="22" t="e">
        <f>VLOOKUP($G1572,Temp!$A:$C,J$1,FALSE)</f>
        <v>#VALUE!</v>
      </c>
      <c r="K1572" s="22" t="e">
        <f>VLOOKUP($G1572,Temp!$A:$C,K$1,FALSE)</f>
        <v>#VALUE!</v>
      </c>
      <c r="L1572" s="22" t="e">
        <f>VLOOKUP($G1572,Temp!$A:$C,L$1,FALSE)</f>
        <v>#VALUE!</v>
      </c>
      <c r="M1572" s="22" t="e">
        <f>VLOOKUP($G1572,Temp!$A:$C,M$1,FALSE)</f>
        <v>#VALUE!</v>
      </c>
      <c r="N1572" s="22" t="e">
        <f>VLOOKUP($G1572,Temp!$A:$C,N$1,FALSE)</f>
        <v>#VALUE!</v>
      </c>
      <c r="O1572" s="22" t="e">
        <f>VLOOKUP($G1572,Temp!$A:$C,O$1,FALSE)</f>
        <v>#VALUE!</v>
      </c>
      <c r="P1572" s="22" t="e">
        <f>VLOOKUP($G1572,Temp!$A:$C,P$1,FALSE)</f>
        <v>#VALUE!</v>
      </c>
      <c r="Q1572" s="22" t="e">
        <f>VLOOKUP($G1572,Temp!$A:$C,Q$1,FALSE)</f>
        <v>#VALUE!</v>
      </c>
      <c r="R1572" s="22" t="e">
        <f>VLOOKUP($G1572,Temp!$A:$C,R$1,FALSE)</f>
        <v>#VALUE!</v>
      </c>
      <c r="S1572" s="22" t="e">
        <f>VLOOKUP($G1572,Temp!$A:$C,S$1,FALSE)</f>
        <v>#VALUE!</v>
      </c>
      <c r="T1572" s="22" t="e">
        <f>VLOOKUP($G1572,Temp!$A:$C,T$1,FALSE)</f>
        <v>#VALUE!</v>
      </c>
      <c r="U1572" s="22" t="e">
        <f>VLOOKUP($G1572,Temp!$A:$C,U$1,FALSE)</f>
        <v>#VALUE!</v>
      </c>
      <c r="V1572" s="22" t="e">
        <f>VLOOKUP($G1572,Temp!$A:$C,V$1,FALSE)</f>
        <v>#VALUE!</v>
      </c>
      <c r="W1572" s="22" t="e">
        <f>VLOOKUP($G1572,Temp!$A:$C,W$1,FALSE)</f>
        <v>#VALUE!</v>
      </c>
      <c r="X1572" s="22" t="e">
        <f>VLOOKUP($G1572,Temp!$A:$C,X$1,FALSE)</f>
        <v>#VALUE!</v>
      </c>
      <c r="Y1572" s="22">
        <f>VLOOKUP($G1572,Temp!$A:$C,Y$1,FALSE)</f>
        <v>17000</v>
      </c>
      <c r="Z1572" s="22">
        <f>VLOOKUP($G1572,Temp!$A:$C,Z$1,FALSE)</f>
        <v>2700</v>
      </c>
      <c r="AA1572" s="22" t="str">
        <f>VLOOKUP($A1572,Searches!$A:$H,AA$1,FALSE)</f>
        <v>Scott Buchanan</v>
      </c>
      <c r="AB1572" s="22" t="str">
        <f>VLOOKUP($A1572,Searches!$A:$H,AB$1,FALSE)</f>
        <v>Tintri</v>
      </c>
      <c r="AC1572" s="22" t="str">
        <f>VLOOKUP($A1572,Searches!$A:$H,AC$1,FALSE)</f>
        <v>Chief Marketing Officer</v>
      </c>
      <c r="AD1572" s="22" t="str">
        <f>VLOOKUP($A1572,Searches!$A:$H,AD$1,FALSE)</f>
        <v>2nd</v>
      </c>
      <c r="AE1572" s="22" t="str">
        <f>VLOOKUP($A1572,Searches!$A:$H,AE$1,FALSE)</f>
        <v/>
      </c>
      <c r="AF1572" s="22" t="str">
        <f>VLOOKUP($A1572,Searches!$A:$H,AF$1,FALSE)</f>
        <v>San Francisco Bay Area</v>
      </c>
      <c r="AG1572" s="22" t="str">
        <f>VLOOKUP($A1572,Searches!$A:$H,AG$1,FALSE)</f>
        <v>https://www.linkedin.com/sales/profile/5439251,_YF5,NAME_SEARCH?moduleKey=peopleSearchResults&amp;pageKey=sales-search3-people-refinement&amp;contextId=60BC92C971D70515801E49D6842B0000&amp;requestId=d8342184-0b1d-4441-b601-a2dfcba87e92&amp;action=CLICK&amp;target=urn%3Ali%3AsalesLead%3A(-1%2C5439251)&amp;pageNumber=21&amp;targetEl=profilelink&amp;position=15&amp;trk=lss-serp-result-lead_photo</v>
      </c>
      <c r="AH1572" s="22" t="str">
        <f>VLOOKUP($G1572,Temp!$D:$F,AH$1,FALSE)</f>
        <v>tintri.com</v>
      </c>
      <c r="AI1572" s="22" t="str">
        <f>VLOOKUP($G1572,Temp!$D:$F,AI$1,FALSE)</f>
        <v>Marketo</v>
      </c>
      <c r="AJ1572" s="22" t="str">
        <f>VLOOKUP($G1572,Temp!$D:$F,AJ$1,FALSE)</f>
        <v>Drupal</v>
      </c>
    </row>
    <row r="1573" spans="1:36" ht="16" x14ac:dyDescent="0.2">
      <c r="A1573" s="8" t="str">
        <f t="shared" si="24"/>
        <v>Bryan Clagett Geezeo</v>
      </c>
      <c r="B1573" s="8" t="s">
        <v>522</v>
      </c>
      <c r="C1573" s="8" t="s">
        <v>10489</v>
      </c>
      <c r="D1573" s="8" t="s">
        <v>10490</v>
      </c>
      <c r="E1573" s="8" t="s">
        <v>10491</v>
      </c>
      <c r="F1573" s="8" t="s">
        <v>10492</v>
      </c>
      <c r="G1573" s="12" t="s">
        <v>10013</v>
      </c>
      <c r="H1573" s="22" t="str">
        <f>VLOOKUP($G1573,Temp!$A:$C,H$1,FALSE)</f>
        <v>geezeo.com</v>
      </c>
      <c r="I1573" s="22" t="e">
        <f>VLOOKUP($G1573,Temp!$A:$C,I$1,FALSE)</f>
        <v>#VALUE!</v>
      </c>
      <c r="J1573" s="22" t="e">
        <f>VLOOKUP($G1573,Temp!$A:$C,J$1,FALSE)</f>
        <v>#VALUE!</v>
      </c>
      <c r="K1573" s="22" t="e">
        <f>VLOOKUP($G1573,Temp!$A:$C,K$1,FALSE)</f>
        <v>#VALUE!</v>
      </c>
      <c r="L1573" s="22" t="e">
        <f>VLOOKUP($G1573,Temp!$A:$C,L$1,FALSE)</f>
        <v>#VALUE!</v>
      </c>
      <c r="M1573" s="22" t="e">
        <f>VLOOKUP($G1573,Temp!$A:$C,M$1,FALSE)</f>
        <v>#VALUE!</v>
      </c>
      <c r="N1573" s="22" t="e">
        <f>VLOOKUP($G1573,Temp!$A:$C,N$1,FALSE)</f>
        <v>#VALUE!</v>
      </c>
      <c r="O1573" s="22" t="e">
        <f>VLOOKUP($G1573,Temp!$A:$C,O$1,FALSE)</f>
        <v>#VALUE!</v>
      </c>
      <c r="P1573" s="22" t="e">
        <f>VLOOKUP($G1573,Temp!$A:$C,P$1,FALSE)</f>
        <v>#VALUE!</v>
      </c>
      <c r="Q1573" s="22" t="e">
        <f>VLOOKUP($G1573,Temp!$A:$C,Q$1,FALSE)</f>
        <v>#VALUE!</v>
      </c>
      <c r="R1573" s="22" t="e">
        <f>VLOOKUP($G1573,Temp!$A:$C,R$1,FALSE)</f>
        <v>#VALUE!</v>
      </c>
      <c r="S1573" s="22" t="e">
        <f>VLOOKUP($G1573,Temp!$A:$C,S$1,FALSE)</f>
        <v>#VALUE!</v>
      </c>
      <c r="T1573" s="22" t="e">
        <f>VLOOKUP($G1573,Temp!$A:$C,T$1,FALSE)</f>
        <v>#VALUE!</v>
      </c>
      <c r="U1573" s="22" t="e">
        <f>VLOOKUP($G1573,Temp!$A:$C,U$1,FALSE)</f>
        <v>#VALUE!</v>
      </c>
      <c r="V1573" s="22" t="e">
        <f>VLOOKUP($G1573,Temp!$A:$C,V$1,FALSE)</f>
        <v>#VALUE!</v>
      </c>
      <c r="W1573" s="22" t="e">
        <f>VLOOKUP($G1573,Temp!$A:$C,W$1,FALSE)</f>
        <v>#VALUE!</v>
      </c>
      <c r="X1573" s="22" t="e">
        <f>VLOOKUP($G1573,Temp!$A:$C,X$1,FALSE)</f>
        <v>#VALUE!</v>
      </c>
      <c r="Y1573" s="22">
        <f>VLOOKUP($G1573,Temp!$A:$C,Y$1,FALSE)</f>
        <v>138</v>
      </c>
      <c r="Z1573" s="22">
        <f>VLOOKUP($G1573,Temp!$A:$C,Z$1,FALSE)</f>
        <v>0</v>
      </c>
      <c r="AA1573" s="22" t="str">
        <f>VLOOKUP($A1573,Searches!$A:$H,AA$1,FALSE)</f>
        <v>Bryan Clagett</v>
      </c>
      <c r="AB1573" s="22" t="str">
        <f>VLOOKUP($A1573,Searches!$A:$H,AB$1,FALSE)</f>
        <v>Geezeo</v>
      </c>
      <c r="AC1573" s="22" t="str">
        <f>VLOOKUP($A1573,Searches!$A:$H,AC$1,FALSE)</f>
        <v>Chief Marketing Officer &amp; Investor</v>
      </c>
      <c r="AD1573" s="22" t="str">
        <f>VLOOKUP($A1573,Searches!$A:$H,AD$1,FALSE)</f>
        <v>2nd</v>
      </c>
      <c r="AE1573" s="22" t="str">
        <f>VLOOKUP($A1573,Searches!$A:$H,AE$1,FALSE)</f>
        <v>Open link</v>
      </c>
      <c r="AF1573" s="22" t="str">
        <f>VLOOKUP($A1573,Searches!$A:$H,AF$1,FALSE)</f>
        <v>Norfolk, Virginia Area</v>
      </c>
      <c r="AG1573" s="22" t="str">
        <f>VLOOKUP($A1573,Searches!$A:$H,AG$1,FALSE)</f>
        <v>https://www.linkedin.com/sales/profile/4377615,_6T-,NAME_SEARCH?moduleKey=peopleSearchResults&amp;pageKey=sales-search3-people-refinement&amp;contextId=60BC92C971D70515801E49D6842B0000&amp;requestId=06f2c328-564a-4c6d-a22c-c9d6756c96a8&amp;action=CLICK&amp;target=urn%3Ali%3AsalesLead%3A(-1%2C4377615)&amp;pageNumber=25&amp;targetEl=profilelink&amp;position=21&amp;trk=lss-serp-result-lead_photo</v>
      </c>
      <c r="AH1573" s="22" t="str">
        <f>VLOOKUP($G1573,Temp!$D:$F,AH$1,FALSE)</f>
        <v>geezeo.com</v>
      </c>
      <c r="AI1573" s="22" t="str">
        <f>VLOOKUP($G1573,Temp!$D:$F,AI$1,FALSE)</f>
        <v>Pardot</v>
      </c>
      <c r="AJ1573" s="22" t="str">
        <f>VLOOKUP($G1573,Temp!$D:$F,AJ$1,FALSE)</f>
        <v>Drupal</v>
      </c>
    </row>
    <row r="1574" spans="1:36" ht="16" x14ac:dyDescent="0.2">
      <c r="A1574" s="8" t="str">
        <f t="shared" si="24"/>
        <v>Tim Hong MoneyLion</v>
      </c>
      <c r="B1574" s="8" t="s">
        <v>3543</v>
      </c>
      <c r="C1574" s="8" t="s">
        <v>8569</v>
      </c>
      <c r="D1574" s="8" t="s">
        <v>42</v>
      </c>
      <c r="E1574" s="8" t="s">
        <v>8572</v>
      </c>
      <c r="F1574" s="8" t="s">
        <v>8574</v>
      </c>
      <c r="G1574" s="12" t="s">
        <v>8575</v>
      </c>
      <c r="H1574" s="22" t="str">
        <f>VLOOKUP($G1574,Temp!$A:$C,H$1,FALSE)</f>
        <v>MoneyLion.com</v>
      </c>
      <c r="I1574" s="22" t="e">
        <f>VLOOKUP($G1574,Temp!$A:$C,I$1,FALSE)</f>
        <v>#VALUE!</v>
      </c>
      <c r="J1574" s="22" t="e">
        <f>VLOOKUP($G1574,Temp!$A:$C,J$1,FALSE)</f>
        <v>#VALUE!</v>
      </c>
      <c r="K1574" s="22" t="e">
        <f>VLOOKUP($G1574,Temp!$A:$C,K$1,FALSE)</f>
        <v>#VALUE!</v>
      </c>
      <c r="L1574" s="22" t="e">
        <f>VLOOKUP($G1574,Temp!$A:$C,L$1,FALSE)</f>
        <v>#VALUE!</v>
      </c>
      <c r="M1574" s="22" t="e">
        <f>VLOOKUP($G1574,Temp!$A:$C,M$1,FALSE)</f>
        <v>#VALUE!</v>
      </c>
      <c r="N1574" s="22" t="e">
        <f>VLOOKUP($G1574,Temp!$A:$C,N$1,FALSE)</f>
        <v>#VALUE!</v>
      </c>
      <c r="O1574" s="22" t="e">
        <f>VLOOKUP($G1574,Temp!$A:$C,O$1,FALSE)</f>
        <v>#VALUE!</v>
      </c>
      <c r="P1574" s="22" t="e">
        <f>VLOOKUP($G1574,Temp!$A:$C,P$1,FALSE)</f>
        <v>#VALUE!</v>
      </c>
      <c r="Q1574" s="22" t="e">
        <f>VLOOKUP($G1574,Temp!$A:$C,Q$1,FALSE)</f>
        <v>#VALUE!</v>
      </c>
      <c r="R1574" s="22" t="e">
        <f>VLOOKUP($G1574,Temp!$A:$C,R$1,FALSE)</f>
        <v>#VALUE!</v>
      </c>
      <c r="S1574" s="22" t="e">
        <f>VLOOKUP($G1574,Temp!$A:$C,S$1,FALSE)</f>
        <v>#VALUE!</v>
      </c>
      <c r="T1574" s="22" t="e">
        <f>VLOOKUP($G1574,Temp!$A:$C,T$1,FALSE)</f>
        <v>#VALUE!</v>
      </c>
      <c r="U1574" s="22" t="e">
        <f>VLOOKUP($G1574,Temp!$A:$C,U$1,FALSE)</f>
        <v>#VALUE!</v>
      </c>
      <c r="V1574" s="22" t="e">
        <f>VLOOKUP($G1574,Temp!$A:$C,V$1,FALSE)</f>
        <v>#VALUE!</v>
      </c>
      <c r="W1574" s="22" t="e">
        <f>VLOOKUP($G1574,Temp!$A:$C,W$1,FALSE)</f>
        <v>#VALUE!</v>
      </c>
      <c r="X1574" s="22" t="e">
        <f>VLOOKUP($G1574,Temp!$A:$C,X$1,FALSE)</f>
        <v>#VALUE!</v>
      </c>
      <c r="Y1574" s="22">
        <f>VLOOKUP($G1574,Temp!$A:$C,Y$1,FALSE)</f>
        <v>0</v>
      </c>
      <c r="Z1574" s="22">
        <f>VLOOKUP($G1574,Temp!$A:$C,Z$1,FALSE)</f>
        <v>0</v>
      </c>
      <c r="AA1574" s="22" t="e">
        <f>VLOOKUP($A1574,Searches!$A:$H,AA$1,FALSE)</f>
        <v>#N/A</v>
      </c>
      <c r="AB1574" s="22" t="e">
        <f>VLOOKUP($A1574,Searches!$A:$H,AB$1,FALSE)</f>
        <v>#N/A</v>
      </c>
      <c r="AC1574" s="22" t="e">
        <f>VLOOKUP($A1574,Searches!$A:$H,AC$1,FALSE)</f>
        <v>#N/A</v>
      </c>
      <c r="AD1574" s="22" t="e">
        <f>VLOOKUP($A1574,Searches!$A:$H,AD$1,FALSE)</f>
        <v>#N/A</v>
      </c>
      <c r="AE1574" s="22" t="e">
        <f>VLOOKUP($A1574,Searches!$A:$H,AE$1,FALSE)</f>
        <v>#N/A</v>
      </c>
      <c r="AF1574" s="22" t="e">
        <f>VLOOKUP($A1574,Searches!$A:$H,AF$1,FALSE)</f>
        <v>#N/A</v>
      </c>
      <c r="AG1574" s="22" t="e">
        <f>VLOOKUP($A1574,Searches!$A:$H,AG$1,FALSE)</f>
        <v>#N/A</v>
      </c>
      <c r="AH1574" s="22" t="e">
        <f>VLOOKUP($G1574,Temp!$D:$F,AH$1,FALSE)</f>
        <v>#N/A</v>
      </c>
      <c r="AI1574" s="22" t="e">
        <f>VLOOKUP($G1574,Temp!$D:$F,AI$1,FALSE)</f>
        <v>#N/A</v>
      </c>
      <c r="AJ1574" s="22" t="e">
        <f>VLOOKUP($G1574,Temp!$D:$F,AJ$1,FALSE)</f>
        <v>#N/A</v>
      </c>
    </row>
    <row r="1575" spans="1:36" ht="16" x14ac:dyDescent="0.2">
      <c r="A1575" s="8" t="str">
        <f t="shared" si="24"/>
        <v>Amanda Johnson Greenway Health</v>
      </c>
      <c r="B1575" s="8" t="s">
        <v>1153</v>
      </c>
      <c r="C1575" s="8" t="s">
        <v>3202</v>
      </c>
      <c r="D1575" s="8" t="s">
        <v>42</v>
      </c>
      <c r="E1575" s="8" t="s">
        <v>10062</v>
      </c>
      <c r="F1575" s="8" t="s">
        <v>10063</v>
      </c>
      <c r="G1575" s="12" t="s">
        <v>10014</v>
      </c>
      <c r="H1575" s="22" t="str">
        <f>VLOOKUP($G1575,Temp!$A:$C,H$1,FALSE)</f>
        <v>greenwayhealth.com</v>
      </c>
      <c r="I1575" s="22" t="e">
        <f>VLOOKUP($G1575,Temp!$A:$C,I$1,FALSE)</f>
        <v>#VALUE!</v>
      </c>
      <c r="J1575" s="22" t="e">
        <f>VLOOKUP($G1575,Temp!$A:$C,J$1,FALSE)</f>
        <v>#VALUE!</v>
      </c>
      <c r="K1575" s="22" t="e">
        <f>VLOOKUP($G1575,Temp!$A:$C,K$1,FALSE)</f>
        <v>#VALUE!</v>
      </c>
      <c r="L1575" s="22" t="e">
        <f>VLOOKUP($G1575,Temp!$A:$C,L$1,FALSE)</f>
        <v>#VALUE!</v>
      </c>
      <c r="M1575" s="22" t="e">
        <f>VLOOKUP($G1575,Temp!$A:$C,M$1,FALSE)</f>
        <v>#VALUE!</v>
      </c>
      <c r="N1575" s="22" t="e">
        <f>VLOOKUP($G1575,Temp!$A:$C,N$1,FALSE)</f>
        <v>#VALUE!</v>
      </c>
      <c r="O1575" s="22" t="e">
        <f>VLOOKUP($G1575,Temp!$A:$C,O$1,FALSE)</f>
        <v>#VALUE!</v>
      </c>
      <c r="P1575" s="22" t="e">
        <f>VLOOKUP($G1575,Temp!$A:$C,P$1,FALSE)</f>
        <v>#VALUE!</v>
      </c>
      <c r="Q1575" s="22" t="e">
        <f>VLOOKUP($G1575,Temp!$A:$C,Q$1,FALSE)</f>
        <v>#VALUE!</v>
      </c>
      <c r="R1575" s="22" t="e">
        <f>VLOOKUP($G1575,Temp!$A:$C,R$1,FALSE)</f>
        <v>#VALUE!</v>
      </c>
      <c r="S1575" s="22" t="e">
        <f>VLOOKUP($G1575,Temp!$A:$C,S$1,FALSE)</f>
        <v>#VALUE!</v>
      </c>
      <c r="T1575" s="22" t="e">
        <f>VLOOKUP($G1575,Temp!$A:$C,T$1,FALSE)</f>
        <v>#VALUE!</v>
      </c>
      <c r="U1575" s="22" t="e">
        <f>VLOOKUP($G1575,Temp!$A:$C,U$1,FALSE)</f>
        <v>#VALUE!</v>
      </c>
      <c r="V1575" s="22" t="e">
        <f>VLOOKUP($G1575,Temp!$A:$C,V$1,FALSE)</f>
        <v>#VALUE!</v>
      </c>
      <c r="W1575" s="22" t="e">
        <f>VLOOKUP($G1575,Temp!$A:$C,W$1,FALSE)</f>
        <v>#VALUE!</v>
      </c>
      <c r="X1575" s="22" t="e">
        <f>VLOOKUP($G1575,Temp!$A:$C,X$1,FALSE)</f>
        <v>#VALUE!</v>
      </c>
      <c r="Y1575" s="22">
        <f>VLOOKUP($G1575,Temp!$A:$C,Y$1,FALSE)</f>
        <v>109000</v>
      </c>
      <c r="Z1575" s="22">
        <f>VLOOKUP($G1575,Temp!$A:$C,Z$1,FALSE)</f>
        <v>766</v>
      </c>
      <c r="AA1575" s="22" t="e">
        <f>VLOOKUP($A1575,Searches!$A:$H,AA$1,FALSE)</f>
        <v>#N/A</v>
      </c>
      <c r="AB1575" s="22" t="e">
        <f>VLOOKUP($A1575,Searches!$A:$H,AB$1,FALSE)</f>
        <v>#N/A</v>
      </c>
      <c r="AC1575" s="22" t="e">
        <f>VLOOKUP($A1575,Searches!$A:$H,AC$1,FALSE)</f>
        <v>#N/A</v>
      </c>
      <c r="AD1575" s="22" t="e">
        <f>VLOOKUP($A1575,Searches!$A:$H,AD$1,FALSE)</f>
        <v>#N/A</v>
      </c>
      <c r="AE1575" s="22" t="e">
        <f>VLOOKUP($A1575,Searches!$A:$H,AE$1,FALSE)</f>
        <v>#N/A</v>
      </c>
      <c r="AF1575" s="22" t="e">
        <f>VLOOKUP($A1575,Searches!$A:$H,AF$1,FALSE)</f>
        <v>#N/A</v>
      </c>
      <c r="AG1575" s="22" t="e">
        <f>VLOOKUP($A1575,Searches!$A:$H,AG$1,FALSE)</f>
        <v>#N/A</v>
      </c>
      <c r="AH1575" s="22" t="str">
        <f>VLOOKUP($G1575,Temp!$D:$F,AH$1,FALSE)</f>
        <v>greenwayhealth.com</v>
      </c>
      <c r="AI1575" s="22" t="str">
        <f>VLOOKUP($G1575,Temp!$D:$F,AI$1,FALSE)</f>
        <v>Marketo</v>
      </c>
      <c r="AJ1575" s="22" t="str">
        <f>VLOOKUP($G1575,Temp!$D:$F,AJ$1,FALSE)</f>
        <v>WordPress</v>
      </c>
    </row>
    <row r="1576" spans="1:36" ht="16" x14ac:dyDescent="0.2">
      <c r="A1576" s="8" t="str">
        <f t="shared" si="24"/>
        <v>Matt Schmeltz CloudCraze Commerce on Salesforce</v>
      </c>
      <c r="B1576" s="8" t="s">
        <v>856</v>
      </c>
      <c r="C1576" s="8" t="s">
        <v>8997</v>
      </c>
      <c r="D1576" s="8" t="s">
        <v>42</v>
      </c>
      <c r="E1576" s="8" t="s">
        <v>8998</v>
      </c>
      <c r="F1576" s="8" t="s">
        <v>9000</v>
      </c>
      <c r="G1576" s="12" t="s">
        <v>9001</v>
      </c>
      <c r="H1576" s="22" t="str">
        <f>VLOOKUP($G1576,Temp!$A:$C,H$1,FALSE)</f>
        <v>cloudcraze.com</v>
      </c>
      <c r="I1576" s="22" t="e">
        <f>VLOOKUP($G1576,Temp!$A:$C,I$1,FALSE)</f>
        <v>#VALUE!</v>
      </c>
      <c r="J1576" s="22" t="e">
        <f>VLOOKUP($G1576,Temp!$A:$C,J$1,FALSE)</f>
        <v>#VALUE!</v>
      </c>
      <c r="K1576" s="22" t="e">
        <f>VLOOKUP($G1576,Temp!$A:$C,K$1,FALSE)</f>
        <v>#VALUE!</v>
      </c>
      <c r="L1576" s="22" t="e">
        <f>VLOOKUP($G1576,Temp!$A:$C,L$1,FALSE)</f>
        <v>#VALUE!</v>
      </c>
      <c r="M1576" s="22" t="e">
        <f>VLOOKUP($G1576,Temp!$A:$C,M$1,FALSE)</f>
        <v>#VALUE!</v>
      </c>
      <c r="N1576" s="22" t="e">
        <f>VLOOKUP($G1576,Temp!$A:$C,N$1,FALSE)</f>
        <v>#VALUE!</v>
      </c>
      <c r="O1576" s="22" t="e">
        <f>VLOOKUP($G1576,Temp!$A:$C,O$1,FALSE)</f>
        <v>#VALUE!</v>
      </c>
      <c r="P1576" s="22" t="e">
        <f>VLOOKUP($G1576,Temp!$A:$C,P$1,FALSE)</f>
        <v>#VALUE!</v>
      </c>
      <c r="Q1576" s="22" t="e">
        <f>VLOOKUP($G1576,Temp!$A:$C,Q$1,FALSE)</f>
        <v>#VALUE!</v>
      </c>
      <c r="R1576" s="22" t="e">
        <f>VLOOKUP($G1576,Temp!$A:$C,R$1,FALSE)</f>
        <v>#VALUE!</v>
      </c>
      <c r="S1576" s="22" t="e">
        <f>VLOOKUP($G1576,Temp!$A:$C,S$1,FALSE)</f>
        <v>#VALUE!</v>
      </c>
      <c r="T1576" s="22" t="e">
        <f>VLOOKUP($G1576,Temp!$A:$C,T$1,FALSE)</f>
        <v>#VALUE!</v>
      </c>
      <c r="U1576" s="22" t="e">
        <f>VLOOKUP($G1576,Temp!$A:$C,U$1,FALSE)</f>
        <v>#VALUE!</v>
      </c>
      <c r="V1576" s="22" t="e">
        <f>VLOOKUP($G1576,Temp!$A:$C,V$1,FALSE)</f>
        <v>#VALUE!</v>
      </c>
      <c r="W1576" s="22" t="e">
        <f>VLOOKUP($G1576,Temp!$A:$C,W$1,FALSE)</f>
        <v>#VALUE!</v>
      </c>
      <c r="X1576" s="22" t="e">
        <f>VLOOKUP($G1576,Temp!$A:$C,X$1,FALSE)</f>
        <v>#VALUE!</v>
      </c>
      <c r="Y1576" s="22">
        <f>VLOOKUP($G1576,Temp!$A:$C,Y$1,FALSE)</f>
        <v>0</v>
      </c>
      <c r="Z1576" s="22">
        <f>VLOOKUP($G1576,Temp!$A:$C,Z$1,FALSE)</f>
        <v>0</v>
      </c>
      <c r="AA1576" s="22" t="e">
        <f>VLOOKUP($A1576,Searches!$A:$H,AA$1,FALSE)</f>
        <v>#N/A</v>
      </c>
      <c r="AB1576" s="22" t="e">
        <f>VLOOKUP($A1576,Searches!$A:$H,AB$1,FALSE)</f>
        <v>#N/A</v>
      </c>
      <c r="AC1576" s="22" t="e">
        <f>VLOOKUP($A1576,Searches!$A:$H,AC$1,FALSE)</f>
        <v>#N/A</v>
      </c>
      <c r="AD1576" s="22" t="e">
        <f>VLOOKUP($A1576,Searches!$A:$H,AD$1,FALSE)</f>
        <v>#N/A</v>
      </c>
      <c r="AE1576" s="22" t="e">
        <f>VLOOKUP($A1576,Searches!$A:$H,AE$1,FALSE)</f>
        <v>#N/A</v>
      </c>
      <c r="AF1576" s="22" t="e">
        <f>VLOOKUP($A1576,Searches!$A:$H,AF$1,FALSE)</f>
        <v>#N/A</v>
      </c>
      <c r="AG1576" s="22" t="e">
        <f>VLOOKUP($A1576,Searches!$A:$H,AG$1,FALSE)</f>
        <v>#N/A</v>
      </c>
      <c r="AH1576" s="22" t="str">
        <f>VLOOKUP($G1576,Temp!$D:$F,AH$1,FALSE)</f>
        <v>cloudcraze.com</v>
      </c>
      <c r="AI1576" s="22" t="str">
        <f>VLOOKUP($G1576,Temp!$D:$F,AI$1,FALSE)</f>
        <v>Pardot</v>
      </c>
      <c r="AJ1576" s="22" t="str">
        <f>VLOOKUP($G1576,Temp!$D:$F,AJ$1,FALSE)</f>
        <v>WordPress</v>
      </c>
    </row>
    <row r="1577" spans="1:36" ht="16" x14ac:dyDescent="0.2">
      <c r="A1577" s="8" t="str">
        <f t="shared" si="24"/>
        <v>Barry Phillips Maxta Inc.</v>
      </c>
      <c r="B1577" s="8" t="s">
        <v>5366</v>
      </c>
      <c r="C1577" s="8" t="s">
        <v>10385</v>
      </c>
      <c r="D1577" s="8" t="s">
        <v>42</v>
      </c>
      <c r="E1577" s="8" t="s">
        <v>10386</v>
      </c>
      <c r="F1577" s="8" t="s">
        <v>10387</v>
      </c>
      <c r="G1577" s="12" t="s">
        <v>10018</v>
      </c>
      <c r="H1577" s="22" t="str">
        <f>VLOOKUP($G1577,Temp!$A:$C,H$1,FALSE)</f>
        <v>maxta.com</v>
      </c>
      <c r="I1577" s="22" t="e">
        <f>VLOOKUP($G1577,Temp!$A:$C,I$1,FALSE)</f>
        <v>#VALUE!</v>
      </c>
      <c r="J1577" s="22" t="e">
        <f>VLOOKUP($G1577,Temp!$A:$C,J$1,FALSE)</f>
        <v>#VALUE!</v>
      </c>
      <c r="K1577" s="22" t="e">
        <f>VLOOKUP($G1577,Temp!$A:$C,K$1,FALSE)</f>
        <v>#VALUE!</v>
      </c>
      <c r="L1577" s="22" t="e">
        <f>VLOOKUP($G1577,Temp!$A:$C,L$1,FALSE)</f>
        <v>#VALUE!</v>
      </c>
      <c r="M1577" s="22" t="e">
        <f>VLOOKUP($G1577,Temp!$A:$C,M$1,FALSE)</f>
        <v>#VALUE!</v>
      </c>
      <c r="N1577" s="22" t="e">
        <f>VLOOKUP($G1577,Temp!$A:$C,N$1,FALSE)</f>
        <v>#VALUE!</v>
      </c>
      <c r="O1577" s="22" t="e">
        <f>VLOOKUP($G1577,Temp!$A:$C,O$1,FALSE)</f>
        <v>#VALUE!</v>
      </c>
      <c r="P1577" s="22" t="e">
        <f>VLOOKUP($G1577,Temp!$A:$C,P$1,FALSE)</f>
        <v>#VALUE!</v>
      </c>
      <c r="Q1577" s="22" t="e">
        <f>VLOOKUP($G1577,Temp!$A:$C,Q$1,FALSE)</f>
        <v>#VALUE!</v>
      </c>
      <c r="R1577" s="22" t="e">
        <f>VLOOKUP($G1577,Temp!$A:$C,R$1,FALSE)</f>
        <v>#VALUE!</v>
      </c>
      <c r="S1577" s="22" t="e">
        <f>VLOOKUP($G1577,Temp!$A:$C,S$1,FALSE)</f>
        <v>#VALUE!</v>
      </c>
      <c r="T1577" s="22" t="e">
        <f>VLOOKUP($G1577,Temp!$A:$C,T$1,FALSE)</f>
        <v>#VALUE!</v>
      </c>
      <c r="U1577" s="22" t="e">
        <f>VLOOKUP($G1577,Temp!$A:$C,U$1,FALSE)</f>
        <v>#VALUE!</v>
      </c>
      <c r="V1577" s="22" t="e">
        <f>VLOOKUP($G1577,Temp!$A:$C,V$1,FALSE)</f>
        <v>#VALUE!</v>
      </c>
      <c r="W1577" s="22" t="e">
        <f>VLOOKUP($G1577,Temp!$A:$C,W$1,FALSE)</f>
        <v>#VALUE!</v>
      </c>
      <c r="X1577" s="22" t="e">
        <f>VLOOKUP($G1577,Temp!$A:$C,X$1,FALSE)</f>
        <v>#VALUE!</v>
      </c>
      <c r="Y1577" s="22">
        <f>VLOOKUP($G1577,Temp!$A:$C,Y$1,FALSE)</f>
        <v>1600</v>
      </c>
      <c r="Z1577" s="22">
        <f>VLOOKUP($G1577,Temp!$A:$C,Z$1,FALSE)</f>
        <v>9700</v>
      </c>
      <c r="AA1577" s="22" t="str">
        <f>VLOOKUP($A1577,Searches!$A:$H,AA$1,FALSE)</f>
        <v>Barry Phillips</v>
      </c>
      <c r="AB1577" s="22" t="str">
        <f>VLOOKUP($A1577,Searches!$A:$H,AB$1,FALSE)</f>
        <v>Maxta Inc.</v>
      </c>
      <c r="AC1577" s="22" t="str">
        <f>VLOOKUP($A1577,Searches!$A:$H,AC$1,FALSE)</f>
        <v>Chief Marketing Officer</v>
      </c>
      <c r="AD1577" s="22" t="str">
        <f>VLOOKUP($A1577,Searches!$A:$H,AD$1,FALSE)</f>
        <v>2nd</v>
      </c>
      <c r="AE1577" s="22" t="str">
        <f>VLOOKUP($A1577,Searches!$A:$H,AE$1,FALSE)</f>
        <v/>
      </c>
      <c r="AF1577" s="22" t="str">
        <f>VLOOKUP($A1577,Searches!$A:$H,AF$1,FALSE)</f>
        <v>San Francisco Bay Area</v>
      </c>
      <c r="AG1577" s="22" t="str">
        <f>VLOOKUP($A1577,Searches!$A:$H,AG$1,FALSE)</f>
        <v>https://www.linkedin.com/sales/profile/22904202,G7tL,NAME_SEARCH?moduleKey=peopleSearchResults&amp;pageKey=sales-search3-people-refinement&amp;contextId=60BC92C971D70515801E49D6842B0000&amp;requestId=8e19a6bb-5f44-41f1-8807-1a3cfd7c40b3&amp;action=CLICK&amp;target=urn%3Ali%3AsalesLead%3A(-1%2C22904202)&amp;pageNumber=29&amp;targetEl=profilelink&amp;position=9&amp;trk=lss-serp-result-lead_photo</v>
      </c>
      <c r="AH1577" s="22" t="str">
        <f>VLOOKUP($G1577,Temp!$D:$F,AH$1,FALSE)</f>
        <v>maxta.com</v>
      </c>
      <c r="AI1577" s="22" t="str">
        <f>VLOOKUP($G1577,Temp!$D:$F,AI$1,FALSE)</f>
        <v>Pardot</v>
      </c>
      <c r="AJ1577" s="22" t="str">
        <f>VLOOKUP($G1577,Temp!$D:$F,AJ$1,FALSE)</f>
        <v>WordPress</v>
      </c>
    </row>
    <row r="1578" spans="1:36" ht="16" x14ac:dyDescent="0.2">
      <c r="A1578" s="8" t="str">
        <f t="shared" si="24"/>
        <v>Stella Goulet Avanade</v>
      </c>
      <c r="B1578" s="8" t="s">
        <v>10515</v>
      </c>
      <c r="C1578" s="8" t="s">
        <v>10516</v>
      </c>
      <c r="D1578" s="8" t="s">
        <v>42</v>
      </c>
      <c r="E1578" s="8" t="s">
        <v>10517</v>
      </c>
      <c r="F1578" s="8" t="s">
        <v>10518</v>
      </c>
      <c r="G1578" s="12" t="s">
        <v>10023</v>
      </c>
      <c r="H1578" s="22" t="str">
        <f>VLOOKUP($G1578,Temp!$A:$C,H$1,FALSE)</f>
        <v>avanade.com</v>
      </c>
      <c r="I1578" s="22" t="e">
        <f>VLOOKUP($G1578,Temp!$A:$C,I$1,FALSE)</f>
        <v>#VALUE!</v>
      </c>
      <c r="J1578" s="22" t="e">
        <f>VLOOKUP($G1578,Temp!$A:$C,J$1,FALSE)</f>
        <v>#VALUE!</v>
      </c>
      <c r="K1578" s="22" t="e">
        <f>VLOOKUP($G1578,Temp!$A:$C,K$1,FALSE)</f>
        <v>#VALUE!</v>
      </c>
      <c r="L1578" s="22" t="e">
        <f>VLOOKUP($G1578,Temp!$A:$C,L$1,FALSE)</f>
        <v>#VALUE!</v>
      </c>
      <c r="M1578" s="22" t="e">
        <f>VLOOKUP($G1578,Temp!$A:$C,M$1,FALSE)</f>
        <v>#VALUE!</v>
      </c>
      <c r="N1578" s="22" t="e">
        <f>VLOOKUP($G1578,Temp!$A:$C,N$1,FALSE)</f>
        <v>#VALUE!</v>
      </c>
      <c r="O1578" s="22" t="e">
        <f>VLOOKUP($G1578,Temp!$A:$C,O$1,FALSE)</f>
        <v>#VALUE!</v>
      </c>
      <c r="P1578" s="22" t="e">
        <f>VLOOKUP($G1578,Temp!$A:$C,P$1,FALSE)</f>
        <v>#VALUE!</v>
      </c>
      <c r="Q1578" s="22" t="e">
        <f>VLOOKUP($G1578,Temp!$A:$C,Q$1,FALSE)</f>
        <v>#VALUE!</v>
      </c>
      <c r="R1578" s="22" t="e">
        <f>VLOOKUP($G1578,Temp!$A:$C,R$1,FALSE)</f>
        <v>#VALUE!</v>
      </c>
      <c r="S1578" s="22" t="e">
        <f>VLOOKUP($G1578,Temp!$A:$C,S$1,FALSE)</f>
        <v>#VALUE!</v>
      </c>
      <c r="T1578" s="22" t="e">
        <f>VLOOKUP($G1578,Temp!$A:$C,T$1,FALSE)</f>
        <v>#VALUE!</v>
      </c>
      <c r="U1578" s="22" t="e">
        <f>VLOOKUP($G1578,Temp!$A:$C,U$1,FALSE)</f>
        <v>#VALUE!</v>
      </c>
      <c r="V1578" s="22" t="e">
        <f>VLOOKUP($G1578,Temp!$A:$C,V$1,FALSE)</f>
        <v>#VALUE!</v>
      </c>
      <c r="W1578" s="22" t="e">
        <f>VLOOKUP($G1578,Temp!$A:$C,W$1,FALSE)</f>
        <v>#VALUE!</v>
      </c>
      <c r="X1578" s="22" t="e">
        <f>VLOOKUP($G1578,Temp!$A:$C,X$1,FALSE)</f>
        <v>#VALUE!</v>
      </c>
      <c r="Y1578" s="22">
        <f>VLOOKUP($G1578,Temp!$A:$C,Y$1,FALSE)</f>
        <v>11400</v>
      </c>
      <c r="Z1578" s="22">
        <f>VLOOKUP($G1578,Temp!$A:$C,Z$1,FALSE)</f>
        <v>736</v>
      </c>
      <c r="AA1578" s="22" t="e">
        <f>VLOOKUP($A1578,Searches!$A:$H,AA$1,FALSE)</f>
        <v>#N/A</v>
      </c>
      <c r="AB1578" s="22" t="e">
        <f>VLOOKUP($A1578,Searches!$A:$H,AB$1,FALSE)</f>
        <v>#N/A</v>
      </c>
      <c r="AC1578" s="22" t="e">
        <f>VLOOKUP($A1578,Searches!$A:$H,AC$1,FALSE)</f>
        <v>#N/A</v>
      </c>
      <c r="AD1578" s="22" t="e">
        <f>VLOOKUP($A1578,Searches!$A:$H,AD$1,FALSE)</f>
        <v>#N/A</v>
      </c>
      <c r="AE1578" s="22" t="e">
        <f>VLOOKUP($A1578,Searches!$A:$H,AE$1,FALSE)</f>
        <v>#N/A</v>
      </c>
      <c r="AF1578" s="22" t="e">
        <f>VLOOKUP($A1578,Searches!$A:$H,AF$1,FALSE)</f>
        <v>#N/A</v>
      </c>
      <c r="AG1578" s="22" t="e">
        <f>VLOOKUP($A1578,Searches!$A:$H,AG$1,FALSE)</f>
        <v>#N/A</v>
      </c>
      <c r="AH1578" s="22" t="e">
        <f>VLOOKUP($G1578,Temp!$D:$F,AH$1,FALSE)</f>
        <v>#N/A</v>
      </c>
      <c r="AI1578" s="22" t="e">
        <f>VLOOKUP($G1578,Temp!$D:$F,AI$1,FALSE)</f>
        <v>#N/A</v>
      </c>
      <c r="AJ1578" s="22" t="e">
        <f>VLOOKUP($G1578,Temp!$D:$F,AJ$1,FALSE)</f>
        <v>#N/A</v>
      </c>
    </row>
    <row r="1579" spans="1:36" ht="16" x14ac:dyDescent="0.2">
      <c r="A1579" s="8" t="str">
        <f t="shared" si="24"/>
        <v>Gordon Burnes Bullhorn</v>
      </c>
      <c r="B1579" s="8" t="s">
        <v>7523</v>
      </c>
      <c r="C1579" s="8" t="s">
        <v>7524</v>
      </c>
      <c r="D1579" s="8" t="s">
        <v>42</v>
      </c>
      <c r="E1579" s="8" t="s">
        <v>7525</v>
      </c>
      <c r="F1579" s="8" t="s">
        <v>7509</v>
      </c>
      <c r="G1579" s="12" t="s">
        <v>7510</v>
      </c>
      <c r="H1579" s="22" t="str">
        <f>VLOOKUP($G1579,Temp!$A:$C,H$1,FALSE)</f>
        <v>bullhorn.com</v>
      </c>
      <c r="I1579" s="22" t="e">
        <f>VLOOKUP($G1579,Temp!$A:$C,I$1,FALSE)</f>
        <v>#VALUE!</v>
      </c>
      <c r="J1579" s="22" t="e">
        <f>VLOOKUP($G1579,Temp!$A:$C,J$1,FALSE)</f>
        <v>#VALUE!</v>
      </c>
      <c r="K1579" s="22" t="e">
        <f>VLOOKUP($G1579,Temp!$A:$C,K$1,FALSE)</f>
        <v>#VALUE!</v>
      </c>
      <c r="L1579" s="22" t="e">
        <f>VLOOKUP($G1579,Temp!$A:$C,L$1,FALSE)</f>
        <v>#VALUE!</v>
      </c>
      <c r="M1579" s="22" t="e">
        <f>VLOOKUP($G1579,Temp!$A:$C,M$1,FALSE)</f>
        <v>#VALUE!</v>
      </c>
      <c r="N1579" s="22" t="e">
        <f>VLOOKUP($G1579,Temp!$A:$C,N$1,FALSE)</f>
        <v>#VALUE!</v>
      </c>
      <c r="O1579" s="22" t="e">
        <f>VLOOKUP($G1579,Temp!$A:$C,O$1,FALSE)</f>
        <v>#VALUE!</v>
      </c>
      <c r="P1579" s="22" t="e">
        <f>VLOOKUP($G1579,Temp!$A:$C,P$1,FALSE)</f>
        <v>#VALUE!</v>
      </c>
      <c r="Q1579" s="22" t="e">
        <f>VLOOKUP($G1579,Temp!$A:$C,Q$1,FALSE)</f>
        <v>#VALUE!</v>
      </c>
      <c r="R1579" s="22" t="e">
        <f>VLOOKUP($G1579,Temp!$A:$C,R$1,FALSE)</f>
        <v>#VALUE!</v>
      </c>
      <c r="S1579" s="22" t="e">
        <f>VLOOKUP($G1579,Temp!$A:$C,S$1,FALSE)</f>
        <v>#VALUE!</v>
      </c>
      <c r="T1579" s="22" t="e">
        <f>VLOOKUP($G1579,Temp!$A:$C,T$1,FALSE)</f>
        <v>#VALUE!</v>
      </c>
      <c r="U1579" s="22" t="e">
        <f>VLOOKUP($G1579,Temp!$A:$C,U$1,FALSE)</f>
        <v>#VALUE!</v>
      </c>
      <c r="V1579" s="22" t="e">
        <f>VLOOKUP($G1579,Temp!$A:$C,V$1,FALSE)</f>
        <v>#VALUE!</v>
      </c>
      <c r="W1579" s="22" t="e">
        <f>VLOOKUP($G1579,Temp!$A:$C,W$1,FALSE)</f>
        <v>#VALUE!</v>
      </c>
      <c r="X1579" s="22" t="e">
        <f>VLOOKUP($G1579,Temp!$A:$C,X$1,FALSE)</f>
        <v>#VALUE!</v>
      </c>
      <c r="Y1579" s="22">
        <f>VLOOKUP($G1579,Temp!$A:$C,Y$1,FALSE)</f>
        <v>380000</v>
      </c>
      <c r="Z1579" s="22">
        <f>VLOOKUP($G1579,Temp!$A:$C,Z$1,FALSE)</f>
        <v>14100</v>
      </c>
      <c r="AA1579" s="22" t="str">
        <f>VLOOKUP($A1579,Searches!$A:$H,AA$1,FALSE)</f>
        <v>Gordon Burnes</v>
      </c>
      <c r="AB1579" s="22" t="str">
        <f>VLOOKUP($A1579,Searches!$A:$H,AB$1,FALSE)</f>
        <v>Bullhorn</v>
      </c>
      <c r="AC1579" s="22" t="str">
        <f>VLOOKUP($A1579,Searches!$A:$H,AC$1,FALSE)</f>
        <v>Chief Marketing Officer</v>
      </c>
      <c r="AD1579" s="22" t="str">
        <f>VLOOKUP($A1579,Searches!$A:$H,AD$1,FALSE)</f>
        <v>2nd</v>
      </c>
      <c r="AE1579" s="22" t="str">
        <f>VLOOKUP($A1579,Searches!$A:$H,AE$1,FALSE)</f>
        <v/>
      </c>
      <c r="AF1579" s="22" t="str">
        <f>VLOOKUP($A1579,Searches!$A:$H,AF$1,FALSE)</f>
        <v>Greater Boston Area</v>
      </c>
      <c r="AG1579" s="22" t="str">
        <f>VLOOKUP($A1579,Searches!$A:$H,AG$1,FALSE)</f>
        <v>https://www.linkedin.com/sales/profile/4123618,pzCR,NAME_SEARCH?moduleKey=peopleSearchResults&amp;pageKey=sales-search3-people-refinement&amp;contextId=60BC92C971D70515801E49D6842B0000&amp;requestId=b7ece941-e002-4586-a40f-38a0dcc3e14e&amp;action=CLICK&amp;target=urn%3Ali%3AsalesLead%3A(-1%2C4123618)&amp;pageNumber=22&amp;targetEl=profilelink&amp;position=17&amp;trk=lss-serp-result-lead_photo</v>
      </c>
      <c r="AH1579" s="22" t="str">
        <f>VLOOKUP($G1579,Temp!$D:$F,AH$1,FALSE)</f>
        <v>bullhorn.com</v>
      </c>
      <c r="AI1579" s="22" t="str">
        <f>VLOOKUP($G1579,Temp!$D:$F,AI$1,FALSE)</f>
        <v>Marketo</v>
      </c>
      <c r="AJ1579" s="22" t="str">
        <f>VLOOKUP($G1579,Temp!$D:$F,AJ$1,FALSE)</f>
        <v>WordPress</v>
      </c>
    </row>
    <row r="1580" spans="1:36" ht="16" x14ac:dyDescent="0.2">
      <c r="A1580" s="8" t="str">
        <f t="shared" si="24"/>
        <v>Simon Peel Jitterbit</v>
      </c>
      <c r="B1580" s="8" t="s">
        <v>321</v>
      </c>
      <c r="C1580" s="8" t="s">
        <v>10523</v>
      </c>
      <c r="D1580" s="8" t="s">
        <v>10524</v>
      </c>
      <c r="E1580" s="8" t="s">
        <v>10525</v>
      </c>
      <c r="F1580" s="8" t="s">
        <v>10526</v>
      </c>
      <c r="G1580" s="12" t="s">
        <v>10027</v>
      </c>
      <c r="H1580" s="22" t="str">
        <f>VLOOKUP($G1580,Temp!$A:$C,H$1,FALSE)</f>
        <v>jitterbit.com</v>
      </c>
      <c r="I1580" s="22" t="e">
        <f>VLOOKUP($G1580,Temp!$A:$C,I$1,FALSE)</f>
        <v>#VALUE!</v>
      </c>
      <c r="J1580" s="22" t="e">
        <f>VLOOKUP($G1580,Temp!$A:$C,J$1,FALSE)</f>
        <v>#VALUE!</v>
      </c>
      <c r="K1580" s="22" t="e">
        <f>VLOOKUP($G1580,Temp!$A:$C,K$1,FALSE)</f>
        <v>#VALUE!</v>
      </c>
      <c r="L1580" s="22" t="e">
        <f>VLOOKUP($G1580,Temp!$A:$C,L$1,FALSE)</f>
        <v>#VALUE!</v>
      </c>
      <c r="M1580" s="22" t="e">
        <f>VLOOKUP($G1580,Temp!$A:$C,M$1,FALSE)</f>
        <v>#VALUE!</v>
      </c>
      <c r="N1580" s="22" t="e">
        <f>VLOOKUP($G1580,Temp!$A:$C,N$1,FALSE)</f>
        <v>#VALUE!</v>
      </c>
      <c r="O1580" s="22" t="e">
        <f>VLOOKUP($G1580,Temp!$A:$C,O$1,FALSE)</f>
        <v>#VALUE!</v>
      </c>
      <c r="P1580" s="22" t="e">
        <f>VLOOKUP($G1580,Temp!$A:$C,P$1,FALSE)</f>
        <v>#VALUE!</v>
      </c>
      <c r="Q1580" s="22" t="e">
        <f>VLOOKUP($G1580,Temp!$A:$C,Q$1,FALSE)</f>
        <v>#VALUE!</v>
      </c>
      <c r="R1580" s="22" t="e">
        <f>VLOOKUP($G1580,Temp!$A:$C,R$1,FALSE)</f>
        <v>#VALUE!</v>
      </c>
      <c r="S1580" s="22" t="e">
        <f>VLOOKUP($G1580,Temp!$A:$C,S$1,FALSE)</f>
        <v>#VALUE!</v>
      </c>
      <c r="T1580" s="22" t="e">
        <f>VLOOKUP($G1580,Temp!$A:$C,T$1,FALSE)</f>
        <v>#VALUE!</v>
      </c>
      <c r="U1580" s="22" t="e">
        <f>VLOOKUP($G1580,Temp!$A:$C,U$1,FALSE)</f>
        <v>#VALUE!</v>
      </c>
      <c r="V1580" s="22" t="e">
        <f>VLOOKUP($G1580,Temp!$A:$C,V$1,FALSE)</f>
        <v>#VALUE!</v>
      </c>
      <c r="W1580" s="22" t="e">
        <f>VLOOKUP($G1580,Temp!$A:$C,W$1,FALSE)</f>
        <v>#VALUE!</v>
      </c>
      <c r="X1580" s="22" t="e">
        <f>VLOOKUP($G1580,Temp!$A:$C,X$1,FALSE)</f>
        <v>#VALUE!</v>
      </c>
      <c r="Y1580" s="22">
        <f>VLOOKUP($G1580,Temp!$A:$C,Y$1,FALSE)</f>
        <v>11800</v>
      </c>
      <c r="Z1580" s="22">
        <f>VLOOKUP($G1580,Temp!$A:$C,Z$1,FALSE)</f>
        <v>7600</v>
      </c>
      <c r="AA1580" s="22" t="str">
        <f>VLOOKUP($A1580,Searches!$A:$H,AA$1,FALSE)</f>
        <v>Simon Peel</v>
      </c>
      <c r="AB1580" s="22" t="str">
        <f>VLOOKUP($A1580,Searches!$A:$H,AB$1,FALSE)</f>
        <v>Jitterbit</v>
      </c>
      <c r="AC1580" s="22" t="str">
        <f>VLOOKUP($A1580,Searches!$A:$H,AC$1,FALSE)</f>
        <v>Chief Strategy Officer, CMO - We are hiring in Sales, SDRs, Prod. Mgmt, SE's, PS, Dev - message me!</v>
      </c>
      <c r="AD1580" s="22" t="str">
        <f>VLOOKUP($A1580,Searches!$A:$H,AD$1,FALSE)</f>
        <v>2nd</v>
      </c>
      <c r="AE1580" s="22" t="str">
        <f>VLOOKUP($A1580,Searches!$A:$H,AE$1,FALSE)</f>
        <v>Open link</v>
      </c>
      <c r="AF1580" s="22" t="str">
        <f>VLOOKUP($A1580,Searches!$A:$H,AF$1,FALSE)</f>
        <v>San Francisco Bay Area</v>
      </c>
      <c r="AG1580" s="22" t="str">
        <f>VLOOKUP($A1580,Searches!$A:$H,AG$1,FALSE)</f>
        <v>https://www.linkedin.com/sales/profile/56873,DvPH,NAME_SEARCH?moduleKey=peopleSearchResults&amp;pageKey=sales-search3-people-refinement&amp;contextId=60BC92C971D70515801E49D6842B0000&amp;requestId=ebafbe11-6e58-495a-850b-e892d51b8122&amp;action=CLICK&amp;target=urn%3Ali%3AsalesLead%3A(-1%2C56873)&amp;pageNumber=24&amp;targetEl=profilelink&amp;position=12&amp;trk=lss-serp-result-lead_photo</v>
      </c>
      <c r="AH1580" s="22" t="e">
        <f>VLOOKUP($G1580,Temp!$D:$F,AH$1,FALSE)</f>
        <v>#N/A</v>
      </c>
      <c r="AI1580" s="22" t="e">
        <f>VLOOKUP($G1580,Temp!$D:$F,AI$1,FALSE)</f>
        <v>#N/A</v>
      </c>
      <c r="AJ1580" s="22" t="e">
        <f>VLOOKUP($G1580,Temp!$D:$F,AJ$1,FALSE)</f>
        <v>#N/A</v>
      </c>
    </row>
    <row r="1581" spans="1:36" ht="16" x14ac:dyDescent="0.2">
      <c r="A1581" s="8" t="str">
        <f t="shared" si="24"/>
        <v>Brian Reagan Actifio</v>
      </c>
      <c r="B1581" s="8" t="s">
        <v>960</v>
      </c>
      <c r="C1581" s="8" t="s">
        <v>961</v>
      </c>
      <c r="D1581" s="8" t="s">
        <v>42</v>
      </c>
      <c r="E1581" s="8" t="s">
        <v>962</v>
      </c>
      <c r="F1581" s="8" t="s">
        <v>963</v>
      </c>
      <c r="G1581" s="12" t="s">
        <v>964</v>
      </c>
      <c r="H1581" s="22" t="str">
        <f>VLOOKUP($G1581,Temp!$A:$C,H$1,FALSE)</f>
        <v>actifio.com</v>
      </c>
      <c r="I1581" s="22" t="e">
        <f>VLOOKUP($G1581,Temp!$A:$C,I$1,FALSE)</f>
        <v>#VALUE!</v>
      </c>
      <c r="J1581" s="22" t="e">
        <f>VLOOKUP($G1581,Temp!$A:$C,J$1,FALSE)</f>
        <v>#VALUE!</v>
      </c>
      <c r="K1581" s="22" t="e">
        <f>VLOOKUP($G1581,Temp!$A:$C,K$1,FALSE)</f>
        <v>#VALUE!</v>
      </c>
      <c r="L1581" s="22" t="e">
        <f>VLOOKUP($G1581,Temp!$A:$C,L$1,FALSE)</f>
        <v>#VALUE!</v>
      </c>
      <c r="M1581" s="22" t="e">
        <f>VLOOKUP($G1581,Temp!$A:$C,M$1,FALSE)</f>
        <v>#VALUE!</v>
      </c>
      <c r="N1581" s="22" t="e">
        <f>VLOOKUP($G1581,Temp!$A:$C,N$1,FALSE)</f>
        <v>#VALUE!</v>
      </c>
      <c r="O1581" s="22" t="e">
        <f>VLOOKUP($G1581,Temp!$A:$C,O$1,FALSE)</f>
        <v>#VALUE!</v>
      </c>
      <c r="P1581" s="22" t="e">
        <f>VLOOKUP($G1581,Temp!$A:$C,P$1,FALSE)</f>
        <v>#VALUE!</v>
      </c>
      <c r="Q1581" s="22" t="e">
        <f>VLOOKUP($G1581,Temp!$A:$C,Q$1,FALSE)</f>
        <v>#VALUE!</v>
      </c>
      <c r="R1581" s="22" t="e">
        <f>VLOOKUP($G1581,Temp!$A:$C,R$1,FALSE)</f>
        <v>#VALUE!</v>
      </c>
      <c r="S1581" s="22" t="e">
        <f>VLOOKUP($G1581,Temp!$A:$C,S$1,FALSE)</f>
        <v>#VALUE!</v>
      </c>
      <c r="T1581" s="22" t="e">
        <f>VLOOKUP($G1581,Temp!$A:$C,T$1,FALSE)</f>
        <v>#VALUE!</v>
      </c>
      <c r="U1581" s="22" t="e">
        <f>VLOOKUP($G1581,Temp!$A:$C,U$1,FALSE)</f>
        <v>#VALUE!</v>
      </c>
      <c r="V1581" s="22" t="e">
        <f>VLOOKUP($G1581,Temp!$A:$C,V$1,FALSE)</f>
        <v>#VALUE!</v>
      </c>
      <c r="W1581" s="22" t="e">
        <f>VLOOKUP($G1581,Temp!$A:$C,W$1,FALSE)</f>
        <v>#VALUE!</v>
      </c>
      <c r="X1581" s="22" t="e">
        <f>VLOOKUP($G1581,Temp!$A:$C,X$1,FALSE)</f>
        <v>#VALUE!</v>
      </c>
      <c r="Y1581" s="22">
        <f>VLOOKUP($G1581,Temp!$A:$C,Y$1,FALSE)</f>
        <v>51500</v>
      </c>
      <c r="Z1581" s="22">
        <f>VLOOKUP($G1581,Temp!$A:$C,Z$1,FALSE)</f>
        <v>0</v>
      </c>
      <c r="AA1581" s="22" t="e">
        <f>VLOOKUP($A1581,Searches!$A:$H,AA$1,FALSE)</f>
        <v>#N/A</v>
      </c>
      <c r="AB1581" s="22" t="e">
        <f>VLOOKUP($A1581,Searches!$A:$H,AB$1,FALSE)</f>
        <v>#N/A</v>
      </c>
      <c r="AC1581" s="22" t="e">
        <f>VLOOKUP($A1581,Searches!$A:$H,AC$1,FALSE)</f>
        <v>#N/A</v>
      </c>
      <c r="AD1581" s="22" t="e">
        <f>VLOOKUP($A1581,Searches!$A:$H,AD$1,FALSE)</f>
        <v>#N/A</v>
      </c>
      <c r="AE1581" s="22" t="e">
        <f>VLOOKUP($A1581,Searches!$A:$H,AE$1,FALSE)</f>
        <v>#N/A</v>
      </c>
      <c r="AF1581" s="22" t="e">
        <f>VLOOKUP($A1581,Searches!$A:$H,AF$1,FALSE)</f>
        <v>#N/A</v>
      </c>
      <c r="AG1581" s="22" t="e">
        <f>VLOOKUP($A1581,Searches!$A:$H,AG$1,FALSE)</f>
        <v>#N/A</v>
      </c>
      <c r="AH1581" s="22" t="str">
        <f>VLOOKUP($G1581,Temp!$D:$F,AH$1,FALSE)</f>
        <v>actifio.com</v>
      </c>
      <c r="AI1581" s="22">
        <f>VLOOKUP($G1581,Temp!$D:$F,AI$1,FALSE)</f>
        <v>0</v>
      </c>
      <c r="AJ1581" s="22" t="str">
        <f>VLOOKUP($G1581,Temp!$D:$F,AJ$1,FALSE)</f>
        <v>WordPress</v>
      </c>
    </row>
    <row r="1582" spans="1:36" ht="16" x14ac:dyDescent="0.2">
      <c r="A1582" s="8" t="str">
        <f t="shared" si="24"/>
        <v>Victoria Hodgkins BambooHR</v>
      </c>
      <c r="B1582" s="8" t="s">
        <v>372</v>
      </c>
      <c r="C1582" s="8" t="s">
        <v>373</v>
      </c>
      <c r="D1582" s="8" t="s">
        <v>42</v>
      </c>
      <c r="E1582" s="8" t="s">
        <v>374</v>
      </c>
      <c r="F1582" s="8" t="s">
        <v>375</v>
      </c>
      <c r="G1582" s="12" t="s">
        <v>377</v>
      </c>
      <c r="H1582" s="22" t="str">
        <f>VLOOKUP($G1582,Temp!$A:$C,H$1,FALSE)</f>
        <v>bamboohr.com</v>
      </c>
      <c r="I1582" s="22" t="e">
        <f>VLOOKUP($G1582,Temp!$A:$C,I$1,FALSE)</f>
        <v>#VALUE!</v>
      </c>
      <c r="J1582" s="22" t="e">
        <f>VLOOKUP($G1582,Temp!$A:$C,J$1,FALSE)</f>
        <v>#VALUE!</v>
      </c>
      <c r="K1582" s="22" t="e">
        <f>VLOOKUP($G1582,Temp!$A:$C,K$1,FALSE)</f>
        <v>#VALUE!</v>
      </c>
      <c r="L1582" s="22" t="e">
        <f>VLOOKUP($G1582,Temp!$A:$C,L$1,FALSE)</f>
        <v>#VALUE!</v>
      </c>
      <c r="M1582" s="22" t="e">
        <f>VLOOKUP($G1582,Temp!$A:$C,M$1,FALSE)</f>
        <v>#VALUE!</v>
      </c>
      <c r="N1582" s="22" t="e">
        <f>VLOOKUP($G1582,Temp!$A:$C,N$1,FALSE)</f>
        <v>#VALUE!</v>
      </c>
      <c r="O1582" s="22" t="e">
        <f>VLOOKUP($G1582,Temp!$A:$C,O$1,FALSE)</f>
        <v>#VALUE!</v>
      </c>
      <c r="P1582" s="22" t="e">
        <f>VLOOKUP($G1582,Temp!$A:$C,P$1,FALSE)</f>
        <v>#VALUE!</v>
      </c>
      <c r="Q1582" s="22" t="e">
        <f>VLOOKUP($G1582,Temp!$A:$C,Q$1,FALSE)</f>
        <v>#VALUE!</v>
      </c>
      <c r="R1582" s="22" t="e">
        <f>VLOOKUP($G1582,Temp!$A:$C,R$1,FALSE)</f>
        <v>#VALUE!</v>
      </c>
      <c r="S1582" s="22" t="e">
        <f>VLOOKUP($G1582,Temp!$A:$C,S$1,FALSE)</f>
        <v>#VALUE!</v>
      </c>
      <c r="T1582" s="22" t="e">
        <f>VLOOKUP($G1582,Temp!$A:$C,T$1,FALSE)</f>
        <v>#VALUE!</v>
      </c>
      <c r="U1582" s="22" t="e">
        <f>VLOOKUP($G1582,Temp!$A:$C,U$1,FALSE)</f>
        <v>#VALUE!</v>
      </c>
      <c r="V1582" s="22" t="e">
        <f>VLOOKUP($G1582,Temp!$A:$C,V$1,FALSE)</f>
        <v>#VALUE!</v>
      </c>
      <c r="W1582" s="22" t="e">
        <f>VLOOKUP($G1582,Temp!$A:$C,W$1,FALSE)</f>
        <v>#VALUE!</v>
      </c>
      <c r="X1582" s="22" t="e">
        <f>VLOOKUP($G1582,Temp!$A:$C,X$1,FALSE)</f>
        <v>#VALUE!</v>
      </c>
      <c r="Y1582" s="22">
        <f>VLOOKUP($G1582,Temp!$A:$C,Y$1,FALSE)</f>
        <v>134000</v>
      </c>
      <c r="Z1582" s="22">
        <f>VLOOKUP($G1582,Temp!$A:$C,Z$1,FALSE)</f>
        <v>130000</v>
      </c>
      <c r="AA1582" s="22" t="e">
        <f>VLOOKUP($A1582,Searches!$A:$H,AA$1,FALSE)</f>
        <v>#N/A</v>
      </c>
      <c r="AB1582" s="22" t="e">
        <f>VLOOKUP($A1582,Searches!$A:$H,AB$1,FALSE)</f>
        <v>#N/A</v>
      </c>
      <c r="AC1582" s="22" t="e">
        <f>VLOOKUP($A1582,Searches!$A:$H,AC$1,FALSE)</f>
        <v>#N/A</v>
      </c>
      <c r="AD1582" s="22" t="e">
        <f>VLOOKUP($A1582,Searches!$A:$H,AD$1,FALSE)</f>
        <v>#N/A</v>
      </c>
      <c r="AE1582" s="22" t="e">
        <f>VLOOKUP($A1582,Searches!$A:$H,AE$1,FALSE)</f>
        <v>#N/A</v>
      </c>
      <c r="AF1582" s="22" t="e">
        <f>VLOOKUP($A1582,Searches!$A:$H,AF$1,FALSE)</f>
        <v>#N/A</v>
      </c>
      <c r="AG1582" s="22" t="e">
        <f>VLOOKUP($A1582,Searches!$A:$H,AG$1,FALSE)</f>
        <v>#N/A</v>
      </c>
      <c r="AH1582" s="22" t="str">
        <f>VLOOKUP($G1582,Temp!$D:$F,AH$1,FALSE)</f>
        <v>bamboohr.com</v>
      </c>
      <c r="AI1582" s="22">
        <f>VLOOKUP($G1582,Temp!$D:$F,AI$1,FALSE)</f>
        <v>0</v>
      </c>
      <c r="AJ1582" s="22" t="str">
        <f>VLOOKUP($G1582,Temp!$D:$F,AJ$1,FALSE)</f>
        <v>WordPress</v>
      </c>
    </row>
    <row r="1583" spans="1:36" ht="16" x14ac:dyDescent="0.2">
      <c r="A1583" s="8" t="str">
        <f t="shared" si="24"/>
        <v>Miles Kelly OneLogin</v>
      </c>
      <c r="B1583" s="8" t="s">
        <v>6667</v>
      </c>
      <c r="C1583" s="8" t="s">
        <v>1352</v>
      </c>
      <c r="D1583" s="8" t="s">
        <v>42</v>
      </c>
      <c r="E1583" s="8" t="s">
        <v>7848</v>
      </c>
      <c r="F1583" s="8" t="s">
        <v>7849</v>
      </c>
      <c r="G1583" s="12" t="s">
        <v>7850</v>
      </c>
      <c r="H1583" s="22" t="str">
        <f>VLOOKUP($G1583,Temp!$A:$C,H$1,FALSE)</f>
        <v>onelogin.com</v>
      </c>
      <c r="I1583" s="22" t="e">
        <f>VLOOKUP($G1583,Temp!$A:$C,I$1,FALSE)</f>
        <v>#VALUE!</v>
      </c>
      <c r="J1583" s="22" t="e">
        <f>VLOOKUP($G1583,Temp!$A:$C,J$1,FALSE)</f>
        <v>#VALUE!</v>
      </c>
      <c r="K1583" s="22" t="e">
        <f>VLOOKUP($G1583,Temp!$A:$C,K$1,FALSE)</f>
        <v>#VALUE!</v>
      </c>
      <c r="L1583" s="22" t="e">
        <f>VLOOKUP($G1583,Temp!$A:$C,L$1,FALSE)</f>
        <v>#VALUE!</v>
      </c>
      <c r="M1583" s="22" t="e">
        <f>VLOOKUP($G1583,Temp!$A:$C,M$1,FALSE)</f>
        <v>#VALUE!</v>
      </c>
      <c r="N1583" s="22" t="e">
        <f>VLOOKUP($G1583,Temp!$A:$C,N$1,FALSE)</f>
        <v>#VALUE!</v>
      </c>
      <c r="O1583" s="22" t="e">
        <f>VLOOKUP($G1583,Temp!$A:$C,O$1,FALSE)</f>
        <v>#VALUE!</v>
      </c>
      <c r="P1583" s="22" t="e">
        <f>VLOOKUP($G1583,Temp!$A:$C,P$1,FALSE)</f>
        <v>#VALUE!</v>
      </c>
      <c r="Q1583" s="22" t="e">
        <f>VLOOKUP($G1583,Temp!$A:$C,Q$1,FALSE)</f>
        <v>#VALUE!</v>
      </c>
      <c r="R1583" s="22" t="e">
        <f>VLOOKUP($G1583,Temp!$A:$C,R$1,FALSE)</f>
        <v>#VALUE!</v>
      </c>
      <c r="S1583" s="22" t="e">
        <f>VLOOKUP($G1583,Temp!$A:$C,S$1,FALSE)</f>
        <v>#VALUE!</v>
      </c>
      <c r="T1583" s="22" t="e">
        <f>VLOOKUP($G1583,Temp!$A:$C,T$1,FALSE)</f>
        <v>#VALUE!</v>
      </c>
      <c r="U1583" s="22" t="e">
        <f>VLOOKUP($G1583,Temp!$A:$C,U$1,FALSE)</f>
        <v>#VALUE!</v>
      </c>
      <c r="V1583" s="22" t="e">
        <f>VLOOKUP($G1583,Temp!$A:$C,V$1,FALSE)</f>
        <v>#VALUE!</v>
      </c>
      <c r="W1583" s="22" t="e">
        <f>VLOOKUP($G1583,Temp!$A:$C,W$1,FALSE)</f>
        <v>#VALUE!</v>
      </c>
      <c r="X1583" s="22" t="e">
        <f>VLOOKUP($G1583,Temp!$A:$C,X$1,FALSE)</f>
        <v>#VALUE!</v>
      </c>
      <c r="Y1583" s="22">
        <f>VLOOKUP($G1583,Temp!$A:$C,Y$1,FALSE)</f>
        <v>434000</v>
      </c>
      <c r="Z1583" s="22">
        <f>VLOOKUP($G1583,Temp!$A:$C,Z$1,FALSE)</f>
        <v>25200</v>
      </c>
      <c r="AA1583" s="22" t="e">
        <f>VLOOKUP($A1583,Searches!$A:$H,AA$1,FALSE)</f>
        <v>#N/A</v>
      </c>
      <c r="AB1583" s="22" t="e">
        <f>VLOOKUP($A1583,Searches!$A:$H,AB$1,FALSE)</f>
        <v>#N/A</v>
      </c>
      <c r="AC1583" s="22" t="e">
        <f>VLOOKUP($A1583,Searches!$A:$H,AC$1,FALSE)</f>
        <v>#N/A</v>
      </c>
      <c r="AD1583" s="22" t="e">
        <f>VLOOKUP($A1583,Searches!$A:$H,AD$1,FALSE)</f>
        <v>#N/A</v>
      </c>
      <c r="AE1583" s="22" t="e">
        <f>VLOOKUP($A1583,Searches!$A:$H,AE$1,FALSE)</f>
        <v>#N/A</v>
      </c>
      <c r="AF1583" s="22" t="e">
        <f>VLOOKUP($A1583,Searches!$A:$H,AF$1,FALSE)</f>
        <v>#N/A</v>
      </c>
      <c r="AG1583" s="22" t="e">
        <f>VLOOKUP($A1583,Searches!$A:$H,AG$1,FALSE)</f>
        <v>#N/A</v>
      </c>
      <c r="AH1583" s="22" t="e">
        <f>VLOOKUP($G1583,Temp!$D:$F,AH$1,FALSE)</f>
        <v>#N/A</v>
      </c>
      <c r="AI1583" s="22" t="e">
        <f>VLOOKUP($G1583,Temp!$D:$F,AI$1,FALSE)</f>
        <v>#N/A</v>
      </c>
      <c r="AJ1583" s="22" t="e">
        <f>VLOOKUP($G1583,Temp!$D:$F,AJ$1,FALSE)</f>
        <v>#N/A</v>
      </c>
    </row>
    <row r="1584" spans="1:36" ht="16" x14ac:dyDescent="0.2">
      <c r="A1584" s="8" t="str">
        <f t="shared" si="24"/>
        <v>Rachel Woodson Rackspace</v>
      </c>
      <c r="B1584" s="8" t="s">
        <v>6854</v>
      </c>
      <c r="C1584" s="8" t="s">
        <v>10533</v>
      </c>
      <c r="D1584" s="8" t="s">
        <v>10534</v>
      </c>
      <c r="E1584" s="8" t="s">
        <v>10535</v>
      </c>
      <c r="F1584" s="8" t="s">
        <v>10536</v>
      </c>
      <c r="G1584" s="12" t="s">
        <v>10046</v>
      </c>
      <c r="H1584" s="22" t="str">
        <f>VLOOKUP($G1584,Temp!$A:$C,H$1,FALSE)</f>
        <v>rackspace.com</v>
      </c>
      <c r="I1584" s="22" t="e">
        <f>VLOOKUP($G1584,Temp!$A:$C,I$1,FALSE)</f>
        <v>#VALUE!</v>
      </c>
      <c r="J1584" s="22" t="e">
        <f>VLOOKUP($G1584,Temp!$A:$C,J$1,FALSE)</f>
        <v>#VALUE!</v>
      </c>
      <c r="K1584" s="22" t="e">
        <f>VLOOKUP($G1584,Temp!$A:$C,K$1,FALSE)</f>
        <v>#VALUE!</v>
      </c>
      <c r="L1584" s="22" t="e">
        <f>VLOOKUP($G1584,Temp!$A:$C,L$1,FALSE)</f>
        <v>#VALUE!</v>
      </c>
      <c r="M1584" s="22" t="e">
        <f>VLOOKUP($G1584,Temp!$A:$C,M$1,FALSE)</f>
        <v>#VALUE!</v>
      </c>
      <c r="N1584" s="22" t="e">
        <f>VLOOKUP($G1584,Temp!$A:$C,N$1,FALSE)</f>
        <v>#VALUE!</v>
      </c>
      <c r="O1584" s="22" t="e">
        <f>VLOOKUP($G1584,Temp!$A:$C,O$1,FALSE)</f>
        <v>#VALUE!</v>
      </c>
      <c r="P1584" s="22" t="e">
        <f>VLOOKUP($G1584,Temp!$A:$C,P$1,FALSE)</f>
        <v>#VALUE!</v>
      </c>
      <c r="Q1584" s="22" t="e">
        <f>VLOOKUP($G1584,Temp!$A:$C,Q$1,FALSE)</f>
        <v>#VALUE!</v>
      </c>
      <c r="R1584" s="22" t="e">
        <f>VLOOKUP($G1584,Temp!$A:$C,R$1,FALSE)</f>
        <v>#VALUE!</v>
      </c>
      <c r="S1584" s="22" t="e">
        <f>VLOOKUP($G1584,Temp!$A:$C,S$1,FALSE)</f>
        <v>#VALUE!</v>
      </c>
      <c r="T1584" s="22" t="e">
        <f>VLOOKUP($G1584,Temp!$A:$C,T$1,FALSE)</f>
        <v>#VALUE!</v>
      </c>
      <c r="U1584" s="22" t="e">
        <f>VLOOKUP($G1584,Temp!$A:$C,U$1,FALSE)</f>
        <v>#VALUE!</v>
      </c>
      <c r="V1584" s="22" t="e">
        <f>VLOOKUP($G1584,Temp!$A:$C,V$1,FALSE)</f>
        <v>#VALUE!</v>
      </c>
      <c r="W1584" s="22" t="e">
        <f>VLOOKUP($G1584,Temp!$A:$C,W$1,FALSE)</f>
        <v>#VALUE!</v>
      </c>
      <c r="X1584" s="22" t="e">
        <f>VLOOKUP($G1584,Temp!$A:$C,X$1,FALSE)</f>
        <v>#VALUE!</v>
      </c>
      <c r="Y1584" s="22">
        <f>VLOOKUP($G1584,Temp!$A:$C,Y$1,FALSE)</f>
        <v>2300000</v>
      </c>
      <c r="Z1584" s="22">
        <f>VLOOKUP($G1584,Temp!$A:$C,Z$1,FALSE)</f>
        <v>517000</v>
      </c>
      <c r="AA1584" s="22" t="e">
        <f>VLOOKUP($A1584,Searches!$A:$H,AA$1,FALSE)</f>
        <v>#N/A</v>
      </c>
      <c r="AB1584" s="22" t="e">
        <f>VLOOKUP($A1584,Searches!$A:$H,AB$1,FALSE)</f>
        <v>#N/A</v>
      </c>
      <c r="AC1584" s="22" t="e">
        <f>VLOOKUP($A1584,Searches!$A:$H,AC$1,FALSE)</f>
        <v>#N/A</v>
      </c>
      <c r="AD1584" s="22" t="e">
        <f>VLOOKUP($A1584,Searches!$A:$H,AD$1,FALSE)</f>
        <v>#N/A</v>
      </c>
      <c r="AE1584" s="22" t="e">
        <f>VLOOKUP($A1584,Searches!$A:$H,AE$1,FALSE)</f>
        <v>#N/A</v>
      </c>
      <c r="AF1584" s="22" t="e">
        <f>VLOOKUP($A1584,Searches!$A:$H,AF$1,FALSE)</f>
        <v>#N/A</v>
      </c>
      <c r="AG1584" s="22" t="e">
        <f>VLOOKUP($A1584,Searches!$A:$H,AG$1,FALSE)</f>
        <v>#N/A</v>
      </c>
      <c r="AH1584" s="22" t="e">
        <f>VLOOKUP($G1584,Temp!$D:$F,AH$1,FALSE)</f>
        <v>#N/A</v>
      </c>
      <c r="AI1584" s="22" t="e">
        <f>VLOOKUP($G1584,Temp!$D:$F,AI$1,FALSE)</f>
        <v>#N/A</v>
      </c>
      <c r="AJ1584" s="22" t="e">
        <f>VLOOKUP($G1584,Temp!$D:$F,AJ$1,FALSE)</f>
        <v>#N/A</v>
      </c>
    </row>
    <row r="1585" spans="1:36" ht="16" x14ac:dyDescent="0.2">
      <c r="A1585" s="8" t="str">
        <f t="shared" si="24"/>
        <v>Manuel Mörbach Statista Global</v>
      </c>
      <c r="B1585" s="8" t="s">
        <v>3931</v>
      </c>
      <c r="C1585" s="8" t="s">
        <v>3932</v>
      </c>
      <c r="D1585" s="8" t="s">
        <v>3933</v>
      </c>
      <c r="E1585" s="8" t="s">
        <v>3934</v>
      </c>
      <c r="F1585" s="8" t="s">
        <v>3935</v>
      </c>
      <c r="G1585" s="12" t="s">
        <v>3936</v>
      </c>
      <c r="H1585" s="22" t="str">
        <f>VLOOKUP($G1585,Temp!$A:$C,H$1,FALSE)</f>
        <v>statista.com</v>
      </c>
      <c r="I1585" s="22" t="e">
        <f>VLOOKUP($G1585,Temp!$A:$C,I$1,FALSE)</f>
        <v>#VALUE!</v>
      </c>
      <c r="J1585" s="22" t="e">
        <f>VLOOKUP($G1585,Temp!$A:$C,J$1,FALSE)</f>
        <v>#VALUE!</v>
      </c>
      <c r="K1585" s="22" t="e">
        <f>VLOOKUP($G1585,Temp!$A:$C,K$1,FALSE)</f>
        <v>#VALUE!</v>
      </c>
      <c r="L1585" s="22" t="e">
        <f>VLOOKUP($G1585,Temp!$A:$C,L$1,FALSE)</f>
        <v>#VALUE!</v>
      </c>
      <c r="M1585" s="22" t="e">
        <f>VLOOKUP($G1585,Temp!$A:$C,M$1,FALSE)</f>
        <v>#VALUE!</v>
      </c>
      <c r="N1585" s="22" t="e">
        <f>VLOOKUP($G1585,Temp!$A:$C,N$1,FALSE)</f>
        <v>#VALUE!</v>
      </c>
      <c r="O1585" s="22" t="e">
        <f>VLOOKUP($G1585,Temp!$A:$C,O$1,FALSE)</f>
        <v>#VALUE!</v>
      </c>
      <c r="P1585" s="22" t="e">
        <f>VLOOKUP($G1585,Temp!$A:$C,P$1,FALSE)</f>
        <v>#VALUE!</v>
      </c>
      <c r="Q1585" s="22" t="e">
        <f>VLOOKUP($G1585,Temp!$A:$C,Q$1,FALSE)</f>
        <v>#VALUE!</v>
      </c>
      <c r="R1585" s="22" t="e">
        <f>VLOOKUP($G1585,Temp!$A:$C,R$1,FALSE)</f>
        <v>#VALUE!</v>
      </c>
      <c r="S1585" s="22" t="e">
        <f>VLOOKUP($G1585,Temp!$A:$C,S$1,FALSE)</f>
        <v>#VALUE!</v>
      </c>
      <c r="T1585" s="22" t="e">
        <f>VLOOKUP($G1585,Temp!$A:$C,T$1,FALSE)</f>
        <v>#VALUE!</v>
      </c>
      <c r="U1585" s="22" t="e">
        <f>VLOOKUP($G1585,Temp!$A:$C,U$1,FALSE)</f>
        <v>#VALUE!</v>
      </c>
      <c r="V1585" s="22" t="e">
        <f>VLOOKUP($G1585,Temp!$A:$C,V$1,FALSE)</f>
        <v>#VALUE!</v>
      </c>
      <c r="W1585" s="22" t="e">
        <f>VLOOKUP($G1585,Temp!$A:$C,W$1,FALSE)</f>
        <v>#VALUE!</v>
      </c>
      <c r="X1585" s="22" t="e">
        <f>VLOOKUP($G1585,Temp!$A:$C,X$1,FALSE)</f>
        <v>#VALUE!</v>
      </c>
      <c r="Y1585" s="22">
        <f>VLOOKUP($G1585,Temp!$A:$C,Y$1,FALSE)</f>
        <v>1400000</v>
      </c>
      <c r="Z1585" s="22">
        <f>VLOOKUP($G1585,Temp!$A:$C,Z$1,FALSE)</f>
        <v>0</v>
      </c>
      <c r="AA1585" s="22" t="e">
        <f>VLOOKUP($A1585,Searches!$A:$H,AA$1,FALSE)</f>
        <v>#N/A</v>
      </c>
      <c r="AB1585" s="22" t="e">
        <f>VLOOKUP($A1585,Searches!$A:$H,AB$1,FALSE)</f>
        <v>#N/A</v>
      </c>
      <c r="AC1585" s="22" t="e">
        <f>VLOOKUP($A1585,Searches!$A:$H,AC$1,FALSE)</f>
        <v>#N/A</v>
      </c>
      <c r="AD1585" s="22" t="e">
        <f>VLOOKUP($A1585,Searches!$A:$H,AD$1,FALSE)</f>
        <v>#N/A</v>
      </c>
      <c r="AE1585" s="22" t="e">
        <f>VLOOKUP($A1585,Searches!$A:$H,AE$1,FALSE)</f>
        <v>#N/A</v>
      </c>
      <c r="AF1585" s="22" t="e">
        <f>VLOOKUP($A1585,Searches!$A:$H,AF$1,FALSE)</f>
        <v>#N/A</v>
      </c>
      <c r="AG1585" s="22" t="e">
        <f>VLOOKUP($A1585,Searches!$A:$H,AG$1,FALSE)</f>
        <v>#N/A</v>
      </c>
      <c r="AH1585" s="22" t="e">
        <f>VLOOKUP($G1585,Temp!$D:$F,AH$1,FALSE)</f>
        <v>#N/A</v>
      </c>
      <c r="AI1585" s="22" t="e">
        <f>VLOOKUP($G1585,Temp!$D:$F,AI$1,FALSE)</f>
        <v>#N/A</v>
      </c>
      <c r="AJ1585" s="22" t="e">
        <f>VLOOKUP($G1585,Temp!$D:$F,AJ$1,FALSE)</f>
        <v>#N/A</v>
      </c>
    </row>
    <row r="1586" spans="1:36" ht="16" x14ac:dyDescent="0.2">
      <c r="A1586" s="8" t="str">
        <f t="shared" si="24"/>
        <v>Jennifer Beaupre Denovo Ventures LLC</v>
      </c>
      <c r="B1586" s="8" t="s">
        <v>546</v>
      </c>
      <c r="C1586" s="8" t="s">
        <v>1646</v>
      </c>
      <c r="D1586" s="8" t="s">
        <v>42</v>
      </c>
      <c r="E1586" s="8" t="s">
        <v>1647</v>
      </c>
      <c r="F1586" s="8" t="s">
        <v>1648</v>
      </c>
      <c r="G1586" s="12" t="s">
        <v>1650</v>
      </c>
      <c r="H1586" s="22" t="str">
        <f>VLOOKUP($G1586,Temp!$A:$C,H$1,FALSE)</f>
        <v>denovo-us.com</v>
      </c>
      <c r="I1586" s="22" t="e">
        <f>VLOOKUP($G1586,Temp!$A:$C,I$1,FALSE)</f>
        <v>#VALUE!</v>
      </c>
      <c r="J1586" s="22" t="e">
        <f>VLOOKUP($G1586,Temp!$A:$C,J$1,FALSE)</f>
        <v>#VALUE!</v>
      </c>
      <c r="K1586" s="22" t="e">
        <f>VLOOKUP($G1586,Temp!$A:$C,K$1,FALSE)</f>
        <v>#VALUE!</v>
      </c>
      <c r="L1586" s="22" t="e">
        <f>VLOOKUP($G1586,Temp!$A:$C,L$1,FALSE)</f>
        <v>#VALUE!</v>
      </c>
      <c r="M1586" s="22" t="e">
        <f>VLOOKUP($G1586,Temp!$A:$C,M$1,FALSE)</f>
        <v>#VALUE!</v>
      </c>
      <c r="N1586" s="22" t="e">
        <f>VLOOKUP($G1586,Temp!$A:$C,N$1,FALSE)</f>
        <v>#VALUE!</v>
      </c>
      <c r="O1586" s="22" t="e">
        <f>VLOOKUP($G1586,Temp!$A:$C,O$1,FALSE)</f>
        <v>#VALUE!</v>
      </c>
      <c r="P1586" s="22" t="e">
        <f>VLOOKUP($G1586,Temp!$A:$C,P$1,FALSE)</f>
        <v>#VALUE!</v>
      </c>
      <c r="Q1586" s="22" t="e">
        <f>VLOOKUP($G1586,Temp!$A:$C,Q$1,FALSE)</f>
        <v>#VALUE!</v>
      </c>
      <c r="R1586" s="22" t="e">
        <f>VLOOKUP($G1586,Temp!$A:$C,R$1,FALSE)</f>
        <v>#VALUE!</v>
      </c>
      <c r="S1586" s="22" t="e">
        <f>VLOOKUP($G1586,Temp!$A:$C,S$1,FALSE)</f>
        <v>#VALUE!</v>
      </c>
      <c r="T1586" s="22" t="e">
        <f>VLOOKUP($G1586,Temp!$A:$C,T$1,FALSE)</f>
        <v>#VALUE!</v>
      </c>
      <c r="U1586" s="22" t="e">
        <f>VLOOKUP($G1586,Temp!$A:$C,U$1,FALSE)</f>
        <v>#VALUE!</v>
      </c>
      <c r="V1586" s="22" t="e">
        <f>VLOOKUP($G1586,Temp!$A:$C,V$1,FALSE)</f>
        <v>#VALUE!</v>
      </c>
      <c r="W1586" s="22" t="e">
        <f>VLOOKUP($G1586,Temp!$A:$C,W$1,FALSE)</f>
        <v>#VALUE!</v>
      </c>
      <c r="X1586" s="22" t="e">
        <f>VLOOKUP($G1586,Temp!$A:$C,X$1,FALSE)</f>
        <v>#VALUE!</v>
      </c>
      <c r="Y1586" s="22">
        <f>VLOOKUP($G1586,Temp!$A:$C,Y$1,FALSE)</f>
        <v>6000</v>
      </c>
      <c r="Z1586" s="22">
        <f>VLOOKUP($G1586,Temp!$A:$C,Z$1,FALSE)</f>
        <v>20</v>
      </c>
      <c r="AA1586" s="22" t="str">
        <f>VLOOKUP($A1586,Searches!$A:$H,AA$1,FALSE)</f>
        <v>Jennifer Beaupre</v>
      </c>
      <c r="AB1586" s="22" t="str">
        <f>VLOOKUP($A1586,Searches!$A:$H,AB$1,FALSE)</f>
        <v>Denovo Ventures LLC</v>
      </c>
      <c r="AC1586" s="22" t="str">
        <f>VLOOKUP($A1586,Searches!$A:$H,AC$1,FALSE)</f>
        <v>Chief Marketing Officer</v>
      </c>
      <c r="AD1586" s="22" t="str">
        <f>VLOOKUP($A1586,Searches!$A:$H,AD$1,FALSE)</f>
        <v>2nd</v>
      </c>
      <c r="AE1586" s="22" t="str">
        <f>VLOOKUP($A1586,Searches!$A:$H,AE$1,FALSE)</f>
        <v>Open link</v>
      </c>
      <c r="AF1586" s="22" t="str">
        <f>VLOOKUP($A1586,Searches!$A:$H,AF$1,FALSE)</f>
        <v>Greater Denver Area</v>
      </c>
      <c r="AG1586" s="22" t="str">
        <f>VLOOKUP($A1586,Searches!$A:$H,AG$1,FALSE)</f>
        <v>https://www.linkedin.com/sales/profile/11516839,5csv,NAME_SEARCH?moduleKey=peopleSearchResults&amp;pageKey=sales-search3-people-refinement&amp;contextId=60BC92C971D70515801E49D6842B0000&amp;requestId=b7ece941-e002-4586-a40f-38a0dcc3e14e&amp;action=CLICK&amp;target=urn%3Ali%3AsalesLead%3A(-1%2C11516839)&amp;pageNumber=22&amp;targetEl=profilelink&amp;position=13&amp;trk=lss-serp-result-lead_photo</v>
      </c>
      <c r="AH1586" s="22" t="e">
        <f>VLOOKUP($G1586,Temp!$D:$F,AH$1,FALSE)</f>
        <v>#N/A</v>
      </c>
      <c r="AI1586" s="22" t="e">
        <f>VLOOKUP($G1586,Temp!$D:$F,AI$1,FALSE)</f>
        <v>#N/A</v>
      </c>
      <c r="AJ1586" s="22" t="e">
        <f>VLOOKUP($G1586,Temp!$D:$F,AJ$1,FALSE)</f>
        <v>#N/A</v>
      </c>
    </row>
    <row r="1587" spans="1:36" ht="16" x14ac:dyDescent="0.2">
      <c r="A1587" s="8" t="str">
        <f t="shared" si="24"/>
        <v>Adam Hatch FPX</v>
      </c>
      <c r="B1587" s="8" t="s">
        <v>136</v>
      </c>
      <c r="C1587" s="8" t="s">
        <v>8239</v>
      </c>
      <c r="D1587" s="8" t="s">
        <v>42</v>
      </c>
      <c r="E1587" s="8" t="s">
        <v>8240</v>
      </c>
      <c r="F1587" s="8" t="s">
        <v>8241</v>
      </c>
      <c r="G1587" s="12" t="s">
        <v>8242</v>
      </c>
      <c r="H1587" s="22" t="str">
        <f>VLOOKUP($G1587,Temp!$A:$C,H$1,FALSE)</f>
        <v>fpx.com</v>
      </c>
      <c r="I1587" s="22" t="e">
        <f>VLOOKUP($G1587,Temp!$A:$C,I$1,FALSE)</f>
        <v>#VALUE!</v>
      </c>
      <c r="J1587" s="22" t="e">
        <f>VLOOKUP($G1587,Temp!$A:$C,J$1,FALSE)</f>
        <v>#VALUE!</v>
      </c>
      <c r="K1587" s="22" t="e">
        <f>VLOOKUP($G1587,Temp!$A:$C,K$1,FALSE)</f>
        <v>#VALUE!</v>
      </c>
      <c r="L1587" s="22" t="e">
        <f>VLOOKUP($G1587,Temp!$A:$C,L$1,FALSE)</f>
        <v>#VALUE!</v>
      </c>
      <c r="M1587" s="22" t="e">
        <f>VLOOKUP($G1587,Temp!$A:$C,M$1,FALSE)</f>
        <v>#VALUE!</v>
      </c>
      <c r="N1587" s="22" t="e">
        <f>VLOOKUP($G1587,Temp!$A:$C,N$1,FALSE)</f>
        <v>#VALUE!</v>
      </c>
      <c r="O1587" s="22" t="e">
        <f>VLOOKUP($G1587,Temp!$A:$C,O$1,FALSE)</f>
        <v>#VALUE!</v>
      </c>
      <c r="P1587" s="22" t="e">
        <f>VLOOKUP($G1587,Temp!$A:$C,P$1,FALSE)</f>
        <v>#VALUE!</v>
      </c>
      <c r="Q1587" s="22" t="e">
        <f>VLOOKUP($G1587,Temp!$A:$C,Q$1,FALSE)</f>
        <v>#VALUE!</v>
      </c>
      <c r="R1587" s="22" t="e">
        <f>VLOOKUP($G1587,Temp!$A:$C,R$1,FALSE)</f>
        <v>#VALUE!</v>
      </c>
      <c r="S1587" s="22" t="e">
        <f>VLOOKUP($G1587,Temp!$A:$C,S$1,FALSE)</f>
        <v>#VALUE!</v>
      </c>
      <c r="T1587" s="22" t="e">
        <f>VLOOKUP($G1587,Temp!$A:$C,T$1,FALSE)</f>
        <v>#VALUE!</v>
      </c>
      <c r="U1587" s="22" t="e">
        <f>VLOOKUP($G1587,Temp!$A:$C,U$1,FALSE)</f>
        <v>#VALUE!</v>
      </c>
      <c r="V1587" s="22" t="e">
        <f>VLOOKUP($G1587,Temp!$A:$C,V$1,FALSE)</f>
        <v>#VALUE!</v>
      </c>
      <c r="W1587" s="22" t="e">
        <f>VLOOKUP($G1587,Temp!$A:$C,W$1,FALSE)</f>
        <v>#VALUE!</v>
      </c>
      <c r="X1587" s="22" t="e">
        <f>VLOOKUP($G1587,Temp!$A:$C,X$1,FALSE)</f>
        <v>#VALUE!</v>
      </c>
      <c r="Y1587" s="22">
        <f>VLOOKUP($G1587,Temp!$A:$C,Y$1,FALSE)</f>
        <v>147</v>
      </c>
      <c r="Z1587" s="22">
        <f>VLOOKUP($G1587,Temp!$A:$C,Z$1,FALSE)</f>
        <v>0</v>
      </c>
      <c r="AA1587" s="22" t="str">
        <f>VLOOKUP($A1587,Searches!$A:$H,AA$1,FALSE)</f>
        <v>Adam Hatch</v>
      </c>
      <c r="AB1587" s="22" t="str">
        <f>VLOOKUP($A1587,Searches!$A:$H,AB$1,FALSE)</f>
        <v>FPX</v>
      </c>
      <c r="AC1587" s="22" t="str">
        <f>VLOOKUP($A1587,Searches!$A:$H,AC$1,FALSE)</f>
        <v>Chief Marketing Officer</v>
      </c>
      <c r="AD1587" s="22" t="str">
        <f>VLOOKUP($A1587,Searches!$A:$H,AD$1,FALSE)</f>
        <v>2nd</v>
      </c>
      <c r="AE1587" s="22" t="str">
        <f>VLOOKUP($A1587,Searches!$A:$H,AE$1,FALSE)</f>
        <v>Open link</v>
      </c>
      <c r="AF1587" s="22" t="str">
        <f>VLOOKUP($A1587,Searches!$A:$H,AF$1,FALSE)</f>
        <v>Greater Boston Area</v>
      </c>
      <c r="AG1587" s="22" t="str">
        <f>VLOOKUP($A1587,Searches!$A:$H,AG$1,FALSE)</f>
        <v>https://www.linkedin.com/sales/profile/424235,z2Yn,NAME_SEARCH?moduleKey=peopleSearchResults&amp;pageKey=sales-search3-people-refinement&amp;contextId=60BC92C971D70515801E49D6842B0000&amp;requestId=55c127c6-0532-4355-94cc-c45e388262ac&amp;action=CLICK&amp;target=urn%3Ali%3AsalesLead%3A(-1%2C424235)&amp;pageNumber=28&amp;targetEl=profilelink&amp;position=23&amp;trk=lss-serp-result-lead_photo</v>
      </c>
      <c r="AH1587" s="22" t="e">
        <f>VLOOKUP($G1587,Temp!$D:$F,AH$1,FALSE)</f>
        <v>#N/A</v>
      </c>
      <c r="AI1587" s="22" t="e">
        <f>VLOOKUP($G1587,Temp!$D:$F,AI$1,FALSE)</f>
        <v>#N/A</v>
      </c>
      <c r="AJ1587" s="22" t="e">
        <f>VLOOKUP($G1587,Temp!$D:$F,AJ$1,FALSE)</f>
        <v>#N/A</v>
      </c>
    </row>
    <row r="1588" spans="1:36" ht="16" x14ac:dyDescent="0.2">
      <c r="A1588" s="8" t="str">
        <f t="shared" si="24"/>
        <v>Lisa Agona Ensono</v>
      </c>
      <c r="B1588" s="8" t="s">
        <v>1252</v>
      </c>
      <c r="C1588" s="8" t="s">
        <v>10542</v>
      </c>
      <c r="D1588" s="8" t="s">
        <v>3191</v>
      </c>
      <c r="E1588" s="8" t="s">
        <v>634</v>
      </c>
      <c r="F1588" s="8" t="s">
        <v>10543</v>
      </c>
      <c r="G1588" s="8" t="s">
        <v>634</v>
      </c>
      <c r="H1588" s="22" t="e">
        <f>VLOOKUP($G1588,Temp!$A:$C,H$1,FALSE)</f>
        <v>#N/A</v>
      </c>
      <c r="I1588" s="22" t="e">
        <f>VLOOKUP($G1588,Temp!$A:$C,I$1,FALSE)</f>
        <v>#N/A</v>
      </c>
      <c r="J1588" s="22" t="e">
        <f>VLOOKUP($G1588,Temp!$A:$C,J$1,FALSE)</f>
        <v>#N/A</v>
      </c>
      <c r="K1588" s="22" t="e">
        <f>VLOOKUP($G1588,Temp!$A:$C,K$1,FALSE)</f>
        <v>#N/A</v>
      </c>
      <c r="L1588" s="22" t="e">
        <f>VLOOKUP($G1588,Temp!$A:$C,L$1,FALSE)</f>
        <v>#N/A</v>
      </c>
      <c r="M1588" s="22" t="e">
        <f>VLOOKUP($G1588,Temp!$A:$C,M$1,FALSE)</f>
        <v>#N/A</v>
      </c>
      <c r="N1588" s="22" t="e">
        <f>VLOOKUP($G1588,Temp!$A:$C,N$1,FALSE)</f>
        <v>#N/A</v>
      </c>
      <c r="O1588" s="22" t="e">
        <f>VLOOKUP($G1588,Temp!$A:$C,O$1,FALSE)</f>
        <v>#N/A</v>
      </c>
      <c r="P1588" s="22" t="e">
        <f>VLOOKUP($G1588,Temp!$A:$C,P$1,FALSE)</f>
        <v>#N/A</v>
      </c>
      <c r="Q1588" s="22" t="e">
        <f>VLOOKUP($G1588,Temp!$A:$C,Q$1,FALSE)</f>
        <v>#N/A</v>
      </c>
      <c r="R1588" s="22" t="e">
        <f>VLOOKUP($G1588,Temp!$A:$C,R$1,FALSE)</f>
        <v>#N/A</v>
      </c>
      <c r="S1588" s="22" t="e">
        <f>VLOOKUP($G1588,Temp!$A:$C,S$1,FALSE)</f>
        <v>#N/A</v>
      </c>
      <c r="T1588" s="22" t="e">
        <f>VLOOKUP($G1588,Temp!$A:$C,T$1,FALSE)</f>
        <v>#N/A</v>
      </c>
      <c r="U1588" s="22" t="e">
        <f>VLOOKUP($G1588,Temp!$A:$C,U$1,FALSE)</f>
        <v>#N/A</v>
      </c>
      <c r="V1588" s="22" t="e">
        <f>VLOOKUP($G1588,Temp!$A:$C,V$1,FALSE)</f>
        <v>#N/A</v>
      </c>
      <c r="W1588" s="22" t="e">
        <f>VLOOKUP($G1588,Temp!$A:$C,W$1,FALSE)</f>
        <v>#N/A</v>
      </c>
      <c r="X1588" s="22" t="e">
        <f>VLOOKUP($G1588,Temp!$A:$C,X$1,FALSE)</f>
        <v>#N/A</v>
      </c>
      <c r="Y1588" s="22" t="e">
        <f>VLOOKUP($G1588,Temp!$A:$C,Y$1,FALSE)</f>
        <v>#N/A</v>
      </c>
      <c r="Z1588" s="22" t="e">
        <f>VLOOKUP($G1588,Temp!$A:$C,Z$1,FALSE)</f>
        <v>#N/A</v>
      </c>
      <c r="AA1588" s="22" t="e">
        <f>VLOOKUP($A1588,Searches!$A:$H,AA$1,FALSE)</f>
        <v>#N/A</v>
      </c>
      <c r="AB1588" s="22" t="e">
        <f>VLOOKUP($A1588,Searches!$A:$H,AB$1,FALSE)</f>
        <v>#N/A</v>
      </c>
      <c r="AC1588" s="22" t="e">
        <f>VLOOKUP($A1588,Searches!$A:$H,AC$1,FALSE)</f>
        <v>#N/A</v>
      </c>
      <c r="AD1588" s="22" t="e">
        <f>VLOOKUP($A1588,Searches!$A:$H,AD$1,FALSE)</f>
        <v>#N/A</v>
      </c>
      <c r="AE1588" s="22" t="e">
        <f>VLOOKUP($A1588,Searches!$A:$H,AE$1,FALSE)</f>
        <v>#N/A</v>
      </c>
      <c r="AF1588" s="22" t="e">
        <f>VLOOKUP($A1588,Searches!$A:$H,AF$1,FALSE)</f>
        <v>#N/A</v>
      </c>
      <c r="AG1588" s="22" t="e">
        <f>VLOOKUP($A1588,Searches!$A:$H,AG$1,FALSE)</f>
        <v>#N/A</v>
      </c>
      <c r="AH1588" s="22" t="e">
        <f>VLOOKUP($G1588,Temp!$D:$F,AH$1,FALSE)</f>
        <v>#N/A</v>
      </c>
      <c r="AI1588" s="22" t="e">
        <f>VLOOKUP($G1588,Temp!$D:$F,AI$1,FALSE)</f>
        <v>#N/A</v>
      </c>
      <c r="AJ1588" s="22" t="e">
        <f>VLOOKUP($G1588,Temp!$D:$F,AJ$1,FALSE)</f>
        <v>#N/A</v>
      </c>
    </row>
    <row r="1589" spans="1:36" ht="16" x14ac:dyDescent="0.2">
      <c r="A1589" s="8" t="str">
        <f t="shared" si="24"/>
        <v>Horacio Zambrano OPSWAT</v>
      </c>
      <c r="B1589" s="8" t="s">
        <v>7961</v>
      </c>
      <c r="C1589" s="8" t="s">
        <v>7962</v>
      </c>
      <c r="D1589" s="8" t="s">
        <v>42</v>
      </c>
      <c r="E1589" s="8" t="s">
        <v>7963</v>
      </c>
      <c r="F1589" s="8" t="s">
        <v>7964</v>
      </c>
      <c r="G1589" s="12" t="s">
        <v>7965</v>
      </c>
      <c r="H1589" s="22" t="str">
        <f>VLOOKUP($G1589,Temp!$A:$C,H$1,FALSE)</f>
        <v>opswat.com</v>
      </c>
      <c r="I1589" s="22" t="e">
        <f>VLOOKUP($G1589,Temp!$A:$C,I$1,FALSE)</f>
        <v>#VALUE!</v>
      </c>
      <c r="J1589" s="22" t="e">
        <f>VLOOKUP($G1589,Temp!$A:$C,J$1,FALSE)</f>
        <v>#VALUE!</v>
      </c>
      <c r="K1589" s="22" t="e">
        <f>VLOOKUP($G1589,Temp!$A:$C,K$1,FALSE)</f>
        <v>#VALUE!</v>
      </c>
      <c r="L1589" s="22" t="e">
        <f>VLOOKUP($G1589,Temp!$A:$C,L$1,FALSE)</f>
        <v>#VALUE!</v>
      </c>
      <c r="M1589" s="22" t="e">
        <f>VLOOKUP($G1589,Temp!$A:$C,M$1,FALSE)</f>
        <v>#VALUE!</v>
      </c>
      <c r="N1589" s="22" t="e">
        <f>VLOOKUP($G1589,Temp!$A:$C,N$1,FALSE)</f>
        <v>#VALUE!</v>
      </c>
      <c r="O1589" s="22" t="e">
        <f>VLOOKUP($G1589,Temp!$A:$C,O$1,FALSE)</f>
        <v>#VALUE!</v>
      </c>
      <c r="P1589" s="22" t="e">
        <f>VLOOKUP($G1589,Temp!$A:$C,P$1,FALSE)</f>
        <v>#VALUE!</v>
      </c>
      <c r="Q1589" s="22" t="e">
        <f>VLOOKUP($G1589,Temp!$A:$C,Q$1,FALSE)</f>
        <v>#VALUE!</v>
      </c>
      <c r="R1589" s="22" t="e">
        <f>VLOOKUP($G1589,Temp!$A:$C,R$1,FALSE)</f>
        <v>#VALUE!</v>
      </c>
      <c r="S1589" s="22" t="e">
        <f>VLOOKUP($G1589,Temp!$A:$C,S$1,FALSE)</f>
        <v>#VALUE!</v>
      </c>
      <c r="T1589" s="22" t="e">
        <f>VLOOKUP($G1589,Temp!$A:$C,T$1,FALSE)</f>
        <v>#VALUE!</v>
      </c>
      <c r="U1589" s="22" t="e">
        <f>VLOOKUP($G1589,Temp!$A:$C,U$1,FALSE)</f>
        <v>#VALUE!</v>
      </c>
      <c r="V1589" s="22" t="e">
        <f>VLOOKUP($G1589,Temp!$A:$C,V$1,FALSE)</f>
        <v>#VALUE!</v>
      </c>
      <c r="W1589" s="22" t="e">
        <f>VLOOKUP($G1589,Temp!$A:$C,W$1,FALSE)</f>
        <v>#VALUE!</v>
      </c>
      <c r="X1589" s="22" t="e">
        <f>VLOOKUP($G1589,Temp!$A:$C,X$1,FALSE)</f>
        <v>#VALUE!</v>
      </c>
      <c r="Y1589" s="22">
        <f>VLOOKUP($G1589,Temp!$A:$C,Y$1,FALSE)</f>
        <v>9900</v>
      </c>
      <c r="Z1589" s="22">
        <f>VLOOKUP($G1589,Temp!$A:$C,Z$1,FALSE)</f>
        <v>3400</v>
      </c>
      <c r="AA1589" s="22" t="e">
        <f>VLOOKUP($A1589,Searches!$A:$H,AA$1,FALSE)</f>
        <v>#N/A</v>
      </c>
      <c r="AB1589" s="22" t="e">
        <f>VLOOKUP($A1589,Searches!$A:$H,AB$1,FALSE)</f>
        <v>#N/A</v>
      </c>
      <c r="AC1589" s="22" t="e">
        <f>VLOOKUP($A1589,Searches!$A:$H,AC$1,FALSE)</f>
        <v>#N/A</v>
      </c>
      <c r="AD1589" s="22" t="e">
        <f>VLOOKUP($A1589,Searches!$A:$H,AD$1,FALSE)</f>
        <v>#N/A</v>
      </c>
      <c r="AE1589" s="22" t="e">
        <f>VLOOKUP($A1589,Searches!$A:$H,AE$1,FALSE)</f>
        <v>#N/A</v>
      </c>
      <c r="AF1589" s="22" t="e">
        <f>VLOOKUP($A1589,Searches!$A:$H,AF$1,FALSE)</f>
        <v>#N/A</v>
      </c>
      <c r="AG1589" s="22" t="e">
        <f>VLOOKUP($A1589,Searches!$A:$H,AG$1,FALSE)</f>
        <v>#N/A</v>
      </c>
      <c r="AH1589" s="22" t="str">
        <f>VLOOKUP($G1589,Temp!$D:$F,AH$1,FALSE)</f>
        <v>opswat.com</v>
      </c>
      <c r="AI1589" s="22" t="str">
        <f>VLOOKUP($G1589,Temp!$D:$F,AI$1,FALSE)</f>
        <v>Pardot</v>
      </c>
      <c r="AJ1589" s="22" t="str">
        <f>VLOOKUP($G1589,Temp!$D:$F,AJ$1,FALSE)</f>
        <v>Drupal</v>
      </c>
    </row>
    <row r="1590" spans="1:36" ht="16" x14ac:dyDescent="0.2">
      <c r="A1590" s="8" t="str">
        <f t="shared" si="24"/>
        <v>Jennifer Deutsch Park Place Technologies</v>
      </c>
      <c r="B1590" s="8" t="s">
        <v>546</v>
      </c>
      <c r="C1590" s="8" t="s">
        <v>7315</v>
      </c>
      <c r="D1590" s="8" t="s">
        <v>42</v>
      </c>
      <c r="E1590" s="8" t="s">
        <v>7316</v>
      </c>
      <c r="F1590" s="8" t="s">
        <v>7317</v>
      </c>
      <c r="G1590" s="12" t="s">
        <v>7318</v>
      </c>
      <c r="H1590" s="22" t="str">
        <f>VLOOKUP($G1590,Temp!$A:$C,H$1,FALSE)</f>
        <v>parkplacetechnologies.com</v>
      </c>
      <c r="I1590" s="22" t="e">
        <f>VLOOKUP($G1590,Temp!$A:$C,I$1,FALSE)</f>
        <v>#VALUE!</v>
      </c>
      <c r="J1590" s="22" t="e">
        <f>VLOOKUP($G1590,Temp!$A:$C,J$1,FALSE)</f>
        <v>#VALUE!</v>
      </c>
      <c r="K1590" s="22" t="e">
        <f>VLOOKUP($G1590,Temp!$A:$C,K$1,FALSE)</f>
        <v>#VALUE!</v>
      </c>
      <c r="L1590" s="22" t="e">
        <f>VLOOKUP($G1590,Temp!$A:$C,L$1,FALSE)</f>
        <v>#VALUE!</v>
      </c>
      <c r="M1590" s="22" t="e">
        <f>VLOOKUP($G1590,Temp!$A:$C,M$1,FALSE)</f>
        <v>#VALUE!</v>
      </c>
      <c r="N1590" s="22" t="e">
        <f>VLOOKUP($G1590,Temp!$A:$C,N$1,FALSE)</f>
        <v>#VALUE!</v>
      </c>
      <c r="O1590" s="22" t="e">
        <f>VLOOKUP($G1590,Temp!$A:$C,O$1,FALSE)</f>
        <v>#VALUE!</v>
      </c>
      <c r="P1590" s="22" t="e">
        <f>VLOOKUP($G1590,Temp!$A:$C,P$1,FALSE)</f>
        <v>#VALUE!</v>
      </c>
      <c r="Q1590" s="22" t="e">
        <f>VLOOKUP($G1590,Temp!$A:$C,Q$1,FALSE)</f>
        <v>#VALUE!</v>
      </c>
      <c r="R1590" s="22" t="e">
        <f>VLOOKUP($G1590,Temp!$A:$C,R$1,FALSE)</f>
        <v>#VALUE!</v>
      </c>
      <c r="S1590" s="22" t="e">
        <f>VLOOKUP($G1590,Temp!$A:$C,S$1,FALSE)</f>
        <v>#VALUE!</v>
      </c>
      <c r="T1590" s="22" t="e">
        <f>VLOOKUP($G1590,Temp!$A:$C,T$1,FALSE)</f>
        <v>#VALUE!</v>
      </c>
      <c r="U1590" s="22" t="e">
        <f>VLOOKUP($G1590,Temp!$A:$C,U$1,FALSE)</f>
        <v>#VALUE!</v>
      </c>
      <c r="V1590" s="22" t="e">
        <f>VLOOKUP($G1590,Temp!$A:$C,V$1,FALSE)</f>
        <v>#VALUE!</v>
      </c>
      <c r="W1590" s="22" t="e">
        <f>VLOOKUP($G1590,Temp!$A:$C,W$1,FALSE)</f>
        <v>#VALUE!</v>
      </c>
      <c r="X1590" s="22" t="e">
        <f>VLOOKUP($G1590,Temp!$A:$C,X$1,FALSE)</f>
        <v>#VALUE!</v>
      </c>
      <c r="Y1590" s="22">
        <f>VLOOKUP($G1590,Temp!$A:$C,Y$1,FALSE)</f>
        <v>16500</v>
      </c>
      <c r="Z1590" s="22">
        <f>VLOOKUP($G1590,Temp!$A:$C,Z$1,FALSE)</f>
        <v>14200</v>
      </c>
      <c r="AA1590" s="22" t="e">
        <f>VLOOKUP($A1590,Searches!$A:$H,AA$1,FALSE)</f>
        <v>#N/A</v>
      </c>
      <c r="AB1590" s="22" t="e">
        <f>VLOOKUP($A1590,Searches!$A:$H,AB$1,FALSE)</f>
        <v>#N/A</v>
      </c>
      <c r="AC1590" s="22" t="e">
        <f>VLOOKUP($A1590,Searches!$A:$H,AC$1,FALSE)</f>
        <v>#N/A</v>
      </c>
      <c r="AD1590" s="22" t="e">
        <f>VLOOKUP($A1590,Searches!$A:$H,AD$1,FALSE)</f>
        <v>#N/A</v>
      </c>
      <c r="AE1590" s="22" t="e">
        <f>VLOOKUP($A1590,Searches!$A:$H,AE$1,FALSE)</f>
        <v>#N/A</v>
      </c>
      <c r="AF1590" s="22" t="e">
        <f>VLOOKUP($A1590,Searches!$A:$H,AF$1,FALSE)</f>
        <v>#N/A</v>
      </c>
      <c r="AG1590" s="22" t="e">
        <f>VLOOKUP($A1590,Searches!$A:$H,AG$1,FALSE)</f>
        <v>#N/A</v>
      </c>
      <c r="AH1590" s="22" t="str">
        <f>VLOOKUP($G1590,Temp!$D:$F,AH$1,FALSE)</f>
        <v>parkplacetechnologies.com</v>
      </c>
      <c r="AI1590" s="22" t="str">
        <f>VLOOKUP($G1590,Temp!$D:$F,AI$1,FALSE)</f>
        <v>HubSpot</v>
      </c>
      <c r="AJ1590" s="22" t="str">
        <f>VLOOKUP($G1590,Temp!$D:$F,AJ$1,FALSE)</f>
        <v>WordPress</v>
      </c>
    </row>
    <row r="1591" spans="1:36" ht="16" x14ac:dyDescent="0.2">
      <c r="A1591" s="8" t="str">
        <f t="shared" si="24"/>
        <v>Daniel Raskin Kinetica DB</v>
      </c>
      <c r="B1591" s="8" t="s">
        <v>274</v>
      </c>
      <c r="C1591" s="8" t="s">
        <v>10294</v>
      </c>
      <c r="D1591" s="8" t="s">
        <v>42</v>
      </c>
      <c r="E1591" s="8" t="s">
        <v>10295</v>
      </c>
      <c r="F1591" s="8" t="s">
        <v>9671</v>
      </c>
      <c r="G1591" s="12" t="s">
        <v>8988</v>
      </c>
      <c r="H1591" s="22" t="str">
        <f>VLOOKUP($G1591,Temp!$A:$C,H$1,FALSE)</f>
        <v>kinetica.com</v>
      </c>
      <c r="I1591" s="22" t="e">
        <f>VLOOKUP($G1591,Temp!$A:$C,I$1,FALSE)</f>
        <v>#VALUE!</v>
      </c>
      <c r="J1591" s="22" t="e">
        <f>VLOOKUP($G1591,Temp!$A:$C,J$1,FALSE)</f>
        <v>#VALUE!</v>
      </c>
      <c r="K1591" s="22" t="e">
        <f>VLOOKUP($G1591,Temp!$A:$C,K$1,FALSE)</f>
        <v>#VALUE!</v>
      </c>
      <c r="L1591" s="22" t="e">
        <f>VLOOKUP($G1591,Temp!$A:$C,L$1,FALSE)</f>
        <v>#VALUE!</v>
      </c>
      <c r="M1591" s="22" t="e">
        <f>VLOOKUP($G1591,Temp!$A:$C,M$1,FALSE)</f>
        <v>#VALUE!</v>
      </c>
      <c r="N1591" s="22" t="e">
        <f>VLOOKUP($G1591,Temp!$A:$C,N$1,FALSE)</f>
        <v>#VALUE!</v>
      </c>
      <c r="O1591" s="22" t="e">
        <f>VLOOKUP($G1591,Temp!$A:$C,O$1,FALSE)</f>
        <v>#VALUE!</v>
      </c>
      <c r="P1591" s="22" t="e">
        <f>VLOOKUP($G1591,Temp!$A:$C,P$1,FALSE)</f>
        <v>#VALUE!</v>
      </c>
      <c r="Q1591" s="22" t="e">
        <f>VLOOKUP($G1591,Temp!$A:$C,Q$1,FALSE)</f>
        <v>#VALUE!</v>
      </c>
      <c r="R1591" s="22" t="e">
        <f>VLOOKUP($G1591,Temp!$A:$C,R$1,FALSE)</f>
        <v>#VALUE!</v>
      </c>
      <c r="S1591" s="22" t="e">
        <f>VLOOKUP($G1591,Temp!$A:$C,S$1,FALSE)</f>
        <v>#VALUE!</v>
      </c>
      <c r="T1591" s="22" t="e">
        <f>VLOOKUP($G1591,Temp!$A:$C,T$1,FALSE)</f>
        <v>#VALUE!</v>
      </c>
      <c r="U1591" s="22" t="e">
        <f>VLOOKUP($G1591,Temp!$A:$C,U$1,FALSE)</f>
        <v>#VALUE!</v>
      </c>
      <c r="V1591" s="22" t="e">
        <f>VLOOKUP($G1591,Temp!$A:$C,V$1,FALSE)</f>
        <v>#VALUE!</v>
      </c>
      <c r="W1591" s="22" t="e">
        <f>VLOOKUP($G1591,Temp!$A:$C,W$1,FALSE)</f>
        <v>#VALUE!</v>
      </c>
      <c r="X1591" s="22" t="e">
        <f>VLOOKUP($G1591,Temp!$A:$C,X$1,FALSE)</f>
        <v>#VALUE!</v>
      </c>
      <c r="Y1591" s="22">
        <f>VLOOKUP($G1591,Temp!$A:$C,Y$1,FALSE)</f>
        <v>327</v>
      </c>
      <c r="Z1591" s="22">
        <f>VLOOKUP($G1591,Temp!$A:$C,Z$1,FALSE)</f>
        <v>2700</v>
      </c>
      <c r="AA1591" s="22" t="e">
        <f>VLOOKUP($A1591,Searches!$A:$H,AA$1,FALSE)</f>
        <v>#N/A</v>
      </c>
      <c r="AB1591" s="22" t="e">
        <f>VLOOKUP($A1591,Searches!$A:$H,AB$1,FALSE)</f>
        <v>#N/A</v>
      </c>
      <c r="AC1591" s="22" t="e">
        <f>VLOOKUP($A1591,Searches!$A:$H,AC$1,FALSE)</f>
        <v>#N/A</v>
      </c>
      <c r="AD1591" s="22" t="e">
        <f>VLOOKUP($A1591,Searches!$A:$H,AD$1,FALSE)</f>
        <v>#N/A</v>
      </c>
      <c r="AE1591" s="22" t="e">
        <f>VLOOKUP($A1591,Searches!$A:$H,AE$1,FALSE)</f>
        <v>#N/A</v>
      </c>
      <c r="AF1591" s="22" t="e">
        <f>VLOOKUP($A1591,Searches!$A:$H,AF$1,FALSE)</f>
        <v>#N/A</v>
      </c>
      <c r="AG1591" s="22" t="e">
        <f>VLOOKUP($A1591,Searches!$A:$H,AG$1,FALSE)</f>
        <v>#N/A</v>
      </c>
      <c r="AH1591" s="22" t="str">
        <f>VLOOKUP($G1591,Temp!$D:$F,AH$1,FALSE)</f>
        <v>kinetica.com</v>
      </c>
      <c r="AI1591" s="22" t="str">
        <f>VLOOKUP($G1591,Temp!$D:$F,AI$1,FALSE)</f>
        <v>HubSpot</v>
      </c>
      <c r="AJ1591" s="22" t="str">
        <f>VLOOKUP($G1591,Temp!$D:$F,AJ$1,FALSE)</f>
        <v>WordPress</v>
      </c>
    </row>
    <row r="1592" spans="1:36" ht="16" x14ac:dyDescent="0.2">
      <c r="A1592" s="8" t="str">
        <f t="shared" si="24"/>
        <v>Jacqueline Woods IBM</v>
      </c>
      <c r="B1592" s="8" t="s">
        <v>10545</v>
      </c>
      <c r="C1592" s="8" t="s">
        <v>10546</v>
      </c>
      <c r="D1592" s="8" t="s">
        <v>42</v>
      </c>
      <c r="E1592" s="8" t="s">
        <v>10547</v>
      </c>
      <c r="F1592" s="8" t="s">
        <v>3092</v>
      </c>
      <c r="G1592" s="12" t="s">
        <v>3507</v>
      </c>
      <c r="H1592" s="22" t="str">
        <f>VLOOKUP($G1592,Temp!$A:$C,H$1,FALSE)</f>
        <v>ibm.com</v>
      </c>
      <c r="I1592" s="22" t="e">
        <f>VLOOKUP($G1592,Temp!$A:$C,I$1,FALSE)</f>
        <v>#VALUE!</v>
      </c>
      <c r="J1592" s="22" t="e">
        <f>VLOOKUP($G1592,Temp!$A:$C,J$1,FALSE)</f>
        <v>#VALUE!</v>
      </c>
      <c r="K1592" s="22" t="e">
        <f>VLOOKUP($G1592,Temp!$A:$C,K$1,FALSE)</f>
        <v>#VALUE!</v>
      </c>
      <c r="L1592" s="22" t="e">
        <f>VLOOKUP($G1592,Temp!$A:$C,L$1,FALSE)</f>
        <v>#VALUE!</v>
      </c>
      <c r="M1592" s="22" t="e">
        <f>VLOOKUP($G1592,Temp!$A:$C,M$1,FALSE)</f>
        <v>#VALUE!</v>
      </c>
      <c r="N1592" s="22" t="e">
        <f>VLOOKUP($G1592,Temp!$A:$C,N$1,FALSE)</f>
        <v>#VALUE!</v>
      </c>
      <c r="O1592" s="22" t="e">
        <f>VLOOKUP($G1592,Temp!$A:$C,O$1,FALSE)</f>
        <v>#VALUE!</v>
      </c>
      <c r="P1592" s="22" t="e">
        <f>VLOOKUP($G1592,Temp!$A:$C,P$1,FALSE)</f>
        <v>#VALUE!</v>
      </c>
      <c r="Q1592" s="22" t="e">
        <f>VLOOKUP($G1592,Temp!$A:$C,Q$1,FALSE)</f>
        <v>#VALUE!</v>
      </c>
      <c r="R1592" s="22" t="e">
        <f>VLOOKUP($G1592,Temp!$A:$C,R$1,FALSE)</f>
        <v>#VALUE!</v>
      </c>
      <c r="S1592" s="22" t="e">
        <f>VLOOKUP($G1592,Temp!$A:$C,S$1,FALSE)</f>
        <v>#VALUE!</v>
      </c>
      <c r="T1592" s="22" t="e">
        <f>VLOOKUP($G1592,Temp!$A:$C,T$1,FALSE)</f>
        <v>#VALUE!</v>
      </c>
      <c r="U1592" s="22" t="e">
        <f>VLOOKUP($G1592,Temp!$A:$C,U$1,FALSE)</f>
        <v>#VALUE!</v>
      </c>
      <c r="V1592" s="22" t="e">
        <f>VLOOKUP($G1592,Temp!$A:$C,V$1,FALSE)</f>
        <v>#VALUE!</v>
      </c>
      <c r="W1592" s="22" t="e">
        <f>VLOOKUP($G1592,Temp!$A:$C,W$1,FALSE)</f>
        <v>#VALUE!</v>
      </c>
      <c r="X1592" s="22" t="e">
        <f>VLOOKUP($G1592,Temp!$A:$C,X$1,FALSE)</f>
        <v>#VALUE!</v>
      </c>
      <c r="Y1592" s="22">
        <f>VLOOKUP($G1592,Temp!$A:$C,Y$1,FALSE)</f>
        <v>6600000</v>
      </c>
      <c r="Z1592" s="22">
        <f>VLOOKUP($G1592,Temp!$A:$C,Z$1,FALSE)</f>
        <v>2400000</v>
      </c>
      <c r="AA1592" s="22" t="e">
        <f>VLOOKUP($A1592,Searches!$A:$H,AA$1,FALSE)</f>
        <v>#N/A</v>
      </c>
      <c r="AB1592" s="22" t="e">
        <f>VLOOKUP($A1592,Searches!$A:$H,AB$1,FALSE)</f>
        <v>#N/A</v>
      </c>
      <c r="AC1592" s="22" t="e">
        <f>VLOOKUP($A1592,Searches!$A:$H,AC$1,FALSE)</f>
        <v>#N/A</v>
      </c>
      <c r="AD1592" s="22" t="e">
        <f>VLOOKUP($A1592,Searches!$A:$H,AD$1,FALSE)</f>
        <v>#N/A</v>
      </c>
      <c r="AE1592" s="22" t="e">
        <f>VLOOKUP($A1592,Searches!$A:$H,AE$1,FALSE)</f>
        <v>#N/A</v>
      </c>
      <c r="AF1592" s="22" t="e">
        <f>VLOOKUP($A1592,Searches!$A:$H,AF$1,FALSE)</f>
        <v>#N/A</v>
      </c>
      <c r="AG1592" s="22" t="e">
        <f>VLOOKUP($A1592,Searches!$A:$H,AG$1,FALSE)</f>
        <v>#N/A</v>
      </c>
      <c r="AH1592" s="22" t="str">
        <f>VLOOKUP($G1592,Temp!$D:$F,AH$1,FALSE)</f>
        <v>ibm.com</v>
      </c>
      <c r="AI1592" s="22" t="str">
        <f>VLOOKUP($G1592,Temp!$D:$F,AI$1,FALSE)</f>
        <v>Marketo</v>
      </c>
      <c r="AJ1592" s="22" t="str">
        <f>VLOOKUP($G1592,Temp!$D:$F,AJ$1,FALSE)</f>
        <v>WordPress</v>
      </c>
    </row>
    <row r="1593" spans="1:36" ht="16" x14ac:dyDescent="0.2">
      <c r="A1593" s="8" t="str">
        <f t="shared" si="24"/>
        <v>Amy Kennedy ModSquad, Inc.</v>
      </c>
      <c r="B1593" s="8" t="s">
        <v>40</v>
      </c>
      <c r="C1593" s="8" t="s">
        <v>41</v>
      </c>
      <c r="D1593" s="8" t="s">
        <v>42</v>
      </c>
      <c r="E1593" s="8" t="s">
        <v>43</v>
      </c>
      <c r="F1593" s="8" t="s">
        <v>44</v>
      </c>
      <c r="G1593" s="12" t="s">
        <v>45</v>
      </c>
      <c r="H1593" s="22" t="str">
        <f>VLOOKUP($G1593,Temp!$A:$C,H$1,FALSE)</f>
        <v>modsquad.com</v>
      </c>
      <c r="I1593" s="22" t="e">
        <f>VLOOKUP($G1593,Temp!$A:$C,I$1,FALSE)</f>
        <v>#VALUE!</v>
      </c>
      <c r="J1593" s="22" t="e">
        <f>VLOOKUP($G1593,Temp!$A:$C,J$1,FALSE)</f>
        <v>#VALUE!</v>
      </c>
      <c r="K1593" s="22" t="e">
        <f>VLOOKUP($G1593,Temp!$A:$C,K$1,FALSE)</f>
        <v>#VALUE!</v>
      </c>
      <c r="L1593" s="22" t="e">
        <f>VLOOKUP($G1593,Temp!$A:$C,L$1,FALSE)</f>
        <v>#VALUE!</v>
      </c>
      <c r="M1593" s="22" t="e">
        <f>VLOOKUP($G1593,Temp!$A:$C,M$1,FALSE)</f>
        <v>#VALUE!</v>
      </c>
      <c r="N1593" s="22" t="e">
        <f>VLOOKUP($G1593,Temp!$A:$C,N$1,FALSE)</f>
        <v>#VALUE!</v>
      </c>
      <c r="O1593" s="22" t="e">
        <f>VLOOKUP($G1593,Temp!$A:$C,O$1,FALSE)</f>
        <v>#VALUE!</v>
      </c>
      <c r="P1593" s="22" t="e">
        <f>VLOOKUP($G1593,Temp!$A:$C,P$1,FALSE)</f>
        <v>#VALUE!</v>
      </c>
      <c r="Q1593" s="22" t="e">
        <f>VLOOKUP($G1593,Temp!$A:$C,Q$1,FALSE)</f>
        <v>#VALUE!</v>
      </c>
      <c r="R1593" s="22" t="e">
        <f>VLOOKUP($G1593,Temp!$A:$C,R$1,FALSE)</f>
        <v>#VALUE!</v>
      </c>
      <c r="S1593" s="22" t="e">
        <f>VLOOKUP($G1593,Temp!$A:$C,S$1,FALSE)</f>
        <v>#VALUE!</v>
      </c>
      <c r="T1593" s="22" t="e">
        <f>VLOOKUP($G1593,Temp!$A:$C,T$1,FALSE)</f>
        <v>#VALUE!</v>
      </c>
      <c r="U1593" s="22" t="e">
        <f>VLOOKUP($G1593,Temp!$A:$C,U$1,FALSE)</f>
        <v>#VALUE!</v>
      </c>
      <c r="V1593" s="22" t="e">
        <f>VLOOKUP($G1593,Temp!$A:$C,V$1,FALSE)</f>
        <v>#VALUE!</v>
      </c>
      <c r="W1593" s="22" t="e">
        <f>VLOOKUP($G1593,Temp!$A:$C,W$1,FALSE)</f>
        <v>#VALUE!</v>
      </c>
      <c r="X1593" s="22" t="e">
        <f>VLOOKUP($G1593,Temp!$A:$C,X$1,FALSE)</f>
        <v>#VALUE!</v>
      </c>
      <c r="Y1593" s="22">
        <f>VLOOKUP($G1593,Temp!$A:$C,Y$1,FALSE)</f>
        <v>2200</v>
      </c>
      <c r="Z1593" s="22">
        <f>VLOOKUP($G1593,Temp!$A:$C,Z$1,FALSE)</f>
        <v>3600</v>
      </c>
      <c r="AA1593" s="22" t="e">
        <f>VLOOKUP($A1593,Searches!$A:$H,AA$1,FALSE)</f>
        <v>#N/A</v>
      </c>
      <c r="AB1593" s="22" t="e">
        <f>VLOOKUP($A1593,Searches!$A:$H,AB$1,FALSE)</f>
        <v>#N/A</v>
      </c>
      <c r="AC1593" s="22" t="e">
        <f>VLOOKUP($A1593,Searches!$A:$H,AC$1,FALSE)</f>
        <v>#N/A</v>
      </c>
      <c r="AD1593" s="22" t="e">
        <f>VLOOKUP($A1593,Searches!$A:$H,AD$1,FALSE)</f>
        <v>#N/A</v>
      </c>
      <c r="AE1593" s="22" t="e">
        <f>VLOOKUP($A1593,Searches!$A:$H,AE$1,FALSE)</f>
        <v>#N/A</v>
      </c>
      <c r="AF1593" s="22" t="e">
        <f>VLOOKUP($A1593,Searches!$A:$H,AF$1,FALSE)</f>
        <v>#N/A</v>
      </c>
      <c r="AG1593" s="22" t="e">
        <f>VLOOKUP($A1593,Searches!$A:$H,AG$1,FALSE)</f>
        <v>#N/A</v>
      </c>
      <c r="AH1593" s="22" t="str">
        <f>VLOOKUP($G1593,Temp!$D:$F,AH$1,FALSE)</f>
        <v>modsquad.com</v>
      </c>
      <c r="AI1593" s="22">
        <f>VLOOKUP($G1593,Temp!$D:$F,AI$1,FALSE)</f>
        <v>0</v>
      </c>
      <c r="AJ1593" s="22" t="str">
        <f>VLOOKUP($G1593,Temp!$D:$F,AJ$1,FALSE)</f>
        <v>WordPress</v>
      </c>
    </row>
    <row r="1594" spans="1:36" ht="16" x14ac:dyDescent="0.2">
      <c r="A1594" s="8" t="str">
        <f t="shared" si="24"/>
        <v>Mark Robinson Kimble Applications</v>
      </c>
      <c r="B1594" s="8" t="s">
        <v>476</v>
      </c>
      <c r="C1594" s="8" t="s">
        <v>10550</v>
      </c>
      <c r="D1594" s="8" t="s">
        <v>10551</v>
      </c>
      <c r="E1594" s="8" t="s">
        <v>10552</v>
      </c>
      <c r="F1594" s="8" t="s">
        <v>10553</v>
      </c>
      <c r="G1594" s="12" t="s">
        <v>10070</v>
      </c>
      <c r="H1594" s="22" t="str">
        <f>VLOOKUP($G1594,Temp!$A:$C,H$1,FALSE)</f>
        <v>kimbleapps.com</v>
      </c>
      <c r="I1594" s="22" t="e">
        <f>VLOOKUP($G1594,Temp!$A:$C,I$1,FALSE)</f>
        <v>#VALUE!</v>
      </c>
      <c r="J1594" s="22" t="e">
        <f>VLOOKUP($G1594,Temp!$A:$C,J$1,FALSE)</f>
        <v>#VALUE!</v>
      </c>
      <c r="K1594" s="22" t="e">
        <f>VLOOKUP($G1594,Temp!$A:$C,K$1,FALSE)</f>
        <v>#VALUE!</v>
      </c>
      <c r="L1594" s="22" t="e">
        <f>VLOOKUP($G1594,Temp!$A:$C,L$1,FALSE)</f>
        <v>#VALUE!</v>
      </c>
      <c r="M1594" s="22" t="e">
        <f>VLOOKUP($G1594,Temp!$A:$C,M$1,FALSE)</f>
        <v>#VALUE!</v>
      </c>
      <c r="N1594" s="22" t="e">
        <f>VLOOKUP($G1594,Temp!$A:$C,N$1,FALSE)</f>
        <v>#VALUE!</v>
      </c>
      <c r="O1594" s="22" t="e">
        <f>VLOOKUP($G1594,Temp!$A:$C,O$1,FALSE)</f>
        <v>#VALUE!</v>
      </c>
      <c r="P1594" s="22" t="e">
        <f>VLOOKUP($G1594,Temp!$A:$C,P$1,FALSE)</f>
        <v>#VALUE!</v>
      </c>
      <c r="Q1594" s="22" t="e">
        <f>VLOOKUP($G1594,Temp!$A:$C,Q$1,FALSE)</f>
        <v>#VALUE!</v>
      </c>
      <c r="R1594" s="22" t="e">
        <f>VLOOKUP($G1594,Temp!$A:$C,R$1,FALSE)</f>
        <v>#VALUE!</v>
      </c>
      <c r="S1594" s="22" t="e">
        <f>VLOOKUP($G1594,Temp!$A:$C,S$1,FALSE)</f>
        <v>#VALUE!</v>
      </c>
      <c r="T1594" s="22" t="e">
        <f>VLOOKUP($G1594,Temp!$A:$C,T$1,FALSE)</f>
        <v>#VALUE!</v>
      </c>
      <c r="U1594" s="22" t="e">
        <f>VLOOKUP($G1594,Temp!$A:$C,U$1,FALSE)</f>
        <v>#VALUE!</v>
      </c>
      <c r="V1594" s="22" t="e">
        <f>VLOOKUP($G1594,Temp!$A:$C,V$1,FALSE)</f>
        <v>#VALUE!</v>
      </c>
      <c r="W1594" s="22" t="e">
        <f>VLOOKUP($G1594,Temp!$A:$C,W$1,FALSE)</f>
        <v>#VALUE!</v>
      </c>
      <c r="X1594" s="22" t="e">
        <f>VLOOKUP($G1594,Temp!$A:$C,X$1,FALSE)</f>
        <v>#VALUE!</v>
      </c>
      <c r="Y1594" s="22">
        <f>VLOOKUP($G1594,Temp!$A:$C,Y$1,FALSE)</f>
        <v>495</v>
      </c>
      <c r="Z1594" s="22">
        <f>VLOOKUP($G1594,Temp!$A:$C,Z$1,FALSE)</f>
        <v>520</v>
      </c>
      <c r="AA1594" s="22" t="e">
        <f>VLOOKUP($A1594,Searches!$A:$H,AA$1,FALSE)</f>
        <v>#N/A</v>
      </c>
      <c r="AB1594" s="22" t="e">
        <f>VLOOKUP($A1594,Searches!$A:$H,AB$1,FALSE)</f>
        <v>#N/A</v>
      </c>
      <c r="AC1594" s="22" t="e">
        <f>VLOOKUP($A1594,Searches!$A:$H,AC$1,FALSE)</f>
        <v>#N/A</v>
      </c>
      <c r="AD1594" s="22" t="e">
        <f>VLOOKUP($A1594,Searches!$A:$H,AD$1,FALSE)</f>
        <v>#N/A</v>
      </c>
      <c r="AE1594" s="22" t="e">
        <f>VLOOKUP($A1594,Searches!$A:$H,AE$1,FALSE)</f>
        <v>#N/A</v>
      </c>
      <c r="AF1594" s="22" t="e">
        <f>VLOOKUP($A1594,Searches!$A:$H,AF$1,FALSE)</f>
        <v>#N/A</v>
      </c>
      <c r="AG1594" s="22" t="e">
        <f>VLOOKUP($A1594,Searches!$A:$H,AG$1,FALSE)</f>
        <v>#N/A</v>
      </c>
      <c r="AH1594" s="22" t="str">
        <f>VLOOKUP($G1594,Temp!$D:$F,AH$1,FALSE)</f>
        <v>kimbleapps.com</v>
      </c>
      <c r="AI1594" s="22" t="str">
        <f>VLOOKUP($G1594,Temp!$D:$F,AI$1,FALSE)</f>
        <v>Pardot</v>
      </c>
      <c r="AJ1594" s="22" t="str">
        <f>VLOOKUP($G1594,Temp!$D:$F,AJ$1,FALSE)</f>
        <v>WordPress</v>
      </c>
    </row>
    <row r="1595" spans="1:36" ht="16" x14ac:dyDescent="0.2">
      <c r="A1595" s="8" t="str">
        <f t="shared" si="24"/>
        <v>Melanie Marcus Surescripts</v>
      </c>
      <c r="B1595" s="8" t="s">
        <v>4588</v>
      </c>
      <c r="C1595" s="8" t="s">
        <v>934</v>
      </c>
      <c r="D1595" s="8" t="s">
        <v>42</v>
      </c>
      <c r="E1595" s="8" t="s">
        <v>4590</v>
      </c>
      <c r="F1595" s="8" t="s">
        <v>4592</v>
      </c>
      <c r="G1595" s="12" t="s">
        <v>4594</v>
      </c>
      <c r="H1595" s="22" t="str">
        <f>VLOOKUP($G1595,Temp!$A:$C,H$1,FALSE)</f>
        <v>surescripts.com</v>
      </c>
      <c r="I1595" s="22" t="e">
        <f>VLOOKUP($G1595,Temp!$A:$C,I$1,FALSE)</f>
        <v>#VALUE!</v>
      </c>
      <c r="J1595" s="22" t="e">
        <f>VLOOKUP($G1595,Temp!$A:$C,J$1,FALSE)</f>
        <v>#VALUE!</v>
      </c>
      <c r="K1595" s="22" t="e">
        <f>VLOOKUP($G1595,Temp!$A:$C,K$1,FALSE)</f>
        <v>#VALUE!</v>
      </c>
      <c r="L1595" s="22" t="e">
        <f>VLOOKUP($G1595,Temp!$A:$C,L$1,FALSE)</f>
        <v>#VALUE!</v>
      </c>
      <c r="M1595" s="22" t="e">
        <f>VLOOKUP($G1595,Temp!$A:$C,M$1,FALSE)</f>
        <v>#VALUE!</v>
      </c>
      <c r="N1595" s="22" t="e">
        <f>VLOOKUP($G1595,Temp!$A:$C,N$1,FALSE)</f>
        <v>#VALUE!</v>
      </c>
      <c r="O1595" s="22" t="e">
        <f>VLOOKUP($G1595,Temp!$A:$C,O$1,FALSE)</f>
        <v>#VALUE!</v>
      </c>
      <c r="P1595" s="22" t="e">
        <f>VLOOKUP($G1595,Temp!$A:$C,P$1,FALSE)</f>
        <v>#VALUE!</v>
      </c>
      <c r="Q1595" s="22" t="e">
        <f>VLOOKUP($G1595,Temp!$A:$C,Q$1,FALSE)</f>
        <v>#VALUE!</v>
      </c>
      <c r="R1595" s="22" t="e">
        <f>VLOOKUP($G1595,Temp!$A:$C,R$1,FALSE)</f>
        <v>#VALUE!</v>
      </c>
      <c r="S1595" s="22" t="e">
        <f>VLOOKUP($G1595,Temp!$A:$C,S$1,FALSE)</f>
        <v>#VALUE!</v>
      </c>
      <c r="T1595" s="22" t="e">
        <f>VLOOKUP($G1595,Temp!$A:$C,T$1,FALSE)</f>
        <v>#VALUE!</v>
      </c>
      <c r="U1595" s="22" t="e">
        <f>VLOOKUP($G1595,Temp!$A:$C,U$1,FALSE)</f>
        <v>#VALUE!</v>
      </c>
      <c r="V1595" s="22" t="e">
        <f>VLOOKUP($G1595,Temp!$A:$C,V$1,FALSE)</f>
        <v>#VALUE!</v>
      </c>
      <c r="W1595" s="22" t="e">
        <f>VLOOKUP($G1595,Temp!$A:$C,W$1,FALSE)</f>
        <v>#VALUE!</v>
      </c>
      <c r="X1595" s="22" t="e">
        <f>VLOOKUP($G1595,Temp!$A:$C,X$1,FALSE)</f>
        <v>#VALUE!</v>
      </c>
      <c r="Y1595" s="22">
        <f>VLOOKUP($G1595,Temp!$A:$C,Y$1,FALSE)</f>
        <v>54500</v>
      </c>
      <c r="Z1595" s="22">
        <f>VLOOKUP($G1595,Temp!$A:$C,Z$1,FALSE)</f>
        <v>4800</v>
      </c>
      <c r="AA1595" s="22" t="e">
        <f>VLOOKUP($A1595,Searches!$A:$H,AA$1,FALSE)</f>
        <v>#N/A</v>
      </c>
      <c r="AB1595" s="22" t="e">
        <f>VLOOKUP($A1595,Searches!$A:$H,AB$1,FALSE)</f>
        <v>#N/A</v>
      </c>
      <c r="AC1595" s="22" t="e">
        <f>VLOOKUP($A1595,Searches!$A:$H,AC$1,FALSE)</f>
        <v>#N/A</v>
      </c>
      <c r="AD1595" s="22" t="e">
        <f>VLOOKUP($A1595,Searches!$A:$H,AD$1,FALSE)</f>
        <v>#N/A</v>
      </c>
      <c r="AE1595" s="22" t="e">
        <f>VLOOKUP($A1595,Searches!$A:$H,AE$1,FALSE)</f>
        <v>#N/A</v>
      </c>
      <c r="AF1595" s="22" t="e">
        <f>VLOOKUP($A1595,Searches!$A:$H,AF$1,FALSE)</f>
        <v>#N/A</v>
      </c>
      <c r="AG1595" s="22" t="e">
        <f>VLOOKUP($A1595,Searches!$A:$H,AG$1,FALSE)</f>
        <v>#N/A</v>
      </c>
      <c r="AH1595" s="22" t="e">
        <f>VLOOKUP($G1595,Temp!$D:$F,AH$1,FALSE)</f>
        <v>#N/A</v>
      </c>
      <c r="AI1595" s="22" t="e">
        <f>VLOOKUP($G1595,Temp!$D:$F,AI$1,FALSE)</f>
        <v>#N/A</v>
      </c>
      <c r="AJ1595" s="22" t="e">
        <f>VLOOKUP($G1595,Temp!$D:$F,AJ$1,FALSE)</f>
        <v>#N/A</v>
      </c>
    </row>
    <row r="1596" spans="1:36" ht="16" x14ac:dyDescent="0.2">
      <c r="A1596" s="8" t="str">
        <f t="shared" si="24"/>
        <v>Gregg Hopkins Intelity</v>
      </c>
      <c r="B1596" s="8" t="s">
        <v>3281</v>
      </c>
      <c r="C1596" s="8" t="s">
        <v>657</v>
      </c>
      <c r="D1596" s="8" t="s">
        <v>3547</v>
      </c>
      <c r="E1596" s="8" t="s">
        <v>10560</v>
      </c>
      <c r="F1596" s="8" t="s">
        <v>10561</v>
      </c>
      <c r="G1596" s="12" t="s">
        <v>10082</v>
      </c>
      <c r="H1596" s="22" t="str">
        <f>VLOOKUP($G1596,Temp!$A:$C,H$1,FALSE)</f>
        <v>intelitycorp.com</v>
      </c>
      <c r="I1596" s="22" t="e">
        <f>VLOOKUP($G1596,Temp!$A:$C,I$1,FALSE)</f>
        <v>#VALUE!</v>
      </c>
      <c r="J1596" s="22" t="e">
        <f>VLOOKUP($G1596,Temp!$A:$C,J$1,FALSE)</f>
        <v>#VALUE!</v>
      </c>
      <c r="K1596" s="22" t="e">
        <f>VLOOKUP($G1596,Temp!$A:$C,K$1,FALSE)</f>
        <v>#VALUE!</v>
      </c>
      <c r="L1596" s="22" t="e">
        <f>VLOOKUP($G1596,Temp!$A:$C,L$1,FALSE)</f>
        <v>#VALUE!</v>
      </c>
      <c r="M1596" s="22" t="e">
        <f>VLOOKUP($G1596,Temp!$A:$C,M$1,FALSE)</f>
        <v>#VALUE!</v>
      </c>
      <c r="N1596" s="22" t="e">
        <f>VLOOKUP($G1596,Temp!$A:$C,N$1,FALSE)</f>
        <v>#VALUE!</v>
      </c>
      <c r="O1596" s="22" t="e">
        <f>VLOOKUP($G1596,Temp!$A:$C,O$1,FALSE)</f>
        <v>#VALUE!</v>
      </c>
      <c r="P1596" s="22" t="e">
        <f>VLOOKUP($G1596,Temp!$A:$C,P$1,FALSE)</f>
        <v>#VALUE!</v>
      </c>
      <c r="Q1596" s="22" t="e">
        <f>VLOOKUP($G1596,Temp!$A:$C,Q$1,FALSE)</f>
        <v>#VALUE!</v>
      </c>
      <c r="R1596" s="22" t="e">
        <f>VLOOKUP($G1596,Temp!$A:$C,R$1,FALSE)</f>
        <v>#VALUE!</v>
      </c>
      <c r="S1596" s="22" t="e">
        <f>VLOOKUP($G1596,Temp!$A:$C,S$1,FALSE)</f>
        <v>#VALUE!</v>
      </c>
      <c r="T1596" s="22" t="e">
        <f>VLOOKUP($G1596,Temp!$A:$C,T$1,FALSE)</f>
        <v>#VALUE!</v>
      </c>
      <c r="U1596" s="22" t="e">
        <f>VLOOKUP($G1596,Temp!$A:$C,U$1,FALSE)</f>
        <v>#VALUE!</v>
      </c>
      <c r="V1596" s="22" t="e">
        <f>VLOOKUP($G1596,Temp!$A:$C,V$1,FALSE)</f>
        <v>#VALUE!</v>
      </c>
      <c r="W1596" s="22" t="e">
        <f>VLOOKUP($G1596,Temp!$A:$C,W$1,FALSE)</f>
        <v>#VALUE!</v>
      </c>
      <c r="X1596" s="22" t="e">
        <f>VLOOKUP($G1596,Temp!$A:$C,X$1,FALSE)</f>
        <v>#VALUE!</v>
      </c>
      <c r="Y1596" s="22">
        <f>VLOOKUP($G1596,Temp!$A:$C,Y$1,FALSE)</f>
        <v>0</v>
      </c>
      <c r="Z1596" s="22">
        <f>VLOOKUP($G1596,Temp!$A:$C,Z$1,FALSE)</f>
        <v>0</v>
      </c>
      <c r="AA1596" s="22" t="e">
        <f>VLOOKUP($A1596,Searches!$A:$H,AA$1,FALSE)</f>
        <v>#N/A</v>
      </c>
      <c r="AB1596" s="22" t="e">
        <f>VLOOKUP($A1596,Searches!$A:$H,AB$1,FALSE)</f>
        <v>#N/A</v>
      </c>
      <c r="AC1596" s="22" t="e">
        <f>VLOOKUP($A1596,Searches!$A:$H,AC$1,FALSE)</f>
        <v>#N/A</v>
      </c>
      <c r="AD1596" s="22" t="e">
        <f>VLOOKUP($A1596,Searches!$A:$H,AD$1,FALSE)</f>
        <v>#N/A</v>
      </c>
      <c r="AE1596" s="22" t="e">
        <f>VLOOKUP($A1596,Searches!$A:$H,AE$1,FALSE)</f>
        <v>#N/A</v>
      </c>
      <c r="AF1596" s="22" t="e">
        <f>VLOOKUP($A1596,Searches!$A:$H,AF$1,FALSE)</f>
        <v>#N/A</v>
      </c>
      <c r="AG1596" s="22" t="e">
        <f>VLOOKUP($A1596,Searches!$A:$H,AG$1,FALSE)</f>
        <v>#N/A</v>
      </c>
      <c r="AH1596" s="22" t="e">
        <f>VLOOKUP($G1596,Temp!$D:$F,AH$1,FALSE)</f>
        <v>#N/A</v>
      </c>
      <c r="AI1596" s="22" t="e">
        <f>VLOOKUP($G1596,Temp!$D:$F,AI$1,FALSE)</f>
        <v>#N/A</v>
      </c>
      <c r="AJ1596" s="22" t="e">
        <f>VLOOKUP($G1596,Temp!$D:$F,AJ$1,FALSE)</f>
        <v>#N/A</v>
      </c>
    </row>
    <row r="1597" spans="1:36" ht="16" x14ac:dyDescent="0.2">
      <c r="A1597" s="8" t="str">
        <f t="shared" si="24"/>
        <v>Gary Orenstein MemSQL</v>
      </c>
      <c r="B1597" s="8" t="s">
        <v>141</v>
      </c>
      <c r="C1597" s="8" t="s">
        <v>8277</v>
      </c>
      <c r="D1597" s="8" t="s">
        <v>42</v>
      </c>
      <c r="E1597" s="8" t="s">
        <v>8278</v>
      </c>
      <c r="F1597" s="8" t="s">
        <v>8279</v>
      </c>
      <c r="G1597" s="12" t="s">
        <v>8280</v>
      </c>
      <c r="H1597" s="22" t="str">
        <f>VLOOKUP($G1597,Temp!$A:$C,H$1,FALSE)</f>
        <v>memsql.com</v>
      </c>
      <c r="I1597" s="22" t="e">
        <f>VLOOKUP($G1597,Temp!$A:$C,I$1,FALSE)</f>
        <v>#VALUE!</v>
      </c>
      <c r="J1597" s="22" t="e">
        <f>VLOOKUP($G1597,Temp!$A:$C,J$1,FALSE)</f>
        <v>#VALUE!</v>
      </c>
      <c r="K1597" s="22" t="e">
        <f>VLOOKUP($G1597,Temp!$A:$C,K$1,FALSE)</f>
        <v>#VALUE!</v>
      </c>
      <c r="L1597" s="22" t="e">
        <f>VLOOKUP($G1597,Temp!$A:$C,L$1,FALSE)</f>
        <v>#VALUE!</v>
      </c>
      <c r="M1597" s="22" t="e">
        <f>VLOOKUP($G1597,Temp!$A:$C,M$1,FALSE)</f>
        <v>#VALUE!</v>
      </c>
      <c r="N1597" s="22" t="e">
        <f>VLOOKUP($G1597,Temp!$A:$C,N$1,FALSE)</f>
        <v>#VALUE!</v>
      </c>
      <c r="O1597" s="22" t="e">
        <f>VLOOKUP($G1597,Temp!$A:$C,O$1,FALSE)</f>
        <v>#VALUE!</v>
      </c>
      <c r="P1597" s="22" t="e">
        <f>VLOOKUP($G1597,Temp!$A:$C,P$1,FALSE)</f>
        <v>#VALUE!</v>
      </c>
      <c r="Q1597" s="22" t="e">
        <f>VLOOKUP($G1597,Temp!$A:$C,Q$1,FALSE)</f>
        <v>#VALUE!</v>
      </c>
      <c r="R1597" s="22" t="e">
        <f>VLOOKUP($G1597,Temp!$A:$C,R$1,FALSE)</f>
        <v>#VALUE!</v>
      </c>
      <c r="S1597" s="22" t="e">
        <f>VLOOKUP($G1597,Temp!$A:$C,S$1,FALSE)</f>
        <v>#VALUE!</v>
      </c>
      <c r="T1597" s="22" t="e">
        <f>VLOOKUP($G1597,Temp!$A:$C,T$1,FALSE)</f>
        <v>#VALUE!</v>
      </c>
      <c r="U1597" s="22" t="e">
        <f>VLOOKUP($G1597,Temp!$A:$C,U$1,FALSE)</f>
        <v>#VALUE!</v>
      </c>
      <c r="V1597" s="22" t="e">
        <f>VLOOKUP($G1597,Temp!$A:$C,V$1,FALSE)</f>
        <v>#VALUE!</v>
      </c>
      <c r="W1597" s="22" t="e">
        <f>VLOOKUP($G1597,Temp!$A:$C,W$1,FALSE)</f>
        <v>#VALUE!</v>
      </c>
      <c r="X1597" s="22" t="e">
        <f>VLOOKUP($G1597,Temp!$A:$C,X$1,FALSE)</f>
        <v>#VALUE!</v>
      </c>
      <c r="Y1597" s="22">
        <f>VLOOKUP($G1597,Temp!$A:$C,Y$1,FALSE)</f>
        <v>16800</v>
      </c>
      <c r="Z1597" s="22">
        <f>VLOOKUP($G1597,Temp!$A:$C,Z$1,FALSE)</f>
        <v>8400</v>
      </c>
      <c r="AA1597" s="22" t="str">
        <f>VLOOKUP($A1597,Searches!$A:$H,AA$1,FALSE)</f>
        <v>Gary Orenstein</v>
      </c>
      <c r="AB1597" s="22" t="str">
        <f>VLOOKUP($A1597,Searches!$A:$H,AB$1,FALSE)</f>
        <v>MemSQL</v>
      </c>
      <c r="AC1597" s="22" t="str">
        <f>VLOOKUP($A1597,Searches!$A:$H,AC$1,FALSE)</f>
        <v>Chief Marketing Officer</v>
      </c>
      <c r="AD1597" s="22" t="str">
        <f>VLOOKUP($A1597,Searches!$A:$H,AD$1,FALSE)</f>
        <v>2nd</v>
      </c>
      <c r="AE1597" s="22" t="str">
        <f>VLOOKUP($A1597,Searches!$A:$H,AE$1,FALSE)</f>
        <v/>
      </c>
      <c r="AF1597" s="22" t="str">
        <f>VLOOKUP($A1597,Searches!$A:$H,AF$1,FALSE)</f>
        <v>San Francisco Bay Area</v>
      </c>
      <c r="AG1597" s="22" t="str">
        <f>VLOOKUP($A1597,Searches!$A:$H,AG$1,FALSE)</f>
        <v>https://www.linkedin.com/sales/profile/5645,bEU4,NAME_SEARCH?moduleKey=peopleSearchResults&amp;pageKey=sales-search3-people-refinement&amp;contextId=60BC92C971D70515801E49D6842B0000&amp;requestId=ab789414-639b-43c8-88b1-6f560858d416&amp;action=CLICK&amp;target=urn%3Ali%3AsalesLead%3A(-1%2C5645)&amp;pageNumber=26&amp;targetEl=profilelink&amp;position=12&amp;trk=lss-serp-result-lead_photo</v>
      </c>
      <c r="AH1597" s="22" t="str">
        <f>VLOOKUP($G1597,Temp!$D:$F,AH$1,FALSE)</f>
        <v>memsql.com</v>
      </c>
      <c r="AI1597" s="22" t="str">
        <f>VLOOKUP($G1597,Temp!$D:$F,AI$1,FALSE)</f>
        <v>Marketo</v>
      </c>
      <c r="AJ1597" s="22" t="str">
        <f>VLOOKUP($G1597,Temp!$D:$F,AJ$1,FALSE)</f>
        <v>WordPress</v>
      </c>
    </row>
    <row r="1598" spans="1:36" ht="16" x14ac:dyDescent="0.2">
      <c r="A1598" s="8" t="str">
        <f t="shared" si="24"/>
        <v>Jenna Stramaglio MWA Intelligence, Inc.</v>
      </c>
      <c r="B1598" s="8" t="s">
        <v>10575</v>
      </c>
      <c r="C1598" s="8" t="s">
        <v>10576</v>
      </c>
      <c r="D1598" s="8" t="s">
        <v>42</v>
      </c>
      <c r="E1598" s="8" t="s">
        <v>10577</v>
      </c>
      <c r="F1598" s="8" t="s">
        <v>10578</v>
      </c>
      <c r="G1598" s="12" t="s">
        <v>10101</v>
      </c>
      <c r="H1598" s="22" t="str">
        <f>VLOOKUP($G1598,Temp!$A:$C,H$1,FALSE)</f>
        <v>mwaintel.com</v>
      </c>
      <c r="I1598" s="22" t="e">
        <f>VLOOKUP($G1598,Temp!$A:$C,I$1,FALSE)</f>
        <v>#VALUE!</v>
      </c>
      <c r="J1598" s="22" t="e">
        <f>VLOOKUP($G1598,Temp!$A:$C,J$1,FALSE)</f>
        <v>#VALUE!</v>
      </c>
      <c r="K1598" s="22" t="e">
        <f>VLOOKUP($G1598,Temp!$A:$C,K$1,FALSE)</f>
        <v>#VALUE!</v>
      </c>
      <c r="L1598" s="22" t="e">
        <f>VLOOKUP($G1598,Temp!$A:$C,L$1,FALSE)</f>
        <v>#VALUE!</v>
      </c>
      <c r="M1598" s="22" t="e">
        <f>VLOOKUP($G1598,Temp!$A:$C,M$1,FALSE)</f>
        <v>#VALUE!</v>
      </c>
      <c r="N1598" s="22" t="e">
        <f>VLOOKUP($G1598,Temp!$A:$C,N$1,FALSE)</f>
        <v>#VALUE!</v>
      </c>
      <c r="O1598" s="22" t="e">
        <f>VLOOKUP($G1598,Temp!$A:$C,O$1,FALSE)</f>
        <v>#VALUE!</v>
      </c>
      <c r="P1598" s="22" t="e">
        <f>VLOOKUP($G1598,Temp!$A:$C,P$1,FALSE)</f>
        <v>#VALUE!</v>
      </c>
      <c r="Q1598" s="22" t="e">
        <f>VLOOKUP($G1598,Temp!$A:$C,Q$1,FALSE)</f>
        <v>#VALUE!</v>
      </c>
      <c r="R1598" s="22" t="e">
        <f>VLOOKUP($G1598,Temp!$A:$C,R$1,FALSE)</f>
        <v>#VALUE!</v>
      </c>
      <c r="S1598" s="22" t="e">
        <f>VLOOKUP($G1598,Temp!$A:$C,S$1,FALSE)</f>
        <v>#VALUE!</v>
      </c>
      <c r="T1598" s="22" t="e">
        <f>VLOOKUP($G1598,Temp!$A:$C,T$1,FALSE)</f>
        <v>#VALUE!</v>
      </c>
      <c r="U1598" s="22" t="e">
        <f>VLOOKUP($G1598,Temp!$A:$C,U$1,FALSE)</f>
        <v>#VALUE!</v>
      </c>
      <c r="V1598" s="22" t="e">
        <f>VLOOKUP($G1598,Temp!$A:$C,V$1,FALSE)</f>
        <v>#VALUE!</v>
      </c>
      <c r="W1598" s="22" t="e">
        <f>VLOOKUP($G1598,Temp!$A:$C,W$1,FALSE)</f>
        <v>#VALUE!</v>
      </c>
      <c r="X1598" s="22" t="e">
        <f>VLOOKUP($G1598,Temp!$A:$C,X$1,FALSE)</f>
        <v>#VALUE!</v>
      </c>
      <c r="Y1598" s="22">
        <f>VLOOKUP($G1598,Temp!$A:$C,Y$1,FALSE)</f>
        <v>32</v>
      </c>
      <c r="Z1598" s="22">
        <f>VLOOKUP($G1598,Temp!$A:$C,Z$1,FALSE)</f>
        <v>0</v>
      </c>
      <c r="AA1598" s="22" t="e">
        <f>VLOOKUP($A1598,Searches!$A:$H,AA$1,FALSE)</f>
        <v>#N/A</v>
      </c>
      <c r="AB1598" s="22" t="e">
        <f>VLOOKUP($A1598,Searches!$A:$H,AB$1,FALSE)</f>
        <v>#N/A</v>
      </c>
      <c r="AC1598" s="22" t="e">
        <f>VLOOKUP($A1598,Searches!$A:$H,AC$1,FALSE)</f>
        <v>#N/A</v>
      </c>
      <c r="AD1598" s="22" t="e">
        <f>VLOOKUP($A1598,Searches!$A:$H,AD$1,FALSE)</f>
        <v>#N/A</v>
      </c>
      <c r="AE1598" s="22" t="e">
        <f>VLOOKUP($A1598,Searches!$A:$H,AE$1,FALSE)</f>
        <v>#N/A</v>
      </c>
      <c r="AF1598" s="22" t="e">
        <f>VLOOKUP($A1598,Searches!$A:$H,AF$1,FALSE)</f>
        <v>#N/A</v>
      </c>
      <c r="AG1598" s="22" t="e">
        <f>VLOOKUP($A1598,Searches!$A:$H,AG$1,FALSE)</f>
        <v>#N/A</v>
      </c>
      <c r="AH1598" s="22" t="str">
        <f>VLOOKUP($G1598,Temp!$D:$F,AH$1,FALSE)</f>
        <v>mwaintel.com</v>
      </c>
      <c r="AI1598" s="22">
        <f>VLOOKUP($G1598,Temp!$D:$F,AI$1,FALSE)</f>
        <v>0</v>
      </c>
      <c r="AJ1598" s="22" t="str">
        <f>VLOOKUP($G1598,Temp!$D:$F,AJ$1,FALSE)</f>
        <v>WordPress</v>
      </c>
    </row>
    <row r="1599" spans="1:36" ht="16" x14ac:dyDescent="0.2">
      <c r="A1599" s="8" t="str">
        <f t="shared" si="24"/>
        <v>Sandeep Shah Wonderous</v>
      </c>
      <c r="B1599" s="8" t="s">
        <v>10585</v>
      </c>
      <c r="C1599" s="8" t="s">
        <v>2252</v>
      </c>
      <c r="D1599" s="8" t="s">
        <v>42</v>
      </c>
      <c r="E1599" s="8" t="s">
        <v>634</v>
      </c>
      <c r="F1599" s="8" t="s">
        <v>10586</v>
      </c>
      <c r="G1599" s="8" t="s">
        <v>634</v>
      </c>
      <c r="H1599" s="22" t="e">
        <f>VLOOKUP($G1599,Temp!$A:$C,H$1,FALSE)</f>
        <v>#N/A</v>
      </c>
      <c r="I1599" s="22" t="e">
        <f>VLOOKUP($G1599,Temp!$A:$C,I$1,FALSE)</f>
        <v>#N/A</v>
      </c>
      <c r="J1599" s="22" t="e">
        <f>VLOOKUP($G1599,Temp!$A:$C,J$1,FALSE)</f>
        <v>#N/A</v>
      </c>
      <c r="K1599" s="22" t="e">
        <f>VLOOKUP($G1599,Temp!$A:$C,K$1,FALSE)</f>
        <v>#N/A</v>
      </c>
      <c r="L1599" s="22" t="e">
        <f>VLOOKUP($G1599,Temp!$A:$C,L$1,FALSE)</f>
        <v>#N/A</v>
      </c>
      <c r="M1599" s="22" t="e">
        <f>VLOOKUP($G1599,Temp!$A:$C,M$1,FALSE)</f>
        <v>#N/A</v>
      </c>
      <c r="N1599" s="22" t="e">
        <f>VLOOKUP($G1599,Temp!$A:$C,N$1,FALSE)</f>
        <v>#N/A</v>
      </c>
      <c r="O1599" s="22" t="e">
        <f>VLOOKUP($G1599,Temp!$A:$C,O$1,FALSE)</f>
        <v>#N/A</v>
      </c>
      <c r="P1599" s="22" t="e">
        <f>VLOOKUP($G1599,Temp!$A:$C,P$1,FALSE)</f>
        <v>#N/A</v>
      </c>
      <c r="Q1599" s="22" t="e">
        <f>VLOOKUP($G1599,Temp!$A:$C,Q$1,FALSE)</f>
        <v>#N/A</v>
      </c>
      <c r="R1599" s="22" t="e">
        <f>VLOOKUP($G1599,Temp!$A:$C,R$1,FALSE)</f>
        <v>#N/A</v>
      </c>
      <c r="S1599" s="22" t="e">
        <f>VLOOKUP($G1599,Temp!$A:$C,S$1,FALSE)</f>
        <v>#N/A</v>
      </c>
      <c r="T1599" s="22" t="e">
        <f>VLOOKUP($G1599,Temp!$A:$C,T$1,FALSE)</f>
        <v>#N/A</v>
      </c>
      <c r="U1599" s="22" t="e">
        <f>VLOOKUP($G1599,Temp!$A:$C,U$1,FALSE)</f>
        <v>#N/A</v>
      </c>
      <c r="V1599" s="22" t="e">
        <f>VLOOKUP($G1599,Temp!$A:$C,V$1,FALSE)</f>
        <v>#N/A</v>
      </c>
      <c r="W1599" s="22" t="e">
        <f>VLOOKUP($G1599,Temp!$A:$C,W$1,FALSE)</f>
        <v>#N/A</v>
      </c>
      <c r="X1599" s="22" t="e">
        <f>VLOOKUP($G1599,Temp!$A:$C,X$1,FALSE)</f>
        <v>#N/A</v>
      </c>
      <c r="Y1599" s="22" t="e">
        <f>VLOOKUP($G1599,Temp!$A:$C,Y$1,FALSE)</f>
        <v>#N/A</v>
      </c>
      <c r="Z1599" s="22" t="e">
        <f>VLOOKUP($G1599,Temp!$A:$C,Z$1,FALSE)</f>
        <v>#N/A</v>
      </c>
      <c r="AA1599" s="22" t="str">
        <f>VLOOKUP($A1599,Searches!$A:$H,AA$1,FALSE)</f>
        <v>Sandeep Shah</v>
      </c>
      <c r="AB1599" s="22" t="str">
        <f>VLOOKUP($A1599,Searches!$A:$H,AB$1,FALSE)</f>
        <v>Wonderous</v>
      </c>
      <c r="AC1599" s="22" t="str">
        <f>VLOOKUP($A1599,Searches!$A:$H,AC$1,FALSE)</f>
        <v>Chief Marketing Officer</v>
      </c>
      <c r="AD1599" s="22" t="str">
        <f>VLOOKUP($A1599,Searches!$A:$H,AD$1,FALSE)</f>
        <v>2nd</v>
      </c>
      <c r="AE1599" s="22" t="str">
        <f>VLOOKUP($A1599,Searches!$A:$H,AE$1,FALSE)</f>
        <v/>
      </c>
      <c r="AF1599" s="22" t="str">
        <f>VLOOKUP($A1599,Searches!$A:$H,AF$1,FALSE)</f>
        <v>Houston, Texas Area</v>
      </c>
      <c r="AG1599" s="22" t="str">
        <f>VLOOKUP($A1599,Searches!$A:$H,AG$1,FALSE)</f>
        <v>https://www.linkedin.com/sales/profile/53618047,cfrN,NAME_SEARCH?moduleKey=peopleSearchResults&amp;pageKey=sales-search3-people-refinement&amp;contextId=60BC92C971D70515801E49D6842B0000&amp;requestId=ab789414-639b-43c8-88b1-6f560858d416&amp;action=CLICK&amp;target=urn%3Ali%3AsalesLead%3A(-1%2C53618047)&amp;pageNumber=26&amp;targetEl=profilelink&amp;position=16&amp;trk=lss-serp-result-lead_photo</v>
      </c>
      <c r="AH1599" s="22" t="e">
        <f>VLOOKUP($G1599,Temp!$D:$F,AH$1,FALSE)</f>
        <v>#N/A</v>
      </c>
      <c r="AI1599" s="22" t="e">
        <f>VLOOKUP($G1599,Temp!$D:$F,AI$1,FALSE)</f>
        <v>#N/A</v>
      </c>
      <c r="AJ1599" s="22" t="e">
        <f>VLOOKUP($G1599,Temp!$D:$F,AJ$1,FALSE)</f>
        <v>#N/A</v>
      </c>
    </row>
    <row r="1600" spans="1:36" ht="16" x14ac:dyDescent="0.2">
      <c r="A1600" s="8" t="str">
        <f t="shared" si="24"/>
        <v>Nancy Sansom PlanSource</v>
      </c>
      <c r="B1600" s="8" t="s">
        <v>1457</v>
      </c>
      <c r="C1600" s="8" t="s">
        <v>2588</v>
      </c>
      <c r="D1600" s="8" t="s">
        <v>42</v>
      </c>
      <c r="E1600" s="8" t="s">
        <v>2589</v>
      </c>
      <c r="F1600" s="8" t="s">
        <v>2437</v>
      </c>
      <c r="G1600" s="12" t="s">
        <v>2438</v>
      </c>
      <c r="H1600" s="22" t="str">
        <f>VLOOKUP($G1600,Temp!$A:$C,H$1,FALSE)</f>
        <v>plansource.com</v>
      </c>
      <c r="I1600" s="22" t="e">
        <f>VLOOKUP($G1600,Temp!$A:$C,I$1,FALSE)</f>
        <v>#VALUE!</v>
      </c>
      <c r="J1600" s="22" t="e">
        <f>VLOOKUP($G1600,Temp!$A:$C,J$1,FALSE)</f>
        <v>#VALUE!</v>
      </c>
      <c r="K1600" s="22" t="e">
        <f>VLOOKUP($G1600,Temp!$A:$C,K$1,FALSE)</f>
        <v>#VALUE!</v>
      </c>
      <c r="L1600" s="22" t="e">
        <f>VLOOKUP($G1600,Temp!$A:$C,L$1,FALSE)</f>
        <v>#VALUE!</v>
      </c>
      <c r="M1600" s="22" t="e">
        <f>VLOOKUP($G1600,Temp!$A:$C,M$1,FALSE)</f>
        <v>#VALUE!</v>
      </c>
      <c r="N1600" s="22" t="e">
        <f>VLOOKUP($G1600,Temp!$A:$C,N$1,FALSE)</f>
        <v>#VALUE!</v>
      </c>
      <c r="O1600" s="22" t="e">
        <f>VLOOKUP($G1600,Temp!$A:$C,O$1,FALSE)</f>
        <v>#VALUE!</v>
      </c>
      <c r="P1600" s="22" t="e">
        <f>VLOOKUP($G1600,Temp!$A:$C,P$1,FALSE)</f>
        <v>#VALUE!</v>
      </c>
      <c r="Q1600" s="22" t="e">
        <f>VLOOKUP($G1600,Temp!$A:$C,Q$1,FALSE)</f>
        <v>#VALUE!</v>
      </c>
      <c r="R1600" s="22" t="e">
        <f>VLOOKUP($G1600,Temp!$A:$C,R$1,FALSE)</f>
        <v>#VALUE!</v>
      </c>
      <c r="S1600" s="22" t="e">
        <f>VLOOKUP($G1600,Temp!$A:$C,S$1,FALSE)</f>
        <v>#VALUE!</v>
      </c>
      <c r="T1600" s="22" t="e">
        <f>VLOOKUP($G1600,Temp!$A:$C,T$1,FALSE)</f>
        <v>#VALUE!</v>
      </c>
      <c r="U1600" s="22" t="e">
        <f>VLOOKUP($G1600,Temp!$A:$C,U$1,FALSE)</f>
        <v>#VALUE!</v>
      </c>
      <c r="V1600" s="22" t="e">
        <f>VLOOKUP($G1600,Temp!$A:$C,V$1,FALSE)</f>
        <v>#VALUE!</v>
      </c>
      <c r="W1600" s="22" t="e">
        <f>VLOOKUP($G1600,Temp!$A:$C,W$1,FALSE)</f>
        <v>#VALUE!</v>
      </c>
      <c r="X1600" s="22" t="e">
        <f>VLOOKUP($G1600,Temp!$A:$C,X$1,FALSE)</f>
        <v>#VALUE!</v>
      </c>
      <c r="Y1600" s="22">
        <f>VLOOKUP($G1600,Temp!$A:$C,Y$1,FALSE)</f>
        <v>49400</v>
      </c>
      <c r="Z1600" s="22">
        <f>VLOOKUP($G1600,Temp!$A:$C,Z$1,FALSE)</f>
        <v>1100</v>
      </c>
      <c r="AA1600" s="22" t="str">
        <f>VLOOKUP($A1600,Searches!$A:$H,AA$1,FALSE)</f>
        <v>Nancy Sansom</v>
      </c>
      <c r="AB1600" s="22" t="str">
        <f>VLOOKUP($A1600,Searches!$A:$H,AB$1,FALSE)</f>
        <v>PlanSource</v>
      </c>
      <c r="AC1600" s="22" t="str">
        <f>VLOOKUP($A1600,Searches!$A:$H,AC$1,FALSE)</f>
        <v>Chief Marketing Officer</v>
      </c>
      <c r="AD1600" s="22" t="str">
        <f>VLOOKUP($A1600,Searches!$A:$H,AD$1,FALSE)</f>
        <v>2nd</v>
      </c>
      <c r="AE1600" s="22" t="str">
        <f>VLOOKUP($A1600,Searches!$A:$H,AE$1,FALSE)</f>
        <v/>
      </c>
      <c r="AF1600" s="22" t="str">
        <f>VLOOKUP($A1600,Searches!$A:$H,AF$1,FALSE)</f>
        <v>Charleston, South Carolina Area</v>
      </c>
      <c r="AG1600" s="22" t="str">
        <f>VLOOKUP($A1600,Searches!$A:$H,AG$1,FALSE)</f>
        <v>https://www.linkedin.com/sales/profile/11395836,PnKo,NAME_SEARCH?moduleKey=peopleSearchResults&amp;pageKey=sales-search3-people-refinement&amp;contextId=60BC92C971D70515801E49D6842B0000&amp;requestId=b7ece941-e002-4586-a40f-38a0dcc3e14e&amp;action=CLICK&amp;target=urn%3Ali%3AsalesLead%3A(-1%2C11395836)&amp;pageNumber=22&amp;targetEl=profilelink&amp;position=24&amp;trk=lss-serp-result-lead_photo</v>
      </c>
      <c r="AH1600" s="22" t="str">
        <f>VLOOKUP($G1600,Temp!$D:$F,AH$1,FALSE)</f>
        <v>plansource.com</v>
      </c>
      <c r="AI1600" s="22" t="str">
        <f>VLOOKUP($G1600,Temp!$D:$F,AI$1,FALSE)</f>
        <v>Pardot</v>
      </c>
      <c r="AJ1600" s="22" t="str">
        <f>VLOOKUP($G1600,Temp!$D:$F,AJ$1,FALSE)</f>
        <v>WordPress</v>
      </c>
    </row>
    <row r="1601" spans="1:36" ht="16" x14ac:dyDescent="0.2">
      <c r="A1601" s="8" t="str">
        <f t="shared" si="24"/>
        <v>Libby Adams Alteryx</v>
      </c>
      <c r="B1601" s="8" t="s">
        <v>7287</v>
      </c>
      <c r="C1601" s="8" t="s">
        <v>7288</v>
      </c>
      <c r="D1601" s="8" t="s">
        <v>858</v>
      </c>
      <c r="E1601" s="8" t="s">
        <v>7289</v>
      </c>
      <c r="F1601" s="8" t="s">
        <v>7290</v>
      </c>
      <c r="G1601" s="12" t="s">
        <v>7291</v>
      </c>
      <c r="H1601" s="22" t="str">
        <f>VLOOKUP($G1601,Temp!$A:$C,H$1,FALSE)</f>
        <v>alteryx.com</v>
      </c>
      <c r="I1601" s="22" t="e">
        <f>VLOOKUP($G1601,Temp!$A:$C,I$1,FALSE)</f>
        <v>#VALUE!</v>
      </c>
      <c r="J1601" s="22" t="e">
        <f>VLOOKUP($G1601,Temp!$A:$C,J$1,FALSE)</f>
        <v>#VALUE!</v>
      </c>
      <c r="K1601" s="22" t="e">
        <f>VLOOKUP($G1601,Temp!$A:$C,K$1,FALSE)</f>
        <v>#VALUE!</v>
      </c>
      <c r="L1601" s="22" t="e">
        <f>VLOOKUP($G1601,Temp!$A:$C,L$1,FALSE)</f>
        <v>#VALUE!</v>
      </c>
      <c r="M1601" s="22" t="e">
        <f>VLOOKUP($G1601,Temp!$A:$C,M$1,FALSE)</f>
        <v>#VALUE!</v>
      </c>
      <c r="N1601" s="22" t="e">
        <f>VLOOKUP($G1601,Temp!$A:$C,N$1,FALSE)</f>
        <v>#VALUE!</v>
      </c>
      <c r="O1601" s="22" t="e">
        <f>VLOOKUP($G1601,Temp!$A:$C,O$1,FALSE)</f>
        <v>#VALUE!</v>
      </c>
      <c r="P1601" s="22" t="e">
        <f>VLOOKUP($G1601,Temp!$A:$C,P$1,FALSE)</f>
        <v>#VALUE!</v>
      </c>
      <c r="Q1601" s="22" t="e">
        <f>VLOOKUP($G1601,Temp!$A:$C,Q$1,FALSE)</f>
        <v>#VALUE!</v>
      </c>
      <c r="R1601" s="22" t="e">
        <f>VLOOKUP($G1601,Temp!$A:$C,R$1,FALSE)</f>
        <v>#VALUE!</v>
      </c>
      <c r="S1601" s="22" t="e">
        <f>VLOOKUP($G1601,Temp!$A:$C,S$1,FALSE)</f>
        <v>#VALUE!</v>
      </c>
      <c r="T1601" s="22" t="e">
        <f>VLOOKUP($G1601,Temp!$A:$C,T$1,FALSE)</f>
        <v>#VALUE!</v>
      </c>
      <c r="U1601" s="22" t="e">
        <f>VLOOKUP($G1601,Temp!$A:$C,U$1,FALSE)</f>
        <v>#VALUE!</v>
      </c>
      <c r="V1601" s="22" t="e">
        <f>VLOOKUP($G1601,Temp!$A:$C,V$1,FALSE)</f>
        <v>#VALUE!</v>
      </c>
      <c r="W1601" s="22" t="e">
        <f>VLOOKUP($G1601,Temp!$A:$C,W$1,FALSE)</f>
        <v>#VALUE!</v>
      </c>
      <c r="X1601" s="22" t="e">
        <f>VLOOKUP($G1601,Temp!$A:$C,X$1,FALSE)</f>
        <v>#VALUE!</v>
      </c>
      <c r="Y1601" s="22">
        <f>VLOOKUP($G1601,Temp!$A:$C,Y$1,FALSE)</f>
        <v>0</v>
      </c>
      <c r="Z1601" s="22">
        <f>VLOOKUP($G1601,Temp!$A:$C,Z$1,FALSE)</f>
        <v>0</v>
      </c>
      <c r="AA1601" s="22" t="e">
        <f>VLOOKUP($A1601,Searches!$A:$H,AA$1,FALSE)</f>
        <v>#N/A</v>
      </c>
      <c r="AB1601" s="22" t="e">
        <f>VLOOKUP($A1601,Searches!$A:$H,AB$1,FALSE)</f>
        <v>#N/A</v>
      </c>
      <c r="AC1601" s="22" t="e">
        <f>VLOOKUP($A1601,Searches!$A:$H,AC$1,FALSE)</f>
        <v>#N/A</v>
      </c>
      <c r="AD1601" s="22" t="e">
        <f>VLOOKUP($A1601,Searches!$A:$H,AD$1,FALSE)</f>
        <v>#N/A</v>
      </c>
      <c r="AE1601" s="22" t="e">
        <f>VLOOKUP($A1601,Searches!$A:$H,AE$1,FALSE)</f>
        <v>#N/A</v>
      </c>
      <c r="AF1601" s="22" t="e">
        <f>VLOOKUP($A1601,Searches!$A:$H,AF$1,FALSE)</f>
        <v>#N/A</v>
      </c>
      <c r="AG1601" s="22" t="e">
        <f>VLOOKUP($A1601,Searches!$A:$H,AG$1,FALSE)</f>
        <v>#N/A</v>
      </c>
      <c r="AH1601" s="22" t="str">
        <f>VLOOKUP($G1601,Temp!$D:$F,AH$1,FALSE)</f>
        <v>alteryx.com</v>
      </c>
      <c r="AI1601" s="22" t="str">
        <f>VLOOKUP($G1601,Temp!$D:$F,AI$1,FALSE)</f>
        <v>Marketo</v>
      </c>
      <c r="AJ1601" s="22" t="str">
        <f>VLOOKUP($G1601,Temp!$D:$F,AJ$1,FALSE)</f>
        <v>Drupal</v>
      </c>
    </row>
    <row r="1602" spans="1:36" ht="16" x14ac:dyDescent="0.2">
      <c r="A1602" s="8" t="str">
        <f t="shared" si="24"/>
        <v>Craig Sowell WIRB-Copernicus Group</v>
      </c>
      <c r="B1602" s="8" t="s">
        <v>1243</v>
      </c>
      <c r="C1602" s="8" t="s">
        <v>8015</v>
      </c>
      <c r="D1602" s="8" t="s">
        <v>42</v>
      </c>
      <c r="E1602" s="8" t="s">
        <v>8016</v>
      </c>
      <c r="F1602" s="8" t="s">
        <v>8017</v>
      </c>
      <c r="G1602" s="12" t="s">
        <v>8018</v>
      </c>
      <c r="H1602" s="22" t="str">
        <f>VLOOKUP($G1602,Temp!$A:$C,H$1,FALSE)</f>
        <v>wcgclinical.com</v>
      </c>
      <c r="I1602" s="22" t="e">
        <f>VLOOKUP($G1602,Temp!$A:$C,I$1,FALSE)</f>
        <v>#VALUE!</v>
      </c>
      <c r="J1602" s="22" t="e">
        <f>VLOOKUP($G1602,Temp!$A:$C,J$1,FALSE)</f>
        <v>#VALUE!</v>
      </c>
      <c r="K1602" s="22" t="e">
        <f>VLOOKUP($G1602,Temp!$A:$C,K$1,FALSE)</f>
        <v>#VALUE!</v>
      </c>
      <c r="L1602" s="22" t="e">
        <f>VLOOKUP($G1602,Temp!$A:$C,L$1,FALSE)</f>
        <v>#VALUE!</v>
      </c>
      <c r="M1602" s="22" t="e">
        <f>VLOOKUP($G1602,Temp!$A:$C,M$1,FALSE)</f>
        <v>#VALUE!</v>
      </c>
      <c r="N1602" s="22" t="e">
        <f>VLOOKUP($G1602,Temp!$A:$C,N$1,FALSE)</f>
        <v>#VALUE!</v>
      </c>
      <c r="O1602" s="22" t="e">
        <f>VLOOKUP($G1602,Temp!$A:$C,O$1,FALSE)</f>
        <v>#VALUE!</v>
      </c>
      <c r="P1602" s="22" t="e">
        <f>VLOOKUP($G1602,Temp!$A:$C,P$1,FALSE)</f>
        <v>#VALUE!</v>
      </c>
      <c r="Q1602" s="22" t="e">
        <f>VLOOKUP($G1602,Temp!$A:$C,Q$1,FALSE)</f>
        <v>#VALUE!</v>
      </c>
      <c r="R1602" s="22" t="e">
        <f>VLOOKUP($G1602,Temp!$A:$C,R$1,FALSE)</f>
        <v>#VALUE!</v>
      </c>
      <c r="S1602" s="22" t="e">
        <f>VLOOKUP($G1602,Temp!$A:$C,S$1,FALSE)</f>
        <v>#VALUE!</v>
      </c>
      <c r="T1602" s="22" t="e">
        <f>VLOOKUP($G1602,Temp!$A:$C,T$1,FALSE)</f>
        <v>#VALUE!</v>
      </c>
      <c r="U1602" s="22" t="e">
        <f>VLOOKUP($G1602,Temp!$A:$C,U$1,FALSE)</f>
        <v>#VALUE!</v>
      </c>
      <c r="V1602" s="22" t="e">
        <f>VLOOKUP($G1602,Temp!$A:$C,V$1,FALSE)</f>
        <v>#VALUE!</v>
      </c>
      <c r="W1602" s="22" t="e">
        <f>VLOOKUP($G1602,Temp!$A:$C,W$1,FALSE)</f>
        <v>#VALUE!</v>
      </c>
      <c r="X1602" s="22" t="e">
        <f>VLOOKUP($G1602,Temp!$A:$C,X$1,FALSE)</f>
        <v>#VALUE!</v>
      </c>
      <c r="Y1602" s="22">
        <f>VLOOKUP($G1602,Temp!$A:$C,Y$1,FALSE)</f>
        <v>10000</v>
      </c>
      <c r="Z1602" s="22">
        <f>VLOOKUP($G1602,Temp!$A:$C,Z$1,FALSE)</f>
        <v>0</v>
      </c>
      <c r="AA1602" s="22" t="str">
        <f>VLOOKUP($A1602,Searches!$A:$H,AA$1,FALSE)</f>
        <v>Craig Sowell</v>
      </c>
      <c r="AB1602" s="22" t="str">
        <f>VLOOKUP($A1602,Searches!$A:$H,AB$1,FALSE)</f>
        <v>WIRB-Copernicus Group</v>
      </c>
      <c r="AC1602" s="22" t="str">
        <f>VLOOKUP($A1602,Searches!$A:$H,AC$1,FALSE)</f>
        <v>Chief Marketing Officer</v>
      </c>
      <c r="AD1602" s="22" t="str">
        <f>VLOOKUP($A1602,Searches!$A:$H,AD$1,FALSE)</f>
        <v>2nd</v>
      </c>
      <c r="AE1602" s="22" t="str">
        <f>VLOOKUP($A1602,Searches!$A:$H,AE$1,FALSE)</f>
        <v>Open link</v>
      </c>
      <c r="AF1602" s="22" t="str">
        <f>VLOOKUP($A1602,Searches!$A:$H,AF$1,FALSE)</f>
        <v>Greater New York City Area</v>
      </c>
      <c r="AG1602" s="22" t="str">
        <f>VLOOKUP($A1602,Searches!$A:$H,AG$1,FALSE)</f>
        <v>https://www.linkedin.com/sales/profile/138735567,Swmo,NAME_SEARCH?moduleKey=peopleSearchResults&amp;pageKey=sales-search3-people-refinement&amp;contextId=60BC92C971D70515801E49D6842B0000&amp;requestId=213e8916-9cb5-4b36-946e-4a43666d9d98&amp;action=CLICK&amp;target=urn%3Ali%3AsalesLead%3A(-1%2C138735567)&amp;pageNumber=23&amp;targetEl=profilelink&amp;position=9&amp;trk=lss-serp-result-lead_photo</v>
      </c>
      <c r="AH1602" s="22" t="str">
        <f>VLOOKUP($G1602,Temp!$D:$F,AH$1,FALSE)</f>
        <v>wcgclinical.com</v>
      </c>
      <c r="AI1602" s="22" t="str">
        <f>VLOOKUP($G1602,Temp!$D:$F,AI$1,FALSE)</f>
        <v>Pardot</v>
      </c>
      <c r="AJ1602" s="22" t="str">
        <f>VLOOKUP($G1602,Temp!$D:$F,AJ$1,FALSE)</f>
        <v>WordPress</v>
      </c>
    </row>
    <row r="1603" spans="1:36" ht="16" x14ac:dyDescent="0.2">
      <c r="A1603" s="8" t="str">
        <f t="shared" si="24"/>
        <v>Todd Schwartzrock Technatomy Corporation</v>
      </c>
      <c r="B1603" s="8" t="s">
        <v>919</v>
      </c>
      <c r="C1603" s="8" t="s">
        <v>7672</v>
      </c>
      <c r="D1603" s="8" t="s">
        <v>42</v>
      </c>
      <c r="E1603" s="8" t="s">
        <v>7673</v>
      </c>
      <c r="F1603" s="8" t="s">
        <v>7674</v>
      </c>
      <c r="G1603" s="12" t="s">
        <v>7675</v>
      </c>
      <c r="H1603" s="22" t="e">
        <f>VLOOKUP($G1603,Temp!$A:$C,H$1,FALSE)</f>
        <v>#N/A</v>
      </c>
      <c r="I1603" s="22" t="e">
        <f>VLOOKUP($G1603,Temp!$A:$C,I$1,FALSE)</f>
        <v>#N/A</v>
      </c>
      <c r="J1603" s="22" t="e">
        <f>VLOOKUP($G1603,Temp!$A:$C,J$1,FALSE)</f>
        <v>#N/A</v>
      </c>
      <c r="K1603" s="22" t="e">
        <f>VLOOKUP($G1603,Temp!$A:$C,K$1,FALSE)</f>
        <v>#N/A</v>
      </c>
      <c r="L1603" s="22" t="e">
        <f>VLOOKUP($G1603,Temp!$A:$C,L$1,FALSE)</f>
        <v>#N/A</v>
      </c>
      <c r="M1603" s="22" t="e">
        <f>VLOOKUP($G1603,Temp!$A:$C,M$1,FALSE)</f>
        <v>#N/A</v>
      </c>
      <c r="N1603" s="22" t="e">
        <f>VLOOKUP($G1603,Temp!$A:$C,N$1,FALSE)</f>
        <v>#N/A</v>
      </c>
      <c r="O1603" s="22" t="e">
        <f>VLOOKUP($G1603,Temp!$A:$C,O$1,FALSE)</f>
        <v>#N/A</v>
      </c>
      <c r="P1603" s="22" t="e">
        <f>VLOOKUP($G1603,Temp!$A:$C,P$1,FALSE)</f>
        <v>#N/A</v>
      </c>
      <c r="Q1603" s="22" t="e">
        <f>VLOOKUP($G1603,Temp!$A:$C,Q$1,FALSE)</f>
        <v>#N/A</v>
      </c>
      <c r="R1603" s="22" t="e">
        <f>VLOOKUP($G1603,Temp!$A:$C,R$1,FALSE)</f>
        <v>#N/A</v>
      </c>
      <c r="S1603" s="22" t="e">
        <f>VLOOKUP($G1603,Temp!$A:$C,S$1,FALSE)</f>
        <v>#N/A</v>
      </c>
      <c r="T1603" s="22" t="e">
        <f>VLOOKUP($G1603,Temp!$A:$C,T$1,FALSE)</f>
        <v>#N/A</v>
      </c>
      <c r="U1603" s="22" t="e">
        <f>VLOOKUP($G1603,Temp!$A:$C,U$1,FALSE)</f>
        <v>#N/A</v>
      </c>
      <c r="V1603" s="22" t="e">
        <f>VLOOKUP($G1603,Temp!$A:$C,V$1,FALSE)</f>
        <v>#N/A</v>
      </c>
      <c r="W1603" s="22" t="e">
        <f>VLOOKUP($G1603,Temp!$A:$C,W$1,FALSE)</f>
        <v>#N/A</v>
      </c>
      <c r="X1603" s="22" t="e">
        <f>VLOOKUP($G1603,Temp!$A:$C,X$1,FALSE)</f>
        <v>#N/A</v>
      </c>
      <c r="Y1603" s="22" t="e">
        <f>VLOOKUP($G1603,Temp!$A:$C,Y$1,FALSE)</f>
        <v>#N/A</v>
      </c>
      <c r="Z1603" s="22" t="e">
        <f>VLOOKUP($G1603,Temp!$A:$C,Z$1,FALSE)</f>
        <v>#N/A</v>
      </c>
      <c r="AA1603" s="22" t="str">
        <f>VLOOKUP($A1603,Searches!$A:$H,AA$1,FALSE)</f>
        <v>Todd Schwartzrock</v>
      </c>
      <c r="AB1603" s="22" t="str">
        <f>VLOOKUP($A1603,Searches!$A:$H,AB$1,FALSE)</f>
        <v>Technatomy Corporation</v>
      </c>
      <c r="AC1603" s="22" t="str">
        <f>VLOOKUP($A1603,Searches!$A:$H,AC$1,FALSE)</f>
        <v>Chief Marketing Officer</v>
      </c>
      <c r="AD1603" s="22" t="str">
        <f>VLOOKUP($A1603,Searches!$A:$H,AD$1,FALSE)</f>
        <v>2nd</v>
      </c>
      <c r="AE1603" s="22" t="str">
        <f>VLOOKUP($A1603,Searches!$A:$H,AE$1,FALSE)</f>
        <v/>
      </c>
      <c r="AF1603" s="22" t="str">
        <f>VLOOKUP($A1603,Searches!$A:$H,AF$1,FALSE)</f>
        <v>Washington D.C. Metro Area</v>
      </c>
      <c r="AG1603" s="22" t="str">
        <f>VLOOKUP($A1603,Searches!$A:$H,AG$1,FALSE)</f>
        <v>https://www.linkedin.com/sales/profile/12718494,PwH0,NAME_SEARCH?moduleKey=peopleSearchResults&amp;pageKey=sales-search3-people-refinement&amp;contextId=60BC92C971D70515801E49D6842B0000&amp;requestId=213e8916-9cb5-4b36-946e-4a43666d9d98&amp;action=CLICK&amp;target=urn%3Ali%3AsalesLead%3A(-1%2C12718494)&amp;pageNumber=23&amp;targetEl=profilelink&amp;position=0&amp;trk=lss-serp-result-lead_photo</v>
      </c>
      <c r="AH1603" s="22" t="str">
        <f>VLOOKUP($G1603,Temp!$D:$F,AH$1,FALSE)</f>
        <v>technatomy.com</v>
      </c>
      <c r="AI1603" s="22">
        <f>VLOOKUP($G1603,Temp!$D:$F,AI$1,FALSE)</f>
        <v>0</v>
      </c>
      <c r="AJ1603" s="22" t="str">
        <f>VLOOKUP($G1603,Temp!$D:$F,AJ$1,FALSE)</f>
        <v>WordPress</v>
      </c>
    </row>
    <row r="1604" spans="1:36" ht="16" x14ac:dyDescent="0.2">
      <c r="A1604" s="8" t="str">
        <f t="shared" ref="A1604:A1667" si="25">CONCATENATE(B1604," ",C1604," ",F1604)</f>
        <v>Dan Aptor United Way of Metropolitan Dallas</v>
      </c>
      <c r="B1604" s="8" t="s">
        <v>362</v>
      </c>
      <c r="C1604" s="8" t="s">
        <v>8213</v>
      </c>
      <c r="D1604" s="8" t="s">
        <v>291</v>
      </c>
      <c r="E1604" s="8" t="s">
        <v>8214</v>
      </c>
      <c r="F1604" s="8" t="s">
        <v>8215</v>
      </c>
      <c r="G1604" s="12" t="s">
        <v>8216</v>
      </c>
      <c r="H1604" s="22" t="str">
        <f>VLOOKUP($G1604,Temp!$A:$C,H$1,FALSE)</f>
        <v>unitedwaydallas.org</v>
      </c>
      <c r="I1604" s="22" t="e">
        <f>VLOOKUP($G1604,Temp!$A:$C,I$1,FALSE)</f>
        <v>#VALUE!</v>
      </c>
      <c r="J1604" s="22" t="e">
        <f>VLOOKUP($G1604,Temp!$A:$C,J$1,FALSE)</f>
        <v>#VALUE!</v>
      </c>
      <c r="K1604" s="22" t="e">
        <f>VLOOKUP($G1604,Temp!$A:$C,K$1,FALSE)</f>
        <v>#VALUE!</v>
      </c>
      <c r="L1604" s="22" t="e">
        <f>VLOOKUP($G1604,Temp!$A:$C,L$1,FALSE)</f>
        <v>#VALUE!</v>
      </c>
      <c r="M1604" s="22" t="e">
        <f>VLOOKUP($G1604,Temp!$A:$C,M$1,FALSE)</f>
        <v>#VALUE!</v>
      </c>
      <c r="N1604" s="22" t="e">
        <f>VLOOKUP($G1604,Temp!$A:$C,N$1,FALSE)</f>
        <v>#VALUE!</v>
      </c>
      <c r="O1604" s="22" t="e">
        <f>VLOOKUP($G1604,Temp!$A:$C,O$1,FALSE)</f>
        <v>#VALUE!</v>
      </c>
      <c r="P1604" s="22" t="e">
        <f>VLOOKUP($G1604,Temp!$A:$C,P$1,FALSE)</f>
        <v>#VALUE!</v>
      </c>
      <c r="Q1604" s="22" t="e">
        <f>VLOOKUP($G1604,Temp!$A:$C,Q$1,FALSE)</f>
        <v>#VALUE!</v>
      </c>
      <c r="R1604" s="22" t="e">
        <f>VLOOKUP($G1604,Temp!$A:$C,R$1,FALSE)</f>
        <v>#VALUE!</v>
      </c>
      <c r="S1604" s="22" t="e">
        <f>VLOOKUP($G1604,Temp!$A:$C,S$1,FALSE)</f>
        <v>#VALUE!</v>
      </c>
      <c r="T1604" s="22" t="e">
        <f>VLOOKUP($G1604,Temp!$A:$C,T$1,FALSE)</f>
        <v>#VALUE!</v>
      </c>
      <c r="U1604" s="22" t="e">
        <f>VLOOKUP($G1604,Temp!$A:$C,U$1,FALSE)</f>
        <v>#VALUE!</v>
      </c>
      <c r="V1604" s="22" t="e">
        <f>VLOOKUP($G1604,Temp!$A:$C,V$1,FALSE)</f>
        <v>#VALUE!</v>
      </c>
      <c r="W1604" s="22" t="e">
        <f>VLOOKUP($G1604,Temp!$A:$C,W$1,FALSE)</f>
        <v>#VALUE!</v>
      </c>
      <c r="X1604" s="22" t="e">
        <f>VLOOKUP($G1604,Temp!$A:$C,X$1,FALSE)</f>
        <v>#VALUE!</v>
      </c>
      <c r="Y1604" s="22">
        <f>VLOOKUP($G1604,Temp!$A:$C,Y$1,FALSE)</f>
        <v>3500</v>
      </c>
      <c r="Z1604" s="22">
        <f>VLOOKUP($G1604,Temp!$A:$C,Z$1,FALSE)</f>
        <v>258</v>
      </c>
      <c r="AA1604" s="22" t="str">
        <f>VLOOKUP($A1604,Searches!$A:$H,AA$1,FALSE)</f>
        <v>Dan Aptor</v>
      </c>
      <c r="AB1604" s="22" t="str">
        <f>VLOOKUP($A1604,Searches!$A:$H,AB$1,FALSE)</f>
        <v>United Way of Metropolitan Dallas</v>
      </c>
      <c r="AC1604" s="22" t="str">
        <f>VLOOKUP($A1604,Searches!$A:$H,AC$1,FALSE)</f>
        <v>Chief Digital &amp; Marketing Officer</v>
      </c>
      <c r="AD1604" s="22" t="str">
        <f>VLOOKUP($A1604,Searches!$A:$H,AD$1,FALSE)</f>
        <v>2nd</v>
      </c>
      <c r="AE1604" s="22" t="str">
        <f>VLOOKUP($A1604,Searches!$A:$H,AE$1,FALSE)</f>
        <v/>
      </c>
      <c r="AF1604" s="22" t="str">
        <f>VLOOKUP($A1604,Searches!$A:$H,AF$1,FALSE)</f>
        <v>Dallas/Fort Worth Area</v>
      </c>
      <c r="AG1604" s="22" t="str">
        <f>VLOOKUP($A1604,Searches!$A:$H,AG$1,FALSE)</f>
        <v>https://www.linkedin.com/sales/profile/7516555,28YJ,NAME_SEARCH?moduleKey=peopleSearchResults&amp;pageKey=sales-search3-people-refinement&amp;contextId=60BC92C971D70515801E49D6842B0000&amp;requestId=e21a35d6-f968-42ac-843d-f6b62c329f09&amp;action=CLICK&amp;target=urn%3Ali%3AsalesLead%3A(-1%2C7516555)&amp;pageNumber=30&amp;targetEl=profilelink&amp;position=18&amp;trk=lss-serp-result-lead_photo</v>
      </c>
      <c r="AH1604" s="22" t="str">
        <f>VLOOKUP($G1604,Temp!$D:$F,AH$1,FALSE)</f>
        <v>unitedwaydallas.org</v>
      </c>
      <c r="AI1604" s="22" t="str">
        <f>VLOOKUP($G1604,Temp!$D:$F,AI$1,FALSE)</f>
        <v>HubSpot</v>
      </c>
      <c r="AJ1604" s="22" t="str">
        <f>VLOOKUP($G1604,Temp!$D:$F,AJ$1,FALSE)</f>
        <v>WordPress</v>
      </c>
    </row>
    <row r="1605" spans="1:36" ht="16" x14ac:dyDescent="0.2">
      <c r="A1605" s="8" t="str">
        <f t="shared" si="25"/>
        <v>William Caraher von Briesen &amp; Roper, s.c.</v>
      </c>
      <c r="B1605" s="8" t="s">
        <v>4745</v>
      </c>
      <c r="C1605" s="8" t="s">
        <v>10588</v>
      </c>
      <c r="D1605" s="8" t="s">
        <v>10589</v>
      </c>
      <c r="E1605" s="8" t="s">
        <v>10590</v>
      </c>
      <c r="F1605" s="8" t="s">
        <v>10591</v>
      </c>
      <c r="G1605" s="12" t="s">
        <v>10135</v>
      </c>
      <c r="H1605" s="22" t="str">
        <f>VLOOKUP($G1605,Temp!$A:$C,H$1,FALSE)</f>
        <v>vonbriesen.com</v>
      </c>
      <c r="I1605" s="22" t="e">
        <f>VLOOKUP($G1605,Temp!$A:$C,I$1,FALSE)</f>
        <v>#VALUE!</v>
      </c>
      <c r="J1605" s="22" t="e">
        <f>VLOOKUP($G1605,Temp!$A:$C,J$1,FALSE)</f>
        <v>#VALUE!</v>
      </c>
      <c r="K1605" s="22" t="e">
        <f>VLOOKUP($G1605,Temp!$A:$C,K$1,FALSE)</f>
        <v>#VALUE!</v>
      </c>
      <c r="L1605" s="22" t="e">
        <f>VLOOKUP($G1605,Temp!$A:$C,L$1,FALSE)</f>
        <v>#VALUE!</v>
      </c>
      <c r="M1605" s="22" t="e">
        <f>VLOOKUP($G1605,Temp!$A:$C,M$1,FALSE)</f>
        <v>#VALUE!</v>
      </c>
      <c r="N1605" s="22" t="e">
        <f>VLOOKUP($G1605,Temp!$A:$C,N$1,FALSE)</f>
        <v>#VALUE!</v>
      </c>
      <c r="O1605" s="22" t="e">
        <f>VLOOKUP($G1605,Temp!$A:$C,O$1,FALSE)</f>
        <v>#VALUE!</v>
      </c>
      <c r="P1605" s="22" t="e">
        <f>VLOOKUP($G1605,Temp!$A:$C,P$1,FALSE)</f>
        <v>#VALUE!</v>
      </c>
      <c r="Q1605" s="22" t="e">
        <f>VLOOKUP($G1605,Temp!$A:$C,Q$1,FALSE)</f>
        <v>#VALUE!</v>
      </c>
      <c r="R1605" s="22" t="e">
        <f>VLOOKUP($G1605,Temp!$A:$C,R$1,FALSE)</f>
        <v>#VALUE!</v>
      </c>
      <c r="S1605" s="22" t="e">
        <f>VLOOKUP($G1605,Temp!$A:$C,S$1,FALSE)</f>
        <v>#VALUE!</v>
      </c>
      <c r="T1605" s="22" t="e">
        <f>VLOOKUP($G1605,Temp!$A:$C,T$1,FALSE)</f>
        <v>#VALUE!</v>
      </c>
      <c r="U1605" s="22" t="e">
        <f>VLOOKUP($G1605,Temp!$A:$C,U$1,FALSE)</f>
        <v>#VALUE!</v>
      </c>
      <c r="V1605" s="22" t="e">
        <f>VLOOKUP($G1605,Temp!$A:$C,V$1,FALSE)</f>
        <v>#VALUE!</v>
      </c>
      <c r="W1605" s="22" t="e">
        <f>VLOOKUP($G1605,Temp!$A:$C,W$1,FALSE)</f>
        <v>#VALUE!</v>
      </c>
      <c r="X1605" s="22" t="e">
        <f>VLOOKUP($G1605,Temp!$A:$C,X$1,FALSE)</f>
        <v>#VALUE!</v>
      </c>
      <c r="Y1605" s="22">
        <f>VLOOKUP($G1605,Temp!$A:$C,Y$1,FALSE)</f>
        <v>1100</v>
      </c>
      <c r="Z1605" s="22">
        <f>VLOOKUP($G1605,Temp!$A:$C,Z$1,FALSE)</f>
        <v>0</v>
      </c>
      <c r="AA1605" s="22" t="str">
        <f>VLOOKUP($A1605,Searches!$A:$H,AA$1,FALSE)</f>
        <v>William Caraher</v>
      </c>
      <c r="AB1605" s="22" t="str">
        <f>VLOOKUP($A1605,Searches!$A:$H,AB$1,FALSE)</f>
        <v>von Briesen &amp; Roper, s.c.</v>
      </c>
      <c r="AC1605" s="22" t="str">
        <f>VLOOKUP($A1605,Searches!$A:$H,AC$1,FALSE)</f>
        <v>Chief Information Officer &amp; Director of Operations</v>
      </c>
      <c r="AD1605" s="22" t="str">
        <f>VLOOKUP($A1605,Searches!$A:$H,AD$1,FALSE)</f>
        <v>2nd</v>
      </c>
      <c r="AE1605" s="22" t="str">
        <f>VLOOKUP($A1605,Searches!$A:$H,AE$1,FALSE)</f>
        <v/>
      </c>
      <c r="AF1605" s="22" t="str">
        <f>VLOOKUP($A1605,Searches!$A:$H,AF$1,FALSE)</f>
        <v>Greater Milwaukee Area</v>
      </c>
      <c r="AG1605" s="22" t="str">
        <f>VLOOKUP($A1605,Searches!$A:$H,AG$1,FALSE)</f>
        <v>https://www.linkedin.com/sales/profile/17387893,xC4T,NAME_SEARCH?moduleKey=peopleSearchResults&amp;pageKey=sales-search3-people-refinement&amp;contextId=60BC92C971D70515801E49D6842B0000&amp;requestId=213e8916-9cb5-4b36-946e-4a43666d9d98&amp;action=CLICK&amp;target=urn%3Ali%3AsalesLead%3A(-1%2C17387893)&amp;pageNumber=23&amp;targetEl=profilelink&amp;position=3&amp;trk=lss-serp-result-lead_photo</v>
      </c>
      <c r="AH1605" s="22" t="e">
        <f>VLOOKUP($G1605,Temp!$D:$F,AH$1,FALSE)</f>
        <v>#N/A</v>
      </c>
      <c r="AI1605" s="22" t="e">
        <f>VLOOKUP($G1605,Temp!$D:$F,AI$1,FALSE)</f>
        <v>#N/A</v>
      </c>
      <c r="AJ1605" s="22" t="e">
        <f>VLOOKUP($G1605,Temp!$D:$F,AJ$1,FALSE)</f>
        <v>#N/A</v>
      </c>
    </row>
    <row r="1606" spans="1:36" ht="16" x14ac:dyDescent="0.2">
      <c r="A1606" s="8" t="str">
        <f t="shared" si="25"/>
        <v>Gary Botta Clavax</v>
      </c>
      <c r="B1606" s="8" t="s">
        <v>141</v>
      </c>
      <c r="C1606" s="8" t="s">
        <v>7217</v>
      </c>
      <c r="D1606" s="8" t="s">
        <v>304</v>
      </c>
      <c r="E1606" s="8" t="s">
        <v>7218</v>
      </c>
      <c r="F1606" s="8" t="s">
        <v>7219</v>
      </c>
      <c r="G1606" s="12" t="s">
        <v>7220</v>
      </c>
      <c r="H1606" s="22" t="str">
        <f>VLOOKUP($G1606,Temp!$A:$C,H$1,FALSE)</f>
        <v>clavax.com</v>
      </c>
      <c r="I1606" s="22" t="e">
        <f>VLOOKUP($G1606,Temp!$A:$C,I$1,FALSE)</f>
        <v>#VALUE!</v>
      </c>
      <c r="J1606" s="22" t="e">
        <f>VLOOKUP($G1606,Temp!$A:$C,J$1,FALSE)</f>
        <v>#VALUE!</v>
      </c>
      <c r="K1606" s="22" t="e">
        <f>VLOOKUP($G1606,Temp!$A:$C,K$1,FALSE)</f>
        <v>#VALUE!</v>
      </c>
      <c r="L1606" s="22" t="e">
        <f>VLOOKUP($G1606,Temp!$A:$C,L$1,FALSE)</f>
        <v>#VALUE!</v>
      </c>
      <c r="M1606" s="22" t="e">
        <f>VLOOKUP($G1606,Temp!$A:$C,M$1,FALSE)</f>
        <v>#VALUE!</v>
      </c>
      <c r="N1606" s="22" t="e">
        <f>VLOOKUP($G1606,Temp!$A:$C,N$1,FALSE)</f>
        <v>#VALUE!</v>
      </c>
      <c r="O1606" s="22" t="e">
        <f>VLOOKUP($G1606,Temp!$A:$C,O$1,FALSE)</f>
        <v>#VALUE!</v>
      </c>
      <c r="P1606" s="22" t="e">
        <f>VLOOKUP($G1606,Temp!$A:$C,P$1,FALSE)</f>
        <v>#VALUE!</v>
      </c>
      <c r="Q1606" s="22" t="e">
        <f>VLOOKUP($G1606,Temp!$A:$C,Q$1,FALSE)</f>
        <v>#VALUE!</v>
      </c>
      <c r="R1606" s="22" t="e">
        <f>VLOOKUP($G1606,Temp!$A:$C,R$1,FALSE)</f>
        <v>#VALUE!</v>
      </c>
      <c r="S1606" s="22" t="e">
        <f>VLOOKUP($G1606,Temp!$A:$C,S$1,FALSE)</f>
        <v>#VALUE!</v>
      </c>
      <c r="T1606" s="22" t="e">
        <f>VLOOKUP($G1606,Temp!$A:$C,T$1,FALSE)</f>
        <v>#VALUE!</v>
      </c>
      <c r="U1606" s="22" t="e">
        <f>VLOOKUP($G1606,Temp!$A:$C,U$1,FALSE)</f>
        <v>#VALUE!</v>
      </c>
      <c r="V1606" s="22" t="e">
        <f>VLOOKUP($G1606,Temp!$A:$C,V$1,FALSE)</f>
        <v>#VALUE!</v>
      </c>
      <c r="W1606" s="22" t="e">
        <f>VLOOKUP($G1606,Temp!$A:$C,W$1,FALSE)</f>
        <v>#VALUE!</v>
      </c>
      <c r="X1606" s="22" t="e">
        <f>VLOOKUP($G1606,Temp!$A:$C,X$1,FALSE)</f>
        <v>#VALUE!</v>
      </c>
      <c r="Y1606" s="22">
        <f>VLOOKUP($G1606,Temp!$A:$C,Y$1,FALSE)</f>
        <v>742</v>
      </c>
      <c r="Z1606" s="22">
        <f>VLOOKUP($G1606,Temp!$A:$C,Z$1,FALSE)</f>
        <v>788</v>
      </c>
      <c r="AA1606" s="22" t="str">
        <f>VLOOKUP($A1606,Searches!$A:$H,AA$1,FALSE)</f>
        <v>Gary Botta</v>
      </c>
      <c r="AB1606" s="22" t="str">
        <f>VLOOKUP($A1606,Searches!$A:$H,AB$1,FALSE)</f>
        <v>Clavax</v>
      </c>
      <c r="AC1606" s="22" t="str">
        <f>VLOOKUP($A1606,Searches!$A:$H,AC$1,FALSE)</f>
        <v>Chief Revenue Officer</v>
      </c>
      <c r="AD1606" s="22" t="str">
        <f>VLOOKUP($A1606,Searches!$A:$H,AD$1,FALSE)</f>
        <v>2nd</v>
      </c>
      <c r="AE1606" s="22" t="str">
        <f>VLOOKUP($A1606,Searches!$A:$H,AE$1,FALSE)</f>
        <v>Open link</v>
      </c>
      <c r="AF1606" s="22" t="str">
        <f>VLOOKUP($A1606,Searches!$A:$H,AF$1,FALSE)</f>
        <v>San Francisco Bay Area</v>
      </c>
      <c r="AG1606" s="22" t="str">
        <f>VLOOKUP($A1606,Searches!$A:$H,AG$1,FALSE)</f>
        <v>https://www.linkedin.com/sales/profile/36061,LIoG,NAME_SEARCH?moduleKey=peopleSearchResults&amp;pageKey=sales-search3-people-refinement&amp;contextId=60BC92C971D70515801E49D6842B0000&amp;requestId=d7d5f999-ea42-434c-9cf5-f18a1052564e&amp;action=CLICK&amp;target=urn%3Ali%3AsalesLead%3A(-1%2C36061)&amp;pageNumber=12&amp;targetEl=profilelink&amp;position=17&amp;trk=lss-serp-result-lead_photo</v>
      </c>
      <c r="AH1606" s="22" t="e">
        <f>VLOOKUP($G1606,Temp!$D:$F,AH$1,FALSE)</f>
        <v>#N/A</v>
      </c>
      <c r="AI1606" s="22" t="e">
        <f>VLOOKUP($G1606,Temp!$D:$F,AI$1,FALSE)</f>
        <v>#N/A</v>
      </c>
      <c r="AJ1606" s="22" t="e">
        <f>VLOOKUP($G1606,Temp!$D:$F,AJ$1,FALSE)</f>
        <v>#N/A</v>
      </c>
    </row>
    <row r="1607" spans="1:36" ht="16" x14ac:dyDescent="0.2">
      <c r="A1607" s="8" t="str">
        <f t="shared" si="25"/>
        <v>Ed McQuiston Hyland</v>
      </c>
      <c r="B1607" s="8" t="s">
        <v>859</v>
      </c>
      <c r="C1607" s="8" t="s">
        <v>10598</v>
      </c>
      <c r="D1607" s="8" t="s">
        <v>6621</v>
      </c>
      <c r="E1607" s="8" t="s">
        <v>10599</v>
      </c>
      <c r="F1607" s="8" t="s">
        <v>5802</v>
      </c>
      <c r="G1607" s="12" t="s">
        <v>10143</v>
      </c>
      <c r="H1607" s="22" t="str">
        <f>VLOOKUP($G1607,Temp!$A:$C,H$1,FALSE)</f>
        <v>hyland.com</v>
      </c>
      <c r="I1607" s="22" t="e">
        <f>VLOOKUP($G1607,Temp!$A:$C,I$1,FALSE)</f>
        <v>#VALUE!</v>
      </c>
      <c r="J1607" s="22" t="e">
        <f>VLOOKUP($G1607,Temp!$A:$C,J$1,FALSE)</f>
        <v>#VALUE!</v>
      </c>
      <c r="K1607" s="22" t="e">
        <f>VLOOKUP($G1607,Temp!$A:$C,K$1,FALSE)</f>
        <v>#VALUE!</v>
      </c>
      <c r="L1607" s="22" t="e">
        <f>VLOOKUP($G1607,Temp!$A:$C,L$1,FALSE)</f>
        <v>#VALUE!</v>
      </c>
      <c r="M1607" s="22" t="e">
        <f>VLOOKUP($G1607,Temp!$A:$C,M$1,FALSE)</f>
        <v>#VALUE!</v>
      </c>
      <c r="N1607" s="22" t="e">
        <f>VLOOKUP($G1607,Temp!$A:$C,N$1,FALSE)</f>
        <v>#VALUE!</v>
      </c>
      <c r="O1607" s="22" t="e">
        <f>VLOOKUP($G1607,Temp!$A:$C,O$1,FALSE)</f>
        <v>#VALUE!</v>
      </c>
      <c r="P1607" s="22" t="e">
        <f>VLOOKUP($G1607,Temp!$A:$C,P$1,FALSE)</f>
        <v>#VALUE!</v>
      </c>
      <c r="Q1607" s="22" t="e">
        <f>VLOOKUP($G1607,Temp!$A:$C,Q$1,FALSE)</f>
        <v>#VALUE!</v>
      </c>
      <c r="R1607" s="22" t="e">
        <f>VLOOKUP($G1607,Temp!$A:$C,R$1,FALSE)</f>
        <v>#VALUE!</v>
      </c>
      <c r="S1607" s="22" t="e">
        <f>VLOOKUP($G1607,Temp!$A:$C,S$1,FALSE)</f>
        <v>#VALUE!</v>
      </c>
      <c r="T1607" s="22" t="e">
        <f>VLOOKUP($G1607,Temp!$A:$C,T$1,FALSE)</f>
        <v>#VALUE!</v>
      </c>
      <c r="U1607" s="22" t="e">
        <f>VLOOKUP($G1607,Temp!$A:$C,U$1,FALSE)</f>
        <v>#VALUE!</v>
      </c>
      <c r="V1607" s="22" t="e">
        <f>VLOOKUP($G1607,Temp!$A:$C,V$1,FALSE)</f>
        <v>#VALUE!</v>
      </c>
      <c r="W1607" s="22" t="e">
        <f>VLOOKUP($G1607,Temp!$A:$C,W$1,FALSE)</f>
        <v>#VALUE!</v>
      </c>
      <c r="X1607" s="22" t="e">
        <f>VLOOKUP($G1607,Temp!$A:$C,X$1,FALSE)</f>
        <v>#VALUE!</v>
      </c>
      <c r="Y1607" s="22">
        <f>VLOOKUP($G1607,Temp!$A:$C,Y$1,FALSE)</f>
        <v>25800</v>
      </c>
      <c r="Z1607" s="22">
        <f>VLOOKUP($G1607,Temp!$A:$C,Z$1,FALSE)</f>
        <v>2800</v>
      </c>
      <c r="AA1607" s="22" t="e">
        <f>VLOOKUP($A1607,Searches!$A:$H,AA$1,FALSE)</f>
        <v>#N/A</v>
      </c>
      <c r="AB1607" s="22" t="e">
        <f>VLOOKUP($A1607,Searches!$A:$H,AB$1,FALSE)</f>
        <v>#N/A</v>
      </c>
      <c r="AC1607" s="22" t="e">
        <f>VLOOKUP($A1607,Searches!$A:$H,AC$1,FALSE)</f>
        <v>#N/A</v>
      </c>
      <c r="AD1607" s="22" t="e">
        <f>VLOOKUP($A1607,Searches!$A:$H,AD$1,FALSE)</f>
        <v>#N/A</v>
      </c>
      <c r="AE1607" s="22" t="e">
        <f>VLOOKUP($A1607,Searches!$A:$H,AE$1,FALSE)</f>
        <v>#N/A</v>
      </c>
      <c r="AF1607" s="22" t="e">
        <f>VLOOKUP($A1607,Searches!$A:$H,AF$1,FALSE)</f>
        <v>#N/A</v>
      </c>
      <c r="AG1607" s="22" t="e">
        <f>VLOOKUP($A1607,Searches!$A:$H,AG$1,FALSE)</f>
        <v>#N/A</v>
      </c>
      <c r="AH1607" s="22" t="str">
        <f>VLOOKUP($G1607,Temp!$D:$F,AH$1,FALSE)</f>
        <v>hyland.com</v>
      </c>
      <c r="AI1607" s="22" t="str">
        <f>VLOOKUP($G1607,Temp!$D:$F,AI$1,FALSE)</f>
        <v>Pardot</v>
      </c>
      <c r="AJ1607" s="22" t="str">
        <f>VLOOKUP($G1607,Temp!$D:$F,AJ$1,FALSE)</f>
        <v>WordPress</v>
      </c>
    </row>
    <row r="1608" spans="1:36" ht="16" x14ac:dyDescent="0.2">
      <c r="A1608" s="8" t="str">
        <f t="shared" si="25"/>
        <v>Kristy Stromberg Shopkick</v>
      </c>
      <c r="B1608" s="8" t="s">
        <v>7427</v>
      </c>
      <c r="C1608" s="8" t="s">
        <v>7428</v>
      </c>
      <c r="D1608" s="8" t="s">
        <v>42</v>
      </c>
      <c r="E1608" s="8" t="s">
        <v>7429</v>
      </c>
      <c r="F1608" s="8" t="s">
        <v>7430</v>
      </c>
      <c r="G1608" s="12" t="s">
        <v>7431</v>
      </c>
      <c r="H1608" s="22" t="str">
        <f>VLOOKUP($G1608,Temp!$A:$C,H$1,FALSE)</f>
        <v>shopkick.com</v>
      </c>
      <c r="I1608" s="22" t="e">
        <f>VLOOKUP($G1608,Temp!$A:$C,I$1,FALSE)</f>
        <v>#VALUE!</v>
      </c>
      <c r="J1608" s="22" t="e">
        <f>VLOOKUP($G1608,Temp!$A:$C,J$1,FALSE)</f>
        <v>#VALUE!</v>
      </c>
      <c r="K1608" s="22" t="e">
        <f>VLOOKUP($G1608,Temp!$A:$C,K$1,FALSE)</f>
        <v>#VALUE!</v>
      </c>
      <c r="L1608" s="22" t="e">
        <f>VLOOKUP($G1608,Temp!$A:$C,L$1,FALSE)</f>
        <v>#VALUE!</v>
      </c>
      <c r="M1608" s="22" t="e">
        <f>VLOOKUP($G1608,Temp!$A:$C,M$1,FALSE)</f>
        <v>#VALUE!</v>
      </c>
      <c r="N1608" s="22" t="e">
        <f>VLOOKUP($G1608,Temp!$A:$C,N$1,FALSE)</f>
        <v>#VALUE!</v>
      </c>
      <c r="O1608" s="22" t="e">
        <f>VLOOKUP($G1608,Temp!$A:$C,O$1,FALSE)</f>
        <v>#VALUE!</v>
      </c>
      <c r="P1608" s="22" t="e">
        <f>VLOOKUP($G1608,Temp!$A:$C,P$1,FALSE)</f>
        <v>#VALUE!</v>
      </c>
      <c r="Q1608" s="22" t="e">
        <f>VLOOKUP($G1608,Temp!$A:$C,Q$1,FALSE)</f>
        <v>#VALUE!</v>
      </c>
      <c r="R1608" s="22" t="e">
        <f>VLOOKUP($G1608,Temp!$A:$C,R$1,FALSE)</f>
        <v>#VALUE!</v>
      </c>
      <c r="S1608" s="22" t="e">
        <f>VLOOKUP($G1608,Temp!$A:$C,S$1,FALSE)</f>
        <v>#VALUE!</v>
      </c>
      <c r="T1608" s="22" t="e">
        <f>VLOOKUP($G1608,Temp!$A:$C,T$1,FALSE)</f>
        <v>#VALUE!</v>
      </c>
      <c r="U1608" s="22" t="e">
        <f>VLOOKUP($G1608,Temp!$A:$C,U$1,FALSE)</f>
        <v>#VALUE!</v>
      </c>
      <c r="V1608" s="22" t="e">
        <f>VLOOKUP($G1608,Temp!$A:$C,V$1,FALSE)</f>
        <v>#VALUE!</v>
      </c>
      <c r="W1608" s="22" t="e">
        <f>VLOOKUP($G1608,Temp!$A:$C,W$1,FALSE)</f>
        <v>#VALUE!</v>
      </c>
      <c r="X1608" s="22" t="e">
        <f>VLOOKUP($G1608,Temp!$A:$C,X$1,FALSE)</f>
        <v>#VALUE!</v>
      </c>
      <c r="Y1608" s="22">
        <f>VLOOKUP($G1608,Temp!$A:$C,Y$1,FALSE)</f>
        <v>152000</v>
      </c>
      <c r="Z1608" s="22">
        <f>VLOOKUP($G1608,Temp!$A:$C,Z$1,FALSE)</f>
        <v>0</v>
      </c>
      <c r="AA1608" s="22" t="str">
        <f>VLOOKUP($A1608,Searches!$A:$H,AA$1,FALSE)</f>
        <v>Kristy Stromberg</v>
      </c>
      <c r="AB1608" s="22" t="str">
        <f>VLOOKUP($A1608,Searches!$A:$H,AB$1,FALSE)</f>
        <v>Shopkick</v>
      </c>
      <c r="AC1608" s="22" t="str">
        <f>VLOOKUP($A1608,Searches!$A:$H,AC$1,FALSE)</f>
        <v>Chief Marketing Officer</v>
      </c>
      <c r="AD1608" s="22" t="str">
        <f>VLOOKUP($A1608,Searches!$A:$H,AD$1,FALSE)</f>
        <v>2nd</v>
      </c>
      <c r="AE1608" s="22" t="str">
        <f>VLOOKUP($A1608,Searches!$A:$H,AE$1,FALSE)</f>
        <v>Open link</v>
      </c>
      <c r="AF1608" s="22" t="str">
        <f>VLOOKUP($A1608,Searches!$A:$H,AF$1,FALSE)</f>
        <v>San Francisco Bay Area</v>
      </c>
      <c r="AG1608" s="22" t="str">
        <f>VLOOKUP($A1608,Searches!$A:$H,AG$1,FALSE)</f>
        <v>https://www.linkedin.com/sales/profile/169951,Q1RL,NAME_SEARCH?moduleKey=peopleSearchResults&amp;pageKey=sales-search3-people-refinement&amp;contextId=60BC92C971D70515801E49D6842B0000&amp;requestId=7b182405-c507-4f52-a228-b3297b14c5a5&amp;action=CLICK&amp;target=urn%3Ali%3AsalesLead%3A(-1%2C169951)&amp;pageNumber=19&amp;targetEl=profilelink&amp;position=16&amp;trk=lss-serp-result-lead_photo</v>
      </c>
      <c r="AH1608" s="22" t="str">
        <f>VLOOKUP($G1608,Temp!$D:$F,AH$1,FALSE)</f>
        <v>shopkick.com</v>
      </c>
      <c r="AI1608" s="22" t="str">
        <f>VLOOKUP($G1608,Temp!$D:$F,AI$1,FALSE)</f>
        <v>Marketo</v>
      </c>
      <c r="AJ1608" s="22" t="str">
        <f>VLOOKUP($G1608,Temp!$D:$F,AJ$1,FALSE)</f>
        <v>WordPress</v>
      </c>
    </row>
    <row r="1609" spans="1:36" ht="16" x14ac:dyDescent="0.2">
      <c r="A1609" s="8" t="str">
        <f t="shared" si="25"/>
        <v>Brian Bachofner MapAnything, Inc.</v>
      </c>
      <c r="B1609" s="8" t="s">
        <v>960</v>
      </c>
      <c r="C1609" s="8" t="s">
        <v>7514</v>
      </c>
      <c r="D1609" s="8" t="s">
        <v>42</v>
      </c>
      <c r="E1609" s="8" t="s">
        <v>7515</v>
      </c>
      <c r="F1609" s="8" t="s">
        <v>7516</v>
      </c>
      <c r="G1609" s="12" t="s">
        <v>7517</v>
      </c>
      <c r="H1609" s="22" t="str">
        <f>VLOOKUP($G1609,Temp!$A:$C,H$1,FALSE)</f>
        <v>mapanything.com</v>
      </c>
      <c r="I1609" s="22" t="e">
        <f>VLOOKUP($G1609,Temp!$A:$C,I$1,FALSE)</f>
        <v>#VALUE!</v>
      </c>
      <c r="J1609" s="22" t="e">
        <f>VLOOKUP($G1609,Temp!$A:$C,J$1,FALSE)</f>
        <v>#VALUE!</v>
      </c>
      <c r="K1609" s="22" t="e">
        <f>VLOOKUP($G1609,Temp!$A:$C,K$1,FALSE)</f>
        <v>#VALUE!</v>
      </c>
      <c r="L1609" s="22" t="e">
        <f>VLOOKUP($G1609,Temp!$A:$C,L$1,FALSE)</f>
        <v>#VALUE!</v>
      </c>
      <c r="M1609" s="22" t="e">
        <f>VLOOKUP($G1609,Temp!$A:$C,M$1,FALSE)</f>
        <v>#VALUE!</v>
      </c>
      <c r="N1609" s="22" t="e">
        <f>VLOOKUP($G1609,Temp!$A:$C,N$1,FALSE)</f>
        <v>#VALUE!</v>
      </c>
      <c r="O1609" s="22" t="e">
        <f>VLOOKUP($G1609,Temp!$A:$C,O$1,FALSE)</f>
        <v>#VALUE!</v>
      </c>
      <c r="P1609" s="22" t="e">
        <f>VLOOKUP($G1609,Temp!$A:$C,P$1,FALSE)</f>
        <v>#VALUE!</v>
      </c>
      <c r="Q1609" s="22" t="e">
        <f>VLOOKUP($G1609,Temp!$A:$C,Q$1,FALSE)</f>
        <v>#VALUE!</v>
      </c>
      <c r="R1609" s="22" t="e">
        <f>VLOOKUP($G1609,Temp!$A:$C,R$1,FALSE)</f>
        <v>#VALUE!</v>
      </c>
      <c r="S1609" s="22" t="e">
        <f>VLOOKUP($G1609,Temp!$A:$C,S$1,FALSE)</f>
        <v>#VALUE!</v>
      </c>
      <c r="T1609" s="22" t="e">
        <f>VLOOKUP($G1609,Temp!$A:$C,T$1,FALSE)</f>
        <v>#VALUE!</v>
      </c>
      <c r="U1609" s="22" t="e">
        <f>VLOOKUP($G1609,Temp!$A:$C,U$1,FALSE)</f>
        <v>#VALUE!</v>
      </c>
      <c r="V1609" s="22" t="e">
        <f>VLOOKUP($G1609,Temp!$A:$C,V$1,FALSE)</f>
        <v>#VALUE!</v>
      </c>
      <c r="W1609" s="22" t="e">
        <f>VLOOKUP($G1609,Temp!$A:$C,W$1,FALSE)</f>
        <v>#VALUE!</v>
      </c>
      <c r="X1609" s="22" t="e">
        <f>VLOOKUP($G1609,Temp!$A:$C,X$1,FALSE)</f>
        <v>#VALUE!</v>
      </c>
      <c r="Y1609" s="22">
        <f>VLOOKUP($G1609,Temp!$A:$C,Y$1,FALSE)</f>
        <v>6400</v>
      </c>
      <c r="Z1609" s="22">
        <f>VLOOKUP($G1609,Temp!$A:$C,Z$1,FALSE)</f>
        <v>173</v>
      </c>
      <c r="AA1609" s="22" t="str">
        <f>VLOOKUP($A1609,Searches!$A:$H,AA$1,FALSE)</f>
        <v>Brian Bachofner</v>
      </c>
      <c r="AB1609" s="22" t="str">
        <f>VLOOKUP($A1609,Searches!$A:$H,AB$1,FALSE)</f>
        <v>MapAnything, Inc.</v>
      </c>
      <c r="AC1609" s="22" t="str">
        <f>VLOOKUP($A1609,Searches!$A:$H,AC$1,FALSE)</f>
        <v>Chief Marketing Officer</v>
      </c>
      <c r="AD1609" s="22" t="str">
        <f>VLOOKUP($A1609,Searches!$A:$H,AD$1,FALSE)</f>
        <v>2nd</v>
      </c>
      <c r="AE1609" s="22" t="str">
        <f>VLOOKUP($A1609,Searches!$A:$H,AE$1,FALSE)</f>
        <v/>
      </c>
      <c r="AF1609" s="22" t="str">
        <f>VLOOKUP($A1609,Searches!$A:$H,AF$1,FALSE)</f>
        <v>Charlotte, North Carolina Area</v>
      </c>
      <c r="AG1609" s="22" t="str">
        <f>VLOOKUP($A1609,Searches!$A:$H,AG$1,FALSE)</f>
        <v>https://www.linkedin.com/sales/profile/1745500,dPaV,NAME_SEARCH?moduleKey=peopleSearchResults&amp;pageKey=sales-search3-people-refinement&amp;contextId=60BC92C971D70515801E49D6842B0000&amp;requestId=4e86964a-9c4f-4e15-a2bf-e47d0990805b&amp;action=CLICK&amp;target=urn%3Ali%3AsalesLead%3A(-1%2C1745500)&amp;pageNumber=27&amp;targetEl=profilelink&amp;position=1&amp;trk=lss-serp-result-lead_photo</v>
      </c>
      <c r="AH1609" s="22" t="e">
        <f>VLOOKUP($G1609,Temp!$D:$F,AH$1,FALSE)</f>
        <v>#N/A</v>
      </c>
      <c r="AI1609" s="22" t="e">
        <f>VLOOKUP($G1609,Temp!$D:$F,AI$1,FALSE)</f>
        <v>#N/A</v>
      </c>
      <c r="AJ1609" s="22" t="e">
        <f>VLOOKUP($G1609,Temp!$D:$F,AJ$1,FALSE)</f>
        <v>#N/A</v>
      </c>
    </row>
    <row r="1610" spans="1:36" ht="16" x14ac:dyDescent="0.2">
      <c r="A1610" s="8" t="str">
        <f t="shared" si="25"/>
        <v>Eva Tsai vArmour</v>
      </c>
      <c r="B1610" s="8" t="s">
        <v>8339</v>
      </c>
      <c r="C1610" s="8" t="s">
        <v>8340</v>
      </c>
      <c r="D1610" s="8" t="s">
        <v>42</v>
      </c>
      <c r="E1610" s="8" t="s">
        <v>8341</v>
      </c>
      <c r="F1610" s="8" t="s">
        <v>8342</v>
      </c>
      <c r="G1610" s="12" t="s">
        <v>8343</v>
      </c>
      <c r="H1610" s="22" t="str">
        <f>VLOOKUP($G1610,Temp!$A:$C,H$1,FALSE)</f>
        <v>varmour.com</v>
      </c>
      <c r="I1610" s="22" t="e">
        <f>VLOOKUP($G1610,Temp!$A:$C,I$1,FALSE)</f>
        <v>#VALUE!</v>
      </c>
      <c r="J1610" s="22" t="e">
        <f>VLOOKUP($G1610,Temp!$A:$C,J$1,FALSE)</f>
        <v>#VALUE!</v>
      </c>
      <c r="K1610" s="22" t="e">
        <f>VLOOKUP($G1610,Temp!$A:$C,K$1,FALSE)</f>
        <v>#VALUE!</v>
      </c>
      <c r="L1610" s="22" t="e">
        <f>VLOOKUP($G1610,Temp!$A:$C,L$1,FALSE)</f>
        <v>#VALUE!</v>
      </c>
      <c r="M1610" s="22" t="e">
        <f>VLOOKUP($G1610,Temp!$A:$C,M$1,FALSE)</f>
        <v>#VALUE!</v>
      </c>
      <c r="N1610" s="22" t="e">
        <f>VLOOKUP($G1610,Temp!$A:$C,N$1,FALSE)</f>
        <v>#VALUE!</v>
      </c>
      <c r="O1610" s="22" t="e">
        <f>VLOOKUP($G1610,Temp!$A:$C,O$1,FALSE)</f>
        <v>#VALUE!</v>
      </c>
      <c r="P1610" s="22" t="e">
        <f>VLOOKUP($G1610,Temp!$A:$C,P$1,FALSE)</f>
        <v>#VALUE!</v>
      </c>
      <c r="Q1610" s="22" t="e">
        <f>VLOOKUP($G1610,Temp!$A:$C,Q$1,FALSE)</f>
        <v>#VALUE!</v>
      </c>
      <c r="R1610" s="22" t="e">
        <f>VLOOKUP($G1610,Temp!$A:$C,R$1,FALSE)</f>
        <v>#VALUE!</v>
      </c>
      <c r="S1610" s="22" t="e">
        <f>VLOOKUP($G1610,Temp!$A:$C,S$1,FALSE)</f>
        <v>#VALUE!</v>
      </c>
      <c r="T1610" s="22" t="e">
        <f>VLOOKUP($G1610,Temp!$A:$C,T$1,FALSE)</f>
        <v>#VALUE!</v>
      </c>
      <c r="U1610" s="22" t="e">
        <f>VLOOKUP($G1610,Temp!$A:$C,U$1,FALSE)</f>
        <v>#VALUE!</v>
      </c>
      <c r="V1610" s="22" t="e">
        <f>VLOOKUP($G1610,Temp!$A:$C,V$1,FALSE)</f>
        <v>#VALUE!</v>
      </c>
      <c r="W1610" s="22" t="e">
        <f>VLOOKUP($G1610,Temp!$A:$C,W$1,FALSE)</f>
        <v>#VALUE!</v>
      </c>
      <c r="X1610" s="22" t="e">
        <f>VLOOKUP($G1610,Temp!$A:$C,X$1,FALSE)</f>
        <v>#VALUE!</v>
      </c>
      <c r="Y1610" s="22">
        <f>VLOOKUP($G1610,Temp!$A:$C,Y$1,FALSE)</f>
        <v>26400</v>
      </c>
      <c r="Z1610" s="22">
        <f>VLOOKUP($G1610,Temp!$A:$C,Z$1,FALSE)</f>
        <v>171</v>
      </c>
      <c r="AA1610" s="22" t="e">
        <f>VLOOKUP($A1610,Searches!$A:$H,AA$1,FALSE)</f>
        <v>#N/A</v>
      </c>
      <c r="AB1610" s="22" t="e">
        <f>VLOOKUP($A1610,Searches!$A:$H,AB$1,FALSE)</f>
        <v>#N/A</v>
      </c>
      <c r="AC1610" s="22" t="e">
        <f>VLOOKUP($A1610,Searches!$A:$H,AC$1,FALSE)</f>
        <v>#N/A</v>
      </c>
      <c r="AD1610" s="22" t="e">
        <f>VLOOKUP($A1610,Searches!$A:$H,AD$1,FALSE)</f>
        <v>#N/A</v>
      </c>
      <c r="AE1610" s="22" t="e">
        <f>VLOOKUP($A1610,Searches!$A:$H,AE$1,FALSE)</f>
        <v>#N/A</v>
      </c>
      <c r="AF1610" s="22" t="e">
        <f>VLOOKUP($A1610,Searches!$A:$H,AF$1,FALSE)</f>
        <v>#N/A</v>
      </c>
      <c r="AG1610" s="22" t="e">
        <f>VLOOKUP($A1610,Searches!$A:$H,AG$1,FALSE)</f>
        <v>#N/A</v>
      </c>
      <c r="AH1610" s="22" t="e">
        <f>VLOOKUP($G1610,Temp!$D:$F,AH$1,FALSE)</f>
        <v>#N/A</v>
      </c>
      <c r="AI1610" s="22" t="e">
        <f>VLOOKUP($G1610,Temp!$D:$F,AI$1,FALSE)</f>
        <v>#N/A</v>
      </c>
      <c r="AJ1610" s="22" t="e">
        <f>VLOOKUP($G1610,Temp!$D:$F,AJ$1,FALSE)</f>
        <v>#N/A</v>
      </c>
    </row>
    <row r="1611" spans="1:36" ht="16" x14ac:dyDescent="0.2">
      <c r="A1611" s="8" t="str">
        <f t="shared" si="25"/>
        <v>Jayme Mendal EverQuote</v>
      </c>
      <c r="B1611" s="8" t="s">
        <v>7071</v>
      </c>
      <c r="C1611" s="8" t="s">
        <v>7072</v>
      </c>
      <c r="D1611" s="8" t="s">
        <v>7073</v>
      </c>
      <c r="E1611" s="8" t="s">
        <v>7074</v>
      </c>
      <c r="F1611" s="8" t="s">
        <v>7075</v>
      </c>
      <c r="G1611" s="12" t="s">
        <v>7076</v>
      </c>
      <c r="H1611" s="22" t="str">
        <f>VLOOKUP($G1611,Temp!$A:$C,H$1,FALSE)</f>
        <v>EverQuote.com</v>
      </c>
      <c r="I1611" s="22" t="e">
        <f>VLOOKUP($G1611,Temp!$A:$C,I$1,FALSE)</f>
        <v>#VALUE!</v>
      </c>
      <c r="J1611" s="22" t="e">
        <f>VLOOKUP($G1611,Temp!$A:$C,J$1,FALSE)</f>
        <v>#VALUE!</v>
      </c>
      <c r="K1611" s="22" t="e">
        <f>VLOOKUP($G1611,Temp!$A:$C,K$1,FALSE)</f>
        <v>#VALUE!</v>
      </c>
      <c r="L1611" s="22" t="e">
        <f>VLOOKUP($G1611,Temp!$A:$C,L$1,FALSE)</f>
        <v>#VALUE!</v>
      </c>
      <c r="M1611" s="22" t="e">
        <f>VLOOKUP($G1611,Temp!$A:$C,M$1,FALSE)</f>
        <v>#VALUE!</v>
      </c>
      <c r="N1611" s="22" t="e">
        <f>VLOOKUP($G1611,Temp!$A:$C,N$1,FALSE)</f>
        <v>#VALUE!</v>
      </c>
      <c r="O1611" s="22" t="e">
        <f>VLOOKUP($G1611,Temp!$A:$C,O$1,FALSE)</f>
        <v>#VALUE!</v>
      </c>
      <c r="P1611" s="22" t="e">
        <f>VLOOKUP($G1611,Temp!$A:$C,P$1,FALSE)</f>
        <v>#VALUE!</v>
      </c>
      <c r="Q1611" s="22" t="e">
        <f>VLOOKUP($G1611,Temp!$A:$C,Q$1,FALSE)</f>
        <v>#VALUE!</v>
      </c>
      <c r="R1611" s="22" t="e">
        <f>VLOOKUP($G1611,Temp!$A:$C,R$1,FALSE)</f>
        <v>#VALUE!</v>
      </c>
      <c r="S1611" s="22" t="e">
        <f>VLOOKUP($G1611,Temp!$A:$C,S$1,FALSE)</f>
        <v>#VALUE!</v>
      </c>
      <c r="T1611" s="22" t="e">
        <f>VLOOKUP($G1611,Temp!$A:$C,T$1,FALSE)</f>
        <v>#VALUE!</v>
      </c>
      <c r="U1611" s="22" t="e">
        <f>VLOOKUP($G1611,Temp!$A:$C,U$1,FALSE)</f>
        <v>#VALUE!</v>
      </c>
      <c r="V1611" s="22" t="e">
        <f>VLOOKUP($G1611,Temp!$A:$C,V$1,FALSE)</f>
        <v>#VALUE!</v>
      </c>
      <c r="W1611" s="22" t="e">
        <f>VLOOKUP($G1611,Temp!$A:$C,W$1,FALSE)</f>
        <v>#VALUE!</v>
      </c>
      <c r="X1611" s="22" t="e">
        <f>VLOOKUP($G1611,Temp!$A:$C,X$1,FALSE)</f>
        <v>#VALUE!</v>
      </c>
      <c r="Y1611" s="22">
        <f>VLOOKUP($G1611,Temp!$A:$C,Y$1,FALSE)</f>
        <v>50500</v>
      </c>
      <c r="Z1611" s="22">
        <f>VLOOKUP($G1611,Temp!$A:$C,Z$1,FALSE)</f>
        <v>401000</v>
      </c>
      <c r="AA1611" s="22" t="str">
        <f>VLOOKUP($A1611,Searches!$A:$H,AA$1,FALSE)</f>
        <v>Jayme Mendal</v>
      </c>
      <c r="AB1611" s="22" t="str">
        <f>VLOOKUP($A1611,Searches!$A:$H,AB$1,FALSE)</f>
        <v>EverQuote</v>
      </c>
      <c r="AC1611" s="22" t="str">
        <f>VLOOKUP($A1611,Searches!$A:$H,AC$1,FALSE)</f>
        <v>Chief Revenue Officer at EverQuote</v>
      </c>
      <c r="AD1611" s="22" t="str">
        <f>VLOOKUP($A1611,Searches!$A:$H,AD$1,FALSE)</f>
        <v>2nd</v>
      </c>
      <c r="AE1611" s="22" t="str">
        <f>VLOOKUP($A1611,Searches!$A:$H,AE$1,FALSE)</f>
        <v/>
      </c>
      <c r="AF1611" s="22" t="str">
        <f>VLOOKUP($A1611,Searches!$A:$H,AF$1,FALSE)</f>
        <v>Greater Boston Area</v>
      </c>
      <c r="AG1611" s="22" t="str">
        <f>VLOOKUP($A1611,Searches!$A:$H,AG$1,FALSE)</f>
        <v>https://www.linkedin.com/sales/profile/57134510,G0l8,NAME_SEARCH?moduleKey=peopleSearchResults&amp;pageKey=sales-search3-people-refinement&amp;contextId=60BC92C971D70515801E49D6842B0000&amp;requestId=ab789414-639b-43c8-88b1-6f560858d416&amp;action=CLICK&amp;target=urn%3Ali%3AsalesLead%3A(-1%2C57134510)&amp;pageNumber=26&amp;targetEl=profilelink&amp;position=21&amp;trk=lss-serp-result-lead_photo</v>
      </c>
      <c r="AH1611" s="22" t="e">
        <f>VLOOKUP($G1611,Temp!$D:$F,AH$1,FALSE)</f>
        <v>#N/A</v>
      </c>
      <c r="AI1611" s="22" t="e">
        <f>VLOOKUP($G1611,Temp!$D:$F,AI$1,FALSE)</f>
        <v>#N/A</v>
      </c>
      <c r="AJ1611" s="22" t="e">
        <f>VLOOKUP($G1611,Temp!$D:$F,AJ$1,FALSE)</f>
        <v>#N/A</v>
      </c>
    </row>
    <row r="1612" spans="1:36" ht="16" x14ac:dyDescent="0.2">
      <c r="A1612" s="8" t="str">
        <f t="shared" si="25"/>
        <v>Jon Harmer LaaSer Critical Communications</v>
      </c>
      <c r="B1612" s="8" t="s">
        <v>619</v>
      </c>
      <c r="C1612" s="8" t="s">
        <v>10606</v>
      </c>
      <c r="D1612" s="8" t="s">
        <v>10551</v>
      </c>
      <c r="E1612" s="8" t="s">
        <v>10607</v>
      </c>
      <c r="F1612" s="8" t="s">
        <v>10608</v>
      </c>
      <c r="G1612" s="12" t="s">
        <v>10155</v>
      </c>
      <c r="H1612" s="22" t="str">
        <f>VLOOKUP($G1612,Temp!$A:$C,H$1,FALSE)</f>
        <v>laaser911.com</v>
      </c>
      <c r="I1612" s="22" t="e">
        <f>VLOOKUP($G1612,Temp!$A:$C,I$1,FALSE)</f>
        <v>#VALUE!</v>
      </c>
      <c r="J1612" s="22" t="e">
        <f>VLOOKUP($G1612,Temp!$A:$C,J$1,FALSE)</f>
        <v>#VALUE!</v>
      </c>
      <c r="K1612" s="22" t="e">
        <f>VLOOKUP($G1612,Temp!$A:$C,K$1,FALSE)</f>
        <v>#VALUE!</v>
      </c>
      <c r="L1612" s="22" t="e">
        <f>VLOOKUP($G1612,Temp!$A:$C,L$1,FALSE)</f>
        <v>#VALUE!</v>
      </c>
      <c r="M1612" s="22" t="e">
        <f>VLOOKUP($G1612,Temp!$A:$C,M$1,FALSE)</f>
        <v>#VALUE!</v>
      </c>
      <c r="N1612" s="22" t="e">
        <f>VLOOKUP($G1612,Temp!$A:$C,N$1,FALSE)</f>
        <v>#VALUE!</v>
      </c>
      <c r="O1612" s="22" t="e">
        <f>VLOOKUP($G1612,Temp!$A:$C,O$1,FALSE)</f>
        <v>#VALUE!</v>
      </c>
      <c r="P1612" s="22" t="e">
        <f>VLOOKUP($G1612,Temp!$A:$C,P$1,FALSE)</f>
        <v>#VALUE!</v>
      </c>
      <c r="Q1612" s="22" t="e">
        <f>VLOOKUP($G1612,Temp!$A:$C,Q$1,FALSE)</f>
        <v>#VALUE!</v>
      </c>
      <c r="R1612" s="22" t="e">
        <f>VLOOKUP($G1612,Temp!$A:$C,R$1,FALSE)</f>
        <v>#VALUE!</v>
      </c>
      <c r="S1612" s="22" t="e">
        <f>VLOOKUP($G1612,Temp!$A:$C,S$1,FALSE)</f>
        <v>#VALUE!</v>
      </c>
      <c r="T1612" s="22" t="e">
        <f>VLOOKUP($G1612,Temp!$A:$C,T$1,FALSE)</f>
        <v>#VALUE!</v>
      </c>
      <c r="U1612" s="22" t="e">
        <f>VLOOKUP($G1612,Temp!$A:$C,U$1,FALSE)</f>
        <v>#VALUE!</v>
      </c>
      <c r="V1612" s="22" t="e">
        <f>VLOOKUP($G1612,Temp!$A:$C,V$1,FALSE)</f>
        <v>#VALUE!</v>
      </c>
      <c r="W1612" s="22" t="e">
        <f>VLOOKUP($G1612,Temp!$A:$C,W$1,FALSE)</f>
        <v>#VALUE!</v>
      </c>
      <c r="X1612" s="22" t="e">
        <f>VLOOKUP($G1612,Temp!$A:$C,X$1,FALSE)</f>
        <v>#VALUE!</v>
      </c>
      <c r="Y1612" s="22">
        <f>VLOOKUP($G1612,Temp!$A:$C,Y$1,FALSE)</f>
        <v>0</v>
      </c>
      <c r="Z1612" s="22">
        <f>VLOOKUP($G1612,Temp!$A:$C,Z$1,FALSE)</f>
        <v>0</v>
      </c>
      <c r="AA1612" s="22" t="e">
        <f>VLOOKUP($A1612,Searches!$A:$H,AA$1,FALSE)</f>
        <v>#N/A</v>
      </c>
      <c r="AB1612" s="22" t="e">
        <f>VLOOKUP($A1612,Searches!$A:$H,AB$1,FALSE)</f>
        <v>#N/A</v>
      </c>
      <c r="AC1612" s="22" t="e">
        <f>VLOOKUP($A1612,Searches!$A:$H,AC$1,FALSE)</f>
        <v>#N/A</v>
      </c>
      <c r="AD1612" s="22" t="e">
        <f>VLOOKUP($A1612,Searches!$A:$H,AD$1,FALSE)</f>
        <v>#N/A</v>
      </c>
      <c r="AE1612" s="22" t="e">
        <f>VLOOKUP($A1612,Searches!$A:$H,AE$1,FALSE)</f>
        <v>#N/A</v>
      </c>
      <c r="AF1612" s="22" t="e">
        <f>VLOOKUP($A1612,Searches!$A:$H,AF$1,FALSE)</f>
        <v>#N/A</v>
      </c>
      <c r="AG1612" s="22" t="e">
        <f>VLOOKUP($A1612,Searches!$A:$H,AG$1,FALSE)</f>
        <v>#N/A</v>
      </c>
      <c r="AH1612" s="22" t="e">
        <f>VLOOKUP($G1612,Temp!$D:$F,AH$1,FALSE)</f>
        <v>#N/A</v>
      </c>
      <c r="AI1612" s="22" t="e">
        <f>VLOOKUP($G1612,Temp!$D:$F,AI$1,FALSE)</f>
        <v>#N/A</v>
      </c>
      <c r="AJ1612" s="22" t="e">
        <f>VLOOKUP($G1612,Temp!$D:$F,AJ$1,FALSE)</f>
        <v>#N/A</v>
      </c>
    </row>
    <row r="1613" spans="1:36" ht="16" x14ac:dyDescent="0.2">
      <c r="A1613" s="8" t="str">
        <f t="shared" si="25"/>
        <v>Amede Hungerford Dell Boomi</v>
      </c>
      <c r="B1613" s="8" t="s">
        <v>5768</v>
      </c>
      <c r="C1613" s="8" t="s">
        <v>5770</v>
      </c>
      <c r="D1613" s="8" t="s">
        <v>5771</v>
      </c>
      <c r="E1613" s="8" t="s">
        <v>5772</v>
      </c>
      <c r="F1613" s="8" t="s">
        <v>5774</v>
      </c>
      <c r="G1613" s="12" t="s">
        <v>5775</v>
      </c>
      <c r="H1613" s="22" t="str">
        <f>VLOOKUP($G1613,Temp!$A:$C,H$1,FALSE)</f>
        <v>boomi.com</v>
      </c>
      <c r="I1613" s="22" t="e">
        <f>VLOOKUP($G1613,Temp!$A:$C,I$1,FALSE)</f>
        <v>#VALUE!</v>
      </c>
      <c r="J1613" s="22" t="e">
        <f>VLOOKUP($G1613,Temp!$A:$C,J$1,FALSE)</f>
        <v>#VALUE!</v>
      </c>
      <c r="K1613" s="22" t="e">
        <f>VLOOKUP($G1613,Temp!$A:$C,K$1,FALSE)</f>
        <v>#VALUE!</v>
      </c>
      <c r="L1613" s="22" t="e">
        <f>VLOOKUP($G1613,Temp!$A:$C,L$1,FALSE)</f>
        <v>#VALUE!</v>
      </c>
      <c r="M1613" s="22" t="e">
        <f>VLOOKUP($G1613,Temp!$A:$C,M$1,FALSE)</f>
        <v>#VALUE!</v>
      </c>
      <c r="N1613" s="22" t="e">
        <f>VLOOKUP($G1613,Temp!$A:$C,N$1,FALSE)</f>
        <v>#VALUE!</v>
      </c>
      <c r="O1613" s="22" t="e">
        <f>VLOOKUP($G1613,Temp!$A:$C,O$1,FALSE)</f>
        <v>#VALUE!</v>
      </c>
      <c r="P1613" s="22" t="e">
        <f>VLOOKUP($G1613,Temp!$A:$C,P$1,FALSE)</f>
        <v>#VALUE!</v>
      </c>
      <c r="Q1613" s="22" t="e">
        <f>VLOOKUP($G1613,Temp!$A:$C,Q$1,FALSE)</f>
        <v>#VALUE!</v>
      </c>
      <c r="R1613" s="22" t="e">
        <f>VLOOKUP($G1613,Temp!$A:$C,R$1,FALSE)</f>
        <v>#VALUE!</v>
      </c>
      <c r="S1613" s="22" t="e">
        <f>VLOOKUP($G1613,Temp!$A:$C,S$1,FALSE)</f>
        <v>#VALUE!</v>
      </c>
      <c r="T1613" s="22" t="e">
        <f>VLOOKUP($G1613,Temp!$A:$C,T$1,FALSE)</f>
        <v>#VALUE!</v>
      </c>
      <c r="U1613" s="22" t="e">
        <f>VLOOKUP($G1613,Temp!$A:$C,U$1,FALSE)</f>
        <v>#VALUE!</v>
      </c>
      <c r="V1613" s="22" t="e">
        <f>VLOOKUP($G1613,Temp!$A:$C,V$1,FALSE)</f>
        <v>#VALUE!</v>
      </c>
      <c r="W1613" s="22" t="e">
        <f>VLOOKUP($G1613,Temp!$A:$C,W$1,FALSE)</f>
        <v>#VALUE!</v>
      </c>
      <c r="X1613" s="22" t="e">
        <f>VLOOKUP($G1613,Temp!$A:$C,X$1,FALSE)</f>
        <v>#VALUE!</v>
      </c>
      <c r="Y1613" s="22">
        <f>VLOOKUP($G1613,Temp!$A:$C,Y$1,FALSE)</f>
        <v>0</v>
      </c>
      <c r="Z1613" s="22">
        <f>VLOOKUP($G1613,Temp!$A:$C,Z$1,FALSE)</f>
        <v>0</v>
      </c>
      <c r="AA1613" s="22" t="str">
        <f>VLOOKUP($A1613,Searches!$A:$H,AA$1,FALSE)</f>
        <v>Amede Hungerford</v>
      </c>
      <c r="AB1613" s="22" t="str">
        <f>VLOOKUP($A1613,Searches!$A:$H,AB$1,FALSE)</f>
        <v>Dell Boomi</v>
      </c>
      <c r="AC1613" s="22" t="str">
        <f>VLOOKUP($A1613,Searches!$A:$H,AC$1,FALSE)</f>
        <v>Chief Marketing Officer of Dell Boomi</v>
      </c>
      <c r="AD1613" s="22" t="str">
        <f>VLOOKUP($A1613,Searches!$A:$H,AD$1,FALSE)</f>
        <v>2nd</v>
      </c>
      <c r="AE1613" s="22" t="str">
        <f>VLOOKUP($A1613,Searches!$A:$H,AE$1,FALSE)</f>
        <v/>
      </c>
      <c r="AF1613" s="22" t="str">
        <f>VLOOKUP($A1613,Searches!$A:$H,AF$1,FALSE)</f>
        <v>San Francisco Bay Area</v>
      </c>
      <c r="AG1613" s="22" t="str">
        <f>VLOOKUP($A1613,Searches!$A:$H,AG$1,FALSE)</f>
        <v>https://www.linkedin.com/sales/profile/903238,lQ7X,NAME_SEARCH?moduleKey=peopleSearchResults&amp;pageKey=sales-search3-people-refinement&amp;contextId=60BC92C971D70515801E49D6842B0000&amp;requestId=213e8916-9cb5-4b36-946e-4a43666d9d98&amp;action=CLICK&amp;target=urn%3Ali%3AsalesLead%3A(-1%2C903238)&amp;pageNumber=23&amp;targetEl=profilelink&amp;position=12&amp;trk=lss-serp-result-lead_photo</v>
      </c>
      <c r="AH1613" s="22" t="str">
        <f>VLOOKUP($G1613,Temp!$D:$F,AH$1,FALSE)</f>
        <v>boomi.com</v>
      </c>
      <c r="AI1613" s="22" t="str">
        <f>VLOOKUP($G1613,Temp!$D:$F,AI$1,FALSE)</f>
        <v>Marketo</v>
      </c>
      <c r="AJ1613" s="22" t="str">
        <f>VLOOKUP($G1613,Temp!$D:$F,AJ$1,FALSE)</f>
        <v>WordPress</v>
      </c>
    </row>
    <row r="1614" spans="1:36" ht="16" x14ac:dyDescent="0.2">
      <c r="A1614" s="8" t="str">
        <f t="shared" si="25"/>
        <v>John Seaner Signals Analytics</v>
      </c>
      <c r="B1614" s="8" t="s">
        <v>428</v>
      </c>
      <c r="C1614" s="8" t="s">
        <v>7279</v>
      </c>
      <c r="D1614" s="8" t="s">
        <v>42</v>
      </c>
      <c r="E1614" s="8" t="s">
        <v>7280</v>
      </c>
      <c r="F1614" s="8" t="s">
        <v>7281</v>
      </c>
      <c r="G1614" s="12" t="s">
        <v>7282</v>
      </c>
      <c r="H1614" s="22" t="str">
        <f>VLOOKUP($G1614,Temp!$A:$C,H$1,FALSE)</f>
        <v>signals-analytics.com</v>
      </c>
      <c r="I1614" s="22" t="e">
        <f>VLOOKUP($G1614,Temp!$A:$C,I$1,FALSE)</f>
        <v>#VALUE!</v>
      </c>
      <c r="J1614" s="22" t="e">
        <f>VLOOKUP($G1614,Temp!$A:$C,J$1,FALSE)</f>
        <v>#VALUE!</v>
      </c>
      <c r="K1614" s="22" t="e">
        <f>VLOOKUP($G1614,Temp!$A:$C,K$1,FALSE)</f>
        <v>#VALUE!</v>
      </c>
      <c r="L1614" s="22" t="e">
        <f>VLOOKUP($G1614,Temp!$A:$C,L$1,FALSE)</f>
        <v>#VALUE!</v>
      </c>
      <c r="M1614" s="22" t="e">
        <f>VLOOKUP($G1614,Temp!$A:$C,M$1,FALSE)</f>
        <v>#VALUE!</v>
      </c>
      <c r="N1614" s="22" t="e">
        <f>VLOOKUP($G1614,Temp!$A:$C,N$1,FALSE)</f>
        <v>#VALUE!</v>
      </c>
      <c r="O1614" s="22" t="e">
        <f>VLOOKUP($G1614,Temp!$A:$C,O$1,FALSE)</f>
        <v>#VALUE!</v>
      </c>
      <c r="P1614" s="22" t="e">
        <f>VLOOKUP($G1614,Temp!$A:$C,P$1,FALSE)</f>
        <v>#VALUE!</v>
      </c>
      <c r="Q1614" s="22" t="e">
        <f>VLOOKUP($G1614,Temp!$A:$C,Q$1,FALSE)</f>
        <v>#VALUE!</v>
      </c>
      <c r="R1614" s="22" t="e">
        <f>VLOOKUP($G1614,Temp!$A:$C,R$1,FALSE)</f>
        <v>#VALUE!</v>
      </c>
      <c r="S1614" s="22" t="e">
        <f>VLOOKUP($G1614,Temp!$A:$C,S$1,FALSE)</f>
        <v>#VALUE!</v>
      </c>
      <c r="T1614" s="22" t="e">
        <f>VLOOKUP($G1614,Temp!$A:$C,T$1,FALSE)</f>
        <v>#VALUE!</v>
      </c>
      <c r="U1614" s="22" t="e">
        <f>VLOOKUP($G1614,Temp!$A:$C,U$1,FALSE)</f>
        <v>#VALUE!</v>
      </c>
      <c r="V1614" s="22" t="e">
        <f>VLOOKUP($G1614,Temp!$A:$C,V$1,FALSE)</f>
        <v>#VALUE!</v>
      </c>
      <c r="W1614" s="22" t="e">
        <f>VLOOKUP($G1614,Temp!$A:$C,W$1,FALSE)</f>
        <v>#VALUE!</v>
      </c>
      <c r="X1614" s="22" t="e">
        <f>VLOOKUP($G1614,Temp!$A:$C,X$1,FALSE)</f>
        <v>#VALUE!</v>
      </c>
      <c r="Y1614" s="22">
        <f>VLOOKUP($G1614,Temp!$A:$C,Y$1,FALSE)</f>
        <v>1800</v>
      </c>
      <c r="Z1614" s="22">
        <f>VLOOKUP($G1614,Temp!$A:$C,Z$1,FALSE)</f>
        <v>0</v>
      </c>
      <c r="AA1614" s="22" t="e">
        <f>VLOOKUP($A1614,Searches!$A:$H,AA$1,FALSE)</f>
        <v>#N/A</v>
      </c>
      <c r="AB1614" s="22" t="e">
        <f>VLOOKUP($A1614,Searches!$A:$H,AB$1,FALSE)</f>
        <v>#N/A</v>
      </c>
      <c r="AC1614" s="22" t="e">
        <f>VLOOKUP($A1614,Searches!$A:$H,AC$1,FALSE)</f>
        <v>#N/A</v>
      </c>
      <c r="AD1614" s="22" t="e">
        <f>VLOOKUP($A1614,Searches!$A:$H,AD$1,FALSE)</f>
        <v>#N/A</v>
      </c>
      <c r="AE1614" s="22" t="e">
        <f>VLOOKUP($A1614,Searches!$A:$H,AE$1,FALSE)</f>
        <v>#N/A</v>
      </c>
      <c r="AF1614" s="22" t="e">
        <f>VLOOKUP($A1614,Searches!$A:$H,AF$1,FALSE)</f>
        <v>#N/A</v>
      </c>
      <c r="AG1614" s="22" t="e">
        <f>VLOOKUP($A1614,Searches!$A:$H,AG$1,FALSE)</f>
        <v>#N/A</v>
      </c>
      <c r="AH1614" s="22" t="e">
        <f>VLOOKUP($G1614,Temp!$D:$F,AH$1,FALSE)</f>
        <v>#N/A</v>
      </c>
      <c r="AI1614" s="22" t="e">
        <f>VLOOKUP($G1614,Temp!$D:$F,AI$1,FALSE)</f>
        <v>#N/A</v>
      </c>
      <c r="AJ1614" s="22" t="e">
        <f>VLOOKUP($G1614,Temp!$D:$F,AJ$1,FALSE)</f>
        <v>#N/A</v>
      </c>
    </row>
    <row r="1615" spans="1:36" ht="16" x14ac:dyDescent="0.2">
      <c r="A1615" s="8" t="str">
        <f t="shared" si="25"/>
        <v>Lynda Radosevich Real</v>
      </c>
      <c r="B1615" s="8" t="s">
        <v>838</v>
      </c>
      <c r="C1615" s="8" t="s">
        <v>840</v>
      </c>
      <c r="D1615" s="8" t="s">
        <v>42</v>
      </c>
      <c r="E1615" s="8" t="s">
        <v>842</v>
      </c>
      <c r="F1615" s="8" t="s">
        <v>843</v>
      </c>
      <c r="G1615" s="12" t="s">
        <v>844</v>
      </c>
      <c r="H1615" s="22" t="str">
        <f>VLOOKUP($G1615,Temp!$A:$C,H$1,FALSE)</f>
        <v>joinreal.com</v>
      </c>
      <c r="I1615" s="22" t="e">
        <f>VLOOKUP($G1615,Temp!$A:$C,I$1,FALSE)</f>
        <v>#VALUE!</v>
      </c>
      <c r="J1615" s="22" t="e">
        <f>VLOOKUP($G1615,Temp!$A:$C,J$1,FALSE)</f>
        <v>#VALUE!</v>
      </c>
      <c r="K1615" s="22" t="e">
        <f>VLOOKUP($G1615,Temp!$A:$C,K$1,FALSE)</f>
        <v>#VALUE!</v>
      </c>
      <c r="L1615" s="22" t="e">
        <f>VLOOKUP($G1615,Temp!$A:$C,L$1,FALSE)</f>
        <v>#VALUE!</v>
      </c>
      <c r="M1615" s="22" t="e">
        <f>VLOOKUP($G1615,Temp!$A:$C,M$1,FALSE)</f>
        <v>#VALUE!</v>
      </c>
      <c r="N1615" s="22" t="e">
        <f>VLOOKUP($G1615,Temp!$A:$C,N$1,FALSE)</f>
        <v>#VALUE!</v>
      </c>
      <c r="O1615" s="22" t="e">
        <f>VLOOKUP($G1615,Temp!$A:$C,O$1,FALSE)</f>
        <v>#VALUE!</v>
      </c>
      <c r="P1615" s="22" t="e">
        <f>VLOOKUP($G1615,Temp!$A:$C,P$1,FALSE)</f>
        <v>#VALUE!</v>
      </c>
      <c r="Q1615" s="22" t="e">
        <f>VLOOKUP($G1615,Temp!$A:$C,Q$1,FALSE)</f>
        <v>#VALUE!</v>
      </c>
      <c r="R1615" s="22" t="e">
        <f>VLOOKUP($G1615,Temp!$A:$C,R$1,FALSE)</f>
        <v>#VALUE!</v>
      </c>
      <c r="S1615" s="22" t="e">
        <f>VLOOKUP($G1615,Temp!$A:$C,S$1,FALSE)</f>
        <v>#VALUE!</v>
      </c>
      <c r="T1615" s="22" t="e">
        <f>VLOOKUP($G1615,Temp!$A:$C,T$1,FALSE)</f>
        <v>#VALUE!</v>
      </c>
      <c r="U1615" s="22" t="e">
        <f>VLOOKUP($G1615,Temp!$A:$C,U$1,FALSE)</f>
        <v>#VALUE!</v>
      </c>
      <c r="V1615" s="22" t="e">
        <f>VLOOKUP($G1615,Temp!$A:$C,V$1,FALSE)</f>
        <v>#VALUE!</v>
      </c>
      <c r="W1615" s="22" t="e">
        <f>VLOOKUP($G1615,Temp!$A:$C,W$1,FALSE)</f>
        <v>#VALUE!</v>
      </c>
      <c r="X1615" s="22" t="e">
        <f>VLOOKUP($G1615,Temp!$A:$C,X$1,FALSE)</f>
        <v>#VALUE!</v>
      </c>
      <c r="Y1615" s="22">
        <f>VLOOKUP($G1615,Temp!$A:$C,Y$1,FALSE)</f>
        <v>0</v>
      </c>
      <c r="Z1615" s="22">
        <f>VLOOKUP($G1615,Temp!$A:$C,Z$1,FALSE)</f>
        <v>0</v>
      </c>
      <c r="AA1615" s="22" t="str">
        <f>VLOOKUP($A1615,Searches!$A:$H,AA$1,FALSE)</f>
        <v>Lynda Radosevich</v>
      </c>
      <c r="AB1615" s="22" t="str">
        <f>VLOOKUP($A1615,Searches!$A:$H,AB$1,FALSE)</f>
        <v>Real</v>
      </c>
      <c r="AC1615" s="22" t="str">
        <f>VLOOKUP($A1615,Searches!$A:$H,AC$1,FALSE)</f>
        <v>Chief Marketing Officer</v>
      </c>
      <c r="AD1615" s="22" t="str">
        <f>VLOOKUP($A1615,Searches!$A:$H,AD$1,FALSE)</f>
        <v>2nd</v>
      </c>
      <c r="AE1615" s="22" t="str">
        <f>VLOOKUP($A1615,Searches!$A:$H,AE$1,FALSE)</f>
        <v/>
      </c>
      <c r="AF1615" s="22" t="str">
        <f>VLOOKUP($A1615,Searches!$A:$H,AF$1,FALSE)</f>
        <v>Greater New York City Area</v>
      </c>
      <c r="AG1615" s="22" t="str">
        <f>VLOOKUP($A1615,Searches!$A:$H,AG$1,FALSE)</f>
        <v>https://www.linkedin.com/sales/profile/2966758,O4BX,NAME_SEARCH?moduleKey=peopleSearchResults&amp;pageKey=sales-search3-people-refinement&amp;contextId=60BC92C971D70515801E49D6842B0000&amp;requestId=213e8916-9cb5-4b36-946e-4a43666d9d98&amp;action=CLICK&amp;target=urn%3Ali%3AsalesLead%3A(-1%2C2966758)&amp;pageNumber=23&amp;targetEl=profilelink&amp;position=24&amp;trk=lss-serp-result-lead_photo</v>
      </c>
      <c r="AH1615" s="22" t="e">
        <f>VLOOKUP($G1615,Temp!$D:$F,AH$1,FALSE)</f>
        <v>#N/A</v>
      </c>
      <c r="AI1615" s="22" t="e">
        <f>VLOOKUP($G1615,Temp!$D:$F,AI$1,FALSE)</f>
        <v>#N/A</v>
      </c>
      <c r="AJ1615" s="22" t="e">
        <f>VLOOKUP($G1615,Temp!$D:$F,AJ$1,FALSE)</f>
        <v>#N/A</v>
      </c>
    </row>
    <row r="1616" spans="1:36" ht="16" x14ac:dyDescent="0.2">
      <c r="A1616" s="8" t="str">
        <f t="shared" si="25"/>
        <v>Sheila Kruesel Arrow Electronics</v>
      </c>
      <c r="B1616" s="8" t="s">
        <v>10613</v>
      </c>
      <c r="C1616" s="8" t="s">
        <v>10614</v>
      </c>
      <c r="D1616" s="8" t="s">
        <v>10615</v>
      </c>
      <c r="E1616" s="8" t="s">
        <v>10616</v>
      </c>
      <c r="F1616" s="8" t="s">
        <v>10617</v>
      </c>
      <c r="G1616" s="12" t="s">
        <v>10168</v>
      </c>
      <c r="H1616" s="22" t="str">
        <f>VLOOKUP($G1616,Temp!$A:$C,H$1,FALSE)</f>
        <v>Arrow.com</v>
      </c>
      <c r="I1616" s="22" t="e">
        <f>VLOOKUP($G1616,Temp!$A:$C,I$1,FALSE)</f>
        <v>#VALUE!</v>
      </c>
      <c r="J1616" s="22" t="e">
        <f>VLOOKUP($G1616,Temp!$A:$C,J$1,FALSE)</f>
        <v>#VALUE!</v>
      </c>
      <c r="K1616" s="22" t="e">
        <f>VLOOKUP($G1616,Temp!$A:$C,K$1,FALSE)</f>
        <v>#VALUE!</v>
      </c>
      <c r="L1616" s="22" t="e">
        <f>VLOOKUP($G1616,Temp!$A:$C,L$1,FALSE)</f>
        <v>#VALUE!</v>
      </c>
      <c r="M1616" s="22" t="e">
        <f>VLOOKUP($G1616,Temp!$A:$C,M$1,FALSE)</f>
        <v>#VALUE!</v>
      </c>
      <c r="N1616" s="22" t="e">
        <f>VLOOKUP($G1616,Temp!$A:$C,N$1,FALSE)</f>
        <v>#VALUE!</v>
      </c>
      <c r="O1616" s="22" t="e">
        <f>VLOOKUP($G1616,Temp!$A:$C,O$1,FALSE)</f>
        <v>#VALUE!</v>
      </c>
      <c r="P1616" s="22" t="e">
        <f>VLOOKUP($G1616,Temp!$A:$C,P$1,FALSE)</f>
        <v>#VALUE!</v>
      </c>
      <c r="Q1616" s="22" t="e">
        <f>VLOOKUP($G1616,Temp!$A:$C,Q$1,FALSE)</f>
        <v>#VALUE!</v>
      </c>
      <c r="R1616" s="22" t="e">
        <f>VLOOKUP($G1616,Temp!$A:$C,R$1,FALSE)</f>
        <v>#VALUE!</v>
      </c>
      <c r="S1616" s="22" t="e">
        <f>VLOOKUP($G1616,Temp!$A:$C,S$1,FALSE)</f>
        <v>#VALUE!</v>
      </c>
      <c r="T1616" s="22" t="e">
        <f>VLOOKUP($G1616,Temp!$A:$C,T$1,FALSE)</f>
        <v>#VALUE!</v>
      </c>
      <c r="U1616" s="22" t="e">
        <f>VLOOKUP($G1616,Temp!$A:$C,U$1,FALSE)</f>
        <v>#VALUE!</v>
      </c>
      <c r="V1616" s="22" t="e">
        <f>VLOOKUP($G1616,Temp!$A:$C,V$1,FALSE)</f>
        <v>#VALUE!</v>
      </c>
      <c r="W1616" s="22" t="e">
        <f>VLOOKUP($G1616,Temp!$A:$C,W$1,FALSE)</f>
        <v>#VALUE!</v>
      </c>
      <c r="X1616" s="22" t="e">
        <f>VLOOKUP($G1616,Temp!$A:$C,X$1,FALSE)</f>
        <v>#VALUE!</v>
      </c>
      <c r="Y1616" s="22">
        <f>VLOOKUP($G1616,Temp!$A:$C,Y$1,FALSE)</f>
        <v>239000</v>
      </c>
      <c r="Z1616" s="22">
        <f>VLOOKUP($G1616,Temp!$A:$C,Z$1,FALSE)</f>
        <v>90800</v>
      </c>
      <c r="AA1616" s="22" t="e">
        <f>VLOOKUP($A1616,Searches!$A:$H,AA$1,FALSE)</f>
        <v>#N/A</v>
      </c>
      <c r="AB1616" s="22" t="e">
        <f>VLOOKUP($A1616,Searches!$A:$H,AB$1,FALSE)</f>
        <v>#N/A</v>
      </c>
      <c r="AC1616" s="22" t="e">
        <f>VLOOKUP($A1616,Searches!$A:$H,AC$1,FALSE)</f>
        <v>#N/A</v>
      </c>
      <c r="AD1616" s="22" t="e">
        <f>VLOOKUP($A1616,Searches!$A:$H,AD$1,FALSE)</f>
        <v>#N/A</v>
      </c>
      <c r="AE1616" s="22" t="e">
        <f>VLOOKUP($A1616,Searches!$A:$H,AE$1,FALSE)</f>
        <v>#N/A</v>
      </c>
      <c r="AF1616" s="22" t="e">
        <f>VLOOKUP($A1616,Searches!$A:$H,AF$1,FALSE)</f>
        <v>#N/A</v>
      </c>
      <c r="AG1616" s="22" t="e">
        <f>VLOOKUP($A1616,Searches!$A:$H,AG$1,FALSE)</f>
        <v>#N/A</v>
      </c>
      <c r="AH1616" s="22" t="e">
        <f>VLOOKUP($G1616,Temp!$D:$F,AH$1,FALSE)</f>
        <v>#N/A</v>
      </c>
      <c r="AI1616" s="22" t="e">
        <f>VLOOKUP($G1616,Temp!$D:$F,AI$1,FALSE)</f>
        <v>#N/A</v>
      </c>
      <c r="AJ1616" s="22" t="e">
        <f>VLOOKUP($G1616,Temp!$D:$F,AJ$1,FALSE)</f>
        <v>#N/A</v>
      </c>
    </row>
    <row r="1617" spans="1:36" ht="16" x14ac:dyDescent="0.2">
      <c r="A1617" s="8" t="str">
        <f t="shared" si="25"/>
        <v>Mini Peiris Ambra Health</v>
      </c>
      <c r="B1617" s="8" t="s">
        <v>5216</v>
      </c>
      <c r="C1617" s="8" t="s">
        <v>10624</v>
      </c>
      <c r="D1617" s="8" t="s">
        <v>42</v>
      </c>
      <c r="E1617" s="8" t="s">
        <v>10625</v>
      </c>
      <c r="F1617" s="8" t="s">
        <v>10626</v>
      </c>
      <c r="G1617" s="12" t="s">
        <v>10173</v>
      </c>
      <c r="H1617" s="22" t="str">
        <f>VLOOKUP($G1617,Temp!$A:$C,H$1,FALSE)</f>
        <v>ambrahealth.com</v>
      </c>
      <c r="I1617" s="22" t="e">
        <f>VLOOKUP($G1617,Temp!$A:$C,I$1,FALSE)</f>
        <v>#VALUE!</v>
      </c>
      <c r="J1617" s="22" t="e">
        <f>VLOOKUP($G1617,Temp!$A:$C,J$1,FALSE)</f>
        <v>#VALUE!</v>
      </c>
      <c r="K1617" s="22" t="e">
        <f>VLOOKUP($G1617,Temp!$A:$C,K$1,FALSE)</f>
        <v>#VALUE!</v>
      </c>
      <c r="L1617" s="22" t="e">
        <f>VLOOKUP($G1617,Temp!$A:$C,L$1,FALSE)</f>
        <v>#VALUE!</v>
      </c>
      <c r="M1617" s="22" t="e">
        <f>VLOOKUP($G1617,Temp!$A:$C,M$1,FALSE)</f>
        <v>#VALUE!</v>
      </c>
      <c r="N1617" s="22" t="e">
        <f>VLOOKUP($G1617,Temp!$A:$C,N$1,FALSE)</f>
        <v>#VALUE!</v>
      </c>
      <c r="O1617" s="22" t="e">
        <f>VLOOKUP($G1617,Temp!$A:$C,O$1,FALSE)</f>
        <v>#VALUE!</v>
      </c>
      <c r="P1617" s="22" t="e">
        <f>VLOOKUP($G1617,Temp!$A:$C,P$1,FALSE)</f>
        <v>#VALUE!</v>
      </c>
      <c r="Q1617" s="22" t="e">
        <f>VLOOKUP($G1617,Temp!$A:$C,Q$1,FALSE)</f>
        <v>#VALUE!</v>
      </c>
      <c r="R1617" s="22" t="e">
        <f>VLOOKUP($G1617,Temp!$A:$C,R$1,FALSE)</f>
        <v>#VALUE!</v>
      </c>
      <c r="S1617" s="22" t="e">
        <f>VLOOKUP($G1617,Temp!$A:$C,S$1,FALSE)</f>
        <v>#VALUE!</v>
      </c>
      <c r="T1617" s="22" t="e">
        <f>VLOOKUP($G1617,Temp!$A:$C,T$1,FALSE)</f>
        <v>#VALUE!</v>
      </c>
      <c r="U1617" s="22" t="e">
        <f>VLOOKUP($G1617,Temp!$A:$C,U$1,FALSE)</f>
        <v>#VALUE!</v>
      </c>
      <c r="V1617" s="22" t="e">
        <f>VLOOKUP($G1617,Temp!$A:$C,V$1,FALSE)</f>
        <v>#VALUE!</v>
      </c>
      <c r="W1617" s="22" t="e">
        <f>VLOOKUP($G1617,Temp!$A:$C,W$1,FALSE)</f>
        <v>#VALUE!</v>
      </c>
      <c r="X1617" s="22" t="e">
        <f>VLOOKUP($G1617,Temp!$A:$C,X$1,FALSE)</f>
        <v>#VALUE!</v>
      </c>
      <c r="Y1617" s="22">
        <f>VLOOKUP($G1617,Temp!$A:$C,Y$1,FALSE)</f>
        <v>1700</v>
      </c>
      <c r="Z1617" s="22">
        <f>VLOOKUP($G1617,Temp!$A:$C,Z$1,FALSE)</f>
        <v>6900</v>
      </c>
      <c r="AA1617" s="22" t="str">
        <f>VLOOKUP($A1617,Searches!$A:$H,AA$1,FALSE)</f>
        <v>Mini Peiris</v>
      </c>
      <c r="AB1617" s="22" t="str">
        <f>VLOOKUP($A1617,Searches!$A:$H,AB$1,FALSE)</f>
        <v>Ambra Health</v>
      </c>
      <c r="AC1617" s="22" t="str">
        <f>VLOOKUP($A1617,Searches!$A:$H,AC$1,FALSE)</f>
        <v>Chief Marketing Officer</v>
      </c>
      <c r="AD1617" s="22" t="str">
        <f>VLOOKUP($A1617,Searches!$A:$H,AD$1,FALSE)</f>
        <v>2nd</v>
      </c>
      <c r="AE1617" s="22" t="str">
        <f>VLOOKUP($A1617,Searches!$A:$H,AE$1,FALSE)</f>
        <v/>
      </c>
      <c r="AF1617" s="22" t="str">
        <f>VLOOKUP($A1617,Searches!$A:$H,AF$1,FALSE)</f>
        <v>San Francisco Bay Area</v>
      </c>
      <c r="AG1617" s="22" t="str">
        <f>VLOOKUP($A1617,Searches!$A:$H,AG$1,FALSE)</f>
        <v>https://www.linkedin.com/sales/profile/2689855,omoi,NAME_SEARCH?moduleKey=peopleSearchResults&amp;pageKey=sales-search3-people-refinement&amp;contextId=60BC92C971D70515801E49D6842B0000&amp;requestId=4e86964a-9c4f-4e15-a2bf-e47d0990805b&amp;action=CLICK&amp;target=urn%3Ali%3AsalesLead%3A(-1%2C2689855)&amp;pageNumber=27&amp;targetEl=profilelink&amp;position=12&amp;trk=lss-serp-result-lead_photo</v>
      </c>
      <c r="AH1617" s="22" t="str">
        <f>VLOOKUP($G1617,Temp!$D:$F,AH$1,FALSE)</f>
        <v>ambrahealth.com</v>
      </c>
      <c r="AI1617" s="22">
        <f>VLOOKUP($G1617,Temp!$D:$F,AI$1,FALSE)</f>
        <v>0</v>
      </c>
      <c r="AJ1617" s="22" t="str">
        <f>VLOOKUP($G1617,Temp!$D:$F,AJ$1,FALSE)</f>
        <v>WordPress</v>
      </c>
    </row>
    <row r="1618" spans="1:36" ht="16" x14ac:dyDescent="0.2">
      <c r="A1618" s="8" t="str">
        <f t="shared" si="25"/>
        <v>Wayne Morris Skytap</v>
      </c>
      <c r="B1618" s="8" t="s">
        <v>338</v>
      </c>
      <c r="C1618" s="8" t="s">
        <v>6905</v>
      </c>
      <c r="D1618" s="8" t="s">
        <v>42</v>
      </c>
      <c r="E1618" s="8" t="s">
        <v>6906</v>
      </c>
      <c r="F1618" s="8" t="s">
        <v>6907</v>
      </c>
      <c r="G1618" s="12" t="s">
        <v>6908</v>
      </c>
      <c r="H1618" s="22" t="str">
        <f>VLOOKUP($G1618,Temp!$A:$C,H$1,FALSE)</f>
        <v>skytap.com</v>
      </c>
      <c r="I1618" s="22" t="e">
        <f>VLOOKUP($G1618,Temp!$A:$C,I$1,FALSE)</f>
        <v>#VALUE!</v>
      </c>
      <c r="J1618" s="22" t="e">
        <f>VLOOKUP($G1618,Temp!$A:$C,J$1,FALSE)</f>
        <v>#VALUE!</v>
      </c>
      <c r="K1618" s="22" t="e">
        <f>VLOOKUP($G1618,Temp!$A:$C,K$1,FALSE)</f>
        <v>#VALUE!</v>
      </c>
      <c r="L1618" s="22" t="e">
        <f>VLOOKUP($G1618,Temp!$A:$C,L$1,FALSE)</f>
        <v>#VALUE!</v>
      </c>
      <c r="M1618" s="22" t="e">
        <f>VLOOKUP($G1618,Temp!$A:$C,M$1,FALSE)</f>
        <v>#VALUE!</v>
      </c>
      <c r="N1618" s="22" t="e">
        <f>VLOOKUP($G1618,Temp!$A:$C,N$1,FALSE)</f>
        <v>#VALUE!</v>
      </c>
      <c r="O1618" s="22" t="e">
        <f>VLOOKUP($G1618,Temp!$A:$C,O$1,FALSE)</f>
        <v>#VALUE!</v>
      </c>
      <c r="P1618" s="22" t="e">
        <f>VLOOKUP($G1618,Temp!$A:$C,P$1,FALSE)</f>
        <v>#VALUE!</v>
      </c>
      <c r="Q1618" s="22" t="e">
        <f>VLOOKUP($G1618,Temp!$A:$C,Q$1,FALSE)</f>
        <v>#VALUE!</v>
      </c>
      <c r="R1618" s="22" t="e">
        <f>VLOOKUP($G1618,Temp!$A:$C,R$1,FALSE)</f>
        <v>#VALUE!</v>
      </c>
      <c r="S1618" s="22" t="e">
        <f>VLOOKUP($G1618,Temp!$A:$C,S$1,FALSE)</f>
        <v>#VALUE!</v>
      </c>
      <c r="T1618" s="22" t="e">
        <f>VLOOKUP($G1618,Temp!$A:$C,T$1,FALSE)</f>
        <v>#VALUE!</v>
      </c>
      <c r="U1618" s="22" t="e">
        <f>VLOOKUP($G1618,Temp!$A:$C,U$1,FALSE)</f>
        <v>#VALUE!</v>
      </c>
      <c r="V1618" s="22" t="e">
        <f>VLOOKUP($G1618,Temp!$A:$C,V$1,FALSE)</f>
        <v>#VALUE!</v>
      </c>
      <c r="W1618" s="22" t="e">
        <f>VLOOKUP($G1618,Temp!$A:$C,W$1,FALSE)</f>
        <v>#VALUE!</v>
      </c>
      <c r="X1618" s="22" t="e">
        <f>VLOOKUP($G1618,Temp!$A:$C,X$1,FALSE)</f>
        <v>#VALUE!</v>
      </c>
      <c r="Y1618" s="22">
        <f>VLOOKUP($G1618,Temp!$A:$C,Y$1,FALSE)</f>
        <v>5200</v>
      </c>
      <c r="Z1618" s="22">
        <f>VLOOKUP($G1618,Temp!$A:$C,Z$1,FALSE)</f>
        <v>1700</v>
      </c>
      <c r="AA1618" s="22" t="str">
        <f>VLOOKUP($A1618,Searches!$A:$H,AA$1,FALSE)</f>
        <v>Wayne Morris</v>
      </c>
      <c r="AB1618" s="22" t="str">
        <f>VLOOKUP($A1618,Searches!$A:$H,AB$1,FALSE)</f>
        <v>Skytap</v>
      </c>
      <c r="AC1618" s="22" t="str">
        <f>VLOOKUP($A1618,Searches!$A:$H,AC$1,FALSE)</f>
        <v>Chief Marketing Officer</v>
      </c>
      <c r="AD1618" s="22" t="str">
        <f>VLOOKUP($A1618,Searches!$A:$H,AD$1,FALSE)</f>
        <v>2nd</v>
      </c>
      <c r="AE1618" s="22" t="str">
        <f>VLOOKUP($A1618,Searches!$A:$H,AE$1,FALSE)</f>
        <v>Open link</v>
      </c>
      <c r="AF1618" s="22" t="str">
        <f>VLOOKUP($A1618,Searches!$A:$H,AF$1,FALSE)</f>
        <v>Greater Seattle Area</v>
      </c>
      <c r="AG1618" s="22" t="str">
        <f>VLOOKUP($A1618,Searches!$A:$H,AG$1,FALSE)</f>
        <v>https://www.linkedin.com/sales/profile/5439238,Ig7i,NAME_SEARCH?moduleKey=peopleSearchResults&amp;pageKey=sales-search3-people-refinement&amp;contextId=60BC92C971D70515801E49D6842B0000&amp;requestId=4e86964a-9c4f-4e15-a2bf-e47d0990805b&amp;action=CLICK&amp;target=urn%3Ali%3AsalesLead%3A(-1%2C5439238)&amp;pageNumber=27&amp;targetEl=profilelink&amp;position=13&amp;trk=lss-serp-result-lead_photo</v>
      </c>
      <c r="AH1618" s="22" t="str">
        <f>VLOOKUP($G1618,Temp!$D:$F,AH$1,FALSE)</f>
        <v>skytap.com</v>
      </c>
      <c r="AI1618" s="22" t="str">
        <f>VLOOKUP($G1618,Temp!$D:$F,AI$1,FALSE)</f>
        <v>Marketo</v>
      </c>
      <c r="AJ1618" s="22" t="str">
        <f>VLOOKUP($G1618,Temp!$D:$F,AJ$1,FALSE)</f>
        <v>WordPress</v>
      </c>
    </row>
    <row r="1619" spans="1:36" ht="16" x14ac:dyDescent="0.2">
      <c r="A1619" s="8" t="str">
        <f t="shared" si="25"/>
        <v>Jim Rogers Hobsons</v>
      </c>
      <c r="B1619" s="8" t="s">
        <v>398</v>
      </c>
      <c r="C1619" s="8" t="s">
        <v>2820</v>
      </c>
      <c r="D1619" s="8" t="s">
        <v>42</v>
      </c>
      <c r="E1619" s="8" t="s">
        <v>8052</v>
      </c>
      <c r="F1619" s="8" t="s">
        <v>8053</v>
      </c>
      <c r="G1619" s="12" t="s">
        <v>8054</v>
      </c>
      <c r="H1619" s="22" t="str">
        <f>VLOOKUP($G1619,Temp!$A:$C,H$1,FALSE)</f>
        <v>hobsons.com</v>
      </c>
      <c r="I1619" s="22" t="e">
        <f>VLOOKUP($G1619,Temp!$A:$C,I$1,FALSE)</f>
        <v>#VALUE!</v>
      </c>
      <c r="J1619" s="22" t="e">
        <f>VLOOKUP($G1619,Temp!$A:$C,J$1,FALSE)</f>
        <v>#VALUE!</v>
      </c>
      <c r="K1619" s="22" t="e">
        <f>VLOOKUP($G1619,Temp!$A:$C,K$1,FALSE)</f>
        <v>#VALUE!</v>
      </c>
      <c r="L1619" s="22" t="e">
        <f>VLOOKUP($G1619,Temp!$A:$C,L$1,FALSE)</f>
        <v>#VALUE!</v>
      </c>
      <c r="M1619" s="22" t="e">
        <f>VLOOKUP($G1619,Temp!$A:$C,M$1,FALSE)</f>
        <v>#VALUE!</v>
      </c>
      <c r="N1619" s="22" t="e">
        <f>VLOOKUP($G1619,Temp!$A:$C,N$1,FALSE)</f>
        <v>#VALUE!</v>
      </c>
      <c r="O1619" s="22" t="e">
        <f>VLOOKUP($G1619,Temp!$A:$C,O$1,FALSE)</f>
        <v>#VALUE!</v>
      </c>
      <c r="P1619" s="22" t="e">
        <f>VLOOKUP($G1619,Temp!$A:$C,P$1,FALSE)</f>
        <v>#VALUE!</v>
      </c>
      <c r="Q1619" s="22" t="e">
        <f>VLOOKUP($G1619,Temp!$A:$C,Q$1,FALSE)</f>
        <v>#VALUE!</v>
      </c>
      <c r="R1619" s="22" t="e">
        <f>VLOOKUP($G1619,Temp!$A:$C,R$1,FALSE)</f>
        <v>#VALUE!</v>
      </c>
      <c r="S1619" s="22" t="e">
        <f>VLOOKUP($G1619,Temp!$A:$C,S$1,FALSE)</f>
        <v>#VALUE!</v>
      </c>
      <c r="T1619" s="22" t="e">
        <f>VLOOKUP($G1619,Temp!$A:$C,T$1,FALSE)</f>
        <v>#VALUE!</v>
      </c>
      <c r="U1619" s="22" t="e">
        <f>VLOOKUP($G1619,Temp!$A:$C,U$1,FALSE)</f>
        <v>#VALUE!</v>
      </c>
      <c r="V1619" s="22" t="e">
        <f>VLOOKUP($G1619,Temp!$A:$C,V$1,FALSE)</f>
        <v>#VALUE!</v>
      </c>
      <c r="W1619" s="22" t="e">
        <f>VLOOKUP($G1619,Temp!$A:$C,W$1,FALSE)</f>
        <v>#VALUE!</v>
      </c>
      <c r="X1619" s="22" t="e">
        <f>VLOOKUP($G1619,Temp!$A:$C,X$1,FALSE)</f>
        <v>#VALUE!</v>
      </c>
      <c r="Y1619" s="22">
        <f>VLOOKUP($G1619,Temp!$A:$C,Y$1,FALSE)</f>
        <v>8900</v>
      </c>
      <c r="Z1619" s="22">
        <f>VLOOKUP($G1619,Temp!$A:$C,Z$1,FALSE)</f>
        <v>640</v>
      </c>
      <c r="AA1619" s="22" t="str">
        <f>VLOOKUP($A1619,Searches!$A:$H,AA$1,FALSE)</f>
        <v>Jim Rogers</v>
      </c>
      <c r="AB1619" s="22" t="str">
        <f>VLOOKUP($A1619,Searches!$A:$H,AB$1,FALSE)</f>
        <v>Hobsons</v>
      </c>
      <c r="AC1619" s="22" t="str">
        <f>VLOOKUP($A1619,Searches!$A:$H,AC$1,FALSE)</f>
        <v>Chief Marketing Officer</v>
      </c>
      <c r="AD1619" s="22" t="str">
        <f>VLOOKUP($A1619,Searches!$A:$H,AD$1,FALSE)</f>
        <v>2nd</v>
      </c>
      <c r="AE1619" s="22" t="str">
        <f>VLOOKUP($A1619,Searches!$A:$H,AE$1,FALSE)</f>
        <v>Open link</v>
      </c>
      <c r="AF1619" s="22" t="str">
        <f>VLOOKUP($A1619,Searches!$A:$H,AF$1,FALSE)</f>
        <v>Washington D.C. Metro Area</v>
      </c>
      <c r="AG1619" s="22" t="str">
        <f>VLOOKUP($A1619,Searches!$A:$H,AG$1,FALSE)</f>
        <v>https://www.linkedin.com/sales/profile/301790,UZdh,NAME_SEARCH?moduleKey=peopleSearchResults&amp;pageKey=sales-search3-people-refinement&amp;contextId=60BC92C971D70515801E49D6842B0000&amp;requestId=213e8916-9cb5-4b36-946e-4a43666d9d98&amp;action=CLICK&amp;target=urn%3Ali%3AsalesLead%3A(-1%2C301790)&amp;pageNumber=23&amp;targetEl=profilelink&amp;position=11&amp;trk=lss-serp-result-lead_photo</v>
      </c>
      <c r="AH1619" s="22" t="str">
        <f>VLOOKUP($G1619,Temp!$D:$F,AH$1,FALSE)</f>
        <v>hobsons.com</v>
      </c>
      <c r="AI1619" s="22" t="str">
        <f>VLOOKUP($G1619,Temp!$D:$F,AI$1,FALSE)</f>
        <v>Eloqua</v>
      </c>
      <c r="AJ1619" s="22" t="str">
        <f>VLOOKUP($G1619,Temp!$D:$F,AJ$1,FALSE)</f>
        <v>WordPress</v>
      </c>
    </row>
    <row r="1620" spans="1:36" ht="16" x14ac:dyDescent="0.2">
      <c r="A1620" s="8" t="str">
        <f t="shared" si="25"/>
        <v>Niandong Wang OKLink</v>
      </c>
      <c r="B1620" s="8" t="s">
        <v>10631</v>
      </c>
      <c r="C1620" s="8" t="s">
        <v>1948</v>
      </c>
      <c r="D1620" s="8" t="s">
        <v>10632</v>
      </c>
      <c r="E1620" s="8" t="s">
        <v>10633</v>
      </c>
      <c r="F1620" s="8" t="s">
        <v>10634</v>
      </c>
      <c r="G1620" s="12" t="s">
        <v>10188</v>
      </c>
      <c r="H1620" s="22" t="str">
        <f>VLOOKUP($G1620,Temp!$A:$C,H$1,FALSE)</f>
        <v>oklink.com</v>
      </c>
      <c r="I1620" s="22" t="e">
        <f>VLOOKUP($G1620,Temp!$A:$C,I$1,FALSE)</f>
        <v>#VALUE!</v>
      </c>
      <c r="J1620" s="22" t="e">
        <f>VLOOKUP($G1620,Temp!$A:$C,J$1,FALSE)</f>
        <v>#VALUE!</v>
      </c>
      <c r="K1620" s="22" t="e">
        <f>VLOOKUP($G1620,Temp!$A:$C,K$1,FALSE)</f>
        <v>#VALUE!</v>
      </c>
      <c r="L1620" s="22" t="e">
        <f>VLOOKUP($G1620,Temp!$A:$C,L$1,FALSE)</f>
        <v>#VALUE!</v>
      </c>
      <c r="M1620" s="22" t="e">
        <f>VLOOKUP($G1620,Temp!$A:$C,M$1,FALSE)</f>
        <v>#VALUE!</v>
      </c>
      <c r="N1620" s="22" t="e">
        <f>VLOOKUP($G1620,Temp!$A:$C,N$1,FALSE)</f>
        <v>#VALUE!</v>
      </c>
      <c r="O1620" s="22" t="e">
        <f>VLOOKUP($G1620,Temp!$A:$C,O$1,FALSE)</f>
        <v>#VALUE!</v>
      </c>
      <c r="P1620" s="22" t="e">
        <f>VLOOKUP($G1620,Temp!$A:$C,P$1,FALSE)</f>
        <v>#VALUE!</v>
      </c>
      <c r="Q1620" s="22" t="e">
        <f>VLOOKUP($G1620,Temp!$A:$C,Q$1,FALSE)</f>
        <v>#VALUE!</v>
      </c>
      <c r="R1620" s="22" t="e">
        <f>VLOOKUP($G1620,Temp!$A:$C,R$1,FALSE)</f>
        <v>#VALUE!</v>
      </c>
      <c r="S1620" s="22" t="e">
        <f>VLOOKUP($G1620,Temp!$A:$C,S$1,FALSE)</f>
        <v>#VALUE!</v>
      </c>
      <c r="T1620" s="22" t="e">
        <f>VLOOKUP($G1620,Temp!$A:$C,T$1,FALSE)</f>
        <v>#VALUE!</v>
      </c>
      <c r="U1620" s="22" t="e">
        <f>VLOOKUP($G1620,Temp!$A:$C,U$1,FALSE)</f>
        <v>#VALUE!</v>
      </c>
      <c r="V1620" s="22" t="e">
        <f>VLOOKUP($G1620,Temp!$A:$C,V$1,FALSE)</f>
        <v>#VALUE!</v>
      </c>
      <c r="W1620" s="22" t="e">
        <f>VLOOKUP($G1620,Temp!$A:$C,W$1,FALSE)</f>
        <v>#VALUE!</v>
      </c>
      <c r="X1620" s="22" t="e">
        <f>VLOOKUP($G1620,Temp!$A:$C,X$1,FALSE)</f>
        <v>#VALUE!</v>
      </c>
      <c r="Y1620" s="22">
        <f>VLOOKUP($G1620,Temp!$A:$C,Y$1,FALSE)</f>
        <v>0</v>
      </c>
      <c r="Z1620" s="22">
        <f>VLOOKUP($G1620,Temp!$A:$C,Z$1,FALSE)</f>
        <v>0</v>
      </c>
      <c r="AA1620" s="22" t="e">
        <f>VLOOKUP($A1620,Searches!$A:$H,AA$1,FALSE)</f>
        <v>#N/A</v>
      </c>
      <c r="AB1620" s="22" t="e">
        <f>VLOOKUP($A1620,Searches!$A:$H,AB$1,FALSE)</f>
        <v>#N/A</v>
      </c>
      <c r="AC1620" s="22" t="e">
        <f>VLOOKUP($A1620,Searches!$A:$H,AC$1,FALSE)</f>
        <v>#N/A</v>
      </c>
      <c r="AD1620" s="22" t="e">
        <f>VLOOKUP($A1620,Searches!$A:$H,AD$1,FALSE)</f>
        <v>#N/A</v>
      </c>
      <c r="AE1620" s="22" t="e">
        <f>VLOOKUP($A1620,Searches!$A:$H,AE$1,FALSE)</f>
        <v>#N/A</v>
      </c>
      <c r="AF1620" s="22" t="e">
        <f>VLOOKUP($A1620,Searches!$A:$H,AF$1,FALSE)</f>
        <v>#N/A</v>
      </c>
      <c r="AG1620" s="22" t="e">
        <f>VLOOKUP($A1620,Searches!$A:$H,AG$1,FALSE)</f>
        <v>#N/A</v>
      </c>
      <c r="AH1620" s="22" t="e">
        <f>VLOOKUP($G1620,Temp!$D:$F,AH$1,FALSE)</f>
        <v>#N/A</v>
      </c>
      <c r="AI1620" s="22" t="e">
        <f>VLOOKUP($G1620,Temp!$D:$F,AI$1,FALSE)</f>
        <v>#N/A</v>
      </c>
      <c r="AJ1620" s="22" t="e">
        <f>VLOOKUP($G1620,Temp!$D:$F,AJ$1,FALSE)</f>
        <v>#N/A</v>
      </c>
    </row>
    <row r="1621" spans="1:36" ht="16" x14ac:dyDescent="0.2">
      <c r="A1621" s="8" t="str">
        <f t="shared" si="25"/>
        <v>Jim Melvin SevOne</v>
      </c>
      <c r="B1621" s="8" t="s">
        <v>398</v>
      </c>
      <c r="C1621" s="8" t="s">
        <v>10640</v>
      </c>
      <c r="D1621" s="8" t="s">
        <v>10641</v>
      </c>
      <c r="E1621" s="8" t="s">
        <v>10642</v>
      </c>
      <c r="F1621" s="8" t="s">
        <v>895</v>
      </c>
      <c r="G1621" s="12" t="s">
        <v>896</v>
      </c>
      <c r="H1621" s="22" t="str">
        <f>VLOOKUP($G1621,Temp!$A:$C,H$1,FALSE)</f>
        <v>sevone.com</v>
      </c>
      <c r="I1621" s="22" t="e">
        <f>VLOOKUP($G1621,Temp!$A:$C,I$1,FALSE)</f>
        <v>#VALUE!</v>
      </c>
      <c r="J1621" s="22" t="e">
        <f>VLOOKUP($G1621,Temp!$A:$C,J$1,FALSE)</f>
        <v>#VALUE!</v>
      </c>
      <c r="K1621" s="22" t="e">
        <f>VLOOKUP($G1621,Temp!$A:$C,K$1,FALSE)</f>
        <v>#VALUE!</v>
      </c>
      <c r="L1621" s="22" t="e">
        <f>VLOOKUP($G1621,Temp!$A:$C,L$1,FALSE)</f>
        <v>#VALUE!</v>
      </c>
      <c r="M1621" s="22" t="e">
        <f>VLOOKUP($G1621,Temp!$A:$C,M$1,FALSE)</f>
        <v>#VALUE!</v>
      </c>
      <c r="N1621" s="22" t="e">
        <f>VLOOKUP($G1621,Temp!$A:$C,N$1,FALSE)</f>
        <v>#VALUE!</v>
      </c>
      <c r="O1621" s="22" t="e">
        <f>VLOOKUP($G1621,Temp!$A:$C,O$1,FALSE)</f>
        <v>#VALUE!</v>
      </c>
      <c r="P1621" s="22" t="e">
        <f>VLOOKUP($G1621,Temp!$A:$C,P$1,FALSE)</f>
        <v>#VALUE!</v>
      </c>
      <c r="Q1621" s="22" t="e">
        <f>VLOOKUP($G1621,Temp!$A:$C,Q$1,FALSE)</f>
        <v>#VALUE!</v>
      </c>
      <c r="R1621" s="22" t="e">
        <f>VLOOKUP($G1621,Temp!$A:$C,R$1,FALSE)</f>
        <v>#VALUE!</v>
      </c>
      <c r="S1621" s="22" t="e">
        <f>VLOOKUP($G1621,Temp!$A:$C,S$1,FALSE)</f>
        <v>#VALUE!</v>
      </c>
      <c r="T1621" s="22" t="e">
        <f>VLOOKUP($G1621,Temp!$A:$C,T$1,FALSE)</f>
        <v>#VALUE!</v>
      </c>
      <c r="U1621" s="22" t="e">
        <f>VLOOKUP($G1621,Temp!$A:$C,U$1,FALSE)</f>
        <v>#VALUE!</v>
      </c>
      <c r="V1621" s="22" t="e">
        <f>VLOOKUP($G1621,Temp!$A:$C,V$1,FALSE)</f>
        <v>#VALUE!</v>
      </c>
      <c r="W1621" s="22" t="e">
        <f>VLOOKUP($G1621,Temp!$A:$C,W$1,FALSE)</f>
        <v>#VALUE!</v>
      </c>
      <c r="X1621" s="22" t="e">
        <f>VLOOKUP($G1621,Temp!$A:$C,X$1,FALSE)</f>
        <v>#VALUE!</v>
      </c>
      <c r="Y1621" s="22">
        <f>VLOOKUP($G1621,Temp!$A:$C,Y$1,FALSE)</f>
        <v>49200</v>
      </c>
      <c r="Z1621" s="22">
        <f>VLOOKUP($G1621,Temp!$A:$C,Z$1,FALSE)</f>
        <v>9</v>
      </c>
      <c r="AA1621" s="22" t="e">
        <f>VLOOKUP($A1621,Searches!$A:$H,AA$1,FALSE)</f>
        <v>#N/A</v>
      </c>
      <c r="AB1621" s="22" t="e">
        <f>VLOOKUP($A1621,Searches!$A:$H,AB$1,FALSE)</f>
        <v>#N/A</v>
      </c>
      <c r="AC1621" s="22" t="e">
        <f>VLOOKUP($A1621,Searches!$A:$H,AC$1,FALSE)</f>
        <v>#N/A</v>
      </c>
      <c r="AD1621" s="22" t="e">
        <f>VLOOKUP($A1621,Searches!$A:$H,AD$1,FALSE)</f>
        <v>#N/A</v>
      </c>
      <c r="AE1621" s="22" t="e">
        <f>VLOOKUP($A1621,Searches!$A:$H,AE$1,FALSE)</f>
        <v>#N/A</v>
      </c>
      <c r="AF1621" s="22" t="e">
        <f>VLOOKUP($A1621,Searches!$A:$H,AF$1,FALSE)</f>
        <v>#N/A</v>
      </c>
      <c r="AG1621" s="22" t="e">
        <f>VLOOKUP($A1621,Searches!$A:$H,AG$1,FALSE)</f>
        <v>#N/A</v>
      </c>
      <c r="AH1621" s="22" t="str">
        <f>VLOOKUP($G1621,Temp!$D:$F,AH$1,FALSE)</f>
        <v>sevone.com</v>
      </c>
      <c r="AI1621" s="22" t="str">
        <f>VLOOKUP($G1621,Temp!$D:$F,AI$1,FALSE)</f>
        <v>Marketo</v>
      </c>
      <c r="AJ1621" s="22" t="str">
        <f>VLOOKUP($G1621,Temp!$D:$F,AJ$1,FALSE)</f>
        <v>Drupal</v>
      </c>
    </row>
    <row r="1622" spans="1:36" ht="16" x14ac:dyDescent="0.2">
      <c r="A1622" s="8" t="str">
        <f t="shared" si="25"/>
        <v>Anna-Christina Douglas Quartet Health</v>
      </c>
      <c r="B1622" s="8" t="s">
        <v>8176</v>
      </c>
      <c r="C1622" s="8" t="s">
        <v>8177</v>
      </c>
      <c r="D1622" s="8" t="s">
        <v>42</v>
      </c>
      <c r="E1622" s="8" t="s">
        <v>8178</v>
      </c>
      <c r="F1622" s="8" t="s">
        <v>8179</v>
      </c>
      <c r="G1622" s="12" t="s">
        <v>8180</v>
      </c>
      <c r="H1622" s="22" t="str">
        <f>VLOOKUP($G1622,Temp!$A:$C,H$1,FALSE)</f>
        <v>quartethealth.com</v>
      </c>
      <c r="I1622" s="22" t="e">
        <f>VLOOKUP($G1622,Temp!$A:$C,I$1,FALSE)</f>
        <v>#VALUE!</v>
      </c>
      <c r="J1622" s="22" t="e">
        <f>VLOOKUP($G1622,Temp!$A:$C,J$1,FALSE)</f>
        <v>#VALUE!</v>
      </c>
      <c r="K1622" s="22" t="e">
        <f>VLOOKUP($G1622,Temp!$A:$C,K$1,FALSE)</f>
        <v>#VALUE!</v>
      </c>
      <c r="L1622" s="22" t="e">
        <f>VLOOKUP($G1622,Temp!$A:$C,L$1,FALSE)</f>
        <v>#VALUE!</v>
      </c>
      <c r="M1622" s="22" t="e">
        <f>VLOOKUP($G1622,Temp!$A:$C,M$1,FALSE)</f>
        <v>#VALUE!</v>
      </c>
      <c r="N1622" s="22" t="e">
        <f>VLOOKUP($G1622,Temp!$A:$C,N$1,FALSE)</f>
        <v>#VALUE!</v>
      </c>
      <c r="O1622" s="22" t="e">
        <f>VLOOKUP($G1622,Temp!$A:$C,O$1,FALSE)</f>
        <v>#VALUE!</v>
      </c>
      <c r="P1622" s="22" t="e">
        <f>VLOOKUP($G1622,Temp!$A:$C,P$1,FALSE)</f>
        <v>#VALUE!</v>
      </c>
      <c r="Q1622" s="22" t="e">
        <f>VLOOKUP($G1622,Temp!$A:$C,Q$1,FALSE)</f>
        <v>#VALUE!</v>
      </c>
      <c r="R1622" s="22" t="e">
        <f>VLOOKUP($G1622,Temp!$A:$C,R$1,FALSE)</f>
        <v>#VALUE!</v>
      </c>
      <c r="S1622" s="22" t="e">
        <f>VLOOKUP($G1622,Temp!$A:$C,S$1,FALSE)</f>
        <v>#VALUE!</v>
      </c>
      <c r="T1622" s="22" t="e">
        <f>VLOOKUP($G1622,Temp!$A:$C,T$1,FALSE)</f>
        <v>#VALUE!</v>
      </c>
      <c r="U1622" s="22" t="e">
        <f>VLOOKUP($G1622,Temp!$A:$C,U$1,FALSE)</f>
        <v>#VALUE!</v>
      </c>
      <c r="V1622" s="22" t="e">
        <f>VLOOKUP($G1622,Temp!$A:$C,V$1,FALSE)</f>
        <v>#VALUE!</v>
      </c>
      <c r="W1622" s="22" t="e">
        <f>VLOOKUP($G1622,Temp!$A:$C,W$1,FALSE)</f>
        <v>#VALUE!</v>
      </c>
      <c r="X1622" s="22" t="e">
        <f>VLOOKUP($G1622,Temp!$A:$C,X$1,FALSE)</f>
        <v>#VALUE!</v>
      </c>
      <c r="Y1622" s="22">
        <f>VLOOKUP($G1622,Temp!$A:$C,Y$1,FALSE)</f>
        <v>0</v>
      </c>
      <c r="Z1622" s="22">
        <f>VLOOKUP($G1622,Temp!$A:$C,Z$1,FALSE)</f>
        <v>0</v>
      </c>
      <c r="AA1622" s="22" t="str">
        <f>VLOOKUP($A1622,Searches!$A:$H,AA$1,FALSE)</f>
        <v>Anna-Christina Douglas</v>
      </c>
      <c r="AB1622" s="22" t="str">
        <f>VLOOKUP($A1622,Searches!$A:$H,AB$1,FALSE)</f>
        <v>Quartet Health</v>
      </c>
      <c r="AC1622" s="22" t="str">
        <f>VLOOKUP($A1622,Searches!$A:$H,AC$1,FALSE)</f>
        <v>Chief Marketing Officer</v>
      </c>
      <c r="AD1622" s="22" t="str">
        <f>VLOOKUP($A1622,Searches!$A:$H,AD$1,FALSE)</f>
        <v>2nd</v>
      </c>
      <c r="AE1622" s="22" t="str">
        <f>VLOOKUP($A1622,Searches!$A:$H,AE$1,FALSE)</f>
        <v/>
      </c>
      <c r="AF1622" s="22" t="str">
        <f>VLOOKUP($A1622,Searches!$A:$H,AF$1,FALSE)</f>
        <v>Greater New York City Area</v>
      </c>
      <c r="AG1622" s="22" t="str">
        <f>VLOOKUP($A1622,Searches!$A:$H,AG$1,FALSE)</f>
        <v>https://www.linkedin.com/sales/profile/11796373,FvP8,NAME_SEARCH?moduleKey=peopleSearchResults&amp;pageKey=sales-search3-people-refinement&amp;contextId=60BC92C971D70515801E49D6842B0000&amp;requestId=4e86964a-9c4f-4e15-a2bf-e47d0990805b&amp;action=CLICK&amp;target=urn%3Ali%3AsalesLead%3A(-1%2C11796373)&amp;pageNumber=27&amp;targetEl=profilelink&amp;position=11&amp;trk=lss-serp-result-lead_photo</v>
      </c>
      <c r="AH1622" s="22" t="str">
        <f>VLOOKUP($G1622,Temp!$D:$F,AH$1,FALSE)</f>
        <v>quartethealth.com</v>
      </c>
      <c r="AI1622" s="22" t="str">
        <f>VLOOKUP($G1622,Temp!$D:$F,AI$1,FALSE)</f>
        <v>Pardot</v>
      </c>
      <c r="AJ1622" s="22" t="str">
        <f>VLOOKUP($G1622,Temp!$D:$F,AJ$1,FALSE)</f>
        <v>Drupal</v>
      </c>
    </row>
    <row r="1623" spans="1:36" ht="16" x14ac:dyDescent="0.2">
      <c r="A1623" s="8" t="str">
        <f t="shared" si="25"/>
        <v>Adam Eberle OverDrive, Inc.</v>
      </c>
      <c r="B1623" s="8" t="s">
        <v>136</v>
      </c>
      <c r="C1623" s="8" t="s">
        <v>10645</v>
      </c>
      <c r="D1623" s="8" t="s">
        <v>3547</v>
      </c>
      <c r="E1623" s="8" t="s">
        <v>10646</v>
      </c>
      <c r="F1623" s="8" t="s">
        <v>10647</v>
      </c>
      <c r="G1623" s="12" t="s">
        <v>10209</v>
      </c>
      <c r="H1623" s="22" t="str">
        <f>VLOOKUP($G1623,Temp!$A:$C,H$1,FALSE)</f>
        <v>overdrive.com</v>
      </c>
      <c r="I1623" s="22" t="e">
        <f>VLOOKUP($G1623,Temp!$A:$C,I$1,FALSE)</f>
        <v>#VALUE!</v>
      </c>
      <c r="J1623" s="22" t="e">
        <f>VLOOKUP($G1623,Temp!$A:$C,J$1,FALSE)</f>
        <v>#VALUE!</v>
      </c>
      <c r="K1623" s="22" t="e">
        <f>VLOOKUP($G1623,Temp!$A:$C,K$1,FALSE)</f>
        <v>#VALUE!</v>
      </c>
      <c r="L1623" s="22" t="e">
        <f>VLOOKUP($G1623,Temp!$A:$C,L$1,FALSE)</f>
        <v>#VALUE!</v>
      </c>
      <c r="M1623" s="22" t="e">
        <f>VLOOKUP($G1623,Temp!$A:$C,M$1,FALSE)</f>
        <v>#VALUE!</v>
      </c>
      <c r="N1623" s="22" t="e">
        <f>VLOOKUP($G1623,Temp!$A:$C,N$1,FALSE)</f>
        <v>#VALUE!</v>
      </c>
      <c r="O1623" s="22" t="e">
        <f>VLOOKUP($G1623,Temp!$A:$C,O$1,FALSE)</f>
        <v>#VALUE!</v>
      </c>
      <c r="P1623" s="22" t="e">
        <f>VLOOKUP($G1623,Temp!$A:$C,P$1,FALSE)</f>
        <v>#VALUE!</v>
      </c>
      <c r="Q1623" s="22" t="e">
        <f>VLOOKUP($G1623,Temp!$A:$C,Q$1,FALSE)</f>
        <v>#VALUE!</v>
      </c>
      <c r="R1623" s="22" t="e">
        <f>VLOOKUP($G1623,Temp!$A:$C,R$1,FALSE)</f>
        <v>#VALUE!</v>
      </c>
      <c r="S1623" s="22" t="e">
        <f>VLOOKUP($G1623,Temp!$A:$C,S$1,FALSE)</f>
        <v>#VALUE!</v>
      </c>
      <c r="T1623" s="22" t="e">
        <f>VLOOKUP($G1623,Temp!$A:$C,T$1,FALSE)</f>
        <v>#VALUE!</v>
      </c>
      <c r="U1623" s="22" t="e">
        <f>VLOOKUP($G1623,Temp!$A:$C,U$1,FALSE)</f>
        <v>#VALUE!</v>
      </c>
      <c r="V1623" s="22" t="e">
        <f>VLOOKUP($G1623,Temp!$A:$C,V$1,FALSE)</f>
        <v>#VALUE!</v>
      </c>
      <c r="W1623" s="22" t="e">
        <f>VLOOKUP($G1623,Temp!$A:$C,W$1,FALSE)</f>
        <v>#VALUE!</v>
      </c>
      <c r="X1623" s="22" t="e">
        <f>VLOOKUP($G1623,Temp!$A:$C,X$1,FALSE)</f>
        <v>#VALUE!</v>
      </c>
      <c r="Y1623" s="22">
        <f>VLOOKUP($G1623,Temp!$A:$C,Y$1,FALSE)</f>
        <v>0</v>
      </c>
      <c r="Z1623" s="22">
        <f>VLOOKUP($G1623,Temp!$A:$C,Z$1,FALSE)</f>
        <v>0</v>
      </c>
      <c r="AA1623" s="22" t="e">
        <f>VLOOKUP($A1623,Searches!$A:$H,AA$1,FALSE)</f>
        <v>#N/A</v>
      </c>
      <c r="AB1623" s="22" t="e">
        <f>VLOOKUP($A1623,Searches!$A:$H,AB$1,FALSE)</f>
        <v>#N/A</v>
      </c>
      <c r="AC1623" s="22" t="e">
        <f>VLOOKUP($A1623,Searches!$A:$H,AC$1,FALSE)</f>
        <v>#N/A</v>
      </c>
      <c r="AD1623" s="22" t="e">
        <f>VLOOKUP($A1623,Searches!$A:$H,AD$1,FALSE)</f>
        <v>#N/A</v>
      </c>
      <c r="AE1623" s="22" t="e">
        <f>VLOOKUP($A1623,Searches!$A:$H,AE$1,FALSE)</f>
        <v>#N/A</v>
      </c>
      <c r="AF1623" s="22" t="e">
        <f>VLOOKUP($A1623,Searches!$A:$H,AF$1,FALSE)</f>
        <v>#N/A</v>
      </c>
      <c r="AG1623" s="22" t="e">
        <f>VLOOKUP($A1623,Searches!$A:$H,AG$1,FALSE)</f>
        <v>#N/A</v>
      </c>
      <c r="AH1623" s="22" t="e">
        <f>VLOOKUP($G1623,Temp!$D:$F,AH$1,FALSE)</f>
        <v>#N/A</v>
      </c>
      <c r="AI1623" s="22" t="e">
        <f>VLOOKUP($G1623,Temp!$D:$F,AI$1,FALSE)</f>
        <v>#N/A</v>
      </c>
      <c r="AJ1623" s="22" t="e">
        <f>VLOOKUP($G1623,Temp!$D:$F,AJ$1,FALSE)</f>
        <v>#N/A</v>
      </c>
    </row>
    <row r="1624" spans="1:36" ht="16" x14ac:dyDescent="0.2">
      <c r="A1624" s="8" t="str">
        <f t="shared" si="25"/>
        <v>Dave Lemont Kuebix</v>
      </c>
      <c r="B1624" s="8" t="s">
        <v>4214</v>
      </c>
      <c r="C1624" s="8" t="s">
        <v>10201</v>
      </c>
      <c r="D1624" s="8" t="s">
        <v>5217</v>
      </c>
      <c r="E1624" s="8" t="s">
        <v>10202</v>
      </c>
      <c r="F1624" s="8" t="s">
        <v>10203</v>
      </c>
      <c r="G1624" s="12" t="s">
        <v>10204</v>
      </c>
      <c r="H1624" s="22" t="str">
        <f>VLOOKUP($G1624,Temp!$A:$C,H$1,FALSE)</f>
        <v>kuebix.com</v>
      </c>
      <c r="I1624" s="22" t="e">
        <f>VLOOKUP($G1624,Temp!$A:$C,I$1,FALSE)</f>
        <v>#VALUE!</v>
      </c>
      <c r="J1624" s="22" t="e">
        <f>VLOOKUP($G1624,Temp!$A:$C,J$1,FALSE)</f>
        <v>#VALUE!</v>
      </c>
      <c r="K1624" s="22" t="e">
        <f>VLOOKUP($G1624,Temp!$A:$C,K$1,FALSE)</f>
        <v>#VALUE!</v>
      </c>
      <c r="L1624" s="22" t="e">
        <f>VLOOKUP($G1624,Temp!$A:$C,L$1,FALSE)</f>
        <v>#VALUE!</v>
      </c>
      <c r="M1624" s="22" t="e">
        <f>VLOOKUP($G1624,Temp!$A:$C,M$1,FALSE)</f>
        <v>#VALUE!</v>
      </c>
      <c r="N1624" s="22" t="e">
        <f>VLOOKUP($G1624,Temp!$A:$C,N$1,FALSE)</f>
        <v>#VALUE!</v>
      </c>
      <c r="O1624" s="22" t="e">
        <f>VLOOKUP($G1624,Temp!$A:$C,O$1,FALSE)</f>
        <v>#VALUE!</v>
      </c>
      <c r="P1624" s="22" t="e">
        <f>VLOOKUP($G1624,Temp!$A:$C,P$1,FALSE)</f>
        <v>#VALUE!</v>
      </c>
      <c r="Q1624" s="22" t="e">
        <f>VLOOKUP($G1624,Temp!$A:$C,Q$1,FALSE)</f>
        <v>#VALUE!</v>
      </c>
      <c r="R1624" s="22" t="e">
        <f>VLOOKUP($G1624,Temp!$A:$C,R$1,FALSE)</f>
        <v>#VALUE!</v>
      </c>
      <c r="S1624" s="22" t="e">
        <f>VLOOKUP($G1624,Temp!$A:$C,S$1,FALSE)</f>
        <v>#VALUE!</v>
      </c>
      <c r="T1624" s="22" t="e">
        <f>VLOOKUP($G1624,Temp!$A:$C,T$1,FALSE)</f>
        <v>#VALUE!</v>
      </c>
      <c r="U1624" s="22" t="e">
        <f>VLOOKUP($G1624,Temp!$A:$C,U$1,FALSE)</f>
        <v>#VALUE!</v>
      </c>
      <c r="V1624" s="22" t="e">
        <f>VLOOKUP($G1624,Temp!$A:$C,V$1,FALSE)</f>
        <v>#VALUE!</v>
      </c>
      <c r="W1624" s="22" t="e">
        <f>VLOOKUP($G1624,Temp!$A:$C,W$1,FALSE)</f>
        <v>#VALUE!</v>
      </c>
      <c r="X1624" s="22" t="e">
        <f>VLOOKUP($G1624,Temp!$A:$C,X$1,FALSE)</f>
        <v>#VALUE!</v>
      </c>
      <c r="Y1624" s="22">
        <f>VLOOKUP($G1624,Temp!$A:$C,Y$1,FALSE)</f>
        <v>0</v>
      </c>
      <c r="Z1624" s="22">
        <f>VLOOKUP($G1624,Temp!$A:$C,Z$1,FALSE)</f>
        <v>0</v>
      </c>
      <c r="AA1624" s="22" t="e">
        <f>VLOOKUP($A1624,Searches!$A:$H,AA$1,FALSE)</f>
        <v>#N/A</v>
      </c>
      <c r="AB1624" s="22" t="e">
        <f>VLOOKUP($A1624,Searches!$A:$H,AB$1,FALSE)</f>
        <v>#N/A</v>
      </c>
      <c r="AC1624" s="22" t="e">
        <f>VLOOKUP($A1624,Searches!$A:$H,AC$1,FALSE)</f>
        <v>#N/A</v>
      </c>
      <c r="AD1624" s="22" t="e">
        <f>VLOOKUP($A1624,Searches!$A:$H,AD$1,FALSE)</f>
        <v>#N/A</v>
      </c>
      <c r="AE1624" s="22" t="e">
        <f>VLOOKUP($A1624,Searches!$A:$H,AE$1,FALSE)</f>
        <v>#N/A</v>
      </c>
      <c r="AF1624" s="22" t="e">
        <f>VLOOKUP($A1624,Searches!$A:$H,AF$1,FALSE)</f>
        <v>#N/A</v>
      </c>
      <c r="AG1624" s="22" t="e">
        <f>VLOOKUP($A1624,Searches!$A:$H,AG$1,FALSE)</f>
        <v>#N/A</v>
      </c>
      <c r="AH1624" s="22" t="str">
        <f>VLOOKUP($G1624,Temp!$D:$F,AH$1,FALSE)</f>
        <v>kuebix.com</v>
      </c>
      <c r="AI1624" s="22" t="str">
        <f>VLOOKUP($G1624,Temp!$D:$F,AI$1,FALSE)</f>
        <v>Pardot</v>
      </c>
      <c r="AJ1624" s="22" t="str">
        <f>VLOOKUP($G1624,Temp!$D:$F,AJ$1,FALSE)</f>
        <v>WordPress</v>
      </c>
    </row>
    <row r="1625" spans="1:36" ht="16" x14ac:dyDescent="0.2">
      <c r="A1625" s="8" t="str">
        <f t="shared" si="25"/>
        <v>Greg Murphy Zenreach</v>
      </c>
      <c r="B1625" s="8" t="s">
        <v>6075</v>
      </c>
      <c r="C1625" s="8" t="s">
        <v>3778</v>
      </c>
      <c r="D1625" s="8" t="s">
        <v>1006</v>
      </c>
      <c r="E1625" s="8" t="s">
        <v>10663</v>
      </c>
      <c r="F1625" s="8" t="s">
        <v>10664</v>
      </c>
      <c r="G1625" s="12" t="s">
        <v>10214</v>
      </c>
      <c r="H1625" s="22" t="str">
        <f>VLOOKUP($G1625,Temp!$A:$C,H$1,FALSE)</f>
        <v>Zenreach.com</v>
      </c>
      <c r="I1625" s="22" t="e">
        <f>VLOOKUP($G1625,Temp!$A:$C,I$1,FALSE)</f>
        <v>#VALUE!</v>
      </c>
      <c r="J1625" s="22" t="e">
        <f>VLOOKUP($G1625,Temp!$A:$C,J$1,FALSE)</f>
        <v>#VALUE!</v>
      </c>
      <c r="K1625" s="22" t="e">
        <f>VLOOKUP($G1625,Temp!$A:$C,K$1,FALSE)</f>
        <v>#VALUE!</v>
      </c>
      <c r="L1625" s="22" t="e">
        <f>VLOOKUP($G1625,Temp!$A:$C,L$1,FALSE)</f>
        <v>#VALUE!</v>
      </c>
      <c r="M1625" s="22" t="e">
        <f>VLOOKUP($G1625,Temp!$A:$C,M$1,FALSE)</f>
        <v>#VALUE!</v>
      </c>
      <c r="N1625" s="22" t="e">
        <f>VLOOKUP($G1625,Temp!$A:$C,N$1,FALSE)</f>
        <v>#VALUE!</v>
      </c>
      <c r="O1625" s="22" t="e">
        <f>VLOOKUP($G1625,Temp!$A:$C,O$1,FALSE)</f>
        <v>#VALUE!</v>
      </c>
      <c r="P1625" s="22" t="e">
        <f>VLOOKUP($G1625,Temp!$A:$C,P$1,FALSE)</f>
        <v>#VALUE!</v>
      </c>
      <c r="Q1625" s="22" t="e">
        <f>VLOOKUP($G1625,Temp!$A:$C,Q$1,FALSE)</f>
        <v>#VALUE!</v>
      </c>
      <c r="R1625" s="22" t="e">
        <f>VLOOKUP($G1625,Temp!$A:$C,R$1,FALSE)</f>
        <v>#VALUE!</v>
      </c>
      <c r="S1625" s="22" t="e">
        <f>VLOOKUP($G1625,Temp!$A:$C,S$1,FALSE)</f>
        <v>#VALUE!</v>
      </c>
      <c r="T1625" s="22" t="e">
        <f>VLOOKUP($G1625,Temp!$A:$C,T$1,FALSE)</f>
        <v>#VALUE!</v>
      </c>
      <c r="U1625" s="22" t="e">
        <f>VLOOKUP($G1625,Temp!$A:$C,U$1,FALSE)</f>
        <v>#VALUE!</v>
      </c>
      <c r="V1625" s="22" t="e">
        <f>VLOOKUP($G1625,Temp!$A:$C,V$1,FALSE)</f>
        <v>#VALUE!</v>
      </c>
      <c r="W1625" s="22" t="e">
        <f>VLOOKUP($G1625,Temp!$A:$C,W$1,FALSE)</f>
        <v>#VALUE!</v>
      </c>
      <c r="X1625" s="22" t="e">
        <f>VLOOKUP($G1625,Temp!$A:$C,X$1,FALSE)</f>
        <v>#VALUE!</v>
      </c>
      <c r="Y1625" s="22">
        <f>VLOOKUP($G1625,Temp!$A:$C,Y$1,FALSE)</f>
        <v>20</v>
      </c>
      <c r="Z1625" s="22">
        <f>VLOOKUP($G1625,Temp!$A:$C,Z$1,FALSE)</f>
        <v>603</v>
      </c>
      <c r="AA1625" s="22" t="e">
        <f>VLOOKUP($A1625,Searches!$A:$H,AA$1,FALSE)</f>
        <v>#N/A</v>
      </c>
      <c r="AB1625" s="22" t="e">
        <f>VLOOKUP($A1625,Searches!$A:$H,AB$1,FALSE)</f>
        <v>#N/A</v>
      </c>
      <c r="AC1625" s="22" t="e">
        <f>VLOOKUP($A1625,Searches!$A:$H,AC$1,FALSE)</f>
        <v>#N/A</v>
      </c>
      <c r="AD1625" s="22" t="e">
        <f>VLOOKUP($A1625,Searches!$A:$H,AD$1,FALSE)</f>
        <v>#N/A</v>
      </c>
      <c r="AE1625" s="22" t="e">
        <f>VLOOKUP($A1625,Searches!$A:$H,AE$1,FALSE)</f>
        <v>#N/A</v>
      </c>
      <c r="AF1625" s="22" t="e">
        <f>VLOOKUP($A1625,Searches!$A:$H,AF$1,FALSE)</f>
        <v>#N/A</v>
      </c>
      <c r="AG1625" s="22" t="e">
        <f>VLOOKUP($A1625,Searches!$A:$H,AG$1,FALSE)</f>
        <v>#N/A</v>
      </c>
      <c r="AH1625" s="22" t="e">
        <f>VLOOKUP($G1625,Temp!$D:$F,AH$1,FALSE)</f>
        <v>#N/A</v>
      </c>
      <c r="AI1625" s="22" t="e">
        <f>VLOOKUP($G1625,Temp!$D:$F,AI$1,FALSE)</f>
        <v>#N/A</v>
      </c>
      <c r="AJ1625" s="22" t="e">
        <f>VLOOKUP($G1625,Temp!$D:$F,AJ$1,FALSE)</f>
        <v>#N/A</v>
      </c>
    </row>
    <row r="1626" spans="1:36" ht="16" x14ac:dyDescent="0.2">
      <c r="A1626" s="8" t="str">
        <f t="shared" si="25"/>
        <v>Joel Rosen Everbridge</v>
      </c>
      <c r="B1626" s="8" t="s">
        <v>902</v>
      </c>
      <c r="C1626" s="8" t="s">
        <v>5141</v>
      </c>
      <c r="D1626" s="8" t="s">
        <v>42</v>
      </c>
      <c r="E1626" s="8" t="s">
        <v>5142</v>
      </c>
      <c r="F1626" s="8" t="s">
        <v>5143</v>
      </c>
      <c r="G1626" s="12" t="s">
        <v>5144</v>
      </c>
      <c r="H1626" s="22" t="str">
        <f>VLOOKUP($G1626,Temp!$A:$C,H$1,FALSE)</f>
        <v>everbridge.com</v>
      </c>
      <c r="I1626" s="22" t="e">
        <f>VLOOKUP($G1626,Temp!$A:$C,I$1,FALSE)</f>
        <v>#VALUE!</v>
      </c>
      <c r="J1626" s="22" t="e">
        <f>VLOOKUP($G1626,Temp!$A:$C,J$1,FALSE)</f>
        <v>#VALUE!</v>
      </c>
      <c r="K1626" s="22" t="e">
        <f>VLOOKUP($G1626,Temp!$A:$C,K$1,FALSE)</f>
        <v>#VALUE!</v>
      </c>
      <c r="L1626" s="22" t="e">
        <f>VLOOKUP($G1626,Temp!$A:$C,L$1,FALSE)</f>
        <v>#VALUE!</v>
      </c>
      <c r="M1626" s="22" t="e">
        <f>VLOOKUP($G1626,Temp!$A:$C,M$1,FALSE)</f>
        <v>#VALUE!</v>
      </c>
      <c r="N1626" s="22" t="e">
        <f>VLOOKUP($G1626,Temp!$A:$C,N$1,FALSE)</f>
        <v>#VALUE!</v>
      </c>
      <c r="O1626" s="22" t="e">
        <f>VLOOKUP($G1626,Temp!$A:$C,O$1,FALSE)</f>
        <v>#VALUE!</v>
      </c>
      <c r="P1626" s="22" t="e">
        <f>VLOOKUP($G1626,Temp!$A:$C,P$1,FALSE)</f>
        <v>#VALUE!</v>
      </c>
      <c r="Q1626" s="22" t="e">
        <f>VLOOKUP($G1626,Temp!$A:$C,Q$1,FALSE)</f>
        <v>#VALUE!</v>
      </c>
      <c r="R1626" s="22" t="e">
        <f>VLOOKUP($G1626,Temp!$A:$C,R$1,FALSE)</f>
        <v>#VALUE!</v>
      </c>
      <c r="S1626" s="22" t="e">
        <f>VLOOKUP($G1626,Temp!$A:$C,S$1,FALSE)</f>
        <v>#VALUE!</v>
      </c>
      <c r="T1626" s="22" t="e">
        <f>VLOOKUP($G1626,Temp!$A:$C,T$1,FALSE)</f>
        <v>#VALUE!</v>
      </c>
      <c r="U1626" s="22" t="e">
        <f>VLOOKUP($G1626,Temp!$A:$C,U$1,FALSE)</f>
        <v>#VALUE!</v>
      </c>
      <c r="V1626" s="22" t="e">
        <f>VLOOKUP($G1626,Temp!$A:$C,V$1,FALSE)</f>
        <v>#VALUE!</v>
      </c>
      <c r="W1626" s="22" t="e">
        <f>VLOOKUP($G1626,Temp!$A:$C,W$1,FALSE)</f>
        <v>#VALUE!</v>
      </c>
      <c r="X1626" s="22" t="e">
        <f>VLOOKUP($G1626,Temp!$A:$C,X$1,FALSE)</f>
        <v>#VALUE!</v>
      </c>
      <c r="Y1626" s="22">
        <f>VLOOKUP($G1626,Temp!$A:$C,Y$1,FALSE)</f>
        <v>0</v>
      </c>
      <c r="Z1626" s="22">
        <f>VLOOKUP($G1626,Temp!$A:$C,Z$1,FALSE)</f>
        <v>0</v>
      </c>
      <c r="AA1626" s="22" t="str">
        <f>VLOOKUP($A1626,Searches!$A:$H,AA$1,FALSE)</f>
        <v>Joel Rosen</v>
      </c>
      <c r="AB1626" s="22" t="str">
        <f>VLOOKUP($A1626,Searches!$A:$H,AB$1,FALSE)</f>
        <v>Everbridge</v>
      </c>
      <c r="AC1626" s="22" t="str">
        <f>VLOOKUP($A1626,Searches!$A:$H,AC$1,FALSE)</f>
        <v>Chief Marketing Officer</v>
      </c>
      <c r="AD1626" s="22" t="str">
        <f>VLOOKUP($A1626,Searches!$A:$H,AD$1,FALSE)</f>
        <v>2nd</v>
      </c>
      <c r="AE1626" s="22" t="str">
        <f>VLOOKUP($A1626,Searches!$A:$H,AE$1,FALSE)</f>
        <v/>
      </c>
      <c r="AF1626" s="22" t="str">
        <f>VLOOKUP($A1626,Searches!$A:$H,AF$1,FALSE)</f>
        <v>Greater Boston Area</v>
      </c>
      <c r="AG1626" s="22" t="str">
        <f>VLOOKUP($A1626,Searches!$A:$H,AG$1,FALSE)</f>
        <v>https://www.linkedin.com/sales/profile/92788,UnlV,NAME_SEARCH?moduleKey=peopleSearchResults&amp;pageKey=sales-search3-people-refinement&amp;contextId=60BC92C971D70515801E49D6842B0000&amp;requestId=213e8916-9cb5-4b36-946e-4a43666d9d98&amp;action=CLICK&amp;target=urn%3Ali%3AsalesLead%3A(-1%2C92788)&amp;pageNumber=23&amp;targetEl=profilelink&amp;position=21&amp;trk=lss-serp-result-lead_photo</v>
      </c>
      <c r="AH1626" s="22" t="str">
        <f>VLOOKUP($G1626,Temp!$D:$F,AH$1,FALSE)</f>
        <v>everbridge.com</v>
      </c>
      <c r="AI1626" s="22" t="str">
        <f>VLOOKUP($G1626,Temp!$D:$F,AI$1,FALSE)</f>
        <v>Marketo</v>
      </c>
      <c r="AJ1626" s="22" t="str">
        <f>VLOOKUP($G1626,Temp!$D:$F,AJ$1,FALSE)</f>
        <v>WordPress</v>
      </c>
    </row>
    <row r="1627" spans="1:36" ht="16" x14ac:dyDescent="0.2">
      <c r="A1627" s="8" t="str">
        <f t="shared" si="25"/>
        <v>Mary Rowan Solimar Systems, Inc.</v>
      </c>
      <c r="B1627" s="8" t="s">
        <v>5932</v>
      </c>
      <c r="C1627" s="8" t="s">
        <v>10680</v>
      </c>
      <c r="D1627" s="8" t="s">
        <v>10681</v>
      </c>
      <c r="E1627" s="8" t="s">
        <v>10682</v>
      </c>
      <c r="F1627" s="8" t="s">
        <v>10683</v>
      </c>
      <c r="G1627" s="12" t="s">
        <v>10218</v>
      </c>
      <c r="H1627" s="22" t="str">
        <f>VLOOKUP($G1627,Temp!$A:$C,H$1,FALSE)</f>
        <v>solimarsystems.com</v>
      </c>
      <c r="I1627" s="22" t="e">
        <f>VLOOKUP($G1627,Temp!$A:$C,I$1,FALSE)</f>
        <v>#VALUE!</v>
      </c>
      <c r="J1627" s="22" t="e">
        <f>VLOOKUP($G1627,Temp!$A:$C,J$1,FALSE)</f>
        <v>#VALUE!</v>
      </c>
      <c r="K1627" s="22" t="e">
        <f>VLOOKUP($G1627,Temp!$A:$C,K$1,FALSE)</f>
        <v>#VALUE!</v>
      </c>
      <c r="L1627" s="22" t="e">
        <f>VLOOKUP($G1627,Temp!$A:$C,L$1,FALSE)</f>
        <v>#VALUE!</v>
      </c>
      <c r="M1627" s="22" t="e">
        <f>VLOOKUP($G1627,Temp!$A:$C,M$1,FALSE)</f>
        <v>#VALUE!</v>
      </c>
      <c r="N1627" s="22" t="e">
        <f>VLOOKUP($G1627,Temp!$A:$C,N$1,FALSE)</f>
        <v>#VALUE!</v>
      </c>
      <c r="O1627" s="22" t="e">
        <f>VLOOKUP($G1627,Temp!$A:$C,O$1,FALSE)</f>
        <v>#VALUE!</v>
      </c>
      <c r="P1627" s="22" t="e">
        <f>VLOOKUP($G1627,Temp!$A:$C,P$1,FALSE)</f>
        <v>#VALUE!</v>
      </c>
      <c r="Q1627" s="22" t="e">
        <f>VLOOKUP($G1627,Temp!$A:$C,Q$1,FALSE)</f>
        <v>#VALUE!</v>
      </c>
      <c r="R1627" s="22" t="e">
        <f>VLOOKUP($G1627,Temp!$A:$C,R$1,FALSE)</f>
        <v>#VALUE!</v>
      </c>
      <c r="S1627" s="22" t="e">
        <f>VLOOKUP($G1627,Temp!$A:$C,S$1,FALSE)</f>
        <v>#VALUE!</v>
      </c>
      <c r="T1627" s="22" t="e">
        <f>VLOOKUP($G1627,Temp!$A:$C,T$1,FALSE)</f>
        <v>#VALUE!</v>
      </c>
      <c r="U1627" s="22" t="e">
        <f>VLOOKUP($G1627,Temp!$A:$C,U$1,FALSE)</f>
        <v>#VALUE!</v>
      </c>
      <c r="V1627" s="22" t="e">
        <f>VLOOKUP($G1627,Temp!$A:$C,V$1,FALSE)</f>
        <v>#VALUE!</v>
      </c>
      <c r="W1627" s="22" t="e">
        <f>VLOOKUP($G1627,Temp!$A:$C,W$1,FALSE)</f>
        <v>#VALUE!</v>
      </c>
      <c r="X1627" s="22" t="e">
        <f>VLOOKUP($G1627,Temp!$A:$C,X$1,FALSE)</f>
        <v>#VALUE!</v>
      </c>
      <c r="Y1627" s="22">
        <f>VLOOKUP($G1627,Temp!$A:$C,Y$1,FALSE)</f>
        <v>51</v>
      </c>
      <c r="Z1627" s="22">
        <f>VLOOKUP($G1627,Temp!$A:$C,Z$1,FALSE)</f>
        <v>5200</v>
      </c>
      <c r="AA1627" s="22" t="e">
        <f>VLOOKUP($A1627,Searches!$A:$H,AA$1,FALSE)</f>
        <v>#N/A</v>
      </c>
      <c r="AB1627" s="22" t="e">
        <f>VLOOKUP($A1627,Searches!$A:$H,AB$1,FALSE)</f>
        <v>#N/A</v>
      </c>
      <c r="AC1627" s="22" t="e">
        <f>VLOOKUP($A1627,Searches!$A:$H,AC$1,FALSE)</f>
        <v>#N/A</v>
      </c>
      <c r="AD1627" s="22" t="e">
        <f>VLOOKUP($A1627,Searches!$A:$H,AD$1,FALSE)</f>
        <v>#N/A</v>
      </c>
      <c r="AE1627" s="22" t="e">
        <f>VLOOKUP($A1627,Searches!$A:$H,AE$1,FALSE)</f>
        <v>#N/A</v>
      </c>
      <c r="AF1627" s="22" t="e">
        <f>VLOOKUP($A1627,Searches!$A:$H,AF$1,FALSE)</f>
        <v>#N/A</v>
      </c>
      <c r="AG1627" s="22" t="e">
        <f>VLOOKUP($A1627,Searches!$A:$H,AG$1,FALSE)</f>
        <v>#N/A</v>
      </c>
      <c r="AH1627" s="22" t="e">
        <f>VLOOKUP($G1627,Temp!$D:$F,AH$1,FALSE)</f>
        <v>#N/A</v>
      </c>
      <c r="AI1627" s="22" t="e">
        <f>VLOOKUP($G1627,Temp!$D:$F,AI$1,FALSE)</f>
        <v>#N/A</v>
      </c>
      <c r="AJ1627" s="22" t="e">
        <f>VLOOKUP($G1627,Temp!$D:$F,AJ$1,FALSE)</f>
        <v>#N/A</v>
      </c>
    </row>
    <row r="1628" spans="1:36" ht="16" x14ac:dyDescent="0.2">
      <c r="A1628" s="8" t="str">
        <f t="shared" si="25"/>
        <v>Amy McDowell Occasion Brands (PromGirl, SimplyDresses)</v>
      </c>
      <c r="B1628" s="8" t="s">
        <v>40</v>
      </c>
      <c r="C1628" s="8" t="s">
        <v>10482</v>
      </c>
      <c r="D1628" s="8" t="s">
        <v>42</v>
      </c>
      <c r="E1628" s="8" t="s">
        <v>10483</v>
      </c>
      <c r="F1628" s="8" t="s">
        <v>10484</v>
      </c>
      <c r="G1628" s="12" t="s">
        <v>10221</v>
      </c>
      <c r="H1628" s="22" t="str">
        <f>VLOOKUP($G1628,Temp!$A:$C,H$1,FALSE)</f>
        <v>occasionbrands.com</v>
      </c>
      <c r="I1628" s="22" t="e">
        <f>VLOOKUP($G1628,Temp!$A:$C,I$1,FALSE)</f>
        <v>#VALUE!</v>
      </c>
      <c r="J1628" s="22" t="e">
        <f>VLOOKUP($G1628,Temp!$A:$C,J$1,FALSE)</f>
        <v>#VALUE!</v>
      </c>
      <c r="K1628" s="22" t="e">
        <f>VLOOKUP($G1628,Temp!$A:$C,K$1,FALSE)</f>
        <v>#VALUE!</v>
      </c>
      <c r="L1628" s="22" t="e">
        <f>VLOOKUP($G1628,Temp!$A:$C,L$1,FALSE)</f>
        <v>#VALUE!</v>
      </c>
      <c r="M1628" s="22" t="e">
        <f>VLOOKUP($G1628,Temp!$A:$C,M$1,FALSE)</f>
        <v>#VALUE!</v>
      </c>
      <c r="N1628" s="22" t="e">
        <f>VLOOKUP($G1628,Temp!$A:$C,N$1,FALSE)</f>
        <v>#VALUE!</v>
      </c>
      <c r="O1628" s="22" t="e">
        <f>VLOOKUP($G1628,Temp!$A:$C,O$1,FALSE)</f>
        <v>#VALUE!</v>
      </c>
      <c r="P1628" s="22" t="e">
        <f>VLOOKUP($G1628,Temp!$A:$C,P$1,FALSE)</f>
        <v>#VALUE!</v>
      </c>
      <c r="Q1628" s="22" t="e">
        <f>VLOOKUP($G1628,Temp!$A:$C,Q$1,FALSE)</f>
        <v>#VALUE!</v>
      </c>
      <c r="R1628" s="22" t="e">
        <f>VLOOKUP($G1628,Temp!$A:$C,R$1,FALSE)</f>
        <v>#VALUE!</v>
      </c>
      <c r="S1628" s="22" t="e">
        <f>VLOOKUP($G1628,Temp!$A:$C,S$1,FALSE)</f>
        <v>#VALUE!</v>
      </c>
      <c r="T1628" s="22" t="e">
        <f>VLOOKUP($G1628,Temp!$A:$C,T$1,FALSE)</f>
        <v>#VALUE!</v>
      </c>
      <c r="U1628" s="22" t="e">
        <f>VLOOKUP($G1628,Temp!$A:$C,U$1,FALSE)</f>
        <v>#VALUE!</v>
      </c>
      <c r="V1628" s="22" t="e">
        <f>VLOOKUP($G1628,Temp!$A:$C,V$1,FALSE)</f>
        <v>#VALUE!</v>
      </c>
      <c r="W1628" s="22" t="e">
        <f>VLOOKUP($G1628,Temp!$A:$C,W$1,FALSE)</f>
        <v>#VALUE!</v>
      </c>
      <c r="X1628" s="22" t="e">
        <f>VLOOKUP($G1628,Temp!$A:$C,X$1,FALSE)</f>
        <v>#VALUE!</v>
      </c>
      <c r="Y1628" s="22">
        <f>VLOOKUP($G1628,Temp!$A:$C,Y$1,FALSE)</f>
        <v>0</v>
      </c>
      <c r="Z1628" s="22">
        <f>VLOOKUP($G1628,Temp!$A:$C,Z$1,FALSE)</f>
        <v>0</v>
      </c>
      <c r="AA1628" s="22" t="str">
        <f>VLOOKUP($A1628,Searches!$A:$H,AA$1,FALSE)</f>
        <v>Amy McDowell</v>
      </c>
      <c r="AB1628" s="22" t="str">
        <f>VLOOKUP($A1628,Searches!$A:$H,AB$1,FALSE)</f>
        <v>Occasion Brands (PromGirl, SimplyDresses)</v>
      </c>
      <c r="AC1628" s="22" t="str">
        <f>VLOOKUP($A1628,Searches!$A:$H,AC$1,FALSE)</f>
        <v>Chief Marketing Officer</v>
      </c>
      <c r="AD1628" s="22" t="str">
        <f>VLOOKUP($A1628,Searches!$A:$H,AD$1,FALSE)</f>
        <v>2nd</v>
      </c>
      <c r="AE1628" s="22" t="str">
        <f>VLOOKUP($A1628,Searches!$A:$H,AE$1,FALSE)</f>
        <v/>
      </c>
      <c r="AF1628" s="22" t="str">
        <f>VLOOKUP($A1628,Searches!$A:$H,AF$1,FALSE)</f>
        <v>Greater New York City Area</v>
      </c>
      <c r="AG1628" s="22" t="str">
        <f>VLOOKUP($A1628,Searches!$A:$H,AG$1,FALSE)</f>
        <v>https://www.linkedin.com/sales/profile/22479345,G6ck,NAME_SEARCH?moduleKey=peopleSearchResults&amp;pageKey=sales-search3-people-refinement&amp;contextId=60BC92C971D70515801E49D6842B0000&amp;requestId=4e86964a-9c4f-4e15-a2bf-e47d0990805b&amp;action=CLICK&amp;target=urn%3Ali%3AsalesLead%3A(-1%2C22479345)&amp;pageNumber=27&amp;targetEl=profilelink&amp;position=19&amp;trk=lss-serp-result-lead_photo</v>
      </c>
      <c r="AH1628" s="22" t="e">
        <f>VLOOKUP($G1628,Temp!$D:$F,AH$1,FALSE)</f>
        <v>#N/A</v>
      </c>
      <c r="AI1628" s="22" t="e">
        <f>VLOOKUP($G1628,Temp!$D:$F,AI$1,FALSE)</f>
        <v>#N/A</v>
      </c>
      <c r="AJ1628" s="22" t="e">
        <f>VLOOKUP($G1628,Temp!$D:$F,AJ$1,FALSE)</f>
        <v>#N/A</v>
      </c>
    </row>
    <row r="1629" spans="1:36" ht="16" x14ac:dyDescent="0.2">
      <c r="A1629" s="8" t="str">
        <f t="shared" si="25"/>
        <v>Shridhar Shah Municipal Emergency Services, Inc. (MES)</v>
      </c>
      <c r="B1629" s="8" t="s">
        <v>5475</v>
      </c>
      <c r="C1629" s="8" t="s">
        <v>2252</v>
      </c>
      <c r="D1629" s="8" t="s">
        <v>5476</v>
      </c>
      <c r="E1629" s="8" t="s">
        <v>5477</v>
      </c>
      <c r="F1629" s="8" t="s">
        <v>5478</v>
      </c>
      <c r="G1629" s="12" t="s">
        <v>5239</v>
      </c>
      <c r="H1629" s="22" t="str">
        <f>VLOOKUP($G1629,Temp!$A:$C,H$1,FALSE)</f>
        <v>mesfire.com</v>
      </c>
      <c r="I1629" s="22" t="e">
        <f>VLOOKUP($G1629,Temp!$A:$C,I$1,FALSE)</f>
        <v>#VALUE!</v>
      </c>
      <c r="J1629" s="22" t="e">
        <f>VLOOKUP($G1629,Temp!$A:$C,J$1,FALSE)</f>
        <v>#VALUE!</v>
      </c>
      <c r="K1629" s="22" t="e">
        <f>VLOOKUP($G1629,Temp!$A:$C,K$1,FALSE)</f>
        <v>#VALUE!</v>
      </c>
      <c r="L1629" s="22" t="e">
        <f>VLOOKUP($G1629,Temp!$A:$C,L$1,FALSE)</f>
        <v>#VALUE!</v>
      </c>
      <c r="M1629" s="22" t="e">
        <f>VLOOKUP($G1629,Temp!$A:$C,M$1,FALSE)</f>
        <v>#VALUE!</v>
      </c>
      <c r="N1629" s="22" t="e">
        <f>VLOOKUP($G1629,Temp!$A:$C,N$1,FALSE)</f>
        <v>#VALUE!</v>
      </c>
      <c r="O1629" s="22" t="e">
        <f>VLOOKUP($G1629,Temp!$A:$C,O$1,FALSE)</f>
        <v>#VALUE!</v>
      </c>
      <c r="P1629" s="22" t="e">
        <f>VLOOKUP($G1629,Temp!$A:$C,P$1,FALSE)</f>
        <v>#VALUE!</v>
      </c>
      <c r="Q1629" s="22" t="e">
        <f>VLOOKUP($G1629,Temp!$A:$C,Q$1,FALSE)</f>
        <v>#VALUE!</v>
      </c>
      <c r="R1629" s="22" t="e">
        <f>VLOOKUP($G1629,Temp!$A:$C,R$1,FALSE)</f>
        <v>#VALUE!</v>
      </c>
      <c r="S1629" s="22" t="e">
        <f>VLOOKUP($G1629,Temp!$A:$C,S$1,FALSE)</f>
        <v>#VALUE!</v>
      </c>
      <c r="T1629" s="22" t="e">
        <f>VLOOKUP($G1629,Temp!$A:$C,T$1,FALSE)</f>
        <v>#VALUE!</v>
      </c>
      <c r="U1629" s="22" t="e">
        <f>VLOOKUP($G1629,Temp!$A:$C,U$1,FALSE)</f>
        <v>#VALUE!</v>
      </c>
      <c r="V1629" s="22" t="e">
        <f>VLOOKUP($G1629,Temp!$A:$C,V$1,FALSE)</f>
        <v>#VALUE!</v>
      </c>
      <c r="W1629" s="22" t="e">
        <f>VLOOKUP($G1629,Temp!$A:$C,W$1,FALSE)</f>
        <v>#VALUE!</v>
      </c>
      <c r="X1629" s="22" t="e">
        <f>VLOOKUP($G1629,Temp!$A:$C,X$1,FALSE)</f>
        <v>#VALUE!</v>
      </c>
      <c r="Y1629" s="22">
        <f>VLOOKUP($G1629,Temp!$A:$C,Y$1,FALSE)</f>
        <v>23500</v>
      </c>
      <c r="Z1629" s="22">
        <f>VLOOKUP($G1629,Temp!$A:$C,Z$1,FALSE)</f>
        <v>0</v>
      </c>
      <c r="AA1629" s="22" t="e">
        <f>VLOOKUP($A1629,Searches!$A:$H,AA$1,FALSE)</f>
        <v>#N/A</v>
      </c>
      <c r="AB1629" s="22" t="e">
        <f>VLOOKUP($A1629,Searches!$A:$H,AB$1,FALSE)</f>
        <v>#N/A</v>
      </c>
      <c r="AC1629" s="22" t="e">
        <f>VLOOKUP($A1629,Searches!$A:$H,AC$1,FALSE)</f>
        <v>#N/A</v>
      </c>
      <c r="AD1629" s="22" t="e">
        <f>VLOOKUP($A1629,Searches!$A:$H,AD$1,FALSE)</f>
        <v>#N/A</v>
      </c>
      <c r="AE1629" s="22" t="e">
        <f>VLOOKUP($A1629,Searches!$A:$H,AE$1,FALSE)</f>
        <v>#N/A</v>
      </c>
      <c r="AF1629" s="22" t="e">
        <f>VLOOKUP($A1629,Searches!$A:$H,AF$1,FALSE)</f>
        <v>#N/A</v>
      </c>
      <c r="AG1629" s="22" t="e">
        <f>VLOOKUP($A1629,Searches!$A:$H,AG$1,FALSE)</f>
        <v>#N/A</v>
      </c>
      <c r="AH1629" s="22" t="e">
        <f>VLOOKUP($G1629,Temp!$D:$F,AH$1,FALSE)</f>
        <v>#N/A</v>
      </c>
      <c r="AI1629" s="22" t="e">
        <f>VLOOKUP($G1629,Temp!$D:$F,AI$1,FALSE)</f>
        <v>#N/A</v>
      </c>
      <c r="AJ1629" s="22" t="e">
        <f>VLOOKUP($G1629,Temp!$D:$F,AJ$1,FALSE)</f>
        <v>#N/A</v>
      </c>
    </row>
    <row r="1630" spans="1:36" ht="16" x14ac:dyDescent="0.2">
      <c r="A1630" s="8" t="str">
        <f t="shared" si="25"/>
        <v>Kara Kerker Lytx, Inc.</v>
      </c>
      <c r="B1630" s="8" t="s">
        <v>1668</v>
      </c>
      <c r="C1630" s="8" t="s">
        <v>4615</v>
      </c>
      <c r="D1630" s="8" t="s">
        <v>4616</v>
      </c>
      <c r="E1630" s="8" t="s">
        <v>4617</v>
      </c>
      <c r="F1630" s="8" t="s">
        <v>4618</v>
      </c>
      <c r="G1630" s="12" t="s">
        <v>4318</v>
      </c>
      <c r="H1630" s="22" t="str">
        <f>VLOOKUP($G1630,Temp!$A:$C,H$1,FALSE)</f>
        <v>lytx.com</v>
      </c>
      <c r="I1630" s="22" t="e">
        <f>VLOOKUP($G1630,Temp!$A:$C,I$1,FALSE)</f>
        <v>#VALUE!</v>
      </c>
      <c r="J1630" s="22" t="e">
        <f>VLOOKUP($G1630,Temp!$A:$C,J$1,FALSE)</f>
        <v>#VALUE!</v>
      </c>
      <c r="K1630" s="22" t="e">
        <f>VLOOKUP($G1630,Temp!$A:$C,K$1,FALSE)</f>
        <v>#VALUE!</v>
      </c>
      <c r="L1630" s="22" t="e">
        <f>VLOOKUP($G1630,Temp!$A:$C,L$1,FALSE)</f>
        <v>#VALUE!</v>
      </c>
      <c r="M1630" s="22" t="e">
        <f>VLOOKUP($G1630,Temp!$A:$C,M$1,FALSE)</f>
        <v>#VALUE!</v>
      </c>
      <c r="N1630" s="22" t="e">
        <f>VLOOKUP($G1630,Temp!$A:$C,N$1,FALSE)</f>
        <v>#VALUE!</v>
      </c>
      <c r="O1630" s="22" t="e">
        <f>VLOOKUP($G1630,Temp!$A:$C,O$1,FALSE)</f>
        <v>#VALUE!</v>
      </c>
      <c r="P1630" s="22" t="e">
        <f>VLOOKUP($G1630,Temp!$A:$C,P$1,FALSE)</f>
        <v>#VALUE!</v>
      </c>
      <c r="Q1630" s="22" t="e">
        <f>VLOOKUP($G1630,Temp!$A:$C,Q$1,FALSE)</f>
        <v>#VALUE!</v>
      </c>
      <c r="R1630" s="22" t="e">
        <f>VLOOKUP($G1630,Temp!$A:$C,R$1,FALSE)</f>
        <v>#VALUE!</v>
      </c>
      <c r="S1630" s="22" t="e">
        <f>VLOOKUP($G1630,Temp!$A:$C,S$1,FALSE)</f>
        <v>#VALUE!</v>
      </c>
      <c r="T1630" s="22" t="e">
        <f>VLOOKUP($G1630,Temp!$A:$C,T$1,FALSE)</f>
        <v>#VALUE!</v>
      </c>
      <c r="U1630" s="22" t="e">
        <f>VLOOKUP($G1630,Temp!$A:$C,U$1,FALSE)</f>
        <v>#VALUE!</v>
      </c>
      <c r="V1630" s="22" t="e">
        <f>VLOOKUP($G1630,Temp!$A:$C,V$1,FALSE)</f>
        <v>#VALUE!</v>
      </c>
      <c r="W1630" s="22" t="e">
        <f>VLOOKUP($G1630,Temp!$A:$C,W$1,FALSE)</f>
        <v>#VALUE!</v>
      </c>
      <c r="X1630" s="22" t="e">
        <f>VLOOKUP($G1630,Temp!$A:$C,X$1,FALSE)</f>
        <v>#VALUE!</v>
      </c>
      <c r="Y1630" s="22">
        <f>VLOOKUP($G1630,Temp!$A:$C,Y$1,FALSE)</f>
        <v>25900</v>
      </c>
      <c r="Z1630" s="22">
        <f>VLOOKUP($G1630,Temp!$A:$C,Z$1,FALSE)</f>
        <v>5500</v>
      </c>
      <c r="AA1630" s="22" t="e">
        <f>VLOOKUP($A1630,Searches!$A:$H,AA$1,FALSE)</f>
        <v>#N/A</v>
      </c>
      <c r="AB1630" s="22" t="e">
        <f>VLOOKUP($A1630,Searches!$A:$H,AB$1,FALSE)</f>
        <v>#N/A</v>
      </c>
      <c r="AC1630" s="22" t="e">
        <f>VLOOKUP($A1630,Searches!$A:$H,AC$1,FALSE)</f>
        <v>#N/A</v>
      </c>
      <c r="AD1630" s="22" t="e">
        <f>VLOOKUP($A1630,Searches!$A:$H,AD$1,FALSE)</f>
        <v>#N/A</v>
      </c>
      <c r="AE1630" s="22" t="e">
        <f>VLOOKUP($A1630,Searches!$A:$H,AE$1,FALSE)</f>
        <v>#N/A</v>
      </c>
      <c r="AF1630" s="22" t="e">
        <f>VLOOKUP($A1630,Searches!$A:$H,AF$1,FALSE)</f>
        <v>#N/A</v>
      </c>
      <c r="AG1630" s="22" t="e">
        <f>VLOOKUP($A1630,Searches!$A:$H,AG$1,FALSE)</f>
        <v>#N/A</v>
      </c>
      <c r="AH1630" s="22" t="e">
        <f>VLOOKUP($G1630,Temp!$D:$F,AH$1,FALSE)</f>
        <v>#N/A</v>
      </c>
      <c r="AI1630" s="22" t="e">
        <f>VLOOKUP($G1630,Temp!$D:$F,AI$1,FALSE)</f>
        <v>#N/A</v>
      </c>
      <c r="AJ1630" s="22" t="e">
        <f>VLOOKUP($G1630,Temp!$D:$F,AJ$1,FALSE)</f>
        <v>#N/A</v>
      </c>
    </row>
    <row r="1631" spans="1:36" ht="16" x14ac:dyDescent="0.2">
      <c r="A1631" s="8" t="str">
        <f t="shared" si="25"/>
        <v>Jeanne Hopkins Ipswitch, Inc.</v>
      </c>
      <c r="B1631" s="8" t="s">
        <v>656</v>
      </c>
      <c r="C1631" s="8" t="s">
        <v>657</v>
      </c>
      <c r="D1631" s="8" t="s">
        <v>658</v>
      </c>
      <c r="E1631" s="8" t="s">
        <v>659</v>
      </c>
      <c r="F1631" s="8" t="s">
        <v>660</v>
      </c>
      <c r="G1631" s="12" t="s">
        <v>661</v>
      </c>
      <c r="H1631" s="22" t="str">
        <f>VLOOKUP($G1631,Temp!$A:$C,H$1,FALSE)</f>
        <v>ipswitch.com</v>
      </c>
      <c r="I1631" s="22" t="e">
        <f>VLOOKUP($G1631,Temp!$A:$C,I$1,FALSE)</f>
        <v>#VALUE!</v>
      </c>
      <c r="J1631" s="22" t="e">
        <f>VLOOKUP($G1631,Temp!$A:$C,J$1,FALSE)</f>
        <v>#VALUE!</v>
      </c>
      <c r="K1631" s="22" t="e">
        <f>VLOOKUP($G1631,Temp!$A:$C,K$1,FALSE)</f>
        <v>#VALUE!</v>
      </c>
      <c r="L1631" s="22" t="e">
        <f>VLOOKUP($G1631,Temp!$A:$C,L$1,FALSE)</f>
        <v>#VALUE!</v>
      </c>
      <c r="M1631" s="22" t="e">
        <f>VLOOKUP($G1631,Temp!$A:$C,M$1,FALSE)</f>
        <v>#VALUE!</v>
      </c>
      <c r="N1631" s="22" t="e">
        <f>VLOOKUP($G1631,Temp!$A:$C,N$1,FALSE)</f>
        <v>#VALUE!</v>
      </c>
      <c r="O1631" s="22" t="e">
        <f>VLOOKUP($G1631,Temp!$A:$C,O$1,FALSE)</f>
        <v>#VALUE!</v>
      </c>
      <c r="P1631" s="22" t="e">
        <f>VLOOKUP($G1631,Temp!$A:$C,P$1,FALSE)</f>
        <v>#VALUE!</v>
      </c>
      <c r="Q1631" s="22" t="e">
        <f>VLOOKUP($G1631,Temp!$A:$C,Q$1,FALSE)</f>
        <v>#VALUE!</v>
      </c>
      <c r="R1631" s="22" t="e">
        <f>VLOOKUP($G1631,Temp!$A:$C,R$1,FALSE)</f>
        <v>#VALUE!</v>
      </c>
      <c r="S1631" s="22" t="e">
        <f>VLOOKUP($G1631,Temp!$A:$C,S$1,FALSE)</f>
        <v>#VALUE!</v>
      </c>
      <c r="T1631" s="22" t="e">
        <f>VLOOKUP($G1631,Temp!$A:$C,T$1,FALSE)</f>
        <v>#VALUE!</v>
      </c>
      <c r="U1631" s="22" t="e">
        <f>VLOOKUP($G1631,Temp!$A:$C,U$1,FALSE)</f>
        <v>#VALUE!</v>
      </c>
      <c r="V1631" s="22" t="e">
        <f>VLOOKUP($G1631,Temp!$A:$C,V$1,FALSE)</f>
        <v>#VALUE!</v>
      </c>
      <c r="W1631" s="22" t="e">
        <f>VLOOKUP($G1631,Temp!$A:$C,W$1,FALSE)</f>
        <v>#VALUE!</v>
      </c>
      <c r="X1631" s="22" t="e">
        <f>VLOOKUP($G1631,Temp!$A:$C,X$1,FALSE)</f>
        <v>#VALUE!</v>
      </c>
      <c r="Y1631" s="22">
        <f>VLOOKUP($G1631,Temp!$A:$C,Y$1,FALSE)</f>
        <v>107000</v>
      </c>
      <c r="Z1631" s="22">
        <f>VLOOKUP($G1631,Temp!$A:$C,Z$1,FALSE)</f>
        <v>697</v>
      </c>
      <c r="AA1631" s="22" t="str">
        <f>VLOOKUP($A1631,Searches!$A:$H,AA$1,FALSE)</f>
        <v>Jeanne Hopkins</v>
      </c>
      <c r="AB1631" s="22" t="str">
        <f>VLOOKUP($A1631,Searches!$A:$H,AB$1,FALSE)</f>
        <v>Ipswitch, Inc.</v>
      </c>
      <c r="AC1631" s="22" t="str">
        <f>VLOOKUP($A1631,Searches!$A:$H,AC$1,FALSE)</f>
        <v>Executive Vice President &amp; Chief Marketing Officer</v>
      </c>
      <c r="AD1631" s="22" t="str">
        <f>VLOOKUP($A1631,Searches!$A:$H,AD$1,FALSE)</f>
        <v>2nd</v>
      </c>
      <c r="AE1631" s="22" t="str">
        <f>VLOOKUP($A1631,Searches!$A:$H,AE$1,FALSE)</f>
        <v>Open link</v>
      </c>
      <c r="AF1631" s="22" t="str">
        <f>VLOOKUP($A1631,Searches!$A:$H,AF$1,FALSE)</f>
        <v>Greater Boston Area</v>
      </c>
      <c r="AG1631" s="22" t="str">
        <f>VLOOKUP($A1631,Searches!$A:$H,AG$1,FALSE)</f>
        <v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v>
      </c>
      <c r="AH1631" s="22" t="e">
        <f>VLOOKUP($G1631,Temp!$D:$F,AH$1,FALSE)</f>
        <v>#N/A</v>
      </c>
      <c r="AI1631" s="22" t="e">
        <f>VLOOKUP($G1631,Temp!$D:$F,AI$1,FALSE)</f>
        <v>#N/A</v>
      </c>
      <c r="AJ1631" s="22" t="e">
        <f>VLOOKUP($G1631,Temp!$D:$F,AJ$1,FALSE)</f>
        <v>#N/A</v>
      </c>
    </row>
    <row r="1632" spans="1:36" ht="16" x14ac:dyDescent="0.2">
      <c r="A1632" s="8" t="str">
        <f t="shared" si="25"/>
        <v>Anthony Kennada Gainsight</v>
      </c>
      <c r="B1632" s="8" t="s">
        <v>101</v>
      </c>
      <c r="C1632" s="8" t="s">
        <v>102</v>
      </c>
      <c r="D1632" s="8" t="s">
        <v>42</v>
      </c>
      <c r="E1632" s="8" t="s">
        <v>103</v>
      </c>
      <c r="F1632" s="8" t="s">
        <v>104</v>
      </c>
      <c r="G1632" s="12" t="s">
        <v>105</v>
      </c>
      <c r="H1632" s="22" t="str">
        <f>VLOOKUP($G1632,Temp!$A:$C,H$1,FALSE)</f>
        <v>gainsight.com</v>
      </c>
      <c r="I1632" s="22" t="e">
        <f>VLOOKUP($G1632,Temp!$A:$C,I$1,FALSE)</f>
        <v>#VALUE!</v>
      </c>
      <c r="J1632" s="22" t="e">
        <f>VLOOKUP($G1632,Temp!$A:$C,J$1,FALSE)</f>
        <v>#VALUE!</v>
      </c>
      <c r="K1632" s="22" t="e">
        <f>VLOOKUP($G1632,Temp!$A:$C,K$1,FALSE)</f>
        <v>#VALUE!</v>
      </c>
      <c r="L1632" s="22" t="e">
        <f>VLOOKUP($G1632,Temp!$A:$C,L$1,FALSE)</f>
        <v>#VALUE!</v>
      </c>
      <c r="M1632" s="22" t="e">
        <f>VLOOKUP($G1632,Temp!$A:$C,M$1,FALSE)</f>
        <v>#VALUE!</v>
      </c>
      <c r="N1632" s="22" t="e">
        <f>VLOOKUP($G1632,Temp!$A:$C,N$1,FALSE)</f>
        <v>#VALUE!</v>
      </c>
      <c r="O1632" s="22" t="e">
        <f>VLOOKUP($G1632,Temp!$A:$C,O$1,FALSE)</f>
        <v>#VALUE!</v>
      </c>
      <c r="P1632" s="22" t="e">
        <f>VLOOKUP($G1632,Temp!$A:$C,P$1,FALSE)</f>
        <v>#VALUE!</v>
      </c>
      <c r="Q1632" s="22" t="e">
        <f>VLOOKUP($G1632,Temp!$A:$C,Q$1,FALSE)</f>
        <v>#VALUE!</v>
      </c>
      <c r="R1632" s="22" t="e">
        <f>VLOOKUP($G1632,Temp!$A:$C,R$1,FALSE)</f>
        <v>#VALUE!</v>
      </c>
      <c r="S1632" s="22" t="e">
        <f>VLOOKUP($G1632,Temp!$A:$C,S$1,FALSE)</f>
        <v>#VALUE!</v>
      </c>
      <c r="T1632" s="22" t="e">
        <f>VLOOKUP($G1632,Temp!$A:$C,T$1,FALSE)</f>
        <v>#VALUE!</v>
      </c>
      <c r="U1632" s="22" t="e">
        <f>VLOOKUP($G1632,Temp!$A:$C,U$1,FALSE)</f>
        <v>#VALUE!</v>
      </c>
      <c r="V1632" s="22" t="e">
        <f>VLOOKUP($G1632,Temp!$A:$C,V$1,FALSE)</f>
        <v>#VALUE!</v>
      </c>
      <c r="W1632" s="22" t="e">
        <f>VLOOKUP($G1632,Temp!$A:$C,W$1,FALSE)</f>
        <v>#VALUE!</v>
      </c>
      <c r="X1632" s="22" t="e">
        <f>VLOOKUP($G1632,Temp!$A:$C,X$1,FALSE)</f>
        <v>#VALUE!</v>
      </c>
      <c r="Y1632" s="22">
        <f>VLOOKUP($G1632,Temp!$A:$C,Y$1,FALSE)</f>
        <v>25000</v>
      </c>
      <c r="Z1632" s="22">
        <f>VLOOKUP($G1632,Temp!$A:$C,Z$1,FALSE)</f>
        <v>1800</v>
      </c>
      <c r="AA1632" s="22" t="str">
        <f>VLOOKUP($A1632,Searches!$A:$H,AA$1,FALSE)</f>
        <v>Anthony Kennada</v>
      </c>
      <c r="AB1632" s="22" t="str">
        <f>VLOOKUP($A1632,Searches!$A:$H,AB$1,FALSE)</f>
        <v>Gainsight</v>
      </c>
      <c r="AC1632" s="22" t="str">
        <f>VLOOKUP($A1632,Searches!$A:$H,AC$1,FALSE)</f>
        <v>Chief Marketing Officer</v>
      </c>
      <c r="AD1632" s="22" t="str">
        <f>VLOOKUP($A1632,Searches!$A:$H,AD$1,FALSE)</f>
        <v>2nd</v>
      </c>
      <c r="AE1632" s="22" t="str">
        <f>VLOOKUP($A1632,Searches!$A:$H,AE$1,FALSE)</f>
        <v/>
      </c>
      <c r="AF1632" s="22" t="str">
        <f>VLOOKUP($A1632,Searches!$A:$H,AF$1,FALSE)</f>
        <v>San Francisco Bay Area</v>
      </c>
      <c r="AG1632" s="22" t="str">
        <f>VLOOKUP($A1632,Searches!$A:$H,AG$1,FALSE)</f>
        <v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v>
      </c>
      <c r="AH1632" s="22" t="str">
        <f>VLOOKUP($G1632,Temp!$D:$F,AH$1,FALSE)</f>
        <v>gainsight.com</v>
      </c>
      <c r="AI1632" s="22" t="str">
        <f>VLOOKUP($G1632,Temp!$D:$F,AI$1,FALSE)</f>
        <v>Marketo</v>
      </c>
      <c r="AJ1632" s="22" t="str">
        <f>VLOOKUP($G1632,Temp!$D:$F,AJ$1,FALSE)</f>
        <v>WordPress</v>
      </c>
    </row>
    <row r="1633" spans="1:36" ht="16" x14ac:dyDescent="0.2">
      <c r="A1633" s="8" t="str">
        <f t="shared" si="25"/>
        <v>Meagen Eisenberg MongoDB</v>
      </c>
      <c r="B1633" s="8" t="s">
        <v>77</v>
      </c>
      <c r="C1633" s="8" t="s">
        <v>78</v>
      </c>
      <c r="D1633" s="8" t="s">
        <v>42</v>
      </c>
      <c r="E1633" s="8" t="s">
        <v>79</v>
      </c>
      <c r="F1633" s="8" t="s">
        <v>80</v>
      </c>
      <c r="G1633" s="12" t="s">
        <v>81</v>
      </c>
      <c r="H1633" s="22" t="str">
        <f>VLOOKUP($G1633,Temp!$A:$C,H$1,FALSE)</f>
        <v>mongodb.com</v>
      </c>
      <c r="I1633" s="22" t="e">
        <f>VLOOKUP($G1633,Temp!$A:$C,I$1,FALSE)</f>
        <v>#VALUE!</v>
      </c>
      <c r="J1633" s="22" t="e">
        <f>VLOOKUP($G1633,Temp!$A:$C,J$1,FALSE)</f>
        <v>#VALUE!</v>
      </c>
      <c r="K1633" s="22" t="e">
        <f>VLOOKUP($G1633,Temp!$A:$C,K$1,FALSE)</f>
        <v>#VALUE!</v>
      </c>
      <c r="L1633" s="22" t="e">
        <f>VLOOKUP($G1633,Temp!$A:$C,L$1,FALSE)</f>
        <v>#VALUE!</v>
      </c>
      <c r="M1633" s="22" t="e">
        <f>VLOOKUP($G1633,Temp!$A:$C,M$1,FALSE)</f>
        <v>#VALUE!</v>
      </c>
      <c r="N1633" s="22" t="e">
        <f>VLOOKUP($G1633,Temp!$A:$C,N$1,FALSE)</f>
        <v>#VALUE!</v>
      </c>
      <c r="O1633" s="22" t="e">
        <f>VLOOKUP($G1633,Temp!$A:$C,O$1,FALSE)</f>
        <v>#VALUE!</v>
      </c>
      <c r="P1633" s="22" t="e">
        <f>VLOOKUP($G1633,Temp!$A:$C,P$1,FALSE)</f>
        <v>#VALUE!</v>
      </c>
      <c r="Q1633" s="22" t="e">
        <f>VLOOKUP($G1633,Temp!$A:$C,Q$1,FALSE)</f>
        <v>#VALUE!</v>
      </c>
      <c r="R1633" s="22" t="e">
        <f>VLOOKUP($G1633,Temp!$A:$C,R$1,FALSE)</f>
        <v>#VALUE!</v>
      </c>
      <c r="S1633" s="22" t="e">
        <f>VLOOKUP($G1633,Temp!$A:$C,S$1,FALSE)</f>
        <v>#VALUE!</v>
      </c>
      <c r="T1633" s="22" t="e">
        <f>VLOOKUP($G1633,Temp!$A:$C,T$1,FALSE)</f>
        <v>#VALUE!</v>
      </c>
      <c r="U1633" s="22" t="e">
        <f>VLOOKUP($G1633,Temp!$A:$C,U$1,FALSE)</f>
        <v>#VALUE!</v>
      </c>
      <c r="V1633" s="22" t="e">
        <f>VLOOKUP($G1633,Temp!$A:$C,V$1,FALSE)</f>
        <v>#VALUE!</v>
      </c>
      <c r="W1633" s="22" t="e">
        <f>VLOOKUP($G1633,Temp!$A:$C,W$1,FALSE)</f>
        <v>#VALUE!</v>
      </c>
      <c r="X1633" s="22" t="e">
        <f>VLOOKUP($G1633,Temp!$A:$C,X$1,FALSE)</f>
        <v>#VALUE!</v>
      </c>
      <c r="Y1633" s="22">
        <f>VLOOKUP($G1633,Temp!$A:$C,Y$1,FALSE)</f>
        <v>874000</v>
      </c>
      <c r="Z1633" s="22">
        <f>VLOOKUP($G1633,Temp!$A:$C,Z$1,FALSE)</f>
        <v>28200</v>
      </c>
      <c r="AA1633" s="22" t="str">
        <f>VLOOKUP($A1633,Searches!$A:$H,AA$1,FALSE)</f>
        <v>Meagen Eisenberg</v>
      </c>
      <c r="AB1633" s="22" t="str">
        <f>VLOOKUP($A1633,Searches!$A:$H,AB$1,FALSE)</f>
        <v>MongoDB</v>
      </c>
      <c r="AC1633" s="22" t="str">
        <f>VLOOKUP($A1633,Searches!$A:$H,AC$1,FALSE)</f>
        <v>Chief Marketing Officer</v>
      </c>
      <c r="AD1633" s="22" t="str">
        <f>VLOOKUP($A1633,Searches!$A:$H,AD$1,FALSE)</f>
        <v>2nd</v>
      </c>
      <c r="AE1633" s="22" t="str">
        <f>VLOOKUP($A1633,Searches!$A:$H,AE$1,FALSE)</f>
        <v>Open link</v>
      </c>
      <c r="AF1633" s="22" t="str">
        <f>VLOOKUP($A1633,Searches!$A:$H,AF$1,FALSE)</f>
        <v>San Francisco Bay Area</v>
      </c>
      <c r="AG1633" s="22" t="str">
        <f>VLOOKUP($A1633,Searches!$A:$H,AG$1,FALSE)</f>
        <v>https://www.linkedin.com/sales/profile/832949,BfJG,NAME_SEARCH?moduleKey=peopleSearchResults&amp;pageKey=sales-search3-people&amp;contextId=60BC92C971D70515801E49D6842B0000&amp;requestId=bd3eec74-1b19-4513-810b-b1fea027bb3c&amp;action=CLICK&amp;target=urn%3Ali%3AsalesLead%3A(-1%2C832949)&amp;pageNumber=0&amp;targetEl=profilelink&amp;position=3&amp;trk=lss-serp-result-lead_photo</v>
      </c>
      <c r="AH1633" s="22" t="e">
        <f>VLOOKUP($G1633,Temp!$D:$F,AH$1,FALSE)</f>
        <v>#N/A</v>
      </c>
      <c r="AI1633" s="22" t="e">
        <f>VLOOKUP($G1633,Temp!$D:$F,AI$1,FALSE)</f>
        <v>#N/A</v>
      </c>
      <c r="AJ1633" s="22" t="e">
        <f>VLOOKUP($G1633,Temp!$D:$F,AJ$1,FALSE)</f>
        <v>#N/A</v>
      </c>
    </row>
    <row r="1634" spans="1:36" ht="16" x14ac:dyDescent="0.2">
      <c r="A1634" s="8" t="str">
        <f t="shared" si="25"/>
        <v>Thomas Hansen Carbon Black</v>
      </c>
      <c r="B1634" s="8" t="s">
        <v>2700</v>
      </c>
      <c r="C1634" s="8" t="s">
        <v>4769</v>
      </c>
      <c r="D1634" s="8" t="s">
        <v>10693</v>
      </c>
      <c r="E1634" s="8" t="s">
        <v>634</v>
      </c>
      <c r="F1634" s="8" t="s">
        <v>10694</v>
      </c>
      <c r="G1634" s="8" t="s">
        <v>634</v>
      </c>
      <c r="H1634" s="22" t="e">
        <f>VLOOKUP($G1634,Temp!$A:$C,H$1,FALSE)</f>
        <v>#N/A</v>
      </c>
      <c r="I1634" s="22" t="e">
        <f>VLOOKUP($G1634,Temp!$A:$C,I$1,FALSE)</f>
        <v>#N/A</v>
      </c>
      <c r="J1634" s="22" t="e">
        <f>VLOOKUP($G1634,Temp!$A:$C,J$1,FALSE)</f>
        <v>#N/A</v>
      </c>
      <c r="K1634" s="22" t="e">
        <f>VLOOKUP($G1634,Temp!$A:$C,K$1,FALSE)</f>
        <v>#N/A</v>
      </c>
      <c r="L1634" s="22" t="e">
        <f>VLOOKUP($G1634,Temp!$A:$C,L$1,FALSE)</f>
        <v>#N/A</v>
      </c>
      <c r="M1634" s="22" t="e">
        <f>VLOOKUP($G1634,Temp!$A:$C,M$1,FALSE)</f>
        <v>#N/A</v>
      </c>
      <c r="N1634" s="22" t="e">
        <f>VLOOKUP($G1634,Temp!$A:$C,N$1,FALSE)</f>
        <v>#N/A</v>
      </c>
      <c r="O1634" s="22" t="e">
        <f>VLOOKUP($G1634,Temp!$A:$C,O$1,FALSE)</f>
        <v>#N/A</v>
      </c>
      <c r="P1634" s="22" t="e">
        <f>VLOOKUP($G1634,Temp!$A:$C,P$1,FALSE)</f>
        <v>#N/A</v>
      </c>
      <c r="Q1634" s="22" t="e">
        <f>VLOOKUP($G1634,Temp!$A:$C,Q$1,FALSE)</f>
        <v>#N/A</v>
      </c>
      <c r="R1634" s="22" t="e">
        <f>VLOOKUP($G1634,Temp!$A:$C,R$1,FALSE)</f>
        <v>#N/A</v>
      </c>
      <c r="S1634" s="22" t="e">
        <f>VLOOKUP($G1634,Temp!$A:$C,S$1,FALSE)</f>
        <v>#N/A</v>
      </c>
      <c r="T1634" s="22" t="e">
        <f>VLOOKUP($G1634,Temp!$A:$C,T$1,FALSE)</f>
        <v>#N/A</v>
      </c>
      <c r="U1634" s="22" t="e">
        <f>VLOOKUP($G1634,Temp!$A:$C,U$1,FALSE)</f>
        <v>#N/A</v>
      </c>
      <c r="V1634" s="22" t="e">
        <f>VLOOKUP($G1634,Temp!$A:$C,V$1,FALSE)</f>
        <v>#N/A</v>
      </c>
      <c r="W1634" s="22" t="e">
        <f>VLOOKUP($G1634,Temp!$A:$C,W$1,FALSE)</f>
        <v>#N/A</v>
      </c>
      <c r="X1634" s="22" t="e">
        <f>VLOOKUP($G1634,Temp!$A:$C,X$1,FALSE)</f>
        <v>#N/A</v>
      </c>
      <c r="Y1634" s="22" t="e">
        <f>VLOOKUP($G1634,Temp!$A:$C,Y$1,FALSE)</f>
        <v>#N/A</v>
      </c>
      <c r="Z1634" s="22" t="e">
        <f>VLOOKUP($G1634,Temp!$A:$C,Z$1,FALSE)</f>
        <v>#N/A</v>
      </c>
      <c r="AA1634" s="22" t="e">
        <f>VLOOKUP($A1634,Searches!$A:$H,AA$1,FALSE)</f>
        <v>#N/A</v>
      </c>
      <c r="AB1634" s="22" t="e">
        <f>VLOOKUP($A1634,Searches!$A:$H,AB$1,FALSE)</f>
        <v>#N/A</v>
      </c>
      <c r="AC1634" s="22" t="e">
        <f>VLOOKUP($A1634,Searches!$A:$H,AC$1,FALSE)</f>
        <v>#N/A</v>
      </c>
      <c r="AD1634" s="22" t="e">
        <f>VLOOKUP($A1634,Searches!$A:$H,AD$1,FALSE)</f>
        <v>#N/A</v>
      </c>
      <c r="AE1634" s="22" t="e">
        <f>VLOOKUP($A1634,Searches!$A:$H,AE$1,FALSE)</f>
        <v>#N/A</v>
      </c>
      <c r="AF1634" s="22" t="e">
        <f>VLOOKUP($A1634,Searches!$A:$H,AF$1,FALSE)</f>
        <v>#N/A</v>
      </c>
      <c r="AG1634" s="22" t="e">
        <f>VLOOKUP($A1634,Searches!$A:$H,AG$1,FALSE)</f>
        <v>#N/A</v>
      </c>
      <c r="AH1634" s="22" t="e">
        <f>VLOOKUP($G1634,Temp!$D:$F,AH$1,FALSE)</f>
        <v>#N/A</v>
      </c>
      <c r="AI1634" s="22" t="e">
        <f>VLOOKUP($G1634,Temp!$D:$F,AI$1,FALSE)</f>
        <v>#N/A</v>
      </c>
      <c r="AJ1634" s="22" t="e">
        <f>VLOOKUP($G1634,Temp!$D:$F,AJ$1,FALSE)</f>
        <v>#N/A</v>
      </c>
    </row>
    <row r="1635" spans="1:36" ht="16" x14ac:dyDescent="0.2">
      <c r="A1635" s="8" t="str">
        <f t="shared" si="25"/>
        <v>Dayna Rothman SaaStr</v>
      </c>
      <c r="B1635" s="8" t="s">
        <v>10695</v>
      </c>
      <c r="C1635" s="8" t="s">
        <v>10696</v>
      </c>
      <c r="D1635" s="8" t="s">
        <v>304</v>
      </c>
      <c r="E1635" s="8" t="s">
        <v>634</v>
      </c>
      <c r="F1635" s="8" t="s">
        <v>10697</v>
      </c>
      <c r="G1635" s="8" t="s">
        <v>634</v>
      </c>
      <c r="H1635" s="22" t="e">
        <f>VLOOKUP($G1635,Temp!$A:$C,H$1,FALSE)</f>
        <v>#N/A</v>
      </c>
      <c r="I1635" s="22" t="e">
        <f>VLOOKUP($G1635,Temp!$A:$C,I$1,FALSE)</f>
        <v>#N/A</v>
      </c>
      <c r="J1635" s="22" t="e">
        <f>VLOOKUP($G1635,Temp!$A:$C,J$1,FALSE)</f>
        <v>#N/A</v>
      </c>
      <c r="K1635" s="22" t="e">
        <f>VLOOKUP($G1635,Temp!$A:$C,K$1,FALSE)</f>
        <v>#N/A</v>
      </c>
      <c r="L1635" s="22" t="e">
        <f>VLOOKUP($G1635,Temp!$A:$C,L$1,FALSE)</f>
        <v>#N/A</v>
      </c>
      <c r="M1635" s="22" t="e">
        <f>VLOOKUP($G1635,Temp!$A:$C,M$1,FALSE)</f>
        <v>#N/A</v>
      </c>
      <c r="N1635" s="22" t="e">
        <f>VLOOKUP($G1635,Temp!$A:$C,N$1,FALSE)</f>
        <v>#N/A</v>
      </c>
      <c r="O1635" s="22" t="e">
        <f>VLOOKUP($G1635,Temp!$A:$C,O$1,FALSE)</f>
        <v>#N/A</v>
      </c>
      <c r="P1635" s="22" t="e">
        <f>VLOOKUP($G1635,Temp!$A:$C,P$1,FALSE)</f>
        <v>#N/A</v>
      </c>
      <c r="Q1635" s="22" t="e">
        <f>VLOOKUP($G1635,Temp!$A:$C,Q$1,FALSE)</f>
        <v>#N/A</v>
      </c>
      <c r="R1635" s="22" t="e">
        <f>VLOOKUP($G1635,Temp!$A:$C,R$1,FALSE)</f>
        <v>#N/A</v>
      </c>
      <c r="S1635" s="22" t="e">
        <f>VLOOKUP($G1635,Temp!$A:$C,S$1,FALSE)</f>
        <v>#N/A</v>
      </c>
      <c r="T1635" s="22" t="e">
        <f>VLOOKUP($G1635,Temp!$A:$C,T$1,FALSE)</f>
        <v>#N/A</v>
      </c>
      <c r="U1635" s="22" t="e">
        <f>VLOOKUP($G1635,Temp!$A:$C,U$1,FALSE)</f>
        <v>#N/A</v>
      </c>
      <c r="V1635" s="22" t="e">
        <f>VLOOKUP($G1635,Temp!$A:$C,V$1,FALSE)</f>
        <v>#N/A</v>
      </c>
      <c r="W1635" s="22" t="e">
        <f>VLOOKUP($G1635,Temp!$A:$C,W$1,FALSE)</f>
        <v>#N/A</v>
      </c>
      <c r="X1635" s="22" t="e">
        <f>VLOOKUP($G1635,Temp!$A:$C,X$1,FALSE)</f>
        <v>#N/A</v>
      </c>
      <c r="Y1635" s="22" t="e">
        <f>VLOOKUP($G1635,Temp!$A:$C,Y$1,FALSE)</f>
        <v>#N/A</v>
      </c>
      <c r="Z1635" s="22" t="e">
        <f>VLOOKUP($G1635,Temp!$A:$C,Z$1,FALSE)</f>
        <v>#N/A</v>
      </c>
      <c r="AA1635" s="22" t="str">
        <f>VLOOKUP($A1635,Searches!$A:$H,AA$1,FALSE)</f>
        <v>Dayna Rothman</v>
      </c>
      <c r="AB1635" s="22" t="str">
        <f>VLOOKUP($A1635,Searches!$A:$H,AB$1,FALSE)</f>
        <v>SaaStr</v>
      </c>
      <c r="AC1635" s="22" t="str">
        <f>VLOOKUP($A1635,Searches!$A:$H,AC$1,FALSE)</f>
        <v>Chief Revenue Officer</v>
      </c>
      <c r="AD1635" s="22" t="str">
        <f>VLOOKUP($A1635,Searches!$A:$H,AD$1,FALSE)</f>
        <v>2nd</v>
      </c>
      <c r="AE1635" s="22" t="str">
        <f>VLOOKUP($A1635,Searches!$A:$H,AE$1,FALSE)</f>
        <v/>
      </c>
      <c r="AF1635" s="22" t="str">
        <f>VLOOKUP($A1635,Searches!$A:$H,AF$1,FALSE)</f>
        <v>San Francisco Bay Area</v>
      </c>
      <c r="AG1635" s="22" t="str">
        <f>VLOOKUP($A1635,Searches!$A:$H,AG$1,FALSE)</f>
        <v>https://www.linkedin.com/sales/profile/21960077,Ti5G,NAME_SEARCH?moduleKey=peopleSearchResults&amp;pageKey=sales-search3-people&amp;contextId=60BC92C971D70515801E49D6842B0000&amp;requestId=bd3eec74-1b19-4513-810b-b1fea027bb3c&amp;action=CLICK&amp;target=urn%3Ali%3AsalesLead%3A(-1%2C21960077)&amp;pageNumber=0&amp;targetEl=profilelink&amp;position=6&amp;trk=lss-serp-result-lead_photo</v>
      </c>
      <c r="AH1635" s="22" t="e">
        <f>VLOOKUP($G1635,Temp!$D:$F,AH$1,FALSE)</f>
        <v>#N/A</v>
      </c>
      <c r="AI1635" s="22" t="e">
        <f>VLOOKUP($G1635,Temp!$D:$F,AI$1,FALSE)</f>
        <v>#N/A</v>
      </c>
      <c r="AJ1635" s="22" t="e">
        <f>VLOOKUP($G1635,Temp!$D:$F,AJ$1,FALSE)</f>
        <v>#N/A</v>
      </c>
    </row>
    <row r="1636" spans="1:36" ht="16" x14ac:dyDescent="0.2">
      <c r="A1636" s="8" t="str">
        <f t="shared" si="25"/>
        <v>Joe Staples Workfront</v>
      </c>
      <c r="B1636" s="8" t="s">
        <v>1586</v>
      </c>
      <c r="C1636" s="8" t="s">
        <v>490</v>
      </c>
      <c r="D1636" s="8" t="s">
        <v>42</v>
      </c>
      <c r="E1636" s="8" t="s">
        <v>1587</v>
      </c>
      <c r="F1636" s="8" t="s">
        <v>1588</v>
      </c>
      <c r="G1636" s="12" t="s">
        <v>1452</v>
      </c>
      <c r="H1636" s="22" t="str">
        <f>VLOOKUP($G1636,Temp!$A:$C,H$1,FALSE)</f>
        <v>workfront.com</v>
      </c>
      <c r="I1636" s="22" t="e">
        <f>VLOOKUP($G1636,Temp!$A:$C,I$1,FALSE)</f>
        <v>#VALUE!</v>
      </c>
      <c r="J1636" s="22" t="e">
        <f>VLOOKUP($G1636,Temp!$A:$C,J$1,FALSE)</f>
        <v>#VALUE!</v>
      </c>
      <c r="K1636" s="22" t="e">
        <f>VLOOKUP($G1636,Temp!$A:$C,K$1,FALSE)</f>
        <v>#VALUE!</v>
      </c>
      <c r="L1636" s="22" t="e">
        <f>VLOOKUP($G1636,Temp!$A:$C,L$1,FALSE)</f>
        <v>#VALUE!</v>
      </c>
      <c r="M1636" s="22" t="e">
        <f>VLOOKUP($G1636,Temp!$A:$C,M$1,FALSE)</f>
        <v>#VALUE!</v>
      </c>
      <c r="N1636" s="22" t="e">
        <f>VLOOKUP($G1636,Temp!$A:$C,N$1,FALSE)</f>
        <v>#VALUE!</v>
      </c>
      <c r="O1636" s="22" t="e">
        <f>VLOOKUP($G1636,Temp!$A:$C,O$1,FALSE)</f>
        <v>#VALUE!</v>
      </c>
      <c r="P1636" s="22" t="e">
        <f>VLOOKUP($G1636,Temp!$A:$C,P$1,FALSE)</f>
        <v>#VALUE!</v>
      </c>
      <c r="Q1636" s="22" t="e">
        <f>VLOOKUP($G1636,Temp!$A:$C,Q$1,FALSE)</f>
        <v>#VALUE!</v>
      </c>
      <c r="R1636" s="22" t="e">
        <f>VLOOKUP($G1636,Temp!$A:$C,R$1,FALSE)</f>
        <v>#VALUE!</v>
      </c>
      <c r="S1636" s="22" t="e">
        <f>VLOOKUP($G1636,Temp!$A:$C,S$1,FALSE)</f>
        <v>#VALUE!</v>
      </c>
      <c r="T1636" s="22" t="e">
        <f>VLOOKUP($G1636,Temp!$A:$C,T$1,FALSE)</f>
        <v>#VALUE!</v>
      </c>
      <c r="U1636" s="22" t="e">
        <f>VLOOKUP($G1636,Temp!$A:$C,U$1,FALSE)</f>
        <v>#VALUE!</v>
      </c>
      <c r="V1636" s="22" t="e">
        <f>VLOOKUP($G1636,Temp!$A:$C,V$1,FALSE)</f>
        <v>#VALUE!</v>
      </c>
      <c r="W1636" s="22" t="e">
        <f>VLOOKUP($G1636,Temp!$A:$C,W$1,FALSE)</f>
        <v>#VALUE!</v>
      </c>
      <c r="X1636" s="22" t="e">
        <f>VLOOKUP($G1636,Temp!$A:$C,X$1,FALSE)</f>
        <v>#VALUE!</v>
      </c>
      <c r="Y1636" s="22">
        <f>VLOOKUP($G1636,Temp!$A:$C,Y$1,FALSE)</f>
        <v>0</v>
      </c>
      <c r="Z1636" s="22">
        <f>VLOOKUP($G1636,Temp!$A:$C,Z$1,FALSE)</f>
        <v>0</v>
      </c>
      <c r="AA1636" s="22" t="e">
        <f>VLOOKUP($A1636,Searches!$A:$H,AA$1,FALSE)</f>
        <v>#N/A</v>
      </c>
      <c r="AB1636" s="22" t="e">
        <f>VLOOKUP($A1636,Searches!$A:$H,AB$1,FALSE)</f>
        <v>#N/A</v>
      </c>
      <c r="AC1636" s="22" t="e">
        <f>VLOOKUP($A1636,Searches!$A:$H,AC$1,FALSE)</f>
        <v>#N/A</v>
      </c>
      <c r="AD1636" s="22" t="e">
        <f>VLOOKUP($A1636,Searches!$A:$H,AD$1,FALSE)</f>
        <v>#N/A</v>
      </c>
      <c r="AE1636" s="22" t="e">
        <f>VLOOKUP($A1636,Searches!$A:$H,AE$1,FALSE)</f>
        <v>#N/A</v>
      </c>
      <c r="AF1636" s="22" t="e">
        <f>VLOOKUP($A1636,Searches!$A:$H,AF$1,FALSE)</f>
        <v>#N/A</v>
      </c>
      <c r="AG1636" s="22" t="e">
        <f>VLOOKUP($A1636,Searches!$A:$H,AG$1,FALSE)</f>
        <v>#N/A</v>
      </c>
      <c r="AH1636" s="22" t="str">
        <f>VLOOKUP($G1636,Temp!$D:$F,AH$1,FALSE)</f>
        <v>workfront.com</v>
      </c>
      <c r="AI1636" s="22" t="str">
        <f>VLOOKUP($G1636,Temp!$D:$F,AI$1,FALSE)</f>
        <v>Marketo</v>
      </c>
      <c r="AJ1636" s="22" t="str">
        <f>VLOOKUP($G1636,Temp!$D:$F,AJ$1,FALSE)</f>
        <v>WordPress</v>
      </c>
    </row>
    <row r="1637" spans="1:36" ht="16" x14ac:dyDescent="0.2">
      <c r="A1637" s="8" t="str">
        <f t="shared" si="25"/>
        <v>Kara Wilson Rubrik, Inc.</v>
      </c>
      <c r="B1637" s="8" t="s">
        <v>1668</v>
      </c>
      <c r="C1637" s="8" t="s">
        <v>646</v>
      </c>
      <c r="D1637" s="8" t="s">
        <v>42</v>
      </c>
      <c r="E1637" s="8" t="s">
        <v>1671</v>
      </c>
      <c r="F1637" s="8" t="s">
        <v>1673</v>
      </c>
      <c r="G1637" s="12" t="s">
        <v>1531</v>
      </c>
      <c r="H1637" s="22" t="str">
        <f>VLOOKUP($G1637,Temp!$A:$C,H$1,FALSE)</f>
        <v>rubrik.com</v>
      </c>
      <c r="I1637" s="22" t="e">
        <f>VLOOKUP($G1637,Temp!$A:$C,I$1,FALSE)</f>
        <v>#VALUE!</v>
      </c>
      <c r="J1637" s="22" t="e">
        <f>VLOOKUP($G1637,Temp!$A:$C,J$1,FALSE)</f>
        <v>#VALUE!</v>
      </c>
      <c r="K1637" s="22" t="e">
        <f>VLOOKUP($G1637,Temp!$A:$C,K$1,FALSE)</f>
        <v>#VALUE!</v>
      </c>
      <c r="L1637" s="22" t="e">
        <f>VLOOKUP($G1637,Temp!$A:$C,L$1,FALSE)</f>
        <v>#VALUE!</v>
      </c>
      <c r="M1637" s="22" t="e">
        <f>VLOOKUP($G1637,Temp!$A:$C,M$1,FALSE)</f>
        <v>#VALUE!</v>
      </c>
      <c r="N1637" s="22" t="e">
        <f>VLOOKUP($G1637,Temp!$A:$C,N$1,FALSE)</f>
        <v>#VALUE!</v>
      </c>
      <c r="O1637" s="22" t="e">
        <f>VLOOKUP($G1637,Temp!$A:$C,O$1,FALSE)</f>
        <v>#VALUE!</v>
      </c>
      <c r="P1637" s="22" t="e">
        <f>VLOOKUP($G1637,Temp!$A:$C,P$1,FALSE)</f>
        <v>#VALUE!</v>
      </c>
      <c r="Q1637" s="22" t="e">
        <f>VLOOKUP($G1637,Temp!$A:$C,Q$1,FALSE)</f>
        <v>#VALUE!</v>
      </c>
      <c r="R1637" s="22" t="e">
        <f>VLOOKUP($G1637,Temp!$A:$C,R$1,FALSE)</f>
        <v>#VALUE!</v>
      </c>
      <c r="S1637" s="22" t="e">
        <f>VLOOKUP($G1637,Temp!$A:$C,S$1,FALSE)</f>
        <v>#VALUE!</v>
      </c>
      <c r="T1637" s="22" t="e">
        <f>VLOOKUP($G1637,Temp!$A:$C,T$1,FALSE)</f>
        <v>#VALUE!</v>
      </c>
      <c r="U1637" s="22" t="e">
        <f>VLOOKUP($G1637,Temp!$A:$C,U$1,FALSE)</f>
        <v>#VALUE!</v>
      </c>
      <c r="V1637" s="22" t="e">
        <f>VLOOKUP($G1637,Temp!$A:$C,V$1,FALSE)</f>
        <v>#VALUE!</v>
      </c>
      <c r="W1637" s="22" t="e">
        <f>VLOOKUP($G1637,Temp!$A:$C,W$1,FALSE)</f>
        <v>#VALUE!</v>
      </c>
      <c r="X1637" s="22" t="e">
        <f>VLOOKUP($G1637,Temp!$A:$C,X$1,FALSE)</f>
        <v>#VALUE!</v>
      </c>
      <c r="Y1637" s="22">
        <f>VLOOKUP($G1637,Temp!$A:$C,Y$1,FALSE)</f>
        <v>3000</v>
      </c>
      <c r="Z1637" s="22">
        <f>VLOOKUP($G1637,Temp!$A:$C,Z$1,FALSE)</f>
        <v>5000</v>
      </c>
      <c r="AA1637" s="22" t="str">
        <f>VLOOKUP($A1637,Searches!$A:$H,AA$1,FALSE)</f>
        <v>Kara Wilson</v>
      </c>
      <c r="AB1637" s="22" t="str">
        <f>VLOOKUP($A1637,Searches!$A:$H,AB$1,FALSE)</f>
        <v>Rubrik, Inc.</v>
      </c>
      <c r="AC1637" s="22" t="str">
        <f>VLOOKUP($A1637,Searches!$A:$H,AC$1,FALSE)</f>
        <v>Chief Marketing Officer</v>
      </c>
      <c r="AD1637" s="22" t="str">
        <f>VLOOKUP($A1637,Searches!$A:$H,AD$1,FALSE)</f>
        <v>2nd</v>
      </c>
      <c r="AE1637" s="22" t="str">
        <f>VLOOKUP($A1637,Searches!$A:$H,AE$1,FALSE)</f>
        <v>Open link</v>
      </c>
      <c r="AF1637" s="22" t="str">
        <f>VLOOKUP($A1637,Searches!$A:$H,AF$1,FALSE)</f>
        <v>San Francisco Bay Area</v>
      </c>
      <c r="AG1637" s="22" t="str">
        <f>VLOOKUP($A1637,Searches!$A:$H,AG$1,FALSE)</f>
        <v>https://www.linkedin.com/sales/profile/1283295,VDBl,NAME_SEARCH?moduleKey=peopleSearchResults&amp;pageKey=sales-search3-people&amp;contextId=60BC92C971D70515801E49D6842B0000&amp;requestId=bd3eec74-1b19-4513-810b-b1fea027bb3c&amp;action=CLICK&amp;target=urn%3Ali%3AsalesLead%3A(-1%2C1283295)&amp;pageNumber=0&amp;targetEl=profilelink&amp;position=16&amp;trk=lss-serp-result-lead_photo</v>
      </c>
      <c r="AH1637" s="22" t="str">
        <f>VLOOKUP($G1637,Temp!$D:$F,AH$1,FALSE)</f>
        <v>rubrik.com</v>
      </c>
      <c r="AI1637" s="22" t="str">
        <f>VLOOKUP($G1637,Temp!$D:$F,AI$1,FALSE)</f>
        <v>Marketo</v>
      </c>
      <c r="AJ1637" s="22" t="str">
        <f>VLOOKUP($G1637,Temp!$D:$F,AJ$1,FALSE)</f>
        <v>WordPress</v>
      </c>
    </row>
    <row r="1638" spans="1:36" ht="16" x14ac:dyDescent="0.2">
      <c r="A1638" s="8" t="str">
        <f t="shared" si="25"/>
        <v>Matthew M. Druva</v>
      </c>
      <c r="B1638" s="8" t="s">
        <v>167</v>
      </c>
      <c r="C1638" s="8" t="s">
        <v>184</v>
      </c>
      <c r="D1638" s="8" t="s">
        <v>42</v>
      </c>
      <c r="E1638" s="8" t="s">
        <v>185</v>
      </c>
      <c r="F1638" s="8" t="s">
        <v>186</v>
      </c>
      <c r="G1638" s="12" t="s">
        <v>187</v>
      </c>
      <c r="H1638" s="22" t="str">
        <f>VLOOKUP($G1638,Temp!$A:$C,H$1,FALSE)</f>
        <v>druva.com</v>
      </c>
      <c r="I1638" s="22" t="e">
        <f>VLOOKUP($G1638,Temp!$A:$C,I$1,FALSE)</f>
        <v>#VALUE!</v>
      </c>
      <c r="J1638" s="22" t="e">
        <f>VLOOKUP($G1638,Temp!$A:$C,J$1,FALSE)</f>
        <v>#VALUE!</v>
      </c>
      <c r="K1638" s="22" t="e">
        <f>VLOOKUP($G1638,Temp!$A:$C,K$1,FALSE)</f>
        <v>#VALUE!</v>
      </c>
      <c r="L1638" s="22" t="e">
        <f>VLOOKUP($G1638,Temp!$A:$C,L$1,FALSE)</f>
        <v>#VALUE!</v>
      </c>
      <c r="M1638" s="22" t="e">
        <f>VLOOKUP($G1638,Temp!$A:$C,M$1,FALSE)</f>
        <v>#VALUE!</v>
      </c>
      <c r="N1638" s="22" t="e">
        <f>VLOOKUP($G1638,Temp!$A:$C,N$1,FALSE)</f>
        <v>#VALUE!</v>
      </c>
      <c r="O1638" s="22" t="e">
        <f>VLOOKUP($G1638,Temp!$A:$C,O$1,FALSE)</f>
        <v>#VALUE!</v>
      </c>
      <c r="P1638" s="22" t="e">
        <f>VLOOKUP($G1638,Temp!$A:$C,P$1,FALSE)</f>
        <v>#VALUE!</v>
      </c>
      <c r="Q1638" s="22" t="e">
        <f>VLOOKUP($G1638,Temp!$A:$C,Q$1,FALSE)</f>
        <v>#VALUE!</v>
      </c>
      <c r="R1638" s="22" t="e">
        <f>VLOOKUP($G1638,Temp!$A:$C,R$1,FALSE)</f>
        <v>#VALUE!</v>
      </c>
      <c r="S1638" s="22" t="e">
        <f>VLOOKUP($G1638,Temp!$A:$C,S$1,FALSE)</f>
        <v>#VALUE!</v>
      </c>
      <c r="T1638" s="22" t="e">
        <f>VLOOKUP($G1638,Temp!$A:$C,T$1,FALSE)</f>
        <v>#VALUE!</v>
      </c>
      <c r="U1638" s="22" t="e">
        <f>VLOOKUP($G1638,Temp!$A:$C,U$1,FALSE)</f>
        <v>#VALUE!</v>
      </c>
      <c r="V1638" s="22" t="e">
        <f>VLOOKUP($G1638,Temp!$A:$C,V$1,FALSE)</f>
        <v>#VALUE!</v>
      </c>
      <c r="W1638" s="22" t="e">
        <f>VLOOKUP($G1638,Temp!$A:$C,W$1,FALSE)</f>
        <v>#VALUE!</v>
      </c>
      <c r="X1638" s="22" t="e">
        <f>VLOOKUP($G1638,Temp!$A:$C,X$1,FALSE)</f>
        <v>#VALUE!</v>
      </c>
      <c r="Y1638" s="22">
        <f>VLOOKUP($G1638,Temp!$A:$C,Y$1,FALSE)</f>
        <v>63100</v>
      </c>
      <c r="Z1638" s="22">
        <f>VLOOKUP($G1638,Temp!$A:$C,Z$1,FALSE)</f>
        <v>14100</v>
      </c>
      <c r="AA1638" s="22" t="str">
        <f>VLOOKUP($A1638,Searches!$A:$H,AA$1,FALSE)</f>
        <v>Matthew M.</v>
      </c>
      <c r="AB1638" s="22" t="str">
        <f>VLOOKUP($A1638,Searches!$A:$H,AB$1,FALSE)</f>
        <v>Druva</v>
      </c>
      <c r="AC1638" s="22" t="str">
        <f>VLOOKUP($A1638,Searches!$A:$H,AC$1,FALSE)</f>
        <v>Chief Marketing Officer</v>
      </c>
      <c r="AD1638" s="22" t="str">
        <f>VLOOKUP($A1638,Searches!$A:$H,AD$1,FALSE)</f>
        <v>2nd</v>
      </c>
      <c r="AE1638" s="22" t="str">
        <f>VLOOKUP($A1638,Searches!$A:$H,AE$1,FALSE)</f>
        <v/>
      </c>
      <c r="AF1638" s="22" t="str">
        <f>VLOOKUP($A1638,Searches!$A:$H,AF$1,FALSE)</f>
        <v>San Francisco Bay Area</v>
      </c>
      <c r="AG1638" s="22" t="str">
        <f>VLOOKUP($A1638,Searches!$A:$H,AG$1,FALSE)</f>
        <v>https://www.linkedin.com/sales/profile/1883544,nYX7,NAME_SEARCH?moduleKey=peopleSearchResults&amp;pageKey=sales-search3-people&amp;contextId=60BC92C971D70515801E49D6842B0000&amp;requestId=bd3eec74-1b19-4513-810b-b1fea027bb3c&amp;action=CLICK&amp;target=urn%3Ali%3AsalesLead%3A(-1%2C1883544)&amp;pageNumber=0&amp;targetEl=profilelink&amp;position=11&amp;trk=lss-serp-result-lead_photo</v>
      </c>
      <c r="AH1638" s="22" t="str">
        <f>VLOOKUP($G1638,Temp!$D:$F,AH$1,FALSE)</f>
        <v>druva.com</v>
      </c>
      <c r="AI1638" s="22" t="str">
        <f>VLOOKUP($G1638,Temp!$D:$F,AI$1,FALSE)</f>
        <v>Marketo</v>
      </c>
      <c r="AJ1638" s="22" t="str">
        <f>VLOOKUP($G1638,Temp!$D:$F,AJ$1,FALSE)</f>
        <v>WordPress</v>
      </c>
    </row>
    <row r="1639" spans="1:36" ht="16" x14ac:dyDescent="0.2">
      <c r="A1639" s="8" t="str">
        <f t="shared" si="25"/>
        <v>Gabe Villamizar Lucid</v>
      </c>
      <c r="B1639" s="8" t="s">
        <v>10699</v>
      </c>
      <c r="C1639" s="8" t="s">
        <v>10700</v>
      </c>
      <c r="D1639" s="8" t="s">
        <v>10701</v>
      </c>
      <c r="E1639" s="8" t="s">
        <v>10702</v>
      </c>
      <c r="F1639" s="8" t="s">
        <v>3183</v>
      </c>
      <c r="G1639" s="12" t="s">
        <v>3125</v>
      </c>
      <c r="H1639" s="22" t="str">
        <f>VLOOKUP($G1639,Temp!$A:$C,H$1,FALSE)</f>
        <v>golucid.co</v>
      </c>
      <c r="I1639" s="22" t="e">
        <f>VLOOKUP($G1639,Temp!$A:$C,I$1,FALSE)</f>
        <v>#VALUE!</v>
      </c>
      <c r="J1639" s="22" t="e">
        <f>VLOOKUP($G1639,Temp!$A:$C,J$1,FALSE)</f>
        <v>#VALUE!</v>
      </c>
      <c r="K1639" s="22" t="e">
        <f>VLOOKUP($G1639,Temp!$A:$C,K$1,FALSE)</f>
        <v>#VALUE!</v>
      </c>
      <c r="L1639" s="22" t="e">
        <f>VLOOKUP($G1639,Temp!$A:$C,L$1,FALSE)</f>
        <v>#VALUE!</v>
      </c>
      <c r="M1639" s="22" t="e">
        <f>VLOOKUP($G1639,Temp!$A:$C,M$1,FALSE)</f>
        <v>#VALUE!</v>
      </c>
      <c r="N1639" s="22" t="e">
        <f>VLOOKUP($G1639,Temp!$A:$C,N$1,FALSE)</f>
        <v>#VALUE!</v>
      </c>
      <c r="O1639" s="22" t="e">
        <f>VLOOKUP($G1639,Temp!$A:$C,O$1,FALSE)</f>
        <v>#VALUE!</v>
      </c>
      <c r="P1639" s="22" t="e">
        <f>VLOOKUP($G1639,Temp!$A:$C,P$1,FALSE)</f>
        <v>#VALUE!</v>
      </c>
      <c r="Q1639" s="22" t="e">
        <f>VLOOKUP($G1639,Temp!$A:$C,Q$1,FALSE)</f>
        <v>#VALUE!</v>
      </c>
      <c r="R1639" s="22" t="e">
        <f>VLOOKUP($G1639,Temp!$A:$C,R$1,FALSE)</f>
        <v>#VALUE!</v>
      </c>
      <c r="S1639" s="22" t="e">
        <f>VLOOKUP($G1639,Temp!$A:$C,S$1,FALSE)</f>
        <v>#VALUE!</v>
      </c>
      <c r="T1639" s="22" t="e">
        <f>VLOOKUP($G1639,Temp!$A:$C,T$1,FALSE)</f>
        <v>#VALUE!</v>
      </c>
      <c r="U1639" s="22" t="e">
        <f>VLOOKUP($G1639,Temp!$A:$C,U$1,FALSE)</f>
        <v>#VALUE!</v>
      </c>
      <c r="V1639" s="22" t="e">
        <f>VLOOKUP($G1639,Temp!$A:$C,V$1,FALSE)</f>
        <v>#VALUE!</v>
      </c>
      <c r="W1639" s="22" t="e">
        <f>VLOOKUP($G1639,Temp!$A:$C,W$1,FALSE)</f>
        <v>#VALUE!</v>
      </c>
      <c r="X1639" s="22" t="e">
        <f>VLOOKUP($G1639,Temp!$A:$C,X$1,FALSE)</f>
        <v>#VALUE!</v>
      </c>
      <c r="Y1639" s="22">
        <f>VLOOKUP($G1639,Temp!$A:$C,Y$1,FALSE)</f>
        <v>38300</v>
      </c>
      <c r="Z1639" s="22">
        <f>VLOOKUP($G1639,Temp!$A:$C,Z$1,FALSE)</f>
        <v>0</v>
      </c>
      <c r="AA1639" s="22" t="str">
        <f>VLOOKUP($A1639,Searches!$A:$H,AA$1,FALSE)</f>
        <v>Gabe Villamizar</v>
      </c>
      <c r="AB1639" s="22" t="str">
        <f>VLOOKUP($A1639,Searches!$A:$H,AB$1,FALSE)</f>
        <v>Lucid</v>
      </c>
      <c r="AC1639" s="22" t="str">
        <f>VLOOKUP($A1639,Searches!$A:$H,AC$1,FALSE)</f>
        <v>Head of B2B Marketing</v>
      </c>
      <c r="AD1639" s="22" t="str">
        <f>VLOOKUP($A1639,Searches!$A:$H,AD$1,FALSE)</f>
        <v>2nd</v>
      </c>
      <c r="AE1639" s="22" t="str">
        <f>VLOOKUP($A1639,Searches!$A:$H,AE$1,FALSE)</f>
        <v>Open link</v>
      </c>
      <c r="AF1639" s="22" t="str">
        <f>VLOOKUP($A1639,Searches!$A:$H,AF$1,FALSE)</f>
        <v>Greater Salt Lake City Area</v>
      </c>
      <c r="AG1639" s="22" t="str">
        <f>VLOOKUP($A1639,Searches!$A:$H,AG$1,FALSE)</f>
        <v>https://www.linkedin.com/sales/profile/97671168,ox_p,NAME_SEARCH?moduleKey=peopleSearchResults&amp;pageKey=sales-search3-people&amp;contextId=60BC92C971D70515801E49D6842B0000&amp;requestId=bd3eec74-1b19-4513-810b-b1fea027bb3c&amp;action=CLICK&amp;target=urn%3Ali%3AsalesLead%3A(-1%2C97671168)&amp;pageNumber=0&amp;targetEl=profilelink&amp;position=9&amp;trk=lss-serp-result-lead_photo</v>
      </c>
      <c r="AH1639" s="22" t="str">
        <f>VLOOKUP($G1639,Temp!$D:$F,AH$1,FALSE)</f>
        <v>golucid.co</v>
      </c>
      <c r="AI1639" s="22">
        <f>VLOOKUP($G1639,Temp!$D:$F,AI$1,FALSE)</f>
        <v>0</v>
      </c>
      <c r="AJ1639" s="22" t="str">
        <f>VLOOKUP($G1639,Temp!$D:$F,AJ$1,FALSE)</f>
        <v>Drupal</v>
      </c>
    </row>
    <row r="1640" spans="1:36" ht="16" x14ac:dyDescent="0.2">
      <c r="A1640" s="8" t="str">
        <f t="shared" si="25"/>
        <v>Connie Stack Digital Guardian</v>
      </c>
      <c r="B1640" s="8" t="s">
        <v>465</v>
      </c>
      <c r="C1640" s="8" t="s">
        <v>466</v>
      </c>
      <c r="D1640" s="8" t="s">
        <v>42</v>
      </c>
      <c r="E1640" s="8" t="s">
        <v>467</v>
      </c>
      <c r="F1640" s="8" t="s">
        <v>468</v>
      </c>
      <c r="G1640" s="12" t="s">
        <v>469</v>
      </c>
      <c r="H1640" s="22" t="str">
        <f>VLOOKUP($G1640,Temp!$A:$C,H$1,FALSE)</f>
        <v>digitalguardian.com</v>
      </c>
      <c r="I1640" s="22" t="e">
        <f>VLOOKUP($G1640,Temp!$A:$C,I$1,FALSE)</f>
        <v>#VALUE!</v>
      </c>
      <c r="J1640" s="22" t="e">
        <f>VLOOKUP($G1640,Temp!$A:$C,J$1,FALSE)</f>
        <v>#VALUE!</v>
      </c>
      <c r="K1640" s="22" t="e">
        <f>VLOOKUP($G1640,Temp!$A:$C,K$1,FALSE)</f>
        <v>#VALUE!</v>
      </c>
      <c r="L1640" s="22" t="e">
        <f>VLOOKUP($G1640,Temp!$A:$C,L$1,FALSE)</f>
        <v>#VALUE!</v>
      </c>
      <c r="M1640" s="22" t="e">
        <f>VLOOKUP($G1640,Temp!$A:$C,M$1,FALSE)</f>
        <v>#VALUE!</v>
      </c>
      <c r="N1640" s="22" t="e">
        <f>VLOOKUP($G1640,Temp!$A:$C,N$1,FALSE)</f>
        <v>#VALUE!</v>
      </c>
      <c r="O1640" s="22" t="e">
        <f>VLOOKUP($G1640,Temp!$A:$C,O$1,FALSE)</f>
        <v>#VALUE!</v>
      </c>
      <c r="P1640" s="22" t="e">
        <f>VLOOKUP($G1640,Temp!$A:$C,P$1,FALSE)</f>
        <v>#VALUE!</v>
      </c>
      <c r="Q1640" s="22" t="e">
        <f>VLOOKUP($G1640,Temp!$A:$C,Q$1,FALSE)</f>
        <v>#VALUE!</v>
      </c>
      <c r="R1640" s="22" t="e">
        <f>VLOOKUP($G1640,Temp!$A:$C,R$1,FALSE)</f>
        <v>#VALUE!</v>
      </c>
      <c r="S1640" s="22" t="e">
        <f>VLOOKUP($G1640,Temp!$A:$C,S$1,FALSE)</f>
        <v>#VALUE!</v>
      </c>
      <c r="T1640" s="22" t="e">
        <f>VLOOKUP($G1640,Temp!$A:$C,T$1,FALSE)</f>
        <v>#VALUE!</v>
      </c>
      <c r="U1640" s="22" t="e">
        <f>VLOOKUP($G1640,Temp!$A:$C,U$1,FALSE)</f>
        <v>#VALUE!</v>
      </c>
      <c r="V1640" s="22" t="e">
        <f>VLOOKUP($G1640,Temp!$A:$C,V$1,FALSE)</f>
        <v>#VALUE!</v>
      </c>
      <c r="W1640" s="22" t="e">
        <f>VLOOKUP($G1640,Temp!$A:$C,W$1,FALSE)</f>
        <v>#VALUE!</v>
      </c>
      <c r="X1640" s="22" t="e">
        <f>VLOOKUP($G1640,Temp!$A:$C,X$1,FALSE)</f>
        <v>#VALUE!</v>
      </c>
      <c r="Y1640" s="22">
        <f>VLOOKUP($G1640,Temp!$A:$C,Y$1,FALSE)</f>
        <v>373000</v>
      </c>
      <c r="Z1640" s="22">
        <f>VLOOKUP($G1640,Temp!$A:$C,Z$1,FALSE)</f>
        <v>1500</v>
      </c>
      <c r="AA1640" s="22" t="e">
        <f>VLOOKUP($A1640,Searches!$A:$H,AA$1,FALSE)</f>
        <v>#N/A</v>
      </c>
      <c r="AB1640" s="22" t="e">
        <f>VLOOKUP($A1640,Searches!$A:$H,AB$1,FALSE)</f>
        <v>#N/A</v>
      </c>
      <c r="AC1640" s="22" t="e">
        <f>VLOOKUP($A1640,Searches!$A:$H,AC$1,FALSE)</f>
        <v>#N/A</v>
      </c>
      <c r="AD1640" s="22" t="e">
        <f>VLOOKUP($A1640,Searches!$A:$H,AD$1,FALSE)</f>
        <v>#N/A</v>
      </c>
      <c r="AE1640" s="22" t="e">
        <f>VLOOKUP($A1640,Searches!$A:$H,AE$1,FALSE)</f>
        <v>#N/A</v>
      </c>
      <c r="AF1640" s="22" t="e">
        <f>VLOOKUP($A1640,Searches!$A:$H,AF$1,FALSE)</f>
        <v>#N/A</v>
      </c>
      <c r="AG1640" s="22" t="e">
        <f>VLOOKUP($A1640,Searches!$A:$H,AG$1,FALSE)</f>
        <v>#N/A</v>
      </c>
      <c r="AH1640" s="22" t="str">
        <f>VLOOKUP($G1640,Temp!$D:$F,AH$1,FALSE)</f>
        <v>digitalguardian.com</v>
      </c>
      <c r="AI1640" s="22" t="str">
        <f>VLOOKUP($G1640,Temp!$D:$F,AI$1,FALSE)</f>
        <v>Marketo</v>
      </c>
      <c r="AJ1640" s="22" t="str">
        <f>VLOOKUP($G1640,Temp!$D:$F,AJ$1,FALSE)</f>
        <v>Drupal</v>
      </c>
    </row>
    <row r="1641" spans="1:36" ht="16" x14ac:dyDescent="0.2">
      <c r="A1641" s="8" t="str">
        <f t="shared" si="25"/>
        <v>Heather Zynczak Pluralsight</v>
      </c>
      <c r="B1641" s="8" t="s">
        <v>202</v>
      </c>
      <c r="C1641" s="8" t="s">
        <v>203</v>
      </c>
      <c r="D1641" s="8" t="s">
        <v>42</v>
      </c>
      <c r="E1641" s="8" t="s">
        <v>204</v>
      </c>
      <c r="F1641" s="8" t="s">
        <v>205</v>
      </c>
      <c r="G1641" s="12" t="s">
        <v>206</v>
      </c>
      <c r="H1641" s="22" t="str">
        <f>VLOOKUP($G1641,Temp!$A:$C,H$1,FALSE)</f>
        <v>pluralsight.com</v>
      </c>
      <c r="I1641" s="22" t="e">
        <f>VLOOKUP($G1641,Temp!$A:$C,I$1,FALSE)</f>
        <v>#VALUE!</v>
      </c>
      <c r="J1641" s="22" t="e">
        <f>VLOOKUP($G1641,Temp!$A:$C,J$1,FALSE)</f>
        <v>#VALUE!</v>
      </c>
      <c r="K1641" s="22" t="e">
        <f>VLOOKUP($G1641,Temp!$A:$C,K$1,FALSE)</f>
        <v>#VALUE!</v>
      </c>
      <c r="L1641" s="22" t="e">
        <f>VLOOKUP($G1641,Temp!$A:$C,L$1,FALSE)</f>
        <v>#VALUE!</v>
      </c>
      <c r="M1641" s="22" t="e">
        <f>VLOOKUP($G1641,Temp!$A:$C,M$1,FALSE)</f>
        <v>#VALUE!</v>
      </c>
      <c r="N1641" s="22" t="e">
        <f>VLOOKUP($G1641,Temp!$A:$C,N$1,FALSE)</f>
        <v>#VALUE!</v>
      </c>
      <c r="O1641" s="22" t="e">
        <f>VLOOKUP($G1641,Temp!$A:$C,O$1,FALSE)</f>
        <v>#VALUE!</v>
      </c>
      <c r="P1641" s="22" t="e">
        <f>VLOOKUP($G1641,Temp!$A:$C,P$1,FALSE)</f>
        <v>#VALUE!</v>
      </c>
      <c r="Q1641" s="22" t="e">
        <f>VLOOKUP($G1641,Temp!$A:$C,Q$1,FALSE)</f>
        <v>#VALUE!</v>
      </c>
      <c r="R1641" s="22" t="e">
        <f>VLOOKUP($G1641,Temp!$A:$C,R$1,FALSE)</f>
        <v>#VALUE!</v>
      </c>
      <c r="S1641" s="22" t="e">
        <f>VLOOKUP($G1641,Temp!$A:$C,S$1,FALSE)</f>
        <v>#VALUE!</v>
      </c>
      <c r="T1641" s="22" t="e">
        <f>VLOOKUP($G1641,Temp!$A:$C,T$1,FALSE)</f>
        <v>#VALUE!</v>
      </c>
      <c r="U1641" s="22" t="e">
        <f>VLOOKUP($G1641,Temp!$A:$C,U$1,FALSE)</f>
        <v>#VALUE!</v>
      </c>
      <c r="V1641" s="22" t="e">
        <f>VLOOKUP($G1641,Temp!$A:$C,V$1,FALSE)</f>
        <v>#VALUE!</v>
      </c>
      <c r="W1641" s="22" t="e">
        <f>VLOOKUP($G1641,Temp!$A:$C,W$1,FALSE)</f>
        <v>#VALUE!</v>
      </c>
      <c r="X1641" s="22" t="e">
        <f>VLOOKUP($G1641,Temp!$A:$C,X$1,FALSE)</f>
        <v>#VALUE!</v>
      </c>
      <c r="Y1641" s="22">
        <f>VLOOKUP($G1641,Temp!$A:$C,Y$1,FALSE)</f>
        <v>617000</v>
      </c>
      <c r="Z1641" s="22">
        <f>VLOOKUP($G1641,Temp!$A:$C,Z$1,FALSE)</f>
        <v>107000</v>
      </c>
      <c r="AA1641" s="22" t="str">
        <f>VLOOKUP($A1641,Searches!$A:$H,AA$1,FALSE)</f>
        <v>Heather Zynczak</v>
      </c>
      <c r="AB1641" s="22" t="str">
        <f>VLOOKUP($A1641,Searches!$A:$H,AB$1,FALSE)</f>
        <v>Pluralsight</v>
      </c>
      <c r="AC1641" s="22" t="str">
        <f>VLOOKUP($A1641,Searches!$A:$H,AC$1,FALSE)</f>
        <v>Chief Marketing Officer</v>
      </c>
      <c r="AD1641" s="22" t="str">
        <f>VLOOKUP($A1641,Searches!$A:$H,AD$1,FALSE)</f>
        <v>2nd</v>
      </c>
      <c r="AE1641" s="22" t="str">
        <f>VLOOKUP($A1641,Searches!$A:$H,AE$1,FALSE)</f>
        <v/>
      </c>
      <c r="AF1641" s="22" t="str">
        <f>VLOOKUP($A1641,Searches!$A:$H,AF$1,FALSE)</f>
        <v>Greater Salt Lake City Area</v>
      </c>
      <c r="AG1641" s="22" t="str">
        <f>VLOOKUP($A1641,Searches!$A:$H,AG$1,FALSE)</f>
        <v>https://www.linkedin.com/sales/profile/1687653,jm9r,NAME_SEARCH?moduleKey=peopleSearchResults&amp;pageKey=sales-search3-people&amp;contextId=60BC92C971D70515801E49D6842B0000&amp;requestId=bd3eec74-1b19-4513-810b-b1fea027bb3c&amp;action=CLICK&amp;target=urn%3Ali%3AsalesLead%3A(-1%2C1687653)&amp;pageNumber=0&amp;targetEl=profilelink&amp;position=12&amp;trk=lss-serp-result-lead_photo</v>
      </c>
      <c r="AH1641" s="22" t="e">
        <f>VLOOKUP($G1641,Temp!$D:$F,AH$1,FALSE)</f>
        <v>#N/A</v>
      </c>
      <c r="AI1641" s="22" t="e">
        <f>VLOOKUP($G1641,Temp!$D:$F,AI$1,FALSE)</f>
        <v>#N/A</v>
      </c>
      <c r="AJ1641" s="22" t="e">
        <f>VLOOKUP($G1641,Temp!$D:$F,AJ$1,FALSE)</f>
        <v>#N/A</v>
      </c>
    </row>
    <row r="1642" spans="1:36" ht="16" x14ac:dyDescent="0.2">
      <c r="A1642" s="8" t="str">
        <f t="shared" si="25"/>
        <v>Maria Pergolino Anaplan</v>
      </c>
      <c r="B1642" s="8" t="s">
        <v>65</v>
      </c>
      <c r="C1642" s="8" t="s">
        <v>66</v>
      </c>
      <c r="D1642" s="8" t="s">
        <v>32</v>
      </c>
      <c r="E1642" s="8" t="s">
        <v>67</v>
      </c>
      <c r="F1642" s="8" t="s">
        <v>68</v>
      </c>
      <c r="G1642" s="12" t="s">
        <v>69</v>
      </c>
      <c r="H1642" s="22" t="str">
        <f>VLOOKUP($G1642,Temp!$A:$C,H$1,FALSE)</f>
        <v>anaplan.com</v>
      </c>
      <c r="I1642" s="22" t="e">
        <f>VLOOKUP($G1642,Temp!$A:$C,I$1,FALSE)</f>
        <v>#VALUE!</v>
      </c>
      <c r="J1642" s="22" t="e">
        <f>VLOOKUP($G1642,Temp!$A:$C,J$1,FALSE)</f>
        <v>#VALUE!</v>
      </c>
      <c r="K1642" s="22" t="e">
        <f>VLOOKUP($G1642,Temp!$A:$C,K$1,FALSE)</f>
        <v>#VALUE!</v>
      </c>
      <c r="L1642" s="22" t="e">
        <f>VLOOKUP($G1642,Temp!$A:$C,L$1,FALSE)</f>
        <v>#VALUE!</v>
      </c>
      <c r="M1642" s="22" t="e">
        <f>VLOOKUP($G1642,Temp!$A:$C,M$1,FALSE)</f>
        <v>#VALUE!</v>
      </c>
      <c r="N1642" s="22" t="e">
        <f>VLOOKUP($G1642,Temp!$A:$C,N$1,FALSE)</f>
        <v>#VALUE!</v>
      </c>
      <c r="O1642" s="22" t="e">
        <f>VLOOKUP($G1642,Temp!$A:$C,O$1,FALSE)</f>
        <v>#VALUE!</v>
      </c>
      <c r="P1642" s="22" t="e">
        <f>VLOOKUP($G1642,Temp!$A:$C,P$1,FALSE)</f>
        <v>#VALUE!</v>
      </c>
      <c r="Q1642" s="22" t="e">
        <f>VLOOKUP($G1642,Temp!$A:$C,Q$1,FALSE)</f>
        <v>#VALUE!</v>
      </c>
      <c r="R1642" s="22" t="e">
        <f>VLOOKUP($G1642,Temp!$A:$C,R$1,FALSE)</f>
        <v>#VALUE!</v>
      </c>
      <c r="S1642" s="22" t="e">
        <f>VLOOKUP($G1642,Temp!$A:$C,S$1,FALSE)</f>
        <v>#VALUE!</v>
      </c>
      <c r="T1642" s="22" t="e">
        <f>VLOOKUP($G1642,Temp!$A:$C,T$1,FALSE)</f>
        <v>#VALUE!</v>
      </c>
      <c r="U1642" s="22" t="e">
        <f>VLOOKUP($G1642,Temp!$A:$C,U$1,FALSE)</f>
        <v>#VALUE!</v>
      </c>
      <c r="V1642" s="22" t="e">
        <f>VLOOKUP($G1642,Temp!$A:$C,V$1,FALSE)</f>
        <v>#VALUE!</v>
      </c>
      <c r="W1642" s="22" t="e">
        <f>VLOOKUP($G1642,Temp!$A:$C,W$1,FALSE)</f>
        <v>#VALUE!</v>
      </c>
      <c r="X1642" s="22" t="e">
        <f>VLOOKUP($G1642,Temp!$A:$C,X$1,FALSE)</f>
        <v>#VALUE!</v>
      </c>
      <c r="Y1642" s="22">
        <f>VLOOKUP($G1642,Temp!$A:$C,Y$1,FALSE)</f>
        <v>389000</v>
      </c>
      <c r="Z1642" s="22">
        <f>VLOOKUP($G1642,Temp!$A:$C,Z$1,FALSE)</f>
        <v>1200</v>
      </c>
      <c r="AA1642" s="22" t="str">
        <f>VLOOKUP($A1642,Searches!$A:$H,AA$1,FALSE)</f>
        <v>Maria Pergolino</v>
      </c>
      <c r="AB1642" s="22" t="str">
        <f>VLOOKUP($A1642,Searches!$A:$H,AB$1,FALSE)</f>
        <v>Anaplan</v>
      </c>
      <c r="AC1642" s="22" t="str">
        <f>VLOOKUP($A1642,Searches!$A:$H,AC$1,FALSE)</f>
        <v>Chief Marketing Officer (CMO)</v>
      </c>
      <c r="AD1642" s="22" t="str">
        <f>VLOOKUP($A1642,Searches!$A:$H,AD$1,FALSE)</f>
        <v>2nd</v>
      </c>
      <c r="AE1642" s="22" t="str">
        <f>VLOOKUP($A1642,Searches!$A:$H,AE$1,FALSE)</f>
        <v>Open link</v>
      </c>
      <c r="AF1642" s="22" t="str">
        <f>VLOOKUP($A1642,Searches!$A:$H,AF$1,FALSE)</f>
        <v>San Francisco Bay Area</v>
      </c>
      <c r="AG1642" s="22" t="str">
        <f>VLOOKUP($A1642,Searches!$A:$H,AG$1,FALSE)</f>
        <v>https://www.linkedin.com/sales/profile/8780952,PXjW,NAME_SEARCH?moduleKey=peopleSearchResults&amp;pageKey=sales-search3-people&amp;contextId=60BC92C971D70515801E49D6842B0000&amp;requestId=bd3eec74-1b19-4513-810b-b1fea027bb3c&amp;action=CLICK&amp;target=urn%3Ali%3AsalesLead%3A(-1%2C8780952)&amp;pageNumber=0&amp;targetEl=profilelink&amp;position=5&amp;trk=lss-serp-result-lead_photo</v>
      </c>
      <c r="AH1642" s="22" t="str">
        <f>VLOOKUP($G1642,Temp!$D:$F,AH$1,FALSE)</f>
        <v>anaplan.com</v>
      </c>
      <c r="AI1642" s="22" t="str">
        <f>VLOOKUP($G1642,Temp!$D:$F,AI$1,FALSE)</f>
        <v>Marketo</v>
      </c>
      <c r="AJ1642" s="22" t="str">
        <f>VLOOKUP($G1642,Temp!$D:$F,AJ$1,FALSE)</f>
        <v>WordPress</v>
      </c>
    </row>
    <row r="1643" spans="1:36" ht="16" x14ac:dyDescent="0.2">
      <c r="A1643" s="8" t="str">
        <f t="shared" si="25"/>
        <v>Steven Pereira Quantcast</v>
      </c>
      <c r="B1643" s="8" t="s">
        <v>1566</v>
      </c>
      <c r="C1643" s="8" t="s">
        <v>1567</v>
      </c>
      <c r="D1643" s="8" t="s">
        <v>1568</v>
      </c>
      <c r="E1643" s="8" t="s">
        <v>1569</v>
      </c>
      <c r="F1643" s="8" t="s">
        <v>1570</v>
      </c>
      <c r="G1643" s="12" t="s">
        <v>1443</v>
      </c>
      <c r="H1643" s="22" t="str">
        <f>VLOOKUP($G1643,Temp!$A:$C,H$1,FALSE)</f>
        <v>quantcast.com</v>
      </c>
      <c r="I1643" s="22" t="e">
        <f>VLOOKUP($G1643,Temp!$A:$C,I$1,FALSE)</f>
        <v>#VALUE!</v>
      </c>
      <c r="J1643" s="22" t="e">
        <f>VLOOKUP($G1643,Temp!$A:$C,J$1,FALSE)</f>
        <v>#VALUE!</v>
      </c>
      <c r="K1643" s="22" t="e">
        <f>VLOOKUP($G1643,Temp!$A:$C,K$1,FALSE)</f>
        <v>#VALUE!</v>
      </c>
      <c r="L1643" s="22" t="e">
        <f>VLOOKUP($G1643,Temp!$A:$C,L$1,FALSE)</f>
        <v>#VALUE!</v>
      </c>
      <c r="M1643" s="22" t="e">
        <f>VLOOKUP($G1643,Temp!$A:$C,M$1,FALSE)</f>
        <v>#VALUE!</v>
      </c>
      <c r="N1643" s="22" t="e">
        <f>VLOOKUP($G1643,Temp!$A:$C,N$1,FALSE)</f>
        <v>#VALUE!</v>
      </c>
      <c r="O1643" s="22" t="e">
        <f>VLOOKUP($G1643,Temp!$A:$C,O$1,FALSE)</f>
        <v>#VALUE!</v>
      </c>
      <c r="P1643" s="22" t="e">
        <f>VLOOKUP($G1643,Temp!$A:$C,P$1,FALSE)</f>
        <v>#VALUE!</v>
      </c>
      <c r="Q1643" s="22" t="e">
        <f>VLOOKUP($G1643,Temp!$A:$C,Q$1,FALSE)</f>
        <v>#VALUE!</v>
      </c>
      <c r="R1643" s="22" t="e">
        <f>VLOOKUP($G1643,Temp!$A:$C,R$1,FALSE)</f>
        <v>#VALUE!</v>
      </c>
      <c r="S1643" s="22" t="e">
        <f>VLOOKUP($G1643,Temp!$A:$C,S$1,FALSE)</f>
        <v>#VALUE!</v>
      </c>
      <c r="T1643" s="22" t="e">
        <f>VLOOKUP($G1643,Temp!$A:$C,T$1,FALSE)</f>
        <v>#VALUE!</v>
      </c>
      <c r="U1643" s="22" t="e">
        <f>VLOOKUP($G1643,Temp!$A:$C,U$1,FALSE)</f>
        <v>#VALUE!</v>
      </c>
      <c r="V1643" s="22" t="e">
        <f>VLOOKUP($G1643,Temp!$A:$C,V$1,FALSE)</f>
        <v>#VALUE!</v>
      </c>
      <c r="W1643" s="22" t="e">
        <f>VLOOKUP($G1643,Temp!$A:$C,W$1,FALSE)</f>
        <v>#VALUE!</v>
      </c>
      <c r="X1643" s="22" t="e">
        <f>VLOOKUP($G1643,Temp!$A:$C,X$1,FALSE)</f>
        <v>#VALUE!</v>
      </c>
      <c r="Y1643" s="22">
        <f>VLOOKUP($G1643,Temp!$A:$C,Y$1,FALSE)</f>
        <v>156000</v>
      </c>
      <c r="Z1643" s="22">
        <f>VLOOKUP($G1643,Temp!$A:$C,Z$1,FALSE)</f>
        <v>214</v>
      </c>
      <c r="AA1643" s="22" t="e">
        <f>VLOOKUP($A1643,Searches!$A:$H,AA$1,FALSE)</f>
        <v>#N/A</v>
      </c>
      <c r="AB1643" s="22" t="e">
        <f>VLOOKUP($A1643,Searches!$A:$H,AB$1,FALSE)</f>
        <v>#N/A</v>
      </c>
      <c r="AC1643" s="22" t="e">
        <f>VLOOKUP($A1643,Searches!$A:$H,AC$1,FALSE)</f>
        <v>#N/A</v>
      </c>
      <c r="AD1643" s="22" t="e">
        <f>VLOOKUP($A1643,Searches!$A:$H,AD$1,FALSE)</f>
        <v>#N/A</v>
      </c>
      <c r="AE1643" s="22" t="e">
        <f>VLOOKUP($A1643,Searches!$A:$H,AE$1,FALSE)</f>
        <v>#N/A</v>
      </c>
      <c r="AF1643" s="22" t="e">
        <f>VLOOKUP($A1643,Searches!$A:$H,AF$1,FALSE)</f>
        <v>#N/A</v>
      </c>
      <c r="AG1643" s="22" t="e">
        <f>VLOOKUP($A1643,Searches!$A:$H,AG$1,FALSE)</f>
        <v>#N/A</v>
      </c>
      <c r="AH1643" s="22" t="str">
        <f>VLOOKUP($G1643,Temp!$D:$F,AH$1,FALSE)</f>
        <v>quantcast.com</v>
      </c>
      <c r="AI1643" s="22" t="str">
        <f>VLOOKUP($G1643,Temp!$D:$F,AI$1,FALSE)</f>
        <v>Marketo</v>
      </c>
      <c r="AJ1643" s="22" t="str">
        <f>VLOOKUP($G1643,Temp!$D:$F,AJ$1,FALSE)</f>
        <v>WordPress</v>
      </c>
    </row>
    <row r="1644" spans="1:36" ht="16" x14ac:dyDescent="0.2">
      <c r="A1644" s="8" t="str">
        <f t="shared" si="25"/>
        <v>Robson Grieve New Relic, Inc.</v>
      </c>
      <c r="B1644" s="8" t="s">
        <v>256</v>
      </c>
      <c r="C1644" s="8" t="s">
        <v>257</v>
      </c>
      <c r="D1644" s="8" t="s">
        <v>42</v>
      </c>
      <c r="E1644" s="8" t="s">
        <v>258</v>
      </c>
      <c r="F1644" s="8" t="s">
        <v>259</v>
      </c>
      <c r="G1644" s="12" t="s">
        <v>260</v>
      </c>
      <c r="H1644" s="22" t="str">
        <f>VLOOKUP($G1644,Temp!$A:$C,H$1,FALSE)</f>
        <v>newrelic.com</v>
      </c>
      <c r="I1644" s="22" t="e">
        <f>VLOOKUP($G1644,Temp!$A:$C,I$1,FALSE)</f>
        <v>#VALUE!</v>
      </c>
      <c r="J1644" s="22" t="e">
        <f>VLOOKUP($G1644,Temp!$A:$C,J$1,FALSE)</f>
        <v>#VALUE!</v>
      </c>
      <c r="K1644" s="22" t="e">
        <f>VLOOKUP($G1644,Temp!$A:$C,K$1,FALSE)</f>
        <v>#VALUE!</v>
      </c>
      <c r="L1644" s="22" t="e">
        <f>VLOOKUP($G1644,Temp!$A:$C,L$1,FALSE)</f>
        <v>#VALUE!</v>
      </c>
      <c r="M1644" s="22" t="e">
        <f>VLOOKUP($G1644,Temp!$A:$C,M$1,FALSE)</f>
        <v>#VALUE!</v>
      </c>
      <c r="N1644" s="22" t="e">
        <f>VLOOKUP($G1644,Temp!$A:$C,N$1,FALSE)</f>
        <v>#VALUE!</v>
      </c>
      <c r="O1644" s="22" t="e">
        <f>VLOOKUP($G1644,Temp!$A:$C,O$1,FALSE)</f>
        <v>#VALUE!</v>
      </c>
      <c r="P1644" s="22" t="e">
        <f>VLOOKUP($G1644,Temp!$A:$C,P$1,FALSE)</f>
        <v>#VALUE!</v>
      </c>
      <c r="Q1644" s="22" t="e">
        <f>VLOOKUP($G1644,Temp!$A:$C,Q$1,FALSE)</f>
        <v>#VALUE!</v>
      </c>
      <c r="R1644" s="22" t="e">
        <f>VLOOKUP($G1644,Temp!$A:$C,R$1,FALSE)</f>
        <v>#VALUE!</v>
      </c>
      <c r="S1644" s="22" t="e">
        <f>VLOOKUP($G1644,Temp!$A:$C,S$1,FALSE)</f>
        <v>#VALUE!</v>
      </c>
      <c r="T1644" s="22" t="e">
        <f>VLOOKUP($G1644,Temp!$A:$C,T$1,FALSE)</f>
        <v>#VALUE!</v>
      </c>
      <c r="U1644" s="22" t="e">
        <f>VLOOKUP($G1644,Temp!$A:$C,U$1,FALSE)</f>
        <v>#VALUE!</v>
      </c>
      <c r="V1644" s="22" t="e">
        <f>VLOOKUP($G1644,Temp!$A:$C,V$1,FALSE)</f>
        <v>#VALUE!</v>
      </c>
      <c r="W1644" s="22" t="e">
        <f>VLOOKUP($G1644,Temp!$A:$C,W$1,FALSE)</f>
        <v>#VALUE!</v>
      </c>
      <c r="X1644" s="22" t="e">
        <f>VLOOKUP($G1644,Temp!$A:$C,X$1,FALSE)</f>
        <v>#VALUE!</v>
      </c>
      <c r="Y1644" s="22">
        <f>VLOOKUP($G1644,Temp!$A:$C,Y$1,FALSE)</f>
        <v>307000</v>
      </c>
      <c r="Z1644" s="22">
        <f>VLOOKUP($G1644,Temp!$A:$C,Z$1,FALSE)</f>
        <v>41700</v>
      </c>
      <c r="AA1644" s="22" t="str">
        <f>VLOOKUP($A1644,Searches!$A:$H,AA$1,FALSE)</f>
        <v>Robson Grieve</v>
      </c>
      <c r="AB1644" s="22" t="str">
        <f>VLOOKUP($A1644,Searches!$A:$H,AB$1,FALSE)</f>
        <v>New Relic, Inc.</v>
      </c>
      <c r="AC1644" s="22" t="str">
        <f>VLOOKUP($A1644,Searches!$A:$H,AC$1,FALSE)</f>
        <v>Chief Marketing Officer</v>
      </c>
      <c r="AD1644" s="22" t="str">
        <f>VLOOKUP($A1644,Searches!$A:$H,AD$1,FALSE)</f>
        <v>2nd</v>
      </c>
      <c r="AE1644" s="22" t="str">
        <f>VLOOKUP($A1644,Searches!$A:$H,AE$1,FALSE)</f>
        <v/>
      </c>
      <c r="AF1644" s="22" t="str">
        <f>VLOOKUP($A1644,Searches!$A:$H,AF$1,FALSE)</f>
        <v>San Francisco Bay Area</v>
      </c>
      <c r="AG1644" s="22" t="str">
        <f>VLOOKUP($A1644,Searches!$A:$H,AG$1,FALSE)</f>
        <v>https://www.linkedin.com/sales/profile/537490,fKSr,NAME_SEARCH?moduleKey=peopleSearchResults&amp;pageKey=sales-search3-people&amp;contextId=60BC92C971D70515801E49D6842B0000&amp;requestId=bd3eec74-1b19-4513-810b-b1fea027bb3c&amp;action=CLICK&amp;target=urn%3Ali%3AsalesLead%3A(-1%2C537490)&amp;pageNumber=0&amp;targetEl=profilelink&amp;position=15&amp;trk=lss-serp-result-lead_photo</v>
      </c>
      <c r="AH1644" s="22" t="str">
        <f>VLOOKUP($G1644,Temp!$D:$F,AH$1,FALSE)</f>
        <v>newrelic.com</v>
      </c>
      <c r="AI1644" s="22" t="str">
        <f>VLOOKUP($G1644,Temp!$D:$F,AI$1,FALSE)</f>
        <v>Marketo</v>
      </c>
      <c r="AJ1644" s="22" t="str">
        <f>VLOOKUP($G1644,Temp!$D:$F,AJ$1,FALSE)</f>
        <v>WordPress</v>
      </c>
    </row>
    <row r="1645" spans="1:36" ht="16" x14ac:dyDescent="0.2">
      <c r="A1645" s="8" t="str">
        <f t="shared" si="25"/>
        <v>Edward Nevraumont General Assembly</v>
      </c>
      <c r="B1645" s="8" t="s">
        <v>419</v>
      </c>
      <c r="C1645" s="8" t="s">
        <v>420</v>
      </c>
      <c r="D1645" s="8" t="s">
        <v>421</v>
      </c>
      <c r="E1645" s="8" t="s">
        <v>422</v>
      </c>
      <c r="F1645" s="8" t="s">
        <v>423</v>
      </c>
      <c r="G1645" s="12" t="s">
        <v>424</v>
      </c>
      <c r="H1645" s="22" t="str">
        <f>VLOOKUP($G1645,Temp!$A:$C,H$1,FALSE)</f>
        <v>generalassemb.ly</v>
      </c>
      <c r="I1645" s="22" t="e">
        <f>VLOOKUP($G1645,Temp!$A:$C,I$1,FALSE)</f>
        <v>#VALUE!</v>
      </c>
      <c r="J1645" s="22" t="e">
        <f>VLOOKUP($G1645,Temp!$A:$C,J$1,FALSE)</f>
        <v>#VALUE!</v>
      </c>
      <c r="K1645" s="22" t="e">
        <f>VLOOKUP($G1645,Temp!$A:$C,K$1,FALSE)</f>
        <v>#VALUE!</v>
      </c>
      <c r="L1645" s="22" t="e">
        <f>VLOOKUP($G1645,Temp!$A:$C,L$1,FALSE)</f>
        <v>#VALUE!</v>
      </c>
      <c r="M1645" s="22" t="e">
        <f>VLOOKUP($G1645,Temp!$A:$C,M$1,FALSE)</f>
        <v>#VALUE!</v>
      </c>
      <c r="N1645" s="22" t="e">
        <f>VLOOKUP($G1645,Temp!$A:$C,N$1,FALSE)</f>
        <v>#VALUE!</v>
      </c>
      <c r="O1645" s="22" t="e">
        <f>VLOOKUP($G1645,Temp!$A:$C,O$1,FALSE)</f>
        <v>#VALUE!</v>
      </c>
      <c r="P1645" s="22" t="e">
        <f>VLOOKUP($G1645,Temp!$A:$C,P$1,FALSE)</f>
        <v>#VALUE!</v>
      </c>
      <c r="Q1645" s="22" t="e">
        <f>VLOOKUP($G1645,Temp!$A:$C,Q$1,FALSE)</f>
        <v>#VALUE!</v>
      </c>
      <c r="R1645" s="22" t="e">
        <f>VLOOKUP($G1645,Temp!$A:$C,R$1,FALSE)</f>
        <v>#VALUE!</v>
      </c>
      <c r="S1645" s="22" t="e">
        <f>VLOOKUP($G1645,Temp!$A:$C,S$1,FALSE)</f>
        <v>#VALUE!</v>
      </c>
      <c r="T1645" s="22" t="e">
        <f>VLOOKUP($G1645,Temp!$A:$C,T$1,FALSE)</f>
        <v>#VALUE!</v>
      </c>
      <c r="U1645" s="22" t="e">
        <f>VLOOKUP($G1645,Temp!$A:$C,U$1,FALSE)</f>
        <v>#VALUE!</v>
      </c>
      <c r="V1645" s="22" t="e">
        <f>VLOOKUP($G1645,Temp!$A:$C,V$1,FALSE)</f>
        <v>#VALUE!</v>
      </c>
      <c r="W1645" s="22" t="e">
        <f>VLOOKUP($G1645,Temp!$A:$C,W$1,FALSE)</f>
        <v>#VALUE!</v>
      </c>
      <c r="X1645" s="22" t="e">
        <f>VLOOKUP($G1645,Temp!$A:$C,X$1,FALSE)</f>
        <v>#VALUE!</v>
      </c>
      <c r="Y1645" s="22">
        <f>VLOOKUP($G1645,Temp!$A:$C,Y$1,FALSE)</f>
        <v>0</v>
      </c>
      <c r="Z1645" s="22">
        <f>VLOOKUP($G1645,Temp!$A:$C,Z$1,FALSE)</f>
        <v>0</v>
      </c>
      <c r="AA1645" s="22" t="str">
        <f>VLOOKUP($A1645,Searches!$A:$H,AA$1,FALSE)</f>
        <v>Edward Nevraumont</v>
      </c>
      <c r="AB1645" s="22" t="str">
        <f>VLOOKUP($A1645,Searches!$A:$H,AB$1,FALSE)</f>
        <v>General Assembly</v>
      </c>
      <c r="AC1645" s="22" t="str">
        <f>VLOOKUP($A1645,Searches!$A:$H,AC$1,FALSE)</f>
        <v>Chief Revenue Officer / Chief Marketing Officer</v>
      </c>
      <c r="AD1645" s="22" t="str">
        <f>VLOOKUP($A1645,Searches!$A:$H,AD$1,FALSE)</f>
        <v>2nd</v>
      </c>
      <c r="AE1645" s="22" t="str">
        <f>VLOOKUP($A1645,Searches!$A:$H,AE$1,FALSE)</f>
        <v/>
      </c>
      <c r="AF1645" s="22" t="str">
        <f>VLOOKUP($A1645,Searches!$A:$H,AF$1,FALSE)</f>
        <v>Greater Seattle Area</v>
      </c>
      <c r="AG1645" s="22" t="str">
        <f>VLOOKUP($A1645,Searches!$A:$H,AG$1,FALSE)</f>
        <v>https://www.linkedin.com/sales/profile/456362,BPFV,NAME_SEARCH?moduleKey=peopleSearchResults&amp;pageKey=sales-search3-people&amp;contextId=60BC92C971D70515801E49D6842B0000&amp;requestId=bd3eec74-1b19-4513-810b-b1fea027bb3c&amp;action=CLICK&amp;target=urn%3Ali%3AsalesLead%3A(-1%2C456362)&amp;pageNumber=0&amp;targetEl=profilelink&amp;position=1&amp;trk=lss-serp-result-lead_photo</v>
      </c>
      <c r="AH1645" s="22" t="str">
        <f>VLOOKUP($G1645,Temp!$D:$F,AH$1,FALSE)</f>
        <v>generalassemb.ly</v>
      </c>
      <c r="AI1645" s="22">
        <f>VLOOKUP($G1645,Temp!$D:$F,AI$1,FALSE)</f>
        <v>0</v>
      </c>
      <c r="AJ1645" s="22" t="str">
        <f>VLOOKUP($G1645,Temp!$D:$F,AJ$1,FALSE)</f>
        <v>WordPress</v>
      </c>
    </row>
    <row r="1646" spans="1:36" ht="16" x14ac:dyDescent="0.2">
      <c r="A1646" s="8" t="str">
        <f t="shared" si="25"/>
        <v>Matthew Trifiro Vapor IO</v>
      </c>
      <c r="B1646" s="8" t="s">
        <v>167</v>
      </c>
      <c r="C1646" s="8" t="s">
        <v>168</v>
      </c>
      <c r="D1646" s="8" t="s">
        <v>42</v>
      </c>
      <c r="E1646" s="8" t="s">
        <v>169</v>
      </c>
      <c r="F1646" s="8" t="s">
        <v>170</v>
      </c>
      <c r="G1646" s="12" t="s">
        <v>171</v>
      </c>
      <c r="H1646" s="22" t="str">
        <f>VLOOKUP($G1646,Temp!$A:$C,H$1,FALSE)</f>
        <v>vapor.io</v>
      </c>
      <c r="I1646" s="22" t="e">
        <f>VLOOKUP($G1646,Temp!$A:$C,I$1,FALSE)</f>
        <v>#VALUE!</v>
      </c>
      <c r="J1646" s="22" t="e">
        <f>VLOOKUP($G1646,Temp!$A:$C,J$1,FALSE)</f>
        <v>#VALUE!</v>
      </c>
      <c r="K1646" s="22" t="e">
        <f>VLOOKUP($G1646,Temp!$A:$C,K$1,FALSE)</f>
        <v>#VALUE!</v>
      </c>
      <c r="L1646" s="22" t="e">
        <f>VLOOKUP($G1646,Temp!$A:$C,L$1,FALSE)</f>
        <v>#VALUE!</v>
      </c>
      <c r="M1646" s="22" t="e">
        <f>VLOOKUP($G1646,Temp!$A:$C,M$1,FALSE)</f>
        <v>#VALUE!</v>
      </c>
      <c r="N1646" s="22" t="e">
        <f>VLOOKUP($G1646,Temp!$A:$C,N$1,FALSE)</f>
        <v>#VALUE!</v>
      </c>
      <c r="O1646" s="22" t="e">
        <f>VLOOKUP($G1646,Temp!$A:$C,O$1,FALSE)</f>
        <v>#VALUE!</v>
      </c>
      <c r="P1646" s="22" t="e">
        <f>VLOOKUP($G1646,Temp!$A:$C,P$1,FALSE)</f>
        <v>#VALUE!</v>
      </c>
      <c r="Q1646" s="22" t="e">
        <f>VLOOKUP($G1646,Temp!$A:$C,Q$1,FALSE)</f>
        <v>#VALUE!</v>
      </c>
      <c r="R1646" s="22" t="e">
        <f>VLOOKUP($G1646,Temp!$A:$C,R$1,FALSE)</f>
        <v>#VALUE!</v>
      </c>
      <c r="S1646" s="22" t="e">
        <f>VLOOKUP($G1646,Temp!$A:$C,S$1,FALSE)</f>
        <v>#VALUE!</v>
      </c>
      <c r="T1646" s="22" t="e">
        <f>VLOOKUP($G1646,Temp!$A:$C,T$1,FALSE)</f>
        <v>#VALUE!</v>
      </c>
      <c r="U1646" s="22" t="e">
        <f>VLOOKUP($G1646,Temp!$A:$C,U$1,FALSE)</f>
        <v>#VALUE!</v>
      </c>
      <c r="V1646" s="22" t="e">
        <f>VLOOKUP($G1646,Temp!$A:$C,V$1,FALSE)</f>
        <v>#VALUE!</v>
      </c>
      <c r="W1646" s="22" t="e">
        <f>VLOOKUP($G1646,Temp!$A:$C,W$1,FALSE)</f>
        <v>#VALUE!</v>
      </c>
      <c r="X1646" s="22" t="e">
        <f>VLOOKUP($G1646,Temp!$A:$C,X$1,FALSE)</f>
        <v>#VALUE!</v>
      </c>
      <c r="Y1646" s="22">
        <f>VLOOKUP($G1646,Temp!$A:$C,Y$1,FALSE)</f>
        <v>323</v>
      </c>
      <c r="Z1646" s="22">
        <f>VLOOKUP($G1646,Temp!$A:$C,Z$1,FALSE)</f>
        <v>0</v>
      </c>
      <c r="AA1646" s="22" t="str">
        <f>VLOOKUP($A1646,Searches!$A:$H,AA$1,FALSE)</f>
        <v>Matthew Trifiro</v>
      </c>
      <c r="AB1646" s="22" t="str">
        <f>VLOOKUP($A1646,Searches!$A:$H,AB$1,FALSE)</f>
        <v>Vapor IO</v>
      </c>
      <c r="AC1646" s="22" t="str">
        <f>VLOOKUP($A1646,Searches!$A:$H,AC$1,FALSE)</f>
        <v>Chief Marketing Officer</v>
      </c>
      <c r="AD1646" s="22" t="str">
        <f>VLOOKUP($A1646,Searches!$A:$H,AD$1,FALSE)</f>
        <v>2nd</v>
      </c>
      <c r="AE1646" s="22" t="str">
        <f>VLOOKUP($A1646,Searches!$A:$H,AE$1,FALSE)</f>
        <v/>
      </c>
      <c r="AF1646" s="22" t="str">
        <f>VLOOKUP($A1646,Searches!$A:$H,AF$1,FALSE)</f>
        <v>San Francisco Bay Area</v>
      </c>
      <c r="AG1646" s="22" t="str">
        <f>VLOOKUP($A1646,Searches!$A:$H,AG$1,FALSE)</f>
        <v>https://www.linkedin.com/sales/profile/38337,mAwy,NAME_SEARCH?moduleKey=peopleSearchResults&amp;pageKey=sales-search3-people&amp;contextId=60BC92C971D70515801E49D6842B0000&amp;requestId=bd3eec74-1b19-4513-810b-b1fea027bb3c&amp;action=CLICK&amp;target=urn%3Ali%3AsalesLead%3A(-1%2C38337)&amp;pageNumber=0&amp;targetEl=profilelink&amp;position=8&amp;trk=lss-serp-result-lead_photo</v>
      </c>
      <c r="AH1646" s="22" t="str">
        <f>VLOOKUP($G1646,Temp!$D:$F,AH$1,FALSE)</f>
        <v>vapor.io</v>
      </c>
      <c r="AI1646" s="22">
        <f>VLOOKUP($G1646,Temp!$D:$F,AI$1,FALSE)</f>
        <v>0</v>
      </c>
      <c r="AJ1646" s="22" t="str">
        <f>VLOOKUP($G1646,Temp!$D:$F,AJ$1,FALSE)</f>
        <v>WordPress</v>
      </c>
    </row>
    <row r="1647" spans="1:36" ht="16" x14ac:dyDescent="0.2">
      <c r="A1647" s="8" t="str">
        <f t="shared" si="25"/>
        <v>Don Richman Avant</v>
      </c>
      <c r="B1647" s="8" t="s">
        <v>376</v>
      </c>
      <c r="C1647" s="8" t="s">
        <v>378</v>
      </c>
      <c r="D1647" s="8" t="s">
        <v>379</v>
      </c>
      <c r="E1647" s="8" t="s">
        <v>380</v>
      </c>
      <c r="F1647" s="8" t="s">
        <v>381</v>
      </c>
      <c r="G1647" s="12" t="s">
        <v>382</v>
      </c>
      <c r="H1647" s="22" t="str">
        <f>VLOOKUP($G1647,Temp!$A:$C,H$1,FALSE)</f>
        <v>avant.com</v>
      </c>
      <c r="I1647" s="22" t="e">
        <f>VLOOKUP($G1647,Temp!$A:$C,I$1,FALSE)</f>
        <v>#VALUE!</v>
      </c>
      <c r="J1647" s="22" t="e">
        <f>VLOOKUP($G1647,Temp!$A:$C,J$1,FALSE)</f>
        <v>#VALUE!</v>
      </c>
      <c r="K1647" s="22" t="e">
        <f>VLOOKUP($G1647,Temp!$A:$C,K$1,FALSE)</f>
        <v>#VALUE!</v>
      </c>
      <c r="L1647" s="22" t="e">
        <f>VLOOKUP($G1647,Temp!$A:$C,L$1,FALSE)</f>
        <v>#VALUE!</v>
      </c>
      <c r="M1647" s="22" t="e">
        <f>VLOOKUP($G1647,Temp!$A:$C,M$1,FALSE)</f>
        <v>#VALUE!</v>
      </c>
      <c r="N1647" s="22" t="e">
        <f>VLOOKUP($G1647,Temp!$A:$C,N$1,FALSE)</f>
        <v>#VALUE!</v>
      </c>
      <c r="O1647" s="22" t="e">
        <f>VLOOKUP($G1647,Temp!$A:$C,O$1,FALSE)</f>
        <v>#VALUE!</v>
      </c>
      <c r="P1647" s="22" t="e">
        <f>VLOOKUP($G1647,Temp!$A:$C,P$1,FALSE)</f>
        <v>#VALUE!</v>
      </c>
      <c r="Q1647" s="22" t="e">
        <f>VLOOKUP($G1647,Temp!$A:$C,Q$1,FALSE)</f>
        <v>#VALUE!</v>
      </c>
      <c r="R1647" s="22" t="e">
        <f>VLOOKUP($G1647,Temp!$A:$C,R$1,FALSE)</f>
        <v>#VALUE!</v>
      </c>
      <c r="S1647" s="22" t="e">
        <f>VLOOKUP($G1647,Temp!$A:$C,S$1,FALSE)</f>
        <v>#VALUE!</v>
      </c>
      <c r="T1647" s="22" t="e">
        <f>VLOOKUP($G1647,Temp!$A:$C,T$1,FALSE)</f>
        <v>#VALUE!</v>
      </c>
      <c r="U1647" s="22" t="e">
        <f>VLOOKUP($G1647,Temp!$A:$C,U$1,FALSE)</f>
        <v>#VALUE!</v>
      </c>
      <c r="V1647" s="22" t="e">
        <f>VLOOKUP($G1647,Temp!$A:$C,V$1,FALSE)</f>
        <v>#VALUE!</v>
      </c>
      <c r="W1647" s="22" t="e">
        <f>VLOOKUP($G1647,Temp!$A:$C,W$1,FALSE)</f>
        <v>#VALUE!</v>
      </c>
      <c r="X1647" s="22" t="e">
        <f>VLOOKUP($G1647,Temp!$A:$C,X$1,FALSE)</f>
        <v>#VALUE!</v>
      </c>
      <c r="Y1647" s="22">
        <f>VLOOKUP($G1647,Temp!$A:$C,Y$1,FALSE)</f>
        <v>1400000</v>
      </c>
      <c r="Z1647" s="22">
        <f>VLOOKUP($G1647,Temp!$A:$C,Z$1,FALSE)</f>
        <v>169000</v>
      </c>
      <c r="AA1647" s="22" t="str">
        <f>VLOOKUP($A1647,Searches!$A:$H,AA$1,FALSE)</f>
        <v>Don Richman</v>
      </c>
      <c r="AB1647" s="22" t="str">
        <f>VLOOKUP($A1647,Searches!$A:$H,AB$1,FALSE)</f>
        <v>Avant</v>
      </c>
      <c r="AC1647" s="22" t="str">
        <f>VLOOKUP($A1647,Searches!$A:$H,AC$1,FALSE)</f>
        <v>Chief Marketing Officer and SVP Powered by Avant</v>
      </c>
      <c r="AD1647" s="22" t="str">
        <f>VLOOKUP($A1647,Searches!$A:$H,AD$1,FALSE)</f>
        <v>2nd</v>
      </c>
      <c r="AE1647" s="22" t="str">
        <f>VLOOKUP($A1647,Searches!$A:$H,AE$1,FALSE)</f>
        <v/>
      </c>
      <c r="AF1647" s="22" t="str">
        <f>VLOOKUP($A1647,Searches!$A:$H,AF$1,FALSE)</f>
        <v>Greater Chicago Area</v>
      </c>
      <c r="AG1647" s="22" t="str">
        <f>VLOOKUP($A1647,Searches!$A:$H,AG$1,FALSE)</f>
        <v>https://www.linkedin.com/sales/profile/17785471,DU1I,NAME_SEARCH?moduleKey=peopleSearchResults&amp;pageKey=sales-search3-people&amp;contextId=60BC92C971D70515801E49D6842B0000&amp;requestId=bd3eec74-1b19-4513-810b-b1fea027bb3c&amp;action=CLICK&amp;target=urn%3Ali%3AsalesLead%3A(-1%2C17785471)&amp;pageNumber=0&amp;targetEl=profilelink&amp;position=21&amp;trk=lss-serp-result-lead_photo</v>
      </c>
      <c r="AH1647" s="22" t="str">
        <f>VLOOKUP($G1647,Temp!$D:$F,AH$1,FALSE)</f>
        <v>avant.com</v>
      </c>
      <c r="AI1647" s="22">
        <f>VLOOKUP($G1647,Temp!$D:$F,AI$1,FALSE)</f>
        <v>0</v>
      </c>
      <c r="AJ1647" s="22" t="str">
        <f>VLOOKUP($G1647,Temp!$D:$F,AJ$1,FALSE)</f>
        <v>WordPress</v>
      </c>
    </row>
    <row r="1648" spans="1:36" ht="16" x14ac:dyDescent="0.2">
      <c r="A1648" s="8" t="str">
        <f t="shared" si="25"/>
        <v>Adam Corey Tealium</v>
      </c>
      <c r="B1648" s="8" t="s">
        <v>136</v>
      </c>
      <c r="C1648" s="8" t="s">
        <v>137</v>
      </c>
      <c r="D1648" s="8" t="s">
        <v>42</v>
      </c>
      <c r="E1648" s="8" t="s">
        <v>138</v>
      </c>
      <c r="F1648" s="8" t="s">
        <v>139</v>
      </c>
      <c r="G1648" s="12" t="s">
        <v>140</v>
      </c>
      <c r="H1648" s="22" t="str">
        <f>VLOOKUP($G1648,Temp!$A:$C,H$1,FALSE)</f>
        <v>ow.ly</v>
      </c>
      <c r="I1648" s="22" t="e">
        <f>VLOOKUP($G1648,Temp!$A:$C,I$1,FALSE)</f>
        <v>#VALUE!</v>
      </c>
      <c r="J1648" s="22" t="e">
        <f>VLOOKUP($G1648,Temp!$A:$C,J$1,FALSE)</f>
        <v>#VALUE!</v>
      </c>
      <c r="K1648" s="22" t="e">
        <f>VLOOKUP($G1648,Temp!$A:$C,K$1,FALSE)</f>
        <v>#VALUE!</v>
      </c>
      <c r="L1648" s="22" t="e">
        <f>VLOOKUP($G1648,Temp!$A:$C,L$1,FALSE)</f>
        <v>#VALUE!</v>
      </c>
      <c r="M1648" s="22" t="e">
        <f>VLOOKUP($G1648,Temp!$A:$C,M$1,FALSE)</f>
        <v>#VALUE!</v>
      </c>
      <c r="N1648" s="22" t="e">
        <f>VLOOKUP($G1648,Temp!$A:$C,N$1,FALSE)</f>
        <v>#VALUE!</v>
      </c>
      <c r="O1648" s="22" t="e">
        <f>VLOOKUP($G1648,Temp!$A:$C,O$1,FALSE)</f>
        <v>#VALUE!</v>
      </c>
      <c r="P1648" s="22" t="e">
        <f>VLOOKUP($G1648,Temp!$A:$C,P$1,FALSE)</f>
        <v>#VALUE!</v>
      </c>
      <c r="Q1648" s="22" t="e">
        <f>VLOOKUP($G1648,Temp!$A:$C,Q$1,FALSE)</f>
        <v>#VALUE!</v>
      </c>
      <c r="R1648" s="22" t="e">
        <f>VLOOKUP($G1648,Temp!$A:$C,R$1,FALSE)</f>
        <v>#VALUE!</v>
      </c>
      <c r="S1648" s="22" t="e">
        <f>VLOOKUP($G1648,Temp!$A:$C,S$1,FALSE)</f>
        <v>#VALUE!</v>
      </c>
      <c r="T1648" s="22" t="e">
        <f>VLOOKUP($G1648,Temp!$A:$C,T$1,FALSE)</f>
        <v>#VALUE!</v>
      </c>
      <c r="U1648" s="22" t="e">
        <f>VLOOKUP($G1648,Temp!$A:$C,U$1,FALSE)</f>
        <v>#VALUE!</v>
      </c>
      <c r="V1648" s="22" t="e">
        <f>VLOOKUP($G1648,Temp!$A:$C,V$1,FALSE)</f>
        <v>#VALUE!</v>
      </c>
      <c r="W1648" s="22" t="e">
        <f>VLOOKUP($G1648,Temp!$A:$C,W$1,FALSE)</f>
        <v>#VALUE!</v>
      </c>
      <c r="X1648" s="22" t="e">
        <f>VLOOKUP($G1648,Temp!$A:$C,X$1,FALSE)</f>
        <v>#VALUE!</v>
      </c>
      <c r="Y1648" s="22">
        <f>VLOOKUP($G1648,Temp!$A:$C,Y$1,FALSE)</f>
        <v>659</v>
      </c>
      <c r="Z1648" s="22">
        <f>VLOOKUP($G1648,Temp!$A:$C,Z$1,FALSE)</f>
        <v>0</v>
      </c>
      <c r="AA1648" s="22" t="str">
        <f>VLOOKUP($A1648,Searches!$A:$H,AA$1,FALSE)</f>
        <v>Adam Corey</v>
      </c>
      <c r="AB1648" s="22" t="str">
        <f>VLOOKUP($A1648,Searches!$A:$H,AB$1,FALSE)</f>
        <v>Tealium</v>
      </c>
      <c r="AC1648" s="22" t="str">
        <f>VLOOKUP($A1648,Searches!$A:$H,AC$1,FALSE)</f>
        <v>Chief Marketing Officer</v>
      </c>
      <c r="AD1648" s="22" t="str">
        <f>VLOOKUP($A1648,Searches!$A:$H,AD$1,FALSE)</f>
        <v>2nd</v>
      </c>
      <c r="AE1648" s="22" t="str">
        <f>VLOOKUP($A1648,Searches!$A:$H,AE$1,FALSE)</f>
        <v/>
      </c>
      <c r="AF1648" s="22" t="str">
        <f>VLOOKUP($A1648,Searches!$A:$H,AF$1,FALSE)</f>
        <v>Greater San Diego Area</v>
      </c>
      <c r="AG1648" s="22" t="str">
        <f>VLOOKUP($A1648,Searches!$A:$H,AG$1,FALSE)</f>
        <v>https://www.linkedin.com/sales/profile/2464046,BjnI,NAME_SEARCH?moduleKey=peopleSearchResults&amp;pageKey=sales-search3-people&amp;contextId=60BC92C971D70515801E49D6842B0000&amp;requestId=bd3eec74-1b19-4513-810b-b1fea027bb3c&amp;action=CLICK&amp;target=urn%3Ali%3AsalesLead%3A(-1%2C2464046)&amp;pageNumber=0&amp;targetEl=profilelink&amp;position=22&amp;trk=lss-serp-result-lead_photo</v>
      </c>
      <c r="AH1648" s="22" t="str">
        <f>VLOOKUP($G1648,Temp!$D:$F,AH$1,FALSE)</f>
        <v>ow.ly</v>
      </c>
      <c r="AI1648" s="22" t="str">
        <f>VLOOKUP($G1648,Temp!$D:$F,AI$1,FALSE)</f>
        <v>Marketo</v>
      </c>
      <c r="AJ1648" s="22" t="str">
        <f>VLOOKUP($G1648,Temp!$D:$F,AJ$1,FALSE)</f>
        <v>WordPress</v>
      </c>
    </row>
    <row r="1649" spans="1:36" ht="16" x14ac:dyDescent="0.2">
      <c r="A1649" s="8" t="str">
        <f t="shared" si="25"/>
        <v>Jim Rudden Spredfast</v>
      </c>
      <c r="B1649" s="8" t="s">
        <v>398</v>
      </c>
      <c r="C1649" s="8" t="s">
        <v>400</v>
      </c>
      <c r="D1649" s="8" t="s">
        <v>42</v>
      </c>
      <c r="E1649" s="8" t="s">
        <v>402</v>
      </c>
      <c r="F1649" s="8" t="s">
        <v>404</v>
      </c>
      <c r="G1649" s="12" t="s">
        <v>406</v>
      </c>
      <c r="H1649" s="22" t="str">
        <f>VLOOKUP($G1649,Temp!$A:$C,H$1,FALSE)</f>
        <v>spredfast.com</v>
      </c>
      <c r="I1649" s="22" t="e">
        <f>VLOOKUP($G1649,Temp!$A:$C,I$1,FALSE)</f>
        <v>#VALUE!</v>
      </c>
      <c r="J1649" s="22" t="e">
        <f>VLOOKUP($G1649,Temp!$A:$C,J$1,FALSE)</f>
        <v>#VALUE!</v>
      </c>
      <c r="K1649" s="22" t="e">
        <f>VLOOKUP($G1649,Temp!$A:$C,K$1,FALSE)</f>
        <v>#VALUE!</v>
      </c>
      <c r="L1649" s="22" t="e">
        <f>VLOOKUP($G1649,Temp!$A:$C,L$1,FALSE)</f>
        <v>#VALUE!</v>
      </c>
      <c r="M1649" s="22" t="e">
        <f>VLOOKUP($G1649,Temp!$A:$C,M$1,FALSE)</f>
        <v>#VALUE!</v>
      </c>
      <c r="N1649" s="22" t="e">
        <f>VLOOKUP($G1649,Temp!$A:$C,N$1,FALSE)</f>
        <v>#VALUE!</v>
      </c>
      <c r="O1649" s="22" t="e">
        <f>VLOOKUP($G1649,Temp!$A:$C,O$1,FALSE)</f>
        <v>#VALUE!</v>
      </c>
      <c r="P1649" s="22" t="e">
        <f>VLOOKUP($G1649,Temp!$A:$C,P$1,FALSE)</f>
        <v>#VALUE!</v>
      </c>
      <c r="Q1649" s="22" t="e">
        <f>VLOOKUP($G1649,Temp!$A:$C,Q$1,FALSE)</f>
        <v>#VALUE!</v>
      </c>
      <c r="R1649" s="22" t="e">
        <f>VLOOKUP($G1649,Temp!$A:$C,R$1,FALSE)</f>
        <v>#VALUE!</v>
      </c>
      <c r="S1649" s="22" t="e">
        <f>VLOOKUP($G1649,Temp!$A:$C,S$1,FALSE)</f>
        <v>#VALUE!</v>
      </c>
      <c r="T1649" s="22" t="e">
        <f>VLOOKUP($G1649,Temp!$A:$C,T$1,FALSE)</f>
        <v>#VALUE!</v>
      </c>
      <c r="U1649" s="22" t="e">
        <f>VLOOKUP($G1649,Temp!$A:$C,U$1,FALSE)</f>
        <v>#VALUE!</v>
      </c>
      <c r="V1649" s="22" t="e">
        <f>VLOOKUP($G1649,Temp!$A:$C,V$1,FALSE)</f>
        <v>#VALUE!</v>
      </c>
      <c r="W1649" s="22" t="e">
        <f>VLOOKUP($G1649,Temp!$A:$C,W$1,FALSE)</f>
        <v>#VALUE!</v>
      </c>
      <c r="X1649" s="22" t="e">
        <f>VLOOKUP($G1649,Temp!$A:$C,X$1,FALSE)</f>
        <v>#VALUE!</v>
      </c>
      <c r="Y1649" s="22">
        <f>VLOOKUP($G1649,Temp!$A:$C,Y$1,FALSE)</f>
        <v>25400</v>
      </c>
      <c r="Z1649" s="22">
        <f>VLOOKUP($G1649,Temp!$A:$C,Z$1,FALSE)</f>
        <v>1700</v>
      </c>
      <c r="AA1649" s="22" t="str">
        <f>VLOOKUP($A1649,Searches!$A:$H,AA$1,FALSE)</f>
        <v>Jim Rudden</v>
      </c>
      <c r="AB1649" s="22" t="str">
        <f>VLOOKUP($A1649,Searches!$A:$H,AB$1,FALSE)</f>
        <v>Spredfast</v>
      </c>
      <c r="AC1649" s="22" t="str">
        <f>VLOOKUP($A1649,Searches!$A:$H,AC$1,FALSE)</f>
        <v>Chief Marketing Officer</v>
      </c>
      <c r="AD1649" s="22" t="str">
        <f>VLOOKUP($A1649,Searches!$A:$H,AD$1,FALSE)</f>
        <v>2nd</v>
      </c>
      <c r="AE1649" s="22" t="str">
        <f>VLOOKUP($A1649,Searches!$A:$H,AE$1,FALSE)</f>
        <v>Open link</v>
      </c>
      <c r="AF1649" s="22" t="str">
        <f>VLOOKUP($A1649,Searches!$A:$H,AF$1,FALSE)</f>
        <v>Austin, Texas Area</v>
      </c>
      <c r="AG1649" s="22" t="str">
        <f>VLOOKUP($A1649,Searches!$A:$H,AG$1,FALSE)</f>
        <v>https://www.linkedin.com/sales/profile/3407064,81je,NAME_SEARCH?moduleKey=peopleSearchResults&amp;pageKey=sales-search3-people&amp;contextId=60BC92C971D70515801E49D6842B0000&amp;requestId=bd3eec74-1b19-4513-810b-b1fea027bb3c&amp;action=CLICK&amp;target=urn%3Ali%3AsalesLead%3A(-1%2C3407064)&amp;pageNumber=0&amp;targetEl=profilelink&amp;position=20&amp;trk=lss-serp-result-lead_photo</v>
      </c>
      <c r="AH1649" s="22" t="str">
        <f>VLOOKUP($G1649,Temp!$D:$F,AH$1,FALSE)</f>
        <v>spredfast.com</v>
      </c>
      <c r="AI1649" s="22" t="str">
        <f>VLOOKUP($G1649,Temp!$D:$F,AI$1,FALSE)</f>
        <v>Marketo</v>
      </c>
      <c r="AJ1649" s="22" t="str">
        <f>VLOOKUP($G1649,Temp!$D:$F,AJ$1,FALSE)</f>
        <v>Drupal</v>
      </c>
    </row>
    <row r="1650" spans="1:36" ht="16" x14ac:dyDescent="0.2">
      <c r="A1650" s="8" t="str">
        <f t="shared" si="25"/>
        <v>Eric Eden Receipt Bank</v>
      </c>
      <c r="B1650" s="8" t="s">
        <v>214</v>
      </c>
      <c r="C1650" s="8" t="s">
        <v>215</v>
      </c>
      <c r="D1650" s="8" t="s">
        <v>42</v>
      </c>
      <c r="E1650" s="8" t="s">
        <v>216</v>
      </c>
      <c r="F1650" s="8" t="s">
        <v>217</v>
      </c>
      <c r="G1650" s="12" t="s">
        <v>218</v>
      </c>
      <c r="H1650" s="22" t="str">
        <f>VLOOKUP($G1650,Temp!$A:$C,H$1,FALSE)</f>
        <v>receipt-bank.com</v>
      </c>
      <c r="I1650" s="22" t="e">
        <f>VLOOKUP($G1650,Temp!$A:$C,I$1,FALSE)</f>
        <v>#VALUE!</v>
      </c>
      <c r="J1650" s="22" t="e">
        <f>VLOOKUP($G1650,Temp!$A:$C,J$1,FALSE)</f>
        <v>#VALUE!</v>
      </c>
      <c r="K1650" s="22" t="e">
        <f>VLOOKUP($G1650,Temp!$A:$C,K$1,FALSE)</f>
        <v>#VALUE!</v>
      </c>
      <c r="L1650" s="22" t="e">
        <f>VLOOKUP($G1650,Temp!$A:$C,L$1,FALSE)</f>
        <v>#VALUE!</v>
      </c>
      <c r="M1650" s="22" t="e">
        <f>VLOOKUP($G1650,Temp!$A:$C,M$1,FALSE)</f>
        <v>#VALUE!</v>
      </c>
      <c r="N1650" s="22" t="e">
        <f>VLOOKUP($G1650,Temp!$A:$C,N$1,FALSE)</f>
        <v>#VALUE!</v>
      </c>
      <c r="O1650" s="22" t="e">
        <f>VLOOKUP($G1650,Temp!$A:$C,O$1,FALSE)</f>
        <v>#VALUE!</v>
      </c>
      <c r="P1650" s="22" t="e">
        <f>VLOOKUP($G1650,Temp!$A:$C,P$1,FALSE)</f>
        <v>#VALUE!</v>
      </c>
      <c r="Q1650" s="22" t="e">
        <f>VLOOKUP($G1650,Temp!$A:$C,Q$1,FALSE)</f>
        <v>#VALUE!</v>
      </c>
      <c r="R1650" s="22" t="e">
        <f>VLOOKUP($G1650,Temp!$A:$C,R$1,FALSE)</f>
        <v>#VALUE!</v>
      </c>
      <c r="S1650" s="22" t="e">
        <f>VLOOKUP($G1650,Temp!$A:$C,S$1,FALSE)</f>
        <v>#VALUE!</v>
      </c>
      <c r="T1650" s="22" t="e">
        <f>VLOOKUP($G1650,Temp!$A:$C,T$1,FALSE)</f>
        <v>#VALUE!</v>
      </c>
      <c r="U1650" s="22" t="e">
        <f>VLOOKUP($G1650,Temp!$A:$C,U$1,FALSE)</f>
        <v>#VALUE!</v>
      </c>
      <c r="V1650" s="22" t="e">
        <f>VLOOKUP($G1650,Temp!$A:$C,V$1,FALSE)</f>
        <v>#VALUE!</v>
      </c>
      <c r="W1650" s="22" t="e">
        <f>VLOOKUP($G1650,Temp!$A:$C,W$1,FALSE)</f>
        <v>#VALUE!</v>
      </c>
      <c r="X1650" s="22" t="e">
        <f>VLOOKUP($G1650,Temp!$A:$C,X$1,FALSE)</f>
        <v>#VALUE!</v>
      </c>
      <c r="Y1650" s="22">
        <f>VLOOKUP($G1650,Temp!$A:$C,Y$1,FALSE)</f>
        <v>24500</v>
      </c>
      <c r="Z1650" s="22">
        <f>VLOOKUP($G1650,Temp!$A:$C,Z$1,FALSE)</f>
        <v>65</v>
      </c>
      <c r="AA1650" s="22" t="str">
        <f>VLOOKUP($A1650,Searches!$A:$H,AA$1,FALSE)</f>
        <v>Eric Eden</v>
      </c>
      <c r="AB1650" s="22" t="str">
        <f>VLOOKUP($A1650,Searches!$A:$H,AB$1,FALSE)</f>
        <v>Receipt Bank</v>
      </c>
      <c r="AC1650" s="22" t="str">
        <f>VLOOKUP($A1650,Searches!$A:$H,AC$1,FALSE)</f>
        <v>Chief Marketing Officer</v>
      </c>
      <c r="AD1650" s="22" t="str">
        <f>VLOOKUP($A1650,Searches!$A:$H,AD$1,FALSE)</f>
        <v>2nd</v>
      </c>
      <c r="AE1650" s="22" t="str">
        <f>VLOOKUP($A1650,Searches!$A:$H,AE$1,FALSE)</f>
        <v>Open link</v>
      </c>
      <c r="AF1650" s="22" t="str">
        <f>VLOOKUP($A1650,Searches!$A:$H,AF$1,FALSE)</f>
        <v>Washington D.C. Metro Area</v>
      </c>
      <c r="AG1650" s="22" t="str">
        <f>VLOOKUP($A1650,Searches!$A:$H,AG$1,FALSE)</f>
        <v>https://www.linkedin.com/sales/profile/8108318,fExv,NAME_SEARCH?moduleKey=peopleSearchResults&amp;pageKey=sales-search3-people&amp;contextId=60BC92C971D70515801E49D6842B0000&amp;requestId=bd3eec74-1b19-4513-810b-b1fea027bb3c&amp;action=CLICK&amp;target=urn%3Ali%3AsalesLead%3A(-1%2C8108318)&amp;pageNumber=0&amp;targetEl=profilelink&amp;position=13&amp;trk=lss-serp-result-lead_photo</v>
      </c>
      <c r="AH1650" s="22" t="str">
        <f>VLOOKUP($G1650,Temp!$D:$F,AH$1,FALSE)</f>
        <v>receipt-bank.com</v>
      </c>
      <c r="AI1650" s="22">
        <f>VLOOKUP($G1650,Temp!$D:$F,AI$1,FALSE)</f>
        <v>0</v>
      </c>
      <c r="AJ1650" s="22" t="str">
        <f>VLOOKUP($G1650,Temp!$D:$F,AJ$1,FALSE)</f>
        <v>WordPress</v>
      </c>
    </row>
    <row r="1651" spans="1:36" ht="16" x14ac:dyDescent="0.2">
      <c r="A1651" s="8" t="str">
        <f t="shared" si="25"/>
        <v>Anthony Kennada Gainsight</v>
      </c>
      <c r="B1651" s="8" t="s">
        <v>101</v>
      </c>
      <c r="C1651" s="8" t="s">
        <v>102</v>
      </c>
      <c r="D1651" s="8" t="s">
        <v>42</v>
      </c>
      <c r="E1651" s="8" t="s">
        <v>103</v>
      </c>
      <c r="F1651" s="8" t="s">
        <v>104</v>
      </c>
      <c r="G1651" s="12" t="s">
        <v>105</v>
      </c>
      <c r="H1651" s="22" t="str">
        <f>VLOOKUP($G1651,Temp!$A:$C,H$1,FALSE)</f>
        <v>gainsight.com</v>
      </c>
      <c r="I1651" s="22" t="e">
        <f>VLOOKUP($G1651,Temp!$A:$C,I$1,FALSE)</f>
        <v>#VALUE!</v>
      </c>
      <c r="J1651" s="22" t="e">
        <f>VLOOKUP($G1651,Temp!$A:$C,J$1,FALSE)</f>
        <v>#VALUE!</v>
      </c>
      <c r="K1651" s="22" t="e">
        <f>VLOOKUP($G1651,Temp!$A:$C,K$1,FALSE)</f>
        <v>#VALUE!</v>
      </c>
      <c r="L1651" s="22" t="e">
        <f>VLOOKUP($G1651,Temp!$A:$C,L$1,FALSE)</f>
        <v>#VALUE!</v>
      </c>
      <c r="M1651" s="22" t="e">
        <f>VLOOKUP($G1651,Temp!$A:$C,M$1,FALSE)</f>
        <v>#VALUE!</v>
      </c>
      <c r="N1651" s="22" t="e">
        <f>VLOOKUP($G1651,Temp!$A:$C,N$1,FALSE)</f>
        <v>#VALUE!</v>
      </c>
      <c r="O1651" s="22" t="e">
        <f>VLOOKUP($G1651,Temp!$A:$C,O$1,FALSE)</f>
        <v>#VALUE!</v>
      </c>
      <c r="P1651" s="22" t="e">
        <f>VLOOKUP($G1651,Temp!$A:$C,P$1,FALSE)</f>
        <v>#VALUE!</v>
      </c>
      <c r="Q1651" s="22" t="e">
        <f>VLOOKUP($G1651,Temp!$A:$C,Q$1,FALSE)</f>
        <v>#VALUE!</v>
      </c>
      <c r="R1651" s="22" t="e">
        <f>VLOOKUP($G1651,Temp!$A:$C,R$1,FALSE)</f>
        <v>#VALUE!</v>
      </c>
      <c r="S1651" s="22" t="e">
        <f>VLOOKUP($G1651,Temp!$A:$C,S$1,FALSE)</f>
        <v>#VALUE!</v>
      </c>
      <c r="T1651" s="22" t="e">
        <f>VLOOKUP($G1651,Temp!$A:$C,T$1,FALSE)</f>
        <v>#VALUE!</v>
      </c>
      <c r="U1651" s="22" t="e">
        <f>VLOOKUP($G1651,Temp!$A:$C,U$1,FALSE)</f>
        <v>#VALUE!</v>
      </c>
      <c r="V1651" s="22" t="e">
        <f>VLOOKUP($G1651,Temp!$A:$C,V$1,FALSE)</f>
        <v>#VALUE!</v>
      </c>
      <c r="W1651" s="22" t="e">
        <f>VLOOKUP($G1651,Temp!$A:$C,W$1,FALSE)</f>
        <v>#VALUE!</v>
      </c>
      <c r="X1651" s="22" t="e">
        <f>VLOOKUP($G1651,Temp!$A:$C,X$1,FALSE)</f>
        <v>#VALUE!</v>
      </c>
      <c r="Y1651" s="22">
        <f>VLOOKUP($G1651,Temp!$A:$C,Y$1,FALSE)</f>
        <v>25000</v>
      </c>
      <c r="Z1651" s="22">
        <f>VLOOKUP($G1651,Temp!$A:$C,Z$1,FALSE)</f>
        <v>1800</v>
      </c>
      <c r="AA1651" s="22" t="str">
        <f>VLOOKUP($A1651,Searches!$A:$H,AA$1,FALSE)</f>
        <v>Anthony Kennada</v>
      </c>
      <c r="AB1651" s="22" t="str">
        <f>VLOOKUP($A1651,Searches!$A:$H,AB$1,FALSE)</f>
        <v>Gainsight</v>
      </c>
      <c r="AC1651" s="22" t="str">
        <f>VLOOKUP($A1651,Searches!$A:$H,AC$1,FALSE)</f>
        <v>Chief Marketing Officer</v>
      </c>
      <c r="AD1651" s="22" t="str">
        <f>VLOOKUP($A1651,Searches!$A:$H,AD$1,FALSE)</f>
        <v>2nd</v>
      </c>
      <c r="AE1651" s="22" t="str">
        <f>VLOOKUP($A1651,Searches!$A:$H,AE$1,FALSE)</f>
        <v/>
      </c>
      <c r="AF1651" s="22" t="str">
        <f>VLOOKUP($A1651,Searches!$A:$H,AF$1,FALSE)</f>
        <v>San Francisco Bay Area</v>
      </c>
      <c r="AG1651" s="22" t="str">
        <f>VLOOKUP($A1651,Searches!$A:$H,AG$1,FALSE)</f>
        <v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v>
      </c>
      <c r="AH1651" s="22" t="str">
        <f>VLOOKUP($G1651,Temp!$D:$F,AH$1,FALSE)</f>
        <v>gainsight.com</v>
      </c>
      <c r="AI1651" s="22" t="str">
        <f>VLOOKUP($G1651,Temp!$D:$F,AI$1,FALSE)</f>
        <v>Marketo</v>
      </c>
      <c r="AJ1651" s="22" t="str">
        <f>VLOOKUP($G1651,Temp!$D:$F,AJ$1,FALSE)</f>
        <v>WordPress</v>
      </c>
    </row>
    <row r="1652" spans="1:36" ht="16" x14ac:dyDescent="0.2">
      <c r="A1652" s="8" t="str">
        <f t="shared" si="25"/>
        <v>Andrea Ward Magento Commerce</v>
      </c>
      <c r="B1652" s="8" t="s">
        <v>246</v>
      </c>
      <c r="C1652" s="8" t="s">
        <v>247</v>
      </c>
      <c r="D1652" s="8" t="s">
        <v>42</v>
      </c>
      <c r="E1652" s="8" t="s">
        <v>248</v>
      </c>
      <c r="F1652" s="8" t="s">
        <v>249</v>
      </c>
      <c r="G1652" s="12" t="s">
        <v>250</v>
      </c>
      <c r="H1652" s="22" t="str">
        <f>VLOOKUP($G1652,Temp!$A:$C,H$1,FALSE)</f>
        <v>magento.com</v>
      </c>
      <c r="I1652" s="22" t="e">
        <f>VLOOKUP($G1652,Temp!$A:$C,I$1,FALSE)</f>
        <v>#VALUE!</v>
      </c>
      <c r="J1652" s="22" t="e">
        <f>VLOOKUP($G1652,Temp!$A:$C,J$1,FALSE)</f>
        <v>#VALUE!</v>
      </c>
      <c r="K1652" s="22" t="e">
        <f>VLOOKUP($G1652,Temp!$A:$C,K$1,FALSE)</f>
        <v>#VALUE!</v>
      </c>
      <c r="L1652" s="22" t="e">
        <f>VLOOKUP($G1652,Temp!$A:$C,L$1,FALSE)</f>
        <v>#VALUE!</v>
      </c>
      <c r="M1652" s="22" t="e">
        <f>VLOOKUP($G1652,Temp!$A:$C,M$1,FALSE)</f>
        <v>#VALUE!</v>
      </c>
      <c r="N1652" s="22" t="e">
        <f>VLOOKUP($G1652,Temp!$A:$C,N$1,FALSE)</f>
        <v>#VALUE!</v>
      </c>
      <c r="O1652" s="22" t="e">
        <f>VLOOKUP($G1652,Temp!$A:$C,O$1,FALSE)</f>
        <v>#VALUE!</v>
      </c>
      <c r="P1652" s="22" t="e">
        <f>VLOOKUP($G1652,Temp!$A:$C,P$1,FALSE)</f>
        <v>#VALUE!</v>
      </c>
      <c r="Q1652" s="22" t="e">
        <f>VLOOKUP($G1652,Temp!$A:$C,Q$1,FALSE)</f>
        <v>#VALUE!</v>
      </c>
      <c r="R1652" s="22" t="e">
        <f>VLOOKUP($G1652,Temp!$A:$C,R$1,FALSE)</f>
        <v>#VALUE!</v>
      </c>
      <c r="S1652" s="22" t="e">
        <f>VLOOKUP($G1652,Temp!$A:$C,S$1,FALSE)</f>
        <v>#VALUE!</v>
      </c>
      <c r="T1652" s="22" t="e">
        <f>VLOOKUP($G1652,Temp!$A:$C,T$1,FALSE)</f>
        <v>#VALUE!</v>
      </c>
      <c r="U1652" s="22" t="e">
        <f>VLOOKUP($G1652,Temp!$A:$C,U$1,FALSE)</f>
        <v>#VALUE!</v>
      </c>
      <c r="V1652" s="22" t="e">
        <f>VLOOKUP($G1652,Temp!$A:$C,V$1,FALSE)</f>
        <v>#VALUE!</v>
      </c>
      <c r="W1652" s="22" t="e">
        <f>VLOOKUP($G1652,Temp!$A:$C,W$1,FALSE)</f>
        <v>#VALUE!</v>
      </c>
      <c r="X1652" s="22" t="e">
        <f>VLOOKUP($G1652,Temp!$A:$C,X$1,FALSE)</f>
        <v>#VALUE!</v>
      </c>
      <c r="Y1652" s="22">
        <f>VLOOKUP($G1652,Temp!$A:$C,Y$1,FALSE)</f>
        <v>1200000</v>
      </c>
      <c r="Z1652" s="22">
        <f>VLOOKUP($G1652,Temp!$A:$C,Z$1,FALSE)</f>
        <v>57900</v>
      </c>
      <c r="AA1652" s="22" t="str">
        <f>VLOOKUP($A1652,Searches!$A:$H,AA$1,FALSE)</f>
        <v>Andrea Ward</v>
      </c>
      <c r="AB1652" s="22" t="str">
        <f>VLOOKUP($A1652,Searches!$A:$H,AB$1,FALSE)</f>
        <v>Magento Commerce</v>
      </c>
      <c r="AC1652" s="22" t="str">
        <f>VLOOKUP($A1652,Searches!$A:$H,AC$1,FALSE)</f>
        <v>Chief Marketing Officer</v>
      </c>
      <c r="AD1652" s="22" t="str">
        <f>VLOOKUP($A1652,Searches!$A:$H,AD$1,FALSE)</f>
        <v>2nd</v>
      </c>
      <c r="AE1652" s="22" t="str">
        <f>VLOOKUP($A1652,Searches!$A:$H,AE$1,FALSE)</f>
        <v/>
      </c>
      <c r="AF1652" s="22" t="str">
        <f>VLOOKUP($A1652,Searches!$A:$H,AF$1,FALSE)</f>
        <v>San Francisco Bay Area</v>
      </c>
      <c r="AG1652" s="22" t="str">
        <f>VLOOKUP($A1652,Searches!$A:$H,AG$1,FALSE)</f>
        <v>https://www.linkedin.com/sales/profile/1158078,mixU,NAME_SEARCH?moduleKey=peopleSearchResults&amp;pageKey=sales-search3-people&amp;contextId=60BC92C971D70515801E49D6842B0000&amp;requestId=bd3eec74-1b19-4513-810b-b1fea027bb3c&amp;action=CLICK&amp;target=urn%3Ali%3AsalesLead%3A(-1%2C1158078)&amp;pageNumber=0&amp;targetEl=profilelink&amp;position=17&amp;trk=lss-serp-result-lead_photo</v>
      </c>
      <c r="AH1652" s="22" t="str">
        <f>VLOOKUP($G1652,Temp!$D:$F,AH$1,FALSE)</f>
        <v>magento.com</v>
      </c>
      <c r="AI1652" s="22" t="str">
        <f>VLOOKUP($G1652,Temp!$D:$F,AI$1,FALSE)</f>
        <v>Marketo</v>
      </c>
      <c r="AJ1652" s="22" t="str">
        <f>VLOOKUP($G1652,Temp!$D:$F,AJ$1,FALSE)</f>
        <v>Drupal</v>
      </c>
    </row>
    <row r="1653" spans="1:36" ht="16" x14ac:dyDescent="0.2">
      <c r="A1653" s="8" t="str">
        <f t="shared" si="25"/>
        <v>Mike Grandinetti Reduxio Systems</v>
      </c>
      <c r="B1653" s="8" t="s">
        <v>112</v>
      </c>
      <c r="C1653" s="8" t="s">
        <v>113</v>
      </c>
      <c r="D1653" s="8" t="s">
        <v>114</v>
      </c>
      <c r="E1653" s="8" t="s">
        <v>115</v>
      </c>
      <c r="F1653" s="8" t="s">
        <v>116</v>
      </c>
      <c r="G1653" s="12" t="s">
        <v>117</v>
      </c>
      <c r="H1653" s="22" t="str">
        <f>VLOOKUP($G1653,Temp!$A:$C,H$1,FALSE)</f>
        <v>reduxio.com</v>
      </c>
      <c r="I1653" s="22" t="e">
        <f>VLOOKUP($G1653,Temp!$A:$C,I$1,FALSE)</f>
        <v>#VALUE!</v>
      </c>
      <c r="J1653" s="22" t="e">
        <f>VLOOKUP($G1653,Temp!$A:$C,J$1,FALSE)</f>
        <v>#VALUE!</v>
      </c>
      <c r="K1653" s="22" t="e">
        <f>VLOOKUP($G1653,Temp!$A:$C,K$1,FALSE)</f>
        <v>#VALUE!</v>
      </c>
      <c r="L1653" s="22" t="e">
        <f>VLOOKUP($G1653,Temp!$A:$C,L$1,FALSE)</f>
        <v>#VALUE!</v>
      </c>
      <c r="M1653" s="22" t="e">
        <f>VLOOKUP($G1653,Temp!$A:$C,M$1,FALSE)</f>
        <v>#VALUE!</v>
      </c>
      <c r="N1653" s="22" t="e">
        <f>VLOOKUP($G1653,Temp!$A:$C,N$1,FALSE)</f>
        <v>#VALUE!</v>
      </c>
      <c r="O1653" s="22" t="e">
        <f>VLOOKUP($G1653,Temp!$A:$C,O$1,FALSE)</f>
        <v>#VALUE!</v>
      </c>
      <c r="P1653" s="22" t="e">
        <f>VLOOKUP($G1653,Temp!$A:$C,P$1,FALSE)</f>
        <v>#VALUE!</v>
      </c>
      <c r="Q1653" s="22" t="e">
        <f>VLOOKUP($G1653,Temp!$A:$C,Q$1,FALSE)</f>
        <v>#VALUE!</v>
      </c>
      <c r="R1653" s="22" t="e">
        <f>VLOOKUP($G1653,Temp!$A:$C,R$1,FALSE)</f>
        <v>#VALUE!</v>
      </c>
      <c r="S1653" s="22" t="e">
        <f>VLOOKUP($G1653,Temp!$A:$C,S$1,FALSE)</f>
        <v>#VALUE!</v>
      </c>
      <c r="T1653" s="22" t="e">
        <f>VLOOKUP($G1653,Temp!$A:$C,T$1,FALSE)</f>
        <v>#VALUE!</v>
      </c>
      <c r="U1653" s="22" t="e">
        <f>VLOOKUP($G1653,Temp!$A:$C,U$1,FALSE)</f>
        <v>#VALUE!</v>
      </c>
      <c r="V1653" s="22" t="e">
        <f>VLOOKUP($G1653,Temp!$A:$C,V$1,FALSE)</f>
        <v>#VALUE!</v>
      </c>
      <c r="W1653" s="22" t="e">
        <f>VLOOKUP($G1653,Temp!$A:$C,W$1,FALSE)</f>
        <v>#VALUE!</v>
      </c>
      <c r="X1653" s="22" t="e">
        <f>VLOOKUP($G1653,Temp!$A:$C,X$1,FALSE)</f>
        <v>#VALUE!</v>
      </c>
      <c r="Y1653" s="22">
        <f>VLOOKUP($G1653,Temp!$A:$C,Y$1,FALSE)</f>
        <v>239</v>
      </c>
      <c r="Z1653" s="22">
        <f>VLOOKUP($G1653,Temp!$A:$C,Z$1,FALSE)</f>
        <v>12300</v>
      </c>
      <c r="AA1653" s="22" t="str">
        <f>VLOOKUP($A1653,Searches!$A:$H,AA$1,FALSE)</f>
        <v>Mike Grandinetti</v>
      </c>
      <c r="AB1653" s="22" t="str">
        <f>VLOOKUP($A1653,Searches!$A:$H,AB$1,FALSE)</f>
        <v>Reduxio Systems</v>
      </c>
      <c r="AC1653" s="22" t="str">
        <f>VLOOKUP($A1653,Searches!$A:$H,AC$1,FALSE)</f>
        <v>Chief Marketing and Corporate Strategy Officer</v>
      </c>
      <c r="AD1653" s="22" t="str">
        <f>VLOOKUP($A1653,Searches!$A:$H,AD$1,FALSE)</f>
        <v>2nd</v>
      </c>
      <c r="AE1653" s="22" t="str">
        <f>VLOOKUP($A1653,Searches!$A:$H,AE$1,FALSE)</f>
        <v>Open link</v>
      </c>
      <c r="AF1653" s="22" t="str">
        <f>VLOOKUP($A1653,Searches!$A:$H,AF$1,FALSE)</f>
        <v>Greater Boston Area</v>
      </c>
      <c r="AG1653" s="22" t="str">
        <f>VLOOKUP($A1653,Searches!$A:$H,AG$1,FALSE)</f>
        <v>https://www.linkedin.com/sales/profile/51642,-PE5,NAME_SEARCH?moduleKey=peopleSearchResults&amp;pageKey=sales-search3-people&amp;contextId=60BC92C971D70515801E49D6842B0000&amp;requestId=bd3eec74-1b19-4513-810b-b1fea027bb3c&amp;action=CLICK&amp;target=urn%3Ali%3AsalesLead%3A(-1%2C51642)&amp;pageNumber=0&amp;targetEl=profilelink&amp;position=2&amp;trk=lss-serp-result-lead_photo</v>
      </c>
      <c r="AH1653" s="22" t="str">
        <f>VLOOKUP($G1653,Temp!$D:$F,AH$1,FALSE)</f>
        <v>reduxio.com</v>
      </c>
      <c r="AI1653" s="22">
        <f>VLOOKUP($G1653,Temp!$D:$F,AI$1,FALSE)</f>
        <v>0</v>
      </c>
      <c r="AJ1653" s="22" t="str">
        <f>VLOOKUP($G1653,Temp!$D:$F,AJ$1,FALSE)</f>
        <v>WordPress</v>
      </c>
    </row>
    <row r="1654" spans="1:36" ht="16" x14ac:dyDescent="0.2">
      <c r="A1654" s="8" t="str">
        <f t="shared" si="25"/>
        <v>Jascha Kaykas-Wolff Mozilla</v>
      </c>
      <c r="B1654" s="8" t="s">
        <v>230</v>
      </c>
      <c r="C1654" s="8" t="s">
        <v>231</v>
      </c>
      <c r="D1654" s="8" t="s">
        <v>42</v>
      </c>
      <c r="E1654" s="8" t="s">
        <v>232</v>
      </c>
      <c r="F1654" s="8" t="s">
        <v>233</v>
      </c>
      <c r="G1654" s="12" t="s">
        <v>235</v>
      </c>
      <c r="H1654" s="22" t="str">
        <f>VLOOKUP($G1654,Temp!$A:$C,H$1,FALSE)</f>
        <v>mozilla.org</v>
      </c>
      <c r="I1654" s="22" t="e">
        <f>VLOOKUP($G1654,Temp!$A:$C,I$1,FALSE)</f>
        <v>#VALUE!</v>
      </c>
      <c r="J1654" s="22" t="e">
        <f>VLOOKUP($G1654,Temp!$A:$C,J$1,FALSE)</f>
        <v>#VALUE!</v>
      </c>
      <c r="K1654" s="22" t="e">
        <f>VLOOKUP($G1654,Temp!$A:$C,K$1,FALSE)</f>
        <v>#VALUE!</v>
      </c>
      <c r="L1654" s="22" t="e">
        <f>VLOOKUP($G1654,Temp!$A:$C,L$1,FALSE)</f>
        <v>#VALUE!</v>
      </c>
      <c r="M1654" s="22" t="e">
        <f>VLOOKUP($G1654,Temp!$A:$C,M$1,FALSE)</f>
        <v>#VALUE!</v>
      </c>
      <c r="N1654" s="22" t="e">
        <f>VLOOKUP($G1654,Temp!$A:$C,N$1,FALSE)</f>
        <v>#VALUE!</v>
      </c>
      <c r="O1654" s="22" t="e">
        <f>VLOOKUP($G1654,Temp!$A:$C,O$1,FALSE)</f>
        <v>#VALUE!</v>
      </c>
      <c r="P1654" s="22" t="e">
        <f>VLOOKUP($G1654,Temp!$A:$C,P$1,FALSE)</f>
        <v>#VALUE!</v>
      </c>
      <c r="Q1654" s="22" t="e">
        <f>VLOOKUP($G1654,Temp!$A:$C,Q$1,FALSE)</f>
        <v>#VALUE!</v>
      </c>
      <c r="R1654" s="22" t="e">
        <f>VLOOKUP($G1654,Temp!$A:$C,R$1,FALSE)</f>
        <v>#VALUE!</v>
      </c>
      <c r="S1654" s="22" t="e">
        <f>VLOOKUP($G1654,Temp!$A:$C,S$1,FALSE)</f>
        <v>#VALUE!</v>
      </c>
      <c r="T1654" s="22" t="e">
        <f>VLOOKUP($G1654,Temp!$A:$C,T$1,FALSE)</f>
        <v>#VALUE!</v>
      </c>
      <c r="U1654" s="22" t="e">
        <f>VLOOKUP($G1654,Temp!$A:$C,U$1,FALSE)</f>
        <v>#VALUE!</v>
      </c>
      <c r="V1654" s="22" t="e">
        <f>VLOOKUP($G1654,Temp!$A:$C,V$1,FALSE)</f>
        <v>#VALUE!</v>
      </c>
      <c r="W1654" s="22" t="e">
        <f>VLOOKUP($G1654,Temp!$A:$C,W$1,FALSE)</f>
        <v>#VALUE!</v>
      </c>
      <c r="X1654" s="22" t="e">
        <f>VLOOKUP($G1654,Temp!$A:$C,X$1,FALSE)</f>
        <v>#VALUE!</v>
      </c>
      <c r="Y1654" s="22">
        <f>VLOOKUP($G1654,Temp!$A:$C,Y$1,FALSE)</f>
        <v>9200000</v>
      </c>
      <c r="Z1654" s="22">
        <f>VLOOKUP($G1654,Temp!$A:$C,Z$1,FALSE)</f>
        <v>218000</v>
      </c>
      <c r="AA1654" s="22" t="str">
        <f>VLOOKUP($A1654,Searches!$A:$H,AA$1,FALSE)</f>
        <v>Jascha Kaykas-Wolff</v>
      </c>
      <c r="AB1654" s="22" t="str">
        <f>VLOOKUP($A1654,Searches!$A:$H,AB$1,FALSE)</f>
        <v>Mozilla</v>
      </c>
      <c r="AC1654" s="22" t="str">
        <f>VLOOKUP($A1654,Searches!$A:$H,AC$1,FALSE)</f>
        <v>Chief Marketing Officer</v>
      </c>
      <c r="AD1654" s="22" t="str">
        <f>VLOOKUP($A1654,Searches!$A:$H,AD$1,FALSE)</f>
        <v>2nd</v>
      </c>
      <c r="AE1654" s="22" t="str">
        <f>VLOOKUP($A1654,Searches!$A:$H,AE$1,FALSE)</f>
        <v>Open link</v>
      </c>
      <c r="AF1654" s="22" t="str">
        <f>VLOOKUP($A1654,Searches!$A:$H,AF$1,FALSE)</f>
        <v>San Francisco Bay Area</v>
      </c>
      <c r="AG1654" s="22" t="str">
        <f>VLOOKUP($A1654,Searches!$A:$H,AG$1,FALSE)</f>
        <v>https://www.linkedin.com/sales/profile/554668,d5nh,NAME_SEARCH?moduleKey=peopleSearchResults&amp;pageKey=sales-search3-people&amp;contextId=60BC92C971D70515801E49D6842B0000&amp;requestId=bd3eec74-1b19-4513-810b-b1fea027bb3c&amp;action=CLICK&amp;target=urn%3Ali%3AsalesLead%3A(-1%2C554668)&amp;pageNumber=0&amp;targetEl=profilelink&amp;position=14&amp;trk=lss-serp-result-lead_photo</v>
      </c>
      <c r="AH1654" s="22" t="str">
        <f>VLOOKUP($G1654,Temp!$D:$F,AH$1,FALSE)</f>
        <v>mozilla.org</v>
      </c>
      <c r="AI1654" s="22">
        <f>VLOOKUP($G1654,Temp!$D:$F,AI$1,FALSE)</f>
        <v>0</v>
      </c>
      <c r="AJ1654" s="22" t="str">
        <f>VLOOKUP($G1654,Temp!$D:$F,AJ$1,FALSE)</f>
        <v>WordPress</v>
      </c>
    </row>
    <row r="1655" spans="1:36" ht="16" x14ac:dyDescent="0.2">
      <c r="A1655" s="8" t="str">
        <f t="shared" si="25"/>
        <v>Michael Basch Achievers</v>
      </c>
      <c r="B1655" s="8" t="s">
        <v>1203</v>
      </c>
      <c r="C1655" s="8" t="s">
        <v>1921</v>
      </c>
      <c r="D1655" s="8" t="s">
        <v>304</v>
      </c>
      <c r="E1655" s="8" t="s">
        <v>1922</v>
      </c>
      <c r="F1655" s="8" t="s">
        <v>1923</v>
      </c>
      <c r="G1655" s="12" t="s">
        <v>1924</v>
      </c>
      <c r="H1655" s="22" t="str">
        <f>VLOOKUP($G1655,Temp!$A:$C,H$1,FALSE)</f>
        <v>achievers.com</v>
      </c>
      <c r="I1655" s="22" t="e">
        <f>VLOOKUP($G1655,Temp!$A:$C,I$1,FALSE)</f>
        <v>#VALUE!</v>
      </c>
      <c r="J1655" s="22" t="e">
        <f>VLOOKUP($G1655,Temp!$A:$C,J$1,FALSE)</f>
        <v>#VALUE!</v>
      </c>
      <c r="K1655" s="22" t="e">
        <f>VLOOKUP($G1655,Temp!$A:$C,K$1,FALSE)</f>
        <v>#VALUE!</v>
      </c>
      <c r="L1655" s="22" t="e">
        <f>VLOOKUP($G1655,Temp!$A:$C,L$1,FALSE)</f>
        <v>#VALUE!</v>
      </c>
      <c r="M1655" s="22" t="e">
        <f>VLOOKUP($G1655,Temp!$A:$C,M$1,FALSE)</f>
        <v>#VALUE!</v>
      </c>
      <c r="N1655" s="22" t="e">
        <f>VLOOKUP($G1655,Temp!$A:$C,N$1,FALSE)</f>
        <v>#VALUE!</v>
      </c>
      <c r="O1655" s="22" t="e">
        <f>VLOOKUP($G1655,Temp!$A:$C,O$1,FALSE)</f>
        <v>#VALUE!</v>
      </c>
      <c r="P1655" s="22" t="e">
        <f>VLOOKUP($G1655,Temp!$A:$C,P$1,FALSE)</f>
        <v>#VALUE!</v>
      </c>
      <c r="Q1655" s="22" t="e">
        <f>VLOOKUP($G1655,Temp!$A:$C,Q$1,FALSE)</f>
        <v>#VALUE!</v>
      </c>
      <c r="R1655" s="22" t="e">
        <f>VLOOKUP($G1655,Temp!$A:$C,R$1,FALSE)</f>
        <v>#VALUE!</v>
      </c>
      <c r="S1655" s="22" t="e">
        <f>VLOOKUP($G1655,Temp!$A:$C,S$1,FALSE)</f>
        <v>#VALUE!</v>
      </c>
      <c r="T1655" s="22" t="e">
        <f>VLOOKUP($G1655,Temp!$A:$C,T$1,FALSE)</f>
        <v>#VALUE!</v>
      </c>
      <c r="U1655" s="22" t="e">
        <f>VLOOKUP($G1655,Temp!$A:$C,U$1,FALSE)</f>
        <v>#VALUE!</v>
      </c>
      <c r="V1655" s="22" t="e">
        <f>VLOOKUP($G1655,Temp!$A:$C,V$1,FALSE)</f>
        <v>#VALUE!</v>
      </c>
      <c r="W1655" s="22" t="e">
        <f>VLOOKUP($G1655,Temp!$A:$C,W$1,FALSE)</f>
        <v>#VALUE!</v>
      </c>
      <c r="X1655" s="22" t="e">
        <f>VLOOKUP($G1655,Temp!$A:$C,X$1,FALSE)</f>
        <v>#VALUE!</v>
      </c>
      <c r="Y1655" s="22">
        <f>VLOOKUP($G1655,Temp!$A:$C,Y$1,FALSE)</f>
        <v>7500</v>
      </c>
      <c r="Z1655" s="22">
        <f>VLOOKUP($G1655,Temp!$A:$C,Z$1,FALSE)</f>
        <v>3900</v>
      </c>
      <c r="AA1655" s="22" t="str">
        <f>VLOOKUP($A1655,Searches!$A:$H,AA$1,FALSE)</f>
        <v>Michael Basch</v>
      </c>
      <c r="AB1655" s="22" t="str">
        <f>VLOOKUP($A1655,Searches!$A:$H,AB$1,FALSE)</f>
        <v>Achievers</v>
      </c>
      <c r="AC1655" s="22" t="str">
        <f>VLOOKUP($A1655,Searches!$A:$H,AC$1,FALSE)</f>
        <v>Chief Revenue Officer</v>
      </c>
      <c r="AD1655" s="22" t="str">
        <f>VLOOKUP($A1655,Searches!$A:$H,AD$1,FALSE)</f>
        <v>2nd</v>
      </c>
      <c r="AE1655" s="22" t="str">
        <f>VLOOKUP($A1655,Searches!$A:$H,AE$1,FALSE)</f>
        <v>Open link</v>
      </c>
      <c r="AF1655" s="22" t="str">
        <f>VLOOKUP($A1655,Searches!$A:$H,AF$1,FALSE)</f>
        <v>San Francisco Bay Area</v>
      </c>
      <c r="AG1655" s="22" t="str">
        <f>VLOOKUP($A1655,Searches!$A:$H,AG$1,FALSE)</f>
        <v>https://www.linkedin.com/sales/profile/8823853,tTdR,NAME_SEARCH?moduleKey=peopleSearchResults&amp;pageKey=sales-search3-people&amp;contextId=60BC92C971D70515801E49D6842B0000&amp;requestId=bd3eec74-1b19-4513-810b-b1fea027bb3c&amp;action=CLICK&amp;target=urn%3Ali%3AsalesLead%3A(-1%2C8823853)&amp;pageNumber=0&amp;targetEl=profilelink&amp;position=19&amp;trk=lss-serp-result-lead_photo</v>
      </c>
      <c r="AH1655" s="22" t="str">
        <f>VLOOKUP($G1655,Temp!$D:$F,AH$1,FALSE)</f>
        <v>achievers.com</v>
      </c>
      <c r="AI1655" s="22" t="str">
        <f>VLOOKUP($G1655,Temp!$D:$F,AI$1,FALSE)</f>
        <v>Marketo</v>
      </c>
      <c r="AJ1655" s="22" t="str">
        <f>VLOOKUP($G1655,Temp!$D:$F,AJ$1,FALSE)</f>
        <v>WordPress</v>
      </c>
    </row>
    <row r="1656" spans="1:36" ht="16" x14ac:dyDescent="0.2">
      <c r="A1656" s="8" t="str">
        <f t="shared" si="25"/>
        <v>Gary Sevounts Aryaka Networks</v>
      </c>
      <c r="B1656" s="8" t="s">
        <v>141</v>
      </c>
      <c r="C1656" s="8" t="s">
        <v>142</v>
      </c>
      <c r="D1656" s="8" t="s">
        <v>32</v>
      </c>
      <c r="E1656" s="8" t="s">
        <v>143</v>
      </c>
      <c r="F1656" s="8" t="s">
        <v>144</v>
      </c>
      <c r="G1656" s="12" t="s">
        <v>146</v>
      </c>
      <c r="H1656" s="22" t="str">
        <f>VLOOKUP($G1656,Temp!$A:$C,H$1,FALSE)</f>
        <v>aryaka.com</v>
      </c>
      <c r="I1656" s="22" t="e">
        <f>VLOOKUP($G1656,Temp!$A:$C,I$1,FALSE)</f>
        <v>#VALUE!</v>
      </c>
      <c r="J1656" s="22" t="e">
        <f>VLOOKUP($G1656,Temp!$A:$C,J$1,FALSE)</f>
        <v>#VALUE!</v>
      </c>
      <c r="K1656" s="22" t="e">
        <f>VLOOKUP($G1656,Temp!$A:$C,K$1,FALSE)</f>
        <v>#VALUE!</v>
      </c>
      <c r="L1656" s="22" t="e">
        <f>VLOOKUP($G1656,Temp!$A:$C,L$1,FALSE)</f>
        <v>#VALUE!</v>
      </c>
      <c r="M1656" s="22" t="e">
        <f>VLOOKUP($G1656,Temp!$A:$C,M$1,FALSE)</f>
        <v>#VALUE!</v>
      </c>
      <c r="N1656" s="22" t="e">
        <f>VLOOKUP($G1656,Temp!$A:$C,N$1,FALSE)</f>
        <v>#VALUE!</v>
      </c>
      <c r="O1656" s="22" t="e">
        <f>VLOOKUP($G1656,Temp!$A:$C,O$1,FALSE)</f>
        <v>#VALUE!</v>
      </c>
      <c r="P1656" s="22" t="e">
        <f>VLOOKUP($G1656,Temp!$A:$C,P$1,FALSE)</f>
        <v>#VALUE!</v>
      </c>
      <c r="Q1656" s="22" t="e">
        <f>VLOOKUP($G1656,Temp!$A:$C,Q$1,FALSE)</f>
        <v>#VALUE!</v>
      </c>
      <c r="R1656" s="22" t="e">
        <f>VLOOKUP($G1656,Temp!$A:$C,R$1,FALSE)</f>
        <v>#VALUE!</v>
      </c>
      <c r="S1656" s="22" t="e">
        <f>VLOOKUP($G1656,Temp!$A:$C,S$1,FALSE)</f>
        <v>#VALUE!</v>
      </c>
      <c r="T1656" s="22" t="e">
        <f>VLOOKUP($G1656,Temp!$A:$C,T$1,FALSE)</f>
        <v>#VALUE!</v>
      </c>
      <c r="U1656" s="22" t="e">
        <f>VLOOKUP($G1656,Temp!$A:$C,U$1,FALSE)</f>
        <v>#VALUE!</v>
      </c>
      <c r="V1656" s="22" t="e">
        <f>VLOOKUP($G1656,Temp!$A:$C,V$1,FALSE)</f>
        <v>#VALUE!</v>
      </c>
      <c r="W1656" s="22" t="e">
        <f>VLOOKUP($G1656,Temp!$A:$C,W$1,FALSE)</f>
        <v>#VALUE!</v>
      </c>
      <c r="X1656" s="22" t="e">
        <f>VLOOKUP($G1656,Temp!$A:$C,X$1,FALSE)</f>
        <v>#VALUE!</v>
      </c>
      <c r="Y1656" s="22">
        <f>VLOOKUP($G1656,Temp!$A:$C,Y$1,FALSE)</f>
        <v>3700</v>
      </c>
      <c r="Z1656" s="22">
        <f>VLOOKUP($G1656,Temp!$A:$C,Z$1,FALSE)</f>
        <v>1800</v>
      </c>
      <c r="AA1656" s="22" t="str">
        <f>VLOOKUP($A1656,Searches!$A:$H,AA$1,FALSE)</f>
        <v>Gary Sevounts</v>
      </c>
      <c r="AB1656" s="22" t="str">
        <f>VLOOKUP($A1656,Searches!$A:$H,AB$1,FALSE)</f>
        <v>Aryaka Networks</v>
      </c>
      <c r="AC1656" s="22" t="str">
        <f>VLOOKUP($A1656,Searches!$A:$H,AC$1,FALSE)</f>
        <v>Chief Marketing Officer (CMO)</v>
      </c>
      <c r="AD1656" s="22" t="str">
        <f>VLOOKUP($A1656,Searches!$A:$H,AD$1,FALSE)</f>
        <v>2nd</v>
      </c>
      <c r="AE1656" s="22" t="str">
        <f>VLOOKUP($A1656,Searches!$A:$H,AE$1,FALSE)</f>
        <v>Open link</v>
      </c>
      <c r="AF1656" s="22" t="str">
        <f>VLOOKUP($A1656,Searches!$A:$H,AF$1,FALSE)</f>
        <v>San Francisco Bay Area</v>
      </c>
      <c r="AG1656" s="22" t="str">
        <f>VLOOKUP($A1656,Searches!$A:$H,AG$1,FALSE)</f>
        <v>https://www.linkedin.com/sales/profile/65418,KrHN,NAME_SEARCH?moduleKey=peopleSearchResults&amp;pageKey=sales-search3-people&amp;contextId=60BC92C971D70515801E49D6842B0000&amp;requestId=bd3eec74-1b19-4513-810b-b1fea027bb3c&amp;action=CLICK&amp;target=urn%3Ali%3AsalesLead%3A(-1%2C65418)&amp;pageNumber=0&amp;targetEl=profilelink&amp;position=18&amp;trk=lss-serp-result-lead_photo</v>
      </c>
      <c r="AH1656" s="22" t="str">
        <f>VLOOKUP($G1656,Temp!$D:$F,AH$1,FALSE)</f>
        <v>aryaka.com</v>
      </c>
      <c r="AI1656" s="22" t="str">
        <f>VLOOKUP($G1656,Temp!$D:$F,AI$1,FALSE)</f>
        <v>Marketo</v>
      </c>
      <c r="AJ1656" s="22" t="str">
        <f>VLOOKUP($G1656,Temp!$D:$F,AJ$1,FALSE)</f>
        <v>WordPress</v>
      </c>
    </row>
    <row r="1657" spans="1:36" ht="16" x14ac:dyDescent="0.2">
      <c r="A1657" s="8" t="str">
        <f t="shared" si="25"/>
        <v>Kirby Wadsworth Illusive Networks</v>
      </c>
      <c r="B1657" s="8" t="s">
        <v>352</v>
      </c>
      <c r="C1657" s="8" t="s">
        <v>353</v>
      </c>
      <c r="D1657" s="8" t="s">
        <v>42</v>
      </c>
      <c r="E1657" s="8" t="s">
        <v>354</v>
      </c>
      <c r="F1657" s="8" t="s">
        <v>355</v>
      </c>
      <c r="G1657" s="12" t="s">
        <v>356</v>
      </c>
      <c r="H1657" s="22" t="str">
        <f>VLOOKUP($G1657,Temp!$A:$C,H$1,FALSE)</f>
        <v>illusivenetworks.com</v>
      </c>
      <c r="I1657" s="22" t="e">
        <f>VLOOKUP($G1657,Temp!$A:$C,I$1,FALSE)</f>
        <v>#VALUE!</v>
      </c>
      <c r="J1657" s="22" t="e">
        <f>VLOOKUP($G1657,Temp!$A:$C,J$1,FALSE)</f>
        <v>#VALUE!</v>
      </c>
      <c r="K1657" s="22" t="e">
        <f>VLOOKUP($G1657,Temp!$A:$C,K$1,FALSE)</f>
        <v>#VALUE!</v>
      </c>
      <c r="L1657" s="22" t="e">
        <f>VLOOKUP($G1657,Temp!$A:$C,L$1,FALSE)</f>
        <v>#VALUE!</v>
      </c>
      <c r="M1657" s="22" t="e">
        <f>VLOOKUP($G1657,Temp!$A:$C,M$1,FALSE)</f>
        <v>#VALUE!</v>
      </c>
      <c r="N1657" s="22" t="e">
        <f>VLOOKUP($G1657,Temp!$A:$C,N$1,FALSE)</f>
        <v>#VALUE!</v>
      </c>
      <c r="O1657" s="22" t="e">
        <f>VLOOKUP($G1657,Temp!$A:$C,O$1,FALSE)</f>
        <v>#VALUE!</v>
      </c>
      <c r="P1657" s="22" t="e">
        <f>VLOOKUP($G1657,Temp!$A:$C,P$1,FALSE)</f>
        <v>#VALUE!</v>
      </c>
      <c r="Q1657" s="22" t="e">
        <f>VLOOKUP($G1657,Temp!$A:$C,Q$1,FALSE)</f>
        <v>#VALUE!</v>
      </c>
      <c r="R1657" s="22" t="e">
        <f>VLOOKUP($G1657,Temp!$A:$C,R$1,FALSE)</f>
        <v>#VALUE!</v>
      </c>
      <c r="S1657" s="22" t="e">
        <f>VLOOKUP($G1657,Temp!$A:$C,S$1,FALSE)</f>
        <v>#VALUE!</v>
      </c>
      <c r="T1657" s="22" t="e">
        <f>VLOOKUP($G1657,Temp!$A:$C,T$1,FALSE)</f>
        <v>#VALUE!</v>
      </c>
      <c r="U1657" s="22" t="e">
        <f>VLOOKUP($G1657,Temp!$A:$C,U$1,FALSE)</f>
        <v>#VALUE!</v>
      </c>
      <c r="V1657" s="22" t="e">
        <f>VLOOKUP($G1657,Temp!$A:$C,V$1,FALSE)</f>
        <v>#VALUE!</v>
      </c>
      <c r="W1657" s="22" t="e">
        <f>VLOOKUP($G1657,Temp!$A:$C,W$1,FALSE)</f>
        <v>#VALUE!</v>
      </c>
      <c r="X1657" s="22" t="e">
        <f>VLOOKUP($G1657,Temp!$A:$C,X$1,FALSE)</f>
        <v>#VALUE!</v>
      </c>
      <c r="Y1657" s="22">
        <f>VLOOKUP($G1657,Temp!$A:$C,Y$1,FALSE)</f>
        <v>0</v>
      </c>
      <c r="Z1657" s="22">
        <f>VLOOKUP($G1657,Temp!$A:$C,Z$1,FALSE)</f>
        <v>0</v>
      </c>
      <c r="AA1657" s="22" t="e">
        <f>VLOOKUP($A1657,Searches!$A:$H,AA$1,FALSE)</f>
        <v>#N/A</v>
      </c>
      <c r="AB1657" s="22" t="e">
        <f>VLOOKUP($A1657,Searches!$A:$H,AB$1,FALSE)</f>
        <v>#N/A</v>
      </c>
      <c r="AC1657" s="22" t="e">
        <f>VLOOKUP($A1657,Searches!$A:$H,AC$1,FALSE)</f>
        <v>#N/A</v>
      </c>
      <c r="AD1657" s="22" t="e">
        <f>VLOOKUP($A1657,Searches!$A:$H,AD$1,FALSE)</f>
        <v>#N/A</v>
      </c>
      <c r="AE1657" s="22" t="e">
        <f>VLOOKUP($A1657,Searches!$A:$H,AE$1,FALSE)</f>
        <v>#N/A</v>
      </c>
      <c r="AF1657" s="22" t="e">
        <f>VLOOKUP($A1657,Searches!$A:$H,AF$1,FALSE)</f>
        <v>#N/A</v>
      </c>
      <c r="AG1657" s="22" t="e">
        <f>VLOOKUP($A1657,Searches!$A:$H,AG$1,FALSE)</f>
        <v>#N/A</v>
      </c>
      <c r="AH1657" s="22" t="str">
        <f>VLOOKUP($G1657,Temp!$D:$F,AH$1,FALSE)</f>
        <v>illusivenetworks.com</v>
      </c>
      <c r="AI1657" s="22">
        <f>VLOOKUP($G1657,Temp!$D:$F,AI$1,FALSE)</f>
        <v>0</v>
      </c>
      <c r="AJ1657" s="22" t="str">
        <f>VLOOKUP($G1657,Temp!$D:$F,AJ$1,FALSE)</f>
        <v>WordPress</v>
      </c>
    </row>
    <row r="1658" spans="1:36" ht="16" x14ac:dyDescent="0.2">
      <c r="A1658" s="8" t="str">
        <f t="shared" si="25"/>
        <v>Mark Campbell Unitrends</v>
      </c>
      <c r="B1658" s="8" t="s">
        <v>476</v>
      </c>
      <c r="C1658" s="8" t="s">
        <v>253</v>
      </c>
      <c r="D1658" s="8" t="s">
        <v>1833</v>
      </c>
      <c r="E1658" s="8" t="s">
        <v>634</v>
      </c>
      <c r="F1658" s="8" t="s">
        <v>1834</v>
      </c>
      <c r="G1658" s="8" t="s">
        <v>634</v>
      </c>
      <c r="H1658" s="22" t="e">
        <f>VLOOKUP($G1658,Temp!$A:$C,H$1,FALSE)</f>
        <v>#N/A</v>
      </c>
      <c r="I1658" s="22" t="e">
        <f>VLOOKUP($G1658,Temp!$A:$C,I$1,FALSE)</f>
        <v>#N/A</v>
      </c>
      <c r="J1658" s="22" t="e">
        <f>VLOOKUP($G1658,Temp!$A:$C,J$1,FALSE)</f>
        <v>#N/A</v>
      </c>
      <c r="K1658" s="22" t="e">
        <f>VLOOKUP($G1658,Temp!$A:$C,K$1,FALSE)</f>
        <v>#N/A</v>
      </c>
      <c r="L1658" s="22" t="e">
        <f>VLOOKUP($G1658,Temp!$A:$C,L$1,FALSE)</f>
        <v>#N/A</v>
      </c>
      <c r="M1658" s="22" t="e">
        <f>VLOOKUP($G1658,Temp!$A:$C,M$1,FALSE)</f>
        <v>#N/A</v>
      </c>
      <c r="N1658" s="22" t="e">
        <f>VLOOKUP($G1658,Temp!$A:$C,N$1,FALSE)</f>
        <v>#N/A</v>
      </c>
      <c r="O1658" s="22" t="e">
        <f>VLOOKUP($G1658,Temp!$A:$C,O$1,FALSE)</f>
        <v>#N/A</v>
      </c>
      <c r="P1658" s="22" t="e">
        <f>VLOOKUP($G1658,Temp!$A:$C,P$1,FALSE)</f>
        <v>#N/A</v>
      </c>
      <c r="Q1658" s="22" t="e">
        <f>VLOOKUP($G1658,Temp!$A:$C,Q$1,FALSE)</f>
        <v>#N/A</v>
      </c>
      <c r="R1658" s="22" t="e">
        <f>VLOOKUP($G1658,Temp!$A:$C,R$1,FALSE)</f>
        <v>#N/A</v>
      </c>
      <c r="S1658" s="22" t="e">
        <f>VLOOKUP($G1658,Temp!$A:$C,S$1,FALSE)</f>
        <v>#N/A</v>
      </c>
      <c r="T1658" s="22" t="e">
        <f>VLOOKUP($G1658,Temp!$A:$C,T$1,FALSE)</f>
        <v>#N/A</v>
      </c>
      <c r="U1658" s="22" t="e">
        <f>VLOOKUP($G1658,Temp!$A:$C,U$1,FALSE)</f>
        <v>#N/A</v>
      </c>
      <c r="V1658" s="22" t="e">
        <f>VLOOKUP($G1658,Temp!$A:$C,V$1,FALSE)</f>
        <v>#N/A</v>
      </c>
      <c r="W1658" s="22" t="e">
        <f>VLOOKUP($G1658,Temp!$A:$C,W$1,FALSE)</f>
        <v>#N/A</v>
      </c>
      <c r="X1658" s="22" t="e">
        <f>VLOOKUP($G1658,Temp!$A:$C,X$1,FALSE)</f>
        <v>#N/A</v>
      </c>
      <c r="Y1658" s="22" t="e">
        <f>VLOOKUP($G1658,Temp!$A:$C,Y$1,FALSE)</f>
        <v>#N/A</v>
      </c>
      <c r="Z1658" s="22" t="e">
        <f>VLOOKUP($G1658,Temp!$A:$C,Z$1,FALSE)</f>
        <v>#N/A</v>
      </c>
      <c r="AA1658" s="22" t="e">
        <f>VLOOKUP($A1658,Searches!$A:$H,AA$1,FALSE)</f>
        <v>#N/A</v>
      </c>
      <c r="AB1658" s="22" t="e">
        <f>VLOOKUP($A1658,Searches!$A:$H,AB$1,FALSE)</f>
        <v>#N/A</v>
      </c>
      <c r="AC1658" s="22" t="e">
        <f>VLOOKUP($A1658,Searches!$A:$H,AC$1,FALSE)</f>
        <v>#N/A</v>
      </c>
      <c r="AD1658" s="22" t="e">
        <f>VLOOKUP($A1658,Searches!$A:$H,AD$1,FALSE)</f>
        <v>#N/A</v>
      </c>
      <c r="AE1658" s="22" t="e">
        <f>VLOOKUP($A1658,Searches!$A:$H,AE$1,FALSE)</f>
        <v>#N/A</v>
      </c>
      <c r="AF1658" s="22" t="e">
        <f>VLOOKUP($A1658,Searches!$A:$H,AF$1,FALSE)</f>
        <v>#N/A</v>
      </c>
      <c r="AG1658" s="22" t="e">
        <f>VLOOKUP($A1658,Searches!$A:$H,AG$1,FALSE)</f>
        <v>#N/A</v>
      </c>
      <c r="AH1658" s="22" t="e">
        <f>VLOOKUP($G1658,Temp!$D:$F,AH$1,FALSE)</f>
        <v>#N/A</v>
      </c>
      <c r="AI1658" s="22" t="e">
        <f>VLOOKUP($G1658,Temp!$D:$F,AI$1,FALSE)</f>
        <v>#N/A</v>
      </c>
      <c r="AJ1658" s="22" t="e">
        <f>VLOOKUP($G1658,Temp!$D:$F,AJ$1,FALSE)</f>
        <v>#N/A</v>
      </c>
    </row>
    <row r="1659" spans="1:36" ht="16" x14ac:dyDescent="0.2">
      <c r="A1659" s="8" t="str">
        <f t="shared" si="25"/>
        <v>Rahul Khadikar Mvantage</v>
      </c>
      <c r="B1659" s="8" t="s">
        <v>2214</v>
      </c>
      <c r="C1659" s="8" t="s">
        <v>2215</v>
      </c>
      <c r="D1659" s="8" t="s">
        <v>42</v>
      </c>
      <c r="E1659" s="8" t="s">
        <v>634</v>
      </c>
      <c r="F1659" s="8" t="s">
        <v>2216</v>
      </c>
      <c r="G1659" s="8" t="s">
        <v>634</v>
      </c>
      <c r="H1659" s="22" t="e">
        <f>VLOOKUP($G1659,Temp!$A:$C,H$1,FALSE)</f>
        <v>#N/A</v>
      </c>
      <c r="I1659" s="22" t="e">
        <f>VLOOKUP($G1659,Temp!$A:$C,I$1,FALSE)</f>
        <v>#N/A</v>
      </c>
      <c r="J1659" s="22" t="e">
        <f>VLOOKUP($G1659,Temp!$A:$C,J$1,FALSE)</f>
        <v>#N/A</v>
      </c>
      <c r="K1659" s="22" t="e">
        <f>VLOOKUP($G1659,Temp!$A:$C,K$1,FALSE)</f>
        <v>#N/A</v>
      </c>
      <c r="L1659" s="22" t="e">
        <f>VLOOKUP($G1659,Temp!$A:$C,L$1,FALSE)</f>
        <v>#N/A</v>
      </c>
      <c r="M1659" s="22" t="e">
        <f>VLOOKUP($G1659,Temp!$A:$C,M$1,FALSE)</f>
        <v>#N/A</v>
      </c>
      <c r="N1659" s="22" t="e">
        <f>VLOOKUP($G1659,Temp!$A:$C,N$1,FALSE)</f>
        <v>#N/A</v>
      </c>
      <c r="O1659" s="22" t="e">
        <f>VLOOKUP($G1659,Temp!$A:$C,O$1,FALSE)</f>
        <v>#N/A</v>
      </c>
      <c r="P1659" s="22" t="e">
        <f>VLOOKUP($G1659,Temp!$A:$C,P$1,FALSE)</f>
        <v>#N/A</v>
      </c>
      <c r="Q1659" s="22" t="e">
        <f>VLOOKUP($G1659,Temp!$A:$C,Q$1,FALSE)</f>
        <v>#N/A</v>
      </c>
      <c r="R1659" s="22" t="e">
        <f>VLOOKUP($G1659,Temp!$A:$C,R$1,FALSE)</f>
        <v>#N/A</v>
      </c>
      <c r="S1659" s="22" t="e">
        <f>VLOOKUP($G1659,Temp!$A:$C,S$1,FALSE)</f>
        <v>#N/A</v>
      </c>
      <c r="T1659" s="22" t="e">
        <f>VLOOKUP($G1659,Temp!$A:$C,T$1,FALSE)</f>
        <v>#N/A</v>
      </c>
      <c r="U1659" s="22" t="e">
        <f>VLOOKUP($G1659,Temp!$A:$C,U$1,FALSE)</f>
        <v>#N/A</v>
      </c>
      <c r="V1659" s="22" t="e">
        <f>VLOOKUP($G1659,Temp!$A:$C,V$1,FALSE)</f>
        <v>#N/A</v>
      </c>
      <c r="W1659" s="22" t="e">
        <f>VLOOKUP($G1659,Temp!$A:$C,W$1,FALSE)</f>
        <v>#N/A</v>
      </c>
      <c r="X1659" s="22" t="e">
        <f>VLOOKUP($G1659,Temp!$A:$C,X$1,FALSE)</f>
        <v>#N/A</v>
      </c>
      <c r="Y1659" s="22" t="e">
        <f>VLOOKUP($G1659,Temp!$A:$C,Y$1,FALSE)</f>
        <v>#N/A</v>
      </c>
      <c r="Z1659" s="22" t="e">
        <f>VLOOKUP($G1659,Temp!$A:$C,Z$1,FALSE)</f>
        <v>#N/A</v>
      </c>
      <c r="AA1659" s="22" t="e">
        <f>VLOOKUP($A1659,Searches!$A:$H,AA$1,FALSE)</f>
        <v>#N/A</v>
      </c>
      <c r="AB1659" s="22" t="e">
        <f>VLOOKUP($A1659,Searches!$A:$H,AB$1,FALSE)</f>
        <v>#N/A</v>
      </c>
      <c r="AC1659" s="22" t="e">
        <f>VLOOKUP($A1659,Searches!$A:$H,AC$1,FALSE)</f>
        <v>#N/A</v>
      </c>
      <c r="AD1659" s="22" t="e">
        <f>VLOOKUP($A1659,Searches!$A:$H,AD$1,FALSE)</f>
        <v>#N/A</v>
      </c>
      <c r="AE1659" s="22" t="e">
        <f>VLOOKUP($A1659,Searches!$A:$H,AE$1,FALSE)</f>
        <v>#N/A</v>
      </c>
      <c r="AF1659" s="22" t="e">
        <f>VLOOKUP($A1659,Searches!$A:$H,AF$1,FALSE)</f>
        <v>#N/A</v>
      </c>
      <c r="AG1659" s="22" t="e">
        <f>VLOOKUP($A1659,Searches!$A:$H,AG$1,FALSE)</f>
        <v>#N/A</v>
      </c>
      <c r="AH1659" s="22" t="e">
        <f>VLOOKUP($G1659,Temp!$D:$F,AH$1,FALSE)</f>
        <v>#N/A</v>
      </c>
      <c r="AI1659" s="22" t="e">
        <f>VLOOKUP($G1659,Temp!$D:$F,AI$1,FALSE)</f>
        <v>#N/A</v>
      </c>
      <c r="AJ1659" s="22" t="e">
        <f>VLOOKUP($G1659,Temp!$D:$F,AJ$1,FALSE)</f>
        <v>#N/A</v>
      </c>
    </row>
    <row r="1660" spans="1:36" ht="16" x14ac:dyDescent="0.2">
      <c r="A1660" s="8" t="str">
        <f t="shared" si="25"/>
        <v>Brian Silverman Spoken Communications</v>
      </c>
      <c r="B1660" s="8" t="s">
        <v>960</v>
      </c>
      <c r="C1660" s="8" t="s">
        <v>9463</v>
      </c>
      <c r="D1660" s="8" t="s">
        <v>304</v>
      </c>
      <c r="E1660" s="8" t="s">
        <v>9464</v>
      </c>
      <c r="F1660" s="8" t="s">
        <v>3975</v>
      </c>
      <c r="G1660" s="12" t="s">
        <v>3691</v>
      </c>
      <c r="H1660" s="22" t="str">
        <f>VLOOKUP($G1660,Temp!$A:$C,H$1,FALSE)</f>
        <v>spoken.com</v>
      </c>
      <c r="I1660" s="22" t="e">
        <f>VLOOKUP($G1660,Temp!$A:$C,I$1,FALSE)</f>
        <v>#VALUE!</v>
      </c>
      <c r="J1660" s="22" t="e">
        <f>VLOOKUP($G1660,Temp!$A:$C,J$1,FALSE)</f>
        <v>#VALUE!</v>
      </c>
      <c r="K1660" s="22" t="e">
        <f>VLOOKUP($G1660,Temp!$A:$C,K$1,FALSE)</f>
        <v>#VALUE!</v>
      </c>
      <c r="L1660" s="22" t="e">
        <f>VLOOKUP($G1660,Temp!$A:$C,L$1,FALSE)</f>
        <v>#VALUE!</v>
      </c>
      <c r="M1660" s="22" t="e">
        <f>VLOOKUP($G1660,Temp!$A:$C,M$1,FALSE)</f>
        <v>#VALUE!</v>
      </c>
      <c r="N1660" s="22" t="e">
        <f>VLOOKUP($G1660,Temp!$A:$C,N$1,FALSE)</f>
        <v>#VALUE!</v>
      </c>
      <c r="O1660" s="22" t="e">
        <f>VLOOKUP($G1660,Temp!$A:$C,O$1,FALSE)</f>
        <v>#VALUE!</v>
      </c>
      <c r="P1660" s="22" t="e">
        <f>VLOOKUP($G1660,Temp!$A:$C,P$1,FALSE)</f>
        <v>#VALUE!</v>
      </c>
      <c r="Q1660" s="22" t="e">
        <f>VLOOKUP($G1660,Temp!$A:$C,Q$1,FALSE)</f>
        <v>#VALUE!</v>
      </c>
      <c r="R1660" s="22" t="e">
        <f>VLOOKUP($G1660,Temp!$A:$C,R$1,FALSE)</f>
        <v>#VALUE!</v>
      </c>
      <c r="S1660" s="22" t="e">
        <f>VLOOKUP($G1660,Temp!$A:$C,S$1,FALSE)</f>
        <v>#VALUE!</v>
      </c>
      <c r="T1660" s="22" t="e">
        <f>VLOOKUP($G1660,Temp!$A:$C,T$1,FALSE)</f>
        <v>#VALUE!</v>
      </c>
      <c r="U1660" s="22" t="e">
        <f>VLOOKUP($G1660,Temp!$A:$C,U$1,FALSE)</f>
        <v>#VALUE!</v>
      </c>
      <c r="V1660" s="22" t="e">
        <f>VLOOKUP($G1660,Temp!$A:$C,V$1,FALSE)</f>
        <v>#VALUE!</v>
      </c>
      <c r="W1660" s="22" t="e">
        <f>VLOOKUP($G1660,Temp!$A:$C,W$1,FALSE)</f>
        <v>#VALUE!</v>
      </c>
      <c r="X1660" s="22" t="e">
        <f>VLOOKUP($G1660,Temp!$A:$C,X$1,FALSE)</f>
        <v>#VALUE!</v>
      </c>
      <c r="Y1660" s="22">
        <f>VLOOKUP($G1660,Temp!$A:$C,Y$1,FALSE)</f>
        <v>218</v>
      </c>
      <c r="Z1660" s="22">
        <f>VLOOKUP($G1660,Temp!$A:$C,Z$1,FALSE)</f>
        <v>2</v>
      </c>
      <c r="AA1660" s="22" t="str">
        <f>VLOOKUP($A1660,Searches!$A:$H,AA$1,FALSE)</f>
        <v>Brian Silverman</v>
      </c>
      <c r="AB1660" s="22" t="str">
        <f>VLOOKUP($A1660,Searches!$A:$H,AB$1,FALSE)</f>
        <v>Spoken Communications</v>
      </c>
      <c r="AC1660" s="22" t="str">
        <f>VLOOKUP($A1660,Searches!$A:$H,AC$1,FALSE)</f>
        <v>Chief Revenue Officer</v>
      </c>
      <c r="AD1660" s="22" t="str">
        <f>VLOOKUP($A1660,Searches!$A:$H,AD$1,FALSE)</f>
        <v>2nd</v>
      </c>
      <c r="AE1660" s="22" t="str">
        <f>VLOOKUP($A1660,Searches!$A:$H,AE$1,FALSE)</f>
        <v>Open link</v>
      </c>
      <c r="AF1660" s="22" t="str">
        <f>VLOOKUP($A1660,Searches!$A:$H,AF$1,FALSE)</f>
        <v>San Francisco Bay Area</v>
      </c>
      <c r="AG1660" s="22" t="str">
        <f>VLOOKUP($A1660,Searches!$A:$H,AG$1,FALSE)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60" s="22" t="e">
        <f>VLOOKUP($G1660,Temp!$D:$F,AH$1,FALSE)</f>
        <v>#N/A</v>
      </c>
      <c r="AI1660" s="22" t="e">
        <f>VLOOKUP($G1660,Temp!$D:$F,AI$1,FALSE)</f>
        <v>#N/A</v>
      </c>
      <c r="AJ1660" s="22" t="e">
        <f>VLOOKUP($G1660,Temp!$D:$F,AJ$1,FALSE)</f>
        <v>#N/A</v>
      </c>
    </row>
    <row r="1661" spans="1:36" ht="16" x14ac:dyDescent="0.2">
      <c r="A1661" s="8" t="str">
        <f t="shared" si="25"/>
        <v>Chris Degnan Snowflake Computing</v>
      </c>
      <c r="B1661" s="8" t="s">
        <v>89</v>
      </c>
      <c r="C1661" s="8" t="s">
        <v>1453</v>
      </c>
      <c r="D1661" s="8" t="s">
        <v>304</v>
      </c>
      <c r="E1661" s="8" t="s">
        <v>1454</v>
      </c>
      <c r="F1661" s="8" t="s">
        <v>1440</v>
      </c>
      <c r="G1661" s="12" t="s">
        <v>1441</v>
      </c>
      <c r="H1661" s="22" t="str">
        <f>VLOOKUP($G1661,Temp!$A:$C,H$1,FALSE)</f>
        <v>snowflake.net</v>
      </c>
      <c r="I1661" s="22" t="e">
        <f>VLOOKUP($G1661,Temp!$A:$C,I$1,FALSE)</f>
        <v>#VALUE!</v>
      </c>
      <c r="J1661" s="22" t="e">
        <f>VLOOKUP($G1661,Temp!$A:$C,J$1,FALSE)</f>
        <v>#VALUE!</v>
      </c>
      <c r="K1661" s="22" t="e">
        <f>VLOOKUP($G1661,Temp!$A:$C,K$1,FALSE)</f>
        <v>#VALUE!</v>
      </c>
      <c r="L1661" s="22" t="e">
        <f>VLOOKUP($G1661,Temp!$A:$C,L$1,FALSE)</f>
        <v>#VALUE!</v>
      </c>
      <c r="M1661" s="22" t="e">
        <f>VLOOKUP($G1661,Temp!$A:$C,M$1,FALSE)</f>
        <v>#VALUE!</v>
      </c>
      <c r="N1661" s="22" t="e">
        <f>VLOOKUP($G1661,Temp!$A:$C,N$1,FALSE)</f>
        <v>#VALUE!</v>
      </c>
      <c r="O1661" s="22" t="e">
        <f>VLOOKUP($G1661,Temp!$A:$C,O$1,FALSE)</f>
        <v>#VALUE!</v>
      </c>
      <c r="P1661" s="22" t="e">
        <f>VLOOKUP($G1661,Temp!$A:$C,P$1,FALSE)</f>
        <v>#VALUE!</v>
      </c>
      <c r="Q1661" s="22" t="e">
        <f>VLOOKUP($G1661,Temp!$A:$C,Q$1,FALSE)</f>
        <v>#VALUE!</v>
      </c>
      <c r="R1661" s="22" t="e">
        <f>VLOOKUP($G1661,Temp!$A:$C,R$1,FALSE)</f>
        <v>#VALUE!</v>
      </c>
      <c r="S1661" s="22" t="e">
        <f>VLOOKUP($G1661,Temp!$A:$C,S$1,FALSE)</f>
        <v>#VALUE!</v>
      </c>
      <c r="T1661" s="22" t="e">
        <f>VLOOKUP($G1661,Temp!$A:$C,T$1,FALSE)</f>
        <v>#VALUE!</v>
      </c>
      <c r="U1661" s="22" t="e">
        <f>VLOOKUP($G1661,Temp!$A:$C,U$1,FALSE)</f>
        <v>#VALUE!</v>
      </c>
      <c r="V1661" s="22" t="e">
        <f>VLOOKUP($G1661,Temp!$A:$C,V$1,FALSE)</f>
        <v>#VALUE!</v>
      </c>
      <c r="W1661" s="22" t="e">
        <f>VLOOKUP($G1661,Temp!$A:$C,W$1,FALSE)</f>
        <v>#VALUE!</v>
      </c>
      <c r="X1661" s="22" t="e">
        <f>VLOOKUP($G1661,Temp!$A:$C,X$1,FALSE)</f>
        <v>#VALUE!</v>
      </c>
      <c r="Y1661" s="22">
        <f>VLOOKUP($G1661,Temp!$A:$C,Y$1,FALSE)</f>
        <v>57300</v>
      </c>
      <c r="Z1661" s="22">
        <f>VLOOKUP($G1661,Temp!$A:$C,Z$1,FALSE)</f>
        <v>11900</v>
      </c>
      <c r="AA1661" s="22" t="str">
        <f>VLOOKUP($A1661,Searches!$A:$H,AA$1,FALSE)</f>
        <v>Chris Degnan</v>
      </c>
      <c r="AB1661" s="22" t="str">
        <f>VLOOKUP($A1661,Searches!$A:$H,AB$1,FALSE)</f>
        <v>Snowflake Computing</v>
      </c>
      <c r="AC1661" s="22" t="str">
        <f>VLOOKUP($A1661,Searches!$A:$H,AC$1,FALSE)</f>
        <v>Chief Revenue Officer</v>
      </c>
      <c r="AD1661" s="22" t="str">
        <f>VLOOKUP($A1661,Searches!$A:$H,AD$1,FALSE)</f>
        <v>2nd</v>
      </c>
      <c r="AE1661" s="22" t="str">
        <f>VLOOKUP($A1661,Searches!$A:$H,AE$1,FALSE)</f>
        <v>Open link</v>
      </c>
      <c r="AF1661" s="22" t="str">
        <f>VLOOKUP($A1661,Searches!$A:$H,AF$1,FALSE)</f>
        <v>San Francisco Bay Area</v>
      </c>
      <c r="AG1661" s="22" t="str">
        <f>VLOOKUP($A1661,Searches!$A:$H,AG$1,FALSE)</f>
        <v>https://www.linkedin.com/sales/profile/1141228,8tZO,NAME_SEARCH?moduleKey=peopleSearchResults&amp;pageKey=sales-search3-people-refinement&amp;contextId=60BC92C971D70515801E49D6842B0000&amp;requestId=2ddb608e-c4ad-4a58-9f98-a7b48ae571d3&amp;action=CLICK&amp;target=urn%3Ali%3AsalesLead%3A(-1%2C1141228)&amp;pageNumber=1&amp;targetEl=profilelink&amp;position=3&amp;trk=lss-serp-result-lead_photo</v>
      </c>
      <c r="AH1661" s="22" t="str">
        <f>VLOOKUP($G1661,Temp!$D:$F,AH$1,FALSE)</f>
        <v>snowflake.net</v>
      </c>
      <c r="AI1661" s="22" t="str">
        <f>VLOOKUP($G1661,Temp!$D:$F,AI$1,FALSE)</f>
        <v>Marketo</v>
      </c>
      <c r="AJ1661" s="22" t="str">
        <f>VLOOKUP($G1661,Temp!$D:$F,AJ$1,FALSE)</f>
        <v>WordPress</v>
      </c>
    </row>
    <row r="1662" spans="1:36" ht="16" x14ac:dyDescent="0.2">
      <c r="A1662" s="8" t="str">
        <f t="shared" si="25"/>
        <v>Arne Markoff M Corp</v>
      </c>
      <c r="B1662" s="8" t="s">
        <v>10704</v>
      </c>
      <c r="C1662" s="8" t="s">
        <v>10705</v>
      </c>
      <c r="D1662" s="8" t="s">
        <v>304</v>
      </c>
      <c r="E1662" s="8" t="s">
        <v>10706</v>
      </c>
      <c r="F1662" s="8" t="s">
        <v>10707</v>
      </c>
      <c r="G1662" s="12" t="s">
        <v>10355</v>
      </c>
      <c r="H1662" s="22" t="str">
        <f>VLOOKUP($G1662,Temp!$A:$C,H$1,FALSE)</f>
        <v>the-mcorp.com</v>
      </c>
      <c r="I1662" s="22" t="e">
        <f>VLOOKUP($G1662,Temp!$A:$C,I$1,FALSE)</f>
        <v>#VALUE!</v>
      </c>
      <c r="J1662" s="22" t="e">
        <f>VLOOKUP($G1662,Temp!$A:$C,J$1,FALSE)</f>
        <v>#VALUE!</v>
      </c>
      <c r="K1662" s="22" t="e">
        <f>VLOOKUP($G1662,Temp!$A:$C,K$1,FALSE)</f>
        <v>#VALUE!</v>
      </c>
      <c r="L1662" s="22" t="e">
        <f>VLOOKUP($G1662,Temp!$A:$C,L$1,FALSE)</f>
        <v>#VALUE!</v>
      </c>
      <c r="M1662" s="22" t="e">
        <f>VLOOKUP($G1662,Temp!$A:$C,M$1,FALSE)</f>
        <v>#VALUE!</v>
      </c>
      <c r="N1662" s="22" t="e">
        <f>VLOOKUP($G1662,Temp!$A:$C,N$1,FALSE)</f>
        <v>#VALUE!</v>
      </c>
      <c r="O1662" s="22" t="e">
        <f>VLOOKUP($G1662,Temp!$A:$C,O$1,FALSE)</f>
        <v>#VALUE!</v>
      </c>
      <c r="P1662" s="22" t="e">
        <f>VLOOKUP($G1662,Temp!$A:$C,P$1,FALSE)</f>
        <v>#VALUE!</v>
      </c>
      <c r="Q1662" s="22" t="e">
        <f>VLOOKUP($G1662,Temp!$A:$C,Q$1,FALSE)</f>
        <v>#VALUE!</v>
      </c>
      <c r="R1662" s="22" t="e">
        <f>VLOOKUP($G1662,Temp!$A:$C,R$1,FALSE)</f>
        <v>#VALUE!</v>
      </c>
      <c r="S1662" s="22" t="e">
        <f>VLOOKUP($G1662,Temp!$A:$C,S$1,FALSE)</f>
        <v>#VALUE!</v>
      </c>
      <c r="T1662" s="22" t="e">
        <f>VLOOKUP($G1662,Temp!$A:$C,T$1,FALSE)</f>
        <v>#VALUE!</v>
      </c>
      <c r="U1662" s="22" t="e">
        <f>VLOOKUP($G1662,Temp!$A:$C,U$1,FALSE)</f>
        <v>#VALUE!</v>
      </c>
      <c r="V1662" s="22" t="e">
        <f>VLOOKUP($G1662,Temp!$A:$C,V$1,FALSE)</f>
        <v>#VALUE!</v>
      </c>
      <c r="W1662" s="22" t="e">
        <f>VLOOKUP($G1662,Temp!$A:$C,W$1,FALSE)</f>
        <v>#VALUE!</v>
      </c>
      <c r="X1662" s="22" t="e">
        <f>VLOOKUP($G1662,Temp!$A:$C,X$1,FALSE)</f>
        <v>#VALUE!</v>
      </c>
      <c r="Y1662" s="22">
        <f>VLOOKUP($G1662,Temp!$A:$C,Y$1,FALSE)</f>
        <v>28</v>
      </c>
      <c r="Z1662" s="22">
        <f>VLOOKUP($G1662,Temp!$A:$C,Z$1,FALSE)</f>
        <v>0</v>
      </c>
      <c r="AA1662" s="22" t="str">
        <f>VLOOKUP($A1662,Searches!$A:$H,AA$1,FALSE)</f>
        <v>Arne Markoff</v>
      </c>
      <c r="AB1662" s="22" t="str">
        <f>VLOOKUP($A1662,Searches!$A:$H,AB$1,FALSE)</f>
        <v>M Corp</v>
      </c>
      <c r="AC1662" s="22" t="str">
        <f>VLOOKUP($A1662,Searches!$A:$H,AC$1,FALSE)</f>
        <v>Chief Revenue Officer</v>
      </c>
      <c r="AD1662" s="22" t="str">
        <f>VLOOKUP($A1662,Searches!$A:$H,AD$1,FALSE)</f>
        <v>2nd</v>
      </c>
      <c r="AE1662" s="22" t="str">
        <f>VLOOKUP($A1662,Searches!$A:$H,AE$1,FALSE)</f>
        <v>Open link</v>
      </c>
      <c r="AF1662" s="22" t="str">
        <f>VLOOKUP($A1662,Searches!$A:$H,AF$1,FALSE)</f>
        <v>San Francisco Bay Area</v>
      </c>
      <c r="AG1662" s="22" t="str">
        <f>VLOOKUP($A1662,Searches!$A:$H,AG$1,FALSE)</f>
        <v>https://www.linkedin.com/sales/profile/2843906,KQQr,NAME_SEARCH?moduleKey=peopleSearchResults&amp;pageKey=sales-search3-people&amp;contextId=60BC92C971D70515801E49D6842B0000&amp;requestId=bd3eec74-1b19-4513-810b-b1fea027bb3c&amp;action=CLICK&amp;target=urn%3Ali%3AsalesLead%3A(-1%2C2843906)&amp;pageNumber=0&amp;targetEl=profilelink&amp;position=10&amp;trk=lss-serp-result-lead_photo</v>
      </c>
      <c r="AH1662" s="22" t="str">
        <f>VLOOKUP($G1662,Temp!$D:$F,AH$1,FALSE)</f>
        <v>the-mcorp.com</v>
      </c>
      <c r="AI1662" s="22" t="str">
        <f>VLOOKUP($G1662,Temp!$D:$F,AI$1,FALSE)</f>
        <v>HubSpot</v>
      </c>
      <c r="AJ1662" s="22" t="str">
        <f>VLOOKUP($G1662,Temp!$D:$F,AJ$1,FALSE)</f>
        <v>WordPress</v>
      </c>
    </row>
    <row r="1663" spans="1:36" ht="16" x14ac:dyDescent="0.2">
      <c r="A1663" s="8" t="str">
        <f t="shared" si="25"/>
        <v>Alison Engel Stripe</v>
      </c>
      <c r="B1663" s="8" t="s">
        <v>4007</v>
      </c>
      <c r="C1663" s="8" t="s">
        <v>10712</v>
      </c>
      <c r="D1663" s="8" t="s">
        <v>10713</v>
      </c>
      <c r="E1663" s="8" t="s">
        <v>10714</v>
      </c>
      <c r="F1663" s="8" t="s">
        <v>10715</v>
      </c>
      <c r="G1663" s="12" t="s">
        <v>10356</v>
      </c>
      <c r="H1663" s="22" t="str">
        <f>VLOOKUP($G1663,Temp!$A:$C,H$1,FALSE)</f>
        <v>stripe.com</v>
      </c>
      <c r="I1663" s="22" t="e">
        <f>VLOOKUP($G1663,Temp!$A:$C,I$1,FALSE)</f>
        <v>#VALUE!</v>
      </c>
      <c r="J1663" s="22" t="e">
        <f>VLOOKUP($G1663,Temp!$A:$C,J$1,FALSE)</f>
        <v>#VALUE!</v>
      </c>
      <c r="K1663" s="22" t="e">
        <f>VLOOKUP($G1663,Temp!$A:$C,K$1,FALSE)</f>
        <v>#VALUE!</v>
      </c>
      <c r="L1663" s="22" t="e">
        <f>VLOOKUP($G1663,Temp!$A:$C,L$1,FALSE)</f>
        <v>#VALUE!</v>
      </c>
      <c r="M1663" s="22" t="e">
        <f>VLOOKUP($G1663,Temp!$A:$C,M$1,FALSE)</f>
        <v>#VALUE!</v>
      </c>
      <c r="N1663" s="22" t="e">
        <f>VLOOKUP($G1663,Temp!$A:$C,N$1,FALSE)</f>
        <v>#VALUE!</v>
      </c>
      <c r="O1663" s="22" t="e">
        <f>VLOOKUP($G1663,Temp!$A:$C,O$1,FALSE)</f>
        <v>#VALUE!</v>
      </c>
      <c r="P1663" s="22" t="e">
        <f>VLOOKUP($G1663,Temp!$A:$C,P$1,FALSE)</f>
        <v>#VALUE!</v>
      </c>
      <c r="Q1663" s="22" t="e">
        <f>VLOOKUP($G1663,Temp!$A:$C,Q$1,FALSE)</f>
        <v>#VALUE!</v>
      </c>
      <c r="R1663" s="22" t="e">
        <f>VLOOKUP($G1663,Temp!$A:$C,R$1,FALSE)</f>
        <v>#VALUE!</v>
      </c>
      <c r="S1663" s="22" t="e">
        <f>VLOOKUP($G1663,Temp!$A:$C,S$1,FALSE)</f>
        <v>#VALUE!</v>
      </c>
      <c r="T1663" s="22" t="e">
        <f>VLOOKUP($G1663,Temp!$A:$C,T$1,FALSE)</f>
        <v>#VALUE!</v>
      </c>
      <c r="U1663" s="22" t="e">
        <f>VLOOKUP($G1663,Temp!$A:$C,U$1,FALSE)</f>
        <v>#VALUE!</v>
      </c>
      <c r="V1663" s="22" t="e">
        <f>VLOOKUP($G1663,Temp!$A:$C,V$1,FALSE)</f>
        <v>#VALUE!</v>
      </c>
      <c r="W1663" s="22" t="e">
        <f>VLOOKUP($G1663,Temp!$A:$C,W$1,FALSE)</f>
        <v>#VALUE!</v>
      </c>
      <c r="X1663" s="22" t="e">
        <f>VLOOKUP($G1663,Temp!$A:$C,X$1,FALSE)</f>
        <v>#VALUE!</v>
      </c>
      <c r="Y1663" s="22">
        <f>VLOOKUP($G1663,Temp!$A:$C,Y$1,FALSE)</f>
        <v>886000</v>
      </c>
      <c r="Z1663" s="22">
        <f>VLOOKUP($G1663,Temp!$A:$C,Z$1,FALSE)</f>
        <v>11900</v>
      </c>
      <c r="AA1663" s="22" t="e">
        <f>VLOOKUP($A1663,Searches!$A:$H,AA$1,FALSE)</f>
        <v>#N/A</v>
      </c>
      <c r="AB1663" s="22" t="e">
        <f>VLOOKUP($A1663,Searches!$A:$H,AB$1,FALSE)</f>
        <v>#N/A</v>
      </c>
      <c r="AC1663" s="22" t="e">
        <f>VLOOKUP($A1663,Searches!$A:$H,AC$1,FALSE)</f>
        <v>#N/A</v>
      </c>
      <c r="AD1663" s="22" t="e">
        <f>VLOOKUP($A1663,Searches!$A:$H,AD$1,FALSE)</f>
        <v>#N/A</v>
      </c>
      <c r="AE1663" s="22" t="e">
        <f>VLOOKUP($A1663,Searches!$A:$H,AE$1,FALSE)</f>
        <v>#N/A</v>
      </c>
      <c r="AF1663" s="22" t="e">
        <f>VLOOKUP($A1663,Searches!$A:$H,AF$1,FALSE)</f>
        <v>#N/A</v>
      </c>
      <c r="AG1663" s="22" t="e">
        <f>VLOOKUP($A1663,Searches!$A:$H,AG$1,FALSE)</f>
        <v>#N/A</v>
      </c>
      <c r="AH1663" s="22" t="e">
        <f>VLOOKUP($G1663,Temp!$D:$F,AH$1,FALSE)</f>
        <v>#N/A</v>
      </c>
      <c r="AI1663" s="22" t="e">
        <f>VLOOKUP($G1663,Temp!$D:$F,AI$1,FALSE)</f>
        <v>#N/A</v>
      </c>
      <c r="AJ1663" s="22" t="e">
        <f>VLOOKUP($G1663,Temp!$D:$F,AJ$1,FALSE)</f>
        <v>#N/A</v>
      </c>
    </row>
    <row r="1664" spans="1:36" ht="16" x14ac:dyDescent="0.2">
      <c r="A1664" s="8" t="str">
        <f t="shared" si="25"/>
        <v>Steve Mann Axioma Inc.</v>
      </c>
      <c r="B1664" s="8" t="s">
        <v>1864</v>
      </c>
      <c r="C1664" s="8" t="s">
        <v>1865</v>
      </c>
      <c r="D1664" s="8" t="s">
        <v>42</v>
      </c>
      <c r="E1664" s="8" t="s">
        <v>1866</v>
      </c>
      <c r="F1664" s="8" t="s">
        <v>1867</v>
      </c>
      <c r="G1664" s="12" t="s">
        <v>1712</v>
      </c>
      <c r="H1664" s="22" t="str">
        <f>VLOOKUP($G1664,Temp!$A:$C,H$1,FALSE)</f>
        <v>axioma.com</v>
      </c>
      <c r="I1664" s="22" t="e">
        <f>VLOOKUP($G1664,Temp!$A:$C,I$1,FALSE)</f>
        <v>#VALUE!</v>
      </c>
      <c r="J1664" s="22" t="e">
        <f>VLOOKUP($G1664,Temp!$A:$C,J$1,FALSE)</f>
        <v>#VALUE!</v>
      </c>
      <c r="K1664" s="22" t="e">
        <f>VLOOKUP($G1664,Temp!$A:$C,K$1,FALSE)</f>
        <v>#VALUE!</v>
      </c>
      <c r="L1664" s="22" t="e">
        <f>VLOOKUP($G1664,Temp!$A:$C,L$1,FALSE)</f>
        <v>#VALUE!</v>
      </c>
      <c r="M1664" s="22" t="e">
        <f>VLOOKUP($G1664,Temp!$A:$C,M$1,FALSE)</f>
        <v>#VALUE!</v>
      </c>
      <c r="N1664" s="22" t="e">
        <f>VLOOKUP($G1664,Temp!$A:$C,N$1,FALSE)</f>
        <v>#VALUE!</v>
      </c>
      <c r="O1664" s="22" t="e">
        <f>VLOOKUP($G1664,Temp!$A:$C,O$1,FALSE)</f>
        <v>#VALUE!</v>
      </c>
      <c r="P1664" s="22" t="e">
        <f>VLOOKUP($G1664,Temp!$A:$C,P$1,FALSE)</f>
        <v>#VALUE!</v>
      </c>
      <c r="Q1664" s="22" t="e">
        <f>VLOOKUP($G1664,Temp!$A:$C,Q$1,FALSE)</f>
        <v>#VALUE!</v>
      </c>
      <c r="R1664" s="22" t="e">
        <f>VLOOKUP($G1664,Temp!$A:$C,R$1,FALSE)</f>
        <v>#VALUE!</v>
      </c>
      <c r="S1664" s="22" t="e">
        <f>VLOOKUP($G1664,Temp!$A:$C,S$1,FALSE)</f>
        <v>#VALUE!</v>
      </c>
      <c r="T1664" s="22" t="e">
        <f>VLOOKUP($G1664,Temp!$A:$C,T$1,FALSE)</f>
        <v>#VALUE!</v>
      </c>
      <c r="U1664" s="22" t="e">
        <f>VLOOKUP($G1664,Temp!$A:$C,U$1,FALSE)</f>
        <v>#VALUE!</v>
      </c>
      <c r="V1664" s="22" t="e">
        <f>VLOOKUP($G1664,Temp!$A:$C,V$1,FALSE)</f>
        <v>#VALUE!</v>
      </c>
      <c r="W1664" s="22" t="e">
        <f>VLOOKUP($G1664,Temp!$A:$C,W$1,FALSE)</f>
        <v>#VALUE!</v>
      </c>
      <c r="X1664" s="22" t="e">
        <f>VLOOKUP($G1664,Temp!$A:$C,X$1,FALSE)</f>
        <v>#VALUE!</v>
      </c>
      <c r="Y1664" s="22">
        <f>VLOOKUP($G1664,Temp!$A:$C,Y$1,FALSE)</f>
        <v>0</v>
      </c>
      <c r="Z1664" s="22">
        <f>VLOOKUP($G1664,Temp!$A:$C,Z$1,FALSE)</f>
        <v>0</v>
      </c>
      <c r="AA1664" s="22" t="str">
        <f>VLOOKUP($A1664,Searches!$A:$H,AA$1,FALSE)</f>
        <v>Steve Mann</v>
      </c>
      <c r="AB1664" s="22" t="str">
        <f>VLOOKUP($A1664,Searches!$A:$H,AB$1,FALSE)</f>
        <v>Axioma Inc.</v>
      </c>
      <c r="AC1664" s="22" t="str">
        <f>VLOOKUP($A1664,Searches!$A:$H,AC$1,FALSE)</f>
        <v>Chief Marketing Officer</v>
      </c>
      <c r="AD1664" s="22" t="str">
        <f>VLOOKUP($A1664,Searches!$A:$H,AD$1,FALSE)</f>
        <v>2nd</v>
      </c>
      <c r="AE1664" s="22" t="str">
        <f>VLOOKUP($A1664,Searches!$A:$H,AE$1,FALSE)</f>
        <v/>
      </c>
      <c r="AF1664" s="22" t="str">
        <f>VLOOKUP($A1664,Searches!$A:$H,AF$1,FALSE)</f>
        <v>Greater New York City Area</v>
      </c>
      <c r="AG1664" s="22" t="str">
        <f>VLOOKUP($A1664,Searches!$A:$H,AG$1,FALSE)</f>
        <v>https://www.linkedin.com/sales/profile/4347763,hRqc,NAME_SEARCH?moduleKey=peopleSearchResults&amp;pageKey=sales-search3-people-refinement&amp;contextId=60BC92C971D70515801E49D6842B0000&amp;requestId=2ddb608e-c4ad-4a58-9f98-a7b48ae571d3&amp;action=CLICK&amp;target=urn%3Ali%3AsalesLead%3A(-1%2C4347763)&amp;pageNumber=1&amp;targetEl=profilelink&amp;position=14&amp;trk=lss-serp-result-lead_photo</v>
      </c>
      <c r="AH1664" s="22" t="e">
        <f>VLOOKUP($G1664,Temp!$D:$F,AH$1,FALSE)</f>
        <v>#N/A</v>
      </c>
      <c r="AI1664" s="22" t="e">
        <f>VLOOKUP($G1664,Temp!$D:$F,AI$1,FALSE)</f>
        <v>#N/A</v>
      </c>
      <c r="AJ1664" s="22" t="e">
        <f>VLOOKUP($G1664,Temp!$D:$F,AJ$1,FALSE)</f>
        <v>#N/A</v>
      </c>
    </row>
    <row r="1665" spans="1:36" ht="16" x14ac:dyDescent="0.2">
      <c r="A1665" s="8" t="str">
        <f t="shared" si="25"/>
        <v>Brad Wilson LendingTree</v>
      </c>
      <c r="B1665" s="8" t="s">
        <v>1058</v>
      </c>
      <c r="C1665" s="8" t="s">
        <v>646</v>
      </c>
      <c r="D1665" s="8" t="s">
        <v>42</v>
      </c>
      <c r="E1665" s="8" t="s">
        <v>1757</v>
      </c>
      <c r="F1665" s="8" t="s">
        <v>1758</v>
      </c>
      <c r="G1665" s="12" t="s">
        <v>1608</v>
      </c>
      <c r="H1665" s="22" t="str">
        <f>VLOOKUP($G1665,Temp!$A:$C,H$1,FALSE)</f>
        <v>lendingtree.com</v>
      </c>
      <c r="I1665" s="22" t="e">
        <f>VLOOKUP($G1665,Temp!$A:$C,I$1,FALSE)</f>
        <v>#VALUE!</v>
      </c>
      <c r="J1665" s="22" t="e">
        <f>VLOOKUP($G1665,Temp!$A:$C,J$1,FALSE)</f>
        <v>#VALUE!</v>
      </c>
      <c r="K1665" s="22" t="e">
        <f>VLOOKUP($G1665,Temp!$A:$C,K$1,FALSE)</f>
        <v>#VALUE!</v>
      </c>
      <c r="L1665" s="22" t="e">
        <f>VLOOKUP($G1665,Temp!$A:$C,L$1,FALSE)</f>
        <v>#VALUE!</v>
      </c>
      <c r="M1665" s="22" t="e">
        <f>VLOOKUP($G1665,Temp!$A:$C,M$1,FALSE)</f>
        <v>#VALUE!</v>
      </c>
      <c r="N1665" s="22" t="e">
        <f>VLOOKUP($G1665,Temp!$A:$C,N$1,FALSE)</f>
        <v>#VALUE!</v>
      </c>
      <c r="O1665" s="22" t="e">
        <f>VLOOKUP($G1665,Temp!$A:$C,O$1,FALSE)</f>
        <v>#VALUE!</v>
      </c>
      <c r="P1665" s="22" t="e">
        <f>VLOOKUP($G1665,Temp!$A:$C,P$1,FALSE)</f>
        <v>#VALUE!</v>
      </c>
      <c r="Q1665" s="22" t="e">
        <f>VLOOKUP($G1665,Temp!$A:$C,Q$1,FALSE)</f>
        <v>#VALUE!</v>
      </c>
      <c r="R1665" s="22" t="e">
        <f>VLOOKUP($G1665,Temp!$A:$C,R$1,FALSE)</f>
        <v>#VALUE!</v>
      </c>
      <c r="S1665" s="22" t="e">
        <f>VLOOKUP($G1665,Temp!$A:$C,S$1,FALSE)</f>
        <v>#VALUE!</v>
      </c>
      <c r="T1665" s="22" t="e">
        <f>VLOOKUP($G1665,Temp!$A:$C,T$1,FALSE)</f>
        <v>#VALUE!</v>
      </c>
      <c r="U1665" s="22" t="e">
        <f>VLOOKUP($G1665,Temp!$A:$C,U$1,FALSE)</f>
        <v>#VALUE!</v>
      </c>
      <c r="V1665" s="22" t="e">
        <f>VLOOKUP($G1665,Temp!$A:$C,V$1,FALSE)</f>
        <v>#VALUE!</v>
      </c>
      <c r="W1665" s="22" t="e">
        <f>VLOOKUP($G1665,Temp!$A:$C,W$1,FALSE)</f>
        <v>#VALUE!</v>
      </c>
      <c r="X1665" s="22" t="e">
        <f>VLOOKUP($G1665,Temp!$A:$C,X$1,FALSE)</f>
        <v>#VALUE!</v>
      </c>
      <c r="Y1665" s="22">
        <f>VLOOKUP($G1665,Temp!$A:$C,Y$1,FALSE)</f>
        <v>3800000</v>
      </c>
      <c r="Z1665" s="22">
        <f>VLOOKUP($G1665,Temp!$A:$C,Z$1,FALSE)</f>
        <v>2100000</v>
      </c>
      <c r="AA1665" s="22" t="str">
        <f>VLOOKUP($A1665,Searches!$A:$H,AA$1,FALSE)</f>
        <v>Brad Wilson</v>
      </c>
      <c r="AB1665" s="22" t="str">
        <f>VLOOKUP($A1665,Searches!$A:$H,AB$1,FALSE)</f>
        <v>LendingTree</v>
      </c>
      <c r="AC1665" s="22" t="str">
        <f>VLOOKUP($A1665,Searches!$A:$H,AC$1,FALSE)</f>
        <v>Chief Marketing Officer</v>
      </c>
      <c r="AD1665" s="22" t="str">
        <f>VLOOKUP($A1665,Searches!$A:$H,AD$1,FALSE)</f>
        <v>2nd</v>
      </c>
      <c r="AE1665" s="22" t="str">
        <f>VLOOKUP($A1665,Searches!$A:$H,AE$1,FALSE)</f>
        <v/>
      </c>
      <c r="AF1665" s="22" t="str">
        <f>VLOOKUP($A1665,Searches!$A:$H,AF$1,FALSE)</f>
        <v>Charlotte, North Carolina Area</v>
      </c>
      <c r="AG1665" s="22" t="str">
        <f>VLOOKUP($A1665,Searches!$A:$H,AG$1,FALSE)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1665" s="22" t="str">
        <f>VLOOKUP($G1665,Temp!$D:$F,AH$1,FALSE)</f>
        <v>lendingtree.com</v>
      </c>
      <c r="AI1665" s="22">
        <f>VLOOKUP($G1665,Temp!$D:$F,AI$1,FALSE)</f>
        <v>0</v>
      </c>
      <c r="AJ1665" s="22" t="str">
        <f>VLOOKUP($G1665,Temp!$D:$F,AJ$1,FALSE)</f>
        <v>WordPress</v>
      </c>
    </row>
    <row r="1666" spans="1:36" ht="16" x14ac:dyDescent="0.2">
      <c r="A1666" s="8" t="str">
        <f t="shared" si="25"/>
        <v>Enrico Ferrari Rocket Internet SE</v>
      </c>
      <c r="B1666" s="8" t="s">
        <v>3045</v>
      </c>
      <c r="C1666" s="8" t="s">
        <v>3046</v>
      </c>
      <c r="D1666" s="8" t="s">
        <v>42</v>
      </c>
      <c r="E1666" s="8" t="s">
        <v>3047</v>
      </c>
      <c r="F1666" s="8" t="s">
        <v>3048</v>
      </c>
      <c r="G1666" s="12" t="s">
        <v>2787</v>
      </c>
      <c r="H1666" s="22" t="str">
        <f>VLOOKUP($G1666,Temp!$A:$C,H$1,FALSE)</f>
        <v>rocket-internet.com</v>
      </c>
      <c r="I1666" s="22" t="e">
        <f>VLOOKUP($G1666,Temp!$A:$C,I$1,FALSE)</f>
        <v>#VALUE!</v>
      </c>
      <c r="J1666" s="22" t="e">
        <f>VLOOKUP($G1666,Temp!$A:$C,J$1,FALSE)</f>
        <v>#VALUE!</v>
      </c>
      <c r="K1666" s="22" t="e">
        <f>VLOOKUP($G1666,Temp!$A:$C,K$1,FALSE)</f>
        <v>#VALUE!</v>
      </c>
      <c r="L1666" s="22" t="e">
        <f>VLOOKUP($G1666,Temp!$A:$C,L$1,FALSE)</f>
        <v>#VALUE!</v>
      </c>
      <c r="M1666" s="22" t="e">
        <f>VLOOKUP($G1666,Temp!$A:$C,M$1,FALSE)</f>
        <v>#VALUE!</v>
      </c>
      <c r="N1666" s="22" t="e">
        <f>VLOOKUP($G1666,Temp!$A:$C,N$1,FALSE)</f>
        <v>#VALUE!</v>
      </c>
      <c r="O1666" s="22" t="e">
        <f>VLOOKUP($G1666,Temp!$A:$C,O$1,FALSE)</f>
        <v>#VALUE!</v>
      </c>
      <c r="P1666" s="22" t="e">
        <f>VLOOKUP($G1666,Temp!$A:$C,P$1,FALSE)</f>
        <v>#VALUE!</v>
      </c>
      <c r="Q1666" s="22" t="e">
        <f>VLOOKUP($G1666,Temp!$A:$C,Q$1,FALSE)</f>
        <v>#VALUE!</v>
      </c>
      <c r="R1666" s="22" t="e">
        <f>VLOOKUP($G1666,Temp!$A:$C,R$1,FALSE)</f>
        <v>#VALUE!</v>
      </c>
      <c r="S1666" s="22" t="e">
        <f>VLOOKUP($G1666,Temp!$A:$C,S$1,FALSE)</f>
        <v>#VALUE!</v>
      </c>
      <c r="T1666" s="22" t="e">
        <f>VLOOKUP($G1666,Temp!$A:$C,T$1,FALSE)</f>
        <v>#VALUE!</v>
      </c>
      <c r="U1666" s="22" t="e">
        <f>VLOOKUP($G1666,Temp!$A:$C,U$1,FALSE)</f>
        <v>#VALUE!</v>
      </c>
      <c r="V1666" s="22" t="e">
        <f>VLOOKUP($G1666,Temp!$A:$C,V$1,FALSE)</f>
        <v>#VALUE!</v>
      </c>
      <c r="W1666" s="22" t="e">
        <f>VLOOKUP($G1666,Temp!$A:$C,W$1,FALSE)</f>
        <v>#VALUE!</v>
      </c>
      <c r="X1666" s="22" t="e">
        <f>VLOOKUP($G1666,Temp!$A:$C,X$1,FALSE)</f>
        <v>#VALUE!</v>
      </c>
      <c r="Y1666" s="22">
        <f>VLOOKUP($G1666,Temp!$A:$C,Y$1,FALSE)</f>
        <v>20300</v>
      </c>
      <c r="Z1666" s="22">
        <f>VLOOKUP($G1666,Temp!$A:$C,Z$1,FALSE)</f>
        <v>0</v>
      </c>
      <c r="AA1666" s="22" t="str">
        <f>VLOOKUP($A1666,Searches!$A:$H,AA$1,FALSE)</f>
        <v>Enrico Ferrari</v>
      </c>
      <c r="AB1666" s="22" t="str">
        <f>VLOOKUP($A1666,Searches!$A:$H,AB$1,FALSE)</f>
        <v>Rocket Internet SE</v>
      </c>
      <c r="AC1666" s="22" t="str">
        <f>VLOOKUP($A1666,Searches!$A:$H,AC$1,FALSE)</f>
        <v>Chief Marketing Officer</v>
      </c>
      <c r="AD1666" s="22" t="str">
        <f>VLOOKUP($A1666,Searches!$A:$H,AD$1,FALSE)</f>
        <v>2nd</v>
      </c>
      <c r="AE1666" s="22" t="str">
        <f>VLOOKUP($A1666,Searches!$A:$H,AE$1,FALSE)</f>
        <v/>
      </c>
      <c r="AF1666" s="22" t="str">
        <f>VLOOKUP($A1666,Searches!$A:$H,AF$1,FALSE)</f>
        <v>Greater New York City Area</v>
      </c>
      <c r="AG1666" s="22" t="str">
        <f>VLOOKUP($A1666,Searches!$A:$H,AG$1,FALSE)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1666" s="22" t="str">
        <f>VLOOKUP($G1666,Temp!$D:$F,AH$1,FALSE)</f>
        <v>rocket-internet.com</v>
      </c>
      <c r="AI1666" s="22">
        <f>VLOOKUP($G1666,Temp!$D:$F,AI$1,FALSE)</f>
        <v>0</v>
      </c>
      <c r="AJ1666" s="22" t="str">
        <f>VLOOKUP($G1666,Temp!$D:$F,AJ$1,FALSE)</f>
        <v>Drupal</v>
      </c>
    </row>
    <row r="1667" spans="1:36" ht="16" x14ac:dyDescent="0.2">
      <c r="A1667" s="8" t="str">
        <f t="shared" si="25"/>
        <v>Frank Vella Information Builders</v>
      </c>
      <c r="B1667" s="8" t="s">
        <v>2532</v>
      </c>
      <c r="C1667" s="8" t="s">
        <v>10726</v>
      </c>
      <c r="D1667" s="8" t="s">
        <v>1006</v>
      </c>
      <c r="E1667" s="8" t="s">
        <v>10727</v>
      </c>
      <c r="F1667" s="8" t="s">
        <v>10413</v>
      </c>
      <c r="G1667" s="12" t="s">
        <v>9953</v>
      </c>
      <c r="H1667" s="22" t="str">
        <f>VLOOKUP($G1667,Temp!$A:$C,H$1,FALSE)</f>
        <v>informationbuilders.com</v>
      </c>
      <c r="I1667" s="22" t="e">
        <f>VLOOKUP($G1667,Temp!$A:$C,I$1,FALSE)</f>
        <v>#VALUE!</v>
      </c>
      <c r="J1667" s="22" t="e">
        <f>VLOOKUP($G1667,Temp!$A:$C,J$1,FALSE)</f>
        <v>#VALUE!</v>
      </c>
      <c r="K1667" s="22" t="e">
        <f>VLOOKUP($G1667,Temp!$A:$C,K$1,FALSE)</f>
        <v>#VALUE!</v>
      </c>
      <c r="L1667" s="22" t="e">
        <f>VLOOKUP($G1667,Temp!$A:$C,L$1,FALSE)</f>
        <v>#VALUE!</v>
      </c>
      <c r="M1667" s="22" t="e">
        <f>VLOOKUP($G1667,Temp!$A:$C,M$1,FALSE)</f>
        <v>#VALUE!</v>
      </c>
      <c r="N1667" s="22" t="e">
        <f>VLOOKUP($G1667,Temp!$A:$C,N$1,FALSE)</f>
        <v>#VALUE!</v>
      </c>
      <c r="O1667" s="22" t="e">
        <f>VLOOKUP($G1667,Temp!$A:$C,O$1,FALSE)</f>
        <v>#VALUE!</v>
      </c>
      <c r="P1667" s="22" t="e">
        <f>VLOOKUP($G1667,Temp!$A:$C,P$1,FALSE)</f>
        <v>#VALUE!</v>
      </c>
      <c r="Q1667" s="22" t="e">
        <f>VLOOKUP($G1667,Temp!$A:$C,Q$1,FALSE)</f>
        <v>#VALUE!</v>
      </c>
      <c r="R1667" s="22" t="e">
        <f>VLOOKUP($G1667,Temp!$A:$C,R$1,FALSE)</f>
        <v>#VALUE!</v>
      </c>
      <c r="S1667" s="22" t="e">
        <f>VLOOKUP($G1667,Temp!$A:$C,S$1,FALSE)</f>
        <v>#VALUE!</v>
      </c>
      <c r="T1667" s="22" t="e">
        <f>VLOOKUP($G1667,Temp!$A:$C,T$1,FALSE)</f>
        <v>#VALUE!</v>
      </c>
      <c r="U1667" s="22" t="e">
        <f>VLOOKUP($G1667,Temp!$A:$C,U$1,FALSE)</f>
        <v>#VALUE!</v>
      </c>
      <c r="V1667" s="22" t="e">
        <f>VLOOKUP($G1667,Temp!$A:$C,V$1,FALSE)</f>
        <v>#VALUE!</v>
      </c>
      <c r="W1667" s="22" t="e">
        <f>VLOOKUP($G1667,Temp!$A:$C,W$1,FALSE)</f>
        <v>#VALUE!</v>
      </c>
      <c r="X1667" s="22" t="e">
        <f>VLOOKUP($G1667,Temp!$A:$C,X$1,FALSE)</f>
        <v>#VALUE!</v>
      </c>
      <c r="Y1667" s="22">
        <f>VLOOKUP($G1667,Temp!$A:$C,Y$1,FALSE)</f>
        <v>0</v>
      </c>
      <c r="Z1667" s="22">
        <f>VLOOKUP($G1667,Temp!$A:$C,Z$1,FALSE)</f>
        <v>0</v>
      </c>
      <c r="AA1667" s="22" t="str">
        <f>VLOOKUP($A1667,Searches!$A:$H,AA$1,FALSE)</f>
        <v>Frank Vella</v>
      </c>
      <c r="AB1667" s="22" t="str">
        <f>VLOOKUP($A1667,Searches!$A:$H,AB$1,FALSE)</f>
        <v>Information Builders</v>
      </c>
      <c r="AC1667" s="22" t="str">
        <f>VLOOKUP($A1667,Searches!$A:$H,AC$1,FALSE)</f>
        <v>Chief Operating Officer</v>
      </c>
      <c r="AD1667" s="22" t="str">
        <f>VLOOKUP($A1667,Searches!$A:$H,AD$1,FALSE)</f>
        <v>2nd</v>
      </c>
      <c r="AE1667" s="22" t="str">
        <f>VLOOKUP($A1667,Searches!$A:$H,AE$1,FALSE)</f>
        <v/>
      </c>
      <c r="AF1667" s="22" t="str">
        <f>VLOOKUP($A1667,Searches!$A:$H,AF$1,FALSE)</f>
        <v>Greater New York City Area</v>
      </c>
      <c r="AG1667" s="22" t="str">
        <f>VLOOKUP($A1667,Searches!$A:$H,AG$1,FALSE)</f>
        <v>https://www.linkedin.com/sales/profile/1033960,Ez9j,NAME_SEARCH?moduleKey=peopleSearchResults&amp;pageKey=sales-search3-people-refinement&amp;contextId=60BC92C971D70515801E49D6842B0000&amp;requestId=2ddb608e-c4ad-4a58-9f98-a7b48ae571d3&amp;action=CLICK&amp;target=urn%3Ali%3AsalesLead%3A(-1%2C1033960)&amp;pageNumber=1&amp;targetEl=profilelink&amp;position=18&amp;trk=lss-serp-result-lead_photo</v>
      </c>
      <c r="AH1667" s="22" t="str">
        <f>VLOOKUP($G1667,Temp!$D:$F,AH$1,FALSE)</f>
        <v>informationbuilders.com</v>
      </c>
      <c r="AI1667" s="22" t="str">
        <f>VLOOKUP($G1667,Temp!$D:$F,AI$1,FALSE)</f>
        <v>Pardot</v>
      </c>
      <c r="AJ1667" s="22" t="str">
        <f>VLOOKUP($G1667,Temp!$D:$F,AJ$1,FALSE)</f>
        <v>WordPress</v>
      </c>
    </row>
    <row r="1668" spans="1:36" ht="16" x14ac:dyDescent="0.2">
      <c r="A1668" s="8" t="str">
        <f t="shared" ref="A1668:A1731" si="26">CONCATENATE(B1668," ",C1668," ",F1668)</f>
        <v>Joseph Pigato ProService Hawaii</v>
      </c>
      <c r="B1668" s="8" t="s">
        <v>2075</v>
      </c>
      <c r="C1668" s="8" t="s">
        <v>2076</v>
      </c>
      <c r="D1668" s="8" t="s">
        <v>2078</v>
      </c>
      <c r="E1668" s="8" t="s">
        <v>2079</v>
      </c>
      <c r="F1668" s="8" t="s">
        <v>2080</v>
      </c>
      <c r="G1668" s="12" t="s">
        <v>1913</v>
      </c>
      <c r="H1668" s="22" t="str">
        <f>VLOOKUP($G1668,Temp!$A:$C,H$1,FALSE)</f>
        <v>proservice.com</v>
      </c>
      <c r="I1668" s="22" t="e">
        <f>VLOOKUP($G1668,Temp!$A:$C,I$1,FALSE)</f>
        <v>#VALUE!</v>
      </c>
      <c r="J1668" s="22" t="e">
        <f>VLOOKUP($G1668,Temp!$A:$C,J$1,FALSE)</f>
        <v>#VALUE!</v>
      </c>
      <c r="K1668" s="22" t="e">
        <f>VLOOKUP($G1668,Temp!$A:$C,K$1,FALSE)</f>
        <v>#VALUE!</v>
      </c>
      <c r="L1668" s="22" t="e">
        <f>VLOOKUP($G1668,Temp!$A:$C,L$1,FALSE)</f>
        <v>#VALUE!</v>
      </c>
      <c r="M1668" s="22" t="e">
        <f>VLOOKUP($G1668,Temp!$A:$C,M$1,FALSE)</f>
        <v>#VALUE!</v>
      </c>
      <c r="N1668" s="22" t="e">
        <f>VLOOKUP($G1668,Temp!$A:$C,N$1,FALSE)</f>
        <v>#VALUE!</v>
      </c>
      <c r="O1668" s="22" t="e">
        <f>VLOOKUP($G1668,Temp!$A:$C,O$1,FALSE)</f>
        <v>#VALUE!</v>
      </c>
      <c r="P1668" s="22" t="e">
        <f>VLOOKUP($G1668,Temp!$A:$C,P$1,FALSE)</f>
        <v>#VALUE!</v>
      </c>
      <c r="Q1668" s="22" t="e">
        <f>VLOOKUP($G1668,Temp!$A:$C,Q$1,FALSE)</f>
        <v>#VALUE!</v>
      </c>
      <c r="R1668" s="22" t="e">
        <f>VLOOKUP($G1668,Temp!$A:$C,R$1,FALSE)</f>
        <v>#VALUE!</v>
      </c>
      <c r="S1668" s="22" t="e">
        <f>VLOOKUP($G1668,Temp!$A:$C,S$1,FALSE)</f>
        <v>#VALUE!</v>
      </c>
      <c r="T1668" s="22" t="e">
        <f>VLOOKUP($G1668,Temp!$A:$C,T$1,FALSE)</f>
        <v>#VALUE!</v>
      </c>
      <c r="U1668" s="22" t="e">
        <f>VLOOKUP($G1668,Temp!$A:$C,U$1,FALSE)</f>
        <v>#VALUE!</v>
      </c>
      <c r="V1668" s="22" t="e">
        <f>VLOOKUP($G1668,Temp!$A:$C,V$1,FALSE)</f>
        <v>#VALUE!</v>
      </c>
      <c r="W1668" s="22" t="e">
        <f>VLOOKUP($G1668,Temp!$A:$C,W$1,FALSE)</f>
        <v>#VALUE!</v>
      </c>
      <c r="X1668" s="22" t="e">
        <f>VLOOKUP($G1668,Temp!$A:$C,X$1,FALSE)</f>
        <v>#VALUE!</v>
      </c>
      <c r="Y1668" s="22">
        <f>VLOOKUP($G1668,Temp!$A:$C,Y$1,FALSE)</f>
        <v>34600</v>
      </c>
      <c r="Z1668" s="22">
        <f>VLOOKUP($G1668,Temp!$A:$C,Z$1,FALSE)</f>
        <v>1800</v>
      </c>
      <c r="AA1668" s="22" t="str">
        <f>VLOOKUP($A1668,Searches!$A:$H,AA$1,FALSE)</f>
        <v>Joseph Pigato</v>
      </c>
      <c r="AB1668" s="22" t="str">
        <f>VLOOKUP($A1668,Searches!$A:$H,AB$1,FALSE)</f>
        <v>ProService Hawaii</v>
      </c>
      <c r="AC1668" s="22" t="str">
        <f>VLOOKUP($A1668,Searches!$A:$H,AC$1,FALSE)</f>
        <v>Chief Marketing &amp; Innovation Officer</v>
      </c>
      <c r="AD1668" s="22" t="str">
        <f>VLOOKUP($A1668,Searches!$A:$H,AD$1,FALSE)</f>
        <v>2nd</v>
      </c>
      <c r="AE1668" s="22" t="str">
        <f>VLOOKUP($A1668,Searches!$A:$H,AE$1,FALSE)</f>
        <v>Open link</v>
      </c>
      <c r="AF1668" s="22" t="str">
        <f>VLOOKUP($A1668,Searches!$A:$H,AF$1,FALSE)</f>
        <v>Hawaiian Islands</v>
      </c>
      <c r="AG1668" s="22" t="str">
        <f>VLOOKUP($A1668,Searches!$A:$H,AG$1,FALSE)</f>
        <v>https://www.linkedin.com/sales/profile/1710368,-gHA,NAME_SEARCH?moduleKey=peopleSearchResults&amp;pageKey=sales-search3-people-refinement&amp;contextId=60BC92C971D70515801E49D6842B0000&amp;requestId=2ddb608e-c4ad-4a58-9f98-a7b48ae571d3&amp;action=CLICK&amp;target=urn%3Ali%3AsalesLead%3A(-1%2C1710368)&amp;pageNumber=1&amp;targetEl=profilelink&amp;position=22&amp;trk=lss-serp-result-lead_photo</v>
      </c>
      <c r="AH1668" s="22" t="str">
        <f>VLOOKUP($G1668,Temp!$D:$F,AH$1,FALSE)</f>
        <v>proservice.com</v>
      </c>
      <c r="AI1668" s="22">
        <f>VLOOKUP($G1668,Temp!$D:$F,AI$1,FALSE)</f>
        <v>0</v>
      </c>
      <c r="AJ1668" s="22" t="str">
        <f>VLOOKUP($G1668,Temp!$D:$F,AJ$1,FALSE)</f>
        <v>WordPress</v>
      </c>
    </row>
    <row r="1669" spans="1:36" ht="16" x14ac:dyDescent="0.2">
      <c r="A1669" s="8" t="str">
        <f t="shared" si="26"/>
        <v>Ralph Robertson Visual IQ, Inc.</v>
      </c>
      <c r="B1669" s="8" t="s">
        <v>1632</v>
      </c>
      <c r="C1669" s="8" t="s">
        <v>1633</v>
      </c>
      <c r="D1669" s="8" t="s">
        <v>304</v>
      </c>
      <c r="E1669" s="8" t="s">
        <v>1634</v>
      </c>
      <c r="F1669" s="8" t="s">
        <v>1578</v>
      </c>
      <c r="G1669" s="12" t="s">
        <v>1579</v>
      </c>
      <c r="H1669" s="22" t="str">
        <f>VLOOKUP($G1669,Temp!$A:$C,H$1,FALSE)</f>
        <v>visualiq.com</v>
      </c>
      <c r="I1669" s="22" t="e">
        <f>VLOOKUP($G1669,Temp!$A:$C,I$1,FALSE)</f>
        <v>#VALUE!</v>
      </c>
      <c r="J1669" s="22" t="e">
        <f>VLOOKUP($G1669,Temp!$A:$C,J$1,FALSE)</f>
        <v>#VALUE!</v>
      </c>
      <c r="K1669" s="22" t="e">
        <f>VLOOKUP($G1669,Temp!$A:$C,K$1,FALSE)</f>
        <v>#VALUE!</v>
      </c>
      <c r="L1669" s="22" t="e">
        <f>VLOOKUP($G1669,Temp!$A:$C,L$1,FALSE)</f>
        <v>#VALUE!</v>
      </c>
      <c r="M1669" s="22" t="e">
        <f>VLOOKUP($G1669,Temp!$A:$C,M$1,FALSE)</f>
        <v>#VALUE!</v>
      </c>
      <c r="N1669" s="22" t="e">
        <f>VLOOKUP($G1669,Temp!$A:$C,N$1,FALSE)</f>
        <v>#VALUE!</v>
      </c>
      <c r="O1669" s="22" t="e">
        <f>VLOOKUP($G1669,Temp!$A:$C,O$1,FALSE)</f>
        <v>#VALUE!</v>
      </c>
      <c r="P1669" s="22" t="e">
        <f>VLOOKUP($G1669,Temp!$A:$C,P$1,FALSE)</f>
        <v>#VALUE!</v>
      </c>
      <c r="Q1669" s="22" t="e">
        <f>VLOOKUP($G1669,Temp!$A:$C,Q$1,FALSE)</f>
        <v>#VALUE!</v>
      </c>
      <c r="R1669" s="22" t="e">
        <f>VLOOKUP($G1669,Temp!$A:$C,R$1,FALSE)</f>
        <v>#VALUE!</v>
      </c>
      <c r="S1669" s="22" t="e">
        <f>VLOOKUP($G1669,Temp!$A:$C,S$1,FALSE)</f>
        <v>#VALUE!</v>
      </c>
      <c r="T1669" s="22" t="e">
        <f>VLOOKUP($G1669,Temp!$A:$C,T$1,FALSE)</f>
        <v>#VALUE!</v>
      </c>
      <c r="U1669" s="22" t="e">
        <f>VLOOKUP($G1669,Temp!$A:$C,U$1,FALSE)</f>
        <v>#VALUE!</v>
      </c>
      <c r="V1669" s="22" t="e">
        <f>VLOOKUP($G1669,Temp!$A:$C,V$1,FALSE)</f>
        <v>#VALUE!</v>
      </c>
      <c r="W1669" s="22" t="e">
        <f>VLOOKUP($G1669,Temp!$A:$C,W$1,FALSE)</f>
        <v>#VALUE!</v>
      </c>
      <c r="X1669" s="22" t="e">
        <f>VLOOKUP($G1669,Temp!$A:$C,X$1,FALSE)</f>
        <v>#VALUE!</v>
      </c>
      <c r="Y1669" s="22">
        <f>VLOOKUP($G1669,Temp!$A:$C,Y$1,FALSE)</f>
        <v>0</v>
      </c>
      <c r="Z1669" s="22">
        <f>VLOOKUP($G1669,Temp!$A:$C,Z$1,FALSE)</f>
        <v>0</v>
      </c>
      <c r="AA1669" s="22" t="str">
        <f>VLOOKUP($A1669,Searches!$A:$H,AA$1,FALSE)</f>
        <v>Ralph Robertson</v>
      </c>
      <c r="AB1669" s="22" t="str">
        <f>VLOOKUP($A1669,Searches!$A:$H,AB$1,FALSE)</f>
        <v>Visual IQ, Inc.</v>
      </c>
      <c r="AC1669" s="22" t="str">
        <f>VLOOKUP($A1669,Searches!$A:$H,AC$1,FALSE)</f>
        <v>Chief Revenue Officer</v>
      </c>
      <c r="AD1669" s="22" t="str">
        <f>VLOOKUP($A1669,Searches!$A:$H,AD$1,FALSE)</f>
        <v>2nd</v>
      </c>
      <c r="AE1669" s="22" t="str">
        <f>VLOOKUP($A1669,Searches!$A:$H,AE$1,FALSE)</f>
        <v/>
      </c>
      <c r="AF1669" s="22" t="str">
        <f>VLOOKUP($A1669,Searches!$A:$H,AF$1,FALSE)</f>
        <v>Greater New York City Area</v>
      </c>
      <c r="AG1669" s="22" t="str">
        <f>VLOOKUP($A1669,Searches!$A:$H,AG$1,FALSE)</f>
        <v>https://www.linkedin.com/sales/profile/6323504,XUZE,NAME_SEARCH?moduleKey=peopleSearchResults&amp;pageKey=sales-search3-people-refinement&amp;contextId=60BC92C971D70515801E49D6842B0000&amp;requestId=2ddb608e-c4ad-4a58-9f98-a7b48ae571d3&amp;action=CLICK&amp;target=urn%3Ali%3AsalesLead%3A(-1%2C6323504)&amp;pageNumber=1&amp;targetEl=profilelink&amp;position=4&amp;trk=lss-serp-result-lead_photo</v>
      </c>
      <c r="AH1669" s="22" t="e">
        <f>VLOOKUP($G1669,Temp!$D:$F,AH$1,FALSE)</f>
        <v>#N/A</v>
      </c>
      <c r="AI1669" s="22" t="e">
        <f>VLOOKUP($G1669,Temp!$D:$F,AI$1,FALSE)</f>
        <v>#N/A</v>
      </c>
      <c r="AJ1669" s="22" t="e">
        <f>VLOOKUP($G1669,Temp!$D:$F,AJ$1,FALSE)</f>
        <v>#N/A</v>
      </c>
    </row>
    <row r="1670" spans="1:36" ht="16" x14ac:dyDescent="0.2">
      <c r="A1670" s="8" t="str">
        <f t="shared" si="26"/>
        <v>Josh Lysne Concordia College</v>
      </c>
      <c r="B1670" s="8" t="s">
        <v>701</v>
      </c>
      <c r="C1670" s="8" t="s">
        <v>702</v>
      </c>
      <c r="D1670" s="8" t="s">
        <v>703</v>
      </c>
      <c r="E1670" s="8" t="s">
        <v>634</v>
      </c>
      <c r="F1670" s="8" t="s">
        <v>704</v>
      </c>
      <c r="G1670" s="12" t="s">
        <v>705</v>
      </c>
      <c r="H1670" s="22" t="str">
        <f>VLOOKUP($G1670,Temp!$A:$C,H$1,FALSE)</f>
        <v>concordiacollege.edu</v>
      </c>
      <c r="I1670" s="22" t="e">
        <f>VLOOKUP($G1670,Temp!$A:$C,I$1,FALSE)</f>
        <v>#VALUE!</v>
      </c>
      <c r="J1670" s="22" t="e">
        <f>VLOOKUP($G1670,Temp!$A:$C,J$1,FALSE)</f>
        <v>#VALUE!</v>
      </c>
      <c r="K1670" s="22" t="e">
        <f>VLOOKUP($G1670,Temp!$A:$C,K$1,FALSE)</f>
        <v>#VALUE!</v>
      </c>
      <c r="L1670" s="22" t="e">
        <f>VLOOKUP($G1670,Temp!$A:$C,L$1,FALSE)</f>
        <v>#VALUE!</v>
      </c>
      <c r="M1670" s="22" t="e">
        <f>VLOOKUP($G1670,Temp!$A:$C,M$1,FALSE)</f>
        <v>#VALUE!</v>
      </c>
      <c r="N1670" s="22" t="e">
        <f>VLOOKUP($G1670,Temp!$A:$C,N$1,FALSE)</f>
        <v>#VALUE!</v>
      </c>
      <c r="O1670" s="22" t="e">
        <f>VLOOKUP($G1670,Temp!$A:$C,O$1,FALSE)</f>
        <v>#VALUE!</v>
      </c>
      <c r="P1670" s="22" t="e">
        <f>VLOOKUP($G1670,Temp!$A:$C,P$1,FALSE)</f>
        <v>#VALUE!</v>
      </c>
      <c r="Q1670" s="22" t="e">
        <f>VLOOKUP($G1670,Temp!$A:$C,Q$1,FALSE)</f>
        <v>#VALUE!</v>
      </c>
      <c r="R1670" s="22" t="e">
        <f>VLOOKUP($G1670,Temp!$A:$C,R$1,FALSE)</f>
        <v>#VALUE!</v>
      </c>
      <c r="S1670" s="22" t="e">
        <f>VLOOKUP($G1670,Temp!$A:$C,S$1,FALSE)</f>
        <v>#VALUE!</v>
      </c>
      <c r="T1670" s="22" t="e">
        <f>VLOOKUP($G1670,Temp!$A:$C,T$1,FALSE)</f>
        <v>#VALUE!</v>
      </c>
      <c r="U1670" s="22" t="e">
        <f>VLOOKUP($G1670,Temp!$A:$C,U$1,FALSE)</f>
        <v>#VALUE!</v>
      </c>
      <c r="V1670" s="22" t="e">
        <f>VLOOKUP($G1670,Temp!$A:$C,V$1,FALSE)</f>
        <v>#VALUE!</v>
      </c>
      <c r="W1670" s="22" t="e">
        <f>VLOOKUP($G1670,Temp!$A:$C,W$1,FALSE)</f>
        <v>#VALUE!</v>
      </c>
      <c r="X1670" s="22" t="e">
        <f>VLOOKUP($G1670,Temp!$A:$C,X$1,FALSE)</f>
        <v>#VALUE!</v>
      </c>
      <c r="Y1670" s="22">
        <f>VLOOKUP($G1670,Temp!$A:$C,Y$1,FALSE)</f>
        <v>422000</v>
      </c>
      <c r="Z1670" s="22">
        <f>VLOOKUP($G1670,Temp!$A:$C,Z$1,FALSE)</f>
        <v>68</v>
      </c>
      <c r="AA1670" s="22" t="str">
        <f>VLOOKUP($A1670,Searches!$A:$H,AA$1,FALSE)</f>
        <v>Josh Lysne</v>
      </c>
      <c r="AB1670" s="22" t="str">
        <f>VLOOKUP($A1670,Searches!$A:$H,AB$1,FALSE)</f>
        <v>Concordia College</v>
      </c>
      <c r="AC1670" s="22" t="str">
        <f>VLOOKUP($A1670,Searches!$A:$H,AC$1,FALSE)</f>
        <v>Associate Vice President and Chief Marketing Officer</v>
      </c>
      <c r="AD1670" s="22" t="str">
        <f>VLOOKUP($A1670,Searches!$A:$H,AD$1,FALSE)</f>
        <v>2nd</v>
      </c>
      <c r="AE1670" s="22" t="str">
        <f>VLOOKUP($A1670,Searches!$A:$H,AE$1,FALSE)</f>
        <v>Open link</v>
      </c>
      <c r="AF1670" s="22" t="str">
        <f>VLOOKUP($A1670,Searches!$A:$H,AF$1,FALSE)</f>
        <v>Fargo, North Dakota Area</v>
      </c>
      <c r="AG1670" s="22" t="str">
        <f>VLOOKUP($A1670,Searches!$A:$H,AG$1,FALSE)</f>
        <v>https://www.linkedin.com/sales/profile/4642868,szYV,NAME_SEARCH?moduleKey=peopleSearchResults&amp;pageKey=sales-search3-people-refinement&amp;contextId=60BC92C971D70515801E49D6842B0000&amp;requestId=2ddb608e-c4ad-4a58-9f98-a7b48ae571d3&amp;action=CLICK&amp;target=urn%3Ali%3AsalesLead%3A(-1%2C4642868)&amp;pageNumber=1&amp;targetEl=profilelink&amp;position=20&amp;trk=lss-serp-result-lead_photo</v>
      </c>
      <c r="AH1670" s="22" t="e">
        <f>VLOOKUP($G1670,Temp!$D:$F,AH$1,FALSE)</f>
        <v>#N/A</v>
      </c>
      <c r="AI1670" s="22" t="e">
        <f>VLOOKUP($G1670,Temp!$D:$F,AI$1,FALSE)</f>
        <v>#N/A</v>
      </c>
      <c r="AJ1670" s="22" t="e">
        <f>VLOOKUP($G1670,Temp!$D:$F,AJ$1,FALSE)</f>
        <v>#N/A</v>
      </c>
    </row>
    <row r="1671" spans="1:36" ht="16" x14ac:dyDescent="0.2">
      <c r="A1671" s="8" t="str">
        <f t="shared" si="26"/>
        <v>Melissa Puls Optanix</v>
      </c>
      <c r="B1671" s="8" t="s">
        <v>1779</v>
      </c>
      <c r="C1671" s="8" t="s">
        <v>1780</v>
      </c>
      <c r="D1671" s="8" t="s">
        <v>42</v>
      </c>
      <c r="E1671" s="8" t="s">
        <v>1781</v>
      </c>
      <c r="F1671" s="8" t="s">
        <v>1782</v>
      </c>
      <c r="G1671" s="12" t="s">
        <v>1637</v>
      </c>
      <c r="H1671" s="22" t="str">
        <f>VLOOKUP($G1671,Temp!$A:$C,H$1,FALSE)</f>
        <v>optanix.com</v>
      </c>
      <c r="I1671" s="22" t="e">
        <f>VLOOKUP($G1671,Temp!$A:$C,I$1,FALSE)</f>
        <v>#VALUE!</v>
      </c>
      <c r="J1671" s="22" t="e">
        <f>VLOOKUP($G1671,Temp!$A:$C,J$1,FALSE)</f>
        <v>#VALUE!</v>
      </c>
      <c r="K1671" s="22" t="e">
        <f>VLOOKUP($G1671,Temp!$A:$C,K$1,FALSE)</f>
        <v>#VALUE!</v>
      </c>
      <c r="L1671" s="22" t="e">
        <f>VLOOKUP($G1671,Temp!$A:$C,L$1,FALSE)</f>
        <v>#VALUE!</v>
      </c>
      <c r="M1671" s="22" t="e">
        <f>VLOOKUP($G1671,Temp!$A:$C,M$1,FALSE)</f>
        <v>#VALUE!</v>
      </c>
      <c r="N1671" s="22" t="e">
        <f>VLOOKUP($G1671,Temp!$A:$C,N$1,FALSE)</f>
        <v>#VALUE!</v>
      </c>
      <c r="O1671" s="22" t="e">
        <f>VLOOKUP($G1671,Temp!$A:$C,O$1,FALSE)</f>
        <v>#VALUE!</v>
      </c>
      <c r="P1671" s="22" t="e">
        <f>VLOOKUP($G1671,Temp!$A:$C,P$1,FALSE)</f>
        <v>#VALUE!</v>
      </c>
      <c r="Q1671" s="22" t="e">
        <f>VLOOKUP($G1671,Temp!$A:$C,Q$1,FALSE)</f>
        <v>#VALUE!</v>
      </c>
      <c r="R1671" s="22" t="e">
        <f>VLOOKUP($G1671,Temp!$A:$C,R$1,FALSE)</f>
        <v>#VALUE!</v>
      </c>
      <c r="S1671" s="22" t="e">
        <f>VLOOKUP($G1671,Temp!$A:$C,S$1,FALSE)</f>
        <v>#VALUE!</v>
      </c>
      <c r="T1671" s="22" t="e">
        <f>VLOOKUP($G1671,Temp!$A:$C,T$1,FALSE)</f>
        <v>#VALUE!</v>
      </c>
      <c r="U1671" s="22" t="e">
        <f>VLOOKUP($G1671,Temp!$A:$C,U$1,FALSE)</f>
        <v>#VALUE!</v>
      </c>
      <c r="V1671" s="22" t="e">
        <f>VLOOKUP($G1671,Temp!$A:$C,V$1,FALSE)</f>
        <v>#VALUE!</v>
      </c>
      <c r="W1671" s="22" t="e">
        <f>VLOOKUP($G1671,Temp!$A:$C,W$1,FALSE)</f>
        <v>#VALUE!</v>
      </c>
      <c r="X1671" s="22" t="e">
        <f>VLOOKUP($G1671,Temp!$A:$C,X$1,FALSE)</f>
        <v>#VALUE!</v>
      </c>
      <c r="Y1671" s="22">
        <f>VLOOKUP($G1671,Temp!$A:$C,Y$1,FALSE)</f>
        <v>497</v>
      </c>
      <c r="Z1671" s="22">
        <f>VLOOKUP($G1671,Temp!$A:$C,Z$1,FALSE)</f>
        <v>0</v>
      </c>
      <c r="AA1671" s="22" t="str">
        <f>VLOOKUP($A1671,Searches!$A:$H,AA$1,FALSE)</f>
        <v>Melissa Puls</v>
      </c>
      <c r="AB1671" s="22" t="str">
        <f>VLOOKUP($A1671,Searches!$A:$H,AB$1,FALSE)</f>
        <v>Optanix</v>
      </c>
      <c r="AC1671" s="22" t="str">
        <f>VLOOKUP($A1671,Searches!$A:$H,AC$1,FALSE)</f>
        <v>Chief Marketing Officer</v>
      </c>
      <c r="AD1671" s="22" t="str">
        <f>VLOOKUP($A1671,Searches!$A:$H,AD$1,FALSE)</f>
        <v>2nd</v>
      </c>
      <c r="AE1671" s="22" t="str">
        <f>VLOOKUP($A1671,Searches!$A:$H,AE$1,FALSE)</f>
        <v/>
      </c>
      <c r="AF1671" s="22" t="str">
        <f>VLOOKUP($A1671,Searches!$A:$H,AF$1,FALSE)</f>
        <v>Barnstable/Yarmouth, Massachusetts Area</v>
      </c>
      <c r="AG1671" s="22" t="str">
        <f>VLOOKUP($A1671,Searches!$A:$H,AG$1,FALSE)</f>
        <v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v>
      </c>
      <c r="AH1671" s="22" t="e">
        <f>VLOOKUP($G1671,Temp!$D:$F,AH$1,FALSE)</f>
        <v>#N/A</v>
      </c>
      <c r="AI1671" s="22" t="e">
        <f>VLOOKUP($G1671,Temp!$D:$F,AI$1,FALSE)</f>
        <v>#N/A</v>
      </c>
      <c r="AJ1671" s="22" t="e">
        <f>VLOOKUP($G1671,Temp!$D:$F,AJ$1,FALSE)</f>
        <v>#N/A</v>
      </c>
    </row>
    <row r="1672" spans="1:36" ht="16" x14ac:dyDescent="0.2">
      <c r="A1672" s="8" t="str">
        <f t="shared" si="26"/>
        <v>Sunny Hira New Relic, Inc.</v>
      </c>
      <c r="B1672" s="8" t="s">
        <v>10729</v>
      </c>
      <c r="C1672" s="8" t="s">
        <v>10730</v>
      </c>
      <c r="D1672" s="8" t="s">
        <v>10731</v>
      </c>
      <c r="E1672" s="8" t="s">
        <v>10732</v>
      </c>
      <c r="F1672" s="8" t="s">
        <v>259</v>
      </c>
      <c r="G1672" s="12" t="s">
        <v>260</v>
      </c>
      <c r="H1672" s="22" t="str">
        <f>VLOOKUP($G1672,Temp!$A:$C,H$1,FALSE)</f>
        <v>newrelic.com</v>
      </c>
      <c r="I1672" s="22" t="e">
        <f>VLOOKUP($G1672,Temp!$A:$C,I$1,FALSE)</f>
        <v>#VALUE!</v>
      </c>
      <c r="J1672" s="22" t="e">
        <f>VLOOKUP($G1672,Temp!$A:$C,J$1,FALSE)</f>
        <v>#VALUE!</v>
      </c>
      <c r="K1672" s="22" t="e">
        <f>VLOOKUP($G1672,Temp!$A:$C,K$1,FALSE)</f>
        <v>#VALUE!</v>
      </c>
      <c r="L1672" s="22" t="e">
        <f>VLOOKUP($G1672,Temp!$A:$C,L$1,FALSE)</f>
        <v>#VALUE!</v>
      </c>
      <c r="M1672" s="22" t="e">
        <f>VLOOKUP($G1672,Temp!$A:$C,M$1,FALSE)</f>
        <v>#VALUE!</v>
      </c>
      <c r="N1672" s="22" t="e">
        <f>VLOOKUP($G1672,Temp!$A:$C,N$1,FALSE)</f>
        <v>#VALUE!</v>
      </c>
      <c r="O1672" s="22" t="e">
        <f>VLOOKUP($G1672,Temp!$A:$C,O$1,FALSE)</f>
        <v>#VALUE!</v>
      </c>
      <c r="P1672" s="22" t="e">
        <f>VLOOKUP($G1672,Temp!$A:$C,P$1,FALSE)</f>
        <v>#VALUE!</v>
      </c>
      <c r="Q1672" s="22" t="e">
        <f>VLOOKUP($G1672,Temp!$A:$C,Q$1,FALSE)</f>
        <v>#VALUE!</v>
      </c>
      <c r="R1672" s="22" t="e">
        <f>VLOOKUP($G1672,Temp!$A:$C,R$1,FALSE)</f>
        <v>#VALUE!</v>
      </c>
      <c r="S1672" s="22" t="e">
        <f>VLOOKUP($G1672,Temp!$A:$C,S$1,FALSE)</f>
        <v>#VALUE!</v>
      </c>
      <c r="T1672" s="22" t="e">
        <f>VLOOKUP($G1672,Temp!$A:$C,T$1,FALSE)</f>
        <v>#VALUE!</v>
      </c>
      <c r="U1672" s="22" t="e">
        <f>VLOOKUP($G1672,Temp!$A:$C,U$1,FALSE)</f>
        <v>#VALUE!</v>
      </c>
      <c r="V1672" s="22" t="e">
        <f>VLOOKUP($G1672,Temp!$A:$C,V$1,FALSE)</f>
        <v>#VALUE!</v>
      </c>
      <c r="W1672" s="22" t="e">
        <f>VLOOKUP($G1672,Temp!$A:$C,W$1,FALSE)</f>
        <v>#VALUE!</v>
      </c>
      <c r="X1672" s="22" t="e">
        <f>VLOOKUP($G1672,Temp!$A:$C,X$1,FALSE)</f>
        <v>#VALUE!</v>
      </c>
      <c r="Y1672" s="22">
        <f>VLOOKUP($G1672,Temp!$A:$C,Y$1,FALSE)</f>
        <v>307000</v>
      </c>
      <c r="Z1672" s="22">
        <f>VLOOKUP($G1672,Temp!$A:$C,Z$1,FALSE)</f>
        <v>41700</v>
      </c>
      <c r="AA1672" s="22" t="str">
        <f>VLOOKUP($A1672,Searches!$A:$H,AA$1,FALSE)</f>
        <v>Sunny Hira</v>
      </c>
      <c r="AB1672" s="22" t="str">
        <f>VLOOKUP($A1672,Searches!$A:$H,AB$1,FALSE)</f>
        <v>New Relic, Inc.</v>
      </c>
      <c r="AC1672" s="22" t="str">
        <f>VLOOKUP($A1672,Searches!$A:$H,AC$1,FALSE)</f>
        <v>Head of Customer Marketing</v>
      </c>
      <c r="AD1672" s="22" t="str">
        <f>VLOOKUP($A1672,Searches!$A:$H,AD$1,FALSE)</f>
        <v>2nd</v>
      </c>
      <c r="AE1672" s="22" t="str">
        <f>VLOOKUP($A1672,Searches!$A:$H,AE$1,FALSE)</f>
        <v/>
      </c>
      <c r="AF1672" s="22" t="str">
        <f>VLOOKUP($A1672,Searches!$A:$H,AF$1,FALSE)</f>
        <v>San Francisco Bay Area</v>
      </c>
      <c r="AG1672" s="22" t="str">
        <f>VLOOKUP($A1672,Searches!$A:$H,AG$1,FALSE)</f>
        <v>https://www.linkedin.com/sales/profile/7687097,kFXT,NAME_SEARCH?moduleKey=peopleSearchResults&amp;pageKey=sales-search3-people-refinement&amp;contextId=60BC92C971D70515801E49D6842B0000&amp;requestId=2ddb608e-c4ad-4a58-9f98-a7b48ae571d3&amp;action=CLICK&amp;target=urn%3Ali%3AsalesLead%3A(-1%2C7687097)&amp;pageNumber=1&amp;targetEl=profilelink&amp;position=21&amp;trk=lss-serp-result-lead_photo</v>
      </c>
      <c r="AH1672" s="22" t="str">
        <f>VLOOKUP($G1672,Temp!$D:$F,AH$1,FALSE)</f>
        <v>newrelic.com</v>
      </c>
      <c r="AI1672" s="22" t="str">
        <f>VLOOKUP($G1672,Temp!$D:$F,AI$1,FALSE)</f>
        <v>Marketo</v>
      </c>
      <c r="AJ1672" s="22" t="str">
        <f>VLOOKUP($G1672,Temp!$D:$F,AJ$1,FALSE)</f>
        <v>WordPress</v>
      </c>
    </row>
    <row r="1673" spans="1:36" ht="16" x14ac:dyDescent="0.2">
      <c r="A1673" s="8" t="str">
        <f t="shared" si="26"/>
        <v>Ankur Kothari Automation Anywhere</v>
      </c>
      <c r="B1673" s="8" t="s">
        <v>7699</v>
      </c>
      <c r="C1673" s="8" t="s">
        <v>7700</v>
      </c>
      <c r="D1673" s="8" t="s">
        <v>7701</v>
      </c>
      <c r="E1673" s="8" t="s">
        <v>7702</v>
      </c>
      <c r="F1673" s="8" t="s">
        <v>7703</v>
      </c>
      <c r="G1673" s="12" t="s">
        <v>7704</v>
      </c>
      <c r="H1673" s="22" t="str">
        <f>VLOOKUP($G1673,Temp!$A:$C,H$1,FALSE)</f>
        <v>AutomationAnywhere.com</v>
      </c>
      <c r="I1673" s="22" t="e">
        <f>VLOOKUP($G1673,Temp!$A:$C,I$1,FALSE)</f>
        <v>#VALUE!</v>
      </c>
      <c r="J1673" s="22" t="e">
        <f>VLOOKUP($G1673,Temp!$A:$C,J$1,FALSE)</f>
        <v>#VALUE!</v>
      </c>
      <c r="K1673" s="22" t="e">
        <f>VLOOKUP($G1673,Temp!$A:$C,K$1,FALSE)</f>
        <v>#VALUE!</v>
      </c>
      <c r="L1673" s="22" t="e">
        <f>VLOOKUP($G1673,Temp!$A:$C,L$1,FALSE)</f>
        <v>#VALUE!</v>
      </c>
      <c r="M1673" s="22" t="e">
        <f>VLOOKUP($G1673,Temp!$A:$C,M$1,FALSE)</f>
        <v>#VALUE!</v>
      </c>
      <c r="N1673" s="22" t="e">
        <f>VLOOKUP($G1673,Temp!$A:$C,N$1,FALSE)</f>
        <v>#VALUE!</v>
      </c>
      <c r="O1673" s="22" t="e">
        <f>VLOOKUP($G1673,Temp!$A:$C,O$1,FALSE)</f>
        <v>#VALUE!</v>
      </c>
      <c r="P1673" s="22" t="e">
        <f>VLOOKUP($G1673,Temp!$A:$C,P$1,FALSE)</f>
        <v>#VALUE!</v>
      </c>
      <c r="Q1673" s="22" t="e">
        <f>VLOOKUP($G1673,Temp!$A:$C,Q$1,FALSE)</f>
        <v>#VALUE!</v>
      </c>
      <c r="R1673" s="22" t="e">
        <f>VLOOKUP($G1673,Temp!$A:$C,R$1,FALSE)</f>
        <v>#VALUE!</v>
      </c>
      <c r="S1673" s="22" t="e">
        <f>VLOOKUP($G1673,Temp!$A:$C,S$1,FALSE)</f>
        <v>#VALUE!</v>
      </c>
      <c r="T1673" s="22" t="e">
        <f>VLOOKUP($G1673,Temp!$A:$C,T$1,FALSE)</f>
        <v>#VALUE!</v>
      </c>
      <c r="U1673" s="22" t="e">
        <f>VLOOKUP($G1673,Temp!$A:$C,U$1,FALSE)</f>
        <v>#VALUE!</v>
      </c>
      <c r="V1673" s="22" t="e">
        <f>VLOOKUP($G1673,Temp!$A:$C,V$1,FALSE)</f>
        <v>#VALUE!</v>
      </c>
      <c r="W1673" s="22" t="e">
        <f>VLOOKUP($G1673,Temp!$A:$C,W$1,FALSE)</f>
        <v>#VALUE!</v>
      </c>
      <c r="X1673" s="22" t="e">
        <f>VLOOKUP($G1673,Temp!$A:$C,X$1,FALSE)</f>
        <v>#VALUE!</v>
      </c>
      <c r="Y1673" s="22">
        <f>VLOOKUP($G1673,Temp!$A:$C,Y$1,FALSE)</f>
        <v>5300</v>
      </c>
      <c r="Z1673" s="22">
        <f>VLOOKUP($G1673,Temp!$A:$C,Z$1,FALSE)</f>
        <v>413</v>
      </c>
      <c r="AA1673" s="22" t="str">
        <f>VLOOKUP($A1673,Searches!$A:$H,AA$1,FALSE)</f>
        <v>Ankur Kothari</v>
      </c>
      <c r="AB1673" s="22" t="str">
        <f>VLOOKUP($A1673,Searches!$A:$H,AB$1,FALSE)</f>
        <v>Automation Anywhere</v>
      </c>
      <c r="AC1673" s="22" t="str">
        <f>VLOOKUP($A1673,Searches!$A:$H,AC$1,FALSE)</f>
        <v>Co-Founder &amp; Chief Revenue Officer</v>
      </c>
      <c r="AD1673" s="22" t="str">
        <f>VLOOKUP($A1673,Searches!$A:$H,AD$1,FALSE)</f>
        <v>2nd</v>
      </c>
      <c r="AE1673" s="22" t="str">
        <f>VLOOKUP($A1673,Searches!$A:$H,AE$1,FALSE)</f>
        <v/>
      </c>
      <c r="AF1673" s="22" t="str">
        <f>VLOOKUP($A1673,Searches!$A:$H,AF$1,FALSE)</f>
        <v>San Francisco Bay Area</v>
      </c>
      <c r="AG1673" s="22" t="str">
        <f>VLOOKUP($A1673,Searches!$A:$H,AG$1,FALSE)</f>
        <v>https://www.linkedin.com/sales/profile/6689421,mXeB,NAME_SEARCH?moduleKey=peopleSearchResults&amp;pageKey=sales-search3-people-refinement&amp;contextId=60BC92C971D70515801E49D6842B0000&amp;requestId=2ddb608e-c4ad-4a58-9f98-a7b48ae571d3&amp;action=CLICK&amp;target=urn%3Ali%3AsalesLead%3A(-1%2C6689421)&amp;pageNumber=1&amp;targetEl=profilelink&amp;position=8&amp;trk=lss-serp-result-lead_photo</v>
      </c>
      <c r="AH1673" s="22" t="e">
        <f>VLOOKUP($G1673,Temp!$D:$F,AH$1,FALSE)</f>
        <v>#N/A</v>
      </c>
      <c r="AI1673" s="22" t="e">
        <f>VLOOKUP($G1673,Temp!$D:$F,AI$1,FALSE)</f>
        <v>#N/A</v>
      </c>
      <c r="AJ1673" s="22" t="e">
        <f>VLOOKUP($G1673,Temp!$D:$F,AJ$1,FALSE)</f>
        <v>#N/A</v>
      </c>
    </row>
    <row r="1674" spans="1:36" ht="16" x14ac:dyDescent="0.2">
      <c r="A1674" s="8" t="str">
        <f t="shared" si="26"/>
        <v>Laura Johnston Credit Human</v>
      </c>
      <c r="B1674" s="8" t="s">
        <v>2017</v>
      </c>
      <c r="C1674" s="8" t="s">
        <v>2018</v>
      </c>
      <c r="D1674" s="8" t="s">
        <v>42</v>
      </c>
      <c r="E1674" s="8" t="s">
        <v>2019</v>
      </c>
      <c r="F1674" s="8" t="s">
        <v>2020</v>
      </c>
      <c r="G1674" s="12" t="s">
        <v>1856</v>
      </c>
      <c r="H1674" s="22" t="str">
        <f>VLOOKUP($G1674,Temp!$A:$C,H$1,FALSE)</f>
        <v>credithuman.com</v>
      </c>
      <c r="I1674" s="22" t="e">
        <f>VLOOKUP($G1674,Temp!$A:$C,I$1,FALSE)</f>
        <v>#VALUE!</v>
      </c>
      <c r="J1674" s="22" t="e">
        <f>VLOOKUP($G1674,Temp!$A:$C,J$1,FALSE)</f>
        <v>#VALUE!</v>
      </c>
      <c r="K1674" s="22" t="e">
        <f>VLOOKUP($G1674,Temp!$A:$C,K$1,FALSE)</f>
        <v>#VALUE!</v>
      </c>
      <c r="L1674" s="22" t="e">
        <f>VLOOKUP($G1674,Temp!$A:$C,L$1,FALSE)</f>
        <v>#VALUE!</v>
      </c>
      <c r="M1674" s="22" t="e">
        <f>VLOOKUP($G1674,Temp!$A:$C,M$1,FALSE)</f>
        <v>#VALUE!</v>
      </c>
      <c r="N1674" s="22" t="e">
        <f>VLOOKUP($G1674,Temp!$A:$C,N$1,FALSE)</f>
        <v>#VALUE!</v>
      </c>
      <c r="O1674" s="22" t="e">
        <f>VLOOKUP($G1674,Temp!$A:$C,O$1,FALSE)</f>
        <v>#VALUE!</v>
      </c>
      <c r="P1674" s="22" t="e">
        <f>VLOOKUP($G1674,Temp!$A:$C,P$1,FALSE)</f>
        <v>#VALUE!</v>
      </c>
      <c r="Q1674" s="22" t="e">
        <f>VLOOKUP($G1674,Temp!$A:$C,Q$1,FALSE)</f>
        <v>#VALUE!</v>
      </c>
      <c r="R1674" s="22" t="e">
        <f>VLOOKUP($G1674,Temp!$A:$C,R$1,FALSE)</f>
        <v>#VALUE!</v>
      </c>
      <c r="S1674" s="22" t="e">
        <f>VLOOKUP($G1674,Temp!$A:$C,S$1,FALSE)</f>
        <v>#VALUE!</v>
      </c>
      <c r="T1674" s="22" t="e">
        <f>VLOOKUP($G1674,Temp!$A:$C,T$1,FALSE)</f>
        <v>#VALUE!</v>
      </c>
      <c r="U1674" s="22" t="e">
        <f>VLOOKUP($G1674,Temp!$A:$C,U$1,FALSE)</f>
        <v>#VALUE!</v>
      </c>
      <c r="V1674" s="22" t="e">
        <f>VLOOKUP($G1674,Temp!$A:$C,V$1,FALSE)</f>
        <v>#VALUE!</v>
      </c>
      <c r="W1674" s="22" t="e">
        <f>VLOOKUP($G1674,Temp!$A:$C,W$1,FALSE)</f>
        <v>#VALUE!</v>
      </c>
      <c r="X1674" s="22" t="e">
        <f>VLOOKUP($G1674,Temp!$A:$C,X$1,FALSE)</f>
        <v>#VALUE!</v>
      </c>
      <c r="Y1674" s="22">
        <f>VLOOKUP($G1674,Temp!$A:$C,Y$1,FALSE)</f>
        <v>37500</v>
      </c>
      <c r="Z1674" s="22">
        <f>VLOOKUP($G1674,Temp!$A:$C,Z$1,FALSE)</f>
        <v>3200</v>
      </c>
      <c r="AA1674" s="22" t="e">
        <f>VLOOKUP($A1674,Searches!$A:$H,AA$1,FALSE)</f>
        <v>#N/A</v>
      </c>
      <c r="AB1674" s="22" t="e">
        <f>VLOOKUP($A1674,Searches!$A:$H,AB$1,FALSE)</f>
        <v>#N/A</v>
      </c>
      <c r="AC1674" s="22" t="e">
        <f>VLOOKUP($A1674,Searches!$A:$H,AC$1,FALSE)</f>
        <v>#N/A</v>
      </c>
      <c r="AD1674" s="22" t="e">
        <f>VLOOKUP($A1674,Searches!$A:$H,AD$1,FALSE)</f>
        <v>#N/A</v>
      </c>
      <c r="AE1674" s="22" t="e">
        <f>VLOOKUP($A1674,Searches!$A:$H,AE$1,FALSE)</f>
        <v>#N/A</v>
      </c>
      <c r="AF1674" s="22" t="e">
        <f>VLOOKUP($A1674,Searches!$A:$H,AF$1,FALSE)</f>
        <v>#N/A</v>
      </c>
      <c r="AG1674" s="22" t="e">
        <f>VLOOKUP($A1674,Searches!$A:$H,AG$1,FALSE)</f>
        <v>#N/A</v>
      </c>
      <c r="AH1674" s="22" t="e">
        <f>VLOOKUP($G1674,Temp!$D:$F,AH$1,FALSE)</f>
        <v>#N/A</v>
      </c>
      <c r="AI1674" s="22" t="e">
        <f>VLOOKUP($G1674,Temp!$D:$F,AI$1,FALSE)</f>
        <v>#N/A</v>
      </c>
      <c r="AJ1674" s="22" t="e">
        <f>VLOOKUP($G1674,Temp!$D:$F,AJ$1,FALSE)</f>
        <v>#N/A</v>
      </c>
    </row>
    <row r="1675" spans="1:36" ht="16" x14ac:dyDescent="0.2">
      <c r="A1675" s="8" t="str">
        <f t="shared" si="26"/>
        <v>Roi Carmel Perfecto Mobile</v>
      </c>
      <c r="B1675" s="8" t="s">
        <v>523</v>
      </c>
      <c r="C1675" s="8" t="s">
        <v>525</v>
      </c>
      <c r="D1675" s="8" t="s">
        <v>526</v>
      </c>
      <c r="E1675" s="8" t="s">
        <v>527</v>
      </c>
      <c r="F1675" s="8" t="s">
        <v>528</v>
      </c>
      <c r="G1675" s="12" t="s">
        <v>530</v>
      </c>
      <c r="H1675" s="22" t="str">
        <f>VLOOKUP($G1675,Temp!$A:$C,H$1,FALSE)</f>
        <v>perfectomobile.com</v>
      </c>
      <c r="I1675" s="22" t="e">
        <f>VLOOKUP($G1675,Temp!$A:$C,I$1,FALSE)</f>
        <v>#VALUE!</v>
      </c>
      <c r="J1675" s="22" t="e">
        <f>VLOOKUP($G1675,Temp!$A:$C,J$1,FALSE)</f>
        <v>#VALUE!</v>
      </c>
      <c r="K1675" s="22" t="e">
        <f>VLOOKUP($G1675,Temp!$A:$C,K$1,FALSE)</f>
        <v>#VALUE!</v>
      </c>
      <c r="L1675" s="22" t="e">
        <f>VLOOKUP($G1675,Temp!$A:$C,L$1,FALSE)</f>
        <v>#VALUE!</v>
      </c>
      <c r="M1675" s="22" t="e">
        <f>VLOOKUP($G1675,Temp!$A:$C,M$1,FALSE)</f>
        <v>#VALUE!</v>
      </c>
      <c r="N1675" s="22" t="e">
        <f>VLOOKUP($G1675,Temp!$A:$C,N$1,FALSE)</f>
        <v>#VALUE!</v>
      </c>
      <c r="O1675" s="22" t="e">
        <f>VLOOKUP($G1675,Temp!$A:$C,O$1,FALSE)</f>
        <v>#VALUE!</v>
      </c>
      <c r="P1675" s="22" t="e">
        <f>VLOOKUP($G1675,Temp!$A:$C,P$1,FALSE)</f>
        <v>#VALUE!</v>
      </c>
      <c r="Q1675" s="22" t="e">
        <f>VLOOKUP($G1675,Temp!$A:$C,Q$1,FALSE)</f>
        <v>#VALUE!</v>
      </c>
      <c r="R1675" s="22" t="e">
        <f>VLOOKUP($G1675,Temp!$A:$C,R$1,FALSE)</f>
        <v>#VALUE!</v>
      </c>
      <c r="S1675" s="22" t="e">
        <f>VLOOKUP($G1675,Temp!$A:$C,S$1,FALSE)</f>
        <v>#VALUE!</v>
      </c>
      <c r="T1675" s="22" t="e">
        <f>VLOOKUP($G1675,Temp!$A:$C,T$1,FALSE)</f>
        <v>#VALUE!</v>
      </c>
      <c r="U1675" s="22" t="e">
        <f>VLOOKUP($G1675,Temp!$A:$C,U$1,FALSE)</f>
        <v>#VALUE!</v>
      </c>
      <c r="V1675" s="22" t="e">
        <f>VLOOKUP($G1675,Temp!$A:$C,V$1,FALSE)</f>
        <v>#VALUE!</v>
      </c>
      <c r="W1675" s="22" t="e">
        <f>VLOOKUP($G1675,Temp!$A:$C,W$1,FALSE)</f>
        <v>#VALUE!</v>
      </c>
      <c r="X1675" s="22" t="e">
        <f>VLOOKUP($G1675,Temp!$A:$C,X$1,FALSE)</f>
        <v>#VALUE!</v>
      </c>
      <c r="Y1675" s="22">
        <f>VLOOKUP($G1675,Temp!$A:$C,Y$1,FALSE)</f>
        <v>20900</v>
      </c>
      <c r="Z1675" s="22">
        <f>VLOOKUP($G1675,Temp!$A:$C,Z$1,FALSE)</f>
        <v>2500</v>
      </c>
      <c r="AA1675" s="22" t="str">
        <f>VLOOKUP($A1675,Searches!$A:$H,AA$1,FALSE)</f>
        <v>Roi Carmel</v>
      </c>
      <c r="AB1675" s="22" t="str">
        <f>VLOOKUP($A1675,Searches!$A:$H,AB$1,FALSE)</f>
        <v>Perfecto Mobile</v>
      </c>
      <c r="AC1675" s="22" t="str">
        <f>VLOOKUP($A1675,Searches!$A:$H,AC$1,FALSE)</f>
        <v>Chief Marketing &amp; Corp. Strategy Officer</v>
      </c>
      <c r="AD1675" s="22" t="str">
        <f>VLOOKUP($A1675,Searches!$A:$H,AD$1,FALSE)</f>
        <v>2nd</v>
      </c>
      <c r="AE1675" s="22" t="str">
        <f>VLOOKUP($A1675,Searches!$A:$H,AE$1,FALSE)</f>
        <v>Open link</v>
      </c>
      <c r="AF1675" s="22" t="str">
        <f>VLOOKUP($A1675,Searches!$A:$H,AF$1,FALSE)</f>
        <v>Greater Boston Area</v>
      </c>
      <c r="AG1675" s="22" t="str">
        <f>VLOOKUP($A1675,Searches!$A:$H,AG$1,FALSE)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1675" s="22" t="str">
        <f>VLOOKUP($G1675,Temp!$D:$F,AH$1,FALSE)</f>
        <v>perfectomobile.com</v>
      </c>
      <c r="AI1675" s="22" t="str">
        <f>VLOOKUP($G1675,Temp!$D:$F,AI$1,FALSE)</f>
        <v>Marketo</v>
      </c>
      <c r="AJ1675" s="22" t="str">
        <f>VLOOKUP($G1675,Temp!$D:$F,AJ$1,FALSE)</f>
        <v>WordPress</v>
      </c>
    </row>
    <row r="1676" spans="1:36" ht="16" x14ac:dyDescent="0.2">
      <c r="A1676" s="8" t="str">
        <f t="shared" si="26"/>
        <v>Michelle Accardi Star2Star Communications</v>
      </c>
      <c r="B1676" s="8" t="s">
        <v>223</v>
      </c>
      <c r="C1676" s="8" t="s">
        <v>10734</v>
      </c>
      <c r="D1676" s="8" t="s">
        <v>10735</v>
      </c>
      <c r="E1676" s="8" t="s">
        <v>10736</v>
      </c>
      <c r="F1676" s="8" t="s">
        <v>10737</v>
      </c>
      <c r="G1676" s="12" t="s">
        <v>10382</v>
      </c>
      <c r="H1676" s="22" t="str">
        <f>VLOOKUP($G1676,Temp!$A:$C,H$1,FALSE)</f>
        <v>star2star.com</v>
      </c>
      <c r="I1676" s="22" t="e">
        <f>VLOOKUP($G1676,Temp!$A:$C,I$1,FALSE)</f>
        <v>#VALUE!</v>
      </c>
      <c r="J1676" s="22" t="e">
        <f>VLOOKUP($G1676,Temp!$A:$C,J$1,FALSE)</f>
        <v>#VALUE!</v>
      </c>
      <c r="K1676" s="22" t="e">
        <f>VLOOKUP($G1676,Temp!$A:$C,K$1,FALSE)</f>
        <v>#VALUE!</v>
      </c>
      <c r="L1676" s="22" t="e">
        <f>VLOOKUP($G1676,Temp!$A:$C,L$1,FALSE)</f>
        <v>#VALUE!</v>
      </c>
      <c r="M1676" s="22" t="e">
        <f>VLOOKUP($G1676,Temp!$A:$C,M$1,FALSE)</f>
        <v>#VALUE!</v>
      </c>
      <c r="N1676" s="22" t="e">
        <f>VLOOKUP($G1676,Temp!$A:$C,N$1,FALSE)</f>
        <v>#VALUE!</v>
      </c>
      <c r="O1676" s="22" t="e">
        <f>VLOOKUP($G1676,Temp!$A:$C,O$1,FALSE)</f>
        <v>#VALUE!</v>
      </c>
      <c r="P1676" s="22" t="e">
        <f>VLOOKUP($G1676,Temp!$A:$C,P$1,FALSE)</f>
        <v>#VALUE!</v>
      </c>
      <c r="Q1676" s="22" t="e">
        <f>VLOOKUP($G1676,Temp!$A:$C,Q$1,FALSE)</f>
        <v>#VALUE!</v>
      </c>
      <c r="R1676" s="22" t="e">
        <f>VLOOKUP($G1676,Temp!$A:$C,R$1,FALSE)</f>
        <v>#VALUE!</v>
      </c>
      <c r="S1676" s="22" t="e">
        <f>VLOOKUP($G1676,Temp!$A:$C,S$1,FALSE)</f>
        <v>#VALUE!</v>
      </c>
      <c r="T1676" s="22" t="e">
        <f>VLOOKUP($G1676,Temp!$A:$C,T$1,FALSE)</f>
        <v>#VALUE!</v>
      </c>
      <c r="U1676" s="22" t="e">
        <f>VLOOKUP($G1676,Temp!$A:$C,U$1,FALSE)</f>
        <v>#VALUE!</v>
      </c>
      <c r="V1676" s="22" t="e">
        <f>VLOOKUP($G1676,Temp!$A:$C,V$1,FALSE)</f>
        <v>#VALUE!</v>
      </c>
      <c r="W1676" s="22" t="e">
        <f>VLOOKUP($G1676,Temp!$A:$C,W$1,FALSE)</f>
        <v>#VALUE!</v>
      </c>
      <c r="X1676" s="22" t="e">
        <f>VLOOKUP($G1676,Temp!$A:$C,X$1,FALSE)</f>
        <v>#VALUE!</v>
      </c>
      <c r="Y1676" s="22">
        <f>VLOOKUP($G1676,Temp!$A:$C,Y$1,FALSE)</f>
        <v>12800</v>
      </c>
      <c r="Z1676" s="22">
        <f>VLOOKUP($G1676,Temp!$A:$C,Z$1,FALSE)</f>
        <v>2100</v>
      </c>
      <c r="AA1676" s="22" t="e">
        <f>VLOOKUP($A1676,Searches!$A:$H,AA$1,FALSE)</f>
        <v>#N/A</v>
      </c>
      <c r="AB1676" s="22" t="e">
        <f>VLOOKUP($A1676,Searches!$A:$H,AB$1,FALSE)</f>
        <v>#N/A</v>
      </c>
      <c r="AC1676" s="22" t="e">
        <f>VLOOKUP($A1676,Searches!$A:$H,AC$1,FALSE)</f>
        <v>#N/A</v>
      </c>
      <c r="AD1676" s="22" t="e">
        <f>VLOOKUP($A1676,Searches!$A:$H,AD$1,FALSE)</f>
        <v>#N/A</v>
      </c>
      <c r="AE1676" s="22" t="e">
        <f>VLOOKUP($A1676,Searches!$A:$H,AE$1,FALSE)</f>
        <v>#N/A</v>
      </c>
      <c r="AF1676" s="22" t="e">
        <f>VLOOKUP($A1676,Searches!$A:$H,AF$1,FALSE)</f>
        <v>#N/A</v>
      </c>
      <c r="AG1676" s="22" t="e">
        <f>VLOOKUP($A1676,Searches!$A:$H,AG$1,FALSE)</f>
        <v>#N/A</v>
      </c>
      <c r="AH1676" s="22" t="e">
        <f>VLOOKUP($G1676,Temp!$D:$F,AH$1,FALSE)</f>
        <v>#N/A</v>
      </c>
      <c r="AI1676" s="22" t="e">
        <f>VLOOKUP($G1676,Temp!$D:$F,AI$1,FALSE)</f>
        <v>#N/A</v>
      </c>
      <c r="AJ1676" s="22" t="e">
        <f>VLOOKUP($G1676,Temp!$D:$F,AJ$1,FALSE)</f>
        <v>#N/A</v>
      </c>
    </row>
    <row r="1677" spans="1:36" ht="16" x14ac:dyDescent="0.2">
      <c r="A1677" s="8" t="str">
        <f t="shared" si="26"/>
        <v>Bill Glenn ExtraHop</v>
      </c>
      <c r="B1677" s="8" t="s">
        <v>1839</v>
      </c>
      <c r="C1677" s="8" t="s">
        <v>1841</v>
      </c>
      <c r="D1677" s="8" t="s">
        <v>1842</v>
      </c>
      <c r="E1677" s="8" t="s">
        <v>1843</v>
      </c>
      <c r="F1677" s="8" t="s">
        <v>1845</v>
      </c>
      <c r="G1677" s="12" t="s">
        <v>1674</v>
      </c>
      <c r="H1677" s="22" t="str">
        <f>VLOOKUP($G1677,Temp!$A:$C,H$1,FALSE)</f>
        <v>extrahop.com</v>
      </c>
      <c r="I1677" s="22" t="e">
        <f>VLOOKUP($G1677,Temp!$A:$C,I$1,FALSE)</f>
        <v>#VALUE!</v>
      </c>
      <c r="J1677" s="22" t="e">
        <f>VLOOKUP($G1677,Temp!$A:$C,J$1,FALSE)</f>
        <v>#VALUE!</v>
      </c>
      <c r="K1677" s="22" t="e">
        <f>VLOOKUP($G1677,Temp!$A:$C,K$1,FALSE)</f>
        <v>#VALUE!</v>
      </c>
      <c r="L1677" s="22" t="e">
        <f>VLOOKUP($G1677,Temp!$A:$C,L$1,FALSE)</f>
        <v>#VALUE!</v>
      </c>
      <c r="M1677" s="22" t="e">
        <f>VLOOKUP($G1677,Temp!$A:$C,M$1,FALSE)</f>
        <v>#VALUE!</v>
      </c>
      <c r="N1677" s="22" t="e">
        <f>VLOOKUP($G1677,Temp!$A:$C,N$1,FALSE)</f>
        <v>#VALUE!</v>
      </c>
      <c r="O1677" s="22" t="e">
        <f>VLOOKUP($G1677,Temp!$A:$C,O$1,FALSE)</f>
        <v>#VALUE!</v>
      </c>
      <c r="P1677" s="22" t="e">
        <f>VLOOKUP($G1677,Temp!$A:$C,P$1,FALSE)</f>
        <v>#VALUE!</v>
      </c>
      <c r="Q1677" s="22" t="e">
        <f>VLOOKUP($G1677,Temp!$A:$C,Q$1,FALSE)</f>
        <v>#VALUE!</v>
      </c>
      <c r="R1677" s="22" t="e">
        <f>VLOOKUP($G1677,Temp!$A:$C,R$1,FALSE)</f>
        <v>#VALUE!</v>
      </c>
      <c r="S1677" s="22" t="e">
        <f>VLOOKUP($G1677,Temp!$A:$C,S$1,FALSE)</f>
        <v>#VALUE!</v>
      </c>
      <c r="T1677" s="22" t="e">
        <f>VLOOKUP($G1677,Temp!$A:$C,T$1,FALSE)</f>
        <v>#VALUE!</v>
      </c>
      <c r="U1677" s="22" t="e">
        <f>VLOOKUP($G1677,Temp!$A:$C,U$1,FALSE)</f>
        <v>#VALUE!</v>
      </c>
      <c r="V1677" s="22" t="e">
        <f>VLOOKUP($G1677,Temp!$A:$C,V$1,FALSE)</f>
        <v>#VALUE!</v>
      </c>
      <c r="W1677" s="22" t="e">
        <f>VLOOKUP($G1677,Temp!$A:$C,W$1,FALSE)</f>
        <v>#VALUE!</v>
      </c>
      <c r="X1677" s="22" t="e">
        <f>VLOOKUP($G1677,Temp!$A:$C,X$1,FALSE)</f>
        <v>#VALUE!</v>
      </c>
      <c r="Y1677" s="22">
        <f>VLOOKUP($G1677,Temp!$A:$C,Y$1,FALSE)</f>
        <v>16300</v>
      </c>
      <c r="Z1677" s="22">
        <f>VLOOKUP($G1677,Temp!$A:$C,Z$1,FALSE)</f>
        <v>1600</v>
      </c>
      <c r="AA1677" s="22" t="e">
        <f>VLOOKUP($A1677,Searches!$A:$H,AA$1,FALSE)</f>
        <v>#N/A</v>
      </c>
      <c r="AB1677" s="22" t="e">
        <f>VLOOKUP($A1677,Searches!$A:$H,AB$1,FALSE)</f>
        <v>#N/A</v>
      </c>
      <c r="AC1677" s="22" t="e">
        <f>VLOOKUP($A1677,Searches!$A:$H,AC$1,FALSE)</f>
        <v>#N/A</v>
      </c>
      <c r="AD1677" s="22" t="e">
        <f>VLOOKUP($A1677,Searches!$A:$H,AD$1,FALSE)</f>
        <v>#N/A</v>
      </c>
      <c r="AE1677" s="22" t="e">
        <f>VLOOKUP($A1677,Searches!$A:$H,AE$1,FALSE)</f>
        <v>#N/A</v>
      </c>
      <c r="AF1677" s="22" t="e">
        <f>VLOOKUP($A1677,Searches!$A:$H,AF$1,FALSE)</f>
        <v>#N/A</v>
      </c>
      <c r="AG1677" s="22" t="e">
        <f>VLOOKUP($A1677,Searches!$A:$H,AG$1,FALSE)</f>
        <v>#N/A</v>
      </c>
      <c r="AH1677" s="22" t="e">
        <f>VLOOKUP($G1677,Temp!$D:$F,AH$1,FALSE)</f>
        <v>#N/A</v>
      </c>
      <c r="AI1677" s="22" t="e">
        <f>VLOOKUP($G1677,Temp!$D:$F,AI$1,FALSE)</f>
        <v>#N/A</v>
      </c>
      <c r="AJ1677" s="22" t="e">
        <f>VLOOKUP($G1677,Temp!$D:$F,AJ$1,FALSE)</f>
        <v>#N/A</v>
      </c>
    </row>
    <row r="1678" spans="1:36" ht="16" x14ac:dyDescent="0.2">
      <c r="A1678" s="8" t="str">
        <f t="shared" si="26"/>
        <v>Mark Floisand Coveo</v>
      </c>
      <c r="B1678" s="8" t="s">
        <v>476</v>
      </c>
      <c r="C1678" s="8" t="s">
        <v>477</v>
      </c>
      <c r="D1678" s="8" t="s">
        <v>42</v>
      </c>
      <c r="E1678" s="8" t="s">
        <v>478</v>
      </c>
      <c r="F1678" s="8" t="s">
        <v>479</v>
      </c>
      <c r="G1678" s="12" t="s">
        <v>480</v>
      </c>
      <c r="H1678" s="22" t="str">
        <f>VLOOKUP($G1678,Temp!$A:$C,H$1,FALSE)</f>
        <v>coveo.com</v>
      </c>
      <c r="I1678" s="22" t="e">
        <f>VLOOKUP($G1678,Temp!$A:$C,I$1,FALSE)</f>
        <v>#VALUE!</v>
      </c>
      <c r="J1678" s="22" t="e">
        <f>VLOOKUP($G1678,Temp!$A:$C,J$1,FALSE)</f>
        <v>#VALUE!</v>
      </c>
      <c r="K1678" s="22" t="e">
        <f>VLOOKUP($G1678,Temp!$A:$C,K$1,FALSE)</f>
        <v>#VALUE!</v>
      </c>
      <c r="L1678" s="22" t="e">
        <f>VLOOKUP($G1678,Temp!$A:$C,L$1,FALSE)</f>
        <v>#VALUE!</v>
      </c>
      <c r="M1678" s="22" t="e">
        <f>VLOOKUP($G1678,Temp!$A:$C,M$1,FALSE)</f>
        <v>#VALUE!</v>
      </c>
      <c r="N1678" s="22" t="e">
        <f>VLOOKUP($G1678,Temp!$A:$C,N$1,FALSE)</f>
        <v>#VALUE!</v>
      </c>
      <c r="O1678" s="22" t="e">
        <f>VLOOKUP($G1678,Temp!$A:$C,O$1,FALSE)</f>
        <v>#VALUE!</v>
      </c>
      <c r="P1678" s="22" t="e">
        <f>VLOOKUP($G1678,Temp!$A:$C,P$1,FALSE)</f>
        <v>#VALUE!</v>
      </c>
      <c r="Q1678" s="22" t="e">
        <f>VLOOKUP($G1678,Temp!$A:$C,Q$1,FALSE)</f>
        <v>#VALUE!</v>
      </c>
      <c r="R1678" s="22" t="e">
        <f>VLOOKUP($G1678,Temp!$A:$C,R$1,FALSE)</f>
        <v>#VALUE!</v>
      </c>
      <c r="S1678" s="22" t="e">
        <f>VLOOKUP($G1678,Temp!$A:$C,S$1,FALSE)</f>
        <v>#VALUE!</v>
      </c>
      <c r="T1678" s="22" t="e">
        <f>VLOOKUP($G1678,Temp!$A:$C,T$1,FALSE)</f>
        <v>#VALUE!</v>
      </c>
      <c r="U1678" s="22" t="e">
        <f>VLOOKUP($G1678,Temp!$A:$C,U$1,FALSE)</f>
        <v>#VALUE!</v>
      </c>
      <c r="V1678" s="22" t="e">
        <f>VLOOKUP($G1678,Temp!$A:$C,V$1,FALSE)</f>
        <v>#VALUE!</v>
      </c>
      <c r="W1678" s="22" t="e">
        <f>VLOOKUP($G1678,Temp!$A:$C,W$1,FALSE)</f>
        <v>#VALUE!</v>
      </c>
      <c r="X1678" s="22" t="e">
        <f>VLOOKUP($G1678,Temp!$A:$C,X$1,FALSE)</f>
        <v>#VALUE!</v>
      </c>
      <c r="Y1678" s="22">
        <f>VLOOKUP($G1678,Temp!$A:$C,Y$1,FALSE)</f>
        <v>11400</v>
      </c>
      <c r="Z1678" s="22">
        <f>VLOOKUP($G1678,Temp!$A:$C,Z$1,FALSE)</f>
        <v>2900</v>
      </c>
      <c r="AA1678" s="22" t="str">
        <f>VLOOKUP($A1678,Searches!$A:$H,AA$1,FALSE)</f>
        <v>Mark Floisand</v>
      </c>
      <c r="AB1678" s="22" t="str">
        <f>VLOOKUP($A1678,Searches!$A:$H,AB$1,FALSE)</f>
        <v>Coveo</v>
      </c>
      <c r="AC1678" s="22" t="str">
        <f>VLOOKUP($A1678,Searches!$A:$H,AC$1,FALSE)</f>
        <v>Chief Marketing Officer</v>
      </c>
      <c r="AD1678" s="22" t="str">
        <f>VLOOKUP($A1678,Searches!$A:$H,AD$1,FALSE)</f>
        <v>2nd</v>
      </c>
      <c r="AE1678" s="22" t="str">
        <f>VLOOKUP($A1678,Searches!$A:$H,AE$1,FALSE)</f>
        <v/>
      </c>
      <c r="AF1678" s="22" t="str">
        <f>VLOOKUP($A1678,Searches!$A:$H,AF$1,FALSE)</f>
        <v>San Francisco Bay Area</v>
      </c>
      <c r="AG1678" s="22" t="str">
        <f>VLOOKUP($A1678,Searches!$A:$H,AG$1,FALSE)</f>
        <v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v>
      </c>
      <c r="AH1678" s="22" t="str">
        <f>VLOOKUP($G1678,Temp!$D:$F,AH$1,FALSE)</f>
        <v>coveo.com</v>
      </c>
      <c r="AI1678" s="22" t="str">
        <f>VLOOKUP($G1678,Temp!$D:$F,AI$1,FALSE)</f>
        <v>Marketo</v>
      </c>
      <c r="AJ1678" s="22" t="str">
        <f>VLOOKUP($G1678,Temp!$D:$F,AJ$1,FALSE)</f>
        <v>WordPress</v>
      </c>
    </row>
    <row r="1679" spans="1:36" ht="16" x14ac:dyDescent="0.2">
      <c r="A1679" s="8" t="str">
        <f t="shared" si="26"/>
        <v>Richard Wang Trupanion - Medical insurance for your pet</v>
      </c>
      <c r="B1679" s="8" t="s">
        <v>785</v>
      </c>
      <c r="C1679" s="8" t="s">
        <v>1948</v>
      </c>
      <c r="D1679" s="8" t="s">
        <v>1950</v>
      </c>
      <c r="E1679" s="8" t="s">
        <v>1951</v>
      </c>
      <c r="F1679" s="8" t="s">
        <v>1952</v>
      </c>
      <c r="G1679" s="12" t="s">
        <v>1953</v>
      </c>
      <c r="H1679" s="22" t="str">
        <f>VLOOKUP($G1679,Temp!$A:$C,H$1,FALSE)</f>
        <v>trupanion.com</v>
      </c>
      <c r="I1679" s="22" t="e">
        <f>VLOOKUP($G1679,Temp!$A:$C,I$1,FALSE)</f>
        <v>#VALUE!</v>
      </c>
      <c r="J1679" s="22" t="e">
        <f>VLOOKUP($G1679,Temp!$A:$C,J$1,FALSE)</f>
        <v>#VALUE!</v>
      </c>
      <c r="K1679" s="22" t="e">
        <f>VLOOKUP($G1679,Temp!$A:$C,K$1,FALSE)</f>
        <v>#VALUE!</v>
      </c>
      <c r="L1679" s="22" t="e">
        <f>VLOOKUP($G1679,Temp!$A:$C,L$1,FALSE)</f>
        <v>#VALUE!</v>
      </c>
      <c r="M1679" s="22" t="e">
        <f>VLOOKUP($G1679,Temp!$A:$C,M$1,FALSE)</f>
        <v>#VALUE!</v>
      </c>
      <c r="N1679" s="22" t="e">
        <f>VLOOKUP($G1679,Temp!$A:$C,N$1,FALSE)</f>
        <v>#VALUE!</v>
      </c>
      <c r="O1679" s="22" t="e">
        <f>VLOOKUP($G1679,Temp!$A:$C,O$1,FALSE)</f>
        <v>#VALUE!</v>
      </c>
      <c r="P1679" s="22" t="e">
        <f>VLOOKUP($G1679,Temp!$A:$C,P$1,FALSE)</f>
        <v>#VALUE!</v>
      </c>
      <c r="Q1679" s="22" t="e">
        <f>VLOOKUP($G1679,Temp!$A:$C,Q$1,FALSE)</f>
        <v>#VALUE!</v>
      </c>
      <c r="R1679" s="22" t="e">
        <f>VLOOKUP($G1679,Temp!$A:$C,R$1,FALSE)</f>
        <v>#VALUE!</v>
      </c>
      <c r="S1679" s="22" t="e">
        <f>VLOOKUP($G1679,Temp!$A:$C,S$1,FALSE)</f>
        <v>#VALUE!</v>
      </c>
      <c r="T1679" s="22" t="e">
        <f>VLOOKUP($G1679,Temp!$A:$C,T$1,FALSE)</f>
        <v>#VALUE!</v>
      </c>
      <c r="U1679" s="22" t="e">
        <f>VLOOKUP($G1679,Temp!$A:$C,U$1,FALSE)</f>
        <v>#VALUE!</v>
      </c>
      <c r="V1679" s="22" t="e">
        <f>VLOOKUP($G1679,Temp!$A:$C,V$1,FALSE)</f>
        <v>#VALUE!</v>
      </c>
      <c r="W1679" s="22" t="e">
        <f>VLOOKUP($G1679,Temp!$A:$C,W$1,FALSE)</f>
        <v>#VALUE!</v>
      </c>
      <c r="X1679" s="22" t="e">
        <f>VLOOKUP($G1679,Temp!$A:$C,X$1,FALSE)</f>
        <v>#VALUE!</v>
      </c>
      <c r="Y1679" s="22">
        <f>VLOOKUP($G1679,Temp!$A:$C,Y$1,FALSE)</f>
        <v>210000</v>
      </c>
      <c r="Z1679" s="22">
        <f>VLOOKUP($G1679,Temp!$A:$C,Z$1,FALSE)</f>
        <v>6300</v>
      </c>
      <c r="AA1679" s="22" t="e">
        <f>VLOOKUP($A1679,Searches!$A:$H,AA$1,FALSE)</f>
        <v>#N/A</v>
      </c>
      <c r="AB1679" s="22" t="e">
        <f>VLOOKUP($A1679,Searches!$A:$H,AB$1,FALSE)</f>
        <v>#N/A</v>
      </c>
      <c r="AC1679" s="22" t="e">
        <f>VLOOKUP($A1679,Searches!$A:$H,AC$1,FALSE)</f>
        <v>#N/A</v>
      </c>
      <c r="AD1679" s="22" t="e">
        <f>VLOOKUP($A1679,Searches!$A:$H,AD$1,FALSE)</f>
        <v>#N/A</v>
      </c>
      <c r="AE1679" s="22" t="e">
        <f>VLOOKUP($A1679,Searches!$A:$H,AE$1,FALSE)</f>
        <v>#N/A</v>
      </c>
      <c r="AF1679" s="22" t="e">
        <f>VLOOKUP($A1679,Searches!$A:$H,AF$1,FALSE)</f>
        <v>#N/A</v>
      </c>
      <c r="AG1679" s="22" t="e">
        <f>VLOOKUP($A1679,Searches!$A:$H,AG$1,FALSE)</f>
        <v>#N/A</v>
      </c>
      <c r="AH1679" s="22" t="str">
        <f>VLOOKUP($G1679,Temp!$D:$F,AH$1,FALSE)</f>
        <v>trupanion.com</v>
      </c>
      <c r="AI1679" s="22" t="str">
        <f>VLOOKUP($G1679,Temp!$D:$F,AI$1,FALSE)</f>
        <v>Marketo</v>
      </c>
      <c r="AJ1679" s="22" t="str">
        <f>VLOOKUP($G1679,Temp!$D:$F,AJ$1,FALSE)</f>
        <v>WordPress</v>
      </c>
    </row>
    <row r="1680" spans="1:36" ht="16" x14ac:dyDescent="0.2">
      <c r="A1680" s="8" t="str">
        <f t="shared" si="26"/>
        <v>Brian Silverman Spoken Communications</v>
      </c>
      <c r="B1680" s="8" t="s">
        <v>960</v>
      </c>
      <c r="C1680" s="8" t="s">
        <v>9463</v>
      </c>
      <c r="D1680" s="8" t="s">
        <v>304</v>
      </c>
      <c r="E1680" s="8" t="s">
        <v>9464</v>
      </c>
      <c r="F1680" s="8" t="s">
        <v>3975</v>
      </c>
      <c r="G1680" s="12" t="s">
        <v>3691</v>
      </c>
      <c r="H1680" s="22" t="str">
        <f>VLOOKUP($G1680,Temp!$A:$C,H$1,FALSE)</f>
        <v>spoken.com</v>
      </c>
      <c r="I1680" s="22" t="e">
        <f>VLOOKUP($G1680,Temp!$A:$C,I$1,FALSE)</f>
        <v>#VALUE!</v>
      </c>
      <c r="J1680" s="22" t="e">
        <f>VLOOKUP($G1680,Temp!$A:$C,J$1,FALSE)</f>
        <v>#VALUE!</v>
      </c>
      <c r="K1680" s="22" t="e">
        <f>VLOOKUP($G1680,Temp!$A:$C,K$1,FALSE)</f>
        <v>#VALUE!</v>
      </c>
      <c r="L1680" s="22" t="e">
        <f>VLOOKUP($G1680,Temp!$A:$C,L$1,FALSE)</f>
        <v>#VALUE!</v>
      </c>
      <c r="M1680" s="22" t="e">
        <f>VLOOKUP($G1680,Temp!$A:$C,M$1,FALSE)</f>
        <v>#VALUE!</v>
      </c>
      <c r="N1680" s="22" t="e">
        <f>VLOOKUP($G1680,Temp!$A:$C,N$1,FALSE)</f>
        <v>#VALUE!</v>
      </c>
      <c r="O1680" s="22" t="e">
        <f>VLOOKUP($G1680,Temp!$A:$C,O$1,FALSE)</f>
        <v>#VALUE!</v>
      </c>
      <c r="P1680" s="22" t="e">
        <f>VLOOKUP($G1680,Temp!$A:$C,P$1,FALSE)</f>
        <v>#VALUE!</v>
      </c>
      <c r="Q1680" s="22" t="e">
        <f>VLOOKUP($G1680,Temp!$A:$C,Q$1,FALSE)</f>
        <v>#VALUE!</v>
      </c>
      <c r="R1680" s="22" t="e">
        <f>VLOOKUP($G1680,Temp!$A:$C,R$1,FALSE)</f>
        <v>#VALUE!</v>
      </c>
      <c r="S1680" s="22" t="e">
        <f>VLOOKUP($G1680,Temp!$A:$C,S$1,FALSE)</f>
        <v>#VALUE!</v>
      </c>
      <c r="T1680" s="22" t="e">
        <f>VLOOKUP($G1680,Temp!$A:$C,T$1,FALSE)</f>
        <v>#VALUE!</v>
      </c>
      <c r="U1680" s="22" t="e">
        <f>VLOOKUP($G1680,Temp!$A:$C,U$1,FALSE)</f>
        <v>#VALUE!</v>
      </c>
      <c r="V1680" s="22" t="e">
        <f>VLOOKUP($G1680,Temp!$A:$C,V$1,FALSE)</f>
        <v>#VALUE!</v>
      </c>
      <c r="W1680" s="22" t="e">
        <f>VLOOKUP($G1680,Temp!$A:$C,W$1,FALSE)</f>
        <v>#VALUE!</v>
      </c>
      <c r="X1680" s="22" t="e">
        <f>VLOOKUP($G1680,Temp!$A:$C,X$1,FALSE)</f>
        <v>#VALUE!</v>
      </c>
      <c r="Y1680" s="22">
        <f>VLOOKUP($G1680,Temp!$A:$C,Y$1,FALSE)</f>
        <v>218</v>
      </c>
      <c r="Z1680" s="22">
        <f>VLOOKUP($G1680,Temp!$A:$C,Z$1,FALSE)</f>
        <v>2</v>
      </c>
      <c r="AA1680" s="22" t="str">
        <f>VLOOKUP($A1680,Searches!$A:$H,AA$1,FALSE)</f>
        <v>Brian Silverman</v>
      </c>
      <c r="AB1680" s="22" t="str">
        <f>VLOOKUP($A1680,Searches!$A:$H,AB$1,FALSE)</f>
        <v>Spoken Communications</v>
      </c>
      <c r="AC1680" s="22" t="str">
        <f>VLOOKUP($A1680,Searches!$A:$H,AC$1,FALSE)</f>
        <v>Chief Revenue Officer</v>
      </c>
      <c r="AD1680" s="22" t="str">
        <f>VLOOKUP($A1680,Searches!$A:$H,AD$1,FALSE)</f>
        <v>2nd</v>
      </c>
      <c r="AE1680" s="22" t="str">
        <f>VLOOKUP($A1680,Searches!$A:$H,AE$1,FALSE)</f>
        <v>Open link</v>
      </c>
      <c r="AF1680" s="22" t="str">
        <f>VLOOKUP($A1680,Searches!$A:$H,AF$1,FALSE)</f>
        <v>San Francisco Bay Area</v>
      </c>
      <c r="AG1680" s="22" t="str">
        <f>VLOOKUP($A1680,Searches!$A:$H,AG$1,FALSE)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80" s="22" t="e">
        <f>VLOOKUP($G1680,Temp!$D:$F,AH$1,FALSE)</f>
        <v>#N/A</v>
      </c>
      <c r="AI1680" s="22" t="e">
        <f>VLOOKUP($G1680,Temp!$D:$F,AI$1,FALSE)</f>
        <v>#N/A</v>
      </c>
      <c r="AJ1680" s="22" t="e">
        <f>VLOOKUP($G1680,Temp!$D:$F,AJ$1,FALSE)</f>
        <v>#N/A</v>
      </c>
    </row>
    <row r="1681" spans="1:36" ht="16" x14ac:dyDescent="0.2">
      <c r="A1681" s="8" t="str">
        <f t="shared" si="26"/>
        <v>Mark Floisand Coveo</v>
      </c>
      <c r="B1681" s="8" t="s">
        <v>476</v>
      </c>
      <c r="C1681" s="8" t="s">
        <v>477</v>
      </c>
      <c r="D1681" s="8" t="s">
        <v>42</v>
      </c>
      <c r="E1681" s="8" t="s">
        <v>478</v>
      </c>
      <c r="F1681" s="8" t="s">
        <v>479</v>
      </c>
      <c r="G1681" s="12" t="s">
        <v>480</v>
      </c>
      <c r="H1681" s="22" t="str">
        <f>VLOOKUP($G1681,Temp!$A:$C,H$1,FALSE)</f>
        <v>coveo.com</v>
      </c>
      <c r="I1681" s="22" t="e">
        <f>VLOOKUP($G1681,Temp!$A:$C,I$1,FALSE)</f>
        <v>#VALUE!</v>
      </c>
      <c r="J1681" s="22" t="e">
        <f>VLOOKUP($G1681,Temp!$A:$C,J$1,FALSE)</f>
        <v>#VALUE!</v>
      </c>
      <c r="K1681" s="22" t="e">
        <f>VLOOKUP($G1681,Temp!$A:$C,K$1,FALSE)</f>
        <v>#VALUE!</v>
      </c>
      <c r="L1681" s="22" t="e">
        <f>VLOOKUP($G1681,Temp!$A:$C,L$1,FALSE)</f>
        <v>#VALUE!</v>
      </c>
      <c r="M1681" s="22" t="e">
        <f>VLOOKUP($G1681,Temp!$A:$C,M$1,FALSE)</f>
        <v>#VALUE!</v>
      </c>
      <c r="N1681" s="22" t="e">
        <f>VLOOKUP($G1681,Temp!$A:$C,N$1,FALSE)</f>
        <v>#VALUE!</v>
      </c>
      <c r="O1681" s="22" t="e">
        <f>VLOOKUP($G1681,Temp!$A:$C,O$1,FALSE)</f>
        <v>#VALUE!</v>
      </c>
      <c r="P1681" s="22" t="e">
        <f>VLOOKUP($G1681,Temp!$A:$C,P$1,FALSE)</f>
        <v>#VALUE!</v>
      </c>
      <c r="Q1681" s="22" t="e">
        <f>VLOOKUP($G1681,Temp!$A:$C,Q$1,FALSE)</f>
        <v>#VALUE!</v>
      </c>
      <c r="R1681" s="22" t="e">
        <f>VLOOKUP($G1681,Temp!$A:$C,R$1,FALSE)</f>
        <v>#VALUE!</v>
      </c>
      <c r="S1681" s="22" t="e">
        <f>VLOOKUP($G1681,Temp!$A:$C,S$1,FALSE)</f>
        <v>#VALUE!</v>
      </c>
      <c r="T1681" s="22" t="e">
        <f>VLOOKUP($G1681,Temp!$A:$C,T$1,FALSE)</f>
        <v>#VALUE!</v>
      </c>
      <c r="U1681" s="22" t="e">
        <f>VLOOKUP($G1681,Temp!$A:$C,U$1,FALSE)</f>
        <v>#VALUE!</v>
      </c>
      <c r="V1681" s="22" t="e">
        <f>VLOOKUP($G1681,Temp!$A:$C,V$1,FALSE)</f>
        <v>#VALUE!</v>
      </c>
      <c r="W1681" s="22" t="e">
        <f>VLOOKUP($G1681,Temp!$A:$C,W$1,FALSE)</f>
        <v>#VALUE!</v>
      </c>
      <c r="X1681" s="22" t="e">
        <f>VLOOKUP($G1681,Temp!$A:$C,X$1,FALSE)</f>
        <v>#VALUE!</v>
      </c>
      <c r="Y1681" s="22">
        <f>VLOOKUP($G1681,Temp!$A:$C,Y$1,FALSE)</f>
        <v>11400</v>
      </c>
      <c r="Z1681" s="22">
        <f>VLOOKUP($G1681,Temp!$A:$C,Z$1,FALSE)</f>
        <v>2900</v>
      </c>
      <c r="AA1681" s="22" t="str">
        <f>VLOOKUP($A1681,Searches!$A:$H,AA$1,FALSE)</f>
        <v>Mark Floisand</v>
      </c>
      <c r="AB1681" s="22" t="str">
        <f>VLOOKUP($A1681,Searches!$A:$H,AB$1,FALSE)</f>
        <v>Coveo</v>
      </c>
      <c r="AC1681" s="22" t="str">
        <f>VLOOKUP($A1681,Searches!$A:$H,AC$1,FALSE)</f>
        <v>Chief Marketing Officer</v>
      </c>
      <c r="AD1681" s="22" t="str">
        <f>VLOOKUP($A1681,Searches!$A:$H,AD$1,FALSE)</f>
        <v>2nd</v>
      </c>
      <c r="AE1681" s="22" t="str">
        <f>VLOOKUP($A1681,Searches!$A:$H,AE$1,FALSE)</f>
        <v/>
      </c>
      <c r="AF1681" s="22" t="str">
        <f>VLOOKUP($A1681,Searches!$A:$H,AF$1,FALSE)</f>
        <v>San Francisco Bay Area</v>
      </c>
      <c r="AG1681" s="22" t="str">
        <f>VLOOKUP($A1681,Searches!$A:$H,AG$1,FALSE)</f>
        <v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v>
      </c>
      <c r="AH1681" s="22" t="str">
        <f>VLOOKUP($G1681,Temp!$D:$F,AH$1,FALSE)</f>
        <v>coveo.com</v>
      </c>
      <c r="AI1681" s="22" t="str">
        <f>VLOOKUP($G1681,Temp!$D:$F,AI$1,FALSE)</f>
        <v>Marketo</v>
      </c>
      <c r="AJ1681" s="22" t="str">
        <f>VLOOKUP($G1681,Temp!$D:$F,AJ$1,FALSE)</f>
        <v>WordPress</v>
      </c>
    </row>
    <row r="1682" spans="1:36" ht="16" x14ac:dyDescent="0.2">
      <c r="A1682" s="8" t="str">
        <f t="shared" si="26"/>
        <v>Brad Wilson LendingTree</v>
      </c>
      <c r="B1682" s="8" t="s">
        <v>1058</v>
      </c>
      <c r="C1682" s="8" t="s">
        <v>646</v>
      </c>
      <c r="D1682" s="8" t="s">
        <v>42</v>
      </c>
      <c r="E1682" s="8" t="s">
        <v>1757</v>
      </c>
      <c r="F1682" s="8" t="s">
        <v>1758</v>
      </c>
      <c r="G1682" s="12" t="s">
        <v>1608</v>
      </c>
      <c r="H1682" s="22" t="str">
        <f>VLOOKUP($G1682,Temp!$A:$C,H$1,FALSE)</f>
        <v>lendingtree.com</v>
      </c>
      <c r="I1682" s="22" t="e">
        <f>VLOOKUP($G1682,Temp!$A:$C,I$1,FALSE)</f>
        <v>#VALUE!</v>
      </c>
      <c r="J1682" s="22" t="e">
        <f>VLOOKUP($G1682,Temp!$A:$C,J$1,FALSE)</f>
        <v>#VALUE!</v>
      </c>
      <c r="K1682" s="22" t="e">
        <f>VLOOKUP($G1682,Temp!$A:$C,K$1,FALSE)</f>
        <v>#VALUE!</v>
      </c>
      <c r="L1682" s="22" t="e">
        <f>VLOOKUP($G1682,Temp!$A:$C,L$1,FALSE)</f>
        <v>#VALUE!</v>
      </c>
      <c r="M1682" s="22" t="e">
        <f>VLOOKUP($G1682,Temp!$A:$C,M$1,FALSE)</f>
        <v>#VALUE!</v>
      </c>
      <c r="N1682" s="22" t="e">
        <f>VLOOKUP($G1682,Temp!$A:$C,N$1,FALSE)</f>
        <v>#VALUE!</v>
      </c>
      <c r="O1682" s="22" t="e">
        <f>VLOOKUP($G1682,Temp!$A:$C,O$1,FALSE)</f>
        <v>#VALUE!</v>
      </c>
      <c r="P1682" s="22" t="e">
        <f>VLOOKUP($G1682,Temp!$A:$C,P$1,FALSE)</f>
        <v>#VALUE!</v>
      </c>
      <c r="Q1682" s="22" t="e">
        <f>VLOOKUP($G1682,Temp!$A:$C,Q$1,FALSE)</f>
        <v>#VALUE!</v>
      </c>
      <c r="R1682" s="22" t="e">
        <f>VLOOKUP($G1682,Temp!$A:$C,R$1,FALSE)</f>
        <v>#VALUE!</v>
      </c>
      <c r="S1682" s="22" t="e">
        <f>VLOOKUP($G1682,Temp!$A:$C,S$1,FALSE)</f>
        <v>#VALUE!</v>
      </c>
      <c r="T1682" s="22" t="e">
        <f>VLOOKUP($G1682,Temp!$A:$C,T$1,FALSE)</f>
        <v>#VALUE!</v>
      </c>
      <c r="U1682" s="22" t="e">
        <f>VLOOKUP($G1682,Temp!$A:$C,U$1,FALSE)</f>
        <v>#VALUE!</v>
      </c>
      <c r="V1682" s="22" t="e">
        <f>VLOOKUP($G1682,Temp!$A:$C,V$1,FALSE)</f>
        <v>#VALUE!</v>
      </c>
      <c r="W1682" s="22" t="e">
        <f>VLOOKUP($G1682,Temp!$A:$C,W$1,FALSE)</f>
        <v>#VALUE!</v>
      </c>
      <c r="X1682" s="22" t="e">
        <f>VLOOKUP($G1682,Temp!$A:$C,X$1,FALSE)</f>
        <v>#VALUE!</v>
      </c>
      <c r="Y1682" s="22">
        <f>VLOOKUP($G1682,Temp!$A:$C,Y$1,FALSE)</f>
        <v>3800000</v>
      </c>
      <c r="Z1682" s="22">
        <f>VLOOKUP($G1682,Temp!$A:$C,Z$1,FALSE)</f>
        <v>2100000</v>
      </c>
      <c r="AA1682" s="22" t="str">
        <f>VLOOKUP($A1682,Searches!$A:$H,AA$1,FALSE)</f>
        <v>Brad Wilson</v>
      </c>
      <c r="AB1682" s="22" t="str">
        <f>VLOOKUP($A1682,Searches!$A:$H,AB$1,FALSE)</f>
        <v>LendingTree</v>
      </c>
      <c r="AC1682" s="22" t="str">
        <f>VLOOKUP($A1682,Searches!$A:$H,AC$1,FALSE)</f>
        <v>Chief Marketing Officer</v>
      </c>
      <c r="AD1682" s="22" t="str">
        <f>VLOOKUP($A1682,Searches!$A:$H,AD$1,FALSE)</f>
        <v>2nd</v>
      </c>
      <c r="AE1682" s="22" t="str">
        <f>VLOOKUP($A1682,Searches!$A:$H,AE$1,FALSE)</f>
        <v/>
      </c>
      <c r="AF1682" s="22" t="str">
        <f>VLOOKUP($A1682,Searches!$A:$H,AF$1,FALSE)</f>
        <v>Charlotte, North Carolina Area</v>
      </c>
      <c r="AG1682" s="22" t="str">
        <f>VLOOKUP($A1682,Searches!$A:$H,AG$1,FALSE)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1682" s="22" t="str">
        <f>VLOOKUP($G1682,Temp!$D:$F,AH$1,FALSE)</f>
        <v>lendingtree.com</v>
      </c>
      <c r="AI1682" s="22">
        <f>VLOOKUP($G1682,Temp!$D:$F,AI$1,FALSE)</f>
        <v>0</v>
      </c>
      <c r="AJ1682" s="22" t="str">
        <f>VLOOKUP($G1682,Temp!$D:$F,AJ$1,FALSE)</f>
        <v>WordPress</v>
      </c>
    </row>
    <row r="1683" spans="1:36" ht="16" x14ac:dyDescent="0.2">
      <c r="A1683" s="8" t="str">
        <f t="shared" si="26"/>
        <v>Colleen Jansen ChargePoint</v>
      </c>
      <c r="B1683" s="8" t="s">
        <v>2540</v>
      </c>
      <c r="C1683" s="8" t="s">
        <v>2541</v>
      </c>
      <c r="D1683" s="8" t="s">
        <v>42</v>
      </c>
      <c r="E1683" s="8" t="s">
        <v>2542</v>
      </c>
      <c r="F1683" s="8" t="s">
        <v>2543</v>
      </c>
      <c r="G1683" s="12" t="s">
        <v>2544</v>
      </c>
      <c r="H1683" s="22" t="str">
        <f>VLOOKUP($G1683,Temp!$A:$C,H$1,FALSE)</f>
        <v>chargepoint.com</v>
      </c>
      <c r="I1683" s="22" t="e">
        <f>VLOOKUP($G1683,Temp!$A:$C,I$1,FALSE)</f>
        <v>#VALUE!</v>
      </c>
      <c r="J1683" s="22" t="e">
        <f>VLOOKUP($G1683,Temp!$A:$C,J$1,FALSE)</f>
        <v>#VALUE!</v>
      </c>
      <c r="K1683" s="22" t="e">
        <f>VLOOKUP($G1683,Temp!$A:$C,K$1,FALSE)</f>
        <v>#VALUE!</v>
      </c>
      <c r="L1683" s="22" t="e">
        <f>VLOOKUP($G1683,Temp!$A:$C,L$1,FALSE)</f>
        <v>#VALUE!</v>
      </c>
      <c r="M1683" s="22" t="e">
        <f>VLOOKUP($G1683,Temp!$A:$C,M$1,FALSE)</f>
        <v>#VALUE!</v>
      </c>
      <c r="N1683" s="22" t="e">
        <f>VLOOKUP($G1683,Temp!$A:$C,N$1,FALSE)</f>
        <v>#VALUE!</v>
      </c>
      <c r="O1683" s="22" t="e">
        <f>VLOOKUP($G1683,Temp!$A:$C,O$1,FALSE)</f>
        <v>#VALUE!</v>
      </c>
      <c r="P1683" s="22" t="e">
        <f>VLOOKUP($G1683,Temp!$A:$C,P$1,FALSE)</f>
        <v>#VALUE!</v>
      </c>
      <c r="Q1683" s="22" t="e">
        <f>VLOOKUP($G1683,Temp!$A:$C,Q$1,FALSE)</f>
        <v>#VALUE!</v>
      </c>
      <c r="R1683" s="22" t="e">
        <f>VLOOKUP($G1683,Temp!$A:$C,R$1,FALSE)</f>
        <v>#VALUE!</v>
      </c>
      <c r="S1683" s="22" t="e">
        <f>VLOOKUP($G1683,Temp!$A:$C,S$1,FALSE)</f>
        <v>#VALUE!</v>
      </c>
      <c r="T1683" s="22" t="e">
        <f>VLOOKUP($G1683,Temp!$A:$C,T$1,FALSE)</f>
        <v>#VALUE!</v>
      </c>
      <c r="U1683" s="22" t="e">
        <f>VLOOKUP($G1683,Temp!$A:$C,U$1,FALSE)</f>
        <v>#VALUE!</v>
      </c>
      <c r="V1683" s="22" t="e">
        <f>VLOOKUP($G1683,Temp!$A:$C,V$1,FALSE)</f>
        <v>#VALUE!</v>
      </c>
      <c r="W1683" s="22" t="e">
        <f>VLOOKUP($G1683,Temp!$A:$C,W$1,FALSE)</f>
        <v>#VALUE!</v>
      </c>
      <c r="X1683" s="22" t="e">
        <f>VLOOKUP($G1683,Temp!$A:$C,X$1,FALSE)</f>
        <v>#VALUE!</v>
      </c>
      <c r="Y1683" s="22">
        <f>VLOOKUP($G1683,Temp!$A:$C,Y$1,FALSE)</f>
        <v>32600</v>
      </c>
      <c r="Z1683" s="22">
        <f>VLOOKUP($G1683,Temp!$A:$C,Z$1,FALSE)</f>
        <v>1900</v>
      </c>
      <c r="AA1683" s="22" t="e">
        <f>VLOOKUP($A1683,Searches!$A:$H,AA$1,FALSE)</f>
        <v>#N/A</v>
      </c>
      <c r="AB1683" s="22" t="e">
        <f>VLOOKUP($A1683,Searches!$A:$H,AB$1,FALSE)</f>
        <v>#N/A</v>
      </c>
      <c r="AC1683" s="22" t="e">
        <f>VLOOKUP($A1683,Searches!$A:$H,AC$1,FALSE)</f>
        <v>#N/A</v>
      </c>
      <c r="AD1683" s="22" t="e">
        <f>VLOOKUP($A1683,Searches!$A:$H,AD$1,FALSE)</f>
        <v>#N/A</v>
      </c>
      <c r="AE1683" s="22" t="e">
        <f>VLOOKUP($A1683,Searches!$A:$H,AE$1,FALSE)</f>
        <v>#N/A</v>
      </c>
      <c r="AF1683" s="22" t="e">
        <f>VLOOKUP($A1683,Searches!$A:$H,AF$1,FALSE)</f>
        <v>#N/A</v>
      </c>
      <c r="AG1683" s="22" t="e">
        <f>VLOOKUP($A1683,Searches!$A:$H,AG$1,FALSE)</f>
        <v>#N/A</v>
      </c>
      <c r="AH1683" s="22" t="str">
        <f>VLOOKUP($G1683,Temp!$D:$F,AH$1,FALSE)</f>
        <v>chargepoint.com</v>
      </c>
      <c r="AI1683" s="22" t="str">
        <f>VLOOKUP($G1683,Temp!$D:$F,AI$1,FALSE)</f>
        <v>Marketo</v>
      </c>
      <c r="AJ1683" s="22" t="str">
        <f>VLOOKUP($G1683,Temp!$D:$F,AJ$1,FALSE)</f>
        <v>Drupal</v>
      </c>
    </row>
    <row r="1684" spans="1:36" ht="16" x14ac:dyDescent="0.2">
      <c r="A1684" s="8" t="str">
        <f t="shared" si="26"/>
        <v>Brad Wilson LendingTree</v>
      </c>
      <c r="B1684" s="8" t="s">
        <v>1058</v>
      </c>
      <c r="C1684" s="8" t="s">
        <v>646</v>
      </c>
      <c r="D1684" s="8" t="s">
        <v>42</v>
      </c>
      <c r="E1684" s="8" t="s">
        <v>1757</v>
      </c>
      <c r="F1684" s="8" t="s">
        <v>1758</v>
      </c>
      <c r="G1684" s="12" t="s">
        <v>1608</v>
      </c>
      <c r="H1684" s="22" t="str">
        <f>VLOOKUP($G1684,Temp!$A:$C,H$1,FALSE)</f>
        <v>lendingtree.com</v>
      </c>
      <c r="I1684" s="22" t="e">
        <f>VLOOKUP($G1684,Temp!$A:$C,I$1,FALSE)</f>
        <v>#VALUE!</v>
      </c>
      <c r="J1684" s="22" t="e">
        <f>VLOOKUP($G1684,Temp!$A:$C,J$1,FALSE)</f>
        <v>#VALUE!</v>
      </c>
      <c r="K1684" s="22" t="e">
        <f>VLOOKUP($G1684,Temp!$A:$C,K$1,FALSE)</f>
        <v>#VALUE!</v>
      </c>
      <c r="L1684" s="22" t="e">
        <f>VLOOKUP($G1684,Temp!$A:$C,L$1,FALSE)</f>
        <v>#VALUE!</v>
      </c>
      <c r="M1684" s="22" t="e">
        <f>VLOOKUP($G1684,Temp!$A:$C,M$1,FALSE)</f>
        <v>#VALUE!</v>
      </c>
      <c r="N1684" s="22" t="e">
        <f>VLOOKUP($G1684,Temp!$A:$C,N$1,FALSE)</f>
        <v>#VALUE!</v>
      </c>
      <c r="O1684" s="22" t="e">
        <f>VLOOKUP($G1684,Temp!$A:$C,O$1,FALSE)</f>
        <v>#VALUE!</v>
      </c>
      <c r="P1684" s="22" t="e">
        <f>VLOOKUP($G1684,Temp!$A:$C,P$1,FALSE)</f>
        <v>#VALUE!</v>
      </c>
      <c r="Q1684" s="22" t="e">
        <f>VLOOKUP($G1684,Temp!$A:$C,Q$1,FALSE)</f>
        <v>#VALUE!</v>
      </c>
      <c r="R1684" s="22" t="e">
        <f>VLOOKUP($G1684,Temp!$A:$C,R$1,FALSE)</f>
        <v>#VALUE!</v>
      </c>
      <c r="S1684" s="22" t="e">
        <f>VLOOKUP($G1684,Temp!$A:$C,S$1,FALSE)</f>
        <v>#VALUE!</v>
      </c>
      <c r="T1684" s="22" t="e">
        <f>VLOOKUP($G1684,Temp!$A:$C,T$1,FALSE)</f>
        <v>#VALUE!</v>
      </c>
      <c r="U1684" s="22" t="e">
        <f>VLOOKUP($G1684,Temp!$A:$C,U$1,FALSE)</f>
        <v>#VALUE!</v>
      </c>
      <c r="V1684" s="22" t="e">
        <f>VLOOKUP($G1684,Temp!$A:$C,V$1,FALSE)</f>
        <v>#VALUE!</v>
      </c>
      <c r="W1684" s="22" t="e">
        <f>VLOOKUP($G1684,Temp!$A:$C,W$1,FALSE)</f>
        <v>#VALUE!</v>
      </c>
      <c r="X1684" s="22" t="e">
        <f>VLOOKUP($G1684,Temp!$A:$C,X$1,FALSE)</f>
        <v>#VALUE!</v>
      </c>
      <c r="Y1684" s="22">
        <f>VLOOKUP($G1684,Temp!$A:$C,Y$1,FALSE)</f>
        <v>3800000</v>
      </c>
      <c r="Z1684" s="22">
        <f>VLOOKUP($G1684,Temp!$A:$C,Z$1,FALSE)</f>
        <v>2100000</v>
      </c>
      <c r="AA1684" s="22" t="str">
        <f>VLOOKUP($A1684,Searches!$A:$H,AA$1,FALSE)</f>
        <v>Brad Wilson</v>
      </c>
      <c r="AB1684" s="22" t="str">
        <f>VLOOKUP($A1684,Searches!$A:$H,AB$1,FALSE)</f>
        <v>LendingTree</v>
      </c>
      <c r="AC1684" s="22" t="str">
        <f>VLOOKUP($A1684,Searches!$A:$H,AC$1,FALSE)</f>
        <v>Chief Marketing Officer</v>
      </c>
      <c r="AD1684" s="22" t="str">
        <f>VLOOKUP($A1684,Searches!$A:$H,AD$1,FALSE)</f>
        <v>2nd</v>
      </c>
      <c r="AE1684" s="22" t="str">
        <f>VLOOKUP($A1684,Searches!$A:$H,AE$1,FALSE)</f>
        <v/>
      </c>
      <c r="AF1684" s="22" t="str">
        <f>VLOOKUP($A1684,Searches!$A:$H,AF$1,FALSE)</f>
        <v>Charlotte, North Carolina Area</v>
      </c>
      <c r="AG1684" s="22" t="str">
        <f>VLOOKUP($A1684,Searches!$A:$H,AG$1,FALSE)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1684" s="22" t="str">
        <f>VLOOKUP($G1684,Temp!$D:$F,AH$1,FALSE)</f>
        <v>lendingtree.com</v>
      </c>
      <c r="AI1684" s="22">
        <f>VLOOKUP($G1684,Temp!$D:$F,AI$1,FALSE)</f>
        <v>0</v>
      </c>
      <c r="AJ1684" s="22" t="str">
        <f>VLOOKUP($G1684,Temp!$D:$F,AJ$1,FALSE)</f>
        <v>WordPress</v>
      </c>
    </row>
    <row r="1685" spans="1:36" ht="16" x14ac:dyDescent="0.2">
      <c r="A1685" s="8" t="str">
        <f t="shared" si="26"/>
        <v>Colleen Jansen ChargePoint</v>
      </c>
      <c r="B1685" s="8" t="s">
        <v>2540</v>
      </c>
      <c r="C1685" s="8" t="s">
        <v>2541</v>
      </c>
      <c r="D1685" s="8" t="s">
        <v>42</v>
      </c>
      <c r="E1685" s="8" t="s">
        <v>2542</v>
      </c>
      <c r="F1685" s="8" t="s">
        <v>2543</v>
      </c>
      <c r="G1685" s="12" t="s">
        <v>2544</v>
      </c>
      <c r="H1685" s="22" t="str">
        <f>VLOOKUP($G1685,Temp!$A:$C,H$1,FALSE)</f>
        <v>chargepoint.com</v>
      </c>
      <c r="I1685" s="22" t="e">
        <f>VLOOKUP($G1685,Temp!$A:$C,I$1,FALSE)</f>
        <v>#VALUE!</v>
      </c>
      <c r="J1685" s="22" t="e">
        <f>VLOOKUP($G1685,Temp!$A:$C,J$1,FALSE)</f>
        <v>#VALUE!</v>
      </c>
      <c r="K1685" s="22" t="e">
        <f>VLOOKUP($G1685,Temp!$A:$C,K$1,FALSE)</f>
        <v>#VALUE!</v>
      </c>
      <c r="L1685" s="22" t="e">
        <f>VLOOKUP($G1685,Temp!$A:$C,L$1,FALSE)</f>
        <v>#VALUE!</v>
      </c>
      <c r="M1685" s="22" t="e">
        <f>VLOOKUP($G1685,Temp!$A:$C,M$1,FALSE)</f>
        <v>#VALUE!</v>
      </c>
      <c r="N1685" s="22" t="e">
        <f>VLOOKUP($G1685,Temp!$A:$C,N$1,FALSE)</f>
        <v>#VALUE!</v>
      </c>
      <c r="O1685" s="22" t="e">
        <f>VLOOKUP($G1685,Temp!$A:$C,O$1,FALSE)</f>
        <v>#VALUE!</v>
      </c>
      <c r="P1685" s="22" t="e">
        <f>VLOOKUP($G1685,Temp!$A:$C,P$1,FALSE)</f>
        <v>#VALUE!</v>
      </c>
      <c r="Q1685" s="22" t="e">
        <f>VLOOKUP($G1685,Temp!$A:$C,Q$1,FALSE)</f>
        <v>#VALUE!</v>
      </c>
      <c r="R1685" s="22" t="e">
        <f>VLOOKUP($G1685,Temp!$A:$C,R$1,FALSE)</f>
        <v>#VALUE!</v>
      </c>
      <c r="S1685" s="22" t="e">
        <f>VLOOKUP($G1685,Temp!$A:$C,S$1,FALSE)</f>
        <v>#VALUE!</v>
      </c>
      <c r="T1685" s="22" t="e">
        <f>VLOOKUP($G1685,Temp!$A:$C,T$1,FALSE)</f>
        <v>#VALUE!</v>
      </c>
      <c r="U1685" s="22" t="e">
        <f>VLOOKUP($G1685,Temp!$A:$C,U$1,FALSE)</f>
        <v>#VALUE!</v>
      </c>
      <c r="V1685" s="22" t="e">
        <f>VLOOKUP($G1685,Temp!$A:$C,V$1,FALSE)</f>
        <v>#VALUE!</v>
      </c>
      <c r="W1685" s="22" t="e">
        <f>VLOOKUP($G1685,Temp!$A:$C,W$1,FALSE)</f>
        <v>#VALUE!</v>
      </c>
      <c r="X1685" s="22" t="e">
        <f>VLOOKUP($G1685,Temp!$A:$C,X$1,FALSE)</f>
        <v>#VALUE!</v>
      </c>
      <c r="Y1685" s="22">
        <f>VLOOKUP($G1685,Temp!$A:$C,Y$1,FALSE)</f>
        <v>32600</v>
      </c>
      <c r="Z1685" s="22">
        <f>VLOOKUP($G1685,Temp!$A:$C,Z$1,FALSE)</f>
        <v>1900</v>
      </c>
      <c r="AA1685" s="22" t="e">
        <f>VLOOKUP($A1685,Searches!$A:$H,AA$1,FALSE)</f>
        <v>#N/A</v>
      </c>
      <c r="AB1685" s="22" t="e">
        <f>VLOOKUP($A1685,Searches!$A:$H,AB$1,FALSE)</f>
        <v>#N/A</v>
      </c>
      <c r="AC1685" s="22" t="e">
        <f>VLOOKUP($A1685,Searches!$A:$H,AC$1,FALSE)</f>
        <v>#N/A</v>
      </c>
      <c r="AD1685" s="22" t="e">
        <f>VLOOKUP($A1685,Searches!$A:$H,AD$1,FALSE)</f>
        <v>#N/A</v>
      </c>
      <c r="AE1685" s="22" t="e">
        <f>VLOOKUP($A1685,Searches!$A:$H,AE$1,FALSE)</f>
        <v>#N/A</v>
      </c>
      <c r="AF1685" s="22" t="e">
        <f>VLOOKUP($A1685,Searches!$A:$H,AF$1,FALSE)</f>
        <v>#N/A</v>
      </c>
      <c r="AG1685" s="22" t="e">
        <f>VLOOKUP($A1685,Searches!$A:$H,AG$1,FALSE)</f>
        <v>#N/A</v>
      </c>
      <c r="AH1685" s="22" t="str">
        <f>VLOOKUP($G1685,Temp!$D:$F,AH$1,FALSE)</f>
        <v>chargepoint.com</v>
      </c>
      <c r="AI1685" s="22" t="str">
        <f>VLOOKUP($G1685,Temp!$D:$F,AI$1,FALSE)</f>
        <v>Marketo</v>
      </c>
      <c r="AJ1685" s="22" t="str">
        <f>VLOOKUP($G1685,Temp!$D:$F,AJ$1,FALSE)</f>
        <v>Drupal</v>
      </c>
    </row>
    <row r="1686" spans="1:36" ht="16" x14ac:dyDescent="0.2">
      <c r="A1686" s="8" t="str">
        <f t="shared" si="26"/>
        <v>Colleen Jansen ChargePoint</v>
      </c>
      <c r="B1686" s="8" t="s">
        <v>2540</v>
      </c>
      <c r="C1686" s="8" t="s">
        <v>2541</v>
      </c>
      <c r="D1686" s="8" t="s">
        <v>42</v>
      </c>
      <c r="E1686" s="8" t="s">
        <v>2542</v>
      </c>
      <c r="F1686" s="8" t="s">
        <v>2543</v>
      </c>
      <c r="G1686" s="12" t="s">
        <v>2544</v>
      </c>
      <c r="H1686" s="22" t="str">
        <f>VLOOKUP($G1686,Temp!$A:$C,H$1,FALSE)</f>
        <v>chargepoint.com</v>
      </c>
      <c r="I1686" s="22" t="e">
        <f>VLOOKUP($G1686,Temp!$A:$C,I$1,FALSE)</f>
        <v>#VALUE!</v>
      </c>
      <c r="J1686" s="22" t="e">
        <f>VLOOKUP($G1686,Temp!$A:$C,J$1,FALSE)</f>
        <v>#VALUE!</v>
      </c>
      <c r="K1686" s="22" t="e">
        <f>VLOOKUP($G1686,Temp!$A:$C,K$1,FALSE)</f>
        <v>#VALUE!</v>
      </c>
      <c r="L1686" s="22" t="e">
        <f>VLOOKUP($G1686,Temp!$A:$C,L$1,FALSE)</f>
        <v>#VALUE!</v>
      </c>
      <c r="M1686" s="22" t="e">
        <f>VLOOKUP($G1686,Temp!$A:$C,M$1,FALSE)</f>
        <v>#VALUE!</v>
      </c>
      <c r="N1686" s="22" t="e">
        <f>VLOOKUP($G1686,Temp!$A:$C,N$1,FALSE)</f>
        <v>#VALUE!</v>
      </c>
      <c r="O1686" s="22" t="e">
        <f>VLOOKUP($G1686,Temp!$A:$C,O$1,FALSE)</f>
        <v>#VALUE!</v>
      </c>
      <c r="P1686" s="22" t="e">
        <f>VLOOKUP($G1686,Temp!$A:$C,P$1,FALSE)</f>
        <v>#VALUE!</v>
      </c>
      <c r="Q1686" s="22" t="e">
        <f>VLOOKUP($G1686,Temp!$A:$C,Q$1,FALSE)</f>
        <v>#VALUE!</v>
      </c>
      <c r="R1686" s="22" t="e">
        <f>VLOOKUP($G1686,Temp!$A:$C,R$1,FALSE)</f>
        <v>#VALUE!</v>
      </c>
      <c r="S1686" s="22" t="e">
        <f>VLOOKUP($G1686,Temp!$A:$C,S$1,FALSE)</f>
        <v>#VALUE!</v>
      </c>
      <c r="T1686" s="22" t="e">
        <f>VLOOKUP($G1686,Temp!$A:$C,T$1,FALSE)</f>
        <v>#VALUE!</v>
      </c>
      <c r="U1686" s="22" t="e">
        <f>VLOOKUP($G1686,Temp!$A:$C,U$1,FALSE)</f>
        <v>#VALUE!</v>
      </c>
      <c r="V1686" s="22" t="e">
        <f>VLOOKUP($G1686,Temp!$A:$C,V$1,FALSE)</f>
        <v>#VALUE!</v>
      </c>
      <c r="W1686" s="22" t="e">
        <f>VLOOKUP($G1686,Temp!$A:$C,W$1,FALSE)</f>
        <v>#VALUE!</v>
      </c>
      <c r="X1686" s="22" t="e">
        <f>VLOOKUP($G1686,Temp!$A:$C,X$1,FALSE)</f>
        <v>#VALUE!</v>
      </c>
      <c r="Y1686" s="22">
        <f>VLOOKUP($G1686,Temp!$A:$C,Y$1,FALSE)</f>
        <v>32600</v>
      </c>
      <c r="Z1686" s="22">
        <f>VLOOKUP($G1686,Temp!$A:$C,Z$1,FALSE)</f>
        <v>1900</v>
      </c>
      <c r="AA1686" s="22" t="e">
        <f>VLOOKUP($A1686,Searches!$A:$H,AA$1,FALSE)</f>
        <v>#N/A</v>
      </c>
      <c r="AB1686" s="22" t="e">
        <f>VLOOKUP($A1686,Searches!$A:$H,AB$1,FALSE)</f>
        <v>#N/A</v>
      </c>
      <c r="AC1686" s="22" t="e">
        <f>VLOOKUP($A1686,Searches!$A:$H,AC$1,FALSE)</f>
        <v>#N/A</v>
      </c>
      <c r="AD1686" s="22" t="e">
        <f>VLOOKUP($A1686,Searches!$A:$H,AD$1,FALSE)</f>
        <v>#N/A</v>
      </c>
      <c r="AE1686" s="22" t="e">
        <f>VLOOKUP($A1686,Searches!$A:$H,AE$1,FALSE)</f>
        <v>#N/A</v>
      </c>
      <c r="AF1686" s="22" t="e">
        <f>VLOOKUP($A1686,Searches!$A:$H,AF$1,FALSE)</f>
        <v>#N/A</v>
      </c>
      <c r="AG1686" s="22" t="e">
        <f>VLOOKUP($A1686,Searches!$A:$H,AG$1,FALSE)</f>
        <v>#N/A</v>
      </c>
      <c r="AH1686" s="22" t="str">
        <f>VLOOKUP($G1686,Temp!$D:$F,AH$1,FALSE)</f>
        <v>chargepoint.com</v>
      </c>
      <c r="AI1686" s="22" t="str">
        <f>VLOOKUP($G1686,Temp!$D:$F,AI$1,FALSE)</f>
        <v>Marketo</v>
      </c>
      <c r="AJ1686" s="22" t="str">
        <f>VLOOKUP($G1686,Temp!$D:$F,AJ$1,FALSE)</f>
        <v>Drupal</v>
      </c>
    </row>
    <row r="1687" spans="1:36" ht="16" x14ac:dyDescent="0.2">
      <c r="A1687" s="8" t="str">
        <f t="shared" si="26"/>
        <v>Ankur Kothari Automation Anywhere</v>
      </c>
      <c r="B1687" s="8" t="s">
        <v>7699</v>
      </c>
      <c r="C1687" s="8" t="s">
        <v>7700</v>
      </c>
      <c r="D1687" s="8" t="s">
        <v>7701</v>
      </c>
      <c r="E1687" s="8" t="s">
        <v>7702</v>
      </c>
      <c r="F1687" s="8" t="s">
        <v>7703</v>
      </c>
      <c r="G1687" s="12" t="s">
        <v>7704</v>
      </c>
      <c r="H1687" s="22" t="str">
        <f>VLOOKUP($G1687,Temp!$A:$C,H$1,FALSE)</f>
        <v>AutomationAnywhere.com</v>
      </c>
      <c r="I1687" s="22" t="e">
        <f>VLOOKUP($G1687,Temp!$A:$C,I$1,FALSE)</f>
        <v>#VALUE!</v>
      </c>
      <c r="J1687" s="22" t="e">
        <f>VLOOKUP($G1687,Temp!$A:$C,J$1,FALSE)</f>
        <v>#VALUE!</v>
      </c>
      <c r="K1687" s="22" t="e">
        <f>VLOOKUP($G1687,Temp!$A:$C,K$1,FALSE)</f>
        <v>#VALUE!</v>
      </c>
      <c r="L1687" s="22" t="e">
        <f>VLOOKUP($G1687,Temp!$A:$C,L$1,FALSE)</f>
        <v>#VALUE!</v>
      </c>
      <c r="M1687" s="22" t="e">
        <f>VLOOKUP($G1687,Temp!$A:$C,M$1,FALSE)</f>
        <v>#VALUE!</v>
      </c>
      <c r="N1687" s="22" t="e">
        <f>VLOOKUP($G1687,Temp!$A:$C,N$1,FALSE)</f>
        <v>#VALUE!</v>
      </c>
      <c r="O1687" s="22" t="e">
        <f>VLOOKUP($G1687,Temp!$A:$C,O$1,FALSE)</f>
        <v>#VALUE!</v>
      </c>
      <c r="P1687" s="22" t="e">
        <f>VLOOKUP($G1687,Temp!$A:$C,P$1,FALSE)</f>
        <v>#VALUE!</v>
      </c>
      <c r="Q1687" s="22" t="e">
        <f>VLOOKUP($G1687,Temp!$A:$C,Q$1,FALSE)</f>
        <v>#VALUE!</v>
      </c>
      <c r="R1687" s="22" t="e">
        <f>VLOOKUP($G1687,Temp!$A:$C,R$1,FALSE)</f>
        <v>#VALUE!</v>
      </c>
      <c r="S1687" s="22" t="e">
        <f>VLOOKUP($G1687,Temp!$A:$C,S$1,FALSE)</f>
        <v>#VALUE!</v>
      </c>
      <c r="T1687" s="22" t="e">
        <f>VLOOKUP($G1687,Temp!$A:$C,T$1,FALSE)</f>
        <v>#VALUE!</v>
      </c>
      <c r="U1687" s="22" t="e">
        <f>VLOOKUP($G1687,Temp!$A:$C,U$1,FALSE)</f>
        <v>#VALUE!</v>
      </c>
      <c r="V1687" s="22" t="e">
        <f>VLOOKUP($G1687,Temp!$A:$C,V$1,FALSE)</f>
        <v>#VALUE!</v>
      </c>
      <c r="W1687" s="22" t="e">
        <f>VLOOKUP($G1687,Temp!$A:$C,W$1,FALSE)</f>
        <v>#VALUE!</v>
      </c>
      <c r="X1687" s="22" t="e">
        <f>VLOOKUP($G1687,Temp!$A:$C,X$1,FALSE)</f>
        <v>#VALUE!</v>
      </c>
      <c r="Y1687" s="22">
        <f>VLOOKUP($G1687,Temp!$A:$C,Y$1,FALSE)</f>
        <v>5300</v>
      </c>
      <c r="Z1687" s="22">
        <f>VLOOKUP($G1687,Temp!$A:$C,Z$1,FALSE)</f>
        <v>413</v>
      </c>
      <c r="AA1687" s="22" t="str">
        <f>VLOOKUP($A1687,Searches!$A:$H,AA$1,FALSE)</f>
        <v>Ankur Kothari</v>
      </c>
      <c r="AB1687" s="22" t="str">
        <f>VLOOKUP($A1687,Searches!$A:$H,AB$1,FALSE)</f>
        <v>Automation Anywhere</v>
      </c>
      <c r="AC1687" s="22" t="str">
        <f>VLOOKUP($A1687,Searches!$A:$H,AC$1,FALSE)</f>
        <v>Co-Founder &amp; Chief Revenue Officer</v>
      </c>
      <c r="AD1687" s="22" t="str">
        <f>VLOOKUP($A1687,Searches!$A:$H,AD$1,FALSE)</f>
        <v>2nd</v>
      </c>
      <c r="AE1687" s="22" t="str">
        <f>VLOOKUP($A1687,Searches!$A:$H,AE$1,FALSE)</f>
        <v/>
      </c>
      <c r="AF1687" s="22" t="str">
        <f>VLOOKUP($A1687,Searches!$A:$H,AF$1,FALSE)</f>
        <v>San Francisco Bay Area</v>
      </c>
      <c r="AG1687" s="22" t="str">
        <f>VLOOKUP($A1687,Searches!$A:$H,AG$1,FALSE)</f>
        <v>https://www.linkedin.com/sales/profile/6689421,mXeB,NAME_SEARCH?moduleKey=peopleSearchResults&amp;pageKey=sales-search3-people-refinement&amp;contextId=60BC92C971D70515801E49D6842B0000&amp;requestId=2ddb608e-c4ad-4a58-9f98-a7b48ae571d3&amp;action=CLICK&amp;target=urn%3Ali%3AsalesLead%3A(-1%2C6689421)&amp;pageNumber=1&amp;targetEl=profilelink&amp;position=8&amp;trk=lss-serp-result-lead_photo</v>
      </c>
      <c r="AH1687" s="22" t="e">
        <f>VLOOKUP($G1687,Temp!$D:$F,AH$1,FALSE)</f>
        <v>#N/A</v>
      </c>
      <c r="AI1687" s="22" t="e">
        <f>VLOOKUP($G1687,Temp!$D:$F,AI$1,FALSE)</f>
        <v>#N/A</v>
      </c>
      <c r="AJ1687" s="22" t="e">
        <f>VLOOKUP($G1687,Temp!$D:$F,AJ$1,FALSE)</f>
        <v>#N/A</v>
      </c>
    </row>
    <row r="1688" spans="1:36" ht="16" x14ac:dyDescent="0.2">
      <c r="A1688" s="8" t="str">
        <f t="shared" si="26"/>
        <v>Chris Degnan Snowflake Computing</v>
      </c>
      <c r="B1688" s="8" t="s">
        <v>89</v>
      </c>
      <c r="C1688" s="8" t="s">
        <v>1453</v>
      </c>
      <c r="D1688" s="8" t="s">
        <v>304</v>
      </c>
      <c r="E1688" s="8" t="s">
        <v>1454</v>
      </c>
      <c r="F1688" s="8" t="s">
        <v>1440</v>
      </c>
      <c r="G1688" s="12" t="s">
        <v>1441</v>
      </c>
      <c r="H1688" s="22" t="str">
        <f>VLOOKUP($G1688,Temp!$A:$C,H$1,FALSE)</f>
        <v>snowflake.net</v>
      </c>
      <c r="I1688" s="22" t="e">
        <f>VLOOKUP($G1688,Temp!$A:$C,I$1,FALSE)</f>
        <v>#VALUE!</v>
      </c>
      <c r="J1688" s="22" t="e">
        <f>VLOOKUP($G1688,Temp!$A:$C,J$1,FALSE)</f>
        <v>#VALUE!</v>
      </c>
      <c r="K1688" s="22" t="e">
        <f>VLOOKUP($G1688,Temp!$A:$C,K$1,FALSE)</f>
        <v>#VALUE!</v>
      </c>
      <c r="L1688" s="22" t="e">
        <f>VLOOKUP($G1688,Temp!$A:$C,L$1,FALSE)</f>
        <v>#VALUE!</v>
      </c>
      <c r="M1688" s="22" t="e">
        <f>VLOOKUP($G1688,Temp!$A:$C,M$1,FALSE)</f>
        <v>#VALUE!</v>
      </c>
      <c r="N1688" s="22" t="e">
        <f>VLOOKUP($G1688,Temp!$A:$C,N$1,FALSE)</f>
        <v>#VALUE!</v>
      </c>
      <c r="O1688" s="22" t="e">
        <f>VLOOKUP($G1688,Temp!$A:$C,O$1,FALSE)</f>
        <v>#VALUE!</v>
      </c>
      <c r="P1688" s="22" t="e">
        <f>VLOOKUP($G1688,Temp!$A:$C,P$1,FALSE)</f>
        <v>#VALUE!</v>
      </c>
      <c r="Q1688" s="22" t="e">
        <f>VLOOKUP($G1688,Temp!$A:$C,Q$1,FALSE)</f>
        <v>#VALUE!</v>
      </c>
      <c r="R1688" s="22" t="e">
        <f>VLOOKUP($G1688,Temp!$A:$C,R$1,FALSE)</f>
        <v>#VALUE!</v>
      </c>
      <c r="S1688" s="22" t="e">
        <f>VLOOKUP($G1688,Temp!$A:$C,S$1,FALSE)</f>
        <v>#VALUE!</v>
      </c>
      <c r="T1688" s="22" t="e">
        <f>VLOOKUP($G1688,Temp!$A:$C,T$1,FALSE)</f>
        <v>#VALUE!</v>
      </c>
      <c r="U1688" s="22" t="e">
        <f>VLOOKUP($G1688,Temp!$A:$C,U$1,FALSE)</f>
        <v>#VALUE!</v>
      </c>
      <c r="V1688" s="22" t="e">
        <f>VLOOKUP($G1688,Temp!$A:$C,V$1,FALSE)</f>
        <v>#VALUE!</v>
      </c>
      <c r="W1688" s="22" t="e">
        <f>VLOOKUP($G1688,Temp!$A:$C,W$1,FALSE)</f>
        <v>#VALUE!</v>
      </c>
      <c r="X1688" s="22" t="e">
        <f>VLOOKUP($G1688,Temp!$A:$C,X$1,FALSE)</f>
        <v>#VALUE!</v>
      </c>
      <c r="Y1688" s="22">
        <f>VLOOKUP($G1688,Temp!$A:$C,Y$1,FALSE)</f>
        <v>57300</v>
      </c>
      <c r="Z1688" s="22">
        <f>VLOOKUP($G1688,Temp!$A:$C,Z$1,FALSE)</f>
        <v>11900</v>
      </c>
      <c r="AA1688" s="22" t="str">
        <f>VLOOKUP($A1688,Searches!$A:$H,AA$1,FALSE)</f>
        <v>Chris Degnan</v>
      </c>
      <c r="AB1688" s="22" t="str">
        <f>VLOOKUP($A1688,Searches!$A:$H,AB$1,FALSE)</f>
        <v>Snowflake Computing</v>
      </c>
      <c r="AC1688" s="22" t="str">
        <f>VLOOKUP($A1688,Searches!$A:$H,AC$1,FALSE)</f>
        <v>Chief Revenue Officer</v>
      </c>
      <c r="AD1688" s="22" t="str">
        <f>VLOOKUP($A1688,Searches!$A:$H,AD$1,FALSE)</f>
        <v>2nd</v>
      </c>
      <c r="AE1688" s="22" t="str">
        <f>VLOOKUP($A1688,Searches!$A:$H,AE$1,FALSE)</f>
        <v>Open link</v>
      </c>
      <c r="AF1688" s="22" t="str">
        <f>VLOOKUP($A1688,Searches!$A:$H,AF$1,FALSE)</f>
        <v>San Francisco Bay Area</v>
      </c>
      <c r="AG1688" s="22" t="str">
        <f>VLOOKUP($A1688,Searches!$A:$H,AG$1,FALSE)</f>
        <v>https://www.linkedin.com/sales/profile/1141228,8tZO,NAME_SEARCH?moduleKey=peopleSearchResults&amp;pageKey=sales-search3-people-refinement&amp;contextId=60BC92C971D70515801E49D6842B0000&amp;requestId=2ddb608e-c4ad-4a58-9f98-a7b48ae571d3&amp;action=CLICK&amp;target=urn%3Ali%3AsalesLead%3A(-1%2C1141228)&amp;pageNumber=1&amp;targetEl=profilelink&amp;position=3&amp;trk=lss-serp-result-lead_photo</v>
      </c>
      <c r="AH1688" s="22" t="str">
        <f>VLOOKUP($G1688,Temp!$D:$F,AH$1,FALSE)</f>
        <v>snowflake.net</v>
      </c>
      <c r="AI1688" s="22" t="str">
        <f>VLOOKUP($G1688,Temp!$D:$F,AI$1,FALSE)</f>
        <v>Marketo</v>
      </c>
      <c r="AJ1688" s="22" t="str">
        <f>VLOOKUP($G1688,Temp!$D:$F,AJ$1,FALSE)</f>
        <v>WordPress</v>
      </c>
    </row>
    <row r="1689" spans="1:36" ht="16" x14ac:dyDescent="0.2">
      <c r="A1689" s="8" t="str">
        <f t="shared" si="26"/>
        <v>Melissa Puls Optanix</v>
      </c>
      <c r="B1689" s="8" t="s">
        <v>1779</v>
      </c>
      <c r="C1689" s="8" t="s">
        <v>1780</v>
      </c>
      <c r="D1689" s="8" t="s">
        <v>42</v>
      </c>
      <c r="E1689" s="8" t="s">
        <v>1781</v>
      </c>
      <c r="F1689" s="8" t="s">
        <v>1782</v>
      </c>
      <c r="G1689" s="12" t="s">
        <v>1637</v>
      </c>
      <c r="H1689" s="22" t="str">
        <f>VLOOKUP($G1689,Temp!$A:$C,H$1,FALSE)</f>
        <v>optanix.com</v>
      </c>
      <c r="I1689" s="22" t="e">
        <f>VLOOKUP($G1689,Temp!$A:$C,I$1,FALSE)</f>
        <v>#VALUE!</v>
      </c>
      <c r="J1689" s="22" t="e">
        <f>VLOOKUP($G1689,Temp!$A:$C,J$1,FALSE)</f>
        <v>#VALUE!</v>
      </c>
      <c r="K1689" s="22" t="e">
        <f>VLOOKUP($G1689,Temp!$A:$C,K$1,FALSE)</f>
        <v>#VALUE!</v>
      </c>
      <c r="L1689" s="22" t="e">
        <f>VLOOKUP($G1689,Temp!$A:$C,L$1,FALSE)</f>
        <v>#VALUE!</v>
      </c>
      <c r="M1689" s="22" t="e">
        <f>VLOOKUP($G1689,Temp!$A:$C,M$1,FALSE)</f>
        <v>#VALUE!</v>
      </c>
      <c r="N1689" s="22" t="e">
        <f>VLOOKUP($G1689,Temp!$A:$C,N$1,FALSE)</f>
        <v>#VALUE!</v>
      </c>
      <c r="O1689" s="22" t="e">
        <f>VLOOKUP($G1689,Temp!$A:$C,O$1,FALSE)</f>
        <v>#VALUE!</v>
      </c>
      <c r="P1689" s="22" t="e">
        <f>VLOOKUP($G1689,Temp!$A:$C,P$1,FALSE)</f>
        <v>#VALUE!</v>
      </c>
      <c r="Q1689" s="22" t="e">
        <f>VLOOKUP($G1689,Temp!$A:$C,Q$1,FALSE)</f>
        <v>#VALUE!</v>
      </c>
      <c r="R1689" s="22" t="e">
        <f>VLOOKUP($G1689,Temp!$A:$C,R$1,FALSE)</f>
        <v>#VALUE!</v>
      </c>
      <c r="S1689" s="22" t="e">
        <f>VLOOKUP($G1689,Temp!$A:$C,S$1,FALSE)</f>
        <v>#VALUE!</v>
      </c>
      <c r="T1689" s="22" t="e">
        <f>VLOOKUP($G1689,Temp!$A:$C,T$1,FALSE)</f>
        <v>#VALUE!</v>
      </c>
      <c r="U1689" s="22" t="e">
        <f>VLOOKUP($G1689,Temp!$A:$C,U$1,FALSE)</f>
        <v>#VALUE!</v>
      </c>
      <c r="V1689" s="22" t="e">
        <f>VLOOKUP($G1689,Temp!$A:$C,V$1,FALSE)</f>
        <v>#VALUE!</v>
      </c>
      <c r="W1689" s="22" t="e">
        <f>VLOOKUP($G1689,Temp!$A:$C,W$1,FALSE)</f>
        <v>#VALUE!</v>
      </c>
      <c r="X1689" s="22" t="e">
        <f>VLOOKUP($G1689,Temp!$A:$C,X$1,FALSE)</f>
        <v>#VALUE!</v>
      </c>
      <c r="Y1689" s="22">
        <f>VLOOKUP($G1689,Temp!$A:$C,Y$1,FALSE)</f>
        <v>497</v>
      </c>
      <c r="Z1689" s="22">
        <f>VLOOKUP($G1689,Temp!$A:$C,Z$1,FALSE)</f>
        <v>0</v>
      </c>
      <c r="AA1689" s="22" t="str">
        <f>VLOOKUP($A1689,Searches!$A:$H,AA$1,FALSE)</f>
        <v>Melissa Puls</v>
      </c>
      <c r="AB1689" s="22" t="str">
        <f>VLOOKUP($A1689,Searches!$A:$H,AB$1,FALSE)</f>
        <v>Optanix</v>
      </c>
      <c r="AC1689" s="22" t="str">
        <f>VLOOKUP($A1689,Searches!$A:$H,AC$1,FALSE)</f>
        <v>Chief Marketing Officer</v>
      </c>
      <c r="AD1689" s="22" t="str">
        <f>VLOOKUP($A1689,Searches!$A:$H,AD$1,FALSE)</f>
        <v>2nd</v>
      </c>
      <c r="AE1689" s="22" t="str">
        <f>VLOOKUP($A1689,Searches!$A:$H,AE$1,FALSE)</f>
        <v/>
      </c>
      <c r="AF1689" s="22" t="str">
        <f>VLOOKUP($A1689,Searches!$A:$H,AF$1,FALSE)</f>
        <v>Barnstable/Yarmouth, Massachusetts Area</v>
      </c>
      <c r="AG1689" s="22" t="str">
        <f>VLOOKUP($A1689,Searches!$A:$H,AG$1,FALSE)</f>
        <v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v>
      </c>
      <c r="AH1689" s="22" t="e">
        <f>VLOOKUP($G1689,Temp!$D:$F,AH$1,FALSE)</f>
        <v>#N/A</v>
      </c>
      <c r="AI1689" s="22" t="e">
        <f>VLOOKUP($G1689,Temp!$D:$F,AI$1,FALSE)</f>
        <v>#N/A</v>
      </c>
      <c r="AJ1689" s="22" t="e">
        <f>VLOOKUP($G1689,Temp!$D:$F,AJ$1,FALSE)</f>
        <v>#N/A</v>
      </c>
    </row>
    <row r="1690" spans="1:36" ht="16" x14ac:dyDescent="0.2">
      <c r="A1690" s="8" t="str">
        <f t="shared" si="26"/>
        <v>Ralph Robertson Visual IQ, Inc.</v>
      </c>
      <c r="B1690" s="8" t="s">
        <v>1632</v>
      </c>
      <c r="C1690" s="8" t="s">
        <v>1633</v>
      </c>
      <c r="D1690" s="8" t="s">
        <v>304</v>
      </c>
      <c r="E1690" s="8" t="s">
        <v>1634</v>
      </c>
      <c r="F1690" s="8" t="s">
        <v>1578</v>
      </c>
      <c r="G1690" s="12" t="s">
        <v>1579</v>
      </c>
      <c r="H1690" s="22" t="str">
        <f>VLOOKUP($G1690,Temp!$A:$C,H$1,FALSE)</f>
        <v>visualiq.com</v>
      </c>
      <c r="I1690" s="22" t="e">
        <f>VLOOKUP($G1690,Temp!$A:$C,I$1,FALSE)</f>
        <v>#VALUE!</v>
      </c>
      <c r="J1690" s="22" t="e">
        <f>VLOOKUP($G1690,Temp!$A:$C,J$1,FALSE)</f>
        <v>#VALUE!</v>
      </c>
      <c r="K1690" s="22" t="e">
        <f>VLOOKUP($G1690,Temp!$A:$C,K$1,FALSE)</f>
        <v>#VALUE!</v>
      </c>
      <c r="L1690" s="22" t="e">
        <f>VLOOKUP($G1690,Temp!$A:$C,L$1,FALSE)</f>
        <v>#VALUE!</v>
      </c>
      <c r="M1690" s="22" t="e">
        <f>VLOOKUP($G1690,Temp!$A:$C,M$1,FALSE)</f>
        <v>#VALUE!</v>
      </c>
      <c r="N1690" s="22" t="e">
        <f>VLOOKUP($G1690,Temp!$A:$C,N$1,FALSE)</f>
        <v>#VALUE!</v>
      </c>
      <c r="O1690" s="22" t="e">
        <f>VLOOKUP($G1690,Temp!$A:$C,O$1,FALSE)</f>
        <v>#VALUE!</v>
      </c>
      <c r="P1690" s="22" t="e">
        <f>VLOOKUP($G1690,Temp!$A:$C,P$1,FALSE)</f>
        <v>#VALUE!</v>
      </c>
      <c r="Q1690" s="22" t="e">
        <f>VLOOKUP($G1690,Temp!$A:$C,Q$1,FALSE)</f>
        <v>#VALUE!</v>
      </c>
      <c r="R1690" s="22" t="e">
        <f>VLOOKUP($G1690,Temp!$A:$C,R$1,FALSE)</f>
        <v>#VALUE!</v>
      </c>
      <c r="S1690" s="22" t="e">
        <f>VLOOKUP($G1690,Temp!$A:$C,S$1,FALSE)</f>
        <v>#VALUE!</v>
      </c>
      <c r="T1690" s="22" t="e">
        <f>VLOOKUP($G1690,Temp!$A:$C,T$1,FALSE)</f>
        <v>#VALUE!</v>
      </c>
      <c r="U1690" s="22" t="e">
        <f>VLOOKUP($G1690,Temp!$A:$C,U$1,FALSE)</f>
        <v>#VALUE!</v>
      </c>
      <c r="V1690" s="22" t="e">
        <f>VLOOKUP($G1690,Temp!$A:$C,V$1,FALSE)</f>
        <v>#VALUE!</v>
      </c>
      <c r="W1690" s="22" t="e">
        <f>VLOOKUP($G1690,Temp!$A:$C,W$1,FALSE)</f>
        <v>#VALUE!</v>
      </c>
      <c r="X1690" s="22" t="e">
        <f>VLOOKUP($G1690,Temp!$A:$C,X$1,FALSE)</f>
        <v>#VALUE!</v>
      </c>
      <c r="Y1690" s="22">
        <f>VLOOKUP($G1690,Temp!$A:$C,Y$1,FALSE)</f>
        <v>0</v>
      </c>
      <c r="Z1690" s="22">
        <f>VLOOKUP($G1690,Temp!$A:$C,Z$1,FALSE)</f>
        <v>0</v>
      </c>
      <c r="AA1690" s="22" t="str">
        <f>VLOOKUP($A1690,Searches!$A:$H,AA$1,FALSE)</f>
        <v>Ralph Robertson</v>
      </c>
      <c r="AB1690" s="22" t="str">
        <f>VLOOKUP($A1690,Searches!$A:$H,AB$1,FALSE)</f>
        <v>Visual IQ, Inc.</v>
      </c>
      <c r="AC1690" s="22" t="str">
        <f>VLOOKUP($A1690,Searches!$A:$H,AC$1,FALSE)</f>
        <v>Chief Revenue Officer</v>
      </c>
      <c r="AD1690" s="22" t="str">
        <f>VLOOKUP($A1690,Searches!$A:$H,AD$1,FALSE)</f>
        <v>2nd</v>
      </c>
      <c r="AE1690" s="22" t="str">
        <f>VLOOKUP($A1690,Searches!$A:$H,AE$1,FALSE)</f>
        <v/>
      </c>
      <c r="AF1690" s="22" t="str">
        <f>VLOOKUP($A1690,Searches!$A:$H,AF$1,FALSE)</f>
        <v>Greater New York City Area</v>
      </c>
      <c r="AG1690" s="22" t="str">
        <f>VLOOKUP($A1690,Searches!$A:$H,AG$1,FALSE)</f>
        <v>https://www.linkedin.com/sales/profile/6323504,XUZE,NAME_SEARCH?moduleKey=peopleSearchResults&amp;pageKey=sales-search3-people-refinement&amp;contextId=60BC92C971D70515801E49D6842B0000&amp;requestId=2ddb608e-c4ad-4a58-9f98-a7b48ae571d3&amp;action=CLICK&amp;target=urn%3Ali%3AsalesLead%3A(-1%2C6323504)&amp;pageNumber=1&amp;targetEl=profilelink&amp;position=4&amp;trk=lss-serp-result-lead_photo</v>
      </c>
      <c r="AH1690" s="22" t="e">
        <f>VLOOKUP($G1690,Temp!$D:$F,AH$1,FALSE)</f>
        <v>#N/A</v>
      </c>
      <c r="AI1690" s="22" t="e">
        <f>VLOOKUP($G1690,Temp!$D:$F,AI$1,FALSE)</f>
        <v>#N/A</v>
      </c>
      <c r="AJ1690" s="22" t="e">
        <f>VLOOKUP($G1690,Temp!$D:$F,AJ$1,FALSE)</f>
        <v>#N/A</v>
      </c>
    </row>
    <row r="1691" spans="1:36" ht="16" x14ac:dyDescent="0.2">
      <c r="A1691" s="8" t="str">
        <f t="shared" si="26"/>
        <v>Enrico Ferrari Rocket Internet SE</v>
      </c>
      <c r="B1691" s="8" t="s">
        <v>3045</v>
      </c>
      <c r="C1691" s="8" t="s">
        <v>3046</v>
      </c>
      <c r="D1691" s="8" t="s">
        <v>42</v>
      </c>
      <c r="E1691" s="8" t="s">
        <v>3047</v>
      </c>
      <c r="F1691" s="8" t="s">
        <v>3048</v>
      </c>
      <c r="G1691" s="12" t="s">
        <v>2787</v>
      </c>
      <c r="H1691" s="22" t="str">
        <f>VLOOKUP($G1691,Temp!$A:$C,H$1,FALSE)</f>
        <v>rocket-internet.com</v>
      </c>
      <c r="I1691" s="22" t="e">
        <f>VLOOKUP($G1691,Temp!$A:$C,I$1,FALSE)</f>
        <v>#VALUE!</v>
      </c>
      <c r="J1691" s="22" t="e">
        <f>VLOOKUP($G1691,Temp!$A:$C,J$1,FALSE)</f>
        <v>#VALUE!</v>
      </c>
      <c r="K1691" s="22" t="e">
        <f>VLOOKUP($G1691,Temp!$A:$C,K$1,FALSE)</f>
        <v>#VALUE!</v>
      </c>
      <c r="L1691" s="22" t="e">
        <f>VLOOKUP($G1691,Temp!$A:$C,L$1,FALSE)</f>
        <v>#VALUE!</v>
      </c>
      <c r="M1691" s="22" t="e">
        <f>VLOOKUP($G1691,Temp!$A:$C,M$1,FALSE)</f>
        <v>#VALUE!</v>
      </c>
      <c r="N1691" s="22" t="e">
        <f>VLOOKUP($G1691,Temp!$A:$C,N$1,FALSE)</f>
        <v>#VALUE!</v>
      </c>
      <c r="O1691" s="22" t="e">
        <f>VLOOKUP($G1691,Temp!$A:$C,O$1,FALSE)</f>
        <v>#VALUE!</v>
      </c>
      <c r="P1691" s="22" t="e">
        <f>VLOOKUP($G1691,Temp!$A:$C,P$1,FALSE)</f>
        <v>#VALUE!</v>
      </c>
      <c r="Q1691" s="22" t="e">
        <f>VLOOKUP($G1691,Temp!$A:$C,Q$1,FALSE)</f>
        <v>#VALUE!</v>
      </c>
      <c r="R1691" s="22" t="e">
        <f>VLOOKUP($G1691,Temp!$A:$C,R$1,FALSE)</f>
        <v>#VALUE!</v>
      </c>
      <c r="S1691" s="22" t="e">
        <f>VLOOKUP($G1691,Temp!$A:$C,S$1,FALSE)</f>
        <v>#VALUE!</v>
      </c>
      <c r="T1691" s="22" t="e">
        <f>VLOOKUP($G1691,Temp!$A:$C,T$1,FALSE)</f>
        <v>#VALUE!</v>
      </c>
      <c r="U1691" s="22" t="e">
        <f>VLOOKUP($G1691,Temp!$A:$C,U$1,FALSE)</f>
        <v>#VALUE!</v>
      </c>
      <c r="V1691" s="22" t="e">
        <f>VLOOKUP($G1691,Temp!$A:$C,V$1,FALSE)</f>
        <v>#VALUE!</v>
      </c>
      <c r="W1691" s="22" t="e">
        <f>VLOOKUP($G1691,Temp!$A:$C,W$1,FALSE)</f>
        <v>#VALUE!</v>
      </c>
      <c r="X1691" s="22" t="e">
        <f>VLOOKUP($G1691,Temp!$A:$C,X$1,FALSE)</f>
        <v>#VALUE!</v>
      </c>
      <c r="Y1691" s="22">
        <f>VLOOKUP($G1691,Temp!$A:$C,Y$1,FALSE)</f>
        <v>20300</v>
      </c>
      <c r="Z1691" s="22">
        <f>VLOOKUP($G1691,Temp!$A:$C,Z$1,FALSE)</f>
        <v>0</v>
      </c>
      <c r="AA1691" s="22" t="str">
        <f>VLOOKUP($A1691,Searches!$A:$H,AA$1,FALSE)</f>
        <v>Enrico Ferrari</v>
      </c>
      <c r="AB1691" s="22" t="str">
        <f>VLOOKUP($A1691,Searches!$A:$H,AB$1,FALSE)</f>
        <v>Rocket Internet SE</v>
      </c>
      <c r="AC1691" s="22" t="str">
        <f>VLOOKUP($A1691,Searches!$A:$H,AC$1,FALSE)</f>
        <v>Chief Marketing Officer</v>
      </c>
      <c r="AD1691" s="22" t="str">
        <f>VLOOKUP($A1691,Searches!$A:$H,AD$1,FALSE)</f>
        <v>2nd</v>
      </c>
      <c r="AE1691" s="22" t="str">
        <f>VLOOKUP($A1691,Searches!$A:$H,AE$1,FALSE)</f>
        <v/>
      </c>
      <c r="AF1691" s="22" t="str">
        <f>VLOOKUP($A1691,Searches!$A:$H,AF$1,FALSE)</f>
        <v>Greater New York City Area</v>
      </c>
      <c r="AG1691" s="22" t="str">
        <f>VLOOKUP($A1691,Searches!$A:$H,AG$1,FALSE)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1691" s="22" t="str">
        <f>VLOOKUP($G1691,Temp!$D:$F,AH$1,FALSE)</f>
        <v>rocket-internet.com</v>
      </c>
      <c r="AI1691" s="22">
        <f>VLOOKUP($G1691,Temp!$D:$F,AI$1,FALSE)</f>
        <v>0</v>
      </c>
      <c r="AJ1691" s="22" t="str">
        <f>VLOOKUP($G1691,Temp!$D:$F,AJ$1,FALSE)</f>
        <v>Drupal</v>
      </c>
    </row>
    <row r="1692" spans="1:36" ht="16" x14ac:dyDescent="0.2">
      <c r="A1692" s="8" t="str">
        <f t="shared" si="26"/>
        <v>Brian Silverman Spoken Communications</v>
      </c>
      <c r="B1692" s="8" t="s">
        <v>960</v>
      </c>
      <c r="C1692" s="8" t="s">
        <v>9463</v>
      </c>
      <c r="D1692" s="8" t="s">
        <v>304</v>
      </c>
      <c r="E1692" s="8" t="s">
        <v>9464</v>
      </c>
      <c r="F1692" s="8" t="s">
        <v>3975</v>
      </c>
      <c r="G1692" s="12" t="s">
        <v>3691</v>
      </c>
      <c r="H1692" s="22" t="str">
        <f>VLOOKUP($G1692,Temp!$A:$C,H$1,FALSE)</f>
        <v>spoken.com</v>
      </c>
      <c r="I1692" s="22" t="e">
        <f>VLOOKUP($G1692,Temp!$A:$C,I$1,FALSE)</f>
        <v>#VALUE!</v>
      </c>
      <c r="J1692" s="22" t="e">
        <f>VLOOKUP($G1692,Temp!$A:$C,J$1,FALSE)</f>
        <v>#VALUE!</v>
      </c>
      <c r="K1692" s="22" t="e">
        <f>VLOOKUP($G1692,Temp!$A:$C,K$1,FALSE)</f>
        <v>#VALUE!</v>
      </c>
      <c r="L1692" s="22" t="e">
        <f>VLOOKUP($G1692,Temp!$A:$C,L$1,FALSE)</f>
        <v>#VALUE!</v>
      </c>
      <c r="M1692" s="22" t="e">
        <f>VLOOKUP($G1692,Temp!$A:$C,M$1,FALSE)</f>
        <v>#VALUE!</v>
      </c>
      <c r="N1692" s="22" t="e">
        <f>VLOOKUP($G1692,Temp!$A:$C,N$1,FALSE)</f>
        <v>#VALUE!</v>
      </c>
      <c r="O1692" s="22" t="e">
        <f>VLOOKUP($G1692,Temp!$A:$C,O$1,FALSE)</f>
        <v>#VALUE!</v>
      </c>
      <c r="P1692" s="22" t="e">
        <f>VLOOKUP($G1692,Temp!$A:$C,P$1,FALSE)</f>
        <v>#VALUE!</v>
      </c>
      <c r="Q1692" s="22" t="e">
        <f>VLOOKUP($G1692,Temp!$A:$C,Q$1,FALSE)</f>
        <v>#VALUE!</v>
      </c>
      <c r="R1692" s="22" t="e">
        <f>VLOOKUP($G1692,Temp!$A:$C,R$1,FALSE)</f>
        <v>#VALUE!</v>
      </c>
      <c r="S1692" s="22" t="e">
        <f>VLOOKUP($G1692,Temp!$A:$C,S$1,FALSE)</f>
        <v>#VALUE!</v>
      </c>
      <c r="T1692" s="22" t="e">
        <f>VLOOKUP($G1692,Temp!$A:$C,T$1,FALSE)</f>
        <v>#VALUE!</v>
      </c>
      <c r="U1692" s="22" t="e">
        <f>VLOOKUP($G1692,Temp!$A:$C,U$1,FALSE)</f>
        <v>#VALUE!</v>
      </c>
      <c r="V1692" s="22" t="e">
        <f>VLOOKUP($G1692,Temp!$A:$C,V$1,FALSE)</f>
        <v>#VALUE!</v>
      </c>
      <c r="W1692" s="22" t="e">
        <f>VLOOKUP($G1692,Temp!$A:$C,W$1,FALSE)</f>
        <v>#VALUE!</v>
      </c>
      <c r="X1692" s="22" t="e">
        <f>VLOOKUP($G1692,Temp!$A:$C,X$1,FALSE)</f>
        <v>#VALUE!</v>
      </c>
      <c r="Y1692" s="22">
        <f>VLOOKUP($G1692,Temp!$A:$C,Y$1,FALSE)</f>
        <v>218</v>
      </c>
      <c r="Z1692" s="22">
        <f>VLOOKUP($G1692,Temp!$A:$C,Z$1,FALSE)</f>
        <v>2</v>
      </c>
      <c r="AA1692" s="22" t="str">
        <f>VLOOKUP($A1692,Searches!$A:$H,AA$1,FALSE)</f>
        <v>Brian Silverman</v>
      </c>
      <c r="AB1692" s="22" t="str">
        <f>VLOOKUP($A1692,Searches!$A:$H,AB$1,FALSE)</f>
        <v>Spoken Communications</v>
      </c>
      <c r="AC1692" s="22" t="str">
        <f>VLOOKUP($A1692,Searches!$A:$H,AC$1,FALSE)</f>
        <v>Chief Revenue Officer</v>
      </c>
      <c r="AD1692" s="22" t="str">
        <f>VLOOKUP($A1692,Searches!$A:$H,AD$1,FALSE)</f>
        <v>2nd</v>
      </c>
      <c r="AE1692" s="22" t="str">
        <f>VLOOKUP($A1692,Searches!$A:$H,AE$1,FALSE)</f>
        <v>Open link</v>
      </c>
      <c r="AF1692" s="22" t="str">
        <f>VLOOKUP($A1692,Searches!$A:$H,AF$1,FALSE)</f>
        <v>San Francisco Bay Area</v>
      </c>
      <c r="AG1692" s="22" t="str">
        <f>VLOOKUP($A1692,Searches!$A:$H,AG$1,FALSE)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2" s="22" t="e">
        <f>VLOOKUP($G1692,Temp!$D:$F,AH$1,FALSE)</f>
        <v>#N/A</v>
      </c>
      <c r="AI1692" s="22" t="e">
        <f>VLOOKUP($G1692,Temp!$D:$F,AI$1,FALSE)</f>
        <v>#N/A</v>
      </c>
      <c r="AJ1692" s="22" t="e">
        <f>VLOOKUP($G1692,Temp!$D:$F,AJ$1,FALSE)</f>
        <v>#N/A</v>
      </c>
    </row>
    <row r="1693" spans="1:36" ht="16" x14ac:dyDescent="0.2">
      <c r="A1693" s="8" t="str">
        <f t="shared" si="26"/>
        <v>Roi Carmel Perfecto Mobile</v>
      </c>
      <c r="B1693" s="8" t="s">
        <v>523</v>
      </c>
      <c r="C1693" s="8" t="s">
        <v>525</v>
      </c>
      <c r="D1693" s="8" t="s">
        <v>526</v>
      </c>
      <c r="E1693" s="8" t="s">
        <v>527</v>
      </c>
      <c r="F1693" s="8" t="s">
        <v>528</v>
      </c>
      <c r="G1693" s="12" t="s">
        <v>530</v>
      </c>
      <c r="H1693" s="22" t="str">
        <f>VLOOKUP($G1693,Temp!$A:$C,H$1,FALSE)</f>
        <v>perfectomobile.com</v>
      </c>
      <c r="I1693" s="22" t="e">
        <f>VLOOKUP($G1693,Temp!$A:$C,I$1,FALSE)</f>
        <v>#VALUE!</v>
      </c>
      <c r="J1693" s="22" t="e">
        <f>VLOOKUP($G1693,Temp!$A:$C,J$1,FALSE)</f>
        <v>#VALUE!</v>
      </c>
      <c r="K1693" s="22" t="e">
        <f>VLOOKUP($G1693,Temp!$A:$C,K$1,FALSE)</f>
        <v>#VALUE!</v>
      </c>
      <c r="L1693" s="22" t="e">
        <f>VLOOKUP($G1693,Temp!$A:$C,L$1,FALSE)</f>
        <v>#VALUE!</v>
      </c>
      <c r="M1693" s="22" t="e">
        <f>VLOOKUP($G1693,Temp!$A:$C,M$1,FALSE)</f>
        <v>#VALUE!</v>
      </c>
      <c r="N1693" s="22" t="e">
        <f>VLOOKUP($G1693,Temp!$A:$C,N$1,FALSE)</f>
        <v>#VALUE!</v>
      </c>
      <c r="O1693" s="22" t="e">
        <f>VLOOKUP($G1693,Temp!$A:$C,O$1,FALSE)</f>
        <v>#VALUE!</v>
      </c>
      <c r="P1693" s="22" t="e">
        <f>VLOOKUP($G1693,Temp!$A:$C,P$1,FALSE)</f>
        <v>#VALUE!</v>
      </c>
      <c r="Q1693" s="22" t="e">
        <f>VLOOKUP($G1693,Temp!$A:$C,Q$1,FALSE)</f>
        <v>#VALUE!</v>
      </c>
      <c r="R1693" s="22" t="e">
        <f>VLOOKUP($G1693,Temp!$A:$C,R$1,FALSE)</f>
        <v>#VALUE!</v>
      </c>
      <c r="S1693" s="22" t="e">
        <f>VLOOKUP($G1693,Temp!$A:$C,S$1,FALSE)</f>
        <v>#VALUE!</v>
      </c>
      <c r="T1693" s="22" t="e">
        <f>VLOOKUP($G1693,Temp!$A:$C,T$1,FALSE)</f>
        <v>#VALUE!</v>
      </c>
      <c r="U1693" s="22" t="e">
        <f>VLOOKUP($G1693,Temp!$A:$C,U$1,FALSE)</f>
        <v>#VALUE!</v>
      </c>
      <c r="V1693" s="22" t="e">
        <f>VLOOKUP($G1693,Temp!$A:$C,V$1,FALSE)</f>
        <v>#VALUE!</v>
      </c>
      <c r="W1693" s="22" t="e">
        <f>VLOOKUP($G1693,Temp!$A:$C,W$1,FALSE)</f>
        <v>#VALUE!</v>
      </c>
      <c r="X1693" s="22" t="e">
        <f>VLOOKUP($G1693,Temp!$A:$C,X$1,FALSE)</f>
        <v>#VALUE!</v>
      </c>
      <c r="Y1693" s="22">
        <f>VLOOKUP($G1693,Temp!$A:$C,Y$1,FALSE)</f>
        <v>20900</v>
      </c>
      <c r="Z1693" s="22">
        <f>VLOOKUP($G1693,Temp!$A:$C,Z$1,FALSE)</f>
        <v>2500</v>
      </c>
      <c r="AA1693" s="22" t="str">
        <f>VLOOKUP($A1693,Searches!$A:$H,AA$1,FALSE)</f>
        <v>Roi Carmel</v>
      </c>
      <c r="AB1693" s="22" t="str">
        <f>VLOOKUP($A1693,Searches!$A:$H,AB$1,FALSE)</f>
        <v>Perfecto Mobile</v>
      </c>
      <c r="AC1693" s="22" t="str">
        <f>VLOOKUP($A1693,Searches!$A:$H,AC$1,FALSE)</f>
        <v>Chief Marketing &amp; Corp. Strategy Officer</v>
      </c>
      <c r="AD1693" s="22" t="str">
        <f>VLOOKUP($A1693,Searches!$A:$H,AD$1,FALSE)</f>
        <v>2nd</v>
      </c>
      <c r="AE1693" s="22" t="str">
        <f>VLOOKUP($A1693,Searches!$A:$H,AE$1,FALSE)</f>
        <v>Open link</v>
      </c>
      <c r="AF1693" s="22" t="str">
        <f>VLOOKUP($A1693,Searches!$A:$H,AF$1,FALSE)</f>
        <v>Greater Boston Area</v>
      </c>
      <c r="AG1693" s="22" t="str">
        <f>VLOOKUP($A1693,Searches!$A:$H,AG$1,FALSE)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1693" s="22" t="str">
        <f>VLOOKUP($G1693,Temp!$D:$F,AH$1,FALSE)</f>
        <v>perfectomobile.com</v>
      </c>
      <c r="AI1693" s="22" t="str">
        <f>VLOOKUP($G1693,Temp!$D:$F,AI$1,FALSE)</f>
        <v>Marketo</v>
      </c>
      <c r="AJ1693" s="22" t="str">
        <f>VLOOKUP($G1693,Temp!$D:$F,AJ$1,FALSE)</f>
        <v>WordPress</v>
      </c>
    </row>
    <row r="1694" spans="1:36" ht="16" x14ac:dyDescent="0.2">
      <c r="A1694" s="8" t="str">
        <f t="shared" si="26"/>
        <v>Brian Silverman Spoken Communications</v>
      </c>
      <c r="B1694" s="8" t="s">
        <v>960</v>
      </c>
      <c r="C1694" s="8" t="s">
        <v>9463</v>
      </c>
      <c r="D1694" s="8" t="s">
        <v>304</v>
      </c>
      <c r="E1694" s="8" t="s">
        <v>9464</v>
      </c>
      <c r="F1694" s="8" t="s">
        <v>3975</v>
      </c>
      <c r="G1694" s="12" t="s">
        <v>3691</v>
      </c>
      <c r="H1694" s="22" t="str">
        <f>VLOOKUP($G1694,Temp!$A:$C,H$1,FALSE)</f>
        <v>spoken.com</v>
      </c>
      <c r="I1694" s="22" t="e">
        <f>VLOOKUP($G1694,Temp!$A:$C,I$1,FALSE)</f>
        <v>#VALUE!</v>
      </c>
      <c r="J1694" s="22" t="e">
        <f>VLOOKUP($G1694,Temp!$A:$C,J$1,FALSE)</f>
        <v>#VALUE!</v>
      </c>
      <c r="K1694" s="22" t="e">
        <f>VLOOKUP($G1694,Temp!$A:$C,K$1,FALSE)</f>
        <v>#VALUE!</v>
      </c>
      <c r="L1694" s="22" t="e">
        <f>VLOOKUP($G1694,Temp!$A:$C,L$1,FALSE)</f>
        <v>#VALUE!</v>
      </c>
      <c r="M1694" s="22" t="e">
        <f>VLOOKUP($G1694,Temp!$A:$C,M$1,FALSE)</f>
        <v>#VALUE!</v>
      </c>
      <c r="N1694" s="22" t="e">
        <f>VLOOKUP($G1694,Temp!$A:$C,N$1,FALSE)</f>
        <v>#VALUE!</v>
      </c>
      <c r="O1694" s="22" t="e">
        <f>VLOOKUP($G1694,Temp!$A:$C,O$1,FALSE)</f>
        <v>#VALUE!</v>
      </c>
      <c r="P1694" s="22" t="e">
        <f>VLOOKUP($G1694,Temp!$A:$C,P$1,FALSE)</f>
        <v>#VALUE!</v>
      </c>
      <c r="Q1694" s="22" t="e">
        <f>VLOOKUP($G1694,Temp!$A:$C,Q$1,FALSE)</f>
        <v>#VALUE!</v>
      </c>
      <c r="R1694" s="22" t="e">
        <f>VLOOKUP($G1694,Temp!$A:$C,R$1,FALSE)</f>
        <v>#VALUE!</v>
      </c>
      <c r="S1694" s="22" t="e">
        <f>VLOOKUP($G1694,Temp!$A:$C,S$1,FALSE)</f>
        <v>#VALUE!</v>
      </c>
      <c r="T1694" s="22" t="e">
        <f>VLOOKUP($G1694,Temp!$A:$C,T$1,FALSE)</f>
        <v>#VALUE!</v>
      </c>
      <c r="U1694" s="22" t="e">
        <f>VLOOKUP($G1694,Temp!$A:$C,U$1,FALSE)</f>
        <v>#VALUE!</v>
      </c>
      <c r="V1694" s="22" t="e">
        <f>VLOOKUP($G1694,Temp!$A:$C,V$1,FALSE)</f>
        <v>#VALUE!</v>
      </c>
      <c r="W1694" s="22" t="e">
        <f>VLOOKUP($G1694,Temp!$A:$C,W$1,FALSE)</f>
        <v>#VALUE!</v>
      </c>
      <c r="X1694" s="22" t="e">
        <f>VLOOKUP($G1694,Temp!$A:$C,X$1,FALSE)</f>
        <v>#VALUE!</v>
      </c>
      <c r="Y1694" s="22">
        <f>VLOOKUP($G1694,Temp!$A:$C,Y$1,FALSE)</f>
        <v>218</v>
      </c>
      <c r="Z1694" s="22">
        <f>VLOOKUP($G1694,Temp!$A:$C,Z$1,FALSE)</f>
        <v>2</v>
      </c>
      <c r="AA1694" s="22" t="str">
        <f>VLOOKUP($A1694,Searches!$A:$H,AA$1,FALSE)</f>
        <v>Brian Silverman</v>
      </c>
      <c r="AB1694" s="22" t="str">
        <f>VLOOKUP($A1694,Searches!$A:$H,AB$1,FALSE)</f>
        <v>Spoken Communications</v>
      </c>
      <c r="AC1694" s="22" t="str">
        <f>VLOOKUP($A1694,Searches!$A:$H,AC$1,FALSE)</f>
        <v>Chief Revenue Officer</v>
      </c>
      <c r="AD1694" s="22" t="str">
        <f>VLOOKUP($A1694,Searches!$A:$H,AD$1,FALSE)</f>
        <v>2nd</v>
      </c>
      <c r="AE1694" s="22" t="str">
        <f>VLOOKUP($A1694,Searches!$A:$H,AE$1,FALSE)</f>
        <v>Open link</v>
      </c>
      <c r="AF1694" s="22" t="str">
        <f>VLOOKUP($A1694,Searches!$A:$H,AF$1,FALSE)</f>
        <v>San Francisco Bay Area</v>
      </c>
      <c r="AG1694" s="22" t="str">
        <f>VLOOKUP($A1694,Searches!$A:$H,AG$1,FALSE)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4" s="22" t="e">
        <f>VLOOKUP($G1694,Temp!$D:$F,AH$1,FALSE)</f>
        <v>#N/A</v>
      </c>
      <c r="AI1694" s="22" t="e">
        <f>VLOOKUP($G1694,Temp!$D:$F,AI$1,FALSE)</f>
        <v>#N/A</v>
      </c>
      <c r="AJ1694" s="22" t="e">
        <f>VLOOKUP($G1694,Temp!$D:$F,AJ$1,FALSE)</f>
        <v>#N/A</v>
      </c>
    </row>
    <row r="1695" spans="1:36" ht="16" x14ac:dyDescent="0.2">
      <c r="A1695" s="8" t="str">
        <f t="shared" si="26"/>
        <v>Roi Carmel Perfecto Mobile</v>
      </c>
      <c r="B1695" s="8" t="s">
        <v>523</v>
      </c>
      <c r="C1695" s="8" t="s">
        <v>525</v>
      </c>
      <c r="D1695" s="8" t="s">
        <v>526</v>
      </c>
      <c r="E1695" s="8" t="s">
        <v>527</v>
      </c>
      <c r="F1695" s="8" t="s">
        <v>528</v>
      </c>
      <c r="G1695" s="12" t="s">
        <v>530</v>
      </c>
      <c r="H1695" s="22" t="str">
        <f>VLOOKUP($G1695,Temp!$A:$C,H$1,FALSE)</f>
        <v>perfectomobile.com</v>
      </c>
      <c r="I1695" s="22" t="e">
        <f>VLOOKUP($G1695,Temp!$A:$C,I$1,FALSE)</f>
        <v>#VALUE!</v>
      </c>
      <c r="J1695" s="22" t="e">
        <f>VLOOKUP($G1695,Temp!$A:$C,J$1,FALSE)</f>
        <v>#VALUE!</v>
      </c>
      <c r="K1695" s="22" t="e">
        <f>VLOOKUP($G1695,Temp!$A:$C,K$1,FALSE)</f>
        <v>#VALUE!</v>
      </c>
      <c r="L1695" s="22" t="e">
        <f>VLOOKUP($G1695,Temp!$A:$C,L$1,FALSE)</f>
        <v>#VALUE!</v>
      </c>
      <c r="M1695" s="22" t="e">
        <f>VLOOKUP($G1695,Temp!$A:$C,M$1,FALSE)</f>
        <v>#VALUE!</v>
      </c>
      <c r="N1695" s="22" t="e">
        <f>VLOOKUP($G1695,Temp!$A:$C,N$1,FALSE)</f>
        <v>#VALUE!</v>
      </c>
      <c r="O1695" s="22" t="e">
        <f>VLOOKUP($G1695,Temp!$A:$C,O$1,FALSE)</f>
        <v>#VALUE!</v>
      </c>
      <c r="P1695" s="22" t="e">
        <f>VLOOKUP($G1695,Temp!$A:$C,P$1,FALSE)</f>
        <v>#VALUE!</v>
      </c>
      <c r="Q1695" s="22" t="e">
        <f>VLOOKUP($G1695,Temp!$A:$C,Q$1,FALSE)</f>
        <v>#VALUE!</v>
      </c>
      <c r="R1695" s="22" t="e">
        <f>VLOOKUP($G1695,Temp!$A:$C,R$1,FALSE)</f>
        <v>#VALUE!</v>
      </c>
      <c r="S1695" s="22" t="e">
        <f>VLOOKUP($G1695,Temp!$A:$C,S$1,FALSE)</f>
        <v>#VALUE!</v>
      </c>
      <c r="T1695" s="22" t="e">
        <f>VLOOKUP($G1695,Temp!$A:$C,T$1,FALSE)</f>
        <v>#VALUE!</v>
      </c>
      <c r="U1695" s="22" t="e">
        <f>VLOOKUP($G1695,Temp!$A:$C,U$1,FALSE)</f>
        <v>#VALUE!</v>
      </c>
      <c r="V1695" s="22" t="e">
        <f>VLOOKUP($G1695,Temp!$A:$C,V$1,FALSE)</f>
        <v>#VALUE!</v>
      </c>
      <c r="W1695" s="22" t="e">
        <f>VLOOKUP($G1695,Temp!$A:$C,W$1,FALSE)</f>
        <v>#VALUE!</v>
      </c>
      <c r="X1695" s="22" t="e">
        <f>VLOOKUP($G1695,Temp!$A:$C,X$1,FALSE)</f>
        <v>#VALUE!</v>
      </c>
      <c r="Y1695" s="22">
        <f>VLOOKUP($G1695,Temp!$A:$C,Y$1,FALSE)</f>
        <v>20900</v>
      </c>
      <c r="Z1695" s="22">
        <f>VLOOKUP($G1695,Temp!$A:$C,Z$1,FALSE)</f>
        <v>2500</v>
      </c>
      <c r="AA1695" s="22" t="str">
        <f>VLOOKUP($A1695,Searches!$A:$H,AA$1,FALSE)</f>
        <v>Roi Carmel</v>
      </c>
      <c r="AB1695" s="22" t="str">
        <f>VLOOKUP($A1695,Searches!$A:$H,AB$1,FALSE)</f>
        <v>Perfecto Mobile</v>
      </c>
      <c r="AC1695" s="22" t="str">
        <f>VLOOKUP($A1695,Searches!$A:$H,AC$1,FALSE)</f>
        <v>Chief Marketing &amp; Corp. Strategy Officer</v>
      </c>
      <c r="AD1695" s="22" t="str">
        <f>VLOOKUP($A1695,Searches!$A:$H,AD$1,FALSE)</f>
        <v>2nd</v>
      </c>
      <c r="AE1695" s="22" t="str">
        <f>VLOOKUP($A1695,Searches!$A:$H,AE$1,FALSE)</f>
        <v>Open link</v>
      </c>
      <c r="AF1695" s="22" t="str">
        <f>VLOOKUP($A1695,Searches!$A:$H,AF$1,FALSE)</f>
        <v>Greater Boston Area</v>
      </c>
      <c r="AG1695" s="22" t="str">
        <f>VLOOKUP($A1695,Searches!$A:$H,AG$1,FALSE)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1695" s="22" t="str">
        <f>VLOOKUP($G1695,Temp!$D:$F,AH$1,FALSE)</f>
        <v>perfectomobile.com</v>
      </c>
      <c r="AI1695" s="22" t="str">
        <f>VLOOKUP($G1695,Temp!$D:$F,AI$1,FALSE)</f>
        <v>Marketo</v>
      </c>
      <c r="AJ1695" s="22" t="str">
        <f>VLOOKUP($G1695,Temp!$D:$F,AJ$1,FALSE)</f>
        <v>WordPress</v>
      </c>
    </row>
    <row r="1696" spans="1:36" ht="16" x14ac:dyDescent="0.2">
      <c r="A1696" s="8" t="str">
        <f t="shared" si="26"/>
        <v>Brian Silverman Spoken Communications</v>
      </c>
      <c r="B1696" s="8" t="s">
        <v>960</v>
      </c>
      <c r="C1696" s="8" t="s">
        <v>9463</v>
      </c>
      <c r="D1696" s="8" t="s">
        <v>304</v>
      </c>
      <c r="E1696" s="8" t="s">
        <v>9464</v>
      </c>
      <c r="F1696" s="8" t="s">
        <v>3975</v>
      </c>
      <c r="G1696" s="12" t="s">
        <v>3691</v>
      </c>
      <c r="H1696" s="22" t="str">
        <f>VLOOKUP($G1696,Temp!$A:$C,H$1,FALSE)</f>
        <v>spoken.com</v>
      </c>
      <c r="I1696" s="22" t="e">
        <f>VLOOKUP($G1696,Temp!$A:$C,I$1,FALSE)</f>
        <v>#VALUE!</v>
      </c>
      <c r="J1696" s="22" t="e">
        <f>VLOOKUP($G1696,Temp!$A:$C,J$1,FALSE)</f>
        <v>#VALUE!</v>
      </c>
      <c r="K1696" s="22" t="e">
        <f>VLOOKUP($G1696,Temp!$A:$C,K$1,FALSE)</f>
        <v>#VALUE!</v>
      </c>
      <c r="L1696" s="22" t="e">
        <f>VLOOKUP($G1696,Temp!$A:$C,L$1,FALSE)</f>
        <v>#VALUE!</v>
      </c>
      <c r="M1696" s="22" t="e">
        <f>VLOOKUP($G1696,Temp!$A:$C,M$1,FALSE)</f>
        <v>#VALUE!</v>
      </c>
      <c r="N1696" s="22" t="e">
        <f>VLOOKUP($G1696,Temp!$A:$C,N$1,FALSE)</f>
        <v>#VALUE!</v>
      </c>
      <c r="O1696" s="22" t="e">
        <f>VLOOKUP($G1696,Temp!$A:$C,O$1,FALSE)</f>
        <v>#VALUE!</v>
      </c>
      <c r="P1696" s="22" t="e">
        <f>VLOOKUP($G1696,Temp!$A:$C,P$1,FALSE)</f>
        <v>#VALUE!</v>
      </c>
      <c r="Q1696" s="22" t="e">
        <f>VLOOKUP($G1696,Temp!$A:$C,Q$1,FALSE)</f>
        <v>#VALUE!</v>
      </c>
      <c r="R1696" s="22" t="e">
        <f>VLOOKUP($G1696,Temp!$A:$C,R$1,FALSE)</f>
        <v>#VALUE!</v>
      </c>
      <c r="S1696" s="22" t="e">
        <f>VLOOKUP($G1696,Temp!$A:$C,S$1,FALSE)</f>
        <v>#VALUE!</v>
      </c>
      <c r="T1696" s="22" t="e">
        <f>VLOOKUP($G1696,Temp!$A:$C,T$1,FALSE)</f>
        <v>#VALUE!</v>
      </c>
      <c r="U1696" s="22" t="e">
        <f>VLOOKUP($G1696,Temp!$A:$C,U$1,FALSE)</f>
        <v>#VALUE!</v>
      </c>
      <c r="V1696" s="22" t="e">
        <f>VLOOKUP($G1696,Temp!$A:$C,V$1,FALSE)</f>
        <v>#VALUE!</v>
      </c>
      <c r="W1696" s="22" t="e">
        <f>VLOOKUP($G1696,Temp!$A:$C,W$1,FALSE)</f>
        <v>#VALUE!</v>
      </c>
      <c r="X1696" s="22" t="e">
        <f>VLOOKUP($G1696,Temp!$A:$C,X$1,FALSE)</f>
        <v>#VALUE!</v>
      </c>
      <c r="Y1696" s="22">
        <f>VLOOKUP($G1696,Temp!$A:$C,Y$1,FALSE)</f>
        <v>218</v>
      </c>
      <c r="Z1696" s="22">
        <f>VLOOKUP($G1696,Temp!$A:$C,Z$1,FALSE)</f>
        <v>2</v>
      </c>
      <c r="AA1696" s="22" t="str">
        <f>VLOOKUP($A1696,Searches!$A:$H,AA$1,FALSE)</f>
        <v>Brian Silverman</v>
      </c>
      <c r="AB1696" s="22" t="str">
        <f>VLOOKUP($A1696,Searches!$A:$H,AB$1,FALSE)</f>
        <v>Spoken Communications</v>
      </c>
      <c r="AC1696" s="22" t="str">
        <f>VLOOKUP($A1696,Searches!$A:$H,AC$1,FALSE)</f>
        <v>Chief Revenue Officer</v>
      </c>
      <c r="AD1696" s="22" t="str">
        <f>VLOOKUP($A1696,Searches!$A:$H,AD$1,FALSE)</f>
        <v>2nd</v>
      </c>
      <c r="AE1696" s="22" t="str">
        <f>VLOOKUP($A1696,Searches!$A:$H,AE$1,FALSE)</f>
        <v>Open link</v>
      </c>
      <c r="AF1696" s="22" t="str">
        <f>VLOOKUP($A1696,Searches!$A:$H,AF$1,FALSE)</f>
        <v>San Francisco Bay Area</v>
      </c>
      <c r="AG1696" s="22" t="str">
        <f>VLOOKUP($A1696,Searches!$A:$H,AG$1,FALSE)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6" s="22" t="e">
        <f>VLOOKUP($G1696,Temp!$D:$F,AH$1,FALSE)</f>
        <v>#N/A</v>
      </c>
      <c r="AI1696" s="22" t="e">
        <f>VLOOKUP($G1696,Temp!$D:$F,AI$1,FALSE)</f>
        <v>#N/A</v>
      </c>
      <c r="AJ1696" s="22" t="e">
        <f>VLOOKUP($G1696,Temp!$D:$F,AJ$1,FALSE)</f>
        <v>#N/A</v>
      </c>
    </row>
    <row r="1697" spans="1:36" ht="16" x14ac:dyDescent="0.2">
      <c r="A1697" s="8" t="str">
        <f t="shared" si="26"/>
        <v>Brian Silverman Spoken Communications</v>
      </c>
      <c r="B1697" s="8" t="s">
        <v>960</v>
      </c>
      <c r="C1697" s="8" t="s">
        <v>9463</v>
      </c>
      <c r="D1697" s="8" t="s">
        <v>304</v>
      </c>
      <c r="E1697" s="8" t="s">
        <v>9464</v>
      </c>
      <c r="F1697" s="8" t="s">
        <v>3975</v>
      </c>
      <c r="G1697" s="12" t="s">
        <v>3691</v>
      </c>
      <c r="H1697" s="22" t="str">
        <f>VLOOKUP($G1697,Temp!$A:$C,H$1,FALSE)</f>
        <v>spoken.com</v>
      </c>
      <c r="I1697" s="22" t="e">
        <f>VLOOKUP($G1697,Temp!$A:$C,I$1,FALSE)</f>
        <v>#VALUE!</v>
      </c>
      <c r="J1697" s="22" t="e">
        <f>VLOOKUP($G1697,Temp!$A:$C,J$1,FALSE)</f>
        <v>#VALUE!</v>
      </c>
      <c r="K1697" s="22" t="e">
        <f>VLOOKUP($G1697,Temp!$A:$C,K$1,FALSE)</f>
        <v>#VALUE!</v>
      </c>
      <c r="L1697" s="22" t="e">
        <f>VLOOKUP($G1697,Temp!$A:$C,L$1,FALSE)</f>
        <v>#VALUE!</v>
      </c>
      <c r="M1697" s="22" t="e">
        <f>VLOOKUP($G1697,Temp!$A:$C,M$1,FALSE)</f>
        <v>#VALUE!</v>
      </c>
      <c r="N1697" s="22" t="e">
        <f>VLOOKUP($G1697,Temp!$A:$C,N$1,FALSE)</f>
        <v>#VALUE!</v>
      </c>
      <c r="O1697" s="22" t="e">
        <f>VLOOKUP($G1697,Temp!$A:$C,O$1,FALSE)</f>
        <v>#VALUE!</v>
      </c>
      <c r="P1697" s="22" t="e">
        <f>VLOOKUP($G1697,Temp!$A:$C,P$1,FALSE)</f>
        <v>#VALUE!</v>
      </c>
      <c r="Q1697" s="22" t="e">
        <f>VLOOKUP($G1697,Temp!$A:$C,Q$1,FALSE)</f>
        <v>#VALUE!</v>
      </c>
      <c r="R1697" s="22" t="e">
        <f>VLOOKUP($G1697,Temp!$A:$C,R$1,FALSE)</f>
        <v>#VALUE!</v>
      </c>
      <c r="S1697" s="22" t="e">
        <f>VLOOKUP($G1697,Temp!$A:$C,S$1,FALSE)</f>
        <v>#VALUE!</v>
      </c>
      <c r="T1697" s="22" t="e">
        <f>VLOOKUP($G1697,Temp!$A:$C,T$1,FALSE)</f>
        <v>#VALUE!</v>
      </c>
      <c r="U1697" s="22" t="e">
        <f>VLOOKUP($G1697,Temp!$A:$C,U$1,FALSE)</f>
        <v>#VALUE!</v>
      </c>
      <c r="V1697" s="22" t="e">
        <f>VLOOKUP($G1697,Temp!$A:$C,V$1,FALSE)</f>
        <v>#VALUE!</v>
      </c>
      <c r="W1697" s="22" t="e">
        <f>VLOOKUP($G1697,Temp!$A:$C,W$1,FALSE)</f>
        <v>#VALUE!</v>
      </c>
      <c r="X1697" s="22" t="e">
        <f>VLOOKUP($G1697,Temp!$A:$C,X$1,FALSE)</f>
        <v>#VALUE!</v>
      </c>
      <c r="Y1697" s="22">
        <f>VLOOKUP($G1697,Temp!$A:$C,Y$1,FALSE)</f>
        <v>218</v>
      </c>
      <c r="Z1697" s="22">
        <f>VLOOKUP($G1697,Temp!$A:$C,Z$1,FALSE)</f>
        <v>2</v>
      </c>
      <c r="AA1697" s="22" t="str">
        <f>VLOOKUP($A1697,Searches!$A:$H,AA$1,FALSE)</f>
        <v>Brian Silverman</v>
      </c>
      <c r="AB1697" s="22" t="str">
        <f>VLOOKUP($A1697,Searches!$A:$H,AB$1,FALSE)</f>
        <v>Spoken Communications</v>
      </c>
      <c r="AC1697" s="22" t="str">
        <f>VLOOKUP($A1697,Searches!$A:$H,AC$1,FALSE)</f>
        <v>Chief Revenue Officer</v>
      </c>
      <c r="AD1697" s="22" t="str">
        <f>VLOOKUP($A1697,Searches!$A:$H,AD$1,FALSE)</f>
        <v>2nd</v>
      </c>
      <c r="AE1697" s="22" t="str">
        <f>VLOOKUP($A1697,Searches!$A:$H,AE$1,FALSE)</f>
        <v>Open link</v>
      </c>
      <c r="AF1697" s="22" t="str">
        <f>VLOOKUP($A1697,Searches!$A:$H,AF$1,FALSE)</f>
        <v>San Francisco Bay Area</v>
      </c>
      <c r="AG1697" s="22" t="str">
        <f>VLOOKUP($A1697,Searches!$A:$H,AG$1,FALSE)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7" s="22" t="e">
        <f>VLOOKUP($G1697,Temp!$D:$F,AH$1,FALSE)</f>
        <v>#N/A</v>
      </c>
      <c r="AI1697" s="22" t="e">
        <f>VLOOKUP($G1697,Temp!$D:$F,AI$1,FALSE)</f>
        <v>#N/A</v>
      </c>
      <c r="AJ1697" s="22" t="e">
        <f>VLOOKUP($G1697,Temp!$D:$F,AJ$1,FALSE)</f>
        <v>#N/A</v>
      </c>
    </row>
    <row r="1698" spans="1:36" ht="16" x14ac:dyDescent="0.2">
      <c r="A1698" s="8" t="str">
        <f t="shared" si="26"/>
        <v>Brian Silverman Spoken Communications</v>
      </c>
      <c r="B1698" s="8" t="s">
        <v>960</v>
      </c>
      <c r="C1698" s="8" t="s">
        <v>9463</v>
      </c>
      <c r="D1698" s="8" t="s">
        <v>304</v>
      </c>
      <c r="E1698" s="8" t="s">
        <v>9464</v>
      </c>
      <c r="F1698" s="8" t="s">
        <v>3975</v>
      </c>
      <c r="G1698" s="12" t="s">
        <v>3691</v>
      </c>
      <c r="H1698" s="22" t="str">
        <f>VLOOKUP($G1698,Temp!$A:$C,H$1,FALSE)</f>
        <v>spoken.com</v>
      </c>
      <c r="I1698" s="22" t="e">
        <f>VLOOKUP($G1698,Temp!$A:$C,I$1,FALSE)</f>
        <v>#VALUE!</v>
      </c>
      <c r="J1698" s="22" t="e">
        <f>VLOOKUP($G1698,Temp!$A:$C,J$1,FALSE)</f>
        <v>#VALUE!</v>
      </c>
      <c r="K1698" s="22" t="e">
        <f>VLOOKUP($G1698,Temp!$A:$C,K$1,FALSE)</f>
        <v>#VALUE!</v>
      </c>
      <c r="L1698" s="22" t="e">
        <f>VLOOKUP($G1698,Temp!$A:$C,L$1,FALSE)</f>
        <v>#VALUE!</v>
      </c>
      <c r="M1698" s="22" t="e">
        <f>VLOOKUP($G1698,Temp!$A:$C,M$1,FALSE)</f>
        <v>#VALUE!</v>
      </c>
      <c r="N1698" s="22" t="e">
        <f>VLOOKUP($G1698,Temp!$A:$C,N$1,FALSE)</f>
        <v>#VALUE!</v>
      </c>
      <c r="O1698" s="22" t="e">
        <f>VLOOKUP($G1698,Temp!$A:$C,O$1,FALSE)</f>
        <v>#VALUE!</v>
      </c>
      <c r="P1698" s="22" t="e">
        <f>VLOOKUP($G1698,Temp!$A:$C,P$1,FALSE)</f>
        <v>#VALUE!</v>
      </c>
      <c r="Q1698" s="22" t="e">
        <f>VLOOKUP($G1698,Temp!$A:$C,Q$1,FALSE)</f>
        <v>#VALUE!</v>
      </c>
      <c r="R1698" s="22" t="e">
        <f>VLOOKUP($G1698,Temp!$A:$C,R$1,FALSE)</f>
        <v>#VALUE!</v>
      </c>
      <c r="S1698" s="22" t="e">
        <f>VLOOKUP($G1698,Temp!$A:$C,S$1,FALSE)</f>
        <v>#VALUE!</v>
      </c>
      <c r="T1698" s="22" t="e">
        <f>VLOOKUP($G1698,Temp!$A:$C,T$1,FALSE)</f>
        <v>#VALUE!</v>
      </c>
      <c r="U1698" s="22" t="e">
        <f>VLOOKUP($G1698,Temp!$A:$C,U$1,FALSE)</f>
        <v>#VALUE!</v>
      </c>
      <c r="V1698" s="22" t="e">
        <f>VLOOKUP($G1698,Temp!$A:$C,V$1,FALSE)</f>
        <v>#VALUE!</v>
      </c>
      <c r="W1698" s="22" t="e">
        <f>VLOOKUP($G1698,Temp!$A:$C,W$1,FALSE)</f>
        <v>#VALUE!</v>
      </c>
      <c r="X1698" s="22" t="e">
        <f>VLOOKUP($G1698,Temp!$A:$C,X$1,FALSE)</f>
        <v>#VALUE!</v>
      </c>
      <c r="Y1698" s="22">
        <f>VLOOKUP($G1698,Temp!$A:$C,Y$1,FALSE)</f>
        <v>218</v>
      </c>
      <c r="Z1698" s="22">
        <f>VLOOKUP($G1698,Temp!$A:$C,Z$1,FALSE)</f>
        <v>2</v>
      </c>
      <c r="AA1698" s="22" t="str">
        <f>VLOOKUP($A1698,Searches!$A:$H,AA$1,FALSE)</f>
        <v>Brian Silverman</v>
      </c>
      <c r="AB1698" s="22" t="str">
        <f>VLOOKUP($A1698,Searches!$A:$H,AB$1,FALSE)</f>
        <v>Spoken Communications</v>
      </c>
      <c r="AC1698" s="22" t="str">
        <f>VLOOKUP($A1698,Searches!$A:$H,AC$1,FALSE)</f>
        <v>Chief Revenue Officer</v>
      </c>
      <c r="AD1698" s="22" t="str">
        <f>VLOOKUP($A1698,Searches!$A:$H,AD$1,FALSE)</f>
        <v>2nd</v>
      </c>
      <c r="AE1698" s="22" t="str">
        <f>VLOOKUP($A1698,Searches!$A:$H,AE$1,FALSE)</f>
        <v>Open link</v>
      </c>
      <c r="AF1698" s="22" t="str">
        <f>VLOOKUP($A1698,Searches!$A:$H,AF$1,FALSE)</f>
        <v>San Francisco Bay Area</v>
      </c>
      <c r="AG1698" s="22" t="str">
        <f>VLOOKUP($A1698,Searches!$A:$H,AG$1,FALSE)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8" s="22" t="e">
        <f>VLOOKUP($G1698,Temp!$D:$F,AH$1,FALSE)</f>
        <v>#N/A</v>
      </c>
      <c r="AI1698" s="22" t="e">
        <f>VLOOKUP($G1698,Temp!$D:$F,AI$1,FALSE)</f>
        <v>#N/A</v>
      </c>
      <c r="AJ1698" s="22" t="e">
        <f>VLOOKUP($G1698,Temp!$D:$F,AJ$1,FALSE)</f>
        <v>#N/A</v>
      </c>
    </row>
    <row r="1699" spans="1:36" ht="16" x14ac:dyDescent="0.2">
      <c r="A1699" s="8" t="str">
        <f t="shared" si="26"/>
        <v>Brian Silverman Spoken Communications</v>
      </c>
      <c r="B1699" s="8" t="s">
        <v>960</v>
      </c>
      <c r="C1699" s="8" t="s">
        <v>9463</v>
      </c>
      <c r="D1699" s="8" t="s">
        <v>304</v>
      </c>
      <c r="E1699" s="8" t="s">
        <v>9464</v>
      </c>
      <c r="F1699" s="8" t="s">
        <v>3975</v>
      </c>
      <c r="G1699" s="12" t="s">
        <v>3691</v>
      </c>
      <c r="H1699" s="22" t="str">
        <f>VLOOKUP($G1699,Temp!$A:$C,H$1,FALSE)</f>
        <v>spoken.com</v>
      </c>
      <c r="I1699" s="22" t="e">
        <f>VLOOKUP($G1699,Temp!$A:$C,I$1,FALSE)</f>
        <v>#VALUE!</v>
      </c>
      <c r="J1699" s="22" t="e">
        <f>VLOOKUP($G1699,Temp!$A:$C,J$1,FALSE)</f>
        <v>#VALUE!</v>
      </c>
      <c r="K1699" s="22" t="e">
        <f>VLOOKUP($G1699,Temp!$A:$C,K$1,FALSE)</f>
        <v>#VALUE!</v>
      </c>
      <c r="L1699" s="22" t="e">
        <f>VLOOKUP($G1699,Temp!$A:$C,L$1,FALSE)</f>
        <v>#VALUE!</v>
      </c>
      <c r="M1699" s="22" t="e">
        <f>VLOOKUP($G1699,Temp!$A:$C,M$1,FALSE)</f>
        <v>#VALUE!</v>
      </c>
      <c r="N1699" s="22" t="e">
        <f>VLOOKUP($G1699,Temp!$A:$C,N$1,FALSE)</f>
        <v>#VALUE!</v>
      </c>
      <c r="O1699" s="22" t="e">
        <f>VLOOKUP($G1699,Temp!$A:$C,O$1,FALSE)</f>
        <v>#VALUE!</v>
      </c>
      <c r="P1699" s="22" t="e">
        <f>VLOOKUP($G1699,Temp!$A:$C,P$1,FALSE)</f>
        <v>#VALUE!</v>
      </c>
      <c r="Q1699" s="22" t="e">
        <f>VLOOKUP($G1699,Temp!$A:$C,Q$1,FALSE)</f>
        <v>#VALUE!</v>
      </c>
      <c r="R1699" s="22" t="e">
        <f>VLOOKUP($G1699,Temp!$A:$C,R$1,FALSE)</f>
        <v>#VALUE!</v>
      </c>
      <c r="S1699" s="22" t="e">
        <f>VLOOKUP($G1699,Temp!$A:$C,S$1,FALSE)</f>
        <v>#VALUE!</v>
      </c>
      <c r="T1699" s="22" t="e">
        <f>VLOOKUP($G1699,Temp!$A:$C,T$1,FALSE)</f>
        <v>#VALUE!</v>
      </c>
      <c r="U1699" s="22" t="e">
        <f>VLOOKUP($G1699,Temp!$A:$C,U$1,FALSE)</f>
        <v>#VALUE!</v>
      </c>
      <c r="V1699" s="22" t="e">
        <f>VLOOKUP($G1699,Temp!$A:$C,V$1,FALSE)</f>
        <v>#VALUE!</v>
      </c>
      <c r="W1699" s="22" t="e">
        <f>VLOOKUP($G1699,Temp!$A:$C,W$1,FALSE)</f>
        <v>#VALUE!</v>
      </c>
      <c r="X1699" s="22" t="e">
        <f>VLOOKUP($G1699,Temp!$A:$C,X$1,FALSE)</f>
        <v>#VALUE!</v>
      </c>
      <c r="Y1699" s="22">
        <f>VLOOKUP($G1699,Temp!$A:$C,Y$1,FALSE)</f>
        <v>218</v>
      </c>
      <c r="Z1699" s="22">
        <f>VLOOKUP($G1699,Temp!$A:$C,Z$1,FALSE)</f>
        <v>2</v>
      </c>
      <c r="AA1699" s="22" t="str">
        <f>VLOOKUP($A1699,Searches!$A:$H,AA$1,FALSE)</f>
        <v>Brian Silverman</v>
      </c>
      <c r="AB1699" s="22" t="str">
        <f>VLOOKUP($A1699,Searches!$A:$H,AB$1,FALSE)</f>
        <v>Spoken Communications</v>
      </c>
      <c r="AC1699" s="22" t="str">
        <f>VLOOKUP($A1699,Searches!$A:$H,AC$1,FALSE)</f>
        <v>Chief Revenue Officer</v>
      </c>
      <c r="AD1699" s="22" t="str">
        <f>VLOOKUP($A1699,Searches!$A:$H,AD$1,FALSE)</f>
        <v>2nd</v>
      </c>
      <c r="AE1699" s="22" t="str">
        <f>VLOOKUP($A1699,Searches!$A:$H,AE$1,FALSE)</f>
        <v>Open link</v>
      </c>
      <c r="AF1699" s="22" t="str">
        <f>VLOOKUP($A1699,Searches!$A:$H,AF$1,FALSE)</f>
        <v>San Francisco Bay Area</v>
      </c>
      <c r="AG1699" s="22" t="str">
        <f>VLOOKUP($A1699,Searches!$A:$H,AG$1,FALSE)</f>
        <v>https://www.linkedin.com/sales/profile/11488428,bLRQ,NAME_SEARCH?moduleKey=peopleSearchResults&amp;pageKey=sales-search3-people&amp;contextId=60BC92C971D70515801E49D6842B0000&amp;requestId=bd3eec74-1b19-4513-810b-b1fea027bb3c&amp;action=CLICK&amp;target=urn%3Ali%3AsalesLead%3A(-1%2C11488428)&amp;pageNumber=0&amp;targetEl=profilelink&amp;position=24&amp;trk=lss-serp-result-lead_photo</v>
      </c>
      <c r="AH1699" s="22" t="e">
        <f>VLOOKUP($G1699,Temp!$D:$F,AH$1,FALSE)</f>
        <v>#N/A</v>
      </c>
      <c r="AI1699" s="22" t="e">
        <f>VLOOKUP($G1699,Temp!$D:$F,AI$1,FALSE)</f>
        <v>#N/A</v>
      </c>
      <c r="AJ1699" s="22" t="e">
        <f>VLOOKUP($G1699,Temp!$D:$F,AJ$1,FALSE)</f>
        <v>#N/A</v>
      </c>
    </row>
    <row r="1700" spans="1:36" ht="16" x14ac:dyDescent="0.2">
      <c r="A1700" s="8" t="str">
        <f t="shared" si="26"/>
        <v>Roi Carmel Perfecto Mobile</v>
      </c>
      <c r="B1700" s="8" t="s">
        <v>523</v>
      </c>
      <c r="C1700" s="8" t="s">
        <v>525</v>
      </c>
      <c r="D1700" s="8" t="s">
        <v>526</v>
      </c>
      <c r="E1700" s="8" t="s">
        <v>527</v>
      </c>
      <c r="F1700" s="8" t="s">
        <v>528</v>
      </c>
      <c r="G1700" s="12" t="s">
        <v>530</v>
      </c>
      <c r="H1700" s="22" t="str">
        <f>VLOOKUP($G1700,Temp!$A:$C,H$1,FALSE)</f>
        <v>perfectomobile.com</v>
      </c>
      <c r="I1700" s="22" t="e">
        <f>VLOOKUP($G1700,Temp!$A:$C,I$1,FALSE)</f>
        <v>#VALUE!</v>
      </c>
      <c r="J1700" s="22" t="e">
        <f>VLOOKUP($G1700,Temp!$A:$C,J$1,FALSE)</f>
        <v>#VALUE!</v>
      </c>
      <c r="K1700" s="22" t="e">
        <f>VLOOKUP($G1700,Temp!$A:$C,K$1,FALSE)</f>
        <v>#VALUE!</v>
      </c>
      <c r="L1700" s="22" t="e">
        <f>VLOOKUP($G1700,Temp!$A:$C,L$1,FALSE)</f>
        <v>#VALUE!</v>
      </c>
      <c r="M1700" s="22" t="e">
        <f>VLOOKUP($G1700,Temp!$A:$C,M$1,FALSE)</f>
        <v>#VALUE!</v>
      </c>
      <c r="N1700" s="22" t="e">
        <f>VLOOKUP($G1700,Temp!$A:$C,N$1,FALSE)</f>
        <v>#VALUE!</v>
      </c>
      <c r="O1700" s="22" t="e">
        <f>VLOOKUP($G1700,Temp!$A:$C,O$1,FALSE)</f>
        <v>#VALUE!</v>
      </c>
      <c r="P1700" s="22" t="e">
        <f>VLOOKUP($G1700,Temp!$A:$C,P$1,FALSE)</f>
        <v>#VALUE!</v>
      </c>
      <c r="Q1700" s="22" t="e">
        <f>VLOOKUP($G1700,Temp!$A:$C,Q$1,FALSE)</f>
        <v>#VALUE!</v>
      </c>
      <c r="R1700" s="22" t="e">
        <f>VLOOKUP($G1700,Temp!$A:$C,R$1,FALSE)</f>
        <v>#VALUE!</v>
      </c>
      <c r="S1700" s="22" t="e">
        <f>VLOOKUP($G1700,Temp!$A:$C,S$1,FALSE)</f>
        <v>#VALUE!</v>
      </c>
      <c r="T1700" s="22" t="e">
        <f>VLOOKUP($G1700,Temp!$A:$C,T$1,FALSE)</f>
        <v>#VALUE!</v>
      </c>
      <c r="U1700" s="22" t="e">
        <f>VLOOKUP($G1700,Temp!$A:$C,U$1,FALSE)</f>
        <v>#VALUE!</v>
      </c>
      <c r="V1700" s="22" t="e">
        <f>VLOOKUP($G1700,Temp!$A:$C,V$1,FALSE)</f>
        <v>#VALUE!</v>
      </c>
      <c r="W1700" s="22" t="e">
        <f>VLOOKUP($G1700,Temp!$A:$C,W$1,FALSE)</f>
        <v>#VALUE!</v>
      </c>
      <c r="X1700" s="22" t="e">
        <f>VLOOKUP($G1700,Temp!$A:$C,X$1,FALSE)</f>
        <v>#VALUE!</v>
      </c>
      <c r="Y1700" s="22">
        <f>VLOOKUP($G1700,Temp!$A:$C,Y$1,FALSE)</f>
        <v>20900</v>
      </c>
      <c r="Z1700" s="22">
        <f>VLOOKUP($G1700,Temp!$A:$C,Z$1,FALSE)</f>
        <v>2500</v>
      </c>
      <c r="AA1700" s="22" t="str">
        <f>VLOOKUP($A1700,Searches!$A:$H,AA$1,FALSE)</f>
        <v>Roi Carmel</v>
      </c>
      <c r="AB1700" s="22" t="str">
        <f>VLOOKUP($A1700,Searches!$A:$H,AB$1,FALSE)</f>
        <v>Perfecto Mobile</v>
      </c>
      <c r="AC1700" s="22" t="str">
        <f>VLOOKUP($A1700,Searches!$A:$H,AC$1,FALSE)</f>
        <v>Chief Marketing &amp; Corp. Strategy Officer</v>
      </c>
      <c r="AD1700" s="22" t="str">
        <f>VLOOKUP($A1700,Searches!$A:$H,AD$1,FALSE)</f>
        <v>2nd</v>
      </c>
      <c r="AE1700" s="22" t="str">
        <f>VLOOKUP($A1700,Searches!$A:$H,AE$1,FALSE)</f>
        <v>Open link</v>
      </c>
      <c r="AF1700" s="22" t="str">
        <f>VLOOKUP($A1700,Searches!$A:$H,AF$1,FALSE)</f>
        <v>Greater Boston Area</v>
      </c>
      <c r="AG1700" s="22" t="str">
        <f>VLOOKUP($A1700,Searches!$A:$H,AG$1,FALSE)</f>
        <v>https://www.linkedin.com/sales/profile/3472194,f5hk,NAME_SEARCH?moduleKey=peopleSearchResults&amp;pageKey=sales-search3-people-refinement&amp;contextId=60BC92C971D70515801E49D6842B0000&amp;requestId=2ddb608e-c4ad-4a58-9f98-a7b48ae571d3&amp;action=CLICK&amp;target=urn%3Ali%3AsalesLead%3A(-1%2C3472194)&amp;pageNumber=1&amp;targetEl=profilelink&amp;position=2&amp;trk=lss-serp-result-lead_photo</v>
      </c>
      <c r="AH1700" s="22" t="str">
        <f>VLOOKUP($G1700,Temp!$D:$F,AH$1,FALSE)</f>
        <v>perfectomobile.com</v>
      </c>
      <c r="AI1700" s="22" t="str">
        <f>VLOOKUP($G1700,Temp!$D:$F,AI$1,FALSE)</f>
        <v>Marketo</v>
      </c>
      <c r="AJ1700" s="22" t="str">
        <f>VLOOKUP($G1700,Temp!$D:$F,AJ$1,FALSE)</f>
        <v>WordPress</v>
      </c>
    </row>
    <row r="1701" spans="1:36" ht="16" x14ac:dyDescent="0.2">
      <c r="A1701" s="8" t="str">
        <f t="shared" si="26"/>
        <v>Mark Floisand Coveo</v>
      </c>
      <c r="B1701" s="8" t="s">
        <v>476</v>
      </c>
      <c r="C1701" s="8" t="s">
        <v>477</v>
      </c>
      <c r="D1701" s="8" t="s">
        <v>42</v>
      </c>
      <c r="E1701" s="8" t="s">
        <v>478</v>
      </c>
      <c r="F1701" s="8" t="s">
        <v>479</v>
      </c>
      <c r="G1701" s="12" t="s">
        <v>480</v>
      </c>
      <c r="H1701" s="22" t="str">
        <f>VLOOKUP($G1701,Temp!$A:$C,H$1,FALSE)</f>
        <v>coveo.com</v>
      </c>
      <c r="I1701" s="22" t="e">
        <f>VLOOKUP($G1701,Temp!$A:$C,I$1,FALSE)</f>
        <v>#VALUE!</v>
      </c>
      <c r="J1701" s="22" t="e">
        <f>VLOOKUP($G1701,Temp!$A:$C,J$1,FALSE)</f>
        <v>#VALUE!</v>
      </c>
      <c r="K1701" s="22" t="e">
        <f>VLOOKUP($G1701,Temp!$A:$C,K$1,FALSE)</f>
        <v>#VALUE!</v>
      </c>
      <c r="L1701" s="22" t="e">
        <f>VLOOKUP($G1701,Temp!$A:$C,L$1,FALSE)</f>
        <v>#VALUE!</v>
      </c>
      <c r="M1701" s="22" t="e">
        <f>VLOOKUP($G1701,Temp!$A:$C,M$1,FALSE)</f>
        <v>#VALUE!</v>
      </c>
      <c r="N1701" s="22" t="e">
        <f>VLOOKUP($G1701,Temp!$A:$C,N$1,FALSE)</f>
        <v>#VALUE!</v>
      </c>
      <c r="O1701" s="22" t="e">
        <f>VLOOKUP($G1701,Temp!$A:$C,O$1,FALSE)</f>
        <v>#VALUE!</v>
      </c>
      <c r="P1701" s="22" t="e">
        <f>VLOOKUP($G1701,Temp!$A:$C,P$1,FALSE)</f>
        <v>#VALUE!</v>
      </c>
      <c r="Q1701" s="22" t="e">
        <f>VLOOKUP($G1701,Temp!$A:$C,Q$1,FALSE)</f>
        <v>#VALUE!</v>
      </c>
      <c r="R1701" s="22" t="e">
        <f>VLOOKUP($G1701,Temp!$A:$C,R$1,FALSE)</f>
        <v>#VALUE!</v>
      </c>
      <c r="S1701" s="22" t="e">
        <f>VLOOKUP($G1701,Temp!$A:$C,S$1,FALSE)</f>
        <v>#VALUE!</v>
      </c>
      <c r="T1701" s="22" t="e">
        <f>VLOOKUP($G1701,Temp!$A:$C,T$1,FALSE)</f>
        <v>#VALUE!</v>
      </c>
      <c r="U1701" s="22" t="e">
        <f>VLOOKUP($G1701,Temp!$A:$C,U$1,FALSE)</f>
        <v>#VALUE!</v>
      </c>
      <c r="V1701" s="22" t="e">
        <f>VLOOKUP($G1701,Temp!$A:$C,V$1,FALSE)</f>
        <v>#VALUE!</v>
      </c>
      <c r="W1701" s="22" t="e">
        <f>VLOOKUP($G1701,Temp!$A:$C,W$1,FALSE)</f>
        <v>#VALUE!</v>
      </c>
      <c r="X1701" s="22" t="e">
        <f>VLOOKUP($G1701,Temp!$A:$C,X$1,FALSE)</f>
        <v>#VALUE!</v>
      </c>
      <c r="Y1701" s="22">
        <f>VLOOKUP($G1701,Temp!$A:$C,Y$1,FALSE)</f>
        <v>11400</v>
      </c>
      <c r="Z1701" s="22">
        <f>VLOOKUP($G1701,Temp!$A:$C,Z$1,FALSE)</f>
        <v>2900</v>
      </c>
      <c r="AA1701" s="22" t="str">
        <f>VLOOKUP($A1701,Searches!$A:$H,AA$1,FALSE)</f>
        <v>Mark Floisand</v>
      </c>
      <c r="AB1701" s="22" t="str">
        <f>VLOOKUP($A1701,Searches!$A:$H,AB$1,FALSE)</f>
        <v>Coveo</v>
      </c>
      <c r="AC1701" s="22" t="str">
        <f>VLOOKUP($A1701,Searches!$A:$H,AC$1,FALSE)</f>
        <v>Chief Marketing Officer</v>
      </c>
      <c r="AD1701" s="22" t="str">
        <f>VLOOKUP($A1701,Searches!$A:$H,AD$1,FALSE)</f>
        <v>2nd</v>
      </c>
      <c r="AE1701" s="22" t="str">
        <f>VLOOKUP($A1701,Searches!$A:$H,AE$1,FALSE)</f>
        <v/>
      </c>
      <c r="AF1701" s="22" t="str">
        <f>VLOOKUP($A1701,Searches!$A:$H,AF$1,FALSE)</f>
        <v>San Francisco Bay Area</v>
      </c>
      <c r="AG1701" s="22" t="str">
        <f>VLOOKUP($A1701,Searches!$A:$H,AG$1,FALSE)</f>
        <v>https://www.linkedin.com/sales/profile/466505,iBKL,NAME_SEARCH?moduleKey=peopleSearchResults&amp;pageKey=sales-search3-people-refinement&amp;contextId=60BC92C971D70515801E49D6842B0000&amp;requestId=2ddb608e-c4ad-4a58-9f98-a7b48ae571d3&amp;action=CLICK&amp;target=urn%3Ali%3AsalesLead%3A(-1%2C466505)&amp;pageNumber=1&amp;targetEl=profilelink&amp;position=1&amp;trk=lss-serp-result-lead_photo</v>
      </c>
      <c r="AH1701" s="22" t="str">
        <f>VLOOKUP($G1701,Temp!$D:$F,AH$1,FALSE)</f>
        <v>coveo.com</v>
      </c>
      <c r="AI1701" s="22" t="str">
        <f>VLOOKUP($G1701,Temp!$D:$F,AI$1,FALSE)</f>
        <v>Marketo</v>
      </c>
      <c r="AJ1701" s="22" t="str">
        <f>VLOOKUP($G1701,Temp!$D:$F,AJ$1,FALSE)</f>
        <v>WordPress</v>
      </c>
    </row>
    <row r="1702" spans="1:36" ht="16" x14ac:dyDescent="0.2">
      <c r="A1702" s="8" t="str">
        <f t="shared" si="26"/>
        <v>Brad Wilson LendingTree</v>
      </c>
      <c r="B1702" s="8" t="s">
        <v>1058</v>
      </c>
      <c r="C1702" s="8" t="s">
        <v>646</v>
      </c>
      <c r="D1702" s="8" t="s">
        <v>42</v>
      </c>
      <c r="E1702" s="8" t="s">
        <v>1757</v>
      </c>
      <c r="F1702" s="8" t="s">
        <v>1758</v>
      </c>
      <c r="G1702" s="12" t="s">
        <v>1608</v>
      </c>
      <c r="H1702" s="22" t="str">
        <f>VLOOKUP($G1702,Temp!$A:$C,H$1,FALSE)</f>
        <v>lendingtree.com</v>
      </c>
      <c r="I1702" s="22" t="e">
        <f>VLOOKUP($G1702,Temp!$A:$C,I$1,FALSE)</f>
        <v>#VALUE!</v>
      </c>
      <c r="J1702" s="22" t="e">
        <f>VLOOKUP($G1702,Temp!$A:$C,J$1,FALSE)</f>
        <v>#VALUE!</v>
      </c>
      <c r="K1702" s="22" t="e">
        <f>VLOOKUP($G1702,Temp!$A:$C,K$1,FALSE)</f>
        <v>#VALUE!</v>
      </c>
      <c r="L1702" s="22" t="e">
        <f>VLOOKUP($G1702,Temp!$A:$C,L$1,FALSE)</f>
        <v>#VALUE!</v>
      </c>
      <c r="M1702" s="22" t="e">
        <f>VLOOKUP($G1702,Temp!$A:$C,M$1,FALSE)</f>
        <v>#VALUE!</v>
      </c>
      <c r="N1702" s="22" t="e">
        <f>VLOOKUP($G1702,Temp!$A:$C,N$1,FALSE)</f>
        <v>#VALUE!</v>
      </c>
      <c r="O1702" s="22" t="e">
        <f>VLOOKUP($G1702,Temp!$A:$C,O$1,FALSE)</f>
        <v>#VALUE!</v>
      </c>
      <c r="P1702" s="22" t="e">
        <f>VLOOKUP($G1702,Temp!$A:$C,P$1,FALSE)</f>
        <v>#VALUE!</v>
      </c>
      <c r="Q1702" s="22" t="e">
        <f>VLOOKUP($G1702,Temp!$A:$C,Q$1,FALSE)</f>
        <v>#VALUE!</v>
      </c>
      <c r="R1702" s="22" t="e">
        <f>VLOOKUP($G1702,Temp!$A:$C,R$1,FALSE)</f>
        <v>#VALUE!</v>
      </c>
      <c r="S1702" s="22" t="e">
        <f>VLOOKUP($G1702,Temp!$A:$C,S$1,FALSE)</f>
        <v>#VALUE!</v>
      </c>
      <c r="T1702" s="22" t="e">
        <f>VLOOKUP($G1702,Temp!$A:$C,T$1,FALSE)</f>
        <v>#VALUE!</v>
      </c>
      <c r="U1702" s="22" t="e">
        <f>VLOOKUP($G1702,Temp!$A:$C,U$1,FALSE)</f>
        <v>#VALUE!</v>
      </c>
      <c r="V1702" s="22" t="e">
        <f>VLOOKUP($G1702,Temp!$A:$C,V$1,FALSE)</f>
        <v>#VALUE!</v>
      </c>
      <c r="W1702" s="22" t="e">
        <f>VLOOKUP($G1702,Temp!$A:$C,W$1,FALSE)</f>
        <v>#VALUE!</v>
      </c>
      <c r="X1702" s="22" t="e">
        <f>VLOOKUP($G1702,Temp!$A:$C,X$1,FALSE)</f>
        <v>#VALUE!</v>
      </c>
      <c r="Y1702" s="22">
        <f>VLOOKUP($G1702,Temp!$A:$C,Y$1,FALSE)</f>
        <v>3800000</v>
      </c>
      <c r="Z1702" s="22">
        <f>VLOOKUP($G1702,Temp!$A:$C,Z$1,FALSE)</f>
        <v>2100000</v>
      </c>
      <c r="AA1702" s="22" t="str">
        <f>VLOOKUP($A1702,Searches!$A:$H,AA$1,FALSE)</f>
        <v>Brad Wilson</v>
      </c>
      <c r="AB1702" s="22" t="str">
        <f>VLOOKUP($A1702,Searches!$A:$H,AB$1,FALSE)</f>
        <v>LendingTree</v>
      </c>
      <c r="AC1702" s="22" t="str">
        <f>VLOOKUP($A1702,Searches!$A:$H,AC$1,FALSE)</f>
        <v>Chief Marketing Officer</v>
      </c>
      <c r="AD1702" s="22" t="str">
        <f>VLOOKUP($A1702,Searches!$A:$H,AD$1,FALSE)</f>
        <v>2nd</v>
      </c>
      <c r="AE1702" s="22" t="str">
        <f>VLOOKUP($A1702,Searches!$A:$H,AE$1,FALSE)</f>
        <v/>
      </c>
      <c r="AF1702" s="22" t="str">
        <f>VLOOKUP($A1702,Searches!$A:$H,AF$1,FALSE)</f>
        <v>Charlotte, North Carolina Area</v>
      </c>
      <c r="AG1702" s="22" t="str">
        <f>VLOOKUP($A1702,Searches!$A:$H,AG$1,FALSE)</f>
        <v>https://www.linkedin.com/sales/profile/245499,fUO9,NAME_SEARCH?moduleKey=peopleSearchResults&amp;pageKey=sales-search3-people-refinement&amp;contextId=60BC92C971D70515801E49D6842B0000&amp;requestId=fda986b0-a3c8-4a3b-8ceb-d33bf37c18cd&amp;action=CLICK&amp;target=urn%3Ali%3AsalesLead%3A(-1%2C245499)&amp;pageNumber=3&amp;targetEl=profilelink&amp;position=13&amp;trk=lss-serp-result-lead_photo</v>
      </c>
      <c r="AH1702" s="22" t="str">
        <f>VLOOKUP($G1702,Temp!$D:$F,AH$1,FALSE)</f>
        <v>lendingtree.com</v>
      </c>
      <c r="AI1702" s="22">
        <f>VLOOKUP($G1702,Temp!$D:$F,AI$1,FALSE)</f>
        <v>0</v>
      </c>
      <c r="AJ1702" s="22" t="str">
        <f>VLOOKUP($G1702,Temp!$D:$F,AJ$1,FALSE)</f>
        <v>WordPress</v>
      </c>
    </row>
    <row r="1703" spans="1:36" ht="16" x14ac:dyDescent="0.2">
      <c r="A1703" s="8" t="str">
        <f t="shared" si="26"/>
        <v>Colleen Jansen ChargePoint</v>
      </c>
      <c r="B1703" s="8" t="s">
        <v>2540</v>
      </c>
      <c r="C1703" s="8" t="s">
        <v>2541</v>
      </c>
      <c r="D1703" s="8" t="s">
        <v>42</v>
      </c>
      <c r="E1703" s="8" t="s">
        <v>2542</v>
      </c>
      <c r="F1703" s="8" t="s">
        <v>2543</v>
      </c>
      <c r="G1703" s="12" t="s">
        <v>2544</v>
      </c>
      <c r="H1703" s="22" t="str">
        <f>VLOOKUP($G1703,Temp!$A:$C,H$1,FALSE)</f>
        <v>chargepoint.com</v>
      </c>
      <c r="I1703" s="22" t="e">
        <f>VLOOKUP($G1703,Temp!$A:$C,I$1,FALSE)</f>
        <v>#VALUE!</v>
      </c>
      <c r="J1703" s="22" t="e">
        <f>VLOOKUP($G1703,Temp!$A:$C,J$1,FALSE)</f>
        <v>#VALUE!</v>
      </c>
      <c r="K1703" s="22" t="e">
        <f>VLOOKUP($G1703,Temp!$A:$C,K$1,FALSE)</f>
        <v>#VALUE!</v>
      </c>
      <c r="L1703" s="22" t="e">
        <f>VLOOKUP($G1703,Temp!$A:$C,L$1,FALSE)</f>
        <v>#VALUE!</v>
      </c>
      <c r="M1703" s="22" t="e">
        <f>VLOOKUP($G1703,Temp!$A:$C,M$1,FALSE)</f>
        <v>#VALUE!</v>
      </c>
      <c r="N1703" s="22" t="e">
        <f>VLOOKUP($G1703,Temp!$A:$C,N$1,FALSE)</f>
        <v>#VALUE!</v>
      </c>
      <c r="O1703" s="22" t="e">
        <f>VLOOKUP($G1703,Temp!$A:$C,O$1,FALSE)</f>
        <v>#VALUE!</v>
      </c>
      <c r="P1703" s="22" t="e">
        <f>VLOOKUP($G1703,Temp!$A:$C,P$1,FALSE)</f>
        <v>#VALUE!</v>
      </c>
      <c r="Q1703" s="22" t="e">
        <f>VLOOKUP($G1703,Temp!$A:$C,Q$1,FALSE)</f>
        <v>#VALUE!</v>
      </c>
      <c r="R1703" s="22" t="e">
        <f>VLOOKUP($G1703,Temp!$A:$C,R$1,FALSE)</f>
        <v>#VALUE!</v>
      </c>
      <c r="S1703" s="22" t="e">
        <f>VLOOKUP($G1703,Temp!$A:$C,S$1,FALSE)</f>
        <v>#VALUE!</v>
      </c>
      <c r="T1703" s="22" t="e">
        <f>VLOOKUP($G1703,Temp!$A:$C,T$1,FALSE)</f>
        <v>#VALUE!</v>
      </c>
      <c r="U1703" s="22" t="e">
        <f>VLOOKUP($G1703,Temp!$A:$C,U$1,FALSE)</f>
        <v>#VALUE!</v>
      </c>
      <c r="V1703" s="22" t="e">
        <f>VLOOKUP($G1703,Temp!$A:$C,V$1,FALSE)</f>
        <v>#VALUE!</v>
      </c>
      <c r="W1703" s="22" t="e">
        <f>VLOOKUP($G1703,Temp!$A:$C,W$1,FALSE)</f>
        <v>#VALUE!</v>
      </c>
      <c r="X1703" s="22" t="e">
        <f>VLOOKUP($G1703,Temp!$A:$C,X$1,FALSE)</f>
        <v>#VALUE!</v>
      </c>
      <c r="Y1703" s="22">
        <f>VLOOKUP($G1703,Temp!$A:$C,Y$1,FALSE)</f>
        <v>32600</v>
      </c>
      <c r="Z1703" s="22">
        <f>VLOOKUP($G1703,Temp!$A:$C,Z$1,FALSE)</f>
        <v>1900</v>
      </c>
      <c r="AA1703" s="22" t="e">
        <f>VLOOKUP($A1703,Searches!$A:$H,AA$1,FALSE)</f>
        <v>#N/A</v>
      </c>
      <c r="AB1703" s="22" t="e">
        <f>VLOOKUP($A1703,Searches!$A:$H,AB$1,FALSE)</f>
        <v>#N/A</v>
      </c>
      <c r="AC1703" s="22" t="e">
        <f>VLOOKUP($A1703,Searches!$A:$H,AC$1,FALSE)</f>
        <v>#N/A</v>
      </c>
      <c r="AD1703" s="22" t="e">
        <f>VLOOKUP($A1703,Searches!$A:$H,AD$1,FALSE)</f>
        <v>#N/A</v>
      </c>
      <c r="AE1703" s="22" t="e">
        <f>VLOOKUP($A1703,Searches!$A:$H,AE$1,FALSE)</f>
        <v>#N/A</v>
      </c>
      <c r="AF1703" s="22" t="e">
        <f>VLOOKUP($A1703,Searches!$A:$H,AF$1,FALSE)</f>
        <v>#N/A</v>
      </c>
      <c r="AG1703" s="22" t="e">
        <f>VLOOKUP($A1703,Searches!$A:$H,AG$1,FALSE)</f>
        <v>#N/A</v>
      </c>
      <c r="AH1703" s="22" t="str">
        <f>VLOOKUP($G1703,Temp!$D:$F,AH$1,FALSE)</f>
        <v>chargepoint.com</v>
      </c>
      <c r="AI1703" s="22" t="str">
        <f>VLOOKUP($G1703,Temp!$D:$F,AI$1,FALSE)</f>
        <v>Marketo</v>
      </c>
      <c r="AJ1703" s="22" t="str">
        <f>VLOOKUP($G1703,Temp!$D:$F,AJ$1,FALSE)</f>
        <v>Drupal</v>
      </c>
    </row>
    <row r="1704" spans="1:36" ht="16" x14ac:dyDescent="0.2">
      <c r="A1704" s="8" t="str">
        <f t="shared" si="26"/>
        <v>Ankur Kothari Automation Anywhere</v>
      </c>
      <c r="B1704" s="8" t="s">
        <v>7699</v>
      </c>
      <c r="C1704" s="8" t="s">
        <v>7700</v>
      </c>
      <c r="D1704" s="8" t="s">
        <v>7701</v>
      </c>
      <c r="E1704" s="8" t="s">
        <v>7702</v>
      </c>
      <c r="F1704" s="8" t="s">
        <v>7703</v>
      </c>
      <c r="G1704" s="12" t="s">
        <v>7704</v>
      </c>
      <c r="H1704" s="22" t="str">
        <f>VLOOKUP($G1704,Temp!$A:$C,H$1,FALSE)</f>
        <v>AutomationAnywhere.com</v>
      </c>
      <c r="I1704" s="22" t="e">
        <f>VLOOKUP($G1704,Temp!$A:$C,I$1,FALSE)</f>
        <v>#VALUE!</v>
      </c>
      <c r="J1704" s="22" t="e">
        <f>VLOOKUP($G1704,Temp!$A:$C,J$1,FALSE)</f>
        <v>#VALUE!</v>
      </c>
      <c r="K1704" s="22" t="e">
        <f>VLOOKUP($G1704,Temp!$A:$C,K$1,FALSE)</f>
        <v>#VALUE!</v>
      </c>
      <c r="L1704" s="22" t="e">
        <f>VLOOKUP($G1704,Temp!$A:$C,L$1,FALSE)</f>
        <v>#VALUE!</v>
      </c>
      <c r="M1704" s="22" t="e">
        <f>VLOOKUP($G1704,Temp!$A:$C,M$1,FALSE)</f>
        <v>#VALUE!</v>
      </c>
      <c r="N1704" s="22" t="e">
        <f>VLOOKUP($G1704,Temp!$A:$C,N$1,FALSE)</f>
        <v>#VALUE!</v>
      </c>
      <c r="O1704" s="22" t="e">
        <f>VLOOKUP($G1704,Temp!$A:$C,O$1,FALSE)</f>
        <v>#VALUE!</v>
      </c>
      <c r="P1704" s="22" t="e">
        <f>VLOOKUP($G1704,Temp!$A:$C,P$1,FALSE)</f>
        <v>#VALUE!</v>
      </c>
      <c r="Q1704" s="22" t="e">
        <f>VLOOKUP($G1704,Temp!$A:$C,Q$1,FALSE)</f>
        <v>#VALUE!</v>
      </c>
      <c r="R1704" s="22" t="e">
        <f>VLOOKUP($G1704,Temp!$A:$C,R$1,FALSE)</f>
        <v>#VALUE!</v>
      </c>
      <c r="S1704" s="22" t="e">
        <f>VLOOKUP($G1704,Temp!$A:$C,S$1,FALSE)</f>
        <v>#VALUE!</v>
      </c>
      <c r="T1704" s="22" t="e">
        <f>VLOOKUP($G1704,Temp!$A:$C,T$1,FALSE)</f>
        <v>#VALUE!</v>
      </c>
      <c r="U1704" s="22" t="e">
        <f>VLOOKUP($G1704,Temp!$A:$C,U$1,FALSE)</f>
        <v>#VALUE!</v>
      </c>
      <c r="V1704" s="22" t="e">
        <f>VLOOKUP($G1704,Temp!$A:$C,V$1,FALSE)</f>
        <v>#VALUE!</v>
      </c>
      <c r="W1704" s="22" t="e">
        <f>VLOOKUP($G1704,Temp!$A:$C,W$1,FALSE)</f>
        <v>#VALUE!</v>
      </c>
      <c r="X1704" s="22" t="e">
        <f>VLOOKUP($G1704,Temp!$A:$C,X$1,FALSE)</f>
        <v>#VALUE!</v>
      </c>
      <c r="Y1704" s="22">
        <f>VLOOKUP($G1704,Temp!$A:$C,Y$1,FALSE)</f>
        <v>5300</v>
      </c>
      <c r="Z1704" s="22">
        <f>VLOOKUP($G1704,Temp!$A:$C,Z$1,FALSE)</f>
        <v>413</v>
      </c>
      <c r="AA1704" s="22" t="str">
        <f>VLOOKUP($A1704,Searches!$A:$H,AA$1,FALSE)</f>
        <v>Ankur Kothari</v>
      </c>
      <c r="AB1704" s="22" t="str">
        <f>VLOOKUP($A1704,Searches!$A:$H,AB$1,FALSE)</f>
        <v>Automation Anywhere</v>
      </c>
      <c r="AC1704" s="22" t="str">
        <f>VLOOKUP($A1704,Searches!$A:$H,AC$1,FALSE)</f>
        <v>Co-Founder &amp; Chief Revenue Officer</v>
      </c>
      <c r="AD1704" s="22" t="str">
        <f>VLOOKUP($A1704,Searches!$A:$H,AD$1,FALSE)</f>
        <v>2nd</v>
      </c>
      <c r="AE1704" s="22" t="str">
        <f>VLOOKUP($A1704,Searches!$A:$H,AE$1,FALSE)</f>
        <v/>
      </c>
      <c r="AF1704" s="22" t="str">
        <f>VLOOKUP($A1704,Searches!$A:$H,AF$1,FALSE)</f>
        <v>San Francisco Bay Area</v>
      </c>
      <c r="AG1704" s="22" t="str">
        <f>VLOOKUP($A1704,Searches!$A:$H,AG$1,FALSE)</f>
        <v>https://www.linkedin.com/sales/profile/6689421,mXeB,NAME_SEARCH?moduleKey=peopleSearchResults&amp;pageKey=sales-search3-people-refinement&amp;contextId=60BC92C971D70515801E49D6842B0000&amp;requestId=2ddb608e-c4ad-4a58-9f98-a7b48ae571d3&amp;action=CLICK&amp;target=urn%3Ali%3AsalesLead%3A(-1%2C6689421)&amp;pageNumber=1&amp;targetEl=profilelink&amp;position=8&amp;trk=lss-serp-result-lead_photo</v>
      </c>
      <c r="AH1704" s="22" t="e">
        <f>VLOOKUP($G1704,Temp!$D:$F,AH$1,FALSE)</f>
        <v>#N/A</v>
      </c>
      <c r="AI1704" s="22" t="e">
        <f>VLOOKUP($G1704,Temp!$D:$F,AI$1,FALSE)</f>
        <v>#N/A</v>
      </c>
      <c r="AJ1704" s="22" t="e">
        <f>VLOOKUP($G1704,Temp!$D:$F,AJ$1,FALSE)</f>
        <v>#N/A</v>
      </c>
    </row>
    <row r="1705" spans="1:36" ht="16" x14ac:dyDescent="0.2">
      <c r="A1705" s="8" t="str">
        <f t="shared" si="26"/>
        <v>Chris Degnan Snowflake Computing</v>
      </c>
      <c r="B1705" s="8" t="s">
        <v>89</v>
      </c>
      <c r="C1705" s="8" t="s">
        <v>1453</v>
      </c>
      <c r="D1705" s="8" t="s">
        <v>304</v>
      </c>
      <c r="E1705" s="8" t="s">
        <v>1454</v>
      </c>
      <c r="F1705" s="8" t="s">
        <v>1440</v>
      </c>
      <c r="G1705" s="12" t="s">
        <v>1441</v>
      </c>
      <c r="H1705" s="22" t="str">
        <f>VLOOKUP($G1705,Temp!$A:$C,H$1,FALSE)</f>
        <v>snowflake.net</v>
      </c>
      <c r="I1705" s="22" t="e">
        <f>VLOOKUP($G1705,Temp!$A:$C,I$1,FALSE)</f>
        <v>#VALUE!</v>
      </c>
      <c r="J1705" s="22" t="e">
        <f>VLOOKUP($G1705,Temp!$A:$C,J$1,FALSE)</f>
        <v>#VALUE!</v>
      </c>
      <c r="K1705" s="22" t="e">
        <f>VLOOKUP($G1705,Temp!$A:$C,K$1,FALSE)</f>
        <v>#VALUE!</v>
      </c>
      <c r="L1705" s="22" t="e">
        <f>VLOOKUP($G1705,Temp!$A:$C,L$1,FALSE)</f>
        <v>#VALUE!</v>
      </c>
      <c r="M1705" s="22" t="e">
        <f>VLOOKUP($G1705,Temp!$A:$C,M$1,FALSE)</f>
        <v>#VALUE!</v>
      </c>
      <c r="N1705" s="22" t="e">
        <f>VLOOKUP($G1705,Temp!$A:$C,N$1,FALSE)</f>
        <v>#VALUE!</v>
      </c>
      <c r="O1705" s="22" t="e">
        <f>VLOOKUP($G1705,Temp!$A:$C,O$1,FALSE)</f>
        <v>#VALUE!</v>
      </c>
      <c r="P1705" s="22" t="e">
        <f>VLOOKUP($G1705,Temp!$A:$C,P$1,FALSE)</f>
        <v>#VALUE!</v>
      </c>
      <c r="Q1705" s="22" t="e">
        <f>VLOOKUP($G1705,Temp!$A:$C,Q$1,FALSE)</f>
        <v>#VALUE!</v>
      </c>
      <c r="R1705" s="22" t="e">
        <f>VLOOKUP($G1705,Temp!$A:$C,R$1,FALSE)</f>
        <v>#VALUE!</v>
      </c>
      <c r="S1705" s="22" t="e">
        <f>VLOOKUP($G1705,Temp!$A:$C,S$1,FALSE)</f>
        <v>#VALUE!</v>
      </c>
      <c r="T1705" s="22" t="e">
        <f>VLOOKUP($G1705,Temp!$A:$C,T$1,FALSE)</f>
        <v>#VALUE!</v>
      </c>
      <c r="U1705" s="22" t="e">
        <f>VLOOKUP($G1705,Temp!$A:$C,U$1,FALSE)</f>
        <v>#VALUE!</v>
      </c>
      <c r="V1705" s="22" t="e">
        <f>VLOOKUP($G1705,Temp!$A:$C,V$1,FALSE)</f>
        <v>#VALUE!</v>
      </c>
      <c r="W1705" s="22" t="e">
        <f>VLOOKUP($G1705,Temp!$A:$C,W$1,FALSE)</f>
        <v>#VALUE!</v>
      </c>
      <c r="X1705" s="22" t="e">
        <f>VLOOKUP($G1705,Temp!$A:$C,X$1,FALSE)</f>
        <v>#VALUE!</v>
      </c>
      <c r="Y1705" s="22">
        <f>VLOOKUP($G1705,Temp!$A:$C,Y$1,FALSE)</f>
        <v>57300</v>
      </c>
      <c r="Z1705" s="22">
        <f>VLOOKUP($G1705,Temp!$A:$C,Z$1,FALSE)</f>
        <v>11900</v>
      </c>
      <c r="AA1705" s="22" t="str">
        <f>VLOOKUP($A1705,Searches!$A:$H,AA$1,FALSE)</f>
        <v>Chris Degnan</v>
      </c>
      <c r="AB1705" s="22" t="str">
        <f>VLOOKUP($A1705,Searches!$A:$H,AB$1,FALSE)</f>
        <v>Snowflake Computing</v>
      </c>
      <c r="AC1705" s="22" t="str">
        <f>VLOOKUP($A1705,Searches!$A:$H,AC$1,FALSE)</f>
        <v>Chief Revenue Officer</v>
      </c>
      <c r="AD1705" s="22" t="str">
        <f>VLOOKUP($A1705,Searches!$A:$H,AD$1,FALSE)</f>
        <v>2nd</v>
      </c>
      <c r="AE1705" s="22" t="str">
        <f>VLOOKUP($A1705,Searches!$A:$H,AE$1,FALSE)</f>
        <v>Open link</v>
      </c>
      <c r="AF1705" s="22" t="str">
        <f>VLOOKUP($A1705,Searches!$A:$H,AF$1,FALSE)</f>
        <v>San Francisco Bay Area</v>
      </c>
      <c r="AG1705" s="22" t="str">
        <f>VLOOKUP($A1705,Searches!$A:$H,AG$1,FALSE)</f>
        <v>https://www.linkedin.com/sales/profile/1141228,8tZO,NAME_SEARCH?moduleKey=peopleSearchResults&amp;pageKey=sales-search3-people-refinement&amp;contextId=60BC92C971D70515801E49D6842B0000&amp;requestId=2ddb608e-c4ad-4a58-9f98-a7b48ae571d3&amp;action=CLICK&amp;target=urn%3Ali%3AsalesLead%3A(-1%2C1141228)&amp;pageNumber=1&amp;targetEl=profilelink&amp;position=3&amp;trk=lss-serp-result-lead_photo</v>
      </c>
      <c r="AH1705" s="22" t="str">
        <f>VLOOKUP($G1705,Temp!$D:$F,AH$1,FALSE)</f>
        <v>snowflake.net</v>
      </c>
      <c r="AI1705" s="22" t="str">
        <f>VLOOKUP($G1705,Temp!$D:$F,AI$1,FALSE)</f>
        <v>Marketo</v>
      </c>
      <c r="AJ1705" s="22" t="str">
        <f>VLOOKUP($G1705,Temp!$D:$F,AJ$1,FALSE)</f>
        <v>WordPress</v>
      </c>
    </row>
    <row r="1706" spans="1:36" ht="16" x14ac:dyDescent="0.2">
      <c r="A1706" s="8" t="str">
        <f t="shared" si="26"/>
        <v>Melissa Puls Optanix</v>
      </c>
      <c r="B1706" s="8" t="s">
        <v>1779</v>
      </c>
      <c r="C1706" s="8" t="s">
        <v>1780</v>
      </c>
      <c r="D1706" s="8" t="s">
        <v>42</v>
      </c>
      <c r="E1706" s="8" t="s">
        <v>1781</v>
      </c>
      <c r="F1706" s="8" t="s">
        <v>1782</v>
      </c>
      <c r="G1706" s="12" t="s">
        <v>1637</v>
      </c>
      <c r="H1706" s="22" t="str">
        <f>VLOOKUP($G1706,Temp!$A:$C,H$1,FALSE)</f>
        <v>optanix.com</v>
      </c>
      <c r="I1706" s="22" t="e">
        <f>VLOOKUP($G1706,Temp!$A:$C,I$1,FALSE)</f>
        <v>#VALUE!</v>
      </c>
      <c r="J1706" s="22" t="e">
        <f>VLOOKUP($G1706,Temp!$A:$C,J$1,FALSE)</f>
        <v>#VALUE!</v>
      </c>
      <c r="K1706" s="22" t="e">
        <f>VLOOKUP($G1706,Temp!$A:$C,K$1,FALSE)</f>
        <v>#VALUE!</v>
      </c>
      <c r="L1706" s="22" t="e">
        <f>VLOOKUP($G1706,Temp!$A:$C,L$1,FALSE)</f>
        <v>#VALUE!</v>
      </c>
      <c r="M1706" s="22" t="e">
        <f>VLOOKUP($G1706,Temp!$A:$C,M$1,FALSE)</f>
        <v>#VALUE!</v>
      </c>
      <c r="N1706" s="22" t="e">
        <f>VLOOKUP($G1706,Temp!$A:$C,N$1,FALSE)</f>
        <v>#VALUE!</v>
      </c>
      <c r="O1706" s="22" t="e">
        <f>VLOOKUP($G1706,Temp!$A:$C,O$1,FALSE)</f>
        <v>#VALUE!</v>
      </c>
      <c r="P1706" s="22" t="e">
        <f>VLOOKUP($G1706,Temp!$A:$C,P$1,FALSE)</f>
        <v>#VALUE!</v>
      </c>
      <c r="Q1706" s="22" t="e">
        <f>VLOOKUP($G1706,Temp!$A:$C,Q$1,FALSE)</f>
        <v>#VALUE!</v>
      </c>
      <c r="R1706" s="22" t="e">
        <f>VLOOKUP($G1706,Temp!$A:$C,R$1,FALSE)</f>
        <v>#VALUE!</v>
      </c>
      <c r="S1706" s="22" t="e">
        <f>VLOOKUP($G1706,Temp!$A:$C,S$1,FALSE)</f>
        <v>#VALUE!</v>
      </c>
      <c r="T1706" s="22" t="e">
        <f>VLOOKUP($G1706,Temp!$A:$C,T$1,FALSE)</f>
        <v>#VALUE!</v>
      </c>
      <c r="U1706" s="22" t="e">
        <f>VLOOKUP($G1706,Temp!$A:$C,U$1,FALSE)</f>
        <v>#VALUE!</v>
      </c>
      <c r="V1706" s="22" t="e">
        <f>VLOOKUP($G1706,Temp!$A:$C,V$1,FALSE)</f>
        <v>#VALUE!</v>
      </c>
      <c r="W1706" s="22" t="e">
        <f>VLOOKUP($G1706,Temp!$A:$C,W$1,FALSE)</f>
        <v>#VALUE!</v>
      </c>
      <c r="X1706" s="22" t="e">
        <f>VLOOKUP($G1706,Temp!$A:$C,X$1,FALSE)</f>
        <v>#VALUE!</v>
      </c>
      <c r="Y1706" s="22">
        <f>VLOOKUP($G1706,Temp!$A:$C,Y$1,FALSE)</f>
        <v>497</v>
      </c>
      <c r="Z1706" s="22">
        <f>VLOOKUP($G1706,Temp!$A:$C,Z$1,FALSE)</f>
        <v>0</v>
      </c>
      <c r="AA1706" s="22" t="str">
        <f>VLOOKUP($A1706,Searches!$A:$H,AA$1,FALSE)</f>
        <v>Melissa Puls</v>
      </c>
      <c r="AB1706" s="22" t="str">
        <f>VLOOKUP($A1706,Searches!$A:$H,AB$1,FALSE)</f>
        <v>Optanix</v>
      </c>
      <c r="AC1706" s="22" t="str">
        <f>VLOOKUP($A1706,Searches!$A:$H,AC$1,FALSE)</f>
        <v>Chief Marketing Officer</v>
      </c>
      <c r="AD1706" s="22" t="str">
        <f>VLOOKUP($A1706,Searches!$A:$H,AD$1,FALSE)</f>
        <v>2nd</v>
      </c>
      <c r="AE1706" s="22" t="str">
        <f>VLOOKUP($A1706,Searches!$A:$H,AE$1,FALSE)</f>
        <v/>
      </c>
      <c r="AF1706" s="22" t="str">
        <f>VLOOKUP($A1706,Searches!$A:$H,AF$1,FALSE)</f>
        <v>Barnstable/Yarmouth, Massachusetts Area</v>
      </c>
      <c r="AG1706" s="22" t="str">
        <f>VLOOKUP($A1706,Searches!$A:$H,AG$1,FALSE)</f>
        <v>https://www.linkedin.com/sales/profile/3203774,cD9g,NAME_SEARCH?moduleKey=peopleSearchResults&amp;pageKey=sales-search3-people-refinement&amp;contextId=60BC92C971D70515801E49D6842B0000&amp;requestId=2ddb608e-c4ad-4a58-9f98-a7b48ae571d3&amp;action=CLICK&amp;target=urn%3Ali%3AsalesLead%3A(-1%2C3203774)&amp;pageNumber=1&amp;targetEl=profilelink&amp;position=9&amp;trk=lss-serp-result-lead_photo</v>
      </c>
      <c r="AH1706" s="22" t="e">
        <f>VLOOKUP($G1706,Temp!$D:$F,AH$1,FALSE)</f>
        <v>#N/A</v>
      </c>
      <c r="AI1706" s="22" t="e">
        <f>VLOOKUP($G1706,Temp!$D:$F,AI$1,FALSE)</f>
        <v>#N/A</v>
      </c>
      <c r="AJ1706" s="22" t="e">
        <f>VLOOKUP($G1706,Temp!$D:$F,AJ$1,FALSE)</f>
        <v>#N/A</v>
      </c>
    </row>
    <row r="1707" spans="1:36" ht="16" x14ac:dyDescent="0.2">
      <c r="A1707" s="8" t="str">
        <f t="shared" si="26"/>
        <v>Ralph Robertson Visual IQ, Inc.</v>
      </c>
      <c r="B1707" s="8" t="s">
        <v>1632</v>
      </c>
      <c r="C1707" s="8" t="s">
        <v>1633</v>
      </c>
      <c r="D1707" s="8" t="s">
        <v>304</v>
      </c>
      <c r="E1707" s="8" t="s">
        <v>1634</v>
      </c>
      <c r="F1707" s="8" t="s">
        <v>1578</v>
      </c>
      <c r="G1707" s="12" t="s">
        <v>1579</v>
      </c>
      <c r="H1707" s="22" t="str">
        <f>VLOOKUP($G1707,Temp!$A:$C,H$1,FALSE)</f>
        <v>visualiq.com</v>
      </c>
      <c r="I1707" s="22" t="e">
        <f>VLOOKUP($G1707,Temp!$A:$C,I$1,FALSE)</f>
        <v>#VALUE!</v>
      </c>
      <c r="J1707" s="22" t="e">
        <f>VLOOKUP($G1707,Temp!$A:$C,J$1,FALSE)</f>
        <v>#VALUE!</v>
      </c>
      <c r="K1707" s="22" t="e">
        <f>VLOOKUP($G1707,Temp!$A:$C,K$1,FALSE)</f>
        <v>#VALUE!</v>
      </c>
      <c r="L1707" s="22" t="e">
        <f>VLOOKUP($G1707,Temp!$A:$C,L$1,FALSE)</f>
        <v>#VALUE!</v>
      </c>
      <c r="M1707" s="22" t="e">
        <f>VLOOKUP($G1707,Temp!$A:$C,M$1,FALSE)</f>
        <v>#VALUE!</v>
      </c>
      <c r="N1707" s="22" t="e">
        <f>VLOOKUP($G1707,Temp!$A:$C,N$1,FALSE)</f>
        <v>#VALUE!</v>
      </c>
      <c r="O1707" s="22" t="e">
        <f>VLOOKUP($G1707,Temp!$A:$C,O$1,FALSE)</f>
        <v>#VALUE!</v>
      </c>
      <c r="P1707" s="22" t="e">
        <f>VLOOKUP($G1707,Temp!$A:$C,P$1,FALSE)</f>
        <v>#VALUE!</v>
      </c>
      <c r="Q1707" s="22" t="e">
        <f>VLOOKUP($G1707,Temp!$A:$C,Q$1,FALSE)</f>
        <v>#VALUE!</v>
      </c>
      <c r="R1707" s="22" t="e">
        <f>VLOOKUP($G1707,Temp!$A:$C,R$1,FALSE)</f>
        <v>#VALUE!</v>
      </c>
      <c r="S1707" s="22" t="e">
        <f>VLOOKUP($G1707,Temp!$A:$C,S$1,FALSE)</f>
        <v>#VALUE!</v>
      </c>
      <c r="T1707" s="22" t="e">
        <f>VLOOKUP($G1707,Temp!$A:$C,T$1,FALSE)</f>
        <v>#VALUE!</v>
      </c>
      <c r="U1707" s="22" t="e">
        <f>VLOOKUP($G1707,Temp!$A:$C,U$1,FALSE)</f>
        <v>#VALUE!</v>
      </c>
      <c r="V1707" s="22" t="e">
        <f>VLOOKUP($G1707,Temp!$A:$C,V$1,FALSE)</f>
        <v>#VALUE!</v>
      </c>
      <c r="W1707" s="22" t="e">
        <f>VLOOKUP($G1707,Temp!$A:$C,W$1,FALSE)</f>
        <v>#VALUE!</v>
      </c>
      <c r="X1707" s="22" t="e">
        <f>VLOOKUP($G1707,Temp!$A:$C,X$1,FALSE)</f>
        <v>#VALUE!</v>
      </c>
      <c r="Y1707" s="22">
        <f>VLOOKUP($G1707,Temp!$A:$C,Y$1,FALSE)</f>
        <v>0</v>
      </c>
      <c r="Z1707" s="22">
        <f>VLOOKUP($G1707,Temp!$A:$C,Z$1,FALSE)</f>
        <v>0</v>
      </c>
      <c r="AA1707" s="22" t="str">
        <f>VLOOKUP($A1707,Searches!$A:$H,AA$1,FALSE)</f>
        <v>Ralph Robertson</v>
      </c>
      <c r="AB1707" s="22" t="str">
        <f>VLOOKUP($A1707,Searches!$A:$H,AB$1,FALSE)</f>
        <v>Visual IQ, Inc.</v>
      </c>
      <c r="AC1707" s="22" t="str">
        <f>VLOOKUP($A1707,Searches!$A:$H,AC$1,FALSE)</f>
        <v>Chief Revenue Officer</v>
      </c>
      <c r="AD1707" s="22" t="str">
        <f>VLOOKUP($A1707,Searches!$A:$H,AD$1,FALSE)</f>
        <v>2nd</v>
      </c>
      <c r="AE1707" s="22" t="str">
        <f>VLOOKUP($A1707,Searches!$A:$H,AE$1,FALSE)</f>
        <v/>
      </c>
      <c r="AF1707" s="22" t="str">
        <f>VLOOKUP($A1707,Searches!$A:$H,AF$1,FALSE)</f>
        <v>Greater New York City Area</v>
      </c>
      <c r="AG1707" s="22" t="str">
        <f>VLOOKUP($A1707,Searches!$A:$H,AG$1,FALSE)</f>
        <v>https://www.linkedin.com/sales/profile/6323504,XUZE,NAME_SEARCH?moduleKey=peopleSearchResults&amp;pageKey=sales-search3-people-refinement&amp;contextId=60BC92C971D70515801E49D6842B0000&amp;requestId=2ddb608e-c4ad-4a58-9f98-a7b48ae571d3&amp;action=CLICK&amp;target=urn%3Ali%3AsalesLead%3A(-1%2C6323504)&amp;pageNumber=1&amp;targetEl=profilelink&amp;position=4&amp;trk=lss-serp-result-lead_photo</v>
      </c>
      <c r="AH1707" s="22" t="e">
        <f>VLOOKUP($G1707,Temp!$D:$F,AH$1,FALSE)</f>
        <v>#N/A</v>
      </c>
      <c r="AI1707" s="22" t="e">
        <f>VLOOKUP($G1707,Temp!$D:$F,AI$1,FALSE)</f>
        <v>#N/A</v>
      </c>
      <c r="AJ1707" s="22" t="e">
        <f>VLOOKUP($G1707,Temp!$D:$F,AJ$1,FALSE)</f>
        <v>#N/A</v>
      </c>
    </row>
    <row r="1708" spans="1:36" ht="16" x14ac:dyDescent="0.2">
      <c r="A1708" s="8" t="str">
        <f t="shared" si="26"/>
        <v>Enrico Ferrari Rocket Internet SE</v>
      </c>
      <c r="B1708" s="8" t="s">
        <v>3045</v>
      </c>
      <c r="C1708" s="8" t="s">
        <v>3046</v>
      </c>
      <c r="D1708" s="8" t="s">
        <v>42</v>
      </c>
      <c r="E1708" s="8" t="s">
        <v>3047</v>
      </c>
      <c r="F1708" s="8" t="s">
        <v>3048</v>
      </c>
      <c r="G1708" s="12" t="s">
        <v>2787</v>
      </c>
      <c r="H1708" s="22" t="str">
        <f>VLOOKUP($G1708,Temp!$A:$C,H$1,FALSE)</f>
        <v>rocket-internet.com</v>
      </c>
      <c r="I1708" s="22" t="e">
        <f>VLOOKUP($G1708,Temp!$A:$C,I$1,FALSE)</f>
        <v>#VALUE!</v>
      </c>
      <c r="J1708" s="22" t="e">
        <f>VLOOKUP($G1708,Temp!$A:$C,J$1,FALSE)</f>
        <v>#VALUE!</v>
      </c>
      <c r="K1708" s="22" t="e">
        <f>VLOOKUP($G1708,Temp!$A:$C,K$1,FALSE)</f>
        <v>#VALUE!</v>
      </c>
      <c r="L1708" s="22" t="e">
        <f>VLOOKUP($G1708,Temp!$A:$C,L$1,FALSE)</f>
        <v>#VALUE!</v>
      </c>
      <c r="M1708" s="22" t="e">
        <f>VLOOKUP($G1708,Temp!$A:$C,M$1,FALSE)</f>
        <v>#VALUE!</v>
      </c>
      <c r="N1708" s="22" t="e">
        <f>VLOOKUP($G1708,Temp!$A:$C,N$1,FALSE)</f>
        <v>#VALUE!</v>
      </c>
      <c r="O1708" s="22" t="e">
        <f>VLOOKUP($G1708,Temp!$A:$C,O$1,FALSE)</f>
        <v>#VALUE!</v>
      </c>
      <c r="P1708" s="22" t="e">
        <f>VLOOKUP($G1708,Temp!$A:$C,P$1,FALSE)</f>
        <v>#VALUE!</v>
      </c>
      <c r="Q1708" s="22" t="e">
        <f>VLOOKUP($G1708,Temp!$A:$C,Q$1,FALSE)</f>
        <v>#VALUE!</v>
      </c>
      <c r="R1708" s="22" t="e">
        <f>VLOOKUP($G1708,Temp!$A:$C,R$1,FALSE)</f>
        <v>#VALUE!</v>
      </c>
      <c r="S1708" s="22" t="e">
        <f>VLOOKUP($G1708,Temp!$A:$C,S$1,FALSE)</f>
        <v>#VALUE!</v>
      </c>
      <c r="T1708" s="22" t="e">
        <f>VLOOKUP($G1708,Temp!$A:$C,T$1,FALSE)</f>
        <v>#VALUE!</v>
      </c>
      <c r="U1708" s="22" t="e">
        <f>VLOOKUP($G1708,Temp!$A:$C,U$1,FALSE)</f>
        <v>#VALUE!</v>
      </c>
      <c r="V1708" s="22" t="e">
        <f>VLOOKUP($G1708,Temp!$A:$C,V$1,FALSE)</f>
        <v>#VALUE!</v>
      </c>
      <c r="W1708" s="22" t="e">
        <f>VLOOKUP($G1708,Temp!$A:$C,W$1,FALSE)</f>
        <v>#VALUE!</v>
      </c>
      <c r="X1708" s="22" t="e">
        <f>VLOOKUP($G1708,Temp!$A:$C,X$1,FALSE)</f>
        <v>#VALUE!</v>
      </c>
      <c r="Y1708" s="22">
        <f>VLOOKUP($G1708,Temp!$A:$C,Y$1,FALSE)</f>
        <v>20300</v>
      </c>
      <c r="Z1708" s="22">
        <f>VLOOKUP($G1708,Temp!$A:$C,Z$1,FALSE)</f>
        <v>0</v>
      </c>
      <c r="AA1708" s="22" t="str">
        <f>VLOOKUP($A1708,Searches!$A:$H,AA$1,FALSE)</f>
        <v>Enrico Ferrari</v>
      </c>
      <c r="AB1708" s="22" t="str">
        <f>VLOOKUP($A1708,Searches!$A:$H,AB$1,FALSE)</f>
        <v>Rocket Internet SE</v>
      </c>
      <c r="AC1708" s="22" t="str">
        <f>VLOOKUP($A1708,Searches!$A:$H,AC$1,FALSE)</f>
        <v>Chief Marketing Officer</v>
      </c>
      <c r="AD1708" s="22" t="str">
        <f>VLOOKUP($A1708,Searches!$A:$H,AD$1,FALSE)</f>
        <v>2nd</v>
      </c>
      <c r="AE1708" s="22" t="str">
        <f>VLOOKUP($A1708,Searches!$A:$H,AE$1,FALSE)</f>
        <v/>
      </c>
      <c r="AF1708" s="22" t="str">
        <f>VLOOKUP($A1708,Searches!$A:$H,AF$1,FALSE)</f>
        <v>Greater New York City Area</v>
      </c>
      <c r="AG1708" s="22" t="str">
        <f>VLOOKUP($A1708,Searches!$A:$H,AG$1,FALSE)</f>
        <v>https://www.linkedin.com/sales/profile/46446430,A-nt,NAME_SEARCH?moduleKey=peopleSearchResults&amp;pageKey=sales-search3-people-refinement&amp;contextId=60BC92C971D70515801E49D6842B0000&amp;requestId=2ddb608e-c4ad-4a58-9f98-a7b48ae571d3&amp;action=CLICK&amp;target=urn%3Ali%3AsalesLead%3A(-1%2C46446430)&amp;pageNumber=1&amp;targetEl=profilelink&amp;position=10&amp;trk=lss-serp-result-lead_photo</v>
      </c>
      <c r="AH1708" s="22" t="str">
        <f>VLOOKUP($G1708,Temp!$D:$F,AH$1,FALSE)</f>
        <v>rocket-internet.com</v>
      </c>
      <c r="AI1708" s="22">
        <f>VLOOKUP($G1708,Temp!$D:$F,AI$1,FALSE)</f>
        <v>0</v>
      </c>
      <c r="AJ1708" s="22" t="str">
        <f>VLOOKUP($G1708,Temp!$D:$F,AJ$1,FALSE)</f>
        <v>Drupal</v>
      </c>
    </row>
    <row r="1709" spans="1:36" ht="16" x14ac:dyDescent="0.2">
      <c r="A1709" s="8" t="str">
        <f t="shared" si="26"/>
        <v>Johanna Flower CrowdStrike</v>
      </c>
      <c r="B1709" s="8" t="s">
        <v>1527</v>
      </c>
      <c r="C1709" s="8" t="s">
        <v>1528</v>
      </c>
      <c r="D1709" s="8" t="s">
        <v>32</v>
      </c>
      <c r="E1709" s="8" t="s">
        <v>1529</v>
      </c>
      <c r="F1709" s="8" t="s">
        <v>1530</v>
      </c>
      <c r="G1709" s="12" t="s">
        <v>1414</v>
      </c>
      <c r="H1709" s="22" t="str">
        <f>VLOOKUP($G1709,Temp!$A:$C,H$1,FALSE)</f>
        <v>crowdstrike.com</v>
      </c>
      <c r="I1709" s="22" t="e">
        <f>VLOOKUP($G1709,Temp!$A:$C,I$1,FALSE)</f>
        <v>#VALUE!</v>
      </c>
      <c r="J1709" s="22" t="e">
        <f>VLOOKUP($G1709,Temp!$A:$C,J$1,FALSE)</f>
        <v>#VALUE!</v>
      </c>
      <c r="K1709" s="22" t="e">
        <f>VLOOKUP($G1709,Temp!$A:$C,K$1,FALSE)</f>
        <v>#VALUE!</v>
      </c>
      <c r="L1709" s="22" t="e">
        <f>VLOOKUP($G1709,Temp!$A:$C,L$1,FALSE)</f>
        <v>#VALUE!</v>
      </c>
      <c r="M1709" s="22" t="e">
        <f>VLOOKUP($G1709,Temp!$A:$C,M$1,FALSE)</f>
        <v>#VALUE!</v>
      </c>
      <c r="N1709" s="22" t="e">
        <f>VLOOKUP($G1709,Temp!$A:$C,N$1,FALSE)</f>
        <v>#VALUE!</v>
      </c>
      <c r="O1709" s="22" t="e">
        <f>VLOOKUP($G1709,Temp!$A:$C,O$1,FALSE)</f>
        <v>#VALUE!</v>
      </c>
      <c r="P1709" s="22" t="e">
        <f>VLOOKUP($G1709,Temp!$A:$C,P$1,FALSE)</f>
        <v>#VALUE!</v>
      </c>
      <c r="Q1709" s="22" t="e">
        <f>VLOOKUP($G1709,Temp!$A:$C,Q$1,FALSE)</f>
        <v>#VALUE!</v>
      </c>
      <c r="R1709" s="22" t="e">
        <f>VLOOKUP($G1709,Temp!$A:$C,R$1,FALSE)</f>
        <v>#VALUE!</v>
      </c>
      <c r="S1709" s="22" t="e">
        <f>VLOOKUP($G1709,Temp!$A:$C,S$1,FALSE)</f>
        <v>#VALUE!</v>
      </c>
      <c r="T1709" s="22" t="e">
        <f>VLOOKUP($G1709,Temp!$A:$C,T$1,FALSE)</f>
        <v>#VALUE!</v>
      </c>
      <c r="U1709" s="22" t="e">
        <f>VLOOKUP($G1709,Temp!$A:$C,U$1,FALSE)</f>
        <v>#VALUE!</v>
      </c>
      <c r="V1709" s="22" t="e">
        <f>VLOOKUP($G1709,Temp!$A:$C,V$1,FALSE)</f>
        <v>#VALUE!</v>
      </c>
      <c r="W1709" s="22" t="e">
        <f>VLOOKUP($G1709,Temp!$A:$C,W$1,FALSE)</f>
        <v>#VALUE!</v>
      </c>
      <c r="X1709" s="22" t="e">
        <f>VLOOKUP($G1709,Temp!$A:$C,X$1,FALSE)</f>
        <v>#VALUE!</v>
      </c>
      <c r="Y1709" s="22">
        <f>VLOOKUP($G1709,Temp!$A:$C,Y$1,FALSE)</f>
        <v>16200</v>
      </c>
      <c r="Z1709" s="22">
        <f>VLOOKUP($G1709,Temp!$A:$C,Z$1,FALSE)</f>
        <v>6700</v>
      </c>
      <c r="AA1709" s="22" t="e">
        <f>VLOOKUP($A1709,Searches!$A:$H,AA$1,FALSE)</f>
        <v>#N/A</v>
      </c>
      <c r="AB1709" s="22" t="e">
        <f>VLOOKUP($A1709,Searches!$A:$H,AB$1,FALSE)</f>
        <v>#N/A</v>
      </c>
      <c r="AC1709" s="22" t="e">
        <f>VLOOKUP($A1709,Searches!$A:$H,AC$1,FALSE)</f>
        <v>#N/A</v>
      </c>
      <c r="AD1709" s="22" t="e">
        <f>VLOOKUP($A1709,Searches!$A:$H,AD$1,FALSE)</f>
        <v>#N/A</v>
      </c>
      <c r="AE1709" s="22" t="e">
        <f>VLOOKUP($A1709,Searches!$A:$H,AE$1,FALSE)</f>
        <v>#N/A</v>
      </c>
      <c r="AF1709" s="22" t="e">
        <f>VLOOKUP($A1709,Searches!$A:$H,AF$1,FALSE)</f>
        <v>#N/A</v>
      </c>
      <c r="AG1709" s="22" t="e">
        <f>VLOOKUP($A1709,Searches!$A:$H,AG$1,FALSE)</f>
        <v>#N/A</v>
      </c>
      <c r="AH1709" s="22" t="str">
        <f>VLOOKUP($G1709,Temp!$D:$F,AH$1,FALSE)</f>
        <v>crowdstrike.com</v>
      </c>
      <c r="AI1709" s="22" t="str">
        <f>VLOOKUP($G1709,Temp!$D:$F,AI$1,FALSE)</f>
        <v>Marketo</v>
      </c>
      <c r="AJ1709" s="22" t="str">
        <f>VLOOKUP($G1709,Temp!$D:$F,AJ$1,FALSE)</f>
        <v>WordPress</v>
      </c>
    </row>
    <row r="1710" spans="1:36" ht="16" x14ac:dyDescent="0.2">
      <c r="A1710" s="8" t="str">
        <f t="shared" si="26"/>
        <v>Rahul Khadikar Mvantage</v>
      </c>
      <c r="B1710" s="8" t="s">
        <v>2214</v>
      </c>
      <c r="C1710" s="8" t="s">
        <v>2215</v>
      </c>
      <c r="D1710" s="8" t="s">
        <v>42</v>
      </c>
      <c r="E1710" s="8" t="s">
        <v>634</v>
      </c>
      <c r="F1710" s="8" t="s">
        <v>2216</v>
      </c>
      <c r="G1710" s="8" t="s">
        <v>634</v>
      </c>
      <c r="H1710" s="22" t="e">
        <f>VLOOKUP($G1710,Temp!$A:$C,H$1,FALSE)</f>
        <v>#N/A</v>
      </c>
      <c r="I1710" s="22" t="e">
        <f>VLOOKUP($G1710,Temp!$A:$C,I$1,FALSE)</f>
        <v>#N/A</v>
      </c>
      <c r="J1710" s="22" t="e">
        <f>VLOOKUP($G1710,Temp!$A:$C,J$1,FALSE)</f>
        <v>#N/A</v>
      </c>
      <c r="K1710" s="22" t="e">
        <f>VLOOKUP($G1710,Temp!$A:$C,K$1,FALSE)</f>
        <v>#N/A</v>
      </c>
      <c r="L1710" s="22" t="e">
        <f>VLOOKUP($G1710,Temp!$A:$C,L$1,FALSE)</f>
        <v>#N/A</v>
      </c>
      <c r="M1710" s="22" t="e">
        <f>VLOOKUP($G1710,Temp!$A:$C,M$1,FALSE)</f>
        <v>#N/A</v>
      </c>
      <c r="N1710" s="22" t="e">
        <f>VLOOKUP($G1710,Temp!$A:$C,N$1,FALSE)</f>
        <v>#N/A</v>
      </c>
      <c r="O1710" s="22" t="e">
        <f>VLOOKUP($G1710,Temp!$A:$C,O$1,FALSE)</f>
        <v>#N/A</v>
      </c>
      <c r="P1710" s="22" t="e">
        <f>VLOOKUP($G1710,Temp!$A:$C,P$1,FALSE)</f>
        <v>#N/A</v>
      </c>
      <c r="Q1710" s="22" t="e">
        <f>VLOOKUP($G1710,Temp!$A:$C,Q$1,FALSE)</f>
        <v>#N/A</v>
      </c>
      <c r="R1710" s="22" t="e">
        <f>VLOOKUP($G1710,Temp!$A:$C,R$1,FALSE)</f>
        <v>#N/A</v>
      </c>
      <c r="S1710" s="22" t="e">
        <f>VLOOKUP($G1710,Temp!$A:$C,S$1,FALSE)</f>
        <v>#N/A</v>
      </c>
      <c r="T1710" s="22" t="e">
        <f>VLOOKUP($G1710,Temp!$A:$C,T$1,FALSE)</f>
        <v>#N/A</v>
      </c>
      <c r="U1710" s="22" t="e">
        <f>VLOOKUP($G1710,Temp!$A:$C,U$1,FALSE)</f>
        <v>#N/A</v>
      </c>
      <c r="V1710" s="22" t="e">
        <f>VLOOKUP($G1710,Temp!$A:$C,V$1,FALSE)</f>
        <v>#N/A</v>
      </c>
      <c r="W1710" s="22" t="e">
        <f>VLOOKUP($G1710,Temp!$A:$C,W$1,FALSE)</f>
        <v>#N/A</v>
      </c>
      <c r="X1710" s="22" t="e">
        <f>VLOOKUP($G1710,Temp!$A:$C,X$1,FALSE)</f>
        <v>#N/A</v>
      </c>
      <c r="Y1710" s="22" t="e">
        <f>VLOOKUP($G1710,Temp!$A:$C,Y$1,FALSE)</f>
        <v>#N/A</v>
      </c>
      <c r="Z1710" s="22" t="e">
        <f>VLOOKUP($G1710,Temp!$A:$C,Z$1,FALSE)</f>
        <v>#N/A</v>
      </c>
      <c r="AA1710" s="22" t="e">
        <f>VLOOKUP($A1710,Searches!$A:$H,AA$1,FALSE)</f>
        <v>#N/A</v>
      </c>
      <c r="AB1710" s="22" t="e">
        <f>VLOOKUP($A1710,Searches!$A:$H,AB$1,FALSE)</f>
        <v>#N/A</v>
      </c>
      <c r="AC1710" s="22" t="e">
        <f>VLOOKUP($A1710,Searches!$A:$H,AC$1,FALSE)</f>
        <v>#N/A</v>
      </c>
      <c r="AD1710" s="22" t="e">
        <f>VLOOKUP($A1710,Searches!$A:$H,AD$1,FALSE)</f>
        <v>#N/A</v>
      </c>
      <c r="AE1710" s="22" t="e">
        <f>VLOOKUP($A1710,Searches!$A:$H,AE$1,FALSE)</f>
        <v>#N/A</v>
      </c>
      <c r="AF1710" s="22" t="e">
        <f>VLOOKUP($A1710,Searches!$A:$H,AF$1,FALSE)</f>
        <v>#N/A</v>
      </c>
      <c r="AG1710" s="22" t="e">
        <f>VLOOKUP($A1710,Searches!$A:$H,AG$1,FALSE)</f>
        <v>#N/A</v>
      </c>
      <c r="AH1710" s="22" t="e">
        <f>VLOOKUP($G1710,Temp!$D:$F,AH$1,FALSE)</f>
        <v>#N/A</v>
      </c>
      <c r="AI1710" s="22" t="e">
        <f>VLOOKUP($G1710,Temp!$D:$F,AI$1,FALSE)</f>
        <v>#N/A</v>
      </c>
      <c r="AJ1710" s="22" t="e">
        <f>VLOOKUP($G1710,Temp!$D:$F,AJ$1,FALSE)</f>
        <v>#N/A</v>
      </c>
    </row>
    <row r="1711" spans="1:36" ht="16" x14ac:dyDescent="0.2">
      <c r="A1711" s="8" t="str">
        <f t="shared" si="26"/>
        <v>Rachita Sharma ALL LADIES LEAGUE</v>
      </c>
      <c r="B1711" s="8" t="s">
        <v>1792</v>
      </c>
      <c r="C1711" s="8" t="s">
        <v>1794</v>
      </c>
      <c r="D1711" s="8" t="s">
        <v>1795</v>
      </c>
      <c r="E1711" s="8" t="s">
        <v>1797</v>
      </c>
      <c r="F1711" s="8" t="s">
        <v>1798</v>
      </c>
      <c r="G1711" s="12" t="s">
        <v>1642</v>
      </c>
      <c r="H1711" s="22" t="str">
        <f>VLOOKUP($G1711,Temp!$A:$C,H$1,FALSE)</f>
        <v>aall.in</v>
      </c>
      <c r="I1711" s="22" t="e">
        <f>VLOOKUP($G1711,Temp!$A:$C,I$1,FALSE)</f>
        <v>#VALUE!</v>
      </c>
      <c r="J1711" s="22" t="e">
        <f>VLOOKUP($G1711,Temp!$A:$C,J$1,FALSE)</f>
        <v>#VALUE!</v>
      </c>
      <c r="K1711" s="22" t="e">
        <f>VLOOKUP($G1711,Temp!$A:$C,K$1,FALSE)</f>
        <v>#VALUE!</v>
      </c>
      <c r="L1711" s="22" t="e">
        <f>VLOOKUP($G1711,Temp!$A:$C,L$1,FALSE)</f>
        <v>#VALUE!</v>
      </c>
      <c r="M1711" s="22" t="e">
        <f>VLOOKUP($G1711,Temp!$A:$C,M$1,FALSE)</f>
        <v>#VALUE!</v>
      </c>
      <c r="N1711" s="22" t="e">
        <f>VLOOKUP($G1711,Temp!$A:$C,N$1,FALSE)</f>
        <v>#VALUE!</v>
      </c>
      <c r="O1711" s="22" t="e">
        <f>VLOOKUP($G1711,Temp!$A:$C,O$1,FALSE)</f>
        <v>#VALUE!</v>
      </c>
      <c r="P1711" s="22" t="e">
        <f>VLOOKUP($G1711,Temp!$A:$C,P$1,FALSE)</f>
        <v>#VALUE!</v>
      </c>
      <c r="Q1711" s="22" t="e">
        <f>VLOOKUP($G1711,Temp!$A:$C,Q$1,FALSE)</f>
        <v>#VALUE!</v>
      </c>
      <c r="R1711" s="22" t="e">
        <f>VLOOKUP($G1711,Temp!$A:$C,R$1,FALSE)</f>
        <v>#VALUE!</v>
      </c>
      <c r="S1711" s="22" t="e">
        <f>VLOOKUP($G1711,Temp!$A:$C,S$1,FALSE)</f>
        <v>#VALUE!</v>
      </c>
      <c r="T1711" s="22" t="e">
        <f>VLOOKUP($G1711,Temp!$A:$C,T$1,FALSE)</f>
        <v>#VALUE!</v>
      </c>
      <c r="U1711" s="22" t="e">
        <f>VLOOKUP($G1711,Temp!$A:$C,U$1,FALSE)</f>
        <v>#VALUE!</v>
      </c>
      <c r="V1711" s="22" t="e">
        <f>VLOOKUP($G1711,Temp!$A:$C,V$1,FALSE)</f>
        <v>#VALUE!</v>
      </c>
      <c r="W1711" s="22" t="e">
        <f>VLOOKUP($G1711,Temp!$A:$C,W$1,FALSE)</f>
        <v>#VALUE!</v>
      </c>
      <c r="X1711" s="22" t="e">
        <f>VLOOKUP($G1711,Temp!$A:$C,X$1,FALSE)</f>
        <v>#VALUE!</v>
      </c>
      <c r="Y1711" s="22">
        <f>VLOOKUP($G1711,Temp!$A:$C,Y$1,FALSE)</f>
        <v>0</v>
      </c>
      <c r="Z1711" s="22">
        <f>VLOOKUP($G1711,Temp!$A:$C,Z$1,FALSE)</f>
        <v>0</v>
      </c>
      <c r="AA1711" s="22" t="e">
        <f>VLOOKUP($A1711,Searches!$A:$H,AA$1,FALSE)</f>
        <v>#N/A</v>
      </c>
      <c r="AB1711" s="22" t="e">
        <f>VLOOKUP($A1711,Searches!$A:$H,AB$1,FALSE)</f>
        <v>#N/A</v>
      </c>
      <c r="AC1711" s="22" t="e">
        <f>VLOOKUP($A1711,Searches!$A:$H,AC$1,FALSE)</f>
        <v>#N/A</v>
      </c>
      <c r="AD1711" s="22" t="e">
        <f>VLOOKUP($A1711,Searches!$A:$H,AD$1,FALSE)</f>
        <v>#N/A</v>
      </c>
      <c r="AE1711" s="22" t="e">
        <f>VLOOKUP($A1711,Searches!$A:$H,AE$1,FALSE)</f>
        <v>#N/A</v>
      </c>
      <c r="AF1711" s="22" t="e">
        <f>VLOOKUP($A1711,Searches!$A:$H,AF$1,FALSE)</f>
        <v>#N/A</v>
      </c>
      <c r="AG1711" s="22" t="e">
        <f>VLOOKUP($A1711,Searches!$A:$H,AG$1,FALSE)</f>
        <v>#N/A</v>
      </c>
      <c r="AH1711" s="22" t="e">
        <f>VLOOKUP($G1711,Temp!$D:$F,AH$1,FALSE)</f>
        <v>#N/A</v>
      </c>
      <c r="AI1711" s="22" t="e">
        <f>VLOOKUP($G1711,Temp!$D:$F,AI$1,FALSE)</f>
        <v>#N/A</v>
      </c>
      <c r="AJ1711" s="22" t="e">
        <f>VLOOKUP($G1711,Temp!$D:$F,AJ$1,FALSE)</f>
        <v>#N/A</v>
      </c>
    </row>
    <row r="1712" spans="1:36" ht="16" x14ac:dyDescent="0.2">
      <c r="A1712" s="8" t="str">
        <f t="shared" si="26"/>
        <v>Arne Markoff M Corp</v>
      </c>
      <c r="B1712" s="8" t="s">
        <v>10704</v>
      </c>
      <c r="C1712" s="8" t="s">
        <v>10705</v>
      </c>
      <c r="D1712" s="8" t="s">
        <v>304</v>
      </c>
      <c r="E1712" s="8" t="s">
        <v>10706</v>
      </c>
      <c r="F1712" s="8" t="s">
        <v>10707</v>
      </c>
      <c r="G1712" s="12" t="s">
        <v>10355</v>
      </c>
      <c r="H1712" s="22" t="str">
        <f>VLOOKUP($G1712,Temp!$A:$C,H$1,FALSE)</f>
        <v>the-mcorp.com</v>
      </c>
      <c r="I1712" s="22" t="e">
        <f>VLOOKUP($G1712,Temp!$A:$C,I$1,FALSE)</f>
        <v>#VALUE!</v>
      </c>
      <c r="J1712" s="22" t="e">
        <f>VLOOKUP($G1712,Temp!$A:$C,J$1,FALSE)</f>
        <v>#VALUE!</v>
      </c>
      <c r="K1712" s="22" t="e">
        <f>VLOOKUP($G1712,Temp!$A:$C,K$1,FALSE)</f>
        <v>#VALUE!</v>
      </c>
      <c r="L1712" s="22" t="e">
        <f>VLOOKUP($G1712,Temp!$A:$C,L$1,FALSE)</f>
        <v>#VALUE!</v>
      </c>
      <c r="M1712" s="22" t="e">
        <f>VLOOKUP($G1712,Temp!$A:$C,M$1,FALSE)</f>
        <v>#VALUE!</v>
      </c>
      <c r="N1712" s="22" t="e">
        <f>VLOOKUP($G1712,Temp!$A:$C,N$1,FALSE)</f>
        <v>#VALUE!</v>
      </c>
      <c r="O1712" s="22" t="e">
        <f>VLOOKUP($G1712,Temp!$A:$C,O$1,FALSE)</f>
        <v>#VALUE!</v>
      </c>
      <c r="P1712" s="22" t="e">
        <f>VLOOKUP($G1712,Temp!$A:$C,P$1,FALSE)</f>
        <v>#VALUE!</v>
      </c>
      <c r="Q1712" s="22" t="e">
        <f>VLOOKUP($G1712,Temp!$A:$C,Q$1,FALSE)</f>
        <v>#VALUE!</v>
      </c>
      <c r="R1712" s="22" t="e">
        <f>VLOOKUP($G1712,Temp!$A:$C,R$1,FALSE)</f>
        <v>#VALUE!</v>
      </c>
      <c r="S1712" s="22" t="e">
        <f>VLOOKUP($G1712,Temp!$A:$C,S$1,FALSE)</f>
        <v>#VALUE!</v>
      </c>
      <c r="T1712" s="22" t="e">
        <f>VLOOKUP($G1712,Temp!$A:$C,T$1,FALSE)</f>
        <v>#VALUE!</v>
      </c>
      <c r="U1712" s="22" t="e">
        <f>VLOOKUP($G1712,Temp!$A:$C,U$1,FALSE)</f>
        <v>#VALUE!</v>
      </c>
      <c r="V1712" s="22" t="e">
        <f>VLOOKUP($G1712,Temp!$A:$C,V$1,FALSE)</f>
        <v>#VALUE!</v>
      </c>
      <c r="W1712" s="22" t="e">
        <f>VLOOKUP($G1712,Temp!$A:$C,W$1,FALSE)</f>
        <v>#VALUE!</v>
      </c>
      <c r="X1712" s="22" t="e">
        <f>VLOOKUP($G1712,Temp!$A:$C,X$1,FALSE)</f>
        <v>#VALUE!</v>
      </c>
      <c r="Y1712" s="22">
        <f>VLOOKUP($G1712,Temp!$A:$C,Y$1,FALSE)</f>
        <v>28</v>
      </c>
      <c r="Z1712" s="22">
        <f>VLOOKUP($G1712,Temp!$A:$C,Z$1,FALSE)</f>
        <v>0</v>
      </c>
      <c r="AA1712" s="22" t="str">
        <f>VLOOKUP($A1712,Searches!$A:$H,AA$1,FALSE)</f>
        <v>Arne Markoff</v>
      </c>
      <c r="AB1712" s="22" t="str">
        <f>VLOOKUP($A1712,Searches!$A:$H,AB$1,FALSE)</f>
        <v>M Corp</v>
      </c>
      <c r="AC1712" s="22" t="str">
        <f>VLOOKUP($A1712,Searches!$A:$H,AC$1,FALSE)</f>
        <v>Chief Revenue Officer</v>
      </c>
      <c r="AD1712" s="22" t="str">
        <f>VLOOKUP($A1712,Searches!$A:$H,AD$1,FALSE)</f>
        <v>2nd</v>
      </c>
      <c r="AE1712" s="22" t="str">
        <f>VLOOKUP($A1712,Searches!$A:$H,AE$1,FALSE)</f>
        <v>Open link</v>
      </c>
      <c r="AF1712" s="22" t="str">
        <f>VLOOKUP($A1712,Searches!$A:$H,AF$1,FALSE)</f>
        <v>San Francisco Bay Area</v>
      </c>
      <c r="AG1712" s="22" t="str">
        <f>VLOOKUP($A1712,Searches!$A:$H,AG$1,FALSE)</f>
        <v>https://www.linkedin.com/sales/profile/2843906,KQQr,NAME_SEARCH?moduleKey=peopleSearchResults&amp;pageKey=sales-search3-people&amp;contextId=60BC92C971D70515801E49D6842B0000&amp;requestId=bd3eec74-1b19-4513-810b-b1fea027bb3c&amp;action=CLICK&amp;target=urn%3Ali%3AsalesLead%3A(-1%2C2843906)&amp;pageNumber=0&amp;targetEl=profilelink&amp;position=10&amp;trk=lss-serp-result-lead_photo</v>
      </c>
      <c r="AH1712" s="22" t="str">
        <f>VLOOKUP($G1712,Temp!$D:$F,AH$1,FALSE)</f>
        <v>the-mcorp.com</v>
      </c>
      <c r="AI1712" s="22" t="str">
        <f>VLOOKUP($G1712,Temp!$D:$F,AI$1,FALSE)</f>
        <v>HubSpot</v>
      </c>
      <c r="AJ1712" s="22" t="str">
        <f>VLOOKUP($G1712,Temp!$D:$F,AJ$1,FALSE)</f>
        <v>WordPress</v>
      </c>
    </row>
    <row r="1713" spans="1:36" ht="16" x14ac:dyDescent="0.2">
      <c r="A1713" s="8" t="str">
        <f t="shared" si="26"/>
        <v>Mark Campbell Unitrends</v>
      </c>
      <c r="B1713" s="8" t="s">
        <v>476</v>
      </c>
      <c r="C1713" s="8" t="s">
        <v>253</v>
      </c>
      <c r="D1713" s="8" t="s">
        <v>1833</v>
      </c>
      <c r="E1713" s="8" t="s">
        <v>634</v>
      </c>
      <c r="F1713" s="8" t="s">
        <v>1834</v>
      </c>
      <c r="G1713" s="8" t="s">
        <v>634</v>
      </c>
      <c r="H1713" s="22" t="e">
        <f>VLOOKUP($G1713,Temp!$A:$C,H$1,FALSE)</f>
        <v>#N/A</v>
      </c>
      <c r="I1713" s="22" t="e">
        <f>VLOOKUP($G1713,Temp!$A:$C,I$1,FALSE)</f>
        <v>#N/A</v>
      </c>
      <c r="J1713" s="22" t="e">
        <f>VLOOKUP($G1713,Temp!$A:$C,J$1,FALSE)</f>
        <v>#N/A</v>
      </c>
      <c r="K1713" s="22" t="e">
        <f>VLOOKUP($G1713,Temp!$A:$C,K$1,FALSE)</f>
        <v>#N/A</v>
      </c>
      <c r="L1713" s="22" t="e">
        <f>VLOOKUP($G1713,Temp!$A:$C,L$1,FALSE)</f>
        <v>#N/A</v>
      </c>
      <c r="M1713" s="22" t="e">
        <f>VLOOKUP($G1713,Temp!$A:$C,M$1,FALSE)</f>
        <v>#N/A</v>
      </c>
      <c r="N1713" s="22" t="e">
        <f>VLOOKUP($G1713,Temp!$A:$C,N$1,FALSE)</f>
        <v>#N/A</v>
      </c>
      <c r="O1713" s="22" t="e">
        <f>VLOOKUP($G1713,Temp!$A:$C,O$1,FALSE)</f>
        <v>#N/A</v>
      </c>
      <c r="P1713" s="22" t="e">
        <f>VLOOKUP($G1713,Temp!$A:$C,P$1,FALSE)</f>
        <v>#N/A</v>
      </c>
      <c r="Q1713" s="22" t="e">
        <f>VLOOKUP($G1713,Temp!$A:$C,Q$1,FALSE)</f>
        <v>#N/A</v>
      </c>
      <c r="R1713" s="22" t="e">
        <f>VLOOKUP($G1713,Temp!$A:$C,R$1,FALSE)</f>
        <v>#N/A</v>
      </c>
      <c r="S1713" s="22" t="e">
        <f>VLOOKUP($G1713,Temp!$A:$C,S$1,FALSE)</f>
        <v>#N/A</v>
      </c>
      <c r="T1713" s="22" t="e">
        <f>VLOOKUP($G1713,Temp!$A:$C,T$1,FALSE)</f>
        <v>#N/A</v>
      </c>
      <c r="U1713" s="22" t="e">
        <f>VLOOKUP($G1713,Temp!$A:$C,U$1,FALSE)</f>
        <v>#N/A</v>
      </c>
      <c r="V1713" s="22" t="e">
        <f>VLOOKUP($G1713,Temp!$A:$C,V$1,FALSE)</f>
        <v>#N/A</v>
      </c>
      <c r="W1713" s="22" t="e">
        <f>VLOOKUP($G1713,Temp!$A:$C,W$1,FALSE)</f>
        <v>#N/A</v>
      </c>
      <c r="X1713" s="22" t="e">
        <f>VLOOKUP($G1713,Temp!$A:$C,X$1,FALSE)</f>
        <v>#N/A</v>
      </c>
      <c r="Y1713" s="22" t="e">
        <f>VLOOKUP($G1713,Temp!$A:$C,Y$1,FALSE)</f>
        <v>#N/A</v>
      </c>
      <c r="Z1713" s="22" t="e">
        <f>VLOOKUP($G1713,Temp!$A:$C,Z$1,FALSE)</f>
        <v>#N/A</v>
      </c>
      <c r="AA1713" s="22" t="e">
        <f>VLOOKUP($A1713,Searches!$A:$H,AA$1,FALSE)</f>
        <v>#N/A</v>
      </c>
      <c r="AB1713" s="22" t="e">
        <f>VLOOKUP($A1713,Searches!$A:$H,AB$1,FALSE)</f>
        <v>#N/A</v>
      </c>
      <c r="AC1713" s="22" t="e">
        <f>VLOOKUP($A1713,Searches!$A:$H,AC$1,FALSE)</f>
        <v>#N/A</v>
      </c>
      <c r="AD1713" s="22" t="e">
        <f>VLOOKUP($A1713,Searches!$A:$H,AD$1,FALSE)</f>
        <v>#N/A</v>
      </c>
      <c r="AE1713" s="22" t="e">
        <f>VLOOKUP($A1713,Searches!$A:$H,AE$1,FALSE)</f>
        <v>#N/A</v>
      </c>
      <c r="AF1713" s="22" t="e">
        <f>VLOOKUP($A1713,Searches!$A:$H,AF$1,FALSE)</f>
        <v>#N/A</v>
      </c>
      <c r="AG1713" s="22" t="e">
        <f>VLOOKUP($A1713,Searches!$A:$H,AG$1,FALSE)</f>
        <v>#N/A</v>
      </c>
      <c r="AH1713" s="22" t="e">
        <f>VLOOKUP($G1713,Temp!$D:$F,AH$1,FALSE)</f>
        <v>#N/A</v>
      </c>
      <c r="AI1713" s="22" t="e">
        <f>VLOOKUP($G1713,Temp!$D:$F,AI$1,FALSE)</f>
        <v>#N/A</v>
      </c>
      <c r="AJ1713" s="22" t="e">
        <f>VLOOKUP($G1713,Temp!$D:$F,AJ$1,FALSE)</f>
        <v>#N/A</v>
      </c>
    </row>
    <row r="1714" spans="1:36" ht="16" x14ac:dyDescent="0.2">
      <c r="A1714" s="8" t="str">
        <f t="shared" si="26"/>
        <v>Michelle Accardi Star2Star Communications</v>
      </c>
      <c r="B1714" s="8" t="s">
        <v>223</v>
      </c>
      <c r="C1714" s="8" t="s">
        <v>10734</v>
      </c>
      <c r="D1714" s="8" t="s">
        <v>10735</v>
      </c>
      <c r="E1714" s="8" t="s">
        <v>10736</v>
      </c>
      <c r="F1714" s="8" t="s">
        <v>10737</v>
      </c>
      <c r="G1714" s="12" t="s">
        <v>10382</v>
      </c>
      <c r="H1714" s="22" t="str">
        <f>VLOOKUP($G1714,Temp!$A:$C,H$1,FALSE)</f>
        <v>star2star.com</v>
      </c>
      <c r="I1714" s="22" t="e">
        <f>VLOOKUP($G1714,Temp!$A:$C,I$1,FALSE)</f>
        <v>#VALUE!</v>
      </c>
      <c r="J1714" s="22" t="e">
        <f>VLOOKUP($G1714,Temp!$A:$C,J$1,FALSE)</f>
        <v>#VALUE!</v>
      </c>
      <c r="K1714" s="22" t="e">
        <f>VLOOKUP($G1714,Temp!$A:$C,K$1,FALSE)</f>
        <v>#VALUE!</v>
      </c>
      <c r="L1714" s="22" t="e">
        <f>VLOOKUP($G1714,Temp!$A:$C,L$1,FALSE)</f>
        <v>#VALUE!</v>
      </c>
      <c r="M1714" s="22" t="e">
        <f>VLOOKUP($G1714,Temp!$A:$C,M$1,FALSE)</f>
        <v>#VALUE!</v>
      </c>
      <c r="N1714" s="22" t="e">
        <f>VLOOKUP($G1714,Temp!$A:$C,N$1,FALSE)</f>
        <v>#VALUE!</v>
      </c>
      <c r="O1714" s="22" t="e">
        <f>VLOOKUP($G1714,Temp!$A:$C,O$1,FALSE)</f>
        <v>#VALUE!</v>
      </c>
      <c r="P1714" s="22" t="e">
        <f>VLOOKUP($G1714,Temp!$A:$C,P$1,FALSE)</f>
        <v>#VALUE!</v>
      </c>
      <c r="Q1714" s="22" t="e">
        <f>VLOOKUP($G1714,Temp!$A:$C,Q$1,FALSE)</f>
        <v>#VALUE!</v>
      </c>
      <c r="R1714" s="22" t="e">
        <f>VLOOKUP($G1714,Temp!$A:$C,R$1,FALSE)</f>
        <v>#VALUE!</v>
      </c>
      <c r="S1714" s="22" t="e">
        <f>VLOOKUP($G1714,Temp!$A:$C,S$1,FALSE)</f>
        <v>#VALUE!</v>
      </c>
      <c r="T1714" s="22" t="e">
        <f>VLOOKUP($G1714,Temp!$A:$C,T$1,FALSE)</f>
        <v>#VALUE!</v>
      </c>
      <c r="U1714" s="22" t="e">
        <f>VLOOKUP($G1714,Temp!$A:$C,U$1,FALSE)</f>
        <v>#VALUE!</v>
      </c>
      <c r="V1714" s="22" t="e">
        <f>VLOOKUP($G1714,Temp!$A:$C,V$1,FALSE)</f>
        <v>#VALUE!</v>
      </c>
      <c r="W1714" s="22" t="e">
        <f>VLOOKUP($G1714,Temp!$A:$C,W$1,FALSE)</f>
        <v>#VALUE!</v>
      </c>
      <c r="X1714" s="22" t="e">
        <f>VLOOKUP($G1714,Temp!$A:$C,X$1,FALSE)</f>
        <v>#VALUE!</v>
      </c>
      <c r="Y1714" s="22">
        <f>VLOOKUP($G1714,Temp!$A:$C,Y$1,FALSE)</f>
        <v>12800</v>
      </c>
      <c r="Z1714" s="22">
        <f>VLOOKUP($G1714,Temp!$A:$C,Z$1,FALSE)</f>
        <v>2100</v>
      </c>
      <c r="AA1714" s="22" t="e">
        <f>VLOOKUP($A1714,Searches!$A:$H,AA$1,FALSE)</f>
        <v>#N/A</v>
      </c>
      <c r="AB1714" s="22" t="e">
        <f>VLOOKUP($A1714,Searches!$A:$H,AB$1,FALSE)</f>
        <v>#N/A</v>
      </c>
      <c r="AC1714" s="22" t="e">
        <f>VLOOKUP($A1714,Searches!$A:$H,AC$1,FALSE)</f>
        <v>#N/A</v>
      </c>
      <c r="AD1714" s="22" t="e">
        <f>VLOOKUP($A1714,Searches!$A:$H,AD$1,FALSE)</f>
        <v>#N/A</v>
      </c>
      <c r="AE1714" s="22" t="e">
        <f>VLOOKUP($A1714,Searches!$A:$H,AE$1,FALSE)</f>
        <v>#N/A</v>
      </c>
      <c r="AF1714" s="22" t="e">
        <f>VLOOKUP($A1714,Searches!$A:$H,AF$1,FALSE)</f>
        <v>#N/A</v>
      </c>
      <c r="AG1714" s="22" t="e">
        <f>VLOOKUP($A1714,Searches!$A:$H,AG$1,FALSE)</f>
        <v>#N/A</v>
      </c>
      <c r="AH1714" s="22" t="e">
        <f>VLOOKUP($G1714,Temp!$D:$F,AH$1,FALSE)</f>
        <v>#N/A</v>
      </c>
      <c r="AI1714" s="22" t="e">
        <f>VLOOKUP($G1714,Temp!$D:$F,AI$1,FALSE)</f>
        <v>#N/A</v>
      </c>
      <c r="AJ1714" s="22" t="e">
        <f>VLOOKUP($G1714,Temp!$D:$F,AJ$1,FALSE)</f>
        <v>#N/A</v>
      </c>
    </row>
    <row r="1715" spans="1:36" ht="16" x14ac:dyDescent="0.2">
      <c r="A1715" s="8" t="str">
        <f t="shared" si="26"/>
        <v>Bill Glenn ExtraHop</v>
      </c>
      <c r="B1715" s="8" t="s">
        <v>1839</v>
      </c>
      <c r="C1715" s="8" t="s">
        <v>1841</v>
      </c>
      <c r="D1715" s="8" t="s">
        <v>1842</v>
      </c>
      <c r="E1715" s="8" t="s">
        <v>1843</v>
      </c>
      <c r="F1715" s="8" t="s">
        <v>1845</v>
      </c>
      <c r="G1715" s="12" t="s">
        <v>1674</v>
      </c>
      <c r="H1715" s="22" t="str">
        <f>VLOOKUP($G1715,Temp!$A:$C,H$1,FALSE)</f>
        <v>extrahop.com</v>
      </c>
      <c r="I1715" s="22" t="e">
        <f>VLOOKUP($G1715,Temp!$A:$C,I$1,FALSE)</f>
        <v>#VALUE!</v>
      </c>
      <c r="J1715" s="22" t="e">
        <f>VLOOKUP($G1715,Temp!$A:$C,J$1,FALSE)</f>
        <v>#VALUE!</v>
      </c>
      <c r="K1715" s="22" t="e">
        <f>VLOOKUP($G1715,Temp!$A:$C,K$1,FALSE)</f>
        <v>#VALUE!</v>
      </c>
      <c r="L1715" s="22" t="e">
        <f>VLOOKUP($G1715,Temp!$A:$C,L$1,FALSE)</f>
        <v>#VALUE!</v>
      </c>
      <c r="M1715" s="22" t="e">
        <f>VLOOKUP($G1715,Temp!$A:$C,M$1,FALSE)</f>
        <v>#VALUE!</v>
      </c>
      <c r="N1715" s="22" t="e">
        <f>VLOOKUP($G1715,Temp!$A:$C,N$1,FALSE)</f>
        <v>#VALUE!</v>
      </c>
      <c r="O1715" s="22" t="e">
        <f>VLOOKUP($G1715,Temp!$A:$C,O$1,FALSE)</f>
        <v>#VALUE!</v>
      </c>
      <c r="P1715" s="22" t="e">
        <f>VLOOKUP($G1715,Temp!$A:$C,P$1,FALSE)</f>
        <v>#VALUE!</v>
      </c>
      <c r="Q1715" s="22" t="e">
        <f>VLOOKUP($G1715,Temp!$A:$C,Q$1,FALSE)</f>
        <v>#VALUE!</v>
      </c>
      <c r="R1715" s="22" t="e">
        <f>VLOOKUP($G1715,Temp!$A:$C,R$1,FALSE)</f>
        <v>#VALUE!</v>
      </c>
      <c r="S1715" s="22" t="e">
        <f>VLOOKUP($G1715,Temp!$A:$C,S$1,FALSE)</f>
        <v>#VALUE!</v>
      </c>
      <c r="T1715" s="22" t="e">
        <f>VLOOKUP($G1715,Temp!$A:$C,T$1,FALSE)</f>
        <v>#VALUE!</v>
      </c>
      <c r="U1715" s="22" t="e">
        <f>VLOOKUP($G1715,Temp!$A:$C,U$1,FALSE)</f>
        <v>#VALUE!</v>
      </c>
      <c r="V1715" s="22" t="e">
        <f>VLOOKUP($G1715,Temp!$A:$C,V$1,FALSE)</f>
        <v>#VALUE!</v>
      </c>
      <c r="W1715" s="22" t="e">
        <f>VLOOKUP($G1715,Temp!$A:$C,W$1,FALSE)</f>
        <v>#VALUE!</v>
      </c>
      <c r="X1715" s="22" t="e">
        <f>VLOOKUP($G1715,Temp!$A:$C,X$1,FALSE)</f>
        <v>#VALUE!</v>
      </c>
      <c r="Y1715" s="22">
        <f>VLOOKUP($G1715,Temp!$A:$C,Y$1,FALSE)</f>
        <v>16300</v>
      </c>
      <c r="Z1715" s="22">
        <f>VLOOKUP($G1715,Temp!$A:$C,Z$1,FALSE)</f>
        <v>1600</v>
      </c>
      <c r="AA1715" s="22" t="e">
        <f>VLOOKUP($A1715,Searches!$A:$H,AA$1,FALSE)</f>
        <v>#N/A</v>
      </c>
      <c r="AB1715" s="22" t="e">
        <f>VLOOKUP($A1715,Searches!$A:$H,AB$1,FALSE)</f>
        <v>#N/A</v>
      </c>
      <c r="AC1715" s="22" t="e">
        <f>VLOOKUP($A1715,Searches!$A:$H,AC$1,FALSE)</f>
        <v>#N/A</v>
      </c>
      <c r="AD1715" s="22" t="e">
        <f>VLOOKUP($A1715,Searches!$A:$H,AD$1,FALSE)</f>
        <v>#N/A</v>
      </c>
      <c r="AE1715" s="22" t="e">
        <f>VLOOKUP($A1715,Searches!$A:$H,AE$1,FALSE)</f>
        <v>#N/A</v>
      </c>
      <c r="AF1715" s="22" t="e">
        <f>VLOOKUP($A1715,Searches!$A:$H,AF$1,FALSE)</f>
        <v>#N/A</v>
      </c>
      <c r="AG1715" s="22" t="e">
        <f>VLOOKUP($A1715,Searches!$A:$H,AG$1,FALSE)</f>
        <v>#N/A</v>
      </c>
      <c r="AH1715" s="22" t="e">
        <f>VLOOKUP($G1715,Temp!$D:$F,AH$1,FALSE)</f>
        <v>#N/A</v>
      </c>
      <c r="AI1715" s="22" t="e">
        <f>VLOOKUP($G1715,Temp!$D:$F,AI$1,FALSE)</f>
        <v>#N/A</v>
      </c>
      <c r="AJ1715" s="22" t="e">
        <f>VLOOKUP($G1715,Temp!$D:$F,AJ$1,FALSE)</f>
        <v>#N/A</v>
      </c>
    </row>
    <row r="1716" spans="1:36" ht="16" x14ac:dyDescent="0.2">
      <c r="A1716" s="8" t="str">
        <f t="shared" si="26"/>
        <v>Steve Mann Axioma Inc.</v>
      </c>
      <c r="B1716" s="8" t="s">
        <v>1864</v>
      </c>
      <c r="C1716" s="8" t="s">
        <v>1865</v>
      </c>
      <c r="D1716" s="8" t="s">
        <v>42</v>
      </c>
      <c r="E1716" s="8" t="s">
        <v>1866</v>
      </c>
      <c r="F1716" s="8" t="s">
        <v>1867</v>
      </c>
      <c r="G1716" s="12" t="s">
        <v>1712</v>
      </c>
      <c r="H1716" s="22" t="str">
        <f>VLOOKUP($G1716,Temp!$A:$C,H$1,FALSE)</f>
        <v>axioma.com</v>
      </c>
      <c r="I1716" s="22" t="e">
        <f>VLOOKUP($G1716,Temp!$A:$C,I$1,FALSE)</f>
        <v>#VALUE!</v>
      </c>
      <c r="J1716" s="22" t="e">
        <f>VLOOKUP($G1716,Temp!$A:$C,J$1,FALSE)</f>
        <v>#VALUE!</v>
      </c>
      <c r="K1716" s="22" t="e">
        <f>VLOOKUP($G1716,Temp!$A:$C,K$1,FALSE)</f>
        <v>#VALUE!</v>
      </c>
      <c r="L1716" s="22" t="e">
        <f>VLOOKUP($G1716,Temp!$A:$C,L$1,FALSE)</f>
        <v>#VALUE!</v>
      </c>
      <c r="M1716" s="22" t="e">
        <f>VLOOKUP($G1716,Temp!$A:$C,M$1,FALSE)</f>
        <v>#VALUE!</v>
      </c>
      <c r="N1716" s="22" t="e">
        <f>VLOOKUP($G1716,Temp!$A:$C,N$1,FALSE)</f>
        <v>#VALUE!</v>
      </c>
      <c r="O1716" s="22" t="e">
        <f>VLOOKUP($G1716,Temp!$A:$C,O$1,FALSE)</f>
        <v>#VALUE!</v>
      </c>
      <c r="P1716" s="22" t="e">
        <f>VLOOKUP($G1716,Temp!$A:$C,P$1,FALSE)</f>
        <v>#VALUE!</v>
      </c>
      <c r="Q1716" s="22" t="e">
        <f>VLOOKUP($G1716,Temp!$A:$C,Q$1,FALSE)</f>
        <v>#VALUE!</v>
      </c>
      <c r="R1716" s="22" t="e">
        <f>VLOOKUP($G1716,Temp!$A:$C,R$1,FALSE)</f>
        <v>#VALUE!</v>
      </c>
      <c r="S1716" s="22" t="e">
        <f>VLOOKUP($G1716,Temp!$A:$C,S$1,FALSE)</f>
        <v>#VALUE!</v>
      </c>
      <c r="T1716" s="22" t="e">
        <f>VLOOKUP($G1716,Temp!$A:$C,T$1,FALSE)</f>
        <v>#VALUE!</v>
      </c>
      <c r="U1716" s="22" t="e">
        <f>VLOOKUP($G1716,Temp!$A:$C,U$1,FALSE)</f>
        <v>#VALUE!</v>
      </c>
      <c r="V1716" s="22" t="e">
        <f>VLOOKUP($G1716,Temp!$A:$C,V$1,FALSE)</f>
        <v>#VALUE!</v>
      </c>
      <c r="W1716" s="22" t="e">
        <f>VLOOKUP($G1716,Temp!$A:$C,W$1,FALSE)</f>
        <v>#VALUE!</v>
      </c>
      <c r="X1716" s="22" t="e">
        <f>VLOOKUP($G1716,Temp!$A:$C,X$1,FALSE)</f>
        <v>#VALUE!</v>
      </c>
      <c r="Y1716" s="22">
        <f>VLOOKUP($G1716,Temp!$A:$C,Y$1,FALSE)</f>
        <v>0</v>
      </c>
      <c r="Z1716" s="22">
        <f>VLOOKUP($G1716,Temp!$A:$C,Z$1,FALSE)</f>
        <v>0</v>
      </c>
      <c r="AA1716" s="22" t="str">
        <f>VLOOKUP($A1716,Searches!$A:$H,AA$1,FALSE)</f>
        <v>Steve Mann</v>
      </c>
      <c r="AB1716" s="22" t="str">
        <f>VLOOKUP($A1716,Searches!$A:$H,AB$1,FALSE)</f>
        <v>Axioma Inc.</v>
      </c>
      <c r="AC1716" s="22" t="str">
        <f>VLOOKUP($A1716,Searches!$A:$H,AC$1,FALSE)</f>
        <v>Chief Marketing Officer</v>
      </c>
      <c r="AD1716" s="22" t="str">
        <f>VLOOKUP($A1716,Searches!$A:$H,AD$1,FALSE)</f>
        <v>2nd</v>
      </c>
      <c r="AE1716" s="22" t="str">
        <f>VLOOKUP($A1716,Searches!$A:$H,AE$1,FALSE)</f>
        <v/>
      </c>
      <c r="AF1716" s="22" t="str">
        <f>VLOOKUP($A1716,Searches!$A:$H,AF$1,FALSE)</f>
        <v>Greater New York City Area</v>
      </c>
      <c r="AG1716" s="22" t="str">
        <f>VLOOKUP($A1716,Searches!$A:$H,AG$1,FALSE)</f>
        <v>https://www.linkedin.com/sales/profile/4347763,hRqc,NAME_SEARCH?moduleKey=peopleSearchResults&amp;pageKey=sales-search3-people-refinement&amp;contextId=60BC92C971D70515801E49D6842B0000&amp;requestId=2ddb608e-c4ad-4a58-9f98-a7b48ae571d3&amp;action=CLICK&amp;target=urn%3Ali%3AsalesLead%3A(-1%2C4347763)&amp;pageNumber=1&amp;targetEl=profilelink&amp;position=14&amp;trk=lss-serp-result-lead_photo</v>
      </c>
      <c r="AH1716" s="22" t="e">
        <f>VLOOKUP($G1716,Temp!$D:$F,AH$1,FALSE)</f>
        <v>#N/A</v>
      </c>
      <c r="AI1716" s="22" t="e">
        <f>VLOOKUP($G1716,Temp!$D:$F,AI$1,FALSE)</f>
        <v>#N/A</v>
      </c>
      <c r="AJ1716" s="22" t="e">
        <f>VLOOKUP($G1716,Temp!$D:$F,AJ$1,FALSE)</f>
        <v>#N/A</v>
      </c>
    </row>
    <row r="1717" spans="1:36" ht="16" x14ac:dyDescent="0.2">
      <c r="A1717" s="8" t="str">
        <f t="shared" si="26"/>
        <v>Frank Vella Information Builders</v>
      </c>
      <c r="B1717" s="8" t="s">
        <v>2532</v>
      </c>
      <c r="C1717" s="8" t="s">
        <v>10726</v>
      </c>
      <c r="D1717" s="8" t="s">
        <v>1006</v>
      </c>
      <c r="E1717" s="8" t="s">
        <v>10727</v>
      </c>
      <c r="F1717" s="8" t="s">
        <v>10413</v>
      </c>
      <c r="G1717" s="12" t="s">
        <v>9953</v>
      </c>
      <c r="H1717" s="22" t="str">
        <f>VLOOKUP($G1717,Temp!$A:$C,H$1,FALSE)</f>
        <v>informationbuilders.com</v>
      </c>
      <c r="I1717" s="22" t="e">
        <f>VLOOKUP($G1717,Temp!$A:$C,I$1,FALSE)</f>
        <v>#VALUE!</v>
      </c>
      <c r="J1717" s="22" t="e">
        <f>VLOOKUP($G1717,Temp!$A:$C,J$1,FALSE)</f>
        <v>#VALUE!</v>
      </c>
      <c r="K1717" s="22" t="e">
        <f>VLOOKUP($G1717,Temp!$A:$C,K$1,FALSE)</f>
        <v>#VALUE!</v>
      </c>
      <c r="L1717" s="22" t="e">
        <f>VLOOKUP($G1717,Temp!$A:$C,L$1,FALSE)</f>
        <v>#VALUE!</v>
      </c>
      <c r="M1717" s="22" t="e">
        <f>VLOOKUP($G1717,Temp!$A:$C,M$1,FALSE)</f>
        <v>#VALUE!</v>
      </c>
      <c r="N1717" s="22" t="e">
        <f>VLOOKUP($G1717,Temp!$A:$C,N$1,FALSE)</f>
        <v>#VALUE!</v>
      </c>
      <c r="O1717" s="22" t="e">
        <f>VLOOKUP($G1717,Temp!$A:$C,O$1,FALSE)</f>
        <v>#VALUE!</v>
      </c>
      <c r="P1717" s="22" t="e">
        <f>VLOOKUP($G1717,Temp!$A:$C,P$1,FALSE)</f>
        <v>#VALUE!</v>
      </c>
      <c r="Q1717" s="22" t="e">
        <f>VLOOKUP($G1717,Temp!$A:$C,Q$1,FALSE)</f>
        <v>#VALUE!</v>
      </c>
      <c r="R1717" s="22" t="e">
        <f>VLOOKUP($G1717,Temp!$A:$C,R$1,FALSE)</f>
        <v>#VALUE!</v>
      </c>
      <c r="S1717" s="22" t="e">
        <f>VLOOKUP($G1717,Temp!$A:$C,S$1,FALSE)</f>
        <v>#VALUE!</v>
      </c>
      <c r="T1717" s="22" t="e">
        <f>VLOOKUP($G1717,Temp!$A:$C,T$1,FALSE)</f>
        <v>#VALUE!</v>
      </c>
      <c r="U1717" s="22" t="e">
        <f>VLOOKUP($G1717,Temp!$A:$C,U$1,FALSE)</f>
        <v>#VALUE!</v>
      </c>
      <c r="V1717" s="22" t="e">
        <f>VLOOKUP($G1717,Temp!$A:$C,V$1,FALSE)</f>
        <v>#VALUE!</v>
      </c>
      <c r="W1717" s="22" t="e">
        <f>VLOOKUP($G1717,Temp!$A:$C,W$1,FALSE)</f>
        <v>#VALUE!</v>
      </c>
      <c r="X1717" s="22" t="e">
        <f>VLOOKUP($G1717,Temp!$A:$C,X$1,FALSE)</f>
        <v>#VALUE!</v>
      </c>
      <c r="Y1717" s="22">
        <f>VLOOKUP($G1717,Temp!$A:$C,Y$1,FALSE)</f>
        <v>0</v>
      </c>
      <c r="Z1717" s="22">
        <f>VLOOKUP($G1717,Temp!$A:$C,Z$1,FALSE)</f>
        <v>0</v>
      </c>
      <c r="AA1717" s="22" t="str">
        <f>VLOOKUP($A1717,Searches!$A:$H,AA$1,FALSE)</f>
        <v>Frank Vella</v>
      </c>
      <c r="AB1717" s="22" t="str">
        <f>VLOOKUP($A1717,Searches!$A:$H,AB$1,FALSE)</f>
        <v>Information Builders</v>
      </c>
      <c r="AC1717" s="22" t="str">
        <f>VLOOKUP($A1717,Searches!$A:$H,AC$1,FALSE)</f>
        <v>Chief Operating Officer</v>
      </c>
      <c r="AD1717" s="22" t="str">
        <f>VLOOKUP($A1717,Searches!$A:$H,AD$1,FALSE)</f>
        <v>2nd</v>
      </c>
      <c r="AE1717" s="22" t="str">
        <f>VLOOKUP($A1717,Searches!$A:$H,AE$1,FALSE)</f>
        <v/>
      </c>
      <c r="AF1717" s="22" t="str">
        <f>VLOOKUP($A1717,Searches!$A:$H,AF$1,FALSE)</f>
        <v>Greater New York City Area</v>
      </c>
      <c r="AG1717" s="22" t="str">
        <f>VLOOKUP($A1717,Searches!$A:$H,AG$1,FALSE)</f>
        <v>https://www.linkedin.com/sales/profile/1033960,Ez9j,NAME_SEARCH?moduleKey=peopleSearchResults&amp;pageKey=sales-search3-people-refinement&amp;contextId=60BC92C971D70515801E49D6842B0000&amp;requestId=2ddb608e-c4ad-4a58-9f98-a7b48ae571d3&amp;action=CLICK&amp;target=urn%3Ali%3AsalesLead%3A(-1%2C1033960)&amp;pageNumber=1&amp;targetEl=profilelink&amp;position=18&amp;trk=lss-serp-result-lead_photo</v>
      </c>
      <c r="AH1717" s="22" t="str">
        <f>VLOOKUP($G1717,Temp!$D:$F,AH$1,FALSE)</f>
        <v>informationbuilders.com</v>
      </c>
      <c r="AI1717" s="22" t="str">
        <f>VLOOKUP($G1717,Temp!$D:$F,AI$1,FALSE)</f>
        <v>Pardot</v>
      </c>
      <c r="AJ1717" s="22" t="str">
        <f>VLOOKUP($G1717,Temp!$D:$F,AJ$1,FALSE)</f>
        <v>WordPress</v>
      </c>
    </row>
    <row r="1718" spans="1:36" ht="16" x14ac:dyDescent="0.2">
      <c r="A1718" s="8" t="str">
        <f t="shared" si="26"/>
        <v>Josh Lysne Concordia College</v>
      </c>
      <c r="B1718" s="8" t="s">
        <v>701</v>
      </c>
      <c r="C1718" s="8" t="s">
        <v>702</v>
      </c>
      <c r="D1718" s="8" t="s">
        <v>703</v>
      </c>
      <c r="E1718" s="8" t="s">
        <v>634</v>
      </c>
      <c r="F1718" s="8" t="s">
        <v>704</v>
      </c>
      <c r="G1718" s="12" t="s">
        <v>705</v>
      </c>
      <c r="H1718" s="22" t="str">
        <f>VLOOKUP($G1718,Temp!$A:$C,H$1,FALSE)</f>
        <v>concordiacollege.edu</v>
      </c>
      <c r="I1718" s="22" t="e">
        <f>VLOOKUP($G1718,Temp!$A:$C,I$1,FALSE)</f>
        <v>#VALUE!</v>
      </c>
      <c r="J1718" s="22" t="e">
        <f>VLOOKUP($G1718,Temp!$A:$C,J$1,FALSE)</f>
        <v>#VALUE!</v>
      </c>
      <c r="K1718" s="22" t="e">
        <f>VLOOKUP($G1718,Temp!$A:$C,K$1,FALSE)</f>
        <v>#VALUE!</v>
      </c>
      <c r="L1718" s="22" t="e">
        <f>VLOOKUP($G1718,Temp!$A:$C,L$1,FALSE)</f>
        <v>#VALUE!</v>
      </c>
      <c r="M1718" s="22" t="e">
        <f>VLOOKUP($G1718,Temp!$A:$C,M$1,FALSE)</f>
        <v>#VALUE!</v>
      </c>
      <c r="N1718" s="22" t="e">
        <f>VLOOKUP($G1718,Temp!$A:$C,N$1,FALSE)</f>
        <v>#VALUE!</v>
      </c>
      <c r="O1718" s="22" t="e">
        <f>VLOOKUP($G1718,Temp!$A:$C,O$1,FALSE)</f>
        <v>#VALUE!</v>
      </c>
      <c r="P1718" s="22" t="e">
        <f>VLOOKUP($G1718,Temp!$A:$C,P$1,FALSE)</f>
        <v>#VALUE!</v>
      </c>
      <c r="Q1718" s="22" t="e">
        <f>VLOOKUP($G1718,Temp!$A:$C,Q$1,FALSE)</f>
        <v>#VALUE!</v>
      </c>
      <c r="R1718" s="22" t="e">
        <f>VLOOKUP($G1718,Temp!$A:$C,R$1,FALSE)</f>
        <v>#VALUE!</v>
      </c>
      <c r="S1718" s="22" t="e">
        <f>VLOOKUP($G1718,Temp!$A:$C,S$1,FALSE)</f>
        <v>#VALUE!</v>
      </c>
      <c r="T1718" s="22" t="e">
        <f>VLOOKUP($G1718,Temp!$A:$C,T$1,FALSE)</f>
        <v>#VALUE!</v>
      </c>
      <c r="U1718" s="22" t="e">
        <f>VLOOKUP($G1718,Temp!$A:$C,U$1,FALSE)</f>
        <v>#VALUE!</v>
      </c>
      <c r="V1718" s="22" t="e">
        <f>VLOOKUP($G1718,Temp!$A:$C,V$1,FALSE)</f>
        <v>#VALUE!</v>
      </c>
      <c r="W1718" s="22" t="e">
        <f>VLOOKUP($G1718,Temp!$A:$C,W$1,FALSE)</f>
        <v>#VALUE!</v>
      </c>
      <c r="X1718" s="22" t="e">
        <f>VLOOKUP($G1718,Temp!$A:$C,X$1,FALSE)</f>
        <v>#VALUE!</v>
      </c>
      <c r="Y1718" s="22">
        <f>VLOOKUP($G1718,Temp!$A:$C,Y$1,FALSE)</f>
        <v>422000</v>
      </c>
      <c r="Z1718" s="22">
        <f>VLOOKUP($G1718,Temp!$A:$C,Z$1,FALSE)</f>
        <v>68</v>
      </c>
      <c r="AA1718" s="22" t="str">
        <f>VLOOKUP($A1718,Searches!$A:$H,AA$1,FALSE)</f>
        <v>Josh Lysne</v>
      </c>
      <c r="AB1718" s="22" t="str">
        <f>VLOOKUP($A1718,Searches!$A:$H,AB$1,FALSE)</f>
        <v>Concordia College</v>
      </c>
      <c r="AC1718" s="22" t="str">
        <f>VLOOKUP($A1718,Searches!$A:$H,AC$1,FALSE)</f>
        <v>Associate Vice President and Chief Marketing Officer</v>
      </c>
      <c r="AD1718" s="22" t="str">
        <f>VLOOKUP($A1718,Searches!$A:$H,AD$1,FALSE)</f>
        <v>2nd</v>
      </c>
      <c r="AE1718" s="22" t="str">
        <f>VLOOKUP($A1718,Searches!$A:$H,AE$1,FALSE)</f>
        <v>Open link</v>
      </c>
      <c r="AF1718" s="22" t="str">
        <f>VLOOKUP($A1718,Searches!$A:$H,AF$1,FALSE)</f>
        <v>Fargo, North Dakota Area</v>
      </c>
      <c r="AG1718" s="22" t="str">
        <f>VLOOKUP($A1718,Searches!$A:$H,AG$1,FALSE)</f>
        <v>https://www.linkedin.com/sales/profile/4642868,szYV,NAME_SEARCH?moduleKey=peopleSearchResults&amp;pageKey=sales-search3-people-refinement&amp;contextId=60BC92C971D70515801E49D6842B0000&amp;requestId=2ddb608e-c4ad-4a58-9f98-a7b48ae571d3&amp;action=CLICK&amp;target=urn%3Ali%3AsalesLead%3A(-1%2C4642868)&amp;pageNumber=1&amp;targetEl=profilelink&amp;position=20&amp;trk=lss-serp-result-lead_photo</v>
      </c>
      <c r="AH1718" s="22" t="e">
        <f>VLOOKUP($G1718,Temp!$D:$F,AH$1,FALSE)</f>
        <v>#N/A</v>
      </c>
      <c r="AI1718" s="22" t="e">
        <f>VLOOKUP($G1718,Temp!$D:$F,AI$1,FALSE)</f>
        <v>#N/A</v>
      </c>
      <c r="AJ1718" s="22" t="e">
        <f>VLOOKUP($G1718,Temp!$D:$F,AJ$1,FALSE)</f>
        <v>#N/A</v>
      </c>
    </row>
    <row r="1719" spans="1:36" ht="16" x14ac:dyDescent="0.2">
      <c r="A1719" s="8" t="str">
        <f t="shared" si="26"/>
        <v>Alison Engel Stripe</v>
      </c>
      <c r="B1719" s="8" t="s">
        <v>4007</v>
      </c>
      <c r="C1719" s="8" t="s">
        <v>10712</v>
      </c>
      <c r="D1719" s="8" t="s">
        <v>10713</v>
      </c>
      <c r="E1719" s="8" t="s">
        <v>10714</v>
      </c>
      <c r="F1719" s="8" t="s">
        <v>10715</v>
      </c>
      <c r="G1719" s="12" t="s">
        <v>10356</v>
      </c>
      <c r="H1719" s="22" t="str">
        <f>VLOOKUP($G1719,Temp!$A:$C,H$1,FALSE)</f>
        <v>stripe.com</v>
      </c>
      <c r="I1719" s="22" t="e">
        <f>VLOOKUP($G1719,Temp!$A:$C,I$1,FALSE)</f>
        <v>#VALUE!</v>
      </c>
      <c r="J1719" s="22" t="e">
        <f>VLOOKUP($G1719,Temp!$A:$C,J$1,FALSE)</f>
        <v>#VALUE!</v>
      </c>
      <c r="K1719" s="22" t="e">
        <f>VLOOKUP($G1719,Temp!$A:$C,K$1,FALSE)</f>
        <v>#VALUE!</v>
      </c>
      <c r="L1719" s="22" t="e">
        <f>VLOOKUP($G1719,Temp!$A:$C,L$1,FALSE)</f>
        <v>#VALUE!</v>
      </c>
      <c r="M1719" s="22" t="e">
        <f>VLOOKUP($G1719,Temp!$A:$C,M$1,FALSE)</f>
        <v>#VALUE!</v>
      </c>
      <c r="N1719" s="22" t="e">
        <f>VLOOKUP($G1719,Temp!$A:$C,N$1,FALSE)</f>
        <v>#VALUE!</v>
      </c>
      <c r="O1719" s="22" t="e">
        <f>VLOOKUP($G1719,Temp!$A:$C,O$1,FALSE)</f>
        <v>#VALUE!</v>
      </c>
      <c r="P1719" s="22" t="e">
        <f>VLOOKUP($G1719,Temp!$A:$C,P$1,FALSE)</f>
        <v>#VALUE!</v>
      </c>
      <c r="Q1719" s="22" t="e">
        <f>VLOOKUP($G1719,Temp!$A:$C,Q$1,FALSE)</f>
        <v>#VALUE!</v>
      </c>
      <c r="R1719" s="22" t="e">
        <f>VLOOKUP($G1719,Temp!$A:$C,R$1,FALSE)</f>
        <v>#VALUE!</v>
      </c>
      <c r="S1719" s="22" t="e">
        <f>VLOOKUP($G1719,Temp!$A:$C,S$1,FALSE)</f>
        <v>#VALUE!</v>
      </c>
      <c r="T1719" s="22" t="e">
        <f>VLOOKUP($G1719,Temp!$A:$C,T$1,FALSE)</f>
        <v>#VALUE!</v>
      </c>
      <c r="U1719" s="22" t="e">
        <f>VLOOKUP($G1719,Temp!$A:$C,U$1,FALSE)</f>
        <v>#VALUE!</v>
      </c>
      <c r="V1719" s="22" t="e">
        <f>VLOOKUP($G1719,Temp!$A:$C,V$1,FALSE)</f>
        <v>#VALUE!</v>
      </c>
      <c r="W1719" s="22" t="e">
        <f>VLOOKUP($G1719,Temp!$A:$C,W$1,FALSE)</f>
        <v>#VALUE!</v>
      </c>
      <c r="X1719" s="22" t="e">
        <f>VLOOKUP($G1719,Temp!$A:$C,X$1,FALSE)</f>
        <v>#VALUE!</v>
      </c>
      <c r="Y1719" s="22">
        <f>VLOOKUP($G1719,Temp!$A:$C,Y$1,FALSE)</f>
        <v>886000</v>
      </c>
      <c r="Z1719" s="22">
        <f>VLOOKUP($G1719,Temp!$A:$C,Z$1,FALSE)</f>
        <v>11900</v>
      </c>
      <c r="AA1719" s="22" t="e">
        <f>VLOOKUP($A1719,Searches!$A:$H,AA$1,FALSE)</f>
        <v>#N/A</v>
      </c>
      <c r="AB1719" s="22" t="e">
        <f>VLOOKUP($A1719,Searches!$A:$H,AB$1,FALSE)</f>
        <v>#N/A</v>
      </c>
      <c r="AC1719" s="22" t="e">
        <f>VLOOKUP($A1719,Searches!$A:$H,AC$1,FALSE)</f>
        <v>#N/A</v>
      </c>
      <c r="AD1719" s="22" t="e">
        <f>VLOOKUP($A1719,Searches!$A:$H,AD$1,FALSE)</f>
        <v>#N/A</v>
      </c>
      <c r="AE1719" s="22" t="e">
        <f>VLOOKUP($A1719,Searches!$A:$H,AE$1,FALSE)</f>
        <v>#N/A</v>
      </c>
      <c r="AF1719" s="22" t="e">
        <f>VLOOKUP($A1719,Searches!$A:$H,AF$1,FALSE)</f>
        <v>#N/A</v>
      </c>
      <c r="AG1719" s="22" t="e">
        <f>VLOOKUP($A1719,Searches!$A:$H,AG$1,FALSE)</f>
        <v>#N/A</v>
      </c>
      <c r="AH1719" s="22" t="e">
        <f>VLOOKUP($G1719,Temp!$D:$F,AH$1,FALSE)</f>
        <v>#N/A</v>
      </c>
      <c r="AI1719" s="22" t="e">
        <f>VLOOKUP($G1719,Temp!$D:$F,AI$1,FALSE)</f>
        <v>#N/A</v>
      </c>
      <c r="AJ1719" s="22" t="e">
        <f>VLOOKUP($G1719,Temp!$D:$F,AJ$1,FALSE)</f>
        <v>#N/A</v>
      </c>
    </row>
    <row r="1720" spans="1:36" ht="16" x14ac:dyDescent="0.2">
      <c r="A1720" s="8" t="str">
        <f t="shared" si="26"/>
        <v>Joseph Pigato ProService Hawaii</v>
      </c>
      <c r="B1720" s="8" t="s">
        <v>2075</v>
      </c>
      <c r="C1720" s="8" t="s">
        <v>2076</v>
      </c>
      <c r="D1720" s="8" t="s">
        <v>2078</v>
      </c>
      <c r="E1720" s="8" t="s">
        <v>2079</v>
      </c>
      <c r="F1720" s="8" t="s">
        <v>2080</v>
      </c>
      <c r="G1720" s="12" t="s">
        <v>1913</v>
      </c>
      <c r="H1720" s="22" t="str">
        <f>VLOOKUP($G1720,Temp!$A:$C,H$1,FALSE)</f>
        <v>proservice.com</v>
      </c>
      <c r="I1720" s="22" t="e">
        <f>VLOOKUP($G1720,Temp!$A:$C,I$1,FALSE)</f>
        <v>#VALUE!</v>
      </c>
      <c r="J1720" s="22" t="e">
        <f>VLOOKUP($G1720,Temp!$A:$C,J$1,FALSE)</f>
        <v>#VALUE!</v>
      </c>
      <c r="K1720" s="22" t="e">
        <f>VLOOKUP($G1720,Temp!$A:$C,K$1,FALSE)</f>
        <v>#VALUE!</v>
      </c>
      <c r="L1720" s="22" t="e">
        <f>VLOOKUP($G1720,Temp!$A:$C,L$1,FALSE)</f>
        <v>#VALUE!</v>
      </c>
      <c r="M1720" s="22" t="e">
        <f>VLOOKUP($G1720,Temp!$A:$C,M$1,FALSE)</f>
        <v>#VALUE!</v>
      </c>
      <c r="N1720" s="22" t="e">
        <f>VLOOKUP($G1720,Temp!$A:$C,N$1,FALSE)</f>
        <v>#VALUE!</v>
      </c>
      <c r="O1720" s="22" t="e">
        <f>VLOOKUP($G1720,Temp!$A:$C,O$1,FALSE)</f>
        <v>#VALUE!</v>
      </c>
      <c r="P1720" s="22" t="e">
        <f>VLOOKUP($G1720,Temp!$A:$C,P$1,FALSE)</f>
        <v>#VALUE!</v>
      </c>
      <c r="Q1720" s="22" t="e">
        <f>VLOOKUP($G1720,Temp!$A:$C,Q$1,FALSE)</f>
        <v>#VALUE!</v>
      </c>
      <c r="R1720" s="22" t="e">
        <f>VLOOKUP($G1720,Temp!$A:$C,R$1,FALSE)</f>
        <v>#VALUE!</v>
      </c>
      <c r="S1720" s="22" t="e">
        <f>VLOOKUP($G1720,Temp!$A:$C,S$1,FALSE)</f>
        <v>#VALUE!</v>
      </c>
      <c r="T1720" s="22" t="e">
        <f>VLOOKUP($G1720,Temp!$A:$C,T$1,FALSE)</f>
        <v>#VALUE!</v>
      </c>
      <c r="U1720" s="22" t="e">
        <f>VLOOKUP($G1720,Temp!$A:$C,U$1,FALSE)</f>
        <v>#VALUE!</v>
      </c>
      <c r="V1720" s="22" t="e">
        <f>VLOOKUP($G1720,Temp!$A:$C,V$1,FALSE)</f>
        <v>#VALUE!</v>
      </c>
      <c r="W1720" s="22" t="e">
        <f>VLOOKUP($G1720,Temp!$A:$C,W$1,FALSE)</f>
        <v>#VALUE!</v>
      </c>
      <c r="X1720" s="22" t="e">
        <f>VLOOKUP($G1720,Temp!$A:$C,X$1,FALSE)</f>
        <v>#VALUE!</v>
      </c>
      <c r="Y1720" s="22">
        <f>VLOOKUP($G1720,Temp!$A:$C,Y$1,FALSE)</f>
        <v>34600</v>
      </c>
      <c r="Z1720" s="22">
        <f>VLOOKUP($G1720,Temp!$A:$C,Z$1,FALSE)</f>
        <v>1800</v>
      </c>
      <c r="AA1720" s="22" t="str">
        <f>VLOOKUP($A1720,Searches!$A:$H,AA$1,FALSE)</f>
        <v>Joseph Pigato</v>
      </c>
      <c r="AB1720" s="22" t="str">
        <f>VLOOKUP($A1720,Searches!$A:$H,AB$1,FALSE)</f>
        <v>ProService Hawaii</v>
      </c>
      <c r="AC1720" s="22" t="str">
        <f>VLOOKUP($A1720,Searches!$A:$H,AC$1,FALSE)</f>
        <v>Chief Marketing &amp; Innovation Officer</v>
      </c>
      <c r="AD1720" s="22" t="str">
        <f>VLOOKUP($A1720,Searches!$A:$H,AD$1,FALSE)</f>
        <v>2nd</v>
      </c>
      <c r="AE1720" s="22" t="str">
        <f>VLOOKUP($A1720,Searches!$A:$H,AE$1,FALSE)</f>
        <v>Open link</v>
      </c>
      <c r="AF1720" s="22" t="str">
        <f>VLOOKUP($A1720,Searches!$A:$H,AF$1,FALSE)</f>
        <v>Hawaiian Islands</v>
      </c>
      <c r="AG1720" s="22" t="str">
        <f>VLOOKUP($A1720,Searches!$A:$H,AG$1,FALSE)</f>
        <v>https://www.linkedin.com/sales/profile/1710368,-gHA,NAME_SEARCH?moduleKey=peopleSearchResults&amp;pageKey=sales-search3-people-refinement&amp;contextId=60BC92C971D70515801E49D6842B0000&amp;requestId=2ddb608e-c4ad-4a58-9f98-a7b48ae571d3&amp;action=CLICK&amp;target=urn%3Ali%3AsalesLead%3A(-1%2C1710368)&amp;pageNumber=1&amp;targetEl=profilelink&amp;position=22&amp;trk=lss-serp-result-lead_photo</v>
      </c>
      <c r="AH1720" s="22" t="str">
        <f>VLOOKUP($G1720,Temp!$D:$F,AH$1,FALSE)</f>
        <v>proservice.com</v>
      </c>
      <c r="AI1720" s="22">
        <f>VLOOKUP($G1720,Temp!$D:$F,AI$1,FALSE)</f>
        <v>0</v>
      </c>
      <c r="AJ1720" s="22" t="str">
        <f>VLOOKUP($G1720,Temp!$D:$F,AJ$1,FALSE)</f>
        <v>WordPress</v>
      </c>
    </row>
    <row r="1721" spans="1:36" ht="16" x14ac:dyDescent="0.2">
      <c r="A1721" s="8" t="str">
        <f t="shared" si="26"/>
        <v>Laura Johnston Credit Human</v>
      </c>
      <c r="B1721" s="8" t="s">
        <v>2017</v>
      </c>
      <c r="C1721" s="8" t="s">
        <v>2018</v>
      </c>
      <c r="D1721" s="8" t="s">
        <v>42</v>
      </c>
      <c r="E1721" s="8" t="s">
        <v>2019</v>
      </c>
      <c r="F1721" s="8" t="s">
        <v>2020</v>
      </c>
      <c r="G1721" s="12" t="s">
        <v>1856</v>
      </c>
      <c r="H1721" s="22" t="str">
        <f>VLOOKUP($G1721,Temp!$A:$C,H$1,FALSE)</f>
        <v>credithuman.com</v>
      </c>
      <c r="I1721" s="22" t="e">
        <f>VLOOKUP($G1721,Temp!$A:$C,I$1,FALSE)</f>
        <v>#VALUE!</v>
      </c>
      <c r="J1721" s="22" t="e">
        <f>VLOOKUP($G1721,Temp!$A:$C,J$1,FALSE)</f>
        <v>#VALUE!</v>
      </c>
      <c r="K1721" s="22" t="e">
        <f>VLOOKUP($G1721,Temp!$A:$C,K$1,FALSE)</f>
        <v>#VALUE!</v>
      </c>
      <c r="L1721" s="22" t="e">
        <f>VLOOKUP($G1721,Temp!$A:$C,L$1,FALSE)</f>
        <v>#VALUE!</v>
      </c>
      <c r="M1721" s="22" t="e">
        <f>VLOOKUP($G1721,Temp!$A:$C,M$1,FALSE)</f>
        <v>#VALUE!</v>
      </c>
      <c r="N1721" s="22" t="e">
        <f>VLOOKUP($G1721,Temp!$A:$C,N$1,FALSE)</f>
        <v>#VALUE!</v>
      </c>
      <c r="O1721" s="22" t="e">
        <f>VLOOKUP($G1721,Temp!$A:$C,O$1,FALSE)</f>
        <v>#VALUE!</v>
      </c>
      <c r="P1721" s="22" t="e">
        <f>VLOOKUP($G1721,Temp!$A:$C,P$1,FALSE)</f>
        <v>#VALUE!</v>
      </c>
      <c r="Q1721" s="22" t="e">
        <f>VLOOKUP($G1721,Temp!$A:$C,Q$1,FALSE)</f>
        <v>#VALUE!</v>
      </c>
      <c r="R1721" s="22" t="e">
        <f>VLOOKUP($G1721,Temp!$A:$C,R$1,FALSE)</f>
        <v>#VALUE!</v>
      </c>
      <c r="S1721" s="22" t="e">
        <f>VLOOKUP($G1721,Temp!$A:$C,S$1,FALSE)</f>
        <v>#VALUE!</v>
      </c>
      <c r="T1721" s="22" t="e">
        <f>VLOOKUP($G1721,Temp!$A:$C,T$1,FALSE)</f>
        <v>#VALUE!</v>
      </c>
      <c r="U1721" s="22" t="e">
        <f>VLOOKUP($G1721,Temp!$A:$C,U$1,FALSE)</f>
        <v>#VALUE!</v>
      </c>
      <c r="V1721" s="22" t="e">
        <f>VLOOKUP($G1721,Temp!$A:$C,V$1,FALSE)</f>
        <v>#VALUE!</v>
      </c>
      <c r="W1721" s="22" t="e">
        <f>VLOOKUP($G1721,Temp!$A:$C,W$1,FALSE)</f>
        <v>#VALUE!</v>
      </c>
      <c r="X1721" s="22" t="e">
        <f>VLOOKUP($G1721,Temp!$A:$C,X$1,FALSE)</f>
        <v>#VALUE!</v>
      </c>
      <c r="Y1721" s="22">
        <f>VLOOKUP($G1721,Temp!$A:$C,Y$1,FALSE)</f>
        <v>37500</v>
      </c>
      <c r="Z1721" s="22">
        <f>VLOOKUP($G1721,Temp!$A:$C,Z$1,FALSE)</f>
        <v>3200</v>
      </c>
      <c r="AA1721" s="22" t="e">
        <f>VLOOKUP($A1721,Searches!$A:$H,AA$1,FALSE)</f>
        <v>#N/A</v>
      </c>
      <c r="AB1721" s="22" t="e">
        <f>VLOOKUP($A1721,Searches!$A:$H,AB$1,FALSE)</f>
        <v>#N/A</v>
      </c>
      <c r="AC1721" s="22" t="e">
        <f>VLOOKUP($A1721,Searches!$A:$H,AC$1,FALSE)</f>
        <v>#N/A</v>
      </c>
      <c r="AD1721" s="22" t="e">
        <f>VLOOKUP($A1721,Searches!$A:$H,AD$1,FALSE)</f>
        <v>#N/A</v>
      </c>
      <c r="AE1721" s="22" t="e">
        <f>VLOOKUP($A1721,Searches!$A:$H,AE$1,FALSE)</f>
        <v>#N/A</v>
      </c>
      <c r="AF1721" s="22" t="e">
        <f>VLOOKUP($A1721,Searches!$A:$H,AF$1,FALSE)</f>
        <v>#N/A</v>
      </c>
      <c r="AG1721" s="22" t="e">
        <f>VLOOKUP($A1721,Searches!$A:$H,AG$1,FALSE)</f>
        <v>#N/A</v>
      </c>
      <c r="AH1721" s="22" t="e">
        <f>VLOOKUP($G1721,Temp!$D:$F,AH$1,FALSE)</f>
        <v>#N/A</v>
      </c>
      <c r="AI1721" s="22" t="e">
        <f>VLOOKUP($G1721,Temp!$D:$F,AI$1,FALSE)</f>
        <v>#N/A</v>
      </c>
      <c r="AJ1721" s="22" t="e">
        <f>VLOOKUP($G1721,Temp!$D:$F,AJ$1,FALSE)</f>
        <v>#N/A</v>
      </c>
    </row>
    <row r="1722" spans="1:36" ht="16" x14ac:dyDescent="0.2">
      <c r="A1722" s="8" t="str">
        <f t="shared" si="26"/>
        <v>Sunny Hira New Relic, Inc.</v>
      </c>
      <c r="B1722" s="8" t="s">
        <v>10729</v>
      </c>
      <c r="C1722" s="8" t="s">
        <v>10730</v>
      </c>
      <c r="D1722" s="8" t="s">
        <v>10731</v>
      </c>
      <c r="E1722" s="8" t="s">
        <v>10732</v>
      </c>
      <c r="F1722" s="8" t="s">
        <v>259</v>
      </c>
      <c r="G1722" s="12" t="s">
        <v>260</v>
      </c>
      <c r="H1722" s="22" t="str">
        <f>VLOOKUP($G1722,Temp!$A:$C,H$1,FALSE)</f>
        <v>newrelic.com</v>
      </c>
      <c r="I1722" s="22" t="e">
        <f>VLOOKUP($G1722,Temp!$A:$C,I$1,FALSE)</f>
        <v>#VALUE!</v>
      </c>
      <c r="J1722" s="22" t="e">
        <f>VLOOKUP($G1722,Temp!$A:$C,J$1,FALSE)</f>
        <v>#VALUE!</v>
      </c>
      <c r="K1722" s="22" t="e">
        <f>VLOOKUP($G1722,Temp!$A:$C,K$1,FALSE)</f>
        <v>#VALUE!</v>
      </c>
      <c r="L1722" s="22" t="e">
        <f>VLOOKUP($G1722,Temp!$A:$C,L$1,FALSE)</f>
        <v>#VALUE!</v>
      </c>
      <c r="M1722" s="22" t="e">
        <f>VLOOKUP($G1722,Temp!$A:$C,M$1,FALSE)</f>
        <v>#VALUE!</v>
      </c>
      <c r="N1722" s="22" t="e">
        <f>VLOOKUP($G1722,Temp!$A:$C,N$1,FALSE)</f>
        <v>#VALUE!</v>
      </c>
      <c r="O1722" s="22" t="e">
        <f>VLOOKUP($G1722,Temp!$A:$C,O$1,FALSE)</f>
        <v>#VALUE!</v>
      </c>
      <c r="P1722" s="22" t="e">
        <f>VLOOKUP($G1722,Temp!$A:$C,P$1,FALSE)</f>
        <v>#VALUE!</v>
      </c>
      <c r="Q1722" s="22" t="e">
        <f>VLOOKUP($G1722,Temp!$A:$C,Q$1,FALSE)</f>
        <v>#VALUE!</v>
      </c>
      <c r="R1722" s="22" t="e">
        <f>VLOOKUP($G1722,Temp!$A:$C,R$1,FALSE)</f>
        <v>#VALUE!</v>
      </c>
      <c r="S1722" s="22" t="e">
        <f>VLOOKUP($G1722,Temp!$A:$C,S$1,FALSE)</f>
        <v>#VALUE!</v>
      </c>
      <c r="T1722" s="22" t="e">
        <f>VLOOKUP($G1722,Temp!$A:$C,T$1,FALSE)</f>
        <v>#VALUE!</v>
      </c>
      <c r="U1722" s="22" t="e">
        <f>VLOOKUP($G1722,Temp!$A:$C,U$1,FALSE)</f>
        <v>#VALUE!</v>
      </c>
      <c r="V1722" s="22" t="e">
        <f>VLOOKUP($G1722,Temp!$A:$C,V$1,FALSE)</f>
        <v>#VALUE!</v>
      </c>
      <c r="W1722" s="22" t="e">
        <f>VLOOKUP($G1722,Temp!$A:$C,W$1,FALSE)</f>
        <v>#VALUE!</v>
      </c>
      <c r="X1722" s="22" t="e">
        <f>VLOOKUP($G1722,Temp!$A:$C,X$1,FALSE)</f>
        <v>#VALUE!</v>
      </c>
      <c r="Y1722" s="22">
        <f>VLOOKUP($G1722,Temp!$A:$C,Y$1,FALSE)</f>
        <v>307000</v>
      </c>
      <c r="Z1722" s="22">
        <f>VLOOKUP($G1722,Temp!$A:$C,Z$1,FALSE)</f>
        <v>41700</v>
      </c>
      <c r="AA1722" s="22" t="str">
        <f>VLOOKUP($A1722,Searches!$A:$H,AA$1,FALSE)</f>
        <v>Sunny Hira</v>
      </c>
      <c r="AB1722" s="22" t="str">
        <f>VLOOKUP($A1722,Searches!$A:$H,AB$1,FALSE)</f>
        <v>New Relic, Inc.</v>
      </c>
      <c r="AC1722" s="22" t="str">
        <f>VLOOKUP($A1722,Searches!$A:$H,AC$1,FALSE)</f>
        <v>Head of Customer Marketing</v>
      </c>
      <c r="AD1722" s="22" t="str">
        <f>VLOOKUP($A1722,Searches!$A:$H,AD$1,FALSE)</f>
        <v>2nd</v>
      </c>
      <c r="AE1722" s="22" t="str">
        <f>VLOOKUP($A1722,Searches!$A:$H,AE$1,FALSE)</f>
        <v/>
      </c>
      <c r="AF1722" s="22" t="str">
        <f>VLOOKUP($A1722,Searches!$A:$H,AF$1,FALSE)</f>
        <v>San Francisco Bay Area</v>
      </c>
      <c r="AG1722" s="22" t="str">
        <f>VLOOKUP($A1722,Searches!$A:$H,AG$1,FALSE)</f>
        <v>https://www.linkedin.com/sales/profile/7687097,kFXT,NAME_SEARCH?moduleKey=peopleSearchResults&amp;pageKey=sales-search3-people-refinement&amp;contextId=60BC92C971D70515801E49D6842B0000&amp;requestId=2ddb608e-c4ad-4a58-9f98-a7b48ae571d3&amp;action=CLICK&amp;target=urn%3Ali%3AsalesLead%3A(-1%2C7687097)&amp;pageNumber=1&amp;targetEl=profilelink&amp;position=21&amp;trk=lss-serp-result-lead_photo</v>
      </c>
      <c r="AH1722" s="22" t="str">
        <f>VLOOKUP($G1722,Temp!$D:$F,AH$1,FALSE)</f>
        <v>newrelic.com</v>
      </c>
      <c r="AI1722" s="22" t="str">
        <f>VLOOKUP($G1722,Temp!$D:$F,AI$1,FALSE)</f>
        <v>Marketo</v>
      </c>
      <c r="AJ1722" s="22" t="str">
        <f>VLOOKUP($G1722,Temp!$D:$F,AJ$1,FALSE)</f>
        <v>WordPress</v>
      </c>
    </row>
    <row r="1723" spans="1:36" ht="16" x14ac:dyDescent="0.2">
      <c r="A1723" s="8" t="str">
        <f t="shared" si="26"/>
        <v>Richard Wang Trupanion - Medical insurance for your pet</v>
      </c>
      <c r="B1723" s="8" t="s">
        <v>785</v>
      </c>
      <c r="C1723" s="8" t="s">
        <v>1948</v>
      </c>
      <c r="D1723" s="8" t="s">
        <v>1950</v>
      </c>
      <c r="E1723" s="8" t="s">
        <v>1951</v>
      </c>
      <c r="F1723" s="8" t="s">
        <v>1952</v>
      </c>
      <c r="G1723" s="12" t="s">
        <v>1953</v>
      </c>
      <c r="H1723" s="22" t="str">
        <f>VLOOKUP($G1723,Temp!$A:$C,H$1,FALSE)</f>
        <v>trupanion.com</v>
      </c>
      <c r="I1723" s="22" t="e">
        <f>VLOOKUP($G1723,Temp!$A:$C,I$1,FALSE)</f>
        <v>#VALUE!</v>
      </c>
      <c r="J1723" s="22" t="e">
        <f>VLOOKUP($G1723,Temp!$A:$C,J$1,FALSE)</f>
        <v>#VALUE!</v>
      </c>
      <c r="K1723" s="22" t="e">
        <f>VLOOKUP($G1723,Temp!$A:$C,K$1,FALSE)</f>
        <v>#VALUE!</v>
      </c>
      <c r="L1723" s="22" t="e">
        <f>VLOOKUP($G1723,Temp!$A:$C,L$1,FALSE)</f>
        <v>#VALUE!</v>
      </c>
      <c r="M1723" s="22" t="e">
        <f>VLOOKUP($G1723,Temp!$A:$C,M$1,FALSE)</f>
        <v>#VALUE!</v>
      </c>
      <c r="N1723" s="22" t="e">
        <f>VLOOKUP($G1723,Temp!$A:$C,N$1,FALSE)</f>
        <v>#VALUE!</v>
      </c>
      <c r="O1723" s="22" t="e">
        <f>VLOOKUP($G1723,Temp!$A:$C,O$1,FALSE)</f>
        <v>#VALUE!</v>
      </c>
      <c r="P1723" s="22" t="e">
        <f>VLOOKUP($G1723,Temp!$A:$C,P$1,FALSE)</f>
        <v>#VALUE!</v>
      </c>
      <c r="Q1723" s="22" t="e">
        <f>VLOOKUP($G1723,Temp!$A:$C,Q$1,FALSE)</f>
        <v>#VALUE!</v>
      </c>
      <c r="R1723" s="22" t="e">
        <f>VLOOKUP($G1723,Temp!$A:$C,R$1,FALSE)</f>
        <v>#VALUE!</v>
      </c>
      <c r="S1723" s="22" t="e">
        <f>VLOOKUP($G1723,Temp!$A:$C,S$1,FALSE)</f>
        <v>#VALUE!</v>
      </c>
      <c r="T1723" s="22" t="e">
        <f>VLOOKUP($G1723,Temp!$A:$C,T$1,FALSE)</f>
        <v>#VALUE!</v>
      </c>
      <c r="U1723" s="22" t="e">
        <f>VLOOKUP($G1723,Temp!$A:$C,U$1,FALSE)</f>
        <v>#VALUE!</v>
      </c>
      <c r="V1723" s="22" t="e">
        <f>VLOOKUP($G1723,Temp!$A:$C,V$1,FALSE)</f>
        <v>#VALUE!</v>
      </c>
      <c r="W1723" s="22" t="e">
        <f>VLOOKUP($G1723,Temp!$A:$C,W$1,FALSE)</f>
        <v>#VALUE!</v>
      </c>
      <c r="X1723" s="22" t="e">
        <f>VLOOKUP($G1723,Temp!$A:$C,X$1,FALSE)</f>
        <v>#VALUE!</v>
      </c>
      <c r="Y1723" s="22">
        <f>VLOOKUP($G1723,Temp!$A:$C,Y$1,FALSE)</f>
        <v>210000</v>
      </c>
      <c r="Z1723" s="22">
        <f>VLOOKUP($G1723,Temp!$A:$C,Z$1,FALSE)</f>
        <v>6300</v>
      </c>
      <c r="AA1723" s="22" t="e">
        <f>VLOOKUP($A1723,Searches!$A:$H,AA$1,FALSE)</f>
        <v>#N/A</v>
      </c>
      <c r="AB1723" s="22" t="e">
        <f>VLOOKUP($A1723,Searches!$A:$H,AB$1,FALSE)</f>
        <v>#N/A</v>
      </c>
      <c r="AC1723" s="22" t="e">
        <f>VLOOKUP($A1723,Searches!$A:$H,AC$1,FALSE)</f>
        <v>#N/A</v>
      </c>
      <c r="AD1723" s="22" t="e">
        <f>VLOOKUP($A1723,Searches!$A:$H,AD$1,FALSE)</f>
        <v>#N/A</v>
      </c>
      <c r="AE1723" s="22" t="e">
        <f>VLOOKUP($A1723,Searches!$A:$H,AE$1,FALSE)</f>
        <v>#N/A</v>
      </c>
      <c r="AF1723" s="22" t="e">
        <f>VLOOKUP($A1723,Searches!$A:$H,AF$1,FALSE)</f>
        <v>#N/A</v>
      </c>
      <c r="AG1723" s="22" t="e">
        <f>VLOOKUP($A1723,Searches!$A:$H,AG$1,FALSE)</f>
        <v>#N/A</v>
      </c>
      <c r="AH1723" s="22" t="str">
        <f>VLOOKUP($G1723,Temp!$D:$F,AH$1,FALSE)</f>
        <v>trupanion.com</v>
      </c>
      <c r="AI1723" s="22" t="str">
        <f>VLOOKUP($G1723,Temp!$D:$F,AI$1,FALSE)</f>
        <v>Marketo</v>
      </c>
      <c r="AJ1723" s="22" t="str">
        <f>VLOOKUP($G1723,Temp!$D:$F,AJ$1,FALSE)</f>
        <v>WordPress</v>
      </c>
    </row>
    <row r="1724" spans="1:36" ht="16" x14ac:dyDescent="0.2">
      <c r="A1724" s="8" t="str">
        <f t="shared" si="26"/>
        <v>Kendall Thornton Foursquare</v>
      </c>
      <c r="B1724" s="8" t="s">
        <v>1313</v>
      </c>
      <c r="C1724" s="8" t="s">
        <v>10745</v>
      </c>
      <c r="D1724" s="8" t="s">
        <v>10746</v>
      </c>
      <c r="E1724" s="8" t="s">
        <v>10747</v>
      </c>
      <c r="F1724" s="8" t="s">
        <v>10748</v>
      </c>
      <c r="G1724" s="12" t="s">
        <v>10544</v>
      </c>
      <c r="H1724" s="22" t="str">
        <f>VLOOKUP($G1724,Temp!$A:$C,H$1,FALSE)</f>
        <v>foursquare.com</v>
      </c>
      <c r="I1724" s="22" t="e">
        <f>VLOOKUP($G1724,Temp!$A:$C,I$1,FALSE)</f>
        <v>#VALUE!</v>
      </c>
      <c r="J1724" s="22" t="e">
        <f>VLOOKUP($G1724,Temp!$A:$C,J$1,FALSE)</f>
        <v>#VALUE!</v>
      </c>
      <c r="K1724" s="22" t="e">
        <f>VLOOKUP($G1724,Temp!$A:$C,K$1,FALSE)</f>
        <v>#VALUE!</v>
      </c>
      <c r="L1724" s="22" t="e">
        <f>VLOOKUP($G1724,Temp!$A:$C,L$1,FALSE)</f>
        <v>#VALUE!</v>
      </c>
      <c r="M1724" s="22" t="e">
        <f>VLOOKUP($G1724,Temp!$A:$C,M$1,FALSE)</f>
        <v>#VALUE!</v>
      </c>
      <c r="N1724" s="22" t="e">
        <f>VLOOKUP($G1724,Temp!$A:$C,N$1,FALSE)</f>
        <v>#VALUE!</v>
      </c>
      <c r="O1724" s="22" t="e">
        <f>VLOOKUP($G1724,Temp!$A:$C,O$1,FALSE)</f>
        <v>#VALUE!</v>
      </c>
      <c r="P1724" s="22" t="e">
        <f>VLOOKUP($G1724,Temp!$A:$C,P$1,FALSE)</f>
        <v>#VALUE!</v>
      </c>
      <c r="Q1724" s="22" t="e">
        <f>VLOOKUP($G1724,Temp!$A:$C,Q$1,FALSE)</f>
        <v>#VALUE!</v>
      </c>
      <c r="R1724" s="22" t="e">
        <f>VLOOKUP($G1724,Temp!$A:$C,R$1,FALSE)</f>
        <v>#VALUE!</v>
      </c>
      <c r="S1724" s="22" t="e">
        <f>VLOOKUP($G1724,Temp!$A:$C,S$1,FALSE)</f>
        <v>#VALUE!</v>
      </c>
      <c r="T1724" s="22" t="e">
        <f>VLOOKUP($G1724,Temp!$A:$C,T$1,FALSE)</f>
        <v>#VALUE!</v>
      </c>
      <c r="U1724" s="22" t="e">
        <f>VLOOKUP($G1724,Temp!$A:$C,U$1,FALSE)</f>
        <v>#VALUE!</v>
      </c>
      <c r="V1724" s="22" t="e">
        <f>VLOOKUP($G1724,Temp!$A:$C,V$1,FALSE)</f>
        <v>#VALUE!</v>
      </c>
      <c r="W1724" s="22" t="e">
        <f>VLOOKUP($G1724,Temp!$A:$C,W$1,FALSE)</f>
        <v>#VALUE!</v>
      </c>
      <c r="X1724" s="22" t="e">
        <f>VLOOKUP($G1724,Temp!$A:$C,X$1,FALSE)</f>
        <v>#VALUE!</v>
      </c>
      <c r="Y1724" s="22">
        <f>VLOOKUP($G1724,Temp!$A:$C,Y$1,FALSE)</f>
        <v>7600000</v>
      </c>
      <c r="Z1724" s="22">
        <f>VLOOKUP($G1724,Temp!$A:$C,Z$1,FALSE)</f>
        <v>222</v>
      </c>
      <c r="AA1724" s="22" t="str">
        <f>VLOOKUP($A1724,Searches!$A:$H,AA$1,FALSE)</f>
        <v>Kendall Thornton</v>
      </c>
      <c r="AB1724" s="22" t="str">
        <f>VLOOKUP($A1724,Searches!$A:$H,AB$1,FALSE)</f>
        <v>Foursquare</v>
      </c>
      <c r="AC1724" s="22" t="str">
        <f>VLOOKUP($A1724,Searches!$A:$H,AC$1,FALSE)</f>
        <v>Head of Business Marketing</v>
      </c>
      <c r="AD1724" s="22" t="str">
        <f>VLOOKUP($A1724,Searches!$A:$H,AD$1,FALSE)</f>
        <v>2nd</v>
      </c>
      <c r="AE1724" s="22" t="str">
        <f>VLOOKUP($A1724,Searches!$A:$H,AE$1,FALSE)</f>
        <v/>
      </c>
      <c r="AF1724" s="22" t="str">
        <f>VLOOKUP($A1724,Searches!$A:$H,AF$1,FALSE)</f>
        <v>San Francisco Bay Area</v>
      </c>
      <c r="AG1724" s="22" t="str">
        <f>VLOOKUP($A1724,Searches!$A:$H,AG$1,FALSE)</f>
        <v>https://www.linkedin.com/sales/profile/59516100,7Z6F,NAME_SEARCH?moduleKey=peopleSearchResults&amp;pageKey=sales-search3-people-refinement&amp;contextId=60BC92C971D70515801E49D6842B0000&amp;requestId=2ddb608e-c4ad-4a58-9f98-a7b48ae571d3&amp;action=CLICK&amp;target=urn%3Ali%3AsalesLead%3A(-1%2C59516100)&amp;pageNumber=1&amp;targetEl=profilelink&amp;position=24&amp;trk=lss-serp-result-lead_photo</v>
      </c>
      <c r="AH1724" s="22" t="e">
        <f>VLOOKUP($G1724,Temp!$D:$F,AH$1,FALSE)</f>
        <v>#N/A</v>
      </c>
      <c r="AI1724" s="22" t="e">
        <f>VLOOKUP($G1724,Temp!$D:$F,AI$1,FALSE)</f>
        <v>#N/A</v>
      </c>
      <c r="AJ1724" s="22" t="e">
        <f>VLOOKUP($G1724,Temp!$D:$F,AJ$1,FALSE)</f>
        <v>#N/A</v>
      </c>
    </row>
    <row r="1725" spans="1:36" ht="16" x14ac:dyDescent="0.2">
      <c r="A1725" s="8" t="str">
        <f t="shared" si="26"/>
        <v>Andrew Malcolm Evernote</v>
      </c>
      <c r="B1725" s="8" t="s">
        <v>830</v>
      </c>
      <c r="C1725" s="8" t="s">
        <v>831</v>
      </c>
      <c r="D1725" s="8" t="s">
        <v>42</v>
      </c>
      <c r="E1725" s="8" t="s">
        <v>832</v>
      </c>
      <c r="F1725" s="8" t="s">
        <v>833</v>
      </c>
      <c r="G1725" s="12" t="s">
        <v>834</v>
      </c>
      <c r="H1725" s="22" t="str">
        <f>VLOOKUP($G1725,Temp!$A:$C,H$1,FALSE)</f>
        <v>evernote.com</v>
      </c>
      <c r="I1725" s="22" t="e">
        <f>VLOOKUP($G1725,Temp!$A:$C,I$1,FALSE)</f>
        <v>#VALUE!</v>
      </c>
      <c r="J1725" s="22" t="e">
        <f>VLOOKUP($G1725,Temp!$A:$C,J$1,FALSE)</f>
        <v>#VALUE!</v>
      </c>
      <c r="K1725" s="22" t="e">
        <f>VLOOKUP($G1725,Temp!$A:$C,K$1,FALSE)</f>
        <v>#VALUE!</v>
      </c>
      <c r="L1725" s="22" t="e">
        <f>VLOOKUP($G1725,Temp!$A:$C,L$1,FALSE)</f>
        <v>#VALUE!</v>
      </c>
      <c r="M1725" s="22" t="e">
        <f>VLOOKUP($G1725,Temp!$A:$C,M$1,FALSE)</f>
        <v>#VALUE!</v>
      </c>
      <c r="N1725" s="22" t="e">
        <f>VLOOKUP($G1725,Temp!$A:$C,N$1,FALSE)</f>
        <v>#VALUE!</v>
      </c>
      <c r="O1725" s="22" t="e">
        <f>VLOOKUP($G1725,Temp!$A:$C,O$1,FALSE)</f>
        <v>#VALUE!</v>
      </c>
      <c r="P1725" s="22" t="e">
        <f>VLOOKUP($G1725,Temp!$A:$C,P$1,FALSE)</f>
        <v>#VALUE!</v>
      </c>
      <c r="Q1725" s="22" t="e">
        <f>VLOOKUP($G1725,Temp!$A:$C,Q$1,FALSE)</f>
        <v>#VALUE!</v>
      </c>
      <c r="R1725" s="22" t="e">
        <f>VLOOKUP($G1725,Temp!$A:$C,R$1,FALSE)</f>
        <v>#VALUE!</v>
      </c>
      <c r="S1725" s="22" t="e">
        <f>VLOOKUP($G1725,Temp!$A:$C,S$1,FALSE)</f>
        <v>#VALUE!</v>
      </c>
      <c r="T1725" s="22" t="e">
        <f>VLOOKUP($G1725,Temp!$A:$C,T$1,FALSE)</f>
        <v>#VALUE!</v>
      </c>
      <c r="U1725" s="22" t="e">
        <f>VLOOKUP($G1725,Temp!$A:$C,U$1,FALSE)</f>
        <v>#VALUE!</v>
      </c>
      <c r="V1725" s="22" t="e">
        <f>VLOOKUP($G1725,Temp!$A:$C,V$1,FALSE)</f>
        <v>#VALUE!</v>
      </c>
      <c r="W1725" s="22" t="e">
        <f>VLOOKUP($G1725,Temp!$A:$C,W$1,FALSE)</f>
        <v>#VALUE!</v>
      </c>
      <c r="X1725" s="22" t="e">
        <f>VLOOKUP($G1725,Temp!$A:$C,X$1,FALSE)</f>
        <v>#VALUE!</v>
      </c>
      <c r="Y1725" s="22">
        <f>VLOOKUP($G1725,Temp!$A:$C,Y$1,FALSE)</f>
        <v>670000</v>
      </c>
      <c r="Z1725" s="22">
        <f>VLOOKUP($G1725,Temp!$A:$C,Z$1,FALSE)</f>
        <v>0</v>
      </c>
      <c r="AA1725" s="22" t="str">
        <f>VLOOKUP($A1725,Searches!$A:$H,AA$1,FALSE)</f>
        <v>Andrew Malcolm</v>
      </c>
      <c r="AB1725" s="22" t="str">
        <f>VLOOKUP($A1725,Searches!$A:$H,AB$1,FALSE)</f>
        <v>Evernote</v>
      </c>
      <c r="AC1725" s="22" t="str">
        <f>VLOOKUP($A1725,Searches!$A:$H,AC$1,FALSE)</f>
        <v>Chief Marketing Officer</v>
      </c>
      <c r="AD1725" s="22" t="str">
        <f>VLOOKUP($A1725,Searches!$A:$H,AD$1,FALSE)</f>
        <v>2nd</v>
      </c>
      <c r="AE1725" s="22" t="str">
        <f>VLOOKUP($A1725,Searches!$A:$H,AE$1,FALSE)</f>
        <v/>
      </c>
      <c r="AF1725" s="22" t="str">
        <f>VLOOKUP($A1725,Searches!$A:$H,AF$1,FALSE)</f>
        <v>San Francisco Bay Area</v>
      </c>
      <c r="AG1725" s="22" t="str">
        <f>VLOOKUP($A1725,Searches!$A:$H,AG$1,FALSE)</f>
        <v>https://www.linkedin.com/sales/profile/2855492,MBww,NAME_SEARCH?moduleKey=peopleSearchResults&amp;pageKey=sales-search3-people-refinement&amp;contextId=60BC92C971D70515801E49D6842B0000&amp;requestId=0712e535-b641-4e83-b1cb-00fd01a7597c&amp;action=CLICK&amp;target=urn%3Ali%3AsalesLead%3A(-1%2C2855492)&amp;pageNumber=2&amp;targetEl=profilelink&amp;position=4&amp;trk=lss-serp-result-lead_photo</v>
      </c>
      <c r="AH1725" s="22" t="str">
        <f>VLOOKUP($G1725,Temp!$D:$F,AH$1,FALSE)</f>
        <v>evernote.com</v>
      </c>
      <c r="AI1725" s="22">
        <f>VLOOKUP($G1725,Temp!$D:$F,AI$1,FALSE)</f>
        <v>0</v>
      </c>
      <c r="AJ1725" s="22" t="str">
        <f>VLOOKUP($G1725,Temp!$D:$F,AJ$1,FALSE)</f>
        <v>WordPress</v>
      </c>
    </row>
    <row r="1726" spans="1:36" ht="16" x14ac:dyDescent="0.2">
      <c r="A1726" s="8" t="str">
        <f t="shared" si="26"/>
        <v>Andrew Fife ShiftLeft Inc</v>
      </c>
      <c r="B1726" s="8" t="s">
        <v>830</v>
      </c>
      <c r="C1726" s="8" t="s">
        <v>10753</v>
      </c>
      <c r="D1726" s="8" t="s">
        <v>10754</v>
      </c>
      <c r="E1726" s="8" t="s">
        <v>634</v>
      </c>
      <c r="F1726" s="8" t="s">
        <v>10755</v>
      </c>
      <c r="G1726" s="8" t="s">
        <v>634</v>
      </c>
      <c r="H1726" s="22" t="e">
        <f>VLOOKUP($G1726,Temp!$A:$C,H$1,FALSE)</f>
        <v>#N/A</v>
      </c>
      <c r="I1726" s="22" t="e">
        <f>VLOOKUP($G1726,Temp!$A:$C,I$1,FALSE)</f>
        <v>#N/A</v>
      </c>
      <c r="J1726" s="22" t="e">
        <f>VLOOKUP($G1726,Temp!$A:$C,J$1,FALSE)</f>
        <v>#N/A</v>
      </c>
      <c r="K1726" s="22" t="e">
        <f>VLOOKUP($G1726,Temp!$A:$C,K$1,FALSE)</f>
        <v>#N/A</v>
      </c>
      <c r="L1726" s="22" t="e">
        <f>VLOOKUP($G1726,Temp!$A:$C,L$1,FALSE)</f>
        <v>#N/A</v>
      </c>
      <c r="M1726" s="22" t="e">
        <f>VLOOKUP($G1726,Temp!$A:$C,M$1,FALSE)</f>
        <v>#N/A</v>
      </c>
      <c r="N1726" s="22" t="e">
        <f>VLOOKUP($G1726,Temp!$A:$C,N$1,FALSE)</f>
        <v>#N/A</v>
      </c>
      <c r="O1726" s="22" t="e">
        <f>VLOOKUP($G1726,Temp!$A:$C,O$1,FALSE)</f>
        <v>#N/A</v>
      </c>
      <c r="P1726" s="22" t="e">
        <f>VLOOKUP($G1726,Temp!$A:$C,P$1,FALSE)</f>
        <v>#N/A</v>
      </c>
      <c r="Q1726" s="22" t="e">
        <f>VLOOKUP($G1726,Temp!$A:$C,Q$1,FALSE)</f>
        <v>#N/A</v>
      </c>
      <c r="R1726" s="22" t="e">
        <f>VLOOKUP($G1726,Temp!$A:$C,R$1,FALSE)</f>
        <v>#N/A</v>
      </c>
      <c r="S1726" s="22" t="e">
        <f>VLOOKUP($G1726,Temp!$A:$C,S$1,FALSE)</f>
        <v>#N/A</v>
      </c>
      <c r="T1726" s="22" t="e">
        <f>VLOOKUP($G1726,Temp!$A:$C,T$1,FALSE)</f>
        <v>#N/A</v>
      </c>
      <c r="U1726" s="22" t="e">
        <f>VLOOKUP($G1726,Temp!$A:$C,U$1,FALSE)</f>
        <v>#N/A</v>
      </c>
      <c r="V1726" s="22" t="e">
        <f>VLOOKUP($G1726,Temp!$A:$C,V$1,FALSE)</f>
        <v>#N/A</v>
      </c>
      <c r="W1726" s="22" t="e">
        <f>VLOOKUP($G1726,Temp!$A:$C,W$1,FALSE)</f>
        <v>#N/A</v>
      </c>
      <c r="X1726" s="22" t="e">
        <f>VLOOKUP($G1726,Temp!$A:$C,X$1,FALSE)</f>
        <v>#N/A</v>
      </c>
      <c r="Y1726" s="22" t="e">
        <f>VLOOKUP($G1726,Temp!$A:$C,Y$1,FALSE)</f>
        <v>#N/A</v>
      </c>
      <c r="Z1726" s="22" t="e">
        <f>VLOOKUP($G1726,Temp!$A:$C,Z$1,FALSE)</f>
        <v>#N/A</v>
      </c>
      <c r="AA1726" s="22" t="str">
        <f>VLOOKUP($A1726,Searches!$A:$H,AA$1,FALSE)</f>
        <v>Andrew Fife</v>
      </c>
      <c r="AB1726" s="22" t="str">
        <f>VLOOKUP($A1726,Searches!$A:$H,AB$1,FALSE)</f>
        <v>ShiftLeft Inc</v>
      </c>
      <c r="AC1726" s="22" t="str">
        <f>VLOOKUP($A1726,Searches!$A:$H,AC$1,FALSE)</f>
        <v>Head Of Marketing</v>
      </c>
      <c r="AD1726" s="22" t="str">
        <f>VLOOKUP($A1726,Searches!$A:$H,AD$1,FALSE)</f>
        <v>2nd</v>
      </c>
      <c r="AE1726" s="22" t="str">
        <f>VLOOKUP($A1726,Searches!$A:$H,AE$1,FALSE)</f>
        <v>Open link</v>
      </c>
      <c r="AF1726" s="22" t="str">
        <f>VLOOKUP($A1726,Searches!$A:$H,AF$1,FALSE)</f>
        <v>San Francisco Bay Area</v>
      </c>
      <c r="AG1726" s="22" t="str">
        <f>VLOOKUP($A1726,Searches!$A:$H,AG$1,FALSE)</f>
        <v>https://www.linkedin.com/sales/profile/2759532,k9Im,NAME_SEARCH?moduleKey=peopleSearchResults&amp;pageKey=sales-search3-people-refinement&amp;contextId=60BC92C971D70515801E49D6842B0000&amp;requestId=0712e535-b641-4e83-b1cb-00fd01a7597c&amp;action=CLICK&amp;target=urn%3Ali%3AsalesLead%3A(-1%2C2759532)&amp;pageNumber=2&amp;targetEl=profilelink&amp;position=2&amp;trk=lss-serp-result-lead_photo</v>
      </c>
      <c r="AH1726" s="22" t="e">
        <f>VLOOKUP($G1726,Temp!$D:$F,AH$1,FALSE)</f>
        <v>#N/A</v>
      </c>
      <c r="AI1726" s="22" t="e">
        <f>VLOOKUP($G1726,Temp!$D:$F,AI$1,FALSE)</f>
        <v>#N/A</v>
      </c>
      <c r="AJ1726" s="22" t="e">
        <f>VLOOKUP($G1726,Temp!$D:$F,AJ$1,FALSE)</f>
        <v>#N/A</v>
      </c>
    </row>
    <row r="1727" spans="1:36" ht="16" x14ac:dyDescent="0.2">
      <c r="A1727" s="8" t="str">
        <f t="shared" si="26"/>
        <v>Baxter Denney New Relic, Inc.</v>
      </c>
      <c r="B1727" s="8" t="s">
        <v>10756</v>
      </c>
      <c r="C1727" s="8" t="s">
        <v>10757</v>
      </c>
      <c r="D1727" s="8" t="s">
        <v>10758</v>
      </c>
      <c r="E1727" s="8" t="s">
        <v>10759</v>
      </c>
      <c r="F1727" s="8" t="s">
        <v>259</v>
      </c>
      <c r="G1727" s="12" t="s">
        <v>260</v>
      </c>
      <c r="H1727" s="22" t="str">
        <f>VLOOKUP($G1727,Temp!$A:$C,H$1,FALSE)</f>
        <v>newrelic.com</v>
      </c>
      <c r="I1727" s="22" t="e">
        <f>VLOOKUP($G1727,Temp!$A:$C,I$1,FALSE)</f>
        <v>#VALUE!</v>
      </c>
      <c r="J1727" s="22" t="e">
        <f>VLOOKUP($G1727,Temp!$A:$C,J$1,FALSE)</f>
        <v>#VALUE!</v>
      </c>
      <c r="K1727" s="22" t="e">
        <f>VLOOKUP($G1727,Temp!$A:$C,K$1,FALSE)</f>
        <v>#VALUE!</v>
      </c>
      <c r="L1727" s="22" t="e">
        <f>VLOOKUP($G1727,Temp!$A:$C,L$1,FALSE)</f>
        <v>#VALUE!</v>
      </c>
      <c r="M1727" s="22" t="e">
        <f>VLOOKUP($G1727,Temp!$A:$C,M$1,FALSE)</f>
        <v>#VALUE!</v>
      </c>
      <c r="N1727" s="22" t="e">
        <f>VLOOKUP($G1727,Temp!$A:$C,N$1,FALSE)</f>
        <v>#VALUE!</v>
      </c>
      <c r="O1727" s="22" t="e">
        <f>VLOOKUP($G1727,Temp!$A:$C,O$1,FALSE)</f>
        <v>#VALUE!</v>
      </c>
      <c r="P1727" s="22" t="e">
        <f>VLOOKUP($G1727,Temp!$A:$C,P$1,FALSE)</f>
        <v>#VALUE!</v>
      </c>
      <c r="Q1727" s="22" t="e">
        <f>VLOOKUP($G1727,Temp!$A:$C,Q$1,FALSE)</f>
        <v>#VALUE!</v>
      </c>
      <c r="R1727" s="22" t="e">
        <f>VLOOKUP($G1727,Temp!$A:$C,R$1,FALSE)</f>
        <v>#VALUE!</v>
      </c>
      <c r="S1727" s="22" t="e">
        <f>VLOOKUP($G1727,Temp!$A:$C,S$1,FALSE)</f>
        <v>#VALUE!</v>
      </c>
      <c r="T1727" s="22" t="e">
        <f>VLOOKUP($G1727,Temp!$A:$C,T$1,FALSE)</f>
        <v>#VALUE!</v>
      </c>
      <c r="U1727" s="22" t="e">
        <f>VLOOKUP($G1727,Temp!$A:$C,U$1,FALSE)</f>
        <v>#VALUE!</v>
      </c>
      <c r="V1727" s="22" t="e">
        <f>VLOOKUP($G1727,Temp!$A:$C,V$1,FALSE)</f>
        <v>#VALUE!</v>
      </c>
      <c r="W1727" s="22" t="e">
        <f>VLOOKUP($G1727,Temp!$A:$C,W$1,FALSE)</f>
        <v>#VALUE!</v>
      </c>
      <c r="X1727" s="22" t="e">
        <f>VLOOKUP($G1727,Temp!$A:$C,X$1,FALSE)</f>
        <v>#VALUE!</v>
      </c>
      <c r="Y1727" s="22">
        <f>VLOOKUP($G1727,Temp!$A:$C,Y$1,FALSE)</f>
        <v>307000</v>
      </c>
      <c r="Z1727" s="22">
        <f>VLOOKUP($G1727,Temp!$A:$C,Z$1,FALSE)</f>
        <v>41700</v>
      </c>
      <c r="AA1727" s="22" t="str">
        <f>VLOOKUP($A1727,Searches!$A:$H,AA$1,FALSE)</f>
        <v>Baxter Denney</v>
      </c>
      <c r="AB1727" s="22" t="str">
        <f>VLOOKUP($A1727,Searches!$A:$H,AB$1,FALSE)</f>
        <v>New Relic, Inc.</v>
      </c>
      <c r="AC1727" s="22" t="str">
        <f>VLOOKUP($A1727,Searches!$A:$H,AC$1,FALSE)</f>
        <v>Head of Marketing, EMEA</v>
      </c>
      <c r="AD1727" s="22" t="str">
        <f>VLOOKUP($A1727,Searches!$A:$H,AD$1,FALSE)</f>
        <v>2nd</v>
      </c>
      <c r="AE1727" s="22" t="str">
        <f>VLOOKUP($A1727,Searches!$A:$H,AE$1,FALSE)</f>
        <v/>
      </c>
      <c r="AF1727" s="22" t="str">
        <f>VLOOKUP($A1727,Searches!$A:$H,AF$1,FALSE)</f>
        <v>San Francisco Bay Area</v>
      </c>
      <c r="AG1727" s="22" t="str">
        <f>VLOOKUP($A1727,Searches!$A:$H,AG$1,FALSE)</f>
        <v>https://www.linkedin.com/sales/profile/5145503,lW2b,NAME_SEARCH?moduleKey=peopleSearchResults&amp;pageKey=sales-search3-people-refinement&amp;contextId=60BC92C971D70515801E49D6842B0000&amp;requestId=0712e535-b641-4e83-b1cb-00fd01a7597c&amp;action=CLICK&amp;target=urn%3Ali%3AsalesLead%3A(-1%2C5145503)&amp;pageNumber=2&amp;targetEl=profilelink&amp;position=7&amp;trk=lss-serp-result-lead_photo</v>
      </c>
      <c r="AH1727" s="22" t="str">
        <f>VLOOKUP($G1727,Temp!$D:$F,AH$1,FALSE)</f>
        <v>newrelic.com</v>
      </c>
      <c r="AI1727" s="22" t="str">
        <f>VLOOKUP($G1727,Temp!$D:$F,AI$1,FALSE)</f>
        <v>Marketo</v>
      </c>
      <c r="AJ1727" s="22" t="str">
        <f>VLOOKUP($G1727,Temp!$D:$F,AJ$1,FALSE)</f>
        <v>WordPress</v>
      </c>
    </row>
    <row r="1728" spans="1:36" ht="16" x14ac:dyDescent="0.2">
      <c r="A1728" s="8" t="str">
        <f t="shared" si="26"/>
        <v>Ray White ICUC - A Dentsu Aegis Network Company</v>
      </c>
      <c r="B1728" s="8" t="s">
        <v>2165</v>
      </c>
      <c r="C1728" s="8" t="s">
        <v>1411</v>
      </c>
      <c r="D1728" s="8" t="s">
        <v>42</v>
      </c>
      <c r="E1728" s="8" t="s">
        <v>634</v>
      </c>
      <c r="F1728" s="8" t="s">
        <v>2166</v>
      </c>
      <c r="G1728" s="8" t="s">
        <v>634</v>
      </c>
      <c r="H1728" s="22" t="e">
        <f>VLOOKUP($G1728,Temp!$A:$C,H$1,FALSE)</f>
        <v>#N/A</v>
      </c>
      <c r="I1728" s="22" t="e">
        <f>VLOOKUP($G1728,Temp!$A:$C,I$1,FALSE)</f>
        <v>#N/A</v>
      </c>
      <c r="J1728" s="22" t="e">
        <f>VLOOKUP($G1728,Temp!$A:$C,J$1,FALSE)</f>
        <v>#N/A</v>
      </c>
      <c r="K1728" s="22" t="e">
        <f>VLOOKUP($G1728,Temp!$A:$C,K$1,FALSE)</f>
        <v>#N/A</v>
      </c>
      <c r="L1728" s="22" t="e">
        <f>VLOOKUP($G1728,Temp!$A:$C,L$1,FALSE)</f>
        <v>#N/A</v>
      </c>
      <c r="M1728" s="22" t="e">
        <f>VLOOKUP($G1728,Temp!$A:$C,M$1,FALSE)</f>
        <v>#N/A</v>
      </c>
      <c r="N1728" s="22" t="e">
        <f>VLOOKUP($G1728,Temp!$A:$C,N$1,FALSE)</f>
        <v>#N/A</v>
      </c>
      <c r="O1728" s="22" t="e">
        <f>VLOOKUP($G1728,Temp!$A:$C,O$1,FALSE)</f>
        <v>#N/A</v>
      </c>
      <c r="P1728" s="22" t="e">
        <f>VLOOKUP($G1728,Temp!$A:$C,P$1,FALSE)</f>
        <v>#N/A</v>
      </c>
      <c r="Q1728" s="22" t="e">
        <f>VLOOKUP($G1728,Temp!$A:$C,Q$1,FALSE)</f>
        <v>#N/A</v>
      </c>
      <c r="R1728" s="22" t="e">
        <f>VLOOKUP($G1728,Temp!$A:$C,R$1,FALSE)</f>
        <v>#N/A</v>
      </c>
      <c r="S1728" s="22" t="e">
        <f>VLOOKUP($G1728,Temp!$A:$C,S$1,FALSE)</f>
        <v>#N/A</v>
      </c>
      <c r="T1728" s="22" t="e">
        <f>VLOOKUP($G1728,Temp!$A:$C,T$1,FALSE)</f>
        <v>#N/A</v>
      </c>
      <c r="U1728" s="22" t="e">
        <f>VLOOKUP($G1728,Temp!$A:$C,U$1,FALSE)</f>
        <v>#N/A</v>
      </c>
      <c r="V1728" s="22" t="e">
        <f>VLOOKUP($G1728,Temp!$A:$C,V$1,FALSE)</f>
        <v>#N/A</v>
      </c>
      <c r="W1728" s="22" t="e">
        <f>VLOOKUP($G1728,Temp!$A:$C,W$1,FALSE)</f>
        <v>#N/A</v>
      </c>
      <c r="X1728" s="22" t="e">
        <f>VLOOKUP($G1728,Temp!$A:$C,X$1,FALSE)</f>
        <v>#N/A</v>
      </c>
      <c r="Y1728" s="22" t="e">
        <f>VLOOKUP($G1728,Temp!$A:$C,Y$1,FALSE)</f>
        <v>#N/A</v>
      </c>
      <c r="Z1728" s="22" t="e">
        <f>VLOOKUP($G1728,Temp!$A:$C,Z$1,FALSE)</f>
        <v>#N/A</v>
      </c>
      <c r="AA1728" s="22" t="e">
        <f>VLOOKUP($A1728,Searches!$A:$H,AA$1,FALSE)</f>
        <v>#N/A</v>
      </c>
      <c r="AB1728" s="22" t="e">
        <f>VLOOKUP($A1728,Searches!$A:$H,AB$1,FALSE)</f>
        <v>#N/A</v>
      </c>
      <c r="AC1728" s="22" t="e">
        <f>VLOOKUP($A1728,Searches!$A:$H,AC$1,FALSE)</f>
        <v>#N/A</v>
      </c>
      <c r="AD1728" s="22" t="e">
        <f>VLOOKUP($A1728,Searches!$A:$H,AD$1,FALSE)</f>
        <v>#N/A</v>
      </c>
      <c r="AE1728" s="22" t="e">
        <f>VLOOKUP($A1728,Searches!$A:$H,AE$1,FALSE)</f>
        <v>#N/A</v>
      </c>
      <c r="AF1728" s="22" t="e">
        <f>VLOOKUP($A1728,Searches!$A:$H,AF$1,FALSE)</f>
        <v>#N/A</v>
      </c>
      <c r="AG1728" s="22" t="e">
        <f>VLOOKUP($A1728,Searches!$A:$H,AG$1,FALSE)</f>
        <v>#N/A</v>
      </c>
      <c r="AH1728" s="22" t="e">
        <f>VLOOKUP($G1728,Temp!$D:$F,AH$1,FALSE)</f>
        <v>#N/A</v>
      </c>
      <c r="AI1728" s="22" t="e">
        <f>VLOOKUP($G1728,Temp!$D:$F,AI$1,FALSE)</f>
        <v>#N/A</v>
      </c>
      <c r="AJ1728" s="22" t="e">
        <f>VLOOKUP($G1728,Temp!$D:$F,AJ$1,FALSE)</f>
        <v>#N/A</v>
      </c>
    </row>
    <row r="1729" spans="1:36" ht="16" x14ac:dyDescent="0.2">
      <c r="A1729" s="8" t="str">
        <f t="shared" si="26"/>
        <v>Lori Ruff Suite Branding - Keynote &amp; Conference Public Speaker | Inspiring Today's Top Performers with Passion</v>
      </c>
      <c r="B1729" s="8" t="s">
        <v>851</v>
      </c>
      <c r="C1729" s="8" t="s">
        <v>852</v>
      </c>
      <c r="D1729" s="8" t="s">
        <v>853</v>
      </c>
      <c r="E1729" s="8" t="s">
        <v>634</v>
      </c>
      <c r="F1729" s="8" t="s">
        <v>854</v>
      </c>
      <c r="G1729" s="8" t="s">
        <v>634</v>
      </c>
      <c r="H1729" s="22" t="e">
        <f>VLOOKUP($G1729,Temp!$A:$C,H$1,FALSE)</f>
        <v>#N/A</v>
      </c>
      <c r="I1729" s="22" t="e">
        <f>VLOOKUP($G1729,Temp!$A:$C,I$1,FALSE)</f>
        <v>#N/A</v>
      </c>
      <c r="J1729" s="22" t="e">
        <f>VLOOKUP($G1729,Temp!$A:$C,J$1,FALSE)</f>
        <v>#N/A</v>
      </c>
      <c r="K1729" s="22" t="e">
        <f>VLOOKUP($G1729,Temp!$A:$C,K$1,FALSE)</f>
        <v>#N/A</v>
      </c>
      <c r="L1729" s="22" t="e">
        <f>VLOOKUP($G1729,Temp!$A:$C,L$1,FALSE)</f>
        <v>#N/A</v>
      </c>
      <c r="M1729" s="22" t="e">
        <f>VLOOKUP($G1729,Temp!$A:$C,M$1,FALSE)</f>
        <v>#N/A</v>
      </c>
      <c r="N1729" s="22" t="e">
        <f>VLOOKUP($G1729,Temp!$A:$C,N$1,FALSE)</f>
        <v>#N/A</v>
      </c>
      <c r="O1729" s="22" t="e">
        <f>VLOOKUP($G1729,Temp!$A:$C,O$1,FALSE)</f>
        <v>#N/A</v>
      </c>
      <c r="P1729" s="22" t="e">
        <f>VLOOKUP($G1729,Temp!$A:$C,P$1,FALSE)</f>
        <v>#N/A</v>
      </c>
      <c r="Q1729" s="22" t="e">
        <f>VLOOKUP($G1729,Temp!$A:$C,Q$1,FALSE)</f>
        <v>#N/A</v>
      </c>
      <c r="R1729" s="22" t="e">
        <f>VLOOKUP($G1729,Temp!$A:$C,R$1,FALSE)</f>
        <v>#N/A</v>
      </c>
      <c r="S1729" s="22" t="e">
        <f>VLOOKUP($G1729,Temp!$A:$C,S$1,FALSE)</f>
        <v>#N/A</v>
      </c>
      <c r="T1729" s="22" t="e">
        <f>VLOOKUP($G1729,Temp!$A:$C,T$1,FALSE)</f>
        <v>#N/A</v>
      </c>
      <c r="U1729" s="22" t="e">
        <f>VLOOKUP($G1729,Temp!$A:$C,U$1,FALSE)</f>
        <v>#N/A</v>
      </c>
      <c r="V1729" s="22" t="e">
        <f>VLOOKUP($G1729,Temp!$A:$C,V$1,FALSE)</f>
        <v>#N/A</v>
      </c>
      <c r="W1729" s="22" t="e">
        <f>VLOOKUP($G1729,Temp!$A:$C,W$1,FALSE)</f>
        <v>#N/A</v>
      </c>
      <c r="X1729" s="22" t="e">
        <f>VLOOKUP($G1729,Temp!$A:$C,X$1,FALSE)</f>
        <v>#N/A</v>
      </c>
      <c r="Y1729" s="22" t="e">
        <f>VLOOKUP($G1729,Temp!$A:$C,Y$1,FALSE)</f>
        <v>#N/A</v>
      </c>
      <c r="Z1729" s="22" t="e">
        <f>VLOOKUP($G1729,Temp!$A:$C,Z$1,FALSE)</f>
        <v>#N/A</v>
      </c>
      <c r="AA1729" s="22" t="e">
        <f>VLOOKUP($A1729,Searches!$A:$H,AA$1,FALSE)</f>
        <v>#N/A</v>
      </c>
      <c r="AB1729" s="22" t="e">
        <f>VLOOKUP($A1729,Searches!$A:$H,AB$1,FALSE)</f>
        <v>#N/A</v>
      </c>
      <c r="AC1729" s="22" t="e">
        <f>VLOOKUP($A1729,Searches!$A:$H,AC$1,FALSE)</f>
        <v>#N/A</v>
      </c>
      <c r="AD1729" s="22" t="e">
        <f>VLOOKUP($A1729,Searches!$A:$H,AD$1,FALSE)</f>
        <v>#N/A</v>
      </c>
      <c r="AE1729" s="22" t="e">
        <f>VLOOKUP($A1729,Searches!$A:$H,AE$1,FALSE)</f>
        <v>#N/A</v>
      </c>
      <c r="AF1729" s="22" t="e">
        <f>VLOOKUP($A1729,Searches!$A:$H,AF$1,FALSE)</f>
        <v>#N/A</v>
      </c>
      <c r="AG1729" s="22" t="e">
        <f>VLOOKUP($A1729,Searches!$A:$H,AG$1,FALSE)</f>
        <v>#N/A</v>
      </c>
      <c r="AH1729" s="22" t="e">
        <f>VLOOKUP($G1729,Temp!$D:$F,AH$1,FALSE)</f>
        <v>#N/A</v>
      </c>
      <c r="AI1729" s="22" t="e">
        <f>VLOOKUP($G1729,Temp!$D:$F,AI$1,FALSE)</f>
        <v>#N/A</v>
      </c>
      <c r="AJ1729" s="22" t="e">
        <f>VLOOKUP($G1729,Temp!$D:$F,AJ$1,FALSE)</f>
        <v>#N/A</v>
      </c>
    </row>
    <row r="1730" spans="1:36" ht="16" x14ac:dyDescent="0.2">
      <c r="A1730" s="8" t="str">
        <f t="shared" si="26"/>
        <v>Ed Breault Aprimo</v>
      </c>
      <c r="B1730" s="8" t="s">
        <v>859</v>
      </c>
      <c r="C1730" s="8" t="s">
        <v>10762</v>
      </c>
      <c r="D1730" s="8" t="s">
        <v>10763</v>
      </c>
      <c r="E1730" s="8" t="s">
        <v>10764</v>
      </c>
      <c r="F1730" s="8" t="s">
        <v>10765</v>
      </c>
      <c r="G1730" s="12" t="s">
        <v>10554</v>
      </c>
      <c r="H1730" s="22" t="str">
        <f>VLOOKUP($G1730,Temp!$A:$C,H$1,FALSE)</f>
        <v>aprimo.com</v>
      </c>
      <c r="I1730" s="22" t="e">
        <f>VLOOKUP($G1730,Temp!$A:$C,I$1,FALSE)</f>
        <v>#VALUE!</v>
      </c>
      <c r="J1730" s="22" t="e">
        <f>VLOOKUP($G1730,Temp!$A:$C,J$1,FALSE)</f>
        <v>#VALUE!</v>
      </c>
      <c r="K1730" s="22" t="e">
        <f>VLOOKUP($G1730,Temp!$A:$C,K$1,FALSE)</f>
        <v>#VALUE!</v>
      </c>
      <c r="L1730" s="22" t="e">
        <f>VLOOKUP($G1730,Temp!$A:$C,L$1,FALSE)</f>
        <v>#VALUE!</v>
      </c>
      <c r="M1730" s="22" t="e">
        <f>VLOOKUP($G1730,Temp!$A:$C,M$1,FALSE)</f>
        <v>#VALUE!</v>
      </c>
      <c r="N1730" s="22" t="e">
        <f>VLOOKUP($G1730,Temp!$A:$C,N$1,FALSE)</f>
        <v>#VALUE!</v>
      </c>
      <c r="O1730" s="22" t="e">
        <f>VLOOKUP($G1730,Temp!$A:$C,O$1,FALSE)</f>
        <v>#VALUE!</v>
      </c>
      <c r="P1730" s="22" t="e">
        <f>VLOOKUP($G1730,Temp!$A:$C,P$1,FALSE)</f>
        <v>#VALUE!</v>
      </c>
      <c r="Q1730" s="22" t="e">
        <f>VLOOKUP($G1730,Temp!$A:$C,Q$1,FALSE)</f>
        <v>#VALUE!</v>
      </c>
      <c r="R1730" s="22" t="e">
        <f>VLOOKUP($G1730,Temp!$A:$C,R$1,FALSE)</f>
        <v>#VALUE!</v>
      </c>
      <c r="S1730" s="22" t="e">
        <f>VLOOKUP($G1730,Temp!$A:$C,S$1,FALSE)</f>
        <v>#VALUE!</v>
      </c>
      <c r="T1730" s="22" t="e">
        <f>VLOOKUP($G1730,Temp!$A:$C,T$1,FALSE)</f>
        <v>#VALUE!</v>
      </c>
      <c r="U1730" s="22" t="e">
        <f>VLOOKUP($G1730,Temp!$A:$C,U$1,FALSE)</f>
        <v>#VALUE!</v>
      </c>
      <c r="V1730" s="22" t="e">
        <f>VLOOKUP($G1730,Temp!$A:$C,V$1,FALSE)</f>
        <v>#VALUE!</v>
      </c>
      <c r="W1730" s="22" t="e">
        <f>VLOOKUP($G1730,Temp!$A:$C,W$1,FALSE)</f>
        <v>#VALUE!</v>
      </c>
      <c r="X1730" s="22" t="e">
        <f>VLOOKUP($G1730,Temp!$A:$C,X$1,FALSE)</f>
        <v>#VALUE!</v>
      </c>
      <c r="Y1730" s="22">
        <f>VLOOKUP($G1730,Temp!$A:$C,Y$1,FALSE)</f>
        <v>11200</v>
      </c>
      <c r="Z1730" s="22">
        <f>VLOOKUP($G1730,Temp!$A:$C,Z$1,FALSE)</f>
        <v>104</v>
      </c>
      <c r="AA1730" s="22" t="str">
        <f>VLOOKUP($A1730,Searches!$A:$H,AA$1,FALSE)</f>
        <v>Ed Breault</v>
      </c>
      <c r="AB1730" s="22" t="str">
        <f>VLOOKUP($A1730,Searches!$A:$H,AB$1,FALSE)</f>
        <v>Aprimo</v>
      </c>
      <c r="AC1730" s="22" t="str">
        <f>VLOOKUP($A1730,Searches!$A:$H,AC$1,FALSE)</f>
        <v>VP, Head of Marketing</v>
      </c>
      <c r="AD1730" s="22" t="str">
        <f>VLOOKUP($A1730,Searches!$A:$H,AD$1,FALSE)</f>
        <v>2nd</v>
      </c>
      <c r="AE1730" s="22" t="str">
        <f>VLOOKUP($A1730,Searches!$A:$H,AE$1,FALSE)</f>
        <v>Open link</v>
      </c>
      <c r="AF1730" s="22" t="str">
        <f>VLOOKUP($A1730,Searches!$A:$H,AF$1,FALSE)</f>
        <v>Greater Pittsburgh Area</v>
      </c>
      <c r="AG1730" s="22" t="str">
        <f>VLOOKUP($A1730,Searches!$A:$H,AG$1,FALSE)</f>
        <v>https://www.linkedin.com/sales/profile/8866879,W4ng,NAME_SEARCH?moduleKey=peopleSearchResults&amp;pageKey=sales-search3-people-refinement&amp;contextId=60BC92C971D70515801E49D6842B0000&amp;requestId=0712e535-b641-4e83-b1cb-00fd01a7597c&amp;action=CLICK&amp;target=urn%3Ali%3AsalesLead%3A(-1%2C8866879)&amp;pageNumber=2&amp;targetEl=profilelink&amp;position=1&amp;trk=lss-serp-result-lead_photo</v>
      </c>
      <c r="AH1730" s="22" t="e">
        <f>VLOOKUP($G1730,Temp!$D:$F,AH$1,FALSE)</f>
        <v>#N/A</v>
      </c>
      <c r="AI1730" s="22" t="e">
        <f>VLOOKUP($G1730,Temp!$D:$F,AI$1,FALSE)</f>
        <v>#N/A</v>
      </c>
      <c r="AJ1730" s="22" t="e">
        <f>VLOOKUP($G1730,Temp!$D:$F,AJ$1,FALSE)</f>
        <v>#N/A</v>
      </c>
    </row>
    <row r="1731" spans="1:36" ht="16" x14ac:dyDescent="0.2">
      <c r="A1731" s="8" t="str">
        <f t="shared" si="26"/>
        <v>Justin Hart TeleSign</v>
      </c>
      <c r="B1731" s="8" t="s">
        <v>2195</v>
      </c>
      <c r="C1731" s="8" t="s">
        <v>2197</v>
      </c>
      <c r="D1731" s="8" t="s">
        <v>2198</v>
      </c>
      <c r="E1731" s="8" t="s">
        <v>2199</v>
      </c>
      <c r="F1731" s="8" t="s">
        <v>2200</v>
      </c>
      <c r="G1731" s="12" t="s">
        <v>2010</v>
      </c>
      <c r="H1731" s="22" t="str">
        <f>VLOOKUP($G1731,Temp!$A:$C,H$1,FALSE)</f>
        <v>telesign.com</v>
      </c>
      <c r="I1731" s="22" t="e">
        <f>VLOOKUP($G1731,Temp!$A:$C,I$1,FALSE)</f>
        <v>#VALUE!</v>
      </c>
      <c r="J1731" s="22" t="e">
        <f>VLOOKUP($G1731,Temp!$A:$C,J$1,FALSE)</f>
        <v>#VALUE!</v>
      </c>
      <c r="K1731" s="22" t="e">
        <f>VLOOKUP($G1731,Temp!$A:$C,K$1,FALSE)</f>
        <v>#VALUE!</v>
      </c>
      <c r="L1731" s="22" t="e">
        <f>VLOOKUP($G1731,Temp!$A:$C,L$1,FALSE)</f>
        <v>#VALUE!</v>
      </c>
      <c r="M1731" s="22" t="e">
        <f>VLOOKUP($G1731,Temp!$A:$C,M$1,FALSE)</f>
        <v>#VALUE!</v>
      </c>
      <c r="N1731" s="22" t="e">
        <f>VLOOKUP($G1731,Temp!$A:$C,N$1,FALSE)</f>
        <v>#VALUE!</v>
      </c>
      <c r="O1731" s="22" t="e">
        <f>VLOOKUP($G1731,Temp!$A:$C,O$1,FALSE)</f>
        <v>#VALUE!</v>
      </c>
      <c r="P1731" s="22" t="e">
        <f>VLOOKUP($G1731,Temp!$A:$C,P$1,FALSE)</f>
        <v>#VALUE!</v>
      </c>
      <c r="Q1731" s="22" t="e">
        <f>VLOOKUP($G1731,Temp!$A:$C,Q$1,FALSE)</f>
        <v>#VALUE!</v>
      </c>
      <c r="R1731" s="22" t="e">
        <f>VLOOKUP($G1731,Temp!$A:$C,R$1,FALSE)</f>
        <v>#VALUE!</v>
      </c>
      <c r="S1731" s="22" t="e">
        <f>VLOOKUP($G1731,Temp!$A:$C,S$1,FALSE)</f>
        <v>#VALUE!</v>
      </c>
      <c r="T1731" s="22" t="e">
        <f>VLOOKUP($G1731,Temp!$A:$C,T$1,FALSE)</f>
        <v>#VALUE!</v>
      </c>
      <c r="U1731" s="22" t="e">
        <f>VLOOKUP($G1731,Temp!$A:$C,U$1,FALSE)</f>
        <v>#VALUE!</v>
      </c>
      <c r="V1731" s="22" t="e">
        <f>VLOOKUP($G1731,Temp!$A:$C,V$1,FALSE)</f>
        <v>#VALUE!</v>
      </c>
      <c r="W1731" s="22" t="e">
        <f>VLOOKUP($G1731,Temp!$A:$C,W$1,FALSE)</f>
        <v>#VALUE!</v>
      </c>
      <c r="X1731" s="22" t="e">
        <f>VLOOKUP($G1731,Temp!$A:$C,X$1,FALSE)</f>
        <v>#VALUE!</v>
      </c>
      <c r="Y1731" s="22">
        <f>VLOOKUP($G1731,Temp!$A:$C,Y$1,FALSE)</f>
        <v>3400</v>
      </c>
      <c r="Z1731" s="22">
        <f>VLOOKUP($G1731,Temp!$A:$C,Z$1,FALSE)</f>
        <v>11700</v>
      </c>
      <c r="AA1731" s="22" t="str">
        <f>VLOOKUP($A1731,Searches!$A:$H,AA$1,FALSE)</f>
        <v>Justin Hart</v>
      </c>
      <c r="AB1731" s="22" t="str">
        <f>VLOOKUP($A1731,Searches!$A:$H,AB$1,FALSE)</f>
        <v>TeleSign</v>
      </c>
      <c r="AC1731" s="22" t="str">
        <f>VLOOKUP($A1731,Searches!$A:$H,AC$1,FALSE)</f>
        <v xml:space="preserve">Chief Marketing Officer </v>
      </c>
      <c r="AD1731" s="22" t="str">
        <f>VLOOKUP($A1731,Searches!$A:$H,AD$1,FALSE)</f>
        <v>2nd</v>
      </c>
      <c r="AE1731" s="22" t="str">
        <f>VLOOKUP($A1731,Searches!$A:$H,AE$1,FALSE)</f>
        <v>Open link</v>
      </c>
      <c r="AF1731" s="22" t="str">
        <f>VLOOKUP($A1731,Searches!$A:$H,AF$1,FALSE)</f>
        <v>Greater Los Angeles Area</v>
      </c>
      <c r="AG1731" s="22" t="str">
        <f>VLOOKUP($A1731,Searches!$A:$H,AG$1,FALSE)</f>
        <v>https://www.linkedin.com/sales/profile/12997221,OLqG,NAME_SEARCH?moduleKey=peopleSearchResults&amp;pageKey=sales-search3-people-refinement&amp;contextId=60BC92C971D70515801E49D6842B0000&amp;requestId=2ddb608e-c4ad-4a58-9f98-a7b48ae571d3&amp;action=CLICK&amp;target=urn%3Ali%3AsalesLead%3A(-1%2C12997221)&amp;pageNumber=1&amp;targetEl=profilelink&amp;position=15&amp;trk=lss-serp-result-lead_photo</v>
      </c>
      <c r="AH1731" s="22" t="str">
        <f>VLOOKUP($G1731,Temp!$D:$F,AH$1,FALSE)</f>
        <v>telesign.com</v>
      </c>
      <c r="AI1731" s="22" t="str">
        <f>VLOOKUP($G1731,Temp!$D:$F,AI$1,FALSE)</f>
        <v>Marketo</v>
      </c>
      <c r="AJ1731" s="22" t="str">
        <f>VLOOKUP($G1731,Temp!$D:$F,AJ$1,FALSE)</f>
        <v>WordPress</v>
      </c>
    </row>
    <row r="1732" spans="1:36" ht="16" x14ac:dyDescent="0.2">
      <c r="A1732" s="8" t="str">
        <f t="shared" ref="A1732:A1795" si="27">CONCATENATE(B1732," ",C1732," ",F1732)</f>
        <v>Jamie Lords XTIRI</v>
      </c>
      <c r="B1732" s="8" t="s">
        <v>2176</v>
      </c>
      <c r="C1732" s="8" t="s">
        <v>2179</v>
      </c>
      <c r="D1732" s="8" t="s">
        <v>2181</v>
      </c>
      <c r="E1732" s="8" t="s">
        <v>2182</v>
      </c>
      <c r="F1732" s="8" t="s">
        <v>2183</v>
      </c>
      <c r="G1732" s="12" t="s">
        <v>1990</v>
      </c>
      <c r="H1732" s="22" t="str">
        <f>VLOOKUP($G1732,Temp!$A:$C,H$1,FALSE)</f>
        <v>xtiri.com</v>
      </c>
      <c r="I1732" s="22" t="e">
        <f>VLOOKUP($G1732,Temp!$A:$C,I$1,FALSE)</f>
        <v>#VALUE!</v>
      </c>
      <c r="J1732" s="22" t="e">
        <f>VLOOKUP($G1732,Temp!$A:$C,J$1,FALSE)</f>
        <v>#VALUE!</v>
      </c>
      <c r="K1732" s="22" t="e">
        <f>VLOOKUP($G1732,Temp!$A:$C,K$1,FALSE)</f>
        <v>#VALUE!</v>
      </c>
      <c r="L1732" s="22" t="e">
        <f>VLOOKUP($G1732,Temp!$A:$C,L$1,FALSE)</f>
        <v>#VALUE!</v>
      </c>
      <c r="M1732" s="22" t="e">
        <f>VLOOKUP($G1732,Temp!$A:$C,M$1,FALSE)</f>
        <v>#VALUE!</v>
      </c>
      <c r="N1732" s="22" t="e">
        <f>VLOOKUP($G1732,Temp!$A:$C,N$1,FALSE)</f>
        <v>#VALUE!</v>
      </c>
      <c r="O1732" s="22" t="e">
        <f>VLOOKUP($G1732,Temp!$A:$C,O$1,FALSE)</f>
        <v>#VALUE!</v>
      </c>
      <c r="P1732" s="22" t="e">
        <f>VLOOKUP($G1732,Temp!$A:$C,P$1,FALSE)</f>
        <v>#VALUE!</v>
      </c>
      <c r="Q1732" s="22" t="e">
        <f>VLOOKUP($G1732,Temp!$A:$C,Q$1,FALSE)</f>
        <v>#VALUE!</v>
      </c>
      <c r="R1732" s="22" t="e">
        <f>VLOOKUP($G1732,Temp!$A:$C,R$1,FALSE)</f>
        <v>#VALUE!</v>
      </c>
      <c r="S1732" s="22" t="e">
        <f>VLOOKUP($G1732,Temp!$A:$C,S$1,FALSE)</f>
        <v>#VALUE!</v>
      </c>
      <c r="T1732" s="22" t="e">
        <f>VLOOKUP($G1732,Temp!$A:$C,T$1,FALSE)</f>
        <v>#VALUE!</v>
      </c>
      <c r="U1732" s="22" t="e">
        <f>VLOOKUP($G1732,Temp!$A:$C,U$1,FALSE)</f>
        <v>#VALUE!</v>
      </c>
      <c r="V1732" s="22" t="e">
        <f>VLOOKUP($G1732,Temp!$A:$C,V$1,FALSE)</f>
        <v>#VALUE!</v>
      </c>
      <c r="W1732" s="22" t="e">
        <f>VLOOKUP($G1732,Temp!$A:$C,W$1,FALSE)</f>
        <v>#VALUE!</v>
      </c>
      <c r="X1732" s="22" t="e">
        <f>VLOOKUP($G1732,Temp!$A:$C,X$1,FALSE)</f>
        <v>#VALUE!</v>
      </c>
      <c r="Y1732" s="22">
        <f>VLOOKUP($G1732,Temp!$A:$C,Y$1,FALSE)</f>
        <v>3</v>
      </c>
      <c r="Z1732" s="22">
        <f>VLOOKUP($G1732,Temp!$A:$C,Z$1,FALSE)</f>
        <v>0</v>
      </c>
      <c r="AA1732" s="22" t="e">
        <f>VLOOKUP($A1732,Searches!$A:$H,AA$1,FALSE)</f>
        <v>#N/A</v>
      </c>
      <c r="AB1732" s="22" t="e">
        <f>VLOOKUP($A1732,Searches!$A:$H,AB$1,FALSE)</f>
        <v>#N/A</v>
      </c>
      <c r="AC1732" s="22" t="e">
        <f>VLOOKUP($A1732,Searches!$A:$H,AC$1,FALSE)</f>
        <v>#N/A</v>
      </c>
      <c r="AD1732" s="22" t="e">
        <f>VLOOKUP($A1732,Searches!$A:$H,AD$1,FALSE)</f>
        <v>#N/A</v>
      </c>
      <c r="AE1732" s="22" t="e">
        <f>VLOOKUP($A1732,Searches!$A:$H,AE$1,FALSE)</f>
        <v>#N/A</v>
      </c>
      <c r="AF1732" s="22" t="e">
        <f>VLOOKUP($A1732,Searches!$A:$H,AF$1,FALSE)</f>
        <v>#N/A</v>
      </c>
      <c r="AG1732" s="22" t="e">
        <f>VLOOKUP($A1732,Searches!$A:$H,AG$1,FALSE)</f>
        <v>#N/A</v>
      </c>
      <c r="AH1732" s="22" t="str">
        <f>VLOOKUP($G1732,Temp!$D:$F,AH$1,FALSE)</f>
        <v>xtiri.com</v>
      </c>
      <c r="AI1732" s="22">
        <f>VLOOKUP($G1732,Temp!$D:$F,AI$1,FALSE)</f>
        <v>0</v>
      </c>
      <c r="AJ1732" s="22" t="str">
        <f>VLOOKUP($G1732,Temp!$D:$F,AJ$1,FALSE)</f>
        <v>WordPress</v>
      </c>
    </row>
    <row r="1733" spans="1:36" ht="16" x14ac:dyDescent="0.2">
      <c r="A1733" s="8" t="str">
        <f t="shared" si="27"/>
        <v>Jeanne Hopkins Ipswitch, Inc.</v>
      </c>
      <c r="B1733" s="8" t="s">
        <v>656</v>
      </c>
      <c r="C1733" s="8" t="s">
        <v>657</v>
      </c>
      <c r="D1733" s="8" t="s">
        <v>658</v>
      </c>
      <c r="E1733" s="8" t="s">
        <v>659</v>
      </c>
      <c r="F1733" s="8" t="s">
        <v>660</v>
      </c>
      <c r="G1733" s="12" t="s">
        <v>661</v>
      </c>
      <c r="H1733" s="22" t="str">
        <f>VLOOKUP($G1733,Temp!$A:$C,H$1,FALSE)</f>
        <v>ipswitch.com</v>
      </c>
      <c r="I1733" s="22" t="e">
        <f>VLOOKUP($G1733,Temp!$A:$C,I$1,FALSE)</f>
        <v>#VALUE!</v>
      </c>
      <c r="J1733" s="22" t="e">
        <f>VLOOKUP($G1733,Temp!$A:$C,J$1,FALSE)</f>
        <v>#VALUE!</v>
      </c>
      <c r="K1733" s="22" t="e">
        <f>VLOOKUP($G1733,Temp!$A:$C,K$1,FALSE)</f>
        <v>#VALUE!</v>
      </c>
      <c r="L1733" s="22" t="e">
        <f>VLOOKUP($G1733,Temp!$A:$C,L$1,FALSE)</f>
        <v>#VALUE!</v>
      </c>
      <c r="M1733" s="22" t="e">
        <f>VLOOKUP($G1733,Temp!$A:$C,M$1,FALSE)</f>
        <v>#VALUE!</v>
      </c>
      <c r="N1733" s="22" t="e">
        <f>VLOOKUP($G1733,Temp!$A:$C,N$1,FALSE)</f>
        <v>#VALUE!</v>
      </c>
      <c r="O1733" s="22" t="e">
        <f>VLOOKUP($G1733,Temp!$A:$C,O$1,FALSE)</f>
        <v>#VALUE!</v>
      </c>
      <c r="P1733" s="22" t="e">
        <f>VLOOKUP($G1733,Temp!$A:$C,P$1,FALSE)</f>
        <v>#VALUE!</v>
      </c>
      <c r="Q1733" s="22" t="e">
        <f>VLOOKUP($G1733,Temp!$A:$C,Q$1,FALSE)</f>
        <v>#VALUE!</v>
      </c>
      <c r="R1733" s="22" t="e">
        <f>VLOOKUP($G1733,Temp!$A:$C,R$1,FALSE)</f>
        <v>#VALUE!</v>
      </c>
      <c r="S1733" s="22" t="e">
        <f>VLOOKUP($G1733,Temp!$A:$C,S$1,FALSE)</f>
        <v>#VALUE!</v>
      </c>
      <c r="T1733" s="22" t="e">
        <f>VLOOKUP($G1733,Temp!$A:$C,T$1,FALSE)</f>
        <v>#VALUE!</v>
      </c>
      <c r="U1733" s="22" t="e">
        <f>VLOOKUP($G1733,Temp!$A:$C,U$1,FALSE)</f>
        <v>#VALUE!</v>
      </c>
      <c r="V1733" s="22" t="e">
        <f>VLOOKUP($G1733,Temp!$A:$C,V$1,FALSE)</f>
        <v>#VALUE!</v>
      </c>
      <c r="W1733" s="22" t="e">
        <f>VLOOKUP($G1733,Temp!$A:$C,W$1,FALSE)</f>
        <v>#VALUE!</v>
      </c>
      <c r="X1733" s="22" t="e">
        <f>VLOOKUP($G1733,Temp!$A:$C,X$1,FALSE)</f>
        <v>#VALUE!</v>
      </c>
      <c r="Y1733" s="22">
        <f>VLOOKUP($G1733,Temp!$A:$C,Y$1,FALSE)</f>
        <v>107000</v>
      </c>
      <c r="Z1733" s="22">
        <f>VLOOKUP($G1733,Temp!$A:$C,Z$1,FALSE)</f>
        <v>697</v>
      </c>
      <c r="AA1733" s="22" t="str">
        <f>VLOOKUP($A1733,Searches!$A:$H,AA$1,FALSE)</f>
        <v>Jeanne Hopkins</v>
      </c>
      <c r="AB1733" s="22" t="str">
        <f>VLOOKUP($A1733,Searches!$A:$H,AB$1,FALSE)</f>
        <v>Ipswitch, Inc.</v>
      </c>
      <c r="AC1733" s="22" t="str">
        <f>VLOOKUP($A1733,Searches!$A:$H,AC$1,FALSE)</f>
        <v>Executive Vice President &amp; Chief Marketing Officer</v>
      </c>
      <c r="AD1733" s="22" t="str">
        <f>VLOOKUP($A1733,Searches!$A:$H,AD$1,FALSE)</f>
        <v>2nd</v>
      </c>
      <c r="AE1733" s="22" t="str">
        <f>VLOOKUP($A1733,Searches!$A:$H,AE$1,FALSE)</f>
        <v>Open link</v>
      </c>
      <c r="AF1733" s="22" t="str">
        <f>VLOOKUP($A1733,Searches!$A:$H,AF$1,FALSE)</f>
        <v>Greater Boston Area</v>
      </c>
      <c r="AG1733" s="22" t="str">
        <f>VLOOKUP($A1733,Searches!$A:$H,AG$1,FALSE)</f>
        <v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v>
      </c>
      <c r="AH1733" s="22" t="e">
        <f>VLOOKUP($G1733,Temp!$D:$F,AH$1,FALSE)</f>
        <v>#N/A</v>
      </c>
      <c r="AI1733" s="22" t="e">
        <f>VLOOKUP($G1733,Temp!$D:$F,AI$1,FALSE)</f>
        <v>#N/A</v>
      </c>
      <c r="AJ1733" s="22" t="e">
        <f>VLOOKUP($G1733,Temp!$D:$F,AJ$1,FALSE)</f>
        <v>#N/A</v>
      </c>
    </row>
    <row r="1734" spans="1:36" ht="16" x14ac:dyDescent="0.2">
      <c r="A1734" s="8" t="str">
        <f t="shared" si="27"/>
        <v>Steve Warren Mapp Digital</v>
      </c>
      <c r="B1734" s="8" t="s">
        <v>1864</v>
      </c>
      <c r="C1734" s="8" t="s">
        <v>2161</v>
      </c>
      <c r="D1734" s="8" t="s">
        <v>3698</v>
      </c>
      <c r="E1734" s="8" t="s">
        <v>10770</v>
      </c>
      <c r="F1734" s="8" t="s">
        <v>10771</v>
      </c>
      <c r="G1734" s="12" t="s">
        <v>10579</v>
      </c>
      <c r="H1734" s="22" t="str">
        <f>VLOOKUP($G1734,Temp!$A:$C,H$1,FALSE)</f>
        <v>mapp.com</v>
      </c>
      <c r="I1734" s="22" t="e">
        <f>VLOOKUP($G1734,Temp!$A:$C,I$1,FALSE)</f>
        <v>#VALUE!</v>
      </c>
      <c r="J1734" s="22" t="e">
        <f>VLOOKUP($G1734,Temp!$A:$C,J$1,FALSE)</f>
        <v>#VALUE!</v>
      </c>
      <c r="K1734" s="22" t="e">
        <f>VLOOKUP($G1734,Temp!$A:$C,K$1,FALSE)</f>
        <v>#VALUE!</v>
      </c>
      <c r="L1734" s="22" t="e">
        <f>VLOOKUP($G1734,Temp!$A:$C,L$1,FALSE)</f>
        <v>#VALUE!</v>
      </c>
      <c r="M1734" s="22" t="e">
        <f>VLOOKUP($G1734,Temp!$A:$C,M$1,FALSE)</f>
        <v>#VALUE!</v>
      </c>
      <c r="N1734" s="22" t="e">
        <f>VLOOKUP($G1734,Temp!$A:$C,N$1,FALSE)</f>
        <v>#VALUE!</v>
      </c>
      <c r="O1734" s="22" t="e">
        <f>VLOOKUP($G1734,Temp!$A:$C,O$1,FALSE)</f>
        <v>#VALUE!</v>
      </c>
      <c r="P1734" s="22" t="e">
        <f>VLOOKUP($G1734,Temp!$A:$C,P$1,FALSE)</f>
        <v>#VALUE!</v>
      </c>
      <c r="Q1734" s="22" t="e">
        <f>VLOOKUP($G1734,Temp!$A:$C,Q$1,FALSE)</f>
        <v>#VALUE!</v>
      </c>
      <c r="R1734" s="22" t="e">
        <f>VLOOKUP($G1734,Temp!$A:$C,R$1,FALSE)</f>
        <v>#VALUE!</v>
      </c>
      <c r="S1734" s="22" t="e">
        <f>VLOOKUP($G1734,Temp!$A:$C,S$1,FALSE)</f>
        <v>#VALUE!</v>
      </c>
      <c r="T1734" s="22" t="e">
        <f>VLOOKUP($G1734,Temp!$A:$C,T$1,FALSE)</f>
        <v>#VALUE!</v>
      </c>
      <c r="U1734" s="22" t="e">
        <f>VLOOKUP($G1734,Temp!$A:$C,U$1,FALSE)</f>
        <v>#VALUE!</v>
      </c>
      <c r="V1734" s="22" t="e">
        <f>VLOOKUP($G1734,Temp!$A:$C,V$1,FALSE)</f>
        <v>#VALUE!</v>
      </c>
      <c r="W1734" s="22" t="e">
        <f>VLOOKUP($G1734,Temp!$A:$C,W$1,FALSE)</f>
        <v>#VALUE!</v>
      </c>
      <c r="X1734" s="22" t="e">
        <f>VLOOKUP($G1734,Temp!$A:$C,X$1,FALSE)</f>
        <v>#VALUE!</v>
      </c>
      <c r="Y1734" s="22">
        <f>VLOOKUP($G1734,Temp!$A:$C,Y$1,FALSE)</f>
        <v>170</v>
      </c>
      <c r="Z1734" s="22">
        <f>VLOOKUP($G1734,Temp!$A:$C,Z$1,FALSE)</f>
        <v>456</v>
      </c>
      <c r="AA1734" s="22" t="str">
        <f>VLOOKUP($A1734,Searches!$A:$H,AA$1,FALSE)</f>
        <v>Steve Warren</v>
      </c>
      <c r="AB1734" s="22" t="str">
        <f>VLOOKUP($A1734,Searches!$A:$H,AB$1,FALSE)</f>
        <v>Mapp Digital</v>
      </c>
      <c r="AC1734" s="22" t="str">
        <f>VLOOKUP($A1734,Searches!$A:$H,AC$1,FALSE)</f>
        <v>Chief Executive Officer</v>
      </c>
      <c r="AD1734" s="22" t="str">
        <f>VLOOKUP($A1734,Searches!$A:$H,AD$1,FALSE)</f>
        <v>2nd</v>
      </c>
      <c r="AE1734" s="22" t="str">
        <f>VLOOKUP($A1734,Searches!$A:$H,AE$1,FALSE)</f>
        <v/>
      </c>
      <c r="AF1734" s="22" t="str">
        <f>VLOOKUP($A1734,Searches!$A:$H,AF$1,FALSE)</f>
        <v>Indianapolis, Indiana Area</v>
      </c>
      <c r="AG1734" s="22" t="str">
        <f>VLOOKUP($A1734,Searches!$A:$H,AG$1,FALSE)</f>
        <v>https://www.linkedin.com/sales/profile/10753512,fvjG,NAME_SEARCH?moduleKey=peopleSearchResults&amp;pageKey=sales-search3-people-refinement&amp;contextId=60BC92C971D70515801E49D6842B0000&amp;requestId=0712e535-b641-4e83-b1cb-00fd01a7597c&amp;action=CLICK&amp;target=urn%3Ali%3AsalesLead%3A(-1%2C10753512)&amp;pageNumber=2&amp;targetEl=profilelink&amp;position=9&amp;trk=lss-serp-result-lead_photo</v>
      </c>
      <c r="AH1734" s="22" t="e">
        <f>VLOOKUP($G1734,Temp!$D:$F,AH$1,FALSE)</f>
        <v>#N/A</v>
      </c>
      <c r="AI1734" s="22" t="e">
        <f>VLOOKUP($G1734,Temp!$D:$F,AI$1,FALSE)</f>
        <v>#N/A</v>
      </c>
      <c r="AJ1734" s="22" t="e">
        <f>VLOOKUP($G1734,Temp!$D:$F,AJ$1,FALSE)</f>
        <v>#N/A</v>
      </c>
    </row>
    <row r="1735" spans="1:36" ht="16" x14ac:dyDescent="0.2">
      <c r="A1735" s="8" t="str">
        <f t="shared" si="27"/>
        <v>Charlie Ungashick Applause</v>
      </c>
      <c r="B1735" s="8" t="s">
        <v>929</v>
      </c>
      <c r="C1735" s="8" t="s">
        <v>930</v>
      </c>
      <c r="D1735" s="8" t="s">
        <v>42</v>
      </c>
      <c r="E1735" s="8" t="s">
        <v>931</v>
      </c>
      <c r="F1735" s="8" t="s">
        <v>932</v>
      </c>
      <c r="G1735" s="12" t="s">
        <v>907</v>
      </c>
      <c r="H1735" s="22" t="str">
        <f>VLOOKUP($G1735,Temp!$A:$C,H$1,FALSE)</f>
        <v>applause.com</v>
      </c>
      <c r="I1735" s="22" t="e">
        <f>VLOOKUP($G1735,Temp!$A:$C,I$1,FALSE)</f>
        <v>#VALUE!</v>
      </c>
      <c r="J1735" s="22" t="e">
        <f>VLOOKUP($G1735,Temp!$A:$C,J$1,FALSE)</f>
        <v>#VALUE!</v>
      </c>
      <c r="K1735" s="22" t="e">
        <f>VLOOKUP($G1735,Temp!$A:$C,K$1,FALSE)</f>
        <v>#VALUE!</v>
      </c>
      <c r="L1735" s="22" t="e">
        <f>VLOOKUP($G1735,Temp!$A:$C,L$1,FALSE)</f>
        <v>#VALUE!</v>
      </c>
      <c r="M1735" s="22" t="e">
        <f>VLOOKUP($G1735,Temp!$A:$C,M$1,FALSE)</f>
        <v>#VALUE!</v>
      </c>
      <c r="N1735" s="22" t="e">
        <f>VLOOKUP($G1735,Temp!$A:$C,N$1,FALSE)</f>
        <v>#VALUE!</v>
      </c>
      <c r="O1735" s="22" t="e">
        <f>VLOOKUP($G1735,Temp!$A:$C,O$1,FALSE)</f>
        <v>#VALUE!</v>
      </c>
      <c r="P1735" s="22" t="e">
        <f>VLOOKUP($G1735,Temp!$A:$C,P$1,FALSE)</f>
        <v>#VALUE!</v>
      </c>
      <c r="Q1735" s="22" t="e">
        <f>VLOOKUP($G1735,Temp!$A:$C,Q$1,FALSE)</f>
        <v>#VALUE!</v>
      </c>
      <c r="R1735" s="22" t="e">
        <f>VLOOKUP($G1735,Temp!$A:$C,R$1,FALSE)</f>
        <v>#VALUE!</v>
      </c>
      <c r="S1735" s="22" t="e">
        <f>VLOOKUP($G1735,Temp!$A:$C,S$1,FALSE)</f>
        <v>#VALUE!</v>
      </c>
      <c r="T1735" s="22" t="e">
        <f>VLOOKUP($G1735,Temp!$A:$C,T$1,FALSE)</f>
        <v>#VALUE!</v>
      </c>
      <c r="U1735" s="22" t="e">
        <f>VLOOKUP($G1735,Temp!$A:$C,U$1,FALSE)</f>
        <v>#VALUE!</v>
      </c>
      <c r="V1735" s="22" t="e">
        <f>VLOOKUP($G1735,Temp!$A:$C,V$1,FALSE)</f>
        <v>#VALUE!</v>
      </c>
      <c r="W1735" s="22" t="e">
        <f>VLOOKUP($G1735,Temp!$A:$C,W$1,FALSE)</f>
        <v>#VALUE!</v>
      </c>
      <c r="X1735" s="22" t="e">
        <f>VLOOKUP($G1735,Temp!$A:$C,X$1,FALSE)</f>
        <v>#VALUE!</v>
      </c>
      <c r="Y1735" s="22">
        <f>VLOOKUP($G1735,Temp!$A:$C,Y$1,FALSE)</f>
        <v>12100</v>
      </c>
      <c r="Z1735" s="22">
        <f>VLOOKUP($G1735,Temp!$A:$C,Z$1,FALSE)</f>
        <v>18200</v>
      </c>
      <c r="AA1735" s="22" t="str">
        <f>VLOOKUP($A1735,Searches!$A:$H,AA$1,FALSE)</f>
        <v>Charlie Ungashick</v>
      </c>
      <c r="AB1735" s="22" t="str">
        <f>VLOOKUP($A1735,Searches!$A:$H,AB$1,FALSE)</f>
        <v>Applause</v>
      </c>
      <c r="AC1735" s="22" t="str">
        <f>VLOOKUP($A1735,Searches!$A:$H,AC$1,FALSE)</f>
        <v>Chief Marketing Officer</v>
      </c>
      <c r="AD1735" s="22" t="str">
        <f>VLOOKUP($A1735,Searches!$A:$H,AD$1,FALSE)</f>
        <v>2nd</v>
      </c>
      <c r="AE1735" s="22" t="str">
        <f>VLOOKUP($A1735,Searches!$A:$H,AE$1,FALSE)</f>
        <v>Open link</v>
      </c>
      <c r="AF1735" s="22" t="str">
        <f>VLOOKUP($A1735,Searches!$A:$H,AF$1,FALSE)</f>
        <v>Greater Boston Area</v>
      </c>
      <c r="AG1735" s="22" t="str">
        <f>VLOOKUP($A1735,Searches!$A:$H,AG$1,FALSE)</f>
        <v>https://www.linkedin.com/sales/profile/3839297,IsIr,NAME_SEARCH?moduleKey=peopleSearchResults&amp;pageKey=sales-search3-people-refinement&amp;contextId=60BC92C971D70515801E49D6842B0000&amp;requestId=fda986b0-a3c8-4a3b-8ceb-d33bf37c18cd&amp;action=CLICK&amp;target=urn%3Ali%3AsalesLead%3A(-1%2C3839297)&amp;pageNumber=3&amp;targetEl=profilelink&amp;position=0&amp;trk=lss-serp-result-lead_photo</v>
      </c>
      <c r="AH1735" s="22" t="str">
        <f>VLOOKUP($G1735,Temp!$D:$F,AH$1,FALSE)</f>
        <v>applause.com</v>
      </c>
      <c r="AI1735" s="22" t="str">
        <f>VLOOKUP($G1735,Temp!$D:$F,AI$1,FALSE)</f>
        <v>Marketo</v>
      </c>
      <c r="AJ1735" s="22" t="str">
        <f>VLOOKUP($G1735,Temp!$D:$F,AJ$1,FALSE)</f>
        <v>WordPress</v>
      </c>
    </row>
    <row r="1736" spans="1:36" ht="16" x14ac:dyDescent="0.2">
      <c r="A1736" s="8" t="str">
        <f t="shared" si="27"/>
        <v>Belinda Hudmon Pampered Chef</v>
      </c>
      <c r="B1736" s="8" t="s">
        <v>983</v>
      </c>
      <c r="C1736" s="8" t="s">
        <v>984</v>
      </c>
      <c r="D1736" s="8" t="s">
        <v>42</v>
      </c>
      <c r="E1736" s="8" t="s">
        <v>985</v>
      </c>
      <c r="F1736" s="8" t="s">
        <v>986</v>
      </c>
      <c r="G1736" s="12" t="s">
        <v>933</v>
      </c>
      <c r="H1736" s="22" t="str">
        <f>VLOOKUP($G1736,Temp!$A:$C,H$1,FALSE)</f>
        <v>pamperedchef.com</v>
      </c>
      <c r="I1736" s="22" t="e">
        <f>VLOOKUP($G1736,Temp!$A:$C,I$1,FALSE)</f>
        <v>#VALUE!</v>
      </c>
      <c r="J1736" s="22" t="e">
        <f>VLOOKUP($G1736,Temp!$A:$C,J$1,FALSE)</f>
        <v>#VALUE!</v>
      </c>
      <c r="K1736" s="22" t="e">
        <f>VLOOKUP($G1736,Temp!$A:$C,K$1,FALSE)</f>
        <v>#VALUE!</v>
      </c>
      <c r="L1736" s="22" t="e">
        <f>VLOOKUP($G1736,Temp!$A:$C,L$1,FALSE)</f>
        <v>#VALUE!</v>
      </c>
      <c r="M1736" s="22" t="e">
        <f>VLOOKUP($G1736,Temp!$A:$C,M$1,FALSE)</f>
        <v>#VALUE!</v>
      </c>
      <c r="N1736" s="22" t="e">
        <f>VLOOKUP($G1736,Temp!$A:$C,N$1,FALSE)</f>
        <v>#VALUE!</v>
      </c>
      <c r="O1736" s="22" t="e">
        <f>VLOOKUP($G1736,Temp!$A:$C,O$1,FALSE)</f>
        <v>#VALUE!</v>
      </c>
      <c r="P1736" s="22" t="e">
        <f>VLOOKUP($G1736,Temp!$A:$C,P$1,FALSE)</f>
        <v>#VALUE!</v>
      </c>
      <c r="Q1736" s="22" t="e">
        <f>VLOOKUP($G1736,Temp!$A:$C,Q$1,FALSE)</f>
        <v>#VALUE!</v>
      </c>
      <c r="R1736" s="22" t="e">
        <f>VLOOKUP($G1736,Temp!$A:$C,R$1,FALSE)</f>
        <v>#VALUE!</v>
      </c>
      <c r="S1736" s="22" t="e">
        <f>VLOOKUP($G1736,Temp!$A:$C,S$1,FALSE)</f>
        <v>#VALUE!</v>
      </c>
      <c r="T1736" s="22" t="e">
        <f>VLOOKUP($G1736,Temp!$A:$C,T$1,FALSE)</f>
        <v>#VALUE!</v>
      </c>
      <c r="U1736" s="22" t="e">
        <f>VLOOKUP($G1736,Temp!$A:$C,U$1,FALSE)</f>
        <v>#VALUE!</v>
      </c>
      <c r="V1736" s="22" t="e">
        <f>VLOOKUP($G1736,Temp!$A:$C,V$1,FALSE)</f>
        <v>#VALUE!</v>
      </c>
      <c r="W1736" s="22" t="e">
        <f>VLOOKUP($G1736,Temp!$A:$C,W$1,FALSE)</f>
        <v>#VALUE!</v>
      </c>
      <c r="X1736" s="22" t="e">
        <f>VLOOKUP($G1736,Temp!$A:$C,X$1,FALSE)</f>
        <v>#VALUE!</v>
      </c>
      <c r="Y1736" s="22">
        <f>VLOOKUP($G1736,Temp!$A:$C,Y$1,FALSE)</f>
        <v>246000</v>
      </c>
      <c r="Z1736" s="22">
        <f>VLOOKUP($G1736,Temp!$A:$C,Z$1,FALSE)</f>
        <v>6100</v>
      </c>
      <c r="AA1736" s="22" t="str">
        <f>VLOOKUP($A1736,Searches!$A:$H,AA$1,FALSE)</f>
        <v>Belinda Hudmon</v>
      </c>
      <c r="AB1736" s="22" t="str">
        <f>VLOOKUP($A1736,Searches!$A:$H,AB$1,FALSE)</f>
        <v>Pampered Chef</v>
      </c>
      <c r="AC1736" s="22" t="str">
        <f>VLOOKUP($A1736,Searches!$A:$H,AC$1,FALSE)</f>
        <v>Head Of Marketing</v>
      </c>
      <c r="AD1736" s="22" t="str">
        <f>VLOOKUP($A1736,Searches!$A:$H,AD$1,FALSE)</f>
        <v>2nd</v>
      </c>
      <c r="AE1736" s="22" t="str">
        <f>VLOOKUP($A1736,Searches!$A:$H,AE$1,FALSE)</f>
        <v/>
      </c>
      <c r="AF1736" s="22" t="str">
        <f>VLOOKUP($A1736,Searches!$A:$H,AF$1,FALSE)</f>
        <v>Greater Chicago Area</v>
      </c>
      <c r="AG1736" s="22" t="str">
        <f>VLOOKUP($A1736,Searches!$A:$H,AG$1,FALSE)</f>
        <v>https://www.linkedin.com/sales/profile/113732,bRo_,NAME_SEARCH?moduleKey=peopleSearchResults&amp;pageKey=sales-search3-people-refinement&amp;contextId=60BC92C971D70515801E49D6842B0000&amp;requestId=0712e535-b641-4e83-b1cb-00fd01a7597c&amp;action=CLICK&amp;target=urn%3Ali%3AsalesLead%3A(-1%2C113732)&amp;pageNumber=2&amp;targetEl=profilelink&amp;position=17&amp;trk=lss-serp-result-lead_photo</v>
      </c>
      <c r="AH1736" s="22" t="str">
        <f>VLOOKUP($G1736,Temp!$D:$F,AH$1,FALSE)</f>
        <v>pamperedchef.com</v>
      </c>
      <c r="AI1736" s="22">
        <f>VLOOKUP($G1736,Temp!$D:$F,AI$1,FALSE)</f>
        <v>0</v>
      </c>
      <c r="AJ1736" s="22" t="str">
        <f>VLOOKUP($G1736,Temp!$D:$F,AJ$1,FALSE)</f>
        <v>WordPress</v>
      </c>
    </row>
    <row r="1737" spans="1:36" ht="16" x14ac:dyDescent="0.2">
      <c r="A1737" s="8" t="str">
        <f t="shared" si="27"/>
        <v>Taylor Hawes Endurance International Group</v>
      </c>
      <c r="B1737" s="8" t="s">
        <v>1019</v>
      </c>
      <c r="C1737" s="8" t="s">
        <v>1021</v>
      </c>
      <c r="D1737" s="8" t="s">
        <v>1023</v>
      </c>
      <c r="E1737" s="8" t="s">
        <v>1025</v>
      </c>
      <c r="F1737" s="8" t="s">
        <v>1026</v>
      </c>
      <c r="G1737" s="12" t="s">
        <v>972</v>
      </c>
      <c r="H1737" s="22" t="str">
        <f>VLOOKUP($G1737,Temp!$A:$C,H$1,FALSE)</f>
        <v>endurance.com</v>
      </c>
      <c r="I1737" s="22" t="e">
        <f>VLOOKUP($G1737,Temp!$A:$C,I$1,FALSE)</f>
        <v>#VALUE!</v>
      </c>
      <c r="J1737" s="22" t="e">
        <f>VLOOKUP($G1737,Temp!$A:$C,J$1,FALSE)</f>
        <v>#VALUE!</v>
      </c>
      <c r="K1737" s="22" t="e">
        <f>VLOOKUP($G1737,Temp!$A:$C,K$1,FALSE)</f>
        <v>#VALUE!</v>
      </c>
      <c r="L1737" s="22" t="e">
        <f>VLOOKUP($G1737,Temp!$A:$C,L$1,FALSE)</f>
        <v>#VALUE!</v>
      </c>
      <c r="M1737" s="22" t="e">
        <f>VLOOKUP($G1737,Temp!$A:$C,M$1,FALSE)</f>
        <v>#VALUE!</v>
      </c>
      <c r="N1737" s="22" t="e">
        <f>VLOOKUP($G1737,Temp!$A:$C,N$1,FALSE)</f>
        <v>#VALUE!</v>
      </c>
      <c r="O1737" s="22" t="e">
        <f>VLOOKUP($G1737,Temp!$A:$C,O$1,FALSE)</f>
        <v>#VALUE!</v>
      </c>
      <c r="P1737" s="22" t="e">
        <f>VLOOKUP($G1737,Temp!$A:$C,P$1,FALSE)</f>
        <v>#VALUE!</v>
      </c>
      <c r="Q1737" s="22" t="e">
        <f>VLOOKUP($G1737,Temp!$A:$C,Q$1,FALSE)</f>
        <v>#VALUE!</v>
      </c>
      <c r="R1737" s="22" t="e">
        <f>VLOOKUP($G1737,Temp!$A:$C,R$1,FALSE)</f>
        <v>#VALUE!</v>
      </c>
      <c r="S1737" s="22" t="e">
        <f>VLOOKUP($G1737,Temp!$A:$C,S$1,FALSE)</f>
        <v>#VALUE!</v>
      </c>
      <c r="T1737" s="22" t="e">
        <f>VLOOKUP($G1737,Temp!$A:$C,T$1,FALSE)</f>
        <v>#VALUE!</v>
      </c>
      <c r="U1737" s="22" t="e">
        <f>VLOOKUP($G1737,Temp!$A:$C,U$1,FALSE)</f>
        <v>#VALUE!</v>
      </c>
      <c r="V1737" s="22" t="e">
        <f>VLOOKUP($G1737,Temp!$A:$C,V$1,FALSE)</f>
        <v>#VALUE!</v>
      </c>
      <c r="W1737" s="22" t="e">
        <f>VLOOKUP($G1737,Temp!$A:$C,W$1,FALSE)</f>
        <v>#VALUE!</v>
      </c>
      <c r="X1737" s="22" t="e">
        <f>VLOOKUP($G1737,Temp!$A:$C,X$1,FALSE)</f>
        <v>#VALUE!</v>
      </c>
      <c r="Y1737" s="22">
        <f>VLOOKUP($G1737,Temp!$A:$C,Y$1,FALSE)</f>
        <v>41700</v>
      </c>
      <c r="Z1737" s="22">
        <f>VLOOKUP($G1737,Temp!$A:$C,Z$1,FALSE)</f>
        <v>1</v>
      </c>
      <c r="AA1737" s="22" t="str">
        <f>VLOOKUP($A1737,Searches!$A:$H,AA$1,FALSE)</f>
        <v>Taylor Hawes</v>
      </c>
      <c r="AB1737" s="22" t="str">
        <f>VLOOKUP($A1737,Searches!$A:$H,AB$1,FALSE)</f>
        <v>Endurance International Group</v>
      </c>
      <c r="AC1737" s="22" t="str">
        <f>VLOOKUP($A1737,Searches!$A:$H,AC$1,FALSE)</f>
        <v>SVP Marketing</v>
      </c>
      <c r="AD1737" s="22" t="str">
        <f>VLOOKUP($A1737,Searches!$A:$H,AD$1,FALSE)</f>
        <v>2nd</v>
      </c>
      <c r="AE1737" s="22" t="str">
        <f>VLOOKUP($A1737,Searches!$A:$H,AE$1,FALSE)</f>
        <v/>
      </c>
      <c r="AF1737" s="22" t="str">
        <f>VLOOKUP($A1737,Searches!$A:$H,AF$1,FALSE)</f>
        <v>Austin, Texas Area</v>
      </c>
      <c r="AG1737" s="22" t="str">
        <f>VLOOKUP($A1737,Searches!$A:$H,AG$1,FALSE)</f>
        <v>https://www.linkedin.com/sales/profile/13601421,ifGs,NAME_SEARCH?moduleKey=peopleSearchResults&amp;pageKey=sales-search3-people-refinement&amp;contextId=60BC92C971D70515801E49D6842B0000&amp;requestId=0712e535-b641-4e83-b1cb-00fd01a7597c&amp;action=CLICK&amp;target=urn%3Ali%3AsalesLead%3A(-1%2C13601421)&amp;pageNumber=2&amp;targetEl=profilelink&amp;position=12&amp;trk=lss-serp-result-lead_photo</v>
      </c>
      <c r="AH1737" s="22" t="e">
        <f>VLOOKUP($G1737,Temp!$D:$F,AH$1,FALSE)</f>
        <v>#N/A</v>
      </c>
      <c r="AI1737" s="22" t="e">
        <f>VLOOKUP($G1737,Temp!$D:$F,AI$1,FALSE)</f>
        <v>#N/A</v>
      </c>
      <c r="AJ1737" s="22" t="e">
        <f>VLOOKUP($G1737,Temp!$D:$F,AJ$1,FALSE)</f>
        <v>#N/A</v>
      </c>
    </row>
    <row r="1738" spans="1:36" ht="16" x14ac:dyDescent="0.2">
      <c r="A1738" s="8" t="str">
        <f t="shared" si="27"/>
        <v>Moshe Sheradsky Obviously</v>
      </c>
      <c r="B1738" s="8" t="s">
        <v>726</v>
      </c>
      <c r="C1738" s="8" t="s">
        <v>727</v>
      </c>
      <c r="D1738" s="8" t="s">
        <v>728</v>
      </c>
      <c r="E1738" s="8" t="s">
        <v>729</v>
      </c>
      <c r="F1738" s="8" t="s">
        <v>730</v>
      </c>
      <c r="G1738" s="12" t="s">
        <v>731</v>
      </c>
      <c r="H1738" s="22" t="str">
        <f>VLOOKUP($G1738,Temp!$A:$C,H$1,FALSE)</f>
        <v>obvious.ly</v>
      </c>
      <c r="I1738" s="22" t="e">
        <f>VLOOKUP($G1738,Temp!$A:$C,I$1,FALSE)</f>
        <v>#VALUE!</v>
      </c>
      <c r="J1738" s="22" t="e">
        <f>VLOOKUP($G1738,Temp!$A:$C,J$1,FALSE)</f>
        <v>#VALUE!</v>
      </c>
      <c r="K1738" s="22" t="e">
        <f>VLOOKUP($G1738,Temp!$A:$C,K$1,FALSE)</f>
        <v>#VALUE!</v>
      </c>
      <c r="L1738" s="22" t="e">
        <f>VLOOKUP($G1738,Temp!$A:$C,L$1,FALSE)</f>
        <v>#VALUE!</v>
      </c>
      <c r="M1738" s="22" t="e">
        <f>VLOOKUP($G1738,Temp!$A:$C,M$1,FALSE)</f>
        <v>#VALUE!</v>
      </c>
      <c r="N1738" s="22" t="e">
        <f>VLOOKUP($G1738,Temp!$A:$C,N$1,FALSE)</f>
        <v>#VALUE!</v>
      </c>
      <c r="O1738" s="22" t="e">
        <f>VLOOKUP($G1738,Temp!$A:$C,O$1,FALSE)</f>
        <v>#VALUE!</v>
      </c>
      <c r="P1738" s="22" t="e">
        <f>VLOOKUP($G1738,Temp!$A:$C,P$1,FALSE)</f>
        <v>#VALUE!</v>
      </c>
      <c r="Q1738" s="22" t="e">
        <f>VLOOKUP($G1738,Temp!$A:$C,Q$1,FALSE)</f>
        <v>#VALUE!</v>
      </c>
      <c r="R1738" s="22" t="e">
        <f>VLOOKUP($G1738,Temp!$A:$C,R$1,FALSE)</f>
        <v>#VALUE!</v>
      </c>
      <c r="S1738" s="22" t="e">
        <f>VLOOKUP($G1738,Temp!$A:$C,S$1,FALSE)</f>
        <v>#VALUE!</v>
      </c>
      <c r="T1738" s="22" t="e">
        <f>VLOOKUP($G1738,Temp!$A:$C,T$1,FALSE)</f>
        <v>#VALUE!</v>
      </c>
      <c r="U1738" s="22" t="e">
        <f>VLOOKUP($G1738,Temp!$A:$C,U$1,FALSE)</f>
        <v>#VALUE!</v>
      </c>
      <c r="V1738" s="22" t="e">
        <f>VLOOKUP($G1738,Temp!$A:$C,V$1,FALSE)</f>
        <v>#VALUE!</v>
      </c>
      <c r="W1738" s="22" t="e">
        <f>VLOOKUP($G1738,Temp!$A:$C,W$1,FALSE)</f>
        <v>#VALUE!</v>
      </c>
      <c r="X1738" s="22" t="e">
        <f>VLOOKUP($G1738,Temp!$A:$C,X$1,FALSE)</f>
        <v>#VALUE!</v>
      </c>
      <c r="Y1738" s="22">
        <f>VLOOKUP($G1738,Temp!$A:$C,Y$1,FALSE)</f>
        <v>53</v>
      </c>
      <c r="Z1738" s="22">
        <f>VLOOKUP($G1738,Temp!$A:$C,Z$1,FALSE)</f>
        <v>0</v>
      </c>
      <c r="AA1738" s="22" t="e">
        <f>VLOOKUP($A1738,Searches!$A:$H,AA$1,FALSE)</f>
        <v>#N/A</v>
      </c>
      <c r="AB1738" s="22" t="e">
        <f>VLOOKUP($A1738,Searches!$A:$H,AB$1,FALSE)</f>
        <v>#N/A</v>
      </c>
      <c r="AC1738" s="22" t="e">
        <f>VLOOKUP($A1738,Searches!$A:$H,AC$1,FALSE)</f>
        <v>#N/A</v>
      </c>
      <c r="AD1738" s="22" t="e">
        <f>VLOOKUP($A1738,Searches!$A:$H,AD$1,FALSE)</f>
        <v>#N/A</v>
      </c>
      <c r="AE1738" s="22" t="e">
        <f>VLOOKUP($A1738,Searches!$A:$H,AE$1,FALSE)</f>
        <v>#N/A</v>
      </c>
      <c r="AF1738" s="22" t="e">
        <f>VLOOKUP($A1738,Searches!$A:$H,AF$1,FALSE)</f>
        <v>#N/A</v>
      </c>
      <c r="AG1738" s="22" t="e">
        <f>VLOOKUP($A1738,Searches!$A:$H,AG$1,FALSE)</f>
        <v>#N/A</v>
      </c>
      <c r="AH1738" s="22" t="e">
        <f>VLOOKUP($G1738,Temp!$D:$F,AH$1,FALSE)</f>
        <v>#N/A</v>
      </c>
      <c r="AI1738" s="22" t="e">
        <f>VLOOKUP($G1738,Temp!$D:$F,AI$1,FALSE)</f>
        <v>#N/A</v>
      </c>
      <c r="AJ1738" s="22" t="e">
        <f>VLOOKUP($G1738,Temp!$D:$F,AJ$1,FALSE)</f>
        <v>#N/A</v>
      </c>
    </row>
    <row r="1739" spans="1:36" ht="16" x14ac:dyDescent="0.2">
      <c r="A1739" s="8" t="str">
        <f t="shared" si="27"/>
        <v xml:space="preserve">Jonathan Sills hims </v>
      </c>
      <c r="B1739" s="8" t="s">
        <v>1141</v>
      </c>
      <c r="C1739" s="8" t="s">
        <v>1142</v>
      </c>
      <c r="D1739" s="8" t="s">
        <v>42</v>
      </c>
      <c r="E1739" s="8" t="s">
        <v>1143</v>
      </c>
      <c r="F1739" s="8" t="s">
        <v>1144</v>
      </c>
      <c r="G1739" s="12" t="s">
        <v>1097</v>
      </c>
      <c r="H1739" s="22" t="str">
        <f>VLOOKUP($G1739,Temp!$A:$C,H$1,FALSE)</f>
        <v>forhims.com</v>
      </c>
      <c r="I1739" s="22" t="e">
        <f>VLOOKUP($G1739,Temp!$A:$C,I$1,FALSE)</f>
        <v>#VALUE!</v>
      </c>
      <c r="J1739" s="22" t="e">
        <f>VLOOKUP($G1739,Temp!$A:$C,J$1,FALSE)</f>
        <v>#VALUE!</v>
      </c>
      <c r="K1739" s="22" t="e">
        <f>VLOOKUP($G1739,Temp!$A:$C,K$1,FALSE)</f>
        <v>#VALUE!</v>
      </c>
      <c r="L1739" s="22" t="e">
        <f>VLOOKUP($G1739,Temp!$A:$C,L$1,FALSE)</f>
        <v>#VALUE!</v>
      </c>
      <c r="M1739" s="22" t="e">
        <f>VLOOKUP($G1739,Temp!$A:$C,M$1,FALSE)</f>
        <v>#VALUE!</v>
      </c>
      <c r="N1739" s="22" t="e">
        <f>VLOOKUP($G1739,Temp!$A:$C,N$1,FALSE)</f>
        <v>#VALUE!</v>
      </c>
      <c r="O1739" s="22" t="e">
        <f>VLOOKUP($G1739,Temp!$A:$C,O$1,FALSE)</f>
        <v>#VALUE!</v>
      </c>
      <c r="P1739" s="22" t="e">
        <f>VLOOKUP($G1739,Temp!$A:$C,P$1,FALSE)</f>
        <v>#VALUE!</v>
      </c>
      <c r="Q1739" s="22" t="e">
        <f>VLOOKUP($G1739,Temp!$A:$C,Q$1,FALSE)</f>
        <v>#VALUE!</v>
      </c>
      <c r="R1739" s="22" t="e">
        <f>VLOOKUP($G1739,Temp!$A:$C,R$1,FALSE)</f>
        <v>#VALUE!</v>
      </c>
      <c r="S1739" s="22" t="e">
        <f>VLOOKUP($G1739,Temp!$A:$C,S$1,FALSE)</f>
        <v>#VALUE!</v>
      </c>
      <c r="T1739" s="22" t="e">
        <f>VLOOKUP($G1739,Temp!$A:$C,T$1,FALSE)</f>
        <v>#VALUE!</v>
      </c>
      <c r="U1739" s="22" t="e">
        <f>VLOOKUP($G1739,Temp!$A:$C,U$1,FALSE)</f>
        <v>#VALUE!</v>
      </c>
      <c r="V1739" s="22" t="e">
        <f>VLOOKUP($G1739,Temp!$A:$C,V$1,FALSE)</f>
        <v>#VALUE!</v>
      </c>
      <c r="W1739" s="22" t="e">
        <f>VLOOKUP($G1739,Temp!$A:$C,W$1,FALSE)</f>
        <v>#VALUE!</v>
      </c>
      <c r="X1739" s="22" t="e">
        <f>VLOOKUP($G1739,Temp!$A:$C,X$1,FALSE)</f>
        <v>#VALUE!</v>
      </c>
      <c r="Y1739" s="22">
        <f>VLOOKUP($G1739,Temp!$A:$C,Y$1,FALSE)</f>
        <v>39200</v>
      </c>
      <c r="Z1739" s="22">
        <f>VLOOKUP($G1739,Temp!$A:$C,Z$1,FALSE)</f>
        <v>0</v>
      </c>
      <c r="AA1739" s="22" t="str">
        <f>VLOOKUP($A1739,Searches!$A:$H,AA$1,FALSE)</f>
        <v>Jonathan Sills</v>
      </c>
      <c r="AB1739" s="22" t="str">
        <f>VLOOKUP($A1739,Searches!$A:$H,AB$1,FALSE)</f>
        <v xml:space="preserve">hims </v>
      </c>
      <c r="AC1739" s="22" t="str">
        <f>VLOOKUP($A1739,Searches!$A:$H,AC$1,FALSE)</f>
        <v>Chief Marketing Officer</v>
      </c>
      <c r="AD1739" s="22" t="str">
        <f>VLOOKUP($A1739,Searches!$A:$H,AD$1,FALSE)</f>
        <v>2nd</v>
      </c>
      <c r="AE1739" s="22" t="str">
        <f>VLOOKUP($A1739,Searches!$A:$H,AE$1,FALSE)</f>
        <v>Open link</v>
      </c>
      <c r="AF1739" s="22" t="str">
        <f>VLOOKUP($A1739,Searches!$A:$H,AF$1,FALSE)</f>
        <v>Greater San Diego Area</v>
      </c>
      <c r="AG1739" s="22" t="str">
        <f>VLOOKUP($A1739,Searches!$A:$H,AG$1,FALSE)</f>
        <v>https://www.linkedin.com/sales/profile/252785,4Co-,NAME_SEARCH?moduleKey=peopleSearchResults&amp;pageKey=sales-search3-people-refinement&amp;contextId=60BC92C971D70515801E49D6842B0000&amp;requestId=0712e535-b641-4e83-b1cb-00fd01a7597c&amp;action=CLICK&amp;target=urn%3Ali%3AsalesLead%3A(-1%2C252785)&amp;pageNumber=2&amp;targetEl=profilelink&amp;position=11&amp;trk=lss-serp-result-lead_photo</v>
      </c>
      <c r="AH1739" s="22" t="e">
        <f>VLOOKUP($G1739,Temp!$D:$F,AH$1,FALSE)</f>
        <v>#N/A</v>
      </c>
      <c r="AI1739" s="22" t="e">
        <f>VLOOKUP($G1739,Temp!$D:$F,AI$1,FALSE)</f>
        <v>#N/A</v>
      </c>
      <c r="AJ1739" s="22" t="e">
        <f>VLOOKUP($G1739,Temp!$D:$F,AJ$1,FALSE)</f>
        <v>#N/A</v>
      </c>
    </row>
    <row r="1740" spans="1:36" ht="16" x14ac:dyDescent="0.2">
      <c r="A1740" s="8" t="str">
        <f t="shared" si="27"/>
        <v>Liza Sperling Stack Overflow</v>
      </c>
      <c r="B1740" s="8" t="s">
        <v>10777</v>
      </c>
      <c r="C1740" s="8" t="s">
        <v>10778</v>
      </c>
      <c r="D1740" s="8" t="s">
        <v>10779</v>
      </c>
      <c r="E1740" s="8" t="s">
        <v>10780</v>
      </c>
      <c r="F1740" s="8" t="s">
        <v>10781</v>
      </c>
      <c r="G1740" s="12" t="s">
        <v>10587</v>
      </c>
      <c r="H1740" s="22" t="str">
        <f>VLOOKUP($G1740,Temp!$A:$C,H$1,FALSE)</f>
        <v>stackoverflow.com</v>
      </c>
      <c r="I1740" s="22" t="e">
        <f>VLOOKUP($G1740,Temp!$A:$C,I$1,FALSE)</f>
        <v>#VALUE!</v>
      </c>
      <c r="J1740" s="22" t="e">
        <f>VLOOKUP($G1740,Temp!$A:$C,J$1,FALSE)</f>
        <v>#VALUE!</v>
      </c>
      <c r="K1740" s="22" t="e">
        <f>VLOOKUP($G1740,Temp!$A:$C,K$1,FALSE)</f>
        <v>#VALUE!</v>
      </c>
      <c r="L1740" s="22" t="e">
        <f>VLOOKUP($G1740,Temp!$A:$C,L$1,FALSE)</f>
        <v>#VALUE!</v>
      </c>
      <c r="M1740" s="22" t="e">
        <f>VLOOKUP($G1740,Temp!$A:$C,M$1,FALSE)</f>
        <v>#VALUE!</v>
      </c>
      <c r="N1740" s="22" t="e">
        <f>VLOOKUP($G1740,Temp!$A:$C,N$1,FALSE)</f>
        <v>#VALUE!</v>
      </c>
      <c r="O1740" s="22" t="e">
        <f>VLOOKUP($G1740,Temp!$A:$C,O$1,FALSE)</f>
        <v>#VALUE!</v>
      </c>
      <c r="P1740" s="22" t="e">
        <f>VLOOKUP($G1740,Temp!$A:$C,P$1,FALSE)</f>
        <v>#VALUE!</v>
      </c>
      <c r="Q1740" s="22" t="e">
        <f>VLOOKUP($G1740,Temp!$A:$C,Q$1,FALSE)</f>
        <v>#VALUE!</v>
      </c>
      <c r="R1740" s="22" t="e">
        <f>VLOOKUP($G1740,Temp!$A:$C,R$1,FALSE)</f>
        <v>#VALUE!</v>
      </c>
      <c r="S1740" s="22" t="e">
        <f>VLOOKUP($G1740,Temp!$A:$C,S$1,FALSE)</f>
        <v>#VALUE!</v>
      </c>
      <c r="T1740" s="22" t="e">
        <f>VLOOKUP($G1740,Temp!$A:$C,T$1,FALSE)</f>
        <v>#VALUE!</v>
      </c>
      <c r="U1740" s="22" t="e">
        <f>VLOOKUP($G1740,Temp!$A:$C,U$1,FALSE)</f>
        <v>#VALUE!</v>
      </c>
      <c r="V1740" s="22" t="e">
        <f>VLOOKUP($G1740,Temp!$A:$C,V$1,FALSE)</f>
        <v>#VALUE!</v>
      </c>
      <c r="W1740" s="22" t="e">
        <f>VLOOKUP($G1740,Temp!$A:$C,W$1,FALSE)</f>
        <v>#VALUE!</v>
      </c>
      <c r="X1740" s="22" t="e">
        <f>VLOOKUP($G1740,Temp!$A:$C,X$1,FALSE)</f>
        <v>#VALUE!</v>
      </c>
      <c r="Y1740" s="22">
        <f>VLOOKUP($G1740,Temp!$A:$C,Y$1,FALSE)</f>
        <v>4200000</v>
      </c>
      <c r="Z1740" s="22">
        <f>VLOOKUP($G1740,Temp!$A:$C,Z$1,FALSE)</f>
        <v>0</v>
      </c>
      <c r="AA1740" s="22" t="str">
        <f>VLOOKUP($A1740,Searches!$A:$H,AA$1,FALSE)</f>
        <v>Liza Sperling</v>
      </c>
      <c r="AB1740" s="22" t="str">
        <f>VLOOKUP($A1740,Searches!$A:$H,AB$1,FALSE)</f>
        <v>Stack Overflow</v>
      </c>
      <c r="AC1740" s="22" t="str">
        <f>VLOOKUP($A1740,Searches!$A:$H,AC$1,FALSE)</f>
        <v>Head of Product Marketing</v>
      </c>
      <c r="AD1740" s="22" t="str">
        <f>VLOOKUP($A1740,Searches!$A:$H,AD$1,FALSE)</f>
        <v>2nd</v>
      </c>
      <c r="AE1740" s="22" t="str">
        <f>VLOOKUP($A1740,Searches!$A:$H,AE$1,FALSE)</f>
        <v/>
      </c>
      <c r="AF1740" s="22" t="str">
        <f>VLOOKUP($A1740,Searches!$A:$H,AF$1,FALSE)</f>
        <v>San Francisco Bay Area</v>
      </c>
      <c r="AG1740" s="22" t="str">
        <f>VLOOKUP($A1740,Searches!$A:$H,AG$1,FALSE)</f>
        <v>https://www.linkedin.com/sales/profile/9449785,C-K3,NAME_SEARCH?moduleKey=peopleSearchResults&amp;pageKey=sales-search3-people-refinement&amp;contextId=60BC92C971D70515801E49D6842B0000&amp;requestId=0712e535-b641-4e83-b1cb-00fd01a7597c&amp;action=CLICK&amp;target=urn%3Ali%3AsalesLead%3A(-1%2C9449785)&amp;pageNumber=2&amp;targetEl=profilelink&amp;position=16&amp;trk=lss-serp-result-lead_photo</v>
      </c>
      <c r="AH1740" s="22" t="e">
        <f>VLOOKUP($G1740,Temp!$D:$F,AH$1,FALSE)</f>
        <v>#N/A</v>
      </c>
      <c r="AI1740" s="22" t="e">
        <f>VLOOKUP($G1740,Temp!$D:$F,AI$1,FALSE)</f>
        <v>#N/A</v>
      </c>
      <c r="AJ1740" s="22" t="e">
        <f>VLOOKUP($G1740,Temp!$D:$F,AJ$1,FALSE)</f>
        <v>#N/A</v>
      </c>
    </row>
    <row r="1741" spans="1:36" ht="16" x14ac:dyDescent="0.2">
      <c r="A1741" s="8" t="str">
        <f t="shared" si="27"/>
        <v>Chandar Pattabhiram Coupa Software</v>
      </c>
      <c r="B1741" s="8" t="s">
        <v>802</v>
      </c>
      <c r="C1741" s="8" t="s">
        <v>804</v>
      </c>
      <c r="D1741" s="8" t="s">
        <v>42</v>
      </c>
      <c r="E1741" s="8" t="s">
        <v>806</v>
      </c>
      <c r="F1741" s="8" t="s">
        <v>808</v>
      </c>
      <c r="G1741" s="12" t="s">
        <v>809</v>
      </c>
      <c r="H1741" s="22" t="str">
        <f>VLOOKUP($G1741,Temp!$A:$C,H$1,FALSE)</f>
        <v>coupa.com</v>
      </c>
      <c r="I1741" s="22" t="e">
        <f>VLOOKUP($G1741,Temp!$A:$C,I$1,FALSE)</f>
        <v>#VALUE!</v>
      </c>
      <c r="J1741" s="22" t="e">
        <f>VLOOKUP($G1741,Temp!$A:$C,J$1,FALSE)</f>
        <v>#VALUE!</v>
      </c>
      <c r="K1741" s="22" t="e">
        <f>VLOOKUP($G1741,Temp!$A:$C,K$1,FALSE)</f>
        <v>#VALUE!</v>
      </c>
      <c r="L1741" s="22" t="e">
        <f>VLOOKUP($G1741,Temp!$A:$C,L$1,FALSE)</f>
        <v>#VALUE!</v>
      </c>
      <c r="M1741" s="22" t="e">
        <f>VLOOKUP($G1741,Temp!$A:$C,M$1,FALSE)</f>
        <v>#VALUE!</v>
      </c>
      <c r="N1741" s="22" t="e">
        <f>VLOOKUP($G1741,Temp!$A:$C,N$1,FALSE)</f>
        <v>#VALUE!</v>
      </c>
      <c r="O1741" s="22" t="e">
        <f>VLOOKUP($G1741,Temp!$A:$C,O$1,FALSE)</f>
        <v>#VALUE!</v>
      </c>
      <c r="P1741" s="22" t="e">
        <f>VLOOKUP($G1741,Temp!$A:$C,P$1,FALSE)</f>
        <v>#VALUE!</v>
      </c>
      <c r="Q1741" s="22" t="e">
        <f>VLOOKUP($G1741,Temp!$A:$C,Q$1,FALSE)</f>
        <v>#VALUE!</v>
      </c>
      <c r="R1741" s="22" t="e">
        <f>VLOOKUP($G1741,Temp!$A:$C,R$1,FALSE)</f>
        <v>#VALUE!</v>
      </c>
      <c r="S1741" s="22" t="e">
        <f>VLOOKUP($G1741,Temp!$A:$C,S$1,FALSE)</f>
        <v>#VALUE!</v>
      </c>
      <c r="T1741" s="22" t="e">
        <f>VLOOKUP($G1741,Temp!$A:$C,T$1,FALSE)</f>
        <v>#VALUE!</v>
      </c>
      <c r="U1741" s="22" t="e">
        <f>VLOOKUP($G1741,Temp!$A:$C,U$1,FALSE)</f>
        <v>#VALUE!</v>
      </c>
      <c r="V1741" s="22" t="e">
        <f>VLOOKUP($G1741,Temp!$A:$C,V$1,FALSE)</f>
        <v>#VALUE!</v>
      </c>
      <c r="W1741" s="22" t="e">
        <f>VLOOKUP($G1741,Temp!$A:$C,W$1,FALSE)</f>
        <v>#VALUE!</v>
      </c>
      <c r="X1741" s="22" t="e">
        <f>VLOOKUP($G1741,Temp!$A:$C,X$1,FALSE)</f>
        <v>#VALUE!</v>
      </c>
      <c r="Y1741" s="22">
        <f>VLOOKUP($G1741,Temp!$A:$C,Y$1,FALSE)</f>
        <v>71700</v>
      </c>
      <c r="Z1741" s="22">
        <f>VLOOKUP($G1741,Temp!$A:$C,Z$1,FALSE)</f>
        <v>20800</v>
      </c>
      <c r="AA1741" s="22" t="str">
        <f>VLOOKUP($A1741,Searches!$A:$H,AA$1,FALSE)</f>
        <v>Chandar Pattabhiram</v>
      </c>
      <c r="AB1741" s="22" t="str">
        <f>VLOOKUP($A1741,Searches!$A:$H,AB$1,FALSE)</f>
        <v>Coupa Software</v>
      </c>
      <c r="AC1741" s="22" t="str">
        <f>VLOOKUP($A1741,Searches!$A:$H,AC$1,FALSE)</f>
        <v>Chief Marketing Officer</v>
      </c>
      <c r="AD1741" s="22" t="str">
        <f>VLOOKUP($A1741,Searches!$A:$H,AD$1,FALSE)</f>
        <v>2nd</v>
      </c>
      <c r="AE1741" s="22" t="str">
        <f>VLOOKUP($A1741,Searches!$A:$H,AE$1,FALSE)</f>
        <v/>
      </c>
      <c r="AF1741" s="22" t="str">
        <f>VLOOKUP($A1741,Searches!$A:$H,AF$1,FALSE)</f>
        <v>San Francisco Bay Area</v>
      </c>
      <c r="AG1741" s="22" t="str">
        <f>VLOOKUP($A1741,Searches!$A:$H,AG$1,FALSE)</f>
        <v>https://www.linkedin.com/sales/profile/685963,tmMC,NAME_SEARCH?moduleKey=peopleSearchResults&amp;pageKey=sales-search3-people-refinement&amp;contextId=60BC92C971D70515801E49D6842B0000&amp;requestId=0712e535-b641-4e83-b1cb-00fd01a7597c&amp;action=CLICK&amp;target=urn%3Ali%3AsalesLead%3A(-1%2C685963)&amp;pageNumber=2&amp;targetEl=profilelink&amp;position=18&amp;trk=lss-serp-result-lead_photo</v>
      </c>
      <c r="AH1741" s="22" t="e">
        <f>VLOOKUP($G1741,Temp!$D:$F,AH$1,FALSE)</f>
        <v>#N/A</v>
      </c>
      <c r="AI1741" s="22" t="e">
        <f>VLOOKUP($G1741,Temp!$D:$F,AI$1,FALSE)</f>
        <v>#N/A</v>
      </c>
      <c r="AJ1741" s="22" t="e">
        <f>VLOOKUP($G1741,Temp!$D:$F,AJ$1,FALSE)</f>
        <v>#N/A</v>
      </c>
    </row>
    <row r="1742" spans="1:36" ht="16" x14ac:dyDescent="0.2">
      <c r="A1742" s="8" t="str">
        <f t="shared" si="27"/>
        <v>David Vergara VASCO Data Security</v>
      </c>
      <c r="B1742" s="8" t="s">
        <v>438</v>
      </c>
      <c r="C1742" s="8" t="s">
        <v>10786</v>
      </c>
      <c r="D1742" s="8" t="s">
        <v>10787</v>
      </c>
      <c r="E1742" s="8" t="s">
        <v>10788</v>
      </c>
      <c r="F1742" s="8" t="s">
        <v>4527</v>
      </c>
      <c r="G1742" s="12" t="s">
        <v>4236</v>
      </c>
      <c r="H1742" s="22" t="str">
        <f>VLOOKUP($G1742,Temp!$A:$C,H$1,FALSE)</f>
        <v>vasco.com</v>
      </c>
      <c r="I1742" s="22" t="e">
        <f>VLOOKUP($G1742,Temp!$A:$C,I$1,FALSE)</f>
        <v>#VALUE!</v>
      </c>
      <c r="J1742" s="22" t="e">
        <f>VLOOKUP($G1742,Temp!$A:$C,J$1,FALSE)</f>
        <v>#VALUE!</v>
      </c>
      <c r="K1742" s="22" t="e">
        <f>VLOOKUP($G1742,Temp!$A:$C,K$1,FALSE)</f>
        <v>#VALUE!</v>
      </c>
      <c r="L1742" s="22" t="e">
        <f>VLOOKUP($G1742,Temp!$A:$C,L$1,FALSE)</f>
        <v>#VALUE!</v>
      </c>
      <c r="M1742" s="22" t="e">
        <f>VLOOKUP($G1742,Temp!$A:$C,M$1,FALSE)</f>
        <v>#VALUE!</v>
      </c>
      <c r="N1742" s="22" t="e">
        <f>VLOOKUP($G1742,Temp!$A:$C,N$1,FALSE)</f>
        <v>#VALUE!</v>
      </c>
      <c r="O1742" s="22" t="e">
        <f>VLOOKUP($G1742,Temp!$A:$C,O$1,FALSE)</f>
        <v>#VALUE!</v>
      </c>
      <c r="P1742" s="22" t="e">
        <f>VLOOKUP($G1742,Temp!$A:$C,P$1,FALSE)</f>
        <v>#VALUE!</v>
      </c>
      <c r="Q1742" s="22" t="e">
        <f>VLOOKUP($G1742,Temp!$A:$C,Q$1,FALSE)</f>
        <v>#VALUE!</v>
      </c>
      <c r="R1742" s="22" t="e">
        <f>VLOOKUP($G1742,Temp!$A:$C,R$1,FALSE)</f>
        <v>#VALUE!</v>
      </c>
      <c r="S1742" s="22" t="e">
        <f>VLOOKUP($G1742,Temp!$A:$C,S$1,FALSE)</f>
        <v>#VALUE!</v>
      </c>
      <c r="T1742" s="22" t="e">
        <f>VLOOKUP($G1742,Temp!$A:$C,T$1,FALSE)</f>
        <v>#VALUE!</v>
      </c>
      <c r="U1742" s="22" t="e">
        <f>VLOOKUP($G1742,Temp!$A:$C,U$1,FALSE)</f>
        <v>#VALUE!</v>
      </c>
      <c r="V1742" s="22" t="e">
        <f>VLOOKUP($G1742,Temp!$A:$C,V$1,FALSE)</f>
        <v>#VALUE!</v>
      </c>
      <c r="W1742" s="22" t="e">
        <f>VLOOKUP($G1742,Temp!$A:$C,W$1,FALSE)</f>
        <v>#VALUE!</v>
      </c>
      <c r="X1742" s="22" t="e">
        <f>VLOOKUP($G1742,Temp!$A:$C,X$1,FALSE)</f>
        <v>#VALUE!</v>
      </c>
      <c r="Y1742" s="22">
        <f>VLOOKUP($G1742,Temp!$A:$C,Y$1,FALSE)</f>
        <v>18400</v>
      </c>
      <c r="Z1742" s="22">
        <f>VLOOKUP($G1742,Temp!$A:$C,Z$1,FALSE)</f>
        <v>11100</v>
      </c>
      <c r="AA1742" s="22" t="e">
        <f>VLOOKUP($A1742,Searches!$A:$H,AA$1,FALSE)</f>
        <v>#N/A</v>
      </c>
      <c r="AB1742" s="22" t="e">
        <f>VLOOKUP($A1742,Searches!$A:$H,AB$1,FALSE)</f>
        <v>#N/A</v>
      </c>
      <c r="AC1742" s="22" t="e">
        <f>VLOOKUP($A1742,Searches!$A:$H,AC$1,FALSE)</f>
        <v>#N/A</v>
      </c>
      <c r="AD1742" s="22" t="e">
        <f>VLOOKUP($A1742,Searches!$A:$H,AD$1,FALSE)</f>
        <v>#N/A</v>
      </c>
      <c r="AE1742" s="22" t="e">
        <f>VLOOKUP($A1742,Searches!$A:$H,AE$1,FALSE)</f>
        <v>#N/A</v>
      </c>
      <c r="AF1742" s="22" t="e">
        <f>VLOOKUP($A1742,Searches!$A:$H,AF$1,FALSE)</f>
        <v>#N/A</v>
      </c>
      <c r="AG1742" s="22" t="e">
        <f>VLOOKUP($A1742,Searches!$A:$H,AG$1,FALSE)</f>
        <v>#N/A</v>
      </c>
      <c r="AH1742" s="22" t="str">
        <f>VLOOKUP($G1742,Temp!$D:$F,AH$1,FALSE)</f>
        <v>vasco.com</v>
      </c>
      <c r="AI1742" s="22" t="str">
        <f>VLOOKUP($G1742,Temp!$D:$F,AI$1,FALSE)</f>
        <v>Eloqua</v>
      </c>
      <c r="AJ1742" s="22" t="str">
        <f>VLOOKUP($G1742,Temp!$D:$F,AJ$1,FALSE)</f>
        <v>WordPress</v>
      </c>
    </row>
    <row r="1743" spans="1:36" ht="16" x14ac:dyDescent="0.2">
      <c r="A1743" s="8" t="str">
        <f t="shared" si="27"/>
        <v>David Kasabian CCH® Tagetik</v>
      </c>
      <c r="B1743" s="8" t="s">
        <v>438</v>
      </c>
      <c r="C1743" s="8" t="s">
        <v>2340</v>
      </c>
      <c r="D1743" s="8" t="s">
        <v>2331</v>
      </c>
      <c r="E1743" s="8" t="s">
        <v>2342</v>
      </c>
      <c r="F1743" s="8" t="s">
        <v>2343</v>
      </c>
      <c r="G1743" s="12" t="s">
        <v>2134</v>
      </c>
      <c r="H1743" s="22" t="str">
        <f>VLOOKUP($G1743,Temp!$A:$C,H$1,FALSE)</f>
        <v>tagetik.com</v>
      </c>
      <c r="I1743" s="22" t="e">
        <f>VLOOKUP($G1743,Temp!$A:$C,I$1,FALSE)</f>
        <v>#VALUE!</v>
      </c>
      <c r="J1743" s="22" t="e">
        <f>VLOOKUP($G1743,Temp!$A:$C,J$1,FALSE)</f>
        <v>#VALUE!</v>
      </c>
      <c r="K1743" s="22" t="e">
        <f>VLOOKUP($G1743,Temp!$A:$C,K$1,FALSE)</f>
        <v>#VALUE!</v>
      </c>
      <c r="L1743" s="22" t="e">
        <f>VLOOKUP($G1743,Temp!$A:$C,L$1,FALSE)</f>
        <v>#VALUE!</v>
      </c>
      <c r="M1743" s="22" t="e">
        <f>VLOOKUP($G1743,Temp!$A:$C,M$1,FALSE)</f>
        <v>#VALUE!</v>
      </c>
      <c r="N1743" s="22" t="e">
        <f>VLOOKUP($G1743,Temp!$A:$C,N$1,FALSE)</f>
        <v>#VALUE!</v>
      </c>
      <c r="O1743" s="22" t="e">
        <f>VLOOKUP($G1743,Temp!$A:$C,O$1,FALSE)</f>
        <v>#VALUE!</v>
      </c>
      <c r="P1743" s="22" t="e">
        <f>VLOOKUP($G1743,Temp!$A:$C,P$1,FALSE)</f>
        <v>#VALUE!</v>
      </c>
      <c r="Q1743" s="22" t="e">
        <f>VLOOKUP($G1743,Temp!$A:$C,Q$1,FALSE)</f>
        <v>#VALUE!</v>
      </c>
      <c r="R1743" s="22" t="e">
        <f>VLOOKUP($G1743,Temp!$A:$C,R$1,FALSE)</f>
        <v>#VALUE!</v>
      </c>
      <c r="S1743" s="22" t="e">
        <f>VLOOKUP($G1743,Temp!$A:$C,S$1,FALSE)</f>
        <v>#VALUE!</v>
      </c>
      <c r="T1743" s="22" t="e">
        <f>VLOOKUP($G1743,Temp!$A:$C,T$1,FALSE)</f>
        <v>#VALUE!</v>
      </c>
      <c r="U1743" s="22" t="e">
        <f>VLOOKUP($G1743,Temp!$A:$C,U$1,FALSE)</f>
        <v>#VALUE!</v>
      </c>
      <c r="V1743" s="22" t="e">
        <f>VLOOKUP($G1743,Temp!$A:$C,V$1,FALSE)</f>
        <v>#VALUE!</v>
      </c>
      <c r="W1743" s="22" t="e">
        <f>VLOOKUP($G1743,Temp!$A:$C,W$1,FALSE)</f>
        <v>#VALUE!</v>
      </c>
      <c r="X1743" s="22" t="e">
        <f>VLOOKUP($G1743,Temp!$A:$C,X$1,FALSE)</f>
        <v>#VALUE!</v>
      </c>
      <c r="Y1743" s="22">
        <f>VLOOKUP($G1743,Temp!$A:$C,Y$1,FALSE)</f>
        <v>4800</v>
      </c>
      <c r="Z1743" s="22">
        <f>VLOOKUP($G1743,Temp!$A:$C,Z$1,FALSE)</f>
        <v>2900</v>
      </c>
      <c r="AA1743" s="22" t="str">
        <f>VLOOKUP($A1743,Searches!$A:$H,AA$1,FALSE)</f>
        <v>David Kasabian</v>
      </c>
      <c r="AB1743" s="22" t="str">
        <f>VLOOKUP($A1743,Searches!$A:$H,AB$1,FALSE)</f>
        <v>CCH® Tagetik</v>
      </c>
      <c r="AC1743" s="22" t="str">
        <f>VLOOKUP($A1743,Searches!$A:$H,AC$1,FALSE)</f>
        <v>Vice President Marketing</v>
      </c>
      <c r="AD1743" s="22" t="str">
        <f>VLOOKUP($A1743,Searches!$A:$H,AD$1,FALSE)</f>
        <v>2nd</v>
      </c>
      <c r="AE1743" s="22" t="str">
        <f>VLOOKUP($A1743,Searches!$A:$H,AE$1,FALSE)</f>
        <v/>
      </c>
      <c r="AF1743" s="22" t="str">
        <f>VLOOKUP($A1743,Searches!$A:$H,AF$1,FALSE)</f>
        <v>Greater New York City Area</v>
      </c>
      <c r="AG1743" s="22" t="str">
        <f>VLOOKUP($A1743,Searches!$A:$H,AG$1,FALSE)</f>
        <v>https://www.linkedin.com/sales/profile/20971270,4HwO,NAME_SEARCH?moduleKey=peopleSearchResults&amp;pageKey=sales-search3-people-refinement&amp;contextId=60BC92C971D70515801E49D6842B0000&amp;requestId=0712e535-b641-4e83-b1cb-00fd01a7597c&amp;action=CLICK&amp;target=urn%3Ali%3AsalesLead%3A(-1%2C20971270)&amp;pageNumber=2&amp;targetEl=profilelink&amp;position=20&amp;trk=lss-serp-result-lead_photo</v>
      </c>
      <c r="AH1743" s="22" t="e">
        <f>VLOOKUP($G1743,Temp!$D:$F,AH$1,FALSE)</f>
        <v>#N/A</v>
      </c>
      <c r="AI1743" s="22" t="e">
        <f>VLOOKUP($G1743,Temp!$D:$F,AI$1,FALSE)</f>
        <v>#N/A</v>
      </c>
      <c r="AJ1743" s="22" t="e">
        <f>VLOOKUP($G1743,Temp!$D:$F,AJ$1,FALSE)</f>
        <v>#N/A</v>
      </c>
    </row>
    <row r="1744" spans="1:36" ht="16" x14ac:dyDescent="0.2">
      <c r="A1744" s="8" t="str">
        <f t="shared" si="27"/>
        <v>Mitch Wainer DigitalOcean</v>
      </c>
      <c r="B1744" s="8" t="s">
        <v>1083</v>
      </c>
      <c r="C1744" s="8" t="s">
        <v>1084</v>
      </c>
      <c r="D1744" s="8" t="s">
        <v>1085</v>
      </c>
      <c r="E1744" s="8" t="s">
        <v>1086</v>
      </c>
      <c r="F1744" s="8" t="s">
        <v>1087</v>
      </c>
      <c r="G1744" s="12" t="s">
        <v>1088</v>
      </c>
      <c r="H1744" s="22" t="str">
        <f>VLOOKUP($G1744,Temp!$A:$C,H$1,FALSE)</f>
        <v>digitalocean.com</v>
      </c>
      <c r="I1744" s="22" t="e">
        <f>VLOOKUP($G1744,Temp!$A:$C,I$1,FALSE)</f>
        <v>#VALUE!</v>
      </c>
      <c r="J1744" s="22" t="e">
        <f>VLOOKUP($G1744,Temp!$A:$C,J$1,FALSE)</f>
        <v>#VALUE!</v>
      </c>
      <c r="K1744" s="22" t="e">
        <f>VLOOKUP($G1744,Temp!$A:$C,K$1,FALSE)</f>
        <v>#VALUE!</v>
      </c>
      <c r="L1744" s="22" t="e">
        <f>VLOOKUP($G1744,Temp!$A:$C,L$1,FALSE)</f>
        <v>#VALUE!</v>
      </c>
      <c r="M1744" s="22" t="e">
        <f>VLOOKUP($G1744,Temp!$A:$C,M$1,FALSE)</f>
        <v>#VALUE!</v>
      </c>
      <c r="N1744" s="22" t="e">
        <f>VLOOKUP($G1744,Temp!$A:$C,N$1,FALSE)</f>
        <v>#VALUE!</v>
      </c>
      <c r="O1744" s="22" t="e">
        <f>VLOOKUP($G1744,Temp!$A:$C,O$1,FALSE)</f>
        <v>#VALUE!</v>
      </c>
      <c r="P1744" s="22" t="e">
        <f>VLOOKUP($G1744,Temp!$A:$C,P$1,FALSE)</f>
        <v>#VALUE!</v>
      </c>
      <c r="Q1744" s="22" t="e">
        <f>VLOOKUP($G1744,Temp!$A:$C,Q$1,FALSE)</f>
        <v>#VALUE!</v>
      </c>
      <c r="R1744" s="22" t="e">
        <f>VLOOKUP($G1744,Temp!$A:$C,R$1,FALSE)</f>
        <v>#VALUE!</v>
      </c>
      <c r="S1744" s="22" t="e">
        <f>VLOOKUP($G1744,Temp!$A:$C,S$1,FALSE)</f>
        <v>#VALUE!</v>
      </c>
      <c r="T1744" s="22" t="e">
        <f>VLOOKUP($G1744,Temp!$A:$C,T$1,FALSE)</f>
        <v>#VALUE!</v>
      </c>
      <c r="U1744" s="22" t="e">
        <f>VLOOKUP($G1744,Temp!$A:$C,U$1,FALSE)</f>
        <v>#VALUE!</v>
      </c>
      <c r="V1744" s="22" t="e">
        <f>VLOOKUP($G1744,Temp!$A:$C,V$1,FALSE)</f>
        <v>#VALUE!</v>
      </c>
      <c r="W1744" s="22" t="e">
        <f>VLOOKUP($G1744,Temp!$A:$C,W$1,FALSE)</f>
        <v>#VALUE!</v>
      </c>
      <c r="X1744" s="22" t="e">
        <f>VLOOKUP($G1744,Temp!$A:$C,X$1,FALSE)</f>
        <v>#VALUE!</v>
      </c>
      <c r="Y1744" s="22">
        <f>VLOOKUP($G1744,Temp!$A:$C,Y$1,FALSE)</f>
        <v>1400000</v>
      </c>
      <c r="Z1744" s="22">
        <f>VLOOKUP($G1744,Temp!$A:$C,Z$1,FALSE)</f>
        <v>55800</v>
      </c>
      <c r="AA1744" s="22" t="e">
        <f>VLOOKUP($A1744,Searches!$A:$H,AA$1,FALSE)</f>
        <v>#N/A</v>
      </c>
      <c r="AB1744" s="22" t="e">
        <f>VLOOKUP($A1744,Searches!$A:$H,AB$1,FALSE)</f>
        <v>#N/A</v>
      </c>
      <c r="AC1744" s="22" t="e">
        <f>VLOOKUP($A1744,Searches!$A:$H,AC$1,FALSE)</f>
        <v>#N/A</v>
      </c>
      <c r="AD1744" s="22" t="e">
        <f>VLOOKUP($A1744,Searches!$A:$H,AD$1,FALSE)</f>
        <v>#N/A</v>
      </c>
      <c r="AE1744" s="22" t="e">
        <f>VLOOKUP($A1744,Searches!$A:$H,AE$1,FALSE)</f>
        <v>#N/A</v>
      </c>
      <c r="AF1744" s="22" t="e">
        <f>VLOOKUP($A1744,Searches!$A:$H,AF$1,FALSE)</f>
        <v>#N/A</v>
      </c>
      <c r="AG1744" s="22" t="e">
        <f>VLOOKUP($A1744,Searches!$A:$H,AG$1,FALSE)</f>
        <v>#N/A</v>
      </c>
      <c r="AH1744" s="22" t="e">
        <f>VLOOKUP($G1744,Temp!$D:$F,AH$1,FALSE)</f>
        <v>#N/A</v>
      </c>
      <c r="AI1744" s="22" t="e">
        <f>VLOOKUP($G1744,Temp!$D:$F,AI$1,FALSE)</f>
        <v>#N/A</v>
      </c>
      <c r="AJ1744" s="22" t="e">
        <f>VLOOKUP($G1744,Temp!$D:$F,AJ$1,FALSE)</f>
        <v>#N/A</v>
      </c>
    </row>
    <row r="1745" spans="1:36" ht="16" x14ac:dyDescent="0.2">
      <c r="A1745" s="8" t="str">
        <f t="shared" si="27"/>
        <v>Alvin Leung HotChalk, Inc.</v>
      </c>
      <c r="B1745" s="8" t="s">
        <v>10791</v>
      </c>
      <c r="C1745" s="8" t="s">
        <v>10792</v>
      </c>
      <c r="D1745" s="8" t="s">
        <v>10793</v>
      </c>
      <c r="E1745" s="8" t="s">
        <v>10794</v>
      </c>
      <c r="F1745" s="8" t="s">
        <v>10795</v>
      </c>
      <c r="G1745" s="12" t="s">
        <v>10605</v>
      </c>
      <c r="H1745" s="22" t="str">
        <f>VLOOKUP($G1745,Temp!$A:$C,H$1,FALSE)</f>
        <v>hotchalk.com</v>
      </c>
      <c r="I1745" s="22" t="e">
        <f>VLOOKUP($G1745,Temp!$A:$C,I$1,FALSE)</f>
        <v>#VALUE!</v>
      </c>
      <c r="J1745" s="22" t="e">
        <f>VLOOKUP($G1745,Temp!$A:$C,J$1,FALSE)</f>
        <v>#VALUE!</v>
      </c>
      <c r="K1745" s="22" t="e">
        <f>VLOOKUP($G1745,Temp!$A:$C,K$1,FALSE)</f>
        <v>#VALUE!</v>
      </c>
      <c r="L1745" s="22" t="e">
        <f>VLOOKUP($G1745,Temp!$A:$C,L$1,FALSE)</f>
        <v>#VALUE!</v>
      </c>
      <c r="M1745" s="22" t="e">
        <f>VLOOKUP($G1745,Temp!$A:$C,M$1,FALSE)</f>
        <v>#VALUE!</v>
      </c>
      <c r="N1745" s="22" t="e">
        <f>VLOOKUP($G1745,Temp!$A:$C,N$1,FALSE)</f>
        <v>#VALUE!</v>
      </c>
      <c r="O1745" s="22" t="e">
        <f>VLOOKUP($G1745,Temp!$A:$C,O$1,FALSE)</f>
        <v>#VALUE!</v>
      </c>
      <c r="P1745" s="22" t="e">
        <f>VLOOKUP($G1745,Temp!$A:$C,P$1,FALSE)</f>
        <v>#VALUE!</v>
      </c>
      <c r="Q1745" s="22" t="e">
        <f>VLOOKUP($G1745,Temp!$A:$C,Q$1,FALSE)</f>
        <v>#VALUE!</v>
      </c>
      <c r="R1745" s="22" t="e">
        <f>VLOOKUP($G1745,Temp!$A:$C,R$1,FALSE)</f>
        <v>#VALUE!</v>
      </c>
      <c r="S1745" s="22" t="e">
        <f>VLOOKUP($G1745,Temp!$A:$C,S$1,FALSE)</f>
        <v>#VALUE!</v>
      </c>
      <c r="T1745" s="22" t="e">
        <f>VLOOKUP($G1745,Temp!$A:$C,T$1,FALSE)</f>
        <v>#VALUE!</v>
      </c>
      <c r="U1745" s="22" t="e">
        <f>VLOOKUP($G1745,Temp!$A:$C,U$1,FALSE)</f>
        <v>#VALUE!</v>
      </c>
      <c r="V1745" s="22" t="e">
        <f>VLOOKUP($G1745,Temp!$A:$C,V$1,FALSE)</f>
        <v>#VALUE!</v>
      </c>
      <c r="W1745" s="22" t="e">
        <f>VLOOKUP($G1745,Temp!$A:$C,W$1,FALSE)</f>
        <v>#VALUE!</v>
      </c>
      <c r="X1745" s="22" t="e">
        <f>VLOOKUP($G1745,Temp!$A:$C,X$1,FALSE)</f>
        <v>#VALUE!</v>
      </c>
      <c r="Y1745" s="22">
        <f>VLOOKUP($G1745,Temp!$A:$C,Y$1,FALSE)</f>
        <v>791</v>
      </c>
      <c r="Z1745" s="22">
        <f>VLOOKUP($G1745,Temp!$A:$C,Z$1,FALSE)</f>
        <v>0</v>
      </c>
      <c r="AA1745" s="22" t="str">
        <f>VLOOKUP($A1745,Searches!$A:$H,AA$1,FALSE)</f>
        <v>Alvin Leung</v>
      </c>
      <c r="AB1745" s="22" t="str">
        <f>VLOOKUP($A1745,Searches!$A:$H,AB$1,FALSE)</f>
        <v>HotChalk, Inc.</v>
      </c>
      <c r="AC1745" s="22" t="str">
        <f>VLOOKUP($A1745,Searches!$A:$H,AC$1,FALSE)</f>
        <v xml:space="preserve">Head of Paid Search &amp; Paid Social </v>
      </c>
      <c r="AD1745" s="22" t="str">
        <f>VLOOKUP($A1745,Searches!$A:$H,AD$1,FALSE)</f>
        <v>2nd</v>
      </c>
      <c r="AE1745" s="22" t="str">
        <f>VLOOKUP($A1745,Searches!$A:$H,AE$1,FALSE)</f>
        <v/>
      </c>
      <c r="AF1745" s="22" t="str">
        <f>VLOOKUP($A1745,Searches!$A:$H,AF$1,FALSE)</f>
        <v>San Francisco Bay Area</v>
      </c>
      <c r="AG1745" s="22" t="str">
        <f>VLOOKUP($A1745,Searches!$A:$H,AG$1,FALSE)</f>
        <v>https://www.linkedin.com/sales/profile/1659581,3L8I,NAME_SEARCH?moduleKey=peopleSearchResults&amp;pageKey=sales-search3-people-refinement&amp;contextId=60BC92C971D70515801E49D6842B0000&amp;requestId=fda986b0-a3c8-4a3b-8ceb-d33bf37c18cd&amp;action=CLICK&amp;target=urn%3Ali%3AsalesLead%3A(-1%2C1659581)&amp;pageNumber=3&amp;targetEl=profilelink&amp;position=6&amp;trk=lss-serp-result-lead_photo</v>
      </c>
      <c r="AH1745" s="22" t="e">
        <f>VLOOKUP($G1745,Temp!$D:$F,AH$1,FALSE)</f>
        <v>#N/A</v>
      </c>
      <c r="AI1745" s="22" t="e">
        <f>VLOOKUP($G1745,Temp!$D:$F,AI$1,FALSE)</f>
        <v>#N/A</v>
      </c>
      <c r="AJ1745" s="22" t="e">
        <f>VLOOKUP($G1745,Temp!$D:$F,AJ$1,FALSE)</f>
        <v>#N/A</v>
      </c>
    </row>
    <row r="1746" spans="1:36" ht="16" x14ac:dyDescent="0.2">
      <c r="A1746" s="8" t="str">
        <f t="shared" si="27"/>
        <v>Vittorio Viarengo Skyhigh Networks</v>
      </c>
      <c r="B1746" s="8" t="s">
        <v>815</v>
      </c>
      <c r="C1746" s="8" t="s">
        <v>816</v>
      </c>
      <c r="D1746" s="8" t="s">
        <v>42</v>
      </c>
      <c r="E1746" s="8" t="s">
        <v>817</v>
      </c>
      <c r="F1746" s="8" t="s">
        <v>818</v>
      </c>
      <c r="G1746" s="12" t="s">
        <v>819</v>
      </c>
      <c r="H1746" s="22" t="str">
        <f>VLOOKUP($G1746,Temp!$A:$C,H$1,FALSE)</f>
        <v>skyhighnetworks.com</v>
      </c>
      <c r="I1746" s="22" t="e">
        <f>VLOOKUP($G1746,Temp!$A:$C,I$1,FALSE)</f>
        <v>#VALUE!</v>
      </c>
      <c r="J1746" s="22" t="e">
        <f>VLOOKUP($G1746,Temp!$A:$C,J$1,FALSE)</f>
        <v>#VALUE!</v>
      </c>
      <c r="K1746" s="22" t="e">
        <f>VLOOKUP($G1746,Temp!$A:$C,K$1,FALSE)</f>
        <v>#VALUE!</v>
      </c>
      <c r="L1746" s="22" t="e">
        <f>VLOOKUP($G1746,Temp!$A:$C,L$1,FALSE)</f>
        <v>#VALUE!</v>
      </c>
      <c r="M1746" s="22" t="e">
        <f>VLOOKUP($G1746,Temp!$A:$C,M$1,FALSE)</f>
        <v>#VALUE!</v>
      </c>
      <c r="N1746" s="22" t="e">
        <f>VLOOKUP($G1746,Temp!$A:$C,N$1,FALSE)</f>
        <v>#VALUE!</v>
      </c>
      <c r="O1746" s="22" t="e">
        <f>VLOOKUP($G1746,Temp!$A:$C,O$1,FALSE)</f>
        <v>#VALUE!</v>
      </c>
      <c r="P1746" s="22" t="e">
        <f>VLOOKUP($G1746,Temp!$A:$C,P$1,FALSE)</f>
        <v>#VALUE!</v>
      </c>
      <c r="Q1746" s="22" t="e">
        <f>VLOOKUP($G1746,Temp!$A:$C,Q$1,FALSE)</f>
        <v>#VALUE!</v>
      </c>
      <c r="R1746" s="22" t="e">
        <f>VLOOKUP($G1746,Temp!$A:$C,R$1,FALSE)</f>
        <v>#VALUE!</v>
      </c>
      <c r="S1746" s="22" t="e">
        <f>VLOOKUP($G1746,Temp!$A:$C,S$1,FALSE)</f>
        <v>#VALUE!</v>
      </c>
      <c r="T1746" s="22" t="e">
        <f>VLOOKUP($G1746,Temp!$A:$C,T$1,FALSE)</f>
        <v>#VALUE!</v>
      </c>
      <c r="U1746" s="22" t="e">
        <f>VLOOKUP($G1746,Temp!$A:$C,U$1,FALSE)</f>
        <v>#VALUE!</v>
      </c>
      <c r="V1746" s="22" t="e">
        <f>VLOOKUP($G1746,Temp!$A:$C,V$1,FALSE)</f>
        <v>#VALUE!</v>
      </c>
      <c r="W1746" s="22" t="e">
        <f>VLOOKUP($G1746,Temp!$A:$C,W$1,FALSE)</f>
        <v>#VALUE!</v>
      </c>
      <c r="X1746" s="22" t="e">
        <f>VLOOKUP($G1746,Temp!$A:$C,X$1,FALSE)</f>
        <v>#VALUE!</v>
      </c>
      <c r="Y1746" s="22">
        <f>VLOOKUP($G1746,Temp!$A:$C,Y$1,FALSE)</f>
        <v>190000</v>
      </c>
      <c r="Z1746" s="22">
        <f>VLOOKUP($G1746,Temp!$A:$C,Z$1,FALSE)</f>
        <v>7100</v>
      </c>
      <c r="AA1746" s="22" t="e">
        <f>VLOOKUP($A1746,Searches!$A:$H,AA$1,FALSE)</f>
        <v>#N/A</v>
      </c>
      <c r="AB1746" s="22" t="e">
        <f>VLOOKUP($A1746,Searches!$A:$H,AB$1,FALSE)</f>
        <v>#N/A</v>
      </c>
      <c r="AC1746" s="22" t="e">
        <f>VLOOKUP($A1746,Searches!$A:$H,AC$1,FALSE)</f>
        <v>#N/A</v>
      </c>
      <c r="AD1746" s="22" t="e">
        <f>VLOOKUP($A1746,Searches!$A:$H,AD$1,FALSE)</f>
        <v>#N/A</v>
      </c>
      <c r="AE1746" s="22" t="e">
        <f>VLOOKUP($A1746,Searches!$A:$H,AE$1,FALSE)</f>
        <v>#N/A</v>
      </c>
      <c r="AF1746" s="22" t="e">
        <f>VLOOKUP($A1746,Searches!$A:$H,AF$1,FALSE)</f>
        <v>#N/A</v>
      </c>
      <c r="AG1746" s="22" t="e">
        <f>VLOOKUP($A1746,Searches!$A:$H,AG$1,FALSE)</f>
        <v>#N/A</v>
      </c>
      <c r="AH1746" s="22" t="str">
        <f>VLOOKUP($G1746,Temp!$D:$F,AH$1,FALSE)</f>
        <v>skyhighnetworks.com</v>
      </c>
      <c r="AI1746" s="22" t="str">
        <f>VLOOKUP($G1746,Temp!$D:$F,AI$1,FALSE)</f>
        <v>Marketo</v>
      </c>
      <c r="AJ1746" s="22" t="str">
        <f>VLOOKUP($G1746,Temp!$D:$F,AJ$1,FALSE)</f>
        <v>WordPress</v>
      </c>
    </row>
    <row r="1747" spans="1:36" ht="16" x14ac:dyDescent="0.2">
      <c r="A1747" s="8" t="str">
        <f t="shared" si="27"/>
        <v>Michael Hiles Cincinnati Crypto Fund LP</v>
      </c>
      <c r="B1747" s="8" t="s">
        <v>1203</v>
      </c>
      <c r="C1747" s="8" t="s">
        <v>1204</v>
      </c>
      <c r="D1747" s="8" t="s">
        <v>1205</v>
      </c>
      <c r="E1747" s="8" t="s">
        <v>634</v>
      </c>
      <c r="F1747" s="8" t="s">
        <v>1206</v>
      </c>
      <c r="G1747" s="8" t="s">
        <v>634</v>
      </c>
      <c r="H1747" s="22" t="e">
        <f>VLOOKUP($G1747,Temp!$A:$C,H$1,FALSE)</f>
        <v>#N/A</v>
      </c>
      <c r="I1747" s="22" t="e">
        <f>VLOOKUP($G1747,Temp!$A:$C,I$1,FALSE)</f>
        <v>#N/A</v>
      </c>
      <c r="J1747" s="22" t="e">
        <f>VLOOKUP($G1747,Temp!$A:$C,J$1,FALSE)</f>
        <v>#N/A</v>
      </c>
      <c r="K1747" s="22" t="e">
        <f>VLOOKUP($G1747,Temp!$A:$C,K$1,FALSE)</f>
        <v>#N/A</v>
      </c>
      <c r="L1747" s="22" t="e">
        <f>VLOOKUP($G1747,Temp!$A:$C,L$1,FALSE)</f>
        <v>#N/A</v>
      </c>
      <c r="M1747" s="22" t="e">
        <f>VLOOKUP($G1747,Temp!$A:$C,M$1,FALSE)</f>
        <v>#N/A</v>
      </c>
      <c r="N1747" s="22" t="e">
        <f>VLOOKUP($G1747,Temp!$A:$C,N$1,FALSE)</f>
        <v>#N/A</v>
      </c>
      <c r="O1747" s="22" t="e">
        <f>VLOOKUP($G1747,Temp!$A:$C,O$1,FALSE)</f>
        <v>#N/A</v>
      </c>
      <c r="P1747" s="22" t="e">
        <f>VLOOKUP($G1747,Temp!$A:$C,P$1,FALSE)</f>
        <v>#N/A</v>
      </c>
      <c r="Q1747" s="22" t="e">
        <f>VLOOKUP($G1747,Temp!$A:$C,Q$1,FALSE)</f>
        <v>#N/A</v>
      </c>
      <c r="R1747" s="22" t="e">
        <f>VLOOKUP($G1747,Temp!$A:$C,R$1,FALSE)</f>
        <v>#N/A</v>
      </c>
      <c r="S1747" s="22" t="e">
        <f>VLOOKUP($G1747,Temp!$A:$C,S$1,FALSE)</f>
        <v>#N/A</v>
      </c>
      <c r="T1747" s="22" t="e">
        <f>VLOOKUP($G1747,Temp!$A:$C,T$1,FALSE)</f>
        <v>#N/A</v>
      </c>
      <c r="U1747" s="22" t="e">
        <f>VLOOKUP($G1747,Temp!$A:$C,U$1,FALSE)</f>
        <v>#N/A</v>
      </c>
      <c r="V1747" s="22" t="e">
        <f>VLOOKUP($G1747,Temp!$A:$C,V$1,FALSE)</f>
        <v>#N/A</v>
      </c>
      <c r="W1747" s="22" t="e">
        <f>VLOOKUP($G1747,Temp!$A:$C,W$1,FALSE)</f>
        <v>#N/A</v>
      </c>
      <c r="X1747" s="22" t="e">
        <f>VLOOKUP($G1747,Temp!$A:$C,X$1,FALSE)</f>
        <v>#N/A</v>
      </c>
      <c r="Y1747" s="22" t="e">
        <f>VLOOKUP($G1747,Temp!$A:$C,Y$1,FALSE)</f>
        <v>#N/A</v>
      </c>
      <c r="Z1747" s="22" t="e">
        <f>VLOOKUP($G1747,Temp!$A:$C,Z$1,FALSE)</f>
        <v>#N/A</v>
      </c>
      <c r="AA1747" s="22" t="e">
        <f>VLOOKUP($A1747,Searches!$A:$H,AA$1,FALSE)</f>
        <v>#N/A</v>
      </c>
      <c r="AB1747" s="22" t="e">
        <f>VLOOKUP($A1747,Searches!$A:$H,AB$1,FALSE)</f>
        <v>#N/A</v>
      </c>
      <c r="AC1747" s="22" t="e">
        <f>VLOOKUP($A1747,Searches!$A:$H,AC$1,FALSE)</f>
        <v>#N/A</v>
      </c>
      <c r="AD1747" s="22" t="e">
        <f>VLOOKUP($A1747,Searches!$A:$H,AD$1,FALSE)</f>
        <v>#N/A</v>
      </c>
      <c r="AE1747" s="22" t="e">
        <f>VLOOKUP($A1747,Searches!$A:$H,AE$1,FALSE)</f>
        <v>#N/A</v>
      </c>
      <c r="AF1747" s="22" t="e">
        <f>VLOOKUP($A1747,Searches!$A:$H,AF$1,FALSE)</f>
        <v>#N/A</v>
      </c>
      <c r="AG1747" s="22" t="e">
        <f>VLOOKUP($A1747,Searches!$A:$H,AG$1,FALSE)</f>
        <v>#N/A</v>
      </c>
      <c r="AH1747" s="22" t="e">
        <f>VLOOKUP($G1747,Temp!$D:$F,AH$1,FALSE)</f>
        <v>#N/A</v>
      </c>
      <c r="AI1747" s="22" t="e">
        <f>VLOOKUP($G1747,Temp!$D:$F,AI$1,FALSE)</f>
        <v>#N/A</v>
      </c>
      <c r="AJ1747" s="22" t="e">
        <f>VLOOKUP($G1747,Temp!$D:$F,AJ$1,FALSE)</f>
        <v>#N/A</v>
      </c>
    </row>
    <row r="1748" spans="1:36" ht="16" x14ac:dyDescent="0.2">
      <c r="A1748" s="8" t="str">
        <f t="shared" si="27"/>
        <v>Sunil Rajaraman Radiance Labs</v>
      </c>
      <c r="B1748" s="8" t="s">
        <v>9482</v>
      </c>
      <c r="C1748" s="8" t="s">
        <v>10801</v>
      </c>
      <c r="D1748" s="8" t="s">
        <v>10802</v>
      </c>
      <c r="E1748" s="8" t="s">
        <v>10803</v>
      </c>
      <c r="F1748" s="8" t="s">
        <v>10804</v>
      </c>
      <c r="G1748" s="12" t="s">
        <v>10805</v>
      </c>
      <c r="H1748" s="22" t="e">
        <f>VLOOKUP($G1748,Temp!$A:$C,H$1,FALSE)</f>
        <v>#N/A</v>
      </c>
      <c r="I1748" s="22" t="e">
        <f>VLOOKUP($G1748,Temp!$A:$C,I$1,FALSE)</f>
        <v>#N/A</v>
      </c>
      <c r="J1748" s="22" t="e">
        <f>VLOOKUP($G1748,Temp!$A:$C,J$1,FALSE)</f>
        <v>#N/A</v>
      </c>
      <c r="K1748" s="22" t="e">
        <f>VLOOKUP($G1748,Temp!$A:$C,K$1,FALSE)</f>
        <v>#N/A</v>
      </c>
      <c r="L1748" s="22" t="e">
        <f>VLOOKUP($G1748,Temp!$A:$C,L$1,FALSE)</f>
        <v>#N/A</v>
      </c>
      <c r="M1748" s="22" t="e">
        <f>VLOOKUP($G1748,Temp!$A:$C,M$1,FALSE)</f>
        <v>#N/A</v>
      </c>
      <c r="N1748" s="22" t="e">
        <f>VLOOKUP($G1748,Temp!$A:$C,N$1,FALSE)</f>
        <v>#N/A</v>
      </c>
      <c r="O1748" s="22" t="e">
        <f>VLOOKUP($G1748,Temp!$A:$C,O$1,FALSE)</f>
        <v>#N/A</v>
      </c>
      <c r="P1748" s="22" t="e">
        <f>VLOOKUP($G1748,Temp!$A:$C,P$1,FALSE)</f>
        <v>#N/A</v>
      </c>
      <c r="Q1748" s="22" t="e">
        <f>VLOOKUP($G1748,Temp!$A:$C,Q$1,FALSE)</f>
        <v>#N/A</v>
      </c>
      <c r="R1748" s="22" t="e">
        <f>VLOOKUP($G1748,Temp!$A:$C,R$1,FALSE)</f>
        <v>#N/A</v>
      </c>
      <c r="S1748" s="22" t="e">
        <f>VLOOKUP($G1748,Temp!$A:$C,S$1,FALSE)</f>
        <v>#N/A</v>
      </c>
      <c r="T1748" s="22" t="e">
        <f>VLOOKUP($G1748,Temp!$A:$C,T$1,FALSE)</f>
        <v>#N/A</v>
      </c>
      <c r="U1748" s="22" t="e">
        <f>VLOOKUP($G1748,Temp!$A:$C,U$1,FALSE)</f>
        <v>#N/A</v>
      </c>
      <c r="V1748" s="22" t="e">
        <f>VLOOKUP($G1748,Temp!$A:$C,V$1,FALSE)</f>
        <v>#N/A</v>
      </c>
      <c r="W1748" s="22" t="e">
        <f>VLOOKUP($G1748,Temp!$A:$C,W$1,FALSE)</f>
        <v>#N/A</v>
      </c>
      <c r="X1748" s="22" t="e">
        <f>VLOOKUP($G1748,Temp!$A:$C,X$1,FALSE)</f>
        <v>#N/A</v>
      </c>
      <c r="Y1748" s="22" t="e">
        <f>VLOOKUP($G1748,Temp!$A:$C,Y$1,FALSE)</f>
        <v>#N/A</v>
      </c>
      <c r="Z1748" s="22" t="e">
        <f>VLOOKUP($G1748,Temp!$A:$C,Z$1,FALSE)</f>
        <v>#N/A</v>
      </c>
      <c r="AA1748" s="22" t="str">
        <f>VLOOKUP($A1748,Searches!$A:$H,AA$1,FALSE)</f>
        <v>Sunil Rajaraman</v>
      </c>
      <c r="AB1748" s="22" t="str">
        <f>VLOOKUP($A1748,Searches!$A:$H,AB$1,FALSE)</f>
        <v>Radiance Labs</v>
      </c>
      <c r="AC1748" s="22" t="str">
        <f>VLOOKUP($A1748,Searches!$A:$H,AC$1,FALSE)</f>
        <v>Member of Founding Team, Head of Marketing and Business Development</v>
      </c>
      <c r="AD1748" s="22" t="str">
        <f>VLOOKUP($A1748,Searches!$A:$H,AD$1,FALSE)</f>
        <v>2nd</v>
      </c>
      <c r="AE1748" s="22" t="str">
        <f>VLOOKUP($A1748,Searches!$A:$H,AE$1,FALSE)</f>
        <v>Open link</v>
      </c>
      <c r="AF1748" s="22" t="str">
        <f>VLOOKUP($A1748,Searches!$A:$H,AF$1,FALSE)</f>
        <v>San Francisco Bay Area</v>
      </c>
      <c r="AG1748" s="22" t="str">
        <f>VLOOKUP($A1748,Searches!$A:$H,AG$1,FALSE)</f>
        <v>https://www.linkedin.com/sales/profile/13143326,nlyy,NAME_SEARCH?moduleKey=peopleSearchResults&amp;pageKey=sales-search3-people-refinement&amp;contextId=60BC92C971D70515801E49D6842B0000&amp;requestId=0712e535-b641-4e83-b1cb-00fd01a7597c&amp;action=CLICK&amp;target=urn%3Ali%3AsalesLead%3A(-1%2C13143326)&amp;pageNumber=2&amp;targetEl=profilelink&amp;position=23&amp;trk=lss-serp-result-lead_photo</v>
      </c>
      <c r="AH1748" s="22" t="e">
        <f>VLOOKUP($G1748,Temp!$D:$F,AH$1,FALSE)</f>
        <v>#N/A</v>
      </c>
      <c r="AI1748" s="22" t="e">
        <f>VLOOKUP($G1748,Temp!$D:$F,AI$1,FALSE)</f>
        <v>#N/A</v>
      </c>
      <c r="AJ1748" s="22" t="e">
        <f>VLOOKUP($G1748,Temp!$D:$F,AJ$1,FALSE)</f>
        <v>#N/A</v>
      </c>
    </row>
    <row r="1749" spans="1:36" ht="16" x14ac:dyDescent="0.2">
      <c r="A1749" s="8" t="str">
        <f t="shared" si="27"/>
        <v>Ran Oelgiesser Yotpo</v>
      </c>
      <c r="B1749" s="8" t="s">
        <v>2471</v>
      </c>
      <c r="C1749" s="8" t="s">
        <v>2473</v>
      </c>
      <c r="D1749" s="8" t="s">
        <v>2474</v>
      </c>
      <c r="E1749" s="8" t="s">
        <v>2475</v>
      </c>
      <c r="F1749" s="8" t="s">
        <v>2476</v>
      </c>
      <c r="G1749" s="12" t="s">
        <v>2255</v>
      </c>
      <c r="H1749" s="22" t="str">
        <f>VLOOKUP($G1749,Temp!$A:$C,H$1,FALSE)</f>
        <v>yotpo.com</v>
      </c>
      <c r="I1749" s="22" t="e">
        <f>VLOOKUP($G1749,Temp!$A:$C,I$1,FALSE)</f>
        <v>#VALUE!</v>
      </c>
      <c r="J1749" s="22" t="e">
        <f>VLOOKUP($G1749,Temp!$A:$C,J$1,FALSE)</f>
        <v>#VALUE!</v>
      </c>
      <c r="K1749" s="22" t="e">
        <f>VLOOKUP($G1749,Temp!$A:$C,K$1,FALSE)</f>
        <v>#VALUE!</v>
      </c>
      <c r="L1749" s="22" t="e">
        <f>VLOOKUP($G1749,Temp!$A:$C,L$1,FALSE)</f>
        <v>#VALUE!</v>
      </c>
      <c r="M1749" s="22" t="e">
        <f>VLOOKUP($G1749,Temp!$A:$C,M$1,FALSE)</f>
        <v>#VALUE!</v>
      </c>
      <c r="N1749" s="22" t="e">
        <f>VLOOKUP($G1749,Temp!$A:$C,N$1,FALSE)</f>
        <v>#VALUE!</v>
      </c>
      <c r="O1749" s="22" t="e">
        <f>VLOOKUP($G1749,Temp!$A:$C,O$1,FALSE)</f>
        <v>#VALUE!</v>
      </c>
      <c r="P1749" s="22" t="e">
        <f>VLOOKUP($G1749,Temp!$A:$C,P$1,FALSE)</f>
        <v>#VALUE!</v>
      </c>
      <c r="Q1749" s="22" t="e">
        <f>VLOOKUP($G1749,Temp!$A:$C,Q$1,FALSE)</f>
        <v>#VALUE!</v>
      </c>
      <c r="R1749" s="22" t="e">
        <f>VLOOKUP($G1749,Temp!$A:$C,R$1,FALSE)</f>
        <v>#VALUE!</v>
      </c>
      <c r="S1749" s="22" t="e">
        <f>VLOOKUP($G1749,Temp!$A:$C,S$1,FALSE)</f>
        <v>#VALUE!</v>
      </c>
      <c r="T1749" s="22" t="e">
        <f>VLOOKUP($G1749,Temp!$A:$C,T$1,FALSE)</f>
        <v>#VALUE!</v>
      </c>
      <c r="U1749" s="22" t="e">
        <f>VLOOKUP($G1749,Temp!$A:$C,U$1,FALSE)</f>
        <v>#VALUE!</v>
      </c>
      <c r="V1749" s="22" t="e">
        <f>VLOOKUP($G1749,Temp!$A:$C,V$1,FALSE)</f>
        <v>#VALUE!</v>
      </c>
      <c r="W1749" s="22" t="e">
        <f>VLOOKUP($G1749,Temp!$A:$C,W$1,FALSE)</f>
        <v>#VALUE!</v>
      </c>
      <c r="X1749" s="22" t="e">
        <f>VLOOKUP($G1749,Temp!$A:$C,X$1,FALSE)</f>
        <v>#VALUE!</v>
      </c>
      <c r="Y1749" s="22">
        <f>VLOOKUP($G1749,Temp!$A:$C,Y$1,FALSE)</f>
        <v>24400</v>
      </c>
      <c r="Z1749" s="22">
        <f>VLOOKUP($G1749,Temp!$A:$C,Z$1,FALSE)</f>
        <v>17200</v>
      </c>
      <c r="AA1749" s="22" t="e">
        <f>VLOOKUP($A1749,Searches!$A:$H,AA$1,FALSE)</f>
        <v>#N/A</v>
      </c>
      <c r="AB1749" s="22" t="e">
        <f>VLOOKUP($A1749,Searches!$A:$H,AB$1,FALSE)</f>
        <v>#N/A</v>
      </c>
      <c r="AC1749" s="22" t="e">
        <f>VLOOKUP($A1749,Searches!$A:$H,AC$1,FALSE)</f>
        <v>#N/A</v>
      </c>
      <c r="AD1749" s="22" t="e">
        <f>VLOOKUP($A1749,Searches!$A:$H,AD$1,FALSE)</f>
        <v>#N/A</v>
      </c>
      <c r="AE1749" s="22" t="e">
        <f>VLOOKUP($A1749,Searches!$A:$H,AE$1,FALSE)</f>
        <v>#N/A</v>
      </c>
      <c r="AF1749" s="22" t="e">
        <f>VLOOKUP($A1749,Searches!$A:$H,AF$1,FALSE)</f>
        <v>#N/A</v>
      </c>
      <c r="AG1749" s="22" t="e">
        <f>VLOOKUP($A1749,Searches!$A:$H,AG$1,FALSE)</f>
        <v>#N/A</v>
      </c>
      <c r="AH1749" s="22" t="e">
        <f>VLOOKUP($G1749,Temp!$D:$F,AH$1,FALSE)</f>
        <v>#N/A</v>
      </c>
      <c r="AI1749" s="22" t="e">
        <f>VLOOKUP($G1749,Temp!$D:$F,AI$1,FALSE)</f>
        <v>#N/A</v>
      </c>
      <c r="AJ1749" s="22" t="e">
        <f>VLOOKUP($G1749,Temp!$D:$F,AJ$1,FALSE)</f>
        <v>#N/A</v>
      </c>
    </row>
    <row r="1750" spans="1:36" ht="16" x14ac:dyDescent="0.2">
      <c r="A1750" s="8" t="str">
        <f t="shared" si="27"/>
        <v>David Cain Y Combinator</v>
      </c>
      <c r="B1750" s="8" t="s">
        <v>438</v>
      </c>
      <c r="C1750" s="8" t="s">
        <v>718</v>
      </c>
      <c r="D1750" s="8" t="s">
        <v>719</v>
      </c>
      <c r="E1750" s="8" t="s">
        <v>720</v>
      </c>
      <c r="F1750" s="8" t="s">
        <v>721</v>
      </c>
      <c r="G1750" s="12" t="s">
        <v>722</v>
      </c>
      <c r="H1750" s="22" t="str">
        <f>VLOOKUP($G1750,Temp!$A:$C,H$1,FALSE)</f>
        <v>ycombinator.com</v>
      </c>
      <c r="I1750" s="22" t="e">
        <f>VLOOKUP($G1750,Temp!$A:$C,I$1,FALSE)</f>
        <v>#VALUE!</v>
      </c>
      <c r="J1750" s="22" t="e">
        <f>VLOOKUP($G1750,Temp!$A:$C,J$1,FALSE)</f>
        <v>#VALUE!</v>
      </c>
      <c r="K1750" s="22" t="e">
        <f>VLOOKUP($G1750,Temp!$A:$C,K$1,FALSE)</f>
        <v>#VALUE!</v>
      </c>
      <c r="L1750" s="22" t="e">
        <f>VLOOKUP($G1750,Temp!$A:$C,L$1,FALSE)</f>
        <v>#VALUE!</v>
      </c>
      <c r="M1750" s="22" t="e">
        <f>VLOOKUP($G1750,Temp!$A:$C,M$1,FALSE)</f>
        <v>#VALUE!</v>
      </c>
      <c r="N1750" s="22" t="e">
        <f>VLOOKUP($G1750,Temp!$A:$C,N$1,FALSE)</f>
        <v>#VALUE!</v>
      </c>
      <c r="O1750" s="22" t="e">
        <f>VLOOKUP($G1750,Temp!$A:$C,O$1,FALSE)</f>
        <v>#VALUE!</v>
      </c>
      <c r="P1750" s="22" t="e">
        <f>VLOOKUP($G1750,Temp!$A:$C,P$1,FALSE)</f>
        <v>#VALUE!</v>
      </c>
      <c r="Q1750" s="22" t="e">
        <f>VLOOKUP($G1750,Temp!$A:$C,Q$1,FALSE)</f>
        <v>#VALUE!</v>
      </c>
      <c r="R1750" s="22" t="e">
        <f>VLOOKUP($G1750,Temp!$A:$C,R$1,FALSE)</f>
        <v>#VALUE!</v>
      </c>
      <c r="S1750" s="22" t="e">
        <f>VLOOKUP($G1750,Temp!$A:$C,S$1,FALSE)</f>
        <v>#VALUE!</v>
      </c>
      <c r="T1750" s="22" t="e">
        <f>VLOOKUP($G1750,Temp!$A:$C,T$1,FALSE)</f>
        <v>#VALUE!</v>
      </c>
      <c r="U1750" s="22" t="e">
        <f>VLOOKUP($G1750,Temp!$A:$C,U$1,FALSE)</f>
        <v>#VALUE!</v>
      </c>
      <c r="V1750" s="22" t="e">
        <f>VLOOKUP($G1750,Temp!$A:$C,V$1,FALSE)</f>
        <v>#VALUE!</v>
      </c>
      <c r="W1750" s="22" t="e">
        <f>VLOOKUP($G1750,Temp!$A:$C,W$1,FALSE)</f>
        <v>#VALUE!</v>
      </c>
      <c r="X1750" s="22" t="e">
        <f>VLOOKUP($G1750,Temp!$A:$C,X$1,FALSE)</f>
        <v>#VALUE!</v>
      </c>
      <c r="Y1750" s="22">
        <f>VLOOKUP($G1750,Temp!$A:$C,Y$1,FALSE)</f>
        <v>402000</v>
      </c>
      <c r="Z1750" s="22">
        <f>VLOOKUP($G1750,Temp!$A:$C,Z$1,FALSE)</f>
        <v>0</v>
      </c>
      <c r="AA1750" s="22" t="str">
        <f>VLOOKUP($A1750,Searches!$A:$H,AA$1,FALSE)</f>
        <v>David Cain</v>
      </c>
      <c r="AB1750" s="22" t="str">
        <f>VLOOKUP($A1750,Searches!$A:$H,AB$1,FALSE)</f>
        <v>Y Combinator</v>
      </c>
      <c r="AC1750" s="22" t="str">
        <f>VLOOKUP($A1750,Searches!$A:$H,AC$1,FALSE)</f>
        <v>CMO Advisor</v>
      </c>
      <c r="AD1750" s="22" t="str">
        <f>VLOOKUP($A1750,Searches!$A:$H,AD$1,FALSE)</f>
        <v>2nd</v>
      </c>
      <c r="AE1750" s="22" t="str">
        <f>VLOOKUP($A1750,Searches!$A:$H,AE$1,FALSE)</f>
        <v>Open link</v>
      </c>
      <c r="AF1750" s="22" t="str">
        <f>VLOOKUP($A1750,Searches!$A:$H,AF$1,FALSE)</f>
        <v>San Francisco Bay Area</v>
      </c>
      <c r="AG1750" s="22" t="str">
        <f>VLOOKUP($A1750,Searches!$A:$H,AG$1,FALSE)</f>
        <v>https://www.linkedin.com/sales/profile/132832,3VE_,NAME_SEARCH?moduleKey=peopleSearchResults&amp;pageKey=sales-search3-people-refinement&amp;contextId=60BC92C971D70515801E49D6842B0000&amp;requestId=ae17056e-7fce-491c-b08d-515e9bcefab9&amp;action=CLICK&amp;target=urn%3Ali%3AsalesLead%3A(-1%2C132832)&amp;pageNumber=1&amp;targetEl=profilelink&amp;position=24&amp;trk=lss-serp-result-lead_photo</v>
      </c>
      <c r="AH1750" s="22" t="str">
        <f>VLOOKUP($G1750,Temp!$D:$F,AH$1,FALSE)</f>
        <v>ycombinator.com</v>
      </c>
      <c r="AI1750" s="22">
        <f>VLOOKUP($G1750,Temp!$D:$F,AI$1,FALSE)</f>
        <v>0</v>
      </c>
      <c r="AJ1750" s="22" t="str">
        <f>VLOOKUP($G1750,Temp!$D:$F,AJ$1,FALSE)</f>
        <v>WordPress</v>
      </c>
    </row>
    <row r="1751" spans="1:36" ht="16" x14ac:dyDescent="0.2">
      <c r="A1751" s="8" t="str">
        <f t="shared" si="27"/>
        <v>Lisa Noon Accenture</v>
      </c>
      <c r="B1751" s="8" t="s">
        <v>1252</v>
      </c>
      <c r="C1751" s="8" t="s">
        <v>1253</v>
      </c>
      <c r="D1751" s="8" t="s">
        <v>1254</v>
      </c>
      <c r="E1751" s="8" t="s">
        <v>1255</v>
      </c>
      <c r="F1751" s="8" t="s">
        <v>1256</v>
      </c>
      <c r="G1751" s="12" t="s">
        <v>1179</v>
      </c>
      <c r="H1751" s="22" t="str">
        <f>VLOOKUP($G1751,Temp!$A:$C,H$1,FALSE)</f>
        <v>accenture.com</v>
      </c>
      <c r="I1751" s="22" t="e">
        <f>VLOOKUP($G1751,Temp!$A:$C,I$1,FALSE)</f>
        <v>#VALUE!</v>
      </c>
      <c r="J1751" s="22" t="e">
        <f>VLOOKUP($G1751,Temp!$A:$C,J$1,FALSE)</f>
        <v>#VALUE!</v>
      </c>
      <c r="K1751" s="22" t="e">
        <f>VLOOKUP($G1751,Temp!$A:$C,K$1,FALSE)</f>
        <v>#VALUE!</v>
      </c>
      <c r="L1751" s="22" t="e">
        <f>VLOOKUP($G1751,Temp!$A:$C,L$1,FALSE)</f>
        <v>#VALUE!</v>
      </c>
      <c r="M1751" s="22" t="e">
        <f>VLOOKUP($G1751,Temp!$A:$C,M$1,FALSE)</f>
        <v>#VALUE!</v>
      </c>
      <c r="N1751" s="22" t="e">
        <f>VLOOKUP($G1751,Temp!$A:$C,N$1,FALSE)</f>
        <v>#VALUE!</v>
      </c>
      <c r="O1751" s="22" t="e">
        <f>VLOOKUP($G1751,Temp!$A:$C,O$1,FALSE)</f>
        <v>#VALUE!</v>
      </c>
      <c r="P1751" s="22" t="e">
        <f>VLOOKUP($G1751,Temp!$A:$C,P$1,FALSE)</f>
        <v>#VALUE!</v>
      </c>
      <c r="Q1751" s="22" t="e">
        <f>VLOOKUP($G1751,Temp!$A:$C,Q$1,FALSE)</f>
        <v>#VALUE!</v>
      </c>
      <c r="R1751" s="22" t="e">
        <f>VLOOKUP($G1751,Temp!$A:$C,R$1,FALSE)</f>
        <v>#VALUE!</v>
      </c>
      <c r="S1751" s="22" t="e">
        <f>VLOOKUP($G1751,Temp!$A:$C,S$1,FALSE)</f>
        <v>#VALUE!</v>
      </c>
      <c r="T1751" s="22" t="e">
        <f>VLOOKUP($G1751,Temp!$A:$C,T$1,FALSE)</f>
        <v>#VALUE!</v>
      </c>
      <c r="U1751" s="22" t="e">
        <f>VLOOKUP($G1751,Temp!$A:$C,U$1,FALSE)</f>
        <v>#VALUE!</v>
      </c>
      <c r="V1751" s="22" t="e">
        <f>VLOOKUP($G1751,Temp!$A:$C,V$1,FALSE)</f>
        <v>#VALUE!</v>
      </c>
      <c r="W1751" s="22" t="e">
        <f>VLOOKUP($G1751,Temp!$A:$C,W$1,FALSE)</f>
        <v>#VALUE!</v>
      </c>
      <c r="X1751" s="22" t="e">
        <f>VLOOKUP($G1751,Temp!$A:$C,X$1,FALSE)</f>
        <v>#VALUE!</v>
      </c>
      <c r="Y1751" s="22">
        <f>VLOOKUP($G1751,Temp!$A:$C,Y$1,FALSE)</f>
        <v>297000</v>
      </c>
      <c r="Z1751" s="22">
        <f>VLOOKUP($G1751,Temp!$A:$C,Z$1,FALSE)</f>
        <v>393000</v>
      </c>
      <c r="AA1751" s="22" t="e">
        <f>VLOOKUP($A1751,Searches!$A:$H,AA$1,FALSE)</f>
        <v>#N/A</v>
      </c>
      <c r="AB1751" s="22" t="e">
        <f>VLOOKUP($A1751,Searches!$A:$H,AB$1,FALSE)</f>
        <v>#N/A</v>
      </c>
      <c r="AC1751" s="22" t="e">
        <f>VLOOKUP($A1751,Searches!$A:$H,AC$1,FALSE)</f>
        <v>#N/A</v>
      </c>
      <c r="AD1751" s="22" t="e">
        <f>VLOOKUP($A1751,Searches!$A:$H,AD$1,FALSE)</f>
        <v>#N/A</v>
      </c>
      <c r="AE1751" s="22" t="e">
        <f>VLOOKUP($A1751,Searches!$A:$H,AE$1,FALSE)</f>
        <v>#N/A</v>
      </c>
      <c r="AF1751" s="22" t="e">
        <f>VLOOKUP($A1751,Searches!$A:$H,AF$1,FALSE)</f>
        <v>#N/A</v>
      </c>
      <c r="AG1751" s="22" t="e">
        <f>VLOOKUP($A1751,Searches!$A:$H,AG$1,FALSE)</f>
        <v>#N/A</v>
      </c>
      <c r="AH1751" s="22" t="str">
        <f>VLOOKUP($G1751,Temp!$D:$F,AH$1,FALSE)</f>
        <v>accenture.com</v>
      </c>
      <c r="AI1751" s="22" t="str">
        <f>VLOOKUP($G1751,Temp!$D:$F,AI$1,FALSE)</f>
        <v>Marketo</v>
      </c>
      <c r="AJ1751" s="22" t="str">
        <f>VLOOKUP($G1751,Temp!$D:$F,AJ$1,FALSE)</f>
        <v>WordPress</v>
      </c>
    </row>
    <row r="1752" spans="1:36" ht="16" x14ac:dyDescent="0.2">
      <c r="A1752" s="8" t="str">
        <f t="shared" si="27"/>
        <v>Nauman Ahmad PeopleQlik</v>
      </c>
      <c r="B1752" s="8" t="s">
        <v>2400</v>
      </c>
      <c r="C1752" s="8" t="s">
        <v>2401</v>
      </c>
      <c r="D1752" s="8" t="s">
        <v>2403</v>
      </c>
      <c r="E1752" s="8" t="s">
        <v>2404</v>
      </c>
      <c r="F1752" s="8" t="s">
        <v>2405</v>
      </c>
      <c r="G1752" s="12" t="s">
        <v>2409</v>
      </c>
      <c r="H1752" s="22" t="str">
        <f>VLOOKUP($G1752,Temp!$A:$C,H$1,FALSE)</f>
        <v>peopleqlik.com</v>
      </c>
      <c r="I1752" s="22" t="e">
        <f>VLOOKUP($G1752,Temp!$A:$C,I$1,FALSE)</f>
        <v>#VALUE!</v>
      </c>
      <c r="J1752" s="22" t="e">
        <f>VLOOKUP($G1752,Temp!$A:$C,J$1,FALSE)</f>
        <v>#VALUE!</v>
      </c>
      <c r="K1752" s="22" t="e">
        <f>VLOOKUP($G1752,Temp!$A:$C,K$1,FALSE)</f>
        <v>#VALUE!</v>
      </c>
      <c r="L1752" s="22" t="e">
        <f>VLOOKUP($G1752,Temp!$A:$C,L$1,FALSE)</f>
        <v>#VALUE!</v>
      </c>
      <c r="M1752" s="22" t="e">
        <f>VLOOKUP($G1752,Temp!$A:$C,M$1,FALSE)</f>
        <v>#VALUE!</v>
      </c>
      <c r="N1752" s="22" t="e">
        <f>VLOOKUP($G1752,Temp!$A:$C,N$1,FALSE)</f>
        <v>#VALUE!</v>
      </c>
      <c r="O1752" s="22" t="e">
        <f>VLOOKUP($G1752,Temp!$A:$C,O$1,FALSE)</f>
        <v>#VALUE!</v>
      </c>
      <c r="P1752" s="22" t="e">
        <f>VLOOKUP($G1752,Temp!$A:$C,P$1,FALSE)</f>
        <v>#VALUE!</v>
      </c>
      <c r="Q1752" s="22" t="e">
        <f>VLOOKUP($G1752,Temp!$A:$C,Q$1,FALSE)</f>
        <v>#VALUE!</v>
      </c>
      <c r="R1752" s="22" t="e">
        <f>VLOOKUP($G1752,Temp!$A:$C,R$1,FALSE)</f>
        <v>#VALUE!</v>
      </c>
      <c r="S1752" s="22" t="e">
        <f>VLOOKUP($G1752,Temp!$A:$C,S$1,FALSE)</f>
        <v>#VALUE!</v>
      </c>
      <c r="T1752" s="22" t="e">
        <f>VLOOKUP($G1752,Temp!$A:$C,T$1,FALSE)</f>
        <v>#VALUE!</v>
      </c>
      <c r="U1752" s="22" t="e">
        <f>VLOOKUP($G1752,Temp!$A:$C,U$1,FALSE)</f>
        <v>#VALUE!</v>
      </c>
      <c r="V1752" s="22" t="e">
        <f>VLOOKUP($G1752,Temp!$A:$C,V$1,FALSE)</f>
        <v>#VALUE!</v>
      </c>
      <c r="W1752" s="22" t="e">
        <f>VLOOKUP($G1752,Temp!$A:$C,W$1,FALSE)</f>
        <v>#VALUE!</v>
      </c>
      <c r="X1752" s="22" t="e">
        <f>VLOOKUP($G1752,Temp!$A:$C,X$1,FALSE)</f>
        <v>#VALUE!</v>
      </c>
      <c r="Y1752" s="22">
        <f>VLOOKUP($G1752,Temp!$A:$C,Y$1,FALSE)</f>
        <v>10</v>
      </c>
      <c r="Z1752" s="22">
        <f>VLOOKUP($G1752,Temp!$A:$C,Z$1,FALSE)</f>
        <v>0</v>
      </c>
      <c r="AA1752" s="22" t="str">
        <f>VLOOKUP($A1752,Searches!$A:$H,AA$1,FALSE)</f>
        <v>Nauman Ahmad</v>
      </c>
      <c r="AB1752" s="22" t="str">
        <f>VLOOKUP($A1752,Searches!$A:$H,AB$1,FALSE)</f>
        <v>PeopleQlik</v>
      </c>
      <c r="AC1752" s="22" t="str">
        <f>VLOOKUP($A1752,Searches!$A:$H,AC$1,FALSE)</f>
        <v>Co-Founder / Chief Marketing Officer</v>
      </c>
      <c r="AD1752" s="22" t="str">
        <f>VLOOKUP($A1752,Searches!$A:$H,AD$1,FALSE)</f>
        <v>2nd</v>
      </c>
      <c r="AE1752" s="22" t="str">
        <f>VLOOKUP($A1752,Searches!$A:$H,AE$1,FALSE)</f>
        <v/>
      </c>
      <c r="AF1752" s="22" t="str">
        <f>VLOOKUP($A1752,Searches!$A:$H,AF$1,FALSE)</f>
        <v>Greater Los Angeles Area</v>
      </c>
      <c r="AG1752" s="22" t="str">
        <f>VLOOKUP($A1752,Searches!$A:$H,AG$1,FALSE)</f>
        <v>https://www.linkedin.com/sales/profile/393851152,da2c,NAME_SEARCH?moduleKey=peopleSearchResults&amp;pageKey=sales-search3-people-refinement&amp;contextId=60BC92C971D70515801E49D6842B0000&amp;requestId=0712e535-b641-4e83-b1cb-00fd01a7597c&amp;action=CLICK&amp;target=urn%3Ali%3AsalesLead%3A(-1%2C393851152)&amp;pageNumber=2&amp;targetEl=profilelink&amp;position=14&amp;trk=lss-serp-result-lead_photo</v>
      </c>
      <c r="AH1752" s="22" t="str">
        <f>VLOOKUP($G1752,Temp!$D:$F,AH$1,FALSE)</f>
        <v>peopleqlik.com</v>
      </c>
      <c r="AI1752" s="22">
        <f>VLOOKUP($G1752,Temp!$D:$F,AI$1,FALSE)</f>
        <v>0</v>
      </c>
      <c r="AJ1752" s="22" t="str">
        <f>VLOOKUP($G1752,Temp!$D:$F,AJ$1,FALSE)</f>
        <v>WordPress</v>
      </c>
    </row>
    <row r="1753" spans="1:36" ht="16" x14ac:dyDescent="0.2">
      <c r="A1753" s="8" t="str">
        <f t="shared" si="27"/>
        <v>Tamara M.B.A. DEFENDERS</v>
      </c>
      <c r="B1753" s="8" t="s">
        <v>1322</v>
      </c>
      <c r="C1753" s="8" t="s">
        <v>1323</v>
      </c>
      <c r="D1753" s="8" t="s">
        <v>1324</v>
      </c>
      <c r="E1753" s="8" t="s">
        <v>1325</v>
      </c>
      <c r="F1753" s="8" t="s">
        <v>1327</v>
      </c>
      <c r="G1753" s="12" t="s">
        <v>1251</v>
      </c>
      <c r="H1753" s="22" t="str">
        <f>VLOOKUP($G1753,Temp!$A:$C,H$1,FALSE)</f>
        <v>homedefenders.com</v>
      </c>
      <c r="I1753" s="22" t="e">
        <f>VLOOKUP($G1753,Temp!$A:$C,I$1,FALSE)</f>
        <v>#VALUE!</v>
      </c>
      <c r="J1753" s="22" t="e">
        <f>VLOOKUP($G1753,Temp!$A:$C,J$1,FALSE)</f>
        <v>#VALUE!</v>
      </c>
      <c r="K1753" s="22" t="e">
        <f>VLOOKUP($G1753,Temp!$A:$C,K$1,FALSE)</f>
        <v>#VALUE!</v>
      </c>
      <c r="L1753" s="22" t="e">
        <f>VLOOKUP($G1753,Temp!$A:$C,L$1,FALSE)</f>
        <v>#VALUE!</v>
      </c>
      <c r="M1753" s="22" t="e">
        <f>VLOOKUP($G1753,Temp!$A:$C,M$1,FALSE)</f>
        <v>#VALUE!</v>
      </c>
      <c r="N1753" s="22" t="e">
        <f>VLOOKUP($G1753,Temp!$A:$C,N$1,FALSE)</f>
        <v>#VALUE!</v>
      </c>
      <c r="O1753" s="22" t="e">
        <f>VLOOKUP($G1753,Temp!$A:$C,O$1,FALSE)</f>
        <v>#VALUE!</v>
      </c>
      <c r="P1753" s="22" t="e">
        <f>VLOOKUP($G1753,Temp!$A:$C,P$1,FALSE)</f>
        <v>#VALUE!</v>
      </c>
      <c r="Q1753" s="22" t="e">
        <f>VLOOKUP($G1753,Temp!$A:$C,Q$1,FALSE)</f>
        <v>#VALUE!</v>
      </c>
      <c r="R1753" s="22" t="e">
        <f>VLOOKUP($G1753,Temp!$A:$C,R$1,FALSE)</f>
        <v>#VALUE!</v>
      </c>
      <c r="S1753" s="22" t="e">
        <f>VLOOKUP($G1753,Temp!$A:$C,S$1,FALSE)</f>
        <v>#VALUE!</v>
      </c>
      <c r="T1753" s="22" t="e">
        <f>VLOOKUP($G1753,Temp!$A:$C,T$1,FALSE)</f>
        <v>#VALUE!</v>
      </c>
      <c r="U1753" s="22" t="e">
        <f>VLOOKUP($G1753,Temp!$A:$C,U$1,FALSE)</f>
        <v>#VALUE!</v>
      </c>
      <c r="V1753" s="22" t="e">
        <f>VLOOKUP($G1753,Temp!$A:$C,V$1,FALSE)</f>
        <v>#VALUE!</v>
      </c>
      <c r="W1753" s="22" t="e">
        <f>VLOOKUP($G1753,Temp!$A:$C,W$1,FALSE)</f>
        <v>#VALUE!</v>
      </c>
      <c r="X1753" s="22" t="e">
        <f>VLOOKUP($G1753,Temp!$A:$C,X$1,FALSE)</f>
        <v>#VALUE!</v>
      </c>
      <c r="Y1753" s="22">
        <f>VLOOKUP($G1753,Temp!$A:$C,Y$1,FALSE)</f>
        <v>0</v>
      </c>
      <c r="Z1753" s="22">
        <f>VLOOKUP($G1753,Temp!$A:$C,Z$1,FALSE)</f>
        <v>0</v>
      </c>
      <c r="AA1753" s="22" t="e">
        <f>VLOOKUP($A1753,Searches!$A:$H,AA$1,FALSE)</f>
        <v>#N/A</v>
      </c>
      <c r="AB1753" s="22" t="e">
        <f>VLOOKUP($A1753,Searches!$A:$H,AB$1,FALSE)</f>
        <v>#N/A</v>
      </c>
      <c r="AC1753" s="22" t="e">
        <f>VLOOKUP($A1753,Searches!$A:$H,AC$1,FALSE)</f>
        <v>#N/A</v>
      </c>
      <c r="AD1753" s="22" t="e">
        <f>VLOOKUP($A1753,Searches!$A:$H,AD$1,FALSE)</f>
        <v>#N/A</v>
      </c>
      <c r="AE1753" s="22" t="e">
        <f>VLOOKUP($A1753,Searches!$A:$H,AE$1,FALSE)</f>
        <v>#N/A</v>
      </c>
      <c r="AF1753" s="22" t="e">
        <f>VLOOKUP($A1753,Searches!$A:$H,AF$1,FALSE)</f>
        <v>#N/A</v>
      </c>
      <c r="AG1753" s="22" t="e">
        <f>VLOOKUP($A1753,Searches!$A:$H,AG$1,FALSE)</f>
        <v>#N/A</v>
      </c>
      <c r="AH1753" s="22" t="e">
        <f>VLOOKUP($G1753,Temp!$D:$F,AH$1,FALSE)</f>
        <v>#N/A</v>
      </c>
      <c r="AI1753" s="22" t="e">
        <f>VLOOKUP($G1753,Temp!$D:$F,AI$1,FALSE)</f>
        <v>#N/A</v>
      </c>
      <c r="AJ1753" s="22" t="e">
        <f>VLOOKUP($G1753,Temp!$D:$F,AJ$1,FALSE)</f>
        <v>#N/A</v>
      </c>
    </row>
    <row r="1754" spans="1:36" ht="16" x14ac:dyDescent="0.2">
      <c r="A1754" s="8" t="str">
        <f t="shared" si="27"/>
        <v>Rob Pickell Kareo</v>
      </c>
      <c r="B1754" s="8" t="s">
        <v>1037</v>
      </c>
      <c r="C1754" s="8" t="s">
        <v>1281</v>
      </c>
      <c r="D1754" s="8" t="s">
        <v>1282</v>
      </c>
      <c r="E1754" s="8" t="s">
        <v>1283</v>
      </c>
      <c r="F1754" s="8" t="s">
        <v>1284</v>
      </c>
      <c r="G1754" s="12" t="s">
        <v>1207</v>
      </c>
      <c r="H1754" s="22" t="str">
        <f>VLOOKUP($G1754,Temp!$A:$C,H$1,FALSE)</f>
        <v>kareo.com</v>
      </c>
      <c r="I1754" s="22" t="e">
        <f>VLOOKUP($G1754,Temp!$A:$C,I$1,FALSE)</f>
        <v>#VALUE!</v>
      </c>
      <c r="J1754" s="22" t="e">
        <f>VLOOKUP($G1754,Temp!$A:$C,J$1,FALSE)</f>
        <v>#VALUE!</v>
      </c>
      <c r="K1754" s="22" t="e">
        <f>VLOOKUP($G1754,Temp!$A:$C,K$1,FALSE)</f>
        <v>#VALUE!</v>
      </c>
      <c r="L1754" s="22" t="e">
        <f>VLOOKUP($G1754,Temp!$A:$C,L$1,FALSE)</f>
        <v>#VALUE!</v>
      </c>
      <c r="M1754" s="22" t="e">
        <f>VLOOKUP($G1754,Temp!$A:$C,M$1,FALSE)</f>
        <v>#VALUE!</v>
      </c>
      <c r="N1754" s="22" t="e">
        <f>VLOOKUP($G1754,Temp!$A:$C,N$1,FALSE)</f>
        <v>#VALUE!</v>
      </c>
      <c r="O1754" s="22" t="e">
        <f>VLOOKUP($G1754,Temp!$A:$C,O$1,FALSE)</f>
        <v>#VALUE!</v>
      </c>
      <c r="P1754" s="22" t="e">
        <f>VLOOKUP($G1754,Temp!$A:$C,P$1,FALSE)</f>
        <v>#VALUE!</v>
      </c>
      <c r="Q1754" s="22" t="e">
        <f>VLOOKUP($G1754,Temp!$A:$C,Q$1,FALSE)</f>
        <v>#VALUE!</v>
      </c>
      <c r="R1754" s="22" t="e">
        <f>VLOOKUP($G1754,Temp!$A:$C,R$1,FALSE)</f>
        <v>#VALUE!</v>
      </c>
      <c r="S1754" s="22" t="e">
        <f>VLOOKUP($G1754,Temp!$A:$C,S$1,FALSE)</f>
        <v>#VALUE!</v>
      </c>
      <c r="T1754" s="22" t="e">
        <f>VLOOKUP($G1754,Temp!$A:$C,T$1,FALSE)</f>
        <v>#VALUE!</v>
      </c>
      <c r="U1754" s="22" t="e">
        <f>VLOOKUP($G1754,Temp!$A:$C,U$1,FALSE)</f>
        <v>#VALUE!</v>
      </c>
      <c r="V1754" s="22" t="e">
        <f>VLOOKUP($G1754,Temp!$A:$C,V$1,FALSE)</f>
        <v>#VALUE!</v>
      </c>
      <c r="W1754" s="22" t="e">
        <f>VLOOKUP($G1754,Temp!$A:$C,W$1,FALSE)</f>
        <v>#VALUE!</v>
      </c>
      <c r="X1754" s="22" t="e">
        <f>VLOOKUP($G1754,Temp!$A:$C,X$1,FALSE)</f>
        <v>#VALUE!</v>
      </c>
      <c r="Y1754" s="22">
        <f>VLOOKUP($G1754,Temp!$A:$C,Y$1,FALSE)</f>
        <v>158000</v>
      </c>
      <c r="Z1754" s="22">
        <f>VLOOKUP($G1754,Temp!$A:$C,Z$1,FALSE)</f>
        <v>86700</v>
      </c>
      <c r="AA1754" s="22" t="str">
        <f>VLOOKUP($A1754,Searches!$A:$H,AA$1,FALSE)</f>
        <v>Rob Pickell</v>
      </c>
      <c r="AB1754" s="22" t="str">
        <f>VLOOKUP($A1754,Searches!$A:$H,AB$1,FALSE)</f>
        <v>Kareo</v>
      </c>
      <c r="AC1754" s="22" t="str">
        <f>VLOOKUP($A1754,Searches!$A:$H,AC$1,FALSE)</f>
        <v>Chief Marketing Officer/Chief Customer Officer/Chief Strategy Officer</v>
      </c>
      <c r="AD1754" s="22" t="str">
        <f>VLOOKUP($A1754,Searches!$A:$H,AD$1,FALSE)</f>
        <v>2nd</v>
      </c>
      <c r="AE1754" s="22" t="str">
        <f>VLOOKUP($A1754,Searches!$A:$H,AE$1,FALSE)</f>
        <v>Open link</v>
      </c>
      <c r="AF1754" s="22" t="str">
        <f>VLOOKUP($A1754,Searches!$A:$H,AF$1,FALSE)</f>
        <v>Orange County, California Area</v>
      </c>
      <c r="AG1754" s="22" t="str">
        <f>VLOOKUP($A1754,Searches!$A:$H,AG$1,FALSE)</f>
        <v>https://www.linkedin.com/sales/profile/7614156,hh5r,NAME_SEARCH?moduleKey=peopleSearchResults&amp;pageKey=sales-search3-people-refinement&amp;contextId=60BC92C971D70515801E49D6842B0000&amp;requestId=fda986b0-a3c8-4a3b-8ceb-d33bf37c18cd&amp;action=CLICK&amp;target=urn%3Ali%3AsalesLead%3A(-1%2C7614156)&amp;pageNumber=3&amp;targetEl=profilelink&amp;position=4&amp;trk=lss-serp-result-lead_photo</v>
      </c>
      <c r="AH1754" s="22" t="str">
        <f>VLOOKUP($G1754,Temp!$D:$F,AH$1,FALSE)</f>
        <v>kareo.com</v>
      </c>
      <c r="AI1754" s="22" t="str">
        <f>VLOOKUP($G1754,Temp!$D:$F,AI$1,FALSE)</f>
        <v>Eloqua</v>
      </c>
      <c r="AJ1754" s="22" t="str">
        <f>VLOOKUP($G1754,Temp!$D:$F,AJ$1,FALSE)</f>
        <v>Drupal</v>
      </c>
    </row>
    <row r="1755" spans="1:36" ht="16" x14ac:dyDescent="0.2">
      <c r="A1755" s="8" t="str">
        <f t="shared" si="27"/>
        <v>Paul Hunt HighQ</v>
      </c>
      <c r="B1755" s="8" t="s">
        <v>397</v>
      </c>
      <c r="C1755" s="8" t="s">
        <v>399</v>
      </c>
      <c r="D1755" s="8" t="s">
        <v>304</v>
      </c>
      <c r="E1755" s="8" t="s">
        <v>401</v>
      </c>
      <c r="F1755" s="8" t="s">
        <v>403</v>
      </c>
      <c r="G1755" s="12" t="s">
        <v>405</v>
      </c>
      <c r="H1755" s="22" t="str">
        <f>VLOOKUP($G1755,Temp!$A:$C,H$1,FALSE)</f>
        <v>highq.com</v>
      </c>
      <c r="I1755" s="22" t="e">
        <f>VLOOKUP($G1755,Temp!$A:$C,I$1,FALSE)</f>
        <v>#VALUE!</v>
      </c>
      <c r="J1755" s="22" t="e">
        <f>VLOOKUP($G1755,Temp!$A:$C,J$1,FALSE)</f>
        <v>#VALUE!</v>
      </c>
      <c r="K1755" s="22" t="e">
        <f>VLOOKUP($G1755,Temp!$A:$C,K$1,FALSE)</f>
        <v>#VALUE!</v>
      </c>
      <c r="L1755" s="22" t="e">
        <f>VLOOKUP($G1755,Temp!$A:$C,L$1,FALSE)</f>
        <v>#VALUE!</v>
      </c>
      <c r="M1755" s="22" t="e">
        <f>VLOOKUP($G1755,Temp!$A:$C,M$1,FALSE)</f>
        <v>#VALUE!</v>
      </c>
      <c r="N1755" s="22" t="e">
        <f>VLOOKUP($G1755,Temp!$A:$C,N$1,FALSE)</f>
        <v>#VALUE!</v>
      </c>
      <c r="O1755" s="22" t="e">
        <f>VLOOKUP($G1755,Temp!$A:$C,O$1,FALSE)</f>
        <v>#VALUE!</v>
      </c>
      <c r="P1755" s="22" t="e">
        <f>VLOOKUP($G1755,Temp!$A:$C,P$1,FALSE)</f>
        <v>#VALUE!</v>
      </c>
      <c r="Q1755" s="22" t="e">
        <f>VLOOKUP($G1755,Temp!$A:$C,Q$1,FALSE)</f>
        <v>#VALUE!</v>
      </c>
      <c r="R1755" s="22" t="e">
        <f>VLOOKUP($G1755,Temp!$A:$C,R$1,FALSE)</f>
        <v>#VALUE!</v>
      </c>
      <c r="S1755" s="22" t="e">
        <f>VLOOKUP($G1755,Temp!$A:$C,S$1,FALSE)</f>
        <v>#VALUE!</v>
      </c>
      <c r="T1755" s="22" t="e">
        <f>VLOOKUP($G1755,Temp!$A:$C,T$1,FALSE)</f>
        <v>#VALUE!</v>
      </c>
      <c r="U1755" s="22" t="e">
        <f>VLOOKUP($G1755,Temp!$A:$C,U$1,FALSE)</f>
        <v>#VALUE!</v>
      </c>
      <c r="V1755" s="22" t="e">
        <f>VLOOKUP($G1755,Temp!$A:$C,V$1,FALSE)</f>
        <v>#VALUE!</v>
      </c>
      <c r="W1755" s="22" t="e">
        <f>VLOOKUP($G1755,Temp!$A:$C,W$1,FALSE)</f>
        <v>#VALUE!</v>
      </c>
      <c r="X1755" s="22" t="e">
        <f>VLOOKUP($G1755,Temp!$A:$C,X$1,FALSE)</f>
        <v>#VALUE!</v>
      </c>
      <c r="Y1755" s="22">
        <f>VLOOKUP($G1755,Temp!$A:$C,Y$1,FALSE)</f>
        <v>1200</v>
      </c>
      <c r="Z1755" s="22">
        <f>VLOOKUP($G1755,Temp!$A:$C,Z$1,FALSE)</f>
        <v>0</v>
      </c>
      <c r="AA1755" s="22" t="str">
        <f>VLOOKUP($A1755,Searches!$A:$H,AA$1,FALSE)</f>
        <v>Paul Hunt</v>
      </c>
      <c r="AB1755" s="22" t="str">
        <f>VLOOKUP($A1755,Searches!$A:$H,AB$1,FALSE)</f>
        <v>HighQ</v>
      </c>
      <c r="AC1755" s="22" t="str">
        <f>VLOOKUP($A1755,Searches!$A:$H,AC$1,FALSE)</f>
        <v>Chief Revenue Officer</v>
      </c>
      <c r="AD1755" s="22" t="str">
        <f>VLOOKUP($A1755,Searches!$A:$H,AD$1,FALSE)</f>
        <v>2nd</v>
      </c>
      <c r="AE1755" s="22" t="str">
        <f>VLOOKUP($A1755,Searches!$A:$H,AE$1,FALSE)</f>
        <v>Open link</v>
      </c>
      <c r="AF1755" s="22" t="str">
        <f>VLOOKUP($A1755,Searches!$A:$H,AF$1,FALSE)</f>
        <v>Kansas City, Missouri Area</v>
      </c>
      <c r="AG1755" s="22" t="str">
        <f>VLOOKUP($A1755,Searches!$A:$H,AG$1,FALSE)</f>
        <v>https://www.linkedin.com/sales/profile/3353919,SzGj,NAME_SEARCH?moduleKey=peopleSearchResults&amp;pageKey=sales-search3-people-refinement&amp;contextId=60BC92C971D70515801E49D6842B0000&amp;requestId=fda986b0-a3c8-4a3b-8ceb-d33bf37c18cd&amp;action=CLICK&amp;target=urn%3Ali%3AsalesLead%3A(-1%2C3353919)&amp;pageNumber=3&amp;targetEl=profilelink&amp;position=9&amp;trk=lss-serp-result-lead_photo</v>
      </c>
      <c r="AH1755" s="22" t="str">
        <f>VLOOKUP($G1755,Temp!$D:$F,AH$1,FALSE)</f>
        <v>highq.com</v>
      </c>
      <c r="AI1755" s="22" t="str">
        <f>VLOOKUP($G1755,Temp!$D:$F,AI$1,FALSE)</f>
        <v>HubSpot</v>
      </c>
      <c r="AJ1755" s="22" t="str">
        <f>VLOOKUP($G1755,Temp!$D:$F,AJ$1,FALSE)</f>
        <v>WordPress</v>
      </c>
    </row>
    <row r="1756" spans="1:36" ht="16" x14ac:dyDescent="0.2">
      <c r="A1756" s="8" t="str">
        <f t="shared" si="27"/>
        <v>Jason Jhonson Improbable</v>
      </c>
      <c r="B1756" s="8" t="s">
        <v>682</v>
      </c>
      <c r="C1756" s="8" t="s">
        <v>1093</v>
      </c>
      <c r="D1756" s="8" t="s">
        <v>42</v>
      </c>
      <c r="E1756" s="8" t="s">
        <v>1095</v>
      </c>
      <c r="F1756" s="8" t="s">
        <v>1096</v>
      </c>
      <c r="G1756" s="12" t="s">
        <v>1045</v>
      </c>
      <c r="H1756" s="22" t="str">
        <f>VLOOKUP($G1756,Temp!$A:$C,H$1,FALSE)</f>
        <v>improbable.io</v>
      </c>
      <c r="I1756" s="22" t="e">
        <f>VLOOKUP($G1756,Temp!$A:$C,I$1,FALSE)</f>
        <v>#VALUE!</v>
      </c>
      <c r="J1756" s="22" t="e">
        <f>VLOOKUP($G1756,Temp!$A:$C,J$1,FALSE)</f>
        <v>#VALUE!</v>
      </c>
      <c r="K1756" s="22" t="e">
        <f>VLOOKUP($G1756,Temp!$A:$C,K$1,FALSE)</f>
        <v>#VALUE!</v>
      </c>
      <c r="L1756" s="22" t="e">
        <f>VLOOKUP($G1756,Temp!$A:$C,L$1,FALSE)</f>
        <v>#VALUE!</v>
      </c>
      <c r="M1756" s="22" t="e">
        <f>VLOOKUP($G1756,Temp!$A:$C,M$1,FALSE)</f>
        <v>#VALUE!</v>
      </c>
      <c r="N1756" s="22" t="e">
        <f>VLOOKUP($G1756,Temp!$A:$C,N$1,FALSE)</f>
        <v>#VALUE!</v>
      </c>
      <c r="O1756" s="22" t="e">
        <f>VLOOKUP($G1756,Temp!$A:$C,O$1,FALSE)</f>
        <v>#VALUE!</v>
      </c>
      <c r="P1756" s="22" t="e">
        <f>VLOOKUP($G1756,Temp!$A:$C,P$1,FALSE)</f>
        <v>#VALUE!</v>
      </c>
      <c r="Q1756" s="22" t="e">
        <f>VLOOKUP($G1756,Temp!$A:$C,Q$1,FALSE)</f>
        <v>#VALUE!</v>
      </c>
      <c r="R1756" s="22" t="e">
        <f>VLOOKUP($G1756,Temp!$A:$C,R$1,FALSE)</f>
        <v>#VALUE!</v>
      </c>
      <c r="S1756" s="22" t="e">
        <f>VLOOKUP($G1756,Temp!$A:$C,S$1,FALSE)</f>
        <v>#VALUE!</v>
      </c>
      <c r="T1756" s="22" t="e">
        <f>VLOOKUP($G1756,Temp!$A:$C,T$1,FALSE)</f>
        <v>#VALUE!</v>
      </c>
      <c r="U1756" s="22" t="e">
        <f>VLOOKUP($G1756,Temp!$A:$C,U$1,FALSE)</f>
        <v>#VALUE!</v>
      </c>
      <c r="V1756" s="22" t="e">
        <f>VLOOKUP($G1756,Temp!$A:$C,V$1,FALSE)</f>
        <v>#VALUE!</v>
      </c>
      <c r="W1756" s="22" t="e">
        <f>VLOOKUP($G1756,Temp!$A:$C,W$1,FALSE)</f>
        <v>#VALUE!</v>
      </c>
      <c r="X1756" s="22" t="e">
        <f>VLOOKUP($G1756,Temp!$A:$C,X$1,FALSE)</f>
        <v>#VALUE!</v>
      </c>
      <c r="Y1756" s="22">
        <f>VLOOKUP($G1756,Temp!$A:$C,Y$1,FALSE)</f>
        <v>546</v>
      </c>
      <c r="Z1756" s="22">
        <f>VLOOKUP($G1756,Temp!$A:$C,Z$1,FALSE)</f>
        <v>0</v>
      </c>
      <c r="AA1756" s="22" t="str">
        <f>VLOOKUP($A1756,Searches!$A:$H,AA$1,FALSE)</f>
        <v>Jason Jhonson</v>
      </c>
      <c r="AB1756" s="22" t="str">
        <f>VLOOKUP($A1756,Searches!$A:$H,AB$1,FALSE)</f>
        <v>Improbable</v>
      </c>
      <c r="AC1756" s="22" t="str">
        <f>VLOOKUP($A1756,Searches!$A:$H,AC$1,FALSE)</f>
        <v>Chief Marketing Officer</v>
      </c>
      <c r="AD1756" s="22" t="str">
        <f>VLOOKUP($A1756,Searches!$A:$H,AD$1,FALSE)</f>
        <v>2nd</v>
      </c>
      <c r="AE1756" s="22" t="str">
        <f>VLOOKUP($A1756,Searches!$A:$H,AE$1,FALSE)</f>
        <v>Open link</v>
      </c>
      <c r="AF1756" s="22" t="str">
        <f>VLOOKUP($A1756,Searches!$A:$H,AF$1,FALSE)</f>
        <v>San Francisco Bay Area</v>
      </c>
      <c r="AG1756" s="22" t="str">
        <f>VLOOKUP($A1756,Searches!$A:$H,AG$1,FALSE)</f>
        <v>https://www.linkedin.com/sales/profile/11984243,7clp,NAME_SEARCH?moduleKey=peopleSearchResults&amp;pageKey=sales-search3-people-refinement&amp;contextId=60BC92C971D70515801E49D6842B0000&amp;requestId=fda986b0-a3c8-4a3b-8ceb-d33bf37c18cd&amp;action=CLICK&amp;target=urn%3Ali%3AsalesLead%3A(-1%2C11984243)&amp;pageNumber=3&amp;targetEl=profilelink&amp;position=12&amp;trk=lss-serp-result-lead_photo</v>
      </c>
      <c r="AH1756" s="22" t="e">
        <f>VLOOKUP($G1756,Temp!$D:$F,AH$1,FALSE)</f>
        <v>#N/A</v>
      </c>
      <c r="AI1756" s="22" t="e">
        <f>VLOOKUP($G1756,Temp!$D:$F,AI$1,FALSE)</f>
        <v>#N/A</v>
      </c>
      <c r="AJ1756" s="22" t="e">
        <f>VLOOKUP($G1756,Temp!$D:$F,AJ$1,FALSE)</f>
        <v>#N/A</v>
      </c>
    </row>
    <row r="1757" spans="1:36" ht="16" x14ac:dyDescent="0.2">
      <c r="A1757" s="8" t="str">
        <f t="shared" si="27"/>
        <v>Julia Soriano Hyperloop Transportation Technologies, Inc.</v>
      </c>
      <c r="B1757" s="8" t="s">
        <v>10816</v>
      </c>
      <c r="C1757" s="8" t="s">
        <v>10817</v>
      </c>
      <c r="D1757" s="8" t="s">
        <v>10713</v>
      </c>
      <c r="E1757" s="8" t="s">
        <v>10818</v>
      </c>
      <c r="F1757" s="8" t="s">
        <v>10819</v>
      </c>
      <c r="G1757" s="8" t="s">
        <v>10635</v>
      </c>
      <c r="H1757" s="22" t="str">
        <f>VLOOKUP($G1757,Temp!$A:$C,H$1,FALSE)</f>
        <v>hyperloop.global</v>
      </c>
      <c r="I1757" s="22" t="e">
        <f>VLOOKUP($G1757,Temp!$A:$C,I$1,FALSE)</f>
        <v>#VALUE!</v>
      </c>
      <c r="J1757" s="22" t="e">
        <f>VLOOKUP($G1757,Temp!$A:$C,J$1,FALSE)</f>
        <v>#VALUE!</v>
      </c>
      <c r="K1757" s="22" t="e">
        <f>VLOOKUP($G1757,Temp!$A:$C,K$1,FALSE)</f>
        <v>#VALUE!</v>
      </c>
      <c r="L1757" s="22" t="e">
        <f>VLOOKUP($G1757,Temp!$A:$C,L$1,FALSE)</f>
        <v>#VALUE!</v>
      </c>
      <c r="M1757" s="22" t="e">
        <f>VLOOKUP($G1757,Temp!$A:$C,M$1,FALSE)</f>
        <v>#VALUE!</v>
      </c>
      <c r="N1757" s="22" t="e">
        <f>VLOOKUP($G1757,Temp!$A:$C,N$1,FALSE)</f>
        <v>#VALUE!</v>
      </c>
      <c r="O1757" s="22" t="e">
        <f>VLOOKUP($G1757,Temp!$A:$C,O$1,FALSE)</f>
        <v>#VALUE!</v>
      </c>
      <c r="P1757" s="22" t="e">
        <f>VLOOKUP($G1757,Temp!$A:$C,P$1,FALSE)</f>
        <v>#VALUE!</v>
      </c>
      <c r="Q1757" s="22" t="e">
        <f>VLOOKUP($G1757,Temp!$A:$C,Q$1,FALSE)</f>
        <v>#VALUE!</v>
      </c>
      <c r="R1757" s="22" t="e">
        <f>VLOOKUP($G1757,Temp!$A:$C,R$1,FALSE)</f>
        <v>#VALUE!</v>
      </c>
      <c r="S1757" s="22" t="e">
        <f>VLOOKUP($G1757,Temp!$A:$C,S$1,FALSE)</f>
        <v>#VALUE!</v>
      </c>
      <c r="T1757" s="22" t="e">
        <f>VLOOKUP($G1757,Temp!$A:$C,T$1,FALSE)</f>
        <v>#VALUE!</v>
      </c>
      <c r="U1757" s="22" t="e">
        <f>VLOOKUP($G1757,Temp!$A:$C,U$1,FALSE)</f>
        <v>#VALUE!</v>
      </c>
      <c r="V1757" s="22" t="e">
        <f>VLOOKUP($G1757,Temp!$A:$C,V$1,FALSE)</f>
        <v>#VALUE!</v>
      </c>
      <c r="W1757" s="22" t="e">
        <f>VLOOKUP($G1757,Temp!$A:$C,W$1,FALSE)</f>
        <v>#VALUE!</v>
      </c>
      <c r="X1757" s="22" t="e">
        <f>VLOOKUP($G1757,Temp!$A:$C,X$1,FALSE)</f>
        <v>#VALUE!</v>
      </c>
      <c r="Y1757" s="22">
        <f>VLOOKUP($G1757,Temp!$A:$C,Y$1,FALSE)</f>
        <v>1800</v>
      </c>
      <c r="Z1757" s="22">
        <f>VLOOKUP($G1757,Temp!$A:$C,Z$1,FALSE)</f>
        <v>0</v>
      </c>
      <c r="AA1757" s="22" t="e">
        <f>VLOOKUP($A1757,Searches!$A:$H,AA$1,FALSE)</f>
        <v>#N/A</v>
      </c>
      <c r="AB1757" s="22" t="e">
        <f>VLOOKUP($A1757,Searches!$A:$H,AB$1,FALSE)</f>
        <v>#N/A</v>
      </c>
      <c r="AC1757" s="22" t="e">
        <f>VLOOKUP($A1757,Searches!$A:$H,AC$1,FALSE)</f>
        <v>#N/A</v>
      </c>
      <c r="AD1757" s="22" t="e">
        <f>VLOOKUP($A1757,Searches!$A:$H,AD$1,FALSE)</f>
        <v>#N/A</v>
      </c>
      <c r="AE1757" s="22" t="e">
        <f>VLOOKUP($A1757,Searches!$A:$H,AE$1,FALSE)</f>
        <v>#N/A</v>
      </c>
      <c r="AF1757" s="22" t="e">
        <f>VLOOKUP($A1757,Searches!$A:$H,AF$1,FALSE)</f>
        <v>#N/A</v>
      </c>
      <c r="AG1757" s="22" t="e">
        <f>VLOOKUP($A1757,Searches!$A:$H,AG$1,FALSE)</f>
        <v>#N/A</v>
      </c>
      <c r="AH1757" s="22" t="e">
        <f>VLOOKUP($G1757,Temp!$D:$F,AH$1,FALSE)</f>
        <v>#N/A</v>
      </c>
      <c r="AI1757" s="22" t="e">
        <f>VLOOKUP($G1757,Temp!$D:$F,AI$1,FALSE)</f>
        <v>#N/A</v>
      </c>
      <c r="AJ1757" s="22" t="e">
        <f>VLOOKUP($G1757,Temp!$D:$F,AJ$1,FALSE)</f>
        <v>#N/A</v>
      </c>
    </row>
    <row r="1758" spans="1:36" ht="16" x14ac:dyDescent="0.2">
      <c r="A1758" s="8" t="str">
        <f t="shared" si="27"/>
        <v>Jesse Krasnostein MongoDB</v>
      </c>
      <c r="B1758" s="8" t="s">
        <v>10823</v>
      </c>
      <c r="C1758" s="8" t="s">
        <v>10824</v>
      </c>
      <c r="D1758" s="8" t="s">
        <v>10825</v>
      </c>
      <c r="E1758" s="8" t="s">
        <v>10826</v>
      </c>
      <c r="F1758" s="8" t="s">
        <v>80</v>
      </c>
      <c r="G1758" s="12" t="s">
        <v>81</v>
      </c>
      <c r="H1758" s="22" t="str">
        <f>VLOOKUP($G1758,Temp!$A:$C,H$1,FALSE)</f>
        <v>mongodb.com</v>
      </c>
      <c r="I1758" s="22" t="e">
        <f>VLOOKUP($G1758,Temp!$A:$C,I$1,FALSE)</f>
        <v>#VALUE!</v>
      </c>
      <c r="J1758" s="22" t="e">
        <f>VLOOKUP($G1758,Temp!$A:$C,J$1,FALSE)</f>
        <v>#VALUE!</v>
      </c>
      <c r="K1758" s="22" t="e">
        <f>VLOOKUP($G1758,Temp!$A:$C,K$1,FALSE)</f>
        <v>#VALUE!</v>
      </c>
      <c r="L1758" s="22" t="e">
        <f>VLOOKUP($G1758,Temp!$A:$C,L$1,FALSE)</f>
        <v>#VALUE!</v>
      </c>
      <c r="M1758" s="22" t="e">
        <f>VLOOKUP($G1758,Temp!$A:$C,M$1,FALSE)</f>
        <v>#VALUE!</v>
      </c>
      <c r="N1758" s="22" t="e">
        <f>VLOOKUP($G1758,Temp!$A:$C,N$1,FALSE)</f>
        <v>#VALUE!</v>
      </c>
      <c r="O1758" s="22" t="e">
        <f>VLOOKUP($G1758,Temp!$A:$C,O$1,FALSE)</f>
        <v>#VALUE!</v>
      </c>
      <c r="P1758" s="22" t="e">
        <f>VLOOKUP($G1758,Temp!$A:$C,P$1,FALSE)</f>
        <v>#VALUE!</v>
      </c>
      <c r="Q1758" s="22" t="e">
        <f>VLOOKUP($G1758,Temp!$A:$C,Q$1,FALSE)</f>
        <v>#VALUE!</v>
      </c>
      <c r="R1758" s="22" t="e">
        <f>VLOOKUP($G1758,Temp!$A:$C,R$1,FALSE)</f>
        <v>#VALUE!</v>
      </c>
      <c r="S1758" s="22" t="e">
        <f>VLOOKUP($G1758,Temp!$A:$C,S$1,FALSE)</f>
        <v>#VALUE!</v>
      </c>
      <c r="T1758" s="22" t="e">
        <f>VLOOKUP($G1758,Temp!$A:$C,T$1,FALSE)</f>
        <v>#VALUE!</v>
      </c>
      <c r="U1758" s="22" t="e">
        <f>VLOOKUP($G1758,Temp!$A:$C,U$1,FALSE)</f>
        <v>#VALUE!</v>
      </c>
      <c r="V1758" s="22" t="e">
        <f>VLOOKUP($G1758,Temp!$A:$C,V$1,FALSE)</f>
        <v>#VALUE!</v>
      </c>
      <c r="W1758" s="22" t="e">
        <f>VLOOKUP($G1758,Temp!$A:$C,W$1,FALSE)</f>
        <v>#VALUE!</v>
      </c>
      <c r="X1758" s="22" t="e">
        <f>VLOOKUP($G1758,Temp!$A:$C,X$1,FALSE)</f>
        <v>#VALUE!</v>
      </c>
      <c r="Y1758" s="22">
        <f>VLOOKUP($G1758,Temp!$A:$C,Y$1,FALSE)</f>
        <v>874000</v>
      </c>
      <c r="Z1758" s="22">
        <f>VLOOKUP($G1758,Temp!$A:$C,Z$1,FALSE)</f>
        <v>28200</v>
      </c>
      <c r="AA1758" s="22" t="e">
        <f>VLOOKUP($A1758,Searches!$A:$H,AA$1,FALSE)</f>
        <v>#N/A</v>
      </c>
      <c r="AB1758" s="22" t="e">
        <f>VLOOKUP($A1758,Searches!$A:$H,AB$1,FALSE)</f>
        <v>#N/A</v>
      </c>
      <c r="AC1758" s="22" t="e">
        <f>VLOOKUP($A1758,Searches!$A:$H,AC$1,FALSE)</f>
        <v>#N/A</v>
      </c>
      <c r="AD1758" s="22" t="e">
        <f>VLOOKUP($A1758,Searches!$A:$H,AD$1,FALSE)</f>
        <v>#N/A</v>
      </c>
      <c r="AE1758" s="22" t="e">
        <f>VLOOKUP($A1758,Searches!$A:$H,AE$1,FALSE)</f>
        <v>#N/A</v>
      </c>
      <c r="AF1758" s="22" t="e">
        <f>VLOOKUP($A1758,Searches!$A:$H,AF$1,FALSE)</f>
        <v>#N/A</v>
      </c>
      <c r="AG1758" s="22" t="e">
        <f>VLOOKUP($A1758,Searches!$A:$H,AG$1,FALSE)</f>
        <v>#N/A</v>
      </c>
      <c r="AH1758" s="22" t="e">
        <f>VLOOKUP($G1758,Temp!$D:$F,AH$1,FALSE)</f>
        <v>#N/A</v>
      </c>
      <c r="AI1758" s="22" t="e">
        <f>VLOOKUP($G1758,Temp!$D:$F,AI$1,FALSE)</f>
        <v>#N/A</v>
      </c>
      <c r="AJ1758" s="22" t="e">
        <f>VLOOKUP($G1758,Temp!$D:$F,AJ$1,FALSE)</f>
        <v>#N/A</v>
      </c>
    </row>
    <row r="1759" spans="1:36" ht="16" x14ac:dyDescent="0.2">
      <c r="A1759" s="8" t="str">
        <f t="shared" si="27"/>
        <v>Kevin Marasco Zenefits</v>
      </c>
      <c r="B1759" s="8" t="s">
        <v>2277</v>
      </c>
      <c r="C1759" s="8" t="s">
        <v>2278</v>
      </c>
      <c r="D1759" s="8" t="s">
        <v>42</v>
      </c>
      <c r="E1759" s="8" t="s">
        <v>2279</v>
      </c>
      <c r="F1759" s="8" t="s">
        <v>2280</v>
      </c>
      <c r="G1759" s="12" t="s">
        <v>2082</v>
      </c>
      <c r="H1759" s="22" t="str">
        <f>VLOOKUP($G1759,Temp!$A:$C,H$1,FALSE)</f>
        <v>zenefits.com</v>
      </c>
      <c r="I1759" s="22" t="e">
        <f>VLOOKUP($G1759,Temp!$A:$C,I$1,FALSE)</f>
        <v>#VALUE!</v>
      </c>
      <c r="J1759" s="22" t="e">
        <f>VLOOKUP($G1759,Temp!$A:$C,J$1,FALSE)</f>
        <v>#VALUE!</v>
      </c>
      <c r="K1759" s="22" t="e">
        <f>VLOOKUP($G1759,Temp!$A:$C,K$1,FALSE)</f>
        <v>#VALUE!</v>
      </c>
      <c r="L1759" s="22" t="e">
        <f>VLOOKUP($G1759,Temp!$A:$C,L$1,FALSE)</f>
        <v>#VALUE!</v>
      </c>
      <c r="M1759" s="22" t="e">
        <f>VLOOKUP($G1759,Temp!$A:$C,M$1,FALSE)</f>
        <v>#VALUE!</v>
      </c>
      <c r="N1759" s="22" t="e">
        <f>VLOOKUP($G1759,Temp!$A:$C,N$1,FALSE)</f>
        <v>#VALUE!</v>
      </c>
      <c r="O1759" s="22" t="e">
        <f>VLOOKUP($G1759,Temp!$A:$C,O$1,FALSE)</f>
        <v>#VALUE!</v>
      </c>
      <c r="P1759" s="22" t="e">
        <f>VLOOKUP($G1759,Temp!$A:$C,P$1,FALSE)</f>
        <v>#VALUE!</v>
      </c>
      <c r="Q1759" s="22" t="e">
        <f>VLOOKUP($G1759,Temp!$A:$C,Q$1,FALSE)</f>
        <v>#VALUE!</v>
      </c>
      <c r="R1759" s="22" t="e">
        <f>VLOOKUP($G1759,Temp!$A:$C,R$1,FALSE)</f>
        <v>#VALUE!</v>
      </c>
      <c r="S1759" s="22" t="e">
        <f>VLOOKUP($G1759,Temp!$A:$C,S$1,FALSE)</f>
        <v>#VALUE!</v>
      </c>
      <c r="T1759" s="22" t="e">
        <f>VLOOKUP($G1759,Temp!$A:$C,T$1,FALSE)</f>
        <v>#VALUE!</v>
      </c>
      <c r="U1759" s="22" t="e">
        <f>VLOOKUP($G1759,Temp!$A:$C,U$1,FALSE)</f>
        <v>#VALUE!</v>
      </c>
      <c r="V1759" s="22" t="e">
        <f>VLOOKUP($G1759,Temp!$A:$C,V$1,FALSE)</f>
        <v>#VALUE!</v>
      </c>
      <c r="W1759" s="22" t="e">
        <f>VLOOKUP($G1759,Temp!$A:$C,W$1,FALSE)</f>
        <v>#VALUE!</v>
      </c>
      <c r="X1759" s="22" t="e">
        <f>VLOOKUP($G1759,Temp!$A:$C,X$1,FALSE)</f>
        <v>#VALUE!</v>
      </c>
      <c r="Y1759" s="22">
        <f>VLOOKUP($G1759,Temp!$A:$C,Y$1,FALSE)</f>
        <v>146000</v>
      </c>
      <c r="Z1759" s="22">
        <f>VLOOKUP($G1759,Temp!$A:$C,Z$1,FALSE)</f>
        <v>42500</v>
      </c>
      <c r="AA1759" s="22" t="e">
        <f>VLOOKUP($A1759,Searches!$A:$H,AA$1,FALSE)</f>
        <v>#N/A</v>
      </c>
      <c r="AB1759" s="22" t="e">
        <f>VLOOKUP($A1759,Searches!$A:$H,AB$1,FALSE)</f>
        <v>#N/A</v>
      </c>
      <c r="AC1759" s="22" t="e">
        <f>VLOOKUP($A1759,Searches!$A:$H,AC$1,FALSE)</f>
        <v>#N/A</v>
      </c>
      <c r="AD1759" s="22" t="e">
        <f>VLOOKUP($A1759,Searches!$A:$H,AD$1,FALSE)</f>
        <v>#N/A</v>
      </c>
      <c r="AE1759" s="22" t="e">
        <f>VLOOKUP($A1759,Searches!$A:$H,AE$1,FALSE)</f>
        <v>#N/A</v>
      </c>
      <c r="AF1759" s="22" t="e">
        <f>VLOOKUP($A1759,Searches!$A:$H,AF$1,FALSE)</f>
        <v>#N/A</v>
      </c>
      <c r="AG1759" s="22" t="e">
        <f>VLOOKUP($A1759,Searches!$A:$H,AG$1,FALSE)</f>
        <v>#N/A</v>
      </c>
      <c r="AH1759" s="22" t="str">
        <f>VLOOKUP($G1759,Temp!$D:$F,AH$1,FALSE)</f>
        <v>zenefits.com</v>
      </c>
      <c r="AI1759" s="22" t="str">
        <f>VLOOKUP($G1759,Temp!$D:$F,AI$1,FALSE)</f>
        <v>Marketo</v>
      </c>
      <c r="AJ1759" s="22" t="str">
        <f>VLOOKUP($G1759,Temp!$D:$F,AJ$1,FALSE)</f>
        <v>WordPress</v>
      </c>
    </row>
    <row r="1760" spans="1:36" ht="16" x14ac:dyDescent="0.2">
      <c r="A1760" s="8" t="str">
        <f t="shared" si="27"/>
        <v>Mark Goines Personal Capital</v>
      </c>
      <c r="B1760" s="8" t="s">
        <v>476</v>
      </c>
      <c r="C1760" s="8" t="s">
        <v>1345</v>
      </c>
      <c r="D1760" s="8" t="s">
        <v>1346</v>
      </c>
      <c r="E1760" s="8" t="s">
        <v>634</v>
      </c>
      <c r="F1760" s="8" t="s">
        <v>1347</v>
      </c>
      <c r="G1760" s="8" t="s">
        <v>634</v>
      </c>
      <c r="H1760" s="22" t="e">
        <f>VLOOKUP($G1760,Temp!$A:$C,H$1,FALSE)</f>
        <v>#N/A</v>
      </c>
      <c r="I1760" s="22" t="e">
        <f>VLOOKUP($G1760,Temp!$A:$C,I$1,FALSE)</f>
        <v>#N/A</v>
      </c>
      <c r="J1760" s="22" t="e">
        <f>VLOOKUP($G1760,Temp!$A:$C,J$1,FALSE)</f>
        <v>#N/A</v>
      </c>
      <c r="K1760" s="22" t="e">
        <f>VLOOKUP($G1760,Temp!$A:$C,K$1,FALSE)</f>
        <v>#N/A</v>
      </c>
      <c r="L1760" s="22" t="e">
        <f>VLOOKUP($G1760,Temp!$A:$C,L$1,FALSE)</f>
        <v>#N/A</v>
      </c>
      <c r="M1760" s="22" t="e">
        <f>VLOOKUP($G1760,Temp!$A:$C,M$1,FALSE)</f>
        <v>#N/A</v>
      </c>
      <c r="N1760" s="22" t="e">
        <f>VLOOKUP($G1760,Temp!$A:$C,N$1,FALSE)</f>
        <v>#N/A</v>
      </c>
      <c r="O1760" s="22" t="e">
        <f>VLOOKUP($G1760,Temp!$A:$C,O$1,FALSE)</f>
        <v>#N/A</v>
      </c>
      <c r="P1760" s="22" t="e">
        <f>VLOOKUP($G1760,Temp!$A:$C,P$1,FALSE)</f>
        <v>#N/A</v>
      </c>
      <c r="Q1760" s="22" t="e">
        <f>VLOOKUP($G1760,Temp!$A:$C,Q$1,FALSE)</f>
        <v>#N/A</v>
      </c>
      <c r="R1760" s="22" t="e">
        <f>VLOOKUP($G1760,Temp!$A:$C,R$1,FALSE)</f>
        <v>#N/A</v>
      </c>
      <c r="S1760" s="22" t="e">
        <f>VLOOKUP($G1760,Temp!$A:$C,S$1,FALSE)</f>
        <v>#N/A</v>
      </c>
      <c r="T1760" s="22" t="e">
        <f>VLOOKUP($G1760,Temp!$A:$C,T$1,FALSE)</f>
        <v>#N/A</v>
      </c>
      <c r="U1760" s="22" t="e">
        <f>VLOOKUP($G1760,Temp!$A:$C,U$1,FALSE)</f>
        <v>#N/A</v>
      </c>
      <c r="V1760" s="22" t="e">
        <f>VLOOKUP($G1760,Temp!$A:$C,V$1,FALSE)</f>
        <v>#N/A</v>
      </c>
      <c r="W1760" s="22" t="e">
        <f>VLOOKUP($G1760,Temp!$A:$C,W$1,FALSE)</f>
        <v>#N/A</v>
      </c>
      <c r="X1760" s="22" t="e">
        <f>VLOOKUP($G1760,Temp!$A:$C,X$1,FALSE)</f>
        <v>#N/A</v>
      </c>
      <c r="Y1760" s="22" t="e">
        <f>VLOOKUP($G1760,Temp!$A:$C,Y$1,FALSE)</f>
        <v>#N/A</v>
      </c>
      <c r="Z1760" s="22" t="e">
        <f>VLOOKUP($G1760,Temp!$A:$C,Z$1,FALSE)</f>
        <v>#N/A</v>
      </c>
      <c r="AA1760" s="22" t="str">
        <f>VLOOKUP($A1760,Searches!$A:$H,AA$1,FALSE)</f>
        <v>Mark Goines</v>
      </c>
      <c r="AB1760" s="22" t="str">
        <f>VLOOKUP($A1760,Searches!$A:$H,AB$1,FALSE)</f>
        <v>Personal Capital</v>
      </c>
      <c r="AC1760" s="22" t="str">
        <f>VLOOKUP($A1760,Searches!$A:$H,AC$1,FALSE)</f>
        <v>Chief Marketing Officer, Chief Strategy Officer</v>
      </c>
      <c r="AD1760" s="22" t="str">
        <f>VLOOKUP($A1760,Searches!$A:$H,AD$1,FALSE)</f>
        <v>2nd</v>
      </c>
      <c r="AE1760" s="22" t="str">
        <f>VLOOKUP($A1760,Searches!$A:$H,AE$1,FALSE)</f>
        <v/>
      </c>
      <c r="AF1760" s="22" t="str">
        <f>VLOOKUP($A1760,Searches!$A:$H,AF$1,FALSE)</f>
        <v>San Francisco Bay Area</v>
      </c>
      <c r="AG1760" s="22" t="str">
        <f>VLOOKUP($A1760,Searches!$A:$H,AG$1,FALSE)</f>
        <v>https://www.linkedin.com/sales/profile/4803,nlDh,NAME_SEARCH?moduleKey=peopleSearchResults&amp;pageKey=sales-search3-people-refinement&amp;contextId=60BC92C971D70515801E49D6842B0000&amp;requestId=fda986b0-a3c8-4a3b-8ceb-d33bf37c18cd&amp;action=CLICK&amp;target=urn%3Ali%3AsalesLead%3A(-1%2C4803)&amp;pageNumber=3&amp;targetEl=profilelink&amp;position=7&amp;trk=lss-serp-result-lead_photo</v>
      </c>
      <c r="AH1760" s="22" t="e">
        <f>VLOOKUP($G1760,Temp!$D:$F,AH$1,FALSE)</f>
        <v>#N/A</v>
      </c>
      <c r="AI1760" s="22" t="e">
        <f>VLOOKUP($G1760,Temp!$D:$F,AI$1,FALSE)</f>
        <v>#N/A</v>
      </c>
      <c r="AJ1760" s="22" t="e">
        <f>VLOOKUP($G1760,Temp!$D:$F,AJ$1,FALSE)</f>
        <v>#N/A</v>
      </c>
    </row>
    <row r="1761" spans="1:36" ht="16" x14ac:dyDescent="0.2">
      <c r="A1761" s="8" t="str">
        <f t="shared" si="27"/>
        <v>Todd Sandler ShopRunner</v>
      </c>
      <c r="B1761" s="8" t="s">
        <v>919</v>
      </c>
      <c r="C1761" s="8" t="s">
        <v>1348</v>
      </c>
      <c r="D1761" s="8" t="s">
        <v>1349</v>
      </c>
      <c r="E1761" s="8" t="s">
        <v>1350</v>
      </c>
      <c r="F1761" s="8" t="s">
        <v>1351</v>
      </c>
      <c r="G1761" s="12" t="s">
        <v>1257</v>
      </c>
      <c r="H1761" s="22" t="str">
        <f>VLOOKUP($G1761,Temp!$A:$C,H$1,FALSE)</f>
        <v>shoprunner.com</v>
      </c>
      <c r="I1761" s="22" t="e">
        <f>VLOOKUP($G1761,Temp!$A:$C,I$1,FALSE)</f>
        <v>#VALUE!</v>
      </c>
      <c r="J1761" s="22" t="e">
        <f>VLOOKUP($G1761,Temp!$A:$C,J$1,FALSE)</f>
        <v>#VALUE!</v>
      </c>
      <c r="K1761" s="22" t="e">
        <f>VLOOKUP($G1761,Temp!$A:$C,K$1,FALSE)</f>
        <v>#VALUE!</v>
      </c>
      <c r="L1761" s="22" t="e">
        <f>VLOOKUP($G1761,Temp!$A:$C,L$1,FALSE)</f>
        <v>#VALUE!</v>
      </c>
      <c r="M1761" s="22" t="e">
        <f>VLOOKUP($G1761,Temp!$A:$C,M$1,FALSE)</f>
        <v>#VALUE!</v>
      </c>
      <c r="N1761" s="22" t="e">
        <f>VLOOKUP($G1761,Temp!$A:$C,N$1,FALSE)</f>
        <v>#VALUE!</v>
      </c>
      <c r="O1761" s="22" t="e">
        <f>VLOOKUP($G1761,Temp!$A:$C,O$1,FALSE)</f>
        <v>#VALUE!</v>
      </c>
      <c r="P1761" s="22" t="e">
        <f>VLOOKUP($G1761,Temp!$A:$C,P$1,FALSE)</f>
        <v>#VALUE!</v>
      </c>
      <c r="Q1761" s="22" t="e">
        <f>VLOOKUP($G1761,Temp!$A:$C,Q$1,FALSE)</f>
        <v>#VALUE!</v>
      </c>
      <c r="R1761" s="22" t="e">
        <f>VLOOKUP($G1761,Temp!$A:$C,R$1,FALSE)</f>
        <v>#VALUE!</v>
      </c>
      <c r="S1761" s="22" t="e">
        <f>VLOOKUP($G1761,Temp!$A:$C,S$1,FALSE)</f>
        <v>#VALUE!</v>
      </c>
      <c r="T1761" s="22" t="e">
        <f>VLOOKUP($G1761,Temp!$A:$C,T$1,FALSE)</f>
        <v>#VALUE!</v>
      </c>
      <c r="U1761" s="22" t="e">
        <f>VLOOKUP($G1761,Temp!$A:$C,U$1,FALSE)</f>
        <v>#VALUE!</v>
      </c>
      <c r="V1761" s="22" t="e">
        <f>VLOOKUP($G1761,Temp!$A:$C,V$1,FALSE)</f>
        <v>#VALUE!</v>
      </c>
      <c r="W1761" s="22" t="e">
        <f>VLOOKUP($G1761,Temp!$A:$C,W$1,FALSE)</f>
        <v>#VALUE!</v>
      </c>
      <c r="X1761" s="22" t="e">
        <f>VLOOKUP($G1761,Temp!$A:$C,X$1,FALSE)</f>
        <v>#VALUE!</v>
      </c>
      <c r="Y1761" s="22">
        <f>VLOOKUP($G1761,Temp!$A:$C,Y$1,FALSE)</f>
        <v>46800</v>
      </c>
      <c r="Z1761" s="22">
        <f>VLOOKUP($G1761,Temp!$A:$C,Z$1,FALSE)</f>
        <v>0</v>
      </c>
      <c r="AA1761" s="22" t="str">
        <f>VLOOKUP($A1761,Searches!$A:$H,AA$1,FALSE)</f>
        <v>Todd Sandler</v>
      </c>
      <c r="AB1761" s="22" t="str">
        <f>VLOOKUP($A1761,Searches!$A:$H,AB$1,FALSE)</f>
        <v>ShopRunner</v>
      </c>
      <c r="AC1761" s="22" t="str">
        <f>VLOOKUP($A1761,Searches!$A:$H,AC$1,FALSE)</f>
        <v>Interim Chief Marketing Officer</v>
      </c>
      <c r="AD1761" s="22" t="str">
        <f>VLOOKUP($A1761,Searches!$A:$H,AD$1,FALSE)</f>
        <v>2nd</v>
      </c>
      <c r="AE1761" s="22" t="str">
        <f>VLOOKUP($A1761,Searches!$A:$H,AE$1,FALSE)</f>
        <v/>
      </c>
      <c r="AF1761" s="22" t="str">
        <f>VLOOKUP($A1761,Searches!$A:$H,AF$1,FALSE)</f>
        <v>Greater Philadelphia Area</v>
      </c>
      <c r="AG1761" s="22" t="str">
        <f>VLOOKUP($A1761,Searches!$A:$H,AG$1,FALSE)</f>
        <v>https://www.linkedin.com/sales/profile/25398170,qdjn,NAME_SEARCH?moduleKey=peopleSearchResults&amp;pageKey=sales-search3-people-refinement&amp;contextId=60BC92C971D70515801E49D6842B0000&amp;requestId=fda986b0-a3c8-4a3b-8ceb-d33bf37c18cd&amp;action=CLICK&amp;target=urn%3Ali%3AsalesLead%3A(-1%2C25398170)&amp;pageNumber=3&amp;targetEl=profilelink&amp;position=5&amp;trk=lss-serp-result-lead_photo</v>
      </c>
      <c r="AH1761" s="22" t="e">
        <f>VLOOKUP($G1761,Temp!$D:$F,AH$1,FALSE)</f>
        <v>#N/A</v>
      </c>
      <c r="AI1761" s="22" t="e">
        <f>VLOOKUP($G1761,Temp!$D:$F,AI$1,FALSE)</f>
        <v>#N/A</v>
      </c>
      <c r="AJ1761" s="22" t="e">
        <f>VLOOKUP($G1761,Temp!$D:$F,AJ$1,FALSE)</f>
        <v>#N/A</v>
      </c>
    </row>
    <row r="1762" spans="1:36" ht="16" x14ac:dyDescent="0.2">
      <c r="A1762" s="8" t="str">
        <f t="shared" si="27"/>
        <v>Carol Meyers Rapid7</v>
      </c>
      <c r="B1762" s="8" t="s">
        <v>2292</v>
      </c>
      <c r="C1762" s="8" t="s">
        <v>2293</v>
      </c>
      <c r="D1762" s="8" t="s">
        <v>42</v>
      </c>
      <c r="E1762" s="8" t="s">
        <v>2294</v>
      </c>
      <c r="F1762" s="8" t="s">
        <v>2295</v>
      </c>
      <c r="G1762" s="12" t="s">
        <v>2097</v>
      </c>
      <c r="H1762" s="22" t="str">
        <f>VLOOKUP($G1762,Temp!$A:$C,H$1,FALSE)</f>
        <v>rapid7.com</v>
      </c>
      <c r="I1762" s="22" t="e">
        <f>VLOOKUP($G1762,Temp!$A:$C,I$1,FALSE)</f>
        <v>#VALUE!</v>
      </c>
      <c r="J1762" s="22" t="e">
        <f>VLOOKUP($G1762,Temp!$A:$C,J$1,FALSE)</f>
        <v>#VALUE!</v>
      </c>
      <c r="K1762" s="22" t="e">
        <f>VLOOKUP($G1762,Temp!$A:$C,K$1,FALSE)</f>
        <v>#VALUE!</v>
      </c>
      <c r="L1762" s="22" t="e">
        <f>VLOOKUP($G1762,Temp!$A:$C,L$1,FALSE)</f>
        <v>#VALUE!</v>
      </c>
      <c r="M1762" s="22" t="e">
        <f>VLOOKUP($G1762,Temp!$A:$C,M$1,FALSE)</f>
        <v>#VALUE!</v>
      </c>
      <c r="N1762" s="22" t="e">
        <f>VLOOKUP($G1762,Temp!$A:$C,N$1,FALSE)</f>
        <v>#VALUE!</v>
      </c>
      <c r="O1762" s="22" t="e">
        <f>VLOOKUP($G1762,Temp!$A:$C,O$1,FALSE)</f>
        <v>#VALUE!</v>
      </c>
      <c r="P1762" s="22" t="e">
        <f>VLOOKUP($G1762,Temp!$A:$C,P$1,FALSE)</f>
        <v>#VALUE!</v>
      </c>
      <c r="Q1762" s="22" t="e">
        <f>VLOOKUP($G1762,Temp!$A:$C,Q$1,FALSE)</f>
        <v>#VALUE!</v>
      </c>
      <c r="R1762" s="22" t="e">
        <f>VLOOKUP($G1762,Temp!$A:$C,R$1,FALSE)</f>
        <v>#VALUE!</v>
      </c>
      <c r="S1762" s="22" t="e">
        <f>VLOOKUP($G1762,Temp!$A:$C,S$1,FALSE)</f>
        <v>#VALUE!</v>
      </c>
      <c r="T1762" s="22" t="e">
        <f>VLOOKUP($G1762,Temp!$A:$C,T$1,FALSE)</f>
        <v>#VALUE!</v>
      </c>
      <c r="U1762" s="22" t="e">
        <f>VLOOKUP($G1762,Temp!$A:$C,U$1,FALSE)</f>
        <v>#VALUE!</v>
      </c>
      <c r="V1762" s="22" t="e">
        <f>VLOOKUP($G1762,Temp!$A:$C,V$1,FALSE)</f>
        <v>#VALUE!</v>
      </c>
      <c r="W1762" s="22" t="e">
        <f>VLOOKUP($G1762,Temp!$A:$C,W$1,FALSE)</f>
        <v>#VALUE!</v>
      </c>
      <c r="X1762" s="22" t="e">
        <f>VLOOKUP($G1762,Temp!$A:$C,X$1,FALSE)</f>
        <v>#VALUE!</v>
      </c>
      <c r="Y1762" s="22">
        <f>VLOOKUP($G1762,Temp!$A:$C,Y$1,FALSE)</f>
        <v>303000</v>
      </c>
      <c r="Z1762" s="22">
        <f>VLOOKUP($G1762,Temp!$A:$C,Z$1,FALSE)</f>
        <v>17200</v>
      </c>
      <c r="AA1762" s="22" t="str">
        <f>VLOOKUP($A1762,Searches!$A:$H,AA$1,FALSE)</f>
        <v>Carol Meyers</v>
      </c>
      <c r="AB1762" s="22" t="str">
        <f>VLOOKUP($A1762,Searches!$A:$H,AB$1,FALSE)</f>
        <v>Rapid7</v>
      </c>
      <c r="AC1762" s="22" t="str">
        <f>VLOOKUP($A1762,Searches!$A:$H,AC$1,FALSE)</f>
        <v>Chief Marketing Officer</v>
      </c>
      <c r="AD1762" s="22" t="str">
        <f>VLOOKUP($A1762,Searches!$A:$H,AD$1,FALSE)</f>
        <v>2nd</v>
      </c>
      <c r="AE1762" s="22" t="str">
        <f>VLOOKUP($A1762,Searches!$A:$H,AE$1,FALSE)</f>
        <v/>
      </c>
      <c r="AF1762" s="22" t="str">
        <f>VLOOKUP($A1762,Searches!$A:$H,AF$1,FALSE)</f>
        <v>Greater Boston Area</v>
      </c>
      <c r="AG1762" s="22" t="str">
        <f>VLOOKUP($A1762,Searches!$A:$H,AG$1,FALSE)</f>
        <v>https://www.linkedin.com/sales/profile/133365,nWBd,NAME_SEARCH?moduleKey=peopleSearchResults&amp;pageKey=sales-search3-people-refinement&amp;contextId=60BC92C971D70515801E49D6842B0000&amp;requestId=fda986b0-a3c8-4a3b-8ceb-d33bf37c18cd&amp;action=CLICK&amp;target=urn%3Ali%3AsalesLead%3A(-1%2C133365)&amp;pageNumber=3&amp;targetEl=profilelink&amp;position=8&amp;trk=lss-serp-result-lead_photo</v>
      </c>
      <c r="AH1762" s="22" t="e">
        <f>VLOOKUP($G1762,Temp!$D:$F,AH$1,FALSE)</f>
        <v>#N/A</v>
      </c>
      <c r="AI1762" s="22" t="e">
        <f>VLOOKUP($G1762,Temp!$D:$F,AI$1,FALSE)</f>
        <v>#N/A</v>
      </c>
      <c r="AJ1762" s="22" t="e">
        <f>VLOOKUP($G1762,Temp!$D:$F,AJ$1,FALSE)</f>
        <v>#N/A</v>
      </c>
    </row>
    <row r="1763" spans="1:36" ht="16" x14ac:dyDescent="0.2">
      <c r="A1763" s="8" t="str">
        <f t="shared" si="27"/>
        <v>Raj Chauhan Spaceback</v>
      </c>
      <c r="B1763" s="8" t="s">
        <v>6939</v>
      </c>
      <c r="C1763" s="8" t="s">
        <v>10839</v>
      </c>
      <c r="D1763" s="8" t="s">
        <v>604</v>
      </c>
      <c r="E1763" s="8" t="s">
        <v>10840</v>
      </c>
      <c r="F1763" s="8" t="s">
        <v>10841</v>
      </c>
      <c r="G1763" s="12" t="s">
        <v>10842</v>
      </c>
      <c r="H1763" s="22" t="e">
        <f>VLOOKUP($G1763,Temp!$A:$C,H$1,FALSE)</f>
        <v>#N/A</v>
      </c>
      <c r="I1763" s="22" t="e">
        <f>VLOOKUP($G1763,Temp!$A:$C,I$1,FALSE)</f>
        <v>#N/A</v>
      </c>
      <c r="J1763" s="22" t="e">
        <f>VLOOKUP($G1763,Temp!$A:$C,J$1,FALSE)</f>
        <v>#N/A</v>
      </c>
      <c r="K1763" s="22" t="e">
        <f>VLOOKUP($G1763,Temp!$A:$C,K$1,FALSE)</f>
        <v>#N/A</v>
      </c>
      <c r="L1763" s="22" t="e">
        <f>VLOOKUP($G1763,Temp!$A:$C,L$1,FALSE)</f>
        <v>#N/A</v>
      </c>
      <c r="M1763" s="22" t="e">
        <f>VLOOKUP($G1763,Temp!$A:$C,M$1,FALSE)</f>
        <v>#N/A</v>
      </c>
      <c r="N1763" s="22" t="e">
        <f>VLOOKUP($G1763,Temp!$A:$C,N$1,FALSE)</f>
        <v>#N/A</v>
      </c>
      <c r="O1763" s="22" t="e">
        <f>VLOOKUP($G1763,Temp!$A:$C,O$1,FALSE)</f>
        <v>#N/A</v>
      </c>
      <c r="P1763" s="22" t="e">
        <f>VLOOKUP($G1763,Temp!$A:$C,P$1,FALSE)</f>
        <v>#N/A</v>
      </c>
      <c r="Q1763" s="22" t="e">
        <f>VLOOKUP($G1763,Temp!$A:$C,Q$1,FALSE)</f>
        <v>#N/A</v>
      </c>
      <c r="R1763" s="22" t="e">
        <f>VLOOKUP($G1763,Temp!$A:$C,R$1,FALSE)</f>
        <v>#N/A</v>
      </c>
      <c r="S1763" s="22" t="e">
        <f>VLOOKUP($G1763,Temp!$A:$C,S$1,FALSE)</f>
        <v>#N/A</v>
      </c>
      <c r="T1763" s="22" t="e">
        <f>VLOOKUP($G1763,Temp!$A:$C,T$1,FALSE)</f>
        <v>#N/A</v>
      </c>
      <c r="U1763" s="22" t="e">
        <f>VLOOKUP($G1763,Temp!$A:$C,U$1,FALSE)</f>
        <v>#N/A</v>
      </c>
      <c r="V1763" s="22" t="e">
        <f>VLOOKUP($G1763,Temp!$A:$C,V$1,FALSE)</f>
        <v>#N/A</v>
      </c>
      <c r="W1763" s="22" t="e">
        <f>VLOOKUP($G1763,Temp!$A:$C,W$1,FALSE)</f>
        <v>#N/A</v>
      </c>
      <c r="X1763" s="22" t="e">
        <f>VLOOKUP($G1763,Temp!$A:$C,X$1,FALSE)</f>
        <v>#N/A</v>
      </c>
      <c r="Y1763" s="22" t="e">
        <f>VLOOKUP($G1763,Temp!$A:$C,Y$1,FALSE)</f>
        <v>#N/A</v>
      </c>
      <c r="Z1763" s="22" t="e">
        <f>VLOOKUP($G1763,Temp!$A:$C,Z$1,FALSE)</f>
        <v>#N/A</v>
      </c>
      <c r="AA1763" s="22" t="e">
        <f>VLOOKUP($A1763,Searches!$A:$H,AA$1,FALSE)</f>
        <v>#N/A</v>
      </c>
      <c r="AB1763" s="22" t="e">
        <f>VLOOKUP($A1763,Searches!$A:$H,AB$1,FALSE)</f>
        <v>#N/A</v>
      </c>
      <c r="AC1763" s="22" t="e">
        <f>VLOOKUP($A1763,Searches!$A:$H,AC$1,FALSE)</f>
        <v>#N/A</v>
      </c>
      <c r="AD1763" s="22" t="e">
        <f>VLOOKUP($A1763,Searches!$A:$H,AD$1,FALSE)</f>
        <v>#N/A</v>
      </c>
      <c r="AE1763" s="22" t="e">
        <f>VLOOKUP($A1763,Searches!$A:$H,AE$1,FALSE)</f>
        <v>#N/A</v>
      </c>
      <c r="AF1763" s="22" t="e">
        <f>VLOOKUP($A1763,Searches!$A:$H,AF$1,FALSE)</f>
        <v>#N/A</v>
      </c>
      <c r="AG1763" s="22" t="e">
        <f>VLOOKUP($A1763,Searches!$A:$H,AG$1,FALSE)</f>
        <v>#N/A</v>
      </c>
      <c r="AH1763" s="22" t="e">
        <f>VLOOKUP($G1763,Temp!$D:$F,AH$1,FALSE)</f>
        <v>#N/A</v>
      </c>
      <c r="AI1763" s="22" t="e">
        <f>VLOOKUP($G1763,Temp!$D:$F,AI$1,FALSE)</f>
        <v>#N/A</v>
      </c>
      <c r="AJ1763" s="22" t="e">
        <f>VLOOKUP($G1763,Temp!$D:$F,AJ$1,FALSE)</f>
        <v>#N/A</v>
      </c>
    </row>
    <row r="1764" spans="1:36" ht="16" x14ac:dyDescent="0.2">
      <c r="A1764" s="8" t="str">
        <f t="shared" si="27"/>
        <v>William Lopez ABL Technology Group .</v>
      </c>
      <c r="B1764" s="8" t="s">
        <v>4745</v>
      </c>
      <c r="C1764" s="8" t="s">
        <v>1468</v>
      </c>
      <c r="D1764" s="8" t="s">
        <v>10847</v>
      </c>
      <c r="E1764" s="8" t="s">
        <v>634</v>
      </c>
      <c r="F1764" s="8" t="s">
        <v>10848</v>
      </c>
      <c r="G1764" s="8" t="s">
        <v>634</v>
      </c>
      <c r="H1764" s="22" t="e">
        <f>VLOOKUP($G1764,Temp!$A:$C,H$1,FALSE)</f>
        <v>#N/A</v>
      </c>
      <c r="I1764" s="22" t="e">
        <f>VLOOKUP($G1764,Temp!$A:$C,I$1,FALSE)</f>
        <v>#N/A</v>
      </c>
      <c r="J1764" s="22" t="e">
        <f>VLOOKUP($G1764,Temp!$A:$C,J$1,FALSE)</f>
        <v>#N/A</v>
      </c>
      <c r="K1764" s="22" t="e">
        <f>VLOOKUP($G1764,Temp!$A:$C,K$1,FALSE)</f>
        <v>#N/A</v>
      </c>
      <c r="L1764" s="22" t="e">
        <f>VLOOKUP($G1764,Temp!$A:$C,L$1,FALSE)</f>
        <v>#N/A</v>
      </c>
      <c r="M1764" s="22" t="e">
        <f>VLOOKUP($G1764,Temp!$A:$C,M$1,FALSE)</f>
        <v>#N/A</v>
      </c>
      <c r="N1764" s="22" t="e">
        <f>VLOOKUP($G1764,Temp!$A:$C,N$1,FALSE)</f>
        <v>#N/A</v>
      </c>
      <c r="O1764" s="22" t="e">
        <f>VLOOKUP($G1764,Temp!$A:$C,O$1,FALSE)</f>
        <v>#N/A</v>
      </c>
      <c r="P1764" s="22" t="e">
        <f>VLOOKUP($G1764,Temp!$A:$C,P$1,FALSE)</f>
        <v>#N/A</v>
      </c>
      <c r="Q1764" s="22" t="e">
        <f>VLOOKUP($G1764,Temp!$A:$C,Q$1,FALSE)</f>
        <v>#N/A</v>
      </c>
      <c r="R1764" s="22" t="e">
        <f>VLOOKUP($G1764,Temp!$A:$C,R$1,FALSE)</f>
        <v>#N/A</v>
      </c>
      <c r="S1764" s="22" t="e">
        <f>VLOOKUP($G1764,Temp!$A:$C,S$1,FALSE)</f>
        <v>#N/A</v>
      </c>
      <c r="T1764" s="22" t="e">
        <f>VLOOKUP($G1764,Temp!$A:$C,T$1,FALSE)</f>
        <v>#N/A</v>
      </c>
      <c r="U1764" s="22" t="e">
        <f>VLOOKUP($G1764,Temp!$A:$C,U$1,FALSE)</f>
        <v>#N/A</v>
      </c>
      <c r="V1764" s="22" t="e">
        <f>VLOOKUP($G1764,Temp!$A:$C,V$1,FALSE)</f>
        <v>#N/A</v>
      </c>
      <c r="W1764" s="22" t="e">
        <f>VLOOKUP($G1764,Temp!$A:$C,W$1,FALSE)</f>
        <v>#N/A</v>
      </c>
      <c r="X1764" s="22" t="e">
        <f>VLOOKUP($G1764,Temp!$A:$C,X$1,FALSE)</f>
        <v>#N/A</v>
      </c>
      <c r="Y1764" s="22" t="e">
        <f>VLOOKUP($G1764,Temp!$A:$C,Y$1,FALSE)</f>
        <v>#N/A</v>
      </c>
      <c r="Z1764" s="22" t="e">
        <f>VLOOKUP($G1764,Temp!$A:$C,Z$1,FALSE)</f>
        <v>#N/A</v>
      </c>
      <c r="AA1764" s="22" t="str">
        <f>VLOOKUP($A1764,Searches!$A:$H,AA$1,FALSE)</f>
        <v>William Lopez</v>
      </c>
      <c r="AB1764" s="22" t="str">
        <f>VLOOKUP($A1764,Searches!$A:$H,AB$1,FALSE)</f>
        <v>ABL Technology Group .</v>
      </c>
      <c r="AC1764" s="22" t="str">
        <f>VLOOKUP($A1764,Searches!$A:$H,AC$1,FALSE)</f>
        <v>CRO / Co-Founder</v>
      </c>
      <c r="AD1764" s="22" t="str">
        <f>VLOOKUP($A1764,Searches!$A:$H,AD$1,FALSE)</f>
        <v>2nd</v>
      </c>
      <c r="AE1764" s="22" t="str">
        <f>VLOOKUP($A1764,Searches!$A:$H,AE$1,FALSE)</f>
        <v/>
      </c>
      <c r="AF1764" s="22" t="str">
        <f>VLOOKUP($A1764,Searches!$A:$H,AF$1,FALSE)</f>
        <v>Miami/Fort Lauderdale Area</v>
      </c>
      <c r="AG1764" s="22" t="str">
        <f>VLOOKUP($A1764,Searches!$A:$H,AG$1,FALSE)</f>
        <v>https://www.linkedin.com/sales/profile/7483313,2cFB,NAME_SEARCH?moduleKey=peopleSearchResults&amp;pageKey=sales-search3-people-refinement&amp;contextId=60BC92C971D70515801E49D6842B0000&amp;requestId=0712e535-b641-4e83-b1cb-00fd01a7597c&amp;action=CLICK&amp;target=urn%3Ali%3AsalesLead%3A(-1%2C7483313)&amp;pageNumber=2&amp;targetEl=profilelink&amp;position=15&amp;trk=lss-serp-result-lead_photo</v>
      </c>
      <c r="AH1764" s="22" t="e">
        <f>VLOOKUP($G1764,Temp!$D:$F,AH$1,FALSE)</f>
        <v>#N/A</v>
      </c>
      <c r="AI1764" s="22" t="e">
        <f>VLOOKUP($G1764,Temp!$D:$F,AI$1,FALSE)</f>
        <v>#N/A</v>
      </c>
      <c r="AJ1764" s="22" t="e">
        <f>VLOOKUP($G1764,Temp!$D:$F,AJ$1,FALSE)</f>
        <v>#N/A</v>
      </c>
    </row>
    <row r="1765" spans="1:36" ht="16" x14ac:dyDescent="0.2">
      <c r="A1765" s="8" t="str">
        <f t="shared" si="27"/>
        <v>Mitzi Hunter Compuware</v>
      </c>
      <c r="B1765" s="8" t="s">
        <v>2384</v>
      </c>
      <c r="C1765" s="8" t="s">
        <v>2385</v>
      </c>
      <c r="D1765" s="8" t="s">
        <v>42</v>
      </c>
      <c r="E1765" s="8" t="s">
        <v>2386</v>
      </c>
      <c r="F1765" s="8" t="s">
        <v>2387</v>
      </c>
      <c r="G1765" s="12" t="s">
        <v>2167</v>
      </c>
      <c r="H1765" s="22" t="str">
        <f>VLOOKUP($G1765,Temp!$A:$C,H$1,FALSE)</f>
        <v>compuware.com</v>
      </c>
      <c r="I1765" s="22" t="e">
        <f>VLOOKUP($G1765,Temp!$A:$C,I$1,FALSE)</f>
        <v>#VALUE!</v>
      </c>
      <c r="J1765" s="22" t="e">
        <f>VLOOKUP($G1765,Temp!$A:$C,J$1,FALSE)</f>
        <v>#VALUE!</v>
      </c>
      <c r="K1765" s="22" t="e">
        <f>VLOOKUP($G1765,Temp!$A:$C,K$1,FALSE)</f>
        <v>#VALUE!</v>
      </c>
      <c r="L1765" s="22" t="e">
        <f>VLOOKUP($G1765,Temp!$A:$C,L$1,FALSE)</f>
        <v>#VALUE!</v>
      </c>
      <c r="M1765" s="22" t="e">
        <f>VLOOKUP($G1765,Temp!$A:$C,M$1,FALSE)</f>
        <v>#VALUE!</v>
      </c>
      <c r="N1765" s="22" t="e">
        <f>VLOOKUP($G1765,Temp!$A:$C,N$1,FALSE)</f>
        <v>#VALUE!</v>
      </c>
      <c r="O1765" s="22" t="e">
        <f>VLOOKUP($G1765,Temp!$A:$C,O$1,FALSE)</f>
        <v>#VALUE!</v>
      </c>
      <c r="P1765" s="22" t="e">
        <f>VLOOKUP($G1765,Temp!$A:$C,P$1,FALSE)</f>
        <v>#VALUE!</v>
      </c>
      <c r="Q1765" s="22" t="e">
        <f>VLOOKUP($G1765,Temp!$A:$C,Q$1,FALSE)</f>
        <v>#VALUE!</v>
      </c>
      <c r="R1765" s="22" t="e">
        <f>VLOOKUP($G1765,Temp!$A:$C,R$1,FALSE)</f>
        <v>#VALUE!</v>
      </c>
      <c r="S1765" s="22" t="e">
        <f>VLOOKUP($G1765,Temp!$A:$C,S$1,FALSE)</f>
        <v>#VALUE!</v>
      </c>
      <c r="T1765" s="22" t="e">
        <f>VLOOKUP($G1765,Temp!$A:$C,T$1,FALSE)</f>
        <v>#VALUE!</v>
      </c>
      <c r="U1765" s="22" t="e">
        <f>VLOOKUP($G1765,Temp!$A:$C,U$1,FALSE)</f>
        <v>#VALUE!</v>
      </c>
      <c r="V1765" s="22" t="e">
        <f>VLOOKUP($G1765,Temp!$A:$C,V$1,FALSE)</f>
        <v>#VALUE!</v>
      </c>
      <c r="W1765" s="22" t="e">
        <f>VLOOKUP($G1765,Temp!$A:$C,W$1,FALSE)</f>
        <v>#VALUE!</v>
      </c>
      <c r="X1765" s="22" t="e">
        <f>VLOOKUP($G1765,Temp!$A:$C,X$1,FALSE)</f>
        <v>#VALUE!</v>
      </c>
      <c r="Y1765" s="22">
        <f>VLOOKUP($G1765,Temp!$A:$C,Y$1,FALSE)</f>
        <v>4700</v>
      </c>
      <c r="Z1765" s="22">
        <f>VLOOKUP($G1765,Temp!$A:$C,Z$1,FALSE)</f>
        <v>6800</v>
      </c>
      <c r="AA1765" s="22" t="e">
        <f>VLOOKUP($A1765,Searches!$A:$H,AA$1,FALSE)</f>
        <v>#N/A</v>
      </c>
      <c r="AB1765" s="22" t="e">
        <f>VLOOKUP($A1765,Searches!$A:$H,AB$1,FALSE)</f>
        <v>#N/A</v>
      </c>
      <c r="AC1765" s="22" t="e">
        <f>VLOOKUP($A1765,Searches!$A:$H,AC$1,FALSE)</f>
        <v>#N/A</v>
      </c>
      <c r="AD1765" s="22" t="e">
        <f>VLOOKUP($A1765,Searches!$A:$H,AD$1,FALSE)</f>
        <v>#N/A</v>
      </c>
      <c r="AE1765" s="22" t="e">
        <f>VLOOKUP($A1765,Searches!$A:$H,AE$1,FALSE)</f>
        <v>#N/A</v>
      </c>
      <c r="AF1765" s="22" t="e">
        <f>VLOOKUP($A1765,Searches!$A:$H,AF$1,FALSE)</f>
        <v>#N/A</v>
      </c>
      <c r="AG1765" s="22" t="e">
        <f>VLOOKUP($A1765,Searches!$A:$H,AG$1,FALSE)</f>
        <v>#N/A</v>
      </c>
      <c r="AH1765" s="22" t="str">
        <f>VLOOKUP($G1765,Temp!$D:$F,AH$1,FALSE)</f>
        <v>compuware.com</v>
      </c>
      <c r="AI1765" s="22" t="str">
        <f>VLOOKUP($G1765,Temp!$D:$F,AI$1,FALSE)</f>
        <v>Marketo</v>
      </c>
      <c r="AJ1765" s="22" t="str">
        <f>VLOOKUP($G1765,Temp!$D:$F,AJ$1,FALSE)</f>
        <v>WordPress</v>
      </c>
    </row>
    <row r="1766" spans="1:36" ht="16" x14ac:dyDescent="0.2">
      <c r="A1766" s="8" t="str">
        <f t="shared" si="27"/>
        <v>JOHN RYAN Crossfuze</v>
      </c>
      <c r="B1766" s="8" t="s">
        <v>1187</v>
      </c>
      <c r="C1766" s="8" t="s">
        <v>1188</v>
      </c>
      <c r="D1766" s="8" t="s">
        <v>42</v>
      </c>
      <c r="E1766" s="8" t="s">
        <v>1190</v>
      </c>
      <c r="F1766" s="8" t="s">
        <v>1191</v>
      </c>
      <c r="G1766" s="12" t="s">
        <v>1145</v>
      </c>
      <c r="H1766" s="22" t="str">
        <f>VLOOKUP($G1766,Temp!$A:$C,H$1,FALSE)</f>
        <v>crossfuze.com</v>
      </c>
      <c r="I1766" s="22" t="e">
        <f>VLOOKUP($G1766,Temp!$A:$C,I$1,FALSE)</f>
        <v>#VALUE!</v>
      </c>
      <c r="J1766" s="22" t="e">
        <f>VLOOKUP($G1766,Temp!$A:$C,J$1,FALSE)</f>
        <v>#VALUE!</v>
      </c>
      <c r="K1766" s="22" t="e">
        <f>VLOOKUP($G1766,Temp!$A:$C,K$1,FALSE)</f>
        <v>#VALUE!</v>
      </c>
      <c r="L1766" s="22" t="e">
        <f>VLOOKUP($G1766,Temp!$A:$C,L$1,FALSE)</f>
        <v>#VALUE!</v>
      </c>
      <c r="M1766" s="22" t="e">
        <f>VLOOKUP($G1766,Temp!$A:$C,M$1,FALSE)</f>
        <v>#VALUE!</v>
      </c>
      <c r="N1766" s="22" t="e">
        <f>VLOOKUP($G1766,Temp!$A:$C,N$1,FALSE)</f>
        <v>#VALUE!</v>
      </c>
      <c r="O1766" s="22" t="e">
        <f>VLOOKUP($G1766,Temp!$A:$C,O$1,FALSE)</f>
        <v>#VALUE!</v>
      </c>
      <c r="P1766" s="22" t="e">
        <f>VLOOKUP($G1766,Temp!$A:$C,P$1,FALSE)</f>
        <v>#VALUE!</v>
      </c>
      <c r="Q1766" s="22" t="e">
        <f>VLOOKUP($G1766,Temp!$A:$C,Q$1,FALSE)</f>
        <v>#VALUE!</v>
      </c>
      <c r="R1766" s="22" t="e">
        <f>VLOOKUP($G1766,Temp!$A:$C,R$1,FALSE)</f>
        <v>#VALUE!</v>
      </c>
      <c r="S1766" s="22" t="e">
        <f>VLOOKUP($G1766,Temp!$A:$C,S$1,FALSE)</f>
        <v>#VALUE!</v>
      </c>
      <c r="T1766" s="22" t="e">
        <f>VLOOKUP($G1766,Temp!$A:$C,T$1,FALSE)</f>
        <v>#VALUE!</v>
      </c>
      <c r="U1766" s="22" t="e">
        <f>VLOOKUP($G1766,Temp!$A:$C,U$1,FALSE)</f>
        <v>#VALUE!</v>
      </c>
      <c r="V1766" s="22" t="e">
        <f>VLOOKUP($G1766,Temp!$A:$C,V$1,FALSE)</f>
        <v>#VALUE!</v>
      </c>
      <c r="W1766" s="22" t="e">
        <f>VLOOKUP($G1766,Temp!$A:$C,W$1,FALSE)</f>
        <v>#VALUE!</v>
      </c>
      <c r="X1766" s="22" t="e">
        <f>VLOOKUP($G1766,Temp!$A:$C,X$1,FALSE)</f>
        <v>#VALUE!</v>
      </c>
      <c r="Y1766" s="22">
        <f>VLOOKUP($G1766,Temp!$A:$C,Y$1,FALSE)</f>
        <v>533</v>
      </c>
      <c r="Z1766" s="22">
        <f>VLOOKUP($G1766,Temp!$A:$C,Z$1,FALSE)</f>
        <v>0</v>
      </c>
      <c r="AA1766" s="22" t="e">
        <f>VLOOKUP($A1766,Searches!$A:$H,AA$1,FALSE)</f>
        <v>#N/A</v>
      </c>
      <c r="AB1766" s="22" t="e">
        <f>VLOOKUP($A1766,Searches!$A:$H,AB$1,FALSE)</f>
        <v>#N/A</v>
      </c>
      <c r="AC1766" s="22" t="e">
        <f>VLOOKUP($A1766,Searches!$A:$H,AC$1,FALSE)</f>
        <v>#N/A</v>
      </c>
      <c r="AD1766" s="22" t="e">
        <f>VLOOKUP($A1766,Searches!$A:$H,AD$1,FALSE)</f>
        <v>#N/A</v>
      </c>
      <c r="AE1766" s="22" t="e">
        <f>VLOOKUP($A1766,Searches!$A:$H,AE$1,FALSE)</f>
        <v>#N/A</v>
      </c>
      <c r="AF1766" s="22" t="e">
        <f>VLOOKUP($A1766,Searches!$A:$H,AF$1,FALSE)</f>
        <v>#N/A</v>
      </c>
      <c r="AG1766" s="22" t="e">
        <f>VLOOKUP($A1766,Searches!$A:$H,AG$1,FALSE)</f>
        <v>#N/A</v>
      </c>
      <c r="AH1766" s="22" t="str">
        <f>VLOOKUP($G1766,Temp!$D:$F,AH$1,FALSE)</f>
        <v>crossfuze.com</v>
      </c>
      <c r="AI1766" s="22" t="str">
        <f>VLOOKUP($G1766,Temp!$D:$F,AI$1,FALSE)</f>
        <v>Pardot</v>
      </c>
      <c r="AJ1766" s="22" t="str">
        <f>VLOOKUP($G1766,Temp!$D:$F,AJ$1,FALSE)</f>
        <v>WordPress</v>
      </c>
    </row>
    <row r="1767" spans="1:36" ht="16" x14ac:dyDescent="0.2">
      <c r="A1767" s="8" t="str">
        <f t="shared" si="27"/>
        <v>Armando Roggio D&amp;B Supply</v>
      </c>
      <c r="B1767" s="8" t="s">
        <v>10850</v>
      </c>
      <c r="C1767" s="8" t="s">
        <v>10851</v>
      </c>
      <c r="D1767" s="8" t="s">
        <v>10852</v>
      </c>
      <c r="E1767" s="8" t="s">
        <v>10853</v>
      </c>
      <c r="F1767" s="8" t="s">
        <v>10854</v>
      </c>
      <c r="G1767" s="12" t="s">
        <v>10689</v>
      </c>
      <c r="H1767" s="22" t="str">
        <f>VLOOKUP($G1767,Temp!$A:$C,H$1,FALSE)</f>
        <v>mydbsupply.com</v>
      </c>
      <c r="I1767" s="22" t="e">
        <f>VLOOKUP($G1767,Temp!$A:$C,I$1,FALSE)</f>
        <v>#VALUE!</v>
      </c>
      <c r="J1767" s="22" t="e">
        <f>VLOOKUP($G1767,Temp!$A:$C,J$1,FALSE)</f>
        <v>#VALUE!</v>
      </c>
      <c r="K1767" s="22" t="e">
        <f>VLOOKUP($G1767,Temp!$A:$C,K$1,FALSE)</f>
        <v>#VALUE!</v>
      </c>
      <c r="L1767" s="22" t="e">
        <f>VLOOKUP($G1767,Temp!$A:$C,L$1,FALSE)</f>
        <v>#VALUE!</v>
      </c>
      <c r="M1767" s="22" t="e">
        <f>VLOOKUP($G1767,Temp!$A:$C,M$1,FALSE)</f>
        <v>#VALUE!</v>
      </c>
      <c r="N1767" s="22" t="e">
        <f>VLOOKUP($G1767,Temp!$A:$C,N$1,FALSE)</f>
        <v>#VALUE!</v>
      </c>
      <c r="O1767" s="22" t="e">
        <f>VLOOKUP($G1767,Temp!$A:$C,O$1,FALSE)</f>
        <v>#VALUE!</v>
      </c>
      <c r="P1767" s="22" t="e">
        <f>VLOOKUP($G1767,Temp!$A:$C,P$1,FALSE)</f>
        <v>#VALUE!</v>
      </c>
      <c r="Q1767" s="22" t="e">
        <f>VLOOKUP($G1767,Temp!$A:$C,Q$1,FALSE)</f>
        <v>#VALUE!</v>
      </c>
      <c r="R1767" s="22" t="e">
        <f>VLOOKUP($G1767,Temp!$A:$C,R$1,FALSE)</f>
        <v>#VALUE!</v>
      </c>
      <c r="S1767" s="22" t="e">
        <f>VLOOKUP($G1767,Temp!$A:$C,S$1,FALSE)</f>
        <v>#VALUE!</v>
      </c>
      <c r="T1767" s="22" t="e">
        <f>VLOOKUP($G1767,Temp!$A:$C,T$1,FALSE)</f>
        <v>#VALUE!</v>
      </c>
      <c r="U1767" s="22" t="e">
        <f>VLOOKUP($G1767,Temp!$A:$C,U$1,FALSE)</f>
        <v>#VALUE!</v>
      </c>
      <c r="V1767" s="22" t="e">
        <f>VLOOKUP($G1767,Temp!$A:$C,V$1,FALSE)</f>
        <v>#VALUE!</v>
      </c>
      <c r="W1767" s="22" t="e">
        <f>VLOOKUP($G1767,Temp!$A:$C,W$1,FALSE)</f>
        <v>#VALUE!</v>
      </c>
      <c r="X1767" s="22" t="e">
        <f>VLOOKUP($G1767,Temp!$A:$C,X$1,FALSE)</f>
        <v>#VALUE!</v>
      </c>
      <c r="Y1767" s="22">
        <f>VLOOKUP($G1767,Temp!$A:$C,Y$1,FALSE)</f>
        <v>109000</v>
      </c>
      <c r="Z1767" s="22">
        <f>VLOOKUP($G1767,Temp!$A:$C,Z$1,FALSE)</f>
        <v>0</v>
      </c>
      <c r="AA1767" s="22" t="str">
        <f>VLOOKUP($A1767,Searches!$A:$H,AA$1,FALSE)</f>
        <v>Armando Roggio</v>
      </c>
      <c r="AB1767" s="22" t="str">
        <f>VLOOKUP($A1767,Searches!$A:$H,AB$1,FALSE)</f>
        <v>D&amp;B Supply</v>
      </c>
      <c r="AC1767" s="22" t="str">
        <f>VLOOKUP($A1767,Searches!$A:$H,AC$1,FALSE)</f>
        <v>Director of Marketing and Ecommerce</v>
      </c>
      <c r="AD1767" s="22" t="str">
        <f>VLOOKUP($A1767,Searches!$A:$H,AD$1,FALSE)</f>
        <v>2nd</v>
      </c>
      <c r="AE1767" s="22" t="str">
        <f>VLOOKUP($A1767,Searches!$A:$H,AE$1,FALSE)</f>
        <v>Open link</v>
      </c>
      <c r="AF1767" s="22" t="str">
        <f>VLOOKUP($A1767,Searches!$A:$H,AF$1,FALSE)</f>
        <v>Boise, Idaho Area</v>
      </c>
      <c r="AG1767" s="22" t="str">
        <f>VLOOKUP($A1767,Searches!$A:$H,AG$1,FALSE)</f>
        <v>https://www.linkedin.com/sales/profile/11853680,94ta,NAME_SEARCH?moduleKey=peopleSearchResults&amp;pageKey=sales-search3-people-refinement&amp;contextId=60BC92C971D70515801E49D6842B0000&amp;requestId=fda986b0-a3c8-4a3b-8ceb-d33bf37c18cd&amp;action=CLICK&amp;target=urn%3Ali%3AsalesLead%3A(-1%2C11853680)&amp;pageNumber=3&amp;targetEl=profilelink&amp;position=19&amp;trk=lss-serp-result-lead_photo</v>
      </c>
      <c r="AH1767" s="22" t="e">
        <f>VLOOKUP($G1767,Temp!$D:$F,AH$1,FALSE)</f>
        <v>#N/A</v>
      </c>
      <c r="AI1767" s="22" t="e">
        <f>VLOOKUP($G1767,Temp!$D:$F,AI$1,FALSE)</f>
        <v>#N/A</v>
      </c>
      <c r="AJ1767" s="22" t="e">
        <f>VLOOKUP($G1767,Temp!$D:$F,AJ$1,FALSE)</f>
        <v>#N/A</v>
      </c>
    </row>
    <row r="1768" spans="1:36" ht="16" x14ac:dyDescent="0.2">
      <c r="A1768" s="8" t="str">
        <f t="shared" si="27"/>
        <v>Catherine Radchenko Rodan + Fields</v>
      </c>
      <c r="B1768" s="8" t="s">
        <v>6163</v>
      </c>
      <c r="C1768" s="8" t="s">
        <v>10858</v>
      </c>
      <c r="D1768" s="8" t="s">
        <v>10859</v>
      </c>
      <c r="E1768" s="8" t="s">
        <v>10860</v>
      </c>
      <c r="F1768" s="8" t="s">
        <v>10861</v>
      </c>
      <c r="G1768" s="12" t="s">
        <v>10690</v>
      </c>
      <c r="H1768" s="22" t="str">
        <f>VLOOKUP($G1768,Temp!$A:$C,H$1,FALSE)</f>
        <v>rodanandfields.com</v>
      </c>
      <c r="I1768" s="22" t="e">
        <f>VLOOKUP($G1768,Temp!$A:$C,I$1,FALSE)</f>
        <v>#VALUE!</v>
      </c>
      <c r="J1768" s="22" t="e">
        <f>VLOOKUP($G1768,Temp!$A:$C,J$1,FALSE)</f>
        <v>#VALUE!</v>
      </c>
      <c r="K1768" s="22" t="e">
        <f>VLOOKUP($G1768,Temp!$A:$C,K$1,FALSE)</f>
        <v>#VALUE!</v>
      </c>
      <c r="L1768" s="22" t="e">
        <f>VLOOKUP($G1768,Temp!$A:$C,L$1,FALSE)</f>
        <v>#VALUE!</v>
      </c>
      <c r="M1768" s="22" t="e">
        <f>VLOOKUP($G1768,Temp!$A:$C,M$1,FALSE)</f>
        <v>#VALUE!</v>
      </c>
      <c r="N1768" s="22" t="e">
        <f>VLOOKUP($G1768,Temp!$A:$C,N$1,FALSE)</f>
        <v>#VALUE!</v>
      </c>
      <c r="O1768" s="22" t="e">
        <f>VLOOKUP($G1768,Temp!$A:$C,O$1,FALSE)</f>
        <v>#VALUE!</v>
      </c>
      <c r="P1768" s="22" t="e">
        <f>VLOOKUP($G1768,Temp!$A:$C,P$1,FALSE)</f>
        <v>#VALUE!</v>
      </c>
      <c r="Q1768" s="22" t="e">
        <f>VLOOKUP($G1768,Temp!$A:$C,Q$1,FALSE)</f>
        <v>#VALUE!</v>
      </c>
      <c r="R1768" s="22" t="e">
        <f>VLOOKUP($G1768,Temp!$A:$C,R$1,FALSE)</f>
        <v>#VALUE!</v>
      </c>
      <c r="S1768" s="22" t="e">
        <f>VLOOKUP($G1768,Temp!$A:$C,S$1,FALSE)</f>
        <v>#VALUE!</v>
      </c>
      <c r="T1768" s="22" t="e">
        <f>VLOOKUP($G1768,Temp!$A:$C,T$1,FALSE)</f>
        <v>#VALUE!</v>
      </c>
      <c r="U1768" s="22" t="e">
        <f>VLOOKUP($G1768,Temp!$A:$C,U$1,FALSE)</f>
        <v>#VALUE!</v>
      </c>
      <c r="V1768" s="22" t="e">
        <f>VLOOKUP($G1768,Temp!$A:$C,V$1,FALSE)</f>
        <v>#VALUE!</v>
      </c>
      <c r="W1768" s="22" t="e">
        <f>VLOOKUP($G1768,Temp!$A:$C,W$1,FALSE)</f>
        <v>#VALUE!</v>
      </c>
      <c r="X1768" s="22" t="e">
        <f>VLOOKUP($G1768,Temp!$A:$C,X$1,FALSE)</f>
        <v>#VALUE!</v>
      </c>
      <c r="Y1768" s="22">
        <f>VLOOKUP($G1768,Temp!$A:$C,Y$1,FALSE)</f>
        <v>317000</v>
      </c>
      <c r="Z1768" s="22">
        <f>VLOOKUP($G1768,Temp!$A:$C,Z$1,FALSE)</f>
        <v>18800</v>
      </c>
      <c r="AA1768" s="22" t="e">
        <f>VLOOKUP($A1768,Searches!$A:$H,AA$1,FALSE)</f>
        <v>#N/A</v>
      </c>
      <c r="AB1768" s="22" t="e">
        <f>VLOOKUP($A1768,Searches!$A:$H,AB$1,FALSE)</f>
        <v>#N/A</v>
      </c>
      <c r="AC1768" s="22" t="e">
        <f>VLOOKUP($A1768,Searches!$A:$H,AC$1,FALSE)</f>
        <v>#N/A</v>
      </c>
      <c r="AD1768" s="22" t="e">
        <f>VLOOKUP($A1768,Searches!$A:$H,AD$1,FALSE)</f>
        <v>#N/A</v>
      </c>
      <c r="AE1768" s="22" t="e">
        <f>VLOOKUP($A1768,Searches!$A:$H,AE$1,FALSE)</f>
        <v>#N/A</v>
      </c>
      <c r="AF1768" s="22" t="e">
        <f>VLOOKUP($A1768,Searches!$A:$H,AF$1,FALSE)</f>
        <v>#N/A</v>
      </c>
      <c r="AG1768" s="22" t="e">
        <f>VLOOKUP($A1768,Searches!$A:$H,AG$1,FALSE)</f>
        <v>#N/A</v>
      </c>
      <c r="AH1768" s="22" t="e">
        <f>VLOOKUP($G1768,Temp!$D:$F,AH$1,FALSE)</f>
        <v>#N/A</v>
      </c>
      <c r="AI1768" s="22" t="e">
        <f>VLOOKUP($G1768,Temp!$D:$F,AI$1,FALSE)</f>
        <v>#N/A</v>
      </c>
      <c r="AJ1768" s="22" t="e">
        <f>VLOOKUP($G1768,Temp!$D:$F,AJ$1,FALSE)</f>
        <v>#N/A</v>
      </c>
    </row>
    <row r="1769" spans="1:36" ht="16" x14ac:dyDescent="0.2">
      <c r="A1769" s="8" t="str">
        <f t="shared" si="27"/>
        <v>Mark Sutton FrontStream</v>
      </c>
      <c r="B1769" s="8" t="s">
        <v>476</v>
      </c>
      <c r="C1769" s="8" t="s">
        <v>6886</v>
      </c>
      <c r="D1769" s="8" t="s">
        <v>304</v>
      </c>
      <c r="E1769" s="8" t="s">
        <v>6887</v>
      </c>
      <c r="F1769" s="8" t="s">
        <v>6888</v>
      </c>
      <c r="G1769" s="12" t="s">
        <v>6889</v>
      </c>
      <c r="H1769" s="22" t="str">
        <f>VLOOKUP($G1769,Temp!$A:$C,H$1,FALSE)</f>
        <v>frontstream.com</v>
      </c>
      <c r="I1769" s="22" t="e">
        <f>VLOOKUP($G1769,Temp!$A:$C,I$1,FALSE)</f>
        <v>#VALUE!</v>
      </c>
      <c r="J1769" s="22" t="e">
        <f>VLOOKUP($G1769,Temp!$A:$C,J$1,FALSE)</f>
        <v>#VALUE!</v>
      </c>
      <c r="K1769" s="22" t="e">
        <f>VLOOKUP($G1769,Temp!$A:$C,K$1,FALSE)</f>
        <v>#VALUE!</v>
      </c>
      <c r="L1769" s="22" t="e">
        <f>VLOOKUP($G1769,Temp!$A:$C,L$1,FALSE)</f>
        <v>#VALUE!</v>
      </c>
      <c r="M1769" s="22" t="e">
        <f>VLOOKUP($G1769,Temp!$A:$C,M$1,FALSE)</f>
        <v>#VALUE!</v>
      </c>
      <c r="N1769" s="22" t="e">
        <f>VLOOKUP($G1769,Temp!$A:$C,N$1,FALSE)</f>
        <v>#VALUE!</v>
      </c>
      <c r="O1769" s="22" t="e">
        <f>VLOOKUP($G1769,Temp!$A:$C,O$1,FALSE)</f>
        <v>#VALUE!</v>
      </c>
      <c r="P1769" s="22" t="e">
        <f>VLOOKUP($G1769,Temp!$A:$C,P$1,FALSE)</f>
        <v>#VALUE!</v>
      </c>
      <c r="Q1769" s="22" t="e">
        <f>VLOOKUP($G1769,Temp!$A:$C,Q$1,FALSE)</f>
        <v>#VALUE!</v>
      </c>
      <c r="R1769" s="22" t="e">
        <f>VLOOKUP($G1769,Temp!$A:$C,R$1,FALSE)</f>
        <v>#VALUE!</v>
      </c>
      <c r="S1769" s="22" t="e">
        <f>VLOOKUP($G1769,Temp!$A:$C,S$1,FALSE)</f>
        <v>#VALUE!</v>
      </c>
      <c r="T1769" s="22" t="e">
        <f>VLOOKUP($G1769,Temp!$A:$C,T$1,FALSE)</f>
        <v>#VALUE!</v>
      </c>
      <c r="U1769" s="22" t="e">
        <f>VLOOKUP($G1769,Temp!$A:$C,U$1,FALSE)</f>
        <v>#VALUE!</v>
      </c>
      <c r="V1769" s="22" t="e">
        <f>VLOOKUP($G1769,Temp!$A:$C,V$1,FALSE)</f>
        <v>#VALUE!</v>
      </c>
      <c r="W1769" s="22" t="e">
        <f>VLOOKUP($G1769,Temp!$A:$C,W$1,FALSE)</f>
        <v>#VALUE!</v>
      </c>
      <c r="X1769" s="22" t="e">
        <f>VLOOKUP($G1769,Temp!$A:$C,X$1,FALSE)</f>
        <v>#VALUE!</v>
      </c>
      <c r="Y1769" s="22">
        <f>VLOOKUP($G1769,Temp!$A:$C,Y$1,FALSE)</f>
        <v>57000</v>
      </c>
      <c r="Z1769" s="22">
        <f>VLOOKUP($G1769,Temp!$A:$C,Z$1,FALSE)</f>
        <v>2400</v>
      </c>
      <c r="AA1769" s="22" t="e">
        <f>VLOOKUP($A1769,Searches!$A:$H,AA$1,FALSE)</f>
        <v>#N/A</v>
      </c>
      <c r="AB1769" s="22" t="e">
        <f>VLOOKUP($A1769,Searches!$A:$H,AB$1,FALSE)</f>
        <v>#N/A</v>
      </c>
      <c r="AC1769" s="22" t="e">
        <f>VLOOKUP($A1769,Searches!$A:$H,AC$1,FALSE)</f>
        <v>#N/A</v>
      </c>
      <c r="AD1769" s="22" t="e">
        <f>VLOOKUP($A1769,Searches!$A:$H,AD$1,FALSE)</f>
        <v>#N/A</v>
      </c>
      <c r="AE1769" s="22" t="e">
        <f>VLOOKUP($A1769,Searches!$A:$H,AE$1,FALSE)</f>
        <v>#N/A</v>
      </c>
      <c r="AF1769" s="22" t="e">
        <f>VLOOKUP($A1769,Searches!$A:$H,AF$1,FALSE)</f>
        <v>#N/A</v>
      </c>
      <c r="AG1769" s="22" t="e">
        <f>VLOOKUP($A1769,Searches!$A:$H,AG$1,FALSE)</f>
        <v>#N/A</v>
      </c>
      <c r="AH1769" s="22" t="str">
        <f>VLOOKUP($G1769,Temp!$D:$F,AH$1,FALSE)</f>
        <v>frontstream.com</v>
      </c>
      <c r="AI1769" s="22" t="str">
        <f>VLOOKUP($G1769,Temp!$D:$F,AI$1,FALSE)</f>
        <v>Pardot</v>
      </c>
      <c r="AJ1769" s="22" t="str">
        <f>VLOOKUP($G1769,Temp!$D:$F,AJ$1,FALSE)</f>
        <v>WordPress</v>
      </c>
    </row>
    <row r="1770" spans="1:36" ht="16" x14ac:dyDescent="0.2">
      <c r="A1770" s="8" t="str">
        <f t="shared" si="27"/>
        <v>Alex Harris Perficient Digital</v>
      </c>
      <c r="B1770" s="8" t="s">
        <v>1929</v>
      </c>
      <c r="C1770" s="8" t="s">
        <v>2894</v>
      </c>
      <c r="D1770" s="8" t="s">
        <v>10868</v>
      </c>
      <c r="E1770" s="8" t="s">
        <v>634</v>
      </c>
      <c r="F1770" s="8" t="s">
        <v>10869</v>
      </c>
      <c r="G1770" s="12" t="s">
        <v>10691</v>
      </c>
      <c r="H1770" s="22" t="str">
        <f>VLOOKUP($G1770,Temp!$A:$C,H$1,FALSE)</f>
        <v>perficientdigital.com</v>
      </c>
      <c r="I1770" s="22" t="e">
        <f>VLOOKUP($G1770,Temp!$A:$C,I$1,FALSE)</f>
        <v>#VALUE!</v>
      </c>
      <c r="J1770" s="22" t="e">
        <f>VLOOKUP($G1770,Temp!$A:$C,J$1,FALSE)</f>
        <v>#VALUE!</v>
      </c>
      <c r="K1770" s="22" t="e">
        <f>VLOOKUP($G1770,Temp!$A:$C,K$1,FALSE)</f>
        <v>#VALUE!</v>
      </c>
      <c r="L1770" s="22" t="e">
        <f>VLOOKUP($G1770,Temp!$A:$C,L$1,FALSE)</f>
        <v>#VALUE!</v>
      </c>
      <c r="M1770" s="22" t="e">
        <f>VLOOKUP($G1770,Temp!$A:$C,M$1,FALSE)</f>
        <v>#VALUE!</v>
      </c>
      <c r="N1770" s="22" t="e">
        <f>VLOOKUP($G1770,Temp!$A:$C,N$1,FALSE)</f>
        <v>#VALUE!</v>
      </c>
      <c r="O1770" s="22" t="e">
        <f>VLOOKUP($G1770,Temp!$A:$C,O$1,FALSE)</f>
        <v>#VALUE!</v>
      </c>
      <c r="P1770" s="22" t="e">
        <f>VLOOKUP($G1770,Temp!$A:$C,P$1,FALSE)</f>
        <v>#VALUE!</v>
      </c>
      <c r="Q1770" s="22" t="e">
        <f>VLOOKUP($G1770,Temp!$A:$C,Q$1,FALSE)</f>
        <v>#VALUE!</v>
      </c>
      <c r="R1770" s="22" t="e">
        <f>VLOOKUP($G1770,Temp!$A:$C,R$1,FALSE)</f>
        <v>#VALUE!</v>
      </c>
      <c r="S1770" s="22" t="e">
        <f>VLOOKUP($G1770,Temp!$A:$C,S$1,FALSE)</f>
        <v>#VALUE!</v>
      </c>
      <c r="T1770" s="22" t="e">
        <f>VLOOKUP($G1770,Temp!$A:$C,T$1,FALSE)</f>
        <v>#VALUE!</v>
      </c>
      <c r="U1770" s="22" t="e">
        <f>VLOOKUP($G1770,Temp!$A:$C,U$1,FALSE)</f>
        <v>#VALUE!</v>
      </c>
      <c r="V1770" s="22" t="e">
        <f>VLOOKUP($G1770,Temp!$A:$C,V$1,FALSE)</f>
        <v>#VALUE!</v>
      </c>
      <c r="W1770" s="22" t="e">
        <f>VLOOKUP($G1770,Temp!$A:$C,W$1,FALSE)</f>
        <v>#VALUE!</v>
      </c>
      <c r="X1770" s="22" t="e">
        <f>VLOOKUP($G1770,Temp!$A:$C,X$1,FALSE)</f>
        <v>#VALUE!</v>
      </c>
      <c r="Y1770" s="22">
        <f>VLOOKUP($G1770,Temp!$A:$C,Y$1,FALSE)</f>
        <v>770</v>
      </c>
      <c r="Z1770" s="22">
        <f>VLOOKUP($G1770,Temp!$A:$C,Z$1,FALSE)</f>
        <v>0</v>
      </c>
      <c r="AA1770" s="22" t="str">
        <f>VLOOKUP($A1770,Searches!$A:$H,AA$1,FALSE)</f>
        <v>Alex Harris</v>
      </c>
      <c r="AB1770" s="22" t="str">
        <f>VLOOKUP($A1770,Searches!$A:$H,AB$1,FALSE)</f>
        <v>Perficient Digital</v>
      </c>
      <c r="AC1770" s="22" t="str">
        <f>VLOOKUP($A1770,Searches!$A:$H,AC$1,FALSE)</f>
        <v>Conversion Rate Optimization (CRO) Director</v>
      </c>
      <c r="AD1770" s="22" t="str">
        <f>VLOOKUP($A1770,Searches!$A:$H,AD$1,FALSE)</f>
        <v>2nd</v>
      </c>
      <c r="AE1770" s="22" t="str">
        <f>VLOOKUP($A1770,Searches!$A:$H,AE$1,FALSE)</f>
        <v/>
      </c>
      <c r="AF1770" s="22" t="str">
        <f>VLOOKUP($A1770,Searches!$A:$H,AF$1,FALSE)</f>
        <v>Miami/Fort Lauderdale Area</v>
      </c>
      <c r="AG1770" s="22" t="str">
        <f>VLOOKUP($A1770,Searches!$A:$H,AG$1,FALSE)</f>
        <v>https://www.linkedin.com/sales/profile/678784,FSOm,NAME_SEARCH?moduleKey=peopleSearchResults&amp;pageKey=sales-search3-people-refinement&amp;contextId=60BC92C971D70515801E49D6842B0000&amp;requestId=fda986b0-a3c8-4a3b-8ceb-d33bf37c18cd&amp;action=CLICK&amp;target=urn%3Ali%3AsalesLead%3A(-1%2C678784)&amp;pageNumber=3&amp;targetEl=profilelink&amp;position=21&amp;trk=lss-serp-result-lead_photo</v>
      </c>
      <c r="AH1770" s="22" t="e">
        <f>VLOOKUP($G1770,Temp!$D:$F,AH$1,FALSE)</f>
        <v>#N/A</v>
      </c>
      <c r="AI1770" s="22" t="e">
        <f>VLOOKUP($G1770,Temp!$D:$F,AI$1,FALSE)</f>
        <v>#N/A</v>
      </c>
      <c r="AJ1770" s="22" t="e">
        <f>VLOOKUP($G1770,Temp!$D:$F,AJ$1,FALSE)</f>
        <v>#N/A</v>
      </c>
    </row>
    <row r="1771" spans="1:36" ht="16" x14ac:dyDescent="0.2">
      <c r="A1771" s="8" t="str">
        <f t="shared" si="27"/>
        <v>Malika (InfoSec) ZOIM Investment Group, LLC</v>
      </c>
      <c r="B1771" s="8" t="s">
        <v>2839</v>
      </c>
      <c r="C1771" s="8" t="s">
        <v>2840</v>
      </c>
      <c r="D1771" s="8" t="s">
        <v>2841</v>
      </c>
      <c r="E1771" s="8" t="s">
        <v>634</v>
      </c>
      <c r="F1771" s="8" t="s">
        <v>2842</v>
      </c>
      <c r="G1771" s="8" t="s">
        <v>634</v>
      </c>
      <c r="H1771" s="22" t="e">
        <f>VLOOKUP($G1771,Temp!$A:$C,H$1,FALSE)</f>
        <v>#N/A</v>
      </c>
      <c r="I1771" s="22" t="e">
        <f>VLOOKUP($G1771,Temp!$A:$C,I$1,FALSE)</f>
        <v>#N/A</v>
      </c>
      <c r="J1771" s="22" t="e">
        <f>VLOOKUP($G1771,Temp!$A:$C,J$1,FALSE)</f>
        <v>#N/A</v>
      </c>
      <c r="K1771" s="22" t="e">
        <f>VLOOKUP($G1771,Temp!$A:$C,K$1,FALSE)</f>
        <v>#N/A</v>
      </c>
      <c r="L1771" s="22" t="e">
        <f>VLOOKUP($G1771,Temp!$A:$C,L$1,FALSE)</f>
        <v>#N/A</v>
      </c>
      <c r="M1771" s="22" t="e">
        <f>VLOOKUP($G1771,Temp!$A:$C,M$1,FALSE)</f>
        <v>#N/A</v>
      </c>
      <c r="N1771" s="22" t="e">
        <f>VLOOKUP($G1771,Temp!$A:$C,N$1,FALSE)</f>
        <v>#N/A</v>
      </c>
      <c r="O1771" s="22" t="e">
        <f>VLOOKUP($G1771,Temp!$A:$C,O$1,FALSE)</f>
        <v>#N/A</v>
      </c>
      <c r="P1771" s="22" t="e">
        <f>VLOOKUP($G1771,Temp!$A:$C,P$1,FALSE)</f>
        <v>#N/A</v>
      </c>
      <c r="Q1771" s="22" t="e">
        <f>VLOOKUP($G1771,Temp!$A:$C,Q$1,FALSE)</f>
        <v>#N/A</v>
      </c>
      <c r="R1771" s="22" t="e">
        <f>VLOOKUP($G1771,Temp!$A:$C,R$1,FALSE)</f>
        <v>#N/A</v>
      </c>
      <c r="S1771" s="22" t="e">
        <f>VLOOKUP($G1771,Temp!$A:$C,S$1,FALSE)</f>
        <v>#N/A</v>
      </c>
      <c r="T1771" s="22" t="e">
        <f>VLOOKUP($G1771,Temp!$A:$C,T$1,FALSE)</f>
        <v>#N/A</v>
      </c>
      <c r="U1771" s="22" t="e">
        <f>VLOOKUP($G1771,Temp!$A:$C,U$1,FALSE)</f>
        <v>#N/A</v>
      </c>
      <c r="V1771" s="22" t="e">
        <f>VLOOKUP($G1771,Temp!$A:$C,V$1,FALSE)</f>
        <v>#N/A</v>
      </c>
      <c r="W1771" s="22" t="e">
        <f>VLOOKUP($G1771,Temp!$A:$C,W$1,FALSE)</f>
        <v>#N/A</v>
      </c>
      <c r="X1771" s="22" t="e">
        <f>VLOOKUP($G1771,Temp!$A:$C,X$1,FALSE)</f>
        <v>#N/A</v>
      </c>
      <c r="Y1771" s="22" t="e">
        <f>VLOOKUP($G1771,Temp!$A:$C,Y$1,FALSE)</f>
        <v>#N/A</v>
      </c>
      <c r="Z1771" s="22" t="e">
        <f>VLOOKUP($G1771,Temp!$A:$C,Z$1,FALSE)</f>
        <v>#N/A</v>
      </c>
      <c r="AA1771" s="22" t="e">
        <f>VLOOKUP($A1771,Searches!$A:$H,AA$1,FALSE)</f>
        <v>#N/A</v>
      </c>
      <c r="AB1771" s="22" t="e">
        <f>VLOOKUP($A1771,Searches!$A:$H,AB$1,FALSE)</f>
        <v>#N/A</v>
      </c>
      <c r="AC1771" s="22" t="e">
        <f>VLOOKUP($A1771,Searches!$A:$H,AC$1,FALSE)</f>
        <v>#N/A</v>
      </c>
      <c r="AD1771" s="22" t="e">
        <f>VLOOKUP($A1771,Searches!$A:$H,AD$1,FALSE)</f>
        <v>#N/A</v>
      </c>
      <c r="AE1771" s="22" t="e">
        <f>VLOOKUP($A1771,Searches!$A:$H,AE$1,FALSE)</f>
        <v>#N/A</v>
      </c>
      <c r="AF1771" s="22" t="e">
        <f>VLOOKUP($A1771,Searches!$A:$H,AF$1,FALSE)</f>
        <v>#N/A</v>
      </c>
      <c r="AG1771" s="22" t="e">
        <f>VLOOKUP($A1771,Searches!$A:$H,AG$1,FALSE)</f>
        <v>#N/A</v>
      </c>
      <c r="AH1771" s="22" t="e">
        <f>VLOOKUP($G1771,Temp!$D:$F,AH$1,FALSE)</f>
        <v>#N/A</v>
      </c>
      <c r="AI1771" s="22" t="e">
        <f>VLOOKUP($G1771,Temp!$D:$F,AI$1,FALSE)</f>
        <v>#N/A</v>
      </c>
      <c r="AJ1771" s="22" t="e">
        <f>VLOOKUP($G1771,Temp!$D:$F,AJ$1,FALSE)</f>
        <v>#N/A</v>
      </c>
    </row>
    <row r="1772" spans="1:36" ht="16" x14ac:dyDescent="0.2">
      <c r="A1772" s="8" t="str">
        <f t="shared" si="27"/>
        <v>Alec Baker TUNE</v>
      </c>
      <c r="B1772" s="8" t="s">
        <v>10871</v>
      </c>
      <c r="C1772" s="8" t="s">
        <v>10872</v>
      </c>
      <c r="D1772" s="8" t="s">
        <v>10873</v>
      </c>
      <c r="E1772" s="8" t="s">
        <v>10874</v>
      </c>
      <c r="F1772" s="8" t="s">
        <v>10875</v>
      </c>
      <c r="G1772" s="12" t="s">
        <v>10692</v>
      </c>
      <c r="H1772" s="22" t="str">
        <f>VLOOKUP($G1772,Temp!$A:$C,H$1,FALSE)</f>
        <v>tune.com</v>
      </c>
      <c r="I1772" s="22" t="e">
        <f>VLOOKUP($G1772,Temp!$A:$C,I$1,FALSE)</f>
        <v>#VALUE!</v>
      </c>
      <c r="J1772" s="22" t="e">
        <f>VLOOKUP($G1772,Temp!$A:$C,J$1,FALSE)</f>
        <v>#VALUE!</v>
      </c>
      <c r="K1772" s="22" t="e">
        <f>VLOOKUP($G1772,Temp!$A:$C,K$1,FALSE)</f>
        <v>#VALUE!</v>
      </c>
      <c r="L1772" s="22" t="e">
        <f>VLOOKUP($G1772,Temp!$A:$C,L$1,FALSE)</f>
        <v>#VALUE!</v>
      </c>
      <c r="M1772" s="22" t="e">
        <f>VLOOKUP($G1772,Temp!$A:$C,M$1,FALSE)</f>
        <v>#VALUE!</v>
      </c>
      <c r="N1772" s="22" t="e">
        <f>VLOOKUP($G1772,Temp!$A:$C,N$1,FALSE)</f>
        <v>#VALUE!</v>
      </c>
      <c r="O1772" s="22" t="e">
        <f>VLOOKUP($G1772,Temp!$A:$C,O$1,FALSE)</f>
        <v>#VALUE!</v>
      </c>
      <c r="P1772" s="22" t="e">
        <f>VLOOKUP($G1772,Temp!$A:$C,P$1,FALSE)</f>
        <v>#VALUE!</v>
      </c>
      <c r="Q1772" s="22" t="e">
        <f>VLOOKUP($G1772,Temp!$A:$C,Q$1,FALSE)</f>
        <v>#VALUE!</v>
      </c>
      <c r="R1772" s="22" t="e">
        <f>VLOOKUP($G1772,Temp!$A:$C,R$1,FALSE)</f>
        <v>#VALUE!</v>
      </c>
      <c r="S1772" s="22" t="e">
        <f>VLOOKUP($G1772,Temp!$A:$C,S$1,FALSE)</f>
        <v>#VALUE!</v>
      </c>
      <c r="T1772" s="22" t="e">
        <f>VLOOKUP($G1772,Temp!$A:$C,T$1,FALSE)</f>
        <v>#VALUE!</v>
      </c>
      <c r="U1772" s="22" t="e">
        <f>VLOOKUP($G1772,Temp!$A:$C,U$1,FALSE)</f>
        <v>#VALUE!</v>
      </c>
      <c r="V1772" s="22" t="e">
        <f>VLOOKUP($G1772,Temp!$A:$C,V$1,FALSE)</f>
        <v>#VALUE!</v>
      </c>
      <c r="W1772" s="22" t="e">
        <f>VLOOKUP($G1772,Temp!$A:$C,W$1,FALSE)</f>
        <v>#VALUE!</v>
      </c>
      <c r="X1772" s="22" t="e">
        <f>VLOOKUP($G1772,Temp!$A:$C,X$1,FALSE)</f>
        <v>#VALUE!</v>
      </c>
      <c r="Y1772" s="22">
        <f>VLOOKUP($G1772,Temp!$A:$C,Y$1,FALSE)</f>
        <v>58900</v>
      </c>
      <c r="Z1772" s="22">
        <f>VLOOKUP($G1772,Temp!$A:$C,Z$1,FALSE)</f>
        <v>2600</v>
      </c>
      <c r="AA1772" s="22" t="str">
        <f>VLOOKUP($A1772,Searches!$A:$H,AA$1,FALSE)</f>
        <v>Alec Baker</v>
      </c>
      <c r="AB1772" s="22" t="str">
        <f>VLOOKUP($A1772,Searches!$A:$H,AB$1,FALSE)</f>
        <v>TUNE</v>
      </c>
      <c r="AC1772" s="22" t="str">
        <f>VLOOKUP($A1772,Searches!$A:$H,AC$1,FALSE)</f>
        <v>Head of Marketing Automation &amp; Location (Product)</v>
      </c>
      <c r="AD1772" s="22" t="str">
        <f>VLOOKUP($A1772,Searches!$A:$H,AD$1,FALSE)</f>
        <v>2nd</v>
      </c>
      <c r="AE1772" s="22" t="str">
        <f>VLOOKUP($A1772,Searches!$A:$H,AE$1,FALSE)</f>
        <v/>
      </c>
      <c r="AF1772" s="22" t="str">
        <f>VLOOKUP($A1772,Searches!$A:$H,AF$1,FALSE)</f>
        <v>Greater Seattle Area</v>
      </c>
      <c r="AG1772" s="22" t="str">
        <f>VLOOKUP($A1772,Searches!$A:$H,AG$1,FALSE)</f>
        <v>https://www.linkedin.com/sales/profile/53648594,d8_0,NAME_SEARCH?moduleKey=peopleSearchResults&amp;pageKey=sales-search3-people-refinement&amp;contextId=60BC92C971D70515801E49D6842B0000&amp;requestId=fda986b0-a3c8-4a3b-8ceb-d33bf37c18cd&amp;action=CLICK&amp;target=urn%3Ali%3AsalesLead%3A(-1%2C53648594)&amp;pageNumber=3&amp;targetEl=profilelink&amp;position=23&amp;trk=lss-serp-result-lead_photo</v>
      </c>
      <c r="AH1772" s="22" t="e">
        <f>VLOOKUP($G1772,Temp!$D:$F,AH$1,FALSE)</f>
        <v>#N/A</v>
      </c>
      <c r="AI1772" s="22" t="e">
        <f>VLOOKUP($G1772,Temp!$D:$F,AI$1,FALSE)</f>
        <v>#N/A</v>
      </c>
      <c r="AJ1772" s="22" t="e">
        <f>VLOOKUP($G1772,Temp!$D:$F,AJ$1,FALSE)</f>
        <v>#N/A</v>
      </c>
    </row>
    <row r="1773" spans="1:36" ht="16" x14ac:dyDescent="0.2">
      <c r="A1773" s="8" t="str">
        <f t="shared" si="27"/>
        <v>Mike Burge Mission 8 Oktas Inc</v>
      </c>
      <c r="B1773" s="8" t="s">
        <v>112</v>
      </c>
      <c r="C1773" s="8" t="s">
        <v>10881</v>
      </c>
      <c r="D1773" s="8" t="s">
        <v>10882</v>
      </c>
      <c r="E1773" s="8" t="s">
        <v>634</v>
      </c>
      <c r="F1773" s="8" t="s">
        <v>10883</v>
      </c>
      <c r="G1773" s="8" t="s">
        <v>634</v>
      </c>
      <c r="H1773" s="22" t="e">
        <f>VLOOKUP($G1773,Temp!$A:$C,H$1,FALSE)</f>
        <v>#N/A</v>
      </c>
      <c r="I1773" s="22" t="e">
        <f>VLOOKUP($G1773,Temp!$A:$C,I$1,FALSE)</f>
        <v>#N/A</v>
      </c>
      <c r="J1773" s="22" t="e">
        <f>VLOOKUP($G1773,Temp!$A:$C,J$1,FALSE)</f>
        <v>#N/A</v>
      </c>
      <c r="K1773" s="22" t="e">
        <f>VLOOKUP($G1773,Temp!$A:$C,K$1,FALSE)</f>
        <v>#N/A</v>
      </c>
      <c r="L1773" s="22" t="e">
        <f>VLOOKUP($G1773,Temp!$A:$C,L$1,FALSE)</f>
        <v>#N/A</v>
      </c>
      <c r="M1773" s="22" t="e">
        <f>VLOOKUP($G1773,Temp!$A:$C,M$1,FALSE)</f>
        <v>#N/A</v>
      </c>
      <c r="N1773" s="22" t="e">
        <f>VLOOKUP($G1773,Temp!$A:$C,N$1,FALSE)</f>
        <v>#N/A</v>
      </c>
      <c r="O1773" s="22" t="e">
        <f>VLOOKUP($G1773,Temp!$A:$C,O$1,FALSE)</f>
        <v>#N/A</v>
      </c>
      <c r="P1773" s="22" t="e">
        <f>VLOOKUP($G1773,Temp!$A:$C,P$1,FALSE)</f>
        <v>#N/A</v>
      </c>
      <c r="Q1773" s="22" t="e">
        <f>VLOOKUP($G1773,Temp!$A:$C,Q$1,FALSE)</f>
        <v>#N/A</v>
      </c>
      <c r="R1773" s="22" t="e">
        <f>VLOOKUP($G1773,Temp!$A:$C,R$1,FALSE)</f>
        <v>#N/A</v>
      </c>
      <c r="S1773" s="22" t="e">
        <f>VLOOKUP($G1773,Temp!$A:$C,S$1,FALSE)</f>
        <v>#N/A</v>
      </c>
      <c r="T1773" s="22" t="e">
        <f>VLOOKUP($G1773,Temp!$A:$C,T$1,FALSE)</f>
        <v>#N/A</v>
      </c>
      <c r="U1773" s="22" t="e">
        <f>VLOOKUP($G1773,Temp!$A:$C,U$1,FALSE)</f>
        <v>#N/A</v>
      </c>
      <c r="V1773" s="22" t="e">
        <f>VLOOKUP($G1773,Temp!$A:$C,V$1,FALSE)</f>
        <v>#N/A</v>
      </c>
      <c r="W1773" s="22" t="e">
        <f>VLOOKUP($G1773,Temp!$A:$C,W$1,FALSE)</f>
        <v>#N/A</v>
      </c>
      <c r="X1773" s="22" t="e">
        <f>VLOOKUP($G1773,Temp!$A:$C,X$1,FALSE)</f>
        <v>#N/A</v>
      </c>
      <c r="Y1773" s="22" t="e">
        <f>VLOOKUP($G1773,Temp!$A:$C,Y$1,FALSE)</f>
        <v>#N/A</v>
      </c>
      <c r="Z1773" s="22" t="e">
        <f>VLOOKUP($G1773,Temp!$A:$C,Z$1,FALSE)</f>
        <v>#N/A</v>
      </c>
      <c r="AA1773" s="22" t="e">
        <f>VLOOKUP($A1773,Searches!$A:$H,AA$1,FALSE)</f>
        <v>#N/A</v>
      </c>
      <c r="AB1773" s="22" t="e">
        <f>VLOOKUP($A1773,Searches!$A:$H,AB$1,FALSE)</f>
        <v>#N/A</v>
      </c>
      <c r="AC1773" s="22" t="e">
        <f>VLOOKUP($A1773,Searches!$A:$H,AC$1,FALSE)</f>
        <v>#N/A</v>
      </c>
      <c r="AD1773" s="22" t="e">
        <f>VLOOKUP($A1773,Searches!$A:$H,AD$1,FALSE)</f>
        <v>#N/A</v>
      </c>
      <c r="AE1773" s="22" t="e">
        <f>VLOOKUP($A1773,Searches!$A:$H,AE$1,FALSE)</f>
        <v>#N/A</v>
      </c>
      <c r="AF1773" s="22" t="e">
        <f>VLOOKUP($A1773,Searches!$A:$H,AF$1,FALSE)</f>
        <v>#N/A</v>
      </c>
      <c r="AG1773" s="22" t="e">
        <f>VLOOKUP($A1773,Searches!$A:$H,AG$1,FALSE)</f>
        <v>#N/A</v>
      </c>
      <c r="AH1773" s="22" t="e">
        <f>VLOOKUP($G1773,Temp!$D:$F,AH$1,FALSE)</f>
        <v>#N/A</v>
      </c>
      <c r="AI1773" s="22" t="e">
        <f>VLOOKUP($G1773,Temp!$D:$F,AI$1,FALSE)</f>
        <v>#N/A</v>
      </c>
      <c r="AJ1773" s="22" t="e">
        <f>VLOOKUP($G1773,Temp!$D:$F,AJ$1,FALSE)</f>
        <v>#N/A</v>
      </c>
    </row>
    <row r="1774" spans="1:36" ht="16" x14ac:dyDescent="0.2">
      <c r="A1774" s="8" t="str">
        <f t="shared" si="27"/>
        <v>Shane Lennon Great Minds</v>
      </c>
      <c r="B1774" s="8" t="s">
        <v>3451</v>
      </c>
      <c r="C1774" s="8" t="s">
        <v>3452</v>
      </c>
      <c r="D1774" s="8" t="s">
        <v>42</v>
      </c>
      <c r="E1774" s="8" t="s">
        <v>3453</v>
      </c>
      <c r="F1774" s="8" t="s">
        <v>3454</v>
      </c>
      <c r="G1774" s="12" t="s">
        <v>3194</v>
      </c>
      <c r="H1774" s="22" t="str">
        <f>VLOOKUP($G1774,Temp!$A:$C,H$1,FALSE)</f>
        <v>greatminds.org</v>
      </c>
      <c r="I1774" s="22" t="e">
        <f>VLOOKUP($G1774,Temp!$A:$C,I$1,FALSE)</f>
        <v>#VALUE!</v>
      </c>
      <c r="J1774" s="22" t="e">
        <f>VLOOKUP($G1774,Temp!$A:$C,J$1,FALSE)</f>
        <v>#VALUE!</v>
      </c>
      <c r="K1774" s="22" t="e">
        <f>VLOOKUP($G1774,Temp!$A:$C,K$1,FALSE)</f>
        <v>#VALUE!</v>
      </c>
      <c r="L1774" s="22" t="e">
        <f>VLOOKUP($G1774,Temp!$A:$C,L$1,FALSE)</f>
        <v>#VALUE!</v>
      </c>
      <c r="M1774" s="22" t="e">
        <f>VLOOKUP($G1774,Temp!$A:$C,M$1,FALSE)</f>
        <v>#VALUE!</v>
      </c>
      <c r="N1774" s="22" t="e">
        <f>VLOOKUP($G1774,Temp!$A:$C,N$1,FALSE)</f>
        <v>#VALUE!</v>
      </c>
      <c r="O1774" s="22" t="e">
        <f>VLOOKUP($G1774,Temp!$A:$C,O$1,FALSE)</f>
        <v>#VALUE!</v>
      </c>
      <c r="P1774" s="22" t="e">
        <f>VLOOKUP($G1774,Temp!$A:$C,P$1,FALSE)</f>
        <v>#VALUE!</v>
      </c>
      <c r="Q1774" s="22" t="e">
        <f>VLOOKUP($G1774,Temp!$A:$C,Q$1,FALSE)</f>
        <v>#VALUE!</v>
      </c>
      <c r="R1774" s="22" t="e">
        <f>VLOOKUP($G1774,Temp!$A:$C,R$1,FALSE)</f>
        <v>#VALUE!</v>
      </c>
      <c r="S1774" s="22" t="e">
        <f>VLOOKUP($G1774,Temp!$A:$C,S$1,FALSE)</f>
        <v>#VALUE!</v>
      </c>
      <c r="T1774" s="22" t="e">
        <f>VLOOKUP($G1774,Temp!$A:$C,T$1,FALSE)</f>
        <v>#VALUE!</v>
      </c>
      <c r="U1774" s="22" t="e">
        <f>VLOOKUP($G1774,Temp!$A:$C,U$1,FALSE)</f>
        <v>#VALUE!</v>
      </c>
      <c r="V1774" s="22" t="e">
        <f>VLOOKUP($G1774,Temp!$A:$C,V$1,FALSE)</f>
        <v>#VALUE!</v>
      </c>
      <c r="W1774" s="22" t="e">
        <f>VLOOKUP($G1774,Temp!$A:$C,W$1,FALSE)</f>
        <v>#VALUE!</v>
      </c>
      <c r="X1774" s="22" t="e">
        <f>VLOOKUP($G1774,Temp!$A:$C,X$1,FALSE)</f>
        <v>#VALUE!</v>
      </c>
      <c r="Y1774" s="22">
        <f>VLOOKUP($G1774,Temp!$A:$C,Y$1,FALSE)</f>
        <v>21000</v>
      </c>
      <c r="Z1774" s="22">
        <f>VLOOKUP($G1774,Temp!$A:$C,Z$1,FALSE)</f>
        <v>10500</v>
      </c>
      <c r="AA1774" s="22" t="str">
        <f>VLOOKUP($A1774,Searches!$A:$H,AA$1,FALSE)</f>
        <v>Shane Lennon</v>
      </c>
      <c r="AB1774" s="22" t="str">
        <f>VLOOKUP($A1774,Searches!$A:$H,AB$1,FALSE)</f>
        <v>Great Minds</v>
      </c>
      <c r="AC1774" s="22" t="str">
        <f>VLOOKUP($A1774,Searches!$A:$H,AC$1,FALSE)</f>
        <v>Chief Marketing Officer</v>
      </c>
      <c r="AD1774" s="22" t="str">
        <f>VLOOKUP($A1774,Searches!$A:$H,AD$1,FALSE)</f>
        <v>2nd</v>
      </c>
      <c r="AE1774" s="22" t="str">
        <f>VLOOKUP($A1774,Searches!$A:$H,AE$1,FALSE)</f>
        <v>Open link</v>
      </c>
      <c r="AF1774" s="22" t="str">
        <f>VLOOKUP($A1774,Searches!$A:$H,AF$1,FALSE)</f>
        <v>Greater New York City Area</v>
      </c>
      <c r="AG1774" s="22" t="str">
        <f>VLOOKUP($A1774,Searches!$A:$H,AG$1,FALSE)</f>
        <v>https://www.linkedin.com/sales/profile/122511,7rYP,NAME_SEARCH?moduleKey=peopleSearchResults&amp;pageKey=sales-search3-people-refinement&amp;contextId=60BC92C971D70515801E49D6842B0000&amp;requestId=212800b1-a51b-457e-a2f2-b0a3142cf20e&amp;action=CLICK&amp;target=urn%3Ali%3AsalesLead%3A(-1%2C122511)&amp;pageNumber=4&amp;targetEl=profilelink&amp;position=0&amp;trk=lss-serp-result-lead_photo</v>
      </c>
      <c r="AH1774" s="22" t="e">
        <f>VLOOKUP($G1774,Temp!$D:$F,AH$1,FALSE)</f>
        <v>#N/A</v>
      </c>
      <c r="AI1774" s="22" t="e">
        <f>VLOOKUP($G1774,Temp!$D:$F,AI$1,FALSE)</f>
        <v>#N/A</v>
      </c>
      <c r="AJ1774" s="22" t="e">
        <f>VLOOKUP($G1774,Temp!$D:$F,AJ$1,FALSE)</f>
        <v>#N/A</v>
      </c>
    </row>
    <row r="1775" spans="1:36" ht="16" x14ac:dyDescent="0.2">
      <c r="A1775" s="8" t="str">
        <f t="shared" si="27"/>
        <v>Matt Fleckenstein Nintex</v>
      </c>
      <c r="B1775" s="8" t="s">
        <v>856</v>
      </c>
      <c r="C1775" s="8" t="s">
        <v>2957</v>
      </c>
      <c r="D1775" s="8" t="s">
        <v>42</v>
      </c>
      <c r="E1775" s="8" t="s">
        <v>2958</v>
      </c>
      <c r="F1775" s="8" t="s">
        <v>2959</v>
      </c>
      <c r="G1775" s="12" t="s">
        <v>2711</v>
      </c>
      <c r="H1775" s="22" t="str">
        <f>VLOOKUP($G1775,Temp!$A:$C,H$1,FALSE)</f>
        <v>nintex.com</v>
      </c>
      <c r="I1775" s="22" t="e">
        <f>VLOOKUP($G1775,Temp!$A:$C,I$1,FALSE)</f>
        <v>#VALUE!</v>
      </c>
      <c r="J1775" s="22" t="e">
        <f>VLOOKUP($G1775,Temp!$A:$C,J$1,FALSE)</f>
        <v>#VALUE!</v>
      </c>
      <c r="K1775" s="22" t="e">
        <f>VLOOKUP($G1775,Temp!$A:$C,K$1,FALSE)</f>
        <v>#VALUE!</v>
      </c>
      <c r="L1775" s="22" t="e">
        <f>VLOOKUP($G1775,Temp!$A:$C,L$1,FALSE)</f>
        <v>#VALUE!</v>
      </c>
      <c r="M1775" s="22" t="e">
        <f>VLOOKUP($G1775,Temp!$A:$C,M$1,FALSE)</f>
        <v>#VALUE!</v>
      </c>
      <c r="N1775" s="22" t="e">
        <f>VLOOKUP($G1775,Temp!$A:$C,N$1,FALSE)</f>
        <v>#VALUE!</v>
      </c>
      <c r="O1775" s="22" t="e">
        <f>VLOOKUP($G1775,Temp!$A:$C,O$1,FALSE)</f>
        <v>#VALUE!</v>
      </c>
      <c r="P1775" s="22" t="e">
        <f>VLOOKUP($G1775,Temp!$A:$C,P$1,FALSE)</f>
        <v>#VALUE!</v>
      </c>
      <c r="Q1775" s="22" t="e">
        <f>VLOOKUP($G1775,Temp!$A:$C,Q$1,FALSE)</f>
        <v>#VALUE!</v>
      </c>
      <c r="R1775" s="22" t="e">
        <f>VLOOKUP($G1775,Temp!$A:$C,R$1,FALSE)</f>
        <v>#VALUE!</v>
      </c>
      <c r="S1775" s="22" t="e">
        <f>VLOOKUP($G1775,Temp!$A:$C,S$1,FALSE)</f>
        <v>#VALUE!</v>
      </c>
      <c r="T1775" s="22" t="e">
        <f>VLOOKUP($G1775,Temp!$A:$C,T$1,FALSE)</f>
        <v>#VALUE!</v>
      </c>
      <c r="U1775" s="22" t="e">
        <f>VLOOKUP($G1775,Temp!$A:$C,U$1,FALSE)</f>
        <v>#VALUE!</v>
      </c>
      <c r="V1775" s="22" t="e">
        <f>VLOOKUP($G1775,Temp!$A:$C,V$1,FALSE)</f>
        <v>#VALUE!</v>
      </c>
      <c r="W1775" s="22" t="e">
        <f>VLOOKUP($G1775,Temp!$A:$C,W$1,FALSE)</f>
        <v>#VALUE!</v>
      </c>
      <c r="X1775" s="22" t="e">
        <f>VLOOKUP($G1775,Temp!$A:$C,X$1,FALSE)</f>
        <v>#VALUE!</v>
      </c>
      <c r="Y1775" s="22">
        <f>VLOOKUP($G1775,Temp!$A:$C,Y$1,FALSE)</f>
        <v>39700</v>
      </c>
      <c r="Z1775" s="22">
        <f>VLOOKUP($G1775,Temp!$A:$C,Z$1,FALSE)</f>
        <v>5100</v>
      </c>
      <c r="AA1775" s="22" t="str">
        <f>VLOOKUP($A1775,Searches!$A:$H,AA$1,FALSE)</f>
        <v>Matt Fleckenstein</v>
      </c>
      <c r="AB1775" s="22" t="str">
        <f>VLOOKUP($A1775,Searches!$A:$H,AB$1,FALSE)</f>
        <v>Nintex</v>
      </c>
      <c r="AC1775" s="22" t="str">
        <f>VLOOKUP($A1775,Searches!$A:$H,AC$1,FALSE)</f>
        <v>Chief Marketing Officer</v>
      </c>
      <c r="AD1775" s="22" t="str">
        <f>VLOOKUP($A1775,Searches!$A:$H,AD$1,FALSE)</f>
        <v>2nd</v>
      </c>
      <c r="AE1775" s="22" t="str">
        <f>VLOOKUP($A1775,Searches!$A:$H,AE$1,FALSE)</f>
        <v>Open link</v>
      </c>
      <c r="AF1775" s="22" t="str">
        <f>VLOOKUP($A1775,Searches!$A:$H,AF$1,FALSE)</f>
        <v>Greater Seattle Area</v>
      </c>
      <c r="AG1775" s="22" t="str">
        <f>VLOOKUP($A1775,Searches!$A:$H,AG$1,FALSE)</f>
        <v>https://www.linkedin.com/sales/profile/2242238,ki7F,NAME_SEARCH?moduleKey=peopleSearchResults&amp;pageKey=sales-search3-people-refinement&amp;contextId=60BC92C971D70515801E49D6842B0000&amp;requestId=212800b1-a51b-457e-a2f2-b0a3142cf20e&amp;action=CLICK&amp;target=urn%3Ali%3AsalesLead%3A(-1%2C2242238)&amp;pageNumber=4&amp;targetEl=profilelink&amp;position=2&amp;trk=lss-serp-result-lead_photo</v>
      </c>
      <c r="AH1775" s="22" t="str">
        <f>VLOOKUP($G1775,Temp!$D:$F,AH$1,FALSE)</f>
        <v>nintex.com</v>
      </c>
      <c r="AI1775" s="22" t="str">
        <f>VLOOKUP($G1775,Temp!$D:$F,AI$1,FALSE)</f>
        <v>Marketo</v>
      </c>
      <c r="AJ1775" s="22" t="str">
        <f>VLOOKUP($G1775,Temp!$D:$F,AJ$1,FALSE)</f>
        <v>WordPress</v>
      </c>
    </row>
    <row r="1776" spans="1:36" ht="16" x14ac:dyDescent="0.2">
      <c r="A1776" s="8" t="str">
        <f t="shared" si="27"/>
        <v>Geoff Schiller POPSUGAR</v>
      </c>
      <c r="B1776" s="8" t="s">
        <v>2849</v>
      </c>
      <c r="C1776" s="8" t="s">
        <v>7176</v>
      </c>
      <c r="D1776" s="8" t="s">
        <v>7177</v>
      </c>
      <c r="E1776" s="8" t="s">
        <v>7178</v>
      </c>
      <c r="F1776" s="8" t="s">
        <v>7179</v>
      </c>
      <c r="G1776" s="12" t="s">
        <v>7180</v>
      </c>
      <c r="H1776" s="22" t="str">
        <f>VLOOKUP($G1776,Temp!$A:$C,H$1,FALSE)</f>
        <v>popsugar.com</v>
      </c>
      <c r="I1776" s="22" t="e">
        <f>VLOOKUP($G1776,Temp!$A:$C,I$1,FALSE)</f>
        <v>#VALUE!</v>
      </c>
      <c r="J1776" s="22" t="e">
        <f>VLOOKUP($G1776,Temp!$A:$C,J$1,FALSE)</f>
        <v>#VALUE!</v>
      </c>
      <c r="K1776" s="22" t="e">
        <f>VLOOKUP($G1776,Temp!$A:$C,K$1,FALSE)</f>
        <v>#VALUE!</v>
      </c>
      <c r="L1776" s="22" t="e">
        <f>VLOOKUP($G1776,Temp!$A:$C,L$1,FALSE)</f>
        <v>#VALUE!</v>
      </c>
      <c r="M1776" s="22" t="e">
        <f>VLOOKUP($G1776,Temp!$A:$C,M$1,FALSE)</f>
        <v>#VALUE!</v>
      </c>
      <c r="N1776" s="22" t="e">
        <f>VLOOKUP($G1776,Temp!$A:$C,N$1,FALSE)</f>
        <v>#VALUE!</v>
      </c>
      <c r="O1776" s="22" t="e">
        <f>VLOOKUP($G1776,Temp!$A:$C,O$1,FALSE)</f>
        <v>#VALUE!</v>
      </c>
      <c r="P1776" s="22" t="e">
        <f>VLOOKUP($G1776,Temp!$A:$C,P$1,FALSE)</f>
        <v>#VALUE!</v>
      </c>
      <c r="Q1776" s="22" t="e">
        <f>VLOOKUP($G1776,Temp!$A:$C,Q$1,FALSE)</f>
        <v>#VALUE!</v>
      </c>
      <c r="R1776" s="22" t="e">
        <f>VLOOKUP($G1776,Temp!$A:$C,R$1,FALSE)</f>
        <v>#VALUE!</v>
      </c>
      <c r="S1776" s="22" t="e">
        <f>VLOOKUP($G1776,Temp!$A:$C,S$1,FALSE)</f>
        <v>#VALUE!</v>
      </c>
      <c r="T1776" s="22" t="e">
        <f>VLOOKUP($G1776,Temp!$A:$C,T$1,FALSE)</f>
        <v>#VALUE!</v>
      </c>
      <c r="U1776" s="22" t="e">
        <f>VLOOKUP($G1776,Temp!$A:$C,U$1,FALSE)</f>
        <v>#VALUE!</v>
      </c>
      <c r="V1776" s="22" t="e">
        <f>VLOOKUP($G1776,Temp!$A:$C,V$1,FALSE)</f>
        <v>#VALUE!</v>
      </c>
      <c r="W1776" s="22" t="e">
        <f>VLOOKUP($G1776,Temp!$A:$C,W$1,FALSE)</f>
        <v>#VALUE!</v>
      </c>
      <c r="X1776" s="22" t="e">
        <f>VLOOKUP($G1776,Temp!$A:$C,X$1,FALSE)</f>
        <v>#VALUE!</v>
      </c>
      <c r="Y1776" s="22">
        <f>VLOOKUP($G1776,Temp!$A:$C,Y$1,FALSE)</f>
        <v>6200000</v>
      </c>
      <c r="Z1776" s="22">
        <f>VLOOKUP($G1776,Temp!$A:$C,Z$1,FALSE)</f>
        <v>5800</v>
      </c>
      <c r="AA1776" s="22" t="str">
        <f>VLOOKUP($A1776,Searches!$A:$H,AA$1,FALSE)</f>
        <v>Geoff Schiller</v>
      </c>
      <c r="AB1776" s="22" t="str">
        <f>VLOOKUP($A1776,Searches!$A:$H,AB$1,FALSE)</f>
        <v>POPSUGAR</v>
      </c>
      <c r="AC1776" s="22" t="str">
        <f>VLOOKUP($A1776,Searches!$A:$H,AC$1,FALSE)</f>
        <v>Chief Revenue Officer, Global</v>
      </c>
      <c r="AD1776" s="22" t="str">
        <f>VLOOKUP($A1776,Searches!$A:$H,AD$1,FALSE)</f>
        <v>2nd</v>
      </c>
      <c r="AE1776" s="22" t="str">
        <f>VLOOKUP($A1776,Searches!$A:$H,AE$1,FALSE)</f>
        <v/>
      </c>
      <c r="AF1776" s="22" t="str">
        <f>VLOOKUP($A1776,Searches!$A:$H,AF$1,FALSE)</f>
        <v>Greater New York City Area</v>
      </c>
      <c r="AG1776" s="22" t="str">
        <f>VLOOKUP($A1776,Searches!$A:$H,AG$1,FALSE)</f>
        <v>https://www.linkedin.com/sales/profile/937455,uot0,NAME_SEARCH?moduleKey=peopleSearchResults&amp;pageKey=sales-search3-people-refinement&amp;contextId=60BC92C971D70515801E49D6842B0000&amp;requestId=2ddb608e-c4ad-4a58-9f98-a7b48ae571d3&amp;action=CLICK&amp;target=urn%3Ali%3AsalesLead%3A(-1%2C937455)&amp;pageNumber=1&amp;targetEl=profilelink&amp;position=5&amp;trk=lss-serp-result-lead_photo</v>
      </c>
      <c r="AH1776" s="22" t="e">
        <f>VLOOKUP($G1776,Temp!$D:$F,AH$1,FALSE)</f>
        <v>#N/A</v>
      </c>
      <c r="AI1776" s="22" t="e">
        <f>VLOOKUP($G1776,Temp!$D:$F,AI$1,FALSE)</f>
        <v>#N/A</v>
      </c>
      <c r="AJ1776" s="22" t="e">
        <f>VLOOKUP($G1776,Temp!$D:$F,AJ$1,FALSE)</f>
        <v>#N/A</v>
      </c>
    </row>
    <row r="1777" spans="1:36" ht="16" x14ac:dyDescent="0.2">
      <c r="A1777" s="8" t="str">
        <f t="shared" si="27"/>
        <v>Eyal Gutentag ZipRecruiter</v>
      </c>
      <c r="B1777" s="8" t="s">
        <v>1474</v>
      </c>
      <c r="C1777" s="8" t="s">
        <v>3029</v>
      </c>
      <c r="D1777" s="8" t="s">
        <v>42</v>
      </c>
      <c r="E1777" s="8" t="s">
        <v>3030</v>
      </c>
      <c r="F1777" s="8" t="s">
        <v>3031</v>
      </c>
      <c r="G1777" s="12" t="s">
        <v>2769</v>
      </c>
      <c r="H1777" s="22" t="str">
        <f>VLOOKUP($G1777,Temp!$A:$C,H$1,FALSE)</f>
        <v>ziprecruiter.com</v>
      </c>
      <c r="I1777" s="22" t="e">
        <f>VLOOKUP($G1777,Temp!$A:$C,I$1,FALSE)</f>
        <v>#VALUE!</v>
      </c>
      <c r="J1777" s="22" t="e">
        <f>VLOOKUP($G1777,Temp!$A:$C,J$1,FALSE)</f>
        <v>#VALUE!</v>
      </c>
      <c r="K1777" s="22" t="e">
        <f>VLOOKUP($G1777,Temp!$A:$C,K$1,FALSE)</f>
        <v>#VALUE!</v>
      </c>
      <c r="L1777" s="22" t="e">
        <f>VLOOKUP($G1777,Temp!$A:$C,L$1,FALSE)</f>
        <v>#VALUE!</v>
      </c>
      <c r="M1777" s="22" t="e">
        <f>VLOOKUP($G1777,Temp!$A:$C,M$1,FALSE)</f>
        <v>#VALUE!</v>
      </c>
      <c r="N1777" s="22" t="e">
        <f>VLOOKUP($G1777,Temp!$A:$C,N$1,FALSE)</f>
        <v>#VALUE!</v>
      </c>
      <c r="O1777" s="22" t="e">
        <f>VLOOKUP($G1777,Temp!$A:$C,O$1,FALSE)</f>
        <v>#VALUE!</v>
      </c>
      <c r="P1777" s="22" t="e">
        <f>VLOOKUP($G1777,Temp!$A:$C,P$1,FALSE)</f>
        <v>#VALUE!</v>
      </c>
      <c r="Q1777" s="22" t="e">
        <f>VLOOKUP($G1777,Temp!$A:$C,Q$1,FALSE)</f>
        <v>#VALUE!</v>
      </c>
      <c r="R1777" s="22" t="e">
        <f>VLOOKUP($G1777,Temp!$A:$C,R$1,FALSE)</f>
        <v>#VALUE!</v>
      </c>
      <c r="S1777" s="22" t="e">
        <f>VLOOKUP($G1777,Temp!$A:$C,S$1,FALSE)</f>
        <v>#VALUE!</v>
      </c>
      <c r="T1777" s="22" t="e">
        <f>VLOOKUP($G1777,Temp!$A:$C,T$1,FALSE)</f>
        <v>#VALUE!</v>
      </c>
      <c r="U1777" s="22" t="e">
        <f>VLOOKUP($G1777,Temp!$A:$C,U$1,FALSE)</f>
        <v>#VALUE!</v>
      </c>
      <c r="V1777" s="22" t="e">
        <f>VLOOKUP($G1777,Temp!$A:$C,V$1,FALSE)</f>
        <v>#VALUE!</v>
      </c>
      <c r="W1777" s="22" t="e">
        <f>VLOOKUP($G1777,Temp!$A:$C,W$1,FALSE)</f>
        <v>#VALUE!</v>
      </c>
      <c r="X1777" s="22" t="e">
        <f>VLOOKUP($G1777,Temp!$A:$C,X$1,FALSE)</f>
        <v>#VALUE!</v>
      </c>
      <c r="Y1777" s="22">
        <f>VLOOKUP($G1777,Temp!$A:$C,Y$1,FALSE)</f>
        <v>2900000</v>
      </c>
      <c r="Z1777" s="22">
        <f>VLOOKUP($G1777,Temp!$A:$C,Z$1,FALSE)</f>
        <v>112000</v>
      </c>
      <c r="AA1777" s="22" t="e">
        <f>VLOOKUP($A1777,Searches!$A:$H,AA$1,FALSE)</f>
        <v>#N/A</v>
      </c>
      <c r="AB1777" s="22" t="e">
        <f>VLOOKUP($A1777,Searches!$A:$H,AB$1,FALSE)</f>
        <v>#N/A</v>
      </c>
      <c r="AC1777" s="22" t="e">
        <f>VLOOKUP($A1777,Searches!$A:$H,AC$1,FALSE)</f>
        <v>#N/A</v>
      </c>
      <c r="AD1777" s="22" t="e">
        <f>VLOOKUP($A1777,Searches!$A:$H,AD$1,FALSE)</f>
        <v>#N/A</v>
      </c>
      <c r="AE1777" s="22" t="e">
        <f>VLOOKUP($A1777,Searches!$A:$H,AE$1,FALSE)</f>
        <v>#N/A</v>
      </c>
      <c r="AF1777" s="22" t="e">
        <f>VLOOKUP($A1777,Searches!$A:$H,AF$1,FALSE)</f>
        <v>#N/A</v>
      </c>
      <c r="AG1777" s="22" t="e">
        <f>VLOOKUP($A1777,Searches!$A:$H,AG$1,FALSE)</f>
        <v>#N/A</v>
      </c>
      <c r="AH1777" s="22" t="str">
        <f>VLOOKUP($G1777,Temp!$D:$F,AH$1,FALSE)</f>
        <v>ziprecruiter.com</v>
      </c>
      <c r="AI1777" s="22">
        <f>VLOOKUP($G1777,Temp!$D:$F,AI$1,FALSE)</f>
        <v>0</v>
      </c>
      <c r="AJ1777" s="22" t="str">
        <f>VLOOKUP($G1777,Temp!$D:$F,AJ$1,FALSE)</f>
        <v>WordPress</v>
      </c>
    </row>
    <row r="1778" spans="1:36" ht="16" x14ac:dyDescent="0.2">
      <c r="A1778" s="8" t="str">
        <f t="shared" si="27"/>
        <v>Juliette Rizkallah Forbes Technology Council</v>
      </c>
      <c r="B1778" s="8" t="s">
        <v>3062</v>
      </c>
      <c r="C1778" s="8" t="s">
        <v>3063</v>
      </c>
      <c r="D1778" s="8" t="s">
        <v>3064</v>
      </c>
      <c r="E1778" s="8" t="s">
        <v>3065</v>
      </c>
      <c r="F1778" s="8" t="s">
        <v>3066</v>
      </c>
      <c r="G1778" s="12" t="s">
        <v>2824</v>
      </c>
      <c r="H1778" s="22" t="str">
        <f>VLOOKUP($G1778,Temp!$A:$C,H$1,FALSE)</f>
        <v>forbestechcouncil.com</v>
      </c>
      <c r="I1778" s="22" t="e">
        <f>VLOOKUP($G1778,Temp!$A:$C,I$1,FALSE)</f>
        <v>#VALUE!</v>
      </c>
      <c r="J1778" s="22" t="e">
        <f>VLOOKUP($G1778,Temp!$A:$C,J$1,FALSE)</f>
        <v>#VALUE!</v>
      </c>
      <c r="K1778" s="22" t="e">
        <f>VLOOKUP($G1778,Temp!$A:$C,K$1,FALSE)</f>
        <v>#VALUE!</v>
      </c>
      <c r="L1778" s="22" t="e">
        <f>VLOOKUP($G1778,Temp!$A:$C,L$1,FALSE)</f>
        <v>#VALUE!</v>
      </c>
      <c r="M1778" s="22" t="e">
        <f>VLOOKUP($G1778,Temp!$A:$C,M$1,FALSE)</f>
        <v>#VALUE!</v>
      </c>
      <c r="N1778" s="22" t="e">
        <f>VLOOKUP($G1778,Temp!$A:$C,N$1,FALSE)</f>
        <v>#VALUE!</v>
      </c>
      <c r="O1778" s="22" t="e">
        <f>VLOOKUP($G1778,Temp!$A:$C,O$1,FALSE)</f>
        <v>#VALUE!</v>
      </c>
      <c r="P1778" s="22" t="e">
        <f>VLOOKUP($G1778,Temp!$A:$C,P$1,FALSE)</f>
        <v>#VALUE!</v>
      </c>
      <c r="Q1778" s="22" t="e">
        <f>VLOOKUP($G1778,Temp!$A:$C,Q$1,FALSE)</f>
        <v>#VALUE!</v>
      </c>
      <c r="R1778" s="22" t="e">
        <f>VLOOKUP($G1778,Temp!$A:$C,R$1,FALSE)</f>
        <v>#VALUE!</v>
      </c>
      <c r="S1778" s="22" t="e">
        <f>VLOOKUP($G1778,Temp!$A:$C,S$1,FALSE)</f>
        <v>#VALUE!</v>
      </c>
      <c r="T1778" s="22" t="e">
        <f>VLOOKUP($G1778,Temp!$A:$C,T$1,FALSE)</f>
        <v>#VALUE!</v>
      </c>
      <c r="U1778" s="22" t="e">
        <f>VLOOKUP($G1778,Temp!$A:$C,U$1,FALSE)</f>
        <v>#VALUE!</v>
      </c>
      <c r="V1778" s="22" t="e">
        <f>VLOOKUP($G1778,Temp!$A:$C,V$1,FALSE)</f>
        <v>#VALUE!</v>
      </c>
      <c r="W1778" s="22" t="e">
        <f>VLOOKUP($G1778,Temp!$A:$C,W$1,FALSE)</f>
        <v>#VALUE!</v>
      </c>
      <c r="X1778" s="22" t="e">
        <f>VLOOKUP($G1778,Temp!$A:$C,X$1,FALSE)</f>
        <v>#VALUE!</v>
      </c>
      <c r="Y1778" s="22">
        <f>VLOOKUP($G1778,Temp!$A:$C,Y$1,FALSE)</f>
        <v>152</v>
      </c>
      <c r="Z1778" s="22">
        <f>VLOOKUP($G1778,Temp!$A:$C,Z$1,FALSE)</f>
        <v>0</v>
      </c>
      <c r="AA1778" s="22" t="e">
        <f>VLOOKUP($A1778,Searches!$A:$H,AA$1,FALSE)</f>
        <v>#N/A</v>
      </c>
      <c r="AB1778" s="22" t="e">
        <f>VLOOKUP($A1778,Searches!$A:$H,AB$1,FALSE)</f>
        <v>#N/A</v>
      </c>
      <c r="AC1778" s="22" t="e">
        <f>VLOOKUP($A1778,Searches!$A:$H,AC$1,FALSE)</f>
        <v>#N/A</v>
      </c>
      <c r="AD1778" s="22" t="e">
        <f>VLOOKUP($A1778,Searches!$A:$H,AD$1,FALSE)</f>
        <v>#N/A</v>
      </c>
      <c r="AE1778" s="22" t="e">
        <f>VLOOKUP($A1778,Searches!$A:$H,AE$1,FALSE)</f>
        <v>#N/A</v>
      </c>
      <c r="AF1778" s="22" t="e">
        <f>VLOOKUP($A1778,Searches!$A:$H,AF$1,FALSE)</f>
        <v>#N/A</v>
      </c>
      <c r="AG1778" s="22" t="e">
        <f>VLOOKUP($A1778,Searches!$A:$H,AG$1,FALSE)</f>
        <v>#N/A</v>
      </c>
      <c r="AH1778" s="22" t="e">
        <f>VLOOKUP($G1778,Temp!$D:$F,AH$1,FALSE)</f>
        <v>#N/A</v>
      </c>
      <c r="AI1778" s="22" t="e">
        <f>VLOOKUP($G1778,Temp!$D:$F,AI$1,FALSE)</f>
        <v>#N/A</v>
      </c>
      <c r="AJ1778" s="22" t="e">
        <f>VLOOKUP($G1778,Temp!$D:$F,AJ$1,FALSE)</f>
        <v>#N/A</v>
      </c>
    </row>
    <row r="1779" spans="1:36" ht="16" x14ac:dyDescent="0.2">
      <c r="A1779" s="8" t="str">
        <f t="shared" si="27"/>
        <v>Peter Isaacson Demandbase</v>
      </c>
      <c r="B1779" s="8" t="s">
        <v>602</v>
      </c>
      <c r="C1779" s="8" t="s">
        <v>2301</v>
      </c>
      <c r="D1779" s="8" t="s">
        <v>42</v>
      </c>
      <c r="E1779" s="8" t="s">
        <v>2302</v>
      </c>
      <c r="F1779" s="8" t="s">
        <v>2303</v>
      </c>
      <c r="G1779" s="12" t="s">
        <v>2304</v>
      </c>
      <c r="H1779" s="22" t="str">
        <f>VLOOKUP($G1779,Temp!$A:$C,H$1,FALSE)</f>
        <v>demandbase.com</v>
      </c>
      <c r="I1779" s="22" t="e">
        <f>VLOOKUP($G1779,Temp!$A:$C,I$1,FALSE)</f>
        <v>#VALUE!</v>
      </c>
      <c r="J1779" s="22" t="e">
        <f>VLOOKUP($G1779,Temp!$A:$C,J$1,FALSE)</f>
        <v>#VALUE!</v>
      </c>
      <c r="K1779" s="22" t="e">
        <f>VLOOKUP($G1779,Temp!$A:$C,K$1,FALSE)</f>
        <v>#VALUE!</v>
      </c>
      <c r="L1779" s="22" t="e">
        <f>VLOOKUP($G1779,Temp!$A:$C,L$1,FALSE)</f>
        <v>#VALUE!</v>
      </c>
      <c r="M1779" s="22" t="e">
        <f>VLOOKUP($G1779,Temp!$A:$C,M$1,FALSE)</f>
        <v>#VALUE!</v>
      </c>
      <c r="N1779" s="22" t="e">
        <f>VLOOKUP($G1779,Temp!$A:$C,N$1,FALSE)</f>
        <v>#VALUE!</v>
      </c>
      <c r="O1779" s="22" t="e">
        <f>VLOOKUP($G1779,Temp!$A:$C,O$1,FALSE)</f>
        <v>#VALUE!</v>
      </c>
      <c r="P1779" s="22" t="e">
        <f>VLOOKUP($G1779,Temp!$A:$C,P$1,FALSE)</f>
        <v>#VALUE!</v>
      </c>
      <c r="Q1779" s="22" t="e">
        <f>VLOOKUP($G1779,Temp!$A:$C,Q$1,FALSE)</f>
        <v>#VALUE!</v>
      </c>
      <c r="R1779" s="22" t="e">
        <f>VLOOKUP($G1779,Temp!$A:$C,R$1,FALSE)</f>
        <v>#VALUE!</v>
      </c>
      <c r="S1779" s="22" t="e">
        <f>VLOOKUP($G1779,Temp!$A:$C,S$1,FALSE)</f>
        <v>#VALUE!</v>
      </c>
      <c r="T1779" s="22" t="e">
        <f>VLOOKUP($G1779,Temp!$A:$C,T$1,FALSE)</f>
        <v>#VALUE!</v>
      </c>
      <c r="U1779" s="22" t="e">
        <f>VLOOKUP($G1779,Temp!$A:$C,U$1,FALSE)</f>
        <v>#VALUE!</v>
      </c>
      <c r="V1779" s="22" t="e">
        <f>VLOOKUP($G1779,Temp!$A:$C,V$1,FALSE)</f>
        <v>#VALUE!</v>
      </c>
      <c r="W1779" s="22" t="e">
        <f>VLOOKUP($G1779,Temp!$A:$C,W$1,FALSE)</f>
        <v>#VALUE!</v>
      </c>
      <c r="X1779" s="22" t="e">
        <f>VLOOKUP($G1779,Temp!$A:$C,X$1,FALSE)</f>
        <v>#VALUE!</v>
      </c>
      <c r="Y1779" s="22">
        <f>VLOOKUP($G1779,Temp!$A:$C,Y$1,FALSE)</f>
        <v>21100</v>
      </c>
      <c r="Z1779" s="22">
        <f>VLOOKUP($G1779,Temp!$A:$C,Z$1,FALSE)</f>
        <v>1700</v>
      </c>
      <c r="AA1779" s="22" t="e">
        <f>VLOOKUP($A1779,Searches!$A:$H,AA$1,FALSE)</f>
        <v>#N/A</v>
      </c>
      <c r="AB1779" s="22" t="e">
        <f>VLOOKUP($A1779,Searches!$A:$H,AB$1,FALSE)</f>
        <v>#N/A</v>
      </c>
      <c r="AC1779" s="22" t="e">
        <f>VLOOKUP($A1779,Searches!$A:$H,AC$1,FALSE)</f>
        <v>#N/A</v>
      </c>
      <c r="AD1779" s="22" t="e">
        <f>VLOOKUP($A1779,Searches!$A:$H,AD$1,FALSE)</f>
        <v>#N/A</v>
      </c>
      <c r="AE1779" s="22" t="e">
        <f>VLOOKUP($A1779,Searches!$A:$H,AE$1,FALSE)</f>
        <v>#N/A</v>
      </c>
      <c r="AF1779" s="22" t="e">
        <f>VLOOKUP($A1779,Searches!$A:$H,AF$1,FALSE)</f>
        <v>#N/A</v>
      </c>
      <c r="AG1779" s="22" t="e">
        <f>VLOOKUP($A1779,Searches!$A:$H,AG$1,FALSE)</f>
        <v>#N/A</v>
      </c>
      <c r="AH1779" s="22" t="str">
        <f>VLOOKUP($G1779,Temp!$D:$F,AH$1,FALSE)</f>
        <v>demandbase.com</v>
      </c>
      <c r="AI1779" s="22" t="str">
        <f>VLOOKUP($G1779,Temp!$D:$F,AI$1,FALSE)</f>
        <v>Eloqua</v>
      </c>
      <c r="AJ1779" s="22" t="str">
        <f>VLOOKUP($G1779,Temp!$D:$F,AJ$1,FALSE)</f>
        <v>WordPress</v>
      </c>
    </row>
    <row r="1780" spans="1:36" ht="16" x14ac:dyDescent="0.2">
      <c r="A1780" s="8" t="str">
        <f t="shared" si="27"/>
        <v>Peter Guagenti Mesosphere</v>
      </c>
      <c r="B1780" s="8" t="s">
        <v>602</v>
      </c>
      <c r="C1780" s="8" t="s">
        <v>3074</v>
      </c>
      <c r="D1780" s="8" t="s">
        <v>42</v>
      </c>
      <c r="E1780" s="8" t="s">
        <v>3076</v>
      </c>
      <c r="F1780" s="8" t="s">
        <v>3077</v>
      </c>
      <c r="G1780" s="12" t="s">
        <v>2843</v>
      </c>
      <c r="H1780" s="22" t="str">
        <f>VLOOKUP($G1780,Temp!$A:$C,H$1,FALSE)</f>
        <v>mesosphere.com</v>
      </c>
      <c r="I1780" s="22" t="e">
        <f>VLOOKUP($G1780,Temp!$A:$C,I$1,FALSE)</f>
        <v>#VALUE!</v>
      </c>
      <c r="J1780" s="22" t="e">
        <f>VLOOKUP($G1780,Temp!$A:$C,J$1,FALSE)</f>
        <v>#VALUE!</v>
      </c>
      <c r="K1780" s="22" t="e">
        <f>VLOOKUP($G1780,Temp!$A:$C,K$1,FALSE)</f>
        <v>#VALUE!</v>
      </c>
      <c r="L1780" s="22" t="e">
        <f>VLOOKUP($G1780,Temp!$A:$C,L$1,FALSE)</f>
        <v>#VALUE!</v>
      </c>
      <c r="M1780" s="22" t="e">
        <f>VLOOKUP($G1780,Temp!$A:$C,M$1,FALSE)</f>
        <v>#VALUE!</v>
      </c>
      <c r="N1780" s="22" t="e">
        <f>VLOOKUP($G1780,Temp!$A:$C,N$1,FALSE)</f>
        <v>#VALUE!</v>
      </c>
      <c r="O1780" s="22" t="e">
        <f>VLOOKUP($G1780,Temp!$A:$C,O$1,FALSE)</f>
        <v>#VALUE!</v>
      </c>
      <c r="P1780" s="22" t="e">
        <f>VLOOKUP($G1780,Temp!$A:$C,P$1,FALSE)</f>
        <v>#VALUE!</v>
      </c>
      <c r="Q1780" s="22" t="e">
        <f>VLOOKUP($G1780,Temp!$A:$C,Q$1,FALSE)</f>
        <v>#VALUE!</v>
      </c>
      <c r="R1780" s="22" t="e">
        <f>VLOOKUP($G1780,Temp!$A:$C,R$1,FALSE)</f>
        <v>#VALUE!</v>
      </c>
      <c r="S1780" s="22" t="e">
        <f>VLOOKUP($G1780,Temp!$A:$C,S$1,FALSE)</f>
        <v>#VALUE!</v>
      </c>
      <c r="T1780" s="22" t="e">
        <f>VLOOKUP($G1780,Temp!$A:$C,T$1,FALSE)</f>
        <v>#VALUE!</v>
      </c>
      <c r="U1780" s="22" t="e">
        <f>VLOOKUP($G1780,Temp!$A:$C,U$1,FALSE)</f>
        <v>#VALUE!</v>
      </c>
      <c r="V1780" s="22" t="e">
        <f>VLOOKUP($G1780,Temp!$A:$C,V$1,FALSE)</f>
        <v>#VALUE!</v>
      </c>
      <c r="W1780" s="22" t="e">
        <f>VLOOKUP($G1780,Temp!$A:$C,W$1,FALSE)</f>
        <v>#VALUE!</v>
      </c>
      <c r="X1780" s="22" t="e">
        <f>VLOOKUP($G1780,Temp!$A:$C,X$1,FALSE)</f>
        <v>#VALUE!</v>
      </c>
      <c r="Y1780" s="22">
        <f>VLOOKUP($G1780,Temp!$A:$C,Y$1,FALSE)</f>
        <v>50000</v>
      </c>
      <c r="Z1780" s="22">
        <f>VLOOKUP($G1780,Temp!$A:$C,Z$1,FALSE)</f>
        <v>4300</v>
      </c>
      <c r="AA1780" s="22" t="e">
        <f>VLOOKUP($A1780,Searches!$A:$H,AA$1,FALSE)</f>
        <v>#N/A</v>
      </c>
      <c r="AB1780" s="22" t="e">
        <f>VLOOKUP($A1780,Searches!$A:$H,AB$1,FALSE)</f>
        <v>#N/A</v>
      </c>
      <c r="AC1780" s="22" t="e">
        <f>VLOOKUP($A1780,Searches!$A:$H,AC$1,FALSE)</f>
        <v>#N/A</v>
      </c>
      <c r="AD1780" s="22" t="e">
        <f>VLOOKUP($A1780,Searches!$A:$H,AD$1,FALSE)</f>
        <v>#N/A</v>
      </c>
      <c r="AE1780" s="22" t="e">
        <f>VLOOKUP($A1780,Searches!$A:$H,AE$1,FALSE)</f>
        <v>#N/A</v>
      </c>
      <c r="AF1780" s="22" t="e">
        <f>VLOOKUP($A1780,Searches!$A:$H,AF$1,FALSE)</f>
        <v>#N/A</v>
      </c>
      <c r="AG1780" s="22" t="e">
        <f>VLOOKUP($A1780,Searches!$A:$H,AG$1,FALSE)</f>
        <v>#N/A</v>
      </c>
      <c r="AH1780" s="22" t="e">
        <f>VLOOKUP($G1780,Temp!$D:$F,AH$1,FALSE)</f>
        <v>#N/A</v>
      </c>
      <c r="AI1780" s="22" t="e">
        <f>VLOOKUP($G1780,Temp!$D:$F,AI$1,FALSE)</f>
        <v>#N/A</v>
      </c>
      <c r="AJ1780" s="22" t="e">
        <f>VLOOKUP($G1780,Temp!$D:$F,AJ$1,FALSE)</f>
        <v>#N/A</v>
      </c>
    </row>
    <row r="1781" spans="1:36" ht="16" x14ac:dyDescent="0.2">
      <c r="A1781" s="8" t="str">
        <f t="shared" si="27"/>
        <v>Lou Jordano Crimson Hexagon</v>
      </c>
      <c r="B1781" s="8" t="s">
        <v>3113</v>
      </c>
      <c r="C1781" s="8" t="s">
        <v>3114</v>
      </c>
      <c r="D1781" s="8" t="s">
        <v>42</v>
      </c>
      <c r="E1781" s="8" t="s">
        <v>3115</v>
      </c>
      <c r="F1781" s="8" t="s">
        <v>3116</v>
      </c>
      <c r="G1781" s="12" t="s">
        <v>2884</v>
      </c>
      <c r="H1781" s="22" t="str">
        <f>VLOOKUP($G1781,Temp!$A:$C,H$1,FALSE)</f>
        <v>crimsonhexagon.com</v>
      </c>
      <c r="I1781" s="22" t="e">
        <f>VLOOKUP($G1781,Temp!$A:$C,I$1,FALSE)</f>
        <v>#VALUE!</v>
      </c>
      <c r="J1781" s="22" t="e">
        <f>VLOOKUP($G1781,Temp!$A:$C,J$1,FALSE)</f>
        <v>#VALUE!</v>
      </c>
      <c r="K1781" s="22" t="e">
        <f>VLOOKUP($G1781,Temp!$A:$C,K$1,FALSE)</f>
        <v>#VALUE!</v>
      </c>
      <c r="L1781" s="22" t="e">
        <f>VLOOKUP($G1781,Temp!$A:$C,L$1,FALSE)</f>
        <v>#VALUE!</v>
      </c>
      <c r="M1781" s="22" t="e">
        <f>VLOOKUP($G1781,Temp!$A:$C,M$1,FALSE)</f>
        <v>#VALUE!</v>
      </c>
      <c r="N1781" s="22" t="e">
        <f>VLOOKUP($G1781,Temp!$A:$C,N$1,FALSE)</f>
        <v>#VALUE!</v>
      </c>
      <c r="O1781" s="22" t="e">
        <f>VLOOKUP($G1781,Temp!$A:$C,O$1,FALSE)</f>
        <v>#VALUE!</v>
      </c>
      <c r="P1781" s="22" t="e">
        <f>VLOOKUP($G1781,Temp!$A:$C,P$1,FALSE)</f>
        <v>#VALUE!</v>
      </c>
      <c r="Q1781" s="22" t="e">
        <f>VLOOKUP($G1781,Temp!$A:$C,Q$1,FALSE)</f>
        <v>#VALUE!</v>
      </c>
      <c r="R1781" s="22" t="e">
        <f>VLOOKUP($G1781,Temp!$A:$C,R$1,FALSE)</f>
        <v>#VALUE!</v>
      </c>
      <c r="S1781" s="22" t="e">
        <f>VLOOKUP($G1781,Temp!$A:$C,S$1,FALSE)</f>
        <v>#VALUE!</v>
      </c>
      <c r="T1781" s="22" t="e">
        <f>VLOOKUP($G1781,Temp!$A:$C,T$1,FALSE)</f>
        <v>#VALUE!</v>
      </c>
      <c r="U1781" s="22" t="e">
        <f>VLOOKUP($G1781,Temp!$A:$C,U$1,FALSE)</f>
        <v>#VALUE!</v>
      </c>
      <c r="V1781" s="22" t="e">
        <f>VLOOKUP($G1781,Temp!$A:$C,V$1,FALSE)</f>
        <v>#VALUE!</v>
      </c>
      <c r="W1781" s="22" t="e">
        <f>VLOOKUP($G1781,Temp!$A:$C,W$1,FALSE)</f>
        <v>#VALUE!</v>
      </c>
      <c r="X1781" s="22" t="e">
        <f>VLOOKUP($G1781,Temp!$A:$C,X$1,FALSE)</f>
        <v>#VALUE!</v>
      </c>
      <c r="Y1781" s="22">
        <f>VLOOKUP($G1781,Temp!$A:$C,Y$1,FALSE)</f>
        <v>20100</v>
      </c>
      <c r="Z1781" s="22">
        <f>VLOOKUP($G1781,Temp!$A:$C,Z$1,FALSE)</f>
        <v>18300</v>
      </c>
      <c r="AA1781" s="22" t="str">
        <f>VLOOKUP($A1781,Searches!$A:$H,AA$1,FALSE)</f>
        <v>Lou Jordano</v>
      </c>
      <c r="AB1781" s="22" t="str">
        <f>VLOOKUP($A1781,Searches!$A:$H,AB$1,FALSE)</f>
        <v>Crimson Hexagon</v>
      </c>
      <c r="AC1781" s="22" t="str">
        <f>VLOOKUP($A1781,Searches!$A:$H,AC$1,FALSE)</f>
        <v>Chief Marketing Officer</v>
      </c>
      <c r="AD1781" s="22" t="str">
        <f>VLOOKUP($A1781,Searches!$A:$H,AD$1,FALSE)</f>
        <v>2nd</v>
      </c>
      <c r="AE1781" s="22" t="str">
        <f>VLOOKUP($A1781,Searches!$A:$H,AE$1,FALSE)</f>
        <v>Open link</v>
      </c>
      <c r="AF1781" s="22" t="str">
        <f>VLOOKUP($A1781,Searches!$A:$H,AF$1,FALSE)</f>
        <v>Greater Boston Area</v>
      </c>
      <c r="AG1781" s="22" t="str">
        <f>VLOOKUP($A1781,Searches!$A:$H,AG$1,FALSE)</f>
        <v>https://www.linkedin.com/sales/profile/341078,pU2l,NAME_SEARCH?moduleKey=peopleSearchResults&amp;pageKey=sales-search3-people-refinement&amp;contextId=60BC92C971D70515801E49D6842B0000&amp;requestId=212800b1-a51b-457e-a2f2-b0a3142cf20e&amp;action=CLICK&amp;target=urn%3Ali%3AsalesLead%3A(-1%2C341078)&amp;pageNumber=4&amp;targetEl=profilelink&amp;position=6&amp;trk=lss-serp-result-lead_photo</v>
      </c>
      <c r="AH1781" s="22" t="str">
        <f>VLOOKUP($G1781,Temp!$D:$F,AH$1,FALSE)</f>
        <v>crimsonhexagon.com</v>
      </c>
      <c r="AI1781" s="22" t="str">
        <f>VLOOKUP($G1781,Temp!$D:$F,AI$1,FALSE)</f>
        <v>Marketo</v>
      </c>
      <c r="AJ1781" s="22" t="str">
        <f>VLOOKUP($G1781,Temp!$D:$F,AJ$1,FALSE)</f>
        <v>WordPress</v>
      </c>
    </row>
    <row r="1782" spans="1:36" ht="16" x14ac:dyDescent="0.2">
      <c r="A1782" s="8" t="str">
        <f t="shared" si="27"/>
        <v>Leah Pope Datorama</v>
      </c>
      <c r="B1782" s="8" t="s">
        <v>3094</v>
      </c>
      <c r="C1782" s="8" t="s">
        <v>3095</v>
      </c>
      <c r="D1782" s="8" t="s">
        <v>42</v>
      </c>
      <c r="E1782" s="8" t="s">
        <v>3096</v>
      </c>
      <c r="F1782" s="8" t="s">
        <v>3097</v>
      </c>
      <c r="G1782" s="12" t="s">
        <v>2871</v>
      </c>
      <c r="H1782" s="22" t="str">
        <f>VLOOKUP($G1782,Temp!$A:$C,H$1,FALSE)</f>
        <v>datorama.com</v>
      </c>
      <c r="I1782" s="22" t="e">
        <f>VLOOKUP($G1782,Temp!$A:$C,I$1,FALSE)</f>
        <v>#VALUE!</v>
      </c>
      <c r="J1782" s="22" t="e">
        <f>VLOOKUP($G1782,Temp!$A:$C,J$1,FALSE)</f>
        <v>#VALUE!</v>
      </c>
      <c r="K1782" s="22" t="e">
        <f>VLOOKUP($G1782,Temp!$A:$C,K$1,FALSE)</f>
        <v>#VALUE!</v>
      </c>
      <c r="L1782" s="22" t="e">
        <f>VLOOKUP($G1782,Temp!$A:$C,L$1,FALSE)</f>
        <v>#VALUE!</v>
      </c>
      <c r="M1782" s="22" t="e">
        <f>VLOOKUP($G1782,Temp!$A:$C,M$1,FALSE)</f>
        <v>#VALUE!</v>
      </c>
      <c r="N1782" s="22" t="e">
        <f>VLOOKUP($G1782,Temp!$A:$C,N$1,FALSE)</f>
        <v>#VALUE!</v>
      </c>
      <c r="O1782" s="22" t="e">
        <f>VLOOKUP($G1782,Temp!$A:$C,O$1,FALSE)</f>
        <v>#VALUE!</v>
      </c>
      <c r="P1782" s="22" t="e">
        <f>VLOOKUP($G1782,Temp!$A:$C,P$1,FALSE)</f>
        <v>#VALUE!</v>
      </c>
      <c r="Q1782" s="22" t="e">
        <f>VLOOKUP($G1782,Temp!$A:$C,Q$1,FALSE)</f>
        <v>#VALUE!</v>
      </c>
      <c r="R1782" s="22" t="e">
        <f>VLOOKUP($G1782,Temp!$A:$C,R$1,FALSE)</f>
        <v>#VALUE!</v>
      </c>
      <c r="S1782" s="22" t="e">
        <f>VLOOKUP($G1782,Temp!$A:$C,S$1,FALSE)</f>
        <v>#VALUE!</v>
      </c>
      <c r="T1782" s="22" t="e">
        <f>VLOOKUP($G1782,Temp!$A:$C,T$1,FALSE)</f>
        <v>#VALUE!</v>
      </c>
      <c r="U1782" s="22" t="e">
        <f>VLOOKUP($G1782,Temp!$A:$C,U$1,FALSE)</f>
        <v>#VALUE!</v>
      </c>
      <c r="V1782" s="22" t="e">
        <f>VLOOKUP($G1782,Temp!$A:$C,V$1,FALSE)</f>
        <v>#VALUE!</v>
      </c>
      <c r="W1782" s="22" t="e">
        <f>VLOOKUP($G1782,Temp!$A:$C,W$1,FALSE)</f>
        <v>#VALUE!</v>
      </c>
      <c r="X1782" s="22" t="e">
        <f>VLOOKUP($G1782,Temp!$A:$C,X$1,FALSE)</f>
        <v>#VALUE!</v>
      </c>
      <c r="Y1782" s="22">
        <f>VLOOKUP($G1782,Temp!$A:$C,Y$1,FALSE)</f>
        <v>414</v>
      </c>
      <c r="Z1782" s="22">
        <f>VLOOKUP($G1782,Temp!$A:$C,Z$1,FALSE)</f>
        <v>45300</v>
      </c>
      <c r="AA1782" s="22" t="e">
        <f>VLOOKUP($A1782,Searches!$A:$H,AA$1,FALSE)</f>
        <v>#N/A</v>
      </c>
      <c r="AB1782" s="22" t="e">
        <f>VLOOKUP($A1782,Searches!$A:$H,AB$1,FALSE)</f>
        <v>#N/A</v>
      </c>
      <c r="AC1782" s="22" t="e">
        <f>VLOOKUP($A1782,Searches!$A:$H,AC$1,FALSE)</f>
        <v>#N/A</v>
      </c>
      <c r="AD1782" s="22" t="e">
        <f>VLOOKUP($A1782,Searches!$A:$H,AD$1,FALSE)</f>
        <v>#N/A</v>
      </c>
      <c r="AE1782" s="22" t="e">
        <f>VLOOKUP($A1782,Searches!$A:$H,AE$1,FALSE)</f>
        <v>#N/A</v>
      </c>
      <c r="AF1782" s="22" t="e">
        <f>VLOOKUP($A1782,Searches!$A:$H,AF$1,FALSE)</f>
        <v>#N/A</v>
      </c>
      <c r="AG1782" s="22" t="e">
        <f>VLOOKUP($A1782,Searches!$A:$H,AG$1,FALSE)</f>
        <v>#N/A</v>
      </c>
      <c r="AH1782" s="22" t="str">
        <f>VLOOKUP($G1782,Temp!$D:$F,AH$1,FALSE)</f>
        <v>datorama.com</v>
      </c>
      <c r="AI1782" s="22">
        <f>VLOOKUP($G1782,Temp!$D:$F,AI$1,FALSE)</f>
        <v>0</v>
      </c>
      <c r="AJ1782" s="22" t="str">
        <f>VLOOKUP($G1782,Temp!$D:$F,AJ$1,FALSE)</f>
        <v>WordPress</v>
      </c>
    </row>
    <row r="1783" spans="1:36" ht="16" x14ac:dyDescent="0.2">
      <c r="A1783" s="8" t="str">
        <f t="shared" si="27"/>
        <v>Scott Jones Percolate Inc.</v>
      </c>
      <c r="B1783" s="8" t="s">
        <v>737</v>
      </c>
      <c r="C1783" s="8" t="s">
        <v>3132</v>
      </c>
      <c r="D1783" s="8" t="s">
        <v>42</v>
      </c>
      <c r="E1783" s="8" t="s">
        <v>3133</v>
      </c>
      <c r="F1783" s="8" t="s">
        <v>3134</v>
      </c>
      <c r="G1783" s="12" t="s">
        <v>2908</v>
      </c>
      <c r="H1783" s="22" t="str">
        <f>VLOOKUP($G1783,Temp!$A:$C,H$1,FALSE)</f>
        <v>percolate.com</v>
      </c>
      <c r="I1783" s="22" t="e">
        <f>VLOOKUP($G1783,Temp!$A:$C,I$1,FALSE)</f>
        <v>#VALUE!</v>
      </c>
      <c r="J1783" s="22" t="e">
        <f>VLOOKUP($G1783,Temp!$A:$C,J$1,FALSE)</f>
        <v>#VALUE!</v>
      </c>
      <c r="K1783" s="22" t="e">
        <f>VLOOKUP($G1783,Temp!$A:$C,K$1,FALSE)</f>
        <v>#VALUE!</v>
      </c>
      <c r="L1783" s="22" t="e">
        <f>VLOOKUP($G1783,Temp!$A:$C,L$1,FALSE)</f>
        <v>#VALUE!</v>
      </c>
      <c r="M1783" s="22" t="e">
        <f>VLOOKUP($G1783,Temp!$A:$C,M$1,FALSE)</f>
        <v>#VALUE!</v>
      </c>
      <c r="N1783" s="22" t="e">
        <f>VLOOKUP($G1783,Temp!$A:$C,N$1,FALSE)</f>
        <v>#VALUE!</v>
      </c>
      <c r="O1783" s="22" t="e">
        <f>VLOOKUP($G1783,Temp!$A:$C,O$1,FALSE)</f>
        <v>#VALUE!</v>
      </c>
      <c r="P1783" s="22" t="e">
        <f>VLOOKUP($G1783,Temp!$A:$C,P$1,FALSE)</f>
        <v>#VALUE!</v>
      </c>
      <c r="Q1783" s="22" t="e">
        <f>VLOOKUP($G1783,Temp!$A:$C,Q$1,FALSE)</f>
        <v>#VALUE!</v>
      </c>
      <c r="R1783" s="22" t="e">
        <f>VLOOKUP($G1783,Temp!$A:$C,R$1,FALSE)</f>
        <v>#VALUE!</v>
      </c>
      <c r="S1783" s="22" t="e">
        <f>VLOOKUP($G1783,Temp!$A:$C,S$1,FALSE)</f>
        <v>#VALUE!</v>
      </c>
      <c r="T1783" s="22" t="e">
        <f>VLOOKUP($G1783,Temp!$A:$C,T$1,FALSE)</f>
        <v>#VALUE!</v>
      </c>
      <c r="U1783" s="22" t="e">
        <f>VLOOKUP($G1783,Temp!$A:$C,U$1,FALSE)</f>
        <v>#VALUE!</v>
      </c>
      <c r="V1783" s="22" t="e">
        <f>VLOOKUP($G1783,Temp!$A:$C,V$1,FALSE)</f>
        <v>#VALUE!</v>
      </c>
      <c r="W1783" s="22" t="e">
        <f>VLOOKUP($G1783,Temp!$A:$C,W$1,FALSE)</f>
        <v>#VALUE!</v>
      </c>
      <c r="X1783" s="22" t="e">
        <f>VLOOKUP($G1783,Temp!$A:$C,X$1,FALSE)</f>
        <v>#VALUE!</v>
      </c>
      <c r="Y1783" s="22">
        <f>VLOOKUP($G1783,Temp!$A:$C,Y$1,FALSE)</f>
        <v>53000</v>
      </c>
      <c r="Z1783" s="22">
        <f>VLOOKUP($G1783,Temp!$A:$C,Z$1,FALSE)</f>
        <v>6900</v>
      </c>
      <c r="AA1783" s="22" t="str">
        <f>VLOOKUP($A1783,Searches!$A:$H,AA$1,FALSE)</f>
        <v>Scott Jones</v>
      </c>
      <c r="AB1783" s="22" t="str">
        <f>VLOOKUP($A1783,Searches!$A:$H,AB$1,FALSE)</f>
        <v>Percolate Inc.</v>
      </c>
      <c r="AC1783" s="22" t="str">
        <f>VLOOKUP($A1783,Searches!$A:$H,AC$1,FALSE)</f>
        <v>Chief Marketing Officer</v>
      </c>
      <c r="AD1783" s="22" t="str">
        <f>VLOOKUP($A1783,Searches!$A:$H,AD$1,FALSE)</f>
        <v>2nd</v>
      </c>
      <c r="AE1783" s="22" t="str">
        <f>VLOOKUP($A1783,Searches!$A:$H,AE$1,FALSE)</f>
        <v/>
      </c>
      <c r="AF1783" s="22" t="str">
        <f>VLOOKUP($A1783,Searches!$A:$H,AF$1,FALSE)</f>
        <v>San Francisco Bay Area</v>
      </c>
      <c r="AG1783" s="22" t="str">
        <f>VLOOKUP($A1783,Searches!$A:$H,AG$1,FALSE)</f>
        <v>https://www.linkedin.com/sales/profile/838488,_w0x,NAME_SEARCH?moduleKey=peopleSearchResults&amp;pageKey=sales-search3-people-refinement&amp;contextId=60BC92C971D70515801E49D6842B0000&amp;requestId=212800b1-a51b-457e-a2f2-b0a3142cf20e&amp;action=CLICK&amp;target=urn%3Ali%3AsalesLead%3A(-1%2C838488)&amp;pageNumber=4&amp;targetEl=profilelink&amp;position=5&amp;trk=lss-serp-result-lead_photo</v>
      </c>
      <c r="AH1783" s="22" t="str">
        <f>VLOOKUP($G1783,Temp!$D:$F,AH$1,FALSE)</f>
        <v>percolate.com</v>
      </c>
      <c r="AI1783" s="22" t="str">
        <f>VLOOKUP($G1783,Temp!$D:$F,AI$1,FALSE)</f>
        <v>Marketo</v>
      </c>
      <c r="AJ1783" s="22" t="str">
        <f>VLOOKUP($G1783,Temp!$D:$F,AJ$1,FALSE)</f>
        <v>WordPress</v>
      </c>
    </row>
    <row r="1784" spans="1:36" ht="16" x14ac:dyDescent="0.2">
      <c r="A1784" s="8" t="str">
        <f t="shared" si="27"/>
        <v>Sara Spivey NextGen Venture Partners</v>
      </c>
      <c r="B1784" s="8" t="s">
        <v>3140</v>
      </c>
      <c r="C1784" s="8" t="s">
        <v>3141</v>
      </c>
      <c r="D1784" s="8" t="s">
        <v>3142</v>
      </c>
      <c r="E1784" s="8" t="s">
        <v>3143</v>
      </c>
      <c r="F1784" s="8" t="s">
        <v>3144</v>
      </c>
      <c r="G1784" s="12" t="s">
        <v>2920</v>
      </c>
      <c r="H1784" s="22" t="str">
        <f>VLOOKUP($G1784,Temp!$A:$C,H$1,FALSE)</f>
        <v>nextgenvp.com</v>
      </c>
      <c r="I1784" s="22" t="e">
        <f>VLOOKUP($G1784,Temp!$A:$C,I$1,FALSE)</f>
        <v>#VALUE!</v>
      </c>
      <c r="J1784" s="22" t="e">
        <f>VLOOKUP($G1784,Temp!$A:$C,J$1,FALSE)</f>
        <v>#VALUE!</v>
      </c>
      <c r="K1784" s="22" t="e">
        <f>VLOOKUP($G1784,Temp!$A:$C,K$1,FALSE)</f>
        <v>#VALUE!</v>
      </c>
      <c r="L1784" s="22" t="e">
        <f>VLOOKUP($G1784,Temp!$A:$C,L$1,FALSE)</f>
        <v>#VALUE!</v>
      </c>
      <c r="M1784" s="22" t="e">
        <f>VLOOKUP($G1784,Temp!$A:$C,M$1,FALSE)</f>
        <v>#VALUE!</v>
      </c>
      <c r="N1784" s="22" t="e">
        <f>VLOOKUP($G1784,Temp!$A:$C,N$1,FALSE)</f>
        <v>#VALUE!</v>
      </c>
      <c r="O1784" s="22" t="e">
        <f>VLOOKUP($G1784,Temp!$A:$C,O$1,FALSE)</f>
        <v>#VALUE!</v>
      </c>
      <c r="P1784" s="22" t="e">
        <f>VLOOKUP($G1784,Temp!$A:$C,P$1,FALSE)</f>
        <v>#VALUE!</v>
      </c>
      <c r="Q1784" s="22" t="e">
        <f>VLOOKUP($G1784,Temp!$A:$C,Q$1,FALSE)</f>
        <v>#VALUE!</v>
      </c>
      <c r="R1784" s="22" t="e">
        <f>VLOOKUP($G1784,Temp!$A:$C,R$1,FALSE)</f>
        <v>#VALUE!</v>
      </c>
      <c r="S1784" s="22" t="e">
        <f>VLOOKUP($G1784,Temp!$A:$C,S$1,FALSE)</f>
        <v>#VALUE!</v>
      </c>
      <c r="T1784" s="22" t="e">
        <f>VLOOKUP($G1784,Temp!$A:$C,T$1,FALSE)</f>
        <v>#VALUE!</v>
      </c>
      <c r="U1784" s="22" t="e">
        <f>VLOOKUP($G1784,Temp!$A:$C,U$1,FALSE)</f>
        <v>#VALUE!</v>
      </c>
      <c r="V1784" s="22" t="e">
        <f>VLOOKUP($G1784,Temp!$A:$C,V$1,FALSE)</f>
        <v>#VALUE!</v>
      </c>
      <c r="W1784" s="22" t="e">
        <f>VLOOKUP($G1784,Temp!$A:$C,W$1,FALSE)</f>
        <v>#VALUE!</v>
      </c>
      <c r="X1784" s="22" t="e">
        <f>VLOOKUP($G1784,Temp!$A:$C,X$1,FALSE)</f>
        <v>#VALUE!</v>
      </c>
      <c r="Y1784" s="22">
        <f>VLOOKUP($G1784,Temp!$A:$C,Y$1,FALSE)</f>
        <v>308</v>
      </c>
      <c r="Z1784" s="22">
        <f>VLOOKUP($G1784,Temp!$A:$C,Z$1,FALSE)</f>
        <v>0</v>
      </c>
      <c r="AA1784" s="22" t="e">
        <f>VLOOKUP($A1784,Searches!$A:$H,AA$1,FALSE)</f>
        <v>#N/A</v>
      </c>
      <c r="AB1784" s="22" t="e">
        <f>VLOOKUP($A1784,Searches!$A:$H,AB$1,FALSE)</f>
        <v>#N/A</v>
      </c>
      <c r="AC1784" s="22" t="e">
        <f>VLOOKUP($A1784,Searches!$A:$H,AC$1,FALSE)</f>
        <v>#N/A</v>
      </c>
      <c r="AD1784" s="22" t="e">
        <f>VLOOKUP($A1784,Searches!$A:$H,AD$1,FALSE)</f>
        <v>#N/A</v>
      </c>
      <c r="AE1784" s="22" t="e">
        <f>VLOOKUP($A1784,Searches!$A:$H,AE$1,FALSE)</f>
        <v>#N/A</v>
      </c>
      <c r="AF1784" s="22" t="e">
        <f>VLOOKUP($A1784,Searches!$A:$H,AF$1,FALSE)</f>
        <v>#N/A</v>
      </c>
      <c r="AG1784" s="22" t="e">
        <f>VLOOKUP($A1784,Searches!$A:$H,AG$1,FALSE)</f>
        <v>#N/A</v>
      </c>
      <c r="AH1784" s="22" t="e">
        <f>VLOOKUP($G1784,Temp!$D:$F,AH$1,FALSE)</f>
        <v>#N/A</v>
      </c>
      <c r="AI1784" s="22" t="e">
        <f>VLOOKUP($G1784,Temp!$D:$F,AI$1,FALSE)</f>
        <v>#N/A</v>
      </c>
      <c r="AJ1784" s="22" t="e">
        <f>VLOOKUP($G1784,Temp!$D:$F,AJ$1,FALSE)</f>
        <v>#N/A</v>
      </c>
    </row>
    <row r="1785" spans="1:36" ht="16" x14ac:dyDescent="0.2">
      <c r="A1785" s="8" t="str">
        <f t="shared" si="27"/>
        <v>Susan Vitale iCIMS</v>
      </c>
      <c r="B1785" s="8" t="s">
        <v>3149</v>
      </c>
      <c r="C1785" s="8" t="s">
        <v>3234</v>
      </c>
      <c r="D1785" s="8" t="s">
        <v>42</v>
      </c>
      <c r="E1785" s="8" t="s">
        <v>3236</v>
      </c>
      <c r="F1785" s="8" t="s">
        <v>3237</v>
      </c>
      <c r="G1785" s="12" t="s">
        <v>3002</v>
      </c>
      <c r="H1785" s="22" t="str">
        <f>VLOOKUP($G1785,Temp!$A:$C,H$1,FALSE)</f>
        <v>icims.com</v>
      </c>
      <c r="I1785" s="22" t="e">
        <f>VLOOKUP($G1785,Temp!$A:$C,I$1,FALSE)</f>
        <v>#VALUE!</v>
      </c>
      <c r="J1785" s="22" t="e">
        <f>VLOOKUP($G1785,Temp!$A:$C,J$1,FALSE)</f>
        <v>#VALUE!</v>
      </c>
      <c r="K1785" s="22" t="e">
        <f>VLOOKUP($G1785,Temp!$A:$C,K$1,FALSE)</f>
        <v>#VALUE!</v>
      </c>
      <c r="L1785" s="22" t="e">
        <f>VLOOKUP($G1785,Temp!$A:$C,L$1,FALSE)</f>
        <v>#VALUE!</v>
      </c>
      <c r="M1785" s="22" t="e">
        <f>VLOOKUP($G1785,Temp!$A:$C,M$1,FALSE)</f>
        <v>#VALUE!</v>
      </c>
      <c r="N1785" s="22" t="e">
        <f>VLOOKUP($G1785,Temp!$A:$C,N$1,FALSE)</f>
        <v>#VALUE!</v>
      </c>
      <c r="O1785" s="22" t="e">
        <f>VLOOKUP($G1785,Temp!$A:$C,O$1,FALSE)</f>
        <v>#VALUE!</v>
      </c>
      <c r="P1785" s="22" t="e">
        <f>VLOOKUP($G1785,Temp!$A:$C,P$1,FALSE)</f>
        <v>#VALUE!</v>
      </c>
      <c r="Q1785" s="22" t="e">
        <f>VLOOKUP($G1785,Temp!$A:$C,Q$1,FALSE)</f>
        <v>#VALUE!</v>
      </c>
      <c r="R1785" s="22" t="e">
        <f>VLOOKUP($G1785,Temp!$A:$C,R$1,FALSE)</f>
        <v>#VALUE!</v>
      </c>
      <c r="S1785" s="22" t="e">
        <f>VLOOKUP($G1785,Temp!$A:$C,S$1,FALSE)</f>
        <v>#VALUE!</v>
      </c>
      <c r="T1785" s="22" t="e">
        <f>VLOOKUP($G1785,Temp!$A:$C,T$1,FALSE)</f>
        <v>#VALUE!</v>
      </c>
      <c r="U1785" s="22" t="e">
        <f>VLOOKUP($G1785,Temp!$A:$C,U$1,FALSE)</f>
        <v>#VALUE!</v>
      </c>
      <c r="V1785" s="22" t="e">
        <f>VLOOKUP($G1785,Temp!$A:$C,V$1,FALSE)</f>
        <v>#VALUE!</v>
      </c>
      <c r="W1785" s="22" t="e">
        <f>VLOOKUP($G1785,Temp!$A:$C,W$1,FALSE)</f>
        <v>#VALUE!</v>
      </c>
      <c r="X1785" s="22" t="e">
        <f>VLOOKUP($G1785,Temp!$A:$C,X$1,FALSE)</f>
        <v>#VALUE!</v>
      </c>
      <c r="Y1785" s="22">
        <f>VLOOKUP($G1785,Temp!$A:$C,Y$1,FALSE)</f>
        <v>458000</v>
      </c>
      <c r="Z1785" s="22">
        <f>VLOOKUP($G1785,Temp!$A:$C,Z$1,FALSE)</f>
        <v>53500</v>
      </c>
      <c r="AA1785" s="22" t="str">
        <f>VLOOKUP($A1785,Searches!$A:$H,AA$1,FALSE)</f>
        <v>Susan Vitale</v>
      </c>
      <c r="AB1785" s="22" t="str">
        <f>VLOOKUP($A1785,Searches!$A:$H,AB$1,FALSE)</f>
        <v>iCIMS</v>
      </c>
      <c r="AC1785" s="22" t="str">
        <f>VLOOKUP($A1785,Searches!$A:$H,AC$1,FALSE)</f>
        <v>Chief Marketing Officer</v>
      </c>
      <c r="AD1785" s="22" t="str">
        <f>VLOOKUP($A1785,Searches!$A:$H,AD$1,FALSE)</f>
        <v>2nd</v>
      </c>
      <c r="AE1785" s="22" t="str">
        <f>VLOOKUP($A1785,Searches!$A:$H,AE$1,FALSE)</f>
        <v>Open link</v>
      </c>
      <c r="AF1785" s="22" t="str">
        <f>VLOOKUP($A1785,Searches!$A:$H,AF$1,FALSE)</f>
        <v>Greater New York City Area</v>
      </c>
      <c r="AG1785" s="22" t="str">
        <f>VLOOKUP($A1785,Searches!$A:$H,AG$1,FALSE)</f>
        <v>https://www.linkedin.com/sales/profile/5689302,5uzf,NAME_SEARCH?moduleKey=peopleSearchResults&amp;pageKey=sales-search3-people-refinement&amp;contextId=60BC92C971D70515801E49D6842B0000&amp;requestId=212800b1-a51b-457e-a2f2-b0a3142cf20e&amp;action=CLICK&amp;target=urn%3Ali%3AsalesLead%3A(-1%2C5689302)&amp;pageNumber=4&amp;targetEl=profilelink&amp;position=13&amp;trk=lss-serp-result-lead_photo</v>
      </c>
      <c r="AH1785" s="22" t="str">
        <f>VLOOKUP($G1785,Temp!$D:$F,AH$1,FALSE)</f>
        <v>icims.com</v>
      </c>
      <c r="AI1785" s="22" t="str">
        <f>VLOOKUP($G1785,Temp!$D:$F,AI$1,FALSE)</f>
        <v>Pardot</v>
      </c>
      <c r="AJ1785" s="22" t="str">
        <f>VLOOKUP($G1785,Temp!$D:$F,AJ$1,FALSE)</f>
        <v>Drupal</v>
      </c>
    </row>
    <row r="1786" spans="1:36" ht="16" x14ac:dyDescent="0.2">
      <c r="A1786" s="8" t="str">
        <f t="shared" si="27"/>
        <v>Neville Letzerich HotSchedules</v>
      </c>
      <c r="B1786" s="8" t="s">
        <v>3162</v>
      </c>
      <c r="C1786" s="8" t="s">
        <v>3163</v>
      </c>
      <c r="D1786" s="8" t="s">
        <v>42</v>
      </c>
      <c r="E1786" s="8" t="s">
        <v>3164</v>
      </c>
      <c r="F1786" s="8" t="s">
        <v>3165</v>
      </c>
      <c r="G1786" s="12" t="s">
        <v>2951</v>
      </c>
      <c r="H1786" s="22" t="str">
        <f>VLOOKUP($G1786,Temp!$A:$C,H$1,FALSE)</f>
        <v>hotschedules.com</v>
      </c>
      <c r="I1786" s="22" t="e">
        <f>VLOOKUP($G1786,Temp!$A:$C,I$1,FALSE)</f>
        <v>#VALUE!</v>
      </c>
      <c r="J1786" s="22" t="e">
        <f>VLOOKUP($G1786,Temp!$A:$C,J$1,FALSE)</f>
        <v>#VALUE!</v>
      </c>
      <c r="K1786" s="22" t="e">
        <f>VLOOKUP($G1786,Temp!$A:$C,K$1,FALSE)</f>
        <v>#VALUE!</v>
      </c>
      <c r="L1786" s="22" t="e">
        <f>VLOOKUP($G1786,Temp!$A:$C,L$1,FALSE)</f>
        <v>#VALUE!</v>
      </c>
      <c r="M1786" s="22" t="e">
        <f>VLOOKUP($G1786,Temp!$A:$C,M$1,FALSE)</f>
        <v>#VALUE!</v>
      </c>
      <c r="N1786" s="22" t="e">
        <f>VLOOKUP($G1786,Temp!$A:$C,N$1,FALSE)</f>
        <v>#VALUE!</v>
      </c>
      <c r="O1786" s="22" t="e">
        <f>VLOOKUP($G1786,Temp!$A:$C,O$1,FALSE)</f>
        <v>#VALUE!</v>
      </c>
      <c r="P1786" s="22" t="e">
        <f>VLOOKUP($G1786,Temp!$A:$C,P$1,FALSE)</f>
        <v>#VALUE!</v>
      </c>
      <c r="Q1786" s="22" t="e">
        <f>VLOOKUP($G1786,Temp!$A:$C,Q$1,FALSE)</f>
        <v>#VALUE!</v>
      </c>
      <c r="R1786" s="22" t="e">
        <f>VLOOKUP($G1786,Temp!$A:$C,R$1,FALSE)</f>
        <v>#VALUE!</v>
      </c>
      <c r="S1786" s="22" t="e">
        <f>VLOOKUP($G1786,Temp!$A:$C,S$1,FALSE)</f>
        <v>#VALUE!</v>
      </c>
      <c r="T1786" s="22" t="e">
        <f>VLOOKUP($G1786,Temp!$A:$C,T$1,FALSE)</f>
        <v>#VALUE!</v>
      </c>
      <c r="U1786" s="22" t="e">
        <f>VLOOKUP($G1786,Temp!$A:$C,U$1,FALSE)</f>
        <v>#VALUE!</v>
      </c>
      <c r="V1786" s="22" t="e">
        <f>VLOOKUP($G1786,Temp!$A:$C,V$1,FALSE)</f>
        <v>#VALUE!</v>
      </c>
      <c r="W1786" s="22" t="e">
        <f>VLOOKUP($G1786,Temp!$A:$C,W$1,FALSE)</f>
        <v>#VALUE!</v>
      </c>
      <c r="X1786" s="22" t="e">
        <f>VLOOKUP($G1786,Temp!$A:$C,X$1,FALSE)</f>
        <v>#VALUE!</v>
      </c>
      <c r="Y1786" s="22">
        <f>VLOOKUP($G1786,Temp!$A:$C,Y$1,FALSE)</f>
        <v>1900000</v>
      </c>
      <c r="Z1786" s="22">
        <f>VLOOKUP($G1786,Temp!$A:$C,Z$1,FALSE)</f>
        <v>17000</v>
      </c>
      <c r="AA1786" s="22" t="str">
        <f>VLOOKUP($A1786,Searches!$A:$H,AA$1,FALSE)</f>
        <v>Neville Letzerich</v>
      </c>
      <c r="AB1786" s="22" t="str">
        <f>VLOOKUP($A1786,Searches!$A:$H,AB$1,FALSE)</f>
        <v>HotSchedules</v>
      </c>
      <c r="AC1786" s="22" t="str">
        <f>VLOOKUP($A1786,Searches!$A:$H,AC$1,FALSE)</f>
        <v>Chief Marketing Officer</v>
      </c>
      <c r="AD1786" s="22" t="str">
        <f>VLOOKUP($A1786,Searches!$A:$H,AD$1,FALSE)</f>
        <v>2nd</v>
      </c>
      <c r="AE1786" s="22" t="str">
        <f>VLOOKUP($A1786,Searches!$A:$H,AE$1,FALSE)</f>
        <v/>
      </c>
      <c r="AF1786" s="22" t="str">
        <f>VLOOKUP($A1786,Searches!$A:$H,AF$1,FALSE)</f>
        <v>Austin, Texas Area</v>
      </c>
      <c r="AG1786" s="22" t="str">
        <f>VLOOKUP($A1786,Searches!$A:$H,AG$1,FALSE)</f>
        <v>https://www.linkedin.com/sales/profile/3439528,6sND,NAME_SEARCH?moduleKey=peopleSearchResults&amp;pageKey=sales-search3-people-refinement&amp;contextId=60BC92C971D70515801E49D6842B0000&amp;requestId=212800b1-a51b-457e-a2f2-b0a3142cf20e&amp;action=CLICK&amp;target=urn%3Ali%3AsalesLead%3A(-1%2C3439528)&amp;pageNumber=4&amp;targetEl=profilelink&amp;position=11&amp;trk=lss-serp-result-lead_photo</v>
      </c>
      <c r="AH1786" s="22" t="str">
        <f>VLOOKUP($G1786,Temp!$D:$F,AH$1,FALSE)</f>
        <v>hotschedules.com</v>
      </c>
      <c r="AI1786" s="22" t="str">
        <f>VLOOKUP($G1786,Temp!$D:$F,AI$1,FALSE)</f>
        <v>Marketo</v>
      </c>
      <c r="AJ1786" s="22" t="str">
        <f>VLOOKUP($G1786,Temp!$D:$F,AJ$1,FALSE)</f>
        <v>WordPress</v>
      </c>
    </row>
    <row r="1787" spans="1:36" ht="16" x14ac:dyDescent="0.2">
      <c r="A1787" s="8" t="str">
        <f t="shared" si="27"/>
        <v>Rich Lesperance Swap.com</v>
      </c>
      <c r="B1787" s="8" t="s">
        <v>3269</v>
      </c>
      <c r="C1787" s="8" t="s">
        <v>3270</v>
      </c>
      <c r="D1787" s="8" t="s">
        <v>42</v>
      </c>
      <c r="E1787" s="8" t="s">
        <v>3271</v>
      </c>
      <c r="F1787" s="12" t="s">
        <v>3272</v>
      </c>
      <c r="G1787" s="12" t="s">
        <v>3049</v>
      </c>
      <c r="H1787" s="22" t="str">
        <f>VLOOKUP($G1787,Temp!$A:$C,H$1,FALSE)</f>
        <v>swap.com</v>
      </c>
      <c r="I1787" s="22" t="e">
        <f>VLOOKUP($G1787,Temp!$A:$C,I$1,FALSE)</f>
        <v>#VALUE!</v>
      </c>
      <c r="J1787" s="22" t="e">
        <f>VLOOKUP($G1787,Temp!$A:$C,J$1,FALSE)</f>
        <v>#VALUE!</v>
      </c>
      <c r="K1787" s="22" t="e">
        <f>VLOOKUP($G1787,Temp!$A:$C,K$1,FALSE)</f>
        <v>#VALUE!</v>
      </c>
      <c r="L1787" s="22" t="e">
        <f>VLOOKUP($G1787,Temp!$A:$C,L$1,FALSE)</f>
        <v>#VALUE!</v>
      </c>
      <c r="M1787" s="22" t="e">
        <f>VLOOKUP($G1787,Temp!$A:$C,M$1,FALSE)</f>
        <v>#VALUE!</v>
      </c>
      <c r="N1787" s="22" t="e">
        <f>VLOOKUP($G1787,Temp!$A:$C,N$1,FALSE)</f>
        <v>#VALUE!</v>
      </c>
      <c r="O1787" s="22" t="e">
        <f>VLOOKUP($G1787,Temp!$A:$C,O$1,FALSE)</f>
        <v>#VALUE!</v>
      </c>
      <c r="P1787" s="22" t="e">
        <f>VLOOKUP($G1787,Temp!$A:$C,P$1,FALSE)</f>
        <v>#VALUE!</v>
      </c>
      <c r="Q1787" s="22" t="e">
        <f>VLOOKUP($G1787,Temp!$A:$C,Q$1,FALSE)</f>
        <v>#VALUE!</v>
      </c>
      <c r="R1787" s="22" t="e">
        <f>VLOOKUP($G1787,Temp!$A:$C,R$1,FALSE)</f>
        <v>#VALUE!</v>
      </c>
      <c r="S1787" s="22" t="e">
        <f>VLOOKUP($G1787,Temp!$A:$C,S$1,FALSE)</f>
        <v>#VALUE!</v>
      </c>
      <c r="T1787" s="22" t="e">
        <f>VLOOKUP($G1787,Temp!$A:$C,T$1,FALSE)</f>
        <v>#VALUE!</v>
      </c>
      <c r="U1787" s="22" t="e">
        <f>VLOOKUP($G1787,Temp!$A:$C,U$1,FALSE)</f>
        <v>#VALUE!</v>
      </c>
      <c r="V1787" s="22" t="e">
        <f>VLOOKUP($G1787,Temp!$A:$C,V$1,FALSE)</f>
        <v>#VALUE!</v>
      </c>
      <c r="W1787" s="22" t="e">
        <f>VLOOKUP($G1787,Temp!$A:$C,W$1,FALSE)</f>
        <v>#VALUE!</v>
      </c>
      <c r="X1787" s="22" t="e">
        <f>VLOOKUP($G1787,Temp!$A:$C,X$1,FALSE)</f>
        <v>#VALUE!</v>
      </c>
      <c r="Y1787" s="22">
        <f>VLOOKUP($G1787,Temp!$A:$C,Y$1,FALSE)</f>
        <v>194000</v>
      </c>
      <c r="Z1787" s="22">
        <f>VLOOKUP($G1787,Temp!$A:$C,Z$1,FALSE)</f>
        <v>18400</v>
      </c>
      <c r="AA1787" s="22" t="str">
        <f>VLOOKUP($A1787,Searches!$A:$H,AA$1,FALSE)</f>
        <v>Rich Lesperance</v>
      </c>
      <c r="AB1787" s="22" t="str">
        <f>VLOOKUP($A1787,Searches!$A:$H,AB$1,FALSE)</f>
        <v>Swap.com</v>
      </c>
      <c r="AC1787" s="22" t="str">
        <f>VLOOKUP($A1787,Searches!$A:$H,AC$1,FALSE)</f>
        <v>Chief Marketing Officer</v>
      </c>
      <c r="AD1787" s="22" t="str">
        <f>VLOOKUP($A1787,Searches!$A:$H,AD$1,FALSE)</f>
        <v>2nd</v>
      </c>
      <c r="AE1787" s="22" t="str">
        <f>VLOOKUP($A1787,Searches!$A:$H,AE$1,FALSE)</f>
        <v/>
      </c>
      <c r="AF1787" s="22" t="str">
        <f>VLOOKUP($A1787,Searches!$A:$H,AF$1,FALSE)</f>
        <v>Greater Chicago Area</v>
      </c>
      <c r="AG1787" s="22" t="str">
        <f>VLOOKUP($A1787,Searches!$A:$H,AG$1,FALSE)</f>
        <v>https://www.linkedin.com/sales/profile/113537,q8PI,NAME_SEARCH?moduleKey=peopleSearchResults&amp;pageKey=sales-search3-people-refinement&amp;contextId=60BC92C971D70515801E49D6842B0000&amp;requestId=212800b1-a51b-457e-a2f2-b0a3142cf20e&amp;action=CLICK&amp;target=urn%3Ali%3AsalesLead%3A(-1%2C113537)&amp;pageNumber=4&amp;targetEl=profilelink&amp;position=15&amp;trk=lss-serp-result-lead_photo</v>
      </c>
      <c r="AH1787" s="22" t="str">
        <f>VLOOKUP($G1787,Temp!$D:$F,AH$1,FALSE)</f>
        <v>swap.com</v>
      </c>
      <c r="AI1787" s="22">
        <f>VLOOKUP($G1787,Temp!$D:$F,AI$1,FALSE)</f>
        <v>0</v>
      </c>
      <c r="AJ1787" s="22" t="str">
        <f>VLOOKUP($G1787,Temp!$D:$F,AJ$1,FALSE)</f>
        <v>WordPress</v>
      </c>
    </row>
    <row r="1788" spans="1:36" ht="16" x14ac:dyDescent="0.2">
      <c r="A1788" s="8" t="str">
        <f t="shared" si="27"/>
        <v>Darren Johnson BloomReach</v>
      </c>
      <c r="B1788" s="8" t="s">
        <v>5515</v>
      </c>
      <c r="C1788" s="8" t="s">
        <v>3202</v>
      </c>
      <c r="D1788" s="8" t="s">
        <v>304</v>
      </c>
      <c r="E1788" s="8" t="s">
        <v>7009</v>
      </c>
      <c r="F1788" s="8" t="s">
        <v>7002</v>
      </c>
      <c r="G1788" s="12" t="s">
        <v>7003</v>
      </c>
      <c r="H1788" s="22" t="str">
        <f>VLOOKUP($G1788,Temp!$A:$C,H$1,FALSE)</f>
        <v>bloomreach.com</v>
      </c>
      <c r="I1788" s="22" t="e">
        <f>VLOOKUP($G1788,Temp!$A:$C,I$1,FALSE)</f>
        <v>#VALUE!</v>
      </c>
      <c r="J1788" s="22" t="e">
        <f>VLOOKUP($G1788,Temp!$A:$C,J$1,FALSE)</f>
        <v>#VALUE!</v>
      </c>
      <c r="K1788" s="22" t="e">
        <f>VLOOKUP($G1788,Temp!$A:$C,K$1,FALSE)</f>
        <v>#VALUE!</v>
      </c>
      <c r="L1788" s="22" t="e">
        <f>VLOOKUP($G1788,Temp!$A:$C,L$1,FALSE)</f>
        <v>#VALUE!</v>
      </c>
      <c r="M1788" s="22" t="e">
        <f>VLOOKUP($G1788,Temp!$A:$C,M$1,FALSE)</f>
        <v>#VALUE!</v>
      </c>
      <c r="N1788" s="22" t="e">
        <f>VLOOKUP($G1788,Temp!$A:$C,N$1,FALSE)</f>
        <v>#VALUE!</v>
      </c>
      <c r="O1788" s="22" t="e">
        <f>VLOOKUP($G1788,Temp!$A:$C,O$1,FALSE)</f>
        <v>#VALUE!</v>
      </c>
      <c r="P1788" s="22" t="e">
        <f>VLOOKUP($G1788,Temp!$A:$C,P$1,FALSE)</f>
        <v>#VALUE!</v>
      </c>
      <c r="Q1788" s="22" t="e">
        <f>VLOOKUP($G1788,Temp!$A:$C,Q$1,FALSE)</f>
        <v>#VALUE!</v>
      </c>
      <c r="R1788" s="22" t="e">
        <f>VLOOKUP($G1788,Temp!$A:$C,R$1,FALSE)</f>
        <v>#VALUE!</v>
      </c>
      <c r="S1788" s="22" t="e">
        <f>VLOOKUP($G1788,Temp!$A:$C,S$1,FALSE)</f>
        <v>#VALUE!</v>
      </c>
      <c r="T1788" s="22" t="e">
        <f>VLOOKUP($G1788,Temp!$A:$C,T$1,FALSE)</f>
        <v>#VALUE!</v>
      </c>
      <c r="U1788" s="22" t="e">
        <f>VLOOKUP($G1788,Temp!$A:$C,U$1,FALSE)</f>
        <v>#VALUE!</v>
      </c>
      <c r="V1788" s="22" t="e">
        <f>VLOOKUP($G1788,Temp!$A:$C,V$1,FALSE)</f>
        <v>#VALUE!</v>
      </c>
      <c r="W1788" s="22" t="e">
        <f>VLOOKUP($G1788,Temp!$A:$C,W$1,FALSE)</f>
        <v>#VALUE!</v>
      </c>
      <c r="X1788" s="22" t="e">
        <f>VLOOKUP($G1788,Temp!$A:$C,X$1,FALSE)</f>
        <v>#VALUE!</v>
      </c>
      <c r="Y1788" s="22">
        <f>VLOOKUP($G1788,Temp!$A:$C,Y$1,FALSE)</f>
        <v>1500</v>
      </c>
      <c r="Z1788" s="22">
        <f>VLOOKUP($G1788,Temp!$A:$C,Z$1,FALSE)</f>
        <v>1400</v>
      </c>
      <c r="AA1788" s="22" t="str">
        <f>VLOOKUP($A1788,Searches!$A:$H,AA$1,FALSE)</f>
        <v>Darren Johnson</v>
      </c>
      <c r="AB1788" s="22" t="str">
        <f>VLOOKUP($A1788,Searches!$A:$H,AB$1,FALSE)</f>
        <v>BloomReach</v>
      </c>
      <c r="AC1788" s="22" t="str">
        <f>VLOOKUP($A1788,Searches!$A:$H,AC$1,FALSE)</f>
        <v>Chief Revenue Officer</v>
      </c>
      <c r="AD1788" s="22" t="str">
        <f>VLOOKUP($A1788,Searches!$A:$H,AD$1,FALSE)</f>
        <v>2nd</v>
      </c>
      <c r="AE1788" s="22" t="str">
        <f>VLOOKUP($A1788,Searches!$A:$H,AE$1,FALSE)</f>
        <v/>
      </c>
      <c r="AF1788" s="22" t="str">
        <f>VLOOKUP($A1788,Searches!$A:$H,AF$1,FALSE)</f>
        <v>San Francisco Bay Area</v>
      </c>
      <c r="AG1788" s="22" t="str">
        <f>VLOOKUP($A1788,Searches!$A:$H,AG$1,FALSE)</f>
        <v>https://www.linkedin.com/sales/profile/221368,_5Pp,NAME_SEARCH?moduleKey=peopleSearchResults&amp;pageKey=sales-search3-people-refinement&amp;contextId=60BC92C971D70515801E49D6842B0000&amp;requestId=212800b1-a51b-457e-a2f2-b0a3142cf20e&amp;action=CLICK&amp;target=urn%3Ali%3AsalesLead%3A(-1%2C221368)&amp;pageNumber=4&amp;targetEl=profilelink&amp;position=12&amp;trk=lss-serp-result-lead_photo</v>
      </c>
      <c r="AH1788" s="22" t="str">
        <f>VLOOKUP($G1788,Temp!$D:$F,AH$1,FALSE)</f>
        <v>bloomreach.com</v>
      </c>
      <c r="AI1788" s="22" t="str">
        <f>VLOOKUP($G1788,Temp!$D:$F,AI$1,FALSE)</f>
        <v>Marketo</v>
      </c>
      <c r="AJ1788" s="22" t="str">
        <f>VLOOKUP($G1788,Temp!$D:$F,AJ$1,FALSE)</f>
        <v>WordPress</v>
      </c>
    </row>
    <row r="1789" spans="1:36" ht="16" x14ac:dyDescent="0.2">
      <c r="A1789" s="8" t="str">
        <f t="shared" si="27"/>
        <v>David Ahrens Tradeshift</v>
      </c>
      <c r="B1789" s="8" t="s">
        <v>438</v>
      </c>
      <c r="C1789" s="8" t="s">
        <v>3299</v>
      </c>
      <c r="D1789" s="8" t="s">
        <v>42</v>
      </c>
      <c r="E1789" s="8" t="s">
        <v>3300</v>
      </c>
      <c r="F1789" s="8" t="s">
        <v>3301</v>
      </c>
      <c r="G1789" s="12" t="s">
        <v>3067</v>
      </c>
      <c r="H1789" s="22" t="str">
        <f>VLOOKUP($G1789,Temp!$A:$C,H$1,FALSE)</f>
        <v>tradeshift.com</v>
      </c>
      <c r="I1789" s="22" t="e">
        <f>VLOOKUP($G1789,Temp!$A:$C,I$1,FALSE)</f>
        <v>#VALUE!</v>
      </c>
      <c r="J1789" s="22" t="e">
        <f>VLOOKUP($G1789,Temp!$A:$C,J$1,FALSE)</f>
        <v>#VALUE!</v>
      </c>
      <c r="K1789" s="22" t="e">
        <f>VLOOKUP($G1789,Temp!$A:$C,K$1,FALSE)</f>
        <v>#VALUE!</v>
      </c>
      <c r="L1789" s="22" t="e">
        <f>VLOOKUP($G1789,Temp!$A:$C,L$1,FALSE)</f>
        <v>#VALUE!</v>
      </c>
      <c r="M1789" s="22" t="e">
        <f>VLOOKUP($G1789,Temp!$A:$C,M$1,FALSE)</f>
        <v>#VALUE!</v>
      </c>
      <c r="N1789" s="22" t="e">
        <f>VLOOKUP($G1789,Temp!$A:$C,N$1,FALSE)</f>
        <v>#VALUE!</v>
      </c>
      <c r="O1789" s="22" t="e">
        <f>VLOOKUP($G1789,Temp!$A:$C,O$1,FALSE)</f>
        <v>#VALUE!</v>
      </c>
      <c r="P1789" s="22" t="e">
        <f>VLOOKUP($G1789,Temp!$A:$C,P$1,FALSE)</f>
        <v>#VALUE!</v>
      </c>
      <c r="Q1789" s="22" t="e">
        <f>VLOOKUP($G1789,Temp!$A:$C,Q$1,FALSE)</f>
        <v>#VALUE!</v>
      </c>
      <c r="R1789" s="22" t="e">
        <f>VLOOKUP($G1789,Temp!$A:$C,R$1,FALSE)</f>
        <v>#VALUE!</v>
      </c>
      <c r="S1789" s="22" t="e">
        <f>VLOOKUP($G1789,Temp!$A:$C,S$1,FALSE)</f>
        <v>#VALUE!</v>
      </c>
      <c r="T1789" s="22" t="e">
        <f>VLOOKUP($G1789,Temp!$A:$C,T$1,FALSE)</f>
        <v>#VALUE!</v>
      </c>
      <c r="U1789" s="22" t="e">
        <f>VLOOKUP($G1789,Temp!$A:$C,U$1,FALSE)</f>
        <v>#VALUE!</v>
      </c>
      <c r="V1789" s="22" t="e">
        <f>VLOOKUP($G1789,Temp!$A:$C,V$1,FALSE)</f>
        <v>#VALUE!</v>
      </c>
      <c r="W1789" s="22" t="e">
        <f>VLOOKUP($G1789,Temp!$A:$C,W$1,FALSE)</f>
        <v>#VALUE!</v>
      </c>
      <c r="X1789" s="22" t="e">
        <f>VLOOKUP($G1789,Temp!$A:$C,X$1,FALSE)</f>
        <v>#VALUE!</v>
      </c>
      <c r="Y1789" s="22">
        <f>VLOOKUP($G1789,Temp!$A:$C,Y$1,FALSE)</f>
        <v>3900</v>
      </c>
      <c r="Z1789" s="22">
        <f>VLOOKUP($G1789,Temp!$A:$C,Z$1,FALSE)</f>
        <v>4700</v>
      </c>
      <c r="AA1789" s="22" t="e">
        <f>VLOOKUP($A1789,Searches!$A:$H,AA$1,FALSE)</f>
        <v>#N/A</v>
      </c>
      <c r="AB1789" s="22" t="e">
        <f>VLOOKUP($A1789,Searches!$A:$H,AB$1,FALSE)</f>
        <v>#N/A</v>
      </c>
      <c r="AC1789" s="22" t="e">
        <f>VLOOKUP($A1789,Searches!$A:$H,AC$1,FALSE)</f>
        <v>#N/A</v>
      </c>
      <c r="AD1789" s="22" t="e">
        <f>VLOOKUP($A1789,Searches!$A:$H,AD$1,FALSE)</f>
        <v>#N/A</v>
      </c>
      <c r="AE1789" s="22" t="e">
        <f>VLOOKUP($A1789,Searches!$A:$H,AE$1,FALSE)</f>
        <v>#N/A</v>
      </c>
      <c r="AF1789" s="22" t="e">
        <f>VLOOKUP($A1789,Searches!$A:$H,AF$1,FALSE)</f>
        <v>#N/A</v>
      </c>
      <c r="AG1789" s="22" t="e">
        <f>VLOOKUP($A1789,Searches!$A:$H,AG$1,FALSE)</f>
        <v>#N/A</v>
      </c>
      <c r="AH1789" s="22" t="str">
        <f>VLOOKUP($G1789,Temp!$D:$F,AH$1,FALSE)</f>
        <v>tradeshift.com</v>
      </c>
      <c r="AI1789" s="22" t="str">
        <f>VLOOKUP($G1789,Temp!$D:$F,AI$1,FALSE)</f>
        <v>Marketo</v>
      </c>
      <c r="AJ1789" s="22" t="str">
        <f>VLOOKUP($G1789,Temp!$D:$F,AJ$1,FALSE)</f>
        <v>WordPress</v>
      </c>
    </row>
    <row r="1790" spans="1:36" ht="16" x14ac:dyDescent="0.2">
      <c r="A1790" s="8" t="str">
        <f t="shared" si="27"/>
        <v>Bob Canaway Black Duck Software</v>
      </c>
      <c r="B1790" s="8" t="s">
        <v>630</v>
      </c>
      <c r="C1790" s="8" t="s">
        <v>1996</v>
      </c>
      <c r="D1790" s="8" t="s">
        <v>42</v>
      </c>
      <c r="E1790" s="8" t="s">
        <v>1999</v>
      </c>
      <c r="F1790" s="8" t="s">
        <v>2000</v>
      </c>
      <c r="G1790" s="12" t="s">
        <v>2001</v>
      </c>
      <c r="H1790" s="22" t="str">
        <f>VLOOKUP($G1790,Temp!$A:$C,H$1,FALSE)</f>
        <v>blackducksoftware.com</v>
      </c>
      <c r="I1790" s="22" t="e">
        <f>VLOOKUP($G1790,Temp!$A:$C,I$1,FALSE)</f>
        <v>#VALUE!</v>
      </c>
      <c r="J1790" s="22" t="e">
        <f>VLOOKUP($G1790,Temp!$A:$C,J$1,FALSE)</f>
        <v>#VALUE!</v>
      </c>
      <c r="K1790" s="22" t="e">
        <f>VLOOKUP($G1790,Temp!$A:$C,K$1,FALSE)</f>
        <v>#VALUE!</v>
      </c>
      <c r="L1790" s="22" t="e">
        <f>VLOOKUP($G1790,Temp!$A:$C,L$1,FALSE)</f>
        <v>#VALUE!</v>
      </c>
      <c r="M1790" s="22" t="e">
        <f>VLOOKUP($G1790,Temp!$A:$C,M$1,FALSE)</f>
        <v>#VALUE!</v>
      </c>
      <c r="N1790" s="22" t="e">
        <f>VLOOKUP($G1790,Temp!$A:$C,N$1,FALSE)</f>
        <v>#VALUE!</v>
      </c>
      <c r="O1790" s="22" t="e">
        <f>VLOOKUP($G1790,Temp!$A:$C,O$1,FALSE)</f>
        <v>#VALUE!</v>
      </c>
      <c r="P1790" s="22" t="e">
        <f>VLOOKUP($G1790,Temp!$A:$C,P$1,FALSE)</f>
        <v>#VALUE!</v>
      </c>
      <c r="Q1790" s="22" t="e">
        <f>VLOOKUP($G1790,Temp!$A:$C,Q$1,FALSE)</f>
        <v>#VALUE!</v>
      </c>
      <c r="R1790" s="22" t="e">
        <f>VLOOKUP($G1790,Temp!$A:$C,R$1,FALSE)</f>
        <v>#VALUE!</v>
      </c>
      <c r="S1790" s="22" t="e">
        <f>VLOOKUP($G1790,Temp!$A:$C,S$1,FALSE)</f>
        <v>#VALUE!</v>
      </c>
      <c r="T1790" s="22" t="e">
        <f>VLOOKUP($G1790,Temp!$A:$C,T$1,FALSE)</f>
        <v>#VALUE!</v>
      </c>
      <c r="U1790" s="22" t="e">
        <f>VLOOKUP($G1790,Temp!$A:$C,U$1,FALSE)</f>
        <v>#VALUE!</v>
      </c>
      <c r="V1790" s="22" t="e">
        <f>VLOOKUP($G1790,Temp!$A:$C,V$1,FALSE)</f>
        <v>#VALUE!</v>
      </c>
      <c r="W1790" s="22" t="e">
        <f>VLOOKUP($G1790,Temp!$A:$C,W$1,FALSE)</f>
        <v>#VALUE!</v>
      </c>
      <c r="X1790" s="22" t="e">
        <f>VLOOKUP($G1790,Temp!$A:$C,X$1,FALSE)</f>
        <v>#VALUE!</v>
      </c>
      <c r="Y1790" s="22">
        <f>VLOOKUP($G1790,Temp!$A:$C,Y$1,FALSE)</f>
        <v>74800</v>
      </c>
      <c r="Z1790" s="22">
        <f>VLOOKUP($G1790,Temp!$A:$C,Z$1,FALSE)</f>
        <v>846</v>
      </c>
      <c r="AA1790" s="22" t="str">
        <f>VLOOKUP($A1790,Searches!$A:$H,AA$1,FALSE)</f>
        <v>Bob Canaway</v>
      </c>
      <c r="AB1790" s="22" t="str">
        <f>VLOOKUP($A1790,Searches!$A:$H,AB$1,FALSE)</f>
        <v>Black Duck Software</v>
      </c>
      <c r="AC1790" s="22" t="str">
        <f>VLOOKUP($A1790,Searches!$A:$H,AC$1,FALSE)</f>
        <v>Chief Marketing Officer</v>
      </c>
      <c r="AD1790" s="22" t="str">
        <f>VLOOKUP($A1790,Searches!$A:$H,AD$1,FALSE)</f>
        <v>2nd</v>
      </c>
      <c r="AE1790" s="22" t="str">
        <f>VLOOKUP($A1790,Searches!$A:$H,AE$1,FALSE)</f>
        <v/>
      </c>
      <c r="AF1790" s="22" t="str">
        <f>VLOOKUP($A1790,Searches!$A:$H,AF$1,FALSE)</f>
        <v>Greater Boston Area</v>
      </c>
      <c r="AG1790" s="22" t="str">
        <f>VLOOKUP($A1790,Searches!$A:$H,AG$1,FALSE)</f>
        <v>https://www.linkedin.com/sales/profile/4488577,bFZk,NAME_SEARCH?moduleKey=peopleSearchResults&amp;pageKey=sales-search3-people-refinement&amp;contextId=60BC92C971D70515801E49D6842B0000&amp;requestId=212800b1-a51b-457e-a2f2-b0a3142cf20e&amp;action=CLICK&amp;target=urn%3Ali%3AsalesLead%3A(-1%2C4488577)&amp;pageNumber=4&amp;targetEl=profilelink&amp;position=18&amp;trk=lss-serp-result-lead_photo</v>
      </c>
      <c r="AH1790" s="22" t="str">
        <f>VLOOKUP($G1790,Temp!$D:$F,AH$1,FALSE)</f>
        <v>blackducksoftware.com</v>
      </c>
      <c r="AI1790" s="22" t="str">
        <f>VLOOKUP($G1790,Temp!$D:$F,AI$1,FALSE)</f>
        <v>Marketo</v>
      </c>
      <c r="AJ1790" s="22" t="str">
        <f>VLOOKUP($G1790,Temp!$D:$F,AJ$1,FALSE)</f>
        <v>Drupal</v>
      </c>
    </row>
    <row r="1791" spans="1:36" ht="16" x14ac:dyDescent="0.2">
      <c r="A1791" s="8" t="str">
        <f t="shared" si="27"/>
        <v>Nathan Rawlins Lucid</v>
      </c>
      <c r="B1791" s="8" t="s">
        <v>3177</v>
      </c>
      <c r="C1791" s="8" t="s">
        <v>3180</v>
      </c>
      <c r="D1791" s="8" t="s">
        <v>42</v>
      </c>
      <c r="E1791" s="8" t="s">
        <v>3182</v>
      </c>
      <c r="F1791" s="8" t="s">
        <v>3183</v>
      </c>
      <c r="G1791" s="12" t="s">
        <v>3125</v>
      </c>
      <c r="H1791" s="22" t="str">
        <f>VLOOKUP($G1791,Temp!$A:$C,H$1,FALSE)</f>
        <v>golucid.co</v>
      </c>
      <c r="I1791" s="22" t="e">
        <f>VLOOKUP($G1791,Temp!$A:$C,I$1,FALSE)</f>
        <v>#VALUE!</v>
      </c>
      <c r="J1791" s="22" t="e">
        <f>VLOOKUP($G1791,Temp!$A:$C,J$1,FALSE)</f>
        <v>#VALUE!</v>
      </c>
      <c r="K1791" s="22" t="e">
        <f>VLOOKUP($G1791,Temp!$A:$C,K$1,FALSE)</f>
        <v>#VALUE!</v>
      </c>
      <c r="L1791" s="22" t="e">
        <f>VLOOKUP($G1791,Temp!$A:$C,L$1,FALSE)</f>
        <v>#VALUE!</v>
      </c>
      <c r="M1791" s="22" t="e">
        <f>VLOOKUP($G1791,Temp!$A:$C,M$1,FALSE)</f>
        <v>#VALUE!</v>
      </c>
      <c r="N1791" s="22" t="e">
        <f>VLOOKUP($G1791,Temp!$A:$C,N$1,FALSE)</f>
        <v>#VALUE!</v>
      </c>
      <c r="O1791" s="22" t="e">
        <f>VLOOKUP($G1791,Temp!$A:$C,O$1,FALSE)</f>
        <v>#VALUE!</v>
      </c>
      <c r="P1791" s="22" t="e">
        <f>VLOOKUP($G1791,Temp!$A:$C,P$1,FALSE)</f>
        <v>#VALUE!</v>
      </c>
      <c r="Q1791" s="22" t="e">
        <f>VLOOKUP($G1791,Temp!$A:$C,Q$1,FALSE)</f>
        <v>#VALUE!</v>
      </c>
      <c r="R1791" s="22" t="e">
        <f>VLOOKUP($G1791,Temp!$A:$C,R$1,FALSE)</f>
        <v>#VALUE!</v>
      </c>
      <c r="S1791" s="22" t="e">
        <f>VLOOKUP($G1791,Temp!$A:$C,S$1,FALSE)</f>
        <v>#VALUE!</v>
      </c>
      <c r="T1791" s="22" t="e">
        <f>VLOOKUP($G1791,Temp!$A:$C,T$1,FALSE)</f>
        <v>#VALUE!</v>
      </c>
      <c r="U1791" s="22" t="e">
        <f>VLOOKUP($G1791,Temp!$A:$C,U$1,FALSE)</f>
        <v>#VALUE!</v>
      </c>
      <c r="V1791" s="22" t="e">
        <f>VLOOKUP($G1791,Temp!$A:$C,V$1,FALSE)</f>
        <v>#VALUE!</v>
      </c>
      <c r="W1791" s="22" t="e">
        <f>VLOOKUP($G1791,Temp!$A:$C,W$1,FALSE)</f>
        <v>#VALUE!</v>
      </c>
      <c r="X1791" s="22" t="e">
        <f>VLOOKUP($G1791,Temp!$A:$C,X$1,FALSE)</f>
        <v>#VALUE!</v>
      </c>
      <c r="Y1791" s="22">
        <f>VLOOKUP($G1791,Temp!$A:$C,Y$1,FALSE)</f>
        <v>38300</v>
      </c>
      <c r="Z1791" s="22">
        <f>VLOOKUP($G1791,Temp!$A:$C,Z$1,FALSE)</f>
        <v>0</v>
      </c>
      <c r="AA1791" s="22" t="e">
        <f>VLOOKUP($A1791,Searches!$A:$H,AA$1,FALSE)</f>
        <v>#N/A</v>
      </c>
      <c r="AB1791" s="22" t="e">
        <f>VLOOKUP($A1791,Searches!$A:$H,AB$1,FALSE)</f>
        <v>#N/A</v>
      </c>
      <c r="AC1791" s="22" t="e">
        <f>VLOOKUP($A1791,Searches!$A:$H,AC$1,FALSE)</f>
        <v>#N/A</v>
      </c>
      <c r="AD1791" s="22" t="e">
        <f>VLOOKUP($A1791,Searches!$A:$H,AD$1,FALSE)</f>
        <v>#N/A</v>
      </c>
      <c r="AE1791" s="22" t="e">
        <f>VLOOKUP($A1791,Searches!$A:$H,AE$1,FALSE)</f>
        <v>#N/A</v>
      </c>
      <c r="AF1791" s="22" t="e">
        <f>VLOOKUP($A1791,Searches!$A:$H,AF$1,FALSE)</f>
        <v>#N/A</v>
      </c>
      <c r="AG1791" s="22" t="e">
        <f>VLOOKUP($A1791,Searches!$A:$H,AG$1,FALSE)</f>
        <v>#N/A</v>
      </c>
      <c r="AH1791" s="22" t="str">
        <f>VLOOKUP($G1791,Temp!$D:$F,AH$1,FALSE)</f>
        <v>golucid.co</v>
      </c>
      <c r="AI1791" s="22">
        <f>VLOOKUP($G1791,Temp!$D:$F,AI$1,FALSE)</f>
        <v>0</v>
      </c>
      <c r="AJ1791" s="22" t="str">
        <f>VLOOKUP($G1791,Temp!$D:$F,AJ$1,FALSE)</f>
        <v>Drupal</v>
      </c>
    </row>
    <row r="1792" spans="1:36" ht="16" x14ac:dyDescent="0.2">
      <c r="A1792" s="8" t="str">
        <f t="shared" si="27"/>
        <v>James Smith GoodData</v>
      </c>
      <c r="B1792" s="8" t="s">
        <v>995</v>
      </c>
      <c r="C1792" s="8" t="s">
        <v>996</v>
      </c>
      <c r="D1792" s="8" t="s">
        <v>997</v>
      </c>
      <c r="E1792" s="8" t="s">
        <v>998</v>
      </c>
      <c r="F1792" s="8" t="s">
        <v>999</v>
      </c>
      <c r="G1792" s="12" t="s">
        <v>1000</v>
      </c>
      <c r="H1792" s="22" t="str">
        <f>VLOOKUP($G1792,Temp!$A:$C,H$1,FALSE)</f>
        <v>gooddata.com</v>
      </c>
      <c r="I1792" s="22" t="e">
        <f>VLOOKUP($G1792,Temp!$A:$C,I$1,FALSE)</f>
        <v>#VALUE!</v>
      </c>
      <c r="J1792" s="22" t="e">
        <f>VLOOKUP($G1792,Temp!$A:$C,J$1,FALSE)</f>
        <v>#VALUE!</v>
      </c>
      <c r="K1792" s="22" t="e">
        <f>VLOOKUP($G1792,Temp!$A:$C,K$1,FALSE)</f>
        <v>#VALUE!</v>
      </c>
      <c r="L1792" s="22" t="e">
        <f>VLOOKUP($G1792,Temp!$A:$C,L$1,FALSE)</f>
        <v>#VALUE!</v>
      </c>
      <c r="M1792" s="22" t="e">
        <f>VLOOKUP($G1792,Temp!$A:$C,M$1,FALSE)</f>
        <v>#VALUE!</v>
      </c>
      <c r="N1792" s="22" t="e">
        <f>VLOOKUP($G1792,Temp!$A:$C,N$1,FALSE)</f>
        <v>#VALUE!</v>
      </c>
      <c r="O1792" s="22" t="e">
        <f>VLOOKUP($G1792,Temp!$A:$C,O$1,FALSE)</f>
        <v>#VALUE!</v>
      </c>
      <c r="P1792" s="22" t="e">
        <f>VLOOKUP($G1792,Temp!$A:$C,P$1,FALSE)</f>
        <v>#VALUE!</v>
      </c>
      <c r="Q1792" s="22" t="e">
        <f>VLOOKUP($G1792,Temp!$A:$C,Q$1,FALSE)</f>
        <v>#VALUE!</v>
      </c>
      <c r="R1792" s="22" t="e">
        <f>VLOOKUP($G1792,Temp!$A:$C,R$1,FALSE)</f>
        <v>#VALUE!</v>
      </c>
      <c r="S1792" s="22" t="e">
        <f>VLOOKUP($G1792,Temp!$A:$C,S$1,FALSE)</f>
        <v>#VALUE!</v>
      </c>
      <c r="T1792" s="22" t="e">
        <f>VLOOKUP($G1792,Temp!$A:$C,T$1,FALSE)</f>
        <v>#VALUE!</v>
      </c>
      <c r="U1792" s="22" t="e">
        <f>VLOOKUP($G1792,Temp!$A:$C,U$1,FALSE)</f>
        <v>#VALUE!</v>
      </c>
      <c r="V1792" s="22" t="e">
        <f>VLOOKUP($G1792,Temp!$A:$C,V$1,FALSE)</f>
        <v>#VALUE!</v>
      </c>
      <c r="W1792" s="22" t="e">
        <f>VLOOKUP($G1792,Temp!$A:$C,W$1,FALSE)</f>
        <v>#VALUE!</v>
      </c>
      <c r="X1792" s="22" t="e">
        <f>VLOOKUP($G1792,Temp!$A:$C,X$1,FALSE)</f>
        <v>#VALUE!</v>
      </c>
      <c r="Y1792" s="22">
        <f>VLOOKUP($G1792,Temp!$A:$C,Y$1,FALSE)</f>
        <v>31300</v>
      </c>
      <c r="Z1792" s="22">
        <f>VLOOKUP($G1792,Temp!$A:$C,Z$1,FALSE)</f>
        <v>3200</v>
      </c>
      <c r="AA1792" s="22" t="e">
        <f>VLOOKUP($A1792,Searches!$A:$H,AA$1,FALSE)</f>
        <v>#N/A</v>
      </c>
      <c r="AB1792" s="22" t="e">
        <f>VLOOKUP($A1792,Searches!$A:$H,AB$1,FALSE)</f>
        <v>#N/A</v>
      </c>
      <c r="AC1792" s="22" t="e">
        <f>VLOOKUP($A1792,Searches!$A:$H,AC$1,FALSE)</f>
        <v>#N/A</v>
      </c>
      <c r="AD1792" s="22" t="e">
        <f>VLOOKUP($A1792,Searches!$A:$H,AD$1,FALSE)</f>
        <v>#N/A</v>
      </c>
      <c r="AE1792" s="22" t="e">
        <f>VLOOKUP($A1792,Searches!$A:$H,AE$1,FALSE)</f>
        <v>#N/A</v>
      </c>
      <c r="AF1792" s="22" t="e">
        <f>VLOOKUP($A1792,Searches!$A:$H,AF$1,FALSE)</f>
        <v>#N/A</v>
      </c>
      <c r="AG1792" s="22" t="e">
        <f>VLOOKUP($A1792,Searches!$A:$H,AG$1,FALSE)</f>
        <v>#N/A</v>
      </c>
      <c r="AH1792" s="22" t="str">
        <f>VLOOKUP($G1792,Temp!$D:$F,AH$1,FALSE)</f>
        <v>gooddata.com</v>
      </c>
      <c r="AI1792" s="22" t="str">
        <f>VLOOKUP($G1792,Temp!$D:$F,AI$1,FALSE)</f>
        <v>Marketo</v>
      </c>
      <c r="AJ1792" s="22" t="str">
        <f>VLOOKUP($G1792,Temp!$D:$F,AJ$1,FALSE)</f>
        <v>Drupal</v>
      </c>
    </row>
    <row r="1793" spans="1:36" ht="16" x14ac:dyDescent="0.2">
      <c r="A1793" s="8" t="str">
        <f t="shared" si="27"/>
        <v>Diana Kucer HireVue</v>
      </c>
      <c r="B1793" s="8" t="s">
        <v>3406</v>
      </c>
      <c r="C1793" s="8" t="s">
        <v>3407</v>
      </c>
      <c r="D1793" s="8" t="s">
        <v>42</v>
      </c>
      <c r="E1793" s="8" t="s">
        <v>3408</v>
      </c>
      <c r="F1793" s="8" t="s">
        <v>3409</v>
      </c>
      <c r="G1793" s="12" t="s">
        <v>3145</v>
      </c>
      <c r="H1793" s="22" t="str">
        <f>VLOOKUP($G1793,Temp!$A:$C,H$1,FALSE)</f>
        <v>hirevue.com</v>
      </c>
      <c r="I1793" s="22" t="e">
        <f>VLOOKUP($G1793,Temp!$A:$C,I$1,FALSE)</f>
        <v>#VALUE!</v>
      </c>
      <c r="J1793" s="22" t="e">
        <f>VLOOKUP($G1793,Temp!$A:$C,J$1,FALSE)</f>
        <v>#VALUE!</v>
      </c>
      <c r="K1793" s="22" t="e">
        <f>VLOOKUP($G1793,Temp!$A:$C,K$1,FALSE)</f>
        <v>#VALUE!</v>
      </c>
      <c r="L1793" s="22" t="e">
        <f>VLOOKUP($G1793,Temp!$A:$C,L$1,FALSE)</f>
        <v>#VALUE!</v>
      </c>
      <c r="M1793" s="22" t="e">
        <f>VLOOKUP($G1793,Temp!$A:$C,M$1,FALSE)</f>
        <v>#VALUE!</v>
      </c>
      <c r="N1793" s="22" t="e">
        <f>VLOOKUP($G1793,Temp!$A:$C,N$1,FALSE)</f>
        <v>#VALUE!</v>
      </c>
      <c r="O1793" s="22" t="e">
        <f>VLOOKUP($G1793,Temp!$A:$C,O$1,FALSE)</f>
        <v>#VALUE!</v>
      </c>
      <c r="P1793" s="22" t="e">
        <f>VLOOKUP($G1793,Temp!$A:$C,P$1,FALSE)</f>
        <v>#VALUE!</v>
      </c>
      <c r="Q1793" s="22" t="e">
        <f>VLOOKUP($G1793,Temp!$A:$C,Q$1,FALSE)</f>
        <v>#VALUE!</v>
      </c>
      <c r="R1793" s="22" t="e">
        <f>VLOOKUP($G1793,Temp!$A:$C,R$1,FALSE)</f>
        <v>#VALUE!</v>
      </c>
      <c r="S1793" s="22" t="e">
        <f>VLOOKUP($G1793,Temp!$A:$C,S$1,FALSE)</f>
        <v>#VALUE!</v>
      </c>
      <c r="T1793" s="22" t="e">
        <f>VLOOKUP($G1793,Temp!$A:$C,T$1,FALSE)</f>
        <v>#VALUE!</v>
      </c>
      <c r="U1793" s="22" t="e">
        <f>VLOOKUP($G1793,Temp!$A:$C,U$1,FALSE)</f>
        <v>#VALUE!</v>
      </c>
      <c r="V1793" s="22" t="e">
        <f>VLOOKUP($G1793,Temp!$A:$C,V$1,FALSE)</f>
        <v>#VALUE!</v>
      </c>
      <c r="W1793" s="22" t="e">
        <f>VLOOKUP($G1793,Temp!$A:$C,W$1,FALSE)</f>
        <v>#VALUE!</v>
      </c>
      <c r="X1793" s="22" t="e">
        <f>VLOOKUP($G1793,Temp!$A:$C,X$1,FALSE)</f>
        <v>#VALUE!</v>
      </c>
      <c r="Y1793" s="22">
        <f>VLOOKUP($G1793,Temp!$A:$C,Y$1,FALSE)</f>
        <v>35200</v>
      </c>
      <c r="Z1793" s="22">
        <f>VLOOKUP($G1793,Temp!$A:$C,Z$1,FALSE)</f>
        <v>2200</v>
      </c>
      <c r="AA1793" s="22" t="e">
        <f>VLOOKUP($A1793,Searches!$A:$H,AA$1,FALSE)</f>
        <v>#N/A</v>
      </c>
      <c r="AB1793" s="22" t="e">
        <f>VLOOKUP($A1793,Searches!$A:$H,AB$1,FALSE)</f>
        <v>#N/A</v>
      </c>
      <c r="AC1793" s="22" t="e">
        <f>VLOOKUP($A1793,Searches!$A:$H,AC$1,FALSE)</f>
        <v>#N/A</v>
      </c>
      <c r="AD1793" s="22" t="e">
        <f>VLOOKUP($A1793,Searches!$A:$H,AD$1,FALSE)</f>
        <v>#N/A</v>
      </c>
      <c r="AE1793" s="22" t="e">
        <f>VLOOKUP($A1793,Searches!$A:$H,AE$1,FALSE)</f>
        <v>#N/A</v>
      </c>
      <c r="AF1793" s="22" t="e">
        <f>VLOOKUP($A1793,Searches!$A:$H,AF$1,FALSE)</f>
        <v>#N/A</v>
      </c>
      <c r="AG1793" s="22" t="e">
        <f>VLOOKUP($A1793,Searches!$A:$H,AG$1,FALSE)</f>
        <v>#N/A</v>
      </c>
      <c r="AH1793" s="22" t="e">
        <f>VLOOKUP($G1793,Temp!$D:$F,AH$1,FALSE)</f>
        <v>#N/A</v>
      </c>
      <c r="AI1793" s="22" t="e">
        <f>VLOOKUP($G1793,Temp!$D:$F,AI$1,FALSE)</f>
        <v>#N/A</v>
      </c>
      <c r="AJ1793" s="22" t="e">
        <f>VLOOKUP($G1793,Temp!$D:$F,AJ$1,FALSE)</f>
        <v>#N/A</v>
      </c>
    </row>
    <row r="1794" spans="1:36" ht="16" x14ac:dyDescent="0.2">
      <c r="A1794" s="8" t="str">
        <f t="shared" si="27"/>
        <v>Bob Armour Jellyvision</v>
      </c>
      <c r="B1794" s="8" t="s">
        <v>630</v>
      </c>
      <c r="C1794" s="8" t="s">
        <v>1018</v>
      </c>
      <c r="D1794" s="8" t="s">
        <v>42</v>
      </c>
      <c r="E1794" s="8" t="s">
        <v>1020</v>
      </c>
      <c r="F1794" s="8" t="s">
        <v>1022</v>
      </c>
      <c r="G1794" s="12" t="s">
        <v>1024</v>
      </c>
      <c r="H1794" s="22" t="str">
        <f>VLOOKUP($G1794,Temp!$A:$C,H$1,FALSE)</f>
        <v>jellyvision.com</v>
      </c>
      <c r="I1794" s="22" t="e">
        <f>VLOOKUP($G1794,Temp!$A:$C,I$1,FALSE)</f>
        <v>#VALUE!</v>
      </c>
      <c r="J1794" s="22" t="e">
        <f>VLOOKUP($G1794,Temp!$A:$C,J$1,FALSE)</f>
        <v>#VALUE!</v>
      </c>
      <c r="K1794" s="22" t="e">
        <f>VLOOKUP($G1794,Temp!$A:$C,K$1,FALSE)</f>
        <v>#VALUE!</v>
      </c>
      <c r="L1794" s="22" t="e">
        <f>VLOOKUP($G1794,Temp!$A:$C,L$1,FALSE)</f>
        <v>#VALUE!</v>
      </c>
      <c r="M1794" s="22" t="e">
        <f>VLOOKUP($G1794,Temp!$A:$C,M$1,FALSE)</f>
        <v>#VALUE!</v>
      </c>
      <c r="N1794" s="22" t="e">
        <f>VLOOKUP($G1794,Temp!$A:$C,N$1,FALSE)</f>
        <v>#VALUE!</v>
      </c>
      <c r="O1794" s="22" t="e">
        <f>VLOOKUP($G1794,Temp!$A:$C,O$1,FALSE)</f>
        <v>#VALUE!</v>
      </c>
      <c r="P1794" s="22" t="e">
        <f>VLOOKUP($G1794,Temp!$A:$C,P$1,FALSE)</f>
        <v>#VALUE!</v>
      </c>
      <c r="Q1794" s="22" t="e">
        <f>VLOOKUP($G1794,Temp!$A:$C,Q$1,FALSE)</f>
        <v>#VALUE!</v>
      </c>
      <c r="R1794" s="22" t="e">
        <f>VLOOKUP($G1794,Temp!$A:$C,R$1,FALSE)</f>
        <v>#VALUE!</v>
      </c>
      <c r="S1794" s="22" t="e">
        <f>VLOOKUP($G1794,Temp!$A:$C,S$1,FALSE)</f>
        <v>#VALUE!</v>
      </c>
      <c r="T1794" s="22" t="e">
        <f>VLOOKUP($G1794,Temp!$A:$C,T$1,FALSE)</f>
        <v>#VALUE!</v>
      </c>
      <c r="U1794" s="22" t="e">
        <f>VLOOKUP($G1794,Temp!$A:$C,U$1,FALSE)</f>
        <v>#VALUE!</v>
      </c>
      <c r="V1794" s="22" t="e">
        <f>VLOOKUP($G1794,Temp!$A:$C,V$1,FALSE)</f>
        <v>#VALUE!</v>
      </c>
      <c r="W1794" s="22" t="e">
        <f>VLOOKUP($G1794,Temp!$A:$C,W$1,FALSE)</f>
        <v>#VALUE!</v>
      </c>
      <c r="X1794" s="22" t="e">
        <f>VLOOKUP($G1794,Temp!$A:$C,X$1,FALSE)</f>
        <v>#VALUE!</v>
      </c>
      <c r="Y1794" s="22">
        <f>VLOOKUP($G1794,Temp!$A:$C,Y$1,FALSE)</f>
        <v>32500</v>
      </c>
      <c r="Z1794" s="22">
        <f>VLOOKUP($G1794,Temp!$A:$C,Z$1,FALSE)</f>
        <v>0</v>
      </c>
      <c r="AA1794" s="22" t="e">
        <f>VLOOKUP($A1794,Searches!$A:$H,AA$1,FALSE)</f>
        <v>#N/A</v>
      </c>
      <c r="AB1794" s="22" t="e">
        <f>VLOOKUP($A1794,Searches!$A:$H,AB$1,FALSE)</f>
        <v>#N/A</v>
      </c>
      <c r="AC1794" s="22" t="e">
        <f>VLOOKUP($A1794,Searches!$A:$H,AC$1,FALSE)</f>
        <v>#N/A</v>
      </c>
      <c r="AD1794" s="22" t="e">
        <f>VLOOKUP($A1794,Searches!$A:$H,AD$1,FALSE)</f>
        <v>#N/A</v>
      </c>
      <c r="AE1794" s="22" t="e">
        <f>VLOOKUP($A1794,Searches!$A:$H,AE$1,FALSE)</f>
        <v>#N/A</v>
      </c>
      <c r="AF1794" s="22" t="e">
        <f>VLOOKUP($A1794,Searches!$A:$H,AF$1,FALSE)</f>
        <v>#N/A</v>
      </c>
      <c r="AG1794" s="22" t="e">
        <f>VLOOKUP($A1794,Searches!$A:$H,AG$1,FALSE)</f>
        <v>#N/A</v>
      </c>
      <c r="AH1794" s="22" t="str">
        <f>VLOOKUP($G1794,Temp!$D:$F,AH$1,FALSE)</f>
        <v>jellyvision.com</v>
      </c>
      <c r="AI1794" s="22" t="str">
        <f>VLOOKUP($G1794,Temp!$D:$F,AI$1,FALSE)</f>
        <v>Marketo</v>
      </c>
      <c r="AJ1794" s="22" t="str">
        <f>VLOOKUP($G1794,Temp!$D:$F,AJ$1,FALSE)</f>
        <v>WordPress</v>
      </c>
    </row>
    <row r="1795" spans="1:36" ht="16" x14ac:dyDescent="0.2">
      <c r="A1795" s="8" t="str">
        <f t="shared" si="27"/>
        <v>Wayne Amand Visual IQ, Inc.</v>
      </c>
      <c r="B1795" s="8" t="s">
        <v>338</v>
      </c>
      <c r="C1795" s="8" t="s">
        <v>1576</v>
      </c>
      <c r="D1795" s="8" t="s">
        <v>42</v>
      </c>
      <c r="E1795" s="8" t="s">
        <v>1577</v>
      </c>
      <c r="F1795" s="8" t="s">
        <v>1578</v>
      </c>
      <c r="G1795" s="12" t="s">
        <v>1579</v>
      </c>
      <c r="H1795" s="22" t="str">
        <f>VLOOKUP($G1795,Temp!$A:$C,H$1,FALSE)</f>
        <v>visualiq.com</v>
      </c>
      <c r="I1795" s="22" t="e">
        <f>VLOOKUP($G1795,Temp!$A:$C,I$1,FALSE)</f>
        <v>#VALUE!</v>
      </c>
      <c r="J1795" s="22" t="e">
        <f>VLOOKUP($G1795,Temp!$A:$C,J$1,FALSE)</f>
        <v>#VALUE!</v>
      </c>
      <c r="K1795" s="22" t="e">
        <f>VLOOKUP($G1795,Temp!$A:$C,K$1,FALSE)</f>
        <v>#VALUE!</v>
      </c>
      <c r="L1795" s="22" t="e">
        <f>VLOOKUP($G1795,Temp!$A:$C,L$1,FALSE)</f>
        <v>#VALUE!</v>
      </c>
      <c r="M1795" s="22" t="e">
        <f>VLOOKUP($G1795,Temp!$A:$C,M$1,FALSE)</f>
        <v>#VALUE!</v>
      </c>
      <c r="N1795" s="22" t="e">
        <f>VLOOKUP($G1795,Temp!$A:$C,N$1,FALSE)</f>
        <v>#VALUE!</v>
      </c>
      <c r="O1795" s="22" t="e">
        <f>VLOOKUP($G1795,Temp!$A:$C,O$1,FALSE)</f>
        <v>#VALUE!</v>
      </c>
      <c r="P1795" s="22" t="e">
        <f>VLOOKUP($G1795,Temp!$A:$C,P$1,FALSE)</f>
        <v>#VALUE!</v>
      </c>
      <c r="Q1795" s="22" t="e">
        <f>VLOOKUP($G1795,Temp!$A:$C,Q$1,FALSE)</f>
        <v>#VALUE!</v>
      </c>
      <c r="R1795" s="22" t="e">
        <f>VLOOKUP($G1795,Temp!$A:$C,R$1,FALSE)</f>
        <v>#VALUE!</v>
      </c>
      <c r="S1795" s="22" t="e">
        <f>VLOOKUP($G1795,Temp!$A:$C,S$1,FALSE)</f>
        <v>#VALUE!</v>
      </c>
      <c r="T1795" s="22" t="e">
        <f>VLOOKUP($G1795,Temp!$A:$C,T$1,FALSE)</f>
        <v>#VALUE!</v>
      </c>
      <c r="U1795" s="22" t="e">
        <f>VLOOKUP($G1795,Temp!$A:$C,U$1,FALSE)</f>
        <v>#VALUE!</v>
      </c>
      <c r="V1795" s="22" t="e">
        <f>VLOOKUP($G1795,Temp!$A:$C,V$1,FALSE)</f>
        <v>#VALUE!</v>
      </c>
      <c r="W1795" s="22" t="e">
        <f>VLOOKUP($G1795,Temp!$A:$C,W$1,FALSE)</f>
        <v>#VALUE!</v>
      </c>
      <c r="X1795" s="22" t="e">
        <f>VLOOKUP($G1795,Temp!$A:$C,X$1,FALSE)</f>
        <v>#VALUE!</v>
      </c>
      <c r="Y1795" s="22">
        <f>VLOOKUP($G1795,Temp!$A:$C,Y$1,FALSE)</f>
        <v>0</v>
      </c>
      <c r="Z1795" s="22">
        <f>VLOOKUP($G1795,Temp!$A:$C,Z$1,FALSE)</f>
        <v>0</v>
      </c>
      <c r="AA1795" s="22" t="e">
        <f>VLOOKUP($A1795,Searches!$A:$H,AA$1,FALSE)</f>
        <v>#N/A</v>
      </c>
      <c r="AB1795" s="22" t="e">
        <f>VLOOKUP($A1795,Searches!$A:$H,AB$1,FALSE)</f>
        <v>#N/A</v>
      </c>
      <c r="AC1795" s="22" t="e">
        <f>VLOOKUP($A1795,Searches!$A:$H,AC$1,FALSE)</f>
        <v>#N/A</v>
      </c>
      <c r="AD1795" s="22" t="e">
        <f>VLOOKUP($A1795,Searches!$A:$H,AD$1,FALSE)</f>
        <v>#N/A</v>
      </c>
      <c r="AE1795" s="22" t="e">
        <f>VLOOKUP($A1795,Searches!$A:$H,AE$1,FALSE)</f>
        <v>#N/A</v>
      </c>
      <c r="AF1795" s="22" t="e">
        <f>VLOOKUP($A1795,Searches!$A:$H,AF$1,FALSE)</f>
        <v>#N/A</v>
      </c>
      <c r="AG1795" s="22" t="e">
        <f>VLOOKUP($A1795,Searches!$A:$H,AG$1,FALSE)</f>
        <v>#N/A</v>
      </c>
      <c r="AH1795" s="22" t="e">
        <f>VLOOKUP($G1795,Temp!$D:$F,AH$1,FALSE)</f>
        <v>#N/A</v>
      </c>
      <c r="AI1795" s="22" t="e">
        <f>VLOOKUP($G1795,Temp!$D:$F,AI$1,FALSE)</f>
        <v>#N/A</v>
      </c>
      <c r="AJ1795" s="22" t="e">
        <f>VLOOKUP($G1795,Temp!$D:$F,AJ$1,FALSE)</f>
        <v>#N/A</v>
      </c>
    </row>
    <row r="1796" spans="1:36" ht="16" x14ac:dyDescent="0.2">
      <c r="A1796" s="8" t="str">
        <f t="shared" ref="A1796:A1859" si="28">CONCATENATE(B1796," ",C1796," ",F1796)</f>
        <v>Rick Bradberry Pegasus TransTech</v>
      </c>
      <c r="B1796" s="8" t="s">
        <v>2927</v>
      </c>
      <c r="C1796" s="8" t="s">
        <v>2928</v>
      </c>
      <c r="D1796" s="8" t="s">
        <v>42</v>
      </c>
      <c r="E1796" s="8" t="s">
        <v>2929</v>
      </c>
      <c r="F1796" s="8" t="s">
        <v>2930</v>
      </c>
      <c r="G1796" s="12" t="s">
        <v>2673</v>
      </c>
      <c r="H1796" s="22" t="str">
        <f>VLOOKUP($G1796,Temp!$A:$C,H$1,FALSE)</f>
        <v>transflo.com</v>
      </c>
      <c r="I1796" s="22" t="e">
        <f>VLOOKUP($G1796,Temp!$A:$C,I$1,FALSE)</f>
        <v>#VALUE!</v>
      </c>
      <c r="J1796" s="22" t="e">
        <f>VLOOKUP($G1796,Temp!$A:$C,J$1,FALSE)</f>
        <v>#VALUE!</v>
      </c>
      <c r="K1796" s="22" t="e">
        <f>VLOOKUP($G1796,Temp!$A:$C,K$1,FALSE)</f>
        <v>#VALUE!</v>
      </c>
      <c r="L1796" s="22" t="e">
        <f>VLOOKUP($G1796,Temp!$A:$C,L$1,FALSE)</f>
        <v>#VALUE!</v>
      </c>
      <c r="M1796" s="22" t="e">
        <f>VLOOKUP($G1796,Temp!$A:$C,M$1,FALSE)</f>
        <v>#VALUE!</v>
      </c>
      <c r="N1796" s="22" t="e">
        <f>VLOOKUP($G1796,Temp!$A:$C,N$1,FALSE)</f>
        <v>#VALUE!</v>
      </c>
      <c r="O1796" s="22" t="e">
        <f>VLOOKUP($G1796,Temp!$A:$C,O$1,FALSE)</f>
        <v>#VALUE!</v>
      </c>
      <c r="P1796" s="22" t="e">
        <f>VLOOKUP($G1796,Temp!$A:$C,P$1,FALSE)</f>
        <v>#VALUE!</v>
      </c>
      <c r="Q1796" s="22" t="e">
        <f>VLOOKUP($G1796,Temp!$A:$C,Q$1,FALSE)</f>
        <v>#VALUE!</v>
      </c>
      <c r="R1796" s="22" t="e">
        <f>VLOOKUP($G1796,Temp!$A:$C,R$1,FALSE)</f>
        <v>#VALUE!</v>
      </c>
      <c r="S1796" s="22" t="e">
        <f>VLOOKUP($G1796,Temp!$A:$C,S$1,FALSE)</f>
        <v>#VALUE!</v>
      </c>
      <c r="T1796" s="22" t="e">
        <f>VLOOKUP($G1796,Temp!$A:$C,T$1,FALSE)</f>
        <v>#VALUE!</v>
      </c>
      <c r="U1796" s="22" t="e">
        <f>VLOOKUP($G1796,Temp!$A:$C,U$1,FALSE)</f>
        <v>#VALUE!</v>
      </c>
      <c r="V1796" s="22" t="e">
        <f>VLOOKUP($G1796,Temp!$A:$C,V$1,FALSE)</f>
        <v>#VALUE!</v>
      </c>
      <c r="W1796" s="22" t="e">
        <f>VLOOKUP($G1796,Temp!$A:$C,W$1,FALSE)</f>
        <v>#VALUE!</v>
      </c>
      <c r="X1796" s="22" t="e">
        <f>VLOOKUP($G1796,Temp!$A:$C,X$1,FALSE)</f>
        <v>#VALUE!</v>
      </c>
      <c r="Y1796" s="22">
        <f>VLOOKUP($G1796,Temp!$A:$C,Y$1,FALSE)</f>
        <v>4400</v>
      </c>
      <c r="Z1796" s="22">
        <f>VLOOKUP($G1796,Temp!$A:$C,Z$1,FALSE)</f>
        <v>3100</v>
      </c>
      <c r="AA1796" s="22" t="e">
        <f>VLOOKUP($A1796,Searches!$A:$H,AA$1,FALSE)</f>
        <v>#N/A</v>
      </c>
      <c r="AB1796" s="22" t="e">
        <f>VLOOKUP($A1796,Searches!$A:$H,AB$1,FALSE)</f>
        <v>#N/A</v>
      </c>
      <c r="AC1796" s="22" t="e">
        <f>VLOOKUP($A1796,Searches!$A:$H,AC$1,FALSE)</f>
        <v>#N/A</v>
      </c>
      <c r="AD1796" s="22" t="e">
        <f>VLOOKUP($A1796,Searches!$A:$H,AD$1,FALSE)</f>
        <v>#N/A</v>
      </c>
      <c r="AE1796" s="22" t="e">
        <f>VLOOKUP($A1796,Searches!$A:$H,AE$1,FALSE)</f>
        <v>#N/A</v>
      </c>
      <c r="AF1796" s="22" t="e">
        <f>VLOOKUP($A1796,Searches!$A:$H,AF$1,FALSE)</f>
        <v>#N/A</v>
      </c>
      <c r="AG1796" s="22" t="e">
        <f>VLOOKUP($A1796,Searches!$A:$H,AG$1,FALSE)</f>
        <v>#N/A</v>
      </c>
      <c r="AH1796" s="22" t="str">
        <f>VLOOKUP($G1796,Temp!$D:$F,AH$1,FALSE)</f>
        <v>transflo.com</v>
      </c>
      <c r="AI1796" s="22">
        <f>VLOOKUP($G1796,Temp!$D:$F,AI$1,FALSE)</f>
        <v>0</v>
      </c>
      <c r="AJ1796" s="22" t="str">
        <f>VLOOKUP($G1796,Temp!$D:$F,AJ$1,FALSE)</f>
        <v>WordPress</v>
      </c>
    </row>
    <row r="1797" spans="1:36" ht="16" x14ac:dyDescent="0.2">
      <c r="A1797" s="8" t="str">
        <f t="shared" si="28"/>
        <v>Laura Goldberg LegalZoom</v>
      </c>
      <c r="B1797" s="8" t="s">
        <v>2017</v>
      </c>
      <c r="C1797" s="8" t="s">
        <v>4183</v>
      </c>
      <c r="D1797" s="8" t="s">
        <v>42</v>
      </c>
      <c r="E1797" s="8" t="s">
        <v>4185</v>
      </c>
      <c r="F1797" s="8" t="s">
        <v>4187</v>
      </c>
      <c r="G1797" s="12" t="s">
        <v>3884</v>
      </c>
      <c r="H1797" s="22" t="str">
        <f>VLOOKUP($G1797,Temp!$A:$C,H$1,FALSE)</f>
        <v>legalzoom.com</v>
      </c>
      <c r="I1797" s="22" t="e">
        <f>VLOOKUP($G1797,Temp!$A:$C,I$1,FALSE)</f>
        <v>#VALUE!</v>
      </c>
      <c r="J1797" s="22" t="e">
        <f>VLOOKUP($G1797,Temp!$A:$C,J$1,FALSE)</f>
        <v>#VALUE!</v>
      </c>
      <c r="K1797" s="22" t="e">
        <f>VLOOKUP($G1797,Temp!$A:$C,K$1,FALSE)</f>
        <v>#VALUE!</v>
      </c>
      <c r="L1797" s="22" t="e">
        <f>VLOOKUP($G1797,Temp!$A:$C,L$1,FALSE)</f>
        <v>#VALUE!</v>
      </c>
      <c r="M1797" s="22" t="e">
        <f>VLOOKUP($G1797,Temp!$A:$C,M$1,FALSE)</f>
        <v>#VALUE!</v>
      </c>
      <c r="N1797" s="22" t="e">
        <f>VLOOKUP($G1797,Temp!$A:$C,N$1,FALSE)</f>
        <v>#VALUE!</v>
      </c>
      <c r="O1797" s="22" t="e">
        <f>VLOOKUP($G1797,Temp!$A:$C,O$1,FALSE)</f>
        <v>#VALUE!</v>
      </c>
      <c r="P1797" s="22" t="e">
        <f>VLOOKUP($G1797,Temp!$A:$C,P$1,FALSE)</f>
        <v>#VALUE!</v>
      </c>
      <c r="Q1797" s="22" t="e">
        <f>VLOOKUP($G1797,Temp!$A:$C,Q$1,FALSE)</f>
        <v>#VALUE!</v>
      </c>
      <c r="R1797" s="22" t="e">
        <f>VLOOKUP($G1797,Temp!$A:$C,R$1,FALSE)</f>
        <v>#VALUE!</v>
      </c>
      <c r="S1797" s="22" t="e">
        <f>VLOOKUP($G1797,Temp!$A:$C,S$1,FALSE)</f>
        <v>#VALUE!</v>
      </c>
      <c r="T1797" s="22" t="e">
        <f>VLOOKUP($G1797,Temp!$A:$C,T$1,FALSE)</f>
        <v>#VALUE!</v>
      </c>
      <c r="U1797" s="22" t="e">
        <f>VLOOKUP($G1797,Temp!$A:$C,U$1,FALSE)</f>
        <v>#VALUE!</v>
      </c>
      <c r="V1797" s="22" t="e">
        <f>VLOOKUP($G1797,Temp!$A:$C,V$1,FALSE)</f>
        <v>#VALUE!</v>
      </c>
      <c r="W1797" s="22" t="e">
        <f>VLOOKUP($G1797,Temp!$A:$C,W$1,FALSE)</f>
        <v>#VALUE!</v>
      </c>
      <c r="X1797" s="22" t="e">
        <f>VLOOKUP($G1797,Temp!$A:$C,X$1,FALSE)</f>
        <v>#VALUE!</v>
      </c>
      <c r="Y1797" s="22">
        <f>VLOOKUP($G1797,Temp!$A:$C,Y$1,FALSE)</f>
        <v>0</v>
      </c>
      <c r="Z1797" s="22">
        <f>VLOOKUP($G1797,Temp!$A:$C,Z$1,FALSE)</f>
        <v>0</v>
      </c>
      <c r="AA1797" s="22" t="e">
        <f>VLOOKUP($A1797,Searches!$A:$H,AA$1,FALSE)</f>
        <v>#N/A</v>
      </c>
      <c r="AB1797" s="22" t="e">
        <f>VLOOKUP($A1797,Searches!$A:$H,AB$1,FALSE)</f>
        <v>#N/A</v>
      </c>
      <c r="AC1797" s="22" t="e">
        <f>VLOOKUP($A1797,Searches!$A:$H,AC$1,FALSE)</f>
        <v>#N/A</v>
      </c>
      <c r="AD1797" s="22" t="e">
        <f>VLOOKUP($A1797,Searches!$A:$H,AD$1,FALSE)</f>
        <v>#N/A</v>
      </c>
      <c r="AE1797" s="22" t="e">
        <f>VLOOKUP($A1797,Searches!$A:$H,AE$1,FALSE)</f>
        <v>#N/A</v>
      </c>
      <c r="AF1797" s="22" t="e">
        <f>VLOOKUP($A1797,Searches!$A:$H,AF$1,FALSE)</f>
        <v>#N/A</v>
      </c>
      <c r="AG1797" s="22" t="e">
        <f>VLOOKUP($A1797,Searches!$A:$H,AG$1,FALSE)</f>
        <v>#N/A</v>
      </c>
      <c r="AH1797" s="22" t="str">
        <f>VLOOKUP($G1797,Temp!$D:$F,AH$1,FALSE)</f>
        <v>legalzoom.com</v>
      </c>
      <c r="AI1797" s="22" t="str">
        <f>VLOOKUP($G1797,Temp!$D:$F,AI$1,FALSE)</f>
        <v>HubSpot</v>
      </c>
      <c r="AJ1797" s="22" t="str">
        <f>VLOOKUP($G1797,Temp!$D:$F,AJ$1,FALSE)</f>
        <v>WordPress</v>
      </c>
    </row>
    <row r="1798" spans="1:36" ht="16" x14ac:dyDescent="0.2">
      <c r="A1798" s="8" t="str">
        <f t="shared" si="28"/>
        <v>Eric Anderson Spredfast</v>
      </c>
      <c r="B1798" s="8" t="s">
        <v>214</v>
      </c>
      <c r="C1798" s="8" t="s">
        <v>5694</v>
      </c>
      <c r="D1798" s="8" t="s">
        <v>304</v>
      </c>
      <c r="E1798" s="8" t="s">
        <v>5697</v>
      </c>
      <c r="F1798" s="8" t="s">
        <v>404</v>
      </c>
      <c r="G1798" s="12" t="s">
        <v>406</v>
      </c>
      <c r="H1798" s="22" t="str">
        <f>VLOOKUP($G1798,Temp!$A:$C,H$1,FALSE)</f>
        <v>spredfast.com</v>
      </c>
      <c r="I1798" s="22" t="e">
        <f>VLOOKUP($G1798,Temp!$A:$C,I$1,FALSE)</f>
        <v>#VALUE!</v>
      </c>
      <c r="J1798" s="22" t="e">
        <f>VLOOKUP($G1798,Temp!$A:$C,J$1,FALSE)</f>
        <v>#VALUE!</v>
      </c>
      <c r="K1798" s="22" t="e">
        <f>VLOOKUP($G1798,Temp!$A:$C,K$1,FALSE)</f>
        <v>#VALUE!</v>
      </c>
      <c r="L1798" s="22" t="e">
        <f>VLOOKUP($G1798,Temp!$A:$C,L$1,FALSE)</f>
        <v>#VALUE!</v>
      </c>
      <c r="M1798" s="22" t="e">
        <f>VLOOKUP($G1798,Temp!$A:$C,M$1,FALSE)</f>
        <v>#VALUE!</v>
      </c>
      <c r="N1798" s="22" t="e">
        <f>VLOOKUP($G1798,Temp!$A:$C,N$1,FALSE)</f>
        <v>#VALUE!</v>
      </c>
      <c r="O1798" s="22" t="e">
        <f>VLOOKUP($G1798,Temp!$A:$C,O$1,FALSE)</f>
        <v>#VALUE!</v>
      </c>
      <c r="P1798" s="22" t="e">
        <f>VLOOKUP($G1798,Temp!$A:$C,P$1,FALSE)</f>
        <v>#VALUE!</v>
      </c>
      <c r="Q1798" s="22" t="e">
        <f>VLOOKUP($G1798,Temp!$A:$C,Q$1,FALSE)</f>
        <v>#VALUE!</v>
      </c>
      <c r="R1798" s="22" t="e">
        <f>VLOOKUP($G1798,Temp!$A:$C,R$1,FALSE)</f>
        <v>#VALUE!</v>
      </c>
      <c r="S1798" s="22" t="e">
        <f>VLOOKUP($G1798,Temp!$A:$C,S$1,FALSE)</f>
        <v>#VALUE!</v>
      </c>
      <c r="T1798" s="22" t="e">
        <f>VLOOKUP($G1798,Temp!$A:$C,T$1,FALSE)</f>
        <v>#VALUE!</v>
      </c>
      <c r="U1798" s="22" t="e">
        <f>VLOOKUP($G1798,Temp!$A:$C,U$1,FALSE)</f>
        <v>#VALUE!</v>
      </c>
      <c r="V1798" s="22" t="e">
        <f>VLOOKUP($G1798,Temp!$A:$C,V$1,FALSE)</f>
        <v>#VALUE!</v>
      </c>
      <c r="W1798" s="22" t="e">
        <f>VLOOKUP($G1798,Temp!$A:$C,W$1,FALSE)</f>
        <v>#VALUE!</v>
      </c>
      <c r="X1798" s="22" t="e">
        <f>VLOOKUP($G1798,Temp!$A:$C,X$1,FALSE)</f>
        <v>#VALUE!</v>
      </c>
      <c r="Y1798" s="22">
        <f>VLOOKUP($G1798,Temp!$A:$C,Y$1,FALSE)</f>
        <v>25400</v>
      </c>
      <c r="Z1798" s="22">
        <f>VLOOKUP($G1798,Temp!$A:$C,Z$1,FALSE)</f>
        <v>1700</v>
      </c>
      <c r="AA1798" s="22" t="e">
        <f>VLOOKUP($A1798,Searches!$A:$H,AA$1,FALSE)</f>
        <v>#N/A</v>
      </c>
      <c r="AB1798" s="22" t="e">
        <f>VLOOKUP($A1798,Searches!$A:$H,AB$1,FALSE)</f>
        <v>#N/A</v>
      </c>
      <c r="AC1798" s="22" t="e">
        <f>VLOOKUP($A1798,Searches!$A:$H,AC$1,FALSE)</f>
        <v>#N/A</v>
      </c>
      <c r="AD1798" s="22" t="e">
        <f>VLOOKUP($A1798,Searches!$A:$H,AD$1,FALSE)</f>
        <v>#N/A</v>
      </c>
      <c r="AE1798" s="22" t="e">
        <f>VLOOKUP($A1798,Searches!$A:$H,AE$1,FALSE)</f>
        <v>#N/A</v>
      </c>
      <c r="AF1798" s="22" t="e">
        <f>VLOOKUP($A1798,Searches!$A:$H,AF$1,FALSE)</f>
        <v>#N/A</v>
      </c>
      <c r="AG1798" s="22" t="e">
        <f>VLOOKUP($A1798,Searches!$A:$H,AG$1,FALSE)</f>
        <v>#N/A</v>
      </c>
      <c r="AH1798" s="22" t="str">
        <f>VLOOKUP($G1798,Temp!$D:$F,AH$1,FALSE)</f>
        <v>spredfast.com</v>
      </c>
      <c r="AI1798" s="22" t="str">
        <f>VLOOKUP($G1798,Temp!$D:$F,AI$1,FALSE)</f>
        <v>Marketo</v>
      </c>
      <c r="AJ1798" s="22" t="str">
        <f>VLOOKUP($G1798,Temp!$D:$F,AJ$1,FALSE)</f>
        <v>Drupal</v>
      </c>
    </row>
    <row r="1799" spans="1:36" ht="16" x14ac:dyDescent="0.2">
      <c r="A1799" s="8" t="str">
        <f t="shared" si="28"/>
        <v>David Roussain GetG5</v>
      </c>
      <c r="B1799" s="8" t="s">
        <v>438</v>
      </c>
      <c r="C1799" s="8" t="s">
        <v>4258</v>
      </c>
      <c r="D1799" s="8" t="s">
        <v>42</v>
      </c>
      <c r="E1799" s="8" t="s">
        <v>4259</v>
      </c>
      <c r="F1799" s="8" t="s">
        <v>4260</v>
      </c>
      <c r="G1799" s="12" t="s">
        <v>3930</v>
      </c>
      <c r="H1799" s="22" t="str">
        <f>VLOOKUP($G1799,Temp!$A:$C,H$1,FALSE)</f>
        <v>GetG5.com</v>
      </c>
      <c r="I1799" s="22" t="e">
        <f>VLOOKUP($G1799,Temp!$A:$C,I$1,FALSE)</f>
        <v>#VALUE!</v>
      </c>
      <c r="J1799" s="22" t="e">
        <f>VLOOKUP($G1799,Temp!$A:$C,J$1,FALSE)</f>
        <v>#VALUE!</v>
      </c>
      <c r="K1799" s="22" t="e">
        <f>VLOOKUP($G1799,Temp!$A:$C,K$1,FALSE)</f>
        <v>#VALUE!</v>
      </c>
      <c r="L1799" s="22" t="e">
        <f>VLOOKUP($G1799,Temp!$A:$C,L$1,FALSE)</f>
        <v>#VALUE!</v>
      </c>
      <c r="M1799" s="22" t="e">
        <f>VLOOKUP($G1799,Temp!$A:$C,M$1,FALSE)</f>
        <v>#VALUE!</v>
      </c>
      <c r="N1799" s="22" t="e">
        <f>VLOOKUP($G1799,Temp!$A:$C,N$1,FALSE)</f>
        <v>#VALUE!</v>
      </c>
      <c r="O1799" s="22" t="e">
        <f>VLOOKUP($G1799,Temp!$A:$C,O$1,FALSE)</f>
        <v>#VALUE!</v>
      </c>
      <c r="P1799" s="22" t="e">
        <f>VLOOKUP($G1799,Temp!$A:$C,P$1,FALSE)</f>
        <v>#VALUE!</v>
      </c>
      <c r="Q1799" s="22" t="e">
        <f>VLOOKUP($G1799,Temp!$A:$C,Q$1,FALSE)</f>
        <v>#VALUE!</v>
      </c>
      <c r="R1799" s="22" t="e">
        <f>VLOOKUP($G1799,Temp!$A:$C,R$1,FALSE)</f>
        <v>#VALUE!</v>
      </c>
      <c r="S1799" s="22" t="e">
        <f>VLOOKUP($G1799,Temp!$A:$C,S$1,FALSE)</f>
        <v>#VALUE!</v>
      </c>
      <c r="T1799" s="22" t="e">
        <f>VLOOKUP($G1799,Temp!$A:$C,T$1,FALSE)</f>
        <v>#VALUE!</v>
      </c>
      <c r="U1799" s="22" t="e">
        <f>VLOOKUP($G1799,Temp!$A:$C,U$1,FALSE)</f>
        <v>#VALUE!</v>
      </c>
      <c r="V1799" s="22" t="e">
        <f>VLOOKUP($G1799,Temp!$A:$C,V$1,FALSE)</f>
        <v>#VALUE!</v>
      </c>
      <c r="W1799" s="22" t="e">
        <f>VLOOKUP($G1799,Temp!$A:$C,W$1,FALSE)</f>
        <v>#VALUE!</v>
      </c>
      <c r="X1799" s="22" t="e">
        <f>VLOOKUP($G1799,Temp!$A:$C,X$1,FALSE)</f>
        <v>#VALUE!</v>
      </c>
      <c r="Y1799" s="22">
        <f>VLOOKUP($G1799,Temp!$A:$C,Y$1,FALSE)</f>
        <v>6200</v>
      </c>
      <c r="Z1799" s="22">
        <f>VLOOKUP($G1799,Temp!$A:$C,Z$1,FALSE)</f>
        <v>355</v>
      </c>
      <c r="AA1799" s="22" t="str">
        <f>VLOOKUP($A1799,Searches!$A:$H,AA$1,FALSE)</f>
        <v>David Roussain</v>
      </c>
      <c r="AB1799" s="22" t="str">
        <f>VLOOKUP($A1799,Searches!$A:$H,AB$1,FALSE)</f>
        <v>GetG5</v>
      </c>
      <c r="AC1799" s="22" t="str">
        <f>VLOOKUP($A1799,Searches!$A:$H,AC$1,FALSE)</f>
        <v>Chief Marketing Officer</v>
      </c>
      <c r="AD1799" s="22" t="str">
        <f>VLOOKUP($A1799,Searches!$A:$H,AD$1,FALSE)</f>
        <v>2nd</v>
      </c>
      <c r="AE1799" s="22" t="str">
        <f>VLOOKUP($A1799,Searches!$A:$H,AE$1,FALSE)</f>
        <v/>
      </c>
      <c r="AF1799" s="22" t="str">
        <f>VLOOKUP($A1799,Searches!$A:$H,AF$1,FALSE)</f>
        <v>Bend, Oregon Area</v>
      </c>
      <c r="AG1799" s="22" t="str">
        <f>VLOOKUP($A1799,Searches!$A:$H,AG$1,FALSE)</f>
        <v>https://www.linkedin.com/sales/profile/1712053,5uKe,NAME_SEARCH?moduleKey=peopleSearchResults&amp;pageKey=sales-search3-people-refinement&amp;contextId=60BC92C971D70515801E49D6842B0000&amp;requestId=addf2190-9d55-41b9-a472-dc3c576fbb3c&amp;action=CLICK&amp;target=urn%3Ali%3AsalesLead%3A(-1%2C1712053)&amp;pageNumber=5&amp;targetEl=profilelink&amp;position=9&amp;trk=lss-serp-result-lead_photo</v>
      </c>
      <c r="AH1799" s="22" t="e">
        <f>VLOOKUP($G1799,Temp!$D:$F,AH$1,FALSE)</f>
        <v>#N/A</v>
      </c>
      <c r="AI1799" s="22" t="e">
        <f>VLOOKUP($G1799,Temp!$D:$F,AI$1,FALSE)</f>
        <v>#N/A</v>
      </c>
      <c r="AJ1799" s="22" t="e">
        <f>VLOOKUP($G1799,Temp!$D:$F,AJ$1,FALSE)</f>
        <v>#N/A</v>
      </c>
    </row>
    <row r="1800" spans="1:36" ht="16" x14ac:dyDescent="0.2">
      <c r="A1800" s="8" t="str">
        <f t="shared" si="28"/>
        <v>Chris Morgan Moat</v>
      </c>
      <c r="B1800" s="8" t="s">
        <v>89</v>
      </c>
      <c r="C1800" s="8" t="s">
        <v>2610</v>
      </c>
      <c r="D1800" s="8" t="s">
        <v>304</v>
      </c>
      <c r="E1800" s="8" t="s">
        <v>2611</v>
      </c>
      <c r="F1800" s="8" t="s">
        <v>2612</v>
      </c>
      <c r="G1800" s="12" t="s">
        <v>2613</v>
      </c>
      <c r="H1800" s="22" t="str">
        <f>VLOOKUP($G1800,Temp!$A:$C,H$1,FALSE)</f>
        <v>moat.com</v>
      </c>
      <c r="I1800" s="22" t="e">
        <f>VLOOKUP($G1800,Temp!$A:$C,I$1,FALSE)</f>
        <v>#VALUE!</v>
      </c>
      <c r="J1800" s="22" t="e">
        <f>VLOOKUP($G1800,Temp!$A:$C,J$1,FALSE)</f>
        <v>#VALUE!</v>
      </c>
      <c r="K1800" s="22" t="e">
        <f>VLOOKUP($G1800,Temp!$A:$C,K$1,FALSE)</f>
        <v>#VALUE!</v>
      </c>
      <c r="L1800" s="22" t="e">
        <f>VLOOKUP($G1800,Temp!$A:$C,L$1,FALSE)</f>
        <v>#VALUE!</v>
      </c>
      <c r="M1800" s="22" t="e">
        <f>VLOOKUP($G1800,Temp!$A:$C,M$1,FALSE)</f>
        <v>#VALUE!</v>
      </c>
      <c r="N1800" s="22" t="e">
        <f>VLOOKUP($G1800,Temp!$A:$C,N$1,FALSE)</f>
        <v>#VALUE!</v>
      </c>
      <c r="O1800" s="22" t="e">
        <f>VLOOKUP($G1800,Temp!$A:$C,O$1,FALSE)</f>
        <v>#VALUE!</v>
      </c>
      <c r="P1800" s="22" t="e">
        <f>VLOOKUP($G1800,Temp!$A:$C,P$1,FALSE)</f>
        <v>#VALUE!</v>
      </c>
      <c r="Q1800" s="22" t="e">
        <f>VLOOKUP($G1800,Temp!$A:$C,Q$1,FALSE)</f>
        <v>#VALUE!</v>
      </c>
      <c r="R1800" s="22" t="e">
        <f>VLOOKUP($G1800,Temp!$A:$C,R$1,FALSE)</f>
        <v>#VALUE!</v>
      </c>
      <c r="S1800" s="22" t="e">
        <f>VLOOKUP($G1800,Temp!$A:$C,S$1,FALSE)</f>
        <v>#VALUE!</v>
      </c>
      <c r="T1800" s="22" t="e">
        <f>VLOOKUP($G1800,Temp!$A:$C,T$1,FALSE)</f>
        <v>#VALUE!</v>
      </c>
      <c r="U1800" s="22" t="e">
        <f>VLOOKUP($G1800,Temp!$A:$C,U$1,FALSE)</f>
        <v>#VALUE!</v>
      </c>
      <c r="V1800" s="22" t="e">
        <f>VLOOKUP($G1800,Temp!$A:$C,V$1,FALSE)</f>
        <v>#VALUE!</v>
      </c>
      <c r="W1800" s="22" t="e">
        <f>VLOOKUP($G1800,Temp!$A:$C,W$1,FALSE)</f>
        <v>#VALUE!</v>
      </c>
      <c r="X1800" s="22" t="e">
        <f>VLOOKUP($G1800,Temp!$A:$C,X$1,FALSE)</f>
        <v>#VALUE!</v>
      </c>
      <c r="Y1800" s="22">
        <f>VLOOKUP($G1800,Temp!$A:$C,Y$1,FALSE)</f>
        <v>125000</v>
      </c>
      <c r="Z1800" s="22">
        <f>VLOOKUP($G1800,Temp!$A:$C,Z$1,FALSE)</f>
        <v>306</v>
      </c>
      <c r="AA1800" s="22" t="str">
        <f>VLOOKUP($A1800,Searches!$A:$H,AA$1,FALSE)</f>
        <v>Chris Morgan</v>
      </c>
      <c r="AB1800" s="22" t="str">
        <f>VLOOKUP($A1800,Searches!$A:$H,AB$1,FALSE)</f>
        <v>Moat</v>
      </c>
      <c r="AC1800" s="22" t="str">
        <f>VLOOKUP($A1800,Searches!$A:$H,AC$1,FALSE)</f>
        <v>Chief Revenue Officer</v>
      </c>
      <c r="AD1800" s="22" t="str">
        <f>VLOOKUP($A1800,Searches!$A:$H,AD$1,FALSE)</f>
        <v>2nd</v>
      </c>
      <c r="AE1800" s="22" t="str">
        <f>VLOOKUP($A1800,Searches!$A:$H,AE$1,FALSE)</f>
        <v/>
      </c>
      <c r="AF1800" s="22" t="str">
        <f>VLOOKUP($A1800,Searches!$A:$H,AF$1,FALSE)</f>
        <v>Greater New York City Area</v>
      </c>
      <c r="AG1800" s="22" t="str">
        <f>VLOOKUP($A1800,Searches!$A:$H,AG$1,FALSE)</f>
        <v>https://www.linkedin.com/sales/profile/2428979,tk3M,NAME_SEARCH?moduleKey=peopleSearchResults&amp;pageKey=sales-search3-people-refinement&amp;contextId=60BC92C971D70515801E49D6842B0000&amp;requestId=addf2190-9d55-41b9-a472-dc3c576fbb3c&amp;action=CLICK&amp;target=urn%3Ali%3AsalesLead%3A(-1%2C2428979)&amp;pageNumber=5&amp;targetEl=profilelink&amp;position=20&amp;trk=lss-serp-result-lead_photo</v>
      </c>
      <c r="AH1800" s="22" t="e">
        <f>VLOOKUP($G1800,Temp!$D:$F,AH$1,FALSE)</f>
        <v>#N/A</v>
      </c>
      <c r="AI1800" s="22" t="e">
        <f>VLOOKUP($G1800,Temp!$D:$F,AI$1,FALSE)</f>
        <v>#N/A</v>
      </c>
      <c r="AJ1800" s="22" t="e">
        <f>VLOOKUP($G1800,Temp!$D:$F,AJ$1,FALSE)</f>
        <v>#N/A</v>
      </c>
    </row>
    <row r="1801" spans="1:36" ht="16" x14ac:dyDescent="0.2">
      <c r="A1801" s="8" t="str">
        <f t="shared" si="28"/>
        <v>Michael Lees Metalogix Software</v>
      </c>
      <c r="B1801" s="8" t="s">
        <v>1203</v>
      </c>
      <c r="C1801" s="8" t="s">
        <v>4295</v>
      </c>
      <c r="D1801" s="8" t="s">
        <v>42</v>
      </c>
      <c r="E1801" s="8" t="s">
        <v>4296</v>
      </c>
      <c r="F1801" s="8" t="s">
        <v>4297</v>
      </c>
      <c r="G1801" s="12" t="s">
        <v>3966</v>
      </c>
      <c r="H1801" s="22" t="str">
        <f>VLOOKUP($G1801,Temp!$A:$C,H$1,FALSE)</f>
        <v>metalogix.com</v>
      </c>
      <c r="I1801" s="22" t="e">
        <f>VLOOKUP($G1801,Temp!$A:$C,I$1,FALSE)</f>
        <v>#VALUE!</v>
      </c>
      <c r="J1801" s="22" t="e">
        <f>VLOOKUP($G1801,Temp!$A:$C,J$1,FALSE)</f>
        <v>#VALUE!</v>
      </c>
      <c r="K1801" s="22" t="e">
        <f>VLOOKUP($G1801,Temp!$A:$C,K$1,FALSE)</f>
        <v>#VALUE!</v>
      </c>
      <c r="L1801" s="22" t="e">
        <f>VLOOKUP($G1801,Temp!$A:$C,L$1,FALSE)</f>
        <v>#VALUE!</v>
      </c>
      <c r="M1801" s="22" t="e">
        <f>VLOOKUP($G1801,Temp!$A:$C,M$1,FALSE)</f>
        <v>#VALUE!</v>
      </c>
      <c r="N1801" s="22" t="e">
        <f>VLOOKUP($G1801,Temp!$A:$C,N$1,FALSE)</f>
        <v>#VALUE!</v>
      </c>
      <c r="O1801" s="22" t="e">
        <f>VLOOKUP($G1801,Temp!$A:$C,O$1,FALSE)</f>
        <v>#VALUE!</v>
      </c>
      <c r="P1801" s="22" t="e">
        <f>VLOOKUP($G1801,Temp!$A:$C,P$1,FALSE)</f>
        <v>#VALUE!</v>
      </c>
      <c r="Q1801" s="22" t="e">
        <f>VLOOKUP($G1801,Temp!$A:$C,Q$1,FALSE)</f>
        <v>#VALUE!</v>
      </c>
      <c r="R1801" s="22" t="e">
        <f>VLOOKUP($G1801,Temp!$A:$C,R$1,FALSE)</f>
        <v>#VALUE!</v>
      </c>
      <c r="S1801" s="22" t="e">
        <f>VLOOKUP($G1801,Temp!$A:$C,S$1,FALSE)</f>
        <v>#VALUE!</v>
      </c>
      <c r="T1801" s="22" t="e">
        <f>VLOOKUP($G1801,Temp!$A:$C,T$1,FALSE)</f>
        <v>#VALUE!</v>
      </c>
      <c r="U1801" s="22" t="e">
        <f>VLOOKUP($G1801,Temp!$A:$C,U$1,FALSE)</f>
        <v>#VALUE!</v>
      </c>
      <c r="V1801" s="22" t="e">
        <f>VLOOKUP($G1801,Temp!$A:$C,V$1,FALSE)</f>
        <v>#VALUE!</v>
      </c>
      <c r="W1801" s="22" t="e">
        <f>VLOOKUP($G1801,Temp!$A:$C,W$1,FALSE)</f>
        <v>#VALUE!</v>
      </c>
      <c r="X1801" s="22" t="e">
        <f>VLOOKUP($G1801,Temp!$A:$C,X$1,FALSE)</f>
        <v>#VALUE!</v>
      </c>
      <c r="Y1801" s="22">
        <f>VLOOKUP($G1801,Temp!$A:$C,Y$1,FALSE)</f>
        <v>30800</v>
      </c>
      <c r="Z1801" s="22">
        <f>VLOOKUP($G1801,Temp!$A:$C,Z$1,FALSE)</f>
        <v>5200</v>
      </c>
      <c r="AA1801" s="22" t="str">
        <f>VLOOKUP($A1801,Searches!$A:$H,AA$1,FALSE)</f>
        <v>Michael Lees</v>
      </c>
      <c r="AB1801" s="22" t="str">
        <f>VLOOKUP($A1801,Searches!$A:$H,AB$1,FALSE)</f>
        <v>Metalogix Software</v>
      </c>
      <c r="AC1801" s="22" t="str">
        <f>VLOOKUP($A1801,Searches!$A:$H,AC$1,FALSE)</f>
        <v>Chief Marketing Officer</v>
      </c>
      <c r="AD1801" s="22" t="str">
        <f>VLOOKUP($A1801,Searches!$A:$H,AD$1,FALSE)</f>
        <v>2nd</v>
      </c>
      <c r="AE1801" s="22" t="str">
        <f>VLOOKUP($A1801,Searches!$A:$H,AE$1,FALSE)</f>
        <v/>
      </c>
      <c r="AF1801" s="22" t="str">
        <f>VLOOKUP($A1801,Searches!$A:$H,AF$1,FALSE)</f>
        <v>Washington D.C. Metro Area</v>
      </c>
      <c r="AG1801" s="22" t="str">
        <f>VLOOKUP($A1801,Searches!$A:$H,AG$1,FALSE)</f>
        <v>https://www.linkedin.com/sales/profile/3788632,yDtI,NAME_SEARCH?moduleKey=peopleSearchResults&amp;pageKey=sales-search3-people-refinement&amp;contextId=60BC92C971D70515801E49D6842B0000&amp;requestId=addf2190-9d55-41b9-a472-dc3c576fbb3c&amp;action=CLICK&amp;target=urn%3Ali%3AsalesLead%3A(-1%2C3788632)&amp;pageNumber=5&amp;targetEl=profilelink&amp;position=0&amp;trk=lss-serp-result-lead_photo</v>
      </c>
      <c r="AH1801" s="22" t="str">
        <f>VLOOKUP($G1801,Temp!$D:$F,AH$1,FALSE)</f>
        <v>metalogix.com</v>
      </c>
      <c r="AI1801" s="22" t="str">
        <f>VLOOKUP($G1801,Temp!$D:$F,AI$1,FALSE)</f>
        <v>Marketo</v>
      </c>
      <c r="AJ1801" s="22" t="str">
        <f>VLOOKUP($G1801,Temp!$D:$F,AJ$1,FALSE)</f>
        <v>Drupal</v>
      </c>
    </row>
    <row r="1802" spans="1:36" ht="16" x14ac:dyDescent="0.2">
      <c r="A1802" s="8" t="str">
        <f t="shared" si="28"/>
        <v>Edward Vesely Vision Solutions, Inc.</v>
      </c>
      <c r="B1802" s="8" t="s">
        <v>419</v>
      </c>
      <c r="C1802" s="8" t="s">
        <v>4286</v>
      </c>
      <c r="D1802" s="8" t="s">
        <v>4287</v>
      </c>
      <c r="E1802" s="8" t="s">
        <v>4288</v>
      </c>
      <c r="F1802" s="8" t="s">
        <v>4289</v>
      </c>
      <c r="G1802" s="12" t="s">
        <v>3958</v>
      </c>
      <c r="H1802" s="22" t="str">
        <f>VLOOKUP($G1802,Temp!$A:$C,H$1,FALSE)</f>
        <v>visionsolutions.com</v>
      </c>
      <c r="I1802" s="22" t="e">
        <f>VLOOKUP($G1802,Temp!$A:$C,I$1,FALSE)</f>
        <v>#VALUE!</v>
      </c>
      <c r="J1802" s="22" t="e">
        <f>VLOOKUP($G1802,Temp!$A:$C,J$1,FALSE)</f>
        <v>#VALUE!</v>
      </c>
      <c r="K1802" s="22" t="e">
        <f>VLOOKUP($G1802,Temp!$A:$C,K$1,FALSE)</f>
        <v>#VALUE!</v>
      </c>
      <c r="L1802" s="22" t="e">
        <f>VLOOKUP($G1802,Temp!$A:$C,L$1,FALSE)</f>
        <v>#VALUE!</v>
      </c>
      <c r="M1802" s="22" t="e">
        <f>VLOOKUP($G1802,Temp!$A:$C,M$1,FALSE)</f>
        <v>#VALUE!</v>
      </c>
      <c r="N1802" s="22" t="e">
        <f>VLOOKUP($G1802,Temp!$A:$C,N$1,FALSE)</f>
        <v>#VALUE!</v>
      </c>
      <c r="O1802" s="22" t="e">
        <f>VLOOKUP($G1802,Temp!$A:$C,O$1,FALSE)</f>
        <v>#VALUE!</v>
      </c>
      <c r="P1802" s="22" t="e">
        <f>VLOOKUP($G1802,Temp!$A:$C,P$1,FALSE)</f>
        <v>#VALUE!</v>
      </c>
      <c r="Q1802" s="22" t="e">
        <f>VLOOKUP($G1802,Temp!$A:$C,Q$1,FALSE)</f>
        <v>#VALUE!</v>
      </c>
      <c r="R1802" s="22" t="e">
        <f>VLOOKUP($G1802,Temp!$A:$C,R$1,FALSE)</f>
        <v>#VALUE!</v>
      </c>
      <c r="S1802" s="22" t="e">
        <f>VLOOKUP($G1802,Temp!$A:$C,S$1,FALSE)</f>
        <v>#VALUE!</v>
      </c>
      <c r="T1802" s="22" t="e">
        <f>VLOOKUP($G1802,Temp!$A:$C,T$1,FALSE)</f>
        <v>#VALUE!</v>
      </c>
      <c r="U1802" s="22" t="e">
        <f>VLOOKUP($G1802,Temp!$A:$C,U$1,FALSE)</f>
        <v>#VALUE!</v>
      </c>
      <c r="V1802" s="22" t="e">
        <f>VLOOKUP($G1802,Temp!$A:$C,V$1,FALSE)</f>
        <v>#VALUE!</v>
      </c>
      <c r="W1802" s="22" t="e">
        <f>VLOOKUP($G1802,Temp!$A:$C,W$1,FALSE)</f>
        <v>#VALUE!</v>
      </c>
      <c r="X1802" s="22" t="e">
        <f>VLOOKUP($G1802,Temp!$A:$C,X$1,FALSE)</f>
        <v>#VALUE!</v>
      </c>
      <c r="Y1802" s="22">
        <f>VLOOKUP($G1802,Temp!$A:$C,Y$1,FALSE)</f>
        <v>6800</v>
      </c>
      <c r="Z1802" s="22">
        <f>VLOOKUP($G1802,Temp!$A:$C,Z$1,FALSE)</f>
        <v>22500</v>
      </c>
      <c r="AA1802" s="22" t="e">
        <f>VLOOKUP($A1802,Searches!$A:$H,AA$1,FALSE)</f>
        <v>#N/A</v>
      </c>
      <c r="AB1802" s="22" t="e">
        <f>VLOOKUP($A1802,Searches!$A:$H,AB$1,FALSE)</f>
        <v>#N/A</v>
      </c>
      <c r="AC1802" s="22" t="e">
        <f>VLOOKUP($A1802,Searches!$A:$H,AC$1,FALSE)</f>
        <v>#N/A</v>
      </c>
      <c r="AD1802" s="22" t="e">
        <f>VLOOKUP($A1802,Searches!$A:$H,AD$1,FALSE)</f>
        <v>#N/A</v>
      </c>
      <c r="AE1802" s="22" t="e">
        <f>VLOOKUP($A1802,Searches!$A:$H,AE$1,FALSE)</f>
        <v>#N/A</v>
      </c>
      <c r="AF1802" s="22" t="e">
        <f>VLOOKUP($A1802,Searches!$A:$H,AF$1,FALSE)</f>
        <v>#N/A</v>
      </c>
      <c r="AG1802" s="22" t="e">
        <f>VLOOKUP($A1802,Searches!$A:$H,AG$1,FALSE)</f>
        <v>#N/A</v>
      </c>
      <c r="AH1802" s="22" t="e">
        <f>VLOOKUP($G1802,Temp!$D:$F,AH$1,FALSE)</f>
        <v>#N/A</v>
      </c>
      <c r="AI1802" s="22" t="e">
        <f>VLOOKUP($G1802,Temp!$D:$F,AI$1,FALSE)</f>
        <v>#N/A</v>
      </c>
      <c r="AJ1802" s="22" t="e">
        <f>VLOOKUP($G1802,Temp!$D:$F,AJ$1,FALSE)</f>
        <v>#N/A</v>
      </c>
    </row>
    <row r="1803" spans="1:36" ht="16" x14ac:dyDescent="0.2">
      <c r="A1803" s="8" t="str">
        <f t="shared" si="28"/>
        <v>Dean Afzal Enablon</v>
      </c>
      <c r="B1803" s="8" t="s">
        <v>1368</v>
      </c>
      <c r="C1803" s="8" t="s">
        <v>1369</v>
      </c>
      <c r="D1803" s="8" t="s">
        <v>42</v>
      </c>
      <c r="E1803" s="8" t="s">
        <v>1370</v>
      </c>
      <c r="F1803" s="8" t="s">
        <v>1371</v>
      </c>
      <c r="G1803" s="12" t="s">
        <v>1372</v>
      </c>
      <c r="H1803" s="22" t="str">
        <f>VLOOKUP($G1803,Temp!$A:$C,H$1,FALSE)</f>
        <v>enablon.com</v>
      </c>
      <c r="I1803" s="22" t="e">
        <f>VLOOKUP($G1803,Temp!$A:$C,I$1,FALSE)</f>
        <v>#VALUE!</v>
      </c>
      <c r="J1803" s="22" t="e">
        <f>VLOOKUP($G1803,Temp!$A:$C,J$1,FALSE)</f>
        <v>#VALUE!</v>
      </c>
      <c r="K1803" s="22" t="e">
        <f>VLOOKUP($G1803,Temp!$A:$C,K$1,FALSE)</f>
        <v>#VALUE!</v>
      </c>
      <c r="L1803" s="22" t="e">
        <f>VLOOKUP($G1803,Temp!$A:$C,L$1,FALSE)</f>
        <v>#VALUE!</v>
      </c>
      <c r="M1803" s="22" t="e">
        <f>VLOOKUP($G1803,Temp!$A:$C,M$1,FALSE)</f>
        <v>#VALUE!</v>
      </c>
      <c r="N1803" s="22" t="e">
        <f>VLOOKUP($G1803,Temp!$A:$C,N$1,FALSE)</f>
        <v>#VALUE!</v>
      </c>
      <c r="O1803" s="22" t="e">
        <f>VLOOKUP($G1803,Temp!$A:$C,O$1,FALSE)</f>
        <v>#VALUE!</v>
      </c>
      <c r="P1803" s="22" t="e">
        <f>VLOOKUP($G1803,Temp!$A:$C,P$1,FALSE)</f>
        <v>#VALUE!</v>
      </c>
      <c r="Q1803" s="22" t="e">
        <f>VLOOKUP($G1803,Temp!$A:$C,Q$1,FALSE)</f>
        <v>#VALUE!</v>
      </c>
      <c r="R1803" s="22" t="e">
        <f>VLOOKUP($G1803,Temp!$A:$C,R$1,FALSE)</f>
        <v>#VALUE!</v>
      </c>
      <c r="S1803" s="22" t="e">
        <f>VLOOKUP($G1803,Temp!$A:$C,S$1,FALSE)</f>
        <v>#VALUE!</v>
      </c>
      <c r="T1803" s="22" t="e">
        <f>VLOOKUP($G1803,Temp!$A:$C,T$1,FALSE)</f>
        <v>#VALUE!</v>
      </c>
      <c r="U1803" s="22" t="e">
        <f>VLOOKUP($G1803,Temp!$A:$C,U$1,FALSE)</f>
        <v>#VALUE!</v>
      </c>
      <c r="V1803" s="22" t="e">
        <f>VLOOKUP($G1803,Temp!$A:$C,V$1,FALSE)</f>
        <v>#VALUE!</v>
      </c>
      <c r="W1803" s="22" t="e">
        <f>VLOOKUP($G1803,Temp!$A:$C,W$1,FALSE)</f>
        <v>#VALUE!</v>
      </c>
      <c r="X1803" s="22" t="e">
        <f>VLOOKUP($G1803,Temp!$A:$C,X$1,FALSE)</f>
        <v>#VALUE!</v>
      </c>
      <c r="Y1803" s="22">
        <f>VLOOKUP($G1803,Temp!$A:$C,Y$1,FALSE)</f>
        <v>0</v>
      </c>
      <c r="Z1803" s="22">
        <f>VLOOKUP($G1803,Temp!$A:$C,Z$1,FALSE)</f>
        <v>0</v>
      </c>
      <c r="AA1803" s="22" t="e">
        <f>VLOOKUP($A1803,Searches!$A:$H,AA$1,FALSE)</f>
        <v>#N/A</v>
      </c>
      <c r="AB1803" s="22" t="e">
        <f>VLOOKUP($A1803,Searches!$A:$H,AB$1,FALSE)</f>
        <v>#N/A</v>
      </c>
      <c r="AC1803" s="22" t="e">
        <f>VLOOKUP($A1803,Searches!$A:$H,AC$1,FALSE)</f>
        <v>#N/A</v>
      </c>
      <c r="AD1803" s="22" t="e">
        <f>VLOOKUP($A1803,Searches!$A:$H,AD$1,FALSE)</f>
        <v>#N/A</v>
      </c>
      <c r="AE1803" s="22" t="e">
        <f>VLOOKUP($A1803,Searches!$A:$H,AE$1,FALSE)</f>
        <v>#N/A</v>
      </c>
      <c r="AF1803" s="22" t="e">
        <f>VLOOKUP($A1803,Searches!$A:$H,AF$1,FALSE)</f>
        <v>#N/A</v>
      </c>
      <c r="AG1803" s="22" t="e">
        <f>VLOOKUP($A1803,Searches!$A:$H,AG$1,FALSE)</f>
        <v>#N/A</v>
      </c>
      <c r="AH1803" s="22" t="str">
        <f>VLOOKUP($G1803,Temp!$D:$F,AH$1,FALSE)</f>
        <v>enablon.com</v>
      </c>
      <c r="AI1803" s="22" t="str">
        <f>VLOOKUP($G1803,Temp!$D:$F,AI$1,FALSE)</f>
        <v>Marketo</v>
      </c>
      <c r="AJ1803" s="22" t="str">
        <f>VLOOKUP($G1803,Temp!$D:$F,AJ$1,FALSE)</f>
        <v>WordPress</v>
      </c>
    </row>
    <row r="1804" spans="1:36" ht="16" x14ac:dyDescent="0.2">
      <c r="A1804" s="8" t="str">
        <f t="shared" si="28"/>
        <v>Anna Convery Radware</v>
      </c>
      <c r="B1804" s="8" t="s">
        <v>4314</v>
      </c>
      <c r="C1804" s="8" t="s">
        <v>4315</v>
      </c>
      <c r="D1804" s="8" t="s">
        <v>42</v>
      </c>
      <c r="E1804" s="8" t="s">
        <v>4316</v>
      </c>
      <c r="F1804" s="8" t="s">
        <v>4317</v>
      </c>
      <c r="G1804" s="12" t="s">
        <v>3998</v>
      </c>
      <c r="H1804" s="22" t="str">
        <f>VLOOKUP($G1804,Temp!$A:$C,H$1,FALSE)</f>
        <v>radware.com</v>
      </c>
      <c r="I1804" s="22" t="e">
        <f>VLOOKUP($G1804,Temp!$A:$C,I$1,FALSE)</f>
        <v>#VALUE!</v>
      </c>
      <c r="J1804" s="22" t="e">
        <f>VLOOKUP($G1804,Temp!$A:$C,J$1,FALSE)</f>
        <v>#VALUE!</v>
      </c>
      <c r="K1804" s="22" t="e">
        <f>VLOOKUP($G1804,Temp!$A:$C,K$1,FALSE)</f>
        <v>#VALUE!</v>
      </c>
      <c r="L1804" s="22" t="e">
        <f>VLOOKUP($G1804,Temp!$A:$C,L$1,FALSE)</f>
        <v>#VALUE!</v>
      </c>
      <c r="M1804" s="22" t="e">
        <f>VLOOKUP($G1804,Temp!$A:$C,M$1,FALSE)</f>
        <v>#VALUE!</v>
      </c>
      <c r="N1804" s="22" t="e">
        <f>VLOOKUP($G1804,Temp!$A:$C,N$1,FALSE)</f>
        <v>#VALUE!</v>
      </c>
      <c r="O1804" s="22" t="e">
        <f>VLOOKUP($G1804,Temp!$A:$C,O$1,FALSE)</f>
        <v>#VALUE!</v>
      </c>
      <c r="P1804" s="22" t="e">
        <f>VLOOKUP($G1804,Temp!$A:$C,P$1,FALSE)</f>
        <v>#VALUE!</v>
      </c>
      <c r="Q1804" s="22" t="e">
        <f>VLOOKUP($G1804,Temp!$A:$C,Q$1,FALSE)</f>
        <v>#VALUE!</v>
      </c>
      <c r="R1804" s="22" t="e">
        <f>VLOOKUP($G1804,Temp!$A:$C,R$1,FALSE)</f>
        <v>#VALUE!</v>
      </c>
      <c r="S1804" s="22" t="e">
        <f>VLOOKUP($G1804,Temp!$A:$C,S$1,FALSE)</f>
        <v>#VALUE!</v>
      </c>
      <c r="T1804" s="22" t="e">
        <f>VLOOKUP($G1804,Temp!$A:$C,T$1,FALSE)</f>
        <v>#VALUE!</v>
      </c>
      <c r="U1804" s="22" t="e">
        <f>VLOOKUP($G1804,Temp!$A:$C,U$1,FALSE)</f>
        <v>#VALUE!</v>
      </c>
      <c r="V1804" s="22" t="e">
        <f>VLOOKUP($G1804,Temp!$A:$C,V$1,FALSE)</f>
        <v>#VALUE!</v>
      </c>
      <c r="W1804" s="22" t="e">
        <f>VLOOKUP($G1804,Temp!$A:$C,W$1,FALSE)</f>
        <v>#VALUE!</v>
      </c>
      <c r="X1804" s="22" t="e">
        <f>VLOOKUP($G1804,Temp!$A:$C,X$1,FALSE)</f>
        <v>#VALUE!</v>
      </c>
      <c r="Y1804" s="22">
        <f>VLOOKUP($G1804,Temp!$A:$C,Y$1,FALSE)</f>
        <v>69800</v>
      </c>
      <c r="Z1804" s="22">
        <f>VLOOKUP($G1804,Temp!$A:$C,Z$1,FALSE)</f>
        <v>38900</v>
      </c>
      <c r="AA1804" s="22" t="str">
        <f>VLOOKUP($A1804,Searches!$A:$H,AA$1,FALSE)</f>
        <v>Anna Convery</v>
      </c>
      <c r="AB1804" s="22" t="str">
        <f>VLOOKUP($A1804,Searches!$A:$H,AB$1,FALSE)</f>
        <v>Radware</v>
      </c>
      <c r="AC1804" s="22" t="str">
        <f>VLOOKUP($A1804,Searches!$A:$H,AC$1,FALSE)</f>
        <v>Chief Marketing Officer</v>
      </c>
      <c r="AD1804" s="22" t="str">
        <f>VLOOKUP($A1804,Searches!$A:$H,AD$1,FALSE)</f>
        <v>2nd</v>
      </c>
      <c r="AE1804" s="22" t="str">
        <f>VLOOKUP($A1804,Searches!$A:$H,AE$1,FALSE)</f>
        <v/>
      </c>
      <c r="AF1804" s="22" t="str">
        <f>VLOOKUP($A1804,Searches!$A:$H,AF$1,FALSE)</f>
        <v>Greater Atlanta Area</v>
      </c>
      <c r="AG1804" s="22" t="str">
        <f>VLOOKUP($A1804,Searches!$A:$H,AG$1,FALSE)</f>
        <v>https://www.linkedin.com/sales/profile/3671735,6VPy,NAME_SEARCH?moduleKey=peopleSearchResults&amp;pageKey=sales-search3-people-refinement&amp;contextId=60BC92C971D70515801E49D6842B0000&amp;requestId=addf2190-9d55-41b9-a472-dc3c576fbb3c&amp;action=CLICK&amp;target=urn%3Ali%3AsalesLead%3A(-1%2C3671735)&amp;pageNumber=5&amp;targetEl=profilelink&amp;position=4&amp;trk=lss-serp-result-lead_photo</v>
      </c>
      <c r="AH1804" s="22" t="str">
        <f>VLOOKUP($G1804,Temp!$D:$F,AH$1,FALSE)</f>
        <v>radware.com</v>
      </c>
      <c r="AI1804" s="22" t="str">
        <f>VLOOKUP($G1804,Temp!$D:$F,AI$1,FALSE)</f>
        <v>Eloqua</v>
      </c>
      <c r="AJ1804" s="22" t="str">
        <f>VLOOKUP($G1804,Temp!$D:$F,AJ$1,FALSE)</f>
        <v>WordPress</v>
      </c>
    </row>
    <row r="1805" spans="1:36" ht="16" x14ac:dyDescent="0.2">
      <c r="A1805" s="8" t="str">
        <f t="shared" si="28"/>
        <v>Alexander Sienkiewicz Spiraledge, Inc</v>
      </c>
      <c r="B1805" s="8" t="s">
        <v>4355</v>
      </c>
      <c r="C1805" s="8" t="s">
        <v>4356</v>
      </c>
      <c r="D1805" s="8" t="s">
        <v>42</v>
      </c>
      <c r="E1805" s="8" t="s">
        <v>4358</v>
      </c>
      <c r="F1805" s="8" t="s">
        <v>4359</v>
      </c>
      <c r="G1805" s="12" t="s">
        <v>4038</v>
      </c>
      <c r="H1805" s="22" t="str">
        <f>VLOOKUP($G1805,Temp!$A:$C,H$1,FALSE)</f>
        <v>spiraledge.com</v>
      </c>
      <c r="I1805" s="22" t="e">
        <f>VLOOKUP($G1805,Temp!$A:$C,I$1,FALSE)</f>
        <v>#VALUE!</v>
      </c>
      <c r="J1805" s="22" t="e">
        <f>VLOOKUP($G1805,Temp!$A:$C,J$1,FALSE)</f>
        <v>#VALUE!</v>
      </c>
      <c r="K1805" s="22" t="e">
        <f>VLOOKUP($G1805,Temp!$A:$C,K$1,FALSE)</f>
        <v>#VALUE!</v>
      </c>
      <c r="L1805" s="22" t="e">
        <f>VLOOKUP($G1805,Temp!$A:$C,L$1,FALSE)</f>
        <v>#VALUE!</v>
      </c>
      <c r="M1805" s="22" t="e">
        <f>VLOOKUP($G1805,Temp!$A:$C,M$1,FALSE)</f>
        <v>#VALUE!</v>
      </c>
      <c r="N1805" s="22" t="e">
        <f>VLOOKUP($G1805,Temp!$A:$C,N$1,FALSE)</f>
        <v>#VALUE!</v>
      </c>
      <c r="O1805" s="22" t="e">
        <f>VLOOKUP($G1805,Temp!$A:$C,O$1,FALSE)</f>
        <v>#VALUE!</v>
      </c>
      <c r="P1805" s="22" t="e">
        <f>VLOOKUP($G1805,Temp!$A:$C,P$1,FALSE)</f>
        <v>#VALUE!</v>
      </c>
      <c r="Q1805" s="22" t="e">
        <f>VLOOKUP($G1805,Temp!$A:$C,Q$1,FALSE)</f>
        <v>#VALUE!</v>
      </c>
      <c r="R1805" s="22" t="e">
        <f>VLOOKUP($G1805,Temp!$A:$C,R$1,FALSE)</f>
        <v>#VALUE!</v>
      </c>
      <c r="S1805" s="22" t="e">
        <f>VLOOKUP($G1805,Temp!$A:$C,S$1,FALSE)</f>
        <v>#VALUE!</v>
      </c>
      <c r="T1805" s="22" t="e">
        <f>VLOOKUP($G1805,Temp!$A:$C,T$1,FALSE)</f>
        <v>#VALUE!</v>
      </c>
      <c r="U1805" s="22" t="e">
        <f>VLOOKUP($G1805,Temp!$A:$C,U$1,FALSE)</f>
        <v>#VALUE!</v>
      </c>
      <c r="V1805" s="22" t="e">
        <f>VLOOKUP($G1805,Temp!$A:$C,V$1,FALSE)</f>
        <v>#VALUE!</v>
      </c>
      <c r="W1805" s="22" t="e">
        <f>VLOOKUP($G1805,Temp!$A:$C,W$1,FALSE)</f>
        <v>#VALUE!</v>
      </c>
      <c r="X1805" s="22" t="e">
        <f>VLOOKUP($G1805,Temp!$A:$C,X$1,FALSE)</f>
        <v>#VALUE!</v>
      </c>
      <c r="Y1805" s="22">
        <f>VLOOKUP($G1805,Temp!$A:$C,Y$1,FALSE)</f>
        <v>4</v>
      </c>
      <c r="Z1805" s="22">
        <f>VLOOKUP($G1805,Temp!$A:$C,Z$1,FALSE)</f>
        <v>0</v>
      </c>
      <c r="AA1805" s="22" t="str">
        <f>VLOOKUP($A1805,Searches!$A:$H,AA$1,FALSE)</f>
        <v>Alexander Sienkiewicz</v>
      </c>
      <c r="AB1805" s="22" t="str">
        <f>VLOOKUP($A1805,Searches!$A:$H,AB$1,FALSE)</f>
        <v>Spiraledge, Inc</v>
      </c>
      <c r="AC1805" s="22" t="str">
        <f>VLOOKUP($A1805,Searches!$A:$H,AC$1,FALSE)</f>
        <v>Chief Marketing Officer</v>
      </c>
      <c r="AD1805" s="22" t="str">
        <f>VLOOKUP($A1805,Searches!$A:$H,AD$1,FALSE)</f>
        <v>2nd</v>
      </c>
      <c r="AE1805" s="22" t="str">
        <f>VLOOKUP($A1805,Searches!$A:$H,AE$1,FALSE)</f>
        <v>Open link</v>
      </c>
      <c r="AF1805" s="22" t="str">
        <f>VLOOKUP($A1805,Searches!$A:$H,AF$1,FALSE)</f>
        <v>San Francisco Bay Area</v>
      </c>
      <c r="AG1805" s="22" t="str">
        <f>VLOOKUP($A1805,Searches!$A:$H,AG$1,FALSE)</f>
        <v>https://www.linkedin.com/sales/profile/1410092,-NiO,NAME_SEARCH?moduleKey=peopleSearchResults&amp;pageKey=sales-search3-people-refinement&amp;contextId=60BC92C971D70515801E49D6842B0000&amp;requestId=addf2190-9d55-41b9-a472-dc3c576fbb3c&amp;action=CLICK&amp;target=urn%3Ali%3AsalesLead%3A(-1%2C1410092)&amp;pageNumber=5&amp;targetEl=profilelink&amp;position=6&amp;trk=lss-serp-result-lead_photo</v>
      </c>
      <c r="AH1805" s="22" t="e">
        <f>VLOOKUP($G1805,Temp!$D:$F,AH$1,FALSE)</f>
        <v>#N/A</v>
      </c>
      <c r="AI1805" s="22" t="e">
        <f>VLOOKUP($G1805,Temp!$D:$F,AI$1,FALSE)</f>
        <v>#N/A</v>
      </c>
      <c r="AJ1805" s="22" t="e">
        <f>VLOOKUP($G1805,Temp!$D:$F,AJ$1,FALSE)</f>
        <v>#N/A</v>
      </c>
    </row>
    <row r="1806" spans="1:36" ht="16" x14ac:dyDescent="0.2">
      <c r="A1806" s="8" t="str">
        <f t="shared" si="28"/>
        <v>Wendy Werve Virgin Pulse</v>
      </c>
      <c r="B1806" s="8" t="s">
        <v>4338</v>
      </c>
      <c r="C1806" s="8" t="s">
        <v>4339</v>
      </c>
      <c r="D1806" s="8" t="s">
        <v>42</v>
      </c>
      <c r="E1806" s="8" t="s">
        <v>4340</v>
      </c>
      <c r="F1806" s="8" t="s">
        <v>4341</v>
      </c>
      <c r="G1806" s="12" t="s">
        <v>4025</v>
      </c>
      <c r="H1806" s="22" t="str">
        <f>VLOOKUP($G1806,Temp!$A:$C,H$1,FALSE)</f>
        <v>virginpulse.com</v>
      </c>
      <c r="I1806" s="22" t="e">
        <f>VLOOKUP($G1806,Temp!$A:$C,I$1,FALSE)</f>
        <v>#VALUE!</v>
      </c>
      <c r="J1806" s="22" t="e">
        <f>VLOOKUP($G1806,Temp!$A:$C,J$1,FALSE)</f>
        <v>#VALUE!</v>
      </c>
      <c r="K1806" s="22" t="e">
        <f>VLOOKUP($G1806,Temp!$A:$C,K$1,FALSE)</f>
        <v>#VALUE!</v>
      </c>
      <c r="L1806" s="22" t="e">
        <f>VLOOKUP($G1806,Temp!$A:$C,L$1,FALSE)</f>
        <v>#VALUE!</v>
      </c>
      <c r="M1806" s="22" t="e">
        <f>VLOOKUP($G1806,Temp!$A:$C,M$1,FALSE)</f>
        <v>#VALUE!</v>
      </c>
      <c r="N1806" s="22" t="e">
        <f>VLOOKUP($G1806,Temp!$A:$C,N$1,FALSE)</f>
        <v>#VALUE!</v>
      </c>
      <c r="O1806" s="22" t="e">
        <f>VLOOKUP($G1806,Temp!$A:$C,O$1,FALSE)</f>
        <v>#VALUE!</v>
      </c>
      <c r="P1806" s="22" t="e">
        <f>VLOOKUP($G1806,Temp!$A:$C,P$1,FALSE)</f>
        <v>#VALUE!</v>
      </c>
      <c r="Q1806" s="22" t="e">
        <f>VLOOKUP($G1806,Temp!$A:$C,Q$1,FALSE)</f>
        <v>#VALUE!</v>
      </c>
      <c r="R1806" s="22" t="e">
        <f>VLOOKUP($G1806,Temp!$A:$C,R$1,FALSE)</f>
        <v>#VALUE!</v>
      </c>
      <c r="S1806" s="22" t="e">
        <f>VLOOKUP($G1806,Temp!$A:$C,S$1,FALSE)</f>
        <v>#VALUE!</v>
      </c>
      <c r="T1806" s="22" t="e">
        <f>VLOOKUP($G1806,Temp!$A:$C,T$1,FALSE)</f>
        <v>#VALUE!</v>
      </c>
      <c r="U1806" s="22" t="e">
        <f>VLOOKUP($G1806,Temp!$A:$C,U$1,FALSE)</f>
        <v>#VALUE!</v>
      </c>
      <c r="V1806" s="22" t="e">
        <f>VLOOKUP($G1806,Temp!$A:$C,V$1,FALSE)</f>
        <v>#VALUE!</v>
      </c>
      <c r="W1806" s="22" t="e">
        <f>VLOOKUP($G1806,Temp!$A:$C,W$1,FALSE)</f>
        <v>#VALUE!</v>
      </c>
      <c r="X1806" s="22" t="e">
        <f>VLOOKUP($G1806,Temp!$A:$C,X$1,FALSE)</f>
        <v>#VALUE!</v>
      </c>
      <c r="Y1806" s="22">
        <f>VLOOKUP($G1806,Temp!$A:$C,Y$1,FALSE)</f>
        <v>8400</v>
      </c>
      <c r="Z1806" s="22">
        <f>VLOOKUP($G1806,Temp!$A:$C,Z$1,FALSE)</f>
        <v>2100</v>
      </c>
      <c r="AA1806" s="22" t="e">
        <f>VLOOKUP($A1806,Searches!$A:$H,AA$1,FALSE)</f>
        <v>#N/A</v>
      </c>
      <c r="AB1806" s="22" t="e">
        <f>VLOOKUP($A1806,Searches!$A:$H,AB$1,FALSE)</f>
        <v>#N/A</v>
      </c>
      <c r="AC1806" s="22" t="e">
        <f>VLOOKUP($A1806,Searches!$A:$H,AC$1,FALSE)</f>
        <v>#N/A</v>
      </c>
      <c r="AD1806" s="22" t="e">
        <f>VLOOKUP($A1806,Searches!$A:$H,AD$1,FALSE)</f>
        <v>#N/A</v>
      </c>
      <c r="AE1806" s="22" t="e">
        <f>VLOOKUP($A1806,Searches!$A:$H,AE$1,FALSE)</f>
        <v>#N/A</v>
      </c>
      <c r="AF1806" s="22" t="e">
        <f>VLOOKUP($A1806,Searches!$A:$H,AF$1,FALSE)</f>
        <v>#N/A</v>
      </c>
      <c r="AG1806" s="22" t="e">
        <f>VLOOKUP($A1806,Searches!$A:$H,AG$1,FALSE)</f>
        <v>#N/A</v>
      </c>
      <c r="AH1806" s="22" t="str">
        <f>VLOOKUP($G1806,Temp!$D:$F,AH$1,FALSE)</f>
        <v>virginpulse.com</v>
      </c>
      <c r="AI1806" s="22">
        <f>VLOOKUP($G1806,Temp!$D:$F,AI$1,FALSE)</f>
        <v>0</v>
      </c>
      <c r="AJ1806" s="22" t="str">
        <f>VLOOKUP($G1806,Temp!$D:$F,AJ$1,FALSE)</f>
        <v>WordPress</v>
      </c>
    </row>
    <row r="1807" spans="1:36" ht="16" x14ac:dyDescent="0.2">
      <c r="A1807" s="8" t="str">
        <f t="shared" si="28"/>
        <v>Kelly Connery Accruent</v>
      </c>
      <c r="B1807" s="8" t="s">
        <v>1352</v>
      </c>
      <c r="C1807" s="8" t="s">
        <v>8031</v>
      </c>
      <c r="D1807" s="8" t="s">
        <v>304</v>
      </c>
      <c r="E1807" s="8" t="s">
        <v>8032</v>
      </c>
      <c r="F1807" s="8" t="s">
        <v>8033</v>
      </c>
      <c r="G1807" s="12" t="s">
        <v>8034</v>
      </c>
      <c r="H1807" s="22" t="str">
        <f>VLOOKUP($G1807,Temp!$A:$C,H$1,FALSE)</f>
        <v>accruent.com</v>
      </c>
      <c r="I1807" s="22" t="e">
        <f>VLOOKUP($G1807,Temp!$A:$C,I$1,FALSE)</f>
        <v>#VALUE!</v>
      </c>
      <c r="J1807" s="22" t="e">
        <f>VLOOKUP($G1807,Temp!$A:$C,J$1,FALSE)</f>
        <v>#VALUE!</v>
      </c>
      <c r="K1807" s="22" t="e">
        <f>VLOOKUP($G1807,Temp!$A:$C,K$1,FALSE)</f>
        <v>#VALUE!</v>
      </c>
      <c r="L1807" s="22" t="e">
        <f>VLOOKUP($G1807,Temp!$A:$C,L$1,FALSE)</f>
        <v>#VALUE!</v>
      </c>
      <c r="M1807" s="22" t="e">
        <f>VLOOKUP($G1807,Temp!$A:$C,M$1,FALSE)</f>
        <v>#VALUE!</v>
      </c>
      <c r="N1807" s="22" t="e">
        <f>VLOOKUP($G1807,Temp!$A:$C,N$1,FALSE)</f>
        <v>#VALUE!</v>
      </c>
      <c r="O1807" s="22" t="e">
        <f>VLOOKUP($G1807,Temp!$A:$C,O$1,FALSE)</f>
        <v>#VALUE!</v>
      </c>
      <c r="P1807" s="22" t="e">
        <f>VLOOKUP($G1807,Temp!$A:$C,P$1,FALSE)</f>
        <v>#VALUE!</v>
      </c>
      <c r="Q1807" s="22" t="e">
        <f>VLOOKUP($G1807,Temp!$A:$C,Q$1,FALSE)</f>
        <v>#VALUE!</v>
      </c>
      <c r="R1807" s="22" t="e">
        <f>VLOOKUP($G1807,Temp!$A:$C,R$1,FALSE)</f>
        <v>#VALUE!</v>
      </c>
      <c r="S1807" s="22" t="e">
        <f>VLOOKUP($G1807,Temp!$A:$C,S$1,FALSE)</f>
        <v>#VALUE!</v>
      </c>
      <c r="T1807" s="22" t="e">
        <f>VLOOKUP($G1807,Temp!$A:$C,T$1,FALSE)</f>
        <v>#VALUE!</v>
      </c>
      <c r="U1807" s="22" t="e">
        <f>VLOOKUP($G1807,Temp!$A:$C,U$1,FALSE)</f>
        <v>#VALUE!</v>
      </c>
      <c r="V1807" s="22" t="e">
        <f>VLOOKUP($G1807,Temp!$A:$C,V$1,FALSE)</f>
        <v>#VALUE!</v>
      </c>
      <c r="W1807" s="22" t="e">
        <f>VLOOKUP($G1807,Temp!$A:$C,W$1,FALSE)</f>
        <v>#VALUE!</v>
      </c>
      <c r="X1807" s="22" t="e">
        <f>VLOOKUP($G1807,Temp!$A:$C,X$1,FALSE)</f>
        <v>#VALUE!</v>
      </c>
      <c r="Y1807" s="22">
        <f>VLOOKUP($G1807,Temp!$A:$C,Y$1,FALSE)</f>
        <v>43200</v>
      </c>
      <c r="Z1807" s="22">
        <f>VLOOKUP($G1807,Temp!$A:$C,Z$1,FALSE)</f>
        <v>464</v>
      </c>
      <c r="AA1807" s="22" t="e">
        <f>VLOOKUP($A1807,Searches!$A:$H,AA$1,FALSE)</f>
        <v>#N/A</v>
      </c>
      <c r="AB1807" s="22" t="e">
        <f>VLOOKUP($A1807,Searches!$A:$H,AB$1,FALSE)</f>
        <v>#N/A</v>
      </c>
      <c r="AC1807" s="22" t="e">
        <f>VLOOKUP($A1807,Searches!$A:$H,AC$1,FALSE)</f>
        <v>#N/A</v>
      </c>
      <c r="AD1807" s="22" t="e">
        <f>VLOOKUP($A1807,Searches!$A:$H,AD$1,FALSE)</f>
        <v>#N/A</v>
      </c>
      <c r="AE1807" s="22" t="e">
        <f>VLOOKUP($A1807,Searches!$A:$H,AE$1,FALSE)</f>
        <v>#N/A</v>
      </c>
      <c r="AF1807" s="22" t="e">
        <f>VLOOKUP($A1807,Searches!$A:$H,AF$1,FALSE)</f>
        <v>#N/A</v>
      </c>
      <c r="AG1807" s="22" t="e">
        <f>VLOOKUP($A1807,Searches!$A:$H,AG$1,FALSE)</f>
        <v>#N/A</v>
      </c>
      <c r="AH1807" s="22" t="str">
        <f>VLOOKUP($G1807,Temp!$D:$F,AH$1,FALSE)</f>
        <v>accruent.com</v>
      </c>
      <c r="AI1807" s="22" t="str">
        <f>VLOOKUP($G1807,Temp!$D:$F,AI$1,FALSE)</f>
        <v>Marketo</v>
      </c>
      <c r="AJ1807" s="22" t="str">
        <f>VLOOKUP($G1807,Temp!$D:$F,AJ$1,FALSE)</f>
        <v>Drupal</v>
      </c>
    </row>
    <row r="1808" spans="1:36" ht="16" x14ac:dyDescent="0.2">
      <c r="A1808" s="8" t="str">
        <f t="shared" si="28"/>
        <v>Paige O'Neill Prysm Inc.</v>
      </c>
      <c r="B1808" s="8" t="s">
        <v>511</v>
      </c>
      <c r="C1808" s="8" t="s">
        <v>2674</v>
      </c>
      <c r="D1808" s="8" t="s">
        <v>42</v>
      </c>
      <c r="E1808" s="8" t="s">
        <v>2675</v>
      </c>
      <c r="F1808" s="8" t="s">
        <v>2676</v>
      </c>
      <c r="G1808" s="12" t="s">
        <v>2677</v>
      </c>
      <c r="H1808" s="22" t="str">
        <f>VLOOKUP($G1808,Temp!$A:$C,H$1,FALSE)</f>
        <v>prysm.com</v>
      </c>
      <c r="I1808" s="22" t="e">
        <f>VLOOKUP($G1808,Temp!$A:$C,I$1,FALSE)</f>
        <v>#VALUE!</v>
      </c>
      <c r="J1808" s="22" t="e">
        <f>VLOOKUP($G1808,Temp!$A:$C,J$1,FALSE)</f>
        <v>#VALUE!</v>
      </c>
      <c r="K1808" s="22" t="e">
        <f>VLOOKUP($G1808,Temp!$A:$C,K$1,FALSE)</f>
        <v>#VALUE!</v>
      </c>
      <c r="L1808" s="22" t="e">
        <f>VLOOKUP($G1808,Temp!$A:$C,L$1,FALSE)</f>
        <v>#VALUE!</v>
      </c>
      <c r="M1808" s="22" t="e">
        <f>VLOOKUP($G1808,Temp!$A:$C,M$1,FALSE)</f>
        <v>#VALUE!</v>
      </c>
      <c r="N1808" s="22" t="e">
        <f>VLOOKUP($G1808,Temp!$A:$C,N$1,FALSE)</f>
        <v>#VALUE!</v>
      </c>
      <c r="O1808" s="22" t="e">
        <f>VLOOKUP($G1808,Temp!$A:$C,O$1,FALSE)</f>
        <v>#VALUE!</v>
      </c>
      <c r="P1808" s="22" t="e">
        <f>VLOOKUP($G1808,Temp!$A:$C,P$1,FALSE)</f>
        <v>#VALUE!</v>
      </c>
      <c r="Q1808" s="22" t="e">
        <f>VLOOKUP($G1808,Temp!$A:$C,Q$1,FALSE)</f>
        <v>#VALUE!</v>
      </c>
      <c r="R1808" s="22" t="e">
        <f>VLOOKUP($G1808,Temp!$A:$C,R$1,FALSE)</f>
        <v>#VALUE!</v>
      </c>
      <c r="S1808" s="22" t="e">
        <f>VLOOKUP($G1808,Temp!$A:$C,S$1,FALSE)</f>
        <v>#VALUE!</v>
      </c>
      <c r="T1808" s="22" t="e">
        <f>VLOOKUP($G1808,Temp!$A:$C,T$1,FALSE)</f>
        <v>#VALUE!</v>
      </c>
      <c r="U1808" s="22" t="e">
        <f>VLOOKUP($G1808,Temp!$A:$C,U$1,FALSE)</f>
        <v>#VALUE!</v>
      </c>
      <c r="V1808" s="22" t="e">
        <f>VLOOKUP($G1808,Temp!$A:$C,V$1,FALSE)</f>
        <v>#VALUE!</v>
      </c>
      <c r="W1808" s="22" t="e">
        <f>VLOOKUP($G1808,Temp!$A:$C,W$1,FALSE)</f>
        <v>#VALUE!</v>
      </c>
      <c r="X1808" s="22" t="e">
        <f>VLOOKUP($G1808,Temp!$A:$C,X$1,FALSE)</f>
        <v>#VALUE!</v>
      </c>
      <c r="Y1808" s="22">
        <f>VLOOKUP($G1808,Temp!$A:$C,Y$1,FALSE)</f>
        <v>12100</v>
      </c>
      <c r="Z1808" s="22">
        <f>VLOOKUP($G1808,Temp!$A:$C,Z$1,FALSE)</f>
        <v>1900</v>
      </c>
      <c r="AA1808" s="22" t="e">
        <f>VLOOKUP($A1808,Searches!$A:$H,AA$1,FALSE)</f>
        <v>#N/A</v>
      </c>
      <c r="AB1808" s="22" t="e">
        <f>VLOOKUP($A1808,Searches!$A:$H,AB$1,FALSE)</f>
        <v>#N/A</v>
      </c>
      <c r="AC1808" s="22" t="e">
        <f>VLOOKUP($A1808,Searches!$A:$H,AC$1,FALSE)</f>
        <v>#N/A</v>
      </c>
      <c r="AD1808" s="22" t="e">
        <f>VLOOKUP($A1808,Searches!$A:$H,AD$1,FALSE)</f>
        <v>#N/A</v>
      </c>
      <c r="AE1808" s="22" t="e">
        <f>VLOOKUP($A1808,Searches!$A:$H,AE$1,FALSE)</f>
        <v>#N/A</v>
      </c>
      <c r="AF1808" s="22" t="e">
        <f>VLOOKUP($A1808,Searches!$A:$H,AF$1,FALSE)</f>
        <v>#N/A</v>
      </c>
      <c r="AG1808" s="22" t="e">
        <f>VLOOKUP($A1808,Searches!$A:$H,AG$1,FALSE)</f>
        <v>#N/A</v>
      </c>
      <c r="AH1808" s="22" t="e">
        <f>VLOOKUP($G1808,Temp!$D:$F,AH$1,FALSE)</f>
        <v>#N/A</v>
      </c>
      <c r="AI1808" s="22" t="e">
        <f>VLOOKUP($G1808,Temp!$D:$F,AI$1,FALSE)</f>
        <v>#N/A</v>
      </c>
      <c r="AJ1808" s="22" t="e">
        <f>VLOOKUP($G1808,Temp!$D:$F,AJ$1,FALSE)</f>
        <v>#N/A</v>
      </c>
    </row>
    <row r="1809" spans="1:36" ht="16" x14ac:dyDescent="0.2">
      <c r="A1809" s="8" t="str">
        <f t="shared" si="28"/>
        <v>Tim Sullivan Cendyn</v>
      </c>
      <c r="B1809" s="8" t="s">
        <v>3543</v>
      </c>
      <c r="C1809" s="8" t="s">
        <v>3545</v>
      </c>
      <c r="D1809" s="8" t="s">
        <v>3547</v>
      </c>
      <c r="E1809" s="8" t="s">
        <v>3548</v>
      </c>
      <c r="F1809" s="8" t="s">
        <v>3549</v>
      </c>
      <c r="G1809" s="12" t="s">
        <v>3273</v>
      </c>
      <c r="H1809" s="22" t="str">
        <f>VLOOKUP($G1809,Temp!$A:$C,H$1,FALSE)</f>
        <v>cendyn.com</v>
      </c>
      <c r="I1809" s="22" t="e">
        <f>VLOOKUP($G1809,Temp!$A:$C,I$1,FALSE)</f>
        <v>#VALUE!</v>
      </c>
      <c r="J1809" s="22" t="e">
        <f>VLOOKUP($G1809,Temp!$A:$C,J$1,FALSE)</f>
        <v>#VALUE!</v>
      </c>
      <c r="K1809" s="22" t="e">
        <f>VLOOKUP($G1809,Temp!$A:$C,K$1,FALSE)</f>
        <v>#VALUE!</v>
      </c>
      <c r="L1809" s="22" t="e">
        <f>VLOOKUP($G1809,Temp!$A:$C,L$1,FALSE)</f>
        <v>#VALUE!</v>
      </c>
      <c r="M1809" s="22" t="e">
        <f>VLOOKUP($G1809,Temp!$A:$C,M$1,FALSE)</f>
        <v>#VALUE!</v>
      </c>
      <c r="N1809" s="22" t="e">
        <f>VLOOKUP($G1809,Temp!$A:$C,N$1,FALSE)</f>
        <v>#VALUE!</v>
      </c>
      <c r="O1809" s="22" t="e">
        <f>VLOOKUP($G1809,Temp!$A:$C,O$1,FALSE)</f>
        <v>#VALUE!</v>
      </c>
      <c r="P1809" s="22" t="e">
        <f>VLOOKUP($G1809,Temp!$A:$C,P$1,FALSE)</f>
        <v>#VALUE!</v>
      </c>
      <c r="Q1809" s="22" t="e">
        <f>VLOOKUP($G1809,Temp!$A:$C,Q$1,FALSE)</f>
        <v>#VALUE!</v>
      </c>
      <c r="R1809" s="22" t="e">
        <f>VLOOKUP($G1809,Temp!$A:$C,R$1,FALSE)</f>
        <v>#VALUE!</v>
      </c>
      <c r="S1809" s="22" t="e">
        <f>VLOOKUP($G1809,Temp!$A:$C,S$1,FALSE)</f>
        <v>#VALUE!</v>
      </c>
      <c r="T1809" s="22" t="e">
        <f>VLOOKUP($G1809,Temp!$A:$C,T$1,FALSE)</f>
        <v>#VALUE!</v>
      </c>
      <c r="U1809" s="22" t="e">
        <f>VLOOKUP($G1809,Temp!$A:$C,U$1,FALSE)</f>
        <v>#VALUE!</v>
      </c>
      <c r="V1809" s="22" t="e">
        <f>VLOOKUP($G1809,Temp!$A:$C,V$1,FALSE)</f>
        <v>#VALUE!</v>
      </c>
      <c r="W1809" s="22" t="e">
        <f>VLOOKUP($G1809,Temp!$A:$C,W$1,FALSE)</f>
        <v>#VALUE!</v>
      </c>
      <c r="X1809" s="22" t="e">
        <f>VLOOKUP($G1809,Temp!$A:$C,X$1,FALSE)</f>
        <v>#VALUE!</v>
      </c>
      <c r="Y1809" s="22">
        <f>VLOOKUP($G1809,Temp!$A:$C,Y$1,FALSE)</f>
        <v>9000</v>
      </c>
      <c r="Z1809" s="22">
        <f>VLOOKUP($G1809,Temp!$A:$C,Z$1,FALSE)</f>
        <v>4400</v>
      </c>
      <c r="AA1809" s="22" t="str">
        <f>VLOOKUP($A1809,Searches!$A:$H,AA$1,FALSE)</f>
        <v>Tim Sullivan</v>
      </c>
      <c r="AB1809" s="22" t="str">
        <f>VLOOKUP($A1809,Searches!$A:$H,AB$1,FALSE)</f>
        <v>Cendyn</v>
      </c>
      <c r="AC1809" s="22" t="str">
        <f>VLOOKUP($A1809,Searches!$A:$H,AC$1,FALSE)</f>
        <v>Chief Sales and Marketing Officer</v>
      </c>
      <c r="AD1809" s="22" t="str">
        <f>VLOOKUP($A1809,Searches!$A:$H,AD$1,FALSE)</f>
        <v>2nd</v>
      </c>
      <c r="AE1809" s="22" t="str">
        <f>VLOOKUP($A1809,Searches!$A:$H,AE$1,FALSE)</f>
        <v>Open link</v>
      </c>
      <c r="AF1809" s="22" t="str">
        <f>VLOOKUP($A1809,Searches!$A:$H,AF$1,FALSE)</f>
        <v>West Palm Beach, Florida Area</v>
      </c>
      <c r="AG1809" s="22" t="str">
        <f>VLOOKUP($A1809,Searches!$A:$H,AG$1,FALSE)</f>
        <v>https://www.linkedin.com/sales/profile/16530625,174v,NAME_SEARCH?moduleKey=peopleSearchResults&amp;pageKey=sales-search3-people-refinement&amp;contextId=60BC92C971D70515801E49D6842B0000&amp;requestId=addf2190-9d55-41b9-a472-dc3c576fbb3c&amp;action=CLICK&amp;target=urn%3Ali%3AsalesLead%3A(-1%2C16530625)&amp;pageNumber=5&amp;targetEl=profilelink&amp;position=8&amp;trk=lss-serp-result-lead_photo</v>
      </c>
      <c r="AH1809" s="22" t="e">
        <f>VLOOKUP($G1809,Temp!$D:$F,AH$1,FALSE)</f>
        <v>#N/A</v>
      </c>
      <c r="AI1809" s="22" t="e">
        <f>VLOOKUP($G1809,Temp!$D:$F,AI$1,FALSE)</f>
        <v>#N/A</v>
      </c>
      <c r="AJ1809" s="22" t="e">
        <f>VLOOKUP($G1809,Temp!$D:$F,AJ$1,FALSE)</f>
        <v>#N/A</v>
      </c>
    </row>
    <row r="1810" spans="1:36" ht="16" x14ac:dyDescent="0.2">
      <c r="A1810" s="8" t="str">
        <f t="shared" si="28"/>
        <v>Tim O'Brien Scopely</v>
      </c>
      <c r="B1810" s="8" t="s">
        <v>3543</v>
      </c>
      <c r="C1810" s="8" t="s">
        <v>4034</v>
      </c>
      <c r="D1810" s="8" t="s">
        <v>304</v>
      </c>
      <c r="E1810" s="8" t="s">
        <v>4036</v>
      </c>
      <c r="F1810" s="8" t="s">
        <v>4037</v>
      </c>
      <c r="G1810" s="12" t="s">
        <v>4039</v>
      </c>
      <c r="H1810" s="22" t="str">
        <f>VLOOKUP($G1810,Temp!$A:$C,H$1,FALSE)</f>
        <v>scopely.com</v>
      </c>
      <c r="I1810" s="22" t="e">
        <f>VLOOKUP($G1810,Temp!$A:$C,I$1,FALSE)</f>
        <v>#VALUE!</v>
      </c>
      <c r="J1810" s="22" t="e">
        <f>VLOOKUP($G1810,Temp!$A:$C,J$1,FALSE)</f>
        <v>#VALUE!</v>
      </c>
      <c r="K1810" s="22" t="e">
        <f>VLOOKUP($G1810,Temp!$A:$C,K$1,FALSE)</f>
        <v>#VALUE!</v>
      </c>
      <c r="L1810" s="22" t="e">
        <f>VLOOKUP($G1810,Temp!$A:$C,L$1,FALSE)</f>
        <v>#VALUE!</v>
      </c>
      <c r="M1810" s="22" t="e">
        <f>VLOOKUP($G1810,Temp!$A:$C,M$1,FALSE)</f>
        <v>#VALUE!</v>
      </c>
      <c r="N1810" s="22" t="e">
        <f>VLOOKUP($G1810,Temp!$A:$C,N$1,FALSE)</f>
        <v>#VALUE!</v>
      </c>
      <c r="O1810" s="22" t="e">
        <f>VLOOKUP($G1810,Temp!$A:$C,O$1,FALSE)</f>
        <v>#VALUE!</v>
      </c>
      <c r="P1810" s="22" t="e">
        <f>VLOOKUP($G1810,Temp!$A:$C,P$1,FALSE)</f>
        <v>#VALUE!</v>
      </c>
      <c r="Q1810" s="22" t="e">
        <f>VLOOKUP($G1810,Temp!$A:$C,Q$1,FALSE)</f>
        <v>#VALUE!</v>
      </c>
      <c r="R1810" s="22" t="e">
        <f>VLOOKUP($G1810,Temp!$A:$C,R$1,FALSE)</f>
        <v>#VALUE!</v>
      </c>
      <c r="S1810" s="22" t="e">
        <f>VLOOKUP($G1810,Temp!$A:$C,S$1,FALSE)</f>
        <v>#VALUE!</v>
      </c>
      <c r="T1810" s="22" t="e">
        <f>VLOOKUP($G1810,Temp!$A:$C,T$1,FALSE)</f>
        <v>#VALUE!</v>
      </c>
      <c r="U1810" s="22" t="e">
        <f>VLOOKUP($G1810,Temp!$A:$C,U$1,FALSE)</f>
        <v>#VALUE!</v>
      </c>
      <c r="V1810" s="22" t="e">
        <f>VLOOKUP($G1810,Temp!$A:$C,V$1,FALSE)</f>
        <v>#VALUE!</v>
      </c>
      <c r="W1810" s="22" t="e">
        <f>VLOOKUP($G1810,Temp!$A:$C,W$1,FALSE)</f>
        <v>#VALUE!</v>
      </c>
      <c r="X1810" s="22" t="e">
        <f>VLOOKUP($G1810,Temp!$A:$C,X$1,FALSE)</f>
        <v>#VALUE!</v>
      </c>
      <c r="Y1810" s="22">
        <f>VLOOKUP($G1810,Temp!$A:$C,Y$1,FALSE)</f>
        <v>15900</v>
      </c>
      <c r="Z1810" s="22">
        <f>VLOOKUP($G1810,Temp!$A:$C,Z$1,FALSE)</f>
        <v>0</v>
      </c>
      <c r="AA1810" s="22" t="str">
        <f>VLOOKUP($A1810,Searches!$A:$H,AA$1,FALSE)</f>
        <v>Tim O'Brien</v>
      </c>
      <c r="AB1810" s="22" t="str">
        <f>VLOOKUP($A1810,Searches!$A:$H,AB$1,FALSE)</f>
        <v>Scopely</v>
      </c>
      <c r="AC1810" s="22" t="str">
        <f>VLOOKUP($A1810,Searches!$A:$H,AC$1,FALSE)</f>
        <v>Chief Revenue Officer</v>
      </c>
      <c r="AD1810" s="22" t="str">
        <f>VLOOKUP($A1810,Searches!$A:$H,AD$1,FALSE)</f>
        <v>2nd</v>
      </c>
      <c r="AE1810" s="22" t="str">
        <f>VLOOKUP($A1810,Searches!$A:$H,AE$1,FALSE)</f>
        <v>Open link</v>
      </c>
      <c r="AF1810" s="22" t="str">
        <f>VLOOKUP($A1810,Searches!$A:$H,AF$1,FALSE)</f>
        <v>San Francisco Bay Area</v>
      </c>
      <c r="AG1810" s="22" t="str">
        <f>VLOOKUP($A1810,Searches!$A:$H,AG$1,FALSE)</f>
        <v>https://www.linkedin.com/sales/profile/9454394,pRKO,NAME_SEARCH?moduleKey=peopleSearchResults&amp;pageKey=sales-search3-people-refinement&amp;contextId=60BC92C971D70515801E49D6842B0000&amp;requestId=addf2190-9d55-41b9-a472-dc3c576fbb3c&amp;action=CLICK&amp;target=urn%3Ali%3AsalesLead%3A(-1%2C9454394)&amp;pageNumber=5&amp;targetEl=profilelink&amp;position=10&amp;trk=lss-serp-result-lead_photo</v>
      </c>
      <c r="AH1810" s="22" t="str">
        <f>VLOOKUP($G1810,Temp!$D:$F,AH$1,FALSE)</f>
        <v>scopely.com</v>
      </c>
      <c r="AI1810" s="22">
        <f>VLOOKUP($G1810,Temp!$D:$F,AI$1,FALSE)</f>
        <v>0</v>
      </c>
      <c r="AJ1810" s="22" t="str">
        <f>VLOOKUP($G1810,Temp!$D:$F,AJ$1,FALSE)</f>
        <v>WordPress</v>
      </c>
    </row>
    <row r="1811" spans="1:36" ht="16" x14ac:dyDescent="0.2">
      <c r="A1811" s="8" t="str">
        <f t="shared" si="28"/>
        <v>John Steinert TechTarget</v>
      </c>
      <c r="B1811" s="8" t="s">
        <v>428</v>
      </c>
      <c r="C1811" s="8" t="s">
        <v>3583</v>
      </c>
      <c r="D1811" s="8" t="s">
        <v>42</v>
      </c>
      <c r="E1811" s="8" t="s">
        <v>3584</v>
      </c>
      <c r="F1811" s="8" t="s">
        <v>3585</v>
      </c>
      <c r="G1811" s="12" t="s">
        <v>3319</v>
      </c>
      <c r="H1811" s="22" t="str">
        <f>VLOOKUP($G1811,Temp!$A:$C,H$1,FALSE)</f>
        <v>techtarget.com</v>
      </c>
      <c r="I1811" s="22" t="e">
        <f>VLOOKUP($G1811,Temp!$A:$C,I$1,FALSE)</f>
        <v>#VALUE!</v>
      </c>
      <c r="J1811" s="22" t="e">
        <f>VLOOKUP($G1811,Temp!$A:$C,J$1,FALSE)</f>
        <v>#VALUE!</v>
      </c>
      <c r="K1811" s="22" t="e">
        <f>VLOOKUP($G1811,Temp!$A:$C,K$1,FALSE)</f>
        <v>#VALUE!</v>
      </c>
      <c r="L1811" s="22" t="e">
        <f>VLOOKUP($G1811,Temp!$A:$C,L$1,FALSE)</f>
        <v>#VALUE!</v>
      </c>
      <c r="M1811" s="22" t="e">
        <f>VLOOKUP($G1811,Temp!$A:$C,M$1,FALSE)</f>
        <v>#VALUE!</v>
      </c>
      <c r="N1811" s="22" t="e">
        <f>VLOOKUP($G1811,Temp!$A:$C,N$1,FALSE)</f>
        <v>#VALUE!</v>
      </c>
      <c r="O1811" s="22" t="e">
        <f>VLOOKUP($G1811,Temp!$A:$C,O$1,FALSE)</f>
        <v>#VALUE!</v>
      </c>
      <c r="P1811" s="22" t="e">
        <f>VLOOKUP($G1811,Temp!$A:$C,P$1,FALSE)</f>
        <v>#VALUE!</v>
      </c>
      <c r="Q1811" s="22" t="e">
        <f>VLOOKUP($G1811,Temp!$A:$C,Q$1,FALSE)</f>
        <v>#VALUE!</v>
      </c>
      <c r="R1811" s="22" t="e">
        <f>VLOOKUP($G1811,Temp!$A:$C,R$1,FALSE)</f>
        <v>#VALUE!</v>
      </c>
      <c r="S1811" s="22" t="e">
        <f>VLOOKUP($G1811,Temp!$A:$C,S$1,FALSE)</f>
        <v>#VALUE!</v>
      </c>
      <c r="T1811" s="22" t="e">
        <f>VLOOKUP($G1811,Temp!$A:$C,T$1,FALSE)</f>
        <v>#VALUE!</v>
      </c>
      <c r="U1811" s="22" t="e">
        <f>VLOOKUP($G1811,Temp!$A:$C,U$1,FALSE)</f>
        <v>#VALUE!</v>
      </c>
      <c r="V1811" s="22" t="e">
        <f>VLOOKUP($G1811,Temp!$A:$C,V$1,FALSE)</f>
        <v>#VALUE!</v>
      </c>
      <c r="W1811" s="22" t="e">
        <f>VLOOKUP($G1811,Temp!$A:$C,W$1,FALSE)</f>
        <v>#VALUE!</v>
      </c>
      <c r="X1811" s="22" t="e">
        <f>VLOOKUP($G1811,Temp!$A:$C,X$1,FALSE)</f>
        <v>#VALUE!</v>
      </c>
      <c r="Y1811" s="22">
        <f>VLOOKUP($G1811,Temp!$A:$C,Y$1,FALSE)</f>
        <v>26600000</v>
      </c>
      <c r="Z1811" s="22">
        <f>VLOOKUP($G1811,Temp!$A:$C,Z$1,FALSE)</f>
        <v>1800000</v>
      </c>
      <c r="AA1811" s="22" t="e">
        <f>VLOOKUP($A1811,Searches!$A:$H,AA$1,FALSE)</f>
        <v>#N/A</v>
      </c>
      <c r="AB1811" s="22" t="e">
        <f>VLOOKUP($A1811,Searches!$A:$H,AB$1,FALSE)</f>
        <v>#N/A</v>
      </c>
      <c r="AC1811" s="22" t="e">
        <f>VLOOKUP($A1811,Searches!$A:$H,AC$1,FALSE)</f>
        <v>#N/A</v>
      </c>
      <c r="AD1811" s="22" t="e">
        <f>VLOOKUP($A1811,Searches!$A:$H,AD$1,FALSE)</f>
        <v>#N/A</v>
      </c>
      <c r="AE1811" s="22" t="e">
        <f>VLOOKUP($A1811,Searches!$A:$H,AE$1,FALSE)</f>
        <v>#N/A</v>
      </c>
      <c r="AF1811" s="22" t="e">
        <f>VLOOKUP($A1811,Searches!$A:$H,AF$1,FALSE)</f>
        <v>#N/A</v>
      </c>
      <c r="AG1811" s="22" t="e">
        <f>VLOOKUP($A1811,Searches!$A:$H,AG$1,FALSE)</f>
        <v>#N/A</v>
      </c>
      <c r="AH1811" s="22" t="str">
        <f>VLOOKUP($G1811,Temp!$D:$F,AH$1,FALSE)</f>
        <v>techtarget.com</v>
      </c>
      <c r="AI1811" s="22" t="str">
        <f>VLOOKUP($G1811,Temp!$D:$F,AI$1,FALSE)</f>
        <v>Marketo</v>
      </c>
      <c r="AJ1811" s="22" t="str">
        <f>VLOOKUP($G1811,Temp!$D:$F,AJ$1,FALSE)</f>
        <v>WordPress</v>
      </c>
    </row>
    <row r="1812" spans="1:36" ht="16" x14ac:dyDescent="0.2">
      <c r="A1812" s="8" t="str">
        <f t="shared" si="28"/>
        <v>Robin Hackney Ingenious Med</v>
      </c>
      <c r="B1812" s="8" t="s">
        <v>3573</v>
      </c>
      <c r="C1812" s="8" t="s">
        <v>3574</v>
      </c>
      <c r="D1812" s="8" t="s">
        <v>42</v>
      </c>
      <c r="E1812" s="8" t="s">
        <v>3575</v>
      </c>
      <c r="F1812" s="8" t="s">
        <v>3576</v>
      </c>
      <c r="G1812" s="12" t="s">
        <v>3302</v>
      </c>
      <c r="H1812" s="22" t="str">
        <f>VLOOKUP($G1812,Temp!$A:$C,H$1,FALSE)</f>
        <v>ingeniousmed.com</v>
      </c>
      <c r="I1812" s="22" t="e">
        <f>VLOOKUP($G1812,Temp!$A:$C,I$1,FALSE)</f>
        <v>#VALUE!</v>
      </c>
      <c r="J1812" s="22" t="e">
        <f>VLOOKUP($G1812,Temp!$A:$C,J$1,FALSE)</f>
        <v>#VALUE!</v>
      </c>
      <c r="K1812" s="22" t="e">
        <f>VLOOKUP($G1812,Temp!$A:$C,K$1,FALSE)</f>
        <v>#VALUE!</v>
      </c>
      <c r="L1812" s="22" t="e">
        <f>VLOOKUP($G1812,Temp!$A:$C,L$1,FALSE)</f>
        <v>#VALUE!</v>
      </c>
      <c r="M1812" s="22" t="e">
        <f>VLOOKUP($G1812,Temp!$A:$C,M$1,FALSE)</f>
        <v>#VALUE!</v>
      </c>
      <c r="N1812" s="22" t="e">
        <f>VLOOKUP($G1812,Temp!$A:$C,N$1,FALSE)</f>
        <v>#VALUE!</v>
      </c>
      <c r="O1812" s="22" t="e">
        <f>VLOOKUP($G1812,Temp!$A:$C,O$1,FALSE)</f>
        <v>#VALUE!</v>
      </c>
      <c r="P1812" s="22" t="e">
        <f>VLOOKUP($G1812,Temp!$A:$C,P$1,FALSE)</f>
        <v>#VALUE!</v>
      </c>
      <c r="Q1812" s="22" t="e">
        <f>VLOOKUP($G1812,Temp!$A:$C,Q$1,FALSE)</f>
        <v>#VALUE!</v>
      </c>
      <c r="R1812" s="22" t="e">
        <f>VLOOKUP($G1812,Temp!$A:$C,R$1,FALSE)</f>
        <v>#VALUE!</v>
      </c>
      <c r="S1812" s="22" t="e">
        <f>VLOOKUP($G1812,Temp!$A:$C,S$1,FALSE)</f>
        <v>#VALUE!</v>
      </c>
      <c r="T1812" s="22" t="e">
        <f>VLOOKUP($G1812,Temp!$A:$C,T$1,FALSE)</f>
        <v>#VALUE!</v>
      </c>
      <c r="U1812" s="22" t="e">
        <f>VLOOKUP($G1812,Temp!$A:$C,U$1,FALSE)</f>
        <v>#VALUE!</v>
      </c>
      <c r="V1812" s="22" t="e">
        <f>VLOOKUP($G1812,Temp!$A:$C,V$1,FALSE)</f>
        <v>#VALUE!</v>
      </c>
      <c r="W1812" s="22" t="e">
        <f>VLOOKUP($G1812,Temp!$A:$C,W$1,FALSE)</f>
        <v>#VALUE!</v>
      </c>
      <c r="X1812" s="22" t="e">
        <f>VLOOKUP($G1812,Temp!$A:$C,X$1,FALSE)</f>
        <v>#VALUE!</v>
      </c>
      <c r="Y1812" s="22">
        <f>VLOOKUP($G1812,Temp!$A:$C,Y$1,FALSE)</f>
        <v>66200</v>
      </c>
      <c r="Z1812" s="22">
        <f>VLOOKUP($G1812,Temp!$A:$C,Z$1,FALSE)</f>
        <v>10600</v>
      </c>
      <c r="AA1812" s="22" t="str">
        <f>VLOOKUP($A1812,Searches!$A:$H,AA$1,FALSE)</f>
        <v>Robin Hackney</v>
      </c>
      <c r="AB1812" s="22" t="str">
        <f>VLOOKUP($A1812,Searches!$A:$H,AB$1,FALSE)</f>
        <v>Ingenious Med</v>
      </c>
      <c r="AC1812" s="22" t="str">
        <f>VLOOKUP($A1812,Searches!$A:$H,AC$1,FALSE)</f>
        <v>Chief Marketing Officer</v>
      </c>
      <c r="AD1812" s="22" t="str">
        <f>VLOOKUP($A1812,Searches!$A:$H,AD$1,FALSE)</f>
        <v>2nd</v>
      </c>
      <c r="AE1812" s="22" t="str">
        <f>VLOOKUP($A1812,Searches!$A:$H,AE$1,FALSE)</f>
        <v/>
      </c>
      <c r="AF1812" s="22" t="str">
        <f>VLOOKUP($A1812,Searches!$A:$H,AF$1,FALSE)</f>
        <v>Greater Atlanta Area</v>
      </c>
      <c r="AG1812" s="22" t="str">
        <f>VLOOKUP($A1812,Searches!$A:$H,AG$1,FALSE)</f>
        <v>https://www.linkedin.com/sales/profile/605058,s_T1,NAME_SEARCH?moduleKey=peopleSearchResults&amp;pageKey=sales-search3-people-refinement&amp;contextId=60BC92C971D70515801E49D6842B0000&amp;requestId=da506942-9989-4fc4-beeb-a3917377254a&amp;action=CLICK&amp;target=urn%3Ali%3AsalesLead%3A(-1%2C605058)&amp;pageNumber=6&amp;targetEl=profilelink&amp;position=2&amp;trk=lss-serp-result-lead_photo</v>
      </c>
      <c r="AH1812" s="22" t="str">
        <f>VLOOKUP($G1812,Temp!$D:$F,AH$1,FALSE)</f>
        <v>ingeniousmed.com</v>
      </c>
      <c r="AI1812" s="22" t="str">
        <f>VLOOKUP($G1812,Temp!$D:$F,AI$1,FALSE)</f>
        <v>Pardot</v>
      </c>
      <c r="AJ1812" s="22" t="str">
        <f>VLOOKUP($G1812,Temp!$D:$F,AJ$1,FALSE)</f>
        <v>WordPress</v>
      </c>
    </row>
    <row r="1813" spans="1:36" ht="16" x14ac:dyDescent="0.2">
      <c r="A1813" s="8" t="str">
        <f t="shared" si="28"/>
        <v>Mark Jones Neudesic</v>
      </c>
      <c r="B1813" s="8" t="s">
        <v>476</v>
      </c>
      <c r="C1813" s="8" t="s">
        <v>3132</v>
      </c>
      <c r="D1813" s="8" t="s">
        <v>3608</v>
      </c>
      <c r="E1813" s="8" t="s">
        <v>3609</v>
      </c>
      <c r="F1813" s="8" t="s">
        <v>3610</v>
      </c>
      <c r="G1813" s="12" t="s">
        <v>3342</v>
      </c>
      <c r="H1813" s="22" t="str">
        <f>VLOOKUP($G1813,Temp!$A:$C,H$1,FALSE)</f>
        <v>neudesic.com</v>
      </c>
      <c r="I1813" s="22" t="e">
        <f>VLOOKUP($G1813,Temp!$A:$C,I$1,FALSE)</f>
        <v>#VALUE!</v>
      </c>
      <c r="J1813" s="22" t="e">
        <f>VLOOKUP($G1813,Temp!$A:$C,J$1,FALSE)</f>
        <v>#VALUE!</v>
      </c>
      <c r="K1813" s="22" t="e">
        <f>VLOOKUP($G1813,Temp!$A:$C,K$1,FALSE)</f>
        <v>#VALUE!</v>
      </c>
      <c r="L1813" s="22" t="e">
        <f>VLOOKUP($G1813,Temp!$A:$C,L$1,FALSE)</f>
        <v>#VALUE!</v>
      </c>
      <c r="M1813" s="22" t="e">
        <f>VLOOKUP($G1813,Temp!$A:$C,M$1,FALSE)</f>
        <v>#VALUE!</v>
      </c>
      <c r="N1813" s="22" t="e">
        <f>VLOOKUP($G1813,Temp!$A:$C,N$1,FALSE)</f>
        <v>#VALUE!</v>
      </c>
      <c r="O1813" s="22" t="e">
        <f>VLOOKUP($G1813,Temp!$A:$C,O$1,FALSE)</f>
        <v>#VALUE!</v>
      </c>
      <c r="P1813" s="22" t="e">
        <f>VLOOKUP($G1813,Temp!$A:$C,P$1,FALSE)</f>
        <v>#VALUE!</v>
      </c>
      <c r="Q1813" s="22" t="e">
        <f>VLOOKUP($G1813,Temp!$A:$C,Q$1,FALSE)</f>
        <v>#VALUE!</v>
      </c>
      <c r="R1813" s="22" t="e">
        <f>VLOOKUP($G1813,Temp!$A:$C,R$1,FALSE)</f>
        <v>#VALUE!</v>
      </c>
      <c r="S1813" s="22" t="e">
        <f>VLOOKUP($G1813,Temp!$A:$C,S$1,FALSE)</f>
        <v>#VALUE!</v>
      </c>
      <c r="T1813" s="22" t="e">
        <f>VLOOKUP($G1813,Temp!$A:$C,T$1,FALSE)</f>
        <v>#VALUE!</v>
      </c>
      <c r="U1813" s="22" t="e">
        <f>VLOOKUP($G1813,Temp!$A:$C,U$1,FALSE)</f>
        <v>#VALUE!</v>
      </c>
      <c r="V1813" s="22" t="e">
        <f>VLOOKUP($G1813,Temp!$A:$C,V$1,FALSE)</f>
        <v>#VALUE!</v>
      </c>
      <c r="W1813" s="22" t="e">
        <f>VLOOKUP($G1813,Temp!$A:$C,W$1,FALSE)</f>
        <v>#VALUE!</v>
      </c>
      <c r="X1813" s="22" t="e">
        <f>VLOOKUP($G1813,Temp!$A:$C,X$1,FALSE)</f>
        <v>#VALUE!</v>
      </c>
      <c r="Y1813" s="22">
        <f>VLOOKUP($G1813,Temp!$A:$C,Y$1,FALSE)</f>
        <v>1900</v>
      </c>
      <c r="Z1813" s="22">
        <f>VLOOKUP($G1813,Temp!$A:$C,Z$1,FALSE)</f>
        <v>693</v>
      </c>
      <c r="AA1813" s="22" t="str">
        <f>VLOOKUP($A1813,Searches!$A:$H,AA$1,FALSE)</f>
        <v>Mark Jones</v>
      </c>
      <c r="AB1813" s="22" t="str">
        <f>VLOOKUP($A1813,Searches!$A:$H,AB$1,FALSE)</f>
        <v>Neudesic</v>
      </c>
      <c r="AC1813" s="22" t="str">
        <f>VLOOKUP($A1813,Searches!$A:$H,AC$1,FALSE)</f>
        <v>Chief Marketing Officer  | Alliances</v>
      </c>
      <c r="AD1813" s="22" t="str">
        <f>VLOOKUP($A1813,Searches!$A:$H,AD$1,FALSE)</f>
        <v>2nd</v>
      </c>
      <c r="AE1813" s="22" t="str">
        <f>VLOOKUP($A1813,Searches!$A:$H,AE$1,FALSE)</f>
        <v>Open link</v>
      </c>
      <c r="AF1813" s="22" t="str">
        <f>VLOOKUP($A1813,Searches!$A:$H,AF$1,FALSE)</f>
        <v>Orange County, California Area</v>
      </c>
      <c r="AG1813" s="22" t="str">
        <f>VLOOKUP($A1813,Searches!$A:$H,AG$1,FALSE)</f>
        <v>https://www.linkedin.com/sales/profile/2431334,9nYd,NAME_SEARCH?moduleKey=peopleSearchResults&amp;pageKey=sales-search3-people-refinement&amp;contextId=60BC92C971D70515801E49D6842B0000&amp;requestId=addf2190-9d55-41b9-a472-dc3c576fbb3c&amp;action=CLICK&amp;target=urn%3Ali%3AsalesLead%3A(-1%2C2431334)&amp;pageNumber=5&amp;targetEl=profilelink&amp;position=18&amp;trk=lss-serp-result-lead_photo</v>
      </c>
      <c r="AH1813" s="22" t="str">
        <f>VLOOKUP($G1813,Temp!$D:$F,AH$1,FALSE)</f>
        <v>neudesic.com</v>
      </c>
      <c r="AI1813" s="22" t="str">
        <f>VLOOKUP($G1813,Temp!$D:$F,AI$1,FALSE)</f>
        <v>Marketo</v>
      </c>
      <c r="AJ1813" s="22" t="str">
        <f>VLOOKUP($G1813,Temp!$D:$F,AJ$1,FALSE)</f>
        <v>WordPress</v>
      </c>
    </row>
    <row r="1814" spans="1:36" ht="16" x14ac:dyDescent="0.2">
      <c r="A1814" s="8" t="str">
        <f t="shared" si="28"/>
        <v>Marc Brown Parasoft</v>
      </c>
      <c r="B1814" s="8" t="s">
        <v>4427</v>
      </c>
      <c r="C1814" s="8" t="s">
        <v>4428</v>
      </c>
      <c r="D1814" s="8" t="s">
        <v>42</v>
      </c>
      <c r="E1814" s="8" t="s">
        <v>4429</v>
      </c>
      <c r="F1814" s="8" t="s">
        <v>4430</v>
      </c>
      <c r="G1814" s="12" t="s">
        <v>4134</v>
      </c>
      <c r="H1814" s="22" t="str">
        <f>VLOOKUP($G1814,Temp!$A:$C,H$1,FALSE)</f>
        <v>parasoft.com</v>
      </c>
      <c r="I1814" s="22" t="e">
        <f>VLOOKUP($G1814,Temp!$A:$C,I$1,FALSE)</f>
        <v>#VALUE!</v>
      </c>
      <c r="J1814" s="22" t="e">
        <f>VLOOKUP($G1814,Temp!$A:$C,J$1,FALSE)</f>
        <v>#VALUE!</v>
      </c>
      <c r="K1814" s="22" t="e">
        <f>VLOOKUP($G1814,Temp!$A:$C,K$1,FALSE)</f>
        <v>#VALUE!</v>
      </c>
      <c r="L1814" s="22" t="e">
        <f>VLOOKUP($G1814,Temp!$A:$C,L$1,FALSE)</f>
        <v>#VALUE!</v>
      </c>
      <c r="M1814" s="22" t="e">
        <f>VLOOKUP($G1814,Temp!$A:$C,M$1,FALSE)</f>
        <v>#VALUE!</v>
      </c>
      <c r="N1814" s="22" t="e">
        <f>VLOOKUP($G1814,Temp!$A:$C,N$1,FALSE)</f>
        <v>#VALUE!</v>
      </c>
      <c r="O1814" s="22" t="e">
        <f>VLOOKUP($G1814,Temp!$A:$C,O$1,FALSE)</f>
        <v>#VALUE!</v>
      </c>
      <c r="P1814" s="22" t="e">
        <f>VLOOKUP($G1814,Temp!$A:$C,P$1,FALSE)</f>
        <v>#VALUE!</v>
      </c>
      <c r="Q1814" s="22" t="e">
        <f>VLOOKUP($G1814,Temp!$A:$C,Q$1,FALSE)</f>
        <v>#VALUE!</v>
      </c>
      <c r="R1814" s="22" t="e">
        <f>VLOOKUP($G1814,Temp!$A:$C,R$1,FALSE)</f>
        <v>#VALUE!</v>
      </c>
      <c r="S1814" s="22" t="e">
        <f>VLOOKUP($G1814,Temp!$A:$C,S$1,FALSE)</f>
        <v>#VALUE!</v>
      </c>
      <c r="T1814" s="22" t="e">
        <f>VLOOKUP($G1814,Temp!$A:$C,T$1,FALSE)</f>
        <v>#VALUE!</v>
      </c>
      <c r="U1814" s="22" t="e">
        <f>VLOOKUP($G1814,Temp!$A:$C,U$1,FALSE)</f>
        <v>#VALUE!</v>
      </c>
      <c r="V1814" s="22" t="e">
        <f>VLOOKUP($G1814,Temp!$A:$C,V$1,FALSE)</f>
        <v>#VALUE!</v>
      </c>
      <c r="W1814" s="22" t="e">
        <f>VLOOKUP($G1814,Temp!$A:$C,W$1,FALSE)</f>
        <v>#VALUE!</v>
      </c>
      <c r="X1814" s="22" t="e">
        <f>VLOOKUP($G1814,Temp!$A:$C,X$1,FALSE)</f>
        <v>#VALUE!</v>
      </c>
      <c r="Y1814" s="22">
        <f>VLOOKUP($G1814,Temp!$A:$C,Y$1,FALSE)</f>
        <v>10800</v>
      </c>
      <c r="Z1814" s="22">
        <f>VLOOKUP($G1814,Temp!$A:$C,Z$1,FALSE)</f>
        <v>3900</v>
      </c>
      <c r="AA1814" s="22" t="e">
        <f>VLOOKUP($A1814,Searches!$A:$H,AA$1,FALSE)</f>
        <v>#N/A</v>
      </c>
      <c r="AB1814" s="22" t="e">
        <f>VLOOKUP($A1814,Searches!$A:$H,AB$1,FALSE)</f>
        <v>#N/A</v>
      </c>
      <c r="AC1814" s="22" t="e">
        <f>VLOOKUP($A1814,Searches!$A:$H,AC$1,FALSE)</f>
        <v>#N/A</v>
      </c>
      <c r="AD1814" s="22" t="e">
        <f>VLOOKUP($A1814,Searches!$A:$H,AD$1,FALSE)</f>
        <v>#N/A</v>
      </c>
      <c r="AE1814" s="22" t="e">
        <f>VLOOKUP($A1814,Searches!$A:$H,AE$1,FALSE)</f>
        <v>#N/A</v>
      </c>
      <c r="AF1814" s="22" t="e">
        <f>VLOOKUP($A1814,Searches!$A:$H,AF$1,FALSE)</f>
        <v>#N/A</v>
      </c>
      <c r="AG1814" s="22" t="e">
        <f>VLOOKUP($A1814,Searches!$A:$H,AG$1,FALSE)</f>
        <v>#N/A</v>
      </c>
      <c r="AH1814" s="22" t="str">
        <f>VLOOKUP($G1814,Temp!$D:$F,AH$1,FALSE)</f>
        <v>parasoft.com</v>
      </c>
      <c r="AI1814" s="22">
        <f>VLOOKUP($G1814,Temp!$D:$F,AI$1,FALSE)</f>
        <v>0</v>
      </c>
      <c r="AJ1814" s="22" t="str">
        <f>VLOOKUP($G1814,Temp!$D:$F,AJ$1,FALSE)</f>
        <v>WordPress</v>
      </c>
    </row>
    <row r="1815" spans="1:36" ht="16" x14ac:dyDescent="0.2">
      <c r="A1815" s="8" t="str">
        <f t="shared" si="28"/>
        <v>Neil Lieberman Brightcove</v>
      </c>
      <c r="B1815" s="8" t="s">
        <v>4448</v>
      </c>
      <c r="C1815" s="8" t="s">
        <v>4450</v>
      </c>
      <c r="D1815" s="8" t="s">
        <v>42</v>
      </c>
      <c r="E1815" s="8" t="s">
        <v>4452</v>
      </c>
      <c r="F1815" s="8" t="s">
        <v>4453</v>
      </c>
      <c r="G1815" s="12" t="s">
        <v>4160</v>
      </c>
      <c r="H1815" s="22" t="str">
        <f>VLOOKUP($G1815,Temp!$A:$C,H$1,FALSE)</f>
        <v>brightcove.com</v>
      </c>
      <c r="I1815" s="22" t="e">
        <f>VLOOKUP($G1815,Temp!$A:$C,I$1,FALSE)</f>
        <v>#VALUE!</v>
      </c>
      <c r="J1815" s="22" t="e">
        <f>VLOOKUP($G1815,Temp!$A:$C,J$1,FALSE)</f>
        <v>#VALUE!</v>
      </c>
      <c r="K1815" s="22" t="e">
        <f>VLOOKUP($G1815,Temp!$A:$C,K$1,FALSE)</f>
        <v>#VALUE!</v>
      </c>
      <c r="L1815" s="22" t="e">
        <f>VLOOKUP($G1815,Temp!$A:$C,L$1,FALSE)</f>
        <v>#VALUE!</v>
      </c>
      <c r="M1815" s="22" t="e">
        <f>VLOOKUP($G1815,Temp!$A:$C,M$1,FALSE)</f>
        <v>#VALUE!</v>
      </c>
      <c r="N1815" s="22" t="e">
        <f>VLOOKUP($G1815,Temp!$A:$C,N$1,FALSE)</f>
        <v>#VALUE!</v>
      </c>
      <c r="O1815" s="22" t="e">
        <f>VLOOKUP($G1815,Temp!$A:$C,O$1,FALSE)</f>
        <v>#VALUE!</v>
      </c>
      <c r="P1815" s="22" t="e">
        <f>VLOOKUP($G1815,Temp!$A:$C,P$1,FALSE)</f>
        <v>#VALUE!</v>
      </c>
      <c r="Q1815" s="22" t="e">
        <f>VLOOKUP($G1815,Temp!$A:$C,Q$1,FALSE)</f>
        <v>#VALUE!</v>
      </c>
      <c r="R1815" s="22" t="e">
        <f>VLOOKUP($G1815,Temp!$A:$C,R$1,FALSE)</f>
        <v>#VALUE!</v>
      </c>
      <c r="S1815" s="22" t="e">
        <f>VLOOKUP($G1815,Temp!$A:$C,S$1,FALSE)</f>
        <v>#VALUE!</v>
      </c>
      <c r="T1815" s="22" t="e">
        <f>VLOOKUP($G1815,Temp!$A:$C,T$1,FALSE)</f>
        <v>#VALUE!</v>
      </c>
      <c r="U1815" s="22" t="e">
        <f>VLOOKUP($G1815,Temp!$A:$C,U$1,FALSE)</f>
        <v>#VALUE!</v>
      </c>
      <c r="V1815" s="22" t="e">
        <f>VLOOKUP($G1815,Temp!$A:$C,V$1,FALSE)</f>
        <v>#VALUE!</v>
      </c>
      <c r="W1815" s="22" t="e">
        <f>VLOOKUP($G1815,Temp!$A:$C,W$1,FALSE)</f>
        <v>#VALUE!</v>
      </c>
      <c r="X1815" s="22" t="e">
        <f>VLOOKUP($G1815,Temp!$A:$C,X$1,FALSE)</f>
        <v>#VALUE!</v>
      </c>
      <c r="Y1815" s="22">
        <f>VLOOKUP($G1815,Temp!$A:$C,Y$1,FALSE)</f>
        <v>42000</v>
      </c>
      <c r="Z1815" s="22">
        <f>VLOOKUP($G1815,Temp!$A:$C,Z$1,FALSE)</f>
        <v>14200</v>
      </c>
      <c r="AA1815" s="22" t="e">
        <f>VLOOKUP($A1815,Searches!$A:$H,AA$1,FALSE)</f>
        <v>#N/A</v>
      </c>
      <c r="AB1815" s="22" t="e">
        <f>VLOOKUP($A1815,Searches!$A:$H,AB$1,FALSE)</f>
        <v>#N/A</v>
      </c>
      <c r="AC1815" s="22" t="e">
        <f>VLOOKUP($A1815,Searches!$A:$H,AC$1,FALSE)</f>
        <v>#N/A</v>
      </c>
      <c r="AD1815" s="22" t="e">
        <f>VLOOKUP($A1815,Searches!$A:$H,AD$1,FALSE)</f>
        <v>#N/A</v>
      </c>
      <c r="AE1815" s="22" t="e">
        <f>VLOOKUP($A1815,Searches!$A:$H,AE$1,FALSE)</f>
        <v>#N/A</v>
      </c>
      <c r="AF1815" s="22" t="e">
        <f>VLOOKUP($A1815,Searches!$A:$H,AF$1,FALSE)</f>
        <v>#N/A</v>
      </c>
      <c r="AG1815" s="22" t="e">
        <f>VLOOKUP($A1815,Searches!$A:$H,AG$1,FALSE)</f>
        <v>#N/A</v>
      </c>
      <c r="AH1815" s="22" t="str">
        <f>VLOOKUP($G1815,Temp!$D:$F,AH$1,FALSE)</f>
        <v>brightcove.com</v>
      </c>
      <c r="AI1815" s="22" t="str">
        <f>VLOOKUP($G1815,Temp!$D:$F,AI$1,FALSE)</f>
        <v>Eloqua</v>
      </c>
      <c r="AJ1815" s="22" t="str">
        <f>VLOOKUP($G1815,Temp!$D:$F,AJ$1,FALSE)</f>
        <v>Drupal</v>
      </c>
    </row>
    <row r="1816" spans="1:36" ht="16" x14ac:dyDescent="0.2">
      <c r="A1816" s="8" t="str">
        <f t="shared" si="28"/>
        <v>Bryan Urioste Planview, Inc.</v>
      </c>
      <c r="B1816" s="8" t="s">
        <v>522</v>
      </c>
      <c r="C1816" s="8" t="s">
        <v>4478</v>
      </c>
      <c r="D1816" s="8" t="s">
        <v>4287</v>
      </c>
      <c r="E1816" s="8" t="s">
        <v>4479</v>
      </c>
      <c r="F1816" s="8" t="s">
        <v>4480</v>
      </c>
      <c r="G1816" s="12" t="s">
        <v>4188</v>
      </c>
      <c r="H1816" s="22" t="str">
        <f>VLOOKUP($G1816,Temp!$A:$C,H$1,FALSE)</f>
        <v>planview.com</v>
      </c>
      <c r="I1816" s="22" t="e">
        <f>VLOOKUP($G1816,Temp!$A:$C,I$1,FALSE)</f>
        <v>#VALUE!</v>
      </c>
      <c r="J1816" s="22" t="e">
        <f>VLOOKUP($G1816,Temp!$A:$C,J$1,FALSE)</f>
        <v>#VALUE!</v>
      </c>
      <c r="K1816" s="22" t="e">
        <f>VLOOKUP($G1816,Temp!$A:$C,K$1,FALSE)</f>
        <v>#VALUE!</v>
      </c>
      <c r="L1816" s="22" t="e">
        <f>VLOOKUP($G1816,Temp!$A:$C,L$1,FALSE)</f>
        <v>#VALUE!</v>
      </c>
      <c r="M1816" s="22" t="e">
        <f>VLOOKUP($G1816,Temp!$A:$C,M$1,FALSE)</f>
        <v>#VALUE!</v>
      </c>
      <c r="N1816" s="22" t="e">
        <f>VLOOKUP($G1816,Temp!$A:$C,N$1,FALSE)</f>
        <v>#VALUE!</v>
      </c>
      <c r="O1816" s="22" t="e">
        <f>VLOOKUP($G1816,Temp!$A:$C,O$1,FALSE)</f>
        <v>#VALUE!</v>
      </c>
      <c r="P1816" s="22" t="e">
        <f>VLOOKUP($G1816,Temp!$A:$C,P$1,FALSE)</f>
        <v>#VALUE!</v>
      </c>
      <c r="Q1816" s="22" t="e">
        <f>VLOOKUP($G1816,Temp!$A:$C,Q$1,FALSE)</f>
        <v>#VALUE!</v>
      </c>
      <c r="R1816" s="22" t="e">
        <f>VLOOKUP($G1816,Temp!$A:$C,R$1,FALSE)</f>
        <v>#VALUE!</v>
      </c>
      <c r="S1816" s="22" t="e">
        <f>VLOOKUP($G1816,Temp!$A:$C,S$1,FALSE)</f>
        <v>#VALUE!</v>
      </c>
      <c r="T1816" s="22" t="e">
        <f>VLOOKUP($G1816,Temp!$A:$C,T$1,FALSE)</f>
        <v>#VALUE!</v>
      </c>
      <c r="U1816" s="22" t="e">
        <f>VLOOKUP($G1816,Temp!$A:$C,U$1,FALSE)</f>
        <v>#VALUE!</v>
      </c>
      <c r="V1816" s="22" t="e">
        <f>VLOOKUP($G1816,Temp!$A:$C,V$1,FALSE)</f>
        <v>#VALUE!</v>
      </c>
      <c r="W1816" s="22" t="e">
        <f>VLOOKUP($G1816,Temp!$A:$C,W$1,FALSE)</f>
        <v>#VALUE!</v>
      </c>
      <c r="X1816" s="22" t="e">
        <f>VLOOKUP($G1816,Temp!$A:$C,X$1,FALSE)</f>
        <v>#VALUE!</v>
      </c>
      <c r="Y1816" s="22">
        <f>VLOOKUP($G1816,Temp!$A:$C,Y$1,FALSE)</f>
        <v>337000</v>
      </c>
      <c r="Z1816" s="22">
        <f>VLOOKUP($G1816,Temp!$A:$C,Z$1,FALSE)</f>
        <v>48500</v>
      </c>
      <c r="AA1816" s="22" t="e">
        <f>VLOOKUP($A1816,Searches!$A:$H,AA$1,FALSE)</f>
        <v>#N/A</v>
      </c>
      <c r="AB1816" s="22" t="e">
        <f>VLOOKUP($A1816,Searches!$A:$H,AB$1,FALSE)</f>
        <v>#N/A</v>
      </c>
      <c r="AC1816" s="22" t="e">
        <f>VLOOKUP($A1816,Searches!$A:$H,AC$1,FALSE)</f>
        <v>#N/A</v>
      </c>
      <c r="AD1816" s="22" t="e">
        <f>VLOOKUP($A1816,Searches!$A:$H,AD$1,FALSE)</f>
        <v>#N/A</v>
      </c>
      <c r="AE1816" s="22" t="e">
        <f>VLOOKUP($A1816,Searches!$A:$H,AE$1,FALSE)</f>
        <v>#N/A</v>
      </c>
      <c r="AF1816" s="22" t="e">
        <f>VLOOKUP($A1816,Searches!$A:$H,AF$1,FALSE)</f>
        <v>#N/A</v>
      </c>
      <c r="AG1816" s="22" t="e">
        <f>VLOOKUP($A1816,Searches!$A:$H,AG$1,FALSE)</f>
        <v>#N/A</v>
      </c>
      <c r="AH1816" s="22" t="e">
        <f>VLOOKUP($G1816,Temp!$D:$F,AH$1,FALSE)</f>
        <v>#N/A</v>
      </c>
      <c r="AI1816" s="22" t="e">
        <f>VLOOKUP($G1816,Temp!$D:$F,AI$1,FALSE)</f>
        <v>#N/A</v>
      </c>
      <c r="AJ1816" s="22" t="e">
        <f>VLOOKUP($G1816,Temp!$D:$F,AJ$1,FALSE)</f>
        <v>#N/A</v>
      </c>
    </row>
    <row r="1817" spans="1:36" ht="16" x14ac:dyDescent="0.2">
      <c r="A1817" s="8" t="str">
        <f t="shared" si="28"/>
        <v>Philip Dolan Navicure</v>
      </c>
      <c r="B1817" s="8" t="s">
        <v>1516</v>
      </c>
      <c r="C1817" s="8" t="s">
        <v>1517</v>
      </c>
      <c r="D1817" s="8" t="s">
        <v>32</v>
      </c>
      <c r="E1817" s="8" t="s">
        <v>1518</v>
      </c>
      <c r="F1817" s="8" t="s">
        <v>1519</v>
      </c>
      <c r="G1817" s="12" t="s">
        <v>1399</v>
      </c>
      <c r="H1817" s="22" t="str">
        <f>VLOOKUP($G1817,Temp!$A:$C,H$1,FALSE)</f>
        <v>navicure.com</v>
      </c>
      <c r="I1817" s="22" t="e">
        <f>VLOOKUP($G1817,Temp!$A:$C,I$1,FALSE)</f>
        <v>#VALUE!</v>
      </c>
      <c r="J1817" s="22" t="e">
        <f>VLOOKUP($G1817,Temp!$A:$C,J$1,FALSE)</f>
        <v>#VALUE!</v>
      </c>
      <c r="K1817" s="22" t="e">
        <f>VLOOKUP($G1817,Temp!$A:$C,K$1,FALSE)</f>
        <v>#VALUE!</v>
      </c>
      <c r="L1817" s="22" t="e">
        <f>VLOOKUP($G1817,Temp!$A:$C,L$1,FALSE)</f>
        <v>#VALUE!</v>
      </c>
      <c r="M1817" s="22" t="e">
        <f>VLOOKUP($G1817,Temp!$A:$C,M$1,FALSE)</f>
        <v>#VALUE!</v>
      </c>
      <c r="N1817" s="22" t="e">
        <f>VLOOKUP($G1817,Temp!$A:$C,N$1,FALSE)</f>
        <v>#VALUE!</v>
      </c>
      <c r="O1817" s="22" t="e">
        <f>VLOOKUP($G1817,Temp!$A:$C,O$1,FALSE)</f>
        <v>#VALUE!</v>
      </c>
      <c r="P1817" s="22" t="e">
        <f>VLOOKUP($G1817,Temp!$A:$C,P$1,FALSE)</f>
        <v>#VALUE!</v>
      </c>
      <c r="Q1817" s="22" t="e">
        <f>VLOOKUP($G1817,Temp!$A:$C,Q$1,FALSE)</f>
        <v>#VALUE!</v>
      </c>
      <c r="R1817" s="22" t="e">
        <f>VLOOKUP($G1817,Temp!$A:$C,R$1,FALSE)</f>
        <v>#VALUE!</v>
      </c>
      <c r="S1817" s="22" t="e">
        <f>VLOOKUP($G1817,Temp!$A:$C,S$1,FALSE)</f>
        <v>#VALUE!</v>
      </c>
      <c r="T1817" s="22" t="e">
        <f>VLOOKUP($G1817,Temp!$A:$C,T$1,FALSE)</f>
        <v>#VALUE!</v>
      </c>
      <c r="U1817" s="22" t="e">
        <f>VLOOKUP($G1817,Temp!$A:$C,U$1,FALSE)</f>
        <v>#VALUE!</v>
      </c>
      <c r="V1817" s="22" t="e">
        <f>VLOOKUP($G1817,Temp!$A:$C,V$1,FALSE)</f>
        <v>#VALUE!</v>
      </c>
      <c r="W1817" s="22" t="e">
        <f>VLOOKUP($G1817,Temp!$A:$C,W$1,FALSE)</f>
        <v>#VALUE!</v>
      </c>
      <c r="X1817" s="22" t="e">
        <f>VLOOKUP($G1817,Temp!$A:$C,X$1,FALSE)</f>
        <v>#VALUE!</v>
      </c>
      <c r="Y1817" s="22">
        <f>VLOOKUP($G1817,Temp!$A:$C,Y$1,FALSE)</f>
        <v>20400</v>
      </c>
      <c r="Z1817" s="22">
        <f>VLOOKUP($G1817,Temp!$A:$C,Z$1,FALSE)</f>
        <v>5800</v>
      </c>
      <c r="AA1817" s="22" t="e">
        <f>VLOOKUP($A1817,Searches!$A:$H,AA$1,FALSE)</f>
        <v>#N/A</v>
      </c>
      <c r="AB1817" s="22" t="e">
        <f>VLOOKUP($A1817,Searches!$A:$H,AB$1,FALSE)</f>
        <v>#N/A</v>
      </c>
      <c r="AC1817" s="22" t="e">
        <f>VLOOKUP($A1817,Searches!$A:$H,AC$1,FALSE)</f>
        <v>#N/A</v>
      </c>
      <c r="AD1817" s="22" t="e">
        <f>VLOOKUP($A1817,Searches!$A:$H,AD$1,FALSE)</f>
        <v>#N/A</v>
      </c>
      <c r="AE1817" s="22" t="e">
        <f>VLOOKUP($A1817,Searches!$A:$H,AE$1,FALSE)</f>
        <v>#N/A</v>
      </c>
      <c r="AF1817" s="22" t="e">
        <f>VLOOKUP($A1817,Searches!$A:$H,AF$1,FALSE)</f>
        <v>#N/A</v>
      </c>
      <c r="AG1817" s="22" t="e">
        <f>VLOOKUP($A1817,Searches!$A:$H,AG$1,FALSE)</f>
        <v>#N/A</v>
      </c>
      <c r="AH1817" s="22" t="e">
        <f>VLOOKUP($G1817,Temp!$D:$F,AH$1,FALSE)</f>
        <v>#N/A</v>
      </c>
      <c r="AI1817" s="22" t="e">
        <f>VLOOKUP($G1817,Temp!$D:$F,AI$1,FALSE)</f>
        <v>#N/A</v>
      </c>
      <c r="AJ1817" s="22" t="e">
        <f>VLOOKUP($G1817,Temp!$D:$F,AJ$1,FALSE)</f>
        <v>#N/A</v>
      </c>
    </row>
    <row r="1818" spans="1:36" ht="16" x14ac:dyDescent="0.2">
      <c r="A1818" s="8" t="str">
        <f t="shared" si="28"/>
        <v>Alisa Norris JDRF International</v>
      </c>
      <c r="B1818" s="8" t="s">
        <v>3592</v>
      </c>
      <c r="C1818" s="8" t="s">
        <v>3593</v>
      </c>
      <c r="D1818" s="8" t="s">
        <v>1568</v>
      </c>
      <c r="E1818" s="8" t="s">
        <v>3594</v>
      </c>
      <c r="F1818" s="8" t="s">
        <v>3595</v>
      </c>
      <c r="G1818" s="12" t="s">
        <v>3324</v>
      </c>
      <c r="H1818" s="22" t="str">
        <f>VLOOKUP($G1818,Temp!$A:$C,H$1,FALSE)</f>
        <v>jdrf.org</v>
      </c>
      <c r="I1818" s="22" t="e">
        <f>VLOOKUP($G1818,Temp!$A:$C,I$1,FALSE)</f>
        <v>#VALUE!</v>
      </c>
      <c r="J1818" s="22" t="e">
        <f>VLOOKUP($G1818,Temp!$A:$C,J$1,FALSE)</f>
        <v>#VALUE!</v>
      </c>
      <c r="K1818" s="22" t="e">
        <f>VLOOKUP($G1818,Temp!$A:$C,K$1,FALSE)</f>
        <v>#VALUE!</v>
      </c>
      <c r="L1818" s="22" t="e">
        <f>VLOOKUP($G1818,Temp!$A:$C,L$1,FALSE)</f>
        <v>#VALUE!</v>
      </c>
      <c r="M1818" s="22" t="e">
        <f>VLOOKUP($G1818,Temp!$A:$C,M$1,FALSE)</f>
        <v>#VALUE!</v>
      </c>
      <c r="N1818" s="22" t="e">
        <f>VLOOKUP($G1818,Temp!$A:$C,N$1,FALSE)</f>
        <v>#VALUE!</v>
      </c>
      <c r="O1818" s="22" t="e">
        <f>VLOOKUP($G1818,Temp!$A:$C,O$1,FALSE)</f>
        <v>#VALUE!</v>
      </c>
      <c r="P1818" s="22" t="e">
        <f>VLOOKUP($G1818,Temp!$A:$C,P$1,FALSE)</f>
        <v>#VALUE!</v>
      </c>
      <c r="Q1818" s="22" t="e">
        <f>VLOOKUP($G1818,Temp!$A:$C,Q$1,FALSE)</f>
        <v>#VALUE!</v>
      </c>
      <c r="R1818" s="22" t="e">
        <f>VLOOKUP($G1818,Temp!$A:$C,R$1,FALSE)</f>
        <v>#VALUE!</v>
      </c>
      <c r="S1818" s="22" t="e">
        <f>VLOOKUP($G1818,Temp!$A:$C,S$1,FALSE)</f>
        <v>#VALUE!</v>
      </c>
      <c r="T1818" s="22" t="e">
        <f>VLOOKUP($G1818,Temp!$A:$C,T$1,FALSE)</f>
        <v>#VALUE!</v>
      </c>
      <c r="U1818" s="22" t="e">
        <f>VLOOKUP($G1818,Temp!$A:$C,U$1,FALSE)</f>
        <v>#VALUE!</v>
      </c>
      <c r="V1818" s="22" t="e">
        <f>VLOOKUP($G1818,Temp!$A:$C,V$1,FALSE)</f>
        <v>#VALUE!</v>
      </c>
      <c r="W1818" s="22" t="e">
        <f>VLOOKUP($G1818,Temp!$A:$C,W$1,FALSE)</f>
        <v>#VALUE!</v>
      </c>
      <c r="X1818" s="22" t="e">
        <f>VLOOKUP($G1818,Temp!$A:$C,X$1,FALSE)</f>
        <v>#VALUE!</v>
      </c>
      <c r="Y1818" s="22">
        <f>VLOOKUP($G1818,Temp!$A:$C,Y$1,FALSE)</f>
        <v>313000</v>
      </c>
      <c r="Z1818" s="22">
        <f>VLOOKUP($G1818,Temp!$A:$C,Z$1,FALSE)</f>
        <v>41600</v>
      </c>
      <c r="AA1818" s="22" t="e">
        <f>VLOOKUP($A1818,Searches!$A:$H,AA$1,FALSE)</f>
        <v>#N/A</v>
      </c>
      <c r="AB1818" s="22" t="e">
        <f>VLOOKUP($A1818,Searches!$A:$H,AB$1,FALSE)</f>
        <v>#N/A</v>
      </c>
      <c r="AC1818" s="22" t="e">
        <f>VLOOKUP($A1818,Searches!$A:$H,AC$1,FALSE)</f>
        <v>#N/A</v>
      </c>
      <c r="AD1818" s="22" t="e">
        <f>VLOOKUP($A1818,Searches!$A:$H,AD$1,FALSE)</f>
        <v>#N/A</v>
      </c>
      <c r="AE1818" s="22" t="e">
        <f>VLOOKUP($A1818,Searches!$A:$H,AE$1,FALSE)</f>
        <v>#N/A</v>
      </c>
      <c r="AF1818" s="22" t="e">
        <f>VLOOKUP($A1818,Searches!$A:$H,AF$1,FALSE)</f>
        <v>#N/A</v>
      </c>
      <c r="AG1818" s="22" t="e">
        <f>VLOOKUP($A1818,Searches!$A:$H,AG$1,FALSE)</f>
        <v>#N/A</v>
      </c>
      <c r="AH1818" s="22" t="str">
        <f>VLOOKUP($G1818,Temp!$D:$F,AH$1,FALSE)</f>
        <v>jdrf.org</v>
      </c>
      <c r="AI1818" s="22">
        <f>VLOOKUP($G1818,Temp!$D:$F,AI$1,FALSE)</f>
        <v>0</v>
      </c>
      <c r="AJ1818" s="22" t="str">
        <f>VLOOKUP($G1818,Temp!$D:$F,AJ$1,FALSE)</f>
        <v>WordPress</v>
      </c>
    </row>
    <row r="1819" spans="1:36" ht="16" x14ac:dyDescent="0.2">
      <c r="A1819" s="8" t="str">
        <f t="shared" si="28"/>
        <v>John Gunn VASCO Data Security</v>
      </c>
      <c r="B1819" s="8" t="s">
        <v>428</v>
      </c>
      <c r="C1819" s="8" t="s">
        <v>4525</v>
      </c>
      <c r="D1819" s="8" t="s">
        <v>42</v>
      </c>
      <c r="E1819" s="8" t="s">
        <v>4526</v>
      </c>
      <c r="F1819" s="8" t="s">
        <v>4527</v>
      </c>
      <c r="G1819" s="12" t="s">
        <v>4236</v>
      </c>
      <c r="H1819" s="22" t="str">
        <f>VLOOKUP($G1819,Temp!$A:$C,H$1,FALSE)</f>
        <v>vasco.com</v>
      </c>
      <c r="I1819" s="22" t="e">
        <f>VLOOKUP($G1819,Temp!$A:$C,I$1,FALSE)</f>
        <v>#VALUE!</v>
      </c>
      <c r="J1819" s="22" t="e">
        <f>VLOOKUP($G1819,Temp!$A:$C,J$1,FALSE)</f>
        <v>#VALUE!</v>
      </c>
      <c r="K1819" s="22" t="e">
        <f>VLOOKUP($G1819,Temp!$A:$C,K$1,FALSE)</f>
        <v>#VALUE!</v>
      </c>
      <c r="L1819" s="22" t="e">
        <f>VLOOKUP($G1819,Temp!$A:$C,L$1,FALSE)</f>
        <v>#VALUE!</v>
      </c>
      <c r="M1819" s="22" t="e">
        <f>VLOOKUP($G1819,Temp!$A:$C,M$1,FALSE)</f>
        <v>#VALUE!</v>
      </c>
      <c r="N1819" s="22" t="e">
        <f>VLOOKUP($G1819,Temp!$A:$C,N$1,FALSE)</f>
        <v>#VALUE!</v>
      </c>
      <c r="O1819" s="22" t="e">
        <f>VLOOKUP($G1819,Temp!$A:$C,O$1,FALSE)</f>
        <v>#VALUE!</v>
      </c>
      <c r="P1819" s="22" t="e">
        <f>VLOOKUP($G1819,Temp!$A:$C,P$1,FALSE)</f>
        <v>#VALUE!</v>
      </c>
      <c r="Q1819" s="22" t="e">
        <f>VLOOKUP($G1819,Temp!$A:$C,Q$1,FALSE)</f>
        <v>#VALUE!</v>
      </c>
      <c r="R1819" s="22" t="e">
        <f>VLOOKUP($G1819,Temp!$A:$C,R$1,FALSE)</f>
        <v>#VALUE!</v>
      </c>
      <c r="S1819" s="22" t="e">
        <f>VLOOKUP($G1819,Temp!$A:$C,S$1,FALSE)</f>
        <v>#VALUE!</v>
      </c>
      <c r="T1819" s="22" t="e">
        <f>VLOOKUP($G1819,Temp!$A:$C,T$1,FALSE)</f>
        <v>#VALUE!</v>
      </c>
      <c r="U1819" s="22" t="e">
        <f>VLOOKUP($G1819,Temp!$A:$C,U$1,FALSE)</f>
        <v>#VALUE!</v>
      </c>
      <c r="V1819" s="22" t="e">
        <f>VLOOKUP($G1819,Temp!$A:$C,V$1,FALSE)</f>
        <v>#VALUE!</v>
      </c>
      <c r="W1819" s="22" t="e">
        <f>VLOOKUP($G1819,Temp!$A:$C,W$1,FALSE)</f>
        <v>#VALUE!</v>
      </c>
      <c r="X1819" s="22" t="e">
        <f>VLOOKUP($G1819,Temp!$A:$C,X$1,FALSE)</f>
        <v>#VALUE!</v>
      </c>
      <c r="Y1819" s="22">
        <f>VLOOKUP($G1819,Temp!$A:$C,Y$1,FALSE)</f>
        <v>18400</v>
      </c>
      <c r="Z1819" s="22">
        <f>VLOOKUP($G1819,Temp!$A:$C,Z$1,FALSE)</f>
        <v>11100</v>
      </c>
      <c r="AA1819" s="22" t="str">
        <f>VLOOKUP($A1819,Searches!$A:$H,AA$1,FALSE)</f>
        <v>John Gunn</v>
      </c>
      <c r="AB1819" s="22" t="str">
        <f>VLOOKUP($A1819,Searches!$A:$H,AB$1,FALSE)</f>
        <v>VASCO Data Security</v>
      </c>
      <c r="AC1819" s="22" t="str">
        <f>VLOOKUP($A1819,Searches!$A:$H,AC$1,FALSE)</f>
        <v>Chief Marketing Officer</v>
      </c>
      <c r="AD1819" s="22" t="str">
        <f>VLOOKUP($A1819,Searches!$A:$H,AD$1,FALSE)</f>
        <v>2nd</v>
      </c>
      <c r="AE1819" s="22" t="str">
        <f>VLOOKUP($A1819,Searches!$A:$H,AE$1,FALSE)</f>
        <v>Open link</v>
      </c>
      <c r="AF1819" s="22" t="str">
        <f>VLOOKUP($A1819,Searches!$A:$H,AF$1,FALSE)</f>
        <v>Greater Chicago Area</v>
      </c>
      <c r="AG1819" s="22" t="str">
        <f>VLOOKUP($A1819,Searches!$A:$H,AG$1,FALSE)</f>
        <v>https://www.linkedin.com/sales/profile/16983006,Q9JD,NAME_SEARCH?moduleKey=peopleSearchResults&amp;pageKey=sales-search3-people-refinement&amp;contextId=60BC92C971D70515801E49D6842B0000&amp;requestId=addf2190-9d55-41b9-a472-dc3c576fbb3c&amp;action=CLICK&amp;target=urn%3Ali%3AsalesLead%3A(-1%2C16983006)&amp;pageNumber=5&amp;targetEl=profilelink&amp;position=21&amp;trk=lss-serp-result-lead_photo</v>
      </c>
      <c r="AH1819" s="22" t="str">
        <f>VLOOKUP($G1819,Temp!$D:$F,AH$1,FALSE)</f>
        <v>vasco.com</v>
      </c>
      <c r="AI1819" s="22" t="str">
        <f>VLOOKUP($G1819,Temp!$D:$F,AI$1,FALSE)</f>
        <v>Eloqua</v>
      </c>
      <c r="AJ1819" s="22" t="str">
        <f>VLOOKUP($G1819,Temp!$D:$F,AJ$1,FALSE)</f>
        <v>WordPress</v>
      </c>
    </row>
    <row r="1820" spans="1:36" ht="16" x14ac:dyDescent="0.2">
      <c r="A1820" s="8" t="str">
        <f t="shared" si="28"/>
        <v>Bernadette Nixon Alfresco</v>
      </c>
      <c r="B1820" s="8" t="s">
        <v>4570</v>
      </c>
      <c r="C1820" s="8" t="s">
        <v>774</v>
      </c>
      <c r="D1820" s="8" t="s">
        <v>304</v>
      </c>
      <c r="E1820" s="8" t="s">
        <v>4572</v>
      </c>
      <c r="F1820" s="8" t="s">
        <v>4573</v>
      </c>
      <c r="G1820" s="12" t="s">
        <v>4575</v>
      </c>
      <c r="H1820" s="22" t="str">
        <f>VLOOKUP($G1820,Temp!$A:$C,H$1,FALSE)</f>
        <v>alfresco.com</v>
      </c>
      <c r="I1820" s="22" t="e">
        <f>VLOOKUP($G1820,Temp!$A:$C,I$1,FALSE)</f>
        <v>#VALUE!</v>
      </c>
      <c r="J1820" s="22" t="e">
        <f>VLOOKUP($G1820,Temp!$A:$C,J$1,FALSE)</f>
        <v>#VALUE!</v>
      </c>
      <c r="K1820" s="22" t="e">
        <f>VLOOKUP($G1820,Temp!$A:$C,K$1,FALSE)</f>
        <v>#VALUE!</v>
      </c>
      <c r="L1820" s="22" t="e">
        <f>VLOOKUP($G1820,Temp!$A:$C,L$1,FALSE)</f>
        <v>#VALUE!</v>
      </c>
      <c r="M1820" s="22" t="e">
        <f>VLOOKUP($G1820,Temp!$A:$C,M$1,FALSE)</f>
        <v>#VALUE!</v>
      </c>
      <c r="N1820" s="22" t="e">
        <f>VLOOKUP($G1820,Temp!$A:$C,N$1,FALSE)</f>
        <v>#VALUE!</v>
      </c>
      <c r="O1820" s="22" t="e">
        <f>VLOOKUP($G1820,Temp!$A:$C,O$1,FALSE)</f>
        <v>#VALUE!</v>
      </c>
      <c r="P1820" s="22" t="e">
        <f>VLOOKUP($G1820,Temp!$A:$C,P$1,FALSE)</f>
        <v>#VALUE!</v>
      </c>
      <c r="Q1820" s="22" t="e">
        <f>VLOOKUP($G1820,Temp!$A:$C,Q$1,FALSE)</f>
        <v>#VALUE!</v>
      </c>
      <c r="R1820" s="22" t="e">
        <f>VLOOKUP($G1820,Temp!$A:$C,R$1,FALSE)</f>
        <v>#VALUE!</v>
      </c>
      <c r="S1820" s="22" t="e">
        <f>VLOOKUP($G1820,Temp!$A:$C,S$1,FALSE)</f>
        <v>#VALUE!</v>
      </c>
      <c r="T1820" s="22" t="e">
        <f>VLOOKUP($G1820,Temp!$A:$C,T$1,FALSE)</f>
        <v>#VALUE!</v>
      </c>
      <c r="U1820" s="22" t="e">
        <f>VLOOKUP($G1820,Temp!$A:$C,U$1,FALSE)</f>
        <v>#VALUE!</v>
      </c>
      <c r="V1820" s="22" t="e">
        <f>VLOOKUP($G1820,Temp!$A:$C,V$1,FALSE)</f>
        <v>#VALUE!</v>
      </c>
      <c r="W1820" s="22" t="e">
        <f>VLOOKUP($G1820,Temp!$A:$C,W$1,FALSE)</f>
        <v>#VALUE!</v>
      </c>
      <c r="X1820" s="22" t="e">
        <f>VLOOKUP($G1820,Temp!$A:$C,X$1,FALSE)</f>
        <v>#VALUE!</v>
      </c>
      <c r="Y1820" s="22">
        <f>VLOOKUP($G1820,Temp!$A:$C,Y$1,FALSE)</f>
        <v>52800</v>
      </c>
      <c r="Z1820" s="22">
        <f>VLOOKUP($G1820,Temp!$A:$C,Z$1,FALSE)</f>
        <v>2500</v>
      </c>
      <c r="AA1820" s="22" t="e">
        <f>VLOOKUP($A1820,Searches!$A:$H,AA$1,FALSE)</f>
        <v>#N/A</v>
      </c>
      <c r="AB1820" s="22" t="e">
        <f>VLOOKUP($A1820,Searches!$A:$H,AB$1,FALSE)</f>
        <v>#N/A</v>
      </c>
      <c r="AC1820" s="22" t="e">
        <f>VLOOKUP($A1820,Searches!$A:$H,AC$1,FALSE)</f>
        <v>#N/A</v>
      </c>
      <c r="AD1820" s="22" t="e">
        <f>VLOOKUP($A1820,Searches!$A:$H,AD$1,FALSE)</f>
        <v>#N/A</v>
      </c>
      <c r="AE1820" s="22" t="e">
        <f>VLOOKUP($A1820,Searches!$A:$H,AE$1,FALSE)</f>
        <v>#N/A</v>
      </c>
      <c r="AF1820" s="22" t="e">
        <f>VLOOKUP($A1820,Searches!$A:$H,AF$1,FALSE)</f>
        <v>#N/A</v>
      </c>
      <c r="AG1820" s="22" t="e">
        <f>VLOOKUP($A1820,Searches!$A:$H,AG$1,FALSE)</f>
        <v>#N/A</v>
      </c>
      <c r="AH1820" s="22" t="str">
        <f>VLOOKUP($G1820,Temp!$D:$F,AH$1,FALSE)</f>
        <v>alfresco.com</v>
      </c>
      <c r="AI1820" s="22" t="str">
        <f>VLOOKUP($G1820,Temp!$D:$F,AI$1,FALSE)</f>
        <v>Marketo</v>
      </c>
      <c r="AJ1820" s="22" t="str">
        <f>VLOOKUP($G1820,Temp!$D:$F,AJ$1,FALSE)</f>
        <v>WordPress</v>
      </c>
    </row>
    <row r="1821" spans="1:36" ht="16" x14ac:dyDescent="0.2">
      <c r="A1821" s="8" t="str">
        <f t="shared" si="28"/>
        <v>Steve Bieszczat IQMS</v>
      </c>
      <c r="B1821" s="8" t="s">
        <v>1864</v>
      </c>
      <c r="C1821" s="8" t="s">
        <v>2222</v>
      </c>
      <c r="D1821" s="8" t="s">
        <v>42</v>
      </c>
      <c r="E1821" s="8" t="s">
        <v>2223</v>
      </c>
      <c r="F1821" s="8" t="s">
        <v>2224</v>
      </c>
      <c r="G1821" s="12" t="s">
        <v>2226</v>
      </c>
      <c r="H1821" s="22" t="str">
        <f>VLOOKUP($G1821,Temp!$A:$C,H$1,FALSE)</f>
        <v>iqms.com</v>
      </c>
      <c r="I1821" s="22" t="e">
        <f>VLOOKUP($G1821,Temp!$A:$C,I$1,FALSE)</f>
        <v>#VALUE!</v>
      </c>
      <c r="J1821" s="22" t="e">
        <f>VLOOKUP($G1821,Temp!$A:$C,J$1,FALSE)</f>
        <v>#VALUE!</v>
      </c>
      <c r="K1821" s="22" t="e">
        <f>VLOOKUP($G1821,Temp!$A:$C,K$1,FALSE)</f>
        <v>#VALUE!</v>
      </c>
      <c r="L1821" s="22" t="e">
        <f>VLOOKUP($G1821,Temp!$A:$C,L$1,FALSE)</f>
        <v>#VALUE!</v>
      </c>
      <c r="M1821" s="22" t="e">
        <f>VLOOKUP($G1821,Temp!$A:$C,M$1,FALSE)</f>
        <v>#VALUE!</v>
      </c>
      <c r="N1821" s="22" t="e">
        <f>VLOOKUP($G1821,Temp!$A:$C,N$1,FALSE)</f>
        <v>#VALUE!</v>
      </c>
      <c r="O1821" s="22" t="e">
        <f>VLOOKUP($G1821,Temp!$A:$C,O$1,FALSE)</f>
        <v>#VALUE!</v>
      </c>
      <c r="P1821" s="22" t="e">
        <f>VLOOKUP($G1821,Temp!$A:$C,P$1,FALSE)</f>
        <v>#VALUE!</v>
      </c>
      <c r="Q1821" s="22" t="e">
        <f>VLOOKUP($G1821,Temp!$A:$C,Q$1,FALSE)</f>
        <v>#VALUE!</v>
      </c>
      <c r="R1821" s="22" t="e">
        <f>VLOOKUP($G1821,Temp!$A:$C,R$1,FALSE)</f>
        <v>#VALUE!</v>
      </c>
      <c r="S1821" s="22" t="e">
        <f>VLOOKUP($G1821,Temp!$A:$C,S$1,FALSE)</f>
        <v>#VALUE!</v>
      </c>
      <c r="T1821" s="22" t="e">
        <f>VLOOKUP($G1821,Temp!$A:$C,T$1,FALSE)</f>
        <v>#VALUE!</v>
      </c>
      <c r="U1821" s="22" t="e">
        <f>VLOOKUP($G1821,Temp!$A:$C,U$1,FALSE)</f>
        <v>#VALUE!</v>
      </c>
      <c r="V1821" s="22" t="e">
        <f>VLOOKUP($G1821,Temp!$A:$C,V$1,FALSE)</f>
        <v>#VALUE!</v>
      </c>
      <c r="W1821" s="22" t="e">
        <f>VLOOKUP($G1821,Temp!$A:$C,W$1,FALSE)</f>
        <v>#VALUE!</v>
      </c>
      <c r="X1821" s="22" t="e">
        <f>VLOOKUP($G1821,Temp!$A:$C,X$1,FALSE)</f>
        <v>#VALUE!</v>
      </c>
      <c r="Y1821" s="22">
        <f>VLOOKUP($G1821,Temp!$A:$C,Y$1,FALSE)</f>
        <v>58700</v>
      </c>
      <c r="Z1821" s="22">
        <f>VLOOKUP($G1821,Temp!$A:$C,Z$1,FALSE)</f>
        <v>2800</v>
      </c>
      <c r="AA1821" s="22" t="e">
        <f>VLOOKUP($A1821,Searches!$A:$H,AA$1,FALSE)</f>
        <v>#N/A</v>
      </c>
      <c r="AB1821" s="22" t="e">
        <f>VLOOKUP($A1821,Searches!$A:$H,AB$1,FALSE)</f>
        <v>#N/A</v>
      </c>
      <c r="AC1821" s="22" t="e">
        <f>VLOOKUP($A1821,Searches!$A:$H,AC$1,FALSE)</f>
        <v>#N/A</v>
      </c>
      <c r="AD1821" s="22" t="e">
        <f>VLOOKUP($A1821,Searches!$A:$H,AD$1,FALSE)</f>
        <v>#N/A</v>
      </c>
      <c r="AE1821" s="22" t="e">
        <f>VLOOKUP($A1821,Searches!$A:$H,AE$1,FALSE)</f>
        <v>#N/A</v>
      </c>
      <c r="AF1821" s="22" t="e">
        <f>VLOOKUP($A1821,Searches!$A:$H,AF$1,FALSE)</f>
        <v>#N/A</v>
      </c>
      <c r="AG1821" s="22" t="e">
        <f>VLOOKUP($A1821,Searches!$A:$H,AG$1,FALSE)</f>
        <v>#N/A</v>
      </c>
      <c r="AH1821" s="22" t="str">
        <f>VLOOKUP($G1821,Temp!$D:$F,AH$1,FALSE)</f>
        <v>iqms.com</v>
      </c>
      <c r="AI1821" s="22" t="str">
        <f>VLOOKUP($G1821,Temp!$D:$F,AI$1,FALSE)</f>
        <v>HubSpot</v>
      </c>
      <c r="AJ1821" s="22" t="str">
        <f>VLOOKUP($G1821,Temp!$D:$F,AJ$1,FALSE)</f>
        <v>WordPress</v>
      </c>
    </row>
    <row r="1822" spans="1:36" ht="16" x14ac:dyDescent="0.2">
      <c r="A1822" s="8" t="str">
        <f t="shared" si="28"/>
        <v>Patrick Kehoe Coalfire</v>
      </c>
      <c r="B1822" s="8" t="s">
        <v>709</v>
      </c>
      <c r="C1822" s="8" t="s">
        <v>1657</v>
      </c>
      <c r="D1822" s="8" t="s">
        <v>1658</v>
      </c>
      <c r="E1822" s="8" t="s">
        <v>1659</v>
      </c>
      <c r="F1822" s="8" t="s">
        <v>1660</v>
      </c>
      <c r="G1822" s="12" t="s">
        <v>1520</v>
      </c>
      <c r="H1822" s="22" t="str">
        <f>VLOOKUP($G1822,Temp!$A:$C,H$1,FALSE)</f>
        <v>coalfire.com</v>
      </c>
      <c r="I1822" s="22" t="e">
        <f>VLOOKUP($G1822,Temp!$A:$C,I$1,FALSE)</f>
        <v>#VALUE!</v>
      </c>
      <c r="J1822" s="22" t="e">
        <f>VLOOKUP($G1822,Temp!$A:$C,J$1,FALSE)</f>
        <v>#VALUE!</v>
      </c>
      <c r="K1822" s="22" t="e">
        <f>VLOOKUP($G1822,Temp!$A:$C,K$1,FALSE)</f>
        <v>#VALUE!</v>
      </c>
      <c r="L1822" s="22" t="e">
        <f>VLOOKUP($G1822,Temp!$A:$C,L$1,FALSE)</f>
        <v>#VALUE!</v>
      </c>
      <c r="M1822" s="22" t="e">
        <f>VLOOKUP($G1822,Temp!$A:$C,M$1,FALSE)</f>
        <v>#VALUE!</v>
      </c>
      <c r="N1822" s="22" t="e">
        <f>VLOOKUP($G1822,Temp!$A:$C,N$1,FALSE)</f>
        <v>#VALUE!</v>
      </c>
      <c r="O1822" s="22" t="e">
        <f>VLOOKUP($G1822,Temp!$A:$C,O$1,FALSE)</f>
        <v>#VALUE!</v>
      </c>
      <c r="P1822" s="22" t="e">
        <f>VLOOKUP($G1822,Temp!$A:$C,P$1,FALSE)</f>
        <v>#VALUE!</v>
      </c>
      <c r="Q1822" s="22" t="e">
        <f>VLOOKUP($G1822,Temp!$A:$C,Q$1,FALSE)</f>
        <v>#VALUE!</v>
      </c>
      <c r="R1822" s="22" t="e">
        <f>VLOOKUP($G1822,Temp!$A:$C,R$1,FALSE)</f>
        <v>#VALUE!</v>
      </c>
      <c r="S1822" s="22" t="e">
        <f>VLOOKUP($G1822,Temp!$A:$C,S$1,FALSE)</f>
        <v>#VALUE!</v>
      </c>
      <c r="T1822" s="22" t="e">
        <f>VLOOKUP($G1822,Temp!$A:$C,T$1,FALSE)</f>
        <v>#VALUE!</v>
      </c>
      <c r="U1822" s="22" t="e">
        <f>VLOOKUP($G1822,Temp!$A:$C,U$1,FALSE)</f>
        <v>#VALUE!</v>
      </c>
      <c r="V1822" s="22" t="e">
        <f>VLOOKUP($G1822,Temp!$A:$C,V$1,FALSE)</f>
        <v>#VALUE!</v>
      </c>
      <c r="W1822" s="22" t="e">
        <f>VLOOKUP($G1822,Temp!$A:$C,W$1,FALSE)</f>
        <v>#VALUE!</v>
      </c>
      <c r="X1822" s="22" t="e">
        <f>VLOOKUP($G1822,Temp!$A:$C,X$1,FALSE)</f>
        <v>#VALUE!</v>
      </c>
      <c r="Y1822" s="22">
        <f>VLOOKUP($G1822,Temp!$A:$C,Y$1,FALSE)</f>
        <v>15900</v>
      </c>
      <c r="Z1822" s="22">
        <f>VLOOKUP($G1822,Temp!$A:$C,Z$1,FALSE)</f>
        <v>11400</v>
      </c>
      <c r="AA1822" s="22" t="e">
        <f>VLOOKUP($A1822,Searches!$A:$H,AA$1,FALSE)</f>
        <v>#N/A</v>
      </c>
      <c r="AB1822" s="22" t="e">
        <f>VLOOKUP($A1822,Searches!$A:$H,AB$1,FALSE)</f>
        <v>#N/A</v>
      </c>
      <c r="AC1822" s="22" t="e">
        <f>VLOOKUP($A1822,Searches!$A:$H,AC$1,FALSE)</f>
        <v>#N/A</v>
      </c>
      <c r="AD1822" s="22" t="e">
        <f>VLOOKUP($A1822,Searches!$A:$H,AD$1,FALSE)</f>
        <v>#N/A</v>
      </c>
      <c r="AE1822" s="22" t="e">
        <f>VLOOKUP($A1822,Searches!$A:$H,AE$1,FALSE)</f>
        <v>#N/A</v>
      </c>
      <c r="AF1822" s="22" t="e">
        <f>VLOOKUP($A1822,Searches!$A:$H,AF$1,FALSE)</f>
        <v>#N/A</v>
      </c>
      <c r="AG1822" s="22" t="e">
        <f>VLOOKUP($A1822,Searches!$A:$H,AG$1,FALSE)</f>
        <v>#N/A</v>
      </c>
      <c r="AH1822" s="22" t="e">
        <f>VLOOKUP($G1822,Temp!$D:$F,AH$1,FALSE)</f>
        <v>#N/A</v>
      </c>
      <c r="AI1822" s="22" t="e">
        <f>VLOOKUP($G1822,Temp!$D:$F,AI$1,FALSE)</f>
        <v>#N/A</v>
      </c>
      <c r="AJ1822" s="22" t="e">
        <f>VLOOKUP($G1822,Temp!$D:$F,AJ$1,FALSE)</f>
        <v>#N/A</v>
      </c>
    </row>
    <row r="1823" spans="1:36" ht="16" x14ac:dyDescent="0.2">
      <c r="A1823" s="8" t="str">
        <f t="shared" si="28"/>
        <v>David Meiselman ezCater</v>
      </c>
      <c r="B1823" s="8" t="s">
        <v>438</v>
      </c>
      <c r="C1823" s="8" t="s">
        <v>4566</v>
      </c>
      <c r="D1823" s="8" t="s">
        <v>42</v>
      </c>
      <c r="E1823" s="8" t="s">
        <v>4567</v>
      </c>
      <c r="F1823" s="8" t="s">
        <v>4568</v>
      </c>
      <c r="G1823" s="12" t="s">
        <v>4290</v>
      </c>
      <c r="H1823" s="22" t="str">
        <f>VLOOKUP($G1823,Temp!$A:$C,H$1,FALSE)</f>
        <v>ezcater.com</v>
      </c>
      <c r="I1823" s="22" t="e">
        <f>VLOOKUP($G1823,Temp!$A:$C,I$1,FALSE)</f>
        <v>#VALUE!</v>
      </c>
      <c r="J1823" s="22" t="e">
        <f>VLOOKUP($G1823,Temp!$A:$C,J$1,FALSE)</f>
        <v>#VALUE!</v>
      </c>
      <c r="K1823" s="22" t="e">
        <f>VLOOKUP($G1823,Temp!$A:$C,K$1,FALSE)</f>
        <v>#VALUE!</v>
      </c>
      <c r="L1823" s="22" t="e">
        <f>VLOOKUP($G1823,Temp!$A:$C,L$1,FALSE)</f>
        <v>#VALUE!</v>
      </c>
      <c r="M1823" s="22" t="e">
        <f>VLOOKUP($G1823,Temp!$A:$C,M$1,FALSE)</f>
        <v>#VALUE!</v>
      </c>
      <c r="N1823" s="22" t="e">
        <f>VLOOKUP($G1823,Temp!$A:$C,N$1,FALSE)</f>
        <v>#VALUE!</v>
      </c>
      <c r="O1823" s="22" t="e">
        <f>VLOOKUP($G1823,Temp!$A:$C,O$1,FALSE)</f>
        <v>#VALUE!</v>
      </c>
      <c r="P1823" s="22" t="e">
        <f>VLOOKUP($G1823,Temp!$A:$C,P$1,FALSE)</f>
        <v>#VALUE!</v>
      </c>
      <c r="Q1823" s="22" t="e">
        <f>VLOOKUP($G1823,Temp!$A:$C,Q$1,FALSE)</f>
        <v>#VALUE!</v>
      </c>
      <c r="R1823" s="22" t="e">
        <f>VLOOKUP($G1823,Temp!$A:$C,R$1,FALSE)</f>
        <v>#VALUE!</v>
      </c>
      <c r="S1823" s="22" t="e">
        <f>VLOOKUP($G1823,Temp!$A:$C,S$1,FALSE)</f>
        <v>#VALUE!</v>
      </c>
      <c r="T1823" s="22" t="e">
        <f>VLOOKUP($G1823,Temp!$A:$C,T$1,FALSE)</f>
        <v>#VALUE!</v>
      </c>
      <c r="U1823" s="22" t="e">
        <f>VLOOKUP($G1823,Temp!$A:$C,U$1,FALSE)</f>
        <v>#VALUE!</v>
      </c>
      <c r="V1823" s="22" t="e">
        <f>VLOOKUP($G1823,Temp!$A:$C,V$1,FALSE)</f>
        <v>#VALUE!</v>
      </c>
      <c r="W1823" s="22" t="e">
        <f>VLOOKUP($G1823,Temp!$A:$C,W$1,FALSE)</f>
        <v>#VALUE!</v>
      </c>
      <c r="X1823" s="22" t="e">
        <f>VLOOKUP($G1823,Temp!$A:$C,X$1,FALSE)</f>
        <v>#VALUE!</v>
      </c>
      <c r="Y1823" s="22">
        <f>VLOOKUP($G1823,Temp!$A:$C,Y$1,FALSE)</f>
        <v>0</v>
      </c>
      <c r="Z1823" s="22">
        <f>VLOOKUP($G1823,Temp!$A:$C,Z$1,FALSE)</f>
        <v>0</v>
      </c>
      <c r="AA1823" s="22" t="e">
        <f>VLOOKUP($A1823,Searches!$A:$H,AA$1,FALSE)</f>
        <v>#N/A</v>
      </c>
      <c r="AB1823" s="22" t="e">
        <f>VLOOKUP($A1823,Searches!$A:$H,AB$1,FALSE)</f>
        <v>#N/A</v>
      </c>
      <c r="AC1823" s="22" t="e">
        <f>VLOOKUP($A1823,Searches!$A:$H,AC$1,FALSE)</f>
        <v>#N/A</v>
      </c>
      <c r="AD1823" s="22" t="e">
        <f>VLOOKUP($A1823,Searches!$A:$H,AD$1,FALSE)</f>
        <v>#N/A</v>
      </c>
      <c r="AE1823" s="22" t="e">
        <f>VLOOKUP($A1823,Searches!$A:$H,AE$1,FALSE)</f>
        <v>#N/A</v>
      </c>
      <c r="AF1823" s="22" t="e">
        <f>VLOOKUP($A1823,Searches!$A:$H,AF$1,FALSE)</f>
        <v>#N/A</v>
      </c>
      <c r="AG1823" s="22" t="e">
        <f>VLOOKUP($A1823,Searches!$A:$H,AG$1,FALSE)</f>
        <v>#N/A</v>
      </c>
      <c r="AH1823" s="22" t="str">
        <f>VLOOKUP($G1823,Temp!$D:$F,AH$1,FALSE)</f>
        <v>ezcater.com</v>
      </c>
      <c r="AI1823" s="22">
        <f>VLOOKUP($G1823,Temp!$D:$F,AI$1,FALSE)</f>
        <v>0</v>
      </c>
      <c r="AJ1823" s="22" t="str">
        <f>VLOOKUP($G1823,Temp!$D:$F,AJ$1,FALSE)</f>
        <v>WordPress</v>
      </c>
    </row>
    <row r="1824" spans="1:36" ht="16" x14ac:dyDescent="0.2">
      <c r="A1824" s="8" t="str">
        <f t="shared" si="28"/>
        <v>Kara Kerker Lytx, Inc.</v>
      </c>
      <c r="B1824" s="8" t="s">
        <v>1668</v>
      </c>
      <c r="C1824" s="8" t="s">
        <v>4615</v>
      </c>
      <c r="D1824" s="8" t="s">
        <v>4616</v>
      </c>
      <c r="E1824" s="8" t="s">
        <v>4617</v>
      </c>
      <c r="F1824" s="8" t="s">
        <v>4618</v>
      </c>
      <c r="G1824" s="12" t="s">
        <v>4318</v>
      </c>
      <c r="H1824" s="22" t="str">
        <f>VLOOKUP($G1824,Temp!$A:$C,H$1,FALSE)</f>
        <v>lytx.com</v>
      </c>
      <c r="I1824" s="22" t="e">
        <f>VLOOKUP($G1824,Temp!$A:$C,I$1,FALSE)</f>
        <v>#VALUE!</v>
      </c>
      <c r="J1824" s="22" t="e">
        <f>VLOOKUP($G1824,Temp!$A:$C,J$1,FALSE)</f>
        <v>#VALUE!</v>
      </c>
      <c r="K1824" s="22" t="e">
        <f>VLOOKUP($G1824,Temp!$A:$C,K$1,FALSE)</f>
        <v>#VALUE!</v>
      </c>
      <c r="L1824" s="22" t="e">
        <f>VLOOKUP($G1824,Temp!$A:$C,L$1,FALSE)</f>
        <v>#VALUE!</v>
      </c>
      <c r="M1824" s="22" t="e">
        <f>VLOOKUP($G1824,Temp!$A:$C,M$1,FALSE)</f>
        <v>#VALUE!</v>
      </c>
      <c r="N1824" s="22" t="e">
        <f>VLOOKUP($G1824,Temp!$A:$C,N$1,FALSE)</f>
        <v>#VALUE!</v>
      </c>
      <c r="O1824" s="22" t="e">
        <f>VLOOKUP($G1824,Temp!$A:$C,O$1,FALSE)</f>
        <v>#VALUE!</v>
      </c>
      <c r="P1824" s="22" t="e">
        <f>VLOOKUP($G1824,Temp!$A:$C,P$1,FALSE)</f>
        <v>#VALUE!</v>
      </c>
      <c r="Q1824" s="22" t="e">
        <f>VLOOKUP($G1824,Temp!$A:$C,Q$1,FALSE)</f>
        <v>#VALUE!</v>
      </c>
      <c r="R1824" s="22" t="e">
        <f>VLOOKUP($G1824,Temp!$A:$C,R$1,FALSE)</f>
        <v>#VALUE!</v>
      </c>
      <c r="S1824" s="22" t="e">
        <f>VLOOKUP($G1824,Temp!$A:$C,S$1,FALSE)</f>
        <v>#VALUE!</v>
      </c>
      <c r="T1824" s="22" t="e">
        <f>VLOOKUP($G1824,Temp!$A:$C,T$1,FALSE)</f>
        <v>#VALUE!</v>
      </c>
      <c r="U1824" s="22" t="e">
        <f>VLOOKUP($G1824,Temp!$A:$C,U$1,FALSE)</f>
        <v>#VALUE!</v>
      </c>
      <c r="V1824" s="22" t="e">
        <f>VLOOKUP($G1824,Temp!$A:$C,V$1,FALSE)</f>
        <v>#VALUE!</v>
      </c>
      <c r="W1824" s="22" t="e">
        <f>VLOOKUP($G1824,Temp!$A:$C,W$1,FALSE)</f>
        <v>#VALUE!</v>
      </c>
      <c r="X1824" s="22" t="e">
        <f>VLOOKUP($G1824,Temp!$A:$C,X$1,FALSE)</f>
        <v>#VALUE!</v>
      </c>
      <c r="Y1824" s="22">
        <f>VLOOKUP($G1824,Temp!$A:$C,Y$1,FALSE)</f>
        <v>25900</v>
      </c>
      <c r="Z1824" s="22">
        <f>VLOOKUP($G1824,Temp!$A:$C,Z$1,FALSE)</f>
        <v>5500</v>
      </c>
      <c r="AA1824" s="22" t="e">
        <f>VLOOKUP($A1824,Searches!$A:$H,AA$1,FALSE)</f>
        <v>#N/A</v>
      </c>
      <c r="AB1824" s="22" t="e">
        <f>VLOOKUP($A1824,Searches!$A:$H,AB$1,FALSE)</f>
        <v>#N/A</v>
      </c>
      <c r="AC1824" s="22" t="e">
        <f>VLOOKUP($A1824,Searches!$A:$H,AC$1,FALSE)</f>
        <v>#N/A</v>
      </c>
      <c r="AD1824" s="22" t="e">
        <f>VLOOKUP($A1824,Searches!$A:$H,AD$1,FALSE)</f>
        <v>#N/A</v>
      </c>
      <c r="AE1824" s="22" t="e">
        <f>VLOOKUP($A1824,Searches!$A:$H,AE$1,FALSE)</f>
        <v>#N/A</v>
      </c>
      <c r="AF1824" s="22" t="e">
        <f>VLOOKUP($A1824,Searches!$A:$H,AF$1,FALSE)</f>
        <v>#N/A</v>
      </c>
      <c r="AG1824" s="22" t="e">
        <f>VLOOKUP($A1824,Searches!$A:$H,AG$1,FALSE)</f>
        <v>#N/A</v>
      </c>
      <c r="AH1824" s="22" t="e">
        <f>VLOOKUP($G1824,Temp!$D:$F,AH$1,FALSE)</f>
        <v>#N/A</v>
      </c>
      <c r="AI1824" s="22" t="e">
        <f>VLOOKUP($G1824,Temp!$D:$F,AI$1,FALSE)</f>
        <v>#N/A</v>
      </c>
      <c r="AJ1824" s="22" t="e">
        <f>VLOOKUP($G1824,Temp!$D:$F,AJ$1,FALSE)</f>
        <v>#N/A</v>
      </c>
    </row>
    <row r="1825" spans="1:36" ht="16" x14ac:dyDescent="0.2">
      <c r="A1825" s="8" t="str">
        <f t="shared" si="28"/>
        <v>Robin Caputo Datavail</v>
      </c>
      <c r="B1825" s="8" t="s">
        <v>3573</v>
      </c>
      <c r="C1825" s="8" t="s">
        <v>4557</v>
      </c>
      <c r="D1825" s="8" t="s">
        <v>42</v>
      </c>
      <c r="E1825" s="8" t="s">
        <v>4558</v>
      </c>
      <c r="F1825" s="8" t="s">
        <v>4559</v>
      </c>
      <c r="G1825" s="12" t="s">
        <v>4271</v>
      </c>
      <c r="H1825" s="22" t="str">
        <f>VLOOKUP($G1825,Temp!$A:$C,H$1,FALSE)</f>
        <v>datavail.com</v>
      </c>
      <c r="I1825" s="22" t="e">
        <f>VLOOKUP($G1825,Temp!$A:$C,I$1,FALSE)</f>
        <v>#VALUE!</v>
      </c>
      <c r="J1825" s="22" t="e">
        <f>VLOOKUP($G1825,Temp!$A:$C,J$1,FALSE)</f>
        <v>#VALUE!</v>
      </c>
      <c r="K1825" s="22" t="e">
        <f>VLOOKUP($G1825,Temp!$A:$C,K$1,FALSE)</f>
        <v>#VALUE!</v>
      </c>
      <c r="L1825" s="22" t="e">
        <f>VLOOKUP($G1825,Temp!$A:$C,L$1,FALSE)</f>
        <v>#VALUE!</v>
      </c>
      <c r="M1825" s="22" t="e">
        <f>VLOOKUP($G1825,Temp!$A:$C,M$1,FALSE)</f>
        <v>#VALUE!</v>
      </c>
      <c r="N1825" s="22" t="e">
        <f>VLOOKUP($G1825,Temp!$A:$C,N$1,FALSE)</f>
        <v>#VALUE!</v>
      </c>
      <c r="O1825" s="22" t="e">
        <f>VLOOKUP($G1825,Temp!$A:$C,O$1,FALSE)</f>
        <v>#VALUE!</v>
      </c>
      <c r="P1825" s="22" t="e">
        <f>VLOOKUP($G1825,Temp!$A:$C,P$1,FALSE)</f>
        <v>#VALUE!</v>
      </c>
      <c r="Q1825" s="22" t="e">
        <f>VLOOKUP($G1825,Temp!$A:$C,Q$1,FALSE)</f>
        <v>#VALUE!</v>
      </c>
      <c r="R1825" s="22" t="e">
        <f>VLOOKUP($G1825,Temp!$A:$C,R$1,FALSE)</f>
        <v>#VALUE!</v>
      </c>
      <c r="S1825" s="22" t="e">
        <f>VLOOKUP($G1825,Temp!$A:$C,S$1,FALSE)</f>
        <v>#VALUE!</v>
      </c>
      <c r="T1825" s="22" t="e">
        <f>VLOOKUP($G1825,Temp!$A:$C,T$1,FALSE)</f>
        <v>#VALUE!</v>
      </c>
      <c r="U1825" s="22" t="e">
        <f>VLOOKUP($G1825,Temp!$A:$C,U$1,FALSE)</f>
        <v>#VALUE!</v>
      </c>
      <c r="V1825" s="22" t="e">
        <f>VLOOKUP($G1825,Temp!$A:$C,V$1,FALSE)</f>
        <v>#VALUE!</v>
      </c>
      <c r="W1825" s="22" t="e">
        <f>VLOOKUP($G1825,Temp!$A:$C,W$1,FALSE)</f>
        <v>#VALUE!</v>
      </c>
      <c r="X1825" s="22" t="e">
        <f>VLOOKUP($G1825,Temp!$A:$C,X$1,FALSE)</f>
        <v>#VALUE!</v>
      </c>
      <c r="Y1825" s="22">
        <f>VLOOKUP($G1825,Temp!$A:$C,Y$1,FALSE)</f>
        <v>17500</v>
      </c>
      <c r="Z1825" s="22">
        <f>VLOOKUP($G1825,Temp!$A:$C,Z$1,FALSE)</f>
        <v>30300</v>
      </c>
      <c r="AA1825" s="22" t="str">
        <f>VLOOKUP($A1825,Searches!$A:$H,AA$1,FALSE)</f>
        <v>Robin Caputo</v>
      </c>
      <c r="AB1825" s="22" t="str">
        <f>VLOOKUP($A1825,Searches!$A:$H,AB$1,FALSE)</f>
        <v>Datavail</v>
      </c>
      <c r="AC1825" s="22" t="str">
        <f>VLOOKUP($A1825,Searches!$A:$H,AC$1,FALSE)</f>
        <v>Chief Marketing Officer</v>
      </c>
      <c r="AD1825" s="22" t="str">
        <f>VLOOKUP($A1825,Searches!$A:$H,AD$1,FALSE)</f>
        <v>2nd</v>
      </c>
      <c r="AE1825" s="22" t="str">
        <f>VLOOKUP($A1825,Searches!$A:$H,AE$1,FALSE)</f>
        <v>Open link</v>
      </c>
      <c r="AF1825" s="22" t="str">
        <f>VLOOKUP($A1825,Searches!$A:$H,AF$1,FALSE)</f>
        <v>Greater Denver Area</v>
      </c>
      <c r="AG1825" s="22" t="str">
        <f>VLOOKUP($A1825,Searches!$A:$H,AG$1,FALSE)</f>
        <v>https://www.linkedin.com/sales/profile/7318934,Q87B,NAME_SEARCH?moduleKey=peopleSearchResults&amp;pageKey=sales-search3-people-refinement&amp;contextId=60BC92C971D70515801E49D6842B0000&amp;requestId=da506942-9989-4fc4-beeb-a3917377254a&amp;action=CLICK&amp;target=urn%3Ali%3AsalesLead%3A(-1%2C7318934)&amp;pageNumber=6&amp;targetEl=profilelink&amp;position=4&amp;trk=lss-serp-result-lead_photo</v>
      </c>
      <c r="AH1825" s="22" t="str">
        <f>VLOOKUP($G1825,Temp!$D:$F,AH$1,FALSE)</f>
        <v>datavail.com</v>
      </c>
      <c r="AI1825" s="22" t="str">
        <f>VLOOKUP($G1825,Temp!$D:$F,AI$1,FALSE)</f>
        <v>Pardot</v>
      </c>
      <c r="AJ1825" s="22" t="str">
        <f>VLOOKUP($G1825,Temp!$D:$F,AJ$1,FALSE)</f>
        <v>WordPress</v>
      </c>
    </row>
    <row r="1826" spans="1:36" ht="16" x14ac:dyDescent="0.2">
      <c r="A1826" s="8" t="str">
        <f t="shared" si="28"/>
        <v>Trisha Paine ConnectYourCare</v>
      </c>
      <c r="B1826" s="8" t="s">
        <v>5464</v>
      </c>
      <c r="C1826" s="8" t="s">
        <v>5465</v>
      </c>
      <c r="D1826" s="8" t="s">
        <v>42</v>
      </c>
      <c r="E1826" s="8" t="s">
        <v>5466</v>
      </c>
      <c r="F1826" s="8" t="s">
        <v>5467</v>
      </c>
      <c r="G1826" s="12" t="s">
        <v>5233</v>
      </c>
      <c r="H1826" s="22" t="str">
        <f>VLOOKUP($G1826,Temp!$A:$C,H$1,FALSE)</f>
        <v>connectyourcare.com</v>
      </c>
      <c r="I1826" s="22" t="e">
        <f>VLOOKUP($G1826,Temp!$A:$C,I$1,FALSE)</f>
        <v>#VALUE!</v>
      </c>
      <c r="J1826" s="22" t="e">
        <f>VLOOKUP($G1826,Temp!$A:$C,J$1,FALSE)</f>
        <v>#VALUE!</v>
      </c>
      <c r="K1826" s="22" t="e">
        <f>VLOOKUP($G1826,Temp!$A:$C,K$1,FALSE)</f>
        <v>#VALUE!</v>
      </c>
      <c r="L1826" s="22" t="e">
        <f>VLOOKUP($G1826,Temp!$A:$C,L$1,FALSE)</f>
        <v>#VALUE!</v>
      </c>
      <c r="M1826" s="22" t="e">
        <f>VLOOKUP($G1826,Temp!$A:$C,M$1,FALSE)</f>
        <v>#VALUE!</v>
      </c>
      <c r="N1826" s="22" t="e">
        <f>VLOOKUP($G1826,Temp!$A:$C,N$1,FALSE)</f>
        <v>#VALUE!</v>
      </c>
      <c r="O1826" s="22" t="e">
        <f>VLOOKUP($G1826,Temp!$A:$C,O$1,FALSE)</f>
        <v>#VALUE!</v>
      </c>
      <c r="P1826" s="22" t="e">
        <f>VLOOKUP($G1826,Temp!$A:$C,P$1,FALSE)</f>
        <v>#VALUE!</v>
      </c>
      <c r="Q1826" s="22" t="e">
        <f>VLOOKUP($G1826,Temp!$A:$C,Q$1,FALSE)</f>
        <v>#VALUE!</v>
      </c>
      <c r="R1826" s="22" t="e">
        <f>VLOOKUP($G1826,Temp!$A:$C,R$1,FALSE)</f>
        <v>#VALUE!</v>
      </c>
      <c r="S1826" s="22" t="e">
        <f>VLOOKUP($G1826,Temp!$A:$C,S$1,FALSE)</f>
        <v>#VALUE!</v>
      </c>
      <c r="T1826" s="22" t="e">
        <f>VLOOKUP($G1826,Temp!$A:$C,T$1,FALSE)</f>
        <v>#VALUE!</v>
      </c>
      <c r="U1826" s="22" t="e">
        <f>VLOOKUP($G1826,Temp!$A:$C,U$1,FALSE)</f>
        <v>#VALUE!</v>
      </c>
      <c r="V1826" s="22" t="e">
        <f>VLOOKUP($G1826,Temp!$A:$C,V$1,FALSE)</f>
        <v>#VALUE!</v>
      </c>
      <c r="W1826" s="22" t="e">
        <f>VLOOKUP($G1826,Temp!$A:$C,W$1,FALSE)</f>
        <v>#VALUE!</v>
      </c>
      <c r="X1826" s="22" t="e">
        <f>VLOOKUP($G1826,Temp!$A:$C,X$1,FALSE)</f>
        <v>#VALUE!</v>
      </c>
      <c r="Y1826" s="22">
        <f>VLOOKUP($G1826,Temp!$A:$C,Y$1,FALSE)</f>
        <v>15600</v>
      </c>
      <c r="Z1826" s="22">
        <f>VLOOKUP($G1826,Temp!$A:$C,Z$1,FALSE)</f>
        <v>2300</v>
      </c>
      <c r="AA1826" s="22" t="e">
        <f>VLOOKUP($A1826,Searches!$A:$H,AA$1,FALSE)</f>
        <v>#N/A</v>
      </c>
      <c r="AB1826" s="22" t="e">
        <f>VLOOKUP($A1826,Searches!$A:$H,AB$1,FALSE)</f>
        <v>#N/A</v>
      </c>
      <c r="AC1826" s="22" t="e">
        <f>VLOOKUP($A1826,Searches!$A:$H,AC$1,FALSE)</f>
        <v>#N/A</v>
      </c>
      <c r="AD1826" s="22" t="e">
        <f>VLOOKUP($A1826,Searches!$A:$H,AD$1,FALSE)</f>
        <v>#N/A</v>
      </c>
      <c r="AE1826" s="22" t="e">
        <f>VLOOKUP($A1826,Searches!$A:$H,AE$1,FALSE)</f>
        <v>#N/A</v>
      </c>
      <c r="AF1826" s="22" t="e">
        <f>VLOOKUP($A1826,Searches!$A:$H,AF$1,FALSE)</f>
        <v>#N/A</v>
      </c>
      <c r="AG1826" s="22" t="e">
        <f>VLOOKUP($A1826,Searches!$A:$H,AG$1,FALSE)</f>
        <v>#N/A</v>
      </c>
      <c r="AH1826" s="22" t="str">
        <f>VLOOKUP($G1826,Temp!$D:$F,AH$1,FALSE)</f>
        <v>connectyourcare.com</v>
      </c>
      <c r="AI1826" s="22" t="str">
        <f>VLOOKUP($G1826,Temp!$D:$F,AI$1,FALSE)</f>
        <v>Pardot</v>
      </c>
      <c r="AJ1826" s="22" t="str">
        <f>VLOOKUP($G1826,Temp!$D:$F,AJ$1,FALSE)</f>
        <v>WordPress</v>
      </c>
    </row>
    <row r="1827" spans="1:36" ht="16" x14ac:dyDescent="0.2">
      <c r="A1827" s="8" t="str">
        <f t="shared" si="28"/>
        <v>Ted Pawela Altium®</v>
      </c>
      <c r="B1827" s="8" t="s">
        <v>4327</v>
      </c>
      <c r="C1827" s="8" t="s">
        <v>4654</v>
      </c>
      <c r="D1827" s="8" t="s">
        <v>42</v>
      </c>
      <c r="E1827" s="8" t="s">
        <v>4655</v>
      </c>
      <c r="F1827" s="8" t="s">
        <v>4656</v>
      </c>
      <c r="G1827" s="12" t="s">
        <v>4360</v>
      </c>
      <c r="H1827" s="22" t="str">
        <f>VLOOKUP($G1827,Temp!$A:$C,H$1,FALSE)</f>
        <v>altium.com</v>
      </c>
      <c r="I1827" s="22" t="e">
        <f>VLOOKUP($G1827,Temp!$A:$C,I$1,FALSE)</f>
        <v>#VALUE!</v>
      </c>
      <c r="J1827" s="22" t="e">
        <f>VLOOKUP($G1827,Temp!$A:$C,J$1,FALSE)</f>
        <v>#VALUE!</v>
      </c>
      <c r="K1827" s="22" t="e">
        <f>VLOOKUP($G1827,Temp!$A:$C,K$1,FALSE)</f>
        <v>#VALUE!</v>
      </c>
      <c r="L1827" s="22" t="e">
        <f>VLOOKUP($G1827,Temp!$A:$C,L$1,FALSE)</f>
        <v>#VALUE!</v>
      </c>
      <c r="M1827" s="22" t="e">
        <f>VLOOKUP($G1827,Temp!$A:$C,M$1,FALSE)</f>
        <v>#VALUE!</v>
      </c>
      <c r="N1827" s="22" t="e">
        <f>VLOOKUP($G1827,Temp!$A:$C,N$1,FALSE)</f>
        <v>#VALUE!</v>
      </c>
      <c r="O1827" s="22" t="e">
        <f>VLOOKUP($G1827,Temp!$A:$C,O$1,FALSE)</f>
        <v>#VALUE!</v>
      </c>
      <c r="P1827" s="22" t="e">
        <f>VLOOKUP($G1827,Temp!$A:$C,P$1,FALSE)</f>
        <v>#VALUE!</v>
      </c>
      <c r="Q1827" s="22" t="e">
        <f>VLOOKUP($G1827,Temp!$A:$C,Q$1,FALSE)</f>
        <v>#VALUE!</v>
      </c>
      <c r="R1827" s="22" t="e">
        <f>VLOOKUP($G1827,Temp!$A:$C,R$1,FALSE)</f>
        <v>#VALUE!</v>
      </c>
      <c r="S1827" s="22" t="e">
        <f>VLOOKUP($G1827,Temp!$A:$C,S$1,FALSE)</f>
        <v>#VALUE!</v>
      </c>
      <c r="T1827" s="22" t="e">
        <f>VLOOKUP($G1827,Temp!$A:$C,T$1,FALSE)</f>
        <v>#VALUE!</v>
      </c>
      <c r="U1827" s="22" t="e">
        <f>VLOOKUP($G1827,Temp!$A:$C,U$1,FALSE)</f>
        <v>#VALUE!</v>
      </c>
      <c r="V1827" s="22" t="e">
        <f>VLOOKUP($G1827,Temp!$A:$C,V$1,FALSE)</f>
        <v>#VALUE!</v>
      </c>
      <c r="W1827" s="22" t="e">
        <f>VLOOKUP($G1827,Temp!$A:$C,W$1,FALSE)</f>
        <v>#VALUE!</v>
      </c>
      <c r="X1827" s="22" t="e">
        <f>VLOOKUP($G1827,Temp!$A:$C,X$1,FALSE)</f>
        <v>#VALUE!</v>
      </c>
      <c r="Y1827" s="22">
        <f>VLOOKUP($G1827,Temp!$A:$C,Y$1,FALSE)</f>
        <v>57300</v>
      </c>
      <c r="Z1827" s="22">
        <f>VLOOKUP($G1827,Temp!$A:$C,Z$1,FALSE)</f>
        <v>2800</v>
      </c>
      <c r="AA1827" s="22" t="e">
        <f>VLOOKUP($A1827,Searches!$A:$H,AA$1,FALSE)</f>
        <v>#N/A</v>
      </c>
      <c r="AB1827" s="22" t="e">
        <f>VLOOKUP($A1827,Searches!$A:$H,AB$1,FALSE)</f>
        <v>#N/A</v>
      </c>
      <c r="AC1827" s="22" t="e">
        <f>VLOOKUP($A1827,Searches!$A:$H,AC$1,FALSE)</f>
        <v>#N/A</v>
      </c>
      <c r="AD1827" s="22" t="e">
        <f>VLOOKUP($A1827,Searches!$A:$H,AD$1,FALSE)</f>
        <v>#N/A</v>
      </c>
      <c r="AE1827" s="22" t="e">
        <f>VLOOKUP($A1827,Searches!$A:$H,AE$1,FALSE)</f>
        <v>#N/A</v>
      </c>
      <c r="AF1827" s="22" t="e">
        <f>VLOOKUP($A1827,Searches!$A:$H,AF$1,FALSE)</f>
        <v>#N/A</v>
      </c>
      <c r="AG1827" s="22" t="e">
        <f>VLOOKUP($A1827,Searches!$A:$H,AG$1,FALSE)</f>
        <v>#N/A</v>
      </c>
      <c r="AH1827" s="22" t="str">
        <f>VLOOKUP($G1827,Temp!$D:$F,AH$1,FALSE)</f>
        <v>altium.com</v>
      </c>
      <c r="AI1827" s="22" t="str">
        <f>VLOOKUP($G1827,Temp!$D:$F,AI$1,FALSE)</f>
        <v>Marketo</v>
      </c>
      <c r="AJ1827" s="22" t="str">
        <f>VLOOKUP($G1827,Temp!$D:$F,AJ$1,FALSE)</f>
        <v>Drupal</v>
      </c>
    </row>
    <row r="1828" spans="1:36" ht="16" x14ac:dyDescent="0.2">
      <c r="A1828" s="8" t="str">
        <f t="shared" si="28"/>
        <v>Brady Bruce InFocus</v>
      </c>
      <c r="B1828" s="8" t="s">
        <v>4662</v>
      </c>
      <c r="C1828" s="8" t="s">
        <v>4663</v>
      </c>
      <c r="D1828" s="8" t="s">
        <v>42</v>
      </c>
      <c r="E1828" s="8" t="s">
        <v>4664</v>
      </c>
      <c r="F1828" s="8" t="s">
        <v>4665</v>
      </c>
      <c r="G1828" s="12" t="s">
        <v>4365</v>
      </c>
      <c r="H1828" s="22" t="str">
        <f>VLOOKUP($G1828,Temp!$A:$C,H$1,FALSE)</f>
        <v>infocus.com</v>
      </c>
      <c r="I1828" s="22" t="e">
        <f>VLOOKUP($G1828,Temp!$A:$C,I$1,FALSE)</f>
        <v>#VALUE!</v>
      </c>
      <c r="J1828" s="22" t="e">
        <f>VLOOKUP($G1828,Temp!$A:$C,J$1,FALSE)</f>
        <v>#VALUE!</v>
      </c>
      <c r="K1828" s="22" t="e">
        <f>VLOOKUP($G1828,Temp!$A:$C,K$1,FALSE)</f>
        <v>#VALUE!</v>
      </c>
      <c r="L1828" s="22" t="e">
        <f>VLOOKUP($G1828,Temp!$A:$C,L$1,FALSE)</f>
        <v>#VALUE!</v>
      </c>
      <c r="M1828" s="22" t="e">
        <f>VLOOKUP($G1828,Temp!$A:$C,M$1,FALSE)</f>
        <v>#VALUE!</v>
      </c>
      <c r="N1828" s="22" t="e">
        <f>VLOOKUP($G1828,Temp!$A:$C,N$1,FALSE)</f>
        <v>#VALUE!</v>
      </c>
      <c r="O1828" s="22" t="e">
        <f>VLOOKUP($G1828,Temp!$A:$C,O$1,FALSE)</f>
        <v>#VALUE!</v>
      </c>
      <c r="P1828" s="22" t="e">
        <f>VLOOKUP($G1828,Temp!$A:$C,P$1,FALSE)</f>
        <v>#VALUE!</v>
      </c>
      <c r="Q1828" s="22" t="e">
        <f>VLOOKUP($G1828,Temp!$A:$C,Q$1,FALSE)</f>
        <v>#VALUE!</v>
      </c>
      <c r="R1828" s="22" t="e">
        <f>VLOOKUP($G1828,Temp!$A:$C,R$1,FALSE)</f>
        <v>#VALUE!</v>
      </c>
      <c r="S1828" s="22" t="e">
        <f>VLOOKUP($G1828,Temp!$A:$C,S$1,FALSE)</f>
        <v>#VALUE!</v>
      </c>
      <c r="T1828" s="22" t="e">
        <f>VLOOKUP($G1828,Temp!$A:$C,T$1,FALSE)</f>
        <v>#VALUE!</v>
      </c>
      <c r="U1828" s="22" t="e">
        <f>VLOOKUP($G1828,Temp!$A:$C,U$1,FALSE)</f>
        <v>#VALUE!</v>
      </c>
      <c r="V1828" s="22" t="e">
        <f>VLOOKUP($G1828,Temp!$A:$C,V$1,FALSE)</f>
        <v>#VALUE!</v>
      </c>
      <c r="W1828" s="22" t="e">
        <f>VLOOKUP($G1828,Temp!$A:$C,W$1,FALSE)</f>
        <v>#VALUE!</v>
      </c>
      <c r="X1828" s="22" t="e">
        <f>VLOOKUP($G1828,Temp!$A:$C,X$1,FALSE)</f>
        <v>#VALUE!</v>
      </c>
      <c r="Y1828" s="22">
        <f>VLOOKUP($G1828,Temp!$A:$C,Y$1,FALSE)</f>
        <v>47800</v>
      </c>
      <c r="Z1828" s="22">
        <f>VLOOKUP($G1828,Temp!$A:$C,Z$1,FALSE)</f>
        <v>2400</v>
      </c>
      <c r="AA1828" s="22" t="e">
        <f>VLOOKUP($A1828,Searches!$A:$H,AA$1,FALSE)</f>
        <v>#N/A</v>
      </c>
      <c r="AB1828" s="22" t="e">
        <f>VLOOKUP($A1828,Searches!$A:$H,AB$1,FALSE)</f>
        <v>#N/A</v>
      </c>
      <c r="AC1828" s="22" t="e">
        <f>VLOOKUP($A1828,Searches!$A:$H,AC$1,FALSE)</f>
        <v>#N/A</v>
      </c>
      <c r="AD1828" s="22" t="e">
        <f>VLOOKUP($A1828,Searches!$A:$H,AD$1,FALSE)</f>
        <v>#N/A</v>
      </c>
      <c r="AE1828" s="22" t="e">
        <f>VLOOKUP($A1828,Searches!$A:$H,AE$1,FALSE)</f>
        <v>#N/A</v>
      </c>
      <c r="AF1828" s="22" t="e">
        <f>VLOOKUP($A1828,Searches!$A:$H,AF$1,FALSE)</f>
        <v>#N/A</v>
      </c>
      <c r="AG1828" s="22" t="e">
        <f>VLOOKUP($A1828,Searches!$A:$H,AG$1,FALSE)</f>
        <v>#N/A</v>
      </c>
      <c r="AH1828" s="22" t="e">
        <f>VLOOKUP($G1828,Temp!$D:$F,AH$1,FALSE)</f>
        <v>#N/A</v>
      </c>
      <c r="AI1828" s="22" t="e">
        <f>VLOOKUP($G1828,Temp!$D:$F,AI$1,FALSE)</f>
        <v>#N/A</v>
      </c>
      <c r="AJ1828" s="22" t="e">
        <f>VLOOKUP($G1828,Temp!$D:$F,AJ$1,FALSE)</f>
        <v>#N/A</v>
      </c>
    </row>
    <row r="1829" spans="1:36" ht="16" x14ac:dyDescent="0.2">
      <c r="A1829" s="8" t="str">
        <f t="shared" si="28"/>
        <v>Chalva Tchkotoua etouches</v>
      </c>
      <c r="B1829" s="8" t="s">
        <v>4055</v>
      </c>
      <c r="C1829" s="8" t="s">
        <v>4056</v>
      </c>
      <c r="D1829" s="8" t="s">
        <v>4058</v>
      </c>
      <c r="E1829" s="8" t="s">
        <v>4060</v>
      </c>
      <c r="F1829" s="8" t="s">
        <v>4061</v>
      </c>
      <c r="G1829" s="12" t="s">
        <v>4063</v>
      </c>
      <c r="H1829" s="22" t="str">
        <f>VLOOKUP($G1829,Temp!$A:$C,H$1,FALSE)</f>
        <v>etouches.com</v>
      </c>
      <c r="I1829" s="22" t="e">
        <f>VLOOKUP($G1829,Temp!$A:$C,I$1,FALSE)</f>
        <v>#VALUE!</v>
      </c>
      <c r="J1829" s="22" t="e">
        <f>VLOOKUP($G1829,Temp!$A:$C,J$1,FALSE)</f>
        <v>#VALUE!</v>
      </c>
      <c r="K1829" s="22" t="e">
        <f>VLOOKUP($G1829,Temp!$A:$C,K$1,FALSE)</f>
        <v>#VALUE!</v>
      </c>
      <c r="L1829" s="22" t="e">
        <f>VLOOKUP($G1829,Temp!$A:$C,L$1,FALSE)</f>
        <v>#VALUE!</v>
      </c>
      <c r="M1829" s="22" t="e">
        <f>VLOOKUP($G1829,Temp!$A:$C,M$1,FALSE)</f>
        <v>#VALUE!</v>
      </c>
      <c r="N1829" s="22" t="e">
        <f>VLOOKUP($G1829,Temp!$A:$C,N$1,FALSE)</f>
        <v>#VALUE!</v>
      </c>
      <c r="O1829" s="22" t="e">
        <f>VLOOKUP($G1829,Temp!$A:$C,O$1,FALSE)</f>
        <v>#VALUE!</v>
      </c>
      <c r="P1829" s="22" t="e">
        <f>VLOOKUP($G1829,Temp!$A:$C,P$1,FALSE)</f>
        <v>#VALUE!</v>
      </c>
      <c r="Q1829" s="22" t="e">
        <f>VLOOKUP($G1829,Temp!$A:$C,Q$1,FALSE)</f>
        <v>#VALUE!</v>
      </c>
      <c r="R1829" s="22" t="e">
        <f>VLOOKUP($G1829,Temp!$A:$C,R$1,FALSE)</f>
        <v>#VALUE!</v>
      </c>
      <c r="S1829" s="22" t="e">
        <f>VLOOKUP($G1829,Temp!$A:$C,S$1,FALSE)</f>
        <v>#VALUE!</v>
      </c>
      <c r="T1829" s="22" t="e">
        <f>VLOOKUP($G1829,Temp!$A:$C,T$1,FALSE)</f>
        <v>#VALUE!</v>
      </c>
      <c r="U1829" s="22" t="e">
        <f>VLOOKUP($G1829,Temp!$A:$C,U$1,FALSE)</f>
        <v>#VALUE!</v>
      </c>
      <c r="V1829" s="22" t="e">
        <f>VLOOKUP($G1829,Temp!$A:$C,V$1,FALSE)</f>
        <v>#VALUE!</v>
      </c>
      <c r="W1829" s="22" t="e">
        <f>VLOOKUP($G1829,Temp!$A:$C,W$1,FALSE)</f>
        <v>#VALUE!</v>
      </c>
      <c r="X1829" s="22" t="e">
        <f>VLOOKUP($G1829,Temp!$A:$C,X$1,FALSE)</f>
        <v>#VALUE!</v>
      </c>
      <c r="Y1829" s="22">
        <f>VLOOKUP($G1829,Temp!$A:$C,Y$1,FALSE)</f>
        <v>7200</v>
      </c>
      <c r="Z1829" s="22">
        <f>VLOOKUP($G1829,Temp!$A:$C,Z$1,FALSE)</f>
        <v>3400</v>
      </c>
      <c r="AA1829" s="22" t="e">
        <f>VLOOKUP($A1829,Searches!$A:$H,AA$1,FALSE)</f>
        <v>#N/A</v>
      </c>
      <c r="AB1829" s="22" t="e">
        <f>VLOOKUP($A1829,Searches!$A:$H,AB$1,FALSE)</f>
        <v>#N/A</v>
      </c>
      <c r="AC1829" s="22" t="e">
        <f>VLOOKUP($A1829,Searches!$A:$H,AC$1,FALSE)</f>
        <v>#N/A</v>
      </c>
      <c r="AD1829" s="22" t="e">
        <f>VLOOKUP($A1829,Searches!$A:$H,AD$1,FALSE)</f>
        <v>#N/A</v>
      </c>
      <c r="AE1829" s="22" t="e">
        <f>VLOOKUP($A1829,Searches!$A:$H,AE$1,FALSE)</f>
        <v>#N/A</v>
      </c>
      <c r="AF1829" s="22" t="e">
        <f>VLOOKUP($A1829,Searches!$A:$H,AF$1,FALSE)</f>
        <v>#N/A</v>
      </c>
      <c r="AG1829" s="22" t="e">
        <f>VLOOKUP($A1829,Searches!$A:$H,AG$1,FALSE)</f>
        <v>#N/A</v>
      </c>
      <c r="AH1829" s="22" t="str">
        <f>VLOOKUP($G1829,Temp!$D:$F,AH$1,FALSE)</f>
        <v>etouches.com</v>
      </c>
      <c r="AI1829" s="22">
        <f>VLOOKUP($G1829,Temp!$D:$F,AI$1,FALSE)</f>
        <v>0</v>
      </c>
      <c r="AJ1829" s="22" t="str">
        <f>VLOOKUP($G1829,Temp!$D:$F,AJ$1,FALSE)</f>
        <v>WordPress</v>
      </c>
    </row>
    <row r="1830" spans="1:36" ht="16" x14ac:dyDescent="0.2">
      <c r="A1830" s="8" t="str">
        <f t="shared" si="28"/>
        <v>Jeremy Nazarian Cellebrite</v>
      </c>
      <c r="B1830" s="8" t="s">
        <v>5580</v>
      </c>
      <c r="C1830" s="8" t="s">
        <v>5581</v>
      </c>
      <c r="D1830" s="8" t="s">
        <v>127</v>
      </c>
      <c r="E1830" s="8" t="s">
        <v>5582</v>
      </c>
      <c r="F1830" s="8" t="s">
        <v>5583</v>
      </c>
      <c r="G1830" s="12" t="s">
        <v>5276</v>
      </c>
      <c r="H1830" s="22" t="str">
        <f>VLOOKUP($G1830,Temp!$A:$C,H$1,FALSE)</f>
        <v>cellebrite.com</v>
      </c>
      <c r="I1830" s="22" t="e">
        <f>VLOOKUP($G1830,Temp!$A:$C,I$1,FALSE)</f>
        <v>#VALUE!</v>
      </c>
      <c r="J1830" s="22" t="e">
        <f>VLOOKUP($G1830,Temp!$A:$C,J$1,FALSE)</f>
        <v>#VALUE!</v>
      </c>
      <c r="K1830" s="22" t="e">
        <f>VLOOKUP($G1830,Temp!$A:$C,K$1,FALSE)</f>
        <v>#VALUE!</v>
      </c>
      <c r="L1830" s="22" t="e">
        <f>VLOOKUP($G1830,Temp!$A:$C,L$1,FALSE)</f>
        <v>#VALUE!</v>
      </c>
      <c r="M1830" s="22" t="e">
        <f>VLOOKUP($G1830,Temp!$A:$C,M$1,FALSE)</f>
        <v>#VALUE!</v>
      </c>
      <c r="N1830" s="22" t="e">
        <f>VLOOKUP($G1830,Temp!$A:$C,N$1,FALSE)</f>
        <v>#VALUE!</v>
      </c>
      <c r="O1830" s="22" t="e">
        <f>VLOOKUP($G1830,Temp!$A:$C,O$1,FALSE)</f>
        <v>#VALUE!</v>
      </c>
      <c r="P1830" s="22" t="e">
        <f>VLOOKUP($G1830,Temp!$A:$C,P$1,FALSE)</f>
        <v>#VALUE!</v>
      </c>
      <c r="Q1830" s="22" t="e">
        <f>VLOOKUP($G1830,Temp!$A:$C,Q$1,FALSE)</f>
        <v>#VALUE!</v>
      </c>
      <c r="R1830" s="22" t="e">
        <f>VLOOKUP($G1830,Temp!$A:$C,R$1,FALSE)</f>
        <v>#VALUE!</v>
      </c>
      <c r="S1830" s="22" t="e">
        <f>VLOOKUP($G1830,Temp!$A:$C,S$1,FALSE)</f>
        <v>#VALUE!</v>
      </c>
      <c r="T1830" s="22" t="e">
        <f>VLOOKUP($G1830,Temp!$A:$C,T$1,FALSE)</f>
        <v>#VALUE!</v>
      </c>
      <c r="U1830" s="22" t="e">
        <f>VLOOKUP($G1830,Temp!$A:$C,U$1,FALSE)</f>
        <v>#VALUE!</v>
      </c>
      <c r="V1830" s="22" t="e">
        <f>VLOOKUP($G1830,Temp!$A:$C,V$1,FALSE)</f>
        <v>#VALUE!</v>
      </c>
      <c r="W1830" s="22" t="e">
        <f>VLOOKUP($G1830,Temp!$A:$C,W$1,FALSE)</f>
        <v>#VALUE!</v>
      </c>
      <c r="X1830" s="22" t="e">
        <f>VLOOKUP($G1830,Temp!$A:$C,X$1,FALSE)</f>
        <v>#VALUE!</v>
      </c>
      <c r="Y1830" s="22">
        <f>VLOOKUP($G1830,Temp!$A:$C,Y$1,FALSE)</f>
        <v>8100</v>
      </c>
      <c r="Z1830" s="22">
        <f>VLOOKUP($G1830,Temp!$A:$C,Z$1,FALSE)</f>
        <v>1000</v>
      </c>
      <c r="AA1830" s="22" t="e">
        <f>VLOOKUP($A1830,Searches!$A:$H,AA$1,FALSE)</f>
        <v>#N/A</v>
      </c>
      <c r="AB1830" s="22" t="e">
        <f>VLOOKUP($A1830,Searches!$A:$H,AB$1,FALSE)</f>
        <v>#N/A</v>
      </c>
      <c r="AC1830" s="22" t="e">
        <f>VLOOKUP($A1830,Searches!$A:$H,AC$1,FALSE)</f>
        <v>#N/A</v>
      </c>
      <c r="AD1830" s="22" t="e">
        <f>VLOOKUP($A1830,Searches!$A:$H,AD$1,FALSE)</f>
        <v>#N/A</v>
      </c>
      <c r="AE1830" s="22" t="e">
        <f>VLOOKUP($A1830,Searches!$A:$H,AE$1,FALSE)</f>
        <v>#N/A</v>
      </c>
      <c r="AF1830" s="22" t="e">
        <f>VLOOKUP($A1830,Searches!$A:$H,AF$1,FALSE)</f>
        <v>#N/A</v>
      </c>
      <c r="AG1830" s="22" t="e">
        <f>VLOOKUP($A1830,Searches!$A:$H,AG$1,FALSE)</f>
        <v>#N/A</v>
      </c>
      <c r="AH1830" s="22" t="e">
        <f>VLOOKUP($G1830,Temp!$D:$F,AH$1,FALSE)</f>
        <v>#N/A</v>
      </c>
      <c r="AI1830" s="22" t="e">
        <f>VLOOKUP($G1830,Temp!$D:$F,AI$1,FALSE)</f>
        <v>#N/A</v>
      </c>
      <c r="AJ1830" s="22" t="e">
        <f>VLOOKUP($G1830,Temp!$D:$F,AJ$1,FALSE)</f>
        <v>#N/A</v>
      </c>
    </row>
    <row r="1831" spans="1:36" ht="16" x14ac:dyDescent="0.2">
      <c r="A1831" s="8" t="str">
        <f t="shared" si="28"/>
        <v>Prasad Gopalkrishnan ThriftBooks</v>
      </c>
      <c r="B1831" s="8" t="s">
        <v>5535</v>
      </c>
      <c r="C1831" s="8" t="s">
        <v>5536</v>
      </c>
      <c r="D1831" s="8" t="s">
        <v>42</v>
      </c>
      <c r="E1831" s="8" t="s">
        <v>634</v>
      </c>
      <c r="F1831" s="8" t="s">
        <v>5538</v>
      </c>
      <c r="G1831" s="8" t="s">
        <v>634</v>
      </c>
      <c r="H1831" s="22" t="e">
        <f>VLOOKUP($G1831,Temp!$A:$C,H$1,FALSE)</f>
        <v>#N/A</v>
      </c>
      <c r="I1831" s="22" t="e">
        <f>VLOOKUP($G1831,Temp!$A:$C,I$1,FALSE)</f>
        <v>#N/A</v>
      </c>
      <c r="J1831" s="22" t="e">
        <f>VLOOKUP($G1831,Temp!$A:$C,J$1,FALSE)</f>
        <v>#N/A</v>
      </c>
      <c r="K1831" s="22" t="e">
        <f>VLOOKUP($G1831,Temp!$A:$C,K$1,FALSE)</f>
        <v>#N/A</v>
      </c>
      <c r="L1831" s="22" t="e">
        <f>VLOOKUP($G1831,Temp!$A:$C,L$1,FALSE)</f>
        <v>#N/A</v>
      </c>
      <c r="M1831" s="22" t="e">
        <f>VLOOKUP($G1831,Temp!$A:$C,M$1,FALSE)</f>
        <v>#N/A</v>
      </c>
      <c r="N1831" s="22" t="e">
        <f>VLOOKUP($G1831,Temp!$A:$C,N$1,FALSE)</f>
        <v>#N/A</v>
      </c>
      <c r="O1831" s="22" t="e">
        <f>VLOOKUP($G1831,Temp!$A:$C,O$1,FALSE)</f>
        <v>#N/A</v>
      </c>
      <c r="P1831" s="22" t="e">
        <f>VLOOKUP($G1831,Temp!$A:$C,P$1,FALSE)</f>
        <v>#N/A</v>
      </c>
      <c r="Q1831" s="22" t="e">
        <f>VLOOKUP($G1831,Temp!$A:$C,Q$1,FALSE)</f>
        <v>#N/A</v>
      </c>
      <c r="R1831" s="22" t="e">
        <f>VLOOKUP($G1831,Temp!$A:$C,R$1,FALSE)</f>
        <v>#N/A</v>
      </c>
      <c r="S1831" s="22" t="e">
        <f>VLOOKUP($G1831,Temp!$A:$C,S$1,FALSE)</f>
        <v>#N/A</v>
      </c>
      <c r="T1831" s="22" t="e">
        <f>VLOOKUP($G1831,Temp!$A:$C,T$1,FALSE)</f>
        <v>#N/A</v>
      </c>
      <c r="U1831" s="22" t="e">
        <f>VLOOKUP($G1831,Temp!$A:$C,U$1,FALSE)</f>
        <v>#N/A</v>
      </c>
      <c r="V1831" s="22" t="e">
        <f>VLOOKUP($G1831,Temp!$A:$C,V$1,FALSE)</f>
        <v>#N/A</v>
      </c>
      <c r="W1831" s="22" t="e">
        <f>VLOOKUP($G1831,Temp!$A:$C,W$1,FALSE)</f>
        <v>#N/A</v>
      </c>
      <c r="X1831" s="22" t="e">
        <f>VLOOKUP($G1831,Temp!$A:$C,X$1,FALSE)</f>
        <v>#N/A</v>
      </c>
      <c r="Y1831" s="22" t="e">
        <f>VLOOKUP($G1831,Temp!$A:$C,Y$1,FALSE)</f>
        <v>#N/A</v>
      </c>
      <c r="Z1831" s="22" t="e">
        <f>VLOOKUP($G1831,Temp!$A:$C,Z$1,FALSE)</f>
        <v>#N/A</v>
      </c>
      <c r="AA1831" s="22" t="e">
        <f>VLOOKUP($A1831,Searches!$A:$H,AA$1,FALSE)</f>
        <v>#N/A</v>
      </c>
      <c r="AB1831" s="22" t="e">
        <f>VLOOKUP($A1831,Searches!$A:$H,AB$1,FALSE)</f>
        <v>#N/A</v>
      </c>
      <c r="AC1831" s="22" t="e">
        <f>VLOOKUP($A1831,Searches!$A:$H,AC$1,FALSE)</f>
        <v>#N/A</v>
      </c>
      <c r="AD1831" s="22" t="e">
        <f>VLOOKUP($A1831,Searches!$A:$H,AD$1,FALSE)</f>
        <v>#N/A</v>
      </c>
      <c r="AE1831" s="22" t="e">
        <f>VLOOKUP($A1831,Searches!$A:$H,AE$1,FALSE)</f>
        <v>#N/A</v>
      </c>
      <c r="AF1831" s="22" t="e">
        <f>VLOOKUP($A1831,Searches!$A:$H,AF$1,FALSE)</f>
        <v>#N/A</v>
      </c>
      <c r="AG1831" s="22" t="e">
        <f>VLOOKUP($A1831,Searches!$A:$H,AG$1,FALSE)</f>
        <v>#N/A</v>
      </c>
      <c r="AH1831" s="22" t="e">
        <f>VLOOKUP($G1831,Temp!$D:$F,AH$1,FALSE)</f>
        <v>#N/A</v>
      </c>
      <c r="AI1831" s="22" t="e">
        <f>VLOOKUP($G1831,Temp!$D:$F,AI$1,FALSE)</f>
        <v>#N/A</v>
      </c>
      <c r="AJ1831" s="22" t="e">
        <f>VLOOKUP($G1831,Temp!$D:$F,AJ$1,FALSE)</f>
        <v>#N/A</v>
      </c>
    </row>
    <row r="1832" spans="1:36" ht="16" x14ac:dyDescent="0.2">
      <c r="A1832" s="8" t="str">
        <f t="shared" si="28"/>
        <v>Stephen White NIKA Solutions</v>
      </c>
      <c r="B1832" s="8" t="s">
        <v>5636</v>
      </c>
      <c r="C1832" s="8" t="s">
        <v>1411</v>
      </c>
      <c r="D1832" s="8" t="s">
        <v>5637</v>
      </c>
      <c r="E1832" s="8" t="s">
        <v>5638</v>
      </c>
      <c r="F1832" s="8" t="s">
        <v>5639</v>
      </c>
      <c r="G1832" s="12" t="s">
        <v>5305</v>
      </c>
      <c r="H1832" s="22" t="str">
        <f>VLOOKUP($G1832,Temp!$A:$C,H$1,FALSE)</f>
        <v>nikasolutions.com</v>
      </c>
      <c r="I1832" s="22" t="e">
        <f>VLOOKUP($G1832,Temp!$A:$C,I$1,FALSE)</f>
        <v>#VALUE!</v>
      </c>
      <c r="J1832" s="22" t="e">
        <f>VLOOKUP($G1832,Temp!$A:$C,J$1,FALSE)</f>
        <v>#VALUE!</v>
      </c>
      <c r="K1832" s="22" t="e">
        <f>VLOOKUP($G1832,Temp!$A:$C,K$1,FALSE)</f>
        <v>#VALUE!</v>
      </c>
      <c r="L1832" s="22" t="e">
        <f>VLOOKUP($G1832,Temp!$A:$C,L$1,FALSE)</f>
        <v>#VALUE!</v>
      </c>
      <c r="M1832" s="22" t="e">
        <f>VLOOKUP($G1832,Temp!$A:$C,M$1,FALSE)</f>
        <v>#VALUE!</v>
      </c>
      <c r="N1832" s="22" t="e">
        <f>VLOOKUP($G1832,Temp!$A:$C,N$1,FALSE)</f>
        <v>#VALUE!</v>
      </c>
      <c r="O1832" s="22" t="e">
        <f>VLOOKUP($G1832,Temp!$A:$C,O$1,FALSE)</f>
        <v>#VALUE!</v>
      </c>
      <c r="P1832" s="22" t="e">
        <f>VLOOKUP($G1832,Temp!$A:$C,P$1,FALSE)</f>
        <v>#VALUE!</v>
      </c>
      <c r="Q1832" s="22" t="e">
        <f>VLOOKUP($G1832,Temp!$A:$C,Q$1,FALSE)</f>
        <v>#VALUE!</v>
      </c>
      <c r="R1832" s="22" t="e">
        <f>VLOOKUP($G1832,Temp!$A:$C,R$1,FALSE)</f>
        <v>#VALUE!</v>
      </c>
      <c r="S1832" s="22" t="e">
        <f>VLOOKUP($G1832,Temp!$A:$C,S$1,FALSE)</f>
        <v>#VALUE!</v>
      </c>
      <c r="T1832" s="22" t="e">
        <f>VLOOKUP($G1832,Temp!$A:$C,T$1,FALSE)</f>
        <v>#VALUE!</v>
      </c>
      <c r="U1832" s="22" t="e">
        <f>VLOOKUP($G1832,Temp!$A:$C,U$1,FALSE)</f>
        <v>#VALUE!</v>
      </c>
      <c r="V1832" s="22" t="e">
        <f>VLOOKUP($G1832,Temp!$A:$C,V$1,FALSE)</f>
        <v>#VALUE!</v>
      </c>
      <c r="W1832" s="22" t="e">
        <f>VLOOKUP($G1832,Temp!$A:$C,W$1,FALSE)</f>
        <v>#VALUE!</v>
      </c>
      <c r="X1832" s="22" t="e">
        <f>VLOOKUP($G1832,Temp!$A:$C,X$1,FALSE)</f>
        <v>#VALUE!</v>
      </c>
      <c r="Y1832" s="22">
        <f>VLOOKUP($G1832,Temp!$A:$C,Y$1,FALSE)</f>
        <v>2500</v>
      </c>
      <c r="Z1832" s="22">
        <f>VLOOKUP($G1832,Temp!$A:$C,Z$1,FALSE)</f>
        <v>0</v>
      </c>
      <c r="AA1832" s="22" t="e">
        <f>VLOOKUP($A1832,Searches!$A:$H,AA$1,FALSE)</f>
        <v>#N/A</v>
      </c>
      <c r="AB1832" s="22" t="e">
        <f>VLOOKUP($A1832,Searches!$A:$H,AB$1,FALSE)</f>
        <v>#N/A</v>
      </c>
      <c r="AC1832" s="22" t="e">
        <f>VLOOKUP($A1832,Searches!$A:$H,AC$1,FALSE)</f>
        <v>#N/A</v>
      </c>
      <c r="AD1832" s="22" t="e">
        <f>VLOOKUP($A1832,Searches!$A:$H,AD$1,FALSE)</f>
        <v>#N/A</v>
      </c>
      <c r="AE1832" s="22" t="e">
        <f>VLOOKUP($A1832,Searches!$A:$H,AE$1,FALSE)</f>
        <v>#N/A</v>
      </c>
      <c r="AF1832" s="22" t="e">
        <f>VLOOKUP($A1832,Searches!$A:$H,AF$1,FALSE)</f>
        <v>#N/A</v>
      </c>
      <c r="AG1832" s="22" t="e">
        <f>VLOOKUP($A1832,Searches!$A:$H,AG$1,FALSE)</f>
        <v>#N/A</v>
      </c>
      <c r="AH1832" s="22" t="e">
        <f>VLOOKUP($G1832,Temp!$D:$F,AH$1,FALSE)</f>
        <v>#N/A</v>
      </c>
      <c r="AI1832" s="22" t="e">
        <f>VLOOKUP($G1832,Temp!$D:$F,AI$1,FALSE)</f>
        <v>#N/A</v>
      </c>
      <c r="AJ1832" s="22" t="e">
        <f>VLOOKUP($G1832,Temp!$D:$F,AJ$1,FALSE)</f>
        <v>#N/A</v>
      </c>
    </row>
    <row r="1833" spans="1:36" ht="16" x14ac:dyDescent="0.2">
      <c r="A1833" s="8" t="str">
        <f t="shared" si="28"/>
        <v>Michele Floriani Sequoia Consulting Group</v>
      </c>
      <c r="B1833" s="8" t="s">
        <v>3812</v>
      </c>
      <c r="C1833" s="8" t="s">
        <v>3814</v>
      </c>
      <c r="D1833" s="8" t="s">
        <v>42</v>
      </c>
      <c r="E1833" s="8" t="s">
        <v>3815</v>
      </c>
      <c r="F1833" s="8" t="s">
        <v>3816</v>
      </c>
      <c r="G1833" s="12" t="s">
        <v>3817</v>
      </c>
      <c r="H1833" s="22" t="str">
        <f>VLOOKUP($G1833,Temp!$A:$C,H$1,FALSE)</f>
        <v>sequoia.com</v>
      </c>
      <c r="I1833" s="22" t="e">
        <f>VLOOKUP($G1833,Temp!$A:$C,I$1,FALSE)</f>
        <v>#VALUE!</v>
      </c>
      <c r="J1833" s="22" t="e">
        <f>VLOOKUP($G1833,Temp!$A:$C,J$1,FALSE)</f>
        <v>#VALUE!</v>
      </c>
      <c r="K1833" s="22" t="e">
        <f>VLOOKUP($G1833,Temp!$A:$C,K$1,FALSE)</f>
        <v>#VALUE!</v>
      </c>
      <c r="L1833" s="22" t="e">
        <f>VLOOKUP($G1833,Temp!$A:$C,L$1,FALSE)</f>
        <v>#VALUE!</v>
      </c>
      <c r="M1833" s="22" t="e">
        <f>VLOOKUP($G1833,Temp!$A:$C,M$1,FALSE)</f>
        <v>#VALUE!</v>
      </c>
      <c r="N1833" s="22" t="e">
        <f>VLOOKUP($G1833,Temp!$A:$C,N$1,FALSE)</f>
        <v>#VALUE!</v>
      </c>
      <c r="O1833" s="22" t="e">
        <f>VLOOKUP($G1833,Temp!$A:$C,O$1,FALSE)</f>
        <v>#VALUE!</v>
      </c>
      <c r="P1833" s="22" t="e">
        <f>VLOOKUP($G1833,Temp!$A:$C,P$1,FALSE)</f>
        <v>#VALUE!</v>
      </c>
      <c r="Q1833" s="22" t="e">
        <f>VLOOKUP($G1833,Temp!$A:$C,Q$1,FALSE)</f>
        <v>#VALUE!</v>
      </c>
      <c r="R1833" s="22" t="e">
        <f>VLOOKUP($G1833,Temp!$A:$C,R$1,FALSE)</f>
        <v>#VALUE!</v>
      </c>
      <c r="S1833" s="22" t="e">
        <f>VLOOKUP($G1833,Temp!$A:$C,S$1,FALSE)</f>
        <v>#VALUE!</v>
      </c>
      <c r="T1833" s="22" t="e">
        <f>VLOOKUP($G1833,Temp!$A:$C,T$1,FALSE)</f>
        <v>#VALUE!</v>
      </c>
      <c r="U1833" s="22" t="e">
        <f>VLOOKUP($G1833,Temp!$A:$C,U$1,FALSE)</f>
        <v>#VALUE!</v>
      </c>
      <c r="V1833" s="22" t="e">
        <f>VLOOKUP($G1833,Temp!$A:$C,V$1,FALSE)</f>
        <v>#VALUE!</v>
      </c>
      <c r="W1833" s="22" t="e">
        <f>VLOOKUP($G1833,Temp!$A:$C,W$1,FALSE)</f>
        <v>#VALUE!</v>
      </c>
      <c r="X1833" s="22" t="e">
        <f>VLOOKUP($G1833,Temp!$A:$C,X$1,FALSE)</f>
        <v>#VALUE!</v>
      </c>
      <c r="Y1833" s="22">
        <f>VLOOKUP($G1833,Temp!$A:$C,Y$1,FALSE)</f>
        <v>7100</v>
      </c>
      <c r="Z1833" s="22">
        <f>VLOOKUP($G1833,Temp!$A:$C,Z$1,FALSE)</f>
        <v>0</v>
      </c>
      <c r="AA1833" s="22" t="e">
        <f>VLOOKUP($A1833,Searches!$A:$H,AA$1,FALSE)</f>
        <v>#N/A</v>
      </c>
      <c r="AB1833" s="22" t="e">
        <f>VLOOKUP($A1833,Searches!$A:$H,AB$1,FALSE)</f>
        <v>#N/A</v>
      </c>
      <c r="AC1833" s="22" t="e">
        <f>VLOOKUP($A1833,Searches!$A:$H,AC$1,FALSE)</f>
        <v>#N/A</v>
      </c>
      <c r="AD1833" s="22" t="e">
        <f>VLOOKUP($A1833,Searches!$A:$H,AD$1,FALSE)</f>
        <v>#N/A</v>
      </c>
      <c r="AE1833" s="22" t="e">
        <f>VLOOKUP($A1833,Searches!$A:$H,AE$1,FALSE)</f>
        <v>#N/A</v>
      </c>
      <c r="AF1833" s="22" t="e">
        <f>VLOOKUP($A1833,Searches!$A:$H,AF$1,FALSE)</f>
        <v>#N/A</v>
      </c>
      <c r="AG1833" s="22" t="e">
        <f>VLOOKUP($A1833,Searches!$A:$H,AG$1,FALSE)</f>
        <v>#N/A</v>
      </c>
      <c r="AH1833" s="22" t="str">
        <f>VLOOKUP($G1833,Temp!$D:$F,AH$1,FALSE)</f>
        <v>sequoia.com</v>
      </c>
      <c r="AI1833" s="22" t="str">
        <f>VLOOKUP($G1833,Temp!$D:$F,AI$1,FALSE)</f>
        <v>Marketo</v>
      </c>
      <c r="AJ1833" s="22" t="str">
        <f>VLOOKUP($G1833,Temp!$D:$F,AJ$1,FALSE)</f>
        <v>WordPress</v>
      </c>
    </row>
    <row r="1834" spans="1:36" ht="16" x14ac:dyDescent="0.2">
      <c r="A1834" s="8" t="str">
        <f t="shared" si="28"/>
        <v>Michael Gerard e-Spirit Inc.</v>
      </c>
      <c r="B1834" s="8" t="s">
        <v>1203</v>
      </c>
      <c r="C1834" s="8" t="s">
        <v>4791</v>
      </c>
      <c r="D1834" s="8" t="s">
        <v>42</v>
      </c>
      <c r="E1834" s="8" t="s">
        <v>4792</v>
      </c>
      <c r="F1834" s="8" t="s">
        <v>4793</v>
      </c>
      <c r="G1834" s="12" t="s">
        <v>4507</v>
      </c>
      <c r="H1834" s="22" t="str">
        <f>VLOOKUP($G1834,Temp!$A:$C,H$1,FALSE)</f>
        <v>e-spirit.com</v>
      </c>
      <c r="I1834" s="22" t="e">
        <f>VLOOKUP($G1834,Temp!$A:$C,I$1,FALSE)</f>
        <v>#VALUE!</v>
      </c>
      <c r="J1834" s="22" t="e">
        <f>VLOOKUP($G1834,Temp!$A:$C,J$1,FALSE)</f>
        <v>#VALUE!</v>
      </c>
      <c r="K1834" s="22" t="e">
        <f>VLOOKUP($G1834,Temp!$A:$C,K$1,FALSE)</f>
        <v>#VALUE!</v>
      </c>
      <c r="L1834" s="22" t="e">
        <f>VLOOKUP($G1834,Temp!$A:$C,L$1,FALSE)</f>
        <v>#VALUE!</v>
      </c>
      <c r="M1834" s="22" t="e">
        <f>VLOOKUP($G1834,Temp!$A:$C,M$1,FALSE)</f>
        <v>#VALUE!</v>
      </c>
      <c r="N1834" s="22" t="e">
        <f>VLOOKUP($G1834,Temp!$A:$C,N$1,FALSE)</f>
        <v>#VALUE!</v>
      </c>
      <c r="O1834" s="22" t="e">
        <f>VLOOKUP($G1834,Temp!$A:$C,O$1,FALSE)</f>
        <v>#VALUE!</v>
      </c>
      <c r="P1834" s="22" t="e">
        <f>VLOOKUP($G1834,Temp!$A:$C,P$1,FALSE)</f>
        <v>#VALUE!</v>
      </c>
      <c r="Q1834" s="22" t="e">
        <f>VLOOKUP($G1834,Temp!$A:$C,Q$1,FALSE)</f>
        <v>#VALUE!</v>
      </c>
      <c r="R1834" s="22" t="e">
        <f>VLOOKUP($G1834,Temp!$A:$C,R$1,FALSE)</f>
        <v>#VALUE!</v>
      </c>
      <c r="S1834" s="22" t="e">
        <f>VLOOKUP($G1834,Temp!$A:$C,S$1,FALSE)</f>
        <v>#VALUE!</v>
      </c>
      <c r="T1834" s="22" t="e">
        <f>VLOOKUP($G1834,Temp!$A:$C,T$1,FALSE)</f>
        <v>#VALUE!</v>
      </c>
      <c r="U1834" s="22" t="e">
        <f>VLOOKUP($G1834,Temp!$A:$C,U$1,FALSE)</f>
        <v>#VALUE!</v>
      </c>
      <c r="V1834" s="22" t="e">
        <f>VLOOKUP($G1834,Temp!$A:$C,V$1,FALSE)</f>
        <v>#VALUE!</v>
      </c>
      <c r="W1834" s="22" t="e">
        <f>VLOOKUP($G1834,Temp!$A:$C,W$1,FALSE)</f>
        <v>#VALUE!</v>
      </c>
      <c r="X1834" s="22" t="e">
        <f>VLOOKUP($G1834,Temp!$A:$C,X$1,FALSE)</f>
        <v>#VALUE!</v>
      </c>
      <c r="Y1834" s="22">
        <f>VLOOKUP($G1834,Temp!$A:$C,Y$1,FALSE)</f>
        <v>385</v>
      </c>
      <c r="Z1834" s="22">
        <f>VLOOKUP($G1834,Temp!$A:$C,Z$1,FALSE)</f>
        <v>0</v>
      </c>
      <c r="AA1834" s="22" t="str">
        <f>VLOOKUP($A1834,Searches!$A:$H,AA$1,FALSE)</f>
        <v>Michael Gerard</v>
      </c>
      <c r="AB1834" s="22" t="str">
        <f>VLOOKUP($A1834,Searches!$A:$H,AB$1,FALSE)</f>
        <v>e-Spirit Inc.</v>
      </c>
      <c r="AC1834" s="22" t="str">
        <f>VLOOKUP($A1834,Searches!$A:$H,AC$1,FALSE)</f>
        <v>Chief Marketing Officer</v>
      </c>
      <c r="AD1834" s="22" t="str">
        <f>VLOOKUP($A1834,Searches!$A:$H,AD$1,FALSE)</f>
        <v>2nd</v>
      </c>
      <c r="AE1834" s="22" t="str">
        <f>VLOOKUP($A1834,Searches!$A:$H,AE$1,FALSE)</f>
        <v>Open link</v>
      </c>
      <c r="AF1834" s="22" t="str">
        <f>VLOOKUP($A1834,Searches!$A:$H,AF$1,FALSE)</f>
        <v>Greater Boston Area</v>
      </c>
      <c r="AG1834" s="22" t="str">
        <f>VLOOKUP($A1834,Searches!$A:$H,AG$1,FALSE)</f>
        <v>https://www.linkedin.com/sales/profile/3494767,sF14,NAME_SEARCH?moduleKey=peopleSearchResults&amp;pageKey=sales-search3-people-refinement&amp;contextId=60BC92C971D70515801E49D6842B0000&amp;requestId=da506942-9989-4fc4-beeb-a3917377254a&amp;action=CLICK&amp;target=urn%3Ali%3AsalesLead%3A(-1%2C3494767)&amp;pageNumber=6&amp;targetEl=profilelink&amp;position=9&amp;trk=lss-serp-result-lead_photo</v>
      </c>
      <c r="AH1834" s="22" t="e">
        <f>VLOOKUP($G1834,Temp!$D:$F,AH$1,FALSE)</f>
        <v>#N/A</v>
      </c>
      <c r="AI1834" s="22" t="e">
        <f>VLOOKUP($G1834,Temp!$D:$F,AI$1,FALSE)</f>
        <v>#N/A</v>
      </c>
      <c r="AJ1834" s="22" t="e">
        <f>VLOOKUP($G1834,Temp!$D:$F,AJ$1,FALSE)</f>
        <v>#N/A</v>
      </c>
    </row>
    <row r="1835" spans="1:36" ht="16" x14ac:dyDescent="0.2">
      <c r="A1835" s="8" t="str">
        <f t="shared" si="28"/>
        <v>Linda Bernier SKYGEN USA</v>
      </c>
      <c r="B1835" s="8" t="s">
        <v>4870</v>
      </c>
      <c r="C1835" s="8" t="s">
        <v>4871</v>
      </c>
      <c r="D1835" s="8" t="s">
        <v>42</v>
      </c>
      <c r="E1835" s="8" t="s">
        <v>4872</v>
      </c>
      <c r="F1835" s="8" t="s">
        <v>4873</v>
      </c>
      <c r="G1835" s="12" t="s">
        <v>4569</v>
      </c>
      <c r="H1835" s="22" t="str">
        <f>VLOOKUP($G1835,Temp!$A:$C,H$1,FALSE)</f>
        <v>skygenusa.com</v>
      </c>
      <c r="I1835" s="22" t="e">
        <f>VLOOKUP($G1835,Temp!$A:$C,I$1,FALSE)</f>
        <v>#VALUE!</v>
      </c>
      <c r="J1835" s="22" t="e">
        <f>VLOOKUP($G1835,Temp!$A:$C,J$1,FALSE)</f>
        <v>#VALUE!</v>
      </c>
      <c r="K1835" s="22" t="e">
        <f>VLOOKUP($G1835,Temp!$A:$C,K$1,FALSE)</f>
        <v>#VALUE!</v>
      </c>
      <c r="L1835" s="22" t="e">
        <f>VLOOKUP($G1835,Temp!$A:$C,L$1,FALSE)</f>
        <v>#VALUE!</v>
      </c>
      <c r="M1835" s="22" t="e">
        <f>VLOOKUP($G1835,Temp!$A:$C,M$1,FALSE)</f>
        <v>#VALUE!</v>
      </c>
      <c r="N1835" s="22" t="e">
        <f>VLOOKUP($G1835,Temp!$A:$C,N$1,FALSE)</f>
        <v>#VALUE!</v>
      </c>
      <c r="O1835" s="22" t="e">
        <f>VLOOKUP($G1835,Temp!$A:$C,O$1,FALSE)</f>
        <v>#VALUE!</v>
      </c>
      <c r="P1835" s="22" t="e">
        <f>VLOOKUP($G1835,Temp!$A:$C,P$1,FALSE)</f>
        <v>#VALUE!</v>
      </c>
      <c r="Q1835" s="22" t="e">
        <f>VLOOKUP($G1835,Temp!$A:$C,Q$1,FALSE)</f>
        <v>#VALUE!</v>
      </c>
      <c r="R1835" s="22" t="e">
        <f>VLOOKUP($G1835,Temp!$A:$C,R$1,FALSE)</f>
        <v>#VALUE!</v>
      </c>
      <c r="S1835" s="22" t="e">
        <f>VLOOKUP($G1835,Temp!$A:$C,S$1,FALSE)</f>
        <v>#VALUE!</v>
      </c>
      <c r="T1835" s="22" t="e">
        <f>VLOOKUP($G1835,Temp!$A:$C,T$1,FALSE)</f>
        <v>#VALUE!</v>
      </c>
      <c r="U1835" s="22" t="e">
        <f>VLOOKUP($G1835,Temp!$A:$C,U$1,FALSE)</f>
        <v>#VALUE!</v>
      </c>
      <c r="V1835" s="22" t="e">
        <f>VLOOKUP($G1835,Temp!$A:$C,V$1,FALSE)</f>
        <v>#VALUE!</v>
      </c>
      <c r="W1835" s="22" t="e">
        <f>VLOOKUP($G1835,Temp!$A:$C,W$1,FALSE)</f>
        <v>#VALUE!</v>
      </c>
      <c r="X1835" s="22" t="e">
        <f>VLOOKUP($G1835,Temp!$A:$C,X$1,FALSE)</f>
        <v>#VALUE!</v>
      </c>
      <c r="Y1835" s="22">
        <f>VLOOKUP($G1835,Temp!$A:$C,Y$1,FALSE)</f>
        <v>496</v>
      </c>
      <c r="Z1835" s="22">
        <f>VLOOKUP($G1835,Temp!$A:$C,Z$1,FALSE)</f>
        <v>4600</v>
      </c>
      <c r="AA1835" s="22" t="e">
        <f>VLOOKUP($A1835,Searches!$A:$H,AA$1,FALSE)</f>
        <v>#N/A</v>
      </c>
      <c r="AB1835" s="22" t="e">
        <f>VLOOKUP($A1835,Searches!$A:$H,AB$1,FALSE)</f>
        <v>#N/A</v>
      </c>
      <c r="AC1835" s="22" t="e">
        <f>VLOOKUP($A1835,Searches!$A:$H,AC$1,FALSE)</f>
        <v>#N/A</v>
      </c>
      <c r="AD1835" s="22" t="e">
        <f>VLOOKUP($A1835,Searches!$A:$H,AD$1,FALSE)</f>
        <v>#N/A</v>
      </c>
      <c r="AE1835" s="22" t="e">
        <f>VLOOKUP($A1835,Searches!$A:$H,AE$1,FALSE)</f>
        <v>#N/A</v>
      </c>
      <c r="AF1835" s="22" t="e">
        <f>VLOOKUP($A1835,Searches!$A:$H,AF$1,FALSE)</f>
        <v>#N/A</v>
      </c>
      <c r="AG1835" s="22" t="e">
        <f>VLOOKUP($A1835,Searches!$A:$H,AG$1,FALSE)</f>
        <v>#N/A</v>
      </c>
      <c r="AH1835" s="22" t="e">
        <f>VLOOKUP($G1835,Temp!$D:$F,AH$1,FALSE)</f>
        <v>#N/A</v>
      </c>
      <c r="AI1835" s="22" t="e">
        <f>VLOOKUP($G1835,Temp!$D:$F,AI$1,FALSE)</f>
        <v>#N/A</v>
      </c>
      <c r="AJ1835" s="22" t="e">
        <f>VLOOKUP($G1835,Temp!$D:$F,AJ$1,FALSE)</f>
        <v>#N/A</v>
      </c>
    </row>
    <row r="1836" spans="1:36" ht="16" x14ac:dyDescent="0.2">
      <c r="A1836" s="8" t="str">
        <f t="shared" si="28"/>
        <v>John Hennessy Kantar Retail</v>
      </c>
      <c r="B1836" s="8" t="s">
        <v>428</v>
      </c>
      <c r="C1836" s="8" t="s">
        <v>7264</v>
      </c>
      <c r="D1836" s="8" t="s">
        <v>304</v>
      </c>
      <c r="E1836" s="8" t="s">
        <v>7265</v>
      </c>
      <c r="F1836" s="8" t="s">
        <v>7266</v>
      </c>
      <c r="G1836" s="12" t="s">
        <v>7267</v>
      </c>
      <c r="H1836" s="22" t="str">
        <f>VLOOKUP($G1836,Temp!$A:$C,H$1,FALSE)</f>
        <v>kantarretail.com</v>
      </c>
      <c r="I1836" s="22" t="e">
        <f>VLOOKUP($G1836,Temp!$A:$C,I$1,FALSE)</f>
        <v>#VALUE!</v>
      </c>
      <c r="J1836" s="22" t="e">
        <f>VLOOKUP($G1836,Temp!$A:$C,J$1,FALSE)</f>
        <v>#VALUE!</v>
      </c>
      <c r="K1836" s="22" t="e">
        <f>VLOOKUP($G1836,Temp!$A:$C,K$1,FALSE)</f>
        <v>#VALUE!</v>
      </c>
      <c r="L1836" s="22" t="e">
        <f>VLOOKUP($G1836,Temp!$A:$C,L$1,FALSE)</f>
        <v>#VALUE!</v>
      </c>
      <c r="M1836" s="22" t="e">
        <f>VLOOKUP($G1836,Temp!$A:$C,M$1,FALSE)</f>
        <v>#VALUE!</v>
      </c>
      <c r="N1836" s="22" t="e">
        <f>VLOOKUP($G1836,Temp!$A:$C,N$1,FALSE)</f>
        <v>#VALUE!</v>
      </c>
      <c r="O1836" s="22" t="e">
        <f>VLOOKUP($G1836,Temp!$A:$C,O$1,FALSE)</f>
        <v>#VALUE!</v>
      </c>
      <c r="P1836" s="22" t="e">
        <f>VLOOKUP($G1836,Temp!$A:$C,P$1,FALSE)</f>
        <v>#VALUE!</v>
      </c>
      <c r="Q1836" s="22" t="e">
        <f>VLOOKUP($G1836,Temp!$A:$C,Q$1,FALSE)</f>
        <v>#VALUE!</v>
      </c>
      <c r="R1836" s="22" t="e">
        <f>VLOOKUP($G1836,Temp!$A:$C,R$1,FALSE)</f>
        <v>#VALUE!</v>
      </c>
      <c r="S1836" s="22" t="e">
        <f>VLOOKUP($G1836,Temp!$A:$C,S$1,FALSE)</f>
        <v>#VALUE!</v>
      </c>
      <c r="T1836" s="22" t="e">
        <f>VLOOKUP($G1836,Temp!$A:$C,T$1,FALSE)</f>
        <v>#VALUE!</v>
      </c>
      <c r="U1836" s="22" t="e">
        <f>VLOOKUP($G1836,Temp!$A:$C,U$1,FALSE)</f>
        <v>#VALUE!</v>
      </c>
      <c r="V1836" s="22" t="e">
        <f>VLOOKUP($G1836,Temp!$A:$C,V$1,FALSE)</f>
        <v>#VALUE!</v>
      </c>
      <c r="W1836" s="22" t="e">
        <f>VLOOKUP($G1836,Temp!$A:$C,W$1,FALSE)</f>
        <v>#VALUE!</v>
      </c>
      <c r="X1836" s="22" t="e">
        <f>VLOOKUP($G1836,Temp!$A:$C,X$1,FALSE)</f>
        <v>#VALUE!</v>
      </c>
      <c r="Y1836" s="22">
        <f>VLOOKUP($G1836,Temp!$A:$C,Y$1,FALSE)</f>
        <v>1200</v>
      </c>
      <c r="Z1836" s="22">
        <f>VLOOKUP($G1836,Temp!$A:$C,Z$1,FALSE)</f>
        <v>0</v>
      </c>
      <c r="AA1836" s="22" t="str">
        <f>VLOOKUP($A1836,Searches!$A:$H,AA$1,FALSE)</f>
        <v>John Hennessy</v>
      </c>
      <c r="AB1836" s="22" t="str">
        <f>VLOOKUP($A1836,Searches!$A:$H,AB$1,FALSE)</f>
        <v>Kantar Retail</v>
      </c>
      <c r="AC1836" s="22" t="str">
        <f>VLOOKUP($A1836,Searches!$A:$H,AC$1,FALSE)</f>
        <v>Chief Revenue Officer</v>
      </c>
      <c r="AD1836" s="22" t="str">
        <f>VLOOKUP($A1836,Searches!$A:$H,AD$1,FALSE)</f>
        <v>2nd</v>
      </c>
      <c r="AE1836" s="22" t="str">
        <f>VLOOKUP($A1836,Searches!$A:$H,AE$1,FALSE)</f>
        <v>Open link</v>
      </c>
      <c r="AF1836" s="22" t="str">
        <f>VLOOKUP($A1836,Searches!$A:$H,AF$1,FALSE)</f>
        <v>Greater Chicago Area</v>
      </c>
      <c r="AG1836" s="22" t="str">
        <f>VLOOKUP($A1836,Searches!$A:$H,AG$1,FALSE)</f>
        <v>https://www.linkedin.com/sales/profile/179660,4egZ,NAME_SEARCH?moduleKey=peopleSearchResults&amp;pageKey=sales-search3-people-refinement&amp;contextId=60BC92C971D70515801E49D6842B0000&amp;requestId=da506942-9989-4fc4-beeb-a3917377254a&amp;action=CLICK&amp;target=urn%3Ali%3AsalesLead%3A(-1%2C179660)&amp;pageNumber=6&amp;targetEl=profilelink&amp;position=15&amp;trk=lss-serp-result-lead_photo</v>
      </c>
      <c r="AH1836" s="22" t="str">
        <f>VLOOKUP($G1836,Temp!$D:$F,AH$1,FALSE)</f>
        <v>kantarretail.com</v>
      </c>
      <c r="AI1836" s="22" t="str">
        <f>VLOOKUP($G1836,Temp!$D:$F,AI$1,FALSE)</f>
        <v>HubSpot</v>
      </c>
      <c r="AJ1836" s="22" t="str">
        <f>VLOOKUP($G1836,Temp!$D:$F,AJ$1,FALSE)</f>
        <v>WordPress</v>
      </c>
    </row>
    <row r="1837" spans="1:36" ht="16" x14ac:dyDescent="0.2">
      <c r="A1837" s="8" t="str">
        <f t="shared" si="28"/>
        <v>Ozgur Uzuner Steady</v>
      </c>
      <c r="B1837" s="8" t="s">
        <v>4895</v>
      </c>
      <c r="C1837" s="8" t="s">
        <v>4896</v>
      </c>
      <c r="D1837" s="8" t="s">
        <v>4897</v>
      </c>
      <c r="E1837" s="8" t="s">
        <v>4898</v>
      </c>
      <c r="F1837" s="8" t="s">
        <v>4899</v>
      </c>
      <c r="G1837" s="12" t="s">
        <v>4595</v>
      </c>
      <c r="H1837" s="22" t="str">
        <f>VLOOKUP($G1837,Temp!$A:$C,H$1,FALSE)</f>
        <v>steadyapp.com</v>
      </c>
      <c r="I1837" s="22" t="e">
        <f>VLOOKUP($G1837,Temp!$A:$C,I$1,FALSE)</f>
        <v>#VALUE!</v>
      </c>
      <c r="J1837" s="22" t="e">
        <f>VLOOKUP($G1837,Temp!$A:$C,J$1,FALSE)</f>
        <v>#VALUE!</v>
      </c>
      <c r="K1837" s="22" t="e">
        <f>VLOOKUP($G1837,Temp!$A:$C,K$1,FALSE)</f>
        <v>#VALUE!</v>
      </c>
      <c r="L1837" s="22" t="e">
        <f>VLOOKUP($G1837,Temp!$A:$C,L$1,FALSE)</f>
        <v>#VALUE!</v>
      </c>
      <c r="M1837" s="22" t="e">
        <f>VLOOKUP($G1837,Temp!$A:$C,M$1,FALSE)</f>
        <v>#VALUE!</v>
      </c>
      <c r="N1837" s="22" t="e">
        <f>VLOOKUP($G1837,Temp!$A:$C,N$1,FALSE)</f>
        <v>#VALUE!</v>
      </c>
      <c r="O1837" s="22" t="e">
        <f>VLOOKUP($G1837,Temp!$A:$C,O$1,FALSE)</f>
        <v>#VALUE!</v>
      </c>
      <c r="P1837" s="22" t="e">
        <f>VLOOKUP($G1837,Temp!$A:$C,P$1,FALSE)</f>
        <v>#VALUE!</v>
      </c>
      <c r="Q1837" s="22" t="e">
        <f>VLOOKUP($G1837,Temp!$A:$C,Q$1,FALSE)</f>
        <v>#VALUE!</v>
      </c>
      <c r="R1837" s="22" t="e">
        <f>VLOOKUP($G1837,Temp!$A:$C,R$1,FALSE)</f>
        <v>#VALUE!</v>
      </c>
      <c r="S1837" s="22" t="e">
        <f>VLOOKUP($G1837,Temp!$A:$C,S$1,FALSE)</f>
        <v>#VALUE!</v>
      </c>
      <c r="T1837" s="22" t="e">
        <f>VLOOKUP($G1837,Temp!$A:$C,T$1,FALSE)</f>
        <v>#VALUE!</v>
      </c>
      <c r="U1837" s="22" t="e">
        <f>VLOOKUP($G1837,Temp!$A:$C,U$1,FALSE)</f>
        <v>#VALUE!</v>
      </c>
      <c r="V1837" s="22" t="e">
        <f>VLOOKUP($G1837,Temp!$A:$C,V$1,FALSE)</f>
        <v>#VALUE!</v>
      </c>
      <c r="W1837" s="22" t="e">
        <f>VLOOKUP($G1837,Temp!$A:$C,W$1,FALSE)</f>
        <v>#VALUE!</v>
      </c>
      <c r="X1837" s="22" t="e">
        <f>VLOOKUP($G1837,Temp!$A:$C,X$1,FALSE)</f>
        <v>#VALUE!</v>
      </c>
      <c r="Y1837" s="22">
        <f>VLOOKUP($G1837,Temp!$A:$C,Y$1,FALSE)</f>
        <v>0</v>
      </c>
      <c r="Z1837" s="22">
        <f>VLOOKUP($G1837,Temp!$A:$C,Z$1,FALSE)</f>
        <v>0</v>
      </c>
      <c r="AA1837" s="22" t="e">
        <f>VLOOKUP($A1837,Searches!$A:$H,AA$1,FALSE)</f>
        <v>#N/A</v>
      </c>
      <c r="AB1837" s="22" t="e">
        <f>VLOOKUP($A1837,Searches!$A:$H,AB$1,FALSE)</f>
        <v>#N/A</v>
      </c>
      <c r="AC1837" s="22" t="e">
        <f>VLOOKUP($A1837,Searches!$A:$H,AC$1,FALSE)</f>
        <v>#N/A</v>
      </c>
      <c r="AD1837" s="22" t="e">
        <f>VLOOKUP($A1837,Searches!$A:$H,AD$1,FALSE)</f>
        <v>#N/A</v>
      </c>
      <c r="AE1837" s="22" t="e">
        <f>VLOOKUP($A1837,Searches!$A:$H,AE$1,FALSE)</f>
        <v>#N/A</v>
      </c>
      <c r="AF1837" s="22" t="e">
        <f>VLOOKUP($A1837,Searches!$A:$H,AF$1,FALSE)</f>
        <v>#N/A</v>
      </c>
      <c r="AG1837" s="22" t="e">
        <f>VLOOKUP($A1837,Searches!$A:$H,AG$1,FALSE)</f>
        <v>#N/A</v>
      </c>
      <c r="AH1837" s="22" t="e">
        <f>VLOOKUP($G1837,Temp!$D:$F,AH$1,FALSE)</f>
        <v>#N/A</v>
      </c>
      <c r="AI1837" s="22" t="e">
        <f>VLOOKUP($G1837,Temp!$D:$F,AI$1,FALSE)</f>
        <v>#N/A</v>
      </c>
      <c r="AJ1837" s="22" t="e">
        <f>VLOOKUP($G1837,Temp!$D:$F,AJ$1,FALSE)</f>
        <v>#N/A</v>
      </c>
    </row>
    <row r="1838" spans="1:36" ht="16" x14ac:dyDescent="0.2">
      <c r="A1838" s="8" t="str">
        <f t="shared" si="28"/>
        <v>Shyam Bhethanabotla Compassites Software Solutions</v>
      </c>
      <c r="B1838" s="8" t="s">
        <v>1891</v>
      </c>
      <c r="C1838" s="8" t="s">
        <v>1895</v>
      </c>
      <c r="D1838" s="8" t="s">
        <v>304</v>
      </c>
      <c r="E1838" s="8" t="s">
        <v>1897</v>
      </c>
      <c r="F1838" s="8" t="s">
        <v>1899</v>
      </c>
      <c r="G1838" s="12" t="s">
        <v>1900</v>
      </c>
      <c r="H1838" s="22" t="str">
        <f>VLOOKUP($G1838,Temp!$A:$C,H$1,FALSE)</f>
        <v>compassitesinc.com</v>
      </c>
      <c r="I1838" s="22" t="e">
        <f>VLOOKUP($G1838,Temp!$A:$C,I$1,FALSE)</f>
        <v>#VALUE!</v>
      </c>
      <c r="J1838" s="22" t="e">
        <f>VLOOKUP($G1838,Temp!$A:$C,J$1,FALSE)</f>
        <v>#VALUE!</v>
      </c>
      <c r="K1838" s="22" t="e">
        <f>VLOOKUP($G1838,Temp!$A:$C,K$1,FALSE)</f>
        <v>#VALUE!</v>
      </c>
      <c r="L1838" s="22" t="e">
        <f>VLOOKUP($G1838,Temp!$A:$C,L$1,FALSE)</f>
        <v>#VALUE!</v>
      </c>
      <c r="M1838" s="22" t="e">
        <f>VLOOKUP($G1838,Temp!$A:$C,M$1,FALSE)</f>
        <v>#VALUE!</v>
      </c>
      <c r="N1838" s="22" t="e">
        <f>VLOOKUP($G1838,Temp!$A:$C,N$1,FALSE)</f>
        <v>#VALUE!</v>
      </c>
      <c r="O1838" s="22" t="e">
        <f>VLOOKUP($G1838,Temp!$A:$C,O$1,FALSE)</f>
        <v>#VALUE!</v>
      </c>
      <c r="P1838" s="22" t="e">
        <f>VLOOKUP($G1838,Temp!$A:$C,P$1,FALSE)</f>
        <v>#VALUE!</v>
      </c>
      <c r="Q1838" s="22" t="e">
        <f>VLOOKUP($G1838,Temp!$A:$C,Q$1,FALSE)</f>
        <v>#VALUE!</v>
      </c>
      <c r="R1838" s="22" t="e">
        <f>VLOOKUP($G1838,Temp!$A:$C,R$1,FALSE)</f>
        <v>#VALUE!</v>
      </c>
      <c r="S1838" s="22" t="e">
        <f>VLOOKUP($G1838,Temp!$A:$C,S$1,FALSE)</f>
        <v>#VALUE!</v>
      </c>
      <c r="T1838" s="22" t="e">
        <f>VLOOKUP($G1838,Temp!$A:$C,T$1,FALSE)</f>
        <v>#VALUE!</v>
      </c>
      <c r="U1838" s="22" t="e">
        <f>VLOOKUP($G1838,Temp!$A:$C,U$1,FALSE)</f>
        <v>#VALUE!</v>
      </c>
      <c r="V1838" s="22" t="e">
        <f>VLOOKUP($G1838,Temp!$A:$C,V$1,FALSE)</f>
        <v>#VALUE!</v>
      </c>
      <c r="W1838" s="22" t="e">
        <f>VLOOKUP($G1838,Temp!$A:$C,W$1,FALSE)</f>
        <v>#VALUE!</v>
      </c>
      <c r="X1838" s="22" t="e">
        <f>VLOOKUP($G1838,Temp!$A:$C,X$1,FALSE)</f>
        <v>#VALUE!</v>
      </c>
      <c r="Y1838" s="22">
        <f>VLOOKUP($G1838,Temp!$A:$C,Y$1,FALSE)</f>
        <v>0</v>
      </c>
      <c r="Z1838" s="22">
        <f>VLOOKUP($G1838,Temp!$A:$C,Z$1,FALSE)</f>
        <v>0</v>
      </c>
      <c r="AA1838" s="22" t="str">
        <f>VLOOKUP($A1838,Searches!$A:$H,AA$1,FALSE)</f>
        <v>Shyam Bhethanabotla</v>
      </c>
      <c r="AB1838" s="22" t="str">
        <f>VLOOKUP($A1838,Searches!$A:$H,AB$1,FALSE)</f>
        <v>Compassites Software Solutions</v>
      </c>
      <c r="AC1838" s="22" t="str">
        <f>VLOOKUP($A1838,Searches!$A:$H,AC$1,FALSE)</f>
        <v>Chief Revenue Officer</v>
      </c>
      <c r="AD1838" s="22" t="str">
        <f>VLOOKUP($A1838,Searches!$A:$H,AD$1,FALSE)</f>
        <v>2nd</v>
      </c>
      <c r="AE1838" s="22" t="str">
        <f>VLOOKUP($A1838,Searches!$A:$H,AE$1,FALSE)</f>
        <v>Open link</v>
      </c>
      <c r="AF1838" s="22" t="str">
        <f>VLOOKUP($A1838,Searches!$A:$H,AF$1,FALSE)</f>
        <v>San Francisco Bay Area</v>
      </c>
      <c r="AG1838" s="22" t="str">
        <f>VLOOKUP($A1838,Searches!$A:$H,AG$1,FALSE)</f>
        <v>https://www.linkedin.com/sales/profile/3080266,ZHz8,NAME_SEARCH?moduleKey=peopleSearchResults&amp;pageKey=sales-search3-people-refinement&amp;contextId=60BC92C971D70515801E49D6842B0000&amp;requestId=2ddb608e-c4ad-4a58-9f98-a7b48ae571d3&amp;action=CLICK&amp;target=urn%3Ali%3AsalesLead%3A(-1%2C3080266)&amp;pageNumber=1&amp;targetEl=profilelink&amp;position=19&amp;trk=lss-serp-result-lead_photo</v>
      </c>
      <c r="AH1838" s="22" t="str">
        <f>VLOOKUP($G1838,Temp!$D:$F,AH$1,FALSE)</f>
        <v>compassitesinc.com</v>
      </c>
      <c r="AI1838" s="22" t="str">
        <f>VLOOKUP($G1838,Temp!$D:$F,AI$1,FALSE)</f>
        <v>HubSpot</v>
      </c>
      <c r="AJ1838" s="22" t="str">
        <f>VLOOKUP($G1838,Temp!$D:$F,AJ$1,FALSE)</f>
        <v>WordPress</v>
      </c>
    </row>
    <row r="1839" spans="1:36" ht="16" x14ac:dyDescent="0.2">
      <c r="A1839" s="8" t="str">
        <f t="shared" si="28"/>
        <v>Conner Pope Magento Commerce</v>
      </c>
      <c r="B1839" s="8" t="s">
        <v>5886</v>
      </c>
      <c r="C1839" s="8" t="s">
        <v>3095</v>
      </c>
      <c r="D1839" s="8" t="s">
        <v>5887</v>
      </c>
      <c r="E1839" s="8" t="s">
        <v>5888</v>
      </c>
      <c r="F1839" s="8" t="s">
        <v>249</v>
      </c>
      <c r="G1839" s="12" t="s">
        <v>250</v>
      </c>
      <c r="H1839" s="22" t="str">
        <f>VLOOKUP($G1839,Temp!$A:$C,H$1,FALSE)</f>
        <v>magento.com</v>
      </c>
      <c r="I1839" s="22" t="e">
        <f>VLOOKUP($G1839,Temp!$A:$C,I$1,FALSE)</f>
        <v>#VALUE!</v>
      </c>
      <c r="J1839" s="22" t="e">
        <f>VLOOKUP($G1839,Temp!$A:$C,J$1,FALSE)</f>
        <v>#VALUE!</v>
      </c>
      <c r="K1839" s="22" t="e">
        <f>VLOOKUP($G1839,Temp!$A:$C,K$1,FALSE)</f>
        <v>#VALUE!</v>
      </c>
      <c r="L1839" s="22" t="e">
        <f>VLOOKUP($G1839,Temp!$A:$C,L$1,FALSE)</f>
        <v>#VALUE!</v>
      </c>
      <c r="M1839" s="22" t="e">
        <f>VLOOKUP($G1839,Temp!$A:$C,M$1,FALSE)</f>
        <v>#VALUE!</v>
      </c>
      <c r="N1839" s="22" t="e">
        <f>VLOOKUP($G1839,Temp!$A:$C,N$1,FALSE)</f>
        <v>#VALUE!</v>
      </c>
      <c r="O1839" s="22" t="e">
        <f>VLOOKUP($G1839,Temp!$A:$C,O$1,FALSE)</f>
        <v>#VALUE!</v>
      </c>
      <c r="P1839" s="22" t="e">
        <f>VLOOKUP($G1839,Temp!$A:$C,P$1,FALSE)</f>
        <v>#VALUE!</v>
      </c>
      <c r="Q1839" s="22" t="e">
        <f>VLOOKUP($G1839,Temp!$A:$C,Q$1,FALSE)</f>
        <v>#VALUE!</v>
      </c>
      <c r="R1839" s="22" t="e">
        <f>VLOOKUP($G1839,Temp!$A:$C,R$1,FALSE)</f>
        <v>#VALUE!</v>
      </c>
      <c r="S1839" s="22" t="e">
        <f>VLOOKUP($G1839,Temp!$A:$C,S$1,FALSE)</f>
        <v>#VALUE!</v>
      </c>
      <c r="T1839" s="22" t="e">
        <f>VLOOKUP($G1839,Temp!$A:$C,T$1,FALSE)</f>
        <v>#VALUE!</v>
      </c>
      <c r="U1839" s="22" t="e">
        <f>VLOOKUP($G1839,Temp!$A:$C,U$1,FALSE)</f>
        <v>#VALUE!</v>
      </c>
      <c r="V1839" s="22" t="e">
        <f>VLOOKUP($G1839,Temp!$A:$C,V$1,FALSE)</f>
        <v>#VALUE!</v>
      </c>
      <c r="W1839" s="22" t="e">
        <f>VLOOKUP($G1839,Temp!$A:$C,W$1,FALSE)</f>
        <v>#VALUE!</v>
      </c>
      <c r="X1839" s="22" t="e">
        <f>VLOOKUP($G1839,Temp!$A:$C,X$1,FALSE)</f>
        <v>#VALUE!</v>
      </c>
      <c r="Y1839" s="22">
        <f>VLOOKUP($G1839,Temp!$A:$C,Y$1,FALSE)</f>
        <v>1200000</v>
      </c>
      <c r="Z1839" s="22">
        <f>VLOOKUP($G1839,Temp!$A:$C,Z$1,FALSE)</f>
        <v>57900</v>
      </c>
      <c r="AA1839" s="22" t="e">
        <f>VLOOKUP($A1839,Searches!$A:$H,AA$1,FALSE)</f>
        <v>#N/A</v>
      </c>
      <c r="AB1839" s="22" t="e">
        <f>VLOOKUP($A1839,Searches!$A:$H,AB$1,FALSE)</f>
        <v>#N/A</v>
      </c>
      <c r="AC1839" s="22" t="e">
        <f>VLOOKUP($A1839,Searches!$A:$H,AC$1,FALSE)</f>
        <v>#N/A</v>
      </c>
      <c r="AD1839" s="22" t="e">
        <f>VLOOKUP($A1839,Searches!$A:$H,AD$1,FALSE)</f>
        <v>#N/A</v>
      </c>
      <c r="AE1839" s="22" t="e">
        <f>VLOOKUP($A1839,Searches!$A:$H,AE$1,FALSE)</f>
        <v>#N/A</v>
      </c>
      <c r="AF1839" s="22" t="e">
        <f>VLOOKUP($A1839,Searches!$A:$H,AF$1,FALSE)</f>
        <v>#N/A</v>
      </c>
      <c r="AG1839" s="22" t="e">
        <f>VLOOKUP($A1839,Searches!$A:$H,AG$1,FALSE)</f>
        <v>#N/A</v>
      </c>
      <c r="AH1839" s="22" t="str">
        <f>VLOOKUP($G1839,Temp!$D:$F,AH$1,FALSE)</f>
        <v>magento.com</v>
      </c>
      <c r="AI1839" s="22" t="str">
        <f>VLOOKUP($G1839,Temp!$D:$F,AI$1,FALSE)</f>
        <v>Marketo</v>
      </c>
      <c r="AJ1839" s="22" t="str">
        <f>VLOOKUP($G1839,Temp!$D:$F,AJ$1,FALSE)</f>
        <v>Drupal</v>
      </c>
    </row>
    <row r="1840" spans="1:36" ht="16" x14ac:dyDescent="0.2">
      <c r="A1840" s="8" t="str">
        <f t="shared" si="28"/>
        <v>Marc Winitz i2c Inc.</v>
      </c>
      <c r="B1840" s="8" t="s">
        <v>4427</v>
      </c>
      <c r="C1840" s="8" t="s">
        <v>5914</v>
      </c>
      <c r="D1840" s="8" t="s">
        <v>42</v>
      </c>
      <c r="E1840" s="8" t="s">
        <v>5915</v>
      </c>
      <c r="F1840" s="8" t="s">
        <v>5916</v>
      </c>
      <c r="G1840" s="12" t="s">
        <v>5518</v>
      </c>
      <c r="H1840" s="22" t="str">
        <f>VLOOKUP($G1840,Temp!$A:$C,H$1,FALSE)</f>
        <v>i2cinc.com</v>
      </c>
      <c r="I1840" s="22" t="e">
        <f>VLOOKUP($G1840,Temp!$A:$C,I$1,FALSE)</f>
        <v>#VALUE!</v>
      </c>
      <c r="J1840" s="22" t="e">
        <f>VLOOKUP($G1840,Temp!$A:$C,J$1,FALSE)</f>
        <v>#VALUE!</v>
      </c>
      <c r="K1840" s="22" t="e">
        <f>VLOOKUP($G1840,Temp!$A:$C,K$1,FALSE)</f>
        <v>#VALUE!</v>
      </c>
      <c r="L1840" s="22" t="e">
        <f>VLOOKUP($G1840,Temp!$A:$C,L$1,FALSE)</f>
        <v>#VALUE!</v>
      </c>
      <c r="M1840" s="22" t="e">
        <f>VLOOKUP($G1840,Temp!$A:$C,M$1,FALSE)</f>
        <v>#VALUE!</v>
      </c>
      <c r="N1840" s="22" t="e">
        <f>VLOOKUP($G1840,Temp!$A:$C,N$1,FALSE)</f>
        <v>#VALUE!</v>
      </c>
      <c r="O1840" s="22" t="e">
        <f>VLOOKUP($G1840,Temp!$A:$C,O$1,FALSE)</f>
        <v>#VALUE!</v>
      </c>
      <c r="P1840" s="22" t="e">
        <f>VLOOKUP($G1840,Temp!$A:$C,P$1,FALSE)</f>
        <v>#VALUE!</v>
      </c>
      <c r="Q1840" s="22" t="e">
        <f>VLOOKUP($G1840,Temp!$A:$C,Q$1,FALSE)</f>
        <v>#VALUE!</v>
      </c>
      <c r="R1840" s="22" t="e">
        <f>VLOOKUP($G1840,Temp!$A:$C,R$1,FALSE)</f>
        <v>#VALUE!</v>
      </c>
      <c r="S1840" s="22" t="e">
        <f>VLOOKUP($G1840,Temp!$A:$C,S$1,FALSE)</f>
        <v>#VALUE!</v>
      </c>
      <c r="T1840" s="22" t="e">
        <f>VLOOKUP($G1840,Temp!$A:$C,T$1,FALSE)</f>
        <v>#VALUE!</v>
      </c>
      <c r="U1840" s="22" t="e">
        <f>VLOOKUP($G1840,Temp!$A:$C,U$1,FALSE)</f>
        <v>#VALUE!</v>
      </c>
      <c r="V1840" s="22" t="e">
        <f>VLOOKUP($G1840,Temp!$A:$C,V$1,FALSE)</f>
        <v>#VALUE!</v>
      </c>
      <c r="W1840" s="22" t="e">
        <f>VLOOKUP($G1840,Temp!$A:$C,W$1,FALSE)</f>
        <v>#VALUE!</v>
      </c>
      <c r="X1840" s="22" t="e">
        <f>VLOOKUP($G1840,Temp!$A:$C,X$1,FALSE)</f>
        <v>#VALUE!</v>
      </c>
      <c r="Y1840" s="22">
        <f>VLOOKUP($G1840,Temp!$A:$C,Y$1,FALSE)</f>
        <v>445</v>
      </c>
      <c r="Z1840" s="22">
        <f>VLOOKUP($G1840,Temp!$A:$C,Z$1,FALSE)</f>
        <v>0</v>
      </c>
      <c r="AA1840" s="22" t="e">
        <f>VLOOKUP($A1840,Searches!$A:$H,AA$1,FALSE)</f>
        <v>#N/A</v>
      </c>
      <c r="AB1840" s="22" t="e">
        <f>VLOOKUP($A1840,Searches!$A:$H,AB$1,FALSE)</f>
        <v>#N/A</v>
      </c>
      <c r="AC1840" s="22" t="e">
        <f>VLOOKUP($A1840,Searches!$A:$H,AC$1,FALSE)</f>
        <v>#N/A</v>
      </c>
      <c r="AD1840" s="22" t="e">
        <f>VLOOKUP($A1840,Searches!$A:$H,AD$1,FALSE)</f>
        <v>#N/A</v>
      </c>
      <c r="AE1840" s="22" t="e">
        <f>VLOOKUP($A1840,Searches!$A:$H,AE$1,FALSE)</f>
        <v>#N/A</v>
      </c>
      <c r="AF1840" s="22" t="e">
        <f>VLOOKUP($A1840,Searches!$A:$H,AF$1,FALSE)</f>
        <v>#N/A</v>
      </c>
      <c r="AG1840" s="22" t="e">
        <f>VLOOKUP($A1840,Searches!$A:$H,AG$1,FALSE)</f>
        <v>#N/A</v>
      </c>
      <c r="AH1840" s="22" t="str">
        <f>VLOOKUP($G1840,Temp!$D:$F,AH$1,FALSE)</f>
        <v>i2cinc.com</v>
      </c>
      <c r="AI1840" s="22" t="str">
        <f>VLOOKUP($G1840,Temp!$D:$F,AI$1,FALSE)</f>
        <v>Pardot</v>
      </c>
      <c r="AJ1840" s="22" t="str">
        <f>VLOOKUP($G1840,Temp!$D:$F,AJ$1,FALSE)</f>
        <v>WordPress</v>
      </c>
    </row>
    <row r="1841" spans="1:36" ht="16" x14ac:dyDescent="0.2">
      <c r="A1841" s="8" t="str">
        <f t="shared" si="28"/>
        <v>Cindy Zhou Constellation Research, Inc.</v>
      </c>
      <c r="B1841" s="8" t="s">
        <v>3711</v>
      </c>
      <c r="C1841" s="8" t="s">
        <v>1431</v>
      </c>
      <c r="D1841" s="8" t="s">
        <v>3712</v>
      </c>
      <c r="E1841" s="8" t="s">
        <v>3713</v>
      </c>
      <c r="F1841" s="8" t="s">
        <v>3714</v>
      </c>
      <c r="G1841" s="12" t="s">
        <v>3433</v>
      </c>
      <c r="H1841" s="22" t="str">
        <f>VLOOKUP($G1841,Temp!$A:$C,H$1,FALSE)</f>
        <v>constellationr.com</v>
      </c>
      <c r="I1841" s="22" t="e">
        <f>VLOOKUP($G1841,Temp!$A:$C,I$1,FALSE)</f>
        <v>#VALUE!</v>
      </c>
      <c r="J1841" s="22" t="e">
        <f>VLOOKUP($G1841,Temp!$A:$C,J$1,FALSE)</f>
        <v>#VALUE!</v>
      </c>
      <c r="K1841" s="22" t="e">
        <f>VLOOKUP($G1841,Temp!$A:$C,K$1,FALSE)</f>
        <v>#VALUE!</v>
      </c>
      <c r="L1841" s="22" t="e">
        <f>VLOOKUP($G1841,Temp!$A:$C,L$1,FALSE)</f>
        <v>#VALUE!</v>
      </c>
      <c r="M1841" s="22" t="e">
        <f>VLOOKUP($G1841,Temp!$A:$C,M$1,FALSE)</f>
        <v>#VALUE!</v>
      </c>
      <c r="N1841" s="22" t="e">
        <f>VLOOKUP($G1841,Temp!$A:$C,N$1,FALSE)</f>
        <v>#VALUE!</v>
      </c>
      <c r="O1841" s="22" t="e">
        <f>VLOOKUP($G1841,Temp!$A:$C,O$1,FALSE)</f>
        <v>#VALUE!</v>
      </c>
      <c r="P1841" s="22" t="e">
        <f>VLOOKUP($G1841,Temp!$A:$C,P$1,FALSE)</f>
        <v>#VALUE!</v>
      </c>
      <c r="Q1841" s="22" t="e">
        <f>VLOOKUP($G1841,Temp!$A:$C,Q$1,FALSE)</f>
        <v>#VALUE!</v>
      </c>
      <c r="R1841" s="22" t="e">
        <f>VLOOKUP($G1841,Temp!$A:$C,R$1,FALSE)</f>
        <v>#VALUE!</v>
      </c>
      <c r="S1841" s="22" t="e">
        <f>VLOOKUP($G1841,Temp!$A:$C,S$1,FALSE)</f>
        <v>#VALUE!</v>
      </c>
      <c r="T1841" s="22" t="e">
        <f>VLOOKUP($G1841,Temp!$A:$C,T$1,FALSE)</f>
        <v>#VALUE!</v>
      </c>
      <c r="U1841" s="22" t="e">
        <f>VLOOKUP($G1841,Temp!$A:$C,U$1,FALSE)</f>
        <v>#VALUE!</v>
      </c>
      <c r="V1841" s="22" t="e">
        <f>VLOOKUP($G1841,Temp!$A:$C,V$1,FALSE)</f>
        <v>#VALUE!</v>
      </c>
      <c r="W1841" s="22" t="e">
        <f>VLOOKUP($G1841,Temp!$A:$C,W$1,FALSE)</f>
        <v>#VALUE!</v>
      </c>
      <c r="X1841" s="22" t="e">
        <f>VLOOKUP($G1841,Temp!$A:$C,X$1,FALSE)</f>
        <v>#VALUE!</v>
      </c>
      <c r="Y1841" s="22">
        <f>VLOOKUP($G1841,Temp!$A:$C,Y$1,FALSE)</f>
        <v>7700</v>
      </c>
      <c r="Z1841" s="22">
        <f>VLOOKUP($G1841,Temp!$A:$C,Z$1,FALSE)</f>
        <v>0</v>
      </c>
      <c r="AA1841" s="22" t="e">
        <f>VLOOKUP($A1841,Searches!$A:$H,AA$1,FALSE)</f>
        <v>#N/A</v>
      </c>
      <c r="AB1841" s="22" t="e">
        <f>VLOOKUP($A1841,Searches!$A:$H,AB$1,FALSE)</f>
        <v>#N/A</v>
      </c>
      <c r="AC1841" s="22" t="e">
        <f>VLOOKUP($A1841,Searches!$A:$H,AC$1,FALSE)</f>
        <v>#N/A</v>
      </c>
      <c r="AD1841" s="22" t="e">
        <f>VLOOKUP($A1841,Searches!$A:$H,AD$1,FALSE)</f>
        <v>#N/A</v>
      </c>
      <c r="AE1841" s="22" t="e">
        <f>VLOOKUP($A1841,Searches!$A:$H,AE$1,FALSE)</f>
        <v>#N/A</v>
      </c>
      <c r="AF1841" s="22" t="e">
        <f>VLOOKUP($A1841,Searches!$A:$H,AF$1,FALSE)</f>
        <v>#N/A</v>
      </c>
      <c r="AG1841" s="22" t="e">
        <f>VLOOKUP($A1841,Searches!$A:$H,AG$1,FALSE)</f>
        <v>#N/A</v>
      </c>
      <c r="AH1841" s="22" t="e">
        <f>VLOOKUP($G1841,Temp!$D:$F,AH$1,FALSE)</f>
        <v>#N/A</v>
      </c>
      <c r="AI1841" s="22" t="e">
        <f>VLOOKUP($G1841,Temp!$D:$F,AI$1,FALSE)</f>
        <v>#N/A</v>
      </c>
      <c r="AJ1841" s="22" t="e">
        <f>VLOOKUP($G1841,Temp!$D:$F,AJ$1,FALSE)</f>
        <v>#N/A</v>
      </c>
    </row>
    <row r="1842" spans="1:36" ht="16" x14ac:dyDescent="0.2">
      <c r="A1842" s="8" t="str">
        <f t="shared" si="28"/>
        <v>Lucrecia Carreras Adistec</v>
      </c>
      <c r="B1842" s="8" t="s">
        <v>4940</v>
      </c>
      <c r="C1842" s="8" t="s">
        <v>4941</v>
      </c>
      <c r="D1842" s="8" t="s">
        <v>4942</v>
      </c>
      <c r="E1842" s="8" t="s">
        <v>4943</v>
      </c>
      <c r="F1842" s="8" t="s">
        <v>4944</v>
      </c>
      <c r="G1842" s="12" t="s">
        <v>4643</v>
      </c>
      <c r="H1842" s="22" t="str">
        <f>VLOOKUP($G1842,Temp!$A:$C,H$1,FALSE)</f>
        <v>adistec.com</v>
      </c>
      <c r="I1842" s="22" t="e">
        <f>VLOOKUP($G1842,Temp!$A:$C,I$1,FALSE)</f>
        <v>#VALUE!</v>
      </c>
      <c r="J1842" s="22" t="e">
        <f>VLOOKUP($G1842,Temp!$A:$C,J$1,FALSE)</f>
        <v>#VALUE!</v>
      </c>
      <c r="K1842" s="22" t="e">
        <f>VLOOKUP($G1842,Temp!$A:$C,K$1,FALSE)</f>
        <v>#VALUE!</v>
      </c>
      <c r="L1842" s="22" t="e">
        <f>VLOOKUP($G1842,Temp!$A:$C,L$1,FALSE)</f>
        <v>#VALUE!</v>
      </c>
      <c r="M1842" s="22" t="e">
        <f>VLOOKUP($G1842,Temp!$A:$C,M$1,FALSE)</f>
        <v>#VALUE!</v>
      </c>
      <c r="N1842" s="22" t="e">
        <f>VLOOKUP($G1842,Temp!$A:$C,N$1,FALSE)</f>
        <v>#VALUE!</v>
      </c>
      <c r="O1842" s="22" t="e">
        <f>VLOOKUP($G1842,Temp!$A:$C,O$1,FALSE)</f>
        <v>#VALUE!</v>
      </c>
      <c r="P1842" s="22" t="e">
        <f>VLOOKUP($G1842,Temp!$A:$C,P$1,FALSE)</f>
        <v>#VALUE!</v>
      </c>
      <c r="Q1842" s="22" t="e">
        <f>VLOOKUP($G1842,Temp!$A:$C,Q$1,FALSE)</f>
        <v>#VALUE!</v>
      </c>
      <c r="R1842" s="22" t="e">
        <f>VLOOKUP($G1842,Temp!$A:$C,R$1,FALSE)</f>
        <v>#VALUE!</v>
      </c>
      <c r="S1842" s="22" t="e">
        <f>VLOOKUP($G1842,Temp!$A:$C,S$1,FALSE)</f>
        <v>#VALUE!</v>
      </c>
      <c r="T1842" s="22" t="e">
        <f>VLOOKUP($G1842,Temp!$A:$C,T$1,FALSE)</f>
        <v>#VALUE!</v>
      </c>
      <c r="U1842" s="22" t="e">
        <f>VLOOKUP($G1842,Temp!$A:$C,U$1,FALSE)</f>
        <v>#VALUE!</v>
      </c>
      <c r="V1842" s="22" t="e">
        <f>VLOOKUP($G1842,Temp!$A:$C,V$1,FALSE)</f>
        <v>#VALUE!</v>
      </c>
      <c r="W1842" s="22" t="e">
        <f>VLOOKUP($G1842,Temp!$A:$C,W$1,FALSE)</f>
        <v>#VALUE!</v>
      </c>
      <c r="X1842" s="22" t="e">
        <f>VLOOKUP($G1842,Temp!$A:$C,X$1,FALSE)</f>
        <v>#VALUE!</v>
      </c>
      <c r="Y1842" s="22">
        <f>VLOOKUP($G1842,Temp!$A:$C,Y$1,FALSE)</f>
        <v>28</v>
      </c>
      <c r="Z1842" s="22">
        <f>VLOOKUP($G1842,Temp!$A:$C,Z$1,FALSE)</f>
        <v>0</v>
      </c>
      <c r="AA1842" s="22" t="str">
        <f>VLOOKUP($A1842,Searches!$A:$H,AA$1,FALSE)</f>
        <v>Lucrecia Carreras</v>
      </c>
      <c r="AB1842" s="22" t="str">
        <f>VLOOKUP($A1842,Searches!$A:$H,AB$1,FALSE)</f>
        <v>Adistec</v>
      </c>
      <c r="AC1842" s="22" t="str">
        <f>VLOOKUP($A1842,Searches!$A:$H,AC$1,FALSE)</f>
        <v>Chief Channel and Marketing Officer</v>
      </c>
      <c r="AD1842" s="22" t="str">
        <f>VLOOKUP($A1842,Searches!$A:$H,AD$1,FALSE)</f>
        <v>2nd</v>
      </c>
      <c r="AE1842" s="22" t="str">
        <f>VLOOKUP($A1842,Searches!$A:$H,AE$1,FALSE)</f>
        <v/>
      </c>
      <c r="AF1842" s="22" t="str">
        <f>VLOOKUP($A1842,Searches!$A:$H,AF$1,FALSE)</f>
        <v>Miami/Fort Lauderdale Area</v>
      </c>
      <c r="AG1842" s="22" t="str">
        <f>VLOOKUP($A1842,Searches!$A:$H,AG$1,FALSE)</f>
        <v>https://www.linkedin.com/sales/profile/68601825,gTH1,NAME_SEARCH?moduleKey=peopleSearchResults&amp;pageKey=sales-search3-people-refinement&amp;contextId=60BC92C971D70515801E49D6842B0000&amp;requestId=da506942-9989-4fc4-beeb-a3917377254a&amp;action=CLICK&amp;target=urn%3Ali%3AsalesLead%3A(-1%2C68601825)&amp;pageNumber=6&amp;targetEl=profilelink&amp;position=20&amp;trk=lss-serp-result-lead_photo</v>
      </c>
      <c r="AH1842" s="22" t="e">
        <f>VLOOKUP($G1842,Temp!$D:$F,AH$1,FALSE)</f>
        <v>#N/A</v>
      </c>
      <c r="AI1842" s="22" t="e">
        <f>VLOOKUP($G1842,Temp!$D:$F,AI$1,FALSE)</f>
        <v>#N/A</v>
      </c>
      <c r="AJ1842" s="22" t="e">
        <f>VLOOKUP($G1842,Temp!$D:$F,AJ$1,FALSE)</f>
        <v>#N/A</v>
      </c>
    </row>
    <row r="1843" spans="1:36" ht="16" x14ac:dyDescent="0.2">
      <c r="A1843" s="8" t="str">
        <f t="shared" si="28"/>
        <v>Mark Morse Signature Hardware</v>
      </c>
      <c r="B1843" s="8" t="s">
        <v>476</v>
      </c>
      <c r="C1843" s="8" t="s">
        <v>6009</v>
      </c>
      <c r="D1843" s="8" t="s">
        <v>6010</v>
      </c>
      <c r="E1843" s="8" t="s">
        <v>6011</v>
      </c>
      <c r="F1843" s="8" t="s">
        <v>6012</v>
      </c>
      <c r="G1843" s="12" t="s">
        <v>5595</v>
      </c>
      <c r="H1843" s="22" t="str">
        <f>VLOOKUP($G1843,Temp!$A:$C,H$1,FALSE)</f>
        <v>signaturehardware.com</v>
      </c>
      <c r="I1843" s="22" t="e">
        <f>VLOOKUP($G1843,Temp!$A:$C,I$1,FALSE)</f>
        <v>#VALUE!</v>
      </c>
      <c r="J1843" s="22" t="e">
        <f>VLOOKUP($G1843,Temp!$A:$C,J$1,FALSE)</f>
        <v>#VALUE!</v>
      </c>
      <c r="K1843" s="22" t="e">
        <f>VLOOKUP($G1843,Temp!$A:$C,K$1,FALSE)</f>
        <v>#VALUE!</v>
      </c>
      <c r="L1843" s="22" t="e">
        <f>VLOOKUP($G1843,Temp!$A:$C,L$1,FALSE)</f>
        <v>#VALUE!</v>
      </c>
      <c r="M1843" s="22" t="e">
        <f>VLOOKUP($G1843,Temp!$A:$C,M$1,FALSE)</f>
        <v>#VALUE!</v>
      </c>
      <c r="N1843" s="22" t="e">
        <f>VLOOKUP($G1843,Temp!$A:$C,N$1,FALSE)</f>
        <v>#VALUE!</v>
      </c>
      <c r="O1843" s="22" t="e">
        <f>VLOOKUP($G1843,Temp!$A:$C,O$1,FALSE)</f>
        <v>#VALUE!</v>
      </c>
      <c r="P1843" s="22" t="e">
        <f>VLOOKUP($G1843,Temp!$A:$C,P$1,FALSE)</f>
        <v>#VALUE!</v>
      </c>
      <c r="Q1843" s="22" t="e">
        <f>VLOOKUP($G1843,Temp!$A:$C,Q$1,FALSE)</f>
        <v>#VALUE!</v>
      </c>
      <c r="R1843" s="22" t="e">
        <f>VLOOKUP($G1843,Temp!$A:$C,R$1,FALSE)</f>
        <v>#VALUE!</v>
      </c>
      <c r="S1843" s="22" t="e">
        <f>VLOOKUP($G1843,Temp!$A:$C,S$1,FALSE)</f>
        <v>#VALUE!</v>
      </c>
      <c r="T1843" s="22" t="e">
        <f>VLOOKUP($G1843,Temp!$A:$C,T$1,FALSE)</f>
        <v>#VALUE!</v>
      </c>
      <c r="U1843" s="22" t="e">
        <f>VLOOKUP($G1843,Temp!$A:$C,U$1,FALSE)</f>
        <v>#VALUE!</v>
      </c>
      <c r="V1843" s="22" t="e">
        <f>VLOOKUP($G1843,Temp!$A:$C,V$1,FALSE)</f>
        <v>#VALUE!</v>
      </c>
      <c r="W1843" s="22" t="e">
        <f>VLOOKUP($G1843,Temp!$A:$C,W$1,FALSE)</f>
        <v>#VALUE!</v>
      </c>
      <c r="X1843" s="22" t="e">
        <f>VLOOKUP($G1843,Temp!$A:$C,X$1,FALSE)</f>
        <v>#VALUE!</v>
      </c>
      <c r="Y1843" s="22">
        <f>VLOOKUP($G1843,Temp!$A:$C,Y$1,FALSE)</f>
        <v>393000</v>
      </c>
      <c r="Z1843" s="22">
        <f>VLOOKUP($G1843,Temp!$A:$C,Z$1,FALSE)</f>
        <v>81500</v>
      </c>
      <c r="AA1843" s="22" t="str">
        <f>VLOOKUP($A1843,Searches!$A:$H,AA$1,FALSE)</f>
        <v>Mark Morse</v>
      </c>
      <c r="AB1843" s="22" t="str">
        <f>VLOOKUP($A1843,Searches!$A:$H,AB$1,FALSE)</f>
        <v>Signature Hardware</v>
      </c>
      <c r="AC1843" s="22" t="str">
        <f>VLOOKUP($A1843,Searches!$A:$H,AC$1,FALSE)</f>
        <v>Chief Business Development Officer</v>
      </c>
      <c r="AD1843" s="22" t="str">
        <f>VLOOKUP($A1843,Searches!$A:$H,AD$1,FALSE)</f>
        <v>2nd</v>
      </c>
      <c r="AE1843" s="22" t="str">
        <f>VLOOKUP($A1843,Searches!$A:$H,AE$1,FALSE)</f>
        <v>Open link</v>
      </c>
      <c r="AF1843" s="22" t="str">
        <f>VLOOKUP($A1843,Searches!$A:$H,AF$1,FALSE)</f>
        <v>Cincinnati, Ohio Area</v>
      </c>
      <c r="AG1843" s="22" t="str">
        <f>VLOOKUP($A1843,Searches!$A:$H,AG$1,FALSE)</f>
        <v>https://www.linkedin.com/sales/profile/5129577,FbRC,NAME_SEARCH?moduleKey=peopleSearchResults&amp;pageKey=sales-search3-people-refinement&amp;contextId=60BC92C971D70515801E49D6842B0000&amp;requestId=da506942-9989-4fc4-beeb-a3917377254a&amp;action=CLICK&amp;target=urn%3Ali%3AsalesLead%3A(-1%2C5129577)&amp;pageNumber=6&amp;targetEl=profilelink&amp;position=19&amp;trk=lss-serp-result-lead_photo</v>
      </c>
      <c r="AH1843" s="22" t="e">
        <f>VLOOKUP($G1843,Temp!$D:$F,AH$1,FALSE)</f>
        <v>#N/A</v>
      </c>
      <c r="AI1843" s="22" t="e">
        <f>VLOOKUP($G1843,Temp!$D:$F,AI$1,FALSE)</f>
        <v>#N/A</v>
      </c>
      <c r="AJ1843" s="22" t="e">
        <f>VLOOKUP($G1843,Temp!$D:$F,AJ$1,FALSE)</f>
        <v>#N/A</v>
      </c>
    </row>
    <row r="1844" spans="1:36" ht="16" x14ac:dyDescent="0.2">
      <c r="A1844" s="8" t="str">
        <f t="shared" si="28"/>
        <v>David Puglia Jive Software</v>
      </c>
      <c r="B1844" s="8" t="s">
        <v>438</v>
      </c>
      <c r="C1844" s="8" t="s">
        <v>1892</v>
      </c>
      <c r="D1844" s="8" t="s">
        <v>1893</v>
      </c>
      <c r="E1844" s="8" t="s">
        <v>1894</v>
      </c>
      <c r="F1844" s="8" t="s">
        <v>1896</v>
      </c>
      <c r="G1844" s="12" t="s">
        <v>1741</v>
      </c>
      <c r="H1844" s="22" t="str">
        <f>VLOOKUP($G1844,Temp!$A:$C,H$1,FALSE)</f>
        <v>jivesoftware.com</v>
      </c>
      <c r="I1844" s="22" t="e">
        <f>VLOOKUP($G1844,Temp!$A:$C,I$1,FALSE)</f>
        <v>#VALUE!</v>
      </c>
      <c r="J1844" s="22" t="e">
        <f>VLOOKUP($G1844,Temp!$A:$C,J$1,FALSE)</f>
        <v>#VALUE!</v>
      </c>
      <c r="K1844" s="22" t="e">
        <f>VLOOKUP($G1844,Temp!$A:$C,K$1,FALSE)</f>
        <v>#VALUE!</v>
      </c>
      <c r="L1844" s="22" t="e">
        <f>VLOOKUP($G1844,Temp!$A:$C,L$1,FALSE)</f>
        <v>#VALUE!</v>
      </c>
      <c r="M1844" s="22" t="e">
        <f>VLOOKUP($G1844,Temp!$A:$C,M$1,FALSE)</f>
        <v>#VALUE!</v>
      </c>
      <c r="N1844" s="22" t="e">
        <f>VLOOKUP($G1844,Temp!$A:$C,N$1,FALSE)</f>
        <v>#VALUE!</v>
      </c>
      <c r="O1844" s="22" t="e">
        <f>VLOOKUP($G1844,Temp!$A:$C,O$1,FALSE)</f>
        <v>#VALUE!</v>
      </c>
      <c r="P1844" s="22" t="e">
        <f>VLOOKUP($G1844,Temp!$A:$C,P$1,FALSE)</f>
        <v>#VALUE!</v>
      </c>
      <c r="Q1844" s="22" t="e">
        <f>VLOOKUP($G1844,Temp!$A:$C,Q$1,FALSE)</f>
        <v>#VALUE!</v>
      </c>
      <c r="R1844" s="22" t="e">
        <f>VLOOKUP($G1844,Temp!$A:$C,R$1,FALSE)</f>
        <v>#VALUE!</v>
      </c>
      <c r="S1844" s="22" t="e">
        <f>VLOOKUP($G1844,Temp!$A:$C,S$1,FALSE)</f>
        <v>#VALUE!</v>
      </c>
      <c r="T1844" s="22" t="e">
        <f>VLOOKUP($G1844,Temp!$A:$C,T$1,FALSE)</f>
        <v>#VALUE!</v>
      </c>
      <c r="U1844" s="22" t="e">
        <f>VLOOKUP($G1844,Temp!$A:$C,U$1,FALSE)</f>
        <v>#VALUE!</v>
      </c>
      <c r="V1844" s="22" t="e">
        <f>VLOOKUP($G1844,Temp!$A:$C,V$1,FALSE)</f>
        <v>#VALUE!</v>
      </c>
      <c r="W1844" s="22" t="e">
        <f>VLOOKUP($G1844,Temp!$A:$C,W$1,FALSE)</f>
        <v>#VALUE!</v>
      </c>
      <c r="X1844" s="22" t="e">
        <f>VLOOKUP($G1844,Temp!$A:$C,X$1,FALSE)</f>
        <v>#VALUE!</v>
      </c>
      <c r="Y1844" s="22">
        <f>VLOOKUP($G1844,Temp!$A:$C,Y$1,FALSE)</f>
        <v>113000</v>
      </c>
      <c r="Z1844" s="22">
        <f>VLOOKUP($G1844,Temp!$A:$C,Z$1,FALSE)</f>
        <v>12600</v>
      </c>
      <c r="AA1844" s="22" t="e">
        <f>VLOOKUP($A1844,Searches!$A:$H,AA$1,FALSE)</f>
        <v>#N/A</v>
      </c>
      <c r="AB1844" s="22" t="e">
        <f>VLOOKUP($A1844,Searches!$A:$H,AB$1,FALSE)</f>
        <v>#N/A</v>
      </c>
      <c r="AC1844" s="22" t="e">
        <f>VLOOKUP($A1844,Searches!$A:$H,AC$1,FALSE)</f>
        <v>#N/A</v>
      </c>
      <c r="AD1844" s="22" t="e">
        <f>VLOOKUP($A1844,Searches!$A:$H,AD$1,FALSE)</f>
        <v>#N/A</v>
      </c>
      <c r="AE1844" s="22" t="e">
        <f>VLOOKUP($A1844,Searches!$A:$H,AE$1,FALSE)</f>
        <v>#N/A</v>
      </c>
      <c r="AF1844" s="22" t="e">
        <f>VLOOKUP($A1844,Searches!$A:$H,AF$1,FALSE)</f>
        <v>#N/A</v>
      </c>
      <c r="AG1844" s="22" t="e">
        <f>VLOOKUP($A1844,Searches!$A:$H,AG$1,FALSE)</f>
        <v>#N/A</v>
      </c>
      <c r="AH1844" s="22" t="str">
        <f>VLOOKUP($G1844,Temp!$D:$F,AH$1,FALSE)</f>
        <v>jivesoftware.com</v>
      </c>
      <c r="AI1844" s="22" t="str">
        <f>VLOOKUP($G1844,Temp!$D:$F,AI$1,FALSE)</f>
        <v>Marketo</v>
      </c>
      <c r="AJ1844" s="22" t="str">
        <f>VLOOKUP($G1844,Temp!$D:$F,AJ$1,FALSE)</f>
        <v>WordPress</v>
      </c>
    </row>
    <row r="1845" spans="1:36" ht="16" x14ac:dyDescent="0.2">
      <c r="A1845" s="8" t="str">
        <f t="shared" si="28"/>
        <v>Becky Wright itelligence North America</v>
      </c>
      <c r="B1845" s="8" t="s">
        <v>6112</v>
      </c>
      <c r="C1845" s="8" t="s">
        <v>6113</v>
      </c>
      <c r="D1845" s="8" t="s">
        <v>2331</v>
      </c>
      <c r="E1845" s="8" t="s">
        <v>6114</v>
      </c>
      <c r="F1845" s="8" t="s">
        <v>6115</v>
      </c>
      <c r="G1845" s="12" t="s">
        <v>5691</v>
      </c>
      <c r="H1845" s="22" t="str">
        <f>VLOOKUP($G1845,Temp!$A:$C,H$1,FALSE)</f>
        <v>itelligencegroup.com</v>
      </c>
      <c r="I1845" s="22" t="e">
        <f>VLOOKUP($G1845,Temp!$A:$C,I$1,FALSE)</f>
        <v>#VALUE!</v>
      </c>
      <c r="J1845" s="22" t="e">
        <f>VLOOKUP($G1845,Temp!$A:$C,J$1,FALSE)</f>
        <v>#VALUE!</v>
      </c>
      <c r="K1845" s="22" t="e">
        <f>VLOOKUP($G1845,Temp!$A:$C,K$1,FALSE)</f>
        <v>#VALUE!</v>
      </c>
      <c r="L1845" s="22" t="e">
        <f>VLOOKUP($G1845,Temp!$A:$C,L$1,FALSE)</f>
        <v>#VALUE!</v>
      </c>
      <c r="M1845" s="22" t="e">
        <f>VLOOKUP($G1845,Temp!$A:$C,M$1,FALSE)</f>
        <v>#VALUE!</v>
      </c>
      <c r="N1845" s="22" t="e">
        <f>VLOOKUP($G1845,Temp!$A:$C,N$1,FALSE)</f>
        <v>#VALUE!</v>
      </c>
      <c r="O1845" s="22" t="e">
        <f>VLOOKUP($G1845,Temp!$A:$C,O$1,FALSE)</f>
        <v>#VALUE!</v>
      </c>
      <c r="P1845" s="22" t="e">
        <f>VLOOKUP($G1845,Temp!$A:$C,P$1,FALSE)</f>
        <v>#VALUE!</v>
      </c>
      <c r="Q1845" s="22" t="e">
        <f>VLOOKUP($G1845,Temp!$A:$C,Q$1,FALSE)</f>
        <v>#VALUE!</v>
      </c>
      <c r="R1845" s="22" t="e">
        <f>VLOOKUP($G1845,Temp!$A:$C,R$1,FALSE)</f>
        <v>#VALUE!</v>
      </c>
      <c r="S1845" s="22" t="e">
        <f>VLOOKUP($G1845,Temp!$A:$C,S$1,FALSE)</f>
        <v>#VALUE!</v>
      </c>
      <c r="T1845" s="22" t="e">
        <f>VLOOKUP($G1845,Temp!$A:$C,T$1,FALSE)</f>
        <v>#VALUE!</v>
      </c>
      <c r="U1845" s="22" t="e">
        <f>VLOOKUP($G1845,Temp!$A:$C,U$1,FALSE)</f>
        <v>#VALUE!</v>
      </c>
      <c r="V1845" s="22" t="e">
        <f>VLOOKUP($G1845,Temp!$A:$C,V$1,FALSE)</f>
        <v>#VALUE!</v>
      </c>
      <c r="W1845" s="22" t="e">
        <f>VLOOKUP($G1845,Temp!$A:$C,W$1,FALSE)</f>
        <v>#VALUE!</v>
      </c>
      <c r="X1845" s="22" t="e">
        <f>VLOOKUP($G1845,Temp!$A:$C,X$1,FALSE)</f>
        <v>#VALUE!</v>
      </c>
      <c r="Y1845" s="22">
        <f>VLOOKUP($G1845,Temp!$A:$C,Y$1,FALSE)</f>
        <v>10100</v>
      </c>
      <c r="Z1845" s="22">
        <f>VLOOKUP($G1845,Temp!$A:$C,Z$1,FALSE)</f>
        <v>9300</v>
      </c>
      <c r="AA1845" s="22" t="str">
        <f>VLOOKUP($A1845,Searches!$A:$H,AA$1,FALSE)</f>
        <v>Becky Wright</v>
      </c>
      <c r="AB1845" s="22" t="str">
        <f>VLOOKUP($A1845,Searches!$A:$H,AB$1,FALSE)</f>
        <v>itelligence North America</v>
      </c>
      <c r="AC1845" s="22" t="str">
        <f>VLOOKUP($A1845,Searches!$A:$H,AC$1,FALSE)</f>
        <v>Vice President Marketing</v>
      </c>
      <c r="AD1845" s="22" t="str">
        <f>VLOOKUP($A1845,Searches!$A:$H,AD$1,FALSE)</f>
        <v>2nd</v>
      </c>
      <c r="AE1845" s="22" t="str">
        <f>VLOOKUP($A1845,Searches!$A:$H,AE$1,FALSE)</f>
        <v>Open link</v>
      </c>
      <c r="AF1845" s="22" t="str">
        <f>VLOOKUP($A1845,Searches!$A:$H,AF$1,FALSE)</f>
        <v>Las Vegas, Nevada Area</v>
      </c>
      <c r="AG1845" s="22" t="str">
        <f>VLOOKUP($A1845,Searches!$A:$H,AG$1,FALSE)</f>
        <v>https://www.linkedin.com/sales/profile/13134123,-L1n,NAME_SEARCH?moduleKey=peopleSearchResults&amp;pageKey=sales-search3-people-refinement&amp;contextId=60BC92C971D70515801E49D6842B0000&amp;requestId=da506942-9989-4fc4-beeb-a3917377254a&amp;action=CLICK&amp;target=urn%3Ali%3AsalesLead%3A(-1%2C13134123)&amp;pageNumber=6&amp;targetEl=profilelink&amp;position=22&amp;trk=lss-serp-result-lead_photo</v>
      </c>
      <c r="AH1845" s="22" t="str">
        <f>VLOOKUP($G1845,Temp!$D:$F,AH$1,FALSE)</f>
        <v>itelligencegroup.com</v>
      </c>
      <c r="AI1845" s="22" t="str">
        <f>VLOOKUP($G1845,Temp!$D:$F,AI$1,FALSE)</f>
        <v>Marketo</v>
      </c>
      <c r="AJ1845" s="22" t="str">
        <f>VLOOKUP($G1845,Temp!$D:$F,AJ$1,FALSE)</f>
        <v>WordPress</v>
      </c>
    </row>
    <row r="1846" spans="1:36" ht="16" x14ac:dyDescent="0.2">
      <c r="A1846" s="8" t="str">
        <f t="shared" si="28"/>
        <v>Harold Katz Gigastone Corporation</v>
      </c>
      <c r="B1846" s="8" t="s">
        <v>5325</v>
      </c>
      <c r="C1846" s="8" t="s">
        <v>5326</v>
      </c>
      <c r="D1846" s="8" t="s">
        <v>42</v>
      </c>
      <c r="E1846" s="8" t="s">
        <v>5328</v>
      </c>
      <c r="F1846" s="8" t="s">
        <v>5330</v>
      </c>
      <c r="G1846" s="12" t="s">
        <v>5130</v>
      </c>
      <c r="H1846" s="22" t="str">
        <f>VLOOKUP($G1846,Temp!$A:$C,H$1,FALSE)</f>
        <v>gigastone.com</v>
      </c>
      <c r="I1846" s="22" t="e">
        <f>VLOOKUP($G1846,Temp!$A:$C,I$1,FALSE)</f>
        <v>#VALUE!</v>
      </c>
      <c r="J1846" s="22" t="e">
        <f>VLOOKUP($G1846,Temp!$A:$C,J$1,FALSE)</f>
        <v>#VALUE!</v>
      </c>
      <c r="K1846" s="22" t="e">
        <f>VLOOKUP($G1846,Temp!$A:$C,K$1,FALSE)</f>
        <v>#VALUE!</v>
      </c>
      <c r="L1846" s="22" t="e">
        <f>VLOOKUP($G1846,Temp!$A:$C,L$1,FALSE)</f>
        <v>#VALUE!</v>
      </c>
      <c r="M1846" s="22" t="e">
        <f>VLOOKUP($G1846,Temp!$A:$C,M$1,FALSE)</f>
        <v>#VALUE!</v>
      </c>
      <c r="N1846" s="22" t="e">
        <f>VLOOKUP($G1846,Temp!$A:$C,N$1,FALSE)</f>
        <v>#VALUE!</v>
      </c>
      <c r="O1846" s="22" t="e">
        <f>VLOOKUP($G1846,Temp!$A:$C,O$1,FALSE)</f>
        <v>#VALUE!</v>
      </c>
      <c r="P1846" s="22" t="e">
        <f>VLOOKUP($G1846,Temp!$A:$C,P$1,FALSE)</f>
        <v>#VALUE!</v>
      </c>
      <c r="Q1846" s="22" t="e">
        <f>VLOOKUP($G1846,Temp!$A:$C,Q$1,FALSE)</f>
        <v>#VALUE!</v>
      </c>
      <c r="R1846" s="22" t="e">
        <f>VLOOKUP($G1846,Temp!$A:$C,R$1,FALSE)</f>
        <v>#VALUE!</v>
      </c>
      <c r="S1846" s="22" t="e">
        <f>VLOOKUP($G1846,Temp!$A:$C,S$1,FALSE)</f>
        <v>#VALUE!</v>
      </c>
      <c r="T1846" s="22" t="e">
        <f>VLOOKUP($G1846,Temp!$A:$C,T$1,FALSE)</f>
        <v>#VALUE!</v>
      </c>
      <c r="U1846" s="22" t="e">
        <f>VLOOKUP($G1846,Temp!$A:$C,U$1,FALSE)</f>
        <v>#VALUE!</v>
      </c>
      <c r="V1846" s="22" t="e">
        <f>VLOOKUP($G1846,Temp!$A:$C,V$1,FALSE)</f>
        <v>#VALUE!</v>
      </c>
      <c r="W1846" s="22" t="e">
        <f>VLOOKUP($G1846,Temp!$A:$C,W$1,FALSE)</f>
        <v>#VALUE!</v>
      </c>
      <c r="X1846" s="22" t="e">
        <f>VLOOKUP($G1846,Temp!$A:$C,X$1,FALSE)</f>
        <v>#VALUE!</v>
      </c>
      <c r="Y1846" s="22">
        <f>VLOOKUP($G1846,Temp!$A:$C,Y$1,FALSE)</f>
        <v>2</v>
      </c>
      <c r="Z1846" s="22">
        <f>VLOOKUP($G1846,Temp!$A:$C,Z$1,FALSE)</f>
        <v>0</v>
      </c>
      <c r="AA1846" s="22" t="str">
        <f>VLOOKUP($A1846,Searches!$A:$H,AA$1,FALSE)</f>
        <v>Harold Katz</v>
      </c>
      <c r="AB1846" s="22" t="str">
        <f>VLOOKUP($A1846,Searches!$A:$H,AB$1,FALSE)</f>
        <v>Gigastone Corporation</v>
      </c>
      <c r="AC1846" s="22" t="str">
        <f>VLOOKUP($A1846,Searches!$A:$H,AC$1,FALSE)</f>
        <v>Chief Marketing Officer</v>
      </c>
      <c r="AD1846" s="22" t="str">
        <f>VLOOKUP($A1846,Searches!$A:$H,AD$1,FALSE)</f>
        <v>2nd</v>
      </c>
      <c r="AE1846" s="22" t="str">
        <f>VLOOKUP($A1846,Searches!$A:$H,AE$1,FALSE)</f>
        <v>Open link</v>
      </c>
      <c r="AF1846" s="22" t="str">
        <f>VLOOKUP($A1846,Searches!$A:$H,AF$1,FALSE)</f>
        <v>Orange County, California Area</v>
      </c>
      <c r="AG1846" s="22" t="str">
        <f>VLOOKUP($A1846,Searches!$A:$H,AG$1,FALSE)</f>
        <v>https://www.linkedin.com/sales/profile/25785992,n8HB,NAME_SEARCH?moduleKey=peopleSearchResults&amp;pageKey=sales-search3-people-refinement&amp;contextId=60BC92C971D70515801E49D6842B0000&amp;requestId=320eb3ca-2481-47d2-ac2a-df508dbb0094&amp;action=CLICK&amp;target=urn%3Ali%3AsalesLead%3A(-1%2C25785992)&amp;pageNumber=7&amp;targetEl=profilelink&amp;position=1&amp;trk=lss-serp-result-lead_photo</v>
      </c>
      <c r="AH1846" s="22" t="e">
        <f>VLOOKUP($G1846,Temp!$D:$F,AH$1,FALSE)</f>
        <v>#N/A</v>
      </c>
      <c r="AI1846" s="22" t="e">
        <f>VLOOKUP($G1846,Temp!$D:$F,AI$1,FALSE)</f>
        <v>#N/A</v>
      </c>
      <c r="AJ1846" s="22" t="e">
        <f>VLOOKUP($G1846,Temp!$D:$F,AJ$1,FALSE)</f>
        <v>#N/A</v>
      </c>
    </row>
    <row r="1847" spans="1:36" ht="16" x14ac:dyDescent="0.2">
      <c r="A1847" s="8" t="str">
        <f t="shared" si="28"/>
        <v>C. Brice Vendavo</v>
      </c>
      <c r="B1847" s="8" t="s">
        <v>1042</v>
      </c>
      <c r="C1847" s="8" t="s">
        <v>1043</v>
      </c>
      <c r="D1847" s="8" t="s">
        <v>42</v>
      </c>
      <c r="E1847" s="8" t="s">
        <v>1044</v>
      </c>
      <c r="F1847" s="8" t="s">
        <v>1046</v>
      </c>
      <c r="G1847" s="12" t="s">
        <v>1047</v>
      </c>
      <c r="H1847" s="22" t="str">
        <f>VLOOKUP($G1847,Temp!$A:$C,H$1,FALSE)</f>
        <v>vendavo.com</v>
      </c>
      <c r="I1847" s="22" t="e">
        <f>VLOOKUP($G1847,Temp!$A:$C,I$1,FALSE)</f>
        <v>#VALUE!</v>
      </c>
      <c r="J1847" s="22" t="e">
        <f>VLOOKUP($G1847,Temp!$A:$C,J$1,FALSE)</f>
        <v>#VALUE!</v>
      </c>
      <c r="K1847" s="22" t="e">
        <f>VLOOKUP($G1847,Temp!$A:$C,K$1,FALSE)</f>
        <v>#VALUE!</v>
      </c>
      <c r="L1847" s="22" t="e">
        <f>VLOOKUP($G1847,Temp!$A:$C,L$1,FALSE)</f>
        <v>#VALUE!</v>
      </c>
      <c r="M1847" s="22" t="e">
        <f>VLOOKUP($G1847,Temp!$A:$C,M$1,FALSE)</f>
        <v>#VALUE!</v>
      </c>
      <c r="N1847" s="22" t="e">
        <f>VLOOKUP($G1847,Temp!$A:$C,N$1,FALSE)</f>
        <v>#VALUE!</v>
      </c>
      <c r="O1847" s="22" t="e">
        <f>VLOOKUP($G1847,Temp!$A:$C,O$1,FALSE)</f>
        <v>#VALUE!</v>
      </c>
      <c r="P1847" s="22" t="e">
        <f>VLOOKUP($G1847,Temp!$A:$C,P$1,FALSE)</f>
        <v>#VALUE!</v>
      </c>
      <c r="Q1847" s="22" t="e">
        <f>VLOOKUP($G1847,Temp!$A:$C,Q$1,FALSE)</f>
        <v>#VALUE!</v>
      </c>
      <c r="R1847" s="22" t="e">
        <f>VLOOKUP($G1847,Temp!$A:$C,R$1,FALSE)</f>
        <v>#VALUE!</v>
      </c>
      <c r="S1847" s="22" t="e">
        <f>VLOOKUP($G1847,Temp!$A:$C,S$1,FALSE)</f>
        <v>#VALUE!</v>
      </c>
      <c r="T1847" s="22" t="e">
        <f>VLOOKUP($G1847,Temp!$A:$C,T$1,FALSE)</f>
        <v>#VALUE!</v>
      </c>
      <c r="U1847" s="22" t="e">
        <f>VLOOKUP($G1847,Temp!$A:$C,U$1,FALSE)</f>
        <v>#VALUE!</v>
      </c>
      <c r="V1847" s="22" t="e">
        <f>VLOOKUP($G1847,Temp!$A:$C,V$1,FALSE)</f>
        <v>#VALUE!</v>
      </c>
      <c r="W1847" s="22" t="e">
        <f>VLOOKUP($G1847,Temp!$A:$C,W$1,FALSE)</f>
        <v>#VALUE!</v>
      </c>
      <c r="X1847" s="22" t="e">
        <f>VLOOKUP($G1847,Temp!$A:$C,X$1,FALSE)</f>
        <v>#VALUE!</v>
      </c>
      <c r="Y1847" s="22">
        <f>VLOOKUP($G1847,Temp!$A:$C,Y$1,FALSE)</f>
        <v>5400</v>
      </c>
      <c r="Z1847" s="22">
        <f>VLOOKUP($G1847,Temp!$A:$C,Z$1,FALSE)</f>
        <v>1900</v>
      </c>
      <c r="AA1847" s="22" t="e">
        <f>VLOOKUP($A1847,Searches!$A:$H,AA$1,FALSE)</f>
        <v>#N/A</v>
      </c>
      <c r="AB1847" s="22" t="e">
        <f>VLOOKUP($A1847,Searches!$A:$H,AB$1,FALSE)</f>
        <v>#N/A</v>
      </c>
      <c r="AC1847" s="22" t="e">
        <f>VLOOKUP($A1847,Searches!$A:$H,AC$1,FALSE)</f>
        <v>#N/A</v>
      </c>
      <c r="AD1847" s="22" t="e">
        <f>VLOOKUP($A1847,Searches!$A:$H,AD$1,FALSE)</f>
        <v>#N/A</v>
      </c>
      <c r="AE1847" s="22" t="e">
        <f>VLOOKUP($A1847,Searches!$A:$H,AE$1,FALSE)</f>
        <v>#N/A</v>
      </c>
      <c r="AF1847" s="22" t="e">
        <f>VLOOKUP($A1847,Searches!$A:$H,AF$1,FALSE)</f>
        <v>#N/A</v>
      </c>
      <c r="AG1847" s="22" t="e">
        <f>VLOOKUP($A1847,Searches!$A:$H,AG$1,FALSE)</f>
        <v>#N/A</v>
      </c>
      <c r="AH1847" s="22" t="str">
        <f>VLOOKUP($G1847,Temp!$D:$F,AH$1,FALSE)</f>
        <v>vendavo.com</v>
      </c>
      <c r="AI1847" s="22" t="str">
        <f>VLOOKUP($G1847,Temp!$D:$F,AI$1,FALSE)</f>
        <v>Marketo</v>
      </c>
      <c r="AJ1847" s="22" t="str">
        <f>VLOOKUP($G1847,Temp!$D:$F,AJ$1,FALSE)</f>
        <v>WordPress</v>
      </c>
    </row>
    <row r="1848" spans="1:36" ht="16" x14ac:dyDescent="0.2">
      <c r="A1848" s="8" t="str">
        <f t="shared" si="28"/>
        <v>Loc Nguyen Feedzai</v>
      </c>
      <c r="B1848" s="8" t="s">
        <v>5070</v>
      </c>
      <c r="C1848" s="8" t="s">
        <v>5072</v>
      </c>
      <c r="D1848" s="8" t="s">
        <v>42</v>
      </c>
      <c r="E1848" s="8" t="s">
        <v>5076</v>
      </c>
      <c r="F1848" s="8" t="s">
        <v>5077</v>
      </c>
      <c r="G1848" s="12" t="s">
        <v>4764</v>
      </c>
      <c r="H1848" s="22" t="str">
        <f>VLOOKUP($G1848,Temp!$A:$C,H$1,FALSE)</f>
        <v>feedzai.com</v>
      </c>
      <c r="I1848" s="22" t="e">
        <f>VLOOKUP($G1848,Temp!$A:$C,I$1,FALSE)</f>
        <v>#VALUE!</v>
      </c>
      <c r="J1848" s="22" t="e">
        <f>VLOOKUP($G1848,Temp!$A:$C,J$1,FALSE)</f>
        <v>#VALUE!</v>
      </c>
      <c r="K1848" s="22" t="e">
        <f>VLOOKUP($G1848,Temp!$A:$C,K$1,FALSE)</f>
        <v>#VALUE!</v>
      </c>
      <c r="L1848" s="22" t="e">
        <f>VLOOKUP($G1848,Temp!$A:$C,L$1,FALSE)</f>
        <v>#VALUE!</v>
      </c>
      <c r="M1848" s="22" t="e">
        <f>VLOOKUP($G1848,Temp!$A:$C,M$1,FALSE)</f>
        <v>#VALUE!</v>
      </c>
      <c r="N1848" s="22" t="e">
        <f>VLOOKUP($G1848,Temp!$A:$C,N$1,FALSE)</f>
        <v>#VALUE!</v>
      </c>
      <c r="O1848" s="22" t="e">
        <f>VLOOKUP($G1848,Temp!$A:$C,O$1,FALSE)</f>
        <v>#VALUE!</v>
      </c>
      <c r="P1848" s="22" t="e">
        <f>VLOOKUP($G1848,Temp!$A:$C,P$1,FALSE)</f>
        <v>#VALUE!</v>
      </c>
      <c r="Q1848" s="22" t="e">
        <f>VLOOKUP($G1848,Temp!$A:$C,Q$1,FALSE)</f>
        <v>#VALUE!</v>
      </c>
      <c r="R1848" s="22" t="e">
        <f>VLOOKUP($G1848,Temp!$A:$C,R$1,FALSE)</f>
        <v>#VALUE!</v>
      </c>
      <c r="S1848" s="22" t="e">
        <f>VLOOKUP($G1848,Temp!$A:$C,S$1,FALSE)</f>
        <v>#VALUE!</v>
      </c>
      <c r="T1848" s="22" t="e">
        <f>VLOOKUP($G1848,Temp!$A:$C,T$1,FALSE)</f>
        <v>#VALUE!</v>
      </c>
      <c r="U1848" s="22" t="e">
        <f>VLOOKUP($G1848,Temp!$A:$C,U$1,FALSE)</f>
        <v>#VALUE!</v>
      </c>
      <c r="V1848" s="22" t="e">
        <f>VLOOKUP($G1848,Temp!$A:$C,V$1,FALSE)</f>
        <v>#VALUE!</v>
      </c>
      <c r="W1848" s="22" t="e">
        <f>VLOOKUP($G1848,Temp!$A:$C,W$1,FALSE)</f>
        <v>#VALUE!</v>
      </c>
      <c r="X1848" s="22" t="e">
        <f>VLOOKUP($G1848,Temp!$A:$C,X$1,FALSE)</f>
        <v>#VALUE!</v>
      </c>
      <c r="Y1848" s="22">
        <f>VLOOKUP($G1848,Temp!$A:$C,Y$1,FALSE)</f>
        <v>66</v>
      </c>
      <c r="Z1848" s="22">
        <f>VLOOKUP($G1848,Temp!$A:$C,Z$1,FALSE)</f>
        <v>193</v>
      </c>
      <c r="AA1848" s="22" t="e">
        <f>VLOOKUP($A1848,Searches!$A:$H,AA$1,FALSE)</f>
        <v>#N/A</v>
      </c>
      <c r="AB1848" s="22" t="e">
        <f>VLOOKUP($A1848,Searches!$A:$H,AB$1,FALSE)</f>
        <v>#N/A</v>
      </c>
      <c r="AC1848" s="22" t="e">
        <f>VLOOKUP($A1848,Searches!$A:$H,AC$1,FALSE)</f>
        <v>#N/A</v>
      </c>
      <c r="AD1848" s="22" t="e">
        <f>VLOOKUP($A1848,Searches!$A:$H,AD$1,FALSE)</f>
        <v>#N/A</v>
      </c>
      <c r="AE1848" s="22" t="e">
        <f>VLOOKUP($A1848,Searches!$A:$H,AE$1,FALSE)</f>
        <v>#N/A</v>
      </c>
      <c r="AF1848" s="22" t="e">
        <f>VLOOKUP($A1848,Searches!$A:$H,AF$1,FALSE)</f>
        <v>#N/A</v>
      </c>
      <c r="AG1848" s="22" t="e">
        <f>VLOOKUP($A1848,Searches!$A:$H,AG$1,FALSE)</f>
        <v>#N/A</v>
      </c>
      <c r="AH1848" s="22" t="str">
        <f>VLOOKUP($G1848,Temp!$D:$F,AH$1,FALSE)</f>
        <v>feedzai.com</v>
      </c>
      <c r="AI1848" s="22">
        <f>VLOOKUP($G1848,Temp!$D:$F,AI$1,FALSE)</f>
        <v>0</v>
      </c>
      <c r="AJ1848" s="22" t="str">
        <f>VLOOKUP($G1848,Temp!$D:$F,AJ$1,FALSE)</f>
        <v>WordPress</v>
      </c>
    </row>
    <row r="1849" spans="1:36" ht="16" x14ac:dyDescent="0.2">
      <c r="A1849" s="8" t="str">
        <f t="shared" si="28"/>
        <v>David Blum W.W.Williams</v>
      </c>
      <c r="B1849" s="8" t="s">
        <v>438</v>
      </c>
      <c r="C1849" s="8" t="s">
        <v>1974</v>
      </c>
      <c r="D1849" s="8" t="s">
        <v>1975</v>
      </c>
      <c r="E1849" s="8" t="s">
        <v>1976</v>
      </c>
      <c r="F1849" s="8" t="s">
        <v>1977</v>
      </c>
      <c r="G1849" s="12" t="s">
        <v>1817</v>
      </c>
      <c r="H1849" s="22" t="str">
        <f>VLOOKUP($G1849,Temp!$A:$C,H$1,FALSE)</f>
        <v>wwwilliams.com</v>
      </c>
      <c r="I1849" s="22" t="e">
        <f>VLOOKUP($G1849,Temp!$A:$C,I$1,FALSE)</f>
        <v>#VALUE!</v>
      </c>
      <c r="J1849" s="22" t="e">
        <f>VLOOKUP($G1849,Temp!$A:$C,J$1,FALSE)</f>
        <v>#VALUE!</v>
      </c>
      <c r="K1849" s="22" t="e">
        <f>VLOOKUP($G1849,Temp!$A:$C,K$1,FALSE)</f>
        <v>#VALUE!</v>
      </c>
      <c r="L1849" s="22" t="e">
        <f>VLOOKUP($G1849,Temp!$A:$C,L$1,FALSE)</f>
        <v>#VALUE!</v>
      </c>
      <c r="M1849" s="22" t="e">
        <f>VLOOKUP($G1849,Temp!$A:$C,M$1,FALSE)</f>
        <v>#VALUE!</v>
      </c>
      <c r="N1849" s="22" t="e">
        <f>VLOOKUP($G1849,Temp!$A:$C,N$1,FALSE)</f>
        <v>#VALUE!</v>
      </c>
      <c r="O1849" s="22" t="e">
        <f>VLOOKUP($G1849,Temp!$A:$C,O$1,FALSE)</f>
        <v>#VALUE!</v>
      </c>
      <c r="P1849" s="22" t="e">
        <f>VLOOKUP($G1849,Temp!$A:$C,P$1,FALSE)</f>
        <v>#VALUE!</v>
      </c>
      <c r="Q1849" s="22" t="e">
        <f>VLOOKUP($G1849,Temp!$A:$C,Q$1,FALSE)</f>
        <v>#VALUE!</v>
      </c>
      <c r="R1849" s="22" t="e">
        <f>VLOOKUP($G1849,Temp!$A:$C,R$1,FALSE)</f>
        <v>#VALUE!</v>
      </c>
      <c r="S1849" s="22" t="e">
        <f>VLOOKUP($G1849,Temp!$A:$C,S$1,FALSE)</f>
        <v>#VALUE!</v>
      </c>
      <c r="T1849" s="22" t="e">
        <f>VLOOKUP($G1849,Temp!$A:$C,T$1,FALSE)</f>
        <v>#VALUE!</v>
      </c>
      <c r="U1849" s="22" t="e">
        <f>VLOOKUP($G1849,Temp!$A:$C,U$1,FALSE)</f>
        <v>#VALUE!</v>
      </c>
      <c r="V1849" s="22" t="e">
        <f>VLOOKUP($G1849,Temp!$A:$C,V$1,FALSE)</f>
        <v>#VALUE!</v>
      </c>
      <c r="W1849" s="22" t="e">
        <f>VLOOKUP($G1849,Temp!$A:$C,W$1,FALSE)</f>
        <v>#VALUE!</v>
      </c>
      <c r="X1849" s="22" t="e">
        <f>VLOOKUP($G1849,Temp!$A:$C,X$1,FALSE)</f>
        <v>#VALUE!</v>
      </c>
      <c r="Y1849" s="22">
        <f>VLOOKUP($G1849,Temp!$A:$C,Y$1,FALSE)</f>
        <v>8800</v>
      </c>
      <c r="Z1849" s="22">
        <f>VLOOKUP($G1849,Temp!$A:$C,Z$1,FALSE)</f>
        <v>61</v>
      </c>
      <c r="AA1849" s="22" t="str">
        <f>VLOOKUP($A1849,Searches!$A:$H,AA$1,FALSE)</f>
        <v>David Blum</v>
      </c>
      <c r="AB1849" s="22" t="str">
        <f>VLOOKUP($A1849,Searches!$A:$H,AB$1,FALSE)</f>
        <v>W.W.Williams</v>
      </c>
      <c r="AC1849" s="22" t="str">
        <f>VLOOKUP($A1849,Searches!$A:$H,AC$1,FALSE)</f>
        <v>Chief Information and Marketing Officer (CIO &amp; CMO)</v>
      </c>
      <c r="AD1849" s="22" t="str">
        <f>VLOOKUP($A1849,Searches!$A:$H,AD$1,FALSE)</f>
        <v>2nd</v>
      </c>
      <c r="AE1849" s="22" t="str">
        <f>VLOOKUP($A1849,Searches!$A:$H,AE$1,FALSE)</f>
        <v/>
      </c>
      <c r="AF1849" s="22" t="str">
        <f>VLOOKUP($A1849,Searches!$A:$H,AF$1,FALSE)</f>
        <v>Columbus, Ohio Area</v>
      </c>
      <c r="AG1849" s="22" t="str">
        <f>VLOOKUP($A1849,Searches!$A:$H,AG$1,FALSE)</f>
        <v>https://www.linkedin.com/sales/profile/83210436,OB1k,NAME_SEARCH?moduleKey=peopleSearchResults&amp;pageKey=sales-search3-people-refinement&amp;contextId=60BC92C971D70515801E49D6842B0000&amp;requestId=320eb3ca-2481-47d2-ac2a-df508dbb0094&amp;action=CLICK&amp;target=urn%3Ali%3AsalesLead%3A(-1%2C83210436)&amp;pageNumber=7&amp;targetEl=profilelink&amp;position=4&amp;trk=lss-serp-result-lead_photo</v>
      </c>
      <c r="AH1849" s="22" t="e">
        <f>VLOOKUP($G1849,Temp!$D:$F,AH$1,FALSE)</f>
        <v>#N/A</v>
      </c>
      <c r="AI1849" s="22" t="e">
        <f>VLOOKUP($G1849,Temp!$D:$F,AI$1,FALSE)</f>
        <v>#N/A</v>
      </c>
      <c r="AJ1849" s="22" t="e">
        <f>VLOOKUP($G1849,Temp!$D:$F,AJ$1,FALSE)</f>
        <v>#N/A</v>
      </c>
    </row>
    <row r="1850" spans="1:36" ht="16" x14ac:dyDescent="0.2">
      <c r="A1850" s="8" t="str">
        <f t="shared" si="28"/>
        <v>Mike O'Brien K2</v>
      </c>
      <c r="B1850" s="8" t="s">
        <v>112</v>
      </c>
      <c r="C1850" s="8" t="s">
        <v>4034</v>
      </c>
      <c r="D1850" s="8" t="s">
        <v>10929</v>
      </c>
      <c r="E1850" s="8" t="s">
        <v>10930</v>
      </c>
      <c r="F1850" s="8" t="s">
        <v>10931</v>
      </c>
      <c r="G1850" s="12" t="s">
        <v>10744</v>
      </c>
      <c r="H1850" s="22" t="str">
        <f>VLOOKUP($G1850,Temp!$A:$C,H$1,FALSE)</f>
        <v>k2.com</v>
      </c>
      <c r="I1850" s="22" t="e">
        <f>VLOOKUP($G1850,Temp!$A:$C,I$1,FALSE)</f>
        <v>#VALUE!</v>
      </c>
      <c r="J1850" s="22" t="e">
        <f>VLOOKUP($G1850,Temp!$A:$C,J$1,FALSE)</f>
        <v>#VALUE!</v>
      </c>
      <c r="K1850" s="22" t="e">
        <f>VLOOKUP($G1850,Temp!$A:$C,K$1,FALSE)</f>
        <v>#VALUE!</v>
      </c>
      <c r="L1850" s="22" t="e">
        <f>VLOOKUP($G1850,Temp!$A:$C,L$1,FALSE)</f>
        <v>#VALUE!</v>
      </c>
      <c r="M1850" s="22" t="e">
        <f>VLOOKUP($G1850,Temp!$A:$C,M$1,FALSE)</f>
        <v>#VALUE!</v>
      </c>
      <c r="N1850" s="22" t="e">
        <f>VLOOKUP($G1850,Temp!$A:$C,N$1,FALSE)</f>
        <v>#VALUE!</v>
      </c>
      <c r="O1850" s="22" t="e">
        <f>VLOOKUP($G1850,Temp!$A:$C,O$1,FALSE)</f>
        <v>#VALUE!</v>
      </c>
      <c r="P1850" s="22" t="e">
        <f>VLOOKUP($G1850,Temp!$A:$C,P$1,FALSE)</f>
        <v>#VALUE!</v>
      </c>
      <c r="Q1850" s="22" t="e">
        <f>VLOOKUP($G1850,Temp!$A:$C,Q$1,FALSE)</f>
        <v>#VALUE!</v>
      </c>
      <c r="R1850" s="22" t="e">
        <f>VLOOKUP($G1850,Temp!$A:$C,R$1,FALSE)</f>
        <v>#VALUE!</v>
      </c>
      <c r="S1850" s="22" t="e">
        <f>VLOOKUP($G1850,Temp!$A:$C,S$1,FALSE)</f>
        <v>#VALUE!</v>
      </c>
      <c r="T1850" s="22" t="e">
        <f>VLOOKUP($G1850,Temp!$A:$C,T$1,FALSE)</f>
        <v>#VALUE!</v>
      </c>
      <c r="U1850" s="22" t="e">
        <f>VLOOKUP($G1850,Temp!$A:$C,U$1,FALSE)</f>
        <v>#VALUE!</v>
      </c>
      <c r="V1850" s="22" t="e">
        <f>VLOOKUP($G1850,Temp!$A:$C,V$1,FALSE)</f>
        <v>#VALUE!</v>
      </c>
      <c r="W1850" s="22" t="e">
        <f>VLOOKUP($G1850,Temp!$A:$C,W$1,FALSE)</f>
        <v>#VALUE!</v>
      </c>
      <c r="X1850" s="22" t="e">
        <f>VLOOKUP($G1850,Temp!$A:$C,X$1,FALSE)</f>
        <v>#VALUE!</v>
      </c>
      <c r="Y1850" s="22">
        <f>VLOOKUP($G1850,Temp!$A:$C,Y$1,FALSE)</f>
        <v>26200</v>
      </c>
      <c r="Z1850" s="22">
        <f>VLOOKUP($G1850,Temp!$A:$C,Z$1,FALSE)</f>
        <v>13200</v>
      </c>
      <c r="AA1850" s="22" t="e">
        <f>VLOOKUP($A1850,Searches!$A:$H,AA$1,FALSE)</f>
        <v>#N/A</v>
      </c>
      <c r="AB1850" s="22" t="e">
        <f>VLOOKUP($A1850,Searches!$A:$H,AB$1,FALSE)</f>
        <v>#N/A</v>
      </c>
      <c r="AC1850" s="22" t="e">
        <f>VLOOKUP($A1850,Searches!$A:$H,AC$1,FALSE)</f>
        <v>#N/A</v>
      </c>
      <c r="AD1850" s="22" t="e">
        <f>VLOOKUP($A1850,Searches!$A:$H,AD$1,FALSE)</f>
        <v>#N/A</v>
      </c>
      <c r="AE1850" s="22" t="e">
        <f>VLOOKUP($A1850,Searches!$A:$H,AE$1,FALSE)</f>
        <v>#N/A</v>
      </c>
      <c r="AF1850" s="22" t="e">
        <f>VLOOKUP($A1850,Searches!$A:$H,AF$1,FALSE)</f>
        <v>#N/A</v>
      </c>
      <c r="AG1850" s="22" t="e">
        <f>VLOOKUP($A1850,Searches!$A:$H,AG$1,FALSE)</f>
        <v>#N/A</v>
      </c>
      <c r="AH1850" s="22" t="e">
        <f>VLOOKUP($G1850,Temp!$D:$F,AH$1,FALSE)</f>
        <v>#N/A</v>
      </c>
      <c r="AI1850" s="22" t="e">
        <f>VLOOKUP($G1850,Temp!$D:$F,AI$1,FALSE)</f>
        <v>#N/A</v>
      </c>
      <c r="AJ1850" s="22" t="e">
        <f>VLOOKUP($G1850,Temp!$D:$F,AJ$1,FALSE)</f>
        <v>#N/A</v>
      </c>
    </row>
    <row r="1851" spans="1:36" ht="16" x14ac:dyDescent="0.2">
      <c r="A1851" s="8" t="str">
        <f t="shared" si="28"/>
        <v>Jason Lane DigitalOcean</v>
      </c>
      <c r="B1851" s="8" t="s">
        <v>682</v>
      </c>
      <c r="C1851" s="8" t="s">
        <v>872</v>
      </c>
      <c r="D1851" s="8" t="s">
        <v>5161</v>
      </c>
      <c r="E1851" s="8" t="s">
        <v>5162</v>
      </c>
      <c r="F1851" s="8" t="s">
        <v>1087</v>
      </c>
      <c r="G1851" s="12" t="s">
        <v>1088</v>
      </c>
      <c r="H1851" s="22" t="str">
        <f>VLOOKUP($G1851,Temp!$A:$C,H$1,FALSE)</f>
        <v>digitalocean.com</v>
      </c>
      <c r="I1851" s="22" t="e">
        <f>VLOOKUP($G1851,Temp!$A:$C,I$1,FALSE)</f>
        <v>#VALUE!</v>
      </c>
      <c r="J1851" s="22" t="e">
        <f>VLOOKUP($G1851,Temp!$A:$C,J$1,FALSE)</f>
        <v>#VALUE!</v>
      </c>
      <c r="K1851" s="22" t="e">
        <f>VLOOKUP($G1851,Temp!$A:$C,K$1,FALSE)</f>
        <v>#VALUE!</v>
      </c>
      <c r="L1851" s="22" t="e">
        <f>VLOOKUP($G1851,Temp!$A:$C,L$1,FALSE)</f>
        <v>#VALUE!</v>
      </c>
      <c r="M1851" s="22" t="e">
        <f>VLOOKUP($G1851,Temp!$A:$C,M$1,FALSE)</f>
        <v>#VALUE!</v>
      </c>
      <c r="N1851" s="22" t="e">
        <f>VLOOKUP($G1851,Temp!$A:$C,N$1,FALSE)</f>
        <v>#VALUE!</v>
      </c>
      <c r="O1851" s="22" t="e">
        <f>VLOOKUP($G1851,Temp!$A:$C,O$1,FALSE)</f>
        <v>#VALUE!</v>
      </c>
      <c r="P1851" s="22" t="e">
        <f>VLOOKUP($G1851,Temp!$A:$C,P$1,FALSE)</f>
        <v>#VALUE!</v>
      </c>
      <c r="Q1851" s="22" t="e">
        <f>VLOOKUP($G1851,Temp!$A:$C,Q$1,FALSE)</f>
        <v>#VALUE!</v>
      </c>
      <c r="R1851" s="22" t="e">
        <f>VLOOKUP($G1851,Temp!$A:$C,R$1,FALSE)</f>
        <v>#VALUE!</v>
      </c>
      <c r="S1851" s="22" t="e">
        <f>VLOOKUP($G1851,Temp!$A:$C,S$1,FALSE)</f>
        <v>#VALUE!</v>
      </c>
      <c r="T1851" s="22" t="e">
        <f>VLOOKUP($G1851,Temp!$A:$C,T$1,FALSE)</f>
        <v>#VALUE!</v>
      </c>
      <c r="U1851" s="22" t="e">
        <f>VLOOKUP($G1851,Temp!$A:$C,U$1,FALSE)</f>
        <v>#VALUE!</v>
      </c>
      <c r="V1851" s="22" t="e">
        <f>VLOOKUP($G1851,Temp!$A:$C,V$1,FALSE)</f>
        <v>#VALUE!</v>
      </c>
      <c r="W1851" s="22" t="e">
        <f>VLOOKUP($G1851,Temp!$A:$C,W$1,FALSE)</f>
        <v>#VALUE!</v>
      </c>
      <c r="X1851" s="22" t="e">
        <f>VLOOKUP($G1851,Temp!$A:$C,X$1,FALSE)</f>
        <v>#VALUE!</v>
      </c>
      <c r="Y1851" s="22">
        <f>VLOOKUP($G1851,Temp!$A:$C,Y$1,FALSE)</f>
        <v>1400000</v>
      </c>
      <c r="Z1851" s="22">
        <f>VLOOKUP($G1851,Temp!$A:$C,Z$1,FALSE)</f>
        <v>55800</v>
      </c>
      <c r="AA1851" s="22" t="e">
        <f>VLOOKUP($A1851,Searches!$A:$H,AA$1,FALSE)</f>
        <v>#N/A</v>
      </c>
      <c r="AB1851" s="22" t="e">
        <f>VLOOKUP($A1851,Searches!$A:$H,AB$1,FALSE)</f>
        <v>#N/A</v>
      </c>
      <c r="AC1851" s="22" t="e">
        <f>VLOOKUP($A1851,Searches!$A:$H,AC$1,FALSE)</f>
        <v>#N/A</v>
      </c>
      <c r="AD1851" s="22" t="e">
        <f>VLOOKUP($A1851,Searches!$A:$H,AD$1,FALSE)</f>
        <v>#N/A</v>
      </c>
      <c r="AE1851" s="22" t="e">
        <f>VLOOKUP($A1851,Searches!$A:$H,AE$1,FALSE)</f>
        <v>#N/A</v>
      </c>
      <c r="AF1851" s="22" t="e">
        <f>VLOOKUP($A1851,Searches!$A:$H,AF$1,FALSE)</f>
        <v>#N/A</v>
      </c>
      <c r="AG1851" s="22" t="e">
        <f>VLOOKUP($A1851,Searches!$A:$H,AG$1,FALSE)</f>
        <v>#N/A</v>
      </c>
      <c r="AH1851" s="22" t="e">
        <f>VLOOKUP($G1851,Temp!$D:$F,AH$1,FALSE)</f>
        <v>#N/A</v>
      </c>
      <c r="AI1851" s="22" t="e">
        <f>VLOOKUP($G1851,Temp!$D:$F,AI$1,FALSE)</f>
        <v>#N/A</v>
      </c>
      <c r="AJ1851" s="22" t="e">
        <f>VLOOKUP($G1851,Temp!$D:$F,AJ$1,FALSE)</f>
        <v>#N/A</v>
      </c>
    </row>
    <row r="1852" spans="1:36" ht="16" x14ac:dyDescent="0.2">
      <c r="A1852" s="8" t="str">
        <f t="shared" si="28"/>
        <v>Joseph Sawyer Integra Connect</v>
      </c>
      <c r="B1852" s="8" t="s">
        <v>2075</v>
      </c>
      <c r="C1852" s="8" t="s">
        <v>6263</v>
      </c>
      <c r="D1852" s="8" t="s">
        <v>42</v>
      </c>
      <c r="E1852" s="8" t="s">
        <v>6264</v>
      </c>
      <c r="F1852" s="8" t="s">
        <v>6265</v>
      </c>
      <c r="G1852" s="12" t="s">
        <v>5844</v>
      </c>
      <c r="H1852" s="22" t="str">
        <f>VLOOKUP($G1852,Temp!$A:$C,H$1,FALSE)</f>
        <v>integraconnect.com</v>
      </c>
      <c r="I1852" s="22" t="e">
        <f>VLOOKUP($G1852,Temp!$A:$C,I$1,FALSE)</f>
        <v>#VALUE!</v>
      </c>
      <c r="J1852" s="22" t="e">
        <f>VLOOKUP($G1852,Temp!$A:$C,J$1,FALSE)</f>
        <v>#VALUE!</v>
      </c>
      <c r="K1852" s="22" t="e">
        <f>VLOOKUP($G1852,Temp!$A:$C,K$1,FALSE)</f>
        <v>#VALUE!</v>
      </c>
      <c r="L1852" s="22" t="e">
        <f>VLOOKUP($G1852,Temp!$A:$C,L$1,FALSE)</f>
        <v>#VALUE!</v>
      </c>
      <c r="M1852" s="22" t="e">
        <f>VLOOKUP($G1852,Temp!$A:$C,M$1,FALSE)</f>
        <v>#VALUE!</v>
      </c>
      <c r="N1852" s="22" t="e">
        <f>VLOOKUP($G1852,Temp!$A:$C,N$1,FALSE)</f>
        <v>#VALUE!</v>
      </c>
      <c r="O1852" s="22" t="e">
        <f>VLOOKUP($G1852,Temp!$A:$C,O$1,FALSE)</f>
        <v>#VALUE!</v>
      </c>
      <c r="P1852" s="22" t="e">
        <f>VLOOKUP($G1852,Temp!$A:$C,P$1,FALSE)</f>
        <v>#VALUE!</v>
      </c>
      <c r="Q1852" s="22" t="e">
        <f>VLOOKUP($G1852,Temp!$A:$C,Q$1,FALSE)</f>
        <v>#VALUE!</v>
      </c>
      <c r="R1852" s="22" t="e">
        <f>VLOOKUP($G1852,Temp!$A:$C,R$1,FALSE)</f>
        <v>#VALUE!</v>
      </c>
      <c r="S1852" s="22" t="e">
        <f>VLOOKUP($G1852,Temp!$A:$C,S$1,FALSE)</f>
        <v>#VALUE!</v>
      </c>
      <c r="T1852" s="22" t="e">
        <f>VLOOKUP($G1852,Temp!$A:$C,T$1,FALSE)</f>
        <v>#VALUE!</v>
      </c>
      <c r="U1852" s="22" t="e">
        <f>VLOOKUP($G1852,Temp!$A:$C,U$1,FALSE)</f>
        <v>#VALUE!</v>
      </c>
      <c r="V1852" s="22" t="e">
        <f>VLOOKUP($G1852,Temp!$A:$C,V$1,FALSE)</f>
        <v>#VALUE!</v>
      </c>
      <c r="W1852" s="22" t="e">
        <f>VLOOKUP($G1852,Temp!$A:$C,W$1,FALSE)</f>
        <v>#VALUE!</v>
      </c>
      <c r="X1852" s="22" t="e">
        <f>VLOOKUP($G1852,Temp!$A:$C,X$1,FALSE)</f>
        <v>#VALUE!</v>
      </c>
      <c r="Y1852" s="22">
        <f>VLOOKUP($G1852,Temp!$A:$C,Y$1,FALSE)</f>
        <v>1000</v>
      </c>
      <c r="Z1852" s="22">
        <f>VLOOKUP($G1852,Temp!$A:$C,Z$1,FALSE)</f>
        <v>3000</v>
      </c>
      <c r="AA1852" s="22" t="str">
        <f>VLOOKUP($A1852,Searches!$A:$H,AA$1,FALSE)</f>
        <v>Joseph Sawyer</v>
      </c>
      <c r="AB1852" s="22" t="str">
        <f>VLOOKUP($A1852,Searches!$A:$H,AB$1,FALSE)</f>
        <v>Integra Connect</v>
      </c>
      <c r="AC1852" s="22" t="str">
        <f>VLOOKUP($A1852,Searches!$A:$H,AC$1,FALSE)</f>
        <v>Chief Marketing Officer</v>
      </c>
      <c r="AD1852" s="22" t="str">
        <f>VLOOKUP($A1852,Searches!$A:$H,AD$1,FALSE)</f>
        <v>2nd</v>
      </c>
      <c r="AE1852" s="22" t="str">
        <f>VLOOKUP($A1852,Searches!$A:$H,AE$1,FALSE)</f>
        <v/>
      </c>
      <c r="AF1852" s="22" t="str">
        <f>VLOOKUP($A1852,Searches!$A:$H,AF$1,FALSE)</f>
        <v>Miami/Fort Lauderdale Area</v>
      </c>
      <c r="AG1852" s="22" t="str">
        <f>VLOOKUP($A1852,Searches!$A:$H,AG$1,FALSE)</f>
        <v>https://www.linkedin.com/sales/profile/113810,wm8l,NAME_SEARCH?moduleKey=peopleSearchResults&amp;pageKey=sales-search3-people-refinement&amp;contextId=60BC92C971D70515801E49D6842B0000&amp;requestId=320eb3ca-2481-47d2-ac2a-df508dbb0094&amp;action=CLICK&amp;target=urn%3Ali%3AsalesLead%3A(-1%2C113810)&amp;pageNumber=7&amp;targetEl=profilelink&amp;position=6&amp;trk=lss-serp-result-lead_photo</v>
      </c>
      <c r="AH1852" s="22" t="e">
        <f>VLOOKUP($G1852,Temp!$D:$F,AH$1,FALSE)</f>
        <v>#N/A</v>
      </c>
      <c r="AI1852" s="22" t="e">
        <f>VLOOKUP($G1852,Temp!$D:$F,AI$1,FALSE)</f>
        <v>#N/A</v>
      </c>
      <c r="AJ1852" s="22" t="e">
        <f>VLOOKUP($G1852,Temp!$D:$F,AJ$1,FALSE)</f>
        <v>#N/A</v>
      </c>
    </row>
    <row r="1853" spans="1:36" ht="16" x14ac:dyDescent="0.2">
      <c r="A1853" s="8" t="str">
        <f t="shared" si="28"/>
        <v>Peter Weingard New York Public Radio</v>
      </c>
      <c r="B1853" s="8" t="s">
        <v>602</v>
      </c>
      <c r="C1853" s="8" t="s">
        <v>4929</v>
      </c>
      <c r="D1853" s="8" t="s">
        <v>4930</v>
      </c>
      <c r="E1853" s="8" t="s">
        <v>4931</v>
      </c>
      <c r="F1853" s="8" t="s">
        <v>4932</v>
      </c>
      <c r="G1853" s="12" t="s">
        <v>4627</v>
      </c>
      <c r="H1853" s="22" t="str">
        <f>VLOOKUP($G1853,Temp!$A:$C,H$1,FALSE)</f>
        <v>nypublicradio.org</v>
      </c>
      <c r="I1853" s="22" t="e">
        <f>VLOOKUP($G1853,Temp!$A:$C,I$1,FALSE)</f>
        <v>#VALUE!</v>
      </c>
      <c r="J1853" s="22" t="e">
        <f>VLOOKUP($G1853,Temp!$A:$C,J$1,FALSE)</f>
        <v>#VALUE!</v>
      </c>
      <c r="K1853" s="22" t="e">
        <f>VLOOKUP($G1853,Temp!$A:$C,K$1,FALSE)</f>
        <v>#VALUE!</v>
      </c>
      <c r="L1853" s="22" t="e">
        <f>VLOOKUP($G1853,Temp!$A:$C,L$1,FALSE)</f>
        <v>#VALUE!</v>
      </c>
      <c r="M1853" s="22" t="e">
        <f>VLOOKUP($G1853,Temp!$A:$C,M$1,FALSE)</f>
        <v>#VALUE!</v>
      </c>
      <c r="N1853" s="22" t="e">
        <f>VLOOKUP($G1853,Temp!$A:$C,N$1,FALSE)</f>
        <v>#VALUE!</v>
      </c>
      <c r="O1853" s="22" t="e">
        <f>VLOOKUP($G1853,Temp!$A:$C,O$1,FALSE)</f>
        <v>#VALUE!</v>
      </c>
      <c r="P1853" s="22" t="e">
        <f>VLOOKUP($G1853,Temp!$A:$C,P$1,FALSE)</f>
        <v>#VALUE!</v>
      </c>
      <c r="Q1853" s="22" t="e">
        <f>VLOOKUP($G1853,Temp!$A:$C,Q$1,FALSE)</f>
        <v>#VALUE!</v>
      </c>
      <c r="R1853" s="22" t="e">
        <f>VLOOKUP($G1853,Temp!$A:$C,R$1,FALSE)</f>
        <v>#VALUE!</v>
      </c>
      <c r="S1853" s="22" t="e">
        <f>VLOOKUP($G1853,Temp!$A:$C,S$1,FALSE)</f>
        <v>#VALUE!</v>
      </c>
      <c r="T1853" s="22" t="e">
        <f>VLOOKUP($G1853,Temp!$A:$C,T$1,FALSE)</f>
        <v>#VALUE!</v>
      </c>
      <c r="U1853" s="22" t="e">
        <f>VLOOKUP($G1853,Temp!$A:$C,U$1,FALSE)</f>
        <v>#VALUE!</v>
      </c>
      <c r="V1853" s="22" t="e">
        <f>VLOOKUP($G1853,Temp!$A:$C,V$1,FALSE)</f>
        <v>#VALUE!</v>
      </c>
      <c r="W1853" s="22" t="e">
        <f>VLOOKUP($G1853,Temp!$A:$C,W$1,FALSE)</f>
        <v>#VALUE!</v>
      </c>
      <c r="X1853" s="22" t="e">
        <f>VLOOKUP($G1853,Temp!$A:$C,X$1,FALSE)</f>
        <v>#VALUE!</v>
      </c>
      <c r="Y1853" s="22">
        <f>VLOOKUP($G1853,Temp!$A:$C,Y$1,FALSE)</f>
        <v>3100</v>
      </c>
      <c r="Z1853" s="22">
        <f>VLOOKUP($G1853,Temp!$A:$C,Z$1,FALSE)</f>
        <v>3100</v>
      </c>
      <c r="AA1853" s="22" t="e">
        <f>VLOOKUP($A1853,Searches!$A:$H,AA$1,FALSE)</f>
        <v>#N/A</v>
      </c>
      <c r="AB1853" s="22" t="e">
        <f>VLOOKUP($A1853,Searches!$A:$H,AB$1,FALSE)</f>
        <v>#N/A</v>
      </c>
      <c r="AC1853" s="22" t="e">
        <f>VLOOKUP($A1853,Searches!$A:$H,AC$1,FALSE)</f>
        <v>#N/A</v>
      </c>
      <c r="AD1853" s="22" t="e">
        <f>VLOOKUP($A1853,Searches!$A:$H,AD$1,FALSE)</f>
        <v>#N/A</v>
      </c>
      <c r="AE1853" s="22" t="e">
        <f>VLOOKUP($A1853,Searches!$A:$H,AE$1,FALSE)</f>
        <v>#N/A</v>
      </c>
      <c r="AF1853" s="22" t="e">
        <f>VLOOKUP($A1853,Searches!$A:$H,AF$1,FALSE)</f>
        <v>#N/A</v>
      </c>
      <c r="AG1853" s="22" t="e">
        <f>VLOOKUP($A1853,Searches!$A:$H,AG$1,FALSE)</f>
        <v>#N/A</v>
      </c>
      <c r="AH1853" s="22" t="e">
        <f>VLOOKUP($G1853,Temp!$D:$F,AH$1,FALSE)</f>
        <v>#N/A</v>
      </c>
      <c r="AI1853" s="22" t="e">
        <f>VLOOKUP($G1853,Temp!$D:$F,AI$1,FALSE)</f>
        <v>#N/A</v>
      </c>
      <c r="AJ1853" s="22" t="e">
        <f>VLOOKUP($G1853,Temp!$D:$F,AJ$1,FALSE)</f>
        <v>#N/A</v>
      </c>
    </row>
    <row r="1854" spans="1:36" ht="16" x14ac:dyDescent="0.2">
      <c r="A1854" s="8" t="str">
        <f t="shared" si="28"/>
        <v>Jon Gettinger Spoken Communications</v>
      </c>
      <c r="B1854" s="8" t="s">
        <v>619</v>
      </c>
      <c r="C1854" s="8" t="s">
        <v>3973</v>
      </c>
      <c r="D1854" s="8" t="s">
        <v>42</v>
      </c>
      <c r="E1854" s="8" t="s">
        <v>3974</v>
      </c>
      <c r="F1854" s="8" t="s">
        <v>3975</v>
      </c>
      <c r="G1854" s="12" t="s">
        <v>3691</v>
      </c>
      <c r="H1854" s="22" t="str">
        <f>VLOOKUP($G1854,Temp!$A:$C,H$1,FALSE)</f>
        <v>spoken.com</v>
      </c>
      <c r="I1854" s="22" t="e">
        <f>VLOOKUP($G1854,Temp!$A:$C,I$1,FALSE)</f>
        <v>#VALUE!</v>
      </c>
      <c r="J1854" s="22" t="e">
        <f>VLOOKUP($G1854,Temp!$A:$C,J$1,FALSE)</f>
        <v>#VALUE!</v>
      </c>
      <c r="K1854" s="22" t="e">
        <f>VLOOKUP($G1854,Temp!$A:$C,K$1,FALSE)</f>
        <v>#VALUE!</v>
      </c>
      <c r="L1854" s="22" t="e">
        <f>VLOOKUP($G1854,Temp!$A:$C,L$1,FALSE)</f>
        <v>#VALUE!</v>
      </c>
      <c r="M1854" s="22" t="e">
        <f>VLOOKUP($G1854,Temp!$A:$C,M$1,FALSE)</f>
        <v>#VALUE!</v>
      </c>
      <c r="N1854" s="22" t="e">
        <f>VLOOKUP($G1854,Temp!$A:$C,N$1,FALSE)</f>
        <v>#VALUE!</v>
      </c>
      <c r="O1854" s="22" t="e">
        <f>VLOOKUP($G1854,Temp!$A:$C,O$1,FALSE)</f>
        <v>#VALUE!</v>
      </c>
      <c r="P1854" s="22" t="e">
        <f>VLOOKUP($G1854,Temp!$A:$C,P$1,FALSE)</f>
        <v>#VALUE!</v>
      </c>
      <c r="Q1854" s="22" t="e">
        <f>VLOOKUP($G1854,Temp!$A:$C,Q$1,FALSE)</f>
        <v>#VALUE!</v>
      </c>
      <c r="R1854" s="22" t="e">
        <f>VLOOKUP($G1854,Temp!$A:$C,R$1,FALSE)</f>
        <v>#VALUE!</v>
      </c>
      <c r="S1854" s="22" t="e">
        <f>VLOOKUP($G1854,Temp!$A:$C,S$1,FALSE)</f>
        <v>#VALUE!</v>
      </c>
      <c r="T1854" s="22" t="e">
        <f>VLOOKUP($G1854,Temp!$A:$C,T$1,FALSE)</f>
        <v>#VALUE!</v>
      </c>
      <c r="U1854" s="22" t="e">
        <f>VLOOKUP($G1854,Temp!$A:$C,U$1,FALSE)</f>
        <v>#VALUE!</v>
      </c>
      <c r="V1854" s="22" t="e">
        <f>VLOOKUP($G1854,Temp!$A:$C,V$1,FALSE)</f>
        <v>#VALUE!</v>
      </c>
      <c r="W1854" s="22" t="e">
        <f>VLOOKUP($G1854,Temp!$A:$C,W$1,FALSE)</f>
        <v>#VALUE!</v>
      </c>
      <c r="X1854" s="22" t="e">
        <f>VLOOKUP($G1854,Temp!$A:$C,X$1,FALSE)</f>
        <v>#VALUE!</v>
      </c>
      <c r="Y1854" s="22">
        <f>VLOOKUP($G1854,Temp!$A:$C,Y$1,FALSE)</f>
        <v>218</v>
      </c>
      <c r="Z1854" s="22">
        <f>VLOOKUP($G1854,Temp!$A:$C,Z$1,FALSE)</f>
        <v>2</v>
      </c>
      <c r="AA1854" s="22" t="str">
        <f>VLOOKUP($A1854,Searches!$A:$H,AA$1,FALSE)</f>
        <v>Jon Gettinger</v>
      </c>
      <c r="AB1854" s="22" t="str">
        <f>VLOOKUP($A1854,Searches!$A:$H,AB$1,FALSE)</f>
        <v>Spoken Communications</v>
      </c>
      <c r="AC1854" s="22" t="str">
        <f>VLOOKUP($A1854,Searches!$A:$H,AC$1,FALSE)</f>
        <v>Chief Marketing Officer</v>
      </c>
      <c r="AD1854" s="22" t="str">
        <f>VLOOKUP($A1854,Searches!$A:$H,AD$1,FALSE)</f>
        <v>2nd</v>
      </c>
      <c r="AE1854" s="22" t="str">
        <f>VLOOKUP($A1854,Searches!$A:$H,AE$1,FALSE)</f>
        <v>Open link</v>
      </c>
      <c r="AF1854" s="22" t="str">
        <f>VLOOKUP($A1854,Searches!$A:$H,AF$1,FALSE)</f>
        <v>Greater Seattle Area</v>
      </c>
      <c r="AG1854" s="22" t="str">
        <f>VLOOKUP($A1854,Searches!$A:$H,AG$1,FALSE)</f>
        <v>https://www.linkedin.com/sales/profile/5995,6x6t,NAME_SEARCH?moduleKey=peopleSearchResults&amp;pageKey=sales-search3-people-refinement&amp;contextId=60BC92C971D70515801E49D6842B0000&amp;requestId=320eb3ca-2481-47d2-ac2a-df508dbb0094&amp;action=CLICK&amp;target=urn%3Ali%3AsalesLead%3A(-1%2C5995)&amp;pageNumber=7&amp;targetEl=profilelink&amp;position=7&amp;trk=lss-serp-result-lead_photo</v>
      </c>
      <c r="AH1854" s="22" t="e">
        <f>VLOOKUP($G1854,Temp!$D:$F,AH$1,FALSE)</f>
        <v>#N/A</v>
      </c>
      <c r="AI1854" s="22" t="e">
        <f>VLOOKUP($G1854,Temp!$D:$F,AI$1,FALSE)</f>
        <v>#N/A</v>
      </c>
      <c r="AJ1854" s="22" t="e">
        <f>VLOOKUP($G1854,Temp!$D:$F,AJ$1,FALSE)</f>
        <v>#N/A</v>
      </c>
    </row>
    <row r="1855" spans="1:36" ht="16" x14ac:dyDescent="0.2">
      <c r="A1855" s="8" t="str">
        <f t="shared" si="28"/>
        <v>Greg Marek Capsilon</v>
      </c>
      <c r="B1855" s="8" t="s">
        <v>6075</v>
      </c>
      <c r="C1855" s="8" t="s">
        <v>6076</v>
      </c>
      <c r="D1855" s="8" t="s">
        <v>42</v>
      </c>
      <c r="E1855" s="8" t="s">
        <v>6279</v>
      </c>
      <c r="F1855" s="8" t="s">
        <v>6077</v>
      </c>
      <c r="G1855" s="12" t="s">
        <v>5651</v>
      </c>
      <c r="H1855" s="22" t="str">
        <f>VLOOKUP($G1855,Temp!$A:$C,H$1,FALSE)</f>
        <v>capsilon.com</v>
      </c>
      <c r="I1855" s="22" t="e">
        <f>VLOOKUP($G1855,Temp!$A:$C,I$1,FALSE)</f>
        <v>#VALUE!</v>
      </c>
      <c r="J1855" s="22" t="e">
        <f>VLOOKUP($G1855,Temp!$A:$C,J$1,FALSE)</f>
        <v>#VALUE!</v>
      </c>
      <c r="K1855" s="22" t="e">
        <f>VLOOKUP($G1855,Temp!$A:$C,K$1,FALSE)</f>
        <v>#VALUE!</v>
      </c>
      <c r="L1855" s="22" t="e">
        <f>VLOOKUP($G1855,Temp!$A:$C,L$1,FALSE)</f>
        <v>#VALUE!</v>
      </c>
      <c r="M1855" s="22" t="e">
        <f>VLOOKUP($G1855,Temp!$A:$C,M$1,FALSE)</f>
        <v>#VALUE!</v>
      </c>
      <c r="N1855" s="22" t="e">
        <f>VLOOKUP($G1855,Temp!$A:$C,N$1,FALSE)</f>
        <v>#VALUE!</v>
      </c>
      <c r="O1855" s="22" t="e">
        <f>VLOOKUP($G1855,Temp!$A:$C,O$1,FALSE)</f>
        <v>#VALUE!</v>
      </c>
      <c r="P1855" s="22" t="e">
        <f>VLOOKUP($G1855,Temp!$A:$C,P$1,FALSE)</f>
        <v>#VALUE!</v>
      </c>
      <c r="Q1855" s="22" t="e">
        <f>VLOOKUP($G1855,Temp!$A:$C,Q$1,FALSE)</f>
        <v>#VALUE!</v>
      </c>
      <c r="R1855" s="22" t="e">
        <f>VLOOKUP($G1855,Temp!$A:$C,R$1,FALSE)</f>
        <v>#VALUE!</v>
      </c>
      <c r="S1855" s="22" t="e">
        <f>VLOOKUP($G1855,Temp!$A:$C,S$1,FALSE)</f>
        <v>#VALUE!</v>
      </c>
      <c r="T1855" s="22" t="e">
        <f>VLOOKUP($G1855,Temp!$A:$C,T$1,FALSE)</f>
        <v>#VALUE!</v>
      </c>
      <c r="U1855" s="22" t="e">
        <f>VLOOKUP($G1855,Temp!$A:$C,U$1,FALSE)</f>
        <v>#VALUE!</v>
      </c>
      <c r="V1855" s="22" t="e">
        <f>VLOOKUP($G1855,Temp!$A:$C,V$1,FALSE)</f>
        <v>#VALUE!</v>
      </c>
      <c r="W1855" s="22" t="e">
        <f>VLOOKUP($G1855,Temp!$A:$C,W$1,FALSE)</f>
        <v>#VALUE!</v>
      </c>
      <c r="X1855" s="22" t="e">
        <f>VLOOKUP($G1855,Temp!$A:$C,X$1,FALSE)</f>
        <v>#VALUE!</v>
      </c>
      <c r="Y1855" s="22">
        <f>VLOOKUP($G1855,Temp!$A:$C,Y$1,FALSE)</f>
        <v>1100</v>
      </c>
      <c r="Z1855" s="22">
        <f>VLOOKUP($G1855,Temp!$A:$C,Z$1,FALSE)</f>
        <v>0</v>
      </c>
      <c r="AA1855" s="22" t="e">
        <f>VLOOKUP($A1855,Searches!$A:$H,AA$1,FALSE)</f>
        <v>#N/A</v>
      </c>
      <c r="AB1855" s="22" t="e">
        <f>VLOOKUP($A1855,Searches!$A:$H,AB$1,FALSE)</f>
        <v>#N/A</v>
      </c>
      <c r="AC1855" s="22" t="e">
        <f>VLOOKUP($A1855,Searches!$A:$H,AC$1,FALSE)</f>
        <v>#N/A</v>
      </c>
      <c r="AD1855" s="22" t="e">
        <f>VLOOKUP($A1855,Searches!$A:$H,AD$1,FALSE)</f>
        <v>#N/A</v>
      </c>
      <c r="AE1855" s="22" t="e">
        <f>VLOOKUP($A1855,Searches!$A:$H,AE$1,FALSE)</f>
        <v>#N/A</v>
      </c>
      <c r="AF1855" s="22" t="e">
        <f>VLOOKUP($A1855,Searches!$A:$H,AF$1,FALSE)</f>
        <v>#N/A</v>
      </c>
      <c r="AG1855" s="22" t="e">
        <f>VLOOKUP($A1855,Searches!$A:$H,AG$1,FALSE)</f>
        <v>#N/A</v>
      </c>
      <c r="AH1855" s="22" t="str">
        <f>VLOOKUP($G1855,Temp!$D:$F,AH$1,FALSE)</f>
        <v>capsilon.com</v>
      </c>
      <c r="AI1855" s="22">
        <f>VLOOKUP($G1855,Temp!$D:$F,AI$1,FALSE)</f>
        <v>0</v>
      </c>
      <c r="AJ1855" s="22" t="str">
        <f>VLOOKUP($G1855,Temp!$D:$F,AJ$1,FALSE)</f>
        <v>WordPress</v>
      </c>
    </row>
    <row r="1856" spans="1:36" ht="16" x14ac:dyDescent="0.2">
      <c r="A1856" s="8" t="str">
        <f t="shared" si="28"/>
        <v>Michelle Kerr Delphix</v>
      </c>
      <c r="B1856" s="8" t="s">
        <v>223</v>
      </c>
      <c r="C1856" s="8" t="s">
        <v>3541</v>
      </c>
      <c r="D1856" s="8" t="s">
        <v>42</v>
      </c>
      <c r="E1856" s="8" t="s">
        <v>3542</v>
      </c>
      <c r="F1856" s="8" t="s">
        <v>3544</v>
      </c>
      <c r="G1856" s="12" t="s">
        <v>3546</v>
      </c>
      <c r="H1856" s="22" t="str">
        <f>VLOOKUP($G1856,Temp!$A:$C,H$1,FALSE)</f>
        <v>delphix.com</v>
      </c>
      <c r="I1856" s="22" t="e">
        <f>VLOOKUP($G1856,Temp!$A:$C,I$1,FALSE)</f>
        <v>#VALUE!</v>
      </c>
      <c r="J1856" s="22" t="e">
        <f>VLOOKUP($G1856,Temp!$A:$C,J$1,FALSE)</f>
        <v>#VALUE!</v>
      </c>
      <c r="K1856" s="22" t="e">
        <f>VLOOKUP($G1856,Temp!$A:$C,K$1,FALSE)</f>
        <v>#VALUE!</v>
      </c>
      <c r="L1856" s="22" t="e">
        <f>VLOOKUP($G1856,Temp!$A:$C,L$1,FALSE)</f>
        <v>#VALUE!</v>
      </c>
      <c r="M1856" s="22" t="e">
        <f>VLOOKUP($G1856,Temp!$A:$C,M$1,FALSE)</f>
        <v>#VALUE!</v>
      </c>
      <c r="N1856" s="22" t="e">
        <f>VLOOKUP($G1856,Temp!$A:$C,N$1,FALSE)</f>
        <v>#VALUE!</v>
      </c>
      <c r="O1856" s="22" t="e">
        <f>VLOOKUP($G1856,Temp!$A:$C,O$1,FALSE)</f>
        <v>#VALUE!</v>
      </c>
      <c r="P1856" s="22" t="e">
        <f>VLOOKUP($G1856,Temp!$A:$C,P$1,FALSE)</f>
        <v>#VALUE!</v>
      </c>
      <c r="Q1856" s="22" t="e">
        <f>VLOOKUP($G1856,Temp!$A:$C,Q$1,FALSE)</f>
        <v>#VALUE!</v>
      </c>
      <c r="R1856" s="22" t="e">
        <f>VLOOKUP($G1856,Temp!$A:$C,R$1,FALSE)</f>
        <v>#VALUE!</v>
      </c>
      <c r="S1856" s="22" t="e">
        <f>VLOOKUP($G1856,Temp!$A:$C,S$1,FALSE)</f>
        <v>#VALUE!</v>
      </c>
      <c r="T1856" s="22" t="e">
        <f>VLOOKUP($G1856,Temp!$A:$C,T$1,FALSE)</f>
        <v>#VALUE!</v>
      </c>
      <c r="U1856" s="22" t="e">
        <f>VLOOKUP($G1856,Temp!$A:$C,U$1,FALSE)</f>
        <v>#VALUE!</v>
      </c>
      <c r="V1856" s="22" t="e">
        <f>VLOOKUP($G1856,Temp!$A:$C,V$1,FALSE)</f>
        <v>#VALUE!</v>
      </c>
      <c r="W1856" s="22" t="e">
        <f>VLOOKUP($G1856,Temp!$A:$C,W$1,FALSE)</f>
        <v>#VALUE!</v>
      </c>
      <c r="X1856" s="22" t="e">
        <f>VLOOKUP($G1856,Temp!$A:$C,X$1,FALSE)</f>
        <v>#VALUE!</v>
      </c>
      <c r="Y1856" s="22">
        <f>VLOOKUP($G1856,Temp!$A:$C,Y$1,FALSE)</f>
        <v>14100</v>
      </c>
      <c r="Z1856" s="22">
        <f>VLOOKUP($G1856,Temp!$A:$C,Z$1,FALSE)</f>
        <v>4900</v>
      </c>
      <c r="AA1856" s="22" t="str">
        <f>VLOOKUP($A1856,Searches!$A:$H,AA$1,FALSE)</f>
        <v>Michelle Kerr</v>
      </c>
      <c r="AB1856" s="22" t="str">
        <f>VLOOKUP($A1856,Searches!$A:$H,AB$1,FALSE)</f>
        <v>Delphix</v>
      </c>
      <c r="AC1856" s="22" t="str">
        <f>VLOOKUP($A1856,Searches!$A:$H,AC$1,FALSE)</f>
        <v>Chief Marketing Officer</v>
      </c>
      <c r="AD1856" s="22" t="str">
        <f>VLOOKUP($A1856,Searches!$A:$H,AD$1,FALSE)</f>
        <v>2nd</v>
      </c>
      <c r="AE1856" s="22" t="str">
        <f>VLOOKUP($A1856,Searches!$A:$H,AE$1,FALSE)</f>
        <v/>
      </c>
      <c r="AF1856" s="22" t="str">
        <f>VLOOKUP($A1856,Searches!$A:$H,AF$1,FALSE)</f>
        <v>San Francisco Bay Area</v>
      </c>
      <c r="AG1856" s="22" t="str">
        <f>VLOOKUP($A1856,Searches!$A:$H,AG$1,FALSE)</f>
        <v>https://www.linkedin.com/sales/profile/555433,vgUk,NAME_SEARCH?moduleKey=peopleSearchResults&amp;pageKey=sales-search3-people-refinement&amp;contextId=60BC92C971D70515801E49D6842B0000&amp;requestId=320eb3ca-2481-47d2-ac2a-df508dbb0094&amp;action=CLICK&amp;target=urn%3Ali%3AsalesLead%3A(-1%2C555433)&amp;pageNumber=7&amp;targetEl=profilelink&amp;position=9&amp;trk=lss-serp-result-lead_photo</v>
      </c>
      <c r="AH1856" s="22" t="str">
        <f>VLOOKUP($G1856,Temp!$D:$F,AH$1,FALSE)</f>
        <v>delphix.com</v>
      </c>
      <c r="AI1856" s="22" t="str">
        <f>VLOOKUP($G1856,Temp!$D:$F,AI$1,FALSE)</f>
        <v>Marketo</v>
      </c>
      <c r="AJ1856" s="22" t="str">
        <f>VLOOKUP($G1856,Temp!$D:$F,AJ$1,FALSE)</f>
        <v>Drupal</v>
      </c>
    </row>
    <row r="1857" spans="1:36" ht="16" x14ac:dyDescent="0.2">
      <c r="A1857" s="8" t="str">
        <f t="shared" si="28"/>
        <v>Andrew Taylor The CSMO</v>
      </c>
      <c r="B1857" s="8" t="s">
        <v>830</v>
      </c>
      <c r="C1857" s="8" t="s">
        <v>1019</v>
      </c>
      <c r="D1857" s="8" t="s">
        <v>4021</v>
      </c>
      <c r="E1857" s="8" t="s">
        <v>4022</v>
      </c>
      <c r="F1857" s="8" t="s">
        <v>4023</v>
      </c>
      <c r="G1857" s="12" t="s">
        <v>4024</v>
      </c>
      <c r="H1857" s="22" t="e">
        <f>VLOOKUP($G1857,Temp!$A:$C,H$1,FALSE)</f>
        <v>#N/A</v>
      </c>
      <c r="I1857" s="22" t="e">
        <f>VLOOKUP($G1857,Temp!$A:$C,I$1,FALSE)</f>
        <v>#N/A</v>
      </c>
      <c r="J1857" s="22" t="e">
        <f>VLOOKUP($G1857,Temp!$A:$C,J$1,FALSE)</f>
        <v>#N/A</v>
      </c>
      <c r="K1857" s="22" t="e">
        <f>VLOOKUP($G1857,Temp!$A:$C,K$1,FALSE)</f>
        <v>#N/A</v>
      </c>
      <c r="L1857" s="22" t="e">
        <f>VLOOKUP($G1857,Temp!$A:$C,L$1,FALSE)</f>
        <v>#N/A</v>
      </c>
      <c r="M1857" s="22" t="e">
        <f>VLOOKUP($G1857,Temp!$A:$C,M$1,FALSE)</f>
        <v>#N/A</v>
      </c>
      <c r="N1857" s="22" t="e">
        <f>VLOOKUP($G1857,Temp!$A:$C,N$1,FALSE)</f>
        <v>#N/A</v>
      </c>
      <c r="O1857" s="22" t="e">
        <f>VLOOKUP($G1857,Temp!$A:$C,O$1,FALSE)</f>
        <v>#N/A</v>
      </c>
      <c r="P1857" s="22" t="e">
        <f>VLOOKUP($G1857,Temp!$A:$C,P$1,FALSE)</f>
        <v>#N/A</v>
      </c>
      <c r="Q1857" s="22" t="e">
        <f>VLOOKUP($G1857,Temp!$A:$C,Q$1,FALSE)</f>
        <v>#N/A</v>
      </c>
      <c r="R1857" s="22" t="e">
        <f>VLOOKUP($G1857,Temp!$A:$C,R$1,FALSE)</f>
        <v>#N/A</v>
      </c>
      <c r="S1857" s="22" t="e">
        <f>VLOOKUP($G1857,Temp!$A:$C,S$1,FALSE)</f>
        <v>#N/A</v>
      </c>
      <c r="T1857" s="22" t="e">
        <f>VLOOKUP($G1857,Temp!$A:$C,T$1,FALSE)</f>
        <v>#N/A</v>
      </c>
      <c r="U1857" s="22" t="e">
        <f>VLOOKUP($G1857,Temp!$A:$C,U$1,FALSE)</f>
        <v>#N/A</v>
      </c>
      <c r="V1857" s="22" t="e">
        <f>VLOOKUP($G1857,Temp!$A:$C,V$1,FALSE)</f>
        <v>#N/A</v>
      </c>
      <c r="W1857" s="22" t="e">
        <f>VLOOKUP($G1857,Temp!$A:$C,W$1,FALSE)</f>
        <v>#N/A</v>
      </c>
      <c r="X1857" s="22" t="e">
        <f>VLOOKUP($G1857,Temp!$A:$C,X$1,FALSE)</f>
        <v>#N/A</v>
      </c>
      <c r="Y1857" s="22" t="e">
        <f>VLOOKUP($G1857,Temp!$A:$C,Y$1,FALSE)</f>
        <v>#N/A</v>
      </c>
      <c r="Z1857" s="22" t="e">
        <f>VLOOKUP($G1857,Temp!$A:$C,Z$1,FALSE)</f>
        <v>#N/A</v>
      </c>
      <c r="AA1857" s="22" t="str">
        <f>VLOOKUP($A1857,Searches!$A:$H,AA$1,FALSE)</f>
        <v>Andrew Taylor</v>
      </c>
      <c r="AB1857" s="22" t="str">
        <f>VLOOKUP($A1857,Searches!$A:$H,AB$1,FALSE)</f>
        <v>The CSMO</v>
      </c>
      <c r="AC1857" s="22" t="str">
        <f>VLOOKUP($A1857,Searches!$A:$H,AC$1,FALSE)</f>
        <v>Chief Sales &amp; Marketing Officer</v>
      </c>
      <c r="AD1857" s="22" t="str">
        <f>VLOOKUP($A1857,Searches!$A:$H,AD$1,FALSE)</f>
        <v>2nd</v>
      </c>
      <c r="AE1857" s="22" t="str">
        <f>VLOOKUP($A1857,Searches!$A:$H,AE$1,FALSE)</f>
        <v>Open link</v>
      </c>
      <c r="AF1857" s="22" t="str">
        <f>VLOOKUP($A1857,Searches!$A:$H,AF$1,FALSE)</f>
        <v>Greater San Diego Area</v>
      </c>
      <c r="AG1857" s="22" t="str">
        <f>VLOOKUP($A1857,Searches!$A:$H,AG$1,FALSE)</f>
        <v>https://www.linkedin.com/sales/profile/830876,SOzG,NAME_SEARCH?moduleKey=peopleSearchResults&amp;pageKey=sales-search3-people-refinement&amp;contextId=60BC92C971D70515801E49D6842B0000&amp;requestId=320eb3ca-2481-47d2-ac2a-df508dbb0094&amp;action=CLICK&amp;target=urn%3Ali%3AsalesLead%3A(-1%2C830876)&amp;pageNumber=7&amp;targetEl=profilelink&amp;position=8&amp;trk=lss-serp-result-lead_photo</v>
      </c>
      <c r="AH1857" s="22" t="e">
        <f>VLOOKUP($G1857,Temp!$D:$F,AH$1,FALSE)</f>
        <v>#N/A</v>
      </c>
      <c r="AI1857" s="22" t="e">
        <f>VLOOKUP($G1857,Temp!$D:$F,AI$1,FALSE)</f>
        <v>#N/A</v>
      </c>
      <c r="AJ1857" s="22" t="e">
        <f>VLOOKUP($G1857,Temp!$D:$F,AJ$1,FALSE)</f>
        <v>#N/A</v>
      </c>
    </row>
    <row r="1858" spans="1:36" ht="16" x14ac:dyDescent="0.2">
      <c r="A1858" s="8" t="str">
        <f t="shared" si="28"/>
        <v>James Kessinger CloudVelox</v>
      </c>
      <c r="B1858" s="8" t="s">
        <v>995</v>
      </c>
      <c r="C1858" s="8" t="s">
        <v>3859</v>
      </c>
      <c r="D1858" s="8" t="s">
        <v>42</v>
      </c>
      <c r="E1858" s="8" t="s">
        <v>3861</v>
      </c>
      <c r="F1858" s="8" t="s">
        <v>3862</v>
      </c>
      <c r="G1858" s="12" t="s">
        <v>3577</v>
      </c>
      <c r="H1858" s="22" t="str">
        <f>VLOOKUP($G1858,Temp!$A:$C,H$1,FALSE)</f>
        <v>cloudvelox.com</v>
      </c>
      <c r="I1858" s="22" t="e">
        <f>VLOOKUP($G1858,Temp!$A:$C,I$1,FALSE)</f>
        <v>#VALUE!</v>
      </c>
      <c r="J1858" s="22" t="e">
        <f>VLOOKUP($G1858,Temp!$A:$C,J$1,FALSE)</f>
        <v>#VALUE!</v>
      </c>
      <c r="K1858" s="22" t="e">
        <f>VLOOKUP($G1858,Temp!$A:$C,K$1,FALSE)</f>
        <v>#VALUE!</v>
      </c>
      <c r="L1858" s="22" t="e">
        <f>VLOOKUP($G1858,Temp!$A:$C,L$1,FALSE)</f>
        <v>#VALUE!</v>
      </c>
      <c r="M1858" s="22" t="e">
        <f>VLOOKUP($G1858,Temp!$A:$C,M$1,FALSE)</f>
        <v>#VALUE!</v>
      </c>
      <c r="N1858" s="22" t="e">
        <f>VLOOKUP($G1858,Temp!$A:$C,N$1,FALSE)</f>
        <v>#VALUE!</v>
      </c>
      <c r="O1858" s="22" t="e">
        <f>VLOOKUP($G1858,Temp!$A:$C,O$1,FALSE)</f>
        <v>#VALUE!</v>
      </c>
      <c r="P1858" s="22" t="e">
        <f>VLOOKUP($G1858,Temp!$A:$C,P$1,FALSE)</f>
        <v>#VALUE!</v>
      </c>
      <c r="Q1858" s="22" t="e">
        <f>VLOOKUP($G1858,Temp!$A:$C,Q$1,FALSE)</f>
        <v>#VALUE!</v>
      </c>
      <c r="R1858" s="22" t="e">
        <f>VLOOKUP($G1858,Temp!$A:$C,R$1,FALSE)</f>
        <v>#VALUE!</v>
      </c>
      <c r="S1858" s="22" t="e">
        <f>VLOOKUP($G1858,Temp!$A:$C,S$1,FALSE)</f>
        <v>#VALUE!</v>
      </c>
      <c r="T1858" s="22" t="e">
        <f>VLOOKUP($G1858,Temp!$A:$C,T$1,FALSE)</f>
        <v>#VALUE!</v>
      </c>
      <c r="U1858" s="22" t="e">
        <f>VLOOKUP($G1858,Temp!$A:$C,U$1,FALSE)</f>
        <v>#VALUE!</v>
      </c>
      <c r="V1858" s="22" t="e">
        <f>VLOOKUP($G1858,Temp!$A:$C,V$1,FALSE)</f>
        <v>#VALUE!</v>
      </c>
      <c r="W1858" s="22" t="e">
        <f>VLOOKUP($G1858,Temp!$A:$C,W$1,FALSE)</f>
        <v>#VALUE!</v>
      </c>
      <c r="X1858" s="22" t="e">
        <f>VLOOKUP($G1858,Temp!$A:$C,X$1,FALSE)</f>
        <v>#VALUE!</v>
      </c>
      <c r="Y1858" s="22">
        <f>VLOOKUP($G1858,Temp!$A:$C,Y$1,FALSE)</f>
        <v>879</v>
      </c>
      <c r="Z1858" s="22">
        <f>VLOOKUP($G1858,Temp!$A:$C,Z$1,FALSE)</f>
        <v>1400</v>
      </c>
      <c r="AA1858" s="22" t="e">
        <f>VLOOKUP($A1858,Searches!$A:$H,AA$1,FALSE)</f>
        <v>#N/A</v>
      </c>
      <c r="AB1858" s="22" t="e">
        <f>VLOOKUP($A1858,Searches!$A:$H,AB$1,FALSE)</f>
        <v>#N/A</v>
      </c>
      <c r="AC1858" s="22" t="e">
        <f>VLOOKUP($A1858,Searches!$A:$H,AC$1,FALSE)</f>
        <v>#N/A</v>
      </c>
      <c r="AD1858" s="22" t="e">
        <f>VLOOKUP($A1858,Searches!$A:$H,AD$1,FALSE)</f>
        <v>#N/A</v>
      </c>
      <c r="AE1858" s="22" t="e">
        <f>VLOOKUP($A1858,Searches!$A:$H,AE$1,FALSE)</f>
        <v>#N/A</v>
      </c>
      <c r="AF1858" s="22" t="e">
        <f>VLOOKUP($A1858,Searches!$A:$H,AF$1,FALSE)</f>
        <v>#N/A</v>
      </c>
      <c r="AG1858" s="22" t="e">
        <f>VLOOKUP($A1858,Searches!$A:$H,AG$1,FALSE)</f>
        <v>#N/A</v>
      </c>
      <c r="AH1858" s="22" t="e">
        <f>VLOOKUP($G1858,Temp!$D:$F,AH$1,FALSE)</f>
        <v>#N/A</v>
      </c>
      <c r="AI1858" s="22" t="e">
        <f>VLOOKUP($G1858,Temp!$D:$F,AI$1,FALSE)</f>
        <v>#N/A</v>
      </c>
      <c r="AJ1858" s="22" t="e">
        <f>VLOOKUP($G1858,Temp!$D:$F,AJ$1,FALSE)</f>
        <v>#N/A</v>
      </c>
    </row>
    <row r="1859" spans="1:36" ht="16" x14ac:dyDescent="0.2">
      <c r="A1859" s="8" t="str">
        <f t="shared" si="28"/>
        <v>Dan Pingree Moosejaw Mountaineering</v>
      </c>
      <c r="B1859" s="8" t="s">
        <v>362</v>
      </c>
      <c r="C1859" s="8" t="s">
        <v>4986</v>
      </c>
      <c r="D1859" s="8" t="s">
        <v>42</v>
      </c>
      <c r="E1859" s="8" t="s">
        <v>4989</v>
      </c>
      <c r="F1859" s="8" t="s">
        <v>4991</v>
      </c>
      <c r="G1859" s="12" t="s">
        <v>4694</v>
      </c>
      <c r="H1859" s="22" t="str">
        <f>VLOOKUP($G1859,Temp!$A:$C,H$1,FALSE)</f>
        <v>moosejaw.com</v>
      </c>
      <c r="I1859" s="22" t="e">
        <f>VLOOKUP($G1859,Temp!$A:$C,I$1,FALSE)</f>
        <v>#VALUE!</v>
      </c>
      <c r="J1859" s="22" t="e">
        <f>VLOOKUP($G1859,Temp!$A:$C,J$1,FALSE)</f>
        <v>#VALUE!</v>
      </c>
      <c r="K1859" s="22" t="e">
        <f>VLOOKUP($G1859,Temp!$A:$C,K$1,FALSE)</f>
        <v>#VALUE!</v>
      </c>
      <c r="L1859" s="22" t="e">
        <f>VLOOKUP($G1859,Temp!$A:$C,L$1,FALSE)</f>
        <v>#VALUE!</v>
      </c>
      <c r="M1859" s="22" t="e">
        <f>VLOOKUP($G1859,Temp!$A:$C,M$1,FALSE)</f>
        <v>#VALUE!</v>
      </c>
      <c r="N1859" s="22" t="e">
        <f>VLOOKUP($G1859,Temp!$A:$C,N$1,FALSE)</f>
        <v>#VALUE!</v>
      </c>
      <c r="O1859" s="22" t="e">
        <f>VLOOKUP($G1859,Temp!$A:$C,O$1,FALSE)</f>
        <v>#VALUE!</v>
      </c>
      <c r="P1859" s="22" t="e">
        <f>VLOOKUP($G1859,Temp!$A:$C,P$1,FALSE)</f>
        <v>#VALUE!</v>
      </c>
      <c r="Q1859" s="22" t="e">
        <f>VLOOKUP($G1859,Temp!$A:$C,Q$1,FALSE)</f>
        <v>#VALUE!</v>
      </c>
      <c r="R1859" s="22" t="e">
        <f>VLOOKUP($G1859,Temp!$A:$C,R$1,FALSE)</f>
        <v>#VALUE!</v>
      </c>
      <c r="S1859" s="22" t="e">
        <f>VLOOKUP($G1859,Temp!$A:$C,S$1,FALSE)</f>
        <v>#VALUE!</v>
      </c>
      <c r="T1859" s="22" t="e">
        <f>VLOOKUP($G1859,Temp!$A:$C,T$1,FALSE)</f>
        <v>#VALUE!</v>
      </c>
      <c r="U1859" s="22" t="e">
        <f>VLOOKUP($G1859,Temp!$A:$C,U$1,FALSE)</f>
        <v>#VALUE!</v>
      </c>
      <c r="V1859" s="22" t="e">
        <f>VLOOKUP($G1859,Temp!$A:$C,V$1,FALSE)</f>
        <v>#VALUE!</v>
      </c>
      <c r="W1859" s="22" t="e">
        <f>VLOOKUP($G1859,Temp!$A:$C,W$1,FALSE)</f>
        <v>#VALUE!</v>
      </c>
      <c r="X1859" s="22" t="e">
        <f>VLOOKUP($G1859,Temp!$A:$C,X$1,FALSE)</f>
        <v>#VALUE!</v>
      </c>
      <c r="Y1859" s="22">
        <f>VLOOKUP($G1859,Temp!$A:$C,Y$1,FALSE)</f>
        <v>0</v>
      </c>
      <c r="Z1859" s="22">
        <f>VLOOKUP($G1859,Temp!$A:$C,Z$1,FALSE)</f>
        <v>0</v>
      </c>
      <c r="AA1859" s="22" t="e">
        <f>VLOOKUP($A1859,Searches!$A:$H,AA$1,FALSE)</f>
        <v>#N/A</v>
      </c>
      <c r="AB1859" s="22" t="e">
        <f>VLOOKUP($A1859,Searches!$A:$H,AB$1,FALSE)</f>
        <v>#N/A</v>
      </c>
      <c r="AC1859" s="22" t="e">
        <f>VLOOKUP($A1859,Searches!$A:$H,AC$1,FALSE)</f>
        <v>#N/A</v>
      </c>
      <c r="AD1859" s="22" t="e">
        <f>VLOOKUP($A1859,Searches!$A:$H,AD$1,FALSE)</f>
        <v>#N/A</v>
      </c>
      <c r="AE1859" s="22" t="e">
        <f>VLOOKUP($A1859,Searches!$A:$H,AE$1,FALSE)</f>
        <v>#N/A</v>
      </c>
      <c r="AF1859" s="22" t="e">
        <f>VLOOKUP($A1859,Searches!$A:$H,AF$1,FALSE)</f>
        <v>#N/A</v>
      </c>
      <c r="AG1859" s="22" t="e">
        <f>VLOOKUP($A1859,Searches!$A:$H,AG$1,FALSE)</f>
        <v>#N/A</v>
      </c>
      <c r="AH1859" s="22" t="e">
        <f>VLOOKUP($G1859,Temp!$D:$F,AH$1,FALSE)</f>
        <v>#N/A</v>
      </c>
      <c r="AI1859" s="22" t="e">
        <f>VLOOKUP($G1859,Temp!$D:$F,AI$1,FALSE)</f>
        <v>#N/A</v>
      </c>
      <c r="AJ1859" s="22" t="e">
        <f>VLOOKUP($G1859,Temp!$D:$F,AJ$1,FALSE)</f>
        <v>#N/A</v>
      </c>
    </row>
    <row r="1860" spans="1:36" ht="16" x14ac:dyDescent="0.2">
      <c r="A1860" s="8" t="str">
        <f t="shared" ref="A1860:A1923" si="29">CONCATENATE(B1860," ",C1860," ",F1860)</f>
        <v>Heather Moses Nexthink</v>
      </c>
      <c r="B1860" s="8" t="s">
        <v>202</v>
      </c>
      <c r="C1860" s="8" t="s">
        <v>4143</v>
      </c>
      <c r="D1860" s="8" t="s">
        <v>42</v>
      </c>
      <c r="E1860" s="8" t="s">
        <v>4144</v>
      </c>
      <c r="F1860" s="8" t="s">
        <v>4145</v>
      </c>
      <c r="G1860" s="12" t="s">
        <v>4147</v>
      </c>
      <c r="H1860" s="22" t="str">
        <f>VLOOKUP($G1860,Temp!$A:$C,H$1,FALSE)</f>
        <v>nexthink.com</v>
      </c>
      <c r="I1860" s="22" t="e">
        <f>VLOOKUP($G1860,Temp!$A:$C,I$1,FALSE)</f>
        <v>#VALUE!</v>
      </c>
      <c r="J1860" s="22" t="e">
        <f>VLOOKUP($G1860,Temp!$A:$C,J$1,FALSE)</f>
        <v>#VALUE!</v>
      </c>
      <c r="K1860" s="22" t="e">
        <f>VLOOKUP($G1860,Temp!$A:$C,K$1,FALSE)</f>
        <v>#VALUE!</v>
      </c>
      <c r="L1860" s="22" t="e">
        <f>VLOOKUP($G1860,Temp!$A:$C,L$1,FALSE)</f>
        <v>#VALUE!</v>
      </c>
      <c r="M1860" s="22" t="e">
        <f>VLOOKUP($G1860,Temp!$A:$C,M$1,FALSE)</f>
        <v>#VALUE!</v>
      </c>
      <c r="N1860" s="22" t="e">
        <f>VLOOKUP($G1860,Temp!$A:$C,N$1,FALSE)</f>
        <v>#VALUE!</v>
      </c>
      <c r="O1860" s="22" t="e">
        <f>VLOOKUP($G1860,Temp!$A:$C,O$1,FALSE)</f>
        <v>#VALUE!</v>
      </c>
      <c r="P1860" s="22" t="e">
        <f>VLOOKUP($G1860,Temp!$A:$C,P$1,FALSE)</f>
        <v>#VALUE!</v>
      </c>
      <c r="Q1860" s="22" t="e">
        <f>VLOOKUP($G1860,Temp!$A:$C,Q$1,FALSE)</f>
        <v>#VALUE!</v>
      </c>
      <c r="R1860" s="22" t="e">
        <f>VLOOKUP($G1860,Temp!$A:$C,R$1,FALSE)</f>
        <v>#VALUE!</v>
      </c>
      <c r="S1860" s="22" t="e">
        <f>VLOOKUP($G1860,Temp!$A:$C,S$1,FALSE)</f>
        <v>#VALUE!</v>
      </c>
      <c r="T1860" s="22" t="e">
        <f>VLOOKUP($G1860,Temp!$A:$C,T$1,FALSE)</f>
        <v>#VALUE!</v>
      </c>
      <c r="U1860" s="22" t="e">
        <f>VLOOKUP($G1860,Temp!$A:$C,U$1,FALSE)</f>
        <v>#VALUE!</v>
      </c>
      <c r="V1860" s="22" t="e">
        <f>VLOOKUP($G1860,Temp!$A:$C,V$1,FALSE)</f>
        <v>#VALUE!</v>
      </c>
      <c r="W1860" s="22" t="e">
        <f>VLOOKUP($G1860,Temp!$A:$C,W$1,FALSE)</f>
        <v>#VALUE!</v>
      </c>
      <c r="X1860" s="22" t="e">
        <f>VLOOKUP($G1860,Temp!$A:$C,X$1,FALSE)</f>
        <v>#VALUE!</v>
      </c>
      <c r="Y1860" s="22">
        <f>VLOOKUP($G1860,Temp!$A:$C,Y$1,FALSE)</f>
        <v>522</v>
      </c>
      <c r="Z1860" s="22">
        <f>VLOOKUP($G1860,Temp!$A:$C,Z$1,FALSE)</f>
        <v>0</v>
      </c>
      <c r="AA1860" s="22" t="str">
        <f>VLOOKUP($A1860,Searches!$A:$H,AA$1,FALSE)</f>
        <v>Heather Moses</v>
      </c>
      <c r="AB1860" s="22" t="str">
        <f>VLOOKUP($A1860,Searches!$A:$H,AB$1,FALSE)</f>
        <v>Nexthink</v>
      </c>
      <c r="AC1860" s="22" t="str">
        <f>VLOOKUP($A1860,Searches!$A:$H,AC$1,FALSE)</f>
        <v>Chief Marketing Officer</v>
      </c>
      <c r="AD1860" s="22" t="str">
        <f>VLOOKUP($A1860,Searches!$A:$H,AD$1,FALSE)</f>
        <v>2nd</v>
      </c>
      <c r="AE1860" s="22" t="str">
        <f>VLOOKUP($A1860,Searches!$A:$H,AE$1,FALSE)</f>
        <v>Open link</v>
      </c>
      <c r="AF1860" s="22" t="str">
        <f>VLOOKUP($A1860,Searches!$A:$H,AF$1,FALSE)</f>
        <v>Greater Boston Area</v>
      </c>
      <c r="AG1860" s="22" t="str">
        <f>VLOOKUP($A1860,Searches!$A:$H,AG$1,FALSE)</f>
        <v>https://www.linkedin.com/sales/profile/6807515,7Gzh,NAME_SEARCH?moduleKey=peopleSearchResults&amp;pageKey=sales-search3-people-refinement&amp;contextId=60BC92C971D70515801E49D6842B0000&amp;requestId=320eb3ca-2481-47d2-ac2a-df508dbb0094&amp;action=CLICK&amp;target=urn%3Ali%3AsalesLead%3A(-1%2C6807515)&amp;pageNumber=7&amp;targetEl=profilelink&amp;position=11&amp;trk=lss-serp-result-lead_photo</v>
      </c>
      <c r="AH1860" s="22" t="str">
        <f>VLOOKUP($G1860,Temp!$D:$F,AH$1,FALSE)</f>
        <v>nexthink.com</v>
      </c>
      <c r="AI1860" s="22" t="str">
        <f>VLOOKUP($G1860,Temp!$D:$F,AI$1,FALSE)</f>
        <v>Marketo</v>
      </c>
      <c r="AJ1860" s="22" t="str">
        <f>VLOOKUP($G1860,Temp!$D:$F,AJ$1,FALSE)</f>
        <v>WordPress</v>
      </c>
    </row>
    <row r="1861" spans="1:36" ht="16" x14ac:dyDescent="0.2">
      <c r="A1861" s="8" t="str">
        <f t="shared" si="29"/>
        <v>Jay Sung Brentwood Associates</v>
      </c>
      <c r="B1861" s="8" t="s">
        <v>2239</v>
      </c>
      <c r="C1861" s="8" t="s">
        <v>2240</v>
      </c>
      <c r="D1861" s="8" t="s">
        <v>2241</v>
      </c>
      <c r="E1861" s="8" t="s">
        <v>2242</v>
      </c>
      <c r="F1861" s="8" t="s">
        <v>2243</v>
      </c>
      <c r="G1861" s="12" t="s">
        <v>2041</v>
      </c>
      <c r="H1861" s="22" t="str">
        <f>VLOOKUP($G1861,Temp!$A:$C,H$1,FALSE)</f>
        <v>brentwood.com</v>
      </c>
      <c r="I1861" s="22" t="e">
        <f>VLOOKUP($G1861,Temp!$A:$C,I$1,FALSE)</f>
        <v>#VALUE!</v>
      </c>
      <c r="J1861" s="22" t="e">
        <f>VLOOKUP($G1861,Temp!$A:$C,J$1,FALSE)</f>
        <v>#VALUE!</v>
      </c>
      <c r="K1861" s="22" t="e">
        <f>VLOOKUP($G1861,Temp!$A:$C,K$1,FALSE)</f>
        <v>#VALUE!</v>
      </c>
      <c r="L1861" s="22" t="e">
        <f>VLOOKUP($G1861,Temp!$A:$C,L$1,FALSE)</f>
        <v>#VALUE!</v>
      </c>
      <c r="M1861" s="22" t="e">
        <f>VLOOKUP($G1861,Temp!$A:$C,M$1,FALSE)</f>
        <v>#VALUE!</v>
      </c>
      <c r="N1861" s="22" t="e">
        <f>VLOOKUP($G1861,Temp!$A:$C,N$1,FALSE)</f>
        <v>#VALUE!</v>
      </c>
      <c r="O1861" s="22" t="e">
        <f>VLOOKUP($G1861,Temp!$A:$C,O$1,FALSE)</f>
        <v>#VALUE!</v>
      </c>
      <c r="P1861" s="22" t="e">
        <f>VLOOKUP($G1861,Temp!$A:$C,P$1,FALSE)</f>
        <v>#VALUE!</v>
      </c>
      <c r="Q1861" s="22" t="e">
        <f>VLOOKUP($G1861,Temp!$A:$C,Q$1,FALSE)</f>
        <v>#VALUE!</v>
      </c>
      <c r="R1861" s="22" t="e">
        <f>VLOOKUP($G1861,Temp!$A:$C,R$1,FALSE)</f>
        <v>#VALUE!</v>
      </c>
      <c r="S1861" s="22" t="e">
        <f>VLOOKUP($G1861,Temp!$A:$C,S$1,FALSE)</f>
        <v>#VALUE!</v>
      </c>
      <c r="T1861" s="22" t="e">
        <f>VLOOKUP($G1861,Temp!$A:$C,T$1,FALSE)</f>
        <v>#VALUE!</v>
      </c>
      <c r="U1861" s="22" t="e">
        <f>VLOOKUP($G1861,Temp!$A:$C,U$1,FALSE)</f>
        <v>#VALUE!</v>
      </c>
      <c r="V1861" s="22" t="e">
        <f>VLOOKUP($G1861,Temp!$A:$C,V$1,FALSE)</f>
        <v>#VALUE!</v>
      </c>
      <c r="W1861" s="22" t="e">
        <f>VLOOKUP($G1861,Temp!$A:$C,W$1,FALSE)</f>
        <v>#VALUE!</v>
      </c>
      <c r="X1861" s="22" t="e">
        <f>VLOOKUP($G1861,Temp!$A:$C,X$1,FALSE)</f>
        <v>#VALUE!</v>
      </c>
      <c r="Y1861" s="22">
        <f>VLOOKUP($G1861,Temp!$A:$C,Y$1,FALSE)</f>
        <v>215</v>
      </c>
      <c r="Z1861" s="22">
        <f>VLOOKUP($G1861,Temp!$A:$C,Z$1,FALSE)</f>
        <v>0</v>
      </c>
      <c r="AA1861" s="22" t="e">
        <f>VLOOKUP($A1861,Searches!$A:$H,AA$1,FALSE)</f>
        <v>#N/A</v>
      </c>
      <c r="AB1861" s="22" t="e">
        <f>VLOOKUP($A1861,Searches!$A:$H,AB$1,FALSE)</f>
        <v>#N/A</v>
      </c>
      <c r="AC1861" s="22" t="e">
        <f>VLOOKUP($A1861,Searches!$A:$H,AC$1,FALSE)</f>
        <v>#N/A</v>
      </c>
      <c r="AD1861" s="22" t="e">
        <f>VLOOKUP($A1861,Searches!$A:$H,AD$1,FALSE)</f>
        <v>#N/A</v>
      </c>
      <c r="AE1861" s="22" t="e">
        <f>VLOOKUP($A1861,Searches!$A:$H,AE$1,FALSE)</f>
        <v>#N/A</v>
      </c>
      <c r="AF1861" s="22" t="e">
        <f>VLOOKUP($A1861,Searches!$A:$H,AF$1,FALSE)</f>
        <v>#N/A</v>
      </c>
      <c r="AG1861" s="22" t="e">
        <f>VLOOKUP($A1861,Searches!$A:$H,AG$1,FALSE)</f>
        <v>#N/A</v>
      </c>
      <c r="AH1861" s="22" t="str">
        <f>VLOOKUP($G1861,Temp!$D:$F,AH$1,FALSE)</f>
        <v>brentwood.com</v>
      </c>
      <c r="AI1861" s="22">
        <f>VLOOKUP($G1861,Temp!$D:$F,AI$1,FALSE)</f>
        <v>0</v>
      </c>
      <c r="AJ1861" s="22" t="str">
        <f>VLOOKUP($G1861,Temp!$D:$F,AJ$1,FALSE)</f>
        <v>WordPress</v>
      </c>
    </row>
    <row r="1862" spans="1:36" ht="16" x14ac:dyDescent="0.2">
      <c r="A1862" s="8" t="str">
        <f t="shared" si="29"/>
        <v>Jim Curtis Rodale Health &amp; Wellness Solutions</v>
      </c>
      <c r="B1862" s="8" t="s">
        <v>398</v>
      </c>
      <c r="C1862" s="8" t="s">
        <v>10951</v>
      </c>
      <c r="D1862" s="8" t="s">
        <v>10952</v>
      </c>
      <c r="E1862" s="8" t="s">
        <v>634</v>
      </c>
      <c r="F1862" s="8" t="s">
        <v>10953</v>
      </c>
      <c r="G1862" s="12" t="s">
        <v>10954</v>
      </c>
      <c r="H1862" s="22" t="e">
        <f>VLOOKUP($G1862,Temp!$A:$C,H$1,FALSE)</f>
        <v>#N/A</v>
      </c>
      <c r="I1862" s="22" t="e">
        <f>VLOOKUP($G1862,Temp!$A:$C,I$1,FALSE)</f>
        <v>#N/A</v>
      </c>
      <c r="J1862" s="22" t="e">
        <f>VLOOKUP($G1862,Temp!$A:$C,J$1,FALSE)</f>
        <v>#N/A</v>
      </c>
      <c r="K1862" s="22" t="e">
        <f>VLOOKUP($G1862,Temp!$A:$C,K$1,FALSE)</f>
        <v>#N/A</v>
      </c>
      <c r="L1862" s="22" t="e">
        <f>VLOOKUP($G1862,Temp!$A:$C,L$1,FALSE)</f>
        <v>#N/A</v>
      </c>
      <c r="M1862" s="22" t="e">
        <f>VLOOKUP($G1862,Temp!$A:$C,M$1,FALSE)</f>
        <v>#N/A</v>
      </c>
      <c r="N1862" s="22" t="e">
        <f>VLOOKUP($G1862,Temp!$A:$C,N$1,FALSE)</f>
        <v>#N/A</v>
      </c>
      <c r="O1862" s="22" t="e">
        <f>VLOOKUP($G1862,Temp!$A:$C,O$1,FALSE)</f>
        <v>#N/A</v>
      </c>
      <c r="P1862" s="22" t="e">
        <f>VLOOKUP($G1862,Temp!$A:$C,P$1,FALSE)</f>
        <v>#N/A</v>
      </c>
      <c r="Q1862" s="22" t="e">
        <f>VLOOKUP($G1862,Temp!$A:$C,Q$1,FALSE)</f>
        <v>#N/A</v>
      </c>
      <c r="R1862" s="22" t="e">
        <f>VLOOKUP($G1862,Temp!$A:$C,R$1,FALSE)</f>
        <v>#N/A</v>
      </c>
      <c r="S1862" s="22" t="e">
        <f>VLOOKUP($G1862,Temp!$A:$C,S$1,FALSE)</f>
        <v>#N/A</v>
      </c>
      <c r="T1862" s="22" t="e">
        <f>VLOOKUP($G1862,Temp!$A:$C,T$1,FALSE)</f>
        <v>#N/A</v>
      </c>
      <c r="U1862" s="22" t="e">
        <f>VLOOKUP($G1862,Temp!$A:$C,U$1,FALSE)</f>
        <v>#N/A</v>
      </c>
      <c r="V1862" s="22" t="e">
        <f>VLOOKUP($G1862,Temp!$A:$C,V$1,FALSE)</f>
        <v>#N/A</v>
      </c>
      <c r="W1862" s="22" t="e">
        <f>VLOOKUP($G1862,Temp!$A:$C,W$1,FALSE)</f>
        <v>#N/A</v>
      </c>
      <c r="X1862" s="22" t="e">
        <f>VLOOKUP($G1862,Temp!$A:$C,X$1,FALSE)</f>
        <v>#N/A</v>
      </c>
      <c r="Y1862" s="22" t="e">
        <f>VLOOKUP($G1862,Temp!$A:$C,Y$1,FALSE)</f>
        <v>#N/A</v>
      </c>
      <c r="Z1862" s="22" t="e">
        <f>VLOOKUP($G1862,Temp!$A:$C,Z$1,FALSE)</f>
        <v>#N/A</v>
      </c>
      <c r="AA1862" s="22" t="e">
        <f>VLOOKUP($A1862,Searches!$A:$H,AA$1,FALSE)</f>
        <v>#N/A</v>
      </c>
      <c r="AB1862" s="22" t="e">
        <f>VLOOKUP($A1862,Searches!$A:$H,AB$1,FALSE)</f>
        <v>#N/A</v>
      </c>
      <c r="AC1862" s="22" t="e">
        <f>VLOOKUP($A1862,Searches!$A:$H,AC$1,FALSE)</f>
        <v>#N/A</v>
      </c>
      <c r="AD1862" s="22" t="e">
        <f>VLOOKUP($A1862,Searches!$A:$H,AD$1,FALSE)</f>
        <v>#N/A</v>
      </c>
      <c r="AE1862" s="22" t="e">
        <f>VLOOKUP($A1862,Searches!$A:$H,AE$1,FALSE)</f>
        <v>#N/A</v>
      </c>
      <c r="AF1862" s="22" t="e">
        <f>VLOOKUP($A1862,Searches!$A:$H,AF$1,FALSE)</f>
        <v>#N/A</v>
      </c>
      <c r="AG1862" s="22" t="e">
        <f>VLOOKUP($A1862,Searches!$A:$H,AG$1,FALSE)</f>
        <v>#N/A</v>
      </c>
      <c r="AH1862" s="22" t="e">
        <f>VLOOKUP($G1862,Temp!$D:$F,AH$1,FALSE)</f>
        <v>#N/A</v>
      </c>
      <c r="AI1862" s="22" t="e">
        <f>VLOOKUP($G1862,Temp!$D:$F,AI$1,FALSE)</f>
        <v>#N/A</v>
      </c>
      <c r="AJ1862" s="22" t="e">
        <f>VLOOKUP($G1862,Temp!$D:$F,AJ$1,FALSE)</f>
        <v>#N/A</v>
      </c>
    </row>
    <row r="1863" spans="1:36" ht="16" x14ac:dyDescent="0.2">
      <c r="A1863" s="8" t="str">
        <f t="shared" si="29"/>
        <v>Jeff Eden DEG Digital</v>
      </c>
      <c r="B1863" s="8" t="s">
        <v>2520</v>
      </c>
      <c r="C1863" s="8" t="s">
        <v>215</v>
      </c>
      <c r="D1863" s="8" t="s">
        <v>5368</v>
      </c>
      <c r="E1863" s="8" t="s">
        <v>5370</v>
      </c>
      <c r="F1863" s="8" t="s">
        <v>5372</v>
      </c>
      <c r="G1863" s="12" t="s">
        <v>5374</v>
      </c>
      <c r="H1863" s="22" t="str">
        <f>VLOOKUP($G1863,Temp!$A:$C,H$1,FALSE)</f>
        <v>DEGdigital.com</v>
      </c>
      <c r="I1863" s="22" t="e">
        <f>VLOOKUP($G1863,Temp!$A:$C,I$1,FALSE)</f>
        <v>#VALUE!</v>
      </c>
      <c r="J1863" s="22" t="e">
        <f>VLOOKUP($G1863,Temp!$A:$C,J$1,FALSE)</f>
        <v>#VALUE!</v>
      </c>
      <c r="K1863" s="22" t="e">
        <f>VLOOKUP($G1863,Temp!$A:$C,K$1,FALSE)</f>
        <v>#VALUE!</v>
      </c>
      <c r="L1863" s="22" t="e">
        <f>VLOOKUP($G1863,Temp!$A:$C,L$1,FALSE)</f>
        <v>#VALUE!</v>
      </c>
      <c r="M1863" s="22" t="e">
        <f>VLOOKUP($G1863,Temp!$A:$C,M$1,FALSE)</f>
        <v>#VALUE!</v>
      </c>
      <c r="N1863" s="22" t="e">
        <f>VLOOKUP($G1863,Temp!$A:$C,N$1,FALSE)</f>
        <v>#VALUE!</v>
      </c>
      <c r="O1863" s="22" t="e">
        <f>VLOOKUP($G1863,Temp!$A:$C,O$1,FALSE)</f>
        <v>#VALUE!</v>
      </c>
      <c r="P1863" s="22" t="e">
        <f>VLOOKUP($G1863,Temp!$A:$C,P$1,FALSE)</f>
        <v>#VALUE!</v>
      </c>
      <c r="Q1863" s="22" t="e">
        <f>VLOOKUP($G1863,Temp!$A:$C,Q$1,FALSE)</f>
        <v>#VALUE!</v>
      </c>
      <c r="R1863" s="22" t="e">
        <f>VLOOKUP($G1863,Temp!$A:$C,R$1,FALSE)</f>
        <v>#VALUE!</v>
      </c>
      <c r="S1863" s="22" t="e">
        <f>VLOOKUP($G1863,Temp!$A:$C,S$1,FALSE)</f>
        <v>#VALUE!</v>
      </c>
      <c r="T1863" s="22" t="e">
        <f>VLOOKUP($G1863,Temp!$A:$C,T$1,FALSE)</f>
        <v>#VALUE!</v>
      </c>
      <c r="U1863" s="22" t="e">
        <f>VLOOKUP($G1863,Temp!$A:$C,U$1,FALSE)</f>
        <v>#VALUE!</v>
      </c>
      <c r="V1863" s="22" t="e">
        <f>VLOOKUP($G1863,Temp!$A:$C,V$1,FALSE)</f>
        <v>#VALUE!</v>
      </c>
      <c r="W1863" s="22" t="e">
        <f>VLOOKUP($G1863,Temp!$A:$C,W$1,FALSE)</f>
        <v>#VALUE!</v>
      </c>
      <c r="X1863" s="22" t="e">
        <f>VLOOKUP($G1863,Temp!$A:$C,X$1,FALSE)</f>
        <v>#VALUE!</v>
      </c>
      <c r="Y1863" s="22">
        <f>VLOOKUP($G1863,Temp!$A:$C,Y$1,FALSE)</f>
        <v>25800</v>
      </c>
      <c r="Z1863" s="22">
        <f>VLOOKUP($G1863,Temp!$A:$C,Z$1,FALSE)</f>
        <v>0</v>
      </c>
      <c r="AA1863" s="22" t="e">
        <f>VLOOKUP($A1863,Searches!$A:$H,AA$1,FALSE)</f>
        <v>#N/A</v>
      </c>
      <c r="AB1863" s="22" t="e">
        <f>VLOOKUP($A1863,Searches!$A:$H,AB$1,FALSE)</f>
        <v>#N/A</v>
      </c>
      <c r="AC1863" s="22" t="e">
        <f>VLOOKUP($A1863,Searches!$A:$H,AC$1,FALSE)</f>
        <v>#N/A</v>
      </c>
      <c r="AD1863" s="22" t="e">
        <f>VLOOKUP($A1863,Searches!$A:$H,AD$1,FALSE)</f>
        <v>#N/A</v>
      </c>
      <c r="AE1863" s="22" t="e">
        <f>VLOOKUP($A1863,Searches!$A:$H,AE$1,FALSE)</f>
        <v>#N/A</v>
      </c>
      <c r="AF1863" s="22" t="e">
        <f>VLOOKUP($A1863,Searches!$A:$H,AF$1,FALSE)</f>
        <v>#N/A</v>
      </c>
      <c r="AG1863" s="22" t="e">
        <f>VLOOKUP($A1863,Searches!$A:$H,AG$1,FALSE)</f>
        <v>#N/A</v>
      </c>
      <c r="AH1863" s="22" t="str">
        <f>VLOOKUP($G1863,Temp!$D:$F,AH$1,FALSE)</f>
        <v>degdigital.com</v>
      </c>
      <c r="AI1863" s="22" t="str">
        <f>VLOOKUP($G1863,Temp!$D:$F,AI$1,FALSE)</f>
        <v>Pardot</v>
      </c>
      <c r="AJ1863" s="22" t="str">
        <f>VLOOKUP($G1863,Temp!$D:$F,AJ$1,FALSE)</f>
        <v>WordPress</v>
      </c>
    </row>
    <row r="1864" spans="1:36" ht="16" x14ac:dyDescent="0.2">
      <c r="A1864" s="8" t="str">
        <f t="shared" si="29"/>
        <v>John Getze KIXEYE</v>
      </c>
      <c r="B1864" s="8" t="s">
        <v>428</v>
      </c>
      <c r="C1864" s="8" t="s">
        <v>3718</v>
      </c>
      <c r="D1864" s="8" t="s">
        <v>42</v>
      </c>
      <c r="E1864" s="8" t="s">
        <v>3719</v>
      </c>
      <c r="F1864" s="8" t="s">
        <v>3720</v>
      </c>
      <c r="G1864" s="12" t="s">
        <v>3721</v>
      </c>
      <c r="H1864" s="22" t="str">
        <f>VLOOKUP($G1864,Temp!$A:$C,H$1,FALSE)</f>
        <v>kixeye.com</v>
      </c>
      <c r="I1864" s="22" t="e">
        <f>VLOOKUP($G1864,Temp!$A:$C,I$1,FALSE)</f>
        <v>#VALUE!</v>
      </c>
      <c r="J1864" s="22" t="e">
        <f>VLOOKUP($G1864,Temp!$A:$C,J$1,FALSE)</f>
        <v>#VALUE!</v>
      </c>
      <c r="K1864" s="22" t="e">
        <f>VLOOKUP($G1864,Temp!$A:$C,K$1,FALSE)</f>
        <v>#VALUE!</v>
      </c>
      <c r="L1864" s="22" t="e">
        <f>VLOOKUP($G1864,Temp!$A:$C,L$1,FALSE)</f>
        <v>#VALUE!</v>
      </c>
      <c r="M1864" s="22" t="e">
        <f>VLOOKUP($G1864,Temp!$A:$C,M$1,FALSE)</f>
        <v>#VALUE!</v>
      </c>
      <c r="N1864" s="22" t="e">
        <f>VLOOKUP($G1864,Temp!$A:$C,N$1,FALSE)</f>
        <v>#VALUE!</v>
      </c>
      <c r="O1864" s="22" t="e">
        <f>VLOOKUP($G1864,Temp!$A:$C,O$1,FALSE)</f>
        <v>#VALUE!</v>
      </c>
      <c r="P1864" s="22" t="e">
        <f>VLOOKUP($G1864,Temp!$A:$C,P$1,FALSE)</f>
        <v>#VALUE!</v>
      </c>
      <c r="Q1864" s="22" t="e">
        <f>VLOOKUP($G1864,Temp!$A:$C,Q$1,FALSE)</f>
        <v>#VALUE!</v>
      </c>
      <c r="R1864" s="22" t="e">
        <f>VLOOKUP($G1864,Temp!$A:$C,R$1,FALSE)</f>
        <v>#VALUE!</v>
      </c>
      <c r="S1864" s="22" t="e">
        <f>VLOOKUP($G1864,Temp!$A:$C,S$1,FALSE)</f>
        <v>#VALUE!</v>
      </c>
      <c r="T1864" s="22" t="e">
        <f>VLOOKUP($G1864,Temp!$A:$C,T$1,FALSE)</f>
        <v>#VALUE!</v>
      </c>
      <c r="U1864" s="22" t="e">
        <f>VLOOKUP($G1864,Temp!$A:$C,U$1,FALSE)</f>
        <v>#VALUE!</v>
      </c>
      <c r="V1864" s="22" t="e">
        <f>VLOOKUP($G1864,Temp!$A:$C,V$1,FALSE)</f>
        <v>#VALUE!</v>
      </c>
      <c r="W1864" s="22" t="e">
        <f>VLOOKUP($G1864,Temp!$A:$C,W$1,FALSE)</f>
        <v>#VALUE!</v>
      </c>
      <c r="X1864" s="22" t="e">
        <f>VLOOKUP($G1864,Temp!$A:$C,X$1,FALSE)</f>
        <v>#VALUE!</v>
      </c>
      <c r="Y1864" s="22">
        <f>VLOOKUP($G1864,Temp!$A:$C,Y$1,FALSE)</f>
        <v>26000</v>
      </c>
      <c r="Z1864" s="22">
        <f>VLOOKUP($G1864,Temp!$A:$C,Z$1,FALSE)</f>
        <v>0</v>
      </c>
      <c r="AA1864" s="22" t="str">
        <f>VLOOKUP($A1864,Searches!$A:$H,AA$1,FALSE)</f>
        <v>John Getze</v>
      </c>
      <c r="AB1864" s="22" t="str">
        <f>VLOOKUP($A1864,Searches!$A:$H,AB$1,FALSE)</f>
        <v>KIXEYE</v>
      </c>
      <c r="AC1864" s="22" t="str">
        <f>VLOOKUP($A1864,Searches!$A:$H,AC$1,FALSE)</f>
        <v>Chief Marketing Officer</v>
      </c>
      <c r="AD1864" s="22" t="str">
        <f>VLOOKUP($A1864,Searches!$A:$H,AD$1,FALSE)</f>
        <v>2nd</v>
      </c>
      <c r="AE1864" s="22" t="str">
        <f>VLOOKUP($A1864,Searches!$A:$H,AE$1,FALSE)</f>
        <v/>
      </c>
      <c r="AF1864" s="22" t="str">
        <f>VLOOKUP($A1864,Searches!$A:$H,AF$1,FALSE)</f>
        <v>San Francisco Bay Area</v>
      </c>
      <c r="AG1864" s="22" t="str">
        <f>VLOOKUP($A1864,Searches!$A:$H,AG$1,FALSE)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1864" s="22" t="e">
        <f>VLOOKUP($G1864,Temp!$D:$F,AH$1,FALSE)</f>
        <v>#N/A</v>
      </c>
      <c r="AI1864" s="22" t="e">
        <f>VLOOKUP($G1864,Temp!$D:$F,AI$1,FALSE)</f>
        <v>#N/A</v>
      </c>
      <c r="AJ1864" s="22" t="e">
        <f>VLOOKUP($G1864,Temp!$D:$F,AJ$1,FALSE)</f>
        <v>#N/A</v>
      </c>
    </row>
    <row r="1865" spans="1:36" ht="16" x14ac:dyDescent="0.2">
      <c r="A1865" s="8" t="str">
        <f t="shared" si="29"/>
        <v>Mark Lange Reputation.com</v>
      </c>
      <c r="B1865" s="8" t="s">
        <v>476</v>
      </c>
      <c r="C1865" s="8" t="s">
        <v>1208</v>
      </c>
      <c r="D1865" s="8" t="s">
        <v>42</v>
      </c>
      <c r="E1865" s="8" t="s">
        <v>1209</v>
      </c>
      <c r="F1865" s="12" t="s">
        <v>1210</v>
      </c>
      <c r="G1865" s="12" t="s">
        <v>1211</v>
      </c>
      <c r="H1865" s="22" t="str">
        <f>VLOOKUP($G1865,Temp!$A:$C,H$1,FALSE)</f>
        <v>reputation.com</v>
      </c>
      <c r="I1865" s="22" t="e">
        <f>VLOOKUP($G1865,Temp!$A:$C,I$1,FALSE)</f>
        <v>#VALUE!</v>
      </c>
      <c r="J1865" s="22" t="e">
        <f>VLOOKUP($G1865,Temp!$A:$C,J$1,FALSE)</f>
        <v>#VALUE!</v>
      </c>
      <c r="K1865" s="22" t="e">
        <f>VLOOKUP($G1865,Temp!$A:$C,K$1,FALSE)</f>
        <v>#VALUE!</v>
      </c>
      <c r="L1865" s="22" t="e">
        <f>VLOOKUP($G1865,Temp!$A:$C,L$1,FALSE)</f>
        <v>#VALUE!</v>
      </c>
      <c r="M1865" s="22" t="e">
        <f>VLOOKUP($G1865,Temp!$A:$C,M$1,FALSE)</f>
        <v>#VALUE!</v>
      </c>
      <c r="N1865" s="22" t="e">
        <f>VLOOKUP($G1865,Temp!$A:$C,N$1,FALSE)</f>
        <v>#VALUE!</v>
      </c>
      <c r="O1865" s="22" t="e">
        <f>VLOOKUP($G1865,Temp!$A:$C,O$1,FALSE)</f>
        <v>#VALUE!</v>
      </c>
      <c r="P1865" s="22" t="e">
        <f>VLOOKUP($G1865,Temp!$A:$C,P$1,FALSE)</f>
        <v>#VALUE!</v>
      </c>
      <c r="Q1865" s="22" t="e">
        <f>VLOOKUP($G1865,Temp!$A:$C,Q$1,FALSE)</f>
        <v>#VALUE!</v>
      </c>
      <c r="R1865" s="22" t="e">
        <f>VLOOKUP($G1865,Temp!$A:$C,R$1,FALSE)</f>
        <v>#VALUE!</v>
      </c>
      <c r="S1865" s="22" t="e">
        <f>VLOOKUP($G1865,Temp!$A:$C,S$1,FALSE)</f>
        <v>#VALUE!</v>
      </c>
      <c r="T1865" s="22" t="e">
        <f>VLOOKUP($G1865,Temp!$A:$C,T$1,FALSE)</f>
        <v>#VALUE!</v>
      </c>
      <c r="U1865" s="22" t="e">
        <f>VLOOKUP($G1865,Temp!$A:$C,U$1,FALSE)</f>
        <v>#VALUE!</v>
      </c>
      <c r="V1865" s="22" t="e">
        <f>VLOOKUP($G1865,Temp!$A:$C,V$1,FALSE)</f>
        <v>#VALUE!</v>
      </c>
      <c r="W1865" s="22" t="e">
        <f>VLOOKUP($G1865,Temp!$A:$C,W$1,FALSE)</f>
        <v>#VALUE!</v>
      </c>
      <c r="X1865" s="22" t="e">
        <f>VLOOKUP($G1865,Temp!$A:$C,X$1,FALSE)</f>
        <v>#VALUE!</v>
      </c>
      <c r="Y1865" s="22">
        <f>VLOOKUP($G1865,Temp!$A:$C,Y$1,FALSE)</f>
        <v>204000</v>
      </c>
      <c r="Z1865" s="22">
        <f>VLOOKUP($G1865,Temp!$A:$C,Z$1,FALSE)</f>
        <v>1300</v>
      </c>
      <c r="AA1865" s="22" t="str">
        <f>VLOOKUP($A1865,Searches!$A:$H,AA$1,FALSE)</f>
        <v>Mark Lange</v>
      </c>
      <c r="AB1865" s="22" t="str">
        <f>VLOOKUP($A1865,Searches!$A:$H,AB$1,FALSE)</f>
        <v>Reputation.com</v>
      </c>
      <c r="AC1865" s="22" t="str">
        <f>VLOOKUP($A1865,Searches!$A:$H,AC$1,FALSE)</f>
        <v>Chief Marketing Officer</v>
      </c>
      <c r="AD1865" s="22" t="str">
        <f>VLOOKUP($A1865,Searches!$A:$H,AD$1,FALSE)</f>
        <v>2nd</v>
      </c>
      <c r="AE1865" s="22" t="str">
        <f>VLOOKUP($A1865,Searches!$A:$H,AE$1,FALSE)</f>
        <v>Open link</v>
      </c>
      <c r="AF1865" s="22" t="str">
        <f>VLOOKUP($A1865,Searches!$A:$H,AF$1,FALSE)</f>
        <v>San Francisco Bay Area</v>
      </c>
      <c r="AG1865" s="22" t="str">
        <f>VLOOKUP($A1865,Searches!$A:$H,AG$1,FALSE)</f>
        <v>https://www.linkedin.com/sales/profile/1659634,hQcl,NAME_SEARCH?moduleKey=peopleSearchResults&amp;pageKey=sales-search3-people-refinement&amp;contextId=60BC92C971D70515801E49D6842B0000&amp;requestId=320eb3ca-2481-47d2-ac2a-df508dbb0094&amp;action=CLICK&amp;target=urn%3Ali%3AsalesLead%3A(-1%2C1659634)&amp;pageNumber=7&amp;targetEl=profilelink&amp;position=10&amp;trk=lss-serp-result-lead_photo</v>
      </c>
      <c r="AH1865" s="22" t="str">
        <f>VLOOKUP($G1865,Temp!$D:$F,AH$1,FALSE)</f>
        <v>reputation.com</v>
      </c>
      <c r="AI1865" s="22" t="str">
        <f>VLOOKUP($G1865,Temp!$D:$F,AI$1,FALSE)</f>
        <v>Marketo</v>
      </c>
      <c r="AJ1865" s="22" t="str">
        <f>VLOOKUP($G1865,Temp!$D:$F,AJ$1,FALSE)</f>
        <v>WordPress</v>
      </c>
    </row>
    <row r="1866" spans="1:36" ht="16" x14ac:dyDescent="0.2">
      <c r="A1866" s="8" t="str">
        <f t="shared" si="29"/>
        <v>Sharon Lubrano Dodge Data &amp; Analytics</v>
      </c>
      <c r="B1866" s="8" t="s">
        <v>6130</v>
      </c>
      <c r="C1866" s="8" t="s">
        <v>6131</v>
      </c>
      <c r="D1866" s="8" t="s">
        <v>42</v>
      </c>
      <c r="E1866" s="8" t="s">
        <v>6132</v>
      </c>
      <c r="F1866" s="8" t="s">
        <v>6133</v>
      </c>
      <c r="G1866" s="12" t="s">
        <v>5703</v>
      </c>
      <c r="H1866" s="22" t="str">
        <f>VLOOKUP($G1866,Temp!$A:$C,H$1,FALSE)</f>
        <v>construction.com</v>
      </c>
      <c r="I1866" s="22" t="e">
        <f>VLOOKUP($G1866,Temp!$A:$C,I$1,FALSE)</f>
        <v>#VALUE!</v>
      </c>
      <c r="J1866" s="22" t="e">
        <f>VLOOKUP($G1866,Temp!$A:$C,J$1,FALSE)</f>
        <v>#VALUE!</v>
      </c>
      <c r="K1866" s="22" t="e">
        <f>VLOOKUP($G1866,Temp!$A:$C,K$1,FALSE)</f>
        <v>#VALUE!</v>
      </c>
      <c r="L1866" s="22" t="e">
        <f>VLOOKUP($G1866,Temp!$A:$C,L$1,FALSE)</f>
        <v>#VALUE!</v>
      </c>
      <c r="M1866" s="22" t="e">
        <f>VLOOKUP($G1866,Temp!$A:$C,M$1,FALSE)</f>
        <v>#VALUE!</v>
      </c>
      <c r="N1866" s="22" t="e">
        <f>VLOOKUP($G1866,Temp!$A:$C,N$1,FALSE)</f>
        <v>#VALUE!</v>
      </c>
      <c r="O1866" s="22" t="e">
        <f>VLOOKUP($G1866,Temp!$A:$C,O$1,FALSE)</f>
        <v>#VALUE!</v>
      </c>
      <c r="P1866" s="22" t="e">
        <f>VLOOKUP($G1866,Temp!$A:$C,P$1,FALSE)</f>
        <v>#VALUE!</v>
      </c>
      <c r="Q1866" s="22" t="e">
        <f>VLOOKUP($G1866,Temp!$A:$C,Q$1,FALSE)</f>
        <v>#VALUE!</v>
      </c>
      <c r="R1866" s="22" t="e">
        <f>VLOOKUP($G1866,Temp!$A:$C,R$1,FALSE)</f>
        <v>#VALUE!</v>
      </c>
      <c r="S1866" s="22" t="e">
        <f>VLOOKUP($G1866,Temp!$A:$C,S$1,FALSE)</f>
        <v>#VALUE!</v>
      </c>
      <c r="T1866" s="22" t="e">
        <f>VLOOKUP($G1866,Temp!$A:$C,T$1,FALSE)</f>
        <v>#VALUE!</v>
      </c>
      <c r="U1866" s="22" t="e">
        <f>VLOOKUP($G1866,Temp!$A:$C,U$1,FALSE)</f>
        <v>#VALUE!</v>
      </c>
      <c r="V1866" s="22" t="e">
        <f>VLOOKUP($G1866,Temp!$A:$C,V$1,FALSE)</f>
        <v>#VALUE!</v>
      </c>
      <c r="W1866" s="22" t="e">
        <f>VLOOKUP($G1866,Temp!$A:$C,W$1,FALSE)</f>
        <v>#VALUE!</v>
      </c>
      <c r="X1866" s="22" t="e">
        <f>VLOOKUP($G1866,Temp!$A:$C,X$1,FALSE)</f>
        <v>#VALUE!</v>
      </c>
      <c r="Y1866" s="22">
        <f>VLOOKUP($G1866,Temp!$A:$C,Y$1,FALSE)</f>
        <v>115000</v>
      </c>
      <c r="Z1866" s="22">
        <f>VLOOKUP($G1866,Temp!$A:$C,Z$1,FALSE)</f>
        <v>20700</v>
      </c>
      <c r="AA1866" s="22" t="str">
        <f>VLOOKUP($A1866,Searches!$A:$H,AA$1,FALSE)</f>
        <v>Sharon Lubrano</v>
      </c>
      <c r="AB1866" s="22" t="str">
        <f>VLOOKUP($A1866,Searches!$A:$H,AB$1,FALSE)</f>
        <v>Dodge Data &amp; Analytics</v>
      </c>
      <c r="AC1866" s="22" t="str">
        <f>VLOOKUP($A1866,Searches!$A:$H,AC$1,FALSE)</f>
        <v>Chief Marketing Officer</v>
      </c>
      <c r="AD1866" s="22" t="str">
        <f>VLOOKUP($A1866,Searches!$A:$H,AD$1,FALSE)</f>
        <v>2nd</v>
      </c>
      <c r="AE1866" s="22" t="str">
        <f>VLOOKUP($A1866,Searches!$A:$H,AE$1,FALSE)</f>
        <v/>
      </c>
      <c r="AF1866" s="22" t="str">
        <f>VLOOKUP($A1866,Searches!$A:$H,AF$1,FALSE)</f>
        <v>Greater New York City Area</v>
      </c>
      <c r="AG1866" s="22" t="str">
        <f>VLOOKUP($A1866,Searches!$A:$H,AG$1,FALSE)</f>
        <v>https://www.linkedin.com/sales/profile/11762995,g4xF,NAME_SEARCH?moduleKey=peopleSearchResults&amp;pageKey=sales-search3-people-refinement&amp;contextId=60BC92C971D70515801E49D6842B0000&amp;requestId=320eb3ca-2481-47d2-ac2a-df508dbb0094&amp;action=CLICK&amp;target=urn%3Ali%3AsalesLead%3A(-1%2C11762995)&amp;pageNumber=7&amp;targetEl=profilelink&amp;position=19&amp;trk=lss-serp-result-lead_photo</v>
      </c>
      <c r="AH1866" s="22" t="str">
        <f>VLOOKUP($G1866,Temp!$D:$F,AH$1,FALSE)</f>
        <v>construction.com</v>
      </c>
      <c r="AI1866" s="22" t="str">
        <f>VLOOKUP($G1866,Temp!$D:$F,AI$1,FALSE)</f>
        <v>Eloqua</v>
      </c>
      <c r="AJ1866" s="22" t="str">
        <f>VLOOKUP($G1866,Temp!$D:$F,AJ$1,FALSE)</f>
        <v>Drupal</v>
      </c>
    </row>
    <row r="1867" spans="1:36" ht="16" x14ac:dyDescent="0.2">
      <c r="A1867" s="8" t="str">
        <f t="shared" si="29"/>
        <v>Matthew Duffy ZeroTurnaround</v>
      </c>
      <c r="B1867" s="8" t="s">
        <v>167</v>
      </c>
      <c r="C1867" s="8" t="s">
        <v>5055</v>
      </c>
      <c r="D1867" s="8" t="s">
        <v>42</v>
      </c>
      <c r="E1867" s="8" t="s">
        <v>5056</v>
      </c>
      <c r="F1867" s="8" t="s">
        <v>5057</v>
      </c>
      <c r="G1867" s="12" t="s">
        <v>4749</v>
      </c>
      <c r="H1867" s="22" t="str">
        <f>VLOOKUP($G1867,Temp!$A:$C,H$1,FALSE)</f>
        <v>zeroturnaround.com</v>
      </c>
      <c r="I1867" s="22" t="e">
        <f>VLOOKUP($G1867,Temp!$A:$C,I$1,FALSE)</f>
        <v>#VALUE!</v>
      </c>
      <c r="J1867" s="22" t="e">
        <f>VLOOKUP($G1867,Temp!$A:$C,J$1,FALSE)</f>
        <v>#VALUE!</v>
      </c>
      <c r="K1867" s="22" t="e">
        <f>VLOOKUP($G1867,Temp!$A:$C,K$1,FALSE)</f>
        <v>#VALUE!</v>
      </c>
      <c r="L1867" s="22" t="e">
        <f>VLOOKUP($G1867,Temp!$A:$C,L$1,FALSE)</f>
        <v>#VALUE!</v>
      </c>
      <c r="M1867" s="22" t="e">
        <f>VLOOKUP($G1867,Temp!$A:$C,M$1,FALSE)</f>
        <v>#VALUE!</v>
      </c>
      <c r="N1867" s="22" t="e">
        <f>VLOOKUP($G1867,Temp!$A:$C,N$1,FALSE)</f>
        <v>#VALUE!</v>
      </c>
      <c r="O1867" s="22" t="e">
        <f>VLOOKUP($G1867,Temp!$A:$C,O$1,FALSE)</f>
        <v>#VALUE!</v>
      </c>
      <c r="P1867" s="22" t="e">
        <f>VLOOKUP($G1867,Temp!$A:$C,P$1,FALSE)</f>
        <v>#VALUE!</v>
      </c>
      <c r="Q1867" s="22" t="e">
        <f>VLOOKUP($G1867,Temp!$A:$C,Q$1,FALSE)</f>
        <v>#VALUE!</v>
      </c>
      <c r="R1867" s="22" t="e">
        <f>VLOOKUP($G1867,Temp!$A:$C,R$1,FALSE)</f>
        <v>#VALUE!</v>
      </c>
      <c r="S1867" s="22" t="e">
        <f>VLOOKUP($G1867,Temp!$A:$C,S$1,FALSE)</f>
        <v>#VALUE!</v>
      </c>
      <c r="T1867" s="22" t="e">
        <f>VLOOKUP($G1867,Temp!$A:$C,T$1,FALSE)</f>
        <v>#VALUE!</v>
      </c>
      <c r="U1867" s="22" t="e">
        <f>VLOOKUP($G1867,Temp!$A:$C,U$1,FALSE)</f>
        <v>#VALUE!</v>
      </c>
      <c r="V1867" s="22" t="e">
        <f>VLOOKUP($G1867,Temp!$A:$C,V$1,FALSE)</f>
        <v>#VALUE!</v>
      </c>
      <c r="W1867" s="22" t="e">
        <f>VLOOKUP($G1867,Temp!$A:$C,W$1,FALSE)</f>
        <v>#VALUE!</v>
      </c>
      <c r="X1867" s="22" t="e">
        <f>VLOOKUP($G1867,Temp!$A:$C,X$1,FALSE)</f>
        <v>#VALUE!</v>
      </c>
      <c r="Y1867" s="22">
        <f>VLOOKUP($G1867,Temp!$A:$C,Y$1,FALSE)</f>
        <v>0</v>
      </c>
      <c r="Z1867" s="22">
        <f>VLOOKUP($G1867,Temp!$A:$C,Z$1,FALSE)</f>
        <v>0</v>
      </c>
      <c r="AA1867" s="22" t="e">
        <f>VLOOKUP($A1867,Searches!$A:$H,AA$1,FALSE)</f>
        <v>#N/A</v>
      </c>
      <c r="AB1867" s="22" t="e">
        <f>VLOOKUP($A1867,Searches!$A:$H,AB$1,FALSE)</f>
        <v>#N/A</v>
      </c>
      <c r="AC1867" s="22" t="e">
        <f>VLOOKUP($A1867,Searches!$A:$H,AC$1,FALSE)</f>
        <v>#N/A</v>
      </c>
      <c r="AD1867" s="22" t="e">
        <f>VLOOKUP($A1867,Searches!$A:$H,AD$1,FALSE)</f>
        <v>#N/A</v>
      </c>
      <c r="AE1867" s="22" t="e">
        <f>VLOOKUP($A1867,Searches!$A:$H,AE$1,FALSE)</f>
        <v>#N/A</v>
      </c>
      <c r="AF1867" s="22" t="e">
        <f>VLOOKUP($A1867,Searches!$A:$H,AF$1,FALSE)</f>
        <v>#N/A</v>
      </c>
      <c r="AG1867" s="22" t="e">
        <f>VLOOKUP($A1867,Searches!$A:$H,AG$1,FALSE)</f>
        <v>#N/A</v>
      </c>
      <c r="AH1867" s="22" t="str">
        <f>VLOOKUP($G1867,Temp!$D:$F,AH$1,FALSE)</f>
        <v>zeroturnaround.com</v>
      </c>
      <c r="AI1867" s="22" t="str">
        <f>VLOOKUP($G1867,Temp!$D:$F,AI$1,FALSE)</f>
        <v>Marketo</v>
      </c>
      <c r="AJ1867" s="22" t="str">
        <f>VLOOKUP($G1867,Temp!$D:$F,AJ$1,FALSE)</f>
        <v>WordPress</v>
      </c>
    </row>
    <row r="1868" spans="1:36" ht="16" x14ac:dyDescent="0.2">
      <c r="A1868" s="8" t="str">
        <f t="shared" si="29"/>
        <v>Daniel Larsson Atriark</v>
      </c>
      <c r="B1868" s="8" t="s">
        <v>274</v>
      </c>
      <c r="C1868" s="8" t="s">
        <v>5204</v>
      </c>
      <c r="D1868" s="8" t="s">
        <v>2841</v>
      </c>
      <c r="E1868" s="8" t="s">
        <v>5205</v>
      </c>
      <c r="F1868" s="8" t="s">
        <v>5206</v>
      </c>
      <c r="G1868" s="12" t="s">
        <v>4922</v>
      </c>
      <c r="H1868" s="22" t="str">
        <f>VLOOKUP($G1868,Temp!$A:$C,H$1,FALSE)</f>
        <v>atriark.com</v>
      </c>
      <c r="I1868" s="22" t="e">
        <f>VLOOKUP($G1868,Temp!$A:$C,I$1,FALSE)</f>
        <v>#VALUE!</v>
      </c>
      <c r="J1868" s="22" t="e">
        <f>VLOOKUP($G1868,Temp!$A:$C,J$1,FALSE)</f>
        <v>#VALUE!</v>
      </c>
      <c r="K1868" s="22" t="e">
        <f>VLOOKUP($G1868,Temp!$A:$C,K$1,FALSE)</f>
        <v>#VALUE!</v>
      </c>
      <c r="L1868" s="22" t="e">
        <f>VLOOKUP($G1868,Temp!$A:$C,L$1,FALSE)</f>
        <v>#VALUE!</v>
      </c>
      <c r="M1868" s="22" t="e">
        <f>VLOOKUP($G1868,Temp!$A:$C,M$1,FALSE)</f>
        <v>#VALUE!</v>
      </c>
      <c r="N1868" s="22" t="e">
        <f>VLOOKUP($G1868,Temp!$A:$C,N$1,FALSE)</f>
        <v>#VALUE!</v>
      </c>
      <c r="O1868" s="22" t="e">
        <f>VLOOKUP($G1868,Temp!$A:$C,O$1,FALSE)</f>
        <v>#VALUE!</v>
      </c>
      <c r="P1868" s="22" t="e">
        <f>VLOOKUP($G1868,Temp!$A:$C,P$1,FALSE)</f>
        <v>#VALUE!</v>
      </c>
      <c r="Q1868" s="22" t="e">
        <f>VLOOKUP($G1868,Temp!$A:$C,Q$1,FALSE)</f>
        <v>#VALUE!</v>
      </c>
      <c r="R1868" s="22" t="e">
        <f>VLOOKUP($G1868,Temp!$A:$C,R$1,FALSE)</f>
        <v>#VALUE!</v>
      </c>
      <c r="S1868" s="22" t="e">
        <f>VLOOKUP($G1868,Temp!$A:$C,S$1,FALSE)</f>
        <v>#VALUE!</v>
      </c>
      <c r="T1868" s="22" t="e">
        <f>VLOOKUP($G1868,Temp!$A:$C,T$1,FALSE)</f>
        <v>#VALUE!</v>
      </c>
      <c r="U1868" s="22" t="e">
        <f>VLOOKUP($G1868,Temp!$A:$C,U$1,FALSE)</f>
        <v>#VALUE!</v>
      </c>
      <c r="V1868" s="22" t="e">
        <f>VLOOKUP($G1868,Temp!$A:$C,V$1,FALSE)</f>
        <v>#VALUE!</v>
      </c>
      <c r="W1868" s="22" t="e">
        <f>VLOOKUP($G1868,Temp!$A:$C,W$1,FALSE)</f>
        <v>#VALUE!</v>
      </c>
      <c r="X1868" s="22" t="e">
        <f>VLOOKUP($G1868,Temp!$A:$C,X$1,FALSE)</f>
        <v>#VALUE!</v>
      </c>
      <c r="Y1868" s="22">
        <f>VLOOKUP($G1868,Temp!$A:$C,Y$1,FALSE)</f>
        <v>10</v>
      </c>
      <c r="Z1868" s="22">
        <f>VLOOKUP($G1868,Temp!$A:$C,Z$1,FALSE)</f>
        <v>0</v>
      </c>
      <c r="AA1868" s="22" t="e">
        <f>VLOOKUP($A1868,Searches!$A:$H,AA$1,FALSE)</f>
        <v>#N/A</v>
      </c>
      <c r="AB1868" s="22" t="e">
        <f>VLOOKUP($A1868,Searches!$A:$H,AB$1,FALSE)</f>
        <v>#N/A</v>
      </c>
      <c r="AC1868" s="22" t="e">
        <f>VLOOKUP($A1868,Searches!$A:$H,AC$1,FALSE)</f>
        <v>#N/A</v>
      </c>
      <c r="AD1868" s="22" t="e">
        <f>VLOOKUP($A1868,Searches!$A:$H,AD$1,FALSE)</f>
        <v>#N/A</v>
      </c>
      <c r="AE1868" s="22" t="e">
        <f>VLOOKUP($A1868,Searches!$A:$H,AE$1,FALSE)</f>
        <v>#N/A</v>
      </c>
      <c r="AF1868" s="22" t="e">
        <f>VLOOKUP($A1868,Searches!$A:$H,AF$1,FALSE)</f>
        <v>#N/A</v>
      </c>
      <c r="AG1868" s="22" t="e">
        <f>VLOOKUP($A1868,Searches!$A:$H,AG$1,FALSE)</f>
        <v>#N/A</v>
      </c>
      <c r="AH1868" s="22" t="e">
        <f>VLOOKUP($G1868,Temp!$D:$F,AH$1,FALSE)</f>
        <v>#N/A</v>
      </c>
      <c r="AI1868" s="22" t="e">
        <f>VLOOKUP($G1868,Temp!$D:$F,AI$1,FALSE)</f>
        <v>#N/A</v>
      </c>
      <c r="AJ1868" s="22" t="e">
        <f>VLOOKUP($G1868,Temp!$D:$F,AJ$1,FALSE)</f>
        <v>#N/A</v>
      </c>
    </row>
    <row r="1869" spans="1:36" ht="16" x14ac:dyDescent="0.2">
      <c r="A1869" s="8" t="str">
        <f t="shared" si="29"/>
        <v>Danny Wirianto GDP Venture</v>
      </c>
      <c r="B1869" s="8" t="s">
        <v>4057</v>
      </c>
      <c r="C1869" s="8" t="s">
        <v>4059</v>
      </c>
      <c r="D1869" s="8" t="s">
        <v>42</v>
      </c>
      <c r="E1869" s="8" t="s">
        <v>4062</v>
      </c>
      <c r="F1869" s="8" t="s">
        <v>4064</v>
      </c>
      <c r="G1869" s="12" t="s">
        <v>3762</v>
      </c>
      <c r="H1869" s="22" t="str">
        <f>VLOOKUP($G1869,Temp!$A:$C,H$1,FALSE)</f>
        <v>gdpventure.com</v>
      </c>
      <c r="I1869" s="22" t="e">
        <f>VLOOKUP($G1869,Temp!$A:$C,I$1,FALSE)</f>
        <v>#VALUE!</v>
      </c>
      <c r="J1869" s="22" t="e">
        <f>VLOOKUP($G1869,Temp!$A:$C,J$1,FALSE)</f>
        <v>#VALUE!</v>
      </c>
      <c r="K1869" s="22" t="e">
        <f>VLOOKUP($G1869,Temp!$A:$C,K$1,FALSE)</f>
        <v>#VALUE!</v>
      </c>
      <c r="L1869" s="22" t="e">
        <f>VLOOKUP($G1869,Temp!$A:$C,L$1,FALSE)</f>
        <v>#VALUE!</v>
      </c>
      <c r="M1869" s="22" t="e">
        <f>VLOOKUP($G1869,Temp!$A:$C,M$1,FALSE)</f>
        <v>#VALUE!</v>
      </c>
      <c r="N1869" s="22" t="e">
        <f>VLOOKUP($G1869,Temp!$A:$C,N$1,FALSE)</f>
        <v>#VALUE!</v>
      </c>
      <c r="O1869" s="22" t="e">
        <f>VLOOKUP($G1869,Temp!$A:$C,O$1,FALSE)</f>
        <v>#VALUE!</v>
      </c>
      <c r="P1869" s="22" t="e">
        <f>VLOOKUP($G1869,Temp!$A:$C,P$1,FALSE)</f>
        <v>#VALUE!</v>
      </c>
      <c r="Q1869" s="22" t="e">
        <f>VLOOKUP($G1869,Temp!$A:$C,Q$1,FALSE)</f>
        <v>#VALUE!</v>
      </c>
      <c r="R1869" s="22" t="e">
        <f>VLOOKUP($G1869,Temp!$A:$C,R$1,FALSE)</f>
        <v>#VALUE!</v>
      </c>
      <c r="S1869" s="22" t="e">
        <f>VLOOKUP($G1869,Temp!$A:$C,S$1,FALSE)</f>
        <v>#VALUE!</v>
      </c>
      <c r="T1869" s="22" t="e">
        <f>VLOOKUP($G1869,Temp!$A:$C,T$1,FALSE)</f>
        <v>#VALUE!</v>
      </c>
      <c r="U1869" s="22" t="e">
        <f>VLOOKUP($G1869,Temp!$A:$C,U$1,FALSE)</f>
        <v>#VALUE!</v>
      </c>
      <c r="V1869" s="22" t="e">
        <f>VLOOKUP($G1869,Temp!$A:$C,V$1,FALSE)</f>
        <v>#VALUE!</v>
      </c>
      <c r="W1869" s="22" t="e">
        <f>VLOOKUP($G1869,Temp!$A:$C,W$1,FALSE)</f>
        <v>#VALUE!</v>
      </c>
      <c r="X1869" s="22" t="e">
        <f>VLOOKUP($G1869,Temp!$A:$C,X$1,FALSE)</f>
        <v>#VALUE!</v>
      </c>
      <c r="Y1869" s="22">
        <f>VLOOKUP($G1869,Temp!$A:$C,Y$1,FALSE)</f>
        <v>26</v>
      </c>
      <c r="Z1869" s="22">
        <f>VLOOKUP($G1869,Temp!$A:$C,Z$1,FALSE)</f>
        <v>0</v>
      </c>
      <c r="AA1869" s="22" t="e">
        <f>VLOOKUP($A1869,Searches!$A:$H,AA$1,FALSE)</f>
        <v>#N/A</v>
      </c>
      <c r="AB1869" s="22" t="e">
        <f>VLOOKUP($A1869,Searches!$A:$H,AB$1,FALSE)</f>
        <v>#N/A</v>
      </c>
      <c r="AC1869" s="22" t="e">
        <f>VLOOKUP($A1869,Searches!$A:$H,AC$1,FALSE)</f>
        <v>#N/A</v>
      </c>
      <c r="AD1869" s="22" t="e">
        <f>VLOOKUP($A1869,Searches!$A:$H,AD$1,FALSE)</f>
        <v>#N/A</v>
      </c>
      <c r="AE1869" s="22" t="e">
        <f>VLOOKUP($A1869,Searches!$A:$H,AE$1,FALSE)</f>
        <v>#N/A</v>
      </c>
      <c r="AF1869" s="22" t="e">
        <f>VLOOKUP($A1869,Searches!$A:$H,AF$1,FALSE)</f>
        <v>#N/A</v>
      </c>
      <c r="AG1869" s="22" t="e">
        <f>VLOOKUP($A1869,Searches!$A:$H,AG$1,FALSE)</f>
        <v>#N/A</v>
      </c>
      <c r="AH1869" s="22" t="str">
        <f>VLOOKUP($G1869,Temp!$D:$F,AH$1,FALSE)</f>
        <v>gdpventure.com</v>
      </c>
      <c r="AI1869" s="22">
        <f>VLOOKUP($G1869,Temp!$D:$F,AI$1,FALSE)</f>
        <v>0</v>
      </c>
      <c r="AJ1869" s="22" t="str">
        <f>VLOOKUP($G1869,Temp!$D:$F,AJ$1,FALSE)</f>
        <v>Drupal</v>
      </c>
    </row>
    <row r="1870" spans="1:36" ht="16" x14ac:dyDescent="0.2">
      <c r="A1870" s="8" t="str">
        <f t="shared" si="29"/>
        <v>Michael Persiano iPipeline</v>
      </c>
      <c r="B1870" s="8" t="s">
        <v>1203</v>
      </c>
      <c r="C1870" s="8" t="s">
        <v>2889</v>
      </c>
      <c r="D1870" s="8" t="s">
        <v>42</v>
      </c>
      <c r="E1870" s="8" t="s">
        <v>2890</v>
      </c>
      <c r="F1870" s="8" t="s">
        <v>2891</v>
      </c>
      <c r="G1870" s="12" t="s">
        <v>2892</v>
      </c>
      <c r="H1870" s="22" t="str">
        <f>VLOOKUP($G1870,Temp!$A:$C,H$1,FALSE)</f>
        <v>ipipeline.com</v>
      </c>
      <c r="I1870" s="22" t="e">
        <f>VLOOKUP($G1870,Temp!$A:$C,I$1,FALSE)</f>
        <v>#VALUE!</v>
      </c>
      <c r="J1870" s="22" t="e">
        <f>VLOOKUP($G1870,Temp!$A:$C,J$1,FALSE)</f>
        <v>#VALUE!</v>
      </c>
      <c r="K1870" s="22" t="e">
        <f>VLOOKUP($G1870,Temp!$A:$C,K$1,FALSE)</f>
        <v>#VALUE!</v>
      </c>
      <c r="L1870" s="22" t="e">
        <f>VLOOKUP($G1870,Temp!$A:$C,L$1,FALSE)</f>
        <v>#VALUE!</v>
      </c>
      <c r="M1870" s="22" t="e">
        <f>VLOOKUP($G1870,Temp!$A:$C,M$1,FALSE)</f>
        <v>#VALUE!</v>
      </c>
      <c r="N1870" s="22" t="e">
        <f>VLOOKUP($G1870,Temp!$A:$C,N$1,FALSE)</f>
        <v>#VALUE!</v>
      </c>
      <c r="O1870" s="22" t="e">
        <f>VLOOKUP($G1870,Temp!$A:$C,O$1,FALSE)</f>
        <v>#VALUE!</v>
      </c>
      <c r="P1870" s="22" t="e">
        <f>VLOOKUP($G1870,Temp!$A:$C,P$1,FALSE)</f>
        <v>#VALUE!</v>
      </c>
      <c r="Q1870" s="22" t="e">
        <f>VLOOKUP($G1870,Temp!$A:$C,Q$1,FALSE)</f>
        <v>#VALUE!</v>
      </c>
      <c r="R1870" s="22" t="e">
        <f>VLOOKUP($G1870,Temp!$A:$C,R$1,FALSE)</f>
        <v>#VALUE!</v>
      </c>
      <c r="S1870" s="22" t="e">
        <f>VLOOKUP($G1870,Temp!$A:$C,S$1,FALSE)</f>
        <v>#VALUE!</v>
      </c>
      <c r="T1870" s="22" t="e">
        <f>VLOOKUP($G1870,Temp!$A:$C,T$1,FALSE)</f>
        <v>#VALUE!</v>
      </c>
      <c r="U1870" s="22" t="e">
        <f>VLOOKUP($G1870,Temp!$A:$C,U$1,FALSE)</f>
        <v>#VALUE!</v>
      </c>
      <c r="V1870" s="22" t="e">
        <f>VLOOKUP($G1870,Temp!$A:$C,V$1,FALSE)</f>
        <v>#VALUE!</v>
      </c>
      <c r="W1870" s="22" t="e">
        <f>VLOOKUP($G1870,Temp!$A:$C,W$1,FALSE)</f>
        <v>#VALUE!</v>
      </c>
      <c r="X1870" s="22" t="e">
        <f>VLOOKUP($G1870,Temp!$A:$C,X$1,FALSE)</f>
        <v>#VALUE!</v>
      </c>
      <c r="Y1870" s="22">
        <f>VLOOKUP($G1870,Temp!$A:$C,Y$1,FALSE)</f>
        <v>1300</v>
      </c>
      <c r="Z1870" s="22">
        <f>VLOOKUP($G1870,Temp!$A:$C,Z$1,FALSE)</f>
        <v>0</v>
      </c>
      <c r="AA1870" s="22" t="e">
        <f>VLOOKUP($A1870,Searches!$A:$H,AA$1,FALSE)</f>
        <v>#N/A</v>
      </c>
      <c r="AB1870" s="22" t="e">
        <f>VLOOKUP($A1870,Searches!$A:$H,AB$1,FALSE)</f>
        <v>#N/A</v>
      </c>
      <c r="AC1870" s="22" t="e">
        <f>VLOOKUP($A1870,Searches!$A:$H,AC$1,FALSE)</f>
        <v>#N/A</v>
      </c>
      <c r="AD1870" s="22" t="e">
        <f>VLOOKUP($A1870,Searches!$A:$H,AD$1,FALSE)</f>
        <v>#N/A</v>
      </c>
      <c r="AE1870" s="22" t="e">
        <f>VLOOKUP($A1870,Searches!$A:$H,AE$1,FALSE)</f>
        <v>#N/A</v>
      </c>
      <c r="AF1870" s="22" t="e">
        <f>VLOOKUP($A1870,Searches!$A:$H,AF$1,FALSE)</f>
        <v>#N/A</v>
      </c>
      <c r="AG1870" s="22" t="e">
        <f>VLOOKUP($A1870,Searches!$A:$H,AG$1,FALSE)</f>
        <v>#N/A</v>
      </c>
      <c r="AH1870" s="22" t="str">
        <f>VLOOKUP($G1870,Temp!$D:$F,AH$1,FALSE)</f>
        <v>ipipeline.com</v>
      </c>
      <c r="AI1870" s="22" t="str">
        <f>VLOOKUP($G1870,Temp!$D:$F,AI$1,FALSE)</f>
        <v>HubSpot</v>
      </c>
      <c r="AJ1870" s="22" t="str">
        <f>VLOOKUP($G1870,Temp!$D:$F,AJ$1,FALSE)</f>
        <v>WordPress</v>
      </c>
    </row>
    <row r="1871" spans="1:36" ht="16" x14ac:dyDescent="0.2">
      <c r="A1871" s="8" t="str">
        <f t="shared" si="29"/>
        <v>Mark Moran Simplilearn</v>
      </c>
      <c r="B1871" s="8" t="s">
        <v>476</v>
      </c>
      <c r="C1871" s="8" t="s">
        <v>5288</v>
      </c>
      <c r="D1871" s="8" t="s">
        <v>42</v>
      </c>
      <c r="E1871" s="8" t="s">
        <v>5289</v>
      </c>
      <c r="F1871" s="8" t="s">
        <v>5290</v>
      </c>
      <c r="G1871" s="12" t="s">
        <v>5046</v>
      </c>
      <c r="H1871" s="22" t="str">
        <f>VLOOKUP($G1871,Temp!$A:$C,H$1,FALSE)</f>
        <v>simplilearn.com</v>
      </c>
      <c r="I1871" s="22" t="e">
        <f>VLOOKUP($G1871,Temp!$A:$C,I$1,FALSE)</f>
        <v>#VALUE!</v>
      </c>
      <c r="J1871" s="22" t="e">
        <f>VLOOKUP($G1871,Temp!$A:$C,J$1,FALSE)</f>
        <v>#VALUE!</v>
      </c>
      <c r="K1871" s="22" t="e">
        <f>VLOOKUP($G1871,Temp!$A:$C,K$1,FALSE)</f>
        <v>#VALUE!</v>
      </c>
      <c r="L1871" s="22" t="e">
        <f>VLOOKUP($G1871,Temp!$A:$C,L$1,FALSE)</f>
        <v>#VALUE!</v>
      </c>
      <c r="M1871" s="22" t="e">
        <f>VLOOKUP($G1871,Temp!$A:$C,M$1,FALSE)</f>
        <v>#VALUE!</v>
      </c>
      <c r="N1871" s="22" t="e">
        <f>VLOOKUP($G1871,Temp!$A:$C,N$1,FALSE)</f>
        <v>#VALUE!</v>
      </c>
      <c r="O1871" s="22" t="e">
        <f>VLOOKUP($G1871,Temp!$A:$C,O$1,FALSE)</f>
        <v>#VALUE!</v>
      </c>
      <c r="P1871" s="22" t="e">
        <f>VLOOKUP($G1871,Temp!$A:$C,P$1,FALSE)</f>
        <v>#VALUE!</v>
      </c>
      <c r="Q1871" s="22" t="e">
        <f>VLOOKUP($G1871,Temp!$A:$C,Q$1,FALSE)</f>
        <v>#VALUE!</v>
      </c>
      <c r="R1871" s="22" t="e">
        <f>VLOOKUP($G1871,Temp!$A:$C,R$1,FALSE)</f>
        <v>#VALUE!</v>
      </c>
      <c r="S1871" s="22" t="e">
        <f>VLOOKUP($G1871,Temp!$A:$C,S$1,FALSE)</f>
        <v>#VALUE!</v>
      </c>
      <c r="T1871" s="22" t="e">
        <f>VLOOKUP($G1871,Temp!$A:$C,T$1,FALSE)</f>
        <v>#VALUE!</v>
      </c>
      <c r="U1871" s="22" t="e">
        <f>VLOOKUP($G1871,Temp!$A:$C,U$1,FALSE)</f>
        <v>#VALUE!</v>
      </c>
      <c r="V1871" s="22" t="e">
        <f>VLOOKUP($G1871,Temp!$A:$C,V$1,FALSE)</f>
        <v>#VALUE!</v>
      </c>
      <c r="W1871" s="22" t="e">
        <f>VLOOKUP($G1871,Temp!$A:$C,W$1,FALSE)</f>
        <v>#VALUE!</v>
      </c>
      <c r="X1871" s="22" t="e">
        <f>VLOOKUP($G1871,Temp!$A:$C,X$1,FALSE)</f>
        <v>#VALUE!</v>
      </c>
      <c r="Y1871" s="22">
        <f>VLOOKUP($G1871,Temp!$A:$C,Y$1,FALSE)</f>
        <v>898000</v>
      </c>
      <c r="Z1871" s="22">
        <f>VLOOKUP($G1871,Temp!$A:$C,Z$1,FALSE)</f>
        <v>44600</v>
      </c>
      <c r="AA1871" s="22" t="str">
        <f>VLOOKUP($A1871,Searches!$A:$H,AA$1,FALSE)</f>
        <v>Mark Moran</v>
      </c>
      <c r="AB1871" s="22" t="str">
        <f>VLOOKUP($A1871,Searches!$A:$H,AB$1,FALSE)</f>
        <v>Simplilearn</v>
      </c>
      <c r="AC1871" s="22" t="str">
        <f>VLOOKUP($A1871,Searches!$A:$H,AC$1,FALSE)</f>
        <v>Chief Marketing Officer</v>
      </c>
      <c r="AD1871" s="22" t="str">
        <f>VLOOKUP($A1871,Searches!$A:$H,AD$1,FALSE)</f>
        <v>2nd</v>
      </c>
      <c r="AE1871" s="22" t="str">
        <f>VLOOKUP($A1871,Searches!$A:$H,AE$1,FALSE)</f>
        <v/>
      </c>
      <c r="AF1871" s="22" t="str">
        <f>VLOOKUP($A1871,Searches!$A:$H,AF$1,FALSE)</f>
        <v>San Francisco Bay Area</v>
      </c>
      <c r="AG1871" s="22" t="str">
        <f>VLOOKUP($A1871,Searches!$A:$H,AG$1,FALSE)</f>
        <v>https://www.linkedin.com/sales/profile/3532195,9PcS,NAME_SEARCH?moduleKey=peopleSearchResults&amp;pageKey=sales-search3-people-refinement&amp;contextId=60BC92C971D70515801E49D6842B0000&amp;requestId=320eb3ca-2481-47d2-ac2a-df508dbb0094&amp;action=CLICK&amp;target=urn%3Ali%3AsalesLead%3A(-1%2C3532195)&amp;pageNumber=7&amp;targetEl=profilelink&amp;position=20&amp;trk=lss-serp-result-lead_photo</v>
      </c>
      <c r="AH1871" s="22" t="e">
        <f>VLOOKUP($G1871,Temp!$D:$F,AH$1,FALSE)</f>
        <v>#N/A</v>
      </c>
      <c r="AI1871" s="22" t="e">
        <f>VLOOKUP($G1871,Temp!$D:$F,AI$1,FALSE)</f>
        <v>#N/A</v>
      </c>
      <c r="AJ1871" s="22" t="e">
        <f>VLOOKUP($G1871,Temp!$D:$F,AJ$1,FALSE)</f>
        <v>#N/A</v>
      </c>
    </row>
    <row r="1872" spans="1:36" ht="16" x14ac:dyDescent="0.2">
      <c r="A1872" s="8" t="str">
        <f t="shared" si="29"/>
        <v>Aileen Labadie IQPC Exchange</v>
      </c>
      <c r="B1872" s="8" t="s">
        <v>4100</v>
      </c>
      <c r="C1872" s="8" t="s">
        <v>4101</v>
      </c>
      <c r="D1872" s="8" t="s">
        <v>4102</v>
      </c>
      <c r="E1872" s="8" t="s">
        <v>4103</v>
      </c>
      <c r="F1872" s="8" t="s">
        <v>4104</v>
      </c>
      <c r="G1872" s="12" t="s">
        <v>3804</v>
      </c>
      <c r="H1872" s="22" t="str">
        <f>VLOOKUP($G1872,Temp!$A:$C,H$1,FALSE)</f>
        <v>iqpcexchange.com</v>
      </c>
      <c r="I1872" s="22" t="e">
        <f>VLOOKUP($G1872,Temp!$A:$C,I$1,FALSE)</f>
        <v>#VALUE!</v>
      </c>
      <c r="J1872" s="22" t="e">
        <f>VLOOKUP($G1872,Temp!$A:$C,J$1,FALSE)</f>
        <v>#VALUE!</v>
      </c>
      <c r="K1872" s="22" t="e">
        <f>VLOOKUP($G1872,Temp!$A:$C,K$1,FALSE)</f>
        <v>#VALUE!</v>
      </c>
      <c r="L1872" s="22" t="e">
        <f>VLOOKUP($G1872,Temp!$A:$C,L$1,FALSE)</f>
        <v>#VALUE!</v>
      </c>
      <c r="M1872" s="22" t="e">
        <f>VLOOKUP($G1872,Temp!$A:$C,M$1,FALSE)</f>
        <v>#VALUE!</v>
      </c>
      <c r="N1872" s="22" t="e">
        <f>VLOOKUP($G1872,Temp!$A:$C,N$1,FALSE)</f>
        <v>#VALUE!</v>
      </c>
      <c r="O1872" s="22" t="e">
        <f>VLOOKUP($G1872,Temp!$A:$C,O$1,FALSE)</f>
        <v>#VALUE!</v>
      </c>
      <c r="P1872" s="22" t="e">
        <f>VLOOKUP($G1872,Temp!$A:$C,P$1,FALSE)</f>
        <v>#VALUE!</v>
      </c>
      <c r="Q1872" s="22" t="e">
        <f>VLOOKUP($G1872,Temp!$A:$C,Q$1,FALSE)</f>
        <v>#VALUE!</v>
      </c>
      <c r="R1872" s="22" t="e">
        <f>VLOOKUP($G1872,Temp!$A:$C,R$1,FALSE)</f>
        <v>#VALUE!</v>
      </c>
      <c r="S1872" s="22" t="e">
        <f>VLOOKUP($G1872,Temp!$A:$C,S$1,FALSE)</f>
        <v>#VALUE!</v>
      </c>
      <c r="T1872" s="22" t="e">
        <f>VLOOKUP($G1872,Temp!$A:$C,T$1,FALSE)</f>
        <v>#VALUE!</v>
      </c>
      <c r="U1872" s="22" t="e">
        <f>VLOOKUP($G1872,Temp!$A:$C,U$1,FALSE)</f>
        <v>#VALUE!</v>
      </c>
      <c r="V1872" s="22" t="e">
        <f>VLOOKUP($G1872,Temp!$A:$C,V$1,FALSE)</f>
        <v>#VALUE!</v>
      </c>
      <c r="W1872" s="22" t="e">
        <f>VLOOKUP($G1872,Temp!$A:$C,W$1,FALSE)</f>
        <v>#VALUE!</v>
      </c>
      <c r="X1872" s="22" t="e">
        <f>VLOOKUP($G1872,Temp!$A:$C,X$1,FALSE)</f>
        <v>#VALUE!</v>
      </c>
      <c r="Y1872" s="22">
        <f>VLOOKUP($G1872,Temp!$A:$C,Y$1,FALSE)</f>
        <v>0</v>
      </c>
      <c r="Z1872" s="22">
        <f>VLOOKUP($G1872,Temp!$A:$C,Z$1,FALSE)</f>
        <v>0</v>
      </c>
      <c r="AA1872" s="22" t="e">
        <f>VLOOKUP($A1872,Searches!$A:$H,AA$1,FALSE)</f>
        <v>#N/A</v>
      </c>
      <c r="AB1872" s="22" t="e">
        <f>VLOOKUP($A1872,Searches!$A:$H,AB$1,FALSE)</f>
        <v>#N/A</v>
      </c>
      <c r="AC1872" s="22" t="e">
        <f>VLOOKUP($A1872,Searches!$A:$H,AC$1,FALSE)</f>
        <v>#N/A</v>
      </c>
      <c r="AD1872" s="22" t="e">
        <f>VLOOKUP($A1872,Searches!$A:$H,AD$1,FALSE)</f>
        <v>#N/A</v>
      </c>
      <c r="AE1872" s="22" t="e">
        <f>VLOOKUP($A1872,Searches!$A:$H,AE$1,FALSE)</f>
        <v>#N/A</v>
      </c>
      <c r="AF1872" s="22" t="e">
        <f>VLOOKUP($A1872,Searches!$A:$H,AF$1,FALSE)</f>
        <v>#N/A</v>
      </c>
      <c r="AG1872" s="22" t="e">
        <f>VLOOKUP($A1872,Searches!$A:$H,AG$1,FALSE)</f>
        <v>#N/A</v>
      </c>
      <c r="AH1872" s="22" t="e">
        <f>VLOOKUP($G1872,Temp!$D:$F,AH$1,FALSE)</f>
        <v>#N/A</v>
      </c>
      <c r="AI1872" s="22" t="e">
        <f>VLOOKUP($G1872,Temp!$D:$F,AI$1,FALSE)</f>
        <v>#N/A</v>
      </c>
      <c r="AJ1872" s="22" t="e">
        <f>VLOOKUP($G1872,Temp!$D:$F,AJ$1,FALSE)</f>
        <v>#N/A</v>
      </c>
    </row>
    <row r="1873" spans="1:36" ht="16" x14ac:dyDescent="0.2">
      <c r="A1873" s="8" t="str">
        <f t="shared" si="29"/>
        <v>Jim Barkdoll TITUS</v>
      </c>
      <c r="B1873" s="8" t="s">
        <v>398</v>
      </c>
      <c r="C1873" s="8" t="s">
        <v>5064</v>
      </c>
      <c r="D1873" s="8" t="s">
        <v>304</v>
      </c>
      <c r="E1873" s="8" t="s">
        <v>5065</v>
      </c>
      <c r="F1873" s="8" t="s">
        <v>5066</v>
      </c>
      <c r="G1873" s="12" t="s">
        <v>5067</v>
      </c>
      <c r="H1873" s="22" t="str">
        <f>VLOOKUP($G1873,Temp!$A:$C,H$1,FALSE)</f>
        <v>titus.com</v>
      </c>
      <c r="I1873" s="22" t="e">
        <f>VLOOKUP($G1873,Temp!$A:$C,I$1,FALSE)</f>
        <v>#VALUE!</v>
      </c>
      <c r="J1873" s="22" t="e">
        <f>VLOOKUP($G1873,Temp!$A:$C,J$1,FALSE)</f>
        <v>#VALUE!</v>
      </c>
      <c r="K1873" s="22" t="e">
        <f>VLOOKUP($G1873,Temp!$A:$C,K$1,FALSE)</f>
        <v>#VALUE!</v>
      </c>
      <c r="L1873" s="22" t="e">
        <f>VLOOKUP($G1873,Temp!$A:$C,L$1,FALSE)</f>
        <v>#VALUE!</v>
      </c>
      <c r="M1873" s="22" t="e">
        <f>VLOOKUP($G1873,Temp!$A:$C,M$1,FALSE)</f>
        <v>#VALUE!</v>
      </c>
      <c r="N1873" s="22" t="e">
        <f>VLOOKUP($G1873,Temp!$A:$C,N$1,FALSE)</f>
        <v>#VALUE!</v>
      </c>
      <c r="O1873" s="22" t="e">
        <f>VLOOKUP($G1873,Temp!$A:$C,O$1,FALSE)</f>
        <v>#VALUE!</v>
      </c>
      <c r="P1873" s="22" t="e">
        <f>VLOOKUP($G1873,Temp!$A:$C,P$1,FALSE)</f>
        <v>#VALUE!</v>
      </c>
      <c r="Q1873" s="22" t="e">
        <f>VLOOKUP($G1873,Temp!$A:$C,Q$1,FALSE)</f>
        <v>#VALUE!</v>
      </c>
      <c r="R1873" s="22" t="e">
        <f>VLOOKUP($G1873,Temp!$A:$C,R$1,FALSE)</f>
        <v>#VALUE!</v>
      </c>
      <c r="S1873" s="22" t="e">
        <f>VLOOKUP($G1873,Temp!$A:$C,S$1,FALSE)</f>
        <v>#VALUE!</v>
      </c>
      <c r="T1873" s="22" t="e">
        <f>VLOOKUP($G1873,Temp!$A:$C,T$1,FALSE)</f>
        <v>#VALUE!</v>
      </c>
      <c r="U1873" s="22" t="e">
        <f>VLOOKUP($G1873,Temp!$A:$C,U$1,FALSE)</f>
        <v>#VALUE!</v>
      </c>
      <c r="V1873" s="22" t="e">
        <f>VLOOKUP($G1873,Temp!$A:$C,V$1,FALSE)</f>
        <v>#VALUE!</v>
      </c>
      <c r="W1873" s="22" t="e">
        <f>VLOOKUP($G1873,Temp!$A:$C,W$1,FALSE)</f>
        <v>#VALUE!</v>
      </c>
      <c r="X1873" s="22" t="e">
        <f>VLOOKUP($G1873,Temp!$A:$C,X$1,FALSE)</f>
        <v>#VALUE!</v>
      </c>
      <c r="Y1873" s="22">
        <f>VLOOKUP($G1873,Temp!$A:$C,Y$1,FALSE)</f>
        <v>0</v>
      </c>
      <c r="Z1873" s="22">
        <f>VLOOKUP($G1873,Temp!$A:$C,Z$1,FALSE)</f>
        <v>0</v>
      </c>
      <c r="AA1873" s="22" t="e">
        <f>VLOOKUP($A1873,Searches!$A:$H,AA$1,FALSE)</f>
        <v>#N/A</v>
      </c>
      <c r="AB1873" s="22" t="e">
        <f>VLOOKUP($A1873,Searches!$A:$H,AB$1,FALSE)</f>
        <v>#N/A</v>
      </c>
      <c r="AC1873" s="22" t="e">
        <f>VLOOKUP($A1873,Searches!$A:$H,AC$1,FALSE)</f>
        <v>#N/A</v>
      </c>
      <c r="AD1873" s="22" t="e">
        <f>VLOOKUP($A1873,Searches!$A:$H,AD$1,FALSE)</f>
        <v>#N/A</v>
      </c>
      <c r="AE1873" s="22" t="e">
        <f>VLOOKUP($A1873,Searches!$A:$H,AE$1,FALSE)</f>
        <v>#N/A</v>
      </c>
      <c r="AF1873" s="22" t="e">
        <f>VLOOKUP($A1873,Searches!$A:$H,AF$1,FALSE)</f>
        <v>#N/A</v>
      </c>
      <c r="AG1873" s="22" t="e">
        <f>VLOOKUP($A1873,Searches!$A:$H,AG$1,FALSE)</f>
        <v>#N/A</v>
      </c>
      <c r="AH1873" s="22" t="e">
        <f>VLOOKUP($G1873,Temp!$D:$F,AH$1,FALSE)</f>
        <v>#N/A</v>
      </c>
      <c r="AI1873" s="22" t="e">
        <f>VLOOKUP($G1873,Temp!$D:$F,AI$1,FALSE)</f>
        <v>#N/A</v>
      </c>
      <c r="AJ1873" s="22" t="e">
        <f>VLOOKUP($G1873,Temp!$D:$F,AJ$1,FALSE)</f>
        <v>#N/A</v>
      </c>
    </row>
    <row r="1874" spans="1:36" ht="16" x14ac:dyDescent="0.2">
      <c r="A1874" s="8" t="str">
        <f t="shared" si="29"/>
        <v>Shridhar Shah Municipal Emergency Services, Inc. (MES)</v>
      </c>
      <c r="B1874" s="8" t="s">
        <v>5475</v>
      </c>
      <c r="C1874" s="8" t="s">
        <v>2252</v>
      </c>
      <c r="D1874" s="8" t="s">
        <v>5476</v>
      </c>
      <c r="E1874" s="8" t="s">
        <v>5477</v>
      </c>
      <c r="F1874" s="8" t="s">
        <v>5478</v>
      </c>
      <c r="G1874" s="12" t="s">
        <v>5239</v>
      </c>
      <c r="H1874" s="22" t="str">
        <f>VLOOKUP($G1874,Temp!$A:$C,H$1,FALSE)</f>
        <v>mesfire.com</v>
      </c>
      <c r="I1874" s="22" t="e">
        <f>VLOOKUP($G1874,Temp!$A:$C,I$1,FALSE)</f>
        <v>#VALUE!</v>
      </c>
      <c r="J1874" s="22" t="e">
        <f>VLOOKUP($G1874,Temp!$A:$C,J$1,FALSE)</f>
        <v>#VALUE!</v>
      </c>
      <c r="K1874" s="22" t="e">
        <f>VLOOKUP($G1874,Temp!$A:$C,K$1,FALSE)</f>
        <v>#VALUE!</v>
      </c>
      <c r="L1874" s="22" t="e">
        <f>VLOOKUP($G1874,Temp!$A:$C,L$1,FALSE)</f>
        <v>#VALUE!</v>
      </c>
      <c r="M1874" s="22" t="e">
        <f>VLOOKUP($G1874,Temp!$A:$C,M$1,FALSE)</f>
        <v>#VALUE!</v>
      </c>
      <c r="N1874" s="22" t="e">
        <f>VLOOKUP($G1874,Temp!$A:$C,N$1,FALSE)</f>
        <v>#VALUE!</v>
      </c>
      <c r="O1874" s="22" t="e">
        <f>VLOOKUP($G1874,Temp!$A:$C,O$1,FALSE)</f>
        <v>#VALUE!</v>
      </c>
      <c r="P1874" s="22" t="e">
        <f>VLOOKUP($G1874,Temp!$A:$C,P$1,FALSE)</f>
        <v>#VALUE!</v>
      </c>
      <c r="Q1874" s="22" t="e">
        <f>VLOOKUP($G1874,Temp!$A:$C,Q$1,FALSE)</f>
        <v>#VALUE!</v>
      </c>
      <c r="R1874" s="22" t="e">
        <f>VLOOKUP($G1874,Temp!$A:$C,R$1,FALSE)</f>
        <v>#VALUE!</v>
      </c>
      <c r="S1874" s="22" t="e">
        <f>VLOOKUP($G1874,Temp!$A:$C,S$1,FALSE)</f>
        <v>#VALUE!</v>
      </c>
      <c r="T1874" s="22" t="e">
        <f>VLOOKUP($G1874,Temp!$A:$C,T$1,FALSE)</f>
        <v>#VALUE!</v>
      </c>
      <c r="U1874" s="22" t="e">
        <f>VLOOKUP($G1874,Temp!$A:$C,U$1,FALSE)</f>
        <v>#VALUE!</v>
      </c>
      <c r="V1874" s="22" t="e">
        <f>VLOOKUP($G1874,Temp!$A:$C,V$1,FALSE)</f>
        <v>#VALUE!</v>
      </c>
      <c r="W1874" s="22" t="e">
        <f>VLOOKUP($G1874,Temp!$A:$C,W$1,FALSE)</f>
        <v>#VALUE!</v>
      </c>
      <c r="X1874" s="22" t="e">
        <f>VLOOKUP($G1874,Temp!$A:$C,X$1,FALSE)</f>
        <v>#VALUE!</v>
      </c>
      <c r="Y1874" s="22">
        <f>VLOOKUP($G1874,Temp!$A:$C,Y$1,FALSE)</f>
        <v>23500</v>
      </c>
      <c r="Z1874" s="22">
        <f>VLOOKUP($G1874,Temp!$A:$C,Z$1,FALSE)</f>
        <v>0</v>
      </c>
      <c r="AA1874" s="22" t="e">
        <f>VLOOKUP($A1874,Searches!$A:$H,AA$1,FALSE)</f>
        <v>#N/A</v>
      </c>
      <c r="AB1874" s="22" t="e">
        <f>VLOOKUP($A1874,Searches!$A:$H,AB$1,FALSE)</f>
        <v>#N/A</v>
      </c>
      <c r="AC1874" s="22" t="e">
        <f>VLOOKUP($A1874,Searches!$A:$H,AC$1,FALSE)</f>
        <v>#N/A</v>
      </c>
      <c r="AD1874" s="22" t="e">
        <f>VLOOKUP($A1874,Searches!$A:$H,AD$1,FALSE)</f>
        <v>#N/A</v>
      </c>
      <c r="AE1874" s="22" t="e">
        <f>VLOOKUP($A1874,Searches!$A:$H,AE$1,FALSE)</f>
        <v>#N/A</v>
      </c>
      <c r="AF1874" s="22" t="e">
        <f>VLOOKUP($A1874,Searches!$A:$H,AF$1,FALSE)</f>
        <v>#N/A</v>
      </c>
      <c r="AG1874" s="22" t="e">
        <f>VLOOKUP($A1874,Searches!$A:$H,AG$1,FALSE)</f>
        <v>#N/A</v>
      </c>
      <c r="AH1874" s="22" t="e">
        <f>VLOOKUP($G1874,Temp!$D:$F,AH$1,FALSE)</f>
        <v>#N/A</v>
      </c>
      <c r="AI1874" s="22" t="e">
        <f>VLOOKUP($G1874,Temp!$D:$F,AI$1,FALSE)</f>
        <v>#N/A</v>
      </c>
      <c r="AJ1874" s="22" t="e">
        <f>VLOOKUP($G1874,Temp!$D:$F,AJ$1,FALSE)</f>
        <v>#N/A</v>
      </c>
    </row>
    <row r="1875" spans="1:36" ht="16" x14ac:dyDescent="0.2">
      <c r="A1875" s="8" t="str">
        <f t="shared" si="29"/>
        <v>Benjamin (MBA) Payspan, Inc.</v>
      </c>
      <c r="B1875" s="8" t="s">
        <v>6587</v>
      </c>
      <c r="C1875" s="8" t="s">
        <v>6588</v>
      </c>
      <c r="D1875" s="8" t="s">
        <v>1943</v>
      </c>
      <c r="E1875" s="8" t="s">
        <v>6589</v>
      </c>
      <c r="F1875" s="8" t="s">
        <v>6590</v>
      </c>
      <c r="G1875" s="12" t="s">
        <v>6179</v>
      </c>
      <c r="H1875" s="22" t="str">
        <f>VLOOKUP($G1875,Temp!$A:$C,H$1,FALSE)</f>
        <v>payspan.com</v>
      </c>
      <c r="I1875" s="22" t="e">
        <f>VLOOKUP($G1875,Temp!$A:$C,I$1,FALSE)</f>
        <v>#VALUE!</v>
      </c>
      <c r="J1875" s="22" t="e">
        <f>VLOOKUP($G1875,Temp!$A:$C,J$1,FALSE)</f>
        <v>#VALUE!</v>
      </c>
      <c r="K1875" s="22" t="e">
        <f>VLOOKUP($G1875,Temp!$A:$C,K$1,FALSE)</f>
        <v>#VALUE!</v>
      </c>
      <c r="L1875" s="22" t="e">
        <f>VLOOKUP($G1875,Temp!$A:$C,L$1,FALSE)</f>
        <v>#VALUE!</v>
      </c>
      <c r="M1875" s="22" t="e">
        <f>VLOOKUP($G1875,Temp!$A:$C,M$1,FALSE)</f>
        <v>#VALUE!</v>
      </c>
      <c r="N1875" s="22" t="e">
        <f>VLOOKUP($G1875,Temp!$A:$C,N$1,FALSE)</f>
        <v>#VALUE!</v>
      </c>
      <c r="O1875" s="22" t="e">
        <f>VLOOKUP($G1875,Temp!$A:$C,O$1,FALSE)</f>
        <v>#VALUE!</v>
      </c>
      <c r="P1875" s="22" t="e">
        <f>VLOOKUP($G1875,Temp!$A:$C,P$1,FALSE)</f>
        <v>#VALUE!</v>
      </c>
      <c r="Q1875" s="22" t="e">
        <f>VLOOKUP($G1875,Temp!$A:$C,Q$1,FALSE)</f>
        <v>#VALUE!</v>
      </c>
      <c r="R1875" s="22" t="e">
        <f>VLOOKUP($G1875,Temp!$A:$C,R$1,FALSE)</f>
        <v>#VALUE!</v>
      </c>
      <c r="S1875" s="22" t="e">
        <f>VLOOKUP($G1875,Temp!$A:$C,S$1,FALSE)</f>
        <v>#VALUE!</v>
      </c>
      <c r="T1875" s="22" t="e">
        <f>VLOOKUP($G1875,Temp!$A:$C,T$1,FALSE)</f>
        <v>#VALUE!</v>
      </c>
      <c r="U1875" s="22" t="e">
        <f>VLOOKUP($G1875,Temp!$A:$C,U$1,FALSE)</f>
        <v>#VALUE!</v>
      </c>
      <c r="V1875" s="22" t="e">
        <f>VLOOKUP($G1875,Temp!$A:$C,V$1,FALSE)</f>
        <v>#VALUE!</v>
      </c>
      <c r="W1875" s="22" t="e">
        <f>VLOOKUP($G1875,Temp!$A:$C,W$1,FALSE)</f>
        <v>#VALUE!</v>
      </c>
      <c r="X1875" s="22" t="e">
        <f>VLOOKUP($G1875,Temp!$A:$C,X$1,FALSE)</f>
        <v>#VALUE!</v>
      </c>
      <c r="Y1875" s="22">
        <f>VLOOKUP($G1875,Temp!$A:$C,Y$1,FALSE)</f>
        <v>585</v>
      </c>
      <c r="Z1875" s="22">
        <f>VLOOKUP($G1875,Temp!$A:$C,Z$1,FALSE)</f>
        <v>0</v>
      </c>
      <c r="AA1875" s="22" t="e">
        <f>VLOOKUP($A1875,Searches!$A:$H,AA$1,FALSE)</f>
        <v>#N/A</v>
      </c>
      <c r="AB1875" s="22" t="e">
        <f>VLOOKUP($A1875,Searches!$A:$H,AB$1,FALSE)</f>
        <v>#N/A</v>
      </c>
      <c r="AC1875" s="22" t="e">
        <f>VLOOKUP($A1875,Searches!$A:$H,AC$1,FALSE)</f>
        <v>#N/A</v>
      </c>
      <c r="AD1875" s="22" t="e">
        <f>VLOOKUP($A1875,Searches!$A:$H,AD$1,FALSE)</f>
        <v>#N/A</v>
      </c>
      <c r="AE1875" s="22" t="e">
        <f>VLOOKUP($A1875,Searches!$A:$H,AE$1,FALSE)</f>
        <v>#N/A</v>
      </c>
      <c r="AF1875" s="22" t="e">
        <f>VLOOKUP($A1875,Searches!$A:$H,AF$1,FALSE)</f>
        <v>#N/A</v>
      </c>
      <c r="AG1875" s="22" t="e">
        <f>VLOOKUP($A1875,Searches!$A:$H,AG$1,FALSE)</f>
        <v>#N/A</v>
      </c>
      <c r="AH1875" s="22" t="str">
        <f>VLOOKUP($G1875,Temp!$D:$F,AH$1,FALSE)</f>
        <v>payspan.com</v>
      </c>
      <c r="AI1875" s="22">
        <f>VLOOKUP($G1875,Temp!$D:$F,AI$1,FALSE)</f>
        <v>0</v>
      </c>
      <c r="AJ1875" s="22" t="str">
        <f>VLOOKUP($G1875,Temp!$D:$F,AJ$1,FALSE)</f>
        <v>WordPress</v>
      </c>
    </row>
    <row r="1876" spans="1:36" ht="16" x14ac:dyDescent="0.2">
      <c r="A1876" s="8" t="str">
        <f t="shared" si="29"/>
        <v>Jeff Softley Experian Consumer Services</v>
      </c>
      <c r="B1876" s="8" t="s">
        <v>2520</v>
      </c>
      <c r="C1876" s="8" t="s">
        <v>8382</v>
      </c>
      <c r="D1876" s="8" t="s">
        <v>304</v>
      </c>
      <c r="E1876" s="8" t="s">
        <v>8383</v>
      </c>
      <c r="F1876" s="8" t="s">
        <v>8384</v>
      </c>
      <c r="G1876" s="12" t="s">
        <v>8385</v>
      </c>
      <c r="H1876" s="22" t="str">
        <f>VLOOKUP($G1876,Temp!$A:$C,H$1,FALSE)</f>
        <v>experian.com</v>
      </c>
      <c r="I1876" s="22" t="e">
        <f>VLOOKUP($G1876,Temp!$A:$C,I$1,FALSE)</f>
        <v>#VALUE!</v>
      </c>
      <c r="J1876" s="22" t="e">
        <f>VLOOKUP($G1876,Temp!$A:$C,J$1,FALSE)</f>
        <v>#VALUE!</v>
      </c>
      <c r="K1876" s="22" t="e">
        <f>VLOOKUP($G1876,Temp!$A:$C,K$1,FALSE)</f>
        <v>#VALUE!</v>
      </c>
      <c r="L1876" s="22" t="e">
        <f>VLOOKUP($G1876,Temp!$A:$C,L$1,FALSE)</f>
        <v>#VALUE!</v>
      </c>
      <c r="M1876" s="22" t="e">
        <f>VLOOKUP($G1876,Temp!$A:$C,M$1,FALSE)</f>
        <v>#VALUE!</v>
      </c>
      <c r="N1876" s="22" t="e">
        <f>VLOOKUP($G1876,Temp!$A:$C,N$1,FALSE)</f>
        <v>#VALUE!</v>
      </c>
      <c r="O1876" s="22" t="e">
        <f>VLOOKUP($G1876,Temp!$A:$C,O$1,FALSE)</f>
        <v>#VALUE!</v>
      </c>
      <c r="P1876" s="22" t="e">
        <f>VLOOKUP($G1876,Temp!$A:$C,P$1,FALSE)</f>
        <v>#VALUE!</v>
      </c>
      <c r="Q1876" s="22" t="e">
        <f>VLOOKUP($G1876,Temp!$A:$C,Q$1,FALSE)</f>
        <v>#VALUE!</v>
      </c>
      <c r="R1876" s="22" t="e">
        <f>VLOOKUP($G1876,Temp!$A:$C,R$1,FALSE)</f>
        <v>#VALUE!</v>
      </c>
      <c r="S1876" s="22" t="e">
        <f>VLOOKUP($G1876,Temp!$A:$C,S$1,FALSE)</f>
        <v>#VALUE!</v>
      </c>
      <c r="T1876" s="22" t="e">
        <f>VLOOKUP($G1876,Temp!$A:$C,T$1,FALSE)</f>
        <v>#VALUE!</v>
      </c>
      <c r="U1876" s="22" t="e">
        <f>VLOOKUP($G1876,Temp!$A:$C,U$1,FALSE)</f>
        <v>#VALUE!</v>
      </c>
      <c r="V1876" s="22" t="e">
        <f>VLOOKUP($G1876,Temp!$A:$C,V$1,FALSE)</f>
        <v>#VALUE!</v>
      </c>
      <c r="W1876" s="22" t="e">
        <f>VLOOKUP($G1876,Temp!$A:$C,W$1,FALSE)</f>
        <v>#VALUE!</v>
      </c>
      <c r="X1876" s="22" t="e">
        <f>VLOOKUP($G1876,Temp!$A:$C,X$1,FALSE)</f>
        <v>#VALUE!</v>
      </c>
      <c r="Y1876" s="22">
        <f>VLOOKUP($G1876,Temp!$A:$C,Y$1,FALSE)</f>
        <v>7300000</v>
      </c>
      <c r="Z1876" s="22">
        <f>VLOOKUP($G1876,Temp!$A:$C,Z$1,FALSE)</f>
        <v>761000</v>
      </c>
      <c r="AA1876" s="22" t="e">
        <f>VLOOKUP($A1876,Searches!$A:$H,AA$1,FALSE)</f>
        <v>#N/A</v>
      </c>
      <c r="AB1876" s="22" t="e">
        <f>VLOOKUP($A1876,Searches!$A:$H,AB$1,FALSE)</f>
        <v>#N/A</v>
      </c>
      <c r="AC1876" s="22" t="e">
        <f>VLOOKUP($A1876,Searches!$A:$H,AC$1,FALSE)</f>
        <v>#N/A</v>
      </c>
      <c r="AD1876" s="22" t="e">
        <f>VLOOKUP($A1876,Searches!$A:$H,AD$1,FALSE)</f>
        <v>#N/A</v>
      </c>
      <c r="AE1876" s="22" t="e">
        <f>VLOOKUP($A1876,Searches!$A:$H,AE$1,FALSE)</f>
        <v>#N/A</v>
      </c>
      <c r="AF1876" s="22" t="e">
        <f>VLOOKUP($A1876,Searches!$A:$H,AF$1,FALSE)</f>
        <v>#N/A</v>
      </c>
      <c r="AG1876" s="22" t="e">
        <f>VLOOKUP($A1876,Searches!$A:$H,AG$1,FALSE)</f>
        <v>#N/A</v>
      </c>
      <c r="AH1876" s="22" t="str">
        <f>VLOOKUP($G1876,Temp!$D:$F,AH$1,FALSE)</f>
        <v>experian.com</v>
      </c>
      <c r="AI1876" s="22" t="str">
        <f>VLOOKUP($G1876,Temp!$D:$F,AI$1,FALSE)</f>
        <v>Eloqua</v>
      </c>
      <c r="AJ1876" s="22" t="str">
        <f>VLOOKUP($G1876,Temp!$D:$F,AJ$1,FALSE)</f>
        <v>WordPress</v>
      </c>
    </row>
    <row r="1877" spans="1:36" ht="16" x14ac:dyDescent="0.2">
      <c r="A1877" s="8" t="str">
        <f t="shared" si="29"/>
        <v>Jill Erickson Shiftgig</v>
      </c>
      <c r="B1877" s="8" t="s">
        <v>2395</v>
      </c>
      <c r="C1877" s="8" t="s">
        <v>7880</v>
      </c>
      <c r="D1877" s="8" t="s">
        <v>304</v>
      </c>
      <c r="E1877" s="8" t="s">
        <v>7881</v>
      </c>
      <c r="F1877" s="8" t="s">
        <v>7882</v>
      </c>
      <c r="G1877" s="12" t="s">
        <v>7883</v>
      </c>
      <c r="H1877" s="22" t="str">
        <f>VLOOKUP($G1877,Temp!$A:$C,H$1,FALSE)</f>
        <v>shiftgig.com</v>
      </c>
      <c r="I1877" s="22" t="e">
        <f>VLOOKUP($G1877,Temp!$A:$C,I$1,FALSE)</f>
        <v>#VALUE!</v>
      </c>
      <c r="J1877" s="22" t="e">
        <f>VLOOKUP($G1877,Temp!$A:$C,J$1,FALSE)</f>
        <v>#VALUE!</v>
      </c>
      <c r="K1877" s="22" t="e">
        <f>VLOOKUP($G1877,Temp!$A:$C,K$1,FALSE)</f>
        <v>#VALUE!</v>
      </c>
      <c r="L1877" s="22" t="e">
        <f>VLOOKUP($G1877,Temp!$A:$C,L$1,FALSE)</f>
        <v>#VALUE!</v>
      </c>
      <c r="M1877" s="22" t="e">
        <f>VLOOKUP($G1877,Temp!$A:$C,M$1,FALSE)</f>
        <v>#VALUE!</v>
      </c>
      <c r="N1877" s="22" t="e">
        <f>VLOOKUP($G1877,Temp!$A:$C,N$1,FALSE)</f>
        <v>#VALUE!</v>
      </c>
      <c r="O1877" s="22" t="e">
        <f>VLOOKUP($G1877,Temp!$A:$C,O$1,FALSE)</f>
        <v>#VALUE!</v>
      </c>
      <c r="P1877" s="22" t="e">
        <f>VLOOKUP($G1877,Temp!$A:$C,P$1,FALSE)</f>
        <v>#VALUE!</v>
      </c>
      <c r="Q1877" s="22" t="e">
        <f>VLOOKUP($G1877,Temp!$A:$C,Q$1,FALSE)</f>
        <v>#VALUE!</v>
      </c>
      <c r="R1877" s="22" t="e">
        <f>VLOOKUP($G1877,Temp!$A:$C,R$1,FALSE)</f>
        <v>#VALUE!</v>
      </c>
      <c r="S1877" s="22" t="e">
        <f>VLOOKUP($G1877,Temp!$A:$C,S$1,FALSE)</f>
        <v>#VALUE!</v>
      </c>
      <c r="T1877" s="22" t="e">
        <f>VLOOKUP($G1877,Temp!$A:$C,T$1,FALSE)</f>
        <v>#VALUE!</v>
      </c>
      <c r="U1877" s="22" t="e">
        <f>VLOOKUP($G1877,Temp!$A:$C,U$1,FALSE)</f>
        <v>#VALUE!</v>
      </c>
      <c r="V1877" s="22" t="e">
        <f>VLOOKUP($G1877,Temp!$A:$C,V$1,FALSE)</f>
        <v>#VALUE!</v>
      </c>
      <c r="W1877" s="22" t="e">
        <f>VLOOKUP($G1877,Temp!$A:$C,W$1,FALSE)</f>
        <v>#VALUE!</v>
      </c>
      <c r="X1877" s="22" t="e">
        <f>VLOOKUP($G1877,Temp!$A:$C,X$1,FALSE)</f>
        <v>#VALUE!</v>
      </c>
      <c r="Y1877" s="22">
        <f>VLOOKUP($G1877,Temp!$A:$C,Y$1,FALSE)</f>
        <v>64000</v>
      </c>
      <c r="Z1877" s="22">
        <f>VLOOKUP($G1877,Temp!$A:$C,Z$1,FALSE)</f>
        <v>216</v>
      </c>
      <c r="AA1877" s="22" t="e">
        <f>VLOOKUP($A1877,Searches!$A:$H,AA$1,FALSE)</f>
        <v>#N/A</v>
      </c>
      <c r="AB1877" s="22" t="e">
        <f>VLOOKUP($A1877,Searches!$A:$H,AB$1,FALSE)</f>
        <v>#N/A</v>
      </c>
      <c r="AC1877" s="22" t="e">
        <f>VLOOKUP($A1877,Searches!$A:$H,AC$1,FALSE)</f>
        <v>#N/A</v>
      </c>
      <c r="AD1877" s="22" t="e">
        <f>VLOOKUP($A1877,Searches!$A:$H,AD$1,FALSE)</f>
        <v>#N/A</v>
      </c>
      <c r="AE1877" s="22" t="e">
        <f>VLOOKUP($A1877,Searches!$A:$H,AE$1,FALSE)</f>
        <v>#N/A</v>
      </c>
      <c r="AF1877" s="22" t="e">
        <f>VLOOKUP($A1877,Searches!$A:$H,AF$1,FALSE)</f>
        <v>#N/A</v>
      </c>
      <c r="AG1877" s="22" t="e">
        <f>VLOOKUP($A1877,Searches!$A:$H,AG$1,FALSE)</f>
        <v>#N/A</v>
      </c>
      <c r="AH1877" s="22" t="e">
        <f>VLOOKUP($G1877,Temp!$D:$F,AH$1,FALSE)</f>
        <v>#N/A</v>
      </c>
      <c r="AI1877" s="22" t="e">
        <f>VLOOKUP($G1877,Temp!$D:$F,AI$1,FALSE)</f>
        <v>#N/A</v>
      </c>
      <c r="AJ1877" s="22" t="e">
        <f>VLOOKUP($G1877,Temp!$D:$F,AJ$1,FALSE)</f>
        <v>#N/A</v>
      </c>
    </row>
    <row r="1878" spans="1:36" ht="16" x14ac:dyDescent="0.2">
      <c r="A1878" s="8" t="str">
        <f t="shared" si="29"/>
        <v>Glen Arterburn Trees n Trends</v>
      </c>
      <c r="B1878" s="8" t="s">
        <v>5612</v>
      </c>
      <c r="C1878" s="8" t="s">
        <v>5613</v>
      </c>
      <c r="D1878" s="8" t="s">
        <v>42</v>
      </c>
      <c r="E1878" s="8" t="s">
        <v>5614</v>
      </c>
      <c r="F1878" s="8" t="s">
        <v>5615</v>
      </c>
      <c r="G1878" s="12" t="s">
        <v>5291</v>
      </c>
      <c r="H1878" s="22" t="str">
        <f>VLOOKUP($G1878,Temp!$A:$C,H$1,FALSE)</f>
        <v>treesntrends.com</v>
      </c>
      <c r="I1878" s="22" t="e">
        <f>VLOOKUP($G1878,Temp!$A:$C,I$1,FALSE)</f>
        <v>#VALUE!</v>
      </c>
      <c r="J1878" s="22" t="e">
        <f>VLOOKUP($G1878,Temp!$A:$C,J$1,FALSE)</f>
        <v>#VALUE!</v>
      </c>
      <c r="K1878" s="22" t="e">
        <f>VLOOKUP($G1878,Temp!$A:$C,K$1,FALSE)</f>
        <v>#VALUE!</v>
      </c>
      <c r="L1878" s="22" t="e">
        <f>VLOOKUP($G1878,Temp!$A:$C,L$1,FALSE)</f>
        <v>#VALUE!</v>
      </c>
      <c r="M1878" s="22" t="e">
        <f>VLOOKUP($G1878,Temp!$A:$C,M$1,FALSE)</f>
        <v>#VALUE!</v>
      </c>
      <c r="N1878" s="22" t="e">
        <f>VLOOKUP($G1878,Temp!$A:$C,N$1,FALSE)</f>
        <v>#VALUE!</v>
      </c>
      <c r="O1878" s="22" t="e">
        <f>VLOOKUP($G1878,Temp!$A:$C,O$1,FALSE)</f>
        <v>#VALUE!</v>
      </c>
      <c r="P1878" s="22" t="e">
        <f>VLOOKUP($G1878,Temp!$A:$C,P$1,FALSE)</f>
        <v>#VALUE!</v>
      </c>
      <c r="Q1878" s="22" t="e">
        <f>VLOOKUP($G1878,Temp!$A:$C,Q$1,FALSE)</f>
        <v>#VALUE!</v>
      </c>
      <c r="R1878" s="22" t="e">
        <f>VLOOKUP($G1878,Temp!$A:$C,R$1,FALSE)</f>
        <v>#VALUE!</v>
      </c>
      <c r="S1878" s="22" t="e">
        <f>VLOOKUP($G1878,Temp!$A:$C,S$1,FALSE)</f>
        <v>#VALUE!</v>
      </c>
      <c r="T1878" s="22" t="e">
        <f>VLOOKUP($G1878,Temp!$A:$C,T$1,FALSE)</f>
        <v>#VALUE!</v>
      </c>
      <c r="U1878" s="22" t="e">
        <f>VLOOKUP($G1878,Temp!$A:$C,U$1,FALSE)</f>
        <v>#VALUE!</v>
      </c>
      <c r="V1878" s="22" t="e">
        <f>VLOOKUP($G1878,Temp!$A:$C,V$1,FALSE)</f>
        <v>#VALUE!</v>
      </c>
      <c r="W1878" s="22" t="e">
        <f>VLOOKUP($G1878,Temp!$A:$C,W$1,FALSE)</f>
        <v>#VALUE!</v>
      </c>
      <c r="X1878" s="22" t="e">
        <f>VLOOKUP($G1878,Temp!$A:$C,X$1,FALSE)</f>
        <v>#VALUE!</v>
      </c>
      <c r="Y1878" s="22">
        <f>VLOOKUP($G1878,Temp!$A:$C,Y$1,FALSE)</f>
        <v>3500</v>
      </c>
      <c r="Z1878" s="22">
        <f>VLOOKUP($G1878,Temp!$A:$C,Z$1,FALSE)</f>
        <v>282</v>
      </c>
      <c r="AA1878" s="22" t="e">
        <f>VLOOKUP($A1878,Searches!$A:$H,AA$1,FALSE)</f>
        <v>#N/A</v>
      </c>
      <c r="AB1878" s="22" t="e">
        <f>VLOOKUP($A1878,Searches!$A:$H,AB$1,FALSE)</f>
        <v>#N/A</v>
      </c>
      <c r="AC1878" s="22" t="e">
        <f>VLOOKUP($A1878,Searches!$A:$H,AC$1,FALSE)</f>
        <v>#N/A</v>
      </c>
      <c r="AD1878" s="22" t="e">
        <f>VLOOKUP($A1878,Searches!$A:$H,AD$1,FALSE)</f>
        <v>#N/A</v>
      </c>
      <c r="AE1878" s="22" t="e">
        <f>VLOOKUP($A1878,Searches!$A:$H,AE$1,FALSE)</f>
        <v>#N/A</v>
      </c>
      <c r="AF1878" s="22" t="e">
        <f>VLOOKUP($A1878,Searches!$A:$H,AF$1,FALSE)</f>
        <v>#N/A</v>
      </c>
      <c r="AG1878" s="22" t="e">
        <f>VLOOKUP($A1878,Searches!$A:$H,AG$1,FALSE)</f>
        <v>#N/A</v>
      </c>
      <c r="AH1878" s="22" t="e">
        <f>VLOOKUP($G1878,Temp!$D:$F,AH$1,FALSE)</f>
        <v>#N/A</v>
      </c>
      <c r="AI1878" s="22" t="e">
        <f>VLOOKUP($G1878,Temp!$D:$F,AI$1,FALSE)</f>
        <v>#N/A</v>
      </c>
      <c r="AJ1878" s="22" t="e">
        <f>VLOOKUP($G1878,Temp!$D:$F,AJ$1,FALSE)</f>
        <v>#N/A</v>
      </c>
    </row>
    <row r="1879" spans="1:36" ht="16" x14ac:dyDescent="0.2">
      <c r="A1879" s="8" t="str">
        <f t="shared" si="29"/>
        <v>Jeff Rinehart Framebridge</v>
      </c>
      <c r="B1879" s="8" t="s">
        <v>2520</v>
      </c>
      <c r="C1879" s="8" t="s">
        <v>5521</v>
      </c>
      <c r="D1879" s="8" t="s">
        <v>42</v>
      </c>
      <c r="E1879" s="8" t="s">
        <v>5522</v>
      </c>
      <c r="F1879" s="8" t="s">
        <v>5523</v>
      </c>
      <c r="G1879" s="12" t="s">
        <v>5264</v>
      </c>
      <c r="H1879" s="22" t="str">
        <f>VLOOKUP($G1879,Temp!$A:$C,H$1,FALSE)</f>
        <v>framebridge.com</v>
      </c>
      <c r="I1879" s="22" t="e">
        <f>VLOOKUP($G1879,Temp!$A:$C,I$1,FALSE)</f>
        <v>#VALUE!</v>
      </c>
      <c r="J1879" s="22" t="e">
        <f>VLOOKUP($G1879,Temp!$A:$C,J$1,FALSE)</f>
        <v>#VALUE!</v>
      </c>
      <c r="K1879" s="22" t="e">
        <f>VLOOKUP($G1879,Temp!$A:$C,K$1,FALSE)</f>
        <v>#VALUE!</v>
      </c>
      <c r="L1879" s="22" t="e">
        <f>VLOOKUP($G1879,Temp!$A:$C,L$1,FALSE)</f>
        <v>#VALUE!</v>
      </c>
      <c r="M1879" s="22" t="e">
        <f>VLOOKUP($G1879,Temp!$A:$C,M$1,FALSE)</f>
        <v>#VALUE!</v>
      </c>
      <c r="N1879" s="22" t="e">
        <f>VLOOKUP($G1879,Temp!$A:$C,N$1,FALSE)</f>
        <v>#VALUE!</v>
      </c>
      <c r="O1879" s="22" t="e">
        <f>VLOOKUP($G1879,Temp!$A:$C,O$1,FALSE)</f>
        <v>#VALUE!</v>
      </c>
      <c r="P1879" s="22" t="e">
        <f>VLOOKUP($G1879,Temp!$A:$C,P$1,FALSE)</f>
        <v>#VALUE!</v>
      </c>
      <c r="Q1879" s="22" t="e">
        <f>VLOOKUP($G1879,Temp!$A:$C,Q$1,FALSE)</f>
        <v>#VALUE!</v>
      </c>
      <c r="R1879" s="22" t="e">
        <f>VLOOKUP($G1879,Temp!$A:$C,R$1,FALSE)</f>
        <v>#VALUE!</v>
      </c>
      <c r="S1879" s="22" t="e">
        <f>VLOOKUP($G1879,Temp!$A:$C,S$1,FALSE)</f>
        <v>#VALUE!</v>
      </c>
      <c r="T1879" s="22" t="e">
        <f>VLOOKUP($G1879,Temp!$A:$C,T$1,FALSE)</f>
        <v>#VALUE!</v>
      </c>
      <c r="U1879" s="22" t="e">
        <f>VLOOKUP($G1879,Temp!$A:$C,U$1,FALSE)</f>
        <v>#VALUE!</v>
      </c>
      <c r="V1879" s="22" t="e">
        <f>VLOOKUP($G1879,Temp!$A:$C,V$1,FALSE)</f>
        <v>#VALUE!</v>
      </c>
      <c r="W1879" s="22" t="e">
        <f>VLOOKUP($G1879,Temp!$A:$C,W$1,FALSE)</f>
        <v>#VALUE!</v>
      </c>
      <c r="X1879" s="22" t="e">
        <f>VLOOKUP($G1879,Temp!$A:$C,X$1,FALSE)</f>
        <v>#VALUE!</v>
      </c>
      <c r="Y1879" s="22">
        <f>VLOOKUP($G1879,Temp!$A:$C,Y$1,FALSE)</f>
        <v>95500</v>
      </c>
      <c r="Z1879" s="22">
        <f>VLOOKUP($G1879,Temp!$A:$C,Z$1,FALSE)</f>
        <v>2800</v>
      </c>
      <c r="AA1879" s="22" t="e">
        <f>VLOOKUP($A1879,Searches!$A:$H,AA$1,FALSE)</f>
        <v>#N/A</v>
      </c>
      <c r="AB1879" s="22" t="e">
        <f>VLOOKUP($A1879,Searches!$A:$H,AB$1,FALSE)</f>
        <v>#N/A</v>
      </c>
      <c r="AC1879" s="22" t="e">
        <f>VLOOKUP($A1879,Searches!$A:$H,AC$1,FALSE)</f>
        <v>#N/A</v>
      </c>
      <c r="AD1879" s="22" t="e">
        <f>VLOOKUP($A1879,Searches!$A:$H,AD$1,FALSE)</f>
        <v>#N/A</v>
      </c>
      <c r="AE1879" s="22" t="e">
        <f>VLOOKUP($A1879,Searches!$A:$H,AE$1,FALSE)</f>
        <v>#N/A</v>
      </c>
      <c r="AF1879" s="22" t="e">
        <f>VLOOKUP($A1879,Searches!$A:$H,AF$1,FALSE)</f>
        <v>#N/A</v>
      </c>
      <c r="AG1879" s="22" t="e">
        <f>VLOOKUP($A1879,Searches!$A:$H,AG$1,FALSE)</f>
        <v>#N/A</v>
      </c>
      <c r="AH1879" s="22" t="e">
        <f>VLOOKUP($G1879,Temp!$D:$F,AH$1,FALSE)</f>
        <v>#N/A</v>
      </c>
      <c r="AI1879" s="22" t="e">
        <f>VLOOKUP($G1879,Temp!$D:$F,AI$1,FALSE)</f>
        <v>#N/A</v>
      </c>
      <c r="AJ1879" s="22" t="e">
        <f>VLOOKUP($G1879,Temp!$D:$F,AJ$1,FALSE)</f>
        <v>#N/A</v>
      </c>
    </row>
    <row r="1880" spans="1:36" ht="16" x14ac:dyDescent="0.2">
      <c r="A1880" s="8" t="str">
        <f t="shared" si="29"/>
        <v>Cecilia Panozzo Situs</v>
      </c>
      <c r="B1880" s="8" t="s">
        <v>4241</v>
      </c>
      <c r="C1880" s="8" t="s">
        <v>4243</v>
      </c>
      <c r="D1880" s="8" t="s">
        <v>42</v>
      </c>
      <c r="E1880" s="8" t="s">
        <v>4245</v>
      </c>
      <c r="F1880" s="8" t="s">
        <v>4246</v>
      </c>
      <c r="G1880" s="12" t="s">
        <v>4248</v>
      </c>
      <c r="H1880" s="22" t="str">
        <f>VLOOKUP($G1880,Temp!$A:$C,H$1,FALSE)</f>
        <v>situs.com</v>
      </c>
      <c r="I1880" s="22" t="e">
        <f>VLOOKUP($G1880,Temp!$A:$C,I$1,FALSE)</f>
        <v>#VALUE!</v>
      </c>
      <c r="J1880" s="22" t="e">
        <f>VLOOKUP($G1880,Temp!$A:$C,J$1,FALSE)</f>
        <v>#VALUE!</v>
      </c>
      <c r="K1880" s="22" t="e">
        <f>VLOOKUP($G1880,Temp!$A:$C,K$1,FALSE)</f>
        <v>#VALUE!</v>
      </c>
      <c r="L1880" s="22" t="e">
        <f>VLOOKUP($G1880,Temp!$A:$C,L$1,FALSE)</f>
        <v>#VALUE!</v>
      </c>
      <c r="M1880" s="22" t="e">
        <f>VLOOKUP($G1880,Temp!$A:$C,M$1,FALSE)</f>
        <v>#VALUE!</v>
      </c>
      <c r="N1880" s="22" t="e">
        <f>VLOOKUP($G1880,Temp!$A:$C,N$1,FALSE)</f>
        <v>#VALUE!</v>
      </c>
      <c r="O1880" s="22" t="e">
        <f>VLOOKUP($G1880,Temp!$A:$C,O$1,FALSE)</f>
        <v>#VALUE!</v>
      </c>
      <c r="P1880" s="22" t="e">
        <f>VLOOKUP($G1880,Temp!$A:$C,P$1,FALSE)</f>
        <v>#VALUE!</v>
      </c>
      <c r="Q1880" s="22" t="e">
        <f>VLOOKUP($G1880,Temp!$A:$C,Q$1,FALSE)</f>
        <v>#VALUE!</v>
      </c>
      <c r="R1880" s="22" t="e">
        <f>VLOOKUP($G1880,Temp!$A:$C,R$1,FALSE)</f>
        <v>#VALUE!</v>
      </c>
      <c r="S1880" s="22" t="e">
        <f>VLOOKUP($G1880,Temp!$A:$C,S$1,FALSE)</f>
        <v>#VALUE!</v>
      </c>
      <c r="T1880" s="22" t="e">
        <f>VLOOKUP($G1880,Temp!$A:$C,T$1,FALSE)</f>
        <v>#VALUE!</v>
      </c>
      <c r="U1880" s="22" t="e">
        <f>VLOOKUP($G1880,Temp!$A:$C,U$1,FALSE)</f>
        <v>#VALUE!</v>
      </c>
      <c r="V1880" s="22" t="e">
        <f>VLOOKUP($G1880,Temp!$A:$C,V$1,FALSE)</f>
        <v>#VALUE!</v>
      </c>
      <c r="W1880" s="22" t="e">
        <f>VLOOKUP($G1880,Temp!$A:$C,W$1,FALSE)</f>
        <v>#VALUE!</v>
      </c>
      <c r="X1880" s="22" t="e">
        <f>VLOOKUP($G1880,Temp!$A:$C,X$1,FALSE)</f>
        <v>#VALUE!</v>
      </c>
      <c r="Y1880" s="22">
        <f>VLOOKUP($G1880,Temp!$A:$C,Y$1,FALSE)</f>
        <v>413</v>
      </c>
      <c r="Z1880" s="22">
        <f>VLOOKUP($G1880,Temp!$A:$C,Z$1,FALSE)</f>
        <v>0</v>
      </c>
      <c r="AA1880" s="22" t="e">
        <f>VLOOKUP($A1880,Searches!$A:$H,AA$1,FALSE)</f>
        <v>#N/A</v>
      </c>
      <c r="AB1880" s="22" t="e">
        <f>VLOOKUP($A1880,Searches!$A:$H,AB$1,FALSE)</f>
        <v>#N/A</v>
      </c>
      <c r="AC1880" s="22" t="e">
        <f>VLOOKUP($A1880,Searches!$A:$H,AC$1,FALSE)</f>
        <v>#N/A</v>
      </c>
      <c r="AD1880" s="22" t="e">
        <f>VLOOKUP($A1880,Searches!$A:$H,AD$1,FALSE)</f>
        <v>#N/A</v>
      </c>
      <c r="AE1880" s="22" t="e">
        <f>VLOOKUP($A1880,Searches!$A:$H,AE$1,FALSE)</f>
        <v>#N/A</v>
      </c>
      <c r="AF1880" s="22" t="e">
        <f>VLOOKUP($A1880,Searches!$A:$H,AF$1,FALSE)</f>
        <v>#N/A</v>
      </c>
      <c r="AG1880" s="22" t="e">
        <f>VLOOKUP($A1880,Searches!$A:$H,AG$1,FALSE)</f>
        <v>#N/A</v>
      </c>
      <c r="AH1880" s="22" t="str">
        <f>VLOOKUP($G1880,Temp!$D:$F,AH$1,FALSE)</f>
        <v>situs.com</v>
      </c>
      <c r="AI1880" s="22" t="str">
        <f>VLOOKUP($G1880,Temp!$D:$F,AI$1,FALSE)</f>
        <v>HubSpot</v>
      </c>
      <c r="AJ1880" s="22" t="str">
        <f>VLOOKUP($G1880,Temp!$D:$F,AJ$1,FALSE)</f>
        <v>WordPress</v>
      </c>
    </row>
    <row r="1881" spans="1:36" ht="16" x14ac:dyDescent="0.2">
      <c r="A1881" s="8" t="str">
        <f t="shared" si="29"/>
        <v>Susan MBA XCM Solutions, LLC</v>
      </c>
      <c r="B1881" s="8" t="s">
        <v>3149</v>
      </c>
      <c r="C1881" s="8" t="s">
        <v>1122</v>
      </c>
      <c r="D1881" s="8" t="s">
        <v>42</v>
      </c>
      <c r="E1881" s="8" t="s">
        <v>6601</v>
      </c>
      <c r="F1881" s="8" t="s">
        <v>6602</v>
      </c>
      <c r="G1881" s="12" t="s">
        <v>6187</v>
      </c>
      <c r="H1881" s="22" t="str">
        <f>VLOOKUP($G1881,Temp!$A:$C,H$1,FALSE)</f>
        <v>xcmsolutions.com</v>
      </c>
      <c r="I1881" s="22" t="e">
        <f>VLOOKUP($G1881,Temp!$A:$C,I$1,FALSE)</f>
        <v>#VALUE!</v>
      </c>
      <c r="J1881" s="22" t="e">
        <f>VLOOKUP($G1881,Temp!$A:$C,J$1,FALSE)</f>
        <v>#VALUE!</v>
      </c>
      <c r="K1881" s="22" t="e">
        <f>VLOOKUP($G1881,Temp!$A:$C,K$1,FALSE)</f>
        <v>#VALUE!</v>
      </c>
      <c r="L1881" s="22" t="e">
        <f>VLOOKUP($G1881,Temp!$A:$C,L$1,FALSE)</f>
        <v>#VALUE!</v>
      </c>
      <c r="M1881" s="22" t="e">
        <f>VLOOKUP($G1881,Temp!$A:$C,M$1,FALSE)</f>
        <v>#VALUE!</v>
      </c>
      <c r="N1881" s="22" t="e">
        <f>VLOOKUP($G1881,Temp!$A:$C,N$1,FALSE)</f>
        <v>#VALUE!</v>
      </c>
      <c r="O1881" s="22" t="e">
        <f>VLOOKUP($G1881,Temp!$A:$C,O$1,FALSE)</f>
        <v>#VALUE!</v>
      </c>
      <c r="P1881" s="22" t="e">
        <f>VLOOKUP($G1881,Temp!$A:$C,P$1,FALSE)</f>
        <v>#VALUE!</v>
      </c>
      <c r="Q1881" s="22" t="e">
        <f>VLOOKUP($G1881,Temp!$A:$C,Q$1,FALSE)</f>
        <v>#VALUE!</v>
      </c>
      <c r="R1881" s="22" t="e">
        <f>VLOOKUP($G1881,Temp!$A:$C,R$1,FALSE)</f>
        <v>#VALUE!</v>
      </c>
      <c r="S1881" s="22" t="e">
        <f>VLOOKUP($G1881,Temp!$A:$C,S$1,FALSE)</f>
        <v>#VALUE!</v>
      </c>
      <c r="T1881" s="22" t="e">
        <f>VLOOKUP($G1881,Temp!$A:$C,T$1,FALSE)</f>
        <v>#VALUE!</v>
      </c>
      <c r="U1881" s="22" t="e">
        <f>VLOOKUP($G1881,Temp!$A:$C,U$1,FALSE)</f>
        <v>#VALUE!</v>
      </c>
      <c r="V1881" s="22" t="e">
        <f>VLOOKUP($G1881,Temp!$A:$C,V$1,FALSE)</f>
        <v>#VALUE!</v>
      </c>
      <c r="W1881" s="22" t="e">
        <f>VLOOKUP($G1881,Temp!$A:$C,W$1,FALSE)</f>
        <v>#VALUE!</v>
      </c>
      <c r="X1881" s="22" t="e">
        <f>VLOOKUP($G1881,Temp!$A:$C,X$1,FALSE)</f>
        <v>#VALUE!</v>
      </c>
      <c r="Y1881" s="22">
        <f>VLOOKUP($G1881,Temp!$A:$C,Y$1,FALSE)</f>
        <v>241</v>
      </c>
      <c r="Z1881" s="22">
        <f>VLOOKUP($G1881,Temp!$A:$C,Z$1,FALSE)</f>
        <v>0</v>
      </c>
      <c r="AA1881" s="22" t="e">
        <f>VLOOKUP($A1881,Searches!$A:$H,AA$1,FALSE)</f>
        <v>#N/A</v>
      </c>
      <c r="AB1881" s="22" t="e">
        <f>VLOOKUP($A1881,Searches!$A:$H,AB$1,FALSE)</f>
        <v>#N/A</v>
      </c>
      <c r="AC1881" s="22" t="e">
        <f>VLOOKUP($A1881,Searches!$A:$H,AC$1,FALSE)</f>
        <v>#N/A</v>
      </c>
      <c r="AD1881" s="22" t="e">
        <f>VLOOKUP($A1881,Searches!$A:$H,AD$1,FALSE)</f>
        <v>#N/A</v>
      </c>
      <c r="AE1881" s="22" t="e">
        <f>VLOOKUP($A1881,Searches!$A:$H,AE$1,FALSE)</f>
        <v>#N/A</v>
      </c>
      <c r="AF1881" s="22" t="e">
        <f>VLOOKUP($A1881,Searches!$A:$H,AF$1,FALSE)</f>
        <v>#N/A</v>
      </c>
      <c r="AG1881" s="22" t="e">
        <f>VLOOKUP($A1881,Searches!$A:$H,AG$1,FALSE)</f>
        <v>#N/A</v>
      </c>
      <c r="AH1881" s="22" t="e">
        <f>VLOOKUP($G1881,Temp!$D:$F,AH$1,FALSE)</f>
        <v>#N/A</v>
      </c>
      <c r="AI1881" s="22" t="e">
        <f>VLOOKUP($G1881,Temp!$D:$F,AI$1,FALSE)</f>
        <v>#N/A</v>
      </c>
      <c r="AJ1881" s="22" t="e">
        <f>VLOOKUP($G1881,Temp!$D:$F,AJ$1,FALSE)</f>
        <v>#N/A</v>
      </c>
    </row>
    <row r="1882" spans="1:36" ht="16" x14ac:dyDescent="0.2">
      <c r="A1882" s="8" t="str">
        <f t="shared" si="29"/>
        <v>Scott Barnyak SDLC Partners, L.P.</v>
      </c>
      <c r="B1882" s="8" t="s">
        <v>737</v>
      </c>
      <c r="C1882" s="8" t="s">
        <v>5736</v>
      </c>
      <c r="D1882" s="8" t="s">
        <v>5737</v>
      </c>
      <c r="E1882" s="8" t="s">
        <v>5738</v>
      </c>
      <c r="F1882" s="8" t="s">
        <v>5739</v>
      </c>
      <c r="G1882" s="12" t="s">
        <v>5375</v>
      </c>
      <c r="H1882" s="22" t="str">
        <f>VLOOKUP($G1882,Temp!$A:$C,H$1,FALSE)</f>
        <v>sdlcpartners.com</v>
      </c>
      <c r="I1882" s="22" t="e">
        <f>VLOOKUP($G1882,Temp!$A:$C,I$1,FALSE)</f>
        <v>#VALUE!</v>
      </c>
      <c r="J1882" s="22" t="e">
        <f>VLOOKUP($G1882,Temp!$A:$C,J$1,FALSE)</f>
        <v>#VALUE!</v>
      </c>
      <c r="K1882" s="22" t="e">
        <f>VLOOKUP($G1882,Temp!$A:$C,K$1,FALSE)</f>
        <v>#VALUE!</v>
      </c>
      <c r="L1882" s="22" t="e">
        <f>VLOOKUP($G1882,Temp!$A:$C,L$1,FALSE)</f>
        <v>#VALUE!</v>
      </c>
      <c r="M1882" s="22" t="e">
        <f>VLOOKUP($G1882,Temp!$A:$C,M$1,FALSE)</f>
        <v>#VALUE!</v>
      </c>
      <c r="N1882" s="22" t="e">
        <f>VLOOKUP($G1882,Temp!$A:$C,N$1,FALSE)</f>
        <v>#VALUE!</v>
      </c>
      <c r="O1882" s="22" t="e">
        <f>VLOOKUP($G1882,Temp!$A:$C,O$1,FALSE)</f>
        <v>#VALUE!</v>
      </c>
      <c r="P1882" s="22" t="e">
        <f>VLOOKUP($G1882,Temp!$A:$C,P$1,FALSE)</f>
        <v>#VALUE!</v>
      </c>
      <c r="Q1882" s="22" t="e">
        <f>VLOOKUP($G1882,Temp!$A:$C,Q$1,FALSE)</f>
        <v>#VALUE!</v>
      </c>
      <c r="R1882" s="22" t="e">
        <f>VLOOKUP($G1882,Temp!$A:$C,R$1,FALSE)</f>
        <v>#VALUE!</v>
      </c>
      <c r="S1882" s="22" t="e">
        <f>VLOOKUP($G1882,Temp!$A:$C,S$1,FALSE)</f>
        <v>#VALUE!</v>
      </c>
      <c r="T1882" s="22" t="e">
        <f>VLOOKUP($G1882,Temp!$A:$C,T$1,FALSE)</f>
        <v>#VALUE!</v>
      </c>
      <c r="U1882" s="22" t="e">
        <f>VLOOKUP($G1882,Temp!$A:$C,U$1,FALSE)</f>
        <v>#VALUE!</v>
      </c>
      <c r="V1882" s="22" t="e">
        <f>VLOOKUP($G1882,Temp!$A:$C,V$1,FALSE)</f>
        <v>#VALUE!</v>
      </c>
      <c r="W1882" s="22" t="e">
        <f>VLOOKUP($G1882,Temp!$A:$C,W$1,FALSE)</f>
        <v>#VALUE!</v>
      </c>
      <c r="X1882" s="22" t="e">
        <f>VLOOKUP($G1882,Temp!$A:$C,X$1,FALSE)</f>
        <v>#VALUE!</v>
      </c>
      <c r="Y1882" s="22">
        <f>VLOOKUP($G1882,Temp!$A:$C,Y$1,FALSE)</f>
        <v>259</v>
      </c>
      <c r="Z1882" s="22">
        <f>VLOOKUP($G1882,Temp!$A:$C,Z$1,FALSE)</f>
        <v>0</v>
      </c>
      <c r="AA1882" s="22" t="e">
        <f>VLOOKUP($A1882,Searches!$A:$H,AA$1,FALSE)</f>
        <v>#N/A</v>
      </c>
      <c r="AB1882" s="22" t="e">
        <f>VLOOKUP($A1882,Searches!$A:$H,AB$1,FALSE)</f>
        <v>#N/A</v>
      </c>
      <c r="AC1882" s="22" t="e">
        <f>VLOOKUP($A1882,Searches!$A:$H,AC$1,FALSE)</f>
        <v>#N/A</v>
      </c>
      <c r="AD1882" s="22" t="e">
        <f>VLOOKUP($A1882,Searches!$A:$H,AD$1,FALSE)</f>
        <v>#N/A</v>
      </c>
      <c r="AE1882" s="22" t="e">
        <f>VLOOKUP($A1882,Searches!$A:$H,AE$1,FALSE)</f>
        <v>#N/A</v>
      </c>
      <c r="AF1882" s="22" t="e">
        <f>VLOOKUP($A1882,Searches!$A:$H,AF$1,FALSE)</f>
        <v>#N/A</v>
      </c>
      <c r="AG1882" s="22" t="e">
        <f>VLOOKUP($A1882,Searches!$A:$H,AG$1,FALSE)</f>
        <v>#N/A</v>
      </c>
      <c r="AH1882" s="22" t="e">
        <f>VLOOKUP($G1882,Temp!$D:$F,AH$1,FALSE)</f>
        <v>#N/A</v>
      </c>
      <c r="AI1882" s="22" t="e">
        <f>VLOOKUP($G1882,Temp!$D:$F,AI$1,FALSE)</f>
        <v>#N/A</v>
      </c>
      <c r="AJ1882" s="22" t="e">
        <f>VLOOKUP($G1882,Temp!$D:$F,AJ$1,FALSE)</f>
        <v>#N/A</v>
      </c>
    </row>
    <row r="1883" spans="1:36" ht="16" x14ac:dyDescent="0.2">
      <c r="A1883" s="8" t="str">
        <f t="shared" si="29"/>
        <v>John Reagh Experticity</v>
      </c>
      <c r="B1883" s="8" t="s">
        <v>428</v>
      </c>
      <c r="C1883" s="8" t="s">
        <v>4969</v>
      </c>
      <c r="D1883" s="8" t="s">
        <v>304</v>
      </c>
      <c r="E1883" s="8" t="s">
        <v>4970</v>
      </c>
      <c r="F1883" s="8" t="s">
        <v>4971</v>
      </c>
      <c r="G1883" s="12" t="s">
        <v>4972</v>
      </c>
      <c r="H1883" s="22" t="str">
        <f>VLOOKUP($G1883,Temp!$A:$C,H$1,FALSE)</f>
        <v>Experticity.com</v>
      </c>
      <c r="I1883" s="22" t="e">
        <f>VLOOKUP($G1883,Temp!$A:$C,I$1,FALSE)</f>
        <v>#VALUE!</v>
      </c>
      <c r="J1883" s="22" t="e">
        <f>VLOOKUP($G1883,Temp!$A:$C,J$1,FALSE)</f>
        <v>#VALUE!</v>
      </c>
      <c r="K1883" s="22" t="e">
        <f>VLOOKUP($G1883,Temp!$A:$C,K$1,FALSE)</f>
        <v>#VALUE!</v>
      </c>
      <c r="L1883" s="22" t="e">
        <f>VLOOKUP($G1883,Temp!$A:$C,L$1,FALSE)</f>
        <v>#VALUE!</v>
      </c>
      <c r="M1883" s="22" t="e">
        <f>VLOOKUP($G1883,Temp!$A:$C,M$1,FALSE)</f>
        <v>#VALUE!</v>
      </c>
      <c r="N1883" s="22" t="e">
        <f>VLOOKUP($G1883,Temp!$A:$C,N$1,FALSE)</f>
        <v>#VALUE!</v>
      </c>
      <c r="O1883" s="22" t="e">
        <f>VLOOKUP($G1883,Temp!$A:$C,O$1,FALSE)</f>
        <v>#VALUE!</v>
      </c>
      <c r="P1883" s="22" t="e">
        <f>VLOOKUP($G1883,Temp!$A:$C,P$1,FALSE)</f>
        <v>#VALUE!</v>
      </c>
      <c r="Q1883" s="22" t="e">
        <f>VLOOKUP($G1883,Temp!$A:$C,Q$1,FALSE)</f>
        <v>#VALUE!</v>
      </c>
      <c r="R1883" s="22" t="e">
        <f>VLOOKUP($G1883,Temp!$A:$C,R$1,FALSE)</f>
        <v>#VALUE!</v>
      </c>
      <c r="S1883" s="22" t="e">
        <f>VLOOKUP($G1883,Temp!$A:$C,S$1,FALSE)</f>
        <v>#VALUE!</v>
      </c>
      <c r="T1883" s="22" t="e">
        <f>VLOOKUP($G1883,Temp!$A:$C,T$1,FALSE)</f>
        <v>#VALUE!</v>
      </c>
      <c r="U1883" s="22" t="e">
        <f>VLOOKUP($G1883,Temp!$A:$C,U$1,FALSE)</f>
        <v>#VALUE!</v>
      </c>
      <c r="V1883" s="22" t="e">
        <f>VLOOKUP($G1883,Temp!$A:$C,V$1,FALSE)</f>
        <v>#VALUE!</v>
      </c>
      <c r="W1883" s="22" t="e">
        <f>VLOOKUP($G1883,Temp!$A:$C,W$1,FALSE)</f>
        <v>#VALUE!</v>
      </c>
      <c r="X1883" s="22" t="e">
        <f>VLOOKUP($G1883,Temp!$A:$C,X$1,FALSE)</f>
        <v>#VALUE!</v>
      </c>
      <c r="Y1883" s="22">
        <f>VLOOKUP($G1883,Temp!$A:$C,Y$1,FALSE)</f>
        <v>15300</v>
      </c>
      <c r="Z1883" s="22">
        <f>VLOOKUP($G1883,Temp!$A:$C,Z$1,FALSE)</f>
        <v>8000</v>
      </c>
      <c r="AA1883" s="22" t="str">
        <f>VLOOKUP($A1883,Searches!$A:$H,AA$1,FALSE)</f>
        <v>John Reagh</v>
      </c>
      <c r="AB1883" s="22" t="str">
        <f>VLOOKUP($A1883,Searches!$A:$H,AB$1,FALSE)</f>
        <v>Experticity</v>
      </c>
      <c r="AC1883" s="22" t="str">
        <f>VLOOKUP($A1883,Searches!$A:$H,AC$1,FALSE)</f>
        <v>Chief Revenue Officer</v>
      </c>
      <c r="AD1883" s="22" t="str">
        <f>VLOOKUP($A1883,Searches!$A:$H,AD$1,FALSE)</f>
        <v>2nd</v>
      </c>
      <c r="AE1883" s="22" t="str">
        <f>VLOOKUP($A1883,Searches!$A:$H,AE$1,FALSE)</f>
        <v/>
      </c>
      <c r="AF1883" s="22" t="str">
        <f>VLOOKUP($A1883,Searches!$A:$H,AF$1,FALSE)</f>
        <v>Greater Salt Lake City Area</v>
      </c>
      <c r="AG1883" s="22" t="str">
        <f>VLOOKUP($A1883,Searches!$A:$H,AG$1,FALSE)</f>
        <v>https://www.linkedin.com/sales/profile/3064298,dglQ,NAME_SEARCH?moduleKey=peopleSearchResults&amp;pageKey=sales-search3-people-refinement&amp;contextId=60BC92C971D70515801E49D6842B0000&amp;requestId=da506942-9989-4fc4-beeb-a3917377254a&amp;action=CLICK&amp;target=urn%3Ali%3AsalesLead%3A(-1%2C3064298)&amp;pageNumber=6&amp;targetEl=profilelink&amp;position=18&amp;trk=lss-serp-result-lead_photo</v>
      </c>
      <c r="AH1883" s="22" t="str">
        <f>VLOOKUP($G1883,Temp!$D:$F,AH$1,FALSE)</f>
        <v>experticity.com</v>
      </c>
      <c r="AI1883" s="22" t="str">
        <f>VLOOKUP($G1883,Temp!$D:$F,AI$1,FALSE)</f>
        <v>Marketo</v>
      </c>
      <c r="AJ1883" s="22" t="str">
        <f>VLOOKUP($G1883,Temp!$D:$F,AJ$1,FALSE)</f>
        <v>WordPress</v>
      </c>
    </row>
    <row r="1884" spans="1:36" ht="16" x14ac:dyDescent="0.2">
      <c r="A1884" s="8" t="str">
        <f t="shared" si="29"/>
        <v>John Smith Infusionsoft</v>
      </c>
      <c r="B1884" s="8" t="s">
        <v>428</v>
      </c>
      <c r="C1884" s="8" t="s">
        <v>996</v>
      </c>
      <c r="D1884" s="8" t="s">
        <v>42</v>
      </c>
      <c r="E1884" s="8" t="s">
        <v>5923</v>
      </c>
      <c r="F1884" s="8" t="s">
        <v>5924</v>
      </c>
      <c r="G1884" s="12" t="s">
        <v>5524</v>
      </c>
      <c r="H1884" s="22" t="str">
        <f>VLOOKUP($G1884,Temp!$A:$C,H$1,FALSE)</f>
        <v>infusionsoft.com</v>
      </c>
      <c r="I1884" s="22" t="e">
        <f>VLOOKUP($G1884,Temp!$A:$C,I$1,FALSE)</f>
        <v>#VALUE!</v>
      </c>
      <c r="J1884" s="22" t="e">
        <f>VLOOKUP($G1884,Temp!$A:$C,J$1,FALSE)</f>
        <v>#VALUE!</v>
      </c>
      <c r="K1884" s="22" t="e">
        <f>VLOOKUP($G1884,Temp!$A:$C,K$1,FALSE)</f>
        <v>#VALUE!</v>
      </c>
      <c r="L1884" s="22" t="e">
        <f>VLOOKUP($G1884,Temp!$A:$C,L$1,FALSE)</f>
        <v>#VALUE!</v>
      </c>
      <c r="M1884" s="22" t="e">
        <f>VLOOKUP($G1884,Temp!$A:$C,M$1,FALSE)</f>
        <v>#VALUE!</v>
      </c>
      <c r="N1884" s="22" t="e">
        <f>VLOOKUP($G1884,Temp!$A:$C,N$1,FALSE)</f>
        <v>#VALUE!</v>
      </c>
      <c r="O1884" s="22" t="e">
        <f>VLOOKUP($G1884,Temp!$A:$C,O$1,FALSE)</f>
        <v>#VALUE!</v>
      </c>
      <c r="P1884" s="22" t="e">
        <f>VLOOKUP($G1884,Temp!$A:$C,P$1,FALSE)</f>
        <v>#VALUE!</v>
      </c>
      <c r="Q1884" s="22" t="e">
        <f>VLOOKUP($G1884,Temp!$A:$C,Q$1,FALSE)</f>
        <v>#VALUE!</v>
      </c>
      <c r="R1884" s="22" t="e">
        <f>VLOOKUP($G1884,Temp!$A:$C,R$1,FALSE)</f>
        <v>#VALUE!</v>
      </c>
      <c r="S1884" s="22" t="e">
        <f>VLOOKUP($G1884,Temp!$A:$C,S$1,FALSE)</f>
        <v>#VALUE!</v>
      </c>
      <c r="T1884" s="22" t="e">
        <f>VLOOKUP($G1884,Temp!$A:$C,T$1,FALSE)</f>
        <v>#VALUE!</v>
      </c>
      <c r="U1884" s="22" t="e">
        <f>VLOOKUP($G1884,Temp!$A:$C,U$1,FALSE)</f>
        <v>#VALUE!</v>
      </c>
      <c r="V1884" s="22" t="e">
        <f>VLOOKUP($G1884,Temp!$A:$C,V$1,FALSE)</f>
        <v>#VALUE!</v>
      </c>
      <c r="W1884" s="22" t="e">
        <f>VLOOKUP($G1884,Temp!$A:$C,W$1,FALSE)</f>
        <v>#VALUE!</v>
      </c>
      <c r="X1884" s="22" t="e">
        <f>VLOOKUP($G1884,Temp!$A:$C,X$1,FALSE)</f>
        <v>#VALUE!</v>
      </c>
      <c r="Y1884" s="22">
        <f>VLOOKUP($G1884,Temp!$A:$C,Y$1,FALSE)</f>
        <v>512000</v>
      </c>
      <c r="Z1884" s="22">
        <f>VLOOKUP($G1884,Temp!$A:$C,Z$1,FALSE)</f>
        <v>18200</v>
      </c>
      <c r="AA1884" s="22" t="e">
        <f>VLOOKUP($A1884,Searches!$A:$H,AA$1,FALSE)</f>
        <v>#N/A</v>
      </c>
      <c r="AB1884" s="22" t="e">
        <f>VLOOKUP($A1884,Searches!$A:$H,AB$1,FALSE)</f>
        <v>#N/A</v>
      </c>
      <c r="AC1884" s="22" t="e">
        <f>VLOOKUP($A1884,Searches!$A:$H,AC$1,FALSE)</f>
        <v>#N/A</v>
      </c>
      <c r="AD1884" s="22" t="e">
        <f>VLOOKUP($A1884,Searches!$A:$H,AD$1,FALSE)</f>
        <v>#N/A</v>
      </c>
      <c r="AE1884" s="22" t="e">
        <f>VLOOKUP($A1884,Searches!$A:$H,AE$1,FALSE)</f>
        <v>#N/A</v>
      </c>
      <c r="AF1884" s="22" t="e">
        <f>VLOOKUP($A1884,Searches!$A:$H,AF$1,FALSE)</f>
        <v>#N/A</v>
      </c>
      <c r="AG1884" s="22" t="e">
        <f>VLOOKUP($A1884,Searches!$A:$H,AG$1,FALSE)</f>
        <v>#N/A</v>
      </c>
      <c r="AH1884" s="22" t="e">
        <f>VLOOKUP($G1884,Temp!$D:$F,AH$1,FALSE)</f>
        <v>#N/A</v>
      </c>
      <c r="AI1884" s="22" t="e">
        <f>VLOOKUP($G1884,Temp!$D:$F,AI$1,FALSE)</f>
        <v>#N/A</v>
      </c>
      <c r="AJ1884" s="22" t="e">
        <f>VLOOKUP($G1884,Temp!$D:$F,AJ$1,FALSE)</f>
        <v>#N/A</v>
      </c>
    </row>
    <row r="1885" spans="1:36" ht="16" x14ac:dyDescent="0.2">
      <c r="A1885" s="8" t="str">
        <f t="shared" si="29"/>
        <v>Jeff Yaniga Maestro Health</v>
      </c>
      <c r="B1885" s="8" t="s">
        <v>2520</v>
      </c>
      <c r="C1885" s="8" t="s">
        <v>7137</v>
      </c>
      <c r="D1885" s="8" t="s">
        <v>304</v>
      </c>
      <c r="E1885" s="8" t="s">
        <v>7138</v>
      </c>
      <c r="F1885" s="8" t="s">
        <v>7139</v>
      </c>
      <c r="G1885" s="12" t="s">
        <v>7140</v>
      </c>
      <c r="H1885" s="22" t="str">
        <f>VLOOKUP($G1885,Temp!$A:$C,H$1,FALSE)</f>
        <v>maestrohealth.com</v>
      </c>
      <c r="I1885" s="22" t="e">
        <f>VLOOKUP($G1885,Temp!$A:$C,I$1,FALSE)</f>
        <v>#VALUE!</v>
      </c>
      <c r="J1885" s="22" t="e">
        <f>VLOOKUP($G1885,Temp!$A:$C,J$1,FALSE)</f>
        <v>#VALUE!</v>
      </c>
      <c r="K1885" s="22" t="e">
        <f>VLOOKUP($G1885,Temp!$A:$C,K$1,FALSE)</f>
        <v>#VALUE!</v>
      </c>
      <c r="L1885" s="22" t="e">
        <f>VLOOKUP($G1885,Temp!$A:$C,L$1,FALSE)</f>
        <v>#VALUE!</v>
      </c>
      <c r="M1885" s="22" t="e">
        <f>VLOOKUP($G1885,Temp!$A:$C,M$1,FALSE)</f>
        <v>#VALUE!</v>
      </c>
      <c r="N1885" s="22" t="e">
        <f>VLOOKUP($G1885,Temp!$A:$C,N$1,FALSE)</f>
        <v>#VALUE!</v>
      </c>
      <c r="O1885" s="22" t="e">
        <f>VLOOKUP($G1885,Temp!$A:$C,O$1,FALSE)</f>
        <v>#VALUE!</v>
      </c>
      <c r="P1885" s="22" t="e">
        <f>VLOOKUP($G1885,Temp!$A:$C,P$1,FALSE)</f>
        <v>#VALUE!</v>
      </c>
      <c r="Q1885" s="22" t="e">
        <f>VLOOKUP($G1885,Temp!$A:$C,Q$1,FALSE)</f>
        <v>#VALUE!</v>
      </c>
      <c r="R1885" s="22" t="e">
        <f>VLOOKUP($G1885,Temp!$A:$C,R$1,FALSE)</f>
        <v>#VALUE!</v>
      </c>
      <c r="S1885" s="22" t="e">
        <f>VLOOKUP($G1885,Temp!$A:$C,S$1,FALSE)</f>
        <v>#VALUE!</v>
      </c>
      <c r="T1885" s="22" t="e">
        <f>VLOOKUP($G1885,Temp!$A:$C,T$1,FALSE)</f>
        <v>#VALUE!</v>
      </c>
      <c r="U1885" s="22" t="e">
        <f>VLOOKUP($G1885,Temp!$A:$C,U$1,FALSE)</f>
        <v>#VALUE!</v>
      </c>
      <c r="V1885" s="22" t="e">
        <f>VLOOKUP($G1885,Temp!$A:$C,V$1,FALSE)</f>
        <v>#VALUE!</v>
      </c>
      <c r="W1885" s="22" t="e">
        <f>VLOOKUP($G1885,Temp!$A:$C,W$1,FALSE)</f>
        <v>#VALUE!</v>
      </c>
      <c r="X1885" s="22" t="e">
        <f>VLOOKUP($G1885,Temp!$A:$C,X$1,FALSE)</f>
        <v>#VALUE!</v>
      </c>
      <c r="Y1885" s="22">
        <f>VLOOKUP($G1885,Temp!$A:$C,Y$1,FALSE)</f>
        <v>1000</v>
      </c>
      <c r="Z1885" s="22">
        <f>VLOOKUP($G1885,Temp!$A:$C,Z$1,FALSE)</f>
        <v>0</v>
      </c>
      <c r="AA1885" s="22" t="e">
        <f>VLOOKUP($A1885,Searches!$A:$H,AA$1,FALSE)</f>
        <v>#N/A</v>
      </c>
      <c r="AB1885" s="22" t="e">
        <f>VLOOKUP($A1885,Searches!$A:$H,AB$1,FALSE)</f>
        <v>#N/A</v>
      </c>
      <c r="AC1885" s="22" t="e">
        <f>VLOOKUP($A1885,Searches!$A:$H,AC$1,FALSE)</f>
        <v>#N/A</v>
      </c>
      <c r="AD1885" s="22" t="e">
        <f>VLOOKUP($A1885,Searches!$A:$H,AD$1,FALSE)</f>
        <v>#N/A</v>
      </c>
      <c r="AE1885" s="22" t="e">
        <f>VLOOKUP($A1885,Searches!$A:$H,AE$1,FALSE)</f>
        <v>#N/A</v>
      </c>
      <c r="AF1885" s="22" t="e">
        <f>VLOOKUP($A1885,Searches!$A:$H,AF$1,FALSE)</f>
        <v>#N/A</v>
      </c>
      <c r="AG1885" s="22" t="e">
        <f>VLOOKUP($A1885,Searches!$A:$H,AG$1,FALSE)</f>
        <v>#N/A</v>
      </c>
      <c r="AH1885" s="22" t="e">
        <f>VLOOKUP($G1885,Temp!$D:$F,AH$1,FALSE)</f>
        <v>#N/A</v>
      </c>
      <c r="AI1885" s="22" t="e">
        <f>VLOOKUP($G1885,Temp!$D:$F,AI$1,FALSE)</f>
        <v>#N/A</v>
      </c>
      <c r="AJ1885" s="22" t="e">
        <f>VLOOKUP($G1885,Temp!$D:$F,AJ$1,FALSE)</f>
        <v>#N/A</v>
      </c>
    </row>
    <row r="1886" spans="1:36" ht="16" x14ac:dyDescent="0.2">
      <c r="A1886" s="8" t="str">
        <f t="shared" si="29"/>
        <v>Vince Mosca lmno</v>
      </c>
      <c r="B1886" s="8" t="s">
        <v>5493</v>
      </c>
      <c r="C1886" s="8" t="s">
        <v>10967</v>
      </c>
      <c r="D1886" s="8" t="s">
        <v>10968</v>
      </c>
      <c r="E1886" s="8" t="s">
        <v>10969</v>
      </c>
      <c r="F1886" s="8" t="s">
        <v>10970</v>
      </c>
      <c r="G1886" s="12" t="s">
        <v>10971</v>
      </c>
      <c r="H1886" s="22" t="e">
        <f>VLOOKUP($G1886,Temp!$A:$C,H$1,FALSE)</f>
        <v>#N/A</v>
      </c>
      <c r="I1886" s="22" t="e">
        <f>VLOOKUP($G1886,Temp!$A:$C,I$1,FALSE)</f>
        <v>#N/A</v>
      </c>
      <c r="J1886" s="22" t="e">
        <f>VLOOKUP($G1886,Temp!$A:$C,J$1,FALSE)</f>
        <v>#N/A</v>
      </c>
      <c r="K1886" s="22" t="e">
        <f>VLOOKUP($G1886,Temp!$A:$C,K$1,FALSE)</f>
        <v>#N/A</v>
      </c>
      <c r="L1886" s="22" t="e">
        <f>VLOOKUP($G1886,Temp!$A:$C,L$1,FALSE)</f>
        <v>#N/A</v>
      </c>
      <c r="M1886" s="22" t="e">
        <f>VLOOKUP($G1886,Temp!$A:$C,M$1,FALSE)</f>
        <v>#N/A</v>
      </c>
      <c r="N1886" s="22" t="e">
        <f>VLOOKUP($G1886,Temp!$A:$C,N$1,FALSE)</f>
        <v>#N/A</v>
      </c>
      <c r="O1886" s="22" t="e">
        <f>VLOOKUP($G1886,Temp!$A:$C,O$1,FALSE)</f>
        <v>#N/A</v>
      </c>
      <c r="P1886" s="22" t="e">
        <f>VLOOKUP($G1886,Temp!$A:$C,P$1,FALSE)</f>
        <v>#N/A</v>
      </c>
      <c r="Q1886" s="22" t="e">
        <f>VLOOKUP($G1886,Temp!$A:$C,Q$1,FALSE)</f>
        <v>#N/A</v>
      </c>
      <c r="R1886" s="22" t="e">
        <f>VLOOKUP($G1886,Temp!$A:$C,R$1,FALSE)</f>
        <v>#N/A</v>
      </c>
      <c r="S1886" s="22" t="e">
        <f>VLOOKUP($G1886,Temp!$A:$C,S$1,FALSE)</f>
        <v>#N/A</v>
      </c>
      <c r="T1886" s="22" t="e">
        <f>VLOOKUP($G1886,Temp!$A:$C,T$1,FALSE)</f>
        <v>#N/A</v>
      </c>
      <c r="U1886" s="22" t="e">
        <f>VLOOKUP($G1886,Temp!$A:$C,U$1,FALSE)</f>
        <v>#N/A</v>
      </c>
      <c r="V1886" s="22" t="e">
        <f>VLOOKUP($G1886,Temp!$A:$C,V$1,FALSE)</f>
        <v>#N/A</v>
      </c>
      <c r="W1886" s="22" t="e">
        <f>VLOOKUP($G1886,Temp!$A:$C,W$1,FALSE)</f>
        <v>#N/A</v>
      </c>
      <c r="X1886" s="22" t="e">
        <f>VLOOKUP($G1886,Temp!$A:$C,X$1,FALSE)</f>
        <v>#N/A</v>
      </c>
      <c r="Y1886" s="22" t="e">
        <f>VLOOKUP($G1886,Temp!$A:$C,Y$1,FALSE)</f>
        <v>#N/A</v>
      </c>
      <c r="Z1886" s="22" t="e">
        <f>VLOOKUP($G1886,Temp!$A:$C,Z$1,FALSE)</f>
        <v>#N/A</v>
      </c>
      <c r="AA1886" s="22" t="e">
        <f>VLOOKUP($A1886,Searches!$A:$H,AA$1,FALSE)</f>
        <v>#N/A</v>
      </c>
      <c r="AB1886" s="22" t="e">
        <f>VLOOKUP($A1886,Searches!$A:$H,AB$1,FALSE)</f>
        <v>#N/A</v>
      </c>
      <c r="AC1886" s="22" t="e">
        <f>VLOOKUP($A1886,Searches!$A:$H,AC$1,FALSE)</f>
        <v>#N/A</v>
      </c>
      <c r="AD1886" s="22" t="e">
        <f>VLOOKUP($A1886,Searches!$A:$H,AD$1,FALSE)</f>
        <v>#N/A</v>
      </c>
      <c r="AE1886" s="22" t="e">
        <f>VLOOKUP($A1886,Searches!$A:$H,AE$1,FALSE)</f>
        <v>#N/A</v>
      </c>
      <c r="AF1886" s="22" t="e">
        <f>VLOOKUP($A1886,Searches!$A:$H,AF$1,FALSE)</f>
        <v>#N/A</v>
      </c>
      <c r="AG1886" s="22" t="e">
        <f>VLOOKUP($A1886,Searches!$A:$H,AG$1,FALSE)</f>
        <v>#N/A</v>
      </c>
      <c r="AH1886" s="22" t="e">
        <f>VLOOKUP($G1886,Temp!$D:$F,AH$1,FALSE)</f>
        <v>#N/A</v>
      </c>
      <c r="AI1886" s="22" t="e">
        <f>VLOOKUP($G1886,Temp!$D:$F,AI$1,FALSE)</f>
        <v>#N/A</v>
      </c>
      <c r="AJ1886" s="22" t="e">
        <f>VLOOKUP($G1886,Temp!$D:$F,AJ$1,FALSE)</f>
        <v>#N/A</v>
      </c>
    </row>
    <row r="1887" spans="1:36" ht="16" x14ac:dyDescent="0.2">
      <c r="A1887" s="8" t="str">
        <f t="shared" si="29"/>
        <v>Jen Holtvluwer Cherwell Software</v>
      </c>
      <c r="B1887" s="8" t="s">
        <v>3686</v>
      </c>
      <c r="C1887" s="8" t="s">
        <v>10974</v>
      </c>
      <c r="D1887" s="8" t="s">
        <v>10975</v>
      </c>
      <c r="E1887" s="8" t="s">
        <v>10976</v>
      </c>
      <c r="F1887" s="8" t="s">
        <v>3072</v>
      </c>
      <c r="G1887" s="12" t="s">
        <v>3073</v>
      </c>
      <c r="H1887" s="22" t="str">
        <f>VLOOKUP($G1887,Temp!$A:$C,H$1,FALSE)</f>
        <v>cherwell.com</v>
      </c>
      <c r="I1887" s="22" t="e">
        <f>VLOOKUP($G1887,Temp!$A:$C,I$1,FALSE)</f>
        <v>#VALUE!</v>
      </c>
      <c r="J1887" s="22" t="e">
        <f>VLOOKUP($G1887,Temp!$A:$C,J$1,FALSE)</f>
        <v>#VALUE!</v>
      </c>
      <c r="K1887" s="22" t="e">
        <f>VLOOKUP($G1887,Temp!$A:$C,K$1,FALSE)</f>
        <v>#VALUE!</v>
      </c>
      <c r="L1887" s="22" t="e">
        <f>VLOOKUP($G1887,Temp!$A:$C,L$1,FALSE)</f>
        <v>#VALUE!</v>
      </c>
      <c r="M1887" s="22" t="e">
        <f>VLOOKUP($G1887,Temp!$A:$C,M$1,FALSE)</f>
        <v>#VALUE!</v>
      </c>
      <c r="N1887" s="22" t="e">
        <f>VLOOKUP($G1887,Temp!$A:$C,N$1,FALSE)</f>
        <v>#VALUE!</v>
      </c>
      <c r="O1887" s="22" t="e">
        <f>VLOOKUP($G1887,Temp!$A:$C,O$1,FALSE)</f>
        <v>#VALUE!</v>
      </c>
      <c r="P1887" s="22" t="e">
        <f>VLOOKUP($G1887,Temp!$A:$C,P$1,FALSE)</f>
        <v>#VALUE!</v>
      </c>
      <c r="Q1887" s="22" t="e">
        <f>VLOOKUP($G1887,Temp!$A:$C,Q$1,FALSE)</f>
        <v>#VALUE!</v>
      </c>
      <c r="R1887" s="22" t="e">
        <f>VLOOKUP($G1887,Temp!$A:$C,R$1,FALSE)</f>
        <v>#VALUE!</v>
      </c>
      <c r="S1887" s="22" t="e">
        <f>VLOOKUP($G1887,Temp!$A:$C,S$1,FALSE)</f>
        <v>#VALUE!</v>
      </c>
      <c r="T1887" s="22" t="e">
        <f>VLOOKUP($G1887,Temp!$A:$C,T$1,FALSE)</f>
        <v>#VALUE!</v>
      </c>
      <c r="U1887" s="22" t="e">
        <f>VLOOKUP($G1887,Temp!$A:$C,U$1,FALSE)</f>
        <v>#VALUE!</v>
      </c>
      <c r="V1887" s="22" t="e">
        <f>VLOOKUP($G1887,Temp!$A:$C,V$1,FALSE)</f>
        <v>#VALUE!</v>
      </c>
      <c r="W1887" s="22" t="e">
        <f>VLOOKUP($G1887,Temp!$A:$C,W$1,FALSE)</f>
        <v>#VALUE!</v>
      </c>
      <c r="X1887" s="22" t="e">
        <f>VLOOKUP($G1887,Temp!$A:$C,X$1,FALSE)</f>
        <v>#VALUE!</v>
      </c>
      <c r="Y1887" s="22">
        <f>VLOOKUP($G1887,Temp!$A:$C,Y$1,FALSE)</f>
        <v>107000</v>
      </c>
      <c r="Z1887" s="22">
        <f>VLOOKUP($G1887,Temp!$A:$C,Z$1,FALSE)</f>
        <v>9400</v>
      </c>
      <c r="AA1887" s="22" t="str">
        <f>VLOOKUP($A1887,Searches!$A:$H,AA$1,FALSE)</f>
        <v>Jen Holtvluwer</v>
      </c>
      <c r="AB1887" s="22" t="str">
        <f>VLOOKUP($A1887,Searches!$A:$H,AB$1,FALSE)</f>
        <v>Cherwell Software</v>
      </c>
      <c r="AC1887" s="22" t="str">
        <f>VLOOKUP($A1887,Searches!$A:$H,AC$1,FALSE)</f>
        <v>Head of Marketing and Business Development, North America</v>
      </c>
      <c r="AD1887" s="22" t="str">
        <f>VLOOKUP($A1887,Searches!$A:$H,AD$1,FALSE)</f>
        <v>2nd</v>
      </c>
      <c r="AE1887" s="22" t="str">
        <f>VLOOKUP($A1887,Searches!$A:$H,AE$1,FALSE)</f>
        <v>Open link</v>
      </c>
      <c r="AF1887" s="22" t="str">
        <f>VLOOKUP($A1887,Searches!$A:$H,AF$1,FALSE)</f>
        <v>Greater Denver Area</v>
      </c>
      <c r="AG1887" s="22" t="str">
        <f>VLOOKUP($A1887,Searches!$A:$H,AG$1,FALSE)</f>
        <v>https://www.linkedin.com/sales/profile/14344310,SpHO,NAME_SEARCH?moduleKey=peopleSearchResults&amp;pageKey=sales-search3-people-refinement&amp;contextId=60BC92C971D70515801E49D6842B0000&amp;requestId=b577c649-bc5e-456f-83c0-f98eba763e4b&amp;action=CLICK&amp;target=urn%3Ali%3AsalesLead%3A(-1%2C14344310)&amp;pageNumber=8&amp;targetEl=profilelink&amp;position=11&amp;trk=lss-serp-result-lead_photo</v>
      </c>
      <c r="AH1887" s="22" t="str">
        <f>VLOOKUP($G1887,Temp!$D:$F,AH$1,FALSE)</f>
        <v>cherwell.com</v>
      </c>
      <c r="AI1887" s="22" t="str">
        <f>VLOOKUP($G1887,Temp!$D:$F,AI$1,FALSE)</f>
        <v>Marketo</v>
      </c>
      <c r="AJ1887" s="22" t="str">
        <f>VLOOKUP($G1887,Temp!$D:$F,AJ$1,FALSE)</f>
        <v>WordPress</v>
      </c>
    </row>
    <row r="1888" spans="1:36" ht="16" x14ac:dyDescent="0.2">
      <c r="A1888" s="8" t="str">
        <f t="shared" si="29"/>
        <v>Justin Mounts Hortonworks</v>
      </c>
      <c r="B1888" s="8" t="s">
        <v>2195</v>
      </c>
      <c r="C1888" s="8" t="s">
        <v>10979</v>
      </c>
      <c r="D1888" s="8" t="s">
        <v>10980</v>
      </c>
      <c r="E1888" s="8" t="s">
        <v>634</v>
      </c>
      <c r="F1888" s="8" t="s">
        <v>9914</v>
      </c>
      <c r="G1888" s="8" t="s">
        <v>634</v>
      </c>
      <c r="H1888" s="22" t="e">
        <f>VLOOKUP($G1888,Temp!$A:$C,H$1,FALSE)</f>
        <v>#N/A</v>
      </c>
      <c r="I1888" s="22" t="e">
        <f>VLOOKUP($G1888,Temp!$A:$C,I$1,FALSE)</f>
        <v>#N/A</v>
      </c>
      <c r="J1888" s="22" t="e">
        <f>VLOOKUP($G1888,Temp!$A:$C,J$1,FALSE)</f>
        <v>#N/A</v>
      </c>
      <c r="K1888" s="22" t="e">
        <f>VLOOKUP($G1888,Temp!$A:$C,K$1,FALSE)</f>
        <v>#N/A</v>
      </c>
      <c r="L1888" s="22" t="e">
        <f>VLOOKUP($G1888,Temp!$A:$C,L$1,FALSE)</f>
        <v>#N/A</v>
      </c>
      <c r="M1888" s="22" t="e">
        <f>VLOOKUP($G1888,Temp!$A:$C,M$1,FALSE)</f>
        <v>#N/A</v>
      </c>
      <c r="N1888" s="22" t="e">
        <f>VLOOKUP($G1888,Temp!$A:$C,N$1,FALSE)</f>
        <v>#N/A</v>
      </c>
      <c r="O1888" s="22" t="e">
        <f>VLOOKUP($G1888,Temp!$A:$C,O$1,FALSE)</f>
        <v>#N/A</v>
      </c>
      <c r="P1888" s="22" t="e">
        <f>VLOOKUP($G1888,Temp!$A:$C,P$1,FALSE)</f>
        <v>#N/A</v>
      </c>
      <c r="Q1888" s="22" t="e">
        <f>VLOOKUP($G1888,Temp!$A:$C,Q$1,FALSE)</f>
        <v>#N/A</v>
      </c>
      <c r="R1888" s="22" t="e">
        <f>VLOOKUP($G1888,Temp!$A:$C,R$1,FALSE)</f>
        <v>#N/A</v>
      </c>
      <c r="S1888" s="22" t="e">
        <f>VLOOKUP($G1888,Temp!$A:$C,S$1,FALSE)</f>
        <v>#N/A</v>
      </c>
      <c r="T1888" s="22" t="e">
        <f>VLOOKUP($G1888,Temp!$A:$C,T$1,FALSE)</f>
        <v>#N/A</v>
      </c>
      <c r="U1888" s="22" t="e">
        <f>VLOOKUP($G1888,Temp!$A:$C,U$1,FALSE)</f>
        <v>#N/A</v>
      </c>
      <c r="V1888" s="22" t="e">
        <f>VLOOKUP($G1888,Temp!$A:$C,V$1,FALSE)</f>
        <v>#N/A</v>
      </c>
      <c r="W1888" s="22" t="e">
        <f>VLOOKUP($G1888,Temp!$A:$C,W$1,FALSE)</f>
        <v>#N/A</v>
      </c>
      <c r="X1888" s="22" t="e">
        <f>VLOOKUP($G1888,Temp!$A:$C,X$1,FALSE)</f>
        <v>#N/A</v>
      </c>
      <c r="Y1888" s="22" t="e">
        <f>VLOOKUP($G1888,Temp!$A:$C,Y$1,FALSE)</f>
        <v>#N/A</v>
      </c>
      <c r="Z1888" s="22" t="e">
        <f>VLOOKUP($G1888,Temp!$A:$C,Z$1,FALSE)</f>
        <v>#N/A</v>
      </c>
      <c r="AA1888" s="22" t="e">
        <f>VLOOKUP($A1888,Searches!$A:$H,AA$1,FALSE)</f>
        <v>#N/A</v>
      </c>
      <c r="AB1888" s="22" t="e">
        <f>VLOOKUP($A1888,Searches!$A:$H,AB$1,FALSE)</f>
        <v>#N/A</v>
      </c>
      <c r="AC1888" s="22" t="e">
        <f>VLOOKUP($A1888,Searches!$A:$H,AC$1,FALSE)</f>
        <v>#N/A</v>
      </c>
      <c r="AD1888" s="22" t="e">
        <f>VLOOKUP($A1888,Searches!$A:$H,AD$1,FALSE)</f>
        <v>#N/A</v>
      </c>
      <c r="AE1888" s="22" t="e">
        <f>VLOOKUP($A1888,Searches!$A:$H,AE$1,FALSE)</f>
        <v>#N/A</v>
      </c>
      <c r="AF1888" s="22" t="e">
        <f>VLOOKUP($A1888,Searches!$A:$H,AF$1,FALSE)</f>
        <v>#N/A</v>
      </c>
      <c r="AG1888" s="22" t="e">
        <f>VLOOKUP($A1888,Searches!$A:$H,AG$1,FALSE)</f>
        <v>#N/A</v>
      </c>
      <c r="AH1888" s="22" t="e">
        <f>VLOOKUP($G1888,Temp!$D:$F,AH$1,FALSE)</f>
        <v>#N/A</v>
      </c>
      <c r="AI1888" s="22" t="e">
        <f>VLOOKUP($G1888,Temp!$D:$F,AI$1,FALSE)</f>
        <v>#N/A</v>
      </c>
      <c r="AJ1888" s="22" t="e">
        <f>VLOOKUP($G1888,Temp!$D:$F,AJ$1,FALSE)</f>
        <v>#N/A</v>
      </c>
    </row>
    <row r="1889" spans="1:36" ht="16" x14ac:dyDescent="0.2">
      <c r="A1889" s="8" t="str">
        <f t="shared" si="29"/>
        <v>Eric Salas Nitro, Inc.</v>
      </c>
      <c r="B1889" s="8" t="s">
        <v>214</v>
      </c>
      <c r="C1889" s="8" t="s">
        <v>10981</v>
      </c>
      <c r="D1889" s="8" t="s">
        <v>10713</v>
      </c>
      <c r="E1889" s="8" t="s">
        <v>10982</v>
      </c>
      <c r="F1889" s="8" t="s">
        <v>7832</v>
      </c>
      <c r="G1889" s="12" t="s">
        <v>7833</v>
      </c>
      <c r="H1889" s="22" t="str">
        <f>VLOOKUP($G1889,Temp!$A:$C,H$1,FALSE)</f>
        <v>gonitro.com</v>
      </c>
      <c r="I1889" s="22" t="e">
        <f>VLOOKUP($G1889,Temp!$A:$C,I$1,FALSE)</f>
        <v>#VALUE!</v>
      </c>
      <c r="J1889" s="22" t="e">
        <f>VLOOKUP($G1889,Temp!$A:$C,J$1,FALSE)</f>
        <v>#VALUE!</v>
      </c>
      <c r="K1889" s="22" t="e">
        <f>VLOOKUP($G1889,Temp!$A:$C,K$1,FALSE)</f>
        <v>#VALUE!</v>
      </c>
      <c r="L1889" s="22" t="e">
        <f>VLOOKUP($G1889,Temp!$A:$C,L$1,FALSE)</f>
        <v>#VALUE!</v>
      </c>
      <c r="M1889" s="22" t="e">
        <f>VLOOKUP($G1889,Temp!$A:$C,M$1,FALSE)</f>
        <v>#VALUE!</v>
      </c>
      <c r="N1889" s="22" t="e">
        <f>VLOOKUP($G1889,Temp!$A:$C,N$1,FALSE)</f>
        <v>#VALUE!</v>
      </c>
      <c r="O1889" s="22" t="e">
        <f>VLOOKUP($G1889,Temp!$A:$C,O$1,FALSE)</f>
        <v>#VALUE!</v>
      </c>
      <c r="P1889" s="22" t="e">
        <f>VLOOKUP($G1889,Temp!$A:$C,P$1,FALSE)</f>
        <v>#VALUE!</v>
      </c>
      <c r="Q1889" s="22" t="e">
        <f>VLOOKUP($G1889,Temp!$A:$C,Q$1,FALSE)</f>
        <v>#VALUE!</v>
      </c>
      <c r="R1889" s="22" t="e">
        <f>VLOOKUP($G1889,Temp!$A:$C,R$1,FALSE)</f>
        <v>#VALUE!</v>
      </c>
      <c r="S1889" s="22" t="e">
        <f>VLOOKUP($G1889,Temp!$A:$C,S$1,FALSE)</f>
        <v>#VALUE!</v>
      </c>
      <c r="T1889" s="22" t="e">
        <f>VLOOKUP($G1889,Temp!$A:$C,T$1,FALSE)</f>
        <v>#VALUE!</v>
      </c>
      <c r="U1889" s="22" t="e">
        <f>VLOOKUP($G1889,Temp!$A:$C,U$1,FALSE)</f>
        <v>#VALUE!</v>
      </c>
      <c r="V1889" s="22" t="e">
        <f>VLOOKUP($G1889,Temp!$A:$C,V$1,FALSE)</f>
        <v>#VALUE!</v>
      </c>
      <c r="W1889" s="22" t="e">
        <f>VLOOKUP($G1889,Temp!$A:$C,W$1,FALSE)</f>
        <v>#VALUE!</v>
      </c>
      <c r="X1889" s="22" t="e">
        <f>VLOOKUP($G1889,Temp!$A:$C,X$1,FALSE)</f>
        <v>#VALUE!</v>
      </c>
      <c r="Y1889" s="22">
        <f>VLOOKUP($G1889,Temp!$A:$C,Y$1,FALSE)</f>
        <v>128000</v>
      </c>
      <c r="Z1889" s="22">
        <f>VLOOKUP($G1889,Temp!$A:$C,Z$1,FALSE)</f>
        <v>13000</v>
      </c>
      <c r="AA1889" s="22" t="e">
        <f>VLOOKUP($A1889,Searches!$A:$H,AA$1,FALSE)</f>
        <v>#N/A</v>
      </c>
      <c r="AB1889" s="22" t="e">
        <f>VLOOKUP($A1889,Searches!$A:$H,AB$1,FALSE)</f>
        <v>#N/A</v>
      </c>
      <c r="AC1889" s="22" t="e">
        <f>VLOOKUP($A1889,Searches!$A:$H,AC$1,FALSE)</f>
        <v>#N/A</v>
      </c>
      <c r="AD1889" s="22" t="e">
        <f>VLOOKUP($A1889,Searches!$A:$H,AD$1,FALSE)</f>
        <v>#N/A</v>
      </c>
      <c r="AE1889" s="22" t="e">
        <f>VLOOKUP($A1889,Searches!$A:$H,AE$1,FALSE)</f>
        <v>#N/A</v>
      </c>
      <c r="AF1889" s="22" t="e">
        <f>VLOOKUP($A1889,Searches!$A:$H,AF$1,FALSE)</f>
        <v>#N/A</v>
      </c>
      <c r="AG1889" s="22" t="e">
        <f>VLOOKUP($A1889,Searches!$A:$H,AG$1,FALSE)</f>
        <v>#N/A</v>
      </c>
      <c r="AH1889" s="22" t="str">
        <f>VLOOKUP($G1889,Temp!$D:$F,AH$1,FALSE)</f>
        <v>gonitro.com</v>
      </c>
      <c r="AI1889" s="22">
        <f>VLOOKUP($G1889,Temp!$D:$F,AI$1,FALSE)</f>
        <v>0</v>
      </c>
      <c r="AJ1889" s="22" t="str">
        <f>VLOOKUP($G1889,Temp!$D:$F,AJ$1,FALSE)</f>
        <v>WordPress</v>
      </c>
    </row>
    <row r="1890" spans="1:36" ht="16" x14ac:dyDescent="0.2">
      <c r="A1890" s="8" t="str">
        <f t="shared" si="29"/>
        <v>Eric Olson Sovos</v>
      </c>
      <c r="B1890" s="8" t="s">
        <v>214</v>
      </c>
      <c r="C1890" s="8" t="s">
        <v>10986</v>
      </c>
      <c r="D1890" s="8" t="s">
        <v>10987</v>
      </c>
      <c r="E1890" s="8" t="s">
        <v>10988</v>
      </c>
      <c r="F1890" s="8" t="s">
        <v>10989</v>
      </c>
      <c r="G1890" s="12" t="s">
        <v>10800</v>
      </c>
      <c r="H1890" s="22" t="str">
        <f>VLOOKUP($G1890,Temp!$A:$C,H$1,FALSE)</f>
        <v>sovos.com</v>
      </c>
      <c r="I1890" s="22" t="e">
        <f>VLOOKUP($G1890,Temp!$A:$C,I$1,FALSE)</f>
        <v>#VALUE!</v>
      </c>
      <c r="J1890" s="22" t="e">
        <f>VLOOKUP($G1890,Temp!$A:$C,J$1,FALSE)</f>
        <v>#VALUE!</v>
      </c>
      <c r="K1890" s="22" t="e">
        <f>VLOOKUP($G1890,Temp!$A:$C,K$1,FALSE)</f>
        <v>#VALUE!</v>
      </c>
      <c r="L1890" s="22" t="e">
        <f>VLOOKUP($G1890,Temp!$A:$C,L$1,FALSE)</f>
        <v>#VALUE!</v>
      </c>
      <c r="M1890" s="22" t="e">
        <f>VLOOKUP($G1890,Temp!$A:$C,M$1,FALSE)</f>
        <v>#VALUE!</v>
      </c>
      <c r="N1890" s="22" t="e">
        <f>VLOOKUP($G1890,Temp!$A:$C,N$1,FALSE)</f>
        <v>#VALUE!</v>
      </c>
      <c r="O1890" s="22" t="e">
        <f>VLOOKUP($G1890,Temp!$A:$C,O$1,FALSE)</f>
        <v>#VALUE!</v>
      </c>
      <c r="P1890" s="22" t="e">
        <f>VLOOKUP($G1890,Temp!$A:$C,P$1,FALSE)</f>
        <v>#VALUE!</v>
      </c>
      <c r="Q1890" s="22" t="e">
        <f>VLOOKUP($G1890,Temp!$A:$C,Q$1,FALSE)</f>
        <v>#VALUE!</v>
      </c>
      <c r="R1890" s="22" t="e">
        <f>VLOOKUP($G1890,Temp!$A:$C,R$1,FALSE)</f>
        <v>#VALUE!</v>
      </c>
      <c r="S1890" s="22" t="e">
        <f>VLOOKUP($G1890,Temp!$A:$C,S$1,FALSE)</f>
        <v>#VALUE!</v>
      </c>
      <c r="T1890" s="22" t="e">
        <f>VLOOKUP($G1890,Temp!$A:$C,T$1,FALSE)</f>
        <v>#VALUE!</v>
      </c>
      <c r="U1890" s="22" t="e">
        <f>VLOOKUP($G1890,Temp!$A:$C,U$1,FALSE)</f>
        <v>#VALUE!</v>
      </c>
      <c r="V1890" s="22" t="e">
        <f>VLOOKUP($G1890,Temp!$A:$C,V$1,FALSE)</f>
        <v>#VALUE!</v>
      </c>
      <c r="W1890" s="22" t="e">
        <f>VLOOKUP($G1890,Temp!$A:$C,W$1,FALSE)</f>
        <v>#VALUE!</v>
      </c>
      <c r="X1890" s="22" t="e">
        <f>VLOOKUP($G1890,Temp!$A:$C,X$1,FALSE)</f>
        <v>#VALUE!</v>
      </c>
      <c r="Y1890" s="22">
        <f>VLOOKUP($G1890,Temp!$A:$C,Y$1,FALSE)</f>
        <v>0</v>
      </c>
      <c r="Z1890" s="22">
        <f>VLOOKUP($G1890,Temp!$A:$C,Z$1,FALSE)</f>
        <v>0</v>
      </c>
      <c r="AA1890" s="22" t="str">
        <f>VLOOKUP($A1890,Searches!$A:$H,AA$1,FALSE)</f>
        <v>Eric Olson</v>
      </c>
      <c r="AB1890" s="22" t="str">
        <f>VLOOKUP($A1890,Searches!$A:$H,AB$1,FALSE)</f>
        <v>Sovos</v>
      </c>
      <c r="AC1890" s="22" t="str">
        <f>VLOOKUP($A1890,Searches!$A:$H,AC$1,FALSE)</f>
        <v>Head of Global Marketing</v>
      </c>
      <c r="AD1890" s="22" t="str">
        <f>VLOOKUP($A1890,Searches!$A:$H,AD$1,FALSE)</f>
        <v>2nd</v>
      </c>
      <c r="AE1890" s="22" t="str">
        <f>VLOOKUP($A1890,Searches!$A:$H,AE$1,FALSE)</f>
        <v/>
      </c>
      <c r="AF1890" s="22" t="str">
        <f>VLOOKUP($A1890,Searches!$A:$H,AF$1,FALSE)</f>
        <v>Greater Boston Area</v>
      </c>
      <c r="AG1890" s="22" t="str">
        <f>VLOOKUP($A1890,Searches!$A:$H,AG$1,FALSE)</f>
        <v>https://www.linkedin.com/sales/profile/6666012,hrSx,NAME_SEARCH?moduleKey=peopleSearchResults&amp;pageKey=sales-search3-people-refinement&amp;contextId=60BC92C971D70515801E49D6842B0000&amp;requestId=b577c649-bc5e-456f-83c0-f98eba763e4b&amp;action=CLICK&amp;target=urn%3Ali%3AsalesLead%3A(-1%2C6666012)&amp;pageNumber=8&amp;targetEl=profilelink&amp;position=12&amp;trk=lss-serp-result-lead_photo</v>
      </c>
      <c r="AH1890" s="22" t="e">
        <f>VLOOKUP($G1890,Temp!$D:$F,AH$1,FALSE)</f>
        <v>#N/A</v>
      </c>
      <c r="AI1890" s="22" t="e">
        <f>VLOOKUP($G1890,Temp!$D:$F,AI$1,FALSE)</f>
        <v>#N/A</v>
      </c>
      <c r="AJ1890" s="22" t="e">
        <f>VLOOKUP($G1890,Temp!$D:$F,AJ$1,FALSE)</f>
        <v>#N/A</v>
      </c>
    </row>
    <row r="1891" spans="1:36" ht="16" x14ac:dyDescent="0.2">
      <c r="A1891" s="8" t="str">
        <f t="shared" si="29"/>
        <v>Marcel Korst Mattersight Corporation</v>
      </c>
      <c r="B1891" s="8" t="s">
        <v>10995</v>
      </c>
      <c r="C1891" s="8" t="s">
        <v>10282</v>
      </c>
      <c r="D1891" s="8" t="s">
        <v>10754</v>
      </c>
      <c r="E1891" s="8" t="s">
        <v>10996</v>
      </c>
      <c r="F1891" s="8" t="s">
        <v>10997</v>
      </c>
      <c r="G1891" s="12" t="s">
        <v>10806</v>
      </c>
      <c r="H1891" s="22" t="str">
        <f>VLOOKUP($G1891,Temp!$A:$C,H$1,FALSE)</f>
        <v>mattersight.com</v>
      </c>
      <c r="I1891" s="22" t="e">
        <f>VLOOKUP($G1891,Temp!$A:$C,I$1,FALSE)</f>
        <v>#VALUE!</v>
      </c>
      <c r="J1891" s="22" t="e">
        <f>VLOOKUP($G1891,Temp!$A:$C,J$1,FALSE)</f>
        <v>#VALUE!</v>
      </c>
      <c r="K1891" s="22" t="e">
        <f>VLOOKUP($G1891,Temp!$A:$C,K$1,FALSE)</f>
        <v>#VALUE!</v>
      </c>
      <c r="L1891" s="22" t="e">
        <f>VLOOKUP($G1891,Temp!$A:$C,L$1,FALSE)</f>
        <v>#VALUE!</v>
      </c>
      <c r="M1891" s="22" t="e">
        <f>VLOOKUP($G1891,Temp!$A:$C,M$1,FALSE)</f>
        <v>#VALUE!</v>
      </c>
      <c r="N1891" s="22" t="e">
        <f>VLOOKUP($G1891,Temp!$A:$C,N$1,FALSE)</f>
        <v>#VALUE!</v>
      </c>
      <c r="O1891" s="22" t="e">
        <f>VLOOKUP($G1891,Temp!$A:$C,O$1,FALSE)</f>
        <v>#VALUE!</v>
      </c>
      <c r="P1891" s="22" t="e">
        <f>VLOOKUP($G1891,Temp!$A:$C,P$1,FALSE)</f>
        <v>#VALUE!</v>
      </c>
      <c r="Q1891" s="22" t="e">
        <f>VLOOKUP($G1891,Temp!$A:$C,Q$1,FALSE)</f>
        <v>#VALUE!</v>
      </c>
      <c r="R1891" s="22" t="e">
        <f>VLOOKUP($G1891,Temp!$A:$C,R$1,FALSE)</f>
        <v>#VALUE!</v>
      </c>
      <c r="S1891" s="22" t="e">
        <f>VLOOKUP($G1891,Temp!$A:$C,S$1,FALSE)</f>
        <v>#VALUE!</v>
      </c>
      <c r="T1891" s="22" t="e">
        <f>VLOOKUP($G1891,Temp!$A:$C,T$1,FALSE)</f>
        <v>#VALUE!</v>
      </c>
      <c r="U1891" s="22" t="e">
        <f>VLOOKUP($G1891,Temp!$A:$C,U$1,FALSE)</f>
        <v>#VALUE!</v>
      </c>
      <c r="V1891" s="22" t="e">
        <f>VLOOKUP($G1891,Temp!$A:$C,V$1,FALSE)</f>
        <v>#VALUE!</v>
      </c>
      <c r="W1891" s="22" t="e">
        <f>VLOOKUP($G1891,Temp!$A:$C,W$1,FALSE)</f>
        <v>#VALUE!</v>
      </c>
      <c r="X1891" s="22" t="e">
        <f>VLOOKUP($G1891,Temp!$A:$C,X$1,FALSE)</f>
        <v>#VALUE!</v>
      </c>
      <c r="Y1891" s="22">
        <f>VLOOKUP($G1891,Temp!$A:$C,Y$1,FALSE)</f>
        <v>10600</v>
      </c>
      <c r="Z1891" s="22">
        <f>VLOOKUP($G1891,Temp!$A:$C,Z$1,FALSE)</f>
        <v>2</v>
      </c>
      <c r="AA1891" s="22" t="e">
        <f>VLOOKUP($A1891,Searches!$A:$H,AA$1,FALSE)</f>
        <v>#N/A</v>
      </c>
      <c r="AB1891" s="22" t="e">
        <f>VLOOKUP($A1891,Searches!$A:$H,AB$1,FALSE)</f>
        <v>#N/A</v>
      </c>
      <c r="AC1891" s="22" t="e">
        <f>VLOOKUP($A1891,Searches!$A:$H,AC$1,FALSE)</f>
        <v>#N/A</v>
      </c>
      <c r="AD1891" s="22" t="e">
        <f>VLOOKUP($A1891,Searches!$A:$H,AD$1,FALSE)</f>
        <v>#N/A</v>
      </c>
      <c r="AE1891" s="22" t="e">
        <f>VLOOKUP($A1891,Searches!$A:$H,AE$1,FALSE)</f>
        <v>#N/A</v>
      </c>
      <c r="AF1891" s="22" t="e">
        <f>VLOOKUP($A1891,Searches!$A:$H,AF$1,FALSE)</f>
        <v>#N/A</v>
      </c>
      <c r="AG1891" s="22" t="e">
        <f>VLOOKUP($A1891,Searches!$A:$H,AG$1,FALSE)</f>
        <v>#N/A</v>
      </c>
      <c r="AH1891" s="22" t="e">
        <f>VLOOKUP($G1891,Temp!$D:$F,AH$1,FALSE)</f>
        <v>#N/A</v>
      </c>
      <c r="AI1891" s="22" t="e">
        <f>VLOOKUP($G1891,Temp!$D:$F,AI$1,FALSE)</f>
        <v>#N/A</v>
      </c>
      <c r="AJ1891" s="22" t="e">
        <f>VLOOKUP($G1891,Temp!$D:$F,AJ$1,FALSE)</f>
        <v>#N/A</v>
      </c>
    </row>
    <row r="1892" spans="1:36" ht="16" x14ac:dyDescent="0.2">
      <c r="A1892" s="8" t="str">
        <f t="shared" si="29"/>
        <v>Erin Winters LRN</v>
      </c>
      <c r="B1892" s="8" t="s">
        <v>1686</v>
      </c>
      <c r="C1892" s="8" t="s">
        <v>11002</v>
      </c>
      <c r="D1892" s="8" t="s">
        <v>11003</v>
      </c>
      <c r="E1892" s="8" t="s">
        <v>11004</v>
      </c>
      <c r="F1892" s="8" t="s">
        <v>11005</v>
      </c>
      <c r="G1892" s="12" t="s">
        <v>10810</v>
      </c>
      <c r="H1892" s="22" t="str">
        <f>VLOOKUP($G1892,Temp!$A:$C,H$1,FALSE)</f>
        <v>lrn.com</v>
      </c>
      <c r="I1892" s="22" t="e">
        <f>VLOOKUP($G1892,Temp!$A:$C,I$1,FALSE)</f>
        <v>#VALUE!</v>
      </c>
      <c r="J1892" s="22" t="e">
        <f>VLOOKUP($G1892,Temp!$A:$C,J$1,FALSE)</f>
        <v>#VALUE!</v>
      </c>
      <c r="K1892" s="22" t="e">
        <f>VLOOKUP($G1892,Temp!$A:$C,K$1,FALSE)</f>
        <v>#VALUE!</v>
      </c>
      <c r="L1892" s="22" t="e">
        <f>VLOOKUP($G1892,Temp!$A:$C,L$1,FALSE)</f>
        <v>#VALUE!</v>
      </c>
      <c r="M1892" s="22" t="e">
        <f>VLOOKUP($G1892,Temp!$A:$C,M$1,FALSE)</f>
        <v>#VALUE!</v>
      </c>
      <c r="N1892" s="22" t="e">
        <f>VLOOKUP($G1892,Temp!$A:$C,N$1,FALSE)</f>
        <v>#VALUE!</v>
      </c>
      <c r="O1892" s="22" t="e">
        <f>VLOOKUP($G1892,Temp!$A:$C,O$1,FALSE)</f>
        <v>#VALUE!</v>
      </c>
      <c r="P1892" s="22" t="e">
        <f>VLOOKUP($G1892,Temp!$A:$C,P$1,FALSE)</f>
        <v>#VALUE!</v>
      </c>
      <c r="Q1892" s="22" t="e">
        <f>VLOOKUP($G1892,Temp!$A:$C,Q$1,FALSE)</f>
        <v>#VALUE!</v>
      </c>
      <c r="R1892" s="22" t="e">
        <f>VLOOKUP($G1892,Temp!$A:$C,R$1,FALSE)</f>
        <v>#VALUE!</v>
      </c>
      <c r="S1892" s="22" t="e">
        <f>VLOOKUP($G1892,Temp!$A:$C,S$1,FALSE)</f>
        <v>#VALUE!</v>
      </c>
      <c r="T1892" s="22" t="e">
        <f>VLOOKUP($G1892,Temp!$A:$C,T$1,FALSE)</f>
        <v>#VALUE!</v>
      </c>
      <c r="U1892" s="22" t="e">
        <f>VLOOKUP($G1892,Temp!$A:$C,U$1,FALSE)</f>
        <v>#VALUE!</v>
      </c>
      <c r="V1892" s="22" t="e">
        <f>VLOOKUP($G1892,Temp!$A:$C,V$1,FALSE)</f>
        <v>#VALUE!</v>
      </c>
      <c r="W1892" s="22" t="e">
        <f>VLOOKUP($G1892,Temp!$A:$C,W$1,FALSE)</f>
        <v>#VALUE!</v>
      </c>
      <c r="X1892" s="22" t="e">
        <f>VLOOKUP($G1892,Temp!$A:$C,X$1,FALSE)</f>
        <v>#VALUE!</v>
      </c>
      <c r="Y1892" s="22">
        <f>VLOOKUP($G1892,Temp!$A:$C,Y$1,FALSE)</f>
        <v>263</v>
      </c>
      <c r="Z1892" s="22">
        <f>VLOOKUP($G1892,Temp!$A:$C,Z$1,FALSE)</f>
        <v>312</v>
      </c>
      <c r="AA1892" s="22" t="str">
        <f>VLOOKUP($A1892,Searches!$A:$H,AA$1,FALSE)</f>
        <v>Erin Winters</v>
      </c>
      <c r="AB1892" s="22" t="str">
        <f>VLOOKUP($A1892,Searches!$A:$H,AB$1,FALSE)</f>
        <v>LRN</v>
      </c>
      <c r="AC1892" s="22" t="str">
        <f>VLOOKUP($A1892,Searches!$A:$H,AC$1,FALSE)</f>
        <v>Head Of Global Marketing</v>
      </c>
      <c r="AD1892" s="22" t="str">
        <f>VLOOKUP($A1892,Searches!$A:$H,AD$1,FALSE)</f>
        <v>2nd</v>
      </c>
      <c r="AE1892" s="22" t="str">
        <f>VLOOKUP($A1892,Searches!$A:$H,AE$1,FALSE)</f>
        <v/>
      </c>
      <c r="AF1892" s="22" t="str">
        <f>VLOOKUP($A1892,Searches!$A:$H,AF$1,FALSE)</f>
        <v>Greater New York City Area</v>
      </c>
      <c r="AG1892" s="22" t="str">
        <f>VLOOKUP($A1892,Searches!$A:$H,AG$1,FALSE)</f>
        <v>https://www.linkedin.com/sales/profile/2392197,6ZFd,NAME_SEARCH?moduleKey=peopleSearchResults&amp;pageKey=sales-search3-people-refinement&amp;contextId=60BC92C971D70515801E49D6842B0000&amp;requestId=b577c649-bc5e-456f-83c0-f98eba763e4b&amp;action=CLICK&amp;target=urn%3Ali%3AsalesLead%3A(-1%2C2392197)&amp;pageNumber=8&amp;targetEl=profilelink&amp;position=18&amp;trk=lss-serp-result-lead_photo</v>
      </c>
      <c r="AH1892" s="22" t="e">
        <f>VLOOKUP($G1892,Temp!$D:$F,AH$1,FALSE)</f>
        <v>#N/A</v>
      </c>
      <c r="AI1892" s="22" t="e">
        <f>VLOOKUP($G1892,Temp!$D:$F,AI$1,FALSE)</f>
        <v>#N/A</v>
      </c>
      <c r="AJ1892" s="22" t="e">
        <f>VLOOKUP($G1892,Temp!$D:$F,AJ$1,FALSE)</f>
        <v>#N/A</v>
      </c>
    </row>
    <row r="1893" spans="1:36" ht="16" x14ac:dyDescent="0.2">
      <c r="A1893" s="8" t="str">
        <f t="shared" si="29"/>
        <v>Amy Abascal Aconex</v>
      </c>
      <c r="B1893" s="8" t="s">
        <v>40</v>
      </c>
      <c r="C1893" s="8" t="s">
        <v>11012</v>
      </c>
      <c r="D1893" s="8" t="s">
        <v>11013</v>
      </c>
      <c r="E1893" s="8" t="s">
        <v>11014</v>
      </c>
      <c r="F1893" s="8" t="s">
        <v>8116</v>
      </c>
      <c r="G1893" s="12" t="s">
        <v>8117</v>
      </c>
      <c r="H1893" s="22" t="str">
        <f>VLOOKUP($G1893,Temp!$A:$C,H$1,FALSE)</f>
        <v>aconex.com</v>
      </c>
      <c r="I1893" s="22" t="e">
        <f>VLOOKUP($G1893,Temp!$A:$C,I$1,FALSE)</f>
        <v>#VALUE!</v>
      </c>
      <c r="J1893" s="22" t="e">
        <f>VLOOKUP($G1893,Temp!$A:$C,J$1,FALSE)</f>
        <v>#VALUE!</v>
      </c>
      <c r="K1893" s="22" t="e">
        <f>VLOOKUP($G1893,Temp!$A:$C,K$1,FALSE)</f>
        <v>#VALUE!</v>
      </c>
      <c r="L1893" s="22" t="e">
        <f>VLOOKUP($G1893,Temp!$A:$C,L$1,FALSE)</f>
        <v>#VALUE!</v>
      </c>
      <c r="M1893" s="22" t="e">
        <f>VLOOKUP($G1893,Temp!$A:$C,M$1,FALSE)</f>
        <v>#VALUE!</v>
      </c>
      <c r="N1893" s="22" t="e">
        <f>VLOOKUP($G1893,Temp!$A:$C,N$1,FALSE)</f>
        <v>#VALUE!</v>
      </c>
      <c r="O1893" s="22" t="e">
        <f>VLOOKUP($G1893,Temp!$A:$C,O$1,FALSE)</f>
        <v>#VALUE!</v>
      </c>
      <c r="P1893" s="22" t="e">
        <f>VLOOKUP($G1893,Temp!$A:$C,P$1,FALSE)</f>
        <v>#VALUE!</v>
      </c>
      <c r="Q1893" s="22" t="e">
        <f>VLOOKUP($G1893,Temp!$A:$C,Q$1,FALSE)</f>
        <v>#VALUE!</v>
      </c>
      <c r="R1893" s="22" t="e">
        <f>VLOOKUP($G1893,Temp!$A:$C,R$1,FALSE)</f>
        <v>#VALUE!</v>
      </c>
      <c r="S1893" s="22" t="e">
        <f>VLOOKUP($G1893,Temp!$A:$C,S$1,FALSE)</f>
        <v>#VALUE!</v>
      </c>
      <c r="T1893" s="22" t="e">
        <f>VLOOKUP($G1893,Temp!$A:$C,T$1,FALSE)</f>
        <v>#VALUE!</v>
      </c>
      <c r="U1893" s="22" t="e">
        <f>VLOOKUP($G1893,Temp!$A:$C,U$1,FALSE)</f>
        <v>#VALUE!</v>
      </c>
      <c r="V1893" s="22" t="e">
        <f>VLOOKUP($G1893,Temp!$A:$C,V$1,FALSE)</f>
        <v>#VALUE!</v>
      </c>
      <c r="W1893" s="22" t="e">
        <f>VLOOKUP($G1893,Temp!$A:$C,W$1,FALSE)</f>
        <v>#VALUE!</v>
      </c>
      <c r="X1893" s="22" t="e">
        <f>VLOOKUP($G1893,Temp!$A:$C,X$1,FALSE)</f>
        <v>#VALUE!</v>
      </c>
      <c r="Y1893" s="22">
        <f>VLOOKUP($G1893,Temp!$A:$C,Y$1,FALSE)</f>
        <v>39900</v>
      </c>
      <c r="Z1893" s="22">
        <f>VLOOKUP($G1893,Temp!$A:$C,Z$1,FALSE)</f>
        <v>3900</v>
      </c>
      <c r="AA1893" s="22" t="str">
        <f>VLOOKUP($A1893,Searches!$A:$H,AA$1,FALSE)</f>
        <v>Amy Abascal</v>
      </c>
      <c r="AB1893" s="22" t="str">
        <f>VLOOKUP($A1893,Searches!$A:$H,AB$1,FALSE)</f>
        <v>Aconex</v>
      </c>
      <c r="AC1893" s="22" t="str">
        <f>VLOOKUP($A1893,Searches!$A:$H,AC$1,FALSE)</f>
        <v>Head of Online Marketing and Demand Generation</v>
      </c>
      <c r="AD1893" s="22" t="str">
        <f>VLOOKUP($A1893,Searches!$A:$H,AD$1,FALSE)</f>
        <v>2nd</v>
      </c>
      <c r="AE1893" s="22" t="str">
        <f>VLOOKUP($A1893,Searches!$A:$H,AE$1,FALSE)</f>
        <v/>
      </c>
      <c r="AF1893" s="22" t="str">
        <f>VLOOKUP($A1893,Searches!$A:$H,AF$1,FALSE)</f>
        <v>San Francisco Bay Area</v>
      </c>
      <c r="AG1893" s="22" t="str">
        <f>VLOOKUP($A1893,Searches!$A:$H,AG$1,FALSE)</f>
        <v>https://www.linkedin.com/sales/profile/5369332,0SvH,NAME_SEARCH?moduleKey=peopleSearchResults&amp;pageKey=sales-search3-people-refinement&amp;contextId=60BC92C971D70515801E49D6842B0000&amp;requestId=b577c649-bc5e-456f-83c0-f98eba763e4b&amp;action=CLICK&amp;target=urn%3Ali%3AsalesLead%3A(-1%2C5369332)&amp;pageNumber=8&amp;targetEl=profilelink&amp;position=20&amp;trk=lss-serp-result-lead_photo</v>
      </c>
      <c r="AH1893" s="22" t="str">
        <f>VLOOKUP($G1893,Temp!$D:$F,AH$1,FALSE)</f>
        <v>aconex.com</v>
      </c>
      <c r="AI1893" s="22" t="str">
        <f>VLOOKUP($G1893,Temp!$D:$F,AI$1,FALSE)</f>
        <v>Marketo</v>
      </c>
      <c r="AJ1893" s="22" t="str">
        <f>VLOOKUP($G1893,Temp!$D:$F,AJ$1,FALSE)</f>
        <v>WordPress</v>
      </c>
    </row>
    <row r="1894" spans="1:36" ht="16" x14ac:dyDescent="0.2">
      <c r="A1894" s="8" t="str">
        <f t="shared" si="29"/>
        <v>Joshua Soto Pindrop</v>
      </c>
      <c r="B1894" s="8" t="s">
        <v>918</v>
      </c>
      <c r="C1894" s="8" t="s">
        <v>11017</v>
      </c>
      <c r="D1894" s="8" t="s">
        <v>10754</v>
      </c>
      <c r="E1894" s="8" t="s">
        <v>11018</v>
      </c>
      <c r="F1894" s="8" t="s">
        <v>11019</v>
      </c>
      <c r="G1894" s="12" t="s">
        <v>10811</v>
      </c>
      <c r="H1894" s="22" t="str">
        <f>VLOOKUP($G1894,Temp!$A:$C,H$1,FALSE)</f>
        <v>pindrop.com</v>
      </c>
      <c r="I1894" s="22" t="e">
        <f>VLOOKUP($G1894,Temp!$A:$C,I$1,FALSE)</f>
        <v>#VALUE!</v>
      </c>
      <c r="J1894" s="22" t="e">
        <f>VLOOKUP($G1894,Temp!$A:$C,J$1,FALSE)</f>
        <v>#VALUE!</v>
      </c>
      <c r="K1894" s="22" t="e">
        <f>VLOOKUP($G1894,Temp!$A:$C,K$1,FALSE)</f>
        <v>#VALUE!</v>
      </c>
      <c r="L1894" s="22" t="e">
        <f>VLOOKUP($G1894,Temp!$A:$C,L$1,FALSE)</f>
        <v>#VALUE!</v>
      </c>
      <c r="M1894" s="22" t="e">
        <f>VLOOKUP($G1894,Temp!$A:$C,M$1,FALSE)</f>
        <v>#VALUE!</v>
      </c>
      <c r="N1894" s="22" t="e">
        <f>VLOOKUP($G1894,Temp!$A:$C,N$1,FALSE)</f>
        <v>#VALUE!</v>
      </c>
      <c r="O1894" s="22" t="e">
        <f>VLOOKUP($G1894,Temp!$A:$C,O$1,FALSE)</f>
        <v>#VALUE!</v>
      </c>
      <c r="P1894" s="22" t="e">
        <f>VLOOKUP($G1894,Temp!$A:$C,P$1,FALSE)</f>
        <v>#VALUE!</v>
      </c>
      <c r="Q1894" s="22" t="e">
        <f>VLOOKUP($G1894,Temp!$A:$C,Q$1,FALSE)</f>
        <v>#VALUE!</v>
      </c>
      <c r="R1894" s="22" t="e">
        <f>VLOOKUP($G1894,Temp!$A:$C,R$1,FALSE)</f>
        <v>#VALUE!</v>
      </c>
      <c r="S1894" s="22" t="e">
        <f>VLOOKUP($G1894,Temp!$A:$C,S$1,FALSE)</f>
        <v>#VALUE!</v>
      </c>
      <c r="T1894" s="22" t="e">
        <f>VLOOKUP($G1894,Temp!$A:$C,T$1,FALSE)</f>
        <v>#VALUE!</v>
      </c>
      <c r="U1894" s="22" t="e">
        <f>VLOOKUP($G1894,Temp!$A:$C,U$1,FALSE)</f>
        <v>#VALUE!</v>
      </c>
      <c r="V1894" s="22" t="e">
        <f>VLOOKUP($G1894,Temp!$A:$C,V$1,FALSE)</f>
        <v>#VALUE!</v>
      </c>
      <c r="W1894" s="22" t="e">
        <f>VLOOKUP($G1894,Temp!$A:$C,W$1,FALSE)</f>
        <v>#VALUE!</v>
      </c>
      <c r="X1894" s="22" t="e">
        <f>VLOOKUP($G1894,Temp!$A:$C,X$1,FALSE)</f>
        <v>#VALUE!</v>
      </c>
      <c r="Y1894" s="22">
        <f>VLOOKUP($G1894,Temp!$A:$C,Y$1,FALSE)</f>
        <v>6300</v>
      </c>
      <c r="Z1894" s="22">
        <f>VLOOKUP($G1894,Temp!$A:$C,Z$1,FALSE)</f>
        <v>210</v>
      </c>
      <c r="AA1894" s="22" t="e">
        <f>VLOOKUP($A1894,Searches!$A:$H,AA$1,FALSE)</f>
        <v>#N/A</v>
      </c>
      <c r="AB1894" s="22" t="e">
        <f>VLOOKUP($A1894,Searches!$A:$H,AB$1,FALSE)</f>
        <v>#N/A</v>
      </c>
      <c r="AC1894" s="22" t="e">
        <f>VLOOKUP($A1894,Searches!$A:$H,AC$1,FALSE)</f>
        <v>#N/A</v>
      </c>
      <c r="AD1894" s="22" t="e">
        <f>VLOOKUP($A1894,Searches!$A:$H,AD$1,FALSE)</f>
        <v>#N/A</v>
      </c>
      <c r="AE1894" s="22" t="e">
        <f>VLOOKUP($A1894,Searches!$A:$H,AE$1,FALSE)</f>
        <v>#N/A</v>
      </c>
      <c r="AF1894" s="22" t="e">
        <f>VLOOKUP($A1894,Searches!$A:$H,AF$1,FALSE)</f>
        <v>#N/A</v>
      </c>
      <c r="AG1894" s="22" t="e">
        <f>VLOOKUP($A1894,Searches!$A:$H,AG$1,FALSE)</f>
        <v>#N/A</v>
      </c>
      <c r="AH1894" s="22" t="e">
        <f>VLOOKUP($G1894,Temp!$D:$F,AH$1,FALSE)</f>
        <v>#N/A</v>
      </c>
      <c r="AI1894" s="22" t="e">
        <f>VLOOKUP($G1894,Temp!$D:$F,AI$1,FALSE)</f>
        <v>#N/A</v>
      </c>
      <c r="AJ1894" s="22" t="e">
        <f>VLOOKUP($G1894,Temp!$D:$F,AJ$1,FALSE)</f>
        <v>#N/A</v>
      </c>
    </row>
    <row r="1895" spans="1:36" ht="16" x14ac:dyDescent="0.2">
      <c r="A1895" s="8" t="str">
        <f t="shared" si="29"/>
        <v>Ian Howells Sage Intacct, Inc.</v>
      </c>
      <c r="B1895" s="8" t="s">
        <v>631</v>
      </c>
      <c r="C1895" s="8" t="s">
        <v>11024</v>
      </c>
      <c r="D1895" s="8" t="s">
        <v>10763</v>
      </c>
      <c r="E1895" s="8" t="s">
        <v>11025</v>
      </c>
      <c r="F1895" s="8" t="s">
        <v>11026</v>
      </c>
      <c r="G1895" s="12" t="s">
        <v>10812</v>
      </c>
      <c r="H1895" s="22" t="str">
        <f>VLOOKUP($G1895,Temp!$A:$C,H$1,FALSE)</f>
        <v>sageintacct.com</v>
      </c>
      <c r="I1895" s="22" t="e">
        <f>VLOOKUP($G1895,Temp!$A:$C,I$1,FALSE)</f>
        <v>#VALUE!</v>
      </c>
      <c r="J1895" s="22" t="e">
        <f>VLOOKUP($G1895,Temp!$A:$C,J$1,FALSE)</f>
        <v>#VALUE!</v>
      </c>
      <c r="K1895" s="22" t="e">
        <f>VLOOKUP($G1895,Temp!$A:$C,K$1,FALSE)</f>
        <v>#VALUE!</v>
      </c>
      <c r="L1895" s="22" t="e">
        <f>VLOOKUP($G1895,Temp!$A:$C,L$1,FALSE)</f>
        <v>#VALUE!</v>
      </c>
      <c r="M1895" s="22" t="e">
        <f>VLOOKUP($G1895,Temp!$A:$C,M$1,FALSE)</f>
        <v>#VALUE!</v>
      </c>
      <c r="N1895" s="22" t="e">
        <f>VLOOKUP($G1895,Temp!$A:$C,N$1,FALSE)</f>
        <v>#VALUE!</v>
      </c>
      <c r="O1895" s="22" t="e">
        <f>VLOOKUP($G1895,Temp!$A:$C,O$1,FALSE)</f>
        <v>#VALUE!</v>
      </c>
      <c r="P1895" s="22" t="e">
        <f>VLOOKUP($G1895,Temp!$A:$C,P$1,FALSE)</f>
        <v>#VALUE!</v>
      </c>
      <c r="Q1895" s="22" t="e">
        <f>VLOOKUP($G1895,Temp!$A:$C,Q$1,FALSE)</f>
        <v>#VALUE!</v>
      </c>
      <c r="R1895" s="22" t="e">
        <f>VLOOKUP($G1895,Temp!$A:$C,R$1,FALSE)</f>
        <v>#VALUE!</v>
      </c>
      <c r="S1895" s="22" t="e">
        <f>VLOOKUP($G1895,Temp!$A:$C,S$1,FALSE)</f>
        <v>#VALUE!</v>
      </c>
      <c r="T1895" s="22" t="e">
        <f>VLOOKUP($G1895,Temp!$A:$C,T$1,FALSE)</f>
        <v>#VALUE!</v>
      </c>
      <c r="U1895" s="22" t="e">
        <f>VLOOKUP($G1895,Temp!$A:$C,U$1,FALSE)</f>
        <v>#VALUE!</v>
      </c>
      <c r="V1895" s="22" t="e">
        <f>VLOOKUP($G1895,Temp!$A:$C,V$1,FALSE)</f>
        <v>#VALUE!</v>
      </c>
      <c r="W1895" s="22" t="e">
        <f>VLOOKUP($G1895,Temp!$A:$C,W$1,FALSE)</f>
        <v>#VALUE!</v>
      </c>
      <c r="X1895" s="22" t="e">
        <f>VLOOKUP($G1895,Temp!$A:$C,X$1,FALSE)</f>
        <v>#VALUE!</v>
      </c>
      <c r="Y1895" s="22">
        <f>VLOOKUP($G1895,Temp!$A:$C,Y$1,FALSE)</f>
        <v>56900</v>
      </c>
      <c r="Z1895" s="22">
        <f>VLOOKUP($G1895,Temp!$A:$C,Z$1,FALSE)</f>
        <v>391</v>
      </c>
      <c r="AA1895" s="22" t="str">
        <f>VLOOKUP($A1895,Searches!$A:$H,AA$1,FALSE)</f>
        <v>Ian Howells</v>
      </c>
      <c r="AB1895" s="22" t="str">
        <f>VLOOKUP($A1895,Searches!$A:$H,AB$1,FALSE)</f>
        <v>Sage Intacct, Inc.</v>
      </c>
      <c r="AC1895" s="22" t="str">
        <f>VLOOKUP($A1895,Searches!$A:$H,AC$1,FALSE)</f>
        <v>VP, Head of Marketing</v>
      </c>
      <c r="AD1895" s="22" t="str">
        <f>VLOOKUP($A1895,Searches!$A:$H,AD$1,FALSE)</f>
        <v>2nd</v>
      </c>
      <c r="AE1895" s="22" t="str">
        <f>VLOOKUP($A1895,Searches!$A:$H,AE$1,FALSE)</f>
        <v/>
      </c>
      <c r="AF1895" s="22" t="str">
        <f>VLOOKUP($A1895,Searches!$A:$H,AF$1,FALSE)</f>
        <v>San Francisco Bay Area</v>
      </c>
      <c r="AG1895" s="22" t="str">
        <f>VLOOKUP($A1895,Searches!$A:$H,AG$1,FALSE)</f>
        <v>https://www.linkedin.com/sales/profile/1088413,jeTs,NAME_SEARCH?moduleKey=peopleSearchResults&amp;pageKey=sales-search3-people-refinement&amp;contextId=60BC92C971D70515801E49D6842B0000&amp;requestId=b577c649-bc5e-456f-83c0-f98eba763e4b&amp;action=CLICK&amp;target=urn%3Ali%3AsalesLead%3A(-1%2C1088413)&amp;pageNumber=8&amp;targetEl=profilelink&amp;position=15&amp;trk=lss-serp-result-lead_photo</v>
      </c>
      <c r="AH1895" s="22" t="e">
        <f>VLOOKUP($G1895,Temp!$D:$F,AH$1,FALSE)</f>
        <v>#N/A</v>
      </c>
      <c r="AI1895" s="22" t="e">
        <f>VLOOKUP($G1895,Temp!$D:$F,AI$1,FALSE)</f>
        <v>#N/A</v>
      </c>
      <c r="AJ1895" s="22" t="e">
        <f>VLOOKUP($G1895,Temp!$D:$F,AJ$1,FALSE)</f>
        <v>#N/A</v>
      </c>
    </row>
    <row r="1896" spans="1:36" ht="16" x14ac:dyDescent="0.2">
      <c r="A1896" s="8" t="str">
        <f t="shared" si="29"/>
        <v>Chris Westphal Illumio</v>
      </c>
      <c r="B1896" s="8" t="s">
        <v>89</v>
      </c>
      <c r="C1896" s="8" t="s">
        <v>11031</v>
      </c>
      <c r="D1896" s="8" t="s">
        <v>10779</v>
      </c>
      <c r="E1896" s="8" t="s">
        <v>11032</v>
      </c>
      <c r="F1896" s="8" t="s">
        <v>11033</v>
      </c>
      <c r="G1896" s="12" t="s">
        <v>10813</v>
      </c>
      <c r="H1896" s="22" t="str">
        <f>VLOOKUP($G1896,Temp!$A:$C,H$1,FALSE)</f>
        <v>illumio.com</v>
      </c>
      <c r="I1896" s="22" t="e">
        <f>VLOOKUP($G1896,Temp!$A:$C,I$1,FALSE)</f>
        <v>#VALUE!</v>
      </c>
      <c r="J1896" s="22" t="e">
        <f>VLOOKUP($G1896,Temp!$A:$C,J$1,FALSE)</f>
        <v>#VALUE!</v>
      </c>
      <c r="K1896" s="22" t="e">
        <f>VLOOKUP($G1896,Temp!$A:$C,K$1,FALSE)</f>
        <v>#VALUE!</v>
      </c>
      <c r="L1896" s="22" t="e">
        <f>VLOOKUP($G1896,Temp!$A:$C,L$1,FALSE)</f>
        <v>#VALUE!</v>
      </c>
      <c r="M1896" s="22" t="e">
        <f>VLOOKUP($G1896,Temp!$A:$C,M$1,FALSE)</f>
        <v>#VALUE!</v>
      </c>
      <c r="N1896" s="22" t="e">
        <f>VLOOKUP($G1896,Temp!$A:$C,N$1,FALSE)</f>
        <v>#VALUE!</v>
      </c>
      <c r="O1896" s="22" t="e">
        <f>VLOOKUP($G1896,Temp!$A:$C,O$1,FALSE)</f>
        <v>#VALUE!</v>
      </c>
      <c r="P1896" s="22" t="e">
        <f>VLOOKUP($G1896,Temp!$A:$C,P$1,FALSE)</f>
        <v>#VALUE!</v>
      </c>
      <c r="Q1896" s="22" t="e">
        <f>VLOOKUP($G1896,Temp!$A:$C,Q$1,FALSE)</f>
        <v>#VALUE!</v>
      </c>
      <c r="R1896" s="22" t="e">
        <f>VLOOKUP($G1896,Temp!$A:$C,R$1,FALSE)</f>
        <v>#VALUE!</v>
      </c>
      <c r="S1896" s="22" t="e">
        <f>VLOOKUP($G1896,Temp!$A:$C,S$1,FALSE)</f>
        <v>#VALUE!</v>
      </c>
      <c r="T1896" s="22" t="e">
        <f>VLOOKUP($G1896,Temp!$A:$C,T$1,FALSE)</f>
        <v>#VALUE!</v>
      </c>
      <c r="U1896" s="22" t="e">
        <f>VLOOKUP($G1896,Temp!$A:$C,U$1,FALSE)</f>
        <v>#VALUE!</v>
      </c>
      <c r="V1896" s="22" t="e">
        <f>VLOOKUP($G1896,Temp!$A:$C,V$1,FALSE)</f>
        <v>#VALUE!</v>
      </c>
      <c r="W1896" s="22" t="e">
        <f>VLOOKUP($G1896,Temp!$A:$C,W$1,FALSE)</f>
        <v>#VALUE!</v>
      </c>
      <c r="X1896" s="22" t="e">
        <f>VLOOKUP($G1896,Temp!$A:$C,X$1,FALSE)</f>
        <v>#VALUE!</v>
      </c>
      <c r="Y1896" s="22">
        <f>VLOOKUP($G1896,Temp!$A:$C,Y$1,FALSE)</f>
        <v>14300</v>
      </c>
      <c r="Z1896" s="22">
        <f>VLOOKUP($G1896,Temp!$A:$C,Z$1,FALSE)</f>
        <v>3100</v>
      </c>
      <c r="AA1896" s="22" t="str">
        <f>VLOOKUP($A1896,Searches!$A:$H,AA$1,FALSE)</f>
        <v>Chris Westphal</v>
      </c>
      <c r="AB1896" s="22" t="str">
        <f>VLOOKUP($A1896,Searches!$A:$H,AB$1,FALSE)</f>
        <v>Illumio</v>
      </c>
      <c r="AC1896" s="22" t="str">
        <f>VLOOKUP($A1896,Searches!$A:$H,AC$1,FALSE)</f>
        <v>Head of Product Marketing</v>
      </c>
      <c r="AD1896" s="22" t="str">
        <f>VLOOKUP($A1896,Searches!$A:$H,AD$1,FALSE)</f>
        <v>2nd</v>
      </c>
      <c r="AE1896" s="22" t="str">
        <f>VLOOKUP($A1896,Searches!$A:$H,AE$1,FALSE)</f>
        <v/>
      </c>
      <c r="AF1896" s="22" t="str">
        <f>VLOOKUP($A1896,Searches!$A:$H,AF$1,FALSE)</f>
        <v>San Francisco Bay Area</v>
      </c>
      <c r="AG1896" s="22" t="str">
        <f>VLOOKUP($A1896,Searches!$A:$H,AG$1,FALSE)</f>
        <v>https://www.linkedin.com/sales/profile/276381,gbGn,NAME_SEARCH?moduleKey=peopleSearchResults&amp;pageKey=sales-search3-people-refinement&amp;contextId=60BC92C971D70515801E49D6842B0000&amp;requestId=b577c649-bc5e-456f-83c0-f98eba763e4b&amp;action=CLICK&amp;target=urn%3Ali%3AsalesLead%3A(-1%2C276381)&amp;pageNumber=8&amp;targetEl=profilelink&amp;position=22&amp;trk=lss-serp-result-lead_photo</v>
      </c>
      <c r="AH1896" s="22" t="e">
        <f>VLOOKUP($G1896,Temp!$D:$F,AH$1,FALSE)</f>
        <v>#N/A</v>
      </c>
      <c r="AI1896" s="22" t="e">
        <f>VLOOKUP($G1896,Temp!$D:$F,AI$1,FALSE)</f>
        <v>#N/A</v>
      </c>
      <c r="AJ1896" s="22" t="e">
        <f>VLOOKUP($G1896,Temp!$D:$F,AJ$1,FALSE)</f>
        <v>#N/A</v>
      </c>
    </row>
    <row r="1897" spans="1:36" ht="16" x14ac:dyDescent="0.2">
      <c r="A1897" s="8" t="str">
        <f t="shared" si="29"/>
        <v>Olga Noha bpm'online</v>
      </c>
      <c r="B1897" s="8" t="s">
        <v>8708</v>
      </c>
      <c r="C1897" s="8" t="s">
        <v>11038</v>
      </c>
      <c r="D1897" s="8" t="s">
        <v>10713</v>
      </c>
      <c r="E1897" s="8" t="s">
        <v>11039</v>
      </c>
      <c r="F1897" s="8" t="s">
        <v>11040</v>
      </c>
      <c r="G1897" s="12" t="s">
        <v>10814</v>
      </c>
      <c r="H1897" s="22" t="str">
        <f>VLOOKUP($G1897,Temp!$A:$C,H$1,FALSE)</f>
        <v>bpmonline.com</v>
      </c>
      <c r="I1897" s="22" t="e">
        <f>VLOOKUP($G1897,Temp!$A:$C,I$1,FALSE)</f>
        <v>#VALUE!</v>
      </c>
      <c r="J1897" s="22" t="e">
        <f>VLOOKUP($G1897,Temp!$A:$C,J$1,FALSE)</f>
        <v>#VALUE!</v>
      </c>
      <c r="K1897" s="22" t="e">
        <f>VLOOKUP($G1897,Temp!$A:$C,K$1,FALSE)</f>
        <v>#VALUE!</v>
      </c>
      <c r="L1897" s="22" t="e">
        <f>VLOOKUP($G1897,Temp!$A:$C,L$1,FALSE)</f>
        <v>#VALUE!</v>
      </c>
      <c r="M1897" s="22" t="e">
        <f>VLOOKUP($G1897,Temp!$A:$C,M$1,FALSE)</f>
        <v>#VALUE!</v>
      </c>
      <c r="N1897" s="22" t="e">
        <f>VLOOKUP($G1897,Temp!$A:$C,N$1,FALSE)</f>
        <v>#VALUE!</v>
      </c>
      <c r="O1897" s="22" t="e">
        <f>VLOOKUP($G1897,Temp!$A:$C,O$1,FALSE)</f>
        <v>#VALUE!</v>
      </c>
      <c r="P1897" s="22" t="e">
        <f>VLOOKUP($G1897,Temp!$A:$C,P$1,FALSE)</f>
        <v>#VALUE!</v>
      </c>
      <c r="Q1897" s="22" t="e">
        <f>VLOOKUP($G1897,Temp!$A:$C,Q$1,FALSE)</f>
        <v>#VALUE!</v>
      </c>
      <c r="R1897" s="22" t="e">
        <f>VLOOKUP($G1897,Temp!$A:$C,R$1,FALSE)</f>
        <v>#VALUE!</v>
      </c>
      <c r="S1897" s="22" t="e">
        <f>VLOOKUP($G1897,Temp!$A:$C,S$1,FALSE)</f>
        <v>#VALUE!</v>
      </c>
      <c r="T1897" s="22" t="e">
        <f>VLOOKUP($G1897,Temp!$A:$C,T$1,FALSE)</f>
        <v>#VALUE!</v>
      </c>
      <c r="U1897" s="22" t="e">
        <f>VLOOKUP($G1897,Temp!$A:$C,U$1,FALSE)</f>
        <v>#VALUE!</v>
      </c>
      <c r="V1897" s="22" t="e">
        <f>VLOOKUP($G1897,Temp!$A:$C,V$1,FALSE)</f>
        <v>#VALUE!</v>
      </c>
      <c r="W1897" s="22" t="e">
        <f>VLOOKUP($G1897,Temp!$A:$C,W$1,FALSE)</f>
        <v>#VALUE!</v>
      </c>
      <c r="X1897" s="22" t="e">
        <f>VLOOKUP($G1897,Temp!$A:$C,X$1,FALSE)</f>
        <v>#VALUE!</v>
      </c>
      <c r="Y1897" s="22">
        <f>VLOOKUP($G1897,Temp!$A:$C,Y$1,FALSE)</f>
        <v>10800</v>
      </c>
      <c r="Z1897" s="22">
        <f>VLOOKUP($G1897,Temp!$A:$C,Z$1,FALSE)</f>
        <v>468</v>
      </c>
      <c r="AA1897" s="22" t="str">
        <f>VLOOKUP($A1897,Searches!$A:$H,AA$1,FALSE)</f>
        <v>Olga Noha</v>
      </c>
      <c r="AB1897" s="22" t="str">
        <f>VLOOKUP($A1897,Searches!$A:$H,AB$1,FALSE)</f>
        <v>bpm'online</v>
      </c>
      <c r="AC1897" s="22" t="str">
        <f>VLOOKUP($A1897,Searches!$A:$H,AC$1,FALSE)</f>
        <v>Head of Marketing</v>
      </c>
      <c r="AD1897" s="22" t="str">
        <f>VLOOKUP($A1897,Searches!$A:$H,AD$1,FALSE)</f>
        <v>2nd</v>
      </c>
      <c r="AE1897" s="22" t="str">
        <f>VLOOKUP($A1897,Searches!$A:$H,AE$1,FALSE)</f>
        <v/>
      </c>
      <c r="AF1897" s="22" t="str">
        <f>VLOOKUP($A1897,Searches!$A:$H,AF$1,FALSE)</f>
        <v>Greater Boston Area</v>
      </c>
      <c r="AG1897" s="22" t="str">
        <f>VLOOKUP($A1897,Searches!$A:$H,AG$1,FALSE)</f>
        <v>https://www.linkedin.com/sales/profile/6311281,hRub,NAME_SEARCH?moduleKey=peopleSearchResults&amp;pageKey=sales-search3-people-refinement&amp;contextId=60BC92C971D70515801E49D6842B0000&amp;requestId=b577c649-bc5e-456f-83c0-f98eba763e4b&amp;action=CLICK&amp;target=urn%3Ali%3AsalesLead%3A(-1%2C6311281)&amp;pageNumber=8&amp;targetEl=profilelink&amp;position=14&amp;trk=lss-serp-result-lead_photo</v>
      </c>
      <c r="AH1897" s="22" t="e">
        <f>VLOOKUP($G1897,Temp!$D:$F,AH$1,FALSE)</f>
        <v>#N/A</v>
      </c>
      <c r="AI1897" s="22" t="e">
        <f>VLOOKUP($G1897,Temp!$D:$F,AI$1,FALSE)</f>
        <v>#N/A</v>
      </c>
      <c r="AJ1897" s="22" t="e">
        <f>VLOOKUP($G1897,Temp!$D:$F,AJ$1,FALSE)</f>
        <v>#N/A</v>
      </c>
    </row>
    <row r="1898" spans="1:36" ht="16" x14ac:dyDescent="0.2">
      <c r="A1898" s="8" t="str">
        <f t="shared" si="29"/>
        <v>Trip Kucera Oracle</v>
      </c>
      <c r="B1898" s="8" t="s">
        <v>11045</v>
      </c>
      <c r="C1898" s="8" t="s">
        <v>11046</v>
      </c>
      <c r="D1898" s="8" t="s">
        <v>11047</v>
      </c>
      <c r="E1898" s="8" t="s">
        <v>11048</v>
      </c>
      <c r="F1898" s="8" t="s">
        <v>6389</v>
      </c>
      <c r="G1898" s="12" t="s">
        <v>5959</v>
      </c>
      <c r="H1898" s="22" t="str">
        <f>VLOOKUP($G1898,Temp!$A:$C,H$1,FALSE)</f>
        <v>oracle.com</v>
      </c>
      <c r="I1898" s="22" t="e">
        <f>VLOOKUP($G1898,Temp!$A:$C,I$1,FALSE)</f>
        <v>#VALUE!</v>
      </c>
      <c r="J1898" s="22" t="e">
        <f>VLOOKUP($G1898,Temp!$A:$C,J$1,FALSE)</f>
        <v>#VALUE!</v>
      </c>
      <c r="K1898" s="22" t="e">
        <f>VLOOKUP($G1898,Temp!$A:$C,K$1,FALSE)</f>
        <v>#VALUE!</v>
      </c>
      <c r="L1898" s="22" t="e">
        <f>VLOOKUP($G1898,Temp!$A:$C,L$1,FALSE)</f>
        <v>#VALUE!</v>
      </c>
      <c r="M1898" s="22" t="e">
        <f>VLOOKUP($G1898,Temp!$A:$C,M$1,FALSE)</f>
        <v>#VALUE!</v>
      </c>
      <c r="N1898" s="22" t="e">
        <f>VLOOKUP($G1898,Temp!$A:$C,N$1,FALSE)</f>
        <v>#VALUE!</v>
      </c>
      <c r="O1898" s="22" t="e">
        <f>VLOOKUP($G1898,Temp!$A:$C,O$1,FALSE)</f>
        <v>#VALUE!</v>
      </c>
      <c r="P1898" s="22" t="e">
        <f>VLOOKUP($G1898,Temp!$A:$C,P$1,FALSE)</f>
        <v>#VALUE!</v>
      </c>
      <c r="Q1898" s="22" t="e">
        <f>VLOOKUP($G1898,Temp!$A:$C,Q$1,FALSE)</f>
        <v>#VALUE!</v>
      </c>
      <c r="R1898" s="22" t="e">
        <f>VLOOKUP($G1898,Temp!$A:$C,R$1,FALSE)</f>
        <v>#VALUE!</v>
      </c>
      <c r="S1898" s="22" t="e">
        <f>VLOOKUP($G1898,Temp!$A:$C,S$1,FALSE)</f>
        <v>#VALUE!</v>
      </c>
      <c r="T1898" s="22" t="e">
        <f>VLOOKUP($G1898,Temp!$A:$C,T$1,FALSE)</f>
        <v>#VALUE!</v>
      </c>
      <c r="U1898" s="22" t="e">
        <f>VLOOKUP($G1898,Temp!$A:$C,U$1,FALSE)</f>
        <v>#VALUE!</v>
      </c>
      <c r="V1898" s="22" t="e">
        <f>VLOOKUP($G1898,Temp!$A:$C,V$1,FALSE)</f>
        <v>#VALUE!</v>
      </c>
      <c r="W1898" s="22" t="e">
        <f>VLOOKUP($G1898,Temp!$A:$C,W$1,FALSE)</f>
        <v>#VALUE!</v>
      </c>
      <c r="X1898" s="22" t="e">
        <f>VLOOKUP($G1898,Temp!$A:$C,X$1,FALSE)</f>
        <v>#VALUE!</v>
      </c>
      <c r="Y1898" s="22">
        <f>VLOOKUP($G1898,Temp!$A:$C,Y$1,FALSE)</f>
        <v>10700000</v>
      </c>
      <c r="Z1898" s="22">
        <f>VLOOKUP($G1898,Temp!$A:$C,Z$1,FALSE)</f>
        <v>1200000</v>
      </c>
      <c r="AA1898" s="22" t="e">
        <f>VLOOKUP($A1898,Searches!$A:$H,AA$1,FALSE)</f>
        <v>#N/A</v>
      </c>
      <c r="AB1898" s="22" t="e">
        <f>VLOOKUP($A1898,Searches!$A:$H,AB$1,FALSE)</f>
        <v>#N/A</v>
      </c>
      <c r="AC1898" s="22" t="e">
        <f>VLOOKUP($A1898,Searches!$A:$H,AC$1,FALSE)</f>
        <v>#N/A</v>
      </c>
      <c r="AD1898" s="22" t="e">
        <f>VLOOKUP($A1898,Searches!$A:$H,AD$1,FALSE)</f>
        <v>#N/A</v>
      </c>
      <c r="AE1898" s="22" t="e">
        <f>VLOOKUP($A1898,Searches!$A:$H,AE$1,FALSE)</f>
        <v>#N/A</v>
      </c>
      <c r="AF1898" s="22" t="e">
        <f>VLOOKUP($A1898,Searches!$A:$H,AF$1,FALSE)</f>
        <v>#N/A</v>
      </c>
      <c r="AG1898" s="22" t="e">
        <f>VLOOKUP($A1898,Searches!$A:$H,AG$1,FALSE)</f>
        <v>#N/A</v>
      </c>
      <c r="AH1898" s="22" t="e">
        <f>VLOOKUP($G1898,Temp!$D:$F,AH$1,FALSE)</f>
        <v>#N/A</v>
      </c>
      <c r="AI1898" s="22" t="e">
        <f>VLOOKUP($G1898,Temp!$D:$F,AI$1,FALSE)</f>
        <v>#N/A</v>
      </c>
      <c r="AJ1898" s="22" t="e">
        <f>VLOOKUP($G1898,Temp!$D:$F,AJ$1,FALSE)</f>
        <v>#N/A</v>
      </c>
    </row>
    <row r="1899" spans="1:36" ht="16" x14ac:dyDescent="0.2">
      <c r="A1899" s="8" t="str">
        <f t="shared" si="29"/>
        <v>Kate Shields Vertex Inc.</v>
      </c>
      <c r="B1899" s="8" t="s">
        <v>9397</v>
      </c>
      <c r="C1899" s="8" t="s">
        <v>11052</v>
      </c>
      <c r="D1899" s="8" t="s">
        <v>11053</v>
      </c>
      <c r="E1899" s="8" t="s">
        <v>11054</v>
      </c>
      <c r="F1899" s="8" t="s">
        <v>11055</v>
      </c>
      <c r="G1899" s="12" t="s">
        <v>10815</v>
      </c>
      <c r="H1899" s="22" t="str">
        <f>VLOOKUP($G1899,Temp!$A:$C,H$1,FALSE)</f>
        <v>vertexinc.com</v>
      </c>
      <c r="I1899" s="22" t="e">
        <f>VLOOKUP($G1899,Temp!$A:$C,I$1,FALSE)</f>
        <v>#VALUE!</v>
      </c>
      <c r="J1899" s="22" t="e">
        <f>VLOOKUP($G1899,Temp!$A:$C,J$1,FALSE)</f>
        <v>#VALUE!</v>
      </c>
      <c r="K1899" s="22" t="e">
        <f>VLOOKUP($G1899,Temp!$A:$C,K$1,FALSE)</f>
        <v>#VALUE!</v>
      </c>
      <c r="L1899" s="22" t="e">
        <f>VLOOKUP($G1899,Temp!$A:$C,L$1,FALSE)</f>
        <v>#VALUE!</v>
      </c>
      <c r="M1899" s="22" t="e">
        <f>VLOOKUP($G1899,Temp!$A:$C,M$1,FALSE)</f>
        <v>#VALUE!</v>
      </c>
      <c r="N1899" s="22" t="e">
        <f>VLOOKUP($G1899,Temp!$A:$C,N$1,FALSE)</f>
        <v>#VALUE!</v>
      </c>
      <c r="O1899" s="22" t="e">
        <f>VLOOKUP($G1899,Temp!$A:$C,O$1,FALSE)</f>
        <v>#VALUE!</v>
      </c>
      <c r="P1899" s="22" t="e">
        <f>VLOOKUP($G1899,Temp!$A:$C,P$1,FALSE)</f>
        <v>#VALUE!</v>
      </c>
      <c r="Q1899" s="22" t="e">
        <f>VLOOKUP($G1899,Temp!$A:$C,Q$1,FALSE)</f>
        <v>#VALUE!</v>
      </c>
      <c r="R1899" s="22" t="e">
        <f>VLOOKUP($G1899,Temp!$A:$C,R$1,FALSE)</f>
        <v>#VALUE!</v>
      </c>
      <c r="S1899" s="22" t="e">
        <f>VLOOKUP($G1899,Temp!$A:$C,S$1,FALSE)</f>
        <v>#VALUE!</v>
      </c>
      <c r="T1899" s="22" t="e">
        <f>VLOOKUP($G1899,Temp!$A:$C,T$1,FALSE)</f>
        <v>#VALUE!</v>
      </c>
      <c r="U1899" s="22" t="e">
        <f>VLOOKUP($G1899,Temp!$A:$C,U$1,FALSE)</f>
        <v>#VALUE!</v>
      </c>
      <c r="V1899" s="22" t="e">
        <f>VLOOKUP($G1899,Temp!$A:$C,V$1,FALSE)</f>
        <v>#VALUE!</v>
      </c>
      <c r="W1899" s="22" t="e">
        <f>VLOOKUP($G1899,Temp!$A:$C,W$1,FALSE)</f>
        <v>#VALUE!</v>
      </c>
      <c r="X1899" s="22" t="e">
        <f>VLOOKUP($G1899,Temp!$A:$C,X$1,FALSE)</f>
        <v>#VALUE!</v>
      </c>
      <c r="Y1899" s="22">
        <f>VLOOKUP($G1899,Temp!$A:$C,Y$1,FALSE)</f>
        <v>24000</v>
      </c>
      <c r="Z1899" s="22">
        <f>VLOOKUP($G1899,Temp!$A:$C,Z$1,FALSE)</f>
        <v>13100</v>
      </c>
      <c r="AA1899" s="22" t="str">
        <f>VLOOKUP($A1899,Searches!$A:$H,AA$1,FALSE)</f>
        <v>Kate Shields</v>
      </c>
      <c r="AB1899" s="22" t="str">
        <f>VLOOKUP($A1899,Searches!$A:$H,AB$1,FALSE)</f>
        <v>Vertex Inc.</v>
      </c>
      <c r="AC1899" s="22" t="str">
        <f>VLOOKUP($A1899,Searches!$A:$H,AC$1,FALSE)</f>
        <v>Head of Commercial Marketing</v>
      </c>
      <c r="AD1899" s="22" t="str">
        <f>VLOOKUP($A1899,Searches!$A:$H,AD$1,FALSE)</f>
        <v>2nd</v>
      </c>
      <c r="AE1899" s="22" t="str">
        <f>VLOOKUP($A1899,Searches!$A:$H,AE$1,FALSE)</f>
        <v/>
      </c>
      <c r="AF1899" s="22" t="str">
        <f>VLOOKUP($A1899,Searches!$A:$H,AF$1,FALSE)</f>
        <v>Greater Philadelphia Area</v>
      </c>
      <c r="AG1899" s="22" t="str">
        <f>VLOOKUP($A1899,Searches!$A:$H,AG$1,FALSE)</f>
        <v>https://www.linkedin.com/sales/profile/33997208,ApT1,NAME_SEARCH?moduleKey=peopleSearchResults&amp;pageKey=sales-search3-people-refinement&amp;contextId=60BC92C971D70515801E49D6842B0000&amp;requestId=3a74b5ea-f53c-4558-a64f-e62a9c2a14ec&amp;action=CLICK&amp;target=urn%3Ali%3AsalesLead%3A(-1%2C33997208)&amp;pageNumber=9&amp;targetEl=profilelink&amp;position=5&amp;trk=lss-serp-result-lead_photo</v>
      </c>
      <c r="AH1899" s="22" t="e">
        <f>VLOOKUP($G1899,Temp!$D:$F,AH$1,FALSE)</f>
        <v>#N/A</v>
      </c>
      <c r="AI1899" s="22" t="e">
        <f>VLOOKUP($G1899,Temp!$D:$F,AI$1,FALSE)</f>
        <v>#N/A</v>
      </c>
      <c r="AJ1899" s="22" t="e">
        <f>VLOOKUP($G1899,Temp!$D:$F,AJ$1,FALSE)</f>
        <v>#N/A</v>
      </c>
    </row>
    <row r="1900" spans="1:36" ht="16" x14ac:dyDescent="0.2">
      <c r="A1900" s="8" t="str">
        <f t="shared" si="29"/>
        <v>Heather Miller Cloudamize</v>
      </c>
      <c r="B1900" s="8" t="s">
        <v>202</v>
      </c>
      <c r="C1900" s="8" t="s">
        <v>1405</v>
      </c>
      <c r="D1900" s="8" t="s">
        <v>11060</v>
      </c>
      <c r="E1900" s="8" t="s">
        <v>11061</v>
      </c>
      <c r="F1900" s="8" t="s">
        <v>11062</v>
      </c>
      <c r="G1900" s="12" t="s">
        <v>10820</v>
      </c>
      <c r="H1900" s="22" t="str">
        <f>VLOOKUP($G1900,Temp!$A:$C,H$1,FALSE)</f>
        <v>cloudamize.com</v>
      </c>
      <c r="I1900" s="22" t="e">
        <f>VLOOKUP($G1900,Temp!$A:$C,I$1,FALSE)</f>
        <v>#VALUE!</v>
      </c>
      <c r="J1900" s="22" t="e">
        <f>VLOOKUP($G1900,Temp!$A:$C,J$1,FALSE)</f>
        <v>#VALUE!</v>
      </c>
      <c r="K1900" s="22" t="e">
        <f>VLOOKUP($G1900,Temp!$A:$C,K$1,FALSE)</f>
        <v>#VALUE!</v>
      </c>
      <c r="L1900" s="22" t="e">
        <f>VLOOKUP($G1900,Temp!$A:$C,L$1,FALSE)</f>
        <v>#VALUE!</v>
      </c>
      <c r="M1900" s="22" t="e">
        <f>VLOOKUP($G1900,Temp!$A:$C,M$1,FALSE)</f>
        <v>#VALUE!</v>
      </c>
      <c r="N1900" s="22" t="e">
        <f>VLOOKUP($G1900,Temp!$A:$C,N$1,FALSE)</f>
        <v>#VALUE!</v>
      </c>
      <c r="O1900" s="22" t="e">
        <f>VLOOKUP($G1900,Temp!$A:$C,O$1,FALSE)</f>
        <v>#VALUE!</v>
      </c>
      <c r="P1900" s="22" t="e">
        <f>VLOOKUP($G1900,Temp!$A:$C,P$1,FALSE)</f>
        <v>#VALUE!</v>
      </c>
      <c r="Q1900" s="22" t="e">
        <f>VLOOKUP($G1900,Temp!$A:$C,Q$1,FALSE)</f>
        <v>#VALUE!</v>
      </c>
      <c r="R1900" s="22" t="e">
        <f>VLOOKUP($G1900,Temp!$A:$C,R$1,FALSE)</f>
        <v>#VALUE!</v>
      </c>
      <c r="S1900" s="22" t="e">
        <f>VLOOKUP($G1900,Temp!$A:$C,S$1,FALSE)</f>
        <v>#VALUE!</v>
      </c>
      <c r="T1900" s="22" t="e">
        <f>VLOOKUP($G1900,Temp!$A:$C,T$1,FALSE)</f>
        <v>#VALUE!</v>
      </c>
      <c r="U1900" s="22" t="e">
        <f>VLOOKUP($G1900,Temp!$A:$C,U$1,FALSE)</f>
        <v>#VALUE!</v>
      </c>
      <c r="V1900" s="22" t="e">
        <f>VLOOKUP($G1900,Temp!$A:$C,V$1,FALSE)</f>
        <v>#VALUE!</v>
      </c>
      <c r="W1900" s="22" t="e">
        <f>VLOOKUP($G1900,Temp!$A:$C,W$1,FALSE)</f>
        <v>#VALUE!</v>
      </c>
      <c r="X1900" s="22" t="e">
        <f>VLOOKUP($G1900,Temp!$A:$C,X$1,FALSE)</f>
        <v>#VALUE!</v>
      </c>
      <c r="Y1900" s="22">
        <f>VLOOKUP($G1900,Temp!$A:$C,Y$1,FALSE)</f>
        <v>0</v>
      </c>
      <c r="Z1900" s="22">
        <f>VLOOKUP($G1900,Temp!$A:$C,Z$1,FALSE)</f>
        <v>0</v>
      </c>
      <c r="AA1900" s="22" t="e">
        <f>VLOOKUP($A1900,Searches!$A:$H,AA$1,FALSE)</f>
        <v>#N/A</v>
      </c>
      <c r="AB1900" s="22" t="e">
        <f>VLOOKUP($A1900,Searches!$A:$H,AB$1,FALSE)</f>
        <v>#N/A</v>
      </c>
      <c r="AC1900" s="22" t="e">
        <f>VLOOKUP($A1900,Searches!$A:$H,AC$1,FALSE)</f>
        <v>#N/A</v>
      </c>
      <c r="AD1900" s="22" t="e">
        <f>VLOOKUP($A1900,Searches!$A:$H,AD$1,FALSE)</f>
        <v>#N/A</v>
      </c>
      <c r="AE1900" s="22" t="e">
        <f>VLOOKUP($A1900,Searches!$A:$H,AE$1,FALSE)</f>
        <v>#N/A</v>
      </c>
      <c r="AF1900" s="22" t="e">
        <f>VLOOKUP($A1900,Searches!$A:$H,AF$1,FALSE)</f>
        <v>#N/A</v>
      </c>
      <c r="AG1900" s="22" t="e">
        <f>VLOOKUP($A1900,Searches!$A:$H,AG$1,FALSE)</f>
        <v>#N/A</v>
      </c>
      <c r="AH1900" s="22" t="e">
        <f>VLOOKUP($G1900,Temp!$D:$F,AH$1,FALSE)</f>
        <v>#N/A</v>
      </c>
      <c r="AI1900" s="22" t="e">
        <f>VLOOKUP($G1900,Temp!$D:$F,AI$1,FALSE)</f>
        <v>#N/A</v>
      </c>
      <c r="AJ1900" s="22" t="e">
        <f>VLOOKUP($G1900,Temp!$D:$F,AJ$1,FALSE)</f>
        <v>#N/A</v>
      </c>
    </row>
    <row r="1901" spans="1:36" ht="16" x14ac:dyDescent="0.2">
      <c r="A1901" s="8" t="str">
        <f t="shared" si="29"/>
        <v>Meredith Torres Cohesity</v>
      </c>
      <c r="B1901" s="8" t="s">
        <v>11068</v>
      </c>
      <c r="C1901" s="8" t="s">
        <v>11069</v>
      </c>
      <c r="D1901" s="8" t="s">
        <v>11070</v>
      </c>
      <c r="E1901" s="8" t="s">
        <v>11071</v>
      </c>
      <c r="F1901" s="8" t="s">
        <v>11072</v>
      </c>
      <c r="G1901" s="12" t="s">
        <v>10827</v>
      </c>
      <c r="H1901" s="22" t="str">
        <f>VLOOKUP($G1901,Temp!$A:$C,H$1,FALSE)</f>
        <v>cohesity.com</v>
      </c>
      <c r="I1901" s="22" t="e">
        <f>VLOOKUP($G1901,Temp!$A:$C,I$1,FALSE)</f>
        <v>#VALUE!</v>
      </c>
      <c r="J1901" s="22" t="e">
        <f>VLOOKUP($G1901,Temp!$A:$C,J$1,FALSE)</f>
        <v>#VALUE!</v>
      </c>
      <c r="K1901" s="22" t="e">
        <f>VLOOKUP($G1901,Temp!$A:$C,K$1,FALSE)</f>
        <v>#VALUE!</v>
      </c>
      <c r="L1901" s="22" t="e">
        <f>VLOOKUP($G1901,Temp!$A:$C,L$1,FALSE)</f>
        <v>#VALUE!</v>
      </c>
      <c r="M1901" s="22" t="e">
        <f>VLOOKUP($G1901,Temp!$A:$C,M$1,FALSE)</f>
        <v>#VALUE!</v>
      </c>
      <c r="N1901" s="22" t="e">
        <f>VLOOKUP($G1901,Temp!$A:$C,N$1,FALSE)</f>
        <v>#VALUE!</v>
      </c>
      <c r="O1901" s="22" t="e">
        <f>VLOOKUP($G1901,Temp!$A:$C,O$1,FALSE)</f>
        <v>#VALUE!</v>
      </c>
      <c r="P1901" s="22" t="e">
        <f>VLOOKUP($G1901,Temp!$A:$C,P$1,FALSE)</f>
        <v>#VALUE!</v>
      </c>
      <c r="Q1901" s="22" t="e">
        <f>VLOOKUP($G1901,Temp!$A:$C,Q$1,FALSE)</f>
        <v>#VALUE!</v>
      </c>
      <c r="R1901" s="22" t="e">
        <f>VLOOKUP($G1901,Temp!$A:$C,R$1,FALSE)</f>
        <v>#VALUE!</v>
      </c>
      <c r="S1901" s="22" t="e">
        <f>VLOOKUP($G1901,Temp!$A:$C,S$1,FALSE)</f>
        <v>#VALUE!</v>
      </c>
      <c r="T1901" s="22" t="e">
        <f>VLOOKUP($G1901,Temp!$A:$C,T$1,FALSE)</f>
        <v>#VALUE!</v>
      </c>
      <c r="U1901" s="22" t="e">
        <f>VLOOKUP($G1901,Temp!$A:$C,U$1,FALSE)</f>
        <v>#VALUE!</v>
      </c>
      <c r="V1901" s="22" t="e">
        <f>VLOOKUP($G1901,Temp!$A:$C,V$1,FALSE)</f>
        <v>#VALUE!</v>
      </c>
      <c r="W1901" s="22" t="e">
        <f>VLOOKUP($G1901,Temp!$A:$C,W$1,FALSE)</f>
        <v>#VALUE!</v>
      </c>
      <c r="X1901" s="22" t="e">
        <f>VLOOKUP($G1901,Temp!$A:$C,X$1,FALSE)</f>
        <v>#VALUE!</v>
      </c>
      <c r="Y1901" s="22">
        <f>VLOOKUP($G1901,Temp!$A:$C,Y$1,FALSE)</f>
        <v>2000</v>
      </c>
      <c r="Z1901" s="22">
        <f>VLOOKUP($G1901,Temp!$A:$C,Z$1,FALSE)</f>
        <v>375</v>
      </c>
      <c r="AA1901" s="22" t="str">
        <f>VLOOKUP($A1901,Searches!$A:$H,AA$1,FALSE)</f>
        <v>Meredith Torres</v>
      </c>
      <c r="AB1901" s="22" t="str">
        <f>VLOOKUP($A1901,Searches!$A:$H,AB$1,FALSE)</f>
        <v>Cohesity</v>
      </c>
      <c r="AC1901" s="22" t="str">
        <f>VLOOKUP($A1901,Searches!$A:$H,AC$1,FALSE)</f>
        <v>Head of Digital Marketing &amp; Demand Generation</v>
      </c>
      <c r="AD1901" s="22" t="str">
        <f>VLOOKUP($A1901,Searches!$A:$H,AD$1,FALSE)</f>
        <v>2nd</v>
      </c>
      <c r="AE1901" s="22" t="str">
        <f>VLOOKUP($A1901,Searches!$A:$H,AE$1,FALSE)</f>
        <v/>
      </c>
      <c r="AF1901" s="22" t="str">
        <f>VLOOKUP($A1901,Searches!$A:$H,AF$1,FALSE)</f>
        <v>San Francisco Bay Area</v>
      </c>
      <c r="AG1901" s="22" t="str">
        <f>VLOOKUP($A1901,Searches!$A:$H,AG$1,FALSE)</f>
        <v>https://www.linkedin.com/sales/profile/23568777,nNSF,NAME_SEARCH?moduleKey=peopleSearchResults&amp;pageKey=sales-search3-people-refinement&amp;contextId=60BC92C971D70515801E49D6842B0000&amp;requestId=b577c649-bc5e-456f-83c0-f98eba763e4b&amp;action=CLICK&amp;target=urn%3Ali%3AsalesLead%3A(-1%2C23568777)&amp;pageNumber=8&amp;targetEl=profilelink&amp;position=23&amp;trk=lss-serp-result-lead_photo</v>
      </c>
      <c r="AH1901" s="22" t="e">
        <f>VLOOKUP($G1901,Temp!$D:$F,AH$1,FALSE)</f>
        <v>#N/A</v>
      </c>
      <c r="AI1901" s="22" t="e">
        <f>VLOOKUP($G1901,Temp!$D:$F,AI$1,FALSE)</f>
        <v>#N/A</v>
      </c>
      <c r="AJ1901" s="22" t="e">
        <f>VLOOKUP($G1901,Temp!$D:$F,AJ$1,FALSE)</f>
        <v>#N/A</v>
      </c>
    </row>
    <row r="1902" spans="1:36" ht="16" x14ac:dyDescent="0.2">
      <c r="A1902" s="8" t="str">
        <f t="shared" si="29"/>
        <v>Carles Cabre Intermedia</v>
      </c>
      <c r="B1902" s="8" t="s">
        <v>11078</v>
      </c>
      <c r="C1902" s="8" t="s">
        <v>11079</v>
      </c>
      <c r="D1902" s="8" t="s">
        <v>11080</v>
      </c>
      <c r="E1902" s="8" t="s">
        <v>11081</v>
      </c>
      <c r="F1902" s="8" t="s">
        <v>8063</v>
      </c>
      <c r="G1902" s="12" t="s">
        <v>8064</v>
      </c>
      <c r="H1902" s="22" t="str">
        <f>VLOOKUP($G1902,Temp!$A:$C,H$1,FALSE)</f>
        <v>Intermedia.net</v>
      </c>
      <c r="I1902" s="22" t="e">
        <f>VLOOKUP($G1902,Temp!$A:$C,I$1,FALSE)</f>
        <v>#VALUE!</v>
      </c>
      <c r="J1902" s="22" t="e">
        <f>VLOOKUP($G1902,Temp!$A:$C,J$1,FALSE)</f>
        <v>#VALUE!</v>
      </c>
      <c r="K1902" s="22" t="e">
        <f>VLOOKUP($G1902,Temp!$A:$C,K$1,FALSE)</f>
        <v>#VALUE!</v>
      </c>
      <c r="L1902" s="22" t="e">
        <f>VLOOKUP($G1902,Temp!$A:$C,L$1,FALSE)</f>
        <v>#VALUE!</v>
      </c>
      <c r="M1902" s="22" t="e">
        <f>VLOOKUP($G1902,Temp!$A:$C,M$1,FALSE)</f>
        <v>#VALUE!</v>
      </c>
      <c r="N1902" s="22" t="e">
        <f>VLOOKUP($G1902,Temp!$A:$C,N$1,FALSE)</f>
        <v>#VALUE!</v>
      </c>
      <c r="O1902" s="22" t="e">
        <f>VLOOKUP($G1902,Temp!$A:$C,O$1,FALSE)</f>
        <v>#VALUE!</v>
      </c>
      <c r="P1902" s="22" t="e">
        <f>VLOOKUP($G1902,Temp!$A:$C,P$1,FALSE)</f>
        <v>#VALUE!</v>
      </c>
      <c r="Q1902" s="22" t="e">
        <f>VLOOKUP($G1902,Temp!$A:$C,Q$1,FALSE)</f>
        <v>#VALUE!</v>
      </c>
      <c r="R1902" s="22" t="e">
        <f>VLOOKUP($G1902,Temp!$A:$C,R$1,FALSE)</f>
        <v>#VALUE!</v>
      </c>
      <c r="S1902" s="22" t="e">
        <f>VLOOKUP($G1902,Temp!$A:$C,S$1,FALSE)</f>
        <v>#VALUE!</v>
      </c>
      <c r="T1902" s="22" t="e">
        <f>VLOOKUP($G1902,Temp!$A:$C,T$1,FALSE)</f>
        <v>#VALUE!</v>
      </c>
      <c r="U1902" s="22" t="e">
        <f>VLOOKUP($G1902,Temp!$A:$C,U$1,FALSE)</f>
        <v>#VALUE!</v>
      </c>
      <c r="V1902" s="22" t="e">
        <f>VLOOKUP($G1902,Temp!$A:$C,V$1,FALSE)</f>
        <v>#VALUE!</v>
      </c>
      <c r="W1902" s="22" t="e">
        <f>VLOOKUP($G1902,Temp!$A:$C,W$1,FALSE)</f>
        <v>#VALUE!</v>
      </c>
      <c r="X1902" s="22" t="e">
        <f>VLOOKUP($G1902,Temp!$A:$C,X$1,FALSE)</f>
        <v>#VALUE!</v>
      </c>
      <c r="Y1902" s="22">
        <f>VLOOKUP($G1902,Temp!$A:$C,Y$1,FALSE)</f>
        <v>0</v>
      </c>
      <c r="Z1902" s="22">
        <f>VLOOKUP($G1902,Temp!$A:$C,Z$1,FALSE)</f>
        <v>0</v>
      </c>
      <c r="AA1902" s="22" t="str">
        <f>VLOOKUP($A1902,Searches!$A:$H,AA$1,FALSE)</f>
        <v>Carles Cabre</v>
      </c>
      <c r="AB1902" s="22" t="str">
        <f>VLOOKUP($A1902,Searches!$A:$H,AB$1,FALSE)</f>
        <v>Intermedia</v>
      </c>
      <c r="AC1902" s="22" t="str">
        <f>VLOOKUP($A1902,Searches!$A:$H,AC$1,FALSE)</f>
        <v>Head of Marketing / Corporate Development (Industry Markets)</v>
      </c>
      <c r="AD1902" s="22" t="str">
        <f>VLOOKUP($A1902,Searches!$A:$H,AD$1,FALSE)</f>
        <v>2nd</v>
      </c>
      <c r="AE1902" s="22" t="str">
        <f>VLOOKUP($A1902,Searches!$A:$H,AE$1,FALSE)</f>
        <v/>
      </c>
      <c r="AF1902" s="22" t="str">
        <f>VLOOKUP($A1902,Searches!$A:$H,AF$1,FALSE)</f>
        <v>San Francisco Bay Area</v>
      </c>
      <c r="AG1902" s="22" t="str">
        <f>VLOOKUP($A1902,Searches!$A:$H,AG$1,FALSE)</f>
        <v>https://www.linkedin.com/sales/profile/10432000,5aEf,NAME_SEARCH?moduleKey=peopleSearchResults&amp;pageKey=sales-search3-people-refinement&amp;contextId=60BC92C971D70515801E49D6842B0000&amp;requestId=de05a9a1-3895-4284-9a3e-9bfb8a697c0c&amp;action=CLICK&amp;target=urn%3Ali%3AsalesLead%3A(-1%2C10432000)&amp;pageNumber=10&amp;targetEl=profilelink&amp;position=15&amp;trk=lss-serp-result-lead_photo</v>
      </c>
      <c r="AH1902" s="22" t="str">
        <f>VLOOKUP($G1902,Temp!$D:$F,AH$1,FALSE)</f>
        <v>intermedia.net</v>
      </c>
      <c r="AI1902" s="22" t="str">
        <f>VLOOKUP($G1902,Temp!$D:$F,AI$1,FALSE)</f>
        <v>Marketo</v>
      </c>
      <c r="AJ1902" s="22" t="str">
        <f>VLOOKUP($G1902,Temp!$D:$F,AJ$1,FALSE)</f>
        <v>WordPress</v>
      </c>
    </row>
    <row r="1903" spans="1:36" ht="16" x14ac:dyDescent="0.2">
      <c r="A1903" s="8" t="str">
        <f t="shared" si="29"/>
        <v>Al Silverstein Symphony.com</v>
      </c>
      <c r="B1903" s="8" t="s">
        <v>11085</v>
      </c>
      <c r="C1903" s="8" t="s">
        <v>11086</v>
      </c>
      <c r="D1903" s="8" t="s">
        <v>11087</v>
      </c>
      <c r="E1903" s="8" t="s">
        <v>11088</v>
      </c>
      <c r="F1903" s="12" t="s">
        <v>11089</v>
      </c>
      <c r="G1903" s="12" t="s">
        <v>10830</v>
      </c>
      <c r="H1903" s="22" t="str">
        <f>VLOOKUP($G1903,Temp!$A:$C,H$1,FALSE)</f>
        <v>symphony.com</v>
      </c>
      <c r="I1903" s="22" t="e">
        <f>VLOOKUP($G1903,Temp!$A:$C,I$1,FALSE)</f>
        <v>#VALUE!</v>
      </c>
      <c r="J1903" s="22" t="e">
        <f>VLOOKUP($G1903,Temp!$A:$C,J$1,FALSE)</f>
        <v>#VALUE!</v>
      </c>
      <c r="K1903" s="22" t="e">
        <f>VLOOKUP($G1903,Temp!$A:$C,K$1,FALSE)</f>
        <v>#VALUE!</v>
      </c>
      <c r="L1903" s="22" t="e">
        <f>VLOOKUP($G1903,Temp!$A:$C,L$1,FALSE)</f>
        <v>#VALUE!</v>
      </c>
      <c r="M1903" s="22" t="e">
        <f>VLOOKUP($G1903,Temp!$A:$C,M$1,FALSE)</f>
        <v>#VALUE!</v>
      </c>
      <c r="N1903" s="22" t="e">
        <f>VLOOKUP($G1903,Temp!$A:$C,N$1,FALSE)</f>
        <v>#VALUE!</v>
      </c>
      <c r="O1903" s="22" t="e">
        <f>VLOOKUP($G1903,Temp!$A:$C,O$1,FALSE)</f>
        <v>#VALUE!</v>
      </c>
      <c r="P1903" s="22" t="e">
        <f>VLOOKUP($G1903,Temp!$A:$C,P$1,FALSE)</f>
        <v>#VALUE!</v>
      </c>
      <c r="Q1903" s="22" t="e">
        <f>VLOOKUP($G1903,Temp!$A:$C,Q$1,FALSE)</f>
        <v>#VALUE!</v>
      </c>
      <c r="R1903" s="22" t="e">
        <f>VLOOKUP($G1903,Temp!$A:$C,R$1,FALSE)</f>
        <v>#VALUE!</v>
      </c>
      <c r="S1903" s="22" t="e">
        <f>VLOOKUP($G1903,Temp!$A:$C,S$1,FALSE)</f>
        <v>#VALUE!</v>
      </c>
      <c r="T1903" s="22" t="e">
        <f>VLOOKUP($G1903,Temp!$A:$C,T$1,FALSE)</f>
        <v>#VALUE!</v>
      </c>
      <c r="U1903" s="22" t="e">
        <f>VLOOKUP($G1903,Temp!$A:$C,U$1,FALSE)</f>
        <v>#VALUE!</v>
      </c>
      <c r="V1903" s="22" t="e">
        <f>VLOOKUP($G1903,Temp!$A:$C,V$1,FALSE)</f>
        <v>#VALUE!</v>
      </c>
      <c r="W1903" s="22" t="e">
        <f>VLOOKUP($G1903,Temp!$A:$C,W$1,FALSE)</f>
        <v>#VALUE!</v>
      </c>
      <c r="X1903" s="22" t="e">
        <f>VLOOKUP($G1903,Temp!$A:$C,X$1,FALSE)</f>
        <v>#VALUE!</v>
      </c>
      <c r="Y1903" s="22">
        <f>VLOOKUP($G1903,Temp!$A:$C,Y$1,FALSE)</f>
        <v>17000</v>
      </c>
      <c r="Z1903" s="22">
        <f>VLOOKUP($G1903,Temp!$A:$C,Z$1,FALSE)</f>
        <v>7000</v>
      </c>
      <c r="AA1903" s="22" t="e">
        <f>VLOOKUP($A1903,Searches!$A:$H,AA$1,FALSE)</f>
        <v>#N/A</v>
      </c>
      <c r="AB1903" s="22" t="e">
        <f>VLOOKUP($A1903,Searches!$A:$H,AB$1,FALSE)</f>
        <v>#N/A</v>
      </c>
      <c r="AC1903" s="22" t="e">
        <f>VLOOKUP($A1903,Searches!$A:$H,AC$1,FALSE)</f>
        <v>#N/A</v>
      </c>
      <c r="AD1903" s="22" t="e">
        <f>VLOOKUP($A1903,Searches!$A:$H,AD$1,FALSE)</f>
        <v>#N/A</v>
      </c>
      <c r="AE1903" s="22" t="e">
        <f>VLOOKUP($A1903,Searches!$A:$H,AE$1,FALSE)</f>
        <v>#N/A</v>
      </c>
      <c r="AF1903" s="22" t="e">
        <f>VLOOKUP($A1903,Searches!$A:$H,AF$1,FALSE)</f>
        <v>#N/A</v>
      </c>
      <c r="AG1903" s="22" t="e">
        <f>VLOOKUP($A1903,Searches!$A:$H,AG$1,FALSE)</f>
        <v>#N/A</v>
      </c>
      <c r="AH1903" s="22" t="e">
        <f>VLOOKUP($G1903,Temp!$D:$F,AH$1,FALSE)</f>
        <v>#N/A</v>
      </c>
      <c r="AI1903" s="22" t="e">
        <f>VLOOKUP($G1903,Temp!$D:$F,AI$1,FALSE)</f>
        <v>#N/A</v>
      </c>
      <c r="AJ1903" s="22" t="e">
        <f>VLOOKUP($G1903,Temp!$D:$F,AJ$1,FALSE)</f>
        <v>#N/A</v>
      </c>
    </row>
    <row r="1904" spans="1:36" ht="16" x14ac:dyDescent="0.2">
      <c r="A1904" s="8" t="str">
        <f t="shared" si="29"/>
        <v>Rocky Mitarai DoubleDutch</v>
      </c>
      <c r="B1904" s="8" t="s">
        <v>11093</v>
      </c>
      <c r="C1904" s="8" t="s">
        <v>11094</v>
      </c>
      <c r="D1904" s="8" t="s">
        <v>11095</v>
      </c>
      <c r="E1904" s="8" t="s">
        <v>11096</v>
      </c>
      <c r="F1904" s="8" t="s">
        <v>11097</v>
      </c>
      <c r="G1904" s="12" t="s">
        <v>10837</v>
      </c>
      <c r="H1904" s="22" t="str">
        <f>VLOOKUP($G1904,Temp!$A:$C,H$1,FALSE)</f>
        <v>doubledutch.me</v>
      </c>
      <c r="I1904" s="22" t="e">
        <f>VLOOKUP($G1904,Temp!$A:$C,I$1,FALSE)</f>
        <v>#VALUE!</v>
      </c>
      <c r="J1904" s="22" t="e">
        <f>VLOOKUP($G1904,Temp!$A:$C,J$1,FALSE)</f>
        <v>#VALUE!</v>
      </c>
      <c r="K1904" s="22" t="e">
        <f>VLOOKUP($G1904,Temp!$A:$C,K$1,FALSE)</f>
        <v>#VALUE!</v>
      </c>
      <c r="L1904" s="22" t="e">
        <f>VLOOKUP($G1904,Temp!$A:$C,L$1,FALSE)</f>
        <v>#VALUE!</v>
      </c>
      <c r="M1904" s="22" t="e">
        <f>VLOOKUP($G1904,Temp!$A:$C,M$1,FALSE)</f>
        <v>#VALUE!</v>
      </c>
      <c r="N1904" s="22" t="e">
        <f>VLOOKUP($G1904,Temp!$A:$C,N$1,FALSE)</f>
        <v>#VALUE!</v>
      </c>
      <c r="O1904" s="22" t="e">
        <f>VLOOKUP($G1904,Temp!$A:$C,O$1,FALSE)</f>
        <v>#VALUE!</v>
      </c>
      <c r="P1904" s="22" t="e">
        <f>VLOOKUP($G1904,Temp!$A:$C,P$1,FALSE)</f>
        <v>#VALUE!</v>
      </c>
      <c r="Q1904" s="22" t="e">
        <f>VLOOKUP($G1904,Temp!$A:$C,Q$1,FALSE)</f>
        <v>#VALUE!</v>
      </c>
      <c r="R1904" s="22" t="e">
        <f>VLOOKUP($G1904,Temp!$A:$C,R$1,FALSE)</f>
        <v>#VALUE!</v>
      </c>
      <c r="S1904" s="22" t="e">
        <f>VLOOKUP($G1904,Temp!$A:$C,S$1,FALSE)</f>
        <v>#VALUE!</v>
      </c>
      <c r="T1904" s="22" t="e">
        <f>VLOOKUP($G1904,Temp!$A:$C,T$1,FALSE)</f>
        <v>#VALUE!</v>
      </c>
      <c r="U1904" s="22" t="e">
        <f>VLOOKUP($G1904,Temp!$A:$C,U$1,FALSE)</f>
        <v>#VALUE!</v>
      </c>
      <c r="V1904" s="22" t="e">
        <f>VLOOKUP($G1904,Temp!$A:$C,V$1,FALSE)</f>
        <v>#VALUE!</v>
      </c>
      <c r="W1904" s="22" t="e">
        <f>VLOOKUP($G1904,Temp!$A:$C,W$1,FALSE)</f>
        <v>#VALUE!</v>
      </c>
      <c r="X1904" s="22" t="e">
        <f>VLOOKUP($G1904,Temp!$A:$C,X$1,FALSE)</f>
        <v>#VALUE!</v>
      </c>
      <c r="Y1904" s="22">
        <f>VLOOKUP($G1904,Temp!$A:$C,Y$1,FALSE)</f>
        <v>34100</v>
      </c>
      <c r="Z1904" s="22">
        <f>VLOOKUP($G1904,Temp!$A:$C,Z$1,FALSE)</f>
        <v>2100</v>
      </c>
      <c r="AA1904" s="22" t="e">
        <f>VLOOKUP($A1904,Searches!$A:$H,AA$1,FALSE)</f>
        <v>#N/A</v>
      </c>
      <c r="AB1904" s="22" t="e">
        <f>VLOOKUP($A1904,Searches!$A:$H,AB$1,FALSE)</f>
        <v>#N/A</v>
      </c>
      <c r="AC1904" s="22" t="e">
        <f>VLOOKUP($A1904,Searches!$A:$H,AC$1,FALSE)</f>
        <v>#N/A</v>
      </c>
      <c r="AD1904" s="22" t="e">
        <f>VLOOKUP($A1904,Searches!$A:$H,AD$1,FALSE)</f>
        <v>#N/A</v>
      </c>
      <c r="AE1904" s="22" t="e">
        <f>VLOOKUP($A1904,Searches!$A:$H,AE$1,FALSE)</f>
        <v>#N/A</v>
      </c>
      <c r="AF1904" s="22" t="e">
        <f>VLOOKUP($A1904,Searches!$A:$H,AF$1,FALSE)</f>
        <v>#N/A</v>
      </c>
      <c r="AG1904" s="22" t="e">
        <f>VLOOKUP($A1904,Searches!$A:$H,AG$1,FALSE)</f>
        <v>#N/A</v>
      </c>
      <c r="AH1904" s="22" t="e">
        <f>VLOOKUP($G1904,Temp!$D:$F,AH$1,FALSE)</f>
        <v>#N/A</v>
      </c>
      <c r="AI1904" s="22" t="e">
        <f>VLOOKUP($G1904,Temp!$D:$F,AI$1,FALSE)</f>
        <v>#N/A</v>
      </c>
      <c r="AJ1904" s="22" t="e">
        <f>VLOOKUP($G1904,Temp!$D:$F,AJ$1,FALSE)</f>
        <v>#N/A</v>
      </c>
    </row>
    <row r="1905" spans="1:36" ht="16" x14ac:dyDescent="0.2">
      <c r="A1905" s="8" t="str">
        <f t="shared" si="29"/>
        <v>Gail Nelson SYZYGY New York</v>
      </c>
      <c r="B1905" s="8" t="s">
        <v>11103</v>
      </c>
      <c r="C1905" s="8" t="s">
        <v>8974</v>
      </c>
      <c r="D1905" s="8" t="s">
        <v>10713</v>
      </c>
      <c r="E1905" s="8" t="s">
        <v>11104</v>
      </c>
      <c r="F1905" s="8" t="s">
        <v>11105</v>
      </c>
      <c r="G1905" s="12" t="s">
        <v>10838</v>
      </c>
      <c r="H1905" s="22" t="str">
        <f>VLOOKUP($G1905,Temp!$A:$C,H$1,FALSE)</f>
        <v>syzygy.us</v>
      </c>
      <c r="I1905" s="22" t="e">
        <f>VLOOKUP($G1905,Temp!$A:$C,I$1,FALSE)</f>
        <v>#VALUE!</v>
      </c>
      <c r="J1905" s="22" t="e">
        <f>VLOOKUP($G1905,Temp!$A:$C,J$1,FALSE)</f>
        <v>#VALUE!</v>
      </c>
      <c r="K1905" s="22" t="e">
        <f>VLOOKUP($G1905,Temp!$A:$C,K$1,FALSE)</f>
        <v>#VALUE!</v>
      </c>
      <c r="L1905" s="22" t="e">
        <f>VLOOKUP($G1905,Temp!$A:$C,L$1,FALSE)</f>
        <v>#VALUE!</v>
      </c>
      <c r="M1905" s="22" t="e">
        <f>VLOOKUP($G1905,Temp!$A:$C,M$1,FALSE)</f>
        <v>#VALUE!</v>
      </c>
      <c r="N1905" s="22" t="e">
        <f>VLOOKUP($G1905,Temp!$A:$C,N$1,FALSE)</f>
        <v>#VALUE!</v>
      </c>
      <c r="O1905" s="22" t="e">
        <f>VLOOKUP($G1905,Temp!$A:$C,O$1,FALSE)</f>
        <v>#VALUE!</v>
      </c>
      <c r="P1905" s="22" t="e">
        <f>VLOOKUP($G1905,Temp!$A:$C,P$1,FALSE)</f>
        <v>#VALUE!</v>
      </c>
      <c r="Q1905" s="22" t="e">
        <f>VLOOKUP($G1905,Temp!$A:$C,Q$1,FALSE)</f>
        <v>#VALUE!</v>
      </c>
      <c r="R1905" s="22" t="e">
        <f>VLOOKUP($G1905,Temp!$A:$C,R$1,FALSE)</f>
        <v>#VALUE!</v>
      </c>
      <c r="S1905" s="22" t="e">
        <f>VLOOKUP($G1905,Temp!$A:$C,S$1,FALSE)</f>
        <v>#VALUE!</v>
      </c>
      <c r="T1905" s="22" t="e">
        <f>VLOOKUP($G1905,Temp!$A:$C,T$1,FALSE)</f>
        <v>#VALUE!</v>
      </c>
      <c r="U1905" s="22" t="e">
        <f>VLOOKUP($G1905,Temp!$A:$C,U$1,FALSE)</f>
        <v>#VALUE!</v>
      </c>
      <c r="V1905" s="22" t="e">
        <f>VLOOKUP($G1905,Temp!$A:$C,V$1,FALSE)</f>
        <v>#VALUE!</v>
      </c>
      <c r="W1905" s="22" t="e">
        <f>VLOOKUP($G1905,Temp!$A:$C,W$1,FALSE)</f>
        <v>#VALUE!</v>
      </c>
      <c r="X1905" s="22" t="e">
        <f>VLOOKUP($G1905,Temp!$A:$C,X$1,FALSE)</f>
        <v>#VALUE!</v>
      </c>
      <c r="Y1905" s="22">
        <f>VLOOKUP($G1905,Temp!$A:$C,Y$1,FALSE)</f>
        <v>0</v>
      </c>
      <c r="Z1905" s="22">
        <f>VLOOKUP($G1905,Temp!$A:$C,Z$1,FALSE)</f>
        <v>0</v>
      </c>
      <c r="AA1905" s="22" t="e">
        <f>VLOOKUP($A1905,Searches!$A:$H,AA$1,FALSE)</f>
        <v>#N/A</v>
      </c>
      <c r="AB1905" s="22" t="e">
        <f>VLOOKUP($A1905,Searches!$A:$H,AB$1,FALSE)</f>
        <v>#N/A</v>
      </c>
      <c r="AC1905" s="22" t="e">
        <f>VLOOKUP($A1905,Searches!$A:$H,AC$1,FALSE)</f>
        <v>#N/A</v>
      </c>
      <c r="AD1905" s="22" t="e">
        <f>VLOOKUP($A1905,Searches!$A:$H,AD$1,FALSE)</f>
        <v>#N/A</v>
      </c>
      <c r="AE1905" s="22" t="e">
        <f>VLOOKUP($A1905,Searches!$A:$H,AE$1,FALSE)</f>
        <v>#N/A</v>
      </c>
      <c r="AF1905" s="22" t="e">
        <f>VLOOKUP($A1905,Searches!$A:$H,AF$1,FALSE)</f>
        <v>#N/A</v>
      </c>
      <c r="AG1905" s="22" t="e">
        <f>VLOOKUP($A1905,Searches!$A:$H,AG$1,FALSE)</f>
        <v>#N/A</v>
      </c>
      <c r="AH1905" s="22" t="e">
        <f>VLOOKUP($G1905,Temp!$D:$F,AH$1,FALSE)</f>
        <v>#N/A</v>
      </c>
      <c r="AI1905" s="22" t="e">
        <f>VLOOKUP($G1905,Temp!$D:$F,AI$1,FALSE)</f>
        <v>#N/A</v>
      </c>
      <c r="AJ1905" s="22" t="e">
        <f>VLOOKUP($G1905,Temp!$D:$F,AJ$1,FALSE)</f>
        <v>#N/A</v>
      </c>
    </row>
    <row r="1906" spans="1:36" ht="16" x14ac:dyDescent="0.2">
      <c r="A1906" s="8" t="str">
        <f t="shared" si="29"/>
        <v>Caitlin McCulloch Bazaarvoice</v>
      </c>
      <c r="B1906" s="8" t="s">
        <v>11108</v>
      </c>
      <c r="C1906" s="8" t="s">
        <v>11109</v>
      </c>
      <c r="D1906" s="8" t="s">
        <v>11110</v>
      </c>
      <c r="E1906" s="8" t="s">
        <v>11111</v>
      </c>
      <c r="F1906" s="8" t="s">
        <v>11112</v>
      </c>
      <c r="G1906" s="12" t="s">
        <v>10843</v>
      </c>
      <c r="H1906" s="22" t="str">
        <f>VLOOKUP($G1906,Temp!$A:$C,H$1,FALSE)</f>
        <v>bazaarvoice.com</v>
      </c>
      <c r="I1906" s="22" t="e">
        <f>VLOOKUP($G1906,Temp!$A:$C,I$1,FALSE)</f>
        <v>#VALUE!</v>
      </c>
      <c r="J1906" s="22" t="e">
        <f>VLOOKUP($G1906,Temp!$A:$C,J$1,FALSE)</f>
        <v>#VALUE!</v>
      </c>
      <c r="K1906" s="22" t="e">
        <f>VLOOKUP($G1906,Temp!$A:$C,K$1,FALSE)</f>
        <v>#VALUE!</v>
      </c>
      <c r="L1906" s="22" t="e">
        <f>VLOOKUP($G1906,Temp!$A:$C,L$1,FALSE)</f>
        <v>#VALUE!</v>
      </c>
      <c r="M1906" s="22" t="e">
        <f>VLOOKUP($G1906,Temp!$A:$C,M$1,FALSE)</f>
        <v>#VALUE!</v>
      </c>
      <c r="N1906" s="22" t="e">
        <f>VLOOKUP($G1906,Temp!$A:$C,N$1,FALSE)</f>
        <v>#VALUE!</v>
      </c>
      <c r="O1906" s="22" t="e">
        <f>VLOOKUP($G1906,Temp!$A:$C,O$1,FALSE)</f>
        <v>#VALUE!</v>
      </c>
      <c r="P1906" s="22" t="e">
        <f>VLOOKUP($G1906,Temp!$A:$C,P$1,FALSE)</f>
        <v>#VALUE!</v>
      </c>
      <c r="Q1906" s="22" t="e">
        <f>VLOOKUP($G1906,Temp!$A:$C,Q$1,FALSE)</f>
        <v>#VALUE!</v>
      </c>
      <c r="R1906" s="22" t="e">
        <f>VLOOKUP($G1906,Temp!$A:$C,R$1,FALSE)</f>
        <v>#VALUE!</v>
      </c>
      <c r="S1906" s="22" t="e">
        <f>VLOOKUP($G1906,Temp!$A:$C,S$1,FALSE)</f>
        <v>#VALUE!</v>
      </c>
      <c r="T1906" s="22" t="e">
        <f>VLOOKUP($G1906,Temp!$A:$C,T$1,FALSE)</f>
        <v>#VALUE!</v>
      </c>
      <c r="U1906" s="22" t="e">
        <f>VLOOKUP($G1906,Temp!$A:$C,U$1,FALSE)</f>
        <v>#VALUE!</v>
      </c>
      <c r="V1906" s="22" t="e">
        <f>VLOOKUP($G1906,Temp!$A:$C,V$1,FALSE)</f>
        <v>#VALUE!</v>
      </c>
      <c r="W1906" s="22" t="e">
        <f>VLOOKUP($G1906,Temp!$A:$C,W$1,FALSE)</f>
        <v>#VALUE!</v>
      </c>
      <c r="X1906" s="22" t="e">
        <f>VLOOKUP($G1906,Temp!$A:$C,X$1,FALSE)</f>
        <v>#VALUE!</v>
      </c>
      <c r="Y1906" s="22">
        <f>VLOOKUP($G1906,Temp!$A:$C,Y$1,FALSE)</f>
        <v>40700</v>
      </c>
      <c r="Z1906" s="22">
        <f>VLOOKUP($G1906,Temp!$A:$C,Z$1,FALSE)</f>
        <v>4400</v>
      </c>
      <c r="AA1906" s="22" t="str">
        <f>VLOOKUP($A1906,Searches!$A:$H,AA$1,FALSE)</f>
        <v>Caitlin McCulloch</v>
      </c>
      <c r="AB1906" s="22" t="str">
        <f>VLOOKUP($A1906,Searches!$A:$H,AB$1,FALSE)</f>
        <v>Bazaarvoice</v>
      </c>
      <c r="AC1906" s="22" t="str">
        <f>VLOOKUP($A1906,Searches!$A:$H,AC$1,FALSE)</f>
        <v>Head of Marketing &amp; Strategy - Advertising</v>
      </c>
      <c r="AD1906" s="22" t="str">
        <f>VLOOKUP($A1906,Searches!$A:$H,AD$1,FALSE)</f>
        <v>2nd</v>
      </c>
      <c r="AE1906" s="22" t="str">
        <f>VLOOKUP($A1906,Searches!$A:$H,AE$1,FALSE)</f>
        <v/>
      </c>
      <c r="AF1906" s="22" t="str">
        <f>VLOOKUP($A1906,Searches!$A:$H,AF$1,FALSE)</f>
        <v>Greater New York City Area</v>
      </c>
      <c r="AG1906" s="22" t="str">
        <f>VLOOKUP($A1906,Searches!$A:$H,AG$1,FALSE)</f>
        <v>https://www.linkedin.com/sales/profile/44609075,U0jt,NAME_SEARCH?moduleKey=peopleSearchResults&amp;pageKey=sales-search3-people-refinement&amp;contextId=60BC92C971D70515801E49D6842B0000&amp;requestId=3a74b5ea-f53c-4558-a64f-e62a9c2a14ec&amp;action=CLICK&amp;target=urn%3Ali%3AsalesLead%3A(-1%2C44609075)&amp;pageNumber=9&amp;targetEl=profilelink&amp;position=2&amp;trk=lss-serp-result-lead_photo</v>
      </c>
      <c r="AH1906" s="22" t="e">
        <f>VLOOKUP($G1906,Temp!$D:$F,AH$1,FALSE)</f>
        <v>#N/A</v>
      </c>
      <c r="AI1906" s="22" t="e">
        <f>VLOOKUP($G1906,Temp!$D:$F,AI$1,FALSE)</f>
        <v>#N/A</v>
      </c>
      <c r="AJ1906" s="22" t="e">
        <f>VLOOKUP($G1906,Temp!$D:$F,AJ$1,FALSE)</f>
        <v>#N/A</v>
      </c>
    </row>
    <row r="1907" spans="1:36" ht="16" x14ac:dyDescent="0.2">
      <c r="A1907" s="8" t="str">
        <f t="shared" si="29"/>
        <v>Elizabeth Venafro Compusearch Software Systems, Inc</v>
      </c>
      <c r="B1907" s="8" t="s">
        <v>454</v>
      </c>
      <c r="C1907" s="8" t="s">
        <v>11117</v>
      </c>
      <c r="D1907" s="8" t="s">
        <v>10713</v>
      </c>
      <c r="E1907" s="8" t="s">
        <v>11118</v>
      </c>
      <c r="F1907" s="8" t="s">
        <v>11119</v>
      </c>
      <c r="G1907" s="12" t="s">
        <v>10849</v>
      </c>
      <c r="H1907" s="22" t="str">
        <f>VLOOKUP($G1907,Temp!$A:$C,H$1,FALSE)</f>
        <v>compusearch.com</v>
      </c>
      <c r="I1907" s="22" t="e">
        <f>VLOOKUP($G1907,Temp!$A:$C,I$1,FALSE)</f>
        <v>#VALUE!</v>
      </c>
      <c r="J1907" s="22" t="e">
        <f>VLOOKUP($G1907,Temp!$A:$C,J$1,FALSE)</f>
        <v>#VALUE!</v>
      </c>
      <c r="K1907" s="22" t="e">
        <f>VLOOKUP($G1907,Temp!$A:$C,K$1,FALSE)</f>
        <v>#VALUE!</v>
      </c>
      <c r="L1907" s="22" t="e">
        <f>VLOOKUP($G1907,Temp!$A:$C,L$1,FALSE)</f>
        <v>#VALUE!</v>
      </c>
      <c r="M1907" s="22" t="e">
        <f>VLOOKUP($G1907,Temp!$A:$C,M$1,FALSE)</f>
        <v>#VALUE!</v>
      </c>
      <c r="N1907" s="22" t="e">
        <f>VLOOKUP($G1907,Temp!$A:$C,N$1,FALSE)</f>
        <v>#VALUE!</v>
      </c>
      <c r="O1907" s="22" t="e">
        <f>VLOOKUP($G1907,Temp!$A:$C,O$1,FALSE)</f>
        <v>#VALUE!</v>
      </c>
      <c r="P1907" s="22" t="e">
        <f>VLOOKUP($G1907,Temp!$A:$C,P$1,FALSE)</f>
        <v>#VALUE!</v>
      </c>
      <c r="Q1907" s="22" t="e">
        <f>VLOOKUP($G1907,Temp!$A:$C,Q$1,FALSE)</f>
        <v>#VALUE!</v>
      </c>
      <c r="R1907" s="22" t="e">
        <f>VLOOKUP($G1907,Temp!$A:$C,R$1,FALSE)</f>
        <v>#VALUE!</v>
      </c>
      <c r="S1907" s="22" t="e">
        <f>VLOOKUP($G1907,Temp!$A:$C,S$1,FALSE)</f>
        <v>#VALUE!</v>
      </c>
      <c r="T1907" s="22" t="e">
        <f>VLOOKUP($G1907,Temp!$A:$C,T$1,FALSE)</f>
        <v>#VALUE!</v>
      </c>
      <c r="U1907" s="22" t="e">
        <f>VLOOKUP($G1907,Temp!$A:$C,U$1,FALSE)</f>
        <v>#VALUE!</v>
      </c>
      <c r="V1907" s="22" t="e">
        <f>VLOOKUP($G1907,Temp!$A:$C,V$1,FALSE)</f>
        <v>#VALUE!</v>
      </c>
      <c r="W1907" s="22" t="e">
        <f>VLOOKUP($G1907,Temp!$A:$C,W$1,FALSE)</f>
        <v>#VALUE!</v>
      </c>
      <c r="X1907" s="22" t="e">
        <f>VLOOKUP($G1907,Temp!$A:$C,X$1,FALSE)</f>
        <v>#VALUE!</v>
      </c>
      <c r="Y1907" s="22">
        <f>VLOOKUP($G1907,Temp!$A:$C,Y$1,FALSE)</f>
        <v>18400</v>
      </c>
      <c r="Z1907" s="22">
        <f>VLOOKUP($G1907,Temp!$A:$C,Z$1,FALSE)</f>
        <v>149</v>
      </c>
      <c r="AA1907" s="22" t="str">
        <f>VLOOKUP($A1907,Searches!$A:$H,AA$1,FALSE)</f>
        <v>Elizabeth Venafro</v>
      </c>
      <c r="AB1907" s="22" t="str">
        <f>VLOOKUP($A1907,Searches!$A:$H,AB$1,FALSE)</f>
        <v>Compusearch Software Systems, Inc</v>
      </c>
      <c r="AC1907" s="22" t="str">
        <f>VLOOKUP($A1907,Searches!$A:$H,AC$1,FALSE)</f>
        <v>Head of Marketing</v>
      </c>
      <c r="AD1907" s="22" t="str">
        <f>VLOOKUP($A1907,Searches!$A:$H,AD$1,FALSE)</f>
        <v>2nd</v>
      </c>
      <c r="AE1907" s="22" t="str">
        <f>VLOOKUP($A1907,Searches!$A:$H,AE$1,FALSE)</f>
        <v>Open link</v>
      </c>
      <c r="AF1907" s="22" t="str">
        <f>VLOOKUP($A1907,Searches!$A:$H,AF$1,FALSE)</f>
        <v>Washington D.C. Metro Area</v>
      </c>
      <c r="AG1907" s="22" t="str">
        <f>VLOOKUP($A1907,Searches!$A:$H,AG$1,FALSE)</f>
        <v>https://www.linkedin.com/sales/profile/21389206,O_1K,NAME_SEARCH?moduleKey=peopleSearchResults&amp;pageKey=sales-search3-people-refinement&amp;contextId=60BC92C971D70515801E49D6842B0000&amp;requestId=3a74b5ea-f53c-4558-a64f-e62a9c2a14ec&amp;action=CLICK&amp;target=urn%3Ali%3AsalesLead%3A(-1%2C21389206)&amp;pageNumber=9&amp;targetEl=profilelink&amp;position=1&amp;trk=lss-serp-result-lead_photo</v>
      </c>
      <c r="AH1907" s="22" t="e">
        <f>VLOOKUP($G1907,Temp!$D:$F,AH$1,FALSE)</f>
        <v>#N/A</v>
      </c>
      <c r="AI1907" s="22" t="e">
        <f>VLOOKUP($G1907,Temp!$D:$F,AI$1,FALSE)</f>
        <v>#N/A</v>
      </c>
      <c r="AJ1907" s="22" t="e">
        <f>VLOOKUP($G1907,Temp!$D:$F,AJ$1,FALSE)</f>
        <v>#N/A</v>
      </c>
    </row>
    <row r="1908" spans="1:36" ht="16" x14ac:dyDescent="0.2">
      <c r="A1908" s="8" t="str">
        <f t="shared" si="29"/>
        <v>Tiffany C. Mesosphere</v>
      </c>
      <c r="B1908" s="8" t="s">
        <v>6385</v>
      </c>
      <c r="C1908" s="8" t="s">
        <v>1042</v>
      </c>
      <c r="D1908" s="8" t="s">
        <v>11126</v>
      </c>
      <c r="E1908" s="8" t="s">
        <v>11127</v>
      </c>
      <c r="F1908" s="8" t="s">
        <v>3077</v>
      </c>
      <c r="G1908" s="12" t="s">
        <v>2843</v>
      </c>
      <c r="H1908" s="22" t="str">
        <f>VLOOKUP($G1908,Temp!$A:$C,H$1,FALSE)</f>
        <v>mesosphere.com</v>
      </c>
      <c r="I1908" s="22" t="e">
        <f>VLOOKUP($G1908,Temp!$A:$C,I$1,FALSE)</f>
        <v>#VALUE!</v>
      </c>
      <c r="J1908" s="22" t="e">
        <f>VLOOKUP($G1908,Temp!$A:$C,J$1,FALSE)</f>
        <v>#VALUE!</v>
      </c>
      <c r="K1908" s="22" t="e">
        <f>VLOOKUP($G1908,Temp!$A:$C,K$1,FALSE)</f>
        <v>#VALUE!</v>
      </c>
      <c r="L1908" s="22" t="e">
        <f>VLOOKUP($G1908,Temp!$A:$C,L$1,FALSE)</f>
        <v>#VALUE!</v>
      </c>
      <c r="M1908" s="22" t="e">
        <f>VLOOKUP($G1908,Temp!$A:$C,M$1,FALSE)</f>
        <v>#VALUE!</v>
      </c>
      <c r="N1908" s="22" t="e">
        <f>VLOOKUP($G1908,Temp!$A:$C,N$1,FALSE)</f>
        <v>#VALUE!</v>
      </c>
      <c r="O1908" s="22" t="e">
        <f>VLOOKUP($G1908,Temp!$A:$C,O$1,FALSE)</f>
        <v>#VALUE!</v>
      </c>
      <c r="P1908" s="22" t="e">
        <f>VLOOKUP($G1908,Temp!$A:$C,P$1,FALSE)</f>
        <v>#VALUE!</v>
      </c>
      <c r="Q1908" s="22" t="e">
        <f>VLOOKUP($G1908,Temp!$A:$C,Q$1,FALSE)</f>
        <v>#VALUE!</v>
      </c>
      <c r="R1908" s="22" t="e">
        <f>VLOOKUP($G1908,Temp!$A:$C,R$1,FALSE)</f>
        <v>#VALUE!</v>
      </c>
      <c r="S1908" s="22" t="e">
        <f>VLOOKUP($G1908,Temp!$A:$C,S$1,FALSE)</f>
        <v>#VALUE!</v>
      </c>
      <c r="T1908" s="22" t="e">
        <f>VLOOKUP($G1908,Temp!$A:$C,T$1,FALSE)</f>
        <v>#VALUE!</v>
      </c>
      <c r="U1908" s="22" t="e">
        <f>VLOOKUP($G1908,Temp!$A:$C,U$1,FALSE)</f>
        <v>#VALUE!</v>
      </c>
      <c r="V1908" s="22" t="e">
        <f>VLOOKUP($G1908,Temp!$A:$C,V$1,FALSE)</f>
        <v>#VALUE!</v>
      </c>
      <c r="W1908" s="22" t="e">
        <f>VLOOKUP($G1908,Temp!$A:$C,W$1,FALSE)</f>
        <v>#VALUE!</v>
      </c>
      <c r="X1908" s="22" t="e">
        <f>VLOOKUP($G1908,Temp!$A:$C,X$1,FALSE)</f>
        <v>#VALUE!</v>
      </c>
      <c r="Y1908" s="22">
        <f>VLOOKUP($G1908,Temp!$A:$C,Y$1,FALSE)</f>
        <v>50000</v>
      </c>
      <c r="Z1908" s="22">
        <f>VLOOKUP($G1908,Temp!$A:$C,Z$1,FALSE)</f>
        <v>4300</v>
      </c>
      <c r="AA1908" s="22" t="e">
        <f>VLOOKUP($A1908,Searches!$A:$H,AA$1,FALSE)</f>
        <v>#N/A</v>
      </c>
      <c r="AB1908" s="22" t="e">
        <f>VLOOKUP($A1908,Searches!$A:$H,AB$1,FALSE)</f>
        <v>#N/A</v>
      </c>
      <c r="AC1908" s="22" t="e">
        <f>VLOOKUP($A1908,Searches!$A:$H,AC$1,FALSE)</f>
        <v>#N/A</v>
      </c>
      <c r="AD1908" s="22" t="e">
        <f>VLOOKUP($A1908,Searches!$A:$H,AD$1,FALSE)</f>
        <v>#N/A</v>
      </c>
      <c r="AE1908" s="22" t="e">
        <f>VLOOKUP($A1908,Searches!$A:$H,AE$1,FALSE)</f>
        <v>#N/A</v>
      </c>
      <c r="AF1908" s="22" t="e">
        <f>VLOOKUP($A1908,Searches!$A:$H,AF$1,FALSE)</f>
        <v>#N/A</v>
      </c>
      <c r="AG1908" s="22" t="e">
        <f>VLOOKUP($A1908,Searches!$A:$H,AG$1,FALSE)</f>
        <v>#N/A</v>
      </c>
      <c r="AH1908" s="22" t="e">
        <f>VLOOKUP($G1908,Temp!$D:$F,AH$1,FALSE)</f>
        <v>#N/A</v>
      </c>
      <c r="AI1908" s="22" t="e">
        <f>VLOOKUP($G1908,Temp!$D:$F,AI$1,FALSE)</f>
        <v>#N/A</v>
      </c>
      <c r="AJ1908" s="22" t="e">
        <f>VLOOKUP($G1908,Temp!$D:$F,AJ$1,FALSE)</f>
        <v>#N/A</v>
      </c>
    </row>
    <row r="1909" spans="1:36" ht="16" x14ac:dyDescent="0.2">
      <c r="A1909" s="8" t="str">
        <f t="shared" si="29"/>
        <v>Ranj Bath Blippar</v>
      </c>
      <c r="B1909" s="8" t="s">
        <v>7234</v>
      </c>
      <c r="C1909" s="8" t="s">
        <v>7235</v>
      </c>
      <c r="D1909" s="8" t="s">
        <v>7236</v>
      </c>
      <c r="E1909" s="8" t="s">
        <v>7237</v>
      </c>
      <c r="F1909" s="8" t="s">
        <v>7238</v>
      </c>
      <c r="G1909" s="12" t="s">
        <v>7239</v>
      </c>
      <c r="H1909" s="22" t="str">
        <f>VLOOKUP($G1909,Temp!$A:$C,H$1,FALSE)</f>
        <v>blippar.com</v>
      </c>
      <c r="I1909" s="22" t="e">
        <f>VLOOKUP($G1909,Temp!$A:$C,I$1,FALSE)</f>
        <v>#VALUE!</v>
      </c>
      <c r="J1909" s="22" t="e">
        <f>VLOOKUP($G1909,Temp!$A:$C,J$1,FALSE)</f>
        <v>#VALUE!</v>
      </c>
      <c r="K1909" s="22" t="e">
        <f>VLOOKUP($G1909,Temp!$A:$C,K$1,FALSE)</f>
        <v>#VALUE!</v>
      </c>
      <c r="L1909" s="22" t="e">
        <f>VLOOKUP($G1909,Temp!$A:$C,L$1,FALSE)</f>
        <v>#VALUE!</v>
      </c>
      <c r="M1909" s="22" t="e">
        <f>VLOOKUP($G1909,Temp!$A:$C,M$1,FALSE)</f>
        <v>#VALUE!</v>
      </c>
      <c r="N1909" s="22" t="e">
        <f>VLOOKUP($G1909,Temp!$A:$C,N$1,FALSE)</f>
        <v>#VALUE!</v>
      </c>
      <c r="O1909" s="22" t="e">
        <f>VLOOKUP($G1909,Temp!$A:$C,O$1,FALSE)</f>
        <v>#VALUE!</v>
      </c>
      <c r="P1909" s="22" t="e">
        <f>VLOOKUP($G1909,Temp!$A:$C,P$1,FALSE)</f>
        <v>#VALUE!</v>
      </c>
      <c r="Q1909" s="22" t="e">
        <f>VLOOKUP($G1909,Temp!$A:$C,Q$1,FALSE)</f>
        <v>#VALUE!</v>
      </c>
      <c r="R1909" s="22" t="e">
        <f>VLOOKUP($G1909,Temp!$A:$C,R$1,FALSE)</f>
        <v>#VALUE!</v>
      </c>
      <c r="S1909" s="22" t="e">
        <f>VLOOKUP($G1909,Temp!$A:$C,S$1,FALSE)</f>
        <v>#VALUE!</v>
      </c>
      <c r="T1909" s="22" t="e">
        <f>VLOOKUP($G1909,Temp!$A:$C,T$1,FALSE)</f>
        <v>#VALUE!</v>
      </c>
      <c r="U1909" s="22" t="e">
        <f>VLOOKUP($G1909,Temp!$A:$C,U$1,FALSE)</f>
        <v>#VALUE!</v>
      </c>
      <c r="V1909" s="22" t="e">
        <f>VLOOKUP($G1909,Temp!$A:$C,V$1,FALSE)</f>
        <v>#VALUE!</v>
      </c>
      <c r="W1909" s="22" t="e">
        <f>VLOOKUP($G1909,Temp!$A:$C,W$1,FALSE)</f>
        <v>#VALUE!</v>
      </c>
      <c r="X1909" s="22" t="e">
        <f>VLOOKUP($G1909,Temp!$A:$C,X$1,FALSE)</f>
        <v>#VALUE!</v>
      </c>
      <c r="Y1909" s="22">
        <f>VLOOKUP($G1909,Temp!$A:$C,Y$1,FALSE)</f>
        <v>2300</v>
      </c>
      <c r="Z1909" s="22">
        <f>VLOOKUP($G1909,Temp!$A:$C,Z$1,FALSE)</f>
        <v>91</v>
      </c>
      <c r="AA1909" s="22" t="str">
        <f>VLOOKUP($A1909,Searches!$A:$H,AA$1,FALSE)</f>
        <v>Ranj Bath</v>
      </c>
      <c r="AB1909" s="22" t="str">
        <f>VLOOKUP($A1909,Searches!$A:$H,AB$1,FALSE)</f>
        <v>Blippar</v>
      </c>
      <c r="AC1909" s="22" t="str">
        <f>VLOOKUP($A1909,Searches!$A:$H,AC$1,FALSE)</f>
        <v>SVP, Head of Consumer Marketing</v>
      </c>
      <c r="AD1909" s="22" t="str">
        <f>VLOOKUP($A1909,Searches!$A:$H,AD$1,FALSE)</f>
        <v>2nd</v>
      </c>
      <c r="AE1909" s="22" t="str">
        <f>VLOOKUP($A1909,Searches!$A:$H,AE$1,FALSE)</f>
        <v/>
      </c>
      <c r="AF1909" s="22" t="str">
        <f>VLOOKUP($A1909,Searches!$A:$H,AF$1,FALSE)</f>
        <v>San Francisco Bay Area</v>
      </c>
      <c r="AG1909" s="22" t="str">
        <f>VLOOKUP($A1909,Searches!$A:$H,AG$1,FALSE)</f>
        <v>https://www.linkedin.com/sales/profile/1907637,kuga,NAME_SEARCH?moduleKey=peopleSearchResults&amp;pageKey=sales-search3-people-refinement&amp;contextId=60BC92C971D70515801E49D6842B0000&amp;requestId=3a74b5ea-f53c-4558-a64f-e62a9c2a14ec&amp;action=CLICK&amp;target=urn%3Ali%3AsalesLead%3A(-1%2C1907637)&amp;pageNumber=9&amp;targetEl=profilelink&amp;position=13&amp;trk=lss-serp-result-lead_photo</v>
      </c>
      <c r="AH1909" s="22" t="str">
        <f>VLOOKUP($G1909,Temp!$D:$F,AH$1,FALSE)</f>
        <v>blippar.com</v>
      </c>
      <c r="AI1909" s="22">
        <f>VLOOKUP($G1909,Temp!$D:$F,AI$1,FALSE)</f>
        <v>0</v>
      </c>
      <c r="AJ1909" s="22" t="str">
        <f>VLOOKUP($G1909,Temp!$D:$F,AJ$1,FALSE)</f>
        <v>Drupal</v>
      </c>
    </row>
    <row r="1910" spans="1:36" ht="16" x14ac:dyDescent="0.2">
      <c r="A1910" s="8" t="str">
        <f t="shared" si="29"/>
        <v>Francisco Kattan Nexmo, the Vonage API Platform</v>
      </c>
      <c r="B1910" s="8" t="s">
        <v>11131</v>
      </c>
      <c r="C1910" s="8" t="s">
        <v>11132</v>
      </c>
      <c r="D1910" s="8" t="s">
        <v>11133</v>
      </c>
      <c r="E1910" s="8" t="s">
        <v>11134</v>
      </c>
      <c r="F1910" s="8" t="s">
        <v>11135</v>
      </c>
      <c r="G1910" s="12" t="s">
        <v>10855</v>
      </c>
      <c r="H1910" s="22" t="str">
        <f>VLOOKUP($G1910,Temp!$A:$C,H$1,FALSE)</f>
        <v>nexmo.com</v>
      </c>
      <c r="I1910" s="22" t="e">
        <f>VLOOKUP($G1910,Temp!$A:$C,I$1,FALSE)</f>
        <v>#VALUE!</v>
      </c>
      <c r="J1910" s="22" t="e">
        <f>VLOOKUP($G1910,Temp!$A:$C,J$1,FALSE)</f>
        <v>#VALUE!</v>
      </c>
      <c r="K1910" s="22" t="e">
        <f>VLOOKUP($G1910,Temp!$A:$C,K$1,FALSE)</f>
        <v>#VALUE!</v>
      </c>
      <c r="L1910" s="22" t="e">
        <f>VLOOKUP($G1910,Temp!$A:$C,L$1,FALSE)</f>
        <v>#VALUE!</v>
      </c>
      <c r="M1910" s="22" t="e">
        <f>VLOOKUP($G1910,Temp!$A:$C,M$1,FALSE)</f>
        <v>#VALUE!</v>
      </c>
      <c r="N1910" s="22" t="e">
        <f>VLOOKUP($G1910,Temp!$A:$C,N$1,FALSE)</f>
        <v>#VALUE!</v>
      </c>
      <c r="O1910" s="22" t="e">
        <f>VLOOKUP($G1910,Temp!$A:$C,O$1,FALSE)</f>
        <v>#VALUE!</v>
      </c>
      <c r="P1910" s="22" t="e">
        <f>VLOOKUP($G1910,Temp!$A:$C,P$1,FALSE)</f>
        <v>#VALUE!</v>
      </c>
      <c r="Q1910" s="22" t="e">
        <f>VLOOKUP($G1910,Temp!$A:$C,Q$1,FALSE)</f>
        <v>#VALUE!</v>
      </c>
      <c r="R1910" s="22" t="e">
        <f>VLOOKUP($G1910,Temp!$A:$C,R$1,FALSE)</f>
        <v>#VALUE!</v>
      </c>
      <c r="S1910" s="22" t="e">
        <f>VLOOKUP($G1910,Temp!$A:$C,S$1,FALSE)</f>
        <v>#VALUE!</v>
      </c>
      <c r="T1910" s="22" t="e">
        <f>VLOOKUP($G1910,Temp!$A:$C,T$1,FALSE)</f>
        <v>#VALUE!</v>
      </c>
      <c r="U1910" s="22" t="e">
        <f>VLOOKUP($G1910,Temp!$A:$C,U$1,FALSE)</f>
        <v>#VALUE!</v>
      </c>
      <c r="V1910" s="22" t="e">
        <f>VLOOKUP($G1910,Temp!$A:$C,V$1,FALSE)</f>
        <v>#VALUE!</v>
      </c>
      <c r="W1910" s="22" t="e">
        <f>VLOOKUP($G1910,Temp!$A:$C,W$1,FALSE)</f>
        <v>#VALUE!</v>
      </c>
      <c r="X1910" s="22" t="e">
        <f>VLOOKUP($G1910,Temp!$A:$C,X$1,FALSE)</f>
        <v>#VALUE!</v>
      </c>
      <c r="Y1910" s="22">
        <f>VLOOKUP($G1910,Temp!$A:$C,Y$1,FALSE)</f>
        <v>0</v>
      </c>
      <c r="Z1910" s="22">
        <f>VLOOKUP($G1910,Temp!$A:$C,Z$1,FALSE)</f>
        <v>0</v>
      </c>
      <c r="AA1910" s="22" t="e">
        <f>VLOOKUP($A1910,Searches!$A:$H,AA$1,FALSE)</f>
        <v>#N/A</v>
      </c>
      <c r="AB1910" s="22" t="e">
        <f>VLOOKUP($A1910,Searches!$A:$H,AB$1,FALSE)</f>
        <v>#N/A</v>
      </c>
      <c r="AC1910" s="22" t="e">
        <f>VLOOKUP($A1910,Searches!$A:$H,AC$1,FALSE)</f>
        <v>#N/A</v>
      </c>
      <c r="AD1910" s="22" t="e">
        <f>VLOOKUP($A1910,Searches!$A:$H,AD$1,FALSE)</f>
        <v>#N/A</v>
      </c>
      <c r="AE1910" s="22" t="e">
        <f>VLOOKUP($A1910,Searches!$A:$H,AE$1,FALSE)</f>
        <v>#N/A</v>
      </c>
      <c r="AF1910" s="22" t="e">
        <f>VLOOKUP($A1910,Searches!$A:$H,AF$1,FALSE)</f>
        <v>#N/A</v>
      </c>
      <c r="AG1910" s="22" t="e">
        <f>VLOOKUP($A1910,Searches!$A:$H,AG$1,FALSE)</f>
        <v>#N/A</v>
      </c>
      <c r="AH1910" s="22" t="e">
        <f>VLOOKUP($G1910,Temp!$D:$F,AH$1,FALSE)</f>
        <v>#N/A</v>
      </c>
      <c r="AI1910" s="22" t="e">
        <f>VLOOKUP($G1910,Temp!$D:$F,AI$1,FALSE)</f>
        <v>#N/A</v>
      </c>
      <c r="AJ1910" s="22" t="e">
        <f>VLOOKUP($G1910,Temp!$D:$F,AJ$1,FALSE)</f>
        <v>#N/A</v>
      </c>
    </row>
    <row r="1911" spans="1:36" ht="16" x14ac:dyDescent="0.2">
      <c r="A1911" s="8" t="str">
        <f t="shared" si="29"/>
        <v>Josie Johnson Yerra Solutions</v>
      </c>
      <c r="B1911" s="8" t="s">
        <v>11141</v>
      </c>
      <c r="C1911" s="8" t="s">
        <v>3202</v>
      </c>
      <c r="D1911" s="8" t="s">
        <v>11142</v>
      </c>
      <c r="E1911" s="8" t="s">
        <v>11143</v>
      </c>
      <c r="F1911" s="8" t="s">
        <v>11144</v>
      </c>
      <c r="G1911" s="12" t="s">
        <v>10862</v>
      </c>
      <c r="H1911" s="22" t="str">
        <f>VLOOKUP($G1911,Temp!$A:$C,H$1,FALSE)</f>
        <v>yerrasolutions.com</v>
      </c>
      <c r="I1911" s="22" t="e">
        <f>VLOOKUP($G1911,Temp!$A:$C,I$1,FALSE)</f>
        <v>#VALUE!</v>
      </c>
      <c r="J1911" s="22" t="e">
        <f>VLOOKUP($G1911,Temp!$A:$C,J$1,FALSE)</f>
        <v>#VALUE!</v>
      </c>
      <c r="K1911" s="22" t="e">
        <f>VLOOKUP($G1911,Temp!$A:$C,K$1,FALSE)</f>
        <v>#VALUE!</v>
      </c>
      <c r="L1911" s="22" t="e">
        <f>VLOOKUP($G1911,Temp!$A:$C,L$1,FALSE)</f>
        <v>#VALUE!</v>
      </c>
      <c r="M1911" s="22" t="e">
        <f>VLOOKUP($G1911,Temp!$A:$C,M$1,FALSE)</f>
        <v>#VALUE!</v>
      </c>
      <c r="N1911" s="22" t="e">
        <f>VLOOKUP($G1911,Temp!$A:$C,N$1,FALSE)</f>
        <v>#VALUE!</v>
      </c>
      <c r="O1911" s="22" t="e">
        <f>VLOOKUP($G1911,Temp!$A:$C,O$1,FALSE)</f>
        <v>#VALUE!</v>
      </c>
      <c r="P1911" s="22" t="e">
        <f>VLOOKUP($G1911,Temp!$A:$C,P$1,FALSE)</f>
        <v>#VALUE!</v>
      </c>
      <c r="Q1911" s="22" t="e">
        <f>VLOOKUP($G1911,Temp!$A:$C,Q$1,FALSE)</f>
        <v>#VALUE!</v>
      </c>
      <c r="R1911" s="22" t="e">
        <f>VLOOKUP($G1911,Temp!$A:$C,R$1,FALSE)</f>
        <v>#VALUE!</v>
      </c>
      <c r="S1911" s="22" t="e">
        <f>VLOOKUP($G1911,Temp!$A:$C,S$1,FALSE)</f>
        <v>#VALUE!</v>
      </c>
      <c r="T1911" s="22" t="e">
        <f>VLOOKUP($G1911,Temp!$A:$C,T$1,FALSE)</f>
        <v>#VALUE!</v>
      </c>
      <c r="U1911" s="22" t="e">
        <f>VLOOKUP($G1911,Temp!$A:$C,U$1,FALSE)</f>
        <v>#VALUE!</v>
      </c>
      <c r="V1911" s="22" t="e">
        <f>VLOOKUP($G1911,Temp!$A:$C,V$1,FALSE)</f>
        <v>#VALUE!</v>
      </c>
      <c r="W1911" s="22" t="e">
        <f>VLOOKUP($G1911,Temp!$A:$C,W$1,FALSE)</f>
        <v>#VALUE!</v>
      </c>
      <c r="X1911" s="22" t="e">
        <f>VLOOKUP($G1911,Temp!$A:$C,X$1,FALSE)</f>
        <v>#VALUE!</v>
      </c>
      <c r="Y1911" s="22">
        <f>VLOOKUP($G1911,Temp!$A:$C,Y$1,FALSE)</f>
        <v>0</v>
      </c>
      <c r="Z1911" s="22">
        <f>VLOOKUP($G1911,Temp!$A:$C,Z$1,FALSE)</f>
        <v>0</v>
      </c>
      <c r="AA1911" s="22" t="e">
        <f>VLOOKUP($A1911,Searches!$A:$H,AA$1,FALSE)</f>
        <v>#N/A</v>
      </c>
      <c r="AB1911" s="22" t="e">
        <f>VLOOKUP($A1911,Searches!$A:$H,AB$1,FALSE)</f>
        <v>#N/A</v>
      </c>
      <c r="AC1911" s="22" t="e">
        <f>VLOOKUP($A1911,Searches!$A:$H,AC$1,FALSE)</f>
        <v>#N/A</v>
      </c>
      <c r="AD1911" s="22" t="e">
        <f>VLOOKUP($A1911,Searches!$A:$H,AD$1,FALSE)</f>
        <v>#N/A</v>
      </c>
      <c r="AE1911" s="22" t="e">
        <f>VLOOKUP($A1911,Searches!$A:$H,AE$1,FALSE)</f>
        <v>#N/A</v>
      </c>
      <c r="AF1911" s="22" t="e">
        <f>VLOOKUP($A1911,Searches!$A:$H,AF$1,FALSE)</f>
        <v>#N/A</v>
      </c>
      <c r="AG1911" s="22" t="e">
        <f>VLOOKUP($A1911,Searches!$A:$H,AG$1,FALSE)</f>
        <v>#N/A</v>
      </c>
      <c r="AH1911" s="22" t="e">
        <f>VLOOKUP($G1911,Temp!$D:$F,AH$1,FALSE)</f>
        <v>#N/A</v>
      </c>
      <c r="AI1911" s="22" t="e">
        <f>VLOOKUP($G1911,Temp!$D:$F,AI$1,FALSE)</f>
        <v>#N/A</v>
      </c>
      <c r="AJ1911" s="22" t="e">
        <f>VLOOKUP($G1911,Temp!$D:$F,AJ$1,FALSE)</f>
        <v>#N/A</v>
      </c>
    </row>
    <row r="1912" spans="1:36" ht="16" x14ac:dyDescent="0.2">
      <c r="A1912" s="8" t="str">
        <f t="shared" si="29"/>
        <v>Victor Thu Digitate, enterprise AI for IT Ops</v>
      </c>
      <c r="B1912" s="8" t="s">
        <v>11151</v>
      </c>
      <c r="C1912" s="8" t="s">
        <v>11152</v>
      </c>
      <c r="D1912" s="8" t="s">
        <v>11153</v>
      </c>
      <c r="E1912" s="8" t="s">
        <v>11154</v>
      </c>
      <c r="F1912" s="8" t="s">
        <v>11155</v>
      </c>
      <c r="G1912" s="12" t="s">
        <v>10867</v>
      </c>
      <c r="H1912" s="22" t="str">
        <f>VLOOKUP($G1912,Temp!$A:$C,H$1,FALSE)</f>
        <v>digitate.com</v>
      </c>
      <c r="I1912" s="22" t="e">
        <f>VLOOKUP($G1912,Temp!$A:$C,I$1,FALSE)</f>
        <v>#VALUE!</v>
      </c>
      <c r="J1912" s="22" t="e">
        <f>VLOOKUP($G1912,Temp!$A:$C,J$1,FALSE)</f>
        <v>#VALUE!</v>
      </c>
      <c r="K1912" s="22" t="e">
        <f>VLOOKUP($G1912,Temp!$A:$C,K$1,FALSE)</f>
        <v>#VALUE!</v>
      </c>
      <c r="L1912" s="22" t="e">
        <f>VLOOKUP($G1912,Temp!$A:$C,L$1,FALSE)</f>
        <v>#VALUE!</v>
      </c>
      <c r="M1912" s="22" t="e">
        <f>VLOOKUP($G1912,Temp!$A:$C,M$1,FALSE)</f>
        <v>#VALUE!</v>
      </c>
      <c r="N1912" s="22" t="e">
        <f>VLOOKUP($G1912,Temp!$A:$C,N$1,FALSE)</f>
        <v>#VALUE!</v>
      </c>
      <c r="O1912" s="22" t="e">
        <f>VLOOKUP($G1912,Temp!$A:$C,O$1,FALSE)</f>
        <v>#VALUE!</v>
      </c>
      <c r="P1912" s="22" t="e">
        <f>VLOOKUP($G1912,Temp!$A:$C,P$1,FALSE)</f>
        <v>#VALUE!</v>
      </c>
      <c r="Q1912" s="22" t="e">
        <f>VLOOKUP($G1912,Temp!$A:$C,Q$1,FALSE)</f>
        <v>#VALUE!</v>
      </c>
      <c r="R1912" s="22" t="e">
        <f>VLOOKUP($G1912,Temp!$A:$C,R$1,FALSE)</f>
        <v>#VALUE!</v>
      </c>
      <c r="S1912" s="22" t="e">
        <f>VLOOKUP($G1912,Temp!$A:$C,S$1,FALSE)</f>
        <v>#VALUE!</v>
      </c>
      <c r="T1912" s="22" t="e">
        <f>VLOOKUP($G1912,Temp!$A:$C,T$1,FALSE)</f>
        <v>#VALUE!</v>
      </c>
      <c r="U1912" s="22" t="e">
        <f>VLOOKUP($G1912,Temp!$A:$C,U$1,FALSE)</f>
        <v>#VALUE!</v>
      </c>
      <c r="V1912" s="22" t="e">
        <f>VLOOKUP($G1912,Temp!$A:$C,V$1,FALSE)</f>
        <v>#VALUE!</v>
      </c>
      <c r="W1912" s="22" t="e">
        <f>VLOOKUP($G1912,Temp!$A:$C,W$1,FALSE)</f>
        <v>#VALUE!</v>
      </c>
      <c r="X1912" s="22" t="e">
        <f>VLOOKUP($G1912,Temp!$A:$C,X$1,FALSE)</f>
        <v>#VALUE!</v>
      </c>
      <c r="Y1912" s="22">
        <f>VLOOKUP($G1912,Temp!$A:$C,Y$1,FALSE)</f>
        <v>12</v>
      </c>
      <c r="Z1912" s="22">
        <f>VLOOKUP($G1912,Temp!$A:$C,Z$1,FALSE)</f>
        <v>0</v>
      </c>
      <c r="AA1912" s="22" t="e">
        <f>VLOOKUP($A1912,Searches!$A:$H,AA$1,FALSE)</f>
        <v>#N/A</v>
      </c>
      <c r="AB1912" s="22" t="e">
        <f>VLOOKUP($A1912,Searches!$A:$H,AB$1,FALSE)</f>
        <v>#N/A</v>
      </c>
      <c r="AC1912" s="22" t="e">
        <f>VLOOKUP($A1912,Searches!$A:$H,AC$1,FALSE)</f>
        <v>#N/A</v>
      </c>
      <c r="AD1912" s="22" t="e">
        <f>VLOOKUP($A1912,Searches!$A:$H,AD$1,FALSE)</f>
        <v>#N/A</v>
      </c>
      <c r="AE1912" s="22" t="e">
        <f>VLOOKUP($A1912,Searches!$A:$H,AE$1,FALSE)</f>
        <v>#N/A</v>
      </c>
      <c r="AF1912" s="22" t="e">
        <f>VLOOKUP($A1912,Searches!$A:$H,AF$1,FALSE)</f>
        <v>#N/A</v>
      </c>
      <c r="AG1912" s="22" t="e">
        <f>VLOOKUP($A1912,Searches!$A:$H,AG$1,FALSE)</f>
        <v>#N/A</v>
      </c>
      <c r="AH1912" s="22" t="e">
        <f>VLOOKUP($G1912,Temp!$D:$F,AH$1,FALSE)</f>
        <v>#N/A</v>
      </c>
      <c r="AI1912" s="22" t="e">
        <f>VLOOKUP($G1912,Temp!$D:$F,AI$1,FALSE)</f>
        <v>#N/A</v>
      </c>
      <c r="AJ1912" s="22" t="e">
        <f>VLOOKUP($G1912,Temp!$D:$F,AJ$1,FALSE)</f>
        <v>#N/A</v>
      </c>
    </row>
    <row r="1913" spans="1:36" ht="16" x14ac:dyDescent="0.2">
      <c r="A1913" s="8" t="str">
        <f t="shared" si="29"/>
        <v>Lauren Buchman Google</v>
      </c>
      <c r="B1913" s="8" t="s">
        <v>3561</v>
      </c>
      <c r="C1913" s="8" t="s">
        <v>11159</v>
      </c>
      <c r="D1913" s="8" t="s">
        <v>11160</v>
      </c>
      <c r="E1913" s="8" t="s">
        <v>634</v>
      </c>
      <c r="F1913" s="8" t="s">
        <v>597</v>
      </c>
      <c r="G1913" s="8" t="s">
        <v>634</v>
      </c>
      <c r="H1913" s="22" t="e">
        <f>VLOOKUP($G1913,Temp!$A:$C,H$1,FALSE)</f>
        <v>#N/A</v>
      </c>
      <c r="I1913" s="22" t="e">
        <f>VLOOKUP($G1913,Temp!$A:$C,I$1,FALSE)</f>
        <v>#N/A</v>
      </c>
      <c r="J1913" s="22" t="e">
        <f>VLOOKUP($G1913,Temp!$A:$C,J$1,FALSE)</f>
        <v>#N/A</v>
      </c>
      <c r="K1913" s="22" t="e">
        <f>VLOOKUP($G1913,Temp!$A:$C,K$1,FALSE)</f>
        <v>#N/A</v>
      </c>
      <c r="L1913" s="22" t="e">
        <f>VLOOKUP($G1913,Temp!$A:$C,L$1,FALSE)</f>
        <v>#N/A</v>
      </c>
      <c r="M1913" s="22" t="e">
        <f>VLOOKUP($G1913,Temp!$A:$C,M$1,FALSE)</f>
        <v>#N/A</v>
      </c>
      <c r="N1913" s="22" t="e">
        <f>VLOOKUP($G1913,Temp!$A:$C,N$1,FALSE)</f>
        <v>#N/A</v>
      </c>
      <c r="O1913" s="22" t="e">
        <f>VLOOKUP($G1913,Temp!$A:$C,O$1,FALSE)</f>
        <v>#N/A</v>
      </c>
      <c r="P1913" s="22" t="e">
        <f>VLOOKUP($G1913,Temp!$A:$C,P$1,FALSE)</f>
        <v>#N/A</v>
      </c>
      <c r="Q1913" s="22" t="e">
        <f>VLOOKUP($G1913,Temp!$A:$C,Q$1,FALSE)</f>
        <v>#N/A</v>
      </c>
      <c r="R1913" s="22" t="e">
        <f>VLOOKUP($G1913,Temp!$A:$C,R$1,FALSE)</f>
        <v>#N/A</v>
      </c>
      <c r="S1913" s="22" t="e">
        <f>VLOOKUP($G1913,Temp!$A:$C,S$1,FALSE)</f>
        <v>#N/A</v>
      </c>
      <c r="T1913" s="22" t="e">
        <f>VLOOKUP($G1913,Temp!$A:$C,T$1,FALSE)</f>
        <v>#N/A</v>
      </c>
      <c r="U1913" s="22" t="e">
        <f>VLOOKUP($G1913,Temp!$A:$C,U$1,FALSE)</f>
        <v>#N/A</v>
      </c>
      <c r="V1913" s="22" t="e">
        <f>VLOOKUP($G1913,Temp!$A:$C,V$1,FALSE)</f>
        <v>#N/A</v>
      </c>
      <c r="W1913" s="22" t="e">
        <f>VLOOKUP($G1913,Temp!$A:$C,W$1,FALSE)</f>
        <v>#N/A</v>
      </c>
      <c r="X1913" s="22" t="e">
        <f>VLOOKUP($G1913,Temp!$A:$C,X$1,FALSE)</f>
        <v>#N/A</v>
      </c>
      <c r="Y1913" s="22" t="e">
        <f>VLOOKUP($G1913,Temp!$A:$C,Y$1,FALSE)</f>
        <v>#N/A</v>
      </c>
      <c r="Z1913" s="22" t="e">
        <f>VLOOKUP($G1913,Temp!$A:$C,Z$1,FALSE)</f>
        <v>#N/A</v>
      </c>
      <c r="AA1913" s="22" t="str">
        <f>VLOOKUP($A1913,Searches!$A:$H,AA$1,FALSE)</f>
        <v>Lauren Buchman</v>
      </c>
      <c r="AB1913" s="22" t="str">
        <f>VLOOKUP($A1913,Searches!$A:$H,AB$1,FALSE)</f>
        <v>Google</v>
      </c>
      <c r="AC1913" s="22" t="str">
        <f>VLOOKUP($A1913,Searches!$A:$H,AC$1,FALSE)</f>
        <v>Head of Marketing, Google Cloud for Startups</v>
      </c>
      <c r="AD1913" s="22" t="str">
        <f>VLOOKUP($A1913,Searches!$A:$H,AD$1,FALSE)</f>
        <v>2nd</v>
      </c>
      <c r="AE1913" s="22" t="str">
        <f>VLOOKUP($A1913,Searches!$A:$H,AE$1,FALSE)</f>
        <v/>
      </c>
      <c r="AF1913" s="22" t="str">
        <f>VLOOKUP($A1913,Searches!$A:$H,AF$1,FALSE)</f>
        <v>San Francisco Bay Area</v>
      </c>
      <c r="AG1913" s="22" t="str">
        <f>VLOOKUP($A1913,Searches!$A:$H,AG$1,FALSE)</f>
        <v>https://www.linkedin.com/sales/profile/10259820,cee9,NAME_SEARCH?moduleKey=peopleSearchResults&amp;pageKey=sales-search3-people-refinement&amp;contextId=60BC92C971D70515801E49D6842B0000&amp;requestId=3a74b5ea-f53c-4558-a64f-e62a9c2a14ec&amp;action=CLICK&amp;target=urn%3Ali%3AsalesLead%3A(-1%2C10259820)&amp;pageNumber=9&amp;targetEl=profilelink&amp;position=10&amp;trk=lss-serp-result-lead_photo</v>
      </c>
      <c r="AH1913" s="22" t="e">
        <f>VLOOKUP($G1913,Temp!$D:$F,AH$1,FALSE)</f>
        <v>#N/A</v>
      </c>
      <c r="AI1913" s="22" t="e">
        <f>VLOOKUP($G1913,Temp!$D:$F,AI$1,FALSE)</f>
        <v>#N/A</v>
      </c>
      <c r="AJ1913" s="22" t="e">
        <f>VLOOKUP($G1913,Temp!$D:$F,AJ$1,FALSE)</f>
        <v>#N/A</v>
      </c>
    </row>
    <row r="1914" spans="1:36" ht="16" x14ac:dyDescent="0.2">
      <c r="A1914" s="8" t="str">
        <f t="shared" si="29"/>
        <v>Brenton Walton SynerTrade</v>
      </c>
      <c r="B1914" s="8" t="s">
        <v>11162</v>
      </c>
      <c r="C1914" s="8" t="s">
        <v>11163</v>
      </c>
      <c r="D1914" s="8" t="s">
        <v>11164</v>
      </c>
      <c r="E1914" s="8" t="s">
        <v>11165</v>
      </c>
      <c r="F1914" s="8" t="s">
        <v>11166</v>
      </c>
      <c r="G1914" s="12" t="s">
        <v>10870</v>
      </c>
      <c r="H1914" s="22" t="str">
        <f>VLOOKUP($G1914,Temp!$A:$C,H$1,FALSE)</f>
        <v>synertrade.com</v>
      </c>
      <c r="I1914" s="22" t="e">
        <f>VLOOKUP($G1914,Temp!$A:$C,I$1,FALSE)</f>
        <v>#VALUE!</v>
      </c>
      <c r="J1914" s="22" t="e">
        <f>VLOOKUP($G1914,Temp!$A:$C,J$1,FALSE)</f>
        <v>#VALUE!</v>
      </c>
      <c r="K1914" s="22" t="e">
        <f>VLOOKUP($G1914,Temp!$A:$C,K$1,FALSE)</f>
        <v>#VALUE!</v>
      </c>
      <c r="L1914" s="22" t="e">
        <f>VLOOKUP($G1914,Temp!$A:$C,L$1,FALSE)</f>
        <v>#VALUE!</v>
      </c>
      <c r="M1914" s="22" t="e">
        <f>VLOOKUP($G1914,Temp!$A:$C,M$1,FALSE)</f>
        <v>#VALUE!</v>
      </c>
      <c r="N1914" s="22" t="e">
        <f>VLOOKUP($G1914,Temp!$A:$C,N$1,FALSE)</f>
        <v>#VALUE!</v>
      </c>
      <c r="O1914" s="22" t="e">
        <f>VLOOKUP($G1914,Temp!$A:$C,O$1,FALSE)</f>
        <v>#VALUE!</v>
      </c>
      <c r="P1914" s="22" t="e">
        <f>VLOOKUP($G1914,Temp!$A:$C,P$1,FALSE)</f>
        <v>#VALUE!</v>
      </c>
      <c r="Q1914" s="22" t="e">
        <f>VLOOKUP($G1914,Temp!$A:$C,Q$1,FALSE)</f>
        <v>#VALUE!</v>
      </c>
      <c r="R1914" s="22" t="e">
        <f>VLOOKUP($G1914,Temp!$A:$C,R$1,FALSE)</f>
        <v>#VALUE!</v>
      </c>
      <c r="S1914" s="22" t="e">
        <f>VLOOKUP($G1914,Temp!$A:$C,S$1,FALSE)</f>
        <v>#VALUE!</v>
      </c>
      <c r="T1914" s="22" t="e">
        <f>VLOOKUP($G1914,Temp!$A:$C,T$1,FALSE)</f>
        <v>#VALUE!</v>
      </c>
      <c r="U1914" s="22" t="e">
        <f>VLOOKUP($G1914,Temp!$A:$C,U$1,FALSE)</f>
        <v>#VALUE!</v>
      </c>
      <c r="V1914" s="22" t="e">
        <f>VLOOKUP($G1914,Temp!$A:$C,V$1,FALSE)</f>
        <v>#VALUE!</v>
      </c>
      <c r="W1914" s="22" t="e">
        <f>VLOOKUP($G1914,Temp!$A:$C,W$1,FALSE)</f>
        <v>#VALUE!</v>
      </c>
      <c r="X1914" s="22" t="e">
        <f>VLOOKUP($G1914,Temp!$A:$C,X$1,FALSE)</f>
        <v>#VALUE!</v>
      </c>
      <c r="Y1914" s="22">
        <f>VLOOKUP($G1914,Temp!$A:$C,Y$1,FALSE)</f>
        <v>35</v>
      </c>
      <c r="Z1914" s="22">
        <f>VLOOKUP($G1914,Temp!$A:$C,Z$1,FALSE)</f>
        <v>0</v>
      </c>
      <c r="AA1914" s="22" t="e">
        <f>VLOOKUP($A1914,Searches!$A:$H,AA$1,FALSE)</f>
        <v>#N/A</v>
      </c>
      <c r="AB1914" s="22" t="e">
        <f>VLOOKUP($A1914,Searches!$A:$H,AB$1,FALSE)</f>
        <v>#N/A</v>
      </c>
      <c r="AC1914" s="22" t="e">
        <f>VLOOKUP($A1914,Searches!$A:$H,AC$1,FALSE)</f>
        <v>#N/A</v>
      </c>
      <c r="AD1914" s="22" t="e">
        <f>VLOOKUP($A1914,Searches!$A:$H,AD$1,FALSE)</f>
        <v>#N/A</v>
      </c>
      <c r="AE1914" s="22" t="e">
        <f>VLOOKUP($A1914,Searches!$A:$H,AE$1,FALSE)</f>
        <v>#N/A</v>
      </c>
      <c r="AF1914" s="22" t="e">
        <f>VLOOKUP($A1914,Searches!$A:$H,AF$1,FALSE)</f>
        <v>#N/A</v>
      </c>
      <c r="AG1914" s="22" t="e">
        <f>VLOOKUP($A1914,Searches!$A:$H,AG$1,FALSE)</f>
        <v>#N/A</v>
      </c>
      <c r="AH1914" s="22" t="e">
        <f>VLOOKUP($G1914,Temp!$D:$F,AH$1,FALSE)</f>
        <v>#N/A</v>
      </c>
      <c r="AI1914" s="22" t="e">
        <f>VLOOKUP($G1914,Temp!$D:$F,AI$1,FALSE)</f>
        <v>#N/A</v>
      </c>
      <c r="AJ1914" s="22" t="e">
        <f>VLOOKUP($G1914,Temp!$D:$F,AJ$1,FALSE)</f>
        <v>#N/A</v>
      </c>
    </row>
    <row r="1915" spans="1:36" ht="16" x14ac:dyDescent="0.2">
      <c r="A1915" s="8" t="str">
        <f t="shared" si="29"/>
        <v>Jessica Marie WhiteHat Security</v>
      </c>
      <c r="B1915" s="8" t="s">
        <v>1291</v>
      </c>
      <c r="C1915" s="8" t="s">
        <v>3829</v>
      </c>
      <c r="D1915" s="8" t="s">
        <v>11172</v>
      </c>
      <c r="E1915" s="8" t="s">
        <v>11173</v>
      </c>
      <c r="F1915" s="8" t="s">
        <v>2049</v>
      </c>
      <c r="G1915" s="12" t="s">
        <v>2051</v>
      </c>
      <c r="H1915" s="22" t="str">
        <f>VLOOKUP($G1915,Temp!$A:$C,H$1,FALSE)</f>
        <v>whitehatsec.com</v>
      </c>
      <c r="I1915" s="22" t="e">
        <f>VLOOKUP($G1915,Temp!$A:$C,I$1,FALSE)</f>
        <v>#VALUE!</v>
      </c>
      <c r="J1915" s="22" t="e">
        <f>VLOOKUP($G1915,Temp!$A:$C,J$1,FALSE)</f>
        <v>#VALUE!</v>
      </c>
      <c r="K1915" s="22" t="e">
        <f>VLOOKUP($G1915,Temp!$A:$C,K$1,FALSE)</f>
        <v>#VALUE!</v>
      </c>
      <c r="L1915" s="22" t="e">
        <f>VLOOKUP($G1915,Temp!$A:$C,L$1,FALSE)</f>
        <v>#VALUE!</v>
      </c>
      <c r="M1915" s="22" t="e">
        <f>VLOOKUP($G1915,Temp!$A:$C,M$1,FALSE)</f>
        <v>#VALUE!</v>
      </c>
      <c r="N1915" s="22" t="e">
        <f>VLOOKUP($G1915,Temp!$A:$C,N$1,FALSE)</f>
        <v>#VALUE!</v>
      </c>
      <c r="O1915" s="22" t="e">
        <f>VLOOKUP($G1915,Temp!$A:$C,O$1,FALSE)</f>
        <v>#VALUE!</v>
      </c>
      <c r="P1915" s="22" t="e">
        <f>VLOOKUP($G1915,Temp!$A:$C,P$1,FALSE)</f>
        <v>#VALUE!</v>
      </c>
      <c r="Q1915" s="22" t="e">
        <f>VLOOKUP($G1915,Temp!$A:$C,Q$1,FALSE)</f>
        <v>#VALUE!</v>
      </c>
      <c r="R1915" s="22" t="e">
        <f>VLOOKUP($G1915,Temp!$A:$C,R$1,FALSE)</f>
        <v>#VALUE!</v>
      </c>
      <c r="S1915" s="22" t="e">
        <f>VLOOKUP($G1915,Temp!$A:$C,S$1,FALSE)</f>
        <v>#VALUE!</v>
      </c>
      <c r="T1915" s="22" t="e">
        <f>VLOOKUP($G1915,Temp!$A:$C,T$1,FALSE)</f>
        <v>#VALUE!</v>
      </c>
      <c r="U1915" s="22" t="e">
        <f>VLOOKUP($G1915,Temp!$A:$C,U$1,FALSE)</f>
        <v>#VALUE!</v>
      </c>
      <c r="V1915" s="22" t="e">
        <f>VLOOKUP($G1915,Temp!$A:$C,V$1,FALSE)</f>
        <v>#VALUE!</v>
      </c>
      <c r="W1915" s="22" t="e">
        <f>VLOOKUP($G1915,Temp!$A:$C,W$1,FALSE)</f>
        <v>#VALUE!</v>
      </c>
      <c r="X1915" s="22" t="e">
        <f>VLOOKUP($G1915,Temp!$A:$C,X$1,FALSE)</f>
        <v>#VALUE!</v>
      </c>
      <c r="Y1915" s="22">
        <f>VLOOKUP($G1915,Temp!$A:$C,Y$1,FALSE)</f>
        <v>0</v>
      </c>
      <c r="Z1915" s="22">
        <f>VLOOKUP($G1915,Temp!$A:$C,Z$1,FALSE)</f>
        <v>0</v>
      </c>
      <c r="AA1915" s="22" t="str">
        <f>VLOOKUP($A1915,Searches!$A:$H,AA$1,FALSE)</f>
        <v>Jessica Marie</v>
      </c>
      <c r="AB1915" s="22" t="str">
        <f>VLOOKUP($A1915,Searches!$A:$H,AB$1,FALSE)</f>
        <v>WhiteHat Security</v>
      </c>
      <c r="AC1915" s="22" t="str">
        <f>VLOOKUP($A1915,Searches!$A:$H,AC$1,FALSE)</f>
        <v>Principal, Product Marketing</v>
      </c>
      <c r="AD1915" s="22" t="str">
        <f>VLOOKUP($A1915,Searches!$A:$H,AD$1,FALSE)</f>
        <v>2nd</v>
      </c>
      <c r="AE1915" s="22" t="str">
        <f>VLOOKUP($A1915,Searches!$A:$H,AE$1,FALSE)</f>
        <v/>
      </c>
      <c r="AF1915" s="22" t="str">
        <f>VLOOKUP($A1915,Searches!$A:$H,AF$1,FALSE)</f>
        <v>San Francisco Bay Area</v>
      </c>
      <c r="AG1915" s="22" t="str">
        <f>VLOOKUP($A1915,Searches!$A:$H,AG$1,FALSE)</f>
        <v>https://www.linkedin.com/sales/profile/5854825,oErk,NAME_SEARCH?moduleKey=peopleSearchResults&amp;pageKey=sales-search3-people-refinement&amp;contextId=60BC92C971D70515801E49D6842B0000&amp;requestId=3a74b5ea-f53c-4558-a64f-e62a9c2a14ec&amp;action=CLICK&amp;target=urn%3Ali%3AsalesLead%3A(-1%2C5854825)&amp;pageNumber=9&amp;targetEl=profilelink&amp;position=19&amp;trk=lss-serp-result-lead_photo</v>
      </c>
      <c r="AH1915" s="22" t="str">
        <f>VLOOKUP($G1915,Temp!$D:$F,AH$1,FALSE)</f>
        <v>whitehatsec.com</v>
      </c>
      <c r="AI1915" s="22" t="str">
        <f>VLOOKUP($G1915,Temp!$D:$F,AI$1,FALSE)</f>
        <v>Marketo</v>
      </c>
      <c r="AJ1915" s="22" t="str">
        <f>VLOOKUP($G1915,Temp!$D:$F,AJ$1,FALSE)</f>
        <v>WordPress</v>
      </c>
    </row>
    <row r="1916" spans="1:36" ht="16" x14ac:dyDescent="0.2">
      <c r="A1916" s="8" t="str">
        <f t="shared" si="29"/>
        <v>Jason Katz Shutterstock</v>
      </c>
      <c r="B1916" s="8" t="s">
        <v>682</v>
      </c>
      <c r="C1916" s="8" t="s">
        <v>5326</v>
      </c>
      <c r="D1916" s="8" t="s">
        <v>11176</v>
      </c>
      <c r="E1916" s="8" t="s">
        <v>11177</v>
      </c>
      <c r="F1916" s="8" t="s">
        <v>11178</v>
      </c>
      <c r="G1916" s="12" t="s">
        <v>10876</v>
      </c>
      <c r="H1916" s="22" t="str">
        <f>VLOOKUP($G1916,Temp!$A:$C,H$1,FALSE)</f>
        <v>shutterstock.com</v>
      </c>
      <c r="I1916" s="22" t="e">
        <f>VLOOKUP($G1916,Temp!$A:$C,I$1,FALSE)</f>
        <v>#VALUE!</v>
      </c>
      <c r="J1916" s="22" t="e">
        <f>VLOOKUP($G1916,Temp!$A:$C,J$1,FALSE)</f>
        <v>#VALUE!</v>
      </c>
      <c r="K1916" s="22" t="e">
        <f>VLOOKUP($G1916,Temp!$A:$C,K$1,FALSE)</f>
        <v>#VALUE!</v>
      </c>
      <c r="L1916" s="22" t="e">
        <f>VLOOKUP($G1916,Temp!$A:$C,L$1,FALSE)</f>
        <v>#VALUE!</v>
      </c>
      <c r="M1916" s="22" t="e">
        <f>VLOOKUP($G1916,Temp!$A:$C,M$1,FALSE)</f>
        <v>#VALUE!</v>
      </c>
      <c r="N1916" s="22" t="e">
        <f>VLOOKUP($G1916,Temp!$A:$C,N$1,FALSE)</f>
        <v>#VALUE!</v>
      </c>
      <c r="O1916" s="22" t="e">
        <f>VLOOKUP($G1916,Temp!$A:$C,O$1,FALSE)</f>
        <v>#VALUE!</v>
      </c>
      <c r="P1916" s="22" t="e">
        <f>VLOOKUP($G1916,Temp!$A:$C,P$1,FALSE)</f>
        <v>#VALUE!</v>
      </c>
      <c r="Q1916" s="22" t="e">
        <f>VLOOKUP($G1916,Temp!$A:$C,Q$1,FALSE)</f>
        <v>#VALUE!</v>
      </c>
      <c r="R1916" s="22" t="e">
        <f>VLOOKUP($G1916,Temp!$A:$C,R$1,FALSE)</f>
        <v>#VALUE!</v>
      </c>
      <c r="S1916" s="22" t="e">
        <f>VLOOKUP($G1916,Temp!$A:$C,S$1,FALSE)</f>
        <v>#VALUE!</v>
      </c>
      <c r="T1916" s="22" t="e">
        <f>VLOOKUP($G1916,Temp!$A:$C,T$1,FALSE)</f>
        <v>#VALUE!</v>
      </c>
      <c r="U1916" s="22" t="e">
        <f>VLOOKUP($G1916,Temp!$A:$C,U$1,FALSE)</f>
        <v>#VALUE!</v>
      </c>
      <c r="V1916" s="22" t="e">
        <f>VLOOKUP($G1916,Temp!$A:$C,V$1,FALSE)</f>
        <v>#VALUE!</v>
      </c>
      <c r="W1916" s="22" t="e">
        <f>VLOOKUP($G1916,Temp!$A:$C,W$1,FALSE)</f>
        <v>#VALUE!</v>
      </c>
      <c r="X1916" s="22" t="e">
        <f>VLOOKUP($G1916,Temp!$A:$C,X$1,FALSE)</f>
        <v>#VALUE!</v>
      </c>
      <c r="Y1916" s="22">
        <f>VLOOKUP($G1916,Temp!$A:$C,Y$1,FALSE)</f>
        <v>2700000</v>
      </c>
      <c r="Z1916" s="22">
        <f>VLOOKUP($G1916,Temp!$A:$C,Z$1,FALSE)</f>
        <v>298000</v>
      </c>
      <c r="AA1916" s="22" t="str">
        <f>VLOOKUP($A1916,Searches!$A:$H,AA$1,FALSE)</f>
        <v>Jason Katz</v>
      </c>
      <c r="AB1916" s="22" t="str">
        <f>VLOOKUP($A1916,Searches!$A:$H,AB$1,FALSE)</f>
        <v>Shutterstock</v>
      </c>
      <c r="AC1916" s="22" t="str">
        <f>VLOOKUP($A1916,Searches!$A:$H,AC$1,FALSE)</f>
        <v>Head of Marketing Technology</v>
      </c>
      <c r="AD1916" s="22" t="str">
        <f>VLOOKUP($A1916,Searches!$A:$H,AD$1,FALSE)</f>
        <v>2nd</v>
      </c>
      <c r="AE1916" s="22" t="str">
        <f>VLOOKUP($A1916,Searches!$A:$H,AE$1,FALSE)</f>
        <v/>
      </c>
      <c r="AF1916" s="22" t="str">
        <f>VLOOKUP($A1916,Searches!$A:$H,AF$1,FALSE)</f>
        <v>Greater New York City Area</v>
      </c>
      <c r="AG1916" s="22" t="str">
        <f>VLOOKUP($A1916,Searches!$A:$H,AG$1,FALSE)</f>
        <v>https://www.linkedin.com/sales/profile/974340,DZmt,NAME_SEARCH?moduleKey=peopleSearchResults&amp;pageKey=sales-search3-people-refinement&amp;contextId=60BC92C971D70515801E49D6842B0000&amp;requestId=3a74b5ea-f53c-4558-a64f-e62a9c2a14ec&amp;action=CLICK&amp;target=urn%3Ali%3AsalesLead%3A(-1%2C974340)&amp;pageNumber=9&amp;targetEl=profilelink&amp;position=17&amp;trk=lss-serp-result-lead_photo</v>
      </c>
      <c r="AH1916" s="22" t="e">
        <f>VLOOKUP($G1916,Temp!$D:$F,AH$1,FALSE)</f>
        <v>#N/A</v>
      </c>
      <c r="AI1916" s="22" t="e">
        <f>VLOOKUP($G1916,Temp!$D:$F,AI$1,FALSE)</f>
        <v>#N/A</v>
      </c>
      <c r="AJ1916" s="22" t="e">
        <f>VLOOKUP($G1916,Temp!$D:$F,AJ$1,FALSE)</f>
        <v>#N/A</v>
      </c>
    </row>
    <row r="1917" spans="1:36" ht="16" x14ac:dyDescent="0.2">
      <c r="A1917" s="8" t="str">
        <f t="shared" si="29"/>
        <v>Sarah Zilenovski ClearSale</v>
      </c>
      <c r="B1917" s="8" t="s">
        <v>158</v>
      </c>
      <c r="C1917" s="8" t="s">
        <v>11182</v>
      </c>
      <c r="D1917" s="8" t="s">
        <v>10754</v>
      </c>
      <c r="E1917" s="8" t="s">
        <v>11183</v>
      </c>
      <c r="F1917" s="8" t="s">
        <v>11184</v>
      </c>
      <c r="G1917" s="12" t="s">
        <v>10884</v>
      </c>
      <c r="H1917" s="22" t="str">
        <f>VLOOKUP($G1917,Temp!$A:$C,H$1,FALSE)</f>
        <v>clearsale.com.br</v>
      </c>
      <c r="I1917" s="22" t="e">
        <f>VLOOKUP($G1917,Temp!$A:$C,I$1,FALSE)</f>
        <v>#VALUE!</v>
      </c>
      <c r="J1917" s="22" t="e">
        <f>VLOOKUP($G1917,Temp!$A:$C,J$1,FALSE)</f>
        <v>#VALUE!</v>
      </c>
      <c r="K1917" s="22" t="e">
        <f>VLOOKUP($G1917,Temp!$A:$C,K$1,FALSE)</f>
        <v>#VALUE!</v>
      </c>
      <c r="L1917" s="22" t="e">
        <f>VLOOKUP($G1917,Temp!$A:$C,L$1,FALSE)</f>
        <v>#VALUE!</v>
      </c>
      <c r="M1917" s="22" t="e">
        <f>VLOOKUP($G1917,Temp!$A:$C,M$1,FALSE)</f>
        <v>#VALUE!</v>
      </c>
      <c r="N1917" s="22" t="e">
        <f>VLOOKUP($G1917,Temp!$A:$C,N$1,FALSE)</f>
        <v>#VALUE!</v>
      </c>
      <c r="O1917" s="22" t="e">
        <f>VLOOKUP($G1917,Temp!$A:$C,O$1,FALSE)</f>
        <v>#VALUE!</v>
      </c>
      <c r="P1917" s="22" t="e">
        <f>VLOOKUP($G1917,Temp!$A:$C,P$1,FALSE)</f>
        <v>#VALUE!</v>
      </c>
      <c r="Q1917" s="22" t="e">
        <f>VLOOKUP($G1917,Temp!$A:$C,Q$1,FALSE)</f>
        <v>#VALUE!</v>
      </c>
      <c r="R1917" s="22" t="e">
        <f>VLOOKUP($G1917,Temp!$A:$C,R$1,FALSE)</f>
        <v>#VALUE!</v>
      </c>
      <c r="S1917" s="22" t="e">
        <f>VLOOKUP($G1917,Temp!$A:$C,S$1,FALSE)</f>
        <v>#VALUE!</v>
      </c>
      <c r="T1917" s="22" t="e">
        <f>VLOOKUP($G1917,Temp!$A:$C,T$1,FALSE)</f>
        <v>#VALUE!</v>
      </c>
      <c r="U1917" s="22" t="e">
        <f>VLOOKUP($G1917,Temp!$A:$C,U$1,FALSE)</f>
        <v>#VALUE!</v>
      </c>
      <c r="V1917" s="22" t="e">
        <f>VLOOKUP($G1917,Temp!$A:$C,V$1,FALSE)</f>
        <v>#VALUE!</v>
      </c>
      <c r="W1917" s="22" t="e">
        <f>VLOOKUP($G1917,Temp!$A:$C,W$1,FALSE)</f>
        <v>#VALUE!</v>
      </c>
      <c r="X1917" s="22" t="e">
        <f>VLOOKUP($G1917,Temp!$A:$C,X$1,FALSE)</f>
        <v>#VALUE!</v>
      </c>
      <c r="Y1917" s="22">
        <f>VLOOKUP($G1917,Temp!$A:$C,Y$1,FALSE)</f>
        <v>0</v>
      </c>
      <c r="Z1917" s="22">
        <f>VLOOKUP($G1917,Temp!$A:$C,Z$1,FALSE)</f>
        <v>0</v>
      </c>
      <c r="AA1917" s="22" t="e">
        <f>VLOOKUP($A1917,Searches!$A:$H,AA$1,FALSE)</f>
        <v>#N/A</v>
      </c>
      <c r="AB1917" s="22" t="e">
        <f>VLOOKUP($A1917,Searches!$A:$H,AB$1,FALSE)</f>
        <v>#N/A</v>
      </c>
      <c r="AC1917" s="22" t="e">
        <f>VLOOKUP($A1917,Searches!$A:$H,AC$1,FALSE)</f>
        <v>#N/A</v>
      </c>
      <c r="AD1917" s="22" t="e">
        <f>VLOOKUP($A1917,Searches!$A:$H,AD$1,FALSE)</f>
        <v>#N/A</v>
      </c>
      <c r="AE1917" s="22" t="e">
        <f>VLOOKUP($A1917,Searches!$A:$H,AE$1,FALSE)</f>
        <v>#N/A</v>
      </c>
      <c r="AF1917" s="22" t="e">
        <f>VLOOKUP($A1917,Searches!$A:$H,AF$1,FALSE)</f>
        <v>#N/A</v>
      </c>
      <c r="AG1917" s="22" t="e">
        <f>VLOOKUP($A1917,Searches!$A:$H,AG$1,FALSE)</f>
        <v>#N/A</v>
      </c>
      <c r="AH1917" s="22" t="e">
        <f>VLOOKUP($G1917,Temp!$D:$F,AH$1,FALSE)</f>
        <v>#N/A</v>
      </c>
      <c r="AI1917" s="22" t="e">
        <f>VLOOKUP($G1917,Temp!$D:$F,AI$1,FALSE)</f>
        <v>#N/A</v>
      </c>
      <c r="AJ1917" s="22" t="e">
        <f>VLOOKUP($G1917,Temp!$D:$F,AJ$1,FALSE)</f>
        <v>#N/A</v>
      </c>
    </row>
    <row r="1918" spans="1:36" ht="16" x14ac:dyDescent="0.2">
      <c r="A1918" s="8" t="str">
        <f t="shared" si="29"/>
        <v>Lisa Bergamo Actiance, Inc.</v>
      </c>
      <c r="B1918" s="8" t="s">
        <v>1252</v>
      </c>
      <c r="C1918" s="8" t="s">
        <v>11202</v>
      </c>
      <c r="D1918" s="8" t="s">
        <v>11203</v>
      </c>
      <c r="E1918" s="8" t="s">
        <v>11204</v>
      </c>
      <c r="F1918" s="8" t="s">
        <v>8403</v>
      </c>
      <c r="G1918" s="12" t="s">
        <v>10885</v>
      </c>
      <c r="H1918" s="22" t="str">
        <f>VLOOKUP($G1918,Temp!$A:$C,H$1,FALSE)</f>
        <v>actiance.com</v>
      </c>
      <c r="I1918" s="22" t="e">
        <f>VLOOKUP($G1918,Temp!$A:$C,I$1,FALSE)</f>
        <v>#VALUE!</v>
      </c>
      <c r="J1918" s="22" t="e">
        <f>VLOOKUP($G1918,Temp!$A:$C,J$1,FALSE)</f>
        <v>#VALUE!</v>
      </c>
      <c r="K1918" s="22" t="e">
        <f>VLOOKUP($G1918,Temp!$A:$C,K$1,FALSE)</f>
        <v>#VALUE!</v>
      </c>
      <c r="L1918" s="22" t="e">
        <f>VLOOKUP($G1918,Temp!$A:$C,L$1,FALSE)</f>
        <v>#VALUE!</v>
      </c>
      <c r="M1918" s="22" t="e">
        <f>VLOOKUP($G1918,Temp!$A:$C,M$1,FALSE)</f>
        <v>#VALUE!</v>
      </c>
      <c r="N1918" s="22" t="e">
        <f>VLOOKUP($G1918,Temp!$A:$C,N$1,FALSE)</f>
        <v>#VALUE!</v>
      </c>
      <c r="O1918" s="22" t="e">
        <f>VLOOKUP($G1918,Temp!$A:$C,O$1,FALSE)</f>
        <v>#VALUE!</v>
      </c>
      <c r="P1918" s="22" t="e">
        <f>VLOOKUP($G1918,Temp!$A:$C,P$1,FALSE)</f>
        <v>#VALUE!</v>
      </c>
      <c r="Q1918" s="22" t="e">
        <f>VLOOKUP($G1918,Temp!$A:$C,Q$1,FALSE)</f>
        <v>#VALUE!</v>
      </c>
      <c r="R1918" s="22" t="e">
        <f>VLOOKUP($G1918,Temp!$A:$C,R$1,FALSE)</f>
        <v>#VALUE!</v>
      </c>
      <c r="S1918" s="22" t="e">
        <f>VLOOKUP($G1918,Temp!$A:$C,S$1,FALSE)</f>
        <v>#VALUE!</v>
      </c>
      <c r="T1918" s="22" t="e">
        <f>VLOOKUP($G1918,Temp!$A:$C,T$1,FALSE)</f>
        <v>#VALUE!</v>
      </c>
      <c r="U1918" s="22" t="e">
        <f>VLOOKUP($G1918,Temp!$A:$C,U$1,FALSE)</f>
        <v>#VALUE!</v>
      </c>
      <c r="V1918" s="22" t="e">
        <f>VLOOKUP($G1918,Temp!$A:$C,V$1,FALSE)</f>
        <v>#VALUE!</v>
      </c>
      <c r="W1918" s="22" t="e">
        <f>VLOOKUP($G1918,Temp!$A:$C,W$1,FALSE)</f>
        <v>#VALUE!</v>
      </c>
      <c r="X1918" s="22" t="e">
        <f>VLOOKUP($G1918,Temp!$A:$C,X$1,FALSE)</f>
        <v>#VALUE!</v>
      </c>
      <c r="Y1918" s="22">
        <f>VLOOKUP($G1918,Temp!$A:$C,Y$1,FALSE)</f>
        <v>23300</v>
      </c>
      <c r="Z1918" s="22">
        <f>VLOOKUP($G1918,Temp!$A:$C,Z$1,FALSE)</f>
        <v>1300</v>
      </c>
      <c r="AA1918" s="22" t="e">
        <f>VLOOKUP($A1918,Searches!$A:$H,AA$1,FALSE)</f>
        <v>#N/A</v>
      </c>
      <c r="AB1918" s="22" t="e">
        <f>VLOOKUP($A1918,Searches!$A:$H,AB$1,FALSE)</f>
        <v>#N/A</v>
      </c>
      <c r="AC1918" s="22" t="e">
        <f>VLOOKUP($A1918,Searches!$A:$H,AC$1,FALSE)</f>
        <v>#N/A</v>
      </c>
      <c r="AD1918" s="22" t="e">
        <f>VLOOKUP($A1918,Searches!$A:$H,AD$1,FALSE)</f>
        <v>#N/A</v>
      </c>
      <c r="AE1918" s="22" t="e">
        <f>VLOOKUP($A1918,Searches!$A:$H,AE$1,FALSE)</f>
        <v>#N/A</v>
      </c>
      <c r="AF1918" s="22" t="e">
        <f>VLOOKUP($A1918,Searches!$A:$H,AF$1,FALSE)</f>
        <v>#N/A</v>
      </c>
      <c r="AG1918" s="22" t="e">
        <f>VLOOKUP($A1918,Searches!$A:$H,AG$1,FALSE)</f>
        <v>#N/A</v>
      </c>
      <c r="AH1918" s="22" t="e">
        <f>VLOOKUP($G1918,Temp!$D:$F,AH$1,FALSE)</f>
        <v>#N/A</v>
      </c>
      <c r="AI1918" s="22" t="e">
        <f>VLOOKUP($G1918,Temp!$D:$F,AI$1,FALSE)</f>
        <v>#N/A</v>
      </c>
      <c r="AJ1918" s="22" t="e">
        <f>VLOOKUP($G1918,Temp!$D:$F,AJ$1,FALSE)</f>
        <v>#N/A</v>
      </c>
    </row>
    <row r="1919" spans="1:36" ht="16" x14ac:dyDescent="0.2">
      <c r="A1919" s="8" t="str">
        <f t="shared" si="29"/>
        <v>Andrew Muff Datameer</v>
      </c>
      <c r="B1919" s="8" t="s">
        <v>830</v>
      </c>
      <c r="C1919" s="8" t="s">
        <v>11209</v>
      </c>
      <c r="D1919" s="8" t="s">
        <v>11210</v>
      </c>
      <c r="E1919" s="8" t="s">
        <v>11211</v>
      </c>
      <c r="F1919" s="8" t="s">
        <v>11212</v>
      </c>
      <c r="G1919" s="12" t="s">
        <v>10886</v>
      </c>
      <c r="H1919" s="22" t="str">
        <f>VLOOKUP($G1919,Temp!$A:$C,H$1,FALSE)</f>
        <v>datameer.com</v>
      </c>
      <c r="I1919" s="22" t="e">
        <f>VLOOKUP($G1919,Temp!$A:$C,I$1,FALSE)</f>
        <v>#VALUE!</v>
      </c>
      <c r="J1919" s="22" t="e">
        <f>VLOOKUP($G1919,Temp!$A:$C,J$1,FALSE)</f>
        <v>#VALUE!</v>
      </c>
      <c r="K1919" s="22" t="e">
        <f>VLOOKUP($G1919,Temp!$A:$C,K$1,FALSE)</f>
        <v>#VALUE!</v>
      </c>
      <c r="L1919" s="22" t="e">
        <f>VLOOKUP($G1919,Temp!$A:$C,L$1,FALSE)</f>
        <v>#VALUE!</v>
      </c>
      <c r="M1919" s="22" t="e">
        <f>VLOOKUP($G1919,Temp!$A:$C,M$1,FALSE)</f>
        <v>#VALUE!</v>
      </c>
      <c r="N1919" s="22" t="e">
        <f>VLOOKUP($G1919,Temp!$A:$C,N$1,FALSE)</f>
        <v>#VALUE!</v>
      </c>
      <c r="O1919" s="22" t="e">
        <f>VLOOKUP($G1919,Temp!$A:$C,O$1,FALSE)</f>
        <v>#VALUE!</v>
      </c>
      <c r="P1919" s="22" t="e">
        <f>VLOOKUP($G1919,Temp!$A:$C,P$1,FALSE)</f>
        <v>#VALUE!</v>
      </c>
      <c r="Q1919" s="22" t="e">
        <f>VLOOKUP($G1919,Temp!$A:$C,Q$1,FALSE)</f>
        <v>#VALUE!</v>
      </c>
      <c r="R1919" s="22" t="e">
        <f>VLOOKUP($G1919,Temp!$A:$C,R$1,FALSE)</f>
        <v>#VALUE!</v>
      </c>
      <c r="S1919" s="22" t="e">
        <f>VLOOKUP($G1919,Temp!$A:$C,S$1,FALSE)</f>
        <v>#VALUE!</v>
      </c>
      <c r="T1919" s="22" t="e">
        <f>VLOOKUP($G1919,Temp!$A:$C,T$1,FALSE)</f>
        <v>#VALUE!</v>
      </c>
      <c r="U1919" s="22" t="e">
        <f>VLOOKUP($G1919,Temp!$A:$C,U$1,FALSE)</f>
        <v>#VALUE!</v>
      </c>
      <c r="V1919" s="22" t="e">
        <f>VLOOKUP($G1919,Temp!$A:$C,V$1,FALSE)</f>
        <v>#VALUE!</v>
      </c>
      <c r="W1919" s="22" t="e">
        <f>VLOOKUP($G1919,Temp!$A:$C,W$1,FALSE)</f>
        <v>#VALUE!</v>
      </c>
      <c r="X1919" s="22" t="e">
        <f>VLOOKUP($G1919,Temp!$A:$C,X$1,FALSE)</f>
        <v>#VALUE!</v>
      </c>
      <c r="Y1919" s="22">
        <f>VLOOKUP($G1919,Temp!$A:$C,Y$1,FALSE)</f>
        <v>0</v>
      </c>
      <c r="Z1919" s="22">
        <f>VLOOKUP($G1919,Temp!$A:$C,Z$1,FALSE)</f>
        <v>0</v>
      </c>
      <c r="AA1919" s="22" t="e">
        <f>VLOOKUP($A1919,Searches!$A:$H,AA$1,FALSE)</f>
        <v>#N/A</v>
      </c>
      <c r="AB1919" s="22" t="e">
        <f>VLOOKUP($A1919,Searches!$A:$H,AB$1,FALSE)</f>
        <v>#N/A</v>
      </c>
      <c r="AC1919" s="22" t="e">
        <f>VLOOKUP($A1919,Searches!$A:$H,AC$1,FALSE)</f>
        <v>#N/A</v>
      </c>
      <c r="AD1919" s="22" t="e">
        <f>VLOOKUP($A1919,Searches!$A:$H,AD$1,FALSE)</f>
        <v>#N/A</v>
      </c>
      <c r="AE1919" s="22" t="e">
        <f>VLOOKUP($A1919,Searches!$A:$H,AE$1,FALSE)</f>
        <v>#N/A</v>
      </c>
      <c r="AF1919" s="22" t="e">
        <f>VLOOKUP($A1919,Searches!$A:$H,AF$1,FALSE)</f>
        <v>#N/A</v>
      </c>
      <c r="AG1919" s="22" t="e">
        <f>VLOOKUP($A1919,Searches!$A:$H,AG$1,FALSE)</f>
        <v>#N/A</v>
      </c>
      <c r="AH1919" s="22" t="e">
        <f>VLOOKUP($G1919,Temp!$D:$F,AH$1,FALSE)</f>
        <v>#N/A</v>
      </c>
      <c r="AI1919" s="22" t="e">
        <f>VLOOKUP($G1919,Temp!$D:$F,AI$1,FALSE)</f>
        <v>#N/A</v>
      </c>
      <c r="AJ1919" s="22" t="e">
        <f>VLOOKUP($G1919,Temp!$D:$F,AJ$1,FALSE)</f>
        <v>#N/A</v>
      </c>
    </row>
    <row r="1920" spans="1:36" ht="16" x14ac:dyDescent="0.2">
      <c r="A1920" s="8" t="str">
        <f t="shared" si="29"/>
        <v>Sheri Ascencio OROLIA</v>
      </c>
      <c r="B1920" s="8" t="s">
        <v>11217</v>
      </c>
      <c r="C1920" s="8" t="s">
        <v>11218</v>
      </c>
      <c r="D1920" s="8" t="s">
        <v>11219</v>
      </c>
      <c r="E1920" s="8" t="s">
        <v>11220</v>
      </c>
      <c r="F1920" s="8" t="s">
        <v>11221</v>
      </c>
      <c r="G1920" s="12" t="s">
        <v>10887</v>
      </c>
      <c r="H1920" s="22" t="str">
        <f>VLOOKUP($G1920,Temp!$A:$C,H$1,FALSE)</f>
        <v>orolia.com</v>
      </c>
      <c r="I1920" s="22" t="e">
        <f>VLOOKUP($G1920,Temp!$A:$C,I$1,FALSE)</f>
        <v>#VALUE!</v>
      </c>
      <c r="J1920" s="22" t="e">
        <f>VLOOKUP($G1920,Temp!$A:$C,J$1,FALSE)</f>
        <v>#VALUE!</v>
      </c>
      <c r="K1920" s="22" t="e">
        <f>VLOOKUP($G1920,Temp!$A:$C,K$1,FALSE)</f>
        <v>#VALUE!</v>
      </c>
      <c r="L1920" s="22" t="e">
        <f>VLOOKUP($G1920,Temp!$A:$C,L$1,FALSE)</f>
        <v>#VALUE!</v>
      </c>
      <c r="M1920" s="22" t="e">
        <f>VLOOKUP($G1920,Temp!$A:$C,M$1,FALSE)</f>
        <v>#VALUE!</v>
      </c>
      <c r="N1920" s="22" t="e">
        <f>VLOOKUP($G1920,Temp!$A:$C,N$1,FALSE)</f>
        <v>#VALUE!</v>
      </c>
      <c r="O1920" s="22" t="e">
        <f>VLOOKUP($G1920,Temp!$A:$C,O$1,FALSE)</f>
        <v>#VALUE!</v>
      </c>
      <c r="P1920" s="22" t="e">
        <f>VLOOKUP($G1920,Temp!$A:$C,P$1,FALSE)</f>
        <v>#VALUE!</v>
      </c>
      <c r="Q1920" s="22" t="e">
        <f>VLOOKUP($G1920,Temp!$A:$C,Q$1,FALSE)</f>
        <v>#VALUE!</v>
      </c>
      <c r="R1920" s="22" t="e">
        <f>VLOOKUP($G1920,Temp!$A:$C,R$1,FALSE)</f>
        <v>#VALUE!</v>
      </c>
      <c r="S1920" s="22" t="e">
        <f>VLOOKUP($G1920,Temp!$A:$C,S$1,FALSE)</f>
        <v>#VALUE!</v>
      </c>
      <c r="T1920" s="22" t="e">
        <f>VLOOKUP($G1920,Temp!$A:$C,T$1,FALSE)</f>
        <v>#VALUE!</v>
      </c>
      <c r="U1920" s="22" t="e">
        <f>VLOOKUP($G1920,Temp!$A:$C,U$1,FALSE)</f>
        <v>#VALUE!</v>
      </c>
      <c r="V1920" s="22" t="e">
        <f>VLOOKUP($G1920,Temp!$A:$C,V$1,FALSE)</f>
        <v>#VALUE!</v>
      </c>
      <c r="W1920" s="22" t="e">
        <f>VLOOKUP($G1920,Temp!$A:$C,W$1,FALSE)</f>
        <v>#VALUE!</v>
      </c>
      <c r="X1920" s="22" t="e">
        <f>VLOOKUP($G1920,Temp!$A:$C,X$1,FALSE)</f>
        <v>#VALUE!</v>
      </c>
      <c r="Y1920" s="22">
        <f>VLOOKUP($G1920,Temp!$A:$C,Y$1,FALSE)</f>
        <v>11</v>
      </c>
      <c r="Z1920" s="22">
        <f>VLOOKUP($G1920,Temp!$A:$C,Z$1,FALSE)</f>
        <v>0</v>
      </c>
      <c r="AA1920" s="22" t="str">
        <f>VLOOKUP($A1920,Searches!$A:$H,AA$1,FALSE)</f>
        <v>Sheri Ascencio</v>
      </c>
      <c r="AB1920" s="22" t="str">
        <f>VLOOKUP($A1920,Searches!$A:$H,AB$1,FALSE)</f>
        <v>OROLIA</v>
      </c>
      <c r="AC1920" s="22" t="str">
        <f>VLOOKUP($A1920,Searches!$A:$H,AC$1,FALSE)</f>
        <v>Head of Global Government Marketing</v>
      </c>
      <c r="AD1920" s="22" t="str">
        <f>VLOOKUP($A1920,Searches!$A:$H,AD$1,FALSE)</f>
        <v>2nd</v>
      </c>
      <c r="AE1920" s="22" t="str">
        <f>VLOOKUP($A1920,Searches!$A:$H,AE$1,FALSE)</f>
        <v/>
      </c>
      <c r="AF1920" s="22" t="str">
        <f>VLOOKUP($A1920,Searches!$A:$H,AF$1,FALSE)</f>
        <v>Greater San Diego Area</v>
      </c>
      <c r="AG1920" s="22" t="str">
        <f>VLOOKUP($A1920,Searches!$A:$H,AG$1,FALSE)</f>
        <v>https://www.linkedin.com/sales/profile/8196687,-lSf,NAME_SEARCH?moduleKey=peopleSearchResults&amp;pageKey=sales-search3-people-refinement&amp;contextId=60BC92C971D70515801E49D6842B0000&amp;requestId=1b0118e7-002e-40e9-8e18-8f58a28eab0a&amp;action=CLICK&amp;target=urn%3Ali%3AsalesLead%3A(-1%2C8196687)&amp;pageNumber=11&amp;targetEl=profilelink&amp;position=5&amp;trk=lss-serp-result-lead_photo</v>
      </c>
      <c r="AH1920" s="22" t="e">
        <f>VLOOKUP($G1920,Temp!$D:$F,AH$1,FALSE)</f>
        <v>#N/A</v>
      </c>
      <c r="AI1920" s="22" t="e">
        <f>VLOOKUP($G1920,Temp!$D:$F,AI$1,FALSE)</f>
        <v>#N/A</v>
      </c>
      <c r="AJ1920" s="22" t="e">
        <f>VLOOKUP($G1920,Temp!$D:$F,AJ$1,FALSE)</f>
        <v>#N/A</v>
      </c>
    </row>
    <row r="1921" spans="1:36" ht="16" x14ac:dyDescent="0.2">
      <c r="A1921" s="8" t="str">
        <f t="shared" si="29"/>
        <v>Glenn Mersereau PHE INC</v>
      </c>
      <c r="B1921" s="8" t="s">
        <v>1841</v>
      </c>
      <c r="C1921" s="8" t="s">
        <v>11229</v>
      </c>
      <c r="D1921" s="8" t="s">
        <v>11230</v>
      </c>
      <c r="E1921" s="8" t="s">
        <v>11231</v>
      </c>
      <c r="F1921" s="8" t="s">
        <v>11232</v>
      </c>
      <c r="G1921" s="12" t="s">
        <v>10888</v>
      </c>
      <c r="H1921" s="22" t="str">
        <f>VLOOKUP($G1921,Temp!$A:$C,H$1,FALSE)</f>
        <v>adameve.com</v>
      </c>
      <c r="I1921" s="22" t="e">
        <f>VLOOKUP($G1921,Temp!$A:$C,I$1,FALSE)</f>
        <v>#VALUE!</v>
      </c>
      <c r="J1921" s="22" t="e">
        <f>VLOOKUP($G1921,Temp!$A:$C,J$1,FALSE)</f>
        <v>#VALUE!</v>
      </c>
      <c r="K1921" s="22" t="e">
        <f>VLOOKUP($G1921,Temp!$A:$C,K$1,FALSE)</f>
        <v>#VALUE!</v>
      </c>
      <c r="L1921" s="22" t="e">
        <f>VLOOKUP($G1921,Temp!$A:$C,L$1,FALSE)</f>
        <v>#VALUE!</v>
      </c>
      <c r="M1921" s="22" t="e">
        <f>VLOOKUP($G1921,Temp!$A:$C,M$1,FALSE)</f>
        <v>#VALUE!</v>
      </c>
      <c r="N1921" s="22" t="e">
        <f>VLOOKUP($G1921,Temp!$A:$C,N$1,FALSE)</f>
        <v>#VALUE!</v>
      </c>
      <c r="O1921" s="22" t="e">
        <f>VLOOKUP($G1921,Temp!$A:$C,O$1,FALSE)</f>
        <v>#VALUE!</v>
      </c>
      <c r="P1921" s="22" t="e">
        <f>VLOOKUP($G1921,Temp!$A:$C,P$1,FALSE)</f>
        <v>#VALUE!</v>
      </c>
      <c r="Q1921" s="22" t="e">
        <f>VLOOKUP($G1921,Temp!$A:$C,Q$1,FALSE)</f>
        <v>#VALUE!</v>
      </c>
      <c r="R1921" s="22" t="e">
        <f>VLOOKUP($G1921,Temp!$A:$C,R$1,FALSE)</f>
        <v>#VALUE!</v>
      </c>
      <c r="S1921" s="22" t="e">
        <f>VLOOKUP($G1921,Temp!$A:$C,S$1,FALSE)</f>
        <v>#VALUE!</v>
      </c>
      <c r="T1921" s="22" t="e">
        <f>VLOOKUP($G1921,Temp!$A:$C,T$1,FALSE)</f>
        <v>#VALUE!</v>
      </c>
      <c r="U1921" s="22" t="e">
        <f>VLOOKUP($G1921,Temp!$A:$C,U$1,FALSE)</f>
        <v>#VALUE!</v>
      </c>
      <c r="V1921" s="22" t="e">
        <f>VLOOKUP($G1921,Temp!$A:$C,V$1,FALSE)</f>
        <v>#VALUE!</v>
      </c>
      <c r="W1921" s="22" t="e">
        <f>VLOOKUP($G1921,Temp!$A:$C,W$1,FALSE)</f>
        <v>#VALUE!</v>
      </c>
      <c r="X1921" s="22" t="e">
        <f>VLOOKUP($G1921,Temp!$A:$C,X$1,FALSE)</f>
        <v>#VALUE!</v>
      </c>
      <c r="Y1921" s="22">
        <f>VLOOKUP($G1921,Temp!$A:$C,Y$1,FALSE)</f>
        <v>493000</v>
      </c>
      <c r="Z1921" s="22">
        <f>VLOOKUP($G1921,Temp!$A:$C,Z$1,FALSE)</f>
        <v>366000</v>
      </c>
      <c r="AA1921" s="22" t="e">
        <f>VLOOKUP($A1921,Searches!$A:$H,AA$1,FALSE)</f>
        <v>#N/A</v>
      </c>
      <c r="AB1921" s="22" t="e">
        <f>VLOOKUP($A1921,Searches!$A:$H,AB$1,FALSE)</f>
        <v>#N/A</v>
      </c>
      <c r="AC1921" s="22" t="e">
        <f>VLOOKUP($A1921,Searches!$A:$H,AC$1,FALSE)</f>
        <v>#N/A</v>
      </c>
      <c r="AD1921" s="22" t="e">
        <f>VLOOKUP($A1921,Searches!$A:$H,AD$1,FALSE)</f>
        <v>#N/A</v>
      </c>
      <c r="AE1921" s="22" t="e">
        <f>VLOOKUP($A1921,Searches!$A:$H,AE$1,FALSE)</f>
        <v>#N/A</v>
      </c>
      <c r="AF1921" s="22" t="e">
        <f>VLOOKUP($A1921,Searches!$A:$H,AF$1,FALSE)</f>
        <v>#N/A</v>
      </c>
      <c r="AG1921" s="22" t="e">
        <f>VLOOKUP($A1921,Searches!$A:$H,AG$1,FALSE)</f>
        <v>#N/A</v>
      </c>
      <c r="AH1921" s="22" t="e">
        <f>VLOOKUP($G1921,Temp!$D:$F,AH$1,FALSE)</f>
        <v>#N/A</v>
      </c>
      <c r="AI1921" s="22" t="e">
        <f>VLOOKUP($G1921,Temp!$D:$F,AI$1,FALSE)</f>
        <v>#N/A</v>
      </c>
      <c r="AJ1921" s="22" t="e">
        <f>VLOOKUP($G1921,Temp!$D:$F,AJ$1,FALSE)</f>
        <v>#N/A</v>
      </c>
    </row>
    <row r="1922" spans="1:36" ht="16" x14ac:dyDescent="0.2">
      <c r="A1922" s="8" t="str">
        <f t="shared" si="29"/>
        <v>Ash Gupta Infoblox</v>
      </c>
      <c r="B1922" s="8" t="s">
        <v>3355</v>
      </c>
      <c r="C1922" s="8" t="s">
        <v>2022</v>
      </c>
      <c r="D1922" s="8" t="s">
        <v>11239</v>
      </c>
      <c r="E1922" s="8" t="s">
        <v>11240</v>
      </c>
      <c r="F1922" s="8" t="s">
        <v>11241</v>
      </c>
      <c r="G1922" s="12" t="s">
        <v>10889</v>
      </c>
      <c r="H1922" s="22" t="str">
        <f>VLOOKUP($G1922,Temp!$A:$C,H$1,FALSE)</f>
        <v>infoblox.com</v>
      </c>
      <c r="I1922" s="22" t="e">
        <f>VLOOKUP($G1922,Temp!$A:$C,I$1,FALSE)</f>
        <v>#VALUE!</v>
      </c>
      <c r="J1922" s="22" t="e">
        <f>VLOOKUP($G1922,Temp!$A:$C,J$1,FALSE)</f>
        <v>#VALUE!</v>
      </c>
      <c r="K1922" s="22" t="e">
        <f>VLOOKUP($G1922,Temp!$A:$C,K$1,FALSE)</f>
        <v>#VALUE!</v>
      </c>
      <c r="L1922" s="22" t="e">
        <f>VLOOKUP($G1922,Temp!$A:$C,L$1,FALSE)</f>
        <v>#VALUE!</v>
      </c>
      <c r="M1922" s="22" t="e">
        <f>VLOOKUP($G1922,Temp!$A:$C,M$1,FALSE)</f>
        <v>#VALUE!</v>
      </c>
      <c r="N1922" s="22" t="e">
        <f>VLOOKUP($G1922,Temp!$A:$C,N$1,FALSE)</f>
        <v>#VALUE!</v>
      </c>
      <c r="O1922" s="22" t="e">
        <f>VLOOKUP($G1922,Temp!$A:$C,O$1,FALSE)</f>
        <v>#VALUE!</v>
      </c>
      <c r="P1922" s="22" t="e">
        <f>VLOOKUP($G1922,Temp!$A:$C,P$1,FALSE)</f>
        <v>#VALUE!</v>
      </c>
      <c r="Q1922" s="22" t="e">
        <f>VLOOKUP($G1922,Temp!$A:$C,Q$1,FALSE)</f>
        <v>#VALUE!</v>
      </c>
      <c r="R1922" s="22" t="e">
        <f>VLOOKUP($G1922,Temp!$A:$C,R$1,FALSE)</f>
        <v>#VALUE!</v>
      </c>
      <c r="S1922" s="22" t="e">
        <f>VLOOKUP($G1922,Temp!$A:$C,S$1,FALSE)</f>
        <v>#VALUE!</v>
      </c>
      <c r="T1922" s="22" t="e">
        <f>VLOOKUP($G1922,Temp!$A:$C,T$1,FALSE)</f>
        <v>#VALUE!</v>
      </c>
      <c r="U1922" s="22" t="e">
        <f>VLOOKUP($G1922,Temp!$A:$C,U$1,FALSE)</f>
        <v>#VALUE!</v>
      </c>
      <c r="V1922" s="22" t="e">
        <f>VLOOKUP($G1922,Temp!$A:$C,V$1,FALSE)</f>
        <v>#VALUE!</v>
      </c>
      <c r="W1922" s="22" t="e">
        <f>VLOOKUP($G1922,Temp!$A:$C,W$1,FALSE)</f>
        <v>#VALUE!</v>
      </c>
      <c r="X1922" s="22" t="e">
        <f>VLOOKUP($G1922,Temp!$A:$C,X$1,FALSE)</f>
        <v>#VALUE!</v>
      </c>
      <c r="Y1922" s="22">
        <f>VLOOKUP($G1922,Temp!$A:$C,Y$1,FALSE)</f>
        <v>27100</v>
      </c>
      <c r="Z1922" s="22">
        <f>VLOOKUP($G1922,Temp!$A:$C,Z$1,FALSE)</f>
        <v>5500</v>
      </c>
      <c r="AA1922" s="22" t="str">
        <f>VLOOKUP($A1922,Searches!$A:$H,AA$1,FALSE)</f>
        <v>Ash Gupta</v>
      </c>
      <c r="AB1922" s="22" t="str">
        <f>VLOOKUP($A1922,Searches!$A:$H,AB$1,FALSE)</f>
        <v>Infoblox</v>
      </c>
      <c r="AC1922" s="22" t="str">
        <f>VLOOKUP($A1922,Searches!$A:$H,AC$1,FALSE)</f>
        <v>Head of Product (and Marketing ) – SaaS</v>
      </c>
      <c r="AD1922" s="22" t="str">
        <f>VLOOKUP($A1922,Searches!$A:$H,AD$1,FALSE)</f>
        <v>2nd</v>
      </c>
      <c r="AE1922" s="22" t="str">
        <f>VLOOKUP($A1922,Searches!$A:$H,AE$1,FALSE)</f>
        <v>Open link</v>
      </c>
      <c r="AF1922" s="22" t="str">
        <f>VLOOKUP($A1922,Searches!$A:$H,AF$1,FALSE)</f>
        <v>San Francisco Bay Area</v>
      </c>
      <c r="AG1922" s="22" t="str">
        <f>VLOOKUP($A1922,Searches!$A:$H,AG$1,FALSE)</f>
        <v>https://www.linkedin.com/sales/profile/47538403,_M2m,NAME_SEARCH?moduleKey=peopleSearchResults&amp;pageKey=sales-search3-people-refinement&amp;contextId=60BC92C971D70515801E49D6842B0000&amp;requestId=de05a9a1-3895-4284-9a3e-9bfb8a697c0c&amp;action=CLICK&amp;target=urn%3Ali%3AsalesLead%3A(-1%2C47538403)&amp;pageNumber=10&amp;targetEl=profilelink&amp;position=1&amp;trk=lss-serp-result-lead_photo</v>
      </c>
      <c r="AH1922" s="22" t="e">
        <f>VLOOKUP($G1922,Temp!$D:$F,AH$1,FALSE)</f>
        <v>#N/A</v>
      </c>
      <c r="AI1922" s="22" t="e">
        <f>VLOOKUP($G1922,Temp!$D:$F,AI$1,FALSE)</f>
        <v>#N/A</v>
      </c>
      <c r="AJ1922" s="22" t="e">
        <f>VLOOKUP($G1922,Temp!$D:$F,AJ$1,FALSE)</f>
        <v>#N/A</v>
      </c>
    </row>
    <row r="1923" spans="1:36" ht="16" x14ac:dyDescent="0.2">
      <c r="A1923" s="8" t="str">
        <f t="shared" si="29"/>
        <v>Theresa Revon Cisco Jasper</v>
      </c>
      <c r="B1923" s="8" t="s">
        <v>11246</v>
      </c>
      <c r="C1923" s="8" t="s">
        <v>11247</v>
      </c>
      <c r="D1923" s="8" t="s">
        <v>11248</v>
      </c>
      <c r="E1923" s="8" t="s">
        <v>11249</v>
      </c>
      <c r="F1923" s="8" t="s">
        <v>11250</v>
      </c>
      <c r="G1923" s="12" t="s">
        <v>10890</v>
      </c>
      <c r="H1923" s="22" t="str">
        <f>VLOOKUP($G1923,Temp!$A:$C,H$1,FALSE)</f>
        <v>jasper.com</v>
      </c>
      <c r="I1923" s="22" t="e">
        <f>VLOOKUP($G1923,Temp!$A:$C,I$1,FALSE)</f>
        <v>#VALUE!</v>
      </c>
      <c r="J1923" s="22" t="e">
        <f>VLOOKUP($G1923,Temp!$A:$C,J$1,FALSE)</f>
        <v>#VALUE!</v>
      </c>
      <c r="K1923" s="22" t="e">
        <f>VLOOKUP($G1923,Temp!$A:$C,K$1,FALSE)</f>
        <v>#VALUE!</v>
      </c>
      <c r="L1923" s="22" t="e">
        <f>VLOOKUP($G1923,Temp!$A:$C,L$1,FALSE)</f>
        <v>#VALUE!</v>
      </c>
      <c r="M1923" s="22" t="e">
        <f>VLOOKUP($G1923,Temp!$A:$C,M$1,FALSE)</f>
        <v>#VALUE!</v>
      </c>
      <c r="N1923" s="22" t="e">
        <f>VLOOKUP($G1923,Temp!$A:$C,N$1,FALSE)</f>
        <v>#VALUE!</v>
      </c>
      <c r="O1923" s="22" t="e">
        <f>VLOOKUP($G1923,Temp!$A:$C,O$1,FALSE)</f>
        <v>#VALUE!</v>
      </c>
      <c r="P1923" s="22" t="e">
        <f>VLOOKUP($G1923,Temp!$A:$C,P$1,FALSE)</f>
        <v>#VALUE!</v>
      </c>
      <c r="Q1923" s="22" t="e">
        <f>VLOOKUP($G1923,Temp!$A:$C,Q$1,FALSE)</f>
        <v>#VALUE!</v>
      </c>
      <c r="R1923" s="22" t="e">
        <f>VLOOKUP($G1923,Temp!$A:$C,R$1,FALSE)</f>
        <v>#VALUE!</v>
      </c>
      <c r="S1923" s="22" t="e">
        <f>VLOOKUP($G1923,Temp!$A:$C,S$1,FALSE)</f>
        <v>#VALUE!</v>
      </c>
      <c r="T1923" s="22" t="e">
        <f>VLOOKUP($G1923,Temp!$A:$C,T$1,FALSE)</f>
        <v>#VALUE!</v>
      </c>
      <c r="U1923" s="22" t="e">
        <f>VLOOKUP($G1923,Temp!$A:$C,U$1,FALSE)</f>
        <v>#VALUE!</v>
      </c>
      <c r="V1923" s="22" t="e">
        <f>VLOOKUP($G1923,Temp!$A:$C,V$1,FALSE)</f>
        <v>#VALUE!</v>
      </c>
      <c r="W1923" s="22" t="e">
        <f>VLOOKUP($G1923,Temp!$A:$C,W$1,FALSE)</f>
        <v>#VALUE!</v>
      </c>
      <c r="X1923" s="22" t="e">
        <f>VLOOKUP($G1923,Temp!$A:$C,X$1,FALSE)</f>
        <v>#VALUE!</v>
      </c>
      <c r="Y1923" s="22">
        <f>VLOOKUP($G1923,Temp!$A:$C,Y$1,FALSE)</f>
        <v>31800</v>
      </c>
      <c r="Z1923" s="22">
        <f>VLOOKUP($G1923,Temp!$A:$C,Z$1,FALSE)</f>
        <v>2700</v>
      </c>
      <c r="AA1923" s="22" t="e">
        <f>VLOOKUP($A1923,Searches!$A:$H,AA$1,FALSE)</f>
        <v>#N/A</v>
      </c>
      <c r="AB1923" s="22" t="e">
        <f>VLOOKUP($A1923,Searches!$A:$H,AB$1,FALSE)</f>
        <v>#N/A</v>
      </c>
      <c r="AC1923" s="22" t="e">
        <f>VLOOKUP($A1923,Searches!$A:$H,AC$1,FALSE)</f>
        <v>#N/A</v>
      </c>
      <c r="AD1923" s="22" t="e">
        <f>VLOOKUP($A1923,Searches!$A:$H,AD$1,FALSE)</f>
        <v>#N/A</v>
      </c>
      <c r="AE1923" s="22" t="e">
        <f>VLOOKUP($A1923,Searches!$A:$H,AE$1,FALSE)</f>
        <v>#N/A</v>
      </c>
      <c r="AF1923" s="22" t="e">
        <f>VLOOKUP($A1923,Searches!$A:$H,AF$1,FALSE)</f>
        <v>#N/A</v>
      </c>
      <c r="AG1923" s="22" t="e">
        <f>VLOOKUP($A1923,Searches!$A:$H,AG$1,FALSE)</f>
        <v>#N/A</v>
      </c>
      <c r="AH1923" s="22" t="e">
        <f>VLOOKUP($G1923,Temp!$D:$F,AH$1,FALSE)</f>
        <v>#N/A</v>
      </c>
      <c r="AI1923" s="22" t="e">
        <f>VLOOKUP($G1923,Temp!$D:$F,AI$1,FALSE)</f>
        <v>#N/A</v>
      </c>
      <c r="AJ1923" s="22" t="e">
        <f>VLOOKUP($G1923,Temp!$D:$F,AJ$1,FALSE)</f>
        <v>#N/A</v>
      </c>
    </row>
    <row r="1924" spans="1:36" ht="16" x14ac:dyDescent="0.2">
      <c r="A1924" s="8" t="str">
        <f t="shared" ref="A1924:A1987" si="30">CONCATENATE(B1924," ",C1924," ",F1924)</f>
        <v>Bob Little Pinch-Hit Marketing</v>
      </c>
      <c r="B1924" s="8" t="s">
        <v>630</v>
      </c>
      <c r="C1924" s="8" t="s">
        <v>11254</v>
      </c>
      <c r="D1924" s="8" t="s">
        <v>11255</v>
      </c>
      <c r="E1924" s="8" t="s">
        <v>11256</v>
      </c>
      <c r="F1924" s="8" t="s">
        <v>11257</v>
      </c>
      <c r="G1924" s="12" t="s">
        <v>11258</v>
      </c>
      <c r="H1924" s="22" t="e">
        <f>VLOOKUP($G1924,Temp!$A:$C,H$1,FALSE)</f>
        <v>#N/A</v>
      </c>
      <c r="I1924" s="22" t="e">
        <f>VLOOKUP($G1924,Temp!$A:$C,I$1,FALSE)</f>
        <v>#N/A</v>
      </c>
      <c r="J1924" s="22" t="e">
        <f>VLOOKUP($G1924,Temp!$A:$C,J$1,FALSE)</f>
        <v>#N/A</v>
      </c>
      <c r="K1924" s="22" t="e">
        <f>VLOOKUP($G1924,Temp!$A:$C,K$1,FALSE)</f>
        <v>#N/A</v>
      </c>
      <c r="L1924" s="22" t="e">
        <f>VLOOKUP($G1924,Temp!$A:$C,L$1,FALSE)</f>
        <v>#N/A</v>
      </c>
      <c r="M1924" s="22" t="e">
        <f>VLOOKUP($G1924,Temp!$A:$C,M$1,FALSE)</f>
        <v>#N/A</v>
      </c>
      <c r="N1924" s="22" t="e">
        <f>VLOOKUP($G1924,Temp!$A:$C,N$1,FALSE)</f>
        <v>#N/A</v>
      </c>
      <c r="O1924" s="22" t="e">
        <f>VLOOKUP($G1924,Temp!$A:$C,O$1,FALSE)</f>
        <v>#N/A</v>
      </c>
      <c r="P1924" s="22" t="e">
        <f>VLOOKUP($G1924,Temp!$A:$C,P$1,FALSE)</f>
        <v>#N/A</v>
      </c>
      <c r="Q1924" s="22" t="e">
        <f>VLOOKUP($G1924,Temp!$A:$C,Q$1,FALSE)</f>
        <v>#N/A</v>
      </c>
      <c r="R1924" s="22" t="e">
        <f>VLOOKUP($G1924,Temp!$A:$C,R$1,FALSE)</f>
        <v>#N/A</v>
      </c>
      <c r="S1924" s="22" t="e">
        <f>VLOOKUP($G1924,Temp!$A:$C,S$1,FALSE)</f>
        <v>#N/A</v>
      </c>
      <c r="T1924" s="22" t="e">
        <f>VLOOKUP($G1924,Temp!$A:$C,T$1,FALSE)</f>
        <v>#N/A</v>
      </c>
      <c r="U1924" s="22" t="e">
        <f>VLOOKUP($G1924,Temp!$A:$C,U$1,FALSE)</f>
        <v>#N/A</v>
      </c>
      <c r="V1924" s="22" t="e">
        <f>VLOOKUP($G1924,Temp!$A:$C,V$1,FALSE)</f>
        <v>#N/A</v>
      </c>
      <c r="W1924" s="22" t="e">
        <f>VLOOKUP($G1924,Temp!$A:$C,W$1,FALSE)</f>
        <v>#N/A</v>
      </c>
      <c r="X1924" s="22" t="e">
        <f>VLOOKUP($G1924,Temp!$A:$C,X$1,FALSE)</f>
        <v>#N/A</v>
      </c>
      <c r="Y1924" s="22" t="e">
        <f>VLOOKUP($G1924,Temp!$A:$C,Y$1,FALSE)</f>
        <v>#N/A</v>
      </c>
      <c r="Z1924" s="22" t="e">
        <f>VLOOKUP($G1924,Temp!$A:$C,Z$1,FALSE)</f>
        <v>#N/A</v>
      </c>
      <c r="AA1924" s="22" t="e">
        <f>VLOOKUP($A1924,Searches!$A:$H,AA$1,FALSE)</f>
        <v>#N/A</v>
      </c>
      <c r="AB1924" s="22" t="e">
        <f>VLOOKUP($A1924,Searches!$A:$H,AB$1,FALSE)</f>
        <v>#N/A</v>
      </c>
      <c r="AC1924" s="22" t="e">
        <f>VLOOKUP($A1924,Searches!$A:$H,AC$1,FALSE)</f>
        <v>#N/A</v>
      </c>
      <c r="AD1924" s="22" t="e">
        <f>VLOOKUP($A1924,Searches!$A:$H,AD$1,FALSE)</f>
        <v>#N/A</v>
      </c>
      <c r="AE1924" s="22" t="e">
        <f>VLOOKUP($A1924,Searches!$A:$H,AE$1,FALSE)</f>
        <v>#N/A</v>
      </c>
      <c r="AF1924" s="22" t="e">
        <f>VLOOKUP($A1924,Searches!$A:$H,AF$1,FALSE)</f>
        <v>#N/A</v>
      </c>
      <c r="AG1924" s="22" t="e">
        <f>VLOOKUP($A1924,Searches!$A:$H,AG$1,FALSE)</f>
        <v>#N/A</v>
      </c>
      <c r="AH1924" s="22" t="e">
        <f>VLOOKUP($G1924,Temp!$D:$F,AH$1,FALSE)</f>
        <v>#N/A</v>
      </c>
      <c r="AI1924" s="22" t="e">
        <f>VLOOKUP($G1924,Temp!$D:$F,AI$1,FALSE)</f>
        <v>#N/A</v>
      </c>
      <c r="AJ1924" s="22" t="e">
        <f>VLOOKUP($G1924,Temp!$D:$F,AJ$1,FALSE)</f>
        <v>#N/A</v>
      </c>
    </row>
    <row r="1925" spans="1:36" ht="16" x14ac:dyDescent="0.2">
      <c r="A1925" s="8" t="str">
        <f t="shared" si="30"/>
        <v>Dave Sampson RealNetworks</v>
      </c>
      <c r="B1925" s="8" t="s">
        <v>4214</v>
      </c>
      <c r="C1925" s="8" t="s">
        <v>11264</v>
      </c>
      <c r="D1925" s="8" t="s">
        <v>11265</v>
      </c>
      <c r="E1925" s="8" t="s">
        <v>11266</v>
      </c>
      <c r="F1925" s="8" t="s">
        <v>11267</v>
      </c>
      <c r="G1925" s="12" t="s">
        <v>10891</v>
      </c>
      <c r="H1925" s="22" t="str">
        <f>VLOOKUP($G1925,Temp!$A:$C,H$1,FALSE)</f>
        <v>realnetworks.com</v>
      </c>
      <c r="I1925" s="22" t="e">
        <f>VLOOKUP($G1925,Temp!$A:$C,I$1,FALSE)</f>
        <v>#VALUE!</v>
      </c>
      <c r="J1925" s="22" t="e">
        <f>VLOOKUP($G1925,Temp!$A:$C,J$1,FALSE)</f>
        <v>#VALUE!</v>
      </c>
      <c r="K1925" s="22" t="e">
        <f>VLOOKUP($G1925,Temp!$A:$C,K$1,FALSE)</f>
        <v>#VALUE!</v>
      </c>
      <c r="L1925" s="22" t="e">
        <f>VLOOKUP($G1925,Temp!$A:$C,L$1,FALSE)</f>
        <v>#VALUE!</v>
      </c>
      <c r="M1925" s="22" t="e">
        <f>VLOOKUP($G1925,Temp!$A:$C,M$1,FALSE)</f>
        <v>#VALUE!</v>
      </c>
      <c r="N1925" s="22" t="e">
        <f>VLOOKUP($G1925,Temp!$A:$C,N$1,FALSE)</f>
        <v>#VALUE!</v>
      </c>
      <c r="O1925" s="22" t="e">
        <f>VLOOKUP($G1925,Temp!$A:$C,O$1,FALSE)</f>
        <v>#VALUE!</v>
      </c>
      <c r="P1925" s="22" t="e">
        <f>VLOOKUP($G1925,Temp!$A:$C,P$1,FALSE)</f>
        <v>#VALUE!</v>
      </c>
      <c r="Q1925" s="22" t="e">
        <f>VLOOKUP($G1925,Temp!$A:$C,Q$1,FALSE)</f>
        <v>#VALUE!</v>
      </c>
      <c r="R1925" s="22" t="e">
        <f>VLOOKUP($G1925,Temp!$A:$C,R$1,FALSE)</f>
        <v>#VALUE!</v>
      </c>
      <c r="S1925" s="22" t="e">
        <f>VLOOKUP($G1925,Temp!$A:$C,S$1,FALSE)</f>
        <v>#VALUE!</v>
      </c>
      <c r="T1925" s="22" t="e">
        <f>VLOOKUP($G1925,Temp!$A:$C,T$1,FALSE)</f>
        <v>#VALUE!</v>
      </c>
      <c r="U1925" s="22" t="e">
        <f>VLOOKUP($G1925,Temp!$A:$C,U$1,FALSE)</f>
        <v>#VALUE!</v>
      </c>
      <c r="V1925" s="22" t="e">
        <f>VLOOKUP($G1925,Temp!$A:$C,V$1,FALSE)</f>
        <v>#VALUE!</v>
      </c>
      <c r="W1925" s="22" t="e">
        <f>VLOOKUP($G1925,Temp!$A:$C,W$1,FALSE)</f>
        <v>#VALUE!</v>
      </c>
      <c r="X1925" s="22" t="e">
        <f>VLOOKUP($G1925,Temp!$A:$C,X$1,FALSE)</f>
        <v>#VALUE!</v>
      </c>
      <c r="Y1925" s="22">
        <f>VLOOKUP($G1925,Temp!$A:$C,Y$1,FALSE)</f>
        <v>0</v>
      </c>
      <c r="Z1925" s="22">
        <f>VLOOKUP($G1925,Temp!$A:$C,Z$1,FALSE)</f>
        <v>0</v>
      </c>
      <c r="AA1925" s="22" t="e">
        <f>VLOOKUP($A1925,Searches!$A:$H,AA$1,FALSE)</f>
        <v>#N/A</v>
      </c>
      <c r="AB1925" s="22" t="e">
        <f>VLOOKUP($A1925,Searches!$A:$H,AB$1,FALSE)</f>
        <v>#N/A</v>
      </c>
      <c r="AC1925" s="22" t="e">
        <f>VLOOKUP($A1925,Searches!$A:$H,AC$1,FALSE)</f>
        <v>#N/A</v>
      </c>
      <c r="AD1925" s="22" t="e">
        <f>VLOOKUP($A1925,Searches!$A:$H,AD$1,FALSE)</f>
        <v>#N/A</v>
      </c>
      <c r="AE1925" s="22" t="e">
        <f>VLOOKUP($A1925,Searches!$A:$H,AE$1,FALSE)</f>
        <v>#N/A</v>
      </c>
      <c r="AF1925" s="22" t="e">
        <f>VLOOKUP($A1925,Searches!$A:$H,AF$1,FALSE)</f>
        <v>#N/A</v>
      </c>
      <c r="AG1925" s="22" t="e">
        <f>VLOOKUP($A1925,Searches!$A:$H,AG$1,FALSE)</f>
        <v>#N/A</v>
      </c>
      <c r="AH1925" s="22" t="e">
        <f>VLOOKUP($G1925,Temp!$D:$F,AH$1,FALSE)</f>
        <v>#N/A</v>
      </c>
      <c r="AI1925" s="22" t="e">
        <f>VLOOKUP($G1925,Temp!$D:$F,AI$1,FALSE)</f>
        <v>#N/A</v>
      </c>
      <c r="AJ1925" s="22" t="e">
        <f>VLOOKUP($G1925,Temp!$D:$F,AJ$1,FALSE)</f>
        <v>#N/A</v>
      </c>
    </row>
    <row r="1926" spans="1:36" ht="16" x14ac:dyDescent="0.2">
      <c r="A1926" s="8" t="str">
        <f t="shared" si="30"/>
        <v>Joy Daniels Magento Commerce</v>
      </c>
      <c r="B1926" s="8" t="s">
        <v>4735</v>
      </c>
      <c r="C1926" s="8" t="s">
        <v>11272</v>
      </c>
      <c r="D1926" s="8" t="s">
        <v>11273</v>
      </c>
      <c r="E1926" s="8" t="s">
        <v>11274</v>
      </c>
      <c r="F1926" s="8" t="s">
        <v>249</v>
      </c>
      <c r="G1926" s="12" t="s">
        <v>250</v>
      </c>
      <c r="H1926" s="22" t="str">
        <f>VLOOKUP($G1926,Temp!$A:$C,H$1,FALSE)</f>
        <v>magento.com</v>
      </c>
      <c r="I1926" s="22" t="e">
        <f>VLOOKUP($G1926,Temp!$A:$C,I$1,FALSE)</f>
        <v>#VALUE!</v>
      </c>
      <c r="J1926" s="22" t="e">
        <f>VLOOKUP($G1926,Temp!$A:$C,J$1,FALSE)</f>
        <v>#VALUE!</v>
      </c>
      <c r="K1926" s="22" t="e">
        <f>VLOOKUP($G1926,Temp!$A:$C,K$1,FALSE)</f>
        <v>#VALUE!</v>
      </c>
      <c r="L1926" s="22" t="e">
        <f>VLOOKUP($G1926,Temp!$A:$C,L$1,FALSE)</f>
        <v>#VALUE!</v>
      </c>
      <c r="M1926" s="22" t="e">
        <f>VLOOKUP($G1926,Temp!$A:$C,M$1,FALSE)</f>
        <v>#VALUE!</v>
      </c>
      <c r="N1926" s="22" t="e">
        <f>VLOOKUP($G1926,Temp!$A:$C,N$1,FALSE)</f>
        <v>#VALUE!</v>
      </c>
      <c r="O1926" s="22" t="e">
        <f>VLOOKUP($G1926,Temp!$A:$C,O$1,FALSE)</f>
        <v>#VALUE!</v>
      </c>
      <c r="P1926" s="22" t="e">
        <f>VLOOKUP($G1926,Temp!$A:$C,P$1,FALSE)</f>
        <v>#VALUE!</v>
      </c>
      <c r="Q1926" s="22" t="e">
        <f>VLOOKUP($G1926,Temp!$A:$C,Q$1,FALSE)</f>
        <v>#VALUE!</v>
      </c>
      <c r="R1926" s="22" t="e">
        <f>VLOOKUP($G1926,Temp!$A:$C,R$1,FALSE)</f>
        <v>#VALUE!</v>
      </c>
      <c r="S1926" s="22" t="e">
        <f>VLOOKUP($G1926,Temp!$A:$C,S$1,FALSE)</f>
        <v>#VALUE!</v>
      </c>
      <c r="T1926" s="22" t="e">
        <f>VLOOKUP($G1926,Temp!$A:$C,T$1,FALSE)</f>
        <v>#VALUE!</v>
      </c>
      <c r="U1926" s="22" t="e">
        <f>VLOOKUP($G1926,Temp!$A:$C,U$1,FALSE)</f>
        <v>#VALUE!</v>
      </c>
      <c r="V1926" s="22" t="e">
        <f>VLOOKUP($G1926,Temp!$A:$C,V$1,FALSE)</f>
        <v>#VALUE!</v>
      </c>
      <c r="W1926" s="22" t="e">
        <f>VLOOKUP($G1926,Temp!$A:$C,W$1,FALSE)</f>
        <v>#VALUE!</v>
      </c>
      <c r="X1926" s="22" t="e">
        <f>VLOOKUP($G1926,Temp!$A:$C,X$1,FALSE)</f>
        <v>#VALUE!</v>
      </c>
      <c r="Y1926" s="22">
        <f>VLOOKUP($G1926,Temp!$A:$C,Y$1,FALSE)</f>
        <v>1200000</v>
      </c>
      <c r="Z1926" s="22">
        <f>VLOOKUP($G1926,Temp!$A:$C,Z$1,FALSE)</f>
        <v>57900</v>
      </c>
      <c r="AA1926" s="22" t="str">
        <f>VLOOKUP($A1926,Searches!$A:$H,AA$1,FALSE)</f>
        <v>Joy Daniels</v>
      </c>
      <c r="AB1926" s="22" t="str">
        <f>VLOOKUP($A1926,Searches!$A:$H,AB$1,FALSE)</f>
        <v>Magento Commerce</v>
      </c>
      <c r="AC1926" s="22" t="str">
        <f>VLOOKUP($A1926,Searches!$A:$H,AC$1,FALSE)</f>
        <v>Head of Marketing, Global Technology Partners</v>
      </c>
      <c r="AD1926" s="22" t="str">
        <f>VLOOKUP($A1926,Searches!$A:$H,AD$1,FALSE)</f>
        <v>2nd</v>
      </c>
      <c r="AE1926" s="22" t="str">
        <f>VLOOKUP($A1926,Searches!$A:$H,AE$1,FALSE)</f>
        <v/>
      </c>
      <c r="AF1926" s="22" t="str">
        <f>VLOOKUP($A1926,Searches!$A:$H,AF$1,FALSE)</f>
        <v>San Francisco Bay Area</v>
      </c>
      <c r="AG1926" s="22" t="str">
        <f>VLOOKUP($A1926,Searches!$A:$H,AG$1,FALSE)</f>
        <v>https://www.linkedin.com/sales/profile/7646390,cZjR,NAME_SEARCH?moduleKey=peopleSearchResults&amp;pageKey=sales-search3-people-refinement&amp;contextId=60BC92C971D70515801E49D6842B0000&amp;requestId=de05a9a1-3895-4284-9a3e-9bfb8a697c0c&amp;action=CLICK&amp;target=urn%3Ali%3AsalesLead%3A(-1%2C7646390)&amp;pageNumber=10&amp;targetEl=profilelink&amp;position=6&amp;trk=lss-serp-result-lead_photo</v>
      </c>
      <c r="AH1926" s="22" t="str">
        <f>VLOOKUP($G1926,Temp!$D:$F,AH$1,FALSE)</f>
        <v>magento.com</v>
      </c>
      <c r="AI1926" s="22" t="str">
        <f>VLOOKUP($G1926,Temp!$D:$F,AI$1,FALSE)</f>
        <v>Marketo</v>
      </c>
      <c r="AJ1926" s="22" t="str">
        <f>VLOOKUP($G1926,Temp!$D:$F,AJ$1,FALSE)</f>
        <v>Drupal</v>
      </c>
    </row>
    <row r="1927" spans="1:36" ht="16" x14ac:dyDescent="0.2">
      <c r="A1927" s="8" t="str">
        <f t="shared" si="30"/>
        <v>Melissa Eccles Eventbrite</v>
      </c>
      <c r="B1927" s="8" t="s">
        <v>1779</v>
      </c>
      <c r="C1927" s="8" t="s">
        <v>11277</v>
      </c>
      <c r="D1927" s="8" t="s">
        <v>11278</v>
      </c>
      <c r="E1927" s="8" t="s">
        <v>11279</v>
      </c>
      <c r="F1927" s="8" t="s">
        <v>8169</v>
      </c>
      <c r="G1927" s="12" t="s">
        <v>8170</v>
      </c>
      <c r="H1927" s="22" t="str">
        <f>VLOOKUP($G1927,Temp!$A:$C,H$1,FALSE)</f>
        <v>eventbrite.com</v>
      </c>
      <c r="I1927" s="22" t="e">
        <f>VLOOKUP($G1927,Temp!$A:$C,I$1,FALSE)</f>
        <v>#VALUE!</v>
      </c>
      <c r="J1927" s="22" t="e">
        <f>VLOOKUP($G1927,Temp!$A:$C,J$1,FALSE)</f>
        <v>#VALUE!</v>
      </c>
      <c r="K1927" s="22" t="e">
        <f>VLOOKUP($G1927,Temp!$A:$C,K$1,FALSE)</f>
        <v>#VALUE!</v>
      </c>
      <c r="L1927" s="22" t="e">
        <f>VLOOKUP($G1927,Temp!$A:$C,L$1,FALSE)</f>
        <v>#VALUE!</v>
      </c>
      <c r="M1927" s="22" t="e">
        <f>VLOOKUP($G1927,Temp!$A:$C,M$1,FALSE)</f>
        <v>#VALUE!</v>
      </c>
      <c r="N1927" s="22" t="e">
        <f>VLOOKUP($G1927,Temp!$A:$C,N$1,FALSE)</f>
        <v>#VALUE!</v>
      </c>
      <c r="O1927" s="22" t="e">
        <f>VLOOKUP($G1927,Temp!$A:$C,O$1,FALSE)</f>
        <v>#VALUE!</v>
      </c>
      <c r="P1927" s="22" t="e">
        <f>VLOOKUP($G1927,Temp!$A:$C,P$1,FALSE)</f>
        <v>#VALUE!</v>
      </c>
      <c r="Q1927" s="22" t="e">
        <f>VLOOKUP($G1927,Temp!$A:$C,Q$1,FALSE)</f>
        <v>#VALUE!</v>
      </c>
      <c r="R1927" s="22" t="e">
        <f>VLOOKUP($G1927,Temp!$A:$C,R$1,FALSE)</f>
        <v>#VALUE!</v>
      </c>
      <c r="S1927" s="22" t="e">
        <f>VLOOKUP($G1927,Temp!$A:$C,S$1,FALSE)</f>
        <v>#VALUE!</v>
      </c>
      <c r="T1927" s="22" t="e">
        <f>VLOOKUP($G1927,Temp!$A:$C,T$1,FALSE)</f>
        <v>#VALUE!</v>
      </c>
      <c r="U1927" s="22" t="e">
        <f>VLOOKUP($G1927,Temp!$A:$C,U$1,FALSE)</f>
        <v>#VALUE!</v>
      </c>
      <c r="V1927" s="22" t="e">
        <f>VLOOKUP($G1927,Temp!$A:$C,V$1,FALSE)</f>
        <v>#VALUE!</v>
      </c>
      <c r="W1927" s="22" t="e">
        <f>VLOOKUP($G1927,Temp!$A:$C,W$1,FALSE)</f>
        <v>#VALUE!</v>
      </c>
      <c r="X1927" s="22" t="e">
        <f>VLOOKUP($G1927,Temp!$A:$C,X$1,FALSE)</f>
        <v>#VALUE!</v>
      </c>
      <c r="Y1927" s="22">
        <f>VLOOKUP($G1927,Temp!$A:$C,Y$1,FALSE)</f>
        <v>0</v>
      </c>
      <c r="Z1927" s="22">
        <f>VLOOKUP($G1927,Temp!$A:$C,Z$1,FALSE)</f>
        <v>0</v>
      </c>
      <c r="AA1927" s="22" t="e">
        <f>VLOOKUP($A1927,Searches!$A:$H,AA$1,FALSE)</f>
        <v>#N/A</v>
      </c>
      <c r="AB1927" s="22" t="e">
        <f>VLOOKUP($A1927,Searches!$A:$H,AB$1,FALSE)</f>
        <v>#N/A</v>
      </c>
      <c r="AC1927" s="22" t="e">
        <f>VLOOKUP($A1927,Searches!$A:$H,AC$1,FALSE)</f>
        <v>#N/A</v>
      </c>
      <c r="AD1927" s="22" t="e">
        <f>VLOOKUP($A1927,Searches!$A:$H,AD$1,FALSE)</f>
        <v>#N/A</v>
      </c>
      <c r="AE1927" s="22" t="e">
        <f>VLOOKUP($A1927,Searches!$A:$H,AE$1,FALSE)</f>
        <v>#N/A</v>
      </c>
      <c r="AF1927" s="22" t="e">
        <f>VLOOKUP($A1927,Searches!$A:$H,AF$1,FALSE)</f>
        <v>#N/A</v>
      </c>
      <c r="AG1927" s="22" t="e">
        <f>VLOOKUP($A1927,Searches!$A:$H,AG$1,FALSE)</f>
        <v>#N/A</v>
      </c>
      <c r="AH1927" s="22" t="e">
        <f>VLOOKUP($G1927,Temp!$D:$F,AH$1,FALSE)</f>
        <v>#N/A</v>
      </c>
      <c r="AI1927" s="22" t="e">
        <f>VLOOKUP($G1927,Temp!$D:$F,AI$1,FALSE)</f>
        <v>#N/A</v>
      </c>
      <c r="AJ1927" s="22" t="e">
        <f>VLOOKUP($G1927,Temp!$D:$F,AJ$1,FALSE)</f>
        <v>#N/A</v>
      </c>
    </row>
    <row r="1928" spans="1:36" ht="16" x14ac:dyDescent="0.2">
      <c r="A1928" s="8" t="str">
        <f t="shared" si="30"/>
        <v>Lucia Trejos Blue Prism</v>
      </c>
      <c r="B1928" s="8" t="s">
        <v>11282</v>
      </c>
      <c r="C1928" s="8" t="s">
        <v>11283</v>
      </c>
      <c r="D1928" s="8" t="s">
        <v>11284</v>
      </c>
      <c r="E1928" s="8" t="s">
        <v>11285</v>
      </c>
      <c r="F1928" s="8" t="s">
        <v>11286</v>
      </c>
      <c r="G1928" s="12" t="s">
        <v>10892</v>
      </c>
      <c r="H1928" s="22" t="str">
        <f>VLOOKUP($G1928,Temp!$A:$C,H$1,FALSE)</f>
        <v>blueprism.com</v>
      </c>
      <c r="I1928" s="22" t="e">
        <f>VLOOKUP($G1928,Temp!$A:$C,I$1,FALSE)</f>
        <v>#VALUE!</v>
      </c>
      <c r="J1928" s="22" t="e">
        <f>VLOOKUP($G1928,Temp!$A:$C,J$1,FALSE)</f>
        <v>#VALUE!</v>
      </c>
      <c r="K1928" s="22" t="e">
        <f>VLOOKUP($G1928,Temp!$A:$C,K$1,FALSE)</f>
        <v>#VALUE!</v>
      </c>
      <c r="L1928" s="22" t="e">
        <f>VLOOKUP($G1928,Temp!$A:$C,L$1,FALSE)</f>
        <v>#VALUE!</v>
      </c>
      <c r="M1928" s="22" t="e">
        <f>VLOOKUP($G1928,Temp!$A:$C,M$1,FALSE)</f>
        <v>#VALUE!</v>
      </c>
      <c r="N1928" s="22" t="e">
        <f>VLOOKUP($G1928,Temp!$A:$C,N$1,FALSE)</f>
        <v>#VALUE!</v>
      </c>
      <c r="O1928" s="22" t="e">
        <f>VLOOKUP($G1928,Temp!$A:$C,O$1,FALSE)</f>
        <v>#VALUE!</v>
      </c>
      <c r="P1928" s="22" t="e">
        <f>VLOOKUP($G1928,Temp!$A:$C,P$1,FALSE)</f>
        <v>#VALUE!</v>
      </c>
      <c r="Q1928" s="22" t="e">
        <f>VLOOKUP($G1928,Temp!$A:$C,Q$1,FALSE)</f>
        <v>#VALUE!</v>
      </c>
      <c r="R1928" s="22" t="e">
        <f>VLOOKUP($G1928,Temp!$A:$C,R$1,FALSE)</f>
        <v>#VALUE!</v>
      </c>
      <c r="S1928" s="22" t="e">
        <f>VLOOKUP($G1928,Temp!$A:$C,S$1,FALSE)</f>
        <v>#VALUE!</v>
      </c>
      <c r="T1928" s="22" t="e">
        <f>VLOOKUP($G1928,Temp!$A:$C,T$1,FALSE)</f>
        <v>#VALUE!</v>
      </c>
      <c r="U1928" s="22" t="e">
        <f>VLOOKUP($G1928,Temp!$A:$C,U$1,FALSE)</f>
        <v>#VALUE!</v>
      </c>
      <c r="V1928" s="22" t="e">
        <f>VLOOKUP($G1928,Temp!$A:$C,V$1,FALSE)</f>
        <v>#VALUE!</v>
      </c>
      <c r="W1928" s="22" t="e">
        <f>VLOOKUP($G1928,Temp!$A:$C,W$1,FALSE)</f>
        <v>#VALUE!</v>
      </c>
      <c r="X1928" s="22" t="e">
        <f>VLOOKUP($G1928,Temp!$A:$C,X$1,FALSE)</f>
        <v>#VALUE!</v>
      </c>
      <c r="Y1928" s="22">
        <f>VLOOKUP($G1928,Temp!$A:$C,Y$1,FALSE)</f>
        <v>2900</v>
      </c>
      <c r="Z1928" s="22">
        <f>VLOOKUP($G1928,Temp!$A:$C,Z$1,FALSE)</f>
        <v>1</v>
      </c>
      <c r="AA1928" s="22" t="e">
        <f>VLOOKUP($A1928,Searches!$A:$H,AA$1,FALSE)</f>
        <v>#N/A</v>
      </c>
      <c r="AB1928" s="22" t="e">
        <f>VLOOKUP($A1928,Searches!$A:$H,AB$1,FALSE)</f>
        <v>#N/A</v>
      </c>
      <c r="AC1928" s="22" t="e">
        <f>VLOOKUP($A1928,Searches!$A:$H,AC$1,FALSE)</f>
        <v>#N/A</v>
      </c>
      <c r="AD1928" s="22" t="e">
        <f>VLOOKUP($A1928,Searches!$A:$H,AD$1,FALSE)</f>
        <v>#N/A</v>
      </c>
      <c r="AE1928" s="22" t="e">
        <f>VLOOKUP($A1928,Searches!$A:$H,AE$1,FALSE)</f>
        <v>#N/A</v>
      </c>
      <c r="AF1928" s="22" t="e">
        <f>VLOOKUP($A1928,Searches!$A:$H,AF$1,FALSE)</f>
        <v>#N/A</v>
      </c>
      <c r="AG1928" s="22" t="e">
        <f>VLOOKUP($A1928,Searches!$A:$H,AG$1,FALSE)</f>
        <v>#N/A</v>
      </c>
      <c r="AH1928" s="22" t="e">
        <f>VLOOKUP($G1928,Temp!$D:$F,AH$1,FALSE)</f>
        <v>#N/A</v>
      </c>
      <c r="AI1928" s="22" t="e">
        <f>VLOOKUP($G1928,Temp!$D:$F,AI$1,FALSE)</f>
        <v>#N/A</v>
      </c>
      <c r="AJ1928" s="22" t="e">
        <f>VLOOKUP($G1928,Temp!$D:$F,AJ$1,FALSE)</f>
        <v>#N/A</v>
      </c>
    </row>
    <row r="1929" spans="1:36" ht="16" x14ac:dyDescent="0.2">
      <c r="A1929" s="8" t="str">
        <f t="shared" si="30"/>
        <v>Craig Peasley Magento Commerce</v>
      </c>
      <c r="B1929" s="8" t="s">
        <v>1243</v>
      </c>
      <c r="C1929" s="8" t="s">
        <v>11293</v>
      </c>
      <c r="D1929" s="8" t="s">
        <v>11294</v>
      </c>
      <c r="E1929" s="8" t="s">
        <v>634</v>
      </c>
      <c r="F1929" s="8" t="s">
        <v>249</v>
      </c>
      <c r="G1929" s="8" t="s">
        <v>634</v>
      </c>
      <c r="H1929" s="22" t="e">
        <f>VLOOKUP($G1929,Temp!$A:$C,H$1,FALSE)</f>
        <v>#N/A</v>
      </c>
      <c r="I1929" s="22" t="e">
        <f>VLOOKUP($G1929,Temp!$A:$C,I$1,FALSE)</f>
        <v>#N/A</v>
      </c>
      <c r="J1929" s="22" t="e">
        <f>VLOOKUP($G1929,Temp!$A:$C,J$1,FALSE)</f>
        <v>#N/A</v>
      </c>
      <c r="K1929" s="22" t="e">
        <f>VLOOKUP($G1929,Temp!$A:$C,K$1,FALSE)</f>
        <v>#N/A</v>
      </c>
      <c r="L1929" s="22" t="e">
        <f>VLOOKUP($G1929,Temp!$A:$C,L$1,FALSE)</f>
        <v>#N/A</v>
      </c>
      <c r="M1929" s="22" t="e">
        <f>VLOOKUP($G1929,Temp!$A:$C,M$1,FALSE)</f>
        <v>#N/A</v>
      </c>
      <c r="N1929" s="22" t="e">
        <f>VLOOKUP($G1929,Temp!$A:$C,N$1,FALSE)</f>
        <v>#N/A</v>
      </c>
      <c r="O1929" s="22" t="e">
        <f>VLOOKUP($G1929,Temp!$A:$C,O$1,FALSE)</f>
        <v>#N/A</v>
      </c>
      <c r="P1929" s="22" t="e">
        <f>VLOOKUP($G1929,Temp!$A:$C,P$1,FALSE)</f>
        <v>#N/A</v>
      </c>
      <c r="Q1929" s="22" t="e">
        <f>VLOOKUP($G1929,Temp!$A:$C,Q$1,FALSE)</f>
        <v>#N/A</v>
      </c>
      <c r="R1929" s="22" t="e">
        <f>VLOOKUP($G1929,Temp!$A:$C,R$1,FALSE)</f>
        <v>#N/A</v>
      </c>
      <c r="S1929" s="22" t="e">
        <f>VLOOKUP($G1929,Temp!$A:$C,S$1,FALSE)</f>
        <v>#N/A</v>
      </c>
      <c r="T1929" s="22" t="e">
        <f>VLOOKUP($G1929,Temp!$A:$C,T$1,FALSE)</f>
        <v>#N/A</v>
      </c>
      <c r="U1929" s="22" t="e">
        <f>VLOOKUP($G1929,Temp!$A:$C,U$1,FALSE)</f>
        <v>#N/A</v>
      </c>
      <c r="V1929" s="22" t="e">
        <f>VLOOKUP($G1929,Temp!$A:$C,V$1,FALSE)</f>
        <v>#N/A</v>
      </c>
      <c r="W1929" s="22" t="e">
        <f>VLOOKUP($G1929,Temp!$A:$C,W$1,FALSE)</f>
        <v>#N/A</v>
      </c>
      <c r="X1929" s="22" t="e">
        <f>VLOOKUP($G1929,Temp!$A:$C,X$1,FALSE)</f>
        <v>#N/A</v>
      </c>
      <c r="Y1929" s="22" t="e">
        <f>VLOOKUP($G1929,Temp!$A:$C,Y$1,FALSE)</f>
        <v>#N/A</v>
      </c>
      <c r="Z1929" s="22" t="e">
        <f>VLOOKUP($G1929,Temp!$A:$C,Z$1,FALSE)</f>
        <v>#N/A</v>
      </c>
      <c r="AA1929" s="22" t="e">
        <f>VLOOKUP($A1929,Searches!$A:$H,AA$1,FALSE)</f>
        <v>#N/A</v>
      </c>
      <c r="AB1929" s="22" t="e">
        <f>VLOOKUP($A1929,Searches!$A:$H,AB$1,FALSE)</f>
        <v>#N/A</v>
      </c>
      <c r="AC1929" s="22" t="e">
        <f>VLOOKUP($A1929,Searches!$A:$H,AC$1,FALSE)</f>
        <v>#N/A</v>
      </c>
      <c r="AD1929" s="22" t="e">
        <f>VLOOKUP($A1929,Searches!$A:$H,AD$1,FALSE)</f>
        <v>#N/A</v>
      </c>
      <c r="AE1929" s="22" t="e">
        <f>VLOOKUP($A1929,Searches!$A:$H,AE$1,FALSE)</f>
        <v>#N/A</v>
      </c>
      <c r="AF1929" s="22" t="e">
        <f>VLOOKUP($A1929,Searches!$A:$H,AF$1,FALSE)</f>
        <v>#N/A</v>
      </c>
      <c r="AG1929" s="22" t="e">
        <f>VLOOKUP($A1929,Searches!$A:$H,AG$1,FALSE)</f>
        <v>#N/A</v>
      </c>
      <c r="AH1929" s="22" t="e">
        <f>VLOOKUP($G1929,Temp!$D:$F,AH$1,FALSE)</f>
        <v>#N/A</v>
      </c>
      <c r="AI1929" s="22" t="e">
        <f>VLOOKUP($G1929,Temp!$D:$F,AI$1,FALSE)</f>
        <v>#N/A</v>
      </c>
      <c r="AJ1929" s="22" t="e">
        <f>VLOOKUP($G1929,Temp!$D:$F,AJ$1,FALSE)</f>
        <v>#N/A</v>
      </c>
    </row>
    <row r="1930" spans="1:36" ht="16" x14ac:dyDescent="0.2">
      <c r="A1930" s="8" t="str">
        <f t="shared" si="30"/>
        <v>Cathy Novelli Quantcast</v>
      </c>
      <c r="B1930" s="8" t="s">
        <v>11295</v>
      </c>
      <c r="C1930" s="8" t="s">
        <v>11296</v>
      </c>
      <c r="D1930" s="8" t="s">
        <v>11297</v>
      </c>
      <c r="E1930" s="8" t="s">
        <v>11298</v>
      </c>
      <c r="F1930" s="8" t="s">
        <v>1570</v>
      </c>
      <c r="G1930" s="12" t="s">
        <v>1443</v>
      </c>
      <c r="H1930" s="22" t="str">
        <f>VLOOKUP($G1930,Temp!$A:$C,H$1,FALSE)</f>
        <v>quantcast.com</v>
      </c>
      <c r="I1930" s="22" t="e">
        <f>VLOOKUP($G1930,Temp!$A:$C,I$1,FALSE)</f>
        <v>#VALUE!</v>
      </c>
      <c r="J1930" s="22" t="e">
        <f>VLOOKUP($G1930,Temp!$A:$C,J$1,FALSE)</f>
        <v>#VALUE!</v>
      </c>
      <c r="K1930" s="22" t="e">
        <f>VLOOKUP($G1930,Temp!$A:$C,K$1,FALSE)</f>
        <v>#VALUE!</v>
      </c>
      <c r="L1930" s="22" t="e">
        <f>VLOOKUP($G1930,Temp!$A:$C,L$1,FALSE)</f>
        <v>#VALUE!</v>
      </c>
      <c r="M1930" s="22" t="e">
        <f>VLOOKUP($G1930,Temp!$A:$C,M$1,FALSE)</f>
        <v>#VALUE!</v>
      </c>
      <c r="N1930" s="22" t="e">
        <f>VLOOKUP($G1930,Temp!$A:$C,N$1,FALSE)</f>
        <v>#VALUE!</v>
      </c>
      <c r="O1930" s="22" t="e">
        <f>VLOOKUP($G1930,Temp!$A:$C,O$1,FALSE)</f>
        <v>#VALUE!</v>
      </c>
      <c r="P1930" s="22" t="e">
        <f>VLOOKUP($G1930,Temp!$A:$C,P$1,FALSE)</f>
        <v>#VALUE!</v>
      </c>
      <c r="Q1930" s="22" t="e">
        <f>VLOOKUP($G1930,Temp!$A:$C,Q$1,FALSE)</f>
        <v>#VALUE!</v>
      </c>
      <c r="R1930" s="22" t="e">
        <f>VLOOKUP($G1930,Temp!$A:$C,R$1,FALSE)</f>
        <v>#VALUE!</v>
      </c>
      <c r="S1930" s="22" t="e">
        <f>VLOOKUP($G1930,Temp!$A:$C,S$1,FALSE)</f>
        <v>#VALUE!</v>
      </c>
      <c r="T1930" s="22" t="e">
        <f>VLOOKUP($G1930,Temp!$A:$C,T$1,FALSE)</f>
        <v>#VALUE!</v>
      </c>
      <c r="U1930" s="22" t="e">
        <f>VLOOKUP($G1930,Temp!$A:$C,U$1,FALSE)</f>
        <v>#VALUE!</v>
      </c>
      <c r="V1930" s="22" t="e">
        <f>VLOOKUP($G1930,Temp!$A:$C,V$1,FALSE)</f>
        <v>#VALUE!</v>
      </c>
      <c r="W1930" s="22" t="e">
        <f>VLOOKUP($G1930,Temp!$A:$C,W$1,FALSE)</f>
        <v>#VALUE!</v>
      </c>
      <c r="X1930" s="22" t="e">
        <f>VLOOKUP($G1930,Temp!$A:$C,X$1,FALSE)</f>
        <v>#VALUE!</v>
      </c>
      <c r="Y1930" s="22">
        <f>VLOOKUP($G1930,Temp!$A:$C,Y$1,FALSE)</f>
        <v>156000</v>
      </c>
      <c r="Z1930" s="22">
        <f>VLOOKUP($G1930,Temp!$A:$C,Z$1,FALSE)</f>
        <v>214</v>
      </c>
      <c r="AA1930" s="22" t="e">
        <f>VLOOKUP($A1930,Searches!$A:$H,AA$1,FALSE)</f>
        <v>#N/A</v>
      </c>
      <c r="AB1930" s="22" t="e">
        <f>VLOOKUP($A1930,Searches!$A:$H,AB$1,FALSE)</f>
        <v>#N/A</v>
      </c>
      <c r="AC1930" s="22" t="e">
        <f>VLOOKUP($A1930,Searches!$A:$H,AC$1,FALSE)</f>
        <v>#N/A</v>
      </c>
      <c r="AD1930" s="22" t="e">
        <f>VLOOKUP($A1930,Searches!$A:$H,AD$1,FALSE)</f>
        <v>#N/A</v>
      </c>
      <c r="AE1930" s="22" t="e">
        <f>VLOOKUP($A1930,Searches!$A:$H,AE$1,FALSE)</f>
        <v>#N/A</v>
      </c>
      <c r="AF1930" s="22" t="e">
        <f>VLOOKUP($A1930,Searches!$A:$H,AF$1,FALSE)</f>
        <v>#N/A</v>
      </c>
      <c r="AG1930" s="22" t="e">
        <f>VLOOKUP($A1930,Searches!$A:$H,AG$1,FALSE)</f>
        <v>#N/A</v>
      </c>
      <c r="AH1930" s="22" t="str">
        <f>VLOOKUP($G1930,Temp!$D:$F,AH$1,FALSE)</f>
        <v>quantcast.com</v>
      </c>
      <c r="AI1930" s="22" t="str">
        <f>VLOOKUP($G1930,Temp!$D:$F,AI$1,FALSE)</f>
        <v>Marketo</v>
      </c>
      <c r="AJ1930" s="22" t="str">
        <f>VLOOKUP($G1930,Temp!$D:$F,AJ$1,FALSE)</f>
        <v>WordPress</v>
      </c>
    </row>
    <row r="1931" spans="1:36" ht="16" x14ac:dyDescent="0.2">
      <c r="A1931" s="8" t="str">
        <f t="shared" si="30"/>
        <v xml:space="preserve">Leila Modarres Infostretch </v>
      </c>
      <c r="B1931" s="8" t="s">
        <v>11301</v>
      </c>
      <c r="C1931" s="8" t="s">
        <v>11302</v>
      </c>
      <c r="D1931" s="8" t="s">
        <v>10713</v>
      </c>
      <c r="E1931" s="8" t="s">
        <v>11303</v>
      </c>
      <c r="F1931" s="8" t="s">
        <v>11304</v>
      </c>
      <c r="G1931" s="12" t="s">
        <v>10893</v>
      </c>
      <c r="H1931" s="22" t="str">
        <f>VLOOKUP($G1931,Temp!$A:$C,H$1,FALSE)</f>
        <v>infostretch.com</v>
      </c>
      <c r="I1931" s="22" t="e">
        <f>VLOOKUP($G1931,Temp!$A:$C,I$1,FALSE)</f>
        <v>#VALUE!</v>
      </c>
      <c r="J1931" s="22" t="e">
        <f>VLOOKUP($G1931,Temp!$A:$C,J$1,FALSE)</f>
        <v>#VALUE!</v>
      </c>
      <c r="K1931" s="22" t="e">
        <f>VLOOKUP($G1931,Temp!$A:$C,K$1,FALSE)</f>
        <v>#VALUE!</v>
      </c>
      <c r="L1931" s="22" t="e">
        <f>VLOOKUP($G1931,Temp!$A:$C,L$1,FALSE)</f>
        <v>#VALUE!</v>
      </c>
      <c r="M1931" s="22" t="e">
        <f>VLOOKUP($G1931,Temp!$A:$C,M$1,FALSE)</f>
        <v>#VALUE!</v>
      </c>
      <c r="N1931" s="22" t="e">
        <f>VLOOKUP($G1931,Temp!$A:$C,N$1,FALSE)</f>
        <v>#VALUE!</v>
      </c>
      <c r="O1931" s="22" t="e">
        <f>VLOOKUP($G1931,Temp!$A:$C,O$1,FALSE)</f>
        <v>#VALUE!</v>
      </c>
      <c r="P1931" s="22" t="e">
        <f>VLOOKUP($G1931,Temp!$A:$C,P$1,FALSE)</f>
        <v>#VALUE!</v>
      </c>
      <c r="Q1931" s="22" t="e">
        <f>VLOOKUP($G1931,Temp!$A:$C,Q$1,FALSE)</f>
        <v>#VALUE!</v>
      </c>
      <c r="R1931" s="22" t="e">
        <f>VLOOKUP($G1931,Temp!$A:$C,R$1,FALSE)</f>
        <v>#VALUE!</v>
      </c>
      <c r="S1931" s="22" t="e">
        <f>VLOOKUP($G1931,Temp!$A:$C,S$1,FALSE)</f>
        <v>#VALUE!</v>
      </c>
      <c r="T1931" s="22" t="e">
        <f>VLOOKUP($G1931,Temp!$A:$C,T$1,FALSE)</f>
        <v>#VALUE!</v>
      </c>
      <c r="U1931" s="22" t="e">
        <f>VLOOKUP($G1931,Temp!$A:$C,U$1,FALSE)</f>
        <v>#VALUE!</v>
      </c>
      <c r="V1931" s="22" t="e">
        <f>VLOOKUP($G1931,Temp!$A:$C,V$1,FALSE)</f>
        <v>#VALUE!</v>
      </c>
      <c r="W1931" s="22" t="e">
        <f>VLOOKUP($G1931,Temp!$A:$C,W$1,FALSE)</f>
        <v>#VALUE!</v>
      </c>
      <c r="X1931" s="22" t="e">
        <f>VLOOKUP($G1931,Temp!$A:$C,X$1,FALSE)</f>
        <v>#VALUE!</v>
      </c>
      <c r="Y1931" s="22">
        <f>VLOOKUP($G1931,Temp!$A:$C,Y$1,FALSE)</f>
        <v>658</v>
      </c>
      <c r="Z1931" s="22">
        <f>VLOOKUP($G1931,Temp!$A:$C,Z$1,FALSE)</f>
        <v>113</v>
      </c>
      <c r="AA1931" s="22" t="e">
        <f>VLOOKUP($A1931,Searches!$A:$H,AA$1,FALSE)</f>
        <v>#N/A</v>
      </c>
      <c r="AB1931" s="22" t="e">
        <f>VLOOKUP($A1931,Searches!$A:$H,AB$1,FALSE)</f>
        <v>#N/A</v>
      </c>
      <c r="AC1931" s="22" t="e">
        <f>VLOOKUP($A1931,Searches!$A:$H,AC$1,FALSE)</f>
        <v>#N/A</v>
      </c>
      <c r="AD1931" s="22" t="e">
        <f>VLOOKUP($A1931,Searches!$A:$H,AD$1,FALSE)</f>
        <v>#N/A</v>
      </c>
      <c r="AE1931" s="22" t="e">
        <f>VLOOKUP($A1931,Searches!$A:$H,AE$1,FALSE)</f>
        <v>#N/A</v>
      </c>
      <c r="AF1931" s="22" t="e">
        <f>VLOOKUP($A1931,Searches!$A:$H,AF$1,FALSE)</f>
        <v>#N/A</v>
      </c>
      <c r="AG1931" s="22" t="e">
        <f>VLOOKUP($A1931,Searches!$A:$H,AG$1,FALSE)</f>
        <v>#N/A</v>
      </c>
      <c r="AH1931" s="22" t="e">
        <f>VLOOKUP($G1931,Temp!$D:$F,AH$1,FALSE)</f>
        <v>#N/A</v>
      </c>
      <c r="AI1931" s="22" t="e">
        <f>VLOOKUP($G1931,Temp!$D:$F,AI$1,FALSE)</f>
        <v>#N/A</v>
      </c>
      <c r="AJ1931" s="22" t="e">
        <f>VLOOKUP($G1931,Temp!$D:$F,AJ$1,FALSE)</f>
        <v>#N/A</v>
      </c>
    </row>
    <row r="1932" spans="1:36" ht="16" x14ac:dyDescent="0.2">
      <c r="A1932" s="8" t="str">
        <f t="shared" si="30"/>
        <v>Nakul Goyal CARFAX</v>
      </c>
      <c r="B1932" s="8" t="s">
        <v>11309</v>
      </c>
      <c r="C1932" s="8" t="s">
        <v>11310</v>
      </c>
      <c r="D1932" s="8" t="s">
        <v>11311</v>
      </c>
      <c r="E1932" s="8" t="s">
        <v>11312</v>
      </c>
      <c r="F1932" s="8" t="s">
        <v>11313</v>
      </c>
      <c r="G1932" s="12" t="s">
        <v>10894</v>
      </c>
      <c r="H1932" s="22" t="str">
        <f>VLOOKUP($G1932,Temp!$A:$C,H$1,FALSE)</f>
        <v>jobvite.com</v>
      </c>
      <c r="I1932" s="22" t="e">
        <f>VLOOKUP($G1932,Temp!$A:$C,I$1,FALSE)</f>
        <v>#VALUE!</v>
      </c>
      <c r="J1932" s="22" t="e">
        <f>VLOOKUP($G1932,Temp!$A:$C,J$1,FALSE)</f>
        <v>#VALUE!</v>
      </c>
      <c r="K1932" s="22" t="e">
        <f>VLOOKUP($G1932,Temp!$A:$C,K$1,FALSE)</f>
        <v>#VALUE!</v>
      </c>
      <c r="L1932" s="22" t="e">
        <f>VLOOKUP($G1932,Temp!$A:$C,L$1,FALSE)</f>
        <v>#VALUE!</v>
      </c>
      <c r="M1932" s="22" t="e">
        <f>VLOOKUP($G1932,Temp!$A:$C,M$1,FALSE)</f>
        <v>#VALUE!</v>
      </c>
      <c r="N1932" s="22" t="e">
        <f>VLOOKUP($G1932,Temp!$A:$C,N$1,FALSE)</f>
        <v>#VALUE!</v>
      </c>
      <c r="O1932" s="22" t="e">
        <f>VLOOKUP($G1932,Temp!$A:$C,O$1,FALSE)</f>
        <v>#VALUE!</v>
      </c>
      <c r="P1932" s="22" t="e">
        <f>VLOOKUP($G1932,Temp!$A:$C,P$1,FALSE)</f>
        <v>#VALUE!</v>
      </c>
      <c r="Q1932" s="22" t="e">
        <f>VLOOKUP($G1932,Temp!$A:$C,Q$1,FALSE)</f>
        <v>#VALUE!</v>
      </c>
      <c r="R1932" s="22" t="e">
        <f>VLOOKUP($G1932,Temp!$A:$C,R$1,FALSE)</f>
        <v>#VALUE!</v>
      </c>
      <c r="S1932" s="22" t="e">
        <f>VLOOKUP($G1932,Temp!$A:$C,S$1,FALSE)</f>
        <v>#VALUE!</v>
      </c>
      <c r="T1932" s="22" t="e">
        <f>VLOOKUP($G1932,Temp!$A:$C,T$1,FALSE)</f>
        <v>#VALUE!</v>
      </c>
      <c r="U1932" s="22" t="e">
        <f>VLOOKUP($G1932,Temp!$A:$C,U$1,FALSE)</f>
        <v>#VALUE!</v>
      </c>
      <c r="V1932" s="22" t="e">
        <f>VLOOKUP($G1932,Temp!$A:$C,V$1,FALSE)</f>
        <v>#VALUE!</v>
      </c>
      <c r="W1932" s="22" t="e">
        <f>VLOOKUP($G1932,Temp!$A:$C,W$1,FALSE)</f>
        <v>#VALUE!</v>
      </c>
      <c r="X1932" s="22" t="e">
        <f>VLOOKUP($G1932,Temp!$A:$C,X$1,FALSE)</f>
        <v>#VALUE!</v>
      </c>
      <c r="Y1932" s="22">
        <f>VLOOKUP($G1932,Temp!$A:$C,Y$1,FALSE)</f>
        <v>592000</v>
      </c>
      <c r="Z1932" s="22">
        <f>VLOOKUP($G1932,Temp!$A:$C,Z$1,FALSE)</f>
        <v>24100</v>
      </c>
      <c r="AA1932" s="22" t="str">
        <f>VLOOKUP($A1932,Searches!$A:$H,AA$1,FALSE)</f>
        <v>Nakul Goyal</v>
      </c>
      <c r="AB1932" s="22" t="str">
        <f>VLOOKUP($A1932,Searches!$A:$H,AB$1,FALSE)</f>
        <v>CARFAX</v>
      </c>
      <c r="AC1932" s="22" t="str">
        <f>VLOOKUP($A1932,Searches!$A:$H,AC$1,FALSE)</f>
        <v>Head of Search, Consumer Marketing</v>
      </c>
      <c r="AD1932" s="22" t="str">
        <f>VLOOKUP($A1932,Searches!$A:$H,AD$1,FALSE)</f>
        <v>2nd</v>
      </c>
      <c r="AE1932" s="22" t="str">
        <f>VLOOKUP($A1932,Searches!$A:$H,AE$1,FALSE)</f>
        <v/>
      </c>
      <c r="AF1932" s="22" t="str">
        <f>VLOOKUP($A1932,Searches!$A:$H,AF$1,FALSE)</f>
        <v>Washington D.C. Metro Area</v>
      </c>
      <c r="AG1932" s="22" t="str">
        <f>VLOOKUP($A1932,Searches!$A:$H,AG$1,FALSE)</f>
        <v>https://www.linkedin.com/sales/profile/2848572,T6mU,NAME_SEARCH?moduleKey=peopleSearchResults&amp;pageKey=sales-search3-people-refinement&amp;contextId=60BC92C971D70515801E49D6842B0000&amp;requestId=de05a9a1-3895-4284-9a3e-9bfb8a697c0c&amp;action=CLICK&amp;target=urn%3Ali%3AsalesLead%3A(-1%2C2848572)&amp;pageNumber=10&amp;targetEl=profilelink&amp;position=2&amp;trk=lss-serp-result-lead_photo</v>
      </c>
      <c r="AH1932" s="22" t="e">
        <f>VLOOKUP($G1932,Temp!$D:$F,AH$1,FALSE)</f>
        <v>#N/A</v>
      </c>
      <c r="AI1932" s="22" t="e">
        <f>VLOOKUP($G1932,Temp!$D:$F,AI$1,FALSE)</f>
        <v>#N/A</v>
      </c>
      <c r="AJ1932" s="22" t="e">
        <f>VLOOKUP($G1932,Temp!$D:$F,AJ$1,FALSE)</f>
        <v>#N/A</v>
      </c>
    </row>
    <row r="1933" spans="1:36" ht="16" x14ac:dyDescent="0.2">
      <c r="A1933" s="8" t="str">
        <f t="shared" si="30"/>
        <v>Matt Sarrel Mesosphere</v>
      </c>
      <c r="B1933" s="8" t="s">
        <v>856</v>
      </c>
      <c r="C1933" s="8" t="s">
        <v>11320</v>
      </c>
      <c r="D1933" s="8" t="s">
        <v>11321</v>
      </c>
      <c r="E1933" s="8" t="s">
        <v>634</v>
      </c>
      <c r="F1933" s="8" t="s">
        <v>3077</v>
      </c>
      <c r="G1933" s="8" t="s">
        <v>634</v>
      </c>
      <c r="H1933" s="22" t="e">
        <f>VLOOKUP($G1933,Temp!$A:$C,H$1,FALSE)</f>
        <v>#N/A</v>
      </c>
      <c r="I1933" s="22" t="e">
        <f>VLOOKUP($G1933,Temp!$A:$C,I$1,FALSE)</f>
        <v>#N/A</v>
      </c>
      <c r="J1933" s="22" t="e">
        <f>VLOOKUP($G1933,Temp!$A:$C,J$1,FALSE)</f>
        <v>#N/A</v>
      </c>
      <c r="K1933" s="22" t="e">
        <f>VLOOKUP($G1933,Temp!$A:$C,K$1,FALSE)</f>
        <v>#N/A</v>
      </c>
      <c r="L1933" s="22" t="e">
        <f>VLOOKUP($G1933,Temp!$A:$C,L$1,FALSE)</f>
        <v>#N/A</v>
      </c>
      <c r="M1933" s="22" t="e">
        <f>VLOOKUP($G1933,Temp!$A:$C,M$1,FALSE)</f>
        <v>#N/A</v>
      </c>
      <c r="N1933" s="22" t="e">
        <f>VLOOKUP($G1933,Temp!$A:$C,N$1,FALSE)</f>
        <v>#N/A</v>
      </c>
      <c r="O1933" s="22" t="e">
        <f>VLOOKUP($G1933,Temp!$A:$C,O$1,FALSE)</f>
        <v>#N/A</v>
      </c>
      <c r="P1933" s="22" t="e">
        <f>VLOOKUP($G1933,Temp!$A:$C,P$1,FALSE)</f>
        <v>#N/A</v>
      </c>
      <c r="Q1933" s="22" t="e">
        <f>VLOOKUP($G1933,Temp!$A:$C,Q$1,FALSE)</f>
        <v>#N/A</v>
      </c>
      <c r="R1933" s="22" t="e">
        <f>VLOOKUP($G1933,Temp!$A:$C,R$1,FALSE)</f>
        <v>#N/A</v>
      </c>
      <c r="S1933" s="22" t="e">
        <f>VLOOKUP($G1933,Temp!$A:$C,S$1,FALSE)</f>
        <v>#N/A</v>
      </c>
      <c r="T1933" s="22" t="e">
        <f>VLOOKUP($G1933,Temp!$A:$C,T$1,FALSE)</f>
        <v>#N/A</v>
      </c>
      <c r="U1933" s="22" t="e">
        <f>VLOOKUP($G1933,Temp!$A:$C,U$1,FALSE)</f>
        <v>#N/A</v>
      </c>
      <c r="V1933" s="22" t="e">
        <f>VLOOKUP($G1933,Temp!$A:$C,V$1,FALSE)</f>
        <v>#N/A</v>
      </c>
      <c r="W1933" s="22" t="e">
        <f>VLOOKUP($G1933,Temp!$A:$C,W$1,FALSE)</f>
        <v>#N/A</v>
      </c>
      <c r="X1933" s="22" t="e">
        <f>VLOOKUP($G1933,Temp!$A:$C,X$1,FALSE)</f>
        <v>#N/A</v>
      </c>
      <c r="Y1933" s="22" t="e">
        <f>VLOOKUP($G1933,Temp!$A:$C,Y$1,FALSE)</f>
        <v>#N/A</v>
      </c>
      <c r="Z1933" s="22" t="e">
        <f>VLOOKUP($G1933,Temp!$A:$C,Z$1,FALSE)</f>
        <v>#N/A</v>
      </c>
      <c r="AA1933" s="22" t="str">
        <f>VLOOKUP($A1933,Searches!$A:$H,AA$1,FALSE)</f>
        <v>Matt Sarrel</v>
      </c>
      <c r="AB1933" s="22" t="str">
        <f>VLOOKUP($A1933,Searches!$A:$H,AB$1,FALSE)</f>
        <v>Mesosphere</v>
      </c>
      <c r="AC1933" s="22" t="str">
        <f>VLOOKUP($A1933,Searches!$A:$H,AC$1,FALSE)</f>
        <v>Head of Content Marketing</v>
      </c>
      <c r="AD1933" s="22" t="str">
        <f>VLOOKUP($A1933,Searches!$A:$H,AD$1,FALSE)</f>
        <v>2nd</v>
      </c>
      <c r="AE1933" s="22" t="str">
        <f>VLOOKUP($A1933,Searches!$A:$H,AE$1,FALSE)</f>
        <v/>
      </c>
      <c r="AF1933" s="22" t="str">
        <f>VLOOKUP($A1933,Searches!$A:$H,AF$1,FALSE)</f>
        <v>San Francisco Bay Area</v>
      </c>
      <c r="AG1933" s="22" t="str">
        <f>VLOOKUP($A1933,Searches!$A:$H,AG$1,FALSE)</f>
        <v>https://www.linkedin.com/sales/profile/3493778,uxZW,NAME_SEARCH?moduleKey=peopleSearchResults&amp;pageKey=sales-search3-people-refinement&amp;contextId=60BC92C971D70515801E49D6842B0000&amp;requestId=3a74b5ea-f53c-4558-a64f-e62a9c2a14ec&amp;action=CLICK&amp;target=urn%3Ali%3AsalesLead%3A(-1%2C3493778)&amp;pageNumber=9&amp;targetEl=profilelink&amp;position=15&amp;trk=lss-serp-result-lead_photo</v>
      </c>
      <c r="AH1933" s="22" t="e">
        <f>VLOOKUP($G1933,Temp!$D:$F,AH$1,FALSE)</f>
        <v>#N/A</v>
      </c>
      <c r="AI1933" s="22" t="e">
        <f>VLOOKUP($G1933,Temp!$D:$F,AI$1,FALSE)</f>
        <v>#N/A</v>
      </c>
      <c r="AJ1933" s="22" t="e">
        <f>VLOOKUP($G1933,Temp!$D:$F,AJ$1,FALSE)</f>
        <v>#N/A</v>
      </c>
    </row>
    <row r="1934" spans="1:36" ht="16" x14ac:dyDescent="0.2">
      <c r="A1934" s="8" t="str">
        <f t="shared" si="30"/>
        <v>Lisa Ragusa Nuix</v>
      </c>
      <c r="B1934" s="8" t="s">
        <v>1252</v>
      </c>
      <c r="C1934" s="8" t="s">
        <v>11322</v>
      </c>
      <c r="D1934" s="8" t="s">
        <v>11323</v>
      </c>
      <c r="E1934" s="8" t="s">
        <v>11324</v>
      </c>
      <c r="F1934" s="8" t="s">
        <v>11325</v>
      </c>
      <c r="G1934" s="12" t="s">
        <v>10895</v>
      </c>
      <c r="H1934" s="22" t="str">
        <f>VLOOKUP($G1934,Temp!$A:$C,H$1,FALSE)</f>
        <v>nuix.com</v>
      </c>
      <c r="I1934" s="22" t="e">
        <f>VLOOKUP($G1934,Temp!$A:$C,I$1,FALSE)</f>
        <v>#VALUE!</v>
      </c>
      <c r="J1934" s="22" t="e">
        <f>VLOOKUP($G1934,Temp!$A:$C,J$1,FALSE)</f>
        <v>#VALUE!</v>
      </c>
      <c r="K1934" s="22" t="e">
        <f>VLOOKUP($G1934,Temp!$A:$C,K$1,FALSE)</f>
        <v>#VALUE!</v>
      </c>
      <c r="L1934" s="22" t="e">
        <f>VLOOKUP($G1934,Temp!$A:$C,L$1,FALSE)</f>
        <v>#VALUE!</v>
      </c>
      <c r="M1934" s="22" t="e">
        <f>VLOOKUP($G1934,Temp!$A:$C,M$1,FALSE)</f>
        <v>#VALUE!</v>
      </c>
      <c r="N1934" s="22" t="e">
        <f>VLOOKUP($G1934,Temp!$A:$C,N$1,FALSE)</f>
        <v>#VALUE!</v>
      </c>
      <c r="O1934" s="22" t="e">
        <f>VLOOKUP($G1934,Temp!$A:$C,O$1,FALSE)</f>
        <v>#VALUE!</v>
      </c>
      <c r="P1934" s="22" t="e">
        <f>VLOOKUP($G1934,Temp!$A:$C,P$1,FALSE)</f>
        <v>#VALUE!</v>
      </c>
      <c r="Q1934" s="22" t="e">
        <f>VLOOKUP($G1934,Temp!$A:$C,Q$1,FALSE)</f>
        <v>#VALUE!</v>
      </c>
      <c r="R1934" s="22" t="e">
        <f>VLOOKUP($G1934,Temp!$A:$C,R$1,FALSE)</f>
        <v>#VALUE!</v>
      </c>
      <c r="S1934" s="22" t="e">
        <f>VLOOKUP($G1934,Temp!$A:$C,S$1,FALSE)</f>
        <v>#VALUE!</v>
      </c>
      <c r="T1934" s="22" t="e">
        <f>VLOOKUP($G1934,Temp!$A:$C,T$1,FALSE)</f>
        <v>#VALUE!</v>
      </c>
      <c r="U1934" s="22" t="e">
        <f>VLOOKUP($G1934,Temp!$A:$C,U$1,FALSE)</f>
        <v>#VALUE!</v>
      </c>
      <c r="V1934" s="22" t="e">
        <f>VLOOKUP($G1934,Temp!$A:$C,V$1,FALSE)</f>
        <v>#VALUE!</v>
      </c>
      <c r="W1934" s="22" t="e">
        <f>VLOOKUP($G1934,Temp!$A:$C,W$1,FALSE)</f>
        <v>#VALUE!</v>
      </c>
      <c r="X1934" s="22" t="e">
        <f>VLOOKUP($G1934,Temp!$A:$C,X$1,FALSE)</f>
        <v>#VALUE!</v>
      </c>
      <c r="Y1934" s="22">
        <f>VLOOKUP($G1934,Temp!$A:$C,Y$1,FALSE)</f>
        <v>0</v>
      </c>
      <c r="Z1934" s="22">
        <f>VLOOKUP($G1934,Temp!$A:$C,Z$1,FALSE)</f>
        <v>0</v>
      </c>
      <c r="AA1934" s="22" t="e">
        <f>VLOOKUP($A1934,Searches!$A:$H,AA$1,FALSE)</f>
        <v>#N/A</v>
      </c>
      <c r="AB1934" s="22" t="e">
        <f>VLOOKUP($A1934,Searches!$A:$H,AB$1,FALSE)</f>
        <v>#N/A</v>
      </c>
      <c r="AC1934" s="22" t="e">
        <f>VLOOKUP($A1934,Searches!$A:$H,AC$1,FALSE)</f>
        <v>#N/A</v>
      </c>
      <c r="AD1934" s="22" t="e">
        <f>VLOOKUP($A1934,Searches!$A:$H,AD$1,FALSE)</f>
        <v>#N/A</v>
      </c>
      <c r="AE1934" s="22" t="e">
        <f>VLOOKUP($A1934,Searches!$A:$H,AE$1,FALSE)</f>
        <v>#N/A</v>
      </c>
      <c r="AF1934" s="22" t="e">
        <f>VLOOKUP($A1934,Searches!$A:$H,AF$1,FALSE)</f>
        <v>#N/A</v>
      </c>
      <c r="AG1934" s="22" t="e">
        <f>VLOOKUP($A1934,Searches!$A:$H,AG$1,FALSE)</f>
        <v>#N/A</v>
      </c>
      <c r="AH1934" s="22" t="e">
        <f>VLOOKUP($G1934,Temp!$D:$F,AH$1,FALSE)</f>
        <v>#N/A</v>
      </c>
      <c r="AI1934" s="22" t="e">
        <f>VLOOKUP($G1934,Temp!$D:$F,AI$1,FALSE)</f>
        <v>#N/A</v>
      </c>
      <c r="AJ1934" s="22" t="e">
        <f>VLOOKUP($G1934,Temp!$D:$F,AJ$1,FALSE)</f>
        <v>#N/A</v>
      </c>
    </row>
    <row r="1935" spans="1:36" ht="16" x14ac:dyDescent="0.2">
      <c r="A1935" s="8" t="str">
        <f t="shared" si="30"/>
        <v>Andrew Freed Coursera</v>
      </c>
      <c r="B1935" s="8" t="s">
        <v>830</v>
      </c>
      <c r="C1935" s="8" t="s">
        <v>11330</v>
      </c>
      <c r="D1935" s="8" t="s">
        <v>11331</v>
      </c>
      <c r="E1935" s="8" t="s">
        <v>11332</v>
      </c>
      <c r="F1935" s="8" t="s">
        <v>11333</v>
      </c>
      <c r="G1935" s="12" t="s">
        <v>10896</v>
      </c>
      <c r="H1935" s="22" t="str">
        <f>VLOOKUP($G1935,Temp!$A:$C,H$1,FALSE)</f>
        <v>coursera.org</v>
      </c>
      <c r="I1935" s="22" t="e">
        <f>VLOOKUP($G1935,Temp!$A:$C,I$1,FALSE)</f>
        <v>#VALUE!</v>
      </c>
      <c r="J1935" s="22" t="e">
        <f>VLOOKUP($G1935,Temp!$A:$C,J$1,FALSE)</f>
        <v>#VALUE!</v>
      </c>
      <c r="K1935" s="22" t="e">
        <f>VLOOKUP($G1935,Temp!$A:$C,K$1,FALSE)</f>
        <v>#VALUE!</v>
      </c>
      <c r="L1935" s="22" t="e">
        <f>VLOOKUP($G1935,Temp!$A:$C,L$1,FALSE)</f>
        <v>#VALUE!</v>
      </c>
      <c r="M1935" s="22" t="e">
        <f>VLOOKUP($G1935,Temp!$A:$C,M$1,FALSE)</f>
        <v>#VALUE!</v>
      </c>
      <c r="N1935" s="22" t="e">
        <f>VLOOKUP($G1935,Temp!$A:$C,N$1,FALSE)</f>
        <v>#VALUE!</v>
      </c>
      <c r="O1935" s="22" t="e">
        <f>VLOOKUP($G1935,Temp!$A:$C,O$1,FALSE)</f>
        <v>#VALUE!</v>
      </c>
      <c r="P1935" s="22" t="e">
        <f>VLOOKUP($G1935,Temp!$A:$C,P$1,FALSE)</f>
        <v>#VALUE!</v>
      </c>
      <c r="Q1935" s="22" t="e">
        <f>VLOOKUP($G1935,Temp!$A:$C,Q$1,FALSE)</f>
        <v>#VALUE!</v>
      </c>
      <c r="R1935" s="22" t="e">
        <f>VLOOKUP($G1935,Temp!$A:$C,R$1,FALSE)</f>
        <v>#VALUE!</v>
      </c>
      <c r="S1935" s="22" t="e">
        <f>VLOOKUP($G1935,Temp!$A:$C,S$1,FALSE)</f>
        <v>#VALUE!</v>
      </c>
      <c r="T1935" s="22" t="e">
        <f>VLOOKUP($G1935,Temp!$A:$C,T$1,FALSE)</f>
        <v>#VALUE!</v>
      </c>
      <c r="U1935" s="22" t="e">
        <f>VLOOKUP($G1935,Temp!$A:$C,U$1,FALSE)</f>
        <v>#VALUE!</v>
      </c>
      <c r="V1935" s="22" t="e">
        <f>VLOOKUP($G1935,Temp!$A:$C,V$1,FALSE)</f>
        <v>#VALUE!</v>
      </c>
      <c r="W1935" s="22" t="e">
        <f>VLOOKUP($G1935,Temp!$A:$C,W$1,FALSE)</f>
        <v>#VALUE!</v>
      </c>
      <c r="X1935" s="22" t="e">
        <f>VLOOKUP($G1935,Temp!$A:$C,X$1,FALSE)</f>
        <v>#VALUE!</v>
      </c>
      <c r="Y1935" s="22">
        <f>VLOOKUP($G1935,Temp!$A:$C,Y$1,FALSE)</f>
        <v>0</v>
      </c>
      <c r="Z1935" s="22">
        <f>VLOOKUP($G1935,Temp!$A:$C,Z$1,FALSE)</f>
        <v>0</v>
      </c>
      <c r="AA1935" s="22" t="e">
        <f>VLOOKUP($A1935,Searches!$A:$H,AA$1,FALSE)</f>
        <v>#N/A</v>
      </c>
      <c r="AB1935" s="22" t="e">
        <f>VLOOKUP($A1935,Searches!$A:$H,AB$1,FALSE)</f>
        <v>#N/A</v>
      </c>
      <c r="AC1935" s="22" t="e">
        <f>VLOOKUP($A1935,Searches!$A:$H,AC$1,FALSE)</f>
        <v>#N/A</v>
      </c>
      <c r="AD1935" s="22" t="e">
        <f>VLOOKUP($A1935,Searches!$A:$H,AD$1,FALSE)</f>
        <v>#N/A</v>
      </c>
      <c r="AE1935" s="22" t="e">
        <f>VLOOKUP($A1935,Searches!$A:$H,AE$1,FALSE)</f>
        <v>#N/A</v>
      </c>
      <c r="AF1935" s="22" t="e">
        <f>VLOOKUP($A1935,Searches!$A:$H,AF$1,FALSE)</f>
        <v>#N/A</v>
      </c>
      <c r="AG1935" s="22" t="e">
        <f>VLOOKUP($A1935,Searches!$A:$H,AG$1,FALSE)</f>
        <v>#N/A</v>
      </c>
      <c r="AH1935" s="22" t="e">
        <f>VLOOKUP($G1935,Temp!$D:$F,AH$1,FALSE)</f>
        <v>#N/A</v>
      </c>
      <c r="AI1935" s="22" t="e">
        <f>VLOOKUP($G1935,Temp!$D:$F,AI$1,FALSE)</f>
        <v>#N/A</v>
      </c>
      <c r="AJ1935" s="22" t="e">
        <f>VLOOKUP($G1935,Temp!$D:$F,AJ$1,FALSE)</f>
        <v>#N/A</v>
      </c>
    </row>
    <row r="1936" spans="1:36" ht="16" x14ac:dyDescent="0.2">
      <c r="A1936" s="8" t="str">
        <f t="shared" si="30"/>
        <v>Deepak Ramanathan Stealth Mode company</v>
      </c>
      <c r="B1936" s="8" t="s">
        <v>11338</v>
      </c>
      <c r="C1936" s="8" t="s">
        <v>11339</v>
      </c>
      <c r="D1936" s="8" t="s">
        <v>11340</v>
      </c>
      <c r="E1936" s="8" t="s">
        <v>11341</v>
      </c>
      <c r="F1936" s="8" t="s">
        <v>11342</v>
      </c>
      <c r="G1936" s="12" t="s">
        <v>10897</v>
      </c>
      <c r="H1936" s="22" t="str">
        <f>VLOOKUP($G1936,Temp!$A:$C,H$1,FALSE)</f>
        <v>stealthmode.com</v>
      </c>
      <c r="I1936" s="22" t="e">
        <f>VLOOKUP($G1936,Temp!$A:$C,I$1,FALSE)</f>
        <v>#VALUE!</v>
      </c>
      <c r="J1936" s="22" t="e">
        <f>VLOOKUP($G1936,Temp!$A:$C,J$1,FALSE)</f>
        <v>#VALUE!</v>
      </c>
      <c r="K1936" s="22" t="e">
        <f>VLOOKUP($G1936,Temp!$A:$C,K$1,FALSE)</f>
        <v>#VALUE!</v>
      </c>
      <c r="L1936" s="22" t="e">
        <f>VLOOKUP($G1936,Temp!$A:$C,L$1,FALSE)</f>
        <v>#VALUE!</v>
      </c>
      <c r="M1936" s="22" t="e">
        <f>VLOOKUP($G1936,Temp!$A:$C,M$1,FALSE)</f>
        <v>#VALUE!</v>
      </c>
      <c r="N1936" s="22" t="e">
        <f>VLOOKUP($G1936,Temp!$A:$C,N$1,FALSE)</f>
        <v>#VALUE!</v>
      </c>
      <c r="O1936" s="22" t="e">
        <f>VLOOKUP($G1936,Temp!$A:$C,O$1,FALSE)</f>
        <v>#VALUE!</v>
      </c>
      <c r="P1936" s="22" t="e">
        <f>VLOOKUP($G1936,Temp!$A:$C,P$1,FALSE)</f>
        <v>#VALUE!</v>
      </c>
      <c r="Q1936" s="22" t="e">
        <f>VLOOKUP($G1936,Temp!$A:$C,Q$1,FALSE)</f>
        <v>#VALUE!</v>
      </c>
      <c r="R1936" s="22" t="e">
        <f>VLOOKUP($G1936,Temp!$A:$C,R$1,FALSE)</f>
        <v>#VALUE!</v>
      </c>
      <c r="S1936" s="22" t="e">
        <f>VLOOKUP($G1936,Temp!$A:$C,S$1,FALSE)</f>
        <v>#VALUE!</v>
      </c>
      <c r="T1936" s="22" t="e">
        <f>VLOOKUP($G1936,Temp!$A:$C,T$1,FALSE)</f>
        <v>#VALUE!</v>
      </c>
      <c r="U1936" s="22" t="e">
        <f>VLOOKUP($G1936,Temp!$A:$C,U$1,FALSE)</f>
        <v>#VALUE!</v>
      </c>
      <c r="V1936" s="22" t="e">
        <f>VLOOKUP($G1936,Temp!$A:$C,V$1,FALSE)</f>
        <v>#VALUE!</v>
      </c>
      <c r="W1936" s="22" t="e">
        <f>VLOOKUP($G1936,Temp!$A:$C,W$1,FALSE)</f>
        <v>#VALUE!</v>
      </c>
      <c r="X1936" s="22" t="e">
        <f>VLOOKUP($G1936,Temp!$A:$C,X$1,FALSE)</f>
        <v>#VALUE!</v>
      </c>
      <c r="Y1936" s="22">
        <f>VLOOKUP($G1936,Temp!$A:$C,Y$1,FALSE)</f>
        <v>0</v>
      </c>
      <c r="Z1936" s="22">
        <f>VLOOKUP($G1936,Temp!$A:$C,Z$1,FALSE)</f>
        <v>0</v>
      </c>
      <c r="AA1936" s="22" t="e">
        <f>VLOOKUP($A1936,Searches!$A:$H,AA$1,FALSE)</f>
        <v>#N/A</v>
      </c>
      <c r="AB1936" s="22" t="e">
        <f>VLOOKUP($A1936,Searches!$A:$H,AB$1,FALSE)</f>
        <v>#N/A</v>
      </c>
      <c r="AC1936" s="22" t="e">
        <f>VLOOKUP($A1936,Searches!$A:$H,AC$1,FALSE)</f>
        <v>#N/A</v>
      </c>
      <c r="AD1936" s="22" t="e">
        <f>VLOOKUP($A1936,Searches!$A:$H,AD$1,FALSE)</f>
        <v>#N/A</v>
      </c>
      <c r="AE1936" s="22" t="e">
        <f>VLOOKUP($A1936,Searches!$A:$H,AE$1,FALSE)</f>
        <v>#N/A</v>
      </c>
      <c r="AF1936" s="22" t="e">
        <f>VLOOKUP($A1936,Searches!$A:$H,AF$1,FALSE)</f>
        <v>#N/A</v>
      </c>
      <c r="AG1936" s="22" t="e">
        <f>VLOOKUP($A1936,Searches!$A:$H,AG$1,FALSE)</f>
        <v>#N/A</v>
      </c>
      <c r="AH1936" s="22" t="e">
        <f>VLOOKUP($G1936,Temp!$D:$F,AH$1,FALSE)</f>
        <v>#N/A</v>
      </c>
      <c r="AI1936" s="22" t="e">
        <f>VLOOKUP($G1936,Temp!$D:$F,AI$1,FALSE)</f>
        <v>#N/A</v>
      </c>
      <c r="AJ1936" s="22" t="e">
        <f>VLOOKUP($G1936,Temp!$D:$F,AJ$1,FALSE)</f>
        <v>#N/A</v>
      </c>
    </row>
    <row r="1937" spans="1:36" ht="16" x14ac:dyDescent="0.2">
      <c r="A1937" s="8" t="str">
        <f t="shared" si="30"/>
        <v>Irene Herranz InMobi</v>
      </c>
      <c r="B1937" s="8" t="s">
        <v>11347</v>
      </c>
      <c r="C1937" s="8" t="s">
        <v>11348</v>
      </c>
      <c r="D1937" s="8" t="s">
        <v>11349</v>
      </c>
      <c r="E1937" s="8" t="s">
        <v>11350</v>
      </c>
      <c r="F1937" s="8" t="s">
        <v>11351</v>
      </c>
      <c r="G1937" s="12" t="s">
        <v>10898</v>
      </c>
      <c r="H1937" s="22" t="str">
        <f>VLOOKUP($G1937,Temp!$A:$C,H$1,FALSE)</f>
        <v>inmobi.com</v>
      </c>
      <c r="I1937" s="22" t="e">
        <f>VLOOKUP($G1937,Temp!$A:$C,I$1,FALSE)</f>
        <v>#VALUE!</v>
      </c>
      <c r="J1937" s="22" t="e">
        <f>VLOOKUP($G1937,Temp!$A:$C,J$1,FALSE)</f>
        <v>#VALUE!</v>
      </c>
      <c r="K1937" s="22" t="e">
        <f>VLOOKUP($G1937,Temp!$A:$C,K$1,FALSE)</f>
        <v>#VALUE!</v>
      </c>
      <c r="L1937" s="22" t="e">
        <f>VLOOKUP($G1937,Temp!$A:$C,L$1,FALSE)</f>
        <v>#VALUE!</v>
      </c>
      <c r="M1937" s="22" t="e">
        <f>VLOOKUP($G1937,Temp!$A:$C,M$1,FALSE)</f>
        <v>#VALUE!</v>
      </c>
      <c r="N1937" s="22" t="e">
        <f>VLOOKUP($G1937,Temp!$A:$C,N$1,FALSE)</f>
        <v>#VALUE!</v>
      </c>
      <c r="O1937" s="22" t="e">
        <f>VLOOKUP($G1937,Temp!$A:$C,O$1,FALSE)</f>
        <v>#VALUE!</v>
      </c>
      <c r="P1937" s="22" t="e">
        <f>VLOOKUP($G1937,Temp!$A:$C,P$1,FALSE)</f>
        <v>#VALUE!</v>
      </c>
      <c r="Q1937" s="22" t="e">
        <f>VLOOKUP($G1937,Temp!$A:$C,Q$1,FALSE)</f>
        <v>#VALUE!</v>
      </c>
      <c r="R1937" s="22" t="e">
        <f>VLOOKUP($G1937,Temp!$A:$C,R$1,FALSE)</f>
        <v>#VALUE!</v>
      </c>
      <c r="S1937" s="22" t="e">
        <f>VLOOKUP($G1937,Temp!$A:$C,S$1,FALSE)</f>
        <v>#VALUE!</v>
      </c>
      <c r="T1937" s="22" t="e">
        <f>VLOOKUP($G1937,Temp!$A:$C,T$1,FALSE)</f>
        <v>#VALUE!</v>
      </c>
      <c r="U1937" s="22" t="e">
        <f>VLOOKUP($G1937,Temp!$A:$C,U$1,FALSE)</f>
        <v>#VALUE!</v>
      </c>
      <c r="V1937" s="22" t="e">
        <f>VLOOKUP($G1937,Temp!$A:$C,V$1,FALSE)</f>
        <v>#VALUE!</v>
      </c>
      <c r="W1937" s="22" t="e">
        <f>VLOOKUP($G1937,Temp!$A:$C,W$1,FALSE)</f>
        <v>#VALUE!</v>
      </c>
      <c r="X1937" s="22" t="e">
        <f>VLOOKUP($G1937,Temp!$A:$C,X$1,FALSE)</f>
        <v>#VALUE!</v>
      </c>
      <c r="Y1937" s="22">
        <f>VLOOKUP($G1937,Temp!$A:$C,Y$1,FALSE)</f>
        <v>37900</v>
      </c>
      <c r="Z1937" s="22">
        <f>VLOOKUP($G1937,Temp!$A:$C,Z$1,FALSE)</f>
        <v>0</v>
      </c>
      <c r="AA1937" s="22" t="e">
        <f>VLOOKUP($A1937,Searches!$A:$H,AA$1,FALSE)</f>
        <v>#N/A</v>
      </c>
      <c r="AB1937" s="22" t="e">
        <f>VLOOKUP($A1937,Searches!$A:$H,AB$1,FALSE)</f>
        <v>#N/A</v>
      </c>
      <c r="AC1937" s="22" t="e">
        <f>VLOOKUP($A1937,Searches!$A:$H,AC$1,FALSE)</f>
        <v>#N/A</v>
      </c>
      <c r="AD1937" s="22" t="e">
        <f>VLOOKUP($A1937,Searches!$A:$H,AD$1,FALSE)</f>
        <v>#N/A</v>
      </c>
      <c r="AE1937" s="22" t="e">
        <f>VLOOKUP($A1937,Searches!$A:$H,AE$1,FALSE)</f>
        <v>#N/A</v>
      </c>
      <c r="AF1937" s="22" t="e">
        <f>VLOOKUP($A1937,Searches!$A:$H,AF$1,FALSE)</f>
        <v>#N/A</v>
      </c>
      <c r="AG1937" s="22" t="e">
        <f>VLOOKUP($A1937,Searches!$A:$H,AG$1,FALSE)</f>
        <v>#N/A</v>
      </c>
      <c r="AH1937" s="22" t="e">
        <f>VLOOKUP($G1937,Temp!$D:$F,AH$1,FALSE)</f>
        <v>#N/A</v>
      </c>
      <c r="AI1937" s="22" t="e">
        <f>VLOOKUP($G1937,Temp!$D:$F,AI$1,FALSE)</f>
        <v>#N/A</v>
      </c>
      <c r="AJ1937" s="22" t="e">
        <f>VLOOKUP($G1937,Temp!$D:$F,AJ$1,FALSE)</f>
        <v>#N/A</v>
      </c>
    </row>
    <row r="1938" spans="1:36" ht="16" x14ac:dyDescent="0.2">
      <c r="A1938" s="8" t="str">
        <f t="shared" si="30"/>
        <v>Michelle Kimihira Smartsheet</v>
      </c>
      <c r="B1938" s="8" t="s">
        <v>223</v>
      </c>
      <c r="C1938" s="8" t="s">
        <v>11357</v>
      </c>
      <c r="D1938" s="8" t="s">
        <v>11358</v>
      </c>
      <c r="E1938" s="8" t="s">
        <v>11359</v>
      </c>
      <c r="F1938" s="8" t="s">
        <v>11360</v>
      </c>
      <c r="G1938" s="12" t="s">
        <v>10899</v>
      </c>
      <c r="H1938" s="22" t="str">
        <f>VLOOKUP($G1938,Temp!$A:$C,H$1,FALSE)</f>
        <v>smartsheet.com</v>
      </c>
      <c r="I1938" s="22" t="e">
        <f>VLOOKUP($G1938,Temp!$A:$C,I$1,FALSE)</f>
        <v>#VALUE!</v>
      </c>
      <c r="J1938" s="22" t="e">
        <f>VLOOKUP($G1938,Temp!$A:$C,J$1,FALSE)</f>
        <v>#VALUE!</v>
      </c>
      <c r="K1938" s="22" t="e">
        <f>VLOOKUP($G1938,Temp!$A:$C,K$1,FALSE)</f>
        <v>#VALUE!</v>
      </c>
      <c r="L1938" s="22" t="e">
        <f>VLOOKUP($G1938,Temp!$A:$C,L$1,FALSE)</f>
        <v>#VALUE!</v>
      </c>
      <c r="M1938" s="22" t="e">
        <f>VLOOKUP($G1938,Temp!$A:$C,M$1,FALSE)</f>
        <v>#VALUE!</v>
      </c>
      <c r="N1938" s="22" t="e">
        <f>VLOOKUP($G1938,Temp!$A:$C,N$1,FALSE)</f>
        <v>#VALUE!</v>
      </c>
      <c r="O1938" s="22" t="e">
        <f>VLOOKUP($G1938,Temp!$A:$C,O$1,FALSE)</f>
        <v>#VALUE!</v>
      </c>
      <c r="P1938" s="22" t="e">
        <f>VLOOKUP($G1938,Temp!$A:$C,P$1,FALSE)</f>
        <v>#VALUE!</v>
      </c>
      <c r="Q1938" s="22" t="e">
        <f>VLOOKUP($G1938,Temp!$A:$C,Q$1,FALSE)</f>
        <v>#VALUE!</v>
      </c>
      <c r="R1938" s="22" t="e">
        <f>VLOOKUP($G1938,Temp!$A:$C,R$1,FALSE)</f>
        <v>#VALUE!</v>
      </c>
      <c r="S1938" s="22" t="e">
        <f>VLOOKUP($G1938,Temp!$A:$C,S$1,FALSE)</f>
        <v>#VALUE!</v>
      </c>
      <c r="T1938" s="22" t="e">
        <f>VLOOKUP($G1938,Temp!$A:$C,T$1,FALSE)</f>
        <v>#VALUE!</v>
      </c>
      <c r="U1938" s="22" t="e">
        <f>VLOOKUP($G1938,Temp!$A:$C,U$1,FALSE)</f>
        <v>#VALUE!</v>
      </c>
      <c r="V1938" s="22" t="e">
        <f>VLOOKUP($G1938,Temp!$A:$C,V$1,FALSE)</f>
        <v>#VALUE!</v>
      </c>
      <c r="W1938" s="22" t="e">
        <f>VLOOKUP($G1938,Temp!$A:$C,W$1,FALSE)</f>
        <v>#VALUE!</v>
      </c>
      <c r="X1938" s="22" t="e">
        <f>VLOOKUP($G1938,Temp!$A:$C,X$1,FALSE)</f>
        <v>#VALUE!</v>
      </c>
      <c r="Y1938" s="22">
        <f>VLOOKUP($G1938,Temp!$A:$C,Y$1,FALSE)</f>
        <v>1600000</v>
      </c>
      <c r="Z1938" s="22">
        <f>VLOOKUP($G1938,Temp!$A:$C,Z$1,FALSE)</f>
        <v>158000</v>
      </c>
      <c r="AA1938" s="22" t="e">
        <f>VLOOKUP($A1938,Searches!$A:$H,AA$1,FALSE)</f>
        <v>#N/A</v>
      </c>
      <c r="AB1938" s="22" t="e">
        <f>VLOOKUP($A1938,Searches!$A:$H,AB$1,FALSE)</f>
        <v>#N/A</v>
      </c>
      <c r="AC1938" s="22" t="e">
        <f>VLOOKUP($A1938,Searches!$A:$H,AC$1,FALSE)</f>
        <v>#N/A</v>
      </c>
      <c r="AD1938" s="22" t="e">
        <f>VLOOKUP($A1938,Searches!$A:$H,AD$1,FALSE)</f>
        <v>#N/A</v>
      </c>
      <c r="AE1938" s="22" t="e">
        <f>VLOOKUP($A1938,Searches!$A:$H,AE$1,FALSE)</f>
        <v>#N/A</v>
      </c>
      <c r="AF1938" s="22" t="e">
        <f>VLOOKUP($A1938,Searches!$A:$H,AF$1,FALSE)</f>
        <v>#N/A</v>
      </c>
      <c r="AG1938" s="22" t="e">
        <f>VLOOKUP($A1938,Searches!$A:$H,AG$1,FALSE)</f>
        <v>#N/A</v>
      </c>
      <c r="AH1938" s="22" t="e">
        <f>VLOOKUP($G1938,Temp!$D:$F,AH$1,FALSE)</f>
        <v>#N/A</v>
      </c>
      <c r="AI1938" s="22" t="e">
        <f>VLOOKUP($G1938,Temp!$D:$F,AI$1,FALSE)</f>
        <v>#N/A</v>
      </c>
      <c r="AJ1938" s="22" t="e">
        <f>VLOOKUP($G1938,Temp!$D:$F,AJ$1,FALSE)</f>
        <v>#N/A</v>
      </c>
    </row>
    <row r="1939" spans="1:36" ht="16" x14ac:dyDescent="0.2">
      <c r="A1939" s="8" t="str">
        <f t="shared" si="30"/>
        <v>Zach Deming BlackLine</v>
      </c>
      <c r="B1939" s="8" t="s">
        <v>11365</v>
      </c>
      <c r="C1939" s="8" t="s">
        <v>11366</v>
      </c>
      <c r="D1939" s="8" t="s">
        <v>10779</v>
      </c>
      <c r="E1939" s="8" t="s">
        <v>11367</v>
      </c>
      <c r="F1939" s="8" t="s">
        <v>7971</v>
      </c>
      <c r="G1939" s="12" t="s">
        <v>7972</v>
      </c>
      <c r="H1939" s="22" t="str">
        <f>VLOOKUP($G1939,Temp!$A:$C,H$1,FALSE)</f>
        <v>blackline.com</v>
      </c>
      <c r="I1939" s="22" t="e">
        <f>VLOOKUP($G1939,Temp!$A:$C,I$1,FALSE)</f>
        <v>#VALUE!</v>
      </c>
      <c r="J1939" s="22" t="e">
        <f>VLOOKUP($G1939,Temp!$A:$C,J$1,FALSE)</f>
        <v>#VALUE!</v>
      </c>
      <c r="K1939" s="22" t="e">
        <f>VLOOKUP($G1939,Temp!$A:$C,K$1,FALSE)</f>
        <v>#VALUE!</v>
      </c>
      <c r="L1939" s="22" t="e">
        <f>VLOOKUP($G1939,Temp!$A:$C,L$1,FALSE)</f>
        <v>#VALUE!</v>
      </c>
      <c r="M1939" s="22" t="e">
        <f>VLOOKUP($G1939,Temp!$A:$C,M$1,FALSE)</f>
        <v>#VALUE!</v>
      </c>
      <c r="N1939" s="22" t="e">
        <f>VLOOKUP($G1939,Temp!$A:$C,N$1,FALSE)</f>
        <v>#VALUE!</v>
      </c>
      <c r="O1939" s="22" t="e">
        <f>VLOOKUP($G1939,Temp!$A:$C,O$1,FALSE)</f>
        <v>#VALUE!</v>
      </c>
      <c r="P1939" s="22" t="e">
        <f>VLOOKUP($G1939,Temp!$A:$C,P$1,FALSE)</f>
        <v>#VALUE!</v>
      </c>
      <c r="Q1939" s="22" t="e">
        <f>VLOOKUP($G1939,Temp!$A:$C,Q$1,FALSE)</f>
        <v>#VALUE!</v>
      </c>
      <c r="R1939" s="22" t="e">
        <f>VLOOKUP($G1939,Temp!$A:$C,R$1,FALSE)</f>
        <v>#VALUE!</v>
      </c>
      <c r="S1939" s="22" t="e">
        <f>VLOOKUP($G1939,Temp!$A:$C,S$1,FALSE)</f>
        <v>#VALUE!</v>
      </c>
      <c r="T1939" s="22" t="e">
        <f>VLOOKUP($G1939,Temp!$A:$C,T$1,FALSE)</f>
        <v>#VALUE!</v>
      </c>
      <c r="U1939" s="22" t="e">
        <f>VLOOKUP($G1939,Temp!$A:$C,U$1,FALSE)</f>
        <v>#VALUE!</v>
      </c>
      <c r="V1939" s="22" t="e">
        <f>VLOOKUP($G1939,Temp!$A:$C,V$1,FALSE)</f>
        <v>#VALUE!</v>
      </c>
      <c r="W1939" s="22" t="e">
        <f>VLOOKUP($G1939,Temp!$A:$C,W$1,FALSE)</f>
        <v>#VALUE!</v>
      </c>
      <c r="X1939" s="22" t="e">
        <f>VLOOKUP($G1939,Temp!$A:$C,X$1,FALSE)</f>
        <v>#VALUE!</v>
      </c>
      <c r="Y1939" s="22">
        <f>VLOOKUP($G1939,Temp!$A:$C,Y$1,FALSE)</f>
        <v>20700</v>
      </c>
      <c r="Z1939" s="22">
        <f>VLOOKUP($G1939,Temp!$A:$C,Z$1,FALSE)</f>
        <v>1200</v>
      </c>
      <c r="AA1939" s="22" t="e">
        <f>VLOOKUP($A1939,Searches!$A:$H,AA$1,FALSE)</f>
        <v>#N/A</v>
      </c>
      <c r="AB1939" s="22" t="e">
        <f>VLOOKUP($A1939,Searches!$A:$H,AB$1,FALSE)</f>
        <v>#N/A</v>
      </c>
      <c r="AC1939" s="22" t="e">
        <f>VLOOKUP($A1939,Searches!$A:$H,AC$1,FALSE)</f>
        <v>#N/A</v>
      </c>
      <c r="AD1939" s="22" t="e">
        <f>VLOOKUP($A1939,Searches!$A:$H,AD$1,FALSE)</f>
        <v>#N/A</v>
      </c>
      <c r="AE1939" s="22" t="e">
        <f>VLOOKUP($A1939,Searches!$A:$H,AE$1,FALSE)</f>
        <v>#N/A</v>
      </c>
      <c r="AF1939" s="22" t="e">
        <f>VLOOKUP($A1939,Searches!$A:$H,AF$1,FALSE)</f>
        <v>#N/A</v>
      </c>
      <c r="AG1939" s="22" t="e">
        <f>VLOOKUP($A1939,Searches!$A:$H,AG$1,FALSE)</f>
        <v>#N/A</v>
      </c>
      <c r="AH1939" s="22" t="str">
        <f>VLOOKUP($G1939,Temp!$D:$F,AH$1,FALSE)</f>
        <v>blackline.com</v>
      </c>
      <c r="AI1939" s="22" t="str">
        <f>VLOOKUP($G1939,Temp!$D:$F,AI$1,FALSE)</f>
        <v>Marketo</v>
      </c>
      <c r="AJ1939" s="22" t="str">
        <f>VLOOKUP($G1939,Temp!$D:$F,AJ$1,FALSE)</f>
        <v>WordPress</v>
      </c>
    </row>
    <row r="1940" spans="1:36" ht="16" x14ac:dyDescent="0.2">
      <c r="A1940" s="8" t="str">
        <f t="shared" si="30"/>
        <v>Michelle Wirth Quantcast</v>
      </c>
      <c r="B1940" s="8" t="s">
        <v>223</v>
      </c>
      <c r="C1940" s="8" t="s">
        <v>11370</v>
      </c>
      <c r="D1940" s="8" t="s">
        <v>11371</v>
      </c>
      <c r="E1940" s="8" t="s">
        <v>11372</v>
      </c>
      <c r="F1940" s="8" t="s">
        <v>1570</v>
      </c>
      <c r="G1940" s="12" t="s">
        <v>1443</v>
      </c>
      <c r="H1940" s="22" t="str">
        <f>VLOOKUP($G1940,Temp!$A:$C,H$1,FALSE)</f>
        <v>quantcast.com</v>
      </c>
      <c r="I1940" s="22" t="e">
        <f>VLOOKUP($G1940,Temp!$A:$C,I$1,FALSE)</f>
        <v>#VALUE!</v>
      </c>
      <c r="J1940" s="22" t="e">
        <f>VLOOKUP($G1940,Temp!$A:$C,J$1,FALSE)</f>
        <v>#VALUE!</v>
      </c>
      <c r="K1940" s="22" t="e">
        <f>VLOOKUP($G1940,Temp!$A:$C,K$1,FALSE)</f>
        <v>#VALUE!</v>
      </c>
      <c r="L1940" s="22" t="e">
        <f>VLOOKUP($G1940,Temp!$A:$C,L$1,FALSE)</f>
        <v>#VALUE!</v>
      </c>
      <c r="M1940" s="22" t="e">
        <f>VLOOKUP($G1940,Temp!$A:$C,M$1,FALSE)</f>
        <v>#VALUE!</v>
      </c>
      <c r="N1940" s="22" t="e">
        <f>VLOOKUP($G1940,Temp!$A:$C,N$1,FALSE)</f>
        <v>#VALUE!</v>
      </c>
      <c r="O1940" s="22" t="e">
        <f>VLOOKUP($G1940,Temp!$A:$C,O$1,FALSE)</f>
        <v>#VALUE!</v>
      </c>
      <c r="P1940" s="22" t="e">
        <f>VLOOKUP($G1940,Temp!$A:$C,P$1,FALSE)</f>
        <v>#VALUE!</v>
      </c>
      <c r="Q1940" s="22" t="e">
        <f>VLOOKUP($G1940,Temp!$A:$C,Q$1,FALSE)</f>
        <v>#VALUE!</v>
      </c>
      <c r="R1940" s="22" t="e">
        <f>VLOOKUP($G1940,Temp!$A:$C,R$1,FALSE)</f>
        <v>#VALUE!</v>
      </c>
      <c r="S1940" s="22" t="e">
        <f>VLOOKUP($G1940,Temp!$A:$C,S$1,FALSE)</f>
        <v>#VALUE!</v>
      </c>
      <c r="T1940" s="22" t="e">
        <f>VLOOKUP($G1940,Temp!$A:$C,T$1,FALSE)</f>
        <v>#VALUE!</v>
      </c>
      <c r="U1940" s="22" t="e">
        <f>VLOOKUP($G1940,Temp!$A:$C,U$1,FALSE)</f>
        <v>#VALUE!</v>
      </c>
      <c r="V1940" s="22" t="e">
        <f>VLOOKUP($G1940,Temp!$A:$C,V$1,FALSE)</f>
        <v>#VALUE!</v>
      </c>
      <c r="W1940" s="22" t="e">
        <f>VLOOKUP($G1940,Temp!$A:$C,W$1,FALSE)</f>
        <v>#VALUE!</v>
      </c>
      <c r="X1940" s="22" t="e">
        <f>VLOOKUP($G1940,Temp!$A:$C,X$1,FALSE)</f>
        <v>#VALUE!</v>
      </c>
      <c r="Y1940" s="22">
        <f>VLOOKUP($G1940,Temp!$A:$C,Y$1,FALSE)</f>
        <v>156000</v>
      </c>
      <c r="Z1940" s="22">
        <f>VLOOKUP($G1940,Temp!$A:$C,Z$1,FALSE)</f>
        <v>214</v>
      </c>
      <c r="AA1940" s="22" t="str">
        <f>VLOOKUP($A1940,Searches!$A:$H,AA$1,FALSE)</f>
        <v>Michelle Wirth</v>
      </c>
      <c r="AB1940" s="22" t="str">
        <f>VLOOKUP($A1940,Searches!$A:$H,AB$1,FALSE)</f>
        <v>Quantcast</v>
      </c>
      <c r="AC1940" s="22" t="str">
        <f>VLOOKUP($A1940,Searches!$A:$H,AC$1,FALSE)</f>
        <v>Head of Industry, Automotive</v>
      </c>
      <c r="AD1940" s="22" t="str">
        <f>VLOOKUP($A1940,Searches!$A:$H,AD$1,FALSE)</f>
        <v>2nd</v>
      </c>
      <c r="AE1940" s="22" t="str">
        <f>VLOOKUP($A1940,Searches!$A:$H,AE$1,FALSE)</f>
        <v>Open link</v>
      </c>
      <c r="AF1940" s="22" t="str">
        <f>VLOOKUP($A1940,Searches!$A:$H,AF$1,FALSE)</f>
        <v>Greater New York City Area</v>
      </c>
      <c r="AG1940" s="22" t="str">
        <f>VLOOKUP($A1940,Searches!$A:$H,AG$1,FALSE)</f>
        <v>https://www.linkedin.com/sales/profile/863584,A8HQ,NAME_SEARCH?moduleKey=peopleSearchResults&amp;pageKey=sales-search3-people-refinement&amp;contextId=60BC92C971D70515801E49D6842B0000&amp;requestId=de05a9a1-3895-4284-9a3e-9bfb8a697c0c&amp;action=CLICK&amp;target=urn%3Ali%3AsalesLead%3A(-1%2C863584)&amp;pageNumber=10&amp;targetEl=profilelink&amp;position=8&amp;trk=lss-serp-result-lead_photo</v>
      </c>
      <c r="AH1940" s="22" t="str">
        <f>VLOOKUP($G1940,Temp!$D:$F,AH$1,FALSE)</f>
        <v>quantcast.com</v>
      </c>
      <c r="AI1940" s="22" t="str">
        <f>VLOOKUP($G1940,Temp!$D:$F,AI$1,FALSE)</f>
        <v>Marketo</v>
      </c>
      <c r="AJ1940" s="22" t="str">
        <f>VLOOKUP($G1940,Temp!$D:$F,AJ$1,FALSE)</f>
        <v>WordPress</v>
      </c>
    </row>
    <row r="1941" spans="1:36" ht="16" x14ac:dyDescent="0.2">
      <c r="A1941" s="8" t="str">
        <f t="shared" si="30"/>
        <v>Aziz Saitniyazov Gogotech</v>
      </c>
      <c r="B1941" s="8" t="s">
        <v>6280</v>
      </c>
      <c r="C1941" s="8" t="s">
        <v>6281</v>
      </c>
      <c r="D1941" s="8" t="s">
        <v>42</v>
      </c>
      <c r="E1941" s="8" t="s">
        <v>6283</v>
      </c>
      <c r="F1941" s="8" t="s">
        <v>6284</v>
      </c>
      <c r="G1941" s="12" t="s">
        <v>5868</v>
      </c>
      <c r="H1941" s="22" t="str">
        <f>VLOOKUP($G1941,Temp!$A:$C,H$1,FALSE)</f>
        <v>Gogotech.com</v>
      </c>
      <c r="I1941" s="22" t="e">
        <f>VLOOKUP($G1941,Temp!$A:$C,I$1,FALSE)</f>
        <v>#VALUE!</v>
      </c>
      <c r="J1941" s="22" t="e">
        <f>VLOOKUP($G1941,Temp!$A:$C,J$1,FALSE)</f>
        <v>#VALUE!</v>
      </c>
      <c r="K1941" s="22" t="e">
        <f>VLOOKUP($G1941,Temp!$A:$C,K$1,FALSE)</f>
        <v>#VALUE!</v>
      </c>
      <c r="L1941" s="22" t="e">
        <f>VLOOKUP($G1941,Temp!$A:$C,L$1,FALSE)</f>
        <v>#VALUE!</v>
      </c>
      <c r="M1941" s="22" t="e">
        <f>VLOOKUP($G1941,Temp!$A:$C,M$1,FALSE)</f>
        <v>#VALUE!</v>
      </c>
      <c r="N1941" s="22" t="e">
        <f>VLOOKUP($G1941,Temp!$A:$C,N$1,FALSE)</f>
        <v>#VALUE!</v>
      </c>
      <c r="O1941" s="22" t="e">
        <f>VLOOKUP($G1941,Temp!$A:$C,O$1,FALSE)</f>
        <v>#VALUE!</v>
      </c>
      <c r="P1941" s="22" t="e">
        <f>VLOOKUP($G1941,Temp!$A:$C,P$1,FALSE)</f>
        <v>#VALUE!</v>
      </c>
      <c r="Q1941" s="22" t="e">
        <f>VLOOKUP($G1941,Temp!$A:$C,Q$1,FALSE)</f>
        <v>#VALUE!</v>
      </c>
      <c r="R1941" s="22" t="e">
        <f>VLOOKUP($G1941,Temp!$A:$C,R$1,FALSE)</f>
        <v>#VALUE!</v>
      </c>
      <c r="S1941" s="22" t="e">
        <f>VLOOKUP($G1941,Temp!$A:$C,S$1,FALSE)</f>
        <v>#VALUE!</v>
      </c>
      <c r="T1941" s="22" t="e">
        <f>VLOOKUP($G1941,Temp!$A:$C,T$1,FALSE)</f>
        <v>#VALUE!</v>
      </c>
      <c r="U1941" s="22" t="e">
        <f>VLOOKUP($G1941,Temp!$A:$C,U$1,FALSE)</f>
        <v>#VALUE!</v>
      </c>
      <c r="V1941" s="22" t="e">
        <f>VLOOKUP($G1941,Temp!$A:$C,V$1,FALSE)</f>
        <v>#VALUE!</v>
      </c>
      <c r="W1941" s="22" t="e">
        <f>VLOOKUP($G1941,Temp!$A:$C,W$1,FALSE)</f>
        <v>#VALUE!</v>
      </c>
      <c r="X1941" s="22" t="e">
        <f>VLOOKUP($G1941,Temp!$A:$C,X$1,FALSE)</f>
        <v>#VALUE!</v>
      </c>
      <c r="Y1941" s="22">
        <f>VLOOKUP($G1941,Temp!$A:$C,Y$1,FALSE)</f>
        <v>2</v>
      </c>
      <c r="Z1941" s="22">
        <f>VLOOKUP($G1941,Temp!$A:$C,Z$1,FALSE)</f>
        <v>0</v>
      </c>
      <c r="AA1941" s="22" t="str">
        <f>VLOOKUP($A1941,Searches!$A:$H,AA$1,FALSE)</f>
        <v>Aziz Saitniyazov</v>
      </c>
      <c r="AB1941" s="22" t="str">
        <f>VLOOKUP($A1941,Searches!$A:$H,AB$1,FALSE)</f>
        <v>Gogotech</v>
      </c>
      <c r="AC1941" s="22" t="str">
        <f>VLOOKUP($A1941,Searches!$A:$H,AC$1,FALSE)</f>
        <v>Chief Marketing Officer</v>
      </c>
      <c r="AD1941" s="22" t="str">
        <f>VLOOKUP($A1941,Searches!$A:$H,AD$1,FALSE)</f>
        <v>2nd</v>
      </c>
      <c r="AE1941" s="22" t="str">
        <f>VLOOKUP($A1941,Searches!$A:$H,AE$1,FALSE)</f>
        <v/>
      </c>
      <c r="AF1941" s="22" t="str">
        <f>VLOOKUP($A1941,Searches!$A:$H,AF$1,FALSE)</f>
        <v>Greater New York City Area</v>
      </c>
      <c r="AG1941" s="22" t="str">
        <f>VLOOKUP($A1941,Searches!$A:$H,AG$1,FALSE)</f>
        <v>https://www.linkedin.com/sales/profile/41938772,bxNM,NAME_SEARCH?moduleKey=peopleSearchResults&amp;pageKey=sales-search3-people-refinement&amp;contextId=60BC92C971D70515801E49D6842B0000&amp;requestId=de05a9a1-3895-4284-9a3e-9bfb8a697c0c&amp;action=CLICK&amp;target=urn%3Ali%3AsalesLead%3A(-1%2C41938772)&amp;pageNumber=10&amp;targetEl=profilelink&amp;position=11&amp;trk=lss-serp-result-lead_photo</v>
      </c>
      <c r="AH1941" s="22" t="e">
        <f>VLOOKUP($G1941,Temp!$D:$F,AH$1,FALSE)</f>
        <v>#N/A</v>
      </c>
      <c r="AI1941" s="22" t="e">
        <f>VLOOKUP($G1941,Temp!$D:$F,AI$1,FALSE)</f>
        <v>#N/A</v>
      </c>
      <c r="AJ1941" s="22" t="e">
        <f>VLOOKUP($G1941,Temp!$D:$F,AJ$1,FALSE)</f>
        <v>#N/A</v>
      </c>
    </row>
    <row r="1942" spans="1:36" ht="16" x14ac:dyDescent="0.2">
      <c r="A1942" s="8" t="str">
        <f t="shared" si="30"/>
        <v>Arjun Naskar Remind</v>
      </c>
      <c r="B1942" s="8" t="s">
        <v>11375</v>
      </c>
      <c r="C1942" s="8" t="s">
        <v>11376</v>
      </c>
      <c r="D1942" s="8" t="s">
        <v>10701</v>
      </c>
      <c r="E1942" s="8" t="s">
        <v>11377</v>
      </c>
      <c r="F1942" s="8" t="s">
        <v>11378</v>
      </c>
      <c r="G1942" s="12" t="s">
        <v>10900</v>
      </c>
      <c r="H1942" s="22" t="str">
        <f>VLOOKUP($G1942,Temp!$A:$C,H$1,FALSE)</f>
        <v>remind.com</v>
      </c>
      <c r="I1942" s="22" t="e">
        <f>VLOOKUP($G1942,Temp!$A:$C,I$1,FALSE)</f>
        <v>#VALUE!</v>
      </c>
      <c r="J1942" s="22" t="e">
        <f>VLOOKUP($G1942,Temp!$A:$C,J$1,FALSE)</f>
        <v>#VALUE!</v>
      </c>
      <c r="K1942" s="22" t="e">
        <f>VLOOKUP($G1942,Temp!$A:$C,K$1,FALSE)</f>
        <v>#VALUE!</v>
      </c>
      <c r="L1942" s="22" t="e">
        <f>VLOOKUP($G1942,Temp!$A:$C,L$1,FALSE)</f>
        <v>#VALUE!</v>
      </c>
      <c r="M1942" s="22" t="e">
        <f>VLOOKUP($G1942,Temp!$A:$C,M$1,FALSE)</f>
        <v>#VALUE!</v>
      </c>
      <c r="N1942" s="22" t="e">
        <f>VLOOKUP($G1942,Temp!$A:$C,N$1,FALSE)</f>
        <v>#VALUE!</v>
      </c>
      <c r="O1942" s="22" t="e">
        <f>VLOOKUP($G1942,Temp!$A:$C,O$1,FALSE)</f>
        <v>#VALUE!</v>
      </c>
      <c r="P1942" s="22" t="e">
        <f>VLOOKUP($G1942,Temp!$A:$C,P$1,FALSE)</f>
        <v>#VALUE!</v>
      </c>
      <c r="Q1942" s="22" t="e">
        <f>VLOOKUP($G1942,Temp!$A:$C,Q$1,FALSE)</f>
        <v>#VALUE!</v>
      </c>
      <c r="R1942" s="22" t="e">
        <f>VLOOKUP($G1942,Temp!$A:$C,R$1,FALSE)</f>
        <v>#VALUE!</v>
      </c>
      <c r="S1942" s="22" t="e">
        <f>VLOOKUP($G1942,Temp!$A:$C,S$1,FALSE)</f>
        <v>#VALUE!</v>
      </c>
      <c r="T1942" s="22" t="e">
        <f>VLOOKUP($G1942,Temp!$A:$C,T$1,FALSE)</f>
        <v>#VALUE!</v>
      </c>
      <c r="U1942" s="22" t="e">
        <f>VLOOKUP($G1942,Temp!$A:$C,U$1,FALSE)</f>
        <v>#VALUE!</v>
      </c>
      <c r="V1942" s="22" t="e">
        <f>VLOOKUP($G1942,Temp!$A:$C,V$1,FALSE)</f>
        <v>#VALUE!</v>
      </c>
      <c r="W1942" s="22" t="e">
        <f>VLOOKUP($G1942,Temp!$A:$C,W$1,FALSE)</f>
        <v>#VALUE!</v>
      </c>
      <c r="X1942" s="22" t="e">
        <f>VLOOKUP($G1942,Temp!$A:$C,X$1,FALSE)</f>
        <v>#VALUE!</v>
      </c>
      <c r="Y1942" s="22">
        <f>VLOOKUP($G1942,Temp!$A:$C,Y$1,FALSE)</f>
        <v>603000</v>
      </c>
      <c r="Z1942" s="22">
        <f>VLOOKUP($G1942,Temp!$A:$C,Z$1,FALSE)</f>
        <v>0</v>
      </c>
      <c r="AA1942" s="22" t="e">
        <f>VLOOKUP($A1942,Searches!$A:$H,AA$1,FALSE)</f>
        <v>#N/A</v>
      </c>
      <c r="AB1942" s="22" t="e">
        <f>VLOOKUP($A1942,Searches!$A:$H,AB$1,FALSE)</f>
        <v>#N/A</v>
      </c>
      <c r="AC1942" s="22" t="e">
        <f>VLOOKUP($A1942,Searches!$A:$H,AC$1,FALSE)</f>
        <v>#N/A</v>
      </c>
      <c r="AD1942" s="22" t="e">
        <f>VLOOKUP($A1942,Searches!$A:$H,AD$1,FALSE)</f>
        <v>#N/A</v>
      </c>
      <c r="AE1942" s="22" t="e">
        <f>VLOOKUP($A1942,Searches!$A:$H,AE$1,FALSE)</f>
        <v>#N/A</v>
      </c>
      <c r="AF1942" s="22" t="e">
        <f>VLOOKUP($A1942,Searches!$A:$H,AF$1,FALSE)</f>
        <v>#N/A</v>
      </c>
      <c r="AG1942" s="22" t="e">
        <f>VLOOKUP($A1942,Searches!$A:$H,AG$1,FALSE)</f>
        <v>#N/A</v>
      </c>
      <c r="AH1942" s="22" t="e">
        <f>VLOOKUP($G1942,Temp!$D:$F,AH$1,FALSE)</f>
        <v>#N/A</v>
      </c>
      <c r="AI1942" s="22" t="e">
        <f>VLOOKUP($G1942,Temp!$D:$F,AI$1,FALSE)</f>
        <v>#N/A</v>
      </c>
      <c r="AJ1942" s="22" t="e">
        <f>VLOOKUP($G1942,Temp!$D:$F,AJ$1,FALSE)</f>
        <v>#N/A</v>
      </c>
    </row>
    <row r="1943" spans="1:36" ht="16" x14ac:dyDescent="0.2">
      <c r="A1943" s="8" t="str">
        <f t="shared" si="30"/>
        <v>Susmitha Vakkalanka Blueshift</v>
      </c>
      <c r="B1943" s="8" t="s">
        <v>11383</v>
      </c>
      <c r="C1943" s="8" t="s">
        <v>11384</v>
      </c>
      <c r="D1943" s="8" t="s">
        <v>6801</v>
      </c>
      <c r="E1943" s="8" t="s">
        <v>11385</v>
      </c>
      <c r="F1943" s="8" t="s">
        <v>11386</v>
      </c>
      <c r="G1943" s="12" t="s">
        <v>10901</v>
      </c>
      <c r="H1943" s="22" t="str">
        <f>VLOOKUP($G1943,Temp!$A:$C,H$1,FALSE)</f>
        <v>blueshift.com</v>
      </c>
      <c r="I1943" s="22" t="e">
        <f>VLOOKUP($G1943,Temp!$A:$C,I$1,FALSE)</f>
        <v>#VALUE!</v>
      </c>
      <c r="J1943" s="22" t="e">
        <f>VLOOKUP($G1943,Temp!$A:$C,J$1,FALSE)</f>
        <v>#VALUE!</v>
      </c>
      <c r="K1943" s="22" t="e">
        <f>VLOOKUP($G1943,Temp!$A:$C,K$1,FALSE)</f>
        <v>#VALUE!</v>
      </c>
      <c r="L1943" s="22" t="e">
        <f>VLOOKUP($G1943,Temp!$A:$C,L$1,FALSE)</f>
        <v>#VALUE!</v>
      </c>
      <c r="M1943" s="22" t="e">
        <f>VLOOKUP($G1943,Temp!$A:$C,M$1,FALSE)</f>
        <v>#VALUE!</v>
      </c>
      <c r="N1943" s="22" t="e">
        <f>VLOOKUP($G1943,Temp!$A:$C,N$1,FALSE)</f>
        <v>#VALUE!</v>
      </c>
      <c r="O1943" s="22" t="e">
        <f>VLOOKUP($G1943,Temp!$A:$C,O$1,FALSE)</f>
        <v>#VALUE!</v>
      </c>
      <c r="P1943" s="22" t="e">
        <f>VLOOKUP($G1943,Temp!$A:$C,P$1,FALSE)</f>
        <v>#VALUE!</v>
      </c>
      <c r="Q1943" s="22" t="e">
        <f>VLOOKUP($G1943,Temp!$A:$C,Q$1,FALSE)</f>
        <v>#VALUE!</v>
      </c>
      <c r="R1943" s="22" t="e">
        <f>VLOOKUP($G1943,Temp!$A:$C,R$1,FALSE)</f>
        <v>#VALUE!</v>
      </c>
      <c r="S1943" s="22" t="e">
        <f>VLOOKUP($G1943,Temp!$A:$C,S$1,FALSE)</f>
        <v>#VALUE!</v>
      </c>
      <c r="T1943" s="22" t="e">
        <f>VLOOKUP($G1943,Temp!$A:$C,T$1,FALSE)</f>
        <v>#VALUE!</v>
      </c>
      <c r="U1943" s="22" t="e">
        <f>VLOOKUP($G1943,Temp!$A:$C,U$1,FALSE)</f>
        <v>#VALUE!</v>
      </c>
      <c r="V1943" s="22" t="e">
        <f>VLOOKUP($G1943,Temp!$A:$C,V$1,FALSE)</f>
        <v>#VALUE!</v>
      </c>
      <c r="W1943" s="22" t="e">
        <f>VLOOKUP($G1943,Temp!$A:$C,W$1,FALSE)</f>
        <v>#VALUE!</v>
      </c>
      <c r="X1943" s="22" t="e">
        <f>VLOOKUP($G1943,Temp!$A:$C,X$1,FALSE)</f>
        <v>#VALUE!</v>
      </c>
      <c r="Y1943" s="22">
        <f>VLOOKUP($G1943,Temp!$A:$C,Y$1,FALSE)</f>
        <v>73</v>
      </c>
      <c r="Z1943" s="22">
        <f>VLOOKUP($G1943,Temp!$A:$C,Z$1,FALSE)</f>
        <v>9800</v>
      </c>
      <c r="AA1943" s="22" t="e">
        <f>VLOOKUP($A1943,Searches!$A:$H,AA$1,FALSE)</f>
        <v>#N/A</v>
      </c>
      <c r="AB1943" s="22" t="e">
        <f>VLOOKUP($A1943,Searches!$A:$H,AB$1,FALSE)</f>
        <v>#N/A</v>
      </c>
      <c r="AC1943" s="22" t="e">
        <f>VLOOKUP($A1943,Searches!$A:$H,AC$1,FALSE)</f>
        <v>#N/A</v>
      </c>
      <c r="AD1943" s="22" t="e">
        <f>VLOOKUP($A1943,Searches!$A:$H,AD$1,FALSE)</f>
        <v>#N/A</v>
      </c>
      <c r="AE1943" s="22" t="e">
        <f>VLOOKUP($A1943,Searches!$A:$H,AE$1,FALSE)</f>
        <v>#N/A</v>
      </c>
      <c r="AF1943" s="22" t="e">
        <f>VLOOKUP($A1943,Searches!$A:$H,AF$1,FALSE)</f>
        <v>#N/A</v>
      </c>
      <c r="AG1943" s="22" t="e">
        <f>VLOOKUP($A1943,Searches!$A:$H,AG$1,FALSE)</f>
        <v>#N/A</v>
      </c>
      <c r="AH1943" s="22" t="e">
        <f>VLOOKUP($G1943,Temp!$D:$F,AH$1,FALSE)</f>
        <v>#N/A</v>
      </c>
      <c r="AI1943" s="22" t="e">
        <f>VLOOKUP($G1943,Temp!$D:$F,AI$1,FALSE)</f>
        <v>#N/A</v>
      </c>
      <c r="AJ1943" s="22" t="e">
        <f>VLOOKUP($G1943,Temp!$D:$F,AJ$1,FALSE)</f>
        <v>#N/A</v>
      </c>
    </row>
    <row r="1944" spans="1:36" ht="16" x14ac:dyDescent="0.2">
      <c r="A1944" s="8" t="str">
        <f t="shared" si="30"/>
        <v>Jennifer Lewis Carta</v>
      </c>
      <c r="B1944" s="8" t="s">
        <v>546</v>
      </c>
      <c r="C1944" s="8" t="s">
        <v>11391</v>
      </c>
      <c r="D1944" s="8" t="s">
        <v>10713</v>
      </c>
      <c r="E1944" s="8" t="s">
        <v>11392</v>
      </c>
      <c r="F1944" s="8" t="s">
        <v>11393</v>
      </c>
      <c r="G1944" s="12" t="s">
        <v>10902</v>
      </c>
      <c r="H1944" s="22" t="str">
        <f>VLOOKUP($G1944,Temp!$A:$C,H$1,FALSE)</f>
        <v>carta.com</v>
      </c>
      <c r="I1944" s="22" t="e">
        <f>VLOOKUP($G1944,Temp!$A:$C,I$1,FALSE)</f>
        <v>#VALUE!</v>
      </c>
      <c r="J1944" s="22" t="e">
        <f>VLOOKUP($G1944,Temp!$A:$C,J$1,FALSE)</f>
        <v>#VALUE!</v>
      </c>
      <c r="K1944" s="22" t="e">
        <f>VLOOKUP($G1944,Temp!$A:$C,K$1,FALSE)</f>
        <v>#VALUE!</v>
      </c>
      <c r="L1944" s="22" t="e">
        <f>VLOOKUP($G1944,Temp!$A:$C,L$1,FALSE)</f>
        <v>#VALUE!</v>
      </c>
      <c r="M1944" s="22" t="e">
        <f>VLOOKUP($G1944,Temp!$A:$C,M$1,FALSE)</f>
        <v>#VALUE!</v>
      </c>
      <c r="N1944" s="22" t="e">
        <f>VLOOKUP($G1944,Temp!$A:$C,N$1,FALSE)</f>
        <v>#VALUE!</v>
      </c>
      <c r="O1944" s="22" t="e">
        <f>VLOOKUP($G1944,Temp!$A:$C,O$1,FALSE)</f>
        <v>#VALUE!</v>
      </c>
      <c r="P1944" s="22" t="e">
        <f>VLOOKUP($G1944,Temp!$A:$C,P$1,FALSE)</f>
        <v>#VALUE!</v>
      </c>
      <c r="Q1944" s="22" t="e">
        <f>VLOOKUP($G1944,Temp!$A:$C,Q$1,FALSE)</f>
        <v>#VALUE!</v>
      </c>
      <c r="R1944" s="22" t="e">
        <f>VLOOKUP($G1944,Temp!$A:$C,R$1,FALSE)</f>
        <v>#VALUE!</v>
      </c>
      <c r="S1944" s="22" t="e">
        <f>VLOOKUP($G1944,Temp!$A:$C,S$1,FALSE)</f>
        <v>#VALUE!</v>
      </c>
      <c r="T1944" s="22" t="e">
        <f>VLOOKUP($G1944,Temp!$A:$C,T$1,FALSE)</f>
        <v>#VALUE!</v>
      </c>
      <c r="U1944" s="22" t="e">
        <f>VLOOKUP($G1944,Temp!$A:$C,U$1,FALSE)</f>
        <v>#VALUE!</v>
      </c>
      <c r="V1944" s="22" t="e">
        <f>VLOOKUP($G1944,Temp!$A:$C,V$1,FALSE)</f>
        <v>#VALUE!</v>
      </c>
      <c r="W1944" s="22" t="e">
        <f>VLOOKUP($G1944,Temp!$A:$C,W$1,FALSE)</f>
        <v>#VALUE!</v>
      </c>
      <c r="X1944" s="22" t="e">
        <f>VLOOKUP($G1944,Temp!$A:$C,X$1,FALSE)</f>
        <v>#VALUE!</v>
      </c>
      <c r="Y1944" s="22">
        <f>VLOOKUP($G1944,Temp!$A:$C,Y$1,FALSE)</f>
        <v>12400</v>
      </c>
      <c r="Z1944" s="22">
        <f>VLOOKUP($G1944,Temp!$A:$C,Z$1,FALSE)</f>
        <v>4200</v>
      </c>
      <c r="AA1944" s="22" t="e">
        <f>VLOOKUP($A1944,Searches!$A:$H,AA$1,FALSE)</f>
        <v>#N/A</v>
      </c>
      <c r="AB1944" s="22" t="e">
        <f>VLOOKUP($A1944,Searches!$A:$H,AB$1,FALSE)</f>
        <v>#N/A</v>
      </c>
      <c r="AC1944" s="22" t="e">
        <f>VLOOKUP($A1944,Searches!$A:$H,AC$1,FALSE)</f>
        <v>#N/A</v>
      </c>
      <c r="AD1944" s="22" t="e">
        <f>VLOOKUP($A1944,Searches!$A:$H,AD$1,FALSE)</f>
        <v>#N/A</v>
      </c>
      <c r="AE1944" s="22" t="e">
        <f>VLOOKUP($A1944,Searches!$A:$H,AE$1,FALSE)</f>
        <v>#N/A</v>
      </c>
      <c r="AF1944" s="22" t="e">
        <f>VLOOKUP($A1944,Searches!$A:$H,AF$1,FALSE)</f>
        <v>#N/A</v>
      </c>
      <c r="AG1944" s="22" t="e">
        <f>VLOOKUP($A1944,Searches!$A:$H,AG$1,FALSE)</f>
        <v>#N/A</v>
      </c>
      <c r="AH1944" s="22" t="e">
        <f>VLOOKUP($G1944,Temp!$D:$F,AH$1,FALSE)</f>
        <v>#N/A</v>
      </c>
      <c r="AI1944" s="22" t="e">
        <f>VLOOKUP($G1944,Temp!$D:$F,AI$1,FALSE)</f>
        <v>#N/A</v>
      </c>
      <c r="AJ1944" s="22" t="e">
        <f>VLOOKUP($G1944,Temp!$D:$F,AJ$1,FALSE)</f>
        <v>#N/A</v>
      </c>
    </row>
    <row r="1945" spans="1:36" ht="16" x14ac:dyDescent="0.2">
      <c r="A1945" s="8" t="str">
        <f t="shared" si="30"/>
        <v>Eric Stegman Netskope</v>
      </c>
      <c r="B1945" s="8" t="s">
        <v>214</v>
      </c>
      <c r="C1945" s="8" t="s">
        <v>11400</v>
      </c>
      <c r="D1945" s="8" t="s">
        <v>11401</v>
      </c>
      <c r="E1945" s="8" t="s">
        <v>11402</v>
      </c>
      <c r="F1945" s="8" t="s">
        <v>11403</v>
      </c>
      <c r="G1945" s="12" t="s">
        <v>10903</v>
      </c>
      <c r="H1945" s="22" t="str">
        <f>VLOOKUP($G1945,Temp!$A:$C,H$1,FALSE)</f>
        <v>netskope.com</v>
      </c>
      <c r="I1945" s="22" t="e">
        <f>VLOOKUP($G1945,Temp!$A:$C,I$1,FALSE)</f>
        <v>#VALUE!</v>
      </c>
      <c r="J1945" s="22" t="e">
        <f>VLOOKUP($G1945,Temp!$A:$C,J$1,FALSE)</f>
        <v>#VALUE!</v>
      </c>
      <c r="K1945" s="22" t="e">
        <f>VLOOKUP($G1945,Temp!$A:$C,K$1,FALSE)</f>
        <v>#VALUE!</v>
      </c>
      <c r="L1945" s="22" t="e">
        <f>VLOOKUP($G1945,Temp!$A:$C,L$1,FALSE)</f>
        <v>#VALUE!</v>
      </c>
      <c r="M1945" s="22" t="e">
        <f>VLOOKUP($G1945,Temp!$A:$C,M$1,FALSE)</f>
        <v>#VALUE!</v>
      </c>
      <c r="N1945" s="22" t="e">
        <f>VLOOKUP($G1945,Temp!$A:$C,N$1,FALSE)</f>
        <v>#VALUE!</v>
      </c>
      <c r="O1945" s="22" t="e">
        <f>VLOOKUP($G1945,Temp!$A:$C,O$1,FALSE)</f>
        <v>#VALUE!</v>
      </c>
      <c r="P1945" s="22" t="e">
        <f>VLOOKUP($G1945,Temp!$A:$C,P$1,FALSE)</f>
        <v>#VALUE!</v>
      </c>
      <c r="Q1945" s="22" t="e">
        <f>VLOOKUP($G1945,Temp!$A:$C,Q$1,FALSE)</f>
        <v>#VALUE!</v>
      </c>
      <c r="R1945" s="22" t="e">
        <f>VLOOKUP($G1945,Temp!$A:$C,R$1,FALSE)</f>
        <v>#VALUE!</v>
      </c>
      <c r="S1945" s="22" t="e">
        <f>VLOOKUP($G1945,Temp!$A:$C,S$1,FALSE)</f>
        <v>#VALUE!</v>
      </c>
      <c r="T1945" s="22" t="e">
        <f>VLOOKUP($G1945,Temp!$A:$C,T$1,FALSE)</f>
        <v>#VALUE!</v>
      </c>
      <c r="U1945" s="22" t="e">
        <f>VLOOKUP($G1945,Temp!$A:$C,U$1,FALSE)</f>
        <v>#VALUE!</v>
      </c>
      <c r="V1945" s="22" t="e">
        <f>VLOOKUP($G1945,Temp!$A:$C,V$1,FALSE)</f>
        <v>#VALUE!</v>
      </c>
      <c r="W1945" s="22" t="e">
        <f>VLOOKUP($G1945,Temp!$A:$C,W$1,FALSE)</f>
        <v>#VALUE!</v>
      </c>
      <c r="X1945" s="22" t="e">
        <f>VLOOKUP($G1945,Temp!$A:$C,X$1,FALSE)</f>
        <v>#VALUE!</v>
      </c>
      <c r="Y1945" s="22">
        <f>VLOOKUP($G1945,Temp!$A:$C,Y$1,FALSE)</f>
        <v>44000</v>
      </c>
      <c r="Z1945" s="22">
        <f>VLOOKUP($G1945,Temp!$A:$C,Z$1,FALSE)</f>
        <v>9600</v>
      </c>
      <c r="AA1945" s="22" t="e">
        <f>VLOOKUP($A1945,Searches!$A:$H,AA$1,FALSE)</f>
        <v>#N/A</v>
      </c>
      <c r="AB1945" s="22" t="e">
        <f>VLOOKUP($A1945,Searches!$A:$H,AB$1,FALSE)</f>
        <v>#N/A</v>
      </c>
      <c r="AC1945" s="22" t="e">
        <f>VLOOKUP($A1945,Searches!$A:$H,AC$1,FALSE)</f>
        <v>#N/A</v>
      </c>
      <c r="AD1945" s="22" t="e">
        <f>VLOOKUP($A1945,Searches!$A:$H,AD$1,FALSE)</f>
        <v>#N/A</v>
      </c>
      <c r="AE1945" s="22" t="e">
        <f>VLOOKUP($A1945,Searches!$A:$H,AE$1,FALSE)</f>
        <v>#N/A</v>
      </c>
      <c r="AF1945" s="22" t="e">
        <f>VLOOKUP($A1945,Searches!$A:$H,AF$1,FALSE)</f>
        <v>#N/A</v>
      </c>
      <c r="AG1945" s="22" t="e">
        <f>VLOOKUP($A1945,Searches!$A:$H,AG$1,FALSE)</f>
        <v>#N/A</v>
      </c>
      <c r="AH1945" s="22" t="e">
        <f>VLOOKUP($G1945,Temp!$D:$F,AH$1,FALSE)</f>
        <v>#N/A</v>
      </c>
      <c r="AI1945" s="22" t="e">
        <f>VLOOKUP($G1945,Temp!$D:$F,AI$1,FALSE)</f>
        <v>#N/A</v>
      </c>
      <c r="AJ1945" s="22" t="e">
        <f>VLOOKUP($G1945,Temp!$D:$F,AJ$1,FALSE)</f>
        <v>#N/A</v>
      </c>
    </row>
    <row r="1946" spans="1:36" ht="16" x14ac:dyDescent="0.2">
      <c r="A1946" s="8" t="str">
        <f t="shared" si="30"/>
        <v>Cody DeBacker Shopify</v>
      </c>
      <c r="B1946" s="8" t="s">
        <v>11410</v>
      </c>
      <c r="C1946" s="8" t="s">
        <v>11411</v>
      </c>
      <c r="D1946" s="8" t="s">
        <v>11412</v>
      </c>
      <c r="E1946" s="8" t="s">
        <v>634</v>
      </c>
      <c r="F1946" s="8" t="s">
        <v>11413</v>
      </c>
      <c r="G1946" s="8" t="s">
        <v>634</v>
      </c>
      <c r="H1946" s="22" t="e">
        <f>VLOOKUP($G1946,Temp!$A:$C,H$1,FALSE)</f>
        <v>#N/A</v>
      </c>
      <c r="I1946" s="22" t="e">
        <f>VLOOKUP($G1946,Temp!$A:$C,I$1,FALSE)</f>
        <v>#N/A</v>
      </c>
      <c r="J1946" s="22" t="e">
        <f>VLOOKUP($G1946,Temp!$A:$C,J$1,FALSE)</f>
        <v>#N/A</v>
      </c>
      <c r="K1946" s="22" t="e">
        <f>VLOOKUP($G1946,Temp!$A:$C,K$1,FALSE)</f>
        <v>#N/A</v>
      </c>
      <c r="L1946" s="22" t="e">
        <f>VLOOKUP($G1946,Temp!$A:$C,L$1,FALSE)</f>
        <v>#N/A</v>
      </c>
      <c r="M1946" s="22" t="e">
        <f>VLOOKUP($G1946,Temp!$A:$C,M$1,FALSE)</f>
        <v>#N/A</v>
      </c>
      <c r="N1946" s="22" t="e">
        <f>VLOOKUP($G1946,Temp!$A:$C,N$1,FALSE)</f>
        <v>#N/A</v>
      </c>
      <c r="O1946" s="22" t="e">
        <f>VLOOKUP($G1946,Temp!$A:$C,O$1,FALSE)</f>
        <v>#N/A</v>
      </c>
      <c r="P1946" s="22" t="e">
        <f>VLOOKUP($G1946,Temp!$A:$C,P$1,FALSE)</f>
        <v>#N/A</v>
      </c>
      <c r="Q1946" s="22" t="e">
        <f>VLOOKUP($G1946,Temp!$A:$C,Q$1,FALSE)</f>
        <v>#N/A</v>
      </c>
      <c r="R1946" s="22" t="e">
        <f>VLOOKUP($G1946,Temp!$A:$C,R$1,FALSE)</f>
        <v>#N/A</v>
      </c>
      <c r="S1946" s="22" t="e">
        <f>VLOOKUP($G1946,Temp!$A:$C,S$1,FALSE)</f>
        <v>#N/A</v>
      </c>
      <c r="T1946" s="22" t="e">
        <f>VLOOKUP($G1946,Temp!$A:$C,T$1,FALSE)</f>
        <v>#N/A</v>
      </c>
      <c r="U1946" s="22" t="e">
        <f>VLOOKUP($G1946,Temp!$A:$C,U$1,FALSE)</f>
        <v>#N/A</v>
      </c>
      <c r="V1946" s="22" t="e">
        <f>VLOOKUP($G1946,Temp!$A:$C,V$1,FALSE)</f>
        <v>#N/A</v>
      </c>
      <c r="W1946" s="22" t="e">
        <f>VLOOKUP($G1946,Temp!$A:$C,W$1,FALSE)</f>
        <v>#N/A</v>
      </c>
      <c r="X1946" s="22" t="e">
        <f>VLOOKUP($G1946,Temp!$A:$C,X$1,FALSE)</f>
        <v>#N/A</v>
      </c>
      <c r="Y1946" s="22" t="e">
        <f>VLOOKUP($G1946,Temp!$A:$C,Y$1,FALSE)</f>
        <v>#N/A</v>
      </c>
      <c r="Z1946" s="22" t="e">
        <f>VLOOKUP($G1946,Temp!$A:$C,Z$1,FALSE)</f>
        <v>#N/A</v>
      </c>
      <c r="AA1946" s="22" t="str">
        <f>VLOOKUP($A1946,Searches!$A:$H,AA$1,FALSE)</f>
        <v>Cody DeBacker</v>
      </c>
      <c r="AB1946" s="22" t="str">
        <f>VLOOKUP($A1946,Searches!$A:$H,AB$1,FALSE)</f>
        <v>Shopify</v>
      </c>
      <c r="AC1946" s="22" t="str">
        <f>VLOOKUP($A1946,Searches!$A:$H,AC$1,FALSE)</f>
        <v>Head of Retail Experience</v>
      </c>
      <c r="AD1946" s="22" t="str">
        <f>VLOOKUP($A1946,Searches!$A:$H,AD$1,FALSE)</f>
        <v>2nd</v>
      </c>
      <c r="AE1946" s="22" t="str">
        <f>VLOOKUP($A1946,Searches!$A:$H,AE$1,FALSE)</f>
        <v/>
      </c>
      <c r="AF1946" s="22" t="str">
        <f>VLOOKUP($A1946,Searches!$A:$H,AF$1,FALSE)</f>
        <v>Greater Los Angeles Area</v>
      </c>
      <c r="AG1946" s="22" t="str">
        <f>VLOOKUP($A1946,Searches!$A:$H,AG$1,FALSE)</f>
        <v>https://www.linkedin.com/sales/profile/19667119,IIz6,NAME_SEARCH?moduleKey=peopleSearchResults&amp;pageKey=sales-search3-people-refinement&amp;contextId=60BC92C971D70515801E49D6842B0000&amp;requestId=de05a9a1-3895-4284-9a3e-9bfb8a697c0c&amp;action=CLICK&amp;target=urn%3Ali%3AsalesLead%3A(-1%2C19667119)&amp;pageNumber=10&amp;targetEl=profilelink&amp;position=24&amp;trk=lss-serp-result-lead_photo</v>
      </c>
      <c r="AH1946" s="22" t="e">
        <f>VLOOKUP($G1946,Temp!$D:$F,AH$1,FALSE)</f>
        <v>#N/A</v>
      </c>
      <c r="AI1946" s="22" t="e">
        <f>VLOOKUP($G1946,Temp!$D:$F,AI$1,FALSE)</f>
        <v>#N/A</v>
      </c>
      <c r="AJ1946" s="22" t="e">
        <f>VLOOKUP($G1946,Temp!$D:$F,AJ$1,FALSE)</f>
        <v>#N/A</v>
      </c>
    </row>
    <row r="1947" spans="1:36" ht="16" x14ac:dyDescent="0.2">
      <c r="A1947" s="8" t="str">
        <f t="shared" si="30"/>
        <v>Antonio Matarranz MeaningCloud</v>
      </c>
      <c r="B1947" s="8" t="s">
        <v>6350</v>
      </c>
      <c r="C1947" s="8" t="s">
        <v>6351</v>
      </c>
      <c r="D1947" s="8" t="s">
        <v>42</v>
      </c>
      <c r="E1947" s="8" t="s">
        <v>6352</v>
      </c>
      <c r="F1947" s="8" t="s">
        <v>6353</v>
      </c>
      <c r="G1947" s="12" t="s">
        <v>5925</v>
      </c>
      <c r="H1947" s="22" t="str">
        <f>VLOOKUP($G1947,Temp!$A:$C,H$1,FALSE)</f>
        <v>meaningcloud.com</v>
      </c>
      <c r="I1947" s="22" t="e">
        <f>VLOOKUP($G1947,Temp!$A:$C,I$1,FALSE)</f>
        <v>#VALUE!</v>
      </c>
      <c r="J1947" s="22" t="e">
        <f>VLOOKUP($G1947,Temp!$A:$C,J$1,FALSE)</f>
        <v>#VALUE!</v>
      </c>
      <c r="K1947" s="22" t="e">
        <f>VLOOKUP($G1947,Temp!$A:$C,K$1,FALSE)</f>
        <v>#VALUE!</v>
      </c>
      <c r="L1947" s="22" t="e">
        <f>VLOOKUP($G1947,Temp!$A:$C,L$1,FALSE)</f>
        <v>#VALUE!</v>
      </c>
      <c r="M1947" s="22" t="e">
        <f>VLOOKUP($G1947,Temp!$A:$C,M$1,FALSE)</f>
        <v>#VALUE!</v>
      </c>
      <c r="N1947" s="22" t="e">
        <f>VLOOKUP($G1947,Temp!$A:$C,N$1,FALSE)</f>
        <v>#VALUE!</v>
      </c>
      <c r="O1947" s="22" t="e">
        <f>VLOOKUP($G1947,Temp!$A:$C,O$1,FALSE)</f>
        <v>#VALUE!</v>
      </c>
      <c r="P1947" s="22" t="e">
        <f>VLOOKUP($G1947,Temp!$A:$C,P$1,FALSE)</f>
        <v>#VALUE!</v>
      </c>
      <c r="Q1947" s="22" t="e">
        <f>VLOOKUP($G1947,Temp!$A:$C,Q$1,FALSE)</f>
        <v>#VALUE!</v>
      </c>
      <c r="R1947" s="22" t="e">
        <f>VLOOKUP($G1947,Temp!$A:$C,R$1,FALSE)</f>
        <v>#VALUE!</v>
      </c>
      <c r="S1947" s="22" t="e">
        <f>VLOOKUP($G1947,Temp!$A:$C,S$1,FALSE)</f>
        <v>#VALUE!</v>
      </c>
      <c r="T1947" s="22" t="e">
        <f>VLOOKUP($G1947,Temp!$A:$C,T$1,FALSE)</f>
        <v>#VALUE!</v>
      </c>
      <c r="U1947" s="22" t="e">
        <f>VLOOKUP($G1947,Temp!$A:$C,U$1,FALSE)</f>
        <v>#VALUE!</v>
      </c>
      <c r="V1947" s="22" t="e">
        <f>VLOOKUP($G1947,Temp!$A:$C,V$1,FALSE)</f>
        <v>#VALUE!</v>
      </c>
      <c r="W1947" s="22" t="e">
        <f>VLOOKUP($G1947,Temp!$A:$C,W$1,FALSE)</f>
        <v>#VALUE!</v>
      </c>
      <c r="X1947" s="22" t="e">
        <f>VLOOKUP($G1947,Temp!$A:$C,X$1,FALSE)</f>
        <v>#VALUE!</v>
      </c>
      <c r="Y1947" s="22">
        <f>VLOOKUP($G1947,Temp!$A:$C,Y$1,FALSE)</f>
        <v>830</v>
      </c>
      <c r="Z1947" s="22">
        <f>VLOOKUP($G1947,Temp!$A:$C,Z$1,FALSE)</f>
        <v>0</v>
      </c>
      <c r="AA1947" s="22" t="str">
        <f>VLOOKUP($A1947,Searches!$A:$H,AA$1,FALSE)</f>
        <v>Antonio Matarranz</v>
      </c>
      <c r="AB1947" s="22" t="str">
        <f>VLOOKUP($A1947,Searches!$A:$H,AB$1,FALSE)</f>
        <v>MeaningCloud</v>
      </c>
      <c r="AC1947" s="22" t="str">
        <f>VLOOKUP($A1947,Searches!$A:$H,AC$1,FALSE)</f>
        <v>Chief Marketing Officer</v>
      </c>
      <c r="AD1947" s="22" t="str">
        <f>VLOOKUP($A1947,Searches!$A:$H,AD$1,FALSE)</f>
        <v>2nd</v>
      </c>
      <c r="AE1947" s="22" t="str">
        <f>VLOOKUP($A1947,Searches!$A:$H,AE$1,FALSE)</f>
        <v/>
      </c>
      <c r="AF1947" s="22" t="str">
        <f>VLOOKUP($A1947,Searches!$A:$H,AF$1,FALSE)</f>
        <v>Greater New York City Area</v>
      </c>
      <c r="AG1947" s="22" t="str">
        <f>VLOOKUP($A1947,Searches!$A:$H,AG$1,FALSE)</f>
        <v>https://www.linkedin.com/sales/profile/763307,g_kV,NAME_SEARCH?moduleKey=peopleSearchResults&amp;pageKey=sales-search3-people-refinement&amp;contextId=60BC92C971D70515801E49D6842B0000&amp;requestId=1b0118e7-002e-40e9-8e18-8f58a28eab0a&amp;action=CLICK&amp;target=urn%3Ali%3AsalesLead%3A(-1%2C763307)&amp;pageNumber=11&amp;targetEl=profilelink&amp;position=1&amp;trk=lss-serp-result-lead_photo</v>
      </c>
      <c r="AH1947" s="22" t="str">
        <f>VLOOKUP($G1947,Temp!$D:$F,AH$1,FALSE)</f>
        <v>meaningcloud.com</v>
      </c>
      <c r="AI1947" s="22" t="str">
        <f>VLOOKUP($G1947,Temp!$D:$F,AI$1,FALSE)</f>
        <v>Pardot</v>
      </c>
      <c r="AJ1947" s="22" t="str">
        <f>VLOOKUP($G1947,Temp!$D:$F,AJ$1,FALSE)</f>
        <v>WordPress</v>
      </c>
    </row>
    <row r="1948" spans="1:36" ht="16" x14ac:dyDescent="0.2">
      <c r="A1948" s="8" t="str">
        <f t="shared" si="30"/>
        <v>Clare Kirlin meltmedia</v>
      </c>
      <c r="B1948" s="8" t="s">
        <v>10668</v>
      </c>
      <c r="C1948" s="8" t="s">
        <v>10669</v>
      </c>
      <c r="D1948" s="8" t="s">
        <v>10670</v>
      </c>
      <c r="E1948" s="8" t="s">
        <v>10671</v>
      </c>
      <c r="F1948" s="8" t="s">
        <v>10672</v>
      </c>
      <c r="G1948" s="12" t="s">
        <v>10673</v>
      </c>
      <c r="H1948" s="22" t="str">
        <f>VLOOKUP($G1948,Temp!$A:$C,H$1,FALSE)</f>
        <v>meltmedia.com</v>
      </c>
      <c r="I1948" s="22" t="e">
        <f>VLOOKUP($G1948,Temp!$A:$C,I$1,FALSE)</f>
        <v>#VALUE!</v>
      </c>
      <c r="J1948" s="22" t="e">
        <f>VLOOKUP($G1948,Temp!$A:$C,J$1,FALSE)</f>
        <v>#VALUE!</v>
      </c>
      <c r="K1948" s="22" t="e">
        <f>VLOOKUP($G1948,Temp!$A:$C,K$1,FALSE)</f>
        <v>#VALUE!</v>
      </c>
      <c r="L1948" s="22" t="e">
        <f>VLOOKUP($G1948,Temp!$A:$C,L$1,FALSE)</f>
        <v>#VALUE!</v>
      </c>
      <c r="M1948" s="22" t="e">
        <f>VLOOKUP($G1948,Temp!$A:$C,M$1,FALSE)</f>
        <v>#VALUE!</v>
      </c>
      <c r="N1948" s="22" t="e">
        <f>VLOOKUP($G1948,Temp!$A:$C,N$1,FALSE)</f>
        <v>#VALUE!</v>
      </c>
      <c r="O1948" s="22" t="e">
        <f>VLOOKUP($G1948,Temp!$A:$C,O$1,FALSE)</f>
        <v>#VALUE!</v>
      </c>
      <c r="P1948" s="22" t="e">
        <f>VLOOKUP($G1948,Temp!$A:$C,P$1,FALSE)</f>
        <v>#VALUE!</v>
      </c>
      <c r="Q1948" s="22" t="e">
        <f>VLOOKUP($G1948,Temp!$A:$C,Q$1,FALSE)</f>
        <v>#VALUE!</v>
      </c>
      <c r="R1948" s="22" t="e">
        <f>VLOOKUP($G1948,Temp!$A:$C,R$1,FALSE)</f>
        <v>#VALUE!</v>
      </c>
      <c r="S1948" s="22" t="e">
        <f>VLOOKUP($G1948,Temp!$A:$C,S$1,FALSE)</f>
        <v>#VALUE!</v>
      </c>
      <c r="T1948" s="22" t="e">
        <f>VLOOKUP($G1948,Temp!$A:$C,T$1,FALSE)</f>
        <v>#VALUE!</v>
      </c>
      <c r="U1948" s="22" t="e">
        <f>VLOOKUP($G1948,Temp!$A:$C,U$1,FALSE)</f>
        <v>#VALUE!</v>
      </c>
      <c r="V1948" s="22" t="e">
        <f>VLOOKUP($G1948,Temp!$A:$C,V$1,FALSE)</f>
        <v>#VALUE!</v>
      </c>
      <c r="W1948" s="22" t="e">
        <f>VLOOKUP($G1948,Temp!$A:$C,W$1,FALSE)</f>
        <v>#VALUE!</v>
      </c>
      <c r="X1948" s="22" t="e">
        <f>VLOOKUP($G1948,Temp!$A:$C,X$1,FALSE)</f>
        <v>#VALUE!</v>
      </c>
      <c r="Y1948" s="22">
        <f>VLOOKUP($G1948,Temp!$A:$C,Y$1,FALSE)</f>
        <v>0</v>
      </c>
      <c r="Z1948" s="22">
        <f>VLOOKUP($G1948,Temp!$A:$C,Z$1,FALSE)</f>
        <v>0</v>
      </c>
      <c r="AA1948" s="22" t="str">
        <f>VLOOKUP($A1948,Searches!$A:$H,AA$1,FALSE)</f>
        <v>Clare Kirlin</v>
      </c>
      <c r="AB1948" s="22" t="str">
        <f>VLOOKUP($A1948,Searches!$A:$H,AB$1,FALSE)</f>
        <v>meltmedia</v>
      </c>
      <c r="AC1948" s="22" t="str">
        <f>VLOOKUP($A1948,Searches!$A:$H,AC$1,FALSE)</f>
        <v>Channel Marketing Manager</v>
      </c>
      <c r="AD1948" s="22" t="str">
        <f>VLOOKUP($A1948,Searches!$A:$H,AD$1,FALSE)</f>
        <v>2nd</v>
      </c>
      <c r="AE1948" s="22" t="str">
        <f>VLOOKUP($A1948,Searches!$A:$H,AE$1,FALSE)</f>
        <v>Open link</v>
      </c>
      <c r="AF1948" s="22" t="str">
        <f>VLOOKUP($A1948,Searches!$A:$H,AF$1,FALSE)</f>
        <v>Phoenix, Arizona Area</v>
      </c>
      <c r="AG1948" s="22" t="str">
        <f>VLOOKUP($A1948,Searches!$A:$H,AG$1,FALSE)</f>
        <v>https://www.linkedin.com/sales/profile/13653632,445B,NAME_SEARCH?moduleKey=peopleSearchResults&amp;pageKey=sales-search3-people-refinement&amp;contextId=60BC92C971D70515801E49D6842B0000&amp;requestId=1b0118e7-002e-40e9-8e18-8f58a28eab0a&amp;action=CLICK&amp;target=urn%3Ali%3AsalesLead%3A(-1%2C13653632)&amp;pageNumber=11&amp;targetEl=profilelink&amp;position=11&amp;trk=lss-serp-result-lead_photo</v>
      </c>
      <c r="AH1948" s="22" t="str">
        <f>VLOOKUP($G1948,Temp!$D:$F,AH$1,FALSE)</f>
        <v>meltmedia.com</v>
      </c>
      <c r="AI1948" s="22">
        <f>VLOOKUP($G1948,Temp!$D:$F,AI$1,FALSE)</f>
        <v>0</v>
      </c>
      <c r="AJ1948" s="22" t="str">
        <f>VLOOKUP($G1948,Temp!$D:$F,AJ$1,FALSE)</f>
        <v>Drupal</v>
      </c>
    </row>
    <row r="1949" spans="1:36" ht="16" x14ac:dyDescent="0.2">
      <c r="A1949" s="8" t="str">
        <f t="shared" si="30"/>
        <v>Sergey Semin Customertimes Corp</v>
      </c>
      <c r="B1949" s="8" t="s">
        <v>11414</v>
      </c>
      <c r="C1949" s="8" t="s">
        <v>11415</v>
      </c>
      <c r="D1949" s="8" t="s">
        <v>11416</v>
      </c>
      <c r="E1949" s="8" t="s">
        <v>11417</v>
      </c>
      <c r="F1949" s="8" t="s">
        <v>11418</v>
      </c>
      <c r="G1949" s="12" t="s">
        <v>10904</v>
      </c>
      <c r="H1949" s="22" t="str">
        <f>VLOOKUP($G1949,Temp!$A:$C,H$1,FALSE)</f>
        <v>customertimes.com</v>
      </c>
      <c r="I1949" s="22" t="e">
        <f>VLOOKUP($G1949,Temp!$A:$C,I$1,FALSE)</f>
        <v>#VALUE!</v>
      </c>
      <c r="J1949" s="22" t="e">
        <f>VLOOKUP($G1949,Temp!$A:$C,J$1,FALSE)</f>
        <v>#VALUE!</v>
      </c>
      <c r="K1949" s="22" t="e">
        <f>VLOOKUP($G1949,Temp!$A:$C,K$1,FALSE)</f>
        <v>#VALUE!</v>
      </c>
      <c r="L1949" s="22" t="e">
        <f>VLOOKUP($G1949,Temp!$A:$C,L$1,FALSE)</f>
        <v>#VALUE!</v>
      </c>
      <c r="M1949" s="22" t="e">
        <f>VLOOKUP($G1949,Temp!$A:$C,M$1,FALSE)</f>
        <v>#VALUE!</v>
      </c>
      <c r="N1949" s="22" t="e">
        <f>VLOOKUP($G1949,Temp!$A:$C,N$1,FALSE)</f>
        <v>#VALUE!</v>
      </c>
      <c r="O1949" s="22" t="e">
        <f>VLOOKUP($G1949,Temp!$A:$C,O$1,FALSE)</f>
        <v>#VALUE!</v>
      </c>
      <c r="P1949" s="22" t="e">
        <f>VLOOKUP($G1949,Temp!$A:$C,P$1,FALSE)</f>
        <v>#VALUE!</v>
      </c>
      <c r="Q1949" s="22" t="e">
        <f>VLOOKUP($G1949,Temp!$A:$C,Q$1,FALSE)</f>
        <v>#VALUE!</v>
      </c>
      <c r="R1949" s="22" t="e">
        <f>VLOOKUP($G1949,Temp!$A:$C,R$1,FALSE)</f>
        <v>#VALUE!</v>
      </c>
      <c r="S1949" s="22" t="e">
        <f>VLOOKUP($G1949,Temp!$A:$C,S$1,FALSE)</f>
        <v>#VALUE!</v>
      </c>
      <c r="T1949" s="22" t="e">
        <f>VLOOKUP($G1949,Temp!$A:$C,T$1,FALSE)</f>
        <v>#VALUE!</v>
      </c>
      <c r="U1949" s="22" t="e">
        <f>VLOOKUP($G1949,Temp!$A:$C,U$1,FALSE)</f>
        <v>#VALUE!</v>
      </c>
      <c r="V1949" s="22" t="e">
        <f>VLOOKUP($G1949,Temp!$A:$C,V$1,FALSE)</f>
        <v>#VALUE!</v>
      </c>
      <c r="W1949" s="22" t="e">
        <f>VLOOKUP($G1949,Temp!$A:$C,W$1,FALSE)</f>
        <v>#VALUE!</v>
      </c>
      <c r="X1949" s="22" t="e">
        <f>VLOOKUP($G1949,Temp!$A:$C,X$1,FALSE)</f>
        <v>#VALUE!</v>
      </c>
      <c r="Y1949" s="22">
        <f>VLOOKUP($G1949,Temp!$A:$C,Y$1,FALSE)</f>
        <v>1</v>
      </c>
      <c r="Z1949" s="22">
        <f>VLOOKUP($G1949,Temp!$A:$C,Z$1,FALSE)</f>
        <v>0</v>
      </c>
      <c r="AA1949" s="22" t="e">
        <f>VLOOKUP($A1949,Searches!$A:$H,AA$1,FALSE)</f>
        <v>#N/A</v>
      </c>
      <c r="AB1949" s="22" t="e">
        <f>VLOOKUP($A1949,Searches!$A:$H,AB$1,FALSE)</f>
        <v>#N/A</v>
      </c>
      <c r="AC1949" s="22" t="e">
        <f>VLOOKUP($A1949,Searches!$A:$H,AC$1,FALSE)</f>
        <v>#N/A</v>
      </c>
      <c r="AD1949" s="22" t="e">
        <f>VLOOKUP($A1949,Searches!$A:$H,AD$1,FALSE)</f>
        <v>#N/A</v>
      </c>
      <c r="AE1949" s="22" t="e">
        <f>VLOOKUP($A1949,Searches!$A:$H,AE$1,FALSE)</f>
        <v>#N/A</v>
      </c>
      <c r="AF1949" s="22" t="e">
        <f>VLOOKUP($A1949,Searches!$A:$H,AF$1,FALSE)</f>
        <v>#N/A</v>
      </c>
      <c r="AG1949" s="22" t="e">
        <f>VLOOKUP($A1949,Searches!$A:$H,AG$1,FALSE)</f>
        <v>#N/A</v>
      </c>
      <c r="AH1949" s="22" t="e">
        <f>VLOOKUP($G1949,Temp!$D:$F,AH$1,FALSE)</f>
        <v>#N/A</v>
      </c>
      <c r="AI1949" s="22" t="e">
        <f>VLOOKUP($G1949,Temp!$D:$F,AI$1,FALSE)</f>
        <v>#N/A</v>
      </c>
      <c r="AJ1949" s="22" t="e">
        <f>VLOOKUP($G1949,Temp!$D:$F,AJ$1,FALSE)</f>
        <v>#N/A</v>
      </c>
    </row>
    <row r="1950" spans="1:36" ht="16" x14ac:dyDescent="0.2">
      <c r="A1950" s="8" t="str">
        <f t="shared" si="30"/>
        <v>Peter Hodges Netsurit</v>
      </c>
      <c r="B1950" s="8" t="s">
        <v>602</v>
      </c>
      <c r="C1950" s="8" t="s">
        <v>11423</v>
      </c>
      <c r="D1950" s="8" t="s">
        <v>10754</v>
      </c>
      <c r="E1950" s="8" t="s">
        <v>11424</v>
      </c>
      <c r="F1950" s="8" t="s">
        <v>11425</v>
      </c>
      <c r="G1950" s="12" t="s">
        <v>10905</v>
      </c>
      <c r="H1950" s="22" t="str">
        <f>VLOOKUP($G1950,Temp!$A:$C,H$1,FALSE)</f>
        <v>netsurit.com</v>
      </c>
      <c r="I1950" s="22" t="e">
        <f>VLOOKUP($G1950,Temp!$A:$C,I$1,FALSE)</f>
        <v>#VALUE!</v>
      </c>
      <c r="J1950" s="22" t="e">
        <f>VLOOKUP($G1950,Temp!$A:$C,J$1,FALSE)</f>
        <v>#VALUE!</v>
      </c>
      <c r="K1950" s="22" t="e">
        <f>VLOOKUP($G1950,Temp!$A:$C,K$1,FALSE)</f>
        <v>#VALUE!</v>
      </c>
      <c r="L1950" s="22" t="e">
        <f>VLOOKUP($G1950,Temp!$A:$C,L$1,FALSE)</f>
        <v>#VALUE!</v>
      </c>
      <c r="M1950" s="22" t="e">
        <f>VLOOKUP($G1950,Temp!$A:$C,M$1,FALSE)</f>
        <v>#VALUE!</v>
      </c>
      <c r="N1950" s="22" t="e">
        <f>VLOOKUP($G1950,Temp!$A:$C,N$1,FALSE)</f>
        <v>#VALUE!</v>
      </c>
      <c r="O1950" s="22" t="e">
        <f>VLOOKUP($G1950,Temp!$A:$C,O$1,FALSE)</f>
        <v>#VALUE!</v>
      </c>
      <c r="P1950" s="22" t="e">
        <f>VLOOKUP($G1950,Temp!$A:$C,P$1,FALSE)</f>
        <v>#VALUE!</v>
      </c>
      <c r="Q1950" s="22" t="e">
        <f>VLOOKUP($G1950,Temp!$A:$C,Q$1,FALSE)</f>
        <v>#VALUE!</v>
      </c>
      <c r="R1950" s="22" t="e">
        <f>VLOOKUP($G1950,Temp!$A:$C,R$1,FALSE)</f>
        <v>#VALUE!</v>
      </c>
      <c r="S1950" s="22" t="e">
        <f>VLOOKUP($G1950,Temp!$A:$C,S$1,FALSE)</f>
        <v>#VALUE!</v>
      </c>
      <c r="T1950" s="22" t="e">
        <f>VLOOKUP($G1950,Temp!$A:$C,T$1,FALSE)</f>
        <v>#VALUE!</v>
      </c>
      <c r="U1950" s="22" t="e">
        <f>VLOOKUP($G1950,Temp!$A:$C,U$1,FALSE)</f>
        <v>#VALUE!</v>
      </c>
      <c r="V1950" s="22" t="e">
        <f>VLOOKUP($G1950,Temp!$A:$C,V$1,FALSE)</f>
        <v>#VALUE!</v>
      </c>
      <c r="W1950" s="22" t="e">
        <f>VLOOKUP($G1950,Temp!$A:$C,W$1,FALSE)</f>
        <v>#VALUE!</v>
      </c>
      <c r="X1950" s="22" t="e">
        <f>VLOOKUP($G1950,Temp!$A:$C,X$1,FALSE)</f>
        <v>#VALUE!</v>
      </c>
      <c r="Y1950" s="22">
        <f>VLOOKUP($G1950,Temp!$A:$C,Y$1,FALSE)</f>
        <v>1000</v>
      </c>
      <c r="Z1950" s="22">
        <f>VLOOKUP($G1950,Temp!$A:$C,Z$1,FALSE)</f>
        <v>2400</v>
      </c>
      <c r="AA1950" s="22" t="e">
        <f>VLOOKUP($A1950,Searches!$A:$H,AA$1,FALSE)</f>
        <v>#N/A</v>
      </c>
      <c r="AB1950" s="22" t="e">
        <f>VLOOKUP($A1950,Searches!$A:$H,AB$1,FALSE)</f>
        <v>#N/A</v>
      </c>
      <c r="AC1950" s="22" t="e">
        <f>VLOOKUP($A1950,Searches!$A:$H,AC$1,FALSE)</f>
        <v>#N/A</v>
      </c>
      <c r="AD1950" s="22" t="e">
        <f>VLOOKUP($A1950,Searches!$A:$H,AD$1,FALSE)</f>
        <v>#N/A</v>
      </c>
      <c r="AE1950" s="22" t="e">
        <f>VLOOKUP($A1950,Searches!$A:$H,AE$1,FALSE)</f>
        <v>#N/A</v>
      </c>
      <c r="AF1950" s="22" t="e">
        <f>VLOOKUP($A1950,Searches!$A:$H,AF$1,FALSE)</f>
        <v>#N/A</v>
      </c>
      <c r="AG1950" s="22" t="e">
        <f>VLOOKUP($A1950,Searches!$A:$H,AG$1,FALSE)</f>
        <v>#N/A</v>
      </c>
      <c r="AH1950" s="22" t="e">
        <f>VLOOKUP($G1950,Temp!$D:$F,AH$1,FALSE)</f>
        <v>#N/A</v>
      </c>
      <c r="AI1950" s="22" t="e">
        <f>VLOOKUP($G1950,Temp!$D:$F,AI$1,FALSE)</f>
        <v>#N/A</v>
      </c>
      <c r="AJ1950" s="22" t="e">
        <f>VLOOKUP($G1950,Temp!$D:$F,AJ$1,FALSE)</f>
        <v>#N/A</v>
      </c>
    </row>
    <row r="1951" spans="1:36" ht="16" x14ac:dyDescent="0.2">
      <c r="A1951" s="8" t="str">
        <f t="shared" si="30"/>
        <v>Igor CLSSBB,ITIL,CSM,BSCS,MSM WITS</v>
      </c>
      <c r="B1951" s="8" t="s">
        <v>11434</v>
      </c>
      <c r="C1951" s="8" t="s">
        <v>11435</v>
      </c>
      <c r="D1951" s="8" t="s">
        <v>11436</v>
      </c>
      <c r="E1951" s="8" t="s">
        <v>634</v>
      </c>
      <c r="F1951" s="8" t="s">
        <v>11437</v>
      </c>
      <c r="G1951" s="8" t="s">
        <v>634</v>
      </c>
      <c r="H1951" s="22" t="e">
        <f>VLOOKUP($G1951,Temp!$A:$C,H$1,FALSE)</f>
        <v>#N/A</v>
      </c>
      <c r="I1951" s="22" t="e">
        <f>VLOOKUP($G1951,Temp!$A:$C,I$1,FALSE)</f>
        <v>#N/A</v>
      </c>
      <c r="J1951" s="22" t="e">
        <f>VLOOKUP($G1951,Temp!$A:$C,J$1,FALSE)</f>
        <v>#N/A</v>
      </c>
      <c r="K1951" s="22" t="e">
        <f>VLOOKUP($G1951,Temp!$A:$C,K$1,FALSE)</f>
        <v>#N/A</v>
      </c>
      <c r="L1951" s="22" t="e">
        <f>VLOOKUP($G1951,Temp!$A:$C,L$1,FALSE)</f>
        <v>#N/A</v>
      </c>
      <c r="M1951" s="22" t="e">
        <f>VLOOKUP($G1951,Temp!$A:$C,M$1,FALSE)</f>
        <v>#N/A</v>
      </c>
      <c r="N1951" s="22" t="e">
        <f>VLOOKUP($G1951,Temp!$A:$C,N$1,FALSE)</f>
        <v>#N/A</v>
      </c>
      <c r="O1951" s="22" t="e">
        <f>VLOOKUP($G1951,Temp!$A:$C,O$1,FALSE)</f>
        <v>#N/A</v>
      </c>
      <c r="P1951" s="22" t="e">
        <f>VLOOKUP($G1951,Temp!$A:$C,P$1,FALSE)</f>
        <v>#N/A</v>
      </c>
      <c r="Q1951" s="22" t="e">
        <f>VLOOKUP($G1951,Temp!$A:$C,Q$1,FALSE)</f>
        <v>#N/A</v>
      </c>
      <c r="R1951" s="22" t="e">
        <f>VLOOKUP($G1951,Temp!$A:$C,R$1,FALSE)</f>
        <v>#N/A</v>
      </c>
      <c r="S1951" s="22" t="e">
        <f>VLOOKUP($G1951,Temp!$A:$C,S$1,FALSE)</f>
        <v>#N/A</v>
      </c>
      <c r="T1951" s="22" t="e">
        <f>VLOOKUP($G1951,Temp!$A:$C,T$1,FALSE)</f>
        <v>#N/A</v>
      </c>
      <c r="U1951" s="22" t="e">
        <f>VLOOKUP($G1951,Temp!$A:$C,U$1,FALSE)</f>
        <v>#N/A</v>
      </c>
      <c r="V1951" s="22" t="e">
        <f>VLOOKUP($G1951,Temp!$A:$C,V$1,FALSE)</f>
        <v>#N/A</v>
      </c>
      <c r="W1951" s="22" t="e">
        <f>VLOOKUP($G1951,Temp!$A:$C,W$1,FALSE)</f>
        <v>#N/A</v>
      </c>
      <c r="X1951" s="22" t="e">
        <f>VLOOKUP($G1951,Temp!$A:$C,X$1,FALSE)</f>
        <v>#N/A</v>
      </c>
      <c r="Y1951" s="22" t="e">
        <f>VLOOKUP($G1951,Temp!$A:$C,Y$1,FALSE)</f>
        <v>#N/A</v>
      </c>
      <c r="Z1951" s="22" t="e">
        <f>VLOOKUP($G1951,Temp!$A:$C,Z$1,FALSE)</f>
        <v>#N/A</v>
      </c>
      <c r="AA1951" s="22" t="e">
        <f>VLOOKUP($A1951,Searches!$A:$H,AA$1,FALSE)</f>
        <v>#N/A</v>
      </c>
      <c r="AB1951" s="22" t="e">
        <f>VLOOKUP($A1951,Searches!$A:$H,AB$1,FALSE)</f>
        <v>#N/A</v>
      </c>
      <c r="AC1951" s="22" t="e">
        <f>VLOOKUP($A1951,Searches!$A:$H,AC$1,FALSE)</f>
        <v>#N/A</v>
      </c>
      <c r="AD1951" s="22" t="e">
        <f>VLOOKUP($A1951,Searches!$A:$H,AD$1,FALSE)</f>
        <v>#N/A</v>
      </c>
      <c r="AE1951" s="22" t="e">
        <f>VLOOKUP($A1951,Searches!$A:$H,AE$1,FALSE)</f>
        <v>#N/A</v>
      </c>
      <c r="AF1951" s="22" t="e">
        <f>VLOOKUP($A1951,Searches!$A:$H,AF$1,FALSE)</f>
        <v>#N/A</v>
      </c>
      <c r="AG1951" s="22" t="e">
        <f>VLOOKUP($A1951,Searches!$A:$H,AG$1,FALSE)</f>
        <v>#N/A</v>
      </c>
      <c r="AH1951" s="22" t="e">
        <f>VLOOKUP($G1951,Temp!$D:$F,AH$1,FALSE)</f>
        <v>#N/A</v>
      </c>
      <c r="AI1951" s="22" t="e">
        <f>VLOOKUP($G1951,Temp!$D:$F,AI$1,FALSE)</f>
        <v>#N/A</v>
      </c>
      <c r="AJ1951" s="22" t="e">
        <f>VLOOKUP($G1951,Temp!$D:$F,AJ$1,FALSE)</f>
        <v>#N/A</v>
      </c>
    </row>
    <row r="1952" spans="1:36" ht="16" x14ac:dyDescent="0.2">
      <c r="A1952" s="8" t="str">
        <f t="shared" si="30"/>
        <v>Angela Schmidt Acquia</v>
      </c>
      <c r="B1952" s="8" t="s">
        <v>11438</v>
      </c>
      <c r="C1952" s="8" t="s">
        <v>11439</v>
      </c>
      <c r="D1952" s="8" t="s">
        <v>11440</v>
      </c>
      <c r="E1952" s="8" t="s">
        <v>11441</v>
      </c>
      <c r="F1952" s="8" t="s">
        <v>6934</v>
      </c>
      <c r="G1952" s="12" t="s">
        <v>6519</v>
      </c>
      <c r="H1952" s="22" t="str">
        <f>VLOOKUP($G1952,Temp!$A:$C,H$1,FALSE)</f>
        <v>acquia.com</v>
      </c>
      <c r="I1952" s="22" t="e">
        <f>VLOOKUP($G1952,Temp!$A:$C,I$1,FALSE)</f>
        <v>#VALUE!</v>
      </c>
      <c r="J1952" s="22" t="e">
        <f>VLOOKUP($G1952,Temp!$A:$C,J$1,FALSE)</f>
        <v>#VALUE!</v>
      </c>
      <c r="K1952" s="22" t="e">
        <f>VLOOKUP($G1952,Temp!$A:$C,K$1,FALSE)</f>
        <v>#VALUE!</v>
      </c>
      <c r="L1952" s="22" t="e">
        <f>VLOOKUP($G1952,Temp!$A:$C,L$1,FALSE)</f>
        <v>#VALUE!</v>
      </c>
      <c r="M1952" s="22" t="e">
        <f>VLOOKUP($G1952,Temp!$A:$C,M$1,FALSE)</f>
        <v>#VALUE!</v>
      </c>
      <c r="N1952" s="22" t="e">
        <f>VLOOKUP($G1952,Temp!$A:$C,N$1,FALSE)</f>
        <v>#VALUE!</v>
      </c>
      <c r="O1952" s="22" t="e">
        <f>VLOOKUP($G1952,Temp!$A:$C,O$1,FALSE)</f>
        <v>#VALUE!</v>
      </c>
      <c r="P1952" s="22" t="e">
        <f>VLOOKUP($G1952,Temp!$A:$C,P$1,FALSE)</f>
        <v>#VALUE!</v>
      </c>
      <c r="Q1952" s="22" t="e">
        <f>VLOOKUP($G1952,Temp!$A:$C,Q$1,FALSE)</f>
        <v>#VALUE!</v>
      </c>
      <c r="R1952" s="22" t="e">
        <f>VLOOKUP($G1952,Temp!$A:$C,R$1,FALSE)</f>
        <v>#VALUE!</v>
      </c>
      <c r="S1952" s="22" t="e">
        <f>VLOOKUP($G1952,Temp!$A:$C,S$1,FALSE)</f>
        <v>#VALUE!</v>
      </c>
      <c r="T1952" s="22" t="e">
        <f>VLOOKUP($G1952,Temp!$A:$C,T$1,FALSE)</f>
        <v>#VALUE!</v>
      </c>
      <c r="U1952" s="22" t="e">
        <f>VLOOKUP($G1952,Temp!$A:$C,U$1,FALSE)</f>
        <v>#VALUE!</v>
      </c>
      <c r="V1952" s="22" t="e">
        <f>VLOOKUP($G1952,Temp!$A:$C,V$1,FALSE)</f>
        <v>#VALUE!</v>
      </c>
      <c r="W1952" s="22" t="e">
        <f>VLOOKUP($G1952,Temp!$A:$C,W$1,FALSE)</f>
        <v>#VALUE!</v>
      </c>
      <c r="X1952" s="22" t="e">
        <f>VLOOKUP($G1952,Temp!$A:$C,X$1,FALSE)</f>
        <v>#VALUE!</v>
      </c>
      <c r="Y1952" s="22">
        <f>VLOOKUP($G1952,Temp!$A:$C,Y$1,FALSE)</f>
        <v>82100</v>
      </c>
      <c r="Z1952" s="22">
        <f>VLOOKUP($G1952,Temp!$A:$C,Z$1,FALSE)</f>
        <v>24700</v>
      </c>
      <c r="AA1952" s="22" t="e">
        <f>VLOOKUP($A1952,Searches!$A:$H,AA$1,FALSE)</f>
        <v>#N/A</v>
      </c>
      <c r="AB1952" s="22" t="e">
        <f>VLOOKUP($A1952,Searches!$A:$H,AB$1,FALSE)</f>
        <v>#N/A</v>
      </c>
      <c r="AC1952" s="22" t="e">
        <f>VLOOKUP($A1952,Searches!$A:$H,AC$1,FALSE)</f>
        <v>#N/A</v>
      </c>
      <c r="AD1952" s="22" t="e">
        <f>VLOOKUP($A1952,Searches!$A:$H,AD$1,FALSE)</f>
        <v>#N/A</v>
      </c>
      <c r="AE1952" s="22" t="e">
        <f>VLOOKUP($A1952,Searches!$A:$H,AE$1,FALSE)</f>
        <v>#N/A</v>
      </c>
      <c r="AF1952" s="22" t="e">
        <f>VLOOKUP($A1952,Searches!$A:$H,AF$1,FALSE)</f>
        <v>#N/A</v>
      </c>
      <c r="AG1952" s="22" t="e">
        <f>VLOOKUP($A1952,Searches!$A:$H,AG$1,FALSE)</f>
        <v>#N/A</v>
      </c>
      <c r="AH1952" s="22" t="str">
        <f>VLOOKUP($G1952,Temp!$D:$F,AH$1,FALSE)</f>
        <v>acquia.com</v>
      </c>
      <c r="AI1952" s="22" t="str">
        <f>VLOOKUP($G1952,Temp!$D:$F,AI$1,FALSE)</f>
        <v>Marketo</v>
      </c>
      <c r="AJ1952" s="22" t="str">
        <f>VLOOKUP($G1952,Temp!$D:$F,AJ$1,FALSE)</f>
        <v>Drupal</v>
      </c>
    </row>
    <row r="1953" spans="1:36" ht="16" x14ac:dyDescent="0.2">
      <c r="A1953" s="8" t="str">
        <f t="shared" si="30"/>
        <v>Zehra Zaidi Nuix</v>
      </c>
      <c r="B1953" s="8" t="s">
        <v>11444</v>
      </c>
      <c r="C1953" s="8" t="s">
        <v>11445</v>
      </c>
      <c r="D1953" s="8" t="s">
        <v>11446</v>
      </c>
      <c r="E1953" s="8" t="s">
        <v>11447</v>
      </c>
      <c r="F1953" s="8" t="s">
        <v>11325</v>
      </c>
      <c r="G1953" s="12" t="s">
        <v>10895</v>
      </c>
      <c r="H1953" s="22" t="str">
        <f>VLOOKUP($G1953,Temp!$A:$C,H$1,FALSE)</f>
        <v>nuix.com</v>
      </c>
      <c r="I1953" s="22" t="e">
        <f>VLOOKUP($G1953,Temp!$A:$C,I$1,FALSE)</f>
        <v>#VALUE!</v>
      </c>
      <c r="J1953" s="22" t="e">
        <f>VLOOKUP($G1953,Temp!$A:$C,J$1,FALSE)</f>
        <v>#VALUE!</v>
      </c>
      <c r="K1953" s="22" t="e">
        <f>VLOOKUP($G1953,Temp!$A:$C,K$1,FALSE)</f>
        <v>#VALUE!</v>
      </c>
      <c r="L1953" s="22" t="e">
        <f>VLOOKUP($G1953,Temp!$A:$C,L$1,FALSE)</f>
        <v>#VALUE!</v>
      </c>
      <c r="M1953" s="22" t="e">
        <f>VLOOKUP($G1953,Temp!$A:$C,M$1,FALSE)</f>
        <v>#VALUE!</v>
      </c>
      <c r="N1953" s="22" t="e">
        <f>VLOOKUP($G1953,Temp!$A:$C,N$1,FALSE)</f>
        <v>#VALUE!</v>
      </c>
      <c r="O1953" s="22" t="e">
        <f>VLOOKUP($G1953,Temp!$A:$C,O$1,FALSE)</f>
        <v>#VALUE!</v>
      </c>
      <c r="P1953" s="22" t="e">
        <f>VLOOKUP($G1953,Temp!$A:$C,P$1,FALSE)</f>
        <v>#VALUE!</v>
      </c>
      <c r="Q1953" s="22" t="e">
        <f>VLOOKUP($G1953,Temp!$A:$C,Q$1,FALSE)</f>
        <v>#VALUE!</v>
      </c>
      <c r="R1953" s="22" t="e">
        <f>VLOOKUP($G1953,Temp!$A:$C,R$1,FALSE)</f>
        <v>#VALUE!</v>
      </c>
      <c r="S1953" s="22" t="e">
        <f>VLOOKUP($G1953,Temp!$A:$C,S$1,FALSE)</f>
        <v>#VALUE!</v>
      </c>
      <c r="T1953" s="22" t="e">
        <f>VLOOKUP($G1953,Temp!$A:$C,T$1,FALSE)</f>
        <v>#VALUE!</v>
      </c>
      <c r="U1953" s="22" t="e">
        <f>VLOOKUP($G1953,Temp!$A:$C,U$1,FALSE)</f>
        <v>#VALUE!</v>
      </c>
      <c r="V1953" s="22" t="e">
        <f>VLOOKUP($G1953,Temp!$A:$C,V$1,FALSE)</f>
        <v>#VALUE!</v>
      </c>
      <c r="W1953" s="22" t="e">
        <f>VLOOKUP($G1953,Temp!$A:$C,W$1,FALSE)</f>
        <v>#VALUE!</v>
      </c>
      <c r="X1953" s="22" t="e">
        <f>VLOOKUP($G1953,Temp!$A:$C,X$1,FALSE)</f>
        <v>#VALUE!</v>
      </c>
      <c r="Y1953" s="22">
        <f>VLOOKUP($G1953,Temp!$A:$C,Y$1,FALSE)</f>
        <v>0</v>
      </c>
      <c r="Z1953" s="22">
        <f>VLOOKUP($G1953,Temp!$A:$C,Z$1,FALSE)</f>
        <v>0</v>
      </c>
      <c r="AA1953" s="22" t="e">
        <f>VLOOKUP($A1953,Searches!$A:$H,AA$1,FALSE)</f>
        <v>#N/A</v>
      </c>
      <c r="AB1953" s="22" t="e">
        <f>VLOOKUP($A1953,Searches!$A:$H,AB$1,FALSE)</f>
        <v>#N/A</v>
      </c>
      <c r="AC1953" s="22" t="e">
        <f>VLOOKUP($A1953,Searches!$A:$H,AC$1,FALSE)</f>
        <v>#N/A</v>
      </c>
      <c r="AD1953" s="22" t="e">
        <f>VLOOKUP($A1953,Searches!$A:$H,AD$1,FALSE)</f>
        <v>#N/A</v>
      </c>
      <c r="AE1953" s="22" t="e">
        <f>VLOOKUP($A1953,Searches!$A:$H,AE$1,FALSE)</f>
        <v>#N/A</v>
      </c>
      <c r="AF1953" s="22" t="e">
        <f>VLOOKUP($A1953,Searches!$A:$H,AF$1,FALSE)</f>
        <v>#N/A</v>
      </c>
      <c r="AG1953" s="22" t="e">
        <f>VLOOKUP($A1953,Searches!$A:$H,AG$1,FALSE)</f>
        <v>#N/A</v>
      </c>
      <c r="AH1953" s="22" t="e">
        <f>VLOOKUP($G1953,Temp!$D:$F,AH$1,FALSE)</f>
        <v>#N/A</v>
      </c>
      <c r="AI1953" s="22" t="e">
        <f>VLOOKUP($G1953,Temp!$D:$F,AI$1,FALSE)</f>
        <v>#N/A</v>
      </c>
      <c r="AJ1953" s="22" t="e">
        <f>VLOOKUP($G1953,Temp!$D:$F,AJ$1,FALSE)</f>
        <v>#N/A</v>
      </c>
    </row>
    <row r="1954" spans="1:36" ht="16" x14ac:dyDescent="0.2">
      <c r="A1954" s="8" t="str">
        <f t="shared" si="30"/>
        <v>Ryan Pollock Mozilla</v>
      </c>
      <c r="B1954" s="8" t="s">
        <v>563</v>
      </c>
      <c r="C1954" s="8" t="s">
        <v>11450</v>
      </c>
      <c r="D1954" s="8" t="s">
        <v>11451</v>
      </c>
      <c r="E1954" s="8" t="s">
        <v>11452</v>
      </c>
      <c r="F1954" s="8" t="s">
        <v>233</v>
      </c>
      <c r="G1954" s="12" t="s">
        <v>235</v>
      </c>
      <c r="H1954" s="22" t="str">
        <f>VLOOKUP($G1954,Temp!$A:$C,H$1,FALSE)</f>
        <v>mozilla.org</v>
      </c>
      <c r="I1954" s="22" t="e">
        <f>VLOOKUP($G1954,Temp!$A:$C,I$1,FALSE)</f>
        <v>#VALUE!</v>
      </c>
      <c r="J1954" s="22" t="e">
        <f>VLOOKUP($G1954,Temp!$A:$C,J$1,FALSE)</f>
        <v>#VALUE!</v>
      </c>
      <c r="K1954" s="22" t="e">
        <f>VLOOKUP($G1954,Temp!$A:$C,K$1,FALSE)</f>
        <v>#VALUE!</v>
      </c>
      <c r="L1954" s="22" t="e">
        <f>VLOOKUP($G1954,Temp!$A:$C,L$1,FALSE)</f>
        <v>#VALUE!</v>
      </c>
      <c r="M1954" s="22" t="e">
        <f>VLOOKUP($G1954,Temp!$A:$C,M$1,FALSE)</f>
        <v>#VALUE!</v>
      </c>
      <c r="N1954" s="22" t="e">
        <f>VLOOKUP($G1954,Temp!$A:$C,N$1,FALSE)</f>
        <v>#VALUE!</v>
      </c>
      <c r="O1954" s="22" t="e">
        <f>VLOOKUP($G1954,Temp!$A:$C,O$1,FALSE)</f>
        <v>#VALUE!</v>
      </c>
      <c r="P1954" s="22" t="e">
        <f>VLOOKUP($G1954,Temp!$A:$C,P$1,FALSE)</f>
        <v>#VALUE!</v>
      </c>
      <c r="Q1954" s="22" t="e">
        <f>VLOOKUP($G1954,Temp!$A:$C,Q$1,FALSE)</f>
        <v>#VALUE!</v>
      </c>
      <c r="R1954" s="22" t="e">
        <f>VLOOKUP($G1954,Temp!$A:$C,R$1,FALSE)</f>
        <v>#VALUE!</v>
      </c>
      <c r="S1954" s="22" t="e">
        <f>VLOOKUP($G1954,Temp!$A:$C,S$1,FALSE)</f>
        <v>#VALUE!</v>
      </c>
      <c r="T1954" s="22" t="e">
        <f>VLOOKUP($G1954,Temp!$A:$C,T$1,FALSE)</f>
        <v>#VALUE!</v>
      </c>
      <c r="U1954" s="22" t="e">
        <f>VLOOKUP($G1954,Temp!$A:$C,U$1,FALSE)</f>
        <v>#VALUE!</v>
      </c>
      <c r="V1954" s="22" t="e">
        <f>VLOOKUP($G1954,Temp!$A:$C,V$1,FALSE)</f>
        <v>#VALUE!</v>
      </c>
      <c r="W1954" s="22" t="e">
        <f>VLOOKUP($G1954,Temp!$A:$C,W$1,FALSE)</f>
        <v>#VALUE!</v>
      </c>
      <c r="X1954" s="22" t="e">
        <f>VLOOKUP($G1954,Temp!$A:$C,X$1,FALSE)</f>
        <v>#VALUE!</v>
      </c>
      <c r="Y1954" s="22">
        <f>VLOOKUP($G1954,Temp!$A:$C,Y$1,FALSE)</f>
        <v>9200000</v>
      </c>
      <c r="Z1954" s="22">
        <f>VLOOKUP($G1954,Temp!$A:$C,Z$1,FALSE)</f>
        <v>218000</v>
      </c>
      <c r="AA1954" s="22" t="str">
        <f>VLOOKUP($A1954,Searches!$A:$H,AA$1,FALSE)</f>
        <v>Ryan Pollock</v>
      </c>
      <c r="AB1954" s="22" t="str">
        <f>VLOOKUP($A1954,Searches!$A:$H,AB$1,FALSE)</f>
        <v>Mozilla</v>
      </c>
      <c r="AC1954" s="22" t="str">
        <f>VLOOKUP($A1954,Searches!$A:$H,AC$1,FALSE)</f>
        <v>Head of Product Marketing, Firefox Quantum (Platform)</v>
      </c>
      <c r="AD1954" s="22" t="str">
        <f>VLOOKUP($A1954,Searches!$A:$H,AD$1,FALSE)</f>
        <v>2nd</v>
      </c>
      <c r="AE1954" s="22" t="str">
        <f>VLOOKUP($A1954,Searches!$A:$H,AE$1,FALSE)</f>
        <v/>
      </c>
      <c r="AF1954" s="22" t="str">
        <f>VLOOKUP($A1954,Searches!$A:$H,AF$1,FALSE)</f>
        <v>San Francisco Bay Area</v>
      </c>
      <c r="AG1954" s="22" t="str">
        <f>VLOOKUP($A1954,Searches!$A:$H,AG$1,FALSE)</f>
        <v>https://www.linkedin.com/sales/profile/2477491,Kioe,NAME_SEARCH?moduleKey=peopleSearchResults&amp;pageKey=sales-search3-people-refinement&amp;contextId=60BC92C971D70515801E49D6842B0000&amp;requestId=de05a9a1-3895-4284-9a3e-9bfb8a697c0c&amp;action=CLICK&amp;target=urn%3Ali%3AsalesLead%3A(-1%2C2477491)&amp;pageNumber=10&amp;targetEl=profilelink&amp;position=18&amp;trk=lss-serp-result-lead_photo</v>
      </c>
      <c r="AH1954" s="22" t="str">
        <f>VLOOKUP($G1954,Temp!$D:$F,AH$1,FALSE)</f>
        <v>mozilla.org</v>
      </c>
      <c r="AI1954" s="22">
        <f>VLOOKUP($G1954,Temp!$D:$F,AI$1,FALSE)</f>
        <v>0</v>
      </c>
      <c r="AJ1954" s="22" t="str">
        <f>VLOOKUP($G1954,Temp!$D:$F,AJ$1,FALSE)</f>
        <v>WordPress</v>
      </c>
    </row>
    <row r="1955" spans="1:36" ht="16" x14ac:dyDescent="0.2">
      <c r="A1955" s="8" t="str">
        <f t="shared" si="30"/>
        <v>Trevor MSC Asher Golf</v>
      </c>
      <c r="B1955" s="8" t="s">
        <v>760</v>
      </c>
      <c r="C1955" s="8" t="s">
        <v>11455</v>
      </c>
      <c r="D1955" s="8" t="s">
        <v>10713</v>
      </c>
      <c r="E1955" s="8" t="s">
        <v>11456</v>
      </c>
      <c r="F1955" s="8" t="s">
        <v>11457</v>
      </c>
      <c r="G1955" s="12" t="s">
        <v>10906</v>
      </c>
      <c r="H1955" s="22" t="str">
        <f>VLOOKUP($G1955,Temp!$A:$C,H$1,FALSE)</f>
        <v>ashergolf.com</v>
      </c>
      <c r="I1955" s="22" t="e">
        <f>VLOOKUP($G1955,Temp!$A:$C,I$1,FALSE)</f>
        <v>#VALUE!</v>
      </c>
      <c r="J1955" s="22" t="e">
        <f>VLOOKUP($G1955,Temp!$A:$C,J$1,FALSE)</f>
        <v>#VALUE!</v>
      </c>
      <c r="K1955" s="22" t="e">
        <f>VLOOKUP($G1955,Temp!$A:$C,K$1,FALSE)</f>
        <v>#VALUE!</v>
      </c>
      <c r="L1955" s="22" t="e">
        <f>VLOOKUP($G1955,Temp!$A:$C,L$1,FALSE)</f>
        <v>#VALUE!</v>
      </c>
      <c r="M1955" s="22" t="e">
        <f>VLOOKUP($G1955,Temp!$A:$C,M$1,FALSE)</f>
        <v>#VALUE!</v>
      </c>
      <c r="N1955" s="22" t="e">
        <f>VLOOKUP($G1955,Temp!$A:$C,N$1,FALSE)</f>
        <v>#VALUE!</v>
      </c>
      <c r="O1955" s="22" t="e">
        <f>VLOOKUP($G1955,Temp!$A:$C,O$1,FALSE)</f>
        <v>#VALUE!</v>
      </c>
      <c r="P1955" s="22" t="e">
        <f>VLOOKUP($G1955,Temp!$A:$C,P$1,FALSE)</f>
        <v>#VALUE!</v>
      </c>
      <c r="Q1955" s="22" t="e">
        <f>VLOOKUP($G1955,Temp!$A:$C,Q$1,FALSE)</f>
        <v>#VALUE!</v>
      </c>
      <c r="R1955" s="22" t="e">
        <f>VLOOKUP($G1955,Temp!$A:$C,R$1,FALSE)</f>
        <v>#VALUE!</v>
      </c>
      <c r="S1955" s="22" t="e">
        <f>VLOOKUP($G1955,Temp!$A:$C,S$1,FALSE)</f>
        <v>#VALUE!</v>
      </c>
      <c r="T1955" s="22" t="e">
        <f>VLOOKUP($G1955,Temp!$A:$C,T$1,FALSE)</f>
        <v>#VALUE!</v>
      </c>
      <c r="U1955" s="22" t="e">
        <f>VLOOKUP($G1955,Temp!$A:$C,U$1,FALSE)</f>
        <v>#VALUE!</v>
      </c>
      <c r="V1955" s="22" t="e">
        <f>VLOOKUP($G1955,Temp!$A:$C,V$1,FALSE)</f>
        <v>#VALUE!</v>
      </c>
      <c r="W1955" s="22" t="e">
        <f>VLOOKUP($G1955,Temp!$A:$C,W$1,FALSE)</f>
        <v>#VALUE!</v>
      </c>
      <c r="X1955" s="22" t="e">
        <f>VLOOKUP($G1955,Temp!$A:$C,X$1,FALSE)</f>
        <v>#VALUE!</v>
      </c>
      <c r="Y1955" s="22">
        <f>VLOOKUP($G1955,Temp!$A:$C,Y$1,FALSE)</f>
        <v>119</v>
      </c>
      <c r="Z1955" s="22">
        <f>VLOOKUP($G1955,Temp!$A:$C,Z$1,FALSE)</f>
        <v>20</v>
      </c>
      <c r="AA1955" s="22" t="e">
        <f>VLOOKUP($A1955,Searches!$A:$H,AA$1,FALSE)</f>
        <v>#N/A</v>
      </c>
      <c r="AB1955" s="22" t="e">
        <f>VLOOKUP($A1955,Searches!$A:$H,AB$1,FALSE)</f>
        <v>#N/A</v>
      </c>
      <c r="AC1955" s="22" t="e">
        <f>VLOOKUP($A1955,Searches!$A:$H,AC$1,FALSE)</f>
        <v>#N/A</v>
      </c>
      <c r="AD1955" s="22" t="e">
        <f>VLOOKUP($A1955,Searches!$A:$H,AD$1,FALSE)</f>
        <v>#N/A</v>
      </c>
      <c r="AE1955" s="22" t="e">
        <f>VLOOKUP($A1955,Searches!$A:$H,AE$1,FALSE)</f>
        <v>#N/A</v>
      </c>
      <c r="AF1955" s="22" t="e">
        <f>VLOOKUP($A1955,Searches!$A:$H,AF$1,FALSE)</f>
        <v>#N/A</v>
      </c>
      <c r="AG1955" s="22" t="e">
        <f>VLOOKUP($A1955,Searches!$A:$H,AG$1,FALSE)</f>
        <v>#N/A</v>
      </c>
      <c r="AH1955" s="22" t="e">
        <f>VLOOKUP($G1955,Temp!$D:$F,AH$1,FALSE)</f>
        <v>#N/A</v>
      </c>
      <c r="AI1955" s="22" t="e">
        <f>VLOOKUP($G1955,Temp!$D:$F,AI$1,FALSE)</f>
        <v>#N/A</v>
      </c>
      <c r="AJ1955" s="22" t="e">
        <f>VLOOKUP($G1955,Temp!$D:$F,AJ$1,FALSE)</f>
        <v>#N/A</v>
      </c>
    </row>
    <row r="1956" spans="1:36" ht="16" x14ac:dyDescent="0.2">
      <c r="A1956" s="8" t="str">
        <f t="shared" si="30"/>
        <v>Austin Whitehead Taulia Inc.</v>
      </c>
      <c r="B1956" s="8" t="s">
        <v>174</v>
      </c>
      <c r="C1956" s="8" t="s">
        <v>786</v>
      </c>
      <c r="D1956" s="8" t="s">
        <v>11460</v>
      </c>
      <c r="E1956" s="8" t="s">
        <v>11461</v>
      </c>
      <c r="F1956" s="8" t="s">
        <v>11462</v>
      </c>
      <c r="G1956" s="12" t="s">
        <v>10907</v>
      </c>
      <c r="H1956" s="22" t="str">
        <f>VLOOKUP($G1956,Temp!$A:$C,H$1,FALSE)</f>
        <v>taulia.com</v>
      </c>
      <c r="I1956" s="22" t="e">
        <f>VLOOKUP($G1956,Temp!$A:$C,I$1,FALSE)</f>
        <v>#VALUE!</v>
      </c>
      <c r="J1956" s="22" t="e">
        <f>VLOOKUP($G1956,Temp!$A:$C,J$1,FALSE)</f>
        <v>#VALUE!</v>
      </c>
      <c r="K1956" s="22" t="e">
        <f>VLOOKUP($G1956,Temp!$A:$C,K$1,FALSE)</f>
        <v>#VALUE!</v>
      </c>
      <c r="L1956" s="22" t="e">
        <f>VLOOKUP($G1956,Temp!$A:$C,L$1,FALSE)</f>
        <v>#VALUE!</v>
      </c>
      <c r="M1956" s="22" t="e">
        <f>VLOOKUP($G1956,Temp!$A:$C,M$1,FALSE)</f>
        <v>#VALUE!</v>
      </c>
      <c r="N1956" s="22" t="e">
        <f>VLOOKUP($G1956,Temp!$A:$C,N$1,FALSE)</f>
        <v>#VALUE!</v>
      </c>
      <c r="O1956" s="22" t="e">
        <f>VLOOKUP($G1956,Temp!$A:$C,O$1,FALSE)</f>
        <v>#VALUE!</v>
      </c>
      <c r="P1956" s="22" t="e">
        <f>VLOOKUP($G1956,Temp!$A:$C,P$1,FALSE)</f>
        <v>#VALUE!</v>
      </c>
      <c r="Q1956" s="22" t="e">
        <f>VLOOKUP($G1956,Temp!$A:$C,Q$1,FALSE)</f>
        <v>#VALUE!</v>
      </c>
      <c r="R1956" s="22" t="e">
        <f>VLOOKUP($G1956,Temp!$A:$C,R$1,FALSE)</f>
        <v>#VALUE!</v>
      </c>
      <c r="S1956" s="22" t="e">
        <f>VLOOKUP($G1956,Temp!$A:$C,S$1,FALSE)</f>
        <v>#VALUE!</v>
      </c>
      <c r="T1956" s="22" t="e">
        <f>VLOOKUP($G1956,Temp!$A:$C,T$1,FALSE)</f>
        <v>#VALUE!</v>
      </c>
      <c r="U1956" s="22" t="e">
        <f>VLOOKUP($G1956,Temp!$A:$C,U$1,FALSE)</f>
        <v>#VALUE!</v>
      </c>
      <c r="V1956" s="22" t="e">
        <f>VLOOKUP($G1956,Temp!$A:$C,V$1,FALSE)</f>
        <v>#VALUE!</v>
      </c>
      <c r="W1956" s="22" t="e">
        <f>VLOOKUP($G1956,Temp!$A:$C,W$1,FALSE)</f>
        <v>#VALUE!</v>
      </c>
      <c r="X1956" s="22" t="e">
        <f>VLOOKUP($G1956,Temp!$A:$C,X$1,FALSE)</f>
        <v>#VALUE!</v>
      </c>
      <c r="Y1956" s="22">
        <f>VLOOKUP($G1956,Temp!$A:$C,Y$1,FALSE)</f>
        <v>6100</v>
      </c>
      <c r="Z1956" s="22">
        <f>VLOOKUP($G1956,Temp!$A:$C,Z$1,FALSE)</f>
        <v>0</v>
      </c>
      <c r="AA1956" s="22" t="e">
        <f>VLOOKUP($A1956,Searches!$A:$H,AA$1,FALSE)</f>
        <v>#N/A</v>
      </c>
      <c r="AB1956" s="22" t="e">
        <f>VLOOKUP($A1956,Searches!$A:$H,AB$1,FALSE)</f>
        <v>#N/A</v>
      </c>
      <c r="AC1956" s="22" t="e">
        <f>VLOOKUP($A1956,Searches!$A:$H,AC$1,FALSE)</f>
        <v>#N/A</v>
      </c>
      <c r="AD1956" s="22" t="e">
        <f>VLOOKUP($A1956,Searches!$A:$H,AD$1,FALSE)</f>
        <v>#N/A</v>
      </c>
      <c r="AE1956" s="22" t="e">
        <f>VLOOKUP($A1956,Searches!$A:$H,AE$1,FALSE)</f>
        <v>#N/A</v>
      </c>
      <c r="AF1956" s="22" t="e">
        <f>VLOOKUP($A1956,Searches!$A:$H,AF$1,FALSE)</f>
        <v>#N/A</v>
      </c>
      <c r="AG1956" s="22" t="e">
        <f>VLOOKUP($A1956,Searches!$A:$H,AG$1,FALSE)</f>
        <v>#N/A</v>
      </c>
      <c r="AH1956" s="22" t="e">
        <f>VLOOKUP($G1956,Temp!$D:$F,AH$1,FALSE)</f>
        <v>#N/A</v>
      </c>
      <c r="AI1956" s="22" t="e">
        <f>VLOOKUP($G1956,Temp!$D:$F,AI$1,FALSE)</f>
        <v>#N/A</v>
      </c>
      <c r="AJ1956" s="22" t="e">
        <f>VLOOKUP($G1956,Temp!$D:$F,AJ$1,FALSE)</f>
        <v>#N/A</v>
      </c>
    </row>
    <row r="1957" spans="1:36" ht="16" x14ac:dyDescent="0.2">
      <c r="A1957" s="8" t="str">
        <f t="shared" si="30"/>
        <v>Michael Garrison FileMaker Inc., an Apple subsidiary</v>
      </c>
      <c r="B1957" s="8" t="s">
        <v>1203</v>
      </c>
      <c r="C1957" s="8" t="s">
        <v>11467</v>
      </c>
      <c r="D1957" s="8" t="s">
        <v>11468</v>
      </c>
      <c r="E1957" s="8" t="s">
        <v>634</v>
      </c>
      <c r="F1957" s="8" t="s">
        <v>11469</v>
      </c>
      <c r="G1957" s="8" t="s">
        <v>634</v>
      </c>
      <c r="H1957" s="22" t="e">
        <f>VLOOKUP($G1957,Temp!$A:$C,H$1,FALSE)</f>
        <v>#N/A</v>
      </c>
      <c r="I1957" s="22" t="e">
        <f>VLOOKUP($G1957,Temp!$A:$C,I$1,FALSE)</f>
        <v>#N/A</v>
      </c>
      <c r="J1957" s="22" t="e">
        <f>VLOOKUP($G1957,Temp!$A:$C,J$1,FALSE)</f>
        <v>#N/A</v>
      </c>
      <c r="K1957" s="22" t="e">
        <f>VLOOKUP($G1957,Temp!$A:$C,K$1,FALSE)</f>
        <v>#N/A</v>
      </c>
      <c r="L1957" s="22" t="e">
        <f>VLOOKUP($G1957,Temp!$A:$C,L$1,FALSE)</f>
        <v>#N/A</v>
      </c>
      <c r="M1957" s="22" t="e">
        <f>VLOOKUP($G1957,Temp!$A:$C,M$1,FALSE)</f>
        <v>#N/A</v>
      </c>
      <c r="N1957" s="22" t="e">
        <f>VLOOKUP($G1957,Temp!$A:$C,N$1,FALSE)</f>
        <v>#N/A</v>
      </c>
      <c r="O1957" s="22" t="e">
        <f>VLOOKUP($G1957,Temp!$A:$C,O$1,FALSE)</f>
        <v>#N/A</v>
      </c>
      <c r="P1957" s="22" t="e">
        <f>VLOOKUP($G1957,Temp!$A:$C,P$1,FALSE)</f>
        <v>#N/A</v>
      </c>
      <c r="Q1957" s="22" t="e">
        <f>VLOOKUP($G1957,Temp!$A:$C,Q$1,FALSE)</f>
        <v>#N/A</v>
      </c>
      <c r="R1957" s="22" t="e">
        <f>VLOOKUP($G1957,Temp!$A:$C,R$1,FALSE)</f>
        <v>#N/A</v>
      </c>
      <c r="S1957" s="22" t="e">
        <f>VLOOKUP($G1957,Temp!$A:$C,S$1,FALSE)</f>
        <v>#N/A</v>
      </c>
      <c r="T1957" s="22" t="e">
        <f>VLOOKUP($G1957,Temp!$A:$C,T$1,FALSE)</f>
        <v>#N/A</v>
      </c>
      <c r="U1957" s="22" t="e">
        <f>VLOOKUP($G1957,Temp!$A:$C,U$1,FALSE)</f>
        <v>#N/A</v>
      </c>
      <c r="V1957" s="22" t="e">
        <f>VLOOKUP($G1957,Temp!$A:$C,V$1,FALSE)</f>
        <v>#N/A</v>
      </c>
      <c r="W1957" s="22" t="e">
        <f>VLOOKUP($G1957,Temp!$A:$C,W$1,FALSE)</f>
        <v>#N/A</v>
      </c>
      <c r="X1957" s="22" t="e">
        <f>VLOOKUP($G1957,Temp!$A:$C,X$1,FALSE)</f>
        <v>#N/A</v>
      </c>
      <c r="Y1957" s="22" t="e">
        <f>VLOOKUP($G1957,Temp!$A:$C,Y$1,FALSE)</f>
        <v>#N/A</v>
      </c>
      <c r="Z1957" s="22" t="e">
        <f>VLOOKUP($G1957,Temp!$A:$C,Z$1,FALSE)</f>
        <v>#N/A</v>
      </c>
      <c r="AA1957" s="22" t="e">
        <f>VLOOKUP($A1957,Searches!$A:$H,AA$1,FALSE)</f>
        <v>#N/A</v>
      </c>
      <c r="AB1957" s="22" t="e">
        <f>VLOOKUP($A1957,Searches!$A:$H,AB$1,FALSE)</f>
        <v>#N/A</v>
      </c>
      <c r="AC1957" s="22" t="e">
        <f>VLOOKUP($A1957,Searches!$A:$H,AC$1,FALSE)</f>
        <v>#N/A</v>
      </c>
      <c r="AD1957" s="22" t="e">
        <f>VLOOKUP($A1957,Searches!$A:$H,AD$1,FALSE)</f>
        <v>#N/A</v>
      </c>
      <c r="AE1957" s="22" t="e">
        <f>VLOOKUP($A1957,Searches!$A:$H,AE$1,FALSE)</f>
        <v>#N/A</v>
      </c>
      <c r="AF1957" s="22" t="e">
        <f>VLOOKUP($A1957,Searches!$A:$H,AF$1,FALSE)</f>
        <v>#N/A</v>
      </c>
      <c r="AG1957" s="22" t="e">
        <f>VLOOKUP($A1957,Searches!$A:$H,AG$1,FALSE)</f>
        <v>#N/A</v>
      </c>
      <c r="AH1957" s="22" t="e">
        <f>VLOOKUP($G1957,Temp!$D:$F,AH$1,FALSE)</f>
        <v>#N/A</v>
      </c>
      <c r="AI1957" s="22" t="e">
        <f>VLOOKUP($G1957,Temp!$D:$F,AI$1,FALSE)</f>
        <v>#N/A</v>
      </c>
      <c r="AJ1957" s="22" t="e">
        <f>VLOOKUP($G1957,Temp!$D:$F,AJ$1,FALSE)</f>
        <v>#N/A</v>
      </c>
    </row>
    <row r="1958" spans="1:36" ht="16" x14ac:dyDescent="0.2">
      <c r="A1958" s="8" t="str">
        <f t="shared" si="30"/>
        <v>Taran Nandha Grazitti Interactive</v>
      </c>
      <c r="B1958" s="8" t="s">
        <v>11470</v>
      </c>
      <c r="C1958" s="8" t="s">
        <v>11471</v>
      </c>
      <c r="D1958" s="8" t="s">
        <v>11472</v>
      </c>
      <c r="E1958" s="8" t="s">
        <v>11473</v>
      </c>
      <c r="F1958" s="8" t="s">
        <v>11474</v>
      </c>
      <c r="G1958" s="12" t="s">
        <v>10908</v>
      </c>
      <c r="H1958" s="22" t="str">
        <f>VLOOKUP($G1958,Temp!$A:$C,H$1,FALSE)</f>
        <v>grazitti.com</v>
      </c>
      <c r="I1958" s="22" t="e">
        <f>VLOOKUP($G1958,Temp!$A:$C,I$1,FALSE)</f>
        <v>#VALUE!</v>
      </c>
      <c r="J1958" s="22" t="e">
        <f>VLOOKUP($G1958,Temp!$A:$C,J$1,FALSE)</f>
        <v>#VALUE!</v>
      </c>
      <c r="K1958" s="22" t="e">
        <f>VLOOKUP($G1958,Temp!$A:$C,K$1,FALSE)</f>
        <v>#VALUE!</v>
      </c>
      <c r="L1958" s="22" t="e">
        <f>VLOOKUP($G1958,Temp!$A:$C,L$1,FALSE)</f>
        <v>#VALUE!</v>
      </c>
      <c r="M1958" s="22" t="e">
        <f>VLOOKUP($G1958,Temp!$A:$C,M$1,FALSE)</f>
        <v>#VALUE!</v>
      </c>
      <c r="N1958" s="22" t="e">
        <f>VLOOKUP($G1958,Temp!$A:$C,N$1,FALSE)</f>
        <v>#VALUE!</v>
      </c>
      <c r="O1958" s="22" t="e">
        <f>VLOOKUP($G1958,Temp!$A:$C,O$1,FALSE)</f>
        <v>#VALUE!</v>
      </c>
      <c r="P1958" s="22" t="e">
        <f>VLOOKUP($G1958,Temp!$A:$C,P$1,FALSE)</f>
        <v>#VALUE!</v>
      </c>
      <c r="Q1958" s="22" t="e">
        <f>VLOOKUP($G1958,Temp!$A:$C,Q$1,FALSE)</f>
        <v>#VALUE!</v>
      </c>
      <c r="R1958" s="22" t="e">
        <f>VLOOKUP($G1958,Temp!$A:$C,R$1,FALSE)</f>
        <v>#VALUE!</v>
      </c>
      <c r="S1958" s="22" t="e">
        <f>VLOOKUP($G1958,Temp!$A:$C,S$1,FALSE)</f>
        <v>#VALUE!</v>
      </c>
      <c r="T1958" s="22" t="e">
        <f>VLOOKUP($G1958,Temp!$A:$C,T$1,FALSE)</f>
        <v>#VALUE!</v>
      </c>
      <c r="U1958" s="22" t="e">
        <f>VLOOKUP($G1958,Temp!$A:$C,U$1,FALSE)</f>
        <v>#VALUE!</v>
      </c>
      <c r="V1958" s="22" t="e">
        <f>VLOOKUP($G1958,Temp!$A:$C,V$1,FALSE)</f>
        <v>#VALUE!</v>
      </c>
      <c r="W1958" s="22" t="e">
        <f>VLOOKUP($G1958,Temp!$A:$C,W$1,FALSE)</f>
        <v>#VALUE!</v>
      </c>
      <c r="X1958" s="22" t="e">
        <f>VLOOKUP($G1958,Temp!$A:$C,X$1,FALSE)</f>
        <v>#VALUE!</v>
      </c>
      <c r="Y1958" s="22">
        <f>VLOOKUP($G1958,Temp!$A:$C,Y$1,FALSE)</f>
        <v>1200</v>
      </c>
      <c r="Z1958" s="22">
        <f>VLOOKUP($G1958,Temp!$A:$C,Z$1,FALSE)</f>
        <v>0</v>
      </c>
      <c r="AA1958" s="22" t="e">
        <f>VLOOKUP($A1958,Searches!$A:$H,AA$1,FALSE)</f>
        <v>#N/A</v>
      </c>
      <c r="AB1958" s="22" t="e">
        <f>VLOOKUP($A1958,Searches!$A:$H,AB$1,FALSE)</f>
        <v>#N/A</v>
      </c>
      <c r="AC1958" s="22" t="e">
        <f>VLOOKUP($A1958,Searches!$A:$H,AC$1,FALSE)</f>
        <v>#N/A</v>
      </c>
      <c r="AD1958" s="22" t="e">
        <f>VLOOKUP($A1958,Searches!$A:$H,AD$1,FALSE)</f>
        <v>#N/A</v>
      </c>
      <c r="AE1958" s="22" t="e">
        <f>VLOOKUP($A1958,Searches!$A:$H,AE$1,FALSE)</f>
        <v>#N/A</v>
      </c>
      <c r="AF1958" s="22" t="e">
        <f>VLOOKUP($A1958,Searches!$A:$H,AF$1,FALSE)</f>
        <v>#N/A</v>
      </c>
      <c r="AG1958" s="22" t="e">
        <f>VLOOKUP($A1958,Searches!$A:$H,AG$1,FALSE)</f>
        <v>#N/A</v>
      </c>
      <c r="AH1958" s="22" t="e">
        <f>VLOOKUP($G1958,Temp!$D:$F,AH$1,FALSE)</f>
        <v>#N/A</v>
      </c>
      <c r="AI1958" s="22" t="e">
        <f>VLOOKUP($G1958,Temp!$D:$F,AI$1,FALSE)</f>
        <v>#N/A</v>
      </c>
      <c r="AJ1958" s="22" t="e">
        <f>VLOOKUP($G1958,Temp!$D:$F,AJ$1,FALSE)</f>
        <v>#N/A</v>
      </c>
    </row>
    <row r="1959" spans="1:36" ht="16" x14ac:dyDescent="0.2">
      <c r="A1959" s="8" t="str">
        <f t="shared" si="30"/>
        <v>Jill D. HealthSparq</v>
      </c>
      <c r="B1959" s="8" t="s">
        <v>2395</v>
      </c>
      <c r="C1959" s="8" t="s">
        <v>974</v>
      </c>
      <c r="D1959" s="8" t="s">
        <v>11482</v>
      </c>
      <c r="E1959" s="8" t="s">
        <v>11483</v>
      </c>
      <c r="F1959" s="8" t="s">
        <v>11484</v>
      </c>
      <c r="G1959" s="12" t="s">
        <v>10909</v>
      </c>
      <c r="H1959" s="22" t="str">
        <f>VLOOKUP($G1959,Temp!$A:$C,H$1,FALSE)</f>
        <v>healthsparq.com</v>
      </c>
      <c r="I1959" s="22" t="e">
        <f>VLOOKUP($G1959,Temp!$A:$C,I$1,FALSE)</f>
        <v>#VALUE!</v>
      </c>
      <c r="J1959" s="22" t="e">
        <f>VLOOKUP($G1959,Temp!$A:$C,J$1,FALSE)</f>
        <v>#VALUE!</v>
      </c>
      <c r="K1959" s="22" t="e">
        <f>VLOOKUP($G1959,Temp!$A:$C,K$1,FALSE)</f>
        <v>#VALUE!</v>
      </c>
      <c r="L1959" s="22" t="e">
        <f>VLOOKUP($G1959,Temp!$A:$C,L$1,FALSE)</f>
        <v>#VALUE!</v>
      </c>
      <c r="M1959" s="22" t="e">
        <f>VLOOKUP($G1959,Temp!$A:$C,M$1,FALSE)</f>
        <v>#VALUE!</v>
      </c>
      <c r="N1959" s="22" t="e">
        <f>VLOOKUP($G1959,Temp!$A:$C,N$1,FALSE)</f>
        <v>#VALUE!</v>
      </c>
      <c r="O1959" s="22" t="e">
        <f>VLOOKUP($G1959,Temp!$A:$C,O$1,FALSE)</f>
        <v>#VALUE!</v>
      </c>
      <c r="P1959" s="22" t="e">
        <f>VLOOKUP($G1959,Temp!$A:$C,P$1,FALSE)</f>
        <v>#VALUE!</v>
      </c>
      <c r="Q1959" s="22" t="e">
        <f>VLOOKUP($G1959,Temp!$A:$C,Q$1,FALSE)</f>
        <v>#VALUE!</v>
      </c>
      <c r="R1959" s="22" t="e">
        <f>VLOOKUP($G1959,Temp!$A:$C,R$1,FALSE)</f>
        <v>#VALUE!</v>
      </c>
      <c r="S1959" s="22" t="e">
        <f>VLOOKUP($G1959,Temp!$A:$C,S$1,FALSE)</f>
        <v>#VALUE!</v>
      </c>
      <c r="T1959" s="22" t="e">
        <f>VLOOKUP($G1959,Temp!$A:$C,T$1,FALSE)</f>
        <v>#VALUE!</v>
      </c>
      <c r="U1959" s="22" t="e">
        <f>VLOOKUP($G1959,Temp!$A:$C,U$1,FALSE)</f>
        <v>#VALUE!</v>
      </c>
      <c r="V1959" s="22" t="e">
        <f>VLOOKUP($G1959,Temp!$A:$C,V$1,FALSE)</f>
        <v>#VALUE!</v>
      </c>
      <c r="W1959" s="22" t="e">
        <f>VLOOKUP($G1959,Temp!$A:$C,W$1,FALSE)</f>
        <v>#VALUE!</v>
      </c>
      <c r="X1959" s="22" t="e">
        <f>VLOOKUP($G1959,Temp!$A:$C,X$1,FALSE)</f>
        <v>#VALUE!</v>
      </c>
      <c r="Y1959" s="22">
        <f>VLOOKUP($G1959,Temp!$A:$C,Y$1,FALSE)</f>
        <v>414</v>
      </c>
      <c r="Z1959" s="22">
        <f>VLOOKUP($G1959,Temp!$A:$C,Z$1,FALSE)</f>
        <v>0</v>
      </c>
      <c r="AA1959" s="22" t="str">
        <f>VLOOKUP($A1959,Searches!$A:$H,AA$1,FALSE)</f>
        <v>Jill D.</v>
      </c>
      <c r="AB1959" s="22" t="str">
        <f>VLOOKUP($A1959,Searches!$A:$H,AB$1,FALSE)</f>
        <v>HealthSparq</v>
      </c>
      <c r="AC1959" s="22" t="str">
        <f>VLOOKUP($A1959,Searches!$A:$H,AC$1,FALSE)</f>
        <v>Head Of Product Marketing</v>
      </c>
      <c r="AD1959" s="22" t="str">
        <f>VLOOKUP($A1959,Searches!$A:$H,AD$1,FALSE)</f>
        <v>2nd</v>
      </c>
      <c r="AE1959" s="22" t="str">
        <f>VLOOKUP($A1959,Searches!$A:$H,AE$1,FALSE)</f>
        <v/>
      </c>
      <c r="AF1959" s="22" t="str">
        <f>VLOOKUP($A1959,Searches!$A:$H,AF$1,FALSE)</f>
        <v>Portland, Oregon Area</v>
      </c>
      <c r="AG1959" s="22" t="str">
        <f>VLOOKUP($A1959,Searches!$A:$H,AG$1,FALSE)</f>
        <v>https://www.linkedin.com/sales/profile/122555,MG0Z,NAME_SEARCH?moduleKey=peopleSearchResults&amp;pageKey=sales-search3-people-refinement&amp;contextId=60BC92C971D70515801E49D6842B0000&amp;requestId=1b0118e7-002e-40e9-8e18-8f58a28eab0a&amp;action=CLICK&amp;target=urn%3Ali%3AsalesLead%3A(-1%2C122555)&amp;pageNumber=11&amp;targetEl=profilelink&amp;position=13&amp;trk=lss-serp-result-lead_photo</v>
      </c>
      <c r="AH1959" s="22" t="e">
        <f>VLOOKUP($G1959,Temp!$D:$F,AH$1,FALSE)</f>
        <v>#N/A</v>
      </c>
      <c r="AI1959" s="22" t="e">
        <f>VLOOKUP($G1959,Temp!$D:$F,AI$1,FALSE)</f>
        <v>#N/A</v>
      </c>
      <c r="AJ1959" s="22" t="e">
        <f>VLOOKUP($G1959,Temp!$D:$F,AJ$1,FALSE)</f>
        <v>#N/A</v>
      </c>
    </row>
    <row r="1960" spans="1:36" ht="16" x14ac:dyDescent="0.2">
      <c r="A1960" s="8" t="str">
        <f t="shared" si="30"/>
        <v>Parna Sarkar-Basu Kaminario</v>
      </c>
      <c r="B1960" s="8" t="s">
        <v>11490</v>
      </c>
      <c r="C1960" s="8" t="s">
        <v>11491</v>
      </c>
      <c r="D1960" s="8" t="s">
        <v>11492</v>
      </c>
      <c r="E1960" s="8" t="s">
        <v>11493</v>
      </c>
      <c r="F1960" s="8" t="s">
        <v>6541</v>
      </c>
      <c r="G1960" s="12" t="s">
        <v>6542</v>
      </c>
      <c r="H1960" s="22" t="str">
        <f>VLOOKUP($G1960,Temp!$A:$C,H$1,FALSE)</f>
        <v>kaminario.com</v>
      </c>
      <c r="I1960" s="22" t="e">
        <f>VLOOKUP($G1960,Temp!$A:$C,I$1,FALSE)</f>
        <v>#VALUE!</v>
      </c>
      <c r="J1960" s="22" t="e">
        <f>VLOOKUP($G1960,Temp!$A:$C,J$1,FALSE)</f>
        <v>#VALUE!</v>
      </c>
      <c r="K1960" s="22" t="e">
        <f>VLOOKUP($G1960,Temp!$A:$C,K$1,FALSE)</f>
        <v>#VALUE!</v>
      </c>
      <c r="L1960" s="22" t="e">
        <f>VLOOKUP($G1960,Temp!$A:$C,L$1,FALSE)</f>
        <v>#VALUE!</v>
      </c>
      <c r="M1960" s="22" t="e">
        <f>VLOOKUP($G1960,Temp!$A:$C,M$1,FALSE)</f>
        <v>#VALUE!</v>
      </c>
      <c r="N1960" s="22" t="e">
        <f>VLOOKUP($G1960,Temp!$A:$C,N$1,FALSE)</f>
        <v>#VALUE!</v>
      </c>
      <c r="O1960" s="22" t="e">
        <f>VLOOKUP($G1960,Temp!$A:$C,O$1,FALSE)</f>
        <v>#VALUE!</v>
      </c>
      <c r="P1960" s="22" t="e">
        <f>VLOOKUP($G1960,Temp!$A:$C,P$1,FALSE)</f>
        <v>#VALUE!</v>
      </c>
      <c r="Q1960" s="22" t="e">
        <f>VLOOKUP($G1960,Temp!$A:$C,Q$1,FALSE)</f>
        <v>#VALUE!</v>
      </c>
      <c r="R1960" s="22" t="e">
        <f>VLOOKUP($G1960,Temp!$A:$C,R$1,FALSE)</f>
        <v>#VALUE!</v>
      </c>
      <c r="S1960" s="22" t="e">
        <f>VLOOKUP($G1960,Temp!$A:$C,S$1,FALSE)</f>
        <v>#VALUE!</v>
      </c>
      <c r="T1960" s="22" t="e">
        <f>VLOOKUP($G1960,Temp!$A:$C,T$1,FALSE)</f>
        <v>#VALUE!</v>
      </c>
      <c r="U1960" s="22" t="e">
        <f>VLOOKUP($G1960,Temp!$A:$C,U$1,FALSE)</f>
        <v>#VALUE!</v>
      </c>
      <c r="V1960" s="22" t="e">
        <f>VLOOKUP($G1960,Temp!$A:$C,V$1,FALSE)</f>
        <v>#VALUE!</v>
      </c>
      <c r="W1960" s="22" t="e">
        <f>VLOOKUP($G1960,Temp!$A:$C,W$1,FALSE)</f>
        <v>#VALUE!</v>
      </c>
      <c r="X1960" s="22" t="e">
        <f>VLOOKUP($G1960,Temp!$A:$C,X$1,FALSE)</f>
        <v>#VALUE!</v>
      </c>
      <c r="Y1960" s="22">
        <f>VLOOKUP($G1960,Temp!$A:$C,Y$1,FALSE)</f>
        <v>4600</v>
      </c>
      <c r="Z1960" s="22">
        <f>VLOOKUP($G1960,Temp!$A:$C,Z$1,FALSE)</f>
        <v>7000</v>
      </c>
      <c r="AA1960" s="22" t="e">
        <f>VLOOKUP($A1960,Searches!$A:$H,AA$1,FALSE)</f>
        <v>#N/A</v>
      </c>
      <c r="AB1960" s="22" t="e">
        <f>VLOOKUP($A1960,Searches!$A:$H,AB$1,FALSE)</f>
        <v>#N/A</v>
      </c>
      <c r="AC1960" s="22" t="e">
        <f>VLOOKUP($A1960,Searches!$A:$H,AC$1,FALSE)</f>
        <v>#N/A</v>
      </c>
      <c r="AD1960" s="22" t="e">
        <f>VLOOKUP($A1960,Searches!$A:$H,AD$1,FALSE)</f>
        <v>#N/A</v>
      </c>
      <c r="AE1960" s="22" t="e">
        <f>VLOOKUP($A1960,Searches!$A:$H,AE$1,FALSE)</f>
        <v>#N/A</v>
      </c>
      <c r="AF1960" s="22" t="e">
        <f>VLOOKUP($A1960,Searches!$A:$H,AF$1,FALSE)</f>
        <v>#N/A</v>
      </c>
      <c r="AG1960" s="22" t="e">
        <f>VLOOKUP($A1960,Searches!$A:$H,AG$1,FALSE)</f>
        <v>#N/A</v>
      </c>
      <c r="AH1960" s="22" t="str">
        <f>VLOOKUP($G1960,Temp!$D:$F,AH$1,FALSE)</f>
        <v>kaminario.com</v>
      </c>
      <c r="AI1960" s="22">
        <f>VLOOKUP($G1960,Temp!$D:$F,AI$1,FALSE)</f>
        <v>0</v>
      </c>
      <c r="AJ1960" s="22" t="str">
        <f>VLOOKUP($G1960,Temp!$D:$F,AJ$1,FALSE)</f>
        <v>WordPress</v>
      </c>
    </row>
    <row r="1961" spans="1:36" ht="16" x14ac:dyDescent="0.2">
      <c r="A1961" s="8" t="str">
        <f t="shared" si="30"/>
        <v>Vivian Shic HULFT Inc.</v>
      </c>
      <c r="B1961" s="8" t="s">
        <v>11496</v>
      </c>
      <c r="C1961" s="8" t="s">
        <v>11497</v>
      </c>
      <c r="D1961" s="8" t="s">
        <v>6801</v>
      </c>
      <c r="E1961" s="8" t="s">
        <v>11498</v>
      </c>
      <c r="F1961" s="8" t="s">
        <v>11499</v>
      </c>
      <c r="G1961" s="12" t="s">
        <v>10910</v>
      </c>
      <c r="H1961" s="22" t="str">
        <f>VLOOKUP($G1961,Temp!$A:$C,H$1,FALSE)</f>
        <v>hulftinc.com</v>
      </c>
      <c r="I1961" s="22" t="e">
        <f>VLOOKUP($G1961,Temp!$A:$C,I$1,FALSE)</f>
        <v>#VALUE!</v>
      </c>
      <c r="J1961" s="22" t="e">
        <f>VLOOKUP($G1961,Temp!$A:$C,J$1,FALSE)</f>
        <v>#VALUE!</v>
      </c>
      <c r="K1961" s="22" t="e">
        <f>VLOOKUP($G1961,Temp!$A:$C,K$1,FALSE)</f>
        <v>#VALUE!</v>
      </c>
      <c r="L1961" s="22" t="e">
        <f>VLOOKUP($G1961,Temp!$A:$C,L$1,FALSE)</f>
        <v>#VALUE!</v>
      </c>
      <c r="M1961" s="22" t="e">
        <f>VLOOKUP($G1961,Temp!$A:$C,M$1,FALSE)</f>
        <v>#VALUE!</v>
      </c>
      <c r="N1961" s="22" t="e">
        <f>VLOOKUP($G1961,Temp!$A:$C,N$1,FALSE)</f>
        <v>#VALUE!</v>
      </c>
      <c r="O1961" s="22" t="e">
        <f>VLOOKUP($G1961,Temp!$A:$C,O$1,FALSE)</f>
        <v>#VALUE!</v>
      </c>
      <c r="P1961" s="22" t="e">
        <f>VLOOKUP($G1961,Temp!$A:$C,P$1,FALSE)</f>
        <v>#VALUE!</v>
      </c>
      <c r="Q1961" s="22" t="e">
        <f>VLOOKUP($G1961,Temp!$A:$C,Q$1,FALSE)</f>
        <v>#VALUE!</v>
      </c>
      <c r="R1961" s="22" t="e">
        <f>VLOOKUP($G1961,Temp!$A:$C,R$1,FALSE)</f>
        <v>#VALUE!</v>
      </c>
      <c r="S1961" s="22" t="e">
        <f>VLOOKUP($G1961,Temp!$A:$C,S$1,FALSE)</f>
        <v>#VALUE!</v>
      </c>
      <c r="T1961" s="22" t="e">
        <f>VLOOKUP($G1961,Temp!$A:$C,T$1,FALSE)</f>
        <v>#VALUE!</v>
      </c>
      <c r="U1961" s="22" t="e">
        <f>VLOOKUP($G1961,Temp!$A:$C,U$1,FALSE)</f>
        <v>#VALUE!</v>
      </c>
      <c r="V1961" s="22" t="e">
        <f>VLOOKUP($G1961,Temp!$A:$C,V$1,FALSE)</f>
        <v>#VALUE!</v>
      </c>
      <c r="W1961" s="22" t="e">
        <f>VLOOKUP($G1961,Temp!$A:$C,W$1,FALSE)</f>
        <v>#VALUE!</v>
      </c>
      <c r="X1961" s="22" t="e">
        <f>VLOOKUP($G1961,Temp!$A:$C,X$1,FALSE)</f>
        <v>#VALUE!</v>
      </c>
      <c r="Y1961" s="22">
        <f>VLOOKUP($G1961,Temp!$A:$C,Y$1,FALSE)</f>
        <v>0</v>
      </c>
      <c r="Z1961" s="22">
        <f>VLOOKUP($G1961,Temp!$A:$C,Z$1,FALSE)</f>
        <v>0</v>
      </c>
      <c r="AA1961" s="22" t="e">
        <f>VLOOKUP($A1961,Searches!$A:$H,AA$1,FALSE)</f>
        <v>#N/A</v>
      </c>
      <c r="AB1961" s="22" t="e">
        <f>VLOOKUP($A1961,Searches!$A:$H,AB$1,FALSE)</f>
        <v>#N/A</v>
      </c>
      <c r="AC1961" s="22" t="e">
        <f>VLOOKUP($A1961,Searches!$A:$H,AC$1,FALSE)</f>
        <v>#N/A</v>
      </c>
      <c r="AD1961" s="22" t="e">
        <f>VLOOKUP($A1961,Searches!$A:$H,AD$1,FALSE)</f>
        <v>#N/A</v>
      </c>
      <c r="AE1961" s="22" t="e">
        <f>VLOOKUP($A1961,Searches!$A:$H,AE$1,FALSE)</f>
        <v>#N/A</v>
      </c>
      <c r="AF1961" s="22" t="e">
        <f>VLOOKUP($A1961,Searches!$A:$H,AF$1,FALSE)</f>
        <v>#N/A</v>
      </c>
      <c r="AG1961" s="22" t="e">
        <f>VLOOKUP($A1961,Searches!$A:$H,AG$1,FALSE)</f>
        <v>#N/A</v>
      </c>
      <c r="AH1961" s="22" t="e">
        <f>VLOOKUP($G1961,Temp!$D:$F,AH$1,FALSE)</f>
        <v>#N/A</v>
      </c>
      <c r="AI1961" s="22" t="e">
        <f>VLOOKUP($G1961,Temp!$D:$F,AI$1,FALSE)</f>
        <v>#N/A</v>
      </c>
      <c r="AJ1961" s="22" t="e">
        <f>VLOOKUP($G1961,Temp!$D:$F,AJ$1,FALSE)</f>
        <v>#N/A</v>
      </c>
    </row>
    <row r="1962" spans="1:36" ht="16" x14ac:dyDescent="0.2">
      <c r="A1962" s="8" t="str">
        <f t="shared" si="30"/>
        <v>Jayson Cote Beats by Dr. Dre</v>
      </c>
      <c r="B1962" s="8" t="s">
        <v>11505</v>
      </c>
      <c r="C1962" s="8" t="s">
        <v>11506</v>
      </c>
      <c r="D1962" s="8" t="s">
        <v>11507</v>
      </c>
      <c r="E1962" s="8" t="s">
        <v>11508</v>
      </c>
      <c r="F1962" s="8" t="s">
        <v>11509</v>
      </c>
      <c r="G1962" s="12" t="s">
        <v>10911</v>
      </c>
      <c r="H1962" s="22" t="str">
        <f>VLOOKUP($G1962,Temp!$A:$C,H$1,FALSE)</f>
        <v>beatsbydre.com</v>
      </c>
      <c r="I1962" s="22" t="e">
        <f>VLOOKUP($G1962,Temp!$A:$C,I$1,FALSE)</f>
        <v>#VALUE!</v>
      </c>
      <c r="J1962" s="22" t="e">
        <f>VLOOKUP($G1962,Temp!$A:$C,J$1,FALSE)</f>
        <v>#VALUE!</v>
      </c>
      <c r="K1962" s="22" t="e">
        <f>VLOOKUP($G1962,Temp!$A:$C,K$1,FALSE)</f>
        <v>#VALUE!</v>
      </c>
      <c r="L1962" s="22" t="e">
        <f>VLOOKUP($G1962,Temp!$A:$C,L$1,FALSE)</f>
        <v>#VALUE!</v>
      </c>
      <c r="M1962" s="22" t="e">
        <f>VLOOKUP($G1962,Temp!$A:$C,M$1,FALSE)</f>
        <v>#VALUE!</v>
      </c>
      <c r="N1962" s="22" t="e">
        <f>VLOOKUP($G1962,Temp!$A:$C,N$1,FALSE)</f>
        <v>#VALUE!</v>
      </c>
      <c r="O1962" s="22" t="e">
        <f>VLOOKUP($G1962,Temp!$A:$C,O$1,FALSE)</f>
        <v>#VALUE!</v>
      </c>
      <c r="P1962" s="22" t="e">
        <f>VLOOKUP($G1962,Temp!$A:$C,P$1,FALSE)</f>
        <v>#VALUE!</v>
      </c>
      <c r="Q1962" s="22" t="e">
        <f>VLOOKUP($G1962,Temp!$A:$C,Q$1,FALSE)</f>
        <v>#VALUE!</v>
      </c>
      <c r="R1962" s="22" t="e">
        <f>VLOOKUP($G1962,Temp!$A:$C,R$1,FALSE)</f>
        <v>#VALUE!</v>
      </c>
      <c r="S1962" s="22" t="e">
        <f>VLOOKUP($G1962,Temp!$A:$C,S$1,FALSE)</f>
        <v>#VALUE!</v>
      </c>
      <c r="T1962" s="22" t="e">
        <f>VLOOKUP($G1962,Temp!$A:$C,T$1,FALSE)</f>
        <v>#VALUE!</v>
      </c>
      <c r="U1962" s="22" t="e">
        <f>VLOOKUP($G1962,Temp!$A:$C,U$1,FALSE)</f>
        <v>#VALUE!</v>
      </c>
      <c r="V1962" s="22" t="e">
        <f>VLOOKUP($G1962,Temp!$A:$C,V$1,FALSE)</f>
        <v>#VALUE!</v>
      </c>
      <c r="W1962" s="22" t="e">
        <f>VLOOKUP($G1962,Temp!$A:$C,W$1,FALSE)</f>
        <v>#VALUE!</v>
      </c>
      <c r="X1962" s="22" t="e">
        <f>VLOOKUP($G1962,Temp!$A:$C,X$1,FALSE)</f>
        <v>#VALUE!</v>
      </c>
      <c r="Y1962" s="22">
        <f>VLOOKUP($G1962,Temp!$A:$C,Y$1,FALSE)</f>
        <v>1200000</v>
      </c>
      <c r="Z1962" s="22">
        <f>VLOOKUP($G1962,Temp!$A:$C,Z$1,FALSE)</f>
        <v>149000</v>
      </c>
      <c r="AA1962" s="22" t="e">
        <f>VLOOKUP($A1962,Searches!$A:$H,AA$1,FALSE)</f>
        <v>#N/A</v>
      </c>
      <c r="AB1962" s="22" t="e">
        <f>VLOOKUP($A1962,Searches!$A:$H,AB$1,FALSE)</f>
        <v>#N/A</v>
      </c>
      <c r="AC1962" s="22" t="e">
        <f>VLOOKUP($A1962,Searches!$A:$H,AC$1,FALSE)</f>
        <v>#N/A</v>
      </c>
      <c r="AD1962" s="22" t="e">
        <f>VLOOKUP($A1962,Searches!$A:$H,AD$1,FALSE)</f>
        <v>#N/A</v>
      </c>
      <c r="AE1962" s="22" t="e">
        <f>VLOOKUP($A1962,Searches!$A:$H,AE$1,FALSE)</f>
        <v>#N/A</v>
      </c>
      <c r="AF1962" s="22" t="e">
        <f>VLOOKUP($A1962,Searches!$A:$H,AF$1,FALSE)</f>
        <v>#N/A</v>
      </c>
      <c r="AG1962" s="22" t="e">
        <f>VLOOKUP($A1962,Searches!$A:$H,AG$1,FALSE)</f>
        <v>#N/A</v>
      </c>
      <c r="AH1962" s="22" t="e">
        <f>VLOOKUP($G1962,Temp!$D:$F,AH$1,FALSE)</f>
        <v>#N/A</v>
      </c>
      <c r="AI1962" s="22" t="e">
        <f>VLOOKUP($G1962,Temp!$D:$F,AI$1,FALSE)</f>
        <v>#N/A</v>
      </c>
      <c r="AJ1962" s="22" t="e">
        <f>VLOOKUP($G1962,Temp!$D:$F,AJ$1,FALSE)</f>
        <v>#N/A</v>
      </c>
    </row>
    <row r="1963" spans="1:36" ht="16" x14ac:dyDescent="0.2">
      <c r="A1963" s="8" t="str">
        <f t="shared" si="30"/>
        <v>Brianna Leclerc Crimson Hexagon</v>
      </c>
      <c r="B1963" s="8" t="s">
        <v>6431</v>
      </c>
      <c r="C1963" s="8" t="s">
        <v>6432</v>
      </c>
      <c r="D1963" s="8" t="s">
        <v>6433</v>
      </c>
      <c r="E1963" s="8" t="s">
        <v>6434</v>
      </c>
      <c r="F1963" s="8" t="s">
        <v>3116</v>
      </c>
      <c r="G1963" s="12" t="s">
        <v>2884</v>
      </c>
      <c r="H1963" s="22" t="str">
        <f>VLOOKUP($G1963,Temp!$A:$C,H$1,FALSE)</f>
        <v>crimsonhexagon.com</v>
      </c>
      <c r="I1963" s="22" t="e">
        <f>VLOOKUP($G1963,Temp!$A:$C,I$1,FALSE)</f>
        <v>#VALUE!</v>
      </c>
      <c r="J1963" s="22" t="e">
        <f>VLOOKUP($G1963,Temp!$A:$C,J$1,FALSE)</f>
        <v>#VALUE!</v>
      </c>
      <c r="K1963" s="22" t="e">
        <f>VLOOKUP($G1963,Temp!$A:$C,K$1,FALSE)</f>
        <v>#VALUE!</v>
      </c>
      <c r="L1963" s="22" t="e">
        <f>VLOOKUP($G1963,Temp!$A:$C,L$1,FALSE)</f>
        <v>#VALUE!</v>
      </c>
      <c r="M1963" s="22" t="e">
        <f>VLOOKUP($G1963,Temp!$A:$C,M$1,FALSE)</f>
        <v>#VALUE!</v>
      </c>
      <c r="N1963" s="22" t="e">
        <f>VLOOKUP($G1963,Temp!$A:$C,N$1,FALSE)</f>
        <v>#VALUE!</v>
      </c>
      <c r="O1963" s="22" t="e">
        <f>VLOOKUP($G1963,Temp!$A:$C,O$1,FALSE)</f>
        <v>#VALUE!</v>
      </c>
      <c r="P1963" s="22" t="e">
        <f>VLOOKUP($G1963,Temp!$A:$C,P$1,FALSE)</f>
        <v>#VALUE!</v>
      </c>
      <c r="Q1963" s="22" t="e">
        <f>VLOOKUP($G1963,Temp!$A:$C,Q$1,FALSE)</f>
        <v>#VALUE!</v>
      </c>
      <c r="R1963" s="22" t="e">
        <f>VLOOKUP($G1963,Temp!$A:$C,R$1,FALSE)</f>
        <v>#VALUE!</v>
      </c>
      <c r="S1963" s="22" t="e">
        <f>VLOOKUP($G1963,Temp!$A:$C,S$1,FALSE)</f>
        <v>#VALUE!</v>
      </c>
      <c r="T1963" s="22" t="e">
        <f>VLOOKUP($G1963,Temp!$A:$C,T$1,FALSE)</f>
        <v>#VALUE!</v>
      </c>
      <c r="U1963" s="22" t="e">
        <f>VLOOKUP($G1963,Temp!$A:$C,U$1,FALSE)</f>
        <v>#VALUE!</v>
      </c>
      <c r="V1963" s="22" t="e">
        <f>VLOOKUP($G1963,Temp!$A:$C,V$1,FALSE)</f>
        <v>#VALUE!</v>
      </c>
      <c r="W1963" s="22" t="e">
        <f>VLOOKUP($G1963,Temp!$A:$C,W$1,FALSE)</f>
        <v>#VALUE!</v>
      </c>
      <c r="X1963" s="22" t="e">
        <f>VLOOKUP($G1963,Temp!$A:$C,X$1,FALSE)</f>
        <v>#VALUE!</v>
      </c>
      <c r="Y1963" s="22">
        <f>VLOOKUP($G1963,Temp!$A:$C,Y$1,FALSE)</f>
        <v>20100</v>
      </c>
      <c r="Z1963" s="22">
        <f>VLOOKUP($G1963,Temp!$A:$C,Z$1,FALSE)</f>
        <v>18300</v>
      </c>
      <c r="AA1963" s="22" t="e">
        <f>VLOOKUP($A1963,Searches!$A:$H,AA$1,FALSE)</f>
        <v>#N/A</v>
      </c>
      <c r="AB1963" s="22" t="e">
        <f>VLOOKUP($A1963,Searches!$A:$H,AB$1,FALSE)</f>
        <v>#N/A</v>
      </c>
      <c r="AC1963" s="22" t="e">
        <f>VLOOKUP($A1963,Searches!$A:$H,AC$1,FALSE)</f>
        <v>#N/A</v>
      </c>
      <c r="AD1963" s="22" t="e">
        <f>VLOOKUP($A1963,Searches!$A:$H,AD$1,FALSE)</f>
        <v>#N/A</v>
      </c>
      <c r="AE1963" s="22" t="e">
        <f>VLOOKUP($A1963,Searches!$A:$H,AE$1,FALSE)</f>
        <v>#N/A</v>
      </c>
      <c r="AF1963" s="22" t="e">
        <f>VLOOKUP($A1963,Searches!$A:$H,AF$1,FALSE)</f>
        <v>#N/A</v>
      </c>
      <c r="AG1963" s="22" t="e">
        <f>VLOOKUP($A1963,Searches!$A:$H,AG$1,FALSE)</f>
        <v>#N/A</v>
      </c>
      <c r="AH1963" s="22" t="str">
        <f>VLOOKUP($G1963,Temp!$D:$F,AH$1,FALSE)</f>
        <v>crimsonhexagon.com</v>
      </c>
      <c r="AI1963" s="22" t="str">
        <f>VLOOKUP($G1963,Temp!$D:$F,AI$1,FALSE)</f>
        <v>Marketo</v>
      </c>
      <c r="AJ1963" s="22" t="str">
        <f>VLOOKUP($G1963,Temp!$D:$F,AJ$1,FALSE)</f>
        <v>WordPress</v>
      </c>
    </row>
    <row r="1964" spans="1:36" ht="16" x14ac:dyDescent="0.2">
      <c r="A1964" s="8" t="str">
        <f t="shared" si="30"/>
        <v>Mike Riding Workfront</v>
      </c>
      <c r="B1964" s="8" t="s">
        <v>112</v>
      </c>
      <c r="C1964" s="8" t="s">
        <v>11512</v>
      </c>
      <c r="D1964" s="8" t="s">
        <v>11513</v>
      </c>
      <c r="E1964" s="8" t="s">
        <v>11514</v>
      </c>
      <c r="F1964" s="8" t="s">
        <v>1588</v>
      </c>
      <c r="G1964" s="12" t="s">
        <v>1452</v>
      </c>
      <c r="H1964" s="22" t="str">
        <f>VLOOKUP($G1964,Temp!$A:$C,H$1,FALSE)</f>
        <v>workfront.com</v>
      </c>
      <c r="I1964" s="22" t="e">
        <f>VLOOKUP($G1964,Temp!$A:$C,I$1,FALSE)</f>
        <v>#VALUE!</v>
      </c>
      <c r="J1964" s="22" t="e">
        <f>VLOOKUP($G1964,Temp!$A:$C,J$1,FALSE)</f>
        <v>#VALUE!</v>
      </c>
      <c r="K1964" s="22" t="e">
        <f>VLOOKUP($G1964,Temp!$A:$C,K$1,FALSE)</f>
        <v>#VALUE!</v>
      </c>
      <c r="L1964" s="22" t="e">
        <f>VLOOKUP($G1964,Temp!$A:$C,L$1,FALSE)</f>
        <v>#VALUE!</v>
      </c>
      <c r="M1964" s="22" t="e">
        <f>VLOOKUP($G1964,Temp!$A:$C,M$1,FALSE)</f>
        <v>#VALUE!</v>
      </c>
      <c r="N1964" s="22" t="e">
        <f>VLOOKUP($G1964,Temp!$A:$C,N$1,FALSE)</f>
        <v>#VALUE!</v>
      </c>
      <c r="O1964" s="22" t="e">
        <f>VLOOKUP($G1964,Temp!$A:$C,O$1,FALSE)</f>
        <v>#VALUE!</v>
      </c>
      <c r="P1964" s="22" t="e">
        <f>VLOOKUP($G1964,Temp!$A:$C,P$1,FALSE)</f>
        <v>#VALUE!</v>
      </c>
      <c r="Q1964" s="22" t="e">
        <f>VLOOKUP($G1964,Temp!$A:$C,Q$1,FALSE)</f>
        <v>#VALUE!</v>
      </c>
      <c r="R1964" s="22" t="e">
        <f>VLOOKUP($G1964,Temp!$A:$C,R$1,FALSE)</f>
        <v>#VALUE!</v>
      </c>
      <c r="S1964" s="22" t="e">
        <f>VLOOKUP($G1964,Temp!$A:$C,S$1,FALSE)</f>
        <v>#VALUE!</v>
      </c>
      <c r="T1964" s="22" t="e">
        <f>VLOOKUP($G1964,Temp!$A:$C,T$1,FALSE)</f>
        <v>#VALUE!</v>
      </c>
      <c r="U1964" s="22" t="e">
        <f>VLOOKUP($G1964,Temp!$A:$C,U$1,FALSE)</f>
        <v>#VALUE!</v>
      </c>
      <c r="V1964" s="22" t="e">
        <f>VLOOKUP($G1964,Temp!$A:$C,V$1,FALSE)</f>
        <v>#VALUE!</v>
      </c>
      <c r="W1964" s="22" t="e">
        <f>VLOOKUP($G1964,Temp!$A:$C,W$1,FALSE)</f>
        <v>#VALUE!</v>
      </c>
      <c r="X1964" s="22" t="e">
        <f>VLOOKUP($G1964,Temp!$A:$C,X$1,FALSE)</f>
        <v>#VALUE!</v>
      </c>
      <c r="Y1964" s="22">
        <f>VLOOKUP($G1964,Temp!$A:$C,Y$1,FALSE)</f>
        <v>0</v>
      </c>
      <c r="Z1964" s="22">
        <f>VLOOKUP($G1964,Temp!$A:$C,Z$1,FALSE)</f>
        <v>0</v>
      </c>
      <c r="AA1964" s="22" t="e">
        <f>VLOOKUP($A1964,Searches!$A:$H,AA$1,FALSE)</f>
        <v>#N/A</v>
      </c>
      <c r="AB1964" s="22" t="e">
        <f>VLOOKUP($A1964,Searches!$A:$H,AB$1,FALSE)</f>
        <v>#N/A</v>
      </c>
      <c r="AC1964" s="22" t="e">
        <f>VLOOKUP($A1964,Searches!$A:$H,AC$1,FALSE)</f>
        <v>#N/A</v>
      </c>
      <c r="AD1964" s="22" t="e">
        <f>VLOOKUP($A1964,Searches!$A:$H,AD$1,FALSE)</f>
        <v>#N/A</v>
      </c>
      <c r="AE1964" s="22" t="e">
        <f>VLOOKUP($A1964,Searches!$A:$H,AE$1,FALSE)</f>
        <v>#N/A</v>
      </c>
      <c r="AF1964" s="22" t="e">
        <f>VLOOKUP($A1964,Searches!$A:$H,AF$1,FALSE)</f>
        <v>#N/A</v>
      </c>
      <c r="AG1964" s="22" t="e">
        <f>VLOOKUP($A1964,Searches!$A:$H,AG$1,FALSE)</f>
        <v>#N/A</v>
      </c>
      <c r="AH1964" s="22" t="str">
        <f>VLOOKUP($G1964,Temp!$D:$F,AH$1,FALSE)</f>
        <v>workfront.com</v>
      </c>
      <c r="AI1964" s="22" t="str">
        <f>VLOOKUP($G1964,Temp!$D:$F,AI$1,FALSE)</f>
        <v>Marketo</v>
      </c>
      <c r="AJ1964" s="22" t="str">
        <f>VLOOKUP($G1964,Temp!$D:$F,AJ$1,FALSE)</f>
        <v>WordPress</v>
      </c>
    </row>
    <row r="1965" spans="1:36" ht="16" x14ac:dyDescent="0.2">
      <c r="A1965" s="8" t="str">
        <f t="shared" si="30"/>
        <v>Tim Mason ISACA</v>
      </c>
      <c r="B1965" s="8" t="s">
        <v>3543</v>
      </c>
      <c r="C1965" s="8" t="s">
        <v>8568</v>
      </c>
      <c r="D1965" s="8" t="s">
        <v>8570</v>
      </c>
      <c r="E1965" s="8" t="s">
        <v>8571</v>
      </c>
      <c r="F1965" s="8" t="s">
        <v>8573</v>
      </c>
      <c r="G1965" s="12" t="s">
        <v>8230</v>
      </c>
      <c r="H1965" s="22" t="str">
        <f>VLOOKUP($G1965,Temp!$A:$C,H$1,FALSE)</f>
        <v>isaca.org</v>
      </c>
      <c r="I1965" s="22" t="e">
        <f>VLOOKUP($G1965,Temp!$A:$C,I$1,FALSE)</f>
        <v>#VALUE!</v>
      </c>
      <c r="J1965" s="22" t="e">
        <f>VLOOKUP($G1965,Temp!$A:$C,J$1,FALSE)</f>
        <v>#VALUE!</v>
      </c>
      <c r="K1965" s="22" t="e">
        <f>VLOOKUP($G1965,Temp!$A:$C,K$1,FALSE)</f>
        <v>#VALUE!</v>
      </c>
      <c r="L1965" s="22" t="e">
        <f>VLOOKUP($G1965,Temp!$A:$C,L$1,FALSE)</f>
        <v>#VALUE!</v>
      </c>
      <c r="M1965" s="22" t="e">
        <f>VLOOKUP($G1965,Temp!$A:$C,M$1,FALSE)</f>
        <v>#VALUE!</v>
      </c>
      <c r="N1965" s="22" t="e">
        <f>VLOOKUP($G1965,Temp!$A:$C,N$1,FALSE)</f>
        <v>#VALUE!</v>
      </c>
      <c r="O1965" s="22" t="e">
        <f>VLOOKUP($G1965,Temp!$A:$C,O$1,FALSE)</f>
        <v>#VALUE!</v>
      </c>
      <c r="P1965" s="22" t="e">
        <f>VLOOKUP($G1965,Temp!$A:$C,P$1,FALSE)</f>
        <v>#VALUE!</v>
      </c>
      <c r="Q1965" s="22" t="e">
        <f>VLOOKUP($G1965,Temp!$A:$C,Q$1,FALSE)</f>
        <v>#VALUE!</v>
      </c>
      <c r="R1965" s="22" t="e">
        <f>VLOOKUP($G1965,Temp!$A:$C,R$1,FALSE)</f>
        <v>#VALUE!</v>
      </c>
      <c r="S1965" s="22" t="e">
        <f>VLOOKUP($G1965,Temp!$A:$C,S$1,FALSE)</f>
        <v>#VALUE!</v>
      </c>
      <c r="T1965" s="22" t="e">
        <f>VLOOKUP($G1965,Temp!$A:$C,T$1,FALSE)</f>
        <v>#VALUE!</v>
      </c>
      <c r="U1965" s="22" t="e">
        <f>VLOOKUP($G1965,Temp!$A:$C,U$1,FALSE)</f>
        <v>#VALUE!</v>
      </c>
      <c r="V1965" s="22" t="e">
        <f>VLOOKUP($G1965,Temp!$A:$C,V$1,FALSE)</f>
        <v>#VALUE!</v>
      </c>
      <c r="W1965" s="22" t="e">
        <f>VLOOKUP($G1965,Temp!$A:$C,W$1,FALSE)</f>
        <v>#VALUE!</v>
      </c>
      <c r="X1965" s="22" t="e">
        <f>VLOOKUP($G1965,Temp!$A:$C,X$1,FALSE)</f>
        <v>#VALUE!</v>
      </c>
      <c r="Y1965" s="22">
        <f>VLOOKUP($G1965,Temp!$A:$C,Y$1,FALSE)</f>
        <v>408000</v>
      </c>
      <c r="Z1965" s="22">
        <f>VLOOKUP($G1965,Temp!$A:$C,Z$1,FALSE)</f>
        <v>22900</v>
      </c>
      <c r="AA1965" s="22" t="e">
        <f>VLOOKUP($A1965,Searches!$A:$H,AA$1,FALSE)</f>
        <v>#N/A</v>
      </c>
      <c r="AB1965" s="22" t="e">
        <f>VLOOKUP($A1965,Searches!$A:$H,AB$1,FALSE)</f>
        <v>#N/A</v>
      </c>
      <c r="AC1965" s="22" t="e">
        <f>VLOOKUP($A1965,Searches!$A:$H,AC$1,FALSE)</f>
        <v>#N/A</v>
      </c>
      <c r="AD1965" s="22" t="e">
        <f>VLOOKUP($A1965,Searches!$A:$H,AD$1,FALSE)</f>
        <v>#N/A</v>
      </c>
      <c r="AE1965" s="22" t="e">
        <f>VLOOKUP($A1965,Searches!$A:$H,AE$1,FALSE)</f>
        <v>#N/A</v>
      </c>
      <c r="AF1965" s="22" t="e">
        <f>VLOOKUP($A1965,Searches!$A:$H,AF$1,FALSE)</f>
        <v>#N/A</v>
      </c>
      <c r="AG1965" s="22" t="e">
        <f>VLOOKUP($A1965,Searches!$A:$H,AG$1,FALSE)</f>
        <v>#N/A</v>
      </c>
      <c r="AH1965" s="22" t="e">
        <f>VLOOKUP($G1965,Temp!$D:$F,AH$1,FALSE)</f>
        <v>#N/A</v>
      </c>
      <c r="AI1965" s="22" t="e">
        <f>VLOOKUP($G1965,Temp!$D:$F,AI$1,FALSE)</f>
        <v>#N/A</v>
      </c>
      <c r="AJ1965" s="22" t="e">
        <f>VLOOKUP($G1965,Temp!$D:$F,AJ$1,FALSE)</f>
        <v>#N/A</v>
      </c>
    </row>
    <row r="1966" spans="1:36" ht="16" x14ac:dyDescent="0.2">
      <c r="A1966" s="8" t="str">
        <f t="shared" si="30"/>
        <v>Ryan Smith HyTechPro</v>
      </c>
      <c r="B1966" s="8" t="s">
        <v>563</v>
      </c>
      <c r="C1966" s="8" t="s">
        <v>996</v>
      </c>
      <c r="D1966" s="8" t="s">
        <v>11517</v>
      </c>
      <c r="E1966" s="8" t="s">
        <v>11518</v>
      </c>
      <c r="F1966" s="8" t="s">
        <v>11519</v>
      </c>
      <c r="G1966" s="12" t="s">
        <v>10912</v>
      </c>
      <c r="H1966" s="22" t="str">
        <f>VLOOKUP($G1966,Temp!$A:$C,H$1,FALSE)</f>
        <v>hytechpro.com</v>
      </c>
      <c r="I1966" s="22" t="e">
        <f>VLOOKUP($G1966,Temp!$A:$C,I$1,FALSE)</f>
        <v>#VALUE!</v>
      </c>
      <c r="J1966" s="22" t="e">
        <f>VLOOKUP($G1966,Temp!$A:$C,J$1,FALSE)</f>
        <v>#VALUE!</v>
      </c>
      <c r="K1966" s="22" t="e">
        <f>VLOOKUP($G1966,Temp!$A:$C,K$1,FALSE)</f>
        <v>#VALUE!</v>
      </c>
      <c r="L1966" s="22" t="e">
        <f>VLOOKUP($G1966,Temp!$A:$C,L$1,FALSE)</f>
        <v>#VALUE!</v>
      </c>
      <c r="M1966" s="22" t="e">
        <f>VLOOKUP($G1966,Temp!$A:$C,M$1,FALSE)</f>
        <v>#VALUE!</v>
      </c>
      <c r="N1966" s="22" t="e">
        <f>VLOOKUP($G1966,Temp!$A:$C,N$1,FALSE)</f>
        <v>#VALUE!</v>
      </c>
      <c r="O1966" s="22" t="e">
        <f>VLOOKUP($G1966,Temp!$A:$C,O$1,FALSE)</f>
        <v>#VALUE!</v>
      </c>
      <c r="P1966" s="22" t="e">
        <f>VLOOKUP($G1966,Temp!$A:$C,P$1,FALSE)</f>
        <v>#VALUE!</v>
      </c>
      <c r="Q1966" s="22" t="e">
        <f>VLOOKUP($G1966,Temp!$A:$C,Q$1,FALSE)</f>
        <v>#VALUE!</v>
      </c>
      <c r="R1966" s="22" t="e">
        <f>VLOOKUP($G1966,Temp!$A:$C,R$1,FALSE)</f>
        <v>#VALUE!</v>
      </c>
      <c r="S1966" s="22" t="e">
        <f>VLOOKUP($G1966,Temp!$A:$C,S$1,FALSE)</f>
        <v>#VALUE!</v>
      </c>
      <c r="T1966" s="22" t="e">
        <f>VLOOKUP($G1966,Temp!$A:$C,T$1,FALSE)</f>
        <v>#VALUE!</v>
      </c>
      <c r="U1966" s="22" t="e">
        <f>VLOOKUP($G1966,Temp!$A:$C,U$1,FALSE)</f>
        <v>#VALUE!</v>
      </c>
      <c r="V1966" s="22" t="e">
        <f>VLOOKUP($G1966,Temp!$A:$C,V$1,FALSE)</f>
        <v>#VALUE!</v>
      </c>
      <c r="W1966" s="22" t="e">
        <f>VLOOKUP($G1966,Temp!$A:$C,W$1,FALSE)</f>
        <v>#VALUE!</v>
      </c>
      <c r="X1966" s="22" t="e">
        <f>VLOOKUP($G1966,Temp!$A:$C,X$1,FALSE)</f>
        <v>#VALUE!</v>
      </c>
      <c r="Y1966" s="22">
        <f>VLOOKUP($G1966,Temp!$A:$C,Y$1,FALSE)</f>
        <v>29</v>
      </c>
      <c r="Z1966" s="22">
        <f>VLOOKUP($G1966,Temp!$A:$C,Z$1,FALSE)</f>
        <v>7</v>
      </c>
      <c r="AA1966" s="22" t="str">
        <f>VLOOKUP($A1966,Searches!$A:$H,AA$1,FALSE)</f>
        <v>Ryan Smith</v>
      </c>
      <c r="AB1966" s="22" t="str">
        <f>VLOOKUP($A1966,Searches!$A:$H,AB$1,FALSE)</f>
        <v>HyTechPro</v>
      </c>
      <c r="AC1966" s="22" t="str">
        <f>VLOOKUP($A1966,Searches!$A:$H,AC$1,FALSE)</f>
        <v>Head Marketing</v>
      </c>
      <c r="AD1966" s="22" t="str">
        <f>VLOOKUP($A1966,Searches!$A:$H,AD$1,FALSE)</f>
        <v>2nd</v>
      </c>
      <c r="AE1966" s="22" t="str">
        <f>VLOOKUP($A1966,Searches!$A:$H,AE$1,FALSE)</f>
        <v>Open link</v>
      </c>
      <c r="AF1966" s="22" t="str">
        <f>VLOOKUP($A1966,Searches!$A:$H,AF$1,FALSE)</f>
        <v>Washington D.C. Metro Area</v>
      </c>
      <c r="AG1966" s="22" t="str">
        <f>VLOOKUP($A1966,Searches!$A:$H,AG$1,FALSE)</f>
        <v>https://www.linkedin.com/sales/profile/61797832,3jXj,NAME_SEARCH?moduleKey=peopleSearchResults&amp;pageKey=sales-search3-people-refinement&amp;contextId=60BC92C971D70515801E49D6842B0000&amp;requestId=1b0118e7-002e-40e9-8e18-8f58a28eab0a&amp;action=CLICK&amp;target=urn%3Ali%3AsalesLead%3A(-1%2C61797832)&amp;pageNumber=11&amp;targetEl=profilelink&amp;position=20&amp;trk=lss-serp-result-lead_photo</v>
      </c>
      <c r="AH1966" s="22" t="e">
        <f>VLOOKUP($G1966,Temp!$D:$F,AH$1,FALSE)</f>
        <v>#N/A</v>
      </c>
      <c r="AI1966" s="22" t="e">
        <f>VLOOKUP($G1966,Temp!$D:$F,AI$1,FALSE)</f>
        <v>#N/A</v>
      </c>
      <c r="AJ1966" s="22" t="e">
        <f>VLOOKUP($G1966,Temp!$D:$F,AJ$1,FALSE)</f>
        <v>#N/A</v>
      </c>
    </row>
    <row r="1967" spans="1:36" ht="16" x14ac:dyDescent="0.2">
      <c r="A1967" s="8" t="str">
        <f t="shared" si="30"/>
        <v>Deb Taylor 360Alumni</v>
      </c>
      <c r="B1967" s="8" t="s">
        <v>6472</v>
      </c>
      <c r="C1967" s="8" t="s">
        <v>1019</v>
      </c>
      <c r="D1967" s="8" t="s">
        <v>1006</v>
      </c>
      <c r="E1967" s="8" t="s">
        <v>6473</v>
      </c>
      <c r="F1967" s="8" t="s">
        <v>6474</v>
      </c>
      <c r="G1967" s="12" t="s">
        <v>6043</v>
      </c>
      <c r="H1967" s="22" t="str">
        <f>VLOOKUP($G1967,Temp!$A:$C,H$1,FALSE)</f>
        <v>360Alumni.com</v>
      </c>
      <c r="I1967" s="22" t="e">
        <f>VLOOKUP($G1967,Temp!$A:$C,I$1,FALSE)</f>
        <v>#VALUE!</v>
      </c>
      <c r="J1967" s="22" t="e">
        <f>VLOOKUP($G1967,Temp!$A:$C,J$1,FALSE)</f>
        <v>#VALUE!</v>
      </c>
      <c r="K1967" s="22" t="e">
        <f>VLOOKUP($G1967,Temp!$A:$C,K$1,FALSE)</f>
        <v>#VALUE!</v>
      </c>
      <c r="L1967" s="22" t="e">
        <f>VLOOKUP($G1967,Temp!$A:$C,L$1,FALSE)</f>
        <v>#VALUE!</v>
      </c>
      <c r="M1967" s="22" t="e">
        <f>VLOOKUP($G1967,Temp!$A:$C,M$1,FALSE)</f>
        <v>#VALUE!</v>
      </c>
      <c r="N1967" s="22" t="e">
        <f>VLOOKUP($G1967,Temp!$A:$C,N$1,FALSE)</f>
        <v>#VALUE!</v>
      </c>
      <c r="O1967" s="22" t="e">
        <f>VLOOKUP($G1967,Temp!$A:$C,O$1,FALSE)</f>
        <v>#VALUE!</v>
      </c>
      <c r="P1967" s="22" t="e">
        <f>VLOOKUP($G1967,Temp!$A:$C,P$1,FALSE)</f>
        <v>#VALUE!</v>
      </c>
      <c r="Q1967" s="22" t="e">
        <f>VLOOKUP($G1967,Temp!$A:$C,Q$1,FALSE)</f>
        <v>#VALUE!</v>
      </c>
      <c r="R1967" s="22" t="e">
        <f>VLOOKUP($G1967,Temp!$A:$C,R$1,FALSE)</f>
        <v>#VALUE!</v>
      </c>
      <c r="S1967" s="22" t="e">
        <f>VLOOKUP($G1967,Temp!$A:$C,S$1,FALSE)</f>
        <v>#VALUE!</v>
      </c>
      <c r="T1967" s="22" t="e">
        <f>VLOOKUP($G1967,Temp!$A:$C,T$1,FALSE)</f>
        <v>#VALUE!</v>
      </c>
      <c r="U1967" s="22" t="e">
        <f>VLOOKUP($G1967,Temp!$A:$C,U$1,FALSE)</f>
        <v>#VALUE!</v>
      </c>
      <c r="V1967" s="22" t="e">
        <f>VLOOKUP($G1967,Temp!$A:$C,V$1,FALSE)</f>
        <v>#VALUE!</v>
      </c>
      <c r="W1967" s="22" t="e">
        <f>VLOOKUP($G1967,Temp!$A:$C,W$1,FALSE)</f>
        <v>#VALUE!</v>
      </c>
      <c r="X1967" s="22" t="e">
        <f>VLOOKUP($G1967,Temp!$A:$C,X$1,FALSE)</f>
        <v>#VALUE!</v>
      </c>
      <c r="Y1967" s="22">
        <f>VLOOKUP($G1967,Temp!$A:$C,Y$1,FALSE)</f>
        <v>42</v>
      </c>
      <c r="Z1967" s="22">
        <f>VLOOKUP($G1967,Temp!$A:$C,Z$1,FALSE)</f>
        <v>139</v>
      </c>
      <c r="AA1967" s="22" t="e">
        <f>VLOOKUP($A1967,Searches!$A:$H,AA$1,FALSE)</f>
        <v>#N/A</v>
      </c>
      <c r="AB1967" s="22" t="e">
        <f>VLOOKUP($A1967,Searches!$A:$H,AB$1,FALSE)</f>
        <v>#N/A</v>
      </c>
      <c r="AC1967" s="22" t="e">
        <f>VLOOKUP($A1967,Searches!$A:$H,AC$1,FALSE)</f>
        <v>#N/A</v>
      </c>
      <c r="AD1967" s="22" t="e">
        <f>VLOOKUP($A1967,Searches!$A:$H,AD$1,FALSE)</f>
        <v>#N/A</v>
      </c>
      <c r="AE1967" s="22" t="e">
        <f>VLOOKUP($A1967,Searches!$A:$H,AE$1,FALSE)</f>
        <v>#N/A</v>
      </c>
      <c r="AF1967" s="22" t="e">
        <f>VLOOKUP($A1967,Searches!$A:$H,AF$1,FALSE)</f>
        <v>#N/A</v>
      </c>
      <c r="AG1967" s="22" t="e">
        <f>VLOOKUP($A1967,Searches!$A:$H,AG$1,FALSE)</f>
        <v>#N/A</v>
      </c>
      <c r="AH1967" s="22" t="e">
        <f>VLOOKUP($G1967,Temp!$D:$F,AH$1,FALSE)</f>
        <v>#N/A</v>
      </c>
      <c r="AI1967" s="22" t="e">
        <f>VLOOKUP($G1967,Temp!$D:$F,AI$1,FALSE)</f>
        <v>#N/A</v>
      </c>
      <c r="AJ1967" s="22" t="e">
        <f>VLOOKUP($G1967,Temp!$D:$F,AJ$1,FALSE)</f>
        <v>#N/A</v>
      </c>
    </row>
    <row r="1968" spans="1:36" ht="16" x14ac:dyDescent="0.2">
      <c r="A1968" s="8" t="str">
        <f t="shared" si="30"/>
        <v>Gene Waxman Competition BMW of Smithtown</v>
      </c>
      <c r="B1968" s="8" t="s">
        <v>11524</v>
      </c>
      <c r="C1968" s="8" t="s">
        <v>11525</v>
      </c>
      <c r="D1968" s="8" t="s">
        <v>11513</v>
      </c>
      <c r="E1968" s="8" t="s">
        <v>11526</v>
      </c>
      <c r="F1968" s="8" t="s">
        <v>11527</v>
      </c>
      <c r="G1968" s="12" t="s">
        <v>10913</v>
      </c>
      <c r="H1968" s="22" t="str">
        <f>VLOOKUP($G1968,Temp!$A:$C,H$1,FALSE)</f>
        <v>CompetitionBMW.com</v>
      </c>
      <c r="I1968" s="22" t="e">
        <f>VLOOKUP($G1968,Temp!$A:$C,I$1,FALSE)</f>
        <v>#VALUE!</v>
      </c>
      <c r="J1968" s="22" t="e">
        <f>VLOOKUP($G1968,Temp!$A:$C,J$1,FALSE)</f>
        <v>#VALUE!</v>
      </c>
      <c r="K1968" s="22" t="e">
        <f>VLOOKUP($G1968,Temp!$A:$C,K$1,FALSE)</f>
        <v>#VALUE!</v>
      </c>
      <c r="L1968" s="22" t="e">
        <f>VLOOKUP($G1968,Temp!$A:$C,L$1,FALSE)</f>
        <v>#VALUE!</v>
      </c>
      <c r="M1968" s="22" t="e">
        <f>VLOOKUP($G1968,Temp!$A:$C,M$1,FALSE)</f>
        <v>#VALUE!</v>
      </c>
      <c r="N1968" s="22" t="e">
        <f>VLOOKUP($G1968,Temp!$A:$C,N$1,FALSE)</f>
        <v>#VALUE!</v>
      </c>
      <c r="O1968" s="22" t="e">
        <f>VLOOKUP($G1968,Temp!$A:$C,O$1,FALSE)</f>
        <v>#VALUE!</v>
      </c>
      <c r="P1968" s="22" t="e">
        <f>VLOOKUP($G1968,Temp!$A:$C,P$1,FALSE)</f>
        <v>#VALUE!</v>
      </c>
      <c r="Q1968" s="22" t="e">
        <f>VLOOKUP($G1968,Temp!$A:$C,Q$1,FALSE)</f>
        <v>#VALUE!</v>
      </c>
      <c r="R1968" s="22" t="e">
        <f>VLOOKUP($G1968,Temp!$A:$C,R$1,FALSE)</f>
        <v>#VALUE!</v>
      </c>
      <c r="S1968" s="22" t="e">
        <f>VLOOKUP($G1968,Temp!$A:$C,S$1,FALSE)</f>
        <v>#VALUE!</v>
      </c>
      <c r="T1968" s="22" t="e">
        <f>VLOOKUP($G1968,Temp!$A:$C,T$1,FALSE)</f>
        <v>#VALUE!</v>
      </c>
      <c r="U1968" s="22" t="e">
        <f>VLOOKUP($G1968,Temp!$A:$C,U$1,FALSE)</f>
        <v>#VALUE!</v>
      </c>
      <c r="V1968" s="22" t="e">
        <f>VLOOKUP($G1968,Temp!$A:$C,V$1,FALSE)</f>
        <v>#VALUE!</v>
      </c>
      <c r="W1968" s="22" t="e">
        <f>VLOOKUP($G1968,Temp!$A:$C,W$1,FALSE)</f>
        <v>#VALUE!</v>
      </c>
      <c r="X1968" s="22" t="e">
        <f>VLOOKUP($G1968,Temp!$A:$C,X$1,FALSE)</f>
        <v>#VALUE!</v>
      </c>
      <c r="Y1968" s="22">
        <f>VLOOKUP($G1968,Temp!$A:$C,Y$1,FALSE)</f>
        <v>21200</v>
      </c>
      <c r="Z1968" s="22">
        <f>VLOOKUP($G1968,Temp!$A:$C,Z$1,FALSE)</f>
        <v>517</v>
      </c>
      <c r="AA1968" s="22" t="e">
        <f>VLOOKUP($A1968,Searches!$A:$H,AA$1,FALSE)</f>
        <v>#N/A</v>
      </c>
      <c r="AB1968" s="22" t="e">
        <f>VLOOKUP($A1968,Searches!$A:$H,AB$1,FALSE)</f>
        <v>#N/A</v>
      </c>
      <c r="AC1968" s="22" t="e">
        <f>VLOOKUP($A1968,Searches!$A:$H,AC$1,FALSE)</f>
        <v>#N/A</v>
      </c>
      <c r="AD1968" s="22" t="e">
        <f>VLOOKUP($A1968,Searches!$A:$H,AD$1,FALSE)</f>
        <v>#N/A</v>
      </c>
      <c r="AE1968" s="22" t="e">
        <f>VLOOKUP($A1968,Searches!$A:$H,AE$1,FALSE)</f>
        <v>#N/A</v>
      </c>
      <c r="AF1968" s="22" t="e">
        <f>VLOOKUP($A1968,Searches!$A:$H,AF$1,FALSE)</f>
        <v>#N/A</v>
      </c>
      <c r="AG1968" s="22" t="e">
        <f>VLOOKUP($A1968,Searches!$A:$H,AG$1,FALSE)</f>
        <v>#N/A</v>
      </c>
      <c r="AH1968" s="22" t="e">
        <f>VLOOKUP($G1968,Temp!$D:$F,AH$1,FALSE)</f>
        <v>#N/A</v>
      </c>
      <c r="AI1968" s="22" t="e">
        <f>VLOOKUP($G1968,Temp!$D:$F,AI$1,FALSE)</f>
        <v>#N/A</v>
      </c>
      <c r="AJ1968" s="22" t="e">
        <f>VLOOKUP($G1968,Temp!$D:$F,AJ$1,FALSE)</f>
        <v>#N/A</v>
      </c>
    </row>
    <row r="1969" spans="1:36" ht="16" x14ac:dyDescent="0.2">
      <c r="A1969" s="8" t="str">
        <f t="shared" si="30"/>
        <v>Roxanne Flavis Alfresco</v>
      </c>
      <c r="B1969" s="8" t="s">
        <v>11530</v>
      </c>
      <c r="C1969" s="8" t="s">
        <v>11531</v>
      </c>
      <c r="D1969" s="8" t="s">
        <v>11532</v>
      </c>
      <c r="E1969" s="8" t="s">
        <v>11533</v>
      </c>
      <c r="F1969" s="8" t="s">
        <v>4573</v>
      </c>
      <c r="G1969" s="12" t="s">
        <v>4575</v>
      </c>
      <c r="H1969" s="22" t="str">
        <f>VLOOKUP($G1969,Temp!$A:$C,H$1,FALSE)</f>
        <v>alfresco.com</v>
      </c>
      <c r="I1969" s="22" t="e">
        <f>VLOOKUP($G1969,Temp!$A:$C,I$1,FALSE)</f>
        <v>#VALUE!</v>
      </c>
      <c r="J1969" s="22" t="e">
        <f>VLOOKUP($G1969,Temp!$A:$C,J$1,FALSE)</f>
        <v>#VALUE!</v>
      </c>
      <c r="K1969" s="22" t="e">
        <f>VLOOKUP($G1969,Temp!$A:$C,K$1,FALSE)</f>
        <v>#VALUE!</v>
      </c>
      <c r="L1969" s="22" t="e">
        <f>VLOOKUP($G1969,Temp!$A:$C,L$1,FALSE)</f>
        <v>#VALUE!</v>
      </c>
      <c r="M1969" s="22" t="e">
        <f>VLOOKUP($G1969,Temp!$A:$C,M$1,FALSE)</f>
        <v>#VALUE!</v>
      </c>
      <c r="N1969" s="22" t="e">
        <f>VLOOKUP($G1969,Temp!$A:$C,N$1,FALSE)</f>
        <v>#VALUE!</v>
      </c>
      <c r="O1969" s="22" t="e">
        <f>VLOOKUP($G1969,Temp!$A:$C,O$1,FALSE)</f>
        <v>#VALUE!</v>
      </c>
      <c r="P1969" s="22" t="e">
        <f>VLOOKUP($G1969,Temp!$A:$C,P$1,FALSE)</f>
        <v>#VALUE!</v>
      </c>
      <c r="Q1969" s="22" t="e">
        <f>VLOOKUP($G1969,Temp!$A:$C,Q$1,FALSE)</f>
        <v>#VALUE!</v>
      </c>
      <c r="R1969" s="22" t="e">
        <f>VLOOKUP($G1969,Temp!$A:$C,R$1,FALSE)</f>
        <v>#VALUE!</v>
      </c>
      <c r="S1969" s="22" t="e">
        <f>VLOOKUP($G1969,Temp!$A:$C,S$1,FALSE)</f>
        <v>#VALUE!</v>
      </c>
      <c r="T1969" s="22" t="e">
        <f>VLOOKUP($G1969,Temp!$A:$C,T$1,FALSE)</f>
        <v>#VALUE!</v>
      </c>
      <c r="U1969" s="22" t="e">
        <f>VLOOKUP($G1969,Temp!$A:$C,U$1,FALSE)</f>
        <v>#VALUE!</v>
      </c>
      <c r="V1969" s="22" t="e">
        <f>VLOOKUP($G1969,Temp!$A:$C,V$1,FALSE)</f>
        <v>#VALUE!</v>
      </c>
      <c r="W1969" s="22" t="e">
        <f>VLOOKUP($G1969,Temp!$A:$C,W$1,FALSE)</f>
        <v>#VALUE!</v>
      </c>
      <c r="X1969" s="22" t="e">
        <f>VLOOKUP($G1969,Temp!$A:$C,X$1,FALSE)</f>
        <v>#VALUE!</v>
      </c>
      <c r="Y1969" s="22">
        <f>VLOOKUP($G1969,Temp!$A:$C,Y$1,FALSE)</f>
        <v>52800</v>
      </c>
      <c r="Z1969" s="22">
        <f>VLOOKUP($G1969,Temp!$A:$C,Z$1,FALSE)</f>
        <v>2500</v>
      </c>
      <c r="AA1969" s="22" t="e">
        <f>VLOOKUP($A1969,Searches!$A:$H,AA$1,FALSE)</f>
        <v>#N/A</v>
      </c>
      <c r="AB1969" s="22" t="e">
        <f>VLOOKUP($A1969,Searches!$A:$H,AB$1,FALSE)</f>
        <v>#N/A</v>
      </c>
      <c r="AC1969" s="22" t="e">
        <f>VLOOKUP($A1969,Searches!$A:$H,AC$1,FALSE)</f>
        <v>#N/A</v>
      </c>
      <c r="AD1969" s="22" t="e">
        <f>VLOOKUP($A1969,Searches!$A:$H,AD$1,FALSE)</f>
        <v>#N/A</v>
      </c>
      <c r="AE1969" s="22" t="e">
        <f>VLOOKUP($A1969,Searches!$A:$H,AE$1,FALSE)</f>
        <v>#N/A</v>
      </c>
      <c r="AF1969" s="22" t="e">
        <f>VLOOKUP($A1969,Searches!$A:$H,AF$1,FALSE)</f>
        <v>#N/A</v>
      </c>
      <c r="AG1969" s="22" t="e">
        <f>VLOOKUP($A1969,Searches!$A:$H,AG$1,FALSE)</f>
        <v>#N/A</v>
      </c>
      <c r="AH1969" s="22" t="str">
        <f>VLOOKUP($G1969,Temp!$D:$F,AH$1,FALSE)</f>
        <v>alfresco.com</v>
      </c>
      <c r="AI1969" s="22" t="str">
        <f>VLOOKUP($G1969,Temp!$D:$F,AI$1,FALSE)</f>
        <v>Marketo</v>
      </c>
      <c r="AJ1969" s="22" t="str">
        <f>VLOOKUP($G1969,Temp!$D:$F,AJ$1,FALSE)</f>
        <v>WordPress</v>
      </c>
    </row>
    <row r="1970" spans="1:36" ht="16" x14ac:dyDescent="0.2">
      <c r="A1970" s="8" t="str">
        <f t="shared" si="30"/>
        <v>Paul PMP Bison Clover Associates</v>
      </c>
      <c r="B1970" s="8" t="s">
        <v>397</v>
      </c>
      <c r="C1970" s="8" t="s">
        <v>8627</v>
      </c>
      <c r="D1970" s="8" t="s">
        <v>8628</v>
      </c>
      <c r="E1970" s="8" t="s">
        <v>8629</v>
      </c>
      <c r="F1970" s="8" t="s">
        <v>8630</v>
      </c>
      <c r="G1970" s="12" t="s">
        <v>8631</v>
      </c>
      <c r="H1970" s="22" t="e">
        <f>VLOOKUP($G1970,Temp!$A:$C,H$1,FALSE)</f>
        <v>#N/A</v>
      </c>
      <c r="I1970" s="22" t="e">
        <f>VLOOKUP($G1970,Temp!$A:$C,I$1,FALSE)</f>
        <v>#N/A</v>
      </c>
      <c r="J1970" s="22" t="e">
        <f>VLOOKUP($G1970,Temp!$A:$C,J$1,FALSE)</f>
        <v>#N/A</v>
      </c>
      <c r="K1970" s="22" t="e">
        <f>VLOOKUP($G1970,Temp!$A:$C,K$1,FALSE)</f>
        <v>#N/A</v>
      </c>
      <c r="L1970" s="22" t="e">
        <f>VLOOKUP($G1970,Temp!$A:$C,L$1,FALSE)</f>
        <v>#N/A</v>
      </c>
      <c r="M1970" s="22" t="e">
        <f>VLOOKUP($G1970,Temp!$A:$C,M$1,FALSE)</f>
        <v>#N/A</v>
      </c>
      <c r="N1970" s="22" t="e">
        <f>VLOOKUP($G1970,Temp!$A:$C,N$1,FALSE)</f>
        <v>#N/A</v>
      </c>
      <c r="O1970" s="22" t="e">
        <f>VLOOKUP($G1970,Temp!$A:$C,O$1,FALSE)</f>
        <v>#N/A</v>
      </c>
      <c r="P1970" s="22" t="e">
        <f>VLOOKUP($G1970,Temp!$A:$C,P$1,FALSE)</f>
        <v>#N/A</v>
      </c>
      <c r="Q1970" s="22" t="e">
        <f>VLOOKUP($G1970,Temp!$A:$C,Q$1,FALSE)</f>
        <v>#N/A</v>
      </c>
      <c r="R1970" s="22" t="e">
        <f>VLOOKUP($G1970,Temp!$A:$C,R$1,FALSE)</f>
        <v>#N/A</v>
      </c>
      <c r="S1970" s="22" t="e">
        <f>VLOOKUP($G1970,Temp!$A:$C,S$1,FALSE)</f>
        <v>#N/A</v>
      </c>
      <c r="T1970" s="22" t="e">
        <f>VLOOKUP($G1970,Temp!$A:$C,T$1,FALSE)</f>
        <v>#N/A</v>
      </c>
      <c r="U1970" s="22" t="e">
        <f>VLOOKUP($G1970,Temp!$A:$C,U$1,FALSE)</f>
        <v>#N/A</v>
      </c>
      <c r="V1970" s="22" t="e">
        <f>VLOOKUP($G1970,Temp!$A:$C,V$1,FALSE)</f>
        <v>#N/A</v>
      </c>
      <c r="W1970" s="22" t="e">
        <f>VLOOKUP($G1970,Temp!$A:$C,W$1,FALSE)</f>
        <v>#N/A</v>
      </c>
      <c r="X1970" s="22" t="e">
        <f>VLOOKUP($G1970,Temp!$A:$C,X$1,FALSE)</f>
        <v>#N/A</v>
      </c>
      <c r="Y1970" s="22" t="e">
        <f>VLOOKUP($G1970,Temp!$A:$C,Y$1,FALSE)</f>
        <v>#N/A</v>
      </c>
      <c r="Z1970" s="22" t="e">
        <f>VLOOKUP($G1970,Temp!$A:$C,Z$1,FALSE)</f>
        <v>#N/A</v>
      </c>
      <c r="AA1970" s="22" t="e">
        <f>VLOOKUP($A1970,Searches!$A:$H,AA$1,FALSE)</f>
        <v>#N/A</v>
      </c>
      <c r="AB1970" s="22" t="e">
        <f>VLOOKUP($A1970,Searches!$A:$H,AB$1,FALSE)</f>
        <v>#N/A</v>
      </c>
      <c r="AC1970" s="22" t="e">
        <f>VLOOKUP($A1970,Searches!$A:$H,AC$1,FALSE)</f>
        <v>#N/A</v>
      </c>
      <c r="AD1970" s="22" t="e">
        <f>VLOOKUP($A1970,Searches!$A:$H,AD$1,FALSE)</f>
        <v>#N/A</v>
      </c>
      <c r="AE1970" s="22" t="e">
        <f>VLOOKUP($A1970,Searches!$A:$H,AE$1,FALSE)</f>
        <v>#N/A</v>
      </c>
      <c r="AF1970" s="22" t="e">
        <f>VLOOKUP($A1970,Searches!$A:$H,AF$1,FALSE)</f>
        <v>#N/A</v>
      </c>
      <c r="AG1970" s="22" t="e">
        <f>VLOOKUP($A1970,Searches!$A:$H,AG$1,FALSE)</f>
        <v>#N/A</v>
      </c>
      <c r="AH1970" s="22" t="e">
        <f>VLOOKUP($G1970,Temp!$D:$F,AH$1,FALSE)</f>
        <v>#N/A</v>
      </c>
      <c r="AI1970" s="22" t="e">
        <f>VLOOKUP($G1970,Temp!$D:$F,AI$1,FALSE)</f>
        <v>#N/A</v>
      </c>
      <c r="AJ1970" s="22" t="e">
        <f>VLOOKUP($G1970,Temp!$D:$F,AJ$1,FALSE)</f>
        <v>#N/A</v>
      </c>
    </row>
    <row r="1971" spans="1:36" ht="16" x14ac:dyDescent="0.2">
      <c r="A1971" s="8" t="str">
        <f t="shared" si="30"/>
        <v>Jaime Collins Chi Omega Fraternity</v>
      </c>
      <c r="B1971" s="8" t="s">
        <v>10306</v>
      </c>
      <c r="C1971" s="8" t="s">
        <v>1314</v>
      </c>
      <c r="D1971" s="8" t="s">
        <v>11416</v>
      </c>
      <c r="E1971" s="8" t="s">
        <v>634</v>
      </c>
      <c r="F1971" s="8" t="s">
        <v>11536</v>
      </c>
      <c r="G1971" s="8" t="s">
        <v>634</v>
      </c>
      <c r="H1971" s="22" t="e">
        <f>VLOOKUP($G1971,Temp!$A:$C,H$1,FALSE)</f>
        <v>#N/A</v>
      </c>
      <c r="I1971" s="22" t="e">
        <f>VLOOKUP($G1971,Temp!$A:$C,I$1,FALSE)</f>
        <v>#N/A</v>
      </c>
      <c r="J1971" s="22" t="e">
        <f>VLOOKUP($G1971,Temp!$A:$C,J$1,FALSE)</f>
        <v>#N/A</v>
      </c>
      <c r="K1971" s="22" t="e">
        <f>VLOOKUP($G1971,Temp!$A:$C,K$1,FALSE)</f>
        <v>#N/A</v>
      </c>
      <c r="L1971" s="22" t="e">
        <f>VLOOKUP($G1971,Temp!$A:$C,L$1,FALSE)</f>
        <v>#N/A</v>
      </c>
      <c r="M1971" s="22" t="e">
        <f>VLOOKUP($G1971,Temp!$A:$C,M$1,FALSE)</f>
        <v>#N/A</v>
      </c>
      <c r="N1971" s="22" t="e">
        <f>VLOOKUP($G1971,Temp!$A:$C,N$1,FALSE)</f>
        <v>#N/A</v>
      </c>
      <c r="O1971" s="22" t="e">
        <f>VLOOKUP($G1971,Temp!$A:$C,O$1,FALSE)</f>
        <v>#N/A</v>
      </c>
      <c r="P1971" s="22" t="e">
        <f>VLOOKUP($G1971,Temp!$A:$C,P$1,FALSE)</f>
        <v>#N/A</v>
      </c>
      <c r="Q1971" s="22" t="e">
        <f>VLOOKUP($G1971,Temp!$A:$C,Q$1,FALSE)</f>
        <v>#N/A</v>
      </c>
      <c r="R1971" s="22" t="e">
        <f>VLOOKUP($G1971,Temp!$A:$C,R$1,FALSE)</f>
        <v>#N/A</v>
      </c>
      <c r="S1971" s="22" t="e">
        <f>VLOOKUP($G1971,Temp!$A:$C,S$1,FALSE)</f>
        <v>#N/A</v>
      </c>
      <c r="T1971" s="22" t="e">
        <f>VLOOKUP($G1971,Temp!$A:$C,T$1,FALSE)</f>
        <v>#N/A</v>
      </c>
      <c r="U1971" s="22" t="e">
        <f>VLOOKUP($G1971,Temp!$A:$C,U$1,FALSE)</f>
        <v>#N/A</v>
      </c>
      <c r="V1971" s="22" t="e">
        <f>VLOOKUP($G1971,Temp!$A:$C,V$1,FALSE)</f>
        <v>#N/A</v>
      </c>
      <c r="W1971" s="22" t="e">
        <f>VLOOKUP($G1971,Temp!$A:$C,W$1,FALSE)</f>
        <v>#N/A</v>
      </c>
      <c r="X1971" s="22" t="e">
        <f>VLOOKUP($G1971,Temp!$A:$C,X$1,FALSE)</f>
        <v>#N/A</v>
      </c>
      <c r="Y1971" s="22" t="e">
        <f>VLOOKUP($G1971,Temp!$A:$C,Y$1,FALSE)</f>
        <v>#N/A</v>
      </c>
      <c r="Z1971" s="22" t="e">
        <f>VLOOKUP($G1971,Temp!$A:$C,Z$1,FALSE)</f>
        <v>#N/A</v>
      </c>
      <c r="AA1971" s="22" t="e">
        <f>VLOOKUP($A1971,Searches!$A:$H,AA$1,FALSE)</f>
        <v>#N/A</v>
      </c>
      <c r="AB1971" s="22" t="e">
        <f>VLOOKUP($A1971,Searches!$A:$H,AB$1,FALSE)</f>
        <v>#N/A</v>
      </c>
      <c r="AC1971" s="22" t="e">
        <f>VLOOKUP($A1971,Searches!$A:$H,AC$1,FALSE)</f>
        <v>#N/A</v>
      </c>
      <c r="AD1971" s="22" t="e">
        <f>VLOOKUP($A1971,Searches!$A:$H,AD$1,FALSE)</f>
        <v>#N/A</v>
      </c>
      <c r="AE1971" s="22" t="e">
        <f>VLOOKUP($A1971,Searches!$A:$H,AE$1,FALSE)</f>
        <v>#N/A</v>
      </c>
      <c r="AF1971" s="22" t="e">
        <f>VLOOKUP($A1971,Searches!$A:$H,AF$1,FALSE)</f>
        <v>#N/A</v>
      </c>
      <c r="AG1971" s="22" t="e">
        <f>VLOOKUP($A1971,Searches!$A:$H,AG$1,FALSE)</f>
        <v>#N/A</v>
      </c>
      <c r="AH1971" s="22" t="e">
        <f>VLOOKUP($G1971,Temp!$D:$F,AH$1,FALSE)</f>
        <v>#N/A</v>
      </c>
      <c r="AI1971" s="22" t="e">
        <f>VLOOKUP($G1971,Temp!$D:$F,AI$1,FALSE)</f>
        <v>#N/A</v>
      </c>
      <c r="AJ1971" s="22" t="e">
        <f>VLOOKUP($G1971,Temp!$D:$F,AJ$1,FALSE)</f>
        <v>#N/A</v>
      </c>
    </row>
    <row r="1972" spans="1:36" ht="16" x14ac:dyDescent="0.2">
      <c r="A1972" s="8" t="str">
        <f t="shared" si="30"/>
        <v>Emily Connaker Magento Commerce</v>
      </c>
      <c r="B1972" s="8" t="s">
        <v>11537</v>
      </c>
      <c r="C1972" s="8" t="s">
        <v>11538</v>
      </c>
      <c r="D1972" s="8" t="s">
        <v>11539</v>
      </c>
      <c r="E1972" s="8" t="s">
        <v>11540</v>
      </c>
      <c r="F1972" s="8" t="s">
        <v>249</v>
      </c>
      <c r="G1972" s="12" t="s">
        <v>250</v>
      </c>
      <c r="H1972" s="22" t="str">
        <f>VLOOKUP($G1972,Temp!$A:$C,H$1,FALSE)</f>
        <v>magento.com</v>
      </c>
      <c r="I1972" s="22" t="e">
        <f>VLOOKUP($G1972,Temp!$A:$C,I$1,FALSE)</f>
        <v>#VALUE!</v>
      </c>
      <c r="J1972" s="22" t="e">
        <f>VLOOKUP($G1972,Temp!$A:$C,J$1,FALSE)</f>
        <v>#VALUE!</v>
      </c>
      <c r="K1972" s="22" t="e">
        <f>VLOOKUP($G1972,Temp!$A:$C,K$1,FALSE)</f>
        <v>#VALUE!</v>
      </c>
      <c r="L1972" s="22" t="e">
        <f>VLOOKUP($G1972,Temp!$A:$C,L$1,FALSE)</f>
        <v>#VALUE!</v>
      </c>
      <c r="M1972" s="22" t="e">
        <f>VLOOKUP($G1972,Temp!$A:$C,M$1,FALSE)</f>
        <v>#VALUE!</v>
      </c>
      <c r="N1972" s="22" t="e">
        <f>VLOOKUP($G1972,Temp!$A:$C,N$1,FALSE)</f>
        <v>#VALUE!</v>
      </c>
      <c r="O1972" s="22" t="e">
        <f>VLOOKUP($G1972,Temp!$A:$C,O$1,FALSE)</f>
        <v>#VALUE!</v>
      </c>
      <c r="P1972" s="22" t="e">
        <f>VLOOKUP($G1972,Temp!$A:$C,P$1,FALSE)</f>
        <v>#VALUE!</v>
      </c>
      <c r="Q1972" s="22" t="e">
        <f>VLOOKUP($G1972,Temp!$A:$C,Q$1,FALSE)</f>
        <v>#VALUE!</v>
      </c>
      <c r="R1972" s="22" t="e">
        <f>VLOOKUP($G1972,Temp!$A:$C,R$1,FALSE)</f>
        <v>#VALUE!</v>
      </c>
      <c r="S1972" s="22" t="e">
        <f>VLOOKUP($G1972,Temp!$A:$C,S$1,FALSE)</f>
        <v>#VALUE!</v>
      </c>
      <c r="T1972" s="22" t="e">
        <f>VLOOKUP($G1972,Temp!$A:$C,T$1,FALSE)</f>
        <v>#VALUE!</v>
      </c>
      <c r="U1972" s="22" t="e">
        <f>VLOOKUP($G1972,Temp!$A:$C,U$1,FALSE)</f>
        <v>#VALUE!</v>
      </c>
      <c r="V1972" s="22" t="e">
        <f>VLOOKUP($G1972,Temp!$A:$C,V$1,FALSE)</f>
        <v>#VALUE!</v>
      </c>
      <c r="W1972" s="22" t="e">
        <f>VLOOKUP($G1972,Temp!$A:$C,W$1,FALSE)</f>
        <v>#VALUE!</v>
      </c>
      <c r="X1972" s="22" t="e">
        <f>VLOOKUP($G1972,Temp!$A:$C,X$1,FALSE)</f>
        <v>#VALUE!</v>
      </c>
      <c r="Y1972" s="22">
        <f>VLOOKUP($G1972,Temp!$A:$C,Y$1,FALSE)</f>
        <v>1200000</v>
      </c>
      <c r="Z1972" s="22">
        <f>VLOOKUP($G1972,Temp!$A:$C,Z$1,FALSE)</f>
        <v>57900</v>
      </c>
      <c r="AA1972" s="22" t="e">
        <f>VLOOKUP($A1972,Searches!$A:$H,AA$1,FALSE)</f>
        <v>#N/A</v>
      </c>
      <c r="AB1972" s="22" t="e">
        <f>VLOOKUP($A1972,Searches!$A:$H,AB$1,FALSE)</f>
        <v>#N/A</v>
      </c>
      <c r="AC1972" s="22" t="e">
        <f>VLOOKUP($A1972,Searches!$A:$H,AC$1,FALSE)</f>
        <v>#N/A</v>
      </c>
      <c r="AD1972" s="22" t="e">
        <f>VLOOKUP($A1972,Searches!$A:$H,AD$1,FALSE)</f>
        <v>#N/A</v>
      </c>
      <c r="AE1972" s="22" t="e">
        <f>VLOOKUP($A1972,Searches!$A:$H,AE$1,FALSE)</f>
        <v>#N/A</v>
      </c>
      <c r="AF1972" s="22" t="e">
        <f>VLOOKUP($A1972,Searches!$A:$H,AF$1,FALSE)</f>
        <v>#N/A</v>
      </c>
      <c r="AG1972" s="22" t="e">
        <f>VLOOKUP($A1972,Searches!$A:$H,AG$1,FALSE)</f>
        <v>#N/A</v>
      </c>
      <c r="AH1972" s="22" t="str">
        <f>VLOOKUP($G1972,Temp!$D:$F,AH$1,FALSE)</f>
        <v>magento.com</v>
      </c>
      <c r="AI1972" s="22" t="str">
        <f>VLOOKUP($G1972,Temp!$D:$F,AI$1,FALSE)</f>
        <v>Marketo</v>
      </c>
      <c r="AJ1972" s="22" t="str">
        <f>VLOOKUP($G1972,Temp!$D:$F,AJ$1,FALSE)</f>
        <v>Drupal</v>
      </c>
    </row>
    <row r="1973" spans="1:36" ht="16" x14ac:dyDescent="0.2">
      <c r="A1973" s="8" t="str">
        <f t="shared" si="30"/>
        <v>Brandon Monroe Nutrabolt</v>
      </c>
      <c r="B1973" s="8" t="s">
        <v>11543</v>
      </c>
      <c r="C1973" s="8" t="s">
        <v>11544</v>
      </c>
      <c r="D1973" s="8" t="s">
        <v>11545</v>
      </c>
      <c r="E1973" s="8" t="s">
        <v>11546</v>
      </c>
      <c r="F1973" s="8" t="s">
        <v>11547</v>
      </c>
      <c r="G1973" s="12" t="s">
        <v>10914</v>
      </c>
      <c r="H1973" s="22" t="str">
        <f>VLOOKUP($G1973,Temp!$A:$C,H$1,FALSE)</f>
        <v>nutrabolt.com</v>
      </c>
      <c r="I1973" s="22" t="e">
        <f>VLOOKUP($G1973,Temp!$A:$C,I$1,FALSE)</f>
        <v>#VALUE!</v>
      </c>
      <c r="J1973" s="22" t="e">
        <f>VLOOKUP($G1973,Temp!$A:$C,J$1,FALSE)</f>
        <v>#VALUE!</v>
      </c>
      <c r="K1973" s="22" t="e">
        <f>VLOOKUP($G1973,Temp!$A:$C,K$1,FALSE)</f>
        <v>#VALUE!</v>
      </c>
      <c r="L1973" s="22" t="e">
        <f>VLOOKUP($G1973,Temp!$A:$C,L$1,FALSE)</f>
        <v>#VALUE!</v>
      </c>
      <c r="M1973" s="22" t="e">
        <f>VLOOKUP($G1973,Temp!$A:$C,M$1,FALSE)</f>
        <v>#VALUE!</v>
      </c>
      <c r="N1973" s="22" t="e">
        <f>VLOOKUP($G1973,Temp!$A:$C,N$1,FALSE)</f>
        <v>#VALUE!</v>
      </c>
      <c r="O1973" s="22" t="e">
        <f>VLOOKUP($G1973,Temp!$A:$C,O$1,FALSE)</f>
        <v>#VALUE!</v>
      </c>
      <c r="P1973" s="22" t="e">
        <f>VLOOKUP($G1973,Temp!$A:$C,P$1,FALSE)</f>
        <v>#VALUE!</v>
      </c>
      <c r="Q1973" s="22" t="e">
        <f>VLOOKUP($G1973,Temp!$A:$C,Q$1,FALSE)</f>
        <v>#VALUE!</v>
      </c>
      <c r="R1973" s="22" t="e">
        <f>VLOOKUP($G1973,Temp!$A:$C,R$1,FALSE)</f>
        <v>#VALUE!</v>
      </c>
      <c r="S1973" s="22" t="e">
        <f>VLOOKUP($G1973,Temp!$A:$C,S$1,FALSE)</f>
        <v>#VALUE!</v>
      </c>
      <c r="T1973" s="22" t="e">
        <f>VLOOKUP($G1973,Temp!$A:$C,T$1,FALSE)</f>
        <v>#VALUE!</v>
      </c>
      <c r="U1973" s="22" t="e">
        <f>VLOOKUP($G1973,Temp!$A:$C,U$1,FALSE)</f>
        <v>#VALUE!</v>
      </c>
      <c r="V1973" s="22" t="e">
        <f>VLOOKUP($G1973,Temp!$A:$C,V$1,FALSE)</f>
        <v>#VALUE!</v>
      </c>
      <c r="W1973" s="22" t="e">
        <f>VLOOKUP($G1973,Temp!$A:$C,W$1,FALSE)</f>
        <v>#VALUE!</v>
      </c>
      <c r="X1973" s="22" t="e">
        <f>VLOOKUP($G1973,Temp!$A:$C,X$1,FALSE)</f>
        <v>#VALUE!</v>
      </c>
      <c r="Y1973" s="22">
        <f>VLOOKUP($G1973,Temp!$A:$C,Y$1,FALSE)</f>
        <v>0</v>
      </c>
      <c r="Z1973" s="22">
        <f>VLOOKUP($G1973,Temp!$A:$C,Z$1,FALSE)</f>
        <v>0</v>
      </c>
      <c r="AA1973" s="22" t="e">
        <f>VLOOKUP($A1973,Searches!$A:$H,AA$1,FALSE)</f>
        <v>#N/A</v>
      </c>
      <c r="AB1973" s="22" t="e">
        <f>VLOOKUP($A1973,Searches!$A:$H,AB$1,FALSE)</f>
        <v>#N/A</v>
      </c>
      <c r="AC1973" s="22" t="e">
        <f>VLOOKUP($A1973,Searches!$A:$H,AC$1,FALSE)</f>
        <v>#N/A</v>
      </c>
      <c r="AD1973" s="22" t="e">
        <f>VLOOKUP($A1973,Searches!$A:$H,AD$1,FALSE)</f>
        <v>#N/A</v>
      </c>
      <c r="AE1973" s="22" t="e">
        <f>VLOOKUP($A1973,Searches!$A:$H,AE$1,FALSE)</f>
        <v>#N/A</v>
      </c>
      <c r="AF1973" s="22" t="e">
        <f>VLOOKUP($A1973,Searches!$A:$H,AF$1,FALSE)</f>
        <v>#N/A</v>
      </c>
      <c r="AG1973" s="22" t="e">
        <f>VLOOKUP($A1973,Searches!$A:$H,AG$1,FALSE)</f>
        <v>#N/A</v>
      </c>
      <c r="AH1973" s="22" t="e">
        <f>VLOOKUP($G1973,Temp!$D:$F,AH$1,FALSE)</f>
        <v>#N/A</v>
      </c>
      <c r="AI1973" s="22" t="e">
        <f>VLOOKUP($G1973,Temp!$D:$F,AI$1,FALSE)</f>
        <v>#N/A</v>
      </c>
      <c r="AJ1973" s="22" t="e">
        <f>VLOOKUP($G1973,Temp!$D:$F,AJ$1,FALSE)</f>
        <v>#N/A</v>
      </c>
    </row>
    <row r="1974" spans="1:36" ht="16" x14ac:dyDescent="0.2">
      <c r="A1974" s="8" t="str">
        <f t="shared" si="30"/>
        <v>Steve Potts Determine</v>
      </c>
      <c r="B1974" s="8" t="s">
        <v>1864</v>
      </c>
      <c r="C1974" s="8" t="s">
        <v>4849</v>
      </c>
      <c r="D1974" s="8" t="s">
        <v>4850</v>
      </c>
      <c r="E1974" s="8" t="s">
        <v>4851</v>
      </c>
      <c r="F1974" s="8" t="s">
        <v>4852</v>
      </c>
      <c r="G1974" s="12" t="s">
        <v>4853</v>
      </c>
      <c r="H1974" s="22" t="str">
        <f>VLOOKUP($G1974,Temp!$A:$C,H$1,FALSE)</f>
        <v>determine.com</v>
      </c>
      <c r="I1974" s="22" t="e">
        <f>VLOOKUP($G1974,Temp!$A:$C,I$1,FALSE)</f>
        <v>#VALUE!</v>
      </c>
      <c r="J1974" s="22" t="e">
        <f>VLOOKUP($G1974,Temp!$A:$C,J$1,FALSE)</f>
        <v>#VALUE!</v>
      </c>
      <c r="K1974" s="22" t="e">
        <f>VLOOKUP($G1974,Temp!$A:$C,K$1,FALSE)</f>
        <v>#VALUE!</v>
      </c>
      <c r="L1974" s="22" t="e">
        <f>VLOOKUP($G1974,Temp!$A:$C,L$1,FALSE)</f>
        <v>#VALUE!</v>
      </c>
      <c r="M1974" s="22" t="e">
        <f>VLOOKUP($G1974,Temp!$A:$C,M$1,FALSE)</f>
        <v>#VALUE!</v>
      </c>
      <c r="N1974" s="22" t="e">
        <f>VLOOKUP($G1974,Temp!$A:$C,N$1,FALSE)</f>
        <v>#VALUE!</v>
      </c>
      <c r="O1974" s="22" t="e">
        <f>VLOOKUP($G1974,Temp!$A:$C,O$1,FALSE)</f>
        <v>#VALUE!</v>
      </c>
      <c r="P1974" s="22" t="e">
        <f>VLOOKUP($G1974,Temp!$A:$C,P$1,FALSE)</f>
        <v>#VALUE!</v>
      </c>
      <c r="Q1974" s="22" t="e">
        <f>VLOOKUP($G1974,Temp!$A:$C,Q$1,FALSE)</f>
        <v>#VALUE!</v>
      </c>
      <c r="R1974" s="22" t="e">
        <f>VLOOKUP($G1974,Temp!$A:$C,R$1,FALSE)</f>
        <v>#VALUE!</v>
      </c>
      <c r="S1974" s="22" t="e">
        <f>VLOOKUP($G1974,Temp!$A:$C,S$1,FALSE)</f>
        <v>#VALUE!</v>
      </c>
      <c r="T1974" s="22" t="e">
        <f>VLOOKUP($G1974,Temp!$A:$C,T$1,FALSE)</f>
        <v>#VALUE!</v>
      </c>
      <c r="U1974" s="22" t="e">
        <f>VLOOKUP($G1974,Temp!$A:$C,U$1,FALSE)</f>
        <v>#VALUE!</v>
      </c>
      <c r="V1974" s="22" t="e">
        <f>VLOOKUP($G1974,Temp!$A:$C,V$1,FALSE)</f>
        <v>#VALUE!</v>
      </c>
      <c r="W1974" s="22" t="e">
        <f>VLOOKUP($G1974,Temp!$A:$C,W$1,FALSE)</f>
        <v>#VALUE!</v>
      </c>
      <c r="X1974" s="22" t="e">
        <f>VLOOKUP($G1974,Temp!$A:$C,X$1,FALSE)</f>
        <v>#VALUE!</v>
      </c>
      <c r="Y1974" s="22">
        <f>VLOOKUP($G1974,Temp!$A:$C,Y$1,FALSE)</f>
        <v>30400</v>
      </c>
      <c r="Z1974" s="22">
        <f>VLOOKUP($G1974,Temp!$A:$C,Z$1,FALSE)</f>
        <v>20500</v>
      </c>
      <c r="AA1974" s="22" t="e">
        <f>VLOOKUP($A1974,Searches!$A:$H,AA$1,FALSE)</f>
        <v>#N/A</v>
      </c>
      <c r="AB1974" s="22" t="e">
        <f>VLOOKUP($A1974,Searches!$A:$H,AB$1,FALSE)</f>
        <v>#N/A</v>
      </c>
      <c r="AC1974" s="22" t="e">
        <f>VLOOKUP($A1974,Searches!$A:$H,AC$1,FALSE)</f>
        <v>#N/A</v>
      </c>
      <c r="AD1974" s="22" t="e">
        <f>VLOOKUP($A1974,Searches!$A:$H,AD$1,FALSE)</f>
        <v>#N/A</v>
      </c>
      <c r="AE1974" s="22" t="e">
        <f>VLOOKUP($A1974,Searches!$A:$H,AE$1,FALSE)</f>
        <v>#N/A</v>
      </c>
      <c r="AF1974" s="22" t="e">
        <f>VLOOKUP($A1974,Searches!$A:$H,AF$1,FALSE)</f>
        <v>#N/A</v>
      </c>
      <c r="AG1974" s="22" t="e">
        <f>VLOOKUP($A1974,Searches!$A:$H,AG$1,FALSE)</f>
        <v>#N/A</v>
      </c>
      <c r="AH1974" s="22" t="str">
        <f>VLOOKUP($G1974,Temp!$D:$F,AH$1,FALSE)</f>
        <v>determine.com</v>
      </c>
      <c r="AI1974" s="22" t="str">
        <f>VLOOKUP($G1974,Temp!$D:$F,AI$1,FALSE)</f>
        <v>Pardot</v>
      </c>
      <c r="AJ1974" s="22" t="str">
        <f>VLOOKUP($G1974,Temp!$D:$F,AJ$1,FALSE)</f>
        <v>WordPress</v>
      </c>
    </row>
    <row r="1975" spans="1:36" ht="16" x14ac:dyDescent="0.2">
      <c r="A1975" s="8" t="str">
        <f t="shared" si="30"/>
        <v>Sherri Wu VoyageOne Integrated E-Commerce Solutions For China</v>
      </c>
      <c r="B1975" s="8" t="s">
        <v>11553</v>
      </c>
      <c r="C1975" s="8" t="s">
        <v>11554</v>
      </c>
      <c r="D1975" s="8" t="s">
        <v>11555</v>
      </c>
      <c r="E1975" s="8" t="s">
        <v>11556</v>
      </c>
      <c r="F1975" s="8" t="s">
        <v>11557</v>
      </c>
      <c r="G1975" s="12" t="s">
        <v>10927</v>
      </c>
      <c r="H1975" s="22" t="str">
        <f>VLOOKUP($G1975,Temp!$A:$C,H$1,FALSE)</f>
        <v>voyageone.com</v>
      </c>
      <c r="I1975" s="22" t="e">
        <f>VLOOKUP($G1975,Temp!$A:$C,I$1,FALSE)</f>
        <v>#VALUE!</v>
      </c>
      <c r="J1975" s="22" t="e">
        <f>VLOOKUP($G1975,Temp!$A:$C,J$1,FALSE)</f>
        <v>#VALUE!</v>
      </c>
      <c r="K1975" s="22" t="e">
        <f>VLOOKUP($G1975,Temp!$A:$C,K$1,FALSE)</f>
        <v>#VALUE!</v>
      </c>
      <c r="L1975" s="22" t="e">
        <f>VLOOKUP($G1975,Temp!$A:$C,L$1,FALSE)</f>
        <v>#VALUE!</v>
      </c>
      <c r="M1975" s="22" t="e">
        <f>VLOOKUP($G1975,Temp!$A:$C,M$1,FALSE)</f>
        <v>#VALUE!</v>
      </c>
      <c r="N1975" s="22" t="e">
        <f>VLOOKUP($G1975,Temp!$A:$C,N$1,FALSE)</f>
        <v>#VALUE!</v>
      </c>
      <c r="O1975" s="22" t="e">
        <f>VLOOKUP($G1975,Temp!$A:$C,O$1,FALSE)</f>
        <v>#VALUE!</v>
      </c>
      <c r="P1975" s="22" t="e">
        <f>VLOOKUP($G1975,Temp!$A:$C,P$1,FALSE)</f>
        <v>#VALUE!</v>
      </c>
      <c r="Q1975" s="22" t="e">
        <f>VLOOKUP($G1975,Temp!$A:$C,Q$1,FALSE)</f>
        <v>#VALUE!</v>
      </c>
      <c r="R1975" s="22" t="e">
        <f>VLOOKUP($G1975,Temp!$A:$C,R$1,FALSE)</f>
        <v>#VALUE!</v>
      </c>
      <c r="S1975" s="22" t="e">
        <f>VLOOKUP($G1975,Temp!$A:$C,S$1,FALSE)</f>
        <v>#VALUE!</v>
      </c>
      <c r="T1975" s="22" t="e">
        <f>VLOOKUP($G1975,Temp!$A:$C,T$1,FALSE)</f>
        <v>#VALUE!</v>
      </c>
      <c r="U1975" s="22" t="e">
        <f>VLOOKUP($G1975,Temp!$A:$C,U$1,FALSE)</f>
        <v>#VALUE!</v>
      </c>
      <c r="V1975" s="22" t="e">
        <f>VLOOKUP($G1975,Temp!$A:$C,V$1,FALSE)</f>
        <v>#VALUE!</v>
      </c>
      <c r="W1975" s="22" t="e">
        <f>VLOOKUP($G1975,Temp!$A:$C,W$1,FALSE)</f>
        <v>#VALUE!</v>
      </c>
      <c r="X1975" s="22" t="e">
        <f>VLOOKUP($G1975,Temp!$A:$C,X$1,FALSE)</f>
        <v>#VALUE!</v>
      </c>
      <c r="Y1975" s="22">
        <f>VLOOKUP($G1975,Temp!$A:$C,Y$1,FALSE)</f>
        <v>4</v>
      </c>
      <c r="Z1975" s="22">
        <f>VLOOKUP($G1975,Temp!$A:$C,Z$1,FALSE)</f>
        <v>25</v>
      </c>
      <c r="AA1975" s="22" t="str">
        <f>VLOOKUP($A1975,Searches!$A:$H,AA$1,FALSE)</f>
        <v>Sherri Wu</v>
      </c>
      <c r="AB1975" s="22" t="str">
        <f>VLOOKUP($A1975,Searches!$A:$H,AB$1,FALSE)</f>
        <v>VoyageOne Integrated E-Commerce Solutions For China</v>
      </c>
      <c r="AC1975" s="22" t="str">
        <f>VLOOKUP($A1975,Searches!$A:$H,AC$1,FALSE)</f>
        <v>Chief Strategy Officer, Head of Key Accounts &amp; Revenue</v>
      </c>
      <c r="AD1975" s="22" t="str">
        <f>VLOOKUP($A1975,Searches!$A:$H,AD$1,FALSE)</f>
        <v>2nd</v>
      </c>
      <c r="AE1975" s="22" t="str">
        <f>VLOOKUP($A1975,Searches!$A:$H,AE$1,FALSE)</f>
        <v>Open link</v>
      </c>
      <c r="AF1975" s="22" t="str">
        <f>VLOOKUP($A1975,Searches!$A:$H,AF$1,FALSE)</f>
        <v>Greater Chicago Area</v>
      </c>
      <c r="AG1975" s="22" t="str">
        <f>VLOOKUP($A1975,Searches!$A:$H,AG$1,FALSE)</f>
        <v>https://www.linkedin.com/sales/profile/13095311,nqQ6,NAME_SEARCH?moduleKey=peopleSearchResults&amp;pageKey=sales-search3-people-refinement&amp;contextId=60BC92C971D70515801E49D6842B0000&amp;requestId=d7d5f999-ea42-434c-9cf5-f18a1052564e&amp;action=CLICK&amp;target=urn%3Ali%3AsalesLead%3A(-1%2C13095311)&amp;pageNumber=12&amp;targetEl=profilelink&amp;position=2&amp;trk=lss-serp-result-lead_photo</v>
      </c>
      <c r="AH1975" s="22" t="e">
        <f>VLOOKUP($G1975,Temp!$D:$F,AH$1,FALSE)</f>
        <v>#N/A</v>
      </c>
      <c r="AI1975" s="22" t="e">
        <f>VLOOKUP($G1975,Temp!$D:$F,AI$1,FALSE)</f>
        <v>#N/A</v>
      </c>
      <c r="AJ1975" s="22" t="e">
        <f>VLOOKUP($G1975,Temp!$D:$F,AJ$1,FALSE)</f>
        <v>#N/A</v>
      </c>
    </row>
    <row r="1976" spans="1:36" ht="16" x14ac:dyDescent="0.2">
      <c r="A1976" s="8" t="str">
        <f t="shared" si="30"/>
        <v>Darryl Worsham Growth Acceleration Partners</v>
      </c>
      <c r="B1976" s="8" t="s">
        <v>4347</v>
      </c>
      <c r="C1976" s="8" t="s">
        <v>4348</v>
      </c>
      <c r="D1976" s="8" t="s">
        <v>443</v>
      </c>
      <c r="E1976" s="8" t="s">
        <v>4349</v>
      </c>
      <c r="F1976" s="8" t="s">
        <v>4350</v>
      </c>
      <c r="G1976" s="12" t="s">
        <v>4351</v>
      </c>
      <c r="H1976" s="22" t="str">
        <f>VLOOKUP($G1976,Temp!$A:$C,H$1,FALSE)</f>
        <v>growthaccelerationpartners.com</v>
      </c>
      <c r="I1976" s="22" t="e">
        <f>VLOOKUP($G1976,Temp!$A:$C,I$1,FALSE)</f>
        <v>#VALUE!</v>
      </c>
      <c r="J1976" s="22" t="e">
        <f>VLOOKUP($G1976,Temp!$A:$C,J$1,FALSE)</f>
        <v>#VALUE!</v>
      </c>
      <c r="K1976" s="22" t="e">
        <f>VLOOKUP($G1976,Temp!$A:$C,K$1,FALSE)</f>
        <v>#VALUE!</v>
      </c>
      <c r="L1976" s="22" t="e">
        <f>VLOOKUP($G1976,Temp!$A:$C,L$1,FALSE)</f>
        <v>#VALUE!</v>
      </c>
      <c r="M1976" s="22" t="e">
        <f>VLOOKUP($G1976,Temp!$A:$C,M$1,FALSE)</f>
        <v>#VALUE!</v>
      </c>
      <c r="N1976" s="22" t="e">
        <f>VLOOKUP($G1976,Temp!$A:$C,N$1,FALSE)</f>
        <v>#VALUE!</v>
      </c>
      <c r="O1976" s="22" t="e">
        <f>VLOOKUP($G1976,Temp!$A:$C,O$1,FALSE)</f>
        <v>#VALUE!</v>
      </c>
      <c r="P1976" s="22" t="e">
        <f>VLOOKUP($G1976,Temp!$A:$C,P$1,FALSE)</f>
        <v>#VALUE!</v>
      </c>
      <c r="Q1976" s="22" t="e">
        <f>VLOOKUP($G1976,Temp!$A:$C,Q$1,FALSE)</f>
        <v>#VALUE!</v>
      </c>
      <c r="R1976" s="22" t="e">
        <f>VLOOKUP($G1976,Temp!$A:$C,R$1,FALSE)</f>
        <v>#VALUE!</v>
      </c>
      <c r="S1976" s="22" t="e">
        <f>VLOOKUP($G1976,Temp!$A:$C,S$1,FALSE)</f>
        <v>#VALUE!</v>
      </c>
      <c r="T1976" s="22" t="e">
        <f>VLOOKUP($G1976,Temp!$A:$C,T$1,FALSE)</f>
        <v>#VALUE!</v>
      </c>
      <c r="U1976" s="22" t="e">
        <f>VLOOKUP($G1976,Temp!$A:$C,U$1,FALSE)</f>
        <v>#VALUE!</v>
      </c>
      <c r="V1976" s="22" t="e">
        <f>VLOOKUP($G1976,Temp!$A:$C,V$1,FALSE)</f>
        <v>#VALUE!</v>
      </c>
      <c r="W1976" s="22" t="e">
        <f>VLOOKUP($G1976,Temp!$A:$C,W$1,FALSE)</f>
        <v>#VALUE!</v>
      </c>
      <c r="X1976" s="22" t="e">
        <f>VLOOKUP($G1976,Temp!$A:$C,X$1,FALSE)</f>
        <v>#VALUE!</v>
      </c>
      <c r="Y1976" s="22">
        <f>VLOOKUP($G1976,Temp!$A:$C,Y$1,FALSE)</f>
        <v>473</v>
      </c>
      <c r="Z1976" s="22">
        <f>VLOOKUP($G1976,Temp!$A:$C,Z$1,FALSE)</f>
        <v>82</v>
      </c>
      <c r="AA1976" s="22" t="e">
        <f>VLOOKUP($A1976,Searches!$A:$H,AA$1,FALSE)</f>
        <v>#N/A</v>
      </c>
      <c r="AB1976" s="22" t="e">
        <f>VLOOKUP($A1976,Searches!$A:$H,AB$1,FALSE)</f>
        <v>#N/A</v>
      </c>
      <c r="AC1976" s="22" t="e">
        <f>VLOOKUP($A1976,Searches!$A:$H,AC$1,FALSE)</f>
        <v>#N/A</v>
      </c>
      <c r="AD1976" s="22" t="e">
        <f>VLOOKUP($A1976,Searches!$A:$H,AD$1,FALSE)</f>
        <v>#N/A</v>
      </c>
      <c r="AE1976" s="22" t="e">
        <f>VLOOKUP($A1976,Searches!$A:$H,AE$1,FALSE)</f>
        <v>#N/A</v>
      </c>
      <c r="AF1976" s="22" t="e">
        <f>VLOOKUP($A1976,Searches!$A:$H,AF$1,FALSE)</f>
        <v>#N/A</v>
      </c>
      <c r="AG1976" s="22" t="e">
        <f>VLOOKUP($A1976,Searches!$A:$H,AG$1,FALSE)</f>
        <v>#N/A</v>
      </c>
      <c r="AH1976" s="22" t="str">
        <f>VLOOKUP($G1976,Temp!$D:$F,AH$1,FALSE)</f>
        <v>growthaccelerationpartners.com</v>
      </c>
      <c r="AI1976" s="22" t="str">
        <f>VLOOKUP($G1976,Temp!$D:$F,AI$1,FALSE)</f>
        <v>HubSpot</v>
      </c>
      <c r="AJ1976" s="22" t="str">
        <f>VLOOKUP($G1976,Temp!$D:$F,AJ$1,FALSE)</f>
        <v>WordPress</v>
      </c>
    </row>
    <row r="1977" spans="1:36" ht="16" x14ac:dyDescent="0.2">
      <c r="A1977" s="8" t="str">
        <f t="shared" si="30"/>
        <v>Chet Barnard Brainshark</v>
      </c>
      <c r="B1977" s="8" t="s">
        <v>5892</v>
      </c>
      <c r="C1977" s="8" t="s">
        <v>5893</v>
      </c>
      <c r="D1977" s="8" t="s">
        <v>5894</v>
      </c>
      <c r="E1977" s="8" t="s">
        <v>5895</v>
      </c>
      <c r="F1977" s="8" t="s">
        <v>5896</v>
      </c>
      <c r="G1977" s="12" t="s">
        <v>5897</v>
      </c>
      <c r="H1977" s="22" t="str">
        <f>VLOOKUP($G1977,Temp!$A:$C,H$1,FALSE)</f>
        <v>brainshark.com</v>
      </c>
      <c r="I1977" s="22" t="e">
        <f>VLOOKUP($G1977,Temp!$A:$C,I$1,FALSE)</f>
        <v>#VALUE!</v>
      </c>
      <c r="J1977" s="22" t="e">
        <f>VLOOKUP($G1977,Temp!$A:$C,J$1,FALSE)</f>
        <v>#VALUE!</v>
      </c>
      <c r="K1977" s="22" t="e">
        <f>VLOOKUP($G1977,Temp!$A:$C,K$1,FALSE)</f>
        <v>#VALUE!</v>
      </c>
      <c r="L1977" s="22" t="e">
        <f>VLOOKUP($G1977,Temp!$A:$C,L$1,FALSE)</f>
        <v>#VALUE!</v>
      </c>
      <c r="M1977" s="22" t="e">
        <f>VLOOKUP($G1977,Temp!$A:$C,M$1,FALSE)</f>
        <v>#VALUE!</v>
      </c>
      <c r="N1977" s="22" t="e">
        <f>VLOOKUP($G1977,Temp!$A:$C,N$1,FALSE)</f>
        <v>#VALUE!</v>
      </c>
      <c r="O1977" s="22" t="e">
        <f>VLOOKUP($G1977,Temp!$A:$C,O$1,FALSE)</f>
        <v>#VALUE!</v>
      </c>
      <c r="P1977" s="22" t="e">
        <f>VLOOKUP($G1977,Temp!$A:$C,P$1,FALSE)</f>
        <v>#VALUE!</v>
      </c>
      <c r="Q1977" s="22" t="e">
        <f>VLOOKUP($G1977,Temp!$A:$C,Q$1,FALSE)</f>
        <v>#VALUE!</v>
      </c>
      <c r="R1977" s="22" t="e">
        <f>VLOOKUP($G1977,Temp!$A:$C,R$1,FALSE)</f>
        <v>#VALUE!</v>
      </c>
      <c r="S1977" s="22" t="e">
        <f>VLOOKUP($G1977,Temp!$A:$C,S$1,FALSE)</f>
        <v>#VALUE!</v>
      </c>
      <c r="T1977" s="22" t="e">
        <f>VLOOKUP($G1977,Temp!$A:$C,T$1,FALSE)</f>
        <v>#VALUE!</v>
      </c>
      <c r="U1977" s="22" t="e">
        <f>VLOOKUP($G1977,Temp!$A:$C,U$1,FALSE)</f>
        <v>#VALUE!</v>
      </c>
      <c r="V1977" s="22" t="e">
        <f>VLOOKUP($G1977,Temp!$A:$C,V$1,FALSE)</f>
        <v>#VALUE!</v>
      </c>
      <c r="W1977" s="22" t="e">
        <f>VLOOKUP($G1977,Temp!$A:$C,W$1,FALSE)</f>
        <v>#VALUE!</v>
      </c>
      <c r="X1977" s="22" t="e">
        <f>VLOOKUP($G1977,Temp!$A:$C,X$1,FALSE)</f>
        <v>#VALUE!</v>
      </c>
      <c r="Y1977" s="22">
        <f>VLOOKUP($G1977,Temp!$A:$C,Y$1,FALSE)</f>
        <v>26900</v>
      </c>
      <c r="Z1977" s="22">
        <f>VLOOKUP($G1977,Temp!$A:$C,Z$1,FALSE)</f>
        <v>2900</v>
      </c>
      <c r="AA1977" s="22" t="e">
        <f>VLOOKUP($A1977,Searches!$A:$H,AA$1,FALSE)</f>
        <v>#N/A</v>
      </c>
      <c r="AB1977" s="22" t="e">
        <f>VLOOKUP($A1977,Searches!$A:$H,AB$1,FALSE)</f>
        <v>#N/A</v>
      </c>
      <c r="AC1977" s="22" t="e">
        <f>VLOOKUP($A1977,Searches!$A:$H,AC$1,FALSE)</f>
        <v>#N/A</v>
      </c>
      <c r="AD1977" s="22" t="e">
        <f>VLOOKUP($A1977,Searches!$A:$H,AD$1,FALSE)</f>
        <v>#N/A</v>
      </c>
      <c r="AE1977" s="22" t="e">
        <f>VLOOKUP($A1977,Searches!$A:$H,AE$1,FALSE)</f>
        <v>#N/A</v>
      </c>
      <c r="AF1977" s="22" t="e">
        <f>VLOOKUP($A1977,Searches!$A:$H,AF$1,FALSE)</f>
        <v>#N/A</v>
      </c>
      <c r="AG1977" s="22" t="e">
        <f>VLOOKUP($A1977,Searches!$A:$H,AG$1,FALSE)</f>
        <v>#N/A</v>
      </c>
      <c r="AH1977" s="22" t="str">
        <f>VLOOKUP($G1977,Temp!$D:$F,AH$1,FALSE)</f>
        <v>brainshark.com</v>
      </c>
      <c r="AI1977" s="22" t="str">
        <f>VLOOKUP($G1977,Temp!$D:$F,AI$1,FALSE)</f>
        <v>Marketo</v>
      </c>
      <c r="AJ1977" s="22" t="str">
        <f>VLOOKUP($G1977,Temp!$D:$F,AJ$1,FALSE)</f>
        <v>Drupal</v>
      </c>
    </row>
    <row r="1978" spans="1:36" ht="16" x14ac:dyDescent="0.2">
      <c r="A1978" s="8" t="str">
        <f t="shared" si="30"/>
        <v>Dave Krauthamer Neural Edge</v>
      </c>
      <c r="B1978" s="8" t="s">
        <v>4214</v>
      </c>
      <c r="C1978" s="8" t="s">
        <v>6504</v>
      </c>
      <c r="D1978" s="8" t="s">
        <v>6505</v>
      </c>
      <c r="E1978" s="8" t="s">
        <v>634</v>
      </c>
      <c r="F1978" s="8" t="s">
        <v>6506</v>
      </c>
      <c r="G1978" s="12" t="s">
        <v>6070</v>
      </c>
      <c r="H1978" s="22" t="str">
        <f>VLOOKUP($G1978,Temp!$A:$C,H$1,FALSE)</f>
        <v>neuraledge.com</v>
      </c>
      <c r="I1978" s="22" t="e">
        <f>VLOOKUP($G1978,Temp!$A:$C,I$1,FALSE)</f>
        <v>#VALUE!</v>
      </c>
      <c r="J1978" s="22" t="e">
        <f>VLOOKUP($G1978,Temp!$A:$C,J$1,FALSE)</f>
        <v>#VALUE!</v>
      </c>
      <c r="K1978" s="22" t="e">
        <f>VLOOKUP($G1978,Temp!$A:$C,K$1,FALSE)</f>
        <v>#VALUE!</v>
      </c>
      <c r="L1978" s="22" t="e">
        <f>VLOOKUP($G1978,Temp!$A:$C,L$1,FALSE)</f>
        <v>#VALUE!</v>
      </c>
      <c r="M1978" s="22" t="e">
        <f>VLOOKUP($G1978,Temp!$A:$C,M$1,FALSE)</f>
        <v>#VALUE!</v>
      </c>
      <c r="N1978" s="22" t="e">
        <f>VLOOKUP($G1978,Temp!$A:$C,N$1,FALSE)</f>
        <v>#VALUE!</v>
      </c>
      <c r="O1978" s="22" t="e">
        <f>VLOOKUP($G1978,Temp!$A:$C,O$1,FALSE)</f>
        <v>#VALUE!</v>
      </c>
      <c r="P1978" s="22" t="e">
        <f>VLOOKUP($G1978,Temp!$A:$C,P$1,FALSE)</f>
        <v>#VALUE!</v>
      </c>
      <c r="Q1978" s="22" t="e">
        <f>VLOOKUP($G1978,Temp!$A:$C,Q$1,FALSE)</f>
        <v>#VALUE!</v>
      </c>
      <c r="R1978" s="22" t="e">
        <f>VLOOKUP($G1978,Temp!$A:$C,R$1,FALSE)</f>
        <v>#VALUE!</v>
      </c>
      <c r="S1978" s="22" t="e">
        <f>VLOOKUP($G1978,Temp!$A:$C,S$1,FALSE)</f>
        <v>#VALUE!</v>
      </c>
      <c r="T1978" s="22" t="e">
        <f>VLOOKUP($G1978,Temp!$A:$C,T$1,FALSE)</f>
        <v>#VALUE!</v>
      </c>
      <c r="U1978" s="22" t="e">
        <f>VLOOKUP($G1978,Temp!$A:$C,U$1,FALSE)</f>
        <v>#VALUE!</v>
      </c>
      <c r="V1978" s="22" t="e">
        <f>VLOOKUP($G1978,Temp!$A:$C,V$1,FALSE)</f>
        <v>#VALUE!</v>
      </c>
      <c r="W1978" s="22" t="e">
        <f>VLOOKUP($G1978,Temp!$A:$C,W$1,FALSE)</f>
        <v>#VALUE!</v>
      </c>
      <c r="X1978" s="22" t="e">
        <f>VLOOKUP($G1978,Temp!$A:$C,X$1,FALSE)</f>
        <v>#VALUE!</v>
      </c>
      <c r="Y1978" s="22">
        <f>VLOOKUP($G1978,Temp!$A:$C,Y$1,FALSE)</f>
        <v>0</v>
      </c>
      <c r="Z1978" s="22">
        <f>VLOOKUP($G1978,Temp!$A:$C,Z$1,FALSE)</f>
        <v>0</v>
      </c>
      <c r="AA1978" s="22" t="str">
        <f>VLOOKUP($A1978,Searches!$A:$H,AA$1,FALSE)</f>
        <v>Dave Krauthamer</v>
      </c>
      <c r="AB1978" s="22" t="str">
        <f>VLOOKUP($A1978,Searches!$A:$H,AB$1,FALSE)</f>
        <v>Neural Edge</v>
      </c>
      <c r="AC1978" s="22" t="str">
        <f>VLOOKUP($A1978,Searches!$A:$H,AC$1,FALSE)</f>
        <v>Founder and Chief Operating Officer</v>
      </c>
      <c r="AD1978" s="22" t="str">
        <f>VLOOKUP($A1978,Searches!$A:$H,AD$1,FALSE)</f>
        <v>2nd</v>
      </c>
      <c r="AE1978" s="22" t="str">
        <f>VLOOKUP($A1978,Searches!$A:$H,AE$1,FALSE)</f>
        <v/>
      </c>
      <c r="AF1978" s="22" t="str">
        <f>VLOOKUP($A1978,Searches!$A:$H,AF$1,FALSE)</f>
        <v>San Francisco Bay Area</v>
      </c>
      <c r="AG1978" s="22" t="str">
        <f>VLOOKUP($A1978,Searches!$A:$H,AG$1,FALSE)</f>
        <v>https://www.linkedin.com/sales/profile/3558631,9pG6,NAME_SEARCH?moduleKey=peopleSearchResults&amp;pageKey=sales-search3-people-refinement&amp;contextId=60BC92C971D70515801E49D6842B0000&amp;requestId=d7d5f999-ea42-434c-9cf5-f18a1052564e&amp;action=CLICK&amp;target=urn%3Ali%3AsalesLead%3A(-1%2C3558631)&amp;pageNumber=12&amp;targetEl=profilelink&amp;position=4&amp;trk=lss-serp-result-lead_photo</v>
      </c>
      <c r="AH1978" s="22" t="e">
        <f>VLOOKUP($G1978,Temp!$D:$F,AH$1,FALSE)</f>
        <v>#N/A</v>
      </c>
      <c r="AI1978" s="22" t="e">
        <f>VLOOKUP($G1978,Temp!$D:$F,AI$1,FALSE)</f>
        <v>#N/A</v>
      </c>
      <c r="AJ1978" s="22" t="e">
        <f>VLOOKUP($G1978,Temp!$D:$F,AJ$1,FALSE)</f>
        <v>#N/A</v>
      </c>
    </row>
    <row r="1979" spans="1:36" ht="16" x14ac:dyDescent="0.2">
      <c r="A1979" s="8" t="str">
        <f t="shared" si="30"/>
        <v>Chris Carey Verizon Digital Media Services</v>
      </c>
      <c r="B1979" s="8" t="s">
        <v>89</v>
      </c>
      <c r="C1979" s="8" t="s">
        <v>8089</v>
      </c>
      <c r="D1979" s="8" t="s">
        <v>8090</v>
      </c>
      <c r="E1979" s="8" t="s">
        <v>8091</v>
      </c>
      <c r="F1979" s="8" t="s">
        <v>8092</v>
      </c>
      <c r="G1979" s="12" t="s">
        <v>8093</v>
      </c>
      <c r="H1979" s="22" t="str">
        <f>VLOOKUP($G1979,Temp!$A:$C,H$1,FALSE)</f>
        <v>verizondigitalmedia.com</v>
      </c>
      <c r="I1979" s="22" t="e">
        <f>VLOOKUP($G1979,Temp!$A:$C,I$1,FALSE)</f>
        <v>#VALUE!</v>
      </c>
      <c r="J1979" s="22" t="e">
        <f>VLOOKUP($G1979,Temp!$A:$C,J$1,FALSE)</f>
        <v>#VALUE!</v>
      </c>
      <c r="K1979" s="22" t="e">
        <f>VLOOKUP($G1979,Temp!$A:$C,K$1,FALSE)</f>
        <v>#VALUE!</v>
      </c>
      <c r="L1979" s="22" t="e">
        <f>VLOOKUP($G1979,Temp!$A:$C,L$1,FALSE)</f>
        <v>#VALUE!</v>
      </c>
      <c r="M1979" s="22" t="e">
        <f>VLOOKUP($G1979,Temp!$A:$C,M$1,FALSE)</f>
        <v>#VALUE!</v>
      </c>
      <c r="N1979" s="22" t="e">
        <f>VLOOKUP($G1979,Temp!$A:$C,N$1,FALSE)</f>
        <v>#VALUE!</v>
      </c>
      <c r="O1979" s="22" t="e">
        <f>VLOOKUP($G1979,Temp!$A:$C,O$1,FALSE)</f>
        <v>#VALUE!</v>
      </c>
      <c r="P1979" s="22" t="e">
        <f>VLOOKUP($G1979,Temp!$A:$C,P$1,FALSE)</f>
        <v>#VALUE!</v>
      </c>
      <c r="Q1979" s="22" t="e">
        <f>VLOOKUP($G1979,Temp!$A:$C,Q$1,FALSE)</f>
        <v>#VALUE!</v>
      </c>
      <c r="R1979" s="22" t="e">
        <f>VLOOKUP($G1979,Temp!$A:$C,R$1,FALSE)</f>
        <v>#VALUE!</v>
      </c>
      <c r="S1979" s="22" t="e">
        <f>VLOOKUP($G1979,Temp!$A:$C,S$1,FALSE)</f>
        <v>#VALUE!</v>
      </c>
      <c r="T1979" s="22" t="e">
        <f>VLOOKUP($G1979,Temp!$A:$C,T$1,FALSE)</f>
        <v>#VALUE!</v>
      </c>
      <c r="U1979" s="22" t="e">
        <f>VLOOKUP($G1979,Temp!$A:$C,U$1,FALSE)</f>
        <v>#VALUE!</v>
      </c>
      <c r="V1979" s="22" t="e">
        <f>VLOOKUP($G1979,Temp!$A:$C,V$1,FALSE)</f>
        <v>#VALUE!</v>
      </c>
      <c r="W1979" s="22" t="e">
        <f>VLOOKUP($G1979,Temp!$A:$C,W$1,FALSE)</f>
        <v>#VALUE!</v>
      </c>
      <c r="X1979" s="22" t="e">
        <f>VLOOKUP($G1979,Temp!$A:$C,X$1,FALSE)</f>
        <v>#VALUE!</v>
      </c>
      <c r="Y1979" s="22">
        <f>VLOOKUP($G1979,Temp!$A:$C,Y$1,FALSE)</f>
        <v>41600</v>
      </c>
      <c r="Z1979" s="22">
        <f>VLOOKUP($G1979,Temp!$A:$C,Z$1,FALSE)</f>
        <v>1800</v>
      </c>
      <c r="AA1979" s="22" t="e">
        <f>VLOOKUP($A1979,Searches!$A:$H,AA$1,FALSE)</f>
        <v>#N/A</v>
      </c>
      <c r="AB1979" s="22" t="e">
        <f>VLOOKUP($A1979,Searches!$A:$H,AB$1,FALSE)</f>
        <v>#N/A</v>
      </c>
      <c r="AC1979" s="22" t="e">
        <f>VLOOKUP($A1979,Searches!$A:$H,AC$1,FALSE)</f>
        <v>#N/A</v>
      </c>
      <c r="AD1979" s="22" t="e">
        <f>VLOOKUP($A1979,Searches!$A:$H,AD$1,FALSE)</f>
        <v>#N/A</v>
      </c>
      <c r="AE1979" s="22" t="e">
        <f>VLOOKUP($A1979,Searches!$A:$H,AE$1,FALSE)</f>
        <v>#N/A</v>
      </c>
      <c r="AF1979" s="22" t="e">
        <f>VLOOKUP($A1979,Searches!$A:$H,AF$1,FALSE)</f>
        <v>#N/A</v>
      </c>
      <c r="AG1979" s="22" t="e">
        <f>VLOOKUP($A1979,Searches!$A:$H,AG$1,FALSE)</f>
        <v>#N/A</v>
      </c>
      <c r="AH1979" s="22" t="str">
        <f>VLOOKUP($G1979,Temp!$D:$F,AH$1,FALSE)</f>
        <v>verizondigitalmedia.com</v>
      </c>
      <c r="AI1979" s="22">
        <f>VLOOKUP($G1979,Temp!$D:$F,AI$1,FALSE)</f>
        <v>0</v>
      </c>
      <c r="AJ1979" s="22" t="str">
        <f>VLOOKUP($G1979,Temp!$D:$F,AJ$1,FALSE)</f>
        <v>WordPress</v>
      </c>
    </row>
    <row r="1980" spans="1:36" ht="16" x14ac:dyDescent="0.2">
      <c r="A1980" s="8" t="str">
        <f t="shared" si="30"/>
        <v>Rob Consoli Liaison Technologies</v>
      </c>
      <c r="B1980" s="8" t="s">
        <v>1037</v>
      </c>
      <c r="C1980" s="8" t="s">
        <v>5622</v>
      </c>
      <c r="D1980" s="8" t="s">
        <v>4850</v>
      </c>
      <c r="E1980" s="8" t="s">
        <v>5623</v>
      </c>
      <c r="F1980" s="8" t="s">
        <v>5625</v>
      </c>
      <c r="G1980" s="12" t="s">
        <v>5627</v>
      </c>
      <c r="H1980" s="22" t="str">
        <f>VLOOKUP($G1980,Temp!$A:$C,H$1,FALSE)</f>
        <v>liaison.com</v>
      </c>
      <c r="I1980" s="22" t="e">
        <f>VLOOKUP($G1980,Temp!$A:$C,I$1,FALSE)</f>
        <v>#VALUE!</v>
      </c>
      <c r="J1980" s="22" t="e">
        <f>VLOOKUP($G1980,Temp!$A:$C,J$1,FALSE)</f>
        <v>#VALUE!</v>
      </c>
      <c r="K1980" s="22" t="e">
        <f>VLOOKUP($G1980,Temp!$A:$C,K$1,FALSE)</f>
        <v>#VALUE!</v>
      </c>
      <c r="L1980" s="22" t="e">
        <f>VLOOKUP($G1980,Temp!$A:$C,L$1,FALSE)</f>
        <v>#VALUE!</v>
      </c>
      <c r="M1980" s="22" t="e">
        <f>VLOOKUP($G1980,Temp!$A:$C,M$1,FALSE)</f>
        <v>#VALUE!</v>
      </c>
      <c r="N1980" s="22" t="e">
        <f>VLOOKUP($G1980,Temp!$A:$C,N$1,FALSE)</f>
        <v>#VALUE!</v>
      </c>
      <c r="O1980" s="22" t="e">
        <f>VLOOKUP($G1980,Temp!$A:$C,O$1,FALSE)</f>
        <v>#VALUE!</v>
      </c>
      <c r="P1980" s="22" t="e">
        <f>VLOOKUP($G1980,Temp!$A:$C,P$1,FALSE)</f>
        <v>#VALUE!</v>
      </c>
      <c r="Q1980" s="22" t="e">
        <f>VLOOKUP($G1980,Temp!$A:$C,Q$1,FALSE)</f>
        <v>#VALUE!</v>
      </c>
      <c r="R1980" s="22" t="e">
        <f>VLOOKUP($G1980,Temp!$A:$C,R$1,FALSE)</f>
        <v>#VALUE!</v>
      </c>
      <c r="S1980" s="22" t="e">
        <f>VLOOKUP($G1980,Temp!$A:$C,S$1,FALSE)</f>
        <v>#VALUE!</v>
      </c>
      <c r="T1980" s="22" t="e">
        <f>VLOOKUP($G1980,Temp!$A:$C,T$1,FALSE)</f>
        <v>#VALUE!</v>
      </c>
      <c r="U1980" s="22" t="e">
        <f>VLOOKUP($G1980,Temp!$A:$C,U$1,FALSE)</f>
        <v>#VALUE!</v>
      </c>
      <c r="V1980" s="22" t="e">
        <f>VLOOKUP($G1980,Temp!$A:$C,V$1,FALSE)</f>
        <v>#VALUE!</v>
      </c>
      <c r="W1980" s="22" t="e">
        <f>VLOOKUP($G1980,Temp!$A:$C,W$1,FALSE)</f>
        <v>#VALUE!</v>
      </c>
      <c r="X1980" s="22" t="e">
        <f>VLOOKUP($G1980,Temp!$A:$C,X$1,FALSE)</f>
        <v>#VALUE!</v>
      </c>
      <c r="Y1980" s="22">
        <f>VLOOKUP($G1980,Temp!$A:$C,Y$1,FALSE)</f>
        <v>52300</v>
      </c>
      <c r="Z1980" s="22">
        <f>VLOOKUP($G1980,Temp!$A:$C,Z$1,FALSE)</f>
        <v>1100</v>
      </c>
      <c r="AA1980" s="22" t="str">
        <f>VLOOKUP($A1980,Searches!$A:$H,AA$1,FALSE)</f>
        <v>Rob Consoli</v>
      </c>
      <c r="AB1980" s="22" t="str">
        <f>VLOOKUP($A1980,Searches!$A:$H,AB$1,FALSE)</f>
        <v>Liaison Technologies</v>
      </c>
      <c r="AC1980" s="22" t="str">
        <f>VLOOKUP($A1980,Searches!$A:$H,AC$1,FALSE)</f>
        <v>Chief Revenue Officer (CRO)</v>
      </c>
      <c r="AD1980" s="22" t="str">
        <f>VLOOKUP($A1980,Searches!$A:$H,AD$1,FALSE)</f>
        <v>2nd</v>
      </c>
      <c r="AE1980" s="22" t="str">
        <f>VLOOKUP($A1980,Searches!$A:$H,AE$1,FALSE)</f>
        <v/>
      </c>
      <c r="AF1980" s="22" t="str">
        <f>VLOOKUP($A1980,Searches!$A:$H,AF$1,FALSE)</f>
        <v>Greater Atlanta Area</v>
      </c>
      <c r="AG1980" s="22" t="str">
        <f>VLOOKUP($A1980,Searches!$A:$H,AG$1,FALSE)</f>
        <v>https://www.linkedin.com/sales/profile/4504215,oZga,NAME_SEARCH?moduleKey=peopleSearchResults&amp;pageKey=sales-search3-people-refinement&amp;contextId=60BC92C971D70515801E49D6842B0000&amp;requestId=d7d5f999-ea42-434c-9cf5-f18a1052564e&amp;action=CLICK&amp;target=urn%3Ali%3AsalesLead%3A(-1%2C4504215)&amp;pageNumber=12&amp;targetEl=profilelink&amp;position=13&amp;trk=lss-serp-result-lead_photo</v>
      </c>
      <c r="AH1980" s="22" t="str">
        <f>VLOOKUP($G1980,Temp!$D:$F,AH$1,FALSE)</f>
        <v>liaison.com</v>
      </c>
      <c r="AI1980" s="22" t="str">
        <f>VLOOKUP($G1980,Temp!$D:$F,AI$1,FALSE)</f>
        <v>Pardot</v>
      </c>
      <c r="AJ1980" s="22" t="str">
        <f>VLOOKUP($G1980,Temp!$D:$F,AJ$1,FALSE)</f>
        <v>WordPress</v>
      </c>
    </row>
    <row r="1981" spans="1:36" ht="16" x14ac:dyDescent="0.2">
      <c r="A1981" s="8" t="str">
        <f t="shared" si="30"/>
        <v>Doug Wheeler XIFIN, Inc.</v>
      </c>
      <c r="B1981" s="8" t="s">
        <v>1909</v>
      </c>
      <c r="C1981" s="8" t="s">
        <v>3768</v>
      </c>
      <c r="D1981" s="8" t="s">
        <v>42</v>
      </c>
      <c r="E1981" s="8" t="s">
        <v>3769</v>
      </c>
      <c r="F1981" s="8" t="s">
        <v>3770</v>
      </c>
      <c r="G1981" s="12" t="s">
        <v>3771</v>
      </c>
      <c r="H1981" s="22" t="str">
        <f>VLOOKUP($G1981,Temp!$A:$C,H$1,FALSE)</f>
        <v>xifin.com</v>
      </c>
      <c r="I1981" s="22" t="e">
        <f>VLOOKUP($G1981,Temp!$A:$C,I$1,FALSE)</f>
        <v>#VALUE!</v>
      </c>
      <c r="J1981" s="22" t="e">
        <f>VLOOKUP($G1981,Temp!$A:$C,J$1,FALSE)</f>
        <v>#VALUE!</v>
      </c>
      <c r="K1981" s="22" t="e">
        <f>VLOOKUP($G1981,Temp!$A:$C,K$1,FALSE)</f>
        <v>#VALUE!</v>
      </c>
      <c r="L1981" s="22" t="e">
        <f>VLOOKUP($G1981,Temp!$A:$C,L$1,FALSE)</f>
        <v>#VALUE!</v>
      </c>
      <c r="M1981" s="22" t="e">
        <f>VLOOKUP($G1981,Temp!$A:$C,M$1,FALSE)</f>
        <v>#VALUE!</v>
      </c>
      <c r="N1981" s="22" t="e">
        <f>VLOOKUP($G1981,Temp!$A:$C,N$1,FALSE)</f>
        <v>#VALUE!</v>
      </c>
      <c r="O1981" s="22" t="e">
        <f>VLOOKUP($G1981,Temp!$A:$C,O$1,FALSE)</f>
        <v>#VALUE!</v>
      </c>
      <c r="P1981" s="22" t="e">
        <f>VLOOKUP($G1981,Temp!$A:$C,P$1,FALSE)</f>
        <v>#VALUE!</v>
      </c>
      <c r="Q1981" s="22" t="e">
        <f>VLOOKUP($G1981,Temp!$A:$C,Q$1,FALSE)</f>
        <v>#VALUE!</v>
      </c>
      <c r="R1981" s="22" t="e">
        <f>VLOOKUP($G1981,Temp!$A:$C,R$1,FALSE)</f>
        <v>#VALUE!</v>
      </c>
      <c r="S1981" s="22" t="e">
        <f>VLOOKUP($G1981,Temp!$A:$C,S$1,FALSE)</f>
        <v>#VALUE!</v>
      </c>
      <c r="T1981" s="22" t="e">
        <f>VLOOKUP($G1981,Temp!$A:$C,T$1,FALSE)</f>
        <v>#VALUE!</v>
      </c>
      <c r="U1981" s="22" t="e">
        <f>VLOOKUP($G1981,Temp!$A:$C,U$1,FALSE)</f>
        <v>#VALUE!</v>
      </c>
      <c r="V1981" s="22" t="e">
        <f>VLOOKUP($G1981,Temp!$A:$C,V$1,FALSE)</f>
        <v>#VALUE!</v>
      </c>
      <c r="W1981" s="22" t="e">
        <f>VLOOKUP($G1981,Temp!$A:$C,W$1,FALSE)</f>
        <v>#VALUE!</v>
      </c>
      <c r="X1981" s="22" t="e">
        <f>VLOOKUP($G1981,Temp!$A:$C,X$1,FALSE)</f>
        <v>#VALUE!</v>
      </c>
      <c r="Y1981" s="22">
        <f>VLOOKUP($G1981,Temp!$A:$C,Y$1,FALSE)</f>
        <v>2900</v>
      </c>
      <c r="Z1981" s="22">
        <f>VLOOKUP($G1981,Temp!$A:$C,Z$1,FALSE)</f>
        <v>0</v>
      </c>
      <c r="AA1981" s="22" t="str">
        <f>VLOOKUP($A1981,Searches!$A:$H,AA$1,FALSE)</f>
        <v>Doug Wheeler</v>
      </c>
      <c r="AB1981" s="22" t="str">
        <f>VLOOKUP($A1981,Searches!$A:$H,AB$1,FALSE)</f>
        <v>XIFIN, Inc.</v>
      </c>
      <c r="AC1981" s="22" t="str">
        <f>VLOOKUP($A1981,Searches!$A:$H,AC$1,FALSE)</f>
        <v>Chief Marketing Officer</v>
      </c>
      <c r="AD1981" s="22" t="str">
        <f>VLOOKUP($A1981,Searches!$A:$H,AD$1,FALSE)</f>
        <v>2nd</v>
      </c>
      <c r="AE1981" s="22" t="str">
        <f>VLOOKUP($A1981,Searches!$A:$H,AE$1,FALSE)</f>
        <v>Open link</v>
      </c>
      <c r="AF1981" s="22" t="str">
        <f>VLOOKUP($A1981,Searches!$A:$H,AF$1,FALSE)</f>
        <v>Greater San Diego Area</v>
      </c>
      <c r="AG1981" s="22" t="str">
        <f>VLOOKUP($A1981,Searches!$A:$H,AG$1,FALSE)</f>
        <v>https://www.linkedin.com/sales/profile/3184968,Fhl_,NAME_SEARCH?moduleKey=peopleSearchResults&amp;pageKey=sales-search3-people-refinement&amp;contextId=60BC92C971D70515801E49D6842B0000&amp;requestId=d7d5f999-ea42-434c-9cf5-f18a1052564e&amp;action=CLICK&amp;target=urn%3Ali%3AsalesLead%3A(-1%2C3184968)&amp;pageNumber=12&amp;targetEl=profilelink&amp;position=6&amp;trk=lss-serp-result-lead_photo</v>
      </c>
      <c r="AH1981" s="22" t="str">
        <f>VLOOKUP($G1981,Temp!$D:$F,AH$1,FALSE)</f>
        <v>xifin.com</v>
      </c>
      <c r="AI1981" s="22" t="str">
        <f>VLOOKUP($G1981,Temp!$D:$F,AI$1,FALSE)</f>
        <v>Marketo</v>
      </c>
      <c r="AJ1981" s="22" t="str">
        <f>VLOOKUP($G1981,Temp!$D:$F,AJ$1,FALSE)</f>
        <v>Drupal</v>
      </c>
    </row>
    <row r="1982" spans="1:36" ht="16" x14ac:dyDescent="0.2">
      <c r="A1982" s="8" t="str">
        <f t="shared" si="30"/>
        <v>Daniel Incandela Return Path</v>
      </c>
      <c r="B1982" s="8" t="s">
        <v>274</v>
      </c>
      <c r="C1982" s="8" t="s">
        <v>5296</v>
      </c>
      <c r="D1982" s="8" t="s">
        <v>42</v>
      </c>
      <c r="E1982" s="8" t="s">
        <v>5297</v>
      </c>
      <c r="F1982" s="8" t="s">
        <v>5282</v>
      </c>
      <c r="G1982" s="12" t="s">
        <v>5283</v>
      </c>
      <c r="H1982" s="22" t="str">
        <f>VLOOKUP($G1982,Temp!$A:$C,H$1,FALSE)</f>
        <v>returnpath.com</v>
      </c>
      <c r="I1982" s="22" t="e">
        <f>VLOOKUP($G1982,Temp!$A:$C,I$1,FALSE)</f>
        <v>#VALUE!</v>
      </c>
      <c r="J1982" s="22" t="e">
        <f>VLOOKUP($G1982,Temp!$A:$C,J$1,FALSE)</f>
        <v>#VALUE!</v>
      </c>
      <c r="K1982" s="22" t="e">
        <f>VLOOKUP($G1982,Temp!$A:$C,K$1,FALSE)</f>
        <v>#VALUE!</v>
      </c>
      <c r="L1982" s="22" t="e">
        <f>VLOOKUP($G1982,Temp!$A:$C,L$1,FALSE)</f>
        <v>#VALUE!</v>
      </c>
      <c r="M1982" s="22" t="e">
        <f>VLOOKUP($G1982,Temp!$A:$C,M$1,FALSE)</f>
        <v>#VALUE!</v>
      </c>
      <c r="N1982" s="22" t="e">
        <f>VLOOKUP($G1982,Temp!$A:$C,N$1,FALSE)</f>
        <v>#VALUE!</v>
      </c>
      <c r="O1982" s="22" t="e">
        <f>VLOOKUP($G1982,Temp!$A:$C,O$1,FALSE)</f>
        <v>#VALUE!</v>
      </c>
      <c r="P1982" s="22" t="e">
        <f>VLOOKUP($G1982,Temp!$A:$C,P$1,FALSE)</f>
        <v>#VALUE!</v>
      </c>
      <c r="Q1982" s="22" t="e">
        <f>VLOOKUP($G1982,Temp!$A:$C,Q$1,FALSE)</f>
        <v>#VALUE!</v>
      </c>
      <c r="R1982" s="22" t="e">
        <f>VLOOKUP($G1982,Temp!$A:$C,R$1,FALSE)</f>
        <v>#VALUE!</v>
      </c>
      <c r="S1982" s="22" t="e">
        <f>VLOOKUP($G1982,Temp!$A:$C,S$1,FALSE)</f>
        <v>#VALUE!</v>
      </c>
      <c r="T1982" s="22" t="e">
        <f>VLOOKUP($G1982,Temp!$A:$C,T$1,FALSE)</f>
        <v>#VALUE!</v>
      </c>
      <c r="U1982" s="22" t="e">
        <f>VLOOKUP($G1982,Temp!$A:$C,U$1,FALSE)</f>
        <v>#VALUE!</v>
      </c>
      <c r="V1982" s="22" t="e">
        <f>VLOOKUP($G1982,Temp!$A:$C,V$1,FALSE)</f>
        <v>#VALUE!</v>
      </c>
      <c r="W1982" s="22" t="e">
        <f>VLOOKUP($G1982,Temp!$A:$C,W$1,FALSE)</f>
        <v>#VALUE!</v>
      </c>
      <c r="X1982" s="22" t="e">
        <f>VLOOKUP($G1982,Temp!$A:$C,X$1,FALSE)</f>
        <v>#VALUE!</v>
      </c>
      <c r="Y1982" s="22">
        <f>VLOOKUP($G1982,Temp!$A:$C,Y$1,FALSE)</f>
        <v>41500</v>
      </c>
      <c r="Z1982" s="22">
        <f>VLOOKUP($G1982,Temp!$A:$C,Z$1,FALSE)</f>
        <v>1400</v>
      </c>
      <c r="AA1982" s="22" t="str">
        <f>VLOOKUP($A1982,Searches!$A:$H,AA$1,FALSE)</f>
        <v>Daniel Incandela</v>
      </c>
      <c r="AB1982" s="22" t="str">
        <f>VLOOKUP($A1982,Searches!$A:$H,AB$1,FALSE)</f>
        <v>Return Path</v>
      </c>
      <c r="AC1982" s="22" t="str">
        <f>VLOOKUP($A1982,Searches!$A:$H,AC$1,FALSE)</f>
        <v>Chief Marketing Officer</v>
      </c>
      <c r="AD1982" s="22" t="str">
        <f>VLOOKUP($A1982,Searches!$A:$H,AD$1,FALSE)</f>
        <v>2nd</v>
      </c>
      <c r="AE1982" s="22" t="str">
        <f>VLOOKUP($A1982,Searches!$A:$H,AE$1,FALSE)</f>
        <v/>
      </c>
      <c r="AF1982" s="22" t="str">
        <f>VLOOKUP($A1982,Searches!$A:$H,AF$1,FALSE)</f>
        <v>Indianapolis, Indiana Area</v>
      </c>
      <c r="AG1982" s="22" t="str">
        <f>VLOOKUP($A1982,Searches!$A:$H,AG$1,FALSE)</f>
        <v>https://www.linkedin.com/sales/profile/18301616,3aCK,NAME_SEARCH?moduleKey=peopleSearchResults&amp;pageKey=sales-search3-people-refinement&amp;contextId=60BC92C971D70515801E49D6842B0000&amp;requestId=d7d5f999-ea42-434c-9cf5-f18a1052564e&amp;action=CLICK&amp;target=urn%3Ali%3AsalesLead%3A(-1%2C18301616)&amp;pageNumber=12&amp;targetEl=profilelink&amp;position=7&amp;trk=lss-serp-result-lead_photo</v>
      </c>
      <c r="AH1982" s="22" t="str">
        <f>VLOOKUP($G1982,Temp!$D:$F,AH$1,FALSE)</f>
        <v>returnpath.com</v>
      </c>
      <c r="AI1982" s="22" t="str">
        <f>VLOOKUP($G1982,Temp!$D:$F,AI$1,FALSE)</f>
        <v>Marketo</v>
      </c>
      <c r="AJ1982" s="22" t="str">
        <f>VLOOKUP($G1982,Temp!$D:$F,AJ$1,FALSE)</f>
        <v>WordPress</v>
      </c>
    </row>
    <row r="1983" spans="1:36" ht="16" x14ac:dyDescent="0.2">
      <c r="A1983" s="8" t="str">
        <f t="shared" si="30"/>
        <v>Barbara Messing TripAdvisor</v>
      </c>
      <c r="B1983" s="8" t="s">
        <v>7838</v>
      </c>
      <c r="C1983" s="8" t="s">
        <v>9323</v>
      </c>
      <c r="D1983" s="8" t="s">
        <v>42</v>
      </c>
      <c r="E1983" s="8" t="s">
        <v>9324</v>
      </c>
      <c r="F1983" s="8" t="s">
        <v>9325</v>
      </c>
      <c r="G1983" s="12" t="s">
        <v>8502</v>
      </c>
      <c r="H1983" s="22" t="str">
        <f>VLOOKUP($G1983,Temp!$A:$C,H$1,FALSE)</f>
        <v>tripadvisor.com</v>
      </c>
      <c r="I1983" s="22" t="e">
        <f>VLOOKUP($G1983,Temp!$A:$C,I$1,FALSE)</f>
        <v>#VALUE!</v>
      </c>
      <c r="J1983" s="22" t="e">
        <f>VLOOKUP($G1983,Temp!$A:$C,J$1,FALSE)</f>
        <v>#VALUE!</v>
      </c>
      <c r="K1983" s="22" t="e">
        <f>VLOOKUP($G1983,Temp!$A:$C,K$1,FALSE)</f>
        <v>#VALUE!</v>
      </c>
      <c r="L1983" s="22" t="e">
        <f>VLOOKUP($G1983,Temp!$A:$C,L$1,FALSE)</f>
        <v>#VALUE!</v>
      </c>
      <c r="M1983" s="22" t="e">
        <f>VLOOKUP($G1983,Temp!$A:$C,M$1,FALSE)</f>
        <v>#VALUE!</v>
      </c>
      <c r="N1983" s="22" t="e">
        <f>VLOOKUP($G1983,Temp!$A:$C,N$1,FALSE)</f>
        <v>#VALUE!</v>
      </c>
      <c r="O1983" s="22" t="e">
        <f>VLOOKUP($G1983,Temp!$A:$C,O$1,FALSE)</f>
        <v>#VALUE!</v>
      </c>
      <c r="P1983" s="22" t="e">
        <f>VLOOKUP($G1983,Temp!$A:$C,P$1,FALSE)</f>
        <v>#VALUE!</v>
      </c>
      <c r="Q1983" s="22" t="e">
        <f>VLOOKUP($G1983,Temp!$A:$C,Q$1,FALSE)</f>
        <v>#VALUE!</v>
      </c>
      <c r="R1983" s="22" t="e">
        <f>VLOOKUP($G1983,Temp!$A:$C,R$1,FALSE)</f>
        <v>#VALUE!</v>
      </c>
      <c r="S1983" s="22" t="e">
        <f>VLOOKUP($G1983,Temp!$A:$C,S$1,FALSE)</f>
        <v>#VALUE!</v>
      </c>
      <c r="T1983" s="22" t="e">
        <f>VLOOKUP($G1983,Temp!$A:$C,T$1,FALSE)</f>
        <v>#VALUE!</v>
      </c>
      <c r="U1983" s="22" t="e">
        <f>VLOOKUP($G1983,Temp!$A:$C,U$1,FALSE)</f>
        <v>#VALUE!</v>
      </c>
      <c r="V1983" s="22" t="e">
        <f>VLOOKUP($G1983,Temp!$A:$C,V$1,FALSE)</f>
        <v>#VALUE!</v>
      </c>
      <c r="W1983" s="22" t="e">
        <f>VLOOKUP($G1983,Temp!$A:$C,W$1,FALSE)</f>
        <v>#VALUE!</v>
      </c>
      <c r="X1983" s="22" t="e">
        <f>VLOOKUP($G1983,Temp!$A:$C,X$1,FALSE)</f>
        <v>#VALUE!</v>
      </c>
      <c r="Y1983" s="22">
        <f>VLOOKUP($G1983,Temp!$A:$C,Y$1,FALSE)</f>
        <v>180000000</v>
      </c>
      <c r="Z1983" s="22">
        <f>VLOOKUP($G1983,Temp!$A:$C,Z$1,FALSE)</f>
        <v>1500000</v>
      </c>
      <c r="AA1983" s="22" t="e">
        <f>VLOOKUP($A1983,Searches!$A:$H,AA$1,FALSE)</f>
        <v>#N/A</v>
      </c>
      <c r="AB1983" s="22" t="e">
        <f>VLOOKUP($A1983,Searches!$A:$H,AB$1,FALSE)</f>
        <v>#N/A</v>
      </c>
      <c r="AC1983" s="22" t="e">
        <f>VLOOKUP($A1983,Searches!$A:$H,AC$1,FALSE)</f>
        <v>#N/A</v>
      </c>
      <c r="AD1983" s="22" t="e">
        <f>VLOOKUP($A1983,Searches!$A:$H,AD$1,FALSE)</f>
        <v>#N/A</v>
      </c>
      <c r="AE1983" s="22" t="e">
        <f>VLOOKUP($A1983,Searches!$A:$H,AE$1,FALSE)</f>
        <v>#N/A</v>
      </c>
      <c r="AF1983" s="22" t="e">
        <f>VLOOKUP($A1983,Searches!$A:$H,AF$1,FALSE)</f>
        <v>#N/A</v>
      </c>
      <c r="AG1983" s="22" t="e">
        <f>VLOOKUP($A1983,Searches!$A:$H,AG$1,FALSE)</f>
        <v>#N/A</v>
      </c>
      <c r="AH1983" s="22" t="str">
        <f>VLOOKUP($G1983,Temp!$D:$F,AH$1,FALSE)</f>
        <v>tripadvisor.com</v>
      </c>
      <c r="AI1983" s="22" t="str">
        <f>VLOOKUP($G1983,Temp!$D:$F,AI$1,FALSE)</f>
        <v>Pardot</v>
      </c>
      <c r="AJ1983" s="22" t="str">
        <f>VLOOKUP($G1983,Temp!$D:$F,AJ$1,FALSE)</f>
        <v>WordPress</v>
      </c>
    </row>
    <row r="1984" spans="1:36" ht="16" x14ac:dyDescent="0.2">
      <c r="A1984" s="8" t="str">
        <f t="shared" si="30"/>
        <v>Will Flaherty Rent The Runway</v>
      </c>
      <c r="B1984" s="8" t="s">
        <v>4854</v>
      </c>
      <c r="C1984" s="8" t="s">
        <v>11563</v>
      </c>
      <c r="D1984" s="8" t="s">
        <v>11564</v>
      </c>
      <c r="E1984" s="8" t="s">
        <v>11565</v>
      </c>
      <c r="F1984" s="8" t="s">
        <v>11566</v>
      </c>
      <c r="G1984" s="12" t="s">
        <v>10928</v>
      </c>
      <c r="H1984" s="22" t="str">
        <f>VLOOKUP($G1984,Temp!$A:$C,H$1,FALSE)</f>
        <v>renttherunway.com</v>
      </c>
      <c r="I1984" s="22" t="e">
        <f>VLOOKUP($G1984,Temp!$A:$C,I$1,FALSE)</f>
        <v>#VALUE!</v>
      </c>
      <c r="J1984" s="22" t="e">
        <f>VLOOKUP($G1984,Temp!$A:$C,J$1,FALSE)</f>
        <v>#VALUE!</v>
      </c>
      <c r="K1984" s="22" t="e">
        <f>VLOOKUP($G1984,Temp!$A:$C,K$1,FALSE)</f>
        <v>#VALUE!</v>
      </c>
      <c r="L1984" s="22" t="e">
        <f>VLOOKUP($G1984,Temp!$A:$C,L$1,FALSE)</f>
        <v>#VALUE!</v>
      </c>
      <c r="M1984" s="22" t="e">
        <f>VLOOKUP($G1984,Temp!$A:$C,M$1,FALSE)</f>
        <v>#VALUE!</v>
      </c>
      <c r="N1984" s="22" t="e">
        <f>VLOOKUP($G1984,Temp!$A:$C,N$1,FALSE)</f>
        <v>#VALUE!</v>
      </c>
      <c r="O1984" s="22" t="e">
        <f>VLOOKUP($G1984,Temp!$A:$C,O$1,FALSE)</f>
        <v>#VALUE!</v>
      </c>
      <c r="P1984" s="22" t="e">
        <f>VLOOKUP($G1984,Temp!$A:$C,P$1,FALSE)</f>
        <v>#VALUE!</v>
      </c>
      <c r="Q1984" s="22" t="e">
        <f>VLOOKUP($G1984,Temp!$A:$C,Q$1,FALSE)</f>
        <v>#VALUE!</v>
      </c>
      <c r="R1984" s="22" t="e">
        <f>VLOOKUP($G1984,Temp!$A:$C,R$1,FALSE)</f>
        <v>#VALUE!</v>
      </c>
      <c r="S1984" s="22" t="e">
        <f>VLOOKUP($G1984,Temp!$A:$C,S$1,FALSE)</f>
        <v>#VALUE!</v>
      </c>
      <c r="T1984" s="22" t="e">
        <f>VLOOKUP($G1984,Temp!$A:$C,T$1,FALSE)</f>
        <v>#VALUE!</v>
      </c>
      <c r="U1984" s="22" t="e">
        <f>VLOOKUP($G1984,Temp!$A:$C,U$1,FALSE)</f>
        <v>#VALUE!</v>
      </c>
      <c r="V1984" s="22" t="e">
        <f>VLOOKUP($G1984,Temp!$A:$C,V$1,FALSE)</f>
        <v>#VALUE!</v>
      </c>
      <c r="W1984" s="22" t="e">
        <f>VLOOKUP($G1984,Temp!$A:$C,W$1,FALSE)</f>
        <v>#VALUE!</v>
      </c>
      <c r="X1984" s="22" t="e">
        <f>VLOOKUP($G1984,Temp!$A:$C,X$1,FALSE)</f>
        <v>#VALUE!</v>
      </c>
      <c r="Y1984" s="22">
        <f>VLOOKUP($G1984,Temp!$A:$C,Y$1,FALSE)</f>
        <v>309000</v>
      </c>
      <c r="Z1984" s="22">
        <f>VLOOKUP($G1984,Temp!$A:$C,Z$1,FALSE)</f>
        <v>37100</v>
      </c>
      <c r="AA1984" s="22" t="str">
        <f>VLOOKUP($A1984,Searches!$A:$H,AA$1,FALSE)</f>
        <v>Will Flaherty</v>
      </c>
      <c r="AB1984" s="22" t="str">
        <f>VLOOKUP($A1984,Searches!$A:$H,AB$1,FALSE)</f>
        <v>Rent The Runway</v>
      </c>
      <c r="AC1984" s="22" t="str">
        <f>VLOOKUP($A1984,Searches!$A:$H,AC$1,FALSE)</f>
        <v>Head of Growth Marketing</v>
      </c>
      <c r="AD1984" s="22" t="str">
        <f>VLOOKUP($A1984,Searches!$A:$H,AD$1,FALSE)</f>
        <v>2nd</v>
      </c>
      <c r="AE1984" s="22" t="str">
        <f>VLOOKUP($A1984,Searches!$A:$H,AE$1,FALSE)</f>
        <v/>
      </c>
      <c r="AF1984" s="22" t="str">
        <f>VLOOKUP($A1984,Searches!$A:$H,AF$1,FALSE)</f>
        <v>Greater New York City Area</v>
      </c>
      <c r="AG1984" s="22" t="str">
        <f>VLOOKUP($A1984,Searches!$A:$H,AG$1,FALSE)</f>
        <v>https://www.linkedin.com/sales/profile/43544408,5KuS,NAME_SEARCH?moduleKey=peopleSearchResults&amp;pageKey=sales-search3-people-refinement&amp;contextId=60BC92C971D70515801E49D6842B0000&amp;requestId=d7d5f999-ea42-434c-9cf5-f18a1052564e&amp;action=CLICK&amp;target=urn%3Ali%3AsalesLead%3A(-1%2C43544408)&amp;pageNumber=12&amp;targetEl=profilelink&amp;position=10&amp;trk=lss-serp-result-lead_photo</v>
      </c>
      <c r="AH1984" s="22" t="e">
        <f>VLOOKUP($G1984,Temp!$D:$F,AH$1,FALSE)</f>
        <v>#N/A</v>
      </c>
      <c r="AI1984" s="22" t="e">
        <f>VLOOKUP($G1984,Temp!$D:$F,AI$1,FALSE)</f>
        <v>#N/A</v>
      </c>
      <c r="AJ1984" s="22" t="e">
        <f>VLOOKUP($G1984,Temp!$D:$F,AJ$1,FALSE)</f>
        <v>#N/A</v>
      </c>
    </row>
    <row r="1985" spans="1:36" ht="16" x14ac:dyDescent="0.2">
      <c r="A1985" s="8" t="str">
        <f t="shared" si="30"/>
        <v>Adam Weber EVERYTHING BUT THE HOUSE (EBTH)</v>
      </c>
      <c r="B1985" s="8" t="s">
        <v>136</v>
      </c>
      <c r="C1985" s="8" t="s">
        <v>6779</v>
      </c>
      <c r="D1985" s="8" t="s">
        <v>42</v>
      </c>
      <c r="E1985" s="8" t="s">
        <v>7299</v>
      </c>
      <c r="F1985" s="8" t="s">
        <v>7300</v>
      </c>
      <c r="G1985" s="12" t="s">
        <v>7301</v>
      </c>
      <c r="H1985" s="22" t="str">
        <f>VLOOKUP($G1985,Temp!$A:$C,H$1,FALSE)</f>
        <v>EBTH.com</v>
      </c>
      <c r="I1985" s="22" t="e">
        <f>VLOOKUP($G1985,Temp!$A:$C,I$1,FALSE)</f>
        <v>#VALUE!</v>
      </c>
      <c r="J1985" s="22" t="e">
        <f>VLOOKUP($G1985,Temp!$A:$C,J$1,FALSE)</f>
        <v>#VALUE!</v>
      </c>
      <c r="K1985" s="22" t="e">
        <f>VLOOKUP($G1985,Temp!$A:$C,K$1,FALSE)</f>
        <v>#VALUE!</v>
      </c>
      <c r="L1985" s="22" t="e">
        <f>VLOOKUP($G1985,Temp!$A:$C,L$1,FALSE)</f>
        <v>#VALUE!</v>
      </c>
      <c r="M1985" s="22" t="e">
        <f>VLOOKUP($G1985,Temp!$A:$C,M$1,FALSE)</f>
        <v>#VALUE!</v>
      </c>
      <c r="N1985" s="22" t="e">
        <f>VLOOKUP($G1985,Temp!$A:$C,N$1,FALSE)</f>
        <v>#VALUE!</v>
      </c>
      <c r="O1985" s="22" t="e">
        <f>VLOOKUP($G1985,Temp!$A:$C,O$1,FALSE)</f>
        <v>#VALUE!</v>
      </c>
      <c r="P1985" s="22" t="e">
        <f>VLOOKUP($G1985,Temp!$A:$C,P$1,FALSE)</f>
        <v>#VALUE!</v>
      </c>
      <c r="Q1985" s="22" t="e">
        <f>VLOOKUP($G1985,Temp!$A:$C,Q$1,FALSE)</f>
        <v>#VALUE!</v>
      </c>
      <c r="R1985" s="22" t="e">
        <f>VLOOKUP($G1985,Temp!$A:$C,R$1,FALSE)</f>
        <v>#VALUE!</v>
      </c>
      <c r="S1985" s="22" t="e">
        <f>VLOOKUP($G1985,Temp!$A:$C,S$1,FALSE)</f>
        <v>#VALUE!</v>
      </c>
      <c r="T1985" s="22" t="e">
        <f>VLOOKUP($G1985,Temp!$A:$C,T$1,FALSE)</f>
        <v>#VALUE!</v>
      </c>
      <c r="U1985" s="22" t="e">
        <f>VLOOKUP($G1985,Temp!$A:$C,U$1,FALSE)</f>
        <v>#VALUE!</v>
      </c>
      <c r="V1985" s="22" t="e">
        <f>VLOOKUP($G1985,Temp!$A:$C,V$1,FALSE)</f>
        <v>#VALUE!</v>
      </c>
      <c r="W1985" s="22" t="e">
        <f>VLOOKUP($G1985,Temp!$A:$C,W$1,FALSE)</f>
        <v>#VALUE!</v>
      </c>
      <c r="X1985" s="22" t="e">
        <f>VLOOKUP($G1985,Temp!$A:$C,X$1,FALSE)</f>
        <v>#VALUE!</v>
      </c>
      <c r="Y1985" s="22">
        <f>VLOOKUP($G1985,Temp!$A:$C,Y$1,FALSE)</f>
        <v>76800</v>
      </c>
      <c r="Z1985" s="22">
        <f>VLOOKUP($G1985,Temp!$A:$C,Z$1,FALSE)</f>
        <v>3700</v>
      </c>
      <c r="AA1985" s="22" t="e">
        <f>VLOOKUP($A1985,Searches!$A:$H,AA$1,FALSE)</f>
        <v>#N/A</v>
      </c>
      <c r="AB1985" s="22" t="e">
        <f>VLOOKUP($A1985,Searches!$A:$H,AB$1,FALSE)</f>
        <v>#N/A</v>
      </c>
      <c r="AC1985" s="22" t="e">
        <f>VLOOKUP($A1985,Searches!$A:$H,AC$1,FALSE)</f>
        <v>#N/A</v>
      </c>
      <c r="AD1985" s="22" t="e">
        <f>VLOOKUP($A1985,Searches!$A:$H,AD$1,FALSE)</f>
        <v>#N/A</v>
      </c>
      <c r="AE1985" s="22" t="e">
        <f>VLOOKUP($A1985,Searches!$A:$H,AE$1,FALSE)</f>
        <v>#N/A</v>
      </c>
      <c r="AF1985" s="22" t="e">
        <f>VLOOKUP($A1985,Searches!$A:$H,AF$1,FALSE)</f>
        <v>#N/A</v>
      </c>
      <c r="AG1985" s="22" t="e">
        <f>VLOOKUP($A1985,Searches!$A:$H,AG$1,FALSE)</f>
        <v>#N/A</v>
      </c>
      <c r="AH1985" s="22" t="e">
        <f>VLOOKUP($G1985,Temp!$D:$F,AH$1,FALSE)</f>
        <v>#N/A</v>
      </c>
      <c r="AI1985" s="22" t="e">
        <f>VLOOKUP($G1985,Temp!$D:$F,AI$1,FALSE)</f>
        <v>#N/A</v>
      </c>
      <c r="AJ1985" s="22" t="e">
        <f>VLOOKUP($G1985,Temp!$D:$F,AJ$1,FALSE)</f>
        <v>#N/A</v>
      </c>
    </row>
    <row r="1986" spans="1:36" ht="16" x14ac:dyDescent="0.2">
      <c r="A1986" s="8" t="str">
        <f t="shared" si="30"/>
        <v>Damon Peters Proxibid</v>
      </c>
      <c r="B1986" s="8" t="s">
        <v>6553</v>
      </c>
      <c r="C1986" s="8" t="s">
        <v>6554</v>
      </c>
      <c r="D1986" s="8" t="s">
        <v>42</v>
      </c>
      <c r="E1986" s="8" t="s">
        <v>6555</v>
      </c>
      <c r="F1986" s="8" t="s">
        <v>6557</v>
      </c>
      <c r="G1986" s="12" t="s">
        <v>6147</v>
      </c>
      <c r="H1986" s="22" t="str">
        <f>VLOOKUP($G1986,Temp!$A:$C,H$1,FALSE)</f>
        <v>proxibid.com</v>
      </c>
      <c r="I1986" s="22" t="e">
        <f>VLOOKUP($G1986,Temp!$A:$C,I$1,FALSE)</f>
        <v>#VALUE!</v>
      </c>
      <c r="J1986" s="22" t="e">
        <f>VLOOKUP($G1986,Temp!$A:$C,J$1,FALSE)</f>
        <v>#VALUE!</v>
      </c>
      <c r="K1986" s="22" t="e">
        <f>VLOOKUP($G1986,Temp!$A:$C,K$1,FALSE)</f>
        <v>#VALUE!</v>
      </c>
      <c r="L1986" s="22" t="e">
        <f>VLOOKUP($G1986,Temp!$A:$C,L$1,FALSE)</f>
        <v>#VALUE!</v>
      </c>
      <c r="M1986" s="22" t="e">
        <f>VLOOKUP($G1986,Temp!$A:$C,M$1,FALSE)</f>
        <v>#VALUE!</v>
      </c>
      <c r="N1986" s="22" t="e">
        <f>VLOOKUP($G1986,Temp!$A:$C,N$1,FALSE)</f>
        <v>#VALUE!</v>
      </c>
      <c r="O1986" s="22" t="e">
        <f>VLOOKUP($G1986,Temp!$A:$C,O$1,FALSE)</f>
        <v>#VALUE!</v>
      </c>
      <c r="P1986" s="22" t="e">
        <f>VLOOKUP($G1986,Temp!$A:$C,P$1,FALSE)</f>
        <v>#VALUE!</v>
      </c>
      <c r="Q1986" s="22" t="e">
        <f>VLOOKUP($G1986,Temp!$A:$C,Q$1,FALSE)</f>
        <v>#VALUE!</v>
      </c>
      <c r="R1986" s="22" t="e">
        <f>VLOOKUP($G1986,Temp!$A:$C,R$1,FALSE)</f>
        <v>#VALUE!</v>
      </c>
      <c r="S1986" s="22" t="e">
        <f>VLOOKUP($G1986,Temp!$A:$C,S$1,FALSE)</f>
        <v>#VALUE!</v>
      </c>
      <c r="T1986" s="22" t="e">
        <f>VLOOKUP($G1986,Temp!$A:$C,T$1,FALSE)</f>
        <v>#VALUE!</v>
      </c>
      <c r="U1986" s="22" t="e">
        <f>VLOOKUP($G1986,Temp!$A:$C,U$1,FALSE)</f>
        <v>#VALUE!</v>
      </c>
      <c r="V1986" s="22" t="e">
        <f>VLOOKUP($G1986,Temp!$A:$C,V$1,FALSE)</f>
        <v>#VALUE!</v>
      </c>
      <c r="W1986" s="22" t="e">
        <f>VLOOKUP($G1986,Temp!$A:$C,W$1,FALSE)</f>
        <v>#VALUE!</v>
      </c>
      <c r="X1986" s="22" t="e">
        <f>VLOOKUP($G1986,Temp!$A:$C,X$1,FALSE)</f>
        <v>#VALUE!</v>
      </c>
      <c r="Y1986" s="22">
        <f>VLOOKUP($G1986,Temp!$A:$C,Y$1,FALSE)</f>
        <v>90000</v>
      </c>
      <c r="Z1986" s="22">
        <f>VLOOKUP($G1986,Temp!$A:$C,Z$1,FALSE)</f>
        <v>7500</v>
      </c>
      <c r="AA1986" s="22" t="str">
        <f>VLOOKUP($A1986,Searches!$A:$H,AA$1,FALSE)</f>
        <v>Damon Peters</v>
      </c>
      <c r="AB1986" s="22" t="str">
        <f>VLOOKUP($A1986,Searches!$A:$H,AB$1,FALSE)</f>
        <v>Proxibid</v>
      </c>
      <c r="AC1986" s="22" t="str">
        <f>VLOOKUP($A1986,Searches!$A:$H,AC$1,FALSE)</f>
        <v>Chief Marketing Officer</v>
      </c>
      <c r="AD1986" s="22" t="str">
        <f>VLOOKUP($A1986,Searches!$A:$H,AD$1,FALSE)</f>
        <v>2nd</v>
      </c>
      <c r="AE1986" s="22" t="str">
        <f>VLOOKUP($A1986,Searches!$A:$H,AE$1,FALSE)</f>
        <v/>
      </c>
      <c r="AF1986" s="22" t="str">
        <f>VLOOKUP($A1986,Searches!$A:$H,AF$1,FALSE)</f>
        <v>Greater Omaha Area</v>
      </c>
      <c r="AG1986" s="22" t="str">
        <f>VLOOKUP($A1986,Searches!$A:$H,AG$1,FALSE)</f>
        <v>https://www.linkedin.com/sales/profile/7089214,PpCk,NAME_SEARCH?moduleKey=peopleSearchResults&amp;pageKey=sales-search3-people-refinement&amp;contextId=60BC92C971D70515801E49D6842B0000&amp;requestId=c64c9bc3-f953-4958-9420-493eb96dbb53&amp;action=CLICK&amp;target=urn%3Ali%3AsalesLead%3A(-1%2C7089214)&amp;pageNumber=13&amp;targetEl=profilelink&amp;position=8&amp;trk=lss-serp-result-lead_photo</v>
      </c>
      <c r="AH1986" s="22" t="str">
        <f>VLOOKUP($G1986,Temp!$D:$F,AH$1,FALSE)</f>
        <v>proxibid.com</v>
      </c>
      <c r="AI1986" s="22" t="str">
        <f>VLOOKUP($G1986,Temp!$D:$F,AI$1,FALSE)</f>
        <v>Pardot</v>
      </c>
      <c r="AJ1986" s="22" t="str">
        <f>VLOOKUP($G1986,Temp!$D:$F,AJ$1,FALSE)</f>
        <v>WordPress</v>
      </c>
    </row>
    <row r="1987" spans="1:36" ht="16" x14ac:dyDescent="0.2">
      <c r="A1987" s="8" t="str">
        <f t="shared" si="30"/>
        <v>☁ Chen Reltio</v>
      </c>
      <c r="B1987" s="8" t="s">
        <v>9331</v>
      </c>
      <c r="C1987" s="8" t="s">
        <v>8519</v>
      </c>
      <c r="D1987" s="8" t="s">
        <v>9332</v>
      </c>
      <c r="E1987" s="8" t="s">
        <v>9333</v>
      </c>
      <c r="F1987" s="8" t="s">
        <v>9334</v>
      </c>
      <c r="G1987" s="12" t="s">
        <v>8535</v>
      </c>
      <c r="H1987" s="22" t="str">
        <f>VLOOKUP($G1987,Temp!$A:$C,H$1,FALSE)</f>
        <v>reltio.com</v>
      </c>
      <c r="I1987" s="22" t="e">
        <f>VLOOKUP($G1987,Temp!$A:$C,I$1,FALSE)</f>
        <v>#VALUE!</v>
      </c>
      <c r="J1987" s="22" t="e">
        <f>VLOOKUP($G1987,Temp!$A:$C,J$1,FALSE)</f>
        <v>#VALUE!</v>
      </c>
      <c r="K1987" s="22" t="e">
        <f>VLOOKUP($G1987,Temp!$A:$C,K$1,FALSE)</f>
        <v>#VALUE!</v>
      </c>
      <c r="L1987" s="22" t="e">
        <f>VLOOKUP($G1987,Temp!$A:$C,L$1,FALSE)</f>
        <v>#VALUE!</v>
      </c>
      <c r="M1987" s="22" t="e">
        <f>VLOOKUP($G1987,Temp!$A:$C,M$1,FALSE)</f>
        <v>#VALUE!</v>
      </c>
      <c r="N1987" s="22" t="e">
        <f>VLOOKUP($G1987,Temp!$A:$C,N$1,FALSE)</f>
        <v>#VALUE!</v>
      </c>
      <c r="O1987" s="22" t="e">
        <f>VLOOKUP($G1987,Temp!$A:$C,O$1,FALSE)</f>
        <v>#VALUE!</v>
      </c>
      <c r="P1987" s="22" t="e">
        <f>VLOOKUP($G1987,Temp!$A:$C,P$1,FALSE)</f>
        <v>#VALUE!</v>
      </c>
      <c r="Q1987" s="22" t="e">
        <f>VLOOKUP($G1987,Temp!$A:$C,Q$1,FALSE)</f>
        <v>#VALUE!</v>
      </c>
      <c r="R1987" s="22" t="e">
        <f>VLOOKUP($G1987,Temp!$A:$C,R$1,FALSE)</f>
        <v>#VALUE!</v>
      </c>
      <c r="S1987" s="22" t="e">
        <f>VLOOKUP($G1987,Temp!$A:$C,S$1,FALSE)</f>
        <v>#VALUE!</v>
      </c>
      <c r="T1987" s="22" t="e">
        <f>VLOOKUP($G1987,Temp!$A:$C,T$1,FALSE)</f>
        <v>#VALUE!</v>
      </c>
      <c r="U1987" s="22" t="e">
        <f>VLOOKUP($G1987,Temp!$A:$C,U$1,FALSE)</f>
        <v>#VALUE!</v>
      </c>
      <c r="V1987" s="22" t="e">
        <f>VLOOKUP($G1987,Temp!$A:$C,V$1,FALSE)</f>
        <v>#VALUE!</v>
      </c>
      <c r="W1987" s="22" t="e">
        <f>VLOOKUP($G1987,Temp!$A:$C,W$1,FALSE)</f>
        <v>#VALUE!</v>
      </c>
      <c r="X1987" s="22" t="e">
        <f>VLOOKUP($G1987,Temp!$A:$C,X$1,FALSE)</f>
        <v>#VALUE!</v>
      </c>
      <c r="Y1987" s="22">
        <f>VLOOKUP($G1987,Temp!$A:$C,Y$1,FALSE)</f>
        <v>5000</v>
      </c>
      <c r="Z1987" s="22">
        <f>VLOOKUP($G1987,Temp!$A:$C,Z$1,FALSE)</f>
        <v>0</v>
      </c>
      <c r="AA1987" s="22" t="e">
        <f>VLOOKUP($A1987,Searches!$A:$H,AA$1,FALSE)</f>
        <v>#N/A</v>
      </c>
      <c r="AB1987" s="22" t="e">
        <f>VLOOKUP($A1987,Searches!$A:$H,AB$1,FALSE)</f>
        <v>#N/A</v>
      </c>
      <c r="AC1987" s="22" t="e">
        <f>VLOOKUP($A1987,Searches!$A:$H,AC$1,FALSE)</f>
        <v>#N/A</v>
      </c>
      <c r="AD1987" s="22" t="e">
        <f>VLOOKUP($A1987,Searches!$A:$H,AD$1,FALSE)</f>
        <v>#N/A</v>
      </c>
      <c r="AE1987" s="22" t="e">
        <f>VLOOKUP($A1987,Searches!$A:$H,AE$1,FALSE)</f>
        <v>#N/A</v>
      </c>
      <c r="AF1987" s="22" t="e">
        <f>VLOOKUP($A1987,Searches!$A:$H,AF$1,FALSE)</f>
        <v>#N/A</v>
      </c>
      <c r="AG1987" s="22" t="e">
        <f>VLOOKUP($A1987,Searches!$A:$H,AG$1,FALSE)</f>
        <v>#N/A</v>
      </c>
      <c r="AH1987" s="22" t="e">
        <f>VLOOKUP($G1987,Temp!$D:$F,AH$1,FALSE)</f>
        <v>#N/A</v>
      </c>
      <c r="AI1987" s="22" t="e">
        <f>VLOOKUP($G1987,Temp!$D:$F,AI$1,FALSE)</f>
        <v>#N/A</v>
      </c>
      <c r="AJ1987" s="22" t="e">
        <f>VLOOKUP($G1987,Temp!$D:$F,AJ$1,FALSE)</f>
        <v>#N/A</v>
      </c>
    </row>
    <row r="1988" spans="1:36" ht="16" x14ac:dyDescent="0.2">
      <c r="A1988" s="8" t="str">
        <f t="shared" ref="A1988:A2051" si="31">CONCATENATE(B1988," ",C1988," ",F1988)</f>
        <v>René Bonvanie Armis Security</v>
      </c>
      <c r="B1988" s="8" t="s">
        <v>6316</v>
      </c>
      <c r="C1988" s="8" t="s">
        <v>9339</v>
      </c>
      <c r="D1988" s="8" t="s">
        <v>9340</v>
      </c>
      <c r="E1988" s="8" t="s">
        <v>9341</v>
      </c>
      <c r="F1988" s="8" t="s">
        <v>9342</v>
      </c>
      <c r="G1988" s="12" t="s">
        <v>8538</v>
      </c>
      <c r="H1988" s="22" t="str">
        <f>VLOOKUP($G1988,Temp!$A:$C,H$1,FALSE)</f>
        <v>armis.com</v>
      </c>
      <c r="I1988" s="22" t="e">
        <f>VLOOKUP($G1988,Temp!$A:$C,I$1,FALSE)</f>
        <v>#VALUE!</v>
      </c>
      <c r="J1988" s="22" t="e">
        <f>VLOOKUP($G1988,Temp!$A:$C,J$1,FALSE)</f>
        <v>#VALUE!</v>
      </c>
      <c r="K1988" s="22" t="e">
        <f>VLOOKUP($G1988,Temp!$A:$C,K$1,FALSE)</f>
        <v>#VALUE!</v>
      </c>
      <c r="L1988" s="22" t="e">
        <f>VLOOKUP($G1988,Temp!$A:$C,L$1,FALSE)</f>
        <v>#VALUE!</v>
      </c>
      <c r="M1988" s="22" t="e">
        <f>VLOOKUP($G1988,Temp!$A:$C,M$1,FALSE)</f>
        <v>#VALUE!</v>
      </c>
      <c r="N1988" s="22" t="e">
        <f>VLOOKUP($G1988,Temp!$A:$C,N$1,FALSE)</f>
        <v>#VALUE!</v>
      </c>
      <c r="O1988" s="22" t="e">
        <f>VLOOKUP($G1988,Temp!$A:$C,O$1,FALSE)</f>
        <v>#VALUE!</v>
      </c>
      <c r="P1988" s="22" t="e">
        <f>VLOOKUP($G1988,Temp!$A:$C,P$1,FALSE)</f>
        <v>#VALUE!</v>
      </c>
      <c r="Q1988" s="22" t="e">
        <f>VLOOKUP($G1988,Temp!$A:$C,Q$1,FALSE)</f>
        <v>#VALUE!</v>
      </c>
      <c r="R1988" s="22" t="e">
        <f>VLOOKUP($G1988,Temp!$A:$C,R$1,FALSE)</f>
        <v>#VALUE!</v>
      </c>
      <c r="S1988" s="22" t="e">
        <f>VLOOKUP($G1988,Temp!$A:$C,S$1,FALSE)</f>
        <v>#VALUE!</v>
      </c>
      <c r="T1988" s="22" t="e">
        <f>VLOOKUP($G1988,Temp!$A:$C,T$1,FALSE)</f>
        <v>#VALUE!</v>
      </c>
      <c r="U1988" s="22" t="e">
        <f>VLOOKUP($G1988,Temp!$A:$C,U$1,FALSE)</f>
        <v>#VALUE!</v>
      </c>
      <c r="V1988" s="22" t="e">
        <f>VLOOKUP($G1988,Temp!$A:$C,V$1,FALSE)</f>
        <v>#VALUE!</v>
      </c>
      <c r="W1988" s="22" t="e">
        <f>VLOOKUP($G1988,Temp!$A:$C,W$1,FALSE)</f>
        <v>#VALUE!</v>
      </c>
      <c r="X1988" s="22" t="e">
        <f>VLOOKUP($G1988,Temp!$A:$C,X$1,FALSE)</f>
        <v>#VALUE!</v>
      </c>
      <c r="Y1988" s="22">
        <f>VLOOKUP($G1988,Temp!$A:$C,Y$1,FALSE)</f>
        <v>16</v>
      </c>
      <c r="Z1988" s="22">
        <f>VLOOKUP($G1988,Temp!$A:$C,Z$1,FALSE)</f>
        <v>2400</v>
      </c>
      <c r="AA1988" s="22" t="e">
        <f>VLOOKUP($A1988,Searches!$A:$H,AA$1,FALSE)</f>
        <v>#N/A</v>
      </c>
      <c r="AB1988" s="22" t="e">
        <f>VLOOKUP($A1988,Searches!$A:$H,AB$1,FALSE)</f>
        <v>#N/A</v>
      </c>
      <c r="AC1988" s="22" t="e">
        <f>VLOOKUP($A1988,Searches!$A:$H,AC$1,FALSE)</f>
        <v>#N/A</v>
      </c>
      <c r="AD1988" s="22" t="e">
        <f>VLOOKUP($A1988,Searches!$A:$H,AD$1,FALSE)</f>
        <v>#N/A</v>
      </c>
      <c r="AE1988" s="22" t="e">
        <f>VLOOKUP($A1988,Searches!$A:$H,AE$1,FALSE)</f>
        <v>#N/A</v>
      </c>
      <c r="AF1988" s="22" t="e">
        <f>VLOOKUP($A1988,Searches!$A:$H,AF$1,FALSE)</f>
        <v>#N/A</v>
      </c>
      <c r="AG1988" s="22" t="e">
        <f>VLOOKUP($A1988,Searches!$A:$H,AG$1,FALSE)</f>
        <v>#N/A</v>
      </c>
      <c r="AH1988" s="22" t="e">
        <f>VLOOKUP($G1988,Temp!$D:$F,AH$1,FALSE)</f>
        <v>#N/A</v>
      </c>
      <c r="AI1988" s="22" t="e">
        <f>VLOOKUP($G1988,Temp!$D:$F,AI$1,FALSE)</f>
        <v>#N/A</v>
      </c>
      <c r="AJ1988" s="22" t="e">
        <f>VLOOKUP($G1988,Temp!$D:$F,AJ$1,FALSE)</f>
        <v>#N/A</v>
      </c>
    </row>
    <row r="1989" spans="1:36" ht="16" x14ac:dyDescent="0.2">
      <c r="A1989" s="8" t="str">
        <f t="shared" si="31"/>
        <v>Dan Fougere Datadog</v>
      </c>
      <c r="B1989" s="8" t="s">
        <v>362</v>
      </c>
      <c r="C1989" s="8" t="s">
        <v>5528</v>
      </c>
      <c r="D1989" s="8" t="s">
        <v>304</v>
      </c>
      <c r="E1989" s="8" t="s">
        <v>5529</v>
      </c>
      <c r="F1989" s="8" t="s">
        <v>5530</v>
      </c>
      <c r="G1989" s="12" t="s">
        <v>5531</v>
      </c>
      <c r="H1989" s="22" t="str">
        <f>VLOOKUP($G1989,Temp!$A:$C,H$1,FALSE)</f>
        <v>datadoghq.com</v>
      </c>
      <c r="I1989" s="22" t="e">
        <f>VLOOKUP($G1989,Temp!$A:$C,I$1,FALSE)</f>
        <v>#VALUE!</v>
      </c>
      <c r="J1989" s="22" t="e">
        <f>VLOOKUP($G1989,Temp!$A:$C,J$1,FALSE)</f>
        <v>#VALUE!</v>
      </c>
      <c r="K1989" s="22" t="e">
        <f>VLOOKUP($G1989,Temp!$A:$C,K$1,FALSE)</f>
        <v>#VALUE!</v>
      </c>
      <c r="L1989" s="22" t="e">
        <f>VLOOKUP($G1989,Temp!$A:$C,L$1,FALSE)</f>
        <v>#VALUE!</v>
      </c>
      <c r="M1989" s="22" t="e">
        <f>VLOOKUP($G1989,Temp!$A:$C,M$1,FALSE)</f>
        <v>#VALUE!</v>
      </c>
      <c r="N1989" s="22" t="e">
        <f>VLOOKUP($G1989,Temp!$A:$C,N$1,FALSE)</f>
        <v>#VALUE!</v>
      </c>
      <c r="O1989" s="22" t="e">
        <f>VLOOKUP($G1989,Temp!$A:$C,O$1,FALSE)</f>
        <v>#VALUE!</v>
      </c>
      <c r="P1989" s="22" t="e">
        <f>VLOOKUP($G1989,Temp!$A:$C,P$1,FALSE)</f>
        <v>#VALUE!</v>
      </c>
      <c r="Q1989" s="22" t="e">
        <f>VLOOKUP($G1989,Temp!$A:$C,Q$1,FALSE)</f>
        <v>#VALUE!</v>
      </c>
      <c r="R1989" s="22" t="e">
        <f>VLOOKUP($G1989,Temp!$A:$C,R$1,FALSE)</f>
        <v>#VALUE!</v>
      </c>
      <c r="S1989" s="22" t="e">
        <f>VLOOKUP($G1989,Temp!$A:$C,S$1,FALSE)</f>
        <v>#VALUE!</v>
      </c>
      <c r="T1989" s="22" t="e">
        <f>VLOOKUP($G1989,Temp!$A:$C,T$1,FALSE)</f>
        <v>#VALUE!</v>
      </c>
      <c r="U1989" s="22" t="e">
        <f>VLOOKUP($G1989,Temp!$A:$C,U$1,FALSE)</f>
        <v>#VALUE!</v>
      </c>
      <c r="V1989" s="22" t="e">
        <f>VLOOKUP($G1989,Temp!$A:$C,V$1,FALSE)</f>
        <v>#VALUE!</v>
      </c>
      <c r="W1989" s="22" t="e">
        <f>VLOOKUP($G1989,Temp!$A:$C,W$1,FALSE)</f>
        <v>#VALUE!</v>
      </c>
      <c r="X1989" s="22" t="e">
        <f>VLOOKUP($G1989,Temp!$A:$C,X$1,FALSE)</f>
        <v>#VALUE!</v>
      </c>
      <c r="Y1989" s="22">
        <f>VLOOKUP($G1989,Temp!$A:$C,Y$1,FALSE)</f>
        <v>42400</v>
      </c>
      <c r="Z1989" s="22">
        <f>VLOOKUP($G1989,Temp!$A:$C,Z$1,FALSE)</f>
        <v>54400</v>
      </c>
      <c r="AA1989" s="22" t="e">
        <f>VLOOKUP($A1989,Searches!$A:$H,AA$1,FALSE)</f>
        <v>#N/A</v>
      </c>
      <c r="AB1989" s="22" t="e">
        <f>VLOOKUP($A1989,Searches!$A:$H,AB$1,FALSE)</f>
        <v>#N/A</v>
      </c>
      <c r="AC1989" s="22" t="e">
        <f>VLOOKUP($A1989,Searches!$A:$H,AC$1,FALSE)</f>
        <v>#N/A</v>
      </c>
      <c r="AD1989" s="22" t="e">
        <f>VLOOKUP($A1989,Searches!$A:$H,AD$1,FALSE)</f>
        <v>#N/A</v>
      </c>
      <c r="AE1989" s="22" t="e">
        <f>VLOOKUP($A1989,Searches!$A:$H,AE$1,FALSE)</f>
        <v>#N/A</v>
      </c>
      <c r="AF1989" s="22" t="e">
        <f>VLOOKUP($A1989,Searches!$A:$H,AF$1,FALSE)</f>
        <v>#N/A</v>
      </c>
      <c r="AG1989" s="22" t="e">
        <f>VLOOKUP($A1989,Searches!$A:$H,AG$1,FALSE)</f>
        <v>#N/A</v>
      </c>
      <c r="AH1989" s="22" t="e">
        <f>VLOOKUP($G1989,Temp!$D:$F,AH$1,FALSE)</f>
        <v>#N/A</v>
      </c>
      <c r="AI1989" s="22" t="e">
        <f>VLOOKUP($G1989,Temp!$D:$F,AI$1,FALSE)</f>
        <v>#N/A</v>
      </c>
      <c r="AJ1989" s="22" t="e">
        <f>VLOOKUP($G1989,Temp!$D:$F,AJ$1,FALSE)</f>
        <v>#N/A</v>
      </c>
    </row>
    <row r="1990" spans="1:36" ht="16" x14ac:dyDescent="0.2">
      <c r="A1990" s="8" t="str">
        <f t="shared" si="31"/>
        <v>Fred Studer FinancialForce</v>
      </c>
      <c r="B1990" s="8" t="s">
        <v>6138</v>
      </c>
      <c r="C1990" s="8" t="s">
        <v>7861</v>
      </c>
      <c r="D1990" s="8" t="s">
        <v>42</v>
      </c>
      <c r="E1990" s="8" t="s">
        <v>7862</v>
      </c>
      <c r="F1990" s="8" t="s">
        <v>7863</v>
      </c>
      <c r="G1990" s="12" t="s">
        <v>7864</v>
      </c>
      <c r="H1990" s="22" t="str">
        <f>VLOOKUP($G1990,Temp!$A:$C,H$1,FALSE)</f>
        <v>FinancialForce.com</v>
      </c>
      <c r="I1990" s="22" t="e">
        <f>VLOOKUP($G1990,Temp!$A:$C,I$1,FALSE)</f>
        <v>#VALUE!</v>
      </c>
      <c r="J1990" s="22" t="e">
        <f>VLOOKUP($G1990,Temp!$A:$C,J$1,FALSE)</f>
        <v>#VALUE!</v>
      </c>
      <c r="K1990" s="22" t="e">
        <f>VLOOKUP($G1990,Temp!$A:$C,K$1,FALSE)</f>
        <v>#VALUE!</v>
      </c>
      <c r="L1990" s="22" t="e">
        <f>VLOOKUP($G1990,Temp!$A:$C,L$1,FALSE)</f>
        <v>#VALUE!</v>
      </c>
      <c r="M1990" s="22" t="e">
        <f>VLOOKUP($G1990,Temp!$A:$C,M$1,FALSE)</f>
        <v>#VALUE!</v>
      </c>
      <c r="N1990" s="22" t="e">
        <f>VLOOKUP($G1990,Temp!$A:$C,N$1,FALSE)</f>
        <v>#VALUE!</v>
      </c>
      <c r="O1990" s="22" t="e">
        <f>VLOOKUP($G1990,Temp!$A:$C,O$1,FALSE)</f>
        <v>#VALUE!</v>
      </c>
      <c r="P1990" s="22" t="e">
        <f>VLOOKUP($G1990,Temp!$A:$C,P$1,FALSE)</f>
        <v>#VALUE!</v>
      </c>
      <c r="Q1990" s="22" t="e">
        <f>VLOOKUP($G1990,Temp!$A:$C,Q$1,FALSE)</f>
        <v>#VALUE!</v>
      </c>
      <c r="R1990" s="22" t="e">
        <f>VLOOKUP($G1990,Temp!$A:$C,R$1,FALSE)</f>
        <v>#VALUE!</v>
      </c>
      <c r="S1990" s="22" t="e">
        <f>VLOOKUP($G1990,Temp!$A:$C,S$1,FALSE)</f>
        <v>#VALUE!</v>
      </c>
      <c r="T1990" s="22" t="e">
        <f>VLOOKUP($G1990,Temp!$A:$C,T$1,FALSE)</f>
        <v>#VALUE!</v>
      </c>
      <c r="U1990" s="22" t="e">
        <f>VLOOKUP($G1990,Temp!$A:$C,U$1,FALSE)</f>
        <v>#VALUE!</v>
      </c>
      <c r="V1990" s="22" t="e">
        <f>VLOOKUP($G1990,Temp!$A:$C,V$1,FALSE)</f>
        <v>#VALUE!</v>
      </c>
      <c r="W1990" s="22" t="e">
        <f>VLOOKUP($G1990,Temp!$A:$C,W$1,FALSE)</f>
        <v>#VALUE!</v>
      </c>
      <c r="X1990" s="22" t="e">
        <f>VLOOKUP($G1990,Temp!$A:$C,X$1,FALSE)</f>
        <v>#VALUE!</v>
      </c>
      <c r="Y1990" s="22">
        <f>VLOOKUP($G1990,Temp!$A:$C,Y$1,FALSE)</f>
        <v>89600</v>
      </c>
      <c r="Z1990" s="22">
        <f>VLOOKUP($G1990,Temp!$A:$C,Z$1,FALSE)</f>
        <v>53600</v>
      </c>
      <c r="AA1990" s="22" t="str">
        <f>VLOOKUP($A1990,Searches!$A:$H,AA$1,FALSE)</f>
        <v>Fred Studer</v>
      </c>
      <c r="AB1990" s="22" t="str">
        <f>VLOOKUP($A1990,Searches!$A:$H,AB$1,FALSE)</f>
        <v>FinancialForce</v>
      </c>
      <c r="AC1990" s="22" t="str">
        <f>VLOOKUP($A1990,Searches!$A:$H,AC$1,FALSE)</f>
        <v>Chief Marketing Officer</v>
      </c>
      <c r="AD1990" s="22" t="str">
        <f>VLOOKUP($A1990,Searches!$A:$H,AD$1,FALSE)</f>
        <v>2nd</v>
      </c>
      <c r="AE1990" s="22" t="str">
        <f>VLOOKUP($A1990,Searches!$A:$H,AE$1,FALSE)</f>
        <v/>
      </c>
      <c r="AF1990" s="22" t="str">
        <f>VLOOKUP($A1990,Searches!$A:$H,AF$1,FALSE)</f>
        <v>San Francisco Bay Area</v>
      </c>
      <c r="AG1990" s="22" t="str">
        <f>VLOOKUP($A1990,Searches!$A:$H,AG$1,FALSE)</f>
        <v>https://www.linkedin.com/sales/profile/73812,HdRk,NAME_SEARCH?moduleKey=peopleSearchResults&amp;pageKey=sales-search3-people-refinement&amp;contextId=60BC92C971D70515801E49D6842B0000&amp;requestId=d7d5f999-ea42-434c-9cf5-f18a1052564e&amp;action=CLICK&amp;target=urn%3Ali%3AsalesLead%3A(-1%2C73812)&amp;pageNumber=12&amp;targetEl=profilelink&amp;position=9&amp;trk=lss-serp-result-lead_photo</v>
      </c>
      <c r="AH1990" s="22" t="str">
        <f>VLOOKUP($G1990,Temp!$D:$F,AH$1,FALSE)</f>
        <v>financialforce.com</v>
      </c>
      <c r="AI1990" s="22" t="str">
        <f>VLOOKUP($G1990,Temp!$D:$F,AI$1,FALSE)</f>
        <v>Marketo</v>
      </c>
      <c r="AJ1990" s="22" t="str">
        <f>VLOOKUP($G1990,Temp!$D:$F,AJ$1,FALSE)</f>
        <v>WordPress</v>
      </c>
    </row>
    <row r="1991" spans="1:36" ht="16" x14ac:dyDescent="0.2">
      <c r="A1991" s="8" t="str">
        <f t="shared" si="31"/>
        <v>Jennifer Johnson Tenable</v>
      </c>
      <c r="B1991" s="8" t="s">
        <v>546</v>
      </c>
      <c r="C1991" s="8" t="s">
        <v>3202</v>
      </c>
      <c r="D1991" s="8" t="s">
        <v>42</v>
      </c>
      <c r="E1991" s="8" t="s">
        <v>8673</v>
      </c>
      <c r="F1991" s="8" t="s">
        <v>8674</v>
      </c>
      <c r="G1991" s="12" t="s">
        <v>8648</v>
      </c>
      <c r="H1991" s="22" t="str">
        <f>VLOOKUP($G1991,Temp!$A:$C,H$1,FALSE)</f>
        <v>tenable.com</v>
      </c>
      <c r="I1991" s="22" t="e">
        <f>VLOOKUP($G1991,Temp!$A:$C,I$1,FALSE)</f>
        <v>#VALUE!</v>
      </c>
      <c r="J1991" s="22" t="e">
        <f>VLOOKUP($G1991,Temp!$A:$C,J$1,FALSE)</f>
        <v>#VALUE!</v>
      </c>
      <c r="K1991" s="22" t="e">
        <f>VLOOKUP($G1991,Temp!$A:$C,K$1,FALSE)</f>
        <v>#VALUE!</v>
      </c>
      <c r="L1991" s="22" t="e">
        <f>VLOOKUP($G1991,Temp!$A:$C,L$1,FALSE)</f>
        <v>#VALUE!</v>
      </c>
      <c r="M1991" s="22" t="e">
        <f>VLOOKUP($G1991,Temp!$A:$C,M$1,FALSE)</f>
        <v>#VALUE!</v>
      </c>
      <c r="N1991" s="22" t="e">
        <f>VLOOKUP($G1991,Temp!$A:$C,N$1,FALSE)</f>
        <v>#VALUE!</v>
      </c>
      <c r="O1991" s="22" t="e">
        <f>VLOOKUP($G1991,Temp!$A:$C,O$1,FALSE)</f>
        <v>#VALUE!</v>
      </c>
      <c r="P1991" s="22" t="e">
        <f>VLOOKUP($G1991,Temp!$A:$C,P$1,FALSE)</f>
        <v>#VALUE!</v>
      </c>
      <c r="Q1991" s="22" t="e">
        <f>VLOOKUP($G1991,Temp!$A:$C,Q$1,FALSE)</f>
        <v>#VALUE!</v>
      </c>
      <c r="R1991" s="22" t="e">
        <f>VLOOKUP($G1991,Temp!$A:$C,R$1,FALSE)</f>
        <v>#VALUE!</v>
      </c>
      <c r="S1991" s="22" t="e">
        <f>VLOOKUP($G1991,Temp!$A:$C,S$1,FALSE)</f>
        <v>#VALUE!</v>
      </c>
      <c r="T1991" s="22" t="e">
        <f>VLOOKUP($G1991,Temp!$A:$C,T$1,FALSE)</f>
        <v>#VALUE!</v>
      </c>
      <c r="U1991" s="22" t="e">
        <f>VLOOKUP($G1991,Temp!$A:$C,U$1,FALSE)</f>
        <v>#VALUE!</v>
      </c>
      <c r="V1991" s="22" t="e">
        <f>VLOOKUP($G1991,Temp!$A:$C,V$1,FALSE)</f>
        <v>#VALUE!</v>
      </c>
      <c r="W1991" s="22" t="e">
        <f>VLOOKUP($G1991,Temp!$A:$C,W$1,FALSE)</f>
        <v>#VALUE!</v>
      </c>
      <c r="X1991" s="22" t="e">
        <f>VLOOKUP($G1991,Temp!$A:$C,X$1,FALSE)</f>
        <v>#VALUE!</v>
      </c>
      <c r="Y1991" s="22">
        <f>VLOOKUP($G1991,Temp!$A:$C,Y$1,FALSE)</f>
        <v>174000</v>
      </c>
      <c r="Z1991" s="22">
        <f>VLOOKUP($G1991,Temp!$A:$C,Z$1,FALSE)</f>
        <v>18400</v>
      </c>
      <c r="AA1991" s="22" t="e">
        <f>VLOOKUP($A1991,Searches!$A:$H,AA$1,FALSE)</f>
        <v>#N/A</v>
      </c>
      <c r="AB1991" s="22" t="e">
        <f>VLOOKUP($A1991,Searches!$A:$H,AB$1,FALSE)</f>
        <v>#N/A</v>
      </c>
      <c r="AC1991" s="22" t="e">
        <f>VLOOKUP($A1991,Searches!$A:$H,AC$1,FALSE)</f>
        <v>#N/A</v>
      </c>
      <c r="AD1991" s="22" t="e">
        <f>VLOOKUP($A1991,Searches!$A:$H,AD$1,FALSE)</f>
        <v>#N/A</v>
      </c>
      <c r="AE1991" s="22" t="e">
        <f>VLOOKUP($A1991,Searches!$A:$H,AE$1,FALSE)</f>
        <v>#N/A</v>
      </c>
      <c r="AF1991" s="22" t="e">
        <f>VLOOKUP($A1991,Searches!$A:$H,AF$1,FALSE)</f>
        <v>#N/A</v>
      </c>
      <c r="AG1991" s="22" t="e">
        <f>VLOOKUP($A1991,Searches!$A:$H,AG$1,FALSE)</f>
        <v>#N/A</v>
      </c>
      <c r="AH1991" s="22" t="str">
        <f>VLOOKUP($G1991,Temp!$D:$F,AH$1,FALSE)</f>
        <v>tenable.com</v>
      </c>
      <c r="AI1991" s="22" t="str">
        <f>VLOOKUP($G1991,Temp!$D:$F,AI$1,FALSE)</f>
        <v>Marketo</v>
      </c>
      <c r="AJ1991" s="22" t="str">
        <f>VLOOKUP($G1991,Temp!$D:$F,AJ$1,FALSE)</f>
        <v>Drupal</v>
      </c>
    </row>
    <row r="1992" spans="1:36" ht="16" x14ac:dyDescent="0.2">
      <c r="A1992" s="8" t="str">
        <f t="shared" si="31"/>
        <v>Scott Jones Alteryx</v>
      </c>
      <c r="B1992" s="8" t="s">
        <v>737</v>
      </c>
      <c r="C1992" s="8" t="s">
        <v>3132</v>
      </c>
      <c r="D1992" s="8" t="s">
        <v>304</v>
      </c>
      <c r="E1992" s="8" t="s">
        <v>7296</v>
      </c>
      <c r="F1992" s="8" t="s">
        <v>7290</v>
      </c>
      <c r="G1992" s="12" t="s">
        <v>7291</v>
      </c>
      <c r="H1992" s="22" t="str">
        <f>VLOOKUP($G1992,Temp!$A:$C,H$1,FALSE)</f>
        <v>alteryx.com</v>
      </c>
      <c r="I1992" s="22" t="e">
        <f>VLOOKUP($G1992,Temp!$A:$C,I$1,FALSE)</f>
        <v>#VALUE!</v>
      </c>
      <c r="J1992" s="22" t="e">
        <f>VLOOKUP($G1992,Temp!$A:$C,J$1,FALSE)</f>
        <v>#VALUE!</v>
      </c>
      <c r="K1992" s="22" t="e">
        <f>VLOOKUP($G1992,Temp!$A:$C,K$1,FALSE)</f>
        <v>#VALUE!</v>
      </c>
      <c r="L1992" s="22" t="e">
        <f>VLOOKUP($G1992,Temp!$A:$C,L$1,FALSE)</f>
        <v>#VALUE!</v>
      </c>
      <c r="M1992" s="22" t="e">
        <f>VLOOKUP($G1992,Temp!$A:$C,M$1,FALSE)</f>
        <v>#VALUE!</v>
      </c>
      <c r="N1992" s="22" t="e">
        <f>VLOOKUP($G1992,Temp!$A:$C,N$1,FALSE)</f>
        <v>#VALUE!</v>
      </c>
      <c r="O1992" s="22" t="e">
        <f>VLOOKUP($G1992,Temp!$A:$C,O$1,FALSE)</f>
        <v>#VALUE!</v>
      </c>
      <c r="P1992" s="22" t="e">
        <f>VLOOKUP($G1992,Temp!$A:$C,P$1,FALSE)</f>
        <v>#VALUE!</v>
      </c>
      <c r="Q1992" s="22" t="e">
        <f>VLOOKUP($G1992,Temp!$A:$C,Q$1,FALSE)</f>
        <v>#VALUE!</v>
      </c>
      <c r="R1992" s="22" t="e">
        <f>VLOOKUP($G1992,Temp!$A:$C,R$1,FALSE)</f>
        <v>#VALUE!</v>
      </c>
      <c r="S1992" s="22" t="e">
        <f>VLOOKUP($G1992,Temp!$A:$C,S$1,FALSE)</f>
        <v>#VALUE!</v>
      </c>
      <c r="T1992" s="22" t="e">
        <f>VLOOKUP($G1992,Temp!$A:$C,T$1,FALSE)</f>
        <v>#VALUE!</v>
      </c>
      <c r="U1992" s="22" t="e">
        <f>VLOOKUP($G1992,Temp!$A:$C,U$1,FALSE)</f>
        <v>#VALUE!</v>
      </c>
      <c r="V1992" s="22" t="e">
        <f>VLOOKUP($G1992,Temp!$A:$C,V$1,FALSE)</f>
        <v>#VALUE!</v>
      </c>
      <c r="W1992" s="22" t="e">
        <f>VLOOKUP($G1992,Temp!$A:$C,W$1,FALSE)</f>
        <v>#VALUE!</v>
      </c>
      <c r="X1992" s="22" t="e">
        <f>VLOOKUP($G1992,Temp!$A:$C,X$1,FALSE)</f>
        <v>#VALUE!</v>
      </c>
      <c r="Y1992" s="22">
        <f>VLOOKUP($G1992,Temp!$A:$C,Y$1,FALSE)</f>
        <v>0</v>
      </c>
      <c r="Z1992" s="22">
        <f>VLOOKUP($G1992,Temp!$A:$C,Z$1,FALSE)</f>
        <v>0</v>
      </c>
      <c r="AA1992" s="22" t="str">
        <f>VLOOKUP($A1992,Searches!$A:$H,AA$1,FALSE)</f>
        <v>Scott Jones</v>
      </c>
      <c r="AB1992" s="22" t="str">
        <f>VLOOKUP($A1992,Searches!$A:$H,AB$1,FALSE)</f>
        <v>Alteryx</v>
      </c>
      <c r="AC1992" s="22" t="str">
        <f>VLOOKUP($A1992,Searches!$A:$H,AC$1,FALSE)</f>
        <v>Chief Revenue Officer</v>
      </c>
      <c r="AD1992" s="22" t="str">
        <f>VLOOKUP($A1992,Searches!$A:$H,AD$1,FALSE)</f>
        <v>2nd</v>
      </c>
      <c r="AE1992" s="22" t="str">
        <f>VLOOKUP($A1992,Searches!$A:$H,AE$1,FALSE)</f>
        <v/>
      </c>
      <c r="AF1992" s="22" t="str">
        <f>VLOOKUP($A1992,Searches!$A:$H,AF$1,FALSE)</f>
        <v>Orange County, California Area</v>
      </c>
      <c r="AG1992" s="22" t="str">
        <f>VLOOKUP($A1992,Searches!$A:$H,AG$1,FALSE)</f>
        <v>https://www.linkedin.com/sales/profile/36802757,7j63,NAME_SEARCH?moduleKey=peopleSearchResults&amp;pageKey=sales-search3-people-refinement&amp;contextId=60BC92C971D70515801E49D6842B0000&amp;requestId=d7d5f999-ea42-434c-9cf5-f18a1052564e&amp;action=CLICK&amp;target=urn%3Ali%3AsalesLead%3A(-1%2C36802757)&amp;pageNumber=12&amp;targetEl=profilelink&amp;position=19&amp;trk=lss-serp-result-lead_photo</v>
      </c>
      <c r="AH1992" s="22" t="str">
        <f>VLOOKUP($G1992,Temp!$D:$F,AH$1,FALSE)</f>
        <v>alteryx.com</v>
      </c>
      <c r="AI1992" s="22" t="str">
        <f>VLOOKUP($G1992,Temp!$D:$F,AI$1,FALSE)</f>
        <v>Marketo</v>
      </c>
      <c r="AJ1992" s="22" t="str">
        <f>VLOOKUP($G1992,Temp!$D:$F,AJ$1,FALSE)</f>
        <v>Drupal</v>
      </c>
    </row>
    <row r="1993" spans="1:36" ht="16" x14ac:dyDescent="0.2">
      <c r="A1993" s="8" t="str">
        <f t="shared" si="31"/>
        <v>Jairo Romero Acquia</v>
      </c>
      <c r="B1993" s="8" t="s">
        <v>8204</v>
      </c>
      <c r="C1993" s="8" t="s">
        <v>8205</v>
      </c>
      <c r="D1993" s="8" t="s">
        <v>304</v>
      </c>
      <c r="E1993" s="8" t="s">
        <v>8206</v>
      </c>
      <c r="F1993" s="8" t="s">
        <v>6934</v>
      </c>
      <c r="G1993" s="12" t="s">
        <v>6519</v>
      </c>
      <c r="H1993" s="22" t="str">
        <f>VLOOKUP($G1993,Temp!$A:$C,H$1,FALSE)</f>
        <v>acquia.com</v>
      </c>
      <c r="I1993" s="22" t="e">
        <f>VLOOKUP($G1993,Temp!$A:$C,I$1,FALSE)</f>
        <v>#VALUE!</v>
      </c>
      <c r="J1993" s="22" t="e">
        <f>VLOOKUP($G1993,Temp!$A:$C,J$1,FALSE)</f>
        <v>#VALUE!</v>
      </c>
      <c r="K1993" s="22" t="e">
        <f>VLOOKUP($G1993,Temp!$A:$C,K$1,FALSE)</f>
        <v>#VALUE!</v>
      </c>
      <c r="L1993" s="22" t="e">
        <f>VLOOKUP($G1993,Temp!$A:$C,L$1,FALSE)</f>
        <v>#VALUE!</v>
      </c>
      <c r="M1993" s="22" t="e">
        <f>VLOOKUP($G1993,Temp!$A:$C,M$1,FALSE)</f>
        <v>#VALUE!</v>
      </c>
      <c r="N1993" s="22" t="e">
        <f>VLOOKUP($G1993,Temp!$A:$C,N$1,FALSE)</f>
        <v>#VALUE!</v>
      </c>
      <c r="O1993" s="22" t="e">
        <f>VLOOKUP($G1993,Temp!$A:$C,O$1,FALSE)</f>
        <v>#VALUE!</v>
      </c>
      <c r="P1993" s="22" t="e">
        <f>VLOOKUP($G1993,Temp!$A:$C,P$1,FALSE)</f>
        <v>#VALUE!</v>
      </c>
      <c r="Q1993" s="22" t="e">
        <f>VLOOKUP($G1993,Temp!$A:$C,Q$1,FALSE)</f>
        <v>#VALUE!</v>
      </c>
      <c r="R1993" s="22" t="e">
        <f>VLOOKUP($G1993,Temp!$A:$C,R$1,FALSE)</f>
        <v>#VALUE!</v>
      </c>
      <c r="S1993" s="22" t="e">
        <f>VLOOKUP($G1993,Temp!$A:$C,S$1,FALSE)</f>
        <v>#VALUE!</v>
      </c>
      <c r="T1993" s="22" t="e">
        <f>VLOOKUP($G1993,Temp!$A:$C,T$1,FALSE)</f>
        <v>#VALUE!</v>
      </c>
      <c r="U1993" s="22" t="e">
        <f>VLOOKUP($G1993,Temp!$A:$C,U$1,FALSE)</f>
        <v>#VALUE!</v>
      </c>
      <c r="V1993" s="22" t="e">
        <f>VLOOKUP($G1993,Temp!$A:$C,V$1,FALSE)</f>
        <v>#VALUE!</v>
      </c>
      <c r="W1993" s="22" t="e">
        <f>VLOOKUP($G1993,Temp!$A:$C,W$1,FALSE)</f>
        <v>#VALUE!</v>
      </c>
      <c r="X1993" s="22" t="e">
        <f>VLOOKUP($G1993,Temp!$A:$C,X$1,FALSE)</f>
        <v>#VALUE!</v>
      </c>
      <c r="Y1993" s="22">
        <f>VLOOKUP($G1993,Temp!$A:$C,Y$1,FALSE)</f>
        <v>82100</v>
      </c>
      <c r="Z1993" s="22">
        <f>VLOOKUP($G1993,Temp!$A:$C,Z$1,FALSE)</f>
        <v>24700</v>
      </c>
      <c r="AA1993" s="22" t="str">
        <f>VLOOKUP($A1993,Searches!$A:$H,AA$1,FALSE)</f>
        <v>Jairo Romero</v>
      </c>
      <c r="AB1993" s="22" t="str">
        <f>VLOOKUP($A1993,Searches!$A:$H,AB$1,FALSE)</f>
        <v>Acquia</v>
      </c>
      <c r="AC1993" s="22" t="str">
        <f>VLOOKUP($A1993,Searches!$A:$H,AC$1,FALSE)</f>
        <v>Chief Revenue Officer</v>
      </c>
      <c r="AD1993" s="22" t="str">
        <f>VLOOKUP($A1993,Searches!$A:$H,AD$1,FALSE)</f>
        <v>2nd</v>
      </c>
      <c r="AE1993" s="22" t="str">
        <f>VLOOKUP($A1993,Searches!$A:$H,AE$1,FALSE)</f>
        <v>Open link</v>
      </c>
      <c r="AF1993" s="22" t="str">
        <f>VLOOKUP($A1993,Searches!$A:$H,AF$1,FALSE)</f>
        <v>Austin, Texas Area</v>
      </c>
      <c r="AG1993" s="22" t="str">
        <f>VLOOKUP($A1993,Searches!$A:$H,AG$1,FALSE)</f>
        <v>https://www.linkedin.com/sales/profile/5969204,wZvU,NAME_SEARCH?moduleKey=peopleSearchResults&amp;pageKey=sales-search3-people-refinement&amp;contextId=60BC92C971D70515801E49D6842B0000&amp;requestId=d7d5f999-ea42-434c-9cf5-f18a1052564e&amp;action=CLICK&amp;target=urn%3Ali%3AsalesLead%3A(-1%2C5969204)&amp;pageNumber=12&amp;targetEl=profilelink&amp;position=16&amp;trk=lss-serp-result-lead_photo</v>
      </c>
      <c r="AH1993" s="22" t="str">
        <f>VLOOKUP($G1993,Temp!$D:$F,AH$1,FALSE)</f>
        <v>acquia.com</v>
      </c>
      <c r="AI1993" s="22" t="str">
        <f>VLOOKUP($G1993,Temp!$D:$F,AI$1,FALSE)</f>
        <v>Marketo</v>
      </c>
      <c r="AJ1993" s="22" t="str">
        <f>VLOOKUP($G1993,Temp!$D:$F,AJ$1,FALSE)</f>
        <v>Drupal</v>
      </c>
    </row>
    <row r="1994" spans="1:36" ht="16" x14ac:dyDescent="0.2">
      <c r="A1994" s="8" t="str">
        <f t="shared" si="31"/>
        <v>Mark Wayland Tanium</v>
      </c>
      <c r="B1994" s="8" t="s">
        <v>476</v>
      </c>
      <c r="C1994" s="8" t="s">
        <v>7368</v>
      </c>
      <c r="D1994" s="8" t="s">
        <v>7369</v>
      </c>
      <c r="E1994" s="8" t="s">
        <v>7370</v>
      </c>
      <c r="F1994" s="8" t="s">
        <v>7353</v>
      </c>
      <c r="G1994" s="12" t="s">
        <v>7354</v>
      </c>
      <c r="H1994" s="22" t="str">
        <f>VLOOKUP($G1994,Temp!$A:$C,H$1,FALSE)</f>
        <v>tanium.com</v>
      </c>
      <c r="I1994" s="22" t="e">
        <f>VLOOKUP($G1994,Temp!$A:$C,I$1,FALSE)</f>
        <v>#VALUE!</v>
      </c>
      <c r="J1994" s="22" t="e">
        <f>VLOOKUP($G1994,Temp!$A:$C,J$1,FALSE)</f>
        <v>#VALUE!</v>
      </c>
      <c r="K1994" s="22" t="e">
        <f>VLOOKUP($G1994,Temp!$A:$C,K$1,FALSE)</f>
        <v>#VALUE!</v>
      </c>
      <c r="L1994" s="22" t="e">
        <f>VLOOKUP($G1994,Temp!$A:$C,L$1,FALSE)</f>
        <v>#VALUE!</v>
      </c>
      <c r="M1994" s="22" t="e">
        <f>VLOOKUP($G1994,Temp!$A:$C,M$1,FALSE)</f>
        <v>#VALUE!</v>
      </c>
      <c r="N1994" s="22" t="e">
        <f>VLOOKUP($G1994,Temp!$A:$C,N$1,FALSE)</f>
        <v>#VALUE!</v>
      </c>
      <c r="O1994" s="22" t="e">
        <f>VLOOKUP($G1994,Temp!$A:$C,O$1,FALSE)</f>
        <v>#VALUE!</v>
      </c>
      <c r="P1994" s="22" t="e">
        <f>VLOOKUP($G1994,Temp!$A:$C,P$1,FALSE)</f>
        <v>#VALUE!</v>
      </c>
      <c r="Q1994" s="22" t="e">
        <f>VLOOKUP($G1994,Temp!$A:$C,Q$1,FALSE)</f>
        <v>#VALUE!</v>
      </c>
      <c r="R1994" s="22" t="e">
        <f>VLOOKUP($G1994,Temp!$A:$C,R$1,FALSE)</f>
        <v>#VALUE!</v>
      </c>
      <c r="S1994" s="22" t="e">
        <f>VLOOKUP($G1994,Temp!$A:$C,S$1,FALSE)</f>
        <v>#VALUE!</v>
      </c>
      <c r="T1994" s="22" t="e">
        <f>VLOOKUP($G1994,Temp!$A:$C,T$1,FALSE)</f>
        <v>#VALUE!</v>
      </c>
      <c r="U1994" s="22" t="e">
        <f>VLOOKUP($G1994,Temp!$A:$C,U$1,FALSE)</f>
        <v>#VALUE!</v>
      </c>
      <c r="V1994" s="22" t="e">
        <f>VLOOKUP($G1994,Temp!$A:$C,V$1,FALSE)</f>
        <v>#VALUE!</v>
      </c>
      <c r="W1994" s="22" t="e">
        <f>VLOOKUP($G1994,Temp!$A:$C,W$1,FALSE)</f>
        <v>#VALUE!</v>
      </c>
      <c r="X1994" s="22" t="e">
        <f>VLOOKUP($G1994,Temp!$A:$C,X$1,FALSE)</f>
        <v>#VALUE!</v>
      </c>
      <c r="Y1994" s="22">
        <f>VLOOKUP($G1994,Temp!$A:$C,Y$1,FALSE)</f>
        <v>208000</v>
      </c>
      <c r="Z1994" s="22">
        <f>VLOOKUP($G1994,Temp!$A:$C,Z$1,FALSE)</f>
        <v>0</v>
      </c>
      <c r="AA1994" s="22" t="e">
        <f>VLOOKUP($A1994,Searches!$A:$H,AA$1,FALSE)</f>
        <v>#N/A</v>
      </c>
      <c r="AB1994" s="22" t="e">
        <f>VLOOKUP($A1994,Searches!$A:$H,AB$1,FALSE)</f>
        <v>#N/A</v>
      </c>
      <c r="AC1994" s="22" t="e">
        <f>VLOOKUP($A1994,Searches!$A:$H,AC$1,FALSE)</f>
        <v>#N/A</v>
      </c>
      <c r="AD1994" s="22" t="e">
        <f>VLOOKUP($A1994,Searches!$A:$H,AD$1,FALSE)</f>
        <v>#N/A</v>
      </c>
      <c r="AE1994" s="22" t="e">
        <f>VLOOKUP($A1994,Searches!$A:$H,AE$1,FALSE)</f>
        <v>#N/A</v>
      </c>
      <c r="AF1994" s="22" t="e">
        <f>VLOOKUP($A1994,Searches!$A:$H,AF$1,FALSE)</f>
        <v>#N/A</v>
      </c>
      <c r="AG1994" s="22" t="e">
        <f>VLOOKUP($A1994,Searches!$A:$H,AG$1,FALSE)</f>
        <v>#N/A</v>
      </c>
      <c r="AH1994" s="22" t="str">
        <f>VLOOKUP($G1994,Temp!$D:$F,AH$1,FALSE)</f>
        <v>tanium.com</v>
      </c>
      <c r="AI1994" s="22" t="str">
        <f>VLOOKUP($G1994,Temp!$D:$F,AI$1,FALSE)</f>
        <v>Pardot</v>
      </c>
      <c r="AJ1994" s="22" t="str">
        <f>VLOOKUP($G1994,Temp!$D:$F,AJ$1,FALSE)</f>
        <v>WordPress</v>
      </c>
    </row>
    <row r="1995" spans="1:36" ht="16" x14ac:dyDescent="0.2">
      <c r="A1995" s="8" t="str">
        <f t="shared" si="31"/>
        <v>Matthew Anderson Roku Inc.</v>
      </c>
      <c r="B1995" s="8" t="s">
        <v>167</v>
      </c>
      <c r="C1995" s="8" t="s">
        <v>5694</v>
      </c>
      <c r="D1995" s="8" t="s">
        <v>42</v>
      </c>
      <c r="E1995" s="8" t="s">
        <v>8249</v>
      </c>
      <c r="F1995" s="8" t="s">
        <v>8250</v>
      </c>
      <c r="G1995" s="12" t="s">
        <v>8251</v>
      </c>
      <c r="H1995" s="22" t="str">
        <f>VLOOKUP($G1995,Temp!$A:$C,H$1,FALSE)</f>
        <v>roku.com</v>
      </c>
      <c r="I1995" s="22" t="e">
        <f>VLOOKUP($G1995,Temp!$A:$C,I$1,FALSE)</f>
        <v>#VALUE!</v>
      </c>
      <c r="J1995" s="22" t="e">
        <f>VLOOKUP($G1995,Temp!$A:$C,J$1,FALSE)</f>
        <v>#VALUE!</v>
      </c>
      <c r="K1995" s="22" t="e">
        <f>VLOOKUP($G1995,Temp!$A:$C,K$1,FALSE)</f>
        <v>#VALUE!</v>
      </c>
      <c r="L1995" s="22" t="e">
        <f>VLOOKUP($G1995,Temp!$A:$C,L$1,FALSE)</f>
        <v>#VALUE!</v>
      </c>
      <c r="M1995" s="22" t="e">
        <f>VLOOKUP($G1995,Temp!$A:$C,M$1,FALSE)</f>
        <v>#VALUE!</v>
      </c>
      <c r="N1995" s="22" t="e">
        <f>VLOOKUP($G1995,Temp!$A:$C,N$1,FALSE)</f>
        <v>#VALUE!</v>
      </c>
      <c r="O1995" s="22" t="e">
        <f>VLOOKUP($G1995,Temp!$A:$C,O$1,FALSE)</f>
        <v>#VALUE!</v>
      </c>
      <c r="P1995" s="22" t="e">
        <f>VLOOKUP($G1995,Temp!$A:$C,P$1,FALSE)</f>
        <v>#VALUE!</v>
      </c>
      <c r="Q1995" s="22" t="e">
        <f>VLOOKUP($G1995,Temp!$A:$C,Q$1,FALSE)</f>
        <v>#VALUE!</v>
      </c>
      <c r="R1995" s="22" t="e">
        <f>VLOOKUP($G1995,Temp!$A:$C,R$1,FALSE)</f>
        <v>#VALUE!</v>
      </c>
      <c r="S1995" s="22" t="e">
        <f>VLOOKUP($G1995,Temp!$A:$C,S$1,FALSE)</f>
        <v>#VALUE!</v>
      </c>
      <c r="T1995" s="22" t="e">
        <f>VLOOKUP($G1995,Temp!$A:$C,T$1,FALSE)</f>
        <v>#VALUE!</v>
      </c>
      <c r="U1995" s="22" t="e">
        <f>VLOOKUP($G1995,Temp!$A:$C,U$1,FALSE)</f>
        <v>#VALUE!</v>
      </c>
      <c r="V1995" s="22" t="e">
        <f>VLOOKUP($G1995,Temp!$A:$C,V$1,FALSE)</f>
        <v>#VALUE!</v>
      </c>
      <c r="W1995" s="22" t="e">
        <f>VLOOKUP($G1995,Temp!$A:$C,W$1,FALSE)</f>
        <v>#VALUE!</v>
      </c>
      <c r="X1995" s="22" t="e">
        <f>VLOOKUP($G1995,Temp!$A:$C,X$1,FALSE)</f>
        <v>#VALUE!</v>
      </c>
      <c r="Y1995" s="22">
        <f>VLOOKUP($G1995,Temp!$A:$C,Y$1,FALSE)</f>
        <v>0</v>
      </c>
      <c r="Z1995" s="22">
        <f>VLOOKUP($G1995,Temp!$A:$C,Z$1,FALSE)</f>
        <v>0</v>
      </c>
      <c r="AA1995" s="22" t="e">
        <f>VLOOKUP($A1995,Searches!$A:$H,AA$1,FALSE)</f>
        <v>#N/A</v>
      </c>
      <c r="AB1995" s="22" t="e">
        <f>VLOOKUP($A1995,Searches!$A:$H,AB$1,FALSE)</f>
        <v>#N/A</v>
      </c>
      <c r="AC1995" s="22" t="e">
        <f>VLOOKUP($A1995,Searches!$A:$H,AC$1,FALSE)</f>
        <v>#N/A</v>
      </c>
      <c r="AD1995" s="22" t="e">
        <f>VLOOKUP($A1995,Searches!$A:$H,AD$1,FALSE)</f>
        <v>#N/A</v>
      </c>
      <c r="AE1995" s="22" t="e">
        <f>VLOOKUP($A1995,Searches!$A:$H,AE$1,FALSE)</f>
        <v>#N/A</v>
      </c>
      <c r="AF1995" s="22" t="e">
        <f>VLOOKUP($A1995,Searches!$A:$H,AF$1,FALSE)</f>
        <v>#N/A</v>
      </c>
      <c r="AG1995" s="22" t="e">
        <f>VLOOKUP($A1995,Searches!$A:$H,AG$1,FALSE)</f>
        <v>#N/A</v>
      </c>
      <c r="AH1995" s="22" t="str">
        <f>VLOOKUP($G1995,Temp!$D:$F,AH$1,FALSE)</f>
        <v>roku.com</v>
      </c>
      <c r="AI1995" s="22">
        <f>VLOOKUP($G1995,Temp!$D:$F,AI$1,FALSE)</f>
        <v>0</v>
      </c>
      <c r="AJ1995" s="22" t="str">
        <f>VLOOKUP($G1995,Temp!$D:$F,AJ$1,FALSE)</f>
        <v>Drupal</v>
      </c>
    </row>
    <row r="1996" spans="1:36" ht="16" x14ac:dyDescent="0.2">
      <c r="A1996" s="8" t="str">
        <f t="shared" si="31"/>
        <v>Carlos Delatorre MongoDB</v>
      </c>
      <c r="B1996" s="8" t="s">
        <v>4195</v>
      </c>
      <c r="C1996" s="8" t="s">
        <v>8876</v>
      </c>
      <c r="D1996" s="8" t="s">
        <v>304</v>
      </c>
      <c r="E1996" s="8" t="s">
        <v>8877</v>
      </c>
      <c r="F1996" s="8" t="s">
        <v>80</v>
      </c>
      <c r="G1996" s="12" t="s">
        <v>81</v>
      </c>
      <c r="H1996" s="22" t="str">
        <f>VLOOKUP($G1996,Temp!$A:$C,H$1,FALSE)</f>
        <v>mongodb.com</v>
      </c>
      <c r="I1996" s="22" t="e">
        <f>VLOOKUP($G1996,Temp!$A:$C,I$1,FALSE)</f>
        <v>#VALUE!</v>
      </c>
      <c r="J1996" s="22" t="e">
        <f>VLOOKUP($G1996,Temp!$A:$C,J$1,FALSE)</f>
        <v>#VALUE!</v>
      </c>
      <c r="K1996" s="22" t="e">
        <f>VLOOKUP($G1996,Temp!$A:$C,K$1,FALSE)</f>
        <v>#VALUE!</v>
      </c>
      <c r="L1996" s="22" t="e">
        <f>VLOOKUP($G1996,Temp!$A:$C,L$1,FALSE)</f>
        <v>#VALUE!</v>
      </c>
      <c r="M1996" s="22" t="e">
        <f>VLOOKUP($G1996,Temp!$A:$C,M$1,FALSE)</f>
        <v>#VALUE!</v>
      </c>
      <c r="N1996" s="22" t="e">
        <f>VLOOKUP($G1996,Temp!$A:$C,N$1,FALSE)</f>
        <v>#VALUE!</v>
      </c>
      <c r="O1996" s="22" t="e">
        <f>VLOOKUP($G1996,Temp!$A:$C,O$1,FALSE)</f>
        <v>#VALUE!</v>
      </c>
      <c r="P1996" s="22" t="e">
        <f>VLOOKUP($G1996,Temp!$A:$C,P$1,FALSE)</f>
        <v>#VALUE!</v>
      </c>
      <c r="Q1996" s="22" t="e">
        <f>VLOOKUP($G1996,Temp!$A:$C,Q$1,FALSE)</f>
        <v>#VALUE!</v>
      </c>
      <c r="R1996" s="22" t="e">
        <f>VLOOKUP($G1996,Temp!$A:$C,R$1,FALSE)</f>
        <v>#VALUE!</v>
      </c>
      <c r="S1996" s="22" t="e">
        <f>VLOOKUP($G1996,Temp!$A:$C,S$1,FALSE)</f>
        <v>#VALUE!</v>
      </c>
      <c r="T1996" s="22" t="e">
        <f>VLOOKUP($G1996,Temp!$A:$C,T$1,FALSE)</f>
        <v>#VALUE!</v>
      </c>
      <c r="U1996" s="22" t="e">
        <f>VLOOKUP($G1996,Temp!$A:$C,U$1,FALSE)</f>
        <v>#VALUE!</v>
      </c>
      <c r="V1996" s="22" t="e">
        <f>VLOOKUP($G1996,Temp!$A:$C,V$1,FALSE)</f>
        <v>#VALUE!</v>
      </c>
      <c r="W1996" s="22" t="e">
        <f>VLOOKUP($G1996,Temp!$A:$C,W$1,FALSE)</f>
        <v>#VALUE!</v>
      </c>
      <c r="X1996" s="22" t="e">
        <f>VLOOKUP($G1996,Temp!$A:$C,X$1,FALSE)</f>
        <v>#VALUE!</v>
      </c>
      <c r="Y1996" s="22">
        <f>VLOOKUP($G1996,Temp!$A:$C,Y$1,FALSE)</f>
        <v>874000</v>
      </c>
      <c r="Z1996" s="22">
        <f>VLOOKUP($G1996,Temp!$A:$C,Z$1,FALSE)</f>
        <v>28200</v>
      </c>
      <c r="AA1996" s="22" t="e">
        <f>VLOOKUP($A1996,Searches!$A:$H,AA$1,FALSE)</f>
        <v>#N/A</v>
      </c>
      <c r="AB1996" s="22" t="e">
        <f>VLOOKUP($A1996,Searches!$A:$H,AB$1,FALSE)</f>
        <v>#N/A</v>
      </c>
      <c r="AC1996" s="22" t="e">
        <f>VLOOKUP($A1996,Searches!$A:$H,AC$1,FALSE)</f>
        <v>#N/A</v>
      </c>
      <c r="AD1996" s="22" t="e">
        <f>VLOOKUP($A1996,Searches!$A:$H,AD$1,FALSE)</f>
        <v>#N/A</v>
      </c>
      <c r="AE1996" s="22" t="e">
        <f>VLOOKUP($A1996,Searches!$A:$H,AE$1,FALSE)</f>
        <v>#N/A</v>
      </c>
      <c r="AF1996" s="22" t="e">
        <f>VLOOKUP($A1996,Searches!$A:$H,AF$1,FALSE)</f>
        <v>#N/A</v>
      </c>
      <c r="AG1996" s="22" t="e">
        <f>VLOOKUP($A1996,Searches!$A:$H,AG$1,FALSE)</f>
        <v>#N/A</v>
      </c>
      <c r="AH1996" s="22" t="e">
        <f>VLOOKUP($G1996,Temp!$D:$F,AH$1,FALSE)</f>
        <v>#N/A</v>
      </c>
      <c r="AI1996" s="22" t="e">
        <f>VLOOKUP($G1996,Temp!$D:$F,AI$1,FALSE)</f>
        <v>#N/A</v>
      </c>
      <c r="AJ1996" s="22" t="e">
        <f>VLOOKUP($G1996,Temp!$D:$F,AJ$1,FALSE)</f>
        <v>#N/A</v>
      </c>
    </row>
    <row r="1997" spans="1:36" ht="16" x14ac:dyDescent="0.2">
      <c r="A1997" s="8" t="str">
        <f t="shared" si="31"/>
        <v>Allen Patrick Newforma</v>
      </c>
      <c r="B1997" s="8" t="s">
        <v>3749</v>
      </c>
      <c r="C1997" s="8" t="s">
        <v>709</v>
      </c>
      <c r="D1997" s="8" t="s">
        <v>7644</v>
      </c>
      <c r="E1997" s="8" t="s">
        <v>7645</v>
      </c>
      <c r="F1997" s="8" t="s">
        <v>7646</v>
      </c>
      <c r="G1997" s="12" t="s">
        <v>7647</v>
      </c>
      <c r="H1997" s="22" t="str">
        <f>VLOOKUP($G1997,Temp!$A:$C,H$1,FALSE)</f>
        <v>newforma.com</v>
      </c>
      <c r="I1997" s="22" t="e">
        <f>VLOOKUP($G1997,Temp!$A:$C,I$1,FALSE)</f>
        <v>#VALUE!</v>
      </c>
      <c r="J1997" s="22" t="e">
        <f>VLOOKUP($G1997,Temp!$A:$C,J$1,FALSE)</f>
        <v>#VALUE!</v>
      </c>
      <c r="K1997" s="22" t="e">
        <f>VLOOKUP($G1997,Temp!$A:$C,K$1,FALSE)</f>
        <v>#VALUE!</v>
      </c>
      <c r="L1997" s="22" t="e">
        <f>VLOOKUP($G1997,Temp!$A:$C,L$1,FALSE)</f>
        <v>#VALUE!</v>
      </c>
      <c r="M1997" s="22" t="e">
        <f>VLOOKUP($G1997,Temp!$A:$C,M$1,FALSE)</f>
        <v>#VALUE!</v>
      </c>
      <c r="N1997" s="22" t="e">
        <f>VLOOKUP($G1997,Temp!$A:$C,N$1,FALSE)</f>
        <v>#VALUE!</v>
      </c>
      <c r="O1997" s="22" t="e">
        <f>VLOOKUP($G1997,Temp!$A:$C,O$1,FALSE)</f>
        <v>#VALUE!</v>
      </c>
      <c r="P1997" s="22" t="e">
        <f>VLOOKUP($G1997,Temp!$A:$C,P$1,FALSE)</f>
        <v>#VALUE!</v>
      </c>
      <c r="Q1997" s="22" t="e">
        <f>VLOOKUP($G1997,Temp!$A:$C,Q$1,FALSE)</f>
        <v>#VALUE!</v>
      </c>
      <c r="R1997" s="22" t="e">
        <f>VLOOKUP($G1997,Temp!$A:$C,R$1,FALSE)</f>
        <v>#VALUE!</v>
      </c>
      <c r="S1997" s="22" t="e">
        <f>VLOOKUP($G1997,Temp!$A:$C,S$1,FALSE)</f>
        <v>#VALUE!</v>
      </c>
      <c r="T1997" s="22" t="e">
        <f>VLOOKUP($G1997,Temp!$A:$C,T$1,FALSE)</f>
        <v>#VALUE!</v>
      </c>
      <c r="U1997" s="22" t="e">
        <f>VLOOKUP($G1997,Temp!$A:$C,U$1,FALSE)</f>
        <v>#VALUE!</v>
      </c>
      <c r="V1997" s="22" t="e">
        <f>VLOOKUP($G1997,Temp!$A:$C,V$1,FALSE)</f>
        <v>#VALUE!</v>
      </c>
      <c r="W1997" s="22" t="e">
        <f>VLOOKUP($G1997,Temp!$A:$C,W$1,FALSE)</f>
        <v>#VALUE!</v>
      </c>
      <c r="X1997" s="22" t="e">
        <f>VLOOKUP($G1997,Temp!$A:$C,X$1,FALSE)</f>
        <v>#VALUE!</v>
      </c>
      <c r="Y1997" s="22">
        <f>VLOOKUP($G1997,Temp!$A:$C,Y$1,FALSE)</f>
        <v>45000</v>
      </c>
      <c r="Z1997" s="22">
        <f>VLOOKUP($G1997,Temp!$A:$C,Z$1,FALSE)</f>
        <v>98</v>
      </c>
      <c r="AA1997" s="22" t="e">
        <f>VLOOKUP($A1997,Searches!$A:$H,AA$1,FALSE)</f>
        <v>#N/A</v>
      </c>
      <c r="AB1997" s="22" t="e">
        <f>VLOOKUP($A1997,Searches!$A:$H,AB$1,FALSE)</f>
        <v>#N/A</v>
      </c>
      <c r="AC1997" s="22" t="e">
        <f>VLOOKUP($A1997,Searches!$A:$H,AC$1,FALSE)</f>
        <v>#N/A</v>
      </c>
      <c r="AD1997" s="22" t="e">
        <f>VLOOKUP($A1997,Searches!$A:$H,AD$1,FALSE)</f>
        <v>#N/A</v>
      </c>
      <c r="AE1997" s="22" t="e">
        <f>VLOOKUP($A1997,Searches!$A:$H,AE$1,FALSE)</f>
        <v>#N/A</v>
      </c>
      <c r="AF1997" s="22" t="e">
        <f>VLOOKUP($A1997,Searches!$A:$H,AF$1,FALSE)</f>
        <v>#N/A</v>
      </c>
      <c r="AG1997" s="22" t="e">
        <f>VLOOKUP($A1997,Searches!$A:$H,AG$1,FALSE)</f>
        <v>#N/A</v>
      </c>
      <c r="AH1997" s="22" t="str">
        <f>VLOOKUP($G1997,Temp!$D:$F,AH$1,FALSE)</f>
        <v>newforma.com</v>
      </c>
      <c r="AI1997" s="22" t="str">
        <f>VLOOKUP($G1997,Temp!$D:$F,AI$1,FALSE)</f>
        <v>Marketo</v>
      </c>
      <c r="AJ1997" s="22" t="str">
        <f>VLOOKUP($G1997,Temp!$D:$F,AJ$1,FALSE)</f>
        <v>WordPress</v>
      </c>
    </row>
    <row r="1998" spans="1:36" ht="16" x14ac:dyDescent="0.2">
      <c r="A1998" s="8" t="str">
        <f t="shared" si="31"/>
        <v>Jeremy Wacksman Zillow Group</v>
      </c>
      <c r="B1998" s="8" t="s">
        <v>5580</v>
      </c>
      <c r="C1998" s="8" t="s">
        <v>9435</v>
      </c>
      <c r="D1998" s="8" t="s">
        <v>42</v>
      </c>
      <c r="E1998" s="8" t="s">
        <v>9436</v>
      </c>
      <c r="F1998" s="8" t="s">
        <v>9437</v>
      </c>
      <c r="G1998" s="12" t="s">
        <v>8701</v>
      </c>
      <c r="H1998" s="22" t="str">
        <f>VLOOKUP($G1998,Temp!$A:$C,H$1,FALSE)</f>
        <v>zillowgroup.com</v>
      </c>
      <c r="I1998" s="22" t="e">
        <f>VLOOKUP($G1998,Temp!$A:$C,I$1,FALSE)</f>
        <v>#VALUE!</v>
      </c>
      <c r="J1998" s="22" t="e">
        <f>VLOOKUP($G1998,Temp!$A:$C,J$1,FALSE)</f>
        <v>#VALUE!</v>
      </c>
      <c r="K1998" s="22" t="e">
        <f>VLOOKUP($G1998,Temp!$A:$C,K$1,FALSE)</f>
        <v>#VALUE!</v>
      </c>
      <c r="L1998" s="22" t="e">
        <f>VLOOKUP($G1998,Temp!$A:$C,L$1,FALSE)</f>
        <v>#VALUE!</v>
      </c>
      <c r="M1998" s="22" t="e">
        <f>VLOOKUP($G1998,Temp!$A:$C,M$1,FALSE)</f>
        <v>#VALUE!</v>
      </c>
      <c r="N1998" s="22" t="e">
        <f>VLOOKUP($G1998,Temp!$A:$C,N$1,FALSE)</f>
        <v>#VALUE!</v>
      </c>
      <c r="O1998" s="22" t="e">
        <f>VLOOKUP($G1998,Temp!$A:$C,O$1,FALSE)</f>
        <v>#VALUE!</v>
      </c>
      <c r="P1998" s="22" t="e">
        <f>VLOOKUP($G1998,Temp!$A:$C,P$1,FALSE)</f>
        <v>#VALUE!</v>
      </c>
      <c r="Q1998" s="22" t="e">
        <f>VLOOKUP($G1998,Temp!$A:$C,Q$1,FALSE)</f>
        <v>#VALUE!</v>
      </c>
      <c r="R1998" s="22" t="e">
        <f>VLOOKUP($G1998,Temp!$A:$C,R$1,FALSE)</f>
        <v>#VALUE!</v>
      </c>
      <c r="S1998" s="22" t="e">
        <f>VLOOKUP($G1998,Temp!$A:$C,S$1,FALSE)</f>
        <v>#VALUE!</v>
      </c>
      <c r="T1998" s="22" t="e">
        <f>VLOOKUP($G1998,Temp!$A:$C,T$1,FALSE)</f>
        <v>#VALUE!</v>
      </c>
      <c r="U1998" s="22" t="e">
        <f>VLOOKUP($G1998,Temp!$A:$C,U$1,FALSE)</f>
        <v>#VALUE!</v>
      </c>
      <c r="V1998" s="22" t="e">
        <f>VLOOKUP($G1998,Temp!$A:$C,V$1,FALSE)</f>
        <v>#VALUE!</v>
      </c>
      <c r="W1998" s="22" t="e">
        <f>VLOOKUP($G1998,Temp!$A:$C,W$1,FALSE)</f>
        <v>#VALUE!</v>
      </c>
      <c r="X1998" s="22" t="e">
        <f>VLOOKUP($G1998,Temp!$A:$C,X$1,FALSE)</f>
        <v>#VALUE!</v>
      </c>
      <c r="Y1998" s="22">
        <f>VLOOKUP($G1998,Temp!$A:$C,Y$1,FALSE)</f>
        <v>11300</v>
      </c>
      <c r="Z1998" s="22">
        <f>VLOOKUP($G1998,Temp!$A:$C,Z$1,FALSE)</f>
        <v>0</v>
      </c>
      <c r="AA1998" s="22" t="str">
        <f>VLOOKUP($A1998,Searches!$A:$H,AA$1,FALSE)</f>
        <v>Jeremy Wacksman</v>
      </c>
      <c r="AB1998" s="22" t="str">
        <f>VLOOKUP($A1998,Searches!$A:$H,AB$1,FALSE)</f>
        <v>Zillow Group</v>
      </c>
      <c r="AC1998" s="22" t="str">
        <f>VLOOKUP($A1998,Searches!$A:$H,AC$1,FALSE)</f>
        <v>Chief Marketing Officer</v>
      </c>
      <c r="AD1998" s="22" t="str">
        <f>VLOOKUP($A1998,Searches!$A:$H,AD$1,FALSE)</f>
        <v>2nd</v>
      </c>
      <c r="AE1998" s="22" t="str">
        <f>VLOOKUP($A1998,Searches!$A:$H,AE$1,FALSE)</f>
        <v>Open link</v>
      </c>
      <c r="AF1998" s="22" t="str">
        <f>VLOOKUP($A1998,Searches!$A:$H,AF$1,FALSE)</f>
        <v>Greater Seattle Area</v>
      </c>
      <c r="AG1998" s="22" t="str">
        <f>VLOOKUP($A1998,Searches!$A:$H,AG$1,FALSE)</f>
        <v>https://www.linkedin.com/sales/profile/1191442,U4nr,NAME_SEARCH?moduleKey=peopleSearchResults&amp;pageKey=sales-search3-people-refinement&amp;contextId=60BC92C971D70515801E49D6842B0000&amp;requestId=22dcc521-017c-4a62-989c-d4ce272098af&amp;action=CLICK&amp;target=urn%3Ali%3AsalesLead%3A(-1%2C1191442)&amp;pageNumber=16&amp;targetEl=profilelink&amp;position=2&amp;trk=lss-serp-result-lead_photo</v>
      </c>
      <c r="AH1998" s="22" t="str">
        <f>VLOOKUP($G1998,Temp!$D:$F,AH$1,FALSE)</f>
        <v>zillowgroup.com</v>
      </c>
      <c r="AI1998" s="22">
        <f>VLOOKUP($G1998,Temp!$D:$F,AI$1,FALSE)</f>
        <v>0</v>
      </c>
      <c r="AJ1998" s="22" t="str">
        <f>VLOOKUP($G1998,Temp!$D:$F,AJ$1,FALSE)</f>
        <v>WordPress</v>
      </c>
    </row>
    <row r="1999" spans="1:36" ht="16" x14ac:dyDescent="0.2">
      <c r="A1999" s="8" t="str">
        <f t="shared" si="31"/>
        <v>Robin Saitz Avecto</v>
      </c>
      <c r="B1999" s="8" t="s">
        <v>3573</v>
      </c>
      <c r="C1999" s="8" t="s">
        <v>6083</v>
      </c>
      <c r="D1999" s="8" t="s">
        <v>42</v>
      </c>
      <c r="E1999" s="8" t="s">
        <v>6084</v>
      </c>
      <c r="F1999" s="8" t="s">
        <v>6085</v>
      </c>
      <c r="G1999" s="12" t="s">
        <v>6086</v>
      </c>
      <c r="H1999" s="22" t="str">
        <f>VLOOKUP($G1999,Temp!$A:$C,H$1,FALSE)</f>
        <v>avecto.com</v>
      </c>
      <c r="I1999" s="22" t="e">
        <f>VLOOKUP($G1999,Temp!$A:$C,I$1,FALSE)</f>
        <v>#VALUE!</v>
      </c>
      <c r="J1999" s="22" t="e">
        <f>VLOOKUP($G1999,Temp!$A:$C,J$1,FALSE)</f>
        <v>#VALUE!</v>
      </c>
      <c r="K1999" s="22" t="e">
        <f>VLOOKUP($G1999,Temp!$A:$C,K$1,FALSE)</f>
        <v>#VALUE!</v>
      </c>
      <c r="L1999" s="22" t="e">
        <f>VLOOKUP($G1999,Temp!$A:$C,L$1,FALSE)</f>
        <v>#VALUE!</v>
      </c>
      <c r="M1999" s="22" t="e">
        <f>VLOOKUP($G1999,Temp!$A:$C,M$1,FALSE)</f>
        <v>#VALUE!</v>
      </c>
      <c r="N1999" s="22" t="e">
        <f>VLOOKUP($G1999,Temp!$A:$C,N$1,FALSE)</f>
        <v>#VALUE!</v>
      </c>
      <c r="O1999" s="22" t="e">
        <f>VLOOKUP($G1999,Temp!$A:$C,O$1,FALSE)</f>
        <v>#VALUE!</v>
      </c>
      <c r="P1999" s="22" t="e">
        <f>VLOOKUP($G1999,Temp!$A:$C,P$1,FALSE)</f>
        <v>#VALUE!</v>
      </c>
      <c r="Q1999" s="22" t="e">
        <f>VLOOKUP($G1999,Temp!$A:$C,Q$1,FALSE)</f>
        <v>#VALUE!</v>
      </c>
      <c r="R1999" s="22" t="e">
        <f>VLOOKUP($G1999,Temp!$A:$C,R$1,FALSE)</f>
        <v>#VALUE!</v>
      </c>
      <c r="S1999" s="22" t="e">
        <f>VLOOKUP($G1999,Temp!$A:$C,S$1,FALSE)</f>
        <v>#VALUE!</v>
      </c>
      <c r="T1999" s="22" t="e">
        <f>VLOOKUP($G1999,Temp!$A:$C,T$1,FALSE)</f>
        <v>#VALUE!</v>
      </c>
      <c r="U1999" s="22" t="e">
        <f>VLOOKUP($G1999,Temp!$A:$C,U$1,FALSE)</f>
        <v>#VALUE!</v>
      </c>
      <c r="V1999" s="22" t="e">
        <f>VLOOKUP($G1999,Temp!$A:$C,V$1,FALSE)</f>
        <v>#VALUE!</v>
      </c>
      <c r="W1999" s="22" t="e">
        <f>VLOOKUP($G1999,Temp!$A:$C,W$1,FALSE)</f>
        <v>#VALUE!</v>
      </c>
      <c r="X1999" s="22" t="e">
        <f>VLOOKUP($G1999,Temp!$A:$C,X$1,FALSE)</f>
        <v>#VALUE!</v>
      </c>
      <c r="Y1999" s="22">
        <f>VLOOKUP($G1999,Temp!$A:$C,Y$1,FALSE)</f>
        <v>1600</v>
      </c>
      <c r="Z1999" s="22">
        <f>VLOOKUP($G1999,Temp!$A:$C,Z$1,FALSE)</f>
        <v>3000</v>
      </c>
      <c r="AA1999" s="22" t="e">
        <f>VLOOKUP($A1999,Searches!$A:$H,AA$1,FALSE)</f>
        <v>#N/A</v>
      </c>
      <c r="AB1999" s="22" t="e">
        <f>VLOOKUP($A1999,Searches!$A:$H,AB$1,FALSE)</f>
        <v>#N/A</v>
      </c>
      <c r="AC1999" s="22" t="e">
        <f>VLOOKUP($A1999,Searches!$A:$H,AC$1,FALSE)</f>
        <v>#N/A</v>
      </c>
      <c r="AD1999" s="22" t="e">
        <f>VLOOKUP($A1999,Searches!$A:$H,AD$1,FALSE)</f>
        <v>#N/A</v>
      </c>
      <c r="AE1999" s="22" t="e">
        <f>VLOOKUP($A1999,Searches!$A:$H,AE$1,FALSE)</f>
        <v>#N/A</v>
      </c>
      <c r="AF1999" s="22" t="e">
        <f>VLOOKUP($A1999,Searches!$A:$H,AF$1,FALSE)</f>
        <v>#N/A</v>
      </c>
      <c r="AG1999" s="22" t="e">
        <f>VLOOKUP($A1999,Searches!$A:$H,AG$1,FALSE)</f>
        <v>#N/A</v>
      </c>
      <c r="AH1999" s="22" t="e">
        <f>VLOOKUP($G1999,Temp!$D:$F,AH$1,FALSE)</f>
        <v>#N/A</v>
      </c>
      <c r="AI1999" s="22" t="e">
        <f>VLOOKUP($G1999,Temp!$D:$F,AI$1,FALSE)</f>
        <v>#N/A</v>
      </c>
      <c r="AJ1999" s="22" t="e">
        <f>VLOOKUP($G1999,Temp!$D:$F,AJ$1,FALSE)</f>
        <v>#N/A</v>
      </c>
    </row>
    <row r="2000" spans="1:36" ht="16" x14ac:dyDescent="0.2">
      <c r="A2000" s="8" t="str">
        <f t="shared" si="31"/>
        <v>Dara Treseder GE</v>
      </c>
      <c r="B2000" s="8" t="s">
        <v>9466</v>
      </c>
      <c r="C2000" s="8" t="s">
        <v>9468</v>
      </c>
      <c r="D2000" s="8" t="s">
        <v>9469</v>
      </c>
      <c r="E2000" s="8" t="s">
        <v>9470</v>
      </c>
      <c r="F2000" s="8" t="s">
        <v>9471</v>
      </c>
      <c r="G2000" s="12" t="s">
        <v>922</v>
      </c>
      <c r="H2000" s="22" t="str">
        <f>VLOOKUP($G2000,Temp!$A:$C,H$1,FALSE)</f>
        <v>ge.com</v>
      </c>
      <c r="I2000" s="22" t="e">
        <f>VLOOKUP($G2000,Temp!$A:$C,I$1,FALSE)</f>
        <v>#VALUE!</v>
      </c>
      <c r="J2000" s="22" t="e">
        <f>VLOOKUP($G2000,Temp!$A:$C,J$1,FALSE)</f>
        <v>#VALUE!</v>
      </c>
      <c r="K2000" s="22" t="e">
        <f>VLOOKUP($G2000,Temp!$A:$C,K$1,FALSE)</f>
        <v>#VALUE!</v>
      </c>
      <c r="L2000" s="22" t="e">
        <f>VLOOKUP($G2000,Temp!$A:$C,L$1,FALSE)</f>
        <v>#VALUE!</v>
      </c>
      <c r="M2000" s="22" t="e">
        <f>VLOOKUP($G2000,Temp!$A:$C,M$1,FALSE)</f>
        <v>#VALUE!</v>
      </c>
      <c r="N2000" s="22" t="e">
        <f>VLOOKUP($G2000,Temp!$A:$C,N$1,FALSE)</f>
        <v>#VALUE!</v>
      </c>
      <c r="O2000" s="22" t="e">
        <f>VLOOKUP($G2000,Temp!$A:$C,O$1,FALSE)</f>
        <v>#VALUE!</v>
      </c>
      <c r="P2000" s="22" t="e">
        <f>VLOOKUP($G2000,Temp!$A:$C,P$1,FALSE)</f>
        <v>#VALUE!</v>
      </c>
      <c r="Q2000" s="22" t="e">
        <f>VLOOKUP($G2000,Temp!$A:$C,Q$1,FALSE)</f>
        <v>#VALUE!</v>
      </c>
      <c r="R2000" s="22" t="e">
        <f>VLOOKUP($G2000,Temp!$A:$C,R$1,FALSE)</f>
        <v>#VALUE!</v>
      </c>
      <c r="S2000" s="22" t="e">
        <f>VLOOKUP($G2000,Temp!$A:$C,S$1,FALSE)</f>
        <v>#VALUE!</v>
      </c>
      <c r="T2000" s="22" t="e">
        <f>VLOOKUP($G2000,Temp!$A:$C,T$1,FALSE)</f>
        <v>#VALUE!</v>
      </c>
      <c r="U2000" s="22" t="e">
        <f>VLOOKUP($G2000,Temp!$A:$C,U$1,FALSE)</f>
        <v>#VALUE!</v>
      </c>
      <c r="V2000" s="22" t="e">
        <f>VLOOKUP($G2000,Temp!$A:$C,V$1,FALSE)</f>
        <v>#VALUE!</v>
      </c>
      <c r="W2000" s="22" t="e">
        <f>VLOOKUP($G2000,Temp!$A:$C,W$1,FALSE)</f>
        <v>#VALUE!</v>
      </c>
      <c r="X2000" s="22" t="e">
        <f>VLOOKUP($G2000,Temp!$A:$C,X$1,FALSE)</f>
        <v>#VALUE!</v>
      </c>
      <c r="Y2000" s="22">
        <f>VLOOKUP($G2000,Temp!$A:$C,Y$1,FALSE)</f>
        <v>632000</v>
      </c>
      <c r="Z2000" s="22">
        <f>VLOOKUP($G2000,Temp!$A:$C,Z$1,FALSE)</f>
        <v>20700</v>
      </c>
      <c r="AA2000" s="22" t="e">
        <f>VLOOKUP($A2000,Searches!$A:$H,AA$1,FALSE)</f>
        <v>#N/A</v>
      </c>
      <c r="AB2000" s="22" t="e">
        <f>VLOOKUP($A2000,Searches!$A:$H,AB$1,FALSE)</f>
        <v>#N/A</v>
      </c>
      <c r="AC2000" s="22" t="e">
        <f>VLOOKUP($A2000,Searches!$A:$H,AC$1,FALSE)</f>
        <v>#N/A</v>
      </c>
      <c r="AD2000" s="22" t="e">
        <f>VLOOKUP($A2000,Searches!$A:$H,AD$1,FALSE)</f>
        <v>#N/A</v>
      </c>
      <c r="AE2000" s="22" t="e">
        <f>VLOOKUP($A2000,Searches!$A:$H,AE$1,FALSE)</f>
        <v>#N/A</v>
      </c>
      <c r="AF2000" s="22" t="e">
        <f>VLOOKUP($A2000,Searches!$A:$H,AF$1,FALSE)</f>
        <v>#N/A</v>
      </c>
      <c r="AG2000" s="22" t="e">
        <f>VLOOKUP($A2000,Searches!$A:$H,AG$1,FALSE)</f>
        <v>#N/A</v>
      </c>
      <c r="AH2000" s="22" t="str">
        <f>VLOOKUP($G2000,Temp!$D:$F,AH$1,FALSE)</f>
        <v>ge.com</v>
      </c>
      <c r="AI2000" s="22" t="str">
        <f>VLOOKUP($G2000,Temp!$D:$F,AI$1,FALSE)</f>
        <v>Marketo</v>
      </c>
      <c r="AJ2000" s="22" t="str">
        <f>VLOOKUP($G2000,Temp!$D:$F,AJ$1,FALSE)</f>
        <v>WordPress</v>
      </c>
    </row>
    <row r="2001" spans="1:36" ht="16" x14ac:dyDescent="0.2">
      <c r="A2001" s="8" t="str">
        <f t="shared" si="31"/>
        <v>Susan Vobejda The Trade Desk, Inc.</v>
      </c>
      <c r="B2001" s="8" t="s">
        <v>3149</v>
      </c>
      <c r="C2001" s="8" t="s">
        <v>7615</v>
      </c>
      <c r="D2001" s="8" t="s">
        <v>42</v>
      </c>
      <c r="E2001" s="8" t="s">
        <v>7616</v>
      </c>
      <c r="F2001" s="8" t="s">
        <v>7617</v>
      </c>
      <c r="G2001" s="12" t="s">
        <v>7618</v>
      </c>
      <c r="H2001" s="22" t="str">
        <f>VLOOKUP($G2001,Temp!$A:$C,H$1,FALSE)</f>
        <v>thetradedesk.com</v>
      </c>
      <c r="I2001" s="22" t="e">
        <f>VLOOKUP($G2001,Temp!$A:$C,I$1,FALSE)</f>
        <v>#VALUE!</v>
      </c>
      <c r="J2001" s="22" t="e">
        <f>VLOOKUP($G2001,Temp!$A:$C,J$1,FALSE)</f>
        <v>#VALUE!</v>
      </c>
      <c r="K2001" s="22" t="e">
        <f>VLOOKUP($G2001,Temp!$A:$C,K$1,FALSE)</f>
        <v>#VALUE!</v>
      </c>
      <c r="L2001" s="22" t="e">
        <f>VLOOKUP($G2001,Temp!$A:$C,L$1,FALSE)</f>
        <v>#VALUE!</v>
      </c>
      <c r="M2001" s="22" t="e">
        <f>VLOOKUP($G2001,Temp!$A:$C,M$1,FALSE)</f>
        <v>#VALUE!</v>
      </c>
      <c r="N2001" s="22" t="e">
        <f>VLOOKUP($G2001,Temp!$A:$C,N$1,FALSE)</f>
        <v>#VALUE!</v>
      </c>
      <c r="O2001" s="22" t="e">
        <f>VLOOKUP($G2001,Temp!$A:$C,O$1,FALSE)</f>
        <v>#VALUE!</v>
      </c>
      <c r="P2001" s="22" t="e">
        <f>VLOOKUP($G2001,Temp!$A:$C,P$1,FALSE)</f>
        <v>#VALUE!</v>
      </c>
      <c r="Q2001" s="22" t="e">
        <f>VLOOKUP($G2001,Temp!$A:$C,Q$1,FALSE)</f>
        <v>#VALUE!</v>
      </c>
      <c r="R2001" s="22" t="e">
        <f>VLOOKUP($G2001,Temp!$A:$C,R$1,FALSE)</f>
        <v>#VALUE!</v>
      </c>
      <c r="S2001" s="22" t="e">
        <f>VLOOKUP($G2001,Temp!$A:$C,S$1,FALSE)</f>
        <v>#VALUE!</v>
      </c>
      <c r="T2001" s="22" t="e">
        <f>VLOOKUP($G2001,Temp!$A:$C,T$1,FALSE)</f>
        <v>#VALUE!</v>
      </c>
      <c r="U2001" s="22" t="e">
        <f>VLOOKUP($G2001,Temp!$A:$C,U$1,FALSE)</f>
        <v>#VALUE!</v>
      </c>
      <c r="V2001" s="22" t="e">
        <f>VLOOKUP($G2001,Temp!$A:$C,V$1,FALSE)</f>
        <v>#VALUE!</v>
      </c>
      <c r="W2001" s="22" t="e">
        <f>VLOOKUP($G2001,Temp!$A:$C,W$1,FALSE)</f>
        <v>#VALUE!</v>
      </c>
      <c r="X2001" s="22" t="e">
        <f>VLOOKUP($G2001,Temp!$A:$C,X$1,FALSE)</f>
        <v>#VALUE!</v>
      </c>
      <c r="Y2001" s="22">
        <f>VLOOKUP($G2001,Temp!$A:$C,Y$1,FALSE)</f>
        <v>108000</v>
      </c>
      <c r="Z2001" s="22">
        <f>VLOOKUP($G2001,Temp!$A:$C,Z$1,FALSE)</f>
        <v>5800</v>
      </c>
      <c r="AA2001" s="22" t="e">
        <f>VLOOKUP($A2001,Searches!$A:$H,AA$1,FALSE)</f>
        <v>#N/A</v>
      </c>
      <c r="AB2001" s="22" t="e">
        <f>VLOOKUP($A2001,Searches!$A:$H,AB$1,FALSE)</f>
        <v>#N/A</v>
      </c>
      <c r="AC2001" s="22" t="e">
        <f>VLOOKUP($A2001,Searches!$A:$H,AC$1,FALSE)</f>
        <v>#N/A</v>
      </c>
      <c r="AD2001" s="22" t="e">
        <f>VLOOKUP($A2001,Searches!$A:$H,AD$1,FALSE)</f>
        <v>#N/A</v>
      </c>
      <c r="AE2001" s="22" t="e">
        <f>VLOOKUP($A2001,Searches!$A:$H,AE$1,FALSE)</f>
        <v>#N/A</v>
      </c>
      <c r="AF2001" s="22" t="e">
        <f>VLOOKUP($A2001,Searches!$A:$H,AF$1,FALSE)</f>
        <v>#N/A</v>
      </c>
      <c r="AG2001" s="22" t="e">
        <f>VLOOKUP($A2001,Searches!$A:$H,AG$1,FALSE)</f>
        <v>#N/A</v>
      </c>
      <c r="AH2001" s="22" t="e">
        <f>VLOOKUP($G2001,Temp!$D:$F,AH$1,FALSE)</f>
        <v>#N/A</v>
      </c>
      <c r="AI2001" s="22" t="e">
        <f>VLOOKUP($G2001,Temp!$D:$F,AI$1,FALSE)</f>
        <v>#N/A</v>
      </c>
      <c r="AJ2001" s="22" t="e">
        <f>VLOOKUP($G2001,Temp!$D:$F,AJ$1,FALSE)</f>
        <v>#N/A</v>
      </c>
    </row>
    <row r="2002" spans="1:36" ht="16" x14ac:dyDescent="0.2">
      <c r="A2002" s="8" t="str">
        <f t="shared" si="31"/>
        <v>Deirdre Bigley Bloomberg LP</v>
      </c>
      <c r="B2002" s="8" t="s">
        <v>9514</v>
      </c>
      <c r="C2002" s="8" t="s">
        <v>9515</v>
      </c>
      <c r="D2002" s="8" t="s">
        <v>42</v>
      </c>
      <c r="E2002" s="8" t="s">
        <v>9516</v>
      </c>
      <c r="F2002" s="8" t="s">
        <v>9517</v>
      </c>
      <c r="G2002" s="12" t="s">
        <v>8845</v>
      </c>
      <c r="H2002" s="22" t="str">
        <f>VLOOKUP($G2002,Temp!$A:$C,H$1,FALSE)</f>
        <v>bloomberg.com</v>
      </c>
      <c r="I2002" s="22" t="e">
        <f>VLOOKUP($G2002,Temp!$A:$C,I$1,FALSE)</f>
        <v>#VALUE!</v>
      </c>
      <c r="J2002" s="22" t="e">
        <f>VLOOKUP($G2002,Temp!$A:$C,J$1,FALSE)</f>
        <v>#VALUE!</v>
      </c>
      <c r="K2002" s="22" t="e">
        <f>VLOOKUP($G2002,Temp!$A:$C,K$1,FALSE)</f>
        <v>#VALUE!</v>
      </c>
      <c r="L2002" s="22" t="e">
        <f>VLOOKUP($G2002,Temp!$A:$C,L$1,FALSE)</f>
        <v>#VALUE!</v>
      </c>
      <c r="M2002" s="22" t="e">
        <f>VLOOKUP($G2002,Temp!$A:$C,M$1,FALSE)</f>
        <v>#VALUE!</v>
      </c>
      <c r="N2002" s="22" t="e">
        <f>VLOOKUP($G2002,Temp!$A:$C,N$1,FALSE)</f>
        <v>#VALUE!</v>
      </c>
      <c r="O2002" s="22" t="e">
        <f>VLOOKUP($G2002,Temp!$A:$C,O$1,FALSE)</f>
        <v>#VALUE!</v>
      </c>
      <c r="P2002" s="22" t="e">
        <f>VLOOKUP($G2002,Temp!$A:$C,P$1,FALSE)</f>
        <v>#VALUE!</v>
      </c>
      <c r="Q2002" s="22" t="e">
        <f>VLOOKUP($G2002,Temp!$A:$C,Q$1,FALSE)</f>
        <v>#VALUE!</v>
      </c>
      <c r="R2002" s="22" t="e">
        <f>VLOOKUP($G2002,Temp!$A:$C,R$1,FALSE)</f>
        <v>#VALUE!</v>
      </c>
      <c r="S2002" s="22" t="e">
        <f>VLOOKUP($G2002,Temp!$A:$C,S$1,FALSE)</f>
        <v>#VALUE!</v>
      </c>
      <c r="T2002" s="22" t="e">
        <f>VLOOKUP($G2002,Temp!$A:$C,T$1,FALSE)</f>
        <v>#VALUE!</v>
      </c>
      <c r="U2002" s="22" t="e">
        <f>VLOOKUP($G2002,Temp!$A:$C,U$1,FALSE)</f>
        <v>#VALUE!</v>
      </c>
      <c r="V2002" s="22" t="e">
        <f>VLOOKUP($G2002,Temp!$A:$C,V$1,FALSE)</f>
        <v>#VALUE!</v>
      </c>
      <c r="W2002" s="22" t="e">
        <f>VLOOKUP($G2002,Temp!$A:$C,W$1,FALSE)</f>
        <v>#VALUE!</v>
      </c>
      <c r="X2002" s="22" t="e">
        <f>VLOOKUP($G2002,Temp!$A:$C,X$1,FALSE)</f>
        <v>#VALUE!</v>
      </c>
      <c r="Y2002" s="22">
        <f>VLOOKUP($G2002,Temp!$A:$C,Y$1,FALSE)</f>
        <v>23700000</v>
      </c>
      <c r="Z2002" s="22">
        <f>VLOOKUP($G2002,Temp!$A:$C,Z$1,FALSE)</f>
        <v>18500</v>
      </c>
      <c r="AA2002" s="22" t="str">
        <f>VLOOKUP($A2002,Searches!$A:$H,AA$1,FALSE)</f>
        <v>Deirdre Bigley</v>
      </c>
      <c r="AB2002" s="22" t="str">
        <f>VLOOKUP($A2002,Searches!$A:$H,AB$1,FALSE)</f>
        <v>Bloomberg LP</v>
      </c>
      <c r="AC2002" s="22" t="str">
        <f>VLOOKUP($A2002,Searches!$A:$H,AC$1,FALSE)</f>
        <v>Chief Marketing Officer</v>
      </c>
      <c r="AD2002" s="22" t="str">
        <f>VLOOKUP($A2002,Searches!$A:$H,AD$1,FALSE)</f>
        <v>2nd</v>
      </c>
      <c r="AE2002" s="22" t="str">
        <f>VLOOKUP($A2002,Searches!$A:$H,AE$1,FALSE)</f>
        <v/>
      </c>
      <c r="AF2002" s="22" t="str">
        <f>VLOOKUP($A2002,Searches!$A:$H,AF$1,FALSE)</f>
        <v>Greater New York City Area</v>
      </c>
      <c r="AG2002" s="22" t="str">
        <f>VLOOKUP($A2002,Searches!$A:$H,AG$1,FALSE)</f>
        <v>https://www.linkedin.com/sales/profile/540753,s_Iq,NAME_SEARCH?moduleKey=peopleSearchResults&amp;pageKey=sales-search3-people-refinement&amp;contextId=60BC92C971D70515801E49D6842B0000&amp;requestId=22dcc521-017c-4a62-989c-d4ce272098af&amp;action=CLICK&amp;target=urn%3Ali%3AsalesLead%3A(-1%2C540753)&amp;pageNumber=16&amp;targetEl=profilelink&amp;position=1&amp;trk=lss-serp-result-lead_photo</v>
      </c>
      <c r="AH2002" s="22" t="str">
        <f>VLOOKUP($G2002,Temp!$D:$F,AH$1,FALSE)</f>
        <v>bloomberg.com</v>
      </c>
      <c r="AI2002" s="22" t="str">
        <f>VLOOKUP($G2002,Temp!$D:$F,AI$1,FALSE)</f>
        <v>Eloqua</v>
      </c>
      <c r="AJ2002" s="22" t="str">
        <f>VLOOKUP($G2002,Temp!$D:$F,AJ$1,FALSE)</f>
        <v>WordPress</v>
      </c>
    </row>
    <row r="2003" spans="1:36" ht="16" x14ac:dyDescent="0.2">
      <c r="A2003" s="8" t="str">
        <f t="shared" si="31"/>
        <v>Gary Botta Clavax</v>
      </c>
      <c r="B2003" s="8" t="s">
        <v>141</v>
      </c>
      <c r="C2003" s="8" t="s">
        <v>7217</v>
      </c>
      <c r="D2003" s="8" t="s">
        <v>304</v>
      </c>
      <c r="E2003" s="8" t="s">
        <v>7218</v>
      </c>
      <c r="F2003" s="8" t="s">
        <v>7219</v>
      </c>
      <c r="G2003" s="12" t="s">
        <v>7220</v>
      </c>
      <c r="H2003" s="22" t="str">
        <f>VLOOKUP($G2003,Temp!$A:$C,H$1,FALSE)</f>
        <v>clavax.com</v>
      </c>
      <c r="I2003" s="22" t="e">
        <f>VLOOKUP($G2003,Temp!$A:$C,I$1,FALSE)</f>
        <v>#VALUE!</v>
      </c>
      <c r="J2003" s="22" t="e">
        <f>VLOOKUP($G2003,Temp!$A:$C,J$1,FALSE)</f>
        <v>#VALUE!</v>
      </c>
      <c r="K2003" s="22" t="e">
        <f>VLOOKUP($G2003,Temp!$A:$C,K$1,FALSE)</f>
        <v>#VALUE!</v>
      </c>
      <c r="L2003" s="22" t="e">
        <f>VLOOKUP($G2003,Temp!$A:$C,L$1,FALSE)</f>
        <v>#VALUE!</v>
      </c>
      <c r="M2003" s="22" t="e">
        <f>VLOOKUP($G2003,Temp!$A:$C,M$1,FALSE)</f>
        <v>#VALUE!</v>
      </c>
      <c r="N2003" s="22" t="e">
        <f>VLOOKUP($G2003,Temp!$A:$C,N$1,FALSE)</f>
        <v>#VALUE!</v>
      </c>
      <c r="O2003" s="22" t="e">
        <f>VLOOKUP($G2003,Temp!$A:$C,O$1,FALSE)</f>
        <v>#VALUE!</v>
      </c>
      <c r="P2003" s="22" t="e">
        <f>VLOOKUP($G2003,Temp!$A:$C,P$1,FALSE)</f>
        <v>#VALUE!</v>
      </c>
      <c r="Q2003" s="22" t="e">
        <f>VLOOKUP($G2003,Temp!$A:$C,Q$1,FALSE)</f>
        <v>#VALUE!</v>
      </c>
      <c r="R2003" s="22" t="e">
        <f>VLOOKUP($G2003,Temp!$A:$C,R$1,FALSE)</f>
        <v>#VALUE!</v>
      </c>
      <c r="S2003" s="22" t="e">
        <f>VLOOKUP($G2003,Temp!$A:$C,S$1,FALSE)</f>
        <v>#VALUE!</v>
      </c>
      <c r="T2003" s="22" t="e">
        <f>VLOOKUP($G2003,Temp!$A:$C,T$1,FALSE)</f>
        <v>#VALUE!</v>
      </c>
      <c r="U2003" s="22" t="e">
        <f>VLOOKUP($G2003,Temp!$A:$C,U$1,FALSE)</f>
        <v>#VALUE!</v>
      </c>
      <c r="V2003" s="22" t="e">
        <f>VLOOKUP($G2003,Temp!$A:$C,V$1,FALSE)</f>
        <v>#VALUE!</v>
      </c>
      <c r="W2003" s="22" t="e">
        <f>VLOOKUP($G2003,Temp!$A:$C,W$1,FALSE)</f>
        <v>#VALUE!</v>
      </c>
      <c r="X2003" s="22" t="e">
        <f>VLOOKUP($G2003,Temp!$A:$C,X$1,FALSE)</f>
        <v>#VALUE!</v>
      </c>
      <c r="Y2003" s="22">
        <f>VLOOKUP($G2003,Temp!$A:$C,Y$1,FALSE)</f>
        <v>742</v>
      </c>
      <c r="Z2003" s="22">
        <f>VLOOKUP($G2003,Temp!$A:$C,Z$1,FALSE)</f>
        <v>788</v>
      </c>
      <c r="AA2003" s="22" t="str">
        <f>VLOOKUP($A2003,Searches!$A:$H,AA$1,FALSE)</f>
        <v>Gary Botta</v>
      </c>
      <c r="AB2003" s="22" t="str">
        <f>VLOOKUP($A2003,Searches!$A:$H,AB$1,FALSE)</f>
        <v>Clavax</v>
      </c>
      <c r="AC2003" s="22" t="str">
        <f>VLOOKUP($A2003,Searches!$A:$H,AC$1,FALSE)</f>
        <v>Chief Revenue Officer</v>
      </c>
      <c r="AD2003" s="22" t="str">
        <f>VLOOKUP($A2003,Searches!$A:$H,AD$1,FALSE)</f>
        <v>2nd</v>
      </c>
      <c r="AE2003" s="22" t="str">
        <f>VLOOKUP($A2003,Searches!$A:$H,AE$1,FALSE)</f>
        <v>Open link</v>
      </c>
      <c r="AF2003" s="22" t="str">
        <f>VLOOKUP($A2003,Searches!$A:$H,AF$1,FALSE)</f>
        <v>San Francisco Bay Area</v>
      </c>
      <c r="AG2003" s="22" t="str">
        <f>VLOOKUP($A2003,Searches!$A:$H,AG$1,FALSE)</f>
        <v>https://www.linkedin.com/sales/profile/36061,LIoG,NAME_SEARCH?moduleKey=peopleSearchResults&amp;pageKey=sales-search3-people-refinement&amp;contextId=60BC92C971D70515801E49D6842B0000&amp;requestId=d7d5f999-ea42-434c-9cf5-f18a1052564e&amp;action=CLICK&amp;target=urn%3Ali%3AsalesLead%3A(-1%2C36061)&amp;pageNumber=12&amp;targetEl=profilelink&amp;position=17&amp;trk=lss-serp-result-lead_photo</v>
      </c>
      <c r="AH2003" s="22" t="e">
        <f>VLOOKUP($G2003,Temp!$D:$F,AH$1,FALSE)</f>
        <v>#N/A</v>
      </c>
      <c r="AI2003" s="22" t="e">
        <f>VLOOKUP($G2003,Temp!$D:$F,AI$1,FALSE)</f>
        <v>#N/A</v>
      </c>
      <c r="AJ2003" s="22" t="e">
        <f>VLOOKUP($G2003,Temp!$D:$F,AJ$1,FALSE)</f>
        <v>#N/A</v>
      </c>
    </row>
    <row r="2004" spans="1:36" ht="16" x14ac:dyDescent="0.2">
      <c r="A2004" s="8" t="str">
        <f t="shared" si="31"/>
        <v>Manuel Mörbach Statista Global</v>
      </c>
      <c r="B2004" s="8" t="s">
        <v>3931</v>
      </c>
      <c r="C2004" s="8" t="s">
        <v>3932</v>
      </c>
      <c r="D2004" s="8" t="s">
        <v>3933</v>
      </c>
      <c r="E2004" s="8" t="s">
        <v>3934</v>
      </c>
      <c r="F2004" s="8" t="s">
        <v>3935</v>
      </c>
      <c r="G2004" s="12" t="s">
        <v>3936</v>
      </c>
      <c r="H2004" s="22" t="str">
        <f>VLOOKUP($G2004,Temp!$A:$C,H$1,FALSE)</f>
        <v>statista.com</v>
      </c>
      <c r="I2004" s="22" t="e">
        <f>VLOOKUP($G2004,Temp!$A:$C,I$1,FALSE)</f>
        <v>#VALUE!</v>
      </c>
      <c r="J2004" s="22" t="e">
        <f>VLOOKUP($G2004,Temp!$A:$C,J$1,FALSE)</f>
        <v>#VALUE!</v>
      </c>
      <c r="K2004" s="22" t="e">
        <f>VLOOKUP($G2004,Temp!$A:$C,K$1,FALSE)</f>
        <v>#VALUE!</v>
      </c>
      <c r="L2004" s="22" t="e">
        <f>VLOOKUP($G2004,Temp!$A:$C,L$1,FALSE)</f>
        <v>#VALUE!</v>
      </c>
      <c r="M2004" s="22" t="e">
        <f>VLOOKUP($G2004,Temp!$A:$C,M$1,FALSE)</f>
        <v>#VALUE!</v>
      </c>
      <c r="N2004" s="22" t="e">
        <f>VLOOKUP($G2004,Temp!$A:$C,N$1,FALSE)</f>
        <v>#VALUE!</v>
      </c>
      <c r="O2004" s="22" t="e">
        <f>VLOOKUP($G2004,Temp!$A:$C,O$1,FALSE)</f>
        <v>#VALUE!</v>
      </c>
      <c r="P2004" s="22" t="e">
        <f>VLOOKUP($G2004,Temp!$A:$C,P$1,FALSE)</f>
        <v>#VALUE!</v>
      </c>
      <c r="Q2004" s="22" t="e">
        <f>VLOOKUP($G2004,Temp!$A:$C,Q$1,FALSE)</f>
        <v>#VALUE!</v>
      </c>
      <c r="R2004" s="22" t="e">
        <f>VLOOKUP($G2004,Temp!$A:$C,R$1,FALSE)</f>
        <v>#VALUE!</v>
      </c>
      <c r="S2004" s="22" t="e">
        <f>VLOOKUP($G2004,Temp!$A:$C,S$1,FALSE)</f>
        <v>#VALUE!</v>
      </c>
      <c r="T2004" s="22" t="e">
        <f>VLOOKUP($G2004,Temp!$A:$C,T$1,FALSE)</f>
        <v>#VALUE!</v>
      </c>
      <c r="U2004" s="22" t="e">
        <f>VLOOKUP($G2004,Temp!$A:$C,U$1,FALSE)</f>
        <v>#VALUE!</v>
      </c>
      <c r="V2004" s="22" t="e">
        <f>VLOOKUP($G2004,Temp!$A:$C,V$1,FALSE)</f>
        <v>#VALUE!</v>
      </c>
      <c r="W2004" s="22" t="e">
        <f>VLOOKUP($G2004,Temp!$A:$C,W$1,FALSE)</f>
        <v>#VALUE!</v>
      </c>
      <c r="X2004" s="22" t="e">
        <f>VLOOKUP($G2004,Temp!$A:$C,X$1,FALSE)</f>
        <v>#VALUE!</v>
      </c>
      <c r="Y2004" s="22">
        <f>VLOOKUP($G2004,Temp!$A:$C,Y$1,FALSE)</f>
        <v>1400000</v>
      </c>
      <c r="Z2004" s="22">
        <f>VLOOKUP($G2004,Temp!$A:$C,Z$1,FALSE)</f>
        <v>0</v>
      </c>
      <c r="AA2004" s="22" t="e">
        <f>VLOOKUP($A2004,Searches!$A:$H,AA$1,FALSE)</f>
        <v>#N/A</v>
      </c>
      <c r="AB2004" s="22" t="e">
        <f>VLOOKUP($A2004,Searches!$A:$H,AB$1,FALSE)</f>
        <v>#N/A</v>
      </c>
      <c r="AC2004" s="22" t="e">
        <f>VLOOKUP($A2004,Searches!$A:$H,AC$1,FALSE)</f>
        <v>#N/A</v>
      </c>
      <c r="AD2004" s="22" t="e">
        <f>VLOOKUP($A2004,Searches!$A:$H,AD$1,FALSE)</f>
        <v>#N/A</v>
      </c>
      <c r="AE2004" s="22" t="e">
        <f>VLOOKUP($A2004,Searches!$A:$H,AE$1,FALSE)</f>
        <v>#N/A</v>
      </c>
      <c r="AF2004" s="22" t="e">
        <f>VLOOKUP($A2004,Searches!$A:$H,AF$1,FALSE)</f>
        <v>#N/A</v>
      </c>
      <c r="AG2004" s="22" t="e">
        <f>VLOOKUP($A2004,Searches!$A:$H,AG$1,FALSE)</f>
        <v>#N/A</v>
      </c>
      <c r="AH2004" s="22" t="e">
        <f>VLOOKUP($G2004,Temp!$D:$F,AH$1,FALSE)</f>
        <v>#N/A</v>
      </c>
      <c r="AI2004" s="22" t="e">
        <f>VLOOKUP($G2004,Temp!$D:$F,AI$1,FALSE)</f>
        <v>#N/A</v>
      </c>
      <c r="AJ2004" s="22" t="e">
        <f>VLOOKUP($G2004,Temp!$D:$F,AJ$1,FALSE)</f>
        <v>#N/A</v>
      </c>
    </row>
    <row r="2005" spans="1:36" ht="16" x14ac:dyDescent="0.2">
      <c r="A2005" s="8" t="str">
        <f t="shared" si="31"/>
        <v>Peter Rawlinson Connecticut Technology Council</v>
      </c>
      <c r="B2005" s="8" t="s">
        <v>602</v>
      </c>
      <c r="C2005" s="8" t="s">
        <v>9578</v>
      </c>
      <c r="D2005" s="8" t="s">
        <v>9579</v>
      </c>
      <c r="E2005" s="8" t="s">
        <v>9580</v>
      </c>
      <c r="F2005" s="8" t="s">
        <v>9581</v>
      </c>
      <c r="G2005" s="12" t="s">
        <v>8884</v>
      </c>
      <c r="H2005" s="22" t="str">
        <f>VLOOKUP($G2005,Temp!$A:$C,H$1,FALSE)</f>
        <v>ct.org</v>
      </c>
      <c r="I2005" s="22" t="e">
        <f>VLOOKUP($G2005,Temp!$A:$C,I$1,FALSE)</f>
        <v>#VALUE!</v>
      </c>
      <c r="J2005" s="22" t="e">
        <f>VLOOKUP($G2005,Temp!$A:$C,J$1,FALSE)</f>
        <v>#VALUE!</v>
      </c>
      <c r="K2005" s="22" t="e">
        <f>VLOOKUP($G2005,Temp!$A:$C,K$1,FALSE)</f>
        <v>#VALUE!</v>
      </c>
      <c r="L2005" s="22" t="e">
        <f>VLOOKUP($G2005,Temp!$A:$C,L$1,FALSE)</f>
        <v>#VALUE!</v>
      </c>
      <c r="M2005" s="22" t="e">
        <f>VLOOKUP($G2005,Temp!$A:$C,M$1,FALSE)</f>
        <v>#VALUE!</v>
      </c>
      <c r="N2005" s="22" t="e">
        <f>VLOOKUP($G2005,Temp!$A:$C,N$1,FALSE)</f>
        <v>#VALUE!</v>
      </c>
      <c r="O2005" s="22" t="e">
        <f>VLOOKUP($G2005,Temp!$A:$C,O$1,FALSE)</f>
        <v>#VALUE!</v>
      </c>
      <c r="P2005" s="22" t="e">
        <f>VLOOKUP($G2005,Temp!$A:$C,P$1,FALSE)</f>
        <v>#VALUE!</v>
      </c>
      <c r="Q2005" s="22" t="e">
        <f>VLOOKUP($G2005,Temp!$A:$C,Q$1,FALSE)</f>
        <v>#VALUE!</v>
      </c>
      <c r="R2005" s="22" t="e">
        <f>VLOOKUP($G2005,Temp!$A:$C,R$1,FALSE)</f>
        <v>#VALUE!</v>
      </c>
      <c r="S2005" s="22" t="e">
        <f>VLOOKUP($G2005,Temp!$A:$C,S$1,FALSE)</f>
        <v>#VALUE!</v>
      </c>
      <c r="T2005" s="22" t="e">
        <f>VLOOKUP($G2005,Temp!$A:$C,T$1,FALSE)</f>
        <v>#VALUE!</v>
      </c>
      <c r="U2005" s="22" t="e">
        <f>VLOOKUP($G2005,Temp!$A:$C,U$1,FALSE)</f>
        <v>#VALUE!</v>
      </c>
      <c r="V2005" s="22" t="e">
        <f>VLOOKUP($G2005,Temp!$A:$C,V$1,FALSE)</f>
        <v>#VALUE!</v>
      </c>
      <c r="W2005" s="22" t="e">
        <f>VLOOKUP($G2005,Temp!$A:$C,W$1,FALSE)</f>
        <v>#VALUE!</v>
      </c>
      <c r="X2005" s="22" t="e">
        <f>VLOOKUP($G2005,Temp!$A:$C,X$1,FALSE)</f>
        <v>#VALUE!</v>
      </c>
      <c r="Y2005" s="22">
        <f>VLOOKUP($G2005,Temp!$A:$C,Y$1,FALSE)</f>
        <v>2200</v>
      </c>
      <c r="Z2005" s="22">
        <f>VLOOKUP($G2005,Temp!$A:$C,Z$1,FALSE)</f>
        <v>0</v>
      </c>
      <c r="AA2005" s="22" t="e">
        <f>VLOOKUP($A2005,Searches!$A:$H,AA$1,FALSE)</f>
        <v>#N/A</v>
      </c>
      <c r="AB2005" s="22" t="e">
        <f>VLOOKUP($A2005,Searches!$A:$H,AB$1,FALSE)</f>
        <v>#N/A</v>
      </c>
      <c r="AC2005" s="22" t="e">
        <f>VLOOKUP($A2005,Searches!$A:$H,AC$1,FALSE)</f>
        <v>#N/A</v>
      </c>
      <c r="AD2005" s="22" t="e">
        <f>VLOOKUP($A2005,Searches!$A:$H,AD$1,FALSE)</f>
        <v>#N/A</v>
      </c>
      <c r="AE2005" s="22" t="e">
        <f>VLOOKUP($A2005,Searches!$A:$H,AE$1,FALSE)</f>
        <v>#N/A</v>
      </c>
      <c r="AF2005" s="22" t="e">
        <f>VLOOKUP($A2005,Searches!$A:$H,AF$1,FALSE)</f>
        <v>#N/A</v>
      </c>
      <c r="AG2005" s="22" t="e">
        <f>VLOOKUP($A2005,Searches!$A:$H,AG$1,FALSE)</f>
        <v>#N/A</v>
      </c>
      <c r="AH2005" s="22" t="e">
        <f>VLOOKUP($G2005,Temp!$D:$F,AH$1,FALSE)</f>
        <v>#N/A</v>
      </c>
      <c r="AI2005" s="22" t="e">
        <f>VLOOKUP($G2005,Temp!$D:$F,AI$1,FALSE)</f>
        <v>#N/A</v>
      </c>
      <c r="AJ2005" s="22" t="e">
        <f>VLOOKUP($G2005,Temp!$D:$F,AJ$1,FALSE)</f>
        <v>#N/A</v>
      </c>
    </row>
    <row r="2006" spans="1:36" ht="16" x14ac:dyDescent="0.2">
      <c r="A2006" s="8" t="str">
        <f t="shared" si="31"/>
        <v>Tom Klein MailChimp</v>
      </c>
      <c r="B2006" s="8" t="s">
        <v>1696</v>
      </c>
      <c r="C2006" s="8" t="s">
        <v>4639</v>
      </c>
      <c r="D2006" s="8" t="s">
        <v>42</v>
      </c>
      <c r="E2006" s="8" t="s">
        <v>7121</v>
      </c>
      <c r="F2006" s="8" t="s">
        <v>7122</v>
      </c>
      <c r="G2006" s="12" t="s">
        <v>7123</v>
      </c>
      <c r="H2006" s="22" t="str">
        <f>VLOOKUP($G2006,Temp!$A:$C,H$1,FALSE)</f>
        <v>mailchimp.com</v>
      </c>
      <c r="I2006" s="22" t="e">
        <f>VLOOKUP($G2006,Temp!$A:$C,I$1,FALSE)</f>
        <v>#VALUE!</v>
      </c>
      <c r="J2006" s="22" t="e">
        <f>VLOOKUP($G2006,Temp!$A:$C,J$1,FALSE)</f>
        <v>#VALUE!</v>
      </c>
      <c r="K2006" s="22" t="e">
        <f>VLOOKUP($G2006,Temp!$A:$C,K$1,FALSE)</f>
        <v>#VALUE!</v>
      </c>
      <c r="L2006" s="22" t="e">
        <f>VLOOKUP($G2006,Temp!$A:$C,L$1,FALSE)</f>
        <v>#VALUE!</v>
      </c>
      <c r="M2006" s="22" t="e">
        <f>VLOOKUP($G2006,Temp!$A:$C,M$1,FALSE)</f>
        <v>#VALUE!</v>
      </c>
      <c r="N2006" s="22" t="e">
        <f>VLOOKUP($G2006,Temp!$A:$C,N$1,FALSE)</f>
        <v>#VALUE!</v>
      </c>
      <c r="O2006" s="22" t="e">
        <f>VLOOKUP($G2006,Temp!$A:$C,O$1,FALSE)</f>
        <v>#VALUE!</v>
      </c>
      <c r="P2006" s="22" t="e">
        <f>VLOOKUP($G2006,Temp!$A:$C,P$1,FALSE)</f>
        <v>#VALUE!</v>
      </c>
      <c r="Q2006" s="22" t="e">
        <f>VLOOKUP($G2006,Temp!$A:$C,Q$1,FALSE)</f>
        <v>#VALUE!</v>
      </c>
      <c r="R2006" s="22" t="e">
        <f>VLOOKUP($G2006,Temp!$A:$C,R$1,FALSE)</f>
        <v>#VALUE!</v>
      </c>
      <c r="S2006" s="22" t="e">
        <f>VLOOKUP($G2006,Temp!$A:$C,S$1,FALSE)</f>
        <v>#VALUE!</v>
      </c>
      <c r="T2006" s="22" t="e">
        <f>VLOOKUP($G2006,Temp!$A:$C,T$1,FALSE)</f>
        <v>#VALUE!</v>
      </c>
      <c r="U2006" s="22" t="e">
        <f>VLOOKUP($G2006,Temp!$A:$C,U$1,FALSE)</f>
        <v>#VALUE!</v>
      </c>
      <c r="V2006" s="22" t="e">
        <f>VLOOKUP($G2006,Temp!$A:$C,V$1,FALSE)</f>
        <v>#VALUE!</v>
      </c>
      <c r="W2006" s="22" t="e">
        <f>VLOOKUP($G2006,Temp!$A:$C,W$1,FALSE)</f>
        <v>#VALUE!</v>
      </c>
      <c r="X2006" s="22" t="e">
        <f>VLOOKUP($G2006,Temp!$A:$C,X$1,FALSE)</f>
        <v>#VALUE!</v>
      </c>
      <c r="Y2006" s="22">
        <f>VLOOKUP($G2006,Temp!$A:$C,Y$1,FALSE)</f>
        <v>1500000</v>
      </c>
      <c r="Z2006" s="22">
        <f>VLOOKUP($G2006,Temp!$A:$C,Z$1,FALSE)</f>
        <v>100000</v>
      </c>
      <c r="AA2006" s="22" t="str">
        <f>VLOOKUP($A2006,Searches!$A:$H,AA$1,FALSE)</f>
        <v>Tom Klein</v>
      </c>
      <c r="AB2006" s="22" t="str">
        <f>VLOOKUP($A2006,Searches!$A:$H,AB$1,FALSE)</f>
        <v>MailChimp</v>
      </c>
      <c r="AC2006" s="22" t="str">
        <f>VLOOKUP($A2006,Searches!$A:$H,AC$1,FALSE)</f>
        <v>Chief Marketing Officer</v>
      </c>
      <c r="AD2006" s="22" t="str">
        <f>VLOOKUP($A2006,Searches!$A:$H,AD$1,FALSE)</f>
        <v>2nd</v>
      </c>
      <c r="AE2006" s="22" t="str">
        <f>VLOOKUP($A2006,Searches!$A:$H,AE$1,FALSE)</f>
        <v>Open link</v>
      </c>
      <c r="AF2006" s="22" t="str">
        <f>VLOOKUP($A2006,Searches!$A:$H,AF$1,FALSE)</f>
        <v>Greater Atlanta Area</v>
      </c>
      <c r="AG2006" s="22" t="str">
        <f>VLOOKUP($A2006,Searches!$A:$H,AG$1,FALSE)</f>
        <v>https://www.linkedin.com/sales/profile/713237,ukrL,NAME_SEARCH?moduleKey=peopleSearchResults&amp;pageKey=sales-search3-people-refinement&amp;contextId=60BC92C971D70515801E49D6842B0000&amp;requestId=c64c9bc3-f953-4958-9420-493eb96dbb53&amp;action=CLICK&amp;target=urn%3Ali%3AsalesLead%3A(-1%2C713237)&amp;pageNumber=13&amp;targetEl=profilelink&amp;position=1&amp;trk=lss-serp-result-lead_photo</v>
      </c>
      <c r="AH2006" s="22" t="str">
        <f>VLOOKUP($G2006,Temp!$D:$F,AH$1,FALSE)</f>
        <v>mailchimp.com</v>
      </c>
      <c r="AI2006" s="22">
        <f>VLOOKUP($G2006,Temp!$D:$F,AI$1,FALSE)</f>
        <v>0</v>
      </c>
      <c r="AJ2006" s="22" t="str">
        <f>VLOOKUP($G2006,Temp!$D:$F,AJ$1,FALSE)</f>
        <v>WordPress</v>
      </c>
    </row>
    <row r="2007" spans="1:36" ht="16" x14ac:dyDescent="0.2">
      <c r="A2007" s="8" t="str">
        <f t="shared" si="31"/>
        <v>Emmy Weber Surgical Information Systems</v>
      </c>
      <c r="B2007" s="8" t="s">
        <v>6778</v>
      </c>
      <c r="C2007" s="8" t="s">
        <v>6779</v>
      </c>
      <c r="D2007" s="8" t="s">
        <v>42</v>
      </c>
      <c r="E2007" s="8" t="s">
        <v>6780</v>
      </c>
      <c r="F2007" s="8" t="s">
        <v>6781</v>
      </c>
      <c r="G2007" s="12" t="s">
        <v>6782</v>
      </c>
      <c r="H2007" s="22" t="str">
        <f>VLOOKUP($G2007,Temp!$A:$C,H$1,FALSE)</f>
        <v>sisfirst.com</v>
      </c>
      <c r="I2007" s="22" t="e">
        <f>VLOOKUP($G2007,Temp!$A:$C,I$1,FALSE)</f>
        <v>#VALUE!</v>
      </c>
      <c r="J2007" s="22" t="e">
        <f>VLOOKUP($G2007,Temp!$A:$C,J$1,FALSE)</f>
        <v>#VALUE!</v>
      </c>
      <c r="K2007" s="22" t="e">
        <f>VLOOKUP($G2007,Temp!$A:$C,K$1,FALSE)</f>
        <v>#VALUE!</v>
      </c>
      <c r="L2007" s="22" t="e">
        <f>VLOOKUP($G2007,Temp!$A:$C,L$1,FALSE)</f>
        <v>#VALUE!</v>
      </c>
      <c r="M2007" s="22" t="e">
        <f>VLOOKUP($G2007,Temp!$A:$C,M$1,FALSE)</f>
        <v>#VALUE!</v>
      </c>
      <c r="N2007" s="22" t="e">
        <f>VLOOKUP($G2007,Temp!$A:$C,N$1,FALSE)</f>
        <v>#VALUE!</v>
      </c>
      <c r="O2007" s="22" t="e">
        <f>VLOOKUP($G2007,Temp!$A:$C,O$1,FALSE)</f>
        <v>#VALUE!</v>
      </c>
      <c r="P2007" s="22" t="e">
        <f>VLOOKUP($G2007,Temp!$A:$C,P$1,FALSE)</f>
        <v>#VALUE!</v>
      </c>
      <c r="Q2007" s="22" t="e">
        <f>VLOOKUP($G2007,Temp!$A:$C,Q$1,FALSE)</f>
        <v>#VALUE!</v>
      </c>
      <c r="R2007" s="22" t="e">
        <f>VLOOKUP($G2007,Temp!$A:$C,R$1,FALSE)</f>
        <v>#VALUE!</v>
      </c>
      <c r="S2007" s="22" t="e">
        <f>VLOOKUP($G2007,Temp!$A:$C,S$1,FALSE)</f>
        <v>#VALUE!</v>
      </c>
      <c r="T2007" s="22" t="e">
        <f>VLOOKUP($G2007,Temp!$A:$C,T$1,FALSE)</f>
        <v>#VALUE!</v>
      </c>
      <c r="U2007" s="22" t="e">
        <f>VLOOKUP($G2007,Temp!$A:$C,U$1,FALSE)</f>
        <v>#VALUE!</v>
      </c>
      <c r="V2007" s="22" t="e">
        <f>VLOOKUP($G2007,Temp!$A:$C,V$1,FALSE)</f>
        <v>#VALUE!</v>
      </c>
      <c r="W2007" s="22" t="e">
        <f>VLOOKUP($G2007,Temp!$A:$C,W$1,FALSE)</f>
        <v>#VALUE!</v>
      </c>
      <c r="X2007" s="22" t="e">
        <f>VLOOKUP($G2007,Temp!$A:$C,X$1,FALSE)</f>
        <v>#VALUE!</v>
      </c>
      <c r="Y2007" s="22">
        <f>VLOOKUP($G2007,Temp!$A:$C,Y$1,FALSE)</f>
        <v>1500</v>
      </c>
      <c r="Z2007" s="22">
        <f>VLOOKUP($G2007,Temp!$A:$C,Z$1,FALSE)</f>
        <v>0</v>
      </c>
      <c r="AA2007" s="22" t="e">
        <f>VLOOKUP($A2007,Searches!$A:$H,AA$1,FALSE)</f>
        <v>#N/A</v>
      </c>
      <c r="AB2007" s="22" t="e">
        <f>VLOOKUP($A2007,Searches!$A:$H,AB$1,FALSE)</f>
        <v>#N/A</v>
      </c>
      <c r="AC2007" s="22" t="e">
        <f>VLOOKUP($A2007,Searches!$A:$H,AC$1,FALSE)</f>
        <v>#N/A</v>
      </c>
      <c r="AD2007" s="22" t="e">
        <f>VLOOKUP($A2007,Searches!$A:$H,AD$1,FALSE)</f>
        <v>#N/A</v>
      </c>
      <c r="AE2007" s="22" t="e">
        <f>VLOOKUP($A2007,Searches!$A:$H,AE$1,FALSE)</f>
        <v>#N/A</v>
      </c>
      <c r="AF2007" s="22" t="e">
        <f>VLOOKUP($A2007,Searches!$A:$H,AF$1,FALSE)</f>
        <v>#N/A</v>
      </c>
      <c r="AG2007" s="22" t="e">
        <f>VLOOKUP($A2007,Searches!$A:$H,AG$1,FALSE)</f>
        <v>#N/A</v>
      </c>
      <c r="AH2007" s="22" t="e">
        <f>VLOOKUP($G2007,Temp!$D:$F,AH$1,FALSE)</f>
        <v>#N/A</v>
      </c>
      <c r="AI2007" s="22" t="e">
        <f>VLOOKUP($G2007,Temp!$D:$F,AI$1,FALSE)</f>
        <v>#N/A</v>
      </c>
      <c r="AJ2007" s="22" t="e">
        <f>VLOOKUP($G2007,Temp!$D:$F,AJ$1,FALSE)</f>
        <v>#N/A</v>
      </c>
    </row>
    <row r="2008" spans="1:36" ht="16" x14ac:dyDescent="0.2">
      <c r="A2008" s="8" t="str">
        <f t="shared" si="31"/>
        <v>Andrea Kayal Signpost</v>
      </c>
      <c r="B2008" s="8" t="s">
        <v>246</v>
      </c>
      <c r="C2008" s="8" t="s">
        <v>3347</v>
      </c>
      <c r="D2008" s="8" t="s">
        <v>42</v>
      </c>
      <c r="E2008" s="8" t="s">
        <v>3348</v>
      </c>
      <c r="F2008" s="8" t="s">
        <v>3349</v>
      </c>
      <c r="G2008" s="12" t="s">
        <v>3350</v>
      </c>
      <c r="H2008" s="22" t="str">
        <f>VLOOKUP($G2008,Temp!$A:$C,H$1,FALSE)</f>
        <v>signpost.com</v>
      </c>
      <c r="I2008" s="22" t="e">
        <f>VLOOKUP($G2008,Temp!$A:$C,I$1,FALSE)</f>
        <v>#VALUE!</v>
      </c>
      <c r="J2008" s="22" t="e">
        <f>VLOOKUP($G2008,Temp!$A:$C,J$1,FALSE)</f>
        <v>#VALUE!</v>
      </c>
      <c r="K2008" s="22" t="e">
        <f>VLOOKUP($G2008,Temp!$A:$C,K$1,FALSE)</f>
        <v>#VALUE!</v>
      </c>
      <c r="L2008" s="22" t="e">
        <f>VLOOKUP($G2008,Temp!$A:$C,L$1,FALSE)</f>
        <v>#VALUE!</v>
      </c>
      <c r="M2008" s="22" t="e">
        <f>VLOOKUP($G2008,Temp!$A:$C,M$1,FALSE)</f>
        <v>#VALUE!</v>
      </c>
      <c r="N2008" s="22" t="e">
        <f>VLOOKUP($G2008,Temp!$A:$C,N$1,FALSE)</f>
        <v>#VALUE!</v>
      </c>
      <c r="O2008" s="22" t="e">
        <f>VLOOKUP($G2008,Temp!$A:$C,O$1,FALSE)</f>
        <v>#VALUE!</v>
      </c>
      <c r="P2008" s="22" t="e">
        <f>VLOOKUP($G2008,Temp!$A:$C,P$1,FALSE)</f>
        <v>#VALUE!</v>
      </c>
      <c r="Q2008" s="22" t="e">
        <f>VLOOKUP($G2008,Temp!$A:$C,Q$1,FALSE)</f>
        <v>#VALUE!</v>
      </c>
      <c r="R2008" s="22" t="e">
        <f>VLOOKUP($G2008,Temp!$A:$C,R$1,FALSE)</f>
        <v>#VALUE!</v>
      </c>
      <c r="S2008" s="22" t="e">
        <f>VLOOKUP($G2008,Temp!$A:$C,S$1,FALSE)</f>
        <v>#VALUE!</v>
      </c>
      <c r="T2008" s="22" t="e">
        <f>VLOOKUP($G2008,Temp!$A:$C,T$1,FALSE)</f>
        <v>#VALUE!</v>
      </c>
      <c r="U2008" s="22" t="e">
        <f>VLOOKUP($G2008,Temp!$A:$C,U$1,FALSE)</f>
        <v>#VALUE!</v>
      </c>
      <c r="V2008" s="22" t="e">
        <f>VLOOKUP($G2008,Temp!$A:$C,V$1,FALSE)</f>
        <v>#VALUE!</v>
      </c>
      <c r="W2008" s="22" t="e">
        <f>VLOOKUP($G2008,Temp!$A:$C,W$1,FALSE)</f>
        <v>#VALUE!</v>
      </c>
      <c r="X2008" s="22" t="e">
        <f>VLOOKUP($G2008,Temp!$A:$C,X$1,FALSE)</f>
        <v>#VALUE!</v>
      </c>
      <c r="Y2008" s="22">
        <f>VLOOKUP($G2008,Temp!$A:$C,Y$1,FALSE)</f>
        <v>81800</v>
      </c>
      <c r="Z2008" s="22">
        <f>VLOOKUP($G2008,Temp!$A:$C,Z$1,FALSE)</f>
        <v>9100</v>
      </c>
      <c r="AA2008" s="22" t="e">
        <f>VLOOKUP($A2008,Searches!$A:$H,AA$1,FALSE)</f>
        <v>#N/A</v>
      </c>
      <c r="AB2008" s="22" t="e">
        <f>VLOOKUP($A2008,Searches!$A:$H,AB$1,FALSE)</f>
        <v>#N/A</v>
      </c>
      <c r="AC2008" s="22" t="e">
        <f>VLOOKUP($A2008,Searches!$A:$H,AC$1,FALSE)</f>
        <v>#N/A</v>
      </c>
      <c r="AD2008" s="22" t="e">
        <f>VLOOKUP($A2008,Searches!$A:$H,AD$1,FALSE)</f>
        <v>#N/A</v>
      </c>
      <c r="AE2008" s="22" t="e">
        <f>VLOOKUP($A2008,Searches!$A:$H,AE$1,FALSE)</f>
        <v>#N/A</v>
      </c>
      <c r="AF2008" s="22" t="e">
        <f>VLOOKUP($A2008,Searches!$A:$H,AF$1,FALSE)</f>
        <v>#N/A</v>
      </c>
      <c r="AG2008" s="22" t="e">
        <f>VLOOKUP($A2008,Searches!$A:$H,AG$1,FALSE)</f>
        <v>#N/A</v>
      </c>
      <c r="AH2008" s="22" t="str">
        <f>VLOOKUP($G2008,Temp!$D:$F,AH$1,FALSE)</f>
        <v>signpost.com</v>
      </c>
      <c r="AI2008" s="22" t="str">
        <f>VLOOKUP($G2008,Temp!$D:$F,AI$1,FALSE)</f>
        <v>Marketo</v>
      </c>
      <c r="AJ2008" s="22" t="str">
        <f>VLOOKUP($G2008,Temp!$D:$F,AJ$1,FALSE)</f>
        <v>WordPress</v>
      </c>
    </row>
    <row r="2009" spans="1:36" ht="16" x14ac:dyDescent="0.2">
      <c r="A2009" s="8" t="str">
        <f t="shared" si="31"/>
        <v>Aaron Charlesworth OnSolve</v>
      </c>
      <c r="B2009" s="8" t="s">
        <v>949</v>
      </c>
      <c r="C2009" s="8" t="s">
        <v>8472</v>
      </c>
      <c r="D2009" s="8" t="s">
        <v>42</v>
      </c>
      <c r="E2009" s="8" t="s">
        <v>8473</v>
      </c>
      <c r="F2009" s="8" t="s">
        <v>8474</v>
      </c>
      <c r="G2009" s="12" t="s">
        <v>8475</v>
      </c>
      <c r="H2009" s="22" t="str">
        <f>VLOOKUP($G2009,Temp!$A:$C,H$1,FALSE)</f>
        <v>onsolve.com</v>
      </c>
      <c r="I2009" s="22" t="e">
        <f>VLOOKUP($G2009,Temp!$A:$C,I$1,FALSE)</f>
        <v>#VALUE!</v>
      </c>
      <c r="J2009" s="22" t="e">
        <f>VLOOKUP($G2009,Temp!$A:$C,J$1,FALSE)</f>
        <v>#VALUE!</v>
      </c>
      <c r="K2009" s="22" t="e">
        <f>VLOOKUP($G2009,Temp!$A:$C,K$1,FALSE)</f>
        <v>#VALUE!</v>
      </c>
      <c r="L2009" s="22" t="e">
        <f>VLOOKUP($G2009,Temp!$A:$C,L$1,FALSE)</f>
        <v>#VALUE!</v>
      </c>
      <c r="M2009" s="22" t="e">
        <f>VLOOKUP($G2009,Temp!$A:$C,M$1,FALSE)</f>
        <v>#VALUE!</v>
      </c>
      <c r="N2009" s="22" t="e">
        <f>VLOOKUP($G2009,Temp!$A:$C,N$1,FALSE)</f>
        <v>#VALUE!</v>
      </c>
      <c r="O2009" s="22" t="e">
        <f>VLOOKUP($G2009,Temp!$A:$C,O$1,FALSE)</f>
        <v>#VALUE!</v>
      </c>
      <c r="P2009" s="22" t="e">
        <f>VLOOKUP($G2009,Temp!$A:$C,P$1,FALSE)</f>
        <v>#VALUE!</v>
      </c>
      <c r="Q2009" s="22" t="e">
        <f>VLOOKUP($G2009,Temp!$A:$C,Q$1,FALSE)</f>
        <v>#VALUE!</v>
      </c>
      <c r="R2009" s="22" t="e">
        <f>VLOOKUP($G2009,Temp!$A:$C,R$1,FALSE)</f>
        <v>#VALUE!</v>
      </c>
      <c r="S2009" s="22" t="e">
        <f>VLOOKUP($G2009,Temp!$A:$C,S$1,FALSE)</f>
        <v>#VALUE!</v>
      </c>
      <c r="T2009" s="22" t="e">
        <f>VLOOKUP($G2009,Temp!$A:$C,T$1,FALSE)</f>
        <v>#VALUE!</v>
      </c>
      <c r="U2009" s="22" t="e">
        <f>VLOOKUP($G2009,Temp!$A:$C,U$1,FALSE)</f>
        <v>#VALUE!</v>
      </c>
      <c r="V2009" s="22" t="e">
        <f>VLOOKUP($G2009,Temp!$A:$C,V$1,FALSE)</f>
        <v>#VALUE!</v>
      </c>
      <c r="W2009" s="22" t="e">
        <f>VLOOKUP($G2009,Temp!$A:$C,W$1,FALSE)</f>
        <v>#VALUE!</v>
      </c>
      <c r="X2009" s="22" t="e">
        <f>VLOOKUP($G2009,Temp!$A:$C,X$1,FALSE)</f>
        <v>#VALUE!</v>
      </c>
      <c r="Y2009" s="22">
        <f>VLOOKUP($G2009,Temp!$A:$C,Y$1,FALSE)</f>
        <v>76200</v>
      </c>
      <c r="Z2009" s="22">
        <f>VLOOKUP($G2009,Temp!$A:$C,Z$1,FALSE)</f>
        <v>7300</v>
      </c>
      <c r="AA2009" s="22" t="e">
        <f>VLOOKUP($A2009,Searches!$A:$H,AA$1,FALSE)</f>
        <v>#N/A</v>
      </c>
      <c r="AB2009" s="22" t="e">
        <f>VLOOKUP($A2009,Searches!$A:$H,AB$1,FALSE)</f>
        <v>#N/A</v>
      </c>
      <c r="AC2009" s="22" t="e">
        <f>VLOOKUP($A2009,Searches!$A:$H,AC$1,FALSE)</f>
        <v>#N/A</v>
      </c>
      <c r="AD2009" s="22" t="e">
        <f>VLOOKUP($A2009,Searches!$A:$H,AD$1,FALSE)</f>
        <v>#N/A</v>
      </c>
      <c r="AE2009" s="22" t="e">
        <f>VLOOKUP($A2009,Searches!$A:$H,AE$1,FALSE)</f>
        <v>#N/A</v>
      </c>
      <c r="AF2009" s="22" t="e">
        <f>VLOOKUP($A2009,Searches!$A:$H,AF$1,FALSE)</f>
        <v>#N/A</v>
      </c>
      <c r="AG2009" s="22" t="e">
        <f>VLOOKUP($A2009,Searches!$A:$H,AG$1,FALSE)</f>
        <v>#N/A</v>
      </c>
      <c r="AH2009" s="22" t="str">
        <f>VLOOKUP($G2009,Temp!$D:$F,AH$1,FALSE)</f>
        <v>onsolve.com</v>
      </c>
      <c r="AI2009" s="22" t="str">
        <f>VLOOKUP($G2009,Temp!$D:$F,AI$1,FALSE)</f>
        <v>Marketo</v>
      </c>
      <c r="AJ2009" s="22" t="str">
        <f>VLOOKUP($G2009,Temp!$D:$F,AJ$1,FALSE)</f>
        <v>WordPress</v>
      </c>
    </row>
    <row r="2010" spans="1:36" ht="16" x14ac:dyDescent="0.2">
      <c r="A2010" s="8" t="str">
        <f t="shared" si="31"/>
        <v>Gregory Johnson cogint</v>
      </c>
      <c r="B2010" s="8" t="s">
        <v>10937</v>
      </c>
      <c r="C2010" s="8" t="s">
        <v>3202</v>
      </c>
      <c r="D2010" s="8" t="s">
        <v>304</v>
      </c>
      <c r="E2010" s="8" t="s">
        <v>10938</v>
      </c>
      <c r="F2010" s="8" t="s">
        <v>10939</v>
      </c>
      <c r="G2010" s="12" t="s">
        <v>10940</v>
      </c>
      <c r="H2010" s="22" t="str">
        <f>VLOOKUP($G2010,Temp!$A:$C,H$1,FALSE)</f>
        <v>cogint.com</v>
      </c>
      <c r="I2010" s="22" t="e">
        <f>VLOOKUP($G2010,Temp!$A:$C,I$1,FALSE)</f>
        <v>#VALUE!</v>
      </c>
      <c r="J2010" s="22" t="e">
        <f>VLOOKUP($G2010,Temp!$A:$C,J$1,FALSE)</f>
        <v>#VALUE!</v>
      </c>
      <c r="K2010" s="22" t="e">
        <f>VLOOKUP($G2010,Temp!$A:$C,K$1,FALSE)</f>
        <v>#VALUE!</v>
      </c>
      <c r="L2010" s="22" t="e">
        <f>VLOOKUP($G2010,Temp!$A:$C,L$1,FALSE)</f>
        <v>#VALUE!</v>
      </c>
      <c r="M2010" s="22" t="e">
        <f>VLOOKUP($G2010,Temp!$A:$C,M$1,FALSE)</f>
        <v>#VALUE!</v>
      </c>
      <c r="N2010" s="22" t="e">
        <f>VLOOKUP($G2010,Temp!$A:$C,N$1,FALSE)</f>
        <v>#VALUE!</v>
      </c>
      <c r="O2010" s="22" t="e">
        <f>VLOOKUP($G2010,Temp!$A:$C,O$1,FALSE)</f>
        <v>#VALUE!</v>
      </c>
      <c r="P2010" s="22" t="e">
        <f>VLOOKUP($G2010,Temp!$A:$C,P$1,FALSE)</f>
        <v>#VALUE!</v>
      </c>
      <c r="Q2010" s="22" t="e">
        <f>VLOOKUP($G2010,Temp!$A:$C,Q$1,FALSE)</f>
        <v>#VALUE!</v>
      </c>
      <c r="R2010" s="22" t="e">
        <f>VLOOKUP($G2010,Temp!$A:$C,R$1,FALSE)</f>
        <v>#VALUE!</v>
      </c>
      <c r="S2010" s="22" t="e">
        <f>VLOOKUP($G2010,Temp!$A:$C,S$1,FALSE)</f>
        <v>#VALUE!</v>
      </c>
      <c r="T2010" s="22" t="e">
        <f>VLOOKUP($G2010,Temp!$A:$C,T$1,FALSE)</f>
        <v>#VALUE!</v>
      </c>
      <c r="U2010" s="22" t="e">
        <f>VLOOKUP($G2010,Temp!$A:$C,U$1,FALSE)</f>
        <v>#VALUE!</v>
      </c>
      <c r="V2010" s="22" t="e">
        <f>VLOOKUP($G2010,Temp!$A:$C,V$1,FALSE)</f>
        <v>#VALUE!</v>
      </c>
      <c r="W2010" s="22" t="e">
        <f>VLOOKUP($G2010,Temp!$A:$C,W$1,FALSE)</f>
        <v>#VALUE!</v>
      </c>
      <c r="X2010" s="22" t="e">
        <f>VLOOKUP($G2010,Temp!$A:$C,X$1,FALSE)</f>
        <v>#VALUE!</v>
      </c>
      <c r="Y2010" s="22">
        <f>VLOOKUP($G2010,Temp!$A:$C,Y$1,FALSE)</f>
        <v>1900</v>
      </c>
      <c r="Z2010" s="22">
        <f>VLOOKUP($G2010,Temp!$A:$C,Z$1,FALSE)</f>
        <v>0</v>
      </c>
      <c r="AA2010" s="22" t="e">
        <f>VLOOKUP($A2010,Searches!$A:$H,AA$1,FALSE)</f>
        <v>#N/A</v>
      </c>
      <c r="AB2010" s="22" t="e">
        <f>VLOOKUP($A2010,Searches!$A:$H,AB$1,FALSE)</f>
        <v>#N/A</v>
      </c>
      <c r="AC2010" s="22" t="e">
        <f>VLOOKUP($A2010,Searches!$A:$H,AC$1,FALSE)</f>
        <v>#N/A</v>
      </c>
      <c r="AD2010" s="22" t="e">
        <f>VLOOKUP($A2010,Searches!$A:$H,AD$1,FALSE)</f>
        <v>#N/A</v>
      </c>
      <c r="AE2010" s="22" t="e">
        <f>VLOOKUP($A2010,Searches!$A:$H,AE$1,FALSE)</f>
        <v>#N/A</v>
      </c>
      <c r="AF2010" s="22" t="e">
        <f>VLOOKUP($A2010,Searches!$A:$H,AF$1,FALSE)</f>
        <v>#N/A</v>
      </c>
      <c r="AG2010" s="22" t="e">
        <f>VLOOKUP($A2010,Searches!$A:$H,AG$1,FALSE)</f>
        <v>#N/A</v>
      </c>
      <c r="AH2010" s="22" t="str">
        <f>VLOOKUP($G2010,Temp!$D:$F,AH$1,FALSE)</f>
        <v>cogint.com</v>
      </c>
      <c r="AI2010" s="22">
        <f>VLOOKUP($G2010,Temp!$D:$F,AI$1,FALSE)</f>
        <v>0</v>
      </c>
      <c r="AJ2010" s="22" t="str">
        <f>VLOOKUP($G2010,Temp!$D:$F,AJ$1,FALSE)</f>
        <v>WordPress</v>
      </c>
    </row>
    <row r="2011" spans="1:36" ht="16" x14ac:dyDescent="0.2">
      <c r="A2011" s="8" t="str">
        <f t="shared" si="31"/>
        <v>Paul Carreiro Kinaxis</v>
      </c>
      <c r="B2011" s="8" t="s">
        <v>397</v>
      </c>
      <c r="C2011" s="8" t="s">
        <v>5243</v>
      </c>
      <c r="D2011" s="8" t="s">
        <v>304</v>
      </c>
      <c r="E2011" s="8" t="s">
        <v>5244</v>
      </c>
      <c r="F2011" s="8" t="s">
        <v>5245</v>
      </c>
      <c r="G2011" s="12" t="s">
        <v>5246</v>
      </c>
      <c r="H2011" s="22" t="str">
        <f>VLOOKUP($G2011,Temp!$A:$C,H$1,FALSE)</f>
        <v>kinaxis.com</v>
      </c>
      <c r="I2011" s="22" t="e">
        <f>VLOOKUP($G2011,Temp!$A:$C,I$1,FALSE)</f>
        <v>#VALUE!</v>
      </c>
      <c r="J2011" s="22" t="e">
        <f>VLOOKUP($G2011,Temp!$A:$C,J$1,FALSE)</f>
        <v>#VALUE!</v>
      </c>
      <c r="K2011" s="22" t="e">
        <f>VLOOKUP($G2011,Temp!$A:$C,K$1,FALSE)</f>
        <v>#VALUE!</v>
      </c>
      <c r="L2011" s="22" t="e">
        <f>VLOOKUP($G2011,Temp!$A:$C,L$1,FALSE)</f>
        <v>#VALUE!</v>
      </c>
      <c r="M2011" s="22" t="e">
        <f>VLOOKUP($G2011,Temp!$A:$C,M$1,FALSE)</f>
        <v>#VALUE!</v>
      </c>
      <c r="N2011" s="22" t="e">
        <f>VLOOKUP($G2011,Temp!$A:$C,N$1,FALSE)</f>
        <v>#VALUE!</v>
      </c>
      <c r="O2011" s="22" t="e">
        <f>VLOOKUP($G2011,Temp!$A:$C,O$1,FALSE)</f>
        <v>#VALUE!</v>
      </c>
      <c r="P2011" s="22" t="e">
        <f>VLOOKUP($G2011,Temp!$A:$C,P$1,FALSE)</f>
        <v>#VALUE!</v>
      </c>
      <c r="Q2011" s="22" t="e">
        <f>VLOOKUP($G2011,Temp!$A:$C,Q$1,FALSE)</f>
        <v>#VALUE!</v>
      </c>
      <c r="R2011" s="22" t="e">
        <f>VLOOKUP($G2011,Temp!$A:$C,R$1,FALSE)</f>
        <v>#VALUE!</v>
      </c>
      <c r="S2011" s="22" t="e">
        <f>VLOOKUP($G2011,Temp!$A:$C,S$1,FALSE)</f>
        <v>#VALUE!</v>
      </c>
      <c r="T2011" s="22" t="e">
        <f>VLOOKUP($G2011,Temp!$A:$C,T$1,FALSE)</f>
        <v>#VALUE!</v>
      </c>
      <c r="U2011" s="22" t="e">
        <f>VLOOKUP($G2011,Temp!$A:$C,U$1,FALSE)</f>
        <v>#VALUE!</v>
      </c>
      <c r="V2011" s="22" t="e">
        <f>VLOOKUP($G2011,Temp!$A:$C,V$1,FALSE)</f>
        <v>#VALUE!</v>
      </c>
      <c r="W2011" s="22" t="e">
        <f>VLOOKUP($G2011,Temp!$A:$C,W$1,FALSE)</f>
        <v>#VALUE!</v>
      </c>
      <c r="X2011" s="22" t="e">
        <f>VLOOKUP($G2011,Temp!$A:$C,X$1,FALSE)</f>
        <v>#VALUE!</v>
      </c>
      <c r="Y2011" s="22">
        <f>VLOOKUP($G2011,Temp!$A:$C,Y$1,FALSE)</f>
        <v>0</v>
      </c>
      <c r="Z2011" s="22">
        <f>VLOOKUP($G2011,Temp!$A:$C,Z$1,FALSE)</f>
        <v>0</v>
      </c>
      <c r="AA2011" s="22" t="e">
        <f>VLOOKUP($A2011,Searches!$A:$H,AA$1,FALSE)</f>
        <v>#N/A</v>
      </c>
      <c r="AB2011" s="22" t="e">
        <f>VLOOKUP($A2011,Searches!$A:$H,AB$1,FALSE)</f>
        <v>#N/A</v>
      </c>
      <c r="AC2011" s="22" t="e">
        <f>VLOOKUP($A2011,Searches!$A:$H,AC$1,FALSE)</f>
        <v>#N/A</v>
      </c>
      <c r="AD2011" s="22" t="e">
        <f>VLOOKUP($A2011,Searches!$A:$H,AD$1,FALSE)</f>
        <v>#N/A</v>
      </c>
      <c r="AE2011" s="22" t="e">
        <f>VLOOKUP($A2011,Searches!$A:$H,AE$1,FALSE)</f>
        <v>#N/A</v>
      </c>
      <c r="AF2011" s="22" t="e">
        <f>VLOOKUP($A2011,Searches!$A:$H,AF$1,FALSE)</f>
        <v>#N/A</v>
      </c>
      <c r="AG2011" s="22" t="e">
        <f>VLOOKUP($A2011,Searches!$A:$H,AG$1,FALSE)</f>
        <v>#N/A</v>
      </c>
      <c r="AH2011" s="22" t="str">
        <f>VLOOKUP($G2011,Temp!$D:$F,AH$1,FALSE)</f>
        <v>kinaxis.com</v>
      </c>
      <c r="AI2011" s="22" t="str">
        <f>VLOOKUP($G2011,Temp!$D:$F,AI$1,FALSE)</f>
        <v>Eloqua</v>
      </c>
      <c r="AJ2011" s="22" t="str">
        <f>VLOOKUP($G2011,Temp!$D:$F,AJ$1,FALSE)</f>
        <v>WordPress</v>
      </c>
    </row>
    <row r="2012" spans="1:36" ht="16" x14ac:dyDescent="0.2">
      <c r="A2012" s="8" t="str">
        <f t="shared" si="31"/>
        <v>Valerie Mondelli Verisys Corporation</v>
      </c>
      <c r="B2012" s="8" t="s">
        <v>5450</v>
      </c>
      <c r="C2012" s="8" t="s">
        <v>8751</v>
      </c>
      <c r="D2012" s="8" t="s">
        <v>304</v>
      </c>
      <c r="E2012" s="8" t="s">
        <v>8752</v>
      </c>
      <c r="F2012" s="8" t="s">
        <v>8753</v>
      </c>
      <c r="G2012" s="12" t="s">
        <v>8754</v>
      </c>
      <c r="H2012" s="22" t="str">
        <f>VLOOKUP($G2012,Temp!$A:$C,H$1,FALSE)</f>
        <v>verisys.com</v>
      </c>
      <c r="I2012" s="22" t="e">
        <f>VLOOKUP($G2012,Temp!$A:$C,I$1,FALSE)</f>
        <v>#VALUE!</v>
      </c>
      <c r="J2012" s="22" t="e">
        <f>VLOOKUP($G2012,Temp!$A:$C,J$1,FALSE)</f>
        <v>#VALUE!</v>
      </c>
      <c r="K2012" s="22" t="e">
        <f>VLOOKUP($G2012,Temp!$A:$C,K$1,FALSE)</f>
        <v>#VALUE!</v>
      </c>
      <c r="L2012" s="22" t="e">
        <f>VLOOKUP($G2012,Temp!$A:$C,L$1,FALSE)</f>
        <v>#VALUE!</v>
      </c>
      <c r="M2012" s="22" t="e">
        <f>VLOOKUP($G2012,Temp!$A:$C,M$1,FALSE)</f>
        <v>#VALUE!</v>
      </c>
      <c r="N2012" s="22" t="e">
        <f>VLOOKUP($G2012,Temp!$A:$C,N$1,FALSE)</f>
        <v>#VALUE!</v>
      </c>
      <c r="O2012" s="22" t="e">
        <f>VLOOKUP($G2012,Temp!$A:$C,O$1,FALSE)</f>
        <v>#VALUE!</v>
      </c>
      <c r="P2012" s="22" t="e">
        <f>VLOOKUP($G2012,Temp!$A:$C,P$1,FALSE)</f>
        <v>#VALUE!</v>
      </c>
      <c r="Q2012" s="22" t="e">
        <f>VLOOKUP($G2012,Temp!$A:$C,Q$1,FALSE)</f>
        <v>#VALUE!</v>
      </c>
      <c r="R2012" s="22" t="e">
        <f>VLOOKUP($G2012,Temp!$A:$C,R$1,FALSE)</f>
        <v>#VALUE!</v>
      </c>
      <c r="S2012" s="22" t="e">
        <f>VLOOKUP($G2012,Temp!$A:$C,S$1,FALSE)</f>
        <v>#VALUE!</v>
      </c>
      <c r="T2012" s="22" t="e">
        <f>VLOOKUP($G2012,Temp!$A:$C,T$1,FALSE)</f>
        <v>#VALUE!</v>
      </c>
      <c r="U2012" s="22" t="e">
        <f>VLOOKUP($G2012,Temp!$A:$C,U$1,FALSE)</f>
        <v>#VALUE!</v>
      </c>
      <c r="V2012" s="22" t="e">
        <f>VLOOKUP($G2012,Temp!$A:$C,V$1,FALSE)</f>
        <v>#VALUE!</v>
      </c>
      <c r="W2012" s="22" t="e">
        <f>VLOOKUP($G2012,Temp!$A:$C,W$1,FALSE)</f>
        <v>#VALUE!</v>
      </c>
      <c r="X2012" s="22" t="e">
        <f>VLOOKUP($G2012,Temp!$A:$C,X$1,FALSE)</f>
        <v>#VALUE!</v>
      </c>
      <c r="Y2012" s="22">
        <f>VLOOKUP($G2012,Temp!$A:$C,Y$1,FALSE)</f>
        <v>408</v>
      </c>
      <c r="Z2012" s="22">
        <f>VLOOKUP($G2012,Temp!$A:$C,Z$1,FALSE)</f>
        <v>0</v>
      </c>
      <c r="AA2012" s="22" t="e">
        <f>VLOOKUP($A2012,Searches!$A:$H,AA$1,FALSE)</f>
        <v>#N/A</v>
      </c>
      <c r="AB2012" s="22" t="e">
        <f>VLOOKUP($A2012,Searches!$A:$H,AB$1,FALSE)</f>
        <v>#N/A</v>
      </c>
      <c r="AC2012" s="22" t="e">
        <f>VLOOKUP($A2012,Searches!$A:$H,AC$1,FALSE)</f>
        <v>#N/A</v>
      </c>
      <c r="AD2012" s="22" t="e">
        <f>VLOOKUP($A2012,Searches!$A:$H,AD$1,FALSE)</f>
        <v>#N/A</v>
      </c>
      <c r="AE2012" s="22" t="e">
        <f>VLOOKUP($A2012,Searches!$A:$H,AE$1,FALSE)</f>
        <v>#N/A</v>
      </c>
      <c r="AF2012" s="22" t="e">
        <f>VLOOKUP($A2012,Searches!$A:$H,AF$1,FALSE)</f>
        <v>#N/A</v>
      </c>
      <c r="AG2012" s="22" t="e">
        <f>VLOOKUP($A2012,Searches!$A:$H,AG$1,FALSE)</f>
        <v>#N/A</v>
      </c>
      <c r="AH2012" s="22" t="str">
        <f>VLOOKUP($G2012,Temp!$D:$F,AH$1,FALSE)</f>
        <v>verisys.com</v>
      </c>
      <c r="AI2012" s="22" t="str">
        <f>VLOOKUP($G2012,Temp!$D:$F,AI$1,FALSE)</f>
        <v>HubSpot</v>
      </c>
      <c r="AJ2012" s="22" t="str">
        <f>VLOOKUP($G2012,Temp!$D:$F,AJ$1,FALSE)</f>
        <v>WordPress</v>
      </c>
    </row>
    <row r="2013" spans="1:36" ht="16" x14ac:dyDescent="0.2">
      <c r="A2013" s="8" t="str">
        <f t="shared" si="31"/>
        <v>Eric Keith SirsiDynix</v>
      </c>
      <c r="B2013" s="8" t="s">
        <v>214</v>
      </c>
      <c r="C2013" s="8" t="s">
        <v>749</v>
      </c>
      <c r="D2013" s="8" t="s">
        <v>42</v>
      </c>
      <c r="E2013" s="8" t="s">
        <v>634</v>
      </c>
      <c r="F2013" s="8" t="s">
        <v>9653</v>
      </c>
      <c r="G2013" s="8" t="s">
        <v>634</v>
      </c>
      <c r="H2013" s="22" t="e">
        <f>VLOOKUP($G2013,Temp!$A:$C,H$1,FALSE)</f>
        <v>#N/A</v>
      </c>
      <c r="I2013" s="22" t="e">
        <f>VLOOKUP($G2013,Temp!$A:$C,I$1,FALSE)</f>
        <v>#N/A</v>
      </c>
      <c r="J2013" s="22" t="e">
        <f>VLOOKUP($G2013,Temp!$A:$C,J$1,FALSE)</f>
        <v>#N/A</v>
      </c>
      <c r="K2013" s="22" t="e">
        <f>VLOOKUP($G2013,Temp!$A:$C,K$1,FALSE)</f>
        <v>#N/A</v>
      </c>
      <c r="L2013" s="22" t="e">
        <f>VLOOKUP($G2013,Temp!$A:$C,L$1,FALSE)</f>
        <v>#N/A</v>
      </c>
      <c r="M2013" s="22" t="e">
        <f>VLOOKUP($G2013,Temp!$A:$C,M$1,FALSE)</f>
        <v>#N/A</v>
      </c>
      <c r="N2013" s="22" t="e">
        <f>VLOOKUP($G2013,Temp!$A:$C,N$1,FALSE)</f>
        <v>#N/A</v>
      </c>
      <c r="O2013" s="22" t="e">
        <f>VLOOKUP($G2013,Temp!$A:$C,O$1,FALSE)</f>
        <v>#N/A</v>
      </c>
      <c r="P2013" s="22" t="e">
        <f>VLOOKUP($G2013,Temp!$A:$C,P$1,FALSE)</f>
        <v>#N/A</v>
      </c>
      <c r="Q2013" s="22" t="e">
        <f>VLOOKUP($G2013,Temp!$A:$C,Q$1,FALSE)</f>
        <v>#N/A</v>
      </c>
      <c r="R2013" s="22" t="e">
        <f>VLOOKUP($G2013,Temp!$A:$C,R$1,FALSE)</f>
        <v>#N/A</v>
      </c>
      <c r="S2013" s="22" t="e">
        <f>VLOOKUP($G2013,Temp!$A:$C,S$1,FALSE)</f>
        <v>#N/A</v>
      </c>
      <c r="T2013" s="22" t="e">
        <f>VLOOKUP($G2013,Temp!$A:$C,T$1,FALSE)</f>
        <v>#N/A</v>
      </c>
      <c r="U2013" s="22" t="e">
        <f>VLOOKUP($G2013,Temp!$A:$C,U$1,FALSE)</f>
        <v>#N/A</v>
      </c>
      <c r="V2013" s="22" t="e">
        <f>VLOOKUP($G2013,Temp!$A:$C,V$1,FALSE)</f>
        <v>#N/A</v>
      </c>
      <c r="W2013" s="22" t="e">
        <f>VLOOKUP($G2013,Temp!$A:$C,W$1,FALSE)</f>
        <v>#N/A</v>
      </c>
      <c r="X2013" s="22" t="e">
        <f>VLOOKUP($G2013,Temp!$A:$C,X$1,FALSE)</f>
        <v>#N/A</v>
      </c>
      <c r="Y2013" s="22" t="e">
        <f>VLOOKUP($G2013,Temp!$A:$C,Y$1,FALSE)</f>
        <v>#N/A</v>
      </c>
      <c r="Z2013" s="22" t="e">
        <f>VLOOKUP($G2013,Temp!$A:$C,Z$1,FALSE)</f>
        <v>#N/A</v>
      </c>
      <c r="AA2013" s="22" t="e">
        <f>VLOOKUP($A2013,Searches!$A:$H,AA$1,FALSE)</f>
        <v>#N/A</v>
      </c>
      <c r="AB2013" s="22" t="e">
        <f>VLOOKUP($A2013,Searches!$A:$H,AB$1,FALSE)</f>
        <v>#N/A</v>
      </c>
      <c r="AC2013" s="22" t="e">
        <f>VLOOKUP($A2013,Searches!$A:$H,AC$1,FALSE)</f>
        <v>#N/A</v>
      </c>
      <c r="AD2013" s="22" t="e">
        <f>VLOOKUP($A2013,Searches!$A:$H,AD$1,FALSE)</f>
        <v>#N/A</v>
      </c>
      <c r="AE2013" s="22" t="e">
        <f>VLOOKUP($A2013,Searches!$A:$H,AE$1,FALSE)</f>
        <v>#N/A</v>
      </c>
      <c r="AF2013" s="22" t="e">
        <f>VLOOKUP($A2013,Searches!$A:$H,AF$1,FALSE)</f>
        <v>#N/A</v>
      </c>
      <c r="AG2013" s="22" t="e">
        <f>VLOOKUP($A2013,Searches!$A:$H,AG$1,FALSE)</f>
        <v>#N/A</v>
      </c>
      <c r="AH2013" s="22" t="e">
        <f>VLOOKUP($G2013,Temp!$D:$F,AH$1,FALSE)</f>
        <v>#N/A</v>
      </c>
      <c r="AI2013" s="22" t="e">
        <f>VLOOKUP($G2013,Temp!$D:$F,AI$1,FALSE)</f>
        <v>#N/A</v>
      </c>
      <c r="AJ2013" s="22" t="e">
        <f>VLOOKUP($G2013,Temp!$D:$F,AJ$1,FALSE)</f>
        <v>#N/A</v>
      </c>
    </row>
    <row r="2014" spans="1:36" ht="16" x14ac:dyDescent="0.2">
      <c r="A2014" s="8" t="str">
        <f t="shared" si="31"/>
        <v>Graham Younger Namely</v>
      </c>
      <c r="B2014" s="8" t="s">
        <v>11583</v>
      </c>
      <c r="C2014" s="8" t="s">
        <v>11584</v>
      </c>
      <c r="D2014" s="8" t="s">
        <v>11585</v>
      </c>
      <c r="E2014" s="8" t="s">
        <v>11586</v>
      </c>
      <c r="F2014" s="8" t="s">
        <v>11587</v>
      </c>
      <c r="G2014" s="12" t="s">
        <v>10955</v>
      </c>
      <c r="H2014" s="22" t="str">
        <f>VLOOKUP($G2014,Temp!$A:$C,H$1,FALSE)</f>
        <v>namely.com</v>
      </c>
      <c r="I2014" s="22" t="e">
        <f>VLOOKUP($G2014,Temp!$A:$C,I$1,FALSE)</f>
        <v>#VALUE!</v>
      </c>
      <c r="J2014" s="22" t="e">
        <f>VLOOKUP($G2014,Temp!$A:$C,J$1,FALSE)</f>
        <v>#VALUE!</v>
      </c>
      <c r="K2014" s="22" t="e">
        <f>VLOOKUP($G2014,Temp!$A:$C,K$1,FALSE)</f>
        <v>#VALUE!</v>
      </c>
      <c r="L2014" s="22" t="e">
        <f>VLOOKUP($G2014,Temp!$A:$C,L$1,FALSE)</f>
        <v>#VALUE!</v>
      </c>
      <c r="M2014" s="22" t="e">
        <f>VLOOKUP($G2014,Temp!$A:$C,M$1,FALSE)</f>
        <v>#VALUE!</v>
      </c>
      <c r="N2014" s="22" t="e">
        <f>VLOOKUP($G2014,Temp!$A:$C,N$1,FALSE)</f>
        <v>#VALUE!</v>
      </c>
      <c r="O2014" s="22" t="e">
        <f>VLOOKUP($G2014,Temp!$A:$C,O$1,FALSE)</f>
        <v>#VALUE!</v>
      </c>
      <c r="P2014" s="22" t="e">
        <f>VLOOKUP($G2014,Temp!$A:$C,P$1,FALSE)</f>
        <v>#VALUE!</v>
      </c>
      <c r="Q2014" s="22" t="e">
        <f>VLOOKUP($G2014,Temp!$A:$C,Q$1,FALSE)</f>
        <v>#VALUE!</v>
      </c>
      <c r="R2014" s="22" t="e">
        <f>VLOOKUP($G2014,Temp!$A:$C,R$1,FALSE)</f>
        <v>#VALUE!</v>
      </c>
      <c r="S2014" s="22" t="e">
        <f>VLOOKUP($G2014,Temp!$A:$C,S$1,FALSE)</f>
        <v>#VALUE!</v>
      </c>
      <c r="T2014" s="22" t="e">
        <f>VLOOKUP($G2014,Temp!$A:$C,T$1,FALSE)</f>
        <v>#VALUE!</v>
      </c>
      <c r="U2014" s="22" t="e">
        <f>VLOOKUP($G2014,Temp!$A:$C,U$1,FALSE)</f>
        <v>#VALUE!</v>
      </c>
      <c r="V2014" s="22" t="e">
        <f>VLOOKUP($G2014,Temp!$A:$C,V$1,FALSE)</f>
        <v>#VALUE!</v>
      </c>
      <c r="W2014" s="22" t="e">
        <f>VLOOKUP($G2014,Temp!$A:$C,W$1,FALSE)</f>
        <v>#VALUE!</v>
      </c>
      <c r="X2014" s="22" t="e">
        <f>VLOOKUP($G2014,Temp!$A:$C,X$1,FALSE)</f>
        <v>#VALUE!</v>
      </c>
      <c r="Y2014" s="22">
        <f>VLOOKUP($G2014,Temp!$A:$C,Y$1,FALSE)</f>
        <v>31400</v>
      </c>
      <c r="Z2014" s="22">
        <f>VLOOKUP($G2014,Temp!$A:$C,Z$1,FALSE)</f>
        <v>49000</v>
      </c>
      <c r="AA2014" s="22" t="str">
        <f>VLOOKUP($A2014,Searches!$A:$H,AA$1,FALSE)</f>
        <v>Graham Younger</v>
      </c>
      <c r="AB2014" s="22" t="str">
        <f>VLOOKUP($A2014,Searches!$A:$H,AB$1,FALSE)</f>
        <v>Namely</v>
      </c>
      <c r="AC2014" s="22" t="str">
        <f>VLOOKUP($A2014,Searches!$A:$H,AC$1,FALSE)</f>
        <v xml:space="preserve">President &amp; CRO </v>
      </c>
      <c r="AD2014" s="22" t="str">
        <f>VLOOKUP($A2014,Searches!$A:$H,AD$1,FALSE)</f>
        <v>2nd</v>
      </c>
      <c r="AE2014" s="22" t="str">
        <f>VLOOKUP($A2014,Searches!$A:$H,AE$1,FALSE)</f>
        <v/>
      </c>
      <c r="AF2014" s="22" t="str">
        <f>VLOOKUP($A2014,Searches!$A:$H,AF$1,FALSE)</f>
        <v>Greater Los Angeles Area</v>
      </c>
      <c r="AG2014" s="22" t="str">
        <f>VLOOKUP($A2014,Searches!$A:$H,AG$1,FALSE)</f>
        <v>https://www.linkedin.com/sales/profile/225616,T9zg,NAME_SEARCH?moduleKey=peopleSearchResults&amp;pageKey=sales-search3-people-refinement&amp;contextId=60BC92C971D70515801E49D6842B0000&amp;requestId=212da2ed-15cb-49a5-96bd-e0ad41dc4589&amp;action=CLICK&amp;target=urn%3Ali%3AsalesLead%3A(-1%2C225616)&amp;pageNumber=14&amp;targetEl=profilelink&amp;position=15&amp;trk=lss-serp-result-lead_photo</v>
      </c>
      <c r="AH2014" s="22" t="e">
        <f>VLOOKUP($G2014,Temp!$D:$F,AH$1,FALSE)</f>
        <v>#N/A</v>
      </c>
      <c r="AI2014" s="22" t="e">
        <f>VLOOKUP($G2014,Temp!$D:$F,AI$1,FALSE)</f>
        <v>#N/A</v>
      </c>
      <c r="AJ2014" s="22" t="e">
        <f>VLOOKUP($G2014,Temp!$D:$F,AJ$1,FALSE)</f>
        <v>#N/A</v>
      </c>
    </row>
    <row r="2015" spans="1:36" ht="16" x14ac:dyDescent="0.2">
      <c r="A2015" s="8" t="str">
        <f t="shared" si="31"/>
        <v>Chris W. Les Olson Company</v>
      </c>
      <c r="B2015" s="8" t="s">
        <v>89</v>
      </c>
      <c r="C2015" s="8" t="s">
        <v>8881</v>
      </c>
      <c r="D2015" s="8" t="s">
        <v>3547</v>
      </c>
      <c r="E2015" s="8" t="s">
        <v>8882</v>
      </c>
      <c r="F2015" s="8" t="s">
        <v>8883</v>
      </c>
      <c r="G2015" s="12" t="s">
        <v>8306</v>
      </c>
      <c r="H2015" s="22" t="str">
        <f>VLOOKUP($G2015,Temp!$A:$C,H$1,FALSE)</f>
        <v>lesolson.com</v>
      </c>
      <c r="I2015" s="22" t="e">
        <f>VLOOKUP($G2015,Temp!$A:$C,I$1,FALSE)</f>
        <v>#VALUE!</v>
      </c>
      <c r="J2015" s="22" t="e">
        <f>VLOOKUP($G2015,Temp!$A:$C,J$1,FALSE)</f>
        <v>#VALUE!</v>
      </c>
      <c r="K2015" s="22" t="e">
        <f>VLOOKUP($G2015,Temp!$A:$C,K$1,FALSE)</f>
        <v>#VALUE!</v>
      </c>
      <c r="L2015" s="22" t="e">
        <f>VLOOKUP($G2015,Temp!$A:$C,L$1,FALSE)</f>
        <v>#VALUE!</v>
      </c>
      <c r="M2015" s="22" t="e">
        <f>VLOOKUP($G2015,Temp!$A:$C,M$1,FALSE)</f>
        <v>#VALUE!</v>
      </c>
      <c r="N2015" s="22" t="e">
        <f>VLOOKUP($G2015,Temp!$A:$C,N$1,FALSE)</f>
        <v>#VALUE!</v>
      </c>
      <c r="O2015" s="22" t="e">
        <f>VLOOKUP($G2015,Temp!$A:$C,O$1,FALSE)</f>
        <v>#VALUE!</v>
      </c>
      <c r="P2015" s="22" t="e">
        <f>VLOOKUP($G2015,Temp!$A:$C,P$1,FALSE)</f>
        <v>#VALUE!</v>
      </c>
      <c r="Q2015" s="22" t="e">
        <f>VLOOKUP($G2015,Temp!$A:$C,Q$1,FALSE)</f>
        <v>#VALUE!</v>
      </c>
      <c r="R2015" s="22" t="e">
        <f>VLOOKUP($G2015,Temp!$A:$C,R$1,FALSE)</f>
        <v>#VALUE!</v>
      </c>
      <c r="S2015" s="22" t="e">
        <f>VLOOKUP($G2015,Temp!$A:$C,S$1,FALSE)</f>
        <v>#VALUE!</v>
      </c>
      <c r="T2015" s="22" t="e">
        <f>VLOOKUP($G2015,Temp!$A:$C,T$1,FALSE)</f>
        <v>#VALUE!</v>
      </c>
      <c r="U2015" s="22" t="e">
        <f>VLOOKUP($G2015,Temp!$A:$C,U$1,FALSE)</f>
        <v>#VALUE!</v>
      </c>
      <c r="V2015" s="22" t="e">
        <f>VLOOKUP($G2015,Temp!$A:$C,V$1,FALSE)</f>
        <v>#VALUE!</v>
      </c>
      <c r="W2015" s="22" t="e">
        <f>VLOOKUP($G2015,Temp!$A:$C,W$1,FALSE)</f>
        <v>#VALUE!</v>
      </c>
      <c r="X2015" s="22" t="e">
        <f>VLOOKUP($G2015,Temp!$A:$C,X$1,FALSE)</f>
        <v>#VALUE!</v>
      </c>
      <c r="Y2015" s="22">
        <f>VLOOKUP($G2015,Temp!$A:$C,Y$1,FALSE)</f>
        <v>0</v>
      </c>
      <c r="Z2015" s="22">
        <f>VLOOKUP($G2015,Temp!$A:$C,Z$1,FALSE)</f>
        <v>0</v>
      </c>
      <c r="AA2015" s="22" t="e">
        <f>VLOOKUP($A2015,Searches!$A:$H,AA$1,FALSE)</f>
        <v>#N/A</v>
      </c>
      <c r="AB2015" s="22" t="e">
        <f>VLOOKUP($A2015,Searches!$A:$H,AB$1,FALSE)</f>
        <v>#N/A</v>
      </c>
      <c r="AC2015" s="22" t="e">
        <f>VLOOKUP($A2015,Searches!$A:$H,AC$1,FALSE)</f>
        <v>#N/A</v>
      </c>
      <c r="AD2015" s="22" t="e">
        <f>VLOOKUP($A2015,Searches!$A:$H,AD$1,FALSE)</f>
        <v>#N/A</v>
      </c>
      <c r="AE2015" s="22" t="e">
        <f>VLOOKUP($A2015,Searches!$A:$H,AE$1,FALSE)</f>
        <v>#N/A</v>
      </c>
      <c r="AF2015" s="22" t="e">
        <f>VLOOKUP($A2015,Searches!$A:$H,AF$1,FALSE)</f>
        <v>#N/A</v>
      </c>
      <c r="AG2015" s="22" t="e">
        <f>VLOOKUP($A2015,Searches!$A:$H,AG$1,FALSE)</f>
        <v>#N/A</v>
      </c>
      <c r="AH2015" s="22" t="e">
        <f>VLOOKUP($G2015,Temp!$D:$F,AH$1,FALSE)</f>
        <v>#N/A</v>
      </c>
      <c r="AI2015" s="22" t="e">
        <f>VLOOKUP($G2015,Temp!$D:$F,AI$1,FALSE)</f>
        <v>#N/A</v>
      </c>
      <c r="AJ2015" s="22" t="e">
        <f>VLOOKUP($G2015,Temp!$D:$F,AJ$1,FALSE)</f>
        <v>#N/A</v>
      </c>
    </row>
    <row r="2016" spans="1:36" ht="16" x14ac:dyDescent="0.2">
      <c r="A2016" s="8" t="str">
        <f t="shared" si="31"/>
        <v>Andy Sherman Stelligent, a division of HOSTING</v>
      </c>
      <c r="B2016" s="8" t="s">
        <v>2218</v>
      </c>
      <c r="C2016" s="8" t="s">
        <v>3697</v>
      </c>
      <c r="D2016" s="8" t="s">
        <v>42</v>
      </c>
      <c r="E2016" s="8" t="s">
        <v>8914</v>
      </c>
      <c r="F2016" s="8" t="s">
        <v>8915</v>
      </c>
      <c r="G2016" s="12" t="s">
        <v>8309</v>
      </c>
      <c r="H2016" s="22" t="str">
        <f>VLOOKUP($G2016,Temp!$A:$C,H$1,FALSE)</f>
        <v>stelligent.com</v>
      </c>
      <c r="I2016" s="22" t="e">
        <f>VLOOKUP($G2016,Temp!$A:$C,I$1,FALSE)</f>
        <v>#VALUE!</v>
      </c>
      <c r="J2016" s="22" t="e">
        <f>VLOOKUP($G2016,Temp!$A:$C,J$1,FALSE)</f>
        <v>#VALUE!</v>
      </c>
      <c r="K2016" s="22" t="e">
        <f>VLOOKUP($G2016,Temp!$A:$C,K$1,FALSE)</f>
        <v>#VALUE!</v>
      </c>
      <c r="L2016" s="22" t="e">
        <f>VLOOKUP($G2016,Temp!$A:$C,L$1,FALSE)</f>
        <v>#VALUE!</v>
      </c>
      <c r="M2016" s="22" t="e">
        <f>VLOOKUP($G2016,Temp!$A:$C,M$1,FALSE)</f>
        <v>#VALUE!</v>
      </c>
      <c r="N2016" s="22" t="e">
        <f>VLOOKUP($G2016,Temp!$A:$C,N$1,FALSE)</f>
        <v>#VALUE!</v>
      </c>
      <c r="O2016" s="22" t="e">
        <f>VLOOKUP($G2016,Temp!$A:$C,O$1,FALSE)</f>
        <v>#VALUE!</v>
      </c>
      <c r="P2016" s="22" t="e">
        <f>VLOOKUP($G2016,Temp!$A:$C,P$1,FALSE)</f>
        <v>#VALUE!</v>
      </c>
      <c r="Q2016" s="22" t="e">
        <f>VLOOKUP($G2016,Temp!$A:$C,Q$1,FALSE)</f>
        <v>#VALUE!</v>
      </c>
      <c r="R2016" s="22" t="e">
        <f>VLOOKUP($G2016,Temp!$A:$C,R$1,FALSE)</f>
        <v>#VALUE!</v>
      </c>
      <c r="S2016" s="22" t="e">
        <f>VLOOKUP($G2016,Temp!$A:$C,S$1,FALSE)</f>
        <v>#VALUE!</v>
      </c>
      <c r="T2016" s="22" t="e">
        <f>VLOOKUP($G2016,Temp!$A:$C,T$1,FALSE)</f>
        <v>#VALUE!</v>
      </c>
      <c r="U2016" s="22" t="e">
        <f>VLOOKUP($G2016,Temp!$A:$C,U$1,FALSE)</f>
        <v>#VALUE!</v>
      </c>
      <c r="V2016" s="22" t="e">
        <f>VLOOKUP($G2016,Temp!$A:$C,V$1,FALSE)</f>
        <v>#VALUE!</v>
      </c>
      <c r="W2016" s="22" t="e">
        <f>VLOOKUP($G2016,Temp!$A:$C,W$1,FALSE)</f>
        <v>#VALUE!</v>
      </c>
      <c r="X2016" s="22" t="e">
        <f>VLOOKUP($G2016,Temp!$A:$C,X$1,FALSE)</f>
        <v>#VALUE!</v>
      </c>
      <c r="Y2016" s="22">
        <f>VLOOKUP($G2016,Temp!$A:$C,Y$1,FALSE)</f>
        <v>1000</v>
      </c>
      <c r="Z2016" s="22">
        <f>VLOOKUP($G2016,Temp!$A:$C,Z$1,FALSE)</f>
        <v>0</v>
      </c>
      <c r="AA2016" s="22" t="e">
        <f>VLOOKUP($A2016,Searches!$A:$H,AA$1,FALSE)</f>
        <v>#N/A</v>
      </c>
      <c r="AB2016" s="22" t="e">
        <f>VLOOKUP($A2016,Searches!$A:$H,AB$1,FALSE)</f>
        <v>#N/A</v>
      </c>
      <c r="AC2016" s="22" t="e">
        <f>VLOOKUP($A2016,Searches!$A:$H,AC$1,FALSE)</f>
        <v>#N/A</v>
      </c>
      <c r="AD2016" s="22" t="e">
        <f>VLOOKUP($A2016,Searches!$A:$H,AD$1,FALSE)</f>
        <v>#N/A</v>
      </c>
      <c r="AE2016" s="22" t="e">
        <f>VLOOKUP($A2016,Searches!$A:$H,AE$1,FALSE)</f>
        <v>#N/A</v>
      </c>
      <c r="AF2016" s="22" t="e">
        <f>VLOOKUP($A2016,Searches!$A:$H,AF$1,FALSE)</f>
        <v>#N/A</v>
      </c>
      <c r="AG2016" s="22" t="e">
        <f>VLOOKUP($A2016,Searches!$A:$H,AG$1,FALSE)</f>
        <v>#N/A</v>
      </c>
      <c r="AH2016" s="22" t="str">
        <f>VLOOKUP($G2016,Temp!$D:$F,AH$1,FALSE)</f>
        <v>stelligent.com</v>
      </c>
      <c r="AI2016" s="22" t="str">
        <f>VLOOKUP($G2016,Temp!$D:$F,AI$1,FALSE)</f>
        <v>Marketo</v>
      </c>
      <c r="AJ2016" s="22" t="str">
        <f>VLOOKUP($G2016,Temp!$D:$F,AJ$1,FALSE)</f>
        <v>WordPress</v>
      </c>
    </row>
    <row r="2017" spans="1:36" ht="16" x14ac:dyDescent="0.2">
      <c r="A2017" s="8" t="str">
        <f t="shared" si="31"/>
        <v>Yaroslav Tarasyuk SQUADEX</v>
      </c>
      <c r="B2017" s="8" t="s">
        <v>9738</v>
      </c>
      <c r="C2017" s="8" t="s">
        <v>9739</v>
      </c>
      <c r="D2017" s="8" t="s">
        <v>42</v>
      </c>
      <c r="E2017" s="8" t="s">
        <v>9740</v>
      </c>
      <c r="F2017" s="8" t="s">
        <v>9741</v>
      </c>
      <c r="G2017" s="12" t="s">
        <v>9043</v>
      </c>
      <c r="H2017" s="22" t="str">
        <f>VLOOKUP($G2017,Temp!$A:$C,H$1,FALSE)</f>
        <v>squadex.com</v>
      </c>
      <c r="I2017" s="22" t="e">
        <f>VLOOKUP($G2017,Temp!$A:$C,I$1,FALSE)</f>
        <v>#VALUE!</v>
      </c>
      <c r="J2017" s="22" t="e">
        <f>VLOOKUP($G2017,Temp!$A:$C,J$1,FALSE)</f>
        <v>#VALUE!</v>
      </c>
      <c r="K2017" s="22" t="e">
        <f>VLOOKUP($G2017,Temp!$A:$C,K$1,FALSE)</f>
        <v>#VALUE!</v>
      </c>
      <c r="L2017" s="22" t="e">
        <f>VLOOKUP($G2017,Temp!$A:$C,L$1,FALSE)</f>
        <v>#VALUE!</v>
      </c>
      <c r="M2017" s="22" t="e">
        <f>VLOOKUP($G2017,Temp!$A:$C,M$1,FALSE)</f>
        <v>#VALUE!</v>
      </c>
      <c r="N2017" s="22" t="e">
        <f>VLOOKUP($G2017,Temp!$A:$C,N$1,FALSE)</f>
        <v>#VALUE!</v>
      </c>
      <c r="O2017" s="22" t="e">
        <f>VLOOKUP($G2017,Temp!$A:$C,O$1,FALSE)</f>
        <v>#VALUE!</v>
      </c>
      <c r="P2017" s="22" t="e">
        <f>VLOOKUP($G2017,Temp!$A:$C,P$1,FALSE)</f>
        <v>#VALUE!</v>
      </c>
      <c r="Q2017" s="22" t="e">
        <f>VLOOKUP($G2017,Temp!$A:$C,Q$1,FALSE)</f>
        <v>#VALUE!</v>
      </c>
      <c r="R2017" s="22" t="e">
        <f>VLOOKUP($G2017,Temp!$A:$C,R$1,FALSE)</f>
        <v>#VALUE!</v>
      </c>
      <c r="S2017" s="22" t="e">
        <f>VLOOKUP($G2017,Temp!$A:$C,S$1,FALSE)</f>
        <v>#VALUE!</v>
      </c>
      <c r="T2017" s="22" t="e">
        <f>VLOOKUP($G2017,Temp!$A:$C,T$1,FALSE)</f>
        <v>#VALUE!</v>
      </c>
      <c r="U2017" s="22" t="e">
        <f>VLOOKUP($G2017,Temp!$A:$C,U$1,FALSE)</f>
        <v>#VALUE!</v>
      </c>
      <c r="V2017" s="22" t="e">
        <f>VLOOKUP($G2017,Temp!$A:$C,V$1,FALSE)</f>
        <v>#VALUE!</v>
      </c>
      <c r="W2017" s="22" t="e">
        <f>VLOOKUP($G2017,Temp!$A:$C,W$1,FALSE)</f>
        <v>#VALUE!</v>
      </c>
      <c r="X2017" s="22" t="e">
        <f>VLOOKUP($G2017,Temp!$A:$C,X$1,FALSE)</f>
        <v>#VALUE!</v>
      </c>
      <c r="Y2017" s="22">
        <f>VLOOKUP($G2017,Temp!$A:$C,Y$1,FALSE)</f>
        <v>0</v>
      </c>
      <c r="Z2017" s="22">
        <f>VLOOKUP($G2017,Temp!$A:$C,Z$1,FALSE)</f>
        <v>3</v>
      </c>
      <c r="AA2017" s="22" t="str">
        <f>VLOOKUP($A2017,Searches!$A:$H,AA$1,FALSE)</f>
        <v>Yaroslav Tarasyuk</v>
      </c>
      <c r="AB2017" s="22" t="str">
        <f>VLOOKUP($A2017,Searches!$A:$H,AB$1,FALSE)</f>
        <v>SQUADEX</v>
      </c>
      <c r="AC2017" s="22" t="str">
        <f>VLOOKUP($A2017,Searches!$A:$H,AC$1,FALSE)</f>
        <v>Chief Marketing Officer</v>
      </c>
      <c r="AD2017" s="22" t="str">
        <f>VLOOKUP($A2017,Searches!$A:$H,AD$1,FALSE)</f>
        <v>2nd</v>
      </c>
      <c r="AE2017" s="22" t="str">
        <f>VLOOKUP($A2017,Searches!$A:$H,AE$1,FALSE)</f>
        <v/>
      </c>
      <c r="AF2017" s="22" t="str">
        <f>VLOOKUP($A2017,Searches!$A:$H,AF$1,FALSE)</f>
        <v>San Francisco Bay Area</v>
      </c>
      <c r="AG2017" s="22" t="str">
        <f>VLOOKUP($A2017,Searches!$A:$H,AG$1,FALSE)</f>
        <v>https://www.linkedin.com/sales/profile/152522267,xQEF,NAME_SEARCH?moduleKey=peopleSearchResults&amp;pageKey=sales-search3-people-refinement&amp;contextId=60BC92C971D70515801E49D6842B0000&amp;requestId=c64c9bc3-f953-4958-9420-493eb96dbb53&amp;action=CLICK&amp;target=urn%3Ali%3AsalesLead%3A(-1%2C152522267)&amp;pageNumber=13&amp;targetEl=profilelink&amp;position=14&amp;trk=lss-serp-result-lead_photo</v>
      </c>
      <c r="AH2017" s="22" t="str">
        <f>VLOOKUP($G2017,Temp!$D:$F,AH$1,FALSE)</f>
        <v>squadex.com</v>
      </c>
      <c r="AI2017" s="22" t="str">
        <f>VLOOKUP($G2017,Temp!$D:$F,AI$1,FALSE)</f>
        <v>HubSpot</v>
      </c>
      <c r="AJ2017" s="22" t="str">
        <f>VLOOKUP($G2017,Temp!$D:$F,AJ$1,FALSE)</f>
        <v>WordPress</v>
      </c>
    </row>
    <row r="2018" spans="1:36" ht="16" x14ac:dyDescent="0.2">
      <c r="A2018" s="8" t="str">
        <f t="shared" si="31"/>
        <v>Susan McKenna Billtrust</v>
      </c>
      <c r="B2018" s="8" t="s">
        <v>3149</v>
      </c>
      <c r="C2018" s="8" t="s">
        <v>3150</v>
      </c>
      <c r="D2018" s="8" t="s">
        <v>42</v>
      </c>
      <c r="E2018" s="8" t="s">
        <v>3151</v>
      </c>
      <c r="F2018" s="8" t="s">
        <v>3103</v>
      </c>
      <c r="G2018" s="12" t="s">
        <v>3104</v>
      </c>
      <c r="H2018" s="22" t="str">
        <f>VLOOKUP($G2018,Temp!$A:$C,H$1,FALSE)</f>
        <v>billtrust.com</v>
      </c>
      <c r="I2018" s="22" t="e">
        <f>VLOOKUP($G2018,Temp!$A:$C,I$1,FALSE)</f>
        <v>#VALUE!</v>
      </c>
      <c r="J2018" s="22" t="e">
        <f>VLOOKUP($G2018,Temp!$A:$C,J$1,FALSE)</f>
        <v>#VALUE!</v>
      </c>
      <c r="K2018" s="22" t="e">
        <f>VLOOKUP($G2018,Temp!$A:$C,K$1,FALSE)</f>
        <v>#VALUE!</v>
      </c>
      <c r="L2018" s="22" t="e">
        <f>VLOOKUP($G2018,Temp!$A:$C,L$1,FALSE)</f>
        <v>#VALUE!</v>
      </c>
      <c r="M2018" s="22" t="e">
        <f>VLOOKUP($G2018,Temp!$A:$C,M$1,FALSE)</f>
        <v>#VALUE!</v>
      </c>
      <c r="N2018" s="22" t="e">
        <f>VLOOKUP($G2018,Temp!$A:$C,N$1,FALSE)</f>
        <v>#VALUE!</v>
      </c>
      <c r="O2018" s="22" t="e">
        <f>VLOOKUP($G2018,Temp!$A:$C,O$1,FALSE)</f>
        <v>#VALUE!</v>
      </c>
      <c r="P2018" s="22" t="e">
        <f>VLOOKUP($G2018,Temp!$A:$C,P$1,FALSE)</f>
        <v>#VALUE!</v>
      </c>
      <c r="Q2018" s="22" t="e">
        <f>VLOOKUP($G2018,Temp!$A:$C,Q$1,FALSE)</f>
        <v>#VALUE!</v>
      </c>
      <c r="R2018" s="22" t="e">
        <f>VLOOKUP($G2018,Temp!$A:$C,R$1,FALSE)</f>
        <v>#VALUE!</v>
      </c>
      <c r="S2018" s="22" t="e">
        <f>VLOOKUP($G2018,Temp!$A:$C,S$1,FALSE)</f>
        <v>#VALUE!</v>
      </c>
      <c r="T2018" s="22" t="e">
        <f>VLOOKUP($G2018,Temp!$A:$C,T$1,FALSE)</f>
        <v>#VALUE!</v>
      </c>
      <c r="U2018" s="22" t="e">
        <f>VLOOKUP($G2018,Temp!$A:$C,U$1,FALSE)</f>
        <v>#VALUE!</v>
      </c>
      <c r="V2018" s="22" t="e">
        <f>VLOOKUP($G2018,Temp!$A:$C,V$1,FALSE)</f>
        <v>#VALUE!</v>
      </c>
      <c r="W2018" s="22" t="e">
        <f>VLOOKUP($G2018,Temp!$A:$C,W$1,FALSE)</f>
        <v>#VALUE!</v>
      </c>
      <c r="X2018" s="22" t="e">
        <f>VLOOKUP($G2018,Temp!$A:$C,X$1,FALSE)</f>
        <v>#VALUE!</v>
      </c>
      <c r="Y2018" s="22">
        <f>VLOOKUP($G2018,Temp!$A:$C,Y$1,FALSE)</f>
        <v>36200</v>
      </c>
      <c r="Z2018" s="22">
        <f>VLOOKUP($G2018,Temp!$A:$C,Z$1,FALSE)</f>
        <v>844</v>
      </c>
      <c r="AA2018" s="22" t="e">
        <f>VLOOKUP($A2018,Searches!$A:$H,AA$1,FALSE)</f>
        <v>#N/A</v>
      </c>
      <c r="AB2018" s="22" t="e">
        <f>VLOOKUP($A2018,Searches!$A:$H,AB$1,FALSE)</f>
        <v>#N/A</v>
      </c>
      <c r="AC2018" s="22" t="e">
        <f>VLOOKUP($A2018,Searches!$A:$H,AC$1,FALSE)</f>
        <v>#N/A</v>
      </c>
      <c r="AD2018" s="22" t="e">
        <f>VLOOKUP($A2018,Searches!$A:$H,AD$1,FALSE)</f>
        <v>#N/A</v>
      </c>
      <c r="AE2018" s="22" t="e">
        <f>VLOOKUP($A2018,Searches!$A:$H,AE$1,FALSE)</f>
        <v>#N/A</v>
      </c>
      <c r="AF2018" s="22" t="e">
        <f>VLOOKUP($A2018,Searches!$A:$H,AF$1,FALSE)</f>
        <v>#N/A</v>
      </c>
      <c r="AG2018" s="22" t="e">
        <f>VLOOKUP($A2018,Searches!$A:$H,AG$1,FALSE)</f>
        <v>#N/A</v>
      </c>
      <c r="AH2018" s="22" t="str">
        <f>VLOOKUP($G2018,Temp!$D:$F,AH$1,FALSE)</f>
        <v>billtrust.com</v>
      </c>
      <c r="AI2018" s="22" t="str">
        <f>VLOOKUP($G2018,Temp!$D:$F,AI$1,FALSE)</f>
        <v>Marketo</v>
      </c>
      <c r="AJ2018" s="22" t="str">
        <f>VLOOKUP($G2018,Temp!$D:$F,AJ$1,FALSE)</f>
        <v>WordPress</v>
      </c>
    </row>
    <row r="2019" spans="1:36" ht="16" x14ac:dyDescent="0.2">
      <c r="A2019" s="8" t="str">
        <f t="shared" si="31"/>
        <v>Janie West Epicor Software</v>
      </c>
      <c r="B2019" s="8" t="s">
        <v>8955</v>
      </c>
      <c r="C2019" s="8" t="s">
        <v>6335</v>
      </c>
      <c r="D2019" s="8" t="s">
        <v>8956</v>
      </c>
      <c r="E2019" s="8" t="s">
        <v>8957</v>
      </c>
      <c r="F2019" s="8" t="s">
        <v>8958</v>
      </c>
      <c r="G2019" s="12" t="s">
        <v>8323</v>
      </c>
      <c r="H2019" s="22" t="str">
        <f>VLOOKUP($G2019,Temp!$A:$C,H$1,FALSE)</f>
        <v>epicor.com</v>
      </c>
      <c r="I2019" s="22" t="e">
        <f>VLOOKUP($G2019,Temp!$A:$C,I$1,FALSE)</f>
        <v>#VALUE!</v>
      </c>
      <c r="J2019" s="22" t="e">
        <f>VLOOKUP($G2019,Temp!$A:$C,J$1,FALSE)</f>
        <v>#VALUE!</v>
      </c>
      <c r="K2019" s="22" t="e">
        <f>VLOOKUP($G2019,Temp!$A:$C,K$1,FALSE)</f>
        <v>#VALUE!</v>
      </c>
      <c r="L2019" s="22" t="e">
        <f>VLOOKUP($G2019,Temp!$A:$C,L$1,FALSE)</f>
        <v>#VALUE!</v>
      </c>
      <c r="M2019" s="22" t="e">
        <f>VLOOKUP($G2019,Temp!$A:$C,M$1,FALSE)</f>
        <v>#VALUE!</v>
      </c>
      <c r="N2019" s="22" t="e">
        <f>VLOOKUP($G2019,Temp!$A:$C,N$1,FALSE)</f>
        <v>#VALUE!</v>
      </c>
      <c r="O2019" s="22" t="e">
        <f>VLOOKUP($G2019,Temp!$A:$C,O$1,FALSE)</f>
        <v>#VALUE!</v>
      </c>
      <c r="P2019" s="22" t="e">
        <f>VLOOKUP($G2019,Temp!$A:$C,P$1,FALSE)</f>
        <v>#VALUE!</v>
      </c>
      <c r="Q2019" s="22" t="e">
        <f>VLOOKUP($G2019,Temp!$A:$C,Q$1,FALSE)</f>
        <v>#VALUE!</v>
      </c>
      <c r="R2019" s="22" t="e">
        <f>VLOOKUP($G2019,Temp!$A:$C,R$1,FALSE)</f>
        <v>#VALUE!</v>
      </c>
      <c r="S2019" s="22" t="e">
        <f>VLOOKUP($G2019,Temp!$A:$C,S$1,FALSE)</f>
        <v>#VALUE!</v>
      </c>
      <c r="T2019" s="22" t="e">
        <f>VLOOKUP($G2019,Temp!$A:$C,T$1,FALSE)</f>
        <v>#VALUE!</v>
      </c>
      <c r="U2019" s="22" t="e">
        <f>VLOOKUP($G2019,Temp!$A:$C,U$1,FALSE)</f>
        <v>#VALUE!</v>
      </c>
      <c r="V2019" s="22" t="e">
        <f>VLOOKUP($G2019,Temp!$A:$C,V$1,FALSE)</f>
        <v>#VALUE!</v>
      </c>
      <c r="W2019" s="22" t="e">
        <f>VLOOKUP($G2019,Temp!$A:$C,W$1,FALSE)</f>
        <v>#VALUE!</v>
      </c>
      <c r="X2019" s="22" t="e">
        <f>VLOOKUP($G2019,Temp!$A:$C,X$1,FALSE)</f>
        <v>#VALUE!</v>
      </c>
      <c r="Y2019" s="22">
        <f>VLOOKUP($G2019,Temp!$A:$C,Y$1,FALSE)</f>
        <v>114000</v>
      </c>
      <c r="Z2019" s="22">
        <f>VLOOKUP($G2019,Temp!$A:$C,Z$1,FALSE)</f>
        <v>30700</v>
      </c>
      <c r="AA2019" s="22" t="e">
        <f>VLOOKUP($A2019,Searches!$A:$H,AA$1,FALSE)</f>
        <v>#N/A</v>
      </c>
      <c r="AB2019" s="22" t="e">
        <f>VLOOKUP($A2019,Searches!$A:$H,AB$1,FALSE)</f>
        <v>#N/A</v>
      </c>
      <c r="AC2019" s="22" t="e">
        <f>VLOOKUP($A2019,Searches!$A:$H,AC$1,FALSE)</f>
        <v>#N/A</v>
      </c>
      <c r="AD2019" s="22" t="e">
        <f>VLOOKUP($A2019,Searches!$A:$H,AD$1,FALSE)</f>
        <v>#N/A</v>
      </c>
      <c r="AE2019" s="22" t="e">
        <f>VLOOKUP($A2019,Searches!$A:$H,AE$1,FALSE)</f>
        <v>#N/A</v>
      </c>
      <c r="AF2019" s="22" t="e">
        <f>VLOOKUP($A2019,Searches!$A:$H,AF$1,FALSE)</f>
        <v>#N/A</v>
      </c>
      <c r="AG2019" s="22" t="e">
        <f>VLOOKUP($A2019,Searches!$A:$H,AG$1,FALSE)</f>
        <v>#N/A</v>
      </c>
      <c r="AH2019" s="22" t="e">
        <f>VLOOKUP($G2019,Temp!$D:$F,AH$1,FALSE)</f>
        <v>#N/A</v>
      </c>
      <c r="AI2019" s="22" t="e">
        <f>VLOOKUP($G2019,Temp!$D:$F,AI$1,FALSE)</f>
        <v>#N/A</v>
      </c>
      <c r="AJ2019" s="22" t="e">
        <f>VLOOKUP($G2019,Temp!$D:$F,AJ$1,FALSE)</f>
        <v>#N/A</v>
      </c>
    </row>
    <row r="2020" spans="1:36" ht="16" x14ac:dyDescent="0.2">
      <c r="A2020" s="8" t="str">
        <f t="shared" si="31"/>
        <v>Ryan Jamboretz Videology, Inc.</v>
      </c>
      <c r="B2020" s="8" t="s">
        <v>563</v>
      </c>
      <c r="C2020" s="8" t="s">
        <v>564</v>
      </c>
      <c r="D2020" s="8" t="s">
        <v>566</v>
      </c>
      <c r="E2020" s="8" t="s">
        <v>568</v>
      </c>
      <c r="F2020" s="8" t="s">
        <v>569</v>
      </c>
      <c r="G2020" s="12" t="s">
        <v>570</v>
      </c>
      <c r="H2020" s="22" t="str">
        <f>VLOOKUP($G2020,Temp!$A:$C,H$1,FALSE)</f>
        <v>videologygroup.com</v>
      </c>
      <c r="I2020" s="22" t="e">
        <f>VLOOKUP($G2020,Temp!$A:$C,I$1,FALSE)</f>
        <v>#VALUE!</v>
      </c>
      <c r="J2020" s="22" t="e">
        <f>VLOOKUP($G2020,Temp!$A:$C,J$1,FALSE)</f>
        <v>#VALUE!</v>
      </c>
      <c r="K2020" s="22" t="e">
        <f>VLOOKUP($G2020,Temp!$A:$C,K$1,FALSE)</f>
        <v>#VALUE!</v>
      </c>
      <c r="L2020" s="22" t="e">
        <f>VLOOKUP($G2020,Temp!$A:$C,L$1,FALSE)</f>
        <v>#VALUE!</v>
      </c>
      <c r="M2020" s="22" t="e">
        <f>VLOOKUP($G2020,Temp!$A:$C,M$1,FALSE)</f>
        <v>#VALUE!</v>
      </c>
      <c r="N2020" s="22" t="e">
        <f>VLOOKUP($G2020,Temp!$A:$C,N$1,FALSE)</f>
        <v>#VALUE!</v>
      </c>
      <c r="O2020" s="22" t="e">
        <f>VLOOKUP($G2020,Temp!$A:$C,O$1,FALSE)</f>
        <v>#VALUE!</v>
      </c>
      <c r="P2020" s="22" t="e">
        <f>VLOOKUP($G2020,Temp!$A:$C,P$1,FALSE)</f>
        <v>#VALUE!</v>
      </c>
      <c r="Q2020" s="22" t="e">
        <f>VLOOKUP($G2020,Temp!$A:$C,Q$1,FALSE)</f>
        <v>#VALUE!</v>
      </c>
      <c r="R2020" s="22" t="e">
        <f>VLOOKUP($G2020,Temp!$A:$C,R$1,FALSE)</f>
        <v>#VALUE!</v>
      </c>
      <c r="S2020" s="22" t="e">
        <f>VLOOKUP($G2020,Temp!$A:$C,S$1,FALSE)</f>
        <v>#VALUE!</v>
      </c>
      <c r="T2020" s="22" t="e">
        <f>VLOOKUP($G2020,Temp!$A:$C,T$1,FALSE)</f>
        <v>#VALUE!</v>
      </c>
      <c r="U2020" s="22" t="e">
        <f>VLOOKUP($G2020,Temp!$A:$C,U$1,FALSE)</f>
        <v>#VALUE!</v>
      </c>
      <c r="V2020" s="22" t="e">
        <f>VLOOKUP($G2020,Temp!$A:$C,V$1,FALSE)</f>
        <v>#VALUE!</v>
      </c>
      <c r="W2020" s="22" t="e">
        <f>VLOOKUP($G2020,Temp!$A:$C,W$1,FALSE)</f>
        <v>#VALUE!</v>
      </c>
      <c r="X2020" s="22" t="e">
        <f>VLOOKUP($G2020,Temp!$A:$C,X$1,FALSE)</f>
        <v>#VALUE!</v>
      </c>
      <c r="Y2020" s="22">
        <f>VLOOKUP($G2020,Temp!$A:$C,Y$1,FALSE)</f>
        <v>2400</v>
      </c>
      <c r="Z2020" s="22">
        <f>VLOOKUP($G2020,Temp!$A:$C,Z$1,FALSE)</f>
        <v>0</v>
      </c>
      <c r="AA2020" s="22" t="str">
        <f>VLOOKUP($A2020,Searches!$A:$H,AA$1,FALSE)</f>
        <v>Ryan Jamboretz</v>
      </c>
      <c r="AB2020" s="22" t="str">
        <f>VLOOKUP($A2020,Searches!$A:$H,AB$1,FALSE)</f>
        <v>Videology, Inc.</v>
      </c>
      <c r="AC2020" s="22" t="str">
        <f>VLOOKUP($A2020,Searches!$A:$H,AC$1,FALSE)</f>
        <v>President / Chief Revenue Officer</v>
      </c>
      <c r="AD2020" s="22" t="str">
        <f>VLOOKUP($A2020,Searches!$A:$H,AD$1,FALSE)</f>
        <v>2nd</v>
      </c>
      <c r="AE2020" s="22" t="str">
        <f>VLOOKUP($A2020,Searches!$A:$H,AE$1,FALSE)</f>
        <v/>
      </c>
      <c r="AF2020" s="22" t="str">
        <f>VLOOKUP($A2020,Searches!$A:$H,AF$1,FALSE)</f>
        <v>Greater New York City Area</v>
      </c>
      <c r="AG2020" s="22" t="str">
        <f>VLOOKUP($A2020,Searches!$A:$H,AG$1,FALSE)</f>
        <v>https://www.linkedin.com/sales/profile/6614015,8QHI,NAME_SEARCH?moduleKey=peopleSearchResults&amp;pageKey=sales-search3-people-refinement&amp;contextId=60BC92C971D70515801E49D6842B0000&amp;requestId=c64c9bc3-f953-4958-9420-493eb96dbb53&amp;action=CLICK&amp;target=urn%3Ali%3AsalesLead%3A(-1%2C6614015)&amp;pageNumber=13&amp;targetEl=profilelink&amp;position=17&amp;trk=lss-serp-result-lead_photo</v>
      </c>
      <c r="AH2020" s="22" t="e">
        <f>VLOOKUP($G2020,Temp!$D:$F,AH$1,FALSE)</f>
        <v>#N/A</v>
      </c>
      <c r="AI2020" s="22" t="e">
        <f>VLOOKUP($G2020,Temp!$D:$F,AI$1,FALSE)</f>
        <v>#N/A</v>
      </c>
      <c r="AJ2020" s="22" t="e">
        <f>VLOOKUP($G2020,Temp!$D:$F,AJ$1,FALSE)</f>
        <v>#N/A</v>
      </c>
    </row>
    <row r="2021" spans="1:36" ht="16" x14ac:dyDescent="0.2">
      <c r="A2021" s="8" t="str">
        <f t="shared" si="31"/>
        <v>David Maple Selling Source, LLC</v>
      </c>
      <c r="B2021" s="8" t="s">
        <v>438</v>
      </c>
      <c r="C2021" s="8" t="s">
        <v>11592</v>
      </c>
      <c r="D2021" s="8" t="s">
        <v>2841</v>
      </c>
      <c r="E2021" s="8" t="s">
        <v>11593</v>
      </c>
      <c r="F2021" s="8" t="s">
        <v>11594</v>
      </c>
      <c r="G2021" s="12" t="s">
        <v>10956</v>
      </c>
      <c r="H2021" s="22" t="str">
        <f>VLOOKUP($G2021,Temp!$A:$C,H$1,FALSE)</f>
        <v>SellingSource.com</v>
      </c>
      <c r="I2021" s="22" t="e">
        <f>VLOOKUP($G2021,Temp!$A:$C,I$1,FALSE)</f>
        <v>#VALUE!</v>
      </c>
      <c r="J2021" s="22" t="e">
        <f>VLOOKUP($G2021,Temp!$A:$C,J$1,FALSE)</f>
        <v>#VALUE!</v>
      </c>
      <c r="K2021" s="22" t="e">
        <f>VLOOKUP($G2021,Temp!$A:$C,K$1,FALSE)</f>
        <v>#VALUE!</v>
      </c>
      <c r="L2021" s="22" t="e">
        <f>VLOOKUP($G2021,Temp!$A:$C,L$1,FALSE)</f>
        <v>#VALUE!</v>
      </c>
      <c r="M2021" s="22" t="e">
        <f>VLOOKUP($G2021,Temp!$A:$C,M$1,FALSE)</f>
        <v>#VALUE!</v>
      </c>
      <c r="N2021" s="22" t="e">
        <f>VLOOKUP($G2021,Temp!$A:$C,N$1,FALSE)</f>
        <v>#VALUE!</v>
      </c>
      <c r="O2021" s="22" t="e">
        <f>VLOOKUP($G2021,Temp!$A:$C,O$1,FALSE)</f>
        <v>#VALUE!</v>
      </c>
      <c r="P2021" s="22" t="e">
        <f>VLOOKUP($G2021,Temp!$A:$C,P$1,FALSE)</f>
        <v>#VALUE!</v>
      </c>
      <c r="Q2021" s="22" t="e">
        <f>VLOOKUP($G2021,Temp!$A:$C,Q$1,FALSE)</f>
        <v>#VALUE!</v>
      </c>
      <c r="R2021" s="22" t="e">
        <f>VLOOKUP($G2021,Temp!$A:$C,R$1,FALSE)</f>
        <v>#VALUE!</v>
      </c>
      <c r="S2021" s="22" t="e">
        <f>VLOOKUP($G2021,Temp!$A:$C,S$1,FALSE)</f>
        <v>#VALUE!</v>
      </c>
      <c r="T2021" s="22" t="e">
        <f>VLOOKUP($G2021,Temp!$A:$C,T$1,FALSE)</f>
        <v>#VALUE!</v>
      </c>
      <c r="U2021" s="22" t="e">
        <f>VLOOKUP($G2021,Temp!$A:$C,U$1,FALSE)</f>
        <v>#VALUE!</v>
      </c>
      <c r="V2021" s="22" t="e">
        <f>VLOOKUP($G2021,Temp!$A:$C,V$1,FALSE)</f>
        <v>#VALUE!</v>
      </c>
      <c r="W2021" s="22" t="e">
        <f>VLOOKUP($G2021,Temp!$A:$C,W$1,FALSE)</f>
        <v>#VALUE!</v>
      </c>
      <c r="X2021" s="22" t="e">
        <f>VLOOKUP($G2021,Temp!$A:$C,X$1,FALSE)</f>
        <v>#VALUE!</v>
      </c>
      <c r="Y2021" s="22">
        <f>VLOOKUP($G2021,Temp!$A:$C,Y$1,FALSE)</f>
        <v>0</v>
      </c>
      <c r="Z2021" s="22">
        <f>VLOOKUP($G2021,Temp!$A:$C,Z$1,FALSE)</f>
        <v>0</v>
      </c>
      <c r="AA2021" s="22" t="str">
        <f>VLOOKUP($A2021,Searches!$A:$H,AA$1,FALSE)</f>
        <v>David Maple</v>
      </c>
      <c r="AB2021" s="22" t="str">
        <f>VLOOKUP($A2021,Searches!$A:$H,AB$1,FALSE)</f>
        <v>Selling Source, LLC</v>
      </c>
      <c r="AC2021" s="22" t="str">
        <f>VLOOKUP($A2021,Searches!$A:$H,AC$1,FALSE)</f>
        <v>Chief Technology Officer</v>
      </c>
      <c r="AD2021" s="22" t="str">
        <f>VLOOKUP($A2021,Searches!$A:$H,AD$1,FALSE)</f>
        <v>2nd</v>
      </c>
      <c r="AE2021" s="22" t="str">
        <f>VLOOKUP($A2021,Searches!$A:$H,AE$1,FALSE)</f>
        <v>Open link</v>
      </c>
      <c r="AF2021" s="22" t="str">
        <f>VLOOKUP($A2021,Searches!$A:$H,AF$1,FALSE)</f>
        <v>Tampa/St. Petersburg, Florida Area</v>
      </c>
      <c r="AG2021" s="22" t="str">
        <f>VLOOKUP($A2021,Searches!$A:$H,AG$1,FALSE)</f>
        <v>https://www.linkedin.com/sales/profile/35887605,MXtq,NAME_SEARCH?moduleKey=peopleSearchResults&amp;pageKey=sales-search3-people-refinement&amp;contextId=60BC92C971D70515801E49D6842B0000&amp;requestId=c64c9bc3-f953-4958-9420-493eb96dbb53&amp;action=CLICK&amp;target=urn%3Ali%3AsalesLead%3A(-1%2C35887605)&amp;pageNumber=13&amp;targetEl=profilelink&amp;position=13&amp;trk=lss-serp-result-lead_photo</v>
      </c>
      <c r="AH2021" s="22" t="e">
        <f>VLOOKUP($G2021,Temp!$D:$F,AH$1,FALSE)</f>
        <v>#N/A</v>
      </c>
      <c r="AI2021" s="22" t="e">
        <f>VLOOKUP($G2021,Temp!$D:$F,AI$1,FALSE)</f>
        <v>#N/A</v>
      </c>
      <c r="AJ2021" s="22" t="e">
        <f>VLOOKUP($G2021,Temp!$D:$F,AJ$1,FALSE)</f>
        <v>#N/A</v>
      </c>
    </row>
    <row r="2022" spans="1:36" ht="16" x14ac:dyDescent="0.2">
      <c r="A2022" s="8" t="str">
        <f t="shared" si="31"/>
        <v>David Murray Corvil</v>
      </c>
      <c r="B2022" s="8" t="s">
        <v>438</v>
      </c>
      <c r="C2022" s="8" t="s">
        <v>7193</v>
      </c>
      <c r="D2022" s="8" t="s">
        <v>6184</v>
      </c>
      <c r="E2022" s="8" t="s">
        <v>7194</v>
      </c>
      <c r="F2022" s="8" t="s">
        <v>7195</v>
      </c>
      <c r="G2022" s="12" t="s">
        <v>7196</v>
      </c>
      <c r="H2022" s="22" t="str">
        <f>VLOOKUP($G2022,Temp!$A:$C,H$1,FALSE)</f>
        <v>corvil.com</v>
      </c>
      <c r="I2022" s="22" t="e">
        <f>VLOOKUP($G2022,Temp!$A:$C,I$1,FALSE)</f>
        <v>#VALUE!</v>
      </c>
      <c r="J2022" s="22" t="e">
        <f>VLOOKUP($G2022,Temp!$A:$C,J$1,FALSE)</f>
        <v>#VALUE!</v>
      </c>
      <c r="K2022" s="22" t="e">
        <f>VLOOKUP($G2022,Temp!$A:$C,K$1,FALSE)</f>
        <v>#VALUE!</v>
      </c>
      <c r="L2022" s="22" t="e">
        <f>VLOOKUP($G2022,Temp!$A:$C,L$1,FALSE)</f>
        <v>#VALUE!</v>
      </c>
      <c r="M2022" s="22" t="e">
        <f>VLOOKUP($G2022,Temp!$A:$C,M$1,FALSE)</f>
        <v>#VALUE!</v>
      </c>
      <c r="N2022" s="22" t="e">
        <f>VLOOKUP($G2022,Temp!$A:$C,N$1,FALSE)</f>
        <v>#VALUE!</v>
      </c>
      <c r="O2022" s="22" t="e">
        <f>VLOOKUP($G2022,Temp!$A:$C,O$1,FALSE)</f>
        <v>#VALUE!</v>
      </c>
      <c r="P2022" s="22" t="e">
        <f>VLOOKUP($G2022,Temp!$A:$C,P$1,FALSE)</f>
        <v>#VALUE!</v>
      </c>
      <c r="Q2022" s="22" t="e">
        <f>VLOOKUP($G2022,Temp!$A:$C,Q$1,FALSE)</f>
        <v>#VALUE!</v>
      </c>
      <c r="R2022" s="22" t="e">
        <f>VLOOKUP($G2022,Temp!$A:$C,R$1,FALSE)</f>
        <v>#VALUE!</v>
      </c>
      <c r="S2022" s="22" t="e">
        <f>VLOOKUP($G2022,Temp!$A:$C,S$1,FALSE)</f>
        <v>#VALUE!</v>
      </c>
      <c r="T2022" s="22" t="e">
        <f>VLOOKUP($G2022,Temp!$A:$C,T$1,FALSE)</f>
        <v>#VALUE!</v>
      </c>
      <c r="U2022" s="22" t="e">
        <f>VLOOKUP($G2022,Temp!$A:$C,U$1,FALSE)</f>
        <v>#VALUE!</v>
      </c>
      <c r="V2022" s="22" t="e">
        <f>VLOOKUP($G2022,Temp!$A:$C,V$1,FALSE)</f>
        <v>#VALUE!</v>
      </c>
      <c r="W2022" s="22" t="e">
        <f>VLOOKUP($G2022,Temp!$A:$C,W$1,FALSE)</f>
        <v>#VALUE!</v>
      </c>
      <c r="X2022" s="22" t="e">
        <f>VLOOKUP($G2022,Temp!$A:$C,X$1,FALSE)</f>
        <v>#VALUE!</v>
      </c>
      <c r="Y2022" s="22">
        <f>VLOOKUP($G2022,Temp!$A:$C,Y$1,FALSE)</f>
        <v>1200</v>
      </c>
      <c r="Z2022" s="22">
        <f>VLOOKUP($G2022,Temp!$A:$C,Z$1,FALSE)</f>
        <v>295</v>
      </c>
      <c r="AA2022" s="22" t="e">
        <f>VLOOKUP($A2022,Searches!$A:$H,AA$1,FALSE)</f>
        <v>#N/A</v>
      </c>
      <c r="AB2022" s="22" t="e">
        <f>VLOOKUP($A2022,Searches!$A:$H,AB$1,FALSE)</f>
        <v>#N/A</v>
      </c>
      <c r="AC2022" s="22" t="e">
        <f>VLOOKUP($A2022,Searches!$A:$H,AC$1,FALSE)</f>
        <v>#N/A</v>
      </c>
      <c r="AD2022" s="22" t="e">
        <f>VLOOKUP($A2022,Searches!$A:$H,AD$1,FALSE)</f>
        <v>#N/A</v>
      </c>
      <c r="AE2022" s="22" t="e">
        <f>VLOOKUP($A2022,Searches!$A:$H,AE$1,FALSE)</f>
        <v>#N/A</v>
      </c>
      <c r="AF2022" s="22" t="e">
        <f>VLOOKUP($A2022,Searches!$A:$H,AF$1,FALSE)</f>
        <v>#N/A</v>
      </c>
      <c r="AG2022" s="22" t="e">
        <f>VLOOKUP($A2022,Searches!$A:$H,AG$1,FALSE)</f>
        <v>#N/A</v>
      </c>
      <c r="AH2022" s="22" t="e">
        <f>VLOOKUP($G2022,Temp!$D:$F,AH$1,FALSE)</f>
        <v>#N/A</v>
      </c>
      <c r="AI2022" s="22" t="e">
        <f>VLOOKUP($G2022,Temp!$D:$F,AI$1,FALSE)</f>
        <v>#N/A</v>
      </c>
      <c r="AJ2022" s="22" t="e">
        <f>VLOOKUP($G2022,Temp!$D:$F,AJ$1,FALSE)</f>
        <v>#N/A</v>
      </c>
    </row>
    <row r="2023" spans="1:36" ht="16" x14ac:dyDescent="0.2">
      <c r="A2023" s="8" t="str">
        <f t="shared" si="31"/>
        <v>Josiah Nelson Jefferson Media Group</v>
      </c>
      <c r="B2023" s="8" t="s">
        <v>8973</v>
      </c>
      <c r="C2023" s="8" t="s">
        <v>8974</v>
      </c>
      <c r="D2023" s="8" t="s">
        <v>42</v>
      </c>
      <c r="E2023" s="8" t="s">
        <v>634</v>
      </c>
      <c r="F2023" s="8" t="s">
        <v>8975</v>
      </c>
      <c r="G2023" s="8" t="s">
        <v>634</v>
      </c>
      <c r="H2023" s="22" t="e">
        <f>VLOOKUP($G2023,Temp!$A:$C,H$1,FALSE)</f>
        <v>#N/A</v>
      </c>
      <c r="I2023" s="22" t="e">
        <f>VLOOKUP($G2023,Temp!$A:$C,I$1,FALSE)</f>
        <v>#N/A</v>
      </c>
      <c r="J2023" s="22" t="e">
        <f>VLOOKUP($G2023,Temp!$A:$C,J$1,FALSE)</f>
        <v>#N/A</v>
      </c>
      <c r="K2023" s="22" t="e">
        <f>VLOOKUP($G2023,Temp!$A:$C,K$1,FALSE)</f>
        <v>#N/A</v>
      </c>
      <c r="L2023" s="22" t="e">
        <f>VLOOKUP($G2023,Temp!$A:$C,L$1,FALSE)</f>
        <v>#N/A</v>
      </c>
      <c r="M2023" s="22" t="e">
        <f>VLOOKUP($G2023,Temp!$A:$C,M$1,FALSE)</f>
        <v>#N/A</v>
      </c>
      <c r="N2023" s="22" t="e">
        <f>VLOOKUP($G2023,Temp!$A:$C,N$1,FALSE)</f>
        <v>#N/A</v>
      </c>
      <c r="O2023" s="22" t="e">
        <f>VLOOKUP($G2023,Temp!$A:$C,O$1,FALSE)</f>
        <v>#N/A</v>
      </c>
      <c r="P2023" s="22" t="e">
        <f>VLOOKUP($G2023,Temp!$A:$C,P$1,FALSE)</f>
        <v>#N/A</v>
      </c>
      <c r="Q2023" s="22" t="e">
        <f>VLOOKUP($G2023,Temp!$A:$C,Q$1,FALSE)</f>
        <v>#N/A</v>
      </c>
      <c r="R2023" s="22" t="e">
        <f>VLOOKUP($G2023,Temp!$A:$C,R$1,FALSE)</f>
        <v>#N/A</v>
      </c>
      <c r="S2023" s="22" t="e">
        <f>VLOOKUP($G2023,Temp!$A:$C,S$1,FALSE)</f>
        <v>#N/A</v>
      </c>
      <c r="T2023" s="22" t="e">
        <f>VLOOKUP($G2023,Temp!$A:$C,T$1,FALSE)</f>
        <v>#N/A</v>
      </c>
      <c r="U2023" s="22" t="e">
        <f>VLOOKUP($G2023,Temp!$A:$C,U$1,FALSE)</f>
        <v>#N/A</v>
      </c>
      <c r="V2023" s="22" t="e">
        <f>VLOOKUP($G2023,Temp!$A:$C,V$1,FALSE)</f>
        <v>#N/A</v>
      </c>
      <c r="W2023" s="22" t="e">
        <f>VLOOKUP($G2023,Temp!$A:$C,W$1,FALSE)</f>
        <v>#N/A</v>
      </c>
      <c r="X2023" s="22" t="e">
        <f>VLOOKUP($G2023,Temp!$A:$C,X$1,FALSE)</f>
        <v>#N/A</v>
      </c>
      <c r="Y2023" s="22" t="e">
        <f>VLOOKUP($G2023,Temp!$A:$C,Y$1,FALSE)</f>
        <v>#N/A</v>
      </c>
      <c r="Z2023" s="22" t="e">
        <f>VLOOKUP($G2023,Temp!$A:$C,Z$1,FALSE)</f>
        <v>#N/A</v>
      </c>
      <c r="AA2023" s="22" t="e">
        <f>VLOOKUP($A2023,Searches!$A:$H,AA$1,FALSE)</f>
        <v>#N/A</v>
      </c>
      <c r="AB2023" s="22" t="e">
        <f>VLOOKUP($A2023,Searches!$A:$H,AB$1,FALSE)</f>
        <v>#N/A</v>
      </c>
      <c r="AC2023" s="22" t="e">
        <f>VLOOKUP($A2023,Searches!$A:$H,AC$1,FALSE)</f>
        <v>#N/A</v>
      </c>
      <c r="AD2023" s="22" t="e">
        <f>VLOOKUP($A2023,Searches!$A:$H,AD$1,FALSE)</f>
        <v>#N/A</v>
      </c>
      <c r="AE2023" s="22" t="e">
        <f>VLOOKUP($A2023,Searches!$A:$H,AE$1,FALSE)</f>
        <v>#N/A</v>
      </c>
      <c r="AF2023" s="22" t="e">
        <f>VLOOKUP($A2023,Searches!$A:$H,AF$1,FALSE)</f>
        <v>#N/A</v>
      </c>
      <c r="AG2023" s="22" t="e">
        <f>VLOOKUP($A2023,Searches!$A:$H,AG$1,FALSE)</f>
        <v>#N/A</v>
      </c>
      <c r="AH2023" s="22" t="e">
        <f>VLOOKUP($G2023,Temp!$D:$F,AH$1,FALSE)</f>
        <v>#N/A</v>
      </c>
      <c r="AI2023" s="22" t="e">
        <f>VLOOKUP($G2023,Temp!$D:$F,AI$1,FALSE)</f>
        <v>#N/A</v>
      </c>
      <c r="AJ2023" s="22" t="e">
        <f>VLOOKUP($G2023,Temp!$D:$F,AJ$1,FALSE)</f>
        <v>#N/A</v>
      </c>
    </row>
    <row r="2024" spans="1:36" ht="16" x14ac:dyDescent="0.2">
      <c r="A2024" s="8" t="str">
        <f t="shared" si="31"/>
        <v>Jennifer Irwin Alegeus</v>
      </c>
      <c r="B2024" s="8" t="s">
        <v>546</v>
      </c>
      <c r="C2024" s="8" t="s">
        <v>11599</v>
      </c>
      <c r="D2024" s="8" t="s">
        <v>10713</v>
      </c>
      <c r="E2024" s="8" t="s">
        <v>11600</v>
      </c>
      <c r="F2024" s="8" t="s">
        <v>11601</v>
      </c>
      <c r="G2024" s="12" t="s">
        <v>10957</v>
      </c>
      <c r="H2024" s="22" t="str">
        <f>VLOOKUP($G2024,Temp!$A:$C,H$1,FALSE)</f>
        <v>alegeus.com</v>
      </c>
      <c r="I2024" s="22" t="e">
        <f>VLOOKUP($G2024,Temp!$A:$C,I$1,FALSE)</f>
        <v>#VALUE!</v>
      </c>
      <c r="J2024" s="22" t="e">
        <f>VLOOKUP($G2024,Temp!$A:$C,J$1,FALSE)</f>
        <v>#VALUE!</v>
      </c>
      <c r="K2024" s="22" t="e">
        <f>VLOOKUP($G2024,Temp!$A:$C,K$1,FALSE)</f>
        <v>#VALUE!</v>
      </c>
      <c r="L2024" s="22" t="e">
        <f>VLOOKUP($G2024,Temp!$A:$C,L$1,FALSE)</f>
        <v>#VALUE!</v>
      </c>
      <c r="M2024" s="22" t="e">
        <f>VLOOKUP($G2024,Temp!$A:$C,M$1,FALSE)</f>
        <v>#VALUE!</v>
      </c>
      <c r="N2024" s="22" t="e">
        <f>VLOOKUP($G2024,Temp!$A:$C,N$1,FALSE)</f>
        <v>#VALUE!</v>
      </c>
      <c r="O2024" s="22" t="e">
        <f>VLOOKUP($G2024,Temp!$A:$C,O$1,FALSE)</f>
        <v>#VALUE!</v>
      </c>
      <c r="P2024" s="22" t="e">
        <f>VLOOKUP($G2024,Temp!$A:$C,P$1,FALSE)</f>
        <v>#VALUE!</v>
      </c>
      <c r="Q2024" s="22" t="e">
        <f>VLOOKUP($G2024,Temp!$A:$C,Q$1,FALSE)</f>
        <v>#VALUE!</v>
      </c>
      <c r="R2024" s="22" t="e">
        <f>VLOOKUP($G2024,Temp!$A:$C,R$1,FALSE)</f>
        <v>#VALUE!</v>
      </c>
      <c r="S2024" s="22" t="e">
        <f>VLOOKUP($G2024,Temp!$A:$C,S$1,FALSE)</f>
        <v>#VALUE!</v>
      </c>
      <c r="T2024" s="22" t="e">
        <f>VLOOKUP($G2024,Temp!$A:$C,T$1,FALSE)</f>
        <v>#VALUE!</v>
      </c>
      <c r="U2024" s="22" t="e">
        <f>VLOOKUP($G2024,Temp!$A:$C,U$1,FALSE)</f>
        <v>#VALUE!</v>
      </c>
      <c r="V2024" s="22" t="e">
        <f>VLOOKUP($G2024,Temp!$A:$C,V$1,FALSE)</f>
        <v>#VALUE!</v>
      </c>
      <c r="W2024" s="22" t="e">
        <f>VLOOKUP($G2024,Temp!$A:$C,W$1,FALSE)</f>
        <v>#VALUE!</v>
      </c>
      <c r="X2024" s="22" t="e">
        <f>VLOOKUP($G2024,Temp!$A:$C,X$1,FALSE)</f>
        <v>#VALUE!</v>
      </c>
      <c r="Y2024" s="22">
        <f>VLOOKUP($G2024,Temp!$A:$C,Y$1,FALSE)</f>
        <v>2200</v>
      </c>
      <c r="Z2024" s="22">
        <f>VLOOKUP($G2024,Temp!$A:$C,Z$1,FALSE)</f>
        <v>591</v>
      </c>
      <c r="AA2024" s="22" t="e">
        <f>VLOOKUP($A2024,Searches!$A:$H,AA$1,FALSE)</f>
        <v>#N/A</v>
      </c>
      <c r="AB2024" s="22" t="e">
        <f>VLOOKUP($A2024,Searches!$A:$H,AB$1,FALSE)</f>
        <v>#N/A</v>
      </c>
      <c r="AC2024" s="22" t="e">
        <f>VLOOKUP($A2024,Searches!$A:$H,AC$1,FALSE)</f>
        <v>#N/A</v>
      </c>
      <c r="AD2024" s="22" t="e">
        <f>VLOOKUP($A2024,Searches!$A:$H,AD$1,FALSE)</f>
        <v>#N/A</v>
      </c>
      <c r="AE2024" s="22" t="e">
        <f>VLOOKUP($A2024,Searches!$A:$H,AE$1,FALSE)</f>
        <v>#N/A</v>
      </c>
      <c r="AF2024" s="22" t="e">
        <f>VLOOKUP($A2024,Searches!$A:$H,AF$1,FALSE)</f>
        <v>#N/A</v>
      </c>
      <c r="AG2024" s="22" t="e">
        <f>VLOOKUP($A2024,Searches!$A:$H,AG$1,FALSE)</f>
        <v>#N/A</v>
      </c>
      <c r="AH2024" s="22" t="e">
        <f>VLOOKUP($G2024,Temp!$D:$F,AH$1,FALSE)</f>
        <v>#N/A</v>
      </c>
      <c r="AI2024" s="22" t="e">
        <f>VLOOKUP($G2024,Temp!$D:$F,AI$1,FALSE)</f>
        <v>#N/A</v>
      </c>
      <c r="AJ2024" s="22" t="e">
        <f>VLOOKUP($G2024,Temp!$D:$F,AJ$1,FALSE)</f>
        <v>#N/A</v>
      </c>
    </row>
    <row r="2025" spans="1:36" ht="16" x14ac:dyDescent="0.2">
      <c r="A2025" s="8" t="str">
        <f t="shared" si="31"/>
        <v>Carmela CMP OpenDNS - now a part of Cisco</v>
      </c>
      <c r="B2025" s="8" t="s">
        <v>11606</v>
      </c>
      <c r="C2025" s="8" t="s">
        <v>11607</v>
      </c>
      <c r="D2025" s="8" t="s">
        <v>11608</v>
      </c>
      <c r="E2025" s="8" t="s">
        <v>11609</v>
      </c>
      <c r="F2025" s="8" t="s">
        <v>11610</v>
      </c>
      <c r="G2025" s="12" t="s">
        <v>10958</v>
      </c>
      <c r="H2025" s="22" t="str">
        <f>VLOOKUP($G2025,Temp!$A:$C,H$1,FALSE)</f>
        <v>cisco.com</v>
      </c>
      <c r="I2025" s="22" t="e">
        <f>VLOOKUP($G2025,Temp!$A:$C,I$1,FALSE)</f>
        <v>#VALUE!</v>
      </c>
      <c r="J2025" s="22" t="e">
        <f>VLOOKUP($G2025,Temp!$A:$C,J$1,FALSE)</f>
        <v>#VALUE!</v>
      </c>
      <c r="K2025" s="22" t="e">
        <f>VLOOKUP($G2025,Temp!$A:$C,K$1,FALSE)</f>
        <v>#VALUE!</v>
      </c>
      <c r="L2025" s="22" t="e">
        <f>VLOOKUP($G2025,Temp!$A:$C,L$1,FALSE)</f>
        <v>#VALUE!</v>
      </c>
      <c r="M2025" s="22" t="e">
        <f>VLOOKUP($G2025,Temp!$A:$C,M$1,FALSE)</f>
        <v>#VALUE!</v>
      </c>
      <c r="N2025" s="22" t="e">
        <f>VLOOKUP($G2025,Temp!$A:$C,N$1,FALSE)</f>
        <v>#VALUE!</v>
      </c>
      <c r="O2025" s="22" t="e">
        <f>VLOOKUP($G2025,Temp!$A:$C,O$1,FALSE)</f>
        <v>#VALUE!</v>
      </c>
      <c r="P2025" s="22" t="e">
        <f>VLOOKUP($G2025,Temp!$A:$C,P$1,FALSE)</f>
        <v>#VALUE!</v>
      </c>
      <c r="Q2025" s="22" t="e">
        <f>VLOOKUP($G2025,Temp!$A:$C,Q$1,FALSE)</f>
        <v>#VALUE!</v>
      </c>
      <c r="R2025" s="22" t="e">
        <f>VLOOKUP($G2025,Temp!$A:$C,R$1,FALSE)</f>
        <v>#VALUE!</v>
      </c>
      <c r="S2025" s="22" t="e">
        <f>VLOOKUP($G2025,Temp!$A:$C,S$1,FALSE)</f>
        <v>#VALUE!</v>
      </c>
      <c r="T2025" s="22" t="e">
        <f>VLOOKUP($G2025,Temp!$A:$C,T$1,FALSE)</f>
        <v>#VALUE!</v>
      </c>
      <c r="U2025" s="22" t="e">
        <f>VLOOKUP($G2025,Temp!$A:$C,U$1,FALSE)</f>
        <v>#VALUE!</v>
      </c>
      <c r="V2025" s="22" t="e">
        <f>VLOOKUP($G2025,Temp!$A:$C,V$1,FALSE)</f>
        <v>#VALUE!</v>
      </c>
      <c r="W2025" s="22" t="e">
        <f>VLOOKUP($G2025,Temp!$A:$C,W$1,FALSE)</f>
        <v>#VALUE!</v>
      </c>
      <c r="X2025" s="22" t="e">
        <f>VLOOKUP($G2025,Temp!$A:$C,X$1,FALSE)</f>
        <v>#VALUE!</v>
      </c>
      <c r="Y2025" s="22">
        <f>VLOOKUP($G2025,Temp!$A:$C,Y$1,FALSE)</f>
        <v>8400000</v>
      </c>
      <c r="Z2025" s="22">
        <f>VLOOKUP($G2025,Temp!$A:$C,Z$1,FALSE)</f>
        <v>319000</v>
      </c>
      <c r="AA2025" s="22" t="e">
        <f>VLOOKUP($A2025,Searches!$A:$H,AA$1,FALSE)</f>
        <v>#N/A</v>
      </c>
      <c r="AB2025" s="22" t="e">
        <f>VLOOKUP($A2025,Searches!$A:$H,AB$1,FALSE)</f>
        <v>#N/A</v>
      </c>
      <c r="AC2025" s="22" t="e">
        <f>VLOOKUP($A2025,Searches!$A:$H,AC$1,FALSE)</f>
        <v>#N/A</v>
      </c>
      <c r="AD2025" s="22" t="e">
        <f>VLOOKUP($A2025,Searches!$A:$H,AD$1,FALSE)</f>
        <v>#N/A</v>
      </c>
      <c r="AE2025" s="22" t="e">
        <f>VLOOKUP($A2025,Searches!$A:$H,AE$1,FALSE)</f>
        <v>#N/A</v>
      </c>
      <c r="AF2025" s="22" t="e">
        <f>VLOOKUP($A2025,Searches!$A:$H,AF$1,FALSE)</f>
        <v>#N/A</v>
      </c>
      <c r="AG2025" s="22" t="e">
        <f>VLOOKUP($A2025,Searches!$A:$H,AG$1,FALSE)</f>
        <v>#N/A</v>
      </c>
      <c r="AH2025" s="22" t="e">
        <f>VLOOKUP($G2025,Temp!$D:$F,AH$1,FALSE)</f>
        <v>#N/A</v>
      </c>
      <c r="AI2025" s="22" t="e">
        <f>VLOOKUP($G2025,Temp!$D:$F,AI$1,FALSE)</f>
        <v>#N/A</v>
      </c>
      <c r="AJ2025" s="22" t="e">
        <f>VLOOKUP($G2025,Temp!$D:$F,AJ$1,FALSE)</f>
        <v>#N/A</v>
      </c>
    </row>
    <row r="2026" spans="1:36" ht="16" x14ac:dyDescent="0.2">
      <c r="A2026" s="8" t="str">
        <f t="shared" si="31"/>
        <v>Nnamdi MBA GreenSky®</v>
      </c>
      <c r="B2026" s="8" t="s">
        <v>11615</v>
      </c>
      <c r="C2026" s="8" t="s">
        <v>1122</v>
      </c>
      <c r="D2026" s="8" t="s">
        <v>11616</v>
      </c>
      <c r="E2026" s="8" t="s">
        <v>11617</v>
      </c>
      <c r="F2026" s="8" t="s">
        <v>11618</v>
      </c>
      <c r="G2026" s="12" t="s">
        <v>10959</v>
      </c>
      <c r="H2026" s="22" t="str">
        <f>VLOOKUP($G2026,Temp!$A:$C,H$1,FALSE)</f>
        <v>GreenSkyCredit.com</v>
      </c>
      <c r="I2026" s="22" t="e">
        <f>VLOOKUP($G2026,Temp!$A:$C,I$1,FALSE)</f>
        <v>#VALUE!</v>
      </c>
      <c r="J2026" s="22" t="e">
        <f>VLOOKUP($G2026,Temp!$A:$C,J$1,FALSE)</f>
        <v>#VALUE!</v>
      </c>
      <c r="K2026" s="22" t="e">
        <f>VLOOKUP($G2026,Temp!$A:$C,K$1,FALSE)</f>
        <v>#VALUE!</v>
      </c>
      <c r="L2026" s="22" t="e">
        <f>VLOOKUP($G2026,Temp!$A:$C,L$1,FALSE)</f>
        <v>#VALUE!</v>
      </c>
      <c r="M2026" s="22" t="e">
        <f>VLOOKUP($G2026,Temp!$A:$C,M$1,FALSE)</f>
        <v>#VALUE!</v>
      </c>
      <c r="N2026" s="22" t="e">
        <f>VLOOKUP($G2026,Temp!$A:$C,N$1,FALSE)</f>
        <v>#VALUE!</v>
      </c>
      <c r="O2026" s="22" t="e">
        <f>VLOOKUP($G2026,Temp!$A:$C,O$1,FALSE)</f>
        <v>#VALUE!</v>
      </c>
      <c r="P2026" s="22" t="e">
        <f>VLOOKUP($G2026,Temp!$A:$C,P$1,FALSE)</f>
        <v>#VALUE!</v>
      </c>
      <c r="Q2026" s="22" t="e">
        <f>VLOOKUP($G2026,Temp!$A:$C,Q$1,FALSE)</f>
        <v>#VALUE!</v>
      </c>
      <c r="R2026" s="22" t="e">
        <f>VLOOKUP($G2026,Temp!$A:$C,R$1,FALSE)</f>
        <v>#VALUE!</v>
      </c>
      <c r="S2026" s="22" t="e">
        <f>VLOOKUP($G2026,Temp!$A:$C,S$1,FALSE)</f>
        <v>#VALUE!</v>
      </c>
      <c r="T2026" s="22" t="e">
        <f>VLOOKUP($G2026,Temp!$A:$C,T$1,FALSE)</f>
        <v>#VALUE!</v>
      </c>
      <c r="U2026" s="22" t="e">
        <f>VLOOKUP($G2026,Temp!$A:$C,U$1,FALSE)</f>
        <v>#VALUE!</v>
      </c>
      <c r="V2026" s="22" t="e">
        <f>VLOOKUP($G2026,Temp!$A:$C,V$1,FALSE)</f>
        <v>#VALUE!</v>
      </c>
      <c r="W2026" s="22" t="e">
        <f>VLOOKUP($G2026,Temp!$A:$C,W$1,FALSE)</f>
        <v>#VALUE!</v>
      </c>
      <c r="X2026" s="22" t="e">
        <f>VLOOKUP($G2026,Temp!$A:$C,X$1,FALSE)</f>
        <v>#VALUE!</v>
      </c>
      <c r="Y2026" s="22">
        <f>VLOOKUP($G2026,Temp!$A:$C,Y$1,FALSE)</f>
        <v>62100</v>
      </c>
      <c r="Z2026" s="22">
        <f>VLOOKUP($G2026,Temp!$A:$C,Z$1,FALSE)</f>
        <v>0</v>
      </c>
      <c r="AA2026" s="22" t="e">
        <f>VLOOKUP($A2026,Searches!$A:$H,AA$1,FALSE)</f>
        <v>#N/A</v>
      </c>
      <c r="AB2026" s="22" t="e">
        <f>VLOOKUP($A2026,Searches!$A:$H,AB$1,FALSE)</f>
        <v>#N/A</v>
      </c>
      <c r="AC2026" s="22" t="e">
        <f>VLOOKUP($A2026,Searches!$A:$H,AC$1,FALSE)</f>
        <v>#N/A</v>
      </c>
      <c r="AD2026" s="22" t="e">
        <f>VLOOKUP($A2026,Searches!$A:$H,AD$1,FALSE)</f>
        <v>#N/A</v>
      </c>
      <c r="AE2026" s="22" t="e">
        <f>VLOOKUP($A2026,Searches!$A:$H,AE$1,FALSE)</f>
        <v>#N/A</v>
      </c>
      <c r="AF2026" s="22" t="e">
        <f>VLOOKUP($A2026,Searches!$A:$H,AF$1,FALSE)</f>
        <v>#N/A</v>
      </c>
      <c r="AG2026" s="22" t="e">
        <f>VLOOKUP($A2026,Searches!$A:$H,AG$1,FALSE)</f>
        <v>#N/A</v>
      </c>
      <c r="AH2026" s="22" t="e">
        <f>VLOOKUP($G2026,Temp!$D:$F,AH$1,FALSE)</f>
        <v>#N/A</v>
      </c>
      <c r="AI2026" s="22" t="e">
        <f>VLOOKUP($G2026,Temp!$D:$F,AI$1,FALSE)</f>
        <v>#N/A</v>
      </c>
      <c r="AJ2026" s="22" t="e">
        <f>VLOOKUP($G2026,Temp!$D:$F,AJ$1,FALSE)</f>
        <v>#N/A</v>
      </c>
    </row>
    <row r="2027" spans="1:36" ht="16" x14ac:dyDescent="0.2">
      <c r="A2027" s="8" t="str">
        <f t="shared" si="31"/>
        <v>Heidi Melin Plex Systems, Inc.</v>
      </c>
      <c r="B2027" s="8" t="s">
        <v>5944</v>
      </c>
      <c r="C2027" s="8" t="s">
        <v>5945</v>
      </c>
      <c r="D2027" s="8" t="s">
        <v>42</v>
      </c>
      <c r="E2027" s="8" t="s">
        <v>5946</v>
      </c>
      <c r="F2027" s="8" t="s">
        <v>5947</v>
      </c>
      <c r="G2027" s="12" t="s">
        <v>5948</v>
      </c>
      <c r="H2027" s="22" t="str">
        <f>VLOOKUP($G2027,Temp!$A:$C,H$1,FALSE)</f>
        <v>plex.com</v>
      </c>
      <c r="I2027" s="22" t="e">
        <f>VLOOKUP($G2027,Temp!$A:$C,I$1,FALSE)</f>
        <v>#VALUE!</v>
      </c>
      <c r="J2027" s="22" t="e">
        <f>VLOOKUP($G2027,Temp!$A:$C,J$1,FALSE)</f>
        <v>#VALUE!</v>
      </c>
      <c r="K2027" s="22" t="e">
        <f>VLOOKUP($G2027,Temp!$A:$C,K$1,FALSE)</f>
        <v>#VALUE!</v>
      </c>
      <c r="L2027" s="22" t="e">
        <f>VLOOKUP($G2027,Temp!$A:$C,L$1,FALSE)</f>
        <v>#VALUE!</v>
      </c>
      <c r="M2027" s="22" t="e">
        <f>VLOOKUP($G2027,Temp!$A:$C,M$1,FALSE)</f>
        <v>#VALUE!</v>
      </c>
      <c r="N2027" s="22" t="e">
        <f>VLOOKUP($G2027,Temp!$A:$C,N$1,FALSE)</f>
        <v>#VALUE!</v>
      </c>
      <c r="O2027" s="22" t="e">
        <f>VLOOKUP($G2027,Temp!$A:$C,O$1,FALSE)</f>
        <v>#VALUE!</v>
      </c>
      <c r="P2027" s="22" t="e">
        <f>VLOOKUP($G2027,Temp!$A:$C,P$1,FALSE)</f>
        <v>#VALUE!</v>
      </c>
      <c r="Q2027" s="22" t="e">
        <f>VLOOKUP($G2027,Temp!$A:$C,Q$1,FALSE)</f>
        <v>#VALUE!</v>
      </c>
      <c r="R2027" s="22" t="e">
        <f>VLOOKUP($G2027,Temp!$A:$C,R$1,FALSE)</f>
        <v>#VALUE!</v>
      </c>
      <c r="S2027" s="22" t="e">
        <f>VLOOKUP($G2027,Temp!$A:$C,S$1,FALSE)</f>
        <v>#VALUE!</v>
      </c>
      <c r="T2027" s="22" t="e">
        <f>VLOOKUP($G2027,Temp!$A:$C,T$1,FALSE)</f>
        <v>#VALUE!</v>
      </c>
      <c r="U2027" s="22" t="e">
        <f>VLOOKUP($G2027,Temp!$A:$C,U$1,FALSE)</f>
        <v>#VALUE!</v>
      </c>
      <c r="V2027" s="22" t="e">
        <f>VLOOKUP($G2027,Temp!$A:$C,V$1,FALSE)</f>
        <v>#VALUE!</v>
      </c>
      <c r="W2027" s="22" t="e">
        <f>VLOOKUP($G2027,Temp!$A:$C,W$1,FALSE)</f>
        <v>#VALUE!</v>
      </c>
      <c r="X2027" s="22" t="e">
        <f>VLOOKUP($G2027,Temp!$A:$C,X$1,FALSE)</f>
        <v>#VALUE!</v>
      </c>
      <c r="Y2027" s="22">
        <f>VLOOKUP($G2027,Temp!$A:$C,Y$1,FALSE)</f>
        <v>41200</v>
      </c>
      <c r="Z2027" s="22">
        <f>VLOOKUP($G2027,Temp!$A:$C,Z$1,FALSE)</f>
        <v>7900</v>
      </c>
      <c r="AA2027" s="22" t="str">
        <f>VLOOKUP($A2027,Searches!$A:$H,AA$1,FALSE)</f>
        <v>Heidi Melin</v>
      </c>
      <c r="AB2027" s="22" t="str">
        <f>VLOOKUP($A2027,Searches!$A:$H,AB$1,FALSE)</f>
        <v>Plex Systems, Inc.</v>
      </c>
      <c r="AC2027" s="22" t="str">
        <f>VLOOKUP($A2027,Searches!$A:$H,AC$1,FALSE)</f>
        <v>Chief Marketing Officer</v>
      </c>
      <c r="AD2027" s="22" t="str">
        <f>VLOOKUP($A2027,Searches!$A:$H,AD$1,FALSE)</f>
        <v>2nd</v>
      </c>
      <c r="AE2027" s="22" t="str">
        <f>VLOOKUP($A2027,Searches!$A:$H,AE$1,FALSE)</f>
        <v/>
      </c>
      <c r="AF2027" s="22" t="str">
        <f>VLOOKUP($A2027,Searches!$A:$H,AF$1,FALSE)</f>
        <v>San Francisco Bay Area</v>
      </c>
      <c r="AG2027" s="22" t="str">
        <f>VLOOKUP($A2027,Searches!$A:$H,AG$1,FALSE)</f>
        <v>https://www.linkedin.com/sales/profile/1607197,xSFN,NAME_SEARCH?moduleKey=peopleSearchResults&amp;pageKey=sales-search3-people-refinement&amp;contextId=60BC92C971D70515801E49D6842B0000&amp;requestId=212da2ed-15cb-49a5-96bd-e0ad41dc4589&amp;action=CLICK&amp;target=urn%3Ali%3AsalesLead%3A(-1%2C1607197)&amp;pageNumber=14&amp;targetEl=profilelink&amp;position=0&amp;trk=lss-serp-result-lead_photo</v>
      </c>
      <c r="AH2027" s="22" t="e">
        <f>VLOOKUP($G2027,Temp!$D:$F,AH$1,FALSE)</f>
        <v>#N/A</v>
      </c>
      <c r="AI2027" s="22" t="e">
        <f>VLOOKUP($G2027,Temp!$D:$F,AI$1,FALSE)</f>
        <v>#N/A</v>
      </c>
      <c r="AJ2027" s="22" t="e">
        <f>VLOOKUP($G2027,Temp!$D:$F,AJ$1,FALSE)</f>
        <v>#N/A</v>
      </c>
    </row>
    <row r="2028" spans="1:36" ht="16" x14ac:dyDescent="0.2">
      <c r="A2028" s="8" t="str">
        <f t="shared" si="31"/>
        <v>Sandy MBA FORCAM</v>
      </c>
      <c r="B2028" s="8" t="s">
        <v>11631</v>
      </c>
      <c r="C2028" s="8" t="s">
        <v>1122</v>
      </c>
      <c r="D2028" s="8" t="s">
        <v>11632</v>
      </c>
      <c r="E2028" s="8" t="s">
        <v>11633</v>
      </c>
      <c r="F2028" s="8" t="s">
        <v>11634</v>
      </c>
      <c r="G2028" s="12" t="s">
        <v>10960</v>
      </c>
      <c r="H2028" s="22" t="str">
        <f>VLOOKUP($G2028,Temp!$A:$C,H$1,FALSE)</f>
        <v>forcam.com</v>
      </c>
      <c r="I2028" s="22" t="e">
        <f>VLOOKUP($G2028,Temp!$A:$C,I$1,FALSE)</f>
        <v>#VALUE!</v>
      </c>
      <c r="J2028" s="22" t="e">
        <f>VLOOKUP($G2028,Temp!$A:$C,J$1,FALSE)</f>
        <v>#VALUE!</v>
      </c>
      <c r="K2028" s="22" t="e">
        <f>VLOOKUP($G2028,Temp!$A:$C,K$1,FALSE)</f>
        <v>#VALUE!</v>
      </c>
      <c r="L2028" s="22" t="e">
        <f>VLOOKUP($G2028,Temp!$A:$C,L$1,FALSE)</f>
        <v>#VALUE!</v>
      </c>
      <c r="M2028" s="22" t="e">
        <f>VLOOKUP($G2028,Temp!$A:$C,M$1,FALSE)</f>
        <v>#VALUE!</v>
      </c>
      <c r="N2028" s="22" t="e">
        <f>VLOOKUP($G2028,Temp!$A:$C,N$1,FALSE)</f>
        <v>#VALUE!</v>
      </c>
      <c r="O2028" s="22" t="e">
        <f>VLOOKUP($G2028,Temp!$A:$C,O$1,FALSE)</f>
        <v>#VALUE!</v>
      </c>
      <c r="P2028" s="22" t="e">
        <f>VLOOKUP($G2028,Temp!$A:$C,P$1,FALSE)</f>
        <v>#VALUE!</v>
      </c>
      <c r="Q2028" s="22" t="e">
        <f>VLOOKUP($G2028,Temp!$A:$C,Q$1,FALSE)</f>
        <v>#VALUE!</v>
      </c>
      <c r="R2028" s="22" t="e">
        <f>VLOOKUP($G2028,Temp!$A:$C,R$1,FALSE)</f>
        <v>#VALUE!</v>
      </c>
      <c r="S2028" s="22" t="e">
        <f>VLOOKUP($G2028,Temp!$A:$C,S$1,FALSE)</f>
        <v>#VALUE!</v>
      </c>
      <c r="T2028" s="22" t="e">
        <f>VLOOKUP($G2028,Temp!$A:$C,T$1,FALSE)</f>
        <v>#VALUE!</v>
      </c>
      <c r="U2028" s="22" t="e">
        <f>VLOOKUP($G2028,Temp!$A:$C,U$1,FALSE)</f>
        <v>#VALUE!</v>
      </c>
      <c r="V2028" s="22" t="e">
        <f>VLOOKUP($G2028,Temp!$A:$C,V$1,FALSE)</f>
        <v>#VALUE!</v>
      </c>
      <c r="W2028" s="22" t="e">
        <f>VLOOKUP($G2028,Temp!$A:$C,W$1,FALSE)</f>
        <v>#VALUE!</v>
      </c>
      <c r="X2028" s="22" t="e">
        <f>VLOOKUP($G2028,Temp!$A:$C,X$1,FALSE)</f>
        <v>#VALUE!</v>
      </c>
      <c r="Y2028" s="22">
        <f>VLOOKUP($G2028,Temp!$A:$C,Y$1,FALSE)</f>
        <v>0</v>
      </c>
      <c r="Z2028" s="22">
        <f>VLOOKUP($G2028,Temp!$A:$C,Z$1,FALSE)</f>
        <v>0</v>
      </c>
      <c r="AA2028" s="22" t="e">
        <f>VLOOKUP($A2028,Searches!$A:$H,AA$1,FALSE)</f>
        <v>#N/A</v>
      </c>
      <c r="AB2028" s="22" t="e">
        <f>VLOOKUP($A2028,Searches!$A:$H,AB$1,FALSE)</f>
        <v>#N/A</v>
      </c>
      <c r="AC2028" s="22" t="e">
        <f>VLOOKUP($A2028,Searches!$A:$H,AC$1,FALSE)</f>
        <v>#N/A</v>
      </c>
      <c r="AD2028" s="22" t="e">
        <f>VLOOKUP($A2028,Searches!$A:$H,AD$1,FALSE)</f>
        <v>#N/A</v>
      </c>
      <c r="AE2028" s="22" t="e">
        <f>VLOOKUP($A2028,Searches!$A:$H,AE$1,FALSE)</f>
        <v>#N/A</v>
      </c>
      <c r="AF2028" s="22" t="e">
        <f>VLOOKUP($A2028,Searches!$A:$H,AF$1,FALSE)</f>
        <v>#N/A</v>
      </c>
      <c r="AG2028" s="22" t="e">
        <f>VLOOKUP($A2028,Searches!$A:$H,AG$1,FALSE)</f>
        <v>#N/A</v>
      </c>
      <c r="AH2028" s="22" t="e">
        <f>VLOOKUP($G2028,Temp!$D:$F,AH$1,FALSE)</f>
        <v>#N/A</v>
      </c>
      <c r="AI2028" s="22" t="e">
        <f>VLOOKUP($G2028,Temp!$D:$F,AI$1,FALSE)</f>
        <v>#N/A</v>
      </c>
      <c r="AJ2028" s="22" t="e">
        <f>VLOOKUP($G2028,Temp!$D:$F,AJ$1,FALSE)</f>
        <v>#N/A</v>
      </c>
    </row>
    <row r="2029" spans="1:36" ht="16" x14ac:dyDescent="0.2">
      <c r="A2029" s="8" t="str">
        <f t="shared" si="31"/>
        <v>Keith Gill Automatit, Inc.</v>
      </c>
      <c r="B2029" s="8" t="s">
        <v>749</v>
      </c>
      <c r="C2029" s="8" t="s">
        <v>11640</v>
      </c>
      <c r="D2029" s="8" t="s">
        <v>11641</v>
      </c>
      <c r="E2029" s="8" t="s">
        <v>11642</v>
      </c>
      <c r="F2029" s="8" t="s">
        <v>11643</v>
      </c>
      <c r="G2029" s="12" t="s">
        <v>10961</v>
      </c>
      <c r="H2029" s="22" t="str">
        <f>VLOOKUP($G2029,Temp!$A:$C,H$1,FALSE)</f>
        <v>automatit.net</v>
      </c>
      <c r="I2029" s="22" t="e">
        <f>VLOOKUP($G2029,Temp!$A:$C,I$1,FALSE)</f>
        <v>#VALUE!</v>
      </c>
      <c r="J2029" s="22" t="e">
        <f>VLOOKUP($G2029,Temp!$A:$C,J$1,FALSE)</f>
        <v>#VALUE!</v>
      </c>
      <c r="K2029" s="22" t="e">
        <f>VLOOKUP($G2029,Temp!$A:$C,K$1,FALSE)</f>
        <v>#VALUE!</v>
      </c>
      <c r="L2029" s="22" t="e">
        <f>VLOOKUP($G2029,Temp!$A:$C,L$1,FALSE)</f>
        <v>#VALUE!</v>
      </c>
      <c r="M2029" s="22" t="e">
        <f>VLOOKUP($G2029,Temp!$A:$C,M$1,FALSE)</f>
        <v>#VALUE!</v>
      </c>
      <c r="N2029" s="22" t="e">
        <f>VLOOKUP($G2029,Temp!$A:$C,N$1,FALSE)</f>
        <v>#VALUE!</v>
      </c>
      <c r="O2029" s="22" t="e">
        <f>VLOOKUP($G2029,Temp!$A:$C,O$1,FALSE)</f>
        <v>#VALUE!</v>
      </c>
      <c r="P2029" s="22" t="e">
        <f>VLOOKUP($G2029,Temp!$A:$C,P$1,FALSE)</f>
        <v>#VALUE!</v>
      </c>
      <c r="Q2029" s="22" t="e">
        <f>VLOOKUP($G2029,Temp!$A:$C,Q$1,FALSE)</f>
        <v>#VALUE!</v>
      </c>
      <c r="R2029" s="22" t="e">
        <f>VLOOKUP($G2029,Temp!$A:$C,R$1,FALSE)</f>
        <v>#VALUE!</v>
      </c>
      <c r="S2029" s="22" t="e">
        <f>VLOOKUP($G2029,Temp!$A:$C,S$1,FALSE)</f>
        <v>#VALUE!</v>
      </c>
      <c r="T2029" s="22" t="e">
        <f>VLOOKUP($G2029,Temp!$A:$C,T$1,FALSE)</f>
        <v>#VALUE!</v>
      </c>
      <c r="U2029" s="22" t="e">
        <f>VLOOKUP($G2029,Temp!$A:$C,U$1,FALSE)</f>
        <v>#VALUE!</v>
      </c>
      <c r="V2029" s="22" t="e">
        <f>VLOOKUP($G2029,Temp!$A:$C,V$1,FALSE)</f>
        <v>#VALUE!</v>
      </c>
      <c r="W2029" s="22" t="e">
        <f>VLOOKUP($G2029,Temp!$A:$C,W$1,FALSE)</f>
        <v>#VALUE!</v>
      </c>
      <c r="X2029" s="22" t="e">
        <f>VLOOKUP($G2029,Temp!$A:$C,X$1,FALSE)</f>
        <v>#VALUE!</v>
      </c>
      <c r="Y2029" s="22">
        <f>VLOOKUP($G2029,Temp!$A:$C,Y$1,FALSE)</f>
        <v>0</v>
      </c>
      <c r="Z2029" s="22">
        <f>VLOOKUP($G2029,Temp!$A:$C,Z$1,FALSE)</f>
        <v>0</v>
      </c>
      <c r="AA2029" s="22" t="e">
        <f>VLOOKUP($A2029,Searches!$A:$H,AA$1,FALSE)</f>
        <v>#N/A</v>
      </c>
      <c r="AB2029" s="22" t="e">
        <f>VLOOKUP($A2029,Searches!$A:$H,AB$1,FALSE)</f>
        <v>#N/A</v>
      </c>
      <c r="AC2029" s="22" t="e">
        <f>VLOOKUP($A2029,Searches!$A:$H,AC$1,FALSE)</f>
        <v>#N/A</v>
      </c>
      <c r="AD2029" s="22" t="e">
        <f>VLOOKUP($A2029,Searches!$A:$H,AD$1,FALSE)</f>
        <v>#N/A</v>
      </c>
      <c r="AE2029" s="22" t="e">
        <f>VLOOKUP($A2029,Searches!$A:$H,AE$1,FALSE)</f>
        <v>#N/A</v>
      </c>
      <c r="AF2029" s="22" t="e">
        <f>VLOOKUP($A2029,Searches!$A:$H,AF$1,FALSE)</f>
        <v>#N/A</v>
      </c>
      <c r="AG2029" s="22" t="e">
        <f>VLOOKUP($A2029,Searches!$A:$H,AG$1,FALSE)</f>
        <v>#N/A</v>
      </c>
      <c r="AH2029" s="22" t="e">
        <f>VLOOKUP($G2029,Temp!$D:$F,AH$1,FALSE)</f>
        <v>#N/A</v>
      </c>
      <c r="AI2029" s="22" t="e">
        <f>VLOOKUP($G2029,Temp!$D:$F,AI$1,FALSE)</f>
        <v>#N/A</v>
      </c>
      <c r="AJ2029" s="22" t="e">
        <f>VLOOKUP($G2029,Temp!$D:$F,AJ$1,FALSE)</f>
        <v>#N/A</v>
      </c>
    </row>
    <row r="2030" spans="1:36" ht="16" x14ac:dyDescent="0.2">
      <c r="A2030" s="8" t="str">
        <f t="shared" si="31"/>
        <v>Rob Caskey CARFAX</v>
      </c>
      <c r="B2030" s="8" t="s">
        <v>1037</v>
      </c>
      <c r="C2030" s="8" t="s">
        <v>10566</v>
      </c>
      <c r="D2030" s="8" t="s">
        <v>11646</v>
      </c>
      <c r="E2030" s="8" t="s">
        <v>11647</v>
      </c>
      <c r="F2030" s="8" t="s">
        <v>11313</v>
      </c>
      <c r="G2030" s="12" t="s">
        <v>10894</v>
      </c>
      <c r="H2030" s="22" t="str">
        <f>VLOOKUP($G2030,Temp!$A:$C,H$1,FALSE)</f>
        <v>jobvite.com</v>
      </c>
      <c r="I2030" s="22" t="e">
        <f>VLOOKUP($G2030,Temp!$A:$C,I$1,FALSE)</f>
        <v>#VALUE!</v>
      </c>
      <c r="J2030" s="22" t="e">
        <f>VLOOKUP($G2030,Temp!$A:$C,J$1,FALSE)</f>
        <v>#VALUE!</v>
      </c>
      <c r="K2030" s="22" t="e">
        <f>VLOOKUP($G2030,Temp!$A:$C,K$1,FALSE)</f>
        <v>#VALUE!</v>
      </c>
      <c r="L2030" s="22" t="e">
        <f>VLOOKUP($G2030,Temp!$A:$C,L$1,FALSE)</f>
        <v>#VALUE!</v>
      </c>
      <c r="M2030" s="22" t="e">
        <f>VLOOKUP($G2030,Temp!$A:$C,M$1,FALSE)</f>
        <v>#VALUE!</v>
      </c>
      <c r="N2030" s="22" t="e">
        <f>VLOOKUP($G2030,Temp!$A:$C,N$1,FALSE)</f>
        <v>#VALUE!</v>
      </c>
      <c r="O2030" s="22" t="e">
        <f>VLOOKUP($G2030,Temp!$A:$C,O$1,FALSE)</f>
        <v>#VALUE!</v>
      </c>
      <c r="P2030" s="22" t="e">
        <f>VLOOKUP($G2030,Temp!$A:$C,P$1,FALSE)</f>
        <v>#VALUE!</v>
      </c>
      <c r="Q2030" s="22" t="e">
        <f>VLOOKUP($G2030,Temp!$A:$C,Q$1,FALSE)</f>
        <v>#VALUE!</v>
      </c>
      <c r="R2030" s="22" t="e">
        <f>VLOOKUP($G2030,Temp!$A:$C,R$1,FALSE)</f>
        <v>#VALUE!</v>
      </c>
      <c r="S2030" s="22" t="e">
        <f>VLOOKUP($G2030,Temp!$A:$C,S$1,FALSE)</f>
        <v>#VALUE!</v>
      </c>
      <c r="T2030" s="22" t="e">
        <f>VLOOKUP($G2030,Temp!$A:$C,T$1,FALSE)</f>
        <v>#VALUE!</v>
      </c>
      <c r="U2030" s="22" t="e">
        <f>VLOOKUP($G2030,Temp!$A:$C,U$1,FALSE)</f>
        <v>#VALUE!</v>
      </c>
      <c r="V2030" s="22" t="e">
        <f>VLOOKUP($G2030,Temp!$A:$C,V$1,FALSE)</f>
        <v>#VALUE!</v>
      </c>
      <c r="W2030" s="22" t="e">
        <f>VLOOKUP($G2030,Temp!$A:$C,W$1,FALSE)</f>
        <v>#VALUE!</v>
      </c>
      <c r="X2030" s="22" t="e">
        <f>VLOOKUP($G2030,Temp!$A:$C,X$1,FALSE)</f>
        <v>#VALUE!</v>
      </c>
      <c r="Y2030" s="22">
        <f>VLOOKUP($G2030,Temp!$A:$C,Y$1,FALSE)</f>
        <v>592000</v>
      </c>
      <c r="Z2030" s="22">
        <f>VLOOKUP($G2030,Temp!$A:$C,Z$1,FALSE)</f>
        <v>24100</v>
      </c>
      <c r="AA2030" s="22" t="str">
        <f>VLOOKUP($A2030,Searches!$A:$H,AA$1,FALSE)</f>
        <v>Rob Caskey</v>
      </c>
      <c r="AB2030" s="22" t="str">
        <f>VLOOKUP($A2030,Searches!$A:$H,AB$1,FALSE)</f>
        <v>CARFAX</v>
      </c>
      <c r="AC2030" s="22" t="str">
        <f>VLOOKUP($A2030,Searches!$A:$H,AC$1,FALSE)</f>
        <v>Head of Service Marketing</v>
      </c>
      <c r="AD2030" s="22" t="str">
        <f>VLOOKUP($A2030,Searches!$A:$H,AD$1,FALSE)</f>
        <v>2nd</v>
      </c>
      <c r="AE2030" s="22" t="str">
        <f>VLOOKUP($A2030,Searches!$A:$H,AE$1,FALSE)</f>
        <v/>
      </c>
      <c r="AF2030" s="22" t="str">
        <f>VLOOKUP($A2030,Searches!$A:$H,AF$1,FALSE)</f>
        <v>Washington D.C. Metro Area</v>
      </c>
      <c r="AG2030" s="22" t="str">
        <f>VLOOKUP($A2030,Searches!$A:$H,AG$1,FALSE)</f>
        <v>https://www.linkedin.com/sales/profile/3623968,VkPy,NAME_SEARCH?moduleKey=peopleSearchResults&amp;pageKey=sales-search3-people-refinement&amp;contextId=60BC92C971D70515801E49D6842B0000&amp;requestId=212da2ed-15cb-49a5-96bd-e0ad41dc4589&amp;action=CLICK&amp;target=urn%3Ali%3AsalesLead%3A(-1%2C3623968)&amp;pageNumber=14&amp;targetEl=profilelink&amp;position=9&amp;trk=lss-serp-result-lead_photo</v>
      </c>
      <c r="AH2030" s="22" t="e">
        <f>VLOOKUP($G2030,Temp!$D:$F,AH$1,FALSE)</f>
        <v>#N/A</v>
      </c>
      <c r="AI2030" s="22" t="e">
        <f>VLOOKUP($G2030,Temp!$D:$F,AI$1,FALSE)</f>
        <v>#N/A</v>
      </c>
      <c r="AJ2030" s="22" t="e">
        <f>VLOOKUP($G2030,Temp!$D:$F,AJ$1,FALSE)</f>
        <v>#N/A</v>
      </c>
    </row>
    <row r="2031" spans="1:36" ht="16" x14ac:dyDescent="0.2">
      <c r="A2031" s="8" t="str">
        <f t="shared" si="31"/>
        <v>Robin Kirchhoffer Dalet Digital Media Systems</v>
      </c>
      <c r="B2031" s="8" t="s">
        <v>3573</v>
      </c>
      <c r="C2031" s="8" t="s">
        <v>11650</v>
      </c>
      <c r="D2031" s="8" t="s">
        <v>11651</v>
      </c>
      <c r="E2031" s="8" t="s">
        <v>11652</v>
      </c>
      <c r="F2031" s="8" t="s">
        <v>11653</v>
      </c>
      <c r="G2031" s="12" t="s">
        <v>10962</v>
      </c>
      <c r="H2031" s="22" t="str">
        <f>VLOOKUP($G2031,Temp!$A:$C,H$1,FALSE)</f>
        <v>dalet.com</v>
      </c>
      <c r="I2031" s="22" t="e">
        <f>VLOOKUP($G2031,Temp!$A:$C,I$1,FALSE)</f>
        <v>#VALUE!</v>
      </c>
      <c r="J2031" s="22" t="e">
        <f>VLOOKUP($G2031,Temp!$A:$C,J$1,FALSE)</f>
        <v>#VALUE!</v>
      </c>
      <c r="K2031" s="22" t="e">
        <f>VLOOKUP($G2031,Temp!$A:$C,K$1,FALSE)</f>
        <v>#VALUE!</v>
      </c>
      <c r="L2031" s="22" t="e">
        <f>VLOOKUP($G2031,Temp!$A:$C,L$1,FALSE)</f>
        <v>#VALUE!</v>
      </c>
      <c r="M2031" s="22" t="e">
        <f>VLOOKUP($G2031,Temp!$A:$C,M$1,FALSE)</f>
        <v>#VALUE!</v>
      </c>
      <c r="N2031" s="22" t="e">
        <f>VLOOKUP($G2031,Temp!$A:$C,N$1,FALSE)</f>
        <v>#VALUE!</v>
      </c>
      <c r="O2031" s="22" t="e">
        <f>VLOOKUP($G2031,Temp!$A:$C,O$1,FALSE)</f>
        <v>#VALUE!</v>
      </c>
      <c r="P2031" s="22" t="e">
        <f>VLOOKUP($G2031,Temp!$A:$C,P$1,FALSE)</f>
        <v>#VALUE!</v>
      </c>
      <c r="Q2031" s="22" t="e">
        <f>VLOOKUP($G2031,Temp!$A:$C,Q$1,FALSE)</f>
        <v>#VALUE!</v>
      </c>
      <c r="R2031" s="22" t="e">
        <f>VLOOKUP($G2031,Temp!$A:$C,R$1,FALSE)</f>
        <v>#VALUE!</v>
      </c>
      <c r="S2031" s="22" t="e">
        <f>VLOOKUP($G2031,Temp!$A:$C,S$1,FALSE)</f>
        <v>#VALUE!</v>
      </c>
      <c r="T2031" s="22" t="e">
        <f>VLOOKUP($G2031,Temp!$A:$C,T$1,FALSE)</f>
        <v>#VALUE!</v>
      </c>
      <c r="U2031" s="22" t="e">
        <f>VLOOKUP($G2031,Temp!$A:$C,U$1,FALSE)</f>
        <v>#VALUE!</v>
      </c>
      <c r="V2031" s="22" t="e">
        <f>VLOOKUP($G2031,Temp!$A:$C,V$1,FALSE)</f>
        <v>#VALUE!</v>
      </c>
      <c r="W2031" s="22" t="e">
        <f>VLOOKUP($G2031,Temp!$A:$C,W$1,FALSE)</f>
        <v>#VALUE!</v>
      </c>
      <c r="X2031" s="22" t="e">
        <f>VLOOKUP($G2031,Temp!$A:$C,X$1,FALSE)</f>
        <v>#VALUE!</v>
      </c>
      <c r="Y2031" s="22">
        <f>VLOOKUP($G2031,Temp!$A:$C,Y$1,FALSE)</f>
        <v>3700</v>
      </c>
      <c r="Z2031" s="22">
        <f>VLOOKUP($G2031,Temp!$A:$C,Z$1,FALSE)</f>
        <v>93</v>
      </c>
      <c r="AA2031" s="22" t="e">
        <f>VLOOKUP($A2031,Searches!$A:$H,AA$1,FALSE)</f>
        <v>#N/A</v>
      </c>
      <c r="AB2031" s="22" t="e">
        <f>VLOOKUP($A2031,Searches!$A:$H,AB$1,FALSE)</f>
        <v>#N/A</v>
      </c>
      <c r="AC2031" s="22" t="e">
        <f>VLOOKUP($A2031,Searches!$A:$H,AC$1,FALSE)</f>
        <v>#N/A</v>
      </c>
      <c r="AD2031" s="22" t="e">
        <f>VLOOKUP($A2031,Searches!$A:$H,AD$1,FALSE)</f>
        <v>#N/A</v>
      </c>
      <c r="AE2031" s="22" t="e">
        <f>VLOOKUP($A2031,Searches!$A:$H,AE$1,FALSE)</f>
        <v>#N/A</v>
      </c>
      <c r="AF2031" s="22" t="e">
        <f>VLOOKUP($A2031,Searches!$A:$H,AF$1,FALSE)</f>
        <v>#N/A</v>
      </c>
      <c r="AG2031" s="22" t="e">
        <f>VLOOKUP($A2031,Searches!$A:$H,AG$1,FALSE)</f>
        <v>#N/A</v>
      </c>
      <c r="AH2031" s="22" t="e">
        <f>VLOOKUP($G2031,Temp!$D:$F,AH$1,FALSE)</f>
        <v>#N/A</v>
      </c>
      <c r="AI2031" s="22" t="e">
        <f>VLOOKUP($G2031,Temp!$D:$F,AI$1,FALSE)</f>
        <v>#N/A</v>
      </c>
      <c r="AJ2031" s="22" t="e">
        <f>VLOOKUP($G2031,Temp!$D:$F,AJ$1,FALSE)</f>
        <v>#N/A</v>
      </c>
    </row>
    <row r="2032" spans="1:36" ht="16" x14ac:dyDescent="0.2">
      <c r="A2032" s="8" t="str">
        <f t="shared" si="31"/>
        <v>Chris Stout Onestop Internet</v>
      </c>
      <c r="B2032" s="8" t="s">
        <v>89</v>
      </c>
      <c r="C2032" s="8" t="s">
        <v>11660</v>
      </c>
      <c r="D2032" s="8" t="s">
        <v>11661</v>
      </c>
      <c r="E2032" s="8" t="s">
        <v>11662</v>
      </c>
      <c r="F2032" s="8" t="s">
        <v>11663</v>
      </c>
      <c r="G2032" s="12" t="s">
        <v>10963</v>
      </c>
      <c r="H2032" s="22" t="str">
        <f>VLOOKUP($G2032,Temp!$A:$C,H$1,FALSE)</f>
        <v>onestop.com</v>
      </c>
      <c r="I2032" s="22" t="e">
        <f>VLOOKUP($G2032,Temp!$A:$C,I$1,FALSE)</f>
        <v>#VALUE!</v>
      </c>
      <c r="J2032" s="22" t="e">
        <f>VLOOKUP($G2032,Temp!$A:$C,J$1,FALSE)</f>
        <v>#VALUE!</v>
      </c>
      <c r="K2032" s="22" t="e">
        <f>VLOOKUP($G2032,Temp!$A:$C,K$1,FALSE)</f>
        <v>#VALUE!</v>
      </c>
      <c r="L2032" s="22" t="e">
        <f>VLOOKUP($G2032,Temp!$A:$C,L$1,FALSE)</f>
        <v>#VALUE!</v>
      </c>
      <c r="M2032" s="22" t="e">
        <f>VLOOKUP($G2032,Temp!$A:$C,M$1,FALSE)</f>
        <v>#VALUE!</v>
      </c>
      <c r="N2032" s="22" t="e">
        <f>VLOOKUP($G2032,Temp!$A:$C,N$1,FALSE)</f>
        <v>#VALUE!</v>
      </c>
      <c r="O2032" s="22" t="e">
        <f>VLOOKUP($G2032,Temp!$A:$C,O$1,FALSE)</f>
        <v>#VALUE!</v>
      </c>
      <c r="P2032" s="22" t="e">
        <f>VLOOKUP($G2032,Temp!$A:$C,P$1,FALSE)</f>
        <v>#VALUE!</v>
      </c>
      <c r="Q2032" s="22" t="e">
        <f>VLOOKUP($G2032,Temp!$A:$C,Q$1,FALSE)</f>
        <v>#VALUE!</v>
      </c>
      <c r="R2032" s="22" t="e">
        <f>VLOOKUP($G2032,Temp!$A:$C,R$1,FALSE)</f>
        <v>#VALUE!</v>
      </c>
      <c r="S2032" s="22" t="e">
        <f>VLOOKUP($G2032,Temp!$A:$C,S$1,FALSE)</f>
        <v>#VALUE!</v>
      </c>
      <c r="T2032" s="22" t="e">
        <f>VLOOKUP($G2032,Temp!$A:$C,T$1,FALSE)</f>
        <v>#VALUE!</v>
      </c>
      <c r="U2032" s="22" t="e">
        <f>VLOOKUP($G2032,Temp!$A:$C,U$1,FALSE)</f>
        <v>#VALUE!</v>
      </c>
      <c r="V2032" s="22" t="e">
        <f>VLOOKUP($G2032,Temp!$A:$C,V$1,FALSE)</f>
        <v>#VALUE!</v>
      </c>
      <c r="W2032" s="22" t="e">
        <f>VLOOKUP($G2032,Temp!$A:$C,W$1,FALSE)</f>
        <v>#VALUE!</v>
      </c>
      <c r="X2032" s="22" t="e">
        <f>VLOOKUP($G2032,Temp!$A:$C,X$1,FALSE)</f>
        <v>#VALUE!</v>
      </c>
      <c r="Y2032" s="22">
        <f>VLOOKUP($G2032,Temp!$A:$C,Y$1,FALSE)</f>
        <v>2600</v>
      </c>
      <c r="Z2032" s="22">
        <f>VLOOKUP($G2032,Temp!$A:$C,Z$1,FALSE)</f>
        <v>1200</v>
      </c>
      <c r="AA2032" s="22" t="e">
        <f>VLOOKUP($A2032,Searches!$A:$H,AA$1,FALSE)</f>
        <v>#N/A</v>
      </c>
      <c r="AB2032" s="22" t="e">
        <f>VLOOKUP($A2032,Searches!$A:$H,AB$1,FALSE)</f>
        <v>#N/A</v>
      </c>
      <c r="AC2032" s="22" t="e">
        <f>VLOOKUP($A2032,Searches!$A:$H,AC$1,FALSE)</f>
        <v>#N/A</v>
      </c>
      <c r="AD2032" s="22" t="e">
        <f>VLOOKUP($A2032,Searches!$A:$H,AD$1,FALSE)</f>
        <v>#N/A</v>
      </c>
      <c r="AE2032" s="22" t="e">
        <f>VLOOKUP($A2032,Searches!$A:$H,AE$1,FALSE)</f>
        <v>#N/A</v>
      </c>
      <c r="AF2032" s="22" t="e">
        <f>VLOOKUP($A2032,Searches!$A:$H,AF$1,FALSE)</f>
        <v>#N/A</v>
      </c>
      <c r="AG2032" s="22" t="e">
        <f>VLOOKUP($A2032,Searches!$A:$H,AG$1,FALSE)</f>
        <v>#N/A</v>
      </c>
      <c r="AH2032" s="22" t="e">
        <f>VLOOKUP($G2032,Temp!$D:$F,AH$1,FALSE)</f>
        <v>#N/A</v>
      </c>
      <c r="AI2032" s="22" t="e">
        <f>VLOOKUP($G2032,Temp!$D:$F,AI$1,FALSE)</f>
        <v>#N/A</v>
      </c>
      <c r="AJ2032" s="22" t="e">
        <f>VLOOKUP($G2032,Temp!$D:$F,AJ$1,FALSE)</f>
        <v>#N/A</v>
      </c>
    </row>
    <row r="2033" spans="1:36" ht="16" x14ac:dyDescent="0.2">
      <c r="A2033" s="8" t="str">
        <f t="shared" si="31"/>
        <v>Elena Britton Indusa</v>
      </c>
      <c r="B2033" s="8" t="s">
        <v>11668</v>
      </c>
      <c r="C2033" s="8" t="s">
        <v>11669</v>
      </c>
      <c r="D2033" s="8" t="s">
        <v>11670</v>
      </c>
      <c r="E2033" s="8" t="s">
        <v>11671</v>
      </c>
      <c r="F2033" s="8" t="s">
        <v>11672</v>
      </c>
      <c r="G2033" s="12" t="s">
        <v>10964</v>
      </c>
      <c r="H2033" s="22" t="str">
        <f>VLOOKUP($G2033,Temp!$A:$C,H$1,FALSE)</f>
        <v>indusa.com</v>
      </c>
      <c r="I2033" s="22" t="e">
        <f>VLOOKUP($G2033,Temp!$A:$C,I$1,FALSE)</f>
        <v>#VALUE!</v>
      </c>
      <c r="J2033" s="22" t="e">
        <f>VLOOKUP($G2033,Temp!$A:$C,J$1,FALSE)</f>
        <v>#VALUE!</v>
      </c>
      <c r="K2033" s="22" t="e">
        <f>VLOOKUP($G2033,Temp!$A:$C,K$1,FALSE)</f>
        <v>#VALUE!</v>
      </c>
      <c r="L2033" s="22" t="e">
        <f>VLOOKUP($G2033,Temp!$A:$C,L$1,FALSE)</f>
        <v>#VALUE!</v>
      </c>
      <c r="M2033" s="22" t="e">
        <f>VLOOKUP($G2033,Temp!$A:$C,M$1,FALSE)</f>
        <v>#VALUE!</v>
      </c>
      <c r="N2033" s="22" t="e">
        <f>VLOOKUP($G2033,Temp!$A:$C,N$1,FALSE)</f>
        <v>#VALUE!</v>
      </c>
      <c r="O2033" s="22" t="e">
        <f>VLOOKUP($G2033,Temp!$A:$C,O$1,FALSE)</f>
        <v>#VALUE!</v>
      </c>
      <c r="P2033" s="22" t="e">
        <f>VLOOKUP($G2033,Temp!$A:$C,P$1,FALSE)</f>
        <v>#VALUE!</v>
      </c>
      <c r="Q2033" s="22" t="e">
        <f>VLOOKUP($G2033,Temp!$A:$C,Q$1,FALSE)</f>
        <v>#VALUE!</v>
      </c>
      <c r="R2033" s="22" t="e">
        <f>VLOOKUP($G2033,Temp!$A:$C,R$1,FALSE)</f>
        <v>#VALUE!</v>
      </c>
      <c r="S2033" s="22" t="e">
        <f>VLOOKUP($G2033,Temp!$A:$C,S$1,FALSE)</f>
        <v>#VALUE!</v>
      </c>
      <c r="T2033" s="22" t="e">
        <f>VLOOKUP($G2033,Temp!$A:$C,T$1,FALSE)</f>
        <v>#VALUE!</v>
      </c>
      <c r="U2033" s="22" t="e">
        <f>VLOOKUP($G2033,Temp!$A:$C,U$1,FALSE)</f>
        <v>#VALUE!</v>
      </c>
      <c r="V2033" s="22" t="e">
        <f>VLOOKUP($G2033,Temp!$A:$C,V$1,FALSE)</f>
        <v>#VALUE!</v>
      </c>
      <c r="W2033" s="22" t="e">
        <f>VLOOKUP($G2033,Temp!$A:$C,W$1,FALSE)</f>
        <v>#VALUE!</v>
      </c>
      <c r="X2033" s="22" t="e">
        <f>VLOOKUP($G2033,Temp!$A:$C,X$1,FALSE)</f>
        <v>#VALUE!</v>
      </c>
      <c r="Y2033" s="22">
        <f>VLOOKUP($G2033,Temp!$A:$C,Y$1,FALSE)</f>
        <v>903</v>
      </c>
      <c r="Z2033" s="22">
        <f>VLOOKUP($G2033,Temp!$A:$C,Z$1,FALSE)</f>
        <v>1200</v>
      </c>
      <c r="AA2033" s="22" t="e">
        <f>VLOOKUP($A2033,Searches!$A:$H,AA$1,FALSE)</f>
        <v>#N/A</v>
      </c>
      <c r="AB2033" s="22" t="e">
        <f>VLOOKUP($A2033,Searches!$A:$H,AB$1,FALSE)</f>
        <v>#N/A</v>
      </c>
      <c r="AC2033" s="22" t="e">
        <f>VLOOKUP($A2033,Searches!$A:$H,AC$1,FALSE)</f>
        <v>#N/A</v>
      </c>
      <c r="AD2033" s="22" t="e">
        <f>VLOOKUP($A2033,Searches!$A:$H,AD$1,FALSE)</f>
        <v>#N/A</v>
      </c>
      <c r="AE2033" s="22" t="e">
        <f>VLOOKUP($A2033,Searches!$A:$H,AE$1,FALSE)</f>
        <v>#N/A</v>
      </c>
      <c r="AF2033" s="22" t="e">
        <f>VLOOKUP($A2033,Searches!$A:$H,AF$1,FALSE)</f>
        <v>#N/A</v>
      </c>
      <c r="AG2033" s="22" t="e">
        <f>VLOOKUP($A2033,Searches!$A:$H,AG$1,FALSE)</f>
        <v>#N/A</v>
      </c>
      <c r="AH2033" s="22" t="e">
        <f>VLOOKUP($G2033,Temp!$D:$F,AH$1,FALSE)</f>
        <v>#N/A</v>
      </c>
      <c r="AI2033" s="22" t="e">
        <f>VLOOKUP($G2033,Temp!$D:$F,AI$1,FALSE)</f>
        <v>#N/A</v>
      </c>
      <c r="AJ2033" s="22" t="e">
        <f>VLOOKUP($G2033,Temp!$D:$F,AJ$1,FALSE)</f>
        <v>#N/A</v>
      </c>
    </row>
    <row r="2034" spans="1:36" ht="16" x14ac:dyDescent="0.2">
      <c r="A2034" s="8" t="str">
        <f t="shared" si="31"/>
        <v>Maria Sullivan Social Discovery Ventures</v>
      </c>
      <c r="B2034" s="8" t="s">
        <v>65</v>
      </c>
      <c r="C2034" s="8" t="s">
        <v>3545</v>
      </c>
      <c r="D2034" s="8" t="s">
        <v>11677</v>
      </c>
      <c r="E2034" s="8" t="s">
        <v>11678</v>
      </c>
      <c r="F2034" s="8" t="s">
        <v>11679</v>
      </c>
      <c r="G2034" s="12" t="s">
        <v>10965</v>
      </c>
      <c r="H2034" s="22" t="str">
        <f>VLOOKUP($G2034,Temp!$A:$C,H$1,FALSE)</f>
        <v>sdventures.com</v>
      </c>
      <c r="I2034" s="22" t="e">
        <f>VLOOKUP($G2034,Temp!$A:$C,I$1,FALSE)</f>
        <v>#VALUE!</v>
      </c>
      <c r="J2034" s="22" t="e">
        <f>VLOOKUP($G2034,Temp!$A:$C,J$1,FALSE)</f>
        <v>#VALUE!</v>
      </c>
      <c r="K2034" s="22" t="e">
        <f>VLOOKUP($G2034,Temp!$A:$C,K$1,FALSE)</f>
        <v>#VALUE!</v>
      </c>
      <c r="L2034" s="22" t="e">
        <f>VLOOKUP($G2034,Temp!$A:$C,L$1,FALSE)</f>
        <v>#VALUE!</v>
      </c>
      <c r="M2034" s="22" t="e">
        <f>VLOOKUP($G2034,Temp!$A:$C,M$1,FALSE)</f>
        <v>#VALUE!</v>
      </c>
      <c r="N2034" s="22" t="e">
        <f>VLOOKUP($G2034,Temp!$A:$C,N$1,FALSE)</f>
        <v>#VALUE!</v>
      </c>
      <c r="O2034" s="22" t="e">
        <f>VLOOKUP($G2034,Temp!$A:$C,O$1,FALSE)</f>
        <v>#VALUE!</v>
      </c>
      <c r="P2034" s="22" t="e">
        <f>VLOOKUP($G2034,Temp!$A:$C,P$1,FALSE)</f>
        <v>#VALUE!</v>
      </c>
      <c r="Q2034" s="22" t="e">
        <f>VLOOKUP($G2034,Temp!$A:$C,Q$1,FALSE)</f>
        <v>#VALUE!</v>
      </c>
      <c r="R2034" s="22" t="e">
        <f>VLOOKUP($G2034,Temp!$A:$C,R$1,FALSE)</f>
        <v>#VALUE!</v>
      </c>
      <c r="S2034" s="22" t="e">
        <f>VLOOKUP($G2034,Temp!$A:$C,S$1,FALSE)</f>
        <v>#VALUE!</v>
      </c>
      <c r="T2034" s="22" t="e">
        <f>VLOOKUP($G2034,Temp!$A:$C,T$1,FALSE)</f>
        <v>#VALUE!</v>
      </c>
      <c r="U2034" s="22" t="e">
        <f>VLOOKUP($G2034,Temp!$A:$C,U$1,FALSE)</f>
        <v>#VALUE!</v>
      </c>
      <c r="V2034" s="22" t="e">
        <f>VLOOKUP($G2034,Temp!$A:$C,V$1,FALSE)</f>
        <v>#VALUE!</v>
      </c>
      <c r="W2034" s="22" t="e">
        <f>VLOOKUP($G2034,Temp!$A:$C,W$1,FALSE)</f>
        <v>#VALUE!</v>
      </c>
      <c r="X2034" s="22" t="e">
        <f>VLOOKUP($G2034,Temp!$A:$C,X$1,FALSE)</f>
        <v>#VALUE!</v>
      </c>
      <c r="Y2034" s="22">
        <f>VLOOKUP($G2034,Temp!$A:$C,Y$1,FALSE)</f>
        <v>44</v>
      </c>
      <c r="Z2034" s="22">
        <f>VLOOKUP($G2034,Temp!$A:$C,Z$1,FALSE)</f>
        <v>0</v>
      </c>
      <c r="AA2034" s="22" t="e">
        <f>VLOOKUP($A2034,Searches!$A:$H,AA$1,FALSE)</f>
        <v>#N/A</v>
      </c>
      <c r="AB2034" s="22" t="e">
        <f>VLOOKUP($A2034,Searches!$A:$H,AB$1,FALSE)</f>
        <v>#N/A</v>
      </c>
      <c r="AC2034" s="22" t="e">
        <f>VLOOKUP($A2034,Searches!$A:$H,AC$1,FALSE)</f>
        <v>#N/A</v>
      </c>
      <c r="AD2034" s="22" t="e">
        <f>VLOOKUP($A2034,Searches!$A:$H,AD$1,FALSE)</f>
        <v>#N/A</v>
      </c>
      <c r="AE2034" s="22" t="e">
        <f>VLOOKUP($A2034,Searches!$A:$H,AE$1,FALSE)</f>
        <v>#N/A</v>
      </c>
      <c r="AF2034" s="22" t="e">
        <f>VLOOKUP($A2034,Searches!$A:$H,AF$1,FALSE)</f>
        <v>#N/A</v>
      </c>
      <c r="AG2034" s="22" t="e">
        <f>VLOOKUP($A2034,Searches!$A:$H,AG$1,FALSE)</f>
        <v>#N/A</v>
      </c>
      <c r="AH2034" s="22" t="e">
        <f>VLOOKUP($G2034,Temp!$D:$F,AH$1,FALSE)</f>
        <v>#N/A</v>
      </c>
      <c r="AI2034" s="22" t="e">
        <f>VLOOKUP($G2034,Temp!$D:$F,AI$1,FALSE)</f>
        <v>#N/A</v>
      </c>
      <c r="AJ2034" s="22" t="e">
        <f>VLOOKUP($G2034,Temp!$D:$F,AJ$1,FALSE)</f>
        <v>#N/A</v>
      </c>
    </row>
    <row r="2035" spans="1:36" ht="16" x14ac:dyDescent="0.2">
      <c r="A2035" s="8" t="str">
        <f t="shared" si="31"/>
        <v>Marianne Budnik CyberArk</v>
      </c>
      <c r="B2035" s="8" t="s">
        <v>9044</v>
      </c>
      <c r="C2035" s="8" t="s">
        <v>9045</v>
      </c>
      <c r="D2035" s="8" t="s">
        <v>42</v>
      </c>
      <c r="E2035" s="8" t="s">
        <v>9046</v>
      </c>
      <c r="F2035" s="8" t="s">
        <v>9047</v>
      </c>
      <c r="G2035" s="12" t="s">
        <v>8338</v>
      </c>
      <c r="H2035" s="22" t="str">
        <f>VLOOKUP($G2035,Temp!$A:$C,H$1,FALSE)</f>
        <v>cyberark.com</v>
      </c>
      <c r="I2035" s="22" t="e">
        <f>VLOOKUP($G2035,Temp!$A:$C,I$1,FALSE)</f>
        <v>#VALUE!</v>
      </c>
      <c r="J2035" s="22" t="e">
        <f>VLOOKUP($G2035,Temp!$A:$C,J$1,FALSE)</f>
        <v>#VALUE!</v>
      </c>
      <c r="K2035" s="22" t="e">
        <f>VLOOKUP($G2035,Temp!$A:$C,K$1,FALSE)</f>
        <v>#VALUE!</v>
      </c>
      <c r="L2035" s="22" t="e">
        <f>VLOOKUP($G2035,Temp!$A:$C,L$1,FALSE)</f>
        <v>#VALUE!</v>
      </c>
      <c r="M2035" s="22" t="e">
        <f>VLOOKUP($G2035,Temp!$A:$C,M$1,FALSE)</f>
        <v>#VALUE!</v>
      </c>
      <c r="N2035" s="22" t="e">
        <f>VLOOKUP($G2035,Temp!$A:$C,N$1,FALSE)</f>
        <v>#VALUE!</v>
      </c>
      <c r="O2035" s="22" t="e">
        <f>VLOOKUP($G2035,Temp!$A:$C,O$1,FALSE)</f>
        <v>#VALUE!</v>
      </c>
      <c r="P2035" s="22" t="e">
        <f>VLOOKUP($G2035,Temp!$A:$C,P$1,FALSE)</f>
        <v>#VALUE!</v>
      </c>
      <c r="Q2035" s="22" t="e">
        <f>VLOOKUP($G2035,Temp!$A:$C,Q$1,FALSE)</f>
        <v>#VALUE!</v>
      </c>
      <c r="R2035" s="22" t="e">
        <f>VLOOKUP($G2035,Temp!$A:$C,R$1,FALSE)</f>
        <v>#VALUE!</v>
      </c>
      <c r="S2035" s="22" t="e">
        <f>VLOOKUP($G2035,Temp!$A:$C,S$1,FALSE)</f>
        <v>#VALUE!</v>
      </c>
      <c r="T2035" s="22" t="e">
        <f>VLOOKUP($G2035,Temp!$A:$C,T$1,FALSE)</f>
        <v>#VALUE!</v>
      </c>
      <c r="U2035" s="22" t="e">
        <f>VLOOKUP($G2035,Temp!$A:$C,U$1,FALSE)</f>
        <v>#VALUE!</v>
      </c>
      <c r="V2035" s="22" t="e">
        <f>VLOOKUP($G2035,Temp!$A:$C,V$1,FALSE)</f>
        <v>#VALUE!</v>
      </c>
      <c r="W2035" s="22" t="e">
        <f>VLOOKUP($G2035,Temp!$A:$C,W$1,FALSE)</f>
        <v>#VALUE!</v>
      </c>
      <c r="X2035" s="22" t="e">
        <f>VLOOKUP($G2035,Temp!$A:$C,X$1,FALSE)</f>
        <v>#VALUE!</v>
      </c>
      <c r="Y2035" s="22">
        <f>VLOOKUP($G2035,Temp!$A:$C,Y$1,FALSE)</f>
        <v>0</v>
      </c>
      <c r="Z2035" s="22">
        <f>VLOOKUP($G2035,Temp!$A:$C,Z$1,FALSE)</f>
        <v>0</v>
      </c>
      <c r="AA2035" s="22" t="e">
        <f>VLOOKUP($A2035,Searches!$A:$H,AA$1,FALSE)</f>
        <v>#N/A</v>
      </c>
      <c r="AB2035" s="22" t="e">
        <f>VLOOKUP($A2035,Searches!$A:$H,AB$1,FALSE)</f>
        <v>#N/A</v>
      </c>
      <c r="AC2035" s="22" t="e">
        <f>VLOOKUP($A2035,Searches!$A:$H,AC$1,FALSE)</f>
        <v>#N/A</v>
      </c>
      <c r="AD2035" s="22" t="e">
        <f>VLOOKUP($A2035,Searches!$A:$H,AD$1,FALSE)</f>
        <v>#N/A</v>
      </c>
      <c r="AE2035" s="22" t="e">
        <f>VLOOKUP($A2035,Searches!$A:$H,AE$1,FALSE)</f>
        <v>#N/A</v>
      </c>
      <c r="AF2035" s="22" t="e">
        <f>VLOOKUP($A2035,Searches!$A:$H,AF$1,FALSE)</f>
        <v>#N/A</v>
      </c>
      <c r="AG2035" s="22" t="e">
        <f>VLOOKUP($A2035,Searches!$A:$H,AG$1,FALSE)</f>
        <v>#N/A</v>
      </c>
      <c r="AH2035" s="22" t="str">
        <f>VLOOKUP($G2035,Temp!$D:$F,AH$1,FALSE)</f>
        <v>cyberark.com</v>
      </c>
      <c r="AI2035" s="22" t="str">
        <f>VLOOKUP($G2035,Temp!$D:$F,AI$1,FALSE)</f>
        <v>Marketo</v>
      </c>
      <c r="AJ2035" s="22" t="str">
        <f>VLOOKUP($G2035,Temp!$D:$F,AJ$1,FALSE)</f>
        <v>WordPress</v>
      </c>
    </row>
    <row r="2036" spans="1:36" ht="16" x14ac:dyDescent="0.2">
      <c r="A2036" s="8" t="str">
        <f t="shared" si="31"/>
        <v>Alexandra Bowen OutSystems</v>
      </c>
      <c r="B2036" s="8" t="s">
        <v>3900</v>
      </c>
      <c r="C2036" s="8" t="s">
        <v>11683</v>
      </c>
      <c r="D2036" s="8" t="s">
        <v>11684</v>
      </c>
      <c r="E2036" s="8" t="s">
        <v>11685</v>
      </c>
      <c r="F2036" s="8" t="s">
        <v>6571</v>
      </c>
      <c r="G2036" s="12" t="s">
        <v>6156</v>
      </c>
      <c r="H2036" s="22" t="str">
        <f>VLOOKUP($G2036,Temp!$A:$C,H$1,FALSE)</f>
        <v>outsystems.com</v>
      </c>
      <c r="I2036" s="22" t="e">
        <f>VLOOKUP($G2036,Temp!$A:$C,I$1,FALSE)</f>
        <v>#VALUE!</v>
      </c>
      <c r="J2036" s="22" t="e">
        <f>VLOOKUP($G2036,Temp!$A:$C,J$1,FALSE)</f>
        <v>#VALUE!</v>
      </c>
      <c r="K2036" s="22" t="e">
        <f>VLOOKUP($G2036,Temp!$A:$C,K$1,FALSE)</f>
        <v>#VALUE!</v>
      </c>
      <c r="L2036" s="22" t="e">
        <f>VLOOKUP($G2036,Temp!$A:$C,L$1,FALSE)</f>
        <v>#VALUE!</v>
      </c>
      <c r="M2036" s="22" t="e">
        <f>VLOOKUP($G2036,Temp!$A:$C,M$1,FALSE)</f>
        <v>#VALUE!</v>
      </c>
      <c r="N2036" s="22" t="e">
        <f>VLOOKUP($G2036,Temp!$A:$C,N$1,FALSE)</f>
        <v>#VALUE!</v>
      </c>
      <c r="O2036" s="22" t="e">
        <f>VLOOKUP($G2036,Temp!$A:$C,O$1,FALSE)</f>
        <v>#VALUE!</v>
      </c>
      <c r="P2036" s="22" t="e">
        <f>VLOOKUP($G2036,Temp!$A:$C,P$1,FALSE)</f>
        <v>#VALUE!</v>
      </c>
      <c r="Q2036" s="22" t="e">
        <f>VLOOKUP($G2036,Temp!$A:$C,Q$1,FALSE)</f>
        <v>#VALUE!</v>
      </c>
      <c r="R2036" s="22" t="e">
        <f>VLOOKUP($G2036,Temp!$A:$C,R$1,FALSE)</f>
        <v>#VALUE!</v>
      </c>
      <c r="S2036" s="22" t="e">
        <f>VLOOKUP($G2036,Temp!$A:$C,S$1,FALSE)</f>
        <v>#VALUE!</v>
      </c>
      <c r="T2036" s="22" t="e">
        <f>VLOOKUP($G2036,Temp!$A:$C,T$1,FALSE)</f>
        <v>#VALUE!</v>
      </c>
      <c r="U2036" s="22" t="e">
        <f>VLOOKUP($G2036,Temp!$A:$C,U$1,FALSE)</f>
        <v>#VALUE!</v>
      </c>
      <c r="V2036" s="22" t="e">
        <f>VLOOKUP($G2036,Temp!$A:$C,V$1,FALSE)</f>
        <v>#VALUE!</v>
      </c>
      <c r="W2036" s="22" t="e">
        <f>VLOOKUP($G2036,Temp!$A:$C,W$1,FALSE)</f>
        <v>#VALUE!</v>
      </c>
      <c r="X2036" s="22" t="e">
        <f>VLOOKUP($G2036,Temp!$A:$C,X$1,FALSE)</f>
        <v>#VALUE!</v>
      </c>
      <c r="Y2036" s="22">
        <f>VLOOKUP($G2036,Temp!$A:$C,Y$1,FALSE)</f>
        <v>33300</v>
      </c>
      <c r="Z2036" s="22">
        <f>VLOOKUP($G2036,Temp!$A:$C,Z$1,FALSE)</f>
        <v>60300</v>
      </c>
      <c r="AA2036" s="22" t="str">
        <f>VLOOKUP($A2036,Searches!$A:$H,AA$1,FALSE)</f>
        <v>Alexandra Bowen</v>
      </c>
      <c r="AB2036" s="22" t="str">
        <f>VLOOKUP($A2036,Searches!$A:$H,AB$1,FALSE)</f>
        <v>OutSystems</v>
      </c>
      <c r="AC2036" s="22" t="str">
        <f>VLOOKUP($A2036,Searches!$A:$H,AC$1,FALSE)</f>
        <v>Global Head of Social Media and Community Marketing</v>
      </c>
      <c r="AD2036" s="22" t="str">
        <f>VLOOKUP($A2036,Searches!$A:$H,AD$1,FALSE)</f>
        <v>2nd</v>
      </c>
      <c r="AE2036" s="22" t="str">
        <f>VLOOKUP($A2036,Searches!$A:$H,AE$1,FALSE)</f>
        <v>Open link</v>
      </c>
      <c r="AF2036" s="22" t="str">
        <f>VLOOKUP($A2036,Searches!$A:$H,AF$1,FALSE)</f>
        <v>Greater Minneapolis-St. Paul Area</v>
      </c>
      <c r="AG2036" s="22" t="str">
        <f>VLOOKUP($A2036,Searches!$A:$H,AG$1,FALSE)</f>
        <v>https://www.linkedin.com/sales/profile/63948933,Ao2z,NAME_SEARCH?moduleKey=peopleSearchResults&amp;pageKey=sales-search3-people-refinement&amp;contextId=60BC92C971D70515801E49D6842B0000&amp;requestId=c64c9bc3-f953-4958-9420-493eb96dbb53&amp;action=CLICK&amp;target=urn%3Ali%3AsalesLead%3A(-1%2C63948933)&amp;pageNumber=13&amp;targetEl=profilelink&amp;position=23&amp;trk=lss-serp-result-lead_photo</v>
      </c>
      <c r="AH2036" s="22" t="e">
        <f>VLOOKUP($G2036,Temp!$D:$F,AH$1,FALSE)</f>
        <v>#N/A</v>
      </c>
      <c r="AI2036" s="22" t="e">
        <f>VLOOKUP($G2036,Temp!$D:$F,AI$1,FALSE)</f>
        <v>#N/A</v>
      </c>
      <c r="AJ2036" s="22" t="e">
        <f>VLOOKUP($G2036,Temp!$D:$F,AJ$1,FALSE)</f>
        <v>#N/A</v>
      </c>
    </row>
    <row r="2037" spans="1:36" ht="16" x14ac:dyDescent="0.2">
      <c r="A2037" s="8" t="str">
        <f t="shared" si="31"/>
        <v>Wendy Stovell Integral Development Corp.</v>
      </c>
      <c r="B2037" s="8" t="s">
        <v>4338</v>
      </c>
      <c r="C2037" s="8" t="s">
        <v>11688</v>
      </c>
      <c r="D2037" s="8" t="s">
        <v>10713</v>
      </c>
      <c r="E2037" s="8" t="s">
        <v>11689</v>
      </c>
      <c r="F2037" s="8" t="s">
        <v>11690</v>
      </c>
      <c r="G2037" s="12" t="s">
        <v>10966</v>
      </c>
      <c r="H2037" s="22" t="str">
        <f>VLOOKUP($G2037,Temp!$A:$C,H$1,FALSE)</f>
        <v>integral.com</v>
      </c>
      <c r="I2037" s="22" t="e">
        <f>VLOOKUP($G2037,Temp!$A:$C,I$1,FALSE)</f>
        <v>#VALUE!</v>
      </c>
      <c r="J2037" s="22" t="e">
        <f>VLOOKUP($G2037,Temp!$A:$C,J$1,FALSE)</f>
        <v>#VALUE!</v>
      </c>
      <c r="K2037" s="22" t="e">
        <f>VLOOKUP($G2037,Temp!$A:$C,K$1,FALSE)</f>
        <v>#VALUE!</v>
      </c>
      <c r="L2037" s="22" t="e">
        <f>VLOOKUP($G2037,Temp!$A:$C,L$1,FALSE)</f>
        <v>#VALUE!</v>
      </c>
      <c r="M2037" s="22" t="e">
        <f>VLOOKUP($G2037,Temp!$A:$C,M$1,FALSE)</f>
        <v>#VALUE!</v>
      </c>
      <c r="N2037" s="22" t="e">
        <f>VLOOKUP($G2037,Temp!$A:$C,N$1,FALSE)</f>
        <v>#VALUE!</v>
      </c>
      <c r="O2037" s="22" t="e">
        <f>VLOOKUP($G2037,Temp!$A:$C,O$1,FALSE)</f>
        <v>#VALUE!</v>
      </c>
      <c r="P2037" s="22" t="e">
        <f>VLOOKUP($G2037,Temp!$A:$C,P$1,FALSE)</f>
        <v>#VALUE!</v>
      </c>
      <c r="Q2037" s="22" t="e">
        <f>VLOOKUP($G2037,Temp!$A:$C,Q$1,FALSE)</f>
        <v>#VALUE!</v>
      </c>
      <c r="R2037" s="22" t="e">
        <f>VLOOKUP($G2037,Temp!$A:$C,R$1,FALSE)</f>
        <v>#VALUE!</v>
      </c>
      <c r="S2037" s="22" t="e">
        <f>VLOOKUP($G2037,Temp!$A:$C,S$1,FALSE)</f>
        <v>#VALUE!</v>
      </c>
      <c r="T2037" s="22" t="e">
        <f>VLOOKUP($G2037,Temp!$A:$C,T$1,FALSE)</f>
        <v>#VALUE!</v>
      </c>
      <c r="U2037" s="22" t="e">
        <f>VLOOKUP($G2037,Temp!$A:$C,U$1,FALSE)</f>
        <v>#VALUE!</v>
      </c>
      <c r="V2037" s="22" t="e">
        <f>VLOOKUP($G2037,Temp!$A:$C,V$1,FALSE)</f>
        <v>#VALUE!</v>
      </c>
      <c r="W2037" s="22" t="e">
        <f>VLOOKUP($G2037,Temp!$A:$C,W$1,FALSE)</f>
        <v>#VALUE!</v>
      </c>
      <c r="X2037" s="22" t="e">
        <f>VLOOKUP($G2037,Temp!$A:$C,X$1,FALSE)</f>
        <v>#VALUE!</v>
      </c>
      <c r="Y2037" s="22">
        <f>VLOOKUP($G2037,Temp!$A:$C,Y$1,FALSE)</f>
        <v>1200</v>
      </c>
      <c r="Z2037" s="22">
        <f>VLOOKUP($G2037,Temp!$A:$C,Z$1,FALSE)</f>
        <v>0</v>
      </c>
      <c r="AA2037" s="22" t="e">
        <f>VLOOKUP($A2037,Searches!$A:$H,AA$1,FALSE)</f>
        <v>#N/A</v>
      </c>
      <c r="AB2037" s="22" t="e">
        <f>VLOOKUP($A2037,Searches!$A:$H,AB$1,FALSE)</f>
        <v>#N/A</v>
      </c>
      <c r="AC2037" s="22" t="e">
        <f>VLOOKUP($A2037,Searches!$A:$H,AC$1,FALSE)</f>
        <v>#N/A</v>
      </c>
      <c r="AD2037" s="22" t="e">
        <f>VLOOKUP($A2037,Searches!$A:$H,AD$1,FALSE)</f>
        <v>#N/A</v>
      </c>
      <c r="AE2037" s="22" t="e">
        <f>VLOOKUP($A2037,Searches!$A:$H,AE$1,FALSE)</f>
        <v>#N/A</v>
      </c>
      <c r="AF2037" s="22" t="e">
        <f>VLOOKUP($A2037,Searches!$A:$H,AF$1,FALSE)</f>
        <v>#N/A</v>
      </c>
      <c r="AG2037" s="22" t="e">
        <f>VLOOKUP($A2037,Searches!$A:$H,AG$1,FALSE)</f>
        <v>#N/A</v>
      </c>
      <c r="AH2037" s="22" t="e">
        <f>VLOOKUP($G2037,Temp!$D:$F,AH$1,FALSE)</f>
        <v>#N/A</v>
      </c>
      <c r="AI2037" s="22" t="e">
        <f>VLOOKUP($G2037,Temp!$D:$F,AI$1,FALSE)</f>
        <v>#N/A</v>
      </c>
      <c r="AJ2037" s="22" t="e">
        <f>VLOOKUP($G2037,Temp!$D:$F,AJ$1,FALSE)</f>
        <v>#N/A</v>
      </c>
    </row>
    <row r="2038" spans="1:36" ht="16" x14ac:dyDescent="0.2">
      <c r="A2038" s="8" t="str">
        <f t="shared" si="31"/>
        <v>Andre Ropeta Smartsheet</v>
      </c>
      <c r="B2038" s="8" t="s">
        <v>9897</v>
      </c>
      <c r="C2038" s="8" t="s">
        <v>11695</v>
      </c>
      <c r="D2038" s="8" t="s">
        <v>11696</v>
      </c>
      <c r="E2038" s="8" t="s">
        <v>11697</v>
      </c>
      <c r="F2038" s="8" t="s">
        <v>11360</v>
      </c>
      <c r="G2038" s="12" t="s">
        <v>10899</v>
      </c>
      <c r="H2038" s="22" t="str">
        <f>VLOOKUP($G2038,Temp!$A:$C,H$1,FALSE)</f>
        <v>smartsheet.com</v>
      </c>
      <c r="I2038" s="22" t="e">
        <f>VLOOKUP($G2038,Temp!$A:$C,I$1,FALSE)</f>
        <v>#VALUE!</v>
      </c>
      <c r="J2038" s="22" t="e">
        <f>VLOOKUP($G2038,Temp!$A:$C,J$1,FALSE)</f>
        <v>#VALUE!</v>
      </c>
      <c r="K2038" s="22" t="e">
        <f>VLOOKUP($G2038,Temp!$A:$C,K$1,FALSE)</f>
        <v>#VALUE!</v>
      </c>
      <c r="L2038" s="22" t="e">
        <f>VLOOKUP($G2038,Temp!$A:$C,L$1,FALSE)</f>
        <v>#VALUE!</v>
      </c>
      <c r="M2038" s="22" t="e">
        <f>VLOOKUP($G2038,Temp!$A:$C,M$1,FALSE)</f>
        <v>#VALUE!</v>
      </c>
      <c r="N2038" s="22" t="e">
        <f>VLOOKUP($G2038,Temp!$A:$C,N$1,FALSE)</f>
        <v>#VALUE!</v>
      </c>
      <c r="O2038" s="22" t="e">
        <f>VLOOKUP($G2038,Temp!$A:$C,O$1,FALSE)</f>
        <v>#VALUE!</v>
      </c>
      <c r="P2038" s="22" t="e">
        <f>VLOOKUP($G2038,Temp!$A:$C,P$1,FALSE)</f>
        <v>#VALUE!</v>
      </c>
      <c r="Q2038" s="22" t="e">
        <f>VLOOKUP($G2038,Temp!$A:$C,Q$1,FALSE)</f>
        <v>#VALUE!</v>
      </c>
      <c r="R2038" s="22" t="e">
        <f>VLOOKUP($G2038,Temp!$A:$C,R$1,FALSE)</f>
        <v>#VALUE!</v>
      </c>
      <c r="S2038" s="22" t="e">
        <f>VLOOKUP($G2038,Temp!$A:$C,S$1,FALSE)</f>
        <v>#VALUE!</v>
      </c>
      <c r="T2038" s="22" t="e">
        <f>VLOOKUP($G2038,Temp!$A:$C,T$1,FALSE)</f>
        <v>#VALUE!</v>
      </c>
      <c r="U2038" s="22" t="e">
        <f>VLOOKUP($G2038,Temp!$A:$C,U$1,FALSE)</f>
        <v>#VALUE!</v>
      </c>
      <c r="V2038" s="22" t="e">
        <f>VLOOKUP($G2038,Temp!$A:$C,V$1,FALSE)</f>
        <v>#VALUE!</v>
      </c>
      <c r="W2038" s="22" t="e">
        <f>VLOOKUP($G2038,Temp!$A:$C,W$1,FALSE)</f>
        <v>#VALUE!</v>
      </c>
      <c r="X2038" s="22" t="e">
        <f>VLOOKUP($G2038,Temp!$A:$C,X$1,FALSE)</f>
        <v>#VALUE!</v>
      </c>
      <c r="Y2038" s="22">
        <f>VLOOKUP($G2038,Temp!$A:$C,Y$1,FALSE)</f>
        <v>1600000</v>
      </c>
      <c r="Z2038" s="22">
        <f>VLOOKUP($G2038,Temp!$A:$C,Z$1,FALSE)</f>
        <v>158000</v>
      </c>
      <c r="AA2038" s="22" t="e">
        <f>VLOOKUP($A2038,Searches!$A:$H,AA$1,FALSE)</f>
        <v>#N/A</v>
      </c>
      <c r="AB2038" s="22" t="e">
        <f>VLOOKUP($A2038,Searches!$A:$H,AB$1,FALSE)</f>
        <v>#N/A</v>
      </c>
      <c r="AC2038" s="22" t="e">
        <f>VLOOKUP($A2038,Searches!$A:$H,AC$1,FALSE)</f>
        <v>#N/A</v>
      </c>
      <c r="AD2038" s="22" t="e">
        <f>VLOOKUP($A2038,Searches!$A:$H,AD$1,FALSE)</f>
        <v>#N/A</v>
      </c>
      <c r="AE2038" s="22" t="e">
        <f>VLOOKUP($A2038,Searches!$A:$H,AE$1,FALSE)</f>
        <v>#N/A</v>
      </c>
      <c r="AF2038" s="22" t="e">
        <f>VLOOKUP($A2038,Searches!$A:$H,AF$1,FALSE)</f>
        <v>#N/A</v>
      </c>
      <c r="AG2038" s="22" t="e">
        <f>VLOOKUP($A2038,Searches!$A:$H,AG$1,FALSE)</f>
        <v>#N/A</v>
      </c>
      <c r="AH2038" s="22" t="e">
        <f>VLOOKUP($G2038,Temp!$D:$F,AH$1,FALSE)</f>
        <v>#N/A</v>
      </c>
      <c r="AI2038" s="22" t="e">
        <f>VLOOKUP($G2038,Temp!$D:$F,AI$1,FALSE)</f>
        <v>#N/A</v>
      </c>
      <c r="AJ2038" s="22" t="e">
        <f>VLOOKUP($G2038,Temp!$D:$F,AJ$1,FALSE)</f>
        <v>#N/A</v>
      </c>
    </row>
    <row r="2039" spans="1:36" ht="16" x14ac:dyDescent="0.2">
      <c r="A2039" s="8" t="str">
        <f t="shared" si="31"/>
        <v>Jennifer Shelgren Dodge Data &amp; Analytics</v>
      </c>
      <c r="B2039" s="8" t="s">
        <v>546</v>
      </c>
      <c r="C2039" s="8" t="s">
        <v>11700</v>
      </c>
      <c r="D2039" s="8" t="s">
        <v>11701</v>
      </c>
      <c r="E2039" s="8" t="s">
        <v>11702</v>
      </c>
      <c r="F2039" s="8" t="s">
        <v>6133</v>
      </c>
      <c r="G2039" s="12" t="s">
        <v>5703</v>
      </c>
      <c r="H2039" s="22" t="str">
        <f>VLOOKUP($G2039,Temp!$A:$C,H$1,FALSE)</f>
        <v>construction.com</v>
      </c>
      <c r="I2039" s="22" t="e">
        <f>VLOOKUP($G2039,Temp!$A:$C,I$1,FALSE)</f>
        <v>#VALUE!</v>
      </c>
      <c r="J2039" s="22" t="e">
        <f>VLOOKUP($G2039,Temp!$A:$C,J$1,FALSE)</f>
        <v>#VALUE!</v>
      </c>
      <c r="K2039" s="22" t="e">
        <f>VLOOKUP($G2039,Temp!$A:$C,K$1,FALSE)</f>
        <v>#VALUE!</v>
      </c>
      <c r="L2039" s="22" t="e">
        <f>VLOOKUP($G2039,Temp!$A:$C,L$1,FALSE)</f>
        <v>#VALUE!</v>
      </c>
      <c r="M2039" s="22" t="e">
        <f>VLOOKUP($G2039,Temp!$A:$C,M$1,FALSE)</f>
        <v>#VALUE!</v>
      </c>
      <c r="N2039" s="22" t="e">
        <f>VLOOKUP($G2039,Temp!$A:$C,N$1,FALSE)</f>
        <v>#VALUE!</v>
      </c>
      <c r="O2039" s="22" t="e">
        <f>VLOOKUP($G2039,Temp!$A:$C,O$1,FALSE)</f>
        <v>#VALUE!</v>
      </c>
      <c r="P2039" s="22" t="e">
        <f>VLOOKUP($G2039,Temp!$A:$C,P$1,FALSE)</f>
        <v>#VALUE!</v>
      </c>
      <c r="Q2039" s="22" t="e">
        <f>VLOOKUP($G2039,Temp!$A:$C,Q$1,FALSE)</f>
        <v>#VALUE!</v>
      </c>
      <c r="R2039" s="22" t="e">
        <f>VLOOKUP($G2039,Temp!$A:$C,R$1,FALSE)</f>
        <v>#VALUE!</v>
      </c>
      <c r="S2039" s="22" t="e">
        <f>VLOOKUP($G2039,Temp!$A:$C,S$1,FALSE)</f>
        <v>#VALUE!</v>
      </c>
      <c r="T2039" s="22" t="e">
        <f>VLOOKUP($G2039,Temp!$A:$C,T$1,FALSE)</f>
        <v>#VALUE!</v>
      </c>
      <c r="U2039" s="22" t="e">
        <f>VLOOKUP($G2039,Temp!$A:$C,U$1,FALSE)</f>
        <v>#VALUE!</v>
      </c>
      <c r="V2039" s="22" t="e">
        <f>VLOOKUP($G2039,Temp!$A:$C,V$1,FALSE)</f>
        <v>#VALUE!</v>
      </c>
      <c r="W2039" s="22" t="e">
        <f>VLOOKUP($G2039,Temp!$A:$C,W$1,FALSE)</f>
        <v>#VALUE!</v>
      </c>
      <c r="X2039" s="22" t="e">
        <f>VLOOKUP($G2039,Temp!$A:$C,X$1,FALSE)</f>
        <v>#VALUE!</v>
      </c>
      <c r="Y2039" s="22">
        <f>VLOOKUP($G2039,Temp!$A:$C,Y$1,FALSE)</f>
        <v>115000</v>
      </c>
      <c r="Z2039" s="22">
        <f>VLOOKUP($G2039,Temp!$A:$C,Z$1,FALSE)</f>
        <v>20700</v>
      </c>
      <c r="AA2039" s="22" t="e">
        <f>VLOOKUP($A2039,Searches!$A:$H,AA$1,FALSE)</f>
        <v>#N/A</v>
      </c>
      <c r="AB2039" s="22" t="e">
        <f>VLOOKUP($A2039,Searches!$A:$H,AB$1,FALSE)</f>
        <v>#N/A</v>
      </c>
      <c r="AC2039" s="22" t="e">
        <f>VLOOKUP($A2039,Searches!$A:$H,AC$1,FALSE)</f>
        <v>#N/A</v>
      </c>
      <c r="AD2039" s="22" t="e">
        <f>VLOOKUP($A2039,Searches!$A:$H,AD$1,FALSE)</f>
        <v>#N/A</v>
      </c>
      <c r="AE2039" s="22" t="e">
        <f>VLOOKUP($A2039,Searches!$A:$H,AE$1,FALSE)</f>
        <v>#N/A</v>
      </c>
      <c r="AF2039" s="22" t="e">
        <f>VLOOKUP($A2039,Searches!$A:$H,AF$1,FALSE)</f>
        <v>#N/A</v>
      </c>
      <c r="AG2039" s="22" t="e">
        <f>VLOOKUP($A2039,Searches!$A:$H,AG$1,FALSE)</f>
        <v>#N/A</v>
      </c>
      <c r="AH2039" s="22" t="str">
        <f>VLOOKUP($G2039,Temp!$D:$F,AH$1,FALSE)</f>
        <v>construction.com</v>
      </c>
      <c r="AI2039" s="22" t="str">
        <f>VLOOKUP($G2039,Temp!$D:$F,AI$1,FALSE)</f>
        <v>Eloqua</v>
      </c>
      <c r="AJ2039" s="22" t="str">
        <f>VLOOKUP($G2039,Temp!$D:$F,AJ$1,FALSE)</f>
        <v>Drupal</v>
      </c>
    </row>
    <row r="2040" spans="1:36" ht="16" x14ac:dyDescent="0.2">
      <c r="A2040" s="8" t="str">
        <f t="shared" si="31"/>
        <v>Chuck Trierweiler ibml</v>
      </c>
      <c r="B2040" s="8" t="s">
        <v>3455</v>
      </c>
      <c r="C2040" s="8" t="s">
        <v>11705</v>
      </c>
      <c r="D2040" s="8" t="s">
        <v>11706</v>
      </c>
      <c r="E2040" s="8" t="s">
        <v>634</v>
      </c>
      <c r="F2040" s="8" t="s">
        <v>11707</v>
      </c>
      <c r="G2040" s="8" t="s">
        <v>634</v>
      </c>
      <c r="H2040" s="22" t="e">
        <f>VLOOKUP($G2040,Temp!$A:$C,H$1,FALSE)</f>
        <v>#N/A</v>
      </c>
      <c r="I2040" s="22" t="e">
        <f>VLOOKUP($G2040,Temp!$A:$C,I$1,FALSE)</f>
        <v>#N/A</v>
      </c>
      <c r="J2040" s="22" t="e">
        <f>VLOOKUP($G2040,Temp!$A:$C,J$1,FALSE)</f>
        <v>#N/A</v>
      </c>
      <c r="K2040" s="22" t="e">
        <f>VLOOKUP($G2040,Temp!$A:$C,K$1,FALSE)</f>
        <v>#N/A</v>
      </c>
      <c r="L2040" s="22" t="e">
        <f>VLOOKUP($G2040,Temp!$A:$C,L$1,FALSE)</f>
        <v>#N/A</v>
      </c>
      <c r="M2040" s="22" t="e">
        <f>VLOOKUP($G2040,Temp!$A:$C,M$1,FALSE)</f>
        <v>#N/A</v>
      </c>
      <c r="N2040" s="22" t="e">
        <f>VLOOKUP($G2040,Temp!$A:$C,N$1,FALSE)</f>
        <v>#N/A</v>
      </c>
      <c r="O2040" s="22" t="e">
        <f>VLOOKUP($G2040,Temp!$A:$C,O$1,FALSE)</f>
        <v>#N/A</v>
      </c>
      <c r="P2040" s="22" t="e">
        <f>VLOOKUP($G2040,Temp!$A:$C,P$1,FALSE)</f>
        <v>#N/A</v>
      </c>
      <c r="Q2040" s="22" t="e">
        <f>VLOOKUP($G2040,Temp!$A:$C,Q$1,FALSE)</f>
        <v>#N/A</v>
      </c>
      <c r="R2040" s="22" t="e">
        <f>VLOOKUP($G2040,Temp!$A:$C,R$1,FALSE)</f>
        <v>#N/A</v>
      </c>
      <c r="S2040" s="22" t="e">
        <f>VLOOKUP($G2040,Temp!$A:$C,S$1,FALSE)</f>
        <v>#N/A</v>
      </c>
      <c r="T2040" s="22" t="e">
        <f>VLOOKUP($G2040,Temp!$A:$C,T$1,FALSE)</f>
        <v>#N/A</v>
      </c>
      <c r="U2040" s="22" t="e">
        <f>VLOOKUP($G2040,Temp!$A:$C,U$1,FALSE)</f>
        <v>#N/A</v>
      </c>
      <c r="V2040" s="22" t="e">
        <f>VLOOKUP($G2040,Temp!$A:$C,V$1,FALSE)</f>
        <v>#N/A</v>
      </c>
      <c r="W2040" s="22" t="e">
        <f>VLOOKUP($G2040,Temp!$A:$C,W$1,FALSE)</f>
        <v>#N/A</v>
      </c>
      <c r="X2040" s="22" t="e">
        <f>VLOOKUP($G2040,Temp!$A:$C,X$1,FALSE)</f>
        <v>#N/A</v>
      </c>
      <c r="Y2040" s="22" t="e">
        <f>VLOOKUP($G2040,Temp!$A:$C,Y$1,FALSE)</f>
        <v>#N/A</v>
      </c>
      <c r="Z2040" s="22" t="e">
        <f>VLOOKUP($G2040,Temp!$A:$C,Z$1,FALSE)</f>
        <v>#N/A</v>
      </c>
      <c r="AA2040" s="22" t="str">
        <f>VLOOKUP($A2040,Searches!$A:$H,AA$1,FALSE)</f>
        <v>Chuck Trierweiler</v>
      </c>
      <c r="AB2040" s="22" t="str">
        <f>VLOOKUP($A2040,Searches!$A:$H,AB$1,FALSE)</f>
        <v>ibml</v>
      </c>
      <c r="AC2040" s="22" t="str">
        <f>VLOOKUP($A2040,Searches!$A:$H,AC$1,FALSE)</f>
        <v>Global Head of Product Marketing, Vice President</v>
      </c>
      <c r="AD2040" s="22" t="str">
        <f>VLOOKUP($A2040,Searches!$A:$H,AD$1,FALSE)</f>
        <v>2nd</v>
      </c>
      <c r="AE2040" s="22" t="str">
        <f>VLOOKUP($A2040,Searches!$A:$H,AE$1,FALSE)</f>
        <v/>
      </c>
      <c r="AF2040" s="22" t="str">
        <f>VLOOKUP($A2040,Searches!$A:$H,AF$1,FALSE)</f>
        <v>Greater Minneapolis-St. Paul Area</v>
      </c>
      <c r="AG2040" s="22" t="str">
        <f>VLOOKUP($A2040,Searches!$A:$H,AG$1,FALSE)</f>
        <v>https://www.linkedin.com/sales/profile/3545866,c7NT,NAME_SEARCH?moduleKey=peopleSearchResults&amp;pageKey=sales-search3-people-refinement&amp;contextId=60BC92C971D70515801E49D6842B0000&amp;requestId=212da2ed-15cb-49a5-96bd-e0ad41dc4589&amp;action=CLICK&amp;target=urn%3Ali%3AsalesLead%3A(-1%2C3545866)&amp;pageNumber=14&amp;targetEl=profilelink&amp;position=5&amp;trk=lss-serp-result-lead_photo</v>
      </c>
      <c r="AH2040" s="22" t="e">
        <f>VLOOKUP($G2040,Temp!$D:$F,AH$1,FALSE)</f>
        <v>#N/A</v>
      </c>
      <c r="AI2040" s="22" t="e">
        <f>VLOOKUP($G2040,Temp!$D:$F,AI$1,FALSE)</f>
        <v>#N/A</v>
      </c>
      <c r="AJ2040" s="22" t="e">
        <f>VLOOKUP($G2040,Temp!$D:$F,AJ$1,FALSE)</f>
        <v>#N/A</v>
      </c>
    </row>
    <row r="2041" spans="1:36" ht="16" x14ac:dyDescent="0.2">
      <c r="A2041" s="8" t="str">
        <f t="shared" si="31"/>
        <v>Allison Pickens Gainsight</v>
      </c>
      <c r="B2041" s="8" t="s">
        <v>5410</v>
      </c>
      <c r="C2041" s="8" t="s">
        <v>5411</v>
      </c>
      <c r="D2041" s="8" t="s">
        <v>858</v>
      </c>
      <c r="E2041" s="8" t="s">
        <v>5412</v>
      </c>
      <c r="F2041" s="8" t="s">
        <v>104</v>
      </c>
      <c r="G2041" s="12" t="s">
        <v>105</v>
      </c>
      <c r="H2041" s="22" t="str">
        <f>VLOOKUP($G2041,Temp!$A:$C,H$1,FALSE)</f>
        <v>gainsight.com</v>
      </c>
      <c r="I2041" s="22" t="e">
        <f>VLOOKUP($G2041,Temp!$A:$C,I$1,FALSE)</f>
        <v>#VALUE!</v>
      </c>
      <c r="J2041" s="22" t="e">
        <f>VLOOKUP($G2041,Temp!$A:$C,J$1,FALSE)</f>
        <v>#VALUE!</v>
      </c>
      <c r="K2041" s="22" t="e">
        <f>VLOOKUP($G2041,Temp!$A:$C,K$1,FALSE)</f>
        <v>#VALUE!</v>
      </c>
      <c r="L2041" s="22" t="e">
        <f>VLOOKUP($G2041,Temp!$A:$C,L$1,FALSE)</f>
        <v>#VALUE!</v>
      </c>
      <c r="M2041" s="22" t="e">
        <f>VLOOKUP($G2041,Temp!$A:$C,M$1,FALSE)</f>
        <v>#VALUE!</v>
      </c>
      <c r="N2041" s="22" t="e">
        <f>VLOOKUP($G2041,Temp!$A:$C,N$1,FALSE)</f>
        <v>#VALUE!</v>
      </c>
      <c r="O2041" s="22" t="e">
        <f>VLOOKUP($G2041,Temp!$A:$C,O$1,FALSE)</f>
        <v>#VALUE!</v>
      </c>
      <c r="P2041" s="22" t="e">
        <f>VLOOKUP($G2041,Temp!$A:$C,P$1,FALSE)</f>
        <v>#VALUE!</v>
      </c>
      <c r="Q2041" s="22" t="e">
        <f>VLOOKUP($G2041,Temp!$A:$C,Q$1,FALSE)</f>
        <v>#VALUE!</v>
      </c>
      <c r="R2041" s="22" t="e">
        <f>VLOOKUP($G2041,Temp!$A:$C,R$1,FALSE)</f>
        <v>#VALUE!</v>
      </c>
      <c r="S2041" s="22" t="e">
        <f>VLOOKUP($G2041,Temp!$A:$C,S$1,FALSE)</f>
        <v>#VALUE!</v>
      </c>
      <c r="T2041" s="22" t="e">
        <f>VLOOKUP($G2041,Temp!$A:$C,T$1,FALSE)</f>
        <v>#VALUE!</v>
      </c>
      <c r="U2041" s="22" t="e">
        <f>VLOOKUP($G2041,Temp!$A:$C,U$1,FALSE)</f>
        <v>#VALUE!</v>
      </c>
      <c r="V2041" s="22" t="e">
        <f>VLOOKUP($G2041,Temp!$A:$C,V$1,FALSE)</f>
        <v>#VALUE!</v>
      </c>
      <c r="W2041" s="22" t="e">
        <f>VLOOKUP($G2041,Temp!$A:$C,W$1,FALSE)</f>
        <v>#VALUE!</v>
      </c>
      <c r="X2041" s="22" t="e">
        <f>VLOOKUP($G2041,Temp!$A:$C,X$1,FALSE)</f>
        <v>#VALUE!</v>
      </c>
      <c r="Y2041" s="22">
        <f>VLOOKUP($G2041,Temp!$A:$C,Y$1,FALSE)</f>
        <v>25000</v>
      </c>
      <c r="Z2041" s="22">
        <f>VLOOKUP($G2041,Temp!$A:$C,Z$1,FALSE)</f>
        <v>1800</v>
      </c>
      <c r="AA2041" s="22" t="str">
        <f>VLOOKUP($A2041,Searches!$A:$H,AA$1,FALSE)</f>
        <v>Allison Pickens</v>
      </c>
      <c r="AB2041" s="22" t="str">
        <f>VLOOKUP($A2041,Searches!$A:$H,AB$1,FALSE)</f>
        <v>Gainsight</v>
      </c>
      <c r="AC2041" s="22" t="str">
        <f>VLOOKUP($A2041,Searches!$A:$H,AC$1,FALSE)</f>
        <v>Chief Customer Officer</v>
      </c>
      <c r="AD2041" s="22" t="str">
        <f>VLOOKUP($A2041,Searches!$A:$H,AD$1,FALSE)</f>
        <v>2nd</v>
      </c>
      <c r="AE2041" s="22" t="str">
        <f>VLOOKUP($A2041,Searches!$A:$H,AE$1,FALSE)</f>
        <v>Open link</v>
      </c>
      <c r="AF2041" s="22" t="str">
        <f>VLOOKUP($A2041,Searches!$A:$H,AF$1,FALSE)</f>
        <v>San Francisco Bay Area</v>
      </c>
      <c r="AG2041" s="22" t="str">
        <f>VLOOKUP($A2041,Searches!$A:$H,AG$1,FALSE)</f>
        <v>https://www.linkedin.com/sales/profile/33138559,3UsK,NAME_SEARCH?moduleKey=peopleSearchResults&amp;pageKey=sales-search3-people-refinement&amp;contextId=60BC92C971D70515801E49D6842B0000&amp;requestId=212da2ed-15cb-49a5-96bd-e0ad41dc4589&amp;action=CLICK&amp;target=urn%3Ali%3AsalesLead%3A(-1%2C33138559)&amp;pageNumber=14&amp;targetEl=profilelink&amp;position=11&amp;trk=lss-serp-result-lead_photo</v>
      </c>
      <c r="AH2041" s="22" t="str">
        <f>VLOOKUP($G2041,Temp!$D:$F,AH$1,FALSE)</f>
        <v>gainsight.com</v>
      </c>
      <c r="AI2041" s="22" t="str">
        <f>VLOOKUP($G2041,Temp!$D:$F,AI$1,FALSE)</f>
        <v>Marketo</v>
      </c>
      <c r="AJ2041" s="22" t="str">
        <f>VLOOKUP($G2041,Temp!$D:$F,AJ$1,FALSE)</f>
        <v>WordPress</v>
      </c>
    </row>
    <row r="2042" spans="1:36" ht="16" x14ac:dyDescent="0.2">
      <c r="A2042" s="8" t="str">
        <f t="shared" si="31"/>
        <v>Sam Damon LiveAdmins LLC</v>
      </c>
      <c r="B2042" s="8" t="s">
        <v>7030</v>
      </c>
      <c r="C2042" s="8" t="s">
        <v>6553</v>
      </c>
      <c r="D2042" s="8" t="s">
        <v>10713</v>
      </c>
      <c r="E2042" s="8" t="s">
        <v>11713</v>
      </c>
      <c r="F2042" s="8" t="s">
        <v>11715</v>
      </c>
      <c r="G2042" s="12" t="s">
        <v>10983</v>
      </c>
      <c r="H2042" s="22" t="str">
        <f>VLOOKUP($G2042,Temp!$A:$C,H$1,FALSE)</f>
        <v>liveadmins.com</v>
      </c>
      <c r="I2042" s="22" t="e">
        <f>VLOOKUP($G2042,Temp!$A:$C,I$1,FALSE)</f>
        <v>#VALUE!</v>
      </c>
      <c r="J2042" s="22" t="e">
        <f>VLOOKUP($G2042,Temp!$A:$C,J$1,FALSE)</f>
        <v>#VALUE!</v>
      </c>
      <c r="K2042" s="22" t="e">
        <f>VLOOKUP($G2042,Temp!$A:$C,K$1,FALSE)</f>
        <v>#VALUE!</v>
      </c>
      <c r="L2042" s="22" t="e">
        <f>VLOOKUP($G2042,Temp!$A:$C,L$1,FALSE)</f>
        <v>#VALUE!</v>
      </c>
      <c r="M2042" s="22" t="e">
        <f>VLOOKUP($G2042,Temp!$A:$C,M$1,FALSE)</f>
        <v>#VALUE!</v>
      </c>
      <c r="N2042" s="22" t="e">
        <f>VLOOKUP($G2042,Temp!$A:$C,N$1,FALSE)</f>
        <v>#VALUE!</v>
      </c>
      <c r="O2042" s="22" t="e">
        <f>VLOOKUP($G2042,Temp!$A:$C,O$1,FALSE)</f>
        <v>#VALUE!</v>
      </c>
      <c r="P2042" s="22" t="e">
        <f>VLOOKUP($G2042,Temp!$A:$C,P$1,FALSE)</f>
        <v>#VALUE!</v>
      </c>
      <c r="Q2042" s="22" t="e">
        <f>VLOOKUP($G2042,Temp!$A:$C,Q$1,FALSE)</f>
        <v>#VALUE!</v>
      </c>
      <c r="R2042" s="22" t="e">
        <f>VLOOKUP($G2042,Temp!$A:$C,R$1,FALSE)</f>
        <v>#VALUE!</v>
      </c>
      <c r="S2042" s="22" t="e">
        <f>VLOOKUP($G2042,Temp!$A:$C,S$1,FALSE)</f>
        <v>#VALUE!</v>
      </c>
      <c r="T2042" s="22" t="e">
        <f>VLOOKUP($G2042,Temp!$A:$C,T$1,FALSE)</f>
        <v>#VALUE!</v>
      </c>
      <c r="U2042" s="22" t="e">
        <f>VLOOKUP($G2042,Temp!$A:$C,U$1,FALSE)</f>
        <v>#VALUE!</v>
      </c>
      <c r="V2042" s="22" t="e">
        <f>VLOOKUP($G2042,Temp!$A:$C,V$1,FALSE)</f>
        <v>#VALUE!</v>
      </c>
      <c r="W2042" s="22" t="e">
        <f>VLOOKUP($G2042,Temp!$A:$C,W$1,FALSE)</f>
        <v>#VALUE!</v>
      </c>
      <c r="X2042" s="22" t="e">
        <f>VLOOKUP($G2042,Temp!$A:$C,X$1,FALSE)</f>
        <v>#VALUE!</v>
      </c>
      <c r="Y2042" s="22">
        <f>VLOOKUP($G2042,Temp!$A:$C,Y$1,FALSE)</f>
        <v>0</v>
      </c>
      <c r="Z2042" s="22">
        <f>VLOOKUP($G2042,Temp!$A:$C,Z$1,FALSE)</f>
        <v>0</v>
      </c>
      <c r="AA2042" s="22" t="e">
        <f>VLOOKUP($A2042,Searches!$A:$H,AA$1,FALSE)</f>
        <v>#N/A</v>
      </c>
      <c r="AB2042" s="22" t="e">
        <f>VLOOKUP($A2042,Searches!$A:$H,AB$1,FALSE)</f>
        <v>#N/A</v>
      </c>
      <c r="AC2042" s="22" t="e">
        <f>VLOOKUP($A2042,Searches!$A:$H,AC$1,FALSE)</f>
        <v>#N/A</v>
      </c>
      <c r="AD2042" s="22" t="e">
        <f>VLOOKUP($A2042,Searches!$A:$H,AD$1,FALSE)</f>
        <v>#N/A</v>
      </c>
      <c r="AE2042" s="22" t="e">
        <f>VLOOKUP($A2042,Searches!$A:$H,AE$1,FALSE)</f>
        <v>#N/A</v>
      </c>
      <c r="AF2042" s="22" t="e">
        <f>VLOOKUP($A2042,Searches!$A:$H,AF$1,FALSE)</f>
        <v>#N/A</v>
      </c>
      <c r="AG2042" s="22" t="e">
        <f>VLOOKUP($A2042,Searches!$A:$H,AG$1,FALSE)</f>
        <v>#N/A</v>
      </c>
      <c r="AH2042" s="22" t="e">
        <f>VLOOKUP($G2042,Temp!$D:$F,AH$1,FALSE)</f>
        <v>#N/A</v>
      </c>
      <c r="AI2042" s="22" t="e">
        <f>VLOOKUP($G2042,Temp!$D:$F,AI$1,FALSE)</f>
        <v>#N/A</v>
      </c>
      <c r="AJ2042" s="22" t="e">
        <f>VLOOKUP($G2042,Temp!$D:$F,AJ$1,FALSE)</f>
        <v>#N/A</v>
      </c>
    </row>
    <row r="2043" spans="1:36" ht="16" x14ac:dyDescent="0.2">
      <c r="A2043" s="8" t="str">
        <f t="shared" si="31"/>
        <v>Kim Celestre, ChargePoint</v>
      </c>
      <c r="B2043" s="8" t="s">
        <v>5864</v>
      </c>
      <c r="C2043" s="8" t="s">
        <v>11721</v>
      </c>
      <c r="D2043" s="8" t="s">
        <v>10701</v>
      </c>
      <c r="E2043" s="8" t="s">
        <v>11722</v>
      </c>
      <c r="F2043" s="8" t="s">
        <v>2543</v>
      </c>
      <c r="G2043" s="12" t="s">
        <v>2544</v>
      </c>
      <c r="H2043" s="22" t="str">
        <f>VLOOKUP($G2043,Temp!$A:$C,H$1,FALSE)</f>
        <v>chargepoint.com</v>
      </c>
      <c r="I2043" s="22" t="e">
        <f>VLOOKUP($G2043,Temp!$A:$C,I$1,FALSE)</f>
        <v>#VALUE!</v>
      </c>
      <c r="J2043" s="22" t="e">
        <f>VLOOKUP($G2043,Temp!$A:$C,J$1,FALSE)</f>
        <v>#VALUE!</v>
      </c>
      <c r="K2043" s="22" t="e">
        <f>VLOOKUP($G2043,Temp!$A:$C,K$1,FALSE)</f>
        <v>#VALUE!</v>
      </c>
      <c r="L2043" s="22" t="e">
        <f>VLOOKUP($G2043,Temp!$A:$C,L$1,FALSE)</f>
        <v>#VALUE!</v>
      </c>
      <c r="M2043" s="22" t="e">
        <f>VLOOKUP($G2043,Temp!$A:$C,M$1,FALSE)</f>
        <v>#VALUE!</v>
      </c>
      <c r="N2043" s="22" t="e">
        <f>VLOOKUP($G2043,Temp!$A:$C,N$1,FALSE)</f>
        <v>#VALUE!</v>
      </c>
      <c r="O2043" s="22" t="e">
        <f>VLOOKUP($G2043,Temp!$A:$C,O$1,FALSE)</f>
        <v>#VALUE!</v>
      </c>
      <c r="P2043" s="22" t="e">
        <f>VLOOKUP($G2043,Temp!$A:$C,P$1,FALSE)</f>
        <v>#VALUE!</v>
      </c>
      <c r="Q2043" s="22" t="e">
        <f>VLOOKUP($G2043,Temp!$A:$C,Q$1,FALSE)</f>
        <v>#VALUE!</v>
      </c>
      <c r="R2043" s="22" t="e">
        <f>VLOOKUP($G2043,Temp!$A:$C,R$1,FALSE)</f>
        <v>#VALUE!</v>
      </c>
      <c r="S2043" s="22" t="e">
        <f>VLOOKUP($G2043,Temp!$A:$C,S$1,FALSE)</f>
        <v>#VALUE!</v>
      </c>
      <c r="T2043" s="22" t="e">
        <f>VLOOKUP($G2043,Temp!$A:$C,T$1,FALSE)</f>
        <v>#VALUE!</v>
      </c>
      <c r="U2043" s="22" t="e">
        <f>VLOOKUP($G2043,Temp!$A:$C,U$1,FALSE)</f>
        <v>#VALUE!</v>
      </c>
      <c r="V2043" s="22" t="e">
        <f>VLOOKUP($G2043,Temp!$A:$C,V$1,FALSE)</f>
        <v>#VALUE!</v>
      </c>
      <c r="W2043" s="22" t="e">
        <f>VLOOKUP($G2043,Temp!$A:$C,W$1,FALSE)</f>
        <v>#VALUE!</v>
      </c>
      <c r="X2043" s="22" t="e">
        <f>VLOOKUP($G2043,Temp!$A:$C,X$1,FALSE)</f>
        <v>#VALUE!</v>
      </c>
      <c r="Y2043" s="22">
        <f>VLOOKUP($G2043,Temp!$A:$C,Y$1,FALSE)</f>
        <v>32600</v>
      </c>
      <c r="Z2043" s="22">
        <f>VLOOKUP($G2043,Temp!$A:$C,Z$1,FALSE)</f>
        <v>1900</v>
      </c>
      <c r="AA2043" s="22" t="e">
        <f>VLOOKUP($A2043,Searches!$A:$H,AA$1,FALSE)</f>
        <v>#N/A</v>
      </c>
      <c r="AB2043" s="22" t="e">
        <f>VLOOKUP($A2043,Searches!$A:$H,AB$1,FALSE)</f>
        <v>#N/A</v>
      </c>
      <c r="AC2043" s="22" t="e">
        <f>VLOOKUP($A2043,Searches!$A:$H,AC$1,FALSE)</f>
        <v>#N/A</v>
      </c>
      <c r="AD2043" s="22" t="e">
        <f>VLOOKUP($A2043,Searches!$A:$H,AD$1,FALSE)</f>
        <v>#N/A</v>
      </c>
      <c r="AE2043" s="22" t="e">
        <f>VLOOKUP($A2043,Searches!$A:$H,AE$1,FALSE)</f>
        <v>#N/A</v>
      </c>
      <c r="AF2043" s="22" t="e">
        <f>VLOOKUP($A2043,Searches!$A:$H,AF$1,FALSE)</f>
        <v>#N/A</v>
      </c>
      <c r="AG2043" s="22" t="e">
        <f>VLOOKUP($A2043,Searches!$A:$H,AG$1,FALSE)</f>
        <v>#N/A</v>
      </c>
      <c r="AH2043" s="22" t="str">
        <f>VLOOKUP($G2043,Temp!$D:$F,AH$1,FALSE)</f>
        <v>chargepoint.com</v>
      </c>
      <c r="AI2043" s="22" t="str">
        <f>VLOOKUP($G2043,Temp!$D:$F,AI$1,FALSE)</f>
        <v>Marketo</v>
      </c>
      <c r="AJ2043" s="22" t="str">
        <f>VLOOKUP($G2043,Temp!$D:$F,AJ$1,FALSE)</f>
        <v>Drupal</v>
      </c>
    </row>
    <row r="2044" spans="1:36" ht="16" x14ac:dyDescent="0.2">
      <c r="A2044" s="8" t="str">
        <f t="shared" si="31"/>
        <v>Gregory Simpson Medidata Solutions</v>
      </c>
      <c r="B2044" s="8" t="s">
        <v>10937</v>
      </c>
      <c r="C2044" s="8" t="s">
        <v>11725</v>
      </c>
      <c r="D2044" s="8" t="s">
        <v>11726</v>
      </c>
      <c r="E2044" s="8" t="s">
        <v>11727</v>
      </c>
      <c r="F2044" s="8" t="s">
        <v>3222</v>
      </c>
      <c r="G2044" s="12" t="s">
        <v>2984</v>
      </c>
      <c r="H2044" s="22" t="str">
        <f>VLOOKUP($G2044,Temp!$A:$C,H$1,FALSE)</f>
        <v>mdsol.com</v>
      </c>
      <c r="I2044" s="22" t="e">
        <f>VLOOKUP($G2044,Temp!$A:$C,I$1,FALSE)</f>
        <v>#VALUE!</v>
      </c>
      <c r="J2044" s="22" t="e">
        <f>VLOOKUP($G2044,Temp!$A:$C,J$1,FALSE)</f>
        <v>#VALUE!</v>
      </c>
      <c r="K2044" s="22" t="e">
        <f>VLOOKUP($G2044,Temp!$A:$C,K$1,FALSE)</f>
        <v>#VALUE!</v>
      </c>
      <c r="L2044" s="22" t="e">
        <f>VLOOKUP($G2044,Temp!$A:$C,L$1,FALSE)</f>
        <v>#VALUE!</v>
      </c>
      <c r="M2044" s="22" t="e">
        <f>VLOOKUP($G2044,Temp!$A:$C,M$1,FALSE)</f>
        <v>#VALUE!</v>
      </c>
      <c r="N2044" s="22" t="e">
        <f>VLOOKUP($G2044,Temp!$A:$C,N$1,FALSE)</f>
        <v>#VALUE!</v>
      </c>
      <c r="O2044" s="22" t="e">
        <f>VLOOKUP($G2044,Temp!$A:$C,O$1,FALSE)</f>
        <v>#VALUE!</v>
      </c>
      <c r="P2044" s="22" t="e">
        <f>VLOOKUP($G2044,Temp!$A:$C,P$1,FALSE)</f>
        <v>#VALUE!</v>
      </c>
      <c r="Q2044" s="22" t="e">
        <f>VLOOKUP($G2044,Temp!$A:$C,Q$1,FALSE)</f>
        <v>#VALUE!</v>
      </c>
      <c r="R2044" s="22" t="e">
        <f>VLOOKUP($G2044,Temp!$A:$C,R$1,FALSE)</f>
        <v>#VALUE!</v>
      </c>
      <c r="S2044" s="22" t="e">
        <f>VLOOKUP($G2044,Temp!$A:$C,S$1,FALSE)</f>
        <v>#VALUE!</v>
      </c>
      <c r="T2044" s="22" t="e">
        <f>VLOOKUP($G2044,Temp!$A:$C,T$1,FALSE)</f>
        <v>#VALUE!</v>
      </c>
      <c r="U2044" s="22" t="e">
        <f>VLOOKUP($G2044,Temp!$A:$C,U$1,FALSE)</f>
        <v>#VALUE!</v>
      </c>
      <c r="V2044" s="22" t="e">
        <f>VLOOKUP($G2044,Temp!$A:$C,V$1,FALSE)</f>
        <v>#VALUE!</v>
      </c>
      <c r="W2044" s="22" t="e">
        <f>VLOOKUP($G2044,Temp!$A:$C,W$1,FALSE)</f>
        <v>#VALUE!</v>
      </c>
      <c r="X2044" s="22" t="e">
        <f>VLOOKUP($G2044,Temp!$A:$C,X$1,FALSE)</f>
        <v>#VALUE!</v>
      </c>
      <c r="Y2044" s="22">
        <f>VLOOKUP($G2044,Temp!$A:$C,Y$1,FALSE)</f>
        <v>28400</v>
      </c>
      <c r="Z2044" s="22">
        <f>VLOOKUP($G2044,Temp!$A:$C,Z$1,FALSE)</f>
        <v>207</v>
      </c>
      <c r="AA2044" s="22" t="e">
        <f>VLOOKUP($A2044,Searches!$A:$H,AA$1,FALSE)</f>
        <v>#N/A</v>
      </c>
      <c r="AB2044" s="22" t="e">
        <f>VLOOKUP($A2044,Searches!$A:$H,AB$1,FALSE)</f>
        <v>#N/A</v>
      </c>
      <c r="AC2044" s="22" t="e">
        <f>VLOOKUP($A2044,Searches!$A:$H,AC$1,FALSE)</f>
        <v>#N/A</v>
      </c>
      <c r="AD2044" s="22" t="e">
        <f>VLOOKUP($A2044,Searches!$A:$H,AD$1,FALSE)</f>
        <v>#N/A</v>
      </c>
      <c r="AE2044" s="22" t="e">
        <f>VLOOKUP($A2044,Searches!$A:$H,AE$1,FALSE)</f>
        <v>#N/A</v>
      </c>
      <c r="AF2044" s="22" t="e">
        <f>VLOOKUP($A2044,Searches!$A:$H,AF$1,FALSE)</f>
        <v>#N/A</v>
      </c>
      <c r="AG2044" s="22" t="e">
        <f>VLOOKUP($A2044,Searches!$A:$H,AG$1,FALSE)</f>
        <v>#N/A</v>
      </c>
      <c r="AH2044" s="22" t="str">
        <f>VLOOKUP($G2044,Temp!$D:$F,AH$1,FALSE)</f>
        <v>mdsol.com</v>
      </c>
      <c r="AI2044" s="22" t="str">
        <f>VLOOKUP($G2044,Temp!$D:$F,AI$1,FALSE)</f>
        <v>Eloqua</v>
      </c>
      <c r="AJ2044" s="22" t="str">
        <f>VLOOKUP($G2044,Temp!$D:$F,AJ$1,FALSE)</f>
        <v>Drupal</v>
      </c>
    </row>
    <row r="2045" spans="1:36" ht="16" x14ac:dyDescent="0.2">
      <c r="A2045" s="8" t="str">
        <f t="shared" si="31"/>
        <v>Gene Eun Apttus</v>
      </c>
      <c r="B2045" s="8" t="s">
        <v>11524</v>
      </c>
      <c r="C2045" s="8" t="s">
        <v>11730</v>
      </c>
      <c r="D2045" s="8" t="s">
        <v>11731</v>
      </c>
      <c r="E2045" s="8" t="s">
        <v>11732</v>
      </c>
      <c r="F2045" s="8" t="s">
        <v>11733</v>
      </c>
      <c r="G2045" s="12" t="s">
        <v>11006</v>
      </c>
      <c r="H2045" s="22" t="str">
        <f>VLOOKUP($G2045,Temp!$A:$C,H$1,FALSE)</f>
        <v>apttus.com</v>
      </c>
      <c r="I2045" s="22" t="e">
        <f>VLOOKUP($G2045,Temp!$A:$C,I$1,FALSE)</f>
        <v>#VALUE!</v>
      </c>
      <c r="J2045" s="22" t="e">
        <f>VLOOKUP($G2045,Temp!$A:$C,J$1,FALSE)</f>
        <v>#VALUE!</v>
      </c>
      <c r="K2045" s="22" t="e">
        <f>VLOOKUP($G2045,Temp!$A:$C,K$1,FALSE)</f>
        <v>#VALUE!</v>
      </c>
      <c r="L2045" s="22" t="e">
        <f>VLOOKUP($G2045,Temp!$A:$C,L$1,FALSE)</f>
        <v>#VALUE!</v>
      </c>
      <c r="M2045" s="22" t="e">
        <f>VLOOKUP($G2045,Temp!$A:$C,M$1,FALSE)</f>
        <v>#VALUE!</v>
      </c>
      <c r="N2045" s="22" t="e">
        <f>VLOOKUP($G2045,Temp!$A:$C,N$1,FALSE)</f>
        <v>#VALUE!</v>
      </c>
      <c r="O2045" s="22" t="e">
        <f>VLOOKUP($G2045,Temp!$A:$C,O$1,FALSE)</f>
        <v>#VALUE!</v>
      </c>
      <c r="P2045" s="22" t="e">
        <f>VLOOKUP($G2045,Temp!$A:$C,P$1,FALSE)</f>
        <v>#VALUE!</v>
      </c>
      <c r="Q2045" s="22" t="e">
        <f>VLOOKUP($G2045,Temp!$A:$C,Q$1,FALSE)</f>
        <v>#VALUE!</v>
      </c>
      <c r="R2045" s="22" t="e">
        <f>VLOOKUP($G2045,Temp!$A:$C,R$1,FALSE)</f>
        <v>#VALUE!</v>
      </c>
      <c r="S2045" s="22" t="e">
        <f>VLOOKUP($G2045,Temp!$A:$C,S$1,FALSE)</f>
        <v>#VALUE!</v>
      </c>
      <c r="T2045" s="22" t="e">
        <f>VLOOKUP($G2045,Temp!$A:$C,T$1,FALSE)</f>
        <v>#VALUE!</v>
      </c>
      <c r="U2045" s="22" t="e">
        <f>VLOOKUP($G2045,Temp!$A:$C,U$1,FALSE)</f>
        <v>#VALUE!</v>
      </c>
      <c r="V2045" s="22" t="e">
        <f>VLOOKUP($G2045,Temp!$A:$C,V$1,FALSE)</f>
        <v>#VALUE!</v>
      </c>
      <c r="W2045" s="22" t="e">
        <f>VLOOKUP($G2045,Temp!$A:$C,W$1,FALSE)</f>
        <v>#VALUE!</v>
      </c>
      <c r="X2045" s="22" t="e">
        <f>VLOOKUP($G2045,Temp!$A:$C,X$1,FALSE)</f>
        <v>#VALUE!</v>
      </c>
      <c r="Y2045" s="22">
        <f>VLOOKUP($G2045,Temp!$A:$C,Y$1,FALSE)</f>
        <v>131000</v>
      </c>
      <c r="Z2045" s="22">
        <f>VLOOKUP($G2045,Temp!$A:$C,Z$1,FALSE)</f>
        <v>14700</v>
      </c>
      <c r="AA2045" s="22" t="e">
        <f>VLOOKUP($A2045,Searches!$A:$H,AA$1,FALSE)</f>
        <v>#N/A</v>
      </c>
      <c r="AB2045" s="22" t="e">
        <f>VLOOKUP($A2045,Searches!$A:$H,AB$1,FALSE)</f>
        <v>#N/A</v>
      </c>
      <c r="AC2045" s="22" t="e">
        <f>VLOOKUP($A2045,Searches!$A:$H,AC$1,FALSE)</f>
        <v>#N/A</v>
      </c>
      <c r="AD2045" s="22" t="e">
        <f>VLOOKUP($A2045,Searches!$A:$H,AD$1,FALSE)</f>
        <v>#N/A</v>
      </c>
      <c r="AE2045" s="22" t="e">
        <f>VLOOKUP($A2045,Searches!$A:$H,AE$1,FALSE)</f>
        <v>#N/A</v>
      </c>
      <c r="AF2045" s="22" t="e">
        <f>VLOOKUP($A2045,Searches!$A:$H,AF$1,FALSE)</f>
        <v>#N/A</v>
      </c>
      <c r="AG2045" s="22" t="e">
        <f>VLOOKUP($A2045,Searches!$A:$H,AG$1,FALSE)</f>
        <v>#N/A</v>
      </c>
      <c r="AH2045" s="22" t="e">
        <f>VLOOKUP($G2045,Temp!$D:$F,AH$1,FALSE)</f>
        <v>#N/A</v>
      </c>
      <c r="AI2045" s="22" t="e">
        <f>VLOOKUP($G2045,Temp!$D:$F,AI$1,FALSE)</f>
        <v>#N/A</v>
      </c>
      <c r="AJ2045" s="22" t="e">
        <f>VLOOKUP($G2045,Temp!$D:$F,AJ$1,FALSE)</f>
        <v>#N/A</v>
      </c>
    </row>
    <row r="2046" spans="1:36" ht="16" x14ac:dyDescent="0.2">
      <c r="A2046" s="8" t="str">
        <f t="shared" si="31"/>
        <v>Maurice Hofmann Open-Xchange</v>
      </c>
      <c r="B2046" s="8" t="s">
        <v>7906</v>
      </c>
      <c r="C2046" s="8" t="s">
        <v>7907</v>
      </c>
      <c r="D2046" s="8" t="s">
        <v>7908</v>
      </c>
      <c r="E2046" s="8" t="s">
        <v>7909</v>
      </c>
      <c r="F2046" s="8" t="s">
        <v>7910</v>
      </c>
      <c r="G2046" s="12" t="s">
        <v>7911</v>
      </c>
      <c r="H2046" s="22" t="str">
        <f>VLOOKUP($G2046,Temp!$A:$C,H$1,FALSE)</f>
        <v>open-xchange.com</v>
      </c>
      <c r="I2046" s="22" t="e">
        <f>VLOOKUP($G2046,Temp!$A:$C,I$1,FALSE)</f>
        <v>#VALUE!</v>
      </c>
      <c r="J2046" s="22" t="e">
        <f>VLOOKUP($G2046,Temp!$A:$C,J$1,FALSE)</f>
        <v>#VALUE!</v>
      </c>
      <c r="K2046" s="22" t="e">
        <f>VLOOKUP($G2046,Temp!$A:$C,K$1,FALSE)</f>
        <v>#VALUE!</v>
      </c>
      <c r="L2046" s="22" t="e">
        <f>VLOOKUP($G2046,Temp!$A:$C,L$1,FALSE)</f>
        <v>#VALUE!</v>
      </c>
      <c r="M2046" s="22" t="e">
        <f>VLOOKUP($G2046,Temp!$A:$C,M$1,FALSE)</f>
        <v>#VALUE!</v>
      </c>
      <c r="N2046" s="22" t="e">
        <f>VLOOKUP($G2046,Temp!$A:$C,N$1,FALSE)</f>
        <v>#VALUE!</v>
      </c>
      <c r="O2046" s="22" t="e">
        <f>VLOOKUP($G2046,Temp!$A:$C,O$1,FALSE)</f>
        <v>#VALUE!</v>
      </c>
      <c r="P2046" s="22" t="e">
        <f>VLOOKUP($G2046,Temp!$A:$C,P$1,FALSE)</f>
        <v>#VALUE!</v>
      </c>
      <c r="Q2046" s="22" t="e">
        <f>VLOOKUP($G2046,Temp!$A:$C,Q$1,FALSE)</f>
        <v>#VALUE!</v>
      </c>
      <c r="R2046" s="22" t="e">
        <f>VLOOKUP($G2046,Temp!$A:$C,R$1,FALSE)</f>
        <v>#VALUE!</v>
      </c>
      <c r="S2046" s="22" t="e">
        <f>VLOOKUP($G2046,Temp!$A:$C,S$1,FALSE)</f>
        <v>#VALUE!</v>
      </c>
      <c r="T2046" s="22" t="e">
        <f>VLOOKUP($G2046,Temp!$A:$C,T$1,FALSE)</f>
        <v>#VALUE!</v>
      </c>
      <c r="U2046" s="22" t="e">
        <f>VLOOKUP($G2046,Temp!$A:$C,U$1,FALSE)</f>
        <v>#VALUE!</v>
      </c>
      <c r="V2046" s="22" t="e">
        <f>VLOOKUP($G2046,Temp!$A:$C,V$1,FALSE)</f>
        <v>#VALUE!</v>
      </c>
      <c r="W2046" s="22" t="e">
        <f>VLOOKUP($G2046,Temp!$A:$C,W$1,FALSE)</f>
        <v>#VALUE!</v>
      </c>
      <c r="X2046" s="22" t="e">
        <f>VLOOKUP($G2046,Temp!$A:$C,X$1,FALSE)</f>
        <v>#VALUE!</v>
      </c>
      <c r="Y2046" s="22">
        <f>VLOOKUP($G2046,Temp!$A:$C,Y$1,FALSE)</f>
        <v>2900</v>
      </c>
      <c r="Z2046" s="22">
        <f>VLOOKUP($G2046,Temp!$A:$C,Z$1,FALSE)</f>
        <v>0</v>
      </c>
      <c r="AA2046" s="22" t="e">
        <f>VLOOKUP($A2046,Searches!$A:$H,AA$1,FALSE)</f>
        <v>#N/A</v>
      </c>
      <c r="AB2046" s="22" t="e">
        <f>VLOOKUP($A2046,Searches!$A:$H,AB$1,FALSE)</f>
        <v>#N/A</v>
      </c>
      <c r="AC2046" s="22" t="e">
        <f>VLOOKUP($A2046,Searches!$A:$H,AC$1,FALSE)</f>
        <v>#N/A</v>
      </c>
      <c r="AD2046" s="22" t="e">
        <f>VLOOKUP($A2046,Searches!$A:$H,AD$1,FALSE)</f>
        <v>#N/A</v>
      </c>
      <c r="AE2046" s="22" t="e">
        <f>VLOOKUP($A2046,Searches!$A:$H,AE$1,FALSE)</f>
        <v>#N/A</v>
      </c>
      <c r="AF2046" s="22" t="e">
        <f>VLOOKUP($A2046,Searches!$A:$H,AF$1,FALSE)</f>
        <v>#N/A</v>
      </c>
      <c r="AG2046" s="22" t="e">
        <f>VLOOKUP($A2046,Searches!$A:$H,AG$1,FALSE)</f>
        <v>#N/A</v>
      </c>
      <c r="AH2046" s="22" t="str">
        <f>VLOOKUP($G2046,Temp!$D:$F,AH$1,FALSE)</f>
        <v>open-xchange.com</v>
      </c>
      <c r="AI2046" s="22">
        <f>VLOOKUP($G2046,Temp!$D:$F,AI$1,FALSE)</f>
        <v>0</v>
      </c>
      <c r="AJ2046" s="22" t="str">
        <f>VLOOKUP($G2046,Temp!$D:$F,AJ$1,FALSE)</f>
        <v>WordPress</v>
      </c>
    </row>
    <row r="2047" spans="1:36" ht="16" x14ac:dyDescent="0.2">
      <c r="A2047" s="8" t="str">
        <f t="shared" si="31"/>
        <v>Lori Wright Microsoft</v>
      </c>
      <c r="B2047" s="8" t="s">
        <v>851</v>
      </c>
      <c r="C2047" s="8" t="s">
        <v>6113</v>
      </c>
      <c r="D2047" s="8" t="s">
        <v>9824</v>
      </c>
      <c r="E2047" s="8" t="s">
        <v>9825</v>
      </c>
      <c r="F2047" s="8" t="s">
        <v>92</v>
      </c>
      <c r="G2047" s="12" t="s">
        <v>93</v>
      </c>
      <c r="H2047" s="22" t="str">
        <f>VLOOKUP($G2047,Temp!$A:$C,H$1,FALSE)</f>
        <v>microsoft.com</v>
      </c>
      <c r="I2047" s="22" t="e">
        <f>VLOOKUP($G2047,Temp!$A:$C,I$1,FALSE)</f>
        <v>#VALUE!</v>
      </c>
      <c r="J2047" s="22" t="e">
        <f>VLOOKUP($G2047,Temp!$A:$C,J$1,FALSE)</f>
        <v>#VALUE!</v>
      </c>
      <c r="K2047" s="22" t="e">
        <f>VLOOKUP($G2047,Temp!$A:$C,K$1,FALSE)</f>
        <v>#VALUE!</v>
      </c>
      <c r="L2047" s="22" t="e">
        <f>VLOOKUP($G2047,Temp!$A:$C,L$1,FALSE)</f>
        <v>#VALUE!</v>
      </c>
      <c r="M2047" s="22" t="e">
        <f>VLOOKUP($G2047,Temp!$A:$C,M$1,FALSE)</f>
        <v>#VALUE!</v>
      </c>
      <c r="N2047" s="22" t="e">
        <f>VLOOKUP($G2047,Temp!$A:$C,N$1,FALSE)</f>
        <v>#VALUE!</v>
      </c>
      <c r="O2047" s="22" t="e">
        <f>VLOOKUP($G2047,Temp!$A:$C,O$1,FALSE)</f>
        <v>#VALUE!</v>
      </c>
      <c r="P2047" s="22" t="e">
        <f>VLOOKUP($G2047,Temp!$A:$C,P$1,FALSE)</f>
        <v>#VALUE!</v>
      </c>
      <c r="Q2047" s="22" t="e">
        <f>VLOOKUP($G2047,Temp!$A:$C,Q$1,FALSE)</f>
        <v>#VALUE!</v>
      </c>
      <c r="R2047" s="22" t="e">
        <f>VLOOKUP($G2047,Temp!$A:$C,R$1,FALSE)</f>
        <v>#VALUE!</v>
      </c>
      <c r="S2047" s="22" t="e">
        <f>VLOOKUP($G2047,Temp!$A:$C,S$1,FALSE)</f>
        <v>#VALUE!</v>
      </c>
      <c r="T2047" s="22" t="e">
        <f>VLOOKUP($G2047,Temp!$A:$C,T$1,FALSE)</f>
        <v>#VALUE!</v>
      </c>
      <c r="U2047" s="22" t="e">
        <f>VLOOKUP($G2047,Temp!$A:$C,U$1,FALSE)</f>
        <v>#VALUE!</v>
      </c>
      <c r="V2047" s="22" t="e">
        <f>VLOOKUP($G2047,Temp!$A:$C,V$1,FALSE)</f>
        <v>#VALUE!</v>
      </c>
      <c r="W2047" s="22" t="e">
        <f>VLOOKUP($G2047,Temp!$A:$C,W$1,FALSE)</f>
        <v>#VALUE!</v>
      </c>
      <c r="X2047" s="22" t="e">
        <f>VLOOKUP($G2047,Temp!$A:$C,X$1,FALSE)</f>
        <v>#VALUE!</v>
      </c>
      <c r="Y2047" s="22">
        <f>VLOOKUP($G2047,Temp!$A:$C,Y$1,FALSE)</f>
        <v>64100000</v>
      </c>
      <c r="Z2047" s="22">
        <f>VLOOKUP($G2047,Temp!$A:$C,Z$1,FALSE)</f>
        <v>3800000</v>
      </c>
      <c r="AA2047" s="22" t="e">
        <f>VLOOKUP($A2047,Searches!$A:$H,AA$1,FALSE)</f>
        <v>#N/A</v>
      </c>
      <c r="AB2047" s="22" t="e">
        <f>VLOOKUP($A2047,Searches!$A:$H,AB$1,FALSE)</f>
        <v>#N/A</v>
      </c>
      <c r="AC2047" s="22" t="e">
        <f>VLOOKUP($A2047,Searches!$A:$H,AC$1,FALSE)</f>
        <v>#N/A</v>
      </c>
      <c r="AD2047" s="22" t="e">
        <f>VLOOKUP($A2047,Searches!$A:$H,AD$1,FALSE)</f>
        <v>#N/A</v>
      </c>
      <c r="AE2047" s="22" t="e">
        <f>VLOOKUP($A2047,Searches!$A:$H,AE$1,FALSE)</f>
        <v>#N/A</v>
      </c>
      <c r="AF2047" s="22" t="e">
        <f>VLOOKUP($A2047,Searches!$A:$H,AF$1,FALSE)</f>
        <v>#N/A</v>
      </c>
      <c r="AG2047" s="22" t="e">
        <f>VLOOKUP($A2047,Searches!$A:$H,AG$1,FALSE)</f>
        <v>#N/A</v>
      </c>
      <c r="AH2047" s="22" t="e">
        <f>VLOOKUP($G2047,Temp!$D:$F,AH$1,FALSE)</f>
        <v>#N/A</v>
      </c>
      <c r="AI2047" s="22" t="e">
        <f>VLOOKUP($G2047,Temp!$D:$F,AI$1,FALSE)</f>
        <v>#N/A</v>
      </c>
      <c r="AJ2047" s="22" t="e">
        <f>VLOOKUP($G2047,Temp!$D:$F,AJ$1,FALSE)</f>
        <v>#N/A</v>
      </c>
    </row>
    <row r="2048" spans="1:36" ht="16" x14ac:dyDescent="0.2">
      <c r="A2048" s="8" t="str">
        <f t="shared" si="31"/>
        <v>Christian Celic Zoomin.TV</v>
      </c>
      <c r="B2048" s="8" t="s">
        <v>2793</v>
      </c>
      <c r="C2048" s="8" t="s">
        <v>2794</v>
      </c>
      <c r="D2048" s="8" t="s">
        <v>2795</v>
      </c>
      <c r="E2048" s="8" t="s">
        <v>2797</v>
      </c>
      <c r="F2048" s="12" t="s">
        <v>2799</v>
      </c>
      <c r="G2048" s="12" t="s">
        <v>2803</v>
      </c>
      <c r="H2048" s="22" t="str">
        <f>VLOOKUP($G2048,Temp!$A:$C,H$1,FALSE)</f>
        <v>zoomin.tv</v>
      </c>
      <c r="I2048" s="22" t="e">
        <f>VLOOKUP($G2048,Temp!$A:$C,I$1,FALSE)</f>
        <v>#VALUE!</v>
      </c>
      <c r="J2048" s="22" t="e">
        <f>VLOOKUP($G2048,Temp!$A:$C,J$1,FALSE)</f>
        <v>#VALUE!</v>
      </c>
      <c r="K2048" s="22" t="e">
        <f>VLOOKUP($G2048,Temp!$A:$C,K$1,FALSE)</f>
        <v>#VALUE!</v>
      </c>
      <c r="L2048" s="22" t="e">
        <f>VLOOKUP($G2048,Temp!$A:$C,L$1,FALSE)</f>
        <v>#VALUE!</v>
      </c>
      <c r="M2048" s="22" t="e">
        <f>VLOOKUP($G2048,Temp!$A:$C,M$1,FALSE)</f>
        <v>#VALUE!</v>
      </c>
      <c r="N2048" s="22" t="e">
        <f>VLOOKUP($G2048,Temp!$A:$C,N$1,FALSE)</f>
        <v>#VALUE!</v>
      </c>
      <c r="O2048" s="22" t="e">
        <f>VLOOKUP($G2048,Temp!$A:$C,O$1,FALSE)</f>
        <v>#VALUE!</v>
      </c>
      <c r="P2048" s="22" t="e">
        <f>VLOOKUP($G2048,Temp!$A:$C,P$1,FALSE)</f>
        <v>#VALUE!</v>
      </c>
      <c r="Q2048" s="22" t="e">
        <f>VLOOKUP($G2048,Temp!$A:$C,Q$1,FALSE)</f>
        <v>#VALUE!</v>
      </c>
      <c r="R2048" s="22" t="e">
        <f>VLOOKUP($G2048,Temp!$A:$C,R$1,FALSE)</f>
        <v>#VALUE!</v>
      </c>
      <c r="S2048" s="22" t="e">
        <f>VLOOKUP($G2048,Temp!$A:$C,S$1,FALSE)</f>
        <v>#VALUE!</v>
      </c>
      <c r="T2048" s="22" t="e">
        <f>VLOOKUP($G2048,Temp!$A:$C,T$1,FALSE)</f>
        <v>#VALUE!</v>
      </c>
      <c r="U2048" s="22" t="e">
        <f>VLOOKUP($G2048,Temp!$A:$C,U$1,FALSE)</f>
        <v>#VALUE!</v>
      </c>
      <c r="V2048" s="22" t="e">
        <f>VLOOKUP($G2048,Temp!$A:$C,V$1,FALSE)</f>
        <v>#VALUE!</v>
      </c>
      <c r="W2048" s="22" t="e">
        <f>VLOOKUP($G2048,Temp!$A:$C,W$1,FALSE)</f>
        <v>#VALUE!</v>
      </c>
      <c r="X2048" s="22" t="e">
        <f>VLOOKUP($G2048,Temp!$A:$C,X$1,FALSE)</f>
        <v>#VALUE!</v>
      </c>
      <c r="Y2048" s="22">
        <f>VLOOKUP($G2048,Temp!$A:$C,Y$1,FALSE)</f>
        <v>6400</v>
      </c>
      <c r="Z2048" s="22">
        <f>VLOOKUP($G2048,Temp!$A:$C,Z$1,FALSE)</f>
        <v>0</v>
      </c>
      <c r="AA2048" s="22" t="e">
        <f>VLOOKUP($A2048,Searches!$A:$H,AA$1,FALSE)</f>
        <v>#N/A</v>
      </c>
      <c r="AB2048" s="22" t="e">
        <f>VLOOKUP($A2048,Searches!$A:$H,AB$1,FALSE)</f>
        <v>#N/A</v>
      </c>
      <c r="AC2048" s="22" t="e">
        <f>VLOOKUP($A2048,Searches!$A:$H,AC$1,FALSE)</f>
        <v>#N/A</v>
      </c>
      <c r="AD2048" s="22" t="e">
        <f>VLOOKUP($A2048,Searches!$A:$H,AD$1,FALSE)</f>
        <v>#N/A</v>
      </c>
      <c r="AE2048" s="22" t="e">
        <f>VLOOKUP($A2048,Searches!$A:$H,AE$1,FALSE)</f>
        <v>#N/A</v>
      </c>
      <c r="AF2048" s="22" t="e">
        <f>VLOOKUP($A2048,Searches!$A:$H,AF$1,FALSE)</f>
        <v>#N/A</v>
      </c>
      <c r="AG2048" s="22" t="e">
        <f>VLOOKUP($A2048,Searches!$A:$H,AG$1,FALSE)</f>
        <v>#N/A</v>
      </c>
      <c r="AH2048" s="22" t="str">
        <f>VLOOKUP($G2048,Temp!$D:$F,AH$1,FALSE)</f>
        <v>zoomin.tv</v>
      </c>
      <c r="AI2048" s="22">
        <f>VLOOKUP($G2048,Temp!$D:$F,AI$1,FALSE)</f>
        <v>0</v>
      </c>
      <c r="AJ2048" s="22" t="str">
        <f>VLOOKUP($G2048,Temp!$D:$F,AJ$1,FALSE)</f>
        <v>WordPress</v>
      </c>
    </row>
    <row r="2049" spans="1:36" ht="16" x14ac:dyDescent="0.2">
      <c r="A2049" s="8" t="str">
        <f t="shared" si="31"/>
        <v>Barbara Coppola Grubhub</v>
      </c>
      <c r="B2049" s="8" t="s">
        <v>7838</v>
      </c>
      <c r="C2049" s="8" t="s">
        <v>9760</v>
      </c>
      <c r="D2049" s="8" t="s">
        <v>42</v>
      </c>
      <c r="E2049" s="8" t="s">
        <v>9761</v>
      </c>
      <c r="F2049" s="8" t="s">
        <v>9762</v>
      </c>
      <c r="G2049" s="12" t="s">
        <v>9072</v>
      </c>
      <c r="H2049" s="22" t="str">
        <f>VLOOKUP($G2049,Temp!$A:$C,H$1,FALSE)</f>
        <v>grubhub.com</v>
      </c>
      <c r="I2049" s="22" t="e">
        <f>VLOOKUP($G2049,Temp!$A:$C,I$1,FALSE)</f>
        <v>#VALUE!</v>
      </c>
      <c r="J2049" s="22" t="e">
        <f>VLOOKUP($G2049,Temp!$A:$C,J$1,FALSE)</f>
        <v>#VALUE!</v>
      </c>
      <c r="K2049" s="22" t="e">
        <f>VLOOKUP($G2049,Temp!$A:$C,K$1,FALSE)</f>
        <v>#VALUE!</v>
      </c>
      <c r="L2049" s="22" t="e">
        <f>VLOOKUP($G2049,Temp!$A:$C,L$1,FALSE)</f>
        <v>#VALUE!</v>
      </c>
      <c r="M2049" s="22" t="e">
        <f>VLOOKUP($G2049,Temp!$A:$C,M$1,FALSE)</f>
        <v>#VALUE!</v>
      </c>
      <c r="N2049" s="22" t="e">
        <f>VLOOKUP($G2049,Temp!$A:$C,N$1,FALSE)</f>
        <v>#VALUE!</v>
      </c>
      <c r="O2049" s="22" t="e">
        <f>VLOOKUP($G2049,Temp!$A:$C,O$1,FALSE)</f>
        <v>#VALUE!</v>
      </c>
      <c r="P2049" s="22" t="e">
        <f>VLOOKUP($G2049,Temp!$A:$C,P$1,FALSE)</f>
        <v>#VALUE!</v>
      </c>
      <c r="Q2049" s="22" t="e">
        <f>VLOOKUP($G2049,Temp!$A:$C,Q$1,FALSE)</f>
        <v>#VALUE!</v>
      </c>
      <c r="R2049" s="22" t="e">
        <f>VLOOKUP($G2049,Temp!$A:$C,R$1,FALSE)</f>
        <v>#VALUE!</v>
      </c>
      <c r="S2049" s="22" t="e">
        <f>VLOOKUP($G2049,Temp!$A:$C,S$1,FALSE)</f>
        <v>#VALUE!</v>
      </c>
      <c r="T2049" s="22" t="e">
        <f>VLOOKUP($G2049,Temp!$A:$C,T$1,FALSE)</f>
        <v>#VALUE!</v>
      </c>
      <c r="U2049" s="22" t="e">
        <f>VLOOKUP($G2049,Temp!$A:$C,U$1,FALSE)</f>
        <v>#VALUE!</v>
      </c>
      <c r="V2049" s="22" t="e">
        <f>VLOOKUP($G2049,Temp!$A:$C,V$1,FALSE)</f>
        <v>#VALUE!</v>
      </c>
      <c r="W2049" s="22" t="e">
        <f>VLOOKUP($G2049,Temp!$A:$C,W$1,FALSE)</f>
        <v>#VALUE!</v>
      </c>
      <c r="X2049" s="22" t="e">
        <f>VLOOKUP($G2049,Temp!$A:$C,X$1,FALSE)</f>
        <v>#VALUE!</v>
      </c>
      <c r="Y2049" s="22">
        <f>VLOOKUP($G2049,Temp!$A:$C,Y$1,FALSE)</f>
        <v>12600000</v>
      </c>
      <c r="Z2049" s="22">
        <f>VLOOKUP($G2049,Temp!$A:$C,Z$1,FALSE)</f>
        <v>71200</v>
      </c>
      <c r="AA2049" s="22" t="e">
        <f>VLOOKUP($A2049,Searches!$A:$H,AA$1,FALSE)</f>
        <v>#N/A</v>
      </c>
      <c r="AB2049" s="22" t="e">
        <f>VLOOKUP($A2049,Searches!$A:$H,AB$1,FALSE)</f>
        <v>#N/A</v>
      </c>
      <c r="AC2049" s="22" t="e">
        <f>VLOOKUP($A2049,Searches!$A:$H,AC$1,FALSE)</f>
        <v>#N/A</v>
      </c>
      <c r="AD2049" s="22" t="e">
        <f>VLOOKUP($A2049,Searches!$A:$H,AD$1,FALSE)</f>
        <v>#N/A</v>
      </c>
      <c r="AE2049" s="22" t="e">
        <f>VLOOKUP($A2049,Searches!$A:$H,AE$1,FALSE)</f>
        <v>#N/A</v>
      </c>
      <c r="AF2049" s="22" t="e">
        <f>VLOOKUP($A2049,Searches!$A:$H,AF$1,FALSE)</f>
        <v>#N/A</v>
      </c>
      <c r="AG2049" s="22" t="e">
        <f>VLOOKUP($A2049,Searches!$A:$H,AG$1,FALSE)</f>
        <v>#N/A</v>
      </c>
      <c r="AH2049" s="22" t="str">
        <f>VLOOKUP($G2049,Temp!$D:$F,AH$1,FALSE)</f>
        <v>grubhub.com</v>
      </c>
      <c r="AI2049" s="22" t="str">
        <f>VLOOKUP($G2049,Temp!$D:$F,AI$1,FALSE)</f>
        <v>Marketo</v>
      </c>
      <c r="AJ2049" s="22" t="str">
        <f>VLOOKUP($G2049,Temp!$D:$F,AJ$1,FALSE)</f>
        <v>WordPress</v>
      </c>
    </row>
    <row r="2050" spans="1:36" ht="16" x14ac:dyDescent="0.2">
      <c r="A2050" s="8" t="str">
        <f t="shared" si="31"/>
        <v>Scott Gainey Cherwell Software</v>
      </c>
      <c r="B2050" s="8" t="s">
        <v>737</v>
      </c>
      <c r="C2050" s="8" t="s">
        <v>3265</v>
      </c>
      <c r="D2050" s="8" t="s">
        <v>42</v>
      </c>
      <c r="E2050" s="8" t="s">
        <v>3266</v>
      </c>
      <c r="F2050" s="8" t="s">
        <v>3072</v>
      </c>
      <c r="G2050" s="12" t="s">
        <v>3073</v>
      </c>
      <c r="H2050" s="22" t="str">
        <f>VLOOKUP($G2050,Temp!$A:$C,H$1,FALSE)</f>
        <v>cherwell.com</v>
      </c>
      <c r="I2050" s="22" t="e">
        <f>VLOOKUP($G2050,Temp!$A:$C,I$1,FALSE)</f>
        <v>#VALUE!</v>
      </c>
      <c r="J2050" s="22" t="e">
        <f>VLOOKUP($G2050,Temp!$A:$C,J$1,FALSE)</f>
        <v>#VALUE!</v>
      </c>
      <c r="K2050" s="22" t="e">
        <f>VLOOKUP($G2050,Temp!$A:$C,K$1,FALSE)</f>
        <v>#VALUE!</v>
      </c>
      <c r="L2050" s="22" t="e">
        <f>VLOOKUP($G2050,Temp!$A:$C,L$1,FALSE)</f>
        <v>#VALUE!</v>
      </c>
      <c r="M2050" s="22" t="e">
        <f>VLOOKUP($G2050,Temp!$A:$C,M$1,FALSE)</f>
        <v>#VALUE!</v>
      </c>
      <c r="N2050" s="22" t="e">
        <f>VLOOKUP($G2050,Temp!$A:$C,N$1,FALSE)</f>
        <v>#VALUE!</v>
      </c>
      <c r="O2050" s="22" t="e">
        <f>VLOOKUP($G2050,Temp!$A:$C,O$1,FALSE)</f>
        <v>#VALUE!</v>
      </c>
      <c r="P2050" s="22" t="e">
        <f>VLOOKUP($G2050,Temp!$A:$C,P$1,FALSE)</f>
        <v>#VALUE!</v>
      </c>
      <c r="Q2050" s="22" t="e">
        <f>VLOOKUP($G2050,Temp!$A:$C,Q$1,FALSE)</f>
        <v>#VALUE!</v>
      </c>
      <c r="R2050" s="22" t="e">
        <f>VLOOKUP($G2050,Temp!$A:$C,R$1,FALSE)</f>
        <v>#VALUE!</v>
      </c>
      <c r="S2050" s="22" t="e">
        <f>VLOOKUP($G2050,Temp!$A:$C,S$1,FALSE)</f>
        <v>#VALUE!</v>
      </c>
      <c r="T2050" s="22" t="e">
        <f>VLOOKUP($G2050,Temp!$A:$C,T$1,FALSE)</f>
        <v>#VALUE!</v>
      </c>
      <c r="U2050" s="22" t="e">
        <f>VLOOKUP($G2050,Temp!$A:$C,U$1,FALSE)</f>
        <v>#VALUE!</v>
      </c>
      <c r="V2050" s="22" t="e">
        <f>VLOOKUP($G2050,Temp!$A:$C,V$1,FALSE)</f>
        <v>#VALUE!</v>
      </c>
      <c r="W2050" s="22" t="e">
        <f>VLOOKUP($G2050,Temp!$A:$C,W$1,FALSE)</f>
        <v>#VALUE!</v>
      </c>
      <c r="X2050" s="22" t="e">
        <f>VLOOKUP($G2050,Temp!$A:$C,X$1,FALSE)</f>
        <v>#VALUE!</v>
      </c>
      <c r="Y2050" s="22">
        <f>VLOOKUP($G2050,Temp!$A:$C,Y$1,FALSE)</f>
        <v>107000</v>
      </c>
      <c r="Z2050" s="22">
        <f>VLOOKUP($G2050,Temp!$A:$C,Z$1,FALSE)</f>
        <v>9400</v>
      </c>
      <c r="AA2050" s="22" t="e">
        <f>VLOOKUP($A2050,Searches!$A:$H,AA$1,FALSE)</f>
        <v>#N/A</v>
      </c>
      <c r="AB2050" s="22" t="e">
        <f>VLOOKUP($A2050,Searches!$A:$H,AB$1,FALSE)</f>
        <v>#N/A</v>
      </c>
      <c r="AC2050" s="22" t="e">
        <f>VLOOKUP($A2050,Searches!$A:$H,AC$1,FALSE)</f>
        <v>#N/A</v>
      </c>
      <c r="AD2050" s="22" t="e">
        <f>VLOOKUP($A2050,Searches!$A:$H,AD$1,FALSE)</f>
        <v>#N/A</v>
      </c>
      <c r="AE2050" s="22" t="e">
        <f>VLOOKUP($A2050,Searches!$A:$H,AE$1,FALSE)</f>
        <v>#N/A</v>
      </c>
      <c r="AF2050" s="22" t="e">
        <f>VLOOKUP($A2050,Searches!$A:$H,AF$1,FALSE)</f>
        <v>#N/A</v>
      </c>
      <c r="AG2050" s="22" t="e">
        <f>VLOOKUP($A2050,Searches!$A:$H,AG$1,FALSE)</f>
        <v>#N/A</v>
      </c>
      <c r="AH2050" s="22" t="str">
        <f>VLOOKUP($G2050,Temp!$D:$F,AH$1,FALSE)</f>
        <v>cherwell.com</v>
      </c>
      <c r="AI2050" s="22" t="str">
        <f>VLOOKUP($G2050,Temp!$D:$F,AI$1,FALSE)</f>
        <v>Marketo</v>
      </c>
      <c r="AJ2050" s="22" t="str">
        <f>VLOOKUP($G2050,Temp!$D:$F,AJ$1,FALSE)</f>
        <v>WordPress</v>
      </c>
    </row>
    <row r="2051" spans="1:36" ht="16" x14ac:dyDescent="0.2">
      <c r="A2051" s="8" t="str">
        <f t="shared" si="31"/>
        <v>Sandi Renden Server Technology</v>
      </c>
      <c r="B2051" s="8" t="s">
        <v>11738</v>
      </c>
      <c r="C2051" s="8" t="s">
        <v>11739</v>
      </c>
      <c r="D2051" s="8" t="s">
        <v>10754</v>
      </c>
      <c r="E2051" s="8" t="s">
        <v>634</v>
      </c>
      <c r="F2051" s="8" t="s">
        <v>11740</v>
      </c>
      <c r="G2051" s="8" t="s">
        <v>634</v>
      </c>
      <c r="H2051" s="22" t="e">
        <f>VLOOKUP($G2051,Temp!$A:$C,H$1,FALSE)</f>
        <v>#N/A</v>
      </c>
      <c r="I2051" s="22" t="e">
        <f>VLOOKUP($G2051,Temp!$A:$C,I$1,FALSE)</f>
        <v>#N/A</v>
      </c>
      <c r="J2051" s="22" t="e">
        <f>VLOOKUP($G2051,Temp!$A:$C,J$1,FALSE)</f>
        <v>#N/A</v>
      </c>
      <c r="K2051" s="22" t="e">
        <f>VLOOKUP($G2051,Temp!$A:$C,K$1,FALSE)</f>
        <v>#N/A</v>
      </c>
      <c r="L2051" s="22" t="e">
        <f>VLOOKUP($G2051,Temp!$A:$C,L$1,FALSE)</f>
        <v>#N/A</v>
      </c>
      <c r="M2051" s="22" t="e">
        <f>VLOOKUP($G2051,Temp!$A:$C,M$1,FALSE)</f>
        <v>#N/A</v>
      </c>
      <c r="N2051" s="22" t="e">
        <f>VLOOKUP($G2051,Temp!$A:$C,N$1,FALSE)</f>
        <v>#N/A</v>
      </c>
      <c r="O2051" s="22" t="e">
        <f>VLOOKUP($G2051,Temp!$A:$C,O$1,FALSE)</f>
        <v>#N/A</v>
      </c>
      <c r="P2051" s="22" t="e">
        <f>VLOOKUP($G2051,Temp!$A:$C,P$1,FALSE)</f>
        <v>#N/A</v>
      </c>
      <c r="Q2051" s="22" t="e">
        <f>VLOOKUP($G2051,Temp!$A:$C,Q$1,FALSE)</f>
        <v>#N/A</v>
      </c>
      <c r="R2051" s="22" t="e">
        <f>VLOOKUP($G2051,Temp!$A:$C,R$1,FALSE)</f>
        <v>#N/A</v>
      </c>
      <c r="S2051" s="22" t="e">
        <f>VLOOKUP($G2051,Temp!$A:$C,S$1,FALSE)</f>
        <v>#N/A</v>
      </c>
      <c r="T2051" s="22" t="e">
        <f>VLOOKUP($G2051,Temp!$A:$C,T$1,FALSE)</f>
        <v>#N/A</v>
      </c>
      <c r="U2051" s="22" t="e">
        <f>VLOOKUP($G2051,Temp!$A:$C,U$1,FALSE)</f>
        <v>#N/A</v>
      </c>
      <c r="V2051" s="22" t="e">
        <f>VLOOKUP($G2051,Temp!$A:$C,V$1,FALSE)</f>
        <v>#N/A</v>
      </c>
      <c r="W2051" s="22" t="e">
        <f>VLOOKUP($G2051,Temp!$A:$C,W$1,FALSE)</f>
        <v>#N/A</v>
      </c>
      <c r="X2051" s="22" t="e">
        <f>VLOOKUP($G2051,Temp!$A:$C,X$1,FALSE)</f>
        <v>#N/A</v>
      </c>
      <c r="Y2051" s="22" t="e">
        <f>VLOOKUP($G2051,Temp!$A:$C,Y$1,FALSE)</f>
        <v>#N/A</v>
      </c>
      <c r="Z2051" s="22" t="e">
        <f>VLOOKUP($G2051,Temp!$A:$C,Z$1,FALSE)</f>
        <v>#N/A</v>
      </c>
      <c r="AA2051" s="22" t="e">
        <f>VLOOKUP($A2051,Searches!$A:$H,AA$1,FALSE)</f>
        <v>#N/A</v>
      </c>
      <c r="AB2051" s="22" t="e">
        <f>VLOOKUP($A2051,Searches!$A:$H,AB$1,FALSE)</f>
        <v>#N/A</v>
      </c>
      <c r="AC2051" s="22" t="e">
        <f>VLOOKUP($A2051,Searches!$A:$H,AC$1,FALSE)</f>
        <v>#N/A</v>
      </c>
      <c r="AD2051" s="22" t="e">
        <f>VLOOKUP($A2051,Searches!$A:$H,AD$1,FALSE)</f>
        <v>#N/A</v>
      </c>
      <c r="AE2051" s="22" t="e">
        <f>VLOOKUP($A2051,Searches!$A:$H,AE$1,FALSE)</f>
        <v>#N/A</v>
      </c>
      <c r="AF2051" s="22" t="e">
        <f>VLOOKUP($A2051,Searches!$A:$H,AF$1,FALSE)</f>
        <v>#N/A</v>
      </c>
      <c r="AG2051" s="22" t="e">
        <f>VLOOKUP($A2051,Searches!$A:$H,AG$1,FALSE)</f>
        <v>#N/A</v>
      </c>
      <c r="AH2051" s="22" t="e">
        <f>VLOOKUP($G2051,Temp!$D:$F,AH$1,FALSE)</f>
        <v>#N/A</v>
      </c>
      <c r="AI2051" s="22" t="e">
        <f>VLOOKUP($G2051,Temp!$D:$F,AI$1,FALSE)</f>
        <v>#N/A</v>
      </c>
      <c r="AJ2051" s="22" t="e">
        <f>VLOOKUP($G2051,Temp!$D:$F,AJ$1,FALSE)</f>
        <v>#N/A</v>
      </c>
    </row>
    <row r="2052" spans="1:36" ht="16" x14ac:dyDescent="0.2">
      <c r="A2052" s="8" t="str">
        <f t="shared" ref="A2052:A2115" si="32">CONCATENATE(B2052," ",C2052," ",F2052)</f>
        <v>Ben Coffee LiveRamp, An Acxiom Company</v>
      </c>
      <c r="B2052" s="8" t="s">
        <v>1214</v>
      </c>
      <c r="C2052" s="8" t="s">
        <v>11741</v>
      </c>
      <c r="D2052" s="8" t="s">
        <v>11651</v>
      </c>
      <c r="E2052" s="8" t="s">
        <v>11742</v>
      </c>
      <c r="F2052" s="8" t="s">
        <v>11743</v>
      </c>
      <c r="G2052" s="12" t="s">
        <v>11049</v>
      </c>
      <c r="H2052" s="22" t="str">
        <f>VLOOKUP($G2052,Temp!$A:$C,H$1,FALSE)</f>
        <v>LiveRamp.com</v>
      </c>
      <c r="I2052" s="22" t="e">
        <f>VLOOKUP($G2052,Temp!$A:$C,I$1,FALSE)</f>
        <v>#VALUE!</v>
      </c>
      <c r="J2052" s="22" t="e">
        <f>VLOOKUP($G2052,Temp!$A:$C,J$1,FALSE)</f>
        <v>#VALUE!</v>
      </c>
      <c r="K2052" s="22" t="e">
        <f>VLOOKUP($G2052,Temp!$A:$C,K$1,FALSE)</f>
        <v>#VALUE!</v>
      </c>
      <c r="L2052" s="22" t="e">
        <f>VLOOKUP($G2052,Temp!$A:$C,L$1,FALSE)</f>
        <v>#VALUE!</v>
      </c>
      <c r="M2052" s="22" t="e">
        <f>VLOOKUP($G2052,Temp!$A:$C,M$1,FALSE)</f>
        <v>#VALUE!</v>
      </c>
      <c r="N2052" s="22" t="e">
        <f>VLOOKUP($G2052,Temp!$A:$C,N$1,FALSE)</f>
        <v>#VALUE!</v>
      </c>
      <c r="O2052" s="22" t="e">
        <f>VLOOKUP($G2052,Temp!$A:$C,O$1,FALSE)</f>
        <v>#VALUE!</v>
      </c>
      <c r="P2052" s="22" t="e">
        <f>VLOOKUP($G2052,Temp!$A:$C,P$1,FALSE)</f>
        <v>#VALUE!</v>
      </c>
      <c r="Q2052" s="22" t="e">
        <f>VLOOKUP($G2052,Temp!$A:$C,Q$1,FALSE)</f>
        <v>#VALUE!</v>
      </c>
      <c r="R2052" s="22" t="e">
        <f>VLOOKUP($G2052,Temp!$A:$C,R$1,FALSE)</f>
        <v>#VALUE!</v>
      </c>
      <c r="S2052" s="22" t="e">
        <f>VLOOKUP($G2052,Temp!$A:$C,S$1,FALSE)</f>
        <v>#VALUE!</v>
      </c>
      <c r="T2052" s="22" t="e">
        <f>VLOOKUP($G2052,Temp!$A:$C,T$1,FALSE)</f>
        <v>#VALUE!</v>
      </c>
      <c r="U2052" s="22" t="e">
        <f>VLOOKUP($G2052,Temp!$A:$C,U$1,FALSE)</f>
        <v>#VALUE!</v>
      </c>
      <c r="V2052" s="22" t="e">
        <f>VLOOKUP($G2052,Temp!$A:$C,V$1,FALSE)</f>
        <v>#VALUE!</v>
      </c>
      <c r="W2052" s="22" t="e">
        <f>VLOOKUP($G2052,Temp!$A:$C,W$1,FALSE)</f>
        <v>#VALUE!</v>
      </c>
      <c r="X2052" s="22" t="e">
        <f>VLOOKUP($G2052,Temp!$A:$C,X$1,FALSE)</f>
        <v>#VALUE!</v>
      </c>
      <c r="Y2052" s="22">
        <f>VLOOKUP($G2052,Temp!$A:$C,Y$1,FALSE)</f>
        <v>162000</v>
      </c>
      <c r="Z2052" s="22">
        <f>VLOOKUP($G2052,Temp!$A:$C,Z$1,FALSE)</f>
        <v>17600</v>
      </c>
      <c r="AA2052" s="22" t="e">
        <f>VLOOKUP($A2052,Searches!$A:$H,AA$1,FALSE)</f>
        <v>#N/A</v>
      </c>
      <c r="AB2052" s="22" t="e">
        <f>VLOOKUP($A2052,Searches!$A:$H,AB$1,FALSE)</f>
        <v>#N/A</v>
      </c>
      <c r="AC2052" s="22" t="e">
        <f>VLOOKUP($A2052,Searches!$A:$H,AC$1,FALSE)</f>
        <v>#N/A</v>
      </c>
      <c r="AD2052" s="22" t="e">
        <f>VLOOKUP($A2052,Searches!$A:$H,AD$1,FALSE)</f>
        <v>#N/A</v>
      </c>
      <c r="AE2052" s="22" t="e">
        <f>VLOOKUP($A2052,Searches!$A:$H,AE$1,FALSE)</f>
        <v>#N/A</v>
      </c>
      <c r="AF2052" s="22" t="e">
        <f>VLOOKUP($A2052,Searches!$A:$H,AF$1,FALSE)</f>
        <v>#N/A</v>
      </c>
      <c r="AG2052" s="22" t="e">
        <f>VLOOKUP($A2052,Searches!$A:$H,AG$1,FALSE)</f>
        <v>#N/A</v>
      </c>
      <c r="AH2052" s="22" t="e">
        <f>VLOOKUP($G2052,Temp!$D:$F,AH$1,FALSE)</f>
        <v>#N/A</v>
      </c>
      <c r="AI2052" s="22" t="e">
        <f>VLOOKUP($G2052,Temp!$D:$F,AI$1,FALSE)</f>
        <v>#N/A</v>
      </c>
      <c r="AJ2052" s="22" t="e">
        <f>VLOOKUP($G2052,Temp!$D:$F,AJ$1,FALSE)</f>
        <v>#N/A</v>
      </c>
    </row>
    <row r="2053" spans="1:36" ht="16" x14ac:dyDescent="0.2">
      <c r="A2053" s="8" t="str">
        <f t="shared" si="32"/>
        <v>Allison Watson Microsoft</v>
      </c>
      <c r="B2053" s="8" t="s">
        <v>5410</v>
      </c>
      <c r="C2053" s="8" t="s">
        <v>11755</v>
      </c>
      <c r="D2053" s="8" t="s">
        <v>11756</v>
      </c>
      <c r="E2053" s="8" t="s">
        <v>11757</v>
      </c>
      <c r="F2053" s="8" t="s">
        <v>92</v>
      </c>
      <c r="G2053" s="12" t="s">
        <v>93</v>
      </c>
      <c r="H2053" s="22" t="str">
        <f>VLOOKUP($G2053,Temp!$A:$C,H$1,FALSE)</f>
        <v>microsoft.com</v>
      </c>
      <c r="I2053" s="22" t="e">
        <f>VLOOKUP($G2053,Temp!$A:$C,I$1,FALSE)</f>
        <v>#VALUE!</v>
      </c>
      <c r="J2053" s="22" t="e">
        <f>VLOOKUP($G2053,Temp!$A:$C,J$1,FALSE)</f>
        <v>#VALUE!</v>
      </c>
      <c r="K2053" s="22" t="e">
        <f>VLOOKUP($G2053,Temp!$A:$C,K$1,FALSE)</f>
        <v>#VALUE!</v>
      </c>
      <c r="L2053" s="22" t="e">
        <f>VLOOKUP($G2053,Temp!$A:$C,L$1,FALSE)</f>
        <v>#VALUE!</v>
      </c>
      <c r="M2053" s="22" t="e">
        <f>VLOOKUP($G2053,Temp!$A:$C,M$1,FALSE)</f>
        <v>#VALUE!</v>
      </c>
      <c r="N2053" s="22" t="e">
        <f>VLOOKUP($G2053,Temp!$A:$C,N$1,FALSE)</f>
        <v>#VALUE!</v>
      </c>
      <c r="O2053" s="22" t="e">
        <f>VLOOKUP($G2053,Temp!$A:$C,O$1,FALSE)</f>
        <v>#VALUE!</v>
      </c>
      <c r="P2053" s="22" t="e">
        <f>VLOOKUP($G2053,Temp!$A:$C,P$1,FALSE)</f>
        <v>#VALUE!</v>
      </c>
      <c r="Q2053" s="22" t="e">
        <f>VLOOKUP($G2053,Temp!$A:$C,Q$1,FALSE)</f>
        <v>#VALUE!</v>
      </c>
      <c r="R2053" s="22" t="e">
        <f>VLOOKUP($G2053,Temp!$A:$C,R$1,FALSE)</f>
        <v>#VALUE!</v>
      </c>
      <c r="S2053" s="22" t="e">
        <f>VLOOKUP($G2053,Temp!$A:$C,S$1,FALSE)</f>
        <v>#VALUE!</v>
      </c>
      <c r="T2053" s="22" t="e">
        <f>VLOOKUP($G2053,Temp!$A:$C,T$1,FALSE)</f>
        <v>#VALUE!</v>
      </c>
      <c r="U2053" s="22" t="e">
        <f>VLOOKUP($G2053,Temp!$A:$C,U$1,FALSE)</f>
        <v>#VALUE!</v>
      </c>
      <c r="V2053" s="22" t="e">
        <f>VLOOKUP($G2053,Temp!$A:$C,V$1,FALSE)</f>
        <v>#VALUE!</v>
      </c>
      <c r="W2053" s="22" t="e">
        <f>VLOOKUP($G2053,Temp!$A:$C,W$1,FALSE)</f>
        <v>#VALUE!</v>
      </c>
      <c r="X2053" s="22" t="e">
        <f>VLOOKUP($G2053,Temp!$A:$C,X$1,FALSE)</f>
        <v>#VALUE!</v>
      </c>
      <c r="Y2053" s="22">
        <f>VLOOKUP($G2053,Temp!$A:$C,Y$1,FALSE)</f>
        <v>64100000</v>
      </c>
      <c r="Z2053" s="22">
        <f>VLOOKUP($G2053,Temp!$A:$C,Z$1,FALSE)</f>
        <v>3800000</v>
      </c>
      <c r="AA2053" s="22" t="e">
        <f>VLOOKUP($A2053,Searches!$A:$H,AA$1,FALSE)</f>
        <v>#N/A</v>
      </c>
      <c r="AB2053" s="22" t="e">
        <f>VLOOKUP($A2053,Searches!$A:$H,AB$1,FALSE)</f>
        <v>#N/A</v>
      </c>
      <c r="AC2053" s="22" t="e">
        <f>VLOOKUP($A2053,Searches!$A:$H,AC$1,FALSE)</f>
        <v>#N/A</v>
      </c>
      <c r="AD2053" s="22" t="e">
        <f>VLOOKUP($A2053,Searches!$A:$H,AD$1,FALSE)</f>
        <v>#N/A</v>
      </c>
      <c r="AE2053" s="22" t="e">
        <f>VLOOKUP($A2053,Searches!$A:$H,AE$1,FALSE)</f>
        <v>#N/A</v>
      </c>
      <c r="AF2053" s="22" t="e">
        <f>VLOOKUP($A2053,Searches!$A:$H,AF$1,FALSE)</f>
        <v>#N/A</v>
      </c>
      <c r="AG2053" s="22" t="e">
        <f>VLOOKUP($A2053,Searches!$A:$H,AG$1,FALSE)</f>
        <v>#N/A</v>
      </c>
      <c r="AH2053" s="22" t="e">
        <f>VLOOKUP($G2053,Temp!$D:$F,AH$1,FALSE)</f>
        <v>#N/A</v>
      </c>
      <c r="AI2053" s="22" t="e">
        <f>VLOOKUP($G2053,Temp!$D:$F,AI$1,FALSE)</f>
        <v>#N/A</v>
      </c>
      <c r="AJ2053" s="22" t="e">
        <f>VLOOKUP($G2053,Temp!$D:$F,AJ$1,FALSE)</f>
        <v>#N/A</v>
      </c>
    </row>
    <row r="2054" spans="1:36" ht="16" x14ac:dyDescent="0.2">
      <c r="A2054" s="8" t="str">
        <f t="shared" si="32"/>
        <v>Nicole Bettan IdeaTrek (JNR Ventures)</v>
      </c>
      <c r="B2054" s="8" t="s">
        <v>2764</v>
      </c>
      <c r="C2054" s="8" t="s">
        <v>9076</v>
      </c>
      <c r="D2054" s="8" t="s">
        <v>3954</v>
      </c>
      <c r="E2054" s="8" t="s">
        <v>634</v>
      </c>
      <c r="F2054" s="8" t="s">
        <v>9077</v>
      </c>
      <c r="G2054" s="8" t="s">
        <v>634</v>
      </c>
      <c r="H2054" s="22" t="e">
        <f>VLOOKUP($G2054,Temp!$A:$C,H$1,FALSE)</f>
        <v>#N/A</v>
      </c>
      <c r="I2054" s="22" t="e">
        <f>VLOOKUP($G2054,Temp!$A:$C,I$1,FALSE)</f>
        <v>#N/A</v>
      </c>
      <c r="J2054" s="22" t="e">
        <f>VLOOKUP($G2054,Temp!$A:$C,J$1,FALSE)</f>
        <v>#N/A</v>
      </c>
      <c r="K2054" s="22" t="e">
        <f>VLOOKUP($G2054,Temp!$A:$C,K$1,FALSE)</f>
        <v>#N/A</v>
      </c>
      <c r="L2054" s="22" t="e">
        <f>VLOOKUP($G2054,Temp!$A:$C,L$1,FALSE)</f>
        <v>#N/A</v>
      </c>
      <c r="M2054" s="22" t="e">
        <f>VLOOKUP($G2054,Temp!$A:$C,M$1,FALSE)</f>
        <v>#N/A</v>
      </c>
      <c r="N2054" s="22" t="e">
        <f>VLOOKUP($G2054,Temp!$A:$C,N$1,FALSE)</f>
        <v>#N/A</v>
      </c>
      <c r="O2054" s="22" t="e">
        <f>VLOOKUP($G2054,Temp!$A:$C,O$1,FALSE)</f>
        <v>#N/A</v>
      </c>
      <c r="P2054" s="22" t="e">
        <f>VLOOKUP($G2054,Temp!$A:$C,P$1,FALSE)</f>
        <v>#N/A</v>
      </c>
      <c r="Q2054" s="22" t="e">
        <f>VLOOKUP($G2054,Temp!$A:$C,Q$1,FALSE)</f>
        <v>#N/A</v>
      </c>
      <c r="R2054" s="22" t="e">
        <f>VLOOKUP($G2054,Temp!$A:$C,R$1,FALSE)</f>
        <v>#N/A</v>
      </c>
      <c r="S2054" s="22" t="e">
        <f>VLOOKUP($G2054,Temp!$A:$C,S$1,FALSE)</f>
        <v>#N/A</v>
      </c>
      <c r="T2054" s="22" t="e">
        <f>VLOOKUP($G2054,Temp!$A:$C,T$1,FALSE)</f>
        <v>#N/A</v>
      </c>
      <c r="U2054" s="22" t="e">
        <f>VLOOKUP($G2054,Temp!$A:$C,U$1,FALSE)</f>
        <v>#N/A</v>
      </c>
      <c r="V2054" s="22" t="e">
        <f>VLOOKUP($G2054,Temp!$A:$C,V$1,FALSE)</f>
        <v>#N/A</v>
      </c>
      <c r="W2054" s="22" t="e">
        <f>VLOOKUP($G2054,Temp!$A:$C,W$1,FALSE)</f>
        <v>#N/A</v>
      </c>
      <c r="X2054" s="22" t="e">
        <f>VLOOKUP($G2054,Temp!$A:$C,X$1,FALSE)</f>
        <v>#N/A</v>
      </c>
      <c r="Y2054" s="22" t="e">
        <f>VLOOKUP($G2054,Temp!$A:$C,Y$1,FALSE)</f>
        <v>#N/A</v>
      </c>
      <c r="Z2054" s="22" t="e">
        <f>VLOOKUP($G2054,Temp!$A:$C,Z$1,FALSE)</f>
        <v>#N/A</v>
      </c>
      <c r="AA2054" s="22" t="e">
        <f>VLOOKUP($A2054,Searches!$A:$H,AA$1,FALSE)</f>
        <v>#N/A</v>
      </c>
      <c r="AB2054" s="22" t="e">
        <f>VLOOKUP($A2054,Searches!$A:$H,AB$1,FALSE)</f>
        <v>#N/A</v>
      </c>
      <c r="AC2054" s="22" t="e">
        <f>VLOOKUP($A2054,Searches!$A:$H,AC$1,FALSE)</f>
        <v>#N/A</v>
      </c>
      <c r="AD2054" s="22" t="e">
        <f>VLOOKUP($A2054,Searches!$A:$H,AD$1,FALSE)</f>
        <v>#N/A</v>
      </c>
      <c r="AE2054" s="22" t="e">
        <f>VLOOKUP($A2054,Searches!$A:$H,AE$1,FALSE)</f>
        <v>#N/A</v>
      </c>
      <c r="AF2054" s="22" t="e">
        <f>VLOOKUP($A2054,Searches!$A:$H,AF$1,FALSE)</f>
        <v>#N/A</v>
      </c>
      <c r="AG2054" s="22" t="e">
        <f>VLOOKUP($A2054,Searches!$A:$H,AG$1,FALSE)</f>
        <v>#N/A</v>
      </c>
      <c r="AH2054" s="22" t="e">
        <f>VLOOKUP($G2054,Temp!$D:$F,AH$1,FALSE)</f>
        <v>#N/A</v>
      </c>
      <c r="AI2054" s="22" t="e">
        <f>VLOOKUP($G2054,Temp!$D:$F,AI$1,FALSE)</f>
        <v>#N/A</v>
      </c>
      <c r="AJ2054" s="22" t="e">
        <f>VLOOKUP($G2054,Temp!$D:$F,AJ$1,FALSE)</f>
        <v>#N/A</v>
      </c>
    </row>
    <row r="2055" spans="1:36" ht="16" x14ac:dyDescent="0.2">
      <c r="A2055" s="8" t="str">
        <f t="shared" si="32"/>
        <v>Ralf Hirt Harri</v>
      </c>
      <c r="B2055" s="8" t="s">
        <v>11760</v>
      </c>
      <c r="C2055" s="8" t="s">
        <v>11761</v>
      </c>
      <c r="D2055" s="8" t="s">
        <v>1006</v>
      </c>
      <c r="E2055" s="8" t="s">
        <v>11762</v>
      </c>
      <c r="F2055" s="8" t="s">
        <v>11763</v>
      </c>
      <c r="G2055" s="12" t="s">
        <v>11063</v>
      </c>
      <c r="H2055" s="22" t="str">
        <f>VLOOKUP($G2055,Temp!$A:$C,H$1,FALSE)</f>
        <v>harri.com</v>
      </c>
      <c r="I2055" s="22" t="e">
        <f>VLOOKUP($G2055,Temp!$A:$C,I$1,FALSE)</f>
        <v>#VALUE!</v>
      </c>
      <c r="J2055" s="22" t="e">
        <f>VLOOKUP($G2055,Temp!$A:$C,J$1,FALSE)</f>
        <v>#VALUE!</v>
      </c>
      <c r="K2055" s="22" t="e">
        <f>VLOOKUP($G2055,Temp!$A:$C,K$1,FALSE)</f>
        <v>#VALUE!</v>
      </c>
      <c r="L2055" s="22" t="e">
        <f>VLOOKUP($G2055,Temp!$A:$C,L$1,FALSE)</f>
        <v>#VALUE!</v>
      </c>
      <c r="M2055" s="22" t="e">
        <f>VLOOKUP($G2055,Temp!$A:$C,M$1,FALSE)</f>
        <v>#VALUE!</v>
      </c>
      <c r="N2055" s="22" t="e">
        <f>VLOOKUP($G2055,Temp!$A:$C,N$1,FALSE)</f>
        <v>#VALUE!</v>
      </c>
      <c r="O2055" s="22" t="e">
        <f>VLOOKUP($G2055,Temp!$A:$C,O$1,FALSE)</f>
        <v>#VALUE!</v>
      </c>
      <c r="P2055" s="22" t="e">
        <f>VLOOKUP($G2055,Temp!$A:$C,P$1,FALSE)</f>
        <v>#VALUE!</v>
      </c>
      <c r="Q2055" s="22" t="e">
        <f>VLOOKUP($G2055,Temp!$A:$C,Q$1,FALSE)</f>
        <v>#VALUE!</v>
      </c>
      <c r="R2055" s="22" t="e">
        <f>VLOOKUP($G2055,Temp!$A:$C,R$1,FALSE)</f>
        <v>#VALUE!</v>
      </c>
      <c r="S2055" s="22" t="e">
        <f>VLOOKUP($G2055,Temp!$A:$C,S$1,FALSE)</f>
        <v>#VALUE!</v>
      </c>
      <c r="T2055" s="22" t="e">
        <f>VLOOKUP($G2055,Temp!$A:$C,T$1,FALSE)</f>
        <v>#VALUE!</v>
      </c>
      <c r="U2055" s="22" t="e">
        <f>VLOOKUP($G2055,Temp!$A:$C,U$1,FALSE)</f>
        <v>#VALUE!</v>
      </c>
      <c r="V2055" s="22" t="e">
        <f>VLOOKUP($G2055,Temp!$A:$C,V$1,FALSE)</f>
        <v>#VALUE!</v>
      </c>
      <c r="W2055" s="22" t="e">
        <f>VLOOKUP($G2055,Temp!$A:$C,W$1,FALSE)</f>
        <v>#VALUE!</v>
      </c>
      <c r="X2055" s="22" t="e">
        <f>VLOOKUP($G2055,Temp!$A:$C,X$1,FALSE)</f>
        <v>#VALUE!</v>
      </c>
      <c r="Y2055" s="22">
        <f>VLOOKUP($G2055,Temp!$A:$C,Y$1,FALSE)</f>
        <v>4100</v>
      </c>
      <c r="Z2055" s="22">
        <f>VLOOKUP($G2055,Temp!$A:$C,Z$1,FALSE)</f>
        <v>1</v>
      </c>
      <c r="AA2055" s="22" t="str">
        <f>VLOOKUP($A2055,Searches!$A:$H,AA$1,FALSE)</f>
        <v>Ralf Hirt</v>
      </c>
      <c r="AB2055" s="22" t="str">
        <f>VLOOKUP($A2055,Searches!$A:$H,AB$1,FALSE)</f>
        <v>Harri</v>
      </c>
      <c r="AC2055" s="22" t="str">
        <f>VLOOKUP($A2055,Searches!$A:$H,AC$1,FALSE)</f>
        <v>Chief Operating Officer</v>
      </c>
      <c r="AD2055" s="22" t="str">
        <f>VLOOKUP($A2055,Searches!$A:$H,AD$1,FALSE)</f>
        <v>2nd</v>
      </c>
      <c r="AE2055" s="22" t="str">
        <f>VLOOKUP($A2055,Searches!$A:$H,AE$1,FALSE)</f>
        <v/>
      </c>
      <c r="AF2055" s="22" t="str">
        <f>VLOOKUP($A2055,Searches!$A:$H,AF$1,FALSE)</f>
        <v>Greater New York City Area</v>
      </c>
      <c r="AG2055" s="22" t="str">
        <f>VLOOKUP($A2055,Searches!$A:$H,AG$1,FALSE)</f>
        <v>https://www.linkedin.com/sales/profile/132391,-PO9,NAME_SEARCH?moduleKey=peopleSearchResults&amp;pageKey=sales-search3-people-refinement&amp;contextId=60BC92C971D70515801E49D6842B0000&amp;requestId=46254baa-48d1-4f5c-af0a-c02e290978e7&amp;action=CLICK&amp;target=urn%3Ali%3AsalesLead%3A(-1%2C132391)&amp;pageNumber=15&amp;targetEl=profilelink&amp;position=18&amp;trk=lss-serp-result-lead_photo</v>
      </c>
      <c r="AH2055" s="22" t="e">
        <f>VLOOKUP($G2055,Temp!$D:$F,AH$1,FALSE)</f>
        <v>#N/A</v>
      </c>
      <c r="AI2055" s="22" t="e">
        <f>VLOOKUP($G2055,Temp!$D:$F,AI$1,FALSE)</f>
        <v>#N/A</v>
      </c>
      <c r="AJ2055" s="22" t="e">
        <f>VLOOKUP($G2055,Temp!$D:$F,AJ$1,FALSE)</f>
        <v>#N/A</v>
      </c>
    </row>
    <row r="2056" spans="1:36" ht="16" x14ac:dyDescent="0.2">
      <c r="A2056" s="8" t="str">
        <f t="shared" si="32"/>
        <v>Alicia Harapko Expert System</v>
      </c>
      <c r="B2056" s="8" t="s">
        <v>1599</v>
      </c>
      <c r="C2056" s="8" t="s">
        <v>11773</v>
      </c>
      <c r="D2056" s="8" t="s">
        <v>11775</v>
      </c>
      <c r="E2056" s="8" t="s">
        <v>11776</v>
      </c>
      <c r="F2056" s="8" t="s">
        <v>11777</v>
      </c>
      <c r="G2056" s="12" t="s">
        <v>11073</v>
      </c>
      <c r="H2056" s="22" t="str">
        <f>VLOOKUP($G2056,Temp!$A:$C,H$1,FALSE)</f>
        <v>expertsystem.com</v>
      </c>
      <c r="I2056" s="22" t="e">
        <f>VLOOKUP($G2056,Temp!$A:$C,I$1,FALSE)</f>
        <v>#VALUE!</v>
      </c>
      <c r="J2056" s="22" t="e">
        <f>VLOOKUP($G2056,Temp!$A:$C,J$1,FALSE)</f>
        <v>#VALUE!</v>
      </c>
      <c r="K2056" s="22" t="e">
        <f>VLOOKUP($G2056,Temp!$A:$C,K$1,FALSE)</f>
        <v>#VALUE!</v>
      </c>
      <c r="L2056" s="22" t="e">
        <f>VLOOKUP($G2056,Temp!$A:$C,L$1,FALSE)</f>
        <v>#VALUE!</v>
      </c>
      <c r="M2056" s="22" t="e">
        <f>VLOOKUP($G2056,Temp!$A:$C,M$1,FALSE)</f>
        <v>#VALUE!</v>
      </c>
      <c r="N2056" s="22" t="e">
        <f>VLOOKUP($G2056,Temp!$A:$C,N$1,FALSE)</f>
        <v>#VALUE!</v>
      </c>
      <c r="O2056" s="22" t="e">
        <f>VLOOKUP($G2056,Temp!$A:$C,O$1,FALSE)</f>
        <v>#VALUE!</v>
      </c>
      <c r="P2056" s="22" t="e">
        <f>VLOOKUP($G2056,Temp!$A:$C,P$1,FALSE)</f>
        <v>#VALUE!</v>
      </c>
      <c r="Q2056" s="22" t="e">
        <f>VLOOKUP($G2056,Temp!$A:$C,Q$1,FALSE)</f>
        <v>#VALUE!</v>
      </c>
      <c r="R2056" s="22" t="e">
        <f>VLOOKUP($G2056,Temp!$A:$C,R$1,FALSE)</f>
        <v>#VALUE!</v>
      </c>
      <c r="S2056" s="22" t="e">
        <f>VLOOKUP($G2056,Temp!$A:$C,S$1,FALSE)</f>
        <v>#VALUE!</v>
      </c>
      <c r="T2056" s="22" t="e">
        <f>VLOOKUP($G2056,Temp!$A:$C,T$1,FALSE)</f>
        <v>#VALUE!</v>
      </c>
      <c r="U2056" s="22" t="e">
        <f>VLOOKUP($G2056,Temp!$A:$C,U$1,FALSE)</f>
        <v>#VALUE!</v>
      </c>
      <c r="V2056" s="22" t="e">
        <f>VLOOKUP($G2056,Temp!$A:$C,V$1,FALSE)</f>
        <v>#VALUE!</v>
      </c>
      <c r="W2056" s="22" t="e">
        <f>VLOOKUP($G2056,Temp!$A:$C,W$1,FALSE)</f>
        <v>#VALUE!</v>
      </c>
      <c r="X2056" s="22" t="e">
        <f>VLOOKUP($G2056,Temp!$A:$C,X$1,FALSE)</f>
        <v>#VALUE!</v>
      </c>
      <c r="Y2056" s="22">
        <f>VLOOKUP($G2056,Temp!$A:$C,Y$1,FALSE)</f>
        <v>0</v>
      </c>
      <c r="Z2056" s="22">
        <f>VLOOKUP($G2056,Temp!$A:$C,Z$1,FALSE)</f>
        <v>0</v>
      </c>
      <c r="AA2056" s="22" t="str">
        <f>VLOOKUP($A2056,Searches!$A:$H,AA$1,FALSE)</f>
        <v>Alicia Harapko</v>
      </c>
      <c r="AB2056" s="22" t="str">
        <f>VLOOKUP($A2056,Searches!$A:$H,AB$1,FALSE)</f>
        <v>Expert System</v>
      </c>
      <c r="AC2056" s="22" t="str">
        <f>VLOOKUP($A2056,Searches!$A:$H,AC$1,FALSE)</f>
        <v>Head of US Marketing</v>
      </c>
      <c r="AD2056" s="22" t="str">
        <f>VLOOKUP($A2056,Searches!$A:$H,AD$1,FALSE)</f>
        <v>2nd</v>
      </c>
      <c r="AE2056" s="22" t="str">
        <f>VLOOKUP($A2056,Searches!$A:$H,AE$1,FALSE)</f>
        <v/>
      </c>
      <c r="AF2056" s="22" t="str">
        <f>VLOOKUP($A2056,Searches!$A:$H,AF$1,FALSE)</f>
        <v>Washington D.C. Metro Area</v>
      </c>
      <c r="AG2056" s="22" t="str">
        <f>VLOOKUP($A2056,Searches!$A:$H,AG$1,FALSE)</f>
        <v>https://www.linkedin.com/sales/profile/16459238,T6NZ,NAME_SEARCH?moduleKey=peopleSearchResults&amp;pageKey=sales-search3-people-refinement&amp;contextId=60BC92C971D70515801E49D6842B0000&amp;requestId=46254baa-48d1-4f5c-af0a-c02e290978e7&amp;action=CLICK&amp;target=urn%3Ali%3AsalesLead%3A(-1%2C16459238)&amp;pageNumber=15&amp;targetEl=profilelink&amp;position=5&amp;trk=lss-serp-result-lead_photo</v>
      </c>
      <c r="AH2056" s="22" t="e">
        <f>VLOOKUP($G2056,Temp!$D:$F,AH$1,FALSE)</f>
        <v>#N/A</v>
      </c>
      <c r="AI2056" s="22" t="e">
        <f>VLOOKUP($G2056,Temp!$D:$F,AI$1,FALSE)</f>
        <v>#N/A</v>
      </c>
      <c r="AJ2056" s="22" t="e">
        <f>VLOOKUP($G2056,Temp!$D:$F,AJ$1,FALSE)</f>
        <v>#N/A</v>
      </c>
    </row>
    <row r="2057" spans="1:36" ht="16" x14ac:dyDescent="0.2">
      <c r="A2057" s="8" t="str">
        <f t="shared" si="32"/>
        <v xml:space="preserve">Steve Demots Paciolan </v>
      </c>
      <c r="B2057" s="8" t="s">
        <v>1864</v>
      </c>
      <c r="C2057" s="8" t="s">
        <v>11782</v>
      </c>
      <c r="D2057" s="8" t="s">
        <v>604</v>
      </c>
      <c r="E2057" s="8" t="s">
        <v>634</v>
      </c>
      <c r="F2057" s="8" t="s">
        <v>11783</v>
      </c>
      <c r="G2057" s="8" t="s">
        <v>634</v>
      </c>
      <c r="H2057" s="22" t="e">
        <f>VLOOKUP($G2057,Temp!$A:$C,H$1,FALSE)</f>
        <v>#N/A</v>
      </c>
      <c r="I2057" s="22" t="e">
        <f>VLOOKUP($G2057,Temp!$A:$C,I$1,FALSE)</f>
        <v>#N/A</v>
      </c>
      <c r="J2057" s="22" t="e">
        <f>VLOOKUP($G2057,Temp!$A:$C,J$1,FALSE)</f>
        <v>#N/A</v>
      </c>
      <c r="K2057" s="22" t="e">
        <f>VLOOKUP($G2057,Temp!$A:$C,K$1,FALSE)</f>
        <v>#N/A</v>
      </c>
      <c r="L2057" s="22" t="e">
        <f>VLOOKUP($G2057,Temp!$A:$C,L$1,FALSE)</f>
        <v>#N/A</v>
      </c>
      <c r="M2057" s="22" t="e">
        <f>VLOOKUP($G2057,Temp!$A:$C,M$1,FALSE)</f>
        <v>#N/A</v>
      </c>
      <c r="N2057" s="22" t="e">
        <f>VLOOKUP($G2057,Temp!$A:$C,N$1,FALSE)</f>
        <v>#N/A</v>
      </c>
      <c r="O2057" s="22" t="e">
        <f>VLOOKUP($G2057,Temp!$A:$C,O$1,FALSE)</f>
        <v>#N/A</v>
      </c>
      <c r="P2057" s="22" t="e">
        <f>VLOOKUP($G2057,Temp!$A:$C,P$1,FALSE)</f>
        <v>#N/A</v>
      </c>
      <c r="Q2057" s="22" t="e">
        <f>VLOOKUP($G2057,Temp!$A:$C,Q$1,FALSE)</f>
        <v>#N/A</v>
      </c>
      <c r="R2057" s="22" t="e">
        <f>VLOOKUP($G2057,Temp!$A:$C,R$1,FALSE)</f>
        <v>#N/A</v>
      </c>
      <c r="S2057" s="22" t="e">
        <f>VLOOKUP($G2057,Temp!$A:$C,S$1,FALSE)</f>
        <v>#N/A</v>
      </c>
      <c r="T2057" s="22" t="e">
        <f>VLOOKUP($G2057,Temp!$A:$C,T$1,FALSE)</f>
        <v>#N/A</v>
      </c>
      <c r="U2057" s="22" t="e">
        <f>VLOOKUP($G2057,Temp!$A:$C,U$1,FALSE)</f>
        <v>#N/A</v>
      </c>
      <c r="V2057" s="22" t="e">
        <f>VLOOKUP($G2057,Temp!$A:$C,V$1,FALSE)</f>
        <v>#N/A</v>
      </c>
      <c r="W2057" s="22" t="e">
        <f>VLOOKUP($G2057,Temp!$A:$C,W$1,FALSE)</f>
        <v>#N/A</v>
      </c>
      <c r="X2057" s="22" t="e">
        <f>VLOOKUP($G2057,Temp!$A:$C,X$1,FALSE)</f>
        <v>#N/A</v>
      </c>
      <c r="Y2057" s="22" t="e">
        <f>VLOOKUP($G2057,Temp!$A:$C,Y$1,FALSE)</f>
        <v>#N/A</v>
      </c>
      <c r="Z2057" s="22" t="e">
        <f>VLOOKUP($G2057,Temp!$A:$C,Z$1,FALSE)</f>
        <v>#N/A</v>
      </c>
      <c r="AA2057" s="22" t="e">
        <f>VLOOKUP($A2057,Searches!$A:$H,AA$1,FALSE)</f>
        <v>#N/A</v>
      </c>
      <c r="AB2057" s="22" t="e">
        <f>VLOOKUP($A2057,Searches!$A:$H,AB$1,FALSE)</f>
        <v>#N/A</v>
      </c>
      <c r="AC2057" s="22" t="e">
        <f>VLOOKUP($A2057,Searches!$A:$H,AC$1,FALSE)</f>
        <v>#N/A</v>
      </c>
      <c r="AD2057" s="22" t="e">
        <f>VLOOKUP($A2057,Searches!$A:$H,AD$1,FALSE)</f>
        <v>#N/A</v>
      </c>
      <c r="AE2057" s="22" t="e">
        <f>VLOOKUP($A2057,Searches!$A:$H,AE$1,FALSE)</f>
        <v>#N/A</v>
      </c>
      <c r="AF2057" s="22" t="e">
        <f>VLOOKUP($A2057,Searches!$A:$H,AF$1,FALSE)</f>
        <v>#N/A</v>
      </c>
      <c r="AG2057" s="22" t="e">
        <f>VLOOKUP($A2057,Searches!$A:$H,AG$1,FALSE)</f>
        <v>#N/A</v>
      </c>
      <c r="AH2057" s="22" t="e">
        <f>VLOOKUP($G2057,Temp!$D:$F,AH$1,FALSE)</f>
        <v>#N/A</v>
      </c>
      <c r="AI2057" s="22" t="e">
        <f>VLOOKUP($G2057,Temp!$D:$F,AI$1,FALSE)</f>
        <v>#N/A</v>
      </c>
      <c r="AJ2057" s="22" t="e">
        <f>VLOOKUP($G2057,Temp!$D:$F,AJ$1,FALSE)</f>
        <v>#N/A</v>
      </c>
    </row>
    <row r="2058" spans="1:36" ht="16" x14ac:dyDescent="0.2">
      <c r="A2058" s="8" t="str">
        <f t="shared" si="32"/>
        <v>Nathan Barney SUSE</v>
      </c>
      <c r="B2058" s="8" t="s">
        <v>3177</v>
      </c>
      <c r="C2058" s="8" t="s">
        <v>11784</v>
      </c>
      <c r="D2058" s="8" t="s">
        <v>11539</v>
      </c>
      <c r="E2058" s="8" t="s">
        <v>11785</v>
      </c>
      <c r="F2058" s="8" t="s">
        <v>11786</v>
      </c>
      <c r="G2058" s="12" t="s">
        <v>11082</v>
      </c>
      <c r="H2058" s="22" t="str">
        <f>VLOOKUP($G2058,Temp!$A:$C,H$1,FALSE)</f>
        <v>suse.com</v>
      </c>
      <c r="I2058" s="22" t="e">
        <f>VLOOKUP($G2058,Temp!$A:$C,I$1,FALSE)</f>
        <v>#VALUE!</v>
      </c>
      <c r="J2058" s="22" t="e">
        <f>VLOOKUP($G2058,Temp!$A:$C,J$1,FALSE)</f>
        <v>#VALUE!</v>
      </c>
      <c r="K2058" s="22" t="e">
        <f>VLOOKUP($G2058,Temp!$A:$C,K$1,FALSE)</f>
        <v>#VALUE!</v>
      </c>
      <c r="L2058" s="22" t="e">
        <f>VLOOKUP($G2058,Temp!$A:$C,L$1,FALSE)</f>
        <v>#VALUE!</v>
      </c>
      <c r="M2058" s="22" t="e">
        <f>VLOOKUP($G2058,Temp!$A:$C,M$1,FALSE)</f>
        <v>#VALUE!</v>
      </c>
      <c r="N2058" s="22" t="e">
        <f>VLOOKUP($G2058,Temp!$A:$C,N$1,FALSE)</f>
        <v>#VALUE!</v>
      </c>
      <c r="O2058" s="22" t="e">
        <f>VLOOKUP($G2058,Temp!$A:$C,O$1,FALSE)</f>
        <v>#VALUE!</v>
      </c>
      <c r="P2058" s="22" t="e">
        <f>VLOOKUP($G2058,Temp!$A:$C,P$1,FALSE)</f>
        <v>#VALUE!</v>
      </c>
      <c r="Q2058" s="22" t="e">
        <f>VLOOKUP($G2058,Temp!$A:$C,Q$1,FALSE)</f>
        <v>#VALUE!</v>
      </c>
      <c r="R2058" s="22" t="e">
        <f>VLOOKUP($G2058,Temp!$A:$C,R$1,FALSE)</f>
        <v>#VALUE!</v>
      </c>
      <c r="S2058" s="22" t="e">
        <f>VLOOKUP($G2058,Temp!$A:$C,S$1,FALSE)</f>
        <v>#VALUE!</v>
      </c>
      <c r="T2058" s="22" t="e">
        <f>VLOOKUP($G2058,Temp!$A:$C,T$1,FALSE)</f>
        <v>#VALUE!</v>
      </c>
      <c r="U2058" s="22" t="e">
        <f>VLOOKUP($G2058,Temp!$A:$C,U$1,FALSE)</f>
        <v>#VALUE!</v>
      </c>
      <c r="V2058" s="22" t="e">
        <f>VLOOKUP($G2058,Temp!$A:$C,V$1,FALSE)</f>
        <v>#VALUE!</v>
      </c>
      <c r="W2058" s="22" t="e">
        <f>VLOOKUP($G2058,Temp!$A:$C,W$1,FALSE)</f>
        <v>#VALUE!</v>
      </c>
      <c r="X2058" s="22" t="e">
        <f>VLOOKUP($G2058,Temp!$A:$C,X$1,FALSE)</f>
        <v>#VALUE!</v>
      </c>
      <c r="Y2058" s="22">
        <f>VLOOKUP($G2058,Temp!$A:$C,Y$1,FALSE)</f>
        <v>34500</v>
      </c>
      <c r="Z2058" s="22">
        <f>VLOOKUP($G2058,Temp!$A:$C,Z$1,FALSE)</f>
        <v>8200</v>
      </c>
      <c r="AA2058" s="22" t="e">
        <f>VLOOKUP($A2058,Searches!$A:$H,AA$1,FALSE)</f>
        <v>#N/A</v>
      </c>
      <c r="AB2058" s="22" t="e">
        <f>VLOOKUP($A2058,Searches!$A:$H,AB$1,FALSE)</f>
        <v>#N/A</v>
      </c>
      <c r="AC2058" s="22" t="e">
        <f>VLOOKUP($A2058,Searches!$A:$H,AC$1,FALSE)</f>
        <v>#N/A</v>
      </c>
      <c r="AD2058" s="22" t="e">
        <f>VLOOKUP($A2058,Searches!$A:$H,AD$1,FALSE)</f>
        <v>#N/A</v>
      </c>
      <c r="AE2058" s="22" t="e">
        <f>VLOOKUP($A2058,Searches!$A:$H,AE$1,FALSE)</f>
        <v>#N/A</v>
      </c>
      <c r="AF2058" s="22" t="e">
        <f>VLOOKUP($A2058,Searches!$A:$H,AF$1,FALSE)</f>
        <v>#N/A</v>
      </c>
      <c r="AG2058" s="22" t="e">
        <f>VLOOKUP($A2058,Searches!$A:$H,AG$1,FALSE)</f>
        <v>#N/A</v>
      </c>
      <c r="AH2058" s="22" t="e">
        <f>VLOOKUP($G2058,Temp!$D:$F,AH$1,FALSE)</f>
        <v>#N/A</v>
      </c>
      <c r="AI2058" s="22" t="e">
        <f>VLOOKUP($G2058,Temp!$D:$F,AI$1,FALSE)</f>
        <v>#N/A</v>
      </c>
      <c r="AJ2058" s="22" t="e">
        <f>VLOOKUP($G2058,Temp!$D:$F,AJ$1,FALSE)</f>
        <v>#N/A</v>
      </c>
    </row>
    <row r="2059" spans="1:36" ht="16" x14ac:dyDescent="0.2">
      <c r="A2059" s="8" t="str">
        <f t="shared" si="32"/>
        <v>Greg Murphy Zenreach</v>
      </c>
      <c r="B2059" s="8" t="s">
        <v>6075</v>
      </c>
      <c r="C2059" s="8" t="s">
        <v>3778</v>
      </c>
      <c r="D2059" s="8" t="s">
        <v>1006</v>
      </c>
      <c r="E2059" s="8" t="s">
        <v>10663</v>
      </c>
      <c r="F2059" s="8" t="s">
        <v>10664</v>
      </c>
      <c r="G2059" s="12" t="s">
        <v>10214</v>
      </c>
      <c r="H2059" s="22" t="str">
        <f>VLOOKUP($G2059,Temp!$A:$C,H$1,FALSE)</f>
        <v>Zenreach.com</v>
      </c>
      <c r="I2059" s="22" t="e">
        <f>VLOOKUP($G2059,Temp!$A:$C,I$1,FALSE)</f>
        <v>#VALUE!</v>
      </c>
      <c r="J2059" s="22" t="e">
        <f>VLOOKUP($G2059,Temp!$A:$C,J$1,FALSE)</f>
        <v>#VALUE!</v>
      </c>
      <c r="K2059" s="22" t="e">
        <f>VLOOKUP($G2059,Temp!$A:$C,K$1,FALSE)</f>
        <v>#VALUE!</v>
      </c>
      <c r="L2059" s="22" t="e">
        <f>VLOOKUP($G2059,Temp!$A:$C,L$1,FALSE)</f>
        <v>#VALUE!</v>
      </c>
      <c r="M2059" s="22" t="e">
        <f>VLOOKUP($G2059,Temp!$A:$C,M$1,FALSE)</f>
        <v>#VALUE!</v>
      </c>
      <c r="N2059" s="22" t="e">
        <f>VLOOKUP($G2059,Temp!$A:$C,N$1,FALSE)</f>
        <v>#VALUE!</v>
      </c>
      <c r="O2059" s="22" t="e">
        <f>VLOOKUP($G2059,Temp!$A:$C,O$1,FALSE)</f>
        <v>#VALUE!</v>
      </c>
      <c r="P2059" s="22" t="e">
        <f>VLOOKUP($G2059,Temp!$A:$C,P$1,FALSE)</f>
        <v>#VALUE!</v>
      </c>
      <c r="Q2059" s="22" t="e">
        <f>VLOOKUP($G2059,Temp!$A:$C,Q$1,FALSE)</f>
        <v>#VALUE!</v>
      </c>
      <c r="R2059" s="22" t="e">
        <f>VLOOKUP($G2059,Temp!$A:$C,R$1,FALSE)</f>
        <v>#VALUE!</v>
      </c>
      <c r="S2059" s="22" t="e">
        <f>VLOOKUP($G2059,Temp!$A:$C,S$1,FALSE)</f>
        <v>#VALUE!</v>
      </c>
      <c r="T2059" s="22" t="e">
        <f>VLOOKUP($G2059,Temp!$A:$C,T$1,FALSE)</f>
        <v>#VALUE!</v>
      </c>
      <c r="U2059" s="22" t="e">
        <f>VLOOKUP($G2059,Temp!$A:$C,U$1,FALSE)</f>
        <v>#VALUE!</v>
      </c>
      <c r="V2059" s="22" t="e">
        <f>VLOOKUP($G2059,Temp!$A:$C,V$1,FALSE)</f>
        <v>#VALUE!</v>
      </c>
      <c r="W2059" s="22" t="e">
        <f>VLOOKUP($G2059,Temp!$A:$C,W$1,FALSE)</f>
        <v>#VALUE!</v>
      </c>
      <c r="X2059" s="22" t="e">
        <f>VLOOKUP($G2059,Temp!$A:$C,X$1,FALSE)</f>
        <v>#VALUE!</v>
      </c>
      <c r="Y2059" s="22">
        <f>VLOOKUP($G2059,Temp!$A:$C,Y$1,FALSE)</f>
        <v>20</v>
      </c>
      <c r="Z2059" s="22">
        <f>VLOOKUP($G2059,Temp!$A:$C,Z$1,FALSE)</f>
        <v>603</v>
      </c>
      <c r="AA2059" s="22" t="e">
        <f>VLOOKUP($A2059,Searches!$A:$H,AA$1,FALSE)</f>
        <v>#N/A</v>
      </c>
      <c r="AB2059" s="22" t="e">
        <f>VLOOKUP($A2059,Searches!$A:$H,AB$1,FALSE)</f>
        <v>#N/A</v>
      </c>
      <c r="AC2059" s="22" t="e">
        <f>VLOOKUP($A2059,Searches!$A:$H,AC$1,FALSE)</f>
        <v>#N/A</v>
      </c>
      <c r="AD2059" s="22" t="e">
        <f>VLOOKUP($A2059,Searches!$A:$H,AD$1,FALSE)</f>
        <v>#N/A</v>
      </c>
      <c r="AE2059" s="22" t="e">
        <f>VLOOKUP($A2059,Searches!$A:$H,AE$1,FALSE)</f>
        <v>#N/A</v>
      </c>
      <c r="AF2059" s="22" t="e">
        <f>VLOOKUP($A2059,Searches!$A:$H,AF$1,FALSE)</f>
        <v>#N/A</v>
      </c>
      <c r="AG2059" s="22" t="e">
        <f>VLOOKUP($A2059,Searches!$A:$H,AG$1,FALSE)</f>
        <v>#N/A</v>
      </c>
      <c r="AH2059" s="22" t="e">
        <f>VLOOKUP($G2059,Temp!$D:$F,AH$1,FALSE)</f>
        <v>#N/A</v>
      </c>
      <c r="AI2059" s="22" t="e">
        <f>VLOOKUP($G2059,Temp!$D:$F,AI$1,FALSE)</f>
        <v>#N/A</v>
      </c>
      <c r="AJ2059" s="22" t="e">
        <f>VLOOKUP($G2059,Temp!$D:$F,AJ$1,FALSE)</f>
        <v>#N/A</v>
      </c>
    </row>
    <row r="2060" spans="1:36" ht="16" x14ac:dyDescent="0.2">
      <c r="A2060" s="8" t="str">
        <f t="shared" si="32"/>
        <v>Alison Murphy FINEOS</v>
      </c>
      <c r="B2060" s="8" t="s">
        <v>4007</v>
      </c>
      <c r="C2060" s="8" t="s">
        <v>3778</v>
      </c>
      <c r="D2060" s="8" t="s">
        <v>11321</v>
      </c>
      <c r="E2060" s="8" t="s">
        <v>11793</v>
      </c>
      <c r="F2060" s="8" t="s">
        <v>11794</v>
      </c>
      <c r="G2060" s="12" t="s">
        <v>11098</v>
      </c>
      <c r="H2060" s="22" t="str">
        <f>VLOOKUP($G2060,Temp!$A:$C,H$1,FALSE)</f>
        <v>FINEOS.com</v>
      </c>
      <c r="I2060" s="22" t="e">
        <f>VLOOKUP($G2060,Temp!$A:$C,I$1,FALSE)</f>
        <v>#VALUE!</v>
      </c>
      <c r="J2060" s="22" t="e">
        <f>VLOOKUP($G2060,Temp!$A:$C,J$1,FALSE)</f>
        <v>#VALUE!</v>
      </c>
      <c r="K2060" s="22" t="e">
        <f>VLOOKUP($G2060,Temp!$A:$C,K$1,FALSE)</f>
        <v>#VALUE!</v>
      </c>
      <c r="L2060" s="22" t="e">
        <f>VLOOKUP($G2060,Temp!$A:$C,L$1,FALSE)</f>
        <v>#VALUE!</v>
      </c>
      <c r="M2060" s="22" t="e">
        <f>VLOOKUP($G2060,Temp!$A:$C,M$1,FALSE)</f>
        <v>#VALUE!</v>
      </c>
      <c r="N2060" s="22" t="e">
        <f>VLOOKUP($G2060,Temp!$A:$C,N$1,FALSE)</f>
        <v>#VALUE!</v>
      </c>
      <c r="O2060" s="22" t="e">
        <f>VLOOKUP($G2060,Temp!$A:$C,O$1,FALSE)</f>
        <v>#VALUE!</v>
      </c>
      <c r="P2060" s="22" t="e">
        <f>VLOOKUP($G2060,Temp!$A:$C,P$1,FALSE)</f>
        <v>#VALUE!</v>
      </c>
      <c r="Q2060" s="22" t="e">
        <f>VLOOKUP($G2060,Temp!$A:$C,Q$1,FALSE)</f>
        <v>#VALUE!</v>
      </c>
      <c r="R2060" s="22" t="e">
        <f>VLOOKUP($G2060,Temp!$A:$C,R$1,FALSE)</f>
        <v>#VALUE!</v>
      </c>
      <c r="S2060" s="22" t="e">
        <f>VLOOKUP($G2060,Temp!$A:$C,S$1,FALSE)</f>
        <v>#VALUE!</v>
      </c>
      <c r="T2060" s="22" t="e">
        <f>VLOOKUP($G2060,Temp!$A:$C,T$1,FALSE)</f>
        <v>#VALUE!</v>
      </c>
      <c r="U2060" s="22" t="e">
        <f>VLOOKUP($G2060,Temp!$A:$C,U$1,FALSE)</f>
        <v>#VALUE!</v>
      </c>
      <c r="V2060" s="22" t="e">
        <f>VLOOKUP($G2060,Temp!$A:$C,V$1,FALSE)</f>
        <v>#VALUE!</v>
      </c>
      <c r="W2060" s="22" t="e">
        <f>VLOOKUP($G2060,Temp!$A:$C,W$1,FALSE)</f>
        <v>#VALUE!</v>
      </c>
      <c r="X2060" s="22" t="e">
        <f>VLOOKUP($G2060,Temp!$A:$C,X$1,FALSE)</f>
        <v>#VALUE!</v>
      </c>
      <c r="Y2060" s="22">
        <f>VLOOKUP($G2060,Temp!$A:$C,Y$1,FALSE)</f>
        <v>3200</v>
      </c>
      <c r="Z2060" s="22">
        <f>VLOOKUP($G2060,Temp!$A:$C,Z$1,FALSE)</f>
        <v>0</v>
      </c>
      <c r="AA2060" s="22" t="e">
        <f>VLOOKUP($A2060,Searches!$A:$H,AA$1,FALSE)</f>
        <v>#N/A</v>
      </c>
      <c r="AB2060" s="22" t="e">
        <f>VLOOKUP($A2060,Searches!$A:$H,AB$1,FALSE)</f>
        <v>#N/A</v>
      </c>
      <c r="AC2060" s="22" t="e">
        <f>VLOOKUP($A2060,Searches!$A:$H,AC$1,FALSE)</f>
        <v>#N/A</v>
      </c>
      <c r="AD2060" s="22" t="e">
        <f>VLOOKUP($A2060,Searches!$A:$H,AD$1,FALSE)</f>
        <v>#N/A</v>
      </c>
      <c r="AE2060" s="22" t="e">
        <f>VLOOKUP($A2060,Searches!$A:$H,AE$1,FALSE)</f>
        <v>#N/A</v>
      </c>
      <c r="AF2060" s="22" t="e">
        <f>VLOOKUP($A2060,Searches!$A:$H,AF$1,FALSE)</f>
        <v>#N/A</v>
      </c>
      <c r="AG2060" s="22" t="e">
        <f>VLOOKUP($A2060,Searches!$A:$H,AG$1,FALSE)</f>
        <v>#N/A</v>
      </c>
      <c r="AH2060" s="22" t="e">
        <f>VLOOKUP($G2060,Temp!$D:$F,AH$1,FALSE)</f>
        <v>#N/A</v>
      </c>
      <c r="AI2060" s="22" t="e">
        <f>VLOOKUP($G2060,Temp!$D:$F,AI$1,FALSE)</f>
        <v>#N/A</v>
      </c>
      <c r="AJ2060" s="22" t="e">
        <f>VLOOKUP($G2060,Temp!$D:$F,AJ$1,FALSE)</f>
        <v>#N/A</v>
      </c>
    </row>
    <row r="2061" spans="1:36" ht="16" x14ac:dyDescent="0.2">
      <c r="A2061" s="8" t="str">
        <f t="shared" si="32"/>
        <v>Abraham Kashiwagi Infusionsoft</v>
      </c>
      <c r="B2061" s="8" t="s">
        <v>9061</v>
      </c>
      <c r="C2061" s="8" t="s">
        <v>9062</v>
      </c>
      <c r="D2061" s="8" t="s">
        <v>9063</v>
      </c>
      <c r="E2061" s="8" t="s">
        <v>9064</v>
      </c>
      <c r="F2061" s="8" t="s">
        <v>5924</v>
      </c>
      <c r="G2061" s="12" t="s">
        <v>5524</v>
      </c>
      <c r="H2061" s="22" t="str">
        <f>VLOOKUP($G2061,Temp!$A:$C,H$1,FALSE)</f>
        <v>infusionsoft.com</v>
      </c>
      <c r="I2061" s="22" t="e">
        <f>VLOOKUP($G2061,Temp!$A:$C,I$1,FALSE)</f>
        <v>#VALUE!</v>
      </c>
      <c r="J2061" s="22" t="e">
        <f>VLOOKUP($G2061,Temp!$A:$C,J$1,FALSE)</f>
        <v>#VALUE!</v>
      </c>
      <c r="K2061" s="22" t="e">
        <f>VLOOKUP($G2061,Temp!$A:$C,K$1,FALSE)</f>
        <v>#VALUE!</v>
      </c>
      <c r="L2061" s="22" t="e">
        <f>VLOOKUP($G2061,Temp!$A:$C,L$1,FALSE)</f>
        <v>#VALUE!</v>
      </c>
      <c r="M2061" s="22" t="e">
        <f>VLOOKUP($G2061,Temp!$A:$C,M$1,FALSE)</f>
        <v>#VALUE!</v>
      </c>
      <c r="N2061" s="22" t="e">
        <f>VLOOKUP($G2061,Temp!$A:$C,N$1,FALSE)</f>
        <v>#VALUE!</v>
      </c>
      <c r="O2061" s="22" t="e">
        <f>VLOOKUP($G2061,Temp!$A:$C,O$1,FALSE)</f>
        <v>#VALUE!</v>
      </c>
      <c r="P2061" s="22" t="e">
        <f>VLOOKUP($G2061,Temp!$A:$C,P$1,FALSE)</f>
        <v>#VALUE!</v>
      </c>
      <c r="Q2061" s="22" t="e">
        <f>VLOOKUP($G2061,Temp!$A:$C,Q$1,FALSE)</f>
        <v>#VALUE!</v>
      </c>
      <c r="R2061" s="22" t="e">
        <f>VLOOKUP($G2061,Temp!$A:$C,R$1,FALSE)</f>
        <v>#VALUE!</v>
      </c>
      <c r="S2061" s="22" t="e">
        <f>VLOOKUP($G2061,Temp!$A:$C,S$1,FALSE)</f>
        <v>#VALUE!</v>
      </c>
      <c r="T2061" s="22" t="e">
        <f>VLOOKUP($G2061,Temp!$A:$C,T$1,FALSE)</f>
        <v>#VALUE!</v>
      </c>
      <c r="U2061" s="22" t="e">
        <f>VLOOKUP($G2061,Temp!$A:$C,U$1,FALSE)</f>
        <v>#VALUE!</v>
      </c>
      <c r="V2061" s="22" t="e">
        <f>VLOOKUP($G2061,Temp!$A:$C,V$1,FALSE)</f>
        <v>#VALUE!</v>
      </c>
      <c r="W2061" s="22" t="e">
        <f>VLOOKUP($G2061,Temp!$A:$C,W$1,FALSE)</f>
        <v>#VALUE!</v>
      </c>
      <c r="X2061" s="22" t="e">
        <f>VLOOKUP($G2061,Temp!$A:$C,X$1,FALSE)</f>
        <v>#VALUE!</v>
      </c>
      <c r="Y2061" s="22">
        <f>VLOOKUP($G2061,Temp!$A:$C,Y$1,FALSE)</f>
        <v>512000</v>
      </c>
      <c r="Z2061" s="22">
        <f>VLOOKUP($G2061,Temp!$A:$C,Z$1,FALSE)</f>
        <v>18200</v>
      </c>
      <c r="AA2061" s="22" t="e">
        <f>VLOOKUP($A2061,Searches!$A:$H,AA$1,FALSE)</f>
        <v>#N/A</v>
      </c>
      <c r="AB2061" s="22" t="e">
        <f>VLOOKUP($A2061,Searches!$A:$H,AB$1,FALSE)</f>
        <v>#N/A</v>
      </c>
      <c r="AC2061" s="22" t="e">
        <f>VLOOKUP($A2061,Searches!$A:$H,AC$1,FALSE)</f>
        <v>#N/A</v>
      </c>
      <c r="AD2061" s="22" t="e">
        <f>VLOOKUP($A2061,Searches!$A:$H,AD$1,FALSE)</f>
        <v>#N/A</v>
      </c>
      <c r="AE2061" s="22" t="e">
        <f>VLOOKUP($A2061,Searches!$A:$H,AE$1,FALSE)</f>
        <v>#N/A</v>
      </c>
      <c r="AF2061" s="22" t="e">
        <f>VLOOKUP($A2061,Searches!$A:$H,AF$1,FALSE)</f>
        <v>#N/A</v>
      </c>
      <c r="AG2061" s="22" t="e">
        <f>VLOOKUP($A2061,Searches!$A:$H,AG$1,FALSE)</f>
        <v>#N/A</v>
      </c>
      <c r="AH2061" s="22" t="e">
        <f>VLOOKUP($G2061,Temp!$D:$F,AH$1,FALSE)</f>
        <v>#N/A</v>
      </c>
      <c r="AI2061" s="22" t="e">
        <f>VLOOKUP($G2061,Temp!$D:$F,AI$1,FALSE)</f>
        <v>#N/A</v>
      </c>
      <c r="AJ2061" s="22" t="e">
        <f>VLOOKUP($G2061,Temp!$D:$F,AJ$1,FALSE)</f>
        <v>#N/A</v>
      </c>
    </row>
    <row r="2062" spans="1:36" ht="16" x14ac:dyDescent="0.2">
      <c r="A2062" s="8" t="str">
        <f t="shared" si="32"/>
        <v>Razi Syed Systat Software Inc</v>
      </c>
      <c r="B2062" s="8" t="s">
        <v>11801</v>
      </c>
      <c r="C2062" s="8" t="s">
        <v>573</v>
      </c>
      <c r="D2062" s="8" t="s">
        <v>11802</v>
      </c>
      <c r="E2062" s="8" t="s">
        <v>634</v>
      </c>
      <c r="F2062" s="8" t="s">
        <v>11803</v>
      </c>
      <c r="G2062" s="8" t="s">
        <v>634</v>
      </c>
      <c r="H2062" s="22" t="e">
        <f>VLOOKUP($G2062,Temp!$A:$C,H$1,FALSE)</f>
        <v>#N/A</v>
      </c>
      <c r="I2062" s="22" t="e">
        <f>VLOOKUP($G2062,Temp!$A:$C,I$1,FALSE)</f>
        <v>#N/A</v>
      </c>
      <c r="J2062" s="22" t="e">
        <f>VLOOKUP($G2062,Temp!$A:$C,J$1,FALSE)</f>
        <v>#N/A</v>
      </c>
      <c r="K2062" s="22" t="e">
        <f>VLOOKUP($G2062,Temp!$A:$C,K$1,FALSE)</f>
        <v>#N/A</v>
      </c>
      <c r="L2062" s="22" t="e">
        <f>VLOOKUP($G2062,Temp!$A:$C,L$1,FALSE)</f>
        <v>#N/A</v>
      </c>
      <c r="M2062" s="22" t="e">
        <f>VLOOKUP($G2062,Temp!$A:$C,M$1,FALSE)</f>
        <v>#N/A</v>
      </c>
      <c r="N2062" s="22" t="e">
        <f>VLOOKUP($G2062,Temp!$A:$C,N$1,FALSE)</f>
        <v>#N/A</v>
      </c>
      <c r="O2062" s="22" t="e">
        <f>VLOOKUP($G2062,Temp!$A:$C,O$1,FALSE)</f>
        <v>#N/A</v>
      </c>
      <c r="P2062" s="22" t="e">
        <f>VLOOKUP($G2062,Temp!$A:$C,P$1,FALSE)</f>
        <v>#N/A</v>
      </c>
      <c r="Q2062" s="22" t="e">
        <f>VLOOKUP($G2062,Temp!$A:$C,Q$1,FALSE)</f>
        <v>#N/A</v>
      </c>
      <c r="R2062" s="22" t="e">
        <f>VLOOKUP($G2062,Temp!$A:$C,R$1,FALSE)</f>
        <v>#N/A</v>
      </c>
      <c r="S2062" s="22" t="e">
        <f>VLOOKUP($G2062,Temp!$A:$C,S$1,FALSE)</f>
        <v>#N/A</v>
      </c>
      <c r="T2062" s="22" t="e">
        <f>VLOOKUP($G2062,Temp!$A:$C,T$1,FALSE)</f>
        <v>#N/A</v>
      </c>
      <c r="U2062" s="22" t="e">
        <f>VLOOKUP($G2062,Temp!$A:$C,U$1,FALSE)</f>
        <v>#N/A</v>
      </c>
      <c r="V2062" s="22" t="e">
        <f>VLOOKUP($G2062,Temp!$A:$C,V$1,FALSE)</f>
        <v>#N/A</v>
      </c>
      <c r="W2062" s="22" t="e">
        <f>VLOOKUP($G2062,Temp!$A:$C,W$1,FALSE)</f>
        <v>#N/A</v>
      </c>
      <c r="X2062" s="22" t="e">
        <f>VLOOKUP($G2062,Temp!$A:$C,X$1,FALSE)</f>
        <v>#N/A</v>
      </c>
      <c r="Y2062" s="22" t="e">
        <f>VLOOKUP($G2062,Temp!$A:$C,Y$1,FALSE)</f>
        <v>#N/A</v>
      </c>
      <c r="Z2062" s="22" t="e">
        <f>VLOOKUP($G2062,Temp!$A:$C,Z$1,FALSE)</f>
        <v>#N/A</v>
      </c>
      <c r="AA2062" s="22" t="e">
        <f>VLOOKUP($A2062,Searches!$A:$H,AA$1,FALSE)</f>
        <v>#N/A</v>
      </c>
      <c r="AB2062" s="22" t="e">
        <f>VLOOKUP($A2062,Searches!$A:$H,AB$1,FALSE)</f>
        <v>#N/A</v>
      </c>
      <c r="AC2062" s="22" t="e">
        <f>VLOOKUP($A2062,Searches!$A:$H,AC$1,FALSE)</f>
        <v>#N/A</v>
      </c>
      <c r="AD2062" s="22" t="e">
        <f>VLOOKUP($A2062,Searches!$A:$H,AD$1,FALSE)</f>
        <v>#N/A</v>
      </c>
      <c r="AE2062" s="22" t="e">
        <f>VLOOKUP($A2062,Searches!$A:$H,AE$1,FALSE)</f>
        <v>#N/A</v>
      </c>
      <c r="AF2062" s="22" t="e">
        <f>VLOOKUP($A2062,Searches!$A:$H,AF$1,FALSE)</f>
        <v>#N/A</v>
      </c>
      <c r="AG2062" s="22" t="e">
        <f>VLOOKUP($A2062,Searches!$A:$H,AG$1,FALSE)</f>
        <v>#N/A</v>
      </c>
      <c r="AH2062" s="22" t="e">
        <f>VLOOKUP($G2062,Temp!$D:$F,AH$1,FALSE)</f>
        <v>#N/A</v>
      </c>
      <c r="AI2062" s="22" t="e">
        <f>VLOOKUP($G2062,Temp!$D:$F,AI$1,FALSE)</f>
        <v>#N/A</v>
      </c>
      <c r="AJ2062" s="22" t="e">
        <f>VLOOKUP($G2062,Temp!$D:$F,AJ$1,FALSE)</f>
        <v>#N/A</v>
      </c>
    </row>
    <row r="2063" spans="1:36" ht="16" x14ac:dyDescent="0.2">
      <c r="A2063" s="8" t="str">
        <f t="shared" si="32"/>
        <v>Steven Wilson Fashion Industry</v>
      </c>
      <c r="B2063" s="8" t="s">
        <v>1566</v>
      </c>
      <c r="C2063" s="8" t="s">
        <v>646</v>
      </c>
      <c r="D2063" s="8" t="s">
        <v>11804</v>
      </c>
      <c r="E2063" s="8" t="s">
        <v>634</v>
      </c>
      <c r="F2063" s="8" t="s">
        <v>11805</v>
      </c>
      <c r="G2063" s="8" t="s">
        <v>634</v>
      </c>
      <c r="H2063" s="22" t="e">
        <f>VLOOKUP($G2063,Temp!$A:$C,H$1,FALSE)</f>
        <v>#N/A</v>
      </c>
      <c r="I2063" s="22" t="e">
        <f>VLOOKUP($G2063,Temp!$A:$C,I$1,FALSE)</f>
        <v>#N/A</v>
      </c>
      <c r="J2063" s="22" t="e">
        <f>VLOOKUP($G2063,Temp!$A:$C,J$1,FALSE)</f>
        <v>#N/A</v>
      </c>
      <c r="K2063" s="22" t="e">
        <f>VLOOKUP($G2063,Temp!$A:$C,K$1,FALSE)</f>
        <v>#N/A</v>
      </c>
      <c r="L2063" s="22" t="e">
        <f>VLOOKUP($G2063,Temp!$A:$C,L$1,FALSE)</f>
        <v>#N/A</v>
      </c>
      <c r="M2063" s="22" t="e">
        <f>VLOOKUP($G2063,Temp!$A:$C,M$1,FALSE)</f>
        <v>#N/A</v>
      </c>
      <c r="N2063" s="22" t="e">
        <f>VLOOKUP($G2063,Temp!$A:$C,N$1,FALSE)</f>
        <v>#N/A</v>
      </c>
      <c r="O2063" s="22" t="e">
        <f>VLOOKUP($G2063,Temp!$A:$C,O$1,FALSE)</f>
        <v>#N/A</v>
      </c>
      <c r="P2063" s="22" t="e">
        <f>VLOOKUP($G2063,Temp!$A:$C,P$1,FALSE)</f>
        <v>#N/A</v>
      </c>
      <c r="Q2063" s="22" t="e">
        <f>VLOOKUP($G2063,Temp!$A:$C,Q$1,FALSE)</f>
        <v>#N/A</v>
      </c>
      <c r="R2063" s="22" t="e">
        <f>VLOOKUP($G2063,Temp!$A:$C,R$1,FALSE)</f>
        <v>#N/A</v>
      </c>
      <c r="S2063" s="22" t="e">
        <f>VLOOKUP($G2063,Temp!$A:$C,S$1,FALSE)</f>
        <v>#N/A</v>
      </c>
      <c r="T2063" s="22" t="e">
        <f>VLOOKUP($G2063,Temp!$A:$C,T$1,FALSE)</f>
        <v>#N/A</v>
      </c>
      <c r="U2063" s="22" t="e">
        <f>VLOOKUP($G2063,Temp!$A:$C,U$1,FALSE)</f>
        <v>#N/A</v>
      </c>
      <c r="V2063" s="22" t="e">
        <f>VLOOKUP($G2063,Temp!$A:$C,V$1,FALSE)</f>
        <v>#N/A</v>
      </c>
      <c r="W2063" s="22" t="e">
        <f>VLOOKUP($G2063,Temp!$A:$C,W$1,FALSE)</f>
        <v>#N/A</v>
      </c>
      <c r="X2063" s="22" t="e">
        <f>VLOOKUP($G2063,Temp!$A:$C,X$1,FALSE)</f>
        <v>#N/A</v>
      </c>
      <c r="Y2063" s="22" t="e">
        <f>VLOOKUP($G2063,Temp!$A:$C,Y$1,FALSE)</f>
        <v>#N/A</v>
      </c>
      <c r="Z2063" s="22" t="e">
        <f>VLOOKUP($G2063,Temp!$A:$C,Z$1,FALSE)</f>
        <v>#N/A</v>
      </c>
      <c r="AA2063" s="22" t="e">
        <f>VLOOKUP($A2063,Searches!$A:$H,AA$1,FALSE)</f>
        <v>#N/A</v>
      </c>
      <c r="AB2063" s="22" t="e">
        <f>VLOOKUP($A2063,Searches!$A:$H,AB$1,FALSE)</f>
        <v>#N/A</v>
      </c>
      <c r="AC2063" s="22" t="e">
        <f>VLOOKUP($A2063,Searches!$A:$H,AC$1,FALSE)</f>
        <v>#N/A</v>
      </c>
      <c r="AD2063" s="22" t="e">
        <f>VLOOKUP($A2063,Searches!$A:$H,AD$1,FALSE)</f>
        <v>#N/A</v>
      </c>
      <c r="AE2063" s="22" t="e">
        <f>VLOOKUP($A2063,Searches!$A:$H,AE$1,FALSE)</f>
        <v>#N/A</v>
      </c>
      <c r="AF2063" s="22" t="e">
        <f>VLOOKUP($A2063,Searches!$A:$H,AF$1,FALSE)</f>
        <v>#N/A</v>
      </c>
      <c r="AG2063" s="22" t="e">
        <f>VLOOKUP($A2063,Searches!$A:$H,AG$1,FALSE)</f>
        <v>#N/A</v>
      </c>
      <c r="AH2063" s="22" t="e">
        <f>VLOOKUP($G2063,Temp!$D:$F,AH$1,FALSE)</f>
        <v>#N/A</v>
      </c>
      <c r="AI2063" s="22" t="e">
        <f>VLOOKUP($G2063,Temp!$D:$F,AI$1,FALSE)</f>
        <v>#N/A</v>
      </c>
      <c r="AJ2063" s="22" t="e">
        <f>VLOOKUP($G2063,Temp!$D:$F,AJ$1,FALSE)</f>
        <v>#N/A</v>
      </c>
    </row>
    <row r="2064" spans="1:36" ht="16" x14ac:dyDescent="0.2">
      <c r="A2064" s="8" t="str">
        <f t="shared" si="32"/>
        <v>Jeff Chester Availity</v>
      </c>
      <c r="B2064" s="8" t="s">
        <v>2520</v>
      </c>
      <c r="C2064" s="8" t="s">
        <v>7791</v>
      </c>
      <c r="D2064" s="8" t="s">
        <v>7792</v>
      </c>
      <c r="E2064" s="8" t="s">
        <v>7793</v>
      </c>
      <c r="F2064" s="8" t="s">
        <v>7794</v>
      </c>
      <c r="G2064" s="12" t="s">
        <v>7795</v>
      </c>
      <c r="H2064" s="22" t="str">
        <f>VLOOKUP($G2064,Temp!$A:$C,H$1,FALSE)</f>
        <v>availity.com</v>
      </c>
      <c r="I2064" s="22" t="e">
        <f>VLOOKUP($G2064,Temp!$A:$C,I$1,FALSE)</f>
        <v>#VALUE!</v>
      </c>
      <c r="J2064" s="22" t="e">
        <f>VLOOKUP($G2064,Temp!$A:$C,J$1,FALSE)</f>
        <v>#VALUE!</v>
      </c>
      <c r="K2064" s="22" t="e">
        <f>VLOOKUP($G2064,Temp!$A:$C,K$1,FALSE)</f>
        <v>#VALUE!</v>
      </c>
      <c r="L2064" s="22" t="e">
        <f>VLOOKUP($G2064,Temp!$A:$C,L$1,FALSE)</f>
        <v>#VALUE!</v>
      </c>
      <c r="M2064" s="22" t="e">
        <f>VLOOKUP($G2064,Temp!$A:$C,M$1,FALSE)</f>
        <v>#VALUE!</v>
      </c>
      <c r="N2064" s="22" t="e">
        <f>VLOOKUP($G2064,Temp!$A:$C,N$1,FALSE)</f>
        <v>#VALUE!</v>
      </c>
      <c r="O2064" s="22" t="e">
        <f>VLOOKUP($G2064,Temp!$A:$C,O$1,FALSE)</f>
        <v>#VALUE!</v>
      </c>
      <c r="P2064" s="22" t="e">
        <f>VLOOKUP($G2064,Temp!$A:$C,P$1,FALSE)</f>
        <v>#VALUE!</v>
      </c>
      <c r="Q2064" s="22" t="e">
        <f>VLOOKUP($G2064,Temp!$A:$C,Q$1,FALSE)</f>
        <v>#VALUE!</v>
      </c>
      <c r="R2064" s="22" t="e">
        <f>VLOOKUP($G2064,Temp!$A:$C,R$1,FALSE)</f>
        <v>#VALUE!</v>
      </c>
      <c r="S2064" s="22" t="e">
        <f>VLOOKUP($G2064,Temp!$A:$C,S$1,FALSE)</f>
        <v>#VALUE!</v>
      </c>
      <c r="T2064" s="22" t="e">
        <f>VLOOKUP($G2064,Temp!$A:$C,T$1,FALSE)</f>
        <v>#VALUE!</v>
      </c>
      <c r="U2064" s="22" t="e">
        <f>VLOOKUP($G2064,Temp!$A:$C,U$1,FALSE)</f>
        <v>#VALUE!</v>
      </c>
      <c r="V2064" s="22" t="e">
        <f>VLOOKUP($G2064,Temp!$A:$C,V$1,FALSE)</f>
        <v>#VALUE!</v>
      </c>
      <c r="W2064" s="22" t="e">
        <f>VLOOKUP($G2064,Temp!$A:$C,W$1,FALSE)</f>
        <v>#VALUE!</v>
      </c>
      <c r="X2064" s="22" t="e">
        <f>VLOOKUP($G2064,Temp!$A:$C,X$1,FALSE)</f>
        <v>#VALUE!</v>
      </c>
      <c r="Y2064" s="22">
        <f>VLOOKUP($G2064,Temp!$A:$C,Y$1,FALSE)</f>
        <v>635000</v>
      </c>
      <c r="Z2064" s="22">
        <f>VLOOKUP($G2064,Temp!$A:$C,Z$1,FALSE)</f>
        <v>3900</v>
      </c>
      <c r="AA2064" s="22" t="e">
        <f>VLOOKUP($A2064,Searches!$A:$H,AA$1,FALSE)</f>
        <v>#N/A</v>
      </c>
      <c r="AB2064" s="22" t="e">
        <f>VLOOKUP($A2064,Searches!$A:$H,AB$1,FALSE)</f>
        <v>#N/A</v>
      </c>
      <c r="AC2064" s="22" t="e">
        <f>VLOOKUP($A2064,Searches!$A:$H,AC$1,FALSE)</f>
        <v>#N/A</v>
      </c>
      <c r="AD2064" s="22" t="e">
        <f>VLOOKUP($A2064,Searches!$A:$H,AD$1,FALSE)</f>
        <v>#N/A</v>
      </c>
      <c r="AE2064" s="22" t="e">
        <f>VLOOKUP($A2064,Searches!$A:$H,AE$1,FALSE)</f>
        <v>#N/A</v>
      </c>
      <c r="AF2064" s="22" t="e">
        <f>VLOOKUP($A2064,Searches!$A:$H,AF$1,FALSE)</f>
        <v>#N/A</v>
      </c>
      <c r="AG2064" s="22" t="e">
        <f>VLOOKUP($A2064,Searches!$A:$H,AG$1,FALSE)</f>
        <v>#N/A</v>
      </c>
      <c r="AH2064" s="22" t="e">
        <f>VLOOKUP($G2064,Temp!$D:$F,AH$1,FALSE)</f>
        <v>#N/A</v>
      </c>
      <c r="AI2064" s="22" t="e">
        <f>VLOOKUP($G2064,Temp!$D:$F,AI$1,FALSE)</f>
        <v>#N/A</v>
      </c>
      <c r="AJ2064" s="22" t="e">
        <f>VLOOKUP($G2064,Temp!$D:$F,AJ$1,FALSE)</f>
        <v>#N/A</v>
      </c>
    </row>
    <row r="2065" spans="1:36" ht="16" x14ac:dyDescent="0.2">
      <c r="A2065" s="8" t="str">
        <f t="shared" si="32"/>
        <v>Oleksandra R. SoftServe</v>
      </c>
      <c r="B2065" s="8" t="s">
        <v>11806</v>
      </c>
      <c r="C2065" s="8" t="s">
        <v>7869</v>
      </c>
      <c r="D2065" s="8" t="s">
        <v>11807</v>
      </c>
      <c r="E2065" s="8" t="s">
        <v>11808</v>
      </c>
      <c r="F2065" s="8" t="s">
        <v>11809</v>
      </c>
      <c r="G2065" s="12" t="s">
        <v>11120</v>
      </c>
      <c r="H2065" s="22" t="str">
        <f>VLOOKUP($G2065,Temp!$A:$C,H$1,FALSE)</f>
        <v>softserveinc.com</v>
      </c>
      <c r="I2065" s="22" t="e">
        <f>VLOOKUP($G2065,Temp!$A:$C,I$1,FALSE)</f>
        <v>#VALUE!</v>
      </c>
      <c r="J2065" s="22" t="e">
        <f>VLOOKUP($G2065,Temp!$A:$C,J$1,FALSE)</f>
        <v>#VALUE!</v>
      </c>
      <c r="K2065" s="22" t="e">
        <f>VLOOKUP($G2065,Temp!$A:$C,K$1,FALSE)</f>
        <v>#VALUE!</v>
      </c>
      <c r="L2065" s="22" t="e">
        <f>VLOOKUP($G2065,Temp!$A:$C,L$1,FALSE)</f>
        <v>#VALUE!</v>
      </c>
      <c r="M2065" s="22" t="e">
        <f>VLOOKUP($G2065,Temp!$A:$C,M$1,FALSE)</f>
        <v>#VALUE!</v>
      </c>
      <c r="N2065" s="22" t="e">
        <f>VLOOKUP($G2065,Temp!$A:$C,N$1,FALSE)</f>
        <v>#VALUE!</v>
      </c>
      <c r="O2065" s="22" t="e">
        <f>VLOOKUP($G2065,Temp!$A:$C,O$1,FALSE)</f>
        <v>#VALUE!</v>
      </c>
      <c r="P2065" s="22" t="e">
        <f>VLOOKUP($G2065,Temp!$A:$C,P$1,FALSE)</f>
        <v>#VALUE!</v>
      </c>
      <c r="Q2065" s="22" t="e">
        <f>VLOOKUP($G2065,Temp!$A:$C,Q$1,FALSE)</f>
        <v>#VALUE!</v>
      </c>
      <c r="R2065" s="22" t="e">
        <f>VLOOKUP($G2065,Temp!$A:$C,R$1,FALSE)</f>
        <v>#VALUE!</v>
      </c>
      <c r="S2065" s="22" t="e">
        <f>VLOOKUP($G2065,Temp!$A:$C,S$1,FALSE)</f>
        <v>#VALUE!</v>
      </c>
      <c r="T2065" s="22" t="e">
        <f>VLOOKUP($G2065,Temp!$A:$C,T$1,FALSE)</f>
        <v>#VALUE!</v>
      </c>
      <c r="U2065" s="22" t="e">
        <f>VLOOKUP($G2065,Temp!$A:$C,U$1,FALSE)</f>
        <v>#VALUE!</v>
      </c>
      <c r="V2065" s="22" t="e">
        <f>VLOOKUP($G2065,Temp!$A:$C,V$1,FALSE)</f>
        <v>#VALUE!</v>
      </c>
      <c r="W2065" s="22" t="e">
        <f>VLOOKUP($G2065,Temp!$A:$C,W$1,FALSE)</f>
        <v>#VALUE!</v>
      </c>
      <c r="X2065" s="22" t="e">
        <f>VLOOKUP($G2065,Temp!$A:$C,X$1,FALSE)</f>
        <v>#VALUE!</v>
      </c>
      <c r="Y2065" s="22">
        <f>VLOOKUP($G2065,Temp!$A:$C,Y$1,FALSE)</f>
        <v>0</v>
      </c>
      <c r="Z2065" s="22">
        <f>VLOOKUP($G2065,Temp!$A:$C,Z$1,FALSE)</f>
        <v>0</v>
      </c>
      <c r="AA2065" s="22" t="e">
        <f>VLOOKUP($A2065,Searches!$A:$H,AA$1,FALSE)</f>
        <v>#N/A</v>
      </c>
      <c r="AB2065" s="22" t="e">
        <f>VLOOKUP($A2065,Searches!$A:$H,AB$1,FALSE)</f>
        <v>#N/A</v>
      </c>
      <c r="AC2065" s="22" t="e">
        <f>VLOOKUP($A2065,Searches!$A:$H,AC$1,FALSE)</f>
        <v>#N/A</v>
      </c>
      <c r="AD2065" s="22" t="e">
        <f>VLOOKUP($A2065,Searches!$A:$H,AD$1,FALSE)</f>
        <v>#N/A</v>
      </c>
      <c r="AE2065" s="22" t="e">
        <f>VLOOKUP($A2065,Searches!$A:$H,AE$1,FALSE)</f>
        <v>#N/A</v>
      </c>
      <c r="AF2065" s="22" t="e">
        <f>VLOOKUP($A2065,Searches!$A:$H,AF$1,FALSE)</f>
        <v>#N/A</v>
      </c>
      <c r="AG2065" s="22" t="e">
        <f>VLOOKUP($A2065,Searches!$A:$H,AG$1,FALSE)</f>
        <v>#N/A</v>
      </c>
      <c r="AH2065" s="22" t="e">
        <f>VLOOKUP($G2065,Temp!$D:$F,AH$1,FALSE)</f>
        <v>#N/A</v>
      </c>
      <c r="AI2065" s="22" t="e">
        <f>VLOOKUP($G2065,Temp!$D:$F,AI$1,FALSE)</f>
        <v>#N/A</v>
      </c>
      <c r="AJ2065" s="22" t="e">
        <f>VLOOKUP($G2065,Temp!$D:$F,AJ$1,FALSE)</f>
        <v>#N/A</v>
      </c>
    </row>
    <row r="2066" spans="1:36" ht="16" x14ac:dyDescent="0.2">
      <c r="A2066" s="8" t="str">
        <f t="shared" si="32"/>
        <v>Thomaz Freitas weLOVE.education</v>
      </c>
      <c r="B2066" s="8" t="s">
        <v>9008</v>
      </c>
      <c r="C2066" s="8" t="s">
        <v>9009</v>
      </c>
      <c r="D2066" s="8" t="s">
        <v>6856</v>
      </c>
      <c r="E2066" s="8" t="s">
        <v>634</v>
      </c>
      <c r="F2066" s="8" t="s">
        <v>9010</v>
      </c>
      <c r="G2066" s="8" t="s">
        <v>634</v>
      </c>
      <c r="H2066" s="22" t="e">
        <f>VLOOKUP($G2066,Temp!$A:$C,H$1,FALSE)</f>
        <v>#N/A</v>
      </c>
      <c r="I2066" s="22" t="e">
        <f>VLOOKUP($G2066,Temp!$A:$C,I$1,FALSE)</f>
        <v>#N/A</v>
      </c>
      <c r="J2066" s="22" t="e">
        <f>VLOOKUP($G2066,Temp!$A:$C,J$1,FALSE)</f>
        <v>#N/A</v>
      </c>
      <c r="K2066" s="22" t="e">
        <f>VLOOKUP($G2066,Temp!$A:$C,K$1,FALSE)</f>
        <v>#N/A</v>
      </c>
      <c r="L2066" s="22" t="e">
        <f>VLOOKUP($G2066,Temp!$A:$C,L$1,FALSE)</f>
        <v>#N/A</v>
      </c>
      <c r="M2066" s="22" t="e">
        <f>VLOOKUP($G2066,Temp!$A:$C,M$1,FALSE)</f>
        <v>#N/A</v>
      </c>
      <c r="N2066" s="22" t="e">
        <f>VLOOKUP($G2066,Temp!$A:$C,N$1,FALSE)</f>
        <v>#N/A</v>
      </c>
      <c r="O2066" s="22" t="e">
        <f>VLOOKUP($G2066,Temp!$A:$C,O$1,FALSE)</f>
        <v>#N/A</v>
      </c>
      <c r="P2066" s="22" t="e">
        <f>VLOOKUP($G2066,Temp!$A:$C,P$1,FALSE)</f>
        <v>#N/A</v>
      </c>
      <c r="Q2066" s="22" t="e">
        <f>VLOOKUP($G2066,Temp!$A:$C,Q$1,FALSE)</f>
        <v>#N/A</v>
      </c>
      <c r="R2066" s="22" t="e">
        <f>VLOOKUP($G2066,Temp!$A:$C,R$1,FALSE)</f>
        <v>#N/A</v>
      </c>
      <c r="S2066" s="22" t="e">
        <f>VLOOKUP($G2066,Temp!$A:$C,S$1,FALSE)</f>
        <v>#N/A</v>
      </c>
      <c r="T2066" s="22" t="e">
        <f>VLOOKUP($G2066,Temp!$A:$C,T$1,FALSE)</f>
        <v>#N/A</v>
      </c>
      <c r="U2066" s="22" t="e">
        <f>VLOOKUP($G2066,Temp!$A:$C,U$1,FALSE)</f>
        <v>#N/A</v>
      </c>
      <c r="V2066" s="22" t="e">
        <f>VLOOKUP($G2066,Temp!$A:$C,V$1,FALSE)</f>
        <v>#N/A</v>
      </c>
      <c r="W2066" s="22" t="e">
        <f>VLOOKUP($G2066,Temp!$A:$C,W$1,FALSE)</f>
        <v>#N/A</v>
      </c>
      <c r="X2066" s="22" t="e">
        <f>VLOOKUP($G2066,Temp!$A:$C,X$1,FALSE)</f>
        <v>#N/A</v>
      </c>
      <c r="Y2066" s="22" t="e">
        <f>VLOOKUP($G2066,Temp!$A:$C,Y$1,FALSE)</f>
        <v>#N/A</v>
      </c>
      <c r="Z2066" s="22" t="e">
        <f>VLOOKUP($G2066,Temp!$A:$C,Z$1,FALSE)</f>
        <v>#N/A</v>
      </c>
      <c r="AA2066" s="22" t="e">
        <f>VLOOKUP($A2066,Searches!$A:$H,AA$1,FALSE)</f>
        <v>#N/A</v>
      </c>
      <c r="AB2066" s="22" t="e">
        <f>VLOOKUP($A2066,Searches!$A:$H,AB$1,FALSE)</f>
        <v>#N/A</v>
      </c>
      <c r="AC2066" s="22" t="e">
        <f>VLOOKUP($A2066,Searches!$A:$H,AC$1,FALSE)</f>
        <v>#N/A</v>
      </c>
      <c r="AD2066" s="22" t="e">
        <f>VLOOKUP($A2066,Searches!$A:$H,AD$1,FALSE)</f>
        <v>#N/A</v>
      </c>
      <c r="AE2066" s="22" t="e">
        <f>VLOOKUP($A2066,Searches!$A:$H,AE$1,FALSE)</f>
        <v>#N/A</v>
      </c>
      <c r="AF2066" s="22" t="e">
        <f>VLOOKUP($A2066,Searches!$A:$H,AF$1,FALSE)</f>
        <v>#N/A</v>
      </c>
      <c r="AG2066" s="22" t="e">
        <f>VLOOKUP($A2066,Searches!$A:$H,AG$1,FALSE)</f>
        <v>#N/A</v>
      </c>
      <c r="AH2066" s="22" t="e">
        <f>VLOOKUP($G2066,Temp!$D:$F,AH$1,FALSE)</f>
        <v>#N/A</v>
      </c>
      <c r="AI2066" s="22" t="e">
        <f>VLOOKUP($G2066,Temp!$D:$F,AI$1,FALSE)</f>
        <v>#N/A</v>
      </c>
      <c r="AJ2066" s="22" t="e">
        <f>VLOOKUP($G2066,Temp!$D:$F,AJ$1,FALSE)</f>
        <v>#N/A</v>
      </c>
    </row>
    <row r="2067" spans="1:36" ht="16" x14ac:dyDescent="0.2">
      <c r="A2067" s="8" t="str">
        <f t="shared" si="32"/>
        <v>Mark Bartig EventTracker</v>
      </c>
      <c r="B2067" s="8" t="s">
        <v>476</v>
      </c>
      <c r="C2067" s="8" t="s">
        <v>9988</v>
      </c>
      <c r="D2067" s="8" t="s">
        <v>304</v>
      </c>
      <c r="E2067" s="8" t="s">
        <v>9989</v>
      </c>
      <c r="F2067" s="8" t="s">
        <v>9990</v>
      </c>
      <c r="G2067" s="12" t="s">
        <v>9991</v>
      </c>
      <c r="H2067" s="22" t="str">
        <f>VLOOKUP($G2067,Temp!$A:$C,H$1,FALSE)</f>
        <v>eventtracker.com</v>
      </c>
      <c r="I2067" s="22" t="e">
        <f>VLOOKUP($G2067,Temp!$A:$C,I$1,FALSE)</f>
        <v>#VALUE!</v>
      </c>
      <c r="J2067" s="22" t="e">
        <f>VLOOKUP($G2067,Temp!$A:$C,J$1,FALSE)</f>
        <v>#VALUE!</v>
      </c>
      <c r="K2067" s="22" t="e">
        <f>VLOOKUP($G2067,Temp!$A:$C,K$1,FALSE)</f>
        <v>#VALUE!</v>
      </c>
      <c r="L2067" s="22" t="e">
        <f>VLOOKUP($G2067,Temp!$A:$C,L$1,FALSE)</f>
        <v>#VALUE!</v>
      </c>
      <c r="M2067" s="22" t="e">
        <f>VLOOKUP($G2067,Temp!$A:$C,M$1,FALSE)</f>
        <v>#VALUE!</v>
      </c>
      <c r="N2067" s="22" t="e">
        <f>VLOOKUP($G2067,Temp!$A:$C,N$1,FALSE)</f>
        <v>#VALUE!</v>
      </c>
      <c r="O2067" s="22" t="e">
        <f>VLOOKUP($G2067,Temp!$A:$C,O$1,FALSE)</f>
        <v>#VALUE!</v>
      </c>
      <c r="P2067" s="22" t="e">
        <f>VLOOKUP($G2067,Temp!$A:$C,P$1,FALSE)</f>
        <v>#VALUE!</v>
      </c>
      <c r="Q2067" s="22" t="e">
        <f>VLOOKUP($G2067,Temp!$A:$C,Q$1,FALSE)</f>
        <v>#VALUE!</v>
      </c>
      <c r="R2067" s="22" t="e">
        <f>VLOOKUP($G2067,Temp!$A:$C,R$1,FALSE)</f>
        <v>#VALUE!</v>
      </c>
      <c r="S2067" s="22" t="e">
        <f>VLOOKUP($G2067,Temp!$A:$C,S$1,FALSE)</f>
        <v>#VALUE!</v>
      </c>
      <c r="T2067" s="22" t="e">
        <f>VLOOKUP($G2067,Temp!$A:$C,T$1,FALSE)</f>
        <v>#VALUE!</v>
      </c>
      <c r="U2067" s="22" t="e">
        <f>VLOOKUP($G2067,Temp!$A:$C,U$1,FALSE)</f>
        <v>#VALUE!</v>
      </c>
      <c r="V2067" s="22" t="e">
        <f>VLOOKUP($G2067,Temp!$A:$C,V$1,FALSE)</f>
        <v>#VALUE!</v>
      </c>
      <c r="W2067" s="22" t="e">
        <f>VLOOKUP($G2067,Temp!$A:$C,W$1,FALSE)</f>
        <v>#VALUE!</v>
      </c>
      <c r="X2067" s="22" t="e">
        <f>VLOOKUP($G2067,Temp!$A:$C,X$1,FALSE)</f>
        <v>#VALUE!</v>
      </c>
      <c r="Y2067" s="22">
        <f>VLOOKUP($G2067,Temp!$A:$C,Y$1,FALSE)</f>
        <v>15500</v>
      </c>
      <c r="Z2067" s="22">
        <f>VLOOKUP($G2067,Temp!$A:$C,Z$1,FALSE)</f>
        <v>10600</v>
      </c>
      <c r="AA2067" s="22" t="str">
        <f>VLOOKUP($A2067,Searches!$A:$H,AA$1,FALSE)</f>
        <v>Mark Bartig</v>
      </c>
      <c r="AB2067" s="22" t="str">
        <f>VLOOKUP($A2067,Searches!$A:$H,AB$1,FALSE)</f>
        <v>EventTracker</v>
      </c>
      <c r="AC2067" s="22" t="str">
        <f>VLOOKUP($A2067,Searches!$A:$H,AC$1,FALSE)</f>
        <v>Chief Revenue Officer</v>
      </c>
      <c r="AD2067" s="22" t="str">
        <f>VLOOKUP($A2067,Searches!$A:$H,AD$1,FALSE)</f>
        <v>2nd</v>
      </c>
      <c r="AE2067" s="22" t="str">
        <f>VLOOKUP($A2067,Searches!$A:$H,AE$1,FALSE)</f>
        <v/>
      </c>
      <c r="AF2067" s="22" t="str">
        <f>VLOOKUP($A2067,Searches!$A:$H,AF$1,FALSE)</f>
        <v>Greater St. Louis Area</v>
      </c>
      <c r="AG2067" s="22" t="str">
        <f>VLOOKUP($A2067,Searches!$A:$H,AG$1,FALSE)</f>
        <v>https://www.linkedin.com/sales/profile/5045761,cNzE,NAME_SEARCH?moduleKey=peopleSearchResults&amp;pageKey=sales-search3-people-refinement&amp;contextId=60BC92C971D70515801E49D6842B0000&amp;requestId=46254baa-48d1-4f5c-af0a-c02e290978e7&amp;action=CLICK&amp;target=urn%3Ali%3AsalesLead%3A(-1%2C5045761)&amp;pageNumber=15&amp;targetEl=profilelink&amp;position=19&amp;trk=lss-serp-result-lead_photo</v>
      </c>
      <c r="AH2067" s="22" t="str">
        <f>VLOOKUP($G2067,Temp!$D:$F,AH$1,FALSE)</f>
        <v>eventtracker.com</v>
      </c>
      <c r="AI2067" s="22">
        <f>VLOOKUP($G2067,Temp!$D:$F,AI$1,FALSE)</f>
        <v>0</v>
      </c>
      <c r="AJ2067" s="22" t="str">
        <f>VLOOKUP($G2067,Temp!$D:$F,AJ$1,FALSE)</f>
        <v>WordPress</v>
      </c>
    </row>
    <row r="2068" spans="1:36" ht="16" x14ac:dyDescent="0.2">
      <c r="A2068" s="8" t="str">
        <f t="shared" si="32"/>
        <v>Shirley Tafoya True North ER</v>
      </c>
      <c r="B2068" s="8" t="s">
        <v>11813</v>
      </c>
      <c r="C2068" s="8" t="s">
        <v>11814</v>
      </c>
      <c r="D2068" s="8" t="s">
        <v>11815</v>
      </c>
      <c r="E2068" s="8" t="s">
        <v>11816</v>
      </c>
      <c r="F2068" s="8" t="s">
        <v>11817</v>
      </c>
      <c r="G2068" s="12" t="s">
        <v>11130</v>
      </c>
      <c r="H2068" s="22" t="str">
        <f>VLOOKUP($G2068,Temp!$A:$C,H$1,FALSE)</f>
        <v>truenorther.com</v>
      </c>
      <c r="I2068" s="22" t="e">
        <f>VLOOKUP($G2068,Temp!$A:$C,I$1,FALSE)</f>
        <v>#VALUE!</v>
      </c>
      <c r="J2068" s="22" t="e">
        <f>VLOOKUP($G2068,Temp!$A:$C,J$1,FALSE)</f>
        <v>#VALUE!</v>
      </c>
      <c r="K2068" s="22" t="e">
        <f>VLOOKUP($G2068,Temp!$A:$C,K$1,FALSE)</f>
        <v>#VALUE!</v>
      </c>
      <c r="L2068" s="22" t="e">
        <f>VLOOKUP($G2068,Temp!$A:$C,L$1,FALSE)</f>
        <v>#VALUE!</v>
      </c>
      <c r="M2068" s="22" t="e">
        <f>VLOOKUP($G2068,Temp!$A:$C,M$1,FALSE)</f>
        <v>#VALUE!</v>
      </c>
      <c r="N2068" s="22" t="e">
        <f>VLOOKUP($G2068,Temp!$A:$C,N$1,FALSE)</f>
        <v>#VALUE!</v>
      </c>
      <c r="O2068" s="22" t="e">
        <f>VLOOKUP($G2068,Temp!$A:$C,O$1,FALSE)</f>
        <v>#VALUE!</v>
      </c>
      <c r="P2068" s="22" t="e">
        <f>VLOOKUP($G2068,Temp!$A:$C,P$1,FALSE)</f>
        <v>#VALUE!</v>
      </c>
      <c r="Q2068" s="22" t="e">
        <f>VLOOKUP($G2068,Temp!$A:$C,Q$1,FALSE)</f>
        <v>#VALUE!</v>
      </c>
      <c r="R2068" s="22" t="e">
        <f>VLOOKUP($G2068,Temp!$A:$C,R$1,FALSE)</f>
        <v>#VALUE!</v>
      </c>
      <c r="S2068" s="22" t="e">
        <f>VLOOKUP($G2068,Temp!$A:$C,S$1,FALSE)</f>
        <v>#VALUE!</v>
      </c>
      <c r="T2068" s="22" t="e">
        <f>VLOOKUP($G2068,Temp!$A:$C,T$1,FALSE)</f>
        <v>#VALUE!</v>
      </c>
      <c r="U2068" s="22" t="e">
        <f>VLOOKUP($G2068,Temp!$A:$C,U$1,FALSE)</f>
        <v>#VALUE!</v>
      </c>
      <c r="V2068" s="22" t="e">
        <f>VLOOKUP($G2068,Temp!$A:$C,V$1,FALSE)</f>
        <v>#VALUE!</v>
      </c>
      <c r="W2068" s="22" t="e">
        <f>VLOOKUP($G2068,Temp!$A:$C,W$1,FALSE)</f>
        <v>#VALUE!</v>
      </c>
      <c r="X2068" s="22" t="e">
        <f>VLOOKUP($G2068,Temp!$A:$C,X$1,FALSE)</f>
        <v>#VALUE!</v>
      </c>
      <c r="Y2068" s="22">
        <f>VLOOKUP($G2068,Temp!$A:$C,Y$1,FALSE)</f>
        <v>0</v>
      </c>
      <c r="Z2068" s="22">
        <f>VLOOKUP($G2068,Temp!$A:$C,Z$1,FALSE)</f>
        <v>0</v>
      </c>
      <c r="AA2068" s="22" t="e">
        <f>VLOOKUP($A2068,Searches!$A:$H,AA$1,FALSE)</f>
        <v>#N/A</v>
      </c>
      <c r="AB2068" s="22" t="e">
        <f>VLOOKUP($A2068,Searches!$A:$H,AB$1,FALSE)</f>
        <v>#N/A</v>
      </c>
      <c r="AC2068" s="22" t="e">
        <f>VLOOKUP($A2068,Searches!$A:$H,AC$1,FALSE)</f>
        <v>#N/A</v>
      </c>
      <c r="AD2068" s="22" t="e">
        <f>VLOOKUP($A2068,Searches!$A:$H,AD$1,FALSE)</f>
        <v>#N/A</v>
      </c>
      <c r="AE2068" s="22" t="e">
        <f>VLOOKUP($A2068,Searches!$A:$H,AE$1,FALSE)</f>
        <v>#N/A</v>
      </c>
      <c r="AF2068" s="22" t="e">
        <f>VLOOKUP($A2068,Searches!$A:$H,AF$1,FALSE)</f>
        <v>#N/A</v>
      </c>
      <c r="AG2068" s="22" t="e">
        <f>VLOOKUP($A2068,Searches!$A:$H,AG$1,FALSE)</f>
        <v>#N/A</v>
      </c>
      <c r="AH2068" s="22" t="e">
        <f>VLOOKUP($G2068,Temp!$D:$F,AH$1,FALSE)</f>
        <v>#N/A</v>
      </c>
      <c r="AI2068" s="22" t="e">
        <f>VLOOKUP($G2068,Temp!$D:$F,AI$1,FALSE)</f>
        <v>#N/A</v>
      </c>
      <c r="AJ2068" s="22" t="e">
        <f>VLOOKUP($G2068,Temp!$D:$F,AJ$1,FALSE)</f>
        <v>#N/A</v>
      </c>
    </row>
    <row r="2069" spans="1:36" ht="16" x14ac:dyDescent="0.2">
      <c r="A2069" s="8" t="str">
        <f t="shared" si="32"/>
        <v>Robert Lapic Bankrate.com (acquired by Red Ventures in Nov. 2017)</v>
      </c>
      <c r="B2069" s="8" t="s">
        <v>1836</v>
      </c>
      <c r="C2069" s="8" t="s">
        <v>8732</v>
      </c>
      <c r="D2069" s="8" t="s">
        <v>604</v>
      </c>
      <c r="E2069" s="8" t="s">
        <v>634</v>
      </c>
      <c r="F2069" s="8" t="s">
        <v>11820</v>
      </c>
      <c r="G2069" s="8" t="s">
        <v>634</v>
      </c>
      <c r="H2069" s="22" t="e">
        <f>VLOOKUP($G2069,Temp!$A:$C,H$1,FALSE)</f>
        <v>#N/A</v>
      </c>
      <c r="I2069" s="22" t="e">
        <f>VLOOKUP($G2069,Temp!$A:$C,I$1,FALSE)</f>
        <v>#N/A</v>
      </c>
      <c r="J2069" s="22" t="e">
        <f>VLOOKUP($G2069,Temp!$A:$C,J$1,FALSE)</f>
        <v>#N/A</v>
      </c>
      <c r="K2069" s="22" t="e">
        <f>VLOOKUP($G2069,Temp!$A:$C,K$1,FALSE)</f>
        <v>#N/A</v>
      </c>
      <c r="L2069" s="22" t="e">
        <f>VLOOKUP($G2069,Temp!$A:$C,L$1,FALSE)</f>
        <v>#N/A</v>
      </c>
      <c r="M2069" s="22" t="e">
        <f>VLOOKUP($G2069,Temp!$A:$C,M$1,FALSE)</f>
        <v>#N/A</v>
      </c>
      <c r="N2069" s="22" t="e">
        <f>VLOOKUP($G2069,Temp!$A:$C,N$1,FALSE)</f>
        <v>#N/A</v>
      </c>
      <c r="O2069" s="22" t="e">
        <f>VLOOKUP($G2069,Temp!$A:$C,O$1,FALSE)</f>
        <v>#N/A</v>
      </c>
      <c r="P2069" s="22" t="e">
        <f>VLOOKUP($G2069,Temp!$A:$C,P$1,FALSE)</f>
        <v>#N/A</v>
      </c>
      <c r="Q2069" s="22" t="e">
        <f>VLOOKUP($G2069,Temp!$A:$C,Q$1,FALSE)</f>
        <v>#N/A</v>
      </c>
      <c r="R2069" s="22" t="e">
        <f>VLOOKUP($G2069,Temp!$A:$C,R$1,FALSE)</f>
        <v>#N/A</v>
      </c>
      <c r="S2069" s="22" t="e">
        <f>VLOOKUP($G2069,Temp!$A:$C,S$1,FALSE)</f>
        <v>#N/A</v>
      </c>
      <c r="T2069" s="22" t="e">
        <f>VLOOKUP($G2069,Temp!$A:$C,T$1,FALSE)</f>
        <v>#N/A</v>
      </c>
      <c r="U2069" s="22" t="e">
        <f>VLOOKUP($G2069,Temp!$A:$C,U$1,FALSE)</f>
        <v>#N/A</v>
      </c>
      <c r="V2069" s="22" t="e">
        <f>VLOOKUP($G2069,Temp!$A:$C,V$1,FALSE)</f>
        <v>#N/A</v>
      </c>
      <c r="W2069" s="22" t="e">
        <f>VLOOKUP($G2069,Temp!$A:$C,W$1,FALSE)</f>
        <v>#N/A</v>
      </c>
      <c r="X2069" s="22" t="e">
        <f>VLOOKUP($G2069,Temp!$A:$C,X$1,FALSE)</f>
        <v>#N/A</v>
      </c>
      <c r="Y2069" s="22" t="e">
        <f>VLOOKUP($G2069,Temp!$A:$C,Y$1,FALSE)</f>
        <v>#N/A</v>
      </c>
      <c r="Z2069" s="22" t="e">
        <f>VLOOKUP($G2069,Temp!$A:$C,Z$1,FALSE)</f>
        <v>#N/A</v>
      </c>
      <c r="AA2069" s="22" t="str">
        <f>VLOOKUP($A2069,Searches!$A:$H,AA$1,FALSE)</f>
        <v>Robert Lapic</v>
      </c>
      <c r="AB2069" s="22" t="str">
        <f>VLOOKUP($A2069,Searches!$A:$H,AB$1,FALSE)</f>
        <v>Bankrate.com (acquired by Red Ventures in Nov. 2017)</v>
      </c>
      <c r="AC2069" s="22" t="str">
        <f>VLOOKUP($A2069,Searches!$A:$H,AC$1,FALSE)</f>
        <v>CRO</v>
      </c>
      <c r="AD2069" s="22" t="str">
        <f>VLOOKUP($A2069,Searches!$A:$H,AD$1,FALSE)</f>
        <v>2nd</v>
      </c>
      <c r="AE2069" s="22" t="str">
        <f>VLOOKUP($A2069,Searches!$A:$H,AE$1,FALSE)</f>
        <v/>
      </c>
      <c r="AF2069" s="22" t="str">
        <f>VLOOKUP($A2069,Searches!$A:$H,AF$1,FALSE)</f>
        <v>San Francisco Bay Area</v>
      </c>
      <c r="AG2069" s="22" t="str">
        <f>VLOOKUP($A2069,Searches!$A:$H,AG$1,FALSE)</f>
        <v>https://www.linkedin.com/sales/profile/925748,yEKB,NAME_SEARCH?moduleKey=peopleSearchResults&amp;pageKey=sales-search3-people-refinement&amp;contextId=60BC92C971D70515801E49D6842B0000&amp;requestId=46254baa-48d1-4f5c-af0a-c02e290978e7&amp;action=CLICK&amp;target=urn%3Ali%3AsalesLead%3A(-1%2C925748)&amp;pageNumber=15&amp;targetEl=profilelink&amp;position=7&amp;trk=lss-serp-result-lead_photo</v>
      </c>
      <c r="AH2069" s="22" t="e">
        <f>VLOOKUP($G2069,Temp!$D:$F,AH$1,FALSE)</f>
        <v>#N/A</v>
      </c>
      <c r="AI2069" s="22" t="e">
        <f>VLOOKUP($G2069,Temp!$D:$F,AI$1,FALSE)</f>
        <v>#N/A</v>
      </c>
      <c r="AJ2069" s="22" t="e">
        <f>VLOOKUP($G2069,Temp!$D:$F,AJ$1,FALSE)</f>
        <v>#N/A</v>
      </c>
    </row>
    <row r="2070" spans="1:36" ht="16" x14ac:dyDescent="0.2">
      <c r="A2070" s="8" t="str">
        <f t="shared" si="32"/>
        <v>David Foos Sonata Services</v>
      </c>
      <c r="B2070" s="8" t="s">
        <v>438</v>
      </c>
      <c r="C2070" s="8" t="s">
        <v>11821</v>
      </c>
      <c r="D2070" s="8" t="s">
        <v>11822</v>
      </c>
      <c r="E2070" s="8" t="s">
        <v>11823</v>
      </c>
      <c r="F2070" s="8" t="s">
        <v>11824</v>
      </c>
      <c r="G2070" s="12" t="s">
        <v>11136</v>
      </c>
      <c r="H2070" s="22" t="str">
        <f>VLOOKUP($G2070,Temp!$A:$C,H$1,FALSE)</f>
        <v>sonataservices.com</v>
      </c>
      <c r="I2070" s="22" t="e">
        <f>VLOOKUP($G2070,Temp!$A:$C,I$1,FALSE)</f>
        <v>#VALUE!</v>
      </c>
      <c r="J2070" s="22" t="e">
        <f>VLOOKUP($G2070,Temp!$A:$C,J$1,FALSE)</f>
        <v>#VALUE!</v>
      </c>
      <c r="K2070" s="22" t="e">
        <f>VLOOKUP($G2070,Temp!$A:$C,K$1,FALSE)</f>
        <v>#VALUE!</v>
      </c>
      <c r="L2070" s="22" t="e">
        <f>VLOOKUP($G2070,Temp!$A:$C,L$1,FALSE)</f>
        <v>#VALUE!</v>
      </c>
      <c r="M2070" s="22" t="e">
        <f>VLOOKUP($G2070,Temp!$A:$C,M$1,FALSE)</f>
        <v>#VALUE!</v>
      </c>
      <c r="N2070" s="22" t="e">
        <f>VLOOKUP($G2070,Temp!$A:$C,N$1,FALSE)</f>
        <v>#VALUE!</v>
      </c>
      <c r="O2070" s="22" t="e">
        <f>VLOOKUP($G2070,Temp!$A:$C,O$1,FALSE)</f>
        <v>#VALUE!</v>
      </c>
      <c r="P2070" s="22" t="e">
        <f>VLOOKUP($G2070,Temp!$A:$C,P$1,FALSE)</f>
        <v>#VALUE!</v>
      </c>
      <c r="Q2070" s="22" t="e">
        <f>VLOOKUP($G2070,Temp!$A:$C,Q$1,FALSE)</f>
        <v>#VALUE!</v>
      </c>
      <c r="R2070" s="22" t="e">
        <f>VLOOKUP($G2070,Temp!$A:$C,R$1,FALSE)</f>
        <v>#VALUE!</v>
      </c>
      <c r="S2070" s="22" t="e">
        <f>VLOOKUP($G2070,Temp!$A:$C,S$1,FALSE)</f>
        <v>#VALUE!</v>
      </c>
      <c r="T2070" s="22" t="e">
        <f>VLOOKUP($G2070,Temp!$A:$C,T$1,FALSE)</f>
        <v>#VALUE!</v>
      </c>
      <c r="U2070" s="22" t="e">
        <f>VLOOKUP($G2070,Temp!$A:$C,U$1,FALSE)</f>
        <v>#VALUE!</v>
      </c>
      <c r="V2070" s="22" t="e">
        <f>VLOOKUP($G2070,Temp!$A:$C,V$1,FALSE)</f>
        <v>#VALUE!</v>
      </c>
      <c r="W2070" s="22" t="e">
        <f>VLOOKUP($G2070,Temp!$A:$C,W$1,FALSE)</f>
        <v>#VALUE!</v>
      </c>
      <c r="X2070" s="22" t="e">
        <f>VLOOKUP($G2070,Temp!$A:$C,X$1,FALSE)</f>
        <v>#VALUE!</v>
      </c>
      <c r="Y2070" s="22">
        <f>VLOOKUP($G2070,Temp!$A:$C,Y$1,FALSE)</f>
        <v>264</v>
      </c>
      <c r="Z2070" s="22">
        <f>VLOOKUP($G2070,Temp!$A:$C,Z$1,FALSE)</f>
        <v>1200</v>
      </c>
      <c r="AA2070" s="22" t="e">
        <f>VLOOKUP($A2070,Searches!$A:$H,AA$1,FALSE)</f>
        <v>#N/A</v>
      </c>
      <c r="AB2070" s="22" t="e">
        <f>VLOOKUP($A2070,Searches!$A:$H,AB$1,FALSE)</f>
        <v>#N/A</v>
      </c>
      <c r="AC2070" s="22" t="e">
        <f>VLOOKUP($A2070,Searches!$A:$H,AC$1,FALSE)</f>
        <v>#N/A</v>
      </c>
      <c r="AD2070" s="22" t="e">
        <f>VLOOKUP($A2070,Searches!$A:$H,AD$1,FALSE)</f>
        <v>#N/A</v>
      </c>
      <c r="AE2070" s="22" t="e">
        <f>VLOOKUP($A2070,Searches!$A:$H,AE$1,FALSE)</f>
        <v>#N/A</v>
      </c>
      <c r="AF2070" s="22" t="e">
        <f>VLOOKUP($A2070,Searches!$A:$H,AF$1,FALSE)</f>
        <v>#N/A</v>
      </c>
      <c r="AG2070" s="22" t="e">
        <f>VLOOKUP($A2070,Searches!$A:$H,AG$1,FALSE)</f>
        <v>#N/A</v>
      </c>
      <c r="AH2070" s="22" t="e">
        <f>VLOOKUP($G2070,Temp!$D:$F,AH$1,FALSE)</f>
        <v>#N/A</v>
      </c>
      <c r="AI2070" s="22" t="e">
        <f>VLOOKUP($G2070,Temp!$D:$F,AI$1,FALSE)</f>
        <v>#N/A</v>
      </c>
      <c r="AJ2070" s="22" t="e">
        <f>VLOOKUP($G2070,Temp!$D:$F,AJ$1,FALSE)</f>
        <v>#N/A</v>
      </c>
    </row>
    <row r="2071" spans="1:36" ht="16" x14ac:dyDescent="0.2">
      <c r="A2071" s="8" t="str">
        <f t="shared" si="32"/>
        <v>Michele Barnes Simpleview</v>
      </c>
      <c r="B2071" s="8" t="s">
        <v>3812</v>
      </c>
      <c r="C2071" s="8" t="s">
        <v>7374</v>
      </c>
      <c r="D2071" s="8" t="s">
        <v>7375</v>
      </c>
      <c r="E2071" s="8" t="s">
        <v>7376</v>
      </c>
      <c r="F2071" s="8" t="s">
        <v>7377</v>
      </c>
      <c r="G2071" s="12" t="s">
        <v>7378</v>
      </c>
      <c r="H2071" s="22" t="str">
        <f>VLOOKUP($G2071,Temp!$A:$C,H$1,FALSE)</f>
        <v>simpleviewinc.com</v>
      </c>
      <c r="I2071" s="22" t="e">
        <f>VLOOKUP($G2071,Temp!$A:$C,I$1,FALSE)</f>
        <v>#VALUE!</v>
      </c>
      <c r="J2071" s="22" t="e">
        <f>VLOOKUP($G2071,Temp!$A:$C,J$1,FALSE)</f>
        <v>#VALUE!</v>
      </c>
      <c r="K2071" s="22" t="e">
        <f>VLOOKUP($G2071,Temp!$A:$C,K$1,FALSE)</f>
        <v>#VALUE!</v>
      </c>
      <c r="L2071" s="22" t="e">
        <f>VLOOKUP($G2071,Temp!$A:$C,L$1,FALSE)</f>
        <v>#VALUE!</v>
      </c>
      <c r="M2071" s="22" t="e">
        <f>VLOOKUP($G2071,Temp!$A:$C,M$1,FALSE)</f>
        <v>#VALUE!</v>
      </c>
      <c r="N2071" s="22" t="e">
        <f>VLOOKUP($G2071,Temp!$A:$C,N$1,FALSE)</f>
        <v>#VALUE!</v>
      </c>
      <c r="O2071" s="22" t="e">
        <f>VLOOKUP($G2071,Temp!$A:$C,O$1,FALSE)</f>
        <v>#VALUE!</v>
      </c>
      <c r="P2071" s="22" t="e">
        <f>VLOOKUP($G2071,Temp!$A:$C,P$1,FALSE)</f>
        <v>#VALUE!</v>
      </c>
      <c r="Q2071" s="22" t="e">
        <f>VLOOKUP($G2071,Temp!$A:$C,Q$1,FALSE)</f>
        <v>#VALUE!</v>
      </c>
      <c r="R2071" s="22" t="e">
        <f>VLOOKUP($G2071,Temp!$A:$C,R$1,FALSE)</f>
        <v>#VALUE!</v>
      </c>
      <c r="S2071" s="22" t="e">
        <f>VLOOKUP($G2071,Temp!$A:$C,S$1,FALSE)</f>
        <v>#VALUE!</v>
      </c>
      <c r="T2071" s="22" t="e">
        <f>VLOOKUP($G2071,Temp!$A:$C,T$1,FALSE)</f>
        <v>#VALUE!</v>
      </c>
      <c r="U2071" s="22" t="e">
        <f>VLOOKUP($G2071,Temp!$A:$C,U$1,FALSE)</f>
        <v>#VALUE!</v>
      </c>
      <c r="V2071" s="22" t="e">
        <f>VLOOKUP($G2071,Temp!$A:$C,V$1,FALSE)</f>
        <v>#VALUE!</v>
      </c>
      <c r="W2071" s="22" t="e">
        <f>VLOOKUP($G2071,Temp!$A:$C,W$1,FALSE)</f>
        <v>#VALUE!</v>
      </c>
      <c r="X2071" s="22" t="e">
        <f>VLOOKUP($G2071,Temp!$A:$C,X$1,FALSE)</f>
        <v>#VALUE!</v>
      </c>
      <c r="Y2071" s="22">
        <f>VLOOKUP($G2071,Temp!$A:$C,Y$1,FALSE)</f>
        <v>0</v>
      </c>
      <c r="Z2071" s="22">
        <f>VLOOKUP($G2071,Temp!$A:$C,Z$1,FALSE)</f>
        <v>0</v>
      </c>
      <c r="AA2071" s="22" t="e">
        <f>VLOOKUP($A2071,Searches!$A:$H,AA$1,FALSE)</f>
        <v>#N/A</v>
      </c>
      <c r="AB2071" s="22" t="e">
        <f>VLOOKUP($A2071,Searches!$A:$H,AB$1,FALSE)</f>
        <v>#N/A</v>
      </c>
      <c r="AC2071" s="22" t="e">
        <f>VLOOKUP($A2071,Searches!$A:$H,AC$1,FALSE)</f>
        <v>#N/A</v>
      </c>
      <c r="AD2071" s="22" t="e">
        <f>VLOOKUP($A2071,Searches!$A:$H,AD$1,FALSE)</f>
        <v>#N/A</v>
      </c>
      <c r="AE2071" s="22" t="e">
        <f>VLOOKUP($A2071,Searches!$A:$H,AE$1,FALSE)</f>
        <v>#N/A</v>
      </c>
      <c r="AF2071" s="22" t="e">
        <f>VLOOKUP($A2071,Searches!$A:$H,AF$1,FALSE)</f>
        <v>#N/A</v>
      </c>
      <c r="AG2071" s="22" t="e">
        <f>VLOOKUP($A2071,Searches!$A:$H,AG$1,FALSE)</f>
        <v>#N/A</v>
      </c>
      <c r="AH2071" s="22" t="e">
        <f>VLOOKUP($G2071,Temp!$D:$F,AH$1,FALSE)</f>
        <v>#N/A</v>
      </c>
      <c r="AI2071" s="22" t="e">
        <f>VLOOKUP($G2071,Temp!$D:$F,AI$1,FALSE)</f>
        <v>#N/A</v>
      </c>
      <c r="AJ2071" s="22" t="e">
        <f>VLOOKUP($G2071,Temp!$D:$F,AJ$1,FALSE)</f>
        <v>#N/A</v>
      </c>
    </row>
    <row r="2072" spans="1:36" ht="16" x14ac:dyDescent="0.2">
      <c r="A2072" s="8" t="str">
        <f t="shared" si="32"/>
        <v>Shefali Khera Agile Financial Technologies</v>
      </c>
      <c r="B2072" s="8" t="s">
        <v>9119</v>
      </c>
      <c r="C2072" s="8" t="s">
        <v>9120</v>
      </c>
      <c r="D2072" s="8" t="s">
        <v>9121</v>
      </c>
      <c r="E2072" s="8" t="s">
        <v>9122</v>
      </c>
      <c r="F2072" s="8" t="s">
        <v>9123</v>
      </c>
      <c r="G2072" s="12" t="s">
        <v>8379</v>
      </c>
      <c r="H2072" s="22" t="str">
        <f>VLOOKUP($G2072,Temp!$A:$C,H$1,FALSE)</f>
        <v>agile-ft.com</v>
      </c>
      <c r="I2072" s="22" t="e">
        <f>VLOOKUP($G2072,Temp!$A:$C,I$1,FALSE)</f>
        <v>#VALUE!</v>
      </c>
      <c r="J2072" s="22" t="e">
        <f>VLOOKUP($G2072,Temp!$A:$C,J$1,FALSE)</f>
        <v>#VALUE!</v>
      </c>
      <c r="K2072" s="22" t="e">
        <f>VLOOKUP($G2072,Temp!$A:$C,K$1,FALSE)</f>
        <v>#VALUE!</v>
      </c>
      <c r="L2072" s="22" t="e">
        <f>VLOOKUP($G2072,Temp!$A:$C,L$1,FALSE)</f>
        <v>#VALUE!</v>
      </c>
      <c r="M2072" s="22" t="e">
        <f>VLOOKUP($G2072,Temp!$A:$C,M$1,FALSE)</f>
        <v>#VALUE!</v>
      </c>
      <c r="N2072" s="22" t="e">
        <f>VLOOKUP($G2072,Temp!$A:$C,N$1,FALSE)</f>
        <v>#VALUE!</v>
      </c>
      <c r="O2072" s="22" t="e">
        <f>VLOOKUP($G2072,Temp!$A:$C,O$1,FALSE)</f>
        <v>#VALUE!</v>
      </c>
      <c r="P2072" s="22" t="e">
        <f>VLOOKUP($G2072,Temp!$A:$C,P$1,FALSE)</f>
        <v>#VALUE!</v>
      </c>
      <c r="Q2072" s="22" t="e">
        <f>VLOOKUP($G2072,Temp!$A:$C,Q$1,FALSE)</f>
        <v>#VALUE!</v>
      </c>
      <c r="R2072" s="22" t="e">
        <f>VLOOKUP($G2072,Temp!$A:$C,R$1,FALSE)</f>
        <v>#VALUE!</v>
      </c>
      <c r="S2072" s="22" t="e">
        <f>VLOOKUP($G2072,Temp!$A:$C,S$1,FALSE)</f>
        <v>#VALUE!</v>
      </c>
      <c r="T2072" s="22" t="e">
        <f>VLOOKUP($G2072,Temp!$A:$C,T$1,FALSE)</f>
        <v>#VALUE!</v>
      </c>
      <c r="U2072" s="22" t="e">
        <f>VLOOKUP($G2072,Temp!$A:$C,U$1,FALSE)</f>
        <v>#VALUE!</v>
      </c>
      <c r="V2072" s="22" t="e">
        <f>VLOOKUP($G2072,Temp!$A:$C,V$1,FALSE)</f>
        <v>#VALUE!</v>
      </c>
      <c r="W2072" s="22" t="e">
        <f>VLOOKUP($G2072,Temp!$A:$C,W$1,FALSE)</f>
        <v>#VALUE!</v>
      </c>
      <c r="X2072" s="22" t="e">
        <f>VLOOKUP($G2072,Temp!$A:$C,X$1,FALSE)</f>
        <v>#VALUE!</v>
      </c>
      <c r="Y2072" s="22">
        <f>VLOOKUP($G2072,Temp!$A:$C,Y$1,FALSE)</f>
        <v>71</v>
      </c>
      <c r="Z2072" s="22">
        <f>VLOOKUP($G2072,Temp!$A:$C,Z$1,FALSE)</f>
        <v>0</v>
      </c>
      <c r="AA2072" s="22" t="e">
        <f>VLOOKUP($A2072,Searches!$A:$H,AA$1,FALSE)</f>
        <v>#N/A</v>
      </c>
      <c r="AB2072" s="22" t="e">
        <f>VLOOKUP($A2072,Searches!$A:$H,AB$1,FALSE)</f>
        <v>#N/A</v>
      </c>
      <c r="AC2072" s="22" t="e">
        <f>VLOOKUP($A2072,Searches!$A:$H,AC$1,FALSE)</f>
        <v>#N/A</v>
      </c>
      <c r="AD2072" s="22" t="e">
        <f>VLOOKUP($A2072,Searches!$A:$H,AD$1,FALSE)</f>
        <v>#N/A</v>
      </c>
      <c r="AE2072" s="22" t="e">
        <f>VLOOKUP($A2072,Searches!$A:$H,AE$1,FALSE)</f>
        <v>#N/A</v>
      </c>
      <c r="AF2072" s="22" t="e">
        <f>VLOOKUP($A2072,Searches!$A:$H,AF$1,FALSE)</f>
        <v>#N/A</v>
      </c>
      <c r="AG2072" s="22" t="e">
        <f>VLOOKUP($A2072,Searches!$A:$H,AG$1,FALSE)</f>
        <v>#N/A</v>
      </c>
      <c r="AH2072" s="22" t="e">
        <f>VLOOKUP($G2072,Temp!$D:$F,AH$1,FALSE)</f>
        <v>#N/A</v>
      </c>
      <c r="AI2072" s="22" t="e">
        <f>VLOOKUP($G2072,Temp!$D:$F,AI$1,FALSE)</f>
        <v>#N/A</v>
      </c>
      <c r="AJ2072" s="22" t="e">
        <f>VLOOKUP($G2072,Temp!$D:$F,AJ$1,FALSE)</f>
        <v>#N/A</v>
      </c>
    </row>
    <row r="2073" spans="1:36" ht="16" x14ac:dyDescent="0.2">
      <c r="A2073" s="8" t="str">
        <f t="shared" si="32"/>
        <v>Kyle Gladney Lynn University</v>
      </c>
      <c r="B2073" s="8" t="s">
        <v>11830</v>
      </c>
      <c r="C2073" s="8" t="s">
        <v>11831</v>
      </c>
      <c r="D2073" s="8" t="s">
        <v>11832</v>
      </c>
      <c r="E2073" s="8" t="s">
        <v>11833</v>
      </c>
      <c r="F2073" s="8" t="s">
        <v>11834</v>
      </c>
      <c r="G2073" s="12" t="s">
        <v>11161</v>
      </c>
      <c r="H2073" s="22" t="str">
        <f>VLOOKUP($G2073,Temp!$A:$C,H$1,FALSE)</f>
        <v>lynn.edu</v>
      </c>
      <c r="I2073" s="22" t="e">
        <f>VLOOKUP($G2073,Temp!$A:$C,I$1,FALSE)</f>
        <v>#VALUE!</v>
      </c>
      <c r="J2073" s="22" t="e">
        <f>VLOOKUP($G2073,Temp!$A:$C,J$1,FALSE)</f>
        <v>#VALUE!</v>
      </c>
      <c r="K2073" s="22" t="e">
        <f>VLOOKUP($G2073,Temp!$A:$C,K$1,FALSE)</f>
        <v>#VALUE!</v>
      </c>
      <c r="L2073" s="22" t="e">
        <f>VLOOKUP($G2073,Temp!$A:$C,L$1,FALSE)</f>
        <v>#VALUE!</v>
      </c>
      <c r="M2073" s="22" t="e">
        <f>VLOOKUP($G2073,Temp!$A:$C,M$1,FALSE)</f>
        <v>#VALUE!</v>
      </c>
      <c r="N2073" s="22" t="e">
        <f>VLOOKUP($G2073,Temp!$A:$C,N$1,FALSE)</f>
        <v>#VALUE!</v>
      </c>
      <c r="O2073" s="22" t="e">
        <f>VLOOKUP($G2073,Temp!$A:$C,O$1,FALSE)</f>
        <v>#VALUE!</v>
      </c>
      <c r="P2073" s="22" t="e">
        <f>VLOOKUP($G2073,Temp!$A:$C,P$1,FALSE)</f>
        <v>#VALUE!</v>
      </c>
      <c r="Q2073" s="22" t="e">
        <f>VLOOKUP($G2073,Temp!$A:$C,Q$1,FALSE)</f>
        <v>#VALUE!</v>
      </c>
      <c r="R2073" s="22" t="e">
        <f>VLOOKUP($G2073,Temp!$A:$C,R$1,FALSE)</f>
        <v>#VALUE!</v>
      </c>
      <c r="S2073" s="22" t="e">
        <f>VLOOKUP($G2073,Temp!$A:$C,S$1,FALSE)</f>
        <v>#VALUE!</v>
      </c>
      <c r="T2073" s="22" t="e">
        <f>VLOOKUP($G2073,Temp!$A:$C,T$1,FALSE)</f>
        <v>#VALUE!</v>
      </c>
      <c r="U2073" s="22" t="e">
        <f>VLOOKUP($G2073,Temp!$A:$C,U$1,FALSE)</f>
        <v>#VALUE!</v>
      </c>
      <c r="V2073" s="22" t="e">
        <f>VLOOKUP($G2073,Temp!$A:$C,V$1,FALSE)</f>
        <v>#VALUE!</v>
      </c>
      <c r="W2073" s="22" t="e">
        <f>VLOOKUP($G2073,Temp!$A:$C,W$1,FALSE)</f>
        <v>#VALUE!</v>
      </c>
      <c r="X2073" s="22" t="e">
        <f>VLOOKUP($G2073,Temp!$A:$C,X$1,FALSE)</f>
        <v>#VALUE!</v>
      </c>
      <c r="Y2073" s="22">
        <f>VLOOKUP($G2073,Temp!$A:$C,Y$1,FALSE)</f>
        <v>0</v>
      </c>
      <c r="Z2073" s="22">
        <f>VLOOKUP($G2073,Temp!$A:$C,Z$1,FALSE)</f>
        <v>0</v>
      </c>
      <c r="AA2073" s="22" t="e">
        <f>VLOOKUP($A2073,Searches!$A:$H,AA$1,FALSE)</f>
        <v>#N/A</v>
      </c>
      <c r="AB2073" s="22" t="e">
        <f>VLOOKUP($A2073,Searches!$A:$H,AB$1,FALSE)</f>
        <v>#N/A</v>
      </c>
      <c r="AC2073" s="22" t="e">
        <f>VLOOKUP($A2073,Searches!$A:$H,AC$1,FALSE)</f>
        <v>#N/A</v>
      </c>
      <c r="AD2073" s="22" t="e">
        <f>VLOOKUP($A2073,Searches!$A:$H,AD$1,FALSE)</f>
        <v>#N/A</v>
      </c>
      <c r="AE2073" s="22" t="e">
        <f>VLOOKUP($A2073,Searches!$A:$H,AE$1,FALSE)</f>
        <v>#N/A</v>
      </c>
      <c r="AF2073" s="22" t="e">
        <f>VLOOKUP($A2073,Searches!$A:$H,AF$1,FALSE)</f>
        <v>#N/A</v>
      </c>
      <c r="AG2073" s="22" t="e">
        <f>VLOOKUP($A2073,Searches!$A:$H,AG$1,FALSE)</f>
        <v>#N/A</v>
      </c>
      <c r="AH2073" s="22" t="e">
        <f>VLOOKUP($G2073,Temp!$D:$F,AH$1,FALSE)</f>
        <v>#N/A</v>
      </c>
      <c r="AI2073" s="22" t="e">
        <f>VLOOKUP($G2073,Temp!$D:$F,AI$1,FALSE)</f>
        <v>#N/A</v>
      </c>
      <c r="AJ2073" s="22" t="e">
        <f>VLOOKUP($G2073,Temp!$D:$F,AJ$1,FALSE)</f>
        <v>#N/A</v>
      </c>
    </row>
    <row r="2074" spans="1:36" ht="16" x14ac:dyDescent="0.2">
      <c r="A2074" s="8" t="str">
        <f t="shared" si="32"/>
        <v>Del Humenik SEMrush</v>
      </c>
      <c r="B2074" s="8" t="s">
        <v>3008</v>
      </c>
      <c r="C2074" s="8" t="s">
        <v>3009</v>
      </c>
      <c r="D2074" s="8" t="s">
        <v>304</v>
      </c>
      <c r="E2074" s="8" t="s">
        <v>3010</v>
      </c>
      <c r="F2074" s="8" t="s">
        <v>3011</v>
      </c>
      <c r="G2074" s="12" t="s">
        <v>3012</v>
      </c>
      <c r="H2074" s="22" t="str">
        <f>VLOOKUP($G2074,Temp!$A:$C,H$1,FALSE)</f>
        <v>semrush.com</v>
      </c>
      <c r="I2074" s="22" t="e">
        <f>VLOOKUP($G2074,Temp!$A:$C,I$1,FALSE)</f>
        <v>#VALUE!</v>
      </c>
      <c r="J2074" s="22" t="e">
        <f>VLOOKUP($G2074,Temp!$A:$C,J$1,FALSE)</f>
        <v>#VALUE!</v>
      </c>
      <c r="K2074" s="22" t="e">
        <f>VLOOKUP($G2074,Temp!$A:$C,K$1,FALSE)</f>
        <v>#VALUE!</v>
      </c>
      <c r="L2074" s="22" t="e">
        <f>VLOOKUP($G2074,Temp!$A:$C,L$1,FALSE)</f>
        <v>#VALUE!</v>
      </c>
      <c r="M2074" s="22" t="e">
        <f>VLOOKUP($G2074,Temp!$A:$C,M$1,FALSE)</f>
        <v>#VALUE!</v>
      </c>
      <c r="N2074" s="22" t="e">
        <f>VLOOKUP($G2074,Temp!$A:$C,N$1,FALSE)</f>
        <v>#VALUE!</v>
      </c>
      <c r="O2074" s="22" t="e">
        <f>VLOOKUP($G2074,Temp!$A:$C,O$1,FALSE)</f>
        <v>#VALUE!</v>
      </c>
      <c r="P2074" s="22" t="e">
        <f>VLOOKUP($G2074,Temp!$A:$C,P$1,FALSE)</f>
        <v>#VALUE!</v>
      </c>
      <c r="Q2074" s="22" t="e">
        <f>VLOOKUP($G2074,Temp!$A:$C,Q$1,FALSE)</f>
        <v>#VALUE!</v>
      </c>
      <c r="R2074" s="22" t="e">
        <f>VLOOKUP($G2074,Temp!$A:$C,R$1,FALSE)</f>
        <v>#VALUE!</v>
      </c>
      <c r="S2074" s="22" t="e">
        <f>VLOOKUP($G2074,Temp!$A:$C,S$1,FALSE)</f>
        <v>#VALUE!</v>
      </c>
      <c r="T2074" s="22" t="e">
        <f>VLOOKUP($G2074,Temp!$A:$C,T$1,FALSE)</f>
        <v>#VALUE!</v>
      </c>
      <c r="U2074" s="22" t="e">
        <f>VLOOKUP($G2074,Temp!$A:$C,U$1,FALSE)</f>
        <v>#VALUE!</v>
      </c>
      <c r="V2074" s="22" t="e">
        <f>VLOOKUP($G2074,Temp!$A:$C,V$1,FALSE)</f>
        <v>#VALUE!</v>
      </c>
      <c r="W2074" s="22" t="e">
        <f>VLOOKUP($G2074,Temp!$A:$C,W$1,FALSE)</f>
        <v>#VALUE!</v>
      </c>
      <c r="X2074" s="22" t="e">
        <f>VLOOKUP($G2074,Temp!$A:$C,X$1,FALSE)</f>
        <v>#VALUE!</v>
      </c>
      <c r="Y2074" s="22">
        <f>VLOOKUP($G2074,Temp!$A:$C,Y$1,FALSE)</f>
        <v>113000</v>
      </c>
      <c r="Z2074" s="22">
        <f>VLOOKUP($G2074,Temp!$A:$C,Z$1,FALSE)</f>
        <v>86800</v>
      </c>
      <c r="AA2074" s="22" t="str">
        <f>VLOOKUP($A2074,Searches!$A:$H,AA$1,FALSE)</f>
        <v>Del Humenik</v>
      </c>
      <c r="AB2074" s="22" t="str">
        <f>VLOOKUP($A2074,Searches!$A:$H,AB$1,FALSE)</f>
        <v>SEMrush</v>
      </c>
      <c r="AC2074" s="22" t="str">
        <f>VLOOKUP($A2074,Searches!$A:$H,AC$1,FALSE)</f>
        <v>Chief Revenue Officer</v>
      </c>
      <c r="AD2074" s="22" t="str">
        <f>VLOOKUP($A2074,Searches!$A:$H,AD$1,FALSE)</f>
        <v>2nd</v>
      </c>
      <c r="AE2074" s="22" t="str">
        <f>VLOOKUP($A2074,Searches!$A:$H,AE$1,FALSE)</f>
        <v>Open link</v>
      </c>
      <c r="AF2074" s="22" t="str">
        <f>VLOOKUP($A2074,Searches!$A:$H,AF$1,FALSE)</f>
        <v>Dallas/Fort Worth Area</v>
      </c>
      <c r="AG2074" s="22" t="str">
        <f>VLOOKUP($A2074,Searches!$A:$H,AG$1,FALSE)</f>
        <v>https://www.linkedin.com/sales/profile/44522659,4YxL,NAME_SEARCH?moduleKey=peopleSearchResults&amp;pageKey=sales-search3-people-refinement&amp;contextId=60BC92C971D70515801E49D6842B0000&amp;requestId=22dcc521-017c-4a62-989c-d4ce272098af&amp;action=CLICK&amp;target=urn%3Ali%3AsalesLead%3A(-1%2C44522659)&amp;pageNumber=16&amp;targetEl=profilelink&amp;position=20&amp;trk=lss-serp-result-lead_photo</v>
      </c>
      <c r="AH2074" s="22" t="e">
        <f>VLOOKUP($G2074,Temp!$D:$F,AH$1,FALSE)</f>
        <v>#N/A</v>
      </c>
      <c r="AI2074" s="22" t="e">
        <f>VLOOKUP($G2074,Temp!$D:$F,AI$1,FALSE)</f>
        <v>#N/A</v>
      </c>
      <c r="AJ2074" s="22" t="e">
        <f>VLOOKUP($G2074,Temp!$D:$F,AJ$1,FALSE)</f>
        <v>#N/A</v>
      </c>
    </row>
    <row r="2075" spans="1:36" ht="16" x14ac:dyDescent="0.2">
      <c r="A2075" s="8" t="str">
        <f t="shared" si="32"/>
        <v>Brian Kardon Fuze</v>
      </c>
      <c r="B2075" s="8" t="s">
        <v>960</v>
      </c>
      <c r="C2075" s="8" t="s">
        <v>7766</v>
      </c>
      <c r="D2075" s="8" t="s">
        <v>42</v>
      </c>
      <c r="E2075" s="8" t="s">
        <v>7767</v>
      </c>
      <c r="F2075" s="8" t="s">
        <v>7768</v>
      </c>
      <c r="G2075" s="12" t="s">
        <v>7769</v>
      </c>
      <c r="H2075" s="22" t="str">
        <f>VLOOKUP($G2075,Temp!$A:$C,H$1,FALSE)</f>
        <v>fuze.com</v>
      </c>
      <c r="I2075" s="22" t="e">
        <f>VLOOKUP($G2075,Temp!$A:$C,I$1,FALSE)</f>
        <v>#VALUE!</v>
      </c>
      <c r="J2075" s="22" t="e">
        <f>VLOOKUP($G2075,Temp!$A:$C,J$1,FALSE)</f>
        <v>#VALUE!</v>
      </c>
      <c r="K2075" s="22" t="e">
        <f>VLOOKUP($G2075,Temp!$A:$C,K$1,FALSE)</f>
        <v>#VALUE!</v>
      </c>
      <c r="L2075" s="22" t="e">
        <f>VLOOKUP($G2075,Temp!$A:$C,L$1,FALSE)</f>
        <v>#VALUE!</v>
      </c>
      <c r="M2075" s="22" t="e">
        <f>VLOOKUP($G2075,Temp!$A:$C,M$1,FALSE)</f>
        <v>#VALUE!</v>
      </c>
      <c r="N2075" s="22" t="e">
        <f>VLOOKUP($G2075,Temp!$A:$C,N$1,FALSE)</f>
        <v>#VALUE!</v>
      </c>
      <c r="O2075" s="22" t="e">
        <f>VLOOKUP($G2075,Temp!$A:$C,O$1,FALSE)</f>
        <v>#VALUE!</v>
      </c>
      <c r="P2075" s="22" t="e">
        <f>VLOOKUP($G2075,Temp!$A:$C,P$1,FALSE)</f>
        <v>#VALUE!</v>
      </c>
      <c r="Q2075" s="22" t="e">
        <f>VLOOKUP($G2075,Temp!$A:$C,Q$1,FALSE)</f>
        <v>#VALUE!</v>
      </c>
      <c r="R2075" s="22" t="e">
        <f>VLOOKUP($G2075,Temp!$A:$C,R$1,FALSE)</f>
        <v>#VALUE!</v>
      </c>
      <c r="S2075" s="22" t="e">
        <f>VLOOKUP($G2075,Temp!$A:$C,S$1,FALSE)</f>
        <v>#VALUE!</v>
      </c>
      <c r="T2075" s="22" t="e">
        <f>VLOOKUP($G2075,Temp!$A:$C,T$1,FALSE)</f>
        <v>#VALUE!</v>
      </c>
      <c r="U2075" s="22" t="e">
        <f>VLOOKUP($G2075,Temp!$A:$C,U$1,FALSE)</f>
        <v>#VALUE!</v>
      </c>
      <c r="V2075" s="22" t="e">
        <f>VLOOKUP($G2075,Temp!$A:$C,V$1,FALSE)</f>
        <v>#VALUE!</v>
      </c>
      <c r="W2075" s="22" t="e">
        <f>VLOOKUP($G2075,Temp!$A:$C,W$1,FALSE)</f>
        <v>#VALUE!</v>
      </c>
      <c r="X2075" s="22" t="e">
        <f>VLOOKUP($G2075,Temp!$A:$C,X$1,FALSE)</f>
        <v>#VALUE!</v>
      </c>
      <c r="Y2075" s="22">
        <f>VLOOKUP($G2075,Temp!$A:$C,Y$1,FALSE)</f>
        <v>37000</v>
      </c>
      <c r="Z2075" s="22">
        <f>VLOOKUP($G2075,Temp!$A:$C,Z$1,FALSE)</f>
        <v>5</v>
      </c>
      <c r="AA2075" s="22" t="str">
        <f>VLOOKUP($A2075,Searches!$A:$H,AA$1,FALSE)</f>
        <v>Brian Kardon</v>
      </c>
      <c r="AB2075" s="22" t="str">
        <f>VLOOKUP($A2075,Searches!$A:$H,AB$1,FALSE)</f>
        <v>Fuze</v>
      </c>
      <c r="AC2075" s="22" t="str">
        <f>VLOOKUP($A2075,Searches!$A:$H,AC$1,FALSE)</f>
        <v>Chief Marketing Officer</v>
      </c>
      <c r="AD2075" s="22" t="str">
        <f>VLOOKUP($A2075,Searches!$A:$H,AD$1,FALSE)</f>
        <v>2nd</v>
      </c>
      <c r="AE2075" s="22" t="str">
        <f>VLOOKUP($A2075,Searches!$A:$H,AE$1,FALSE)</f>
        <v>Open link</v>
      </c>
      <c r="AF2075" s="22" t="str">
        <f>VLOOKUP($A2075,Searches!$A:$H,AF$1,FALSE)</f>
        <v>Greater Boston Area</v>
      </c>
      <c r="AG2075" s="22" t="str">
        <f>VLOOKUP($A2075,Searches!$A:$H,AG$1,FALSE)</f>
        <v>https://www.linkedin.com/sales/profile/235638,RGe8,NAME_SEARCH?moduleKey=peopleSearchResults&amp;pageKey=sales-search3-people-refinement&amp;contextId=60BC92C971D70515801E49D6842B0000&amp;requestId=22dcc521-017c-4a62-989c-d4ce272098af&amp;action=CLICK&amp;target=urn%3Ali%3AsalesLead%3A(-1%2C235638)&amp;pageNumber=16&amp;targetEl=profilelink&amp;position=3&amp;trk=lss-serp-result-lead_photo</v>
      </c>
      <c r="AH2075" s="22" t="str">
        <f>VLOOKUP($G2075,Temp!$D:$F,AH$1,FALSE)</f>
        <v>fuze.com</v>
      </c>
      <c r="AI2075" s="22" t="str">
        <f>VLOOKUP($G2075,Temp!$D:$F,AI$1,FALSE)</f>
        <v>Eloqua</v>
      </c>
      <c r="AJ2075" s="22" t="str">
        <f>VLOOKUP($G2075,Temp!$D:$F,AJ$1,FALSE)</f>
        <v>Drupal</v>
      </c>
    </row>
    <row r="2076" spans="1:36" ht="16" x14ac:dyDescent="0.2">
      <c r="A2076" s="8" t="str">
        <f t="shared" si="32"/>
        <v>Victoria Treyger Kabbage, Inc</v>
      </c>
      <c r="B2076" s="8" t="s">
        <v>372</v>
      </c>
      <c r="C2076" s="8" t="s">
        <v>1722</v>
      </c>
      <c r="D2076" s="8" t="s">
        <v>304</v>
      </c>
      <c r="E2076" s="8" t="s">
        <v>1724</v>
      </c>
      <c r="F2076" s="8" t="s">
        <v>1725</v>
      </c>
      <c r="G2076" s="12" t="s">
        <v>1727</v>
      </c>
      <c r="H2076" s="22" t="str">
        <f>VLOOKUP($G2076,Temp!$A:$C,H$1,FALSE)</f>
        <v>kabbage.com</v>
      </c>
      <c r="I2076" s="22" t="e">
        <f>VLOOKUP($G2076,Temp!$A:$C,I$1,FALSE)</f>
        <v>#VALUE!</v>
      </c>
      <c r="J2076" s="22" t="e">
        <f>VLOOKUP($G2076,Temp!$A:$C,J$1,FALSE)</f>
        <v>#VALUE!</v>
      </c>
      <c r="K2076" s="22" t="e">
        <f>VLOOKUP($G2076,Temp!$A:$C,K$1,FALSE)</f>
        <v>#VALUE!</v>
      </c>
      <c r="L2076" s="22" t="e">
        <f>VLOOKUP($G2076,Temp!$A:$C,L$1,FALSE)</f>
        <v>#VALUE!</v>
      </c>
      <c r="M2076" s="22" t="e">
        <f>VLOOKUP($G2076,Temp!$A:$C,M$1,FALSE)</f>
        <v>#VALUE!</v>
      </c>
      <c r="N2076" s="22" t="e">
        <f>VLOOKUP($G2076,Temp!$A:$C,N$1,FALSE)</f>
        <v>#VALUE!</v>
      </c>
      <c r="O2076" s="22" t="e">
        <f>VLOOKUP($G2076,Temp!$A:$C,O$1,FALSE)</f>
        <v>#VALUE!</v>
      </c>
      <c r="P2076" s="22" t="e">
        <f>VLOOKUP($G2076,Temp!$A:$C,P$1,FALSE)</f>
        <v>#VALUE!</v>
      </c>
      <c r="Q2076" s="22" t="e">
        <f>VLOOKUP($G2076,Temp!$A:$C,Q$1,FALSE)</f>
        <v>#VALUE!</v>
      </c>
      <c r="R2076" s="22" t="e">
        <f>VLOOKUP($G2076,Temp!$A:$C,R$1,FALSE)</f>
        <v>#VALUE!</v>
      </c>
      <c r="S2076" s="22" t="e">
        <f>VLOOKUP($G2076,Temp!$A:$C,S$1,FALSE)</f>
        <v>#VALUE!</v>
      </c>
      <c r="T2076" s="22" t="e">
        <f>VLOOKUP($G2076,Temp!$A:$C,T$1,FALSE)</f>
        <v>#VALUE!</v>
      </c>
      <c r="U2076" s="22" t="e">
        <f>VLOOKUP($G2076,Temp!$A:$C,U$1,FALSE)</f>
        <v>#VALUE!</v>
      </c>
      <c r="V2076" s="22" t="e">
        <f>VLOOKUP($G2076,Temp!$A:$C,V$1,FALSE)</f>
        <v>#VALUE!</v>
      </c>
      <c r="W2076" s="22" t="e">
        <f>VLOOKUP($G2076,Temp!$A:$C,W$1,FALSE)</f>
        <v>#VALUE!</v>
      </c>
      <c r="X2076" s="22" t="e">
        <f>VLOOKUP($G2076,Temp!$A:$C,X$1,FALSE)</f>
        <v>#VALUE!</v>
      </c>
      <c r="Y2076" s="22">
        <f>VLOOKUP($G2076,Temp!$A:$C,Y$1,FALSE)</f>
        <v>885000</v>
      </c>
      <c r="Z2076" s="22">
        <f>VLOOKUP($G2076,Temp!$A:$C,Z$1,FALSE)</f>
        <v>333000</v>
      </c>
      <c r="AA2076" s="22" t="e">
        <f>VLOOKUP($A2076,Searches!$A:$H,AA$1,FALSE)</f>
        <v>#N/A</v>
      </c>
      <c r="AB2076" s="22" t="e">
        <f>VLOOKUP($A2076,Searches!$A:$H,AB$1,FALSE)</f>
        <v>#N/A</v>
      </c>
      <c r="AC2076" s="22" t="e">
        <f>VLOOKUP($A2076,Searches!$A:$H,AC$1,FALSE)</f>
        <v>#N/A</v>
      </c>
      <c r="AD2076" s="22" t="e">
        <f>VLOOKUP($A2076,Searches!$A:$H,AD$1,FALSE)</f>
        <v>#N/A</v>
      </c>
      <c r="AE2076" s="22" t="e">
        <f>VLOOKUP($A2076,Searches!$A:$H,AE$1,FALSE)</f>
        <v>#N/A</v>
      </c>
      <c r="AF2076" s="22" t="e">
        <f>VLOOKUP($A2076,Searches!$A:$H,AF$1,FALSE)</f>
        <v>#N/A</v>
      </c>
      <c r="AG2076" s="22" t="e">
        <f>VLOOKUP($A2076,Searches!$A:$H,AG$1,FALSE)</f>
        <v>#N/A</v>
      </c>
      <c r="AH2076" s="22" t="str">
        <f>VLOOKUP($G2076,Temp!$D:$F,AH$1,FALSE)</f>
        <v>kabbage.com</v>
      </c>
      <c r="AI2076" s="22" t="str">
        <f>VLOOKUP($G2076,Temp!$D:$F,AI$1,FALSE)</f>
        <v>Marketo</v>
      </c>
      <c r="AJ2076" s="22" t="str">
        <f>VLOOKUP($G2076,Temp!$D:$F,AJ$1,FALSE)</f>
        <v>WordPress</v>
      </c>
    </row>
    <row r="2077" spans="1:36" ht="16" x14ac:dyDescent="0.2">
      <c r="A2077" s="8" t="str">
        <f t="shared" si="32"/>
        <v>Doug Laird Carbon Black, Inc.</v>
      </c>
      <c r="B2077" s="8" t="s">
        <v>1909</v>
      </c>
      <c r="C2077" s="8" t="s">
        <v>8658</v>
      </c>
      <c r="D2077" s="8" t="s">
        <v>42</v>
      </c>
      <c r="E2077" s="8" t="s">
        <v>8659</v>
      </c>
      <c r="F2077" s="8" t="s">
        <v>8660</v>
      </c>
      <c r="G2077" s="12" t="s">
        <v>8661</v>
      </c>
      <c r="H2077" s="22" t="str">
        <f>VLOOKUP($G2077,Temp!$A:$C,H$1,FALSE)</f>
        <v>carbonblack.com</v>
      </c>
      <c r="I2077" s="22" t="e">
        <f>VLOOKUP($G2077,Temp!$A:$C,I$1,FALSE)</f>
        <v>#VALUE!</v>
      </c>
      <c r="J2077" s="22" t="e">
        <f>VLOOKUP($G2077,Temp!$A:$C,J$1,FALSE)</f>
        <v>#VALUE!</v>
      </c>
      <c r="K2077" s="22" t="e">
        <f>VLOOKUP($G2077,Temp!$A:$C,K$1,FALSE)</f>
        <v>#VALUE!</v>
      </c>
      <c r="L2077" s="22" t="e">
        <f>VLOOKUP($G2077,Temp!$A:$C,L$1,FALSE)</f>
        <v>#VALUE!</v>
      </c>
      <c r="M2077" s="22" t="e">
        <f>VLOOKUP($G2077,Temp!$A:$C,M$1,FALSE)</f>
        <v>#VALUE!</v>
      </c>
      <c r="N2077" s="22" t="e">
        <f>VLOOKUP($G2077,Temp!$A:$C,N$1,FALSE)</f>
        <v>#VALUE!</v>
      </c>
      <c r="O2077" s="22" t="e">
        <f>VLOOKUP($G2077,Temp!$A:$C,O$1,FALSE)</f>
        <v>#VALUE!</v>
      </c>
      <c r="P2077" s="22" t="e">
        <f>VLOOKUP($G2077,Temp!$A:$C,P$1,FALSE)</f>
        <v>#VALUE!</v>
      </c>
      <c r="Q2077" s="22" t="e">
        <f>VLOOKUP($G2077,Temp!$A:$C,Q$1,FALSE)</f>
        <v>#VALUE!</v>
      </c>
      <c r="R2077" s="22" t="e">
        <f>VLOOKUP($G2077,Temp!$A:$C,R$1,FALSE)</f>
        <v>#VALUE!</v>
      </c>
      <c r="S2077" s="22" t="e">
        <f>VLOOKUP($G2077,Temp!$A:$C,S$1,FALSE)</f>
        <v>#VALUE!</v>
      </c>
      <c r="T2077" s="22" t="e">
        <f>VLOOKUP($G2077,Temp!$A:$C,T$1,FALSE)</f>
        <v>#VALUE!</v>
      </c>
      <c r="U2077" s="22" t="e">
        <f>VLOOKUP($G2077,Temp!$A:$C,U$1,FALSE)</f>
        <v>#VALUE!</v>
      </c>
      <c r="V2077" s="22" t="e">
        <f>VLOOKUP($G2077,Temp!$A:$C,V$1,FALSE)</f>
        <v>#VALUE!</v>
      </c>
      <c r="W2077" s="22" t="e">
        <f>VLOOKUP($G2077,Temp!$A:$C,W$1,FALSE)</f>
        <v>#VALUE!</v>
      </c>
      <c r="X2077" s="22" t="e">
        <f>VLOOKUP($G2077,Temp!$A:$C,X$1,FALSE)</f>
        <v>#VALUE!</v>
      </c>
      <c r="Y2077" s="22">
        <f>VLOOKUP($G2077,Temp!$A:$C,Y$1,FALSE)</f>
        <v>42300</v>
      </c>
      <c r="Z2077" s="22">
        <f>VLOOKUP($G2077,Temp!$A:$C,Z$1,FALSE)</f>
        <v>13800</v>
      </c>
      <c r="AA2077" s="22" t="str">
        <f>VLOOKUP($A2077,Searches!$A:$H,AA$1,FALSE)</f>
        <v>Doug Laird</v>
      </c>
      <c r="AB2077" s="22" t="str">
        <f>VLOOKUP($A2077,Searches!$A:$H,AB$1,FALSE)</f>
        <v>Carbon Black, Inc.</v>
      </c>
      <c r="AC2077" s="22" t="str">
        <f>VLOOKUP($A2077,Searches!$A:$H,AC$1,FALSE)</f>
        <v>Chief Marketing Officer</v>
      </c>
      <c r="AD2077" s="22" t="str">
        <f>VLOOKUP($A2077,Searches!$A:$H,AD$1,FALSE)</f>
        <v>2nd</v>
      </c>
      <c r="AE2077" s="22" t="str">
        <f>VLOOKUP($A2077,Searches!$A:$H,AE$1,FALSE)</f>
        <v>Open link</v>
      </c>
      <c r="AF2077" s="22" t="str">
        <f>VLOOKUP($A2077,Searches!$A:$H,AF$1,FALSE)</f>
        <v>San Francisco Bay Area</v>
      </c>
      <c r="AG2077" s="22" t="str">
        <f>VLOOKUP($A2077,Searches!$A:$H,AG$1,FALSE)</f>
        <v>https://www.linkedin.com/sales/profile/3876625,FPz_,NAME_SEARCH?moduleKey=peopleSearchResults&amp;pageKey=sales-search3-people-refinement&amp;contextId=60BC92C971D70515801E49D6842B0000&amp;requestId=22dcc521-017c-4a62-989c-d4ce272098af&amp;action=CLICK&amp;target=urn%3Ali%3AsalesLead%3A(-1%2C3876625)&amp;pageNumber=16&amp;targetEl=profilelink&amp;position=9&amp;trk=lss-serp-result-lead_photo</v>
      </c>
      <c r="AH2077" s="22" t="str">
        <f>VLOOKUP($G2077,Temp!$D:$F,AH$1,FALSE)</f>
        <v>carbonblack.com</v>
      </c>
      <c r="AI2077" s="22" t="str">
        <f>VLOOKUP($G2077,Temp!$D:$F,AI$1,FALSE)</f>
        <v>Marketo</v>
      </c>
      <c r="AJ2077" s="22" t="str">
        <f>VLOOKUP($G2077,Temp!$D:$F,AJ$1,FALSE)</f>
        <v>WordPress</v>
      </c>
    </row>
    <row r="2078" spans="1:36" ht="16" x14ac:dyDescent="0.2">
      <c r="A2078" s="8" t="str">
        <f t="shared" si="32"/>
        <v>Jen Grant Looker</v>
      </c>
      <c r="B2078" s="8" t="s">
        <v>3686</v>
      </c>
      <c r="C2078" s="8" t="s">
        <v>3687</v>
      </c>
      <c r="D2078" s="8" t="s">
        <v>42</v>
      </c>
      <c r="E2078" s="8" t="s">
        <v>3689</v>
      </c>
      <c r="F2078" s="8" t="s">
        <v>3385</v>
      </c>
      <c r="G2078" s="12" t="s">
        <v>3386</v>
      </c>
      <c r="H2078" s="22" t="str">
        <f>VLOOKUP($G2078,Temp!$A:$C,H$1,FALSE)</f>
        <v>looker.com</v>
      </c>
      <c r="I2078" s="22" t="e">
        <f>VLOOKUP($G2078,Temp!$A:$C,I$1,FALSE)</f>
        <v>#VALUE!</v>
      </c>
      <c r="J2078" s="22" t="e">
        <f>VLOOKUP($G2078,Temp!$A:$C,J$1,FALSE)</f>
        <v>#VALUE!</v>
      </c>
      <c r="K2078" s="22" t="e">
        <f>VLOOKUP($G2078,Temp!$A:$C,K$1,FALSE)</f>
        <v>#VALUE!</v>
      </c>
      <c r="L2078" s="22" t="e">
        <f>VLOOKUP($G2078,Temp!$A:$C,L$1,FALSE)</f>
        <v>#VALUE!</v>
      </c>
      <c r="M2078" s="22" t="e">
        <f>VLOOKUP($G2078,Temp!$A:$C,M$1,FALSE)</f>
        <v>#VALUE!</v>
      </c>
      <c r="N2078" s="22" t="e">
        <f>VLOOKUP($G2078,Temp!$A:$C,N$1,FALSE)</f>
        <v>#VALUE!</v>
      </c>
      <c r="O2078" s="22" t="e">
        <f>VLOOKUP($G2078,Temp!$A:$C,O$1,FALSE)</f>
        <v>#VALUE!</v>
      </c>
      <c r="P2078" s="22" t="e">
        <f>VLOOKUP($G2078,Temp!$A:$C,P$1,FALSE)</f>
        <v>#VALUE!</v>
      </c>
      <c r="Q2078" s="22" t="e">
        <f>VLOOKUP($G2078,Temp!$A:$C,Q$1,FALSE)</f>
        <v>#VALUE!</v>
      </c>
      <c r="R2078" s="22" t="e">
        <f>VLOOKUP($G2078,Temp!$A:$C,R$1,FALSE)</f>
        <v>#VALUE!</v>
      </c>
      <c r="S2078" s="22" t="e">
        <f>VLOOKUP($G2078,Temp!$A:$C,S$1,FALSE)</f>
        <v>#VALUE!</v>
      </c>
      <c r="T2078" s="22" t="e">
        <f>VLOOKUP($G2078,Temp!$A:$C,T$1,FALSE)</f>
        <v>#VALUE!</v>
      </c>
      <c r="U2078" s="22" t="e">
        <f>VLOOKUP($G2078,Temp!$A:$C,U$1,FALSE)</f>
        <v>#VALUE!</v>
      </c>
      <c r="V2078" s="22" t="e">
        <f>VLOOKUP($G2078,Temp!$A:$C,V$1,FALSE)</f>
        <v>#VALUE!</v>
      </c>
      <c r="W2078" s="22" t="e">
        <f>VLOOKUP($G2078,Temp!$A:$C,W$1,FALSE)</f>
        <v>#VALUE!</v>
      </c>
      <c r="X2078" s="22" t="e">
        <f>VLOOKUP($G2078,Temp!$A:$C,X$1,FALSE)</f>
        <v>#VALUE!</v>
      </c>
      <c r="Y2078" s="22">
        <f>VLOOKUP($G2078,Temp!$A:$C,Y$1,FALSE)</f>
        <v>33700</v>
      </c>
      <c r="Z2078" s="22">
        <f>VLOOKUP($G2078,Temp!$A:$C,Z$1,FALSE)</f>
        <v>38000</v>
      </c>
      <c r="AA2078" s="22" t="str">
        <f>VLOOKUP($A2078,Searches!$A:$H,AA$1,FALSE)</f>
        <v>Jen Grant</v>
      </c>
      <c r="AB2078" s="22" t="str">
        <f>VLOOKUP($A2078,Searches!$A:$H,AB$1,FALSE)</f>
        <v>Looker</v>
      </c>
      <c r="AC2078" s="22" t="str">
        <f>VLOOKUP($A2078,Searches!$A:$H,AC$1,FALSE)</f>
        <v>Chief Marketing Officer</v>
      </c>
      <c r="AD2078" s="22" t="str">
        <f>VLOOKUP($A2078,Searches!$A:$H,AD$1,FALSE)</f>
        <v>2nd</v>
      </c>
      <c r="AE2078" s="22" t="str">
        <f>VLOOKUP($A2078,Searches!$A:$H,AE$1,FALSE)</f>
        <v>Open link</v>
      </c>
      <c r="AF2078" s="22" t="str">
        <f>VLOOKUP($A2078,Searches!$A:$H,AF$1,FALSE)</f>
        <v>San Francisco Bay Area</v>
      </c>
      <c r="AG2078" s="22" t="str">
        <f>VLOOKUP($A2078,Searches!$A:$H,AG$1,FALSE)</f>
        <v>https://www.linkedin.com/sales/profile/1920308,Zg9G,NAME_SEARCH?moduleKey=peopleSearchResults&amp;pageKey=sales-search3-people-refinement&amp;contextId=60BC92C971D70515801E49D6842B0000&amp;requestId=22dcc521-017c-4a62-989c-d4ce272098af&amp;action=CLICK&amp;target=urn%3Ali%3AsalesLead%3A(-1%2C1920308)&amp;pageNumber=16&amp;targetEl=profilelink&amp;position=8&amp;trk=lss-serp-result-lead_photo</v>
      </c>
      <c r="AH2078" s="22" t="e">
        <f>VLOOKUP($G2078,Temp!$D:$F,AH$1,FALSE)</f>
        <v>#N/A</v>
      </c>
      <c r="AI2078" s="22" t="e">
        <f>VLOOKUP($G2078,Temp!$D:$F,AI$1,FALSE)</f>
        <v>#N/A</v>
      </c>
      <c r="AJ2078" s="22" t="e">
        <f>VLOOKUP($G2078,Temp!$D:$F,AJ$1,FALSE)</f>
        <v>#N/A</v>
      </c>
    </row>
    <row r="2079" spans="1:36" ht="16" x14ac:dyDescent="0.2">
      <c r="A2079" s="8" t="str">
        <f t="shared" si="32"/>
        <v>Steve Winter Coupa Software</v>
      </c>
      <c r="B2079" s="8" t="s">
        <v>1864</v>
      </c>
      <c r="C2079" s="8" t="s">
        <v>8183</v>
      </c>
      <c r="D2079" s="8" t="s">
        <v>304</v>
      </c>
      <c r="E2079" s="8" t="s">
        <v>8184</v>
      </c>
      <c r="F2079" s="8" t="s">
        <v>808</v>
      </c>
      <c r="G2079" s="12" t="s">
        <v>809</v>
      </c>
      <c r="H2079" s="22" t="str">
        <f>VLOOKUP($G2079,Temp!$A:$C,H$1,FALSE)</f>
        <v>coupa.com</v>
      </c>
      <c r="I2079" s="22" t="e">
        <f>VLOOKUP($G2079,Temp!$A:$C,I$1,FALSE)</f>
        <v>#VALUE!</v>
      </c>
      <c r="J2079" s="22" t="e">
        <f>VLOOKUP($G2079,Temp!$A:$C,J$1,FALSE)</f>
        <v>#VALUE!</v>
      </c>
      <c r="K2079" s="22" t="e">
        <f>VLOOKUP($G2079,Temp!$A:$C,K$1,FALSE)</f>
        <v>#VALUE!</v>
      </c>
      <c r="L2079" s="22" t="e">
        <f>VLOOKUP($G2079,Temp!$A:$C,L$1,FALSE)</f>
        <v>#VALUE!</v>
      </c>
      <c r="M2079" s="22" t="e">
        <f>VLOOKUP($G2079,Temp!$A:$C,M$1,FALSE)</f>
        <v>#VALUE!</v>
      </c>
      <c r="N2079" s="22" t="e">
        <f>VLOOKUP($G2079,Temp!$A:$C,N$1,FALSE)</f>
        <v>#VALUE!</v>
      </c>
      <c r="O2079" s="22" t="e">
        <f>VLOOKUP($G2079,Temp!$A:$C,O$1,FALSE)</f>
        <v>#VALUE!</v>
      </c>
      <c r="P2079" s="22" t="e">
        <f>VLOOKUP($G2079,Temp!$A:$C,P$1,FALSE)</f>
        <v>#VALUE!</v>
      </c>
      <c r="Q2079" s="22" t="e">
        <f>VLOOKUP($G2079,Temp!$A:$C,Q$1,FALSE)</f>
        <v>#VALUE!</v>
      </c>
      <c r="R2079" s="22" t="e">
        <f>VLOOKUP($G2079,Temp!$A:$C,R$1,FALSE)</f>
        <v>#VALUE!</v>
      </c>
      <c r="S2079" s="22" t="e">
        <f>VLOOKUP($G2079,Temp!$A:$C,S$1,FALSE)</f>
        <v>#VALUE!</v>
      </c>
      <c r="T2079" s="22" t="e">
        <f>VLOOKUP($G2079,Temp!$A:$C,T$1,FALSE)</f>
        <v>#VALUE!</v>
      </c>
      <c r="U2079" s="22" t="e">
        <f>VLOOKUP($G2079,Temp!$A:$C,U$1,FALSE)</f>
        <v>#VALUE!</v>
      </c>
      <c r="V2079" s="22" t="e">
        <f>VLOOKUP($G2079,Temp!$A:$C,V$1,FALSE)</f>
        <v>#VALUE!</v>
      </c>
      <c r="W2079" s="22" t="e">
        <f>VLOOKUP($G2079,Temp!$A:$C,W$1,FALSE)</f>
        <v>#VALUE!</v>
      </c>
      <c r="X2079" s="22" t="e">
        <f>VLOOKUP($G2079,Temp!$A:$C,X$1,FALSE)</f>
        <v>#VALUE!</v>
      </c>
      <c r="Y2079" s="22">
        <f>VLOOKUP($G2079,Temp!$A:$C,Y$1,FALSE)</f>
        <v>71700</v>
      </c>
      <c r="Z2079" s="22">
        <f>VLOOKUP($G2079,Temp!$A:$C,Z$1,FALSE)</f>
        <v>20800</v>
      </c>
      <c r="AA2079" s="22" t="str">
        <f>VLOOKUP($A2079,Searches!$A:$H,AA$1,FALSE)</f>
        <v>Steve Winter</v>
      </c>
      <c r="AB2079" s="22" t="str">
        <f>VLOOKUP($A2079,Searches!$A:$H,AB$1,FALSE)</f>
        <v>Coupa Software</v>
      </c>
      <c r="AC2079" s="22" t="str">
        <f>VLOOKUP($A2079,Searches!$A:$H,AC$1,FALSE)</f>
        <v>Chief Revenue Officer</v>
      </c>
      <c r="AD2079" s="22" t="str">
        <f>VLOOKUP($A2079,Searches!$A:$H,AD$1,FALSE)</f>
        <v>2nd</v>
      </c>
      <c r="AE2079" s="22" t="str">
        <f>VLOOKUP($A2079,Searches!$A:$H,AE$1,FALSE)</f>
        <v/>
      </c>
      <c r="AF2079" s="22" t="str">
        <f>VLOOKUP($A2079,Searches!$A:$H,AF$1,FALSE)</f>
        <v>San Francisco Bay Area</v>
      </c>
      <c r="AG2079" s="22" t="str">
        <f>VLOOKUP($A2079,Searches!$A:$H,AG$1,FALSE)</f>
        <v>https://www.linkedin.com/sales/profile/194349344,2Yw1,NAME_SEARCH?moduleKey=peopleSearchResults&amp;pageKey=sales-search3-people-refinement&amp;contextId=60BC92C971D70515801E49D6842B0000&amp;requestId=22dcc521-017c-4a62-989c-d4ce272098af&amp;action=CLICK&amp;target=urn%3Ali%3AsalesLead%3A(-1%2C194349344)&amp;pageNumber=16&amp;targetEl=profilelink&amp;position=11&amp;trk=lss-serp-result-lead_photo</v>
      </c>
      <c r="AH2079" s="22" t="e">
        <f>VLOOKUP($G2079,Temp!$D:$F,AH$1,FALSE)</f>
        <v>#N/A</v>
      </c>
      <c r="AI2079" s="22" t="e">
        <f>VLOOKUP($G2079,Temp!$D:$F,AI$1,FALSE)</f>
        <v>#N/A</v>
      </c>
      <c r="AJ2079" s="22" t="e">
        <f>VLOOKUP($G2079,Temp!$D:$F,AJ$1,FALSE)</f>
        <v>#N/A</v>
      </c>
    </row>
    <row r="2080" spans="1:36" ht="16" x14ac:dyDescent="0.2">
      <c r="A2080" s="8" t="str">
        <f t="shared" si="32"/>
        <v>Dali Rajic AppDynamics</v>
      </c>
      <c r="B2080" s="8" t="s">
        <v>10222</v>
      </c>
      <c r="C2080" s="8" t="s">
        <v>10223</v>
      </c>
      <c r="D2080" s="8" t="s">
        <v>304</v>
      </c>
      <c r="E2080" s="8" t="s">
        <v>10224</v>
      </c>
      <c r="F2080" s="8" t="s">
        <v>10225</v>
      </c>
      <c r="G2080" s="12" t="s">
        <v>10226</v>
      </c>
      <c r="H2080" s="22" t="str">
        <f>VLOOKUP($G2080,Temp!$A:$C,H$1,FALSE)</f>
        <v>appdynamics.com</v>
      </c>
      <c r="I2080" s="22" t="e">
        <f>VLOOKUP($G2080,Temp!$A:$C,I$1,FALSE)</f>
        <v>#VALUE!</v>
      </c>
      <c r="J2080" s="22" t="e">
        <f>VLOOKUP($G2080,Temp!$A:$C,J$1,FALSE)</f>
        <v>#VALUE!</v>
      </c>
      <c r="K2080" s="22" t="e">
        <f>VLOOKUP($G2080,Temp!$A:$C,K$1,FALSE)</f>
        <v>#VALUE!</v>
      </c>
      <c r="L2080" s="22" t="e">
        <f>VLOOKUP($G2080,Temp!$A:$C,L$1,FALSE)</f>
        <v>#VALUE!</v>
      </c>
      <c r="M2080" s="22" t="e">
        <f>VLOOKUP($G2080,Temp!$A:$C,M$1,FALSE)</f>
        <v>#VALUE!</v>
      </c>
      <c r="N2080" s="22" t="e">
        <f>VLOOKUP($G2080,Temp!$A:$C,N$1,FALSE)</f>
        <v>#VALUE!</v>
      </c>
      <c r="O2080" s="22" t="e">
        <f>VLOOKUP($G2080,Temp!$A:$C,O$1,FALSE)</f>
        <v>#VALUE!</v>
      </c>
      <c r="P2080" s="22" t="e">
        <f>VLOOKUP($G2080,Temp!$A:$C,P$1,FALSE)</f>
        <v>#VALUE!</v>
      </c>
      <c r="Q2080" s="22" t="e">
        <f>VLOOKUP($G2080,Temp!$A:$C,Q$1,FALSE)</f>
        <v>#VALUE!</v>
      </c>
      <c r="R2080" s="22" t="e">
        <f>VLOOKUP($G2080,Temp!$A:$C,R$1,FALSE)</f>
        <v>#VALUE!</v>
      </c>
      <c r="S2080" s="22" t="e">
        <f>VLOOKUP($G2080,Temp!$A:$C,S$1,FALSE)</f>
        <v>#VALUE!</v>
      </c>
      <c r="T2080" s="22" t="e">
        <f>VLOOKUP($G2080,Temp!$A:$C,T$1,FALSE)</f>
        <v>#VALUE!</v>
      </c>
      <c r="U2080" s="22" t="e">
        <f>VLOOKUP($G2080,Temp!$A:$C,U$1,FALSE)</f>
        <v>#VALUE!</v>
      </c>
      <c r="V2080" s="22" t="e">
        <f>VLOOKUP($G2080,Temp!$A:$C,V$1,FALSE)</f>
        <v>#VALUE!</v>
      </c>
      <c r="W2080" s="22" t="e">
        <f>VLOOKUP($G2080,Temp!$A:$C,W$1,FALSE)</f>
        <v>#VALUE!</v>
      </c>
      <c r="X2080" s="22" t="e">
        <f>VLOOKUP($G2080,Temp!$A:$C,X$1,FALSE)</f>
        <v>#VALUE!</v>
      </c>
      <c r="Y2080" s="22">
        <f>VLOOKUP($G2080,Temp!$A:$C,Y$1,FALSE)</f>
        <v>272000</v>
      </c>
      <c r="Z2080" s="22">
        <f>VLOOKUP($G2080,Temp!$A:$C,Z$1,FALSE)</f>
        <v>106000</v>
      </c>
      <c r="AA2080" s="22" t="e">
        <f>VLOOKUP($A2080,Searches!$A:$H,AA$1,FALSE)</f>
        <v>#N/A</v>
      </c>
      <c r="AB2080" s="22" t="e">
        <f>VLOOKUP($A2080,Searches!$A:$H,AB$1,FALSE)</f>
        <v>#N/A</v>
      </c>
      <c r="AC2080" s="22" t="e">
        <f>VLOOKUP($A2080,Searches!$A:$H,AC$1,FALSE)</f>
        <v>#N/A</v>
      </c>
      <c r="AD2080" s="22" t="e">
        <f>VLOOKUP($A2080,Searches!$A:$H,AD$1,FALSE)</f>
        <v>#N/A</v>
      </c>
      <c r="AE2080" s="22" t="e">
        <f>VLOOKUP($A2080,Searches!$A:$H,AE$1,FALSE)</f>
        <v>#N/A</v>
      </c>
      <c r="AF2080" s="22" t="e">
        <f>VLOOKUP($A2080,Searches!$A:$H,AF$1,FALSE)</f>
        <v>#N/A</v>
      </c>
      <c r="AG2080" s="22" t="e">
        <f>VLOOKUP($A2080,Searches!$A:$H,AG$1,FALSE)</f>
        <v>#N/A</v>
      </c>
      <c r="AH2080" s="22" t="str">
        <f>VLOOKUP($G2080,Temp!$D:$F,AH$1,FALSE)</f>
        <v>appdynamics.com</v>
      </c>
      <c r="AI2080" s="22" t="str">
        <f>VLOOKUP($G2080,Temp!$D:$F,AI$1,FALSE)</f>
        <v>Marketo</v>
      </c>
      <c r="AJ2080" s="22" t="str">
        <f>VLOOKUP($G2080,Temp!$D:$F,AJ$1,FALSE)</f>
        <v>WordPress</v>
      </c>
    </row>
    <row r="2081" spans="1:36" ht="16" x14ac:dyDescent="0.2">
      <c r="A2081" s="8" t="str">
        <f t="shared" si="32"/>
        <v>Diana Massaro Armor Cloud Security</v>
      </c>
      <c r="B2081" s="8" t="s">
        <v>3406</v>
      </c>
      <c r="C2081" s="8" t="s">
        <v>7100</v>
      </c>
      <c r="D2081" s="8" t="s">
        <v>42</v>
      </c>
      <c r="E2081" s="8" t="s">
        <v>7101</v>
      </c>
      <c r="F2081" s="8" t="s">
        <v>7102</v>
      </c>
      <c r="G2081" s="12" t="s">
        <v>7103</v>
      </c>
      <c r="H2081" s="22" t="str">
        <f>VLOOKUP($G2081,Temp!$A:$C,H$1,FALSE)</f>
        <v>armor.com</v>
      </c>
      <c r="I2081" s="22" t="e">
        <f>VLOOKUP($G2081,Temp!$A:$C,I$1,FALSE)</f>
        <v>#VALUE!</v>
      </c>
      <c r="J2081" s="22" t="e">
        <f>VLOOKUP($G2081,Temp!$A:$C,J$1,FALSE)</f>
        <v>#VALUE!</v>
      </c>
      <c r="K2081" s="22" t="e">
        <f>VLOOKUP($G2081,Temp!$A:$C,K$1,FALSE)</f>
        <v>#VALUE!</v>
      </c>
      <c r="L2081" s="22" t="e">
        <f>VLOOKUP($G2081,Temp!$A:$C,L$1,FALSE)</f>
        <v>#VALUE!</v>
      </c>
      <c r="M2081" s="22" t="e">
        <f>VLOOKUP($G2081,Temp!$A:$C,M$1,FALSE)</f>
        <v>#VALUE!</v>
      </c>
      <c r="N2081" s="22" t="e">
        <f>VLOOKUP($G2081,Temp!$A:$C,N$1,FALSE)</f>
        <v>#VALUE!</v>
      </c>
      <c r="O2081" s="22" t="e">
        <f>VLOOKUP($G2081,Temp!$A:$C,O$1,FALSE)</f>
        <v>#VALUE!</v>
      </c>
      <c r="P2081" s="22" t="e">
        <f>VLOOKUP($G2081,Temp!$A:$C,P$1,FALSE)</f>
        <v>#VALUE!</v>
      </c>
      <c r="Q2081" s="22" t="e">
        <f>VLOOKUP($G2081,Temp!$A:$C,Q$1,FALSE)</f>
        <v>#VALUE!</v>
      </c>
      <c r="R2081" s="22" t="e">
        <f>VLOOKUP($G2081,Temp!$A:$C,R$1,FALSE)</f>
        <v>#VALUE!</v>
      </c>
      <c r="S2081" s="22" t="e">
        <f>VLOOKUP($G2081,Temp!$A:$C,S$1,FALSE)</f>
        <v>#VALUE!</v>
      </c>
      <c r="T2081" s="22" t="e">
        <f>VLOOKUP($G2081,Temp!$A:$C,T$1,FALSE)</f>
        <v>#VALUE!</v>
      </c>
      <c r="U2081" s="22" t="e">
        <f>VLOOKUP($G2081,Temp!$A:$C,U$1,FALSE)</f>
        <v>#VALUE!</v>
      </c>
      <c r="V2081" s="22" t="e">
        <f>VLOOKUP($G2081,Temp!$A:$C,V$1,FALSE)</f>
        <v>#VALUE!</v>
      </c>
      <c r="W2081" s="22" t="e">
        <f>VLOOKUP($G2081,Temp!$A:$C,W$1,FALSE)</f>
        <v>#VALUE!</v>
      </c>
      <c r="X2081" s="22" t="e">
        <f>VLOOKUP($G2081,Temp!$A:$C,X$1,FALSE)</f>
        <v>#VALUE!</v>
      </c>
      <c r="Y2081" s="22">
        <f>VLOOKUP($G2081,Temp!$A:$C,Y$1,FALSE)</f>
        <v>53100</v>
      </c>
      <c r="Z2081" s="22">
        <f>VLOOKUP($G2081,Temp!$A:$C,Z$1,FALSE)</f>
        <v>18000</v>
      </c>
      <c r="AA2081" s="22" t="e">
        <f>VLOOKUP($A2081,Searches!$A:$H,AA$1,FALSE)</f>
        <v>#N/A</v>
      </c>
      <c r="AB2081" s="22" t="e">
        <f>VLOOKUP($A2081,Searches!$A:$H,AB$1,FALSE)</f>
        <v>#N/A</v>
      </c>
      <c r="AC2081" s="22" t="e">
        <f>VLOOKUP($A2081,Searches!$A:$H,AC$1,FALSE)</f>
        <v>#N/A</v>
      </c>
      <c r="AD2081" s="22" t="e">
        <f>VLOOKUP($A2081,Searches!$A:$H,AD$1,FALSE)</f>
        <v>#N/A</v>
      </c>
      <c r="AE2081" s="22" t="e">
        <f>VLOOKUP($A2081,Searches!$A:$H,AE$1,FALSE)</f>
        <v>#N/A</v>
      </c>
      <c r="AF2081" s="22" t="e">
        <f>VLOOKUP($A2081,Searches!$A:$H,AF$1,FALSE)</f>
        <v>#N/A</v>
      </c>
      <c r="AG2081" s="22" t="e">
        <f>VLOOKUP($A2081,Searches!$A:$H,AG$1,FALSE)</f>
        <v>#N/A</v>
      </c>
      <c r="AH2081" s="22" t="str">
        <f>VLOOKUP($G2081,Temp!$D:$F,AH$1,FALSE)</f>
        <v>armor.com</v>
      </c>
      <c r="AI2081" s="22" t="str">
        <f>VLOOKUP($G2081,Temp!$D:$F,AI$1,FALSE)</f>
        <v>Marketo</v>
      </c>
      <c r="AJ2081" s="22" t="str">
        <f>VLOOKUP($G2081,Temp!$D:$F,AJ$1,FALSE)</f>
        <v>WordPress</v>
      </c>
    </row>
    <row r="2082" spans="1:36" ht="16" x14ac:dyDescent="0.2">
      <c r="A2082" s="8" t="str">
        <f t="shared" si="32"/>
        <v>Steven Fitz Sumo Logic</v>
      </c>
      <c r="B2082" s="8" t="s">
        <v>1566</v>
      </c>
      <c r="C2082" s="8" t="s">
        <v>2256</v>
      </c>
      <c r="D2082" s="8" t="s">
        <v>304</v>
      </c>
      <c r="E2082" s="8" t="s">
        <v>2258</v>
      </c>
      <c r="F2082" s="8" t="s">
        <v>2260</v>
      </c>
      <c r="G2082" s="12" t="s">
        <v>2262</v>
      </c>
      <c r="H2082" s="22" t="str">
        <f>VLOOKUP($G2082,Temp!$A:$C,H$1,FALSE)</f>
        <v>sumologic.com</v>
      </c>
      <c r="I2082" s="22" t="e">
        <f>VLOOKUP($G2082,Temp!$A:$C,I$1,FALSE)</f>
        <v>#VALUE!</v>
      </c>
      <c r="J2082" s="22" t="e">
        <f>VLOOKUP($G2082,Temp!$A:$C,J$1,FALSE)</f>
        <v>#VALUE!</v>
      </c>
      <c r="K2082" s="22" t="e">
        <f>VLOOKUP($G2082,Temp!$A:$C,K$1,FALSE)</f>
        <v>#VALUE!</v>
      </c>
      <c r="L2082" s="22" t="e">
        <f>VLOOKUP($G2082,Temp!$A:$C,L$1,FALSE)</f>
        <v>#VALUE!</v>
      </c>
      <c r="M2082" s="22" t="e">
        <f>VLOOKUP($G2082,Temp!$A:$C,M$1,FALSE)</f>
        <v>#VALUE!</v>
      </c>
      <c r="N2082" s="22" t="e">
        <f>VLOOKUP($G2082,Temp!$A:$C,N$1,FALSE)</f>
        <v>#VALUE!</v>
      </c>
      <c r="O2082" s="22" t="e">
        <f>VLOOKUP($G2082,Temp!$A:$C,O$1,FALSE)</f>
        <v>#VALUE!</v>
      </c>
      <c r="P2082" s="22" t="e">
        <f>VLOOKUP($G2082,Temp!$A:$C,P$1,FALSE)</f>
        <v>#VALUE!</v>
      </c>
      <c r="Q2082" s="22" t="e">
        <f>VLOOKUP($G2082,Temp!$A:$C,Q$1,FALSE)</f>
        <v>#VALUE!</v>
      </c>
      <c r="R2082" s="22" t="e">
        <f>VLOOKUP($G2082,Temp!$A:$C,R$1,FALSE)</f>
        <v>#VALUE!</v>
      </c>
      <c r="S2082" s="22" t="e">
        <f>VLOOKUP($G2082,Temp!$A:$C,S$1,FALSE)</f>
        <v>#VALUE!</v>
      </c>
      <c r="T2082" s="22" t="e">
        <f>VLOOKUP($G2082,Temp!$A:$C,T$1,FALSE)</f>
        <v>#VALUE!</v>
      </c>
      <c r="U2082" s="22" t="e">
        <f>VLOOKUP($G2082,Temp!$A:$C,U$1,FALSE)</f>
        <v>#VALUE!</v>
      </c>
      <c r="V2082" s="22" t="e">
        <f>VLOOKUP($G2082,Temp!$A:$C,V$1,FALSE)</f>
        <v>#VALUE!</v>
      </c>
      <c r="W2082" s="22" t="e">
        <f>VLOOKUP($G2082,Temp!$A:$C,W$1,FALSE)</f>
        <v>#VALUE!</v>
      </c>
      <c r="X2082" s="22" t="e">
        <f>VLOOKUP($G2082,Temp!$A:$C,X$1,FALSE)</f>
        <v>#VALUE!</v>
      </c>
      <c r="Y2082" s="22">
        <f>VLOOKUP($G2082,Temp!$A:$C,Y$1,FALSE)</f>
        <v>72000</v>
      </c>
      <c r="Z2082" s="22">
        <f>VLOOKUP($G2082,Temp!$A:$C,Z$1,FALSE)</f>
        <v>13100</v>
      </c>
      <c r="AA2082" s="22" t="e">
        <f>VLOOKUP($A2082,Searches!$A:$H,AA$1,FALSE)</f>
        <v>#N/A</v>
      </c>
      <c r="AB2082" s="22" t="e">
        <f>VLOOKUP($A2082,Searches!$A:$H,AB$1,FALSE)</f>
        <v>#N/A</v>
      </c>
      <c r="AC2082" s="22" t="e">
        <f>VLOOKUP($A2082,Searches!$A:$H,AC$1,FALSE)</f>
        <v>#N/A</v>
      </c>
      <c r="AD2082" s="22" t="e">
        <f>VLOOKUP($A2082,Searches!$A:$H,AD$1,FALSE)</f>
        <v>#N/A</v>
      </c>
      <c r="AE2082" s="22" t="e">
        <f>VLOOKUP($A2082,Searches!$A:$H,AE$1,FALSE)</f>
        <v>#N/A</v>
      </c>
      <c r="AF2082" s="22" t="e">
        <f>VLOOKUP($A2082,Searches!$A:$H,AF$1,FALSE)</f>
        <v>#N/A</v>
      </c>
      <c r="AG2082" s="22" t="e">
        <f>VLOOKUP($A2082,Searches!$A:$H,AG$1,FALSE)</f>
        <v>#N/A</v>
      </c>
      <c r="AH2082" s="22" t="str">
        <f>VLOOKUP($G2082,Temp!$D:$F,AH$1,FALSE)</f>
        <v>sumologic.com</v>
      </c>
      <c r="AI2082" s="22" t="str">
        <f>VLOOKUP($G2082,Temp!$D:$F,AI$1,FALSE)</f>
        <v>Marketo</v>
      </c>
      <c r="AJ2082" s="22" t="str">
        <f>VLOOKUP($G2082,Temp!$D:$F,AJ$1,FALSE)</f>
        <v>WordPress</v>
      </c>
    </row>
    <row r="2083" spans="1:36" ht="16" x14ac:dyDescent="0.2">
      <c r="A2083" s="8" t="str">
        <f t="shared" si="32"/>
        <v>Alan Fudge Hortonworks</v>
      </c>
      <c r="B2083" s="8" t="s">
        <v>9907</v>
      </c>
      <c r="C2083" s="8" t="s">
        <v>9909</v>
      </c>
      <c r="D2083" s="8" t="s">
        <v>304</v>
      </c>
      <c r="E2083" s="8" t="s">
        <v>9912</v>
      </c>
      <c r="F2083" s="8" t="s">
        <v>9914</v>
      </c>
      <c r="G2083" s="12" t="s">
        <v>9915</v>
      </c>
      <c r="H2083" s="22" t="str">
        <f>VLOOKUP($G2083,Temp!$A:$C,H$1,FALSE)</f>
        <v>hortonworks.com</v>
      </c>
      <c r="I2083" s="22" t="e">
        <f>VLOOKUP($G2083,Temp!$A:$C,I$1,FALSE)</f>
        <v>#VALUE!</v>
      </c>
      <c r="J2083" s="22" t="e">
        <f>VLOOKUP($G2083,Temp!$A:$C,J$1,FALSE)</f>
        <v>#VALUE!</v>
      </c>
      <c r="K2083" s="22" t="e">
        <f>VLOOKUP($G2083,Temp!$A:$C,K$1,FALSE)</f>
        <v>#VALUE!</v>
      </c>
      <c r="L2083" s="22" t="e">
        <f>VLOOKUP($G2083,Temp!$A:$C,L$1,FALSE)</f>
        <v>#VALUE!</v>
      </c>
      <c r="M2083" s="22" t="e">
        <f>VLOOKUP($G2083,Temp!$A:$C,M$1,FALSE)</f>
        <v>#VALUE!</v>
      </c>
      <c r="N2083" s="22" t="e">
        <f>VLOOKUP($G2083,Temp!$A:$C,N$1,FALSE)</f>
        <v>#VALUE!</v>
      </c>
      <c r="O2083" s="22" t="e">
        <f>VLOOKUP($G2083,Temp!$A:$C,O$1,FALSE)</f>
        <v>#VALUE!</v>
      </c>
      <c r="P2083" s="22" t="e">
        <f>VLOOKUP($G2083,Temp!$A:$C,P$1,FALSE)</f>
        <v>#VALUE!</v>
      </c>
      <c r="Q2083" s="22" t="e">
        <f>VLOOKUP($G2083,Temp!$A:$C,Q$1,FALSE)</f>
        <v>#VALUE!</v>
      </c>
      <c r="R2083" s="22" t="e">
        <f>VLOOKUP($G2083,Temp!$A:$C,R$1,FALSE)</f>
        <v>#VALUE!</v>
      </c>
      <c r="S2083" s="22" t="e">
        <f>VLOOKUP($G2083,Temp!$A:$C,S$1,FALSE)</f>
        <v>#VALUE!</v>
      </c>
      <c r="T2083" s="22" t="e">
        <f>VLOOKUP($G2083,Temp!$A:$C,T$1,FALSE)</f>
        <v>#VALUE!</v>
      </c>
      <c r="U2083" s="22" t="e">
        <f>VLOOKUP($G2083,Temp!$A:$C,U$1,FALSE)</f>
        <v>#VALUE!</v>
      </c>
      <c r="V2083" s="22" t="e">
        <f>VLOOKUP($G2083,Temp!$A:$C,V$1,FALSE)</f>
        <v>#VALUE!</v>
      </c>
      <c r="W2083" s="22" t="e">
        <f>VLOOKUP($G2083,Temp!$A:$C,W$1,FALSE)</f>
        <v>#VALUE!</v>
      </c>
      <c r="X2083" s="22" t="e">
        <f>VLOOKUP($G2083,Temp!$A:$C,X$1,FALSE)</f>
        <v>#VALUE!</v>
      </c>
      <c r="Y2083" s="22">
        <f>VLOOKUP($G2083,Temp!$A:$C,Y$1,FALSE)</f>
        <v>405000</v>
      </c>
      <c r="Z2083" s="22">
        <f>VLOOKUP($G2083,Temp!$A:$C,Z$1,FALSE)</f>
        <v>8500</v>
      </c>
      <c r="AA2083" s="22" t="e">
        <f>VLOOKUP($A2083,Searches!$A:$H,AA$1,FALSE)</f>
        <v>#N/A</v>
      </c>
      <c r="AB2083" s="22" t="e">
        <f>VLOOKUP($A2083,Searches!$A:$H,AB$1,FALSE)</f>
        <v>#N/A</v>
      </c>
      <c r="AC2083" s="22" t="e">
        <f>VLOOKUP($A2083,Searches!$A:$H,AC$1,FALSE)</f>
        <v>#N/A</v>
      </c>
      <c r="AD2083" s="22" t="e">
        <f>VLOOKUP($A2083,Searches!$A:$H,AD$1,FALSE)</f>
        <v>#N/A</v>
      </c>
      <c r="AE2083" s="22" t="e">
        <f>VLOOKUP($A2083,Searches!$A:$H,AE$1,FALSE)</f>
        <v>#N/A</v>
      </c>
      <c r="AF2083" s="22" t="e">
        <f>VLOOKUP($A2083,Searches!$A:$H,AF$1,FALSE)</f>
        <v>#N/A</v>
      </c>
      <c r="AG2083" s="22" t="e">
        <f>VLOOKUP($A2083,Searches!$A:$H,AG$1,FALSE)</f>
        <v>#N/A</v>
      </c>
      <c r="AH2083" s="22" t="str">
        <f>VLOOKUP($G2083,Temp!$D:$F,AH$1,FALSE)</f>
        <v>hortonworks.com</v>
      </c>
      <c r="AI2083" s="22" t="str">
        <f>VLOOKUP($G2083,Temp!$D:$F,AI$1,FALSE)</f>
        <v>Marketo</v>
      </c>
      <c r="AJ2083" s="22" t="str">
        <f>VLOOKUP($G2083,Temp!$D:$F,AJ$1,FALSE)</f>
        <v>WordPress</v>
      </c>
    </row>
    <row r="2084" spans="1:36" ht="16" x14ac:dyDescent="0.2">
      <c r="A2084" s="8" t="str">
        <f t="shared" si="32"/>
        <v>Rosanne Saccone BlueJeans Network</v>
      </c>
      <c r="B2084" s="8" t="s">
        <v>7460</v>
      </c>
      <c r="C2084" s="8" t="s">
        <v>7461</v>
      </c>
      <c r="D2084" s="8" t="s">
        <v>42</v>
      </c>
      <c r="E2084" s="8" t="s">
        <v>7462</v>
      </c>
      <c r="F2084" s="8" t="s">
        <v>7463</v>
      </c>
      <c r="G2084" s="12" t="s">
        <v>7464</v>
      </c>
      <c r="H2084" s="22" t="str">
        <f>VLOOKUP($G2084,Temp!$A:$C,H$1,FALSE)</f>
        <v>bluejeans.com</v>
      </c>
      <c r="I2084" s="22" t="e">
        <f>VLOOKUP($G2084,Temp!$A:$C,I$1,FALSE)</f>
        <v>#VALUE!</v>
      </c>
      <c r="J2084" s="22" t="e">
        <f>VLOOKUP($G2084,Temp!$A:$C,J$1,FALSE)</f>
        <v>#VALUE!</v>
      </c>
      <c r="K2084" s="22" t="e">
        <f>VLOOKUP($G2084,Temp!$A:$C,K$1,FALSE)</f>
        <v>#VALUE!</v>
      </c>
      <c r="L2084" s="22" t="e">
        <f>VLOOKUP($G2084,Temp!$A:$C,L$1,FALSE)</f>
        <v>#VALUE!</v>
      </c>
      <c r="M2084" s="22" t="e">
        <f>VLOOKUP($G2084,Temp!$A:$C,M$1,FALSE)</f>
        <v>#VALUE!</v>
      </c>
      <c r="N2084" s="22" t="e">
        <f>VLOOKUP($G2084,Temp!$A:$C,N$1,FALSE)</f>
        <v>#VALUE!</v>
      </c>
      <c r="O2084" s="22" t="e">
        <f>VLOOKUP($G2084,Temp!$A:$C,O$1,FALSE)</f>
        <v>#VALUE!</v>
      </c>
      <c r="P2084" s="22" t="e">
        <f>VLOOKUP($G2084,Temp!$A:$C,P$1,FALSE)</f>
        <v>#VALUE!</v>
      </c>
      <c r="Q2084" s="22" t="e">
        <f>VLOOKUP($G2084,Temp!$A:$C,Q$1,FALSE)</f>
        <v>#VALUE!</v>
      </c>
      <c r="R2084" s="22" t="e">
        <f>VLOOKUP($G2084,Temp!$A:$C,R$1,FALSE)</f>
        <v>#VALUE!</v>
      </c>
      <c r="S2084" s="22" t="e">
        <f>VLOOKUP($G2084,Temp!$A:$C,S$1,FALSE)</f>
        <v>#VALUE!</v>
      </c>
      <c r="T2084" s="22" t="e">
        <f>VLOOKUP($G2084,Temp!$A:$C,T$1,FALSE)</f>
        <v>#VALUE!</v>
      </c>
      <c r="U2084" s="22" t="e">
        <f>VLOOKUP($G2084,Temp!$A:$C,U$1,FALSE)</f>
        <v>#VALUE!</v>
      </c>
      <c r="V2084" s="22" t="e">
        <f>VLOOKUP($G2084,Temp!$A:$C,V$1,FALSE)</f>
        <v>#VALUE!</v>
      </c>
      <c r="W2084" s="22" t="e">
        <f>VLOOKUP($G2084,Temp!$A:$C,W$1,FALSE)</f>
        <v>#VALUE!</v>
      </c>
      <c r="X2084" s="22" t="e">
        <f>VLOOKUP($G2084,Temp!$A:$C,X$1,FALSE)</f>
        <v>#VALUE!</v>
      </c>
      <c r="Y2084" s="22">
        <f>VLOOKUP($G2084,Temp!$A:$C,Y$1,FALSE)</f>
        <v>295000</v>
      </c>
      <c r="Z2084" s="22">
        <f>VLOOKUP($G2084,Temp!$A:$C,Z$1,FALSE)</f>
        <v>38700</v>
      </c>
      <c r="AA2084" s="22" t="e">
        <f>VLOOKUP($A2084,Searches!$A:$H,AA$1,FALSE)</f>
        <v>#N/A</v>
      </c>
      <c r="AB2084" s="22" t="e">
        <f>VLOOKUP($A2084,Searches!$A:$H,AB$1,FALSE)</f>
        <v>#N/A</v>
      </c>
      <c r="AC2084" s="22" t="e">
        <f>VLOOKUP($A2084,Searches!$A:$H,AC$1,FALSE)</f>
        <v>#N/A</v>
      </c>
      <c r="AD2084" s="22" t="e">
        <f>VLOOKUP($A2084,Searches!$A:$H,AD$1,FALSE)</f>
        <v>#N/A</v>
      </c>
      <c r="AE2084" s="22" t="e">
        <f>VLOOKUP($A2084,Searches!$A:$H,AE$1,FALSE)</f>
        <v>#N/A</v>
      </c>
      <c r="AF2084" s="22" t="e">
        <f>VLOOKUP($A2084,Searches!$A:$H,AF$1,FALSE)</f>
        <v>#N/A</v>
      </c>
      <c r="AG2084" s="22" t="e">
        <f>VLOOKUP($A2084,Searches!$A:$H,AG$1,FALSE)</f>
        <v>#N/A</v>
      </c>
      <c r="AH2084" s="22" t="str">
        <f>VLOOKUP($G2084,Temp!$D:$F,AH$1,FALSE)</f>
        <v>bluejeans.com</v>
      </c>
      <c r="AI2084" s="22" t="str">
        <f>VLOOKUP($G2084,Temp!$D:$F,AI$1,FALSE)</f>
        <v>Marketo</v>
      </c>
      <c r="AJ2084" s="22" t="str">
        <f>VLOOKUP($G2084,Temp!$D:$F,AJ$1,FALSE)</f>
        <v>Drupal</v>
      </c>
    </row>
    <row r="2085" spans="1:36" ht="16" x14ac:dyDescent="0.2">
      <c r="A2085" s="8" t="str">
        <f t="shared" si="32"/>
        <v>Jim Kowalski MapR Technologies</v>
      </c>
      <c r="B2085" s="8" t="s">
        <v>398</v>
      </c>
      <c r="C2085" s="8" t="s">
        <v>7436</v>
      </c>
      <c r="D2085" s="8" t="s">
        <v>304</v>
      </c>
      <c r="E2085" s="8" t="s">
        <v>7437</v>
      </c>
      <c r="F2085" s="8" t="s">
        <v>7438</v>
      </c>
      <c r="G2085" s="12" t="s">
        <v>7439</v>
      </c>
      <c r="H2085" s="22" t="str">
        <f>VLOOKUP($G2085,Temp!$A:$C,H$1,FALSE)</f>
        <v>mapr.com</v>
      </c>
      <c r="I2085" s="22" t="e">
        <f>VLOOKUP($G2085,Temp!$A:$C,I$1,FALSE)</f>
        <v>#VALUE!</v>
      </c>
      <c r="J2085" s="22" t="e">
        <f>VLOOKUP($G2085,Temp!$A:$C,J$1,FALSE)</f>
        <v>#VALUE!</v>
      </c>
      <c r="K2085" s="22" t="e">
        <f>VLOOKUP($G2085,Temp!$A:$C,K$1,FALSE)</f>
        <v>#VALUE!</v>
      </c>
      <c r="L2085" s="22" t="e">
        <f>VLOOKUP($G2085,Temp!$A:$C,L$1,FALSE)</f>
        <v>#VALUE!</v>
      </c>
      <c r="M2085" s="22" t="e">
        <f>VLOOKUP($G2085,Temp!$A:$C,M$1,FALSE)</f>
        <v>#VALUE!</v>
      </c>
      <c r="N2085" s="22" t="e">
        <f>VLOOKUP($G2085,Temp!$A:$C,N$1,FALSE)</f>
        <v>#VALUE!</v>
      </c>
      <c r="O2085" s="22" t="e">
        <f>VLOOKUP($G2085,Temp!$A:$C,O$1,FALSE)</f>
        <v>#VALUE!</v>
      </c>
      <c r="P2085" s="22" t="e">
        <f>VLOOKUP($G2085,Temp!$A:$C,P$1,FALSE)</f>
        <v>#VALUE!</v>
      </c>
      <c r="Q2085" s="22" t="e">
        <f>VLOOKUP($G2085,Temp!$A:$C,Q$1,FALSE)</f>
        <v>#VALUE!</v>
      </c>
      <c r="R2085" s="22" t="e">
        <f>VLOOKUP($G2085,Temp!$A:$C,R$1,FALSE)</f>
        <v>#VALUE!</v>
      </c>
      <c r="S2085" s="22" t="e">
        <f>VLOOKUP($G2085,Temp!$A:$C,S$1,FALSE)</f>
        <v>#VALUE!</v>
      </c>
      <c r="T2085" s="22" t="e">
        <f>VLOOKUP($G2085,Temp!$A:$C,T$1,FALSE)</f>
        <v>#VALUE!</v>
      </c>
      <c r="U2085" s="22" t="e">
        <f>VLOOKUP($G2085,Temp!$A:$C,U$1,FALSE)</f>
        <v>#VALUE!</v>
      </c>
      <c r="V2085" s="22" t="e">
        <f>VLOOKUP($G2085,Temp!$A:$C,V$1,FALSE)</f>
        <v>#VALUE!</v>
      </c>
      <c r="W2085" s="22" t="e">
        <f>VLOOKUP($G2085,Temp!$A:$C,W$1,FALSE)</f>
        <v>#VALUE!</v>
      </c>
      <c r="X2085" s="22" t="e">
        <f>VLOOKUP($G2085,Temp!$A:$C,X$1,FALSE)</f>
        <v>#VALUE!</v>
      </c>
      <c r="Y2085" s="22">
        <f>VLOOKUP($G2085,Temp!$A:$C,Y$1,FALSE)</f>
        <v>254000</v>
      </c>
      <c r="Z2085" s="22">
        <f>VLOOKUP($G2085,Temp!$A:$C,Z$1,FALSE)</f>
        <v>7</v>
      </c>
      <c r="AA2085" s="22" t="str">
        <f>VLOOKUP($A2085,Searches!$A:$H,AA$1,FALSE)</f>
        <v>Jim Kowalski</v>
      </c>
      <c r="AB2085" s="22" t="str">
        <f>VLOOKUP($A2085,Searches!$A:$H,AB$1,FALSE)</f>
        <v>MapR Technologies</v>
      </c>
      <c r="AC2085" s="22" t="str">
        <f>VLOOKUP($A2085,Searches!$A:$H,AC$1,FALSE)</f>
        <v>Chief Revenue Officer</v>
      </c>
      <c r="AD2085" s="22" t="str">
        <f>VLOOKUP($A2085,Searches!$A:$H,AD$1,FALSE)</f>
        <v>2nd</v>
      </c>
      <c r="AE2085" s="22" t="str">
        <f>VLOOKUP($A2085,Searches!$A:$H,AE$1,FALSE)</f>
        <v/>
      </c>
      <c r="AF2085" s="22" t="str">
        <f>VLOOKUP($A2085,Searches!$A:$H,AF$1,FALSE)</f>
        <v>Greater Chicago Area</v>
      </c>
      <c r="AG2085" s="22" t="str">
        <f>VLOOKUP($A2085,Searches!$A:$H,AG$1,FALSE)</f>
        <v>https://www.linkedin.com/sales/profile/528663,t2vy,NAME_SEARCH?moduleKey=peopleSearchResults&amp;pageKey=sales-search3-people-refinement&amp;contextId=60BC92C971D70515801E49D6842B0000&amp;requestId=22dcc521-017c-4a62-989c-d4ce272098af&amp;action=CLICK&amp;target=urn%3Ali%3AsalesLead%3A(-1%2C528663)&amp;pageNumber=16&amp;targetEl=profilelink&amp;position=14&amp;trk=lss-serp-result-lead_photo</v>
      </c>
      <c r="AH2085" s="22" t="str">
        <f>VLOOKUP($G2085,Temp!$D:$F,AH$1,FALSE)</f>
        <v>mapr.com</v>
      </c>
      <c r="AI2085" s="22" t="str">
        <f>VLOOKUP($G2085,Temp!$D:$F,AI$1,FALSE)</f>
        <v>Marketo</v>
      </c>
      <c r="AJ2085" s="22" t="str">
        <f>VLOOKUP($G2085,Temp!$D:$F,AJ$1,FALSE)</f>
        <v>Drupal</v>
      </c>
    </row>
    <row r="2086" spans="1:36" ht="16" x14ac:dyDescent="0.2">
      <c r="A2086" s="8" t="str">
        <f t="shared" si="32"/>
        <v>Carl Tsukahara Optimizely</v>
      </c>
      <c r="B2086" s="8" t="s">
        <v>4483</v>
      </c>
      <c r="C2086" s="8" t="s">
        <v>4484</v>
      </c>
      <c r="D2086" s="8" t="s">
        <v>42</v>
      </c>
      <c r="E2086" s="8" t="s">
        <v>4486</v>
      </c>
      <c r="F2086" s="8" t="s">
        <v>4487</v>
      </c>
      <c r="G2086" s="12" t="s">
        <v>4488</v>
      </c>
      <c r="H2086" s="22" t="str">
        <f>VLOOKUP($G2086,Temp!$A:$C,H$1,FALSE)</f>
        <v>optimizely.com</v>
      </c>
      <c r="I2086" s="22" t="e">
        <f>VLOOKUP($G2086,Temp!$A:$C,I$1,FALSE)</f>
        <v>#VALUE!</v>
      </c>
      <c r="J2086" s="22" t="e">
        <f>VLOOKUP($G2086,Temp!$A:$C,J$1,FALSE)</f>
        <v>#VALUE!</v>
      </c>
      <c r="K2086" s="22" t="e">
        <f>VLOOKUP($G2086,Temp!$A:$C,K$1,FALSE)</f>
        <v>#VALUE!</v>
      </c>
      <c r="L2086" s="22" t="e">
        <f>VLOOKUP($G2086,Temp!$A:$C,L$1,FALSE)</f>
        <v>#VALUE!</v>
      </c>
      <c r="M2086" s="22" t="e">
        <f>VLOOKUP($G2086,Temp!$A:$C,M$1,FALSE)</f>
        <v>#VALUE!</v>
      </c>
      <c r="N2086" s="22" t="e">
        <f>VLOOKUP($G2086,Temp!$A:$C,N$1,FALSE)</f>
        <v>#VALUE!</v>
      </c>
      <c r="O2086" s="22" t="e">
        <f>VLOOKUP($G2086,Temp!$A:$C,O$1,FALSE)</f>
        <v>#VALUE!</v>
      </c>
      <c r="P2086" s="22" t="e">
        <f>VLOOKUP($G2086,Temp!$A:$C,P$1,FALSE)</f>
        <v>#VALUE!</v>
      </c>
      <c r="Q2086" s="22" t="e">
        <f>VLOOKUP($G2086,Temp!$A:$C,Q$1,FALSE)</f>
        <v>#VALUE!</v>
      </c>
      <c r="R2086" s="22" t="e">
        <f>VLOOKUP($G2086,Temp!$A:$C,R$1,FALSE)</f>
        <v>#VALUE!</v>
      </c>
      <c r="S2086" s="22" t="e">
        <f>VLOOKUP($G2086,Temp!$A:$C,S$1,FALSE)</f>
        <v>#VALUE!</v>
      </c>
      <c r="T2086" s="22" t="e">
        <f>VLOOKUP($G2086,Temp!$A:$C,T$1,FALSE)</f>
        <v>#VALUE!</v>
      </c>
      <c r="U2086" s="22" t="e">
        <f>VLOOKUP($G2086,Temp!$A:$C,U$1,FALSE)</f>
        <v>#VALUE!</v>
      </c>
      <c r="V2086" s="22" t="e">
        <f>VLOOKUP($G2086,Temp!$A:$C,V$1,FALSE)</f>
        <v>#VALUE!</v>
      </c>
      <c r="W2086" s="22" t="e">
        <f>VLOOKUP($G2086,Temp!$A:$C,W$1,FALSE)</f>
        <v>#VALUE!</v>
      </c>
      <c r="X2086" s="22" t="e">
        <f>VLOOKUP($G2086,Temp!$A:$C,X$1,FALSE)</f>
        <v>#VALUE!</v>
      </c>
      <c r="Y2086" s="22">
        <f>VLOOKUP($G2086,Temp!$A:$C,Y$1,FALSE)</f>
        <v>0</v>
      </c>
      <c r="Z2086" s="22">
        <f>VLOOKUP($G2086,Temp!$A:$C,Z$1,FALSE)</f>
        <v>0</v>
      </c>
      <c r="AA2086" s="22" t="e">
        <f>VLOOKUP($A2086,Searches!$A:$H,AA$1,FALSE)</f>
        <v>#N/A</v>
      </c>
      <c r="AB2086" s="22" t="e">
        <f>VLOOKUP($A2086,Searches!$A:$H,AB$1,FALSE)</f>
        <v>#N/A</v>
      </c>
      <c r="AC2086" s="22" t="e">
        <f>VLOOKUP($A2086,Searches!$A:$H,AC$1,FALSE)</f>
        <v>#N/A</v>
      </c>
      <c r="AD2086" s="22" t="e">
        <f>VLOOKUP($A2086,Searches!$A:$H,AD$1,FALSE)</f>
        <v>#N/A</v>
      </c>
      <c r="AE2086" s="22" t="e">
        <f>VLOOKUP($A2086,Searches!$A:$H,AE$1,FALSE)</f>
        <v>#N/A</v>
      </c>
      <c r="AF2086" s="22" t="e">
        <f>VLOOKUP($A2086,Searches!$A:$H,AF$1,FALSE)</f>
        <v>#N/A</v>
      </c>
      <c r="AG2086" s="22" t="e">
        <f>VLOOKUP($A2086,Searches!$A:$H,AG$1,FALSE)</f>
        <v>#N/A</v>
      </c>
      <c r="AH2086" s="22" t="str">
        <f>VLOOKUP($G2086,Temp!$D:$F,AH$1,FALSE)</f>
        <v>optimizely.com</v>
      </c>
      <c r="AI2086" s="22" t="str">
        <f>VLOOKUP($G2086,Temp!$D:$F,AI$1,FALSE)</f>
        <v>Marketo</v>
      </c>
      <c r="AJ2086" s="22" t="str">
        <f>VLOOKUP($G2086,Temp!$D:$F,AJ$1,FALSE)</f>
        <v>WordPress</v>
      </c>
    </row>
    <row r="2087" spans="1:36" ht="16" x14ac:dyDescent="0.2">
      <c r="A2087" s="8" t="str">
        <f t="shared" si="32"/>
        <v>David Gee Zuora</v>
      </c>
      <c r="B2087" s="8" t="s">
        <v>438</v>
      </c>
      <c r="C2087" s="8" t="s">
        <v>8219</v>
      </c>
      <c r="D2087" s="8" t="s">
        <v>42</v>
      </c>
      <c r="E2087" s="8" t="s">
        <v>8220</v>
      </c>
      <c r="F2087" s="8" t="s">
        <v>8221</v>
      </c>
      <c r="G2087" s="12" t="s">
        <v>8222</v>
      </c>
      <c r="H2087" s="22" t="str">
        <f>VLOOKUP($G2087,Temp!$A:$C,H$1,FALSE)</f>
        <v>zuora.com</v>
      </c>
      <c r="I2087" s="22" t="e">
        <f>VLOOKUP($G2087,Temp!$A:$C,I$1,FALSE)</f>
        <v>#VALUE!</v>
      </c>
      <c r="J2087" s="22" t="e">
        <f>VLOOKUP($G2087,Temp!$A:$C,J$1,FALSE)</f>
        <v>#VALUE!</v>
      </c>
      <c r="K2087" s="22" t="e">
        <f>VLOOKUP($G2087,Temp!$A:$C,K$1,FALSE)</f>
        <v>#VALUE!</v>
      </c>
      <c r="L2087" s="22" t="e">
        <f>VLOOKUP($G2087,Temp!$A:$C,L$1,FALSE)</f>
        <v>#VALUE!</v>
      </c>
      <c r="M2087" s="22" t="e">
        <f>VLOOKUP($G2087,Temp!$A:$C,M$1,FALSE)</f>
        <v>#VALUE!</v>
      </c>
      <c r="N2087" s="22" t="e">
        <f>VLOOKUP($G2087,Temp!$A:$C,N$1,FALSE)</f>
        <v>#VALUE!</v>
      </c>
      <c r="O2087" s="22" t="e">
        <f>VLOOKUP($G2087,Temp!$A:$C,O$1,FALSE)</f>
        <v>#VALUE!</v>
      </c>
      <c r="P2087" s="22" t="e">
        <f>VLOOKUP($G2087,Temp!$A:$C,P$1,FALSE)</f>
        <v>#VALUE!</v>
      </c>
      <c r="Q2087" s="22" t="e">
        <f>VLOOKUP($G2087,Temp!$A:$C,Q$1,FALSE)</f>
        <v>#VALUE!</v>
      </c>
      <c r="R2087" s="22" t="e">
        <f>VLOOKUP($G2087,Temp!$A:$C,R$1,FALSE)</f>
        <v>#VALUE!</v>
      </c>
      <c r="S2087" s="22" t="e">
        <f>VLOOKUP($G2087,Temp!$A:$C,S$1,FALSE)</f>
        <v>#VALUE!</v>
      </c>
      <c r="T2087" s="22" t="e">
        <f>VLOOKUP($G2087,Temp!$A:$C,T$1,FALSE)</f>
        <v>#VALUE!</v>
      </c>
      <c r="U2087" s="22" t="e">
        <f>VLOOKUP($G2087,Temp!$A:$C,U$1,FALSE)</f>
        <v>#VALUE!</v>
      </c>
      <c r="V2087" s="22" t="e">
        <f>VLOOKUP($G2087,Temp!$A:$C,V$1,FALSE)</f>
        <v>#VALUE!</v>
      </c>
      <c r="W2087" s="22" t="e">
        <f>VLOOKUP($G2087,Temp!$A:$C,W$1,FALSE)</f>
        <v>#VALUE!</v>
      </c>
      <c r="X2087" s="22" t="e">
        <f>VLOOKUP($G2087,Temp!$A:$C,X$1,FALSE)</f>
        <v>#VALUE!</v>
      </c>
      <c r="Y2087" s="22">
        <f>VLOOKUP($G2087,Temp!$A:$C,Y$1,FALSE)</f>
        <v>115000</v>
      </c>
      <c r="Z2087" s="22">
        <f>VLOOKUP($G2087,Temp!$A:$C,Z$1,FALSE)</f>
        <v>6600</v>
      </c>
      <c r="AA2087" s="22" t="str">
        <f>VLOOKUP($A2087,Searches!$A:$H,AA$1,FALSE)</f>
        <v>David Gee</v>
      </c>
      <c r="AB2087" s="22" t="str">
        <f>VLOOKUP($A2087,Searches!$A:$H,AB$1,FALSE)</f>
        <v>Zuora</v>
      </c>
      <c r="AC2087" s="22" t="str">
        <f>VLOOKUP($A2087,Searches!$A:$H,AC$1,FALSE)</f>
        <v>Chief Marketing Officer</v>
      </c>
      <c r="AD2087" s="22" t="str">
        <f>VLOOKUP($A2087,Searches!$A:$H,AD$1,FALSE)</f>
        <v>2nd</v>
      </c>
      <c r="AE2087" s="22" t="str">
        <f>VLOOKUP($A2087,Searches!$A:$H,AE$1,FALSE)</f>
        <v>Open link</v>
      </c>
      <c r="AF2087" s="22" t="str">
        <f>VLOOKUP($A2087,Searches!$A:$H,AF$1,FALSE)</f>
        <v>San Francisco Bay Area</v>
      </c>
      <c r="AG2087" s="22" t="str">
        <f>VLOOKUP($A2087,Searches!$A:$H,AG$1,FALSE)</f>
        <v>https://www.linkedin.com/sales/profile/118694,1YfN,NAME_SEARCH?moduleKey=peopleSearchResults&amp;pageKey=sales-search3-people-refinement&amp;contextId=60BC92C971D70515801E49D6842B0000&amp;requestId=22dcc521-017c-4a62-989c-d4ce272098af&amp;action=CLICK&amp;target=urn%3Ali%3AsalesLead%3A(-1%2C118694)&amp;pageNumber=16&amp;targetEl=profilelink&amp;position=13&amp;trk=lss-serp-result-lead_photo</v>
      </c>
      <c r="AH2087" s="22" t="str">
        <f>VLOOKUP($G2087,Temp!$D:$F,AH$1,FALSE)</f>
        <v>zuora.com</v>
      </c>
      <c r="AI2087" s="22" t="str">
        <f>VLOOKUP($G2087,Temp!$D:$F,AI$1,FALSE)</f>
        <v>Marketo</v>
      </c>
      <c r="AJ2087" s="22" t="str">
        <f>VLOOKUP($G2087,Temp!$D:$F,AJ$1,FALSE)</f>
        <v>WordPress</v>
      </c>
    </row>
    <row r="2088" spans="1:36" ht="16" x14ac:dyDescent="0.2">
      <c r="A2088" s="8" t="str">
        <f t="shared" si="32"/>
        <v>Kim DeCarlis Gigamon</v>
      </c>
      <c r="B2088" s="8" t="s">
        <v>5864</v>
      </c>
      <c r="C2088" s="8" t="s">
        <v>8007</v>
      </c>
      <c r="D2088" s="8" t="s">
        <v>42</v>
      </c>
      <c r="E2088" s="8" t="s">
        <v>8008</v>
      </c>
      <c r="F2088" s="8" t="s">
        <v>8009</v>
      </c>
      <c r="G2088" s="12" t="s">
        <v>8010</v>
      </c>
      <c r="H2088" s="22" t="str">
        <f>VLOOKUP($G2088,Temp!$A:$C,H$1,FALSE)</f>
        <v>gigamon.com</v>
      </c>
      <c r="I2088" s="22" t="e">
        <f>VLOOKUP($G2088,Temp!$A:$C,I$1,FALSE)</f>
        <v>#VALUE!</v>
      </c>
      <c r="J2088" s="22" t="e">
        <f>VLOOKUP($G2088,Temp!$A:$C,J$1,FALSE)</f>
        <v>#VALUE!</v>
      </c>
      <c r="K2088" s="22" t="e">
        <f>VLOOKUP($G2088,Temp!$A:$C,K$1,FALSE)</f>
        <v>#VALUE!</v>
      </c>
      <c r="L2088" s="22" t="e">
        <f>VLOOKUP($G2088,Temp!$A:$C,L$1,FALSE)</f>
        <v>#VALUE!</v>
      </c>
      <c r="M2088" s="22" t="e">
        <f>VLOOKUP($G2088,Temp!$A:$C,M$1,FALSE)</f>
        <v>#VALUE!</v>
      </c>
      <c r="N2088" s="22" t="e">
        <f>VLOOKUP($G2088,Temp!$A:$C,N$1,FALSE)</f>
        <v>#VALUE!</v>
      </c>
      <c r="O2088" s="22" t="e">
        <f>VLOOKUP($G2088,Temp!$A:$C,O$1,FALSE)</f>
        <v>#VALUE!</v>
      </c>
      <c r="P2088" s="22" t="e">
        <f>VLOOKUP($G2088,Temp!$A:$C,P$1,FALSE)</f>
        <v>#VALUE!</v>
      </c>
      <c r="Q2088" s="22" t="e">
        <f>VLOOKUP($G2088,Temp!$A:$C,Q$1,FALSE)</f>
        <v>#VALUE!</v>
      </c>
      <c r="R2088" s="22" t="e">
        <f>VLOOKUP($G2088,Temp!$A:$C,R$1,FALSE)</f>
        <v>#VALUE!</v>
      </c>
      <c r="S2088" s="22" t="e">
        <f>VLOOKUP($G2088,Temp!$A:$C,S$1,FALSE)</f>
        <v>#VALUE!</v>
      </c>
      <c r="T2088" s="22" t="e">
        <f>VLOOKUP($G2088,Temp!$A:$C,T$1,FALSE)</f>
        <v>#VALUE!</v>
      </c>
      <c r="U2088" s="22" t="e">
        <f>VLOOKUP($G2088,Temp!$A:$C,U$1,FALSE)</f>
        <v>#VALUE!</v>
      </c>
      <c r="V2088" s="22" t="e">
        <f>VLOOKUP($G2088,Temp!$A:$C,V$1,FALSE)</f>
        <v>#VALUE!</v>
      </c>
      <c r="W2088" s="22" t="e">
        <f>VLOOKUP($G2088,Temp!$A:$C,W$1,FALSE)</f>
        <v>#VALUE!</v>
      </c>
      <c r="X2088" s="22" t="e">
        <f>VLOOKUP($G2088,Temp!$A:$C,X$1,FALSE)</f>
        <v>#VALUE!</v>
      </c>
      <c r="Y2088" s="22">
        <f>VLOOKUP($G2088,Temp!$A:$C,Y$1,FALSE)</f>
        <v>25800</v>
      </c>
      <c r="Z2088" s="22">
        <f>VLOOKUP($G2088,Temp!$A:$C,Z$1,FALSE)</f>
        <v>24300</v>
      </c>
      <c r="AA2088" s="22" t="e">
        <f>VLOOKUP($A2088,Searches!$A:$H,AA$1,FALSE)</f>
        <v>#N/A</v>
      </c>
      <c r="AB2088" s="22" t="e">
        <f>VLOOKUP($A2088,Searches!$A:$H,AB$1,FALSE)</f>
        <v>#N/A</v>
      </c>
      <c r="AC2088" s="22" t="e">
        <f>VLOOKUP($A2088,Searches!$A:$H,AC$1,FALSE)</f>
        <v>#N/A</v>
      </c>
      <c r="AD2088" s="22" t="e">
        <f>VLOOKUP($A2088,Searches!$A:$H,AD$1,FALSE)</f>
        <v>#N/A</v>
      </c>
      <c r="AE2088" s="22" t="e">
        <f>VLOOKUP($A2088,Searches!$A:$H,AE$1,FALSE)</f>
        <v>#N/A</v>
      </c>
      <c r="AF2088" s="22" t="e">
        <f>VLOOKUP($A2088,Searches!$A:$H,AF$1,FALSE)</f>
        <v>#N/A</v>
      </c>
      <c r="AG2088" s="22" t="e">
        <f>VLOOKUP($A2088,Searches!$A:$H,AG$1,FALSE)</f>
        <v>#N/A</v>
      </c>
      <c r="AH2088" s="22" t="str">
        <f>VLOOKUP($G2088,Temp!$D:$F,AH$1,FALSE)</f>
        <v>gigamon.com</v>
      </c>
      <c r="AI2088" s="22" t="str">
        <f>VLOOKUP($G2088,Temp!$D:$F,AI$1,FALSE)</f>
        <v>Marketo</v>
      </c>
      <c r="AJ2088" s="22" t="str">
        <f>VLOOKUP($G2088,Temp!$D:$F,AJ$1,FALSE)</f>
        <v>WordPress</v>
      </c>
    </row>
    <row r="2089" spans="1:36" ht="16" x14ac:dyDescent="0.2">
      <c r="A2089" s="8" t="str">
        <f t="shared" si="32"/>
        <v>Denis Maynard Couchbase</v>
      </c>
      <c r="B2089" s="8" t="s">
        <v>11840</v>
      </c>
      <c r="C2089" s="8" t="s">
        <v>1415</v>
      </c>
      <c r="D2089" s="8" t="s">
        <v>11841</v>
      </c>
      <c r="E2089" s="8" t="s">
        <v>11842</v>
      </c>
      <c r="F2089" s="8" t="s">
        <v>10000</v>
      </c>
      <c r="G2089" s="12" t="s">
        <v>9347</v>
      </c>
      <c r="H2089" s="22" t="str">
        <f>VLOOKUP($G2089,Temp!$A:$C,H$1,FALSE)</f>
        <v>couchbase.com</v>
      </c>
      <c r="I2089" s="22" t="e">
        <f>VLOOKUP($G2089,Temp!$A:$C,I$1,FALSE)</f>
        <v>#VALUE!</v>
      </c>
      <c r="J2089" s="22" t="e">
        <f>VLOOKUP($G2089,Temp!$A:$C,J$1,FALSE)</f>
        <v>#VALUE!</v>
      </c>
      <c r="K2089" s="22" t="e">
        <f>VLOOKUP($G2089,Temp!$A:$C,K$1,FALSE)</f>
        <v>#VALUE!</v>
      </c>
      <c r="L2089" s="22" t="e">
        <f>VLOOKUP($G2089,Temp!$A:$C,L$1,FALSE)</f>
        <v>#VALUE!</v>
      </c>
      <c r="M2089" s="22" t="e">
        <f>VLOOKUP($G2089,Temp!$A:$C,M$1,FALSE)</f>
        <v>#VALUE!</v>
      </c>
      <c r="N2089" s="22" t="e">
        <f>VLOOKUP($G2089,Temp!$A:$C,N$1,FALSE)</f>
        <v>#VALUE!</v>
      </c>
      <c r="O2089" s="22" t="e">
        <f>VLOOKUP($G2089,Temp!$A:$C,O$1,FALSE)</f>
        <v>#VALUE!</v>
      </c>
      <c r="P2089" s="22" t="e">
        <f>VLOOKUP($G2089,Temp!$A:$C,P$1,FALSE)</f>
        <v>#VALUE!</v>
      </c>
      <c r="Q2089" s="22" t="e">
        <f>VLOOKUP($G2089,Temp!$A:$C,Q$1,FALSE)</f>
        <v>#VALUE!</v>
      </c>
      <c r="R2089" s="22" t="e">
        <f>VLOOKUP($G2089,Temp!$A:$C,R$1,FALSE)</f>
        <v>#VALUE!</v>
      </c>
      <c r="S2089" s="22" t="e">
        <f>VLOOKUP($G2089,Temp!$A:$C,S$1,FALSE)</f>
        <v>#VALUE!</v>
      </c>
      <c r="T2089" s="22" t="e">
        <f>VLOOKUP($G2089,Temp!$A:$C,T$1,FALSE)</f>
        <v>#VALUE!</v>
      </c>
      <c r="U2089" s="22" t="e">
        <f>VLOOKUP($G2089,Temp!$A:$C,U$1,FALSE)</f>
        <v>#VALUE!</v>
      </c>
      <c r="V2089" s="22" t="e">
        <f>VLOOKUP($G2089,Temp!$A:$C,V$1,FALSE)</f>
        <v>#VALUE!</v>
      </c>
      <c r="W2089" s="22" t="e">
        <f>VLOOKUP($G2089,Temp!$A:$C,W$1,FALSE)</f>
        <v>#VALUE!</v>
      </c>
      <c r="X2089" s="22" t="e">
        <f>VLOOKUP($G2089,Temp!$A:$C,X$1,FALSE)</f>
        <v>#VALUE!</v>
      </c>
      <c r="Y2089" s="22">
        <f>VLOOKUP($G2089,Temp!$A:$C,Y$1,FALSE)</f>
        <v>111000</v>
      </c>
      <c r="Z2089" s="22">
        <f>VLOOKUP($G2089,Temp!$A:$C,Z$1,FALSE)</f>
        <v>25200</v>
      </c>
      <c r="AA2089" s="22" t="e">
        <f>VLOOKUP($A2089,Searches!$A:$H,AA$1,FALSE)</f>
        <v>#N/A</v>
      </c>
      <c r="AB2089" s="22" t="e">
        <f>VLOOKUP($A2089,Searches!$A:$H,AB$1,FALSE)</f>
        <v>#N/A</v>
      </c>
      <c r="AC2089" s="22" t="e">
        <f>VLOOKUP($A2089,Searches!$A:$H,AC$1,FALSE)</f>
        <v>#N/A</v>
      </c>
      <c r="AD2089" s="22" t="e">
        <f>VLOOKUP($A2089,Searches!$A:$H,AD$1,FALSE)</f>
        <v>#N/A</v>
      </c>
      <c r="AE2089" s="22" t="e">
        <f>VLOOKUP($A2089,Searches!$A:$H,AE$1,FALSE)</f>
        <v>#N/A</v>
      </c>
      <c r="AF2089" s="22" t="e">
        <f>VLOOKUP($A2089,Searches!$A:$H,AF$1,FALSE)</f>
        <v>#N/A</v>
      </c>
      <c r="AG2089" s="22" t="e">
        <f>VLOOKUP($A2089,Searches!$A:$H,AG$1,FALSE)</f>
        <v>#N/A</v>
      </c>
      <c r="AH2089" s="22" t="e">
        <f>VLOOKUP($G2089,Temp!$D:$F,AH$1,FALSE)</f>
        <v>#N/A</v>
      </c>
      <c r="AI2089" s="22" t="e">
        <f>VLOOKUP($G2089,Temp!$D:$F,AI$1,FALSE)</f>
        <v>#N/A</v>
      </c>
      <c r="AJ2089" s="22" t="e">
        <f>VLOOKUP($G2089,Temp!$D:$F,AJ$1,FALSE)</f>
        <v>#N/A</v>
      </c>
    </row>
    <row r="2090" spans="1:36" ht="16" x14ac:dyDescent="0.2">
      <c r="A2090" s="8" t="str">
        <f t="shared" si="32"/>
        <v>Anthony Marino thredUP</v>
      </c>
      <c r="B2090" s="8" t="s">
        <v>101</v>
      </c>
      <c r="C2090" s="8" t="s">
        <v>3415</v>
      </c>
      <c r="D2090" s="8" t="s">
        <v>42</v>
      </c>
      <c r="E2090" s="8" t="s">
        <v>3416</v>
      </c>
      <c r="F2090" s="8" t="s">
        <v>3417</v>
      </c>
      <c r="G2090" s="12" t="s">
        <v>3418</v>
      </c>
      <c r="H2090" s="22" t="str">
        <f>VLOOKUP($G2090,Temp!$A:$C,H$1,FALSE)</f>
        <v>thredUP.com</v>
      </c>
      <c r="I2090" s="22" t="e">
        <f>VLOOKUP($G2090,Temp!$A:$C,I$1,FALSE)</f>
        <v>#VALUE!</v>
      </c>
      <c r="J2090" s="22" t="e">
        <f>VLOOKUP($G2090,Temp!$A:$C,J$1,FALSE)</f>
        <v>#VALUE!</v>
      </c>
      <c r="K2090" s="22" t="e">
        <f>VLOOKUP($G2090,Temp!$A:$C,K$1,FALSE)</f>
        <v>#VALUE!</v>
      </c>
      <c r="L2090" s="22" t="e">
        <f>VLOOKUP($G2090,Temp!$A:$C,L$1,FALSE)</f>
        <v>#VALUE!</v>
      </c>
      <c r="M2090" s="22" t="e">
        <f>VLOOKUP($G2090,Temp!$A:$C,M$1,FALSE)</f>
        <v>#VALUE!</v>
      </c>
      <c r="N2090" s="22" t="e">
        <f>VLOOKUP($G2090,Temp!$A:$C,N$1,FALSE)</f>
        <v>#VALUE!</v>
      </c>
      <c r="O2090" s="22" t="e">
        <f>VLOOKUP($G2090,Temp!$A:$C,O$1,FALSE)</f>
        <v>#VALUE!</v>
      </c>
      <c r="P2090" s="22" t="e">
        <f>VLOOKUP($G2090,Temp!$A:$C,P$1,FALSE)</f>
        <v>#VALUE!</v>
      </c>
      <c r="Q2090" s="22" t="e">
        <f>VLOOKUP($G2090,Temp!$A:$C,Q$1,FALSE)</f>
        <v>#VALUE!</v>
      </c>
      <c r="R2090" s="22" t="e">
        <f>VLOOKUP($G2090,Temp!$A:$C,R$1,FALSE)</f>
        <v>#VALUE!</v>
      </c>
      <c r="S2090" s="22" t="e">
        <f>VLOOKUP($G2090,Temp!$A:$C,S$1,FALSE)</f>
        <v>#VALUE!</v>
      </c>
      <c r="T2090" s="22" t="e">
        <f>VLOOKUP($G2090,Temp!$A:$C,T$1,FALSE)</f>
        <v>#VALUE!</v>
      </c>
      <c r="U2090" s="22" t="e">
        <f>VLOOKUP($G2090,Temp!$A:$C,U$1,FALSE)</f>
        <v>#VALUE!</v>
      </c>
      <c r="V2090" s="22" t="e">
        <f>VLOOKUP($G2090,Temp!$A:$C,V$1,FALSE)</f>
        <v>#VALUE!</v>
      </c>
      <c r="W2090" s="22" t="e">
        <f>VLOOKUP($G2090,Temp!$A:$C,W$1,FALSE)</f>
        <v>#VALUE!</v>
      </c>
      <c r="X2090" s="22" t="e">
        <f>VLOOKUP($G2090,Temp!$A:$C,X$1,FALSE)</f>
        <v>#VALUE!</v>
      </c>
      <c r="Y2090" s="22">
        <f>VLOOKUP($G2090,Temp!$A:$C,Y$1,FALSE)</f>
        <v>472000</v>
      </c>
      <c r="Z2090" s="22">
        <f>VLOOKUP($G2090,Temp!$A:$C,Z$1,FALSE)</f>
        <v>56900</v>
      </c>
      <c r="AA2090" s="22" t="e">
        <f>VLOOKUP($A2090,Searches!$A:$H,AA$1,FALSE)</f>
        <v>#N/A</v>
      </c>
      <c r="AB2090" s="22" t="e">
        <f>VLOOKUP($A2090,Searches!$A:$H,AB$1,FALSE)</f>
        <v>#N/A</v>
      </c>
      <c r="AC2090" s="22" t="e">
        <f>VLOOKUP($A2090,Searches!$A:$H,AC$1,FALSE)</f>
        <v>#N/A</v>
      </c>
      <c r="AD2090" s="22" t="e">
        <f>VLOOKUP($A2090,Searches!$A:$H,AD$1,FALSE)</f>
        <v>#N/A</v>
      </c>
      <c r="AE2090" s="22" t="e">
        <f>VLOOKUP($A2090,Searches!$A:$H,AE$1,FALSE)</f>
        <v>#N/A</v>
      </c>
      <c r="AF2090" s="22" t="e">
        <f>VLOOKUP($A2090,Searches!$A:$H,AF$1,FALSE)</f>
        <v>#N/A</v>
      </c>
      <c r="AG2090" s="22" t="e">
        <f>VLOOKUP($A2090,Searches!$A:$H,AG$1,FALSE)</f>
        <v>#N/A</v>
      </c>
      <c r="AH2090" s="22" t="e">
        <f>VLOOKUP($G2090,Temp!$D:$F,AH$1,FALSE)</f>
        <v>#N/A</v>
      </c>
      <c r="AI2090" s="22" t="e">
        <f>VLOOKUP($G2090,Temp!$D:$F,AI$1,FALSE)</f>
        <v>#N/A</v>
      </c>
      <c r="AJ2090" s="22" t="e">
        <f>VLOOKUP($G2090,Temp!$D:$F,AJ$1,FALSE)</f>
        <v>#N/A</v>
      </c>
    </row>
    <row r="2091" spans="1:36" ht="16" x14ac:dyDescent="0.2">
      <c r="A2091" s="8" t="str">
        <f t="shared" si="32"/>
        <v>Joe Hyland ON24</v>
      </c>
      <c r="B2091" s="8" t="s">
        <v>1586</v>
      </c>
      <c r="C2091" s="8" t="s">
        <v>5802</v>
      </c>
      <c r="D2091" s="8" t="s">
        <v>42</v>
      </c>
      <c r="E2091" s="8" t="s">
        <v>5803</v>
      </c>
      <c r="F2091" s="8" t="s">
        <v>5804</v>
      </c>
      <c r="G2091" s="12" t="s">
        <v>5805</v>
      </c>
      <c r="H2091" s="22" t="str">
        <f>VLOOKUP($G2091,Temp!$A:$C,H$1,FALSE)</f>
        <v>on24.com</v>
      </c>
      <c r="I2091" s="22" t="e">
        <f>VLOOKUP($G2091,Temp!$A:$C,I$1,FALSE)</f>
        <v>#VALUE!</v>
      </c>
      <c r="J2091" s="22" t="e">
        <f>VLOOKUP($G2091,Temp!$A:$C,J$1,FALSE)</f>
        <v>#VALUE!</v>
      </c>
      <c r="K2091" s="22" t="e">
        <f>VLOOKUP($G2091,Temp!$A:$C,K$1,FALSE)</f>
        <v>#VALUE!</v>
      </c>
      <c r="L2091" s="22" t="e">
        <f>VLOOKUP($G2091,Temp!$A:$C,L$1,FALSE)</f>
        <v>#VALUE!</v>
      </c>
      <c r="M2091" s="22" t="e">
        <f>VLOOKUP($G2091,Temp!$A:$C,M$1,FALSE)</f>
        <v>#VALUE!</v>
      </c>
      <c r="N2091" s="22" t="e">
        <f>VLOOKUP($G2091,Temp!$A:$C,N$1,FALSE)</f>
        <v>#VALUE!</v>
      </c>
      <c r="O2091" s="22" t="e">
        <f>VLOOKUP($G2091,Temp!$A:$C,O$1,FALSE)</f>
        <v>#VALUE!</v>
      </c>
      <c r="P2091" s="22" t="e">
        <f>VLOOKUP($G2091,Temp!$A:$C,P$1,FALSE)</f>
        <v>#VALUE!</v>
      </c>
      <c r="Q2091" s="22" t="e">
        <f>VLOOKUP($G2091,Temp!$A:$C,Q$1,FALSE)</f>
        <v>#VALUE!</v>
      </c>
      <c r="R2091" s="22" t="e">
        <f>VLOOKUP($G2091,Temp!$A:$C,R$1,FALSE)</f>
        <v>#VALUE!</v>
      </c>
      <c r="S2091" s="22" t="e">
        <f>VLOOKUP($G2091,Temp!$A:$C,S$1,FALSE)</f>
        <v>#VALUE!</v>
      </c>
      <c r="T2091" s="22" t="e">
        <f>VLOOKUP($G2091,Temp!$A:$C,T$1,FALSE)</f>
        <v>#VALUE!</v>
      </c>
      <c r="U2091" s="22" t="e">
        <f>VLOOKUP($G2091,Temp!$A:$C,U$1,FALSE)</f>
        <v>#VALUE!</v>
      </c>
      <c r="V2091" s="22" t="e">
        <f>VLOOKUP($G2091,Temp!$A:$C,V$1,FALSE)</f>
        <v>#VALUE!</v>
      </c>
      <c r="W2091" s="22" t="e">
        <f>VLOOKUP($G2091,Temp!$A:$C,W$1,FALSE)</f>
        <v>#VALUE!</v>
      </c>
      <c r="X2091" s="22" t="e">
        <f>VLOOKUP($G2091,Temp!$A:$C,X$1,FALSE)</f>
        <v>#VALUE!</v>
      </c>
      <c r="Y2091" s="22">
        <f>VLOOKUP($G2091,Temp!$A:$C,Y$1,FALSE)</f>
        <v>67800</v>
      </c>
      <c r="Z2091" s="22">
        <f>VLOOKUP($G2091,Temp!$A:$C,Z$1,FALSE)</f>
        <v>34100</v>
      </c>
      <c r="AA2091" s="22" t="e">
        <f>VLOOKUP($A2091,Searches!$A:$H,AA$1,FALSE)</f>
        <v>#N/A</v>
      </c>
      <c r="AB2091" s="22" t="e">
        <f>VLOOKUP($A2091,Searches!$A:$H,AB$1,FALSE)</f>
        <v>#N/A</v>
      </c>
      <c r="AC2091" s="22" t="e">
        <f>VLOOKUP($A2091,Searches!$A:$H,AC$1,FALSE)</f>
        <v>#N/A</v>
      </c>
      <c r="AD2091" s="22" t="e">
        <f>VLOOKUP($A2091,Searches!$A:$H,AD$1,FALSE)</f>
        <v>#N/A</v>
      </c>
      <c r="AE2091" s="22" t="e">
        <f>VLOOKUP($A2091,Searches!$A:$H,AE$1,FALSE)</f>
        <v>#N/A</v>
      </c>
      <c r="AF2091" s="22" t="e">
        <f>VLOOKUP($A2091,Searches!$A:$H,AF$1,FALSE)</f>
        <v>#N/A</v>
      </c>
      <c r="AG2091" s="22" t="e">
        <f>VLOOKUP($A2091,Searches!$A:$H,AG$1,FALSE)</f>
        <v>#N/A</v>
      </c>
      <c r="AH2091" s="22" t="str">
        <f>VLOOKUP($G2091,Temp!$D:$F,AH$1,FALSE)</f>
        <v>on24.com</v>
      </c>
      <c r="AI2091" s="22" t="str">
        <f>VLOOKUP($G2091,Temp!$D:$F,AI$1,FALSE)</f>
        <v>Marketo</v>
      </c>
      <c r="AJ2091" s="22" t="str">
        <f>VLOOKUP($G2091,Temp!$D:$F,AJ$1,FALSE)</f>
        <v>WordPress</v>
      </c>
    </row>
    <row r="2092" spans="1:36" ht="16" x14ac:dyDescent="0.2">
      <c r="A2092" s="8" t="str">
        <f t="shared" si="32"/>
        <v>Ryan Carlson Okta, Inc.</v>
      </c>
      <c r="B2092" s="8" t="s">
        <v>563</v>
      </c>
      <c r="C2092" s="8" t="s">
        <v>9886</v>
      </c>
      <c r="D2092" s="8" t="s">
        <v>42</v>
      </c>
      <c r="E2092" s="8" t="s">
        <v>9887</v>
      </c>
      <c r="F2092" s="8" t="s">
        <v>9888</v>
      </c>
      <c r="G2092" s="12" t="s">
        <v>9357</v>
      </c>
      <c r="H2092" s="22" t="str">
        <f>VLOOKUP($G2092,Temp!$A:$C,H$1,FALSE)</f>
        <v>okta.com</v>
      </c>
      <c r="I2092" s="22" t="e">
        <f>VLOOKUP($G2092,Temp!$A:$C,I$1,FALSE)</f>
        <v>#VALUE!</v>
      </c>
      <c r="J2092" s="22" t="e">
        <f>VLOOKUP($G2092,Temp!$A:$C,J$1,FALSE)</f>
        <v>#VALUE!</v>
      </c>
      <c r="K2092" s="22" t="e">
        <f>VLOOKUP($G2092,Temp!$A:$C,K$1,FALSE)</f>
        <v>#VALUE!</v>
      </c>
      <c r="L2092" s="22" t="e">
        <f>VLOOKUP($G2092,Temp!$A:$C,L$1,FALSE)</f>
        <v>#VALUE!</v>
      </c>
      <c r="M2092" s="22" t="e">
        <f>VLOOKUP($G2092,Temp!$A:$C,M$1,FALSE)</f>
        <v>#VALUE!</v>
      </c>
      <c r="N2092" s="22" t="e">
        <f>VLOOKUP($G2092,Temp!$A:$C,N$1,FALSE)</f>
        <v>#VALUE!</v>
      </c>
      <c r="O2092" s="22" t="e">
        <f>VLOOKUP($G2092,Temp!$A:$C,O$1,FALSE)</f>
        <v>#VALUE!</v>
      </c>
      <c r="P2092" s="22" t="e">
        <f>VLOOKUP($G2092,Temp!$A:$C,P$1,FALSE)</f>
        <v>#VALUE!</v>
      </c>
      <c r="Q2092" s="22" t="e">
        <f>VLOOKUP($G2092,Temp!$A:$C,Q$1,FALSE)</f>
        <v>#VALUE!</v>
      </c>
      <c r="R2092" s="22" t="e">
        <f>VLOOKUP($G2092,Temp!$A:$C,R$1,FALSE)</f>
        <v>#VALUE!</v>
      </c>
      <c r="S2092" s="22" t="e">
        <f>VLOOKUP($G2092,Temp!$A:$C,S$1,FALSE)</f>
        <v>#VALUE!</v>
      </c>
      <c r="T2092" s="22" t="e">
        <f>VLOOKUP($G2092,Temp!$A:$C,T$1,FALSE)</f>
        <v>#VALUE!</v>
      </c>
      <c r="U2092" s="22" t="e">
        <f>VLOOKUP($G2092,Temp!$A:$C,U$1,FALSE)</f>
        <v>#VALUE!</v>
      </c>
      <c r="V2092" s="22" t="e">
        <f>VLOOKUP($G2092,Temp!$A:$C,V$1,FALSE)</f>
        <v>#VALUE!</v>
      </c>
      <c r="W2092" s="22" t="e">
        <f>VLOOKUP($G2092,Temp!$A:$C,W$1,FALSE)</f>
        <v>#VALUE!</v>
      </c>
      <c r="X2092" s="22" t="e">
        <f>VLOOKUP($G2092,Temp!$A:$C,X$1,FALSE)</f>
        <v>#VALUE!</v>
      </c>
      <c r="Y2092" s="22">
        <f>VLOOKUP($G2092,Temp!$A:$C,Y$1,FALSE)</f>
        <v>388000</v>
      </c>
      <c r="Z2092" s="22">
        <f>VLOOKUP($G2092,Temp!$A:$C,Z$1,FALSE)</f>
        <v>45500</v>
      </c>
      <c r="AA2092" s="22" t="e">
        <f>VLOOKUP($A2092,Searches!$A:$H,AA$1,FALSE)</f>
        <v>#N/A</v>
      </c>
      <c r="AB2092" s="22" t="e">
        <f>VLOOKUP($A2092,Searches!$A:$H,AB$1,FALSE)</f>
        <v>#N/A</v>
      </c>
      <c r="AC2092" s="22" t="e">
        <f>VLOOKUP($A2092,Searches!$A:$H,AC$1,FALSE)</f>
        <v>#N/A</v>
      </c>
      <c r="AD2092" s="22" t="e">
        <f>VLOOKUP($A2092,Searches!$A:$H,AD$1,FALSE)</f>
        <v>#N/A</v>
      </c>
      <c r="AE2092" s="22" t="e">
        <f>VLOOKUP($A2092,Searches!$A:$H,AE$1,FALSE)</f>
        <v>#N/A</v>
      </c>
      <c r="AF2092" s="22" t="e">
        <f>VLOOKUP($A2092,Searches!$A:$H,AF$1,FALSE)</f>
        <v>#N/A</v>
      </c>
      <c r="AG2092" s="22" t="e">
        <f>VLOOKUP($A2092,Searches!$A:$H,AG$1,FALSE)</f>
        <v>#N/A</v>
      </c>
      <c r="AH2092" s="22" t="str">
        <f>VLOOKUP($G2092,Temp!$D:$F,AH$1,FALSE)</f>
        <v>okta.com</v>
      </c>
      <c r="AI2092" s="22" t="str">
        <f>VLOOKUP($G2092,Temp!$D:$F,AI$1,FALSE)</f>
        <v>Marketo</v>
      </c>
      <c r="AJ2092" s="22" t="str">
        <f>VLOOKUP($G2092,Temp!$D:$F,AJ$1,FALSE)</f>
        <v>Drupal</v>
      </c>
    </row>
    <row r="2093" spans="1:36" ht="16" x14ac:dyDescent="0.2">
      <c r="A2093" s="8" t="str">
        <f t="shared" si="32"/>
        <v>Kevin Cochrane BloomReach</v>
      </c>
      <c r="B2093" s="8" t="s">
        <v>2277</v>
      </c>
      <c r="C2093" s="8" t="s">
        <v>7000</v>
      </c>
      <c r="D2093" s="8" t="s">
        <v>42</v>
      </c>
      <c r="E2093" s="8" t="s">
        <v>7001</v>
      </c>
      <c r="F2093" s="8" t="s">
        <v>7002</v>
      </c>
      <c r="G2093" s="12" t="s">
        <v>7003</v>
      </c>
      <c r="H2093" s="22" t="str">
        <f>VLOOKUP($G2093,Temp!$A:$C,H$1,FALSE)</f>
        <v>bloomreach.com</v>
      </c>
      <c r="I2093" s="22" t="e">
        <f>VLOOKUP($G2093,Temp!$A:$C,I$1,FALSE)</f>
        <v>#VALUE!</v>
      </c>
      <c r="J2093" s="22" t="e">
        <f>VLOOKUP($G2093,Temp!$A:$C,J$1,FALSE)</f>
        <v>#VALUE!</v>
      </c>
      <c r="K2093" s="22" t="e">
        <f>VLOOKUP($G2093,Temp!$A:$C,K$1,FALSE)</f>
        <v>#VALUE!</v>
      </c>
      <c r="L2093" s="22" t="e">
        <f>VLOOKUP($G2093,Temp!$A:$C,L$1,FALSE)</f>
        <v>#VALUE!</v>
      </c>
      <c r="M2093" s="22" t="e">
        <f>VLOOKUP($G2093,Temp!$A:$C,M$1,FALSE)</f>
        <v>#VALUE!</v>
      </c>
      <c r="N2093" s="22" t="e">
        <f>VLOOKUP($G2093,Temp!$A:$C,N$1,FALSE)</f>
        <v>#VALUE!</v>
      </c>
      <c r="O2093" s="22" t="e">
        <f>VLOOKUP($G2093,Temp!$A:$C,O$1,FALSE)</f>
        <v>#VALUE!</v>
      </c>
      <c r="P2093" s="22" t="e">
        <f>VLOOKUP($G2093,Temp!$A:$C,P$1,FALSE)</f>
        <v>#VALUE!</v>
      </c>
      <c r="Q2093" s="22" t="e">
        <f>VLOOKUP($G2093,Temp!$A:$C,Q$1,FALSE)</f>
        <v>#VALUE!</v>
      </c>
      <c r="R2093" s="22" t="e">
        <f>VLOOKUP($G2093,Temp!$A:$C,R$1,FALSE)</f>
        <v>#VALUE!</v>
      </c>
      <c r="S2093" s="22" t="e">
        <f>VLOOKUP($G2093,Temp!$A:$C,S$1,FALSE)</f>
        <v>#VALUE!</v>
      </c>
      <c r="T2093" s="22" t="e">
        <f>VLOOKUP($G2093,Temp!$A:$C,T$1,FALSE)</f>
        <v>#VALUE!</v>
      </c>
      <c r="U2093" s="22" t="e">
        <f>VLOOKUP($G2093,Temp!$A:$C,U$1,FALSE)</f>
        <v>#VALUE!</v>
      </c>
      <c r="V2093" s="22" t="e">
        <f>VLOOKUP($G2093,Temp!$A:$C,V$1,FALSE)</f>
        <v>#VALUE!</v>
      </c>
      <c r="W2093" s="22" t="e">
        <f>VLOOKUP($G2093,Temp!$A:$C,W$1,FALSE)</f>
        <v>#VALUE!</v>
      </c>
      <c r="X2093" s="22" t="e">
        <f>VLOOKUP($G2093,Temp!$A:$C,X$1,FALSE)</f>
        <v>#VALUE!</v>
      </c>
      <c r="Y2093" s="22">
        <f>VLOOKUP($G2093,Temp!$A:$C,Y$1,FALSE)</f>
        <v>1500</v>
      </c>
      <c r="Z2093" s="22">
        <f>VLOOKUP($G2093,Temp!$A:$C,Z$1,FALSE)</f>
        <v>1400</v>
      </c>
      <c r="AA2093" s="22" t="str">
        <f>VLOOKUP($A2093,Searches!$A:$H,AA$1,FALSE)</f>
        <v>Kevin Cochrane</v>
      </c>
      <c r="AB2093" s="22" t="str">
        <f>VLOOKUP($A2093,Searches!$A:$H,AB$1,FALSE)</f>
        <v>BloomReach</v>
      </c>
      <c r="AC2093" s="22" t="str">
        <f>VLOOKUP($A2093,Searches!$A:$H,AC$1,FALSE)</f>
        <v>Chief Marketing Officer</v>
      </c>
      <c r="AD2093" s="22" t="str">
        <f>VLOOKUP($A2093,Searches!$A:$H,AD$1,FALSE)</f>
        <v>2nd</v>
      </c>
      <c r="AE2093" s="22" t="str">
        <f>VLOOKUP($A2093,Searches!$A:$H,AE$1,FALSE)</f>
        <v>Open link</v>
      </c>
      <c r="AF2093" s="22" t="str">
        <f>VLOOKUP($A2093,Searches!$A:$H,AF$1,FALSE)</f>
        <v>San Francisco Bay Area</v>
      </c>
      <c r="AG2093" s="22" t="str">
        <f>VLOOKUP($A2093,Searches!$A:$H,AG$1,FALSE)</f>
        <v>https://www.linkedin.com/sales/profile/330414,qmBn,NAME_SEARCH?moduleKey=peopleSearchResults&amp;pageKey=sales-search3-people-refinement&amp;contextId=60BC92C971D70515801E49D6842B0000&amp;requestId=22dcc521-017c-4a62-989c-d4ce272098af&amp;action=CLICK&amp;target=urn%3Ali%3AsalesLead%3A(-1%2C330414)&amp;pageNumber=16&amp;targetEl=profilelink&amp;position=22&amp;trk=lss-serp-result-lead_photo</v>
      </c>
      <c r="AH2093" s="22" t="str">
        <f>VLOOKUP($G2093,Temp!$D:$F,AH$1,FALSE)</f>
        <v>bloomreach.com</v>
      </c>
      <c r="AI2093" s="22" t="str">
        <f>VLOOKUP($G2093,Temp!$D:$F,AI$1,FALSE)</f>
        <v>Marketo</v>
      </c>
      <c r="AJ2093" s="22" t="str">
        <f>VLOOKUP($G2093,Temp!$D:$F,AJ$1,FALSE)</f>
        <v>WordPress</v>
      </c>
    </row>
    <row r="2094" spans="1:36" ht="16" x14ac:dyDescent="0.2">
      <c r="A2094" s="8" t="str">
        <f t="shared" si="32"/>
        <v>Gabriele Famous Aconex</v>
      </c>
      <c r="B2094" s="8" t="s">
        <v>8113</v>
      </c>
      <c r="C2094" s="8" t="s">
        <v>8114</v>
      </c>
      <c r="D2094" s="8" t="s">
        <v>42</v>
      </c>
      <c r="E2094" s="8" t="s">
        <v>8115</v>
      </c>
      <c r="F2094" s="8" t="s">
        <v>8116</v>
      </c>
      <c r="G2094" s="12" t="s">
        <v>8117</v>
      </c>
      <c r="H2094" s="22" t="str">
        <f>VLOOKUP($G2094,Temp!$A:$C,H$1,FALSE)</f>
        <v>aconex.com</v>
      </c>
      <c r="I2094" s="22" t="e">
        <f>VLOOKUP($G2094,Temp!$A:$C,I$1,FALSE)</f>
        <v>#VALUE!</v>
      </c>
      <c r="J2094" s="22" t="e">
        <f>VLOOKUP($G2094,Temp!$A:$C,J$1,FALSE)</f>
        <v>#VALUE!</v>
      </c>
      <c r="K2094" s="22" t="e">
        <f>VLOOKUP($G2094,Temp!$A:$C,K$1,FALSE)</f>
        <v>#VALUE!</v>
      </c>
      <c r="L2094" s="22" t="e">
        <f>VLOOKUP($G2094,Temp!$A:$C,L$1,FALSE)</f>
        <v>#VALUE!</v>
      </c>
      <c r="M2094" s="22" t="e">
        <f>VLOOKUP($G2094,Temp!$A:$C,M$1,FALSE)</f>
        <v>#VALUE!</v>
      </c>
      <c r="N2094" s="22" t="e">
        <f>VLOOKUP($G2094,Temp!$A:$C,N$1,FALSE)</f>
        <v>#VALUE!</v>
      </c>
      <c r="O2094" s="22" t="e">
        <f>VLOOKUP($G2094,Temp!$A:$C,O$1,FALSE)</f>
        <v>#VALUE!</v>
      </c>
      <c r="P2094" s="22" t="e">
        <f>VLOOKUP($G2094,Temp!$A:$C,P$1,FALSE)</f>
        <v>#VALUE!</v>
      </c>
      <c r="Q2094" s="22" t="e">
        <f>VLOOKUP($G2094,Temp!$A:$C,Q$1,FALSE)</f>
        <v>#VALUE!</v>
      </c>
      <c r="R2094" s="22" t="e">
        <f>VLOOKUP($G2094,Temp!$A:$C,R$1,FALSE)</f>
        <v>#VALUE!</v>
      </c>
      <c r="S2094" s="22" t="e">
        <f>VLOOKUP($G2094,Temp!$A:$C,S$1,FALSE)</f>
        <v>#VALUE!</v>
      </c>
      <c r="T2094" s="22" t="e">
        <f>VLOOKUP($G2094,Temp!$A:$C,T$1,FALSE)</f>
        <v>#VALUE!</v>
      </c>
      <c r="U2094" s="22" t="e">
        <f>VLOOKUP($G2094,Temp!$A:$C,U$1,FALSE)</f>
        <v>#VALUE!</v>
      </c>
      <c r="V2094" s="22" t="e">
        <f>VLOOKUP($G2094,Temp!$A:$C,V$1,FALSE)</f>
        <v>#VALUE!</v>
      </c>
      <c r="W2094" s="22" t="e">
        <f>VLOOKUP($G2094,Temp!$A:$C,W$1,FALSE)</f>
        <v>#VALUE!</v>
      </c>
      <c r="X2094" s="22" t="e">
        <f>VLOOKUP($G2094,Temp!$A:$C,X$1,FALSE)</f>
        <v>#VALUE!</v>
      </c>
      <c r="Y2094" s="22">
        <f>VLOOKUP($G2094,Temp!$A:$C,Y$1,FALSE)</f>
        <v>39900</v>
      </c>
      <c r="Z2094" s="22">
        <f>VLOOKUP($G2094,Temp!$A:$C,Z$1,FALSE)</f>
        <v>3900</v>
      </c>
      <c r="AA2094" s="22" t="str">
        <f>VLOOKUP($A2094,Searches!$A:$H,AA$1,FALSE)</f>
        <v>Gabriele Famous</v>
      </c>
      <c r="AB2094" s="22" t="str">
        <f>VLOOKUP($A2094,Searches!$A:$H,AB$1,FALSE)</f>
        <v>Aconex</v>
      </c>
      <c r="AC2094" s="22" t="str">
        <f>VLOOKUP($A2094,Searches!$A:$H,AC$1,FALSE)</f>
        <v>Chief Marketing Officer</v>
      </c>
      <c r="AD2094" s="22" t="str">
        <f>VLOOKUP($A2094,Searches!$A:$H,AD$1,FALSE)</f>
        <v>2nd</v>
      </c>
      <c r="AE2094" s="22" t="str">
        <f>VLOOKUP($A2094,Searches!$A:$H,AE$1,FALSE)</f>
        <v/>
      </c>
      <c r="AF2094" s="22" t="str">
        <f>VLOOKUP($A2094,Searches!$A:$H,AF$1,FALSE)</f>
        <v>San Francisco Bay Area</v>
      </c>
      <c r="AG2094" s="22" t="str">
        <f>VLOOKUP($A2094,Searches!$A:$H,AG$1,FALSE)</f>
        <v>https://www.linkedin.com/sales/profile/8177113,h8yx,NAME_SEARCH?moduleKey=peopleSearchResults&amp;pageKey=sales-search3-people-refinement&amp;contextId=60BC92C971D70515801E49D6842B0000&amp;requestId=0d8999dc-ee2c-43da-aea7-b0b169d0effc&amp;action=CLICK&amp;target=urn%3Ali%3AsalesLead%3A(-1%2C8177113)&amp;pageNumber=17&amp;targetEl=profilelink&amp;position=10&amp;trk=lss-serp-result-lead_photo</v>
      </c>
      <c r="AH2094" s="22" t="str">
        <f>VLOOKUP($G2094,Temp!$D:$F,AH$1,FALSE)</f>
        <v>aconex.com</v>
      </c>
      <c r="AI2094" s="22" t="str">
        <f>VLOOKUP($G2094,Temp!$D:$F,AI$1,FALSE)</f>
        <v>Marketo</v>
      </c>
      <c r="AJ2094" s="22" t="str">
        <f>VLOOKUP($G2094,Temp!$D:$F,AJ$1,FALSE)</f>
        <v>WordPress</v>
      </c>
    </row>
    <row r="2095" spans="1:36" ht="16" x14ac:dyDescent="0.2">
      <c r="A2095" s="8" t="str">
        <f t="shared" si="32"/>
        <v>Ashley Stirrup Talend</v>
      </c>
      <c r="B2095" s="8" t="s">
        <v>8392</v>
      </c>
      <c r="C2095" s="8" t="s">
        <v>8393</v>
      </c>
      <c r="D2095" s="8" t="s">
        <v>42</v>
      </c>
      <c r="E2095" s="8" t="s">
        <v>8394</v>
      </c>
      <c r="F2095" s="8" t="s">
        <v>8395</v>
      </c>
      <c r="G2095" s="12" t="s">
        <v>8396</v>
      </c>
      <c r="H2095" s="22" t="str">
        <f>VLOOKUP($G2095,Temp!$A:$C,H$1,FALSE)</f>
        <v>talend.com</v>
      </c>
      <c r="I2095" s="22" t="e">
        <f>VLOOKUP($G2095,Temp!$A:$C,I$1,FALSE)</f>
        <v>#VALUE!</v>
      </c>
      <c r="J2095" s="22" t="e">
        <f>VLOOKUP($G2095,Temp!$A:$C,J$1,FALSE)</f>
        <v>#VALUE!</v>
      </c>
      <c r="K2095" s="22" t="e">
        <f>VLOOKUP($G2095,Temp!$A:$C,K$1,FALSE)</f>
        <v>#VALUE!</v>
      </c>
      <c r="L2095" s="22" t="e">
        <f>VLOOKUP($G2095,Temp!$A:$C,L$1,FALSE)</f>
        <v>#VALUE!</v>
      </c>
      <c r="M2095" s="22" t="e">
        <f>VLOOKUP($G2095,Temp!$A:$C,M$1,FALSE)</f>
        <v>#VALUE!</v>
      </c>
      <c r="N2095" s="22" t="e">
        <f>VLOOKUP($G2095,Temp!$A:$C,N$1,FALSE)</f>
        <v>#VALUE!</v>
      </c>
      <c r="O2095" s="22" t="e">
        <f>VLOOKUP($G2095,Temp!$A:$C,O$1,FALSE)</f>
        <v>#VALUE!</v>
      </c>
      <c r="P2095" s="22" t="e">
        <f>VLOOKUP($G2095,Temp!$A:$C,P$1,FALSE)</f>
        <v>#VALUE!</v>
      </c>
      <c r="Q2095" s="22" t="e">
        <f>VLOOKUP($G2095,Temp!$A:$C,Q$1,FALSE)</f>
        <v>#VALUE!</v>
      </c>
      <c r="R2095" s="22" t="e">
        <f>VLOOKUP($G2095,Temp!$A:$C,R$1,FALSE)</f>
        <v>#VALUE!</v>
      </c>
      <c r="S2095" s="22" t="e">
        <f>VLOOKUP($G2095,Temp!$A:$C,S$1,FALSE)</f>
        <v>#VALUE!</v>
      </c>
      <c r="T2095" s="22" t="e">
        <f>VLOOKUP($G2095,Temp!$A:$C,T$1,FALSE)</f>
        <v>#VALUE!</v>
      </c>
      <c r="U2095" s="22" t="e">
        <f>VLOOKUP($G2095,Temp!$A:$C,U$1,FALSE)</f>
        <v>#VALUE!</v>
      </c>
      <c r="V2095" s="22" t="e">
        <f>VLOOKUP($G2095,Temp!$A:$C,V$1,FALSE)</f>
        <v>#VALUE!</v>
      </c>
      <c r="W2095" s="22" t="e">
        <f>VLOOKUP($G2095,Temp!$A:$C,W$1,FALSE)</f>
        <v>#VALUE!</v>
      </c>
      <c r="X2095" s="22" t="e">
        <f>VLOOKUP($G2095,Temp!$A:$C,X$1,FALSE)</f>
        <v>#VALUE!</v>
      </c>
      <c r="Y2095" s="22">
        <f>VLOOKUP($G2095,Temp!$A:$C,Y$1,FALSE)</f>
        <v>141000</v>
      </c>
      <c r="Z2095" s="22">
        <f>VLOOKUP($G2095,Temp!$A:$C,Z$1,FALSE)</f>
        <v>16300</v>
      </c>
      <c r="AA2095" s="22" t="str">
        <f>VLOOKUP($A2095,Searches!$A:$H,AA$1,FALSE)</f>
        <v>Ashley Stirrup</v>
      </c>
      <c r="AB2095" s="22" t="str">
        <f>VLOOKUP($A2095,Searches!$A:$H,AB$1,FALSE)</f>
        <v>Talend</v>
      </c>
      <c r="AC2095" s="22" t="str">
        <f>VLOOKUP($A2095,Searches!$A:$H,AC$1,FALSE)</f>
        <v>Chief Marketing Officer</v>
      </c>
      <c r="AD2095" s="22" t="str">
        <f>VLOOKUP($A2095,Searches!$A:$H,AD$1,FALSE)</f>
        <v>2nd</v>
      </c>
      <c r="AE2095" s="22" t="str">
        <f>VLOOKUP($A2095,Searches!$A:$H,AE$1,FALSE)</f>
        <v/>
      </c>
      <c r="AF2095" s="22" t="str">
        <f>VLOOKUP($A2095,Searches!$A:$H,AF$1,FALSE)</f>
        <v>San Francisco Bay Area</v>
      </c>
      <c r="AG2095" s="22" t="str">
        <f>VLOOKUP($A2095,Searches!$A:$H,AG$1,FALSE)</f>
        <v>https://www.linkedin.com/sales/profile/1029146,4CGd,NAME_SEARCH?moduleKey=peopleSearchResults&amp;pageKey=sales-search3-people-refinement&amp;contextId=60BC92C971D70515801E49D6842B0000&amp;requestId=0d8999dc-ee2c-43da-aea7-b0b169d0effc&amp;action=CLICK&amp;target=urn%3Ali%3AsalesLead%3A(-1%2C1029146)&amp;pageNumber=17&amp;targetEl=profilelink&amp;position=11&amp;trk=lss-serp-result-lead_photo</v>
      </c>
      <c r="AH2095" s="22" t="str">
        <f>VLOOKUP($G2095,Temp!$D:$F,AH$1,FALSE)</f>
        <v>talend.com</v>
      </c>
      <c r="AI2095" s="22" t="str">
        <f>VLOOKUP($G2095,Temp!$D:$F,AI$1,FALSE)</f>
        <v>Marketo</v>
      </c>
      <c r="AJ2095" s="22" t="str">
        <f>VLOOKUP($G2095,Temp!$D:$F,AJ$1,FALSE)</f>
        <v>WordPress</v>
      </c>
    </row>
    <row r="2096" spans="1:36" ht="16" x14ac:dyDescent="0.2">
      <c r="A2096" s="8" t="str">
        <f t="shared" si="32"/>
        <v>Marcus Bragg AlienVault</v>
      </c>
      <c r="B2096" s="8" t="s">
        <v>934</v>
      </c>
      <c r="C2096" s="8" t="s">
        <v>935</v>
      </c>
      <c r="D2096" s="8" t="s">
        <v>304</v>
      </c>
      <c r="E2096" s="8" t="s">
        <v>937</v>
      </c>
      <c r="F2096" s="8" t="s">
        <v>939</v>
      </c>
      <c r="G2096" s="12" t="s">
        <v>940</v>
      </c>
      <c r="H2096" s="22" t="str">
        <f>VLOOKUP($G2096,Temp!$A:$C,H$1,FALSE)</f>
        <v>alienvault.com</v>
      </c>
      <c r="I2096" s="22" t="e">
        <f>VLOOKUP($G2096,Temp!$A:$C,I$1,FALSE)</f>
        <v>#VALUE!</v>
      </c>
      <c r="J2096" s="22" t="e">
        <f>VLOOKUP($G2096,Temp!$A:$C,J$1,FALSE)</f>
        <v>#VALUE!</v>
      </c>
      <c r="K2096" s="22" t="e">
        <f>VLOOKUP($G2096,Temp!$A:$C,K$1,FALSE)</f>
        <v>#VALUE!</v>
      </c>
      <c r="L2096" s="22" t="e">
        <f>VLOOKUP($G2096,Temp!$A:$C,L$1,FALSE)</f>
        <v>#VALUE!</v>
      </c>
      <c r="M2096" s="22" t="e">
        <f>VLOOKUP($G2096,Temp!$A:$C,M$1,FALSE)</f>
        <v>#VALUE!</v>
      </c>
      <c r="N2096" s="22" t="e">
        <f>VLOOKUP($G2096,Temp!$A:$C,N$1,FALSE)</f>
        <v>#VALUE!</v>
      </c>
      <c r="O2096" s="22" t="e">
        <f>VLOOKUP($G2096,Temp!$A:$C,O$1,FALSE)</f>
        <v>#VALUE!</v>
      </c>
      <c r="P2096" s="22" t="e">
        <f>VLOOKUP($G2096,Temp!$A:$C,P$1,FALSE)</f>
        <v>#VALUE!</v>
      </c>
      <c r="Q2096" s="22" t="e">
        <f>VLOOKUP($G2096,Temp!$A:$C,Q$1,FALSE)</f>
        <v>#VALUE!</v>
      </c>
      <c r="R2096" s="22" t="e">
        <f>VLOOKUP($G2096,Temp!$A:$C,R$1,FALSE)</f>
        <v>#VALUE!</v>
      </c>
      <c r="S2096" s="22" t="e">
        <f>VLOOKUP($G2096,Temp!$A:$C,S$1,FALSE)</f>
        <v>#VALUE!</v>
      </c>
      <c r="T2096" s="22" t="e">
        <f>VLOOKUP($G2096,Temp!$A:$C,T$1,FALSE)</f>
        <v>#VALUE!</v>
      </c>
      <c r="U2096" s="22" t="e">
        <f>VLOOKUP($G2096,Temp!$A:$C,U$1,FALSE)</f>
        <v>#VALUE!</v>
      </c>
      <c r="V2096" s="22" t="e">
        <f>VLOOKUP($G2096,Temp!$A:$C,V$1,FALSE)</f>
        <v>#VALUE!</v>
      </c>
      <c r="W2096" s="22" t="e">
        <f>VLOOKUP($G2096,Temp!$A:$C,W$1,FALSE)</f>
        <v>#VALUE!</v>
      </c>
      <c r="X2096" s="22" t="e">
        <f>VLOOKUP($G2096,Temp!$A:$C,X$1,FALSE)</f>
        <v>#VALUE!</v>
      </c>
      <c r="Y2096" s="22">
        <f>VLOOKUP($G2096,Temp!$A:$C,Y$1,FALSE)</f>
        <v>182000</v>
      </c>
      <c r="Z2096" s="22">
        <f>VLOOKUP($G2096,Temp!$A:$C,Z$1,FALSE)</f>
        <v>68400</v>
      </c>
      <c r="AA2096" s="22" t="str">
        <f>VLOOKUP($A2096,Searches!$A:$H,AA$1,FALSE)</f>
        <v>Marcus Bragg</v>
      </c>
      <c r="AB2096" s="22" t="str">
        <f>VLOOKUP($A2096,Searches!$A:$H,AB$1,FALSE)</f>
        <v>AlienVault</v>
      </c>
      <c r="AC2096" s="22" t="str">
        <f>VLOOKUP($A2096,Searches!$A:$H,AC$1,FALSE)</f>
        <v>Chief Revenue Officer</v>
      </c>
      <c r="AD2096" s="22" t="str">
        <f>VLOOKUP($A2096,Searches!$A:$H,AD$1,FALSE)</f>
        <v>2nd</v>
      </c>
      <c r="AE2096" s="22" t="str">
        <f>VLOOKUP($A2096,Searches!$A:$H,AE$1,FALSE)</f>
        <v/>
      </c>
      <c r="AF2096" s="22" t="str">
        <f>VLOOKUP($A2096,Searches!$A:$H,AF$1,FALSE)</f>
        <v>San Francisco Bay Area</v>
      </c>
      <c r="AG2096" s="22" t="str">
        <f>VLOOKUP($A2096,Searches!$A:$H,AG$1,FALSE)</f>
        <v>https://www.linkedin.com/sales/profile/641732,Hsnv,NAME_SEARCH?moduleKey=peopleSearchResults&amp;pageKey=sales-search3-people-refinement&amp;contextId=60BC92C971D70515801E49D6842B0000&amp;requestId=0d8999dc-ee2c-43da-aea7-b0b169d0effc&amp;action=CLICK&amp;target=urn%3Ali%3AsalesLead%3A(-1%2C641732)&amp;pageNumber=17&amp;targetEl=profilelink&amp;position=1&amp;trk=lss-serp-result-lead_photo</v>
      </c>
      <c r="AH2096" s="22" t="e">
        <f>VLOOKUP($G2096,Temp!$D:$F,AH$1,FALSE)</f>
        <v>#N/A</v>
      </c>
      <c r="AI2096" s="22" t="e">
        <f>VLOOKUP($G2096,Temp!$D:$F,AI$1,FALSE)</f>
        <v>#N/A</v>
      </c>
      <c r="AJ2096" s="22" t="e">
        <f>VLOOKUP($G2096,Temp!$D:$F,AJ$1,FALSE)</f>
        <v>#N/A</v>
      </c>
    </row>
    <row r="2097" spans="1:36" ht="16" x14ac:dyDescent="0.2">
      <c r="A2097" s="8" t="str">
        <f t="shared" si="32"/>
        <v>Moody Glasgow Glassdoor</v>
      </c>
      <c r="B2097" s="8" t="s">
        <v>8616</v>
      </c>
      <c r="C2097" s="8" t="s">
        <v>8617</v>
      </c>
      <c r="D2097" s="8" t="s">
        <v>42</v>
      </c>
      <c r="E2097" s="8" t="s">
        <v>8619</v>
      </c>
      <c r="F2097" s="8" t="s">
        <v>8620</v>
      </c>
      <c r="G2097" s="12" t="s">
        <v>8621</v>
      </c>
      <c r="H2097" s="22" t="str">
        <f>VLOOKUP($G2097,Temp!$A:$C,H$1,FALSE)</f>
        <v>glassdoor.com</v>
      </c>
      <c r="I2097" s="22" t="e">
        <f>VLOOKUP($G2097,Temp!$A:$C,I$1,FALSE)</f>
        <v>#VALUE!</v>
      </c>
      <c r="J2097" s="22" t="e">
        <f>VLOOKUP($G2097,Temp!$A:$C,J$1,FALSE)</f>
        <v>#VALUE!</v>
      </c>
      <c r="K2097" s="22" t="e">
        <f>VLOOKUP($G2097,Temp!$A:$C,K$1,FALSE)</f>
        <v>#VALUE!</v>
      </c>
      <c r="L2097" s="22" t="e">
        <f>VLOOKUP($G2097,Temp!$A:$C,L$1,FALSE)</f>
        <v>#VALUE!</v>
      </c>
      <c r="M2097" s="22" t="e">
        <f>VLOOKUP($G2097,Temp!$A:$C,M$1,FALSE)</f>
        <v>#VALUE!</v>
      </c>
      <c r="N2097" s="22" t="e">
        <f>VLOOKUP($G2097,Temp!$A:$C,N$1,FALSE)</f>
        <v>#VALUE!</v>
      </c>
      <c r="O2097" s="22" t="e">
        <f>VLOOKUP($G2097,Temp!$A:$C,O$1,FALSE)</f>
        <v>#VALUE!</v>
      </c>
      <c r="P2097" s="22" t="e">
        <f>VLOOKUP($G2097,Temp!$A:$C,P$1,FALSE)</f>
        <v>#VALUE!</v>
      </c>
      <c r="Q2097" s="22" t="e">
        <f>VLOOKUP($G2097,Temp!$A:$C,Q$1,FALSE)</f>
        <v>#VALUE!</v>
      </c>
      <c r="R2097" s="22" t="e">
        <f>VLOOKUP($G2097,Temp!$A:$C,R$1,FALSE)</f>
        <v>#VALUE!</v>
      </c>
      <c r="S2097" s="22" t="e">
        <f>VLOOKUP($G2097,Temp!$A:$C,S$1,FALSE)</f>
        <v>#VALUE!</v>
      </c>
      <c r="T2097" s="22" t="e">
        <f>VLOOKUP($G2097,Temp!$A:$C,T$1,FALSE)</f>
        <v>#VALUE!</v>
      </c>
      <c r="U2097" s="22" t="e">
        <f>VLOOKUP($G2097,Temp!$A:$C,U$1,FALSE)</f>
        <v>#VALUE!</v>
      </c>
      <c r="V2097" s="22" t="e">
        <f>VLOOKUP($G2097,Temp!$A:$C,V$1,FALSE)</f>
        <v>#VALUE!</v>
      </c>
      <c r="W2097" s="22" t="e">
        <f>VLOOKUP($G2097,Temp!$A:$C,W$1,FALSE)</f>
        <v>#VALUE!</v>
      </c>
      <c r="X2097" s="22" t="e">
        <f>VLOOKUP($G2097,Temp!$A:$C,X$1,FALSE)</f>
        <v>#VALUE!</v>
      </c>
      <c r="Y2097" s="22">
        <f>VLOOKUP($G2097,Temp!$A:$C,Y$1,FALSE)</f>
        <v>49000000</v>
      </c>
      <c r="Z2097" s="22">
        <f>VLOOKUP($G2097,Temp!$A:$C,Z$1,FALSE)</f>
        <v>32000</v>
      </c>
      <c r="AA2097" s="22" t="e">
        <f>VLOOKUP($A2097,Searches!$A:$H,AA$1,FALSE)</f>
        <v>#N/A</v>
      </c>
      <c r="AB2097" s="22" t="e">
        <f>VLOOKUP($A2097,Searches!$A:$H,AB$1,FALSE)</f>
        <v>#N/A</v>
      </c>
      <c r="AC2097" s="22" t="e">
        <f>VLOOKUP($A2097,Searches!$A:$H,AC$1,FALSE)</f>
        <v>#N/A</v>
      </c>
      <c r="AD2097" s="22" t="e">
        <f>VLOOKUP($A2097,Searches!$A:$H,AD$1,FALSE)</f>
        <v>#N/A</v>
      </c>
      <c r="AE2097" s="22" t="e">
        <f>VLOOKUP($A2097,Searches!$A:$H,AE$1,FALSE)</f>
        <v>#N/A</v>
      </c>
      <c r="AF2097" s="22" t="e">
        <f>VLOOKUP($A2097,Searches!$A:$H,AF$1,FALSE)</f>
        <v>#N/A</v>
      </c>
      <c r="AG2097" s="22" t="e">
        <f>VLOOKUP($A2097,Searches!$A:$H,AG$1,FALSE)</f>
        <v>#N/A</v>
      </c>
      <c r="AH2097" s="22" t="str">
        <f>VLOOKUP($G2097,Temp!$D:$F,AH$1,FALSE)</f>
        <v>glassdoor.com</v>
      </c>
      <c r="AI2097" s="22" t="str">
        <f>VLOOKUP($G2097,Temp!$D:$F,AI$1,FALSE)</f>
        <v>Marketo</v>
      </c>
      <c r="AJ2097" s="22" t="str">
        <f>VLOOKUP($G2097,Temp!$D:$F,AJ$1,FALSE)</f>
        <v>WordPress</v>
      </c>
    </row>
    <row r="2098" spans="1:36" ht="16" x14ac:dyDescent="0.2">
      <c r="A2098" s="8" t="str">
        <f t="shared" si="32"/>
        <v>Peter Finter Couchbase</v>
      </c>
      <c r="B2098" s="8" t="s">
        <v>602</v>
      </c>
      <c r="C2098" s="8" t="s">
        <v>9994</v>
      </c>
      <c r="D2098" s="8" t="s">
        <v>9995</v>
      </c>
      <c r="E2098" s="8" t="s">
        <v>9998</v>
      </c>
      <c r="F2098" s="8" t="s">
        <v>10000</v>
      </c>
      <c r="G2098" s="12" t="s">
        <v>9347</v>
      </c>
      <c r="H2098" s="22" t="str">
        <f>VLOOKUP($G2098,Temp!$A:$C,H$1,FALSE)</f>
        <v>couchbase.com</v>
      </c>
      <c r="I2098" s="22" t="e">
        <f>VLOOKUP($G2098,Temp!$A:$C,I$1,FALSE)</f>
        <v>#VALUE!</v>
      </c>
      <c r="J2098" s="22" t="e">
        <f>VLOOKUP($G2098,Temp!$A:$C,J$1,FALSE)</f>
        <v>#VALUE!</v>
      </c>
      <c r="K2098" s="22" t="e">
        <f>VLOOKUP($G2098,Temp!$A:$C,K$1,FALSE)</f>
        <v>#VALUE!</v>
      </c>
      <c r="L2098" s="22" t="e">
        <f>VLOOKUP($G2098,Temp!$A:$C,L$1,FALSE)</f>
        <v>#VALUE!</v>
      </c>
      <c r="M2098" s="22" t="e">
        <f>VLOOKUP($G2098,Temp!$A:$C,M$1,FALSE)</f>
        <v>#VALUE!</v>
      </c>
      <c r="N2098" s="22" t="e">
        <f>VLOOKUP($G2098,Temp!$A:$C,N$1,FALSE)</f>
        <v>#VALUE!</v>
      </c>
      <c r="O2098" s="22" t="e">
        <f>VLOOKUP($G2098,Temp!$A:$C,O$1,FALSE)</f>
        <v>#VALUE!</v>
      </c>
      <c r="P2098" s="22" t="e">
        <f>VLOOKUP($G2098,Temp!$A:$C,P$1,FALSE)</f>
        <v>#VALUE!</v>
      </c>
      <c r="Q2098" s="22" t="e">
        <f>VLOOKUP($G2098,Temp!$A:$C,Q$1,FALSE)</f>
        <v>#VALUE!</v>
      </c>
      <c r="R2098" s="22" t="e">
        <f>VLOOKUP($G2098,Temp!$A:$C,R$1,FALSE)</f>
        <v>#VALUE!</v>
      </c>
      <c r="S2098" s="22" t="e">
        <f>VLOOKUP($G2098,Temp!$A:$C,S$1,FALSE)</f>
        <v>#VALUE!</v>
      </c>
      <c r="T2098" s="22" t="e">
        <f>VLOOKUP($G2098,Temp!$A:$C,T$1,FALSE)</f>
        <v>#VALUE!</v>
      </c>
      <c r="U2098" s="22" t="e">
        <f>VLOOKUP($G2098,Temp!$A:$C,U$1,FALSE)</f>
        <v>#VALUE!</v>
      </c>
      <c r="V2098" s="22" t="e">
        <f>VLOOKUP($G2098,Temp!$A:$C,V$1,FALSE)</f>
        <v>#VALUE!</v>
      </c>
      <c r="W2098" s="22" t="e">
        <f>VLOOKUP($G2098,Temp!$A:$C,W$1,FALSE)</f>
        <v>#VALUE!</v>
      </c>
      <c r="X2098" s="22" t="e">
        <f>VLOOKUP($G2098,Temp!$A:$C,X$1,FALSE)</f>
        <v>#VALUE!</v>
      </c>
      <c r="Y2098" s="22">
        <f>VLOOKUP($G2098,Temp!$A:$C,Y$1,FALSE)</f>
        <v>111000</v>
      </c>
      <c r="Z2098" s="22">
        <f>VLOOKUP($G2098,Temp!$A:$C,Z$1,FALSE)</f>
        <v>25200</v>
      </c>
      <c r="AA2098" s="22" t="str">
        <f>VLOOKUP($A2098,Searches!$A:$H,AA$1,FALSE)</f>
        <v>Peter Finter</v>
      </c>
      <c r="AB2098" s="22" t="str">
        <f>VLOOKUP($A2098,Searches!$A:$H,AB$1,FALSE)</f>
        <v>Couchbase</v>
      </c>
      <c r="AC2098" s="22" t="str">
        <f>VLOOKUP($A2098,Searches!$A:$H,AC$1,FALSE)</f>
        <v>Senior Vice President, Chief Marketing Officer</v>
      </c>
      <c r="AD2098" s="22" t="str">
        <f>VLOOKUP($A2098,Searches!$A:$H,AD$1,FALSE)</f>
        <v>2nd</v>
      </c>
      <c r="AE2098" s="22" t="str">
        <f>VLOOKUP($A2098,Searches!$A:$H,AE$1,FALSE)</f>
        <v>Open link</v>
      </c>
      <c r="AF2098" s="22" t="str">
        <f>VLOOKUP($A2098,Searches!$A:$H,AF$1,FALSE)</f>
        <v>San Francisco Bay Area</v>
      </c>
      <c r="AG2098" s="22" t="str">
        <f>VLOOKUP($A2098,Searches!$A:$H,AG$1,FALSE)</f>
        <v>https://www.linkedin.com/sales/profile/1146627,MGEa,NAME_SEARCH?moduleKey=peopleSearchResults&amp;pageKey=sales-search3-people-refinement&amp;contextId=60BC92C971D70515801E49D6842B0000&amp;requestId=0d8999dc-ee2c-43da-aea7-b0b169d0effc&amp;action=CLICK&amp;target=urn%3Ali%3AsalesLead%3A(-1%2C1146627)&amp;pageNumber=17&amp;targetEl=profilelink&amp;position=3&amp;trk=lss-serp-result-lead_photo</v>
      </c>
      <c r="AH2098" s="22" t="e">
        <f>VLOOKUP($G2098,Temp!$D:$F,AH$1,FALSE)</f>
        <v>#N/A</v>
      </c>
      <c r="AI2098" s="22" t="e">
        <f>VLOOKUP($G2098,Temp!$D:$F,AI$1,FALSE)</f>
        <v>#N/A</v>
      </c>
      <c r="AJ2098" s="22" t="e">
        <f>VLOOKUP($G2098,Temp!$D:$F,AJ$1,FALSE)</f>
        <v>#N/A</v>
      </c>
    </row>
    <row r="2099" spans="1:36" ht="16" x14ac:dyDescent="0.2">
      <c r="A2099" s="8" t="str">
        <f t="shared" si="32"/>
        <v>Mike Munoz Cherwell Software</v>
      </c>
      <c r="B2099" s="8" t="s">
        <v>112</v>
      </c>
      <c r="C2099" s="8" t="s">
        <v>3070</v>
      </c>
      <c r="D2099" s="8" t="s">
        <v>304</v>
      </c>
      <c r="E2099" s="8" t="s">
        <v>3071</v>
      </c>
      <c r="F2099" s="8" t="s">
        <v>3072</v>
      </c>
      <c r="G2099" s="12" t="s">
        <v>3073</v>
      </c>
      <c r="H2099" s="22" t="str">
        <f>VLOOKUP($G2099,Temp!$A:$C,H$1,FALSE)</f>
        <v>cherwell.com</v>
      </c>
      <c r="I2099" s="22" t="e">
        <f>VLOOKUP($G2099,Temp!$A:$C,I$1,FALSE)</f>
        <v>#VALUE!</v>
      </c>
      <c r="J2099" s="22" t="e">
        <f>VLOOKUP($G2099,Temp!$A:$C,J$1,FALSE)</f>
        <v>#VALUE!</v>
      </c>
      <c r="K2099" s="22" t="e">
        <f>VLOOKUP($G2099,Temp!$A:$C,K$1,FALSE)</f>
        <v>#VALUE!</v>
      </c>
      <c r="L2099" s="22" t="e">
        <f>VLOOKUP($G2099,Temp!$A:$C,L$1,FALSE)</f>
        <v>#VALUE!</v>
      </c>
      <c r="M2099" s="22" t="e">
        <f>VLOOKUP($G2099,Temp!$A:$C,M$1,FALSE)</f>
        <v>#VALUE!</v>
      </c>
      <c r="N2099" s="22" t="e">
        <f>VLOOKUP($G2099,Temp!$A:$C,N$1,FALSE)</f>
        <v>#VALUE!</v>
      </c>
      <c r="O2099" s="22" t="e">
        <f>VLOOKUP($G2099,Temp!$A:$C,O$1,FALSE)</f>
        <v>#VALUE!</v>
      </c>
      <c r="P2099" s="22" t="e">
        <f>VLOOKUP($G2099,Temp!$A:$C,P$1,FALSE)</f>
        <v>#VALUE!</v>
      </c>
      <c r="Q2099" s="22" t="e">
        <f>VLOOKUP($G2099,Temp!$A:$C,Q$1,FALSE)</f>
        <v>#VALUE!</v>
      </c>
      <c r="R2099" s="22" t="e">
        <f>VLOOKUP($G2099,Temp!$A:$C,R$1,FALSE)</f>
        <v>#VALUE!</v>
      </c>
      <c r="S2099" s="22" t="e">
        <f>VLOOKUP($G2099,Temp!$A:$C,S$1,FALSE)</f>
        <v>#VALUE!</v>
      </c>
      <c r="T2099" s="22" t="e">
        <f>VLOOKUP($G2099,Temp!$A:$C,T$1,FALSE)</f>
        <v>#VALUE!</v>
      </c>
      <c r="U2099" s="22" t="e">
        <f>VLOOKUP($G2099,Temp!$A:$C,U$1,FALSE)</f>
        <v>#VALUE!</v>
      </c>
      <c r="V2099" s="22" t="e">
        <f>VLOOKUP($G2099,Temp!$A:$C,V$1,FALSE)</f>
        <v>#VALUE!</v>
      </c>
      <c r="W2099" s="22" t="e">
        <f>VLOOKUP($G2099,Temp!$A:$C,W$1,FALSE)</f>
        <v>#VALUE!</v>
      </c>
      <c r="X2099" s="22" t="e">
        <f>VLOOKUP($G2099,Temp!$A:$C,X$1,FALSE)</f>
        <v>#VALUE!</v>
      </c>
      <c r="Y2099" s="22">
        <f>VLOOKUP($G2099,Temp!$A:$C,Y$1,FALSE)</f>
        <v>107000</v>
      </c>
      <c r="Z2099" s="22">
        <f>VLOOKUP($G2099,Temp!$A:$C,Z$1,FALSE)</f>
        <v>9400</v>
      </c>
      <c r="AA2099" s="22" t="e">
        <f>VLOOKUP($A2099,Searches!$A:$H,AA$1,FALSE)</f>
        <v>#N/A</v>
      </c>
      <c r="AB2099" s="22" t="e">
        <f>VLOOKUP($A2099,Searches!$A:$H,AB$1,FALSE)</f>
        <v>#N/A</v>
      </c>
      <c r="AC2099" s="22" t="e">
        <f>VLOOKUP($A2099,Searches!$A:$H,AC$1,FALSE)</f>
        <v>#N/A</v>
      </c>
      <c r="AD2099" s="22" t="e">
        <f>VLOOKUP($A2099,Searches!$A:$H,AD$1,FALSE)</f>
        <v>#N/A</v>
      </c>
      <c r="AE2099" s="22" t="e">
        <f>VLOOKUP($A2099,Searches!$A:$H,AE$1,FALSE)</f>
        <v>#N/A</v>
      </c>
      <c r="AF2099" s="22" t="e">
        <f>VLOOKUP($A2099,Searches!$A:$H,AF$1,FALSE)</f>
        <v>#N/A</v>
      </c>
      <c r="AG2099" s="22" t="e">
        <f>VLOOKUP($A2099,Searches!$A:$H,AG$1,FALSE)</f>
        <v>#N/A</v>
      </c>
      <c r="AH2099" s="22" t="str">
        <f>VLOOKUP($G2099,Temp!$D:$F,AH$1,FALSE)</f>
        <v>cherwell.com</v>
      </c>
      <c r="AI2099" s="22" t="str">
        <f>VLOOKUP($G2099,Temp!$D:$F,AI$1,FALSE)</f>
        <v>Marketo</v>
      </c>
      <c r="AJ2099" s="22" t="str">
        <f>VLOOKUP($G2099,Temp!$D:$F,AJ$1,FALSE)</f>
        <v>WordPress</v>
      </c>
    </row>
    <row r="2100" spans="1:36" ht="16" x14ac:dyDescent="0.2">
      <c r="A2100" s="8" t="str">
        <f t="shared" si="32"/>
        <v>Tim Yeaton Red Hat</v>
      </c>
      <c r="B2100" s="8" t="s">
        <v>3543</v>
      </c>
      <c r="C2100" s="8" t="s">
        <v>10004</v>
      </c>
      <c r="D2100" s="8" t="s">
        <v>658</v>
      </c>
      <c r="E2100" s="8" t="s">
        <v>10005</v>
      </c>
      <c r="F2100" s="8" t="s">
        <v>10006</v>
      </c>
      <c r="G2100" s="12" t="s">
        <v>9356</v>
      </c>
      <c r="H2100" s="22" t="str">
        <f>VLOOKUP($G2100,Temp!$A:$C,H$1,FALSE)</f>
        <v>redhat.com</v>
      </c>
      <c r="I2100" s="22" t="e">
        <f>VLOOKUP($G2100,Temp!$A:$C,I$1,FALSE)</f>
        <v>#VALUE!</v>
      </c>
      <c r="J2100" s="22" t="e">
        <f>VLOOKUP($G2100,Temp!$A:$C,J$1,FALSE)</f>
        <v>#VALUE!</v>
      </c>
      <c r="K2100" s="22" t="e">
        <f>VLOOKUP($G2100,Temp!$A:$C,K$1,FALSE)</f>
        <v>#VALUE!</v>
      </c>
      <c r="L2100" s="22" t="e">
        <f>VLOOKUP($G2100,Temp!$A:$C,L$1,FALSE)</f>
        <v>#VALUE!</v>
      </c>
      <c r="M2100" s="22" t="e">
        <f>VLOOKUP($G2100,Temp!$A:$C,M$1,FALSE)</f>
        <v>#VALUE!</v>
      </c>
      <c r="N2100" s="22" t="e">
        <f>VLOOKUP($G2100,Temp!$A:$C,N$1,FALSE)</f>
        <v>#VALUE!</v>
      </c>
      <c r="O2100" s="22" t="e">
        <f>VLOOKUP($G2100,Temp!$A:$C,O$1,FALSE)</f>
        <v>#VALUE!</v>
      </c>
      <c r="P2100" s="22" t="e">
        <f>VLOOKUP($G2100,Temp!$A:$C,P$1,FALSE)</f>
        <v>#VALUE!</v>
      </c>
      <c r="Q2100" s="22" t="e">
        <f>VLOOKUP($G2100,Temp!$A:$C,Q$1,FALSE)</f>
        <v>#VALUE!</v>
      </c>
      <c r="R2100" s="22" t="e">
        <f>VLOOKUP($G2100,Temp!$A:$C,R$1,FALSE)</f>
        <v>#VALUE!</v>
      </c>
      <c r="S2100" s="22" t="e">
        <f>VLOOKUP($G2100,Temp!$A:$C,S$1,FALSE)</f>
        <v>#VALUE!</v>
      </c>
      <c r="T2100" s="22" t="e">
        <f>VLOOKUP($G2100,Temp!$A:$C,T$1,FALSE)</f>
        <v>#VALUE!</v>
      </c>
      <c r="U2100" s="22" t="e">
        <f>VLOOKUP($G2100,Temp!$A:$C,U$1,FALSE)</f>
        <v>#VALUE!</v>
      </c>
      <c r="V2100" s="22" t="e">
        <f>VLOOKUP($G2100,Temp!$A:$C,V$1,FALSE)</f>
        <v>#VALUE!</v>
      </c>
      <c r="W2100" s="22" t="e">
        <f>VLOOKUP($G2100,Temp!$A:$C,W$1,FALSE)</f>
        <v>#VALUE!</v>
      </c>
      <c r="X2100" s="22" t="e">
        <f>VLOOKUP($G2100,Temp!$A:$C,X$1,FALSE)</f>
        <v>#VALUE!</v>
      </c>
      <c r="Y2100" s="22">
        <f>VLOOKUP($G2100,Temp!$A:$C,Y$1,FALSE)</f>
        <v>773000</v>
      </c>
      <c r="Z2100" s="22">
        <f>VLOOKUP($G2100,Temp!$A:$C,Z$1,FALSE)</f>
        <v>139000</v>
      </c>
      <c r="AA2100" s="22" t="str">
        <f>VLOOKUP($A2100,Searches!$A:$H,AA$1,FALSE)</f>
        <v>Tim Yeaton</v>
      </c>
      <c r="AB2100" s="22" t="str">
        <f>VLOOKUP($A2100,Searches!$A:$H,AB$1,FALSE)</f>
        <v>Red Hat</v>
      </c>
      <c r="AC2100" s="22" t="str">
        <f>VLOOKUP($A2100,Searches!$A:$H,AC$1,FALSE)</f>
        <v>Executive Vice President &amp; Chief Marketing Officer</v>
      </c>
      <c r="AD2100" s="22" t="str">
        <f>VLOOKUP($A2100,Searches!$A:$H,AD$1,FALSE)</f>
        <v>2nd</v>
      </c>
      <c r="AE2100" s="22" t="str">
        <f>VLOOKUP($A2100,Searches!$A:$H,AE$1,FALSE)</f>
        <v/>
      </c>
      <c r="AF2100" s="22" t="str">
        <f>VLOOKUP($A2100,Searches!$A:$H,AF$1,FALSE)</f>
        <v>Greater Boston Area</v>
      </c>
      <c r="AG2100" s="22" t="str">
        <f>VLOOKUP($A2100,Searches!$A:$H,AG$1,FALSE)</f>
        <v>https://www.linkedin.com/sales/profile/4412533,pcqe,NAME_SEARCH?moduleKey=peopleSearchResults&amp;pageKey=sales-search3-people-refinement&amp;contextId=60BC92C971D70515801E49D6842B0000&amp;requestId=0d8999dc-ee2c-43da-aea7-b0b169d0effc&amp;action=CLICK&amp;target=urn%3Ali%3AsalesLead%3A(-1%2C4412533)&amp;pageNumber=17&amp;targetEl=profilelink&amp;position=7&amp;trk=lss-serp-result-lead_photo</v>
      </c>
      <c r="AH2100" s="22" t="e">
        <f>VLOOKUP($G2100,Temp!$D:$F,AH$1,FALSE)</f>
        <v>#N/A</v>
      </c>
      <c r="AI2100" s="22" t="e">
        <f>VLOOKUP($G2100,Temp!$D:$F,AI$1,FALSE)</f>
        <v>#N/A</v>
      </c>
      <c r="AJ2100" s="22" t="e">
        <f>VLOOKUP($G2100,Temp!$D:$F,AJ$1,FALSE)</f>
        <v>#N/A</v>
      </c>
    </row>
    <row r="2101" spans="1:36" ht="16" x14ac:dyDescent="0.2">
      <c r="A2101" s="8" t="str">
        <f t="shared" si="32"/>
        <v>Rip Gerber Vlocity</v>
      </c>
      <c r="B2101" s="8" t="s">
        <v>1498</v>
      </c>
      <c r="C2101" s="8" t="s">
        <v>1499</v>
      </c>
      <c r="D2101" s="8" t="s">
        <v>1500</v>
      </c>
      <c r="E2101" s="8" t="s">
        <v>1501</v>
      </c>
      <c r="F2101" s="8" t="s">
        <v>1503</v>
      </c>
      <c r="G2101" s="12" t="s">
        <v>1505</v>
      </c>
      <c r="H2101" s="22" t="str">
        <f>VLOOKUP($G2101,Temp!$A:$C,H$1,FALSE)</f>
        <v>vlocity.com</v>
      </c>
      <c r="I2101" s="22" t="e">
        <f>VLOOKUP($G2101,Temp!$A:$C,I$1,FALSE)</f>
        <v>#VALUE!</v>
      </c>
      <c r="J2101" s="22" t="e">
        <f>VLOOKUP($G2101,Temp!$A:$C,J$1,FALSE)</f>
        <v>#VALUE!</v>
      </c>
      <c r="K2101" s="22" t="e">
        <f>VLOOKUP($G2101,Temp!$A:$C,K$1,FALSE)</f>
        <v>#VALUE!</v>
      </c>
      <c r="L2101" s="22" t="e">
        <f>VLOOKUP($G2101,Temp!$A:$C,L$1,FALSE)</f>
        <v>#VALUE!</v>
      </c>
      <c r="M2101" s="22" t="e">
        <f>VLOOKUP($G2101,Temp!$A:$C,M$1,FALSE)</f>
        <v>#VALUE!</v>
      </c>
      <c r="N2101" s="22" t="e">
        <f>VLOOKUP($G2101,Temp!$A:$C,N$1,FALSE)</f>
        <v>#VALUE!</v>
      </c>
      <c r="O2101" s="22" t="e">
        <f>VLOOKUP($G2101,Temp!$A:$C,O$1,FALSE)</f>
        <v>#VALUE!</v>
      </c>
      <c r="P2101" s="22" t="e">
        <f>VLOOKUP($G2101,Temp!$A:$C,P$1,FALSE)</f>
        <v>#VALUE!</v>
      </c>
      <c r="Q2101" s="22" t="e">
        <f>VLOOKUP($G2101,Temp!$A:$C,Q$1,FALSE)</f>
        <v>#VALUE!</v>
      </c>
      <c r="R2101" s="22" t="e">
        <f>VLOOKUP($G2101,Temp!$A:$C,R$1,FALSE)</f>
        <v>#VALUE!</v>
      </c>
      <c r="S2101" s="22" t="e">
        <f>VLOOKUP($G2101,Temp!$A:$C,S$1,FALSE)</f>
        <v>#VALUE!</v>
      </c>
      <c r="T2101" s="22" t="e">
        <f>VLOOKUP($G2101,Temp!$A:$C,T$1,FALSE)</f>
        <v>#VALUE!</v>
      </c>
      <c r="U2101" s="22" t="e">
        <f>VLOOKUP($G2101,Temp!$A:$C,U$1,FALSE)</f>
        <v>#VALUE!</v>
      </c>
      <c r="V2101" s="22" t="e">
        <f>VLOOKUP($G2101,Temp!$A:$C,V$1,FALSE)</f>
        <v>#VALUE!</v>
      </c>
      <c r="W2101" s="22" t="e">
        <f>VLOOKUP($G2101,Temp!$A:$C,W$1,FALSE)</f>
        <v>#VALUE!</v>
      </c>
      <c r="X2101" s="22" t="e">
        <f>VLOOKUP($G2101,Temp!$A:$C,X$1,FALSE)</f>
        <v>#VALUE!</v>
      </c>
      <c r="Y2101" s="22">
        <f>VLOOKUP($G2101,Temp!$A:$C,Y$1,FALSE)</f>
        <v>2700</v>
      </c>
      <c r="Z2101" s="22">
        <f>VLOOKUP($G2101,Temp!$A:$C,Z$1,FALSE)</f>
        <v>920</v>
      </c>
      <c r="AA2101" s="22" t="str">
        <f>VLOOKUP($A2101,Searches!$A:$H,AA$1,FALSE)</f>
        <v>Rip Gerber</v>
      </c>
      <c r="AB2101" s="22" t="str">
        <f>VLOOKUP($A2101,Searches!$A:$H,AB$1,FALSE)</f>
        <v>Vlocity</v>
      </c>
      <c r="AC2101" s="22" t="str">
        <f>VLOOKUP($A2101,Searches!$A:$H,AC$1,FALSE)</f>
        <v>Chief Marketing &amp; Alliance Officer | APAC Executive Leader</v>
      </c>
      <c r="AD2101" s="22" t="str">
        <f>VLOOKUP($A2101,Searches!$A:$H,AD$1,FALSE)</f>
        <v>2nd</v>
      </c>
      <c r="AE2101" s="22" t="str">
        <f>VLOOKUP($A2101,Searches!$A:$H,AE$1,FALSE)</f>
        <v/>
      </c>
      <c r="AF2101" s="22" t="str">
        <f>VLOOKUP($A2101,Searches!$A:$H,AF$1,FALSE)</f>
        <v>San Francisco Bay Area</v>
      </c>
      <c r="AG2101" s="22" t="str">
        <f>VLOOKUP($A2101,Searches!$A:$H,AG$1,FALSE)</f>
        <v>https://www.linkedin.com/sales/profile/160966,A-qe,NAME_SEARCH?moduleKey=peopleSearchResults&amp;pageKey=sales-search3-people-refinement&amp;contextId=60BC92C971D70515801E49D6842B0000&amp;requestId=0d8999dc-ee2c-43da-aea7-b0b169d0effc&amp;action=CLICK&amp;target=urn%3Ali%3AsalesLead%3A(-1%2C160966)&amp;pageNumber=17&amp;targetEl=profilelink&amp;position=8&amp;trk=lss-serp-result-lead_photo</v>
      </c>
      <c r="AH2101" s="22" t="e">
        <f>VLOOKUP($G2101,Temp!$D:$F,AH$1,FALSE)</f>
        <v>#N/A</v>
      </c>
      <c r="AI2101" s="22" t="e">
        <f>VLOOKUP($G2101,Temp!$D:$F,AI$1,FALSE)</f>
        <v>#N/A</v>
      </c>
      <c r="AJ2101" s="22" t="e">
        <f>VLOOKUP($G2101,Temp!$D:$F,AJ$1,FALSE)</f>
        <v>#N/A</v>
      </c>
    </row>
    <row r="2102" spans="1:36" ht="16" x14ac:dyDescent="0.2">
      <c r="A2102" s="8" t="str">
        <f t="shared" si="32"/>
        <v>Michelle Huff Act-On Software, Inc.</v>
      </c>
      <c r="B2102" s="8" t="s">
        <v>223</v>
      </c>
      <c r="C2102" s="8" t="s">
        <v>224</v>
      </c>
      <c r="D2102" s="8" t="s">
        <v>42</v>
      </c>
      <c r="E2102" s="8" t="s">
        <v>225</v>
      </c>
      <c r="F2102" s="8" t="s">
        <v>226</v>
      </c>
      <c r="G2102" s="12" t="s">
        <v>227</v>
      </c>
      <c r="H2102" s="22" t="str">
        <f>VLOOKUP($G2102,Temp!$A:$C,H$1,FALSE)</f>
        <v>Act-On.com</v>
      </c>
      <c r="I2102" s="22" t="e">
        <f>VLOOKUP($G2102,Temp!$A:$C,I$1,FALSE)</f>
        <v>#VALUE!</v>
      </c>
      <c r="J2102" s="22" t="e">
        <f>VLOOKUP($G2102,Temp!$A:$C,J$1,FALSE)</f>
        <v>#VALUE!</v>
      </c>
      <c r="K2102" s="22" t="e">
        <f>VLOOKUP($G2102,Temp!$A:$C,K$1,FALSE)</f>
        <v>#VALUE!</v>
      </c>
      <c r="L2102" s="22" t="e">
        <f>VLOOKUP($G2102,Temp!$A:$C,L$1,FALSE)</f>
        <v>#VALUE!</v>
      </c>
      <c r="M2102" s="22" t="e">
        <f>VLOOKUP($G2102,Temp!$A:$C,M$1,FALSE)</f>
        <v>#VALUE!</v>
      </c>
      <c r="N2102" s="22" t="e">
        <f>VLOOKUP($G2102,Temp!$A:$C,N$1,FALSE)</f>
        <v>#VALUE!</v>
      </c>
      <c r="O2102" s="22" t="e">
        <f>VLOOKUP($G2102,Temp!$A:$C,O$1,FALSE)</f>
        <v>#VALUE!</v>
      </c>
      <c r="P2102" s="22" t="e">
        <f>VLOOKUP($G2102,Temp!$A:$C,P$1,FALSE)</f>
        <v>#VALUE!</v>
      </c>
      <c r="Q2102" s="22" t="e">
        <f>VLOOKUP($G2102,Temp!$A:$C,Q$1,FALSE)</f>
        <v>#VALUE!</v>
      </c>
      <c r="R2102" s="22" t="e">
        <f>VLOOKUP($G2102,Temp!$A:$C,R$1,FALSE)</f>
        <v>#VALUE!</v>
      </c>
      <c r="S2102" s="22" t="e">
        <f>VLOOKUP($G2102,Temp!$A:$C,S$1,FALSE)</f>
        <v>#VALUE!</v>
      </c>
      <c r="T2102" s="22" t="e">
        <f>VLOOKUP($G2102,Temp!$A:$C,T$1,FALSE)</f>
        <v>#VALUE!</v>
      </c>
      <c r="U2102" s="22" t="e">
        <f>VLOOKUP($G2102,Temp!$A:$C,U$1,FALSE)</f>
        <v>#VALUE!</v>
      </c>
      <c r="V2102" s="22" t="e">
        <f>VLOOKUP($G2102,Temp!$A:$C,V$1,FALSE)</f>
        <v>#VALUE!</v>
      </c>
      <c r="W2102" s="22" t="e">
        <f>VLOOKUP($G2102,Temp!$A:$C,W$1,FALSE)</f>
        <v>#VALUE!</v>
      </c>
      <c r="X2102" s="22" t="e">
        <f>VLOOKUP($G2102,Temp!$A:$C,X$1,FALSE)</f>
        <v>#VALUE!</v>
      </c>
      <c r="Y2102" s="22">
        <f>VLOOKUP($G2102,Temp!$A:$C,Y$1,FALSE)</f>
        <v>109000</v>
      </c>
      <c r="Z2102" s="22">
        <f>VLOOKUP($G2102,Temp!$A:$C,Z$1,FALSE)</f>
        <v>21600</v>
      </c>
      <c r="AA2102" s="22" t="str">
        <f>VLOOKUP($A2102,Searches!$A:$H,AA$1,FALSE)</f>
        <v>Michelle Huff</v>
      </c>
      <c r="AB2102" s="22" t="str">
        <f>VLOOKUP($A2102,Searches!$A:$H,AB$1,FALSE)</f>
        <v>Act-On Software, Inc.</v>
      </c>
      <c r="AC2102" s="22" t="str">
        <f>VLOOKUP($A2102,Searches!$A:$H,AC$1,FALSE)</f>
        <v>Chief Marketing Officer</v>
      </c>
      <c r="AD2102" s="22" t="str">
        <f>VLOOKUP($A2102,Searches!$A:$H,AD$1,FALSE)</f>
        <v>2nd</v>
      </c>
      <c r="AE2102" s="22" t="str">
        <f>VLOOKUP($A2102,Searches!$A:$H,AE$1,FALSE)</f>
        <v/>
      </c>
      <c r="AF2102" s="22" t="str">
        <f>VLOOKUP($A2102,Searches!$A:$H,AF$1,FALSE)</f>
        <v>Greater Seattle Area</v>
      </c>
      <c r="AG2102" s="22" t="str">
        <f>VLOOKUP($A2102,Searches!$A:$H,AG$1,FALSE)</f>
        <v>https://www.linkedin.com/sales/profile/2434581,de7X,NAME_SEARCH?moduleKey=peopleSearchResults&amp;pageKey=sales-search3-people-refinement&amp;contextId=60BC92C971D70515801E49D6842B0000&amp;requestId=0d8999dc-ee2c-43da-aea7-b0b169d0effc&amp;action=CLICK&amp;target=urn%3Ali%3AsalesLead%3A(-1%2C2434581)&amp;pageNumber=17&amp;targetEl=profilelink&amp;position=6&amp;trk=lss-serp-result-lead_photo</v>
      </c>
      <c r="AH2102" s="22" t="str">
        <f>VLOOKUP($G2102,Temp!$D:$F,AH$1,FALSE)</f>
        <v>act-on.com</v>
      </c>
      <c r="AI2102" s="22">
        <f>VLOOKUP($G2102,Temp!$D:$F,AI$1,FALSE)</f>
        <v>0</v>
      </c>
      <c r="AJ2102" s="22" t="str">
        <f>VLOOKUP($G2102,Temp!$D:$F,AJ$1,FALSE)</f>
        <v>WordPress</v>
      </c>
    </row>
    <row r="2103" spans="1:36" ht="16" x14ac:dyDescent="0.2">
      <c r="A2103" s="8" t="str">
        <f t="shared" si="32"/>
        <v>Maia Tihista OnCourse Learning</v>
      </c>
      <c r="B2103" s="8" t="s">
        <v>3205</v>
      </c>
      <c r="C2103" s="8" t="s">
        <v>3206</v>
      </c>
      <c r="D2103" s="8" t="s">
        <v>42</v>
      </c>
      <c r="E2103" s="8" t="s">
        <v>3208</v>
      </c>
      <c r="F2103" s="8" t="s">
        <v>3209</v>
      </c>
      <c r="G2103" s="12" t="s">
        <v>3211</v>
      </c>
      <c r="H2103" s="22" t="str">
        <f>VLOOKUP($G2103,Temp!$A:$C,H$1,FALSE)</f>
        <v>oncourselearning.com</v>
      </c>
      <c r="I2103" s="22" t="e">
        <f>VLOOKUP($G2103,Temp!$A:$C,I$1,FALSE)</f>
        <v>#VALUE!</v>
      </c>
      <c r="J2103" s="22" t="e">
        <f>VLOOKUP($G2103,Temp!$A:$C,J$1,FALSE)</f>
        <v>#VALUE!</v>
      </c>
      <c r="K2103" s="22" t="e">
        <f>VLOOKUP($G2103,Temp!$A:$C,K$1,FALSE)</f>
        <v>#VALUE!</v>
      </c>
      <c r="L2103" s="22" t="e">
        <f>VLOOKUP($G2103,Temp!$A:$C,L$1,FALSE)</f>
        <v>#VALUE!</v>
      </c>
      <c r="M2103" s="22" t="e">
        <f>VLOOKUP($G2103,Temp!$A:$C,M$1,FALSE)</f>
        <v>#VALUE!</v>
      </c>
      <c r="N2103" s="22" t="e">
        <f>VLOOKUP($G2103,Temp!$A:$C,N$1,FALSE)</f>
        <v>#VALUE!</v>
      </c>
      <c r="O2103" s="22" t="e">
        <f>VLOOKUP($G2103,Temp!$A:$C,O$1,FALSE)</f>
        <v>#VALUE!</v>
      </c>
      <c r="P2103" s="22" t="e">
        <f>VLOOKUP($G2103,Temp!$A:$C,P$1,FALSE)</f>
        <v>#VALUE!</v>
      </c>
      <c r="Q2103" s="22" t="e">
        <f>VLOOKUP($G2103,Temp!$A:$C,Q$1,FALSE)</f>
        <v>#VALUE!</v>
      </c>
      <c r="R2103" s="22" t="e">
        <f>VLOOKUP($G2103,Temp!$A:$C,R$1,FALSE)</f>
        <v>#VALUE!</v>
      </c>
      <c r="S2103" s="22" t="e">
        <f>VLOOKUP($G2103,Temp!$A:$C,S$1,FALSE)</f>
        <v>#VALUE!</v>
      </c>
      <c r="T2103" s="22" t="e">
        <f>VLOOKUP($G2103,Temp!$A:$C,T$1,FALSE)</f>
        <v>#VALUE!</v>
      </c>
      <c r="U2103" s="22" t="e">
        <f>VLOOKUP($G2103,Temp!$A:$C,U$1,FALSE)</f>
        <v>#VALUE!</v>
      </c>
      <c r="V2103" s="22" t="e">
        <f>VLOOKUP($G2103,Temp!$A:$C,V$1,FALSE)</f>
        <v>#VALUE!</v>
      </c>
      <c r="W2103" s="22" t="e">
        <f>VLOOKUP($G2103,Temp!$A:$C,W$1,FALSE)</f>
        <v>#VALUE!</v>
      </c>
      <c r="X2103" s="22" t="e">
        <f>VLOOKUP($G2103,Temp!$A:$C,X$1,FALSE)</f>
        <v>#VALUE!</v>
      </c>
      <c r="Y2103" s="22">
        <f>VLOOKUP($G2103,Temp!$A:$C,Y$1,FALSE)</f>
        <v>36500</v>
      </c>
      <c r="Z2103" s="22">
        <f>VLOOKUP($G2103,Temp!$A:$C,Z$1,FALSE)</f>
        <v>24900</v>
      </c>
      <c r="AA2103" s="22" t="e">
        <f>VLOOKUP($A2103,Searches!$A:$H,AA$1,FALSE)</f>
        <v>#N/A</v>
      </c>
      <c r="AB2103" s="22" t="e">
        <f>VLOOKUP($A2103,Searches!$A:$H,AB$1,FALSE)</f>
        <v>#N/A</v>
      </c>
      <c r="AC2103" s="22" t="e">
        <f>VLOOKUP($A2103,Searches!$A:$H,AC$1,FALSE)</f>
        <v>#N/A</v>
      </c>
      <c r="AD2103" s="22" t="e">
        <f>VLOOKUP($A2103,Searches!$A:$H,AD$1,FALSE)</f>
        <v>#N/A</v>
      </c>
      <c r="AE2103" s="22" t="e">
        <f>VLOOKUP($A2103,Searches!$A:$H,AE$1,FALSE)</f>
        <v>#N/A</v>
      </c>
      <c r="AF2103" s="22" t="e">
        <f>VLOOKUP($A2103,Searches!$A:$H,AF$1,FALSE)</f>
        <v>#N/A</v>
      </c>
      <c r="AG2103" s="22" t="e">
        <f>VLOOKUP($A2103,Searches!$A:$H,AG$1,FALSE)</f>
        <v>#N/A</v>
      </c>
      <c r="AH2103" s="22" t="e">
        <f>VLOOKUP($G2103,Temp!$D:$F,AH$1,FALSE)</f>
        <v>#N/A</v>
      </c>
      <c r="AI2103" s="22" t="e">
        <f>VLOOKUP($G2103,Temp!$D:$F,AI$1,FALSE)</f>
        <v>#N/A</v>
      </c>
      <c r="AJ2103" s="22" t="e">
        <f>VLOOKUP($G2103,Temp!$D:$F,AJ$1,FALSE)</f>
        <v>#N/A</v>
      </c>
    </row>
    <row r="2104" spans="1:36" ht="16" x14ac:dyDescent="0.2">
      <c r="A2104" s="8" t="str">
        <f t="shared" si="32"/>
        <v>Paul Melchiorre Spark Program</v>
      </c>
      <c r="B2104" s="8" t="s">
        <v>397</v>
      </c>
      <c r="C2104" s="8" t="s">
        <v>11853</v>
      </c>
      <c r="D2104" s="8" t="s">
        <v>11047</v>
      </c>
      <c r="E2104" s="8" t="s">
        <v>11854</v>
      </c>
      <c r="F2104" s="8" t="s">
        <v>11855</v>
      </c>
      <c r="G2104" s="12" t="s">
        <v>11394</v>
      </c>
      <c r="H2104" s="22" t="str">
        <f>VLOOKUP($G2104,Temp!$A:$C,H$1,FALSE)</f>
        <v>sparkprogram.org</v>
      </c>
      <c r="I2104" s="22" t="e">
        <f>VLOOKUP($G2104,Temp!$A:$C,I$1,FALSE)</f>
        <v>#VALUE!</v>
      </c>
      <c r="J2104" s="22" t="e">
        <f>VLOOKUP($G2104,Temp!$A:$C,J$1,FALSE)</f>
        <v>#VALUE!</v>
      </c>
      <c r="K2104" s="22" t="e">
        <f>VLOOKUP($G2104,Temp!$A:$C,K$1,FALSE)</f>
        <v>#VALUE!</v>
      </c>
      <c r="L2104" s="22" t="e">
        <f>VLOOKUP($G2104,Temp!$A:$C,L$1,FALSE)</f>
        <v>#VALUE!</v>
      </c>
      <c r="M2104" s="22" t="e">
        <f>VLOOKUP($G2104,Temp!$A:$C,M$1,FALSE)</f>
        <v>#VALUE!</v>
      </c>
      <c r="N2104" s="22" t="e">
        <f>VLOOKUP($G2104,Temp!$A:$C,N$1,FALSE)</f>
        <v>#VALUE!</v>
      </c>
      <c r="O2104" s="22" t="e">
        <f>VLOOKUP($G2104,Temp!$A:$C,O$1,FALSE)</f>
        <v>#VALUE!</v>
      </c>
      <c r="P2104" s="22" t="e">
        <f>VLOOKUP($G2104,Temp!$A:$C,P$1,FALSE)</f>
        <v>#VALUE!</v>
      </c>
      <c r="Q2104" s="22" t="e">
        <f>VLOOKUP($G2104,Temp!$A:$C,Q$1,FALSE)</f>
        <v>#VALUE!</v>
      </c>
      <c r="R2104" s="22" t="e">
        <f>VLOOKUP($G2104,Temp!$A:$C,R$1,FALSE)</f>
        <v>#VALUE!</v>
      </c>
      <c r="S2104" s="22" t="e">
        <f>VLOOKUP($G2104,Temp!$A:$C,S$1,FALSE)</f>
        <v>#VALUE!</v>
      </c>
      <c r="T2104" s="22" t="e">
        <f>VLOOKUP($G2104,Temp!$A:$C,T$1,FALSE)</f>
        <v>#VALUE!</v>
      </c>
      <c r="U2104" s="22" t="e">
        <f>VLOOKUP($G2104,Temp!$A:$C,U$1,FALSE)</f>
        <v>#VALUE!</v>
      </c>
      <c r="V2104" s="22" t="e">
        <f>VLOOKUP($G2104,Temp!$A:$C,V$1,FALSE)</f>
        <v>#VALUE!</v>
      </c>
      <c r="W2104" s="22" t="e">
        <f>VLOOKUP($G2104,Temp!$A:$C,W$1,FALSE)</f>
        <v>#VALUE!</v>
      </c>
      <c r="X2104" s="22" t="e">
        <f>VLOOKUP($G2104,Temp!$A:$C,X$1,FALSE)</f>
        <v>#VALUE!</v>
      </c>
      <c r="Y2104" s="22">
        <f>VLOOKUP($G2104,Temp!$A:$C,Y$1,FALSE)</f>
        <v>8500</v>
      </c>
      <c r="Z2104" s="22">
        <f>VLOOKUP($G2104,Temp!$A:$C,Z$1,FALSE)</f>
        <v>67</v>
      </c>
      <c r="AA2104" s="22" t="e">
        <f>VLOOKUP($A2104,Searches!$A:$H,AA$1,FALSE)</f>
        <v>#N/A</v>
      </c>
      <c r="AB2104" s="22" t="e">
        <f>VLOOKUP($A2104,Searches!$A:$H,AB$1,FALSE)</f>
        <v>#N/A</v>
      </c>
      <c r="AC2104" s="22" t="e">
        <f>VLOOKUP($A2104,Searches!$A:$H,AC$1,FALSE)</f>
        <v>#N/A</v>
      </c>
      <c r="AD2104" s="22" t="e">
        <f>VLOOKUP($A2104,Searches!$A:$H,AD$1,FALSE)</f>
        <v>#N/A</v>
      </c>
      <c r="AE2104" s="22" t="e">
        <f>VLOOKUP($A2104,Searches!$A:$H,AE$1,FALSE)</f>
        <v>#N/A</v>
      </c>
      <c r="AF2104" s="22" t="e">
        <f>VLOOKUP($A2104,Searches!$A:$H,AF$1,FALSE)</f>
        <v>#N/A</v>
      </c>
      <c r="AG2104" s="22" t="e">
        <f>VLOOKUP($A2104,Searches!$A:$H,AG$1,FALSE)</f>
        <v>#N/A</v>
      </c>
      <c r="AH2104" s="22" t="e">
        <f>VLOOKUP($G2104,Temp!$D:$F,AH$1,FALSE)</f>
        <v>#N/A</v>
      </c>
      <c r="AI2104" s="22" t="e">
        <f>VLOOKUP($G2104,Temp!$D:$F,AI$1,FALSE)</f>
        <v>#N/A</v>
      </c>
      <c r="AJ2104" s="22" t="e">
        <f>VLOOKUP($G2104,Temp!$D:$F,AJ$1,FALSE)</f>
        <v>#N/A</v>
      </c>
    </row>
    <row r="2105" spans="1:36" ht="16" x14ac:dyDescent="0.2">
      <c r="A2105" s="8" t="str">
        <f t="shared" si="32"/>
        <v>Scott Rubin Tanium</v>
      </c>
      <c r="B2105" s="8" t="s">
        <v>737</v>
      </c>
      <c r="C2105" s="8" t="s">
        <v>6612</v>
      </c>
      <c r="D2105" s="8" t="s">
        <v>42</v>
      </c>
      <c r="E2105" s="8" t="s">
        <v>7352</v>
      </c>
      <c r="F2105" s="8" t="s">
        <v>7353</v>
      </c>
      <c r="G2105" s="12" t="s">
        <v>7354</v>
      </c>
      <c r="H2105" s="22" t="str">
        <f>VLOOKUP($G2105,Temp!$A:$C,H$1,FALSE)</f>
        <v>tanium.com</v>
      </c>
      <c r="I2105" s="22" t="e">
        <f>VLOOKUP($G2105,Temp!$A:$C,I$1,FALSE)</f>
        <v>#VALUE!</v>
      </c>
      <c r="J2105" s="22" t="e">
        <f>VLOOKUP($G2105,Temp!$A:$C,J$1,FALSE)</f>
        <v>#VALUE!</v>
      </c>
      <c r="K2105" s="22" t="e">
        <f>VLOOKUP($G2105,Temp!$A:$C,K$1,FALSE)</f>
        <v>#VALUE!</v>
      </c>
      <c r="L2105" s="22" t="e">
        <f>VLOOKUP($G2105,Temp!$A:$C,L$1,FALSE)</f>
        <v>#VALUE!</v>
      </c>
      <c r="M2105" s="22" t="e">
        <f>VLOOKUP($G2105,Temp!$A:$C,M$1,FALSE)</f>
        <v>#VALUE!</v>
      </c>
      <c r="N2105" s="22" t="e">
        <f>VLOOKUP($G2105,Temp!$A:$C,N$1,FALSE)</f>
        <v>#VALUE!</v>
      </c>
      <c r="O2105" s="22" t="e">
        <f>VLOOKUP($G2105,Temp!$A:$C,O$1,FALSE)</f>
        <v>#VALUE!</v>
      </c>
      <c r="P2105" s="22" t="e">
        <f>VLOOKUP($G2105,Temp!$A:$C,P$1,FALSE)</f>
        <v>#VALUE!</v>
      </c>
      <c r="Q2105" s="22" t="e">
        <f>VLOOKUP($G2105,Temp!$A:$C,Q$1,FALSE)</f>
        <v>#VALUE!</v>
      </c>
      <c r="R2105" s="22" t="e">
        <f>VLOOKUP($G2105,Temp!$A:$C,R$1,FALSE)</f>
        <v>#VALUE!</v>
      </c>
      <c r="S2105" s="22" t="e">
        <f>VLOOKUP($G2105,Temp!$A:$C,S$1,FALSE)</f>
        <v>#VALUE!</v>
      </c>
      <c r="T2105" s="22" t="e">
        <f>VLOOKUP($G2105,Temp!$A:$C,T$1,FALSE)</f>
        <v>#VALUE!</v>
      </c>
      <c r="U2105" s="22" t="e">
        <f>VLOOKUP($G2105,Temp!$A:$C,U$1,FALSE)</f>
        <v>#VALUE!</v>
      </c>
      <c r="V2105" s="22" t="e">
        <f>VLOOKUP($G2105,Temp!$A:$C,V$1,FALSE)</f>
        <v>#VALUE!</v>
      </c>
      <c r="W2105" s="22" t="e">
        <f>VLOOKUP($G2105,Temp!$A:$C,W$1,FALSE)</f>
        <v>#VALUE!</v>
      </c>
      <c r="X2105" s="22" t="e">
        <f>VLOOKUP($G2105,Temp!$A:$C,X$1,FALSE)</f>
        <v>#VALUE!</v>
      </c>
      <c r="Y2105" s="22">
        <f>VLOOKUP($G2105,Temp!$A:$C,Y$1,FALSE)</f>
        <v>208000</v>
      </c>
      <c r="Z2105" s="22">
        <f>VLOOKUP($G2105,Temp!$A:$C,Z$1,FALSE)</f>
        <v>0</v>
      </c>
      <c r="AA2105" s="22" t="e">
        <f>VLOOKUP($A2105,Searches!$A:$H,AA$1,FALSE)</f>
        <v>#N/A</v>
      </c>
      <c r="AB2105" s="22" t="e">
        <f>VLOOKUP($A2105,Searches!$A:$H,AB$1,FALSE)</f>
        <v>#N/A</v>
      </c>
      <c r="AC2105" s="22" t="e">
        <f>VLOOKUP($A2105,Searches!$A:$H,AC$1,FALSE)</f>
        <v>#N/A</v>
      </c>
      <c r="AD2105" s="22" t="e">
        <f>VLOOKUP($A2105,Searches!$A:$H,AD$1,FALSE)</f>
        <v>#N/A</v>
      </c>
      <c r="AE2105" s="22" t="e">
        <f>VLOOKUP($A2105,Searches!$A:$H,AE$1,FALSE)</f>
        <v>#N/A</v>
      </c>
      <c r="AF2105" s="22" t="e">
        <f>VLOOKUP($A2105,Searches!$A:$H,AF$1,FALSE)</f>
        <v>#N/A</v>
      </c>
      <c r="AG2105" s="22" t="e">
        <f>VLOOKUP($A2105,Searches!$A:$H,AG$1,FALSE)</f>
        <v>#N/A</v>
      </c>
      <c r="AH2105" s="22" t="str">
        <f>VLOOKUP($G2105,Temp!$D:$F,AH$1,FALSE)</f>
        <v>tanium.com</v>
      </c>
      <c r="AI2105" s="22" t="str">
        <f>VLOOKUP($G2105,Temp!$D:$F,AI$1,FALSE)</f>
        <v>Pardot</v>
      </c>
      <c r="AJ2105" s="22" t="str">
        <f>VLOOKUP($G2105,Temp!$D:$F,AJ$1,FALSE)</f>
        <v>WordPress</v>
      </c>
    </row>
    <row r="2106" spans="1:36" ht="16" x14ac:dyDescent="0.2">
      <c r="A2106" s="8" t="str">
        <f t="shared" si="32"/>
        <v>Mark Thompson SevOne</v>
      </c>
      <c r="B2106" s="8" t="s">
        <v>476</v>
      </c>
      <c r="C2106" s="8" t="s">
        <v>893</v>
      </c>
      <c r="D2106" s="8" t="s">
        <v>304</v>
      </c>
      <c r="E2106" s="8" t="s">
        <v>894</v>
      </c>
      <c r="F2106" s="8" t="s">
        <v>895</v>
      </c>
      <c r="G2106" s="12" t="s">
        <v>896</v>
      </c>
      <c r="H2106" s="22" t="str">
        <f>VLOOKUP($G2106,Temp!$A:$C,H$1,FALSE)</f>
        <v>sevone.com</v>
      </c>
      <c r="I2106" s="22" t="e">
        <f>VLOOKUP($G2106,Temp!$A:$C,I$1,FALSE)</f>
        <v>#VALUE!</v>
      </c>
      <c r="J2106" s="22" t="e">
        <f>VLOOKUP($G2106,Temp!$A:$C,J$1,FALSE)</f>
        <v>#VALUE!</v>
      </c>
      <c r="K2106" s="22" t="e">
        <f>VLOOKUP($G2106,Temp!$A:$C,K$1,FALSE)</f>
        <v>#VALUE!</v>
      </c>
      <c r="L2106" s="22" t="e">
        <f>VLOOKUP($G2106,Temp!$A:$C,L$1,FALSE)</f>
        <v>#VALUE!</v>
      </c>
      <c r="M2106" s="22" t="e">
        <f>VLOOKUP($G2106,Temp!$A:$C,M$1,FALSE)</f>
        <v>#VALUE!</v>
      </c>
      <c r="N2106" s="22" t="e">
        <f>VLOOKUP($G2106,Temp!$A:$C,N$1,FALSE)</f>
        <v>#VALUE!</v>
      </c>
      <c r="O2106" s="22" t="e">
        <f>VLOOKUP($G2106,Temp!$A:$C,O$1,FALSE)</f>
        <v>#VALUE!</v>
      </c>
      <c r="P2106" s="22" t="e">
        <f>VLOOKUP($G2106,Temp!$A:$C,P$1,FALSE)</f>
        <v>#VALUE!</v>
      </c>
      <c r="Q2106" s="22" t="e">
        <f>VLOOKUP($G2106,Temp!$A:$C,Q$1,FALSE)</f>
        <v>#VALUE!</v>
      </c>
      <c r="R2106" s="22" t="e">
        <f>VLOOKUP($G2106,Temp!$A:$C,R$1,FALSE)</f>
        <v>#VALUE!</v>
      </c>
      <c r="S2106" s="22" t="e">
        <f>VLOOKUP($G2106,Temp!$A:$C,S$1,FALSE)</f>
        <v>#VALUE!</v>
      </c>
      <c r="T2106" s="22" t="e">
        <f>VLOOKUP($G2106,Temp!$A:$C,T$1,FALSE)</f>
        <v>#VALUE!</v>
      </c>
      <c r="U2106" s="22" t="e">
        <f>VLOOKUP($G2106,Temp!$A:$C,U$1,FALSE)</f>
        <v>#VALUE!</v>
      </c>
      <c r="V2106" s="22" t="e">
        <f>VLOOKUP($G2106,Temp!$A:$C,V$1,FALSE)</f>
        <v>#VALUE!</v>
      </c>
      <c r="W2106" s="22" t="e">
        <f>VLOOKUP($G2106,Temp!$A:$C,W$1,FALSE)</f>
        <v>#VALUE!</v>
      </c>
      <c r="X2106" s="22" t="e">
        <f>VLOOKUP($G2106,Temp!$A:$C,X$1,FALSE)</f>
        <v>#VALUE!</v>
      </c>
      <c r="Y2106" s="22">
        <f>VLOOKUP($G2106,Temp!$A:$C,Y$1,FALSE)</f>
        <v>49200</v>
      </c>
      <c r="Z2106" s="22">
        <f>VLOOKUP($G2106,Temp!$A:$C,Z$1,FALSE)</f>
        <v>9</v>
      </c>
      <c r="AA2106" s="22" t="e">
        <f>VLOOKUP($A2106,Searches!$A:$H,AA$1,FALSE)</f>
        <v>#N/A</v>
      </c>
      <c r="AB2106" s="22" t="e">
        <f>VLOOKUP($A2106,Searches!$A:$H,AB$1,FALSE)</f>
        <v>#N/A</v>
      </c>
      <c r="AC2106" s="22" t="e">
        <f>VLOOKUP($A2106,Searches!$A:$H,AC$1,FALSE)</f>
        <v>#N/A</v>
      </c>
      <c r="AD2106" s="22" t="e">
        <f>VLOOKUP($A2106,Searches!$A:$H,AD$1,FALSE)</f>
        <v>#N/A</v>
      </c>
      <c r="AE2106" s="22" t="e">
        <f>VLOOKUP($A2106,Searches!$A:$H,AE$1,FALSE)</f>
        <v>#N/A</v>
      </c>
      <c r="AF2106" s="22" t="e">
        <f>VLOOKUP($A2106,Searches!$A:$H,AF$1,FALSE)</f>
        <v>#N/A</v>
      </c>
      <c r="AG2106" s="22" t="e">
        <f>VLOOKUP($A2106,Searches!$A:$H,AG$1,FALSE)</f>
        <v>#N/A</v>
      </c>
      <c r="AH2106" s="22" t="str">
        <f>VLOOKUP($G2106,Temp!$D:$F,AH$1,FALSE)</f>
        <v>sevone.com</v>
      </c>
      <c r="AI2106" s="22" t="str">
        <f>VLOOKUP($G2106,Temp!$D:$F,AI$1,FALSE)</f>
        <v>Marketo</v>
      </c>
      <c r="AJ2106" s="22" t="str">
        <f>VLOOKUP($G2106,Temp!$D:$F,AJ$1,FALSE)</f>
        <v>Drupal</v>
      </c>
    </row>
    <row r="2107" spans="1:36" ht="16" x14ac:dyDescent="0.2">
      <c r="A2107" s="8" t="str">
        <f t="shared" si="32"/>
        <v>Matt Rosenberg Eventbrite</v>
      </c>
      <c r="B2107" s="8" t="s">
        <v>856</v>
      </c>
      <c r="C2107" s="8" t="s">
        <v>7919</v>
      </c>
      <c r="D2107" s="8" t="s">
        <v>304</v>
      </c>
      <c r="E2107" s="8" t="s">
        <v>8168</v>
      </c>
      <c r="F2107" s="8" t="s">
        <v>8169</v>
      </c>
      <c r="G2107" s="12" t="s">
        <v>8170</v>
      </c>
      <c r="H2107" s="22" t="str">
        <f>VLOOKUP($G2107,Temp!$A:$C,H$1,FALSE)</f>
        <v>eventbrite.com</v>
      </c>
      <c r="I2107" s="22" t="e">
        <f>VLOOKUP($G2107,Temp!$A:$C,I$1,FALSE)</f>
        <v>#VALUE!</v>
      </c>
      <c r="J2107" s="22" t="e">
        <f>VLOOKUP($G2107,Temp!$A:$C,J$1,FALSE)</f>
        <v>#VALUE!</v>
      </c>
      <c r="K2107" s="22" t="e">
        <f>VLOOKUP($G2107,Temp!$A:$C,K$1,FALSE)</f>
        <v>#VALUE!</v>
      </c>
      <c r="L2107" s="22" t="e">
        <f>VLOOKUP($G2107,Temp!$A:$C,L$1,FALSE)</f>
        <v>#VALUE!</v>
      </c>
      <c r="M2107" s="22" t="e">
        <f>VLOOKUP($G2107,Temp!$A:$C,M$1,FALSE)</f>
        <v>#VALUE!</v>
      </c>
      <c r="N2107" s="22" t="e">
        <f>VLOOKUP($G2107,Temp!$A:$C,N$1,FALSE)</f>
        <v>#VALUE!</v>
      </c>
      <c r="O2107" s="22" t="e">
        <f>VLOOKUP($G2107,Temp!$A:$C,O$1,FALSE)</f>
        <v>#VALUE!</v>
      </c>
      <c r="P2107" s="22" t="e">
        <f>VLOOKUP($G2107,Temp!$A:$C,P$1,FALSE)</f>
        <v>#VALUE!</v>
      </c>
      <c r="Q2107" s="22" t="e">
        <f>VLOOKUP($G2107,Temp!$A:$C,Q$1,FALSE)</f>
        <v>#VALUE!</v>
      </c>
      <c r="R2107" s="22" t="e">
        <f>VLOOKUP($G2107,Temp!$A:$C,R$1,FALSE)</f>
        <v>#VALUE!</v>
      </c>
      <c r="S2107" s="22" t="e">
        <f>VLOOKUP($G2107,Temp!$A:$C,S$1,FALSE)</f>
        <v>#VALUE!</v>
      </c>
      <c r="T2107" s="22" t="e">
        <f>VLOOKUP($G2107,Temp!$A:$C,T$1,FALSE)</f>
        <v>#VALUE!</v>
      </c>
      <c r="U2107" s="22" t="e">
        <f>VLOOKUP($G2107,Temp!$A:$C,U$1,FALSE)</f>
        <v>#VALUE!</v>
      </c>
      <c r="V2107" s="22" t="e">
        <f>VLOOKUP($G2107,Temp!$A:$C,V$1,FALSE)</f>
        <v>#VALUE!</v>
      </c>
      <c r="W2107" s="22" t="e">
        <f>VLOOKUP($G2107,Temp!$A:$C,W$1,FALSE)</f>
        <v>#VALUE!</v>
      </c>
      <c r="X2107" s="22" t="e">
        <f>VLOOKUP($G2107,Temp!$A:$C,X$1,FALSE)</f>
        <v>#VALUE!</v>
      </c>
      <c r="Y2107" s="22">
        <f>VLOOKUP($G2107,Temp!$A:$C,Y$1,FALSE)</f>
        <v>0</v>
      </c>
      <c r="Z2107" s="22">
        <f>VLOOKUP($G2107,Temp!$A:$C,Z$1,FALSE)</f>
        <v>0</v>
      </c>
      <c r="AA2107" s="22" t="str">
        <f>VLOOKUP($A2107,Searches!$A:$H,AA$1,FALSE)</f>
        <v>Matt Rosenberg</v>
      </c>
      <c r="AB2107" s="22" t="str">
        <f>VLOOKUP($A2107,Searches!$A:$H,AB$1,FALSE)</f>
        <v>Eventbrite</v>
      </c>
      <c r="AC2107" s="22" t="str">
        <f>VLOOKUP($A2107,Searches!$A:$H,AC$1,FALSE)</f>
        <v>Chief Revenue Officer</v>
      </c>
      <c r="AD2107" s="22" t="str">
        <f>VLOOKUP($A2107,Searches!$A:$H,AD$1,FALSE)</f>
        <v>2nd</v>
      </c>
      <c r="AE2107" s="22" t="str">
        <f>VLOOKUP($A2107,Searches!$A:$H,AE$1,FALSE)</f>
        <v>Open link</v>
      </c>
      <c r="AF2107" s="22" t="str">
        <f>VLOOKUP($A2107,Searches!$A:$H,AF$1,FALSE)</f>
        <v>San Francisco Bay Area</v>
      </c>
      <c r="AG2107" s="22" t="str">
        <f>VLOOKUP($A2107,Searches!$A:$H,AG$1,FALSE)</f>
        <v>https://www.linkedin.com/sales/profile/48145,dRun,NAME_SEARCH?moduleKey=peopleSearchResults&amp;pageKey=sales-search3-people-refinement&amp;contextId=60BC92C971D70515801E49D6842B0000&amp;requestId=0d8999dc-ee2c-43da-aea7-b0b169d0effc&amp;action=CLICK&amp;target=urn%3Ali%3AsalesLead%3A(-1%2C48145)&amp;pageNumber=17&amp;targetEl=profilelink&amp;position=15&amp;trk=lss-serp-result-lead_photo</v>
      </c>
      <c r="AH2107" s="22" t="e">
        <f>VLOOKUP($G2107,Temp!$D:$F,AH$1,FALSE)</f>
        <v>#N/A</v>
      </c>
      <c r="AI2107" s="22" t="e">
        <f>VLOOKUP($G2107,Temp!$D:$F,AI$1,FALSE)</f>
        <v>#N/A</v>
      </c>
      <c r="AJ2107" s="22" t="e">
        <f>VLOOKUP($G2107,Temp!$D:$F,AJ$1,FALSE)</f>
        <v>#N/A</v>
      </c>
    </row>
    <row r="2108" spans="1:36" ht="16" x14ac:dyDescent="0.2">
      <c r="A2108" s="8" t="str">
        <f t="shared" si="32"/>
        <v>Paul Forte ChannelAdvisor</v>
      </c>
      <c r="B2108" s="8" t="s">
        <v>397</v>
      </c>
      <c r="C2108" s="8" t="s">
        <v>8099</v>
      </c>
      <c r="D2108" s="8" t="s">
        <v>304</v>
      </c>
      <c r="E2108" s="8" t="s">
        <v>8100</v>
      </c>
      <c r="F2108" s="8" t="s">
        <v>6926</v>
      </c>
      <c r="G2108" s="12" t="s">
        <v>6516</v>
      </c>
      <c r="H2108" s="22" t="str">
        <f>VLOOKUP($G2108,Temp!$A:$C,H$1,FALSE)</f>
        <v>channeladvisor.com</v>
      </c>
      <c r="I2108" s="22" t="e">
        <f>VLOOKUP($G2108,Temp!$A:$C,I$1,FALSE)</f>
        <v>#VALUE!</v>
      </c>
      <c r="J2108" s="22" t="e">
        <f>VLOOKUP($G2108,Temp!$A:$C,J$1,FALSE)</f>
        <v>#VALUE!</v>
      </c>
      <c r="K2108" s="22" t="e">
        <f>VLOOKUP($G2108,Temp!$A:$C,K$1,FALSE)</f>
        <v>#VALUE!</v>
      </c>
      <c r="L2108" s="22" t="e">
        <f>VLOOKUP($G2108,Temp!$A:$C,L$1,FALSE)</f>
        <v>#VALUE!</v>
      </c>
      <c r="M2108" s="22" t="e">
        <f>VLOOKUP($G2108,Temp!$A:$C,M$1,FALSE)</f>
        <v>#VALUE!</v>
      </c>
      <c r="N2108" s="22" t="e">
        <f>VLOOKUP($G2108,Temp!$A:$C,N$1,FALSE)</f>
        <v>#VALUE!</v>
      </c>
      <c r="O2108" s="22" t="e">
        <f>VLOOKUP($G2108,Temp!$A:$C,O$1,FALSE)</f>
        <v>#VALUE!</v>
      </c>
      <c r="P2108" s="22" t="e">
        <f>VLOOKUP($G2108,Temp!$A:$C,P$1,FALSE)</f>
        <v>#VALUE!</v>
      </c>
      <c r="Q2108" s="22" t="e">
        <f>VLOOKUP($G2108,Temp!$A:$C,Q$1,FALSE)</f>
        <v>#VALUE!</v>
      </c>
      <c r="R2108" s="22" t="e">
        <f>VLOOKUP($G2108,Temp!$A:$C,R$1,FALSE)</f>
        <v>#VALUE!</v>
      </c>
      <c r="S2108" s="22" t="e">
        <f>VLOOKUP($G2108,Temp!$A:$C,S$1,FALSE)</f>
        <v>#VALUE!</v>
      </c>
      <c r="T2108" s="22" t="e">
        <f>VLOOKUP($G2108,Temp!$A:$C,T$1,FALSE)</f>
        <v>#VALUE!</v>
      </c>
      <c r="U2108" s="22" t="e">
        <f>VLOOKUP($G2108,Temp!$A:$C,U$1,FALSE)</f>
        <v>#VALUE!</v>
      </c>
      <c r="V2108" s="22" t="e">
        <f>VLOOKUP($G2108,Temp!$A:$C,V$1,FALSE)</f>
        <v>#VALUE!</v>
      </c>
      <c r="W2108" s="22" t="e">
        <f>VLOOKUP($G2108,Temp!$A:$C,W$1,FALSE)</f>
        <v>#VALUE!</v>
      </c>
      <c r="X2108" s="22" t="e">
        <f>VLOOKUP($G2108,Temp!$A:$C,X$1,FALSE)</f>
        <v>#VALUE!</v>
      </c>
      <c r="Y2108" s="22">
        <f>VLOOKUP($G2108,Temp!$A:$C,Y$1,FALSE)</f>
        <v>58500</v>
      </c>
      <c r="Z2108" s="22">
        <f>VLOOKUP($G2108,Temp!$A:$C,Z$1,FALSE)</f>
        <v>12500</v>
      </c>
      <c r="AA2108" s="22" t="str">
        <f>VLOOKUP($A2108,Searches!$A:$H,AA$1,FALSE)</f>
        <v>Paul Forte</v>
      </c>
      <c r="AB2108" s="22" t="str">
        <f>VLOOKUP($A2108,Searches!$A:$H,AB$1,FALSE)</f>
        <v>ChannelAdvisor</v>
      </c>
      <c r="AC2108" s="22" t="str">
        <f>VLOOKUP($A2108,Searches!$A:$H,AC$1,FALSE)</f>
        <v>Chief Revenue Officer</v>
      </c>
      <c r="AD2108" s="22" t="str">
        <f>VLOOKUP($A2108,Searches!$A:$H,AD$1,FALSE)</f>
        <v>2nd</v>
      </c>
      <c r="AE2108" s="22" t="str">
        <f>VLOOKUP($A2108,Searches!$A:$H,AE$1,FALSE)</f>
        <v>Open link</v>
      </c>
      <c r="AF2108" s="22" t="str">
        <f>VLOOKUP($A2108,Searches!$A:$H,AF$1,FALSE)</f>
        <v>Cleveland/Akron, Ohio Area</v>
      </c>
      <c r="AG2108" s="22" t="str">
        <f>VLOOKUP($A2108,Searches!$A:$H,AG$1,FALSE)</f>
        <v>https://www.linkedin.com/sales/profile/50349695,rmge,NAME_SEARCH?moduleKey=peopleSearchResults&amp;pageKey=sales-search3-people-refinement&amp;contextId=60BC92C971D70515801E49D6842B0000&amp;requestId=0d8999dc-ee2c-43da-aea7-b0b169d0effc&amp;action=CLICK&amp;target=urn%3Ali%3AsalesLead%3A(-1%2C50349695)&amp;pageNumber=17&amp;targetEl=profilelink&amp;position=19&amp;trk=lss-serp-result-lead_photo</v>
      </c>
      <c r="AH2108" s="22" t="str">
        <f>VLOOKUP($G2108,Temp!$D:$F,AH$1,FALSE)</f>
        <v>channeladvisor.com</v>
      </c>
      <c r="AI2108" s="22" t="str">
        <f>VLOOKUP($G2108,Temp!$D:$F,AI$1,FALSE)</f>
        <v>Marketo</v>
      </c>
      <c r="AJ2108" s="22" t="str">
        <f>VLOOKUP($G2108,Temp!$D:$F,AJ$1,FALSE)</f>
        <v>WordPress</v>
      </c>
    </row>
    <row r="2109" spans="1:36" ht="16" x14ac:dyDescent="0.2">
      <c r="A2109" s="8" t="str">
        <f t="shared" si="32"/>
        <v>Howard Greenfield SailPoint</v>
      </c>
      <c r="B2109" s="8" t="s">
        <v>8119</v>
      </c>
      <c r="C2109" s="8" t="s">
        <v>8120</v>
      </c>
      <c r="D2109" s="8" t="s">
        <v>304</v>
      </c>
      <c r="E2109" s="8" t="s">
        <v>8121</v>
      </c>
      <c r="F2109" s="8" t="s">
        <v>8122</v>
      </c>
      <c r="G2109" s="12" t="s">
        <v>8123</v>
      </c>
      <c r="H2109" s="22" t="str">
        <f>VLOOKUP($G2109,Temp!$A:$C,H$1,FALSE)</f>
        <v>sailpoint.com</v>
      </c>
      <c r="I2109" s="22" t="e">
        <f>VLOOKUP($G2109,Temp!$A:$C,I$1,FALSE)</f>
        <v>#VALUE!</v>
      </c>
      <c r="J2109" s="22" t="e">
        <f>VLOOKUP($G2109,Temp!$A:$C,J$1,FALSE)</f>
        <v>#VALUE!</v>
      </c>
      <c r="K2109" s="22" t="e">
        <f>VLOOKUP($G2109,Temp!$A:$C,K$1,FALSE)</f>
        <v>#VALUE!</v>
      </c>
      <c r="L2109" s="22" t="e">
        <f>VLOOKUP($G2109,Temp!$A:$C,L$1,FALSE)</f>
        <v>#VALUE!</v>
      </c>
      <c r="M2109" s="22" t="e">
        <f>VLOOKUP($G2109,Temp!$A:$C,M$1,FALSE)</f>
        <v>#VALUE!</v>
      </c>
      <c r="N2109" s="22" t="e">
        <f>VLOOKUP($G2109,Temp!$A:$C,N$1,FALSE)</f>
        <v>#VALUE!</v>
      </c>
      <c r="O2109" s="22" t="e">
        <f>VLOOKUP($G2109,Temp!$A:$C,O$1,FALSE)</f>
        <v>#VALUE!</v>
      </c>
      <c r="P2109" s="22" t="e">
        <f>VLOOKUP($G2109,Temp!$A:$C,P$1,FALSE)</f>
        <v>#VALUE!</v>
      </c>
      <c r="Q2109" s="22" t="e">
        <f>VLOOKUP($G2109,Temp!$A:$C,Q$1,FALSE)</f>
        <v>#VALUE!</v>
      </c>
      <c r="R2109" s="22" t="e">
        <f>VLOOKUP($G2109,Temp!$A:$C,R$1,FALSE)</f>
        <v>#VALUE!</v>
      </c>
      <c r="S2109" s="22" t="e">
        <f>VLOOKUP($G2109,Temp!$A:$C,S$1,FALSE)</f>
        <v>#VALUE!</v>
      </c>
      <c r="T2109" s="22" t="e">
        <f>VLOOKUP($G2109,Temp!$A:$C,T$1,FALSE)</f>
        <v>#VALUE!</v>
      </c>
      <c r="U2109" s="22" t="e">
        <f>VLOOKUP($G2109,Temp!$A:$C,U$1,FALSE)</f>
        <v>#VALUE!</v>
      </c>
      <c r="V2109" s="22" t="e">
        <f>VLOOKUP($G2109,Temp!$A:$C,V$1,FALSE)</f>
        <v>#VALUE!</v>
      </c>
      <c r="W2109" s="22" t="e">
        <f>VLOOKUP($G2109,Temp!$A:$C,W$1,FALSE)</f>
        <v>#VALUE!</v>
      </c>
      <c r="X2109" s="22" t="e">
        <f>VLOOKUP($G2109,Temp!$A:$C,X$1,FALSE)</f>
        <v>#VALUE!</v>
      </c>
      <c r="Y2109" s="22">
        <f>VLOOKUP($G2109,Temp!$A:$C,Y$1,FALSE)</f>
        <v>111000</v>
      </c>
      <c r="Z2109" s="22">
        <f>VLOOKUP($G2109,Temp!$A:$C,Z$1,FALSE)</f>
        <v>6700</v>
      </c>
      <c r="AA2109" s="22" t="e">
        <f>VLOOKUP($A2109,Searches!$A:$H,AA$1,FALSE)</f>
        <v>#N/A</v>
      </c>
      <c r="AB2109" s="22" t="e">
        <f>VLOOKUP($A2109,Searches!$A:$H,AB$1,FALSE)</f>
        <v>#N/A</v>
      </c>
      <c r="AC2109" s="22" t="e">
        <f>VLOOKUP($A2109,Searches!$A:$H,AC$1,FALSE)</f>
        <v>#N/A</v>
      </c>
      <c r="AD2109" s="22" t="e">
        <f>VLOOKUP($A2109,Searches!$A:$H,AD$1,FALSE)</f>
        <v>#N/A</v>
      </c>
      <c r="AE2109" s="22" t="e">
        <f>VLOOKUP($A2109,Searches!$A:$H,AE$1,FALSE)</f>
        <v>#N/A</v>
      </c>
      <c r="AF2109" s="22" t="e">
        <f>VLOOKUP($A2109,Searches!$A:$H,AF$1,FALSE)</f>
        <v>#N/A</v>
      </c>
      <c r="AG2109" s="22" t="e">
        <f>VLOOKUP($A2109,Searches!$A:$H,AG$1,FALSE)</f>
        <v>#N/A</v>
      </c>
      <c r="AH2109" s="22" t="str">
        <f>VLOOKUP($G2109,Temp!$D:$F,AH$1,FALSE)</f>
        <v>sailpoint.com</v>
      </c>
      <c r="AI2109" s="22" t="str">
        <f>VLOOKUP($G2109,Temp!$D:$F,AI$1,FALSE)</f>
        <v>Eloqua</v>
      </c>
      <c r="AJ2109" s="22" t="str">
        <f>VLOOKUP($G2109,Temp!$D:$F,AJ$1,FALSE)</f>
        <v>WordPress</v>
      </c>
    </row>
    <row r="2110" spans="1:36" ht="16" x14ac:dyDescent="0.2">
      <c r="A2110" s="8" t="str">
        <f t="shared" si="32"/>
        <v>Matt Handler WhiteHat Security</v>
      </c>
      <c r="B2110" s="8" t="s">
        <v>856</v>
      </c>
      <c r="C2110" s="8" t="s">
        <v>2044</v>
      </c>
      <c r="D2110" s="8" t="s">
        <v>304</v>
      </c>
      <c r="E2110" s="8" t="s">
        <v>2047</v>
      </c>
      <c r="F2110" s="8" t="s">
        <v>2049</v>
      </c>
      <c r="G2110" s="12" t="s">
        <v>2051</v>
      </c>
      <c r="H2110" s="22" t="str">
        <f>VLOOKUP($G2110,Temp!$A:$C,H$1,FALSE)</f>
        <v>whitehatsec.com</v>
      </c>
      <c r="I2110" s="22" t="e">
        <f>VLOOKUP($G2110,Temp!$A:$C,I$1,FALSE)</f>
        <v>#VALUE!</v>
      </c>
      <c r="J2110" s="22" t="e">
        <f>VLOOKUP($G2110,Temp!$A:$C,J$1,FALSE)</f>
        <v>#VALUE!</v>
      </c>
      <c r="K2110" s="22" t="e">
        <f>VLOOKUP($G2110,Temp!$A:$C,K$1,FALSE)</f>
        <v>#VALUE!</v>
      </c>
      <c r="L2110" s="22" t="e">
        <f>VLOOKUP($G2110,Temp!$A:$C,L$1,FALSE)</f>
        <v>#VALUE!</v>
      </c>
      <c r="M2110" s="22" t="e">
        <f>VLOOKUP($G2110,Temp!$A:$C,M$1,FALSE)</f>
        <v>#VALUE!</v>
      </c>
      <c r="N2110" s="22" t="e">
        <f>VLOOKUP($G2110,Temp!$A:$C,N$1,FALSE)</f>
        <v>#VALUE!</v>
      </c>
      <c r="O2110" s="22" t="e">
        <f>VLOOKUP($G2110,Temp!$A:$C,O$1,FALSE)</f>
        <v>#VALUE!</v>
      </c>
      <c r="P2110" s="22" t="e">
        <f>VLOOKUP($G2110,Temp!$A:$C,P$1,FALSE)</f>
        <v>#VALUE!</v>
      </c>
      <c r="Q2110" s="22" t="e">
        <f>VLOOKUP($G2110,Temp!$A:$C,Q$1,FALSE)</f>
        <v>#VALUE!</v>
      </c>
      <c r="R2110" s="22" t="e">
        <f>VLOOKUP($G2110,Temp!$A:$C,R$1,FALSE)</f>
        <v>#VALUE!</v>
      </c>
      <c r="S2110" s="22" t="e">
        <f>VLOOKUP($G2110,Temp!$A:$C,S$1,FALSE)</f>
        <v>#VALUE!</v>
      </c>
      <c r="T2110" s="22" t="e">
        <f>VLOOKUP($G2110,Temp!$A:$C,T$1,FALSE)</f>
        <v>#VALUE!</v>
      </c>
      <c r="U2110" s="22" t="e">
        <f>VLOOKUP($G2110,Temp!$A:$C,U$1,FALSE)</f>
        <v>#VALUE!</v>
      </c>
      <c r="V2110" s="22" t="e">
        <f>VLOOKUP($G2110,Temp!$A:$C,V$1,FALSE)</f>
        <v>#VALUE!</v>
      </c>
      <c r="W2110" s="22" t="e">
        <f>VLOOKUP($G2110,Temp!$A:$C,W$1,FALSE)</f>
        <v>#VALUE!</v>
      </c>
      <c r="X2110" s="22" t="e">
        <f>VLOOKUP($G2110,Temp!$A:$C,X$1,FALSE)</f>
        <v>#VALUE!</v>
      </c>
      <c r="Y2110" s="22">
        <f>VLOOKUP($G2110,Temp!$A:$C,Y$1,FALSE)</f>
        <v>0</v>
      </c>
      <c r="Z2110" s="22">
        <f>VLOOKUP($G2110,Temp!$A:$C,Z$1,FALSE)</f>
        <v>0</v>
      </c>
      <c r="AA2110" s="22" t="e">
        <f>VLOOKUP($A2110,Searches!$A:$H,AA$1,FALSE)</f>
        <v>#N/A</v>
      </c>
      <c r="AB2110" s="22" t="e">
        <f>VLOOKUP($A2110,Searches!$A:$H,AB$1,FALSE)</f>
        <v>#N/A</v>
      </c>
      <c r="AC2110" s="22" t="e">
        <f>VLOOKUP($A2110,Searches!$A:$H,AC$1,FALSE)</f>
        <v>#N/A</v>
      </c>
      <c r="AD2110" s="22" t="e">
        <f>VLOOKUP($A2110,Searches!$A:$H,AD$1,FALSE)</f>
        <v>#N/A</v>
      </c>
      <c r="AE2110" s="22" t="e">
        <f>VLOOKUP($A2110,Searches!$A:$H,AE$1,FALSE)</f>
        <v>#N/A</v>
      </c>
      <c r="AF2110" s="22" t="e">
        <f>VLOOKUP($A2110,Searches!$A:$H,AF$1,FALSE)</f>
        <v>#N/A</v>
      </c>
      <c r="AG2110" s="22" t="e">
        <f>VLOOKUP($A2110,Searches!$A:$H,AG$1,FALSE)</f>
        <v>#N/A</v>
      </c>
      <c r="AH2110" s="22" t="str">
        <f>VLOOKUP($G2110,Temp!$D:$F,AH$1,FALSE)</f>
        <v>whitehatsec.com</v>
      </c>
      <c r="AI2110" s="22" t="str">
        <f>VLOOKUP($G2110,Temp!$D:$F,AI$1,FALSE)</f>
        <v>Marketo</v>
      </c>
      <c r="AJ2110" s="22" t="str">
        <f>VLOOKUP($G2110,Temp!$D:$F,AJ$1,FALSE)</f>
        <v>WordPress</v>
      </c>
    </row>
    <row r="2111" spans="1:36" ht="16" x14ac:dyDescent="0.2">
      <c r="A2111" s="8" t="str">
        <f t="shared" si="32"/>
        <v>Rita Selvaggi Elsewhere Partners</v>
      </c>
      <c r="B2111" s="8" t="s">
        <v>10104</v>
      </c>
      <c r="C2111" s="8" t="s">
        <v>10105</v>
      </c>
      <c r="D2111" s="8" t="s">
        <v>10106</v>
      </c>
      <c r="E2111" s="8" t="s">
        <v>10107</v>
      </c>
      <c r="F2111" s="8" t="s">
        <v>10108</v>
      </c>
      <c r="G2111" s="8" t="s">
        <v>9492</v>
      </c>
      <c r="H2111" s="22" t="str">
        <f>VLOOKUP($G2111,Temp!$A:$C,H$1,FALSE)</f>
        <v>elsewhere.partners</v>
      </c>
      <c r="I2111" s="22" t="e">
        <f>VLOOKUP($G2111,Temp!$A:$C,I$1,FALSE)</f>
        <v>#VALUE!</v>
      </c>
      <c r="J2111" s="22" t="e">
        <f>VLOOKUP($G2111,Temp!$A:$C,J$1,FALSE)</f>
        <v>#VALUE!</v>
      </c>
      <c r="K2111" s="22" t="e">
        <f>VLOOKUP($G2111,Temp!$A:$C,K$1,FALSE)</f>
        <v>#VALUE!</v>
      </c>
      <c r="L2111" s="22" t="e">
        <f>VLOOKUP($G2111,Temp!$A:$C,L$1,FALSE)</f>
        <v>#VALUE!</v>
      </c>
      <c r="M2111" s="22" t="e">
        <f>VLOOKUP($G2111,Temp!$A:$C,M$1,FALSE)</f>
        <v>#VALUE!</v>
      </c>
      <c r="N2111" s="22" t="e">
        <f>VLOOKUP($G2111,Temp!$A:$C,N$1,FALSE)</f>
        <v>#VALUE!</v>
      </c>
      <c r="O2111" s="22" t="e">
        <f>VLOOKUP($G2111,Temp!$A:$C,O$1,FALSE)</f>
        <v>#VALUE!</v>
      </c>
      <c r="P2111" s="22" t="e">
        <f>VLOOKUP($G2111,Temp!$A:$C,P$1,FALSE)</f>
        <v>#VALUE!</v>
      </c>
      <c r="Q2111" s="22" t="e">
        <f>VLOOKUP($G2111,Temp!$A:$C,Q$1,FALSE)</f>
        <v>#VALUE!</v>
      </c>
      <c r="R2111" s="22" t="e">
        <f>VLOOKUP($G2111,Temp!$A:$C,R$1,FALSE)</f>
        <v>#VALUE!</v>
      </c>
      <c r="S2111" s="22" t="e">
        <f>VLOOKUP($G2111,Temp!$A:$C,S$1,FALSE)</f>
        <v>#VALUE!</v>
      </c>
      <c r="T2111" s="22" t="e">
        <f>VLOOKUP($G2111,Temp!$A:$C,T$1,FALSE)</f>
        <v>#VALUE!</v>
      </c>
      <c r="U2111" s="22" t="e">
        <f>VLOOKUP($G2111,Temp!$A:$C,U$1,FALSE)</f>
        <v>#VALUE!</v>
      </c>
      <c r="V2111" s="22" t="e">
        <f>VLOOKUP($G2111,Temp!$A:$C,V$1,FALSE)</f>
        <v>#VALUE!</v>
      </c>
      <c r="W2111" s="22" t="e">
        <f>VLOOKUP($G2111,Temp!$A:$C,W$1,FALSE)</f>
        <v>#VALUE!</v>
      </c>
      <c r="X2111" s="22" t="e">
        <f>VLOOKUP($G2111,Temp!$A:$C,X$1,FALSE)</f>
        <v>#VALUE!</v>
      </c>
      <c r="Y2111" s="22">
        <f>VLOOKUP($G2111,Temp!$A:$C,Y$1,FALSE)</f>
        <v>0</v>
      </c>
      <c r="Z2111" s="22">
        <f>VLOOKUP($G2111,Temp!$A:$C,Z$1,FALSE)</f>
        <v>0</v>
      </c>
      <c r="AA2111" s="22" t="e">
        <f>VLOOKUP($A2111,Searches!$A:$H,AA$1,FALSE)</f>
        <v>#N/A</v>
      </c>
      <c r="AB2111" s="22" t="e">
        <f>VLOOKUP($A2111,Searches!$A:$H,AB$1,FALSE)</f>
        <v>#N/A</v>
      </c>
      <c r="AC2111" s="22" t="e">
        <f>VLOOKUP($A2111,Searches!$A:$H,AC$1,FALSE)</f>
        <v>#N/A</v>
      </c>
      <c r="AD2111" s="22" t="e">
        <f>VLOOKUP($A2111,Searches!$A:$H,AD$1,FALSE)</f>
        <v>#N/A</v>
      </c>
      <c r="AE2111" s="22" t="e">
        <f>VLOOKUP($A2111,Searches!$A:$H,AE$1,FALSE)</f>
        <v>#N/A</v>
      </c>
      <c r="AF2111" s="22" t="e">
        <f>VLOOKUP($A2111,Searches!$A:$H,AF$1,FALSE)</f>
        <v>#N/A</v>
      </c>
      <c r="AG2111" s="22" t="e">
        <f>VLOOKUP($A2111,Searches!$A:$H,AG$1,FALSE)</f>
        <v>#N/A</v>
      </c>
      <c r="AH2111" s="22" t="e">
        <f>VLOOKUP($G2111,Temp!$D:$F,AH$1,FALSE)</f>
        <v>#N/A</v>
      </c>
      <c r="AI2111" s="22" t="e">
        <f>VLOOKUP($G2111,Temp!$D:$F,AI$1,FALSE)</f>
        <v>#N/A</v>
      </c>
      <c r="AJ2111" s="22" t="e">
        <f>VLOOKUP($G2111,Temp!$D:$F,AJ$1,FALSE)</f>
        <v>#N/A</v>
      </c>
    </row>
    <row r="2112" spans="1:36" ht="16" x14ac:dyDescent="0.2">
      <c r="A2112" s="8" t="str">
        <f t="shared" si="32"/>
        <v>Peter Kobs FireMon</v>
      </c>
      <c r="B2112" s="8" t="s">
        <v>602</v>
      </c>
      <c r="C2112" s="8" t="s">
        <v>7444</v>
      </c>
      <c r="D2112" s="8" t="s">
        <v>304</v>
      </c>
      <c r="E2112" s="8" t="s">
        <v>7445</v>
      </c>
      <c r="F2112" s="8" t="s">
        <v>7446</v>
      </c>
      <c r="G2112" s="12" t="s">
        <v>7447</v>
      </c>
      <c r="H2112" s="22" t="str">
        <f>VLOOKUP($G2112,Temp!$A:$C,H$1,FALSE)</f>
        <v>firemon.com</v>
      </c>
      <c r="I2112" s="22" t="e">
        <f>VLOOKUP($G2112,Temp!$A:$C,I$1,FALSE)</f>
        <v>#VALUE!</v>
      </c>
      <c r="J2112" s="22" t="e">
        <f>VLOOKUP($G2112,Temp!$A:$C,J$1,FALSE)</f>
        <v>#VALUE!</v>
      </c>
      <c r="K2112" s="22" t="e">
        <f>VLOOKUP($G2112,Temp!$A:$C,K$1,FALSE)</f>
        <v>#VALUE!</v>
      </c>
      <c r="L2112" s="22" t="e">
        <f>VLOOKUP($G2112,Temp!$A:$C,L$1,FALSE)</f>
        <v>#VALUE!</v>
      </c>
      <c r="M2112" s="22" t="e">
        <f>VLOOKUP($G2112,Temp!$A:$C,M$1,FALSE)</f>
        <v>#VALUE!</v>
      </c>
      <c r="N2112" s="22" t="e">
        <f>VLOOKUP($G2112,Temp!$A:$C,N$1,FALSE)</f>
        <v>#VALUE!</v>
      </c>
      <c r="O2112" s="22" t="e">
        <f>VLOOKUP($G2112,Temp!$A:$C,O$1,FALSE)</f>
        <v>#VALUE!</v>
      </c>
      <c r="P2112" s="22" t="e">
        <f>VLOOKUP($G2112,Temp!$A:$C,P$1,FALSE)</f>
        <v>#VALUE!</v>
      </c>
      <c r="Q2112" s="22" t="e">
        <f>VLOOKUP($G2112,Temp!$A:$C,Q$1,FALSE)</f>
        <v>#VALUE!</v>
      </c>
      <c r="R2112" s="22" t="e">
        <f>VLOOKUP($G2112,Temp!$A:$C,R$1,FALSE)</f>
        <v>#VALUE!</v>
      </c>
      <c r="S2112" s="22" t="e">
        <f>VLOOKUP($G2112,Temp!$A:$C,S$1,FALSE)</f>
        <v>#VALUE!</v>
      </c>
      <c r="T2112" s="22" t="e">
        <f>VLOOKUP($G2112,Temp!$A:$C,T$1,FALSE)</f>
        <v>#VALUE!</v>
      </c>
      <c r="U2112" s="22" t="e">
        <f>VLOOKUP($G2112,Temp!$A:$C,U$1,FALSE)</f>
        <v>#VALUE!</v>
      </c>
      <c r="V2112" s="22" t="e">
        <f>VLOOKUP($G2112,Temp!$A:$C,V$1,FALSE)</f>
        <v>#VALUE!</v>
      </c>
      <c r="W2112" s="22" t="e">
        <f>VLOOKUP($G2112,Temp!$A:$C,W$1,FALSE)</f>
        <v>#VALUE!</v>
      </c>
      <c r="X2112" s="22" t="e">
        <f>VLOOKUP($G2112,Temp!$A:$C,X$1,FALSE)</f>
        <v>#VALUE!</v>
      </c>
      <c r="Y2112" s="22">
        <f>VLOOKUP($G2112,Temp!$A:$C,Y$1,FALSE)</f>
        <v>0</v>
      </c>
      <c r="Z2112" s="22">
        <f>VLOOKUP($G2112,Temp!$A:$C,Z$1,FALSE)</f>
        <v>0</v>
      </c>
      <c r="AA2112" s="22" t="e">
        <f>VLOOKUP($A2112,Searches!$A:$H,AA$1,FALSE)</f>
        <v>#N/A</v>
      </c>
      <c r="AB2112" s="22" t="e">
        <f>VLOOKUP($A2112,Searches!$A:$H,AB$1,FALSE)</f>
        <v>#N/A</v>
      </c>
      <c r="AC2112" s="22" t="e">
        <f>VLOOKUP($A2112,Searches!$A:$H,AC$1,FALSE)</f>
        <v>#N/A</v>
      </c>
      <c r="AD2112" s="22" t="e">
        <f>VLOOKUP($A2112,Searches!$A:$H,AD$1,FALSE)</f>
        <v>#N/A</v>
      </c>
      <c r="AE2112" s="22" t="e">
        <f>VLOOKUP($A2112,Searches!$A:$H,AE$1,FALSE)</f>
        <v>#N/A</v>
      </c>
      <c r="AF2112" s="22" t="e">
        <f>VLOOKUP($A2112,Searches!$A:$H,AF$1,FALSE)</f>
        <v>#N/A</v>
      </c>
      <c r="AG2112" s="22" t="e">
        <f>VLOOKUP($A2112,Searches!$A:$H,AG$1,FALSE)</f>
        <v>#N/A</v>
      </c>
      <c r="AH2112" s="22" t="e">
        <f>VLOOKUP($G2112,Temp!$D:$F,AH$1,FALSE)</f>
        <v>#N/A</v>
      </c>
      <c r="AI2112" s="22" t="e">
        <f>VLOOKUP($G2112,Temp!$D:$F,AI$1,FALSE)</f>
        <v>#N/A</v>
      </c>
      <c r="AJ2112" s="22" t="e">
        <f>VLOOKUP($G2112,Temp!$D:$F,AJ$1,FALSE)</f>
        <v>#N/A</v>
      </c>
    </row>
    <row r="2113" spans="1:36" ht="16" x14ac:dyDescent="0.2">
      <c r="A2113" s="8" t="str">
        <f t="shared" si="32"/>
        <v>Aaron Katz Elastic</v>
      </c>
      <c r="B2113" s="8" t="s">
        <v>949</v>
      </c>
      <c r="C2113" s="8" t="s">
        <v>5326</v>
      </c>
      <c r="D2113" s="8" t="s">
        <v>304</v>
      </c>
      <c r="E2113" s="8" t="s">
        <v>7601</v>
      </c>
      <c r="F2113" s="8" t="s">
        <v>7594</v>
      </c>
      <c r="G2113" s="12" t="s">
        <v>7595</v>
      </c>
      <c r="H2113" s="22" t="str">
        <f>VLOOKUP($G2113,Temp!$A:$C,H$1,FALSE)</f>
        <v>elastic.co</v>
      </c>
      <c r="I2113" s="22" t="e">
        <f>VLOOKUP($G2113,Temp!$A:$C,I$1,FALSE)</f>
        <v>#VALUE!</v>
      </c>
      <c r="J2113" s="22" t="e">
        <f>VLOOKUP($G2113,Temp!$A:$C,J$1,FALSE)</f>
        <v>#VALUE!</v>
      </c>
      <c r="K2113" s="22" t="e">
        <f>VLOOKUP($G2113,Temp!$A:$C,K$1,FALSE)</f>
        <v>#VALUE!</v>
      </c>
      <c r="L2113" s="22" t="e">
        <f>VLOOKUP($G2113,Temp!$A:$C,L$1,FALSE)</f>
        <v>#VALUE!</v>
      </c>
      <c r="M2113" s="22" t="e">
        <f>VLOOKUP($G2113,Temp!$A:$C,M$1,FALSE)</f>
        <v>#VALUE!</v>
      </c>
      <c r="N2113" s="22" t="e">
        <f>VLOOKUP($G2113,Temp!$A:$C,N$1,FALSE)</f>
        <v>#VALUE!</v>
      </c>
      <c r="O2113" s="22" t="e">
        <f>VLOOKUP($G2113,Temp!$A:$C,O$1,FALSE)</f>
        <v>#VALUE!</v>
      </c>
      <c r="P2113" s="22" t="e">
        <f>VLOOKUP($G2113,Temp!$A:$C,P$1,FALSE)</f>
        <v>#VALUE!</v>
      </c>
      <c r="Q2113" s="22" t="e">
        <f>VLOOKUP($G2113,Temp!$A:$C,Q$1,FALSE)</f>
        <v>#VALUE!</v>
      </c>
      <c r="R2113" s="22" t="e">
        <f>VLOOKUP($G2113,Temp!$A:$C,R$1,FALSE)</f>
        <v>#VALUE!</v>
      </c>
      <c r="S2113" s="22" t="e">
        <f>VLOOKUP($G2113,Temp!$A:$C,S$1,FALSE)</f>
        <v>#VALUE!</v>
      </c>
      <c r="T2113" s="22" t="e">
        <f>VLOOKUP($G2113,Temp!$A:$C,T$1,FALSE)</f>
        <v>#VALUE!</v>
      </c>
      <c r="U2113" s="22" t="e">
        <f>VLOOKUP($G2113,Temp!$A:$C,U$1,FALSE)</f>
        <v>#VALUE!</v>
      </c>
      <c r="V2113" s="22" t="e">
        <f>VLOOKUP($G2113,Temp!$A:$C,V$1,FALSE)</f>
        <v>#VALUE!</v>
      </c>
      <c r="W2113" s="22" t="e">
        <f>VLOOKUP($G2113,Temp!$A:$C,W$1,FALSE)</f>
        <v>#VALUE!</v>
      </c>
      <c r="X2113" s="22" t="e">
        <f>VLOOKUP($G2113,Temp!$A:$C,X$1,FALSE)</f>
        <v>#VALUE!</v>
      </c>
      <c r="Y2113" s="22">
        <f>VLOOKUP($G2113,Temp!$A:$C,Y$1,FALSE)</f>
        <v>648000</v>
      </c>
      <c r="Z2113" s="22">
        <f>VLOOKUP($G2113,Temp!$A:$C,Z$1,FALSE)</f>
        <v>15000</v>
      </c>
      <c r="AA2113" s="22" t="e">
        <f>VLOOKUP($A2113,Searches!$A:$H,AA$1,FALSE)</f>
        <v>#N/A</v>
      </c>
      <c r="AB2113" s="22" t="e">
        <f>VLOOKUP($A2113,Searches!$A:$H,AB$1,FALSE)</f>
        <v>#N/A</v>
      </c>
      <c r="AC2113" s="22" t="e">
        <f>VLOOKUP($A2113,Searches!$A:$H,AC$1,FALSE)</f>
        <v>#N/A</v>
      </c>
      <c r="AD2113" s="22" t="e">
        <f>VLOOKUP($A2113,Searches!$A:$H,AD$1,FALSE)</f>
        <v>#N/A</v>
      </c>
      <c r="AE2113" s="22" t="e">
        <f>VLOOKUP($A2113,Searches!$A:$H,AE$1,FALSE)</f>
        <v>#N/A</v>
      </c>
      <c r="AF2113" s="22" t="e">
        <f>VLOOKUP($A2113,Searches!$A:$H,AF$1,FALSE)</f>
        <v>#N/A</v>
      </c>
      <c r="AG2113" s="22" t="e">
        <f>VLOOKUP($A2113,Searches!$A:$H,AG$1,FALSE)</f>
        <v>#N/A</v>
      </c>
      <c r="AH2113" s="22" t="e">
        <f>VLOOKUP($G2113,Temp!$D:$F,AH$1,FALSE)</f>
        <v>#N/A</v>
      </c>
      <c r="AI2113" s="22" t="e">
        <f>VLOOKUP($G2113,Temp!$D:$F,AI$1,FALSE)</f>
        <v>#N/A</v>
      </c>
      <c r="AJ2113" s="22" t="e">
        <f>VLOOKUP($G2113,Temp!$D:$F,AJ$1,FALSE)</f>
        <v>#N/A</v>
      </c>
    </row>
    <row r="2114" spans="1:36" ht="16" x14ac:dyDescent="0.2">
      <c r="A2114" s="8" t="str">
        <f t="shared" si="32"/>
        <v>Karl Bergh DataStax</v>
      </c>
      <c r="B2114" s="8" t="s">
        <v>6222</v>
      </c>
      <c r="C2114" s="8" t="s">
        <v>6223</v>
      </c>
      <c r="D2114" s="8" t="s">
        <v>42</v>
      </c>
      <c r="E2114" s="8" t="s">
        <v>6224</v>
      </c>
      <c r="F2114" s="8" t="s">
        <v>6225</v>
      </c>
      <c r="G2114" s="12" t="s">
        <v>6226</v>
      </c>
      <c r="H2114" s="22" t="str">
        <f>VLOOKUP($G2114,Temp!$A:$C,H$1,FALSE)</f>
        <v>datastax.com</v>
      </c>
      <c r="I2114" s="22" t="e">
        <f>VLOOKUP($G2114,Temp!$A:$C,I$1,FALSE)</f>
        <v>#VALUE!</v>
      </c>
      <c r="J2114" s="22" t="e">
        <f>VLOOKUP($G2114,Temp!$A:$C,J$1,FALSE)</f>
        <v>#VALUE!</v>
      </c>
      <c r="K2114" s="22" t="e">
        <f>VLOOKUP($G2114,Temp!$A:$C,K$1,FALSE)</f>
        <v>#VALUE!</v>
      </c>
      <c r="L2114" s="22" t="e">
        <f>VLOOKUP($G2114,Temp!$A:$C,L$1,FALSE)</f>
        <v>#VALUE!</v>
      </c>
      <c r="M2114" s="22" t="e">
        <f>VLOOKUP($G2114,Temp!$A:$C,M$1,FALSE)</f>
        <v>#VALUE!</v>
      </c>
      <c r="N2114" s="22" t="e">
        <f>VLOOKUP($G2114,Temp!$A:$C,N$1,FALSE)</f>
        <v>#VALUE!</v>
      </c>
      <c r="O2114" s="22" t="e">
        <f>VLOOKUP($G2114,Temp!$A:$C,O$1,FALSE)</f>
        <v>#VALUE!</v>
      </c>
      <c r="P2114" s="22" t="e">
        <f>VLOOKUP($G2114,Temp!$A:$C,P$1,FALSE)</f>
        <v>#VALUE!</v>
      </c>
      <c r="Q2114" s="22" t="e">
        <f>VLOOKUP($G2114,Temp!$A:$C,Q$1,FALSE)</f>
        <v>#VALUE!</v>
      </c>
      <c r="R2114" s="22" t="e">
        <f>VLOOKUP($G2114,Temp!$A:$C,R$1,FALSE)</f>
        <v>#VALUE!</v>
      </c>
      <c r="S2114" s="22" t="e">
        <f>VLOOKUP($G2114,Temp!$A:$C,S$1,FALSE)</f>
        <v>#VALUE!</v>
      </c>
      <c r="T2114" s="22" t="e">
        <f>VLOOKUP($G2114,Temp!$A:$C,T$1,FALSE)</f>
        <v>#VALUE!</v>
      </c>
      <c r="U2114" s="22" t="e">
        <f>VLOOKUP($G2114,Temp!$A:$C,U$1,FALSE)</f>
        <v>#VALUE!</v>
      </c>
      <c r="V2114" s="22" t="e">
        <f>VLOOKUP($G2114,Temp!$A:$C,V$1,FALSE)</f>
        <v>#VALUE!</v>
      </c>
      <c r="W2114" s="22" t="e">
        <f>VLOOKUP($G2114,Temp!$A:$C,W$1,FALSE)</f>
        <v>#VALUE!</v>
      </c>
      <c r="X2114" s="22" t="e">
        <f>VLOOKUP($G2114,Temp!$A:$C,X$1,FALSE)</f>
        <v>#VALUE!</v>
      </c>
      <c r="Y2114" s="22">
        <f>VLOOKUP($G2114,Temp!$A:$C,Y$1,FALSE)</f>
        <v>147000</v>
      </c>
      <c r="Z2114" s="22">
        <f>VLOOKUP($G2114,Temp!$A:$C,Z$1,FALSE)</f>
        <v>44900</v>
      </c>
      <c r="AA2114" s="22" t="e">
        <f>VLOOKUP($A2114,Searches!$A:$H,AA$1,FALSE)</f>
        <v>#N/A</v>
      </c>
      <c r="AB2114" s="22" t="e">
        <f>VLOOKUP($A2114,Searches!$A:$H,AB$1,FALSE)</f>
        <v>#N/A</v>
      </c>
      <c r="AC2114" s="22" t="e">
        <f>VLOOKUP($A2114,Searches!$A:$H,AC$1,FALSE)</f>
        <v>#N/A</v>
      </c>
      <c r="AD2114" s="22" t="e">
        <f>VLOOKUP($A2114,Searches!$A:$H,AD$1,FALSE)</f>
        <v>#N/A</v>
      </c>
      <c r="AE2114" s="22" t="e">
        <f>VLOOKUP($A2114,Searches!$A:$H,AE$1,FALSE)</f>
        <v>#N/A</v>
      </c>
      <c r="AF2114" s="22" t="e">
        <f>VLOOKUP($A2114,Searches!$A:$H,AF$1,FALSE)</f>
        <v>#N/A</v>
      </c>
      <c r="AG2114" s="22" t="e">
        <f>VLOOKUP($A2114,Searches!$A:$H,AG$1,FALSE)</f>
        <v>#N/A</v>
      </c>
      <c r="AH2114" s="22" t="str">
        <f>VLOOKUP($G2114,Temp!$D:$F,AH$1,FALSE)</f>
        <v>datastax.com</v>
      </c>
      <c r="AI2114" s="22" t="str">
        <f>VLOOKUP($G2114,Temp!$D:$F,AI$1,FALSE)</f>
        <v>Marketo</v>
      </c>
      <c r="AJ2114" s="22" t="str">
        <f>VLOOKUP($G2114,Temp!$D:$F,AJ$1,FALSE)</f>
        <v>WordPress</v>
      </c>
    </row>
    <row r="2115" spans="1:36" ht="16" x14ac:dyDescent="0.2">
      <c r="A2115" s="8" t="str">
        <f t="shared" si="32"/>
        <v>Jim Kruger Intermedia</v>
      </c>
      <c r="B2115" s="8" t="s">
        <v>398</v>
      </c>
      <c r="C2115" s="8" t="s">
        <v>8061</v>
      </c>
      <c r="D2115" s="8" t="s">
        <v>42</v>
      </c>
      <c r="E2115" s="8" t="s">
        <v>8062</v>
      </c>
      <c r="F2115" s="8" t="s">
        <v>8063</v>
      </c>
      <c r="G2115" s="12" t="s">
        <v>8064</v>
      </c>
      <c r="H2115" s="22" t="str">
        <f>VLOOKUP($G2115,Temp!$A:$C,H$1,FALSE)</f>
        <v>Intermedia.net</v>
      </c>
      <c r="I2115" s="22" t="e">
        <f>VLOOKUP($G2115,Temp!$A:$C,I$1,FALSE)</f>
        <v>#VALUE!</v>
      </c>
      <c r="J2115" s="22" t="e">
        <f>VLOOKUP($G2115,Temp!$A:$C,J$1,FALSE)</f>
        <v>#VALUE!</v>
      </c>
      <c r="K2115" s="22" t="e">
        <f>VLOOKUP($G2115,Temp!$A:$C,K$1,FALSE)</f>
        <v>#VALUE!</v>
      </c>
      <c r="L2115" s="22" t="e">
        <f>VLOOKUP($G2115,Temp!$A:$C,L$1,FALSE)</f>
        <v>#VALUE!</v>
      </c>
      <c r="M2115" s="22" t="e">
        <f>VLOOKUP($G2115,Temp!$A:$C,M$1,FALSE)</f>
        <v>#VALUE!</v>
      </c>
      <c r="N2115" s="22" t="e">
        <f>VLOOKUP($G2115,Temp!$A:$C,N$1,FALSE)</f>
        <v>#VALUE!</v>
      </c>
      <c r="O2115" s="22" t="e">
        <f>VLOOKUP($G2115,Temp!$A:$C,O$1,FALSE)</f>
        <v>#VALUE!</v>
      </c>
      <c r="P2115" s="22" t="e">
        <f>VLOOKUP($G2115,Temp!$A:$C,P$1,FALSE)</f>
        <v>#VALUE!</v>
      </c>
      <c r="Q2115" s="22" t="e">
        <f>VLOOKUP($G2115,Temp!$A:$C,Q$1,FALSE)</f>
        <v>#VALUE!</v>
      </c>
      <c r="R2115" s="22" t="e">
        <f>VLOOKUP($G2115,Temp!$A:$C,R$1,FALSE)</f>
        <v>#VALUE!</v>
      </c>
      <c r="S2115" s="22" t="e">
        <f>VLOOKUP($G2115,Temp!$A:$C,S$1,FALSE)</f>
        <v>#VALUE!</v>
      </c>
      <c r="T2115" s="22" t="e">
        <f>VLOOKUP($G2115,Temp!$A:$C,T$1,FALSE)</f>
        <v>#VALUE!</v>
      </c>
      <c r="U2115" s="22" t="e">
        <f>VLOOKUP($G2115,Temp!$A:$C,U$1,FALSE)</f>
        <v>#VALUE!</v>
      </c>
      <c r="V2115" s="22" t="e">
        <f>VLOOKUP($G2115,Temp!$A:$C,V$1,FALSE)</f>
        <v>#VALUE!</v>
      </c>
      <c r="W2115" s="22" t="e">
        <f>VLOOKUP($G2115,Temp!$A:$C,W$1,FALSE)</f>
        <v>#VALUE!</v>
      </c>
      <c r="X2115" s="22" t="e">
        <f>VLOOKUP($G2115,Temp!$A:$C,X$1,FALSE)</f>
        <v>#VALUE!</v>
      </c>
      <c r="Y2115" s="22">
        <f>VLOOKUP($G2115,Temp!$A:$C,Y$1,FALSE)</f>
        <v>0</v>
      </c>
      <c r="Z2115" s="22">
        <f>VLOOKUP($G2115,Temp!$A:$C,Z$1,FALSE)</f>
        <v>0</v>
      </c>
      <c r="AA2115" s="22" t="e">
        <f>VLOOKUP($A2115,Searches!$A:$H,AA$1,FALSE)</f>
        <v>#N/A</v>
      </c>
      <c r="AB2115" s="22" t="e">
        <f>VLOOKUP($A2115,Searches!$A:$H,AB$1,FALSE)</f>
        <v>#N/A</v>
      </c>
      <c r="AC2115" s="22" t="e">
        <f>VLOOKUP($A2115,Searches!$A:$H,AC$1,FALSE)</f>
        <v>#N/A</v>
      </c>
      <c r="AD2115" s="22" t="e">
        <f>VLOOKUP($A2115,Searches!$A:$H,AD$1,FALSE)</f>
        <v>#N/A</v>
      </c>
      <c r="AE2115" s="22" t="e">
        <f>VLOOKUP($A2115,Searches!$A:$H,AE$1,FALSE)</f>
        <v>#N/A</v>
      </c>
      <c r="AF2115" s="22" t="e">
        <f>VLOOKUP($A2115,Searches!$A:$H,AF$1,FALSE)</f>
        <v>#N/A</v>
      </c>
      <c r="AG2115" s="22" t="e">
        <f>VLOOKUP($A2115,Searches!$A:$H,AG$1,FALSE)</f>
        <v>#N/A</v>
      </c>
      <c r="AH2115" s="22" t="str">
        <f>VLOOKUP($G2115,Temp!$D:$F,AH$1,FALSE)</f>
        <v>intermedia.net</v>
      </c>
      <c r="AI2115" s="22" t="str">
        <f>VLOOKUP($G2115,Temp!$D:$F,AI$1,FALSE)</f>
        <v>Marketo</v>
      </c>
      <c r="AJ2115" s="22" t="str">
        <f>VLOOKUP($G2115,Temp!$D:$F,AJ$1,FALSE)</f>
        <v>WordPress</v>
      </c>
    </row>
    <row r="2116" spans="1:36" ht="16" x14ac:dyDescent="0.2">
      <c r="A2116" s="8" t="str">
        <f t="shared" ref="A2116:A2179" si="33">CONCATENATE(B2116," ",C2116," ",F2116)</f>
        <v>David Satterwhite Act-On Software, Inc.</v>
      </c>
      <c r="B2116" s="8" t="s">
        <v>438</v>
      </c>
      <c r="C2116" s="8" t="s">
        <v>439</v>
      </c>
      <c r="D2116" s="8" t="s">
        <v>304</v>
      </c>
      <c r="E2116" s="8" t="s">
        <v>440</v>
      </c>
      <c r="F2116" s="8" t="s">
        <v>226</v>
      </c>
      <c r="G2116" s="12" t="s">
        <v>227</v>
      </c>
      <c r="H2116" s="22" t="str">
        <f>VLOOKUP($G2116,Temp!$A:$C,H$1,FALSE)</f>
        <v>Act-On.com</v>
      </c>
      <c r="I2116" s="22" t="e">
        <f>VLOOKUP($G2116,Temp!$A:$C,I$1,FALSE)</f>
        <v>#VALUE!</v>
      </c>
      <c r="J2116" s="22" t="e">
        <f>VLOOKUP($G2116,Temp!$A:$C,J$1,FALSE)</f>
        <v>#VALUE!</v>
      </c>
      <c r="K2116" s="22" t="e">
        <f>VLOOKUP($G2116,Temp!$A:$C,K$1,FALSE)</f>
        <v>#VALUE!</v>
      </c>
      <c r="L2116" s="22" t="e">
        <f>VLOOKUP($G2116,Temp!$A:$C,L$1,FALSE)</f>
        <v>#VALUE!</v>
      </c>
      <c r="M2116" s="22" t="e">
        <f>VLOOKUP($G2116,Temp!$A:$C,M$1,FALSE)</f>
        <v>#VALUE!</v>
      </c>
      <c r="N2116" s="22" t="e">
        <f>VLOOKUP($G2116,Temp!$A:$C,N$1,FALSE)</f>
        <v>#VALUE!</v>
      </c>
      <c r="O2116" s="22" t="e">
        <f>VLOOKUP($G2116,Temp!$A:$C,O$1,FALSE)</f>
        <v>#VALUE!</v>
      </c>
      <c r="P2116" s="22" t="e">
        <f>VLOOKUP($G2116,Temp!$A:$C,P$1,FALSE)</f>
        <v>#VALUE!</v>
      </c>
      <c r="Q2116" s="22" t="e">
        <f>VLOOKUP($G2116,Temp!$A:$C,Q$1,FALSE)</f>
        <v>#VALUE!</v>
      </c>
      <c r="R2116" s="22" t="e">
        <f>VLOOKUP($G2116,Temp!$A:$C,R$1,FALSE)</f>
        <v>#VALUE!</v>
      </c>
      <c r="S2116" s="22" t="e">
        <f>VLOOKUP($G2116,Temp!$A:$C,S$1,FALSE)</f>
        <v>#VALUE!</v>
      </c>
      <c r="T2116" s="22" t="e">
        <f>VLOOKUP($G2116,Temp!$A:$C,T$1,FALSE)</f>
        <v>#VALUE!</v>
      </c>
      <c r="U2116" s="22" t="e">
        <f>VLOOKUP($G2116,Temp!$A:$C,U$1,FALSE)</f>
        <v>#VALUE!</v>
      </c>
      <c r="V2116" s="22" t="e">
        <f>VLOOKUP($G2116,Temp!$A:$C,V$1,FALSE)</f>
        <v>#VALUE!</v>
      </c>
      <c r="W2116" s="22" t="e">
        <f>VLOOKUP($G2116,Temp!$A:$C,W$1,FALSE)</f>
        <v>#VALUE!</v>
      </c>
      <c r="X2116" s="22" t="e">
        <f>VLOOKUP($G2116,Temp!$A:$C,X$1,FALSE)</f>
        <v>#VALUE!</v>
      </c>
      <c r="Y2116" s="22">
        <f>VLOOKUP($G2116,Temp!$A:$C,Y$1,FALSE)</f>
        <v>109000</v>
      </c>
      <c r="Z2116" s="22">
        <f>VLOOKUP($G2116,Temp!$A:$C,Z$1,FALSE)</f>
        <v>21600</v>
      </c>
      <c r="AA2116" s="22" t="e">
        <f>VLOOKUP($A2116,Searches!$A:$H,AA$1,FALSE)</f>
        <v>#N/A</v>
      </c>
      <c r="AB2116" s="22" t="e">
        <f>VLOOKUP($A2116,Searches!$A:$H,AB$1,FALSE)</f>
        <v>#N/A</v>
      </c>
      <c r="AC2116" s="22" t="e">
        <f>VLOOKUP($A2116,Searches!$A:$H,AC$1,FALSE)</f>
        <v>#N/A</v>
      </c>
      <c r="AD2116" s="22" t="e">
        <f>VLOOKUP($A2116,Searches!$A:$H,AD$1,FALSE)</f>
        <v>#N/A</v>
      </c>
      <c r="AE2116" s="22" t="e">
        <f>VLOOKUP($A2116,Searches!$A:$H,AE$1,FALSE)</f>
        <v>#N/A</v>
      </c>
      <c r="AF2116" s="22" t="e">
        <f>VLOOKUP($A2116,Searches!$A:$H,AF$1,FALSE)</f>
        <v>#N/A</v>
      </c>
      <c r="AG2116" s="22" t="e">
        <f>VLOOKUP($A2116,Searches!$A:$H,AG$1,FALSE)</f>
        <v>#N/A</v>
      </c>
      <c r="AH2116" s="22" t="str">
        <f>VLOOKUP($G2116,Temp!$D:$F,AH$1,FALSE)</f>
        <v>act-on.com</v>
      </c>
      <c r="AI2116" s="22">
        <f>VLOOKUP($G2116,Temp!$D:$F,AI$1,FALSE)</f>
        <v>0</v>
      </c>
      <c r="AJ2116" s="22" t="str">
        <f>VLOOKUP($G2116,Temp!$D:$F,AJ$1,FALSE)</f>
        <v>WordPress</v>
      </c>
    </row>
    <row r="2117" spans="1:36" ht="16" x14ac:dyDescent="0.2">
      <c r="A2117" s="8" t="str">
        <f t="shared" si="33"/>
        <v>Jeff Veis Actian Corporation</v>
      </c>
      <c r="B2117" s="8" t="s">
        <v>2520</v>
      </c>
      <c r="C2117" s="8" t="s">
        <v>10056</v>
      </c>
      <c r="D2117" s="8" t="s">
        <v>3191</v>
      </c>
      <c r="E2117" s="8" t="s">
        <v>10057</v>
      </c>
      <c r="F2117" s="8" t="s">
        <v>10058</v>
      </c>
      <c r="G2117" s="12" t="s">
        <v>9452</v>
      </c>
      <c r="H2117" s="22" t="str">
        <f>VLOOKUP($G2117,Temp!$A:$C,H$1,FALSE)</f>
        <v>actian.com</v>
      </c>
      <c r="I2117" s="22" t="e">
        <f>VLOOKUP($G2117,Temp!$A:$C,I$1,FALSE)</f>
        <v>#VALUE!</v>
      </c>
      <c r="J2117" s="22" t="e">
        <f>VLOOKUP($G2117,Temp!$A:$C,J$1,FALSE)</f>
        <v>#VALUE!</v>
      </c>
      <c r="K2117" s="22" t="e">
        <f>VLOOKUP($G2117,Temp!$A:$C,K$1,FALSE)</f>
        <v>#VALUE!</v>
      </c>
      <c r="L2117" s="22" t="e">
        <f>VLOOKUP($G2117,Temp!$A:$C,L$1,FALSE)</f>
        <v>#VALUE!</v>
      </c>
      <c r="M2117" s="22" t="e">
        <f>VLOOKUP($G2117,Temp!$A:$C,M$1,FALSE)</f>
        <v>#VALUE!</v>
      </c>
      <c r="N2117" s="22" t="e">
        <f>VLOOKUP($G2117,Temp!$A:$C,N$1,FALSE)</f>
        <v>#VALUE!</v>
      </c>
      <c r="O2117" s="22" t="e">
        <f>VLOOKUP($G2117,Temp!$A:$C,O$1,FALSE)</f>
        <v>#VALUE!</v>
      </c>
      <c r="P2117" s="22" t="e">
        <f>VLOOKUP($G2117,Temp!$A:$C,P$1,FALSE)</f>
        <v>#VALUE!</v>
      </c>
      <c r="Q2117" s="22" t="e">
        <f>VLOOKUP($G2117,Temp!$A:$C,Q$1,FALSE)</f>
        <v>#VALUE!</v>
      </c>
      <c r="R2117" s="22" t="e">
        <f>VLOOKUP($G2117,Temp!$A:$C,R$1,FALSE)</f>
        <v>#VALUE!</v>
      </c>
      <c r="S2117" s="22" t="e">
        <f>VLOOKUP($G2117,Temp!$A:$C,S$1,FALSE)</f>
        <v>#VALUE!</v>
      </c>
      <c r="T2117" s="22" t="e">
        <f>VLOOKUP($G2117,Temp!$A:$C,T$1,FALSE)</f>
        <v>#VALUE!</v>
      </c>
      <c r="U2117" s="22" t="e">
        <f>VLOOKUP($G2117,Temp!$A:$C,U$1,FALSE)</f>
        <v>#VALUE!</v>
      </c>
      <c r="V2117" s="22" t="e">
        <f>VLOOKUP($G2117,Temp!$A:$C,V$1,FALSE)</f>
        <v>#VALUE!</v>
      </c>
      <c r="W2117" s="22" t="e">
        <f>VLOOKUP($G2117,Temp!$A:$C,W$1,FALSE)</f>
        <v>#VALUE!</v>
      </c>
      <c r="X2117" s="22" t="e">
        <f>VLOOKUP($G2117,Temp!$A:$C,X$1,FALSE)</f>
        <v>#VALUE!</v>
      </c>
      <c r="Y2117" s="22">
        <f>VLOOKUP($G2117,Temp!$A:$C,Y$1,FALSE)</f>
        <v>26700</v>
      </c>
      <c r="Z2117" s="22">
        <f>VLOOKUP($G2117,Temp!$A:$C,Z$1,FALSE)</f>
        <v>604</v>
      </c>
      <c r="AA2117" s="22" t="str">
        <f>VLOOKUP($A2117,Searches!$A:$H,AA$1,FALSE)</f>
        <v>Jeff Veis</v>
      </c>
      <c r="AB2117" s="22" t="str">
        <f>VLOOKUP($A2117,Searches!$A:$H,AB$1,FALSE)</f>
        <v>Actian Corporation</v>
      </c>
      <c r="AC2117" s="22" t="str">
        <f>VLOOKUP($A2117,Searches!$A:$H,AC$1,FALSE)</f>
        <v>SVP, Chief Marketing Officer</v>
      </c>
      <c r="AD2117" s="22" t="str">
        <f>VLOOKUP($A2117,Searches!$A:$H,AD$1,FALSE)</f>
        <v>2nd</v>
      </c>
      <c r="AE2117" s="22" t="str">
        <f>VLOOKUP($A2117,Searches!$A:$H,AE$1,FALSE)</f>
        <v/>
      </c>
      <c r="AF2117" s="22" t="str">
        <f>VLOOKUP($A2117,Searches!$A:$H,AF$1,FALSE)</f>
        <v>San Francisco Bay Area</v>
      </c>
      <c r="AG2117" s="22" t="str">
        <f>VLOOKUP($A2117,Searches!$A:$H,AG$1,FALSE)</f>
        <v>https://www.linkedin.com/sales/profile/1276908,h8xp,NAME_SEARCH?moduleKey=peopleSearchResults&amp;pageKey=sales-search3-people-refinement&amp;contextId=60BC92C971D70515801E49D6842B0000&amp;requestId=b43f8152-d8d8-44e5-873f-45e88d369eea&amp;action=CLICK&amp;target=urn%3Ali%3AsalesLead%3A(-1%2C1276908)&amp;pageNumber=18&amp;targetEl=profilelink&amp;position=0&amp;trk=lss-serp-result-lead_photo</v>
      </c>
      <c r="AH2117" s="22" t="e">
        <f>VLOOKUP($G2117,Temp!$D:$F,AH$1,FALSE)</f>
        <v>#N/A</v>
      </c>
      <c r="AI2117" s="22" t="e">
        <f>VLOOKUP($G2117,Temp!$D:$F,AI$1,FALSE)</f>
        <v>#N/A</v>
      </c>
      <c r="AJ2117" s="22" t="e">
        <f>VLOOKUP($G2117,Temp!$D:$F,AJ$1,FALSE)</f>
        <v>#N/A</v>
      </c>
    </row>
    <row r="2118" spans="1:36" ht="16" x14ac:dyDescent="0.2">
      <c r="A2118" s="8" t="str">
        <f t="shared" si="33"/>
        <v>Abbey Klaassen 360i</v>
      </c>
      <c r="B2118" s="8" t="s">
        <v>8830</v>
      </c>
      <c r="C2118" s="8" t="s">
        <v>8831</v>
      </c>
      <c r="D2118" s="8" t="s">
        <v>42</v>
      </c>
      <c r="E2118" s="8" t="s">
        <v>8832</v>
      </c>
      <c r="F2118" s="8" t="s">
        <v>8834</v>
      </c>
      <c r="G2118" s="12" t="s">
        <v>8835</v>
      </c>
      <c r="H2118" s="22" t="str">
        <f>VLOOKUP($G2118,Temp!$A:$C,H$1,FALSE)</f>
        <v>360i.com</v>
      </c>
      <c r="I2118" s="22" t="e">
        <f>VLOOKUP($G2118,Temp!$A:$C,I$1,FALSE)</f>
        <v>#VALUE!</v>
      </c>
      <c r="J2118" s="22" t="e">
        <f>VLOOKUP($G2118,Temp!$A:$C,J$1,FALSE)</f>
        <v>#VALUE!</v>
      </c>
      <c r="K2118" s="22" t="e">
        <f>VLOOKUP($G2118,Temp!$A:$C,K$1,FALSE)</f>
        <v>#VALUE!</v>
      </c>
      <c r="L2118" s="22" t="e">
        <f>VLOOKUP($G2118,Temp!$A:$C,L$1,FALSE)</f>
        <v>#VALUE!</v>
      </c>
      <c r="M2118" s="22" t="e">
        <f>VLOOKUP($G2118,Temp!$A:$C,M$1,FALSE)</f>
        <v>#VALUE!</v>
      </c>
      <c r="N2118" s="22" t="e">
        <f>VLOOKUP($G2118,Temp!$A:$C,N$1,FALSE)</f>
        <v>#VALUE!</v>
      </c>
      <c r="O2118" s="22" t="e">
        <f>VLOOKUP($G2118,Temp!$A:$C,O$1,FALSE)</f>
        <v>#VALUE!</v>
      </c>
      <c r="P2118" s="22" t="e">
        <f>VLOOKUP($G2118,Temp!$A:$C,P$1,FALSE)</f>
        <v>#VALUE!</v>
      </c>
      <c r="Q2118" s="22" t="e">
        <f>VLOOKUP($G2118,Temp!$A:$C,Q$1,FALSE)</f>
        <v>#VALUE!</v>
      </c>
      <c r="R2118" s="22" t="e">
        <f>VLOOKUP($G2118,Temp!$A:$C,R$1,FALSE)</f>
        <v>#VALUE!</v>
      </c>
      <c r="S2118" s="22" t="e">
        <f>VLOOKUP($G2118,Temp!$A:$C,S$1,FALSE)</f>
        <v>#VALUE!</v>
      </c>
      <c r="T2118" s="22" t="e">
        <f>VLOOKUP($G2118,Temp!$A:$C,T$1,FALSE)</f>
        <v>#VALUE!</v>
      </c>
      <c r="U2118" s="22" t="e">
        <f>VLOOKUP($G2118,Temp!$A:$C,U$1,FALSE)</f>
        <v>#VALUE!</v>
      </c>
      <c r="V2118" s="22" t="e">
        <f>VLOOKUP($G2118,Temp!$A:$C,V$1,FALSE)</f>
        <v>#VALUE!</v>
      </c>
      <c r="W2118" s="22" t="e">
        <f>VLOOKUP($G2118,Temp!$A:$C,W$1,FALSE)</f>
        <v>#VALUE!</v>
      </c>
      <c r="X2118" s="22" t="e">
        <f>VLOOKUP($G2118,Temp!$A:$C,X$1,FALSE)</f>
        <v>#VALUE!</v>
      </c>
      <c r="Y2118" s="22">
        <f>VLOOKUP($G2118,Temp!$A:$C,Y$1,FALSE)</f>
        <v>164000</v>
      </c>
      <c r="Z2118" s="22">
        <f>VLOOKUP($G2118,Temp!$A:$C,Z$1,FALSE)</f>
        <v>0</v>
      </c>
      <c r="AA2118" s="22" t="str">
        <f>VLOOKUP($A2118,Searches!$A:$H,AA$1,FALSE)</f>
        <v>Abbey Klaassen</v>
      </c>
      <c r="AB2118" s="22" t="str">
        <f>VLOOKUP($A2118,Searches!$A:$H,AB$1,FALSE)</f>
        <v>360i</v>
      </c>
      <c r="AC2118" s="22" t="str">
        <f>VLOOKUP($A2118,Searches!$A:$H,AC$1,FALSE)</f>
        <v>Chief Marketing Officer</v>
      </c>
      <c r="AD2118" s="22" t="str">
        <f>VLOOKUP($A2118,Searches!$A:$H,AD$1,FALSE)</f>
        <v>2nd</v>
      </c>
      <c r="AE2118" s="22" t="str">
        <f>VLOOKUP($A2118,Searches!$A:$H,AE$1,FALSE)</f>
        <v/>
      </c>
      <c r="AF2118" s="22" t="str">
        <f>VLOOKUP($A2118,Searches!$A:$H,AF$1,FALSE)</f>
        <v>Greater New York City Area</v>
      </c>
      <c r="AG2118" s="22" t="str">
        <f>VLOOKUP($A2118,Searches!$A:$H,AG$1,FALSE)</f>
        <v>https://www.linkedin.com/sales/profile/9582002,UNcB,NAME_SEARCH?moduleKey=peopleSearchResults&amp;pageKey=sales-search3-people-refinement&amp;contextId=60BC92C971D70515801E49D6842B0000&amp;requestId=0d8999dc-ee2c-43da-aea7-b0b169d0effc&amp;action=CLICK&amp;target=urn%3Ali%3AsalesLead%3A(-1%2C9582002)&amp;pageNumber=17&amp;targetEl=profilelink&amp;position=23&amp;trk=lss-serp-result-lead_photo</v>
      </c>
      <c r="AH2118" s="22" t="str">
        <f>VLOOKUP($G2118,Temp!$D:$F,AH$1,FALSE)</f>
        <v>360i.com</v>
      </c>
      <c r="AI2118" s="22">
        <f>VLOOKUP($G2118,Temp!$D:$F,AI$1,FALSE)</f>
        <v>0</v>
      </c>
      <c r="AJ2118" s="22" t="str">
        <f>VLOOKUP($G2118,Temp!$D:$F,AJ$1,FALSE)</f>
        <v>WordPress</v>
      </c>
    </row>
    <row r="2119" spans="1:36" ht="16" x14ac:dyDescent="0.2">
      <c r="A2119" s="8" t="str">
        <f t="shared" si="33"/>
        <v>Michael Wooh Confirmit</v>
      </c>
      <c r="B2119" s="8" t="s">
        <v>1203</v>
      </c>
      <c r="C2119" s="8" t="s">
        <v>2373</v>
      </c>
      <c r="D2119" s="8" t="s">
        <v>42</v>
      </c>
      <c r="E2119" s="8" t="s">
        <v>2374</v>
      </c>
      <c r="F2119" s="8" t="s">
        <v>2375</v>
      </c>
      <c r="G2119" s="12" t="s">
        <v>2376</v>
      </c>
      <c r="H2119" s="22" t="str">
        <f>VLOOKUP($G2119,Temp!$A:$C,H$1,FALSE)</f>
        <v>confirmit.com</v>
      </c>
      <c r="I2119" s="22" t="e">
        <f>VLOOKUP($G2119,Temp!$A:$C,I$1,FALSE)</f>
        <v>#VALUE!</v>
      </c>
      <c r="J2119" s="22" t="e">
        <f>VLOOKUP($G2119,Temp!$A:$C,J$1,FALSE)</f>
        <v>#VALUE!</v>
      </c>
      <c r="K2119" s="22" t="e">
        <f>VLOOKUP($G2119,Temp!$A:$C,K$1,FALSE)</f>
        <v>#VALUE!</v>
      </c>
      <c r="L2119" s="22" t="e">
        <f>VLOOKUP($G2119,Temp!$A:$C,L$1,FALSE)</f>
        <v>#VALUE!</v>
      </c>
      <c r="M2119" s="22" t="e">
        <f>VLOOKUP($G2119,Temp!$A:$C,M$1,FALSE)</f>
        <v>#VALUE!</v>
      </c>
      <c r="N2119" s="22" t="e">
        <f>VLOOKUP($G2119,Temp!$A:$C,N$1,FALSE)</f>
        <v>#VALUE!</v>
      </c>
      <c r="O2119" s="22" t="e">
        <f>VLOOKUP($G2119,Temp!$A:$C,O$1,FALSE)</f>
        <v>#VALUE!</v>
      </c>
      <c r="P2119" s="22" t="e">
        <f>VLOOKUP($G2119,Temp!$A:$C,P$1,FALSE)</f>
        <v>#VALUE!</v>
      </c>
      <c r="Q2119" s="22" t="e">
        <f>VLOOKUP($G2119,Temp!$A:$C,Q$1,FALSE)</f>
        <v>#VALUE!</v>
      </c>
      <c r="R2119" s="22" t="e">
        <f>VLOOKUP($G2119,Temp!$A:$C,R$1,FALSE)</f>
        <v>#VALUE!</v>
      </c>
      <c r="S2119" s="22" t="e">
        <f>VLOOKUP($G2119,Temp!$A:$C,S$1,FALSE)</f>
        <v>#VALUE!</v>
      </c>
      <c r="T2119" s="22" t="e">
        <f>VLOOKUP($G2119,Temp!$A:$C,T$1,FALSE)</f>
        <v>#VALUE!</v>
      </c>
      <c r="U2119" s="22" t="e">
        <f>VLOOKUP($G2119,Temp!$A:$C,U$1,FALSE)</f>
        <v>#VALUE!</v>
      </c>
      <c r="V2119" s="22" t="e">
        <f>VLOOKUP($G2119,Temp!$A:$C,V$1,FALSE)</f>
        <v>#VALUE!</v>
      </c>
      <c r="W2119" s="22" t="e">
        <f>VLOOKUP($G2119,Temp!$A:$C,W$1,FALSE)</f>
        <v>#VALUE!</v>
      </c>
      <c r="X2119" s="22" t="e">
        <f>VLOOKUP($G2119,Temp!$A:$C,X$1,FALSE)</f>
        <v>#VALUE!</v>
      </c>
      <c r="Y2119" s="22">
        <f>VLOOKUP($G2119,Temp!$A:$C,Y$1,FALSE)</f>
        <v>21400</v>
      </c>
      <c r="Z2119" s="22">
        <f>VLOOKUP($G2119,Temp!$A:$C,Z$1,FALSE)</f>
        <v>2000</v>
      </c>
      <c r="AA2119" s="22" t="e">
        <f>VLOOKUP($A2119,Searches!$A:$H,AA$1,FALSE)</f>
        <v>#N/A</v>
      </c>
      <c r="AB2119" s="22" t="e">
        <f>VLOOKUP($A2119,Searches!$A:$H,AB$1,FALSE)</f>
        <v>#N/A</v>
      </c>
      <c r="AC2119" s="22" t="e">
        <f>VLOOKUP($A2119,Searches!$A:$H,AC$1,FALSE)</f>
        <v>#N/A</v>
      </c>
      <c r="AD2119" s="22" t="e">
        <f>VLOOKUP($A2119,Searches!$A:$H,AD$1,FALSE)</f>
        <v>#N/A</v>
      </c>
      <c r="AE2119" s="22" t="e">
        <f>VLOOKUP($A2119,Searches!$A:$H,AE$1,FALSE)</f>
        <v>#N/A</v>
      </c>
      <c r="AF2119" s="22" t="e">
        <f>VLOOKUP($A2119,Searches!$A:$H,AF$1,FALSE)</f>
        <v>#N/A</v>
      </c>
      <c r="AG2119" s="22" t="e">
        <f>VLOOKUP($A2119,Searches!$A:$H,AG$1,FALSE)</f>
        <v>#N/A</v>
      </c>
      <c r="AH2119" s="22" t="str">
        <f>VLOOKUP($G2119,Temp!$D:$F,AH$1,FALSE)</f>
        <v>confirmit.com</v>
      </c>
      <c r="AI2119" s="22" t="str">
        <f>VLOOKUP($G2119,Temp!$D:$F,AI$1,FALSE)</f>
        <v>Marketo</v>
      </c>
      <c r="AJ2119" s="22" t="str">
        <f>VLOOKUP($G2119,Temp!$D:$F,AJ$1,FALSE)</f>
        <v>Drupal</v>
      </c>
    </row>
    <row r="2120" spans="1:36" ht="16" x14ac:dyDescent="0.2">
      <c r="A2120" s="8" t="str">
        <f t="shared" si="33"/>
        <v>Robert Prigge Jumio Corporation</v>
      </c>
      <c r="B2120" s="8" t="s">
        <v>1836</v>
      </c>
      <c r="C2120" s="8" t="s">
        <v>5173</v>
      </c>
      <c r="D2120" s="8" t="s">
        <v>304</v>
      </c>
      <c r="E2120" s="8" t="s">
        <v>5174</v>
      </c>
      <c r="F2120" s="8" t="s">
        <v>5175</v>
      </c>
      <c r="G2120" s="12" t="s">
        <v>5176</v>
      </c>
      <c r="H2120" s="22" t="str">
        <f>VLOOKUP($G2120,Temp!$A:$C,H$1,FALSE)</f>
        <v>jumio.com</v>
      </c>
      <c r="I2120" s="22" t="e">
        <f>VLOOKUP($G2120,Temp!$A:$C,I$1,FALSE)</f>
        <v>#VALUE!</v>
      </c>
      <c r="J2120" s="22" t="e">
        <f>VLOOKUP($G2120,Temp!$A:$C,J$1,FALSE)</f>
        <v>#VALUE!</v>
      </c>
      <c r="K2120" s="22" t="e">
        <f>VLOOKUP($G2120,Temp!$A:$C,K$1,FALSE)</f>
        <v>#VALUE!</v>
      </c>
      <c r="L2120" s="22" t="e">
        <f>VLOOKUP($G2120,Temp!$A:$C,L$1,FALSE)</f>
        <v>#VALUE!</v>
      </c>
      <c r="M2120" s="22" t="e">
        <f>VLOOKUP($G2120,Temp!$A:$C,M$1,FALSE)</f>
        <v>#VALUE!</v>
      </c>
      <c r="N2120" s="22" t="e">
        <f>VLOOKUP($G2120,Temp!$A:$C,N$1,FALSE)</f>
        <v>#VALUE!</v>
      </c>
      <c r="O2120" s="22" t="e">
        <f>VLOOKUP($G2120,Temp!$A:$C,O$1,FALSE)</f>
        <v>#VALUE!</v>
      </c>
      <c r="P2120" s="22" t="e">
        <f>VLOOKUP($G2120,Temp!$A:$C,P$1,FALSE)</f>
        <v>#VALUE!</v>
      </c>
      <c r="Q2120" s="22" t="e">
        <f>VLOOKUP($G2120,Temp!$A:$C,Q$1,FALSE)</f>
        <v>#VALUE!</v>
      </c>
      <c r="R2120" s="22" t="e">
        <f>VLOOKUP($G2120,Temp!$A:$C,R$1,FALSE)</f>
        <v>#VALUE!</v>
      </c>
      <c r="S2120" s="22" t="e">
        <f>VLOOKUP($G2120,Temp!$A:$C,S$1,FALSE)</f>
        <v>#VALUE!</v>
      </c>
      <c r="T2120" s="22" t="e">
        <f>VLOOKUP($G2120,Temp!$A:$C,T$1,FALSE)</f>
        <v>#VALUE!</v>
      </c>
      <c r="U2120" s="22" t="e">
        <f>VLOOKUP($G2120,Temp!$A:$C,U$1,FALSE)</f>
        <v>#VALUE!</v>
      </c>
      <c r="V2120" s="22" t="e">
        <f>VLOOKUP($G2120,Temp!$A:$C,V$1,FALSE)</f>
        <v>#VALUE!</v>
      </c>
      <c r="W2120" s="22" t="e">
        <f>VLOOKUP($G2120,Temp!$A:$C,W$1,FALSE)</f>
        <v>#VALUE!</v>
      </c>
      <c r="X2120" s="22" t="e">
        <f>VLOOKUP($G2120,Temp!$A:$C,X$1,FALSE)</f>
        <v>#VALUE!</v>
      </c>
      <c r="Y2120" s="22">
        <f>VLOOKUP($G2120,Temp!$A:$C,Y$1,FALSE)</f>
        <v>0</v>
      </c>
      <c r="Z2120" s="22">
        <f>VLOOKUP($G2120,Temp!$A:$C,Z$1,FALSE)</f>
        <v>0</v>
      </c>
      <c r="AA2120" s="22" t="e">
        <f>VLOOKUP($A2120,Searches!$A:$H,AA$1,FALSE)</f>
        <v>#N/A</v>
      </c>
      <c r="AB2120" s="22" t="e">
        <f>VLOOKUP($A2120,Searches!$A:$H,AB$1,FALSE)</f>
        <v>#N/A</v>
      </c>
      <c r="AC2120" s="22" t="e">
        <f>VLOOKUP($A2120,Searches!$A:$H,AC$1,FALSE)</f>
        <v>#N/A</v>
      </c>
      <c r="AD2120" s="22" t="e">
        <f>VLOOKUP($A2120,Searches!$A:$H,AD$1,FALSE)</f>
        <v>#N/A</v>
      </c>
      <c r="AE2120" s="22" t="e">
        <f>VLOOKUP($A2120,Searches!$A:$H,AE$1,FALSE)</f>
        <v>#N/A</v>
      </c>
      <c r="AF2120" s="22" t="e">
        <f>VLOOKUP($A2120,Searches!$A:$H,AF$1,FALSE)</f>
        <v>#N/A</v>
      </c>
      <c r="AG2120" s="22" t="e">
        <f>VLOOKUP($A2120,Searches!$A:$H,AG$1,FALSE)</f>
        <v>#N/A</v>
      </c>
      <c r="AH2120" s="22" t="str">
        <f>VLOOKUP($G2120,Temp!$D:$F,AH$1,FALSE)</f>
        <v>jumio.com</v>
      </c>
      <c r="AI2120" s="22">
        <f>VLOOKUP($G2120,Temp!$D:$F,AI$1,FALSE)</f>
        <v>0</v>
      </c>
      <c r="AJ2120" s="22" t="str">
        <f>VLOOKUP($G2120,Temp!$D:$F,AJ$1,FALSE)</f>
        <v>WordPress</v>
      </c>
    </row>
    <row r="2121" spans="1:36" ht="16" x14ac:dyDescent="0.2">
      <c r="A2121" s="8" t="str">
        <f t="shared" si="33"/>
        <v>Suchit Majmudar Ibotta, Inc.</v>
      </c>
      <c r="B2121" s="8" t="s">
        <v>1746</v>
      </c>
      <c r="C2121" s="8" t="s">
        <v>1747</v>
      </c>
      <c r="D2121" s="8" t="s">
        <v>42</v>
      </c>
      <c r="E2121" s="8" t="s">
        <v>1748</v>
      </c>
      <c r="F2121" s="8" t="s">
        <v>1749</v>
      </c>
      <c r="G2121" s="12" t="s">
        <v>1750</v>
      </c>
      <c r="H2121" s="22" t="str">
        <f>VLOOKUP($G2121,Temp!$A:$C,H$1,FALSE)</f>
        <v>ibotta.com</v>
      </c>
      <c r="I2121" s="22" t="e">
        <f>VLOOKUP($G2121,Temp!$A:$C,I$1,FALSE)</f>
        <v>#VALUE!</v>
      </c>
      <c r="J2121" s="22" t="e">
        <f>VLOOKUP($G2121,Temp!$A:$C,J$1,FALSE)</f>
        <v>#VALUE!</v>
      </c>
      <c r="K2121" s="22" t="e">
        <f>VLOOKUP($G2121,Temp!$A:$C,K$1,FALSE)</f>
        <v>#VALUE!</v>
      </c>
      <c r="L2121" s="22" t="e">
        <f>VLOOKUP($G2121,Temp!$A:$C,L$1,FALSE)</f>
        <v>#VALUE!</v>
      </c>
      <c r="M2121" s="22" t="e">
        <f>VLOOKUP($G2121,Temp!$A:$C,M$1,FALSE)</f>
        <v>#VALUE!</v>
      </c>
      <c r="N2121" s="22" t="e">
        <f>VLOOKUP($G2121,Temp!$A:$C,N$1,FALSE)</f>
        <v>#VALUE!</v>
      </c>
      <c r="O2121" s="22" t="e">
        <f>VLOOKUP($G2121,Temp!$A:$C,O$1,FALSE)</f>
        <v>#VALUE!</v>
      </c>
      <c r="P2121" s="22" t="e">
        <f>VLOOKUP($G2121,Temp!$A:$C,P$1,FALSE)</f>
        <v>#VALUE!</v>
      </c>
      <c r="Q2121" s="22" t="e">
        <f>VLOOKUP($G2121,Temp!$A:$C,Q$1,FALSE)</f>
        <v>#VALUE!</v>
      </c>
      <c r="R2121" s="22" t="e">
        <f>VLOOKUP($G2121,Temp!$A:$C,R$1,FALSE)</f>
        <v>#VALUE!</v>
      </c>
      <c r="S2121" s="22" t="e">
        <f>VLOOKUP($G2121,Temp!$A:$C,S$1,FALSE)</f>
        <v>#VALUE!</v>
      </c>
      <c r="T2121" s="22" t="e">
        <f>VLOOKUP($G2121,Temp!$A:$C,T$1,FALSE)</f>
        <v>#VALUE!</v>
      </c>
      <c r="U2121" s="22" t="e">
        <f>VLOOKUP($G2121,Temp!$A:$C,U$1,FALSE)</f>
        <v>#VALUE!</v>
      </c>
      <c r="V2121" s="22" t="e">
        <f>VLOOKUP($G2121,Temp!$A:$C,V$1,FALSE)</f>
        <v>#VALUE!</v>
      </c>
      <c r="W2121" s="22" t="e">
        <f>VLOOKUP($G2121,Temp!$A:$C,W$1,FALSE)</f>
        <v>#VALUE!</v>
      </c>
      <c r="X2121" s="22" t="e">
        <f>VLOOKUP($G2121,Temp!$A:$C,X$1,FALSE)</f>
        <v>#VALUE!</v>
      </c>
      <c r="Y2121" s="22">
        <f>VLOOKUP($G2121,Temp!$A:$C,Y$1,FALSE)</f>
        <v>398000</v>
      </c>
      <c r="Z2121" s="22">
        <f>VLOOKUP($G2121,Temp!$A:$C,Z$1,FALSE)</f>
        <v>43100</v>
      </c>
      <c r="AA2121" s="22" t="e">
        <f>VLOOKUP($A2121,Searches!$A:$H,AA$1,FALSE)</f>
        <v>#N/A</v>
      </c>
      <c r="AB2121" s="22" t="e">
        <f>VLOOKUP($A2121,Searches!$A:$H,AB$1,FALSE)</f>
        <v>#N/A</v>
      </c>
      <c r="AC2121" s="22" t="e">
        <f>VLOOKUP($A2121,Searches!$A:$H,AC$1,FALSE)</f>
        <v>#N/A</v>
      </c>
      <c r="AD2121" s="22" t="e">
        <f>VLOOKUP($A2121,Searches!$A:$H,AD$1,FALSE)</f>
        <v>#N/A</v>
      </c>
      <c r="AE2121" s="22" t="e">
        <f>VLOOKUP($A2121,Searches!$A:$H,AE$1,FALSE)</f>
        <v>#N/A</v>
      </c>
      <c r="AF2121" s="22" t="e">
        <f>VLOOKUP($A2121,Searches!$A:$H,AF$1,FALSE)</f>
        <v>#N/A</v>
      </c>
      <c r="AG2121" s="22" t="e">
        <f>VLOOKUP($A2121,Searches!$A:$H,AG$1,FALSE)</f>
        <v>#N/A</v>
      </c>
      <c r="AH2121" s="22" t="str">
        <f>VLOOKUP($G2121,Temp!$D:$F,AH$1,FALSE)</f>
        <v>ibotta.com</v>
      </c>
      <c r="AI2121" s="22" t="str">
        <f>VLOOKUP($G2121,Temp!$D:$F,AI$1,FALSE)</f>
        <v>HubSpot</v>
      </c>
      <c r="AJ2121" s="22" t="str">
        <f>VLOOKUP($G2121,Temp!$D:$F,AJ$1,FALSE)</f>
        <v>WordPress</v>
      </c>
    </row>
    <row r="2122" spans="1:36" ht="16" x14ac:dyDescent="0.2">
      <c r="A2122" s="8" t="str">
        <f t="shared" si="33"/>
        <v>Andrew Byron Cybereason</v>
      </c>
      <c r="B2122" s="8" t="s">
        <v>830</v>
      </c>
      <c r="C2122" s="8" t="s">
        <v>11860</v>
      </c>
      <c r="D2122" s="8" t="s">
        <v>304</v>
      </c>
      <c r="E2122" s="8" t="s">
        <v>11861</v>
      </c>
      <c r="F2122" s="8" t="s">
        <v>182</v>
      </c>
      <c r="G2122" s="12" t="s">
        <v>183</v>
      </c>
      <c r="H2122" s="22" t="str">
        <f>VLOOKUP($G2122,Temp!$A:$C,H$1,FALSE)</f>
        <v>cybereason.com</v>
      </c>
      <c r="I2122" s="22" t="e">
        <f>VLOOKUP($G2122,Temp!$A:$C,I$1,FALSE)</f>
        <v>#VALUE!</v>
      </c>
      <c r="J2122" s="22" t="e">
        <f>VLOOKUP($G2122,Temp!$A:$C,J$1,FALSE)</f>
        <v>#VALUE!</v>
      </c>
      <c r="K2122" s="22" t="e">
        <f>VLOOKUP($G2122,Temp!$A:$C,K$1,FALSE)</f>
        <v>#VALUE!</v>
      </c>
      <c r="L2122" s="22" t="e">
        <f>VLOOKUP($G2122,Temp!$A:$C,L$1,FALSE)</f>
        <v>#VALUE!</v>
      </c>
      <c r="M2122" s="22" t="e">
        <f>VLOOKUP($G2122,Temp!$A:$C,M$1,FALSE)</f>
        <v>#VALUE!</v>
      </c>
      <c r="N2122" s="22" t="e">
        <f>VLOOKUP($G2122,Temp!$A:$C,N$1,FALSE)</f>
        <v>#VALUE!</v>
      </c>
      <c r="O2122" s="22" t="e">
        <f>VLOOKUP($G2122,Temp!$A:$C,O$1,FALSE)</f>
        <v>#VALUE!</v>
      </c>
      <c r="P2122" s="22" t="e">
        <f>VLOOKUP($G2122,Temp!$A:$C,P$1,FALSE)</f>
        <v>#VALUE!</v>
      </c>
      <c r="Q2122" s="22" t="e">
        <f>VLOOKUP($G2122,Temp!$A:$C,Q$1,FALSE)</f>
        <v>#VALUE!</v>
      </c>
      <c r="R2122" s="22" t="e">
        <f>VLOOKUP($G2122,Temp!$A:$C,R$1,FALSE)</f>
        <v>#VALUE!</v>
      </c>
      <c r="S2122" s="22" t="e">
        <f>VLOOKUP($G2122,Temp!$A:$C,S$1,FALSE)</f>
        <v>#VALUE!</v>
      </c>
      <c r="T2122" s="22" t="e">
        <f>VLOOKUP($G2122,Temp!$A:$C,T$1,FALSE)</f>
        <v>#VALUE!</v>
      </c>
      <c r="U2122" s="22" t="e">
        <f>VLOOKUP($G2122,Temp!$A:$C,U$1,FALSE)</f>
        <v>#VALUE!</v>
      </c>
      <c r="V2122" s="22" t="e">
        <f>VLOOKUP($G2122,Temp!$A:$C,V$1,FALSE)</f>
        <v>#VALUE!</v>
      </c>
      <c r="W2122" s="22" t="e">
        <f>VLOOKUP($G2122,Temp!$A:$C,W$1,FALSE)</f>
        <v>#VALUE!</v>
      </c>
      <c r="X2122" s="22" t="e">
        <f>VLOOKUP($G2122,Temp!$A:$C,X$1,FALSE)</f>
        <v>#VALUE!</v>
      </c>
      <c r="Y2122" s="22">
        <f>VLOOKUP($G2122,Temp!$A:$C,Y$1,FALSE)</f>
        <v>4700</v>
      </c>
      <c r="Z2122" s="22">
        <f>VLOOKUP($G2122,Temp!$A:$C,Z$1,FALSE)</f>
        <v>5400</v>
      </c>
      <c r="AA2122" s="22" t="str">
        <f>VLOOKUP($A2122,Searches!$A:$H,AA$1,FALSE)</f>
        <v>Andrew Byron</v>
      </c>
      <c r="AB2122" s="22" t="str">
        <f>VLOOKUP($A2122,Searches!$A:$H,AB$1,FALSE)</f>
        <v>Cybereason</v>
      </c>
      <c r="AC2122" s="22" t="str">
        <f>VLOOKUP($A2122,Searches!$A:$H,AC$1,FALSE)</f>
        <v>Chief Revenue Officer</v>
      </c>
      <c r="AD2122" s="22" t="str">
        <f>VLOOKUP($A2122,Searches!$A:$H,AD$1,FALSE)</f>
        <v>2nd</v>
      </c>
      <c r="AE2122" s="22" t="str">
        <f>VLOOKUP($A2122,Searches!$A:$H,AE$1,FALSE)</f>
        <v/>
      </c>
      <c r="AF2122" s="22" t="str">
        <f>VLOOKUP($A2122,Searches!$A:$H,AF$1,FALSE)</f>
        <v>Greater Boston Area</v>
      </c>
      <c r="AG2122" s="22" t="str">
        <f>VLOOKUP($A2122,Searches!$A:$H,AG$1,FALSE)</f>
        <v>https://www.linkedin.com/sales/profile/29449171,nqtY,NAME_SEARCH?moduleKey=peopleSearchResults&amp;pageKey=sales-search3-people-refinement&amp;contextId=60BC92C971D70515801E49D6842B0000&amp;requestId=b43f8152-d8d8-44e5-873f-45e88d369eea&amp;action=CLICK&amp;target=urn%3Ali%3AsalesLead%3A(-1%2C29449171)&amp;pageNumber=18&amp;targetEl=profilelink&amp;position=9&amp;trk=lss-serp-result-lead_photo</v>
      </c>
      <c r="AH2122" s="22" t="str">
        <f>VLOOKUP($G2122,Temp!$D:$F,AH$1,FALSE)</f>
        <v>cybereason.com</v>
      </c>
      <c r="AI2122" s="22" t="str">
        <f>VLOOKUP($G2122,Temp!$D:$F,AI$1,FALSE)</f>
        <v>Marketo</v>
      </c>
      <c r="AJ2122" s="22" t="str">
        <f>VLOOKUP($G2122,Temp!$D:$F,AJ$1,FALSE)</f>
        <v>WordPress</v>
      </c>
    </row>
    <row r="2123" spans="1:36" ht="16" x14ac:dyDescent="0.2">
      <c r="A2123" s="8" t="str">
        <f t="shared" si="33"/>
        <v>Cole Sharp BounceX</v>
      </c>
      <c r="B2123" s="8" t="s">
        <v>1458</v>
      </c>
      <c r="C2123" s="8" t="s">
        <v>4225</v>
      </c>
      <c r="D2123" s="8" t="s">
        <v>304</v>
      </c>
      <c r="E2123" s="8" t="s">
        <v>4226</v>
      </c>
      <c r="F2123" s="8" t="s">
        <v>4227</v>
      </c>
      <c r="G2123" s="12" t="s">
        <v>4228</v>
      </c>
      <c r="H2123" s="22" t="str">
        <f>VLOOKUP($G2123,Temp!$A:$C,H$1,FALSE)</f>
        <v>bouncex.com</v>
      </c>
      <c r="I2123" s="22" t="e">
        <f>VLOOKUP($G2123,Temp!$A:$C,I$1,FALSE)</f>
        <v>#VALUE!</v>
      </c>
      <c r="J2123" s="22" t="e">
        <f>VLOOKUP($G2123,Temp!$A:$C,J$1,FALSE)</f>
        <v>#VALUE!</v>
      </c>
      <c r="K2123" s="22" t="e">
        <f>VLOOKUP($G2123,Temp!$A:$C,K$1,FALSE)</f>
        <v>#VALUE!</v>
      </c>
      <c r="L2123" s="22" t="e">
        <f>VLOOKUP($G2123,Temp!$A:$C,L$1,FALSE)</f>
        <v>#VALUE!</v>
      </c>
      <c r="M2123" s="22" t="e">
        <f>VLOOKUP($G2123,Temp!$A:$C,M$1,FALSE)</f>
        <v>#VALUE!</v>
      </c>
      <c r="N2123" s="22" t="e">
        <f>VLOOKUP($G2123,Temp!$A:$C,N$1,FALSE)</f>
        <v>#VALUE!</v>
      </c>
      <c r="O2123" s="22" t="e">
        <f>VLOOKUP($G2123,Temp!$A:$C,O$1,FALSE)</f>
        <v>#VALUE!</v>
      </c>
      <c r="P2123" s="22" t="e">
        <f>VLOOKUP($G2123,Temp!$A:$C,P$1,FALSE)</f>
        <v>#VALUE!</v>
      </c>
      <c r="Q2123" s="22" t="e">
        <f>VLOOKUP($G2123,Temp!$A:$C,Q$1,FALSE)</f>
        <v>#VALUE!</v>
      </c>
      <c r="R2123" s="22" t="e">
        <f>VLOOKUP($G2123,Temp!$A:$C,R$1,FALSE)</f>
        <v>#VALUE!</v>
      </c>
      <c r="S2123" s="22" t="e">
        <f>VLOOKUP($G2123,Temp!$A:$C,S$1,FALSE)</f>
        <v>#VALUE!</v>
      </c>
      <c r="T2123" s="22" t="e">
        <f>VLOOKUP($G2123,Temp!$A:$C,T$1,FALSE)</f>
        <v>#VALUE!</v>
      </c>
      <c r="U2123" s="22" t="e">
        <f>VLOOKUP($G2123,Temp!$A:$C,U$1,FALSE)</f>
        <v>#VALUE!</v>
      </c>
      <c r="V2123" s="22" t="e">
        <f>VLOOKUP($G2123,Temp!$A:$C,V$1,FALSE)</f>
        <v>#VALUE!</v>
      </c>
      <c r="W2123" s="22" t="e">
        <f>VLOOKUP($G2123,Temp!$A:$C,W$1,FALSE)</f>
        <v>#VALUE!</v>
      </c>
      <c r="X2123" s="22" t="e">
        <f>VLOOKUP($G2123,Temp!$A:$C,X$1,FALSE)</f>
        <v>#VALUE!</v>
      </c>
      <c r="Y2123" s="22">
        <f>VLOOKUP($G2123,Temp!$A:$C,Y$1,FALSE)</f>
        <v>139</v>
      </c>
      <c r="Z2123" s="22">
        <f>VLOOKUP($G2123,Temp!$A:$C,Z$1,FALSE)</f>
        <v>310</v>
      </c>
      <c r="AA2123" s="22" t="str">
        <f>VLOOKUP($A2123,Searches!$A:$H,AA$1,FALSE)</f>
        <v>Cole Sharp</v>
      </c>
      <c r="AB2123" s="22" t="str">
        <f>VLOOKUP($A2123,Searches!$A:$H,AB$1,FALSE)</f>
        <v>BounceX</v>
      </c>
      <c r="AC2123" s="22" t="str">
        <f>VLOOKUP($A2123,Searches!$A:$H,AC$1,FALSE)</f>
        <v>Chief Revenue Officer</v>
      </c>
      <c r="AD2123" s="22" t="str">
        <f>VLOOKUP($A2123,Searches!$A:$H,AD$1,FALSE)</f>
        <v>2nd</v>
      </c>
      <c r="AE2123" s="22" t="str">
        <f>VLOOKUP($A2123,Searches!$A:$H,AE$1,FALSE)</f>
        <v/>
      </c>
      <c r="AF2123" s="22" t="str">
        <f>VLOOKUP($A2123,Searches!$A:$H,AF$1,FALSE)</f>
        <v>Greater New York City Area</v>
      </c>
      <c r="AG2123" s="22" t="str">
        <f>VLOOKUP($A2123,Searches!$A:$H,AG$1,FALSE)</f>
        <v>https://www.linkedin.com/sales/profile/22526012,iXND,NAME_SEARCH?moduleKey=peopleSearchResults&amp;pageKey=sales-search3-people-refinement&amp;contextId=60BC92C971D70515801E49D6842B0000&amp;requestId=b43f8152-d8d8-44e5-873f-45e88d369eea&amp;action=CLICK&amp;target=urn%3Ali%3AsalesLead%3A(-1%2C22526012)&amp;pageNumber=18&amp;targetEl=profilelink&amp;position=8&amp;trk=lss-serp-result-lead_photo</v>
      </c>
      <c r="AH2123" s="22" t="e">
        <f>VLOOKUP($G2123,Temp!$D:$F,AH$1,FALSE)</f>
        <v>#N/A</v>
      </c>
      <c r="AI2123" s="22" t="e">
        <f>VLOOKUP($G2123,Temp!$D:$F,AI$1,FALSE)</f>
        <v>#N/A</v>
      </c>
      <c r="AJ2123" s="22" t="e">
        <f>VLOOKUP($G2123,Temp!$D:$F,AJ$1,FALSE)</f>
        <v>#N/A</v>
      </c>
    </row>
    <row r="2124" spans="1:36" ht="16" x14ac:dyDescent="0.2">
      <c r="A2124" s="8" t="str">
        <f t="shared" si="33"/>
        <v>Bud McGann Crimson Hexagon</v>
      </c>
      <c r="B2124" s="8" t="s">
        <v>6692</v>
      </c>
      <c r="C2124" s="8" t="s">
        <v>6693</v>
      </c>
      <c r="D2124" s="8" t="s">
        <v>6694</v>
      </c>
      <c r="E2124" s="8" t="s">
        <v>6696</v>
      </c>
      <c r="F2124" s="8" t="s">
        <v>3116</v>
      </c>
      <c r="G2124" s="12" t="s">
        <v>2884</v>
      </c>
      <c r="H2124" s="22" t="str">
        <f>VLOOKUP($G2124,Temp!$A:$C,H$1,FALSE)</f>
        <v>crimsonhexagon.com</v>
      </c>
      <c r="I2124" s="22" t="e">
        <f>VLOOKUP($G2124,Temp!$A:$C,I$1,FALSE)</f>
        <v>#VALUE!</v>
      </c>
      <c r="J2124" s="22" t="e">
        <f>VLOOKUP($G2124,Temp!$A:$C,J$1,FALSE)</f>
        <v>#VALUE!</v>
      </c>
      <c r="K2124" s="22" t="e">
        <f>VLOOKUP($G2124,Temp!$A:$C,K$1,FALSE)</f>
        <v>#VALUE!</v>
      </c>
      <c r="L2124" s="22" t="e">
        <f>VLOOKUP($G2124,Temp!$A:$C,L$1,FALSE)</f>
        <v>#VALUE!</v>
      </c>
      <c r="M2124" s="22" t="e">
        <f>VLOOKUP($G2124,Temp!$A:$C,M$1,FALSE)</f>
        <v>#VALUE!</v>
      </c>
      <c r="N2124" s="22" t="e">
        <f>VLOOKUP($G2124,Temp!$A:$C,N$1,FALSE)</f>
        <v>#VALUE!</v>
      </c>
      <c r="O2124" s="22" t="e">
        <f>VLOOKUP($G2124,Temp!$A:$C,O$1,FALSE)</f>
        <v>#VALUE!</v>
      </c>
      <c r="P2124" s="22" t="e">
        <f>VLOOKUP($G2124,Temp!$A:$C,P$1,FALSE)</f>
        <v>#VALUE!</v>
      </c>
      <c r="Q2124" s="22" t="e">
        <f>VLOOKUP($G2124,Temp!$A:$C,Q$1,FALSE)</f>
        <v>#VALUE!</v>
      </c>
      <c r="R2124" s="22" t="e">
        <f>VLOOKUP($G2124,Temp!$A:$C,R$1,FALSE)</f>
        <v>#VALUE!</v>
      </c>
      <c r="S2124" s="22" t="e">
        <f>VLOOKUP($G2124,Temp!$A:$C,S$1,FALSE)</f>
        <v>#VALUE!</v>
      </c>
      <c r="T2124" s="22" t="e">
        <f>VLOOKUP($G2124,Temp!$A:$C,T$1,FALSE)</f>
        <v>#VALUE!</v>
      </c>
      <c r="U2124" s="22" t="e">
        <f>VLOOKUP($G2124,Temp!$A:$C,U$1,FALSE)</f>
        <v>#VALUE!</v>
      </c>
      <c r="V2124" s="22" t="e">
        <f>VLOOKUP($G2124,Temp!$A:$C,V$1,FALSE)</f>
        <v>#VALUE!</v>
      </c>
      <c r="W2124" s="22" t="e">
        <f>VLOOKUP($G2124,Temp!$A:$C,W$1,FALSE)</f>
        <v>#VALUE!</v>
      </c>
      <c r="X2124" s="22" t="e">
        <f>VLOOKUP($G2124,Temp!$A:$C,X$1,FALSE)</f>
        <v>#VALUE!</v>
      </c>
      <c r="Y2124" s="22">
        <f>VLOOKUP($G2124,Temp!$A:$C,Y$1,FALSE)</f>
        <v>20100</v>
      </c>
      <c r="Z2124" s="22">
        <f>VLOOKUP($G2124,Temp!$A:$C,Z$1,FALSE)</f>
        <v>18300</v>
      </c>
      <c r="AA2124" s="22" t="e">
        <f>VLOOKUP($A2124,Searches!$A:$H,AA$1,FALSE)</f>
        <v>#N/A</v>
      </c>
      <c r="AB2124" s="22" t="e">
        <f>VLOOKUP($A2124,Searches!$A:$H,AB$1,FALSE)</f>
        <v>#N/A</v>
      </c>
      <c r="AC2124" s="22" t="e">
        <f>VLOOKUP($A2124,Searches!$A:$H,AC$1,FALSE)</f>
        <v>#N/A</v>
      </c>
      <c r="AD2124" s="22" t="e">
        <f>VLOOKUP($A2124,Searches!$A:$H,AD$1,FALSE)</f>
        <v>#N/A</v>
      </c>
      <c r="AE2124" s="22" t="e">
        <f>VLOOKUP($A2124,Searches!$A:$H,AE$1,FALSE)</f>
        <v>#N/A</v>
      </c>
      <c r="AF2124" s="22" t="e">
        <f>VLOOKUP($A2124,Searches!$A:$H,AF$1,FALSE)</f>
        <v>#N/A</v>
      </c>
      <c r="AG2124" s="22" t="e">
        <f>VLOOKUP($A2124,Searches!$A:$H,AG$1,FALSE)</f>
        <v>#N/A</v>
      </c>
      <c r="AH2124" s="22" t="str">
        <f>VLOOKUP($G2124,Temp!$D:$F,AH$1,FALSE)</f>
        <v>crimsonhexagon.com</v>
      </c>
      <c r="AI2124" s="22" t="str">
        <f>VLOOKUP($G2124,Temp!$D:$F,AI$1,FALSE)</f>
        <v>Marketo</v>
      </c>
      <c r="AJ2124" s="22" t="str">
        <f>VLOOKUP($G2124,Temp!$D:$F,AJ$1,FALSE)</f>
        <v>WordPress</v>
      </c>
    </row>
    <row r="2125" spans="1:36" ht="16" x14ac:dyDescent="0.2">
      <c r="A2125" s="8" t="str">
        <f t="shared" si="33"/>
        <v>Tushar Patel Kibo Commerce</v>
      </c>
      <c r="B2125" s="8" t="s">
        <v>2191</v>
      </c>
      <c r="C2125" s="8" t="s">
        <v>2192</v>
      </c>
      <c r="D2125" s="8" t="s">
        <v>42</v>
      </c>
      <c r="E2125" s="8" t="s">
        <v>2193</v>
      </c>
      <c r="F2125" s="8" t="s">
        <v>2194</v>
      </c>
      <c r="G2125" s="12" t="s">
        <v>2196</v>
      </c>
      <c r="H2125" s="22" t="str">
        <f>VLOOKUP($G2125,Temp!$A:$C,H$1,FALSE)</f>
        <v>kibocommerce.com</v>
      </c>
      <c r="I2125" s="22" t="e">
        <f>VLOOKUP($G2125,Temp!$A:$C,I$1,FALSE)</f>
        <v>#VALUE!</v>
      </c>
      <c r="J2125" s="22" t="e">
        <f>VLOOKUP($G2125,Temp!$A:$C,J$1,FALSE)</f>
        <v>#VALUE!</v>
      </c>
      <c r="K2125" s="22" t="e">
        <f>VLOOKUP($G2125,Temp!$A:$C,K$1,FALSE)</f>
        <v>#VALUE!</v>
      </c>
      <c r="L2125" s="22" t="e">
        <f>VLOOKUP($G2125,Temp!$A:$C,L$1,FALSE)</f>
        <v>#VALUE!</v>
      </c>
      <c r="M2125" s="22" t="e">
        <f>VLOOKUP($G2125,Temp!$A:$C,M$1,FALSE)</f>
        <v>#VALUE!</v>
      </c>
      <c r="N2125" s="22" t="e">
        <f>VLOOKUP($G2125,Temp!$A:$C,N$1,FALSE)</f>
        <v>#VALUE!</v>
      </c>
      <c r="O2125" s="22" t="e">
        <f>VLOOKUP($G2125,Temp!$A:$C,O$1,FALSE)</f>
        <v>#VALUE!</v>
      </c>
      <c r="P2125" s="22" t="e">
        <f>VLOOKUP($G2125,Temp!$A:$C,P$1,FALSE)</f>
        <v>#VALUE!</v>
      </c>
      <c r="Q2125" s="22" t="e">
        <f>VLOOKUP($G2125,Temp!$A:$C,Q$1,FALSE)</f>
        <v>#VALUE!</v>
      </c>
      <c r="R2125" s="22" t="e">
        <f>VLOOKUP($G2125,Temp!$A:$C,R$1,FALSE)</f>
        <v>#VALUE!</v>
      </c>
      <c r="S2125" s="22" t="e">
        <f>VLOOKUP($G2125,Temp!$A:$C,S$1,FALSE)</f>
        <v>#VALUE!</v>
      </c>
      <c r="T2125" s="22" t="e">
        <f>VLOOKUP($G2125,Temp!$A:$C,T$1,FALSE)</f>
        <v>#VALUE!</v>
      </c>
      <c r="U2125" s="22" t="e">
        <f>VLOOKUP($G2125,Temp!$A:$C,U$1,FALSE)</f>
        <v>#VALUE!</v>
      </c>
      <c r="V2125" s="22" t="e">
        <f>VLOOKUP($G2125,Temp!$A:$C,V$1,FALSE)</f>
        <v>#VALUE!</v>
      </c>
      <c r="W2125" s="22" t="e">
        <f>VLOOKUP($G2125,Temp!$A:$C,W$1,FALSE)</f>
        <v>#VALUE!</v>
      </c>
      <c r="X2125" s="22" t="e">
        <f>VLOOKUP($G2125,Temp!$A:$C,X$1,FALSE)</f>
        <v>#VALUE!</v>
      </c>
      <c r="Y2125" s="22">
        <f>VLOOKUP($G2125,Temp!$A:$C,Y$1,FALSE)</f>
        <v>19600</v>
      </c>
      <c r="Z2125" s="22">
        <f>VLOOKUP($G2125,Temp!$A:$C,Z$1,FALSE)</f>
        <v>4500</v>
      </c>
      <c r="AA2125" s="22" t="e">
        <f>VLOOKUP($A2125,Searches!$A:$H,AA$1,FALSE)</f>
        <v>#N/A</v>
      </c>
      <c r="AB2125" s="22" t="e">
        <f>VLOOKUP($A2125,Searches!$A:$H,AB$1,FALSE)</f>
        <v>#N/A</v>
      </c>
      <c r="AC2125" s="22" t="e">
        <f>VLOOKUP($A2125,Searches!$A:$H,AC$1,FALSE)</f>
        <v>#N/A</v>
      </c>
      <c r="AD2125" s="22" t="e">
        <f>VLOOKUP($A2125,Searches!$A:$H,AD$1,FALSE)</f>
        <v>#N/A</v>
      </c>
      <c r="AE2125" s="22" t="e">
        <f>VLOOKUP($A2125,Searches!$A:$H,AE$1,FALSE)</f>
        <v>#N/A</v>
      </c>
      <c r="AF2125" s="22" t="e">
        <f>VLOOKUP($A2125,Searches!$A:$H,AF$1,FALSE)</f>
        <v>#N/A</v>
      </c>
      <c r="AG2125" s="22" t="e">
        <f>VLOOKUP($A2125,Searches!$A:$H,AG$1,FALSE)</f>
        <v>#N/A</v>
      </c>
      <c r="AH2125" s="22" t="str">
        <f>VLOOKUP($G2125,Temp!$D:$F,AH$1,FALSE)</f>
        <v>kibocommerce.com</v>
      </c>
      <c r="AI2125" s="22" t="str">
        <f>VLOOKUP($G2125,Temp!$D:$F,AI$1,FALSE)</f>
        <v>Marketo</v>
      </c>
      <c r="AJ2125" s="22" t="str">
        <f>VLOOKUP($G2125,Temp!$D:$F,AJ$1,FALSE)</f>
        <v>WordPress</v>
      </c>
    </row>
    <row r="2126" spans="1:36" ht="16" x14ac:dyDescent="0.2">
      <c r="A2126" s="8" t="str">
        <f t="shared" si="33"/>
        <v>Mike Lambert OutSystems</v>
      </c>
      <c r="B2126" s="8" t="s">
        <v>112</v>
      </c>
      <c r="C2126" s="8" t="s">
        <v>3382</v>
      </c>
      <c r="D2126" s="8" t="s">
        <v>304</v>
      </c>
      <c r="E2126" s="8" t="s">
        <v>7827</v>
      </c>
      <c r="F2126" s="8" t="s">
        <v>6571</v>
      </c>
      <c r="G2126" s="12" t="s">
        <v>6156</v>
      </c>
      <c r="H2126" s="22" t="str">
        <f>VLOOKUP($G2126,Temp!$A:$C,H$1,FALSE)</f>
        <v>outsystems.com</v>
      </c>
      <c r="I2126" s="22" t="e">
        <f>VLOOKUP($G2126,Temp!$A:$C,I$1,FALSE)</f>
        <v>#VALUE!</v>
      </c>
      <c r="J2126" s="22" t="e">
        <f>VLOOKUP($G2126,Temp!$A:$C,J$1,FALSE)</f>
        <v>#VALUE!</v>
      </c>
      <c r="K2126" s="22" t="e">
        <f>VLOOKUP($G2126,Temp!$A:$C,K$1,FALSE)</f>
        <v>#VALUE!</v>
      </c>
      <c r="L2126" s="22" t="e">
        <f>VLOOKUP($G2126,Temp!$A:$C,L$1,FALSE)</f>
        <v>#VALUE!</v>
      </c>
      <c r="M2126" s="22" t="e">
        <f>VLOOKUP($G2126,Temp!$A:$C,M$1,FALSE)</f>
        <v>#VALUE!</v>
      </c>
      <c r="N2126" s="22" t="e">
        <f>VLOOKUP($G2126,Temp!$A:$C,N$1,FALSE)</f>
        <v>#VALUE!</v>
      </c>
      <c r="O2126" s="22" t="e">
        <f>VLOOKUP($G2126,Temp!$A:$C,O$1,FALSE)</f>
        <v>#VALUE!</v>
      </c>
      <c r="P2126" s="22" t="e">
        <f>VLOOKUP($G2126,Temp!$A:$C,P$1,FALSE)</f>
        <v>#VALUE!</v>
      </c>
      <c r="Q2126" s="22" t="e">
        <f>VLOOKUP($G2126,Temp!$A:$C,Q$1,FALSE)</f>
        <v>#VALUE!</v>
      </c>
      <c r="R2126" s="22" t="e">
        <f>VLOOKUP($G2126,Temp!$A:$C,R$1,FALSE)</f>
        <v>#VALUE!</v>
      </c>
      <c r="S2126" s="22" t="e">
        <f>VLOOKUP($G2126,Temp!$A:$C,S$1,FALSE)</f>
        <v>#VALUE!</v>
      </c>
      <c r="T2126" s="22" t="e">
        <f>VLOOKUP($G2126,Temp!$A:$C,T$1,FALSE)</f>
        <v>#VALUE!</v>
      </c>
      <c r="U2126" s="22" t="e">
        <f>VLOOKUP($G2126,Temp!$A:$C,U$1,FALSE)</f>
        <v>#VALUE!</v>
      </c>
      <c r="V2126" s="22" t="e">
        <f>VLOOKUP($G2126,Temp!$A:$C,V$1,FALSE)</f>
        <v>#VALUE!</v>
      </c>
      <c r="W2126" s="22" t="e">
        <f>VLOOKUP($G2126,Temp!$A:$C,W$1,FALSE)</f>
        <v>#VALUE!</v>
      </c>
      <c r="X2126" s="22" t="e">
        <f>VLOOKUP($G2126,Temp!$A:$C,X$1,FALSE)</f>
        <v>#VALUE!</v>
      </c>
      <c r="Y2126" s="22">
        <f>VLOOKUP($G2126,Temp!$A:$C,Y$1,FALSE)</f>
        <v>33300</v>
      </c>
      <c r="Z2126" s="22">
        <f>VLOOKUP($G2126,Temp!$A:$C,Z$1,FALSE)</f>
        <v>60300</v>
      </c>
      <c r="AA2126" s="22" t="e">
        <f>VLOOKUP($A2126,Searches!$A:$H,AA$1,FALSE)</f>
        <v>#N/A</v>
      </c>
      <c r="AB2126" s="22" t="e">
        <f>VLOOKUP($A2126,Searches!$A:$H,AB$1,FALSE)</f>
        <v>#N/A</v>
      </c>
      <c r="AC2126" s="22" t="e">
        <f>VLOOKUP($A2126,Searches!$A:$H,AC$1,FALSE)</f>
        <v>#N/A</v>
      </c>
      <c r="AD2126" s="22" t="e">
        <f>VLOOKUP($A2126,Searches!$A:$H,AD$1,FALSE)</f>
        <v>#N/A</v>
      </c>
      <c r="AE2126" s="22" t="e">
        <f>VLOOKUP($A2126,Searches!$A:$H,AE$1,FALSE)</f>
        <v>#N/A</v>
      </c>
      <c r="AF2126" s="22" t="e">
        <f>VLOOKUP($A2126,Searches!$A:$H,AF$1,FALSE)</f>
        <v>#N/A</v>
      </c>
      <c r="AG2126" s="22" t="e">
        <f>VLOOKUP($A2126,Searches!$A:$H,AG$1,FALSE)</f>
        <v>#N/A</v>
      </c>
      <c r="AH2126" s="22" t="e">
        <f>VLOOKUP($G2126,Temp!$D:$F,AH$1,FALSE)</f>
        <v>#N/A</v>
      </c>
      <c r="AI2126" s="22" t="e">
        <f>VLOOKUP($G2126,Temp!$D:$F,AI$1,FALSE)</f>
        <v>#N/A</v>
      </c>
      <c r="AJ2126" s="22" t="e">
        <f>VLOOKUP($G2126,Temp!$D:$F,AJ$1,FALSE)</f>
        <v>#N/A</v>
      </c>
    </row>
    <row r="2127" spans="1:36" ht="16" x14ac:dyDescent="0.2">
      <c r="A2127" s="8" t="str">
        <f t="shared" si="33"/>
        <v>Dave Dyer Actifio</v>
      </c>
      <c r="B2127" s="8" t="s">
        <v>4214</v>
      </c>
      <c r="C2127" s="8" t="s">
        <v>11864</v>
      </c>
      <c r="D2127" s="8" t="s">
        <v>304</v>
      </c>
      <c r="E2127" s="8" t="s">
        <v>634</v>
      </c>
      <c r="F2127" s="8" t="s">
        <v>963</v>
      </c>
      <c r="G2127" s="8" t="s">
        <v>634</v>
      </c>
      <c r="H2127" s="22" t="e">
        <f>VLOOKUP($G2127,Temp!$A:$C,H$1,FALSE)</f>
        <v>#N/A</v>
      </c>
      <c r="I2127" s="22" t="e">
        <f>VLOOKUP($G2127,Temp!$A:$C,I$1,FALSE)</f>
        <v>#N/A</v>
      </c>
      <c r="J2127" s="22" t="e">
        <f>VLOOKUP($G2127,Temp!$A:$C,J$1,FALSE)</f>
        <v>#N/A</v>
      </c>
      <c r="K2127" s="22" t="e">
        <f>VLOOKUP($G2127,Temp!$A:$C,K$1,FALSE)</f>
        <v>#N/A</v>
      </c>
      <c r="L2127" s="22" t="e">
        <f>VLOOKUP($G2127,Temp!$A:$C,L$1,FALSE)</f>
        <v>#N/A</v>
      </c>
      <c r="M2127" s="22" t="e">
        <f>VLOOKUP($G2127,Temp!$A:$C,M$1,FALSE)</f>
        <v>#N/A</v>
      </c>
      <c r="N2127" s="22" t="e">
        <f>VLOOKUP($G2127,Temp!$A:$C,N$1,FALSE)</f>
        <v>#N/A</v>
      </c>
      <c r="O2127" s="22" t="e">
        <f>VLOOKUP($G2127,Temp!$A:$C,O$1,FALSE)</f>
        <v>#N/A</v>
      </c>
      <c r="P2127" s="22" t="e">
        <f>VLOOKUP($G2127,Temp!$A:$C,P$1,FALSE)</f>
        <v>#N/A</v>
      </c>
      <c r="Q2127" s="22" t="e">
        <f>VLOOKUP($G2127,Temp!$A:$C,Q$1,FALSE)</f>
        <v>#N/A</v>
      </c>
      <c r="R2127" s="22" t="e">
        <f>VLOOKUP($G2127,Temp!$A:$C,R$1,FALSE)</f>
        <v>#N/A</v>
      </c>
      <c r="S2127" s="22" t="e">
        <f>VLOOKUP($G2127,Temp!$A:$C,S$1,FALSE)</f>
        <v>#N/A</v>
      </c>
      <c r="T2127" s="22" t="e">
        <f>VLOOKUP($G2127,Temp!$A:$C,T$1,FALSE)</f>
        <v>#N/A</v>
      </c>
      <c r="U2127" s="22" t="e">
        <f>VLOOKUP($G2127,Temp!$A:$C,U$1,FALSE)</f>
        <v>#N/A</v>
      </c>
      <c r="V2127" s="22" t="e">
        <f>VLOOKUP($G2127,Temp!$A:$C,V$1,FALSE)</f>
        <v>#N/A</v>
      </c>
      <c r="W2127" s="22" t="e">
        <f>VLOOKUP($G2127,Temp!$A:$C,W$1,FALSE)</f>
        <v>#N/A</v>
      </c>
      <c r="X2127" s="22" t="e">
        <f>VLOOKUP($G2127,Temp!$A:$C,X$1,FALSE)</f>
        <v>#N/A</v>
      </c>
      <c r="Y2127" s="22" t="e">
        <f>VLOOKUP($G2127,Temp!$A:$C,Y$1,FALSE)</f>
        <v>#N/A</v>
      </c>
      <c r="Z2127" s="22" t="e">
        <f>VLOOKUP($G2127,Temp!$A:$C,Z$1,FALSE)</f>
        <v>#N/A</v>
      </c>
      <c r="AA2127" s="22" t="e">
        <f>VLOOKUP($A2127,Searches!$A:$H,AA$1,FALSE)</f>
        <v>#N/A</v>
      </c>
      <c r="AB2127" s="22" t="e">
        <f>VLOOKUP($A2127,Searches!$A:$H,AB$1,FALSE)</f>
        <v>#N/A</v>
      </c>
      <c r="AC2127" s="22" t="e">
        <f>VLOOKUP($A2127,Searches!$A:$H,AC$1,FALSE)</f>
        <v>#N/A</v>
      </c>
      <c r="AD2127" s="22" t="e">
        <f>VLOOKUP($A2127,Searches!$A:$H,AD$1,FALSE)</f>
        <v>#N/A</v>
      </c>
      <c r="AE2127" s="22" t="e">
        <f>VLOOKUP($A2127,Searches!$A:$H,AE$1,FALSE)</f>
        <v>#N/A</v>
      </c>
      <c r="AF2127" s="22" t="e">
        <f>VLOOKUP($A2127,Searches!$A:$H,AF$1,FALSE)</f>
        <v>#N/A</v>
      </c>
      <c r="AG2127" s="22" t="e">
        <f>VLOOKUP($A2127,Searches!$A:$H,AG$1,FALSE)</f>
        <v>#N/A</v>
      </c>
      <c r="AH2127" s="22" t="e">
        <f>VLOOKUP($G2127,Temp!$D:$F,AH$1,FALSE)</f>
        <v>#N/A</v>
      </c>
      <c r="AI2127" s="22" t="e">
        <f>VLOOKUP($G2127,Temp!$D:$F,AI$1,FALSE)</f>
        <v>#N/A</v>
      </c>
      <c r="AJ2127" s="22" t="e">
        <f>VLOOKUP($G2127,Temp!$D:$F,AJ$1,FALSE)</f>
        <v>#N/A</v>
      </c>
    </row>
    <row r="2128" spans="1:36" ht="16" x14ac:dyDescent="0.2">
      <c r="A2128" s="8" t="str">
        <f t="shared" si="33"/>
        <v>Scott Levitan Mercari, Inc.</v>
      </c>
      <c r="B2128" s="8" t="s">
        <v>737</v>
      </c>
      <c r="C2128" s="8" t="s">
        <v>1871</v>
      </c>
      <c r="D2128" s="8" t="s">
        <v>42</v>
      </c>
      <c r="E2128" s="8" t="s">
        <v>1872</v>
      </c>
      <c r="F2128" s="8" t="s">
        <v>1873</v>
      </c>
      <c r="G2128" s="12" t="s">
        <v>1874</v>
      </c>
      <c r="H2128" s="22" t="str">
        <f>VLOOKUP($G2128,Temp!$A:$C,H$1,FALSE)</f>
        <v>mercari.com</v>
      </c>
      <c r="I2128" s="22" t="e">
        <f>VLOOKUP($G2128,Temp!$A:$C,I$1,FALSE)</f>
        <v>#VALUE!</v>
      </c>
      <c r="J2128" s="22" t="e">
        <f>VLOOKUP($G2128,Temp!$A:$C,J$1,FALSE)</f>
        <v>#VALUE!</v>
      </c>
      <c r="K2128" s="22" t="e">
        <f>VLOOKUP($G2128,Temp!$A:$C,K$1,FALSE)</f>
        <v>#VALUE!</v>
      </c>
      <c r="L2128" s="22" t="e">
        <f>VLOOKUP($G2128,Temp!$A:$C,L$1,FALSE)</f>
        <v>#VALUE!</v>
      </c>
      <c r="M2128" s="22" t="e">
        <f>VLOOKUP($G2128,Temp!$A:$C,M$1,FALSE)</f>
        <v>#VALUE!</v>
      </c>
      <c r="N2128" s="22" t="e">
        <f>VLOOKUP($G2128,Temp!$A:$C,N$1,FALSE)</f>
        <v>#VALUE!</v>
      </c>
      <c r="O2128" s="22" t="e">
        <f>VLOOKUP($G2128,Temp!$A:$C,O$1,FALSE)</f>
        <v>#VALUE!</v>
      </c>
      <c r="P2128" s="22" t="e">
        <f>VLOOKUP($G2128,Temp!$A:$C,P$1,FALSE)</f>
        <v>#VALUE!</v>
      </c>
      <c r="Q2128" s="22" t="e">
        <f>VLOOKUP($G2128,Temp!$A:$C,Q$1,FALSE)</f>
        <v>#VALUE!</v>
      </c>
      <c r="R2128" s="22" t="e">
        <f>VLOOKUP($G2128,Temp!$A:$C,R$1,FALSE)</f>
        <v>#VALUE!</v>
      </c>
      <c r="S2128" s="22" t="e">
        <f>VLOOKUP($G2128,Temp!$A:$C,S$1,FALSE)</f>
        <v>#VALUE!</v>
      </c>
      <c r="T2128" s="22" t="e">
        <f>VLOOKUP($G2128,Temp!$A:$C,T$1,FALSE)</f>
        <v>#VALUE!</v>
      </c>
      <c r="U2128" s="22" t="e">
        <f>VLOOKUP($G2128,Temp!$A:$C,U$1,FALSE)</f>
        <v>#VALUE!</v>
      </c>
      <c r="V2128" s="22" t="e">
        <f>VLOOKUP($G2128,Temp!$A:$C,V$1,FALSE)</f>
        <v>#VALUE!</v>
      </c>
      <c r="W2128" s="22" t="e">
        <f>VLOOKUP($G2128,Temp!$A:$C,W$1,FALSE)</f>
        <v>#VALUE!</v>
      </c>
      <c r="X2128" s="22" t="e">
        <f>VLOOKUP($G2128,Temp!$A:$C,X$1,FALSE)</f>
        <v>#VALUE!</v>
      </c>
      <c r="Y2128" s="22">
        <f>VLOOKUP($G2128,Temp!$A:$C,Y$1,FALSE)</f>
        <v>92400</v>
      </c>
      <c r="Z2128" s="22">
        <f>VLOOKUP($G2128,Temp!$A:$C,Z$1,FALSE)</f>
        <v>1900</v>
      </c>
      <c r="AA2128" s="22" t="e">
        <f>VLOOKUP($A2128,Searches!$A:$H,AA$1,FALSE)</f>
        <v>#N/A</v>
      </c>
      <c r="AB2128" s="22" t="e">
        <f>VLOOKUP($A2128,Searches!$A:$H,AB$1,FALSE)</f>
        <v>#N/A</v>
      </c>
      <c r="AC2128" s="22" t="e">
        <f>VLOOKUP($A2128,Searches!$A:$H,AC$1,FALSE)</f>
        <v>#N/A</v>
      </c>
      <c r="AD2128" s="22" t="e">
        <f>VLOOKUP($A2128,Searches!$A:$H,AD$1,FALSE)</f>
        <v>#N/A</v>
      </c>
      <c r="AE2128" s="22" t="e">
        <f>VLOOKUP($A2128,Searches!$A:$H,AE$1,FALSE)</f>
        <v>#N/A</v>
      </c>
      <c r="AF2128" s="22" t="e">
        <f>VLOOKUP($A2128,Searches!$A:$H,AF$1,FALSE)</f>
        <v>#N/A</v>
      </c>
      <c r="AG2128" s="22" t="e">
        <f>VLOOKUP($A2128,Searches!$A:$H,AG$1,FALSE)</f>
        <v>#N/A</v>
      </c>
      <c r="AH2128" s="22" t="e">
        <f>VLOOKUP($G2128,Temp!$D:$F,AH$1,FALSE)</f>
        <v>#N/A</v>
      </c>
      <c r="AI2128" s="22" t="e">
        <f>VLOOKUP($G2128,Temp!$D:$F,AI$1,FALSE)</f>
        <v>#N/A</v>
      </c>
      <c r="AJ2128" s="22" t="e">
        <f>VLOOKUP($G2128,Temp!$D:$F,AJ$1,FALSE)</f>
        <v>#N/A</v>
      </c>
    </row>
    <row r="2129" spans="1:36" ht="16" x14ac:dyDescent="0.2">
      <c r="A2129" s="8" t="str">
        <f t="shared" si="33"/>
        <v>Patrick Purvis DiscoverOrg</v>
      </c>
      <c r="B2129" s="8" t="s">
        <v>709</v>
      </c>
      <c r="C2129" s="8" t="s">
        <v>6482</v>
      </c>
      <c r="D2129" s="8" t="s">
        <v>304</v>
      </c>
      <c r="E2129" s="8" t="s">
        <v>6483</v>
      </c>
      <c r="F2129" s="8" t="s">
        <v>6484</v>
      </c>
      <c r="G2129" s="12" t="s">
        <v>6485</v>
      </c>
      <c r="H2129" s="22" t="e">
        <f>VLOOKUP($G2129,Temp!$A:$C,H$1,FALSE)</f>
        <v>#N/A</v>
      </c>
      <c r="I2129" s="22" t="e">
        <f>VLOOKUP($G2129,Temp!$A:$C,I$1,FALSE)</f>
        <v>#N/A</v>
      </c>
      <c r="J2129" s="22" t="e">
        <f>VLOOKUP($G2129,Temp!$A:$C,J$1,FALSE)</f>
        <v>#N/A</v>
      </c>
      <c r="K2129" s="22" t="e">
        <f>VLOOKUP($G2129,Temp!$A:$C,K$1,FALSE)</f>
        <v>#N/A</v>
      </c>
      <c r="L2129" s="22" t="e">
        <f>VLOOKUP($G2129,Temp!$A:$C,L$1,FALSE)</f>
        <v>#N/A</v>
      </c>
      <c r="M2129" s="22" t="e">
        <f>VLOOKUP($G2129,Temp!$A:$C,M$1,FALSE)</f>
        <v>#N/A</v>
      </c>
      <c r="N2129" s="22" t="e">
        <f>VLOOKUP($G2129,Temp!$A:$C,N$1,FALSE)</f>
        <v>#N/A</v>
      </c>
      <c r="O2129" s="22" t="e">
        <f>VLOOKUP($G2129,Temp!$A:$C,O$1,FALSE)</f>
        <v>#N/A</v>
      </c>
      <c r="P2129" s="22" t="e">
        <f>VLOOKUP($G2129,Temp!$A:$C,P$1,FALSE)</f>
        <v>#N/A</v>
      </c>
      <c r="Q2129" s="22" t="e">
        <f>VLOOKUP($G2129,Temp!$A:$C,Q$1,FALSE)</f>
        <v>#N/A</v>
      </c>
      <c r="R2129" s="22" t="e">
        <f>VLOOKUP($G2129,Temp!$A:$C,R$1,FALSE)</f>
        <v>#N/A</v>
      </c>
      <c r="S2129" s="22" t="e">
        <f>VLOOKUP($G2129,Temp!$A:$C,S$1,FALSE)</f>
        <v>#N/A</v>
      </c>
      <c r="T2129" s="22" t="e">
        <f>VLOOKUP($G2129,Temp!$A:$C,T$1,FALSE)</f>
        <v>#N/A</v>
      </c>
      <c r="U2129" s="22" t="e">
        <f>VLOOKUP($G2129,Temp!$A:$C,U$1,FALSE)</f>
        <v>#N/A</v>
      </c>
      <c r="V2129" s="22" t="e">
        <f>VLOOKUP($G2129,Temp!$A:$C,V$1,FALSE)</f>
        <v>#N/A</v>
      </c>
      <c r="W2129" s="22" t="e">
        <f>VLOOKUP($G2129,Temp!$A:$C,W$1,FALSE)</f>
        <v>#N/A</v>
      </c>
      <c r="X2129" s="22" t="e">
        <f>VLOOKUP($G2129,Temp!$A:$C,X$1,FALSE)</f>
        <v>#N/A</v>
      </c>
      <c r="Y2129" s="22" t="e">
        <f>VLOOKUP($G2129,Temp!$A:$C,Y$1,FALSE)</f>
        <v>#N/A</v>
      </c>
      <c r="Z2129" s="22" t="e">
        <f>VLOOKUP($G2129,Temp!$A:$C,Z$1,FALSE)</f>
        <v>#N/A</v>
      </c>
      <c r="AA2129" s="22" t="e">
        <f>VLOOKUP($A2129,Searches!$A:$H,AA$1,FALSE)</f>
        <v>#N/A</v>
      </c>
      <c r="AB2129" s="22" t="e">
        <f>VLOOKUP($A2129,Searches!$A:$H,AB$1,FALSE)</f>
        <v>#N/A</v>
      </c>
      <c r="AC2129" s="22" t="e">
        <f>VLOOKUP($A2129,Searches!$A:$H,AC$1,FALSE)</f>
        <v>#N/A</v>
      </c>
      <c r="AD2129" s="22" t="e">
        <f>VLOOKUP($A2129,Searches!$A:$H,AD$1,FALSE)</f>
        <v>#N/A</v>
      </c>
      <c r="AE2129" s="22" t="e">
        <f>VLOOKUP($A2129,Searches!$A:$H,AE$1,FALSE)</f>
        <v>#N/A</v>
      </c>
      <c r="AF2129" s="22" t="e">
        <f>VLOOKUP($A2129,Searches!$A:$H,AF$1,FALSE)</f>
        <v>#N/A</v>
      </c>
      <c r="AG2129" s="22" t="e">
        <f>VLOOKUP($A2129,Searches!$A:$H,AG$1,FALSE)</f>
        <v>#N/A</v>
      </c>
      <c r="AH2129" s="22" t="str">
        <f>VLOOKUP($G2129,Temp!$D:$F,AH$1,FALSE)</f>
        <v>discoverorg.com</v>
      </c>
      <c r="AI2129" s="22" t="str">
        <f>VLOOKUP($G2129,Temp!$D:$F,AI$1,FALSE)</f>
        <v>Marketo</v>
      </c>
      <c r="AJ2129" s="22" t="str">
        <f>VLOOKUP($G2129,Temp!$D:$F,AJ$1,FALSE)</f>
        <v>WordPress</v>
      </c>
    </row>
    <row r="2130" spans="1:36" ht="16" x14ac:dyDescent="0.2">
      <c r="A2130" s="8" t="str">
        <f t="shared" si="33"/>
        <v>Jim Hilbert Aryaka Networks</v>
      </c>
      <c r="B2130" s="8" t="s">
        <v>398</v>
      </c>
      <c r="C2130" s="8" t="s">
        <v>2754</v>
      </c>
      <c r="D2130" s="8" t="s">
        <v>304</v>
      </c>
      <c r="E2130" s="8" t="s">
        <v>2755</v>
      </c>
      <c r="F2130" s="8" t="s">
        <v>144</v>
      </c>
      <c r="G2130" s="12" t="s">
        <v>146</v>
      </c>
      <c r="H2130" s="22" t="str">
        <f>VLOOKUP($G2130,Temp!$A:$C,H$1,FALSE)</f>
        <v>aryaka.com</v>
      </c>
      <c r="I2130" s="22" t="e">
        <f>VLOOKUP($G2130,Temp!$A:$C,I$1,FALSE)</f>
        <v>#VALUE!</v>
      </c>
      <c r="J2130" s="22" t="e">
        <f>VLOOKUP($G2130,Temp!$A:$C,J$1,FALSE)</f>
        <v>#VALUE!</v>
      </c>
      <c r="K2130" s="22" t="e">
        <f>VLOOKUP($G2130,Temp!$A:$C,K$1,FALSE)</f>
        <v>#VALUE!</v>
      </c>
      <c r="L2130" s="22" t="e">
        <f>VLOOKUP($G2130,Temp!$A:$C,L$1,FALSE)</f>
        <v>#VALUE!</v>
      </c>
      <c r="M2130" s="22" t="e">
        <f>VLOOKUP($G2130,Temp!$A:$C,M$1,FALSE)</f>
        <v>#VALUE!</v>
      </c>
      <c r="N2130" s="22" t="e">
        <f>VLOOKUP($G2130,Temp!$A:$C,N$1,FALSE)</f>
        <v>#VALUE!</v>
      </c>
      <c r="O2130" s="22" t="e">
        <f>VLOOKUP($G2130,Temp!$A:$C,O$1,FALSE)</f>
        <v>#VALUE!</v>
      </c>
      <c r="P2130" s="22" t="e">
        <f>VLOOKUP($G2130,Temp!$A:$C,P$1,FALSE)</f>
        <v>#VALUE!</v>
      </c>
      <c r="Q2130" s="22" t="e">
        <f>VLOOKUP($G2130,Temp!$A:$C,Q$1,FALSE)</f>
        <v>#VALUE!</v>
      </c>
      <c r="R2130" s="22" t="e">
        <f>VLOOKUP($G2130,Temp!$A:$C,R$1,FALSE)</f>
        <v>#VALUE!</v>
      </c>
      <c r="S2130" s="22" t="e">
        <f>VLOOKUP($G2130,Temp!$A:$C,S$1,FALSE)</f>
        <v>#VALUE!</v>
      </c>
      <c r="T2130" s="22" t="e">
        <f>VLOOKUP($G2130,Temp!$A:$C,T$1,FALSE)</f>
        <v>#VALUE!</v>
      </c>
      <c r="U2130" s="22" t="e">
        <f>VLOOKUP($G2130,Temp!$A:$C,U$1,FALSE)</f>
        <v>#VALUE!</v>
      </c>
      <c r="V2130" s="22" t="e">
        <f>VLOOKUP($G2130,Temp!$A:$C,V$1,FALSE)</f>
        <v>#VALUE!</v>
      </c>
      <c r="W2130" s="22" t="e">
        <f>VLOOKUP($G2130,Temp!$A:$C,W$1,FALSE)</f>
        <v>#VALUE!</v>
      </c>
      <c r="X2130" s="22" t="e">
        <f>VLOOKUP($G2130,Temp!$A:$C,X$1,FALSE)</f>
        <v>#VALUE!</v>
      </c>
      <c r="Y2130" s="22">
        <f>VLOOKUP($G2130,Temp!$A:$C,Y$1,FALSE)</f>
        <v>3700</v>
      </c>
      <c r="Z2130" s="22">
        <f>VLOOKUP($G2130,Temp!$A:$C,Z$1,FALSE)</f>
        <v>1800</v>
      </c>
      <c r="AA2130" s="22" t="str">
        <f>VLOOKUP($A2130,Searches!$A:$H,AA$1,FALSE)</f>
        <v>Jim Hilbert</v>
      </c>
      <c r="AB2130" s="22" t="str">
        <f>VLOOKUP($A2130,Searches!$A:$H,AB$1,FALSE)</f>
        <v>Aryaka Networks</v>
      </c>
      <c r="AC2130" s="22" t="str">
        <f>VLOOKUP($A2130,Searches!$A:$H,AC$1,FALSE)</f>
        <v>Chief Revenue Officer</v>
      </c>
      <c r="AD2130" s="22" t="str">
        <f>VLOOKUP($A2130,Searches!$A:$H,AD$1,FALSE)</f>
        <v>2nd</v>
      </c>
      <c r="AE2130" s="22" t="str">
        <f>VLOOKUP($A2130,Searches!$A:$H,AE$1,FALSE)</f>
        <v>Open link</v>
      </c>
      <c r="AF2130" s="22" t="str">
        <f>VLOOKUP($A2130,Searches!$A:$H,AF$1,FALSE)</f>
        <v>Dallas/Fort Worth Area</v>
      </c>
      <c r="AG2130" s="22" t="str">
        <f>VLOOKUP($A2130,Searches!$A:$H,AG$1,FALSE)</f>
        <v>https://www.linkedin.com/sales/profile/73286,gQ20,NAME_SEARCH?moduleKey=peopleSearchResults&amp;pageKey=sales-search3-people-refinement&amp;contextId=60BC92C971D70515801E49D6842B0000&amp;requestId=b43f8152-d8d8-44e5-873f-45e88d369eea&amp;action=CLICK&amp;target=urn%3Ali%3AsalesLead%3A(-1%2C73286)&amp;pageNumber=18&amp;targetEl=profilelink&amp;position=18&amp;trk=lss-serp-result-lead_photo</v>
      </c>
      <c r="AH2130" s="22" t="str">
        <f>VLOOKUP($G2130,Temp!$D:$F,AH$1,FALSE)</f>
        <v>aryaka.com</v>
      </c>
      <c r="AI2130" s="22" t="str">
        <f>VLOOKUP($G2130,Temp!$D:$F,AI$1,FALSE)</f>
        <v>Marketo</v>
      </c>
      <c r="AJ2130" s="22" t="str">
        <f>VLOOKUP($G2130,Temp!$D:$F,AJ$1,FALSE)</f>
        <v>WordPress</v>
      </c>
    </row>
    <row r="2131" spans="1:36" ht="16" x14ac:dyDescent="0.2">
      <c r="A2131" s="8" t="str">
        <f t="shared" si="33"/>
        <v>Sam Miller ECi Software Solutions</v>
      </c>
      <c r="B2131" s="8" t="s">
        <v>7030</v>
      </c>
      <c r="C2131" s="8" t="s">
        <v>1405</v>
      </c>
      <c r="D2131" s="8" t="s">
        <v>304</v>
      </c>
      <c r="E2131" s="8" t="s">
        <v>7031</v>
      </c>
      <c r="F2131" s="8" t="s">
        <v>7032</v>
      </c>
      <c r="G2131" s="12" t="s">
        <v>7033</v>
      </c>
      <c r="H2131" s="22" t="str">
        <f>VLOOKUP($G2131,Temp!$A:$C,H$1,FALSE)</f>
        <v>ecisolutions.com</v>
      </c>
      <c r="I2131" s="22" t="e">
        <f>VLOOKUP($G2131,Temp!$A:$C,I$1,FALSE)</f>
        <v>#VALUE!</v>
      </c>
      <c r="J2131" s="22" t="e">
        <f>VLOOKUP($G2131,Temp!$A:$C,J$1,FALSE)</f>
        <v>#VALUE!</v>
      </c>
      <c r="K2131" s="22" t="e">
        <f>VLOOKUP($G2131,Temp!$A:$C,K$1,FALSE)</f>
        <v>#VALUE!</v>
      </c>
      <c r="L2131" s="22" t="e">
        <f>VLOOKUP($G2131,Temp!$A:$C,L$1,FALSE)</f>
        <v>#VALUE!</v>
      </c>
      <c r="M2131" s="22" t="e">
        <f>VLOOKUP($G2131,Temp!$A:$C,M$1,FALSE)</f>
        <v>#VALUE!</v>
      </c>
      <c r="N2131" s="22" t="e">
        <f>VLOOKUP($G2131,Temp!$A:$C,N$1,FALSE)</f>
        <v>#VALUE!</v>
      </c>
      <c r="O2131" s="22" t="e">
        <f>VLOOKUP($G2131,Temp!$A:$C,O$1,FALSE)</f>
        <v>#VALUE!</v>
      </c>
      <c r="P2131" s="22" t="e">
        <f>VLOOKUP($G2131,Temp!$A:$C,P$1,FALSE)</f>
        <v>#VALUE!</v>
      </c>
      <c r="Q2131" s="22" t="e">
        <f>VLOOKUP($G2131,Temp!$A:$C,Q$1,FALSE)</f>
        <v>#VALUE!</v>
      </c>
      <c r="R2131" s="22" t="e">
        <f>VLOOKUP($G2131,Temp!$A:$C,R$1,FALSE)</f>
        <v>#VALUE!</v>
      </c>
      <c r="S2131" s="22" t="e">
        <f>VLOOKUP($G2131,Temp!$A:$C,S$1,FALSE)</f>
        <v>#VALUE!</v>
      </c>
      <c r="T2131" s="22" t="e">
        <f>VLOOKUP($G2131,Temp!$A:$C,T$1,FALSE)</f>
        <v>#VALUE!</v>
      </c>
      <c r="U2131" s="22" t="e">
        <f>VLOOKUP($G2131,Temp!$A:$C,U$1,FALSE)</f>
        <v>#VALUE!</v>
      </c>
      <c r="V2131" s="22" t="e">
        <f>VLOOKUP($G2131,Temp!$A:$C,V$1,FALSE)</f>
        <v>#VALUE!</v>
      </c>
      <c r="W2131" s="22" t="e">
        <f>VLOOKUP($G2131,Temp!$A:$C,W$1,FALSE)</f>
        <v>#VALUE!</v>
      </c>
      <c r="X2131" s="22" t="e">
        <f>VLOOKUP($G2131,Temp!$A:$C,X$1,FALSE)</f>
        <v>#VALUE!</v>
      </c>
      <c r="Y2131" s="22">
        <f>VLOOKUP($G2131,Temp!$A:$C,Y$1,FALSE)</f>
        <v>8800</v>
      </c>
      <c r="Z2131" s="22">
        <f>VLOOKUP($G2131,Temp!$A:$C,Z$1,FALSE)</f>
        <v>0</v>
      </c>
      <c r="AA2131" s="22" t="e">
        <f>VLOOKUP($A2131,Searches!$A:$H,AA$1,FALSE)</f>
        <v>#N/A</v>
      </c>
      <c r="AB2131" s="22" t="e">
        <f>VLOOKUP($A2131,Searches!$A:$H,AB$1,FALSE)</f>
        <v>#N/A</v>
      </c>
      <c r="AC2131" s="22" t="e">
        <f>VLOOKUP($A2131,Searches!$A:$H,AC$1,FALSE)</f>
        <v>#N/A</v>
      </c>
      <c r="AD2131" s="22" t="e">
        <f>VLOOKUP($A2131,Searches!$A:$H,AD$1,FALSE)</f>
        <v>#N/A</v>
      </c>
      <c r="AE2131" s="22" t="e">
        <f>VLOOKUP($A2131,Searches!$A:$H,AE$1,FALSE)</f>
        <v>#N/A</v>
      </c>
      <c r="AF2131" s="22" t="e">
        <f>VLOOKUP($A2131,Searches!$A:$H,AF$1,FALSE)</f>
        <v>#N/A</v>
      </c>
      <c r="AG2131" s="22" t="e">
        <f>VLOOKUP($A2131,Searches!$A:$H,AG$1,FALSE)</f>
        <v>#N/A</v>
      </c>
      <c r="AH2131" s="22" t="e">
        <f>VLOOKUP($G2131,Temp!$D:$F,AH$1,FALSE)</f>
        <v>#N/A</v>
      </c>
      <c r="AI2131" s="22" t="e">
        <f>VLOOKUP($G2131,Temp!$D:$F,AI$1,FALSE)</f>
        <v>#N/A</v>
      </c>
      <c r="AJ2131" s="22" t="e">
        <f>VLOOKUP($G2131,Temp!$D:$F,AJ$1,FALSE)</f>
        <v>#N/A</v>
      </c>
    </row>
    <row r="2132" spans="1:36" ht="16" x14ac:dyDescent="0.2">
      <c r="A2132" s="8" t="str">
        <f t="shared" si="33"/>
        <v>Jim Blackie ON24</v>
      </c>
      <c r="B2132" s="8" t="s">
        <v>398</v>
      </c>
      <c r="C2132" s="8" t="s">
        <v>5836</v>
      </c>
      <c r="D2132" s="8" t="s">
        <v>304</v>
      </c>
      <c r="E2132" s="8" t="s">
        <v>5837</v>
      </c>
      <c r="F2132" s="8" t="s">
        <v>5804</v>
      </c>
      <c r="G2132" s="12" t="s">
        <v>5805</v>
      </c>
      <c r="H2132" s="22" t="str">
        <f>VLOOKUP($G2132,Temp!$A:$C,H$1,FALSE)</f>
        <v>on24.com</v>
      </c>
      <c r="I2132" s="22" t="e">
        <f>VLOOKUP($G2132,Temp!$A:$C,I$1,FALSE)</f>
        <v>#VALUE!</v>
      </c>
      <c r="J2132" s="22" t="e">
        <f>VLOOKUP($G2132,Temp!$A:$C,J$1,FALSE)</f>
        <v>#VALUE!</v>
      </c>
      <c r="K2132" s="22" t="e">
        <f>VLOOKUP($G2132,Temp!$A:$C,K$1,FALSE)</f>
        <v>#VALUE!</v>
      </c>
      <c r="L2132" s="22" t="e">
        <f>VLOOKUP($G2132,Temp!$A:$C,L$1,FALSE)</f>
        <v>#VALUE!</v>
      </c>
      <c r="M2132" s="22" t="e">
        <f>VLOOKUP($G2132,Temp!$A:$C,M$1,FALSE)</f>
        <v>#VALUE!</v>
      </c>
      <c r="N2132" s="22" t="e">
        <f>VLOOKUP($G2132,Temp!$A:$C,N$1,FALSE)</f>
        <v>#VALUE!</v>
      </c>
      <c r="O2132" s="22" t="e">
        <f>VLOOKUP($G2132,Temp!$A:$C,O$1,FALSE)</f>
        <v>#VALUE!</v>
      </c>
      <c r="P2132" s="22" t="e">
        <f>VLOOKUP($G2132,Temp!$A:$C,P$1,FALSE)</f>
        <v>#VALUE!</v>
      </c>
      <c r="Q2132" s="22" t="e">
        <f>VLOOKUP($G2132,Temp!$A:$C,Q$1,FALSE)</f>
        <v>#VALUE!</v>
      </c>
      <c r="R2132" s="22" t="e">
        <f>VLOOKUP($G2132,Temp!$A:$C,R$1,FALSE)</f>
        <v>#VALUE!</v>
      </c>
      <c r="S2132" s="22" t="e">
        <f>VLOOKUP($G2132,Temp!$A:$C,S$1,FALSE)</f>
        <v>#VALUE!</v>
      </c>
      <c r="T2132" s="22" t="e">
        <f>VLOOKUP($G2132,Temp!$A:$C,T$1,FALSE)</f>
        <v>#VALUE!</v>
      </c>
      <c r="U2132" s="22" t="e">
        <f>VLOOKUP($G2132,Temp!$A:$C,U$1,FALSE)</f>
        <v>#VALUE!</v>
      </c>
      <c r="V2132" s="22" t="e">
        <f>VLOOKUP($G2132,Temp!$A:$C,V$1,FALSE)</f>
        <v>#VALUE!</v>
      </c>
      <c r="W2132" s="22" t="e">
        <f>VLOOKUP($G2132,Temp!$A:$C,W$1,FALSE)</f>
        <v>#VALUE!</v>
      </c>
      <c r="X2132" s="22" t="e">
        <f>VLOOKUP($G2132,Temp!$A:$C,X$1,FALSE)</f>
        <v>#VALUE!</v>
      </c>
      <c r="Y2132" s="22">
        <f>VLOOKUP($G2132,Temp!$A:$C,Y$1,FALSE)</f>
        <v>67800</v>
      </c>
      <c r="Z2132" s="22">
        <f>VLOOKUP($G2132,Temp!$A:$C,Z$1,FALSE)</f>
        <v>34100</v>
      </c>
      <c r="AA2132" s="22" t="str">
        <f>VLOOKUP($A2132,Searches!$A:$H,AA$1,FALSE)</f>
        <v>Jim Blackie</v>
      </c>
      <c r="AB2132" s="22" t="str">
        <f>VLOOKUP($A2132,Searches!$A:$H,AB$1,FALSE)</f>
        <v>ON24</v>
      </c>
      <c r="AC2132" s="22" t="str">
        <f>VLOOKUP($A2132,Searches!$A:$H,AC$1,FALSE)</f>
        <v>Chief Revenue Officer</v>
      </c>
      <c r="AD2132" s="22" t="str">
        <f>VLOOKUP($A2132,Searches!$A:$H,AD$1,FALSE)</f>
        <v>2nd</v>
      </c>
      <c r="AE2132" s="22" t="str">
        <f>VLOOKUP($A2132,Searches!$A:$H,AE$1,FALSE)</f>
        <v/>
      </c>
      <c r="AF2132" s="22" t="str">
        <f>VLOOKUP($A2132,Searches!$A:$H,AF$1,FALSE)</f>
        <v>San Francisco Bay Area</v>
      </c>
      <c r="AG2132" s="22" t="str">
        <f>VLOOKUP($A2132,Searches!$A:$H,AG$1,FALSE)</f>
        <v>https://www.linkedin.com/sales/profile/1000868,2kNo,NAME_SEARCH?moduleKey=peopleSearchResults&amp;pageKey=sales-search3-people-refinement&amp;contextId=60BC92C971D70515801E49D6842B0000&amp;requestId=b43f8152-d8d8-44e5-873f-45e88d369eea&amp;action=CLICK&amp;target=urn%3Ali%3AsalesLead%3A(-1%2C1000868)&amp;pageNumber=18&amp;targetEl=profilelink&amp;position=23&amp;trk=lss-serp-result-lead_photo</v>
      </c>
      <c r="AH2132" s="22" t="str">
        <f>VLOOKUP($G2132,Temp!$D:$F,AH$1,FALSE)</f>
        <v>on24.com</v>
      </c>
      <c r="AI2132" s="22" t="str">
        <f>VLOOKUP($G2132,Temp!$D:$F,AI$1,FALSE)</f>
        <v>Marketo</v>
      </c>
      <c r="AJ2132" s="22" t="str">
        <f>VLOOKUP($G2132,Temp!$D:$F,AJ$1,FALSE)</f>
        <v>WordPress</v>
      </c>
    </row>
    <row r="2133" spans="1:36" ht="16" x14ac:dyDescent="0.2">
      <c r="A2133" s="8" t="str">
        <f t="shared" si="33"/>
        <v>Jim Priestley Feedzai</v>
      </c>
      <c r="B2133" s="8" t="s">
        <v>398</v>
      </c>
      <c r="C2133" s="8" t="s">
        <v>6045</v>
      </c>
      <c r="D2133" s="8" t="s">
        <v>304</v>
      </c>
      <c r="E2133" s="8" t="s">
        <v>6047</v>
      </c>
      <c r="F2133" s="8" t="s">
        <v>5077</v>
      </c>
      <c r="G2133" s="12" t="s">
        <v>4764</v>
      </c>
      <c r="H2133" s="22" t="str">
        <f>VLOOKUP($G2133,Temp!$A:$C,H$1,FALSE)</f>
        <v>feedzai.com</v>
      </c>
      <c r="I2133" s="22" t="e">
        <f>VLOOKUP($G2133,Temp!$A:$C,I$1,FALSE)</f>
        <v>#VALUE!</v>
      </c>
      <c r="J2133" s="22" t="e">
        <f>VLOOKUP($G2133,Temp!$A:$C,J$1,FALSE)</f>
        <v>#VALUE!</v>
      </c>
      <c r="K2133" s="22" t="e">
        <f>VLOOKUP($G2133,Temp!$A:$C,K$1,FALSE)</f>
        <v>#VALUE!</v>
      </c>
      <c r="L2133" s="22" t="e">
        <f>VLOOKUP($G2133,Temp!$A:$C,L$1,FALSE)</f>
        <v>#VALUE!</v>
      </c>
      <c r="M2133" s="22" t="e">
        <f>VLOOKUP($G2133,Temp!$A:$C,M$1,FALSE)</f>
        <v>#VALUE!</v>
      </c>
      <c r="N2133" s="22" t="e">
        <f>VLOOKUP($G2133,Temp!$A:$C,N$1,FALSE)</f>
        <v>#VALUE!</v>
      </c>
      <c r="O2133" s="22" t="e">
        <f>VLOOKUP($G2133,Temp!$A:$C,O$1,FALSE)</f>
        <v>#VALUE!</v>
      </c>
      <c r="P2133" s="22" t="e">
        <f>VLOOKUP($G2133,Temp!$A:$C,P$1,FALSE)</f>
        <v>#VALUE!</v>
      </c>
      <c r="Q2133" s="22" t="e">
        <f>VLOOKUP($G2133,Temp!$A:$C,Q$1,FALSE)</f>
        <v>#VALUE!</v>
      </c>
      <c r="R2133" s="22" t="e">
        <f>VLOOKUP($G2133,Temp!$A:$C,R$1,FALSE)</f>
        <v>#VALUE!</v>
      </c>
      <c r="S2133" s="22" t="e">
        <f>VLOOKUP($G2133,Temp!$A:$C,S$1,FALSE)</f>
        <v>#VALUE!</v>
      </c>
      <c r="T2133" s="22" t="e">
        <f>VLOOKUP($G2133,Temp!$A:$C,T$1,FALSE)</f>
        <v>#VALUE!</v>
      </c>
      <c r="U2133" s="22" t="e">
        <f>VLOOKUP($G2133,Temp!$A:$C,U$1,FALSE)</f>
        <v>#VALUE!</v>
      </c>
      <c r="V2133" s="22" t="e">
        <f>VLOOKUP($G2133,Temp!$A:$C,V$1,FALSE)</f>
        <v>#VALUE!</v>
      </c>
      <c r="W2133" s="22" t="e">
        <f>VLOOKUP($G2133,Temp!$A:$C,W$1,FALSE)</f>
        <v>#VALUE!</v>
      </c>
      <c r="X2133" s="22" t="e">
        <f>VLOOKUP($G2133,Temp!$A:$C,X$1,FALSE)</f>
        <v>#VALUE!</v>
      </c>
      <c r="Y2133" s="22">
        <f>VLOOKUP($G2133,Temp!$A:$C,Y$1,FALSE)</f>
        <v>66</v>
      </c>
      <c r="Z2133" s="22">
        <f>VLOOKUP($G2133,Temp!$A:$C,Z$1,FALSE)</f>
        <v>193</v>
      </c>
      <c r="AA2133" s="22" t="str">
        <f>VLOOKUP($A2133,Searches!$A:$H,AA$1,FALSE)</f>
        <v>Jim Priestley</v>
      </c>
      <c r="AB2133" s="22" t="str">
        <f>VLOOKUP($A2133,Searches!$A:$H,AB$1,FALSE)</f>
        <v>Feedzai</v>
      </c>
      <c r="AC2133" s="22" t="str">
        <f>VLOOKUP($A2133,Searches!$A:$H,AC$1,FALSE)</f>
        <v>Chief Revenue Officer</v>
      </c>
      <c r="AD2133" s="22" t="str">
        <f>VLOOKUP($A2133,Searches!$A:$H,AD$1,FALSE)</f>
        <v>2nd</v>
      </c>
      <c r="AE2133" s="22" t="str">
        <f>VLOOKUP($A2133,Searches!$A:$H,AE$1,FALSE)</f>
        <v/>
      </c>
      <c r="AF2133" s="22" t="str">
        <f>VLOOKUP($A2133,Searches!$A:$H,AF$1,FALSE)</f>
        <v>San Francisco Bay Area</v>
      </c>
      <c r="AG2133" s="22" t="str">
        <f>VLOOKUP($A2133,Searches!$A:$H,AG$1,FALSE)</f>
        <v>https://www.linkedin.com/sales/profile/18898909,rSyc,NAME_SEARCH?moduleKey=peopleSearchResults&amp;pageKey=sales-search3-people-refinement&amp;contextId=60BC92C971D70515801E49D6842B0000&amp;requestId=b43f8152-d8d8-44e5-873f-45e88d369eea&amp;action=CLICK&amp;target=urn%3Ali%3AsalesLead%3A(-1%2C18898909)&amp;pageNumber=18&amp;targetEl=profilelink&amp;position=17&amp;trk=lss-serp-result-lead_photo</v>
      </c>
      <c r="AH2133" s="22" t="str">
        <f>VLOOKUP($G2133,Temp!$D:$F,AH$1,FALSE)</f>
        <v>feedzai.com</v>
      </c>
      <c r="AI2133" s="22">
        <f>VLOOKUP($G2133,Temp!$D:$F,AI$1,FALSE)</f>
        <v>0</v>
      </c>
      <c r="AJ2133" s="22" t="str">
        <f>VLOOKUP($G2133,Temp!$D:$F,AJ$1,FALSE)</f>
        <v>WordPress</v>
      </c>
    </row>
    <row r="2134" spans="1:36" ht="16" x14ac:dyDescent="0.2">
      <c r="A2134" s="8" t="str">
        <f t="shared" si="33"/>
        <v>James Norwood Episerver</v>
      </c>
      <c r="B2134" s="8" t="s">
        <v>995</v>
      </c>
      <c r="C2134" s="8" t="s">
        <v>10473</v>
      </c>
      <c r="D2134" s="8" t="s">
        <v>10474</v>
      </c>
      <c r="E2134" s="8" t="s">
        <v>10475</v>
      </c>
      <c r="F2134" s="8" t="s">
        <v>10476</v>
      </c>
      <c r="G2134" s="12" t="s">
        <v>10012</v>
      </c>
      <c r="H2134" s="22" t="str">
        <f>VLOOKUP($G2134,Temp!$A:$C,H$1,FALSE)</f>
        <v>episerver.com</v>
      </c>
      <c r="I2134" s="22" t="e">
        <f>VLOOKUP($G2134,Temp!$A:$C,I$1,FALSE)</f>
        <v>#VALUE!</v>
      </c>
      <c r="J2134" s="22" t="e">
        <f>VLOOKUP($G2134,Temp!$A:$C,J$1,FALSE)</f>
        <v>#VALUE!</v>
      </c>
      <c r="K2134" s="22" t="e">
        <f>VLOOKUP($G2134,Temp!$A:$C,K$1,FALSE)</f>
        <v>#VALUE!</v>
      </c>
      <c r="L2134" s="22" t="e">
        <f>VLOOKUP($G2134,Temp!$A:$C,L$1,FALSE)</f>
        <v>#VALUE!</v>
      </c>
      <c r="M2134" s="22" t="e">
        <f>VLOOKUP($G2134,Temp!$A:$C,M$1,FALSE)</f>
        <v>#VALUE!</v>
      </c>
      <c r="N2134" s="22" t="e">
        <f>VLOOKUP($G2134,Temp!$A:$C,N$1,FALSE)</f>
        <v>#VALUE!</v>
      </c>
      <c r="O2134" s="22" t="e">
        <f>VLOOKUP($G2134,Temp!$A:$C,O$1,FALSE)</f>
        <v>#VALUE!</v>
      </c>
      <c r="P2134" s="22" t="e">
        <f>VLOOKUP($G2134,Temp!$A:$C,P$1,FALSE)</f>
        <v>#VALUE!</v>
      </c>
      <c r="Q2134" s="22" t="e">
        <f>VLOOKUP($G2134,Temp!$A:$C,Q$1,FALSE)</f>
        <v>#VALUE!</v>
      </c>
      <c r="R2134" s="22" t="e">
        <f>VLOOKUP($G2134,Temp!$A:$C,R$1,FALSE)</f>
        <v>#VALUE!</v>
      </c>
      <c r="S2134" s="22" t="e">
        <f>VLOOKUP($G2134,Temp!$A:$C,S$1,FALSE)</f>
        <v>#VALUE!</v>
      </c>
      <c r="T2134" s="22" t="e">
        <f>VLOOKUP($G2134,Temp!$A:$C,T$1,FALSE)</f>
        <v>#VALUE!</v>
      </c>
      <c r="U2134" s="22" t="e">
        <f>VLOOKUP($G2134,Temp!$A:$C,U$1,FALSE)</f>
        <v>#VALUE!</v>
      </c>
      <c r="V2134" s="22" t="e">
        <f>VLOOKUP($G2134,Temp!$A:$C,V$1,FALSE)</f>
        <v>#VALUE!</v>
      </c>
      <c r="W2134" s="22" t="e">
        <f>VLOOKUP($G2134,Temp!$A:$C,W$1,FALSE)</f>
        <v>#VALUE!</v>
      </c>
      <c r="X2134" s="22" t="e">
        <f>VLOOKUP($G2134,Temp!$A:$C,X$1,FALSE)</f>
        <v>#VALUE!</v>
      </c>
      <c r="Y2134" s="22">
        <f>VLOOKUP($G2134,Temp!$A:$C,Y$1,FALSE)</f>
        <v>37200</v>
      </c>
      <c r="Z2134" s="22">
        <f>VLOOKUP($G2134,Temp!$A:$C,Z$1,FALSE)</f>
        <v>5700</v>
      </c>
      <c r="AA2134" s="22" t="e">
        <f>VLOOKUP($A2134,Searches!$A:$H,AA$1,FALSE)</f>
        <v>#N/A</v>
      </c>
      <c r="AB2134" s="22" t="e">
        <f>VLOOKUP($A2134,Searches!$A:$H,AB$1,FALSE)</f>
        <v>#N/A</v>
      </c>
      <c r="AC2134" s="22" t="e">
        <f>VLOOKUP($A2134,Searches!$A:$H,AC$1,FALSE)</f>
        <v>#N/A</v>
      </c>
      <c r="AD2134" s="22" t="e">
        <f>VLOOKUP($A2134,Searches!$A:$H,AD$1,FALSE)</f>
        <v>#N/A</v>
      </c>
      <c r="AE2134" s="22" t="e">
        <f>VLOOKUP($A2134,Searches!$A:$H,AE$1,FALSE)</f>
        <v>#N/A</v>
      </c>
      <c r="AF2134" s="22" t="e">
        <f>VLOOKUP($A2134,Searches!$A:$H,AF$1,FALSE)</f>
        <v>#N/A</v>
      </c>
      <c r="AG2134" s="22" t="e">
        <f>VLOOKUP($A2134,Searches!$A:$H,AG$1,FALSE)</f>
        <v>#N/A</v>
      </c>
      <c r="AH2134" s="22" t="e">
        <f>VLOOKUP($G2134,Temp!$D:$F,AH$1,FALSE)</f>
        <v>#N/A</v>
      </c>
      <c r="AI2134" s="22" t="e">
        <f>VLOOKUP($G2134,Temp!$D:$F,AI$1,FALSE)</f>
        <v>#N/A</v>
      </c>
      <c r="AJ2134" s="22" t="e">
        <f>VLOOKUP($G2134,Temp!$D:$F,AJ$1,FALSE)</f>
        <v>#N/A</v>
      </c>
    </row>
    <row r="2135" spans="1:36" ht="16" x14ac:dyDescent="0.2">
      <c r="A2135" s="8" t="str">
        <f t="shared" si="33"/>
        <v>Krista Berry Everlane</v>
      </c>
      <c r="B2135" s="8" t="s">
        <v>7636</v>
      </c>
      <c r="C2135" s="8" t="s">
        <v>7637</v>
      </c>
      <c r="D2135" s="8" t="s">
        <v>304</v>
      </c>
      <c r="E2135" s="8" t="s">
        <v>7638</v>
      </c>
      <c r="F2135" s="8" t="s">
        <v>7639</v>
      </c>
      <c r="G2135" s="12" t="s">
        <v>7640</v>
      </c>
      <c r="H2135" s="22" t="str">
        <f>VLOOKUP($G2135,Temp!$A:$C,H$1,FALSE)</f>
        <v>everlane.com</v>
      </c>
      <c r="I2135" s="22" t="e">
        <f>VLOOKUP($G2135,Temp!$A:$C,I$1,FALSE)</f>
        <v>#VALUE!</v>
      </c>
      <c r="J2135" s="22" t="e">
        <f>VLOOKUP($G2135,Temp!$A:$C,J$1,FALSE)</f>
        <v>#VALUE!</v>
      </c>
      <c r="K2135" s="22" t="e">
        <f>VLOOKUP($G2135,Temp!$A:$C,K$1,FALSE)</f>
        <v>#VALUE!</v>
      </c>
      <c r="L2135" s="22" t="e">
        <f>VLOOKUP($G2135,Temp!$A:$C,L$1,FALSE)</f>
        <v>#VALUE!</v>
      </c>
      <c r="M2135" s="22" t="e">
        <f>VLOOKUP($G2135,Temp!$A:$C,M$1,FALSE)</f>
        <v>#VALUE!</v>
      </c>
      <c r="N2135" s="22" t="e">
        <f>VLOOKUP($G2135,Temp!$A:$C,N$1,FALSE)</f>
        <v>#VALUE!</v>
      </c>
      <c r="O2135" s="22" t="e">
        <f>VLOOKUP($G2135,Temp!$A:$C,O$1,FALSE)</f>
        <v>#VALUE!</v>
      </c>
      <c r="P2135" s="22" t="e">
        <f>VLOOKUP($G2135,Temp!$A:$C,P$1,FALSE)</f>
        <v>#VALUE!</v>
      </c>
      <c r="Q2135" s="22" t="e">
        <f>VLOOKUP($G2135,Temp!$A:$C,Q$1,FALSE)</f>
        <v>#VALUE!</v>
      </c>
      <c r="R2135" s="22" t="e">
        <f>VLOOKUP($G2135,Temp!$A:$C,R$1,FALSE)</f>
        <v>#VALUE!</v>
      </c>
      <c r="S2135" s="22" t="e">
        <f>VLOOKUP($G2135,Temp!$A:$C,S$1,FALSE)</f>
        <v>#VALUE!</v>
      </c>
      <c r="T2135" s="22" t="e">
        <f>VLOOKUP($G2135,Temp!$A:$C,T$1,FALSE)</f>
        <v>#VALUE!</v>
      </c>
      <c r="U2135" s="22" t="e">
        <f>VLOOKUP($G2135,Temp!$A:$C,U$1,FALSE)</f>
        <v>#VALUE!</v>
      </c>
      <c r="V2135" s="22" t="e">
        <f>VLOOKUP($G2135,Temp!$A:$C,V$1,FALSE)</f>
        <v>#VALUE!</v>
      </c>
      <c r="W2135" s="22" t="e">
        <f>VLOOKUP($G2135,Temp!$A:$C,W$1,FALSE)</f>
        <v>#VALUE!</v>
      </c>
      <c r="X2135" s="22" t="e">
        <f>VLOOKUP($G2135,Temp!$A:$C,X$1,FALSE)</f>
        <v>#VALUE!</v>
      </c>
      <c r="Y2135" s="22">
        <f>VLOOKUP($G2135,Temp!$A:$C,Y$1,FALSE)</f>
        <v>128000</v>
      </c>
      <c r="Z2135" s="22">
        <f>VLOOKUP($G2135,Temp!$A:$C,Z$1,FALSE)</f>
        <v>14900</v>
      </c>
      <c r="AA2135" s="22" t="str">
        <f>VLOOKUP($A2135,Searches!$A:$H,AA$1,FALSE)</f>
        <v>Krista Berry</v>
      </c>
      <c r="AB2135" s="22" t="str">
        <f>VLOOKUP($A2135,Searches!$A:$H,AB$1,FALSE)</f>
        <v>Everlane</v>
      </c>
      <c r="AC2135" s="22" t="str">
        <f>VLOOKUP($A2135,Searches!$A:$H,AC$1,FALSE)</f>
        <v>Chief Revenue Officer</v>
      </c>
      <c r="AD2135" s="22" t="str">
        <f>VLOOKUP($A2135,Searches!$A:$H,AD$1,FALSE)</f>
        <v>2nd</v>
      </c>
      <c r="AE2135" s="22" t="str">
        <f>VLOOKUP($A2135,Searches!$A:$H,AE$1,FALSE)</f>
        <v/>
      </c>
      <c r="AF2135" s="22" t="str">
        <f>VLOOKUP($A2135,Searches!$A:$H,AF$1,FALSE)</f>
        <v>Greater Milwaukee Area</v>
      </c>
      <c r="AG2135" s="22" t="str">
        <f>VLOOKUP($A2135,Searches!$A:$H,AG$1,FALSE)</f>
        <v>https://www.linkedin.com/sales/profile/24012339,MiVr,NAME_SEARCH?moduleKey=peopleSearchResults&amp;pageKey=sales-search3-people-refinement&amp;contextId=60BC92C971D70515801E49D6842B0000&amp;requestId=b43f8152-d8d8-44e5-873f-45e88d369eea&amp;action=CLICK&amp;target=urn%3Ali%3AsalesLead%3A(-1%2C24012339)&amp;pageNumber=18&amp;targetEl=profilelink&amp;position=12&amp;trk=lss-serp-result-lead_photo</v>
      </c>
      <c r="AH2135" s="22" t="e">
        <f>VLOOKUP($G2135,Temp!$D:$F,AH$1,FALSE)</f>
        <v>#N/A</v>
      </c>
      <c r="AI2135" s="22" t="e">
        <f>VLOOKUP($G2135,Temp!$D:$F,AI$1,FALSE)</f>
        <v>#N/A</v>
      </c>
      <c r="AJ2135" s="22" t="e">
        <f>VLOOKUP($G2135,Temp!$D:$F,AJ$1,FALSE)</f>
        <v>#N/A</v>
      </c>
    </row>
    <row r="2136" spans="1:36" ht="16" x14ac:dyDescent="0.2">
      <c r="A2136" s="8" t="str">
        <f t="shared" si="33"/>
        <v>Melissa Goidel Refinery29, Inc.</v>
      </c>
      <c r="B2136" s="8" t="s">
        <v>1779</v>
      </c>
      <c r="C2136" s="8" t="s">
        <v>7943</v>
      </c>
      <c r="D2136" s="8" t="s">
        <v>304</v>
      </c>
      <c r="E2136" s="8" t="s">
        <v>7944</v>
      </c>
      <c r="F2136" s="8" t="s">
        <v>7945</v>
      </c>
      <c r="G2136" s="12" t="s">
        <v>7946</v>
      </c>
      <c r="H2136" s="22" t="str">
        <f>VLOOKUP($G2136,Temp!$A:$C,H$1,FALSE)</f>
        <v>refinery29.com</v>
      </c>
      <c r="I2136" s="22" t="e">
        <f>VLOOKUP($G2136,Temp!$A:$C,I$1,FALSE)</f>
        <v>#VALUE!</v>
      </c>
      <c r="J2136" s="22" t="e">
        <f>VLOOKUP($G2136,Temp!$A:$C,J$1,FALSE)</f>
        <v>#VALUE!</v>
      </c>
      <c r="K2136" s="22" t="e">
        <f>VLOOKUP($G2136,Temp!$A:$C,K$1,FALSE)</f>
        <v>#VALUE!</v>
      </c>
      <c r="L2136" s="22" t="e">
        <f>VLOOKUP($G2136,Temp!$A:$C,L$1,FALSE)</f>
        <v>#VALUE!</v>
      </c>
      <c r="M2136" s="22" t="e">
        <f>VLOOKUP($G2136,Temp!$A:$C,M$1,FALSE)</f>
        <v>#VALUE!</v>
      </c>
      <c r="N2136" s="22" t="e">
        <f>VLOOKUP($G2136,Temp!$A:$C,N$1,FALSE)</f>
        <v>#VALUE!</v>
      </c>
      <c r="O2136" s="22" t="e">
        <f>VLOOKUP($G2136,Temp!$A:$C,O$1,FALSE)</f>
        <v>#VALUE!</v>
      </c>
      <c r="P2136" s="22" t="e">
        <f>VLOOKUP($G2136,Temp!$A:$C,P$1,FALSE)</f>
        <v>#VALUE!</v>
      </c>
      <c r="Q2136" s="22" t="e">
        <f>VLOOKUP($G2136,Temp!$A:$C,Q$1,FALSE)</f>
        <v>#VALUE!</v>
      </c>
      <c r="R2136" s="22" t="e">
        <f>VLOOKUP($G2136,Temp!$A:$C,R$1,FALSE)</f>
        <v>#VALUE!</v>
      </c>
      <c r="S2136" s="22" t="e">
        <f>VLOOKUP($G2136,Temp!$A:$C,S$1,FALSE)</f>
        <v>#VALUE!</v>
      </c>
      <c r="T2136" s="22" t="e">
        <f>VLOOKUP($G2136,Temp!$A:$C,T$1,FALSE)</f>
        <v>#VALUE!</v>
      </c>
      <c r="U2136" s="22" t="e">
        <f>VLOOKUP($G2136,Temp!$A:$C,U$1,FALSE)</f>
        <v>#VALUE!</v>
      </c>
      <c r="V2136" s="22" t="e">
        <f>VLOOKUP($G2136,Temp!$A:$C,V$1,FALSE)</f>
        <v>#VALUE!</v>
      </c>
      <c r="W2136" s="22" t="e">
        <f>VLOOKUP($G2136,Temp!$A:$C,W$1,FALSE)</f>
        <v>#VALUE!</v>
      </c>
      <c r="X2136" s="22" t="e">
        <f>VLOOKUP($G2136,Temp!$A:$C,X$1,FALSE)</f>
        <v>#VALUE!</v>
      </c>
      <c r="Y2136" s="22">
        <f>VLOOKUP($G2136,Temp!$A:$C,Y$1,FALSE)</f>
        <v>5700000</v>
      </c>
      <c r="Z2136" s="22">
        <f>VLOOKUP($G2136,Temp!$A:$C,Z$1,FALSE)</f>
        <v>2200</v>
      </c>
      <c r="AA2136" s="22" t="str">
        <f>VLOOKUP($A2136,Searches!$A:$H,AA$1,FALSE)</f>
        <v>Melissa Goidel</v>
      </c>
      <c r="AB2136" s="22" t="str">
        <f>VLOOKUP($A2136,Searches!$A:$H,AB$1,FALSE)</f>
        <v>Refinery29, Inc.</v>
      </c>
      <c r="AC2136" s="22" t="str">
        <f>VLOOKUP($A2136,Searches!$A:$H,AC$1,FALSE)</f>
        <v>Chief Revenue Officer</v>
      </c>
      <c r="AD2136" s="22" t="str">
        <f>VLOOKUP($A2136,Searches!$A:$H,AD$1,FALSE)</f>
        <v>2nd</v>
      </c>
      <c r="AE2136" s="22" t="str">
        <f>VLOOKUP($A2136,Searches!$A:$H,AE$1,FALSE)</f>
        <v>Open link</v>
      </c>
      <c r="AF2136" s="22" t="str">
        <f>VLOOKUP($A2136,Searches!$A:$H,AF$1,FALSE)</f>
        <v>Greater New York City Area</v>
      </c>
      <c r="AG2136" s="22" t="str">
        <f>VLOOKUP($A2136,Searches!$A:$H,AG$1,FALSE)</f>
        <v>https://www.linkedin.com/sales/profile/20811649,o_Cm,NAME_SEARCH?moduleKey=peopleSearchResults&amp;pageKey=sales-search3-people-refinement&amp;contextId=60BC92C971D70515801E49D6842B0000&amp;requestId=b43f8152-d8d8-44e5-873f-45e88d369eea&amp;action=CLICK&amp;target=urn%3Ali%3AsalesLead%3A(-1%2C20811649)&amp;pageNumber=18&amp;targetEl=profilelink&amp;position=13&amp;trk=lss-serp-result-lead_photo</v>
      </c>
      <c r="AH2136" s="22" t="e">
        <f>VLOOKUP($G2136,Temp!$D:$F,AH$1,FALSE)</f>
        <v>#N/A</v>
      </c>
      <c r="AI2136" s="22" t="e">
        <f>VLOOKUP($G2136,Temp!$D:$F,AI$1,FALSE)</f>
        <v>#N/A</v>
      </c>
      <c r="AJ2136" s="22" t="e">
        <f>VLOOKUP($G2136,Temp!$D:$F,AJ$1,FALSE)</f>
        <v>#N/A</v>
      </c>
    </row>
    <row r="2137" spans="1:36" ht="16" x14ac:dyDescent="0.2">
      <c r="A2137" s="8" t="str">
        <f t="shared" si="33"/>
        <v>Jason Stewart Gainsight</v>
      </c>
      <c r="B2137" s="8" t="s">
        <v>682</v>
      </c>
      <c r="C2137" s="8" t="s">
        <v>5432</v>
      </c>
      <c r="D2137" s="8" t="s">
        <v>304</v>
      </c>
      <c r="E2137" s="8" t="s">
        <v>5433</v>
      </c>
      <c r="F2137" s="8" t="s">
        <v>104</v>
      </c>
      <c r="G2137" s="12" t="s">
        <v>105</v>
      </c>
      <c r="H2137" s="22" t="str">
        <f>VLOOKUP($G2137,Temp!$A:$C,H$1,FALSE)</f>
        <v>gainsight.com</v>
      </c>
      <c r="I2137" s="22" t="e">
        <f>VLOOKUP($G2137,Temp!$A:$C,I$1,FALSE)</f>
        <v>#VALUE!</v>
      </c>
      <c r="J2137" s="22" t="e">
        <f>VLOOKUP($G2137,Temp!$A:$C,J$1,FALSE)</f>
        <v>#VALUE!</v>
      </c>
      <c r="K2137" s="22" t="e">
        <f>VLOOKUP($G2137,Temp!$A:$C,K$1,FALSE)</f>
        <v>#VALUE!</v>
      </c>
      <c r="L2137" s="22" t="e">
        <f>VLOOKUP($G2137,Temp!$A:$C,L$1,FALSE)</f>
        <v>#VALUE!</v>
      </c>
      <c r="M2137" s="22" t="e">
        <f>VLOOKUP($G2137,Temp!$A:$C,M$1,FALSE)</f>
        <v>#VALUE!</v>
      </c>
      <c r="N2137" s="22" t="e">
        <f>VLOOKUP($G2137,Temp!$A:$C,N$1,FALSE)</f>
        <v>#VALUE!</v>
      </c>
      <c r="O2137" s="22" t="e">
        <f>VLOOKUP($G2137,Temp!$A:$C,O$1,FALSE)</f>
        <v>#VALUE!</v>
      </c>
      <c r="P2137" s="22" t="e">
        <f>VLOOKUP($G2137,Temp!$A:$C,P$1,FALSE)</f>
        <v>#VALUE!</v>
      </c>
      <c r="Q2137" s="22" t="e">
        <f>VLOOKUP($G2137,Temp!$A:$C,Q$1,FALSE)</f>
        <v>#VALUE!</v>
      </c>
      <c r="R2137" s="22" t="e">
        <f>VLOOKUP($G2137,Temp!$A:$C,R$1,FALSE)</f>
        <v>#VALUE!</v>
      </c>
      <c r="S2137" s="22" t="e">
        <f>VLOOKUP($G2137,Temp!$A:$C,S$1,FALSE)</f>
        <v>#VALUE!</v>
      </c>
      <c r="T2137" s="22" t="e">
        <f>VLOOKUP($G2137,Temp!$A:$C,T$1,FALSE)</f>
        <v>#VALUE!</v>
      </c>
      <c r="U2137" s="22" t="e">
        <f>VLOOKUP($G2137,Temp!$A:$C,U$1,FALSE)</f>
        <v>#VALUE!</v>
      </c>
      <c r="V2137" s="22" t="e">
        <f>VLOOKUP($G2137,Temp!$A:$C,V$1,FALSE)</f>
        <v>#VALUE!</v>
      </c>
      <c r="W2137" s="22" t="e">
        <f>VLOOKUP($G2137,Temp!$A:$C,W$1,FALSE)</f>
        <v>#VALUE!</v>
      </c>
      <c r="X2137" s="22" t="e">
        <f>VLOOKUP($G2137,Temp!$A:$C,X$1,FALSE)</f>
        <v>#VALUE!</v>
      </c>
      <c r="Y2137" s="22">
        <f>VLOOKUP($G2137,Temp!$A:$C,Y$1,FALSE)</f>
        <v>25000</v>
      </c>
      <c r="Z2137" s="22">
        <f>VLOOKUP($G2137,Temp!$A:$C,Z$1,FALSE)</f>
        <v>1800</v>
      </c>
      <c r="AA2137" s="22" t="e">
        <f>VLOOKUP($A2137,Searches!$A:$H,AA$1,FALSE)</f>
        <v>#N/A</v>
      </c>
      <c r="AB2137" s="22" t="e">
        <f>VLOOKUP($A2137,Searches!$A:$H,AB$1,FALSE)</f>
        <v>#N/A</v>
      </c>
      <c r="AC2137" s="22" t="e">
        <f>VLOOKUP($A2137,Searches!$A:$H,AC$1,FALSE)</f>
        <v>#N/A</v>
      </c>
      <c r="AD2137" s="22" t="e">
        <f>VLOOKUP($A2137,Searches!$A:$H,AD$1,FALSE)</f>
        <v>#N/A</v>
      </c>
      <c r="AE2137" s="22" t="e">
        <f>VLOOKUP($A2137,Searches!$A:$H,AE$1,FALSE)</f>
        <v>#N/A</v>
      </c>
      <c r="AF2137" s="22" t="e">
        <f>VLOOKUP($A2137,Searches!$A:$H,AF$1,FALSE)</f>
        <v>#N/A</v>
      </c>
      <c r="AG2137" s="22" t="e">
        <f>VLOOKUP($A2137,Searches!$A:$H,AG$1,FALSE)</f>
        <v>#N/A</v>
      </c>
      <c r="AH2137" s="22" t="str">
        <f>VLOOKUP($G2137,Temp!$D:$F,AH$1,FALSE)</f>
        <v>gainsight.com</v>
      </c>
      <c r="AI2137" s="22" t="str">
        <f>VLOOKUP($G2137,Temp!$D:$F,AI$1,FALSE)</f>
        <v>Marketo</v>
      </c>
      <c r="AJ2137" s="22" t="str">
        <f>VLOOKUP($G2137,Temp!$D:$F,AJ$1,FALSE)</f>
        <v>WordPress</v>
      </c>
    </row>
    <row r="2138" spans="1:36" ht="16" x14ac:dyDescent="0.2">
      <c r="A2138" s="8" t="str">
        <f t="shared" si="33"/>
        <v>Sam Allen Salesforce</v>
      </c>
      <c r="B2138" s="8" t="s">
        <v>7030</v>
      </c>
      <c r="C2138" s="8" t="s">
        <v>3749</v>
      </c>
      <c r="D2138" s="8" t="s">
        <v>10182</v>
      </c>
      <c r="E2138" s="8" t="s">
        <v>10183</v>
      </c>
      <c r="F2138" s="8" t="s">
        <v>9384</v>
      </c>
      <c r="G2138" s="12" t="s">
        <v>8653</v>
      </c>
      <c r="H2138" s="22" t="str">
        <f>VLOOKUP($G2138,Temp!$A:$C,H$1,FALSE)</f>
        <v>salesforce.com</v>
      </c>
      <c r="I2138" s="22" t="e">
        <f>VLOOKUP($G2138,Temp!$A:$C,I$1,FALSE)</f>
        <v>#VALUE!</v>
      </c>
      <c r="J2138" s="22" t="e">
        <f>VLOOKUP($G2138,Temp!$A:$C,J$1,FALSE)</f>
        <v>#VALUE!</v>
      </c>
      <c r="K2138" s="22" t="e">
        <f>VLOOKUP($G2138,Temp!$A:$C,K$1,FALSE)</f>
        <v>#VALUE!</v>
      </c>
      <c r="L2138" s="22" t="e">
        <f>VLOOKUP($G2138,Temp!$A:$C,L$1,FALSE)</f>
        <v>#VALUE!</v>
      </c>
      <c r="M2138" s="22" t="e">
        <f>VLOOKUP($G2138,Temp!$A:$C,M$1,FALSE)</f>
        <v>#VALUE!</v>
      </c>
      <c r="N2138" s="22" t="e">
        <f>VLOOKUP($G2138,Temp!$A:$C,N$1,FALSE)</f>
        <v>#VALUE!</v>
      </c>
      <c r="O2138" s="22" t="e">
        <f>VLOOKUP($G2138,Temp!$A:$C,O$1,FALSE)</f>
        <v>#VALUE!</v>
      </c>
      <c r="P2138" s="22" t="e">
        <f>VLOOKUP($G2138,Temp!$A:$C,P$1,FALSE)</f>
        <v>#VALUE!</v>
      </c>
      <c r="Q2138" s="22" t="e">
        <f>VLOOKUP($G2138,Temp!$A:$C,Q$1,FALSE)</f>
        <v>#VALUE!</v>
      </c>
      <c r="R2138" s="22" t="e">
        <f>VLOOKUP($G2138,Temp!$A:$C,R$1,FALSE)</f>
        <v>#VALUE!</v>
      </c>
      <c r="S2138" s="22" t="e">
        <f>VLOOKUP($G2138,Temp!$A:$C,S$1,FALSE)</f>
        <v>#VALUE!</v>
      </c>
      <c r="T2138" s="22" t="e">
        <f>VLOOKUP($G2138,Temp!$A:$C,T$1,FALSE)</f>
        <v>#VALUE!</v>
      </c>
      <c r="U2138" s="22" t="e">
        <f>VLOOKUP($G2138,Temp!$A:$C,U$1,FALSE)</f>
        <v>#VALUE!</v>
      </c>
      <c r="V2138" s="22" t="e">
        <f>VLOOKUP($G2138,Temp!$A:$C,V$1,FALSE)</f>
        <v>#VALUE!</v>
      </c>
      <c r="W2138" s="22" t="e">
        <f>VLOOKUP($G2138,Temp!$A:$C,W$1,FALSE)</f>
        <v>#VALUE!</v>
      </c>
      <c r="X2138" s="22" t="e">
        <f>VLOOKUP($G2138,Temp!$A:$C,X$1,FALSE)</f>
        <v>#VALUE!</v>
      </c>
      <c r="Y2138" s="22">
        <f>VLOOKUP($G2138,Temp!$A:$C,Y$1,FALSE)</f>
        <v>11800000</v>
      </c>
      <c r="Z2138" s="22">
        <f>VLOOKUP($G2138,Temp!$A:$C,Z$1,FALSE)</f>
        <v>615000</v>
      </c>
      <c r="AA2138" s="22" t="str">
        <f>VLOOKUP($A2138,Searches!$A:$H,AA$1,FALSE)</f>
        <v>Sam Allen</v>
      </c>
      <c r="AB2138" s="22" t="str">
        <f>VLOOKUP($A2138,Searches!$A:$H,AB$1,FALSE)</f>
        <v>Salesforce</v>
      </c>
      <c r="AC2138" s="22" t="str">
        <f>VLOOKUP($A2138,Searches!$A:$H,AC$1,FALSE)</f>
        <v>Chief Operating Officer (COO), Marketing</v>
      </c>
      <c r="AD2138" s="22" t="str">
        <f>VLOOKUP($A2138,Searches!$A:$H,AD$1,FALSE)</f>
        <v>2nd</v>
      </c>
      <c r="AE2138" s="22" t="str">
        <f>VLOOKUP($A2138,Searches!$A:$H,AE$1,FALSE)</f>
        <v/>
      </c>
      <c r="AF2138" s="22" t="str">
        <f>VLOOKUP($A2138,Searches!$A:$H,AF$1,FALSE)</f>
        <v>San Francisco Bay Area</v>
      </c>
      <c r="AG2138" s="22" t="str">
        <f>VLOOKUP($A2138,Searches!$A:$H,AG$1,FALSE)</f>
        <v>https://www.linkedin.com/sales/profile/606991,iQqy,NAME_SEARCH?moduleKey=peopleSearchResults&amp;pageKey=sales-search3-people-refinement&amp;contextId=60BC92C971D70515801E49D6842B0000&amp;requestId=b43f8152-d8d8-44e5-873f-45e88d369eea&amp;action=CLICK&amp;target=urn%3Ali%3AsalesLead%3A(-1%2C606991)&amp;pageNumber=18&amp;targetEl=profilelink&amp;position=24&amp;trk=lss-serp-result-lead_photo</v>
      </c>
      <c r="AH2138" s="22" t="str">
        <f>VLOOKUP($G2138,Temp!$D:$F,AH$1,FALSE)</f>
        <v>salesforce.com</v>
      </c>
      <c r="AI2138" s="22" t="str">
        <f>VLOOKUP($G2138,Temp!$D:$F,AI$1,FALSE)</f>
        <v>Pardot</v>
      </c>
      <c r="AJ2138" s="22" t="str">
        <f>VLOOKUP($G2138,Temp!$D:$F,AJ$1,FALSE)</f>
        <v>WordPress</v>
      </c>
    </row>
    <row r="2139" spans="1:36" ht="16" x14ac:dyDescent="0.2">
      <c r="A2139" s="8" t="str">
        <f t="shared" si="33"/>
        <v>Bobby Patrick UiPath - Robotic Process Automation</v>
      </c>
      <c r="B2139" s="8" t="s">
        <v>708</v>
      </c>
      <c r="C2139" s="8" t="s">
        <v>709</v>
      </c>
      <c r="D2139" s="8" t="s">
        <v>42</v>
      </c>
      <c r="E2139" s="8" t="s">
        <v>710</v>
      </c>
      <c r="F2139" s="8" t="s">
        <v>711</v>
      </c>
      <c r="G2139" s="12" t="s">
        <v>712</v>
      </c>
      <c r="H2139" s="22" t="str">
        <f>VLOOKUP($G2139,Temp!$A:$C,H$1,FALSE)</f>
        <v>uipath.com</v>
      </c>
      <c r="I2139" s="22" t="e">
        <f>VLOOKUP($G2139,Temp!$A:$C,I$1,FALSE)</f>
        <v>#VALUE!</v>
      </c>
      <c r="J2139" s="22" t="e">
        <f>VLOOKUP($G2139,Temp!$A:$C,J$1,FALSE)</f>
        <v>#VALUE!</v>
      </c>
      <c r="K2139" s="22" t="e">
        <f>VLOOKUP($G2139,Temp!$A:$C,K$1,FALSE)</f>
        <v>#VALUE!</v>
      </c>
      <c r="L2139" s="22" t="e">
        <f>VLOOKUP($G2139,Temp!$A:$C,L$1,FALSE)</f>
        <v>#VALUE!</v>
      </c>
      <c r="M2139" s="22" t="e">
        <f>VLOOKUP($G2139,Temp!$A:$C,M$1,FALSE)</f>
        <v>#VALUE!</v>
      </c>
      <c r="N2139" s="22" t="e">
        <f>VLOOKUP($G2139,Temp!$A:$C,N$1,FALSE)</f>
        <v>#VALUE!</v>
      </c>
      <c r="O2139" s="22" t="e">
        <f>VLOOKUP($G2139,Temp!$A:$C,O$1,FALSE)</f>
        <v>#VALUE!</v>
      </c>
      <c r="P2139" s="22" t="e">
        <f>VLOOKUP($G2139,Temp!$A:$C,P$1,FALSE)</f>
        <v>#VALUE!</v>
      </c>
      <c r="Q2139" s="22" t="e">
        <f>VLOOKUP($G2139,Temp!$A:$C,Q$1,FALSE)</f>
        <v>#VALUE!</v>
      </c>
      <c r="R2139" s="22" t="e">
        <f>VLOOKUP($G2139,Temp!$A:$C,R$1,FALSE)</f>
        <v>#VALUE!</v>
      </c>
      <c r="S2139" s="22" t="e">
        <f>VLOOKUP($G2139,Temp!$A:$C,S$1,FALSE)</f>
        <v>#VALUE!</v>
      </c>
      <c r="T2139" s="22" t="e">
        <f>VLOOKUP($G2139,Temp!$A:$C,T$1,FALSE)</f>
        <v>#VALUE!</v>
      </c>
      <c r="U2139" s="22" t="e">
        <f>VLOOKUP($G2139,Temp!$A:$C,U$1,FALSE)</f>
        <v>#VALUE!</v>
      </c>
      <c r="V2139" s="22" t="e">
        <f>VLOOKUP($G2139,Temp!$A:$C,V$1,FALSE)</f>
        <v>#VALUE!</v>
      </c>
      <c r="W2139" s="22" t="e">
        <f>VLOOKUP($G2139,Temp!$A:$C,W$1,FALSE)</f>
        <v>#VALUE!</v>
      </c>
      <c r="X2139" s="22" t="e">
        <f>VLOOKUP($G2139,Temp!$A:$C,X$1,FALSE)</f>
        <v>#VALUE!</v>
      </c>
      <c r="Y2139" s="22">
        <f>VLOOKUP($G2139,Temp!$A:$C,Y$1,FALSE)</f>
        <v>0</v>
      </c>
      <c r="Z2139" s="22">
        <f>VLOOKUP($G2139,Temp!$A:$C,Z$1,FALSE)</f>
        <v>0</v>
      </c>
      <c r="AA2139" s="22" t="e">
        <f>VLOOKUP($A2139,Searches!$A:$H,AA$1,FALSE)</f>
        <v>#N/A</v>
      </c>
      <c r="AB2139" s="22" t="e">
        <f>VLOOKUP($A2139,Searches!$A:$H,AB$1,FALSE)</f>
        <v>#N/A</v>
      </c>
      <c r="AC2139" s="22" t="e">
        <f>VLOOKUP($A2139,Searches!$A:$H,AC$1,FALSE)</f>
        <v>#N/A</v>
      </c>
      <c r="AD2139" s="22" t="e">
        <f>VLOOKUP($A2139,Searches!$A:$H,AD$1,FALSE)</f>
        <v>#N/A</v>
      </c>
      <c r="AE2139" s="22" t="e">
        <f>VLOOKUP($A2139,Searches!$A:$H,AE$1,FALSE)</f>
        <v>#N/A</v>
      </c>
      <c r="AF2139" s="22" t="e">
        <f>VLOOKUP($A2139,Searches!$A:$H,AF$1,FALSE)</f>
        <v>#N/A</v>
      </c>
      <c r="AG2139" s="22" t="e">
        <f>VLOOKUP($A2139,Searches!$A:$H,AG$1,FALSE)</f>
        <v>#N/A</v>
      </c>
      <c r="AH2139" s="22" t="e">
        <f>VLOOKUP($G2139,Temp!$D:$F,AH$1,FALSE)</f>
        <v>#N/A</v>
      </c>
      <c r="AI2139" s="22" t="e">
        <f>VLOOKUP($G2139,Temp!$D:$F,AI$1,FALSE)</f>
        <v>#N/A</v>
      </c>
      <c r="AJ2139" s="22" t="e">
        <f>VLOOKUP($G2139,Temp!$D:$F,AJ$1,FALSE)</f>
        <v>#N/A</v>
      </c>
    </row>
    <row r="2140" spans="1:36" ht="16" x14ac:dyDescent="0.2">
      <c r="A2140" s="8" t="str">
        <f t="shared" si="33"/>
        <v>Jennifer Beaupre Denovo Ventures LLC</v>
      </c>
      <c r="B2140" s="8" t="s">
        <v>546</v>
      </c>
      <c r="C2140" s="8" t="s">
        <v>1646</v>
      </c>
      <c r="D2140" s="8" t="s">
        <v>42</v>
      </c>
      <c r="E2140" s="8" t="s">
        <v>1647</v>
      </c>
      <c r="F2140" s="8" t="s">
        <v>1648</v>
      </c>
      <c r="G2140" s="12" t="s">
        <v>1650</v>
      </c>
      <c r="H2140" s="22" t="str">
        <f>VLOOKUP($G2140,Temp!$A:$C,H$1,FALSE)</f>
        <v>denovo-us.com</v>
      </c>
      <c r="I2140" s="22" t="e">
        <f>VLOOKUP($G2140,Temp!$A:$C,I$1,FALSE)</f>
        <v>#VALUE!</v>
      </c>
      <c r="J2140" s="22" t="e">
        <f>VLOOKUP($G2140,Temp!$A:$C,J$1,FALSE)</f>
        <v>#VALUE!</v>
      </c>
      <c r="K2140" s="22" t="e">
        <f>VLOOKUP($G2140,Temp!$A:$C,K$1,FALSE)</f>
        <v>#VALUE!</v>
      </c>
      <c r="L2140" s="22" t="e">
        <f>VLOOKUP($G2140,Temp!$A:$C,L$1,FALSE)</f>
        <v>#VALUE!</v>
      </c>
      <c r="M2140" s="22" t="e">
        <f>VLOOKUP($G2140,Temp!$A:$C,M$1,FALSE)</f>
        <v>#VALUE!</v>
      </c>
      <c r="N2140" s="22" t="e">
        <f>VLOOKUP($G2140,Temp!$A:$C,N$1,FALSE)</f>
        <v>#VALUE!</v>
      </c>
      <c r="O2140" s="22" t="e">
        <f>VLOOKUP($G2140,Temp!$A:$C,O$1,FALSE)</f>
        <v>#VALUE!</v>
      </c>
      <c r="P2140" s="22" t="e">
        <f>VLOOKUP($G2140,Temp!$A:$C,P$1,FALSE)</f>
        <v>#VALUE!</v>
      </c>
      <c r="Q2140" s="22" t="e">
        <f>VLOOKUP($G2140,Temp!$A:$C,Q$1,FALSE)</f>
        <v>#VALUE!</v>
      </c>
      <c r="R2140" s="22" t="e">
        <f>VLOOKUP($G2140,Temp!$A:$C,R$1,FALSE)</f>
        <v>#VALUE!</v>
      </c>
      <c r="S2140" s="22" t="e">
        <f>VLOOKUP($G2140,Temp!$A:$C,S$1,FALSE)</f>
        <v>#VALUE!</v>
      </c>
      <c r="T2140" s="22" t="e">
        <f>VLOOKUP($G2140,Temp!$A:$C,T$1,FALSE)</f>
        <v>#VALUE!</v>
      </c>
      <c r="U2140" s="22" t="e">
        <f>VLOOKUP($G2140,Temp!$A:$C,U$1,FALSE)</f>
        <v>#VALUE!</v>
      </c>
      <c r="V2140" s="22" t="e">
        <f>VLOOKUP($G2140,Temp!$A:$C,V$1,FALSE)</f>
        <v>#VALUE!</v>
      </c>
      <c r="W2140" s="22" t="e">
        <f>VLOOKUP($G2140,Temp!$A:$C,W$1,FALSE)</f>
        <v>#VALUE!</v>
      </c>
      <c r="X2140" s="22" t="e">
        <f>VLOOKUP($G2140,Temp!$A:$C,X$1,FALSE)</f>
        <v>#VALUE!</v>
      </c>
      <c r="Y2140" s="22">
        <f>VLOOKUP($G2140,Temp!$A:$C,Y$1,FALSE)</f>
        <v>6000</v>
      </c>
      <c r="Z2140" s="22">
        <f>VLOOKUP($G2140,Temp!$A:$C,Z$1,FALSE)</f>
        <v>20</v>
      </c>
      <c r="AA2140" s="22" t="str">
        <f>VLOOKUP($A2140,Searches!$A:$H,AA$1,FALSE)</f>
        <v>Jennifer Beaupre</v>
      </c>
      <c r="AB2140" s="22" t="str">
        <f>VLOOKUP($A2140,Searches!$A:$H,AB$1,FALSE)</f>
        <v>Denovo Ventures LLC</v>
      </c>
      <c r="AC2140" s="22" t="str">
        <f>VLOOKUP($A2140,Searches!$A:$H,AC$1,FALSE)</f>
        <v>Chief Marketing Officer</v>
      </c>
      <c r="AD2140" s="22" t="str">
        <f>VLOOKUP($A2140,Searches!$A:$H,AD$1,FALSE)</f>
        <v>2nd</v>
      </c>
      <c r="AE2140" s="22" t="str">
        <f>VLOOKUP($A2140,Searches!$A:$H,AE$1,FALSE)</f>
        <v>Open link</v>
      </c>
      <c r="AF2140" s="22" t="str">
        <f>VLOOKUP($A2140,Searches!$A:$H,AF$1,FALSE)</f>
        <v>Greater Denver Area</v>
      </c>
      <c r="AG2140" s="22" t="str">
        <f>VLOOKUP($A2140,Searches!$A:$H,AG$1,FALSE)</f>
        <v>https://www.linkedin.com/sales/profile/11516839,5csv,NAME_SEARCH?moduleKey=peopleSearchResults&amp;pageKey=sales-search3-people-refinement&amp;contextId=60BC92C971D70515801E49D6842B0000&amp;requestId=b7ece941-e002-4586-a40f-38a0dcc3e14e&amp;action=CLICK&amp;target=urn%3Ali%3AsalesLead%3A(-1%2C11516839)&amp;pageNumber=22&amp;targetEl=profilelink&amp;position=13&amp;trk=lss-serp-result-lead_photo</v>
      </c>
      <c r="AH2140" s="22" t="e">
        <f>VLOOKUP($G2140,Temp!$D:$F,AH$1,FALSE)</f>
        <v>#N/A</v>
      </c>
      <c r="AI2140" s="22" t="e">
        <f>VLOOKUP($G2140,Temp!$D:$F,AI$1,FALSE)</f>
        <v>#N/A</v>
      </c>
      <c r="AJ2140" s="22" t="e">
        <f>VLOOKUP($G2140,Temp!$D:$F,AJ$1,FALSE)</f>
        <v>#N/A</v>
      </c>
    </row>
    <row r="2141" spans="1:36" ht="16" x14ac:dyDescent="0.2">
      <c r="A2141" s="8" t="str">
        <f t="shared" si="33"/>
        <v>Dan Rosenberg MediaMath</v>
      </c>
      <c r="B2141" s="8" t="s">
        <v>362</v>
      </c>
      <c r="C2141" s="8" t="s">
        <v>7919</v>
      </c>
      <c r="D2141" s="8" t="s">
        <v>3339</v>
      </c>
      <c r="E2141" s="8" t="s">
        <v>7920</v>
      </c>
      <c r="F2141" s="8" t="s">
        <v>7921</v>
      </c>
      <c r="G2141" s="12" t="s">
        <v>3285</v>
      </c>
      <c r="H2141" s="22" t="str">
        <f>VLOOKUP($G2141,Temp!$A:$C,H$1,FALSE)</f>
        <v>bit.ly</v>
      </c>
      <c r="I2141" s="22" t="e">
        <f>VLOOKUP($G2141,Temp!$A:$C,I$1,FALSE)</f>
        <v>#VALUE!</v>
      </c>
      <c r="J2141" s="22" t="e">
        <f>VLOOKUP($G2141,Temp!$A:$C,J$1,FALSE)</f>
        <v>#VALUE!</v>
      </c>
      <c r="K2141" s="22" t="e">
        <f>VLOOKUP($G2141,Temp!$A:$C,K$1,FALSE)</f>
        <v>#VALUE!</v>
      </c>
      <c r="L2141" s="22" t="e">
        <f>VLOOKUP($G2141,Temp!$A:$C,L$1,FALSE)</f>
        <v>#VALUE!</v>
      </c>
      <c r="M2141" s="22" t="e">
        <f>VLOOKUP($G2141,Temp!$A:$C,M$1,FALSE)</f>
        <v>#VALUE!</v>
      </c>
      <c r="N2141" s="22" t="e">
        <f>VLOOKUP($G2141,Temp!$A:$C,N$1,FALSE)</f>
        <v>#VALUE!</v>
      </c>
      <c r="O2141" s="22" t="e">
        <f>VLOOKUP($G2141,Temp!$A:$C,O$1,FALSE)</f>
        <v>#VALUE!</v>
      </c>
      <c r="P2141" s="22" t="e">
        <f>VLOOKUP($G2141,Temp!$A:$C,P$1,FALSE)</f>
        <v>#VALUE!</v>
      </c>
      <c r="Q2141" s="22" t="e">
        <f>VLOOKUP($G2141,Temp!$A:$C,Q$1,FALSE)</f>
        <v>#VALUE!</v>
      </c>
      <c r="R2141" s="22" t="e">
        <f>VLOOKUP($G2141,Temp!$A:$C,R$1,FALSE)</f>
        <v>#VALUE!</v>
      </c>
      <c r="S2141" s="22" t="e">
        <f>VLOOKUP($G2141,Temp!$A:$C,S$1,FALSE)</f>
        <v>#VALUE!</v>
      </c>
      <c r="T2141" s="22" t="e">
        <f>VLOOKUP($G2141,Temp!$A:$C,T$1,FALSE)</f>
        <v>#VALUE!</v>
      </c>
      <c r="U2141" s="22" t="e">
        <f>VLOOKUP($G2141,Temp!$A:$C,U$1,FALSE)</f>
        <v>#VALUE!</v>
      </c>
      <c r="V2141" s="22" t="e">
        <f>VLOOKUP($G2141,Temp!$A:$C,V$1,FALSE)</f>
        <v>#VALUE!</v>
      </c>
      <c r="W2141" s="22" t="e">
        <f>VLOOKUP($G2141,Temp!$A:$C,W$1,FALSE)</f>
        <v>#VALUE!</v>
      </c>
      <c r="X2141" s="22" t="e">
        <f>VLOOKUP($G2141,Temp!$A:$C,X$1,FALSE)</f>
        <v>#VALUE!</v>
      </c>
      <c r="Y2141" s="22">
        <f>VLOOKUP($G2141,Temp!$A:$C,Y$1,FALSE)</f>
        <v>24800</v>
      </c>
      <c r="Z2141" s="22">
        <f>VLOOKUP($G2141,Temp!$A:$C,Z$1,FALSE)</f>
        <v>1</v>
      </c>
      <c r="AA2141" s="22" t="str">
        <f>VLOOKUP($A2141,Searches!$A:$H,AA$1,FALSE)</f>
        <v>Dan Rosenberg</v>
      </c>
      <c r="AB2141" s="22" t="str">
        <f>VLOOKUP($A2141,Searches!$A:$H,AB$1,FALSE)</f>
        <v>MediaMath</v>
      </c>
      <c r="AC2141" s="22" t="str">
        <f>VLOOKUP($A2141,Searches!$A:$H,AC$1,FALSE)</f>
        <v>Chief Marketing &amp; Strategy Officer</v>
      </c>
      <c r="AD2141" s="22" t="str">
        <f>VLOOKUP($A2141,Searches!$A:$H,AD$1,FALSE)</f>
        <v>2nd</v>
      </c>
      <c r="AE2141" s="22" t="str">
        <f>VLOOKUP($A2141,Searches!$A:$H,AE$1,FALSE)</f>
        <v/>
      </c>
      <c r="AF2141" s="22" t="str">
        <f>VLOOKUP($A2141,Searches!$A:$H,AF$1,FALSE)</f>
        <v>Greater New York City Area</v>
      </c>
      <c r="AG2141" s="22" t="str">
        <f>VLOOKUP($A2141,Searches!$A:$H,AG$1,FALSE)</f>
        <v>https://www.linkedin.com/sales/profile/109376,IXF1,NAME_SEARCH?moduleKey=peopleSearchResults&amp;pageKey=sales-search3-people-refinement&amp;contextId=60BC92C971D70515801E49D6842B0000&amp;requestId=b43f8152-d8d8-44e5-873f-45e88d369eea&amp;action=CLICK&amp;target=urn%3Ali%3AsalesLead%3A(-1%2C109376)&amp;pageNumber=18&amp;targetEl=profilelink&amp;position=21&amp;trk=lss-serp-result-lead_photo</v>
      </c>
      <c r="AH2141" s="22" t="str">
        <f>VLOOKUP($G2141,Temp!$D:$F,AH$1,FALSE)</f>
        <v>bit.ly</v>
      </c>
      <c r="AI2141" s="22" t="str">
        <f>VLOOKUP($G2141,Temp!$D:$F,AI$1,FALSE)</f>
        <v>Marketo</v>
      </c>
      <c r="AJ2141" s="22" t="str">
        <f>VLOOKUP($G2141,Temp!$D:$F,AJ$1,FALSE)</f>
        <v>WordPress</v>
      </c>
    </row>
    <row r="2142" spans="1:36" ht="16" x14ac:dyDescent="0.2">
      <c r="A2142" s="8" t="str">
        <f t="shared" si="33"/>
        <v>Jay Allardyce GE Digital</v>
      </c>
      <c r="B2142" s="8" t="s">
        <v>2239</v>
      </c>
      <c r="C2142" s="8" t="s">
        <v>10163</v>
      </c>
      <c r="D2142" s="8" t="s">
        <v>548</v>
      </c>
      <c r="E2142" s="8" t="s">
        <v>10164</v>
      </c>
      <c r="F2142" s="8" t="s">
        <v>952</v>
      </c>
      <c r="G2142" s="12" t="s">
        <v>922</v>
      </c>
      <c r="H2142" s="22" t="str">
        <f>VLOOKUP($G2142,Temp!$A:$C,H$1,FALSE)</f>
        <v>ge.com</v>
      </c>
      <c r="I2142" s="22" t="e">
        <f>VLOOKUP($G2142,Temp!$A:$C,I$1,FALSE)</f>
        <v>#VALUE!</v>
      </c>
      <c r="J2142" s="22" t="e">
        <f>VLOOKUP($G2142,Temp!$A:$C,J$1,FALSE)</f>
        <v>#VALUE!</v>
      </c>
      <c r="K2142" s="22" t="e">
        <f>VLOOKUP($G2142,Temp!$A:$C,K$1,FALSE)</f>
        <v>#VALUE!</v>
      </c>
      <c r="L2142" s="22" t="e">
        <f>VLOOKUP($G2142,Temp!$A:$C,L$1,FALSE)</f>
        <v>#VALUE!</v>
      </c>
      <c r="M2142" s="22" t="e">
        <f>VLOOKUP($G2142,Temp!$A:$C,M$1,FALSE)</f>
        <v>#VALUE!</v>
      </c>
      <c r="N2142" s="22" t="e">
        <f>VLOOKUP($G2142,Temp!$A:$C,N$1,FALSE)</f>
        <v>#VALUE!</v>
      </c>
      <c r="O2142" s="22" t="e">
        <f>VLOOKUP($G2142,Temp!$A:$C,O$1,FALSE)</f>
        <v>#VALUE!</v>
      </c>
      <c r="P2142" s="22" t="e">
        <f>VLOOKUP($G2142,Temp!$A:$C,P$1,FALSE)</f>
        <v>#VALUE!</v>
      </c>
      <c r="Q2142" s="22" t="e">
        <f>VLOOKUP($G2142,Temp!$A:$C,Q$1,FALSE)</f>
        <v>#VALUE!</v>
      </c>
      <c r="R2142" s="22" t="e">
        <f>VLOOKUP($G2142,Temp!$A:$C,R$1,FALSE)</f>
        <v>#VALUE!</v>
      </c>
      <c r="S2142" s="22" t="e">
        <f>VLOOKUP($G2142,Temp!$A:$C,S$1,FALSE)</f>
        <v>#VALUE!</v>
      </c>
      <c r="T2142" s="22" t="e">
        <f>VLOOKUP($G2142,Temp!$A:$C,T$1,FALSE)</f>
        <v>#VALUE!</v>
      </c>
      <c r="U2142" s="22" t="e">
        <f>VLOOKUP($G2142,Temp!$A:$C,U$1,FALSE)</f>
        <v>#VALUE!</v>
      </c>
      <c r="V2142" s="22" t="e">
        <f>VLOOKUP($G2142,Temp!$A:$C,V$1,FALSE)</f>
        <v>#VALUE!</v>
      </c>
      <c r="W2142" s="22" t="e">
        <f>VLOOKUP($G2142,Temp!$A:$C,W$1,FALSE)</f>
        <v>#VALUE!</v>
      </c>
      <c r="X2142" s="22" t="e">
        <f>VLOOKUP($G2142,Temp!$A:$C,X$1,FALSE)</f>
        <v>#VALUE!</v>
      </c>
      <c r="Y2142" s="22">
        <f>VLOOKUP($G2142,Temp!$A:$C,Y$1,FALSE)</f>
        <v>632000</v>
      </c>
      <c r="Z2142" s="22">
        <f>VLOOKUP($G2142,Temp!$A:$C,Z$1,FALSE)</f>
        <v>20700</v>
      </c>
      <c r="AA2142" s="22" t="e">
        <f>VLOOKUP($A2142,Searches!$A:$H,AA$1,FALSE)</f>
        <v>#N/A</v>
      </c>
      <c r="AB2142" s="22" t="e">
        <f>VLOOKUP($A2142,Searches!$A:$H,AB$1,FALSE)</f>
        <v>#N/A</v>
      </c>
      <c r="AC2142" s="22" t="e">
        <f>VLOOKUP($A2142,Searches!$A:$H,AC$1,FALSE)</f>
        <v>#N/A</v>
      </c>
      <c r="AD2142" s="22" t="e">
        <f>VLOOKUP($A2142,Searches!$A:$H,AD$1,FALSE)</f>
        <v>#N/A</v>
      </c>
      <c r="AE2142" s="22" t="e">
        <f>VLOOKUP($A2142,Searches!$A:$H,AE$1,FALSE)</f>
        <v>#N/A</v>
      </c>
      <c r="AF2142" s="22" t="e">
        <f>VLOOKUP($A2142,Searches!$A:$H,AF$1,FALSE)</f>
        <v>#N/A</v>
      </c>
      <c r="AG2142" s="22" t="e">
        <f>VLOOKUP($A2142,Searches!$A:$H,AG$1,FALSE)</f>
        <v>#N/A</v>
      </c>
      <c r="AH2142" s="22" t="str">
        <f>VLOOKUP($G2142,Temp!$D:$F,AH$1,FALSE)</f>
        <v>ge.com</v>
      </c>
      <c r="AI2142" s="22" t="str">
        <f>VLOOKUP($G2142,Temp!$D:$F,AI$1,FALSE)</f>
        <v>Marketo</v>
      </c>
      <c r="AJ2142" s="22" t="str">
        <f>VLOOKUP($G2142,Temp!$D:$F,AJ$1,FALSE)</f>
        <v>WordPress</v>
      </c>
    </row>
    <row r="2143" spans="1:36" ht="16" x14ac:dyDescent="0.2">
      <c r="A2143" s="8" t="str">
        <f t="shared" si="33"/>
        <v>Prashant Bhatia Stibo Systems</v>
      </c>
      <c r="B2143" s="8" t="s">
        <v>6988</v>
      </c>
      <c r="C2143" s="8" t="s">
        <v>6989</v>
      </c>
      <c r="D2143" s="8" t="s">
        <v>42</v>
      </c>
      <c r="E2143" s="8" t="s">
        <v>6990</v>
      </c>
      <c r="F2143" s="8" t="s">
        <v>6991</v>
      </c>
      <c r="G2143" s="12" t="s">
        <v>6992</v>
      </c>
      <c r="H2143" s="22" t="str">
        <f>VLOOKUP($G2143,Temp!$A:$C,H$1,FALSE)</f>
        <v>stibosystems.com</v>
      </c>
      <c r="I2143" s="22" t="e">
        <f>VLOOKUP($G2143,Temp!$A:$C,I$1,FALSE)</f>
        <v>#VALUE!</v>
      </c>
      <c r="J2143" s="22" t="e">
        <f>VLOOKUP($G2143,Temp!$A:$C,J$1,FALSE)</f>
        <v>#VALUE!</v>
      </c>
      <c r="K2143" s="22" t="e">
        <f>VLOOKUP($G2143,Temp!$A:$C,K$1,FALSE)</f>
        <v>#VALUE!</v>
      </c>
      <c r="L2143" s="22" t="e">
        <f>VLOOKUP($G2143,Temp!$A:$C,L$1,FALSE)</f>
        <v>#VALUE!</v>
      </c>
      <c r="M2143" s="22" t="e">
        <f>VLOOKUP($G2143,Temp!$A:$C,M$1,FALSE)</f>
        <v>#VALUE!</v>
      </c>
      <c r="N2143" s="22" t="e">
        <f>VLOOKUP($G2143,Temp!$A:$C,N$1,FALSE)</f>
        <v>#VALUE!</v>
      </c>
      <c r="O2143" s="22" t="e">
        <f>VLOOKUP($G2143,Temp!$A:$C,O$1,FALSE)</f>
        <v>#VALUE!</v>
      </c>
      <c r="P2143" s="22" t="e">
        <f>VLOOKUP($G2143,Temp!$A:$C,P$1,FALSE)</f>
        <v>#VALUE!</v>
      </c>
      <c r="Q2143" s="22" t="e">
        <f>VLOOKUP($G2143,Temp!$A:$C,Q$1,FALSE)</f>
        <v>#VALUE!</v>
      </c>
      <c r="R2143" s="22" t="e">
        <f>VLOOKUP($G2143,Temp!$A:$C,R$1,FALSE)</f>
        <v>#VALUE!</v>
      </c>
      <c r="S2143" s="22" t="e">
        <f>VLOOKUP($G2143,Temp!$A:$C,S$1,FALSE)</f>
        <v>#VALUE!</v>
      </c>
      <c r="T2143" s="22" t="e">
        <f>VLOOKUP($G2143,Temp!$A:$C,T$1,FALSE)</f>
        <v>#VALUE!</v>
      </c>
      <c r="U2143" s="22" t="e">
        <f>VLOOKUP($G2143,Temp!$A:$C,U$1,FALSE)</f>
        <v>#VALUE!</v>
      </c>
      <c r="V2143" s="22" t="e">
        <f>VLOOKUP($G2143,Temp!$A:$C,V$1,FALSE)</f>
        <v>#VALUE!</v>
      </c>
      <c r="W2143" s="22" t="e">
        <f>VLOOKUP($G2143,Temp!$A:$C,W$1,FALSE)</f>
        <v>#VALUE!</v>
      </c>
      <c r="X2143" s="22" t="e">
        <f>VLOOKUP($G2143,Temp!$A:$C,X$1,FALSE)</f>
        <v>#VALUE!</v>
      </c>
      <c r="Y2143" s="22">
        <f>VLOOKUP($G2143,Temp!$A:$C,Y$1,FALSE)</f>
        <v>2100</v>
      </c>
      <c r="Z2143" s="22">
        <f>VLOOKUP($G2143,Temp!$A:$C,Z$1,FALSE)</f>
        <v>1900</v>
      </c>
      <c r="AA2143" s="22" t="str">
        <f>VLOOKUP($A2143,Searches!$A:$H,AA$1,FALSE)</f>
        <v>Prashant Bhatia</v>
      </c>
      <c r="AB2143" s="22" t="str">
        <f>VLOOKUP($A2143,Searches!$A:$H,AB$1,FALSE)</f>
        <v>Stibo Systems</v>
      </c>
      <c r="AC2143" s="22" t="str">
        <f>VLOOKUP($A2143,Searches!$A:$H,AC$1,FALSE)</f>
        <v>Chief Marketing Officer</v>
      </c>
      <c r="AD2143" s="22" t="str">
        <f>VLOOKUP($A2143,Searches!$A:$H,AD$1,FALSE)</f>
        <v>2nd</v>
      </c>
      <c r="AE2143" s="22" t="str">
        <f>VLOOKUP($A2143,Searches!$A:$H,AE$1,FALSE)</f>
        <v/>
      </c>
      <c r="AF2143" s="22" t="str">
        <f>VLOOKUP($A2143,Searches!$A:$H,AF$1,FALSE)</f>
        <v>Greater Atlanta Area</v>
      </c>
      <c r="AG2143" s="22" t="str">
        <f>VLOOKUP($A2143,Searches!$A:$H,AG$1,FALSE)</f>
        <v>https://www.linkedin.com/sales/profile/3758358,Rg7E,NAME_SEARCH?moduleKey=peopleSearchResults&amp;pageKey=sales-search3-people-refinement&amp;contextId=60BC92C971D70515801E49D6842B0000&amp;requestId=d8342184-0b1d-4441-b601-a2dfcba87e92&amp;action=CLICK&amp;target=urn%3Ali%3AsalesLead%3A(-1%2C3758358)&amp;pageNumber=21&amp;targetEl=profilelink&amp;position=24&amp;trk=lss-serp-result-lead_photo</v>
      </c>
      <c r="AH2143" s="22" t="e">
        <f>VLOOKUP($G2143,Temp!$D:$F,AH$1,FALSE)</f>
        <v>#N/A</v>
      </c>
      <c r="AI2143" s="22" t="e">
        <f>VLOOKUP($G2143,Temp!$D:$F,AI$1,FALSE)</f>
        <v>#N/A</v>
      </c>
      <c r="AJ2143" s="22" t="e">
        <f>VLOOKUP($G2143,Temp!$D:$F,AJ$1,FALSE)</f>
        <v>#N/A</v>
      </c>
    </row>
    <row r="2144" spans="1:36" ht="16" x14ac:dyDescent="0.2">
      <c r="A2144" s="8" t="str">
        <f t="shared" si="33"/>
        <v>James Allworth Zenrez</v>
      </c>
      <c r="B2144" s="8" t="s">
        <v>995</v>
      </c>
      <c r="C2144" s="8" t="s">
        <v>10150</v>
      </c>
      <c r="D2144" s="8" t="s">
        <v>42</v>
      </c>
      <c r="E2144" s="8" t="s">
        <v>10151</v>
      </c>
      <c r="F2144" s="8" t="s">
        <v>10152</v>
      </c>
      <c r="G2144" s="12" t="s">
        <v>9535</v>
      </c>
      <c r="H2144" s="22" t="str">
        <f>VLOOKUP($G2144,Temp!$A:$C,H$1,FALSE)</f>
        <v>zenrez.com</v>
      </c>
      <c r="I2144" s="22" t="e">
        <f>VLOOKUP($G2144,Temp!$A:$C,I$1,FALSE)</f>
        <v>#VALUE!</v>
      </c>
      <c r="J2144" s="22" t="e">
        <f>VLOOKUP($G2144,Temp!$A:$C,J$1,FALSE)</f>
        <v>#VALUE!</v>
      </c>
      <c r="K2144" s="22" t="e">
        <f>VLOOKUP($G2144,Temp!$A:$C,K$1,FALSE)</f>
        <v>#VALUE!</v>
      </c>
      <c r="L2144" s="22" t="e">
        <f>VLOOKUP($G2144,Temp!$A:$C,L$1,FALSE)</f>
        <v>#VALUE!</v>
      </c>
      <c r="M2144" s="22" t="e">
        <f>VLOOKUP($G2144,Temp!$A:$C,M$1,FALSE)</f>
        <v>#VALUE!</v>
      </c>
      <c r="N2144" s="22" t="e">
        <f>VLOOKUP($G2144,Temp!$A:$C,N$1,FALSE)</f>
        <v>#VALUE!</v>
      </c>
      <c r="O2144" s="22" t="e">
        <f>VLOOKUP($G2144,Temp!$A:$C,O$1,FALSE)</f>
        <v>#VALUE!</v>
      </c>
      <c r="P2144" s="22" t="e">
        <f>VLOOKUP($G2144,Temp!$A:$C,P$1,FALSE)</f>
        <v>#VALUE!</v>
      </c>
      <c r="Q2144" s="22" t="e">
        <f>VLOOKUP($G2144,Temp!$A:$C,Q$1,FALSE)</f>
        <v>#VALUE!</v>
      </c>
      <c r="R2144" s="22" t="e">
        <f>VLOOKUP($G2144,Temp!$A:$C,R$1,FALSE)</f>
        <v>#VALUE!</v>
      </c>
      <c r="S2144" s="22" t="e">
        <f>VLOOKUP($G2144,Temp!$A:$C,S$1,FALSE)</f>
        <v>#VALUE!</v>
      </c>
      <c r="T2144" s="22" t="e">
        <f>VLOOKUP($G2144,Temp!$A:$C,T$1,FALSE)</f>
        <v>#VALUE!</v>
      </c>
      <c r="U2144" s="22" t="e">
        <f>VLOOKUP($G2144,Temp!$A:$C,U$1,FALSE)</f>
        <v>#VALUE!</v>
      </c>
      <c r="V2144" s="22" t="e">
        <f>VLOOKUP($G2144,Temp!$A:$C,V$1,FALSE)</f>
        <v>#VALUE!</v>
      </c>
      <c r="W2144" s="22" t="e">
        <f>VLOOKUP($G2144,Temp!$A:$C,W$1,FALSE)</f>
        <v>#VALUE!</v>
      </c>
      <c r="X2144" s="22" t="e">
        <f>VLOOKUP($G2144,Temp!$A:$C,X$1,FALSE)</f>
        <v>#VALUE!</v>
      </c>
      <c r="Y2144" s="22">
        <f>VLOOKUP($G2144,Temp!$A:$C,Y$1,FALSE)</f>
        <v>0</v>
      </c>
      <c r="Z2144" s="22">
        <f>VLOOKUP($G2144,Temp!$A:$C,Z$1,FALSE)</f>
        <v>0</v>
      </c>
      <c r="AA2144" s="22" t="e">
        <f>VLOOKUP($A2144,Searches!$A:$H,AA$1,FALSE)</f>
        <v>#N/A</v>
      </c>
      <c r="AB2144" s="22" t="e">
        <f>VLOOKUP($A2144,Searches!$A:$H,AB$1,FALSE)</f>
        <v>#N/A</v>
      </c>
      <c r="AC2144" s="22" t="e">
        <f>VLOOKUP($A2144,Searches!$A:$H,AC$1,FALSE)</f>
        <v>#N/A</v>
      </c>
      <c r="AD2144" s="22" t="e">
        <f>VLOOKUP($A2144,Searches!$A:$H,AD$1,FALSE)</f>
        <v>#N/A</v>
      </c>
      <c r="AE2144" s="22" t="e">
        <f>VLOOKUP($A2144,Searches!$A:$H,AE$1,FALSE)</f>
        <v>#N/A</v>
      </c>
      <c r="AF2144" s="22" t="e">
        <f>VLOOKUP($A2144,Searches!$A:$H,AF$1,FALSE)</f>
        <v>#N/A</v>
      </c>
      <c r="AG2144" s="22" t="e">
        <f>VLOOKUP($A2144,Searches!$A:$H,AG$1,FALSE)</f>
        <v>#N/A</v>
      </c>
      <c r="AH2144" s="22" t="e">
        <f>VLOOKUP($G2144,Temp!$D:$F,AH$1,FALSE)</f>
        <v>#N/A</v>
      </c>
      <c r="AI2144" s="22" t="e">
        <f>VLOOKUP($G2144,Temp!$D:$F,AI$1,FALSE)</f>
        <v>#N/A</v>
      </c>
      <c r="AJ2144" s="22" t="e">
        <f>VLOOKUP($G2144,Temp!$D:$F,AJ$1,FALSE)</f>
        <v>#N/A</v>
      </c>
    </row>
    <row r="2145" spans="1:36" ht="16" x14ac:dyDescent="0.2">
      <c r="A2145" s="8" t="str">
        <f t="shared" si="33"/>
        <v>Gaidar Magdanurov Acronis</v>
      </c>
      <c r="B2145" s="8" t="s">
        <v>8364</v>
      </c>
      <c r="C2145" s="8" t="s">
        <v>8365</v>
      </c>
      <c r="D2145" s="8" t="s">
        <v>42</v>
      </c>
      <c r="E2145" s="8" t="s">
        <v>8366</v>
      </c>
      <c r="F2145" s="8" t="s">
        <v>8367</v>
      </c>
      <c r="G2145" s="12" t="s">
        <v>8368</v>
      </c>
      <c r="H2145" s="22" t="str">
        <f>VLOOKUP($G2145,Temp!$A:$C,H$1,FALSE)</f>
        <v>acronis.com</v>
      </c>
      <c r="I2145" s="22" t="e">
        <f>VLOOKUP($G2145,Temp!$A:$C,I$1,FALSE)</f>
        <v>#VALUE!</v>
      </c>
      <c r="J2145" s="22" t="e">
        <f>VLOOKUP($G2145,Temp!$A:$C,J$1,FALSE)</f>
        <v>#VALUE!</v>
      </c>
      <c r="K2145" s="22" t="e">
        <f>VLOOKUP($G2145,Temp!$A:$C,K$1,FALSE)</f>
        <v>#VALUE!</v>
      </c>
      <c r="L2145" s="22" t="e">
        <f>VLOOKUP($G2145,Temp!$A:$C,L$1,FALSE)</f>
        <v>#VALUE!</v>
      </c>
      <c r="M2145" s="22" t="e">
        <f>VLOOKUP($G2145,Temp!$A:$C,M$1,FALSE)</f>
        <v>#VALUE!</v>
      </c>
      <c r="N2145" s="22" t="e">
        <f>VLOOKUP($G2145,Temp!$A:$C,N$1,FALSE)</f>
        <v>#VALUE!</v>
      </c>
      <c r="O2145" s="22" t="e">
        <f>VLOOKUP($G2145,Temp!$A:$C,O$1,FALSE)</f>
        <v>#VALUE!</v>
      </c>
      <c r="P2145" s="22" t="e">
        <f>VLOOKUP($G2145,Temp!$A:$C,P$1,FALSE)</f>
        <v>#VALUE!</v>
      </c>
      <c r="Q2145" s="22" t="e">
        <f>VLOOKUP($G2145,Temp!$A:$C,Q$1,FALSE)</f>
        <v>#VALUE!</v>
      </c>
      <c r="R2145" s="22" t="e">
        <f>VLOOKUP($G2145,Temp!$A:$C,R$1,FALSE)</f>
        <v>#VALUE!</v>
      </c>
      <c r="S2145" s="22" t="e">
        <f>VLOOKUP($G2145,Temp!$A:$C,S$1,FALSE)</f>
        <v>#VALUE!</v>
      </c>
      <c r="T2145" s="22" t="e">
        <f>VLOOKUP($G2145,Temp!$A:$C,T$1,FALSE)</f>
        <v>#VALUE!</v>
      </c>
      <c r="U2145" s="22" t="e">
        <f>VLOOKUP($G2145,Temp!$A:$C,U$1,FALSE)</f>
        <v>#VALUE!</v>
      </c>
      <c r="V2145" s="22" t="e">
        <f>VLOOKUP($G2145,Temp!$A:$C,V$1,FALSE)</f>
        <v>#VALUE!</v>
      </c>
      <c r="W2145" s="22" t="e">
        <f>VLOOKUP($G2145,Temp!$A:$C,W$1,FALSE)</f>
        <v>#VALUE!</v>
      </c>
      <c r="X2145" s="22" t="e">
        <f>VLOOKUP($G2145,Temp!$A:$C,X$1,FALSE)</f>
        <v>#VALUE!</v>
      </c>
      <c r="Y2145" s="22">
        <f>VLOOKUP($G2145,Temp!$A:$C,Y$1,FALSE)</f>
        <v>368000</v>
      </c>
      <c r="Z2145" s="22">
        <f>VLOOKUP($G2145,Temp!$A:$C,Z$1,FALSE)</f>
        <v>38000</v>
      </c>
      <c r="AA2145" s="22" t="str">
        <f>VLOOKUP($A2145,Searches!$A:$H,AA$1,FALSE)</f>
        <v>Gaidar Magdanurov</v>
      </c>
      <c r="AB2145" s="22" t="str">
        <f>VLOOKUP($A2145,Searches!$A:$H,AB$1,FALSE)</f>
        <v>Acronis</v>
      </c>
      <c r="AC2145" s="22" t="str">
        <f>VLOOKUP($A2145,Searches!$A:$H,AC$1,FALSE)</f>
        <v>Chief Marketing Officer</v>
      </c>
      <c r="AD2145" s="22" t="str">
        <f>VLOOKUP($A2145,Searches!$A:$H,AD$1,FALSE)</f>
        <v>2nd</v>
      </c>
      <c r="AE2145" s="22" t="str">
        <f>VLOOKUP($A2145,Searches!$A:$H,AE$1,FALSE)</f>
        <v>Open link</v>
      </c>
      <c r="AF2145" s="22" t="str">
        <f>VLOOKUP($A2145,Searches!$A:$H,AF$1,FALSE)</f>
        <v>Greater Boston Area</v>
      </c>
      <c r="AG2145" s="22" t="str">
        <f>VLOOKUP($A2145,Searches!$A:$H,AG$1,FALSE)</f>
        <v>https://www.linkedin.com/sales/profile/8721500,spp7,NAME_SEARCH?moduleKey=peopleSearchResults&amp;pageKey=sales-search3-people-refinement&amp;contextId=60BC92C971D70515801E49D6842B0000&amp;requestId=b43f8152-d8d8-44e5-873f-45e88d369eea&amp;action=CLICK&amp;target=urn%3Ali%3AsalesLead%3A(-1%2C8721500)&amp;pageNumber=18&amp;targetEl=profilelink&amp;position=7&amp;trk=lss-serp-result-lead_photo</v>
      </c>
      <c r="AH2145" s="22" t="str">
        <f>VLOOKUP($G2145,Temp!$D:$F,AH$1,FALSE)</f>
        <v>acronis.com</v>
      </c>
      <c r="AI2145" s="22" t="str">
        <f>VLOOKUP($G2145,Temp!$D:$F,AI$1,FALSE)</f>
        <v>Marketo</v>
      </c>
      <c r="AJ2145" s="22" t="str">
        <f>VLOOKUP($G2145,Temp!$D:$F,AJ$1,FALSE)</f>
        <v>Drupal</v>
      </c>
    </row>
    <row r="2146" spans="1:36" ht="16" x14ac:dyDescent="0.2">
      <c r="A2146" s="8" t="str">
        <f t="shared" si="33"/>
        <v>Anita Gupta KiwiTech</v>
      </c>
      <c r="B2146" s="8" t="s">
        <v>2021</v>
      </c>
      <c r="C2146" s="8" t="s">
        <v>2022</v>
      </c>
      <c r="D2146" s="8" t="s">
        <v>2023</v>
      </c>
      <c r="E2146" s="8" t="s">
        <v>2025</v>
      </c>
      <c r="F2146" s="8" t="s">
        <v>2026</v>
      </c>
      <c r="G2146" s="12" t="s">
        <v>2027</v>
      </c>
      <c r="H2146" s="22" t="str">
        <f>VLOOKUP($G2146,Temp!$A:$C,H$1,FALSE)</f>
        <v>kiwitech.com</v>
      </c>
      <c r="I2146" s="22" t="e">
        <f>VLOOKUP($G2146,Temp!$A:$C,I$1,FALSE)</f>
        <v>#VALUE!</v>
      </c>
      <c r="J2146" s="22" t="e">
        <f>VLOOKUP($G2146,Temp!$A:$C,J$1,FALSE)</f>
        <v>#VALUE!</v>
      </c>
      <c r="K2146" s="22" t="e">
        <f>VLOOKUP($G2146,Temp!$A:$C,K$1,FALSE)</f>
        <v>#VALUE!</v>
      </c>
      <c r="L2146" s="22" t="e">
        <f>VLOOKUP($G2146,Temp!$A:$C,L$1,FALSE)</f>
        <v>#VALUE!</v>
      </c>
      <c r="M2146" s="22" t="e">
        <f>VLOOKUP($G2146,Temp!$A:$C,M$1,FALSE)</f>
        <v>#VALUE!</v>
      </c>
      <c r="N2146" s="22" t="e">
        <f>VLOOKUP($G2146,Temp!$A:$C,N$1,FALSE)</f>
        <v>#VALUE!</v>
      </c>
      <c r="O2146" s="22" t="e">
        <f>VLOOKUP($G2146,Temp!$A:$C,O$1,FALSE)</f>
        <v>#VALUE!</v>
      </c>
      <c r="P2146" s="22" t="e">
        <f>VLOOKUP($G2146,Temp!$A:$C,P$1,FALSE)</f>
        <v>#VALUE!</v>
      </c>
      <c r="Q2146" s="22" t="e">
        <f>VLOOKUP($G2146,Temp!$A:$C,Q$1,FALSE)</f>
        <v>#VALUE!</v>
      </c>
      <c r="R2146" s="22" t="e">
        <f>VLOOKUP($G2146,Temp!$A:$C,R$1,FALSE)</f>
        <v>#VALUE!</v>
      </c>
      <c r="S2146" s="22" t="e">
        <f>VLOOKUP($G2146,Temp!$A:$C,S$1,FALSE)</f>
        <v>#VALUE!</v>
      </c>
      <c r="T2146" s="22" t="e">
        <f>VLOOKUP($G2146,Temp!$A:$C,T$1,FALSE)</f>
        <v>#VALUE!</v>
      </c>
      <c r="U2146" s="22" t="e">
        <f>VLOOKUP($G2146,Temp!$A:$C,U$1,FALSE)</f>
        <v>#VALUE!</v>
      </c>
      <c r="V2146" s="22" t="e">
        <f>VLOOKUP($G2146,Temp!$A:$C,V$1,FALSE)</f>
        <v>#VALUE!</v>
      </c>
      <c r="W2146" s="22" t="e">
        <f>VLOOKUP($G2146,Temp!$A:$C,W$1,FALSE)</f>
        <v>#VALUE!</v>
      </c>
      <c r="X2146" s="22" t="e">
        <f>VLOOKUP($G2146,Temp!$A:$C,X$1,FALSE)</f>
        <v>#VALUE!</v>
      </c>
      <c r="Y2146" s="22">
        <f>VLOOKUP($G2146,Temp!$A:$C,Y$1,FALSE)</f>
        <v>0</v>
      </c>
      <c r="Z2146" s="22">
        <f>VLOOKUP($G2146,Temp!$A:$C,Z$1,FALSE)</f>
        <v>0</v>
      </c>
      <c r="AA2146" s="22" t="str">
        <f>VLOOKUP($A2146,Searches!$A:$H,AA$1,FALSE)</f>
        <v>Anita Gupta</v>
      </c>
      <c r="AB2146" s="22" t="str">
        <f>VLOOKUP($A2146,Searches!$A:$H,AB$1,FALSE)</f>
        <v>KiwiTech</v>
      </c>
      <c r="AC2146" s="22" t="str">
        <f>VLOOKUP($A2146,Searches!$A:$H,AC$1,FALSE)</f>
        <v>Founder and Chief Revenue Officer</v>
      </c>
      <c r="AD2146" s="22" t="str">
        <f>VLOOKUP($A2146,Searches!$A:$H,AD$1,FALSE)</f>
        <v>2nd</v>
      </c>
      <c r="AE2146" s="22" t="str">
        <f>VLOOKUP($A2146,Searches!$A:$H,AE$1,FALSE)</f>
        <v/>
      </c>
      <c r="AF2146" s="22" t="str">
        <f>VLOOKUP($A2146,Searches!$A:$H,AF$1,FALSE)</f>
        <v>Washington D.C. Metro Area</v>
      </c>
      <c r="AG2146" s="22" t="str">
        <f>VLOOKUP($A2146,Searches!$A:$H,AG$1,FALSE)</f>
        <v>https://www.linkedin.com/sales/profile/5407075,rI-Y,NAME_SEARCH?moduleKey=peopleSearchResults&amp;pageKey=sales-search3-people-refinement&amp;contextId=60BC92C971D70515801E49D6842B0000&amp;requestId=7b182405-c507-4f52-a228-b3297b14c5a5&amp;action=CLICK&amp;target=urn%3Ali%3AsalesLead%3A(-1%2C5407075)&amp;pageNumber=19&amp;targetEl=profilelink&amp;position=3&amp;trk=lss-serp-result-lead_photo</v>
      </c>
      <c r="AH2146" s="22" t="e">
        <f>VLOOKUP($G2146,Temp!$D:$F,AH$1,FALSE)</f>
        <v>#N/A</v>
      </c>
      <c r="AI2146" s="22" t="e">
        <f>VLOOKUP($G2146,Temp!$D:$F,AI$1,FALSE)</f>
        <v>#N/A</v>
      </c>
      <c r="AJ2146" s="22" t="e">
        <f>VLOOKUP($G2146,Temp!$D:$F,AJ$1,FALSE)</f>
        <v>#N/A</v>
      </c>
    </row>
    <row r="2147" spans="1:36" ht="16" x14ac:dyDescent="0.2">
      <c r="A2147" s="8" t="str">
        <f t="shared" si="33"/>
        <v>Tracy Eiler InsideView Technologies, Inc.</v>
      </c>
      <c r="B2147" s="8" t="s">
        <v>1326</v>
      </c>
      <c r="C2147" s="8" t="s">
        <v>1328</v>
      </c>
      <c r="D2147" s="8" t="s">
        <v>42</v>
      </c>
      <c r="E2147" s="8" t="s">
        <v>1330</v>
      </c>
      <c r="F2147" s="8" t="s">
        <v>1331</v>
      </c>
      <c r="G2147" s="12" t="s">
        <v>1333</v>
      </c>
      <c r="H2147" s="22" t="str">
        <f>VLOOKUP($G2147,Temp!$A:$C,H$1,FALSE)</f>
        <v>InsideView.com</v>
      </c>
      <c r="I2147" s="22" t="e">
        <f>VLOOKUP($G2147,Temp!$A:$C,I$1,FALSE)</f>
        <v>#VALUE!</v>
      </c>
      <c r="J2147" s="22" t="e">
        <f>VLOOKUP($G2147,Temp!$A:$C,J$1,FALSE)</f>
        <v>#VALUE!</v>
      </c>
      <c r="K2147" s="22" t="e">
        <f>VLOOKUP($G2147,Temp!$A:$C,K$1,FALSE)</f>
        <v>#VALUE!</v>
      </c>
      <c r="L2147" s="22" t="e">
        <f>VLOOKUP($G2147,Temp!$A:$C,L$1,FALSE)</f>
        <v>#VALUE!</v>
      </c>
      <c r="M2147" s="22" t="e">
        <f>VLOOKUP($G2147,Temp!$A:$C,M$1,FALSE)</f>
        <v>#VALUE!</v>
      </c>
      <c r="N2147" s="22" t="e">
        <f>VLOOKUP($G2147,Temp!$A:$C,N$1,FALSE)</f>
        <v>#VALUE!</v>
      </c>
      <c r="O2147" s="22" t="e">
        <f>VLOOKUP($G2147,Temp!$A:$C,O$1,FALSE)</f>
        <v>#VALUE!</v>
      </c>
      <c r="P2147" s="22" t="e">
        <f>VLOOKUP($G2147,Temp!$A:$C,P$1,FALSE)</f>
        <v>#VALUE!</v>
      </c>
      <c r="Q2147" s="22" t="e">
        <f>VLOOKUP($G2147,Temp!$A:$C,Q$1,FALSE)</f>
        <v>#VALUE!</v>
      </c>
      <c r="R2147" s="22" t="e">
        <f>VLOOKUP($G2147,Temp!$A:$C,R$1,FALSE)</f>
        <v>#VALUE!</v>
      </c>
      <c r="S2147" s="22" t="e">
        <f>VLOOKUP($G2147,Temp!$A:$C,S$1,FALSE)</f>
        <v>#VALUE!</v>
      </c>
      <c r="T2147" s="22" t="e">
        <f>VLOOKUP($G2147,Temp!$A:$C,T$1,FALSE)</f>
        <v>#VALUE!</v>
      </c>
      <c r="U2147" s="22" t="e">
        <f>VLOOKUP($G2147,Temp!$A:$C,U$1,FALSE)</f>
        <v>#VALUE!</v>
      </c>
      <c r="V2147" s="22" t="e">
        <f>VLOOKUP($G2147,Temp!$A:$C,V$1,FALSE)</f>
        <v>#VALUE!</v>
      </c>
      <c r="W2147" s="22" t="e">
        <f>VLOOKUP($G2147,Temp!$A:$C,W$1,FALSE)</f>
        <v>#VALUE!</v>
      </c>
      <c r="X2147" s="22" t="e">
        <f>VLOOKUP($G2147,Temp!$A:$C,X$1,FALSE)</f>
        <v>#VALUE!</v>
      </c>
      <c r="Y2147" s="22">
        <f>VLOOKUP($G2147,Temp!$A:$C,Y$1,FALSE)</f>
        <v>31900</v>
      </c>
      <c r="Z2147" s="22">
        <f>VLOOKUP($G2147,Temp!$A:$C,Z$1,FALSE)</f>
        <v>5700</v>
      </c>
      <c r="AA2147" s="22" t="str">
        <f>VLOOKUP($A2147,Searches!$A:$H,AA$1,FALSE)</f>
        <v>Tracy Eiler</v>
      </c>
      <c r="AB2147" s="22" t="str">
        <f>VLOOKUP($A2147,Searches!$A:$H,AB$1,FALSE)</f>
        <v>InsideView Technologies, Inc.</v>
      </c>
      <c r="AC2147" s="22" t="str">
        <f>VLOOKUP($A2147,Searches!$A:$H,AC$1,FALSE)</f>
        <v>Chief Marketing Officer</v>
      </c>
      <c r="AD2147" s="22" t="str">
        <f>VLOOKUP($A2147,Searches!$A:$H,AD$1,FALSE)</f>
        <v>2nd</v>
      </c>
      <c r="AE2147" s="22" t="str">
        <f>VLOOKUP($A2147,Searches!$A:$H,AE$1,FALSE)</f>
        <v>Open link</v>
      </c>
      <c r="AF2147" s="22" t="str">
        <f>VLOOKUP($A2147,Searches!$A:$H,AF$1,FALSE)</f>
        <v>San Francisco Bay Area</v>
      </c>
      <c r="AG2147" s="22" t="str">
        <f>VLOOKUP($A2147,Searches!$A:$H,AG$1,FALSE)</f>
        <v>https://www.linkedin.com/sales/profile/1829538,weYu,NAME_SEARCH?moduleKey=peopleSearchResults&amp;pageKey=sales-search3-people-refinement&amp;contextId=60BC92C971D70515801E49D6842B0000&amp;requestId=7b182405-c507-4f52-a228-b3297b14c5a5&amp;action=CLICK&amp;target=urn%3Ali%3AsalesLead%3A(-1%2C1829538)&amp;pageNumber=19&amp;targetEl=profilelink&amp;position=5&amp;trk=lss-serp-result-lead_photo</v>
      </c>
      <c r="AH2147" s="22" t="str">
        <f>VLOOKUP($G2147,Temp!$D:$F,AH$1,FALSE)</f>
        <v>insideview.com</v>
      </c>
      <c r="AI2147" s="22" t="str">
        <f>VLOOKUP($G2147,Temp!$D:$F,AI$1,FALSE)</f>
        <v>Marketo</v>
      </c>
      <c r="AJ2147" s="22" t="str">
        <f>VLOOKUP($G2147,Temp!$D:$F,AJ$1,FALSE)</f>
        <v>WordPress</v>
      </c>
    </row>
    <row r="2148" spans="1:36" ht="16" x14ac:dyDescent="0.2">
      <c r="A2148" s="8" t="str">
        <f t="shared" si="33"/>
        <v>Brian Blond ThoughtSpot</v>
      </c>
      <c r="B2148" s="8" t="s">
        <v>960</v>
      </c>
      <c r="C2148" s="8" t="s">
        <v>5746</v>
      </c>
      <c r="D2148" s="8" t="s">
        <v>304</v>
      </c>
      <c r="E2148" s="8" t="s">
        <v>5748</v>
      </c>
      <c r="F2148" s="8" t="s">
        <v>5749</v>
      </c>
      <c r="G2148" s="12" t="s">
        <v>5750</v>
      </c>
      <c r="H2148" s="22" t="str">
        <f>VLOOKUP($G2148,Temp!$A:$C,H$1,FALSE)</f>
        <v>thoughtspot.com</v>
      </c>
      <c r="I2148" s="22" t="e">
        <f>VLOOKUP($G2148,Temp!$A:$C,I$1,FALSE)</f>
        <v>#VALUE!</v>
      </c>
      <c r="J2148" s="22" t="e">
        <f>VLOOKUP($G2148,Temp!$A:$C,J$1,FALSE)</f>
        <v>#VALUE!</v>
      </c>
      <c r="K2148" s="22" t="e">
        <f>VLOOKUP($G2148,Temp!$A:$C,K$1,FALSE)</f>
        <v>#VALUE!</v>
      </c>
      <c r="L2148" s="22" t="e">
        <f>VLOOKUP($G2148,Temp!$A:$C,L$1,FALSE)</f>
        <v>#VALUE!</v>
      </c>
      <c r="M2148" s="22" t="e">
        <f>VLOOKUP($G2148,Temp!$A:$C,M$1,FALSE)</f>
        <v>#VALUE!</v>
      </c>
      <c r="N2148" s="22" t="e">
        <f>VLOOKUP($G2148,Temp!$A:$C,N$1,FALSE)</f>
        <v>#VALUE!</v>
      </c>
      <c r="O2148" s="22" t="e">
        <f>VLOOKUP($G2148,Temp!$A:$C,O$1,FALSE)</f>
        <v>#VALUE!</v>
      </c>
      <c r="P2148" s="22" t="e">
        <f>VLOOKUP($G2148,Temp!$A:$C,P$1,FALSE)</f>
        <v>#VALUE!</v>
      </c>
      <c r="Q2148" s="22" t="e">
        <f>VLOOKUP($G2148,Temp!$A:$C,Q$1,FALSE)</f>
        <v>#VALUE!</v>
      </c>
      <c r="R2148" s="22" t="e">
        <f>VLOOKUP($G2148,Temp!$A:$C,R$1,FALSE)</f>
        <v>#VALUE!</v>
      </c>
      <c r="S2148" s="22" t="e">
        <f>VLOOKUP($G2148,Temp!$A:$C,S$1,FALSE)</f>
        <v>#VALUE!</v>
      </c>
      <c r="T2148" s="22" t="e">
        <f>VLOOKUP($G2148,Temp!$A:$C,T$1,FALSE)</f>
        <v>#VALUE!</v>
      </c>
      <c r="U2148" s="22" t="e">
        <f>VLOOKUP($G2148,Temp!$A:$C,U$1,FALSE)</f>
        <v>#VALUE!</v>
      </c>
      <c r="V2148" s="22" t="e">
        <f>VLOOKUP($G2148,Temp!$A:$C,V$1,FALSE)</f>
        <v>#VALUE!</v>
      </c>
      <c r="W2148" s="22" t="e">
        <f>VLOOKUP($G2148,Temp!$A:$C,W$1,FALSE)</f>
        <v>#VALUE!</v>
      </c>
      <c r="X2148" s="22" t="e">
        <f>VLOOKUP($G2148,Temp!$A:$C,X$1,FALSE)</f>
        <v>#VALUE!</v>
      </c>
      <c r="Y2148" s="22">
        <f>VLOOKUP($G2148,Temp!$A:$C,Y$1,FALSE)</f>
        <v>0</v>
      </c>
      <c r="Z2148" s="22">
        <f>VLOOKUP($G2148,Temp!$A:$C,Z$1,FALSE)</f>
        <v>0</v>
      </c>
      <c r="AA2148" s="22" t="str">
        <f>VLOOKUP($A2148,Searches!$A:$H,AA$1,FALSE)</f>
        <v>Brian Blond</v>
      </c>
      <c r="AB2148" s="22" t="str">
        <f>VLOOKUP($A2148,Searches!$A:$H,AB$1,FALSE)</f>
        <v>ThoughtSpot</v>
      </c>
      <c r="AC2148" s="22" t="str">
        <f>VLOOKUP($A2148,Searches!$A:$H,AC$1,FALSE)</f>
        <v>Chief Revenue Officer</v>
      </c>
      <c r="AD2148" s="22" t="str">
        <f>VLOOKUP($A2148,Searches!$A:$H,AD$1,FALSE)</f>
        <v>2nd</v>
      </c>
      <c r="AE2148" s="22" t="str">
        <f>VLOOKUP($A2148,Searches!$A:$H,AE$1,FALSE)</f>
        <v>Open link</v>
      </c>
      <c r="AF2148" s="22" t="str">
        <f>VLOOKUP($A2148,Searches!$A:$H,AF$1,FALSE)</f>
        <v>San Francisco Bay Area</v>
      </c>
      <c r="AG2148" s="22" t="str">
        <f>VLOOKUP($A2148,Searches!$A:$H,AG$1,FALSE)</f>
        <v>https://www.linkedin.com/sales/profile/3177583,wT6o,NAME_SEARCH?moduleKey=peopleSearchResults&amp;pageKey=sales-search3-people-refinement&amp;contextId=60BC92C971D70515801E49D6842B0000&amp;requestId=7b182405-c507-4f52-a228-b3297b14c5a5&amp;action=CLICK&amp;target=urn%3Ali%3AsalesLead%3A(-1%2C3177583)&amp;pageNumber=19&amp;targetEl=profilelink&amp;position=6&amp;trk=lss-serp-result-lead_photo</v>
      </c>
      <c r="AH2148" s="22" t="str">
        <f>VLOOKUP($G2148,Temp!$D:$F,AH$1,FALSE)</f>
        <v>thoughtspot.com</v>
      </c>
      <c r="AI2148" s="22" t="str">
        <f>VLOOKUP($G2148,Temp!$D:$F,AI$1,FALSE)</f>
        <v>Marketo</v>
      </c>
      <c r="AJ2148" s="22" t="str">
        <f>VLOOKUP($G2148,Temp!$D:$F,AJ$1,FALSE)</f>
        <v>Drupal</v>
      </c>
    </row>
    <row r="2149" spans="1:36" ht="16" x14ac:dyDescent="0.2">
      <c r="A2149" s="8" t="str">
        <f t="shared" si="33"/>
        <v>Jill Ramsey Macy's</v>
      </c>
      <c r="B2149" s="8" t="s">
        <v>2395</v>
      </c>
      <c r="C2149" s="8" t="s">
        <v>7925</v>
      </c>
      <c r="D2149" s="8" t="s">
        <v>11866</v>
      </c>
      <c r="E2149" s="8" t="s">
        <v>634</v>
      </c>
      <c r="F2149" s="8" t="s">
        <v>11867</v>
      </c>
      <c r="G2149" s="12" t="s">
        <v>11571</v>
      </c>
      <c r="H2149" s="22" t="str">
        <f>VLOOKUP($G2149,Temp!$A:$C,H$1,FALSE)</f>
        <v>macysjobs.com</v>
      </c>
      <c r="I2149" s="22" t="e">
        <f>VLOOKUP($G2149,Temp!$A:$C,I$1,FALSE)</f>
        <v>#VALUE!</v>
      </c>
      <c r="J2149" s="22" t="e">
        <f>VLOOKUP($G2149,Temp!$A:$C,J$1,FALSE)</f>
        <v>#VALUE!</v>
      </c>
      <c r="K2149" s="22" t="e">
        <f>VLOOKUP($G2149,Temp!$A:$C,K$1,FALSE)</f>
        <v>#VALUE!</v>
      </c>
      <c r="L2149" s="22" t="e">
        <f>VLOOKUP($G2149,Temp!$A:$C,L$1,FALSE)</f>
        <v>#VALUE!</v>
      </c>
      <c r="M2149" s="22" t="e">
        <f>VLOOKUP($G2149,Temp!$A:$C,M$1,FALSE)</f>
        <v>#VALUE!</v>
      </c>
      <c r="N2149" s="22" t="e">
        <f>VLOOKUP($G2149,Temp!$A:$C,N$1,FALSE)</f>
        <v>#VALUE!</v>
      </c>
      <c r="O2149" s="22" t="e">
        <f>VLOOKUP($G2149,Temp!$A:$C,O$1,FALSE)</f>
        <v>#VALUE!</v>
      </c>
      <c r="P2149" s="22" t="e">
        <f>VLOOKUP($G2149,Temp!$A:$C,P$1,FALSE)</f>
        <v>#VALUE!</v>
      </c>
      <c r="Q2149" s="22" t="e">
        <f>VLOOKUP($G2149,Temp!$A:$C,Q$1,FALSE)</f>
        <v>#VALUE!</v>
      </c>
      <c r="R2149" s="22" t="e">
        <f>VLOOKUP($G2149,Temp!$A:$C,R$1,FALSE)</f>
        <v>#VALUE!</v>
      </c>
      <c r="S2149" s="22" t="e">
        <f>VLOOKUP($G2149,Temp!$A:$C,S$1,FALSE)</f>
        <v>#VALUE!</v>
      </c>
      <c r="T2149" s="22" t="e">
        <f>VLOOKUP($G2149,Temp!$A:$C,T$1,FALSE)</f>
        <v>#VALUE!</v>
      </c>
      <c r="U2149" s="22" t="e">
        <f>VLOOKUP($G2149,Temp!$A:$C,U$1,FALSE)</f>
        <v>#VALUE!</v>
      </c>
      <c r="V2149" s="22" t="e">
        <f>VLOOKUP($G2149,Temp!$A:$C,V$1,FALSE)</f>
        <v>#VALUE!</v>
      </c>
      <c r="W2149" s="22" t="e">
        <f>VLOOKUP($G2149,Temp!$A:$C,W$1,FALSE)</f>
        <v>#VALUE!</v>
      </c>
      <c r="X2149" s="22" t="e">
        <f>VLOOKUP($G2149,Temp!$A:$C,X$1,FALSE)</f>
        <v>#VALUE!</v>
      </c>
      <c r="Y2149" s="22">
        <f>VLOOKUP($G2149,Temp!$A:$C,Y$1,FALSE)</f>
        <v>73000</v>
      </c>
      <c r="Z2149" s="22">
        <f>VLOOKUP($G2149,Temp!$A:$C,Z$1,FALSE)</f>
        <v>154</v>
      </c>
      <c r="AA2149" s="22" t="str">
        <f>VLOOKUP($A2149,Searches!$A:$H,AA$1,FALSE)</f>
        <v>Jill Ramsey</v>
      </c>
      <c r="AB2149" s="22" t="str">
        <f>VLOOKUP($A2149,Searches!$A:$H,AB$1,FALSE)</f>
        <v>Macy's</v>
      </c>
      <c r="AC2149" s="22" t="str">
        <f>VLOOKUP($A2149,Searches!$A:$H,AC$1,FALSE)</f>
        <v>Chief Product and Digital Revenue Officer</v>
      </c>
      <c r="AD2149" s="22" t="str">
        <f>VLOOKUP($A2149,Searches!$A:$H,AD$1,FALSE)</f>
        <v>2nd</v>
      </c>
      <c r="AE2149" s="22" t="str">
        <f>VLOOKUP($A2149,Searches!$A:$H,AE$1,FALSE)</f>
        <v/>
      </c>
      <c r="AF2149" s="22" t="str">
        <f>VLOOKUP($A2149,Searches!$A:$H,AF$1,FALSE)</f>
        <v>San Francisco Bay Area</v>
      </c>
      <c r="AG2149" s="22" t="str">
        <f>VLOOKUP($A2149,Searches!$A:$H,AG$1,FALSE)</f>
        <v>https://www.linkedin.com/sales/profile/6303271,61CY,NAME_SEARCH?moduleKey=peopleSearchResults&amp;pageKey=sales-search3-people-refinement&amp;contextId=60BC92C971D70515801E49D6842B0000&amp;requestId=d7d5f999-ea42-434c-9cf5-f18a1052564e&amp;action=CLICK&amp;target=urn%3Ali%3AsalesLead%3A(-1%2C6303271)&amp;pageNumber=12&amp;targetEl=profilelink&amp;position=5&amp;trk=lss-serp-result-lead_photo</v>
      </c>
      <c r="AH2149" s="22" t="e">
        <f>VLOOKUP($G2149,Temp!$D:$F,AH$1,FALSE)</f>
        <v>#N/A</v>
      </c>
      <c r="AI2149" s="22" t="e">
        <f>VLOOKUP($G2149,Temp!$D:$F,AI$1,FALSE)</f>
        <v>#N/A</v>
      </c>
      <c r="AJ2149" s="22" t="e">
        <f>VLOOKUP($G2149,Temp!$D:$F,AJ$1,FALSE)</f>
        <v>#N/A</v>
      </c>
    </row>
    <row r="2150" spans="1:36" ht="16" x14ac:dyDescent="0.2">
      <c r="A2150" s="8" t="str">
        <f t="shared" si="33"/>
        <v>Chris Merritt Cloudflare, Inc.</v>
      </c>
      <c r="B2150" s="8" t="s">
        <v>89</v>
      </c>
      <c r="C2150" s="8" t="s">
        <v>5962</v>
      </c>
      <c r="D2150" s="8" t="s">
        <v>304</v>
      </c>
      <c r="E2150" s="8" t="s">
        <v>5963</v>
      </c>
      <c r="F2150" s="8" t="s">
        <v>5964</v>
      </c>
      <c r="G2150" s="12" t="s">
        <v>5965</v>
      </c>
      <c r="H2150" s="22" t="str">
        <f>VLOOKUP($G2150,Temp!$A:$C,H$1,FALSE)</f>
        <v>cloudflare.com</v>
      </c>
      <c r="I2150" s="22" t="e">
        <f>VLOOKUP($G2150,Temp!$A:$C,I$1,FALSE)</f>
        <v>#VALUE!</v>
      </c>
      <c r="J2150" s="22" t="e">
        <f>VLOOKUP($G2150,Temp!$A:$C,J$1,FALSE)</f>
        <v>#VALUE!</v>
      </c>
      <c r="K2150" s="22" t="e">
        <f>VLOOKUP($G2150,Temp!$A:$C,K$1,FALSE)</f>
        <v>#VALUE!</v>
      </c>
      <c r="L2150" s="22" t="e">
        <f>VLOOKUP($G2150,Temp!$A:$C,L$1,FALSE)</f>
        <v>#VALUE!</v>
      </c>
      <c r="M2150" s="22" t="e">
        <f>VLOOKUP($G2150,Temp!$A:$C,M$1,FALSE)</f>
        <v>#VALUE!</v>
      </c>
      <c r="N2150" s="22" t="e">
        <f>VLOOKUP($G2150,Temp!$A:$C,N$1,FALSE)</f>
        <v>#VALUE!</v>
      </c>
      <c r="O2150" s="22" t="e">
        <f>VLOOKUP($G2150,Temp!$A:$C,O$1,FALSE)</f>
        <v>#VALUE!</v>
      </c>
      <c r="P2150" s="22" t="e">
        <f>VLOOKUP($G2150,Temp!$A:$C,P$1,FALSE)</f>
        <v>#VALUE!</v>
      </c>
      <c r="Q2150" s="22" t="e">
        <f>VLOOKUP($G2150,Temp!$A:$C,Q$1,FALSE)</f>
        <v>#VALUE!</v>
      </c>
      <c r="R2150" s="22" t="e">
        <f>VLOOKUP($G2150,Temp!$A:$C,R$1,FALSE)</f>
        <v>#VALUE!</v>
      </c>
      <c r="S2150" s="22" t="e">
        <f>VLOOKUP($G2150,Temp!$A:$C,S$1,FALSE)</f>
        <v>#VALUE!</v>
      </c>
      <c r="T2150" s="22" t="e">
        <f>VLOOKUP($G2150,Temp!$A:$C,T$1,FALSE)</f>
        <v>#VALUE!</v>
      </c>
      <c r="U2150" s="22" t="e">
        <f>VLOOKUP($G2150,Temp!$A:$C,U$1,FALSE)</f>
        <v>#VALUE!</v>
      </c>
      <c r="V2150" s="22" t="e">
        <f>VLOOKUP($G2150,Temp!$A:$C,V$1,FALSE)</f>
        <v>#VALUE!</v>
      </c>
      <c r="W2150" s="22" t="e">
        <f>VLOOKUP($G2150,Temp!$A:$C,W$1,FALSE)</f>
        <v>#VALUE!</v>
      </c>
      <c r="X2150" s="22" t="e">
        <f>VLOOKUP($G2150,Temp!$A:$C,X$1,FALSE)</f>
        <v>#VALUE!</v>
      </c>
      <c r="Y2150" s="22">
        <f>VLOOKUP($G2150,Temp!$A:$C,Y$1,FALSE)</f>
        <v>0</v>
      </c>
      <c r="Z2150" s="22">
        <f>VLOOKUP($G2150,Temp!$A:$C,Z$1,FALSE)</f>
        <v>0</v>
      </c>
      <c r="AA2150" s="22" t="e">
        <f>VLOOKUP($A2150,Searches!$A:$H,AA$1,FALSE)</f>
        <v>#N/A</v>
      </c>
      <c r="AB2150" s="22" t="e">
        <f>VLOOKUP($A2150,Searches!$A:$H,AB$1,FALSE)</f>
        <v>#N/A</v>
      </c>
      <c r="AC2150" s="22" t="e">
        <f>VLOOKUP($A2150,Searches!$A:$H,AC$1,FALSE)</f>
        <v>#N/A</v>
      </c>
      <c r="AD2150" s="22" t="e">
        <f>VLOOKUP($A2150,Searches!$A:$H,AD$1,FALSE)</f>
        <v>#N/A</v>
      </c>
      <c r="AE2150" s="22" t="e">
        <f>VLOOKUP($A2150,Searches!$A:$H,AE$1,FALSE)</f>
        <v>#N/A</v>
      </c>
      <c r="AF2150" s="22" t="e">
        <f>VLOOKUP($A2150,Searches!$A:$H,AF$1,FALSE)</f>
        <v>#N/A</v>
      </c>
      <c r="AG2150" s="22" t="e">
        <f>VLOOKUP($A2150,Searches!$A:$H,AG$1,FALSE)</f>
        <v>#N/A</v>
      </c>
      <c r="AH2150" s="22" t="e">
        <f>VLOOKUP($G2150,Temp!$D:$F,AH$1,FALSE)</f>
        <v>#N/A</v>
      </c>
      <c r="AI2150" s="22" t="e">
        <f>VLOOKUP($G2150,Temp!$D:$F,AI$1,FALSE)</f>
        <v>#N/A</v>
      </c>
      <c r="AJ2150" s="22" t="e">
        <f>VLOOKUP($G2150,Temp!$D:$F,AJ$1,FALSE)</f>
        <v>#N/A</v>
      </c>
    </row>
    <row r="2151" spans="1:36" ht="16" x14ac:dyDescent="0.2">
      <c r="A2151" s="8" t="str">
        <f t="shared" si="33"/>
        <v>Bryan Semple SmartBear Software</v>
      </c>
      <c r="B2151" s="8" t="s">
        <v>522</v>
      </c>
      <c r="C2151" s="8" t="s">
        <v>524</v>
      </c>
      <c r="D2151" s="8" t="s">
        <v>42</v>
      </c>
      <c r="E2151" s="8" t="s">
        <v>529</v>
      </c>
      <c r="F2151" s="8" t="s">
        <v>531</v>
      </c>
      <c r="G2151" s="12" t="s">
        <v>532</v>
      </c>
      <c r="H2151" s="22" t="str">
        <f>VLOOKUP($G2151,Temp!$A:$C,H$1,FALSE)</f>
        <v>smartbear.com</v>
      </c>
      <c r="I2151" s="22" t="e">
        <f>VLOOKUP($G2151,Temp!$A:$C,I$1,FALSE)</f>
        <v>#VALUE!</v>
      </c>
      <c r="J2151" s="22" t="e">
        <f>VLOOKUP($G2151,Temp!$A:$C,J$1,FALSE)</f>
        <v>#VALUE!</v>
      </c>
      <c r="K2151" s="22" t="e">
        <f>VLOOKUP($G2151,Temp!$A:$C,K$1,FALSE)</f>
        <v>#VALUE!</v>
      </c>
      <c r="L2151" s="22" t="e">
        <f>VLOOKUP($G2151,Temp!$A:$C,L$1,FALSE)</f>
        <v>#VALUE!</v>
      </c>
      <c r="M2151" s="22" t="e">
        <f>VLOOKUP($G2151,Temp!$A:$C,M$1,FALSE)</f>
        <v>#VALUE!</v>
      </c>
      <c r="N2151" s="22" t="e">
        <f>VLOOKUP($G2151,Temp!$A:$C,N$1,FALSE)</f>
        <v>#VALUE!</v>
      </c>
      <c r="O2151" s="22" t="e">
        <f>VLOOKUP($G2151,Temp!$A:$C,O$1,FALSE)</f>
        <v>#VALUE!</v>
      </c>
      <c r="P2151" s="22" t="e">
        <f>VLOOKUP($G2151,Temp!$A:$C,P$1,FALSE)</f>
        <v>#VALUE!</v>
      </c>
      <c r="Q2151" s="22" t="e">
        <f>VLOOKUP($G2151,Temp!$A:$C,Q$1,FALSE)</f>
        <v>#VALUE!</v>
      </c>
      <c r="R2151" s="22" t="e">
        <f>VLOOKUP($G2151,Temp!$A:$C,R$1,FALSE)</f>
        <v>#VALUE!</v>
      </c>
      <c r="S2151" s="22" t="e">
        <f>VLOOKUP($G2151,Temp!$A:$C,S$1,FALSE)</f>
        <v>#VALUE!</v>
      </c>
      <c r="T2151" s="22" t="e">
        <f>VLOOKUP($G2151,Temp!$A:$C,T$1,FALSE)</f>
        <v>#VALUE!</v>
      </c>
      <c r="U2151" s="22" t="e">
        <f>VLOOKUP($G2151,Temp!$A:$C,U$1,FALSE)</f>
        <v>#VALUE!</v>
      </c>
      <c r="V2151" s="22" t="e">
        <f>VLOOKUP($G2151,Temp!$A:$C,V$1,FALSE)</f>
        <v>#VALUE!</v>
      </c>
      <c r="W2151" s="22" t="e">
        <f>VLOOKUP($G2151,Temp!$A:$C,W$1,FALSE)</f>
        <v>#VALUE!</v>
      </c>
      <c r="X2151" s="22" t="e">
        <f>VLOOKUP($G2151,Temp!$A:$C,X$1,FALSE)</f>
        <v>#VALUE!</v>
      </c>
      <c r="Y2151" s="22">
        <f>VLOOKUP($G2151,Temp!$A:$C,Y$1,FALSE)</f>
        <v>664000</v>
      </c>
      <c r="Z2151" s="22">
        <f>VLOOKUP($G2151,Temp!$A:$C,Z$1,FALSE)</f>
        <v>32400</v>
      </c>
      <c r="AA2151" s="22" t="str">
        <f>VLOOKUP($A2151,Searches!$A:$H,AA$1,FALSE)</f>
        <v>Bryan Semple</v>
      </c>
      <c r="AB2151" s="22" t="str">
        <f>VLOOKUP($A2151,Searches!$A:$H,AB$1,FALSE)</f>
        <v>SmartBear Software</v>
      </c>
      <c r="AC2151" s="22" t="str">
        <f>VLOOKUP($A2151,Searches!$A:$H,AC$1,FALSE)</f>
        <v>Chief Marketing Officer</v>
      </c>
      <c r="AD2151" s="22" t="str">
        <f>VLOOKUP($A2151,Searches!$A:$H,AD$1,FALSE)</f>
        <v>2nd</v>
      </c>
      <c r="AE2151" s="22" t="str">
        <f>VLOOKUP($A2151,Searches!$A:$H,AE$1,FALSE)</f>
        <v/>
      </c>
      <c r="AF2151" s="22" t="str">
        <f>VLOOKUP($A2151,Searches!$A:$H,AF$1,FALSE)</f>
        <v>Greater Boston Area</v>
      </c>
      <c r="AG2151" s="22" t="str">
        <f>VLOOKUP($A2151,Searches!$A:$H,AG$1,FALSE)</f>
        <v>https://www.linkedin.com/sales/profile/55337,0_Sv,NAME_SEARCH?moduleKey=peopleSearchResults&amp;pageKey=sales-search3-people-refinement&amp;contextId=60BC92C971D70515801E49D6842B0000&amp;requestId=7b182405-c507-4f52-a228-b3297b14c5a5&amp;action=CLICK&amp;target=urn%3Ali%3AsalesLead%3A(-1%2C55337)&amp;pageNumber=19&amp;targetEl=profilelink&amp;position=9&amp;trk=lss-serp-result-lead_photo</v>
      </c>
      <c r="AH2151" s="22" t="str">
        <f>VLOOKUP($G2151,Temp!$D:$F,AH$1,FALSE)</f>
        <v>smartbear.com</v>
      </c>
      <c r="AI2151" s="22" t="str">
        <f>VLOOKUP($G2151,Temp!$D:$F,AI$1,FALSE)</f>
        <v>Marketo</v>
      </c>
      <c r="AJ2151" s="22" t="str">
        <f>VLOOKUP($G2151,Temp!$D:$F,AJ$1,FALSE)</f>
        <v>WordPress</v>
      </c>
    </row>
    <row r="2152" spans="1:36" ht="16" x14ac:dyDescent="0.2">
      <c r="A2152" s="8" t="str">
        <f t="shared" si="33"/>
        <v>Lindsay Sanchez Kore.ai</v>
      </c>
      <c r="B2152" s="8" t="s">
        <v>7344</v>
      </c>
      <c r="C2152" s="8" t="s">
        <v>7345</v>
      </c>
      <c r="D2152" s="8" t="s">
        <v>32</v>
      </c>
      <c r="E2152" s="8" t="s">
        <v>7346</v>
      </c>
      <c r="F2152" s="12" t="s">
        <v>7347</v>
      </c>
      <c r="G2152" s="12" t="s">
        <v>7348</v>
      </c>
      <c r="H2152" s="22" t="str">
        <f>VLOOKUP($G2152,Temp!$A:$C,H$1,FALSE)</f>
        <v>kore.ai</v>
      </c>
      <c r="I2152" s="22" t="e">
        <f>VLOOKUP($G2152,Temp!$A:$C,I$1,FALSE)</f>
        <v>#VALUE!</v>
      </c>
      <c r="J2152" s="22" t="e">
        <f>VLOOKUP($G2152,Temp!$A:$C,J$1,FALSE)</f>
        <v>#VALUE!</v>
      </c>
      <c r="K2152" s="22" t="e">
        <f>VLOOKUP($G2152,Temp!$A:$C,K$1,FALSE)</f>
        <v>#VALUE!</v>
      </c>
      <c r="L2152" s="22" t="e">
        <f>VLOOKUP($G2152,Temp!$A:$C,L$1,FALSE)</f>
        <v>#VALUE!</v>
      </c>
      <c r="M2152" s="22" t="e">
        <f>VLOOKUP($G2152,Temp!$A:$C,M$1,FALSE)</f>
        <v>#VALUE!</v>
      </c>
      <c r="N2152" s="22" t="e">
        <f>VLOOKUP($G2152,Temp!$A:$C,N$1,FALSE)</f>
        <v>#VALUE!</v>
      </c>
      <c r="O2152" s="22" t="e">
        <f>VLOOKUP($G2152,Temp!$A:$C,O$1,FALSE)</f>
        <v>#VALUE!</v>
      </c>
      <c r="P2152" s="22" t="e">
        <f>VLOOKUP($G2152,Temp!$A:$C,P$1,FALSE)</f>
        <v>#VALUE!</v>
      </c>
      <c r="Q2152" s="22" t="e">
        <f>VLOOKUP($G2152,Temp!$A:$C,Q$1,FALSE)</f>
        <v>#VALUE!</v>
      </c>
      <c r="R2152" s="22" t="e">
        <f>VLOOKUP($G2152,Temp!$A:$C,R$1,FALSE)</f>
        <v>#VALUE!</v>
      </c>
      <c r="S2152" s="22" t="e">
        <f>VLOOKUP($G2152,Temp!$A:$C,S$1,FALSE)</f>
        <v>#VALUE!</v>
      </c>
      <c r="T2152" s="22" t="e">
        <f>VLOOKUP($G2152,Temp!$A:$C,T$1,FALSE)</f>
        <v>#VALUE!</v>
      </c>
      <c r="U2152" s="22" t="e">
        <f>VLOOKUP($G2152,Temp!$A:$C,U$1,FALSE)</f>
        <v>#VALUE!</v>
      </c>
      <c r="V2152" s="22" t="e">
        <f>VLOOKUP($G2152,Temp!$A:$C,V$1,FALSE)</f>
        <v>#VALUE!</v>
      </c>
      <c r="W2152" s="22" t="e">
        <f>VLOOKUP($G2152,Temp!$A:$C,W$1,FALSE)</f>
        <v>#VALUE!</v>
      </c>
      <c r="X2152" s="22" t="e">
        <f>VLOOKUP($G2152,Temp!$A:$C,X$1,FALSE)</f>
        <v>#VALUE!</v>
      </c>
      <c r="Y2152" s="22">
        <f>VLOOKUP($G2152,Temp!$A:$C,Y$1,FALSE)</f>
        <v>3</v>
      </c>
      <c r="Z2152" s="22">
        <f>VLOOKUP($G2152,Temp!$A:$C,Z$1,FALSE)</f>
        <v>60</v>
      </c>
      <c r="AA2152" s="22" t="e">
        <f>VLOOKUP($A2152,Searches!$A:$H,AA$1,FALSE)</f>
        <v>#N/A</v>
      </c>
      <c r="AB2152" s="22" t="e">
        <f>VLOOKUP($A2152,Searches!$A:$H,AB$1,FALSE)</f>
        <v>#N/A</v>
      </c>
      <c r="AC2152" s="22" t="e">
        <f>VLOOKUP($A2152,Searches!$A:$H,AC$1,FALSE)</f>
        <v>#N/A</v>
      </c>
      <c r="AD2152" s="22" t="e">
        <f>VLOOKUP($A2152,Searches!$A:$H,AD$1,FALSE)</f>
        <v>#N/A</v>
      </c>
      <c r="AE2152" s="22" t="e">
        <f>VLOOKUP($A2152,Searches!$A:$H,AE$1,FALSE)</f>
        <v>#N/A</v>
      </c>
      <c r="AF2152" s="22" t="e">
        <f>VLOOKUP($A2152,Searches!$A:$H,AF$1,FALSE)</f>
        <v>#N/A</v>
      </c>
      <c r="AG2152" s="22" t="e">
        <f>VLOOKUP($A2152,Searches!$A:$H,AG$1,FALSE)</f>
        <v>#N/A</v>
      </c>
      <c r="AH2152" s="22" t="str">
        <f>VLOOKUP($G2152,Temp!$D:$F,AH$1,FALSE)</f>
        <v>kore.ai</v>
      </c>
      <c r="AI2152" s="22" t="str">
        <f>VLOOKUP($G2152,Temp!$D:$F,AI$1,FALSE)</f>
        <v>Marketo</v>
      </c>
      <c r="AJ2152" s="22" t="str">
        <f>VLOOKUP($G2152,Temp!$D:$F,AJ$1,FALSE)</f>
        <v>WordPress</v>
      </c>
    </row>
    <row r="2153" spans="1:36" ht="16" x14ac:dyDescent="0.2">
      <c r="A2153" s="8" t="str">
        <f t="shared" si="33"/>
        <v>Ogi Kavazovic Flatiron Health</v>
      </c>
      <c r="B2153" s="8" t="s">
        <v>7090</v>
      </c>
      <c r="C2153" s="8" t="s">
        <v>7091</v>
      </c>
      <c r="D2153" s="8" t="s">
        <v>7092</v>
      </c>
      <c r="E2153" s="8" t="s">
        <v>7093</v>
      </c>
      <c r="F2153" s="8" t="s">
        <v>7094</v>
      </c>
      <c r="G2153" s="12" t="s">
        <v>7095</v>
      </c>
      <c r="H2153" s="22" t="str">
        <f>VLOOKUP($G2153,Temp!$A:$C,H$1,FALSE)</f>
        <v>flatiron.com</v>
      </c>
      <c r="I2153" s="22" t="e">
        <f>VLOOKUP($G2153,Temp!$A:$C,I$1,FALSE)</f>
        <v>#VALUE!</v>
      </c>
      <c r="J2153" s="22" t="e">
        <f>VLOOKUP($G2153,Temp!$A:$C,J$1,FALSE)</f>
        <v>#VALUE!</v>
      </c>
      <c r="K2153" s="22" t="e">
        <f>VLOOKUP($G2153,Temp!$A:$C,K$1,FALSE)</f>
        <v>#VALUE!</v>
      </c>
      <c r="L2153" s="22" t="e">
        <f>VLOOKUP($G2153,Temp!$A:$C,L$1,FALSE)</f>
        <v>#VALUE!</v>
      </c>
      <c r="M2153" s="22" t="e">
        <f>VLOOKUP($G2153,Temp!$A:$C,M$1,FALSE)</f>
        <v>#VALUE!</v>
      </c>
      <c r="N2153" s="22" t="e">
        <f>VLOOKUP($G2153,Temp!$A:$C,N$1,FALSE)</f>
        <v>#VALUE!</v>
      </c>
      <c r="O2153" s="22" t="e">
        <f>VLOOKUP($G2153,Temp!$A:$C,O$1,FALSE)</f>
        <v>#VALUE!</v>
      </c>
      <c r="P2153" s="22" t="e">
        <f>VLOOKUP($G2153,Temp!$A:$C,P$1,FALSE)</f>
        <v>#VALUE!</v>
      </c>
      <c r="Q2153" s="22" t="e">
        <f>VLOOKUP($G2153,Temp!$A:$C,Q$1,FALSE)</f>
        <v>#VALUE!</v>
      </c>
      <c r="R2153" s="22" t="e">
        <f>VLOOKUP($G2153,Temp!$A:$C,R$1,FALSE)</f>
        <v>#VALUE!</v>
      </c>
      <c r="S2153" s="22" t="e">
        <f>VLOOKUP($G2153,Temp!$A:$C,S$1,FALSE)</f>
        <v>#VALUE!</v>
      </c>
      <c r="T2153" s="22" t="e">
        <f>VLOOKUP($G2153,Temp!$A:$C,T$1,FALSE)</f>
        <v>#VALUE!</v>
      </c>
      <c r="U2153" s="22" t="e">
        <f>VLOOKUP($G2153,Temp!$A:$C,U$1,FALSE)</f>
        <v>#VALUE!</v>
      </c>
      <c r="V2153" s="22" t="e">
        <f>VLOOKUP($G2153,Temp!$A:$C,V$1,FALSE)</f>
        <v>#VALUE!</v>
      </c>
      <c r="W2153" s="22" t="e">
        <f>VLOOKUP($G2153,Temp!$A:$C,W$1,FALSE)</f>
        <v>#VALUE!</v>
      </c>
      <c r="X2153" s="22" t="e">
        <f>VLOOKUP($G2153,Temp!$A:$C,X$1,FALSE)</f>
        <v>#VALUE!</v>
      </c>
      <c r="Y2153" s="22">
        <f>VLOOKUP($G2153,Temp!$A:$C,Y$1,FALSE)</f>
        <v>0</v>
      </c>
      <c r="Z2153" s="22">
        <f>VLOOKUP($G2153,Temp!$A:$C,Z$1,FALSE)</f>
        <v>0</v>
      </c>
      <c r="AA2153" s="22" t="str">
        <f>VLOOKUP($A2153,Searches!$A:$H,AA$1,FALSE)</f>
        <v>Ogi Kavazovic</v>
      </c>
      <c r="AB2153" s="22" t="str">
        <f>VLOOKUP($A2153,Searches!$A:$H,AB$1,FALSE)</f>
        <v>Flatiron Health</v>
      </c>
      <c r="AC2153" s="22" t="str">
        <f>VLOOKUP($A2153,Searches!$A:$H,AC$1,FALSE)</f>
        <v>Chief Marketing Officer &amp; SVP, Product Strategy</v>
      </c>
      <c r="AD2153" s="22" t="str">
        <f>VLOOKUP($A2153,Searches!$A:$H,AD$1,FALSE)</f>
        <v>2nd</v>
      </c>
      <c r="AE2153" s="22" t="str">
        <f>VLOOKUP($A2153,Searches!$A:$H,AE$1,FALSE)</f>
        <v/>
      </c>
      <c r="AF2153" s="22" t="str">
        <f>VLOOKUP($A2153,Searches!$A:$H,AF$1,FALSE)</f>
        <v>Greater New York City Area</v>
      </c>
      <c r="AG2153" s="22" t="str">
        <f>VLOOKUP($A2153,Searches!$A:$H,AG$1,FALSE)</f>
        <v>https://www.linkedin.com/sales/profile/139667,IPZ-,NAME_SEARCH?moduleKey=peopleSearchResults&amp;pageKey=sales-search3-people-refinement&amp;contextId=60BC92C971D70515801E49D6842B0000&amp;requestId=213e8916-9cb5-4b36-946e-4a43666d9d98&amp;action=CLICK&amp;target=urn%3Ali%3AsalesLead%3A(-1%2C139667)&amp;pageNumber=23&amp;targetEl=profilelink&amp;position=7&amp;trk=lss-serp-result-lead_photo</v>
      </c>
      <c r="AH2153" s="22" t="e">
        <f>VLOOKUP($G2153,Temp!$D:$F,AH$1,FALSE)</f>
        <v>#N/A</v>
      </c>
      <c r="AI2153" s="22" t="e">
        <f>VLOOKUP($G2153,Temp!$D:$F,AI$1,FALSE)</f>
        <v>#N/A</v>
      </c>
      <c r="AJ2153" s="22" t="e">
        <f>VLOOKUP($G2153,Temp!$D:$F,AJ$1,FALSE)</f>
        <v>#N/A</v>
      </c>
    </row>
    <row r="2154" spans="1:36" ht="16" x14ac:dyDescent="0.2">
      <c r="A2154" s="8" t="str">
        <f t="shared" si="33"/>
        <v>Ted Jr Elite Hail Solutions</v>
      </c>
      <c r="B2154" s="8" t="s">
        <v>4327</v>
      </c>
      <c r="C2154" s="8" t="s">
        <v>11573</v>
      </c>
      <c r="D2154" s="8" t="s">
        <v>304</v>
      </c>
      <c r="E2154" s="8" t="s">
        <v>11574</v>
      </c>
      <c r="F2154" s="8" t="s">
        <v>11575</v>
      </c>
      <c r="G2154" s="12" t="s">
        <v>11572</v>
      </c>
      <c r="H2154" s="22" t="str">
        <f>VLOOKUP($G2154,Temp!$A:$C,H$1,FALSE)</f>
        <v>elitehailsolutions.com</v>
      </c>
      <c r="I2154" s="22" t="e">
        <f>VLOOKUP($G2154,Temp!$A:$C,I$1,FALSE)</f>
        <v>#VALUE!</v>
      </c>
      <c r="J2154" s="22" t="e">
        <f>VLOOKUP($G2154,Temp!$A:$C,J$1,FALSE)</f>
        <v>#VALUE!</v>
      </c>
      <c r="K2154" s="22" t="e">
        <f>VLOOKUP($G2154,Temp!$A:$C,K$1,FALSE)</f>
        <v>#VALUE!</v>
      </c>
      <c r="L2154" s="22" t="e">
        <f>VLOOKUP($G2154,Temp!$A:$C,L$1,FALSE)</f>
        <v>#VALUE!</v>
      </c>
      <c r="M2154" s="22" t="e">
        <f>VLOOKUP($G2154,Temp!$A:$C,M$1,FALSE)</f>
        <v>#VALUE!</v>
      </c>
      <c r="N2154" s="22" t="e">
        <f>VLOOKUP($G2154,Temp!$A:$C,N$1,FALSE)</f>
        <v>#VALUE!</v>
      </c>
      <c r="O2154" s="22" t="e">
        <f>VLOOKUP($G2154,Temp!$A:$C,O$1,FALSE)</f>
        <v>#VALUE!</v>
      </c>
      <c r="P2154" s="22" t="e">
        <f>VLOOKUP($G2154,Temp!$A:$C,P$1,FALSE)</f>
        <v>#VALUE!</v>
      </c>
      <c r="Q2154" s="22" t="e">
        <f>VLOOKUP($G2154,Temp!$A:$C,Q$1,FALSE)</f>
        <v>#VALUE!</v>
      </c>
      <c r="R2154" s="22" t="e">
        <f>VLOOKUP($G2154,Temp!$A:$C,R$1,FALSE)</f>
        <v>#VALUE!</v>
      </c>
      <c r="S2154" s="22" t="e">
        <f>VLOOKUP($G2154,Temp!$A:$C,S$1,FALSE)</f>
        <v>#VALUE!</v>
      </c>
      <c r="T2154" s="22" t="e">
        <f>VLOOKUP($G2154,Temp!$A:$C,T$1,FALSE)</f>
        <v>#VALUE!</v>
      </c>
      <c r="U2154" s="22" t="e">
        <f>VLOOKUP($G2154,Temp!$A:$C,U$1,FALSE)</f>
        <v>#VALUE!</v>
      </c>
      <c r="V2154" s="22" t="e">
        <f>VLOOKUP($G2154,Temp!$A:$C,V$1,FALSE)</f>
        <v>#VALUE!</v>
      </c>
      <c r="W2154" s="22" t="e">
        <f>VLOOKUP($G2154,Temp!$A:$C,W$1,FALSE)</f>
        <v>#VALUE!</v>
      </c>
      <c r="X2154" s="22" t="e">
        <f>VLOOKUP($G2154,Temp!$A:$C,X$1,FALSE)</f>
        <v>#VALUE!</v>
      </c>
      <c r="Y2154" s="22">
        <f>VLOOKUP($G2154,Temp!$A:$C,Y$1,FALSE)</f>
        <v>536</v>
      </c>
      <c r="Z2154" s="22">
        <f>VLOOKUP($G2154,Temp!$A:$C,Z$1,FALSE)</f>
        <v>2</v>
      </c>
      <c r="AA2154" s="22" t="e">
        <f>VLOOKUP($A2154,Searches!$A:$H,AA$1,FALSE)</f>
        <v>#N/A</v>
      </c>
      <c r="AB2154" s="22" t="e">
        <f>VLOOKUP($A2154,Searches!$A:$H,AB$1,FALSE)</f>
        <v>#N/A</v>
      </c>
      <c r="AC2154" s="22" t="e">
        <f>VLOOKUP($A2154,Searches!$A:$H,AC$1,FALSE)</f>
        <v>#N/A</v>
      </c>
      <c r="AD2154" s="22" t="e">
        <f>VLOOKUP($A2154,Searches!$A:$H,AD$1,FALSE)</f>
        <v>#N/A</v>
      </c>
      <c r="AE2154" s="22" t="e">
        <f>VLOOKUP($A2154,Searches!$A:$H,AE$1,FALSE)</f>
        <v>#N/A</v>
      </c>
      <c r="AF2154" s="22" t="e">
        <f>VLOOKUP($A2154,Searches!$A:$H,AF$1,FALSE)</f>
        <v>#N/A</v>
      </c>
      <c r="AG2154" s="22" t="e">
        <f>VLOOKUP($A2154,Searches!$A:$H,AG$1,FALSE)</f>
        <v>#N/A</v>
      </c>
      <c r="AH2154" s="22" t="str">
        <f>VLOOKUP($G2154,Temp!$D:$F,AH$1,FALSE)</f>
        <v>elitehailsolutions.com</v>
      </c>
      <c r="AI2154" s="22">
        <f>VLOOKUP($G2154,Temp!$D:$F,AI$1,FALSE)</f>
        <v>0</v>
      </c>
      <c r="AJ2154" s="22" t="str">
        <f>VLOOKUP($G2154,Temp!$D:$F,AJ$1,FALSE)</f>
        <v>WordPress</v>
      </c>
    </row>
    <row r="2155" spans="1:36" ht="16" x14ac:dyDescent="0.2">
      <c r="A2155" s="8" t="str">
        <f t="shared" si="33"/>
        <v>Suresh Khanna AdRoll</v>
      </c>
      <c r="B2155" s="8" t="s">
        <v>7818</v>
      </c>
      <c r="C2155" s="8" t="s">
        <v>7819</v>
      </c>
      <c r="D2155" s="8" t="s">
        <v>304</v>
      </c>
      <c r="E2155" s="8" t="s">
        <v>7820</v>
      </c>
      <c r="F2155" s="8" t="s">
        <v>7821</v>
      </c>
      <c r="G2155" s="12" t="s">
        <v>7822</v>
      </c>
      <c r="H2155" s="22" t="str">
        <f>VLOOKUP($G2155,Temp!$A:$C,H$1,FALSE)</f>
        <v>adroll.com</v>
      </c>
      <c r="I2155" s="22" t="e">
        <f>VLOOKUP($G2155,Temp!$A:$C,I$1,FALSE)</f>
        <v>#VALUE!</v>
      </c>
      <c r="J2155" s="22" t="e">
        <f>VLOOKUP($G2155,Temp!$A:$C,J$1,FALSE)</f>
        <v>#VALUE!</v>
      </c>
      <c r="K2155" s="22" t="e">
        <f>VLOOKUP($G2155,Temp!$A:$C,K$1,FALSE)</f>
        <v>#VALUE!</v>
      </c>
      <c r="L2155" s="22" t="e">
        <f>VLOOKUP($G2155,Temp!$A:$C,L$1,FALSE)</f>
        <v>#VALUE!</v>
      </c>
      <c r="M2155" s="22" t="e">
        <f>VLOOKUP($G2155,Temp!$A:$C,M$1,FALSE)</f>
        <v>#VALUE!</v>
      </c>
      <c r="N2155" s="22" t="e">
        <f>VLOOKUP($G2155,Temp!$A:$C,N$1,FALSE)</f>
        <v>#VALUE!</v>
      </c>
      <c r="O2155" s="22" t="e">
        <f>VLOOKUP($G2155,Temp!$A:$C,O$1,FALSE)</f>
        <v>#VALUE!</v>
      </c>
      <c r="P2155" s="22" t="e">
        <f>VLOOKUP($G2155,Temp!$A:$C,P$1,FALSE)</f>
        <v>#VALUE!</v>
      </c>
      <c r="Q2155" s="22" t="e">
        <f>VLOOKUP($G2155,Temp!$A:$C,Q$1,FALSE)</f>
        <v>#VALUE!</v>
      </c>
      <c r="R2155" s="22" t="e">
        <f>VLOOKUP($G2155,Temp!$A:$C,R$1,FALSE)</f>
        <v>#VALUE!</v>
      </c>
      <c r="S2155" s="22" t="e">
        <f>VLOOKUP($G2155,Temp!$A:$C,S$1,FALSE)</f>
        <v>#VALUE!</v>
      </c>
      <c r="T2155" s="22" t="e">
        <f>VLOOKUP($G2155,Temp!$A:$C,T$1,FALSE)</f>
        <v>#VALUE!</v>
      </c>
      <c r="U2155" s="22" t="e">
        <f>VLOOKUP($G2155,Temp!$A:$C,U$1,FALSE)</f>
        <v>#VALUE!</v>
      </c>
      <c r="V2155" s="22" t="e">
        <f>VLOOKUP($G2155,Temp!$A:$C,V$1,FALSE)</f>
        <v>#VALUE!</v>
      </c>
      <c r="W2155" s="22" t="e">
        <f>VLOOKUP($G2155,Temp!$A:$C,W$1,FALSE)</f>
        <v>#VALUE!</v>
      </c>
      <c r="X2155" s="22" t="e">
        <f>VLOOKUP($G2155,Temp!$A:$C,X$1,FALSE)</f>
        <v>#VALUE!</v>
      </c>
      <c r="Y2155" s="22">
        <f>VLOOKUP($G2155,Temp!$A:$C,Y$1,FALSE)</f>
        <v>112000</v>
      </c>
      <c r="Z2155" s="22">
        <f>VLOOKUP($G2155,Temp!$A:$C,Z$1,FALSE)</f>
        <v>4900</v>
      </c>
      <c r="AA2155" s="22" t="str">
        <f>VLOOKUP($A2155,Searches!$A:$H,AA$1,FALSE)</f>
        <v>Suresh Khanna</v>
      </c>
      <c r="AB2155" s="22" t="str">
        <f>VLOOKUP($A2155,Searches!$A:$H,AB$1,FALSE)</f>
        <v>AdRoll</v>
      </c>
      <c r="AC2155" s="22" t="str">
        <f>VLOOKUP($A2155,Searches!$A:$H,AC$1,FALSE)</f>
        <v>Chief Revenue Officer</v>
      </c>
      <c r="AD2155" s="22" t="str">
        <f>VLOOKUP($A2155,Searches!$A:$H,AD$1,FALSE)</f>
        <v>2nd</v>
      </c>
      <c r="AE2155" s="22" t="str">
        <f>VLOOKUP($A2155,Searches!$A:$H,AE$1,FALSE)</f>
        <v/>
      </c>
      <c r="AF2155" s="22" t="str">
        <f>VLOOKUP($A2155,Searches!$A:$H,AF$1,FALSE)</f>
        <v>San Francisco Bay Area</v>
      </c>
      <c r="AG2155" s="22" t="str">
        <f>VLOOKUP($A2155,Searches!$A:$H,AG$1,FALSE)</f>
        <v>https://www.linkedin.com/sales/profile/12788,lFOl,NAME_SEARCH?moduleKey=peopleSearchResults&amp;pageKey=sales-search3-people-refinement&amp;contextId=60BC92C971D70515801E49D6842B0000&amp;requestId=7b182405-c507-4f52-a228-b3297b14c5a5&amp;action=CLICK&amp;target=urn%3Ali%3AsalesLead%3A(-1%2C12788)&amp;pageNumber=19&amp;targetEl=profilelink&amp;position=7&amp;trk=lss-serp-result-lead_photo</v>
      </c>
      <c r="AH2155" s="22" t="str">
        <f>VLOOKUP($G2155,Temp!$D:$F,AH$1,FALSE)</f>
        <v>adroll.com</v>
      </c>
      <c r="AI2155" s="22" t="str">
        <f>VLOOKUP($G2155,Temp!$D:$F,AI$1,FALSE)</f>
        <v>Marketo</v>
      </c>
      <c r="AJ2155" s="22" t="str">
        <f>VLOOKUP($G2155,Temp!$D:$F,AJ$1,FALSE)</f>
        <v>WordPress</v>
      </c>
    </row>
    <row r="2156" spans="1:36" ht="16" x14ac:dyDescent="0.2">
      <c r="A2156" s="8" t="str">
        <f t="shared" si="33"/>
        <v>Christian Smith Splunk</v>
      </c>
      <c r="B2156" s="8" t="s">
        <v>2793</v>
      </c>
      <c r="C2156" s="8" t="s">
        <v>996</v>
      </c>
      <c r="D2156" s="8" t="s">
        <v>11897</v>
      </c>
      <c r="E2156" s="8" t="s">
        <v>11900</v>
      </c>
      <c r="F2156" s="8" t="s">
        <v>9316</v>
      </c>
      <c r="G2156" s="12" t="s">
        <v>8496</v>
      </c>
      <c r="H2156" s="22" t="str">
        <f>VLOOKUP($G2156,Temp!$A:$C,H$1,FALSE)</f>
        <v>splunk.com</v>
      </c>
      <c r="I2156" s="22" t="e">
        <f>VLOOKUP($G2156,Temp!$A:$C,I$1,FALSE)</f>
        <v>#VALUE!</v>
      </c>
      <c r="J2156" s="22" t="e">
        <f>VLOOKUP($G2156,Temp!$A:$C,J$1,FALSE)</f>
        <v>#VALUE!</v>
      </c>
      <c r="K2156" s="22" t="e">
        <f>VLOOKUP($G2156,Temp!$A:$C,K$1,FALSE)</f>
        <v>#VALUE!</v>
      </c>
      <c r="L2156" s="22" t="e">
        <f>VLOOKUP($G2156,Temp!$A:$C,L$1,FALSE)</f>
        <v>#VALUE!</v>
      </c>
      <c r="M2156" s="22" t="e">
        <f>VLOOKUP($G2156,Temp!$A:$C,M$1,FALSE)</f>
        <v>#VALUE!</v>
      </c>
      <c r="N2156" s="22" t="e">
        <f>VLOOKUP($G2156,Temp!$A:$C,N$1,FALSE)</f>
        <v>#VALUE!</v>
      </c>
      <c r="O2156" s="22" t="e">
        <f>VLOOKUP($G2156,Temp!$A:$C,O$1,FALSE)</f>
        <v>#VALUE!</v>
      </c>
      <c r="P2156" s="22" t="e">
        <f>VLOOKUP($G2156,Temp!$A:$C,P$1,FALSE)</f>
        <v>#VALUE!</v>
      </c>
      <c r="Q2156" s="22" t="e">
        <f>VLOOKUP($G2156,Temp!$A:$C,Q$1,FALSE)</f>
        <v>#VALUE!</v>
      </c>
      <c r="R2156" s="22" t="e">
        <f>VLOOKUP($G2156,Temp!$A:$C,R$1,FALSE)</f>
        <v>#VALUE!</v>
      </c>
      <c r="S2156" s="22" t="e">
        <f>VLOOKUP($G2156,Temp!$A:$C,S$1,FALSE)</f>
        <v>#VALUE!</v>
      </c>
      <c r="T2156" s="22" t="e">
        <f>VLOOKUP($G2156,Temp!$A:$C,T$1,FALSE)</f>
        <v>#VALUE!</v>
      </c>
      <c r="U2156" s="22" t="e">
        <f>VLOOKUP($G2156,Temp!$A:$C,U$1,FALSE)</f>
        <v>#VALUE!</v>
      </c>
      <c r="V2156" s="22" t="e">
        <f>VLOOKUP($G2156,Temp!$A:$C,V$1,FALSE)</f>
        <v>#VALUE!</v>
      </c>
      <c r="W2156" s="22" t="e">
        <f>VLOOKUP($G2156,Temp!$A:$C,W$1,FALSE)</f>
        <v>#VALUE!</v>
      </c>
      <c r="X2156" s="22" t="e">
        <f>VLOOKUP($G2156,Temp!$A:$C,X$1,FALSE)</f>
        <v>#VALUE!</v>
      </c>
      <c r="Y2156" s="22">
        <f>VLOOKUP($G2156,Temp!$A:$C,Y$1,FALSE)</f>
        <v>2200000</v>
      </c>
      <c r="Z2156" s="22">
        <f>VLOOKUP($G2156,Temp!$A:$C,Z$1,FALSE)</f>
        <v>135000</v>
      </c>
      <c r="AA2156" s="22" t="e">
        <f>VLOOKUP($A2156,Searches!$A:$H,AA$1,FALSE)</f>
        <v>#N/A</v>
      </c>
      <c r="AB2156" s="22" t="e">
        <f>VLOOKUP($A2156,Searches!$A:$H,AB$1,FALSE)</f>
        <v>#N/A</v>
      </c>
      <c r="AC2156" s="22" t="e">
        <f>VLOOKUP($A2156,Searches!$A:$H,AC$1,FALSE)</f>
        <v>#N/A</v>
      </c>
      <c r="AD2156" s="22" t="e">
        <f>VLOOKUP($A2156,Searches!$A:$H,AD$1,FALSE)</f>
        <v>#N/A</v>
      </c>
      <c r="AE2156" s="22" t="e">
        <f>VLOOKUP($A2156,Searches!$A:$H,AE$1,FALSE)</f>
        <v>#N/A</v>
      </c>
      <c r="AF2156" s="22" t="e">
        <f>VLOOKUP($A2156,Searches!$A:$H,AF$1,FALSE)</f>
        <v>#N/A</v>
      </c>
      <c r="AG2156" s="22" t="e">
        <f>VLOOKUP($A2156,Searches!$A:$H,AG$1,FALSE)</f>
        <v>#N/A</v>
      </c>
      <c r="AH2156" s="22" t="e">
        <f>VLOOKUP($G2156,Temp!$D:$F,AH$1,FALSE)</f>
        <v>#N/A</v>
      </c>
      <c r="AI2156" s="22" t="e">
        <f>VLOOKUP($G2156,Temp!$D:$F,AI$1,FALSE)</f>
        <v>#N/A</v>
      </c>
      <c r="AJ2156" s="22" t="e">
        <f>VLOOKUP($G2156,Temp!$D:$F,AJ$1,FALSE)</f>
        <v>#N/A</v>
      </c>
    </row>
    <row r="2157" spans="1:36" ht="16" x14ac:dyDescent="0.2">
      <c r="A2157" s="8" t="str">
        <f t="shared" si="33"/>
        <v>Manav Khurana InVision</v>
      </c>
      <c r="B2157" s="8" t="s">
        <v>4984</v>
      </c>
      <c r="C2157" s="8" t="s">
        <v>4985</v>
      </c>
      <c r="D2157" s="8" t="s">
        <v>42</v>
      </c>
      <c r="E2157" s="8" t="s">
        <v>4987</v>
      </c>
      <c r="F2157" s="8" t="s">
        <v>4988</v>
      </c>
      <c r="G2157" s="12" t="s">
        <v>4990</v>
      </c>
      <c r="H2157" s="22" t="str">
        <f>VLOOKUP($G2157,Temp!$A:$C,H$1,FALSE)</f>
        <v>invisionapp.com</v>
      </c>
      <c r="I2157" s="22" t="e">
        <f>VLOOKUP($G2157,Temp!$A:$C,I$1,FALSE)</f>
        <v>#VALUE!</v>
      </c>
      <c r="J2157" s="22" t="e">
        <f>VLOOKUP($G2157,Temp!$A:$C,J$1,FALSE)</f>
        <v>#VALUE!</v>
      </c>
      <c r="K2157" s="22" t="e">
        <f>VLOOKUP($G2157,Temp!$A:$C,K$1,FALSE)</f>
        <v>#VALUE!</v>
      </c>
      <c r="L2157" s="22" t="e">
        <f>VLOOKUP($G2157,Temp!$A:$C,L$1,FALSE)</f>
        <v>#VALUE!</v>
      </c>
      <c r="M2157" s="22" t="e">
        <f>VLOOKUP($G2157,Temp!$A:$C,M$1,FALSE)</f>
        <v>#VALUE!</v>
      </c>
      <c r="N2157" s="22" t="e">
        <f>VLOOKUP($G2157,Temp!$A:$C,N$1,FALSE)</f>
        <v>#VALUE!</v>
      </c>
      <c r="O2157" s="22" t="e">
        <f>VLOOKUP($G2157,Temp!$A:$C,O$1,FALSE)</f>
        <v>#VALUE!</v>
      </c>
      <c r="P2157" s="22" t="e">
        <f>VLOOKUP($G2157,Temp!$A:$C,P$1,FALSE)</f>
        <v>#VALUE!</v>
      </c>
      <c r="Q2157" s="22" t="e">
        <f>VLOOKUP($G2157,Temp!$A:$C,Q$1,FALSE)</f>
        <v>#VALUE!</v>
      </c>
      <c r="R2157" s="22" t="e">
        <f>VLOOKUP($G2157,Temp!$A:$C,R$1,FALSE)</f>
        <v>#VALUE!</v>
      </c>
      <c r="S2157" s="22" t="e">
        <f>VLOOKUP($G2157,Temp!$A:$C,S$1,FALSE)</f>
        <v>#VALUE!</v>
      </c>
      <c r="T2157" s="22" t="e">
        <f>VLOOKUP($G2157,Temp!$A:$C,T$1,FALSE)</f>
        <v>#VALUE!</v>
      </c>
      <c r="U2157" s="22" t="e">
        <f>VLOOKUP($G2157,Temp!$A:$C,U$1,FALSE)</f>
        <v>#VALUE!</v>
      </c>
      <c r="V2157" s="22" t="e">
        <f>VLOOKUP($G2157,Temp!$A:$C,V$1,FALSE)</f>
        <v>#VALUE!</v>
      </c>
      <c r="W2157" s="22" t="e">
        <f>VLOOKUP($G2157,Temp!$A:$C,W$1,FALSE)</f>
        <v>#VALUE!</v>
      </c>
      <c r="X2157" s="22" t="e">
        <f>VLOOKUP($G2157,Temp!$A:$C,X$1,FALSE)</f>
        <v>#VALUE!</v>
      </c>
      <c r="Y2157" s="22">
        <f>VLOOKUP($G2157,Temp!$A:$C,Y$1,FALSE)</f>
        <v>131000</v>
      </c>
      <c r="Z2157" s="22">
        <f>VLOOKUP($G2157,Temp!$A:$C,Z$1,FALSE)</f>
        <v>23800</v>
      </c>
      <c r="AA2157" s="22" t="str">
        <f>VLOOKUP($A2157,Searches!$A:$H,AA$1,FALSE)</f>
        <v>Manav Khurana</v>
      </c>
      <c r="AB2157" s="22" t="str">
        <f>VLOOKUP($A2157,Searches!$A:$H,AB$1,FALSE)</f>
        <v>InVision</v>
      </c>
      <c r="AC2157" s="22" t="str">
        <f>VLOOKUP($A2157,Searches!$A:$H,AC$1,FALSE)</f>
        <v>Chief Marketing Officer</v>
      </c>
      <c r="AD2157" s="22" t="str">
        <f>VLOOKUP($A2157,Searches!$A:$H,AD$1,FALSE)</f>
        <v>2nd</v>
      </c>
      <c r="AE2157" s="22" t="str">
        <f>VLOOKUP($A2157,Searches!$A:$H,AE$1,FALSE)</f>
        <v/>
      </c>
      <c r="AF2157" s="22" t="str">
        <f>VLOOKUP($A2157,Searches!$A:$H,AF$1,FALSE)</f>
        <v>San Francisco Bay Area</v>
      </c>
      <c r="AG2157" s="22" t="str">
        <f>VLOOKUP($A2157,Searches!$A:$H,AG$1,FALSE)</f>
        <v>https://www.linkedin.com/sales/profile/241848,AYiz,NAME_SEARCH?moduleKey=peopleSearchResults&amp;pageKey=sales-search3-people-refinement&amp;contextId=60BC92C971D70515801E49D6842B0000&amp;requestId=46254baa-48d1-4f5c-af0a-c02e290978e7&amp;action=CLICK&amp;target=urn%3Ali%3AsalesLead%3A(-1%2C241848)&amp;pageNumber=15&amp;targetEl=profilelink&amp;position=2&amp;trk=lss-serp-result-lead_photo</v>
      </c>
      <c r="AH2157" s="22" t="str">
        <f>VLOOKUP($G2157,Temp!$D:$F,AH$1,FALSE)</f>
        <v>invisionapp.com</v>
      </c>
      <c r="AI2157" s="22">
        <f>VLOOKUP($G2157,Temp!$D:$F,AI$1,FALSE)</f>
        <v>0</v>
      </c>
      <c r="AJ2157" s="22" t="str">
        <f>VLOOKUP($G2157,Temp!$D:$F,AJ$1,FALSE)</f>
        <v>WordPress</v>
      </c>
    </row>
    <row r="2158" spans="1:36" ht="16" x14ac:dyDescent="0.2">
      <c r="A2158" s="8" t="str">
        <f t="shared" si="33"/>
        <v>Adam Aarons Okta, Inc.</v>
      </c>
      <c r="B2158" s="8" t="s">
        <v>136</v>
      </c>
      <c r="C2158" s="8" t="s">
        <v>9943</v>
      </c>
      <c r="D2158" s="8" t="s">
        <v>304</v>
      </c>
      <c r="E2158" s="8" t="s">
        <v>9944</v>
      </c>
      <c r="F2158" s="8" t="s">
        <v>9888</v>
      </c>
      <c r="G2158" s="12" t="s">
        <v>9357</v>
      </c>
      <c r="H2158" s="22" t="str">
        <f>VLOOKUP($G2158,Temp!$A:$C,H$1,FALSE)</f>
        <v>okta.com</v>
      </c>
      <c r="I2158" s="22" t="e">
        <f>VLOOKUP($G2158,Temp!$A:$C,I$1,FALSE)</f>
        <v>#VALUE!</v>
      </c>
      <c r="J2158" s="22" t="e">
        <f>VLOOKUP($G2158,Temp!$A:$C,J$1,FALSE)</f>
        <v>#VALUE!</v>
      </c>
      <c r="K2158" s="22" t="e">
        <f>VLOOKUP($G2158,Temp!$A:$C,K$1,FALSE)</f>
        <v>#VALUE!</v>
      </c>
      <c r="L2158" s="22" t="e">
        <f>VLOOKUP($G2158,Temp!$A:$C,L$1,FALSE)</f>
        <v>#VALUE!</v>
      </c>
      <c r="M2158" s="22" t="e">
        <f>VLOOKUP($G2158,Temp!$A:$C,M$1,FALSE)</f>
        <v>#VALUE!</v>
      </c>
      <c r="N2158" s="22" t="e">
        <f>VLOOKUP($G2158,Temp!$A:$C,N$1,FALSE)</f>
        <v>#VALUE!</v>
      </c>
      <c r="O2158" s="22" t="e">
        <f>VLOOKUP($G2158,Temp!$A:$C,O$1,FALSE)</f>
        <v>#VALUE!</v>
      </c>
      <c r="P2158" s="22" t="e">
        <f>VLOOKUP($G2158,Temp!$A:$C,P$1,FALSE)</f>
        <v>#VALUE!</v>
      </c>
      <c r="Q2158" s="22" t="e">
        <f>VLOOKUP($G2158,Temp!$A:$C,Q$1,FALSE)</f>
        <v>#VALUE!</v>
      </c>
      <c r="R2158" s="22" t="e">
        <f>VLOOKUP($G2158,Temp!$A:$C,R$1,FALSE)</f>
        <v>#VALUE!</v>
      </c>
      <c r="S2158" s="22" t="e">
        <f>VLOOKUP($G2158,Temp!$A:$C,S$1,FALSE)</f>
        <v>#VALUE!</v>
      </c>
      <c r="T2158" s="22" t="e">
        <f>VLOOKUP($G2158,Temp!$A:$C,T$1,FALSE)</f>
        <v>#VALUE!</v>
      </c>
      <c r="U2158" s="22" t="e">
        <f>VLOOKUP($G2158,Temp!$A:$C,U$1,FALSE)</f>
        <v>#VALUE!</v>
      </c>
      <c r="V2158" s="22" t="e">
        <f>VLOOKUP($G2158,Temp!$A:$C,V$1,FALSE)</f>
        <v>#VALUE!</v>
      </c>
      <c r="W2158" s="22" t="e">
        <f>VLOOKUP($G2158,Temp!$A:$C,W$1,FALSE)</f>
        <v>#VALUE!</v>
      </c>
      <c r="X2158" s="22" t="e">
        <f>VLOOKUP($G2158,Temp!$A:$C,X$1,FALSE)</f>
        <v>#VALUE!</v>
      </c>
      <c r="Y2158" s="22">
        <f>VLOOKUP($G2158,Temp!$A:$C,Y$1,FALSE)</f>
        <v>388000</v>
      </c>
      <c r="Z2158" s="22">
        <f>VLOOKUP($G2158,Temp!$A:$C,Z$1,FALSE)</f>
        <v>45500</v>
      </c>
      <c r="AA2158" s="22" t="str">
        <f>VLOOKUP($A2158,Searches!$A:$H,AA$1,FALSE)</f>
        <v>Adam Aarons</v>
      </c>
      <c r="AB2158" s="22" t="str">
        <f>VLOOKUP($A2158,Searches!$A:$H,AB$1,FALSE)</f>
        <v>Okta, Inc.</v>
      </c>
      <c r="AC2158" s="22" t="str">
        <f>VLOOKUP($A2158,Searches!$A:$H,AC$1,FALSE)</f>
        <v>Chief Revenue Officer</v>
      </c>
      <c r="AD2158" s="22" t="str">
        <f>VLOOKUP($A2158,Searches!$A:$H,AD$1,FALSE)</f>
        <v>2nd</v>
      </c>
      <c r="AE2158" s="22" t="str">
        <f>VLOOKUP($A2158,Searches!$A:$H,AE$1,FALSE)</f>
        <v/>
      </c>
      <c r="AF2158" s="22" t="str">
        <f>VLOOKUP($A2158,Searches!$A:$H,AF$1,FALSE)</f>
        <v>Greater San Diego Area</v>
      </c>
      <c r="AG2158" s="22" t="str">
        <f>VLOOKUP($A2158,Searches!$A:$H,AG$1,FALSE)</f>
        <v>https://www.linkedin.com/sales/profile/271916,vxx4,NAME_SEARCH?moduleKey=peopleSearchResults&amp;pageKey=sales-search3-people-refinement&amp;contextId=60BC92C971D70515801E49D6842B0000&amp;requestId=7b182405-c507-4f52-a228-b3297b14c5a5&amp;action=CLICK&amp;target=urn%3Ali%3AsalesLead%3A(-1%2C271916)&amp;pageNumber=19&amp;targetEl=profilelink&amp;position=15&amp;trk=lss-serp-result-lead_photo</v>
      </c>
      <c r="AH2158" s="22" t="str">
        <f>VLOOKUP($G2158,Temp!$D:$F,AH$1,FALSE)</f>
        <v>okta.com</v>
      </c>
      <c r="AI2158" s="22" t="str">
        <f>VLOOKUP($G2158,Temp!$D:$F,AI$1,FALSE)</f>
        <v>Marketo</v>
      </c>
      <c r="AJ2158" s="22" t="str">
        <f>VLOOKUP($G2158,Temp!$D:$F,AJ$1,FALSE)</f>
        <v>Drupal</v>
      </c>
    </row>
    <row r="2159" spans="1:36" ht="16" x14ac:dyDescent="0.2">
      <c r="A2159" s="8" t="str">
        <f t="shared" si="33"/>
        <v>Ty Shay Symantec</v>
      </c>
      <c r="B2159" s="8" t="s">
        <v>8965</v>
      </c>
      <c r="C2159" s="8" t="s">
        <v>489</v>
      </c>
      <c r="D2159" s="8" t="s">
        <v>8966</v>
      </c>
      <c r="E2159" s="8" t="s">
        <v>8967</v>
      </c>
      <c r="F2159" s="8" t="s">
        <v>8968</v>
      </c>
      <c r="G2159" s="12" t="s">
        <v>8324</v>
      </c>
      <c r="H2159" s="22" t="str">
        <f>VLOOKUP($G2159,Temp!$A:$C,H$1,FALSE)</f>
        <v>symantec.com</v>
      </c>
      <c r="I2159" s="22" t="e">
        <f>VLOOKUP($G2159,Temp!$A:$C,I$1,FALSE)</f>
        <v>#VALUE!</v>
      </c>
      <c r="J2159" s="22" t="e">
        <f>VLOOKUP($G2159,Temp!$A:$C,J$1,FALSE)</f>
        <v>#VALUE!</v>
      </c>
      <c r="K2159" s="22" t="e">
        <f>VLOOKUP($G2159,Temp!$A:$C,K$1,FALSE)</f>
        <v>#VALUE!</v>
      </c>
      <c r="L2159" s="22" t="e">
        <f>VLOOKUP($G2159,Temp!$A:$C,L$1,FALSE)</f>
        <v>#VALUE!</v>
      </c>
      <c r="M2159" s="22" t="e">
        <f>VLOOKUP($G2159,Temp!$A:$C,M$1,FALSE)</f>
        <v>#VALUE!</v>
      </c>
      <c r="N2159" s="22" t="e">
        <f>VLOOKUP($G2159,Temp!$A:$C,N$1,FALSE)</f>
        <v>#VALUE!</v>
      </c>
      <c r="O2159" s="22" t="e">
        <f>VLOOKUP($G2159,Temp!$A:$C,O$1,FALSE)</f>
        <v>#VALUE!</v>
      </c>
      <c r="P2159" s="22" t="e">
        <f>VLOOKUP($G2159,Temp!$A:$C,P$1,FALSE)</f>
        <v>#VALUE!</v>
      </c>
      <c r="Q2159" s="22" t="e">
        <f>VLOOKUP($G2159,Temp!$A:$C,Q$1,FALSE)</f>
        <v>#VALUE!</v>
      </c>
      <c r="R2159" s="22" t="e">
        <f>VLOOKUP($G2159,Temp!$A:$C,R$1,FALSE)</f>
        <v>#VALUE!</v>
      </c>
      <c r="S2159" s="22" t="e">
        <f>VLOOKUP($G2159,Temp!$A:$C,S$1,FALSE)</f>
        <v>#VALUE!</v>
      </c>
      <c r="T2159" s="22" t="e">
        <f>VLOOKUP($G2159,Temp!$A:$C,T$1,FALSE)</f>
        <v>#VALUE!</v>
      </c>
      <c r="U2159" s="22" t="e">
        <f>VLOOKUP($G2159,Temp!$A:$C,U$1,FALSE)</f>
        <v>#VALUE!</v>
      </c>
      <c r="V2159" s="22" t="e">
        <f>VLOOKUP($G2159,Temp!$A:$C,V$1,FALSE)</f>
        <v>#VALUE!</v>
      </c>
      <c r="W2159" s="22" t="e">
        <f>VLOOKUP($G2159,Temp!$A:$C,W$1,FALSE)</f>
        <v>#VALUE!</v>
      </c>
      <c r="X2159" s="22" t="e">
        <f>VLOOKUP($G2159,Temp!$A:$C,X$1,FALSE)</f>
        <v>#VALUE!</v>
      </c>
      <c r="Y2159" s="22">
        <f>VLOOKUP($G2159,Temp!$A:$C,Y$1,FALSE)</f>
        <v>1500000</v>
      </c>
      <c r="Z2159" s="22">
        <f>VLOOKUP($G2159,Temp!$A:$C,Z$1,FALSE)</f>
        <v>99100</v>
      </c>
      <c r="AA2159" s="22" t="e">
        <f>VLOOKUP($A2159,Searches!$A:$H,AA$1,FALSE)</f>
        <v>#N/A</v>
      </c>
      <c r="AB2159" s="22" t="e">
        <f>VLOOKUP($A2159,Searches!$A:$H,AB$1,FALSE)</f>
        <v>#N/A</v>
      </c>
      <c r="AC2159" s="22" t="e">
        <f>VLOOKUP($A2159,Searches!$A:$H,AC$1,FALSE)</f>
        <v>#N/A</v>
      </c>
      <c r="AD2159" s="22" t="e">
        <f>VLOOKUP($A2159,Searches!$A:$H,AD$1,FALSE)</f>
        <v>#N/A</v>
      </c>
      <c r="AE2159" s="22" t="e">
        <f>VLOOKUP($A2159,Searches!$A:$H,AE$1,FALSE)</f>
        <v>#N/A</v>
      </c>
      <c r="AF2159" s="22" t="e">
        <f>VLOOKUP($A2159,Searches!$A:$H,AF$1,FALSE)</f>
        <v>#N/A</v>
      </c>
      <c r="AG2159" s="22" t="e">
        <f>VLOOKUP($A2159,Searches!$A:$H,AG$1,FALSE)</f>
        <v>#N/A</v>
      </c>
      <c r="AH2159" s="22" t="str">
        <f>VLOOKUP($G2159,Temp!$D:$F,AH$1,FALSE)</f>
        <v>symantec.com</v>
      </c>
      <c r="AI2159" s="22" t="str">
        <f>VLOOKUP($G2159,Temp!$D:$F,AI$1,FALSE)</f>
        <v>Eloqua</v>
      </c>
      <c r="AJ2159" s="22" t="str">
        <f>VLOOKUP($G2159,Temp!$D:$F,AJ$1,FALSE)</f>
        <v>WordPress</v>
      </c>
    </row>
    <row r="2160" spans="1:36" ht="16" x14ac:dyDescent="0.2">
      <c r="A2160" s="8" t="str">
        <f t="shared" si="33"/>
        <v>Brian Bell Ping Identity</v>
      </c>
      <c r="B2160" s="8" t="s">
        <v>960</v>
      </c>
      <c r="C2160" s="8" t="s">
        <v>1296</v>
      </c>
      <c r="D2160" s="8" t="s">
        <v>42</v>
      </c>
      <c r="E2160" s="8" t="s">
        <v>7326</v>
      </c>
      <c r="F2160" s="8" t="s">
        <v>7327</v>
      </c>
      <c r="G2160" s="12" t="s">
        <v>7328</v>
      </c>
      <c r="H2160" s="22" t="str">
        <f>VLOOKUP($G2160,Temp!$A:$C,H$1,FALSE)</f>
        <v>PingIdentity.com</v>
      </c>
      <c r="I2160" s="22" t="e">
        <f>VLOOKUP($G2160,Temp!$A:$C,I$1,FALSE)</f>
        <v>#VALUE!</v>
      </c>
      <c r="J2160" s="22" t="e">
        <f>VLOOKUP($G2160,Temp!$A:$C,J$1,FALSE)</f>
        <v>#VALUE!</v>
      </c>
      <c r="K2160" s="22" t="e">
        <f>VLOOKUP($G2160,Temp!$A:$C,K$1,FALSE)</f>
        <v>#VALUE!</v>
      </c>
      <c r="L2160" s="22" t="e">
        <f>VLOOKUP($G2160,Temp!$A:$C,L$1,FALSE)</f>
        <v>#VALUE!</v>
      </c>
      <c r="M2160" s="22" t="e">
        <f>VLOOKUP($G2160,Temp!$A:$C,M$1,FALSE)</f>
        <v>#VALUE!</v>
      </c>
      <c r="N2160" s="22" t="e">
        <f>VLOOKUP($G2160,Temp!$A:$C,N$1,FALSE)</f>
        <v>#VALUE!</v>
      </c>
      <c r="O2160" s="22" t="e">
        <f>VLOOKUP($G2160,Temp!$A:$C,O$1,FALSE)</f>
        <v>#VALUE!</v>
      </c>
      <c r="P2160" s="22" t="e">
        <f>VLOOKUP($G2160,Temp!$A:$C,P$1,FALSE)</f>
        <v>#VALUE!</v>
      </c>
      <c r="Q2160" s="22" t="e">
        <f>VLOOKUP($G2160,Temp!$A:$C,Q$1,FALSE)</f>
        <v>#VALUE!</v>
      </c>
      <c r="R2160" s="22" t="e">
        <f>VLOOKUP($G2160,Temp!$A:$C,R$1,FALSE)</f>
        <v>#VALUE!</v>
      </c>
      <c r="S2160" s="22" t="e">
        <f>VLOOKUP($G2160,Temp!$A:$C,S$1,FALSE)</f>
        <v>#VALUE!</v>
      </c>
      <c r="T2160" s="22" t="e">
        <f>VLOOKUP($G2160,Temp!$A:$C,T$1,FALSE)</f>
        <v>#VALUE!</v>
      </c>
      <c r="U2160" s="22" t="e">
        <f>VLOOKUP($G2160,Temp!$A:$C,U$1,FALSE)</f>
        <v>#VALUE!</v>
      </c>
      <c r="V2160" s="22" t="e">
        <f>VLOOKUP($G2160,Temp!$A:$C,V$1,FALSE)</f>
        <v>#VALUE!</v>
      </c>
      <c r="W2160" s="22" t="e">
        <f>VLOOKUP($G2160,Temp!$A:$C,W$1,FALSE)</f>
        <v>#VALUE!</v>
      </c>
      <c r="X2160" s="22" t="e">
        <f>VLOOKUP($G2160,Temp!$A:$C,X$1,FALSE)</f>
        <v>#VALUE!</v>
      </c>
      <c r="Y2160" s="22">
        <f>VLOOKUP($G2160,Temp!$A:$C,Y$1,FALSE)</f>
        <v>88000</v>
      </c>
      <c r="Z2160" s="22">
        <f>VLOOKUP($G2160,Temp!$A:$C,Z$1,FALSE)</f>
        <v>19200</v>
      </c>
      <c r="AA2160" s="22" t="str">
        <f>VLOOKUP($A2160,Searches!$A:$H,AA$1,FALSE)</f>
        <v>Brian Bell</v>
      </c>
      <c r="AB2160" s="22" t="str">
        <f>VLOOKUP($A2160,Searches!$A:$H,AB$1,FALSE)</f>
        <v>Ping Identity</v>
      </c>
      <c r="AC2160" s="22" t="str">
        <f>VLOOKUP($A2160,Searches!$A:$H,AC$1,FALSE)</f>
        <v>Chief Marketing Officer</v>
      </c>
      <c r="AD2160" s="22" t="str">
        <f>VLOOKUP($A2160,Searches!$A:$H,AD$1,FALSE)</f>
        <v>2nd</v>
      </c>
      <c r="AE2160" s="22" t="str">
        <f>VLOOKUP($A2160,Searches!$A:$H,AE$1,FALSE)</f>
        <v/>
      </c>
      <c r="AF2160" s="22" t="str">
        <f>VLOOKUP($A2160,Searches!$A:$H,AF$1,FALSE)</f>
        <v>San Francisco Bay Area</v>
      </c>
      <c r="AG2160" s="22" t="str">
        <f>VLOOKUP($A2160,Searches!$A:$H,AG$1,FALSE)</f>
        <v>https://www.linkedin.com/sales/profile/259120,m-m3,NAME_SEARCH?moduleKey=peopleSearchResults&amp;pageKey=sales-search3-people-refinement&amp;contextId=60BC92C971D70515801E49D6842B0000&amp;requestId=7b182405-c507-4f52-a228-b3297b14c5a5&amp;action=CLICK&amp;target=urn%3Ali%3AsalesLead%3A(-1%2C259120)&amp;pageNumber=19&amp;targetEl=profilelink&amp;position=12&amp;trk=lss-serp-result-lead_photo</v>
      </c>
      <c r="AH2160" s="22" t="e">
        <f>VLOOKUP($G2160,Temp!$D:$F,AH$1,FALSE)</f>
        <v>#N/A</v>
      </c>
      <c r="AI2160" s="22" t="e">
        <f>VLOOKUP($G2160,Temp!$D:$F,AI$1,FALSE)</f>
        <v>#N/A</v>
      </c>
      <c r="AJ2160" s="22" t="e">
        <f>VLOOKUP($G2160,Temp!$D:$F,AJ$1,FALSE)</f>
        <v>#N/A</v>
      </c>
    </row>
    <row r="2161" spans="1:36" ht="16" x14ac:dyDescent="0.2">
      <c r="A2161" s="8" t="str">
        <f t="shared" si="33"/>
        <v>Robert Cariddi SentinelOne</v>
      </c>
      <c r="B2161" s="8" t="s">
        <v>1836</v>
      </c>
      <c r="C2161" s="8" t="s">
        <v>11935</v>
      </c>
      <c r="D2161" s="8" t="s">
        <v>11936</v>
      </c>
      <c r="E2161" s="8" t="s">
        <v>11937</v>
      </c>
      <c r="F2161" s="8" t="s">
        <v>11938</v>
      </c>
      <c r="G2161" s="12" t="s">
        <v>11581</v>
      </c>
      <c r="H2161" s="22" t="str">
        <f>VLOOKUP($G2161,Temp!$A:$C,H$1,FALSE)</f>
        <v>sentinelone.com</v>
      </c>
      <c r="I2161" s="22" t="e">
        <f>VLOOKUP($G2161,Temp!$A:$C,I$1,FALSE)</f>
        <v>#VALUE!</v>
      </c>
      <c r="J2161" s="22" t="e">
        <f>VLOOKUP($G2161,Temp!$A:$C,J$1,FALSE)</f>
        <v>#VALUE!</v>
      </c>
      <c r="K2161" s="22" t="e">
        <f>VLOOKUP($G2161,Temp!$A:$C,K$1,FALSE)</f>
        <v>#VALUE!</v>
      </c>
      <c r="L2161" s="22" t="e">
        <f>VLOOKUP($G2161,Temp!$A:$C,L$1,FALSE)</f>
        <v>#VALUE!</v>
      </c>
      <c r="M2161" s="22" t="e">
        <f>VLOOKUP($G2161,Temp!$A:$C,M$1,FALSE)</f>
        <v>#VALUE!</v>
      </c>
      <c r="N2161" s="22" t="e">
        <f>VLOOKUP($G2161,Temp!$A:$C,N$1,FALSE)</f>
        <v>#VALUE!</v>
      </c>
      <c r="O2161" s="22" t="e">
        <f>VLOOKUP($G2161,Temp!$A:$C,O$1,FALSE)</f>
        <v>#VALUE!</v>
      </c>
      <c r="P2161" s="22" t="e">
        <f>VLOOKUP($G2161,Temp!$A:$C,P$1,FALSE)</f>
        <v>#VALUE!</v>
      </c>
      <c r="Q2161" s="22" t="e">
        <f>VLOOKUP($G2161,Temp!$A:$C,Q$1,FALSE)</f>
        <v>#VALUE!</v>
      </c>
      <c r="R2161" s="22" t="e">
        <f>VLOOKUP($G2161,Temp!$A:$C,R$1,FALSE)</f>
        <v>#VALUE!</v>
      </c>
      <c r="S2161" s="22" t="e">
        <f>VLOOKUP($G2161,Temp!$A:$C,S$1,FALSE)</f>
        <v>#VALUE!</v>
      </c>
      <c r="T2161" s="22" t="e">
        <f>VLOOKUP($G2161,Temp!$A:$C,T$1,FALSE)</f>
        <v>#VALUE!</v>
      </c>
      <c r="U2161" s="22" t="e">
        <f>VLOOKUP($G2161,Temp!$A:$C,U$1,FALSE)</f>
        <v>#VALUE!</v>
      </c>
      <c r="V2161" s="22" t="e">
        <f>VLOOKUP($G2161,Temp!$A:$C,V$1,FALSE)</f>
        <v>#VALUE!</v>
      </c>
      <c r="W2161" s="22" t="e">
        <f>VLOOKUP($G2161,Temp!$A:$C,W$1,FALSE)</f>
        <v>#VALUE!</v>
      </c>
      <c r="X2161" s="22" t="e">
        <f>VLOOKUP($G2161,Temp!$A:$C,X$1,FALSE)</f>
        <v>#VALUE!</v>
      </c>
      <c r="Y2161" s="22">
        <f>VLOOKUP($G2161,Temp!$A:$C,Y$1,FALSE)</f>
        <v>5700</v>
      </c>
      <c r="Z2161" s="22">
        <f>VLOOKUP($G2161,Temp!$A:$C,Z$1,FALSE)</f>
        <v>8500</v>
      </c>
      <c r="AA2161" s="22" t="e">
        <f>VLOOKUP($A2161,Searches!$A:$H,AA$1,FALSE)</f>
        <v>#N/A</v>
      </c>
      <c r="AB2161" s="22" t="e">
        <f>VLOOKUP($A2161,Searches!$A:$H,AB$1,FALSE)</f>
        <v>#N/A</v>
      </c>
      <c r="AC2161" s="22" t="e">
        <f>VLOOKUP($A2161,Searches!$A:$H,AC$1,FALSE)</f>
        <v>#N/A</v>
      </c>
      <c r="AD2161" s="22" t="e">
        <f>VLOOKUP($A2161,Searches!$A:$H,AD$1,FALSE)</f>
        <v>#N/A</v>
      </c>
      <c r="AE2161" s="22" t="e">
        <f>VLOOKUP($A2161,Searches!$A:$H,AE$1,FALSE)</f>
        <v>#N/A</v>
      </c>
      <c r="AF2161" s="22" t="e">
        <f>VLOOKUP($A2161,Searches!$A:$H,AF$1,FALSE)</f>
        <v>#N/A</v>
      </c>
      <c r="AG2161" s="22" t="e">
        <f>VLOOKUP($A2161,Searches!$A:$H,AG$1,FALSE)</f>
        <v>#N/A</v>
      </c>
      <c r="AH2161" s="22" t="e">
        <f>VLOOKUP($G2161,Temp!$D:$F,AH$1,FALSE)</f>
        <v>#N/A</v>
      </c>
      <c r="AI2161" s="22" t="e">
        <f>VLOOKUP($G2161,Temp!$D:$F,AI$1,FALSE)</f>
        <v>#N/A</v>
      </c>
      <c r="AJ2161" s="22" t="e">
        <f>VLOOKUP($G2161,Temp!$D:$F,AJ$1,FALSE)</f>
        <v>#N/A</v>
      </c>
    </row>
    <row r="2162" spans="1:36" ht="16" x14ac:dyDescent="0.2">
      <c r="A2162" s="8" t="str">
        <f t="shared" si="33"/>
        <v>Kristy Stromberg Shopkick</v>
      </c>
      <c r="B2162" s="8" t="s">
        <v>7427</v>
      </c>
      <c r="C2162" s="8" t="s">
        <v>7428</v>
      </c>
      <c r="D2162" s="8" t="s">
        <v>42</v>
      </c>
      <c r="E2162" s="8" t="s">
        <v>7429</v>
      </c>
      <c r="F2162" s="8" t="s">
        <v>7430</v>
      </c>
      <c r="G2162" s="12" t="s">
        <v>7431</v>
      </c>
      <c r="H2162" s="22" t="str">
        <f>VLOOKUP($G2162,Temp!$A:$C,H$1,FALSE)</f>
        <v>shopkick.com</v>
      </c>
      <c r="I2162" s="22" t="e">
        <f>VLOOKUP($G2162,Temp!$A:$C,I$1,FALSE)</f>
        <v>#VALUE!</v>
      </c>
      <c r="J2162" s="22" t="e">
        <f>VLOOKUP($G2162,Temp!$A:$C,J$1,FALSE)</f>
        <v>#VALUE!</v>
      </c>
      <c r="K2162" s="22" t="e">
        <f>VLOOKUP($G2162,Temp!$A:$C,K$1,FALSE)</f>
        <v>#VALUE!</v>
      </c>
      <c r="L2162" s="22" t="e">
        <f>VLOOKUP($G2162,Temp!$A:$C,L$1,FALSE)</f>
        <v>#VALUE!</v>
      </c>
      <c r="M2162" s="22" t="e">
        <f>VLOOKUP($G2162,Temp!$A:$C,M$1,FALSE)</f>
        <v>#VALUE!</v>
      </c>
      <c r="N2162" s="22" t="e">
        <f>VLOOKUP($G2162,Temp!$A:$C,N$1,FALSE)</f>
        <v>#VALUE!</v>
      </c>
      <c r="O2162" s="22" t="e">
        <f>VLOOKUP($G2162,Temp!$A:$C,O$1,FALSE)</f>
        <v>#VALUE!</v>
      </c>
      <c r="P2162" s="22" t="e">
        <f>VLOOKUP($G2162,Temp!$A:$C,P$1,FALSE)</f>
        <v>#VALUE!</v>
      </c>
      <c r="Q2162" s="22" t="e">
        <f>VLOOKUP($G2162,Temp!$A:$C,Q$1,FALSE)</f>
        <v>#VALUE!</v>
      </c>
      <c r="R2162" s="22" t="e">
        <f>VLOOKUP($G2162,Temp!$A:$C,R$1,FALSE)</f>
        <v>#VALUE!</v>
      </c>
      <c r="S2162" s="22" t="e">
        <f>VLOOKUP($G2162,Temp!$A:$C,S$1,FALSE)</f>
        <v>#VALUE!</v>
      </c>
      <c r="T2162" s="22" t="e">
        <f>VLOOKUP($G2162,Temp!$A:$C,T$1,FALSE)</f>
        <v>#VALUE!</v>
      </c>
      <c r="U2162" s="22" t="e">
        <f>VLOOKUP($G2162,Temp!$A:$C,U$1,FALSE)</f>
        <v>#VALUE!</v>
      </c>
      <c r="V2162" s="22" t="e">
        <f>VLOOKUP($G2162,Temp!$A:$C,V$1,FALSE)</f>
        <v>#VALUE!</v>
      </c>
      <c r="W2162" s="22" t="e">
        <f>VLOOKUP($G2162,Temp!$A:$C,W$1,FALSE)</f>
        <v>#VALUE!</v>
      </c>
      <c r="X2162" s="22" t="e">
        <f>VLOOKUP($G2162,Temp!$A:$C,X$1,FALSE)</f>
        <v>#VALUE!</v>
      </c>
      <c r="Y2162" s="22">
        <f>VLOOKUP($G2162,Temp!$A:$C,Y$1,FALSE)</f>
        <v>152000</v>
      </c>
      <c r="Z2162" s="22">
        <f>VLOOKUP($G2162,Temp!$A:$C,Z$1,FALSE)</f>
        <v>0</v>
      </c>
      <c r="AA2162" s="22" t="str">
        <f>VLOOKUP($A2162,Searches!$A:$H,AA$1,FALSE)</f>
        <v>Kristy Stromberg</v>
      </c>
      <c r="AB2162" s="22" t="str">
        <f>VLOOKUP($A2162,Searches!$A:$H,AB$1,FALSE)</f>
        <v>Shopkick</v>
      </c>
      <c r="AC2162" s="22" t="str">
        <f>VLOOKUP($A2162,Searches!$A:$H,AC$1,FALSE)</f>
        <v>Chief Marketing Officer</v>
      </c>
      <c r="AD2162" s="22" t="str">
        <f>VLOOKUP($A2162,Searches!$A:$H,AD$1,FALSE)</f>
        <v>2nd</v>
      </c>
      <c r="AE2162" s="22" t="str">
        <f>VLOOKUP($A2162,Searches!$A:$H,AE$1,FALSE)</f>
        <v>Open link</v>
      </c>
      <c r="AF2162" s="22" t="str">
        <f>VLOOKUP($A2162,Searches!$A:$H,AF$1,FALSE)</f>
        <v>San Francisco Bay Area</v>
      </c>
      <c r="AG2162" s="22" t="str">
        <f>VLOOKUP($A2162,Searches!$A:$H,AG$1,FALSE)</f>
        <v>https://www.linkedin.com/sales/profile/169951,Q1RL,NAME_SEARCH?moduleKey=peopleSearchResults&amp;pageKey=sales-search3-people-refinement&amp;contextId=60BC92C971D70515801E49D6842B0000&amp;requestId=7b182405-c507-4f52-a228-b3297b14c5a5&amp;action=CLICK&amp;target=urn%3Ali%3AsalesLead%3A(-1%2C169951)&amp;pageNumber=19&amp;targetEl=profilelink&amp;position=16&amp;trk=lss-serp-result-lead_photo</v>
      </c>
      <c r="AH2162" s="22" t="str">
        <f>VLOOKUP($G2162,Temp!$D:$F,AH$1,FALSE)</f>
        <v>shopkick.com</v>
      </c>
      <c r="AI2162" s="22" t="str">
        <f>VLOOKUP($G2162,Temp!$D:$F,AI$1,FALSE)</f>
        <v>Marketo</v>
      </c>
      <c r="AJ2162" s="22" t="str">
        <f>VLOOKUP($G2162,Temp!$D:$F,AJ$1,FALSE)</f>
        <v>WordPress</v>
      </c>
    </row>
    <row r="2163" spans="1:36" ht="16" x14ac:dyDescent="0.2">
      <c r="A2163" s="8" t="str">
        <f t="shared" si="33"/>
        <v>Richard Mumby MakeSpace</v>
      </c>
      <c r="B2163" s="8" t="s">
        <v>785</v>
      </c>
      <c r="C2163" s="8" t="s">
        <v>9376</v>
      </c>
      <c r="D2163" s="8" t="s">
        <v>42</v>
      </c>
      <c r="E2163" s="8" t="s">
        <v>9377</v>
      </c>
      <c r="F2163" s="8" t="s">
        <v>9378</v>
      </c>
      <c r="G2163" s="12" t="s">
        <v>9379</v>
      </c>
      <c r="H2163" s="22" t="str">
        <f>VLOOKUP($G2163,Temp!$A:$C,H$1,FALSE)</f>
        <v>makespace.com</v>
      </c>
      <c r="I2163" s="22" t="e">
        <f>VLOOKUP($G2163,Temp!$A:$C,I$1,FALSE)</f>
        <v>#VALUE!</v>
      </c>
      <c r="J2163" s="22" t="e">
        <f>VLOOKUP($G2163,Temp!$A:$C,J$1,FALSE)</f>
        <v>#VALUE!</v>
      </c>
      <c r="K2163" s="22" t="e">
        <f>VLOOKUP($G2163,Temp!$A:$C,K$1,FALSE)</f>
        <v>#VALUE!</v>
      </c>
      <c r="L2163" s="22" t="e">
        <f>VLOOKUP($G2163,Temp!$A:$C,L$1,FALSE)</f>
        <v>#VALUE!</v>
      </c>
      <c r="M2163" s="22" t="e">
        <f>VLOOKUP($G2163,Temp!$A:$C,M$1,FALSE)</f>
        <v>#VALUE!</v>
      </c>
      <c r="N2163" s="22" t="e">
        <f>VLOOKUP($G2163,Temp!$A:$C,N$1,FALSE)</f>
        <v>#VALUE!</v>
      </c>
      <c r="O2163" s="22" t="e">
        <f>VLOOKUP($G2163,Temp!$A:$C,O$1,FALSE)</f>
        <v>#VALUE!</v>
      </c>
      <c r="P2163" s="22" t="e">
        <f>VLOOKUP($G2163,Temp!$A:$C,P$1,FALSE)</f>
        <v>#VALUE!</v>
      </c>
      <c r="Q2163" s="22" t="e">
        <f>VLOOKUP($G2163,Temp!$A:$C,Q$1,FALSE)</f>
        <v>#VALUE!</v>
      </c>
      <c r="R2163" s="22" t="e">
        <f>VLOOKUP($G2163,Temp!$A:$C,R$1,FALSE)</f>
        <v>#VALUE!</v>
      </c>
      <c r="S2163" s="22" t="e">
        <f>VLOOKUP($G2163,Temp!$A:$C,S$1,FALSE)</f>
        <v>#VALUE!</v>
      </c>
      <c r="T2163" s="22" t="e">
        <f>VLOOKUP($G2163,Temp!$A:$C,T$1,FALSE)</f>
        <v>#VALUE!</v>
      </c>
      <c r="U2163" s="22" t="e">
        <f>VLOOKUP($G2163,Temp!$A:$C,U$1,FALSE)</f>
        <v>#VALUE!</v>
      </c>
      <c r="V2163" s="22" t="e">
        <f>VLOOKUP($G2163,Temp!$A:$C,V$1,FALSE)</f>
        <v>#VALUE!</v>
      </c>
      <c r="W2163" s="22" t="e">
        <f>VLOOKUP($G2163,Temp!$A:$C,W$1,FALSE)</f>
        <v>#VALUE!</v>
      </c>
      <c r="X2163" s="22" t="e">
        <f>VLOOKUP($G2163,Temp!$A:$C,X$1,FALSE)</f>
        <v>#VALUE!</v>
      </c>
      <c r="Y2163" s="22">
        <f>VLOOKUP($G2163,Temp!$A:$C,Y$1,FALSE)</f>
        <v>114000</v>
      </c>
      <c r="Z2163" s="22">
        <f>VLOOKUP($G2163,Temp!$A:$C,Z$1,FALSE)</f>
        <v>769</v>
      </c>
      <c r="AA2163" s="22" t="str">
        <f>VLOOKUP($A2163,Searches!$A:$H,AA$1,FALSE)</f>
        <v>Richard Mumby</v>
      </c>
      <c r="AB2163" s="22" t="str">
        <f>VLOOKUP($A2163,Searches!$A:$H,AB$1,FALSE)</f>
        <v>MakeSpace</v>
      </c>
      <c r="AC2163" s="22" t="str">
        <f>VLOOKUP($A2163,Searches!$A:$H,AC$1,FALSE)</f>
        <v>Chief Marketing Officer</v>
      </c>
      <c r="AD2163" s="22" t="str">
        <f>VLOOKUP($A2163,Searches!$A:$H,AD$1,FALSE)</f>
        <v>2nd</v>
      </c>
      <c r="AE2163" s="22" t="str">
        <f>VLOOKUP($A2163,Searches!$A:$H,AE$1,FALSE)</f>
        <v>Open link</v>
      </c>
      <c r="AF2163" s="22" t="str">
        <f>VLOOKUP($A2163,Searches!$A:$H,AF$1,FALSE)</f>
        <v>Greater New York City Area</v>
      </c>
      <c r="AG2163" s="22" t="str">
        <f>VLOOKUP($A2163,Searches!$A:$H,AG$1,FALSE)</f>
        <v>https://www.linkedin.com/sales/profile/2786897,72G6,NAME_SEARCH?moduleKey=peopleSearchResults&amp;pageKey=sales-search3-people-refinement&amp;contextId=60BC92C971D70515801E49D6842B0000&amp;requestId=7b182405-c507-4f52-a228-b3297b14c5a5&amp;action=CLICK&amp;target=urn%3Ali%3AsalesLead%3A(-1%2C2786897)&amp;pageNumber=19&amp;targetEl=profilelink&amp;position=22&amp;trk=lss-serp-result-lead_photo</v>
      </c>
      <c r="AH2163" s="22" t="str">
        <f>VLOOKUP($G2163,Temp!$D:$F,AH$1,FALSE)</f>
        <v>makespace.com</v>
      </c>
      <c r="AI2163" s="22">
        <f>VLOOKUP($G2163,Temp!$D:$F,AI$1,FALSE)</f>
        <v>0</v>
      </c>
      <c r="AJ2163" s="22" t="str">
        <f>VLOOKUP($G2163,Temp!$D:$F,AJ$1,FALSE)</f>
        <v>WordPress</v>
      </c>
    </row>
    <row r="2164" spans="1:36" ht="16" x14ac:dyDescent="0.2">
      <c r="A2164" s="8" t="str">
        <f t="shared" si="33"/>
        <v>Ojas Rege MobileIron</v>
      </c>
      <c r="B2164" s="8" t="s">
        <v>8508</v>
      </c>
      <c r="C2164" s="8" t="s">
        <v>8510</v>
      </c>
      <c r="D2164" s="8" t="s">
        <v>6728</v>
      </c>
      <c r="E2164" s="8" t="s">
        <v>8512</v>
      </c>
      <c r="F2164" s="8" t="s">
        <v>8513</v>
      </c>
      <c r="G2164" s="12" t="s">
        <v>8514</v>
      </c>
      <c r="H2164" s="22" t="str">
        <f>VLOOKUP($G2164,Temp!$A:$C,H$1,FALSE)</f>
        <v>mobileiron.com</v>
      </c>
      <c r="I2164" s="22" t="e">
        <f>VLOOKUP($G2164,Temp!$A:$C,I$1,FALSE)</f>
        <v>#VALUE!</v>
      </c>
      <c r="J2164" s="22" t="e">
        <f>VLOOKUP($G2164,Temp!$A:$C,J$1,FALSE)</f>
        <v>#VALUE!</v>
      </c>
      <c r="K2164" s="22" t="e">
        <f>VLOOKUP($G2164,Temp!$A:$C,K$1,FALSE)</f>
        <v>#VALUE!</v>
      </c>
      <c r="L2164" s="22" t="e">
        <f>VLOOKUP($G2164,Temp!$A:$C,L$1,FALSE)</f>
        <v>#VALUE!</v>
      </c>
      <c r="M2164" s="22" t="e">
        <f>VLOOKUP($G2164,Temp!$A:$C,M$1,FALSE)</f>
        <v>#VALUE!</v>
      </c>
      <c r="N2164" s="22" t="e">
        <f>VLOOKUP($G2164,Temp!$A:$C,N$1,FALSE)</f>
        <v>#VALUE!</v>
      </c>
      <c r="O2164" s="22" t="e">
        <f>VLOOKUP($G2164,Temp!$A:$C,O$1,FALSE)</f>
        <v>#VALUE!</v>
      </c>
      <c r="P2164" s="22" t="e">
        <f>VLOOKUP($G2164,Temp!$A:$C,P$1,FALSE)</f>
        <v>#VALUE!</v>
      </c>
      <c r="Q2164" s="22" t="e">
        <f>VLOOKUP($G2164,Temp!$A:$C,Q$1,FALSE)</f>
        <v>#VALUE!</v>
      </c>
      <c r="R2164" s="22" t="e">
        <f>VLOOKUP($G2164,Temp!$A:$C,R$1,FALSE)</f>
        <v>#VALUE!</v>
      </c>
      <c r="S2164" s="22" t="e">
        <f>VLOOKUP($G2164,Temp!$A:$C,S$1,FALSE)</f>
        <v>#VALUE!</v>
      </c>
      <c r="T2164" s="22" t="e">
        <f>VLOOKUP($G2164,Temp!$A:$C,T$1,FALSE)</f>
        <v>#VALUE!</v>
      </c>
      <c r="U2164" s="22" t="e">
        <f>VLOOKUP($G2164,Temp!$A:$C,U$1,FALSE)</f>
        <v>#VALUE!</v>
      </c>
      <c r="V2164" s="22" t="e">
        <f>VLOOKUP($G2164,Temp!$A:$C,V$1,FALSE)</f>
        <v>#VALUE!</v>
      </c>
      <c r="W2164" s="22" t="e">
        <f>VLOOKUP($G2164,Temp!$A:$C,W$1,FALSE)</f>
        <v>#VALUE!</v>
      </c>
      <c r="X2164" s="22" t="e">
        <f>VLOOKUP($G2164,Temp!$A:$C,X$1,FALSE)</f>
        <v>#VALUE!</v>
      </c>
      <c r="Y2164" s="22">
        <f>VLOOKUP($G2164,Temp!$A:$C,Y$1,FALSE)</f>
        <v>370000</v>
      </c>
      <c r="Z2164" s="22">
        <f>VLOOKUP($G2164,Temp!$A:$C,Z$1,FALSE)</f>
        <v>21300</v>
      </c>
      <c r="AA2164" s="22" t="str">
        <f>VLOOKUP($A2164,Searches!$A:$H,AA$1,FALSE)</f>
        <v>Ojas Rege</v>
      </c>
      <c r="AB2164" s="22" t="str">
        <f>VLOOKUP($A2164,Searches!$A:$H,AB$1,FALSE)</f>
        <v>MobileIron</v>
      </c>
      <c r="AC2164" s="22" t="str">
        <f>VLOOKUP($A2164,Searches!$A:$H,AC$1,FALSE)</f>
        <v>Chief Marketing and Strategy Officer</v>
      </c>
      <c r="AD2164" s="22" t="str">
        <f>VLOOKUP($A2164,Searches!$A:$H,AD$1,FALSE)</f>
        <v>2nd</v>
      </c>
      <c r="AE2164" s="22" t="str">
        <f>VLOOKUP($A2164,Searches!$A:$H,AE$1,FALSE)</f>
        <v/>
      </c>
      <c r="AF2164" s="22" t="str">
        <f>VLOOKUP($A2164,Searches!$A:$H,AF$1,FALSE)</f>
        <v>San Francisco Bay Area</v>
      </c>
      <c r="AG2164" s="22" t="str">
        <f>VLOOKUP($A2164,Searches!$A:$H,AG$1,FALSE)</f>
        <v>https://www.linkedin.com/sales/profile/353586,YF7A,NAME_SEARCH?moduleKey=peopleSearchResults&amp;pageKey=sales-search3-people-refinement&amp;contextId=60BC92C971D70515801E49D6842B0000&amp;requestId=7b182405-c507-4f52-a228-b3297b14c5a5&amp;action=CLICK&amp;target=urn%3Ali%3AsalesLead%3A(-1%2C353586)&amp;pageNumber=19&amp;targetEl=profilelink&amp;position=18&amp;trk=lss-serp-result-lead_photo</v>
      </c>
      <c r="AH2164" s="22" t="str">
        <f>VLOOKUP($G2164,Temp!$D:$F,AH$1,FALSE)</f>
        <v>mobileiron.com</v>
      </c>
      <c r="AI2164" s="22" t="str">
        <f>VLOOKUP($G2164,Temp!$D:$F,AI$1,FALSE)</f>
        <v>Marketo</v>
      </c>
      <c r="AJ2164" s="22" t="str">
        <f>VLOOKUP($G2164,Temp!$D:$F,AJ$1,FALSE)</f>
        <v>Drupal</v>
      </c>
    </row>
    <row r="2165" spans="1:36" ht="16" x14ac:dyDescent="0.2">
      <c r="A2165" s="8" t="str">
        <f t="shared" si="33"/>
        <v>Stephany Verstraete Teladoc</v>
      </c>
      <c r="B2165" s="8" t="s">
        <v>7022</v>
      </c>
      <c r="C2165" s="8" t="s">
        <v>7023</v>
      </c>
      <c r="D2165" s="8" t="s">
        <v>42</v>
      </c>
      <c r="E2165" s="8" t="s">
        <v>7024</v>
      </c>
      <c r="F2165" s="8" t="s">
        <v>7025</v>
      </c>
      <c r="G2165" s="12" t="s">
        <v>7026</v>
      </c>
      <c r="H2165" s="22" t="str">
        <f>VLOOKUP($G2165,Temp!$A:$C,H$1,FALSE)</f>
        <v>Teladoc.com</v>
      </c>
      <c r="I2165" s="22" t="e">
        <f>VLOOKUP($G2165,Temp!$A:$C,I$1,FALSE)</f>
        <v>#VALUE!</v>
      </c>
      <c r="J2165" s="22" t="e">
        <f>VLOOKUP($G2165,Temp!$A:$C,J$1,FALSE)</f>
        <v>#VALUE!</v>
      </c>
      <c r="K2165" s="22" t="e">
        <f>VLOOKUP($G2165,Temp!$A:$C,K$1,FALSE)</f>
        <v>#VALUE!</v>
      </c>
      <c r="L2165" s="22" t="e">
        <f>VLOOKUP($G2165,Temp!$A:$C,L$1,FALSE)</f>
        <v>#VALUE!</v>
      </c>
      <c r="M2165" s="22" t="e">
        <f>VLOOKUP($G2165,Temp!$A:$C,M$1,FALSE)</f>
        <v>#VALUE!</v>
      </c>
      <c r="N2165" s="22" t="e">
        <f>VLOOKUP($G2165,Temp!$A:$C,N$1,FALSE)</f>
        <v>#VALUE!</v>
      </c>
      <c r="O2165" s="22" t="e">
        <f>VLOOKUP($G2165,Temp!$A:$C,O$1,FALSE)</f>
        <v>#VALUE!</v>
      </c>
      <c r="P2165" s="22" t="e">
        <f>VLOOKUP($G2165,Temp!$A:$C,P$1,FALSE)</f>
        <v>#VALUE!</v>
      </c>
      <c r="Q2165" s="22" t="e">
        <f>VLOOKUP($G2165,Temp!$A:$C,Q$1,FALSE)</f>
        <v>#VALUE!</v>
      </c>
      <c r="R2165" s="22" t="e">
        <f>VLOOKUP($G2165,Temp!$A:$C,R$1,FALSE)</f>
        <v>#VALUE!</v>
      </c>
      <c r="S2165" s="22" t="e">
        <f>VLOOKUP($G2165,Temp!$A:$C,S$1,FALSE)</f>
        <v>#VALUE!</v>
      </c>
      <c r="T2165" s="22" t="e">
        <f>VLOOKUP($G2165,Temp!$A:$C,T$1,FALSE)</f>
        <v>#VALUE!</v>
      </c>
      <c r="U2165" s="22" t="e">
        <f>VLOOKUP($G2165,Temp!$A:$C,U$1,FALSE)</f>
        <v>#VALUE!</v>
      </c>
      <c r="V2165" s="22" t="e">
        <f>VLOOKUP($G2165,Temp!$A:$C,V$1,FALSE)</f>
        <v>#VALUE!</v>
      </c>
      <c r="W2165" s="22" t="e">
        <f>VLOOKUP($G2165,Temp!$A:$C,W$1,FALSE)</f>
        <v>#VALUE!</v>
      </c>
      <c r="X2165" s="22" t="e">
        <f>VLOOKUP($G2165,Temp!$A:$C,X$1,FALSE)</f>
        <v>#VALUE!</v>
      </c>
      <c r="Y2165" s="22">
        <f>VLOOKUP($G2165,Temp!$A:$C,Y$1,FALSE)</f>
        <v>107000</v>
      </c>
      <c r="Z2165" s="22">
        <f>VLOOKUP($G2165,Temp!$A:$C,Z$1,FALSE)</f>
        <v>1500</v>
      </c>
      <c r="AA2165" s="22" t="e">
        <f>VLOOKUP($A2165,Searches!$A:$H,AA$1,FALSE)</f>
        <v>#N/A</v>
      </c>
      <c r="AB2165" s="22" t="e">
        <f>VLOOKUP($A2165,Searches!$A:$H,AB$1,FALSE)</f>
        <v>#N/A</v>
      </c>
      <c r="AC2165" s="22" t="e">
        <f>VLOOKUP($A2165,Searches!$A:$H,AC$1,FALSE)</f>
        <v>#N/A</v>
      </c>
      <c r="AD2165" s="22" t="e">
        <f>VLOOKUP($A2165,Searches!$A:$H,AD$1,FALSE)</f>
        <v>#N/A</v>
      </c>
      <c r="AE2165" s="22" t="e">
        <f>VLOOKUP($A2165,Searches!$A:$H,AE$1,FALSE)</f>
        <v>#N/A</v>
      </c>
      <c r="AF2165" s="22" t="e">
        <f>VLOOKUP($A2165,Searches!$A:$H,AF$1,FALSE)</f>
        <v>#N/A</v>
      </c>
      <c r="AG2165" s="22" t="e">
        <f>VLOOKUP($A2165,Searches!$A:$H,AG$1,FALSE)</f>
        <v>#N/A</v>
      </c>
      <c r="AH2165" s="22" t="str">
        <f>VLOOKUP($G2165,Temp!$D:$F,AH$1,FALSE)</f>
        <v>teladoc.com</v>
      </c>
      <c r="AI2165" s="22" t="str">
        <f>VLOOKUP($G2165,Temp!$D:$F,AI$1,FALSE)</f>
        <v>Marketo</v>
      </c>
      <c r="AJ2165" s="22" t="str">
        <f>VLOOKUP($G2165,Temp!$D:$F,AJ$1,FALSE)</f>
        <v>WordPress</v>
      </c>
    </row>
    <row r="2166" spans="1:36" ht="16" x14ac:dyDescent="0.2">
      <c r="A2166" s="8" t="str">
        <f t="shared" si="33"/>
        <v>Lisa Arthur Relativity</v>
      </c>
      <c r="B2166" s="8" t="s">
        <v>1252</v>
      </c>
      <c r="C2166" s="8" t="s">
        <v>7745</v>
      </c>
      <c r="D2166" s="8" t="s">
        <v>42</v>
      </c>
      <c r="E2166" s="8" t="s">
        <v>7746</v>
      </c>
      <c r="F2166" s="8" t="s">
        <v>7747</v>
      </c>
      <c r="G2166" s="12" t="s">
        <v>7748</v>
      </c>
      <c r="H2166" s="22" t="str">
        <f>VLOOKUP($G2166,Temp!$A:$C,H$1,FALSE)</f>
        <v>relativity.com</v>
      </c>
      <c r="I2166" s="22" t="e">
        <f>VLOOKUP($G2166,Temp!$A:$C,I$1,FALSE)</f>
        <v>#VALUE!</v>
      </c>
      <c r="J2166" s="22" t="e">
        <f>VLOOKUP($G2166,Temp!$A:$C,J$1,FALSE)</f>
        <v>#VALUE!</v>
      </c>
      <c r="K2166" s="22" t="e">
        <f>VLOOKUP($G2166,Temp!$A:$C,K$1,FALSE)</f>
        <v>#VALUE!</v>
      </c>
      <c r="L2166" s="22" t="e">
        <f>VLOOKUP($G2166,Temp!$A:$C,L$1,FALSE)</f>
        <v>#VALUE!</v>
      </c>
      <c r="M2166" s="22" t="e">
        <f>VLOOKUP($G2166,Temp!$A:$C,M$1,FALSE)</f>
        <v>#VALUE!</v>
      </c>
      <c r="N2166" s="22" t="e">
        <f>VLOOKUP($G2166,Temp!$A:$C,N$1,FALSE)</f>
        <v>#VALUE!</v>
      </c>
      <c r="O2166" s="22" t="e">
        <f>VLOOKUP($G2166,Temp!$A:$C,O$1,FALSE)</f>
        <v>#VALUE!</v>
      </c>
      <c r="P2166" s="22" t="e">
        <f>VLOOKUP($G2166,Temp!$A:$C,P$1,FALSE)</f>
        <v>#VALUE!</v>
      </c>
      <c r="Q2166" s="22" t="e">
        <f>VLOOKUP($G2166,Temp!$A:$C,Q$1,FALSE)</f>
        <v>#VALUE!</v>
      </c>
      <c r="R2166" s="22" t="e">
        <f>VLOOKUP($G2166,Temp!$A:$C,R$1,FALSE)</f>
        <v>#VALUE!</v>
      </c>
      <c r="S2166" s="22" t="e">
        <f>VLOOKUP($G2166,Temp!$A:$C,S$1,FALSE)</f>
        <v>#VALUE!</v>
      </c>
      <c r="T2166" s="22" t="e">
        <f>VLOOKUP($G2166,Temp!$A:$C,T$1,FALSE)</f>
        <v>#VALUE!</v>
      </c>
      <c r="U2166" s="22" t="e">
        <f>VLOOKUP($G2166,Temp!$A:$C,U$1,FALSE)</f>
        <v>#VALUE!</v>
      </c>
      <c r="V2166" s="22" t="e">
        <f>VLOOKUP($G2166,Temp!$A:$C,V$1,FALSE)</f>
        <v>#VALUE!</v>
      </c>
      <c r="W2166" s="22" t="e">
        <f>VLOOKUP($G2166,Temp!$A:$C,W$1,FALSE)</f>
        <v>#VALUE!</v>
      </c>
      <c r="X2166" s="22" t="e">
        <f>VLOOKUP($G2166,Temp!$A:$C,X$1,FALSE)</f>
        <v>#VALUE!</v>
      </c>
      <c r="Y2166" s="22">
        <f>VLOOKUP($G2166,Temp!$A:$C,Y$1,FALSE)</f>
        <v>85300</v>
      </c>
      <c r="Z2166" s="22">
        <f>VLOOKUP($G2166,Temp!$A:$C,Z$1,FALSE)</f>
        <v>18500</v>
      </c>
      <c r="AA2166" s="22" t="str">
        <f>VLOOKUP($A2166,Searches!$A:$H,AA$1,FALSE)</f>
        <v>Lisa Arthur</v>
      </c>
      <c r="AB2166" s="22" t="str">
        <f>VLOOKUP($A2166,Searches!$A:$H,AB$1,FALSE)</f>
        <v>Relativity</v>
      </c>
      <c r="AC2166" s="22" t="str">
        <f>VLOOKUP($A2166,Searches!$A:$H,AC$1,FALSE)</f>
        <v>Chief Marketing Officer</v>
      </c>
      <c r="AD2166" s="22" t="str">
        <f>VLOOKUP($A2166,Searches!$A:$H,AD$1,FALSE)</f>
        <v>2nd</v>
      </c>
      <c r="AE2166" s="22" t="str">
        <f>VLOOKUP($A2166,Searches!$A:$H,AE$1,FALSE)</f>
        <v/>
      </c>
      <c r="AF2166" s="22" t="str">
        <f>VLOOKUP($A2166,Searches!$A:$H,AF$1,FALSE)</f>
        <v>Greater Chicago Area</v>
      </c>
      <c r="AG2166" s="22" t="str">
        <f>VLOOKUP($A2166,Searches!$A:$H,AG$1,FALSE)</f>
        <v>https://www.linkedin.com/sales/profile/5370311,fN35,NAME_SEARCH?moduleKey=peopleSearchResults&amp;pageKey=sales-search3-people-refinement&amp;contextId=60BC92C971D70515801E49D6842B0000&amp;requestId=7b182405-c507-4f52-a228-b3297b14c5a5&amp;action=CLICK&amp;target=urn%3Ali%3AsalesLead%3A(-1%2C5370311)&amp;pageNumber=19&amp;targetEl=profilelink&amp;position=21&amp;trk=lss-serp-result-lead_photo</v>
      </c>
      <c r="AH2166" s="22" t="e">
        <f>VLOOKUP($G2166,Temp!$D:$F,AH$1,FALSE)</f>
        <v>#N/A</v>
      </c>
      <c r="AI2166" s="22" t="e">
        <f>VLOOKUP($G2166,Temp!$D:$F,AI$1,FALSE)</f>
        <v>#N/A</v>
      </c>
      <c r="AJ2166" s="22" t="e">
        <f>VLOOKUP($G2166,Temp!$D:$F,AJ$1,FALSE)</f>
        <v>#N/A</v>
      </c>
    </row>
    <row r="2167" spans="1:36" ht="16" x14ac:dyDescent="0.2">
      <c r="A2167" s="8" t="str">
        <f t="shared" si="33"/>
        <v>Tom Pohlmann AHEAD</v>
      </c>
      <c r="B2167" s="8" t="s">
        <v>1696</v>
      </c>
      <c r="C2167" s="8" t="s">
        <v>2463</v>
      </c>
      <c r="D2167" s="8" t="s">
        <v>42</v>
      </c>
      <c r="E2167" s="8" t="s">
        <v>2464</v>
      </c>
      <c r="F2167" s="8" t="s">
        <v>2465</v>
      </c>
      <c r="G2167" s="12" t="s">
        <v>2466</v>
      </c>
      <c r="H2167" s="22" t="str">
        <f>VLOOKUP($G2167,Temp!$A:$C,H$1,FALSE)</f>
        <v>ThinkAhead.com</v>
      </c>
      <c r="I2167" s="22" t="e">
        <f>VLOOKUP($G2167,Temp!$A:$C,I$1,FALSE)</f>
        <v>#VALUE!</v>
      </c>
      <c r="J2167" s="22" t="e">
        <f>VLOOKUP($G2167,Temp!$A:$C,J$1,FALSE)</f>
        <v>#VALUE!</v>
      </c>
      <c r="K2167" s="22" t="e">
        <f>VLOOKUP($G2167,Temp!$A:$C,K$1,FALSE)</f>
        <v>#VALUE!</v>
      </c>
      <c r="L2167" s="22" t="e">
        <f>VLOOKUP($G2167,Temp!$A:$C,L$1,FALSE)</f>
        <v>#VALUE!</v>
      </c>
      <c r="M2167" s="22" t="e">
        <f>VLOOKUP($G2167,Temp!$A:$C,M$1,FALSE)</f>
        <v>#VALUE!</v>
      </c>
      <c r="N2167" s="22" t="e">
        <f>VLOOKUP($G2167,Temp!$A:$C,N$1,FALSE)</f>
        <v>#VALUE!</v>
      </c>
      <c r="O2167" s="22" t="e">
        <f>VLOOKUP($G2167,Temp!$A:$C,O$1,FALSE)</f>
        <v>#VALUE!</v>
      </c>
      <c r="P2167" s="22" t="e">
        <f>VLOOKUP($G2167,Temp!$A:$C,P$1,FALSE)</f>
        <v>#VALUE!</v>
      </c>
      <c r="Q2167" s="22" t="e">
        <f>VLOOKUP($G2167,Temp!$A:$C,Q$1,FALSE)</f>
        <v>#VALUE!</v>
      </c>
      <c r="R2167" s="22" t="e">
        <f>VLOOKUP($G2167,Temp!$A:$C,R$1,FALSE)</f>
        <v>#VALUE!</v>
      </c>
      <c r="S2167" s="22" t="e">
        <f>VLOOKUP($G2167,Temp!$A:$C,S$1,FALSE)</f>
        <v>#VALUE!</v>
      </c>
      <c r="T2167" s="22" t="e">
        <f>VLOOKUP($G2167,Temp!$A:$C,T$1,FALSE)</f>
        <v>#VALUE!</v>
      </c>
      <c r="U2167" s="22" t="e">
        <f>VLOOKUP($G2167,Temp!$A:$C,U$1,FALSE)</f>
        <v>#VALUE!</v>
      </c>
      <c r="V2167" s="22" t="e">
        <f>VLOOKUP($G2167,Temp!$A:$C,V$1,FALSE)</f>
        <v>#VALUE!</v>
      </c>
      <c r="W2167" s="22" t="e">
        <f>VLOOKUP($G2167,Temp!$A:$C,W$1,FALSE)</f>
        <v>#VALUE!</v>
      </c>
      <c r="X2167" s="22" t="e">
        <f>VLOOKUP($G2167,Temp!$A:$C,X$1,FALSE)</f>
        <v>#VALUE!</v>
      </c>
      <c r="Y2167" s="22">
        <f>VLOOKUP($G2167,Temp!$A:$C,Y$1,FALSE)</f>
        <v>4300</v>
      </c>
      <c r="Z2167" s="22">
        <f>VLOOKUP($G2167,Temp!$A:$C,Z$1,FALSE)</f>
        <v>0</v>
      </c>
      <c r="AA2167" s="22" t="e">
        <f>VLOOKUP($A2167,Searches!$A:$H,AA$1,FALSE)</f>
        <v>#N/A</v>
      </c>
      <c r="AB2167" s="22" t="e">
        <f>VLOOKUP($A2167,Searches!$A:$H,AB$1,FALSE)</f>
        <v>#N/A</v>
      </c>
      <c r="AC2167" s="22" t="e">
        <f>VLOOKUP($A2167,Searches!$A:$H,AC$1,FALSE)</f>
        <v>#N/A</v>
      </c>
      <c r="AD2167" s="22" t="e">
        <f>VLOOKUP($A2167,Searches!$A:$H,AD$1,FALSE)</f>
        <v>#N/A</v>
      </c>
      <c r="AE2167" s="22" t="e">
        <f>VLOOKUP($A2167,Searches!$A:$H,AE$1,FALSE)</f>
        <v>#N/A</v>
      </c>
      <c r="AF2167" s="22" t="e">
        <f>VLOOKUP($A2167,Searches!$A:$H,AF$1,FALSE)</f>
        <v>#N/A</v>
      </c>
      <c r="AG2167" s="22" t="e">
        <f>VLOOKUP($A2167,Searches!$A:$H,AG$1,FALSE)</f>
        <v>#N/A</v>
      </c>
      <c r="AH2167" s="22" t="str">
        <f>VLOOKUP($G2167,Temp!$D:$F,AH$1,FALSE)</f>
        <v>thinkahead.com</v>
      </c>
      <c r="AI2167" s="22" t="str">
        <f>VLOOKUP($G2167,Temp!$D:$F,AI$1,FALSE)</f>
        <v>Pardot</v>
      </c>
      <c r="AJ2167" s="22" t="str">
        <f>VLOOKUP($G2167,Temp!$D:$F,AJ$1,FALSE)</f>
        <v>WordPress</v>
      </c>
    </row>
    <row r="2168" spans="1:36" ht="16" x14ac:dyDescent="0.2">
      <c r="A2168" s="8" t="str">
        <f t="shared" si="33"/>
        <v>Clayton Hinchman Ignite - Fueling Innovation</v>
      </c>
      <c r="B2168" s="8" t="s">
        <v>10322</v>
      </c>
      <c r="C2168" s="8" t="s">
        <v>10323</v>
      </c>
      <c r="D2168" s="8" t="s">
        <v>42</v>
      </c>
      <c r="E2168" s="8" t="s">
        <v>10324</v>
      </c>
      <c r="F2168" s="8" t="s">
        <v>10325</v>
      </c>
      <c r="G2168" s="12" t="s">
        <v>9803</v>
      </c>
      <c r="H2168" s="22" t="str">
        <f>VLOOKUP($G2168,Temp!$A:$C,H$1,FALSE)</f>
        <v>ignitenow.net</v>
      </c>
      <c r="I2168" s="22" t="e">
        <f>VLOOKUP($G2168,Temp!$A:$C,I$1,FALSE)</f>
        <v>#VALUE!</v>
      </c>
      <c r="J2168" s="22" t="e">
        <f>VLOOKUP($G2168,Temp!$A:$C,J$1,FALSE)</f>
        <v>#VALUE!</v>
      </c>
      <c r="K2168" s="22" t="e">
        <f>VLOOKUP($G2168,Temp!$A:$C,K$1,FALSE)</f>
        <v>#VALUE!</v>
      </c>
      <c r="L2168" s="22" t="e">
        <f>VLOOKUP($G2168,Temp!$A:$C,L$1,FALSE)</f>
        <v>#VALUE!</v>
      </c>
      <c r="M2168" s="22" t="e">
        <f>VLOOKUP($G2168,Temp!$A:$C,M$1,FALSE)</f>
        <v>#VALUE!</v>
      </c>
      <c r="N2168" s="22" t="e">
        <f>VLOOKUP($G2168,Temp!$A:$C,N$1,FALSE)</f>
        <v>#VALUE!</v>
      </c>
      <c r="O2168" s="22" t="e">
        <f>VLOOKUP($G2168,Temp!$A:$C,O$1,FALSE)</f>
        <v>#VALUE!</v>
      </c>
      <c r="P2168" s="22" t="e">
        <f>VLOOKUP($G2168,Temp!$A:$C,P$1,FALSE)</f>
        <v>#VALUE!</v>
      </c>
      <c r="Q2168" s="22" t="e">
        <f>VLOOKUP($G2168,Temp!$A:$C,Q$1,FALSE)</f>
        <v>#VALUE!</v>
      </c>
      <c r="R2168" s="22" t="e">
        <f>VLOOKUP($G2168,Temp!$A:$C,R$1,FALSE)</f>
        <v>#VALUE!</v>
      </c>
      <c r="S2168" s="22" t="e">
        <f>VLOOKUP($G2168,Temp!$A:$C,S$1,FALSE)</f>
        <v>#VALUE!</v>
      </c>
      <c r="T2168" s="22" t="e">
        <f>VLOOKUP($G2168,Temp!$A:$C,T$1,FALSE)</f>
        <v>#VALUE!</v>
      </c>
      <c r="U2168" s="22" t="e">
        <f>VLOOKUP($G2168,Temp!$A:$C,U$1,FALSE)</f>
        <v>#VALUE!</v>
      </c>
      <c r="V2168" s="22" t="e">
        <f>VLOOKUP($G2168,Temp!$A:$C,V$1,FALSE)</f>
        <v>#VALUE!</v>
      </c>
      <c r="W2168" s="22" t="e">
        <f>VLOOKUP($G2168,Temp!$A:$C,W$1,FALSE)</f>
        <v>#VALUE!</v>
      </c>
      <c r="X2168" s="22" t="e">
        <f>VLOOKUP($G2168,Temp!$A:$C,X$1,FALSE)</f>
        <v>#VALUE!</v>
      </c>
      <c r="Y2168" s="22">
        <f>VLOOKUP($G2168,Temp!$A:$C,Y$1,FALSE)</f>
        <v>2600</v>
      </c>
      <c r="Z2168" s="22">
        <f>VLOOKUP($G2168,Temp!$A:$C,Z$1,FALSE)</f>
        <v>0</v>
      </c>
      <c r="AA2168" s="22" t="e">
        <f>VLOOKUP($A2168,Searches!$A:$H,AA$1,FALSE)</f>
        <v>#N/A</v>
      </c>
      <c r="AB2168" s="22" t="e">
        <f>VLOOKUP($A2168,Searches!$A:$H,AB$1,FALSE)</f>
        <v>#N/A</v>
      </c>
      <c r="AC2168" s="22" t="e">
        <f>VLOOKUP($A2168,Searches!$A:$H,AC$1,FALSE)</f>
        <v>#N/A</v>
      </c>
      <c r="AD2168" s="22" t="e">
        <f>VLOOKUP($A2168,Searches!$A:$H,AD$1,FALSE)</f>
        <v>#N/A</v>
      </c>
      <c r="AE2168" s="22" t="e">
        <f>VLOOKUP($A2168,Searches!$A:$H,AE$1,FALSE)</f>
        <v>#N/A</v>
      </c>
      <c r="AF2168" s="22" t="e">
        <f>VLOOKUP($A2168,Searches!$A:$H,AF$1,FALSE)</f>
        <v>#N/A</v>
      </c>
      <c r="AG2168" s="22" t="e">
        <f>VLOOKUP($A2168,Searches!$A:$H,AG$1,FALSE)</f>
        <v>#N/A</v>
      </c>
      <c r="AH2168" s="22" t="str">
        <f>VLOOKUP($G2168,Temp!$D:$F,AH$1,FALSE)</f>
        <v>ignitenow.net</v>
      </c>
      <c r="AI2168" s="22" t="str">
        <f>VLOOKUP($G2168,Temp!$D:$F,AI$1,FALSE)</f>
        <v>HubSpot</v>
      </c>
      <c r="AJ2168" s="22" t="str">
        <f>VLOOKUP($G2168,Temp!$D:$F,AJ$1,FALSE)</f>
        <v>WordPress</v>
      </c>
    </row>
    <row r="2169" spans="1:36" ht="16" x14ac:dyDescent="0.2">
      <c r="A2169" s="8" t="str">
        <f t="shared" si="33"/>
        <v>Scott Sampson 8x8</v>
      </c>
      <c r="B2169" s="8" t="s">
        <v>737</v>
      </c>
      <c r="C2169" s="8" t="s">
        <v>11264</v>
      </c>
      <c r="D2169" s="8" t="s">
        <v>11954</v>
      </c>
      <c r="E2169" s="8" t="s">
        <v>11955</v>
      </c>
      <c r="F2169" s="8" t="s">
        <v>11956</v>
      </c>
      <c r="G2169" s="12" t="s">
        <v>11582</v>
      </c>
      <c r="H2169" s="22" t="str">
        <f>VLOOKUP($G2169,Temp!$A:$C,H$1,FALSE)</f>
        <v>8x8.com</v>
      </c>
      <c r="I2169" s="22" t="e">
        <f>VLOOKUP($G2169,Temp!$A:$C,I$1,FALSE)</f>
        <v>#VALUE!</v>
      </c>
      <c r="J2169" s="22" t="e">
        <f>VLOOKUP($G2169,Temp!$A:$C,J$1,FALSE)</f>
        <v>#VALUE!</v>
      </c>
      <c r="K2169" s="22" t="e">
        <f>VLOOKUP($G2169,Temp!$A:$C,K$1,FALSE)</f>
        <v>#VALUE!</v>
      </c>
      <c r="L2169" s="22" t="e">
        <f>VLOOKUP($G2169,Temp!$A:$C,L$1,FALSE)</f>
        <v>#VALUE!</v>
      </c>
      <c r="M2169" s="22" t="e">
        <f>VLOOKUP($G2169,Temp!$A:$C,M$1,FALSE)</f>
        <v>#VALUE!</v>
      </c>
      <c r="N2169" s="22" t="e">
        <f>VLOOKUP($G2169,Temp!$A:$C,N$1,FALSE)</f>
        <v>#VALUE!</v>
      </c>
      <c r="O2169" s="22" t="e">
        <f>VLOOKUP($G2169,Temp!$A:$C,O$1,FALSE)</f>
        <v>#VALUE!</v>
      </c>
      <c r="P2169" s="22" t="e">
        <f>VLOOKUP($G2169,Temp!$A:$C,P$1,FALSE)</f>
        <v>#VALUE!</v>
      </c>
      <c r="Q2169" s="22" t="e">
        <f>VLOOKUP($G2169,Temp!$A:$C,Q$1,FALSE)</f>
        <v>#VALUE!</v>
      </c>
      <c r="R2169" s="22" t="e">
        <f>VLOOKUP($G2169,Temp!$A:$C,R$1,FALSE)</f>
        <v>#VALUE!</v>
      </c>
      <c r="S2169" s="22" t="e">
        <f>VLOOKUP($G2169,Temp!$A:$C,S$1,FALSE)</f>
        <v>#VALUE!</v>
      </c>
      <c r="T2169" s="22" t="e">
        <f>VLOOKUP($G2169,Temp!$A:$C,T$1,FALSE)</f>
        <v>#VALUE!</v>
      </c>
      <c r="U2169" s="22" t="e">
        <f>VLOOKUP($G2169,Temp!$A:$C,U$1,FALSE)</f>
        <v>#VALUE!</v>
      </c>
      <c r="V2169" s="22" t="e">
        <f>VLOOKUP($G2169,Temp!$A:$C,V$1,FALSE)</f>
        <v>#VALUE!</v>
      </c>
      <c r="W2169" s="22" t="e">
        <f>VLOOKUP($G2169,Temp!$A:$C,W$1,FALSE)</f>
        <v>#VALUE!</v>
      </c>
      <c r="X2169" s="22" t="e">
        <f>VLOOKUP($G2169,Temp!$A:$C,X$1,FALSE)</f>
        <v>#VALUE!</v>
      </c>
      <c r="Y2169" s="22">
        <f>VLOOKUP($G2169,Temp!$A:$C,Y$1,FALSE)</f>
        <v>0</v>
      </c>
      <c r="Z2169" s="22">
        <f>VLOOKUP($G2169,Temp!$A:$C,Z$1,FALSE)</f>
        <v>0</v>
      </c>
      <c r="AA2169" s="22" t="e">
        <f>VLOOKUP($A2169,Searches!$A:$H,AA$1,FALSE)</f>
        <v>#N/A</v>
      </c>
      <c r="AB2169" s="22" t="e">
        <f>VLOOKUP($A2169,Searches!$A:$H,AB$1,FALSE)</f>
        <v>#N/A</v>
      </c>
      <c r="AC2169" s="22" t="e">
        <f>VLOOKUP($A2169,Searches!$A:$H,AC$1,FALSE)</f>
        <v>#N/A</v>
      </c>
      <c r="AD2169" s="22" t="e">
        <f>VLOOKUP($A2169,Searches!$A:$H,AD$1,FALSE)</f>
        <v>#N/A</v>
      </c>
      <c r="AE2169" s="22" t="e">
        <f>VLOOKUP($A2169,Searches!$A:$H,AE$1,FALSE)</f>
        <v>#N/A</v>
      </c>
      <c r="AF2169" s="22" t="e">
        <f>VLOOKUP($A2169,Searches!$A:$H,AF$1,FALSE)</f>
        <v>#N/A</v>
      </c>
      <c r="AG2169" s="22" t="e">
        <f>VLOOKUP($A2169,Searches!$A:$H,AG$1,FALSE)</f>
        <v>#N/A</v>
      </c>
      <c r="AH2169" s="22" t="e">
        <f>VLOOKUP($G2169,Temp!$D:$F,AH$1,FALSE)</f>
        <v>#N/A</v>
      </c>
      <c r="AI2169" s="22" t="e">
        <f>VLOOKUP($G2169,Temp!$D:$F,AI$1,FALSE)</f>
        <v>#N/A</v>
      </c>
      <c r="AJ2169" s="22" t="e">
        <f>VLOOKUP($G2169,Temp!$D:$F,AJ$1,FALSE)</f>
        <v>#N/A</v>
      </c>
    </row>
    <row r="2170" spans="1:36" ht="16" x14ac:dyDescent="0.2">
      <c r="A2170" s="8" t="str">
        <f t="shared" si="33"/>
        <v>William Berry Field Nation</v>
      </c>
      <c r="B2170" s="8" t="s">
        <v>4745</v>
      </c>
      <c r="C2170" s="8" t="s">
        <v>7637</v>
      </c>
      <c r="D2170" s="8" t="s">
        <v>10351</v>
      </c>
      <c r="E2170" s="8" t="s">
        <v>10352</v>
      </c>
      <c r="F2170" s="8" t="s">
        <v>8105</v>
      </c>
      <c r="G2170" s="12" t="s">
        <v>8106</v>
      </c>
      <c r="H2170" s="22" t="str">
        <f>VLOOKUP($G2170,Temp!$A:$C,H$1,FALSE)</f>
        <v>fieldnation.com</v>
      </c>
      <c r="I2170" s="22" t="e">
        <f>VLOOKUP($G2170,Temp!$A:$C,I$1,FALSE)</f>
        <v>#VALUE!</v>
      </c>
      <c r="J2170" s="22" t="e">
        <f>VLOOKUP($G2170,Temp!$A:$C,J$1,FALSE)</f>
        <v>#VALUE!</v>
      </c>
      <c r="K2170" s="22" t="e">
        <f>VLOOKUP($G2170,Temp!$A:$C,K$1,FALSE)</f>
        <v>#VALUE!</v>
      </c>
      <c r="L2170" s="22" t="e">
        <f>VLOOKUP($G2170,Temp!$A:$C,L$1,FALSE)</f>
        <v>#VALUE!</v>
      </c>
      <c r="M2170" s="22" t="e">
        <f>VLOOKUP($G2170,Temp!$A:$C,M$1,FALSE)</f>
        <v>#VALUE!</v>
      </c>
      <c r="N2170" s="22" t="e">
        <f>VLOOKUP($G2170,Temp!$A:$C,N$1,FALSE)</f>
        <v>#VALUE!</v>
      </c>
      <c r="O2170" s="22" t="e">
        <f>VLOOKUP($G2170,Temp!$A:$C,O$1,FALSE)</f>
        <v>#VALUE!</v>
      </c>
      <c r="P2170" s="22" t="e">
        <f>VLOOKUP($G2170,Temp!$A:$C,P$1,FALSE)</f>
        <v>#VALUE!</v>
      </c>
      <c r="Q2170" s="22" t="e">
        <f>VLOOKUP($G2170,Temp!$A:$C,Q$1,FALSE)</f>
        <v>#VALUE!</v>
      </c>
      <c r="R2170" s="22" t="e">
        <f>VLOOKUP($G2170,Temp!$A:$C,R$1,FALSE)</f>
        <v>#VALUE!</v>
      </c>
      <c r="S2170" s="22" t="e">
        <f>VLOOKUP($G2170,Temp!$A:$C,S$1,FALSE)</f>
        <v>#VALUE!</v>
      </c>
      <c r="T2170" s="22" t="e">
        <f>VLOOKUP($G2170,Temp!$A:$C,T$1,FALSE)</f>
        <v>#VALUE!</v>
      </c>
      <c r="U2170" s="22" t="e">
        <f>VLOOKUP($G2170,Temp!$A:$C,U$1,FALSE)</f>
        <v>#VALUE!</v>
      </c>
      <c r="V2170" s="22" t="e">
        <f>VLOOKUP($G2170,Temp!$A:$C,V$1,FALSE)</f>
        <v>#VALUE!</v>
      </c>
      <c r="W2170" s="22" t="e">
        <f>VLOOKUP($G2170,Temp!$A:$C,W$1,FALSE)</f>
        <v>#VALUE!</v>
      </c>
      <c r="X2170" s="22" t="e">
        <f>VLOOKUP($G2170,Temp!$A:$C,X$1,FALSE)</f>
        <v>#VALUE!</v>
      </c>
      <c r="Y2170" s="22">
        <f>VLOOKUP($G2170,Temp!$A:$C,Y$1,FALSE)</f>
        <v>25300</v>
      </c>
      <c r="Z2170" s="22">
        <f>VLOOKUP($G2170,Temp!$A:$C,Z$1,FALSE)</f>
        <v>4100</v>
      </c>
      <c r="AA2170" s="22" t="e">
        <f>VLOOKUP($A2170,Searches!$A:$H,AA$1,FALSE)</f>
        <v>#N/A</v>
      </c>
      <c r="AB2170" s="22" t="e">
        <f>VLOOKUP($A2170,Searches!$A:$H,AB$1,FALSE)</f>
        <v>#N/A</v>
      </c>
      <c r="AC2170" s="22" t="e">
        <f>VLOOKUP($A2170,Searches!$A:$H,AC$1,FALSE)</f>
        <v>#N/A</v>
      </c>
      <c r="AD2170" s="22" t="e">
        <f>VLOOKUP($A2170,Searches!$A:$H,AD$1,FALSE)</f>
        <v>#N/A</v>
      </c>
      <c r="AE2170" s="22" t="e">
        <f>VLOOKUP($A2170,Searches!$A:$H,AE$1,FALSE)</f>
        <v>#N/A</v>
      </c>
      <c r="AF2170" s="22" t="e">
        <f>VLOOKUP($A2170,Searches!$A:$H,AF$1,FALSE)</f>
        <v>#N/A</v>
      </c>
      <c r="AG2170" s="22" t="e">
        <f>VLOOKUP($A2170,Searches!$A:$H,AG$1,FALSE)</f>
        <v>#N/A</v>
      </c>
      <c r="AH2170" s="22" t="str">
        <f>VLOOKUP($G2170,Temp!$D:$F,AH$1,FALSE)</f>
        <v>fieldnation.com</v>
      </c>
      <c r="AI2170" s="22" t="str">
        <f>VLOOKUP($G2170,Temp!$D:$F,AI$1,FALSE)</f>
        <v>Pardot</v>
      </c>
      <c r="AJ2170" s="22" t="str">
        <f>VLOOKUP($G2170,Temp!$D:$F,AJ$1,FALSE)</f>
        <v>WordPress</v>
      </c>
    </row>
    <row r="2171" spans="1:36" ht="16" x14ac:dyDescent="0.2">
      <c r="A2171" s="8" t="str">
        <f t="shared" si="33"/>
        <v>Kendall Billman AutoAlert</v>
      </c>
      <c r="B2171" s="8" t="s">
        <v>1313</v>
      </c>
      <c r="C2171" s="8" t="s">
        <v>10337</v>
      </c>
      <c r="D2171" s="8" t="s">
        <v>10338</v>
      </c>
      <c r="E2171" s="8" t="s">
        <v>10339</v>
      </c>
      <c r="F2171" s="8" t="s">
        <v>10340</v>
      </c>
      <c r="G2171" s="12" t="s">
        <v>9805</v>
      </c>
      <c r="H2171" s="22" t="str">
        <f>VLOOKUP($G2171,Temp!$A:$C,H$1,FALSE)</f>
        <v>autoalert.com</v>
      </c>
      <c r="I2171" s="22" t="e">
        <f>VLOOKUP($G2171,Temp!$A:$C,I$1,FALSE)</f>
        <v>#VALUE!</v>
      </c>
      <c r="J2171" s="22" t="e">
        <f>VLOOKUP($G2171,Temp!$A:$C,J$1,FALSE)</f>
        <v>#VALUE!</v>
      </c>
      <c r="K2171" s="22" t="e">
        <f>VLOOKUP($G2171,Temp!$A:$C,K$1,FALSE)</f>
        <v>#VALUE!</v>
      </c>
      <c r="L2171" s="22" t="e">
        <f>VLOOKUP($G2171,Temp!$A:$C,L$1,FALSE)</f>
        <v>#VALUE!</v>
      </c>
      <c r="M2171" s="22" t="e">
        <f>VLOOKUP($G2171,Temp!$A:$C,M$1,FALSE)</f>
        <v>#VALUE!</v>
      </c>
      <c r="N2171" s="22" t="e">
        <f>VLOOKUP($G2171,Temp!$A:$C,N$1,FALSE)</f>
        <v>#VALUE!</v>
      </c>
      <c r="O2171" s="22" t="e">
        <f>VLOOKUP($G2171,Temp!$A:$C,O$1,FALSE)</f>
        <v>#VALUE!</v>
      </c>
      <c r="P2171" s="22" t="e">
        <f>VLOOKUP($G2171,Temp!$A:$C,P$1,FALSE)</f>
        <v>#VALUE!</v>
      </c>
      <c r="Q2171" s="22" t="e">
        <f>VLOOKUP($G2171,Temp!$A:$C,Q$1,FALSE)</f>
        <v>#VALUE!</v>
      </c>
      <c r="R2171" s="22" t="e">
        <f>VLOOKUP($G2171,Temp!$A:$C,R$1,FALSE)</f>
        <v>#VALUE!</v>
      </c>
      <c r="S2171" s="22" t="e">
        <f>VLOOKUP($G2171,Temp!$A:$C,S$1,FALSE)</f>
        <v>#VALUE!</v>
      </c>
      <c r="T2171" s="22" t="e">
        <f>VLOOKUP($G2171,Temp!$A:$C,T$1,FALSE)</f>
        <v>#VALUE!</v>
      </c>
      <c r="U2171" s="22" t="e">
        <f>VLOOKUP($G2171,Temp!$A:$C,U$1,FALSE)</f>
        <v>#VALUE!</v>
      </c>
      <c r="V2171" s="22" t="e">
        <f>VLOOKUP($G2171,Temp!$A:$C,V$1,FALSE)</f>
        <v>#VALUE!</v>
      </c>
      <c r="W2171" s="22" t="e">
        <f>VLOOKUP($G2171,Temp!$A:$C,W$1,FALSE)</f>
        <v>#VALUE!</v>
      </c>
      <c r="X2171" s="22" t="e">
        <f>VLOOKUP($G2171,Temp!$A:$C,X$1,FALSE)</f>
        <v>#VALUE!</v>
      </c>
      <c r="Y2171" s="22">
        <f>VLOOKUP($G2171,Temp!$A:$C,Y$1,FALSE)</f>
        <v>37800</v>
      </c>
      <c r="Z2171" s="22">
        <f>VLOOKUP($G2171,Temp!$A:$C,Z$1,FALSE)</f>
        <v>0</v>
      </c>
      <c r="AA2171" s="22" t="e">
        <f>VLOOKUP($A2171,Searches!$A:$H,AA$1,FALSE)</f>
        <v>#N/A</v>
      </c>
      <c r="AB2171" s="22" t="e">
        <f>VLOOKUP($A2171,Searches!$A:$H,AB$1,FALSE)</f>
        <v>#N/A</v>
      </c>
      <c r="AC2171" s="22" t="e">
        <f>VLOOKUP($A2171,Searches!$A:$H,AC$1,FALSE)</f>
        <v>#N/A</v>
      </c>
      <c r="AD2171" s="22" t="e">
        <f>VLOOKUP($A2171,Searches!$A:$H,AD$1,FALSE)</f>
        <v>#N/A</v>
      </c>
      <c r="AE2171" s="22" t="e">
        <f>VLOOKUP($A2171,Searches!$A:$H,AE$1,FALSE)</f>
        <v>#N/A</v>
      </c>
      <c r="AF2171" s="22" t="e">
        <f>VLOOKUP($A2171,Searches!$A:$H,AF$1,FALSE)</f>
        <v>#N/A</v>
      </c>
      <c r="AG2171" s="22" t="e">
        <f>VLOOKUP($A2171,Searches!$A:$H,AG$1,FALSE)</f>
        <v>#N/A</v>
      </c>
      <c r="AH2171" s="22" t="e">
        <f>VLOOKUP($G2171,Temp!$D:$F,AH$1,FALSE)</f>
        <v>#N/A</v>
      </c>
      <c r="AI2171" s="22" t="e">
        <f>VLOOKUP($G2171,Temp!$D:$F,AI$1,FALSE)</f>
        <v>#N/A</v>
      </c>
      <c r="AJ2171" s="22" t="e">
        <f>VLOOKUP($G2171,Temp!$D:$F,AJ$1,FALSE)</f>
        <v>#N/A</v>
      </c>
    </row>
    <row r="2172" spans="1:36" ht="16" x14ac:dyDescent="0.2">
      <c r="A2172" s="8" t="str">
        <f t="shared" si="33"/>
        <v>John Kelly InsideView Technologies, Inc.</v>
      </c>
      <c r="B2172" s="8" t="s">
        <v>428</v>
      </c>
      <c r="C2172" s="8" t="s">
        <v>1352</v>
      </c>
      <c r="D2172" s="8" t="s">
        <v>304</v>
      </c>
      <c r="E2172" s="8" t="s">
        <v>1353</v>
      </c>
      <c r="F2172" s="8" t="s">
        <v>1331</v>
      </c>
      <c r="G2172" s="12" t="s">
        <v>1333</v>
      </c>
      <c r="H2172" s="22" t="str">
        <f>VLOOKUP($G2172,Temp!$A:$C,H$1,FALSE)</f>
        <v>InsideView.com</v>
      </c>
      <c r="I2172" s="22" t="e">
        <f>VLOOKUP($G2172,Temp!$A:$C,I$1,FALSE)</f>
        <v>#VALUE!</v>
      </c>
      <c r="J2172" s="22" t="e">
        <f>VLOOKUP($G2172,Temp!$A:$C,J$1,FALSE)</f>
        <v>#VALUE!</v>
      </c>
      <c r="K2172" s="22" t="e">
        <f>VLOOKUP($G2172,Temp!$A:$C,K$1,FALSE)</f>
        <v>#VALUE!</v>
      </c>
      <c r="L2172" s="22" t="e">
        <f>VLOOKUP($G2172,Temp!$A:$C,L$1,FALSE)</f>
        <v>#VALUE!</v>
      </c>
      <c r="M2172" s="22" t="e">
        <f>VLOOKUP($G2172,Temp!$A:$C,M$1,FALSE)</f>
        <v>#VALUE!</v>
      </c>
      <c r="N2172" s="22" t="e">
        <f>VLOOKUP($G2172,Temp!$A:$C,N$1,FALSE)</f>
        <v>#VALUE!</v>
      </c>
      <c r="O2172" s="22" t="e">
        <f>VLOOKUP($G2172,Temp!$A:$C,O$1,FALSE)</f>
        <v>#VALUE!</v>
      </c>
      <c r="P2172" s="22" t="e">
        <f>VLOOKUP($G2172,Temp!$A:$C,P$1,FALSE)</f>
        <v>#VALUE!</v>
      </c>
      <c r="Q2172" s="22" t="e">
        <f>VLOOKUP($G2172,Temp!$A:$C,Q$1,FALSE)</f>
        <v>#VALUE!</v>
      </c>
      <c r="R2172" s="22" t="e">
        <f>VLOOKUP($G2172,Temp!$A:$C,R$1,FALSE)</f>
        <v>#VALUE!</v>
      </c>
      <c r="S2172" s="22" t="e">
        <f>VLOOKUP($G2172,Temp!$A:$C,S$1,FALSE)</f>
        <v>#VALUE!</v>
      </c>
      <c r="T2172" s="22" t="e">
        <f>VLOOKUP($G2172,Temp!$A:$C,T$1,FALSE)</f>
        <v>#VALUE!</v>
      </c>
      <c r="U2172" s="22" t="e">
        <f>VLOOKUP($G2172,Temp!$A:$C,U$1,FALSE)</f>
        <v>#VALUE!</v>
      </c>
      <c r="V2172" s="22" t="e">
        <f>VLOOKUP($G2172,Temp!$A:$C,V$1,FALSE)</f>
        <v>#VALUE!</v>
      </c>
      <c r="W2172" s="22" t="e">
        <f>VLOOKUP($G2172,Temp!$A:$C,W$1,FALSE)</f>
        <v>#VALUE!</v>
      </c>
      <c r="X2172" s="22" t="e">
        <f>VLOOKUP($G2172,Temp!$A:$C,X$1,FALSE)</f>
        <v>#VALUE!</v>
      </c>
      <c r="Y2172" s="22">
        <f>VLOOKUP($G2172,Temp!$A:$C,Y$1,FALSE)</f>
        <v>31900</v>
      </c>
      <c r="Z2172" s="22">
        <f>VLOOKUP($G2172,Temp!$A:$C,Z$1,FALSE)</f>
        <v>5700</v>
      </c>
      <c r="AA2172" s="22" t="e">
        <f>VLOOKUP($A2172,Searches!$A:$H,AA$1,FALSE)</f>
        <v>#N/A</v>
      </c>
      <c r="AB2172" s="22" t="e">
        <f>VLOOKUP($A2172,Searches!$A:$H,AB$1,FALSE)</f>
        <v>#N/A</v>
      </c>
      <c r="AC2172" s="22" t="e">
        <f>VLOOKUP($A2172,Searches!$A:$H,AC$1,FALSE)</f>
        <v>#N/A</v>
      </c>
      <c r="AD2172" s="22" t="e">
        <f>VLOOKUP($A2172,Searches!$A:$H,AD$1,FALSE)</f>
        <v>#N/A</v>
      </c>
      <c r="AE2172" s="22" t="e">
        <f>VLOOKUP($A2172,Searches!$A:$H,AE$1,FALSE)</f>
        <v>#N/A</v>
      </c>
      <c r="AF2172" s="22" t="e">
        <f>VLOOKUP($A2172,Searches!$A:$H,AF$1,FALSE)</f>
        <v>#N/A</v>
      </c>
      <c r="AG2172" s="22" t="e">
        <f>VLOOKUP($A2172,Searches!$A:$H,AG$1,FALSE)</f>
        <v>#N/A</v>
      </c>
      <c r="AH2172" s="22" t="str">
        <f>VLOOKUP($G2172,Temp!$D:$F,AH$1,FALSE)</f>
        <v>insideview.com</v>
      </c>
      <c r="AI2172" s="22" t="str">
        <f>VLOOKUP($G2172,Temp!$D:$F,AI$1,FALSE)</f>
        <v>Marketo</v>
      </c>
      <c r="AJ2172" s="22" t="str">
        <f>VLOOKUP($G2172,Temp!$D:$F,AJ$1,FALSE)</f>
        <v>WordPress</v>
      </c>
    </row>
    <row r="2173" spans="1:36" ht="16" x14ac:dyDescent="0.2">
      <c r="A2173" s="8" t="str">
        <f t="shared" si="33"/>
        <v>Fred Gewant Adaptive Insights</v>
      </c>
      <c r="B2173" s="8" t="s">
        <v>6138</v>
      </c>
      <c r="C2173" s="8" t="s">
        <v>6139</v>
      </c>
      <c r="D2173" s="8" t="s">
        <v>304</v>
      </c>
      <c r="E2173" s="8" t="s">
        <v>6140</v>
      </c>
      <c r="F2173" s="8" t="s">
        <v>6120</v>
      </c>
      <c r="G2173" s="12" t="s">
        <v>6122</v>
      </c>
      <c r="H2173" s="22" t="str">
        <f>VLOOKUP($G2173,Temp!$A:$C,H$1,FALSE)</f>
        <v>adaptiveinsights.com</v>
      </c>
      <c r="I2173" s="22" t="e">
        <f>VLOOKUP($G2173,Temp!$A:$C,I$1,FALSE)</f>
        <v>#VALUE!</v>
      </c>
      <c r="J2173" s="22" t="e">
        <f>VLOOKUP($G2173,Temp!$A:$C,J$1,FALSE)</f>
        <v>#VALUE!</v>
      </c>
      <c r="K2173" s="22" t="e">
        <f>VLOOKUP($G2173,Temp!$A:$C,K$1,FALSE)</f>
        <v>#VALUE!</v>
      </c>
      <c r="L2173" s="22" t="e">
        <f>VLOOKUP($G2173,Temp!$A:$C,L$1,FALSE)</f>
        <v>#VALUE!</v>
      </c>
      <c r="M2173" s="22" t="e">
        <f>VLOOKUP($G2173,Temp!$A:$C,M$1,FALSE)</f>
        <v>#VALUE!</v>
      </c>
      <c r="N2173" s="22" t="e">
        <f>VLOOKUP($G2173,Temp!$A:$C,N$1,FALSE)</f>
        <v>#VALUE!</v>
      </c>
      <c r="O2173" s="22" t="e">
        <f>VLOOKUP($G2173,Temp!$A:$C,O$1,FALSE)</f>
        <v>#VALUE!</v>
      </c>
      <c r="P2173" s="22" t="e">
        <f>VLOOKUP($G2173,Temp!$A:$C,P$1,FALSE)</f>
        <v>#VALUE!</v>
      </c>
      <c r="Q2173" s="22" t="e">
        <f>VLOOKUP($G2173,Temp!$A:$C,Q$1,FALSE)</f>
        <v>#VALUE!</v>
      </c>
      <c r="R2173" s="22" t="e">
        <f>VLOOKUP($G2173,Temp!$A:$C,R$1,FALSE)</f>
        <v>#VALUE!</v>
      </c>
      <c r="S2173" s="22" t="e">
        <f>VLOOKUP($G2173,Temp!$A:$C,S$1,FALSE)</f>
        <v>#VALUE!</v>
      </c>
      <c r="T2173" s="22" t="e">
        <f>VLOOKUP($G2173,Temp!$A:$C,T$1,FALSE)</f>
        <v>#VALUE!</v>
      </c>
      <c r="U2173" s="22" t="e">
        <f>VLOOKUP($G2173,Temp!$A:$C,U$1,FALSE)</f>
        <v>#VALUE!</v>
      </c>
      <c r="V2173" s="22" t="e">
        <f>VLOOKUP($G2173,Temp!$A:$C,V$1,FALSE)</f>
        <v>#VALUE!</v>
      </c>
      <c r="W2173" s="22" t="e">
        <f>VLOOKUP($G2173,Temp!$A:$C,W$1,FALSE)</f>
        <v>#VALUE!</v>
      </c>
      <c r="X2173" s="22" t="e">
        <f>VLOOKUP($G2173,Temp!$A:$C,X$1,FALSE)</f>
        <v>#VALUE!</v>
      </c>
      <c r="Y2173" s="22">
        <f>VLOOKUP($G2173,Temp!$A:$C,Y$1,FALSE)</f>
        <v>121000</v>
      </c>
      <c r="Z2173" s="22">
        <f>VLOOKUP($G2173,Temp!$A:$C,Z$1,FALSE)</f>
        <v>12100</v>
      </c>
      <c r="AA2173" s="22" t="e">
        <f>VLOOKUP($A2173,Searches!$A:$H,AA$1,FALSE)</f>
        <v>#N/A</v>
      </c>
      <c r="AB2173" s="22" t="e">
        <f>VLOOKUP($A2173,Searches!$A:$H,AB$1,FALSE)</f>
        <v>#N/A</v>
      </c>
      <c r="AC2173" s="22" t="e">
        <f>VLOOKUP($A2173,Searches!$A:$H,AC$1,FALSE)</f>
        <v>#N/A</v>
      </c>
      <c r="AD2173" s="22" t="e">
        <f>VLOOKUP($A2173,Searches!$A:$H,AD$1,FALSE)</f>
        <v>#N/A</v>
      </c>
      <c r="AE2173" s="22" t="e">
        <f>VLOOKUP($A2173,Searches!$A:$H,AE$1,FALSE)</f>
        <v>#N/A</v>
      </c>
      <c r="AF2173" s="22" t="e">
        <f>VLOOKUP($A2173,Searches!$A:$H,AF$1,FALSE)</f>
        <v>#N/A</v>
      </c>
      <c r="AG2173" s="22" t="e">
        <f>VLOOKUP($A2173,Searches!$A:$H,AG$1,FALSE)</f>
        <v>#N/A</v>
      </c>
      <c r="AH2173" s="22" t="str">
        <f>VLOOKUP($G2173,Temp!$D:$F,AH$1,FALSE)</f>
        <v>adaptiveinsights.com</v>
      </c>
      <c r="AI2173" s="22" t="str">
        <f>VLOOKUP($G2173,Temp!$D:$F,AI$1,FALSE)</f>
        <v>HubSpot</v>
      </c>
      <c r="AJ2173" s="22" t="str">
        <f>VLOOKUP($G2173,Temp!$D:$F,AJ$1,FALSE)</f>
        <v>WordPress</v>
      </c>
    </row>
    <row r="2174" spans="1:36" ht="16" x14ac:dyDescent="0.2">
      <c r="A2174" s="8" t="str">
        <f t="shared" si="33"/>
        <v>Paul Turner Scality</v>
      </c>
      <c r="B2174" s="8" t="s">
        <v>397</v>
      </c>
      <c r="C2174" s="8" t="s">
        <v>6810</v>
      </c>
      <c r="D2174" s="8" t="s">
        <v>42</v>
      </c>
      <c r="E2174" s="8" t="s">
        <v>6811</v>
      </c>
      <c r="F2174" s="8" t="s">
        <v>6812</v>
      </c>
      <c r="G2174" s="12" t="s">
        <v>6813</v>
      </c>
      <c r="H2174" s="22" t="str">
        <f>VLOOKUP($G2174,Temp!$A:$C,H$1,FALSE)</f>
        <v>scality.com</v>
      </c>
      <c r="I2174" s="22" t="e">
        <f>VLOOKUP($G2174,Temp!$A:$C,I$1,FALSE)</f>
        <v>#VALUE!</v>
      </c>
      <c r="J2174" s="22" t="e">
        <f>VLOOKUP($G2174,Temp!$A:$C,J$1,FALSE)</f>
        <v>#VALUE!</v>
      </c>
      <c r="K2174" s="22" t="e">
        <f>VLOOKUP($G2174,Temp!$A:$C,K$1,FALSE)</f>
        <v>#VALUE!</v>
      </c>
      <c r="L2174" s="22" t="e">
        <f>VLOOKUP($G2174,Temp!$A:$C,L$1,FALSE)</f>
        <v>#VALUE!</v>
      </c>
      <c r="M2174" s="22" t="e">
        <f>VLOOKUP($G2174,Temp!$A:$C,M$1,FALSE)</f>
        <v>#VALUE!</v>
      </c>
      <c r="N2174" s="22" t="e">
        <f>VLOOKUP($G2174,Temp!$A:$C,N$1,FALSE)</f>
        <v>#VALUE!</v>
      </c>
      <c r="O2174" s="22" t="e">
        <f>VLOOKUP($G2174,Temp!$A:$C,O$1,FALSE)</f>
        <v>#VALUE!</v>
      </c>
      <c r="P2174" s="22" t="e">
        <f>VLOOKUP($G2174,Temp!$A:$C,P$1,FALSE)</f>
        <v>#VALUE!</v>
      </c>
      <c r="Q2174" s="22" t="e">
        <f>VLOOKUP($G2174,Temp!$A:$C,Q$1,FALSE)</f>
        <v>#VALUE!</v>
      </c>
      <c r="R2174" s="22" t="e">
        <f>VLOOKUP($G2174,Temp!$A:$C,R$1,FALSE)</f>
        <v>#VALUE!</v>
      </c>
      <c r="S2174" s="22" t="e">
        <f>VLOOKUP($G2174,Temp!$A:$C,S$1,FALSE)</f>
        <v>#VALUE!</v>
      </c>
      <c r="T2174" s="22" t="e">
        <f>VLOOKUP($G2174,Temp!$A:$C,T$1,FALSE)</f>
        <v>#VALUE!</v>
      </c>
      <c r="U2174" s="22" t="e">
        <f>VLOOKUP($G2174,Temp!$A:$C,U$1,FALSE)</f>
        <v>#VALUE!</v>
      </c>
      <c r="V2174" s="22" t="e">
        <f>VLOOKUP($G2174,Temp!$A:$C,V$1,FALSE)</f>
        <v>#VALUE!</v>
      </c>
      <c r="W2174" s="22" t="e">
        <f>VLOOKUP($G2174,Temp!$A:$C,W$1,FALSE)</f>
        <v>#VALUE!</v>
      </c>
      <c r="X2174" s="22" t="e">
        <f>VLOOKUP($G2174,Temp!$A:$C,X$1,FALSE)</f>
        <v>#VALUE!</v>
      </c>
      <c r="Y2174" s="22">
        <f>VLOOKUP($G2174,Temp!$A:$C,Y$1,FALSE)</f>
        <v>0</v>
      </c>
      <c r="Z2174" s="22">
        <f>VLOOKUP($G2174,Temp!$A:$C,Z$1,FALSE)</f>
        <v>0</v>
      </c>
      <c r="AA2174" s="22" t="str">
        <f>VLOOKUP($A2174,Searches!$A:$H,AA$1,FALSE)</f>
        <v>Paul Turner</v>
      </c>
      <c r="AB2174" s="22" t="str">
        <f>VLOOKUP($A2174,Searches!$A:$H,AB$1,FALSE)</f>
        <v>Scality</v>
      </c>
      <c r="AC2174" s="22" t="str">
        <f>VLOOKUP($A2174,Searches!$A:$H,AC$1,FALSE)</f>
        <v>Chief Marketing Officer</v>
      </c>
      <c r="AD2174" s="22" t="str">
        <f>VLOOKUP($A2174,Searches!$A:$H,AD$1,FALSE)</f>
        <v>2nd</v>
      </c>
      <c r="AE2174" s="22" t="str">
        <f>VLOOKUP($A2174,Searches!$A:$H,AE$1,FALSE)</f>
        <v>Open link</v>
      </c>
      <c r="AF2174" s="22" t="str">
        <f>VLOOKUP($A2174,Searches!$A:$H,AF$1,FALSE)</f>
        <v>San Francisco Bay Area</v>
      </c>
      <c r="AG2174" s="22" t="str">
        <f>VLOOKUP($A2174,Searches!$A:$H,AG$1,FALSE)</f>
        <v>https://www.linkedin.com/sales/profile/1039179,GIuX,NAME_SEARCH?moduleKey=peopleSearchResults&amp;pageKey=sales-search3-people-refinement&amp;contextId=60BC92C971D70515801E49D6842B0000&amp;requestId=24284fbf-1ae4-4c41-b56e-4e4531bb67c8&amp;action=CLICK&amp;target=urn%3Ali%3AsalesLead%3A(-1%2C1039179)&amp;pageNumber=20&amp;targetEl=profilelink&amp;position=2&amp;trk=lss-serp-result-lead_photo</v>
      </c>
      <c r="AH2174" s="22" t="str">
        <f>VLOOKUP($G2174,Temp!$D:$F,AH$1,FALSE)</f>
        <v>scality.com</v>
      </c>
      <c r="AI2174" s="22" t="str">
        <f>VLOOKUP($G2174,Temp!$D:$F,AI$1,FALSE)</f>
        <v>Marketo</v>
      </c>
      <c r="AJ2174" s="22" t="str">
        <f>VLOOKUP($G2174,Temp!$D:$F,AJ$1,FALSE)</f>
        <v>WordPress</v>
      </c>
    </row>
    <row r="2175" spans="1:36" ht="16" x14ac:dyDescent="0.2">
      <c r="A2175" s="8" t="str">
        <f t="shared" si="33"/>
        <v>Robert Humphrey ForgeRock</v>
      </c>
      <c r="B2175" s="8" t="s">
        <v>1836</v>
      </c>
      <c r="C2175" s="8" t="s">
        <v>5446</v>
      </c>
      <c r="D2175" s="8" t="s">
        <v>42</v>
      </c>
      <c r="E2175" s="8" t="s">
        <v>5447</v>
      </c>
      <c r="F2175" s="8" t="s">
        <v>5448</v>
      </c>
      <c r="G2175" s="12" t="s">
        <v>5449</v>
      </c>
      <c r="H2175" s="22" t="str">
        <f>VLOOKUP($G2175,Temp!$A:$C,H$1,FALSE)</f>
        <v>forgerock.com</v>
      </c>
      <c r="I2175" s="22" t="e">
        <f>VLOOKUP($G2175,Temp!$A:$C,I$1,FALSE)</f>
        <v>#VALUE!</v>
      </c>
      <c r="J2175" s="22" t="e">
        <f>VLOOKUP($G2175,Temp!$A:$C,J$1,FALSE)</f>
        <v>#VALUE!</v>
      </c>
      <c r="K2175" s="22" t="e">
        <f>VLOOKUP($G2175,Temp!$A:$C,K$1,FALSE)</f>
        <v>#VALUE!</v>
      </c>
      <c r="L2175" s="22" t="e">
        <f>VLOOKUP($G2175,Temp!$A:$C,L$1,FALSE)</f>
        <v>#VALUE!</v>
      </c>
      <c r="M2175" s="22" t="e">
        <f>VLOOKUP($G2175,Temp!$A:$C,M$1,FALSE)</f>
        <v>#VALUE!</v>
      </c>
      <c r="N2175" s="22" t="e">
        <f>VLOOKUP($G2175,Temp!$A:$C,N$1,FALSE)</f>
        <v>#VALUE!</v>
      </c>
      <c r="O2175" s="22" t="e">
        <f>VLOOKUP($G2175,Temp!$A:$C,O$1,FALSE)</f>
        <v>#VALUE!</v>
      </c>
      <c r="P2175" s="22" t="e">
        <f>VLOOKUP($G2175,Temp!$A:$C,P$1,FALSE)</f>
        <v>#VALUE!</v>
      </c>
      <c r="Q2175" s="22" t="e">
        <f>VLOOKUP($G2175,Temp!$A:$C,Q$1,FALSE)</f>
        <v>#VALUE!</v>
      </c>
      <c r="R2175" s="22" t="e">
        <f>VLOOKUP($G2175,Temp!$A:$C,R$1,FALSE)</f>
        <v>#VALUE!</v>
      </c>
      <c r="S2175" s="22" t="e">
        <f>VLOOKUP($G2175,Temp!$A:$C,S$1,FALSE)</f>
        <v>#VALUE!</v>
      </c>
      <c r="T2175" s="22" t="e">
        <f>VLOOKUP($G2175,Temp!$A:$C,T$1,FALSE)</f>
        <v>#VALUE!</v>
      </c>
      <c r="U2175" s="22" t="e">
        <f>VLOOKUP($G2175,Temp!$A:$C,U$1,FALSE)</f>
        <v>#VALUE!</v>
      </c>
      <c r="V2175" s="22" t="e">
        <f>VLOOKUP($G2175,Temp!$A:$C,V$1,FALSE)</f>
        <v>#VALUE!</v>
      </c>
      <c r="W2175" s="22" t="e">
        <f>VLOOKUP($G2175,Temp!$A:$C,W$1,FALSE)</f>
        <v>#VALUE!</v>
      </c>
      <c r="X2175" s="22" t="e">
        <f>VLOOKUP($G2175,Temp!$A:$C,X$1,FALSE)</f>
        <v>#VALUE!</v>
      </c>
      <c r="Y2175" s="22">
        <f>VLOOKUP($G2175,Temp!$A:$C,Y$1,FALSE)</f>
        <v>15600</v>
      </c>
      <c r="Z2175" s="22">
        <f>VLOOKUP($G2175,Temp!$A:$C,Z$1,FALSE)</f>
        <v>35600</v>
      </c>
      <c r="AA2175" s="22" t="e">
        <f>VLOOKUP($A2175,Searches!$A:$H,AA$1,FALSE)</f>
        <v>#N/A</v>
      </c>
      <c r="AB2175" s="22" t="e">
        <f>VLOOKUP($A2175,Searches!$A:$H,AB$1,FALSE)</f>
        <v>#N/A</v>
      </c>
      <c r="AC2175" s="22" t="e">
        <f>VLOOKUP($A2175,Searches!$A:$H,AC$1,FALSE)</f>
        <v>#N/A</v>
      </c>
      <c r="AD2175" s="22" t="e">
        <f>VLOOKUP($A2175,Searches!$A:$H,AD$1,FALSE)</f>
        <v>#N/A</v>
      </c>
      <c r="AE2175" s="22" t="e">
        <f>VLOOKUP($A2175,Searches!$A:$H,AE$1,FALSE)</f>
        <v>#N/A</v>
      </c>
      <c r="AF2175" s="22" t="e">
        <f>VLOOKUP($A2175,Searches!$A:$H,AF$1,FALSE)</f>
        <v>#N/A</v>
      </c>
      <c r="AG2175" s="22" t="e">
        <f>VLOOKUP($A2175,Searches!$A:$H,AG$1,FALSE)</f>
        <v>#N/A</v>
      </c>
      <c r="AH2175" s="22" t="str">
        <f>VLOOKUP($G2175,Temp!$D:$F,AH$1,FALSE)</f>
        <v>forgerock.com</v>
      </c>
      <c r="AI2175" s="22" t="str">
        <f>VLOOKUP($G2175,Temp!$D:$F,AI$1,FALSE)</f>
        <v>Marketo</v>
      </c>
      <c r="AJ2175" s="22" t="str">
        <f>VLOOKUP($G2175,Temp!$D:$F,AJ$1,FALSE)</f>
        <v>WordPress</v>
      </c>
    </row>
    <row r="2176" spans="1:36" ht="16" x14ac:dyDescent="0.2">
      <c r="A2176" s="8" t="str">
        <f t="shared" si="33"/>
        <v>Scott Fuselier ScienceLogic</v>
      </c>
      <c r="B2176" s="8" t="s">
        <v>737</v>
      </c>
      <c r="C2176" s="8" t="s">
        <v>1667</v>
      </c>
      <c r="D2176" s="8" t="s">
        <v>304</v>
      </c>
      <c r="E2176" s="8" t="s">
        <v>1669</v>
      </c>
      <c r="F2176" s="8" t="s">
        <v>1670</v>
      </c>
      <c r="G2176" s="12" t="s">
        <v>1672</v>
      </c>
      <c r="H2176" s="22" t="str">
        <f>VLOOKUP($G2176,Temp!$A:$C,H$1,FALSE)</f>
        <v>sciencelogic.com</v>
      </c>
      <c r="I2176" s="22" t="e">
        <f>VLOOKUP($G2176,Temp!$A:$C,I$1,FALSE)</f>
        <v>#VALUE!</v>
      </c>
      <c r="J2176" s="22" t="e">
        <f>VLOOKUP($G2176,Temp!$A:$C,J$1,FALSE)</f>
        <v>#VALUE!</v>
      </c>
      <c r="K2176" s="22" t="e">
        <f>VLOOKUP($G2176,Temp!$A:$C,K$1,FALSE)</f>
        <v>#VALUE!</v>
      </c>
      <c r="L2176" s="22" t="e">
        <f>VLOOKUP($G2176,Temp!$A:$C,L$1,FALSE)</f>
        <v>#VALUE!</v>
      </c>
      <c r="M2176" s="22" t="e">
        <f>VLOOKUP($G2176,Temp!$A:$C,M$1,FALSE)</f>
        <v>#VALUE!</v>
      </c>
      <c r="N2176" s="22" t="e">
        <f>VLOOKUP($G2176,Temp!$A:$C,N$1,FALSE)</f>
        <v>#VALUE!</v>
      </c>
      <c r="O2176" s="22" t="e">
        <f>VLOOKUP($G2176,Temp!$A:$C,O$1,FALSE)</f>
        <v>#VALUE!</v>
      </c>
      <c r="P2176" s="22" t="e">
        <f>VLOOKUP($G2176,Temp!$A:$C,P$1,FALSE)</f>
        <v>#VALUE!</v>
      </c>
      <c r="Q2176" s="22" t="e">
        <f>VLOOKUP($G2176,Temp!$A:$C,Q$1,FALSE)</f>
        <v>#VALUE!</v>
      </c>
      <c r="R2176" s="22" t="e">
        <f>VLOOKUP($G2176,Temp!$A:$C,R$1,FALSE)</f>
        <v>#VALUE!</v>
      </c>
      <c r="S2176" s="22" t="e">
        <f>VLOOKUP($G2176,Temp!$A:$C,S$1,FALSE)</f>
        <v>#VALUE!</v>
      </c>
      <c r="T2176" s="22" t="e">
        <f>VLOOKUP($G2176,Temp!$A:$C,T$1,FALSE)</f>
        <v>#VALUE!</v>
      </c>
      <c r="U2176" s="22" t="e">
        <f>VLOOKUP($G2176,Temp!$A:$C,U$1,FALSE)</f>
        <v>#VALUE!</v>
      </c>
      <c r="V2176" s="22" t="e">
        <f>VLOOKUP($G2176,Temp!$A:$C,V$1,FALSE)</f>
        <v>#VALUE!</v>
      </c>
      <c r="W2176" s="22" t="e">
        <f>VLOOKUP($G2176,Temp!$A:$C,W$1,FALSE)</f>
        <v>#VALUE!</v>
      </c>
      <c r="X2176" s="22" t="e">
        <f>VLOOKUP($G2176,Temp!$A:$C,X$1,FALSE)</f>
        <v>#VALUE!</v>
      </c>
      <c r="Y2176" s="22">
        <f>VLOOKUP($G2176,Temp!$A:$C,Y$1,FALSE)</f>
        <v>49200</v>
      </c>
      <c r="Z2176" s="22">
        <f>VLOOKUP($G2176,Temp!$A:$C,Z$1,FALSE)</f>
        <v>2900</v>
      </c>
      <c r="AA2176" s="22" t="e">
        <f>VLOOKUP($A2176,Searches!$A:$H,AA$1,FALSE)</f>
        <v>#N/A</v>
      </c>
      <c r="AB2176" s="22" t="e">
        <f>VLOOKUP($A2176,Searches!$A:$H,AB$1,FALSE)</f>
        <v>#N/A</v>
      </c>
      <c r="AC2176" s="22" t="e">
        <f>VLOOKUP($A2176,Searches!$A:$H,AC$1,FALSE)</f>
        <v>#N/A</v>
      </c>
      <c r="AD2176" s="22" t="e">
        <f>VLOOKUP($A2176,Searches!$A:$H,AD$1,FALSE)</f>
        <v>#N/A</v>
      </c>
      <c r="AE2176" s="22" t="e">
        <f>VLOOKUP($A2176,Searches!$A:$H,AE$1,FALSE)</f>
        <v>#N/A</v>
      </c>
      <c r="AF2176" s="22" t="e">
        <f>VLOOKUP($A2176,Searches!$A:$H,AF$1,FALSE)</f>
        <v>#N/A</v>
      </c>
      <c r="AG2176" s="22" t="e">
        <f>VLOOKUP($A2176,Searches!$A:$H,AG$1,FALSE)</f>
        <v>#N/A</v>
      </c>
      <c r="AH2176" s="22" t="str">
        <f>VLOOKUP($G2176,Temp!$D:$F,AH$1,FALSE)</f>
        <v>sciencelogic.com</v>
      </c>
      <c r="AI2176" s="22" t="str">
        <f>VLOOKUP($G2176,Temp!$D:$F,AI$1,FALSE)</f>
        <v>Marketo</v>
      </c>
      <c r="AJ2176" s="22" t="str">
        <f>VLOOKUP($G2176,Temp!$D:$F,AJ$1,FALSE)</f>
        <v>Drupal</v>
      </c>
    </row>
    <row r="2177" spans="1:36" ht="16" x14ac:dyDescent="0.2">
      <c r="A2177" s="8" t="str">
        <f t="shared" si="33"/>
        <v>Lambert Billet Looker</v>
      </c>
      <c r="B2177" s="8" t="s">
        <v>3382</v>
      </c>
      <c r="C2177" s="8" t="s">
        <v>3383</v>
      </c>
      <c r="D2177" s="8" t="s">
        <v>304</v>
      </c>
      <c r="E2177" s="8" t="s">
        <v>3384</v>
      </c>
      <c r="F2177" s="8" t="s">
        <v>3385</v>
      </c>
      <c r="G2177" s="12" t="s">
        <v>3386</v>
      </c>
      <c r="H2177" s="22" t="str">
        <f>VLOOKUP($G2177,Temp!$A:$C,H$1,FALSE)</f>
        <v>looker.com</v>
      </c>
      <c r="I2177" s="22" t="e">
        <f>VLOOKUP($G2177,Temp!$A:$C,I$1,FALSE)</f>
        <v>#VALUE!</v>
      </c>
      <c r="J2177" s="22" t="e">
        <f>VLOOKUP($G2177,Temp!$A:$C,J$1,FALSE)</f>
        <v>#VALUE!</v>
      </c>
      <c r="K2177" s="22" t="e">
        <f>VLOOKUP($G2177,Temp!$A:$C,K$1,FALSE)</f>
        <v>#VALUE!</v>
      </c>
      <c r="L2177" s="22" t="e">
        <f>VLOOKUP($G2177,Temp!$A:$C,L$1,FALSE)</f>
        <v>#VALUE!</v>
      </c>
      <c r="M2177" s="22" t="e">
        <f>VLOOKUP($G2177,Temp!$A:$C,M$1,FALSE)</f>
        <v>#VALUE!</v>
      </c>
      <c r="N2177" s="22" t="e">
        <f>VLOOKUP($G2177,Temp!$A:$C,N$1,FALSE)</f>
        <v>#VALUE!</v>
      </c>
      <c r="O2177" s="22" t="e">
        <f>VLOOKUP($G2177,Temp!$A:$C,O$1,FALSE)</f>
        <v>#VALUE!</v>
      </c>
      <c r="P2177" s="22" t="e">
        <f>VLOOKUP($G2177,Temp!$A:$C,P$1,FALSE)</f>
        <v>#VALUE!</v>
      </c>
      <c r="Q2177" s="22" t="e">
        <f>VLOOKUP($G2177,Temp!$A:$C,Q$1,FALSE)</f>
        <v>#VALUE!</v>
      </c>
      <c r="R2177" s="22" t="e">
        <f>VLOOKUP($G2177,Temp!$A:$C,R$1,FALSE)</f>
        <v>#VALUE!</v>
      </c>
      <c r="S2177" s="22" t="e">
        <f>VLOOKUP($G2177,Temp!$A:$C,S$1,FALSE)</f>
        <v>#VALUE!</v>
      </c>
      <c r="T2177" s="22" t="e">
        <f>VLOOKUP($G2177,Temp!$A:$C,T$1,FALSE)</f>
        <v>#VALUE!</v>
      </c>
      <c r="U2177" s="22" t="e">
        <f>VLOOKUP($G2177,Temp!$A:$C,U$1,FALSE)</f>
        <v>#VALUE!</v>
      </c>
      <c r="V2177" s="22" t="e">
        <f>VLOOKUP($G2177,Temp!$A:$C,V$1,FALSE)</f>
        <v>#VALUE!</v>
      </c>
      <c r="W2177" s="22" t="e">
        <f>VLOOKUP($G2177,Temp!$A:$C,W$1,FALSE)</f>
        <v>#VALUE!</v>
      </c>
      <c r="X2177" s="22" t="e">
        <f>VLOOKUP($G2177,Temp!$A:$C,X$1,FALSE)</f>
        <v>#VALUE!</v>
      </c>
      <c r="Y2177" s="22">
        <f>VLOOKUP($G2177,Temp!$A:$C,Y$1,FALSE)</f>
        <v>33700</v>
      </c>
      <c r="Z2177" s="22">
        <f>VLOOKUP($G2177,Temp!$A:$C,Z$1,FALSE)</f>
        <v>38000</v>
      </c>
      <c r="AA2177" s="22" t="e">
        <f>VLOOKUP($A2177,Searches!$A:$H,AA$1,FALSE)</f>
        <v>#N/A</v>
      </c>
      <c r="AB2177" s="22" t="e">
        <f>VLOOKUP($A2177,Searches!$A:$H,AB$1,FALSE)</f>
        <v>#N/A</v>
      </c>
      <c r="AC2177" s="22" t="e">
        <f>VLOOKUP($A2177,Searches!$A:$H,AC$1,FALSE)</f>
        <v>#N/A</v>
      </c>
      <c r="AD2177" s="22" t="e">
        <f>VLOOKUP($A2177,Searches!$A:$H,AD$1,FALSE)</f>
        <v>#N/A</v>
      </c>
      <c r="AE2177" s="22" t="e">
        <f>VLOOKUP($A2177,Searches!$A:$H,AE$1,FALSE)</f>
        <v>#N/A</v>
      </c>
      <c r="AF2177" s="22" t="e">
        <f>VLOOKUP($A2177,Searches!$A:$H,AF$1,FALSE)</f>
        <v>#N/A</v>
      </c>
      <c r="AG2177" s="22" t="e">
        <f>VLOOKUP($A2177,Searches!$A:$H,AG$1,FALSE)</f>
        <v>#N/A</v>
      </c>
      <c r="AH2177" s="22" t="e">
        <f>VLOOKUP($G2177,Temp!$D:$F,AH$1,FALSE)</f>
        <v>#N/A</v>
      </c>
      <c r="AI2177" s="22" t="e">
        <f>VLOOKUP($G2177,Temp!$D:$F,AI$1,FALSE)</f>
        <v>#N/A</v>
      </c>
      <c r="AJ2177" s="22" t="e">
        <f>VLOOKUP($G2177,Temp!$D:$F,AJ$1,FALSE)</f>
        <v>#N/A</v>
      </c>
    </row>
    <row r="2178" spans="1:36" ht="16" x14ac:dyDescent="0.2">
      <c r="A2178" s="8" t="str">
        <f t="shared" si="33"/>
        <v>Shawn Reynolds Telit</v>
      </c>
      <c r="B2178" s="8" t="s">
        <v>7897</v>
      </c>
      <c r="C2178" s="8" t="s">
        <v>7898</v>
      </c>
      <c r="D2178" s="8" t="s">
        <v>42</v>
      </c>
      <c r="E2178" s="8" t="s">
        <v>7899</v>
      </c>
      <c r="F2178" s="8" t="s">
        <v>7900</v>
      </c>
      <c r="G2178" s="12" t="s">
        <v>7901</v>
      </c>
      <c r="H2178" s="22" t="str">
        <f>VLOOKUP($G2178,Temp!$A:$C,H$1,FALSE)</f>
        <v>telit.com</v>
      </c>
      <c r="I2178" s="22" t="e">
        <f>VLOOKUP($G2178,Temp!$A:$C,I$1,FALSE)</f>
        <v>#VALUE!</v>
      </c>
      <c r="J2178" s="22" t="e">
        <f>VLOOKUP($G2178,Temp!$A:$C,J$1,FALSE)</f>
        <v>#VALUE!</v>
      </c>
      <c r="K2178" s="22" t="e">
        <f>VLOOKUP($G2178,Temp!$A:$C,K$1,FALSE)</f>
        <v>#VALUE!</v>
      </c>
      <c r="L2178" s="22" t="e">
        <f>VLOOKUP($G2178,Temp!$A:$C,L$1,FALSE)</f>
        <v>#VALUE!</v>
      </c>
      <c r="M2178" s="22" t="e">
        <f>VLOOKUP($G2178,Temp!$A:$C,M$1,FALSE)</f>
        <v>#VALUE!</v>
      </c>
      <c r="N2178" s="22" t="e">
        <f>VLOOKUP($G2178,Temp!$A:$C,N$1,FALSE)</f>
        <v>#VALUE!</v>
      </c>
      <c r="O2178" s="22" t="e">
        <f>VLOOKUP($G2178,Temp!$A:$C,O$1,FALSE)</f>
        <v>#VALUE!</v>
      </c>
      <c r="P2178" s="22" t="e">
        <f>VLOOKUP($G2178,Temp!$A:$C,P$1,FALSE)</f>
        <v>#VALUE!</v>
      </c>
      <c r="Q2178" s="22" t="e">
        <f>VLOOKUP($G2178,Temp!$A:$C,Q$1,FALSE)</f>
        <v>#VALUE!</v>
      </c>
      <c r="R2178" s="22" t="e">
        <f>VLOOKUP($G2178,Temp!$A:$C,R$1,FALSE)</f>
        <v>#VALUE!</v>
      </c>
      <c r="S2178" s="22" t="e">
        <f>VLOOKUP($G2178,Temp!$A:$C,S$1,FALSE)</f>
        <v>#VALUE!</v>
      </c>
      <c r="T2178" s="22" t="e">
        <f>VLOOKUP($G2178,Temp!$A:$C,T$1,FALSE)</f>
        <v>#VALUE!</v>
      </c>
      <c r="U2178" s="22" t="e">
        <f>VLOOKUP($G2178,Temp!$A:$C,U$1,FALSE)</f>
        <v>#VALUE!</v>
      </c>
      <c r="V2178" s="22" t="e">
        <f>VLOOKUP($G2178,Temp!$A:$C,V$1,FALSE)</f>
        <v>#VALUE!</v>
      </c>
      <c r="W2178" s="22" t="e">
        <f>VLOOKUP($G2178,Temp!$A:$C,W$1,FALSE)</f>
        <v>#VALUE!</v>
      </c>
      <c r="X2178" s="22" t="e">
        <f>VLOOKUP($G2178,Temp!$A:$C,X$1,FALSE)</f>
        <v>#VALUE!</v>
      </c>
      <c r="Y2178" s="22">
        <f>VLOOKUP($G2178,Temp!$A:$C,Y$1,FALSE)</f>
        <v>1400</v>
      </c>
      <c r="Z2178" s="22">
        <f>VLOOKUP($G2178,Temp!$A:$C,Z$1,FALSE)</f>
        <v>10900</v>
      </c>
      <c r="AA2178" s="22" t="e">
        <f>VLOOKUP($A2178,Searches!$A:$H,AA$1,FALSE)</f>
        <v>#N/A</v>
      </c>
      <c r="AB2178" s="22" t="e">
        <f>VLOOKUP($A2178,Searches!$A:$H,AB$1,FALSE)</f>
        <v>#N/A</v>
      </c>
      <c r="AC2178" s="22" t="e">
        <f>VLOOKUP($A2178,Searches!$A:$H,AC$1,FALSE)</f>
        <v>#N/A</v>
      </c>
      <c r="AD2178" s="22" t="e">
        <f>VLOOKUP($A2178,Searches!$A:$H,AD$1,FALSE)</f>
        <v>#N/A</v>
      </c>
      <c r="AE2178" s="22" t="e">
        <f>VLOOKUP($A2178,Searches!$A:$H,AE$1,FALSE)</f>
        <v>#N/A</v>
      </c>
      <c r="AF2178" s="22" t="e">
        <f>VLOOKUP($A2178,Searches!$A:$H,AF$1,FALSE)</f>
        <v>#N/A</v>
      </c>
      <c r="AG2178" s="22" t="e">
        <f>VLOOKUP($A2178,Searches!$A:$H,AG$1,FALSE)</f>
        <v>#N/A</v>
      </c>
      <c r="AH2178" s="22" t="str">
        <f>VLOOKUP($G2178,Temp!$D:$F,AH$1,FALSE)</f>
        <v>telit.com</v>
      </c>
      <c r="AI2178" s="22">
        <f>VLOOKUP($G2178,Temp!$D:$F,AI$1,FALSE)</f>
        <v>0</v>
      </c>
      <c r="AJ2178" s="22" t="str">
        <f>VLOOKUP($G2178,Temp!$D:$F,AJ$1,FALSE)</f>
        <v>WordPress</v>
      </c>
    </row>
    <row r="2179" spans="1:36" ht="16" x14ac:dyDescent="0.2">
      <c r="A2179" s="8" t="str">
        <f t="shared" si="33"/>
        <v>Larry Blasko Apptio</v>
      </c>
      <c r="B2179" s="8" t="s">
        <v>8068</v>
      </c>
      <c r="C2179" s="8" t="s">
        <v>8069</v>
      </c>
      <c r="D2179" s="8" t="s">
        <v>304</v>
      </c>
      <c r="E2179" s="8" t="s">
        <v>8070</v>
      </c>
      <c r="F2179" s="8" t="s">
        <v>8071</v>
      </c>
      <c r="G2179" s="12" t="s">
        <v>8072</v>
      </c>
      <c r="H2179" s="22" t="str">
        <f>VLOOKUP($G2179,Temp!$A:$C,H$1,FALSE)</f>
        <v>apptio.com</v>
      </c>
      <c r="I2179" s="22" t="e">
        <f>VLOOKUP($G2179,Temp!$A:$C,I$1,FALSE)</f>
        <v>#VALUE!</v>
      </c>
      <c r="J2179" s="22" t="e">
        <f>VLOOKUP($G2179,Temp!$A:$C,J$1,FALSE)</f>
        <v>#VALUE!</v>
      </c>
      <c r="K2179" s="22" t="e">
        <f>VLOOKUP($G2179,Temp!$A:$C,K$1,FALSE)</f>
        <v>#VALUE!</v>
      </c>
      <c r="L2179" s="22" t="e">
        <f>VLOOKUP($G2179,Temp!$A:$C,L$1,FALSE)</f>
        <v>#VALUE!</v>
      </c>
      <c r="M2179" s="22" t="e">
        <f>VLOOKUP($G2179,Temp!$A:$C,M$1,FALSE)</f>
        <v>#VALUE!</v>
      </c>
      <c r="N2179" s="22" t="e">
        <f>VLOOKUP($G2179,Temp!$A:$C,N$1,FALSE)</f>
        <v>#VALUE!</v>
      </c>
      <c r="O2179" s="22" t="e">
        <f>VLOOKUP($G2179,Temp!$A:$C,O$1,FALSE)</f>
        <v>#VALUE!</v>
      </c>
      <c r="P2179" s="22" t="e">
        <f>VLOOKUP($G2179,Temp!$A:$C,P$1,FALSE)</f>
        <v>#VALUE!</v>
      </c>
      <c r="Q2179" s="22" t="e">
        <f>VLOOKUP($G2179,Temp!$A:$C,Q$1,FALSE)</f>
        <v>#VALUE!</v>
      </c>
      <c r="R2179" s="22" t="e">
        <f>VLOOKUP($G2179,Temp!$A:$C,R$1,FALSE)</f>
        <v>#VALUE!</v>
      </c>
      <c r="S2179" s="22" t="e">
        <f>VLOOKUP($G2179,Temp!$A:$C,S$1,FALSE)</f>
        <v>#VALUE!</v>
      </c>
      <c r="T2179" s="22" t="e">
        <f>VLOOKUP($G2179,Temp!$A:$C,T$1,FALSE)</f>
        <v>#VALUE!</v>
      </c>
      <c r="U2179" s="22" t="e">
        <f>VLOOKUP($G2179,Temp!$A:$C,U$1,FALSE)</f>
        <v>#VALUE!</v>
      </c>
      <c r="V2179" s="22" t="e">
        <f>VLOOKUP($G2179,Temp!$A:$C,V$1,FALSE)</f>
        <v>#VALUE!</v>
      </c>
      <c r="W2179" s="22" t="e">
        <f>VLOOKUP($G2179,Temp!$A:$C,W$1,FALSE)</f>
        <v>#VALUE!</v>
      </c>
      <c r="X2179" s="22" t="e">
        <f>VLOOKUP($G2179,Temp!$A:$C,X$1,FALSE)</f>
        <v>#VALUE!</v>
      </c>
      <c r="Y2179" s="22">
        <f>VLOOKUP($G2179,Temp!$A:$C,Y$1,FALSE)</f>
        <v>13700</v>
      </c>
      <c r="Z2179" s="22">
        <f>VLOOKUP($G2179,Temp!$A:$C,Z$1,FALSE)</f>
        <v>12800</v>
      </c>
      <c r="AA2179" s="22" t="str">
        <f>VLOOKUP($A2179,Searches!$A:$H,AA$1,FALSE)</f>
        <v>Larry Blasko</v>
      </c>
      <c r="AB2179" s="22" t="str">
        <f>VLOOKUP($A2179,Searches!$A:$H,AB$1,FALSE)</f>
        <v>Apptio</v>
      </c>
      <c r="AC2179" s="22" t="str">
        <f>VLOOKUP($A2179,Searches!$A:$H,AC$1,FALSE)</f>
        <v>Chief Revenue Officer</v>
      </c>
      <c r="AD2179" s="22" t="str">
        <f>VLOOKUP($A2179,Searches!$A:$H,AD$1,FALSE)</f>
        <v>2nd</v>
      </c>
      <c r="AE2179" s="22" t="str">
        <f>VLOOKUP($A2179,Searches!$A:$H,AE$1,FALSE)</f>
        <v>Open link</v>
      </c>
      <c r="AF2179" s="22" t="str">
        <f>VLOOKUP($A2179,Searches!$A:$H,AF$1,FALSE)</f>
        <v>Greater Seattle Area</v>
      </c>
      <c r="AG2179" s="22" t="str">
        <f>VLOOKUP($A2179,Searches!$A:$H,AG$1,FALSE)</f>
        <v>https://www.linkedin.com/sales/profile/4698749,s-rT,NAME_SEARCH?moduleKey=peopleSearchResults&amp;pageKey=sales-search3-people-refinement&amp;contextId=60BC92C971D70515801E49D6842B0000&amp;requestId=24284fbf-1ae4-4c41-b56e-4e4531bb67c8&amp;action=CLICK&amp;target=urn%3Ali%3AsalesLead%3A(-1%2C4698749)&amp;pageNumber=20&amp;targetEl=profilelink&amp;position=21&amp;trk=lss-serp-result-lead_photo</v>
      </c>
      <c r="AH2179" s="22" t="str">
        <f>VLOOKUP($G2179,Temp!$D:$F,AH$1,FALSE)</f>
        <v>apptio.com</v>
      </c>
      <c r="AI2179" s="22" t="str">
        <f>VLOOKUP($G2179,Temp!$D:$F,AI$1,FALSE)</f>
        <v>Marketo</v>
      </c>
      <c r="AJ2179" s="22" t="str">
        <f>VLOOKUP($G2179,Temp!$D:$F,AJ$1,FALSE)</f>
        <v>Drupal</v>
      </c>
    </row>
    <row r="2180" spans="1:36" ht="16" x14ac:dyDescent="0.2">
      <c r="A2180" s="8" t="str">
        <f t="shared" ref="A2180:A2243" si="34">CONCATENATE(B2180," ",C2180," ",F2180)</f>
        <v>Cheryl Sullivan Revionics</v>
      </c>
      <c r="B2180" s="8" t="s">
        <v>7810</v>
      </c>
      <c r="C2180" s="8" t="s">
        <v>3545</v>
      </c>
      <c r="D2180" s="8" t="s">
        <v>3339</v>
      </c>
      <c r="E2180" s="8" t="s">
        <v>7811</v>
      </c>
      <c r="F2180" s="8" t="s">
        <v>7812</v>
      </c>
      <c r="G2180" s="12" t="s">
        <v>7813</v>
      </c>
      <c r="H2180" s="22" t="str">
        <f>VLOOKUP($G2180,Temp!$A:$C,H$1,FALSE)</f>
        <v>revionics.com</v>
      </c>
      <c r="I2180" s="22" t="e">
        <f>VLOOKUP($G2180,Temp!$A:$C,I$1,FALSE)</f>
        <v>#VALUE!</v>
      </c>
      <c r="J2180" s="22" t="e">
        <f>VLOOKUP($G2180,Temp!$A:$C,J$1,FALSE)</f>
        <v>#VALUE!</v>
      </c>
      <c r="K2180" s="22" t="e">
        <f>VLOOKUP($G2180,Temp!$A:$C,K$1,FALSE)</f>
        <v>#VALUE!</v>
      </c>
      <c r="L2180" s="22" t="e">
        <f>VLOOKUP($G2180,Temp!$A:$C,L$1,FALSE)</f>
        <v>#VALUE!</v>
      </c>
      <c r="M2180" s="22" t="e">
        <f>VLOOKUP($G2180,Temp!$A:$C,M$1,FALSE)</f>
        <v>#VALUE!</v>
      </c>
      <c r="N2180" s="22" t="e">
        <f>VLOOKUP($G2180,Temp!$A:$C,N$1,FALSE)</f>
        <v>#VALUE!</v>
      </c>
      <c r="O2180" s="22" t="e">
        <f>VLOOKUP($G2180,Temp!$A:$C,O$1,FALSE)</f>
        <v>#VALUE!</v>
      </c>
      <c r="P2180" s="22" t="e">
        <f>VLOOKUP($G2180,Temp!$A:$C,P$1,FALSE)</f>
        <v>#VALUE!</v>
      </c>
      <c r="Q2180" s="22" t="e">
        <f>VLOOKUP($G2180,Temp!$A:$C,Q$1,FALSE)</f>
        <v>#VALUE!</v>
      </c>
      <c r="R2180" s="22" t="e">
        <f>VLOOKUP($G2180,Temp!$A:$C,R$1,FALSE)</f>
        <v>#VALUE!</v>
      </c>
      <c r="S2180" s="22" t="e">
        <f>VLOOKUP($G2180,Temp!$A:$C,S$1,FALSE)</f>
        <v>#VALUE!</v>
      </c>
      <c r="T2180" s="22" t="e">
        <f>VLOOKUP($G2180,Temp!$A:$C,T$1,FALSE)</f>
        <v>#VALUE!</v>
      </c>
      <c r="U2180" s="22" t="e">
        <f>VLOOKUP($G2180,Temp!$A:$C,U$1,FALSE)</f>
        <v>#VALUE!</v>
      </c>
      <c r="V2180" s="22" t="e">
        <f>VLOOKUP($G2180,Temp!$A:$C,V$1,FALSE)</f>
        <v>#VALUE!</v>
      </c>
      <c r="W2180" s="22" t="e">
        <f>VLOOKUP($G2180,Temp!$A:$C,W$1,FALSE)</f>
        <v>#VALUE!</v>
      </c>
      <c r="X2180" s="22" t="e">
        <f>VLOOKUP($G2180,Temp!$A:$C,X$1,FALSE)</f>
        <v>#VALUE!</v>
      </c>
      <c r="Y2180" s="22">
        <f>VLOOKUP($G2180,Temp!$A:$C,Y$1,FALSE)</f>
        <v>420</v>
      </c>
      <c r="Z2180" s="22">
        <f>VLOOKUP($G2180,Temp!$A:$C,Z$1,FALSE)</f>
        <v>0</v>
      </c>
      <c r="AA2180" s="22" t="str">
        <f>VLOOKUP($A2180,Searches!$A:$H,AA$1,FALSE)</f>
        <v>Cheryl Sullivan</v>
      </c>
      <c r="AB2180" s="22" t="str">
        <f>VLOOKUP($A2180,Searches!$A:$H,AB$1,FALSE)</f>
        <v>Revionics</v>
      </c>
      <c r="AC2180" s="22" t="str">
        <f>VLOOKUP($A2180,Searches!$A:$H,AC$1,FALSE)</f>
        <v>Chief Marketing &amp; Strategy Officer</v>
      </c>
      <c r="AD2180" s="22" t="str">
        <f>VLOOKUP($A2180,Searches!$A:$H,AD$1,FALSE)</f>
        <v>2nd</v>
      </c>
      <c r="AE2180" s="22" t="str">
        <f>VLOOKUP($A2180,Searches!$A:$H,AE$1,FALSE)</f>
        <v>Open link</v>
      </c>
      <c r="AF2180" s="22" t="str">
        <f>VLOOKUP($A2180,Searches!$A:$H,AF$1,FALSE)</f>
        <v>Greater Chicago Area</v>
      </c>
      <c r="AG2180" s="22" t="str">
        <f>VLOOKUP($A2180,Searches!$A:$H,AG$1,FALSE)</f>
        <v>https://www.linkedin.com/sales/profile/845070,yrTj,NAME_SEARCH?moduleKey=peopleSearchResults&amp;pageKey=sales-search3-people-refinement&amp;contextId=60BC92C971D70515801E49D6842B0000&amp;requestId=24284fbf-1ae4-4c41-b56e-4e4531bb67c8&amp;action=CLICK&amp;target=urn%3Ali%3AsalesLead%3A(-1%2C845070)&amp;pageNumber=20&amp;targetEl=profilelink&amp;position=11&amp;trk=lss-serp-result-lead_photo</v>
      </c>
      <c r="AH2180" s="22" t="str">
        <f>VLOOKUP($G2180,Temp!$D:$F,AH$1,FALSE)</f>
        <v>revionics.com</v>
      </c>
      <c r="AI2180" s="22" t="str">
        <f>VLOOKUP($G2180,Temp!$D:$F,AI$1,FALSE)</f>
        <v>Marketo</v>
      </c>
      <c r="AJ2180" s="22" t="str">
        <f>VLOOKUP($G2180,Temp!$D:$F,AJ$1,FALSE)</f>
        <v>WordPress</v>
      </c>
    </row>
    <row r="2181" spans="1:36" ht="16" x14ac:dyDescent="0.2">
      <c r="A2181" s="8" t="str">
        <f t="shared" si="34"/>
        <v>Chris Murphy BlackLine</v>
      </c>
      <c r="B2181" s="8" t="s">
        <v>89</v>
      </c>
      <c r="C2181" s="8" t="s">
        <v>3778</v>
      </c>
      <c r="D2181" s="8" t="s">
        <v>304</v>
      </c>
      <c r="E2181" s="8" t="s">
        <v>7970</v>
      </c>
      <c r="F2181" s="8" t="s">
        <v>7971</v>
      </c>
      <c r="G2181" s="12" t="s">
        <v>7972</v>
      </c>
      <c r="H2181" s="22" t="str">
        <f>VLOOKUP($G2181,Temp!$A:$C,H$1,FALSE)</f>
        <v>blackline.com</v>
      </c>
      <c r="I2181" s="22" t="e">
        <f>VLOOKUP($G2181,Temp!$A:$C,I$1,FALSE)</f>
        <v>#VALUE!</v>
      </c>
      <c r="J2181" s="22" t="e">
        <f>VLOOKUP($G2181,Temp!$A:$C,J$1,FALSE)</f>
        <v>#VALUE!</v>
      </c>
      <c r="K2181" s="22" t="e">
        <f>VLOOKUP($G2181,Temp!$A:$C,K$1,FALSE)</f>
        <v>#VALUE!</v>
      </c>
      <c r="L2181" s="22" t="e">
        <f>VLOOKUP($G2181,Temp!$A:$C,L$1,FALSE)</f>
        <v>#VALUE!</v>
      </c>
      <c r="M2181" s="22" t="e">
        <f>VLOOKUP($G2181,Temp!$A:$C,M$1,FALSE)</f>
        <v>#VALUE!</v>
      </c>
      <c r="N2181" s="22" t="e">
        <f>VLOOKUP($G2181,Temp!$A:$C,N$1,FALSE)</f>
        <v>#VALUE!</v>
      </c>
      <c r="O2181" s="22" t="e">
        <f>VLOOKUP($G2181,Temp!$A:$C,O$1,FALSE)</f>
        <v>#VALUE!</v>
      </c>
      <c r="P2181" s="22" t="e">
        <f>VLOOKUP($G2181,Temp!$A:$C,P$1,FALSE)</f>
        <v>#VALUE!</v>
      </c>
      <c r="Q2181" s="22" t="e">
        <f>VLOOKUP($G2181,Temp!$A:$C,Q$1,FALSE)</f>
        <v>#VALUE!</v>
      </c>
      <c r="R2181" s="22" t="e">
        <f>VLOOKUP($G2181,Temp!$A:$C,R$1,FALSE)</f>
        <v>#VALUE!</v>
      </c>
      <c r="S2181" s="22" t="e">
        <f>VLOOKUP($G2181,Temp!$A:$C,S$1,FALSE)</f>
        <v>#VALUE!</v>
      </c>
      <c r="T2181" s="22" t="e">
        <f>VLOOKUP($G2181,Temp!$A:$C,T$1,FALSE)</f>
        <v>#VALUE!</v>
      </c>
      <c r="U2181" s="22" t="e">
        <f>VLOOKUP($G2181,Temp!$A:$C,U$1,FALSE)</f>
        <v>#VALUE!</v>
      </c>
      <c r="V2181" s="22" t="e">
        <f>VLOOKUP($G2181,Temp!$A:$C,V$1,FALSE)</f>
        <v>#VALUE!</v>
      </c>
      <c r="W2181" s="22" t="e">
        <f>VLOOKUP($G2181,Temp!$A:$C,W$1,FALSE)</f>
        <v>#VALUE!</v>
      </c>
      <c r="X2181" s="22" t="e">
        <f>VLOOKUP($G2181,Temp!$A:$C,X$1,FALSE)</f>
        <v>#VALUE!</v>
      </c>
      <c r="Y2181" s="22">
        <f>VLOOKUP($G2181,Temp!$A:$C,Y$1,FALSE)</f>
        <v>20700</v>
      </c>
      <c r="Z2181" s="22">
        <f>VLOOKUP($G2181,Temp!$A:$C,Z$1,FALSE)</f>
        <v>1200</v>
      </c>
      <c r="AA2181" s="22" t="e">
        <f>VLOOKUP($A2181,Searches!$A:$H,AA$1,FALSE)</f>
        <v>#N/A</v>
      </c>
      <c r="AB2181" s="22" t="e">
        <f>VLOOKUP($A2181,Searches!$A:$H,AB$1,FALSE)</f>
        <v>#N/A</v>
      </c>
      <c r="AC2181" s="22" t="e">
        <f>VLOOKUP($A2181,Searches!$A:$H,AC$1,FALSE)</f>
        <v>#N/A</v>
      </c>
      <c r="AD2181" s="22" t="e">
        <f>VLOOKUP($A2181,Searches!$A:$H,AD$1,FALSE)</f>
        <v>#N/A</v>
      </c>
      <c r="AE2181" s="22" t="e">
        <f>VLOOKUP($A2181,Searches!$A:$H,AE$1,FALSE)</f>
        <v>#N/A</v>
      </c>
      <c r="AF2181" s="22" t="e">
        <f>VLOOKUP($A2181,Searches!$A:$H,AF$1,FALSE)</f>
        <v>#N/A</v>
      </c>
      <c r="AG2181" s="22" t="e">
        <f>VLOOKUP($A2181,Searches!$A:$H,AG$1,FALSE)</f>
        <v>#N/A</v>
      </c>
      <c r="AH2181" s="22" t="str">
        <f>VLOOKUP($G2181,Temp!$D:$F,AH$1,FALSE)</f>
        <v>blackline.com</v>
      </c>
      <c r="AI2181" s="22" t="str">
        <f>VLOOKUP($G2181,Temp!$D:$F,AI$1,FALSE)</f>
        <v>Marketo</v>
      </c>
      <c r="AJ2181" s="22" t="str">
        <f>VLOOKUP($G2181,Temp!$D:$F,AJ$1,FALSE)</f>
        <v>WordPress</v>
      </c>
    </row>
    <row r="2182" spans="1:36" ht="16" x14ac:dyDescent="0.2">
      <c r="A2182" s="8" t="str">
        <f t="shared" si="34"/>
        <v>Brad Mirkovich Accolade, Inc.</v>
      </c>
      <c r="B2182" s="8" t="s">
        <v>1058</v>
      </c>
      <c r="C2182" s="8" t="s">
        <v>7560</v>
      </c>
      <c r="D2182" s="8" t="s">
        <v>304</v>
      </c>
      <c r="E2182" s="8" t="s">
        <v>7561</v>
      </c>
      <c r="F2182" s="8" t="s">
        <v>7552</v>
      </c>
      <c r="G2182" s="12" t="s">
        <v>7553</v>
      </c>
      <c r="H2182" s="22" t="str">
        <f>VLOOKUP($G2182,Temp!$A:$C,H$1,FALSE)</f>
        <v>accolade.com</v>
      </c>
      <c r="I2182" s="22" t="e">
        <f>VLOOKUP($G2182,Temp!$A:$C,I$1,FALSE)</f>
        <v>#VALUE!</v>
      </c>
      <c r="J2182" s="22" t="e">
        <f>VLOOKUP($G2182,Temp!$A:$C,J$1,FALSE)</f>
        <v>#VALUE!</v>
      </c>
      <c r="K2182" s="22" t="e">
        <f>VLOOKUP($G2182,Temp!$A:$C,K$1,FALSE)</f>
        <v>#VALUE!</v>
      </c>
      <c r="L2182" s="22" t="e">
        <f>VLOOKUP($G2182,Temp!$A:$C,L$1,FALSE)</f>
        <v>#VALUE!</v>
      </c>
      <c r="M2182" s="22" t="e">
        <f>VLOOKUP($G2182,Temp!$A:$C,M$1,FALSE)</f>
        <v>#VALUE!</v>
      </c>
      <c r="N2182" s="22" t="e">
        <f>VLOOKUP($G2182,Temp!$A:$C,N$1,FALSE)</f>
        <v>#VALUE!</v>
      </c>
      <c r="O2182" s="22" t="e">
        <f>VLOOKUP($G2182,Temp!$A:$C,O$1,FALSE)</f>
        <v>#VALUE!</v>
      </c>
      <c r="P2182" s="22" t="e">
        <f>VLOOKUP($G2182,Temp!$A:$C,P$1,FALSE)</f>
        <v>#VALUE!</v>
      </c>
      <c r="Q2182" s="22" t="e">
        <f>VLOOKUP($G2182,Temp!$A:$C,Q$1,FALSE)</f>
        <v>#VALUE!</v>
      </c>
      <c r="R2182" s="22" t="e">
        <f>VLOOKUP($G2182,Temp!$A:$C,R$1,FALSE)</f>
        <v>#VALUE!</v>
      </c>
      <c r="S2182" s="22" t="e">
        <f>VLOOKUP($G2182,Temp!$A:$C,S$1,FALSE)</f>
        <v>#VALUE!</v>
      </c>
      <c r="T2182" s="22" t="e">
        <f>VLOOKUP($G2182,Temp!$A:$C,T$1,FALSE)</f>
        <v>#VALUE!</v>
      </c>
      <c r="U2182" s="22" t="e">
        <f>VLOOKUP($G2182,Temp!$A:$C,U$1,FALSE)</f>
        <v>#VALUE!</v>
      </c>
      <c r="V2182" s="22" t="e">
        <f>VLOOKUP($G2182,Temp!$A:$C,V$1,FALSE)</f>
        <v>#VALUE!</v>
      </c>
      <c r="W2182" s="22" t="e">
        <f>VLOOKUP($G2182,Temp!$A:$C,W$1,FALSE)</f>
        <v>#VALUE!</v>
      </c>
      <c r="X2182" s="22" t="e">
        <f>VLOOKUP($G2182,Temp!$A:$C,X$1,FALSE)</f>
        <v>#VALUE!</v>
      </c>
      <c r="Y2182" s="22">
        <f>VLOOKUP($G2182,Temp!$A:$C,Y$1,FALSE)</f>
        <v>68600</v>
      </c>
      <c r="Z2182" s="22">
        <f>VLOOKUP($G2182,Temp!$A:$C,Z$1,FALSE)</f>
        <v>5200</v>
      </c>
      <c r="AA2182" s="22" t="e">
        <f>VLOOKUP($A2182,Searches!$A:$H,AA$1,FALSE)</f>
        <v>#N/A</v>
      </c>
      <c r="AB2182" s="22" t="e">
        <f>VLOOKUP($A2182,Searches!$A:$H,AB$1,FALSE)</f>
        <v>#N/A</v>
      </c>
      <c r="AC2182" s="22" t="e">
        <f>VLOOKUP($A2182,Searches!$A:$H,AC$1,FALSE)</f>
        <v>#N/A</v>
      </c>
      <c r="AD2182" s="22" t="e">
        <f>VLOOKUP($A2182,Searches!$A:$H,AD$1,FALSE)</f>
        <v>#N/A</v>
      </c>
      <c r="AE2182" s="22" t="e">
        <f>VLOOKUP($A2182,Searches!$A:$H,AE$1,FALSE)</f>
        <v>#N/A</v>
      </c>
      <c r="AF2182" s="22" t="e">
        <f>VLOOKUP($A2182,Searches!$A:$H,AF$1,FALSE)</f>
        <v>#N/A</v>
      </c>
      <c r="AG2182" s="22" t="e">
        <f>VLOOKUP($A2182,Searches!$A:$H,AG$1,FALSE)</f>
        <v>#N/A</v>
      </c>
      <c r="AH2182" s="22" t="str">
        <f>VLOOKUP($G2182,Temp!$D:$F,AH$1,FALSE)</f>
        <v>accolade.com</v>
      </c>
      <c r="AI2182" s="22" t="str">
        <f>VLOOKUP($G2182,Temp!$D:$F,AI$1,FALSE)</f>
        <v>Marketo</v>
      </c>
      <c r="AJ2182" s="22" t="str">
        <f>VLOOKUP($G2182,Temp!$D:$F,AJ$1,FALSE)</f>
        <v>WordPress</v>
      </c>
    </row>
    <row r="2183" spans="1:36" ht="16" x14ac:dyDescent="0.2">
      <c r="A2183" s="8" t="str">
        <f t="shared" si="34"/>
        <v>Amanda Carty Diligent Corporation</v>
      </c>
      <c r="B2183" s="8" t="s">
        <v>1153</v>
      </c>
      <c r="C2183" s="8" t="s">
        <v>4630</v>
      </c>
      <c r="D2183" s="8" t="s">
        <v>42</v>
      </c>
      <c r="E2183" s="8" t="s">
        <v>4631</v>
      </c>
      <c r="F2183" s="8" t="s">
        <v>4632</v>
      </c>
      <c r="G2183" s="12" t="s">
        <v>4633</v>
      </c>
      <c r="H2183" s="22" t="str">
        <f>VLOOKUP($G2183,Temp!$A:$C,H$1,FALSE)</f>
        <v>diligent.com</v>
      </c>
      <c r="I2183" s="22" t="e">
        <f>VLOOKUP($G2183,Temp!$A:$C,I$1,FALSE)</f>
        <v>#VALUE!</v>
      </c>
      <c r="J2183" s="22" t="e">
        <f>VLOOKUP($G2183,Temp!$A:$C,J$1,FALSE)</f>
        <v>#VALUE!</v>
      </c>
      <c r="K2183" s="22" t="e">
        <f>VLOOKUP($G2183,Temp!$A:$C,K$1,FALSE)</f>
        <v>#VALUE!</v>
      </c>
      <c r="L2183" s="22" t="e">
        <f>VLOOKUP($G2183,Temp!$A:$C,L$1,FALSE)</f>
        <v>#VALUE!</v>
      </c>
      <c r="M2183" s="22" t="e">
        <f>VLOOKUP($G2183,Temp!$A:$C,M$1,FALSE)</f>
        <v>#VALUE!</v>
      </c>
      <c r="N2183" s="22" t="e">
        <f>VLOOKUP($G2183,Temp!$A:$C,N$1,FALSE)</f>
        <v>#VALUE!</v>
      </c>
      <c r="O2183" s="22" t="e">
        <f>VLOOKUP($G2183,Temp!$A:$C,O$1,FALSE)</f>
        <v>#VALUE!</v>
      </c>
      <c r="P2183" s="22" t="e">
        <f>VLOOKUP($G2183,Temp!$A:$C,P$1,FALSE)</f>
        <v>#VALUE!</v>
      </c>
      <c r="Q2183" s="22" t="e">
        <f>VLOOKUP($G2183,Temp!$A:$C,Q$1,FALSE)</f>
        <v>#VALUE!</v>
      </c>
      <c r="R2183" s="22" t="e">
        <f>VLOOKUP($G2183,Temp!$A:$C,R$1,FALSE)</f>
        <v>#VALUE!</v>
      </c>
      <c r="S2183" s="22" t="e">
        <f>VLOOKUP($G2183,Temp!$A:$C,S$1,FALSE)</f>
        <v>#VALUE!</v>
      </c>
      <c r="T2183" s="22" t="e">
        <f>VLOOKUP($G2183,Temp!$A:$C,T$1,FALSE)</f>
        <v>#VALUE!</v>
      </c>
      <c r="U2183" s="22" t="e">
        <f>VLOOKUP($G2183,Temp!$A:$C,U$1,FALSE)</f>
        <v>#VALUE!</v>
      </c>
      <c r="V2183" s="22" t="e">
        <f>VLOOKUP($G2183,Temp!$A:$C,V$1,FALSE)</f>
        <v>#VALUE!</v>
      </c>
      <c r="W2183" s="22" t="e">
        <f>VLOOKUP($G2183,Temp!$A:$C,W$1,FALSE)</f>
        <v>#VALUE!</v>
      </c>
      <c r="X2183" s="22" t="e">
        <f>VLOOKUP($G2183,Temp!$A:$C,X$1,FALSE)</f>
        <v>#VALUE!</v>
      </c>
      <c r="Y2183" s="22">
        <f>VLOOKUP($G2183,Temp!$A:$C,Y$1,FALSE)</f>
        <v>66000</v>
      </c>
      <c r="Z2183" s="22">
        <f>VLOOKUP($G2183,Temp!$A:$C,Z$1,FALSE)</f>
        <v>47100</v>
      </c>
      <c r="AA2183" s="22" t="str">
        <f>VLOOKUP($A2183,Searches!$A:$H,AA$1,FALSE)</f>
        <v>Amanda Carty</v>
      </c>
      <c r="AB2183" s="22" t="str">
        <f>VLOOKUP($A2183,Searches!$A:$H,AB$1,FALSE)</f>
        <v>Diligent Corporation</v>
      </c>
      <c r="AC2183" s="22" t="str">
        <f>VLOOKUP($A2183,Searches!$A:$H,AC$1,FALSE)</f>
        <v>Chief Marketing Officer</v>
      </c>
      <c r="AD2183" s="22" t="str">
        <f>VLOOKUP($A2183,Searches!$A:$H,AD$1,FALSE)</f>
        <v>2nd</v>
      </c>
      <c r="AE2183" s="22" t="str">
        <f>VLOOKUP($A2183,Searches!$A:$H,AE$1,FALSE)</f>
        <v>Open link</v>
      </c>
      <c r="AF2183" s="22" t="str">
        <f>VLOOKUP($A2183,Searches!$A:$H,AF$1,FALSE)</f>
        <v>Greater New York City Area</v>
      </c>
      <c r="AG2183" s="22" t="str">
        <f>VLOOKUP($A2183,Searches!$A:$H,AG$1,FALSE)</f>
        <v>https://www.linkedin.com/sales/profile/8485680,Wy0v,NAME_SEARCH?moduleKey=peopleSearchResults&amp;pageKey=sales-search3-people-refinement&amp;contextId=60BC92C971D70515801E49D6842B0000&amp;requestId=24284fbf-1ae4-4c41-b56e-4e4531bb67c8&amp;action=CLICK&amp;target=urn%3Ali%3AsalesLead%3A(-1%2C8485680)&amp;pageNumber=20&amp;targetEl=profilelink&amp;position=7&amp;trk=lss-serp-result-lead_photo</v>
      </c>
      <c r="AH2183" s="22" t="str">
        <f>VLOOKUP($G2183,Temp!$D:$F,AH$1,FALSE)</f>
        <v>diligent.com</v>
      </c>
      <c r="AI2183" s="22" t="str">
        <f>VLOOKUP($G2183,Temp!$D:$F,AI$1,FALSE)</f>
        <v>Marketo</v>
      </c>
      <c r="AJ2183" s="22" t="str">
        <f>VLOOKUP($G2183,Temp!$D:$F,AJ$1,FALSE)</f>
        <v>WordPress</v>
      </c>
    </row>
    <row r="2184" spans="1:36" ht="16" x14ac:dyDescent="0.2">
      <c r="A2184" s="8" t="str">
        <f t="shared" si="34"/>
        <v>Neeraj Gunsagar TrueCar, Inc.</v>
      </c>
      <c r="B2184" s="8" t="s">
        <v>7496</v>
      </c>
      <c r="C2184" s="8" t="s">
        <v>7497</v>
      </c>
      <c r="D2184" s="8" t="s">
        <v>42</v>
      </c>
      <c r="E2184" s="8" t="s">
        <v>7498</v>
      </c>
      <c r="F2184" s="8" t="s">
        <v>7499</v>
      </c>
      <c r="G2184" s="12" t="s">
        <v>7500</v>
      </c>
      <c r="H2184" s="22" t="str">
        <f>VLOOKUP($G2184,Temp!$A:$C,H$1,FALSE)</f>
        <v>truecar.com</v>
      </c>
      <c r="I2184" s="22" t="e">
        <f>VLOOKUP($G2184,Temp!$A:$C,I$1,FALSE)</f>
        <v>#VALUE!</v>
      </c>
      <c r="J2184" s="22" t="e">
        <f>VLOOKUP($G2184,Temp!$A:$C,J$1,FALSE)</f>
        <v>#VALUE!</v>
      </c>
      <c r="K2184" s="22" t="e">
        <f>VLOOKUP($G2184,Temp!$A:$C,K$1,FALSE)</f>
        <v>#VALUE!</v>
      </c>
      <c r="L2184" s="22" t="e">
        <f>VLOOKUP($G2184,Temp!$A:$C,L$1,FALSE)</f>
        <v>#VALUE!</v>
      </c>
      <c r="M2184" s="22" t="e">
        <f>VLOOKUP($G2184,Temp!$A:$C,M$1,FALSE)</f>
        <v>#VALUE!</v>
      </c>
      <c r="N2184" s="22" t="e">
        <f>VLOOKUP($G2184,Temp!$A:$C,N$1,FALSE)</f>
        <v>#VALUE!</v>
      </c>
      <c r="O2184" s="22" t="e">
        <f>VLOOKUP($G2184,Temp!$A:$C,O$1,FALSE)</f>
        <v>#VALUE!</v>
      </c>
      <c r="P2184" s="22" t="e">
        <f>VLOOKUP($G2184,Temp!$A:$C,P$1,FALSE)</f>
        <v>#VALUE!</v>
      </c>
      <c r="Q2184" s="22" t="e">
        <f>VLOOKUP($G2184,Temp!$A:$C,Q$1,FALSE)</f>
        <v>#VALUE!</v>
      </c>
      <c r="R2184" s="22" t="e">
        <f>VLOOKUP($G2184,Temp!$A:$C,R$1,FALSE)</f>
        <v>#VALUE!</v>
      </c>
      <c r="S2184" s="22" t="e">
        <f>VLOOKUP($G2184,Temp!$A:$C,S$1,FALSE)</f>
        <v>#VALUE!</v>
      </c>
      <c r="T2184" s="22" t="e">
        <f>VLOOKUP($G2184,Temp!$A:$C,T$1,FALSE)</f>
        <v>#VALUE!</v>
      </c>
      <c r="U2184" s="22" t="e">
        <f>VLOOKUP($G2184,Temp!$A:$C,U$1,FALSE)</f>
        <v>#VALUE!</v>
      </c>
      <c r="V2184" s="22" t="e">
        <f>VLOOKUP($G2184,Temp!$A:$C,V$1,FALSE)</f>
        <v>#VALUE!</v>
      </c>
      <c r="W2184" s="22" t="e">
        <f>VLOOKUP($G2184,Temp!$A:$C,W$1,FALSE)</f>
        <v>#VALUE!</v>
      </c>
      <c r="X2184" s="22" t="e">
        <f>VLOOKUP($G2184,Temp!$A:$C,X$1,FALSE)</f>
        <v>#VALUE!</v>
      </c>
      <c r="Y2184" s="22">
        <f>VLOOKUP($G2184,Temp!$A:$C,Y$1,FALSE)</f>
        <v>12300000</v>
      </c>
      <c r="Z2184" s="22">
        <f>VLOOKUP($G2184,Temp!$A:$C,Z$1,FALSE)</f>
        <v>1100000</v>
      </c>
      <c r="AA2184" s="22" t="str">
        <f>VLOOKUP($A2184,Searches!$A:$H,AA$1,FALSE)</f>
        <v>Neeraj Gunsagar</v>
      </c>
      <c r="AB2184" s="22" t="str">
        <f>VLOOKUP($A2184,Searches!$A:$H,AB$1,FALSE)</f>
        <v>TrueCar, Inc.</v>
      </c>
      <c r="AC2184" s="22" t="str">
        <f>VLOOKUP($A2184,Searches!$A:$H,AC$1,FALSE)</f>
        <v>Chief Marketing Officer</v>
      </c>
      <c r="AD2184" s="22" t="str">
        <f>VLOOKUP($A2184,Searches!$A:$H,AD$1,FALSE)</f>
        <v>2nd</v>
      </c>
      <c r="AE2184" s="22" t="str">
        <f>VLOOKUP($A2184,Searches!$A:$H,AE$1,FALSE)</f>
        <v/>
      </c>
      <c r="AF2184" s="22" t="str">
        <f>VLOOKUP($A2184,Searches!$A:$H,AF$1,FALSE)</f>
        <v>Greater Los Angeles Area</v>
      </c>
      <c r="AG2184" s="22" t="str">
        <f>VLOOKUP($A2184,Searches!$A:$H,AG$1,FALSE)</f>
        <v>https://www.linkedin.com/sales/profile/10791217,Sl3V,NAME_SEARCH?moduleKey=peopleSearchResults&amp;pageKey=sales-search3-people-refinement&amp;contextId=60BC92C971D70515801E49D6842B0000&amp;requestId=24284fbf-1ae4-4c41-b56e-4e4531bb67c8&amp;action=CLICK&amp;target=urn%3Ali%3AsalesLead%3A(-1%2C10791217)&amp;pageNumber=20&amp;targetEl=profilelink&amp;position=10&amp;trk=lss-serp-result-lead_photo</v>
      </c>
      <c r="AH2184" s="22" t="str">
        <f>VLOOKUP($G2184,Temp!$D:$F,AH$1,FALSE)</f>
        <v>truecar.com</v>
      </c>
      <c r="AI2184" s="22">
        <f>VLOOKUP($G2184,Temp!$D:$F,AI$1,FALSE)</f>
        <v>0</v>
      </c>
      <c r="AJ2184" s="22" t="str">
        <f>VLOOKUP($G2184,Temp!$D:$F,AJ$1,FALSE)</f>
        <v>WordPress</v>
      </c>
    </row>
    <row r="2185" spans="1:36" ht="16" x14ac:dyDescent="0.2">
      <c r="A2185" s="8" t="str">
        <f t="shared" si="34"/>
        <v>Wayne Ariola Tricentis</v>
      </c>
      <c r="B2185" s="8" t="s">
        <v>338</v>
      </c>
      <c r="C2185" s="8" t="s">
        <v>340</v>
      </c>
      <c r="D2185" s="8" t="s">
        <v>42</v>
      </c>
      <c r="E2185" s="8" t="s">
        <v>342</v>
      </c>
      <c r="F2185" s="8" t="s">
        <v>343</v>
      </c>
      <c r="G2185" s="12" t="s">
        <v>344</v>
      </c>
      <c r="H2185" s="22" t="str">
        <f>VLOOKUP($G2185,Temp!$A:$C,H$1,FALSE)</f>
        <v>tricentis.com</v>
      </c>
      <c r="I2185" s="22" t="e">
        <f>VLOOKUP($G2185,Temp!$A:$C,I$1,FALSE)</f>
        <v>#VALUE!</v>
      </c>
      <c r="J2185" s="22" t="e">
        <f>VLOOKUP($G2185,Temp!$A:$C,J$1,FALSE)</f>
        <v>#VALUE!</v>
      </c>
      <c r="K2185" s="22" t="e">
        <f>VLOOKUP($G2185,Temp!$A:$C,K$1,FALSE)</f>
        <v>#VALUE!</v>
      </c>
      <c r="L2185" s="22" t="e">
        <f>VLOOKUP($G2185,Temp!$A:$C,L$1,FALSE)</f>
        <v>#VALUE!</v>
      </c>
      <c r="M2185" s="22" t="e">
        <f>VLOOKUP($G2185,Temp!$A:$C,M$1,FALSE)</f>
        <v>#VALUE!</v>
      </c>
      <c r="N2185" s="22" t="e">
        <f>VLOOKUP($G2185,Temp!$A:$C,N$1,FALSE)</f>
        <v>#VALUE!</v>
      </c>
      <c r="O2185" s="22" t="e">
        <f>VLOOKUP($G2185,Temp!$A:$C,O$1,FALSE)</f>
        <v>#VALUE!</v>
      </c>
      <c r="P2185" s="22" t="e">
        <f>VLOOKUP($G2185,Temp!$A:$C,P$1,FALSE)</f>
        <v>#VALUE!</v>
      </c>
      <c r="Q2185" s="22" t="e">
        <f>VLOOKUP($G2185,Temp!$A:$C,Q$1,FALSE)</f>
        <v>#VALUE!</v>
      </c>
      <c r="R2185" s="22" t="e">
        <f>VLOOKUP($G2185,Temp!$A:$C,R$1,FALSE)</f>
        <v>#VALUE!</v>
      </c>
      <c r="S2185" s="22" t="e">
        <f>VLOOKUP($G2185,Temp!$A:$C,S$1,FALSE)</f>
        <v>#VALUE!</v>
      </c>
      <c r="T2185" s="22" t="e">
        <f>VLOOKUP($G2185,Temp!$A:$C,T$1,FALSE)</f>
        <v>#VALUE!</v>
      </c>
      <c r="U2185" s="22" t="e">
        <f>VLOOKUP($G2185,Temp!$A:$C,U$1,FALSE)</f>
        <v>#VALUE!</v>
      </c>
      <c r="V2185" s="22" t="e">
        <f>VLOOKUP($G2185,Temp!$A:$C,V$1,FALSE)</f>
        <v>#VALUE!</v>
      </c>
      <c r="W2185" s="22" t="e">
        <f>VLOOKUP($G2185,Temp!$A:$C,W$1,FALSE)</f>
        <v>#VALUE!</v>
      </c>
      <c r="X2185" s="22" t="e">
        <f>VLOOKUP($G2185,Temp!$A:$C,X$1,FALSE)</f>
        <v>#VALUE!</v>
      </c>
      <c r="Y2185" s="22">
        <f>VLOOKUP($G2185,Temp!$A:$C,Y$1,FALSE)</f>
        <v>4700</v>
      </c>
      <c r="Z2185" s="22">
        <f>VLOOKUP($G2185,Temp!$A:$C,Z$1,FALSE)</f>
        <v>0</v>
      </c>
      <c r="AA2185" s="22" t="str">
        <f>VLOOKUP($A2185,Searches!$A:$H,AA$1,FALSE)</f>
        <v>Wayne Ariola</v>
      </c>
      <c r="AB2185" s="22" t="str">
        <f>VLOOKUP($A2185,Searches!$A:$H,AB$1,FALSE)</f>
        <v>Tricentis</v>
      </c>
      <c r="AC2185" s="22" t="str">
        <f>VLOOKUP($A2185,Searches!$A:$H,AC$1,FALSE)</f>
        <v>Chief Marketing Officer</v>
      </c>
      <c r="AD2185" s="22" t="str">
        <f>VLOOKUP($A2185,Searches!$A:$H,AD$1,FALSE)</f>
        <v>2nd</v>
      </c>
      <c r="AE2185" s="22" t="str">
        <f>VLOOKUP($A2185,Searches!$A:$H,AE$1,FALSE)</f>
        <v/>
      </c>
      <c r="AF2185" s="22" t="str">
        <f>VLOOKUP($A2185,Searches!$A:$H,AF$1,FALSE)</f>
        <v>Greater Los Angeles Area</v>
      </c>
      <c r="AG2185" s="22" t="str">
        <f>VLOOKUP($A2185,Searches!$A:$H,AG$1,FALSE)</f>
        <v>https://www.linkedin.com/sales/profile/93910,7VOA,NAME_SEARCH?moduleKey=peopleSearchResults&amp;pageKey=sales-search3-people-refinement&amp;contextId=60BC92C971D70515801E49D6842B0000&amp;requestId=24284fbf-1ae4-4c41-b56e-4e4531bb67c8&amp;action=CLICK&amp;target=urn%3Ali%3AsalesLead%3A(-1%2C93910)&amp;pageNumber=20&amp;targetEl=profilelink&amp;position=12&amp;trk=lss-serp-result-lead_photo</v>
      </c>
      <c r="AH2185" s="22" t="str">
        <f>VLOOKUP($G2185,Temp!$D:$F,AH$1,FALSE)</f>
        <v>tricentis.com</v>
      </c>
      <c r="AI2185" s="22" t="str">
        <f>VLOOKUP($G2185,Temp!$D:$F,AI$1,FALSE)</f>
        <v>Marketo</v>
      </c>
      <c r="AJ2185" s="22" t="str">
        <f>VLOOKUP($G2185,Temp!$D:$F,AJ$1,FALSE)</f>
        <v>WordPress</v>
      </c>
    </row>
    <row r="2186" spans="1:36" ht="16" x14ac:dyDescent="0.2">
      <c r="A2186" s="8" t="str">
        <f t="shared" si="34"/>
        <v>Jason Moss Avvo</v>
      </c>
      <c r="B2186" s="8" t="s">
        <v>682</v>
      </c>
      <c r="C2186" s="8" t="s">
        <v>3703</v>
      </c>
      <c r="D2186" s="8" t="s">
        <v>42</v>
      </c>
      <c r="E2186" s="8" t="s">
        <v>3704</v>
      </c>
      <c r="F2186" s="8" t="s">
        <v>3705</v>
      </c>
      <c r="G2186" s="12" t="s">
        <v>3285</v>
      </c>
      <c r="H2186" s="22" t="str">
        <f>VLOOKUP($G2186,Temp!$A:$C,H$1,FALSE)</f>
        <v>bit.ly</v>
      </c>
      <c r="I2186" s="22" t="e">
        <f>VLOOKUP($G2186,Temp!$A:$C,I$1,FALSE)</f>
        <v>#VALUE!</v>
      </c>
      <c r="J2186" s="22" t="e">
        <f>VLOOKUP($G2186,Temp!$A:$C,J$1,FALSE)</f>
        <v>#VALUE!</v>
      </c>
      <c r="K2186" s="22" t="e">
        <f>VLOOKUP($G2186,Temp!$A:$C,K$1,FALSE)</f>
        <v>#VALUE!</v>
      </c>
      <c r="L2186" s="22" t="e">
        <f>VLOOKUP($G2186,Temp!$A:$C,L$1,FALSE)</f>
        <v>#VALUE!</v>
      </c>
      <c r="M2186" s="22" t="e">
        <f>VLOOKUP($G2186,Temp!$A:$C,M$1,FALSE)</f>
        <v>#VALUE!</v>
      </c>
      <c r="N2186" s="22" t="e">
        <f>VLOOKUP($G2186,Temp!$A:$C,N$1,FALSE)</f>
        <v>#VALUE!</v>
      </c>
      <c r="O2186" s="22" t="e">
        <f>VLOOKUP($G2186,Temp!$A:$C,O$1,FALSE)</f>
        <v>#VALUE!</v>
      </c>
      <c r="P2186" s="22" t="e">
        <f>VLOOKUP($G2186,Temp!$A:$C,P$1,FALSE)</f>
        <v>#VALUE!</v>
      </c>
      <c r="Q2186" s="22" t="e">
        <f>VLOOKUP($G2186,Temp!$A:$C,Q$1,FALSE)</f>
        <v>#VALUE!</v>
      </c>
      <c r="R2186" s="22" t="e">
        <f>VLOOKUP($G2186,Temp!$A:$C,R$1,FALSE)</f>
        <v>#VALUE!</v>
      </c>
      <c r="S2186" s="22" t="e">
        <f>VLOOKUP($G2186,Temp!$A:$C,S$1,FALSE)</f>
        <v>#VALUE!</v>
      </c>
      <c r="T2186" s="22" t="e">
        <f>VLOOKUP($G2186,Temp!$A:$C,T$1,FALSE)</f>
        <v>#VALUE!</v>
      </c>
      <c r="U2186" s="22" t="e">
        <f>VLOOKUP($G2186,Temp!$A:$C,U$1,FALSE)</f>
        <v>#VALUE!</v>
      </c>
      <c r="V2186" s="22" t="e">
        <f>VLOOKUP($G2186,Temp!$A:$C,V$1,FALSE)</f>
        <v>#VALUE!</v>
      </c>
      <c r="W2186" s="22" t="e">
        <f>VLOOKUP($G2186,Temp!$A:$C,W$1,FALSE)</f>
        <v>#VALUE!</v>
      </c>
      <c r="X2186" s="22" t="e">
        <f>VLOOKUP($G2186,Temp!$A:$C,X$1,FALSE)</f>
        <v>#VALUE!</v>
      </c>
      <c r="Y2186" s="22">
        <f>VLOOKUP($G2186,Temp!$A:$C,Y$1,FALSE)</f>
        <v>24800</v>
      </c>
      <c r="Z2186" s="22">
        <f>VLOOKUP($G2186,Temp!$A:$C,Z$1,FALSE)</f>
        <v>1</v>
      </c>
      <c r="AA2186" s="22" t="e">
        <f>VLOOKUP($A2186,Searches!$A:$H,AA$1,FALSE)</f>
        <v>#N/A</v>
      </c>
      <c r="AB2186" s="22" t="e">
        <f>VLOOKUP($A2186,Searches!$A:$H,AB$1,FALSE)</f>
        <v>#N/A</v>
      </c>
      <c r="AC2186" s="22" t="e">
        <f>VLOOKUP($A2186,Searches!$A:$H,AC$1,FALSE)</f>
        <v>#N/A</v>
      </c>
      <c r="AD2186" s="22" t="e">
        <f>VLOOKUP($A2186,Searches!$A:$H,AD$1,FALSE)</f>
        <v>#N/A</v>
      </c>
      <c r="AE2186" s="22" t="e">
        <f>VLOOKUP($A2186,Searches!$A:$H,AE$1,FALSE)</f>
        <v>#N/A</v>
      </c>
      <c r="AF2186" s="22" t="e">
        <f>VLOOKUP($A2186,Searches!$A:$H,AF$1,FALSE)</f>
        <v>#N/A</v>
      </c>
      <c r="AG2186" s="22" t="e">
        <f>VLOOKUP($A2186,Searches!$A:$H,AG$1,FALSE)</f>
        <v>#N/A</v>
      </c>
      <c r="AH2186" s="22" t="str">
        <f>VLOOKUP($G2186,Temp!$D:$F,AH$1,FALSE)</f>
        <v>bit.ly</v>
      </c>
      <c r="AI2186" s="22" t="str">
        <f>VLOOKUP($G2186,Temp!$D:$F,AI$1,FALSE)</f>
        <v>Marketo</v>
      </c>
      <c r="AJ2186" s="22" t="str">
        <f>VLOOKUP($G2186,Temp!$D:$F,AJ$1,FALSE)</f>
        <v>WordPress</v>
      </c>
    </row>
    <row r="2187" spans="1:36" ht="16" x14ac:dyDescent="0.2">
      <c r="A2187" s="8" t="str">
        <f t="shared" si="34"/>
        <v>Russ Mellott Model N</v>
      </c>
      <c r="B2187" s="8" t="s">
        <v>11968</v>
      </c>
      <c r="C2187" s="8" t="s">
        <v>11969</v>
      </c>
      <c r="D2187" s="8" t="s">
        <v>11970</v>
      </c>
      <c r="E2187" s="8" t="s">
        <v>11971</v>
      </c>
      <c r="F2187" s="8" t="s">
        <v>11972</v>
      </c>
      <c r="G2187" s="12" t="s">
        <v>11619</v>
      </c>
      <c r="H2187" s="22" t="str">
        <f>VLOOKUP($G2187,Temp!$A:$C,H$1,FALSE)</f>
        <v>modeln.com</v>
      </c>
      <c r="I2187" s="22" t="e">
        <f>VLOOKUP($G2187,Temp!$A:$C,I$1,FALSE)</f>
        <v>#VALUE!</v>
      </c>
      <c r="J2187" s="22" t="e">
        <f>VLOOKUP($G2187,Temp!$A:$C,J$1,FALSE)</f>
        <v>#VALUE!</v>
      </c>
      <c r="K2187" s="22" t="e">
        <f>VLOOKUP($G2187,Temp!$A:$C,K$1,FALSE)</f>
        <v>#VALUE!</v>
      </c>
      <c r="L2187" s="22" t="e">
        <f>VLOOKUP($G2187,Temp!$A:$C,L$1,FALSE)</f>
        <v>#VALUE!</v>
      </c>
      <c r="M2187" s="22" t="e">
        <f>VLOOKUP($G2187,Temp!$A:$C,M$1,FALSE)</f>
        <v>#VALUE!</v>
      </c>
      <c r="N2187" s="22" t="e">
        <f>VLOOKUP($G2187,Temp!$A:$C,N$1,FALSE)</f>
        <v>#VALUE!</v>
      </c>
      <c r="O2187" s="22" t="e">
        <f>VLOOKUP($G2187,Temp!$A:$C,O$1,FALSE)</f>
        <v>#VALUE!</v>
      </c>
      <c r="P2187" s="22" t="e">
        <f>VLOOKUP($G2187,Temp!$A:$C,P$1,FALSE)</f>
        <v>#VALUE!</v>
      </c>
      <c r="Q2187" s="22" t="e">
        <f>VLOOKUP($G2187,Temp!$A:$C,Q$1,FALSE)</f>
        <v>#VALUE!</v>
      </c>
      <c r="R2187" s="22" t="e">
        <f>VLOOKUP($G2187,Temp!$A:$C,R$1,FALSE)</f>
        <v>#VALUE!</v>
      </c>
      <c r="S2187" s="22" t="e">
        <f>VLOOKUP($G2187,Temp!$A:$C,S$1,FALSE)</f>
        <v>#VALUE!</v>
      </c>
      <c r="T2187" s="22" t="e">
        <f>VLOOKUP($G2187,Temp!$A:$C,T$1,FALSE)</f>
        <v>#VALUE!</v>
      </c>
      <c r="U2187" s="22" t="e">
        <f>VLOOKUP($G2187,Temp!$A:$C,U$1,FALSE)</f>
        <v>#VALUE!</v>
      </c>
      <c r="V2187" s="22" t="e">
        <f>VLOOKUP($G2187,Temp!$A:$C,V$1,FALSE)</f>
        <v>#VALUE!</v>
      </c>
      <c r="W2187" s="22" t="e">
        <f>VLOOKUP($G2187,Temp!$A:$C,W$1,FALSE)</f>
        <v>#VALUE!</v>
      </c>
      <c r="X2187" s="22" t="e">
        <f>VLOOKUP($G2187,Temp!$A:$C,X$1,FALSE)</f>
        <v>#VALUE!</v>
      </c>
      <c r="Y2187" s="22">
        <f>VLOOKUP($G2187,Temp!$A:$C,Y$1,FALSE)</f>
        <v>62100</v>
      </c>
      <c r="Z2187" s="22">
        <f>VLOOKUP($G2187,Temp!$A:$C,Z$1,FALSE)</f>
        <v>4800</v>
      </c>
      <c r="AA2187" s="22" t="e">
        <f>VLOOKUP($A2187,Searches!$A:$H,AA$1,FALSE)</f>
        <v>#N/A</v>
      </c>
      <c r="AB2187" s="22" t="e">
        <f>VLOOKUP($A2187,Searches!$A:$H,AB$1,FALSE)</f>
        <v>#N/A</v>
      </c>
      <c r="AC2187" s="22" t="e">
        <f>VLOOKUP($A2187,Searches!$A:$H,AC$1,FALSE)</f>
        <v>#N/A</v>
      </c>
      <c r="AD2187" s="22" t="e">
        <f>VLOOKUP($A2187,Searches!$A:$H,AD$1,FALSE)</f>
        <v>#N/A</v>
      </c>
      <c r="AE2187" s="22" t="e">
        <f>VLOOKUP($A2187,Searches!$A:$H,AE$1,FALSE)</f>
        <v>#N/A</v>
      </c>
      <c r="AF2187" s="22" t="e">
        <f>VLOOKUP($A2187,Searches!$A:$H,AF$1,FALSE)</f>
        <v>#N/A</v>
      </c>
      <c r="AG2187" s="22" t="e">
        <f>VLOOKUP($A2187,Searches!$A:$H,AG$1,FALSE)</f>
        <v>#N/A</v>
      </c>
      <c r="AH2187" s="22" t="e">
        <f>VLOOKUP($G2187,Temp!$D:$F,AH$1,FALSE)</f>
        <v>#N/A</v>
      </c>
      <c r="AI2187" s="22" t="e">
        <f>VLOOKUP($G2187,Temp!$D:$F,AI$1,FALSE)</f>
        <v>#N/A</v>
      </c>
      <c r="AJ2187" s="22" t="e">
        <f>VLOOKUP($G2187,Temp!$D:$F,AJ$1,FALSE)</f>
        <v>#N/A</v>
      </c>
    </row>
    <row r="2188" spans="1:36" ht="16" x14ac:dyDescent="0.2">
      <c r="A2188" s="8" t="str">
        <f t="shared" si="34"/>
        <v>Mario Spanicciati BlackLine</v>
      </c>
      <c r="B2188" s="8" t="s">
        <v>8002</v>
      </c>
      <c r="C2188" s="8" t="s">
        <v>8003</v>
      </c>
      <c r="D2188" s="8" t="s">
        <v>42</v>
      </c>
      <c r="E2188" s="8" t="s">
        <v>8004</v>
      </c>
      <c r="F2188" s="8" t="s">
        <v>7971</v>
      </c>
      <c r="G2188" s="12" t="s">
        <v>7972</v>
      </c>
      <c r="H2188" s="22" t="str">
        <f>VLOOKUP($G2188,Temp!$A:$C,H$1,FALSE)</f>
        <v>blackline.com</v>
      </c>
      <c r="I2188" s="22" t="e">
        <f>VLOOKUP($G2188,Temp!$A:$C,I$1,FALSE)</f>
        <v>#VALUE!</v>
      </c>
      <c r="J2188" s="22" t="e">
        <f>VLOOKUP($G2188,Temp!$A:$C,J$1,FALSE)</f>
        <v>#VALUE!</v>
      </c>
      <c r="K2188" s="22" t="e">
        <f>VLOOKUP($G2188,Temp!$A:$C,K$1,FALSE)</f>
        <v>#VALUE!</v>
      </c>
      <c r="L2188" s="22" t="e">
        <f>VLOOKUP($G2188,Temp!$A:$C,L$1,FALSE)</f>
        <v>#VALUE!</v>
      </c>
      <c r="M2188" s="22" t="e">
        <f>VLOOKUP($G2188,Temp!$A:$C,M$1,FALSE)</f>
        <v>#VALUE!</v>
      </c>
      <c r="N2188" s="22" t="e">
        <f>VLOOKUP($G2188,Temp!$A:$C,N$1,FALSE)</f>
        <v>#VALUE!</v>
      </c>
      <c r="O2188" s="22" t="e">
        <f>VLOOKUP($G2188,Temp!$A:$C,O$1,FALSE)</f>
        <v>#VALUE!</v>
      </c>
      <c r="P2188" s="22" t="e">
        <f>VLOOKUP($G2188,Temp!$A:$C,P$1,FALSE)</f>
        <v>#VALUE!</v>
      </c>
      <c r="Q2188" s="22" t="e">
        <f>VLOOKUP($G2188,Temp!$A:$C,Q$1,FALSE)</f>
        <v>#VALUE!</v>
      </c>
      <c r="R2188" s="22" t="e">
        <f>VLOOKUP($G2188,Temp!$A:$C,R$1,FALSE)</f>
        <v>#VALUE!</v>
      </c>
      <c r="S2188" s="22" t="e">
        <f>VLOOKUP($G2188,Temp!$A:$C,S$1,FALSE)</f>
        <v>#VALUE!</v>
      </c>
      <c r="T2188" s="22" t="e">
        <f>VLOOKUP($G2188,Temp!$A:$C,T$1,FALSE)</f>
        <v>#VALUE!</v>
      </c>
      <c r="U2188" s="22" t="e">
        <f>VLOOKUP($G2188,Temp!$A:$C,U$1,FALSE)</f>
        <v>#VALUE!</v>
      </c>
      <c r="V2188" s="22" t="e">
        <f>VLOOKUP($G2188,Temp!$A:$C,V$1,FALSE)</f>
        <v>#VALUE!</v>
      </c>
      <c r="W2188" s="22" t="e">
        <f>VLOOKUP($G2188,Temp!$A:$C,W$1,FALSE)</f>
        <v>#VALUE!</v>
      </c>
      <c r="X2188" s="22" t="e">
        <f>VLOOKUP($G2188,Temp!$A:$C,X$1,FALSE)</f>
        <v>#VALUE!</v>
      </c>
      <c r="Y2188" s="22">
        <f>VLOOKUP($G2188,Temp!$A:$C,Y$1,FALSE)</f>
        <v>20700</v>
      </c>
      <c r="Z2188" s="22">
        <f>VLOOKUP($G2188,Temp!$A:$C,Z$1,FALSE)</f>
        <v>1200</v>
      </c>
      <c r="AA2188" s="22" t="e">
        <f>VLOOKUP($A2188,Searches!$A:$H,AA$1,FALSE)</f>
        <v>#N/A</v>
      </c>
      <c r="AB2188" s="22" t="e">
        <f>VLOOKUP($A2188,Searches!$A:$H,AB$1,FALSE)</f>
        <v>#N/A</v>
      </c>
      <c r="AC2188" s="22" t="e">
        <f>VLOOKUP($A2188,Searches!$A:$H,AC$1,FALSE)</f>
        <v>#N/A</v>
      </c>
      <c r="AD2188" s="22" t="e">
        <f>VLOOKUP($A2188,Searches!$A:$H,AD$1,FALSE)</f>
        <v>#N/A</v>
      </c>
      <c r="AE2188" s="22" t="e">
        <f>VLOOKUP($A2188,Searches!$A:$H,AE$1,FALSE)</f>
        <v>#N/A</v>
      </c>
      <c r="AF2188" s="22" t="e">
        <f>VLOOKUP($A2188,Searches!$A:$H,AF$1,FALSE)</f>
        <v>#N/A</v>
      </c>
      <c r="AG2188" s="22" t="e">
        <f>VLOOKUP($A2188,Searches!$A:$H,AG$1,FALSE)</f>
        <v>#N/A</v>
      </c>
      <c r="AH2188" s="22" t="str">
        <f>VLOOKUP($G2188,Temp!$D:$F,AH$1,FALSE)</f>
        <v>blackline.com</v>
      </c>
      <c r="AI2188" s="22" t="str">
        <f>VLOOKUP($G2188,Temp!$D:$F,AI$1,FALSE)</f>
        <v>Marketo</v>
      </c>
      <c r="AJ2188" s="22" t="str">
        <f>VLOOKUP($G2188,Temp!$D:$F,AJ$1,FALSE)</f>
        <v>WordPress</v>
      </c>
    </row>
    <row r="2189" spans="1:36" ht="16" x14ac:dyDescent="0.2">
      <c r="A2189" s="8" t="str">
        <f t="shared" si="34"/>
        <v>Ed Montes dataxu</v>
      </c>
      <c r="B2189" s="8" t="s">
        <v>859</v>
      </c>
      <c r="C2189" s="8" t="s">
        <v>860</v>
      </c>
      <c r="D2189" s="8" t="s">
        <v>304</v>
      </c>
      <c r="E2189" s="8" t="s">
        <v>861</v>
      </c>
      <c r="F2189" s="8" t="s">
        <v>862</v>
      </c>
      <c r="G2189" s="12" t="s">
        <v>863</v>
      </c>
      <c r="H2189" s="22" t="str">
        <f>VLOOKUP($G2189,Temp!$A:$C,H$1,FALSE)</f>
        <v>dataxu.com</v>
      </c>
      <c r="I2189" s="22" t="e">
        <f>VLOOKUP($G2189,Temp!$A:$C,I$1,FALSE)</f>
        <v>#VALUE!</v>
      </c>
      <c r="J2189" s="22" t="e">
        <f>VLOOKUP($G2189,Temp!$A:$C,J$1,FALSE)</f>
        <v>#VALUE!</v>
      </c>
      <c r="K2189" s="22" t="e">
        <f>VLOOKUP($G2189,Temp!$A:$C,K$1,FALSE)</f>
        <v>#VALUE!</v>
      </c>
      <c r="L2189" s="22" t="e">
        <f>VLOOKUP($G2189,Temp!$A:$C,L$1,FALSE)</f>
        <v>#VALUE!</v>
      </c>
      <c r="M2189" s="22" t="e">
        <f>VLOOKUP($G2189,Temp!$A:$C,M$1,FALSE)</f>
        <v>#VALUE!</v>
      </c>
      <c r="N2189" s="22" t="e">
        <f>VLOOKUP($G2189,Temp!$A:$C,N$1,FALSE)</f>
        <v>#VALUE!</v>
      </c>
      <c r="O2189" s="22" t="e">
        <f>VLOOKUP($G2189,Temp!$A:$C,O$1,FALSE)</f>
        <v>#VALUE!</v>
      </c>
      <c r="P2189" s="22" t="e">
        <f>VLOOKUP($G2189,Temp!$A:$C,P$1,FALSE)</f>
        <v>#VALUE!</v>
      </c>
      <c r="Q2189" s="22" t="e">
        <f>VLOOKUP($G2189,Temp!$A:$C,Q$1,FALSE)</f>
        <v>#VALUE!</v>
      </c>
      <c r="R2189" s="22" t="e">
        <f>VLOOKUP($G2189,Temp!$A:$C,R$1,FALSE)</f>
        <v>#VALUE!</v>
      </c>
      <c r="S2189" s="22" t="e">
        <f>VLOOKUP($G2189,Temp!$A:$C,S$1,FALSE)</f>
        <v>#VALUE!</v>
      </c>
      <c r="T2189" s="22" t="e">
        <f>VLOOKUP($G2189,Temp!$A:$C,T$1,FALSE)</f>
        <v>#VALUE!</v>
      </c>
      <c r="U2189" s="22" t="e">
        <f>VLOOKUP($G2189,Temp!$A:$C,U$1,FALSE)</f>
        <v>#VALUE!</v>
      </c>
      <c r="V2189" s="22" t="e">
        <f>VLOOKUP($G2189,Temp!$A:$C,V$1,FALSE)</f>
        <v>#VALUE!</v>
      </c>
      <c r="W2189" s="22" t="e">
        <f>VLOOKUP($G2189,Temp!$A:$C,W$1,FALSE)</f>
        <v>#VALUE!</v>
      </c>
      <c r="X2189" s="22" t="e">
        <f>VLOOKUP($G2189,Temp!$A:$C,X$1,FALSE)</f>
        <v>#VALUE!</v>
      </c>
      <c r="Y2189" s="22">
        <f>VLOOKUP($G2189,Temp!$A:$C,Y$1,FALSE)</f>
        <v>15100</v>
      </c>
      <c r="Z2189" s="22">
        <f>VLOOKUP($G2189,Temp!$A:$C,Z$1,FALSE)</f>
        <v>3600</v>
      </c>
      <c r="AA2189" s="22" t="str">
        <f>VLOOKUP($A2189,Searches!$A:$H,AA$1,FALSE)</f>
        <v>Ed Montes</v>
      </c>
      <c r="AB2189" s="22" t="str">
        <f>VLOOKUP($A2189,Searches!$A:$H,AB$1,FALSE)</f>
        <v>dataxu</v>
      </c>
      <c r="AC2189" s="22" t="str">
        <f>VLOOKUP($A2189,Searches!$A:$H,AC$1,FALSE)</f>
        <v>Chief Revenue Officer</v>
      </c>
      <c r="AD2189" s="22" t="str">
        <f>VLOOKUP($A2189,Searches!$A:$H,AD$1,FALSE)</f>
        <v>2nd</v>
      </c>
      <c r="AE2189" s="22" t="str">
        <f>VLOOKUP($A2189,Searches!$A:$H,AE$1,FALSE)</f>
        <v/>
      </c>
      <c r="AF2189" s="22" t="str">
        <f>VLOOKUP($A2189,Searches!$A:$H,AF$1,FALSE)</f>
        <v>Greater Boston Area</v>
      </c>
      <c r="AG2189" s="22" t="str">
        <f>VLOOKUP($A2189,Searches!$A:$H,AG$1,FALSE)</f>
        <v>https://www.linkedin.com/sales/profile/677211,yG7U,NAME_SEARCH?moduleKey=peopleSearchResults&amp;pageKey=sales-search3-people-refinement&amp;contextId=60BC92C971D70515801E49D6842B0000&amp;requestId=d8342184-0b1d-4441-b601-a2dfcba87e92&amp;action=CLICK&amp;target=urn%3Ali%3AsalesLead%3A(-1%2C677211)&amp;pageNumber=21&amp;targetEl=profilelink&amp;position=5&amp;trk=lss-serp-result-lead_photo</v>
      </c>
      <c r="AH2189" s="22" t="str">
        <f>VLOOKUP($G2189,Temp!$D:$F,AH$1,FALSE)</f>
        <v>dataxu.com</v>
      </c>
      <c r="AI2189" s="22" t="str">
        <f>VLOOKUP($G2189,Temp!$D:$F,AI$1,FALSE)</f>
        <v>Marketo</v>
      </c>
      <c r="AJ2189" s="22" t="str">
        <f>VLOOKUP($G2189,Temp!$D:$F,AJ$1,FALSE)</f>
        <v>WordPress</v>
      </c>
    </row>
    <row r="2190" spans="1:36" ht="16" x14ac:dyDescent="0.2">
      <c r="A2190" s="8" t="str">
        <f t="shared" si="34"/>
        <v>Keith Alsheimer EnterpriseDB</v>
      </c>
      <c r="B2190" s="8" t="s">
        <v>749</v>
      </c>
      <c r="C2190" s="8" t="s">
        <v>751</v>
      </c>
      <c r="D2190" s="8" t="s">
        <v>42</v>
      </c>
      <c r="E2190" s="8" t="s">
        <v>752</v>
      </c>
      <c r="F2190" s="8" t="s">
        <v>753</v>
      </c>
      <c r="G2190" s="12" t="s">
        <v>754</v>
      </c>
      <c r="H2190" s="22" t="str">
        <f>VLOOKUP($G2190,Temp!$A:$C,H$1,FALSE)</f>
        <v>enterprisedb.com</v>
      </c>
      <c r="I2190" s="22" t="e">
        <f>VLOOKUP($G2190,Temp!$A:$C,I$1,FALSE)</f>
        <v>#VALUE!</v>
      </c>
      <c r="J2190" s="22" t="e">
        <f>VLOOKUP($G2190,Temp!$A:$C,J$1,FALSE)</f>
        <v>#VALUE!</v>
      </c>
      <c r="K2190" s="22" t="e">
        <f>VLOOKUP($G2190,Temp!$A:$C,K$1,FALSE)</f>
        <v>#VALUE!</v>
      </c>
      <c r="L2190" s="22" t="e">
        <f>VLOOKUP($G2190,Temp!$A:$C,L$1,FALSE)</f>
        <v>#VALUE!</v>
      </c>
      <c r="M2190" s="22" t="e">
        <f>VLOOKUP($G2190,Temp!$A:$C,M$1,FALSE)</f>
        <v>#VALUE!</v>
      </c>
      <c r="N2190" s="22" t="e">
        <f>VLOOKUP($G2190,Temp!$A:$C,N$1,FALSE)</f>
        <v>#VALUE!</v>
      </c>
      <c r="O2190" s="22" t="e">
        <f>VLOOKUP($G2190,Temp!$A:$C,O$1,FALSE)</f>
        <v>#VALUE!</v>
      </c>
      <c r="P2190" s="22" t="e">
        <f>VLOOKUP($G2190,Temp!$A:$C,P$1,FALSE)</f>
        <v>#VALUE!</v>
      </c>
      <c r="Q2190" s="22" t="e">
        <f>VLOOKUP($G2190,Temp!$A:$C,Q$1,FALSE)</f>
        <v>#VALUE!</v>
      </c>
      <c r="R2190" s="22" t="e">
        <f>VLOOKUP($G2190,Temp!$A:$C,R$1,FALSE)</f>
        <v>#VALUE!</v>
      </c>
      <c r="S2190" s="22" t="e">
        <f>VLOOKUP($G2190,Temp!$A:$C,S$1,FALSE)</f>
        <v>#VALUE!</v>
      </c>
      <c r="T2190" s="22" t="e">
        <f>VLOOKUP($G2190,Temp!$A:$C,T$1,FALSE)</f>
        <v>#VALUE!</v>
      </c>
      <c r="U2190" s="22" t="e">
        <f>VLOOKUP($G2190,Temp!$A:$C,U$1,FALSE)</f>
        <v>#VALUE!</v>
      </c>
      <c r="V2190" s="22" t="e">
        <f>VLOOKUP($G2190,Temp!$A:$C,V$1,FALSE)</f>
        <v>#VALUE!</v>
      </c>
      <c r="W2190" s="22" t="e">
        <f>VLOOKUP($G2190,Temp!$A:$C,W$1,FALSE)</f>
        <v>#VALUE!</v>
      </c>
      <c r="X2190" s="22" t="e">
        <f>VLOOKUP($G2190,Temp!$A:$C,X$1,FALSE)</f>
        <v>#VALUE!</v>
      </c>
      <c r="Y2190" s="22">
        <f>VLOOKUP($G2190,Temp!$A:$C,Y$1,FALSE)</f>
        <v>23100</v>
      </c>
      <c r="Z2190" s="22">
        <f>VLOOKUP($G2190,Temp!$A:$C,Z$1,FALSE)</f>
        <v>9600</v>
      </c>
      <c r="AA2190" s="22" t="e">
        <f>VLOOKUP($A2190,Searches!$A:$H,AA$1,FALSE)</f>
        <v>#N/A</v>
      </c>
      <c r="AB2190" s="22" t="e">
        <f>VLOOKUP($A2190,Searches!$A:$H,AB$1,FALSE)</f>
        <v>#N/A</v>
      </c>
      <c r="AC2190" s="22" t="e">
        <f>VLOOKUP($A2190,Searches!$A:$H,AC$1,FALSE)</f>
        <v>#N/A</v>
      </c>
      <c r="AD2190" s="22" t="e">
        <f>VLOOKUP($A2190,Searches!$A:$H,AD$1,FALSE)</f>
        <v>#N/A</v>
      </c>
      <c r="AE2190" s="22" t="e">
        <f>VLOOKUP($A2190,Searches!$A:$H,AE$1,FALSE)</f>
        <v>#N/A</v>
      </c>
      <c r="AF2190" s="22" t="e">
        <f>VLOOKUP($A2190,Searches!$A:$H,AF$1,FALSE)</f>
        <v>#N/A</v>
      </c>
      <c r="AG2190" s="22" t="e">
        <f>VLOOKUP($A2190,Searches!$A:$H,AG$1,FALSE)</f>
        <v>#N/A</v>
      </c>
      <c r="AH2190" s="22" t="str">
        <f>VLOOKUP($G2190,Temp!$D:$F,AH$1,FALSE)</f>
        <v>enterprisedb.com</v>
      </c>
      <c r="AI2190" s="22" t="str">
        <f>VLOOKUP($G2190,Temp!$D:$F,AI$1,FALSE)</f>
        <v>Marketo</v>
      </c>
      <c r="AJ2190" s="22" t="str">
        <f>VLOOKUP($G2190,Temp!$D:$F,AJ$1,FALSE)</f>
        <v>Drupal</v>
      </c>
    </row>
    <row r="2191" spans="1:36" ht="16" x14ac:dyDescent="0.2">
      <c r="A2191" s="8" t="str">
        <f t="shared" si="34"/>
        <v>Dave Wilner Auth0</v>
      </c>
      <c r="B2191" s="8" t="s">
        <v>4214</v>
      </c>
      <c r="C2191" s="8" t="s">
        <v>4366</v>
      </c>
      <c r="D2191" s="8" t="s">
        <v>304</v>
      </c>
      <c r="E2191" s="8" t="s">
        <v>4367</v>
      </c>
      <c r="F2191" s="8" t="s">
        <v>4368</v>
      </c>
      <c r="G2191" s="12" t="s">
        <v>4369</v>
      </c>
      <c r="H2191" s="22" t="str">
        <f>VLOOKUP($G2191,Temp!$A:$C,H$1,FALSE)</f>
        <v>auth0.com</v>
      </c>
      <c r="I2191" s="22" t="e">
        <f>VLOOKUP($G2191,Temp!$A:$C,I$1,FALSE)</f>
        <v>#VALUE!</v>
      </c>
      <c r="J2191" s="22" t="e">
        <f>VLOOKUP($G2191,Temp!$A:$C,J$1,FALSE)</f>
        <v>#VALUE!</v>
      </c>
      <c r="K2191" s="22" t="e">
        <f>VLOOKUP($G2191,Temp!$A:$C,K$1,FALSE)</f>
        <v>#VALUE!</v>
      </c>
      <c r="L2191" s="22" t="e">
        <f>VLOOKUP($G2191,Temp!$A:$C,L$1,FALSE)</f>
        <v>#VALUE!</v>
      </c>
      <c r="M2191" s="22" t="e">
        <f>VLOOKUP($G2191,Temp!$A:$C,M$1,FALSE)</f>
        <v>#VALUE!</v>
      </c>
      <c r="N2191" s="22" t="e">
        <f>VLOOKUP($G2191,Temp!$A:$C,N$1,FALSE)</f>
        <v>#VALUE!</v>
      </c>
      <c r="O2191" s="22" t="e">
        <f>VLOOKUP($G2191,Temp!$A:$C,O$1,FALSE)</f>
        <v>#VALUE!</v>
      </c>
      <c r="P2191" s="22" t="e">
        <f>VLOOKUP($G2191,Temp!$A:$C,P$1,FALSE)</f>
        <v>#VALUE!</v>
      </c>
      <c r="Q2191" s="22" t="e">
        <f>VLOOKUP($G2191,Temp!$A:$C,Q$1,FALSE)</f>
        <v>#VALUE!</v>
      </c>
      <c r="R2191" s="22" t="e">
        <f>VLOOKUP($G2191,Temp!$A:$C,R$1,FALSE)</f>
        <v>#VALUE!</v>
      </c>
      <c r="S2191" s="22" t="e">
        <f>VLOOKUP($G2191,Temp!$A:$C,S$1,FALSE)</f>
        <v>#VALUE!</v>
      </c>
      <c r="T2191" s="22" t="e">
        <f>VLOOKUP($G2191,Temp!$A:$C,T$1,FALSE)</f>
        <v>#VALUE!</v>
      </c>
      <c r="U2191" s="22" t="e">
        <f>VLOOKUP($G2191,Temp!$A:$C,U$1,FALSE)</f>
        <v>#VALUE!</v>
      </c>
      <c r="V2191" s="22" t="e">
        <f>VLOOKUP($G2191,Temp!$A:$C,V$1,FALSE)</f>
        <v>#VALUE!</v>
      </c>
      <c r="W2191" s="22" t="e">
        <f>VLOOKUP($G2191,Temp!$A:$C,W$1,FALSE)</f>
        <v>#VALUE!</v>
      </c>
      <c r="X2191" s="22" t="e">
        <f>VLOOKUP($G2191,Temp!$A:$C,X$1,FALSE)</f>
        <v>#VALUE!</v>
      </c>
      <c r="Y2191" s="22">
        <f>VLOOKUP($G2191,Temp!$A:$C,Y$1,FALSE)</f>
        <v>177000</v>
      </c>
      <c r="Z2191" s="22">
        <f>VLOOKUP($G2191,Temp!$A:$C,Z$1,FALSE)</f>
        <v>1500</v>
      </c>
      <c r="AA2191" s="22" t="e">
        <f>VLOOKUP($A2191,Searches!$A:$H,AA$1,FALSE)</f>
        <v>#N/A</v>
      </c>
      <c r="AB2191" s="22" t="e">
        <f>VLOOKUP($A2191,Searches!$A:$H,AB$1,FALSE)</f>
        <v>#N/A</v>
      </c>
      <c r="AC2191" s="22" t="e">
        <f>VLOOKUP($A2191,Searches!$A:$H,AC$1,FALSE)</f>
        <v>#N/A</v>
      </c>
      <c r="AD2191" s="22" t="e">
        <f>VLOOKUP($A2191,Searches!$A:$H,AD$1,FALSE)</f>
        <v>#N/A</v>
      </c>
      <c r="AE2191" s="22" t="e">
        <f>VLOOKUP($A2191,Searches!$A:$H,AE$1,FALSE)</f>
        <v>#N/A</v>
      </c>
      <c r="AF2191" s="22" t="e">
        <f>VLOOKUP($A2191,Searches!$A:$H,AF$1,FALSE)</f>
        <v>#N/A</v>
      </c>
      <c r="AG2191" s="22" t="e">
        <f>VLOOKUP($A2191,Searches!$A:$H,AG$1,FALSE)</f>
        <v>#N/A</v>
      </c>
      <c r="AH2191" s="22" t="str">
        <f>VLOOKUP($G2191,Temp!$D:$F,AH$1,FALSE)</f>
        <v>auth0.com</v>
      </c>
      <c r="AI2191" s="22">
        <f>VLOOKUP($G2191,Temp!$D:$F,AI$1,FALSE)</f>
        <v>0</v>
      </c>
      <c r="AJ2191" s="22" t="str">
        <f>VLOOKUP($G2191,Temp!$D:$F,AJ$1,FALSE)</f>
        <v>WordPress</v>
      </c>
    </row>
    <row r="2192" spans="1:36" ht="16" x14ac:dyDescent="0.2">
      <c r="A2192" s="8" t="str">
        <f t="shared" si="34"/>
        <v>Mary Tetlow Collibra</v>
      </c>
      <c r="B2192" s="8" t="s">
        <v>5932</v>
      </c>
      <c r="C2192" s="8" t="s">
        <v>10400</v>
      </c>
      <c r="D2192" s="8" t="s">
        <v>10401</v>
      </c>
      <c r="E2192" s="8" t="s">
        <v>10402</v>
      </c>
      <c r="F2192" s="8" t="s">
        <v>10403</v>
      </c>
      <c r="G2192" s="12" t="s">
        <v>9951</v>
      </c>
      <c r="H2192" s="22" t="str">
        <f>VLOOKUP($G2192,Temp!$A:$C,H$1,FALSE)</f>
        <v>collibra.com</v>
      </c>
      <c r="I2192" s="22" t="e">
        <f>VLOOKUP($G2192,Temp!$A:$C,I$1,FALSE)</f>
        <v>#VALUE!</v>
      </c>
      <c r="J2192" s="22" t="e">
        <f>VLOOKUP($G2192,Temp!$A:$C,J$1,FALSE)</f>
        <v>#VALUE!</v>
      </c>
      <c r="K2192" s="22" t="e">
        <f>VLOOKUP($G2192,Temp!$A:$C,K$1,FALSE)</f>
        <v>#VALUE!</v>
      </c>
      <c r="L2192" s="22" t="e">
        <f>VLOOKUP($G2192,Temp!$A:$C,L$1,FALSE)</f>
        <v>#VALUE!</v>
      </c>
      <c r="M2192" s="22" t="e">
        <f>VLOOKUP($G2192,Temp!$A:$C,M$1,FALSE)</f>
        <v>#VALUE!</v>
      </c>
      <c r="N2192" s="22" t="e">
        <f>VLOOKUP($G2192,Temp!$A:$C,N$1,FALSE)</f>
        <v>#VALUE!</v>
      </c>
      <c r="O2192" s="22" t="e">
        <f>VLOOKUP($G2192,Temp!$A:$C,O$1,FALSE)</f>
        <v>#VALUE!</v>
      </c>
      <c r="P2192" s="22" t="e">
        <f>VLOOKUP($G2192,Temp!$A:$C,P$1,FALSE)</f>
        <v>#VALUE!</v>
      </c>
      <c r="Q2192" s="22" t="e">
        <f>VLOOKUP($G2192,Temp!$A:$C,Q$1,FALSE)</f>
        <v>#VALUE!</v>
      </c>
      <c r="R2192" s="22" t="e">
        <f>VLOOKUP($G2192,Temp!$A:$C,R$1,FALSE)</f>
        <v>#VALUE!</v>
      </c>
      <c r="S2192" s="22" t="e">
        <f>VLOOKUP($G2192,Temp!$A:$C,S$1,FALSE)</f>
        <v>#VALUE!</v>
      </c>
      <c r="T2192" s="22" t="e">
        <f>VLOOKUP($G2192,Temp!$A:$C,T$1,FALSE)</f>
        <v>#VALUE!</v>
      </c>
      <c r="U2192" s="22" t="e">
        <f>VLOOKUP($G2192,Temp!$A:$C,U$1,FALSE)</f>
        <v>#VALUE!</v>
      </c>
      <c r="V2192" s="22" t="e">
        <f>VLOOKUP($G2192,Temp!$A:$C,V$1,FALSE)</f>
        <v>#VALUE!</v>
      </c>
      <c r="W2192" s="22" t="e">
        <f>VLOOKUP($G2192,Temp!$A:$C,W$1,FALSE)</f>
        <v>#VALUE!</v>
      </c>
      <c r="X2192" s="22" t="e">
        <f>VLOOKUP($G2192,Temp!$A:$C,X$1,FALSE)</f>
        <v>#VALUE!</v>
      </c>
      <c r="Y2192" s="22">
        <f>VLOOKUP($G2192,Temp!$A:$C,Y$1,FALSE)</f>
        <v>0</v>
      </c>
      <c r="Z2192" s="22">
        <f>VLOOKUP($G2192,Temp!$A:$C,Z$1,FALSE)</f>
        <v>0</v>
      </c>
      <c r="AA2192" s="22" t="e">
        <f>VLOOKUP($A2192,Searches!$A:$H,AA$1,FALSE)</f>
        <v>#N/A</v>
      </c>
      <c r="AB2192" s="22" t="e">
        <f>VLOOKUP($A2192,Searches!$A:$H,AB$1,FALSE)</f>
        <v>#N/A</v>
      </c>
      <c r="AC2192" s="22" t="e">
        <f>VLOOKUP($A2192,Searches!$A:$H,AC$1,FALSE)</f>
        <v>#N/A</v>
      </c>
      <c r="AD2192" s="22" t="e">
        <f>VLOOKUP($A2192,Searches!$A:$H,AD$1,FALSE)</f>
        <v>#N/A</v>
      </c>
      <c r="AE2192" s="22" t="e">
        <f>VLOOKUP($A2192,Searches!$A:$H,AE$1,FALSE)</f>
        <v>#N/A</v>
      </c>
      <c r="AF2192" s="22" t="e">
        <f>VLOOKUP($A2192,Searches!$A:$H,AF$1,FALSE)</f>
        <v>#N/A</v>
      </c>
      <c r="AG2192" s="22" t="e">
        <f>VLOOKUP($A2192,Searches!$A:$H,AG$1,FALSE)</f>
        <v>#N/A</v>
      </c>
      <c r="AH2192" s="22" t="e">
        <f>VLOOKUP($G2192,Temp!$D:$F,AH$1,FALSE)</f>
        <v>#N/A</v>
      </c>
      <c r="AI2192" s="22" t="e">
        <f>VLOOKUP($G2192,Temp!$D:$F,AI$1,FALSE)</f>
        <v>#N/A</v>
      </c>
      <c r="AJ2192" s="22" t="e">
        <f>VLOOKUP($G2192,Temp!$D:$F,AJ$1,FALSE)</f>
        <v>#N/A</v>
      </c>
    </row>
    <row r="2193" spans="1:36" ht="16" x14ac:dyDescent="0.2">
      <c r="A2193" s="8" t="str">
        <f t="shared" si="34"/>
        <v>Itamar Ankorion Attunity</v>
      </c>
      <c r="B2193" s="8" t="s">
        <v>6380</v>
      </c>
      <c r="C2193" s="8" t="s">
        <v>6381</v>
      </c>
      <c r="D2193" s="8" t="s">
        <v>42</v>
      </c>
      <c r="E2193" s="8" t="s">
        <v>6382</v>
      </c>
      <c r="F2193" s="8" t="s">
        <v>6383</v>
      </c>
      <c r="G2193" s="12" t="s">
        <v>6384</v>
      </c>
      <c r="H2193" s="22" t="str">
        <f>VLOOKUP($G2193,Temp!$A:$C,H$1,FALSE)</f>
        <v>attunity.com</v>
      </c>
      <c r="I2193" s="22" t="e">
        <f>VLOOKUP($G2193,Temp!$A:$C,I$1,FALSE)</f>
        <v>#VALUE!</v>
      </c>
      <c r="J2193" s="22" t="e">
        <f>VLOOKUP($G2193,Temp!$A:$C,J$1,FALSE)</f>
        <v>#VALUE!</v>
      </c>
      <c r="K2193" s="22" t="e">
        <f>VLOOKUP($G2193,Temp!$A:$C,K$1,FALSE)</f>
        <v>#VALUE!</v>
      </c>
      <c r="L2193" s="22" t="e">
        <f>VLOOKUP($G2193,Temp!$A:$C,L$1,FALSE)</f>
        <v>#VALUE!</v>
      </c>
      <c r="M2193" s="22" t="e">
        <f>VLOOKUP($G2193,Temp!$A:$C,M$1,FALSE)</f>
        <v>#VALUE!</v>
      </c>
      <c r="N2193" s="22" t="e">
        <f>VLOOKUP($G2193,Temp!$A:$C,N$1,FALSE)</f>
        <v>#VALUE!</v>
      </c>
      <c r="O2193" s="22" t="e">
        <f>VLOOKUP($G2193,Temp!$A:$C,O$1,FALSE)</f>
        <v>#VALUE!</v>
      </c>
      <c r="P2193" s="22" t="e">
        <f>VLOOKUP($G2193,Temp!$A:$C,P$1,FALSE)</f>
        <v>#VALUE!</v>
      </c>
      <c r="Q2193" s="22" t="e">
        <f>VLOOKUP($G2193,Temp!$A:$C,Q$1,FALSE)</f>
        <v>#VALUE!</v>
      </c>
      <c r="R2193" s="22" t="e">
        <f>VLOOKUP($G2193,Temp!$A:$C,R$1,FALSE)</f>
        <v>#VALUE!</v>
      </c>
      <c r="S2193" s="22" t="e">
        <f>VLOOKUP($G2193,Temp!$A:$C,S$1,FALSE)</f>
        <v>#VALUE!</v>
      </c>
      <c r="T2193" s="22" t="e">
        <f>VLOOKUP($G2193,Temp!$A:$C,T$1,FALSE)</f>
        <v>#VALUE!</v>
      </c>
      <c r="U2193" s="22" t="e">
        <f>VLOOKUP($G2193,Temp!$A:$C,U$1,FALSE)</f>
        <v>#VALUE!</v>
      </c>
      <c r="V2193" s="22" t="e">
        <f>VLOOKUP($G2193,Temp!$A:$C,V$1,FALSE)</f>
        <v>#VALUE!</v>
      </c>
      <c r="W2193" s="22" t="e">
        <f>VLOOKUP($G2193,Temp!$A:$C,W$1,FALSE)</f>
        <v>#VALUE!</v>
      </c>
      <c r="X2193" s="22" t="e">
        <f>VLOOKUP($G2193,Temp!$A:$C,X$1,FALSE)</f>
        <v>#VALUE!</v>
      </c>
      <c r="Y2193" s="22">
        <f>VLOOKUP($G2193,Temp!$A:$C,Y$1,FALSE)</f>
        <v>0</v>
      </c>
      <c r="Z2193" s="22">
        <f>VLOOKUP($G2193,Temp!$A:$C,Z$1,FALSE)</f>
        <v>0</v>
      </c>
      <c r="AA2193" s="22" t="str">
        <f>VLOOKUP($A2193,Searches!$A:$H,AA$1,FALSE)</f>
        <v>Itamar Ankorion</v>
      </c>
      <c r="AB2193" s="22" t="str">
        <f>VLOOKUP($A2193,Searches!$A:$H,AB$1,FALSE)</f>
        <v>Attunity</v>
      </c>
      <c r="AC2193" s="22" t="str">
        <f>VLOOKUP($A2193,Searches!$A:$H,AC$1,FALSE)</f>
        <v>Chief Marketing Officer</v>
      </c>
      <c r="AD2193" s="22" t="str">
        <f>VLOOKUP($A2193,Searches!$A:$H,AD$1,FALSE)</f>
        <v>2nd</v>
      </c>
      <c r="AE2193" s="22" t="str">
        <f>VLOOKUP($A2193,Searches!$A:$H,AE$1,FALSE)</f>
        <v>Open link</v>
      </c>
      <c r="AF2193" s="22" t="str">
        <f>VLOOKUP($A2193,Searches!$A:$H,AF$1,FALSE)</f>
        <v>Greater Boston Area</v>
      </c>
      <c r="AG2193" s="22" t="str">
        <f>VLOOKUP($A2193,Searches!$A:$H,AG$1,FALSE)</f>
        <v>https://www.linkedin.com/sales/profile/705449,b3T1,NAME_SEARCH?moduleKey=peopleSearchResults&amp;pageKey=sales-search3-people-refinement&amp;contextId=60BC92C971D70515801E49D6842B0000&amp;requestId=24284fbf-1ae4-4c41-b56e-4e4531bb67c8&amp;action=CLICK&amp;target=urn%3Ali%3AsalesLead%3A(-1%2C705449)&amp;pageNumber=20&amp;targetEl=profilelink&amp;position=13&amp;trk=lss-serp-result-lead_photo</v>
      </c>
      <c r="AH2193" s="22" t="str">
        <f>VLOOKUP($G2193,Temp!$D:$F,AH$1,FALSE)</f>
        <v>attunity.com</v>
      </c>
      <c r="AI2193" s="22" t="str">
        <f>VLOOKUP($G2193,Temp!$D:$F,AI$1,FALSE)</f>
        <v>Marketo</v>
      </c>
      <c r="AJ2193" s="22" t="str">
        <f>VLOOKUP($G2193,Temp!$D:$F,AJ$1,FALSE)</f>
        <v>WordPress</v>
      </c>
    </row>
    <row r="2194" spans="1:36" ht="16" x14ac:dyDescent="0.2">
      <c r="A2194" s="8" t="str">
        <f t="shared" si="34"/>
        <v>Cathy Baker Applied Predictive Technologies</v>
      </c>
      <c r="B2194" s="8" t="s">
        <v>11295</v>
      </c>
      <c r="C2194" s="8" t="s">
        <v>10872</v>
      </c>
      <c r="D2194" s="8" t="s">
        <v>11978</v>
      </c>
      <c r="E2194" s="8" t="s">
        <v>634</v>
      </c>
      <c r="F2194" s="8" t="s">
        <v>11979</v>
      </c>
      <c r="G2194" s="8" t="s">
        <v>634</v>
      </c>
      <c r="H2194" s="22" t="e">
        <f>VLOOKUP($G2194,Temp!$A:$C,H$1,FALSE)</f>
        <v>#N/A</v>
      </c>
      <c r="I2194" s="22" t="e">
        <f>VLOOKUP($G2194,Temp!$A:$C,I$1,FALSE)</f>
        <v>#N/A</v>
      </c>
      <c r="J2194" s="22" t="e">
        <f>VLOOKUP($G2194,Temp!$A:$C,J$1,FALSE)</f>
        <v>#N/A</v>
      </c>
      <c r="K2194" s="22" t="e">
        <f>VLOOKUP($G2194,Temp!$A:$C,K$1,FALSE)</f>
        <v>#N/A</v>
      </c>
      <c r="L2194" s="22" t="e">
        <f>VLOOKUP($G2194,Temp!$A:$C,L$1,FALSE)</f>
        <v>#N/A</v>
      </c>
      <c r="M2194" s="22" t="e">
        <f>VLOOKUP($G2194,Temp!$A:$C,M$1,FALSE)</f>
        <v>#N/A</v>
      </c>
      <c r="N2194" s="22" t="e">
        <f>VLOOKUP($G2194,Temp!$A:$C,N$1,FALSE)</f>
        <v>#N/A</v>
      </c>
      <c r="O2194" s="22" t="e">
        <f>VLOOKUP($G2194,Temp!$A:$C,O$1,FALSE)</f>
        <v>#N/A</v>
      </c>
      <c r="P2194" s="22" t="e">
        <f>VLOOKUP($G2194,Temp!$A:$C,P$1,FALSE)</f>
        <v>#N/A</v>
      </c>
      <c r="Q2194" s="22" t="e">
        <f>VLOOKUP($G2194,Temp!$A:$C,Q$1,FALSE)</f>
        <v>#N/A</v>
      </c>
      <c r="R2194" s="22" t="e">
        <f>VLOOKUP($G2194,Temp!$A:$C,R$1,FALSE)</f>
        <v>#N/A</v>
      </c>
      <c r="S2194" s="22" t="e">
        <f>VLOOKUP($G2194,Temp!$A:$C,S$1,FALSE)</f>
        <v>#N/A</v>
      </c>
      <c r="T2194" s="22" t="e">
        <f>VLOOKUP($G2194,Temp!$A:$C,T$1,FALSE)</f>
        <v>#N/A</v>
      </c>
      <c r="U2194" s="22" t="e">
        <f>VLOOKUP($G2194,Temp!$A:$C,U$1,FALSE)</f>
        <v>#N/A</v>
      </c>
      <c r="V2194" s="22" t="e">
        <f>VLOOKUP($G2194,Temp!$A:$C,V$1,FALSE)</f>
        <v>#N/A</v>
      </c>
      <c r="W2194" s="22" t="e">
        <f>VLOOKUP($G2194,Temp!$A:$C,W$1,FALSE)</f>
        <v>#N/A</v>
      </c>
      <c r="X2194" s="22" t="e">
        <f>VLOOKUP($G2194,Temp!$A:$C,X$1,FALSE)</f>
        <v>#N/A</v>
      </c>
      <c r="Y2194" s="22" t="e">
        <f>VLOOKUP($G2194,Temp!$A:$C,Y$1,FALSE)</f>
        <v>#N/A</v>
      </c>
      <c r="Z2194" s="22" t="e">
        <f>VLOOKUP($G2194,Temp!$A:$C,Z$1,FALSE)</f>
        <v>#N/A</v>
      </c>
      <c r="AA2194" s="22" t="e">
        <f>VLOOKUP($A2194,Searches!$A:$H,AA$1,FALSE)</f>
        <v>#N/A</v>
      </c>
      <c r="AB2194" s="22" t="e">
        <f>VLOOKUP($A2194,Searches!$A:$H,AB$1,FALSE)</f>
        <v>#N/A</v>
      </c>
      <c r="AC2194" s="22" t="e">
        <f>VLOOKUP($A2194,Searches!$A:$H,AC$1,FALSE)</f>
        <v>#N/A</v>
      </c>
      <c r="AD2194" s="22" t="e">
        <f>VLOOKUP($A2194,Searches!$A:$H,AD$1,FALSE)</f>
        <v>#N/A</v>
      </c>
      <c r="AE2194" s="22" t="e">
        <f>VLOOKUP($A2194,Searches!$A:$H,AE$1,FALSE)</f>
        <v>#N/A</v>
      </c>
      <c r="AF2194" s="22" t="e">
        <f>VLOOKUP($A2194,Searches!$A:$H,AF$1,FALSE)</f>
        <v>#N/A</v>
      </c>
      <c r="AG2194" s="22" t="e">
        <f>VLOOKUP($A2194,Searches!$A:$H,AG$1,FALSE)</f>
        <v>#N/A</v>
      </c>
      <c r="AH2194" s="22" t="e">
        <f>VLOOKUP($G2194,Temp!$D:$F,AH$1,FALSE)</f>
        <v>#N/A</v>
      </c>
      <c r="AI2194" s="22" t="e">
        <f>VLOOKUP($G2194,Temp!$D:$F,AI$1,FALSE)</f>
        <v>#N/A</v>
      </c>
      <c r="AJ2194" s="22" t="e">
        <f>VLOOKUP($G2194,Temp!$D:$F,AJ$1,FALSE)</f>
        <v>#N/A</v>
      </c>
    </row>
    <row r="2195" spans="1:36" ht="16" x14ac:dyDescent="0.2">
      <c r="A2195" s="8" t="str">
        <f t="shared" si="34"/>
        <v>Eric Martorano Intermedia</v>
      </c>
      <c r="B2195" s="8" t="s">
        <v>214</v>
      </c>
      <c r="C2195" s="8" t="s">
        <v>8077</v>
      </c>
      <c r="D2195" s="8" t="s">
        <v>304</v>
      </c>
      <c r="E2195" s="8" t="s">
        <v>8078</v>
      </c>
      <c r="F2195" s="8" t="s">
        <v>8063</v>
      </c>
      <c r="G2195" s="12" t="s">
        <v>8064</v>
      </c>
      <c r="H2195" s="22" t="str">
        <f>VLOOKUP($G2195,Temp!$A:$C,H$1,FALSE)</f>
        <v>Intermedia.net</v>
      </c>
      <c r="I2195" s="22" t="e">
        <f>VLOOKUP($G2195,Temp!$A:$C,I$1,FALSE)</f>
        <v>#VALUE!</v>
      </c>
      <c r="J2195" s="22" t="e">
        <f>VLOOKUP($G2195,Temp!$A:$C,J$1,FALSE)</f>
        <v>#VALUE!</v>
      </c>
      <c r="K2195" s="22" t="e">
        <f>VLOOKUP($G2195,Temp!$A:$C,K$1,FALSE)</f>
        <v>#VALUE!</v>
      </c>
      <c r="L2195" s="22" t="e">
        <f>VLOOKUP($G2195,Temp!$A:$C,L$1,FALSE)</f>
        <v>#VALUE!</v>
      </c>
      <c r="M2195" s="22" t="e">
        <f>VLOOKUP($G2195,Temp!$A:$C,M$1,FALSE)</f>
        <v>#VALUE!</v>
      </c>
      <c r="N2195" s="22" t="e">
        <f>VLOOKUP($G2195,Temp!$A:$C,N$1,FALSE)</f>
        <v>#VALUE!</v>
      </c>
      <c r="O2195" s="22" t="e">
        <f>VLOOKUP($G2195,Temp!$A:$C,O$1,FALSE)</f>
        <v>#VALUE!</v>
      </c>
      <c r="P2195" s="22" t="e">
        <f>VLOOKUP($G2195,Temp!$A:$C,P$1,FALSE)</f>
        <v>#VALUE!</v>
      </c>
      <c r="Q2195" s="22" t="e">
        <f>VLOOKUP($G2195,Temp!$A:$C,Q$1,FALSE)</f>
        <v>#VALUE!</v>
      </c>
      <c r="R2195" s="22" t="e">
        <f>VLOOKUP($G2195,Temp!$A:$C,R$1,FALSE)</f>
        <v>#VALUE!</v>
      </c>
      <c r="S2195" s="22" t="e">
        <f>VLOOKUP($G2195,Temp!$A:$C,S$1,FALSE)</f>
        <v>#VALUE!</v>
      </c>
      <c r="T2195" s="22" t="e">
        <f>VLOOKUP($G2195,Temp!$A:$C,T$1,FALSE)</f>
        <v>#VALUE!</v>
      </c>
      <c r="U2195" s="22" t="e">
        <f>VLOOKUP($G2195,Temp!$A:$C,U$1,FALSE)</f>
        <v>#VALUE!</v>
      </c>
      <c r="V2195" s="22" t="e">
        <f>VLOOKUP($G2195,Temp!$A:$C,V$1,FALSE)</f>
        <v>#VALUE!</v>
      </c>
      <c r="W2195" s="22" t="e">
        <f>VLOOKUP($G2195,Temp!$A:$C,W$1,FALSE)</f>
        <v>#VALUE!</v>
      </c>
      <c r="X2195" s="22" t="e">
        <f>VLOOKUP($G2195,Temp!$A:$C,X$1,FALSE)</f>
        <v>#VALUE!</v>
      </c>
      <c r="Y2195" s="22">
        <f>VLOOKUP($G2195,Temp!$A:$C,Y$1,FALSE)</f>
        <v>0</v>
      </c>
      <c r="Z2195" s="22">
        <f>VLOOKUP($G2195,Temp!$A:$C,Z$1,FALSE)</f>
        <v>0</v>
      </c>
      <c r="AA2195" s="22" t="e">
        <f>VLOOKUP($A2195,Searches!$A:$H,AA$1,FALSE)</f>
        <v>#N/A</v>
      </c>
      <c r="AB2195" s="22" t="e">
        <f>VLOOKUP($A2195,Searches!$A:$H,AB$1,FALSE)</f>
        <v>#N/A</v>
      </c>
      <c r="AC2195" s="22" t="e">
        <f>VLOOKUP($A2195,Searches!$A:$H,AC$1,FALSE)</f>
        <v>#N/A</v>
      </c>
      <c r="AD2195" s="22" t="e">
        <f>VLOOKUP($A2195,Searches!$A:$H,AD$1,FALSE)</f>
        <v>#N/A</v>
      </c>
      <c r="AE2195" s="22" t="e">
        <f>VLOOKUP($A2195,Searches!$A:$H,AE$1,FALSE)</f>
        <v>#N/A</v>
      </c>
      <c r="AF2195" s="22" t="e">
        <f>VLOOKUP($A2195,Searches!$A:$H,AF$1,FALSE)</f>
        <v>#N/A</v>
      </c>
      <c r="AG2195" s="22" t="e">
        <f>VLOOKUP($A2195,Searches!$A:$H,AG$1,FALSE)</f>
        <v>#N/A</v>
      </c>
      <c r="AH2195" s="22" t="str">
        <f>VLOOKUP($G2195,Temp!$D:$F,AH$1,FALSE)</f>
        <v>intermedia.net</v>
      </c>
      <c r="AI2195" s="22" t="str">
        <f>VLOOKUP($G2195,Temp!$D:$F,AI$1,FALSE)</f>
        <v>Marketo</v>
      </c>
      <c r="AJ2195" s="22" t="str">
        <f>VLOOKUP($G2195,Temp!$D:$F,AJ$1,FALSE)</f>
        <v>WordPress</v>
      </c>
    </row>
    <row r="2196" spans="1:36" ht="16" x14ac:dyDescent="0.2">
      <c r="A2196" s="8" t="str">
        <f t="shared" si="34"/>
        <v>Joe Boissy Iteris, Inc.</v>
      </c>
      <c r="B2196" s="8" t="s">
        <v>1586</v>
      </c>
      <c r="C2196" s="8" t="s">
        <v>4545</v>
      </c>
      <c r="D2196" s="8" t="s">
        <v>42</v>
      </c>
      <c r="E2196" s="8" t="s">
        <v>4546</v>
      </c>
      <c r="F2196" s="8" t="s">
        <v>4547</v>
      </c>
      <c r="G2196" s="12" t="s">
        <v>4549</v>
      </c>
      <c r="H2196" s="22" t="str">
        <f>VLOOKUP($G2196,Temp!$A:$C,H$1,FALSE)</f>
        <v>iteris.com</v>
      </c>
      <c r="I2196" s="22" t="e">
        <f>VLOOKUP($G2196,Temp!$A:$C,I$1,FALSE)</f>
        <v>#VALUE!</v>
      </c>
      <c r="J2196" s="22" t="e">
        <f>VLOOKUP($G2196,Temp!$A:$C,J$1,FALSE)</f>
        <v>#VALUE!</v>
      </c>
      <c r="K2196" s="22" t="e">
        <f>VLOOKUP($G2196,Temp!$A:$C,K$1,FALSE)</f>
        <v>#VALUE!</v>
      </c>
      <c r="L2196" s="22" t="e">
        <f>VLOOKUP($G2196,Temp!$A:$C,L$1,FALSE)</f>
        <v>#VALUE!</v>
      </c>
      <c r="M2196" s="22" t="e">
        <f>VLOOKUP($G2196,Temp!$A:$C,M$1,FALSE)</f>
        <v>#VALUE!</v>
      </c>
      <c r="N2196" s="22" t="e">
        <f>VLOOKUP($G2196,Temp!$A:$C,N$1,FALSE)</f>
        <v>#VALUE!</v>
      </c>
      <c r="O2196" s="22" t="e">
        <f>VLOOKUP($G2196,Temp!$A:$C,O$1,FALSE)</f>
        <v>#VALUE!</v>
      </c>
      <c r="P2196" s="22" t="e">
        <f>VLOOKUP($G2196,Temp!$A:$C,P$1,FALSE)</f>
        <v>#VALUE!</v>
      </c>
      <c r="Q2196" s="22" t="e">
        <f>VLOOKUP($G2196,Temp!$A:$C,Q$1,FALSE)</f>
        <v>#VALUE!</v>
      </c>
      <c r="R2196" s="22" t="e">
        <f>VLOOKUP($G2196,Temp!$A:$C,R$1,FALSE)</f>
        <v>#VALUE!</v>
      </c>
      <c r="S2196" s="22" t="e">
        <f>VLOOKUP($G2196,Temp!$A:$C,S$1,FALSE)</f>
        <v>#VALUE!</v>
      </c>
      <c r="T2196" s="22" t="e">
        <f>VLOOKUP($G2196,Temp!$A:$C,T$1,FALSE)</f>
        <v>#VALUE!</v>
      </c>
      <c r="U2196" s="22" t="e">
        <f>VLOOKUP($G2196,Temp!$A:$C,U$1,FALSE)</f>
        <v>#VALUE!</v>
      </c>
      <c r="V2196" s="22" t="e">
        <f>VLOOKUP($G2196,Temp!$A:$C,V$1,FALSE)</f>
        <v>#VALUE!</v>
      </c>
      <c r="W2196" s="22" t="e">
        <f>VLOOKUP($G2196,Temp!$A:$C,W$1,FALSE)</f>
        <v>#VALUE!</v>
      </c>
      <c r="X2196" s="22" t="e">
        <f>VLOOKUP($G2196,Temp!$A:$C,X$1,FALSE)</f>
        <v>#VALUE!</v>
      </c>
      <c r="Y2196" s="22">
        <f>VLOOKUP($G2196,Temp!$A:$C,Y$1,FALSE)</f>
        <v>0</v>
      </c>
      <c r="Z2196" s="22">
        <f>VLOOKUP($G2196,Temp!$A:$C,Z$1,FALSE)</f>
        <v>0</v>
      </c>
      <c r="AA2196" s="22" t="str">
        <f>VLOOKUP($A2196,Searches!$A:$H,AA$1,FALSE)</f>
        <v>Joe Boissy</v>
      </c>
      <c r="AB2196" s="22" t="str">
        <f>VLOOKUP($A2196,Searches!$A:$H,AB$1,FALSE)</f>
        <v>Iteris, Inc.</v>
      </c>
      <c r="AC2196" s="22" t="str">
        <f>VLOOKUP($A2196,Searches!$A:$H,AC$1,FALSE)</f>
        <v>Chief Marketing Officer</v>
      </c>
      <c r="AD2196" s="22" t="str">
        <f>VLOOKUP($A2196,Searches!$A:$H,AD$1,FALSE)</f>
        <v>2nd</v>
      </c>
      <c r="AE2196" s="22" t="str">
        <f>VLOOKUP($A2196,Searches!$A:$H,AE$1,FALSE)</f>
        <v>Open link</v>
      </c>
      <c r="AF2196" s="22" t="str">
        <f>VLOOKUP($A2196,Searches!$A:$H,AF$1,FALSE)</f>
        <v>San Francisco Bay Area</v>
      </c>
      <c r="AG2196" s="22" t="str">
        <f>VLOOKUP($A2196,Searches!$A:$H,AG$1,FALSE)</f>
        <v>https://www.linkedin.com/sales/profile/1577826,gh7u,NAME_SEARCH?moduleKey=peopleSearchResults&amp;pageKey=sales-search3-people-refinement&amp;contextId=60BC92C971D70515801E49D6842B0000&amp;requestId=24284fbf-1ae4-4c41-b56e-4e4531bb67c8&amp;action=CLICK&amp;target=urn%3Ali%3AsalesLead%3A(-1%2C1577826)&amp;pageNumber=20&amp;targetEl=profilelink&amp;position=17&amp;trk=lss-serp-result-lead_photo</v>
      </c>
      <c r="AH2196" s="22" t="str">
        <f>VLOOKUP($G2196,Temp!$D:$F,AH$1,FALSE)</f>
        <v>iteris.com</v>
      </c>
      <c r="AI2196" s="22" t="str">
        <f>VLOOKUP($G2196,Temp!$D:$F,AI$1,FALSE)</f>
        <v>HubSpot</v>
      </c>
      <c r="AJ2196" s="22" t="str">
        <f>VLOOKUP($G2196,Temp!$D:$F,AJ$1,FALSE)</f>
        <v>Drupal</v>
      </c>
    </row>
    <row r="2197" spans="1:36" ht="16" x14ac:dyDescent="0.2">
      <c r="A2197" s="8" t="str">
        <f t="shared" si="34"/>
        <v>Mark Lowry Higher Logic</v>
      </c>
      <c r="B2197" s="8" t="s">
        <v>476</v>
      </c>
      <c r="C2197" s="8" t="s">
        <v>2635</v>
      </c>
      <c r="D2197" s="8" t="s">
        <v>304</v>
      </c>
      <c r="E2197" s="8" t="s">
        <v>2637</v>
      </c>
      <c r="F2197" s="8" t="s">
        <v>2638</v>
      </c>
      <c r="G2197" s="12" t="s">
        <v>2640</v>
      </c>
      <c r="H2197" s="22" t="str">
        <f>VLOOKUP($G2197,Temp!$A:$C,H$1,FALSE)</f>
        <v>higherlogic.com</v>
      </c>
      <c r="I2197" s="22" t="e">
        <f>VLOOKUP($G2197,Temp!$A:$C,I$1,FALSE)</f>
        <v>#VALUE!</v>
      </c>
      <c r="J2197" s="22" t="e">
        <f>VLOOKUP($G2197,Temp!$A:$C,J$1,FALSE)</f>
        <v>#VALUE!</v>
      </c>
      <c r="K2197" s="22" t="e">
        <f>VLOOKUP($G2197,Temp!$A:$C,K$1,FALSE)</f>
        <v>#VALUE!</v>
      </c>
      <c r="L2197" s="22" t="e">
        <f>VLOOKUP($G2197,Temp!$A:$C,L$1,FALSE)</f>
        <v>#VALUE!</v>
      </c>
      <c r="M2197" s="22" t="e">
        <f>VLOOKUP($G2197,Temp!$A:$C,M$1,FALSE)</f>
        <v>#VALUE!</v>
      </c>
      <c r="N2197" s="22" t="e">
        <f>VLOOKUP($G2197,Temp!$A:$C,N$1,FALSE)</f>
        <v>#VALUE!</v>
      </c>
      <c r="O2197" s="22" t="e">
        <f>VLOOKUP($G2197,Temp!$A:$C,O$1,FALSE)</f>
        <v>#VALUE!</v>
      </c>
      <c r="P2197" s="22" t="e">
        <f>VLOOKUP($G2197,Temp!$A:$C,P$1,FALSE)</f>
        <v>#VALUE!</v>
      </c>
      <c r="Q2197" s="22" t="e">
        <f>VLOOKUP($G2197,Temp!$A:$C,Q$1,FALSE)</f>
        <v>#VALUE!</v>
      </c>
      <c r="R2197" s="22" t="e">
        <f>VLOOKUP($G2197,Temp!$A:$C,R$1,FALSE)</f>
        <v>#VALUE!</v>
      </c>
      <c r="S2197" s="22" t="e">
        <f>VLOOKUP($G2197,Temp!$A:$C,S$1,FALSE)</f>
        <v>#VALUE!</v>
      </c>
      <c r="T2197" s="22" t="e">
        <f>VLOOKUP($G2197,Temp!$A:$C,T$1,FALSE)</f>
        <v>#VALUE!</v>
      </c>
      <c r="U2197" s="22" t="e">
        <f>VLOOKUP($G2197,Temp!$A:$C,U$1,FALSE)</f>
        <v>#VALUE!</v>
      </c>
      <c r="V2197" s="22" t="e">
        <f>VLOOKUP($G2197,Temp!$A:$C,V$1,FALSE)</f>
        <v>#VALUE!</v>
      </c>
      <c r="W2197" s="22" t="e">
        <f>VLOOKUP($G2197,Temp!$A:$C,W$1,FALSE)</f>
        <v>#VALUE!</v>
      </c>
      <c r="X2197" s="22" t="e">
        <f>VLOOKUP($G2197,Temp!$A:$C,X$1,FALSE)</f>
        <v>#VALUE!</v>
      </c>
      <c r="Y2197" s="22">
        <f>VLOOKUP($G2197,Temp!$A:$C,Y$1,FALSE)</f>
        <v>8000</v>
      </c>
      <c r="Z2197" s="22">
        <f>VLOOKUP($G2197,Temp!$A:$C,Z$1,FALSE)</f>
        <v>742</v>
      </c>
      <c r="AA2197" s="22" t="str">
        <f>VLOOKUP($A2197,Searches!$A:$H,AA$1,FALSE)</f>
        <v>Mark Lowry</v>
      </c>
      <c r="AB2197" s="22" t="str">
        <f>VLOOKUP($A2197,Searches!$A:$H,AB$1,FALSE)</f>
        <v>Higher Logic</v>
      </c>
      <c r="AC2197" s="22" t="str">
        <f>VLOOKUP($A2197,Searches!$A:$H,AC$1,FALSE)</f>
        <v>Chief Revenue Officer</v>
      </c>
      <c r="AD2197" s="22" t="str">
        <f>VLOOKUP($A2197,Searches!$A:$H,AD$1,FALSE)</f>
        <v>2nd</v>
      </c>
      <c r="AE2197" s="22" t="str">
        <f>VLOOKUP($A2197,Searches!$A:$H,AE$1,FALSE)</f>
        <v/>
      </c>
      <c r="AF2197" s="22" t="str">
        <f>VLOOKUP($A2197,Searches!$A:$H,AF$1,FALSE)</f>
        <v>Washington D.C. Metro Area</v>
      </c>
      <c r="AG2197" s="22" t="str">
        <f>VLOOKUP($A2197,Searches!$A:$H,AG$1,FALSE)</f>
        <v>https://www.linkedin.com/sales/profile/2662100,42UI,NAME_SEARCH?moduleKey=peopleSearchResults&amp;pageKey=sales-search3-people-refinement&amp;contextId=60BC92C971D70515801E49D6842B0000&amp;requestId=24284fbf-1ae4-4c41-b56e-4e4531bb67c8&amp;action=CLICK&amp;target=urn%3Ali%3AsalesLead%3A(-1%2C2662100)&amp;pageNumber=20&amp;targetEl=profilelink&amp;position=20&amp;trk=lss-serp-result-lead_photo</v>
      </c>
      <c r="AH2197" s="22" t="e">
        <f>VLOOKUP($G2197,Temp!$D:$F,AH$1,FALSE)</f>
        <v>#N/A</v>
      </c>
      <c r="AI2197" s="22" t="e">
        <f>VLOOKUP($G2197,Temp!$D:$F,AI$1,FALSE)</f>
        <v>#N/A</v>
      </c>
      <c r="AJ2197" s="22" t="e">
        <f>VLOOKUP($G2197,Temp!$D:$F,AJ$1,FALSE)</f>
        <v>#N/A</v>
      </c>
    </row>
    <row r="2198" spans="1:36" ht="16" x14ac:dyDescent="0.2">
      <c r="A2198" s="8" t="str">
        <f t="shared" si="34"/>
        <v>Jonathan Bumba Cloud Technology Partners, a Hewlett Packard Enterprise company</v>
      </c>
      <c r="B2198" s="8" t="s">
        <v>1141</v>
      </c>
      <c r="C2198" s="8" t="s">
        <v>7307</v>
      </c>
      <c r="D2198" s="8" t="s">
        <v>42</v>
      </c>
      <c r="E2198" s="8" t="s">
        <v>7308</v>
      </c>
      <c r="F2198" s="8" t="s">
        <v>7309</v>
      </c>
      <c r="G2198" s="12" t="s">
        <v>7310</v>
      </c>
      <c r="H2198" s="22" t="str">
        <f>VLOOKUP($G2198,Temp!$A:$C,H$1,FALSE)</f>
        <v>cloudtp.com</v>
      </c>
      <c r="I2198" s="22" t="e">
        <f>VLOOKUP($G2198,Temp!$A:$C,I$1,FALSE)</f>
        <v>#VALUE!</v>
      </c>
      <c r="J2198" s="22" t="e">
        <f>VLOOKUP($G2198,Temp!$A:$C,J$1,FALSE)</f>
        <v>#VALUE!</v>
      </c>
      <c r="K2198" s="22" t="e">
        <f>VLOOKUP($G2198,Temp!$A:$C,K$1,FALSE)</f>
        <v>#VALUE!</v>
      </c>
      <c r="L2198" s="22" t="e">
        <f>VLOOKUP($G2198,Temp!$A:$C,L$1,FALSE)</f>
        <v>#VALUE!</v>
      </c>
      <c r="M2198" s="22" t="e">
        <f>VLOOKUP($G2198,Temp!$A:$C,M$1,FALSE)</f>
        <v>#VALUE!</v>
      </c>
      <c r="N2198" s="22" t="e">
        <f>VLOOKUP($G2198,Temp!$A:$C,N$1,FALSE)</f>
        <v>#VALUE!</v>
      </c>
      <c r="O2198" s="22" t="e">
        <f>VLOOKUP($G2198,Temp!$A:$C,O$1,FALSE)</f>
        <v>#VALUE!</v>
      </c>
      <c r="P2198" s="22" t="e">
        <f>VLOOKUP($G2198,Temp!$A:$C,P$1,FALSE)</f>
        <v>#VALUE!</v>
      </c>
      <c r="Q2198" s="22" t="e">
        <f>VLOOKUP($G2198,Temp!$A:$C,Q$1,FALSE)</f>
        <v>#VALUE!</v>
      </c>
      <c r="R2198" s="22" t="e">
        <f>VLOOKUP($G2198,Temp!$A:$C,R$1,FALSE)</f>
        <v>#VALUE!</v>
      </c>
      <c r="S2198" s="22" t="e">
        <f>VLOOKUP($G2198,Temp!$A:$C,S$1,FALSE)</f>
        <v>#VALUE!</v>
      </c>
      <c r="T2198" s="22" t="e">
        <f>VLOOKUP($G2198,Temp!$A:$C,T$1,FALSE)</f>
        <v>#VALUE!</v>
      </c>
      <c r="U2198" s="22" t="e">
        <f>VLOOKUP($G2198,Temp!$A:$C,U$1,FALSE)</f>
        <v>#VALUE!</v>
      </c>
      <c r="V2198" s="22" t="e">
        <f>VLOOKUP($G2198,Temp!$A:$C,V$1,FALSE)</f>
        <v>#VALUE!</v>
      </c>
      <c r="W2198" s="22" t="e">
        <f>VLOOKUP($G2198,Temp!$A:$C,W$1,FALSE)</f>
        <v>#VALUE!</v>
      </c>
      <c r="X2198" s="22" t="e">
        <f>VLOOKUP($G2198,Temp!$A:$C,X$1,FALSE)</f>
        <v>#VALUE!</v>
      </c>
      <c r="Y2198" s="22">
        <f>VLOOKUP($G2198,Temp!$A:$C,Y$1,FALSE)</f>
        <v>46100</v>
      </c>
      <c r="Z2198" s="22">
        <f>VLOOKUP($G2198,Temp!$A:$C,Z$1,FALSE)</f>
        <v>765</v>
      </c>
      <c r="AA2198" s="22" t="e">
        <f>VLOOKUP($A2198,Searches!$A:$H,AA$1,FALSE)</f>
        <v>#N/A</v>
      </c>
      <c r="AB2198" s="22" t="e">
        <f>VLOOKUP($A2198,Searches!$A:$H,AB$1,FALSE)</f>
        <v>#N/A</v>
      </c>
      <c r="AC2198" s="22" t="e">
        <f>VLOOKUP($A2198,Searches!$A:$H,AC$1,FALSE)</f>
        <v>#N/A</v>
      </c>
      <c r="AD2198" s="22" t="e">
        <f>VLOOKUP($A2198,Searches!$A:$H,AD$1,FALSE)</f>
        <v>#N/A</v>
      </c>
      <c r="AE2198" s="22" t="e">
        <f>VLOOKUP($A2198,Searches!$A:$H,AE$1,FALSE)</f>
        <v>#N/A</v>
      </c>
      <c r="AF2198" s="22" t="e">
        <f>VLOOKUP($A2198,Searches!$A:$H,AF$1,FALSE)</f>
        <v>#N/A</v>
      </c>
      <c r="AG2198" s="22" t="e">
        <f>VLOOKUP($A2198,Searches!$A:$H,AG$1,FALSE)</f>
        <v>#N/A</v>
      </c>
      <c r="AH2198" s="22" t="str">
        <f>VLOOKUP($G2198,Temp!$D:$F,AH$1,FALSE)</f>
        <v>cloudtp.com</v>
      </c>
      <c r="AI2198" s="22" t="str">
        <f>VLOOKUP($G2198,Temp!$D:$F,AI$1,FALSE)</f>
        <v>HubSpot</v>
      </c>
      <c r="AJ2198" s="22" t="str">
        <f>VLOOKUP($G2198,Temp!$D:$F,AJ$1,FALSE)</f>
        <v>WordPress</v>
      </c>
    </row>
    <row r="2199" spans="1:36" ht="16" x14ac:dyDescent="0.2">
      <c r="A2199" s="8" t="str">
        <f t="shared" si="34"/>
        <v>Ben Cohen Aurea Software</v>
      </c>
      <c r="B2199" s="8" t="s">
        <v>1214</v>
      </c>
      <c r="C2199" s="8" t="s">
        <v>6358</v>
      </c>
      <c r="D2199" s="8" t="s">
        <v>304</v>
      </c>
      <c r="E2199" s="8" t="s">
        <v>6359</v>
      </c>
      <c r="F2199" s="8" t="s">
        <v>3372</v>
      </c>
      <c r="G2199" s="12" t="s">
        <v>6360</v>
      </c>
      <c r="H2199" s="22" t="str">
        <f>VLOOKUP($G2199,Temp!$A:$C,H$1,FALSE)</f>
        <v>aurea.com</v>
      </c>
      <c r="I2199" s="22" t="e">
        <f>VLOOKUP($G2199,Temp!$A:$C,I$1,FALSE)</f>
        <v>#VALUE!</v>
      </c>
      <c r="J2199" s="22" t="e">
        <f>VLOOKUP($G2199,Temp!$A:$C,J$1,FALSE)</f>
        <v>#VALUE!</v>
      </c>
      <c r="K2199" s="22" t="e">
        <f>VLOOKUP($G2199,Temp!$A:$C,K$1,FALSE)</f>
        <v>#VALUE!</v>
      </c>
      <c r="L2199" s="22" t="e">
        <f>VLOOKUP($G2199,Temp!$A:$C,L$1,FALSE)</f>
        <v>#VALUE!</v>
      </c>
      <c r="M2199" s="22" t="e">
        <f>VLOOKUP($G2199,Temp!$A:$C,M$1,FALSE)</f>
        <v>#VALUE!</v>
      </c>
      <c r="N2199" s="22" t="e">
        <f>VLOOKUP($G2199,Temp!$A:$C,N$1,FALSE)</f>
        <v>#VALUE!</v>
      </c>
      <c r="O2199" s="22" t="e">
        <f>VLOOKUP($G2199,Temp!$A:$C,O$1,FALSE)</f>
        <v>#VALUE!</v>
      </c>
      <c r="P2199" s="22" t="e">
        <f>VLOOKUP($G2199,Temp!$A:$C,P$1,FALSE)</f>
        <v>#VALUE!</v>
      </c>
      <c r="Q2199" s="22" t="e">
        <f>VLOOKUP($G2199,Temp!$A:$C,Q$1,FALSE)</f>
        <v>#VALUE!</v>
      </c>
      <c r="R2199" s="22" t="e">
        <f>VLOOKUP($G2199,Temp!$A:$C,R$1,FALSE)</f>
        <v>#VALUE!</v>
      </c>
      <c r="S2199" s="22" t="e">
        <f>VLOOKUP($G2199,Temp!$A:$C,S$1,FALSE)</f>
        <v>#VALUE!</v>
      </c>
      <c r="T2199" s="22" t="e">
        <f>VLOOKUP($G2199,Temp!$A:$C,T$1,FALSE)</f>
        <v>#VALUE!</v>
      </c>
      <c r="U2199" s="22" t="e">
        <f>VLOOKUP($G2199,Temp!$A:$C,U$1,FALSE)</f>
        <v>#VALUE!</v>
      </c>
      <c r="V2199" s="22" t="e">
        <f>VLOOKUP($G2199,Temp!$A:$C,V$1,FALSE)</f>
        <v>#VALUE!</v>
      </c>
      <c r="W2199" s="22" t="e">
        <f>VLOOKUP($G2199,Temp!$A:$C,W$1,FALSE)</f>
        <v>#VALUE!</v>
      </c>
      <c r="X2199" s="22" t="e">
        <f>VLOOKUP($G2199,Temp!$A:$C,X$1,FALSE)</f>
        <v>#VALUE!</v>
      </c>
      <c r="Y2199" s="22">
        <f>VLOOKUP($G2199,Temp!$A:$C,Y$1,FALSE)</f>
        <v>3200</v>
      </c>
      <c r="Z2199" s="22">
        <f>VLOOKUP($G2199,Temp!$A:$C,Z$1,FALSE)</f>
        <v>6600</v>
      </c>
      <c r="AA2199" s="22" t="str">
        <f>VLOOKUP($A2199,Searches!$A:$H,AA$1,FALSE)</f>
        <v>Ben Cohen</v>
      </c>
      <c r="AB2199" s="22" t="str">
        <f>VLOOKUP($A2199,Searches!$A:$H,AB$1,FALSE)</f>
        <v>Aurea Software</v>
      </c>
      <c r="AC2199" s="22" t="str">
        <f>VLOOKUP($A2199,Searches!$A:$H,AC$1,FALSE)</f>
        <v>Chief Revenue Officer</v>
      </c>
      <c r="AD2199" s="22" t="str">
        <f>VLOOKUP($A2199,Searches!$A:$H,AD$1,FALSE)</f>
        <v>2nd</v>
      </c>
      <c r="AE2199" s="22" t="str">
        <f>VLOOKUP($A2199,Searches!$A:$H,AE$1,FALSE)</f>
        <v/>
      </c>
      <c r="AF2199" s="22" t="str">
        <f>VLOOKUP($A2199,Searches!$A:$H,AF$1,FALSE)</f>
        <v>Austin, Texas Area</v>
      </c>
      <c r="AG2199" s="22" t="str">
        <f>VLOOKUP($A2199,Searches!$A:$H,AG$1,FALSE)</f>
        <v>https://www.linkedin.com/sales/profile/45030,rIbj,NAME_SEARCH?moduleKey=peopleSearchResults&amp;pageKey=sales-search3-people-refinement&amp;contextId=60BC92C971D70515801E49D6842B0000&amp;requestId=b43f8152-d8d8-44e5-873f-45e88d369eea&amp;action=CLICK&amp;target=urn%3Ali%3AsalesLead%3A(-1%2C45030)&amp;pageNumber=18&amp;targetEl=profilelink&amp;position=6&amp;trk=lss-serp-result-lead_photo</v>
      </c>
      <c r="AH2199" s="22" t="str">
        <f>VLOOKUP($G2199,Temp!$D:$F,AH$1,FALSE)</f>
        <v>aurea.com</v>
      </c>
      <c r="AI2199" s="22" t="str">
        <f>VLOOKUP($G2199,Temp!$D:$F,AI$1,FALSE)</f>
        <v>Marketo</v>
      </c>
      <c r="AJ2199" s="22" t="str">
        <f>VLOOKUP($G2199,Temp!$D:$F,AJ$1,FALSE)</f>
        <v>WordPress</v>
      </c>
    </row>
    <row r="2200" spans="1:36" ht="16" x14ac:dyDescent="0.2">
      <c r="A2200" s="8" t="str">
        <f t="shared" si="34"/>
        <v>David Bennett Webroot</v>
      </c>
      <c r="B2200" s="8" t="s">
        <v>438</v>
      </c>
      <c r="C2200" s="8" t="s">
        <v>7691</v>
      </c>
      <c r="D2200" s="8" t="s">
        <v>304</v>
      </c>
      <c r="E2200" s="8" t="s">
        <v>7692</v>
      </c>
      <c r="F2200" s="8" t="s">
        <v>7693</v>
      </c>
      <c r="G2200" s="12" t="s">
        <v>7694</v>
      </c>
      <c r="H2200" s="22" t="str">
        <f>VLOOKUP($G2200,Temp!$A:$C,H$1,FALSE)</f>
        <v>webroot.com</v>
      </c>
      <c r="I2200" s="22" t="e">
        <f>VLOOKUP($G2200,Temp!$A:$C,I$1,FALSE)</f>
        <v>#VALUE!</v>
      </c>
      <c r="J2200" s="22" t="e">
        <f>VLOOKUP($G2200,Temp!$A:$C,J$1,FALSE)</f>
        <v>#VALUE!</v>
      </c>
      <c r="K2200" s="22" t="e">
        <f>VLOOKUP($G2200,Temp!$A:$C,K$1,FALSE)</f>
        <v>#VALUE!</v>
      </c>
      <c r="L2200" s="22" t="e">
        <f>VLOOKUP($G2200,Temp!$A:$C,L$1,FALSE)</f>
        <v>#VALUE!</v>
      </c>
      <c r="M2200" s="22" t="e">
        <f>VLOOKUP($G2200,Temp!$A:$C,M$1,FALSE)</f>
        <v>#VALUE!</v>
      </c>
      <c r="N2200" s="22" t="e">
        <f>VLOOKUP($G2200,Temp!$A:$C,N$1,FALSE)</f>
        <v>#VALUE!</v>
      </c>
      <c r="O2200" s="22" t="e">
        <f>VLOOKUP($G2200,Temp!$A:$C,O$1,FALSE)</f>
        <v>#VALUE!</v>
      </c>
      <c r="P2200" s="22" t="e">
        <f>VLOOKUP($G2200,Temp!$A:$C,P$1,FALSE)</f>
        <v>#VALUE!</v>
      </c>
      <c r="Q2200" s="22" t="e">
        <f>VLOOKUP($G2200,Temp!$A:$C,Q$1,FALSE)</f>
        <v>#VALUE!</v>
      </c>
      <c r="R2200" s="22" t="e">
        <f>VLOOKUP($G2200,Temp!$A:$C,R$1,FALSE)</f>
        <v>#VALUE!</v>
      </c>
      <c r="S2200" s="22" t="e">
        <f>VLOOKUP($G2200,Temp!$A:$C,S$1,FALSE)</f>
        <v>#VALUE!</v>
      </c>
      <c r="T2200" s="22" t="e">
        <f>VLOOKUP($G2200,Temp!$A:$C,T$1,FALSE)</f>
        <v>#VALUE!</v>
      </c>
      <c r="U2200" s="22" t="e">
        <f>VLOOKUP($G2200,Temp!$A:$C,U$1,FALSE)</f>
        <v>#VALUE!</v>
      </c>
      <c r="V2200" s="22" t="e">
        <f>VLOOKUP($G2200,Temp!$A:$C,V$1,FALSE)</f>
        <v>#VALUE!</v>
      </c>
      <c r="W2200" s="22" t="e">
        <f>VLOOKUP($G2200,Temp!$A:$C,W$1,FALSE)</f>
        <v>#VALUE!</v>
      </c>
      <c r="X2200" s="22" t="e">
        <f>VLOOKUP($G2200,Temp!$A:$C,X$1,FALSE)</f>
        <v>#VALUE!</v>
      </c>
      <c r="Y2200" s="22">
        <f>VLOOKUP($G2200,Temp!$A:$C,Y$1,FALSE)</f>
        <v>332000</v>
      </c>
      <c r="Z2200" s="22">
        <f>VLOOKUP($G2200,Temp!$A:$C,Z$1,FALSE)</f>
        <v>21400</v>
      </c>
      <c r="AA2200" s="22" t="str">
        <f>VLOOKUP($A2200,Searches!$A:$H,AA$1,FALSE)</f>
        <v>David Bennett</v>
      </c>
      <c r="AB2200" s="22" t="str">
        <f>VLOOKUP($A2200,Searches!$A:$H,AB$1,FALSE)</f>
        <v>Webroot</v>
      </c>
      <c r="AC2200" s="22" t="str">
        <f>VLOOKUP($A2200,Searches!$A:$H,AC$1,FALSE)</f>
        <v>Chief Revenue Officer</v>
      </c>
      <c r="AD2200" s="22" t="str">
        <f>VLOOKUP($A2200,Searches!$A:$H,AD$1,FALSE)</f>
        <v>2nd</v>
      </c>
      <c r="AE2200" s="22" t="str">
        <f>VLOOKUP($A2200,Searches!$A:$H,AE$1,FALSE)</f>
        <v>Open link</v>
      </c>
      <c r="AF2200" s="22" t="str">
        <f>VLOOKUP($A2200,Searches!$A:$H,AF$1,FALSE)</f>
        <v>Greater Denver Area</v>
      </c>
      <c r="AG2200" s="22" t="str">
        <f>VLOOKUP($A2200,Searches!$A:$H,AG$1,FALSE)</f>
        <v>https://www.linkedin.com/sales/profile/2871098,NUnk,NAME_SEARCH?moduleKey=peopleSearchResults&amp;pageKey=sales-search3-people-refinement&amp;contextId=60BC92C971D70515801E49D6842B0000&amp;requestId=d8342184-0b1d-4441-b601-a2dfcba87e92&amp;action=CLICK&amp;target=urn%3Ali%3AsalesLead%3A(-1%2C2871098)&amp;pageNumber=21&amp;targetEl=profilelink&amp;position=2&amp;trk=lss-serp-result-lead_photo</v>
      </c>
      <c r="AH2200" s="22" t="str">
        <f>VLOOKUP($G2200,Temp!$D:$F,AH$1,FALSE)</f>
        <v>webroot.com</v>
      </c>
      <c r="AI2200" s="22" t="str">
        <f>VLOOKUP($G2200,Temp!$D:$F,AI$1,FALSE)</f>
        <v>Eloqua</v>
      </c>
      <c r="AJ2200" s="22" t="str">
        <f>VLOOKUP($G2200,Temp!$D:$F,AJ$1,FALSE)</f>
        <v>WordPress</v>
      </c>
    </row>
    <row r="2201" spans="1:36" ht="16" x14ac:dyDescent="0.2">
      <c r="A2201" s="8" t="str">
        <f t="shared" si="34"/>
        <v>Dave Alampi Jamf</v>
      </c>
      <c r="B2201" s="8" t="s">
        <v>4214</v>
      </c>
      <c r="C2201" s="8" t="s">
        <v>7753</v>
      </c>
      <c r="D2201" s="8" t="s">
        <v>42</v>
      </c>
      <c r="E2201" s="8" t="s">
        <v>7754</v>
      </c>
      <c r="F2201" s="8" t="s">
        <v>7755</v>
      </c>
      <c r="G2201" s="12" t="s">
        <v>7756</v>
      </c>
      <c r="H2201" s="22" t="str">
        <f>VLOOKUP($G2201,Temp!$A:$C,H$1,FALSE)</f>
        <v>jamf.com</v>
      </c>
      <c r="I2201" s="22" t="e">
        <f>VLOOKUP($G2201,Temp!$A:$C,I$1,FALSE)</f>
        <v>#VALUE!</v>
      </c>
      <c r="J2201" s="22" t="e">
        <f>VLOOKUP($G2201,Temp!$A:$C,J$1,FALSE)</f>
        <v>#VALUE!</v>
      </c>
      <c r="K2201" s="22" t="e">
        <f>VLOOKUP($G2201,Temp!$A:$C,K$1,FALSE)</f>
        <v>#VALUE!</v>
      </c>
      <c r="L2201" s="22" t="e">
        <f>VLOOKUP($G2201,Temp!$A:$C,L$1,FALSE)</f>
        <v>#VALUE!</v>
      </c>
      <c r="M2201" s="22" t="e">
        <f>VLOOKUP($G2201,Temp!$A:$C,M$1,FALSE)</f>
        <v>#VALUE!</v>
      </c>
      <c r="N2201" s="22" t="e">
        <f>VLOOKUP($G2201,Temp!$A:$C,N$1,FALSE)</f>
        <v>#VALUE!</v>
      </c>
      <c r="O2201" s="22" t="e">
        <f>VLOOKUP($G2201,Temp!$A:$C,O$1,FALSE)</f>
        <v>#VALUE!</v>
      </c>
      <c r="P2201" s="22" t="e">
        <f>VLOOKUP($G2201,Temp!$A:$C,P$1,FALSE)</f>
        <v>#VALUE!</v>
      </c>
      <c r="Q2201" s="22" t="e">
        <f>VLOOKUP($G2201,Temp!$A:$C,Q$1,FALSE)</f>
        <v>#VALUE!</v>
      </c>
      <c r="R2201" s="22" t="e">
        <f>VLOOKUP($G2201,Temp!$A:$C,R$1,FALSE)</f>
        <v>#VALUE!</v>
      </c>
      <c r="S2201" s="22" t="e">
        <f>VLOOKUP($G2201,Temp!$A:$C,S$1,FALSE)</f>
        <v>#VALUE!</v>
      </c>
      <c r="T2201" s="22" t="e">
        <f>VLOOKUP($G2201,Temp!$A:$C,T$1,FALSE)</f>
        <v>#VALUE!</v>
      </c>
      <c r="U2201" s="22" t="e">
        <f>VLOOKUP($G2201,Temp!$A:$C,U$1,FALSE)</f>
        <v>#VALUE!</v>
      </c>
      <c r="V2201" s="22" t="e">
        <f>VLOOKUP($G2201,Temp!$A:$C,V$1,FALSE)</f>
        <v>#VALUE!</v>
      </c>
      <c r="W2201" s="22" t="e">
        <f>VLOOKUP($G2201,Temp!$A:$C,W$1,FALSE)</f>
        <v>#VALUE!</v>
      </c>
      <c r="X2201" s="22" t="e">
        <f>VLOOKUP($G2201,Temp!$A:$C,X$1,FALSE)</f>
        <v>#VALUE!</v>
      </c>
      <c r="Y2201" s="22">
        <f>VLOOKUP($G2201,Temp!$A:$C,Y$1,FALSE)</f>
        <v>90300</v>
      </c>
      <c r="Z2201" s="22">
        <f>VLOOKUP($G2201,Temp!$A:$C,Z$1,FALSE)</f>
        <v>20400</v>
      </c>
      <c r="AA2201" s="22" t="e">
        <f>VLOOKUP($A2201,Searches!$A:$H,AA$1,FALSE)</f>
        <v>#N/A</v>
      </c>
      <c r="AB2201" s="22" t="e">
        <f>VLOOKUP($A2201,Searches!$A:$H,AB$1,FALSE)</f>
        <v>#N/A</v>
      </c>
      <c r="AC2201" s="22" t="e">
        <f>VLOOKUP($A2201,Searches!$A:$H,AC$1,FALSE)</f>
        <v>#N/A</v>
      </c>
      <c r="AD2201" s="22" t="e">
        <f>VLOOKUP($A2201,Searches!$A:$H,AD$1,FALSE)</f>
        <v>#N/A</v>
      </c>
      <c r="AE2201" s="22" t="e">
        <f>VLOOKUP($A2201,Searches!$A:$H,AE$1,FALSE)</f>
        <v>#N/A</v>
      </c>
      <c r="AF2201" s="22" t="e">
        <f>VLOOKUP($A2201,Searches!$A:$H,AF$1,FALSE)</f>
        <v>#N/A</v>
      </c>
      <c r="AG2201" s="22" t="e">
        <f>VLOOKUP($A2201,Searches!$A:$H,AG$1,FALSE)</f>
        <v>#N/A</v>
      </c>
      <c r="AH2201" s="22" t="e">
        <f>VLOOKUP($G2201,Temp!$D:$F,AH$1,FALSE)</f>
        <v>#N/A</v>
      </c>
      <c r="AI2201" s="22" t="e">
        <f>VLOOKUP($G2201,Temp!$D:$F,AI$1,FALSE)</f>
        <v>#N/A</v>
      </c>
      <c r="AJ2201" s="22" t="e">
        <f>VLOOKUP($G2201,Temp!$D:$F,AJ$1,FALSE)</f>
        <v>#N/A</v>
      </c>
    </row>
    <row r="2202" spans="1:36" ht="16" x14ac:dyDescent="0.2">
      <c r="A2202" s="8" t="str">
        <f t="shared" si="34"/>
        <v>Aimee Miller AppFolio, Inc.</v>
      </c>
      <c r="B2202" s="8" t="s">
        <v>7164</v>
      </c>
      <c r="C2202" s="8" t="s">
        <v>1405</v>
      </c>
      <c r="D2202" s="8" t="s">
        <v>42</v>
      </c>
      <c r="E2202" s="8" t="s">
        <v>7165</v>
      </c>
      <c r="F2202" s="8" t="s">
        <v>7166</v>
      </c>
      <c r="G2202" s="12" t="s">
        <v>7167</v>
      </c>
      <c r="H2202" s="22" t="str">
        <f>VLOOKUP($G2202,Temp!$A:$C,H$1,FALSE)</f>
        <v>AppFolioinc.com</v>
      </c>
      <c r="I2202" s="22" t="e">
        <f>VLOOKUP($G2202,Temp!$A:$C,I$1,FALSE)</f>
        <v>#VALUE!</v>
      </c>
      <c r="J2202" s="22" t="e">
        <f>VLOOKUP($G2202,Temp!$A:$C,J$1,FALSE)</f>
        <v>#VALUE!</v>
      </c>
      <c r="K2202" s="22" t="e">
        <f>VLOOKUP($G2202,Temp!$A:$C,K$1,FALSE)</f>
        <v>#VALUE!</v>
      </c>
      <c r="L2202" s="22" t="e">
        <f>VLOOKUP($G2202,Temp!$A:$C,L$1,FALSE)</f>
        <v>#VALUE!</v>
      </c>
      <c r="M2202" s="22" t="e">
        <f>VLOOKUP($G2202,Temp!$A:$C,M$1,FALSE)</f>
        <v>#VALUE!</v>
      </c>
      <c r="N2202" s="22" t="e">
        <f>VLOOKUP($G2202,Temp!$A:$C,N$1,FALSE)</f>
        <v>#VALUE!</v>
      </c>
      <c r="O2202" s="22" t="e">
        <f>VLOOKUP($G2202,Temp!$A:$C,O$1,FALSE)</f>
        <v>#VALUE!</v>
      </c>
      <c r="P2202" s="22" t="e">
        <f>VLOOKUP($G2202,Temp!$A:$C,P$1,FALSE)</f>
        <v>#VALUE!</v>
      </c>
      <c r="Q2202" s="22" t="e">
        <f>VLOOKUP($G2202,Temp!$A:$C,Q$1,FALSE)</f>
        <v>#VALUE!</v>
      </c>
      <c r="R2202" s="22" t="e">
        <f>VLOOKUP($G2202,Temp!$A:$C,R$1,FALSE)</f>
        <v>#VALUE!</v>
      </c>
      <c r="S2202" s="22" t="e">
        <f>VLOOKUP($G2202,Temp!$A:$C,S$1,FALSE)</f>
        <v>#VALUE!</v>
      </c>
      <c r="T2202" s="22" t="e">
        <f>VLOOKUP($G2202,Temp!$A:$C,T$1,FALSE)</f>
        <v>#VALUE!</v>
      </c>
      <c r="U2202" s="22" t="e">
        <f>VLOOKUP($G2202,Temp!$A:$C,U$1,FALSE)</f>
        <v>#VALUE!</v>
      </c>
      <c r="V2202" s="22" t="e">
        <f>VLOOKUP($G2202,Temp!$A:$C,V$1,FALSE)</f>
        <v>#VALUE!</v>
      </c>
      <c r="W2202" s="22" t="e">
        <f>VLOOKUP($G2202,Temp!$A:$C,W$1,FALSE)</f>
        <v>#VALUE!</v>
      </c>
      <c r="X2202" s="22" t="e">
        <f>VLOOKUP($G2202,Temp!$A:$C,X$1,FALSE)</f>
        <v>#VALUE!</v>
      </c>
      <c r="Y2202" s="22">
        <f>VLOOKUP($G2202,Temp!$A:$C,Y$1,FALSE)</f>
        <v>2600</v>
      </c>
      <c r="Z2202" s="22">
        <f>VLOOKUP($G2202,Temp!$A:$C,Z$1,FALSE)</f>
        <v>0</v>
      </c>
      <c r="AA2202" s="22" t="e">
        <f>VLOOKUP($A2202,Searches!$A:$H,AA$1,FALSE)</f>
        <v>#N/A</v>
      </c>
      <c r="AB2202" s="22" t="e">
        <f>VLOOKUP($A2202,Searches!$A:$H,AB$1,FALSE)</f>
        <v>#N/A</v>
      </c>
      <c r="AC2202" s="22" t="e">
        <f>VLOOKUP($A2202,Searches!$A:$H,AC$1,FALSE)</f>
        <v>#N/A</v>
      </c>
      <c r="AD2202" s="22" t="e">
        <f>VLOOKUP($A2202,Searches!$A:$H,AD$1,FALSE)</f>
        <v>#N/A</v>
      </c>
      <c r="AE2202" s="22" t="e">
        <f>VLOOKUP($A2202,Searches!$A:$H,AE$1,FALSE)</f>
        <v>#N/A</v>
      </c>
      <c r="AF2202" s="22" t="e">
        <f>VLOOKUP($A2202,Searches!$A:$H,AF$1,FALSE)</f>
        <v>#N/A</v>
      </c>
      <c r="AG2202" s="22" t="e">
        <f>VLOOKUP($A2202,Searches!$A:$H,AG$1,FALSE)</f>
        <v>#N/A</v>
      </c>
      <c r="AH2202" s="22" t="e">
        <f>VLOOKUP($G2202,Temp!$D:$F,AH$1,FALSE)</f>
        <v>#N/A</v>
      </c>
      <c r="AI2202" s="22" t="e">
        <f>VLOOKUP($G2202,Temp!$D:$F,AI$1,FALSE)</f>
        <v>#N/A</v>
      </c>
      <c r="AJ2202" s="22" t="e">
        <f>VLOOKUP($G2202,Temp!$D:$F,AJ$1,FALSE)</f>
        <v>#N/A</v>
      </c>
    </row>
    <row r="2203" spans="1:36" ht="16" x14ac:dyDescent="0.2">
      <c r="A2203" s="8" t="str">
        <f t="shared" si="34"/>
        <v>Aaron Stead Booker Software</v>
      </c>
      <c r="B2203" s="8" t="s">
        <v>949</v>
      </c>
      <c r="C2203" s="8" t="s">
        <v>7604</v>
      </c>
      <c r="D2203" s="8" t="s">
        <v>304</v>
      </c>
      <c r="E2203" s="8" t="s">
        <v>7605</v>
      </c>
      <c r="F2203" s="8" t="s">
        <v>7606</v>
      </c>
      <c r="G2203" s="12" t="s">
        <v>7607</v>
      </c>
      <c r="H2203" s="22" t="str">
        <f>VLOOKUP($G2203,Temp!$A:$C,H$1,FALSE)</f>
        <v>booker.com</v>
      </c>
      <c r="I2203" s="22" t="e">
        <f>VLOOKUP($G2203,Temp!$A:$C,I$1,FALSE)</f>
        <v>#VALUE!</v>
      </c>
      <c r="J2203" s="22" t="e">
        <f>VLOOKUP($G2203,Temp!$A:$C,J$1,FALSE)</f>
        <v>#VALUE!</v>
      </c>
      <c r="K2203" s="22" t="e">
        <f>VLOOKUP($G2203,Temp!$A:$C,K$1,FALSE)</f>
        <v>#VALUE!</v>
      </c>
      <c r="L2203" s="22" t="e">
        <f>VLOOKUP($G2203,Temp!$A:$C,L$1,FALSE)</f>
        <v>#VALUE!</v>
      </c>
      <c r="M2203" s="22" t="e">
        <f>VLOOKUP($G2203,Temp!$A:$C,M$1,FALSE)</f>
        <v>#VALUE!</v>
      </c>
      <c r="N2203" s="22" t="e">
        <f>VLOOKUP($G2203,Temp!$A:$C,N$1,FALSE)</f>
        <v>#VALUE!</v>
      </c>
      <c r="O2203" s="22" t="e">
        <f>VLOOKUP($G2203,Temp!$A:$C,O$1,FALSE)</f>
        <v>#VALUE!</v>
      </c>
      <c r="P2203" s="22" t="e">
        <f>VLOOKUP($G2203,Temp!$A:$C,P$1,FALSE)</f>
        <v>#VALUE!</v>
      </c>
      <c r="Q2203" s="22" t="e">
        <f>VLOOKUP($G2203,Temp!$A:$C,Q$1,FALSE)</f>
        <v>#VALUE!</v>
      </c>
      <c r="R2203" s="22" t="e">
        <f>VLOOKUP($G2203,Temp!$A:$C,R$1,FALSE)</f>
        <v>#VALUE!</v>
      </c>
      <c r="S2203" s="22" t="e">
        <f>VLOOKUP($G2203,Temp!$A:$C,S$1,FALSE)</f>
        <v>#VALUE!</v>
      </c>
      <c r="T2203" s="22" t="e">
        <f>VLOOKUP($G2203,Temp!$A:$C,T$1,FALSE)</f>
        <v>#VALUE!</v>
      </c>
      <c r="U2203" s="22" t="e">
        <f>VLOOKUP($G2203,Temp!$A:$C,U$1,FALSE)</f>
        <v>#VALUE!</v>
      </c>
      <c r="V2203" s="22" t="e">
        <f>VLOOKUP($G2203,Temp!$A:$C,V$1,FALSE)</f>
        <v>#VALUE!</v>
      </c>
      <c r="W2203" s="22" t="e">
        <f>VLOOKUP($G2203,Temp!$A:$C,W$1,FALSE)</f>
        <v>#VALUE!</v>
      </c>
      <c r="X2203" s="22" t="e">
        <f>VLOOKUP($G2203,Temp!$A:$C,X$1,FALSE)</f>
        <v>#VALUE!</v>
      </c>
      <c r="Y2203" s="22">
        <f>VLOOKUP($G2203,Temp!$A:$C,Y$1,FALSE)</f>
        <v>226000</v>
      </c>
      <c r="Z2203" s="22">
        <f>VLOOKUP($G2203,Temp!$A:$C,Z$1,FALSE)</f>
        <v>16100</v>
      </c>
      <c r="AA2203" s="22" t="str">
        <f>VLOOKUP($A2203,Searches!$A:$H,AA$1,FALSE)</f>
        <v>Aaron Stead</v>
      </c>
      <c r="AB2203" s="22" t="str">
        <f>VLOOKUP($A2203,Searches!$A:$H,AB$1,FALSE)</f>
        <v>Booker Software</v>
      </c>
      <c r="AC2203" s="22" t="str">
        <f>VLOOKUP($A2203,Searches!$A:$H,AC$1,FALSE)</f>
        <v>Chief Revenue Officer</v>
      </c>
      <c r="AD2203" s="22" t="str">
        <f>VLOOKUP($A2203,Searches!$A:$H,AD$1,FALSE)</f>
        <v>2nd</v>
      </c>
      <c r="AE2203" s="22" t="str">
        <f>VLOOKUP($A2203,Searches!$A:$H,AE$1,FALSE)</f>
        <v/>
      </c>
      <c r="AF2203" s="22" t="str">
        <f>VLOOKUP($A2203,Searches!$A:$H,AF$1,FALSE)</f>
        <v>Phoenix, Arizona Area</v>
      </c>
      <c r="AG2203" s="22" t="str">
        <f>VLOOKUP($A2203,Searches!$A:$H,AG$1,FALSE)</f>
        <v>https://www.linkedin.com/sales/profile/5399037,brph,NAME_SEARCH?moduleKey=peopleSearchResults&amp;pageKey=sales-search3-people-refinement&amp;contextId=60BC92C971D70515801E49D6842B0000&amp;requestId=b7ece941-e002-4586-a40f-38a0dcc3e14e&amp;action=CLICK&amp;target=urn%3Ali%3AsalesLead%3A(-1%2C5399037)&amp;pageNumber=22&amp;targetEl=profilelink&amp;position=10&amp;trk=lss-serp-result-lead_photo</v>
      </c>
      <c r="AH2203" s="22" t="str">
        <f>VLOOKUP($G2203,Temp!$D:$F,AH$1,FALSE)</f>
        <v>booker.com</v>
      </c>
      <c r="AI2203" s="22" t="str">
        <f>VLOOKUP($G2203,Temp!$D:$F,AI$1,FALSE)</f>
        <v>Marketo</v>
      </c>
      <c r="AJ2203" s="22" t="str">
        <f>VLOOKUP($G2203,Temp!$D:$F,AJ$1,FALSE)</f>
        <v>Drupal</v>
      </c>
    </row>
    <row r="2204" spans="1:36" ht="16" x14ac:dyDescent="0.2">
      <c r="A2204" s="8" t="str">
        <f t="shared" si="34"/>
        <v>Andrea Brody BravoSolution</v>
      </c>
      <c r="B2204" s="8" t="s">
        <v>246</v>
      </c>
      <c r="C2204" s="8" t="s">
        <v>7388</v>
      </c>
      <c r="D2204" s="8" t="s">
        <v>42</v>
      </c>
      <c r="E2204" s="8" t="s">
        <v>7389</v>
      </c>
      <c r="F2204" s="8" t="s">
        <v>7390</v>
      </c>
      <c r="G2204" s="12" t="s">
        <v>7391</v>
      </c>
      <c r="H2204" s="22" t="str">
        <f>VLOOKUP($G2204,Temp!$A:$C,H$1,FALSE)</f>
        <v>bravosolution.com</v>
      </c>
      <c r="I2204" s="22" t="e">
        <f>VLOOKUP($G2204,Temp!$A:$C,I$1,FALSE)</f>
        <v>#VALUE!</v>
      </c>
      <c r="J2204" s="22" t="e">
        <f>VLOOKUP($G2204,Temp!$A:$C,J$1,FALSE)</f>
        <v>#VALUE!</v>
      </c>
      <c r="K2204" s="22" t="e">
        <f>VLOOKUP($G2204,Temp!$A:$C,K$1,FALSE)</f>
        <v>#VALUE!</v>
      </c>
      <c r="L2204" s="22" t="e">
        <f>VLOOKUP($G2204,Temp!$A:$C,L$1,FALSE)</f>
        <v>#VALUE!</v>
      </c>
      <c r="M2204" s="22" t="e">
        <f>VLOOKUP($G2204,Temp!$A:$C,M$1,FALSE)</f>
        <v>#VALUE!</v>
      </c>
      <c r="N2204" s="22" t="e">
        <f>VLOOKUP($G2204,Temp!$A:$C,N$1,FALSE)</f>
        <v>#VALUE!</v>
      </c>
      <c r="O2204" s="22" t="e">
        <f>VLOOKUP($G2204,Temp!$A:$C,O$1,FALSE)</f>
        <v>#VALUE!</v>
      </c>
      <c r="P2204" s="22" t="e">
        <f>VLOOKUP($G2204,Temp!$A:$C,P$1,FALSE)</f>
        <v>#VALUE!</v>
      </c>
      <c r="Q2204" s="22" t="e">
        <f>VLOOKUP($G2204,Temp!$A:$C,Q$1,FALSE)</f>
        <v>#VALUE!</v>
      </c>
      <c r="R2204" s="22" t="e">
        <f>VLOOKUP($G2204,Temp!$A:$C,R$1,FALSE)</f>
        <v>#VALUE!</v>
      </c>
      <c r="S2204" s="22" t="e">
        <f>VLOOKUP($G2204,Temp!$A:$C,S$1,FALSE)</f>
        <v>#VALUE!</v>
      </c>
      <c r="T2204" s="22" t="e">
        <f>VLOOKUP($G2204,Temp!$A:$C,T$1,FALSE)</f>
        <v>#VALUE!</v>
      </c>
      <c r="U2204" s="22" t="e">
        <f>VLOOKUP($G2204,Temp!$A:$C,U$1,FALSE)</f>
        <v>#VALUE!</v>
      </c>
      <c r="V2204" s="22" t="e">
        <f>VLOOKUP($G2204,Temp!$A:$C,V$1,FALSE)</f>
        <v>#VALUE!</v>
      </c>
      <c r="W2204" s="22" t="e">
        <f>VLOOKUP($G2204,Temp!$A:$C,W$1,FALSE)</f>
        <v>#VALUE!</v>
      </c>
      <c r="X2204" s="22" t="e">
        <f>VLOOKUP($G2204,Temp!$A:$C,X$1,FALSE)</f>
        <v>#VALUE!</v>
      </c>
      <c r="Y2204" s="22">
        <f>VLOOKUP($G2204,Temp!$A:$C,Y$1,FALSE)</f>
        <v>438</v>
      </c>
      <c r="Z2204" s="22">
        <f>VLOOKUP($G2204,Temp!$A:$C,Z$1,FALSE)</f>
        <v>0</v>
      </c>
      <c r="AA2204" s="22" t="e">
        <f>VLOOKUP($A2204,Searches!$A:$H,AA$1,FALSE)</f>
        <v>#N/A</v>
      </c>
      <c r="AB2204" s="22" t="e">
        <f>VLOOKUP($A2204,Searches!$A:$H,AB$1,FALSE)</f>
        <v>#N/A</v>
      </c>
      <c r="AC2204" s="22" t="e">
        <f>VLOOKUP($A2204,Searches!$A:$H,AC$1,FALSE)</f>
        <v>#N/A</v>
      </c>
      <c r="AD2204" s="22" t="e">
        <f>VLOOKUP($A2204,Searches!$A:$H,AD$1,FALSE)</f>
        <v>#N/A</v>
      </c>
      <c r="AE2204" s="22" t="e">
        <f>VLOOKUP($A2204,Searches!$A:$H,AE$1,FALSE)</f>
        <v>#N/A</v>
      </c>
      <c r="AF2204" s="22" t="e">
        <f>VLOOKUP($A2204,Searches!$A:$H,AF$1,FALSE)</f>
        <v>#N/A</v>
      </c>
      <c r="AG2204" s="22" t="e">
        <f>VLOOKUP($A2204,Searches!$A:$H,AG$1,FALSE)</f>
        <v>#N/A</v>
      </c>
      <c r="AH2204" s="22" t="str">
        <f>VLOOKUP($G2204,Temp!$D:$F,AH$1,FALSE)</f>
        <v>bravosolution.com</v>
      </c>
      <c r="AI2204" s="22">
        <f>VLOOKUP($G2204,Temp!$D:$F,AI$1,FALSE)</f>
        <v>0</v>
      </c>
      <c r="AJ2204" s="22" t="str">
        <f>VLOOKUP($G2204,Temp!$D:$F,AJ$1,FALSE)</f>
        <v>WordPress</v>
      </c>
    </row>
    <row r="2205" spans="1:36" ht="16" x14ac:dyDescent="0.2">
      <c r="A2205" s="8" t="str">
        <f t="shared" si="34"/>
        <v>Matt Renner SMS Assist, L.L.C.</v>
      </c>
      <c r="B2205" s="8" t="s">
        <v>856</v>
      </c>
      <c r="C2205" s="8" t="s">
        <v>7129</v>
      </c>
      <c r="D2205" s="8" t="s">
        <v>304</v>
      </c>
      <c r="E2205" s="8" t="s">
        <v>7130</v>
      </c>
      <c r="F2205" s="8" t="s">
        <v>7131</v>
      </c>
      <c r="G2205" s="12" t="s">
        <v>7132</v>
      </c>
      <c r="H2205" s="22" t="str">
        <f>VLOOKUP($G2205,Temp!$A:$C,H$1,FALSE)</f>
        <v>smsassist.com</v>
      </c>
      <c r="I2205" s="22" t="e">
        <f>VLOOKUP($G2205,Temp!$A:$C,I$1,FALSE)</f>
        <v>#VALUE!</v>
      </c>
      <c r="J2205" s="22" t="e">
        <f>VLOOKUP($G2205,Temp!$A:$C,J$1,FALSE)</f>
        <v>#VALUE!</v>
      </c>
      <c r="K2205" s="22" t="e">
        <f>VLOOKUP($G2205,Temp!$A:$C,K$1,FALSE)</f>
        <v>#VALUE!</v>
      </c>
      <c r="L2205" s="22" t="e">
        <f>VLOOKUP($G2205,Temp!$A:$C,L$1,FALSE)</f>
        <v>#VALUE!</v>
      </c>
      <c r="M2205" s="22" t="e">
        <f>VLOOKUP($G2205,Temp!$A:$C,M$1,FALSE)</f>
        <v>#VALUE!</v>
      </c>
      <c r="N2205" s="22" t="e">
        <f>VLOOKUP($G2205,Temp!$A:$C,N$1,FALSE)</f>
        <v>#VALUE!</v>
      </c>
      <c r="O2205" s="22" t="e">
        <f>VLOOKUP($G2205,Temp!$A:$C,O$1,FALSE)</f>
        <v>#VALUE!</v>
      </c>
      <c r="P2205" s="22" t="e">
        <f>VLOOKUP($G2205,Temp!$A:$C,P$1,FALSE)</f>
        <v>#VALUE!</v>
      </c>
      <c r="Q2205" s="22" t="e">
        <f>VLOOKUP($G2205,Temp!$A:$C,Q$1,FALSE)</f>
        <v>#VALUE!</v>
      </c>
      <c r="R2205" s="22" t="e">
        <f>VLOOKUP($G2205,Temp!$A:$C,R$1,FALSE)</f>
        <v>#VALUE!</v>
      </c>
      <c r="S2205" s="22" t="e">
        <f>VLOOKUP($G2205,Temp!$A:$C,S$1,FALSE)</f>
        <v>#VALUE!</v>
      </c>
      <c r="T2205" s="22" t="e">
        <f>VLOOKUP($G2205,Temp!$A:$C,T$1,FALSE)</f>
        <v>#VALUE!</v>
      </c>
      <c r="U2205" s="22" t="e">
        <f>VLOOKUP($G2205,Temp!$A:$C,U$1,FALSE)</f>
        <v>#VALUE!</v>
      </c>
      <c r="V2205" s="22" t="e">
        <f>VLOOKUP($G2205,Temp!$A:$C,V$1,FALSE)</f>
        <v>#VALUE!</v>
      </c>
      <c r="W2205" s="22" t="e">
        <f>VLOOKUP($G2205,Temp!$A:$C,W$1,FALSE)</f>
        <v>#VALUE!</v>
      </c>
      <c r="X2205" s="22" t="e">
        <f>VLOOKUP($G2205,Temp!$A:$C,X$1,FALSE)</f>
        <v>#VALUE!</v>
      </c>
      <c r="Y2205" s="22">
        <f>VLOOKUP($G2205,Temp!$A:$C,Y$1,FALSE)</f>
        <v>29300</v>
      </c>
      <c r="Z2205" s="22">
        <f>VLOOKUP($G2205,Temp!$A:$C,Z$1,FALSE)</f>
        <v>0</v>
      </c>
      <c r="AA2205" s="22" t="e">
        <f>VLOOKUP($A2205,Searches!$A:$H,AA$1,FALSE)</f>
        <v>#N/A</v>
      </c>
      <c r="AB2205" s="22" t="e">
        <f>VLOOKUP($A2205,Searches!$A:$H,AB$1,FALSE)</f>
        <v>#N/A</v>
      </c>
      <c r="AC2205" s="22" t="e">
        <f>VLOOKUP($A2205,Searches!$A:$H,AC$1,FALSE)</f>
        <v>#N/A</v>
      </c>
      <c r="AD2205" s="22" t="e">
        <f>VLOOKUP($A2205,Searches!$A:$H,AD$1,FALSE)</f>
        <v>#N/A</v>
      </c>
      <c r="AE2205" s="22" t="e">
        <f>VLOOKUP($A2205,Searches!$A:$H,AE$1,FALSE)</f>
        <v>#N/A</v>
      </c>
      <c r="AF2205" s="22" t="e">
        <f>VLOOKUP($A2205,Searches!$A:$H,AF$1,FALSE)</f>
        <v>#N/A</v>
      </c>
      <c r="AG2205" s="22" t="e">
        <f>VLOOKUP($A2205,Searches!$A:$H,AG$1,FALSE)</f>
        <v>#N/A</v>
      </c>
      <c r="AH2205" s="22" t="e">
        <f>VLOOKUP($G2205,Temp!$D:$F,AH$1,FALSE)</f>
        <v>#N/A</v>
      </c>
      <c r="AI2205" s="22" t="e">
        <f>VLOOKUP($G2205,Temp!$D:$F,AI$1,FALSE)</f>
        <v>#N/A</v>
      </c>
      <c r="AJ2205" s="22" t="e">
        <f>VLOOKUP($G2205,Temp!$D:$F,AJ$1,FALSE)</f>
        <v>#N/A</v>
      </c>
    </row>
    <row r="2206" spans="1:36" ht="16" x14ac:dyDescent="0.2">
      <c r="A2206" s="8" t="str">
        <f t="shared" si="34"/>
        <v>Brian Fitzgerald Veracode</v>
      </c>
      <c r="B2206" s="8" t="s">
        <v>960</v>
      </c>
      <c r="C2206" s="8" t="s">
        <v>3847</v>
      </c>
      <c r="D2206" s="8" t="s">
        <v>42</v>
      </c>
      <c r="E2206" s="8" t="s">
        <v>634</v>
      </c>
      <c r="F2206" s="8" t="s">
        <v>10442</v>
      </c>
      <c r="G2206" s="8" t="s">
        <v>634</v>
      </c>
      <c r="H2206" s="22" t="e">
        <f>VLOOKUP($G2206,Temp!$A:$C,H$1,FALSE)</f>
        <v>#N/A</v>
      </c>
      <c r="I2206" s="22" t="e">
        <f>VLOOKUP($G2206,Temp!$A:$C,I$1,FALSE)</f>
        <v>#N/A</v>
      </c>
      <c r="J2206" s="22" t="e">
        <f>VLOOKUP($G2206,Temp!$A:$C,J$1,FALSE)</f>
        <v>#N/A</v>
      </c>
      <c r="K2206" s="22" t="e">
        <f>VLOOKUP($G2206,Temp!$A:$C,K$1,FALSE)</f>
        <v>#N/A</v>
      </c>
      <c r="L2206" s="22" t="e">
        <f>VLOOKUP($G2206,Temp!$A:$C,L$1,FALSE)</f>
        <v>#N/A</v>
      </c>
      <c r="M2206" s="22" t="e">
        <f>VLOOKUP($G2206,Temp!$A:$C,M$1,FALSE)</f>
        <v>#N/A</v>
      </c>
      <c r="N2206" s="22" t="e">
        <f>VLOOKUP($G2206,Temp!$A:$C,N$1,FALSE)</f>
        <v>#N/A</v>
      </c>
      <c r="O2206" s="22" t="e">
        <f>VLOOKUP($G2206,Temp!$A:$C,O$1,FALSE)</f>
        <v>#N/A</v>
      </c>
      <c r="P2206" s="22" t="e">
        <f>VLOOKUP($G2206,Temp!$A:$C,P$1,FALSE)</f>
        <v>#N/A</v>
      </c>
      <c r="Q2206" s="22" t="e">
        <f>VLOOKUP($G2206,Temp!$A:$C,Q$1,FALSE)</f>
        <v>#N/A</v>
      </c>
      <c r="R2206" s="22" t="e">
        <f>VLOOKUP($G2206,Temp!$A:$C,R$1,FALSE)</f>
        <v>#N/A</v>
      </c>
      <c r="S2206" s="22" t="e">
        <f>VLOOKUP($G2206,Temp!$A:$C,S$1,FALSE)</f>
        <v>#N/A</v>
      </c>
      <c r="T2206" s="22" t="e">
        <f>VLOOKUP($G2206,Temp!$A:$C,T$1,FALSE)</f>
        <v>#N/A</v>
      </c>
      <c r="U2206" s="22" t="e">
        <f>VLOOKUP($G2206,Temp!$A:$C,U$1,FALSE)</f>
        <v>#N/A</v>
      </c>
      <c r="V2206" s="22" t="e">
        <f>VLOOKUP($G2206,Temp!$A:$C,V$1,FALSE)</f>
        <v>#N/A</v>
      </c>
      <c r="W2206" s="22" t="e">
        <f>VLOOKUP($G2206,Temp!$A:$C,W$1,FALSE)</f>
        <v>#N/A</v>
      </c>
      <c r="X2206" s="22" t="e">
        <f>VLOOKUP($G2206,Temp!$A:$C,X$1,FALSE)</f>
        <v>#N/A</v>
      </c>
      <c r="Y2206" s="22" t="e">
        <f>VLOOKUP($G2206,Temp!$A:$C,Y$1,FALSE)</f>
        <v>#N/A</v>
      </c>
      <c r="Z2206" s="22" t="e">
        <f>VLOOKUP($G2206,Temp!$A:$C,Z$1,FALSE)</f>
        <v>#N/A</v>
      </c>
      <c r="AA2206" s="22" t="e">
        <f>VLOOKUP($A2206,Searches!$A:$H,AA$1,FALSE)</f>
        <v>#N/A</v>
      </c>
      <c r="AB2206" s="22" t="e">
        <f>VLOOKUP($A2206,Searches!$A:$H,AB$1,FALSE)</f>
        <v>#N/A</v>
      </c>
      <c r="AC2206" s="22" t="e">
        <f>VLOOKUP($A2206,Searches!$A:$H,AC$1,FALSE)</f>
        <v>#N/A</v>
      </c>
      <c r="AD2206" s="22" t="e">
        <f>VLOOKUP($A2206,Searches!$A:$H,AD$1,FALSE)</f>
        <v>#N/A</v>
      </c>
      <c r="AE2206" s="22" t="e">
        <f>VLOOKUP($A2206,Searches!$A:$H,AE$1,FALSE)</f>
        <v>#N/A</v>
      </c>
      <c r="AF2206" s="22" t="e">
        <f>VLOOKUP($A2206,Searches!$A:$H,AF$1,FALSE)</f>
        <v>#N/A</v>
      </c>
      <c r="AG2206" s="22" t="e">
        <f>VLOOKUP($A2206,Searches!$A:$H,AG$1,FALSE)</f>
        <v>#N/A</v>
      </c>
      <c r="AH2206" s="22" t="e">
        <f>VLOOKUP($G2206,Temp!$D:$F,AH$1,FALSE)</f>
        <v>#N/A</v>
      </c>
      <c r="AI2206" s="22" t="e">
        <f>VLOOKUP($G2206,Temp!$D:$F,AI$1,FALSE)</f>
        <v>#N/A</v>
      </c>
      <c r="AJ2206" s="22" t="e">
        <f>VLOOKUP($G2206,Temp!$D:$F,AJ$1,FALSE)</f>
        <v>#N/A</v>
      </c>
    </row>
    <row r="2207" spans="1:36" ht="16" x14ac:dyDescent="0.2">
      <c r="A2207" s="8" t="str">
        <f t="shared" si="34"/>
        <v>Alys Scott Salary.com</v>
      </c>
      <c r="B2207" s="8" t="s">
        <v>5718</v>
      </c>
      <c r="C2207" s="8" t="s">
        <v>737</v>
      </c>
      <c r="D2207" s="8" t="s">
        <v>42</v>
      </c>
      <c r="E2207" s="8" t="s">
        <v>5719</v>
      </c>
      <c r="F2207" s="12" t="s">
        <v>5720</v>
      </c>
      <c r="G2207" s="12" t="s">
        <v>5721</v>
      </c>
      <c r="H2207" s="22" t="str">
        <f>VLOOKUP($G2207,Temp!$A:$C,H$1,FALSE)</f>
        <v>salary.com</v>
      </c>
      <c r="I2207" s="22" t="e">
        <f>VLOOKUP($G2207,Temp!$A:$C,I$1,FALSE)</f>
        <v>#VALUE!</v>
      </c>
      <c r="J2207" s="22" t="e">
        <f>VLOOKUP($G2207,Temp!$A:$C,J$1,FALSE)</f>
        <v>#VALUE!</v>
      </c>
      <c r="K2207" s="22" t="e">
        <f>VLOOKUP($G2207,Temp!$A:$C,K$1,FALSE)</f>
        <v>#VALUE!</v>
      </c>
      <c r="L2207" s="22" t="e">
        <f>VLOOKUP($G2207,Temp!$A:$C,L$1,FALSE)</f>
        <v>#VALUE!</v>
      </c>
      <c r="M2207" s="22" t="e">
        <f>VLOOKUP($G2207,Temp!$A:$C,M$1,FALSE)</f>
        <v>#VALUE!</v>
      </c>
      <c r="N2207" s="22" t="e">
        <f>VLOOKUP($G2207,Temp!$A:$C,N$1,FALSE)</f>
        <v>#VALUE!</v>
      </c>
      <c r="O2207" s="22" t="e">
        <f>VLOOKUP($G2207,Temp!$A:$C,O$1,FALSE)</f>
        <v>#VALUE!</v>
      </c>
      <c r="P2207" s="22" t="e">
        <f>VLOOKUP($G2207,Temp!$A:$C,P$1,FALSE)</f>
        <v>#VALUE!</v>
      </c>
      <c r="Q2207" s="22" t="e">
        <f>VLOOKUP($G2207,Temp!$A:$C,Q$1,FALSE)</f>
        <v>#VALUE!</v>
      </c>
      <c r="R2207" s="22" t="e">
        <f>VLOOKUP($G2207,Temp!$A:$C,R$1,FALSE)</f>
        <v>#VALUE!</v>
      </c>
      <c r="S2207" s="22" t="e">
        <f>VLOOKUP($G2207,Temp!$A:$C,S$1,FALSE)</f>
        <v>#VALUE!</v>
      </c>
      <c r="T2207" s="22" t="e">
        <f>VLOOKUP($G2207,Temp!$A:$C,T$1,FALSE)</f>
        <v>#VALUE!</v>
      </c>
      <c r="U2207" s="22" t="e">
        <f>VLOOKUP($G2207,Temp!$A:$C,U$1,FALSE)</f>
        <v>#VALUE!</v>
      </c>
      <c r="V2207" s="22" t="e">
        <f>VLOOKUP($G2207,Temp!$A:$C,V$1,FALSE)</f>
        <v>#VALUE!</v>
      </c>
      <c r="W2207" s="22" t="e">
        <f>VLOOKUP($G2207,Temp!$A:$C,W$1,FALSE)</f>
        <v>#VALUE!</v>
      </c>
      <c r="X2207" s="22" t="e">
        <f>VLOOKUP($G2207,Temp!$A:$C,X$1,FALSE)</f>
        <v>#VALUE!</v>
      </c>
      <c r="Y2207" s="22">
        <f>VLOOKUP($G2207,Temp!$A:$C,Y$1,FALSE)</f>
        <v>11300000</v>
      </c>
      <c r="Z2207" s="22">
        <f>VLOOKUP($G2207,Temp!$A:$C,Z$1,FALSE)</f>
        <v>3</v>
      </c>
      <c r="AA2207" s="22" t="e">
        <f>VLOOKUP($A2207,Searches!$A:$H,AA$1,FALSE)</f>
        <v>#N/A</v>
      </c>
      <c r="AB2207" s="22" t="e">
        <f>VLOOKUP($A2207,Searches!$A:$H,AB$1,FALSE)</f>
        <v>#N/A</v>
      </c>
      <c r="AC2207" s="22" t="e">
        <f>VLOOKUP($A2207,Searches!$A:$H,AC$1,FALSE)</f>
        <v>#N/A</v>
      </c>
      <c r="AD2207" s="22" t="e">
        <f>VLOOKUP($A2207,Searches!$A:$H,AD$1,FALSE)</f>
        <v>#N/A</v>
      </c>
      <c r="AE2207" s="22" t="e">
        <f>VLOOKUP($A2207,Searches!$A:$H,AE$1,FALSE)</f>
        <v>#N/A</v>
      </c>
      <c r="AF2207" s="22" t="e">
        <f>VLOOKUP($A2207,Searches!$A:$H,AF$1,FALSE)</f>
        <v>#N/A</v>
      </c>
      <c r="AG2207" s="22" t="e">
        <f>VLOOKUP($A2207,Searches!$A:$H,AG$1,FALSE)</f>
        <v>#N/A</v>
      </c>
      <c r="AH2207" s="22" t="str">
        <f>VLOOKUP($G2207,Temp!$D:$F,AH$1,FALSE)</f>
        <v>salary.com</v>
      </c>
      <c r="AI2207" s="22">
        <f>VLOOKUP($G2207,Temp!$D:$F,AI$1,FALSE)</f>
        <v>0</v>
      </c>
      <c r="AJ2207" s="22" t="str">
        <f>VLOOKUP($G2207,Temp!$D:$F,AJ$1,FALSE)</f>
        <v>WordPress</v>
      </c>
    </row>
    <row r="2208" spans="1:36" ht="16" x14ac:dyDescent="0.2">
      <c r="A2208" s="8" t="str">
        <f t="shared" si="34"/>
        <v>Josh Epstein Kaminario</v>
      </c>
      <c r="B2208" s="8" t="s">
        <v>701</v>
      </c>
      <c r="C2208" s="8" t="s">
        <v>6539</v>
      </c>
      <c r="D2208" s="8" t="s">
        <v>42</v>
      </c>
      <c r="E2208" s="8" t="s">
        <v>6540</v>
      </c>
      <c r="F2208" s="8" t="s">
        <v>6541</v>
      </c>
      <c r="G2208" s="12" t="s">
        <v>6542</v>
      </c>
      <c r="H2208" s="22" t="str">
        <f>VLOOKUP($G2208,Temp!$A:$C,H$1,FALSE)</f>
        <v>kaminario.com</v>
      </c>
      <c r="I2208" s="22" t="e">
        <f>VLOOKUP($G2208,Temp!$A:$C,I$1,FALSE)</f>
        <v>#VALUE!</v>
      </c>
      <c r="J2208" s="22" t="e">
        <f>VLOOKUP($G2208,Temp!$A:$C,J$1,FALSE)</f>
        <v>#VALUE!</v>
      </c>
      <c r="K2208" s="22" t="e">
        <f>VLOOKUP($G2208,Temp!$A:$C,K$1,FALSE)</f>
        <v>#VALUE!</v>
      </c>
      <c r="L2208" s="22" t="e">
        <f>VLOOKUP($G2208,Temp!$A:$C,L$1,FALSE)</f>
        <v>#VALUE!</v>
      </c>
      <c r="M2208" s="22" t="e">
        <f>VLOOKUP($G2208,Temp!$A:$C,M$1,FALSE)</f>
        <v>#VALUE!</v>
      </c>
      <c r="N2208" s="22" t="e">
        <f>VLOOKUP($G2208,Temp!$A:$C,N$1,FALSE)</f>
        <v>#VALUE!</v>
      </c>
      <c r="O2208" s="22" t="e">
        <f>VLOOKUP($G2208,Temp!$A:$C,O$1,FALSE)</f>
        <v>#VALUE!</v>
      </c>
      <c r="P2208" s="22" t="e">
        <f>VLOOKUP($G2208,Temp!$A:$C,P$1,FALSE)</f>
        <v>#VALUE!</v>
      </c>
      <c r="Q2208" s="22" t="e">
        <f>VLOOKUP($G2208,Temp!$A:$C,Q$1,FALSE)</f>
        <v>#VALUE!</v>
      </c>
      <c r="R2208" s="22" t="e">
        <f>VLOOKUP($G2208,Temp!$A:$C,R$1,FALSE)</f>
        <v>#VALUE!</v>
      </c>
      <c r="S2208" s="22" t="e">
        <f>VLOOKUP($G2208,Temp!$A:$C,S$1,FALSE)</f>
        <v>#VALUE!</v>
      </c>
      <c r="T2208" s="22" t="e">
        <f>VLOOKUP($G2208,Temp!$A:$C,T$1,FALSE)</f>
        <v>#VALUE!</v>
      </c>
      <c r="U2208" s="22" t="e">
        <f>VLOOKUP($G2208,Temp!$A:$C,U$1,FALSE)</f>
        <v>#VALUE!</v>
      </c>
      <c r="V2208" s="22" t="e">
        <f>VLOOKUP($G2208,Temp!$A:$C,V$1,FALSE)</f>
        <v>#VALUE!</v>
      </c>
      <c r="W2208" s="22" t="e">
        <f>VLOOKUP($G2208,Temp!$A:$C,W$1,FALSE)</f>
        <v>#VALUE!</v>
      </c>
      <c r="X2208" s="22" t="e">
        <f>VLOOKUP($G2208,Temp!$A:$C,X$1,FALSE)</f>
        <v>#VALUE!</v>
      </c>
      <c r="Y2208" s="22">
        <f>VLOOKUP($G2208,Temp!$A:$C,Y$1,FALSE)</f>
        <v>4600</v>
      </c>
      <c r="Z2208" s="22">
        <f>VLOOKUP($G2208,Temp!$A:$C,Z$1,FALSE)</f>
        <v>7000</v>
      </c>
      <c r="AA2208" s="22" t="e">
        <f>VLOOKUP($A2208,Searches!$A:$H,AA$1,FALSE)</f>
        <v>#N/A</v>
      </c>
      <c r="AB2208" s="22" t="e">
        <f>VLOOKUP($A2208,Searches!$A:$H,AB$1,FALSE)</f>
        <v>#N/A</v>
      </c>
      <c r="AC2208" s="22" t="e">
        <f>VLOOKUP($A2208,Searches!$A:$H,AC$1,FALSE)</f>
        <v>#N/A</v>
      </c>
      <c r="AD2208" s="22" t="e">
        <f>VLOOKUP($A2208,Searches!$A:$H,AD$1,FALSE)</f>
        <v>#N/A</v>
      </c>
      <c r="AE2208" s="22" t="e">
        <f>VLOOKUP($A2208,Searches!$A:$H,AE$1,FALSE)</f>
        <v>#N/A</v>
      </c>
      <c r="AF2208" s="22" t="e">
        <f>VLOOKUP($A2208,Searches!$A:$H,AF$1,FALSE)</f>
        <v>#N/A</v>
      </c>
      <c r="AG2208" s="22" t="e">
        <f>VLOOKUP($A2208,Searches!$A:$H,AG$1,FALSE)</f>
        <v>#N/A</v>
      </c>
      <c r="AH2208" s="22" t="str">
        <f>VLOOKUP($G2208,Temp!$D:$F,AH$1,FALSE)</f>
        <v>kaminario.com</v>
      </c>
      <c r="AI2208" s="22">
        <f>VLOOKUP($G2208,Temp!$D:$F,AI$1,FALSE)</f>
        <v>0</v>
      </c>
      <c r="AJ2208" s="22" t="str">
        <f>VLOOKUP($G2208,Temp!$D:$F,AJ$1,FALSE)</f>
        <v>WordPress</v>
      </c>
    </row>
    <row r="2209" spans="1:36" ht="16" x14ac:dyDescent="0.2">
      <c r="A2209" s="8" t="str">
        <f t="shared" si="34"/>
        <v>Brian Cahak Clearhead: The Experience Optimization Company</v>
      </c>
      <c r="B2209" s="8" t="s">
        <v>960</v>
      </c>
      <c r="C2209" s="8" t="s">
        <v>10210</v>
      </c>
      <c r="D2209" s="8" t="s">
        <v>304</v>
      </c>
      <c r="E2209" s="8" t="s">
        <v>10211</v>
      </c>
      <c r="F2209" s="8" t="s">
        <v>8545</v>
      </c>
      <c r="G2209" s="12" t="s">
        <v>8224</v>
      </c>
      <c r="H2209" s="22" t="str">
        <f>VLOOKUP($G2209,Temp!$A:$C,H$1,FALSE)</f>
        <v>clearhead.me</v>
      </c>
      <c r="I2209" s="22" t="e">
        <f>VLOOKUP($G2209,Temp!$A:$C,I$1,FALSE)</f>
        <v>#VALUE!</v>
      </c>
      <c r="J2209" s="22" t="e">
        <f>VLOOKUP($G2209,Temp!$A:$C,J$1,FALSE)</f>
        <v>#VALUE!</v>
      </c>
      <c r="K2209" s="22" t="e">
        <f>VLOOKUP($G2209,Temp!$A:$C,K$1,FALSE)</f>
        <v>#VALUE!</v>
      </c>
      <c r="L2209" s="22" t="e">
        <f>VLOOKUP($G2209,Temp!$A:$C,L$1,FALSE)</f>
        <v>#VALUE!</v>
      </c>
      <c r="M2209" s="22" t="e">
        <f>VLOOKUP($G2209,Temp!$A:$C,M$1,FALSE)</f>
        <v>#VALUE!</v>
      </c>
      <c r="N2209" s="22" t="e">
        <f>VLOOKUP($G2209,Temp!$A:$C,N$1,FALSE)</f>
        <v>#VALUE!</v>
      </c>
      <c r="O2209" s="22" t="e">
        <f>VLOOKUP($G2209,Temp!$A:$C,O$1,FALSE)</f>
        <v>#VALUE!</v>
      </c>
      <c r="P2209" s="22" t="e">
        <f>VLOOKUP($G2209,Temp!$A:$C,P$1,FALSE)</f>
        <v>#VALUE!</v>
      </c>
      <c r="Q2209" s="22" t="e">
        <f>VLOOKUP($G2209,Temp!$A:$C,Q$1,FALSE)</f>
        <v>#VALUE!</v>
      </c>
      <c r="R2209" s="22" t="e">
        <f>VLOOKUP($G2209,Temp!$A:$C,R$1,FALSE)</f>
        <v>#VALUE!</v>
      </c>
      <c r="S2209" s="22" t="e">
        <f>VLOOKUP($G2209,Temp!$A:$C,S$1,FALSE)</f>
        <v>#VALUE!</v>
      </c>
      <c r="T2209" s="22" t="e">
        <f>VLOOKUP($G2209,Temp!$A:$C,T$1,FALSE)</f>
        <v>#VALUE!</v>
      </c>
      <c r="U2209" s="22" t="e">
        <f>VLOOKUP($G2209,Temp!$A:$C,U$1,FALSE)</f>
        <v>#VALUE!</v>
      </c>
      <c r="V2209" s="22" t="e">
        <f>VLOOKUP($G2209,Temp!$A:$C,V$1,FALSE)</f>
        <v>#VALUE!</v>
      </c>
      <c r="W2209" s="22" t="e">
        <f>VLOOKUP($G2209,Temp!$A:$C,W$1,FALSE)</f>
        <v>#VALUE!</v>
      </c>
      <c r="X2209" s="22" t="e">
        <f>VLOOKUP($G2209,Temp!$A:$C,X$1,FALSE)</f>
        <v>#VALUE!</v>
      </c>
      <c r="Y2209" s="22">
        <f>VLOOKUP($G2209,Temp!$A:$C,Y$1,FALSE)</f>
        <v>0</v>
      </c>
      <c r="Z2209" s="22">
        <f>VLOOKUP($G2209,Temp!$A:$C,Z$1,FALSE)</f>
        <v>0</v>
      </c>
      <c r="AA2209" s="22" t="e">
        <f>VLOOKUP($A2209,Searches!$A:$H,AA$1,FALSE)</f>
        <v>#N/A</v>
      </c>
      <c r="AB2209" s="22" t="e">
        <f>VLOOKUP($A2209,Searches!$A:$H,AB$1,FALSE)</f>
        <v>#N/A</v>
      </c>
      <c r="AC2209" s="22" t="e">
        <f>VLOOKUP($A2209,Searches!$A:$H,AC$1,FALSE)</f>
        <v>#N/A</v>
      </c>
      <c r="AD2209" s="22" t="e">
        <f>VLOOKUP($A2209,Searches!$A:$H,AD$1,FALSE)</f>
        <v>#N/A</v>
      </c>
      <c r="AE2209" s="22" t="e">
        <f>VLOOKUP($A2209,Searches!$A:$H,AE$1,FALSE)</f>
        <v>#N/A</v>
      </c>
      <c r="AF2209" s="22" t="e">
        <f>VLOOKUP($A2209,Searches!$A:$H,AF$1,FALSE)</f>
        <v>#N/A</v>
      </c>
      <c r="AG2209" s="22" t="e">
        <f>VLOOKUP($A2209,Searches!$A:$H,AG$1,FALSE)</f>
        <v>#N/A</v>
      </c>
      <c r="AH2209" s="22" t="str">
        <f>VLOOKUP($G2209,Temp!$D:$F,AH$1,FALSE)</f>
        <v>clearhead.me</v>
      </c>
      <c r="AI2209" s="22" t="str">
        <f>VLOOKUP($G2209,Temp!$D:$F,AI$1,FALSE)</f>
        <v>HubSpot</v>
      </c>
      <c r="AJ2209" s="22" t="str">
        <f>VLOOKUP($G2209,Temp!$D:$F,AJ$1,FALSE)</f>
        <v>WordPress</v>
      </c>
    </row>
    <row r="2210" spans="1:36" ht="16" x14ac:dyDescent="0.2">
      <c r="A2210" s="8" t="str">
        <f t="shared" si="34"/>
        <v>Kathy Jaques eVestment</v>
      </c>
      <c r="B2210" s="8" t="s">
        <v>262</v>
      </c>
      <c r="C2210" s="8" t="s">
        <v>264</v>
      </c>
      <c r="D2210" s="8" t="s">
        <v>42</v>
      </c>
      <c r="E2210" s="8" t="s">
        <v>265</v>
      </c>
      <c r="F2210" s="8" t="s">
        <v>267</v>
      </c>
      <c r="G2210" s="12" t="s">
        <v>270</v>
      </c>
      <c r="H2210" s="22" t="str">
        <f>VLOOKUP($G2210,Temp!$A:$C,H$1,FALSE)</f>
        <v>eVestment.com</v>
      </c>
      <c r="I2210" s="22" t="e">
        <f>VLOOKUP($G2210,Temp!$A:$C,I$1,FALSE)</f>
        <v>#VALUE!</v>
      </c>
      <c r="J2210" s="22" t="e">
        <f>VLOOKUP($G2210,Temp!$A:$C,J$1,FALSE)</f>
        <v>#VALUE!</v>
      </c>
      <c r="K2210" s="22" t="e">
        <f>VLOOKUP($G2210,Temp!$A:$C,K$1,FALSE)</f>
        <v>#VALUE!</v>
      </c>
      <c r="L2210" s="22" t="e">
        <f>VLOOKUP($G2210,Temp!$A:$C,L$1,FALSE)</f>
        <v>#VALUE!</v>
      </c>
      <c r="M2210" s="22" t="e">
        <f>VLOOKUP($G2210,Temp!$A:$C,M$1,FALSE)</f>
        <v>#VALUE!</v>
      </c>
      <c r="N2210" s="22" t="e">
        <f>VLOOKUP($G2210,Temp!$A:$C,N$1,FALSE)</f>
        <v>#VALUE!</v>
      </c>
      <c r="O2210" s="22" t="e">
        <f>VLOOKUP($G2210,Temp!$A:$C,O$1,FALSE)</f>
        <v>#VALUE!</v>
      </c>
      <c r="P2210" s="22" t="e">
        <f>VLOOKUP($G2210,Temp!$A:$C,P$1,FALSE)</f>
        <v>#VALUE!</v>
      </c>
      <c r="Q2210" s="22" t="e">
        <f>VLOOKUP($G2210,Temp!$A:$C,Q$1,FALSE)</f>
        <v>#VALUE!</v>
      </c>
      <c r="R2210" s="22" t="e">
        <f>VLOOKUP($G2210,Temp!$A:$C,R$1,FALSE)</f>
        <v>#VALUE!</v>
      </c>
      <c r="S2210" s="22" t="e">
        <f>VLOOKUP($G2210,Temp!$A:$C,S$1,FALSE)</f>
        <v>#VALUE!</v>
      </c>
      <c r="T2210" s="22" t="e">
        <f>VLOOKUP($G2210,Temp!$A:$C,T$1,FALSE)</f>
        <v>#VALUE!</v>
      </c>
      <c r="U2210" s="22" t="e">
        <f>VLOOKUP($G2210,Temp!$A:$C,U$1,FALSE)</f>
        <v>#VALUE!</v>
      </c>
      <c r="V2210" s="22" t="e">
        <f>VLOOKUP($G2210,Temp!$A:$C,V$1,FALSE)</f>
        <v>#VALUE!</v>
      </c>
      <c r="W2210" s="22" t="e">
        <f>VLOOKUP($G2210,Temp!$A:$C,W$1,FALSE)</f>
        <v>#VALUE!</v>
      </c>
      <c r="X2210" s="22" t="e">
        <f>VLOOKUP($G2210,Temp!$A:$C,X$1,FALSE)</f>
        <v>#VALUE!</v>
      </c>
      <c r="Y2210" s="22">
        <f>VLOOKUP($G2210,Temp!$A:$C,Y$1,FALSE)</f>
        <v>14000</v>
      </c>
      <c r="Z2210" s="22">
        <f>VLOOKUP($G2210,Temp!$A:$C,Z$1,FALSE)</f>
        <v>4800</v>
      </c>
      <c r="AA2210" s="22" t="str">
        <f>VLOOKUP($A2210,Searches!$A:$H,AA$1,FALSE)</f>
        <v>Kathy Jaques</v>
      </c>
      <c r="AB2210" s="22" t="str">
        <f>VLOOKUP($A2210,Searches!$A:$H,AB$1,FALSE)</f>
        <v>eVestment</v>
      </c>
      <c r="AC2210" s="22" t="str">
        <f>VLOOKUP($A2210,Searches!$A:$H,AC$1,FALSE)</f>
        <v>Chief Marketing Officer</v>
      </c>
      <c r="AD2210" s="22" t="str">
        <f>VLOOKUP($A2210,Searches!$A:$H,AD$1,FALSE)</f>
        <v>2nd</v>
      </c>
      <c r="AE2210" s="22" t="str">
        <f>VLOOKUP($A2210,Searches!$A:$H,AE$1,FALSE)</f>
        <v/>
      </c>
      <c r="AF2210" s="22" t="str">
        <f>VLOOKUP($A2210,Searches!$A:$H,AF$1,FALSE)</f>
        <v>Greater Atlanta Area</v>
      </c>
      <c r="AG2210" s="22" t="str">
        <f>VLOOKUP($A2210,Searches!$A:$H,AG$1,FALSE)</f>
        <v>https://www.linkedin.com/sales/profile/1763908,OcXX,NAME_SEARCH?moduleKey=peopleSearchResults&amp;pageKey=sales-search3-people-refinement&amp;contextId=60BC92C971D70515801E49D6842B0000&amp;requestId=24284fbf-1ae4-4c41-b56e-4e4531bb67c8&amp;action=CLICK&amp;target=urn%3Ali%3AsalesLead%3A(-1%2C1763908)&amp;pageNumber=20&amp;targetEl=profilelink&amp;position=22&amp;trk=lss-serp-result-lead_photo</v>
      </c>
      <c r="AH2210" s="22" t="str">
        <f>VLOOKUP($G2210,Temp!$D:$F,AH$1,FALSE)</f>
        <v>evestment.com</v>
      </c>
      <c r="AI2210" s="22" t="str">
        <f>VLOOKUP($G2210,Temp!$D:$F,AI$1,FALSE)</f>
        <v>Pardot</v>
      </c>
      <c r="AJ2210" s="22" t="str">
        <f>VLOOKUP($G2210,Temp!$D:$F,AJ$1,FALSE)</f>
        <v>WordPress</v>
      </c>
    </row>
    <row r="2211" spans="1:36" ht="16" x14ac:dyDescent="0.2">
      <c r="A2211" s="8" t="str">
        <f t="shared" si="34"/>
        <v>Ron Zoran CyberArk</v>
      </c>
      <c r="B2211" s="8" t="s">
        <v>9131</v>
      </c>
      <c r="C2211" s="8" t="s">
        <v>9132</v>
      </c>
      <c r="D2211" s="8" t="s">
        <v>304</v>
      </c>
      <c r="E2211" s="8" t="s">
        <v>9133</v>
      </c>
      <c r="F2211" s="8" t="s">
        <v>9047</v>
      </c>
      <c r="G2211" s="12" t="s">
        <v>8338</v>
      </c>
      <c r="H2211" s="22" t="str">
        <f>VLOOKUP($G2211,Temp!$A:$C,H$1,FALSE)</f>
        <v>cyberark.com</v>
      </c>
      <c r="I2211" s="22" t="e">
        <f>VLOOKUP($G2211,Temp!$A:$C,I$1,FALSE)</f>
        <v>#VALUE!</v>
      </c>
      <c r="J2211" s="22" t="e">
        <f>VLOOKUP($G2211,Temp!$A:$C,J$1,FALSE)</f>
        <v>#VALUE!</v>
      </c>
      <c r="K2211" s="22" t="e">
        <f>VLOOKUP($G2211,Temp!$A:$C,K$1,FALSE)</f>
        <v>#VALUE!</v>
      </c>
      <c r="L2211" s="22" t="e">
        <f>VLOOKUP($G2211,Temp!$A:$C,L$1,FALSE)</f>
        <v>#VALUE!</v>
      </c>
      <c r="M2211" s="22" t="e">
        <f>VLOOKUP($G2211,Temp!$A:$C,M$1,FALSE)</f>
        <v>#VALUE!</v>
      </c>
      <c r="N2211" s="22" t="e">
        <f>VLOOKUP($G2211,Temp!$A:$C,N$1,FALSE)</f>
        <v>#VALUE!</v>
      </c>
      <c r="O2211" s="22" t="e">
        <f>VLOOKUP($G2211,Temp!$A:$C,O$1,FALSE)</f>
        <v>#VALUE!</v>
      </c>
      <c r="P2211" s="22" t="e">
        <f>VLOOKUP($G2211,Temp!$A:$C,P$1,FALSE)</f>
        <v>#VALUE!</v>
      </c>
      <c r="Q2211" s="22" t="e">
        <f>VLOOKUP($G2211,Temp!$A:$C,Q$1,FALSE)</f>
        <v>#VALUE!</v>
      </c>
      <c r="R2211" s="22" t="e">
        <f>VLOOKUP($G2211,Temp!$A:$C,R$1,FALSE)</f>
        <v>#VALUE!</v>
      </c>
      <c r="S2211" s="22" t="e">
        <f>VLOOKUP($G2211,Temp!$A:$C,S$1,FALSE)</f>
        <v>#VALUE!</v>
      </c>
      <c r="T2211" s="22" t="e">
        <f>VLOOKUP($G2211,Temp!$A:$C,T$1,FALSE)</f>
        <v>#VALUE!</v>
      </c>
      <c r="U2211" s="22" t="e">
        <f>VLOOKUP($G2211,Temp!$A:$C,U$1,FALSE)</f>
        <v>#VALUE!</v>
      </c>
      <c r="V2211" s="22" t="e">
        <f>VLOOKUP($G2211,Temp!$A:$C,V$1,FALSE)</f>
        <v>#VALUE!</v>
      </c>
      <c r="W2211" s="22" t="e">
        <f>VLOOKUP($G2211,Temp!$A:$C,W$1,FALSE)</f>
        <v>#VALUE!</v>
      </c>
      <c r="X2211" s="22" t="e">
        <f>VLOOKUP($G2211,Temp!$A:$C,X$1,FALSE)</f>
        <v>#VALUE!</v>
      </c>
      <c r="Y2211" s="22">
        <f>VLOOKUP($G2211,Temp!$A:$C,Y$1,FALSE)</f>
        <v>0</v>
      </c>
      <c r="Z2211" s="22">
        <f>VLOOKUP($G2211,Temp!$A:$C,Z$1,FALSE)</f>
        <v>0</v>
      </c>
      <c r="AA2211" s="22" t="str">
        <f>VLOOKUP($A2211,Searches!$A:$H,AA$1,FALSE)</f>
        <v>Ron Zoran</v>
      </c>
      <c r="AB2211" s="22" t="str">
        <f>VLOOKUP($A2211,Searches!$A:$H,AB$1,FALSE)</f>
        <v>CyberArk</v>
      </c>
      <c r="AC2211" s="22" t="str">
        <f>VLOOKUP($A2211,Searches!$A:$H,AC$1,FALSE)</f>
        <v>Chief Revenue Officer</v>
      </c>
      <c r="AD2211" s="22" t="str">
        <f>VLOOKUP($A2211,Searches!$A:$H,AD$1,FALSE)</f>
        <v>2nd</v>
      </c>
      <c r="AE2211" s="22" t="str">
        <f>VLOOKUP($A2211,Searches!$A:$H,AE$1,FALSE)</f>
        <v/>
      </c>
      <c r="AF2211" s="22" t="str">
        <f>VLOOKUP($A2211,Searches!$A:$H,AF$1,FALSE)</f>
        <v>Greater Boston Area</v>
      </c>
      <c r="AG2211" s="22" t="str">
        <f>VLOOKUP($A2211,Searches!$A:$H,AG$1,FALSE)</f>
        <v>https://www.linkedin.com/sales/profile/4521383,GDp0,NAME_SEARCH?moduleKey=peopleSearchResults&amp;pageKey=sales-search3-people-refinement&amp;contextId=60BC92C971D70515801E49D6842B0000&amp;requestId=d8342184-0b1d-4441-b601-a2dfcba87e92&amp;action=CLICK&amp;target=urn%3Ali%3AsalesLead%3A(-1%2C4521383)&amp;pageNumber=21&amp;targetEl=profilelink&amp;position=19&amp;trk=lss-serp-result-lead_photo</v>
      </c>
      <c r="AH2211" s="22" t="str">
        <f>VLOOKUP($G2211,Temp!$D:$F,AH$1,FALSE)</f>
        <v>cyberark.com</v>
      </c>
      <c r="AI2211" s="22" t="str">
        <f>VLOOKUP($G2211,Temp!$D:$F,AI$1,FALSE)</f>
        <v>Marketo</v>
      </c>
      <c r="AJ2211" s="22" t="str">
        <f>VLOOKUP($G2211,Temp!$D:$F,AJ$1,FALSE)</f>
        <v>WordPress</v>
      </c>
    </row>
    <row r="2212" spans="1:36" ht="16" x14ac:dyDescent="0.2">
      <c r="A2212" s="8" t="str">
        <f t="shared" si="34"/>
        <v>Peter Weyman ZoomInfo</v>
      </c>
      <c r="B2212" s="8" t="s">
        <v>602</v>
      </c>
      <c r="C2212" s="8" t="s">
        <v>3434</v>
      </c>
      <c r="D2212" s="8" t="s">
        <v>304</v>
      </c>
      <c r="E2212" s="8" t="s">
        <v>3435</v>
      </c>
      <c r="F2212" s="8" t="s">
        <v>3436</v>
      </c>
      <c r="G2212" s="12" t="s">
        <v>3437</v>
      </c>
      <c r="H2212" s="22" t="str">
        <f>VLOOKUP($G2212,Temp!$A:$C,H$1,FALSE)</f>
        <v>zoominfo.com</v>
      </c>
      <c r="I2212" s="22" t="e">
        <f>VLOOKUP($G2212,Temp!$A:$C,I$1,FALSE)</f>
        <v>#VALUE!</v>
      </c>
      <c r="J2212" s="22" t="e">
        <f>VLOOKUP($G2212,Temp!$A:$C,J$1,FALSE)</f>
        <v>#VALUE!</v>
      </c>
      <c r="K2212" s="22" t="e">
        <f>VLOOKUP($G2212,Temp!$A:$C,K$1,FALSE)</f>
        <v>#VALUE!</v>
      </c>
      <c r="L2212" s="22" t="e">
        <f>VLOOKUP($G2212,Temp!$A:$C,L$1,FALSE)</f>
        <v>#VALUE!</v>
      </c>
      <c r="M2212" s="22" t="e">
        <f>VLOOKUP($G2212,Temp!$A:$C,M$1,FALSE)</f>
        <v>#VALUE!</v>
      </c>
      <c r="N2212" s="22" t="e">
        <f>VLOOKUP($G2212,Temp!$A:$C,N$1,FALSE)</f>
        <v>#VALUE!</v>
      </c>
      <c r="O2212" s="22" t="e">
        <f>VLOOKUP($G2212,Temp!$A:$C,O$1,FALSE)</f>
        <v>#VALUE!</v>
      </c>
      <c r="P2212" s="22" t="e">
        <f>VLOOKUP($G2212,Temp!$A:$C,P$1,FALSE)</f>
        <v>#VALUE!</v>
      </c>
      <c r="Q2212" s="22" t="e">
        <f>VLOOKUP($G2212,Temp!$A:$C,Q$1,FALSE)</f>
        <v>#VALUE!</v>
      </c>
      <c r="R2212" s="22" t="e">
        <f>VLOOKUP($G2212,Temp!$A:$C,R$1,FALSE)</f>
        <v>#VALUE!</v>
      </c>
      <c r="S2212" s="22" t="e">
        <f>VLOOKUP($G2212,Temp!$A:$C,S$1,FALSE)</f>
        <v>#VALUE!</v>
      </c>
      <c r="T2212" s="22" t="e">
        <f>VLOOKUP($G2212,Temp!$A:$C,T$1,FALSE)</f>
        <v>#VALUE!</v>
      </c>
      <c r="U2212" s="22" t="e">
        <f>VLOOKUP($G2212,Temp!$A:$C,U$1,FALSE)</f>
        <v>#VALUE!</v>
      </c>
      <c r="V2212" s="22" t="e">
        <f>VLOOKUP($G2212,Temp!$A:$C,V$1,FALSE)</f>
        <v>#VALUE!</v>
      </c>
      <c r="W2212" s="22" t="e">
        <f>VLOOKUP($G2212,Temp!$A:$C,W$1,FALSE)</f>
        <v>#VALUE!</v>
      </c>
      <c r="X2212" s="22" t="e">
        <f>VLOOKUP($G2212,Temp!$A:$C,X$1,FALSE)</f>
        <v>#VALUE!</v>
      </c>
      <c r="Y2212" s="22">
        <f>VLOOKUP($G2212,Temp!$A:$C,Y$1,FALSE)</f>
        <v>223000</v>
      </c>
      <c r="Z2212" s="22">
        <f>VLOOKUP($G2212,Temp!$A:$C,Z$1,FALSE)</f>
        <v>42500</v>
      </c>
      <c r="AA2212" s="22" t="e">
        <f>VLOOKUP($A2212,Searches!$A:$H,AA$1,FALSE)</f>
        <v>#N/A</v>
      </c>
      <c r="AB2212" s="22" t="e">
        <f>VLOOKUP($A2212,Searches!$A:$H,AB$1,FALSE)</f>
        <v>#N/A</v>
      </c>
      <c r="AC2212" s="22" t="e">
        <f>VLOOKUP($A2212,Searches!$A:$H,AC$1,FALSE)</f>
        <v>#N/A</v>
      </c>
      <c r="AD2212" s="22" t="e">
        <f>VLOOKUP($A2212,Searches!$A:$H,AD$1,FALSE)</f>
        <v>#N/A</v>
      </c>
      <c r="AE2212" s="22" t="e">
        <f>VLOOKUP($A2212,Searches!$A:$H,AE$1,FALSE)</f>
        <v>#N/A</v>
      </c>
      <c r="AF2212" s="22" t="e">
        <f>VLOOKUP($A2212,Searches!$A:$H,AF$1,FALSE)</f>
        <v>#N/A</v>
      </c>
      <c r="AG2212" s="22" t="e">
        <f>VLOOKUP($A2212,Searches!$A:$H,AG$1,FALSE)</f>
        <v>#N/A</v>
      </c>
      <c r="AH2212" s="22" t="str">
        <f>VLOOKUP($G2212,Temp!$D:$F,AH$1,FALSE)</f>
        <v>zoominfo.com</v>
      </c>
      <c r="AI2212" s="22" t="str">
        <f>VLOOKUP($G2212,Temp!$D:$F,AI$1,FALSE)</f>
        <v>Eloqua</v>
      </c>
      <c r="AJ2212" s="22" t="str">
        <f>VLOOKUP($G2212,Temp!$D:$F,AJ$1,FALSE)</f>
        <v>WordPress</v>
      </c>
    </row>
    <row r="2213" spans="1:36" ht="16" x14ac:dyDescent="0.2">
      <c r="A2213" s="8" t="str">
        <f t="shared" si="34"/>
        <v>Mandira Mehra MRI Software</v>
      </c>
      <c r="B2213" s="8" t="s">
        <v>7414</v>
      </c>
      <c r="C2213" s="8" t="s">
        <v>7415</v>
      </c>
      <c r="D2213" s="8" t="s">
        <v>42</v>
      </c>
      <c r="E2213" s="8" t="s">
        <v>7416</v>
      </c>
      <c r="F2213" s="8" t="s">
        <v>7417</v>
      </c>
      <c r="G2213" s="12" t="s">
        <v>7418</v>
      </c>
      <c r="H2213" s="22" t="str">
        <f>VLOOKUP($G2213,Temp!$A:$C,H$1,FALSE)</f>
        <v>mrisoftware.com</v>
      </c>
      <c r="I2213" s="22" t="e">
        <f>VLOOKUP($G2213,Temp!$A:$C,I$1,FALSE)</f>
        <v>#VALUE!</v>
      </c>
      <c r="J2213" s="22" t="e">
        <f>VLOOKUP($G2213,Temp!$A:$C,J$1,FALSE)</f>
        <v>#VALUE!</v>
      </c>
      <c r="K2213" s="22" t="e">
        <f>VLOOKUP($G2213,Temp!$A:$C,K$1,FALSE)</f>
        <v>#VALUE!</v>
      </c>
      <c r="L2213" s="22" t="e">
        <f>VLOOKUP($G2213,Temp!$A:$C,L$1,FALSE)</f>
        <v>#VALUE!</v>
      </c>
      <c r="M2213" s="22" t="e">
        <f>VLOOKUP($G2213,Temp!$A:$C,M$1,FALSE)</f>
        <v>#VALUE!</v>
      </c>
      <c r="N2213" s="22" t="e">
        <f>VLOOKUP($G2213,Temp!$A:$C,N$1,FALSE)</f>
        <v>#VALUE!</v>
      </c>
      <c r="O2213" s="22" t="e">
        <f>VLOOKUP($G2213,Temp!$A:$C,O$1,FALSE)</f>
        <v>#VALUE!</v>
      </c>
      <c r="P2213" s="22" t="e">
        <f>VLOOKUP($G2213,Temp!$A:$C,P$1,FALSE)</f>
        <v>#VALUE!</v>
      </c>
      <c r="Q2213" s="22" t="e">
        <f>VLOOKUP($G2213,Temp!$A:$C,Q$1,FALSE)</f>
        <v>#VALUE!</v>
      </c>
      <c r="R2213" s="22" t="e">
        <f>VLOOKUP($G2213,Temp!$A:$C,R$1,FALSE)</f>
        <v>#VALUE!</v>
      </c>
      <c r="S2213" s="22" t="e">
        <f>VLOOKUP($G2213,Temp!$A:$C,S$1,FALSE)</f>
        <v>#VALUE!</v>
      </c>
      <c r="T2213" s="22" t="e">
        <f>VLOOKUP($G2213,Temp!$A:$C,T$1,FALSE)</f>
        <v>#VALUE!</v>
      </c>
      <c r="U2213" s="22" t="e">
        <f>VLOOKUP($G2213,Temp!$A:$C,U$1,FALSE)</f>
        <v>#VALUE!</v>
      </c>
      <c r="V2213" s="22" t="e">
        <f>VLOOKUP($G2213,Temp!$A:$C,V$1,FALSE)</f>
        <v>#VALUE!</v>
      </c>
      <c r="W2213" s="22" t="e">
        <f>VLOOKUP($G2213,Temp!$A:$C,W$1,FALSE)</f>
        <v>#VALUE!</v>
      </c>
      <c r="X2213" s="22" t="e">
        <f>VLOOKUP($G2213,Temp!$A:$C,X$1,FALSE)</f>
        <v>#VALUE!</v>
      </c>
      <c r="Y2213" s="22">
        <f>VLOOKUP($G2213,Temp!$A:$C,Y$1,FALSE)</f>
        <v>25900</v>
      </c>
      <c r="Z2213" s="22">
        <f>VLOOKUP($G2213,Temp!$A:$C,Z$1,FALSE)</f>
        <v>1600</v>
      </c>
      <c r="AA2213" s="22" t="e">
        <f>VLOOKUP($A2213,Searches!$A:$H,AA$1,FALSE)</f>
        <v>#N/A</v>
      </c>
      <c r="AB2213" s="22" t="e">
        <f>VLOOKUP($A2213,Searches!$A:$H,AB$1,FALSE)</f>
        <v>#N/A</v>
      </c>
      <c r="AC2213" s="22" t="e">
        <f>VLOOKUP($A2213,Searches!$A:$H,AC$1,FALSE)</f>
        <v>#N/A</v>
      </c>
      <c r="AD2213" s="22" t="e">
        <f>VLOOKUP($A2213,Searches!$A:$H,AD$1,FALSE)</f>
        <v>#N/A</v>
      </c>
      <c r="AE2213" s="22" t="e">
        <f>VLOOKUP($A2213,Searches!$A:$H,AE$1,FALSE)</f>
        <v>#N/A</v>
      </c>
      <c r="AF2213" s="22" t="e">
        <f>VLOOKUP($A2213,Searches!$A:$H,AF$1,FALSE)</f>
        <v>#N/A</v>
      </c>
      <c r="AG2213" s="22" t="e">
        <f>VLOOKUP($A2213,Searches!$A:$H,AG$1,FALSE)</f>
        <v>#N/A</v>
      </c>
      <c r="AH2213" s="22" t="str">
        <f>VLOOKUP($G2213,Temp!$D:$F,AH$1,FALSE)</f>
        <v>mrisoftware.com</v>
      </c>
      <c r="AI2213" s="22" t="str">
        <f>VLOOKUP($G2213,Temp!$D:$F,AI$1,FALSE)</f>
        <v>Marketo</v>
      </c>
      <c r="AJ2213" s="22" t="str">
        <f>VLOOKUP($G2213,Temp!$D:$F,AJ$1,FALSE)</f>
        <v>WordPress</v>
      </c>
    </row>
    <row r="2214" spans="1:36" ht="16" x14ac:dyDescent="0.2">
      <c r="A2214" s="8" t="str">
        <f t="shared" si="34"/>
        <v>David Wirta Vology</v>
      </c>
      <c r="B2214" s="8" t="s">
        <v>438</v>
      </c>
      <c r="C2214" s="8" t="s">
        <v>5487</v>
      </c>
      <c r="D2214" s="8" t="s">
        <v>304</v>
      </c>
      <c r="E2214" s="8" t="s">
        <v>5488</v>
      </c>
      <c r="F2214" s="8" t="s">
        <v>5489</v>
      </c>
      <c r="G2214" s="12" t="s">
        <v>5490</v>
      </c>
      <c r="H2214" s="22" t="str">
        <f>VLOOKUP($G2214,Temp!$A:$C,H$1,FALSE)</f>
        <v>vology.com</v>
      </c>
      <c r="I2214" s="22" t="e">
        <f>VLOOKUP($G2214,Temp!$A:$C,I$1,FALSE)</f>
        <v>#VALUE!</v>
      </c>
      <c r="J2214" s="22" t="e">
        <f>VLOOKUP($G2214,Temp!$A:$C,J$1,FALSE)</f>
        <v>#VALUE!</v>
      </c>
      <c r="K2214" s="22" t="e">
        <f>VLOOKUP($G2214,Temp!$A:$C,K$1,FALSE)</f>
        <v>#VALUE!</v>
      </c>
      <c r="L2214" s="22" t="e">
        <f>VLOOKUP($G2214,Temp!$A:$C,L$1,FALSE)</f>
        <v>#VALUE!</v>
      </c>
      <c r="M2214" s="22" t="e">
        <f>VLOOKUP($G2214,Temp!$A:$C,M$1,FALSE)</f>
        <v>#VALUE!</v>
      </c>
      <c r="N2214" s="22" t="e">
        <f>VLOOKUP($G2214,Temp!$A:$C,N$1,FALSE)</f>
        <v>#VALUE!</v>
      </c>
      <c r="O2214" s="22" t="e">
        <f>VLOOKUP($G2214,Temp!$A:$C,O$1,FALSE)</f>
        <v>#VALUE!</v>
      </c>
      <c r="P2214" s="22" t="e">
        <f>VLOOKUP($G2214,Temp!$A:$C,P$1,FALSE)</f>
        <v>#VALUE!</v>
      </c>
      <c r="Q2214" s="22" t="e">
        <f>VLOOKUP($G2214,Temp!$A:$C,Q$1,FALSE)</f>
        <v>#VALUE!</v>
      </c>
      <c r="R2214" s="22" t="e">
        <f>VLOOKUP($G2214,Temp!$A:$C,R$1,FALSE)</f>
        <v>#VALUE!</v>
      </c>
      <c r="S2214" s="22" t="e">
        <f>VLOOKUP($G2214,Temp!$A:$C,S$1,FALSE)</f>
        <v>#VALUE!</v>
      </c>
      <c r="T2214" s="22" t="e">
        <f>VLOOKUP($G2214,Temp!$A:$C,T$1,FALSE)</f>
        <v>#VALUE!</v>
      </c>
      <c r="U2214" s="22" t="e">
        <f>VLOOKUP($G2214,Temp!$A:$C,U$1,FALSE)</f>
        <v>#VALUE!</v>
      </c>
      <c r="V2214" s="22" t="e">
        <f>VLOOKUP($G2214,Temp!$A:$C,V$1,FALSE)</f>
        <v>#VALUE!</v>
      </c>
      <c r="W2214" s="22" t="e">
        <f>VLOOKUP($G2214,Temp!$A:$C,W$1,FALSE)</f>
        <v>#VALUE!</v>
      </c>
      <c r="X2214" s="22" t="e">
        <f>VLOOKUP($G2214,Temp!$A:$C,X$1,FALSE)</f>
        <v>#VALUE!</v>
      </c>
      <c r="Y2214" s="22">
        <f>VLOOKUP($G2214,Temp!$A:$C,Y$1,FALSE)</f>
        <v>420</v>
      </c>
      <c r="Z2214" s="22">
        <f>VLOOKUP($G2214,Temp!$A:$C,Z$1,FALSE)</f>
        <v>1800</v>
      </c>
      <c r="AA2214" s="22" t="e">
        <f>VLOOKUP($A2214,Searches!$A:$H,AA$1,FALSE)</f>
        <v>#N/A</v>
      </c>
      <c r="AB2214" s="22" t="e">
        <f>VLOOKUP($A2214,Searches!$A:$H,AB$1,FALSE)</f>
        <v>#N/A</v>
      </c>
      <c r="AC2214" s="22" t="e">
        <f>VLOOKUP($A2214,Searches!$A:$H,AC$1,FALSE)</f>
        <v>#N/A</v>
      </c>
      <c r="AD2214" s="22" t="e">
        <f>VLOOKUP($A2214,Searches!$A:$H,AD$1,FALSE)</f>
        <v>#N/A</v>
      </c>
      <c r="AE2214" s="22" t="e">
        <f>VLOOKUP($A2214,Searches!$A:$H,AE$1,FALSE)</f>
        <v>#N/A</v>
      </c>
      <c r="AF2214" s="22" t="e">
        <f>VLOOKUP($A2214,Searches!$A:$H,AF$1,FALSE)</f>
        <v>#N/A</v>
      </c>
      <c r="AG2214" s="22" t="e">
        <f>VLOOKUP($A2214,Searches!$A:$H,AG$1,FALSE)</f>
        <v>#N/A</v>
      </c>
      <c r="AH2214" s="22" t="str">
        <f>VLOOKUP($G2214,Temp!$D:$F,AH$1,FALSE)</f>
        <v>vology.com</v>
      </c>
      <c r="AI2214" s="22" t="str">
        <f>VLOOKUP($G2214,Temp!$D:$F,AI$1,FALSE)</f>
        <v>Pardot</v>
      </c>
      <c r="AJ2214" s="22" t="str">
        <f>VLOOKUP($G2214,Temp!$D:$F,AJ$1,FALSE)</f>
        <v>WordPress</v>
      </c>
    </row>
    <row r="2215" spans="1:36" ht="16" x14ac:dyDescent="0.2">
      <c r="A2215" s="8" t="str">
        <f t="shared" si="34"/>
        <v>Seth Nesbitt Icertis</v>
      </c>
      <c r="B2215" s="8" t="s">
        <v>3616</v>
      </c>
      <c r="C2215" s="8" t="s">
        <v>3617</v>
      </c>
      <c r="D2215" s="8" t="s">
        <v>42</v>
      </c>
      <c r="E2215" s="8" t="s">
        <v>3618</v>
      </c>
      <c r="F2215" s="8" t="s">
        <v>3619</v>
      </c>
      <c r="G2215" s="12" t="s">
        <v>3620</v>
      </c>
      <c r="H2215" s="22" t="str">
        <f>VLOOKUP($G2215,Temp!$A:$C,H$1,FALSE)</f>
        <v>icertis.com</v>
      </c>
      <c r="I2215" s="22" t="e">
        <f>VLOOKUP($G2215,Temp!$A:$C,I$1,FALSE)</f>
        <v>#VALUE!</v>
      </c>
      <c r="J2215" s="22" t="e">
        <f>VLOOKUP($G2215,Temp!$A:$C,J$1,FALSE)</f>
        <v>#VALUE!</v>
      </c>
      <c r="K2215" s="22" t="e">
        <f>VLOOKUP($G2215,Temp!$A:$C,K$1,FALSE)</f>
        <v>#VALUE!</v>
      </c>
      <c r="L2215" s="22" t="e">
        <f>VLOOKUP($G2215,Temp!$A:$C,L$1,FALSE)</f>
        <v>#VALUE!</v>
      </c>
      <c r="M2215" s="22" t="e">
        <f>VLOOKUP($G2215,Temp!$A:$C,M$1,FALSE)</f>
        <v>#VALUE!</v>
      </c>
      <c r="N2215" s="22" t="e">
        <f>VLOOKUP($G2215,Temp!$A:$C,N$1,FALSE)</f>
        <v>#VALUE!</v>
      </c>
      <c r="O2215" s="22" t="e">
        <f>VLOOKUP($G2215,Temp!$A:$C,O$1,FALSE)</f>
        <v>#VALUE!</v>
      </c>
      <c r="P2215" s="22" t="e">
        <f>VLOOKUP($G2215,Temp!$A:$C,P$1,FALSE)</f>
        <v>#VALUE!</v>
      </c>
      <c r="Q2215" s="22" t="e">
        <f>VLOOKUP($G2215,Temp!$A:$C,Q$1,FALSE)</f>
        <v>#VALUE!</v>
      </c>
      <c r="R2215" s="22" t="e">
        <f>VLOOKUP($G2215,Temp!$A:$C,R$1,FALSE)</f>
        <v>#VALUE!</v>
      </c>
      <c r="S2215" s="22" t="e">
        <f>VLOOKUP($G2215,Temp!$A:$C,S$1,FALSE)</f>
        <v>#VALUE!</v>
      </c>
      <c r="T2215" s="22" t="e">
        <f>VLOOKUP($G2215,Temp!$A:$C,T$1,FALSE)</f>
        <v>#VALUE!</v>
      </c>
      <c r="U2215" s="22" t="e">
        <f>VLOOKUP($G2215,Temp!$A:$C,U$1,FALSE)</f>
        <v>#VALUE!</v>
      </c>
      <c r="V2215" s="22" t="e">
        <f>VLOOKUP($G2215,Temp!$A:$C,V$1,FALSE)</f>
        <v>#VALUE!</v>
      </c>
      <c r="W2215" s="22" t="e">
        <f>VLOOKUP($G2215,Temp!$A:$C,W$1,FALSE)</f>
        <v>#VALUE!</v>
      </c>
      <c r="X2215" s="22" t="e">
        <f>VLOOKUP($G2215,Temp!$A:$C,X$1,FALSE)</f>
        <v>#VALUE!</v>
      </c>
      <c r="Y2215" s="22">
        <f>VLOOKUP($G2215,Temp!$A:$C,Y$1,FALSE)</f>
        <v>0</v>
      </c>
      <c r="Z2215" s="22">
        <f>VLOOKUP($G2215,Temp!$A:$C,Z$1,FALSE)</f>
        <v>0</v>
      </c>
      <c r="AA2215" s="22" t="e">
        <f>VLOOKUP($A2215,Searches!$A:$H,AA$1,FALSE)</f>
        <v>#N/A</v>
      </c>
      <c r="AB2215" s="22" t="e">
        <f>VLOOKUP($A2215,Searches!$A:$H,AB$1,FALSE)</f>
        <v>#N/A</v>
      </c>
      <c r="AC2215" s="22" t="e">
        <f>VLOOKUP($A2215,Searches!$A:$H,AC$1,FALSE)</f>
        <v>#N/A</v>
      </c>
      <c r="AD2215" s="22" t="e">
        <f>VLOOKUP($A2215,Searches!$A:$H,AD$1,FALSE)</f>
        <v>#N/A</v>
      </c>
      <c r="AE2215" s="22" t="e">
        <f>VLOOKUP($A2215,Searches!$A:$H,AE$1,FALSE)</f>
        <v>#N/A</v>
      </c>
      <c r="AF2215" s="22" t="e">
        <f>VLOOKUP($A2215,Searches!$A:$H,AF$1,FALSE)</f>
        <v>#N/A</v>
      </c>
      <c r="AG2215" s="22" t="e">
        <f>VLOOKUP($A2215,Searches!$A:$H,AG$1,FALSE)</f>
        <v>#N/A</v>
      </c>
      <c r="AH2215" s="22" t="str">
        <f>VLOOKUP($G2215,Temp!$D:$F,AH$1,FALSE)</f>
        <v>icertis.com</v>
      </c>
      <c r="AI2215" s="22" t="str">
        <f>VLOOKUP($G2215,Temp!$D:$F,AI$1,FALSE)</f>
        <v>Pardot</v>
      </c>
      <c r="AJ2215" s="22" t="str">
        <f>VLOOKUP($G2215,Temp!$D:$F,AJ$1,FALSE)</f>
        <v>WordPress</v>
      </c>
    </row>
    <row r="2216" spans="1:36" ht="16" x14ac:dyDescent="0.2">
      <c r="A2216" s="8" t="str">
        <f t="shared" si="34"/>
        <v>Scott Buchanan Tintri</v>
      </c>
      <c r="B2216" s="8" t="s">
        <v>737</v>
      </c>
      <c r="C2216" s="8" t="s">
        <v>6702</v>
      </c>
      <c r="D2216" s="8" t="s">
        <v>42</v>
      </c>
      <c r="E2216" s="8" t="s">
        <v>6703</v>
      </c>
      <c r="F2216" s="8" t="s">
        <v>6704</v>
      </c>
      <c r="G2216" s="12" t="s">
        <v>6705</v>
      </c>
      <c r="H2216" s="22" t="str">
        <f>VLOOKUP($G2216,Temp!$A:$C,H$1,FALSE)</f>
        <v>tintri.com</v>
      </c>
      <c r="I2216" s="22" t="e">
        <f>VLOOKUP($G2216,Temp!$A:$C,I$1,FALSE)</f>
        <v>#VALUE!</v>
      </c>
      <c r="J2216" s="22" t="e">
        <f>VLOOKUP($G2216,Temp!$A:$C,J$1,FALSE)</f>
        <v>#VALUE!</v>
      </c>
      <c r="K2216" s="22" t="e">
        <f>VLOOKUP($G2216,Temp!$A:$C,K$1,FALSE)</f>
        <v>#VALUE!</v>
      </c>
      <c r="L2216" s="22" t="e">
        <f>VLOOKUP($G2216,Temp!$A:$C,L$1,FALSE)</f>
        <v>#VALUE!</v>
      </c>
      <c r="M2216" s="22" t="e">
        <f>VLOOKUP($G2216,Temp!$A:$C,M$1,FALSE)</f>
        <v>#VALUE!</v>
      </c>
      <c r="N2216" s="22" t="e">
        <f>VLOOKUP($G2216,Temp!$A:$C,N$1,FALSE)</f>
        <v>#VALUE!</v>
      </c>
      <c r="O2216" s="22" t="e">
        <f>VLOOKUP($G2216,Temp!$A:$C,O$1,FALSE)</f>
        <v>#VALUE!</v>
      </c>
      <c r="P2216" s="22" t="e">
        <f>VLOOKUP($G2216,Temp!$A:$C,P$1,FALSE)</f>
        <v>#VALUE!</v>
      </c>
      <c r="Q2216" s="22" t="e">
        <f>VLOOKUP($G2216,Temp!$A:$C,Q$1,FALSE)</f>
        <v>#VALUE!</v>
      </c>
      <c r="R2216" s="22" t="e">
        <f>VLOOKUP($G2216,Temp!$A:$C,R$1,FALSE)</f>
        <v>#VALUE!</v>
      </c>
      <c r="S2216" s="22" t="e">
        <f>VLOOKUP($G2216,Temp!$A:$C,S$1,FALSE)</f>
        <v>#VALUE!</v>
      </c>
      <c r="T2216" s="22" t="e">
        <f>VLOOKUP($G2216,Temp!$A:$C,T$1,FALSE)</f>
        <v>#VALUE!</v>
      </c>
      <c r="U2216" s="22" t="e">
        <f>VLOOKUP($G2216,Temp!$A:$C,U$1,FALSE)</f>
        <v>#VALUE!</v>
      </c>
      <c r="V2216" s="22" t="e">
        <f>VLOOKUP($G2216,Temp!$A:$C,V$1,FALSE)</f>
        <v>#VALUE!</v>
      </c>
      <c r="W2216" s="22" t="e">
        <f>VLOOKUP($G2216,Temp!$A:$C,W$1,FALSE)</f>
        <v>#VALUE!</v>
      </c>
      <c r="X2216" s="22" t="e">
        <f>VLOOKUP($G2216,Temp!$A:$C,X$1,FALSE)</f>
        <v>#VALUE!</v>
      </c>
      <c r="Y2216" s="22">
        <f>VLOOKUP($G2216,Temp!$A:$C,Y$1,FALSE)</f>
        <v>17000</v>
      </c>
      <c r="Z2216" s="22">
        <f>VLOOKUP($G2216,Temp!$A:$C,Z$1,FALSE)</f>
        <v>2700</v>
      </c>
      <c r="AA2216" s="22" t="str">
        <f>VLOOKUP($A2216,Searches!$A:$H,AA$1,FALSE)</f>
        <v>Scott Buchanan</v>
      </c>
      <c r="AB2216" s="22" t="str">
        <f>VLOOKUP($A2216,Searches!$A:$H,AB$1,FALSE)</f>
        <v>Tintri</v>
      </c>
      <c r="AC2216" s="22" t="str">
        <f>VLOOKUP($A2216,Searches!$A:$H,AC$1,FALSE)</f>
        <v>Chief Marketing Officer</v>
      </c>
      <c r="AD2216" s="22" t="str">
        <f>VLOOKUP($A2216,Searches!$A:$H,AD$1,FALSE)</f>
        <v>2nd</v>
      </c>
      <c r="AE2216" s="22" t="str">
        <f>VLOOKUP($A2216,Searches!$A:$H,AE$1,FALSE)</f>
        <v/>
      </c>
      <c r="AF2216" s="22" t="str">
        <f>VLOOKUP($A2216,Searches!$A:$H,AF$1,FALSE)</f>
        <v>San Francisco Bay Area</v>
      </c>
      <c r="AG2216" s="22" t="str">
        <f>VLOOKUP($A2216,Searches!$A:$H,AG$1,FALSE)</f>
        <v>https://www.linkedin.com/sales/profile/5439251,_YF5,NAME_SEARCH?moduleKey=peopleSearchResults&amp;pageKey=sales-search3-people-refinement&amp;contextId=60BC92C971D70515801E49D6842B0000&amp;requestId=d8342184-0b1d-4441-b601-a2dfcba87e92&amp;action=CLICK&amp;target=urn%3Ali%3AsalesLead%3A(-1%2C5439251)&amp;pageNumber=21&amp;targetEl=profilelink&amp;position=15&amp;trk=lss-serp-result-lead_photo</v>
      </c>
      <c r="AH2216" s="22" t="str">
        <f>VLOOKUP($G2216,Temp!$D:$F,AH$1,FALSE)</f>
        <v>tintri.com</v>
      </c>
      <c r="AI2216" s="22" t="str">
        <f>VLOOKUP($G2216,Temp!$D:$F,AI$1,FALSE)</f>
        <v>Marketo</v>
      </c>
      <c r="AJ2216" s="22" t="str">
        <f>VLOOKUP($G2216,Temp!$D:$F,AJ$1,FALSE)</f>
        <v>Drupal</v>
      </c>
    </row>
    <row r="2217" spans="1:36" ht="16" x14ac:dyDescent="0.2">
      <c r="A2217" s="8" t="str">
        <f t="shared" si="34"/>
        <v>Joy Nemitz LookingGlass Cyber Solutions, Inc.</v>
      </c>
      <c r="B2217" s="8" t="s">
        <v>4735</v>
      </c>
      <c r="C2217" s="8" t="s">
        <v>4736</v>
      </c>
      <c r="D2217" s="8" t="s">
        <v>42</v>
      </c>
      <c r="E2217" s="8" t="s">
        <v>4737</v>
      </c>
      <c r="F2217" s="8" t="s">
        <v>4738</v>
      </c>
      <c r="G2217" s="12" t="s">
        <v>4739</v>
      </c>
      <c r="H2217" s="22" t="str">
        <f>VLOOKUP($G2217,Temp!$A:$C,H$1,FALSE)</f>
        <v>lookingglasscyber.com</v>
      </c>
      <c r="I2217" s="22" t="e">
        <f>VLOOKUP($G2217,Temp!$A:$C,I$1,FALSE)</f>
        <v>#VALUE!</v>
      </c>
      <c r="J2217" s="22" t="e">
        <f>VLOOKUP($G2217,Temp!$A:$C,J$1,FALSE)</f>
        <v>#VALUE!</v>
      </c>
      <c r="K2217" s="22" t="e">
        <f>VLOOKUP($G2217,Temp!$A:$C,K$1,FALSE)</f>
        <v>#VALUE!</v>
      </c>
      <c r="L2217" s="22" t="e">
        <f>VLOOKUP($G2217,Temp!$A:$C,L$1,FALSE)</f>
        <v>#VALUE!</v>
      </c>
      <c r="M2217" s="22" t="e">
        <f>VLOOKUP($G2217,Temp!$A:$C,M$1,FALSE)</f>
        <v>#VALUE!</v>
      </c>
      <c r="N2217" s="22" t="e">
        <f>VLOOKUP($G2217,Temp!$A:$C,N$1,FALSE)</f>
        <v>#VALUE!</v>
      </c>
      <c r="O2217" s="22" t="e">
        <f>VLOOKUP($G2217,Temp!$A:$C,O$1,FALSE)</f>
        <v>#VALUE!</v>
      </c>
      <c r="P2217" s="22" t="e">
        <f>VLOOKUP($G2217,Temp!$A:$C,P$1,FALSE)</f>
        <v>#VALUE!</v>
      </c>
      <c r="Q2217" s="22" t="e">
        <f>VLOOKUP($G2217,Temp!$A:$C,Q$1,FALSE)</f>
        <v>#VALUE!</v>
      </c>
      <c r="R2217" s="22" t="e">
        <f>VLOOKUP($G2217,Temp!$A:$C,R$1,FALSE)</f>
        <v>#VALUE!</v>
      </c>
      <c r="S2217" s="22" t="e">
        <f>VLOOKUP($G2217,Temp!$A:$C,S$1,FALSE)</f>
        <v>#VALUE!</v>
      </c>
      <c r="T2217" s="22" t="e">
        <f>VLOOKUP($G2217,Temp!$A:$C,T$1,FALSE)</f>
        <v>#VALUE!</v>
      </c>
      <c r="U2217" s="22" t="e">
        <f>VLOOKUP($G2217,Temp!$A:$C,U$1,FALSE)</f>
        <v>#VALUE!</v>
      </c>
      <c r="V2217" s="22" t="e">
        <f>VLOOKUP($G2217,Temp!$A:$C,V$1,FALSE)</f>
        <v>#VALUE!</v>
      </c>
      <c r="W2217" s="22" t="e">
        <f>VLOOKUP($G2217,Temp!$A:$C,W$1,FALSE)</f>
        <v>#VALUE!</v>
      </c>
      <c r="X2217" s="22" t="e">
        <f>VLOOKUP($G2217,Temp!$A:$C,X$1,FALSE)</f>
        <v>#VALUE!</v>
      </c>
      <c r="Y2217" s="22">
        <f>VLOOKUP($G2217,Temp!$A:$C,Y$1,FALSE)</f>
        <v>27900</v>
      </c>
      <c r="Z2217" s="22">
        <f>VLOOKUP($G2217,Temp!$A:$C,Z$1,FALSE)</f>
        <v>23500</v>
      </c>
      <c r="AA2217" s="22" t="str">
        <f>VLOOKUP($A2217,Searches!$A:$H,AA$1,FALSE)</f>
        <v>Joy Nemitz</v>
      </c>
      <c r="AB2217" s="22" t="str">
        <f>VLOOKUP($A2217,Searches!$A:$H,AB$1,FALSE)</f>
        <v>LookingGlass Cyber Solutions, Inc.</v>
      </c>
      <c r="AC2217" s="22" t="str">
        <f>VLOOKUP($A2217,Searches!$A:$H,AC$1,FALSE)</f>
        <v>Chief Marketing Officer</v>
      </c>
      <c r="AD2217" s="22" t="str">
        <f>VLOOKUP($A2217,Searches!$A:$H,AD$1,FALSE)</f>
        <v>2nd</v>
      </c>
      <c r="AE2217" s="22" t="str">
        <f>VLOOKUP($A2217,Searches!$A:$H,AE$1,FALSE)</f>
        <v/>
      </c>
      <c r="AF2217" s="22" t="str">
        <f>VLOOKUP($A2217,Searches!$A:$H,AF$1,FALSE)</f>
        <v>Washington D.C. Metro Area</v>
      </c>
      <c r="AG2217" s="22" t="str">
        <f>VLOOKUP($A2217,Searches!$A:$H,AG$1,FALSE)</f>
        <v>https://www.linkedin.com/sales/profile/2081970,80F6,NAME_SEARCH?moduleKey=peopleSearchResults&amp;pageKey=sales-search3-people-refinement&amp;contextId=60BC92C971D70515801E49D6842B0000&amp;requestId=d8342184-0b1d-4441-b601-a2dfcba87e92&amp;action=CLICK&amp;target=urn%3Ali%3AsalesLead%3A(-1%2C2081970)&amp;pageNumber=21&amp;targetEl=profilelink&amp;position=13&amp;trk=lss-serp-result-lead_photo</v>
      </c>
      <c r="AH2217" s="22" t="str">
        <f>VLOOKUP($G2217,Temp!$D:$F,AH$1,FALSE)</f>
        <v>lookingglasscyber.com</v>
      </c>
      <c r="AI2217" s="22" t="str">
        <f>VLOOKUP($G2217,Temp!$D:$F,AI$1,FALSE)</f>
        <v>Marketo</v>
      </c>
      <c r="AJ2217" s="22" t="str">
        <f>VLOOKUP($G2217,Temp!$D:$F,AJ$1,FALSE)</f>
        <v>WordPress</v>
      </c>
    </row>
    <row r="2218" spans="1:36" ht="16" x14ac:dyDescent="0.2">
      <c r="A2218" s="8" t="str">
        <f t="shared" si="34"/>
        <v>Peter T. Early Warning®</v>
      </c>
      <c r="B2218" s="8" t="s">
        <v>602</v>
      </c>
      <c r="C2218" s="8" t="s">
        <v>7709</v>
      </c>
      <c r="D2218" s="8" t="s">
        <v>304</v>
      </c>
      <c r="E2218" s="8" t="s">
        <v>7710</v>
      </c>
      <c r="F2218" s="8" t="s">
        <v>7711</v>
      </c>
      <c r="G2218" s="12" t="s">
        <v>7712</v>
      </c>
      <c r="H2218" s="22" t="str">
        <f>VLOOKUP($G2218,Temp!$A:$C,H$1,FALSE)</f>
        <v>earlywarning.com</v>
      </c>
      <c r="I2218" s="22" t="e">
        <f>VLOOKUP($G2218,Temp!$A:$C,I$1,FALSE)</f>
        <v>#VALUE!</v>
      </c>
      <c r="J2218" s="22" t="e">
        <f>VLOOKUP($G2218,Temp!$A:$C,J$1,FALSE)</f>
        <v>#VALUE!</v>
      </c>
      <c r="K2218" s="22" t="e">
        <f>VLOOKUP($G2218,Temp!$A:$C,K$1,FALSE)</f>
        <v>#VALUE!</v>
      </c>
      <c r="L2218" s="22" t="e">
        <f>VLOOKUP($G2218,Temp!$A:$C,L$1,FALSE)</f>
        <v>#VALUE!</v>
      </c>
      <c r="M2218" s="22" t="e">
        <f>VLOOKUP($G2218,Temp!$A:$C,M$1,FALSE)</f>
        <v>#VALUE!</v>
      </c>
      <c r="N2218" s="22" t="e">
        <f>VLOOKUP($G2218,Temp!$A:$C,N$1,FALSE)</f>
        <v>#VALUE!</v>
      </c>
      <c r="O2218" s="22" t="e">
        <f>VLOOKUP($G2218,Temp!$A:$C,O$1,FALSE)</f>
        <v>#VALUE!</v>
      </c>
      <c r="P2218" s="22" t="e">
        <f>VLOOKUP($G2218,Temp!$A:$C,P$1,FALSE)</f>
        <v>#VALUE!</v>
      </c>
      <c r="Q2218" s="22" t="e">
        <f>VLOOKUP($G2218,Temp!$A:$C,Q$1,FALSE)</f>
        <v>#VALUE!</v>
      </c>
      <c r="R2218" s="22" t="e">
        <f>VLOOKUP($G2218,Temp!$A:$C,R$1,FALSE)</f>
        <v>#VALUE!</v>
      </c>
      <c r="S2218" s="22" t="e">
        <f>VLOOKUP($G2218,Temp!$A:$C,S$1,FALSE)</f>
        <v>#VALUE!</v>
      </c>
      <c r="T2218" s="22" t="e">
        <f>VLOOKUP($G2218,Temp!$A:$C,T$1,FALSE)</f>
        <v>#VALUE!</v>
      </c>
      <c r="U2218" s="22" t="e">
        <f>VLOOKUP($G2218,Temp!$A:$C,U$1,FALSE)</f>
        <v>#VALUE!</v>
      </c>
      <c r="V2218" s="22" t="e">
        <f>VLOOKUP($G2218,Temp!$A:$C,V$1,FALSE)</f>
        <v>#VALUE!</v>
      </c>
      <c r="W2218" s="22" t="e">
        <f>VLOOKUP($G2218,Temp!$A:$C,W$1,FALSE)</f>
        <v>#VALUE!</v>
      </c>
      <c r="X2218" s="22" t="e">
        <f>VLOOKUP($G2218,Temp!$A:$C,X$1,FALSE)</f>
        <v>#VALUE!</v>
      </c>
      <c r="Y2218" s="22">
        <f>VLOOKUP($G2218,Temp!$A:$C,Y$1,FALSE)</f>
        <v>9700</v>
      </c>
      <c r="Z2218" s="22">
        <f>VLOOKUP($G2218,Temp!$A:$C,Z$1,FALSE)</f>
        <v>0</v>
      </c>
      <c r="AA2218" s="22" t="e">
        <f>VLOOKUP($A2218,Searches!$A:$H,AA$1,FALSE)</f>
        <v>#N/A</v>
      </c>
      <c r="AB2218" s="22" t="e">
        <f>VLOOKUP($A2218,Searches!$A:$H,AB$1,FALSE)</f>
        <v>#N/A</v>
      </c>
      <c r="AC2218" s="22" t="e">
        <f>VLOOKUP($A2218,Searches!$A:$H,AC$1,FALSE)</f>
        <v>#N/A</v>
      </c>
      <c r="AD2218" s="22" t="e">
        <f>VLOOKUP($A2218,Searches!$A:$H,AD$1,FALSE)</f>
        <v>#N/A</v>
      </c>
      <c r="AE2218" s="22" t="e">
        <f>VLOOKUP($A2218,Searches!$A:$H,AE$1,FALSE)</f>
        <v>#N/A</v>
      </c>
      <c r="AF2218" s="22" t="e">
        <f>VLOOKUP($A2218,Searches!$A:$H,AF$1,FALSE)</f>
        <v>#N/A</v>
      </c>
      <c r="AG2218" s="22" t="e">
        <f>VLOOKUP($A2218,Searches!$A:$H,AG$1,FALSE)</f>
        <v>#N/A</v>
      </c>
      <c r="AH2218" s="22" t="e">
        <f>VLOOKUP($G2218,Temp!$D:$F,AH$1,FALSE)</f>
        <v>#N/A</v>
      </c>
      <c r="AI2218" s="22" t="e">
        <f>VLOOKUP($G2218,Temp!$D:$F,AI$1,FALSE)</f>
        <v>#N/A</v>
      </c>
      <c r="AJ2218" s="22" t="e">
        <f>VLOOKUP($G2218,Temp!$D:$F,AJ$1,FALSE)</f>
        <v>#N/A</v>
      </c>
    </row>
    <row r="2219" spans="1:36" ht="16" x14ac:dyDescent="0.2">
      <c r="A2219" s="8" t="str">
        <f t="shared" si="34"/>
        <v>Peter Spande Business Insider</v>
      </c>
      <c r="B2219" s="8" t="s">
        <v>602</v>
      </c>
      <c r="C2219" s="8" t="s">
        <v>10718</v>
      </c>
      <c r="D2219" s="8" t="s">
        <v>304</v>
      </c>
      <c r="E2219" s="8" t="s">
        <v>10719</v>
      </c>
      <c r="F2219" s="8" t="s">
        <v>10720</v>
      </c>
      <c r="G2219" s="12" t="s">
        <v>10721</v>
      </c>
      <c r="H2219" s="22" t="str">
        <f>VLOOKUP($G2219,Temp!$A:$C,H$1,FALSE)</f>
        <v>businessinsider.com</v>
      </c>
      <c r="I2219" s="22" t="e">
        <f>VLOOKUP($G2219,Temp!$A:$C,I$1,FALSE)</f>
        <v>#VALUE!</v>
      </c>
      <c r="J2219" s="22" t="e">
        <f>VLOOKUP($G2219,Temp!$A:$C,J$1,FALSE)</f>
        <v>#VALUE!</v>
      </c>
      <c r="K2219" s="22" t="e">
        <f>VLOOKUP($G2219,Temp!$A:$C,K$1,FALSE)</f>
        <v>#VALUE!</v>
      </c>
      <c r="L2219" s="22" t="e">
        <f>VLOOKUP($G2219,Temp!$A:$C,L$1,FALSE)</f>
        <v>#VALUE!</v>
      </c>
      <c r="M2219" s="22" t="e">
        <f>VLOOKUP($G2219,Temp!$A:$C,M$1,FALSE)</f>
        <v>#VALUE!</v>
      </c>
      <c r="N2219" s="22" t="e">
        <f>VLOOKUP($G2219,Temp!$A:$C,N$1,FALSE)</f>
        <v>#VALUE!</v>
      </c>
      <c r="O2219" s="22" t="e">
        <f>VLOOKUP($G2219,Temp!$A:$C,O$1,FALSE)</f>
        <v>#VALUE!</v>
      </c>
      <c r="P2219" s="22" t="e">
        <f>VLOOKUP($G2219,Temp!$A:$C,P$1,FALSE)</f>
        <v>#VALUE!</v>
      </c>
      <c r="Q2219" s="22" t="e">
        <f>VLOOKUP($G2219,Temp!$A:$C,Q$1,FALSE)</f>
        <v>#VALUE!</v>
      </c>
      <c r="R2219" s="22" t="e">
        <f>VLOOKUP($G2219,Temp!$A:$C,R$1,FALSE)</f>
        <v>#VALUE!</v>
      </c>
      <c r="S2219" s="22" t="e">
        <f>VLOOKUP($G2219,Temp!$A:$C,S$1,FALSE)</f>
        <v>#VALUE!</v>
      </c>
      <c r="T2219" s="22" t="e">
        <f>VLOOKUP($G2219,Temp!$A:$C,T$1,FALSE)</f>
        <v>#VALUE!</v>
      </c>
      <c r="U2219" s="22" t="e">
        <f>VLOOKUP($G2219,Temp!$A:$C,U$1,FALSE)</f>
        <v>#VALUE!</v>
      </c>
      <c r="V2219" s="22" t="e">
        <f>VLOOKUP($G2219,Temp!$A:$C,V$1,FALSE)</f>
        <v>#VALUE!</v>
      </c>
      <c r="W2219" s="22" t="e">
        <f>VLOOKUP($G2219,Temp!$A:$C,W$1,FALSE)</f>
        <v>#VALUE!</v>
      </c>
      <c r="X2219" s="22" t="e">
        <f>VLOOKUP($G2219,Temp!$A:$C,X$1,FALSE)</f>
        <v>#VALUE!</v>
      </c>
      <c r="Y2219" s="22">
        <f>VLOOKUP($G2219,Temp!$A:$C,Y$1,FALSE)</f>
        <v>27000000</v>
      </c>
      <c r="Z2219" s="22">
        <f>VLOOKUP($G2219,Temp!$A:$C,Z$1,FALSE)</f>
        <v>347</v>
      </c>
      <c r="AA2219" s="22" t="e">
        <f>VLOOKUP($A2219,Searches!$A:$H,AA$1,FALSE)</f>
        <v>#N/A</v>
      </c>
      <c r="AB2219" s="22" t="e">
        <f>VLOOKUP($A2219,Searches!$A:$H,AB$1,FALSE)</f>
        <v>#N/A</v>
      </c>
      <c r="AC2219" s="22" t="e">
        <f>VLOOKUP($A2219,Searches!$A:$H,AC$1,FALSE)</f>
        <v>#N/A</v>
      </c>
      <c r="AD2219" s="22" t="e">
        <f>VLOOKUP($A2219,Searches!$A:$H,AD$1,FALSE)</f>
        <v>#N/A</v>
      </c>
      <c r="AE2219" s="22" t="e">
        <f>VLOOKUP($A2219,Searches!$A:$H,AE$1,FALSE)</f>
        <v>#N/A</v>
      </c>
      <c r="AF2219" s="22" t="e">
        <f>VLOOKUP($A2219,Searches!$A:$H,AF$1,FALSE)</f>
        <v>#N/A</v>
      </c>
      <c r="AG2219" s="22" t="e">
        <f>VLOOKUP($A2219,Searches!$A:$H,AG$1,FALSE)</f>
        <v>#N/A</v>
      </c>
      <c r="AH2219" s="22" t="str">
        <f>VLOOKUP($G2219,Temp!$D:$F,AH$1,FALSE)</f>
        <v>businessinsider.com</v>
      </c>
      <c r="AI2219" s="22" t="str">
        <f>VLOOKUP($G2219,Temp!$D:$F,AI$1,FALSE)</f>
        <v>HubSpot</v>
      </c>
      <c r="AJ2219" s="22" t="str">
        <f>VLOOKUP($G2219,Temp!$D:$F,AJ$1,FALSE)</f>
        <v>WordPress</v>
      </c>
    </row>
    <row r="2220" spans="1:36" ht="16" x14ac:dyDescent="0.2">
      <c r="A2220" s="8" t="str">
        <f t="shared" si="34"/>
        <v>Eyal Goldstein Asure Software</v>
      </c>
      <c r="B2220" s="8" t="s">
        <v>1474</v>
      </c>
      <c r="C2220" s="8" t="s">
        <v>1476</v>
      </c>
      <c r="D2220" s="8" t="s">
        <v>304</v>
      </c>
      <c r="E2220" s="8" t="s">
        <v>1477</v>
      </c>
      <c r="F2220" s="8" t="s">
        <v>1478</v>
      </c>
      <c r="G2220" s="12" t="s">
        <v>1481</v>
      </c>
      <c r="H2220" s="22" t="str">
        <f>VLOOKUP($G2220,Temp!$A:$C,H$1,FALSE)</f>
        <v>asuresoftware.com</v>
      </c>
      <c r="I2220" s="22" t="e">
        <f>VLOOKUP($G2220,Temp!$A:$C,I$1,FALSE)</f>
        <v>#VALUE!</v>
      </c>
      <c r="J2220" s="22" t="e">
        <f>VLOOKUP($G2220,Temp!$A:$C,J$1,FALSE)</f>
        <v>#VALUE!</v>
      </c>
      <c r="K2220" s="22" t="e">
        <f>VLOOKUP($G2220,Temp!$A:$C,K$1,FALSE)</f>
        <v>#VALUE!</v>
      </c>
      <c r="L2220" s="22" t="e">
        <f>VLOOKUP($G2220,Temp!$A:$C,L$1,FALSE)</f>
        <v>#VALUE!</v>
      </c>
      <c r="M2220" s="22" t="e">
        <f>VLOOKUP($G2220,Temp!$A:$C,M$1,FALSE)</f>
        <v>#VALUE!</v>
      </c>
      <c r="N2220" s="22" t="e">
        <f>VLOOKUP($G2220,Temp!$A:$C,N$1,FALSE)</f>
        <v>#VALUE!</v>
      </c>
      <c r="O2220" s="22" t="e">
        <f>VLOOKUP($G2220,Temp!$A:$C,O$1,FALSE)</f>
        <v>#VALUE!</v>
      </c>
      <c r="P2220" s="22" t="e">
        <f>VLOOKUP($G2220,Temp!$A:$C,P$1,FALSE)</f>
        <v>#VALUE!</v>
      </c>
      <c r="Q2220" s="22" t="e">
        <f>VLOOKUP($G2220,Temp!$A:$C,Q$1,FALSE)</f>
        <v>#VALUE!</v>
      </c>
      <c r="R2220" s="22" t="e">
        <f>VLOOKUP($G2220,Temp!$A:$C,R$1,FALSE)</f>
        <v>#VALUE!</v>
      </c>
      <c r="S2220" s="22" t="e">
        <f>VLOOKUP($G2220,Temp!$A:$C,S$1,FALSE)</f>
        <v>#VALUE!</v>
      </c>
      <c r="T2220" s="22" t="e">
        <f>VLOOKUP($G2220,Temp!$A:$C,T$1,FALSE)</f>
        <v>#VALUE!</v>
      </c>
      <c r="U2220" s="22" t="e">
        <f>VLOOKUP($G2220,Temp!$A:$C,U$1,FALSE)</f>
        <v>#VALUE!</v>
      </c>
      <c r="V2220" s="22" t="e">
        <f>VLOOKUP($G2220,Temp!$A:$C,V$1,FALSE)</f>
        <v>#VALUE!</v>
      </c>
      <c r="W2220" s="22" t="e">
        <f>VLOOKUP($G2220,Temp!$A:$C,W$1,FALSE)</f>
        <v>#VALUE!</v>
      </c>
      <c r="X2220" s="22" t="e">
        <f>VLOOKUP($G2220,Temp!$A:$C,X$1,FALSE)</f>
        <v>#VALUE!</v>
      </c>
      <c r="Y2220" s="22">
        <f>VLOOKUP($G2220,Temp!$A:$C,Y$1,FALSE)</f>
        <v>29400</v>
      </c>
      <c r="Z2220" s="22">
        <f>VLOOKUP($G2220,Temp!$A:$C,Z$1,FALSE)</f>
        <v>3500</v>
      </c>
      <c r="AA2220" s="22" t="str">
        <f>VLOOKUP($A2220,Searches!$A:$H,AA$1,FALSE)</f>
        <v>Eyal Goldstein</v>
      </c>
      <c r="AB2220" s="22" t="str">
        <f>VLOOKUP($A2220,Searches!$A:$H,AB$1,FALSE)</f>
        <v>Asure Software</v>
      </c>
      <c r="AC2220" s="22" t="str">
        <f>VLOOKUP($A2220,Searches!$A:$H,AC$1,FALSE)</f>
        <v>Chief Revenue Officer</v>
      </c>
      <c r="AD2220" s="22" t="str">
        <f>VLOOKUP($A2220,Searches!$A:$H,AD$1,FALSE)</f>
        <v>2nd</v>
      </c>
      <c r="AE2220" s="22" t="str">
        <f>VLOOKUP($A2220,Searches!$A:$H,AE$1,FALSE)</f>
        <v>Open link</v>
      </c>
      <c r="AF2220" s="22" t="str">
        <f>VLOOKUP($A2220,Searches!$A:$H,AF$1,FALSE)</f>
        <v>Greater Los Angeles Area</v>
      </c>
      <c r="AG2220" s="22" t="str">
        <f>VLOOKUP($A2220,Searches!$A:$H,AG$1,FALSE)</f>
        <v>https://www.linkedin.com/sales/profile/115125052,oeZU,NAME_SEARCH?moduleKey=peopleSearchResults&amp;pageKey=sales-search3-people-refinement&amp;contextId=60BC92C971D70515801E49D6842B0000&amp;requestId=b7ece941-e002-4586-a40f-38a0dcc3e14e&amp;action=CLICK&amp;target=urn%3Ali%3AsalesLead%3A(-1%2C115125052)&amp;pageNumber=22&amp;targetEl=profilelink&amp;position=3&amp;trk=lss-serp-result-lead_photo</v>
      </c>
      <c r="AH2220" s="22" t="str">
        <f>VLOOKUP($G2220,Temp!$D:$F,AH$1,FALSE)</f>
        <v>asuresoftware.com</v>
      </c>
      <c r="AI2220" s="22" t="str">
        <f>VLOOKUP($G2220,Temp!$D:$F,AI$1,FALSE)</f>
        <v>Marketo</v>
      </c>
      <c r="AJ2220" s="22" t="str">
        <f>VLOOKUP($G2220,Temp!$D:$F,AJ$1,FALSE)</f>
        <v>WordPress</v>
      </c>
    </row>
    <row r="2221" spans="1:36" ht="16" x14ac:dyDescent="0.2">
      <c r="A2221" s="8" t="str">
        <f t="shared" si="34"/>
        <v>Christopher LaBruna Host Analytics Inc</v>
      </c>
      <c r="B2221" s="8" t="s">
        <v>869</v>
      </c>
      <c r="C2221" s="8" t="s">
        <v>910</v>
      </c>
      <c r="D2221" s="8" t="s">
        <v>304</v>
      </c>
      <c r="E2221" s="8" t="s">
        <v>911</v>
      </c>
      <c r="F2221" s="8" t="s">
        <v>912</v>
      </c>
      <c r="G2221" s="12" t="s">
        <v>913</v>
      </c>
      <c r="H2221" s="22" t="str">
        <f>VLOOKUP($G2221,Temp!$A:$C,H$1,FALSE)</f>
        <v>hostanalytics.com</v>
      </c>
      <c r="I2221" s="22" t="e">
        <f>VLOOKUP($G2221,Temp!$A:$C,I$1,FALSE)</f>
        <v>#VALUE!</v>
      </c>
      <c r="J2221" s="22" t="e">
        <f>VLOOKUP($G2221,Temp!$A:$C,J$1,FALSE)</f>
        <v>#VALUE!</v>
      </c>
      <c r="K2221" s="22" t="e">
        <f>VLOOKUP($G2221,Temp!$A:$C,K$1,FALSE)</f>
        <v>#VALUE!</v>
      </c>
      <c r="L2221" s="22" t="e">
        <f>VLOOKUP($G2221,Temp!$A:$C,L$1,FALSE)</f>
        <v>#VALUE!</v>
      </c>
      <c r="M2221" s="22" t="e">
        <f>VLOOKUP($G2221,Temp!$A:$C,M$1,FALSE)</f>
        <v>#VALUE!</v>
      </c>
      <c r="N2221" s="22" t="e">
        <f>VLOOKUP($G2221,Temp!$A:$C,N$1,FALSE)</f>
        <v>#VALUE!</v>
      </c>
      <c r="O2221" s="22" t="e">
        <f>VLOOKUP($G2221,Temp!$A:$C,O$1,FALSE)</f>
        <v>#VALUE!</v>
      </c>
      <c r="P2221" s="22" t="e">
        <f>VLOOKUP($G2221,Temp!$A:$C,P$1,FALSE)</f>
        <v>#VALUE!</v>
      </c>
      <c r="Q2221" s="22" t="e">
        <f>VLOOKUP($G2221,Temp!$A:$C,Q$1,FALSE)</f>
        <v>#VALUE!</v>
      </c>
      <c r="R2221" s="22" t="e">
        <f>VLOOKUP($G2221,Temp!$A:$C,R$1,FALSE)</f>
        <v>#VALUE!</v>
      </c>
      <c r="S2221" s="22" t="e">
        <f>VLOOKUP($G2221,Temp!$A:$C,S$1,FALSE)</f>
        <v>#VALUE!</v>
      </c>
      <c r="T2221" s="22" t="e">
        <f>VLOOKUP($G2221,Temp!$A:$C,T$1,FALSE)</f>
        <v>#VALUE!</v>
      </c>
      <c r="U2221" s="22" t="e">
        <f>VLOOKUP($G2221,Temp!$A:$C,U$1,FALSE)</f>
        <v>#VALUE!</v>
      </c>
      <c r="V2221" s="22" t="e">
        <f>VLOOKUP($G2221,Temp!$A:$C,V$1,FALSE)</f>
        <v>#VALUE!</v>
      </c>
      <c r="W2221" s="22" t="e">
        <f>VLOOKUP($G2221,Temp!$A:$C,W$1,FALSE)</f>
        <v>#VALUE!</v>
      </c>
      <c r="X2221" s="22" t="e">
        <f>VLOOKUP($G2221,Temp!$A:$C,X$1,FALSE)</f>
        <v>#VALUE!</v>
      </c>
      <c r="Y2221" s="22">
        <f>VLOOKUP($G2221,Temp!$A:$C,Y$1,FALSE)</f>
        <v>25000</v>
      </c>
      <c r="Z2221" s="22">
        <f>VLOOKUP($G2221,Temp!$A:$C,Z$1,FALSE)</f>
        <v>16400</v>
      </c>
      <c r="AA2221" s="22" t="e">
        <f>VLOOKUP($A2221,Searches!$A:$H,AA$1,FALSE)</f>
        <v>#N/A</v>
      </c>
      <c r="AB2221" s="22" t="e">
        <f>VLOOKUP($A2221,Searches!$A:$H,AB$1,FALSE)</f>
        <v>#N/A</v>
      </c>
      <c r="AC2221" s="22" t="e">
        <f>VLOOKUP($A2221,Searches!$A:$H,AC$1,FALSE)</f>
        <v>#N/A</v>
      </c>
      <c r="AD2221" s="22" t="e">
        <f>VLOOKUP($A2221,Searches!$A:$H,AD$1,FALSE)</f>
        <v>#N/A</v>
      </c>
      <c r="AE2221" s="22" t="e">
        <f>VLOOKUP($A2221,Searches!$A:$H,AE$1,FALSE)</f>
        <v>#N/A</v>
      </c>
      <c r="AF2221" s="22" t="e">
        <f>VLOOKUP($A2221,Searches!$A:$H,AF$1,FALSE)</f>
        <v>#N/A</v>
      </c>
      <c r="AG2221" s="22" t="e">
        <f>VLOOKUP($A2221,Searches!$A:$H,AG$1,FALSE)</f>
        <v>#N/A</v>
      </c>
      <c r="AH2221" s="22" t="str">
        <f>VLOOKUP($G2221,Temp!$D:$F,AH$1,FALSE)</f>
        <v>hostanalytics.com</v>
      </c>
      <c r="AI2221" s="22" t="str">
        <f>VLOOKUP($G2221,Temp!$D:$F,AI$1,FALSE)</f>
        <v>Marketo</v>
      </c>
      <c r="AJ2221" s="22" t="str">
        <f>VLOOKUP($G2221,Temp!$D:$F,AJ$1,FALSE)</f>
        <v>WordPress</v>
      </c>
    </row>
    <row r="2222" spans="1:36" ht="16" x14ac:dyDescent="0.2">
      <c r="A2222" s="8" t="str">
        <f t="shared" si="34"/>
        <v>Keith Wymbs AWS Elemental, an Amazon Web Services Company</v>
      </c>
      <c r="B2222" s="8" t="s">
        <v>749</v>
      </c>
      <c r="C2222" s="8" t="s">
        <v>4277</v>
      </c>
      <c r="D2222" s="8" t="s">
        <v>42</v>
      </c>
      <c r="E2222" s="8" t="s">
        <v>4278</v>
      </c>
      <c r="F2222" s="8" t="s">
        <v>4279</v>
      </c>
      <c r="G2222" s="12" t="s">
        <v>4280</v>
      </c>
      <c r="H2222" s="22" t="str">
        <f>VLOOKUP($G2222,Temp!$A:$C,H$1,FALSE)</f>
        <v>elemental.com</v>
      </c>
      <c r="I2222" s="22" t="e">
        <f>VLOOKUP($G2222,Temp!$A:$C,I$1,FALSE)</f>
        <v>#VALUE!</v>
      </c>
      <c r="J2222" s="22" t="e">
        <f>VLOOKUP($G2222,Temp!$A:$C,J$1,FALSE)</f>
        <v>#VALUE!</v>
      </c>
      <c r="K2222" s="22" t="e">
        <f>VLOOKUP($G2222,Temp!$A:$C,K$1,FALSE)</f>
        <v>#VALUE!</v>
      </c>
      <c r="L2222" s="22" t="e">
        <f>VLOOKUP($G2222,Temp!$A:$C,L$1,FALSE)</f>
        <v>#VALUE!</v>
      </c>
      <c r="M2222" s="22" t="e">
        <f>VLOOKUP($G2222,Temp!$A:$C,M$1,FALSE)</f>
        <v>#VALUE!</v>
      </c>
      <c r="N2222" s="22" t="e">
        <f>VLOOKUP($G2222,Temp!$A:$C,N$1,FALSE)</f>
        <v>#VALUE!</v>
      </c>
      <c r="O2222" s="22" t="e">
        <f>VLOOKUP($G2222,Temp!$A:$C,O$1,FALSE)</f>
        <v>#VALUE!</v>
      </c>
      <c r="P2222" s="22" t="e">
        <f>VLOOKUP($G2222,Temp!$A:$C,P$1,FALSE)</f>
        <v>#VALUE!</v>
      </c>
      <c r="Q2222" s="22" t="e">
        <f>VLOOKUP($G2222,Temp!$A:$C,Q$1,FALSE)</f>
        <v>#VALUE!</v>
      </c>
      <c r="R2222" s="22" t="e">
        <f>VLOOKUP($G2222,Temp!$A:$C,R$1,FALSE)</f>
        <v>#VALUE!</v>
      </c>
      <c r="S2222" s="22" t="e">
        <f>VLOOKUP($G2222,Temp!$A:$C,S$1,FALSE)</f>
        <v>#VALUE!</v>
      </c>
      <c r="T2222" s="22" t="e">
        <f>VLOOKUP($G2222,Temp!$A:$C,T$1,FALSE)</f>
        <v>#VALUE!</v>
      </c>
      <c r="U2222" s="22" t="e">
        <f>VLOOKUP($G2222,Temp!$A:$C,U$1,FALSE)</f>
        <v>#VALUE!</v>
      </c>
      <c r="V2222" s="22" t="e">
        <f>VLOOKUP($G2222,Temp!$A:$C,V$1,FALSE)</f>
        <v>#VALUE!</v>
      </c>
      <c r="W2222" s="22" t="e">
        <f>VLOOKUP($G2222,Temp!$A:$C,W$1,FALSE)</f>
        <v>#VALUE!</v>
      </c>
      <c r="X2222" s="22" t="e">
        <f>VLOOKUP($G2222,Temp!$A:$C,X$1,FALSE)</f>
        <v>#VALUE!</v>
      </c>
      <c r="Y2222" s="22">
        <f>VLOOKUP($G2222,Temp!$A:$C,Y$1,FALSE)</f>
        <v>7300</v>
      </c>
      <c r="Z2222" s="22">
        <f>VLOOKUP($G2222,Temp!$A:$C,Z$1,FALSE)</f>
        <v>80</v>
      </c>
      <c r="AA2222" s="22" t="e">
        <f>VLOOKUP($A2222,Searches!$A:$H,AA$1,FALSE)</f>
        <v>#N/A</v>
      </c>
      <c r="AB2222" s="22" t="e">
        <f>VLOOKUP($A2222,Searches!$A:$H,AB$1,FALSE)</f>
        <v>#N/A</v>
      </c>
      <c r="AC2222" s="22" t="e">
        <f>VLOOKUP($A2222,Searches!$A:$H,AC$1,FALSE)</f>
        <v>#N/A</v>
      </c>
      <c r="AD2222" s="22" t="e">
        <f>VLOOKUP($A2222,Searches!$A:$H,AD$1,FALSE)</f>
        <v>#N/A</v>
      </c>
      <c r="AE2222" s="22" t="e">
        <f>VLOOKUP($A2222,Searches!$A:$H,AE$1,FALSE)</f>
        <v>#N/A</v>
      </c>
      <c r="AF2222" s="22" t="e">
        <f>VLOOKUP($A2222,Searches!$A:$H,AF$1,FALSE)</f>
        <v>#N/A</v>
      </c>
      <c r="AG2222" s="22" t="e">
        <f>VLOOKUP($A2222,Searches!$A:$H,AG$1,FALSE)</f>
        <v>#N/A</v>
      </c>
      <c r="AH2222" s="22" t="str">
        <f>VLOOKUP($G2222,Temp!$D:$F,AH$1,FALSE)</f>
        <v>elemental.com</v>
      </c>
      <c r="AI2222" s="22" t="str">
        <f>VLOOKUP($G2222,Temp!$D:$F,AI$1,FALSE)</f>
        <v>Marketo</v>
      </c>
      <c r="AJ2222" s="22" t="str">
        <f>VLOOKUP($G2222,Temp!$D:$F,AJ$1,FALSE)</f>
        <v>Drupal</v>
      </c>
    </row>
    <row r="2223" spans="1:36" ht="16" x14ac:dyDescent="0.2">
      <c r="A2223" s="8" t="str">
        <f t="shared" si="34"/>
        <v>Richard Pasewark Brandwatch</v>
      </c>
      <c r="B2223" s="8" t="s">
        <v>785</v>
      </c>
      <c r="C2223" s="8" t="s">
        <v>2168</v>
      </c>
      <c r="D2223" s="8" t="s">
        <v>304</v>
      </c>
      <c r="E2223" s="8" t="s">
        <v>2169</v>
      </c>
      <c r="F2223" s="8" t="s">
        <v>2170</v>
      </c>
      <c r="G2223" s="12" t="s">
        <v>2171</v>
      </c>
      <c r="H2223" s="22" t="str">
        <f>VLOOKUP($G2223,Temp!$A:$C,H$1,FALSE)</f>
        <v>brandwatch.com</v>
      </c>
      <c r="I2223" s="22" t="e">
        <f>VLOOKUP($G2223,Temp!$A:$C,I$1,FALSE)</f>
        <v>#VALUE!</v>
      </c>
      <c r="J2223" s="22" t="e">
        <f>VLOOKUP($G2223,Temp!$A:$C,J$1,FALSE)</f>
        <v>#VALUE!</v>
      </c>
      <c r="K2223" s="22" t="e">
        <f>VLOOKUP($G2223,Temp!$A:$C,K$1,FALSE)</f>
        <v>#VALUE!</v>
      </c>
      <c r="L2223" s="22" t="e">
        <f>VLOOKUP($G2223,Temp!$A:$C,L$1,FALSE)</f>
        <v>#VALUE!</v>
      </c>
      <c r="M2223" s="22" t="e">
        <f>VLOOKUP($G2223,Temp!$A:$C,M$1,FALSE)</f>
        <v>#VALUE!</v>
      </c>
      <c r="N2223" s="22" t="e">
        <f>VLOOKUP($G2223,Temp!$A:$C,N$1,FALSE)</f>
        <v>#VALUE!</v>
      </c>
      <c r="O2223" s="22" t="e">
        <f>VLOOKUP($G2223,Temp!$A:$C,O$1,FALSE)</f>
        <v>#VALUE!</v>
      </c>
      <c r="P2223" s="22" t="e">
        <f>VLOOKUP($G2223,Temp!$A:$C,P$1,FALSE)</f>
        <v>#VALUE!</v>
      </c>
      <c r="Q2223" s="22" t="e">
        <f>VLOOKUP($G2223,Temp!$A:$C,Q$1,FALSE)</f>
        <v>#VALUE!</v>
      </c>
      <c r="R2223" s="22" t="e">
        <f>VLOOKUP($G2223,Temp!$A:$C,R$1,FALSE)</f>
        <v>#VALUE!</v>
      </c>
      <c r="S2223" s="22" t="e">
        <f>VLOOKUP($G2223,Temp!$A:$C,S$1,FALSE)</f>
        <v>#VALUE!</v>
      </c>
      <c r="T2223" s="22" t="e">
        <f>VLOOKUP($G2223,Temp!$A:$C,T$1,FALSE)</f>
        <v>#VALUE!</v>
      </c>
      <c r="U2223" s="22" t="e">
        <f>VLOOKUP($G2223,Temp!$A:$C,U$1,FALSE)</f>
        <v>#VALUE!</v>
      </c>
      <c r="V2223" s="22" t="e">
        <f>VLOOKUP($G2223,Temp!$A:$C,V$1,FALSE)</f>
        <v>#VALUE!</v>
      </c>
      <c r="W2223" s="22" t="e">
        <f>VLOOKUP($G2223,Temp!$A:$C,W$1,FALSE)</f>
        <v>#VALUE!</v>
      </c>
      <c r="X2223" s="22" t="e">
        <f>VLOOKUP($G2223,Temp!$A:$C,X$1,FALSE)</f>
        <v>#VALUE!</v>
      </c>
      <c r="Y2223" s="22">
        <f>VLOOKUP($G2223,Temp!$A:$C,Y$1,FALSE)</f>
        <v>198000</v>
      </c>
      <c r="Z2223" s="22">
        <f>VLOOKUP($G2223,Temp!$A:$C,Z$1,FALSE)</f>
        <v>2100</v>
      </c>
      <c r="AA2223" s="22" t="str">
        <f>VLOOKUP($A2223,Searches!$A:$H,AA$1,FALSE)</f>
        <v>Richard Pasewark</v>
      </c>
      <c r="AB2223" s="22" t="str">
        <f>VLOOKUP($A2223,Searches!$A:$H,AB$1,FALSE)</f>
        <v>Brandwatch</v>
      </c>
      <c r="AC2223" s="22" t="str">
        <f>VLOOKUP($A2223,Searches!$A:$H,AC$1,FALSE)</f>
        <v>Chief Revenue Officer</v>
      </c>
      <c r="AD2223" s="22" t="str">
        <f>VLOOKUP($A2223,Searches!$A:$H,AD$1,FALSE)</f>
        <v>2nd</v>
      </c>
      <c r="AE2223" s="22" t="str">
        <f>VLOOKUP($A2223,Searches!$A:$H,AE$1,FALSE)</f>
        <v/>
      </c>
      <c r="AF2223" s="22" t="str">
        <f>VLOOKUP($A2223,Searches!$A:$H,AF$1,FALSE)</f>
        <v>Greater Seattle Area</v>
      </c>
      <c r="AG2223" s="22" t="str">
        <f>VLOOKUP($A2223,Searches!$A:$H,AG$1,FALSE)</f>
        <v>https://www.linkedin.com/sales/profile/6582983,ffhN,NAME_SEARCH?moduleKey=peopleSearchResults&amp;pageKey=sales-search3-people-refinement&amp;contextId=60BC92C971D70515801E49D6842B0000&amp;requestId=ec3b59a0-f59c-44ce-a72b-c8c40efeb860&amp;action=CLICK&amp;target=urn%3Ali%3AsalesLead%3A(-1%2C6582983)&amp;pageNumber=24&amp;targetEl=profilelink&amp;position=8&amp;trk=lss-serp-result-lead_photo</v>
      </c>
      <c r="AH2223" s="22" t="str">
        <f>VLOOKUP($G2223,Temp!$D:$F,AH$1,FALSE)</f>
        <v>brandwatch.com</v>
      </c>
      <c r="AI2223" s="22" t="str">
        <f>VLOOKUP($G2223,Temp!$D:$F,AI$1,FALSE)</f>
        <v>Marketo</v>
      </c>
      <c r="AJ2223" s="22" t="str">
        <f>VLOOKUP($G2223,Temp!$D:$F,AJ$1,FALSE)</f>
        <v>WordPress</v>
      </c>
    </row>
    <row r="2224" spans="1:36" ht="16" x14ac:dyDescent="0.2">
      <c r="A2224" s="8" t="str">
        <f t="shared" si="34"/>
        <v>Steven Albert 1010data</v>
      </c>
      <c r="B2224" s="8" t="s">
        <v>1566</v>
      </c>
      <c r="C2224" s="8" t="s">
        <v>12065</v>
      </c>
      <c r="D2224" s="8" t="s">
        <v>12066</v>
      </c>
      <c r="E2224" s="8" t="s">
        <v>12067</v>
      </c>
      <c r="F2224" s="8" t="s">
        <v>11870</v>
      </c>
      <c r="G2224" s="12" t="s">
        <v>11800</v>
      </c>
      <c r="H2224" s="22" t="str">
        <f>VLOOKUP($G2224,Temp!$A:$C,H$1,FALSE)</f>
        <v>1010data.com</v>
      </c>
      <c r="I2224" s="22" t="e">
        <f>VLOOKUP($G2224,Temp!$A:$C,I$1,FALSE)</f>
        <v>#VALUE!</v>
      </c>
      <c r="J2224" s="22" t="e">
        <f>VLOOKUP($G2224,Temp!$A:$C,J$1,FALSE)</f>
        <v>#VALUE!</v>
      </c>
      <c r="K2224" s="22" t="e">
        <f>VLOOKUP($G2224,Temp!$A:$C,K$1,FALSE)</f>
        <v>#VALUE!</v>
      </c>
      <c r="L2224" s="22" t="e">
        <f>VLOOKUP($G2224,Temp!$A:$C,L$1,FALSE)</f>
        <v>#VALUE!</v>
      </c>
      <c r="M2224" s="22" t="e">
        <f>VLOOKUP($G2224,Temp!$A:$C,M$1,FALSE)</f>
        <v>#VALUE!</v>
      </c>
      <c r="N2224" s="22" t="e">
        <f>VLOOKUP($G2224,Temp!$A:$C,N$1,FALSE)</f>
        <v>#VALUE!</v>
      </c>
      <c r="O2224" s="22" t="e">
        <f>VLOOKUP($G2224,Temp!$A:$C,O$1,FALSE)</f>
        <v>#VALUE!</v>
      </c>
      <c r="P2224" s="22" t="e">
        <f>VLOOKUP($G2224,Temp!$A:$C,P$1,FALSE)</f>
        <v>#VALUE!</v>
      </c>
      <c r="Q2224" s="22" t="e">
        <f>VLOOKUP($G2224,Temp!$A:$C,Q$1,FALSE)</f>
        <v>#VALUE!</v>
      </c>
      <c r="R2224" s="22" t="e">
        <f>VLOOKUP($G2224,Temp!$A:$C,R$1,FALSE)</f>
        <v>#VALUE!</v>
      </c>
      <c r="S2224" s="22" t="e">
        <f>VLOOKUP($G2224,Temp!$A:$C,S$1,FALSE)</f>
        <v>#VALUE!</v>
      </c>
      <c r="T2224" s="22" t="e">
        <f>VLOOKUP($G2224,Temp!$A:$C,T$1,FALSE)</f>
        <v>#VALUE!</v>
      </c>
      <c r="U2224" s="22" t="e">
        <f>VLOOKUP($G2224,Temp!$A:$C,U$1,FALSE)</f>
        <v>#VALUE!</v>
      </c>
      <c r="V2224" s="22" t="e">
        <f>VLOOKUP($G2224,Temp!$A:$C,V$1,FALSE)</f>
        <v>#VALUE!</v>
      </c>
      <c r="W2224" s="22" t="e">
        <f>VLOOKUP($G2224,Temp!$A:$C,W$1,FALSE)</f>
        <v>#VALUE!</v>
      </c>
      <c r="X2224" s="22" t="e">
        <f>VLOOKUP($G2224,Temp!$A:$C,X$1,FALSE)</f>
        <v>#VALUE!</v>
      </c>
      <c r="Y2224" s="22">
        <f>VLOOKUP($G2224,Temp!$A:$C,Y$1,FALSE)</f>
        <v>1400</v>
      </c>
      <c r="Z2224" s="22">
        <f>VLOOKUP($G2224,Temp!$A:$C,Z$1,FALSE)</f>
        <v>3500</v>
      </c>
      <c r="AA2224" s="22" t="e">
        <f>VLOOKUP($A2224,Searches!$A:$H,AA$1,FALSE)</f>
        <v>#N/A</v>
      </c>
      <c r="AB2224" s="22" t="e">
        <f>VLOOKUP($A2224,Searches!$A:$H,AB$1,FALSE)</f>
        <v>#N/A</v>
      </c>
      <c r="AC2224" s="22" t="e">
        <f>VLOOKUP($A2224,Searches!$A:$H,AC$1,FALSE)</f>
        <v>#N/A</v>
      </c>
      <c r="AD2224" s="22" t="e">
        <f>VLOOKUP($A2224,Searches!$A:$H,AD$1,FALSE)</f>
        <v>#N/A</v>
      </c>
      <c r="AE2224" s="22" t="e">
        <f>VLOOKUP($A2224,Searches!$A:$H,AE$1,FALSE)</f>
        <v>#N/A</v>
      </c>
      <c r="AF2224" s="22" t="e">
        <f>VLOOKUP($A2224,Searches!$A:$H,AF$1,FALSE)</f>
        <v>#N/A</v>
      </c>
      <c r="AG2224" s="22" t="e">
        <f>VLOOKUP($A2224,Searches!$A:$H,AG$1,FALSE)</f>
        <v>#N/A</v>
      </c>
      <c r="AH2224" s="22" t="e">
        <f>VLOOKUP($G2224,Temp!$D:$F,AH$1,FALSE)</f>
        <v>#N/A</v>
      </c>
      <c r="AI2224" s="22" t="e">
        <f>VLOOKUP($G2224,Temp!$D:$F,AI$1,FALSE)</f>
        <v>#N/A</v>
      </c>
      <c r="AJ2224" s="22" t="e">
        <f>VLOOKUP($G2224,Temp!$D:$F,AJ$1,FALSE)</f>
        <v>#N/A</v>
      </c>
    </row>
    <row r="2225" spans="1:36" ht="16" x14ac:dyDescent="0.2">
      <c r="A2225" s="8" t="str">
        <f t="shared" si="34"/>
        <v>Gordon Burnes Bullhorn</v>
      </c>
      <c r="B2225" s="8" t="s">
        <v>7523</v>
      </c>
      <c r="C2225" s="8" t="s">
        <v>7524</v>
      </c>
      <c r="D2225" s="8" t="s">
        <v>42</v>
      </c>
      <c r="E2225" s="8" t="s">
        <v>7525</v>
      </c>
      <c r="F2225" s="8" t="s">
        <v>7509</v>
      </c>
      <c r="G2225" s="12" t="s">
        <v>7510</v>
      </c>
      <c r="H2225" s="22" t="str">
        <f>VLOOKUP($G2225,Temp!$A:$C,H$1,FALSE)</f>
        <v>bullhorn.com</v>
      </c>
      <c r="I2225" s="22" t="e">
        <f>VLOOKUP($G2225,Temp!$A:$C,I$1,FALSE)</f>
        <v>#VALUE!</v>
      </c>
      <c r="J2225" s="22" t="e">
        <f>VLOOKUP($G2225,Temp!$A:$C,J$1,FALSE)</f>
        <v>#VALUE!</v>
      </c>
      <c r="K2225" s="22" t="e">
        <f>VLOOKUP($G2225,Temp!$A:$C,K$1,FALSE)</f>
        <v>#VALUE!</v>
      </c>
      <c r="L2225" s="22" t="e">
        <f>VLOOKUP($G2225,Temp!$A:$C,L$1,FALSE)</f>
        <v>#VALUE!</v>
      </c>
      <c r="M2225" s="22" t="e">
        <f>VLOOKUP($G2225,Temp!$A:$C,M$1,FALSE)</f>
        <v>#VALUE!</v>
      </c>
      <c r="N2225" s="22" t="e">
        <f>VLOOKUP($G2225,Temp!$A:$C,N$1,FALSE)</f>
        <v>#VALUE!</v>
      </c>
      <c r="O2225" s="22" t="e">
        <f>VLOOKUP($G2225,Temp!$A:$C,O$1,FALSE)</f>
        <v>#VALUE!</v>
      </c>
      <c r="P2225" s="22" t="e">
        <f>VLOOKUP($G2225,Temp!$A:$C,P$1,FALSE)</f>
        <v>#VALUE!</v>
      </c>
      <c r="Q2225" s="22" t="e">
        <f>VLOOKUP($G2225,Temp!$A:$C,Q$1,FALSE)</f>
        <v>#VALUE!</v>
      </c>
      <c r="R2225" s="22" t="e">
        <f>VLOOKUP($G2225,Temp!$A:$C,R$1,FALSE)</f>
        <v>#VALUE!</v>
      </c>
      <c r="S2225" s="22" t="e">
        <f>VLOOKUP($G2225,Temp!$A:$C,S$1,FALSE)</f>
        <v>#VALUE!</v>
      </c>
      <c r="T2225" s="22" t="e">
        <f>VLOOKUP($G2225,Temp!$A:$C,T$1,FALSE)</f>
        <v>#VALUE!</v>
      </c>
      <c r="U2225" s="22" t="e">
        <f>VLOOKUP($G2225,Temp!$A:$C,U$1,FALSE)</f>
        <v>#VALUE!</v>
      </c>
      <c r="V2225" s="22" t="e">
        <f>VLOOKUP($G2225,Temp!$A:$C,V$1,FALSE)</f>
        <v>#VALUE!</v>
      </c>
      <c r="W2225" s="22" t="e">
        <f>VLOOKUP($G2225,Temp!$A:$C,W$1,FALSE)</f>
        <v>#VALUE!</v>
      </c>
      <c r="X2225" s="22" t="e">
        <f>VLOOKUP($G2225,Temp!$A:$C,X$1,FALSE)</f>
        <v>#VALUE!</v>
      </c>
      <c r="Y2225" s="22">
        <f>VLOOKUP($G2225,Temp!$A:$C,Y$1,FALSE)</f>
        <v>380000</v>
      </c>
      <c r="Z2225" s="22">
        <f>VLOOKUP($G2225,Temp!$A:$C,Z$1,FALSE)</f>
        <v>14100</v>
      </c>
      <c r="AA2225" s="22" t="str">
        <f>VLOOKUP($A2225,Searches!$A:$H,AA$1,FALSE)</f>
        <v>Gordon Burnes</v>
      </c>
      <c r="AB2225" s="22" t="str">
        <f>VLOOKUP($A2225,Searches!$A:$H,AB$1,FALSE)</f>
        <v>Bullhorn</v>
      </c>
      <c r="AC2225" s="22" t="str">
        <f>VLOOKUP($A2225,Searches!$A:$H,AC$1,FALSE)</f>
        <v>Chief Marketing Officer</v>
      </c>
      <c r="AD2225" s="22" t="str">
        <f>VLOOKUP($A2225,Searches!$A:$H,AD$1,FALSE)</f>
        <v>2nd</v>
      </c>
      <c r="AE2225" s="22" t="str">
        <f>VLOOKUP($A2225,Searches!$A:$H,AE$1,FALSE)</f>
        <v/>
      </c>
      <c r="AF2225" s="22" t="str">
        <f>VLOOKUP($A2225,Searches!$A:$H,AF$1,FALSE)</f>
        <v>Greater Boston Area</v>
      </c>
      <c r="AG2225" s="22" t="str">
        <f>VLOOKUP($A2225,Searches!$A:$H,AG$1,FALSE)</f>
        <v>https://www.linkedin.com/sales/profile/4123618,pzCR,NAME_SEARCH?moduleKey=peopleSearchResults&amp;pageKey=sales-search3-people-refinement&amp;contextId=60BC92C971D70515801E49D6842B0000&amp;requestId=b7ece941-e002-4586-a40f-38a0dcc3e14e&amp;action=CLICK&amp;target=urn%3Ali%3AsalesLead%3A(-1%2C4123618)&amp;pageNumber=22&amp;targetEl=profilelink&amp;position=17&amp;trk=lss-serp-result-lead_photo</v>
      </c>
      <c r="AH2225" s="22" t="str">
        <f>VLOOKUP($G2225,Temp!$D:$F,AH$1,FALSE)</f>
        <v>bullhorn.com</v>
      </c>
      <c r="AI2225" s="22" t="str">
        <f>VLOOKUP($G2225,Temp!$D:$F,AI$1,FALSE)</f>
        <v>Marketo</v>
      </c>
      <c r="AJ2225" s="22" t="str">
        <f>VLOOKUP($G2225,Temp!$D:$F,AJ$1,FALSE)</f>
        <v>WordPress</v>
      </c>
    </row>
    <row r="2226" spans="1:36" ht="16" x14ac:dyDescent="0.2">
      <c r="A2226" s="8" t="str">
        <f t="shared" si="34"/>
        <v>Jackie Schneider Field Nation</v>
      </c>
      <c r="B2226" s="8" t="s">
        <v>2970</v>
      </c>
      <c r="C2226" s="8" t="s">
        <v>8103</v>
      </c>
      <c r="D2226" s="8" t="s">
        <v>304</v>
      </c>
      <c r="E2226" s="8" t="s">
        <v>8104</v>
      </c>
      <c r="F2226" s="8" t="s">
        <v>8105</v>
      </c>
      <c r="G2226" s="12" t="s">
        <v>8106</v>
      </c>
      <c r="H2226" s="22" t="str">
        <f>VLOOKUP($G2226,Temp!$A:$C,H$1,FALSE)</f>
        <v>fieldnation.com</v>
      </c>
      <c r="I2226" s="22" t="e">
        <f>VLOOKUP($G2226,Temp!$A:$C,I$1,FALSE)</f>
        <v>#VALUE!</v>
      </c>
      <c r="J2226" s="22" t="e">
        <f>VLOOKUP($G2226,Temp!$A:$C,J$1,FALSE)</f>
        <v>#VALUE!</v>
      </c>
      <c r="K2226" s="22" t="e">
        <f>VLOOKUP($G2226,Temp!$A:$C,K$1,FALSE)</f>
        <v>#VALUE!</v>
      </c>
      <c r="L2226" s="22" t="e">
        <f>VLOOKUP($G2226,Temp!$A:$C,L$1,FALSE)</f>
        <v>#VALUE!</v>
      </c>
      <c r="M2226" s="22" t="e">
        <f>VLOOKUP($G2226,Temp!$A:$C,M$1,FALSE)</f>
        <v>#VALUE!</v>
      </c>
      <c r="N2226" s="22" t="e">
        <f>VLOOKUP($G2226,Temp!$A:$C,N$1,FALSE)</f>
        <v>#VALUE!</v>
      </c>
      <c r="O2226" s="22" t="e">
        <f>VLOOKUP($G2226,Temp!$A:$C,O$1,FALSE)</f>
        <v>#VALUE!</v>
      </c>
      <c r="P2226" s="22" t="e">
        <f>VLOOKUP($G2226,Temp!$A:$C,P$1,FALSE)</f>
        <v>#VALUE!</v>
      </c>
      <c r="Q2226" s="22" t="e">
        <f>VLOOKUP($G2226,Temp!$A:$C,Q$1,FALSE)</f>
        <v>#VALUE!</v>
      </c>
      <c r="R2226" s="22" t="e">
        <f>VLOOKUP($G2226,Temp!$A:$C,R$1,FALSE)</f>
        <v>#VALUE!</v>
      </c>
      <c r="S2226" s="22" t="e">
        <f>VLOOKUP($G2226,Temp!$A:$C,S$1,FALSE)</f>
        <v>#VALUE!</v>
      </c>
      <c r="T2226" s="22" t="e">
        <f>VLOOKUP($G2226,Temp!$A:$C,T$1,FALSE)</f>
        <v>#VALUE!</v>
      </c>
      <c r="U2226" s="22" t="e">
        <f>VLOOKUP($G2226,Temp!$A:$C,U$1,FALSE)</f>
        <v>#VALUE!</v>
      </c>
      <c r="V2226" s="22" t="e">
        <f>VLOOKUP($G2226,Temp!$A:$C,V$1,FALSE)</f>
        <v>#VALUE!</v>
      </c>
      <c r="W2226" s="22" t="e">
        <f>VLOOKUP($G2226,Temp!$A:$C,W$1,FALSE)</f>
        <v>#VALUE!</v>
      </c>
      <c r="X2226" s="22" t="e">
        <f>VLOOKUP($G2226,Temp!$A:$C,X$1,FALSE)</f>
        <v>#VALUE!</v>
      </c>
      <c r="Y2226" s="22">
        <f>VLOOKUP($G2226,Temp!$A:$C,Y$1,FALSE)</f>
        <v>25300</v>
      </c>
      <c r="Z2226" s="22">
        <f>VLOOKUP($G2226,Temp!$A:$C,Z$1,FALSE)</f>
        <v>4100</v>
      </c>
      <c r="AA2226" s="22" t="str">
        <f>VLOOKUP($A2226,Searches!$A:$H,AA$1,FALSE)</f>
        <v>Jackie Schneider</v>
      </c>
      <c r="AB2226" s="22" t="str">
        <f>VLOOKUP($A2226,Searches!$A:$H,AB$1,FALSE)</f>
        <v>Field Nation</v>
      </c>
      <c r="AC2226" s="22" t="str">
        <f>VLOOKUP($A2226,Searches!$A:$H,AC$1,FALSE)</f>
        <v>Chief Revenue Officer</v>
      </c>
      <c r="AD2226" s="22" t="str">
        <f>VLOOKUP($A2226,Searches!$A:$H,AD$1,FALSE)</f>
        <v>2nd</v>
      </c>
      <c r="AE2226" s="22" t="str">
        <f>VLOOKUP($A2226,Searches!$A:$H,AE$1,FALSE)</f>
        <v/>
      </c>
      <c r="AF2226" s="22" t="str">
        <f>VLOOKUP($A2226,Searches!$A:$H,AF$1,FALSE)</f>
        <v>Greater Minneapolis-St. Paul Area</v>
      </c>
      <c r="AG2226" s="22" t="str">
        <f>VLOOKUP($A2226,Searches!$A:$H,AG$1,FALSE)</f>
        <v>https://www.linkedin.com/sales/profile/2317044,IBY2,NAME_SEARCH?moduleKey=peopleSearchResults&amp;pageKey=sales-search3-people-refinement&amp;contextId=60BC92C971D70515801E49D6842B0000&amp;requestId=b7ece941-e002-4586-a40f-38a0dcc3e14e&amp;action=CLICK&amp;target=urn%3Ali%3AsalesLead%3A(-1%2C2317044)&amp;pageNumber=22&amp;targetEl=profilelink&amp;position=7&amp;trk=lss-serp-result-lead_photo</v>
      </c>
      <c r="AH2226" s="22" t="str">
        <f>VLOOKUP($G2226,Temp!$D:$F,AH$1,FALSE)</f>
        <v>fieldnation.com</v>
      </c>
      <c r="AI2226" s="22" t="str">
        <f>VLOOKUP($G2226,Temp!$D:$F,AI$1,FALSE)</f>
        <v>Pardot</v>
      </c>
      <c r="AJ2226" s="22" t="str">
        <f>VLOOKUP($G2226,Temp!$D:$F,AJ$1,FALSE)</f>
        <v>WordPress</v>
      </c>
    </row>
    <row r="2227" spans="1:36" ht="16" x14ac:dyDescent="0.2">
      <c r="A2227" s="8" t="str">
        <f t="shared" si="34"/>
        <v>Keith Reed Infusionsoft</v>
      </c>
      <c r="B2227" s="8" t="s">
        <v>749</v>
      </c>
      <c r="C2227" s="8" t="s">
        <v>2502</v>
      </c>
      <c r="D2227" s="8" t="s">
        <v>304</v>
      </c>
      <c r="E2227" s="8" t="s">
        <v>7625</v>
      </c>
      <c r="F2227" s="8" t="s">
        <v>5924</v>
      </c>
      <c r="G2227" s="12" t="s">
        <v>5524</v>
      </c>
      <c r="H2227" s="22" t="str">
        <f>VLOOKUP($G2227,Temp!$A:$C,H$1,FALSE)</f>
        <v>infusionsoft.com</v>
      </c>
      <c r="I2227" s="22" t="e">
        <f>VLOOKUP($G2227,Temp!$A:$C,I$1,FALSE)</f>
        <v>#VALUE!</v>
      </c>
      <c r="J2227" s="22" t="e">
        <f>VLOOKUP($G2227,Temp!$A:$C,J$1,FALSE)</f>
        <v>#VALUE!</v>
      </c>
      <c r="K2227" s="22" t="e">
        <f>VLOOKUP($G2227,Temp!$A:$C,K$1,FALSE)</f>
        <v>#VALUE!</v>
      </c>
      <c r="L2227" s="22" t="e">
        <f>VLOOKUP($G2227,Temp!$A:$C,L$1,FALSE)</f>
        <v>#VALUE!</v>
      </c>
      <c r="M2227" s="22" t="e">
        <f>VLOOKUP($G2227,Temp!$A:$C,M$1,FALSE)</f>
        <v>#VALUE!</v>
      </c>
      <c r="N2227" s="22" t="e">
        <f>VLOOKUP($G2227,Temp!$A:$C,N$1,FALSE)</f>
        <v>#VALUE!</v>
      </c>
      <c r="O2227" s="22" t="e">
        <f>VLOOKUP($G2227,Temp!$A:$C,O$1,FALSE)</f>
        <v>#VALUE!</v>
      </c>
      <c r="P2227" s="22" t="e">
        <f>VLOOKUP($G2227,Temp!$A:$C,P$1,FALSE)</f>
        <v>#VALUE!</v>
      </c>
      <c r="Q2227" s="22" t="e">
        <f>VLOOKUP($G2227,Temp!$A:$C,Q$1,FALSE)</f>
        <v>#VALUE!</v>
      </c>
      <c r="R2227" s="22" t="e">
        <f>VLOOKUP($G2227,Temp!$A:$C,R$1,FALSE)</f>
        <v>#VALUE!</v>
      </c>
      <c r="S2227" s="22" t="e">
        <f>VLOOKUP($G2227,Temp!$A:$C,S$1,FALSE)</f>
        <v>#VALUE!</v>
      </c>
      <c r="T2227" s="22" t="e">
        <f>VLOOKUP($G2227,Temp!$A:$C,T$1,FALSE)</f>
        <v>#VALUE!</v>
      </c>
      <c r="U2227" s="22" t="e">
        <f>VLOOKUP($G2227,Temp!$A:$C,U$1,FALSE)</f>
        <v>#VALUE!</v>
      </c>
      <c r="V2227" s="22" t="e">
        <f>VLOOKUP($G2227,Temp!$A:$C,V$1,FALSE)</f>
        <v>#VALUE!</v>
      </c>
      <c r="W2227" s="22" t="e">
        <f>VLOOKUP($G2227,Temp!$A:$C,W$1,FALSE)</f>
        <v>#VALUE!</v>
      </c>
      <c r="X2227" s="22" t="e">
        <f>VLOOKUP($G2227,Temp!$A:$C,X$1,FALSE)</f>
        <v>#VALUE!</v>
      </c>
      <c r="Y2227" s="22">
        <f>VLOOKUP($G2227,Temp!$A:$C,Y$1,FALSE)</f>
        <v>512000</v>
      </c>
      <c r="Z2227" s="22">
        <f>VLOOKUP($G2227,Temp!$A:$C,Z$1,FALSE)</f>
        <v>18200</v>
      </c>
      <c r="AA2227" s="22" t="str">
        <f>VLOOKUP($A2227,Searches!$A:$H,AA$1,FALSE)</f>
        <v>Keith Reed</v>
      </c>
      <c r="AB2227" s="22" t="str">
        <f>VLOOKUP($A2227,Searches!$A:$H,AB$1,FALSE)</f>
        <v>Infusionsoft</v>
      </c>
      <c r="AC2227" s="22" t="str">
        <f>VLOOKUP($A2227,Searches!$A:$H,AC$1,FALSE)</f>
        <v>Chief Revenue Officer</v>
      </c>
      <c r="AD2227" s="22" t="str">
        <f>VLOOKUP($A2227,Searches!$A:$H,AD$1,FALSE)</f>
        <v>2nd</v>
      </c>
      <c r="AE2227" s="22" t="str">
        <f>VLOOKUP($A2227,Searches!$A:$H,AE$1,FALSE)</f>
        <v/>
      </c>
      <c r="AF2227" s="22" t="str">
        <f>VLOOKUP($A2227,Searches!$A:$H,AF$1,FALSE)</f>
        <v>Greater Atlanta Area</v>
      </c>
      <c r="AG2227" s="22" t="str">
        <f>VLOOKUP($A2227,Searches!$A:$H,AG$1,FALSE)</f>
        <v>https://www.linkedin.com/sales/profile/72779014,Zmd5,NAME_SEARCH?moduleKey=peopleSearchResults&amp;pageKey=sales-search3-people-refinement&amp;contextId=60BC92C971D70515801E49D6842B0000&amp;requestId=d8342184-0b1d-4441-b601-a2dfcba87e92&amp;action=CLICK&amp;target=urn%3Ali%3AsalesLead%3A(-1%2C72779014)&amp;pageNumber=21&amp;targetEl=profilelink&amp;position=3&amp;trk=lss-serp-result-lead_photo</v>
      </c>
      <c r="AH2227" s="22" t="e">
        <f>VLOOKUP($G2227,Temp!$D:$F,AH$1,FALSE)</f>
        <v>#N/A</v>
      </c>
      <c r="AI2227" s="22" t="e">
        <f>VLOOKUP($G2227,Temp!$D:$F,AI$1,FALSE)</f>
        <v>#N/A</v>
      </c>
      <c r="AJ2227" s="22" t="e">
        <f>VLOOKUP($G2227,Temp!$D:$F,AJ$1,FALSE)</f>
        <v>#N/A</v>
      </c>
    </row>
    <row r="2228" spans="1:36" ht="16" x14ac:dyDescent="0.2">
      <c r="A2228" s="8" t="str">
        <f t="shared" si="34"/>
        <v>Victoria Hodgkins BambooHR</v>
      </c>
      <c r="B2228" s="8" t="s">
        <v>372</v>
      </c>
      <c r="C2228" s="8" t="s">
        <v>373</v>
      </c>
      <c r="D2228" s="8" t="s">
        <v>42</v>
      </c>
      <c r="E2228" s="8" t="s">
        <v>374</v>
      </c>
      <c r="F2228" s="8" t="s">
        <v>375</v>
      </c>
      <c r="G2228" s="12" t="s">
        <v>377</v>
      </c>
      <c r="H2228" s="22" t="str">
        <f>VLOOKUP($G2228,Temp!$A:$C,H$1,FALSE)</f>
        <v>bamboohr.com</v>
      </c>
      <c r="I2228" s="22" t="e">
        <f>VLOOKUP($G2228,Temp!$A:$C,I$1,FALSE)</f>
        <v>#VALUE!</v>
      </c>
      <c r="J2228" s="22" t="e">
        <f>VLOOKUP($G2228,Temp!$A:$C,J$1,FALSE)</f>
        <v>#VALUE!</v>
      </c>
      <c r="K2228" s="22" t="e">
        <f>VLOOKUP($G2228,Temp!$A:$C,K$1,FALSE)</f>
        <v>#VALUE!</v>
      </c>
      <c r="L2228" s="22" t="e">
        <f>VLOOKUP($G2228,Temp!$A:$C,L$1,FALSE)</f>
        <v>#VALUE!</v>
      </c>
      <c r="M2228" s="22" t="e">
        <f>VLOOKUP($G2228,Temp!$A:$C,M$1,FALSE)</f>
        <v>#VALUE!</v>
      </c>
      <c r="N2228" s="22" t="e">
        <f>VLOOKUP($G2228,Temp!$A:$C,N$1,FALSE)</f>
        <v>#VALUE!</v>
      </c>
      <c r="O2228" s="22" t="e">
        <f>VLOOKUP($G2228,Temp!$A:$C,O$1,FALSE)</f>
        <v>#VALUE!</v>
      </c>
      <c r="P2228" s="22" t="e">
        <f>VLOOKUP($G2228,Temp!$A:$C,P$1,FALSE)</f>
        <v>#VALUE!</v>
      </c>
      <c r="Q2228" s="22" t="e">
        <f>VLOOKUP($G2228,Temp!$A:$C,Q$1,FALSE)</f>
        <v>#VALUE!</v>
      </c>
      <c r="R2228" s="22" t="e">
        <f>VLOOKUP($G2228,Temp!$A:$C,R$1,FALSE)</f>
        <v>#VALUE!</v>
      </c>
      <c r="S2228" s="22" t="e">
        <f>VLOOKUP($G2228,Temp!$A:$C,S$1,FALSE)</f>
        <v>#VALUE!</v>
      </c>
      <c r="T2228" s="22" t="e">
        <f>VLOOKUP($G2228,Temp!$A:$C,T$1,FALSE)</f>
        <v>#VALUE!</v>
      </c>
      <c r="U2228" s="22" t="e">
        <f>VLOOKUP($G2228,Temp!$A:$C,U$1,FALSE)</f>
        <v>#VALUE!</v>
      </c>
      <c r="V2228" s="22" t="e">
        <f>VLOOKUP($G2228,Temp!$A:$C,V$1,FALSE)</f>
        <v>#VALUE!</v>
      </c>
      <c r="W2228" s="22" t="e">
        <f>VLOOKUP($G2228,Temp!$A:$C,W$1,FALSE)</f>
        <v>#VALUE!</v>
      </c>
      <c r="X2228" s="22" t="e">
        <f>VLOOKUP($G2228,Temp!$A:$C,X$1,FALSE)</f>
        <v>#VALUE!</v>
      </c>
      <c r="Y2228" s="22">
        <f>VLOOKUP($G2228,Temp!$A:$C,Y$1,FALSE)</f>
        <v>134000</v>
      </c>
      <c r="Z2228" s="22">
        <f>VLOOKUP($G2228,Temp!$A:$C,Z$1,FALSE)</f>
        <v>130000</v>
      </c>
      <c r="AA2228" s="22" t="e">
        <f>VLOOKUP($A2228,Searches!$A:$H,AA$1,FALSE)</f>
        <v>#N/A</v>
      </c>
      <c r="AB2228" s="22" t="e">
        <f>VLOOKUP($A2228,Searches!$A:$H,AB$1,FALSE)</f>
        <v>#N/A</v>
      </c>
      <c r="AC2228" s="22" t="e">
        <f>VLOOKUP($A2228,Searches!$A:$H,AC$1,FALSE)</f>
        <v>#N/A</v>
      </c>
      <c r="AD2228" s="22" t="e">
        <f>VLOOKUP($A2228,Searches!$A:$H,AD$1,FALSE)</f>
        <v>#N/A</v>
      </c>
      <c r="AE2228" s="22" t="e">
        <f>VLOOKUP($A2228,Searches!$A:$H,AE$1,FALSE)</f>
        <v>#N/A</v>
      </c>
      <c r="AF2228" s="22" t="e">
        <f>VLOOKUP($A2228,Searches!$A:$H,AF$1,FALSE)</f>
        <v>#N/A</v>
      </c>
      <c r="AG2228" s="22" t="e">
        <f>VLOOKUP($A2228,Searches!$A:$H,AG$1,FALSE)</f>
        <v>#N/A</v>
      </c>
      <c r="AH2228" s="22" t="str">
        <f>VLOOKUP($G2228,Temp!$D:$F,AH$1,FALSE)</f>
        <v>bamboohr.com</v>
      </c>
      <c r="AI2228" s="22">
        <f>VLOOKUP($G2228,Temp!$D:$F,AI$1,FALSE)</f>
        <v>0</v>
      </c>
      <c r="AJ2228" s="22" t="str">
        <f>VLOOKUP($G2228,Temp!$D:$F,AJ$1,FALSE)</f>
        <v>WordPress</v>
      </c>
    </row>
    <row r="2229" spans="1:36" ht="16" x14ac:dyDescent="0.2">
      <c r="A2229" s="8" t="str">
        <f t="shared" si="34"/>
        <v>Joe Vacca Revature</v>
      </c>
      <c r="B2229" s="8" t="s">
        <v>1586</v>
      </c>
      <c r="C2229" s="8" t="s">
        <v>6596</v>
      </c>
      <c r="D2229" s="8" t="s">
        <v>42</v>
      </c>
      <c r="E2229" s="8" t="s">
        <v>6597</v>
      </c>
      <c r="F2229" s="8" t="s">
        <v>6598</v>
      </c>
      <c r="G2229" s="12" t="s">
        <v>6599</v>
      </c>
      <c r="H2229" s="22" t="str">
        <f>VLOOKUP($G2229,Temp!$A:$C,H$1,FALSE)</f>
        <v>revature.com</v>
      </c>
      <c r="I2229" s="22" t="e">
        <f>VLOOKUP($G2229,Temp!$A:$C,I$1,FALSE)</f>
        <v>#VALUE!</v>
      </c>
      <c r="J2229" s="22" t="e">
        <f>VLOOKUP($G2229,Temp!$A:$C,J$1,FALSE)</f>
        <v>#VALUE!</v>
      </c>
      <c r="K2229" s="22" t="e">
        <f>VLOOKUP($G2229,Temp!$A:$C,K$1,FALSE)</f>
        <v>#VALUE!</v>
      </c>
      <c r="L2229" s="22" t="e">
        <f>VLOOKUP($G2229,Temp!$A:$C,L$1,FALSE)</f>
        <v>#VALUE!</v>
      </c>
      <c r="M2229" s="22" t="e">
        <f>VLOOKUP($G2229,Temp!$A:$C,M$1,FALSE)</f>
        <v>#VALUE!</v>
      </c>
      <c r="N2229" s="22" t="e">
        <f>VLOOKUP($G2229,Temp!$A:$C,N$1,FALSE)</f>
        <v>#VALUE!</v>
      </c>
      <c r="O2229" s="22" t="e">
        <f>VLOOKUP($G2229,Temp!$A:$C,O$1,FALSE)</f>
        <v>#VALUE!</v>
      </c>
      <c r="P2229" s="22" t="e">
        <f>VLOOKUP($G2229,Temp!$A:$C,P$1,FALSE)</f>
        <v>#VALUE!</v>
      </c>
      <c r="Q2229" s="22" t="e">
        <f>VLOOKUP($G2229,Temp!$A:$C,Q$1,FALSE)</f>
        <v>#VALUE!</v>
      </c>
      <c r="R2229" s="22" t="e">
        <f>VLOOKUP($G2229,Temp!$A:$C,R$1,FALSE)</f>
        <v>#VALUE!</v>
      </c>
      <c r="S2229" s="22" t="e">
        <f>VLOOKUP($G2229,Temp!$A:$C,S$1,FALSE)</f>
        <v>#VALUE!</v>
      </c>
      <c r="T2229" s="22" t="e">
        <f>VLOOKUP($G2229,Temp!$A:$C,T$1,FALSE)</f>
        <v>#VALUE!</v>
      </c>
      <c r="U2229" s="22" t="e">
        <f>VLOOKUP($G2229,Temp!$A:$C,U$1,FALSE)</f>
        <v>#VALUE!</v>
      </c>
      <c r="V2229" s="22" t="e">
        <f>VLOOKUP($G2229,Temp!$A:$C,V$1,FALSE)</f>
        <v>#VALUE!</v>
      </c>
      <c r="W2229" s="22" t="e">
        <f>VLOOKUP($G2229,Temp!$A:$C,W$1,FALSE)</f>
        <v>#VALUE!</v>
      </c>
      <c r="X2229" s="22" t="e">
        <f>VLOOKUP($G2229,Temp!$A:$C,X$1,FALSE)</f>
        <v>#VALUE!</v>
      </c>
      <c r="Y2229" s="22">
        <f>VLOOKUP($G2229,Temp!$A:$C,Y$1,FALSE)</f>
        <v>820</v>
      </c>
      <c r="Z2229" s="22">
        <f>VLOOKUP($G2229,Temp!$A:$C,Z$1,FALSE)</f>
        <v>2000</v>
      </c>
      <c r="AA2229" s="22" t="e">
        <f>VLOOKUP($A2229,Searches!$A:$H,AA$1,FALSE)</f>
        <v>#N/A</v>
      </c>
      <c r="AB2229" s="22" t="e">
        <f>VLOOKUP($A2229,Searches!$A:$H,AB$1,FALSE)</f>
        <v>#N/A</v>
      </c>
      <c r="AC2229" s="22" t="e">
        <f>VLOOKUP($A2229,Searches!$A:$H,AC$1,FALSE)</f>
        <v>#N/A</v>
      </c>
      <c r="AD2229" s="22" t="e">
        <f>VLOOKUP($A2229,Searches!$A:$H,AD$1,FALSE)</f>
        <v>#N/A</v>
      </c>
      <c r="AE2229" s="22" t="e">
        <f>VLOOKUP($A2229,Searches!$A:$H,AE$1,FALSE)</f>
        <v>#N/A</v>
      </c>
      <c r="AF2229" s="22" t="e">
        <f>VLOOKUP($A2229,Searches!$A:$H,AF$1,FALSE)</f>
        <v>#N/A</v>
      </c>
      <c r="AG2229" s="22" t="e">
        <f>VLOOKUP($A2229,Searches!$A:$H,AG$1,FALSE)</f>
        <v>#N/A</v>
      </c>
      <c r="AH2229" s="22" t="str">
        <f>VLOOKUP($G2229,Temp!$D:$F,AH$1,FALSE)</f>
        <v>revature.com</v>
      </c>
      <c r="AI2229" s="22" t="str">
        <f>VLOOKUP($G2229,Temp!$D:$F,AI$1,FALSE)</f>
        <v>Marketo</v>
      </c>
      <c r="AJ2229" s="22" t="str">
        <f>VLOOKUP($G2229,Temp!$D:$F,AJ$1,FALSE)</f>
        <v>WordPress</v>
      </c>
    </row>
    <row r="2230" spans="1:36" ht="16" x14ac:dyDescent="0.2">
      <c r="A2230" s="8" t="str">
        <f t="shared" si="34"/>
        <v>Brian Reagan Actifio</v>
      </c>
      <c r="B2230" s="8" t="s">
        <v>960</v>
      </c>
      <c r="C2230" s="8" t="s">
        <v>961</v>
      </c>
      <c r="D2230" s="8" t="s">
        <v>42</v>
      </c>
      <c r="E2230" s="8" t="s">
        <v>962</v>
      </c>
      <c r="F2230" s="8" t="s">
        <v>963</v>
      </c>
      <c r="G2230" s="12" t="s">
        <v>964</v>
      </c>
      <c r="H2230" s="22" t="str">
        <f>VLOOKUP($G2230,Temp!$A:$C,H$1,FALSE)</f>
        <v>actifio.com</v>
      </c>
      <c r="I2230" s="22" t="e">
        <f>VLOOKUP($G2230,Temp!$A:$C,I$1,FALSE)</f>
        <v>#VALUE!</v>
      </c>
      <c r="J2230" s="22" t="e">
        <f>VLOOKUP($G2230,Temp!$A:$C,J$1,FALSE)</f>
        <v>#VALUE!</v>
      </c>
      <c r="K2230" s="22" t="e">
        <f>VLOOKUP($G2230,Temp!$A:$C,K$1,FALSE)</f>
        <v>#VALUE!</v>
      </c>
      <c r="L2230" s="22" t="e">
        <f>VLOOKUP($G2230,Temp!$A:$C,L$1,FALSE)</f>
        <v>#VALUE!</v>
      </c>
      <c r="M2230" s="22" t="e">
        <f>VLOOKUP($G2230,Temp!$A:$C,M$1,FALSE)</f>
        <v>#VALUE!</v>
      </c>
      <c r="N2230" s="22" t="e">
        <f>VLOOKUP($G2230,Temp!$A:$C,N$1,FALSE)</f>
        <v>#VALUE!</v>
      </c>
      <c r="O2230" s="22" t="e">
        <f>VLOOKUP($G2230,Temp!$A:$C,O$1,FALSE)</f>
        <v>#VALUE!</v>
      </c>
      <c r="P2230" s="22" t="e">
        <f>VLOOKUP($G2230,Temp!$A:$C,P$1,FALSE)</f>
        <v>#VALUE!</v>
      </c>
      <c r="Q2230" s="22" t="e">
        <f>VLOOKUP($G2230,Temp!$A:$C,Q$1,FALSE)</f>
        <v>#VALUE!</v>
      </c>
      <c r="R2230" s="22" t="e">
        <f>VLOOKUP($G2230,Temp!$A:$C,R$1,FALSE)</f>
        <v>#VALUE!</v>
      </c>
      <c r="S2230" s="22" t="e">
        <f>VLOOKUP($G2230,Temp!$A:$C,S$1,FALSE)</f>
        <v>#VALUE!</v>
      </c>
      <c r="T2230" s="22" t="e">
        <f>VLOOKUP($G2230,Temp!$A:$C,T$1,FALSE)</f>
        <v>#VALUE!</v>
      </c>
      <c r="U2230" s="22" t="e">
        <f>VLOOKUP($G2230,Temp!$A:$C,U$1,FALSE)</f>
        <v>#VALUE!</v>
      </c>
      <c r="V2230" s="22" t="e">
        <f>VLOOKUP($G2230,Temp!$A:$C,V$1,FALSE)</f>
        <v>#VALUE!</v>
      </c>
      <c r="W2230" s="22" t="e">
        <f>VLOOKUP($G2230,Temp!$A:$C,W$1,FALSE)</f>
        <v>#VALUE!</v>
      </c>
      <c r="X2230" s="22" t="e">
        <f>VLOOKUP($G2230,Temp!$A:$C,X$1,FALSE)</f>
        <v>#VALUE!</v>
      </c>
      <c r="Y2230" s="22">
        <f>VLOOKUP($G2230,Temp!$A:$C,Y$1,FALSE)</f>
        <v>51500</v>
      </c>
      <c r="Z2230" s="22">
        <f>VLOOKUP($G2230,Temp!$A:$C,Z$1,FALSE)</f>
        <v>0</v>
      </c>
      <c r="AA2230" s="22" t="e">
        <f>VLOOKUP($A2230,Searches!$A:$H,AA$1,FALSE)</f>
        <v>#N/A</v>
      </c>
      <c r="AB2230" s="22" t="e">
        <f>VLOOKUP($A2230,Searches!$A:$H,AB$1,FALSE)</f>
        <v>#N/A</v>
      </c>
      <c r="AC2230" s="22" t="e">
        <f>VLOOKUP($A2230,Searches!$A:$H,AC$1,FALSE)</f>
        <v>#N/A</v>
      </c>
      <c r="AD2230" s="22" t="e">
        <f>VLOOKUP($A2230,Searches!$A:$H,AD$1,FALSE)</f>
        <v>#N/A</v>
      </c>
      <c r="AE2230" s="22" t="e">
        <f>VLOOKUP($A2230,Searches!$A:$H,AE$1,FALSE)</f>
        <v>#N/A</v>
      </c>
      <c r="AF2230" s="22" t="e">
        <f>VLOOKUP($A2230,Searches!$A:$H,AF$1,FALSE)</f>
        <v>#N/A</v>
      </c>
      <c r="AG2230" s="22" t="e">
        <f>VLOOKUP($A2230,Searches!$A:$H,AG$1,FALSE)</f>
        <v>#N/A</v>
      </c>
      <c r="AH2230" s="22" t="str">
        <f>VLOOKUP($G2230,Temp!$D:$F,AH$1,FALSE)</f>
        <v>actifio.com</v>
      </c>
      <c r="AI2230" s="22">
        <f>VLOOKUP($G2230,Temp!$D:$F,AI$1,FALSE)</f>
        <v>0</v>
      </c>
      <c r="AJ2230" s="22" t="str">
        <f>VLOOKUP($G2230,Temp!$D:$F,AJ$1,FALSE)</f>
        <v>WordPress</v>
      </c>
    </row>
    <row r="2231" spans="1:36" ht="16" x14ac:dyDescent="0.2">
      <c r="A2231" s="8" t="str">
        <f t="shared" si="34"/>
        <v>Eric Louttit Ivy Mobility</v>
      </c>
      <c r="B2231" s="8" t="s">
        <v>214</v>
      </c>
      <c r="C2231" s="8" t="s">
        <v>2911</v>
      </c>
      <c r="D2231" s="8" t="s">
        <v>42</v>
      </c>
      <c r="E2231" s="8" t="s">
        <v>2912</v>
      </c>
      <c r="F2231" s="8" t="s">
        <v>2913</v>
      </c>
      <c r="G2231" s="12" t="s">
        <v>2914</v>
      </c>
      <c r="H2231" s="22" t="str">
        <f>VLOOKUP($G2231,Temp!$A:$C,H$1,FALSE)</f>
        <v>ivymobility.com</v>
      </c>
      <c r="I2231" s="22" t="e">
        <f>VLOOKUP($G2231,Temp!$A:$C,I$1,FALSE)</f>
        <v>#VALUE!</v>
      </c>
      <c r="J2231" s="22" t="e">
        <f>VLOOKUP($G2231,Temp!$A:$C,J$1,FALSE)</f>
        <v>#VALUE!</v>
      </c>
      <c r="K2231" s="22" t="e">
        <f>VLOOKUP($G2231,Temp!$A:$C,K$1,FALSE)</f>
        <v>#VALUE!</v>
      </c>
      <c r="L2231" s="22" t="e">
        <f>VLOOKUP($G2231,Temp!$A:$C,L$1,FALSE)</f>
        <v>#VALUE!</v>
      </c>
      <c r="M2231" s="22" t="e">
        <f>VLOOKUP($G2231,Temp!$A:$C,M$1,FALSE)</f>
        <v>#VALUE!</v>
      </c>
      <c r="N2231" s="22" t="e">
        <f>VLOOKUP($G2231,Temp!$A:$C,N$1,FALSE)</f>
        <v>#VALUE!</v>
      </c>
      <c r="O2231" s="22" t="e">
        <f>VLOOKUP($G2231,Temp!$A:$C,O$1,FALSE)</f>
        <v>#VALUE!</v>
      </c>
      <c r="P2231" s="22" t="e">
        <f>VLOOKUP($G2231,Temp!$A:$C,P$1,FALSE)</f>
        <v>#VALUE!</v>
      </c>
      <c r="Q2231" s="22" t="e">
        <f>VLOOKUP($G2231,Temp!$A:$C,Q$1,FALSE)</f>
        <v>#VALUE!</v>
      </c>
      <c r="R2231" s="22" t="e">
        <f>VLOOKUP($G2231,Temp!$A:$C,R$1,FALSE)</f>
        <v>#VALUE!</v>
      </c>
      <c r="S2231" s="22" t="e">
        <f>VLOOKUP($G2231,Temp!$A:$C,S$1,FALSE)</f>
        <v>#VALUE!</v>
      </c>
      <c r="T2231" s="22" t="e">
        <f>VLOOKUP($G2231,Temp!$A:$C,T$1,FALSE)</f>
        <v>#VALUE!</v>
      </c>
      <c r="U2231" s="22" t="e">
        <f>VLOOKUP($G2231,Temp!$A:$C,U$1,FALSE)</f>
        <v>#VALUE!</v>
      </c>
      <c r="V2231" s="22" t="e">
        <f>VLOOKUP($G2231,Temp!$A:$C,V$1,FALSE)</f>
        <v>#VALUE!</v>
      </c>
      <c r="W2231" s="22" t="e">
        <f>VLOOKUP($G2231,Temp!$A:$C,W$1,FALSE)</f>
        <v>#VALUE!</v>
      </c>
      <c r="X2231" s="22" t="e">
        <f>VLOOKUP($G2231,Temp!$A:$C,X$1,FALSE)</f>
        <v>#VALUE!</v>
      </c>
      <c r="Y2231" s="22">
        <f>VLOOKUP($G2231,Temp!$A:$C,Y$1,FALSE)</f>
        <v>0</v>
      </c>
      <c r="Z2231" s="22">
        <f>VLOOKUP($G2231,Temp!$A:$C,Z$1,FALSE)</f>
        <v>0</v>
      </c>
      <c r="AA2231" s="22" t="e">
        <f>VLOOKUP($A2231,Searches!$A:$H,AA$1,FALSE)</f>
        <v>#N/A</v>
      </c>
      <c r="AB2231" s="22" t="e">
        <f>VLOOKUP($A2231,Searches!$A:$H,AB$1,FALSE)</f>
        <v>#N/A</v>
      </c>
      <c r="AC2231" s="22" t="e">
        <f>VLOOKUP($A2231,Searches!$A:$H,AC$1,FALSE)</f>
        <v>#N/A</v>
      </c>
      <c r="AD2231" s="22" t="e">
        <f>VLOOKUP($A2231,Searches!$A:$H,AD$1,FALSE)</f>
        <v>#N/A</v>
      </c>
      <c r="AE2231" s="22" t="e">
        <f>VLOOKUP($A2231,Searches!$A:$H,AE$1,FALSE)</f>
        <v>#N/A</v>
      </c>
      <c r="AF2231" s="22" t="e">
        <f>VLOOKUP($A2231,Searches!$A:$H,AF$1,FALSE)</f>
        <v>#N/A</v>
      </c>
      <c r="AG2231" s="22" t="e">
        <f>VLOOKUP($A2231,Searches!$A:$H,AG$1,FALSE)</f>
        <v>#N/A</v>
      </c>
      <c r="AH2231" s="22" t="str">
        <f>VLOOKUP($G2231,Temp!$D:$F,AH$1,FALSE)</f>
        <v>ivymobility.com</v>
      </c>
      <c r="AI2231" s="22">
        <f>VLOOKUP($G2231,Temp!$D:$F,AI$1,FALSE)</f>
        <v>0</v>
      </c>
      <c r="AJ2231" s="22" t="str">
        <f>VLOOKUP($G2231,Temp!$D:$F,AJ$1,FALSE)</f>
        <v>WordPress</v>
      </c>
    </row>
    <row r="2232" spans="1:36" ht="16" x14ac:dyDescent="0.2">
      <c r="A2232" s="8" t="str">
        <f t="shared" si="34"/>
        <v>Andy Wild Planet</v>
      </c>
      <c r="B2232" s="8" t="s">
        <v>2218</v>
      </c>
      <c r="C2232" s="8" t="s">
        <v>3601</v>
      </c>
      <c r="D2232" s="8" t="s">
        <v>304</v>
      </c>
      <c r="E2232" s="8" t="s">
        <v>3603</v>
      </c>
      <c r="F2232" s="8" t="s">
        <v>3604</v>
      </c>
      <c r="G2232" s="12" t="s">
        <v>3605</v>
      </c>
      <c r="H2232" s="22" t="str">
        <f>VLOOKUP($G2232,Temp!$A:$C,H$1,FALSE)</f>
        <v>planet.com</v>
      </c>
      <c r="I2232" s="22" t="e">
        <f>VLOOKUP($G2232,Temp!$A:$C,I$1,FALSE)</f>
        <v>#VALUE!</v>
      </c>
      <c r="J2232" s="22" t="e">
        <f>VLOOKUP($G2232,Temp!$A:$C,J$1,FALSE)</f>
        <v>#VALUE!</v>
      </c>
      <c r="K2232" s="22" t="e">
        <f>VLOOKUP($G2232,Temp!$A:$C,K$1,FALSE)</f>
        <v>#VALUE!</v>
      </c>
      <c r="L2232" s="22" t="e">
        <f>VLOOKUP($G2232,Temp!$A:$C,L$1,FALSE)</f>
        <v>#VALUE!</v>
      </c>
      <c r="M2232" s="22" t="e">
        <f>VLOOKUP($G2232,Temp!$A:$C,M$1,FALSE)</f>
        <v>#VALUE!</v>
      </c>
      <c r="N2232" s="22" t="e">
        <f>VLOOKUP($G2232,Temp!$A:$C,N$1,FALSE)</f>
        <v>#VALUE!</v>
      </c>
      <c r="O2232" s="22" t="e">
        <f>VLOOKUP($G2232,Temp!$A:$C,O$1,FALSE)</f>
        <v>#VALUE!</v>
      </c>
      <c r="P2232" s="22" t="e">
        <f>VLOOKUP($G2232,Temp!$A:$C,P$1,FALSE)</f>
        <v>#VALUE!</v>
      </c>
      <c r="Q2232" s="22" t="e">
        <f>VLOOKUP($G2232,Temp!$A:$C,Q$1,FALSE)</f>
        <v>#VALUE!</v>
      </c>
      <c r="R2232" s="22" t="e">
        <f>VLOOKUP($G2232,Temp!$A:$C,R$1,FALSE)</f>
        <v>#VALUE!</v>
      </c>
      <c r="S2232" s="22" t="e">
        <f>VLOOKUP($G2232,Temp!$A:$C,S$1,FALSE)</f>
        <v>#VALUE!</v>
      </c>
      <c r="T2232" s="22" t="e">
        <f>VLOOKUP($G2232,Temp!$A:$C,T$1,FALSE)</f>
        <v>#VALUE!</v>
      </c>
      <c r="U2232" s="22" t="e">
        <f>VLOOKUP($G2232,Temp!$A:$C,U$1,FALSE)</f>
        <v>#VALUE!</v>
      </c>
      <c r="V2232" s="22" t="e">
        <f>VLOOKUP($G2232,Temp!$A:$C,V$1,FALSE)</f>
        <v>#VALUE!</v>
      </c>
      <c r="W2232" s="22" t="e">
        <f>VLOOKUP($G2232,Temp!$A:$C,W$1,FALSE)</f>
        <v>#VALUE!</v>
      </c>
      <c r="X2232" s="22" t="e">
        <f>VLOOKUP($G2232,Temp!$A:$C,X$1,FALSE)</f>
        <v>#VALUE!</v>
      </c>
      <c r="Y2232" s="22">
        <f>VLOOKUP($G2232,Temp!$A:$C,Y$1,FALSE)</f>
        <v>37500</v>
      </c>
      <c r="Z2232" s="22">
        <f>VLOOKUP($G2232,Temp!$A:$C,Z$1,FALSE)</f>
        <v>1100</v>
      </c>
      <c r="AA2232" s="22" t="e">
        <f>VLOOKUP($A2232,Searches!$A:$H,AA$1,FALSE)</f>
        <v>#N/A</v>
      </c>
      <c r="AB2232" s="22" t="e">
        <f>VLOOKUP($A2232,Searches!$A:$H,AB$1,FALSE)</f>
        <v>#N/A</v>
      </c>
      <c r="AC2232" s="22" t="e">
        <f>VLOOKUP($A2232,Searches!$A:$H,AC$1,FALSE)</f>
        <v>#N/A</v>
      </c>
      <c r="AD2232" s="22" t="e">
        <f>VLOOKUP($A2232,Searches!$A:$H,AD$1,FALSE)</f>
        <v>#N/A</v>
      </c>
      <c r="AE2232" s="22" t="e">
        <f>VLOOKUP($A2232,Searches!$A:$H,AE$1,FALSE)</f>
        <v>#N/A</v>
      </c>
      <c r="AF2232" s="22" t="e">
        <f>VLOOKUP($A2232,Searches!$A:$H,AF$1,FALSE)</f>
        <v>#N/A</v>
      </c>
      <c r="AG2232" s="22" t="e">
        <f>VLOOKUP($A2232,Searches!$A:$H,AG$1,FALSE)</f>
        <v>#N/A</v>
      </c>
      <c r="AH2232" s="22" t="str">
        <f>VLOOKUP($G2232,Temp!$D:$F,AH$1,FALSE)</f>
        <v>planet.com</v>
      </c>
      <c r="AI2232" s="22">
        <f>VLOOKUP($G2232,Temp!$D:$F,AI$1,FALSE)</f>
        <v>0</v>
      </c>
      <c r="AJ2232" s="22" t="str">
        <f>VLOOKUP($G2232,Temp!$D:$F,AJ$1,FALSE)</f>
        <v>WordPress</v>
      </c>
    </row>
    <row r="2233" spans="1:36" ht="16" x14ac:dyDescent="0.2">
      <c r="A2233" s="8" t="str">
        <f t="shared" si="34"/>
        <v>Michael Farb Blue Star Sports</v>
      </c>
      <c r="B2233" s="8" t="s">
        <v>1203</v>
      </c>
      <c r="C2233" s="8" t="s">
        <v>7855</v>
      </c>
      <c r="D2233" s="8" t="s">
        <v>304</v>
      </c>
      <c r="E2233" s="8" t="s">
        <v>7856</v>
      </c>
      <c r="F2233" s="8" t="s">
        <v>7857</v>
      </c>
      <c r="G2233" s="12" t="s">
        <v>7858</v>
      </c>
      <c r="H2233" s="22" t="str">
        <f>VLOOKUP($G2233,Temp!$A:$C,H$1,FALSE)</f>
        <v>bluestarsports.com</v>
      </c>
      <c r="I2233" s="22" t="e">
        <f>VLOOKUP($G2233,Temp!$A:$C,I$1,FALSE)</f>
        <v>#VALUE!</v>
      </c>
      <c r="J2233" s="22" t="e">
        <f>VLOOKUP($G2233,Temp!$A:$C,J$1,FALSE)</f>
        <v>#VALUE!</v>
      </c>
      <c r="K2233" s="22" t="e">
        <f>VLOOKUP($G2233,Temp!$A:$C,K$1,FALSE)</f>
        <v>#VALUE!</v>
      </c>
      <c r="L2233" s="22" t="e">
        <f>VLOOKUP($G2233,Temp!$A:$C,L$1,FALSE)</f>
        <v>#VALUE!</v>
      </c>
      <c r="M2233" s="22" t="e">
        <f>VLOOKUP($G2233,Temp!$A:$C,M$1,FALSE)</f>
        <v>#VALUE!</v>
      </c>
      <c r="N2233" s="22" t="e">
        <f>VLOOKUP($G2233,Temp!$A:$C,N$1,FALSE)</f>
        <v>#VALUE!</v>
      </c>
      <c r="O2233" s="22" t="e">
        <f>VLOOKUP($G2233,Temp!$A:$C,O$1,FALSE)</f>
        <v>#VALUE!</v>
      </c>
      <c r="P2233" s="22" t="e">
        <f>VLOOKUP($G2233,Temp!$A:$C,P$1,FALSE)</f>
        <v>#VALUE!</v>
      </c>
      <c r="Q2233" s="22" t="e">
        <f>VLOOKUP($G2233,Temp!$A:$C,Q$1,FALSE)</f>
        <v>#VALUE!</v>
      </c>
      <c r="R2233" s="22" t="e">
        <f>VLOOKUP($G2233,Temp!$A:$C,R$1,FALSE)</f>
        <v>#VALUE!</v>
      </c>
      <c r="S2233" s="22" t="e">
        <f>VLOOKUP($G2233,Temp!$A:$C,S$1,FALSE)</f>
        <v>#VALUE!</v>
      </c>
      <c r="T2233" s="22" t="e">
        <f>VLOOKUP($G2233,Temp!$A:$C,T$1,FALSE)</f>
        <v>#VALUE!</v>
      </c>
      <c r="U2233" s="22" t="e">
        <f>VLOOKUP($G2233,Temp!$A:$C,U$1,FALSE)</f>
        <v>#VALUE!</v>
      </c>
      <c r="V2233" s="22" t="e">
        <f>VLOOKUP($G2233,Temp!$A:$C,V$1,FALSE)</f>
        <v>#VALUE!</v>
      </c>
      <c r="W2233" s="22" t="e">
        <f>VLOOKUP($G2233,Temp!$A:$C,W$1,FALSE)</f>
        <v>#VALUE!</v>
      </c>
      <c r="X2233" s="22" t="e">
        <f>VLOOKUP($G2233,Temp!$A:$C,X$1,FALSE)</f>
        <v>#VALUE!</v>
      </c>
      <c r="Y2233" s="22">
        <f>VLOOKUP($G2233,Temp!$A:$C,Y$1,FALSE)</f>
        <v>1500</v>
      </c>
      <c r="Z2233" s="22">
        <f>VLOOKUP($G2233,Temp!$A:$C,Z$1,FALSE)</f>
        <v>0</v>
      </c>
      <c r="AA2233" s="22" t="str">
        <f>VLOOKUP($A2233,Searches!$A:$H,AA$1,FALSE)</f>
        <v>Michael Farb</v>
      </c>
      <c r="AB2233" s="22" t="str">
        <f>VLOOKUP($A2233,Searches!$A:$H,AB$1,FALSE)</f>
        <v>Blue Star Sports</v>
      </c>
      <c r="AC2233" s="22" t="str">
        <f>VLOOKUP($A2233,Searches!$A:$H,AC$1,FALSE)</f>
        <v>Chief Revenue Officer</v>
      </c>
      <c r="AD2233" s="22" t="str">
        <f>VLOOKUP($A2233,Searches!$A:$H,AD$1,FALSE)</f>
        <v>2nd</v>
      </c>
      <c r="AE2233" s="22" t="str">
        <f>VLOOKUP($A2233,Searches!$A:$H,AE$1,FALSE)</f>
        <v/>
      </c>
      <c r="AF2233" s="22" t="str">
        <f>VLOOKUP($A2233,Searches!$A:$H,AF$1,FALSE)</f>
        <v>San Francisco Bay Area</v>
      </c>
      <c r="AG2233" s="22" t="str">
        <f>VLOOKUP($A2233,Searches!$A:$H,AG$1,FALSE)</f>
        <v>https://www.linkedin.com/sales/profile/4329157,qMod,NAME_SEARCH?moduleKey=peopleSearchResults&amp;pageKey=sales-search3-people-refinement&amp;contextId=60BC92C971D70515801E49D6842B0000&amp;requestId=b7ece941-e002-4586-a40f-38a0dcc3e14e&amp;action=CLICK&amp;target=urn%3Ali%3AsalesLead%3A(-1%2C4329157)&amp;pageNumber=22&amp;targetEl=profilelink&amp;position=5&amp;trk=lss-serp-result-lead_photo</v>
      </c>
      <c r="AH2233" s="22" t="str">
        <f>VLOOKUP($G2233,Temp!$D:$F,AH$1,FALSE)</f>
        <v>bluestarsports.com</v>
      </c>
      <c r="AI2233" s="22">
        <f>VLOOKUP($G2233,Temp!$D:$F,AI$1,FALSE)</f>
        <v>0</v>
      </c>
      <c r="AJ2233" s="22" t="str">
        <f>VLOOKUP($G2233,Temp!$D:$F,AJ$1,FALSE)</f>
        <v>WordPress</v>
      </c>
    </row>
    <row r="2234" spans="1:36" ht="16" x14ac:dyDescent="0.2">
      <c r="A2234" s="8" t="str">
        <f t="shared" si="34"/>
        <v>Dan Carmel iManage</v>
      </c>
      <c r="B2234" s="8" t="s">
        <v>362</v>
      </c>
      <c r="C2234" s="8" t="s">
        <v>525</v>
      </c>
      <c r="D2234" s="8" t="s">
        <v>42</v>
      </c>
      <c r="E2234" s="8" t="s">
        <v>3057</v>
      </c>
      <c r="F2234" s="8" t="s">
        <v>3058</v>
      </c>
      <c r="G2234" s="12" t="s">
        <v>3059</v>
      </c>
      <c r="H2234" s="22" t="str">
        <f>VLOOKUP($G2234,Temp!$A:$C,H$1,FALSE)</f>
        <v>imanage.com</v>
      </c>
      <c r="I2234" s="22" t="e">
        <f>VLOOKUP($G2234,Temp!$A:$C,I$1,FALSE)</f>
        <v>#VALUE!</v>
      </c>
      <c r="J2234" s="22" t="e">
        <f>VLOOKUP($G2234,Temp!$A:$C,J$1,FALSE)</f>
        <v>#VALUE!</v>
      </c>
      <c r="K2234" s="22" t="e">
        <f>VLOOKUP($G2234,Temp!$A:$C,K$1,FALSE)</f>
        <v>#VALUE!</v>
      </c>
      <c r="L2234" s="22" t="e">
        <f>VLOOKUP($G2234,Temp!$A:$C,L$1,FALSE)</f>
        <v>#VALUE!</v>
      </c>
      <c r="M2234" s="22" t="e">
        <f>VLOOKUP($G2234,Temp!$A:$C,M$1,FALSE)</f>
        <v>#VALUE!</v>
      </c>
      <c r="N2234" s="22" t="e">
        <f>VLOOKUP($G2234,Temp!$A:$C,N$1,FALSE)</f>
        <v>#VALUE!</v>
      </c>
      <c r="O2234" s="22" t="e">
        <f>VLOOKUP($G2234,Temp!$A:$C,O$1,FALSE)</f>
        <v>#VALUE!</v>
      </c>
      <c r="P2234" s="22" t="e">
        <f>VLOOKUP($G2234,Temp!$A:$C,P$1,FALSE)</f>
        <v>#VALUE!</v>
      </c>
      <c r="Q2234" s="22" t="e">
        <f>VLOOKUP($G2234,Temp!$A:$C,Q$1,FALSE)</f>
        <v>#VALUE!</v>
      </c>
      <c r="R2234" s="22" t="e">
        <f>VLOOKUP($G2234,Temp!$A:$C,R$1,FALSE)</f>
        <v>#VALUE!</v>
      </c>
      <c r="S2234" s="22" t="e">
        <f>VLOOKUP($G2234,Temp!$A:$C,S$1,FALSE)</f>
        <v>#VALUE!</v>
      </c>
      <c r="T2234" s="22" t="e">
        <f>VLOOKUP($G2234,Temp!$A:$C,T$1,FALSE)</f>
        <v>#VALUE!</v>
      </c>
      <c r="U2234" s="22" t="e">
        <f>VLOOKUP($G2234,Temp!$A:$C,U$1,FALSE)</f>
        <v>#VALUE!</v>
      </c>
      <c r="V2234" s="22" t="e">
        <f>VLOOKUP($G2234,Temp!$A:$C,V$1,FALSE)</f>
        <v>#VALUE!</v>
      </c>
      <c r="W2234" s="22" t="e">
        <f>VLOOKUP($G2234,Temp!$A:$C,W$1,FALSE)</f>
        <v>#VALUE!</v>
      </c>
      <c r="X2234" s="22" t="e">
        <f>VLOOKUP($G2234,Temp!$A:$C,X$1,FALSE)</f>
        <v>#VALUE!</v>
      </c>
      <c r="Y2234" s="22">
        <f>VLOOKUP($G2234,Temp!$A:$C,Y$1,FALSE)</f>
        <v>25200</v>
      </c>
      <c r="Z2234" s="22">
        <f>VLOOKUP($G2234,Temp!$A:$C,Z$1,FALSE)</f>
        <v>0</v>
      </c>
      <c r="AA2234" s="22" t="e">
        <f>VLOOKUP($A2234,Searches!$A:$H,AA$1,FALSE)</f>
        <v>#N/A</v>
      </c>
      <c r="AB2234" s="22" t="e">
        <f>VLOOKUP($A2234,Searches!$A:$H,AB$1,FALSE)</f>
        <v>#N/A</v>
      </c>
      <c r="AC2234" s="22" t="e">
        <f>VLOOKUP($A2234,Searches!$A:$H,AC$1,FALSE)</f>
        <v>#N/A</v>
      </c>
      <c r="AD2234" s="22" t="e">
        <f>VLOOKUP($A2234,Searches!$A:$H,AD$1,FALSE)</f>
        <v>#N/A</v>
      </c>
      <c r="AE2234" s="22" t="e">
        <f>VLOOKUP($A2234,Searches!$A:$H,AE$1,FALSE)</f>
        <v>#N/A</v>
      </c>
      <c r="AF2234" s="22" t="e">
        <f>VLOOKUP($A2234,Searches!$A:$H,AF$1,FALSE)</f>
        <v>#N/A</v>
      </c>
      <c r="AG2234" s="22" t="e">
        <f>VLOOKUP($A2234,Searches!$A:$H,AG$1,FALSE)</f>
        <v>#N/A</v>
      </c>
      <c r="AH2234" s="22" t="str">
        <f>VLOOKUP($G2234,Temp!$D:$F,AH$1,FALSE)</f>
        <v>imanage.com</v>
      </c>
      <c r="AI2234" s="22" t="str">
        <f>VLOOKUP($G2234,Temp!$D:$F,AI$1,FALSE)</f>
        <v>Marketo</v>
      </c>
      <c r="AJ2234" s="22" t="str">
        <f>VLOOKUP($G2234,Temp!$D:$F,AJ$1,FALSE)</f>
        <v>WordPress</v>
      </c>
    </row>
    <row r="2235" spans="1:36" ht="16" x14ac:dyDescent="0.2">
      <c r="A2235" s="8" t="str">
        <f t="shared" si="34"/>
        <v>Jennifer Wilga MediaRadar, Inc.</v>
      </c>
      <c r="B2235" s="8" t="s">
        <v>546</v>
      </c>
      <c r="C2235" s="8" t="s">
        <v>8081</v>
      </c>
      <c r="D2235" s="8" t="s">
        <v>304</v>
      </c>
      <c r="E2235" s="8" t="s">
        <v>8082</v>
      </c>
      <c r="F2235" s="8" t="s">
        <v>8083</v>
      </c>
      <c r="G2235" s="12" t="s">
        <v>8084</v>
      </c>
      <c r="H2235" s="22" t="str">
        <f>VLOOKUP($G2235,Temp!$A:$C,H$1,FALSE)</f>
        <v>mediaradar.com</v>
      </c>
      <c r="I2235" s="22" t="e">
        <f>VLOOKUP($G2235,Temp!$A:$C,I$1,FALSE)</f>
        <v>#VALUE!</v>
      </c>
      <c r="J2235" s="22" t="e">
        <f>VLOOKUP($G2235,Temp!$A:$C,J$1,FALSE)</f>
        <v>#VALUE!</v>
      </c>
      <c r="K2235" s="22" t="e">
        <f>VLOOKUP($G2235,Temp!$A:$C,K$1,FALSE)</f>
        <v>#VALUE!</v>
      </c>
      <c r="L2235" s="22" t="e">
        <f>VLOOKUP($G2235,Temp!$A:$C,L$1,FALSE)</f>
        <v>#VALUE!</v>
      </c>
      <c r="M2235" s="22" t="e">
        <f>VLOOKUP($G2235,Temp!$A:$C,M$1,FALSE)</f>
        <v>#VALUE!</v>
      </c>
      <c r="N2235" s="22" t="e">
        <f>VLOOKUP($G2235,Temp!$A:$C,N$1,FALSE)</f>
        <v>#VALUE!</v>
      </c>
      <c r="O2235" s="22" t="e">
        <f>VLOOKUP($G2235,Temp!$A:$C,O$1,FALSE)</f>
        <v>#VALUE!</v>
      </c>
      <c r="P2235" s="22" t="e">
        <f>VLOOKUP($G2235,Temp!$A:$C,P$1,FALSE)</f>
        <v>#VALUE!</v>
      </c>
      <c r="Q2235" s="22" t="e">
        <f>VLOOKUP($G2235,Temp!$A:$C,Q$1,FALSE)</f>
        <v>#VALUE!</v>
      </c>
      <c r="R2235" s="22" t="e">
        <f>VLOOKUP($G2235,Temp!$A:$C,R$1,FALSE)</f>
        <v>#VALUE!</v>
      </c>
      <c r="S2235" s="22" t="e">
        <f>VLOOKUP($G2235,Temp!$A:$C,S$1,FALSE)</f>
        <v>#VALUE!</v>
      </c>
      <c r="T2235" s="22" t="e">
        <f>VLOOKUP($G2235,Temp!$A:$C,T$1,FALSE)</f>
        <v>#VALUE!</v>
      </c>
      <c r="U2235" s="22" t="e">
        <f>VLOOKUP($G2235,Temp!$A:$C,U$1,FALSE)</f>
        <v>#VALUE!</v>
      </c>
      <c r="V2235" s="22" t="e">
        <f>VLOOKUP($G2235,Temp!$A:$C,V$1,FALSE)</f>
        <v>#VALUE!</v>
      </c>
      <c r="W2235" s="22" t="e">
        <f>VLOOKUP($G2235,Temp!$A:$C,W$1,FALSE)</f>
        <v>#VALUE!</v>
      </c>
      <c r="X2235" s="22" t="e">
        <f>VLOOKUP($G2235,Temp!$A:$C,X$1,FALSE)</f>
        <v>#VALUE!</v>
      </c>
      <c r="Y2235" s="22">
        <f>VLOOKUP($G2235,Temp!$A:$C,Y$1,FALSE)</f>
        <v>360</v>
      </c>
      <c r="Z2235" s="22">
        <f>VLOOKUP($G2235,Temp!$A:$C,Z$1,FALSE)</f>
        <v>0</v>
      </c>
      <c r="AA2235" s="22" t="str">
        <f>VLOOKUP($A2235,Searches!$A:$H,AA$1,FALSE)</f>
        <v>Jennifer Wilga</v>
      </c>
      <c r="AB2235" s="22" t="str">
        <f>VLOOKUP($A2235,Searches!$A:$H,AB$1,FALSE)</f>
        <v>MediaRadar, Inc.</v>
      </c>
      <c r="AC2235" s="22" t="str">
        <f>VLOOKUP($A2235,Searches!$A:$H,AC$1,FALSE)</f>
        <v>Chief Revenue Officer</v>
      </c>
      <c r="AD2235" s="22" t="str">
        <f>VLOOKUP($A2235,Searches!$A:$H,AD$1,FALSE)</f>
        <v>2nd</v>
      </c>
      <c r="AE2235" s="22" t="str">
        <f>VLOOKUP($A2235,Searches!$A:$H,AE$1,FALSE)</f>
        <v/>
      </c>
      <c r="AF2235" s="22" t="str">
        <f>VLOOKUP($A2235,Searches!$A:$H,AF$1,FALSE)</f>
        <v>Greater New York City Area</v>
      </c>
      <c r="AG2235" s="22" t="str">
        <f>VLOOKUP($A2235,Searches!$A:$H,AG$1,FALSE)</f>
        <v>https://www.linkedin.com/sales/profile/11841590,DJu6,NAME_SEARCH?moduleKey=peopleSearchResults&amp;pageKey=sales-search3-people-refinement&amp;contextId=60BC92C971D70515801E49D6842B0000&amp;requestId=d8342184-0b1d-4441-b601-a2dfcba87e92&amp;action=CLICK&amp;target=urn%3Ali%3AsalesLead%3A(-1%2C11841590)&amp;pageNumber=21&amp;targetEl=profilelink&amp;position=22&amp;trk=lss-serp-result-lead_photo</v>
      </c>
      <c r="AH2235" s="22" t="str">
        <f>VLOOKUP($G2235,Temp!$D:$F,AH$1,FALSE)</f>
        <v>mediaradar.com</v>
      </c>
      <c r="AI2235" s="22">
        <f>VLOOKUP($G2235,Temp!$D:$F,AI$1,FALSE)</f>
        <v>0</v>
      </c>
      <c r="AJ2235" s="22" t="str">
        <f>VLOOKUP($G2235,Temp!$D:$F,AJ$1,FALSE)</f>
        <v>WordPress</v>
      </c>
    </row>
    <row r="2236" spans="1:36" ht="16" x14ac:dyDescent="0.2">
      <c r="A2236" s="8" t="str">
        <f t="shared" si="34"/>
        <v>Jennifer Deutsch Park Place Technologies</v>
      </c>
      <c r="B2236" s="8" t="s">
        <v>546</v>
      </c>
      <c r="C2236" s="8" t="s">
        <v>7315</v>
      </c>
      <c r="D2236" s="8" t="s">
        <v>42</v>
      </c>
      <c r="E2236" s="8" t="s">
        <v>7316</v>
      </c>
      <c r="F2236" s="8" t="s">
        <v>7317</v>
      </c>
      <c r="G2236" s="12" t="s">
        <v>7318</v>
      </c>
      <c r="H2236" s="22" t="str">
        <f>VLOOKUP($G2236,Temp!$A:$C,H$1,FALSE)</f>
        <v>parkplacetechnologies.com</v>
      </c>
      <c r="I2236" s="22" t="e">
        <f>VLOOKUP($G2236,Temp!$A:$C,I$1,FALSE)</f>
        <v>#VALUE!</v>
      </c>
      <c r="J2236" s="22" t="e">
        <f>VLOOKUP($G2236,Temp!$A:$C,J$1,FALSE)</f>
        <v>#VALUE!</v>
      </c>
      <c r="K2236" s="22" t="e">
        <f>VLOOKUP($G2236,Temp!$A:$C,K$1,FALSE)</f>
        <v>#VALUE!</v>
      </c>
      <c r="L2236" s="22" t="e">
        <f>VLOOKUP($G2236,Temp!$A:$C,L$1,FALSE)</f>
        <v>#VALUE!</v>
      </c>
      <c r="M2236" s="22" t="e">
        <f>VLOOKUP($G2236,Temp!$A:$C,M$1,FALSE)</f>
        <v>#VALUE!</v>
      </c>
      <c r="N2236" s="22" t="e">
        <f>VLOOKUP($G2236,Temp!$A:$C,N$1,FALSE)</f>
        <v>#VALUE!</v>
      </c>
      <c r="O2236" s="22" t="e">
        <f>VLOOKUP($G2236,Temp!$A:$C,O$1,FALSE)</f>
        <v>#VALUE!</v>
      </c>
      <c r="P2236" s="22" t="e">
        <f>VLOOKUP($G2236,Temp!$A:$C,P$1,FALSE)</f>
        <v>#VALUE!</v>
      </c>
      <c r="Q2236" s="22" t="e">
        <f>VLOOKUP($G2236,Temp!$A:$C,Q$1,FALSE)</f>
        <v>#VALUE!</v>
      </c>
      <c r="R2236" s="22" t="e">
        <f>VLOOKUP($G2236,Temp!$A:$C,R$1,FALSE)</f>
        <v>#VALUE!</v>
      </c>
      <c r="S2236" s="22" t="e">
        <f>VLOOKUP($G2236,Temp!$A:$C,S$1,FALSE)</f>
        <v>#VALUE!</v>
      </c>
      <c r="T2236" s="22" t="e">
        <f>VLOOKUP($G2236,Temp!$A:$C,T$1,FALSE)</f>
        <v>#VALUE!</v>
      </c>
      <c r="U2236" s="22" t="e">
        <f>VLOOKUP($G2236,Temp!$A:$C,U$1,FALSE)</f>
        <v>#VALUE!</v>
      </c>
      <c r="V2236" s="22" t="e">
        <f>VLOOKUP($G2236,Temp!$A:$C,V$1,FALSE)</f>
        <v>#VALUE!</v>
      </c>
      <c r="W2236" s="22" t="e">
        <f>VLOOKUP($G2236,Temp!$A:$C,W$1,FALSE)</f>
        <v>#VALUE!</v>
      </c>
      <c r="X2236" s="22" t="e">
        <f>VLOOKUP($G2236,Temp!$A:$C,X$1,FALSE)</f>
        <v>#VALUE!</v>
      </c>
      <c r="Y2236" s="22">
        <f>VLOOKUP($G2236,Temp!$A:$C,Y$1,FALSE)</f>
        <v>16500</v>
      </c>
      <c r="Z2236" s="22">
        <f>VLOOKUP($G2236,Temp!$A:$C,Z$1,FALSE)</f>
        <v>14200</v>
      </c>
      <c r="AA2236" s="22" t="e">
        <f>VLOOKUP($A2236,Searches!$A:$H,AA$1,FALSE)</f>
        <v>#N/A</v>
      </c>
      <c r="AB2236" s="22" t="e">
        <f>VLOOKUP($A2236,Searches!$A:$H,AB$1,FALSE)</f>
        <v>#N/A</v>
      </c>
      <c r="AC2236" s="22" t="e">
        <f>VLOOKUP($A2236,Searches!$A:$H,AC$1,FALSE)</f>
        <v>#N/A</v>
      </c>
      <c r="AD2236" s="22" t="e">
        <f>VLOOKUP($A2236,Searches!$A:$H,AD$1,FALSE)</f>
        <v>#N/A</v>
      </c>
      <c r="AE2236" s="22" t="e">
        <f>VLOOKUP($A2236,Searches!$A:$H,AE$1,FALSE)</f>
        <v>#N/A</v>
      </c>
      <c r="AF2236" s="22" t="e">
        <f>VLOOKUP($A2236,Searches!$A:$H,AF$1,FALSE)</f>
        <v>#N/A</v>
      </c>
      <c r="AG2236" s="22" t="e">
        <f>VLOOKUP($A2236,Searches!$A:$H,AG$1,FALSE)</f>
        <v>#N/A</v>
      </c>
      <c r="AH2236" s="22" t="str">
        <f>VLOOKUP($G2236,Temp!$D:$F,AH$1,FALSE)</f>
        <v>parkplacetechnologies.com</v>
      </c>
      <c r="AI2236" s="22" t="str">
        <f>VLOOKUP($G2236,Temp!$D:$F,AI$1,FALSE)</f>
        <v>HubSpot</v>
      </c>
      <c r="AJ2236" s="22" t="str">
        <f>VLOOKUP($G2236,Temp!$D:$F,AJ$1,FALSE)</f>
        <v>WordPress</v>
      </c>
    </row>
    <row r="2237" spans="1:36" ht="16" x14ac:dyDescent="0.2">
      <c r="A2237" s="8" t="str">
        <f t="shared" si="34"/>
        <v>Allyson Fryhoff Salesforce.org</v>
      </c>
      <c r="B2237" s="8" t="s">
        <v>4758</v>
      </c>
      <c r="C2237" s="8" t="s">
        <v>7396</v>
      </c>
      <c r="D2237" s="8" t="s">
        <v>304</v>
      </c>
      <c r="E2237" s="8" t="s">
        <v>7397</v>
      </c>
      <c r="F2237" s="12" t="s">
        <v>7398</v>
      </c>
      <c r="G2237" s="12" t="s">
        <v>7399</v>
      </c>
      <c r="H2237" s="22" t="str">
        <f>VLOOKUP($G2237,Temp!$A:$C,H$1,FALSE)</f>
        <v>salesforce.org</v>
      </c>
      <c r="I2237" s="22" t="e">
        <f>VLOOKUP($G2237,Temp!$A:$C,I$1,FALSE)</f>
        <v>#VALUE!</v>
      </c>
      <c r="J2237" s="22" t="e">
        <f>VLOOKUP($G2237,Temp!$A:$C,J$1,FALSE)</f>
        <v>#VALUE!</v>
      </c>
      <c r="K2237" s="22" t="e">
        <f>VLOOKUP($G2237,Temp!$A:$C,K$1,FALSE)</f>
        <v>#VALUE!</v>
      </c>
      <c r="L2237" s="22" t="e">
        <f>VLOOKUP($G2237,Temp!$A:$C,L$1,FALSE)</f>
        <v>#VALUE!</v>
      </c>
      <c r="M2237" s="22" t="e">
        <f>VLOOKUP($G2237,Temp!$A:$C,M$1,FALSE)</f>
        <v>#VALUE!</v>
      </c>
      <c r="N2237" s="22" t="e">
        <f>VLOOKUP($G2237,Temp!$A:$C,N$1,FALSE)</f>
        <v>#VALUE!</v>
      </c>
      <c r="O2237" s="22" t="e">
        <f>VLOOKUP($G2237,Temp!$A:$C,O$1,FALSE)</f>
        <v>#VALUE!</v>
      </c>
      <c r="P2237" s="22" t="e">
        <f>VLOOKUP($G2237,Temp!$A:$C,P$1,FALSE)</f>
        <v>#VALUE!</v>
      </c>
      <c r="Q2237" s="22" t="e">
        <f>VLOOKUP($G2237,Temp!$A:$C,Q$1,FALSE)</f>
        <v>#VALUE!</v>
      </c>
      <c r="R2237" s="22" t="e">
        <f>VLOOKUP($G2237,Temp!$A:$C,R$1,FALSE)</f>
        <v>#VALUE!</v>
      </c>
      <c r="S2237" s="22" t="e">
        <f>VLOOKUP($G2237,Temp!$A:$C,S$1,FALSE)</f>
        <v>#VALUE!</v>
      </c>
      <c r="T2237" s="22" t="e">
        <f>VLOOKUP($G2237,Temp!$A:$C,T$1,FALSE)</f>
        <v>#VALUE!</v>
      </c>
      <c r="U2237" s="22" t="e">
        <f>VLOOKUP($G2237,Temp!$A:$C,U$1,FALSE)</f>
        <v>#VALUE!</v>
      </c>
      <c r="V2237" s="22" t="e">
        <f>VLOOKUP($G2237,Temp!$A:$C,V$1,FALSE)</f>
        <v>#VALUE!</v>
      </c>
      <c r="W2237" s="22" t="e">
        <f>VLOOKUP($G2237,Temp!$A:$C,W$1,FALSE)</f>
        <v>#VALUE!</v>
      </c>
      <c r="X2237" s="22" t="e">
        <f>VLOOKUP($G2237,Temp!$A:$C,X$1,FALSE)</f>
        <v>#VALUE!</v>
      </c>
      <c r="Y2237" s="22">
        <f>VLOOKUP($G2237,Temp!$A:$C,Y$1,FALSE)</f>
        <v>167000</v>
      </c>
      <c r="Z2237" s="22">
        <f>VLOOKUP($G2237,Temp!$A:$C,Z$1,FALSE)</f>
        <v>4100</v>
      </c>
      <c r="AA2237" s="22" t="str">
        <f>VLOOKUP($A2237,Searches!$A:$H,AA$1,FALSE)</f>
        <v>Allyson Fryhoff</v>
      </c>
      <c r="AB2237" s="22" t="str">
        <f>VLOOKUP($A2237,Searches!$A:$H,AB$1,FALSE)</f>
        <v>Salesforce.org</v>
      </c>
      <c r="AC2237" s="22" t="str">
        <f>VLOOKUP($A2237,Searches!$A:$H,AC$1,FALSE)</f>
        <v>Chief Revenue Officer</v>
      </c>
      <c r="AD2237" s="22" t="str">
        <f>VLOOKUP($A2237,Searches!$A:$H,AD$1,FALSE)</f>
        <v>2nd</v>
      </c>
      <c r="AE2237" s="22" t="str">
        <f>VLOOKUP($A2237,Searches!$A:$H,AE$1,FALSE)</f>
        <v/>
      </c>
      <c r="AF2237" s="22" t="str">
        <f>VLOOKUP($A2237,Searches!$A:$H,AF$1,FALSE)</f>
        <v>San Francisco Bay Area</v>
      </c>
      <c r="AG2237" s="22" t="str">
        <f>VLOOKUP($A2237,Searches!$A:$H,AG$1,FALSE)</f>
        <v>https://www.linkedin.com/sales/profile/3204495,yuPD,NAME_SEARCH?moduleKey=peopleSearchResults&amp;pageKey=sales-search3-people-refinement&amp;contextId=60BC92C971D70515801E49D6842B0000&amp;requestId=7b182405-c507-4f52-a228-b3297b14c5a5&amp;action=CLICK&amp;target=urn%3Ali%3AsalesLead%3A(-1%2C3204495)&amp;pageNumber=19&amp;targetEl=profilelink&amp;position=2&amp;trk=lss-serp-result-lead_photo</v>
      </c>
      <c r="AH2237" s="22" t="str">
        <f>VLOOKUP($G2237,Temp!$D:$F,AH$1,FALSE)</f>
        <v>salesforce.org</v>
      </c>
      <c r="AI2237" s="22" t="str">
        <f>VLOOKUP($G2237,Temp!$D:$F,AI$1,FALSE)</f>
        <v>Pardot</v>
      </c>
      <c r="AJ2237" s="22" t="str">
        <f>VLOOKUP($G2237,Temp!$D:$F,AJ$1,FALSE)</f>
        <v>WordPress</v>
      </c>
    </row>
    <row r="2238" spans="1:36" ht="16" x14ac:dyDescent="0.2">
      <c r="A2238" s="8" t="str">
        <f t="shared" si="34"/>
        <v>Amy Eggen DTN</v>
      </c>
      <c r="B2238" s="8" t="s">
        <v>40</v>
      </c>
      <c r="C2238" s="8" t="s">
        <v>7038</v>
      </c>
      <c r="D2238" s="8" t="s">
        <v>42</v>
      </c>
      <c r="E2238" s="8" t="s">
        <v>7039</v>
      </c>
      <c r="F2238" s="8" t="s">
        <v>7040</v>
      </c>
      <c r="G2238" s="12" t="s">
        <v>7041</v>
      </c>
      <c r="H2238" s="22" t="str">
        <f>VLOOKUP($G2238,Temp!$A:$C,H$1,FALSE)</f>
        <v>dtn.com</v>
      </c>
      <c r="I2238" s="22" t="e">
        <f>VLOOKUP($G2238,Temp!$A:$C,I$1,FALSE)</f>
        <v>#VALUE!</v>
      </c>
      <c r="J2238" s="22" t="e">
        <f>VLOOKUP($G2238,Temp!$A:$C,J$1,FALSE)</f>
        <v>#VALUE!</v>
      </c>
      <c r="K2238" s="22" t="e">
        <f>VLOOKUP($G2238,Temp!$A:$C,K$1,FALSE)</f>
        <v>#VALUE!</v>
      </c>
      <c r="L2238" s="22" t="e">
        <f>VLOOKUP($G2238,Temp!$A:$C,L$1,FALSE)</f>
        <v>#VALUE!</v>
      </c>
      <c r="M2238" s="22" t="e">
        <f>VLOOKUP($G2238,Temp!$A:$C,M$1,FALSE)</f>
        <v>#VALUE!</v>
      </c>
      <c r="N2238" s="22" t="e">
        <f>VLOOKUP($G2238,Temp!$A:$C,N$1,FALSE)</f>
        <v>#VALUE!</v>
      </c>
      <c r="O2238" s="22" t="e">
        <f>VLOOKUP($G2238,Temp!$A:$C,O$1,FALSE)</f>
        <v>#VALUE!</v>
      </c>
      <c r="P2238" s="22" t="e">
        <f>VLOOKUP($G2238,Temp!$A:$C,P$1,FALSE)</f>
        <v>#VALUE!</v>
      </c>
      <c r="Q2238" s="22" t="e">
        <f>VLOOKUP($G2238,Temp!$A:$C,Q$1,FALSE)</f>
        <v>#VALUE!</v>
      </c>
      <c r="R2238" s="22" t="e">
        <f>VLOOKUP($G2238,Temp!$A:$C,R$1,FALSE)</f>
        <v>#VALUE!</v>
      </c>
      <c r="S2238" s="22" t="e">
        <f>VLOOKUP($G2238,Temp!$A:$C,S$1,FALSE)</f>
        <v>#VALUE!</v>
      </c>
      <c r="T2238" s="22" t="e">
        <f>VLOOKUP($G2238,Temp!$A:$C,T$1,FALSE)</f>
        <v>#VALUE!</v>
      </c>
      <c r="U2238" s="22" t="e">
        <f>VLOOKUP($G2238,Temp!$A:$C,U$1,FALSE)</f>
        <v>#VALUE!</v>
      </c>
      <c r="V2238" s="22" t="e">
        <f>VLOOKUP($G2238,Temp!$A:$C,V$1,FALSE)</f>
        <v>#VALUE!</v>
      </c>
      <c r="W2238" s="22" t="e">
        <f>VLOOKUP($G2238,Temp!$A:$C,W$1,FALSE)</f>
        <v>#VALUE!</v>
      </c>
      <c r="X2238" s="22" t="e">
        <f>VLOOKUP($G2238,Temp!$A:$C,X$1,FALSE)</f>
        <v>#VALUE!</v>
      </c>
      <c r="Y2238" s="22">
        <f>VLOOKUP($G2238,Temp!$A:$C,Y$1,FALSE)</f>
        <v>38700</v>
      </c>
      <c r="Z2238" s="22">
        <f>VLOOKUP($G2238,Temp!$A:$C,Z$1,FALSE)</f>
        <v>0</v>
      </c>
      <c r="AA2238" s="22" t="e">
        <f>VLOOKUP($A2238,Searches!$A:$H,AA$1,FALSE)</f>
        <v>#N/A</v>
      </c>
      <c r="AB2238" s="22" t="e">
        <f>VLOOKUP($A2238,Searches!$A:$H,AB$1,FALSE)</f>
        <v>#N/A</v>
      </c>
      <c r="AC2238" s="22" t="e">
        <f>VLOOKUP($A2238,Searches!$A:$H,AC$1,FALSE)</f>
        <v>#N/A</v>
      </c>
      <c r="AD2238" s="22" t="e">
        <f>VLOOKUP($A2238,Searches!$A:$H,AD$1,FALSE)</f>
        <v>#N/A</v>
      </c>
      <c r="AE2238" s="22" t="e">
        <f>VLOOKUP($A2238,Searches!$A:$H,AE$1,FALSE)</f>
        <v>#N/A</v>
      </c>
      <c r="AF2238" s="22" t="e">
        <f>VLOOKUP($A2238,Searches!$A:$H,AF$1,FALSE)</f>
        <v>#N/A</v>
      </c>
      <c r="AG2238" s="22" t="e">
        <f>VLOOKUP($A2238,Searches!$A:$H,AG$1,FALSE)</f>
        <v>#N/A</v>
      </c>
      <c r="AH2238" s="22" t="e">
        <f>VLOOKUP($G2238,Temp!$D:$F,AH$1,FALSE)</f>
        <v>#N/A</v>
      </c>
      <c r="AI2238" s="22" t="e">
        <f>VLOOKUP($G2238,Temp!$D:$F,AI$1,FALSE)</f>
        <v>#N/A</v>
      </c>
      <c r="AJ2238" s="22" t="e">
        <f>VLOOKUP($G2238,Temp!$D:$F,AJ$1,FALSE)</f>
        <v>#N/A</v>
      </c>
    </row>
    <row r="2239" spans="1:36" ht="16" x14ac:dyDescent="0.2">
      <c r="A2239" s="8" t="str">
        <f t="shared" si="34"/>
        <v>Amy Kennedy ModSquad, Inc.</v>
      </c>
      <c r="B2239" s="8" t="s">
        <v>40</v>
      </c>
      <c r="C2239" s="8" t="s">
        <v>41</v>
      </c>
      <c r="D2239" s="8" t="s">
        <v>42</v>
      </c>
      <c r="E2239" s="8" t="s">
        <v>43</v>
      </c>
      <c r="F2239" s="8" t="s">
        <v>44</v>
      </c>
      <c r="G2239" s="12" t="s">
        <v>45</v>
      </c>
      <c r="H2239" s="22" t="str">
        <f>VLOOKUP($G2239,Temp!$A:$C,H$1,FALSE)</f>
        <v>modsquad.com</v>
      </c>
      <c r="I2239" s="22" t="e">
        <f>VLOOKUP($G2239,Temp!$A:$C,I$1,FALSE)</f>
        <v>#VALUE!</v>
      </c>
      <c r="J2239" s="22" t="e">
        <f>VLOOKUP($G2239,Temp!$A:$C,J$1,FALSE)</f>
        <v>#VALUE!</v>
      </c>
      <c r="K2239" s="22" t="e">
        <f>VLOOKUP($G2239,Temp!$A:$C,K$1,FALSE)</f>
        <v>#VALUE!</v>
      </c>
      <c r="L2239" s="22" t="e">
        <f>VLOOKUP($G2239,Temp!$A:$C,L$1,FALSE)</f>
        <v>#VALUE!</v>
      </c>
      <c r="M2239" s="22" t="e">
        <f>VLOOKUP($G2239,Temp!$A:$C,M$1,FALSE)</f>
        <v>#VALUE!</v>
      </c>
      <c r="N2239" s="22" t="e">
        <f>VLOOKUP($G2239,Temp!$A:$C,N$1,FALSE)</f>
        <v>#VALUE!</v>
      </c>
      <c r="O2239" s="22" t="e">
        <f>VLOOKUP($G2239,Temp!$A:$C,O$1,FALSE)</f>
        <v>#VALUE!</v>
      </c>
      <c r="P2239" s="22" t="e">
        <f>VLOOKUP($G2239,Temp!$A:$C,P$1,FALSE)</f>
        <v>#VALUE!</v>
      </c>
      <c r="Q2239" s="22" t="e">
        <f>VLOOKUP($G2239,Temp!$A:$C,Q$1,FALSE)</f>
        <v>#VALUE!</v>
      </c>
      <c r="R2239" s="22" t="e">
        <f>VLOOKUP($G2239,Temp!$A:$C,R$1,FALSE)</f>
        <v>#VALUE!</v>
      </c>
      <c r="S2239" s="22" t="e">
        <f>VLOOKUP($G2239,Temp!$A:$C,S$1,FALSE)</f>
        <v>#VALUE!</v>
      </c>
      <c r="T2239" s="22" t="e">
        <f>VLOOKUP($G2239,Temp!$A:$C,T$1,FALSE)</f>
        <v>#VALUE!</v>
      </c>
      <c r="U2239" s="22" t="e">
        <f>VLOOKUP($G2239,Temp!$A:$C,U$1,FALSE)</f>
        <v>#VALUE!</v>
      </c>
      <c r="V2239" s="22" t="e">
        <f>VLOOKUP($G2239,Temp!$A:$C,V$1,FALSE)</f>
        <v>#VALUE!</v>
      </c>
      <c r="W2239" s="22" t="e">
        <f>VLOOKUP($G2239,Temp!$A:$C,W$1,FALSE)</f>
        <v>#VALUE!</v>
      </c>
      <c r="X2239" s="22" t="e">
        <f>VLOOKUP($G2239,Temp!$A:$C,X$1,FALSE)</f>
        <v>#VALUE!</v>
      </c>
      <c r="Y2239" s="22">
        <f>VLOOKUP($G2239,Temp!$A:$C,Y$1,FALSE)</f>
        <v>2200</v>
      </c>
      <c r="Z2239" s="22">
        <f>VLOOKUP($G2239,Temp!$A:$C,Z$1,FALSE)</f>
        <v>3600</v>
      </c>
      <c r="AA2239" s="22" t="e">
        <f>VLOOKUP($A2239,Searches!$A:$H,AA$1,FALSE)</f>
        <v>#N/A</v>
      </c>
      <c r="AB2239" s="22" t="e">
        <f>VLOOKUP($A2239,Searches!$A:$H,AB$1,FALSE)</f>
        <v>#N/A</v>
      </c>
      <c r="AC2239" s="22" t="e">
        <f>VLOOKUP($A2239,Searches!$A:$H,AC$1,FALSE)</f>
        <v>#N/A</v>
      </c>
      <c r="AD2239" s="22" t="e">
        <f>VLOOKUP($A2239,Searches!$A:$H,AD$1,FALSE)</f>
        <v>#N/A</v>
      </c>
      <c r="AE2239" s="22" t="e">
        <f>VLOOKUP($A2239,Searches!$A:$H,AE$1,FALSE)</f>
        <v>#N/A</v>
      </c>
      <c r="AF2239" s="22" t="e">
        <f>VLOOKUP($A2239,Searches!$A:$H,AF$1,FALSE)</f>
        <v>#N/A</v>
      </c>
      <c r="AG2239" s="22" t="e">
        <f>VLOOKUP($A2239,Searches!$A:$H,AG$1,FALSE)</f>
        <v>#N/A</v>
      </c>
      <c r="AH2239" s="22" t="str">
        <f>VLOOKUP($G2239,Temp!$D:$F,AH$1,FALSE)</f>
        <v>modsquad.com</v>
      </c>
      <c r="AI2239" s="22">
        <f>VLOOKUP($G2239,Temp!$D:$F,AI$1,FALSE)</f>
        <v>0</v>
      </c>
      <c r="AJ2239" s="22" t="str">
        <f>VLOOKUP($G2239,Temp!$D:$F,AJ$1,FALSE)</f>
        <v>WordPress</v>
      </c>
    </row>
    <row r="2240" spans="1:36" ht="16" x14ac:dyDescent="0.2">
      <c r="A2240" s="8" t="str">
        <f t="shared" si="34"/>
        <v>Ramsey McGrory Mediaocean</v>
      </c>
      <c r="B2240" s="8" t="s">
        <v>7925</v>
      </c>
      <c r="C2240" s="8" t="s">
        <v>7926</v>
      </c>
      <c r="D2240" s="8" t="s">
        <v>304</v>
      </c>
      <c r="E2240" s="8" t="s">
        <v>7927</v>
      </c>
      <c r="F2240" s="8" t="s">
        <v>7928</v>
      </c>
      <c r="G2240" s="12" t="s">
        <v>7929</v>
      </c>
      <c r="H2240" s="22" t="str">
        <f>VLOOKUP($G2240,Temp!$A:$C,H$1,FALSE)</f>
        <v>mediaocean.com</v>
      </c>
      <c r="I2240" s="22" t="e">
        <f>VLOOKUP($G2240,Temp!$A:$C,I$1,FALSE)</f>
        <v>#VALUE!</v>
      </c>
      <c r="J2240" s="22" t="e">
        <f>VLOOKUP($G2240,Temp!$A:$C,J$1,FALSE)</f>
        <v>#VALUE!</v>
      </c>
      <c r="K2240" s="22" t="e">
        <f>VLOOKUP($G2240,Temp!$A:$C,K$1,FALSE)</f>
        <v>#VALUE!</v>
      </c>
      <c r="L2240" s="22" t="e">
        <f>VLOOKUP($G2240,Temp!$A:$C,L$1,FALSE)</f>
        <v>#VALUE!</v>
      </c>
      <c r="M2240" s="22" t="e">
        <f>VLOOKUP($G2240,Temp!$A:$C,M$1,FALSE)</f>
        <v>#VALUE!</v>
      </c>
      <c r="N2240" s="22" t="e">
        <f>VLOOKUP($G2240,Temp!$A:$C,N$1,FALSE)</f>
        <v>#VALUE!</v>
      </c>
      <c r="O2240" s="22" t="e">
        <f>VLOOKUP($G2240,Temp!$A:$C,O$1,FALSE)</f>
        <v>#VALUE!</v>
      </c>
      <c r="P2240" s="22" t="e">
        <f>VLOOKUP($G2240,Temp!$A:$C,P$1,FALSE)</f>
        <v>#VALUE!</v>
      </c>
      <c r="Q2240" s="22" t="e">
        <f>VLOOKUP($G2240,Temp!$A:$C,Q$1,FALSE)</f>
        <v>#VALUE!</v>
      </c>
      <c r="R2240" s="22" t="e">
        <f>VLOOKUP($G2240,Temp!$A:$C,R$1,FALSE)</f>
        <v>#VALUE!</v>
      </c>
      <c r="S2240" s="22" t="e">
        <f>VLOOKUP($G2240,Temp!$A:$C,S$1,FALSE)</f>
        <v>#VALUE!</v>
      </c>
      <c r="T2240" s="22" t="e">
        <f>VLOOKUP($G2240,Temp!$A:$C,T$1,FALSE)</f>
        <v>#VALUE!</v>
      </c>
      <c r="U2240" s="22" t="e">
        <f>VLOOKUP($G2240,Temp!$A:$C,U$1,FALSE)</f>
        <v>#VALUE!</v>
      </c>
      <c r="V2240" s="22" t="e">
        <f>VLOOKUP($G2240,Temp!$A:$C,V$1,FALSE)</f>
        <v>#VALUE!</v>
      </c>
      <c r="W2240" s="22" t="e">
        <f>VLOOKUP($G2240,Temp!$A:$C,W$1,FALSE)</f>
        <v>#VALUE!</v>
      </c>
      <c r="X2240" s="22" t="e">
        <f>VLOOKUP($G2240,Temp!$A:$C,X$1,FALSE)</f>
        <v>#VALUE!</v>
      </c>
      <c r="Y2240" s="22">
        <f>VLOOKUP($G2240,Temp!$A:$C,Y$1,FALSE)</f>
        <v>15000</v>
      </c>
      <c r="Z2240" s="22">
        <f>VLOOKUP($G2240,Temp!$A:$C,Z$1,FALSE)</f>
        <v>97</v>
      </c>
      <c r="AA2240" s="22" t="str">
        <f>VLOOKUP($A2240,Searches!$A:$H,AA$1,FALSE)</f>
        <v>Ramsey McGrory</v>
      </c>
      <c r="AB2240" s="22" t="str">
        <f>VLOOKUP($A2240,Searches!$A:$H,AB$1,FALSE)</f>
        <v>Mediaocean</v>
      </c>
      <c r="AC2240" s="22" t="str">
        <f>VLOOKUP($A2240,Searches!$A:$H,AC$1,FALSE)</f>
        <v>Chief Revenue Officer</v>
      </c>
      <c r="AD2240" s="22" t="str">
        <f>VLOOKUP($A2240,Searches!$A:$H,AD$1,FALSE)</f>
        <v>2nd</v>
      </c>
      <c r="AE2240" s="22" t="str">
        <f>VLOOKUP($A2240,Searches!$A:$H,AE$1,FALSE)</f>
        <v/>
      </c>
      <c r="AF2240" s="22" t="str">
        <f>VLOOKUP($A2240,Searches!$A:$H,AF$1,FALSE)</f>
        <v>Greater New York City Area</v>
      </c>
      <c r="AG2240" s="22" t="str">
        <f>VLOOKUP($A2240,Searches!$A:$H,AG$1,FALSE)</f>
        <v>https://www.linkedin.com/sales/profile/1363229,zeAd,NAME_SEARCH?moduleKey=peopleSearchResults&amp;pageKey=sales-search3-people-refinement&amp;contextId=60BC92C971D70515801E49D6842B0000&amp;requestId=b7ece941-e002-4586-a40f-38a0dcc3e14e&amp;action=CLICK&amp;target=urn%3Ali%3AsalesLead%3A(-1%2C1363229)&amp;pageNumber=22&amp;targetEl=profilelink&amp;position=6&amp;trk=lss-serp-result-lead_photo</v>
      </c>
      <c r="AH2240" s="22" t="str">
        <f>VLOOKUP($G2240,Temp!$D:$F,AH$1,FALSE)</f>
        <v>mediaocean.com</v>
      </c>
      <c r="AI2240" s="22" t="str">
        <f>VLOOKUP($G2240,Temp!$D:$F,AI$1,FALSE)</f>
        <v>Marketo</v>
      </c>
      <c r="AJ2240" s="22" t="str">
        <f>VLOOKUP($G2240,Temp!$D:$F,AJ$1,FALSE)</f>
        <v>Drupal</v>
      </c>
    </row>
    <row r="2241" spans="1:36" ht="16" x14ac:dyDescent="0.2">
      <c r="A2241" s="8" t="str">
        <f t="shared" si="34"/>
        <v>Don Wight Demandbase</v>
      </c>
      <c r="B2241" s="8" t="s">
        <v>376</v>
      </c>
      <c r="C2241" s="8" t="s">
        <v>2320</v>
      </c>
      <c r="D2241" s="8" t="s">
        <v>2321</v>
      </c>
      <c r="E2241" s="8" t="s">
        <v>2322</v>
      </c>
      <c r="F2241" s="8" t="s">
        <v>2303</v>
      </c>
      <c r="G2241" s="12" t="s">
        <v>2304</v>
      </c>
      <c r="H2241" s="22" t="str">
        <f>VLOOKUP($G2241,Temp!$A:$C,H$1,FALSE)</f>
        <v>demandbase.com</v>
      </c>
      <c r="I2241" s="22" t="e">
        <f>VLOOKUP($G2241,Temp!$A:$C,I$1,FALSE)</f>
        <v>#VALUE!</v>
      </c>
      <c r="J2241" s="22" t="e">
        <f>VLOOKUP($G2241,Temp!$A:$C,J$1,FALSE)</f>
        <v>#VALUE!</v>
      </c>
      <c r="K2241" s="22" t="e">
        <f>VLOOKUP($G2241,Temp!$A:$C,K$1,FALSE)</f>
        <v>#VALUE!</v>
      </c>
      <c r="L2241" s="22" t="e">
        <f>VLOOKUP($G2241,Temp!$A:$C,L$1,FALSE)</f>
        <v>#VALUE!</v>
      </c>
      <c r="M2241" s="22" t="e">
        <f>VLOOKUP($G2241,Temp!$A:$C,M$1,FALSE)</f>
        <v>#VALUE!</v>
      </c>
      <c r="N2241" s="22" t="e">
        <f>VLOOKUP($G2241,Temp!$A:$C,N$1,FALSE)</f>
        <v>#VALUE!</v>
      </c>
      <c r="O2241" s="22" t="e">
        <f>VLOOKUP($G2241,Temp!$A:$C,O$1,FALSE)</f>
        <v>#VALUE!</v>
      </c>
      <c r="P2241" s="22" t="e">
        <f>VLOOKUP($G2241,Temp!$A:$C,P$1,FALSE)</f>
        <v>#VALUE!</v>
      </c>
      <c r="Q2241" s="22" t="e">
        <f>VLOOKUP($G2241,Temp!$A:$C,Q$1,FALSE)</f>
        <v>#VALUE!</v>
      </c>
      <c r="R2241" s="22" t="e">
        <f>VLOOKUP($G2241,Temp!$A:$C,R$1,FALSE)</f>
        <v>#VALUE!</v>
      </c>
      <c r="S2241" s="22" t="e">
        <f>VLOOKUP($G2241,Temp!$A:$C,S$1,FALSE)</f>
        <v>#VALUE!</v>
      </c>
      <c r="T2241" s="22" t="e">
        <f>VLOOKUP($G2241,Temp!$A:$C,T$1,FALSE)</f>
        <v>#VALUE!</v>
      </c>
      <c r="U2241" s="22" t="e">
        <f>VLOOKUP($G2241,Temp!$A:$C,U$1,FALSE)</f>
        <v>#VALUE!</v>
      </c>
      <c r="V2241" s="22" t="e">
        <f>VLOOKUP($G2241,Temp!$A:$C,V$1,FALSE)</f>
        <v>#VALUE!</v>
      </c>
      <c r="W2241" s="22" t="e">
        <f>VLOOKUP($G2241,Temp!$A:$C,W$1,FALSE)</f>
        <v>#VALUE!</v>
      </c>
      <c r="X2241" s="22" t="e">
        <f>VLOOKUP($G2241,Temp!$A:$C,X$1,FALSE)</f>
        <v>#VALUE!</v>
      </c>
      <c r="Y2241" s="22">
        <f>VLOOKUP($G2241,Temp!$A:$C,Y$1,FALSE)</f>
        <v>21100</v>
      </c>
      <c r="Z2241" s="22">
        <f>VLOOKUP($G2241,Temp!$A:$C,Z$1,FALSE)</f>
        <v>1700</v>
      </c>
      <c r="AA2241" s="22" t="e">
        <f>VLOOKUP($A2241,Searches!$A:$H,AA$1,FALSE)</f>
        <v>#N/A</v>
      </c>
      <c r="AB2241" s="22" t="e">
        <f>VLOOKUP($A2241,Searches!$A:$H,AB$1,FALSE)</f>
        <v>#N/A</v>
      </c>
      <c r="AC2241" s="22" t="e">
        <f>VLOOKUP($A2241,Searches!$A:$H,AC$1,FALSE)</f>
        <v>#N/A</v>
      </c>
      <c r="AD2241" s="22" t="e">
        <f>VLOOKUP($A2241,Searches!$A:$H,AD$1,FALSE)</f>
        <v>#N/A</v>
      </c>
      <c r="AE2241" s="22" t="e">
        <f>VLOOKUP($A2241,Searches!$A:$H,AE$1,FALSE)</f>
        <v>#N/A</v>
      </c>
      <c r="AF2241" s="22" t="e">
        <f>VLOOKUP($A2241,Searches!$A:$H,AF$1,FALSE)</f>
        <v>#N/A</v>
      </c>
      <c r="AG2241" s="22" t="e">
        <f>VLOOKUP($A2241,Searches!$A:$H,AG$1,FALSE)</f>
        <v>#N/A</v>
      </c>
      <c r="AH2241" s="22" t="str">
        <f>VLOOKUP($G2241,Temp!$D:$F,AH$1,FALSE)</f>
        <v>demandbase.com</v>
      </c>
      <c r="AI2241" s="22" t="str">
        <f>VLOOKUP($G2241,Temp!$D:$F,AI$1,FALSE)</f>
        <v>Eloqua</v>
      </c>
      <c r="AJ2241" s="22" t="str">
        <f>VLOOKUP($G2241,Temp!$D:$F,AJ$1,FALSE)</f>
        <v>WordPress</v>
      </c>
    </row>
    <row r="2242" spans="1:36" ht="16" x14ac:dyDescent="0.2">
      <c r="A2242" s="8" t="str">
        <f t="shared" si="34"/>
        <v>Jim Dawson Yellowbrick Data, Inc.</v>
      </c>
      <c r="B2242" s="8" t="s">
        <v>398</v>
      </c>
      <c r="C2242" s="8" t="s">
        <v>12071</v>
      </c>
      <c r="D2242" s="8" t="s">
        <v>12072</v>
      </c>
      <c r="E2242" s="8" t="s">
        <v>634</v>
      </c>
      <c r="F2242" s="8" t="s">
        <v>12073</v>
      </c>
      <c r="G2242" s="8" t="s">
        <v>634</v>
      </c>
      <c r="H2242" s="22" t="e">
        <f>VLOOKUP($G2242,Temp!$A:$C,H$1,FALSE)</f>
        <v>#N/A</v>
      </c>
      <c r="I2242" s="22" t="e">
        <f>VLOOKUP($G2242,Temp!$A:$C,I$1,FALSE)</f>
        <v>#N/A</v>
      </c>
      <c r="J2242" s="22" t="e">
        <f>VLOOKUP($G2242,Temp!$A:$C,J$1,FALSE)</f>
        <v>#N/A</v>
      </c>
      <c r="K2242" s="22" t="e">
        <f>VLOOKUP($G2242,Temp!$A:$C,K$1,FALSE)</f>
        <v>#N/A</v>
      </c>
      <c r="L2242" s="22" t="e">
        <f>VLOOKUP($G2242,Temp!$A:$C,L$1,FALSE)</f>
        <v>#N/A</v>
      </c>
      <c r="M2242" s="22" t="e">
        <f>VLOOKUP($G2242,Temp!$A:$C,M$1,FALSE)</f>
        <v>#N/A</v>
      </c>
      <c r="N2242" s="22" t="e">
        <f>VLOOKUP($G2242,Temp!$A:$C,N$1,FALSE)</f>
        <v>#N/A</v>
      </c>
      <c r="O2242" s="22" t="e">
        <f>VLOOKUP($G2242,Temp!$A:$C,O$1,FALSE)</f>
        <v>#N/A</v>
      </c>
      <c r="P2242" s="22" t="e">
        <f>VLOOKUP($G2242,Temp!$A:$C,P$1,FALSE)</f>
        <v>#N/A</v>
      </c>
      <c r="Q2242" s="22" t="e">
        <f>VLOOKUP($G2242,Temp!$A:$C,Q$1,FALSE)</f>
        <v>#N/A</v>
      </c>
      <c r="R2242" s="22" t="e">
        <f>VLOOKUP($G2242,Temp!$A:$C,R$1,FALSE)</f>
        <v>#N/A</v>
      </c>
      <c r="S2242" s="22" t="e">
        <f>VLOOKUP($G2242,Temp!$A:$C,S$1,FALSE)</f>
        <v>#N/A</v>
      </c>
      <c r="T2242" s="22" t="e">
        <f>VLOOKUP($G2242,Temp!$A:$C,T$1,FALSE)</f>
        <v>#N/A</v>
      </c>
      <c r="U2242" s="22" t="e">
        <f>VLOOKUP($G2242,Temp!$A:$C,U$1,FALSE)</f>
        <v>#N/A</v>
      </c>
      <c r="V2242" s="22" t="e">
        <f>VLOOKUP($G2242,Temp!$A:$C,V$1,FALSE)</f>
        <v>#N/A</v>
      </c>
      <c r="W2242" s="22" t="e">
        <f>VLOOKUP($G2242,Temp!$A:$C,W$1,FALSE)</f>
        <v>#N/A</v>
      </c>
      <c r="X2242" s="22" t="e">
        <f>VLOOKUP($G2242,Temp!$A:$C,X$1,FALSE)</f>
        <v>#N/A</v>
      </c>
      <c r="Y2242" s="22" t="e">
        <f>VLOOKUP($G2242,Temp!$A:$C,Y$1,FALSE)</f>
        <v>#N/A</v>
      </c>
      <c r="Z2242" s="22" t="e">
        <f>VLOOKUP($G2242,Temp!$A:$C,Z$1,FALSE)</f>
        <v>#N/A</v>
      </c>
      <c r="AA2242" s="22" t="e">
        <f>VLOOKUP($A2242,Searches!$A:$H,AA$1,FALSE)</f>
        <v>#N/A</v>
      </c>
      <c r="AB2242" s="22" t="e">
        <f>VLOOKUP($A2242,Searches!$A:$H,AB$1,FALSE)</f>
        <v>#N/A</v>
      </c>
      <c r="AC2242" s="22" t="e">
        <f>VLOOKUP($A2242,Searches!$A:$H,AC$1,FALSE)</f>
        <v>#N/A</v>
      </c>
      <c r="AD2242" s="22" t="e">
        <f>VLOOKUP($A2242,Searches!$A:$H,AD$1,FALSE)</f>
        <v>#N/A</v>
      </c>
      <c r="AE2242" s="22" t="e">
        <f>VLOOKUP($A2242,Searches!$A:$H,AE$1,FALSE)</f>
        <v>#N/A</v>
      </c>
      <c r="AF2242" s="22" t="e">
        <f>VLOOKUP($A2242,Searches!$A:$H,AF$1,FALSE)</f>
        <v>#N/A</v>
      </c>
      <c r="AG2242" s="22" t="e">
        <f>VLOOKUP($A2242,Searches!$A:$H,AG$1,FALSE)</f>
        <v>#N/A</v>
      </c>
      <c r="AH2242" s="22" t="e">
        <f>VLOOKUP($G2242,Temp!$D:$F,AH$1,FALSE)</f>
        <v>#N/A</v>
      </c>
      <c r="AI2242" s="22" t="e">
        <f>VLOOKUP($G2242,Temp!$D:$F,AI$1,FALSE)</f>
        <v>#N/A</v>
      </c>
      <c r="AJ2242" s="22" t="e">
        <f>VLOOKUP($G2242,Temp!$D:$F,AJ$1,FALSE)</f>
        <v>#N/A</v>
      </c>
    </row>
    <row r="2243" spans="1:36" ht="16" x14ac:dyDescent="0.2">
      <c r="A2243" s="8" t="str">
        <f t="shared" si="34"/>
        <v>Melanie Marcus Surescripts</v>
      </c>
      <c r="B2243" s="8" t="s">
        <v>4588</v>
      </c>
      <c r="C2243" s="8" t="s">
        <v>934</v>
      </c>
      <c r="D2243" s="8" t="s">
        <v>42</v>
      </c>
      <c r="E2243" s="8" t="s">
        <v>4590</v>
      </c>
      <c r="F2243" s="8" t="s">
        <v>4592</v>
      </c>
      <c r="G2243" s="12" t="s">
        <v>4594</v>
      </c>
      <c r="H2243" s="22" t="str">
        <f>VLOOKUP($G2243,Temp!$A:$C,H$1,FALSE)</f>
        <v>surescripts.com</v>
      </c>
      <c r="I2243" s="22" t="e">
        <f>VLOOKUP($G2243,Temp!$A:$C,I$1,FALSE)</f>
        <v>#VALUE!</v>
      </c>
      <c r="J2243" s="22" t="e">
        <f>VLOOKUP($G2243,Temp!$A:$C,J$1,FALSE)</f>
        <v>#VALUE!</v>
      </c>
      <c r="K2243" s="22" t="e">
        <f>VLOOKUP($G2243,Temp!$A:$C,K$1,FALSE)</f>
        <v>#VALUE!</v>
      </c>
      <c r="L2243" s="22" t="e">
        <f>VLOOKUP($G2243,Temp!$A:$C,L$1,FALSE)</f>
        <v>#VALUE!</v>
      </c>
      <c r="M2243" s="22" t="e">
        <f>VLOOKUP($G2243,Temp!$A:$C,M$1,FALSE)</f>
        <v>#VALUE!</v>
      </c>
      <c r="N2243" s="22" t="e">
        <f>VLOOKUP($G2243,Temp!$A:$C,N$1,FALSE)</f>
        <v>#VALUE!</v>
      </c>
      <c r="O2243" s="22" t="e">
        <f>VLOOKUP($G2243,Temp!$A:$C,O$1,FALSE)</f>
        <v>#VALUE!</v>
      </c>
      <c r="P2243" s="22" t="e">
        <f>VLOOKUP($G2243,Temp!$A:$C,P$1,FALSE)</f>
        <v>#VALUE!</v>
      </c>
      <c r="Q2243" s="22" t="e">
        <f>VLOOKUP($G2243,Temp!$A:$C,Q$1,FALSE)</f>
        <v>#VALUE!</v>
      </c>
      <c r="R2243" s="22" t="e">
        <f>VLOOKUP($G2243,Temp!$A:$C,R$1,FALSE)</f>
        <v>#VALUE!</v>
      </c>
      <c r="S2243" s="22" t="e">
        <f>VLOOKUP($G2243,Temp!$A:$C,S$1,FALSE)</f>
        <v>#VALUE!</v>
      </c>
      <c r="T2243" s="22" t="e">
        <f>VLOOKUP($G2243,Temp!$A:$C,T$1,FALSE)</f>
        <v>#VALUE!</v>
      </c>
      <c r="U2243" s="22" t="e">
        <f>VLOOKUP($G2243,Temp!$A:$C,U$1,FALSE)</f>
        <v>#VALUE!</v>
      </c>
      <c r="V2243" s="22" t="e">
        <f>VLOOKUP($G2243,Temp!$A:$C,V$1,FALSE)</f>
        <v>#VALUE!</v>
      </c>
      <c r="W2243" s="22" t="e">
        <f>VLOOKUP($G2243,Temp!$A:$C,W$1,FALSE)</f>
        <v>#VALUE!</v>
      </c>
      <c r="X2243" s="22" t="e">
        <f>VLOOKUP($G2243,Temp!$A:$C,X$1,FALSE)</f>
        <v>#VALUE!</v>
      </c>
      <c r="Y2243" s="22">
        <f>VLOOKUP($G2243,Temp!$A:$C,Y$1,FALSE)</f>
        <v>54500</v>
      </c>
      <c r="Z2243" s="22">
        <f>VLOOKUP($G2243,Temp!$A:$C,Z$1,FALSE)</f>
        <v>4800</v>
      </c>
      <c r="AA2243" s="22" t="e">
        <f>VLOOKUP($A2243,Searches!$A:$H,AA$1,FALSE)</f>
        <v>#N/A</v>
      </c>
      <c r="AB2243" s="22" t="e">
        <f>VLOOKUP($A2243,Searches!$A:$H,AB$1,FALSE)</f>
        <v>#N/A</v>
      </c>
      <c r="AC2243" s="22" t="e">
        <f>VLOOKUP($A2243,Searches!$A:$H,AC$1,FALSE)</f>
        <v>#N/A</v>
      </c>
      <c r="AD2243" s="22" t="e">
        <f>VLOOKUP($A2243,Searches!$A:$H,AD$1,FALSE)</f>
        <v>#N/A</v>
      </c>
      <c r="AE2243" s="22" t="e">
        <f>VLOOKUP($A2243,Searches!$A:$H,AE$1,FALSE)</f>
        <v>#N/A</v>
      </c>
      <c r="AF2243" s="22" t="e">
        <f>VLOOKUP($A2243,Searches!$A:$H,AF$1,FALSE)</f>
        <v>#N/A</v>
      </c>
      <c r="AG2243" s="22" t="e">
        <f>VLOOKUP($A2243,Searches!$A:$H,AG$1,FALSE)</f>
        <v>#N/A</v>
      </c>
      <c r="AH2243" s="22" t="e">
        <f>VLOOKUP($G2243,Temp!$D:$F,AH$1,FALSE)</f>
        <v>#N/A</v>
      </c>
      <c r="AI2243" s="22" t="e">
        <f>VLOOKUP($G2243,Temp!$D:$F,AI$1,FALSE)</f>
        <v>#N/A</v>
      </c>
      <c r="AJ2243" s="22" t="e">
        <f>VLOOKUP($G2243,Temp!$D:$F,AJ$1,FALSE)</f>
        <v>#N/A</v>
      </c>
    </row>
    <row r="2244" spans="1:36" ht="16" x14ac:dyDescent="0.2">
      <c r="A2244" s="8" t="str">
        <f t="shared" ref="A2244:A2307" si="35">CONCATENATE(B2244," ",C2244," ",F2244)</f>
        <v>Mark Pearlstein DoubleVerify</v>
      </c>
      <c r="B2244" s="8" t="s">
        <v>476</v>
      </c>
      <c r="C2244" s="8" t="s">
        <v>6846</v>
      </c>
      <c r="D2244" s="8" t="s">
        <v>304</v>
      </c>
      <c r="E2244" s="8" t="s">
        <v>6847</v>
      </c>
      <c r="F2244" s="8" t="s">
        <v>6848</v>
      </c>
      <c r="G2244" s="12" t="s">
        <v>6849</v>
      </c>
      <c r="H2244" s="22" t="str">
        <f>VLOOKUP($G2244,Temp!$A:$C,H$1,FALSE)</f>
        <v>doubleverify.com</v>
      </c>
      <c r="I2244" s="22" t="e">
        <f>VLOOKUP($G2244,Temp!$A:$C,I$1,FALSE)</f>
        <v>#VALUE!</v>
      </c>
      <c r="J2244" s="22" t="e">
        <f>VLOOKUP($G2244,Temp!$A:$C,J$1,FALSE)</f>
        <v>#VALUE!</v>
      </c>
      <c r="K2244" s="22" t="e">
        <f>VLOOKUP($G2244,Temp!$A:$C,K$1,FALSE)</f>
        <v>#VALUE!</v>
      </c>
      <c r="L2244" s="22" t="e">
        <f>VLOOKUP($G2244,Temp!$A:$C,L$1,FALSE)</f>
        <v>#VALUE!</v>
      </c>
      <c r="M2244" s="22" t="e">
        <f>VLOOKUP($G2244,Temp!$A:$C,M$1,FALSE)</f>
        <v>#VALUE!</v>
      </c>
      <c r="N2244" s="22" t="e">
        <f>VLOOKUP($G2244,Temp!$A:$C,N$1,FALSE)</f>
        <v>#VALUE!</v>
      </c>
      <c r="O2244" s="22" t="e">
        <f>VLOOKUP($G2244,Temp!$A:$C,O$1,FALSE)</f>
        <v>#VALUE!</v>
      </c>
      <c r="P2244" s="22" t="e">
        <f>VLOOKUP($G2244,Temp!$A:$C,P$1,FALSE)</f>
        <v>#VALUE!</v>
      </c>
      <c r="Q2244" s="22" t="e">
        <f>VLOOKUP($G2244,Temp!$A:$C,Q$1,FALSE)</f>
        <v>#VALUE!</v>
      </c>
      <c r="R2244" s="22" t="e">
        <f>VLOOKUP($G2244,Temp!$A:$C,R$1,FALSE)</f>
        <v>#VALUE!</v>
      </c>
      <c r="S2244" s="22" t="e">
        <f>VLOOKUP($G2244,Temp!$A:$C,S$1,FALSE)</f>
        <v>#VALUE!</v>
      </c>
      <c r="T2244" s="22" t="e">
        <f>VLOOKUP($G2244,Temp!$A:$C,T$1,FALSE)</f>
        <v>#VALUE!</v>
      </c>
      <c r="U2244" s="22" t="e">
        <f>VLOOKUP($G2244,Temp!$A:$C,U$1,FALSE)</f>
        <v>#VALUE!</v>
      </c>
      <c r="V2244" s="22" t="e">
        <f>VLOOKUP($G2244,Temp!$A:$C,V$1,FALSE)</f>
        <v>#VALUE!</v>
      </c>
      <c r="W2244" s="22" t="e">
        <f>VLOOKUP($G2244,Temp!$A:$C,W$1,FALSE)</f>
        <v>#VALUE!</v>
      </c>
      <c r="X2244" s="22" t="e">
        <f>VLOOKUP($G2244,Temp!$A:$C,X$1,FALSE)</f>
        <v>#VALUE!</v>
      </c>
      <c r="Y2244" s="22">
        <f>VLOOKUP($G2244,Temp!$A:$C,Y$1,FALSE)</f>
        <v>898</v>
      </c>
      <c r="Z2244" s="22">
        <f>VLOOKUP($G2244,Temp!$A:$C,Z$1,FALSE)</f>
        <v>0</v>
      </c>
      <c r="AA2244" s="22" t="e">
        <f>VLOOKUP($A2244,Searches!$A:$H,AA$1,FALSE)</f>
        <v>#N/A</v>
      </c>
      <c r="AB2244" s="22" t="e">
        <f>VLOOKUP($A2244,Searches!$A:$H,AB$1,FALSE)</f>
        <v>#N/A</v>
      </c>
      <c r="AC2244" s="22" t="e">
        <f>VLOOKUP($A2244,Searches!$A:$H,AC$1,FALSE)</f>
        <v>#N/A</v>
      </c>
      <c r="AD2244" s="22" t="e">
        <f>VLOOKUP($A2244,Searches!$A:$H,AD$1,FALSE)</f>
        <v>#N/A</v>
      </c>
      <c r="AE2244" s="22" t="e">
        <f>VLOOKUP($A2244,Searches!$A:$H,AE$1,FALSE)</f>
        <v>#N/A</v>
      </c>
      <c r="AF2244" s="22" t="e">
        <f>VLOOKUP($A2244,Searches!$A:$H,AF$1,FALSE)</f>
        <v>#N/A</v>
      </c>
      <c r="AG2244" s="22" t="e">
        <f>VLOOKUP($A2244,Searches!$A:$H,AG$1,FALSE)</f>
        <v>#N/A</v>
      </c>
      <c r="AH2244" s="22" t="e">
        <f>VLOOKUP($G2244,Temp!$D:$F,AH$1,FALSE)</f>
        <v>#N/A</v>
      </c>
      <c r="AI2244" s="22" t="e">
        <f>VLOOKUP($G2244,Temp!$D:$F,AI$1,FALSE)</f>
        <v>#N/A</v>
      </c>
      <c r="AJ2244" s="22" t="e">
        <f>VLOOKUP($G2244,Temp!$D:$F,AJ$1,FALSE)</f>
        <v>#N/A</v>
      </c>
    </row>
    <row r="2245" spans="1:36" ht="16" x14ac:dyDescent="0.2">
      <c r="A2245" s="8" t="str">
        <f t="shared" si="35"/>
        <v>Andrea Pearson Healthgrades</v>
      </c>
      <c r="B2245" s="8" t="s">
        <v>246</v>
      </c>
      <c r="C2245" s="8" t="s">
        <v>8298</v>
      </c>
      <c r="D2245" s="8" t="s">
        <v>42</v>
      </c>
      <c r="E2245" s="8" t="s">
        <v>8299</v>
      </c>
      <c r="F2245" s="8" t="s">
        <v>8300</v>
      </c>
      <c r="G2245" s="12" t="s">
        <v>8301</v>
      </c>
      <c r="H2245" s="22" t="str">
        <f>VLOOKUP($G2245,Temp!$A:$C,H$1,FALSE)</f>
        <v>healthgrades.com</v>
      </c>
      <c r="I2245" s="22" t="e">
        <f>VLOOKUP($G2245,Temp!$A:$C,I$1,FALSE)</f>
        <v>#VALUE!</v>
      </c>
      <c r="J2245" s="22" t="e">
        <f>VLOOKUP($G2245,Temp!$A:$C,J$1,FALSE)</f>
        <v>#VALUE!</v>
      </c>
      <c r="K2245" s="22" t="e">
        <f>VLOOKUP($G2245,Temp!$A:$C,K$1,FALSE)</f>
        <v>#VALUE!</v>
      </c>
      <c r="L2245" s="22" t="e">
        <f>VLOOKUP($G2245,Temp!$A:$C,L$1,FALSE)</f>
        <v>#VALUE!</v>
      </c>
      <c r="M2245" s="22" t="e">
        <f>VLOOKUP($G2245,Temp!$A:$C,M$1,FALSE)</f>
        <v>#VALUE!</v>
      </c>
      <c r="N2245" s="22" t="e">
        <f>VLOOKUP($G2245,Temp!$A:$C,N$1,FALSE)</f>
        <v>#VALUE!</v>
      </c>
      <c r="O2245" s="22" t="e">
        <f>VLOOKUP($G2245,Temp!$A:$C,O$1,FALSE)</f>
        <v>#VALUE!</v>
      </c>
      <c r="P2245" s="22" t="e">
        <f>VLOOKUP($G2245,Temp!$A:$C,P$1,FALSE)</f>
        <v>#VALUE!</v>
      </c>
      <c r="Q2245" s="22" t="e">
        <f>VLOOKUP($G2245,Temp!$A:$C,Q$1,FALSE)</f>
        <v>#VALUE!</v>
      </c>
      <c r="R2245" s="22" t="e">
        <f>VLOOKUP($G2245,Temp!$A:$C,R$1,FALSE)</f>
        <v>#VALUE!</v>
      </c>
      <c r="S2245" s="22" t="e">
        <f>VLOOKUP($G2245,Temp!$A:$C,S$1,FALSE)</f>
        <v>#VALUE!</v>
      </c>
      <c r="T2245" s="22" t="e">
        <f>VLOOKUP($G2245,Temp!$A:$C,T$1,FALSE)</f>
        <v>#VALUE!</v>
      </c>
      <c r="U2245" s="22" t="e">
        <f>VLOOKUP($G2245,Temp!$A:$C,U$1,FALSE)</f>
        <v>#VALUE!</v>
      </c>
      <c r="V2245" s="22" t="e">
        <f>VLOOKUP($G2245,Temp!$A:$C,V$1,FALSE)</f>
        <v>#VALUE!</v>
      </c>
      <c r="W2245" s="22" t="e">
        <f>VLOOKUP($G2245,Temp!$A:$C,W$1,FALSE)</f>
        <v>#VALUE!</v>
      </c>
      <c r="X2245" s="22" t="e">
        <f>VLOOKUP($G2245,Temp!$A:$C,X$1,FALSE)</f>
        <v>#VALUE!</v>
      </c>
      <c r="Y2245" s="22">
        <f>VLOOKUP($G2245,Temp!$A:$C,Y$1,FALSE)</f>
        <v>4400000</v>
      </c>
      <c r="Z2245" s="22">
        <f>VLOOKUP($G2245,Temp!$A:$C,Z$1,FALSE)</f>
        <v>14400</v>
      </c>
      <c r="AA2245" s="22" t="e">
        <f>VLOOKUP($A2245,Searches!$A:$H,AA$1,FALSE)</f>
        <v>#N/A</v>
      </c>
      <c r="AB2245" s="22" t="e">
        <f>VLOOKUP($A2245,Searches!$A:$H,AB$1,FALSE)</f>
        <v>#N/A</v>
      </c>
      <c r="AC2245" s="22" t="e">
        <f>VLOOKUP($A2245,Searches!$A:$H,AC$1,FALSE)</f>
        <v>#N/A</v>
      </c>
      <c r="AD2245" s="22" t="e">
        <f>VLOOKUP($A2245,Searches!$A:$H,AD$1,FALSE)</f>
        <v>#N/A</v>
      </c>
      <c r="AE2245" s="22" t="e">
        <f>VLOOKUP($A2245,Searches!$A:$H,AE$1,FALSE)</f>
        <v>#N/A</v>
      </c>
      <c r="AF2245" s="22" t="e">
        <f>VLOOKUP($A2245,Searches!$A:$H,AF$1,FALSE)</f>
        <v>#N/A</v>
      </c>
      <c r="AG2245" s="22" t="e">
        <f>VLOOKUP($A2245,Searches!$A:$H,AG$1,FALSE)</f>
        <v>#N/A</v>
      </c>
      <c r="AH2245" s="22" t="str">
        <f>VLOOKUP($G2245,Temp!$D:$F,AH$1,FALSE)</f>
        <v>healthgrades.com</v>
      </c>
      <c r="AI2245" s="22" t="str">
        <f>VLOOKUP($G2245,Temp!$D:$F,AI$1,FALSE)</f>
        <v>Marketo</v>
      </c>
      <c r="AJ2245" s="22" t="str">
        <f>VLOOKUP($G2245,Temp!$D:$F,AJ$1,FALSE)</f>
        <v>WordPress</v>
      </c>
    </row>
    <row r="2246" spans="1:36" ht="16" x14ac:dyDescent="0.2">
      <c r="A2246" s="8" t="str">
        <f t="shared" si="35"/>
        <v>Jon Bahl Social Solutions</v>
      </c>
      <c r="B2246" s="8" t="s">
        <v>619</v>
      </c>
      <c r="C2246" s="8" t="s">
        <v>5131</v>
      </c>
      <c r="D2246" s="8" t="s">
        <v>304</v>
      </c>
      <c r="E2246" s="8" t="s">
        <v>5133</v>
      </c>
      <c r="F2246" s="8" t="s">
        <v>5134</v>
      </c>
      <c r="G2246" s="12" t="s">
        <v>5135</v>
      </c>
      <c r="H2246" s="22" t="str">
        <f>VLOOKUP($G2246,Temp!$A:$C,H$1,FALSE)</f>
        <v>socialsolutions.com</v>
      </c>
      <c r="I2246" s="22" t="e">
        <f>VLOOKUP($G2246,Temp!$A:$C,I$1,FALSE)</f>
        <v>#VALUE!</v>
      </c>
      <c r="J2246" s="22" t="e">
        <f>VLOOKUP($G2246,Temp!$A:$C,J$1,FALSE)</f>
        <v>#VALUE!</v>
      </c>
      <c r="K2246" s="22" t="e">
        <f>VLOOKUP($G2246,Temp!$A:$C,K$1,FALSE)</f>
        <v>#VALUE!</v>
      </c>
      <c r="L2246" s="22" t="e">
        <f>VLOOKUP($G2246,Temp!$A:$C,L$1,FALSE)</f>
        <v>#VALUE!</v>
      </c>
      <c r="M2246" s="22" t="e">
        <f>VLOOKUP($G2246,Temp!$A:$C,M$1,FALSE)</f>
        <v>#VALUE!</v>
      </c>
      <c r="N2246" s="22" t="e">
        <f>VLOOKUP($G2246,Temp!$A:$C,N$1,FALSE)</f>
        <v>#VALUE!</v>
      </c>
      <c r="O2246" s="22" t="e">
        <f>VLOOKUP($G2246,Temp!$A:$C,O$1,FALSE)</f>
        <v>#VALUE!</v>
      </c>
      <c r="P2246" s="22" t="e">
        <f>VLOOKUP($G2246,Temp!$A:$C,P$1,FALSE)</f>
        <v>#VALUE!</v>
      </c>
      <c r="Q2246" s="22" t="e">
        <f>VLOOKUP($G2246,Temp!$A:$C,Q$1,FALSE)</f>
        <v>#VALUE!</v>
      </c>
      <c r="R2246" s="22" t="e">
        <f>VLOOKUP($G2246,Temp!$A:$C,R$1,FALSE)</f>
        <v>#VALUE!</v>
      </c>
      <c r="S2246" s="22" t="e">
        <f>VLOOKUP($G2246,Temp!$A:$C,S$1,FALSE)</f>
        <v>#VALUE!</v>
      </c>
      <c r="T2246" s="22" t="e">
        <f>VLOOKUP($G2246,Temp!$A:$C,T$1,FALSE)</f>
        <v>#VALUE!</v>
      </c>
      <c r="U2246" s="22" t="e">
        <f>VLOOKUP($G2246,Temp!$A:$C,U$1,FALSE)</f>
        <v>#VALUE!</v>
      </c>
      <c r="V2246" s="22" t="e">
        <f>VLOOKUP($G2246,Temp!$A:$C,V$1,FALSE)</f>
        <v>#VALUE!</v>
      </c>
      <c r="W2246" s="22" t="e">
        <f>VLOOKUP($G2246,Temp!$A:$C,W$1,FALSE)</f>
        <v>#VALUE!</v>
      </c>
      <c r="X2246" s="22" t="e">
        <f>VLOOKUP($G2246,Temp!$A:$C,X$1,FALSE)</f>
        <v>#VALUE!</v>
      </c>
      <c r="Y2246" s="22">
        <f>VLOOKUP($G2246,Temp!$A:$C,Y$1,FALSE)</f>
        <v>79700</v>
      </c>
      <c r="Z2246" s="22">
        <f>VLOOKUP($G2246,Temp!$A:$C,Z$1,FALSE)</f>
        <v>2100</v>
      </c>
      <c r="AA2246" s="22" t="e">
        <f>VLOOKUP($A2246,Searches!$A:$H,AA$1,FALSE)</f>
        <v>#N/A</v>
      </c>
      <c r="AB2246" s="22" t="e">
        <f>VLOOKUP($A2246,Searches!$A:$H,AB$1,FALSE)</f>
        <v>#N/A</v>
      </c>
      <c r="AC2246" s="22" t="e">
        <f>VLOOKUP($A2246,Searches!$A:$H,AC$1,FALSE)</f>
        <v>#N/A</v>
      </c>
      <c r="AD2246" s="22" t="e">
        <f>VLOOKUP($A2246,Searches!$A:$H,AD$1,FALSE)</f>
        <v>#N/A</v>
      </c>
      <c r="AE2246" s="22" t="e">
        <f>VLOOKUP($A2246,Searches!$A:$H,AE$1,FALSE)</f>
        <v>#N/A</v>
      </c>
      <c r="AF2246" s="22" t="e">
        <f>VLOOKUP($A2246,Searches!$A:$H,AF$1,FALSE)</f>
        <v>#N/A</v>
      </c>
      <c r="AG2246" s="22" t="e">
        <f>VLOOKUP($A2246,Searches!$A:$H,AG$1,FALSE)</f>
        <v>#N/A</v>
      </c>
      <c r="AH2246" s="22" t="str">
        <f>VLOOKUP($G2246,Temp!$D:$F,AH$1,FALSE)</f>
        <v>socialsolutions.com</v>
      </c>
      <c r="AI2246" s="22" t="str">
        <f>VLOOKUP($G2246,Temp!$D:$F,AI$1,FALSE)</f>
        <v>Marketo</v>
      </c>
      <c r="AJ2246" s="22" t="str">
        <f>VLOOKUP($G2246,Temp!$D:$F,AJ$1,FALSE)</f>
        <v>WordPress</v>
      </c>
    </row>
    <row r="2247" spans="1:36" ht="16" x14ac:dyDescent="0.2">
      <c r="A2247" s="8" t="str">
        <f t="shared" si="35"/>
        <v>Michael Restivo Bullhorn</v>
      </c>
      <c r="B2247" s="8" t="s">
        <v>1203</v>
      </c>
      <c r="C2247" s="8" t="s">
        <v>7507</v>
      </c>
      <c r="D2247" s="8" t="s">
        <v>304</v>
      </c>
      <c r="E2247" s="8" t="s">
        <v>7508</v>
      </c>
      <c r="F2247" s="8" t="s">
        <v>7509</v>
      </c>
      <c r="G2247" s="12" t="s">
        <v>7510</v>
      </c>
      <c r="H2247" s="22" t="str">
        <f>VLOOKUP($G2247,Temp!$A:$C,H$1,FALSE)</f>
        <v>bullhorn.com</v>
      </c>
      <c r="I2247" s="22" t="e">
        <f>VLOOKUP($G2247,Temp!$A:$C,I$1,FALSE)</f>
        <v>#VALUE!</v>
      </c>
      <c r="J2247" s="22" t="e">
        <f>VLOOKUP($G2247,Temp!$A:$C,J$1,FALSE)</f>
        <v>#VALUE!</v>
      </c>
      <c r="K2247" s="22" t="e">
        <f>VLOOKUP($G2247,Temp!$A:$C,K$1,FALSE)</f>
        <v>#VALUE!</v>
      </c>
      <c r="L2247" s="22" t="e">
        <f>VLOOKUP($G2247,Temp!$A:$C,L$1,FALSE)</f>
        <v>#VALUE!</v>
      </c>
      <c r="M2247" s="22" t="e">
        <f>VLOOKUP($G2247,Temp!$A:$C,M$1,FALSE)</f>
        <v>#VALUE!</v>
      </c>
      <c r="N2247" s="22" t="e">
        <f>VLOOKUP($G2247,Temp!$A:$C,N$1,FALSE)</f>
        <v>#VALUE!</v>
      </c>
      <c r="O2247" s="22" t="e">
        <f>VLOOKUP($G2247,Temp!$A:$C,O$1,FALSE)</f>
        <v>#VALUE!</v>
      </c>
      <c r="P2247" s="22" t="e">
        <f>VLOOKUP($G2247,Temp!$A:$C,P$1,FALSE)</f>
        <v>#VALUE!</v>
      </c>
      <c r="Q2247" s="22" t="e">
        <f>VLOOKUP($G2247,Temp!$A:$C,Q$1,FALSE)</f>
        <v>#VALUE!</v>
      </c>
      <c r="R2247" s="22" t="e">
        <f>VLOOKUP($G2247,Temp!$A:$C,R$1,FALSE)</f>
        <v>#VALUE!</v>
      </c>
      <c r="S2247" s="22" t="e">
        <f>VLOOKUP($G2247,Temp!$A:$C,S$1,FALSE)</f>
        <v>#VALUE!</v>
      </c>
      <c r="T2247" s="22" t="e">
        <f>VLOOKUP($G2247,Temp!$A:$C,T$1,FALSE)</f>
        <v>#VALUE!</v>
      </c>
      <c r="U2247" s="22" t="e">
        <f>VLOOKUP($G2247,Temp!$A:$C,U$1,FALSE)</f>
        <v>#VALUE!</v>
      </c>
      <c r="V2247" s="22" t="e">
        <f>VLOOKUP($G2247,Temp!$A:$C,V$1,FALSE)</f>
        <v>#VALUE!</v>
      </c>
      <c r="W2247" s="22" t="e">
        <f>VLOOKUP($G2247,Temp!$A:$C,W$1,FALSE)</f>
        <v>#VALUE!</v>
      </c>
      <c r="X2247" s="22" t="e">
        <f>VLOOKUP($G2247,Temp!$A:$C,X$1,FALSE)</f>
        <v>#VALUE!</v>
      </c>
      <c r="Y2247" s="22">
        <f>VLOOKUP($G2247,Temp!$A:$C,Y$1,FALSE)</f>
        <v>380000</v>
      </c>
      <c r="Z2247" s="22">
        <f>VLOOKUP($G2247,Temp!$A:$C,Z$1,FALSE)</f>
        <v>14100</v>
      </c>
      <c r="AA2247" s="22" t="e">
        <f>VLOOKUP($A2247,Searches!$A:$H,AA$1,FALSE)</f>
        <v>#N/A</v>
      </c>
      <c r="AB2247" s="22" t="e">
        <f>VLOOKUP($A2247,Searches!$A:$H,AB$1,FALSE)</f>
        <v>#N/A</v>
      </c>
      <c r="AC2247" s="22" t="e">
        <f>VLOOKUP($A2247,Searches!$A:$H,AC$1,FALSE)</f>
        <v>#N/A</v>
      </c>
      <c r="AD2247" s="22" t="e">
        <f>VLOOKUP($A2247,Searches!$A:$H,AD$1,FALSE)</f>
        <v>#N/A</v>
      </c>
      <c r="AE2247" s="22" t="e">
        <f>VLOOKUP($A2247,Searches!$A:$H,AE$1,FALSE)</f>
        <v>#N/A</v>
      </c>
      <c r="AF2247" s="22" t="e">
        <f>VLOOKUP($A2247,Searches!$A:$H,AF$1,FALSE)</f>
        <v>#N/A</v>
      </c>
      <c r="AG2247" s="22" t="e">
        <f>VLOOKUP($A2247,Searches!$A:$H,AG$1,FALSE)</f>
        <v>#N/A</v>
      </c>
      <c r="AH2247" s="22" t="str">
        <f>VLOOKUP($G2247,Temp!$D:$F,AH$1,FALSE)</f>
        <v>bullhorn.com</v>
      </c>
      <c r="AI2247" s="22" t="str">
        <f>VLOOKUP($G2247,Temp!$D:$F,AI$1,FALSE)</f>
        <v>Marketo</v>
      </c>
      <c r="AJ2247" s="22" t="str">
        <f>VLOOKUP($G2247,Temp!$D:$F,AJ$1,FALSE)</f>
        <v>WordPress</v>
      </c>
    </row>
    <row r="2248" spans="1:36" ht="16" x14ac:dyDescent="0.2">
      <c r="A2248" s="8" t="str">
        <f t="shared" si="35"/>
        <v>R. Borcherding Datto, Inc.</v>
      </c>
      <c r="B2248" s="8" t="s">
        <v>7869</v>
      </c>
      <c r="C2248" s="8" t="s">
        <v>7870</v>
      </c>
      <c r="D2248" s="8" t="s">
        <v>304</v>
      </c>
      <c r="E2248" s="8" t="s">
        <v>7871</v>
      </c>
      <c r="F2248" s="8" t="s">
        <v>7872</v>
      </c>
      <c r="G2248" s="12" t="s">
        <v>7873</v>
      </c>
      <c r="H2248" s="22" t="str">
        <f>VLOOKUP($G2248,Temp!$A:$C,H$1,FALSE)</f>
        <v>datto.com</v>
      </c>
      <c r="I2248" s="22" t="e">
        <f>VLOOKUP($G2248,Temp!$A:$C,I$1,FALSE)</f>
        <v>#VALUE!</v>
      </c>
      <c r="J2248" s="22" t="e">
        <f>VLOOKUP($G2248,Temp!$A:$C,J$1,FALSE)</f>
        <v>#VALUE!</v>
      </c>
      <c r="K2248" s="22" t="e">
        <f>VLOOKUP($G2248,Temp!$A:$C,K$1,FALSE)</f>
        <v>#VALUE!</v>
      </c>
      <c r="L2248" s="22" t="e">
        <f>VLOOKUP($G2248,Temp!$A:$C,L$1,FALSE)</f>
        <v>#VALUE!</v>
      </c>
      <c r="M2248" s="22" t="e">
        <f>VLOOKUP($G2248,Temp!$A:$C,M$1,FALSE)</f>
        <v>#VALUE!</v>
      </c>
      <c r="N2248" s="22" t="e">
        <f>VLOOKUP($G2248,Temp!$A:$C,N$1,FALSE)</f>
        <v>#VALUE!</v>
      </c>
      <c r="O2248" s="22" t="e">
        <f>VLOOKUP($G2248,Temp!$A:$C,O$1,FALSE)</f>
        <v>#VALUE!</v>
      </c>
      <c r="P2248" s="22" t="e">
        <f>VLOOKUP($G2248,Temp!$A:$C,P$1,FALSE)</f>
        <v>#VALUE!</v>
      </c>
      <c r="Q2248" s="22" t="e">
        <f>VLOOKUP($G2248,Temp!$A:$C,Q$1,FALSE)</f>
        <v>#VALUE!</v>
      </c>
      <c r="R2248" s="22" t="e">
        <f>VLOOKUP($G2248,Temp!$A:$C,R$1,FALSE)</f>
        <v>#VALUE!</v>
      </c>
      <c r="S2248" s="22" t="e">
        <f>VLOOKUP($G2248,Temp!$A:$C,S$1,FALSE)</f>
        <v>#VALUE!</v>
      </c>
      <c r="T2248" s="22" t="e">
        <f>VLOOKUP($G2248,Temp!$A:$C,T$1,FALSE)</f>
        <v>#VALUE!</v>
      </c>
      <c r="U2248" s="22" t="e">
        <f>VLOOKUP($G2248,Temp!$A:$C,U$1,FALSE)</f>
        <v>#VALUE!</v>
      </c>
      <c r="V2248" s="22" t="e">
        <f>VLOOKUP($G2248,Temp!$A:$C,V$1,FALSE)</f>
        <v>#VALUE!</v>
      </c>
      <c r="W2248" s="22" t="e">
        <f>VLOOKUP($G2248,Temp!$A:$C,W$1,FALSE)</f>
        <v>#VALUE!</v>
      </c>
      <c r="X2248" s="22" t="e">
        <f>VLOOKUP($G2248,Temp!$A:$C,X$1,FALSE)</f>
        <v>#VALUE!</v>
      </c>
      <c r="Y2248" s="22">
        <f>VLOOKUP($G2248,Temp!$A:$C,Y$1,FALSE)</f>
        <v>91000</v>
      </c>
      <c r="Z2248" s="22">
        <f>VLOOKUP($G2248,Temp!$A:$C,Z$1,FALSE)</f>
        <v>0</v>
      </c>
      <c r="AA2248" s="22" t="e">
        <f>VLOOKUP($A2248,Searches!$A:$H,AA$1,FALSE)</f>
        <v>#N/A</v>
      </c>
      <c r="AB2248" s="22" t="e">
        <f>VLOOKUP($A2248,Searches!$A:$H,AB$1,FALSE)</f>
        <v>#N/A</v>
      </c>
      <c r="AC2248" s="22" t="e">
        <f>VLOOKUP($A2248,Searches!$A:$H,AC$1,FALSE)</f>
        <v>#N/A</v>
      </c>
      <c r="AD2248" s="22" t="e">
        <f>VLOOKUP($A2248,Searches!$A:$H,AD$1,FALSE)</f>
        <v>#N/A</v>
      </c>
      <c r="AE2248" s="22" t="e">
        <f>VLOOKUP($A2248,Searches!$A:$H,AE$1,FALSE)</f>
        <v>#N/A</v>
      </c>
      <c r="AF2248" s="22" t="e">
        <f>VLOOKUP($A2248,Searches!$A:$H,AF$1,FALSE)</f>
        <v>#N/A</v>
      </c>
      <c r="AG2248" s="22" t="e">
        <f>VLOOKUP($A2248,Searches!$A:$H,AG$1,FALSE)</f>
        <v>#N/A</v>
      </c>
      <c r="AH2248" s="22" t="e">
        <f>VLOOKUP($G2248,Temp!$D:$F,AH$1,FALSE)</f>
        <v>#N/A</v>
      </c>
      <c r="AI2248" s="22" t="e">
        <f>VLOOKUP($G2248,Temp!$D:$F,AI$1,FALSE)</f>
        <v>#N/A</v>
      </c>
      <c r="AJ2248" s="22" t="e">
        <f>VLOOKUP($G2248,Temp!$D:$F,AJ$1,FALSE)</f>
        <v>#N/A</v>
      </c>
    </row>
    <row r="2249" spans="1:36" ht="16" x14ac:dyDescent="0.2">
      <c r="A2249" s="8" t="str">
        <f t="shared" si="35"/>
        <v>Kris Kaull Pulsara</v>
      </c>
      <c r="B2249" s="8" t="s">
        <v>10915</v>
      </c>
      <c r="C2249" s="8" t="s">
        <v>10916</v>
      </c>
      <c r="D2249" s="8" t="s">
        <v>42</v>
      </c>
      <c r="E2249" s="8" t="s">
        <v>10917</v>
      </c>
      <c r="F2249" s="8" t="s">
        <v>10918</v>
      </c>
      <c r="G2249" s="12" t="s">
        <v>10919</v>
      </c>
      <c r="H2249" s="22" t="str">
        <f>VLOOKUP($G2249,Temp!$A:$C,H$1,FALSE)</f>
        <v>pulsara.com</v>
      </c>
      <c r="I2249" s="22" t="e">
        <f>VLOOKUP($G2249,Temp!$A:$C,I$1,FALSE)</f>
        <v>#VALUE!</v>
      </c>
      <c r="J2249" s="22" t="e">
        <f>VLOOKUP($G2249,Temp!$A:$C,J$1,FALSE)</f>
        <v>#VALUE!</v>
      </c>
      <c r="K2249" s="22" t="e">
        <f>VLOOKUP($G2249,Temp!$A:$C,K$1,FALSE)</f>
        <v>#VALUE!</v>
      </c>
      <c r="L2249" s="22" t="e">
        <f>VLOOKUP($G2249,Temp!$A:$C,L$1,FALSE)</f>
        <v>#VALUE!</v>
      </c>
      <c r="M2249" s="22" t="e">
        <f>VLOOKUP($G2249,Temp!$A:$C,M$1,FALSE)</f>
        <v>#VALUE!</v>
      </c>
      <c r="N2249" s="22" t="e">
        <f>VLOOKUP($G2249,Temp!$A:$C,N$1,FALSE)</f>
        <v>#VALUE!</v>
      </c>
      <c r="O2249" s="22" t="e">
        <f>VLOOKUP($G2249,Temp!$A:$C,O$1,FALSE)</f>
        <v>#VALUE!</v>
      </c>
      <c r="P2249" s="22" t="e">
        <f>VLOOKUP($G2249,Temp!$A:$C,P$1,FALSE)</f>
        <v>#VALUE!</v>
      </c>
      <c r="Q2249" s="22" t="e">
        <f>VLOOKUP($G2249,Temp!$A:$C,Q$1,FALSE)</f>
        <v>#VALUE!</v>
      </c>
      <c r="R2249" s="22" t="e">
        <f>VLOOKUP($G2249,Temp!$A:$C,R$1,FALSE)</f>
        <v>#VALUE!</v>
      </c>
      <c r="S2249" s="22" t="e">
        <f>VLOOKUP($G2249,Temp!$A:$C,S$1,FALSE)</f>
        <v>#VALUE!</v>
      </c>
      <c r="T2249" s="22" t="e">
        <f>VLOOKUP($G2249,Temp!$A:$C,T$1,FALSE)</f>
        <v>#VALUE!</v>
      </c>
      <c r="U2249" s="22" t="e">
        <f>VLOOKUP($G2249,Temp!$A:$C,U$1,FALSE)</f>
        <v>#VALUE!</v>
      </c>
      <c r="V2249" s="22" t="e">
        <f>VLOOKUP($G2249,Temp!$A:$C,V$1,FALSE)</f>
        <v>#VALUE!</v>
      </c>
      <c r="W2249" s="22" t="e">
        <f>VLOOKUP($G2249,Temp!$A:$C,W$1,FALSE)</f>
        <v>#VALUE!</v>
      </c>
      <c r="X2249" s="22" t="e">
        <f>VLOOKUP($G2249,Temp!$A:$C,X$1,FALSE)</f>
        <v>#VALUE!</v>
      </c>
      <c r="Y2249" s="22">
        <f>VLOOKUP($G2249,Temp!$A:$C,Y$1,FALSE)</f>
        <v>112</v>
      </c>
      <c r="Z2249" s="22">
        <f>VLOOKUP($G2249,Temp!$A:$C,Z$1,FALSE)</f>
        <v>1600</v>
      </c>
      <c r="AA2249" s="22" t="e">
        <f>VLOOKUP($A2249,Searches!$A:$H,AA$1,FALSE)</f>
        <v>#N/A</v>
      </c>
      <c r="AB2249" s="22" t="e">
        <f>VLOOKUP($A2249,Searches!$A:$H,AB$1,FALSE)</f>
        <v>#N/A</v>
      </c>
      <c r="AC2249" s="22" t="e">
        <f>VLOOKUP($A2249,Searches!$A:$H,AC$1,FALSE)</f>
        <v>#N/A</v>
      </c>
      <c r="AD2249" s="22" t="e">
        <f>VLOOKUP($A2249,Searches!$A:$H,AD$1,FALSE)</f>
        <v>#N/A</v>
      </c>
      <c r="AE2249" s="22" t="e">
        <f>VLOOKUP($A2249,Searches!$A:$H,AE$1,FALSE)</f>
        <v>#N/A</v>
      </c>
      <c r="AF2249" s="22" t="e">
        <f>VLOOKUP($A2249,Searches!$A:$H,AF$1,FALSE)</f>
        <v>#N/A</v>
      </c>
      <c r="AG2249" s="22" t="e">
        <f>VLOOKUP($A2249,Searches!$A:$H,AG$1,FALSE)</f>
        <v>#N/A</v>
      </c>
      <c r="AH2249" s="22" t="e">
        <f>VLOOKUP($G2249,Temp!$D:$F,AH$1,FALSE)</f>
        <v>#N/A</v>
      </c>
      <c r="AI2249" s="22" t="e">
        <f>VLOOKUP($G2249,Temp!$D:$F,AI$1,FALSE)</f>
        <v>#N/A</v>
      </c>
      <c r="AJ2249" s="22" t="e">
        <f>VLOOKUP($G2249,Temp!$D:$F,AJ$1,FALSE)</f>
        <v>#N/A</v>
      </c>
    </row>
    <row r="2250" spans="1:36" ht="16" x14ac:dyDescent="0.2">
      <c r="A2250" s="8" t="str">
        <f t="shared" si="35"/>
        <v>Tony Marzulli Frontline Education</v>
      </c>
      <c r="B2250" s="8" t="s">
        <v>4156</v>
      </c>
      <c r="C2250" s="8" t="s">
        <v>6727</v>
      </c>
      <c r="D2250" s="8" t="s">
        <v>6728</v>
      </c>
      <c r="E2250" s="8" t="s">
        <v>6729</v>
      </c>
      <c r="F2250" s="8" t="s">
        <v>6731</v>
      </c>
      <c r="G2250" s="12" t="s">
        <v>6733</v>
      </c>
      <c r="H2250" s="22" t="str">
        <f>VLOOKUP($G2250,Temp!$A:$C,H$1,FALSE)</f>
        <v>FrontlineEducation.com</v>
      </c>
      <c r="I2250" s="22" t="e">
        <f>VLOOKUP($G2250,Temp!$A:$C,I$1,FALSE)</f>
        <v>#VALUE!</v>
      </c>
      <c r="J2250" s="22" t="e">
        <f>VLOOKUP($G2250,Temp!$A:$C,J$1,FALSE)</f>
        <v>#VALUE!</v>
      </c>
      <c r="K2250" s="22" t="e">
        <f>VLOOKUP($G2250,Temp!$A:$C,K$1,FALSE)</f>
        <v>#VALUE!</v>
      </c>
      <c r="L2250" s="22" t="e">
        <f>VLOOKUP($G2250,Temp!$A:$C,L$1,FALSE)</f>
        <v>#VALUE!</v>
      </c>
      <c r="M2250" s="22" t="e">
        <f>VLOOKUP($G2250,Temp!$A:$C,M$1,FALSE)</f>
        <v>#VALUE!</v>
      </c>
      <c r="N2250" s="22" t="e">
        <f>VLOOKUP($G2250,Temp!$A:$C,N$1,FALSE)</f>
        <v>#VALUE!</v>
      </c>
      <c r="O2250" s="22" t="e">
        <f>VLOOKUP($G2250,Temp!$A:$C,O$1,FALSE)</f>
        <v>#VALUE!</v>
      </c>
      <c r="P2250" s="22" t="e">
        <f>VLOOKUP($G2250,Temp!$A:$C,P$1,FALSE)</f>
        <v>#VALUE!</v>
      </c>
      <c r="Q2250" s="22" t="e">
        <f>VLOOKUP($G2250,Temp!$A:$C,Q$1,FALSE)</f>
        <v>#VALUE!</v>
      </c>
      <c r="R2250" s="22" t="e">
        <f>VLOOKUP($G2250,Temp!$A:$C,R$1,FALSE)</f>
        <v>#VALUE!</v>
      </c>
      <c r="S2250" s="22" t="e">
        <f>VLOOKUP($G2250,Temp!$A:$C,S$1,FALSE)</f>
        <v>#VALUE!</v>
      </c>
      <c r="T2250" s="22" t="e">
        <f>VLOOKUP($G2250,Temp!$A:$C,T$1,FALSE)</f>
        <v>#VALUE!</v>
      </c>
      <c r="U2250" s="22" t="e">
        <f>VLOOKUP($G2250,Temp!$A:$C,U$1,FALSE)</f>
        <v>#VALUE!</v>
      </c>
      <c r="V2250" s="22" t="e">
        <f>VLOOKUP($G2250,Temp!$A:$C,V$1,FALSE)</f>
        <v>#VALUE!</v>
      </c>
      <c r="W2250" s="22" t="e">
        <f>VLOOKUP($G2250,Temp!$A:$C,W$1,FALSE)</f>
        <v>#VALUE!</v>
      </c>
      <c r="X2250" s="22" t="e">
        <f>VLOOKUP($G2250,Temp!$A:$C,X$1,FALSE)</f>
        <v>#VALUE!</v>
      </c>
      <c r="Y2250" s="22">
        <f>VLOOKUP($G2250,Temp!$A:$C,Y$1,FALSE)</f>
        <v>187000</v>
      </c>
      <c r="Z2250" s="22">
        <f>VLOOKUP($G2250,Temp!$A:$C,Z$1,FALSE)</f>
        <v>51</v>
      </c>
      <c r="AA2250" s="22" t="str">
        <f>VLOOKUP($A2250,Searches!$A:$H,AA$1,FALSE)</f>
        <v>Tony Marzulli</v>
      </c>
      <c r="AB2250" s="22" t="str">
        <f>VLOOKUP($A2250,Searches!$A:$H,AB$1,FALSE)</f>
        <v>Frontline Education</v>
      </c>
      <c r="AC2250" s="22" t="str">
        <f>VLOOKUP($A2250,Searches!$A:$H,AC$1,FALSE)</f>
        <v>Chief Marketing and Strategy Officer</v>
      </c>
      <c r="AD2250" s="22" t="str">
        <f>VLOOKUP($A2250,Searches!$A:$H,AD$1,FALSE)</f>
        <v>2nd</v>
      </c>
      <c r="AE2250" s="22" t="str">
        <f>VLOOKUP($A2250,Searches!$A:$H,AE$1,FALSE)</f>
        <v>Open link</v>
      </c>
      <c r="AF2250" s="22" t="str">
        <f>VLOOKUP($A2250,Searches!$A:$H,AF$1,FALSE)</f>
        <v>Barnstable/Yarmouth, Massachusetts Area</v>
      </c>
      <c r="AG2250" s="22" t="str">
        <f>VLOOKUP($A2250,Searches!$A:$H,AG$1,FALSE)</f>
        <v>https://www.linkedin.com/sales/profile/2148157,1Vu1,NAME_SEARCH?moduleKey=peopleSearchResults&amp;pageKey=sales-search3-people-refinement&amp;contextId=60BC92C971D70515801E49D6842B0000&amp;requestId=b7ece941-e002-4586-a40f-38a0dcc3e14e&amp;action=CLICK&amp;target=urn%3Ali%3AsalesLead%3A(-1%2C2148157)&amp;pageNumber=22&amp;targetEl=profilelink&amp;position=23&amp;trk=lss-serp-result-lead_photo</v>
      </c>
      <c r="AH2250" s="22" t="e">
        <f>VLOOKUP($G2250,Temp!$D:$F,AH$1,FALSE)</f>
        <v>#N/A</v>
      </c>
      <c r="AI2250" s="22" t="e">
        <f>VLOOKUP($G2250,Temp!$D:$F,AI$1,FALSE)</f>
        <v>#N/A</v>
      </c>
      <c r="AJ2250" s="22" t="e">
        <f>VLOOKUP($G2250,Temp!$D:$F,AJ$1,FALSE)</f>
        <v>#N/A</v>
      </c>
    </row>
    <row r="2251" spans="1:36" ht="16" x14ac:dyDescent="0.2">
      <c r="A2251" s="8" t="str">
        <f t="shared" si="35"/>
        <v>Libby Adams Alteryx</v>
      </c>
      <c r="B2251" s="8" t="s">
        <v>7287</v>
      </c>
      <c r="C2251" s="8" t="s">
        <v>7288</v>
      </c>
      <c r="D2251" s="8" t="s">
        <v>858</v>
      </c>
      <c r="E2251" s="8" t="s">
        <v>7289</v>
      </c>
      <c r="F2251" s="8" t="s">
        <v>7290</v>
      </c>
      <c r="G2251" s="12" t="s">
        <v>7291</v>
      </c>
      <c r="H2251" s="22" t="str">
        <f>VLOOKUP($G2251,Temp!$A:$C,H$1,FALSE)</f>
        <v>alteryx.com</v>
      </c>
      <c r="I2251" s="22" t="e">
        <f>VLOOKUP($G2251,Temp!$A:$C,I$1,FALSE)</f>
        <v>#VALUE!</v>
      </c>
      <c r="J2251" s="22" t="e">
        <f>VLOOKUP($G2251,Temp!$A:$C,J$1,FALSE)</f>
        <v>#VALUE!</v>
      </c>
      <c r="K2251" s="22" t="e">
        <f>VLOOKUP($G2251,Temp!$A:$C,K$1,FALSE)</f>
        <v>#VALUE!</v>
      </c>
      <c r="L2251" s="22" t="e">
        <f>VLOOKUP($G2251,Temp!$A:$C,L$1,FALSE)</f>
        <v>#VALUE!</v>
      </c>
      <c r="M2251" s="22" t="e">
        <f>VLOOKUP($G2251,Temp!$A:$C,M$1,FALSE)</f>
        <v>#VALUE!</v>
      </c>
      <c r="N2251" s="22" t="e">
        <f>VLOOKUP($G2251,Temp!$A:$C,N$1,FALSE)</f>
        <v>#VALUE!</v>
      </c>
      <c r="O2251" s="22" t="e">
        <f>VLOOKUP($G2251,Temp!$A:$C,O$1,FALSE)</f>
        <v>#VALUE!</v>
      </c>
      <c r="P2251" s="22" t="e">
        <f>VLOOKUP($G2251,Temp!$A:$C,P$1,FALSE)</f>
        <v>#VALUE!</v>
      </c>
      <c r="Q2251" s="22" t="e">
        <f>VLOOKUP($G2251,Temp!$A:$C,Q$1,FALSE)</f>
        <v>#VALUE!</v>
      </c>
      <c r="R2251" s="22" t="e">
        <f>VLOOKUP($G2251,Temp!$A:$C,R$1,FALSE)</f>
        <v>#VALUE!</v>
      </c>
      <c r="S2251" s="22" t="e">
        <f>VLOOKUP($G2251,Temp!$A:$C,S$1,FALSE)</f>
        <v>#VALUE!</v>
      </c>
      <c r="T2251" s="22" t="e">
        <f>VLOOKUP($G2251,Temp!$A:$C,T$1,FALSE)</f>
        <v>#VALUE!</v>
      </c>
      <c r="U2251" s="22" t="e">
        <f>VLOOKUP($G2251,Temp!$A:$C,U$1,FALSE)</f>
        <v>#VALUE!</v>
      </c>
      <c r="V2251" s="22" t="e">
        <f>VLOOKUP($G2251,Temp!$A:$C,V$1,FALSE)</f>
        <v>#VALUE!</v>
      </c>
      <c r="W2251" s="22" t="e">
        <f>VLOOKUP($G2251,Temp!$A:$C,W$1,FALSE)</f>
        <v>#VALUE!</v>
      </c>
      <c r="X2251" s="22" t="e">
        <f>VLOOKUP($G2251,Temp!$A:$C,X$1,FALSE)</f>
        <v>#VALUE!</v>
      </c>
      <c r="Y2251" s="22">
        <f>VLOOKUP($G2251,Temp!$A:$C,Y$1,FALSE)</f>
        <v>0</v>
      </c>
      <c r="Z2251" s="22">
        <f>VLOOKUP($G2251,Temp!$A:$C,Z$1,FALSE)</f>
        <v>0</v>
      </c>
      <c r="AA2251" s="22" t="e">
        <f>VLOOKUP($A2251,Searches!$A:$H,AA$1,FALSE)</f>
        <v>#N/A</v>
      </c>
      <c r="AB2251" s="22" t="e">
        <f>VLOOKUP($A2251,Searches!$A:$H,AB$1,FALSE)</f>
        <v>#N/A</v>
      </c>
      <c r="AC2251" s="22" t="e">
        <f>VLOOKUP($A2251,Searches!$A:$H,AC$1,FALSE)</f>
        <v>#N/A</v>
      </c>
      <c r="AD2251" s="22" t="e">
        <f>VLOOKUP($A2251,Searches!$A:$H,AD$1,FALSE)</f>
        <v>#N/A</v>
      </c>
      <c r="AE2251" s="22" t="e">
        <f>VLOOKUP($A2251,Searches!$A:$H,AE$1,FALSE)</f>
        <v>#N/A</v>
      </c>
      <c r="AF2251" s="22" t="e">
        <f>VLOOKUP($A2251,Searches!$A:$H,AF$1,FALSE)</f>
        <v>#N/A</v>
      </c>
      <c r="AG2251" s="22" t="e">
        <f>VLOOKUP($A2251,Searches!$A:$H,AG$1,FALSE)</f>
        <v>#N/A</v>
      </c>
      <c r="AH2251" s="22" t="str">
        <f>VLOOKUP($G2251,Temp!$D:$F,AH$1,FALSE)</f>
        <v>alteryx.com</v>
      </c>
      <c r="AI2251" s="22" t="str">
        <f>VLOOKUP($G2251,Temp!$D:$F,AI$1,FALSE)</f>
        <v>Marketo</v>
      </c>
      <c r="AJ2251" s="22" t="str">
        <f>VLOOKUP($G2251,Temp!$D:$F,AJ$1,FALSE)</f>
        <v>Drupal</v>
      </c>
    </row>
    <row r="2252" spans="1:36" ht="16" x14ac:dyDescent="0.2">
      <c r="A2252" s="8" t="str">
        <f t="shared" si="35"/>
        <v>Nancy Sansom PlanSource</v>
      </c>
      <c r="B2252" s="8" t="s">
        <v>1457</v>
      </c>
      <c r="C2252" s="8" t="s">
        <v>2588</v>
      </c>
      <c r="D2252" s="8" t="s">
        <v>42</v>
      </c>
      <c r="E2252" s="8" t="s">
        <v>2589</v>
      </c>
      <c r="F2252" s="8" t="s">
        <v>2437</v>
      </c>
      <c r="G2252" s="12" t="s">
        <v>2438</v>
      </c>
      <c r="H2252" s="22" t="str">
        <f>VLOOKUP($G2252,Temp!$A:$C,H$1,FALSE)</f>
        <v>plansource.com</v>
      </c>
      <c r="I2252" s="22" t="e">
        <f>VLOOKUP($G2252,Temp!$A:$C,I$1,FALSE)</f>
        <v>#VALUE!</v>
      </c>
      <c r="J2252" s="22" t="e">
        <f>VLOOKUP($G2252,Temp!$A:$C,J$1,FALSE)</f>
        <v>#VALUE!</v>
      </c>
      <c r="K2252" s="22" t="e">
        <f>VLOOKUP($G2252,Temp!$A:$C,K$1,FALSE)</f>
        <v>#VALUE!</v>
      </c>
      <c r="L2252" s="22" t="e">
        <f>VLOOKUP($G2252,Temp!$A:$C,L$1,FALSE)</f>
        <v>#VALUE!</v>
      </c>
      <c r="M2252" s="22" t="e">
        <f>VLOOKUP($G2252,Temp!$A:$C,M$1,FALSE)</f>
        <v>#VALUE!</v>
      </c>
      <c r="N2252" s="22" t="e">
        <f>VLOOKUP($G2252,Temp!$A:$C,N$1,FALSE)</f>
        <v>#VALUE!</v>
      </c>
      <c r="O2252" s="22" t="e">
        <f>VLOOKUP($G2252,Temp!$A:$C,O$1,FALSE)</f>
        <v>#VALUE!</v>
      </c>
      <c r="P2252" s="22" t="e">
        <f>VLOOKUP($G2252,Temp!$A:$C,P$1,FALSE)</f>
        <v>#VALUE!</v>
      </c>
      <c r="Q2252" s="22" t="e">
        <f>VLOOKUP($G2252,Temp!$A:$C,Q$1,FALSE)</f>
        <v>#VALUE!</v>
      </c>
      <c r="R2252" s="22" t="e">
        <f>VLOOKUP($G2252,Temp!$A:$C,R$1,FALSE)</f>
        <v>#VALUE!</v>
      </c>
      <c r="S2252" s="22" t="e">
        <f>VLOOKUP($G2252,Temp!$A:$C,S$1,FALSE)</f>
        <v>#VALUE!</v>
      </c>
      <c r="T2252" s="22" t="e">
        <f>VLOOKUP($G2252,Temp!$A:$C,T$1,FALSE)</f>
        <v>#VALUE!</v>
      </c>
      <c r="U2252" s="22" t="e">
        <f>VLOOKUP($G2252,Temp!$A:$C,U$1,FALSE)</f>
        <v>#VALUE!</v>
      </c>
      <c r="V2252" s="22" t="e">
        <f>VLOOKUP($G2252,Temp!$A:$C,V$1,FALSE)</f>
        <v>#VALUE!</v>
      </c>
      <c r="W2252" s="22" t="e">
        <f>VLOOKUP($G2252,Temp!$A:$C,W$1,FALSE)</f>
        <v>#VALUE!</v>
      </c>
      <c r="X2252" s="22" t="e">
        <f>VLOOKUP($G2252,Temp!$A:$C,X$1,FALSE)</f>
        <v>#VALUE!</v>
      </c>
      <c r="Y2252" s="22">
        <f>VLOOKUP($G2252,Temp!$A:$C,Y$1,FALSE)</f>
        <v>49400</v>
      </c>
      <c r="Z2252" s="22">
        <f>VLOOKUP($G2252,Temp!$A:$C,Z$1,FALSE)</f>
        <v>1100</v>
      </c>
      <c r="AA2252" s="22" t="str">
        <f>VLOOKUP($A2252,Searches!$A:$H,AA$1,FALSE)</f>
        <v>Nancy Sansom</v>
      </c>
      <c r="AB2252" s="22" t="str">
        <f>VLOOKUP($A2252,Searches!$A:$H,AB$1,FALSE)</f>
        <v>PlanSource</v>
      </c>
      <c r="AC2252" s="22" t="str">
        <f>VLOOKUP($A2252,Searches!$A:$H,AC$1,FALSE)</f>
        <v>Chief Marketing Officer</v>
      </c>
      <c r="AD2252" s="22" t="str">
        <f>VLOOKUP($A2252,Searches!$A:$H,AD$1,FALSE)</f>
        <v>2nd</v>
      </c>
      <c r="AE2252" s="22" t="str">
        <f>VLOOKUP($A2252,Searches!$A:$H,AE$1,FALSE)</f>
        <v/>
      </c>
      <c r="AF2252" s="22" t="str">
        <f>VLOOKUP($A2252,Searches!$A:$H,AF$1,FALSE)</f>
        <v>Charleston, South Carolina Area</v>
      </c>
      <c r="AG2252" s="22" t="str">
        <f>VLOOKUP($A2252,Searches!$A:$H,AG$1,FALSE)</f>
        <v>https://www.linkedin.com/sales/profile/11395836,PnKo,NAME_SEARCH?moduleKey=peopleSearchResults&amp;pageKey=sales-search3-people-refinement&amp;contextId=60BC92C971D70515801E49D6842B0000&amp;requestId=b7ece941-e002-4586-a40f-38a0dcc3e14e&amp;action=CLICK&amp;target=urn%3Ali%3AsalesLead%3A(-1%2C11395836)&amp;pageNumber=22&amp;targetEl=profilelink&amp;position=24&amp;trk=lss-serp-result-lead_photo</v>
      </c>
      <c r="AH2252" s="22" t="str">
        <f>VLOOKUP($G2252,Temp!$D:$F,AH$1,FALSE)</f>
        <v>plansource.com</v>
      </c>
      <c r="AI2252" s="22" t="str">
        <f>VLOOKUP($G2252,Temp!$D:$F,AI$1,FALSE)</f>
        <v>Pardot</v>
      </c>
      <c r="AJ2252" s="22" t="str">
        <f>VLOOKUP($G2252,Temp!$D:$F,AJ$1,FALSE)</f>
        <v>WordPress</v>
      </c>
    </row>
    <row r="2253" spans="1:36" ht="16" x14ac:dyDescent="0.2">
      <c r="A2253" s="8" t="str">
        <f t="shared" si="35"/>
        <v>Stouffer Egan Flexport</v>
      </c>
      <c r="B2253" s="8" t="s">
        <v>6619</v>
      </c>
      <c r="C2253" s="8" t="s">
        <v>6620</v>
      </c>
      <c r="D2253" s="8" t="s">
        <v>6621</v>
      </c>
      <c r="E2253" s="8" t="s">
        <v>6622</v>
      </c>
      <c r="F2253" s="8" t="s">
        <v>6623</v>
      </c>
      <c r="G2253" s="12" t="s">
        <v>6624</v>
      </c>
      <c r="H2253" s="22" t="str">
        <f>VLOOKUP($G2253,Temp!$A:$C,H$1,FALSE)</f>
        <v>flexport.com</v>
      </c>
      <c r="I2253" s="22" t="e">
        <f>VLOOKUP($G2253,Temp!$A:$C,I$1,FALSE)</f>
        <v>#VALUE!</v>
      </c>
      <c r="J2253" s="22" t="e">
        <f>VLOOKUP($G2253,Temp!$A:$C,J$1,FALSE)</f>
        <v>#VALUE!</v>
      </c>
      <c r="K2253" s="22" t="e">
        <f>VLOOKUP($G2253,Temp!$A:$C,K$1,FALSE)</f>
        <v>#VALUE!</v>
      </c>
      <c r="L2253" s="22" t="e">
        <f>VLOOKUP($G2253,Temp!$A:$C,L$1,FALSE)</f>
        <v>#VALUE!</v>
      </c>
      <c r="M2253" s="22" t="e">
        <f>VLOOKUP($G2253,Temp!$A:$C,M$1,FALSE)</f>
        <v>#VALUE!</v>
      </c>
      <c r="N2253" s="22" t="e">
        <f>VLOOKUP($G2253,Temp!$A:$C,N$1,FALSE)</f>
        <v>#VALUE!</v>
      </c>
      <c r="O2253" s="22" t="e">
        <f>VLOOKUP($G2253,Temp!$A:$C,O$1,FALSE)</f>
        <v>#VALUE!</v>
      </c>
      <c r="P2253" s="22" t="e">
        <f>VLOOKUP($G2253,Temp!$A:$C,P$1,FALSE)</f>
        <v>#VALUE!</v>
      </c>
      <c r="Q2253" s="22" t="e">
        <f>VLOOKUP($G2253,Temp!$A:$C,Q$1,FALSE)</f>
        <v>#VALUE!</v>
      </c>
      <c r="R2253" s="22" t="e">
        <f>VLOOKUP($G2253,Temp!$A:$C,R$1,FALSE)</f>
        <v>#VALUE!</v>
      </c>
      <c r="S2253" s="22" t="e">
        <f>VLOOKUP($G2253,Temp!$A:$C,S$1,FALSE)</f>
        <v>#VALUE!</v>
      </c>
      <c r="T2253" s="22" t="e">
        <f>VLOOKUP($G2253,Temp!$A:$C,T$1,FALSE)</f>
        <v>#VALUE!</v>
      </c>
      <c r="U2253" s="22" t="e">
        <f>VLOOKUP($G2253,Temp!$A:$C,U$1,FALSE)</f>
        <v>#VALUE!</v>
      </c>
      <c r="V2253" s="22" t="e">
        <f>VLOOKUP($G2253,Temp!$A:$C,V$1,FALSE)</f>
        <v>#VALUE!</v>
      </c>
      <c r="W2253" s="22" t="e">
        <f>VLOOKUP($G2253,Temp!$A:$C,W$1,FALSE)</f>
        <v>#VALUE!</v>
      </c>
      <c r="X2253" s="22" t="e">
        <f>VLOOKUP($G2253,Temp!$A:$C,X$1,FALSE)</f>
        <v>#VALUE!</v>
      </c>
      <c r="Y2253" s="22">
        <f>VLOOKUP($G2253,Temp!$A:$C,Y$1,FALSE)</f>
        <v>18900</v>
      </c>
      <c r="Z2253" s="22">
        <f>VLOOKUP($G2253,Temp!$A:$C,Z$1,FALSE)</f>
        <v>972</v>
      </c>
      <c r="AA2253" s="22" t="e">
        <f>VLOOKUP($A2253,Searches!$A:$H,AA$1,FALSE)</f>
        <v>#N/A</v>
      </c>
      <c r="AB2253" s="22" t="e">
        <f>VLOOKUP($A2253,Searches!$A:$H,AB$1,FALSE)</f>
        <v>#N/A</v>
      </c>
      <c r="AC2253" s="22" t="e">
        <f>VLOOKUP($A2253,Searches!$A:$H,AC$1,FALSE)</f>
        <v>#N/A</v>
      </c>
      <c r="AD2253" s="22" t="e">
        <f>VLOOKUP($A2253,Searches!$A:$H,AD$1,FALSE)</f>
        <v>#N/A</v>
      </c>
      <c r="AE2253" s="22" t="e">
        <f>VLOOKUP($A2253,Searches!$A:$H,AE$1,FALSE)</f>
        <v>#N/A</v>
      </c>
      <c r="AF2253" s="22" t="e">
        <f>VLOOKUP($A2253,Searches!$A:$H,AF$1,FALSE)</f>
        <v>#N/A</v>
      </c>
      <c r="AG2253" s="22" t="e">
        <f>VLOOKUP($A2253,Searches!$A:$H,AG$1,FALSE)</f>
        <v>#N/A</v>
      </c>
      <c r="AH2253" s="22" t="str">
        <f>VLOOKUP($G2253,Temp!$D:$F,AH$1,FALSE)</f>
        <v>flexport.com</v>
      </c>
      <c r="AI2253" s="22" t="str">
        <f>VLOOKUP($G2253,Temp!$D:$F,AI$1,FALSE)</f>
        <v>Marketo</v>
      </c>
      <c r="AJ2253" s="22" t="str">
        <f>VLOOKUP($G2253,Temp!$D:$F,AJ$1,FALSE)</f>
        <v>WordPress</v>
      </c>
    </row>
    <row r="2254" spans="1:36" ht="16" x14ac:dyDescent="0.2">
      <c r="A2254" s="8" t="str">
        <f t="shared" si="35"/>
        <v>William Caraher von Briesen &amp; Roper, s.c.</v>
      </c>
      <c r="B2254" s="8" t="s">
        <v>4745</v>
      </c>
      <c r="C2254" s="8" t="s">
        <v>10588</v>
      </c>
      <c r="D2254" s="8" t="s">
        <v>10589</v>
      </c>
      <c r="E2254" s="8" t="s">
        <v>10590</v>
      </c>
      <c r="F2254" s="8" t="s">
        <v>10591</v>
      </c>
      <c r="G2254" s="12" t="s">
        <v>10135</v>
      </c>
      <c r="H2254" s="22" t="str">
        <f>VLOOKUP($G2254,Temp!$A:$C,H$1,FALSE)</f>
        <v>vonbriesen.com</v>
      </c>
      <c r="I2254" s="22" t="e">
        <f>VLOOKUP($G2254,Temp!$A:$C,I$1,FALSE)</f>
        <v>#VALUE!</v>
      </c>
      <c r="J2254" s="22" t="e">
        <f>VLOOKUP($G2254,Temp!$A:$C,J$1,FALSE)</f>
        <v>#VALUE!</v>
      </c>
      <c r="K2254" s="22" t="e">
        <f>VLOOKUP($G2254,Temp!$A:$C,K$1,FALSE)</f>
        <v>#VALUE!</v>
      </c>
      <c r="L2254" s="22" t="e">
        <f>VLOOKUP($G2254,Temp!$A:$C,L$1,FALSE)</f>
        <v>#VALUE!</v>
      </c>
      <c r="M2254" s="22" t="e">
        <f>VLOOKUP($G2254,Temp!$A:$C,M$1,FALSE)</f>
        <v>#VALUE!</v>
      </c>
      <c r="N2254" s="22" t="e">
        <f>VLOOKUP($G2254,Temp!$A:$C,N$1,FALSE)</f>
        <v>#VALUE!</v>
      </c>
      <c r="O2254" s="22" t="e">
        <f>VLOOKUP($G2254,Temp!$A:$C,O$1,FALSE)</f>
        <v>#VALUE!</v>
      </c>
      <c r="P2254" s="22" t="e">
        <f>VLOOKUP($G2254,Temp!$A:$C,P$1,FALSE)</f>
        <v>#VALUE!</v>
      </c>
      <c r="Q2254" s="22" t="e">
        <f>VLOOKUP($G2254,Temp!$A:$C,Q$1,FALSE)</f>
        <v>#VALUE!</v>
      </c>
      <c r="R2254" s="22" t="e">
        <f>VLOOKUP($G2254,Temp!$A:$C,R$1,FALSE)</f>
        <v>#VALUE!</v>
      </c>
      <c r="S2254" s="22" t="e">
        <f>VLOOKUP($G2254,Temp!$A:$C,S$1,FALSE)</f>
        <v>#VALUE!</v>
      </c>
      <c r="T2254" s="22" t="e">
        <f>VLOOKUP($G2254,Temp!$A:$C,T$1,FALSE)</f>
        <v>#VALUE!</v>
      </c>
      <c r="U2254" s="22" t="e">
        <f>VLOOKUP($G2254,Temp!$A:$C,U$1,FALSE)</f>
        <v>#VALUE!</v>
      </c>
      <c r="V2254" s="22" t="e">
        <f>VLOOKUP($G2254,Temp!$A:$C,V$1,FALSE)</f>
        <v>#VALUE!</v>
      </c>
      <c r="W2254" s="22" t="e">
        <f>VLOOKUP($G2254,Temp!$A:$C,W$1,FALSE)</f>
        <v>#VALUE!</v>
      </c>
      <c r="X2254" s="22" t="e">
        <f>VLOOKUP($G2254,Temp!$A:$C,X$1,FALSE)</f>
        <v>#VALUE!</v>
      </c>
      <c r="Y2254" s="22">
        <f>VLOOKUP($G2254,Temp!$A:$C,Y$1,FALSE)</f>
        <v>1100</v>
      </c>
      <c r="Z2254" s="22">
        <f>VLOOKUP($G2254,Temp!$A:$C,Z$1,FALSE)</f>
        <v>0</v>
      </c>
      <c r="AA2254" s="22" t="str">
        <f>VLOOKUP($A2254,Searches!$A:$H,AA$1,FALSE)</f>
        <v>William Caraher</v>
      </c>
      <c r="AB2254" s="22" t="str">
        <f>VLOOKUP($A2254,Searches!$A:$H,AB$1,FALSE)</f>
        <v>von Briesen &amp; Roper, s.c.</v>
      </c>
      <c r="AC2254" s="22" t="str">
        <f>VLOOKUP($A2254,Searches!$A:$H,AC$1,FALSE)</f>
        <v>Chief Information Officer &amp; Director of Operations</v>
      </c>
      <c r="AD2254" s="22" t="str">
        <f>VLOOKUP($A2254,Searches!$A:$H,AD$1,FALSE)</f>
        <v>2nd</v>
      </c>
      <c r="AE2254" s="22" t="str">
        <f>VLOOKUP($A2254,Searches!$A:$H,AE$1,FALSE)</f>
        <v/>
      </c>
      <c r="AF2254" s="22" t="str">
        <f>VLOOKUP($A2254,Searches!$A:$H,AF$1,FALSE)</f>
        <v>Greater Milwaukee Area</v>
      </c>
      <c r="AG2254" s="22" t="str">
        <f>VLOOKUP($A2254,Searches!$A:$H,AG$1,FALSE)</f>
        <v>https://www.linkedin.com/sales/profile/17387893,xC4T,NAME_SEARCH?moduleKey=peopleSearchResults&amp;pageKey=sales-search3-people-refinement&amp;contextId=60BC92C971D70515801E49D6842B0000&amp;requestId=213e8916-9cb5-4b36-946e-4a43666d9d98&amp;action=CLICK&amp;target=urn%3Ali%3AsalesLead%3A(-1%2C17387893)&amp;pageNumber=23&amp;targetEl=profilelink&amp;position=3&amp;trk=lss-serp-result-lead_photo</v>
      </c>
      <c r="AH2254" s="22" t="e">
        <f>VLOOKUP($G2254,Temp!$D:$F,AH$1,FALSE)</f>
        <v>#N/A</v>
      </c>
      <c r="AI2254" s="22" t="e">
        <f>VLOOKUP($G2254,Temp!$D:$F,AI$1,FALSE)</f>
        <v>#N/A</v>
      </c>
      <c r="AJ2254" s="22" t="e">
        <f>VLOOKUP($G2254,Temp!$D:$F,AJ$1,FALSE)</f>
        <v>#N/A</v>
      </c>
    </row>
    <row r="2255" spans="1:36" ht="16" x14ac:dyDescent="0.2">
      <c r="A2255" s="8" t="str">
        <f t="shared" si="35"/>
        <v>Craig Sowell WIRB-Copernicus Group</v>
      </c>
      <c r="B2255" s="8" t="s">
        <v>1243</v>
      </c>
      <c r="C2255" s="8" t="s">
        <v>8015</v>
      </c>
      <c r="D2255" s="8" t="s">
        <v>42</v>
      </c>
      <c r="E2255" s="8" t="s">
        <v>8016</v>
      </c>
      <c r="F2255" s="8" t="s">
        <v>8017</v>
      </c>
      <c r="G2255" s="12" t="s">
        <v>8018</v>
      </c>
      <c r="H2255" s="22" t="str">
        <f>VLOOKUP($G2255,Temp!$A:$C,H$1,FALSE)</f>
        <v>wcgclinical.com</v>
      </c>
      <c r="I2255" s="22" t="e">
        <f>VLOOKUP($G2255,Temp!$A:$C,I$1,FALSE)</f>
        <v>#VALUE!</v>
      </c>
      <c r="J2255" s="22" t="e">
        <f>VLOOKUP($G2255,Temp!$A:$C,J$1,FALSE)</f>
        <v>#VALUE!</v>
      </c>
      <c r="K2255" s="22" t="e">
        <f>VLOOKUP($G2255,Temp!$A:$C,K$1,FALSE)</f>
        <v>#VALUE!</v>
      </c>
      <c r="L2255" s="22" t="e">
        <f>VLOOKUP($G2255,Temp!$A:$C,L$1,FALSE)</f>
        <v>#VALUE!</v>
      </c>
      <c r="M2255" s="22" t="e">
        <f>VLOOKUP($G2255,Temp!$A:$C,M$1,FALSE)</f>
        <v>#VALUE!</v>
      </c>
      <c r="N2255" s="22" t="e">
        <f>VLOOKUP($G2255,Temp!$A:$C,N$1,FALSE)</f>
        <v>#VALUE!</v>
      </c>
      <c r="O2255" s="22" t="e">
        <f>VLOOKUP($G2255,Temp!$A:$C,O$1,FALSE)</f>
        <v>#VALUE!</v>
      </c>
      <c r="P2255" s="22" t="e">
        <f>VLOOKUP($G2255,Temp!$A:$C,P$1,FALSE)</f>
        <v>#VALUE!</v>
      </c>
      <c r="Q2255" s="22" t="e">
        <f>VLOOKUP($G2255,Temp!$A:$C,Q$1,FALSE)</f>
        <v>#VALUE!</v>
      </c>
      <c r="R2255" s="22" t="e">
        <f>VLOOKUP($G2255,Temp!$A:$C,R$1,FALSE)</f>
        <v>#VALUE!</v>
      </c>
      <c r="S2255" s="22" t="e">
        <f>VLOOKUP($G2255,Temp!$A:$C,S$1,FALSE)</f>
        <v>#VALUE!</v>
      </c>
      <c r="T2255" s="22" t="e">
        <f>VLOOKUP($G2255,Temp!$A:$C,T$1,FALSE)</f>
        <v>#VALUE!</v>
      </c>
      <c r="U2255" s="22" t="e">
        <f>VLOOKUP($G2255,Temp!$A:$C,U$1,FALSE)</f>
        <v>#VALUE!</v>
      </c>
      <c r="V2255" s="22" t="e">
        <f>VLOOKUP($G2255,Temp!$A:$C,V$1,FALSE)</f>
        <v>#VALUE!</v>
      </c>
      <c r="W2255" s="22" t="e">
        <f>VLOOKUP($G2255,Temp!$A:$C,W$1,FALSE)</f>
        <v>#VALUE!</v>
      </c>
      <c r="X2255" s="22" t="e">
        <f>VLOOKUP($G2255,Temp!$A:$C,X$1,FALSE)</f>
        <v>#VALUE!</v>
      </c>
      <c r="Y2255" s="22">
        <f>VLOOKUP($G2255,Temp!$A:$C,Y$1,FALSE)</f>
        <v>10000</v>
      </c>
      <c r="Z2255" s="22">
        <f>VLOOKUP($G2255,Temp!$A:$C,Z$1,FALSE)</f>
        <v>0</v>
      </c>
      <c r="AA2255" s="22" t="str">
        <f>VLOOKUP($A2255,Searches!$A:$H,AA$1,FALSE)</f>
        <v>Craig Sowell</v>
      </c>
      <c r="AB2255" s="22" t="str">
        <f>VLOOKUP($A2255,Searches!$A:$H,AB$1,FALSE)</f>
        <v>WIRB-Copernicus Group</v>
      </c>
      <c r="AC2255" s="22" t="str">
        <f>VLOOKUP($A2255,Searches!$A:$H,AC$1,FALSE)</f>
        <v>Chief Marketing Officer</v>
      </c>
      <c r="AD2255" s="22" t="str">
        <f>VLOOKUP($A2255,Searches!$A:$H,AD$1,FALSE)</f>
        <v>2nd</v>
      </c>
      <c r="AE2255" s="22" t="str">
        <f>VLOOKUP($A2255,Searches!$A:$H,AE$1,FALSE)</f>
        <v>Open link</v>
      </c>
      <c r="AF2255" s="22" t="str">
        <f>VLOOKUP($A2255,Searches!$A:$H,AF$1,FALSE)</f>
        <v>Greater New York City Area</v>
      </c>
      <c r="AG2255" s="22" t="str">
        <f>VLOOKUP($A2255,Searches!$A:$H,AG$1,FALSE)</f>
        <v>https://www.linkedin.com/sales/profile/138735567,Swmo,NAME_SEARCH?moduleKey=peopleSearchResults&amp;pageKey=sales-search3-people-refinement&amp;contextId=60BC92C971D70515801E49D6842B0000&amp;requestId=213e8916-9cb5-4b36-946e-4a43666d9d98&amp;action=CLICK&amp;target=urn%3Ali%3AsalesLead%3A(-1%2C138735567)&amp;pageNumber=23&amp;targetEl=profilelink&amp;position=9&amp;trk=lss-serp-result-lead_photo</v>
      </c>
      <c r="AH2255" s="22" t="str">
        <f>VLOOKUP($G2255,Temp!$D:$F,AH$1,FALSE)</f>
        <v>wcgclinical.com</v>
      </c>
      <c r="AI2255" s="22" t="str">
        <f>VLOOKUP($G2255,Temp!$D:$F,AI$1,FALSE)</f>
        <v>Pardot</v>
      </c>
      <c r="AJ2255" s="22" t="str">
        <f>VLOOKUP($G2255,Temp!$D:$F,AJ$1,FALSE)</f>
        <v>WordPress</v>
      </c>
    </row>
    <row r="2256" spans="1:36" ht="16" x14ac:dyDescent="0.2">
      <c r="A2256" s="8" t="str">
        <f t="shared" si="35"/>
        <v>Geoff Galat Clicktale</v>
      </c>
      <c r="B2256" s="8" t="s">
        <v>2849</v>
      </c>
      <c r="C2256" s="8" t="s">
        <v>2850</v>
      </c>
      <c r="D2256" s="8" t="s">
        <v>42</v>
      </c>
      <c r="E2256" s="8" t="s">
        <v>2851</v>
      </c>
      <c r="F2256" s="8" t="s">
        <v>2852</v>
      </c>
      <c r="G2256" s="12" t="s">
        <v>2854</v>
      </c>
      <c r="H2256" s="22" t="str">
        <f>VLOOKUP($G2256,Temp!$A:$C,H$1,FALSE)</f>
        <v>clicktale.com</v>
      </c>
      <c r="I2256" s="22" t="e">
        <f>VLOOKUP($G2256,Temp!$A:$C,I$1,FALSE)</f>
        <v>#VALUE!</v>
      </c>
      <c r="J2256" s="22" t="e">
        <f>VLOOKUP($G2256,Temp!$A:$C,J$1,FALSE)</f>
        <v>#VALUE!</v>
      </c>
      <c r="K2256" s="22" t="e">
        <f>VLOOKUP($G2256,Temp!$A:$C,K$1,FALSE)</f>
        <v>#VALUE!</v>
      </c>
      <c r="L2256" s="22" t="e">
        <f>VLOOKUP($G2256,Temp!$A:$C,L$1,FALSE)</f>
        <v>#VALUE!</v>
      </c>
      <c r="M2256" s="22" t="e">
        <f>VLOOKUP($G2256,Temp!$A:$C,M$1,FALSE)</f>
        <v>#VALUE!</v>
      </c>
      <c r="N2256" s="22" t="e">
        <f>VLOOKUP($G2256,Temp!$A:$C,N$1,FALSE)</f>
        <v>#VALUE!</v>
      </c>
      <c r="O2256" s="22" t="e">
        <f>VLOOKUP($G2256,Temp!$A:$C,O$1,FALSE)</f>
        <v>#VALUE!</v>
      </c>
      <c r="P2256" s="22" t="e">
        <f>VLOOKUP($G2256,Temp!$A:$C,P$1,FALSE)</f>
        <v>#VALUE!</v>
      </c>
      <c r="Q2256" s="22" t="e">
        <f>VLOOKUP($G2256,Temp!$A:$C,Q$1,FALSE)</f>
        <v>#VALUE!</v>
      </c>
      <c r="R2256" s="22" t="e">
        <f>VLOOKUP($G2256,Temp!$A:$C,R$1,FALSE)</f>
        <v>#VALUE!</v>
      </c>
      <c r="S2256" s="22" t="e">
        <f>VLOOKUP($G2256,Temp!$A:$C,S$1,FALSE)</f>
        <v>#VALUE!</v>
      </c>
      <c r="T2256" s="22" t="e">
        <f>VLOOKUP($G2256,Temp!$A:$C,T$1,FALSE)</f>
        <v>#VALUE!</v>
      </c>
      <c r="U2256" s="22" t="e">
        <f>VLOOKUP($G2256,Temp!$A:$C,U$1,FALSE)</f>
        <v>#VALUE!</v>
      </c>
      <c r="V2256" s="22" t="e">
        <f>VLOOKUP($G2256,Temp!$A:$C,V$1,FALSE)</f>
        <v>#VALUE!</v>
      </c>
      <c r="W2256" s="22" t="e">
        <f>VLOOKUP($G2256,Temp!$A:$C,W$1,FALSE)</f>
        <v>#VALUE!</v>
      </c>
      <c r="X2256" s="22" t="e">
        <f>VLOOKUP($G2256,Temp!$A:$C,X$1,FALSE)</f>
        <v>#VALUE!</v>
      </c>
      <c r="Y2256" s="22">
        <f>VLOOKUP($G2256,Temp!$A:$C,Y$1,FALSE)</f>
        <v>21800</v>
      </c>
      <c r="Z2256" s="22">
        <f>VLOOKUP($G2256,Temp!$A:$C,Z$1,FALSE)</f>
        <v>712</v>
      </c>
      <c r="AA2256" s="22" t="e">
        <f>VLOOKUP($A2256,Searches!$A:$H,AA$1,FALSE)</f>
        <v>#N/A</v>
      </c>
      <c r="AB2256" s="22" t="e">
        <f>VLOOKUP($A2256,Searches!$A:$H,AB$1,FALSE)</f>
        <v>#N/A</v>
      </c>
      <c r="AC2256" s="22" t="e">
        <f>VLOOKUP($A2256,Searches!$A:$H,AC$1,FALSE)</f>
        <v>#N/A</v>
      </c>
      <c r="AD2256" s="22" t="e">
        <f>VLOOKUP($A2256,Searches!$A:$H,AD$1,FALSE)</f>
        <v>#N/A</v>
      </c>
      <c r="AE2256" s="22" t="e">
        <f>VLOOKUP($A2256,Searches!$A:$H,AE$1,FALSE)</f>
        <v>#N/A</v>
      </c>
      <c r="AF2256" s="22" t="e">
        <f>VLOOKUP($A2256,Searches!$A:$H,AF$1,FALSE)</f>
        <v>#N/A</v>
      </c>
      <c r="AG2256" s="22" t="e">
        <f>VLOOKUP($A2256,Searches!$A:$H,AG$1,FALSE)</f>
        <v>#N/A</v>
      </c>
      <c r="AH2256" s="22" t="e">
        <f>VLOOKUP($G2256,Temp!$D:$F,AH$1,FALSE)</f>
        <v>#N/A</v>
      </c>
      <c r="AI2256" s="22" t="e">
        <f>VLOOKUP($G2256,Temp!$D:$F,AI$1,FALSE)</f>
        <v>#N/A</v>
      </c>
      <c r="AJ2256" s="22" t="e">
        <f>VLOOKUP($G2256,Temp!$D:$F,AJ$1,FALSE)</f>
        <v>#N/A</v>
      </c>
    </row>
    <row r="2257" spans="1:36" ht="16" x14ac:dyDescent="0.2">
      <c r="A2257" s="8" t="str">
        <f t="shared" si="35"/>
        <v>James Wrbanek SumnerOne</v>
      </c>
      <c r="B2257" s="8" t="s">
        <v>995</v>
      </c>
      <c r="C2257" s="8" t="s">
        <v>10505</v>
      </c>
      <c r="D2257" s="8" t="s">
        <v>304</v>
      </c>
      <c r="E2257" s="8" t="s">
        <v>10506</v>
      </c>
      <c r="F2257" s="8" t="s">
        <v>10507</v>
      </c>
      <c r="G2257" s="12" t="s">
        <v>10508</v>
      </c>
      <c r="H2257" s="22" t="str">
        <f>VLOOKUP($G2257,Temp!$A:$C,H$1,FALSE)</f>
        <v>sumnerone.com</v>
      </c>
      <c r="I2257" s="22" t="e">
        <f>VLOOKUP($G2257,Temp!$A:$C,I$1,FALSE)</f>
        <v>#VALUE!</v>
      </c>
      <c r="J2257" s="22" t="e">
        <f>VLOOKUP($G2257,Temp!$A:$C,J$1,FALSE)</f>
        <v>#VALUE!</v>
      </c>
      <c r="K2257" s="22" t="e">
        <f>VLOOKUP($G2257,Temp!$A:$C,K$1,FALSE)</f>
        <v>#VALUE!</v>
      </c>
      <c r="L2257" s="22" t="e">
        <f>VLOOKUP($G2257,Temp!$A:$C,L$1,FALSE)</f>
        <v>#VALUE!</v>
      </c>
      <c r="M2257" s="22" t="e">
        <f>VLOOKUP($G2257,Temp!$A:$C,M$1,FALSE)</f>
        <v>#VALUE!</v>
      </c>
      <c r="N2257" s="22" t="e">
        <f>VLOOKUP($G2257,Temp!$A:$C,N$1,FALSE)</f>
        <v>#VALUE!</v>
      </c>
      <c r="O2257" s="22" t="e">
        <f>VLOOKUP($G2257,Temp!$A:$C,O$1,FALSE)</f>
        <v>#VALUE!</v>
      </c>
      <c r="P2257" s="22" t="e">
        <f>VLOOKUP($G2257,Temp!$A:$C,P$1,FALSE)</f>
        <v>#VALUE!</v>
      </c>
      <c r="Q2257" s="22" t="e">
        <f>VLOOKUP($G2257,Temp!$A:$C,Q$1,FALSE)</f>
        <v>#VALUE!</v>
      </c>
      <c r="R2257" s="22" t="e">
        <f>VLOOKUP($G2257,Temp!$A:$C,R$1,FALSE)</f>
        <v>#VALUE!</v>
      </c>
      <c r="S2257" s="22" t="e">
        <f>VLOOKUP($G2257,Temp!$A:$C,S$1,FALSE)</f>
        <v>#VALUE!</v>
      </c>
      <c r="T2257" s="22" t="e">
        <f>VLOOKUP($G2257,Temp!$A:$C,T$1,FALSE)</f>
        <v>#VALUE!</v>
      </c>
      <c r="U2257" s="22" t="e">
        <f>VLOOKUP($G2257,Temp!$A:$C,U$1,FALSE)</f>
        <v>#VALUE!</v>
      </c>
      <c r="V2257" s="22" t="e">
        <f>VLOOKUP($G2257,Temp!$A:$C,V$1,FALSE)</f>
        <v>#VALUE!</v>
      </c>
      <c r="W2257" s="22" t="e">
        <f>VLOOKUP($G2257,Temp!$A:$C,W$1,FALSE)</f>
        <v>#VALUE!</v>
      </c>
      <c r="X2257" s="22" t="e">
        <f>VLOOKUP($G2257,Temp!$A:$C,X$1,FALSE)</f>
        <v>#VALUE!</v>
      </c>
      <c r="Y2257" s="22">
        <f>VLOOKUP($G2257,Temp!$A:$C,Y$1,FALSE)</f>
        <v>19</v>
      </c>
      <c r="Z2257" s="22">
        <f>VLOOKUP($G2257,Temp!$A:$C,Z$1,FALSE)</f>
        <v>0</v>
      </c>
      <c r="AA2257" s="22" t="e">
        <f>VLOOKUP($A2257,Searches!$A:$H,AA$1,FALSE)</f>
        <v>#N/A</v>
      </c>
      <c r="AB2257" s="22" t="e">
        <f>VLOOKUP($A2257,Searches!$A:$H,AB$1,FALSE)</f>
        <v>#N/A</v>
      </c>
      <c r="AC2257" s="22" t="e">
        <f>VLOOKUP($A2257,Searches!$A:$H,AC$1,FALSE)</f>
        <v>#N/A</v>
      </c>
      <c r="AD2257" s="22" t="e">
        <f>VLOOKUP($A2257,Searches!$A:$H,AD$1,FALSE)</f>
        <v>#N/A</v>
      </c>
      <c r="AE2257" s="22" t="e">
        <f>VLOOKUP($A2257,Searches!$A:$H,AE$1,FALSE)</f>
        <v>#N/A</v>
      </c>
      <c r="AF2257" s="22" t="e">
        <f>VLOOKUP($A2257,Searches!$A:$H,AF$1,FALSE)</f>
        <v>#N/A</v>
      </c>
      <c r="AG2257" s="22" t="e">
        <f>VLOOKUP($A2257,Searches!$A:$H,AG$1,FALSE)</f>
        <v>#N/A</v>
      </c>
      <c r="AH2257" s="22" t="str">
        <f>VLOOKUP($G2257,Temp!$D:$F,AH$1,FALSE)</f>
        <v>sumnerone.com</v>
      </c>
      <c r="AI2257" s="22">
        <f>VLOOKUP($G2257,Temp!$D:$F,AI$1,FALSE)</f>
        <v>0</v>
      </c>
      <c r="AJ2257" s="22" t="str">
        <f>VLOOKUP($G2257,Temp!$D:$F,AJ$1,FALSE)</f>
        <v>WordPress</v>
      </c>
    </row>
    <row r="2258" spans="1:36" ht="16" x14ac:dyDescent="0.2">
      <c r="A2258" s="8" t="str">
        <f t="shared" si="35"/>
        <v>Vince Cortese Kenshoo</v>
      </c>
      <c r="B2258" s="8" t="s">
        <v>5493</v>
      </c>
      <c r="C2258" s="8" t="s">
        <v>7225</v>
      </c>
      <c r="D2258" s="8" t="s">
        <v>304</v>
      </c>
      <c r="E2258" s="8" t="s">
        <v>7226</v>
      </c>
      <c r="F2258" s="8" t="s">
        <v>7227</v>
      </c>
      <c r="G2258" s="12" t="s">
        <v>7228</v>
      </c>
      <c r="H2258" s="22" t="str">
        <f>VLOOKUP($G2258,Temp!$A:$C,H$1,FALSE)</f>
        <v>kenshoo.com</v>
      </c>
      <c r="I2258" s="22" t="e">
        <f>VLOOKUP($G2258,Temp!$A:$C,I$1,FALSE)</f>
        <v>#VALUE!</v>
      </c>
      <c r="J2258" s="22" t="e">
        <f>VLOOKUP($G2258,Temp!$A:$C,J$1,FALSE)</f>
        <v>#VALUE!</v>
      </c>
      <c r="K2258" s="22" t="e">
        <f>VLOOKUP($G2258,Temp!$A:$C,K$1,FALSE)</f>
        <v>#VALUE!</v>
      </c>
      <c r="L2258" s="22" t="e">
        <f>VLOOKUP($G2258,Temp!$A:$C,L$1,FALSE)</f>
        <v>#VALUE!</v>
      </c>
      <c r="M2258" s="22" t="e">
        <f>VLOOKUP($G2258,Temp!$A:$C,M$1,FALSE)</f>
        <v>#VALUE!</v>
      </c>
      <c r="N2258" s="22" t="e">
        <f>VLOOKUP($G2258,Temp!$A:$C,N$1,FALSE)</f>
        <v>#VALUE!</v>
      </c>
      <c r="O2258" s="22" t="e">
        <f>VLOOKUP($G2258,Temp!$A:$C,O$1,FALSE)</f>
        <v>#VALUE!</v>
      </c>
      <c r="P2258" s="22" t="e">
        <f>VLOOKUP($G2258,Temp!$A:$C,P$1,FALSE)</f>
        <v>#VALUE!</v>
      </c>
      <c r="Q2258" s="22" t="e">
        <f>VLOOKUP($G2258,Temp!$A:$C,Q$1,FALSE)</f>
        <v>#VALUE!</v>
      </c>
      <c r="R2258" s="22" t="e">
        <f>VLOOKUP($G2258,Temp!$A:$C,R$1,FALSE)</f>
        <v>#VALUE!</v>
      </c>
      <c r="S2258" s="22" t="e">
        <f>VLOOKUP($G2258,Temp!$A:$C,S$1,FALSE)</f>
        <v>#VALUE!</v>
      </c>
      <c r="T2258" s="22" t="e">
        <f>VLOOKUP($G2258,Temp!$A:$C,T$1,FALSE)</f>
        <v>#VALUE!</v>
      </c>
      <c r="U2258" s="22" t="e">
        <f>VLOOKUP($G2258,Temp!$A:$C,U$1,FALSE)</f>
        <v>#VALUE!</v>
      </c>
      <c r="V2258" s="22" t="e">
        <f>VLOOKUP($G2258,Temp!$A:$C,V$1,FALSE)</f>
        <v>#VALUE!</v>
      </c>
      <c r="W2258" s="22" t="e">
        <f>VLOOKUP($G2258,Temp!$A:$C,W$1,FALSE)</f>
        <v>#VALUE!</v>
      </c>
      <c r="X2258" s="22" t="e">
        <f>VLOOKUP($G2258,Temp!$A:$C,X$1,FALSE)</f>
        <v>#VALUE!</v>
      </c>
      <c r="Y2258" s="22">
        <f>VLOOKUP($G2258,Temp!$A:$C,Y$1,FALSE)</f>
        <v>18500</v>
      </c>
      <c r="Z2258" s="22">
        <f>VLOOKUP($G2258,Temp!$A:$C,Z$1,FALSE)</f>
        <v>2800</v>
      </c>
      <c r="AA2258" s="22" t="e">
        <f>VLOOKUP($A2258,Searches!$A:$H,AA$1,FALSE)</f>
        <v>#N/A</v>
      </c>
      <c r="AB2258" s="22" t="e">
        <f>VLOOKUP($A2258,Searches!$A:$H,AB$1,FALSE)</f>
        <v>#N/A</v>
      </c>
      <c r="AC2258" s="22" t="e">
        <f>VLOOKUP($A2258,Searches!$A:$H,AC$1,FALSE)</f>
        <v>#N/A</v>
      </c>
      <c r="AD2258" s="22" t="e">
        <f>VLOOKUP($A2258,Searches!$A:$H,AD$1,FALSE)</f>
        <v>#N/A</v>
      </c>
      <c r="AE2258" s="22" t="e">
        <f>VLOOKUP($A2258,Searches!$A:$H,AE$1,FALSE)</f>
        <v>#N/A</v>
      </c>
      <c r="AF2258" s="22" t="e">
        <f>VLOOKUP($A2258,Searches!$A:$H,AF$1,FALSE)</f>
        <v>#N/A</v>
      </c>
      <c r="AG2258" s="22" t="e">
        <f>VLOOKUP($A2258,Searches!$A:$H,AG$1,FALSE)</f>
        <v>#N/A</v>
      </c>
      <c r="AH2258" s="22" t="str">
        <f>VLOOKUP($G2258,Temp!$D:$F,AH$1,FALSE)</f>
        <v>kenshoo.com</v>
      </c>
      <c r="AI2258" s="22" t="str">
        <f>VLOOKUP($G2258,Temp!$D:$F,AI$1,FALSE)</f>
        <v>Pardot</v>
      </c>
      <c r="AJ2258" s="22" t="str">
        <f>VLOOKUP($G2258,Temp!$D:$F,AJ$1,FALSE)</f>
        <v>WordPress</v>
      </c>
    </row>
    <row r="2259" spans="1:36" ht="16" x14ac:dyDescent="0.2">
      <c r="A2259" s="8" t="str">
        <f t="shared" si="35"/>
        <v>Brian Bell SportsEngine</v>
      </c>
      <c r="B2259" s="8" t="s">
        <v>960</v>
      </c>
      <c r="C2259" s="8" t="s">
        <v>1296</v>
      </c>
      <c r="D2259" s="8" t="s">
        <v>304</v>
      </c>
      <c r="E2259" s="8" t="s">
        <v>1298</v>
      </c>
      <c r="F2259" s="8" t="s">
        <v>1300</v>
      </c>
      <c r="G2259" s="12" t="s">
        <v>1301</v>
      </c>
      <c r="H2259" s="22" t="str">
        <f>VLOOKUP($G2259,Temp!$A:$C,H$1,FALSE)</f>
        <v>sportsengine.com</v>
      </c>
      <c r="I2259" s="22" t="e">
        <f>VLOOKUP($G2259,Temp!$A:$C,I$1,FALSE)</f>
        <v>#VALUE!</v>
      </c>
      <c r="J2259" s="22" t="e">
        <f>VLOOKUP($G2259,Temp!$A:$C,J$1,FALSE)</f>
        <v>#VALUE!</v>
      </c>
      <c r="K2259" s="22" t="e">
        <f>VLOOKUP($G2259,Temp!$A:$C,K$1,FALSE)</f>
        <v>#VALUE!</v>
      </c>
      <c r="L2259" s="22" t="e">
        <f>VLOOKUP($G2259,Temp!$A:$C,L$1,FALSE)</f>
        <v>#VALUE!</v>
      </c>
      <c r="M2259" s="22" t="e">
        <f>VLOOKUP($G2259,Temp!$A:$C,M$1,FALSE)</f>
        <v>#VALUE!</v>
      </c>
      <c r="N2259" s="22" t="e">
        <f>VLOOKUP($G2259,Temp!$A:$C,N$1,FALSE)</f>
        <v>#VALUE!</v>
      </c>
      <c r="O2259" s="22" t="e">
        <f>VLOOKUP($G2259,Temp!$A:$C,O$1,FALSE)</f>
        <v>#VALUE!</v>
      </c>
      <c r="P2259" s="22" t="e">
        <f>VLOOKUP($G2259,Temp!$A:$C,P$1,FALSE)</f>
        <v>#VALUE!</v>
      </c>
      <c r="Q2259" s="22" t="e">
        <f>VLOOKUP($G2259,Temp!$A:$C,Q$1,FALSE)</f>
        <v>#VALUE!</v>
      </c>
      <c r="R2259" s="22" t="e">
        <f>VLOOKUP($G2259,Temp!$A:$C,R$1,FALSE)</f>
        <v>#VALUE!</v>
      </c>
      <c r="S2259" s="22" t="e">
        <f>VLOOKUP($G2259,Temp!$A:$C,S$1,FALSE)</f>
        <v>#VALUE!</v>
      </c>
      <c r="T2259" s="22" t="e">
        <f>VLOOKUP($G2259,Temp!$A:$C,T$1,FALSE)</f>
        <v>#VALUE!</v>
      </c>
      <c r="U2259" s="22" t="e">
        <f>VLOOKUP($G2259,Temp!$A:$C,U$1,FALSE)</f>
        <v>#VALUE!</v>
      </c>
      <c r="V2259" s="22" t="e">
        <f>VLOOKUP($G2259,Temp!$A:$C,V$1,FALSE)</f>
        <v>#VALUE!</v>
      </c>
      <c r="W2259" s="22" t="e">
        <f>VLOOKUP($G2259,Temp!$A:$C,W$1,FALSE)</f>
        <v>#VALUE!</v>
      </c>
      <c r="X2259" s="22" t="e">
        <f>VLOOKUP($G2259,Temp!$A:$C,X$1,FALSE)</f>
        <v>#VALUE!</v>
      </c>
      <c r="Y2259" s="22">
        <f>VLOOKUP($G2259,Temp!$A:$C,Y$1,FALSE)</f>
        <v>67000</v>
      </c>
      <c r="Z2259" s="22">
        <f>VLOOKUP($G2259,Temp!$A:$C,Z$1,FALSE)</f>
        <v>1800</v>
      </c>
      <c r="AA2259" s="22" t="e">
        <f>VLOOKUP($A2259,Searches!$A:$H,AA$1,FALSE)</f>
        <v>#N/A</v>
      </c>
      <c r="AB2259" s="22" t="e">
        <f>VLOOKUP($A2259,Searches!$A:$H,AB$1,FALSE)</f>
        <v>#N/A</v>
      </c>
      <c r="AC2259" s="22" t="e">
        <f>VLOOKUP($A2259,Searches!$A:$H,AC$1,FALSE)</f>
        <v>#N/A</v>
      </c>
      <c r="AD2259" s="22" t="e">
        <f>VLOOKUP($A2259,Searches!$A:$H,AD$1,FALSE)</f>
        <v>#N/A</v>
      </c>
      <c r="AE2259" s="22" t="e">
        <f>VLOOKUP($A2259,Searches!$A:$H,AE$1,FALSE)</f>
        <v>#N/A</v>
      </c>
      <c r="AF2259" s="22" t="e">
        <f>VLOOKUP($A2259,Searches!$A:$H,AF$1,FALSE)</f>
        <v>#N/A</v>
      </c>
      <c r="AG2259" s="22" t="e">
        <f>VLOOKUP($A2259,Searches!$A:$H,AG$1,FALSE)</f>
        <v>#N/A</v>
      </c>
      <c r="AH2259" s="22" t="e">
        <f>VLOOKUP($G2259,Temp!$D:$F,AH$1,FALSE)</f>
        <v>#N/A</v>
      </c>
      <c r="AI2259" s="22" t="e">
        <f>VLOOKUP($G2259,Temp!$D:$F,AI$1,FALSE)</f>
        <v>#N/A</v>
      </c>
      <c r="AJ2259" s="22" t="e">
        <f>VLOOKUP($G2259,Temp!$D:$F,AJ$1,FALSE)</f>
        <v>#N/A</v>
      </c>
    </row>
    <row r="2260" spans="1:36" ht="16" x14ac:dyDescent="0.2">
      <c r="A2260" s="8" t="str">
        <f t="shared" si="35"/>
        <v>Jim Rogers Hobsons</v>
      </c>
      <c r="B2260" s="8" t="s">
        <v>398</v>
      </c>
      <c r="C2260" s="8" t="s">
        <v>2820</v>
      </c>
      <c r="D2260" s="8" t="s">
        <v>42</v>
      </c>
      <c r="E2260" s="8" t="s">
        <v>8052</v>
      </c>
      <c r="F2260" s="8" t="s">
        <v>8053</v>
      </c>
      <c r="G2260" s="12" t="s">
        <v>8054</v>
      </c>
      <c r="H2260" s="22" t="str">
        <f>VLOOKUP($G2260,Temp!$A:$C,H$1,FALSE)</f>
        <v>hobsons.com</v>
      </c>
      <c r="I2260" s="22" t="e">
        <f>VLOOKUP($G2260,Temp!$A:$C,I$1,FALSE)</f>
        <v>#VALUE!</v>
      </c>
      <c r="J2260" s="22" t="e">
        <f>VLOOKUP($G2260,Temp!$A:$C,J$1,FALSE)</f>
        <v>#VALUE!</v>
      </c>
      <c r="K2260" s="22" t="e">
        <f>VLOOKUP($G2260,Temp!$A:$C,K$1,FALSE)</f>
        <v>#VALUE!</v>
      </c>
      <c r="L2260" s="22" t="e">
        <f>VLOOKUP($G2260,Temp!$A:$C,L$1,FALSE)</f>
        <v>#VALUE!</v>
      </c>
      <c r="M2260" s="22" t="e">
        <f>VLOOKUP($G2260,Temp!$A:$C,M$1,FALSE)</f>
        <v>#VALUE!</v>
      </c>
      <c r="N2260" s="22" t="e">
        <f>VLOOKUP($G2260,Temp!$A:$C,N$1,FALSE)</f>
        <v>#VALUE!</v>
      </c>
      <c r="O2260" s="22" t="e">
        <f>VLOOKUP($G2260,Temp!$A:$C,O$1,FALSE)</f>
        <v>#VALUE!</v>
      </c>
      <c r="P2260" s="22" t="e">
        <f>VLOOKUP($G2260,Temp!$A:$C,P$1,FALSE)</f>
        <v>#VALUE!</v>
      </c>
      <c r="Q2260" s="22" t="e">
        <f>VLOOKUP($G2260,Temp!$A:$C,Q$1,FALSE)</f>
        <v>#VALUE!</v>
      </c>
      <c r="R2260" s="22" t="e">
        <f>VLOOKUP($G2260,Temp!$A:$C,R$1,FALSE)</f>
        <v>#VALUE!</v>
      </c>
      <c r="S2260" s="22" t="e">
        <f>VLOOKUP($G2260,Temp!$A:$C,S$1,FALSE)</f>
        <v>#VALUE!</v>
      </c>
      <c r="T2260" s="22" t="e">
        <f>VLOOKUP($G2260,Temp!$A:$C,T$1,FALSE)</f>
        <v>#VALUE!</v>
      </c>
      <c r="U2260" s="22" t="e">
        <f>VLOOKUP($G2260,Temp!$A:$C,U$1,FALSE)</f>
        <v>#VALUE!</v>
      </c>
      <c r="V2260" s="22" t="e">
        <f>VLOOKUP($G2260,Temp!$A:$C,V$1,FALSE)</f>
        <v>#VALUE!</v>
      </c>
      <c r="W2260" s="22" t="e">
        <f>VLOOKUP($G2260,Temp!$A:$C,W$1,FALSE)</f>
        <v>#VALUE!</v>
      </c>
      <c r="X2260" s="22" t="e">
        <f>VLOOKUP($G2260,Temp!$A:$C,X$1,FALSE)</f>
        <v>#VALUE!</v>
      </c>
      <c r="Y2260" s="22">
        <f>VLOOKUP($G2260,Temp!$A:$C,Y$1,FALSE)</f>
        <v>8900</v>
      </c>
      <c r="Z2260" s="22">
        <f>VLOOKUP($G2260,Temp!$A:$C,Z$1,FALSE)</f>
        <v>640</v>
      </c>
      <c r="AA2260" s="22" t="str">
        <f>VLOOKUP($A2260,Searches!$A:$H,AA$1,FALSE)</f>
        <v>Jim Rogers</v>
      </c>
      <c r="AB2260" s="22" t="str">
        <f>VLOOKUP($A2260,Searches!$A:$H,AB$1,FALSE)</f>
        <v>Hobsons</v>
      </c>
      <c r="AC2260" s="22" t="str">
        <f>VLOOKUP($A2260,Searches!$A:$H,AC$1,FALSE)</f>
        <v>Chief Marketing Officer</v>
      </c>
      <c r="AD2260" s="22" t="str">
        <f>VLOOKUP($A2260,Searches!$A:$H,AD$1,FALSE)</f>
        <v>2nd</v>
      </c>
      <c r="AE2260" s="22" t="str">
        <f>VLOOKUP($A2260,Searches!$A:$H,AE$1,FALSE)</f>
        <v>Open link</v>
      </c>
      <c r="AF2260" s="22" t="str">
        <f>VLOOKUP($A2260,Searches!$A:$H,AF$1,FALSE)</f>
        <v>Washington D.C. Metro Area</v>
      </c>
      <c r="AG2260" s="22" t="str">
        <f>VLOOKUP($A2260,Searches!$A:$H,AG$1,FALSE)</f>
        <v>https://www.linkedin.com/sales/profile/301790,UZdh,NAME_SEARCH?moduleKey=peopleSearchResults&amp;pageKey=sales-search3-people-refinement&amp;contextId=60BC92C971D70515801E49D6842B0000&amp;requestId=213e8916-9cb5-4b36-946e-4a43666d9d98&amp;action=CLICK&amp;target=urn%3Ali%3AsalesLead%3A(-1%2C301790)&amp;pageNumber=23&amp;targetEl=profilelink&amp;position=11&amp;trk=lss-serp-result-lead_photo</v>
      </c>
      <c r="AH2260" s="22" t="str">
        <f>VLOOKUP($G2260,Temp!$D:$F,AH$1,FALSE)</f>
        <v>hobsons.com</v>
      </c>
      <c r="AI2260" s="22" t="str">
        <f>VLOOKUP($G2260,Temp!$D:$F,AI$1,FALSE)</f>
        <v>Eloqua</v>
      </c>
      <c r="AJ2260" s="22" t="str">
        <f>VLOOKUP($G2260,Temp!$D:$F,AJ$1,FALSE)</f>
        <v>WordPress</v>
      </c>
    </row>
    <row r="2261" spans="1:36" ht="16" x14ac:dyDescent="0.2">
      <c r="A2261" s="8" t="str">
        <f t="shared" si="35"/>
        <v>Amede Hungerford Dell Boomi</v>
      </c>
      <c r="B2261" s="8" t="s">
        <v>5768</v>
      </c>
      <c r="C2261" s="8" t="s">
        <v>5770</v>
      </c>
      <c r="D2261" s="8" t="s">
        <v>5771</v>
      </c>
      <c r="E2261" s="8" t="s">
        <v>5772</v>
      </c>
      <c r="F2261" s="8" t="s">
        <v>5774</v>
      </c>
      <c r="G2261" s="12" t="s">
        <v>5775</v>
      </c>
      <c r="H2261" s="22" t="str">
        <f>VLOOKUP($G2261,Temp!$A:$C,H$1,FALSE)</f>
        <v>boomi.com</v>
      </c>
      <c r="I2261" s="22" t="e">
        <f>VLOOKUP($G2261,Temp!$A:$C,I$1,FALSE)</f>
        <v>#VALUE!</v>
      </c>
      <c r="J2261" s="22" t="e">
        <f>VLOOKUP($G2261,Temp!$A:$C,J$1,FALSE)</f>
        <v>#VALUE!</v>
      </c>
      <c r="K2261" s="22" t="e">
        <f>VLOOKUP($G2261,Temp!$A:$C,K$1,FALSE)</f>
        <v>#VALUE!</v>
      </c>
      <c r="L2261" s="22" t="e">
        <f>VLOOKUP($G2261,Temp!$A:$C,L$1,FALSE)</f>
        <v>#VALUE!</v>
      </c>
      <c r="M2261" s="22" t="e">
        <f>VLOOKUP($G2261,Temp!$A:$C,M$1,FALSE)</f>
        <v>#VALUE!</v>
      </c>
      <c r="N2261" s="22" t="e">
        <f>VLOOKUP($G2261,Temp!$A:$C,N$1,FALSE)</f>
        <v>#VALUE!</v>
      </c>
      <c r="O2261" s="22" t="e">
        <f>VLOOKUP($G2261,Temp!$A:$C,O$1,FALSE)</f>
        <v>#VALUE!</v>
      </c>
      <c r="P2261" s="22" t="e">
        <f>VLOOKUP($G2261,Temp!$A:$C,P$1,FALSE)</f>
        <v>#VALUE!</v>
      </c>
      <c r="Q2261" s="22" t="e">
        <f>VLOOKUP($G2261,Temp!$A:$C,Q$1,FALSE)</f>
        <v>#VALUE!</v>
      </c>
      <c r="R2261" s="22" t="e">
        <f>VLOOKUP($G2261,Temp!$A:$C,R$1,FALSE)</f>
        <v>#VALUE!</v>
      </c>
      <c r="S2261" s="22" t="e">
        <f>VLOOKUP($G2261,Temp!$A:$C,S$1,FALSE)</f>
        <v>#VALUE!</v>
      </c>
      <c r="T2261" s="22" t="e">
        <f>VLOOKUP($G2261,Temp!$A:$C,T$1,FALSE)</f>
        <v>#VALUE!</v>
      </c>
      <c r="U2261" s="22" t="e">
        <f>VLOOKUP($G2261,Temp!$A:$C,U$1,FALSE)</f>
        <v>#VALUE!</v>
      </c>
      <c r="V2261" s="22" t="e">
        <f>VLOOKUP($G2261,Temp!$A:$C,V$1,FALSE)</f>
        <v>#VALUE!</v>
      </c>
      <c r="W2261" s="22" t="e">
        <f>VLOOKUP($G2261,Temp!$A:$C,W$1,FALSE)</f>
        <v>#VALUE!</v>
      </c>
      <c r="X2261" s="22" t="e">
        <f>VLOOKUP($G2261,Temp!$A:$C,X$1,FALSE)</f>
        <v>#VALUE!</v>
      </c>
      <c r="Y2261" s="22">
        <f>VLOOKUP($G2261,Temp!$A:$C,Y$1,FALSE)</f>
        <v>0</v>
      </c>
      <c r="Z2261" s="22">
        <f>VLOOKUP($G2261,Temp!$A:$C,Z$1,FALSE)</f>
        <v>0</v>
      </c>
      <c r="AA2261" s="22" t="str">
        <f>VLOOKUP($A2261,Searches!$A:$H,AA$1,FALSE)</f>
        <v>Amede Hungerford</v>
      </c>
      <c r="AB2261" s="22" t="str">
        <f>VLOOKUP($A2261,Searches!$A:$H,AB$1,FALSE)</f>
        <v>Dell Boomi</v>
      </c>
      <c r="AC2261" s="22" t="str">
        <f>VLOOKUP($A2261,Searches!$A:$H,AC$1,FALSE)</f>
        <v>Chief Marketing Officer of Dell Boomi</v>
      </c>
      <c r="AD2261" s="22" t="str">
        <f>VLOOKUP($A2261,Searches!$A:$H,AD$1,FALSE)</f>
        <v>2nd</v>
      </c>
      <c r="AE2261" s="22" t="str">
        <f>VLOOKUP($A2261,Searches!$A:$H,AE$1,FALSE)</f>
        <v/>
      </c>
      <c r="AF2261" s="22" t="str">
        <f>VLOOKUP($A2261,Searches!$A:$H,AF$1,FALSE)</f>
        <v>San Francisco Bay Area</v>
      </c>
      <c r="AG2261" s="22" t="str">
        <f>VLOOKUP($A2261,Searches!$A:$H,AG$1,FALSE)</f>
        <v>https://www.linkedin.com/sales/profile/903238,lQ7X,NAME_SEARCH?moduleKey=peopleSearchResults&amp;pageKey=sales-search3-people-refinement&amp;contextId=60BC92C971D70515801E49D6842B0000&amp;requestId=213e8916-9cb5-4b36-946e-4a43666d9d98&amp;action=CLICK&amp;target=urn%3Ali%3AsalesLead%3A(-1%2C903238)&amp;pageNumber=23&amp;targetEl=profilelink&amp;position=12&amp;trk=lss-serp-result-lead_photo</v>
      </c>
      <c r="AH2261" s="22" t="str">
        <f>VLOOKUP($G2261,Temp!$D:$F,AH$1,FALSE)</f>
        <v>boomi.com</v>
      </c>
      <c r="AI2261" s="22" t="str">
        <f>VLOOKUP($G2261,Temp!$D:$F,AI$1,FALSE)</f>
        <v>Marketo</v>
      </c>
      <c r="AJ2261" s="22" t="str">
        <f>VLOOKUP($G2261,Temp!$D:$F,AJ$1,FALSE)</f>
        <v>WordPress</v>
      </c>
    </row>
    <row r="2262" spans="1:36" ht="16" x14ac:dyDescent="0.2">
      <c r="A2262" s="8" t="str">
        <f t="shared" si="35"/>
        <v>Greg Munves 1010data</v>
      </c>
      <c r="B2262" s="8" t="s">
        <v>6075</v>
      </c>
      <c r="C2262" s="8" t="s">
        <v>11868</v>
      </c>
      <c r="D2262" s="8" t="s">
        <v>3810</v>
      </c>
      <c r="E2262" s="8" t="s">
        <v>11869</v>
      </c>
      <c r="F2262" s="8" t="s">
        <v>11870</v>
      </c>
      <c r="G2262" s="12" t="s">
        <v>11800</v>
      </c>
      <c r="H2262" s="22" t="str">
        <f>VLOOKUP($G2262,Temp!$A:$C,H$1,FALSE)</f>
        <v>1010data.com</v>
      </c>
      <c r="I2262" s="22" t="e">
        <f>VLOOKUP($G2262,Temp!$A:$C,I$1,FALSE)</f>
        <v>#VALUE!</v>
      </c>
      <c r="J2262" s="22" t="e">
        <f>VLOOKUP($G2262,Temp!$A:$C,J$1,FALSE)</f>
        <v>#VALUE!</v>
      </c>
      <c r="K2262" s="22" t="e">
        <f>VLOOKUP($G2262,Temp!$A:$C,K$1,FALSE)</f>
        <v>#VALUE!</v>
      </c>
      <c r="L2262" s="22" t="e">
        <f>VLOOKUP($G2262,Temp!$A:$C,L$1,FALSE)</f>
        <v>#VALUE!</v>
      </c>
      <c r="M2262" s="22" t="e">
        <f>VLOOKUP($G2262,Temp!$A:$C,M$1,FALSE)</f>
        <v>#VALUE!</v>
      </c>
      <c r="N2262" s="22" t="e">
        <f>VLOOKUP($G2262,Temp!$A:$C,N$1,FALSE)</f>
        <v>#VALUE!</v>
      </c>
      <c r="O2262" s="22" t="e">
        <f>VLOOKUP($G2262,Temp!$A:$C,O$1,FALSE)</f>
        <v>#VALUE!</v>
      </c>
      <c r="P2262" s="22" t="e">
        <f>VLOOKUP($G2262,Temp!$A:$C,P$1,FALSE)</f>
        <v>#VALUE!</v>
      </c>
      <c r="Q2262" s="22" t="e">
        <f>VLOOKUP($G2262,Temp!$A:$C,Q$1,FALSE)</f>
        <v>#VALUE!</v>
      </c>
      <c r="R2262" s="22" t="e">
        <f>VLOOKUP($G2262,Temp!$A:$C,R$1,FALSE)</f>
        <v>#VALUE!</v>
      </c>
      <c r="S2262" s="22" t="e">
        <f>VLOOKUP($G2262,Temp!$A:$C,S$1,FALSE)</f>
        <v>#VALUE!</v>
      </c>
      <c r="T2262" s="22" t="e">
        <f>VLOOKUP($G2262,Temp!$A:$C,T$1,FALSE)</f>
        <v>#VALUE!</v>
      </c>
      <c r="U2262" s="22" t="e">
        <f>VLOOKUP($G2262,Temp!$A:$C,U$1,FALSE)</f>
        <v>#VALUE!</v>
      </c>
      <c r="V2262" s="22" t="e">
        <f>VLOOKUP($G2262,Temp!$A:$C,V$1,FALSE)</f>
        <v>#VALUE!</v>
      </c>
      <c r="W2262" s="22" t="e">
        <f>VLOOKUP($G2262,Temp!$A:$C,W$1,FALSE)</f>
        <v>#VALUE!</v>
      </c>
      <c r="X2262" s="22" t="e">
        <f>VLOOKUP($G2262,Temp!$A:$C,X$1,FALSE)</f>
        <v>#VALUE!</v>
      </c>
      <c r="Y2262" s="22">
        <f>VLOOKUP($G2262,Temp!$A:$C,Y$1,FALSE)</f>
        <v>1400</v>
      </c>
      <c r="Z2262" s="22">
        <f>VLOOKUP($G2262,Temp!$A:$C,Z$1,FALSE)</f>
        <v>3500</v>
      </c>
      <c r="AA2262" s="22" t="e">
        <f>VLOOKUP($A2262,Searches!$A:$H,AA$1,FALSE)</f>
        <v>#N/A</v>
      </c>
      <c r="AB2262" s="22" t="e">
        <f>VLOOKUP($A2262,Searches!$A:$H,AB$1,FALSE)</f>
        <v>#N/A</v>
      </c>
      <c r="AC2262" s="22" t="e">
        <f>VLOOKUP($A2262,Searches!$A:$H,AC$1,FALSE)</f>
        <v>#N/A</v>
      </c>
      <c r="AD2262" s="22" t="e">
        <f>VLOOKUP($A2262,Searches!$A:$H,AD$1,FALSE)</f>
        <v>#N/A</v>
      </c>
      <c r="AE2262" s="22" t="e">
        <f>VLOOKUP($A2262,Searches!$A:$H,AE$1,FALSE)</f>
        <v>#N/A</v>
      </c>
      <c r="AF2262" s="22" t="e">
        <f>VLOOKUP($A2262,Searches!$A:$H,AF$1,FALSE)</f>
        <v>#N/A</v>
      </c>
      <c r="AG2262" s="22" t="e">
        <f>VLOOKUP($A2262,Searches!$A:$H,AG$1,FALSE)</f>
        <v>#N/A</v>
      </c>
      <c r="AH2262" s="22" t="e">
        <f>VLOOKUP($G2262,Temp!$D:$F,AH$1,FALSE)</f>
        <v>#N/A</v>
      </c>
      <c r="AI2262" s="22" t="e">
        <f>VLOOKUP($G2262,Temp!$D:$F,AI$1,FALSE)</f>
        <v>#N/A</v>
      </c>
      <c r="AJ2262" s="22" t="e">
        <f>VLOOKUP($G2262,Temp!$D:$F,AJ$1,FALSE)</f>
        <v>#N/A</v>
      </c>
    </row>
    <row r="2263" spans="1:36" ht="16" x14ac:dyDescent="0.2">
      <c r="A2263" s="8" t="str">
        <f t="shared" si="35"/>
        <v>Jim Melvin SevOne</v>
      </c>
      <c r="B2263" s="8" t="s">
        <v>398</v>
      </c>
      <c r="C2263" s="8" t="s">
        <v>10640</v>
      </c>
      <c r="D2263" s="8" t="s">
        <v>10641</v>
      </c>
      <c r="E2263" s="8" t="s">
        <v>10642</v>
      </c>
      <c r="F2263" s="8" t="s">
        <v>895</v>
      </c>
      <c r="G2263" s="12" t="s">
        <v>896</v>
      </c>
      <c r="H2263" s="22" t="str">
        <f>VLOOKUP($G2263,Temp!$A:$C,H$1,FALSE)</f>
        <v>sevone.com</v>
      </c>
      <c r="I2263" s="22" t="e">
        <f>VLOOKUP($G2263,Temp!$A:$C,I$1,FALSE)</f>
        <v>#VALUE!</v>
      </c>
      <c r="J2263" s="22" t="e">
        <f>VLOOKUP($G2263,Temp!$A:$C,J$1,FALSE)</f>
        <v>#VALUE!</v>
      </c>
      <c r="K2263" s="22" t="e">
        <f>VLOOKUP($G2263,Temp!$A:$C,K$1,FALSE)</f>
        <v>#VALUE!</v>
      </c>
      <c r="L2263" s="22" t="e">
        <f>VLOOKUP($G2263,Temp!$A:$C,L$1,FALSE)</f>
        <v>#VALUE!</v>
      </c>
      <c r="M2263" s="22" t="e">
        <f>VLOOKUP($G2263,Temp!$A:$C,M$1,FALSE)</f>
        <v>#VALUE!</v>
      </c>
      <c r="N2263" s="22" t="e">
        <f>VLOOKUP($G2263,Temp!$A:$C,N$1,FALSE)</f>
        <v>#VALUE!</v>
      </c>
      <c r="O2263" s="22" t="e">
        <f>VLOOKUP($G2263,Temp!$A:$C,O$1,FALSE)</f>
        <v>#VALUE!</v>
      </c>
      <c r="P2263" s="22" t="e">
        <f>VLOOKUP($G2263,Temp!$A:$C,P$1,FALSE)</f>
        <v>#VALUE!</v>
      </c>
      <c r="Q2263" s="22" t="e">
        <f>VLOOKUP($G2263,Temp!$A:$C,Q$1,FALSE)</f>
        <v>#VALUE!</v>
      </c>
      <c r="R2263" s="22" t="e">
        <f>VLOOKUP($G2263,Temp!$A:$C,R$1,FALSE)</f>
        <v>#VALUE!</v>
      </c>
      <c r="S2263" s="22" t="e">
        <f>VLOOKUP($G2263,Temp!$A:$C,S$1,FALSE)</f>
        <v>#VALUE!</v>
      </c>
      <c r="T2263" s="22" t="e">
        <f>VLOOKUP($G2263,Temp!$A:$C,T$1,FALSE)</f>
        <v>#VALUE!</v>
      </c>
      <c r="U2263" s="22" t="e">
        <f>VLOOKUP($G2263,Temp!$A:$C,U$1,FALSE)</f>
        <v>#VALUE!</v>
      </c>
      <c r="V2263" s="22" t="e">
        <f>VLOOKUP($G2263,Temp!$A:$C,V$1,FALSE)</f>
        <v>#VALUE!</v>
      </c>
      <c r="W2263" s="22" t="e">
        <f>VLOOKUP($G2263,Temp!$A:$C,W$1,FALSE)</f>
        <v>#VALUE!</v>
      </c>
      <c r="X2263" s="22" t="e">
        <f>VLOOKUP($G2263,Temp!$A:$C,X$1,FALSE)</f>
        <v>#VALUE!</v>
      </c>
      <c r="Y2263" s="22">
        <f>VLOOKUP($G2263,Temp!$A:$C,Y$1,FALSE)</f>
        <v>49200</v>
      </c>
      <c r="Z2263" s="22">
        <f>VLOOKUP($G2263,Temp!$A:$C,Z$1,FALSE)</f>
        <v>9</v>
      </c>
      <c r="AA2263" s="22" t="e">
        <f>VLOOKUP($A2263,Searches!$A:$H,AA$1,FALSE)</f>
        <v>#N/A</v>
      </c>
      <c r="AB2263" s="22" t="e">
        <f>VLOOKUP($A2263,Searches!$A:$H,AB$1,FALSE)</f>
        <v>#N/A</v>
      </c>
      <c r="AC2263" s="22" t="e">
        <f>VLOOKUP($A2263,Searches!$A:$H,AC$1,FALSE)</f>
        <v>#N/A</v>
      </c>
      <c r="AD2263" s="22" t="e">
        <f>VLOOKUP($A2263,Searches!$A:$H,AD$1,FALSE)</f>
        <v>#N/A</v>
      </c>
      <c r="AE2263" s="22" t="e">
        <f>VLOOKUP($A2263,Searches!$A:$H,AE$1,FALSE)</f>
        <v>#N/A</v>
      </c>
      <c r="AF2263" s="22" t="e">
        <f>VLOOKUP($A2263,Searches!$A:$H,AF$1,FALSE)</f>
        <v>#N/A</v>
      </c>
      <c r="AG2263" s="22" t="e">
        <f>VLOOKUP($A2263,Searches!$A:$H,AG$1,FALSE)</f>
        <v>#N/A</v>
      </c>
      <c r="AH2263" s="22" t="str">
        <f>VLOOKUP($G2263,Temp!$D:$F,AH$1,FALSE)</f>
        <v>sevone.com</v>
      </c>
      <c r="AI2263" s="22" t="str">
        <f>VLOOKUP($G2263,Temp!$D:$F,AI$1,FALSE)</f>
        <v>Marketo</v>
      </c>
      <c r="AJ2263" s="22" t="str">
        <f>VLOOKUP($G2263,Temp!$D:$F,AJ$1,FALSE)</f>
        <v>Drupal</v>
      </c>
    </row>
    <row r="2264" spans="1:36" ht="16" x14ac:dyDescent="0.2">
      <c r="A2264" s="8" t="str">
        <f t="shared" si="35"/>
        <v>David Maffei Akumina</v>
      </c>
      <c r="B2264" s="8" t="s">
        <v>438</v>
      </c>
      <c r="C2264" s="8" t="s">
        <v>12086</v>
      </c>
      <c r="D2264" s="8" t="s">
        <v>12087</v>
      </c>
      <c r="E2264" s="8" t="s">
        <v>12088</v>
      </c>
      <c r="F2264" s="8" t="s">
        <v>12089</v>
      </c>
      <c r="G2264" s="12" t="s">
        <v>11852</v>
      </c>
      <c r="H2264" s="22" t="str">
        <f>VLOOKUP($G2264,Temp!$A:$C,H$1,FALSE)</f>
        <v>akumina.com</v>
      </c>
      <c r="I2264" s="22" t="e">
        <f>VLOOKUP($G2264,Temp!$A:$C,I$1,FALSE)</f>
        <v>#VALUE!</v>
      </c>
      <c r="J2264" s="22" t="e">
        <f>VLOOKUP($G2264,Temp!$A:$C,J$1,FALSE)</f>
        <v>#VALUE!</v>
      </c>
      <c r="K2264" s="22" t="e">
        <f>VLOOKUP($G2264,Temp!$A:$C,K$1,FALSE)</f>
        <v>#VALUE!</v>
      </c>
      <c r="L2264" s="22" t="e">
        <f>VLOOKUP($G2264,Temp!$A:$C,L$1,FALSE)</f>
        <v>#VALUE!</v>
      </c>
      <c r="M2264" s="22" t="e">
        <f>VLOOKUP($G2264,Temp!$A:$C,M$1,FALSE)</f>
        <v>#VALUE!</v>
      </c>
      <c r="N2264" s="22" t="e">
        <f>VLOOKUP($G2264,Temp!$A:$C,N$1,FALSE)</f>
        <v>#VALUE!</v>
      </c>
      <c r="O2264" s="22" t="e">
        <f>VLOOKUP($G2264,Temp!$A:$C,O$1,FALSE)</f>
        <v>#VALUE!</v>
      </c>
      <c r="P2264" s="22" t="e">
        <f>VLOOKUP($G2264,Temp!$A:$C,P$1,FALSE)</f>
        <v>#VALUE!</v>
      </c>
      <c r="Q2264" s="22" t="e">
        <f>VLOOKUP($G2264,Temp!$A:$C,Q$1,FALSE)</f>
        <v>#VALUE!</v>
      </c>
      <c r="R2264" s="22" t="e">
        <f>VLOOKUP($G2264,Temp!$A:$C,R$1,FALSE)</f>
        <v>#VALUE!</v>
      </c>
      <c r="S2264" s="22" t="e">
        <f>VLOOKUP($G2264,Temp!$A:$C,S$1,FALSE)</f>
        <v>#VALUE!</v>
      </c>
      <c r="T2264" s="22" t="e">
        <f>VLOOKUP($G2264,Temp!$A:$C,T$1,FALSE)</f>
        <v>#VALUE!</v>
      </c>
      <c r="U2264" s="22" t="e">
        <f>VLOOKUP($G2264,Temp!$A:$C,U$1,FALSE)</f>
        <v>#VALUE!</v>
      </c>
      <c r="V2264" s="22" t="e">
        <f>VLOOKUP($G2264,Temp!$A:$C,V$1,FALSE)</f>
        <v>#VALUE!</v>
      </c>
      <c r="W2264" s="22" t="e">
        <f>VLOOKUP($G2264,Temp!$A:$C,W$1,FALSE)</f>
        <v>#VALUE!</v>
      </c>
      <c r="X2264" s="22" t="e">
        <f>VLOOKUP($G2264,Temp!$A:$C,X$1,FALSE)</f>
        <v>#VALUE!</v>
      </c>
      <c r="Y2264" s="22">
        <f>VLOOKUP($G2264,Temp!$A:$C,Y$1,FALSE)</f>
        <v>724</v>
      </c>
      <c r="Z2264" s="22">
        <f>VLOOKUP($G2264,Temp!$A:$C,Z$1,FALSE)</f>
        <v>0</v>
      </c>
      <c r="AA2264" s="22" t="e">
        <f>VLOOKUP($A2264,Searches!$A:$H,AA$1,FALSE)</f>
        <v>#N/A</v>
      </c>
      <c r="AB2264" s="22" t="e">
        <f>VLOOKUP($A2264,Searches!$A:$H,AB$1,FALSE)</f>
        <v>#N/A</v>
      </c>
      <c r="AC2264" s="22" t="e">
        <f>VLOOKUP($A2264,Searches!$A:$H,AC$1,FALSE)</f>
        <v>#N/A</v>
      </c>
      <c r="AD2264" s="22" t="e">
        <f>VLOOKUP($A2264,Searches!$A:$H,AD$1,FALSE)</f>
        <v>#N/A</v>
      </c>
      <c r="AE2264" s="22" t="e">
        <f>VLOOKUP($A2264,Searches!$A:$H,AE$1,FALSE)</f>
        <v>#N/A</v>
      </c>
      <c r="AF2264" s="22" t="e">
        <f>VLOOKUP($A2264,Searches!$A:$H,AF$1,FALSE)</f>
        <v>#N/A</v>
      </c>
      <c r="AG2264" s="22" t="e">
        <f>VLOOKUP($A2264,Searches!$A:$H,AG$1,FALSE)</f>
        <v>#N/A</v>
      </c>
      <c r="AH2264" s="22" t="e">
        <f>VLOOKUP($G2264,Temp!$D:$F,AH$1,FALSE)</f>
        <v>#N/A</v>
      </c>
      <c r="AI2264" s="22" t="e">
        <f>VLOOKUP($G2264,Temp!$D:$F,AI$1,FALSE)</f>
        <v>#N/A</v>
      </c>
      <c r="AJ2264" s="22" t="e">
        <f>VLOOKUP($G2264,Temp!$D:$F,AJ$1,FALSE)</f>
        <v>#N/A</v>
      </c>
    </row>
    <row r="2265" spans="1:36" ht="16" x14ac:dyDescent="0.2">
      <c r="A2265" s="8" t="str">
        <f t="shared" si="35"/>
        <v>Adam Eberle OverDrive, Inc.</v>
      </c>
      <c r="B2265" s="8" t="s">
        <v>136</v>
      </c>
      <c r="C2265" s="8" t="s">
        <v>10645</v>
      </c>
      <c r="D2265" s="8" t="s">
        <v>3547</v>
      </c>
      <c r="E2265" s="8" t="s">
        <v>10646</v>
      </c>
      <c r="F2265" s="8" t="s">
        <v>10647</v>
      </c>
      <c r="G2265" s="12" t="s">
        <v>10209</v>
      </c>
      <c r="H2265" s="22" t="str">
        <f>VLOOKUP($G2265,Temp!$A:$C,H$1,FALSE)</f>
        <v>overdrive.com</v>
      </c>
      <c r="I2265" s="22" t="e">
        <f>VLOOKUP($G2265,Temp!$A:$C,I$1,FALSE)</f>
        <v>#VALUE!</v>
      </c>
      <c r="J2265" s="22" t="e">
        <f>VLOOKUP($G2265,Temp!$A:$C,J$1,FALSE)</f>
        <v>#VALUE!</v>
      </c>
      <c r="K2265" s="22" t="e">
        <f>VLOOKUP($G2265,Temp!$A:$C,K$1,FALSE)</f>
        <v>#VALUE!</v>
      </c>
      <c r="L2265" s="22" t="e">
        <f>VLOOKUP($G2265,Temp!$A:$C,L$1,FALSE)</f>
        <v>#VALUE!</v>
      </c>
      <c r="M2265" s="22" t="e">
        <f>VLOOKUP($G2265,Temp!$A:$C,M$1,FALSE)</f>
        <v>#VALUE!</v>
      </c>
      <c r="N2265" s="22" t="e">
        <f>VLOOKUP($G2265,Temp!$A:$C,N$1,FALSE)</f>
        <v>#VALUE!</v>
      </c>
      <c r="O2265" s="22" t="e">
        <f>VLOOKUP($G2265,Temp!$A:$C,O$1,FALSE)</f>
        <v>#VALUE!</v>
      </c>
      <c r="P2265" s="22" t="e">
        <f>VLOOKUP($G2265,Temp!$A:$C,P$1,FALSE)</f>
        <v>#VALUE!</v>
      </c>
      <c r="Q2265" s="22" t="e">
        <f>VLOOKUP($G2265,Temp!$A:$C,Q$1,FALSE)</f>
        <v>#VALUE!</v>
      </c>
      <c r="R2265" s="22" t="e">
        <f>VLOOKUP($G2265,Temp!$A:$C,R$1,FALSE)</f>
        <v>#VALUE!</v>
      </c>
      <c r="S2265" s="22" t="e">
        <f>VLOOKUP($G2265,Temp!$A:$C,S$1,FALSE)</f>
        <v>#VALUE!</v>
      </c>
      <c r="T2265" s="22" t="e">
        <f>VLOOKUP($G2265,Temp!$A:$C,T$1,FALSE)</f>
        <v>#VALUE!</v>
      </c>
      <c r="U2265" s="22" t="e">
        <f>VLOOKUP($G2265,Temp!$A:$C,U$1,FALSE)</f>
        <v>#VALUE!</v>
      </c>
      <c r="V2265" s="22" t="e">
        <f>VLOOKUP($G2265,Temp!$A:$C,V$1,FALSE)</f>
        <v>#VALUE!</v>
      </c>
      <c r="W2265" s="22" t="e">
        <f>VLOOKUP($G2265,Temp!$A:$C,W$1,FALSE)</f>
        <v>#VALUE!</v>
      </c>
      <c r="X2265" s="22" t="e">
        <f>VLOOKUP($G2265,Temp!$A:$C,X$1,FALSE)</f>
        <v>#VALUE!</v>
      </c>
      <c r="Y2265" s="22">
        <f>VLOOKUP($G2265,Temp!$A:$C,Y$1,FALSE)</f>
        <v>0</v>
      </c>
      <c r="Z2265" s="22">
        <f>VLOOKUP($G2265,Temp!$A:$C,Z$1,FALSE)</f>
        <v>0</v>
      </c>
      <c r="AA2265" s="22" t="e">
        <f>VLOOKUP($A2265,Searches!$A:$H,AA$1,FALSE)</f>
        <v>#N/A</v>
      </c>
      <c r="AB2265" s="22" t="e">
        <f>VLOOKUP($A2265,Searches!$A:$H,AB$1,FALSE)</f>
        <v>#N/A</v>
      </c>
      <c r="AC2265" s="22" t="e">
        <f>VLOOKUP($A2265,Searches!$A:$H,AC$1,FALSE)</f>
        <v>#N/A</v>
      </c>
      <c r="AD2265" s="22" t="e">
        <f>VLOOKUP($A2265,Searches!$A:$H,AD$1,FALSE)</f>
        <v>#N/A</v>
      </c>
      <c r="AE2265" s="22" t="e">
        <f>VLOOKUP($A2265,Searches!$A:$H,AE$1,FALSE)</f>
        <v>#N/A</v>
      </c>
      <c r="AF2265" s="22" t="e">
        <f>VLOOKUP($A2265,Searches!$A:$H,AF$1,FALSE)</f>
        <v>#N/A</v>
      </c>
      <c r="AG2265" s="22" t="e">
        <f>VLOOKUP($A2265,Searches!$A:$H,AG$1,FALSE)</f>
        <v>#N/A</v>
      </c>
      <c r="AH2265" s="22" t="e">
        <f>VLOOKUP($G2265,Temp!$D:$F,AH$1,FALSE)</f>
        <v>#N/A</v>
      </c>
      <c r="AI2265" s="22" t="e">
        <f>VLOOKUP($G2265,Temp!$D:$F,AI$1,FALSE)</f>
        <v>#N/A</v>
      </c>
      <c r="AJ2265" s="22" t="e">
        <f>VLOOKUP($G2265,Temp!$D:$F,AJ$1,FALSE)</f>
        <v>#N/A</v>
      </c>
    </row>
    <row r="2266" spans="1:36" ht="16" x14ac:dyDescent="0.2">
      <c r="A2266" s="8" t="str">
        <f t="shared" si="35"/>
        <v>Bob Braham ClearStory Data</v>
      </c>
      <c r="B2266" s="8" t="s">
        <v>630</v>
      </c>
      <c r="C2266" s="8" t="s">
        <v>10943</v>
      </c>
      <c r="D2266" s="8" t="s">
        <v>304</v>
      </c>
      <c r="E2266" s="8" t="s">
        <v>10944</v>
      </c>
      <c r="F2266" s="8" t="s">
        <v>10945</v>
      </c>
      <c r="G2266" s="12" t="s">
        <v>10946</v>
      </c>
      <c r="H2266" s="22" t="str">
        <f>VLOOKUP($G2266,Temp!$A:$C,H$1,FALSE)</f>
        <v>clearstorydata.com</v>
      </c>
      <c r="I2266" s="22" t="e">
        <f>VLOOKUP($G2266,Temp!$A:$C,I$1,FALSE)</f>
        <v>#VALUE!</v>
      </c>
      <c r="J2266" s="22" t="e">
        <f>VLOOKUP($G2266,Temp!$A:$C,J$1,FALSE)</f>
        <v>#VALUE!</v>
      </c>
      <c r="K2266" s="22" t="e">
        <f>VLOOKUP($G2266,Temp!$A:$C,K$1,FALSE)</f>
        <v>#VALUE!</v>
      </c>
      <c r="L2266" s="22" t="e">
        <f>VLOOKUP($G2266,Temp!$A:$C,L$1,FALSE)</f>
        <v>#VALUE!</v>
      </c>
      <c r="M2266" s="22" t="e">
        <f>VLOOKUP($G2266,Temp!$A:$C,M$1,FALSE)</f>
        <v>#VALUE!</v>
      </c>
      <c r="N2266" s="22" t="e">
        <f>VLOOKUP($G2266,Temp!$A:$C,N$1,FALSE)</f>
        <v>#VALUE!</v>
      </c>
      <c r="O2266" s="22" t="e">
        <f>VLOOKUP($G2266,Temp!$A:$C,O$1,FALSE)</f>
        <v>#VALUE!</v>
      </c>
      <c r="P2266" s="22" t="e">
        <f>VLOOKUP($G2266,Temp!$A:$C,P$1,FALSE)</f>
        <v>#VALUE!</v>
      </c>
      <c r="Q2266" s="22" t="e">
        <f>VLOOKUP($G2266,Temp!$A:$C,Q$1,FALSE)</f>
        <v>#VALUE!</v>
      </c>
      <c r="R2266" s="22" t="e">
        <f>VLOOKUP($G2266,Temp!$A:$C,R$1,FALSE)</f>
        <v>#VALUE!</v>
      </c>
      <c r="S2266" s="22" t="e">
        <f>VLOOKUP($G2266,Temp!$A:$C,S$1,FALSE)</f>
        <v>#VALUE!</v>
      </c>
      <c r="T2266" s="22" t="e">
        <f>VLOOKUP($G2266,Temp!$A:$C,T$1,FALSE)</f>
        <v>#VALUE!</v>
      </c>
      <c r="U2266" s="22" t="e">
        <f>VLOOKUP($G2266,Temp!$A:$C,U$1,FALSE)</f>
        <v>#VALUE!</v>
      </c>
      <c r="V2266" s="22" t="e">
        <f>VLOOKUP($G2266,Temp!$A:$C,V$1,FALSE)</f>
        <v>#VALUE!</v>
      </c>
      <c r="W2266" s="22" t="e">
        <f>VLOOKUP($G2266,Temp!$A:$C,W$1,FALSE)</f>
        <v>#VALUE!</v>
      </c>
      <c r="X2266" s="22" t="e">
        <f>VLOOKUP($G2266,Temp!$A:$C,X$1,FALSE)</f>
        <v>#VALUE!</v>
      </c>
      <c r="Y2266" s="22">
        <f>VLOOKUP($G2266,Temp!$A:$C,Y$1,FALSE)</f>
        <v>21700</v>
      </c>
      <c r="Z2266" s="22">
        <f>VLOOKUP($G2266,Temp!$A:$C,Z$1,FALSE)</f>
        <v>17800</v>
      </c>
      <c r="AA2266" s="22" t="e">
        <f>VLOOKUP($A2266,Searches!$A:$H,AA$1,FALSE)</f>
        <v>#N/A</v>
      </c>
      <c r="AB2266" s="22" t="e">
        <f>VLOOKUP($A2266,Searches!$A:$H,AB$1,FALSE)</f>
        <v>#N/A</v>
      </c>
      <c r="AC2266" s="22" t="e">
        <f>VLOOKUP($A2266,Searches!$A:$H,AC$1,FALSE)</f>
        <v>#N/A</v>
      </c>
      <c r="AD2266" s="22" t="e">
        <f>VLOOKUP($A2266,Searches!$A:$H,AD$1,FALSE)</f>
        <v>#N/A</v>
      </c>
      <c r="AE2266" s="22" t="e">
        <f>VLOOKUP($A2266,Searches!$A:$H,AE$1,FALSE)</f>
        <v>#N/A</v>
      </c>
      <c r="AF2266" s="22" t="e">
        <f>VLOOKUP($A2266,Searches!$A:$H,AF$1,FALSE)</f>
        <v>#N/A</v>
      </c>
      <c r="AG2266" s="22" t="e">
        <f>VLOOKUP($A2266,Searches!$A:$H,AG$1,FALSE)</f>
        <v>#N/A</v>
      </c>
      <c r="AH2266" s="22" t="str">
        <f>VLOOKUP($G2266,Temp!$D:$F,AH$1,FALSE)</f>
        <v>clearstorydata.com</v>
      </c>
      <c r="AI2266" s="22" t="str">
        <f>VLOOKUP($G2266,Temp!$D:$F,AI$1,FALSE)</f>
        <v>Marketo</v>
      </c>
      <c r="AJ2266" s="22" t="str">
        <f>VLOOKUP($G2266,Temp!$D:$F,AJ$1,FALSE)</f>
        <v>WordPress</v>
      </c>
    </row>
    <row r="2267" spans="1:36" ht="16" x14ac:dyDescent="0.2">
      <c r="A2267" s="8" t="str">
        <f t="shared" si="35"/>
        <v>Dave Lemont Kuebix</v>
      </c>
      <c r="B2267" s="8" t="s">
        <v>4214</v>
      </c>
      <c r="C2267" s="8" t="s">
        <v>10201</v>
      </c>
      <c r="D2267" s="8" t="s">
        <v>5217</v>
      </c>
      <c r="E2267" s="8" t="s">
        <v>10202</v>
      </c>
      <c r="F2267" s="8" t="s">
        <v>10203</v>
      </c>
      <c r="G2267" s="12" t="s">
        <v>10204</v>
      </c>
      <c r="H2267" s="22" t="str">
        <f>VLOOKUP($G2267,Temp!$A:$C,H$1,FALSE)</f>
        <v>kuebix.com</v>
      </c>
      <c r="I2267" s="22" t="e">
        <f>VLOOKUP($G2267,Temp!$A:$C,I$1,FALSE)</f>
        <v>#VALUE!</v>
      </c>
      <c r="J2267" s="22" t="e">
        <f>VLOOKUP($G2267,Temp!$A:$C,J$1,FALSE)</f>
        <v>#VALUE!</v>
      </c>
      <c r="K2267" s="22" t="e">
        <f>VLOOKUP($G2267,Temp!$A:$C,K$1,FALSE)</f>
        <v>#VALUE!</v>
      </c>
      <c r="L2267" s="22" t="e">
        <f>VLOOKUP($G2267,Temp!$A:$C,L$1,FALSE)</f>
        <v>#VALUE!</v>
      </c>
      <c r="M2267" s="22" t="e">
        <f>VLOOKUP($G2267,Temp!$A:$C,M$1,FALSE)</f>
        <v>#VALUE!</v>
      </c>
      <c r="N2267" s="22" t="e">
        <f>VLOOKUP($G2267,Temp!$A:$C,N$1,FALSE)</f>
        <v>#VALUE!</v>
      </c>
      <c r="O2267" s="22" t="e">
        <f>VLOOKUP($G2267,Temp!$A:$C,O$1,FALSE)</f>
        <v>#VALUE!</v>
      </c>
      <c r="P2267" s="22" t="e">
        <f>VLOOKUP($G2267,Temp!$A:$C,P$1,FALSE)</f>
        <v>#VALUE!</v>
      </c>
      <c r="Q2267" s="22" t="e">
        <f>VLOOKUP($G2267,Temp!$A:$C,Q$1,FALSE)</f>
        <v>#VALUE!</v>
      </c>
      <c r="R2267" s="22" t="e">
        <f>VLOOKUP($G2267,Temp!$A:$C,R$1,FALSE)</f>
        <v>#VALUE!</v>
      </c>
      <c r="S2267" s="22" t="e">
        <f>VLOOKUP($G2267,Temp!$A:$C,S$1,FALSE)</f>
        <v>#VALUE!</v>
      </c>
      <c r="T2267" s="22" t="e">
        <f>VLOOKUP($G2267,Temp!$A:$C,T$1,FALSE)</f>
        <v>#VALUE!</v>
      </c>
      <c r="U2267" s="22" t="e">
        <f>VLOOKUP($G2267,Temp!$A:$C,U$1,FALSE)</f>
        <v>#VALUE!</v>
      </c>
      <c r="V2267" s="22" t="e">
        <f>VLOOKUP($G2267,Temp!$A:$C,V$1,FALSE)</f>
        <v>#VALUE!</v>
      </c>
      <c r="W2267" s="22" t="e">
        <f>VLOOKUP($G2267,Temp!$A:$C,W$1,FALSE)</f>
        <v>#VALUE!</v>
      </c>
      <c r="X2267" s="22" t="e">
        <f>VLOOKUP($G2267,Temp!$A:$C,X$1,FALSE)</f>
        <v>#VALUE!</v>
      </c>
      <c r="Y2267" s="22">
        <f>VLOOKUP($G2267,Temp!$A:$C,Y$1,FALSE)</f>
        <v>0</v>
      </c>
      <c r="Z2267" s="22">
        <f>VLOOKUP($G2267,Temp!$A:$C,Z$1,FALSE)</f>
        <v>0</v>
      </c>
      <c r="AA2267" s="22" t="e">
        <f>VLOOKUP($A2267,Searches!$A:$H,AA$1,FALSE)</f>
        <v>#N/A</v>
      </c>
      <c r="AB2267" s="22" t="e">
        <f>VLOOKUP($A2267,Searches!$A:$H,AB$1,FALSE)</f>
        <v>#N/A</v>
      </c>
      <c r="AC2267" s="22" t="e">
        <f>VLOOKUP($A2267,Searches!$A:$H,AC$1,FALSE)</f>
        <v>#N/A</v>
      </c>
      <c r="AD2267" s="22" t="e">
        <f>VLOOKUP($A2267,Searches!$A:$H,AD$1,FALSE)</f>
        <v>#N/A</v>
      </c>
      <c r="AE2267" s="22" t="e">
        <f>VLOOKUP($A2267,Searches!$A:$H,AE$1,FALSE)</f>
        <v>#N/A</v>
      </c>
      <c r="AF2267" s="22" t="e">
        <f>VLOOKUP($A2267,Searches!$A:$H,AF$1,FALSE)</f>
        <v>#N/A</v>
      </c>
      <c r="AG2267" s="22" t="e">
        <f>VLOOKUP($A2267,Searches!$A:$H,AG$1,FALSE)</f>
        <v>#N/A</v>
      </c>
      <c r="AH2267" s="22" t="str">
        <f>VLOOKUP($G2267,Temp!$D:$F,AH$1,FALSE)</f>
        <v>kuebix.com</v>
      </c>
      <c r="AI2267" s="22" t="str">
        <f>VLOOKUP($G2267,Temp!$D:$F,AI$1,FALSE)</f>
        <v>Pardot</v>
      </c>
      <c r="AJ2267" s="22" t="str">
        <f>VLOOKUP($G2267,Temp!$D:$F,AJ$1,FALSE)</f>
        <v>WordPress</v>
      </c>
    </row>
    <row r="2268" spans="1:36" ht="16" x14ac:dyDescent="0.2">
      <c r="A2268" s="8" t="str">
        <f t="shared" si="35"/>
        <v>Lynda Radosevich Real</v>
      </c>
      <c r="B2268" s="8" t="s">
        <v>838</v>
      </c>
      <c r="C2268" s="8" t="s">
        <v>840</v>
      </c>
      <c r="D2268" s="8" t="s">
        <v>42</v>
      </c>
      <c r="E2268" s="8" t="s">
        <v>842</v>
      </c>
      <c r="F2268" s="8" t="s">
        <v>843</v>
      </c>
      <c r="G2268" s="12" t="s">
        <v>844</v>
      </c>
      <c r="H2268" s="22" t="str">
        <f>VLOOKUP($G2268,Temp!$A:$C,H$1,FALSE)</f>
        <v>joinreal.com</v>
      </c>
      <c r="I2268" s="22" t="e">
        <f>VLOOKUP($G2268,Temp!$A:$C,I$1,FALSE)</f>
        <v>#VALUE!</v>
      </c>
      <c r="J2268" s="22" t="e">
        <f>VLOOKUP($G2268,Temp!$A:$C,J$1,FALSE)</f>
        <v>#VALUE!</v>
      </c>
      <c r="K2268" s="22" t="e">
        <f>VLOOKUP($G2268,Temp!$A:$C,K$1,FALSE)</f>
        <v>#VALUE!</v>
      </c>
      <c r="L2268" s="22" t="e">
        <f>VLOOKUP($G2268,Temp!$A:$C,L$1,FALSE)</f>
        <v>#VALUE!</v>
      </c>
      <c r="M2268" s="22" t="e">
        <f>VLOOKUP($G2268,Temp!$A:$C,M$1,FALSE)</f>
        <v>#VALUE!</v>
      </c>
      <c r="N2268" s="22" t="e">
        <f>VLOOKUP($G2268,Temp!$A:$C,N$1,FALSE)</f>
        <v>#VALUE!</v>
      </c>
      <c r="O2268" s="22" t="e">
        <f>VLOOKUP($G2268,Temp!$A:$C,O$1,FALSE)</f>
        <v>#VALUE!</v>
      </c>
      <c r="P2268" s="22" t="e">
        <f>VLOOKUP($G2268,Temp!$A:$C,P$1,FALSE)</f>
        <v>#VALUE!</v>
      </c>
      <c r="Q2268" s="22" t="e">
        <f>VLOOKUP($G2268,Temp!$A:$C,Q$1,FALSE)</f>
        <v>#VALUE!</v>
      </c>
      <c r="R2268" s="22" t="e">
        <f>VLOOKUP($G2268,Temp!$A:$C,R$1,FALSE)</f>
        <v>#VALUE!</v>
      </c>
      <c r="S2268" s="22" t="e">
        <f>VLOOKUP($G2268,Temp!$A:$C,S$1,FALSE)</f>
        <v>#VALUE!</v>
      </c>
      <c r="T2268" s="22" t="e">
        <f>VLOOKUP($G2268,Temp!$A:$C,T$1,FALSE)</f>
        <v>#VALUE!</v>
      </c>
      <c r="U2268" s="22" t="e">
        <f>VLOOKUP($G2268,Temp!$A:$C,U$1,FALSE)</f>
        <v>#VALUE!</v>
      </c>
      <c r="V2268" s="22" t="e">
        <f>VLOOKUP($G2268,Temp!$A:$C,V$1,FALSE)</f>
        <v>#VALUE!</v>
      </c>
      <c r="W2268" s="22" t="e">
        <f>VLOOKUP($G2268,Temp!$A:$C,W$1,FALSE)</f>
        <v>#VALUE!</v>
      </c>
      <c r="X2268" s="22" t="e">
        <f>VLOOKUP($G2268,Temp!$A:$C,X$1,FALSE)</f>
        <v>#VALUE!</v>
      </c>
      <c r="Y2268" s="22">
        <f>VLOOKUP($G2268,Temp!$A:$C,Y$1,FALSE)</f>
        <v>0</v>
      </c>
      <c r="Z2268" s="22">
        <f>VLOOKUP($G2268,Temp!$A:$C,Z$1,FALSE)</f>
        <v>0</v>
      </c>
      <c r="AA2268" s="22" t="str">
        <f>VLOOKUP($A2268,Searches!$A:$H,AA$1,FALSE)</f>
        <v>Lynda Radosevich</v>
      </c>
      <c r="AB2268" s="22" t="str">
        <f>VLOOKUP($A2268,Searches!$A:$H,AB$1,FALSE)</f>
        <v>Real</v>
      </c>
      <c r="AC2268" s="22" t="str">
        <f>VLOOKUP($A2268,Searches!$A:$H,AC$1,FALSE)</f>
        <v>Chief Marketing Officer</v>
      </c>
      <c r="AD2268" s="22" t="str">
        <f>VLOOKUP($A2268,Searches!$A:$H,AD$1,FALSE)</f>
        <v>2nd</v>
      </c>
      <c r="AE2268" s="22" t="str">
        <f>VLOOKUP($A2268,Searches!$A:$H,AE$1,FALSE)</f>
        <v/>
      </c>
      <c r="AF2268" s="22" t="str">
        <f>VLOOKUP($A2268,Searches!$A:$H,AF$1,FALSE)</f>
        <v>Greater New York City Area</v>
      </c>
      <c r="AG2268" s="22" t="str">
        <f>VLOOKUP($A2268,Searches!$A:$H,AG$1,FALSE)</f>
        <v>https://www.linkedin.com/sales/profile/2966758,O4BX,NAME_SEARCH?moduleKey=peopleSearchResults&amp;pageKey=sales-search3-people-refinement&amp;contextId=60BC92C971D70515801E49D6842B0000&amp;requestId=213e8916-9cb5-4b36-946e-4a43666d9d98&amp;action=CLICK&amp;target=urn%3Ali%3AsalesLead%3A(-1%2C2966758)&amp;pageNumber=23&amp;targetEl=profilelink&amp;position=24&amp;trk=lss-serp-result-lead_photo</v>
      </c>
      <c r="AH2268" s="22" t="e">
        <f>VLOOKUP($G2268,Temp!$D:$F,AH$1,FALSE)</f>
        <v>#N/A</v>
      </c>
      <c r="AI2268" s="22" t="e">
        <f>VLOOKUP($G2268,Temp!$D:$F,AI$1,FALSE)</f>
        <v>#N/A</v>
      </c>
      <c r="AJ2268" s="22" t="e">
        <f>VLOOKUP($G2268,Temp!$D:$F,AJ$1,FALSE)</f>
        <v>#N/A</v>
      </c>
    </row>
    <row r="2269" spans="1:36" ht="16" x14ac:dyDescent="0.2">
      <c r="A2269" s="8" t="str">
        <f t="shared" si="35"/>
        <v>John Negron Tenable</v>
      </c>
      <c r="B2269" s="8" t="s">
        <v>428</v>
      </c>
      <c r="C2269" s="8" t="s">
        <v>8703</v>
      </c>
      <c r="D2269" s="8" t="s">
        <v>304</v>
      </c>
      <c r="E2269" s="8" t="s">
        <v>8705</v>
      </c>
      <c r="F2269" s="8" t="s">
        <v>8674</v>
      </c>
      <c r="G2269" s="12" t="s">
        <v>8648</v>
      </c>
      <c r="H2269" s="22" t="str">
        <f>VLOOKUP($G2269,Temp!$A:$C,H$1,FALSE)</f>
        <v>tenable.com</v>
      </c>
      <c r="I2269" s="22" t="e">
        <f>VLOOKUP($G2269,Temp!$A:$C,I$1,FALSE)</f>
        <v>#VALUE!</v>
      </c>
      <c r="J2269" s="22" t="e">
        <f>VLOOKUP($G2269,Temp!$A:$C,J$1,FALSE)</f>
        <v>#VALUE!</v>
      </c>
      <c r="K2269" s="22" t="e">
        <f>VLOOKUP($G2269,Temp!$A:$C,K$1,FALSE)</f>
        <v>#VALUE!</v>
      </c>
      <c r="L2269" s="22" t="e">
        <f>VLOOKUP($G2269,Temp!$A:$C,L$1,FALSE)</f>
        <v>#VALUE!</v>
      </c>
      <c r="M2269" s="22" t="e">
        <f>VLOOKUP($G2269,Temp!$A:$C,M$1,FALSE)</f>
        <v>#VALUE!</v>
      </c>
      <c r="N2269" s="22" t="e">
        <f>VLOOKUP($G2269,Temp!$A:$C,N$1,FALSE)</f>
        <v>#VALUE!</v>
      </c>
      <c r="O2269" s="22" t="e">
        <f>VLOOKUP($G2269,Temp!$A:$C,O$1,FALSE)</f>
        <v>#VALUE!</v>
      </c>
      <c r="P2269" s="22" t="e">
        <f>VLOOKUP($G2269,Temp!$A:$C,P$1,FALSE)</f>
        <v>#VALUE!</v>
      </c>
      <c r="Q2269" s="22" t="e">
        <f>VLOOKUP($G2269,Temp!$A:$C,Q$1,FALSE)</f>
        <v>#VALUE!</v>
      </c>
      <c r="R2269" s="22" t="e">
        <f>VLOOKUP($G2269,Temp!$A:$C,R$1,FALSE)</f>
        <v>#VALUE!</v>
      </c>
      <c r="S2269" s="22" t="e">
        <f>VLOOKUP($G2269,Temp!$A:$C,S$1,FALSE)</f>
        <v>#VALUE!</v>
      </c>
      <c r="T2269" s="22" t="e">
        <f>VLOOKUP($G2269,Temp!$A:$C,T$1,FALSE)</f>
        <v>#VALUE!</v>
      </c>
      <c r="U2269" s="22" t="e">
        <f>VLOOKUP($G2269,Temp!$A:$C,U$1,FALSE)</f>
        <v>#VALUE!</v>
      </c>
      <c r="V2269" s="22" t="e">
        <f>VLOOKUP($G2269,Temp!$A:$C,V$1,FALSE)</f>
        <v>#VALUE!</v>
      </c>
      <c r="W2269" s="22" t="e">
        <f>VLOOKUP($G2269,Temp!$A:$C,W$1,FALSE)</f>
        <v>#VALUE!</v>
      </c>
      <c r="X2269" s="22" t="e">
        <f>VLOOKUP($G2269,Temp!$A:$C,X$1,FALSE)</f>
        <v>#VALUE!</v>
      </c>
      <c r="Y2269" s="22">
        <f>VLOOKUP($G2269,Temp!$A:$C,Y$1,FALSE)</f>
        <v>174000</v>
      </c>
      <c r="Z2269" s="22">
        <f>VLOOKUP($G2269,Temp!$A:$C,Z$1,FALSE)</f>
        <v>18400</v>
      </c>
      <c r="AA2269" s="22" t="e">
        <f>VLOOKUP($A2269,Searches!$A:$H,AA$1,FALSE)</f>
        <v>#N/A</v>
      </c>
      <c r="AB2269" s="22" t="e">
        <f>VLOOKUP($A2269,Searches!$A:$H,AB$1,FALSE)</f>
        <v>#N/A</v>
      </c>
      <c r="AC2269" s="22" t="e">
        <f>VLOOKUP($A2269,Searches!$A:$H,AC$1,FALSE)</f>
        <v>#N/A</v>
      </c>
      <c r="AD2269" s="22" t="e">
        <f>VLOOKUP($A2269,Searches!$A:$H,AD$1,FALSE)</f>
        <v>#N/A</v>
      </c>
      <c r="AE2269" s="22" t="e">
        <f>VLOOKUP($A2269,Searches!$A:$H,AE$1,FALSE)</f>
        <v>#N/A</v>
      </c>
      <c r="AF2269" s="22" t="e">
        <f>VLOOKUP($A2269,Searches!$A:$H,AF$1,FALSE)</f>
        <v>#N/A</v>
      </c>
      <c r="AG2269" s="22" t="e">
        <f>VLOOKUP($A2269,Searches!$A:$H,AG$1,FALSE)</f>
        <v>#N/A</v>
      </c>
      <c r="AH2269" s="22" t="str">
        <f>VLOOKUP($G2269,Temp!$D:$F,AH$1,FALSE)</f>
        <v>tenable.com</v>
      </c>
      <c r="AI2269" s="22" t="str">
        <f>VLOOKUP($G2269,Temp!$D:$F,AI$1,FALSE)</f>
        <v>Marketo</v>
      </c>
      <c r="AJ2269" s="22" t="str">
        <f>VLOOKUP($G2269,Temp!$D:$F,AJ$1,FALSE)</f>
        <v>Drupal</v>
      </c>
    </row>
    <row r="2270" spans="1:36" ht="16" x14ac:dyDescent="0.2">
      <c r="A2270" s="8" t="str">
        <f t="shared" si="35"/>
        <v>Joel Rosen Everbridge</v>
      </c>
      <c r="B2270" s="8" t="s">
        <v>902</v>
      </c>
      <c r="C2270" s="8" t="s">
        <v>5141</v>
      </c>
      <c r="D2270" s="8" t="s">
        <v>42</v>
      </c>
      <c r="E2270" s="8" t="s">
        <v>5142</v>
      </c>
      <c r="F2270" s="8" t="s">
        <v>5143</v>
      </c>
      <c r="G2270" s="12" t="s">
        <v>5144</v>
      </c>
      <c r="H2270" s="22" t="str">
        <f>VLOOKUP($G2270,Temp!$A:$C,H$1,FALSE)</f>
        <v>everbridge.com</v>
      </c>
      <c r="I2270" s="22" t="e">
        <f>VLOOKUP($G2270,Temp!$A:$C,I$1,FALSE)</f>
        <v>#VALUE!</v>
      </c>
      <c r="J2270" s="22" t="e">
        <f>VLOOKUP($G2270,Temp!$A:$C,J$1,FALSE)</f>
        <v>#VALUE!</v>
      </c>
      <c r="K2270" s="22" t="e">
        <f>VLOOKUP($G2270,Temp!$A:$C,K$1,FALSE)</f>
        <v>#VALUE!</v>
      </c>
      <c r="L2270" s="22" t="e">
        <f>VLOOKUP($G2270,Temp!$A:$C,L$1,FALSE)</f>
        <v>#VALUE!</v>
      </c>
      <c r="M2270" s="22" t="e">
        <f>VLOOKUP($G2270,Temp!$A:$C,M$1,FALSE)</f>
        <v>#VALUE!</v>
      </c>
      <c r="N2270" s="22" t="e">
        <f>VLOOKUP($G2270,Temp!$A:$C,N$1,FALSE)</f>
        <v>#VALUE!</v>
      </c>
      <c r="O2270" s="22" t="e">
        <f>VLOOKUP($G2270,Temp!$A:$C,O$1,FALSE)</f>
        <v>#VALUE!</v>
      </c>
      <c r="P2270" s="22" t="e">
        <f>VLOOKUP($G2270,Temp!$A:$C,P$1,FALSE)</f>
        <v>#VALUE!</v>
      </c>
      <c r="Q2270" s="22" t="e">
        <f>VLOOKUP($G2270,Temp!$A:$C,Q$1,FALSE)</f>
        <v>#VALUE!</v>
      </c>
      <c r="R2270" s="22" t="e">
        <f>VLOOKUP($G2270,Temp!$A:$C,R$1,FALSE)</f>
        <v>#VALUE!</v>
      </c>
      <c r="S2270" s="22" t="e">
        <f>VLOOKUP($G2270,Temp!$A:$C,S$1,FALSE)</f>
        <v>#VALUE!</v>
      </c>
      <c r="T2270" s="22" t="e">
        <f>VLOOKUP($G2270,Temp!$A:$C,T$1,FALSE)</f>
        <v>#VALUE!</v>
      </c>
      <c r="U2270" s="22" t="e">
        <f>VLOOKUP($G2270,Temp!$A:$C,U$1,FALSE)</f>
        <v>#VALUE!</v>
      </c>
      <c r="V2270" s="22" t="e">
        <f>VLOOKUP($G2270,Temp!$A:$C,V$1,FALSE)</f>
        <v>#VALUE!</v>
      </c>
      <c r="W2270" s="22" t="e">
        <f>VLOOKUP($G2270,Temp!$A:$C,W$1,FALSE)</f>
        <v>#VALUE!</v>
      </c>
      <c r="X2270" s="22" t="e">
        <f>VLOOKUP($G2270,Temp!$A:$C,X$1,FALSE)</f>
        <v>#VALUE!</v>
      </c>
      <c r="Y2270" s="22">
        <f>VLOOKUP($G2270,Temp!$A:$C,Y$1,FALSE)</f>
        <v>0</v>
      </c>
      <c r="Z2270" s="22">
        <f>VLOOKUP($G2270,Temp!$A:$C,Z$1,FALSE)</f>
        <v>0</v>
      </c>
      <c r="AA2270" s="22" t="str">
        <f>VLOOKUP($A2270,Searches!$A:$H,AA$1,FALSE)</f>
        <v>Joel Rosen</v>
      </c>
      <c r="AB2270" s="22" t="str">
        <f>VLOOKUP($A2270,Searches!$A:$H,AB$1,FALSE)</f>
        <v>Everbridge</v>
      </c>
      <c r="AC2270" s="22" t="str">
        <f>VLOOKUP($A2270,Searches!$A:$H,AC$1,FALSE)</f>
        <v>Chief Marketing Officer</v>
      </c>
      <c r="AD2270" s="22" t="str">
        <f>VLOOKUP($A2270,Searches!$A:$H,AD$1,FALSE)</f>
        <v>2nd</v>
      </c>
      <c r="AE2270" s="22" t="str">
        <f>VLOOKUP($A2270,Searches!$A:$H,AE$1,FALSE)</f>
        <v/>
      </c>
      <c r="AF2270" s="22" t="str">
        <f>VLOOKUP($A2270,Searches!$A:$H,AF$1,FALSE)</f>
        <v>Greater Boston Area</v>
      </c>
      <c r="AG2270" s="22" t="str">
        <f>VLOOKUP($A2270,Searches!$A:$H,AG$1,FALSE)</f>
        <v>https://www.linkedin.com/sales/profile/92788,UnlV,NAME_SEARCH?moduleKey=peopleSearchResults&amp;pageKey=sales-search3-people-refinement&amp;contextId=60BC92C971D70515801E49D6842B0000&amp;requestId=213e8916-9cb5-4b36-946e-4a43666d9d98&amp;action=CLICK&amp;target=urn%3Ali%3AsalesLead%3A(-1%2C92788)&amp;pageNumber=23&amp;targetEl=profilelink&amp;position=21&amp;trk=lss-serp-result-lead_photo</v>
      </c>
      <c r="AH2270" s="22" t="str">
        <f>VLOOKUP($G2270,Temp!$D:$F,AH$1,FALSE)</f>
        <v>everbridge.com</v>
      </c>
      <c r="AI2270" s="22" t="str">
        <f>VLOOKUP($G2270,Temp!$D:$F,AI$1,FALSE)</f>
        <v>Marketo</v>
      </c>
      <c r="AJ2270" s="22" t="str">
        <f>VLOOKUP($G2270,Temp!$D:$F,AJ$1,FALSE)</f>
        <v>WordPress</v>
      </c>
    </row>
    <row r="2271" spans="1:36" ht="16" x14ac:dyDescent="0.2">
      <c r="A2271" s="8" t="str">
        <f t="shared" si="35"/>
        <v>Joe Prusz Rubicon Project</v>
      </c>
      <c r="B2271" s="8" t="s">
        <v>1586</v>
      </c>
      <c r="C2271" s="8" t="s">
        <v>12098</v>
      </c>
      <c r="D2271" s="8" t="s">
        <v>304</v>
      </c>
      <c r="E2271" s="8" t="s">
        <v>634</v>
      </c>
      <c r="F2271" s="8" t="s">
        <v>12099</v>
      </c>
      <c r="G2271" s="8" t="s">
        <v>634</v>
      </c>
      <c r="H2271" s="22" t="e">
        <f>VLOOKUP($G2271,Temp!$A:$C,H$1,FALSE)</f>
        <v>#N/A</v>
      </c>
      <c r="I2271" s="22" t="e">
        <f>VLOOKUP($G2271,Temp!$A:$C,I$1,FALSE)</f>
        <v>#N/A</v>
      </c>
      <c r="J2271" s="22" t="e">
        <f>VLOOKUP($G2271,Temp!$A:$C,J$1,FALSE)</f>
        <v>#N/A</v>
      </c>
      <c r="K2271" s="22" t="e">
        <f>VLOOKUP($G2271,Temp!$A:$C,K$1,FALSE)</f>
        <v>#N/A</v>
      </c>
      <c r="L2271" s="22" t="e">
        <f>VLOOKUP($G2271,Temp!$A:$C,L$1,FALSE)</f>
        <v>#N/A</v>
      </c>
      <c r="M2271" s="22" t="e">
        <f>VLOOKUP($G2271,Temp!$A:$C,M$1,FALSE)</f>
        <v>#N/A</v>
      </c>
      <c r="N2271" s="22" t="e">
        <f>VLOOKUP($G2271,Temp!$A:$C,N$1,FALSE)</f>
        <v>#N/A</v>
      </c>
      <c r="O2271" s="22" t="e">
        <f>VLOOKUP($G2271,Temp!$A:$C,O$1,FALSE)</f>
        <v>#N/A</v>
      </c>
      <c r="P2271" s="22" t="e">
        <f>VLOOKUP($G2271,Temp!$A:$C,P$1,FALSE)</f>
        <v>#N/A</v>
      </c>
      <c r="Q2271" s="22" t="e">
        <f>VLOOKUP($G2271,Temp!$A:$C,Q$1,FALSE)</f>
        <v>#N/A</v>
      </c>
      <c r="R2271" s="22" t="e">
        <f>VLOOKUP($G2271,Temp!$A:$C,R$1,FALSE)</f>
        <v>#N/A</v>
      </c>
      <c r="S2271" s="22" t="e">
        <f>VLOOKUP($G2271,Temp!$A:$C,S$1,FALSE)</f>
        <v>#N/A</v>
      </c>
      <c r="T2271" s="22" t="e">
        <f>VLOOKUP($G2271,Temp!$A:$C,T$1,FALSE)</f>
        <v>#N/A</v>
      </c>
      <c r="U2271" s="22" t="e">
        <f>VLOOKUP($G2271,Temp!$A:$C,U$1,FALSE)</f>
        <v>#N/A</v>
      </c>
      <c r="V2271" s="22" t="e">
        <f>VLOOKUP($G2271,Temp!$A:$C,V$1,FALSE)</f>
        <v>#N/A</v>
      </c>
      <c r="W2271" s="22" t="e">
        <f>VLOOKUP($G2271,Temp!$A:$C,W$1,FALSE)</f>
        <v>#N/A</v>
      </c>
      <c r="X2271" s="22" t="e">
        <f>VLOOKUP($G2271,Temp!$A:$C,X$1,FALSE)</f>
        <v>#N/A</v>
      </c>
      <c r="Y2271" s="22" t="e">
        <f>VLOOKUP($G2271,Temp!$A:$C,Y$1,FALSE)</f>
        <v>#N/A</v>
      </c>
      <c r="Z2271" s="22" t="e">
        <f>VLOOKUP($G2271,Temp!$A:$C,Z$1,FALSE)</f>
        <v>#N/A</v>
      </c>
      <c r="AA2271" s="22" t="e">
        <f>VLOOKUP($A2271,Searches!$A:$H,AA$1,FALSE)</f>
        <v>#N/A</v>
      </c>
      <c r="AB2271" s="22" t="e">
        <f>VLOOKUP($A2271,Searches!$A:$H,AB$1,FALSE)</f>
        <v>#N/A</v>
      </c>
      <c r="AC2271" s="22" t="e">
        <f>VLOOKUP($A2271,Searches!$A:$H,AC$1,FALSE)</f>
        <v>#N/A</v>
      </c>
      <c r="AD2271" s="22" t="e">
        <f>VLOOKUP($A2271,Searches!$A:$H,AD$1,FALSE)</f>
        <v>#N/A</v>
      </c>
      <c r="AE2271" s="22" t="e">
        <f>VLOOKUP($A2271,Searches!$A:$H,AE$1,FALSE)</f>
        <v>#N/A</v>
      </c>
      <c r="AF2271" s="22" t="e">
        <f>VLOOKUP($A2271,Searches!$A:$H,AF$1,FALSE)</f>
        <v>#N/A</v>
      </c>
      <c r="AG2271" s="22" t="e">
        <f>VLOOKUP($A2271,Searches!$A:$H,AG$1,FALSE)</f>
        <v>#N/A</v>
      </c>
      <c r="AH2271" s="22" t="e">
        <f>VLOOKUP($G2271,Temp!$D:$F,AH$1,FALSE)</f>
        <v>#N/A</v>
      </c>
      <c r="AI2271" s="22" t="e">
        <f>VLOOKUP($G2271,Temp!$D:$F,AI$1,FALSE)</f>
        <v>#N/A</v>
      </c>
      <c r="AJ2271" s="22" t="e">
        <f>VLOOKUP($G2271,Temp!$D:$F,AJ$1,FALSE)</f>
        <v>#N/A</v>
      </c>
    </row>
    <row r="2272" spans="1:36" ht="16" x14ac:dyDescent="0.2">
      <c r="A2272" s="8" t="str">
        <f t="shared" si="35"/>
        <v>Jamie Adams Scorpion</v>
      </c>
      <c r="B2272" s="8" t="s">
        <v>2176</v>
      </c>
      <c r="C2272" s="8" t="s">
        <v>7288</v>
      </c>
      <c r="D2272" s="8" t="s">
        <v>304</v>
      </c>
      <c r="E2272" s="8" t="s">
        <v>7993</v>
      </c>
      <c r="F2272" s="8" t="s">
        <v>7994</v>
      </c>
      <c r="G2272" s="12" t="s">
        <v>7995</v>
      </c>
      <c r="H2272" s="22" t="str">
        <f>VLOOKUP($G2272,Temp!$A:$C,H$1,FALSE)</f>
        <v>Scorpion.co</v>
      </c>
      <c r="I2272" s="22" t="e">
        <f>VLOOKUP($G2272,Temp!$A:$C,I$1,FALSE)</f>
        <v>#VALUE!</v>
      </c>
      <c r="J2272" s="22" t="e">
        <f>VLOOKUP($G2272,Temp!$A:$C,J$1,FALSE)</f>
        <v>#VALUE!</v>
      </c>
      <c r="K2272" s="22" t="e">
        <f>VLOOKUP($G2272,Temp!$A:$C,K$1,FALSE)</f>
        <v>#VALUE!</v>
      </c>
      <c r="L2272" s="22" t="e">
        <f>VLOOKUP($G2272,Temp!$A:$C,L$1,FALSE)</f>
        <v>#VALUE!</v>
      </c>
      <c r="M2272" s="22" t="e">
        <f>VLOOKUP($G2272,Temp!$A:$C,M$1,FALSE)</f>
        <v>#VALUE!</v>
      </c>
      <c r="N2272" s="22" t="e">
        <f>VLOOKUP($G2272,Temp!$A:$C,N$1,FALSE)</f>
        <v>#VALUE!</v>
      </c>
      <c r="O2272" s="22" t="e">
        <f>VLOOKUP($G2272,Temp!$A:$C,O$1,FALSE)</f>
        <v>#VALUE!</v>
      </c>
      <c r="P2272" s="22" t="e">
        <f>VLOOKUP($G2272,Temp!$A:$C,P$1,FALSE)</f>
        <v>#VALUE!</v>
      </c>
      <c r="Q2272" s="22" t="e">
        <f>VLOOKUP($G2272,Temp!$A:$C,Q$1,FALSE)</f>
        <v>#VALUE!</v>
      </c>
      <c r="R2272" s="22" t="e">
        <f>VLOOKUP($G2272,Temp!$A:$C,R$1,FALSE)</f>
        <v>#VALUE!</v>
      </c>
      <c r="S2272" s="22" t="e">
        <f>VLOOKUP($G2272,Temp!$A:$C,S$1,FALSE)</f>
        <v>#VALUE!</v>
      </c>
      <c r="T2272" s="22" t="e">
        <f>VLOOKUP($G2272,Temp!$A:$C,T$1,FALSE)</f>
        <v>#VALUE!</v>
      </c>
      <c r="U2272" s="22" t="e">
        <f>VLOOKUP($G2272,Temp!$A:$C,U$1,FALSE)</f>
        <v>#VALUE!</v>
      </c>
      <c r="V2272" s="22" t="e">
        <f>VLOOKUP($G2272,Temp!$A:$C,V$1,FALSE)</f>
        <v>#VALUE!</v>
      </c>
      <c r="W2272" s="22" t="e">
        <f>VLOOKUP($G2272,Temp!$A:$C,W$1,FALSE)</f>
        <v>#VALUE!</v>
      </c>
      <c r="X2272" s="22" t="e">
        <f>VLOOKUP($G2272,Temp!$A:$C,X$1,FALSE)</f>
        <v>#VALUE!</v>
      </c>
      <c r="Y2272" s="22">
        <f>VLOOKUP($G2272,Temp!$A:$C,Y$1,FALSE)</f>
        <v>18300</v>
      </c>
      <c r="Z2272" s="22">
        <f>VLOOKUP($G2272,Temp!$A:$C,Z$1,FALSE)</f>
        <v>210</v>
      </c>
      <c r="AA2272" s="22" t="e">
        <f>VLOOKUP($A2272,Searches!$A:$H,AA$1,FALSE)</f>
        <v>#N/A</v>
      </c>
      <c r="AB2272" s="22" t="e">
        <f>VLOOKUP($A2272,Searches!$A:$H,AB$1,FALSE)</f>
        <v>#N/A</v>
      </c>
      <c r="AC2272" s="22" t="e">
        <f>VLOOKUP($A2272,Searches!$A:$H,AC$1,FALSE)</f>
        <v>#N/A</v>
      </c>
      <c r="AD2272" s="22" t="e">
        <f>VLOOKUP($A2272,Searches!$A:$H,AD$1,FALSE)</f>
        <v>#N/A</v>
      </c>
      <c r="AE2272" s="22" t="e">
        <f>VLOOKUP($A2272,Searches!$A:$H,AE$1,FALSE)</f>
        <v>#N/A</v>
      </c>
      <c r="AF2272" s="22" t="e">
        <f>VLOOKUP($A2272,Searches!$A:$H,AF$1,FALSE)</f>
        <v>#N/A</v>
      </c>
      <c r="AG2272" s="22" t="e">
        <f>VLOOKUP($A2272,Searches!$A:$H,AG$1,FALSE)</f>
        <v>#N/A</v>
      </c>
      <c r="AH2272" s="22" t="e">
        <f>VLOOKUP($G2272,Temp!$D:$F,AH$1,FALSE)</f>
        <v>#N/A</v>
      </c>
      <c r="AI2272" s="22" t="e">
        <f>VLOOKUP($G2272,Temp!$D:$F,AI$1,FALSE)</f>
        <v>#N/A</v>
      </c>
      <c r="AJ2272" s="22" t="e">
        <f>VLOOKUP($G2272,Temp!$D:$F,AJ$1,FALSE)</f>
        <v>#N/A</v>
      </c>
    </row>
    <row r="2273" spans="1:36" ht="16" x14ac:dyDescent="0.2">
      <c r="A2273" s="8" t="str">
        <f t="shared" si="35"/>
        <v>Mark Goode DSI ®</v>
      </c>
      <c r="B2273" s="8" t="s">
        <v>476</v>
      </c>
      <c r="C2273" s="8" t="s">
        <v>5253</v>
      </c>
      <c r="D2273" s="8" t="s">
        <v>304</v>
      </c>
      <c r="E2273" s="8" t="s">
        <v>5254</v>
      </c>
      <c r="F2273" s="8" t="s">
        <v>5255</v>
      </c>
      <c r="G2273" s="12" t="s">
        <v>5256</v>
      </c>
      <c r="H2273" s="22" t="str">
        <f>VLOOKUP($G2273,Temp!$A:$C,H$1,FALSE)</f>
        <v>dsiglobal.com</v>
      </c>
      <c r="I2273" s="22" t="e">
        <f>VLOOKUP($G2273,Temp!$A:$C,I$1,FALSE)</f>
        <v>#VALUE!</v>
      </c>
      <c r="J2273" s="22" t="e">
        <f>VLOOKUP($G2273,Temp!$A:$C,J$1,FALSE)</f>
        <v>#VALUE!</v>
      </c>
      <c r="K2273" s="22" t="e">
        <f>VLOOKUP($G2273,Temp!$A:$C,K$1,FALSE)</f>
        <v>#VALUE!</v>
      </c>
      <c r="L2273" s="22" t="e">
        <f>VLOOKUP($G2273,Temp!$A:$C,L$1,FALSE)</f>
        <v>#VALUE!</v>
      </c>
      <c r="M2273" s="22" t="e">
        <f>VLOOKUP($G2273,Temp!$A:$C,M$1,FALSE)</f>
        <v>#VALUE!</v>
      </c>
      <c r="N2273" s="22" t="e">
        <f>VLOOKUP($G2273,Temp!$A:$C,N$1,FALSE)</f>
        <v>#VALUE!</v>
      </c>
      <c r="O2273" s="22" t="e">
        <f>VLOOKUP($G2273,Temp!$A:$C,O$1,FALSE)</f>
        <v>#VALUE!</v>
      </c>
      <c r="P2273" s="22" t="e">
        <f>VLOOKUP($G2273,Temp!$A:$C,P$1,FALSE)</f>
        <v>#VALUE!</v>
      </c>
      <c r="Q2273" s="22" t="e">
        <f>VLOOKUP($G2273,Temp!$A:$C,Q$1,FALSE)</f>
        <v>#VALUE!</v>
      </c>
      <c r="R2273" s="22" t="e">
        <f>VLOOKUP($G2273,Temp!$A:$C,R$1,FALSE)</f>
        <v>#VALUE!</v>
      </c>
      <c r="S2273" s="22" t="e">
        <f>VLOOKUP($G2273,Temp!$A:$C,S$1,FALSE)</f>
        <v>#VALUE!</v>
      </c>
      <c r="T2273" s="22" t="e">
        <f>VLOOKUP($G2273,Temp!$A:$C,T$1,FALSE)</f>
        <v>#VALUE!</v>
      </c>
      <c r="U2273" s="22" t="e">
        <f>VLOOKUP($G2273,Temp!$A:$C,U$1,FALSE)</f>
        <v>#VALUE!</v>
      </c>
      <c r="V2273" s="22" t="e">
        <f>VLOOKUP($G2273,Temp!$A:$C,V$1,FALSE)</f>
        <v>#VALUE!</v>
      </c>
      <c r="W2273" s="22" t="e">
        <f>VLOOKUP($G2273,Temp!$A:$C,W$1,FALSE)</f>
        <v>#VALUE!</v>
      </c>
      <c r="X2273" s="22" t="e">
        <f>VLOOKUP($G2273,Temp!$A:$C,X$1,FALSE)</f>
        <v>#VALUE!</v>
      </c>
      <c r="Y2273" s="22">
        <f>VLOOKUP($G2273,Temp!$A:$C,Y$1,FALSE)</f>
        <v>13100</v>
      </c>
      <c r="Z2273" s="22">
        <f>VLOOKUP($G2273,Temp!$A:$C,Z$1,FALSE)</f>
        <v>402</v>
      </c>
      <c r="AA2273" s="22" t="e">
        <f>VLOOKUP($A2273,Searches!$A:$H,AA$1,FALSE)</f>
        <v>#N/A</v>
      </c>
      <c r="AB2273" s="22" t="e">
        <f>VLOOKUP($A2273,Searches!$A:$H,AB$1,FALSE)</f>
        <v>#N/A</v>
      </c>
      <c r="AC2273" s="22" t="e">
        <f>VLOOKUP($A2273,Searches!$A:$H,AC$1,FALSE)</f>
        <v>#N/A</v>
      </c>
      <c r="AD2273" s="22" t="e">
        <f>VLOOKUP($A2273,Searches!$A:$H,AD$1,FALSE)</f>
        <v>#N/A</v>
      </c>
      <c r="AE2273" s="22" t="e">
        <f>VLOOKUP($A2273,Searches!$A:$H,AE$1,FALSE)</f>
        <v>#N/A</v>
      </c>
      <c r="AF2273" s="22" t="e">
        <f>VLOOKUP($A2273,Searches!$A:$H,AF$1,FALSE)</f>
        <v>#N/A</v>
      </c>
      <c r="AG2273" s="22" t="e">
        <f>VLOOKUP($A2273,Searches!$A:$H,AG$1,FALSE)</f>
        <v>#N/A</v>
      </c>
      <c r="AH2273" s="22" t="str">
        <f>VLOOKUP($G2273,Temp!$D:$F,AH$1,FALSE)</f>
        <v>dsiglobal.com</v>
      </c>
      <c r="AI2273" s="22">
        <f>VLOOKUP($G2273,Temp!$D:$F,AI$1,FALSE)</f>
        <v>0</v>
      </c>
      <c r="AJ2273" s="22" t="str">
        <f>VLOOKUP($G2273,Temp!$D:$F,AJ$1,FALSE)</f>
        <v>WordPress</v>
      </c>
    </row>
    <row r="2274" spans="1:36" ht="16" x14ac:dyDescent="0.2">
      <c r="A2274" s="8" t="str">
        <f t="shared" si="35"/>
        <v>Randy Arseneau INFINIDAT</v>
      </c>
      <c r="B2274" s="8" t="s">
        <v>1542</v>
      </c>
      <c r="C2274" s="8" t="s">
        <v>1544</v>
      </c>
      <c r="D2274" s="8" t="s">
        <v>42</v>
      </c>
      <c r="E2274" s="8" t="s">
        <v>1548</v>
      </c>
      <c r="F2274" s="8" t="s">
        <v>1549</v>
      </c>
      <c r="G2274" s="12" t="s">
        <v>1550</v>
      </c>
      <c r="H2274" s="22" t="str">
        <f>VLOOKUP($G2274,Temp!$A:$C,H$1,FALSE)</f>
        <v>Infinidat.com</v>
      </c>
      <c r="I2274" s="22" t="e">
        <f>VLOOKUP($G2274,Temp!$A:$C,I$1,FALSE)</f>
        <v>#VALUE!</v>
      </c>
      <c r="J2274" s="22" t="e">
        <f>VLOOKUP($G2274,Temp!$A:$C,J$1,FALSE)</f>
        <v>#VALUE!</v>
      </c>
      <c r="K2274" s="22" t="e">
        <f>VLOOKUP($G2274,Temp!$A:$C,K$1,FALSE)</f>
        <v>#VALUE!</v>
      </c>
      <c r="L2274" s="22" t="e">
        <f>VLOOKUP($G2274,Temp!$A:$C,L$1,FALSE)</f>
        <v>#VALUE!</v>
      </c>
      <c r="M2274" s="22" t="e">
        <f>VLOOKUP($G2274,Temp!$A:$C,M$1,FALSE)</f>
        <v>#VALUE!</v>
      </c>
      <c r="N2274" s="22" t="e">
        <f>VLOOKUP($G2274,Temp!$A:$C,N$1,FALSE)</f>
        <v>#VALUE!</v>
      </c>
      <c r="O2274" s="22" t="e">
        <f>VLOOKUP($G2274,Temp!$A:$C,O$1,FALSE)</f>
        <v>#VALUE!</v>
      </c>
      <c r="P2274" s="22" t="e">
        <f>VLOOKUP($G2274,Temp!$A:$C,P$1,FALSE)</f>
        <v>#VALUE!</v>
      </c>
      <c r="Q2274" s="22" t="e">
        <f>VLOOKUP($G2274,Temp!$A:$C,Q$1,FALSE)</f>
        <v>#VALUE!</v>
      </c>
      <c r="R2274" s="22" t="e">
        <f>VLOOKUP($G2274,Temp!$A:$C,R$1,FALSE)</f>
        <v>#VALUE!</v>
      </c>
      <c r="S2274" s="22" t="e">
        <f>VLOOKUP($G2274,Temp!$A:$C,S$1,FALSE)</f>
        <v>#VALUE!</v>
      </c>
      <c r="T2274" s="22" t="e">
        <f>VLOOKUP($G2274,Temp!$A:$C,T$1,FALSE)</f>
        <v>#VALUE!</v>
      </c>
      <c r="U2274" s="22" t="e">
        <f>VLOOKUP($G2274,Temp!$A:$C,U$1,FALSE)</f>
        <v>#VALUE!</v>
      </c>
      <c r="V2274" s="22" t="e">
        <f>VLOOKUP($G2274,Temp!$A:$C,V$1,FALSE)</f>
        <v>#VALUE!</v>
      </c>
      <c r="W2274" s="22" t="e">
        <f>VLOOKUP($G2274,Temp!$A:$C,W$1,FALSE)</f>
        <v>#VALUE!</v>
      </c>
      <c r="X2274" s="22" t="e">
        <f>VLOOKUP($G2274,Temp!$A:$C,X$1,FALSE)</f>
        <v>#VALUE!</v>
      </c>
      <c r="Y2274" s="22">
        <f>VLOOKUP($G2274,Temp!$A:$C,Y$1,FALSE)</f>
        <v>284</v>
      </c>
      <c r="Z2274" s="22">
        <f>VLOOKUP($G2274,Temp!$A:$C,Z$1,FALSE)</f>
        <v>0</v>
      </c>
      <c r="AA2274" s="22" t="e">
        <f>VLOOKUP($A2274,Searches!$A:$H,AA$1,FALSE)</f>
        <v>#N/A</v>
      </c>
      <c r="AB2274" s="22" t="e">
        <f>VLOOKUP($A2274,Searches!$A:$H,AB$1,FALSE)</f>
        <v>#N/A</v>
      </c>
      <c r="AC2274" s="22" t="e">
        <f>VLOOKUP($A2274,Searches!$A:$H,AC$1,FALSE)</f>
        <v>#N/A</v>
      </c>
      <c r="AD2274" s="22" t="e">
        <f>VLOOKUP($A2274,Searches!$A:$H,AD$1,FALSE)</f>
        <v>#N/A</v>
      </c>
      <c r="AE2274" s="22" t="e">
        <f>VLOOKUP($A2274,Searches!$A:$H,AE$1,FALSE)</f>
        <v>#N/A</v>
      </c>
      <c r="AF2274" s="22" t="e">
        <f>VLOOKUP($A2274,Searches!$A:$H,AF$1,FALSE)</f>
        <v>#N/A</v>
      </c>
      <c r="AG2274" s="22" t="e">
        <f>VLOOKUP($A2274,Searches!$A:$H,AG$1,FALSE)</f>
        <v>#N/A</v>
      </c>
      <c r="AH2274" s="22" t="str">
        <f>VLOOKUP($G2274,Temp!$D:$F,AH$1,FALSE)</f>
        <v>infinidat.com</v>
      </c>
      <c r="AI2274" s="22">
        <f>VLOOKUP($G2274,Temp!$D:$F,AI$1,FALSE)</f>
        <v>0</v>
      </c>
      <c r="AJ2274" s="22" t="str">
        <f>VLOOKUP($G2274,Temp!$D:$F,AJ$1,FALSE)</f>
        <v>WordPress</v>
      </c>
    </row>
    <row r="2275" spans="1:36" ht="16" x14ac:dyDescent="0.2">
      <c r="A2275" s="8" t="str">
        <f t="shared" si="35"/>
        <v>Sebastian Buerba Stamps.com</v>
      </c>
      <c r="B2275" s="8" t="s">
        <v>1597</v>
      </c>
      <c r="C2275" s="8" t="s">
        <v>1598</v>
      </c>
      <c r="D2275" s="8" t="s">
        <v>42</v>
      </c>
      <c r="E2275" s="8" t="s">
        <v>1600</v>
      </c>
      <c r="F2275" s="12" t="s">
        <v>1602</v>
      </c>
      <c r="G2275" s="12" t="s">
        <v>1604</v>
      </c>
      <c r="H2275" s="22" t="str">
        <f>VLOOKUP($G2275,Temp!$A:$C,H$1,FALSE)</f>
        <v>stamps.com</v>
      </c>
      <c r="I2275" s="22" t="e">
        <f>VLOOKUP($G2275,Temp!$A:$C,I$1,FALSE)</f>
        <v>#VALUE!</v>
      </c>
      <c r="J2275" s="22" t="e">
        <f>VLOOKUP($G2275,Temp!$A:$C,J$1,FALSE)</f>
        <v>#VALUE!</v>
      </c>
      <c r="K2275" s="22" t="e">
        <f>VLOOKUP($G2275,Temp!$A:$C,K$1,FALSE)</f>
        <v>#VALUE!</v>
      </c>
      <c r="L2275" s="22" t="e">
        <f>VLOOKUP($G2275,Temp!$A:$C,L$1,FALSE)</f>
        <v>#VALUE!</v>
      </c>
      <c r="M2275" s="22" t="e">
        <f>VLOOKUP($G2275,Temp!$A:$C,M$1,FALSE)</f>
        <v>#VALUE!</v>
      </c>
      <c r="N2275" s="22" t="e">
        <f>VLOOKUP($G2275,Temp!$A:$C,N$1,FALSE)</f>
        <v>#VALUE!</v>
      </c>
      <c r="O2275" s="22" t="e">
        <f>VLOOKUP($G2275,Temp!$A:$C,O$1,FALSE)</f>
        <v>#VALUE!</v>
      </c>
      <c r="P2275" s="22" t="e">
        <f>VLOOKUP($G2275,Temp!$A:$C,P$1,FALSE)</f>
        <v>#VALUE!</v>
      </c>
      <c r="Q2275" s="22" t="e">
        <f>VLOOKUP($G2275,Temp!$A:$C,Q$1,FALSE)</f>
        <v>#VALUE!</v>
      </c>
      <c r="R2275" s="22" t="e">
        <f>VLOOKUP($G2275,Temp!$A:$C,R$1,FALSE)</f>
        <v>#VALUE!</v>
      </c>
      <c r="S2275" s="22" t="e">
        <f>VLOOKUP($G2275,Temp!$A:$C,S$1,FALSE)</f>
        <v>#VALUE!</v>
      </c>
      <c r="T2275" s="22" t="e">
        <f>VLOOKUP($G2275,Temp!$A:$C,T$1,FALSE)</f>
        <v>#VALUE!</v>
      </c>
      <c r="U2275" s="22" t="e">
        <f>VLOOKUP($G2275,Temp!$A:$C,U$1,FALSE)</f>
        <v>#VALUE!</v>
      </c>
      <c r="V2275" s="22" t="e">
        <f>VLOOKUP($G2275,Temp!$A:$C,V$1,FALSE)</f>
        <v>#VALUE!</v>
      </c>
      <c r="W2275" s="22" t="e">
        <f>VLOOKUP($G2275,Temp!$A:$C,W$1,FALSE)</f>
        <v>#VALUE!</v>
      </c>
      <c r="X2275" s="22" t="e">
        <f>VLOOKUP($G2275,Temp!$A:$C,X$1,FALSE)</f>
        <v>#VALUE!</v>
      </c>
      <c r="Y2275" s="22">
        <f>VLOOKUP($G2275,Temp!$A:$C,Y$1,FALSE)</f>
        <v>1400000</v>
      </c>
      <c r="Z2275" s="22">
        <f>VLOOKUP($G2275,Temp!$A:$C,Z$1,FALSE)</f>
        <v>102000</v>
      </c>
      <c r="AA2275" s="22" t="e">
        <f>VLOOKUP($A2275,Searches!$A:$H,AA$1,FALSE)</f>
        <v>#N/A</v>
      </c>
      <c r="AB2275" s="22" t="e">
        <f>VLOOKUP($A2275,Searches!$A:$H,AB$1,FALSE)</f>
        <v>#N/A</v>
      </c>
      <c r="AC2275" s="22" t="e">
        <f>VLOOKUP($A2275,Searches!$A:$H,AC$1,FALSE)</f>
        <v>#N/A</v>
      </c>
      <c r="AD2275" s="22" t="e">
        <f>VLOOKUP($A2275,Searches!$A:$H,AD$1,FALSE)</f>
        <v>#N/A</v>
      </c>
      <c r="AE2275" s="22" t="e">
        <f>VLOOKUP($A2275,Searches!$A:$H,AE$1,FALSE)</f>
        <v>#N/A</v>
      </c>
      <c r="AF2275" s="22" t="e">
        <f>VLOOKUP($A2275,Searches!$A:$H,AF$1,FALSE)</f>
        <v>#N/A</v>
      </c>
      <c r="AG2275" s="22" t="e">
        <f>VLOOKUP($A2275,Searches!$A:$H,AG$1,FALSE)</f>
        <v>#N/A</v>
      </c>
      <c r="AH2275" s="22" t="str">
        <f>VLOOKUP($G2275,Temp!$D:$F,AH$1,FALSE)</f>
        <v>stamps.com</v>
      </c>
      <c r="AI2275" s="22">
        <f>VLOOKUP($G2275,Temp!$D:$F,AI$1,FALSE)</f>
        <v>0</v>
      </c>
      <c r="AJ2275" s="22" t="str">
        <f>VLOOKUP($G2275,Temp!$D:$F,AJ$1,FALSE)</f>
        <v>WordPress</v>
      </c>
    </row>
    <row r="2276" spans="1:36" ht="16" x14ac:dyDescent="0.2">
      <c r="A2276" s="8" t="str">
        <f t="shared" si="35"/>
        <v>Tom McNamara Viewpoint</v>
      </c>
      <c r="B2276" s="8" t="s">
        <v>1696</v>
      </c>
      <c r="C2276" s="8" t="s">
        <v>7682</v>
      </c>
      <c r="D2276" s="8" t="s">
        <v>304</v>
      </c>
      <c r="E2276" s="8" t="s">
        <v>7683</v>
      </c>
      <c r="F2276" s="8" t="s">
        <v>7684</v>
      </c>
      <c r="G2276" s="12" t="s">
        <v>7685</v>
      </c>
      <c r="H2276" s="22" t="str">
        <f>VLOOKUP($G2276,Temp!$A:$C,H$1,FALSE)</f>
        <v>viewpoint.com</v>
      </c>
      <c r="I2276" s="22" t="e">
        <f>VLOOKUP($G2276,Temp!$A:$C,I$1,FALSE)</f>
        <v>#VALUE!</v>
      </c>
      <c r="J2276" s="22" t="e">
        <f>VLOOKUP($G2276,Temp!$A:$C,J$1,FALSE)</f>
        <v>#VALUE!</v>
      </c>
      <c r="K2276" s="22" t="e">
        <f>VLOOKUP($G2276,Temp!$A:$C,K$1,FALSE)</f>
        <v>#VALUE!</v>
      </c>
      <c r="L2276" s="22" t="e">
        <f>VLOOKUP($G2276,Temp!$A:$C,L$1,FALSE)</f>
        <v>#VALUE!</v>
      </c>
      <c r="M2276" s="22" t="e">
        <f>VLOOKUP($G2276,Temp!$A:$C,M$1,FALSE)</f>
        <v>#VALUE!</v>
      </c>
      <c r="N2276" s="22" t="e">
        <f>VLOOKUP($G2276,Temp!$A:$C,N$1,FALSE)</f>
        <v>#VALUE!</v>
      </c>
      <c r="O2276" s="22" t="e">
        <f>VLOOKUP($G2276,Temp!$A:$C,O$1,FALSE)</f>
        <v>#VALUE!</v>
      </c>
      <c r="P2276" s="22" t="e">
        <f>VLOOKUP($G2276,Temp!$A:$C,P$1,FALSE)</f>
        <v>#VALUE!</v>
      </c>
      <c r="Q2276" s="22" t="e">
        <f>VLOOKUP($G2276,Temp!$A:$C,Q$1,FALSE)</f>
        <v>#VALUE!</v>
      </c>
      <c r="R2276" s="22" t="e">
        <f>VLOOKUP($G2276,Temp!$A:$C,R$1,FALSE)</f>
        <v>#VALUE!</v>
      </c>
      <c r="S2276" s="22" t="e">
        <f>VLOOKUP($G2276,Temp!$A:$C,S$1,FALSE)</f>
        <v>#VALUE!</v>
      </c>
      <c r="T2276" s="22" t="e">
        <f>VLOOKUP($G2276,Temp!$A:$C,T$1,FALSE)</f>
        <v>#VALUE!</v>
      </c>
      <c r="U2276" s="22" t="e">
        <f>VLOOKUP($G2276,Temp!$A:$C,U$1,FALSE)</f>
        <v>#VALUE!</v>
      </c>
      <c r="V2276" s="22" t="e">
        <f>VLOOKUP($G2276,Temp!$A:$C,V$1,FALSE)</f>
        <v>#VALUE!</v>
      </c>
      <c r="W2276" s="22" t="e">
        <f>VLOOKUP($G2276,Temp!$A:$C,W$1,FALSE)</f>
        <v>#VALUE!</v>
      </c>
      <c r="X2276" s="22" t="e">
        <f>VLOOKUP($G2276,Temp!$A:$C,X$1,FALSE)</f>
        <v>#VALUE!</v>
      </c>
      <c r="Y2276" s="22">
        <f>VLOOKUP($G2276,Temp!$A:$C,Y$1,FALSE)</f>
        <v>65500</v>
      </c>
      <c r="Z2276" s="22">
        <f>VLOOKUP($G2276,Temp!$A:$C,Z$1,FALSE)</f>
        <v>7000</v>
      </c>
      <c r="AA2276" s="22" t="e">
        <f>VLOOKUP($A2276,Searches!$A:$H,AA$1,FALSE)</f>
        <v>#N/A</v>
      </c>
      <c r="AB2276" s="22" t="e">
        <f>VLOOKUP($A2276,Searches!$A:$H,AB$1,FALSE)</f>
        <v>#N/A</v>
      </c>
      <c r="AC2276" s="22" t="e">
        <f>VLOOKUP($A2276,Searches!$A:$H,AC$1,FALSE)</f>
        <v>#N/A</v>
      </c>
      <c r="AD2276" s="22" t="e">
        <f>VLOOKUP($A2276,Searches!$A:$H,AD$1,FALSE)</f>
        <v>#N/A</v>
      </c>
      <c r="AE2276" s="22" t="e">
        <f>VLOOKUP($A2276,Searches!$A:$H,AE$1,FALSE)</f>
        <v>#N/A</v>
      </c>
      <c r="AF2276" s="22" t="e">
        <f>VLOOKUP($A2276,Searches!$A:$H,AF$1,FALSE)</f>
        <v>#N/A</v>
      </c>
      <c r="AG2276" s="22" t="e">
        <f>VLOOKUP($A2276,Searches!$A:$H,AG$1,FALSE)</f>
        <v>#N/A</v>
      </c>
      <c r="AH2276" s="22" t="str">
        <f>VLOOKUP($G2276,Temp!$D:$F,AH$1,FALSE)</f>
        <v>viewpoint.com</v>
      </c>
      <c r="AI2276" s="22" t="str">
        <f>VLOOKUP($G2276,Temp!$D:$F,AI$1,FALSE)</f>
        <v>Marketo</v>
      </c>
      <c r="AJ2276" s="22" t="str">
        <f>VLOOKUP($G2276,Temp!$D:$F,AJ$1,FALSE)</f>
        <v>WordPress</v>
      </c>
    </row>
    <row r="2277" spans="1:36" ht="16" x14ac:dyDescent="0.2">
      <c r="A2277" s="8" t="str">
        <f t="shared" si="35"/>
        <v>Jim Bowman Velosio</v>
      </c>
      <c r="B2277" s="8" t="s">
        <v>398</v>
      </c>
      <c r="C2277" s="8" t="s">
        <v>12102</v>
      </c>
      <c r="D2277" s="8" t="s">
        <v>12103</v>
      </c>
      <c r="E2277" s="8" t="s">
        <v>634</v>
      </c>
      <c r="F2277" s="8" t="s">
        <v>12104</v>
      </c>
      <c r="G2277" s="8" t="s">
        <v>634</v>
      </c>
      <c r="H2277" s="22" t="e">
        <f>VLOOKUP($G2277,Temp!$A:$C,H$1,FALSE)</f>
        <v>#N/A</v>
      </c>
      <c r="I2277" s="22" t="e">
        <f>VLOOKUP($G2277,Temp!$A:$C,I$1,FALSE)</f>
        <v>#N/A</v>
      </c>
      <c r="J2277" s="22" t="e">
        <f>VLOOKUP($G2277,Temp!$A:$C,J$1,FALSE)</f>
        <v>#N/A</v>
      </c>
      <c r="K2277" s="22" t="e">
        <f>VLOOKUP($G2277,Temp!$A:$C,K$1,FALSE)</f>
        <v>#N/A</v>
      </c>
      <c r="L2277" s="22" t="e">
        <f>VLOOKUP($G2277,Temp!$A:$C,L$1,FALSE)</f>
        <v>#N/A</v>
      </c>
      <c r="M2277" s="22" t="e">
        <f>VLOOKUP($G2277,Temp!$A:$C,M$1,FALSE)</f>
        <v>#N/A</v>
      </c>
      <c r="N2277" s="22" t="e">
        <f>VLOOKUP($G2277,Temp!$A:$C,N$1,FALSE)</f>
        <v>#N/A</v>
      </c>
      <c r="O2277" s="22" t="e">
        <f>VLOOKUP($G2277,Temp!$A:$C,O$1,FALSE)</f>
        <v>#N/A</v>
      </c>
      <c r="P2277" s="22" t="e">
        <f>VLOOKUP($G2277,Temp!$A:$C,P$1,FALSE)</f>
        <v>#N/A</v>
      </c>
      <c r="Q2277" s="22" t="e">
        <f>VLOOKUP($G2277,Temp!$A:$C,Q$1,FALSE)</f>
        <v>#N/A</v>
      </c>
      <c r="R2277" s="22" t="e">
        <f>VLOOKUP($G2277,Temp!$A:$C,R$1,FALSE)</f>
        <v>#N/A</v>
      </c>
      <c r="S2277" s="22" t="e">
        <f>VLOOKUP($G2277,Temp!$A:$C,S$1,FALSE)</f>
        <v>#N/A</v>
      </c>
      <c r="T2277" s="22" t="e">
        <f>VLOOKUP($G2277,Temp!$A:$C,T$1,FALSE)</f>
        <v>#N/A</v>
      </c>
      <c r="U2277" s="22" t="e">
        <f>VLOOKUP($G2277,Temp!$A:$C,U$1,FALSE)</f>
        <v>#N/A</v>
      </c>
      <c r="V2277" s="22" t="e">
        <f>VLOOKUP($G2277,Temp!$A:$C,V$1,FALSE)</f>
        <v>#N/A</v>
      </c>
      <c r="W2277" s="22" t="e">
        <f>VLOOKUP($G2277,Temp!$A:$C,W$1,FALSE)</f>
        <v>#N/A</v>
      </c>
      <c r="X2277" s="22" t="e">
        <f>VLOOKUP($G2277,Temp!$A:$C,X$1,FALSE)</f>
        <v>#N/A</v>
      </c>
      <c r="Y2277" s="22" t="e">
        <f>VLOOKUP($G2277,Temp!$A:$C,Y$1,FALSE)</f>
        <v>#N/A</v>
      </c>
      <c r="Z2277" s="22" t="e">
        <f>VLOOKUP($G2277,Temp!$A:$C,Z$1,FALSE)</f>
        <v>#N/A</v>
      </c>
      <c r="AA2277" s="22" t="e">
        <f>VLOOKUP($A2277,Searches!$A:$H,AA$1,FALSE)</f>
        <v>#N/A</v>
      </c>
      <c r="AB2277" s="22" t="e">
        <f>VLOOKUP($A2277,Searches!$A:$H,AB$1,FALSE)</f>
        <v>#N/A</v>
      </c>
      <c r="AC2277" s="22" t="e">
        <f>VLOOKUP($A2277,Searches!$A:$H,AC$1,FALSE)</f>
        <v>#N/A</v>
      </c>
      <c r="AD2277" s="22" t="e">
        <f>VLOOKUP($A2277,Searches!$A:$H,AD$1,FALSE)</f>
        <v>#N/A</v>
      </c>
      <c r="AE2277" s="22" t="e">
        <f>VLOOKUP($A2277,Searches!$A:$H,AE$1,FALSE)</f>
        <v>#N/A</v>
      </c>
      <c r="AF2277" s="22" t="e">
        <f>VLOOKUP($A2277,Searches!$A:$H,AF$1,FALSE)</f>
        <v>#N/A</v>
      </c>
      <c r="AG2277" s="22" t="e">
        <f>VLOOKUP($A2277,Searches!$A:$H,AG$1,FALSE)</f>
        <v>#N/A</v>
      </c>
      <c r="AH2277" s="22" t="e">
        <f>VLOOKUP($G2277,Temp!$D:$F,AH$1,FALSE)</f>
        <v>#N/A</v>
      </c>
      <c r="AI2277" s="22" t="e">
        <f>VLOOKUP($G2277,Temp!$D:$F,AI$1,FALSE)</f>
        <v>#N/A</v>
      </c>
      <c r="AJ2277" s="22" t="e">
        <f>VLOOKUP($G2277,Temp!$D:$F,AJ$1,FALSE)</f>
        <v>#N/A</v>
      </c>
    </row>
    <row r="2278" spans="1:36" ht="16" x14ac:dyDescent="0.2">
      <c r="A2278" s="8" t="str">
        <f t="shared" si="35"/>
        <v>Jerame Thurik Accolade, Inc.</v>
      </c>
      <c r="B2278" s="8" t="s">
        <v>7549</v>
      </c>
      <c r="C2278" s="8" t="s">
        <v>7550</v>
      </c>
      <c r="D2278" s="8" t="s">
        <v>42</v>
      </c>
      <c r="E2278" s="8" t="s">
        <v>7551</v>
      </c>
      <c r="F2278" s="8" t="s">
        <v>7552</v>
      </c>
      <c r="G2278" s="12" t="s">
        <v>7553</v>
      </c>
      <c r="H2278" s="22" t="str">
        <f>VLOOKUP($G2278,Temp!$A:$C,H$1,FALSE)</f>
        <v>accolade.com</v>
      </c>
      <c r="I2278" s="22" t="e">
        <f>VLOOKUP($G2278,Temp!$A:$C,I$1,FALSE)</f>
        <v>#VALUE!</v>
      </c>
      <c r="J2278" s="22" t="e">
        <f>VLOOKUP($G2278,Temp!$A:$C,J$1,FALSE)</f>
        <v>#VALUE!</v>
      </c>
      <c r="K2278" s="22" t="e">
        <f>VLOOKUP($G2278,Temp!$A:$C,K$1,FALSE)</f>
        <v>#VALUE!</v>
      </c>
      <c r="L2278" s="22" t="e">
        <f>VLOOKUP($G2278,Temp!$A:$C,L$1,FALSE)</f>
        <v>#VALUE!</v>
      </c>
      <c r="M2278" s="22" t="e">
        <f>VLOOKUP($G2278,Temp!$A:$C,M$1,FALSE)</f>
        <v>#VALUE!</v>
      </c>
      <c r="N2278" s="22" t="e">
        <f>VLOOKUP($G2278,Temp!$A:$C,N$1,FALSE)</f>
        <v>#VALUE!</v>
      </c>
      <c r="O2278" s="22" t="e">
        <f>VLOOKUP($G2278,Temp!$A:$C,O$1,FALSE)</f>
        <v>#VALUE!</v>
      </c>
      <c r="P2278" s="22" t="e">
        <f>VLOOKUP($G2278,Temp!$A:$C,P$1,FALSE)</f>
        <v>#VALUE!</v>
      </c>
      <c r="Q2278" s="22" t="e">
        <f>VLOOKUP($G2278,Temp!$A:$C,Q$1,FALSE)</f>
        <v>#VALUE!</v>
      </c>
      <c r="R2278" s="22" t="e">
        <f>VLOOKUP($G2278,Temp!$A:$C,R$1,FALSE)</f>
        <v>#VALUE!</v>
      </c>
      <c r="S2278" s="22" t="e">
        <f>VLOOKUP($G2278,Temp!$A:$C,S$1,FALSE)</f>
        <v>#VALUE!</v>
      </c>
      <c r="T2278" s="22" t="e">
        <f>VLOOKUP($G2278,Temp!$A:$C,T$1,FALSE)</f>
        <v>#VALUE!</v>
      </c>
      <c r="U2278" s="22" t="e">
        <f>VLOOKUP($G2278,Temp!$A:$C,U$1,FALSE)</f>
        <v>#VALUE!</v>
      </c>
      <c r="V2278" s="22" t="e">
        <f>VLOOKUP($G2278,Temp!$A:$C,V$1,FALSE)</f>
        <v>#VALUE!</v>
      </c>
      <c r="W2278" s="22" t="e">
        <f>VLOOKUP($G2278,Temp!$A:$C,W$1,FALSE)</f>
        <v>#VALUE!</v>
      </c>
      <c r="X2278" s="22" t="e">
        <f>VLOOKUP($G2278,Temp!$A:$C,X$1,FALSE)</f>
        <v>#VALUE!</v>
      </c>
      <c r="Y2278" s="22">
        <f>VLOOKUP($G2278,Temp!$A:$C,Y$1,FALSE)</f>
        <v>68600</v>
      </c>
      <c r="Z2278" s="22">
        <f>VLOOKUP($G2278,Temp!$A:$C,Z$1,FALSE)</f>
        <v>5200</v>
      </c>
      <c r="AA2278" s="22" t="e">
        <f>VLOOKUP($A2278,Searches!$A:$H,AA$1,FALSE)</f>
        <v>#N/A</v>
      </c>
      <c r="AB2278" s="22" t="e">
        <f>VLOOKUP($A2278,Searches!$A:$H,AB$1,FALSE)</f>
        <v>#N/A</v>
      </c>
      <c r="AC2278" s="22" t="e">
        <f>VLOOKUP($A2278,Searches!$A:$H,AC$1,FALSE)</f>
        <v>#N/A</v>
      </c>
      <c r="AD2278" s="22" t="e">
        <f>VLOOKUP($A2278,Searches!$A:$H,AD$1,FALSE)</f>
        <v>#N/A</v>
      </c>
      <c r="AE2278" s="22" t="e">
        <f>VLOOKUP($A2278,Searches!$A:$H,AE$1,FALSE)</f>
        <v>#N/A</v>
      </c>
      <c r="AF2278" s="22" t="e">
        <f>VLOOKUP($A2278,Searches!$A:$H,AF$1,FALSE)</f>
        <v>#N/A</v>
      </c>
      <c r="AG2278" s="22" t="e">
        <f>VLOOKUP($A2278,Searches!$A:$H,AG$1,FALSE)</f>
        <v>#N/A</v>
      </c>
      <c r="AH2278" s="22" t="str">
        <f>VLOOKUP($G2278,Temp!$D:$F,AH$1,FALSE)</f>
        <v>accolade.com</v>
      </c>
      <c r="AI2278" s="22" t="str">
        <f>VLOOKUP($G2278,Temp!$D:$F,AI$1,FALSE)</f>
        <v>Marketo</v>
      </c>
      <c r="AJ2278" s="22" t="str">
        <f>VLOOKUP($G2278,Temp!$D:$F,AJ$1,FALSE)</f>
        <v>WordPress</v>
      </c>
    </row>
    <row r="2279" spans="1:36" ht="16" x14ac:dyDescent="0.2">
      <c r="A2279" s="8" t="str">
        <f t="shared" si="35"/>
        <v>Bill Ashburn HighJump</v>
      </c>
      <c r="B2279" s="8" t="s">
        <v>1839</v>
      </c>
      <c r="C2279" s="8" t="s">
        <v>3855</v>
      </c>
      <c r="D2279" s="8" t="s">
        <v>42</v>
      </c>
      <c r="E2279" s="8" t="s">
        <v>3856</v>
      </c>
      <c r="F2279" s="8" t="s">
        <v>3857</v>
      </c>
      <c r="G2279" s="12" t="s">
        <v>3858</v>
      </c>
      <c r="H2279" s="22" t="str">
        <f>VLOOKUP($G2279,Temp!$A:$C,H$1,FALSE)</f>
        <v>highjump.com</v>
      </c>
      <c r="I2279" s="22" t="e">
        <f>VLOOKUP($G2279,Temp!$A:$C,I$1,FALSE)</f>
        <v>#VALUE!</v>
      </c>
      <c r="J2279" s="22" t="e">
        <f>VLOOKUP($G2279,Temp!$A:$C,J$1,FALSE)</f>
        <v>#VALUE!</v>
      </c>
      <c r="K2279" s="22" t="e">
        <f>VLOOKUP($G2279,Temp!$A:$C,K$1,FALSE)</f>
        <v>#VALUE!</v>
      </c>
      <c r="L2279" s="22" t="e">
        <f>VLOOKUP($G2279,Temp!$A:$C,L$1,FALSE)</f>
        <v>#VALUE!</v>
      </c>
      <c r="M2279" s="22" t="e">
        <f>VLOOKUP($G2279,Temp!$A:$C,M$1,FALSE)</f>
        <v>#VALUE!</v>
      </c>
      <c r="N2279" s="22" t="e">
        <f>VLOOKUP($G2279,Temp!$A:$C,N$1,FALSE)</f>
        <v>#VALUE!</v>
      </c>
      <c r="O2279" s="22" t="e">
        <f>VLOOKUP($G2279,Temp!$A:$C,O$1,FALSE)</f>
        <v>#VALUE!</v>
      </c>
      <c r="P2279" s="22" t="e">
        <f>VLOOKUP($G2279,Temp!$A:$C,P$1,FALSE)</f>
        <v>#VALUE!</v>
      </c>
      <c r="Q2279" s="22" t="e">
        <f>VLOOKUP($G2279,Temp!$A:$C,Q$1,FALSE)</f>
        <v>#VALUE!</v>
      </c>
      <c r="R2279" s="22" t="e">
        <f>VLOOKUP($G2279,Temp!$A:$C,R$1,FALSE)</f>
        <v>#VALUE!</v>
      </c>
      <c r="S2279" s="22" t="e">
        <f>VLOOKUP($G2279,Temp!$A:$C,S$1,FALSE)</f>
        <v>#VALUE!</v>
      </c>
      <c r="T2279" s="22" t="e">
        <f>VLOOKUP($G2279,Temp!$A:$C,T$1,FALSE)</f>
        <v>#VALUE!</v>
      </c>
      <c r="U2279" s="22" t="e">
        <f>VLOOKUP($G2279,Temp!$A:$C,U$1,FALSE)</f>
        <v>#VALUE!</v>
      </c>
      <c r="V2279" s="22" t="e">
        <f>VLOOKUP($G2279,Temp!$A:$C,V$1,FALSE)</f>
        <v>#VALUE!</v>
      </c>
      <c r="W2279" s="22" t="e">
        <f>VLOOKUP($G2279,Temp!$A:$C,W$1,FALSE)</f>
        <v>#VALUE!</v>
      </c>
      <c r="X2279" s="22" t="e">
        <f>VLOOKUP($G2279,Temp!$A:$C,X$1,FALSE)</f>
        <v>#VALUE!</v>
      </c>
      <c r="Y2279" s="22">
        <f>VLOOKUP($G2279,Temp!$A:$C,Y$1,FALSE)</f>
        <v>59700</v>
      </c>
      <c r="Z2279" s="22">
        <f>VLOOKUP($G2279,Temp!$A:$C,Z$1,FALSE)</f>
        <v>3300</v>
      </c>
      <c r="AA2279" s="22" t="e">
        <f>VLOOKUP($A2279,Searches!$A:$H,AA$1,FALSE)</f>
        <v>#N/A</v>
      </c>
      <c r="AB2279" s="22" t="e">
        <f>VLOOKUP($A2279,Searches!$A:$H,AB$1,FALSE)</f>
        <v>#N/A</v>
      </c>
      <c r="AC2279" s="22" t="e">
        <f>VLOOKUP($A2279,Searches!$A:$H,AC$1,FALSE)</f>
        <v>#N/A</v>
      </c>
      <c r="AD2279" s="22" t="e">
        <f>VLOOKUP($A2279,Searches!$A:$H,AD$1,FALSE)</f>
        <v>#N/A</v>
      </c>
      <c r="AE2279" s="22" t="e">
        <f>VLOOKUP($A2279,Searches!$A:$H,AE$1,FALSE)</f>
        <v>#N/A</v>
      </c>
      <c r="AF2279" s="22" t="e">
        <f>VLOOKUP($A2279,Searches!$A:$H,AF$1,FALSE)</f>
        <v>#N/A</v>
      </c>
      <c r="AG2279" s="22" t="e">
        <f>VLOOKUP($A2279,Searches!$A:$H,AG$1,FALSE)</f>
        <v>#N/A</v>
      </c>
      <c r="AH2279" s="22" t="e">
        <f>VLOOKUP($G2279,Temp!$D:$F,AH$1,FALSE)</f>
        <v>#N/A</v>
      </c>
      <c r="AI2279" s="22" t="e">
        <f>VLOOKUP($G2279,Temp!$D:$F,AI$1,FALSE)</f>
        <v>#N/A</v>
      </c>
      <c r="AJ2279" s="22" t="e">
        <f>VLOOKUP($G2279,Temp!$D:$F,AJ$1,FALSE)</f>
        <v>#N/A</v>
      </c>
    </row>
    <row r="2280" spans="1:36" ht="16" x14ac:dyDescent="0.2">
      <c r="A2280" s="8" t="str">
        <f t="shared" si="35"/>
        <v>Carter Holland TraceLink</v>
      </c>
      <c r="B2280" s="8" t="s">
        <v>2070</v>
      </c>
      <c r="C2280" s="8" t="s">
        <v>2071</v>
      </c>
      <c r="D2280" s="8" t="s">
        <v>42</v>
      </c>
      <c r="E2280" s="8" t="s">
        <v>2072</v>
      </c>
      <c r="F2280" s="8" t="s">
        <v>2073</v>
      </c>
      <c r="G2280" s="12" t="s">
        <v>2074</v>
      </c>
      <c r="H2280" s="22" t="str">
        <f>VLOOKUP($G2280,Temp!$A:$C,H$1,FALSE)</f>
        <v>tracelink.com</v>
      </c>
      <c r="I2280" s="22" t="e">
        <f>VLOOKUP($G2280,Temp!$A:$C,I$1,FALSE)</f>
        <v>#VALUE!</v>
      </c>
      <c r="J2280" s="22" t="e">
        <f>VLOOKUP($G2280,Temp!$A:$C,J$1,FALSE)</f>
        <v>#VALUE!</v>
      </c>
      <c r="K2280" s="22" t="e">
        <f>VLOOKUP($G2280,Temp!$A:$C,K$1,FALSE)</f>
        <v>#VALUE!</v>
      </c>
      <c r="L2280" s="22" t="e">
        <f>VLOOKUP($G2280,Temp!$A:$C,L$1,FALSE)</f>
        <v>#VALUE!</v>
      </c>
      <c r="M2280" s="22" t="e">
        <f>VLOOKUP($G2280,Temp!$A:$C,M$1,FALSE)</f>
        <v>#VALUE!</v>
      </c>
      <c r="N2280" s="22" t="e">
        <f>VLOOKUP($G2280,Temp!$A:$C,N$1,FALSE)</f>
        <v>#VALUE!</v>
      </c>
      <c r="O2280" s="22" t="e">
        <f>VLOOKUP($G2280,Temp!$A:$C,O$1,FALSE)</f>
        <v>#VALUE!</v>
      </c>
      <c r="P2280" s="22" t="e">
        <f>VLOOKUP($G2280,Temp!$A:$C,P$1,FALSE)</f>
        <v>#VALUE!</v>
      </c>
      <c r="Q2280" s="22" t="e">
        <f>VLOOKUP($G2280,Temp!$A:$C,Q$1,FALSE)</f>
        <v>#VALUE!</v>
      </c>
      <c r="R2280" s="22" t="e">
        <f>VLOOKUP($G2280,Temp!$A:$C,R$1,FALSE)</f>
        <v>#VALUE!</v>
      </c>
      <c r="S2280" s="22" t="e">
        <f>VLOOKUP($G2280,Temp!$A:$C,S$1,FALSE)</f>
        <v>#VALUE!</v>
      </c>
      <c r="T2280" s="22" t="e">
        <f>VLOOKUP($G2280,Temp!$A:$C,T$1,FALSE)</f>
        <v>#VALUE!</v>
      </c>
      <c r="U2280" s="22" t="e">
        <f>VLOOKUP($G2280,Temp!$A:$C,U$1,FALSE)</f>
        <v>#VALUE!</v>
      </c>
      <c r="V2280" s="22" t="e">
        <f>VLOOKUP($G2280,Temp!$A:$C,V$1,FALSE)</f>
        <v>#VALUE!</v>
      </c>
      <c r="W2280" s="22" t="e">
        <f>VLOOKUP($G2280,Temp!$A:$C,W$1,FALSE)</f>
        <v>#VALUE!</v>
      </c>
      <c r="X2280" s="22" t="e">
        <f>VLOOKUP($G2280,Temp!$A:$C,X$1,FALSE)</f>
        <v>#VALUE!</v>
      </c>
      <c r="Y2280" s="22">
        <f>VLOOKUP($G2280,Temp!$A:$C,Y$1,FALSE)</f>
        <v>6400</v>
      </c>
      <c r="Z2280" s="22">
        <f>VLOOKUP($G2280,Temp!$A:$C,Z$1,FALSE)</f>
        <v>197</v>
      </c>
      <c r="AA2280" s="22" t="str">
        <f>VLOOKUP($A2280,Searches!$A:$H,AA$1,FALSE)</f>
        <v>Carter Holland</v>
      </c>
      <c r="AB2280" s="22" t="str">
        <f>VLOOKUP($A2280,Searches!$A:$H,AB$1,FALSE)</f>
        <v>TraceLink</v>
      </c>
      <c r="AC2280" s="22" t="str">
        <f>VLOOKUP($A2280,Searches!$A:$H,AC$1,FALSE)</f>
        <v>Chief Marketing Officer</v>
      </c>
      <c r="AD2280" s="22" t="str">
        <f>VLOOKUP($A2280,Searches!$A:$H,AD$1,FALSE)</f>
        <v>2nd</v>
      </c>
      <c r="AE2280" s="22" t="str">
        <f>VLOOKUP($A2280,Searches!$A:$H,AE$1,FALSE)</f>
        <v/>
      </c>
      <c r="AF2280" s="22" t="str">
        <f>VLOOKUP($A2280,Searches!$A:$H,AF$1,FALSE)</f>
        <v>Greater Boston Area</v>
      </c>
      <c r="AG2280" s="22" t="str">
        <f>VLOOKUP($A2280,Searches!$A:$H,AG$1,FALSE)</f>
        <v>https://www.linkedin.com/sales/profile/170906,SkQC,NAME_SEARCH?moduleKey=peopleSearchResults&amp;pageKey=sales-search3-people-refinement&amp;contextId=60BC92C971D70515801E49D6842B0000&amp;requestId=026d2f64-3570-4fdf-aaaf-09dff2d25119&amp;action=CLICK&amp;target=urn%3Ali%3AsalesLead%3A(-1%2C170906)&amp;pageNumber=25&amp;targetEl=profilelink&amp;position=3&amp;trk=lss-serp-result-lead_photo</v>
      </c>
      <c r="AH2280" s="22" t="e">
        <f>VLOOKUP($G2280,Temp!$D:$F,AH$1,FALSE)</f>
        <v>#N/A</v>
      </c>
      <c r="AI2280" s="22" t="e">
        <f>VLOOKUP($G2280,Temp!$D:$F,AI$1,FALSE)</f>
        <v>#N/A</v>
      </c>
      <c r="AJ2280" s="22" t="e">
        <f>VLOOKUP($G2280,Temp!$D:$F,AJ$1,FALSE)</f>
        <v>#N/A</v>
      </c>
    </row>
    <row r="2281" spans="1:36" ht="16" x14ac:dyDescent="0.2">
      <c r="A2281" s="8" t="str">
        <f t="shared" si="35"/>
        <v>Craig Ziegler Legacy.com</v>
      </c>
      <c r="B2281" s="8" t="s">
        <v>1243</v>
      </c>
      <c r="C2281" s="8" t="s">
        <v>4200</v>
      </c>
      <c r="D2281" s="8" t="s">
        <v>304</v>
      </c>
      <c r="E2281" s="8" t="s">
        <v>4201</v>
      </c>
      <c r="F2281" s="12" t="s">
        <v>4203</v>
      </c>
      <c r="G2281" s="12" t="s">
        <v>4205</v>
      </c>
      <c r="H2281" s="22" t="str">
        <f>VLOOKUP($G2281,Temp!$A:$C,H$1,FALSE)</f>
        <v>legacy.com</v>
      </c>
      <c r="I2281" s="22" t="e">
        <f>VLOOKUP($G2281,Temp!$A:$C,I$1,FALSE)</f>
        <v>#VALUE!</v>
      </c>
      <c r="J2281" s="22" t="e">
        <f>VLOOKUP($G2281,Temp!$A:$C,J$1,FALSE)</f>
        <v>#VALUE!</v>
      </c>
      <c r="K2281" s="22" t="e">
        <f>VLOOKUP($G2281,Temp!$A:$C,K$1,FALSE)</f>
        <v>#VALUE!</v>
      </c>
      <c r="L2281" s="22" t="e">
        <f>VLOOKUP($G2281,Temp!$A:$C,L$1,FALSE)</f>
        <v>#VALUE!</v>
      </c>
      <c r="M2281" s="22" t="e">
        <f>VLOOKUP($G2281,Temp!$A:$C,M$1,FALSE)</f>
        <v>#VALUE!</v>
      </c>
      <c r="N2281" s="22" t="e">
        <f>VLOOKUP($G2281,Temp!$A:$C,N$1,FALSE)</f>
        <v>#VALUE!</v>
      </c>
      <c r="O2281" s="22" t="e">
        <f>VLOOKUP($G2281,Temp!$A:$C,O$1,FALSE)</f>
        <v>#VALUE!</v>
      </c>
      <c r="P2281" s="22" t="e">
        <f>VLOOKUP($G2281,Temp!$A:$C,P$1,FALSE)</f>
        <v>#VALUE!</v>
      </c>
      <c r="Q2281" s="22" t="e">
        <f>VLOOKUP($G2281,Temp!$A:$C,Q$1,FALSE)</f>
        <v>#VALUE!</v>
      </c>
      <c r="R2281" s="22" t="e">
        <f>VLOOKUP($G2281,Temp!$A:$C,R$1,FALSE)</f>
        <v>#VALUE!</v>
      </c>
      <c r="S2281" s="22" t="e">
        <f>VLOOKUP($G2281,Temp!$A:$C,S$1,FALSE)</f>
        <v>#VALUE!</v>
      </c>
      <c r="T2281" s="22" t="e">
        <f>VLOOKUP($G2281,Temp!$A:$C,T$1,FALSE)</f>
        <v>#VALUE!</v>
      </c>
      <c r="U2281" s="22" t="e">
        <f>VLOOKUP($G2281,Temp!$A:$C,U$1,FALSE)</f>
        <v>#VALUE!</v>
      </c>
      <c r="V2281" s="22" t="e">
        <f>VLOOKUP($G2281,Temp!$A:$C,V$1,FALSE)</f>
        <v>#VALUE!</v>
      </c>
      <c r="W2281" s="22" t="e">
        <f>VLOOKUP($G2281,Temp!$A:$C,W$1,FALSE)</f>
        <v>#VALUE!</v>
      </c>
      <c r="X2281" s="22" t="e">
        <f>VLOOKUP($G2281,Temp!$A:$C,X$1,FALSE)</f>
        <v>#VALUE!</v>
      </c>
      <c r="Y2281" s="22">
        <f>VLOOKUP($G2281,Temp!$A:$C,Y$1,FALSE)</f>
        <v>7100000</v>
      </c>
      <c r="Z2281" s="22">
        <f>VLOOKUP($G2281,Temp!$A:$C,Z$1,FALSE)</f>
        <v>16600</v>
      </c>
      <c r="AA2281" s="22" t="e">
        <f>VLOOKUP($A2281,Searches!$A:$H,AA$1,FALSE)</f>
        <v>#N/A</v>
      </c>
      <c r="AB2281" s="22" t="e">
        <f>VLOOKUP($A2281,Searches!$A:$H,AB$1,FALSE)</f>
        <v>#N/A</v>
      </c>
      <c r="AC2281" s="22" t="e">
        <f>VLOOKUP($A2281,Searches!$A:$H,AC$1,FALSE)</f>
        <v>#N/A</v>
      </c>
      <c r="AD2281" s="22" t="e">
        <f>VLOOKUP($A2281,Searches!$A:$H,AD$1,FALSE)</f>
        <v>#N/A</v>
      </c>
      <c r="AE2281" s="22" t="e">
        <f>VLOOKUP($A2281,Searches!$A:$H,AE$1,FALSE)</f>
        <v>#N/A</v>
      </c>
      <c r="AF2281" s="22" t="e">
        <f>VLOOKUP($A2281,Searches!$A:$H,AF$1,FALSE)</f>
        <v>#N/A</v>
      </c>
      <c r="AG2281" s="22" t="e">
        <f>VLOOKUP($A2281,Searches!$A:$H,AG$1,FALSE)</f>
        <v>#N/A</v>
      </c>
      <c r="AH2281" s="22" t="str">
        <f>VLOOKUP($G2281,Temp!$D:$F,AH$1,FALSE)</f>
        <v>legacy.com</v>
      </c>
      <c r="AI2281" s="22">
        <f>VLOOKUP($G2281,Temp!$D:$F,AI$1,FALSE)</f>
        <v>0</v>
      </c>
      <c r="AJ2281" s="22" t="str">
        <f>VLOOKUP($G2281,Temp!$D:$F,AJ$1,FALSE)</f>
        <v>WordPress</v>
      </c>
    </row>
    <row r="2282" spans="1:36" ht="16" x14ac:dyDescent="0.2">
      <c r="A2282" s="8" t="str">
        <f t="shared" si="35"/>
        <v>Sal Uslugil Clarabridge</v>
      </c>
      <c r="B2282" s="8" t="s">
        <v>5190</v>
      </c>
      <c r="C2282" s="8" t="s">
        <v>5191</v>
      </c>
      <c r="D2282" s="8" t="s">
        <v>304</v>
      </c>
      <c r="E2282" s="8" t="s">
        <v>5192</v>
      </c>
      <c r="F2282" s="8" t="s">
        <v>5193</v>
      </c>
      <c r="G2282" s="12" t="s">
        <v>5194</v>
      </c>
      <c r="H2282" s="22" t="str">
        <f>VLOOKUP($G2282,Temp!$A:$C,H$1,FALSE)</f>
        <v>clarabridge.com</v>
      </c>
      <c r="I2282" s="22" t="e">
        <f>VLOOKUP($G2282,Temp!$A:$C,I$1,FALSE)</f>
        <v>#VALUE!</v>
      </c>
      <c r="J2282" s="22" t="e">
        <f>VLOOKUP($G2282,Temp!$A:$C,J$1,FALSE)</f>
        <v>#VALUE!</v>
      </c>
      <c r="K2282" s="22" t="e">
        <f>VLOOKUP($G2282,Temp!$A:$C,K$1,FALSE)</f>
        <v>#VALUE!</v>
      </c>
      <c r="L2282" s="22" t="e">
        <f>VLOOKUP($G2282,Temp!$A:$C,L$1,FALSE)</f>
        <v>#VALUE!</v>
      </c>
      <c r="M2282" s="22" t="e">
        <f>VLOOKUP($G2282,Temp!$A:$C,M$1,FALSE)</f>
        <v>#VALUE!</v>
      </c>
      <c r="N2282" s="22" t="e">
        <f>VLOOKUP($G2282,Temp!$A:$C,N$1,FALSE)</f>
        <v>#VALUE!</v>
      </c>
      <c r="O2282" s="22" t="e">
        <f>VLOOKUP($G2282,Temp!$A:$C,O$1,FALSE)</f>
        <v>#VALUE!</v>
      </c>
      <c r="P2282" s="22" t="e">
        <f>VLOOKUP($G2282,Temp!$A:$C,P$1,FALSE)</f>
        <v>#VALUE!</v>
      </c>
      <c r="Q2282" s="22" t="e">
        <f>VLOOKUP($G2282,Temp!$A:$C,Q$1,FALSE)</f>
        <v>#VALUE!</v>
      </c>
      <c r="R2282" s="22" t="e">
        <f>VLOOKUP($G2282,Temp!$A:$C,R$1,FALSE)</f>
        <v>#VALUE!</v>
      </c>
      <c r="S2282" s="22" t="e">
        <f>VLOOKUP($G2282,Temp!$A:$C,S$1,FALSE)</f>
        <v>#VALUE!</v>
      </c>
      <c r="T2282" s="22" t="e">
        <f>VLOOKUP($G2282,Temp!$A:$C,T$1,FALSE)</f>
        <v>#VALUE!</v>
      </c>
      <c r="U2282" s="22" t="e">
        <f>VLOOKUP($G2282,Temp!$A:$C,U$1,FALSE)</f>
        <v>#VALUE!</v>
      </c>
      <c r="V2282" s="22" t="e">
        <f>VLOOKUP($G2282,Temp!$A:$C,V$1,FALSE)</f>
        <v>#VALUE!</v>
      </c>
      <c r="W2282" s="22" t="e">
        <f>VLOOKUP($G2282,Temp!$A:$C,W$1,FALSE)</f>
        <v>#VALUE!</v>
      </c>
      <c r="X2282" s="22" t="e">
        <f>VLOOKUP($G2282,Temp!$A:$C,X$1,FALSE)</f>
        <v>#VALUE!</v>
      </c>
      <c r="Y2282" s="22">
        <f>VLOOKUP($G2282,Temp!$A:$C,Y$1,FALSE)</f>
        <v>161000</v>
      </c>
      <c r="Z2282" s="22">
        <f>VLOOKUP($G2282,Temp!$A:$C,Z$1,FALSE)</f>
        <v>9800</v>
      </c>
      <c r="AA2282" s="22" t="str">
        <f>VLOOKUP($A2282,Searches!$A:$H,AA$1,FALSE)</f>
        <v>Sal Uslugil</v>
      </c>
      <c r="AB2282" s="22" t="str">
        <f>VLOOKUP($A2282,Searches!$A:$H,AB$1,FALSE)</f>
        <v>Clarabridge</v>
      </c>
      <c r="AC2282" s="22" t="str">
        <f>VLOOKUP($A2282,Searches!$A:$H,AC$1,FALSE)</f>
        <v>Chief Revenue Officer</v>
      </c>
      <c r="AD2282" s="22" t="str">
        <f>VLOOKUP($A2282,Searches!$A:$H,AD$1,FALSE)</f>
        <v>2nd</v>
      </c>
      <c r="AE2282" s="22" t="str">
        <f>VLOOKUP($A2282,Searches!$A:$H,AE$1,FALSE)</f>
        <v/>
      </c>
      <c r="AF2282" s="22" t="str">
        <f>VLOOKUP($A2282,Searches!$A:$H,AF$1,FALSE)</f>
        <v>Washington D.C. Metro Area</v>
      </c>
      <c r="AG2282" s="22" t="str">
        <f>VLOOKUP($A2282,Searches!$A:$H,AG$1,FALSE)</f>
        <v>https://www.linkedin.com/sales/profile/26606658,_nP3,NAME_SEARCH?moduleKey=peopleSearchResults&amp;pageKey=sales-search3-people-refinement&amp;contextId=60BC92C971D70515801E49D6842B0000&amp;requestId=ec3b59a0-f59c-44ce-a72b-c8c40efeb860&amp;action=CLICK&amp;target=urn%3Ali%3AsalesLead%3A(-1%2C26606658)&amp;pageNumber=24&amp;targetEl=profilelink&amp;position=15&amp;trk=lss-serp-result-lead_photo</v>
      </c>
      <c r="AH2282" s="22" t="str">
        <f>VLOOKUP($G2282,Temp!$D:$F,AH$1,FALSE)</f>
        <v>clarabridge.com</v>
      </c>
      <c r="AI2282" s="22" t="str">
        <f>VLOOKUP($G2282,Temp!$D:$F,AI$1,FALSE)</f>
        <v>Marketo</v>
      </c>
      <c r="AJ2282" s="22" t="str">
        <f>VLOOKUP($G2282,Temp!$D:$F,AJ$1,FALSE)</f>
        <v>WordPress</v>
      </c>
    </row>
    <row r="2283" spans="1:36" ht="16" x14ac:dyDescent="0.2">
      <c r="A2283" s="8" t="str">
        <f t="shared" si="35"/>
        <v>Kirk Dauksavage Billtrust</v>
      </c>
      <c r="B2283" s="8" t="s">
        <v>3098</v>
      </c>
      <c r="C2283" s="8" t="s">
        <v>3100</v>
      </c>
      <c r="D2283" s="8" t="s">
        <v>304</v>
      </c>
      <c r="E2283" s="8" t="s">
        <v>3102</v>
      </c>
      <c r="F2283" s="8" t="s">
        <v>3103</v>
      </c>
      <c r="G2283" s="12" t="s">
        <v>3104</v>
      </c>
      <c r="H2283" s="22" t="str">
        <f>VLOOKUP($G2283,Temp!$A:$C,H$1,FALSE)</f>
        <v>billtrust.com</v>
      </c>
      <c r="I2283" s="22" t="e">
        <f>VLOOKUP($G2283,Temp!$A:$C,I$1,FALSE)</f>
        <v>#VALUE!</v>
      </c>
      <c r="J2283" s="22" t="e">
        <f>VLOOKUP($G2283,Temp!$A:$C,J$1,FALSE)</f>
        <v>#VALUE!</v>
      </c>
      <c r="K2283" s="22" t="e">
        <f>VLOOKUP($G2283,Temp!$A:$C,K$1,FALSE)</f>
        <v>#VALUE!</v>
      </c>
      <c r="L2283" s="22" t="e">
        <f>VLOOKUP($G2283,Temp!$A:$C,L$1,FALSE)</f>
        <v>#VALUE!</v>
      </c>
      <c r="M2283" s="22" t="e">
        <f>VLOOKUP($G2283,Temp!$A:$C,M$1,FALSE)</f>
        <v>#VALUE!</v>
      </c>
      <c r="N2283" s="22" t="e">
        <f>VLOOKUP($G2283,Temp!$A:$C,N$1,FALSE)</f>
        <v>#VALUE!</v>
      </c>
      <c r="O2283" s="22" t="e">
        <f>VLOOKUP($G2283,Temp!$A:$C,O$1,FALSE)</f>
        <v>#VALUE!</v>
      </c>
      <c r="P2283" s="22" t="e">
        <f>VLOOKUP($G2283,Temp!$A:$C,P$1,FALSE)</f>
        <v>#VALUE!</v>
      </c>
      <c r="Q2283" s="22" t="e">
        <f>VLOOKUP($G2283,Temp!$A:$C,Q$1,FALSE)</f>
        <v>#VALUE!</v>
      </c>
      <c r="R2283" s="22" t="e">
        <f>VLOOKUP($G2283,Temp!$A:$C,R$1,FALSE)</f>
        <v>#VALUE!</v>
      </c>
      <c r="S2283" s="22" t="e">
        <f>VLOOKUP($G2283,Temp!$A:$C,S$1,FALSE)</f>
        <v>#VALUE!</v>
      </c>
      <c r="T2283" s="22" t="e">
        <f>VLOOKUP($G2283,Temp!$A:$C,T$1,FALSE)</f>
        <v>#VALUE!</v>
      </c>
      <c r="U2283" s="22" t="e">
        <f>VLOOKUP($G2283,Temp!$A:$C,U$1,FALSE)</f>
        <v>#VALUE!</v>
      </c>
      <c r="V2283" s="22" t="e">
        <f>VLOOKUP($G2283,Temp!$A:$C,V$1,FALSE)</f>
        <v>#VALUE!</v>
      </c>
      <c r="W2283" s="22" t="e">
        <f>VLOOKUP($G2283,Temp!$A:$C,W$1,FALSE)</f>
        <v>#VALUE!</v>
      </c>
      <c r="X2283" s="22" t="e">
        <f>VLOOKUP($G2283,Temp!$A:$C,X$1,FALSE)</f>
        <v>#VALUE!</v>
      </c>
      <c r="Y2283" s="22">
        <f>VLOOKUP($G2283,Temp!$A:$C,Y$1,FALSE)</f>
        <v>36200</v>
      </c>
      <c r="Z2283" s="22">
        <f>VLOOKUP($G2283,Temp!$A:$C,Z$1,FALSE)</f>
        <v>844</v>
      </c>
      <c r="AA2283" s="22" t="str">
        <f>VLOOKUP($A2283,Searches!$A:$H,AA$1,FALSE)</f>
        <v>Kirk Dauksavage</v>
      </c>
      <c r="AB2283" s="22" t="str">
        <f>VLOOKUP($A2283,Searches!$A:$H,AB$1,FALSE)</f>
        <v>Billtrust</v>
      </c>
      <c r="AC2283" s="22" t="str">
        <f>VLOOKUP($A2283,Searches!$A:$H,AC$1,FALSE)</f>
        <v>Chief Revenue Officer</v>
      </c>
      <c r="AD2283" s="22" t="str">
        <f>VLOOKUP($A2283,Searches!$A:$H,AD$1,FALSE)</f>
        <v>2nd</v>
      </c>
      <c r="AE2283" s="22" t="str">
        <f>VLOOKUP($A2283,Searches!$A:$H,AE$1,FALSE)</f>
        <v/>
      </c>
      <c r="AF2283" s="22" t="str">
        <f>VLOOKUP($A2283,Searches!$A:$H,AF$1,FALSE)</f>
        <v>Greater Chicago Area</v>
      </c>
      <c r="AG2283" s="22" t="str">
        <f>VLOOKUP($A2283,Searches!$A:$H,AG$1,FALSE)</f>
        <v>https://www.linkedin.com/sales/profile/690923,e0LY,NAME_SEARCH?moduleKey=peopleSearchResults&amp;pageKey=sales-search3-people-refinement&amp;contextId=60BC92C971D70515801E49D6842B0000&amp;requestId=026d2f64-3570-4fdf-aaaf-09dff2d25119&amp;action=CLICK&amp;target=urn%3Ali%3AsalesLead%3A(-1%2C690923)&amp;pageNumber=25&amp;targetEl=profilelink&amp;position=24&amp;trk=lss-serp-result-lead_photo</v>
      </c>
      <c r="AH2283" s="22" t="str">
        <f>VLOOKUP($G2283,Temp!$D:$F,AH$1,FALSE)</f>
        <v>billtrust.com</v>
      </c>
      <c r="AI2283" s="22" t="str">
        <f>VLOOKUP($G2283,Temp!$D:$F,AI$1,FALSE)</f>
        <v>Marketo</v>
      </c>
      <c r="AJ2283" s="22" t="str">
        <f>VLOOKUP($G2283,Temp!$D:$F,AJ$1,FALSE)</f>
        <v>WordPress</v>
      </c>
    </row>
    <row r="2284" spans="1:36" ht="16" x14ac:dyDescent="0.2">
      <c r="A2284" s="8" t="str">
        <f t="shared" si="35"/>
        <v>Jim Herman Acronis</v>
      </c>
      <c r="B2284" s="8" t="s">
        <v>398</v>
      </c>
      <c r="C2284" s="8" t="s">
        <v>8374</v>
      </c>
      <c r="D2284" s="8" t="s">
        <v>304</v>
      </c>
      <c r="E2284" s="8" t="s">
        <v>8375</v>
      </c>
      <c r="F2284" s="8" t="s">
        <v>8367</v>
      </c>
      <c r="G2284" s="12" t="s">
        <v>8368</v>
      </c>
      <c r="H2284" s="22" t="str">
        <f>VLOOKUP($G2284,Temp!$A:$C,H$1,FALSE)</f>
        <v>acronis.com</v>
      </c>
      <c r="I2284" s="22" t="e">
        <f>VLOOKUP($G2284,Temp!$A:$C,I$1,FALSE)</f>
        <v>#VALUE!</v>
      </c>
      <c r="J2284" s="22" t="e">
        <f>VLOOKUP($G2284,Temp!$A:$C,J$1,FALSE)</f>
        <v>#VALUE!</v>
      </c>
      <c r="K2284" s="22" t="e">
        <f>VLOOKUP($G2284,Temp!$A:$C,K$1,FALSE)</f>
        <v>#VALUE!</v>
      </c>
      <c r="L2284" s="22" t="e">
        <f>VLOOKUP($G2284,Temp!$A:$C,L$1,FALSE)</f>
        <v>#VALUE!</v>
      </c>
      <c r="M2284" s="22" t="e">
        <f>VLOOKUP($G2284,Temp!$A:$C,M$1,FALSE)</f>
        <v>#VALUE!</v>
      </c>
      <c r="N2284" s="22" t="e">
        <f>VLOOKUP($G2284,Temp!$A:$C,N$1,FALSE)</f>
        <v>#VALUE!</v>
      </c>
      <c r="O2284" s="22" t="e">
        <f>VLOOKUP($G2284,Temp!$A:$C,O$1,FALSE)</f>
        <v>#VALUE!</v>
      </c>
      <c r="P2284" s="22" t="e">
        <f>VLOOKUP($G2284,Temp!$A:$C,P$1,FALSE)</f>
        <v>#VALUE!</v>
      </c>
      <c r="Q2284" s="22" t="e">
        <f>VLOOKUP($G2284,Temp!$A:$C,Q$1,FALSE)</f>
        <v>#VALUE!</v>
      </c>
      <c r="R2284" s="22" t="e">
        <f>VLOOKUP($G2284,Temp!$A:$C,R$1,FALSE)</f>
        <v>#VALUE!</v>
      </c>
      <c r="S2284" s="22" t="e">
        <f>VLOOKUP($G2284,Temp!$A:$C,S$1,FALSE)</f>
        <v>#VALUE!</v>
      </c>
      <c r="T2284" s="22" t="e">
        <f>VLOOKUP($G2284,Temp!$A:$C,T$1,FALSE)</f>
        <v>#VALUE!</v>
      </c>
      <c r="U2284" s="22" t="e">
        <f>VLOOKUP($G2284,Temp!$A:$C,U$1,FALSE)</f>
        <v>#VALUE!</v>
      </c>
      <c r="V2284" s="22" t="e">
        <f>VLOOKUP($G2284,Temp!$A:$C,V$1,FALSE)</f>
        <v>#VALUE!</v>
      </c>
      <c r="W2284" s="22" t="e">
        <f>VLOOKUP($G2284,Temp!$A:$C,W$1,FALSE)</f>
        <v>#VALUE!</v>
      </c>
      <c r="X2284" s="22" t="e">
        <f>VLOOKUP($G2284,Temp!$A:$C,X$1,FALSE)</f>
        <v>#VALUE!</v>
      </c>
      <c r="Y2284" s="22">
        <f>VLOOKUP($G2284,Temp!$A:$C,Y$1,FALSE)</f>
        <v>368000</v>
      </c>
      <c r="Z2284" s="22">
        <f>VLOOKUP($G2284,Temp!$A:$C,Z$1,FALSE)</f>
        <v>38000</v>
      </c>
      <c r="AA2284" s="22" t="e">
        <f>VLOOKUP($A2284,Searches!$A:$H,AA$1,FALSE)</f>
        <v>#N/A</v>
      </c>
      <c r="AB2284" s="22" t="e">
        <f>VLOOKUP($A2284,Searches!$A:$H,AB$1,FALSE)</f>
        <v>#N/A</v>
      </c>
      <c r="AC2284" s="22" t="e">
        <f>VLOOKUP($A2284,Searches!$A:$H,AC$1,FALSE)</f>
        <v>#N/A</v>
      </c>
      <c r="AD2284" s="22" t="e">
        <f>VLOOKUP($A2284,Searches!$A:$H,AD$1,FALSE)</f>
        <v>#N/A</v>
      </c>
      <c r="AE2284" s="22" t="e">
        <f>VLOOKUP($A2284,Searches!$A:$H,AE$1,FALSE)</f>
        <v>#N/A</v>
      </c>
      <c r="AF2284" s="22" t="e">
        <f>VLOOKUP($A2284,Searches!$A:$H,AF$1,FALSE)</f>
        <v>#N/A</v>
      </c>
      <c r="AG2284" s="22" t="e">
        <f>VLOOKUP($A2284,Searches!$A:$H,AG$1,FALSE)</f>
        <v>#N/A</v>
      </c>
      <c r="AH2284" s="22" t="str">
        <f>VLOOKUP($G2284,Temp!$D:$F,AH$1,FALSE)</f>
        <v>acronis.com</v>
      </c>
      <c r="AI2284" s="22" t="str">
        <f>VLOOKUP($G2284,Temp!$D:$F,AI$1,FALSE)</f>
        <v>Marketo</v>
      </c>
      <c r="AJ2284" s="22" t="str">
        <f>VLOOKUP($G2284,Temp!$D:$F,AJ$1,FALSE)</f>
        <v>Drupal</v>
      </c>
    </row>
    <row r="2285" spans="1:36" ht="16" x14ac:dyDescent="0.2">
      <c r="A2285" s="8" t="str">
        <f t="shared" si="35"/>
        <v>Carla Fitzgerald Spireon</v>
      </c>
      <c r="B2285" s="8" t="s">
        <v>12108</v>
      </c>
      <c r="C2285" s="8" t="s">
        <v>3847</v>
      </c>
      <c r="D2285" s="8" t="s">
        <v>42</v>
      </c>
      <c r="E2285" s="8" t="s">
        <v>634</v>
      </c>
      <c r="F2285" s="8" t="s">
        <v>12109</v>
      </c>
      <c r="G2285" s="8" t="s">
        <v>634</v>
      </c>
      <c r="H2285" s="22" t="e">
        <f>VLOOKUP($G2285,Temp!$A:$C,H$1,FALSE)</f>
        <v>#N/A</v>
      </c>
      <c r="I2285" s="22" t="e">
        <f>VLOOKUP($G2285,Temp!$A:$C,I$1,FALSE)</f>
        <v>#N/A</v>
      </c>
      <c r="J2285" s="22" t="e">
        <f>VLOOKUP($G2285,Temp!$A:$C,J$1,FALSE)</f>
        <v>#N/A</v>
      </c>
      <c r="K2285" s="22" t="e">
        <f>VLOOKUP($G2285,Temp!$A:$C,K$1,FALSE)</f>
        <v>#N/A</v>
      </c>
      <c r="L2285" s="22" t="e">
        <f>VLOOKUP($G2285,Temp!$A:$C,L$1,FALSE)</f>
        <v>#N/A</v>
      </c>
      <c r="M2285" s="22" t="e">
        <f>VLOOKUP($G2285,Temp!$A:$C,M$1,FALSE)</f>
        <v>#N/A</v>
      </c>
      <c r="N2285" s="22" t="e">
        <f>VLOOKUP($G2285,Temp!$A:$C,N$1,FALSE)</f>
        <v>#N/A</v>
      </c>
      <c r="O2285" s="22" t="e">
        <f>VLOOKUP($G2285,Temp!$A:$C,O$1,FALSE)</f>
        <v>#N/A</v>
      </c>
      <c r="P2285" s="22" t="e">
        <f>VLOOKUP($G2285,Temp!$A:$C,P$1,FALSE)</f>
        <v>#N/A</v>
      </c>
      <c r="Q2285" s="22" t="e">
        <f>VLOOKUP($G2285,Temp!$A:$C,Q$1,FALSE)</f>
        <v>#N/A</v>
      </c>
      <c r="R2285" s="22" t="e">
        <f>VLOOKUP($G2285,Temp!$A:$C,R$1,FALSE)</f>
        <v>#N/A</v>
      </c>
      <c r="S2285" s="22" t="e">
        <f>VLOOKUP($G2285,Temp!$A:$C,S$1,FALSE)</f>
        <v>#N/A</v>
      </c>
      <c r="T2285" s="22" t="e">
        <f>VLOOKUP($G2285,Temp!$A:$C,T$1,FALSE)</f>
        <v>#N/A</v>
      </c>
      <c r="U2285" s="22" t="e">
        <f>VLOOKUP($G2285,Temp!$A:$C,U$1,FALSE)</f>
        <v>#N/A</v>
      </c>
      <c r="V2285" s="22" t="e">
        <f>VLOOKUP($G2285,Temp!$A:$C,V$1,FALSE)</f>
        <v>#N/A</v>
      </c>
      <c r="W2285" s="22" t="e">
        <f>VLOOKUP($G2285,Temp!$A:$C,W$1,FALSE)</f>
        <v>#N/A</v>
      </c>
      <c r="X2285" s="22" t="e">
        <f>VLOOKUP($G2285,Temp!$A:$C,X$1,FALSE)</f>
        <v>#N/A</v>
      </c>
      <c r="Y2285" s="22" t="e">
        <f>VLOOKUP($G2285,Temp!$A:$C,Y$1,FALSE)</f>
        <v>#N/A</v>
      </c>
      <c r="Z2285" s="22" t="e">
        <f>VLOOKUP($G2285,Temp!$A:$C,Z$1,FALSE)</f>
        <v>#N/A</v>
      </c>
      <c r="AA2285" s="22" t="e">
        <f>VLOOKUP($A2285,Searches!$A:$H,AA$1,FALSE)</f>
        <v>#N/A</v>
      </c>
      <c r="AB2285" s="22" t="e">
        <f>VLOOKUP($A2285,Searches!$A:$H,AB$1,FALSE)</f>
        <v>#N/A</v>
      </c>
      <c r="AC2285" s="22" t="e">
        <f>VLOOKUP($A2285,Searches!$A:$H,AC$1,FALSE)</f>
        <v>#N/A</v>
      </c>
      <c r="AD2285" s="22" t="e">
        <f>VLOOKUP($A2285,Searches!$A:$H,AD$1,FALSE)</f>
        <v>#N/A</v>
      </c>
      <c r="AE2285" s="22" t="e">
        <f>VLOOKUP($A2285,Searches!$A:$H,AE$1,FALSE)</f>
        <v>#N/A</v>
      </c>
      <c r="AF2285" s="22" t="e">
        <f>VLOOKUP($A2285,Searches!$A:$H,AF$1,FALSE)</f>
        <v>#N/A</v>
      </c>
      <c r="AG2285" s="22" t="e">
        <f>VLOOKUP($A2285,Searches!$A:$H,AG$1,FALSE)</f>
        <v>#N/A</v>
      </c>
      <c r="AH2285" s="22" t="e">
        <f>VLOOKUP($G2285,Temp!$D:$F,AH$1,FALSE)</f>
        <v>#N/A</v>
      </c>
      <c r="AI2285" s="22" t="e">
        <f>VLOOKUP($G2285,Temp!$D:$F,AI$1,FALSE)</f>
        <v>#N/A</v>
      </c>
      <c r="AJ2285" s="22" t="e">
        <f>VLOOKUP($G2285,Temp!$D:$F,AJ$1,FALSE)</f>
        <v>#N/A</v>
      </c>
    </row>
    <row r="2286" spans="1:36" ht="16" x14ac:dyDescent="0.2">
      <c r="A2286" s="8" t="str">
        <f t="shared" si="35"/>
        <v>Scott Hebert Accurate Background</v>
      </c>
      <c r="B2286" s="8" t="s">
        <v>737</v>
      </c>
      <c r="C2286" s="8" t="s">
        <v>1131</v>
      </c>
      <c r="D2286" s="8" t="s">
        <v>304</v>
      </c>
      <c r="E2286" s="8" t="s">
        <v>1132</v>
      </c>
      <c r="F2286" s="8" t="s">
        <v>1133</v>
      </c>
      <c r="G2286" s="12" t="s">
        <v>1134</v>
      </c>
      <c r="H2286" s="22" t="str">
        <f>VLOOKUP($G2286,Temp!$A:$C,H$1,FALSE)</f>
        <v>accuratebackground.com</v>
      </c>
      <c r="I2286" s="22" t="e">
        <f>VLOOKUP($G2286,Temp!$A:$C,I$1,FALSE)</f>
        <v>#VALUE!</v>
      </c>
      <c r="J2286" s="22" t="e">
        <f>VLOOKUP($G2286,Temp!$A:$C,J$1,FALSE)</f>
        <v>#VALUE!</v>
      </c>
      <c r="K2286" s="22" t="e">
        <f>VLOOKUP($G2286,Temp!$A:$C,K$1,FALSE)</f>
        <v>#VALUE!</v>
      </c>
      <c r="L2286" s="22" t="e">
        <f>VLOOKUP($G2286,Temp!$A:$C,L$1,FALSE)</f>
        <v>#VALUE!</v>
      </c>
      <c r="M2286" s="22" t="e">
        <f>VLOOKUP($G2286,Temp!$A:$C,M$1,FALSE)</f>
        <v>#VALUE!</v>
      </c>
      <c r="N2286" s="22" t="e">
        <f>VLOOKUP($G2286,Temp!$A:$C,N$1,FALSE)</f>
        <v>#VALUE!</v>
      </c>
      <c r="O2286" s="22" t="e">
        <f>VLOOKUP($G2286,Temp!$A:$C,O$1,FALSE)</f>
        <v>#VALUE!</v>
      </c>
      <c r="P2286" s="22" t="e">
        <f>VLOOKUP($G2286,Temp!$A:$C,P$1,FALSE)</f>
        <v>#VALUE!</v>
      </c>
      <c r="Q2286" s="22" t="e">
        <f>VLOOKUP($G2286,Temp!$A:$C,Q$1,FALSE)</f>
        <v>#VALUE!</v>
      </c>
      <c r="R2286" s="22" t="e">
        <f>VLOOKUP($G2286,Temp!$A:$C,R$1,FALSE)</f>
        <v>#VALUE!</v>
      </c>
      <c r="S2286" s="22" t="e">
        <f>VLOOKUP($G2286,Temp!$A:$C,S$1,FALSE)</f>
        <v>#VALUE!</v>
      </c>
      <c r="T2286" s="22" t="e">
        <f>VLOOKUP($G2286,Temp!$A:$C,T$1,FALSE)</f>
        <v>#VALUE!</v>
      </c>
      <c r="U2286" s="22" t="e">
        <f>VLOOKUP($G2286,Temp!$A:$C,U$1,FALSE)</f>
        <v>#VALUE!</v>
      </c>
      <c r="V2286" s="22" t="e">
        <f>VLOOKUP($G2286,Temp!$A:$C,V$1,FALSE)</f>
        <v>#VALUE!</v>
      </c>
      <c r="W2286" s="22" t="e">
        <f>VLOOKUP($G2286,Temp!$A:$C,W$1,FALSE)</f>
        <v>#VALUE!</v>
      </c>
      <c r="X2286" s="22" t="e">
        <f>VLOOKUP($G2286,Temp!$A:$C,X$1,FALSE)</f>
        <v>#VALUE!</v>
      </c>
      <c r="Y2286" s="22">
        <f>VLOOKUP($G2286,Temp!$A:$C,Y$1,FALSE)</f>
        <v>29300</v>
      </c>
      <c r="Z2286" s="22">
        <f>VLOOKUP($G2286,Temp!$A:$C,Z$1,FALSE)</f>
        <v>562</v>
      </c>
      <c r="AA2286" s="22" t="str">
        <f>VLOOKUP($A2286,Searches!$A:$H,AA$1,FALSE)</f>
        <v>Scott Hebert</v>
      </c>
      <c r="AB2286" s="22" t="str">
        <f>VLOOKUP($A2286,Searches!$A:$H,AB$1,FALSE)</f>
        <v>Accurate Background</v>
      </c>
      <c r="AC2286" s="22" t="str">
        <f>VLOOKUP($A2286,Searches!$A:$H,AC$1,FALSE)</f>
        <v>Chief Revenue Officer</v>
      </c>
      <c r="AD2286" s="22" t="str">
        <f>VLOOKUP($A2286,Searches!$A:$H,AD$1,FALSE)</f>
        <v>2nd</v>
      </c>
      <c r="AE2286" s="22" t="str">
        <f>VLOOKUP($A2286,Searches!$A:$H,AE$1,FALSE)</f>
        <v/>
      </c>
      <c r="AF2286" s="22" t="str">
        <f>VLOOKUP($A2286,Searches!$A:$H,AF$1,FALSE)</f>
        <v>Orange County, California Area</v>
      </c>
      <c r="AG2286" s="22" t="str">
        <f>VLOOKUP($A2286,Searches!$A:$H,AG$1,FALSE)</f>
        <v>https://www.linkedin.com/sales/profile/3593122,RjOT,NAME_SEARCH?moduleKey=peopleSearchResults&amp;pageKey=sales-search3-people-refinement&amp;contextId=60BC92C971D70515801E49D6842B0000&amp;requestId=ec3b59a0-f59c-44ce-a72b-c8c40efeb860&amp;action=CLICK&amp;target=urn%3Ali%3AsalesLead%3A(-1%2C3593122)&amp;pageNumber=24&amp;targetEl=profilelink&amp;position=24&amp;trk=lss-serp-result-lead_photo</v>
      </c>
      <c r="AH2286" s="22" t="str">
        <f>VLOOKUP($G2286,Temp!$D:$F,AH$1,FALSE)</f>
        <v>accuratebackground.com</v>
      </c>
      <c r="AI2286" s="22">
        <f>VLOOKUP($G2286,Temp!$D:$F,AI$1,FALSE)</f>
        <v>0</v>
      </c>
      <c r="AJ2286" s="22" t="str">
        <f>VLOOKUP($G2286,Temp!$D:$F,AJ$1,FALSE)</f>
        <v>WordPress</v>
      </c>
    </row>
    <row r="2287" spans="1:36" ht="16" x14ac:dyDescent="0.2">
      <c r="A2287" s="8" t="str">
        <f t="shared" si="35"/>
        <v>David Sturtz Dealer-FX Group, Inc</v>
      </c>
      <c r="B2287" s="8" t="s">
        <v>438</v>
      </c>
      <c r="C2287" s="8" t="s">
        <v>3904</v>
      </c>
      <c r="D2287" s="8" t="s">
        <v>42</v>
      </c>
      <c r="E2287" s="8" t="s">
        <v>3905</v>
      </c>
      <c r="F2287" s="8" t="s">
        <v>3906</v>
      </c>
      <c r="G2287" s="12" t="s">
        <v>3907</v>
      </c>
      <c r="H2287" s="22" t="str">
        <f>VLOOKUP($G2287,Temp!$A:$C,H$1,FALSE)</f>
        <v>dealer-fx.com</v>
      </c>
      <c r="I2287" s="22" t="e">
        <f>VLOOKUP($G2287,Temp!$A:$C,I$1,FALSE)</f>
        <v>#VALUE!</v>
      </c>
      <c r="J2287" s="22" t="e">
        <f>VLOOKUP($G2287,Temp!$A:$C,J$1,FALSE)</f>
        <v>#VALUE!</v>
      </c>
      <c r="K2287" s="22" t="e">
        <f>VLOOKUP($G2287,Temp!$A:$C,K$1,FALSE)</f>
        <v>#VALUE!</v>
      </c>
      <c r="L2287" s="22" t="e">
        <f>VLOOKUP($G2287,Temp!$A:$C,L$1,FALSE)</f>
        <v>#VALUE!</v>
      </c>
      <c r="M2287" s="22" t="e">
        <f>VLOOKUP($G2287,Temp!$A:$C,M$1,FALSE)</f>
        <v>#VALUE!</v>
      </c>
      <c r="N2287" s="22" t="e">
        <f>VLOOKUP($G2287,Temp!$A:$C,N$1,FALSE)</f>
        <v>#VALUE!</v>
      </c>
      <c r="O2287" s="22" t="e">
        <f>VLOOKUP($G2287,Temp!$A:$C,O$1,FALSE)</f>
        <v>#VALUE!</v>
      </c>
      <c r="P2287" s="22" t="e">
        <f>VLOOKUP($G2287,Temp!$A:$C,P$1,FALSE)</f>
        <v>#VALUE!</v>
      </c>
      <c r="Q2287" s="22" t="e">
        <f>VLOOKUP($G2287,Temp!$A:$C,Q$1,FALSE)</f>
        <v>#VALUE!</v>
      </c>
      <c r="R2287" s="22" t="e">
        <f>VLOOKUP($G2287,Temp!$A:$C,R$1,FALSE)</f>
        <v>#VALUE!</v>
      </c>
      <c r="S2287" s="22" t="e">
        <f>VLOOKUP($G2287,Temp!$A:$C,S$1,FALSE)</f>
        <v>#VALUE!</v>
      </c>
      <c r="T2287" s="22" t="e">
        <f>VLOOKUP($G2287,Temp!$A:$C,T$1,FALSE)</f>
        <v>#VALUE!</v>
      </c>
      <c r="U2287" s="22" t="e">
        <f>VLOOKUP($G2287,Temp!$A:$C,U$1,FALSE)</f>
        <v>#VALUE!</v>
      </c>
      <c r="V2287" s="22" t="e">
        <f>VLOOKUP($G2287,Temp!$A:$C,V$1,FALSE)</f>
        <v>#VALUE!</v>
      </c>
      <c r="W2287" s="22" t="e">
        <f>VLOOKUP($G2287,Temp!$A:$C,W$1,FALSE)</f>
        <v>#VALUE!</v>
      </c>
      <c r="X2287" s="22" t="e">
        <f>VLOOKUP($G2287,Temp!$A:$C,X$1,FALSE)</f>
        <v>#VALUE!</v>
      </c>
      <c r="Y2287" s="22">
        <f>VLOOKUP($G2287,Temp!$A:$C,Y$1,FALSE)</f>
        <v>0</v>
      </c>
      <c r="Z2287" s="22">
        <f>VLOOKUP($G2287,Temp!$A:$C,Z$1,FALSE)</f>
        <v>0</v>
      </c>
      <c r="AA2287" s="22" t="str">
        <f>VLOOKUP($A2287,Searches!$A:$H,AA$1,FALSE)</f>
        <v>David Sturtz</v>
      </c>
      <c r="AB2287" s="22" t="str">
        <f>VLOOKUP($A2287,Searches!$A:$H,AB$1,FALSE)</f>
        <v>Dealer-FX Group, Inc</v>
      </c>
      <c r="AC2287" s="22" t="str">
        <f>VLOOKUP($A2287,Searches!$A:$H,AC$1,FALSE)</f>
        <v>Chief Marketing Officer</v>
      </c>
      <c r="AD2287" s="22" t="str">
        <f>VLOOKUP($A2287,Searches!$A:$H,AD$1,FALSE)</f>
        <v>2nd</v>
      </c>
      <c r="AE2287" s="22" t="str">
        <f>VLOOKUP($A2287,Searches!$A:$H,AE$1,FALSE)</f>
        <v/>
      </c>
      <c r="AF2287" s="22" t="str">
        <f>VLOOKUP($A2287,Searches!$A:$H,AF$1,FALSE)</f>
        <v>San Francisco Bay Area</v>
      </c>
      <c r="AG2287" s="22" t="str">
        <f>VLOOKUP($A2287,Searches!$A:$H,AG$1,FALSE)</f>
        <v>https://www.linkedin.com/sales/profile/451570,GyeA,NAME_SEARCH?moduleKey=peopleSearchResults&amp;pageKey=sales-search3-people-refinement&amp;contextId=60BC92C971D70515801E49D6842B0000&amp;requestId=ec3b59a0-f59c-44ce-a72b-c8c40efeb860&amp;action=CLICK&amp;target=urn%3Ali%3AsalesLead%3A(-1%2C451570)&amp;pageNumber=24&amp;targetEl=profilelink&amp;position=6&amp;trk=lss-serp-result-lead_photo</v>
      </c>
      <c r="AH2287" s="22" t="str">
        <f>VLOOKUP($G2287,Temp!$D:$F,AH$1,FALSE)</f>
        <v>dealer-fx.com</v>
      </c>
      <c r="AI2287" s="22">
        <f>VLOOKUP($G2287,Temp!$D:$F,AI$1,FALSE)</f>
        <v>0</v>
      </c>
      <c r="AJ2287" s="22" t="str">
        <f>VLOOKUP($G2287,Temp!$D:$F,AJ$1,FALSE)</f>
        <v>WordPress</v>
      </c>
    </row>
    <row r="2288" spans="1:36" ht="16" x14ac:dyDescent="0.2">
      <c r="A2288" s="8" t="str">
        <f t="shared" si="35"/>
        <v>Kurt Blasena ClearFast</v>
      </c>
      <c r="B2288" s="8" t="s">
        <v>5754</v>
      </c>
      <c r="C2288" s="8" t="s">
        <v>12112</v>
      </c>
      <c r="D2288" s="8" t="s">
        <v>12113</v>
      </c>
      <c r="E2288" s="8" t="s">
        <v>634</v>
      </c>
      <c r="F2288" s="8" t="s">
        <v>12114</v>
      </c>
      <c r="G2288" s="8" t="s">
        <v>634</v>
      </c>
      <c r="H2288" s="22" t="e">
        <f>VLOOKUP($G2288,Temp!$A:$C,H$1,FALSE)</f>
        <v>#N/A</v>
      </c>
      <c r="I2288" s="22" t="e">
        <f>VLOOKUP($G2288,Temp!$A:$C,I$1,FALSE)</f>
        <v>#N/A</v>
      </c>
      <c r="J2288" s="22" t="e">
        <f>VLOOKUP($G2288,Temp!$A:$C,J$1,FALSE)</f>
        <v>#N/A</v>
      </c>
      <c r="K2288" s="22" t="e">
        <f>VLOOKUP($G2288,Temp!$A:$C,K$1,FALSE)</f>
        <v>#N/A</v>
      </c>
      <c r="L2288" s="22" t="e">
        <f>VLOOKUP($G2288,Temp!$A:$C,L$1,FALSE)</f>
        <v>#N/A</v>
      </c>
      <c r="M2288" s="22" t="e">
        <f>VLOOKUP($G2288,Temp!$A:$C,M$1,FALSE)</f>
        <v>#N/A</v>
      </c>
      <c r="N2288" s="22" t="e">
        <f>VLOOKUP($G2288,Temp!$A:$C,N$1,FALSE)</f>
        <v>#N/A</v>
      </c>
      <c r="O2288" s="22" t="e">
        <f>VLOOKUP($G2288,Temp!$A:$C,O$1,FALSE)</f>
        <v>#N/A</v>
      </c>
      <c r="P2288" s="22" t="e">
        <f>VLOOKUP($G2288,Temp!$A:$C,P$1,FALSE)</f>
        <v>#N/A</v>
      </c>
      <c r="Q2288" s="22" t="e">
        <f>VLOOKUP($G2288,Temp!$A:$C,Q$1,FALSE)</f>
        <v>#N/A</v>
      </c>
      <c r="R2288" s="22" t="e">
        <f>VLOOKUP($G2288,Temp!$A:$C,R$1,FALSE)</f>
        <v>#N/A</v>
      </c>
      <c r="S2288" s="22" t="e">
        <f>VLOOKUP($G2288,Temp!$A:$C,S$1,FALSE)</f>
        <v>#N/A</v>
      </c>
      <c r="T2288" s="22" t="e">
        <f>VLOOKUP($G2288,Temp!$A:$C,T$1,FALSE)</f>
        <v>#N/A</v>
      </c>
      <c r="U2288" s="22" t="e">
        <f>VLOOKUP($G2288,Temp!$A:$C,U$1,FALSE)</f>
        <v>#N/A</v>
      </c>
      <c r="V2288" s="22" t="e">
        <f>VLOOKUP($G2288,Temp!$A:$C,V$1,FALSE)</f>
        <v>#N/A</v>
      </c>
      <c r="W2288" s="22" t="e">
        <f>VLOOKUP($G2288,Temp!$A:$C,W$1,FALSE)</f>
        <v>#N/A</v>
      </c>
      <c r="X2288" s="22" t="e">
        <f>VLOOKUP($G2288,Temp!$A:$C,X$1,FALSE)</f>
        <v>#N/A</v>
      </c>
      <c r="Y2288" s="22" t="e">
        <f>VLOOKUP($G2288,Temp!$A:$C,Y$1,FALSE)</f>
        <v>#N/A</v>
      </c>
      <c r="Z2288" s="22" t="e">
        <f>VLOOKUP($G2288,Temp!$A:$C,Z$1,FALSE)</f>
        <v>#N/A</v>
      </c>
      <c r="AA2288" s="22" t="e">
        <f>VLOOKUP($A2288,Searches!$A:$H,AA$1,FALSE)</f>
        <v>#N/A</v>
      </c>
      <c r="AB2288" s="22" t="e">
        <f>VLOOKUP($A2288,Searches!$A:$H,AB$1,FALSE)</f>
        <v>#N/A</v>
      </c>
      <c r="AC2288" s="22" t="e">
        <f>VLOOKUP($A2288,Searches!$A:$H,AC$1,FALSE)</f>
        <v>#N/A</v>
      </c>
      <c r="AD2288" s="22" t="e">
        <f>VLOOKUP($A2288,Searches!$A:$H,AD$1,FALSE)</f>
        <v>#N/A</v>
      </c>
      <c r="AE2288" s="22" t="e">
        <f>VLOOKUP($A2288,Searches!$A:$H,AE$1,FALSE)</f>
        <v>#N/A</v>
      </c>
      <c r="AF2288" s="22" t="e">
        <f>VLOOKUP($A2288,Searches!$A:$H,AF$1,FALSE)</f>
        <v>#N/A</v>
      </c>
      <c r="AG2288" s="22" t="e">
        <f>VLOOKUP($A2288,Searches!$A:$H,AG$1,FALSE)</f>
        <v>#N/A</v>
      </c>
      <c r="AH2288" s="22" t="e">
        <f>VLOOKUP($G2288,Temp!$D:$F,AH$1,FALSE)</f>
        <v>#N/A</v>
      </c>
      <c r="AI2288" s="22" t="e">
        <f>VLOOKUP($G2288,Temp!$D:$F,AI$1,FALSE)</f>
        <v>#N/A</v>
      </c>
      <c r="AJ2288" s="22" t="e">
        <f>VLOOKUP($G2288,Temp!$D:$F,AJ$1,FALSE)</f>
        <v>#N/A</v>
      </c>
    </row>
    <row r="2289" spans="1:36" ht="16" x14ac:dyDescent="0.2">
      <c r="A2289" s="8" t="str">
        <f t="shared" si="35"/>
        <v>Raj Shah Alchemy Systems</v>
      </c>
      <c r="B2289" s="8" t="s">
        <v>6939</v>
      </c>
      <c r="C2289" s="8" t="s">
        <v>2252</v>
      </c>
      <c r="D2289" s="8" t="s">
        <v>3339</v>
      </c>
      <c r="E2289" s="8" t="s">
        <v>6941</v>
      </c>
      <c r="F2289" s="8" t="s">
        <v>6942</v>
      </c>
      <c r="G2289" s="12" t="s">
        <v>6943</v>
      </c>
      <c r="H2289" s="22" t="str">
        <f>VLOOKUP($G2289,Temp!$A:$C,H$1,FALSE)</f>
        <v>alchemysystems.com</v>
      </c>
      <c r="I2289" s="22" t="e">
        <f>VLOOKUP($G2289,Temp!$A:$C,I$1,FALSE)</f>
        <v>#VALUE!</v>
      </c>
      <c r="J2289" s="22" t="e">
        <f>VLOOKUP($G2289,Temp!$A:$C,J$1,FALSE)</f>
        <v>#VALUE!</v>
      </c>
      <c r="K2289" s="22" t="e">
        <f>VLOOKUP($G2289,Temp!$A:$C,K$1,FALSE)</f>
        <v>#VALUE!</v>
      </c>
      <c r="L2289" s="22" t="e">
        <f>VLOOKUP($G2289,Temp!$A:$C,L$1,FALSE)</f>
        <v>#VALUE!</v>
      </c>
      <c r="M2289" s="22" t="e">
        <f>VLOOKUP($G2289,Temp!$A:$C,M$1,FALSE)</f>
        <v>#VALUE!</v>
      </c>
      <c r="N2289" s="22" t="e">
        <f>VLOOKUP($G2289,Temp!$A:$C,N$1,FALSE)</f>
        <v>#VALUE!</v>
      </c>
      <c r="O2289" s="22" t="e">
        <f>VLOOKUP($G2289,Temp!$A:$C,O$1,FALSE)</f>
        <v>#VALUE!</v>
      </c>
      <c r="P2289" s="22" t="e">
        <f>VLOOKUP($G2289,Temp!$A:$C,P$1,FALSE)</f>
        <v>#VALUE!</v>
      </c>
      <c r="Q2289" s="22" t="e">
        <f>VLOOKUP($G2289,Temp!$A:$C,Q$1,FALSE)</f>
        <v>#VALUE!</v>
      </c>
      <c r="R2289" s="22" t="e">
        <f>VLOOKUP($G2289,Temp!$A:$C,R$1,FALSE)</f>
        <v>#VALUE!</v>
      </c>
      <c r="S2289" s="22" t="e">
        <f>VLOOKUP($G2289,Temp!$A:$C,S$1,FALSE)</f>
        <v>#VALUE!</v>
      </c>
      <c r="T2289" s="22" t="e">
        <f>VLOOKUP($G2289,Temp!$A:$C,T$1,FALSE)</f>
        <v>#VALUE!</v>
      </c>
      <c r="U2289" s="22" t="e">
        <f>VLOOKUP($G2289,Temp!$A:$C,U$1,FALSE)</f>
        <v>#VALUE!</v>
      </c>
      <c r="V2289" s="22" t="e">
        <f>VLOOKUP($G2289,Temp!$A:$C,V$1,FALSE)</f>
        <v>#VALUE!</v>
      </c>
      <c r="W2289" s="22" t="e">
        <f>VLOOKUP($G2289,Temp!$A:$C,W$1,FALSE)</f>
        <v>#VALUE!</v>
      </c>
      <c r="X2289" s="22" t="e">
        <f>VLOOKUP($G2289,Temp!$A:$C,X$1,FALSE)</f>
        <v>#VALUE!</v>
      </c>
      <c r="Y2289" s="22">
        <f>VLOOKUP($G2289,Temp!$A:$C,Y$1,FALSE)</f>
        <v>1100</v>
      </c>
      <c r="Z2289" s="22">
        <f>VLOOKUP($G2289,Temp!$A:$C,Z$1,FALSE)</f>
        <v>1900</v>
      </c>
      <c r="AA2289" s="22" t="str">
        <f>VLOOKUP($A2289,Searches!$A:$H,AA$1,FALSE)</f>
        <v>Raj Shah</v>
      </c>
      <c r="AB2289" s="22" t="str">
        <f>VLOOKUP($A2289,Searches!$A:$H,AB$1,FALSE)</f>
        <v>Alchemy Systems</v>
      </c>
      <c r="AC2289" s="22" t="str">
        <f>VLOOKUP($A2289,Searches!$A:$H,AC$1,FALSE)</f>
        <v>Chief Marketing &amp; Strategy Officer</v>
      </c>
      <c r="AD2289" s="22" t="str">
        <f>VLOOKUP($A2289,Searches!$A:$H,AD$1,FALSE)</f>
        <v>2nd</v>
      </c>
      <c r="AE2289" s="22" t="str">
        <f>VLOOKUP($A2289,Searches!$A:$H,AE$1,FALSE)</f>
        <v/>
      </c>
      <c r="AF2289" s="22" t="str">
        <f>VLOOKUP($A2289,Searches!$A:$H,AF$1,FALSE)</f>
        <v>Austin, Texas Area</v>
      </c>
      <c r="AG2289" s="22" t="str">
        <f>VLOOKUP($A2289,Searches!$A:$H,AG$1,FALSE)</f>
        <v>https://www.linkedin.com/sales/profile/201221,zlGG,NAME_SEARCH?moduleKey=peopleSearchResults&amp;pageKey=sales-search3-people-refinement&amp;contextId=60BC92C971D70515801E49D6842B0000&amp;requestId=ec3b59a0-f59c-44ce-a72b-c8c40efeb860&amp;action=CLICK&amp;target=urn%3Ali%3AsalesLead%3A(-1%2C201221)&amp;pageNumber=24&amp;targetEl=profilelink&amp;position=19&amp;trk=lss-serp-result-lead_photo</v>
      </c>
      <c r="AH2289" s="22" t="str">
        <f>VLOOKUP($G2289,Temp!$D:$F,AH$1,FALSE)</f>
        <v>alchemysystems.com</v>
      </c>
      <c r="AI2289" s="22" t="str">
        <f>VLOOKUP($G2289,Temp!$D:$F,AI$1,FALSE)</f>
        <v>HubSpot</v>
      </c>
      <c r="AJ2289" s="22" t="str">
        <f>VLOOKUP($G2289,Temp!$D:$F,AJ$1,FALSE)</f>
        <v>WordPress</v>
      </c>
    </row>
    <row r="2290" spans="1:36" ht="16" x14ac:dyDescent="0.2">
      <c r="A2290" s="8" t="str">
        <f t="shared" si="35"/>
        <v>Greg Shorten CareCloud</v>
      </c>
      <c r="B2290" s="8" t="s">
        <v>6075</v>
      </c>
      <c r="C2290" s="8" t="s">
        <v>6437</v>
      </c>
      <c r="D2290" s="8" t="s">
        <v>304</v>
      </c>
      <c r="E2290" s="8" t="s">
        <v>6442</v>
      </c>
      <c r="F2290" s="8" t="s">
        <v>6443</v>
      </c>
      <c r="G2290" s="12" t="s">
        <v>6444</v>
      </c>
      <c r="H2290" s="22" t="str">
        <f>VLOOKUP($G2290,Temp!$A:$C,H$1,FALSE)</f>
        <v>CareCloud.com</v>
      </c>
      <c r="I2290" s="22" t="e">
        <f>VLOOKUP($G2290,Temp!$A:$C,I$1,FALSE)</f>
        <v>#VALUE!</v>
      </c>
      <c r="J2290" s="22" t="e">
        <f>VLOOKUP($G2290,Temp!$A:$C,J$1,FALSE)</f>
        <v>#VALUE!</v>
      </c>
      <c r="K2290" s="22" t="e">
        <f>VLOOKUP($G2290,Temp!$A:$C,K$1,FALSE)</f>
        <v>#VALUE!</v>
      </c>
      <c r="L2290" s="22" t="e">
        <f>VLOOKUP($G2290,Temp!$A:$C,L$1,FALSE)</f>
        <v>#VALUE!</v>
      </c>
      <c r="M2290" s="22" t="e">
        <f>VLOOKUP($G2290,Temp!$A:$C,M$1,FALSE)</f>
        <v>#VALUE!</v>
      </c>
      <c r="N2290" s="22" t="e">
        <f>VLOOKUP($G2290,Temp!$A:$C,N$1,FALSE)</f>
        <v>#VALUE!</v>
      </c>
      <c r="O2290" s="22" t="e">
        <f>VLOOKUP($G2290,Temp!$A:$C,O$1,FALSE)</f>
        <v>#VALUE!</v>
      </c>
      <c r="P2290" s="22" t="e">
        <f>VLOOKUP($G2290,Temp!$A:$C,P$1,FALSE)</f>
        <v>#VALUE!</v>
      </c>
      <c r="Q2290" s="22" t="e">
        <f>VLOOKUP($G2290,Temp!$A:$C,Q$1,FALSE)</f>
        <v>#VALUE!</v>
      </c>
      <c r="R2290" s="22" t="e">
        <f>VLOOKUP($G2290,Temp!$A:$C,R$1,FALSE)</f>
        <v>#VALUE!</v>
      </c>
      <c r="S2290" s="22" t="e">
        <f>VLOOKUP($G2290,Temp!$A:$C,S$1,FALSE)</f>
        <v>#VALUE!</v>
      </c>
      <c r="T2290" s="22" t="e">
        <f>VLOOKUP($G2290,Temp!$A:$C,T$1,FALSE)</f>
        <v>#VALUE!</v>
      </c>
      <c r="U2290" s="22" t="e">
        <f>VLOOKUP($G2290,Temp!$A:$C,U$1,FALSE)</f>
        <v>#VALUE!</v>
      </c>
      <c r="V2290" s="22" t="e">
        <f>VLOOKUP($G2290,Temp!$A:$C,V$1,FALSE)</f>
        <v>#VALUE!</v>
      </c>
      <c r="W2290" s="22" t="e">
        <f>VLOOKUP($G2290,Temp!$A:$C,W$1,FALSE)</f>
        <v>#VALUE!</v>
      </c>
      <c r="X2290" s="22" t="e">
        <f>VLOOKUP($G2290,Temp!$A:$C,X$1,FALSE)</f>
        <v>#VALUE!</v>
      </c>
      <c r="Y2290" s="22">
        <f>VLOOKUP($G2290,Temp!$A:$C,Y$1,FALSE)</f>
        <v>0</v>
      </c>
      <c r="Z2290" s="22">
        <f>VLOOKUP($G2290,Temp!$A:$C,Z$1,FALSE)</f>
        <v>0</v>
      </c>
      <c r="AA2290" s="22" t="str">
        <f>VLOOKUP($A2290,Searches!$A:$H,AA$1,FALSE)</f>
        <v>Greg Shorten</v>
      </c>
      <c r="AB2290" s="22" t="str">
        <f>VLOOKUP($A2290,Searches!$A:$H,AB$1,FALSE)</f>
        <v>CareCloud</v>
      </c>
      <c r="AC2290" s="22" t="str">
        <f>VLOOKUP($A2290,Searches!$A:$H,AC$1,FALSE)</f>
        <v>Chief Revenue Officer</v>
      </c>
      <c r="AD2290" s="22" t="str">
        <f>VLOOKUP($A2290,Searches!$A:$H,AD$1,FALSE)</f>
        <v>2nd</v>
      </c>
      <c r="AE2290" s="22" t="str">
        <f>VLOOKUP($A2290,Searches!$A:$H,AE$1,FALSE)</f>
        <v>Open link</v>
      </c>
      <c r="AF2290" s="22" t="str">
        <f>VLOOKUP($A2290,Searches!$A:$H,AF$1,FALSE)</f>
        <v>Raleigh-Durham, North Carolina Area</v>
      </c>
      <c r="AG2290" s="22" t="str">
        <f>VLOOKUP($A2290,Searches!$A:$H,AG$1,FALSE)</f>
        <v>https://www.linkedin.com/sales/profile/6080139,VtAk,NAME_SEARCH?moduleKey=peopleSearchResults&amp;pageKey=sales-search3-people-refinement&amp;contextId=60BC92C971D70515801E49D6842B0000&amp;requestId=ec3b59a0-f59c-44ce-a72b-c8c40efeb860&amp;action=CLICK&amp;target=urn%3Ali%3AsalesLead%3A(-1%2C6080139)&amp;pageNumber=24&amp;targetEl=profilelink&amp;position=20&amp;trk=lss-serp-result-lead_photo</v>
      </c>
      <c r="AH2290" s="22" t="str">
        <f>VLOOKUP($G2290,Temp!$D:$F,AH$1,FALSE)</f>
        <v>carecloud.com</v>
      </c>
      <c r="AI2290" s="22">
        <f>VLOOKUP($G2290,Temp!$D:$F,AI$1,FALSE)</f>
        <v>0</v>
      </c>
      <c r="AJ2290" s="22" t="str">
        <f>VLOOKUP($G2290,Temp!$D:$F,AJ$1,FALSE)</f>
        <v>WordPress</v>
      </c>
    </row>
    <row r="2291" spans="1:36" ht="16" x14ac:dyDescent="0.2">
      <c r="A2291" s="8" t="str">
        <f t="shared" si="35"/>
        <v>Christine Bottagaro Rogue Wave Software</v>
      </c>
      <c r="B2291" s="8" t="s">
        <v>3984</v>
      </c>
      <c r="C2291" s="8" t="s">
        <v>3985</v>
      </c>
      <c r="D2291" s="8" t="s">
        <v>42</v>
      </c>
      <c r="E2291" s="8" t="s">
        <v>3986</v>
      </c>
      <c r="F2291" s="8" t="s">
        <v>3987</v>
      </c>
      <c r="G2291" s="12" t="s">
        <v>3988</v>
      </c>
      <c r="H2291" s="22" t="str">
        <f>VLOOKUP($G2291,Temp!$A:$C,H$1,FALSE)</f>
        <v>roguewave.com</v>
      </c>
      <c r="I2291" s="22" t="e">
        <f>VLOOKUP($G2291,Temp!$A:$C,I$1,FALSE)</f>
        <v>#VALUE!</v>
      </c>
      <c r="J2291" s="22" t="e">
        <f>VLOOKUP($G2291,Temp!$A:$C,J$1,FALSE)</f>
        <v>#VALUE!</v>
      </c>
      <c r="K2291" s="22" t="e">
        <f>VLOOKUP($G2291,Temp!$A:$C,K$1,FALSE)</f>
        <v>#VALUE!</v>
      </c>
      <c r="L2291" s="22" t="e">
        <f>VLOOKUP($G2291,Temp!$A:$C,L$1,FALSE)</f>
        <v>#VALUE!</v>
      </c>
      <c r="M2291" s="22" t="e">
        <f>VLOOKUP($G2291,Temp!$A:$C,M$1,FALSE)</f>
        <v>#VALUE!</v>
      </c>
      <c r="N2291" s="22" t="e">
        <f>VLOOKUP($G2291,Temp!$A:$C,N$1,FALSE)</f>
        <v>#VALUE!</v>
      </c>
      <c r="O2291" s="22" t="e">
        <f>VLOOKUP($G2291,Temp!$A:$C,O$1,FALSE)</f>
        <v>#VALUE!</v>
      </c>
      <c r="P2291" s="22" t="e">
        <f>VLOOKUP($G2291,Temp!$A:$C,P$1,FALSE)</f>
        <v>#VALUE!</v>
      </c>
      <c r="Q2291" s="22" t="e">
        <f>VLOOKUP($G2291,Temp!$A:$C,Q$1,FALSE)</f>
        <v>#VALUE!</v>
      </c>
      <c r="R2291" s="22" t="e">
        <f>VLOOKUP($G2291,Temp!$A:$C,R$1,FALSE)</f>
        <v>#VALUE!</v>
      </c>
      <c r="S2291" s="22" t="e">
        <f>VLOOKUP($G2291,Temp!$A:$C,S$1,FALSE)</f>
        <v>#VALUE!</v>
      </c>
      <c r="T2291" s="22" t="e">
        <f>VLOOKUP($G2291,Temp!$A:$C,T$1,FALSE)</f>
        <v>#VALUE!</v>
      </c>
      <c r="U2291" s="22" t="e">
        <f>VLOOKUP($G2291,Temp!$A:$C,U$1,FALSE)</f>
        <v>#VALUE!</v>
      </c>
      <c r="V2291" s="22" t="e">
        <f>VLOOKUP($G2291,Temp!$A:$C,V$1,FALSE)</f>
        <v>#VALUE!</v>
      </c>
      <c r="W2291" s="22" t="e">
        <f>VLOOKUP($G2291,Temp!$A:$C,W$1,FALSE)</f>
        <v>#VALUE!</v>
      </c>
      <c r="X2291" s="22" t="e">
        <f>VLOOKUP($G2291,Temp!$A:$C,X$1,FALSE)</f>
        <v>#VALUE!</v>
      </c>
      <c r="Y2291" s="22">
        <f>VLOOKUP($G2291,Temp!$A:$C,Y$1,FALSE)</f>
        <v>25500</v>
      </c>
      <c r="Z2291" s="22">
        <f>VLOOKUP($G2291,Temp!$A:$C,Z$1,FALSE)</f>
        <v>5600</v>
      </c>
      <c r="AA2291" s="22" t="e">
        <f>VLOOKUP($A2291,Searches!$A:$H,AA$1,FALSE)</f>
        <v>#N/A</v>
      </c>
      <c r="AB2291" s="22" t="e">
        <f>VLOOKUP($A2291,Searches!$A:$H,AB$1,FALSE)</f>
        <v>#N/A</v>
      </c>
      <c r="AC2291" s="22" t="e">
        <f>VLOOKUP($A2291,Searches!$A:$H,AC$1,FALSE)</f>
        <v>#N/A</v>
      </c>
      <c r="AD2291" s="22" t="e">
        <f>VLOOKUP($A2291,Searches!$A:$H,AD$1,FALSE)</f>
        <v>#N/A</v>
      </c>
      <c r="AE2291" s="22" t="e">
        <f>VLOOKUP($A2291,Searches!$A:$H,AE$1,FALSE)</f>
        <v>#N/A</v>
      </c>
      <c r="AF2291" s="22" t="e">
        <f>VLOOKUP($A2291,Searches!$A:$H,AF$1,FALSE)</f>
        <v>#N/A</v>
      </c>
      <c r="AG2291" s="22" t="e">
        <f>VLOOKUP($A2291,Searches!$A:$H,AG$1,FALSE)</f>
        <v>#N/A</v>
      </c>
      <c r="AH2291" s="22" t="e">
        <f>VLOOKUP($G2291,Temp!$D:$F,AH$1,FALSE)</f>
        <v>#N/A</v>
      </c>
      <c r="AI2291" s="22" t="e">
        <f>VLOOKUP($G2291,Temp!$D:$F,AI$1,FALSE)</f>
        <v>#N/A</v>
      </c>
      <c r="AJ2291" s="22" t="e">
        <f>VLOOKUP($G2291,Temp!$D:$F,AJ$1,FALSE)</f>
        <v>#N/A</v>
      </c>
    </row>
    <row r="2292" spans="1:36" ht="16" x14ac:dyDescent="0.2">
      <c r="A2292" s="8" t="str">
        <f t="shared" si="35"/>
        <v>Lane Brannan Four Winds Interactive</v>
      </c>
      <c r="B2292" s="8" t="s">
        <v>872</v>
      </c>
      <c r="C2292" s="8" t="s">
        <v>874</v>
      </c>
      <c r="D2292" s="8" t="s">
        <v>304</v>
      </c>
      <c r="E2292" s="8" t="s">
        <v>875</v>
      </c>
      <c r="F2292" s="8" t="s">
        <v>876</v>
      </c>
      <c r="G2292" s="12" t="s">
        <v>877</v>
      </c>
      <c r="H2292" s="22" t="str">
        <f>VLOOKUP($G2292,Temp!$A:$C,H$1,FALSE)</f>
        <v>fourwindsinteractive.com</v>
      </c>
      <c r="I2292" s="22" t="e">
        <f>VLOOKUP($G2292,Temp!$A:$C,I$1,FALSE)</f>
        <v>#VALUE!</v>
      </c>
      <c r="J2292" s="22" t="e">
        <f>VLOOKUP($G2292,Temp!$A:$C,J$1,FALSE)</f>
        <v>#VALUE!</v>
      </c>
      <c r="K2292" s="22" t="e">
        <f>VLOOKUP($G2292,Temp!$A:$C,K$1,FALSE)</f>
        <v>#VALUE!</v>
      </c>
      <c r="L2292" s="22" t="e">
        <f>VLOOKUP($G2292,Temp!$A:$C,L$1,FALSE)</f>
        <v>#VALUE!</v>
      </c>
      <c r="M2292" s="22" t="e">
        <f>VLOOKUP($G2292,Temp!$A:$C,M$1,FALSE)</f>
        <v>#VALUE!</v>
      </c>
      <c r="N2292" s="22" t="e">
        <f>VLOOKUP($G2292,Temp!$A:$C,N$1,FALSE)</f>
        <v>#VALUE!</v>
      </c>
      <c r="O2292" s="22" t="e">
        <f>VLOOKUP($G2292,Temp!$A:$C,O$1,FALSE)</f>
        <v>#VALUE!</v>
      </c>
      <c r="P2292" s="22" t="e">
        <f>VLOOKUP($G2292,Temp!$A:$C,P$1,FALSE)</f>
        <v>#VALUE!</v>
      </c>
      <c r="Q2292" s="22" t="e">
        <f>VLOOKUP($G2292,Temp!$A:$C,Q$1,FALSE)</f>
        <v>#VALUE!</v>
      </c>
      <c r="R2292" s="22" t="e">
        <f>VLOOKUP($G2292,Temp!$A:$C,R$1,FALSE)</f>
        <v>#VALUE!</v>
      </c>
      <c r="S2292" s="22" t="e">
        <f>VLOOKUP($G2292,Temp!$A:$C,S$1,FALSE)</f>
        <v>#VALUE!</v>
      </c>
      <c r="T2292" s="22" t="e">
        <f>VLOOKUP($G2292,Temp!$A:$C,T$1,FALSE)</f>
        <v>#VALUE!</v>
      </c>
      <c r="U2292" s="22" t="e">
        <f>VLOOKUP($G2292,Temp!$A:$C,U$1,FALSE)</f>
        <v>#VALUE!</v>
      </c>
      <c r="V2292" s="22" t="e">
        <f>VLOOKUP($G2292,Temp!$A:$C,V$1,FALSE)</f>
        <v>#VALUE!</v>
      </c>
      <c r="W2292" s="22" t="e">
        <f>VLOOKUP($G2292,Temp!$A:$C,W$1,FALSE)</f>
        <v>#VALUE!</v>
      </c>
      <c r="X2292" s="22" t="e">
        <f>VLOOKUP($G2292,Temp!$A:$C,X$1,FALSE)</f>
        <v>#VALUE!</v>
      </c>
      <c r="Y2292" s="22">
        <f>VLOOKUP($G2292,Temp!$A:$C,Y$1,FALSE)</f>
        <v>5900</v>
      </c>
      <c r="Z2292" s="22">
        <f>VLOOKUP($G2292,Temp!$A:$C,Z$1,FALSE)</f>
        <v>9300</v>
      </c>
      <c r="AA2292" s="22" t="e">
        <f>VLOOKUP($A2292,Searches!$A:$H,AA$1,FALSE)</f>
        <v>#N/A</v>
      </c>
      <c r="AB2292" s="22" t="e">
        <f>VLOOKUP($A2292,Searches!$A:$H,AB$1,FALSE)</f>
        <v>#N/A</v>
      </c>
      <c r="AC2292" s="22" t="e">
        <f>VLOOKUP($A2292,Searches!$A:$H,AC$1,FALSE)</f>
        <v>#N/A</v>
      </c>
      <c r="AD2292" s="22" t="e">
        <f>VLOOKUP($A2292,Searches!$A:$H,AD$1,FALSE)</f>
        <v>#N/A</v>
      </c>
      <c r="AE2292" s="22" t="e">
        <f>VLOOKUP($A2292,Searches!$A:$H,AE$1,FALSE)</f>
        <v>#N/A</v>
      </c>
      <c r="AF2292" s="22" t="e">
        <f>VLOOKUP($A2292,Searches!$A:$H,AF$1,FALSE)</f>
        <v>#N/A</v>
      </c>
      <c r="AG2292" s="22" t="e">
        <f>VLOOKUP($A2292,Searches!$A:$H,AG$1,FALSE)</f>
        <v>#N/A</v>
      </c>
      <c r="AH2292" s="22" t="e">
        <f>VLOOKUP($G2292,Temp!$D:$F,AH$1,FALSE)</f>
        <v>#N/A</v>
      </c>
      <c r="AI2292" s="22" t="e">
        <f>VLOOKUP($G2292,Temp!$D:$F,AI$1,FALSE)</f>
        <v>#N/A</v>
      </c>
      <c r="AJ2292" s="22" t="e">
        <f>VLOOKUP($G2292,Temp!$D:$F,AJ$1,FALSE)</f>
        <v>#N/A</v>
      </c>
    </row>
    <row r="2293" spans="1:36" ht="16" x14ac:dyDescent="0.2">
      <c r="A2293" s="8" t="str">
        <f t="shared" si="35"/>
        <v>Gerard Sample MST Solutions LLC</v>
      </c>
      <c r="B2293" s="8" t="s">
        <v>4791</v>
      </c>
      <c r="C2293" s="8" t="s">
        <v>6461</v>
      </c>
      <c r="D2293" s="8" t="s">
        <v>304</v>
      </c>
      <c r="E2293" s="8" t="s">
        <v>6462</v>
      </c>
      <c r="F2293" s="8" t="s">
        <v>6463</v>
      </c>
      <c r="G2293" s="12" t="s">
        <v>6464</v>
      </c>
      <c r="H2293" s="22" t="str">
        <f>VLOOKUP($G2293,Temp!$A:$C,H$1,FALSE)</f>
        <v>mstsolutions.com</v>
      </c>
      <c r="I2293" s="22" t="e">
        <f>VLOOKUP($G2293,Temp!$A:$C,I$1,FALSE)</f>
        <v>#VALUE!</v>
      </c>
      <c r="J2293" s="22" t="e">
        <f>VLOOKUP($G2293,Temp!$A:$C,J$1,FALSE)</f>
        <v>#VALUE!</v>
      </c>
      <c r="K2293" s="22" t="e">
        <f>VLOOKUP($G2293,Temp!$A:$C,K$1,FALSE)</f>
        <v>#VALUE!</v>
      </c>
      <c r="L2293" s="22" t="e">
        <f>VLOOKUP($G2293,Temp!$A:$C,L$1,FALSE)</f>
        <v>#VALUE!</v>
      </c>
      <c r="M2293" s="22" t="e">
        <f>VLOOKUP($G2293,Temp!$A:$C,M$1,FALSE)</f>
        <v>#VALUE!</v>
      </c>
      <c r="N2293" s="22" t="e">
        <f>VLOOKUP($G2293,Temp!$A:$C,N$1,FALSE)</f>
        <v>#VALUE!</v>
      </c>
      <c r="O2293" s="22" t="e">
        <f>VLOOKUP($G2293,Temp!$A:$C,O$1,FALSE)</f>
        <v>#VALUE!</v>
      </c>
      <c r="P2293" s="22" t="e">
        <f>VLOOKUP($G2293,Temp!$A:$C,P$1,FALSE)</f>
        <v>#VALUE!</v>
      </c>
      <c r="Q2293" s="22" t="e">
        <f>VLOOKUP($G2293,Temp!$A:$C,Q$1,FALSE)</f>
        <v>#VALUE!</v>
      </c>
      <c r="R2293" s="22" t="e">
        <f>VLOOKUP($G2293,Temp!$A:$C,R$1,FALSE)</f>
        <v>#VALUE!</v>
      </c>
      <c r="S2293" s="22" t="e">
        <f>VLOOKUP($G2293,Temp!$A:$C,S$1,FALSE)</f>
        <v>#VALUE!</v>
      </c>
      <c r="T2293" s="22" t="e">
        <f>VLOOKUP($G2293,Temp!$A:$C,T$1,FALSE)</f>
        <v>#VALUE!</v>
      </c>
      <c r="U2293" s="22" t="e">
        <f>VLOOKUP($G2293,Temp!$A:$C,U$1,FALSE)</f>
        <v>#VALUE!</v>
      </c>
      <c r="V2293" s="22" t="e">
        <f>VLOOKUP($G2293,Temp!$A:$C,V$1,FALSE)</f>
        <v>#VALUE!</v>
      </c>
      <c r="W2293" s="22" t="e">
        <f>VLOOKUP($G2293,Temp!$A:$C,W$1,FALSE)</f>
        <v>#VALUE!</v>
      </c>
      <c r="X2293" s="22" t="e">
        <f>VLOOKUP($G2293,Temp!$A:$C,X$1,FALSE)</f>
        <v>#VALUE!</v>
      </c>
      <c r="Y2293" s="22">
        <f>VLOOKUP($G2293,Temp!$A:$C,Y$1,FALSE)</f>
        <v>1500</v>
      </c>
      <c r="Z2293" s="22">
        <f>VLOOKUP($G2293,Temp!$A:$C,Z$1,FALSE)</f>
        <v>0</v>
      </c>
      <c r="AA2293" s="22" t="e">
        <f>VLOOKUP($A2293,Searches!$A:$H,AA$1,FALSE)</f>
        <v>#N/A</v>
      </c>
      <c r="AB2293" s="22" t="e">
        <f>VLOOKUP($A2293,Searches!$A:$H,AB$1,FALSE)</f>
        <v>#N/A</v>
      </c>
      <c r="AC2293" s="22" t="e">
        <f>VLOOKUP($A2293,Searches!$A:$H,AC$1,FALSE)</f>
        <v>#N/A</v>
      </c>
      <c r="AD2293" s="22" t="e">
        <f>VLOOKUP($A2293,Searches!$A:$H,AD$1,FALSE)</f>
        <v>#N/A</v>
      </c>
      <c r="AE2293" s="22" t="e">
        <f>VLOOKUP($A2293,Searches!$A:$H,AE$1,FALSE)</f>
        <v>#N/A</v>
      </c>
      <c r="AF2293" s="22" t="e">
        <f>VLOOKUP($A2293,Searches!$A:$H,AF$1,FALSE)</f>
        <v>#N/A</v>
      </c>
      <c r="AG2293" s="22" t="e">
        <f>VLOOKUP($A2293,Searches!$A:$H,AG$1,FALSE)</f>
        <v>#N/A</v>
      </c>
      <c r="AH2293" s="22" t="str">
        <f>VLOOKUP($G2293,Temp!$D:$F,AH$1,FALSE)</f>
        <v>mstsolutions.com</v>
      </c>
      <c r="AI2293" s="22">
        <f>VLOOKUP($G2293,Temp!$D:$F,AI$1,FALSE)</f>
        <v>0</v>
      </c>
      <c r="AJ2293" s="22" t="str">
        <f>VLOOKUP($G2293,Temp!$D:$F,AJ$1,FALSE)</f>
        <v>WordPress</v>
      </c>
    </row>
    <row r="2294" spans="1:36" ht="16" x14ac:dyDescent="0.2">
      <c r="A2294" s="8" t="str">
        <f t="shared" si="35"/>
        <v>Pete Agresta LookingGlass Cyber Solutions, Inc.</v>
      </c>
      <c r="B2294" s="8" t="s">
        <v>4755</v>
      </c>
      <c r="C2294" s="8" t="s">
        <v>4756</v>
      </c>
      <c r="D2294" s="8" t="s">
        <v>304</v>
      </c>
      <c r="E2294" s="8" t="s">
        <v>4757</v>
      </c>
      <c r="F2294" s="8" t="s">
        <v>4738</v>
      </c>
      <c r="G2294" s="12" t="s">
        <v>4739</v>
      </c>
      <c r="H2294" s="22" t="str">
        <f>VLOOKUP($G2294,Temp!$A:$C,H$1,FALSE)</f>
        <v>lookingglasscyber.com</v>
      </c>
      <c r="I2294" s="22" t="e">
        <f>VLOOKUP($G2294,Temp!$A:$C,I$1,FALSE)</f>
        <v>#VALUE!</v>
      </c>
      <c r="J2294" s="22" t="e">
        <f>VLOOKUP($G2294,Temp!$A:$C,J$1,FALSE)</f>
        <v>#VALUE!</v>
      </c>
      <c r="K2294" s="22" t="e">
        <f>VLOOKUP($G2294,Temp!$A:$C,K$1,FALSE)</f>
        <v>#VALUE!</v>
      </c>
      <c r="L2294" s="22" t="e">
        <f>VLOOKUP($G2294,Temp!$A:$C,L$1,FALSE)</f>
        <v>#VALUE!</v>
      </c>
      <c r="M2294" s="22" t="e">
        <f>VLOOKUP($G2294,Temp!$A:$C,M$1,FALSE)</f>
        <v>#VALUE!</v>
      </c>
      <c r="N2294" s="22" t="e">
        <f>VLOOKUP($G2294,Temp!$A:$C,N$1,FALSE)</f>
        <v>#VALUE!</v>
      </c>
      <c r="O2294" s="22" t="e">
        <f>VLOOKUP($G2294,Temp!$A:$C,O$1,FALSE)</f>
        <v>#VALUE!</v>
      </c>
      <c r="P2294" s="22" t="e">
        <f>VLOOKUP($G2294,Temp!$A:$C,P$1,FALSE)</f>
        <v>#VALUE!</v>
      </c>
      <c r="Q2294" s="22" t="e">
        <f>VLOOKUP($G2294,Temp!$A:$C,Q$1,FALSE)</f>
        <v>#VALUE!</v>
      </c>
      <c r="R2294" s="22" t="e">
        <f>VLOOKUP($G2294,Temp!$A:$C,R$1,FALSE)</f>
        <v>#VALUE!</v>
      </c>
      <c r="S2294" s="22" t="e">
        <f>VLOOKUP($G2294,Temp!$A:$C,S$1,FALSE)</f>
        <v>#VALUE!</v>
      </c>
      <c r="T2294" s="22" t="e">
        <f>VLOOKUP($G2294,Temp!$A:$C,T$1,FALSE)</f>
        <v>#VALUE!</v>
      </c>
      <c r="U2294" s="22" t="e">
        <f>VLOOKUP($G2294,Temp!$A:$C,U$1,FALSE)</f>
        <v>#VALUE!</v>
      </c>
      <c r="V2294" s="22" t="e">
        <f>VLOOKUP($G2294,Temp!$A:$C,V$1,FALSE)</f>
        <v>#VALUE!</v>
      </c>
      <c r="W2294" s="22" t="e">
        <f>VLOOKUP($G2294,Temp!$A:$C,W$1,FALSE)</f>
        <v>#VALUE!</v>
      </c>
      <c r="X2294" s="22" t="e">
        <f>VLOOKUP($G2294,Temp!$A:$C,X$1,FALSE)</f>
        <v>#VALUE!</v>
      </c>
      <c r="Y2294" s="22">
        <f>VLOOKUP($G2294,Temp!$A:$C,Y$1,FALSE)</f>
        <v>27900</v>
      </c>
      <c r="Z2294" s="22">
        <f>VLOOKUP($G2294,Temp!$A:$C,Z$1,FALSE)</f>
        <v>23500</v>
      </c>
      <c r="AA2294" s="22" t="e">
        <f>VLOOKUP($A2294,Searches!$A:$H,AA$1,FALSE)</f>
        <v>#N/A</v>
      </c>
      <c r="AB2294" s="22" t="e">
        <f>VLOOKUP($A2294,Searches!$A:$H,AB$1,FALSE)</f>
        <v>#N/A</v>
      </c>
      <c r="AC2294" s="22" t="e">
        <f>VLOOKUP($A2294,Searches!$A:$H,AC$1,FALSE)</f>
        <v>#N/A</v>
      </c>
      <c r="AD2294" s="22" t="e">
        <f>VLOOKUP($A2294,Searches!$A:$H,AD$1,FALSE)</f>
        <v>#N/A</v>
      </c>
      <c r="AE2294" s="22" t="e">
        <f>VLOOKUP($A2294,Searches!$A:$H,AE$1,FALSE)</f>
        <v>#N/A</v>
      </c>
      <c r="AF2294" s="22" t="e">
        <f>VLOOKUP($A2294,Searches!$A:$H,AF$1,FALSE)</f>
        <v>#N/A</v>
      </c>
      <c r="AG2294" s="22" t="e">
        <f>VLOOKUP($A2294,Searches!$A:$H,AG$1,FALSE)</f>
        <v>#N/A</v>
      </c>
      <c r="AH2294" s="22" t="str">
        <f>VLOOKUP($G2294,Temp!$D:$F,AH$1,FALSE)</f>
        <v>lookingglasscyber.com</v>
      </c>
      <c r="AI2294" s="22" t="str">
        <f>VLOOKUP($G2294,Temp!$D:$F,AI$1,FALSE)</f>
        <v>Marketo</v>
      </c>
      <c r="AJ2294" s="22" t="str">
        <f>VLOOKUP($G2294,Temp!$D:$F,AJ$1,FALSE)</f>
        <v>WordPress</v>
      </c>
    </row>
    <row r="2295" spans="1:36" ht="16" x14ac:dyDescent="0.2">
      <c r="A2295" s="8" t="str">
        <f t="shared" si="35"/>
        <v>John Dalzell Community Brands</v>
      </c>
      <c r="B2295" s="8" t="s">
        <v>428</v>
      </c>
      <c r="C2295" s="8" t="s">
        <v>9017</v>
      </c>
      <c r="D2295" s="8" t="s">
        <v>304</v>
      </c>
      <c r="E2295" s="8" t="s">
        <v>9018</v>
      </c>
      <c r="F2295" s="8" t="s">
        <v>9019</v>
      </c>
      <c r="G2295" s="12" t="s">
        <v>9020</v>
      </c>
      <c r="H2295" s="22" t="str">
        <f>VLOOKUP($G2295,Temp!$A:$C,H$1,FALSE)</f>
        <v>communitybrands.com</v>
      </c>
      <c r="I2295" s="22" t="e">
        <f>VLOOKUP($G2295,Temp!$A:$C,I$1,FALSE)</f>
        <v>#VALUE!</v>
      </c>
      <c r="J2295" s="22" t="e">
        <f>VLOOKUP($G2295,Temp!$A:$C,J$1,FALSE)</f>
        <v>#VALUE!</v>
      </c>
      <c r="K2295" s="22" t="e">
        <f>VLOOKUP($G2295,Temp!$A:$C,K$1,FALSE)</f>
        <v>#VALUE!</v>
      </c>
      <c r="L2295" s="22" t="e">
        <f>VLOOKUP($G2295,Temp!$A:$C,L$1,FALSE)</f>
        <v>#VALUE!</v>
      </c>
      <c r="M2295" s="22" t="e">
        <f>VLOOKUP($G2295,Temp!$A:$C,M$1,FALSE)</f>
        <v>#VALUE!</v>
      </c>
      <c r="N2295" s="22" t="e">
        <f>VLOOKUP($G2295,Temp!$A:$C,N$1,FALSE)</f>
        <v>#VALUE!</v>
      </c>
      <c r="O2295" s="22" t="e">
        <f>VLOOKUP($G2295,Temp!$A:$C,O$1,FALSE)</f>
        <v>#VALUE!</v>
      </c>
      <c r="P2295" s="22" t="e">
        <f>VLOOKUP($G2295,Temp!$A:$C,P$1,FALSE)</f>
        <v>#VALUE!</v>
      </c>
      <c r="Q2295" s="22" t="e">
        <f>VLOOKUP($G2295,Temp!$A:$C,Q$1,FALSE)</f>
        <v>#VALUE!</v>
      </c>
      <c r="R2295" s="22" t="e">
        <f>VLOOKUP($G2295,Temp!$A:$C,R$1,FALSE)</f>
        <v>#VALUE!</v>
      </c>
      <c r="S2295" s="22" t="e">
        <f>VLOOKUP($G2295,Temp!$A:$C,S$1,FALSE)</f>
        <v>#VALUE!</v>
      </c>
      <c r="T2295" s="22" t="e">
        <f>VLOOKUP($G2295,Temp!$A:$C,T$1,FALSE)</f>
        <v>#VALUE!</v>
      </c>
      <c r="U2295" s="22" t="e">
        <f>VLOOKUP($G2295,Temp!$A:$C,U$1,FALSE)</f>
        <v>#VALUE!</v>
      </c>
      <c r="V2295" s="22" t="e">
        <f>VLOOKUP($G2295,Temp!$A:$C,V$1,FALSE)</f>
        <v>#VALUE!</v>
      </c>
      <c r="W2295" s="22" t="e">
        <f>VLOOKUP($G2295,Temp!$A:$C,W$1,FALSE)</f>
        <v>#VALUE!</v>
      </c>
      <c r="X2295" s="22" t="e">
        <f>VLOOKUP($G2295,Temp!$A:$C,X$1,FALSE)</f>
        <v>#VALUE!</v>
      </c>
      <c r="Y2295" s="22">
        <f>VLOOKUP($G2295,Temp!$A:$C,Y$1,FALSE)</f>
        <v>25</v>
      </c>
      <c r="Z2295" s="22">
        <f>VLOOKUP($G2295,Temp!$A:$C,Z$1,FALSE)</f>
        <v>0</v>
      </c>
      <c r="AA2295" s="22" t="e">
        <f>VLOOKUP($A2295,Searches!$A:$H,AA$1,FALSE)</f>
        <v>#N/A</v>
      </c>
      <c r="AB2295" s="22" t="e">
        <f>VLOOKUP($A2295,Searches!$A:$H,AB$1,FALSE)</f>
        <v>#N/A</v>
      </c>
      <c r="AC2295" s="22" t="e">
        <f>VLOOKUP($A2295,Searches!$A:$H,AC$1,FALSE)</f>
        <v>#N/A</v>
      </c>
      <c r="AD2295" s="22" t="e">
        <f>VLOOKUP($A2295,Searches!$A:$H,AD$1,FALSE)</f>
        <v>#N/A</v>
      </c>
      <c r="AE2295" s="22" t="e">
        <f>VLOOKUP($A2295,Searches!$A:$H,AE$1,FALSE)</f>
        <v>#N/A</v>
      </c>
      <c r="AF2295" s="22" t="e">
        <f>VLOOKUP($A2295,Searches!$A:$H,AF$1,FALSE)</f>
        <v>#N/A</v>
      </c>
      <c r="AG2295" s="22" t="e">
        <f>VLOOKUP($A2295,Searches!$A:$H,AG$1,FALSE)</f>
        <v>#N/A</v>
      </c>
      <c r="AH2295" s="22" t="str">
        <f>VLOOKUP($G2295,Temp!$D:$F,AH$1,FALSE)</f>
        <v>communitybrands.com</v>
      </c>
      <c r="AI2295" s="22" t="str">
        <f>VLOOKUP($G2295,Temp!$D:$F,AI$1,FALSE)</f>
        <v>Eloqua</v>
      </c>
      <c r="AJ2295" s="22" t="str">
        <f>VLOOKUP($G2295,Temp!$D:$F,AJ$1,FALSE)</f>
        <v>WordPress</v>
      </c>
    </row>
    <row r="2296" spans="1:36" ht="16" x14ac:dyDescent="0.2">
      <c r="A2296" s="8" t="str">
        <f t="shared" si="35"/>
        <v>David Kenneson Quintiq, a Dassault Systèmes company</v>
      </c>
      <c r="B2296" s="8" t="s">
        <v>438</v>
      </c>
      <c r="C2296" s="8" t="s">
        <v>9633</v>
      </c>
      <c r="D2296" s="8" t="s">
        <v>304</v>
      </c>
      <c r="E2296" s="8" t="s">
        <v>9634</v>
      </c>
      <c r="F2296" s="8" t="s">
        <v>9635</v>
      </c>
      <c r="G2296" s="12" t="s">
        <v>9636</v>
      </c>
      <c r="H2296" s="22" t="str">
        <f>VLOOKUP($G2296,Temp!$A:$C,H$1,FALSE)</f>
        <v>quintiq.com</v>
      </c>
      <c r="I2296" s="22" t="e">
        <f>VLOOKUP($G2296,Temp!$A:$C,I$1,FALSE)</f>
        <v>#VALUE!</v>
      </c>
      <c r="J2296" s="22" t="e">
        <f>VLOOKUP($G2296,Temp!$A:$C,J$1,FALSE)</f>
        <v>#VALUE!</v>
      </c>
      <c r="K2296" s="22" t="e">
        <f>VLOOKUP($G2296,Temp!$A:$C,K$1,FALSE)</f>
        <v>#VALUE!</v>
      </c>
      <c r="L2296" s="22" t="e">
        <f>VLOOKUP($G2296,Temp!$A:$C,L$1,FALSE)</f>
        <v>#VALUE!</v>
      </c>
      <c r="M2296" s="22" t="e">
        <f>VLOOKUP($G2296,Temp!$A:$C,M$1,FALSE)</f>
        <v>#VALUE!</v>
      </c>
      <c r="N2296" s="22" t="e">
        <f>VLOOKUP($G2296,Temp!$A:$C,N$1,FALSE)</f>
        <v>#VALUE!</v>
      </c>
      <c r="O2296" s="22" t="e">
        <f>VLOOKUP($G2296,Temp!$A:$C,O$1,FALSE)</f>
        <v>#VALUE!</v>
      </c>
      <c r="P2296" s="22" t="e">
        <f>VLOOKUP($G2296,Temp!$A:$C,P$1,FALSE)</f>
        <v>#VALUE!</v>
      </c>
      <c r="Q2296" s="22" t="e">
        <f>VLOOKUP($G2296,Temp!$A:$C,Q$1,FALSE)</f>
        <v>#VALUE!</v>
      </c>
      <c r="R2296" s="22" t="e">
        <f>VLOOKUP($G2296,Temp!$A:$C,R$1,FALSE)</f>
        <v>#VALUE!</v>
      </c>
      <c r="S2296" s="22" t="e">
        <f>VLOOKUP($G2296,Temp!$A:$C,S$1,FALSE)</f>
        <v>#VALUE!</v>
      </c>
      <c r="T2296" s="22" t="e">
        <f>VLOOKUP($G2296,Temp!$A:$C,T$1,FALSE)</f>
        <v>#VALUE!</v>
      </c>
      <c r="U2296" s="22" t="e">
        <f>VLOOKUP($G2296,Temp!$A:$C,U$1,FALSE)</f>
        <v>#VALUE!</v>
      </c>
      <c r="V2296" s="22" t="e">
        <f>VLOOKUP($G2296,Temp!$A:$C,V$1,FALSE)</f>
        <v>#VALUE!</v>
      </c>
      <c r="W2296" s="22" t="e">
        <f>VLOOKUP($G2296,Temp!$A:$C,W$1,FALSE)</f>
        <v>#VALUE!</v>
      </c>
      <c r="X2296" s="22" t="e">
        <f>VLOOKUP($G2296,Temp!$A:$C,X$1,FALSE)</f>
        <v>#VALUE!</v>
      </c>
      <c r="Y2296" s="22">
        <f>VLOOKUP($G2296,Temp!$A:$C,Y$1,FALSE)</f>
        <v>5700</v>
      </c>
      <c r="Z2296" s="22">
        <f>VLOOKUP($G2296,Temp!$A:$C,Z$1,FALSE)</f>
        <v>189</v>
      </c>
      <c r="AA2296" s="22" t="e">
        <f>VLOOKUP($A2296,Searches!$A:$H,AA$1,FALSE)</f>
        <v>#N/A</v>
      </c>
      <c r="AB2296" s="22" t="e">
        <f>VLOOKUP($A2296,Searches!$A:$H,AB$1,FALSE)</f>
        <v>#N/A</v>
      </c>
      <c r="AC2296" s="22" t="e">
        <f>VLOOKUP($A2296,Searches!$A:$H,AC$1,FALSE)</f>
        <v>#N/A</v>
      </c>
      <c r="AD2296" s="22" t="e">
        <f>VLOOKUP($A2296,Searches!$A:$H,AD$1,FALSE)</f>
        <v>#N/A</v>
      </c>
      <c r="AE2296" s="22" t="e">
        <f>VLOOKUP($A2296,Searches!$A:$H,AE$1,FALSE)</f>
        <v>#N/A</v>
      </c>
      <c r="AF2296" s="22" t="e">
        <f>VLOOKUP($A2296,Searches!$A:$H,AF$1,FALSE)</f>
        <v>#N/A</v>
      </c>
      <c r="AG2296" s="22" t="e">
        <f>VLOOKUP($A2296,Searches!$A:$H,AG$1,FALSE)</f>
        <v>#N/A</v>
      </c>
      <c r="AH2296" s="22" t="str">
        <f>VLOOKUP($G2296,Temp!$D:$F,AH$1,FALSE)</f>
        <v>quintiq.com</v>
      </c>
      <c r="AI2296" s="22" t="str">
        <f>VLOOKUP($G2296,Temp!$D:$F,AI$1,FALSE)</f>
        <v>Marketo</v>
      </c>
      <c r="AJ2296" s="22" t="str">
        <f>VLOOKUP($G2296,Temp!$D:$F,AJ$1,FALSE)</f>
        <v>WordPress</v>
      </c>
    </row>
    <row r="2297" spans="1:36" ht="16" x14ac:dyDescent="0.2">
      <c r="A2297" s="8" t="str">
        <f t="shared" si="35"/>
        <v>Robert Hoblit DigiCert, Inc.</v>
      </c>
      <c r="B2297" s="8" t="s">
        <v>1836</v>
      </c>
      <c r="C2297" s="8" t="s">
        <v>4397</v>
      </c>
      <c r="D2297" s="8" t="s">
        <v>304</v>
      </c>
      <c r="E2297" s="8" t="s">
        <v>4398</v>
      </c>
      <c r="F2297" s="8" t="s">
        <v>4400</v>
      </c>
      <c r="G2297" s="12" t="s">
        <v>4402</v>
      </c>
      <c r="H2297" s="22" t="str">
        <f>VLOOKUP($G2297,Temp!$A:$C,H$1,FALSE)</f>
        <v>digicert.com</v>
      </c>
      <c r="I2297" s="22" t="e">
        <f>VLOOKUP($G2297,Temp!$A:$C,I$1,FALSE)</f>
        <v>#VALUE!</v>
      </c>
      <c r="J2297" s="22" t="e">
        <f>VLOOKUP($G2297,Temp!$A:$C,J$1,FALSE)</f>
        <v>#VALUE!</v>
      </c>
      <c r="K2297" s="22" t="e">
        <f>VLOOKUP($G2297,Temp!$A:$C,K$1,FALSE)</f>
        <v>#VALUE!</v>
      </c>
      <c r="L2297" s="22" t="e">
        <f>VLOOKUP($G2297,Temp!$A:$C,L$1,FALSE)</f>
        <v>#VALUE!</v>
      </c>
      <c r="M2297" s="22" t="e">
        <f>VLOOKUP($G2297,Temp!$A:$C,M$1,FALSE)</f>
        <v>#VALUE!</v>
      </c>
      <c r="N2297" s="22" t="e">
        <f>VLOOKUP($G2297,Temp!$A:$C,N$1,FALSE)</f>
        <v>#VALUE!</v>
      </c>
      <c r="O2297" s="22" t="e">
        <f>VLOOKUP($G2297,Temp!$A:$C,O$1,FALSE)</f>
        <v>#VALUE!</v>
      </c>
      <c r="P2297" s="22" t="e">
        <f>VLOOKUP($G2297,Temp!$A:$C,P$1,FALSE)</f>
        <v>#VALUE!</v>
      </c>
      <c r="Q2297" s="22" t="e">
        <f>VLOOKUP($G2297,Temp!$A:$C,Q$1,FALSE)</f>
        <v>#VALUE!</v>
      </c>
      <c r="R2297" s="22" t="e">
        <f>VLOOKUP($G2297,Temp!$A:$C,R$1,FALSE)</f>
        <v>#VALUE!</v>
      </c>
      <c r="S2297" s="22" t="e">
        <f>VLOOKUP($G2297,Temp!$A:$C,S$1,FALSE)</f>
        <v>#VALUE!</v>
      </c>
      <c r="T2297" s="22" t="e">
        <f>VLOOKUP($G2297,Temp!$A:$C,T$1,FALSE)</f>
        <v>#VALUE!</v>
      </c>
      <c r="U2297" s="22" t="e">
        <f>VLOOKUP($G2297,Temp!$A:$C,U$1,FALSE)</f>
        <v>#VALUE!</v>
      </c>
      <c r="V2297" s="22" t="e">
        <f>VLOOKUP($G2297,Temp!$A:$C,V$1,FALSE)</f>
        <v>#VALUE!</v>
      </c>
      <c r="W2297" s="22" t="e">
        <f>VLOOKUP($G2297,Temp!$A:$C,W$1,FALSE)</f>
        <v>#VALUE!</v>
      </c>
      <c r="X2297" s="22" t="e">
        <f>VLOOKUP($G2297,Temp!$A:$C,X$1,FALSE)</f>
        <v>#VALUE!</v>
      </c>
      <c r="Y2297" s="22">
        <f>VLOOKUP($G2297,Temp!$A:$C,Y$1,FALSE)</f>
        <v>388000</v>
      </c>
      <c r="Z2297" s="22">
        <f>VLOOKUP($G2297,Temp!$A:$C,Z$1,FALSE)</f>
        <v>77300</v>
      </c>
      <c r="AA2297" s="22" t="e">
        <f>VLOOKUP($A2297,Searches!$A:$H,AA$1,FALSE)</f>
        <v>#N/A</v>
      </c>
      <c r="AB2297" s="22" t="e">
        <f>VLOOKUP($A2297,Searches!$A:$H,AB$1,FALSE)</f>
        <v>#N/A</v>
      </c>
      <c r="AC2297" s="22" t="e">
        <f>VLOOKUP($A2297,Searches!$A:$H,AC$1,FALSE)</f>
        <v>#N/A</v>
      </c>
      <c r="AD2297" s="22" t="e">
        <f>VLOOKUP($A2297,Searches!$A:$H,AD$1,FALSE)</f>
        <v>#N/A</v>
      </c>
      <c r="AE2297" s="22" t="e">
        <f>VLOOKUP($A2297,Searches!$A:$H,AE$1,FALSE)</f>
        <v>#N/A</v>
      </c>
      <c r="AF2297" s="22" t="e">
        <f>VLOOKUP($A2297,Searches!$A:$H,AF$1,FALSE)</f>
        <v>#N/A</v>
      </c>
      <c r="AG2297" s="22" t="e">
        <f>VLOOKUP($A2297,Searches!$A:$H,AG$1,FALSE)</f>
        <v>#N/A</v>
      </c>
      <c r="AH2297" s="22" t="str">
        <f>VLOOKUP($G2297,Temp!$D:$F,AH$1,FALSE)</f>
        <v>digicert.com</v>
      </c>
      <c r="AI2297" s="22" t="str">
        <f>VLOOKUP($G2297,Temp!$D:$F,AI$1,FALSE)</f>
        <v>Marketo</v>
      </c>
      <c r="AJ2297" s="22" t="str">
        <f>VLOOKUP($G2297,Temp!$D:$F,AJ$1,FALSE)</f>
        <v>WordPress</v>
      </c>
    </row>
    <row r="2298" spans="1:36" ht="16" x14ac:dyDescent="0.2">
      <c r="A2298" s="8" t="str">
        <f t="shared" si="35"/>
        <v>Chuck Moeling Interface Security Systems</v>
      </c>
      <c r="B2298" s="8" t="s">
        <v>3455</v>
      </c>
      <c r="C2298" s="8" t="s">
        <v>3456</v>
      </c>
      <c r="D2298" s="8" t="s">
        <v>3457</v>
      </c>
      <c r="E2298" s="8" t="s">
        <v>3458</v>
      </c>
      <c r="F2298" s="8" t="s">
        <v>3459</v>
      </c>
      <c r="G2298" s="12" t="s">
        <v>3461</v>
      </c>
      <c r="H2298" s="22" t="str">
        <f>VLOOKUP($G2298,Temp!$A:$C,H$1,FALSE)</f>
        <v>interfacesystems.com</v>
      </c>
      <c r="I2298" s="22" t="e">
        <f>VLOOKUP($G2298,Temp!$A:$C,I$1,FALSE)</f>
        <v>#VALUE!</v>
      </c>
      <c r="J2298" s="22" t="e">
        <f>VLOOKUP($G2298,Temp!$A:$C,J$1,FALSE)</f>
        <v>#VALUE!</v>
      </c>
      <c r="K2298" s="22" t="e">
        <f>VLOOKUP($G2298,Temp!$A:$C,K$1,FALSE)</f>
        <v>#VALUE!</v>
      </c>
      <c r="L2298" s="22" t="e">
        <f>VLOOKUP($G2298,Temp!$A:$C,L$1,FALSE)</f>
        <v>#VALUE!</v>
      </c>
      <c r="M2298" s="22" t="e">
        <f>VLOOKUP($G2298,Temp!$A:$C,M$1,FALSE)</f>
        <v>#VALUE!</v>
      </c>
      <c r="N2298" s="22" t="e">
        <f>VLOOKUP($G2298,Temp!$A:$C,N$1,FALSE)</f>
        <v>#VALUE!</v>
      </c>
      <c r="O2298" s="22" t="e">
        <f>VLOOKUP($G2298,Temp!$A:$C,O$1,FALSE)</f>
        <v>#VALUE!</v>
      </c>
      <c r="P2298" s="22" t="e">
        <f>VLOOKUP($G2298,Temp!$A:$C,P$1,FALSE)</f>
        <v>#VALUE!</v>
      </c>
      <c r="Q2298" s="22" t="e">
        <f>VLOOKUP($G2298,Temp!$A:$C,Q$1,FALSE)</f>
        <v>#VALUE!</v>
      </c>
      <c r="R2298" s="22" t="e">
        <f>VLOOKUP($G2298,Temp!$A:$C,R$1,FALSE)</f>
        <v>#VALUE!</v>
      </c>
      <c r="S2298" s="22" t="e">
        <f>VLOOKUP($G2298,Temp!$A:$C,S$1,FALSE)</f>
        <v>#VALUE!</v>
      </c>
      <c r="T2298" s="22" t="e">
        <f>VLOOKUP($G2298,Temp!$A:$C,T$1,FALSE)</f>
        <v>#VALUE!</v>
      </c>
      <c r="U2298" s="22" t="e">
        <f>VLOOKUP($G2298,Temp!$A:$C,U$1,FALSE)</f>
        <v>#VALUE!</v>
      </c>
      <c r="V2298" s="22" t="e">
        <f>VLOOKUP($G2298,Temp!$A:$C,V$1,FALSE)</f>
        <v>#VALUE!</v>
      </c>
      <c r="W2298" s="22" t="e">
        <f>VLOOKUP($G2298,Temp!$A:$C,W$1,FALSE)</f>
        <v>#VALUE!</v>
      </c>
      <c r="X2298" s="22" t="e">
        <f>VLOOKUP($G2298,Temp!$A:$C,X$1,FALSE)</f>
        <v>#VALUE!</v>
      </c>
      <c r="Y2298" s="22">
        <f>VLOOKUP($G2298,Temp!$A:$C,Y$1,FALSE)</f>
        <v>24000</v>
      </c>
      <c r="Z2298" s="22">
        <f>VLOOKUP($G2298,Temp!$A:$C,Z$1,FALSE)</f>
        <v>0</v>
      </c>
      <c r="AA2298" s="22" t="e">
        <f>VLOOKUP($A2298,Searches!$A:$H,AA$1,FALSE)</f>
        <v>#N/A</v>
      </c>
      <c r="AB2298" s="22" t="e">
        <f>VLOOKUP($A2298,Searches!$A:$H,AB$1,FALSE)</f>
        <v>#N/A</v>
      </c>
      <c r="AC2298" s="22" t="e">
        <f>VLOOKUP($A2298,Searches!$A:$H,AC$1,FALSE)</f>
        <v>#N/A</v>
      </c>
      <c r="AD2298" s="22" t="e">
        <f>VLOOKUP($A2298,Searches!$A:$H,AD$1,FALSE)</f>
        <v>#N/A</v>
      </c>
      <c r="AE2298" s="22" t="e">
        <f>VLOOKUP($A2298,Searches!$A:$H,AE$1,FALSE)</f>
        <v>#N/A</v>
      </c>
      <c r="AF2298" s="22" t="e">
        <f>VLOOKUP($A2298,Searches!$A:$H,AF$1,FALSE)</f>
        <v>#N/A</v>
      </c>
      <c r="AG2298" s="22" t="e">
        <f>VLOOKUP($A2298,Searches!$A:$H,AG$1,FALSE)</f>
        <v>#N/A</v>
      </c>
      <c r="AH2298" s="22" t="str">
        <f>VLOOKUP($G2298,Temp!$D:$F,AH$1,FALSE)</f>
        <v>interfacesystems.com</v>
      </c>
      <c r="AI2298" s="22" t="str">
        <f>VLOOKUP($G2298,Temp!$D:$F,AI$1,FALSE)</f>
        <v>HubSpot</v>
      </c>
      <c r="AJ2298" s="22" t="str">
        <f>VLOOKUP($G2298,Temp!$D:$F,AJ$1,FALSE)</f>
        <v>WordPress</v>
      </c>
    </row>
    <row r="2299" spans="1:36" ht="16" x14ac:dyDescent="0.2">
      <c r="A2299" s="8" t="str">
        <f t="shared" si="35"/>
        <v>Scott Davis InterCloud Systems Inc.</v>
      </c>
      <c r="B2299" s="8" t="s">
        <v>737</v>
      </c>
      <c r="C2299" s="8" t="s">
        <v>11981</v>
      </c>
      <c r="D2299" s="8" t="s">
        <v>3547</v>
      </c>
      <c r="E2299" s="8" t="s">
        <v>11982</v>
      </c>
      <c r="F2299" s="8" t="s">
        <v>11983</v>
      </c>
      <c r="G2299" s="12" t="s">
        <v>11865</v>
      </c>
      <c r="H2299" s="22" t="str">
        <f>VLOOKUP($G2299,Temp!$A:$C,H$1,FALSE)</f>
        <v>intercloudsys.com</v>
      </c>
      <c r="I2299" s="22" t="e">
        <f>VLOOKUP($G2299,Temp!$A:$C,I$1,FALSE)</f>
        <v>#VALUE!</v>
      </c>
      <c r="J2299" s="22" t="e">
        <f>VLOOKUP($G2299,Temp!$A:$C,J$1,FALSE)</f>
        <v>#VALUE!</v>
      </c>
      <c r="K2299" s="22" t="e">
        <f>VLOOKUP($G2299,Temp!$A:$C,K$1,FALSE)</f>
        <v>#VALUE!</v>
      </c>
      <c r="L2299" s="22" t="e">
        <f>VLOOKUP($G2299,Temp!$A:$C,L$1,FALSE)</f>
        <v>#VALUE!</v>
      </c>
      <c r="M2299" s="22" t="e">
        <f>VLOOKUP($G2299,Temp!$A:$C,M$1,FALSE)</f>
        <v>#VALUE!</v>
      </c>
      <c r="N2299" s="22" t="e">
        <f>VLOOKUP($G2299,Temp!$A:$C,N$1,FALSE)</f>
        <v>#VALUE!</v>
      </c>
      <c r="O2299" s="22" t="e">
        <f>VLOOKUP($G2299,Temp!$A:$C,O$1,FALSE)</f>
        <v>#VALUE!</v>
      </c>
      <c r="P2299" s="22" t="e">
        <f>VLOOKUP($G2299,Temp!$A:$C,P$1,FALSE)</f>
        <v>#VALUE!</v>
      </c>
      <c r="Q2299" s="22" t="e">
        <f>VLOOKUP($G2299,Temp!$A:$C,Q$1,FALSE)</f>
        <v>#VALUE!</v>
      </c>
      <c r="R2299" s="22" t="e">
        <f>VLOOKUP($G2299,Temp!$A:$C,R$1,FALSE)</f>
        <v>#VALUE!</v>
      </c>
      <c r="S2299" s="22" t="e">
        <f>VLOOKUP($G2299,Temp!$A:$C,S$1,FALSE)</f>
        <v>#VALUE!</v>
      </c>
      <c r="T2299" s="22" t="e">
        <f>VLOOKUP($G2299,Temp!$A:$C,T$1,FALSE)</f>
        <v>#VALUE!</v>
      </c>
      <c r="U2299" s="22" t="e">
        <f>VLOOKUP($G2299,Temp!$A:$C,U$1,FALSE)</f>
        <v>#VALUE!</v>
      </c>
      <c r="V2299" s="22" t="e">
        <f>VLOOKUP($G2299,Temp!$A:$C,V$1,FALSE)</f>
        <v>#VALUE!</v>
      </c>
      <c r="W2299" s="22" t="e">
        <f>VLOOKUP($G2299,Temp!$A:$C,W$1,FALSE)</f>
        <v>#VALUE!</v>
      </c>
      <c r="X2299" s="22" t="e">
        <f>VLOOKUP($G2299,Temp!$A:$C,X$1,FALSE)</f>
        <v>#VALUE!</v>
      </c>
      <c r="Y2299" s="22">
        <f>VLOOKUP($G2299,Temp!$A:$C,Y$1,FALSE)</f>
        <v>20500</v>
      </c>
      <c r="Z2299" s="22">
        <f>VLOOKUP($G2299,Temp!$A:$C,Z$1,FALSE)</f>
        <v>0</v>
      </c>
      <c r="AA2299" s="22" t="e">
        <f>VLOOKUP($A2299,Searches!$A:$H,AA$1,FALSE)</f>
        <v>#N/A</v>
      </c>
      <c r="AB2299" s="22" t="e">
        <f>VLOOKUP($A2299,Searches!$A:$H,AB$1,FALSE)</f>
        <v>#N/A</v>
      </c>
      <c r="AC2299" s="22" t="e">
        <f>VLOOKUP($A2299,Searches!$A:$H,AC$1,FALSE)</f>
        <v>#N/A</v>
      </c>
      <c r="AD2299" s="22" t="e">
        <f>VLOOKUP($A2299,Searches!$A:$H,AD$1,FALSE)</f>
        <v>#N/A</v>
      </c>
      <c r="AE2299" s="22" t="e">
        <f>VLOOKUP($A2299,Searches!$A:$H,AE$1,FALSE)</f>
        <v>#N/A</v>
      </c>
      <c r="AF2299" s="22" t="e">
        <f>VLOOKUP($A2299,Searches!$A:$H,AF$1,FALSE)</f>
        <v>#N/A</v>
      </c>
      <c r="AG2299" s="22" t="e">
        <f>VLOOKUP($A2299,Searches!$A:$H,AG$1,FALSE)</f>
        <v>#N/A</v>
      </c>
      <c r="AH2299" s="22" t="e">
        <f>VLOOKUP($G2299,Temp!$D:$F,AH$1,FALSE)</f>
        <v>#N/A</v>
      </c>
      <c r="AI2299" s="22" t="e">
        <f>VLOOKUP($G2299,Temp!$D:$F,AI$1,FALSE)</f>
        <v>#N/A</v>
      </c>
      <c r="AJ2299" s="22" t="e">
        <f>VLOOKUP($G2299,Temp!$D:$F,AJ$1,FALSE)</f>
        <v>#N/A</v>
      </c>
    </row>
    <row r="2300" spans="1:36" ht="16" x14ac:dyDescent="0.2">
      <c r="A2300" s="8" t="str">
        <f t="shared" si="35"/>
        <v>Jim Bubeck Cogent Communications</v>
      </c>
      <c r="B2300" s="8" t="s">
        <v>398</v>
      </c>
      <c r="C2300" s="8" t="s">
        <v>9413</v>
      </c>
      <c r="D2300" s="8" t="s">
        <v>9414</v>
      </c>
      <c r="E2300" s="8" t="s">
        <v>9415</v>
      </c>
      <c r="F2300" s="8" t="s">
        <v>9416</v>
      </c>
      <c r="G2300" s="12" t="s">
        <v>9417</v>
      </c>
      <c r="H2300" s="22" t="str">
        <f>VLOOKUP($G2300,Temp!$A:$C,H$1,FALSE)</f>
        <v>cogentco.com</v>
      </c>
      <c r="I2300" s="22" t="e">
        <f>VLOOKUP($G2300,Temp!$A:$C,I$1,FALSE)</f>
        <v>#VALUE!</v>
      </c>
      <c r="J2300" s="22" t="e">
        <f>VLOOKUP($G2300,Temp!$A:$C,J$1,FALSE)</f>
        <v>#VALUE!</v>
      </c>
      <c r="K2300" s="22" t="e">
        <f>VLOOKUP($G2300,Temp!$A:$C,K$1,FALSE)</f>
        <v>#VALUE!</v>
      </c>
      <c r="L2300" s="22" t="e">
        <f>VLOOKUP($G2300,Temp!$A:$C,L$1,FALSE)</f>
        <v>#VALUE!</v>
      </c>
      <c r="M2300" s="22" t="e">
        <f>VLOOKUP($G2300,Temp!$A:$C,M$1,FALSE)</f>
        <v>#VALUE!</v>
      </c>
      <c r="N2300" s="22" t="e">
        <f>VLOOKUP($G2300,Temp!$A:$C,N$1,FALSE)</f>
        <v>#VALUE!</v>
      </c>
      <c r="O2300" s="22" t="e">
        <f>VLOOKUP($G2300,Temp!$A:$C,O$1,FALSE)</f>
        <v>#VALUE!</v>
      </c>
      <c r="P2300" s="22" t="e">
        <f>VLOOKUP($G2300,Temp!$A:$C,P$1,FALSE)</f>
        <v>#VALUE!</v>
      </c>
      <c r="Q2300" s="22" t="e">
        <f>VLOOKUP($G2300,Temp!$A:$C,Q$1,FALSE)</f>
        <v>#VALUE!</v>
      </c>
      <c r="R2300" s="22" t="e">
        <f>VLOOKUP($G2300,Temp!$A:$C,R$1,FALSE)</f>
        <v>#VALUE!</v>
      </c>
      <c r="S2300" s="22" t="e">
        <f>VLOOKUP($G2300,Temp!$A:$C,S$1,FALSE)</f>
        <v>#VALUE!</v>
      </c>
      <c r="T2300" s="22" t="e">
        <f>VLOOKUP($G2300,Temp!$A:$C,T$1,FALSE)</f>
        <v>#VALUE!</v>
      </c>
      <c r="U2300" s="22" t="e">
        <f>VLOOKUP($G2300,Temp!$A:$C,U$1,FALSE)</f>
        <v>#VALUE!</v>
      </c>
      <c r="V2300" s="22" t="e">
        <f>VLOOKUP($G2300,Temp!$A:$C,V$1,FALSE)</f>
        <v>#VALUE!</v>
      </c>
      <c r="W2300" s="22" t="e">
        <f>VLOOKUP($G2300,Temp!$A:$C,W$1,FALSE)</f>
        <v>#VALUE!</v>
      </c>
      <c r="X2300" s="22" t="e">
        <f>VLOOKUP($G2300,Temp!$A:$C,X$1,FALSE)</f>
        <v>#VALUE!</v>
      </c>
      <c r="Y2300" s="22">
        <f>VLOOKUP($G2300,Temp!$A:$C,Y$1,FALSE)</f>
        <v>127000</v>
      </c>
      <c r="Z2300" s="22">
        <f>VLOOKUP($G2300,Temp!$A:$C,Z$1,FALSE)</f>
        <v>0</v>
      </c>
      <c r="AA2300" s="22" t="e">
        <f>VLOOKUP($A2300,Searches!$A:$H,AA$1,FALSE)</f>
        <v>#N/A</v>
      </c>
      <c r="AB2300" s="22" t="e">
        <f>VLOOKUP($A2300,Searches!$A:$H,AB$1,FALSE)</f>
        <v>#N/A</v>
      </c>
      <c r="AC2300" s="22" t="e">
        <f>VLOOKUP($A2300,Searches!$A:$H,AC$1,FALSE)</f>
        <v>#N/A</v>
      </c>
      <c r="AD2300" s="22" t="e">
        <f>VLOOKUP($A2300,Searches!$A:$H,AD$1,FALSE)</f>
        <v>#N/A</v>
      </c>
      <c r="AE2300" s="22" t="e">
        <f>VLOOKUP($A2300,Searches!$A:$H,AE$1,FALSE)</f>
        <v>#N/A</v>
      </c>
      <c r="AF2300" s="22" t="e">
        <f>VLOOKUP($A2300,Searches!$A:$H,AF$1,FALSE)</f>
        <v>#N/A</v>
      </c>
      <c r="AG2300" s="22" t="e">
        <f>VLOOKUP($A2300,Searches!$A:$H,AG$1,FALSE)</f>
        <v>#N/A</v>
      </c>
      <c r="AH2300" s="22" t="e">
        <f>VLOOKUP($G2300,Temp!$D:$F,AH$1,FALSE)</f>
        <v>#N/A</v>
      </c>
      <c r="AI2300" s="22" t="e">
        <f>VLOOKUP($G2300,Temp!$D:$F,AI$1,FALSE)</f>
        <v>#N/A</v>
      </c>
      <c r="AJ2300" s="22" t="e">
        <f>VLOOKUP($G2300,Temp!$D:$F,AJ$1,FALSE)</f>
        <v>#N/A</v>
      </c>
    </row>
    <row r="2301" spans="1:36" ht="16" x14ac:dyDescent="0.2">
      <c r="A2301" s="8" t="str">
        <f t="shared" si="35"/>
        <v>Jim Elliot AdvancedMD</v>
      </c>
      <c r="B2301" s="8" t="s">
        <v>398</v>
      </c>
      <c r="C2301" s="8" t="s">
        <v>6743</v>
      </c>
      <c r="D2301" s="8" t="s">
        <v>42</v>
      </c>
      <c r="E2301" s="8" t="s">
        <v>6744</v>
      </c>
      <c r="F2301" s="8" t="s">
        <v>6745</v>
      </c>
      <c r="G2301" s="12" t="s">
        <v>6746</v>
      </c>
      <c r="H2301" s="22" t="str">
        <f>VLOOKUP($G2301,Temp!$A:$C,H$1,FALSE)</f>
        <v>advancedmd.com</v>
      </c>
      <c r="I2301" s="22" t="e">
        <f>VLOOKUP($G2301,Temp!$A:$C,I$1,FALSE)</f>
        <v>#VALUE!</v>
      </c>
      <c r="J2301" s="22" t="e">
        <f>VLOOKUP($G2301,Temp!$A:$C,J$1,FALSE)</f>
        <v>#VALUE!</v>
      </c>
      <c r="K2301" s="22" t="e">
        <f>VLOOKUP($G2301,Temp!$A:$C,K$1,FALSE)</f>
        <v>#VALUE!</v>
      </c>
      <c r="L2301" s="22" t="e">
        <f>VLOOKUP($G2301,Temp!$A:$C,L$1,FALSE)</f>
        <v>#VALUE!</v>
      </c>
      <c r="M2301" s="22" t="e">
        <f>VLOOKUP($G2301,Temp!$A:$C,M$1,FALSE)</f>
        <v>#VALUE!</v>
      </c>
      <c r="N2301" s="22" t="e">
        <f>VLOOKUP($G2301,Temp!$A:$C,N$1,FALSE)</f>
        <v>#VALUE!</v>
      </c>
      <c r="O2301" s="22" t="e">
        <f>VLOOKUP($G2301,Temp!$A:$C,O$1,FALSE)</f>
        <v>#VALUE!</v>
      </c>
      <c r="P2301" s="22" t="e">
        <f>VLOOKUP($G2301,Temp!$A:$C,P$1,FALSE)</f>
        <v>#VALUE!</v>
      </c>
      <c r="Q2301" s="22" t="e">
        <f>VLOOKUP($G2301,Temp!$A:$C,Q$1,FALSE)</f>
        <v>#VALUE!</v>
      </c>
      <c r="R2301" s="22" t="e">
        <f>VLOOKUP($G2301,Temp!$A:$C,R$1,FALSE)</f>
        <v>#VALUE!</v>
      </c>
      <c r="S2301" s="22" t="e">
        <f>VLOOKUP($G2301,Temp!$A:$C,S$1,FALSE)</f>
        <v>#VALUE!</v>
      </c>
      <c r="T2301" s="22" t="e">
        <f>VLOOKUP($G2301,Temp!$A:$C,T$1,FALSE)</f>
        <v>#VALUE!</v>
      </c>
      <c r="U2301" s="22" t="e">
        <f>VLOOKUP($G2301,Temp!$A:$C,U$1,FALSE)</f>
        <v>#VALUE!</v>
      </c>
      <c r="V2301" s="22" t="e">
        <f>VLOOKUP($G2301,Temp!$A:$C,V$1,FALSE)</f>
        <v>#VALUE!</v>
      </c>
      <c r="W2301" s="22" t="e">
        <f>VLOOKUP($G2301,Temp!$A:$C,W$1,FALSE)</f>
        <v>#VALUE!</v>
      </c>
      <c r="X2301" s="22" t="e">
        <f>VLOOKUP($G2301,Temp!$A:$C,X$1,FALSE)</f>
        <v>#VALUE!</v>
      </c>
      <c r="Y2301" s="22">
        <f>VLOOKUP($G2301,Temp!$A:$C,Y$1,FALSE)</f>
        <v>636000</v>
      </c>
      <c r="Z2301" s="22">
        <f>VLOOKUP($G2301,Temp!$A:$C,Z$1,FALSE)</f>
        <v>167000</v>
      </c>
      <c r="AA2301" s="22" t="e">
        <f>VLOOKUP($A2301,Searches!$A:$H,AA$1,FALSE)</f>
        <v>#N/A</v>
      </c>
      <c r="AB2301" s="22" t="e">
        <f>VLOOKUP($A2301,Searches!$A:$H,AB$1,FALSE)</f>
        <v>#N/A</v>
      </c>
      <c r="AC2301" s="22" t="e">
        <f>VLOOKUP($A2301,Searches!$A:$H,AC$1,FALSE)</f>
        <v>#N/A</v>
      </c>
      <c r="AD2301" s="22" t="e">
        <f>VLOOKUP($A2301,Searches!$A:$H,AD$1,FALSE)</f>
        <v>#N/A</v>
      </c>
      <c r="AE2301" s="22" t="e">
        <f>VLOOKUP($A2301,Searches!$A:$H,AE$1,FALSE)</f>
        <v>#N/A</v>
      </c>
      <c r="AF2301" s="22" t="e">
        <f>VLOOKUP($A2301,Searches!$A:$H,AF$1,FALSE)</f>
        <v>#N/A</v>
      </c>
      <c r="AG2301" s="22" t="e">
        <f>VLOOKUP($A2301,Searches!$A:$H,AG$1,FALSE)</f>
        <v>#N/A</v>
      </c>
      <c r="AH2301" s="22" t="str">
        <f>VLOOKUP($G2301,Temp!$D:$F,AH$1,FALSE)</f>
        <v>advancedmd.com</v>
      </c>
      <c r="AI2301" s="22" t="str">
        <f>VLOOKUP($G2301,Temp!$D:$F,AI$1,FALSE)</f>
        <v>Marketo</v>
      </c>
      <c r="AJ2301" s="22" t="str">
        <f>VLOOKUP($G2301,Temp!$D:$F,AJ$1,FALSE)</f>
        <v>WordPress</v>
      </c>
    </row>
    <row r="2302" spans="1:36" ht="16" x14ac:dyDescent="0.2">
      <c r="A2302" s="8" t="str">
        <f t="shared" si="35"/>
        <v>Brice Elliott Pramata</v>
      </c>
      <c r="B2302" s="8" t="s">
        <v>1043</v>
      </c>
      <c r="C2302" s="8" t="s">
        <v>7951</v>
      </c>
      <c r="D2302" s="8" t="s">
        <v>304</v>
      </c>
      <c r="E2302" s="8" t="s">
        <v>7952</v>
      </c>
      <c r="F2302" s="8" t="s">
        <v>7953</v>
      </c>
      <c r="G2302" s="12" t="s">
        <v>7954</v>
      </c>
      <c r="H2302" s="22" t="str">
        <f>VLOOKUP($G2302,Temp!$A:$C,H$1,FALSE)</f>
        <v>pramata.com</v>
      </c>
      <c r="I2302" s="22" t="e">
        <f>VLOOKUP($G2302,Temp!$A:$C,I$1,FALSE)</f>
        <v>#VALUE!</v>
      </c>
      <c r="J2302" s="22" t="e">
        <f>VLOOKUP($G2302,Temp!$A:$C,J$1,FALSE)</f>
        <v>#VALUE!</v>
      </c>
      <c r="K2302" s="22" t="e">
        <f>VLOOKUP($G2302,Temp!$A:$C,K$1,FALSE)</f>
        <v>#VALUE!</v>
      </c>
      <c r="L2302" s="22" t="e">
        <f>VLOOKUP($G2302,Temp!$A:$C,L$1,FALSE)</f>
        <v>#VALUE!</v>
      </c>
      <c r="M2302" s="22" t="e">
        <f>VLOOKUP($G2302,Temp!$A:$C,M$1,FALSE)</f>
        <v>#VALUE!</v>
      </c>
      <c r="N2302" s="22" t="e">
        <f>VLOOKUP($G2302,Temp!$A:$C,N$1,FALSE)</f>
        <v>#VALUE!</v>
      </c>
      <c r="O2302" s="22" t="e">
        <f>VLOOKUP($G2302,Temp!$A:$C,O$1,FALSE)</f>
        <v>#VALUE!</v>
      </c>
      <c r="P2302" s="22" t="e">
        <f>VLOOKUP($G2302,Temp!$A:$C,P$1,FALSE)</f>
        <v>#VALUE!</v>
      </c>
      <c r="Q2302" s="22" t="e">
        <f>VLOOKUP($G2302,Temp!$A:$C,Q$1,FALSE)</f>
        <v>#VALUE!</v>
      </c>
      <c r="R2302" s="22" t="e">
        <f>VLOOKUP($G2302,Temp!$A:$C,R$1,FALSE)</f>
        <v>#VALUE!</v>
      </c>
      <c r="S2302" s="22" t="e">
        <f>VLOOKUP($G2302,Temp!$A:$C,S$1,FALSE)</f>
        <v>#VALUE!</v>
      </c>
      <c r="T2302" s="22" t="e">
        <f>VLOOKUP($G2302,Temp!$A:$C,T$1,FALSE)</f>
        <v>#VALUE!</v>
      </c>
      <c r="U2302" s="22" t="e">
        <f>VLOOKUP($G2302,Temp!$A:$C,U$1,FALSE)</f>
        <v>#VALUE!</v>
      </c>
      <c r="V2302" s="22" t="e">
        <f>VLOOKUP($G2302,Temp!$A:$C,V$1,FALSE)</f>
        <v>#VALUE!</v>
      </c>
      <c r="W2302" s="22" t="e">
        <f>VLOOKUP($G2302,Temp!$A:$C,W$1,FALSE)</f>
        <v>#VALUE!</v>
      </c>
      <c r="X2302" s="22" t="e">
        <f>VLOOKUP($G2302,Temp!$A:$C,X$1,FALSE)</f>
        <v>#VALUE!</v>
      </c>
      <c r="Y2302" s="22">
        <f>VLOOKUP($G2302,Temp!$A:$C,Y$1,FALSE)</f>
        <v>101</v>
      </c>
      <c r="Z2302" s="22">
        <f>VLOOKUP($G2302,Temp!$A:$C,Z$1,FALSE)</f>
        <v>1</v>
      </c>
      <c r="AA2302" s="22" t="e">
        <f>VLOOKUP($A2302,Searches!$A:$H,AA$1,FALSE)</f>
        <v>#N/A</v>
      </c>
      <c r="AB2302" s="22" t="e">
        <f>VLOOKUP($A2302,Searches!$A:$H,AB$1,FALSE)</f>
        <v>#N/A</v>
      </c>
      <c r="AC2302" s="22" t="e">
        <f>VLOOKUP($A2302,Searches!$A:$H,AC$1,FALSE)</f>
        <v>#N/A</v>
      </c>
      <c r="AD2302" s="22" t="e">
        <f>VLOOKUP($A2302,Searches!$A:$H,AD$1,FALSE)</f>
        <v>#N/A</v>
      </c>
      <c r="AE2302" s="22" t="e">
        <f>VLOOKUP($A2302,Searches!$A:$H,AE$1,FALSE)</f>
        <v>#N/A</v>
      </c>
      <c r="AF2302" s="22" t="e">
        <f>VLOOKUP($A2302,Searches!$A:$H,AF$1,FALSE)</f>
        <v>#N/A</v>
      </c>
      <c r="AG2302" s="22" t="e">
        <f>VLOOKUP($A2302,Searches!$A:$H,AG$1,FALSE)</f>
        <v>#N/A</v>
      </c>
      <c r="AH2302" s="22" t="e">
        <f>VLOOKUP($G2302,Temp!$D:$F,AH$1,FALSE)</f>
        <v>#N/A</v>
      </c>
      <c r="AI2302" s="22" t="e">
        <f>VLOOKUP($G2302,Temp!$D:$F,AI$1,FALSE)</f>
        <v>#N/A</v>
      </c>
      <c r="AJ2302" s="22" t="e">
        <f>VLOOKUP($G2302,Temp!$D:$F,AJ$1,FALSE)</f>
        <v>#N/A</v>
      </c>
    </row>
    <row r="2303" spans="1:36" ht="16" x14ac:dyDescent="0.2">
      <c r="A2303" s="8" t="str">
        <f t="shared" si="35"/>
        <v>Simon Jeacock Spring Global</v>
      </c>
      <c r="B2303" s="8" t="s">
        <v>321</v>
      </c>
      <c r="C2303" s="8" t="s">
        <v>2772</v>
      </c>
      <c r="D2303" s="8" t="s">
        <v>304</v>
      </c>
      <c r="E2303" s="8" t="s">
        <v>2773</v>
      </c>
      <c r="F2303" s="8" t="s">
        <v>2774</v>
      </c>
      <c r="G2303" s="12" t="s">
        <v>2775</v>
      </c>
      <c r="H2303" s="22" t="str">
        <f>VLOOKUP($G2303,Temp!$A:$C,H$1,FALSE)</f>
        <v>springglobal.com</v>
      </c>
      <c r="I2303" s="22" t="e">
        <f>VLOOKUP($G2303,Temp!$A:$C,I$1,FALSE)</f>
        <v>#VALUE!</v>
      </c>
      <c r="J2303" s="22" t="e">
        <f>VLOOKUP($G2303,Temp!$A:$C,J$1,FALSE)</f>
        <v>#VALUE!</v>
      </c>
      <c r="K2303" s="22" t="e">
        <f>VLOOKUP($G2303,Temp!$A:$C,K$1,FALSE)</f>
        <v>#VALUE!</v>
      </c>
      <c r="L2303" s="22" t="e">
        <f>VLOOKUP($G2303,Temp!$A:$C,L$1,FALSE)</f>
        <v>#VALUE!</v>
      </c>
      <c r="M2303" s="22" t="e">
        <f>VLOOKUP($G2303,Temp!$A:$C,M$1,FALSE)</f>
        <v>#VALUE!</v>
      </c>
      <c r="N2303" s="22" t="e">
        <f>VLOOKUP($G2303,Temp!$A:$C,N$1,FALSE)</f>
        <v>#VALUE!</v>
      </c>
      <c r="O2303" s="22" t="e">
        <f>VLOOKUP($G2303,Temp!$A:$C,O$1,FALSE)</f>
        <v>#VALUE!</v>
      </c>
      <c r="P2303" s="22" t="e">
        <f>VLOOKUP($G2303,Temp!$A:$C,P$1,FALSE)</f>
        <v>#VALUE!</v>
      </c>
      <c r="Q2303" s="22" t="e">
        <f>VLOOKUP($G2303,Temp!$A:$C,Q$1,FALSE)</f>
        <v>#VALUE!</v>
      </c>
      <c r="R2303" s="22" t="e">
        <f>VLOOKUP($G2303,Temp!$A:$C,R$1,FALSE)</f>
        <v>#VALUE!</v>
      </c>
      <c r="S2303" s="22" t="e">
        <f>VLOOKUP($G2303,Temp!$A:$C,S$1,FALSE)</f>
        <v>#VALUE!</v>
      </c>
      <c r="T2303" s="22" t="e">
        <f>VLOOKUP($G2303,Temp!$A:$C,T$1,FALSE)</f>
        <v>#VALUE!</v>
      </c>
      <c r="U2303" s="22" t="e">
        <f>VLOOKUP($G2303,Temp!$A:$C,U$1,FALSE)</f>
        <v>#VALUE!</v>
      </c>
      <c r="V2303" s="22" t="e">
        <f>VLOOKUP($G2303,Temp!$A:$C,V$1,FALSE)</f>
        <v>#VALUE!</v>
      </c>
      <c r="W2303" s="22" t="e">
        <f>VLOOKUP($G2303,Temp!$A:$C,W$1,FALSE)</f>
        <v>#VALUE!</v>
      </c>
      <c r="X2303" s="22" t="e">
        <f>VLOOKUP($G2303,Temp!$A:$C,X$1,FALSE)</f>
        <v>#VALUE!</v>
      </c>
      <c r="Y2303" s="22">
        <f>VLOOKUP($G2303,Temp!$A:$C,Y$1,FALSE)</f>
        <v>285</v>
      </c>
      <c r="Z2303" s="22">
        <f>VLOOKUP($G2303,Temp!$A:$C,Z$1,FALSE)</f>
        <v>0</v>
      </c>
      <c r="AA2303" s="22" t="e">
        <f>VLOOKUP($A2303,Searches!$A:$H,AA$1,FALSE)</f>
        <v>#N/A</v>
      </c>
      <c r="AB2303" s="22" t="e">
        <f>VLOOKUP($A2303,Searches!$A:$H,AB$1,FALSE)</f>
        <v>#N/A</v>
      </c>
      <c r="AC2303" s="22" t="e">
        <f>VLOOKUP($A2303,Searches!$A:$H,AC$1,FALSE)</f>
        <v>#N/A</v>
      </c>
      <c r="AD2303" s="22" t="e">
        <f>VLOOKUP($A2303,Searches!$A:$H,AD$1,FALSE)</f>
        <v>#N/A</v>
      </c>
      <c r="AE2303" s="22" t="e">
        <f>VLOOKUP($A2303,Searches!$A:$H,AE$1,FALSE)</f>
        <v>#N/A</v>
      </c>
      <c r="AF2303" s="22" t="e">
        <f>VLOOKUP($A2303,Searches!$A:$H,AF$1,FALSE)</f>
        <v>#N/A</v>
      </c>
      <c r="AG2303" s="22" t="e">
        <f>VLOOKUP($A2303,Searches!$A:$H,AG$1,FALSE)</f>
        <v>#N/A</v>
      </c>
      <c r="AH2303" s="22" t="str">
        <f>VLOOKUP($G2303,Temp!$D:$F,AH$1,FALSE)</f>
        <v>springglobal.com</v>
      </c>
      <c r="AI2303" s="22" t="str">
        <f>VLOOKUP($G2303,Temp!$D:$F,AI$1,FALSE)</f>
        <v>Marketo</v>
      </c>
      <c r="AJ2303" s="22" t="str">
        <f>VLOOKUP($G2303,Temp!$D:$F,AJ$1,FALSE)</f>
        <v>WordPress</v>
      </c>
    </row>
    <row r="2304" spans="1:36" ht="16" x14ac:dyDescent="0.2">
      <c r="A2304" s="8" t="str">
        <f t="shared" si="35"/>
        <v>Tom Shoemaker itslearning</v>
      </c>
      <c r="B2304" s="8" t="s">
        <v>1696</v>
      </c>
      <c r="C2304" s="8" t="s">
        <v>7012</v>
      </c>
      <c r="D2304" s="8" t="s">
        <v>42</v>
      </c>
      <c r="E2304" s="8" t="s">
        <v>7013</v>
      </c>
      <c r="F2304" s="8" t="s">
        <v>7014</v>
      </c>
      <c r="G2304" s="12" t="s">
        <v>7015</v>
      </c>
      <c r="H2304" s="22" t="str">
        <f>VLOOKUP($G2304,Temp!$A:$C,H$1,FALSE)</f>
        <v>itslearning.com</v>
      </c>
      <c r="I2304" s="22" t="e">
        <f>VLOOKUP($G2304,Temp!$A:$C,I$1,FALSE)</f>
        <v>#VALUE!</v>
      </c>
      <c r="J2304" s="22" t="e">
        <f>VLOOKUP($G2304,Temp!$A:$C,J$1,FALSE)</f>
        <v>#VALUE!</v>
      </c>
      <c r="K2304" s="22" t="e">
        <f>VLOOKUP($G2304,Temp!$A:$C,K$1,FALSE)</f>
        <v>#VALUE!</v>
      </c>
      <c r="L2304" s="22" t="e">
        <f>VLOOKUP($G2304,Temp!$A:$C,L$1,FALSE)</f>
        <v>#VALUE!</v>
      </c>
      <c r="M2304" s="22" t="e">
        <f>VLOOKUP($G2304,Temp!$A:$C,M$1,FALSE)</f>
        <v>#VALUE!</v>
      </c>
      <c r="N2304" s="22" t="e">
        <f>VLOOKUP($G2304,Temp!$A:$C,N$1,FALSE)</f>
        <v>#VALUE!</v>
      </c>
      <c r="O2304" s="22" t="e">
        <f>VLOOKUP($G2304,Temp!$A:$C,O$1,FALSE)</f>
        <v>#VALUE!</v>
      </c>
      <c r="P2304" s="22" t="e">
        <f>VLOOKUP($G2304,Temp!$A:$C,P$1,FALSE)</f>
        <v>#VALUE!</v>
      </c>
      <c r="Q2304" s="22" t="e">
        <f>VLOOKUP($G2304,Temp!$A:$C,Q$1,FALSE)</f>
        <v>#VALUE!</v>
      </c>
      <c r="R2304" s="22" t="e">
        <f>VLOOKUP($G2304,Temp!$A:$C,R$1,FALSE)</f>
        <v>#VALUE!</v>
      </c>
      <c r="S2304" s="22" t="e">
        <f>VLOOKUP($G2304,Temp!$A:$C,S$1,FALSE)</f>
        <v>#VALUE!</v>
      </c>
      <c r="T2304" s="22" t="e">
        <f>VLOOKUP($G2304,Temp!$A:$C,T$1,FALSE)</f>
        <v>#VALUE!</v>
      </c>
      <c r="U2304" s="22" t="e">
        <f>VLOOKUP($G2304,Temp!$A:$C,U$1,FALSE)</f>
        <v>#VALUE!</v>
      </c>
      <c r="V2304" s="22" t="e">
        <f>VLOOKUP($G2304,Temp!$A:$C,V$1,FALSE)</f>
        <v>#VALUE!</v>
      </c>
      <c r="W2304" s="22" t="e">
        <f>VLOOKUP($G2304,Temp!$A:$C,W$1,FALSE)</f>
        <v>#VALUE!</v>
      </c>
      <c r="X2304" s="22" t="e">
        <f>VLOOKUP($G2304,Temp!$A:$C,X$1,FALSE)</f>
        <v>#VALUE!</v>
      </c>
      <c r="Y2304" s="22">
        <f>VLOOKUP($G2304,Temp!$A:$C,Y$1,FALSE)</f>
        <v>195000</v>
      </c>
      <c r="Z2304" s="22">
        <f>VLOOKUP($G2304,Temp!$A:$C,Z$1,FALSE)</f>
        <v>510</v>
      </c>
      <c r="AA2304" s="22" t="e">
        <f>VLOOKUP($A2304,Searches!$A:$H,AA$1,FALSE)</f>
        <v>#N/A</v>
      </c>
      <c r="AB2304" s="22" t="e">
        <f>VLOOKUP($A2304,Searches!$A:$H,AB$1,FALSE)</f>
        <v>#N/A</v>
      </c>
      <c r="AC2304" s="22" t="e">
        <f>VLOOKUP($A2304,Searches!$A:$H,AC$1,FALSE)</f>
        <v>#N/A</v>
      </c>
      <c r="AD2304" s="22" t="e">
        <f>VLOOKUP($A2304,Searches!$A:$H,AD$1,FALSE)</f>
        <v>#N/A</v>
      </c>
      <c r="AE2304" s="22" t="e">
        <f>VLOOKUP($A2304,Searches!$A:$H,AE$1,FALSE)</f>
        <v>#N/A</v>
      </c>
      <c r="AF2304" s="22" t="e">
        <f>VLOOKUP($A2304,Searches!$A:$H,AF$1,FALSE)</f>
        <v>#N/A</v>
      </c>
      <c r="AG2304" s="22" t="e">
        <f>VLOOKUP($A2304,Searches!$A:$H,AG$1,FALSE)</f>
        <v>#N/A</v>
      </c>
      <c r="AH2304" s="22" t="str">
        <f>VLOOKUP($G2304,Temp!$D:$F,AH$1,FALSE)</f>
        <v>itslearning.com</v>
      </c>
      <c r="AI2304" s="22" t="str">
        <f>VLOOKUP($G2304,Temp!$D:$F,AI$1,FALSE)</f>
        <v>Marketo</v>
      </c>
      <c r="AJ2304" s="22" t="str">
        <f>VLOOKUP($G2304,Temp!$D:$F,AJ$1,FALSE)</f>
        <v>WordPress</v>
      </c>
    </row>
    <row r="2305" spans="1:36" ht="16" x14ac:dyDescent="0.2">
      <c r="A2305" s="8" t="str">
        <f t="shared" si="35"/>
        <v>David Wilkins HealthcareSource</v>
      </c>
      <c r="B2305" s="8" t="s">
        <v>438</v>
      </c>
      <c r="C2305" s="8" t="s">
        <v>4515</v>
      </c>
      <c r="D2305" s="8" t="s">
        <v>42</v>
      </c>
      <c r="E2305" s="8" t="s">
        <v>4516</v>
      </c>
      <c r="F2305" s="8" t="s">
        <v>4517</v>
      </c>
      <c r="G2305" s="12" t="s">
        <v>4518</v>
      </c>
      <c r="H2305" s="22" t="str">
        <f>VLOOKUP($G2305,Temp!$A:$C,H$1,FALSE)</f>
        <v>healthcaresource.com</v>
      </c>
      <c r="I2305" s="22" t="e">
        <f>VLOOKUP($G2305,Temp!$A:$C,I$1,FALSE)</f>
        <v>#VALUE!</v>
      </c>
      <c r="J2305" s="22" t="e">
        <f>VLOOKUP($G2305,Temp!$A:$C,J$1,FALSE)</f>
        <v>#VALUE!</v>
      </c>
      <c r="K2305" s="22" t="e">
        <f>VLOOKUP($G2305,Temp!$A:$C,K$1,FALSE)</f>
        <v>#VALUE!</v>
      </c>
      <c r="L2305" s="22" t="e">
        <f>VLOOKUP($G2305,Temp!$A:$C,L$1,FALSE)</f>
        <v>#VALUE!</v>
      </c>
      <c r="M2305" s="22" t="e">
        <f>VLOOKUP($G2305,Temp!$A:$C,M$1,FALSE)</f>
        <v>#VALUE!</v>
      </c>
      <c r="N2305" s="22" t="e">
        <f>VLOOKUP($G2305,Temp!$A:$C,N$1,FALSE)</f>
        <v>#VALUE!</v>
      </c>
      <c r="O2305" s="22" t="e">
        <f>VLOOKUP($G2305,Temp!$A:$C,O$1,FALSE)</f>
        <v>#VALUE!</v>
      </c>
      <c r="P2305" s="22" t="e">
        <f>VLOOKUP($G2305,Temp!$A:$C,P$1,FALSE)</f>
        <v>#VALUE!</v>
      </c>
      <c r="Q2305" s="22" t="e">
        <f>VLOOKUP($G2305,Temp!$A:$C,Q$1,FALSE)</f>
        <v>#VALUE!</v>
      </c>
      <c r="R2305" s="22" t="e">
        <f>VLOOKUP($G2305,Temp!$A:$C,R$1,FALSE)</f>
        <v>#VALUE!</v>
      </c>
      <c r="S2305" s="22" t="e">
        <f>VLOOKUP($G2305,Temp!$A:$C,S$1,FALSE)</f>
        <v>#VALUE!</v>
      </c>
      <c r="T2305" s="22" t="e">
        <f>VLOOKUP($G2305,Temp!$A:$C,T$1,FALSE)</f>
        <v>#VALUE!</v>
      </c>
      <c r="U2305" s="22" t="e">
        <f>VLOOKUP($G2305,Temp!$A:$C,U$1,FALSE)</f>
        <v>#VALUE!</v>
      </c>
      <c r="V2305" s="22" t="e">
        <f>VLOOKUP($G2305,Temp!$A:$C,V$1,FALSE)</f>
        <v>#VALUE!</v>
      </c>
      <c r="W2305" s="22" t="e">
        <f>VLOOKUP($G2305,Temp!$A:$C,W$1,FALSE)</f>
        <v>#VALUE!</v>
      </c>
      <c r="X2305" s="22" t="e">
        <f>VLOOKUP($G2305,Temp!$A:$C,X$1,FALSE)</f>
        <v>#VALUE!</v>
      </c>
      <c r="Y2305" s="22">
        <f>VLOOKUP($G2305,Temp!$A:$C,Y$1,FALSE)</f>
        <v>70700</v>
      </c>
      <c r="Z2305" s="22">
        <f>VLOOKUP($G2305,Temp!$A:$C,Z$1,FALSE)</f>
        <v>383</v>
      </c>
      <c r="AA2305" s="22" t="str">
        <f>VLOOKUP($A2305,Searches!$A:$H,AA$1,FALSE)</f>
        <v>David Wilkins</v>
      </c>
      <c r="AB2305" s="22" t="str">
        <f>VLOOKUP($A2305,Searches!$A:$H,AB$1,FALSE)</f>
        <v>HealthcareSource</v>
      </c>
      <c r="AC2305" s="22" t="str">
        <f>VLOOKUP($A2305,Searches!$A:$H,AC$1,FALSE)</f>
        <v>Chief Marketing Officer</v>
      </c>
      <c r="AD2305" s="22" t="str">
        <f>VLOOKUP($A2305,Searches!$A:$H,AD$1,FALSE)</f>
        <v>2nd</v>
      </c>
      <c r="AE2305" s="22" t="str">
        <f>VLOOKUP($A2305,Searches!$A:$H,AE$1,FALSE)</f>
        <v/>
      </c>
      <c r="AF2305" s="22" t="str">
        <f>VLOOKUP($A2305,Searches!$A:$H,AF$1,FALSE)</f>
        <v>Greater Boston Area</v>
      </c>
      <c r="AG2305" s="22" t="str">
        <f>VLOOKUP($A2305,Searches!$A:$H,AG$1,FALSE)</f>
        <v>https://www.linkedin.com/sales/profile/7320847,mh3-,NAME_SEARCH?moduleKey=peopleSearchResults&amp;pageKey=sales-search3-people-refinement&amp;contextId=60BC92C971D70515801E49D6842B0000&amp;requestId=026d2f64-3570-4fdf-aaaf-09dff2d25119&amp;action=CLICK&amp;target=urn%3Ali%3AsalesLead%3A(-1%2C7320847)&amp;pageNumber=25&amp;targetEl=profilelink&amp;position=21&amp;trk=lss-serp-result-lead_photo</v>
      </c>
      <c r="AH2305" s="22" t="str">
        <f>VLOOKUP($G2305,Temp!$D:$F,AH$1,FALSE)</f>
        <v>healthcaresource.com</v>
      </c>
      <c r="AI2305" s="22" t="str">
        <f>VLOOKUP($G2305,Temp!$D:$F,AI$1,FALSE)</f>
        <v>Marketo</v>
      </c>
      <c r="AJ2305" s="22" t="str">
        <f>VLOOKUP($G2305,Temp!$D:$F,AJ$1,FALSE)</f>
        <v>WordPress</v>
      </c>
    </row>
    <row r="2306" spans="1:36" ht="16" x14ac:dyDescent="0.2">
      <c r="A2306" s="8" t="str">
        <f t="shared" si="35"/>
        <v>Matthew Neagle Porch</v>
      </c>
      <c r="B2306" s="8" t="s">
        <v>167</v>
      </c>
      <c r="C2306" s="8" t="s">
        <v>2512</v>
      </c>
      <c r="D2306" s="8" t="s">
        <v>304</v>
      </c>
      <c r="E2306" s="8" t="s">
        <v>2513</v>
      </c>
      <c r="F2306" s="8" t="s">
        <v>2514</v>
      </c>
      <c r="G2306" s="12" t="s">
        <v>2515</v>
      </c>
      <c r="H2306" s="22" t="str">
        <f>VLOOKUP($G2306,Temp!$A:$C,H$1,FALSE)</f>
        <v>porch.com</v>
      </c>
      <c r="I2306" s="22" t="e">
        <f>VLOOKUP($G2306,Temp!$A:$C,I$1,FALSE)</f>
        <v>#VALUE!</v>
      </c>
      <c r="J2306" s="22" t="e">
        <f>VLOOKUP($G2306,Temp!$A:$C,J$1,FALSE)</f>
        <v>#VALUE!</v>
      </c>
      <c r="K2306" s="22" t="e">
        <f>VLOOKUP($G2306,Temp!$A:$C,K$1,FALSE)</f>
        <v>#VALUE!</v>
      </c>
      <c r="L2306" s="22" t="e">
        <f>VLOOKUP($G2306,Temp!$A:$C,L$1,FALSE)</f>
        <v>#VALUE!</v>
      </c>
      <c r="M2306" s="22" t="e">
        <f>VLOOKUP($G2306,Temp!$A:$C,M$1,FALSE)</f>
        <v>#VALUE!</v>
      </c>
      <c r="N2306" s="22" t="e">
        <f>VLOOKUP($G2306,Temp!$A:$C,N$1,FALSE)</f>
        <v>#VALUE!</v>
      </c>
      <c r="O2306" s="22" t="e">
        <f>VLOOKUP($G2306,Temp!$A:$C,O$1,FALSE)</f>
        <v>#VALUE!</v>
      </c>
      <c r="P2306" s="22" t="e">
        <f>VLOOKUP($G2306,Temp!$A:$C,P$1,FALSE)</f>
        <v>#VALUE!</v>
      </c>
      <c r="Q2306" s="22" t="e">
        <f>VLOOKUP($G2306,Temp!$A:$C,Q$1,FALSE)</f>
        <v>#VALUE!</v>
      </c>
      <c r="R2306" s="22" t="e">
        <f>VLOOKUP($G2306,Temp!$A:$C,R$1,FALSE)</f>
        <v>#VALUE!</v>
      </c>
      <c r="S2306" s="22" t="e">
        <f>VLOOKUP($G2306,Temp!$A:$C,S$1,FALSE)</f>
        <v>#VALUE!</v>
      </c>
      <c r="T2306" s="22" t="e">
        <f>VLOOKUP($G2306,Temp!$A:$C,T$1,FALSE)</f>
        <v>#VALUE!</v>
      </c>
      <c r="U2306" s="22" t="e">
        <f>VLOOKUP($G2306,Temp!$A:$C,U$1,FALSE)</f>
        <v>#VALUE!</v>
      </c>
      <c r="V2306" s="22" t="e">
        <f>VLOOKUP($G2306,Temp!$A:$C,V$1,FALSE)</f>
        <v>#VALUE!</v>
      </c>
      <c r="W2306" s="22" t="e">
        <f>VLOOKUP($G2306,Temp!$A:$C,W$1,FALSE)</f>
        <v>#VALUE!</v>
      </c>
      <c r="X2306" s="22" t="e">
        <f>VLOOKUP($G2306,Temp!$A:$C,X$1,FALSE)</f>
        <v>#VALUE!</v>
      </c>
      <c r="Y2306" s="22">
        <f>VLOOKUP($G2306,Temp!$A:$C,Y$1,FALSE)</f>
        <v>870000</v>
      </c>
      <c r="Z2306" s="22">
        <f>VLOOKUP($G2306,Temp!$A:$C,Z$1,FALSE)</f>
        <v>4600</v>
      </c>
      <c r="AA2306" s="22" t="str">
        <f>VLOOKUP($A2306,Searches!$A:$H,AA$1,FALSE)</f>
        <v>Matthew Neagle</v>
      </c>
      <c r="AB2306" s="22" t="str">
        <f>VLOOKUP($A2306,Searches!$A:$H,AB$1,FALSE)</f>
        <v>Porch</v>
      </c>
      <c r="AC2306" s="22" t="str">
        <f>VLOOKUP($A2306,Searches!$A:$H,AC$1,FALSE)</f>
        <v>Chief Revenue Officer</v>
      </c>
      <c r="AD2306" s="22" t="str">
        <f>VLOOKUP($A2306,Searches!$A:$H,AD$1,FALSE)</f>
        <v>2nd</v>
      </c>
      <c r="AE2306" s="22" t="str">
        <f>VLOOKUP($A2306,Searches!$A:$H,AE$1,FALSE)</f>
        <v/>
      </c>
      <c r="AF2306" s="22" t="str">
        <f>VLOOKUP($A2306,Searches!$A:$H,AF$1,FALSE)</f>
        <v>Greater Seattle Area</v>
      </c>
      <c r="AG2306" s="22" t="str">
        <f>VLOOKUP($A2306,Searches!$A:$H,AG$1,FALSE)</f>
        <v>https://www.linkedin.com/sales/profile/1207205,kbwY,NAME_SEARCH?moduleKey=peopleSearchResults&amp;pageKey=sales-search3-people-refinement&amp;contextId=60BC92C971D70515801E49D6842B0000&amp;requestId=026d2f64-3570-4fdf-aaaf-09dff2d25119&amp;action=CLICK&amp;target=urn%3Ali%3AsalesLead%3A(-1%2C1207205)&amp;pageNumber=25&amp;targetEl=profilelink&amp;position=4&amp;trk=lss-serp-result-lead_photo</v>
      </c>
      <c r="AH2306" s="22" t="str">
        <f>VLOOKUP($G2306,Temp!$D:$F,AH$1,FALSE)</f>
        <v>porch.com</v>
      </c>
      <c r="AI2306" s="22">
        <f>VLOOKUP($G2306,Temp!$D:$F,AI$1,FALSE)</f>
        <v>0</v>
      </c>
      <c r="AJ2306" s="22" t="str">
        <f>VLOOKUP($G2306,Temp!$D:$F,AJ$1,FALSE)</f>
        <v>WordPress</v>
      </c>
    </row>
    <row r="2307" spans="1:36" ht="16" x14ac:dyDescent="0.2">
      <c r="A2307" s="8" t="str">
        <f t="shared" si="35"/>
        <v>Robert Michlewicz Trintech</v>
      </c>
      <c r="B2307" s="8" t="s">
        <v>1836</v>
      </c>
      <c r="C2307" s="8" t="s">
        <v>1837</v>
      </c>
      <c r="D2307" s="8" t="s">
        <v>304</v>
      </c>
      <c r="E2307" s="8" t="s">
        <v>1838</v>
      </c>
      <c r="F2307" s="8" t="s">
        <v>1790</v>
      </c>
      <c r="G2307" s="12" t="s">
        <v>1791</v>
      </c>
      <c r="H2307" s="22" t="str">
        <f>VLOOKUP($G2307,Temp!$A:$C,H$1,FALSE)</f>
        <v>trintech.com</v>
      </c>
      <c r="I2307" s="22" t="e">
        <f>VLOOKUP($G2307,Temp!$A:$C,I$1,FALSE)</f>
        <v>#VALUE!</v>
      </c>
      <c r="J2307" s="22" t="e">
        <f>VLOOKUP($G2307,Temp!$A:$C,J$1,FALSE)</f>
        <v>#VALUE!</v>
      </c>
      <c r="K2307" s="22" t="e">
        <f>VLOOKUP($G2307,Temp!$A:$C,K$1,FALSE)</f>
        <v>#VALUE!</v>
      </c>
      <c r="L2307" s="22" t="e">
        <f>VLOOKUP($G2307,Temp!$A:$C,L$1,FALSE)</f>
        <v>#VALUE!</v>
      </c>
      <c r="M2307" s="22" t="e">
        <f>VLOOKUP($G2307,Temp!$A:$C,M$1,FALSE)</f>
        <v>#VALUE!</v>
      </c>
      <c r="N2307" s="22" t="e">
        <f>VLOOKUP($G2307,Temp!$A:$C,N$1,FALSE)</f>
        <v>#VALUE!</v>
      </c>
      <c r="O2307" s="22" t="e">
        <f>VLOOKUP($G2307,Temp!$A:$C,O$1,FALSE)</f>
        <v>#VALUE!</v>
      </c>
      <c r="P2307" s="22" t="e">
        <f>VLOOKUP($G2307,Temp!$A:$C,P$1,FALSE)</f>
        <v>#VALUE!</v>
      </c>
      <c r="Q2307" s="22" t="e">
        <f>VLOOKUP($G2307,Temp!$A:$C,Q$1,FALSE)</f>
        <v>#VALUE!</v>
      </c>
      <c r="R2307" s="22" t="e">
        <f>VLOOKUP($G2307,Temp!$A:$C,R$1,FALSE)</f>
        <v>#VALUE!</v>
      </c>
      <c r="S2307" s="22" t="e">
        <f>VLOOKUP($G2307,Temp!$A:$C,S$1,FALSE)</f>
        <v>#VALUE!</v>
      </c>
      <c r="T2307" s="22" t="e">
        <f>VLOOKUP($G2307,Temp!$A:$C,T$1,FALSE)</f>
        <v>#VALUE!</v>
      </c>
      <c r="U2307" s="22" t="e">
        <f>VLOOKUP($G2307,Temp!$A:$C,U$1,FALSE)</f>
        <v>#VALUE!</v>
      </c>
      <c r="V2307" s="22" t="e">
        <f>VLOOKUP($G2307,Temp!$A:$C,V$1,FALSE)</f>
        <v>#VALUE!</v>
      </c>
      <c r="W2307" s="22" t="e">
        <f>VLOOKUP($G2307,Temp!$A:$C,W$1,FALSE)</f>
        <v>#VALUE!</v>
      </c>
      <c r="X2307" s="22" t="e">
        <f>VLOOKUP($G2307,Temp!$A:$C,X$1,FALSE)</f>
        <v>#VALUE!</v>
      </c>
      <c r="Y2307" s="22">
        <f>VLOOKUP($G2307,Temp!$A:$C,Y$1,FALSE)</f>
        <v>0</v>
      </c>
      <c r="Z2307" s="22">
        <f>VLOOKUP($G2307,Temp!$A:$C,Z$1,FALSE)</f>
        <v>0</v>
      </c>
      <c r="AA2307" s="22" t="e">
        <f>VLOOKUP($A2307,Searches!$A:$H,AA$1,FALSE)</f>
        <v>#N/A</v>
      </c>
      <c r="AB2307" s="22" t="e">
        <f>VLOOKUP($A2307,Searches!$A:$H,AB$1,FALSE)</f>
        <v>#N/A</v>
      </c>
      <c r="AC2307" s="22" t="e">
        <f>VLOOKUP($A2307,Searches!$A:$H,AC$1,FALSE)</f>
        <v>#N/A</v>
      </c>
      <c r="AD2307" s="22" t="e">
        <f>VLOOKUP($A2307,Searches!$A:$H,AD$1,FALSE)</f>
        <v>#N/A</v>
      </c>
      <c r="AE2307" s="22" t="e">
        <f>VLOOKUP($A2307,Searches!$A:$H,AE$1,FALSE)</f>
        <v>#N/A</v>
      </c>
      <c r="AF2307" s="22" t="e">
        <f>VLOOKUP($A2307,Searches!$A:$H,AF$1,FALSE)</f>
        <v>#N/A</v>
      </c>
      <c r="AG2307" s="22" t="e">
        <f>VLOOKUP($A2307,Searches!$A:$H,AG$1,FALSE)</f>
        <v>#N/A</v>
      </c>
      <c r="AH2307" s="22" t="str">
        <f>VLOOKUP($G2307,Temp!$D:$F,AH$1,FALSE)</f>
        <v>trintech.com</v>
      </c>
      <c r="AI2307" s="22" t="str">
        <f>VLOOKUP($G2307,Temp!$D:$F,AI$1,FALSE)</f>
        <v>Marketo</v>
      </c>
      <c r="AJ2307" s="22" t="str">
        <f>VLOOKUP($G2307,Temp!$D:$F,AJ$1,FALSE)</f>
        <v>WordPress</v>
      </c>
    </row>
    <row r="2308" spans="1:36" ht="16" x14ac:dyDescent="0.2">
      <c r="A2308" s="8" t="str">
        <f t="shared" ref="A2308:A2371" si="36">CONCATENATE(B2308," ",C2308," ",F2308)</f>
        <v>David King Trintech</v>
      </c>
      <c r="B2308" s="8" t="s">
        <v>438</v>
      </c>
      <c r="C2308" s="8" t="s">
        <v>1788</v>
      </c>
      <c r="D2308" s="8" t="s">
        <v>42</v>
      </c>
      <c r="E2308" s="8" t="s">
        <v>1789</v>
      </c>
      <c r="F2308" s="8" t="s">
        <v>1790</v>
      </c>
      <c r="G2308" s="12" t="s">
        <v>1791</v>
      </c>
      <c r="H2308" s="22" t="str">
        <f>VLOOKUP($G2308,Temp!$A:$C,H$1,FALSE)</f>
        <v>trintech.com</v>
      </c>
      <c r="I2308" s="22" t="e">
        <f>VLOOKUP($G2308,Temp!$A:$C,I$1,FALSE)</f>
        <v>#VALUE!</v>
      </c>
      <c r="J2308" s="22" t="e">
        <f>VLOOKUP($G2308,Temp!$A:$C,J$1,FALSE)</f>
        <v>#VALUE!</v>
      </c>
      <c r="K2308" s="22" t="e">
        <f>VLOOKUP($G2308,Temp!$A:$C,K$1,FALSE)</f>
        <v>#VALUE!</v>
      </c>
      <c r="L2308" s="22" t="e">
        <f>VLOOKUP($G2308,Temp!$A:$C,L$1,FALSE)</f>
        <v>#VALUE!</v>
      </c>
      <c r="M2308" s="22" t="e">
        <f>VLOOKUP($G2308,Temp!$A:$C,M$1,FALSE)</f>
        <v>#VALUE!</v>
      </c>
      <c r="N2308" s="22" t="e">
        <f>VLOOKUP($G2308,Temp!$A:$C,N$1,FALSE)</f>
        <v>#VALUE!</v>
      </c>
      <c r="O2308" s="22" t="e">
        <f>VLOOKUP($G2308,Temp!$A:$C,O$1,FALSE)</f>
        <v>#VALUE!</v>
      </c>
      <c r="P2308" s="22" t="e">
        <f>VLOOKUP($G2308,Temp!$A:$C,P$1,FALSE)</f>
        <v>#VALUE!</v>
      </c>
      <c r="Q2308" s="22" t="e">
        <f>VLOOKUP($G2308,Temp!$A:$C,Q$1,FALSE)</f>
        <v>#VALUE!</v>
      </c>
      <c r="R2308" s="22" t="e">
        <f>VLOOKUP($G2308,Temp!$A:$C,R$1,FALSE)</f>
        <v>#VALUE!</v>
      </c>
      <c r="S2308" s="22" t="e">
        <f>VLOOKUP($G2308,Temp!$A:$C,S$1,FALSE)</f>
        <v>#VALUE!</v>
      </c>
      <c r="T2308" s="22" t="e">
        <f>VLOOKUP($G2308,Temp!$A:$C,T$1,FALSE)</f>
        <v>#VALUE!</v>
      </c>
      <c r="U2308" s="22" t="e">
        <f>VLOOKUP($G2308,Temp!$A:$C,U$1,FALSE)</f>
        <v>#VALUE!</v>
      </c>
      <c r="V2308" s="22" t="e">
        <f>VLOOKUP($G2308,Temp!$A:$C,V$1,FALSE)</f>
        <v>#VALUE!</v>
      </c>
      <c r="W2308" s="22" t="e">
        <f>VLOOKUP($G2308,Temp!$A:$C,W$1,FALSE)</f>
        <v>#VALUE!</v>
      </c>
      <c r="X2308" s="22" t="e">
        <f>VLOOKUP($G2308,Temp!$A:$C,X$1,FALSE)</f>
        <v>#VALUE!</v>
      </c>
      <c r="Y2308" s="22">
        <f>VLOOKUP($G2308,Temp!$A:$C,Y$1,FALSE)</f>
        <v>0</v>
      </c>
      <c r="Z2308" s="22">
        <f>VLOOKUP($G2308,Temp!$A:$C,Z$1,FALSE)</f>
        <v>0</v>
      </c>
      <c r="AA2308" s="22" t="e">
        <f>VLOOKUP($A2308,Searches!$A:$H,AA$1,FALSE)</f>
        <v>#N/A</v>
      </c>
      <c r="AB2308" s="22" t="e">
        <f>VLOOKUP($A2308,Searches!$A:$H,AB$1,FALSE)</f>
        <v>#N/A</v>
      </c>
      <c r="AC2308" s="22" t="e">
        <f>VLOOKUP($A2308,Searches!$A:$H,AC$1,FALSE)</f>
        <v>#N/A</v>
      </c>
      <c r="AD2308" s="22" t="e">
        <f>VLOOKUP($A2308,Searches!$A:$H,AD$1,FALSE)</f>
        <v>#N/A</v>
      </c>
      <c r="AE2308" s="22" t="e">
        <f>VLOOKUP($A2308,Searches!$A:$H,AE$1,FALSE)</f>
        <v>#N/A</v>
      </c>
      <c r="AF2308" s="22" t="e">
        <f>VLOOKUP($A2308,Searches!$A:$H,AF$1,FALSE)</f>
        <v>#N/A</v>
      </c>
      <c r="AG2308" s="22" t="e">
        <f>VLOOKUP($A2308,Searches!$A:$H,AG$1,FALSE)</f>
        <v>#N/A</v>
      </c>
      <c r="AH2308" s="22" t="str">
        <f>VLOOKUP($G2308,Temp!$D:$F,AH$1,FALSE)</f>
        <v>trintech.com</v>
      </c>
      <c r="AI2308" s="22" t="str">
        <f>VLOOKUP($G2308,Temp!$D:$F,AI$1,FALSE)</f>
        <v>Marketo</v>
      </c>
      <c r="AJ2308" s="22" t="str">
        <f>VLOOKUP($G2308,Temp!$D:$F,AJ$1,FALSE)</f>
        <v>WordPress</v>
      </c>
    </row>
    <row r="2309" spans="1:36" ht="16" x14ac:dyDescent="0.2">
      <c r="A2309" s="8" t="str">
        <f t="shared" si="36"/>
        <v>Matt Keenan PeopleAdmin</v>
      </c>
      <c r="B2309" s="8" t="s">
        <v>856</v>
      </c>
      <c r="C2309" s="8" t="s">
        <v>2285</v>
      </c>
      <c r="D2309" s="8" t="s">
        <v>304</v>
      </c>
      <c r="E2309" s="8" t="s">
        <v>4533</v>
      </c>
      <c r="F2309" s="8" t="s">
        <v>4534</v>
      </c>
      <c r="G2309" s="12" t="s">
        <v>4535</v>
      </c>
      <c r="H2309" s="22" t="str">
        <f>VLOOKUP($G2309,Temp!$A:$C,H$1,FALSE)</f>
        <v>peopleadmin.com</v>
      </c>
      <c r="I2309" s="22" t="e">
        <f>VLOOKUP($G2309,Temp!$A:$C,I$1,FALSE)</f>
        <v>#VALUE!</v>
      </c>
      <c r="J2309" s="22" t="e">
        <f>VLOOKUP($G2309,Temp!$A:$C,J$1,FALSE)</f>
        <v>#VALUE!</v>
      </c>
      <c r="K2309" s="22" t="e">
        <f>VLOOKUP($G2309,Temp!$A:$C,K$1,FALSE)</f>
        <v>#VALUE!</v>
      </c>
      <c r="L2309" s="22" t="e">
        <f>VLOOKUP($G2309,Temp!$A:$C,L$1,FALSE)</f>
        <v>#VALUE!</v>
      </c>
      <c r="M2309" s="22" t="e">
        <f>VLOOKUP($G2309,Temp!$A:$C,M$1,FALSE)</f>
        <v>#VALUE!</v>
      </c>
      <c r="N2309" s="22" t="e">
        <f>VLOOKUP($G2309,Temp!$A:$C,N$1,FALSE)</f>
        <v>#VALUE!</v>
      </c>
      <c r="O2309" s="22" t="e">
        <f>VLOOKUP($G2309,Temp!$A:$C,O$1,FALSE)</f>
        <v>#VALUE!</v>
      </c>
      <c r="P2309" s="22" t="e">
        <f>VLOOKUP($G2309,Temp!$A:$C,P$1,FALSE)</f>
        <v>#VALUE!</v>
      </c>
      <c r="Q2309" s="22" t="e">
        <f>VLOOKUP($G2309,Temp!$A:$C,Q$1,FALSE)</f>
        <v>#VALUE!</v>
      </c>
      <c r="R2309" s="22" t="e">
        <f>VLOOKUP($G2309,Temp!$A:$C,R$1,FALSE)</f>
        <v>#VALUE!</v>
      </c>
      <c r="S2309" s="22" t="e">
        <f>VLOOKUP($G2309,Temp!$A:$C,S$1,FALSE)</f>
        <v>#VALUE!</v>
      </c>
      <c r="T2309" s="22" t="e">
        <f>VLOOKUP($G2309,Temp!$A:$C,T$1,FALSE)</f>
        <v>#VALUE!</v>
      </c>
      <c r="U2309" s="22" t="e">
        <f>VLOOKUP($G2309,Temp!$A:$C,U$1,FALSE)</f>
        <v>#VALUE!</v>
      </c>
      <c r="V2309" s="22" t="e">
        <f>VLOOKUP($G2309,Temp!$A:$C,V$1,FALSE)</f>
        <v>#VALUE!</v>
      </c>
      <c r="W2309" s="22" t="e">
        <f>VLOOKUP($G2309,Temp!$A:$C,W$1,FALSE)</f>
        <v>#VALUE!</v>
      </c>
      <c r="X2309" s="22" t="e">
        <f>VLOOKUP($G2309,Temp!$A:$C,X$1,FALSE)</f>
        <v>#VALUE!</v>
      </c>
      <c r="Y2309" s="22">
        <f>VLOOKUP($G2309,Temp!$A:$C,Y$1,FALSE)</f>
        <v>413000</v>
      </c>
      <c r="Z2309" s="22">
        <f>VLOOKUP($G2309,Temp!$A:$C,Z$1,FALSE)</f>
        <v>0</v>
      </c>
      <c r="AA2309" s="22" t="e">
        <f>VLOOKUP($A2309,Searches!$A:$H,AA$1,FALSE)</f>
        <v>#N/A</v>
      </c>
      <c r="AB2309" s="22" t="e">
        <f>VLOOKUP($A2309,Searches!$A:$H,AB$1,FALSE)</f>
        <v>#N/A</v>
      </c>
      <c r="AC2309" s="22" t="e">
        <f>VLOOKUP($A2309,Searches!$A:$H,AC$1,FALSE)</f>
        <v>#N/A</v>
      </c>
      <c r="AD2309" s="22" t="e">
        <f>VLOOKUP($A2309,Searches!$A:$H,AD$1,FALSE)</f>
        <v>#N/A</v>
      </c>
      <c r="AE2309" s="22" t="e">
        <f>VLOOKUP($A2309,Searches!$A:$H,AE$1,FALSE)</f>
        <v>#N/A</v>
      </c>
      <c r="AF2309" s="22" t="e">
        <f>VLOOKUP($A2309,Searches!$A:$H,AF$1,FALSE)</f>
        <v>#N/A</v>
      </c>
      <c r="AG2309" s="22" t="e">
        <f>VLOOKUP($A2309,Searches!$A:$H,AG$1,FALSE)</f>
        <v>#N/A</v>
      </c>
      <c r="AH2309" s="22" t="str">
        <f>VLOOKUP($G2309,Temp!$D:$F,AH$1,FALSE)</f>
        <v>peopleadmin.com</v>
      </c>
      <c r="AI2309" s="22" t="str">
        <f>VLOOKUP($G2309,Temp!$D:$F,AI$1,FALSE)</f>
        <v>Marketo</v>
      </c>
      <c r="AJ2309" s="22" t="str">
        <f>VLOOKUP($G2309,Temp!$D:$F,AJ$1,FALSE)</f>
        <v>WordPress</v>
      </c>
    </row>
    <row r="2310" spans="1:36" ht="16" x14ac:dyDescent="0.2">
      <c r="A2310" s="8" t="str">
        <f t="shared" si="36"/>
        <v>Brian Caskey Vanguard Integrity Professionals</v>
      </c>
      <c r="B2310" s="8" t="s">
        <v>960</v>
      </c>
      <c r="C2310" s="8" t="s">
        <v>10566</v>
      </c>
      <c r="D2310" s="8" t="s">
        <v>42</v>
      </c>
      <c r="E2310" s="8" t="s">
        <v>10567</v>
      </c>
      <c r="F2310" s="8" t="s">
        <v>10568</v>
      </c>
      <c r="G2310" s="12" t="s">
        <v>10569</v>
      </c>
      <c r="H2310" s="22" t="str">
        <f>VLOOKUP($G2310,Temp!$A:$C,H$1,FALSE)</f>
        <v>go2vanguard.com</v>
      </c>
      <c r="I2310" s="22" t="e">
        <f>VLOOKUP($G2310,Temp!$A:$C,I$1,FALSE)</f>
        <v>#VALUE!</v>
      </c>
      <c r="J2310" s="22" t="e">
        <f>VLOOKUP($G2310,Temp!$A:$C,J$1,FALSE)</f>
        <v>#VALUE!</v>
      </c>
      <c r="K2310" s="22" t="e">
        <f>VLOOKUP($G2310,Temp!$A:$C,K$1,FALSE)</f>
        <v>#VALUE!</v>
      </c>
      <c r="L2310" s="22" t="e">
        <f>VLOOKUP($G2310,Temp!$A:$C,L$1,FALSE)</f>
        <v>#VALUE!</v>
      </c>
      <c r="M2310" s="22" t="e">
        <f>VLOOKUP($G2310,Temp!$A:$C,M$1,FALSE)</f>
        <v>#VALUE!</v>
      </c>
      <c r="N2310" s="22" t="e">
        <f>VLOOKUP($G2310,Temp!$A:$C,N$1,FALSE)</f>
        <v>#VALUE!</v>
      </c>
      <c r="O2310" s="22" t="e">
        <f>VLOOKUP($G2310,Temp!$A:$C,O$1,FALSE)</f>
        <v>#VALUE!</v>
      </c>
      <c r="P2310" s="22" t="e">
        <f>VLOOKUP($G2310,Temp!$A:$C,P$1,FALSE)</f>
        <v>#VALUE!</v>
      </c>
      <c r="Q2310" s="22" t="e">
        <f>VLOOKUP($G2310,Temp!$A:$C,Q$1,FALSE)</f>
        <v>#VALUE!</v>
      </c>
      <c r="R2310" s="22" t="e">
        <f>VLOOKUP($G2310,Temp!$A:$C,R$1,FALSE)</f>
        <v>#VALUE!</v>
      </c>
      <c r="S2310" s="22" t="e">
        <f>VLOOKUP($G2310,Temp!$A:$C,S$1,FALSE)</f>
        <v>#VALUE!</v>
      </c>
      <c r="T2310" s="22" t="e">
        <f>VLOOKUP($G2310,Temp!$A:$C,T$1,FALSE)</f>
        <v>#VALUE!</v>
      </c>
      <c r="U2310" s="22" t="e">
        <f>VLOOKUP($G2310,Temp!$A:$C,U$1,FALSE)</f>
        <v>#VALUE!</v>
      </c>
      <c r="V2310" s="22" t="e">
        <f>VLOOKUP($G2310,Temp!$A:$C,V$1,FALSE)</f>
        <v>#VALUE!</v>
      </c>
      <c r="W2310" s="22" t="e">
        <f>VLOOKUP($G2310,Temp!$A:$C,W$1,FALSE)</f>
        <v>#VALUE!</v>
      </c>
      <c r="X2310" s="22" t="e">
        <f>VLOOKUP($G2310,Temp!$A:$C,X$1,FALSE)</f>
        <v>#VALUE!</v>
      </c>
      <c r="Y2310" s="22">
        <f>VLOOKUP($G2310,Temp!$A:$C,Y$1,FALSE)</f>
        <v>0</v>
      </c>
      <c r="Z2310" s="22">
        <f>VLOOKUP($G2310,Temp!$A:$C,Z$1,FALSE)</f>
        <v>0</v>
      </c>
      <c r="AA2310" s="22" t="e">
        <f>VLOOKUP($A2310,Searches!$A:$H,AA$1,FALSE)</f>
        <v>#N/A</v>
      </c>
      <c r="AB2310" s="22" t="e">
        <f>VLOOKUP($A2310,Searches!$A:$H,AB$1,FALSE)</f>
        <v>#N/A</v>
      </c>
      <c r="AC2310" s="22" t="e">
        <f>VLOOKUP($A2310,Searches!$A:$H,AC$1,FALSE)</f>
        <v>#N/A</v>
      </c>
      <c r="AD2310" s="22" t="e">
        <f>VLOOKUP($A2310,Searches!$A:$H,AD$1,FALSE)</f>
        <v>#N/A</v>
      </c>
      <c r="AE2310" s="22" t="e">
        <f>VLOOKUP($A2310,Searches!$A:$H,AE$1,FALSE)</f>
        <v>#N/A</v>
      </c>
      <c r="AF2310" s="22" t="e">
        <f>VLOOKUP($A2310,Searches!$A:$H,AF$1,FALSE)</f>
        <v>#N/A</v>
      </c>
      <c r="AG2310" s="22" t="e">
        <f>VLOOKUP($A2310,Searches!$A:$H,AG$1,FALSE)</f>
        <v>#N/A</v>
      </c>
      <c r="AH2310" s="22" t="str">
        <f>VLOOKUP($G2310,Temp!$D:$F,AH$1,FALSE)</f>
        <v>go2vanguard.com</v>
      </c>
      <c r="AI2310" s="22">
        <f>VLOOKUP($G2310,Temp!$D:$F,AI$1,FALSE)</f>
        <v>0</v>
      </c>
      <c r="AJ2310" s="22" t="str">
        <f>VLOOKUP($G2310,Temp!$D:$F,AJ$1,FALSE)</f>
        <v>WordPress</v>
      </c>
    </row>
    <row r="2311" spans="1:36" ht="16" x14ac:dyDescent="0.2">
      <c r="A2311" s="8" t="str">
        <f t="shared" si="36"/>
        <v>Matt Murray Paramount Equity Mortgage, LLC</v>
      </c>
      <c r="B2311" s="8" t="s">
        <v>856</v>
      </c>
      <c r="C2311" s="8" t="s">
        <v>7193</v>
      </c>
      <c r="D2311" s="8" t="s">
        <v>42</v>
      </c>
      <c r="E2311" s="8" t="s">
        <v>7572</v>
      </c>
      <c r="F2311" s="8" t="s">
        <v>7573</v>
      </c>
      <c r="G2311" s="12" t="s">
        <v>7574</v>
      </c>
      <c r="H2311" s="22" t="str">
        <f>VLOOKUP($G2311,Temp!$A:$C,H$1,FALSE)</f>
        <v>paramountequity.com</v>
      </c>
      <c r="I2311" s="22" t="e">
        <f>VLOOKUP($G2311,Temp!$A:$C,I$1,FALSE)</f>
        <v>#VALUE!</v>
      </c>
      <c r="J2311" s="22" t="e">
        <f>VLOOKUP($G2311,Temp!$A:$C,J$1,FALSE)</f>
        <v>#VALUE!</v>
      </c>
      <c r="K2311" s="22" t="e">
        <f>VLOOKUP($G2311,Temp!$A:$C,K$1,FALSE)</f>
        <v>#VALUE!</v>
      </c>
      <c r="L2311" s="22" t="e">
        <f>VLOOKUP($G2311,Temp!$A:$C,L$1,FALSE)</f>
        <v>#VALUE!</v>
      </c>
      <c r="M2311" s="22" t="e">
        <f>VLOOKUP($G2311,Temp!$A:$C,M$1,FALSE)</f>
        <v>#VALUE!</v>
      </c>
      <c r="N2311" s="22" t="e">
        <f>VLOOKUP($G2311,Temp!$A:$C,N$1,FALSE)</f>
        <v>#VALUE!</v>
      </c>
      <c r="O2311" s="22" t="e">
        <f>VLOOKUP($G2311,Temp!$A:$C,O$1,FALSE)</f>
        <v>#VALUE!</v>
      </c>
      <c r="P2311" s="22" t="e">
        <f>VLOOKUP($G2311,Temp!$A:$C,P$1,FALSE)</f>
        <v>#VALUE!</v>
      </c>
      <c r="Q2311" s="22" t="e">
        <f>VLOOKUP($G2311,Temp!$A:$C,Q$1,FALSE)</f>
        <v>#VALUE!</v>
      </c>
      <c r="R2311" s="22" t="e">
        <f>VLOOKUP($G2311,Temp!$A:$C,R$1,FALSE)</f>
        <v>#VALUE!</v>
      </c>
      <c r="S2311" s="22" t="e">
        <f>VLOOKUP($G2311,Temp!$A:$C,S$1,FALSE)</f>
        <v>#VALUE!</v>
      </c>
      <c r="T2311" s="22" t="e">
        <f>VLOOKUP($G2311,Temp!$A:$C,T$1,FALSE)</f>
        <v>#VALUE!</v>
      </c>
      <c r="U2311" s="22" t="e">
        <f>VLOOKUP($G2311,Temp!$A:$C,U$1,FALSE)</f>
        <v>#VALUE!</v>
      </c>
      <c r="V2311" s="22" t="e">
        <f>VLOOKUP($G2311,Temp!$A:$C,V$1,FALSE)</f>
        <v>#VALUE!</v>
      </c>
      <c r="W2311" s="22" t="e">
        <f>VLOOKUP($G2311,Temp!$A:$C,W$1,FALSE)</f>
        <v>#VALUE!</v>
      </c>
      <c r="X2311" s="22" t="e">
        <f>VLOOKUP($G2311,Temp!$A:$C,X$1,FALSE)</f>
        <v>#VALUE!</v>
      </c>
      <c r="Y2311" s="22">
        <f>VLOOKUP($G2311,Temp!$A:$C,Y$1,FALSE)</f>
        <v>9400</v>
      </c>
      <c r="Z2311" s="22">
        <f>VLOOKUP($G2311,Temp!$A:$C,Z$1,FALSE)</f>
        <v>20</v>
      </c>
      <c r="AA2311" s="22" t="e">
        <f>VLOOKUP($A2311,Searches!$A:$H,AA$1,FALSE)</f>
        <v>#N/A</v>
      </c>
      <c r="AB2311" s="22" t="e">
        <f>VLOOKUP($A2311,Searches!$A:$H,AB$1,FALSE)</f>
        <v>#N/A</v>
      </c>
      <c r="AC2311" s="22" t="e">
        <f>VLOOKUP($A2311,Searches!$A:$H,AC$1,FALSE)</f>
        <v>#N/A</v>
      </c>
      <c r="AD2311" s="22" t="e">
        <f>VLOOKUP($A2311,Searches!$A:$H,AD$1,FALSE)</f>
        <v>#N/A</v>
      </c>
      <c r="AE2311" s="22" t="e">
        <f>VLOOKUP($A2311,Searches!$A:$H,AE$1,FALSE)</f>
        <v>#N/A</v>
      </c>
      <c r="AF2311" s="22" t="e">
        <f>VLOOKUP($A2311,Searches!$A:$H,AF$1,FALSE)</f>
        <v>#N/A</v>
      </c>
      <c r="AG2311" s="22" t="e">
        <f>VLOOKUP($A2311,Searches!$A:$H,AG$1,FALSE)</f>
        <v>#N/A</v>
      </c>
      <c r="AH2311" s="22" t="str">
        <f>VLOOKUP($G2311,Temp!$D:$F,AH$1,FALSE)</f>
        <v>paramountequity.com</v>
      </c>
      <c r="AI2311" s="22" t="str">
        <f>VLOOKUP($G2311,Temp!$D:$F,AI$1,FALSE)</f>
        <v>HubSpot</v>
      </c>
      <c r="AJ2311" s="22" t="str">
        <f>VLOOKUP($G2311,Temp!$D:$F,AJ$1,FALSE)</f>
        <v>WordPress</v>
      </c>
    </row>
    <row r="2312" spans="1:36" ht="16" x14ac:dyDescent="0.2">
      <c r="A2312" s="8" t="str">
        <f t="shared" si="36"/>
        <v>Adam Hameed PlanSource</v>
      </c>
      <c r="B2312" s="8" t="s">
        <v>136</v>
      </c>
      <c r="C2312" s="8" t="s">
        <v>2435</v>
      </c>
      <c r="D2312" s="8" t="s">
        <v>304</v>
      </c>
      <c r="E2312" s="8" t="s">
        <v>2436</v>
      </c>
      <c r="F2312" s="8" t="s">
        <v>2437</v>
      </c>
      <c r="G2312" s="12" t="s">
        <v>2438</v>
      </c>
      <c r="H2312" s="22" t="str">
        <f>VLOOKUP($G2312,Temp!$A:$C,H$1,FALSE)</f>
        <v>plansource.com</v>
      </c>
      <c r="I2312" s="22" t="e">
        <f>VLOOKUP($G2312,Temp!$A:$C,I$1,FALSE)</f>
        <v>#VALUE!</v>
      </c>
      <c r="J2312" s="22" t="e">
        <f>VLOOKUP($G2312,Temp!$A:$C,J$1,FALSE)</f>
        <v>#VALUE!</v>
      </c>
      <c r="K2312" s="22" t="e">
        <f>VLOOKUP($G2312,Temp!$A:$C,K$1,FALSE)</f>
        <v>#VALUE!</v>
      </c>
      <c r="L2312" s="22" t="e">
        <f>VLOOKUP($G2312,Temp!$A:$C,L$1,FALSE)</f>
        <v>#VALUE!</v>
      </c>
      <c r="M2312" s="22" t="e">
        <f>VLOOKUP($G2312,Temp!$A:$C,M$1,FALSE)</f>
        <v>#VALUE!</v>
      </c>
      <c r="N2312" s="22" t="e">
        <f>VLOOKUP($G2312,Temp!$A:$C,N$1,FALSE)</f>
        <v>#VALUE!</v>
      </c>
      <c r="O2312" s="22" t="e">
        <f>VLOOKUP($G2312,Temp!$A:$C,O$1,FALSE)</f>
        <v>#VALUE!</v>
      </c>
      <c r="P2312" s="22" t="e">
        <f>VLOOKUP($G2312,Temp!$A:$C,P$1,FALSE)</f>
        <v>#VALUE!</v>
      </c>
      <c r="Q2312" s="22" t="e">
        <f>VLOOKUP($G2312,Temp!$A:$C,Q$1,FALSE)</f>
        <v>#VALUE!</v>
      </c>
      <c r="R2312" s="22" t="e">
        <f>VLOOKUP($G2312,Temp!$A:$C,R$1,FALSE)</f>
        <v>#VALUE!</v>
      </c>
      <c r="S2312" s="22" t="e">
        <f>VLOOKUP($G2312,Temp!$A:$C,S$1,FALSE)</f>
        <v>#VALUE!</v>
      </c>
      <c r="T2312" s="22" t="e">
        <f>VLOOKUP($G2312,Temp!$A:$C,T$1,FALSE)</f>
        <v>#VALUE!</v>
      </c>
      <c r="U2312" s="22" t="e">
        <f>VLOOKUP($G2312,Temp!$A:$C,U$1,FALSE)</f>
        <v>#VALUE!</v>
      </c>
      <c r="V2312" s="22" t="e">
        <f>VLOOKUP($G2312,Temp!$A:$C,V$1,FALSE)</f>
        <v>#VALUE!</v>
      </c>
      <c r="W2312" s="22" t="e">
        <f>VLOOKUP($G2312,Temp!$A:$C,W$1,FALSE)</f>
        <v>#VALUE!</v>
      </c>
      <c r="X2312" s="22" t="e">
        <f>VLOOKUP($G2312,Temp!$A:$C,X$1,FALSE)</f>
        <v>#VALUE!</v>
      </c>
      <c r="Y2312" s="22">
        <f>VLOOKUP($G2312,Temp!$A:$C,Y$1,FALSE)</f>
        <v>49400</v>
      </c>
      <c r="Z2312" s="22">
        <f>VLOOKUP($G2312,Temp!$A:$C,Z$1,FALSE)</f>
        <v>1100</v>
      </c>
      <c r="AA2312" s="22" t="e">
        <f>VLOOKUP($A2312,Searches!$A:$H,AA$1,FALSE)</f>
        <v>#N/A</v>
      </c>
      <c r="AB2312" s="22" t="e">
        <f>VLOOKUP($A2312,Searches!$A:$H,AB$1,FALSE)</f>
        <v>#N/A</v>
      </c>
      <c r="AC2312" s="22" t="e">
        <f>VLOOKUP($A2312,Searches!$A:$H,AC$1,FALSE)</f>
        <v>#N/A</v>
      </c>
      <c r="AD2312" s="22" t="e">
        <f>VLOOKUP($A2312,Searches!$A:$H,AD$1,FALSE)</f>
        <v>#N/A</v>
      </c>
      <c r="AE2312" s="22" t="e">
        <f>VLOOKUP($A2312,Searches!$A:$H,AE$1,FALSE)</f>
        <v>#N/A</v>
      </c>
      <c r="AF2312" s="22" t="e">
        <f>VLOOKUP($A2312,Searches!$A:$H,AF$1,FALSE)</f>
        <v>#N/A</v>
      </c>
      <c r="AG2312" s="22" t="e">
        <f>VLOOKUP($A2312,Searches!$A:$H,AG$1,FALSE)</f>
        <v>#N/A</v>
      </c>
      <c r="AH2312" s="22" t="str">
        <f>VLOOKUP($G2312,Temp!$D:$F,AH$1,FALSE)</f>
        <v>plansource.com</v>
      </c>
      <c r="AI2312" s="22" t="str">
        <f>VLOOKUP($G2312,Temp!$D:$F,AI$1,FALSE)</f>
        <v>Pardot</v>
      </c>
      <c r="AJ2312" s="22" t="str">
        <f>VLOOKUP($G2312,Temp!$D:$F,AJ$1,FALSE)</f>
        <v>WordPress</v>
      </c>
    </row>
    <row r="2313" spans="1:36" ht="16" x14ac:dyDescent="0.2">
      <c r="A2313" s="8" t="str">
        <f t="shared" si="36"/>
        <v>Mark Roth SmartStream Technologies</v>
      </c>
      <c r="B2313" s="8" t="s">
        <v>476</v>
      </c>
      <c r="C2313" s="8" t="s">
        <v>7720</v>
      </c>
      <c r="D2313" s="8" t="s">
        <v>42</v>
      </c>
      <c r="E2313" s="8" t="s">
        <v>7721</v>
      </c>
      <c r="F2313" s="8" t="s">
        <v>7722</v>
      </c>
      <c r="G2313" s="12" t="s">
        <v>7723</v>
      </c>
      <c r="H2313" s="22" t="str">
        <f>VLOOKUP($G2313,Temp!$A:$C,H$1,FALSE)</f>
        <v>smartstream-stp.com</v>
      </c>
      <c r="I2313" s="22" t="e">
        <f>VLOOKUP($G2313,Temp!$A:$C,I$1,FALSE)</f>
        <v>#VALUE!</v>
      </c>
      <c r="J2313" s="22" t="e">
        <f>VLOOKUP($G2313,Temp!$A:$C,J$1,FALSE)</f>
        <v>#VALUE!</v>
      </c>
      <c r="K2313" s="22" t="e">
        <f>VLOOKUP($G2313,Temp!$A:$C,K$1,FALSE)</f>
        <v>#VALUE!</v>
      </c>
      <c r="L2313" s="22" t="e">
        <f>VLOOKUP($G2313,Temp!$A:$C,L$1,FALSE)</f>
        <v>#VALUE!</v>
      </c>
      <c r="M2313" s="22" t="e">
        <f>VLOOKUP($G2313,Temp!$A:$C,M$1,FALSE)</f>
        <v>#VALUE!</v>
      </c>
      <c r="N2313" s="22" t="e">
        <f>VLOOKUP($G2313,Temp!$A:$C,N$1,FALSE)</f>
        <v>#VALUE!</v>
      </c>
      <c r="O2313" s="22" t="e">
        <f>VLOOKUP($G2313,Temp!$A:$C,O$1,FALSE)</f>
        <v>#VALUE!</v>
      </c>
      <c r="P2313" s="22" t="e">
        <f>VLOOKUP($G2313,Temp!$A:$C,P$1,FALSE)</f>
        <v>#VALUE!</v>
      </c>
      <c r="Q2313" s="22" t="e">
        <f>VLOOKUP($G2313,Temp!$A:$C,Q$1,FALSE)</f>
        <v>#VALUE!</v>
      </c>
      <c r="R2313" s="22" t="e">
        <f>VLOOKUP($G2313,Temp!$A:$C,R$1,FALSE)</f>
        <v>#VALUE!</v>
      </c>
      <c r="S2313" s="22" t="e">
        <f>VLOOKUP($G2313,Temp!$A:$C,S$1,FALSE)</f>
        <v>#VALUE!</v>
      </c>
      <c r="T2313" s="22" t="e">
        <f>VLOOKUP($G2313,Temp!$A:$C,T$1,FALSE)</f>
        <v>#VALUE!</v>
      </c>
      <c r="U2313" s="22" t="e">
        <f>VLOOKUP($G2313,Temp!$A:$C,U$1,FALSE)</f>
        <v>#VALUE!</v>
      </c>
      <c r="V2313" s="22" t="e">
        <f>VLOOKUP($G2313,Temp!$A:$C,V$1,FALSE)</f>
        <v>#VALUE!</v>
      </c>
      <c r="W2313" s="22" t="e">
        <f>VLOOKUP($G2313,Temp!$A:$C,W$1,FALSE)</f>
        <v>#VALUE!</v>
      </c>
      <c r="X2313" s="22" t="e">
        <f>VLOOKUP($G2313,Temp!$A:$C,X$1,FALSE)</f>
        <v>#VALUE!</v>
      </c>
      <c r="Y2313" s="22">
        <f>VLOOKUP($G2313,Temp!$A:$C,Y$1,FALSE)</f>
        <v>1900</v>
      </c>
      <c r="Z2313" s="22">
        <f>VLOOKUP($G2313,Temp!$A:$C,Z$1,FALSE)</f>
        <v>204</v>
      </c>
      <c r="AA2313" s="22" t="str">
        <f>VLOOKUP($A2313,Searches!$A:$H,AA$1,FALSE)</f>
        <v>Mark Roth</v>
      </c>
      <c r="AB2313" s="22" t="str">
        <f>VLOOKUP($A2313,Searches!$A:$H,AB$1,FALSE)</f>
        <v>SmartStream Technologies</v>
      </c>
      <c r="AC2313" s="22" t="str">
        <f>VLOOKUP($A2313,Searches!$A:$H,AC$1,FALSE)</f>
        <v>Chief Marketing Officer</v>
      </c>
      <c r="AD2313" s="22" t="str">
        <f>VLOOKUP($A2313,Searches!$A:$H,AD$1,FALSE)</f>
        <v>2nd</v>
      </c>
      <c r="AE2313" s="22" t="str">
        <f>VLOOKUP($A2313,Searches!$A:$H,AE$1,FALSE)</f>
        <v>Open link</v>
      </c>
      <c r="AF2313" s="22" t="str">
        <f>VLOOKUP($A2313,Searches!$A:$H,AF$1,FALSE)</f>
        <v>Greater New York City Area</v>
      </c>
      <c r="AG2313" s="22" t="str">
        <f>VLOOKUP($A2313,Searches!$A:$H,AG$1,FALSE)</f>
        <v>https://www.linkedin.com/sales/profile/6566135,jlQq,NAME_SEARCH?moduleKey=peopleSearchResults&amp;pageKey=sales-search3-people-refinement&amp;contextId=60BC92C971D70515801E49D6842B0000&amp;requestId=026d2f64-3570-4fdf-aaaf-09dff2d25119&amp;action=CLICK&amp;target=urn%3Ali%3AsalesLead%3A(-1%2C6566135)&amp;pageNumber=25&amp;targetEl=profilelink&amp;position=16&amp;trk=lss-serp-result-lead_photo</v>
      </c>
      <c r="AH2313" s="22" t="e">
        <f>VLOOKUP($G2313,Temp!$D:$F,AH$1,FALSE)</f>
        <v>#N/A</v>
      </c>
      <c r="AI2313" s="22" t="e">
        <f>VLOOKUP($G2313,Temp!$D:$F,AI$1,FALSE)</f>
        <v>#N/A</v>
      </c>
      <c r="AJ2313" s="22" t="e">
        <f>VLOOKUP($G2313,Temp!$D:$F,AJ$1,FALSE)</f>
        <v>#N/A</v>
      </c>
    </row>
    <row r="2314" spans="1:36" ht="16" x14ac:dyDescent="0.2">
      <c r="A2314" s="8" t="str">
        <f t="shared" si="36"/>
        <v>Ted Kondis HotSchedules</v>
      </c>
      <c r="B2314" s="8" t="s">
        <v>4327</v>
      </c>
      <c r="C2314" s="8" t="s">
        <v>4330</v>
      </c>
      <c r="D2314" s="8" t="s">
        <v>304</v>
      </c>
      <c r="E2314" s="8" t="s">
        <v>4331</v>
      </c>
      <c r="F2314" s="8" t="s">
        <v>3165</v>
      </c>
      <c r="G2314" s="12" t="s">
        <v>2951</v>
      </c>
      <c r="H2314" s="22" t="str">
        <f>VLOOKUP($G2314,Temp!$A:$C,H$1,FALSE)</f>
        <v>hotschedules.com</v>
      </c>
      <c r="I2314" s="22" t="e">
        <f>VLOOKUP($G2314,Temp!$A:$C,I$1,FALSE)</f>
        <v>#VALUE!</v>
      </c>
      <c r="J2314" s="22" t="e">
        <f>VLOOKUP($G2314,Temp!$A:$C,J$1,FALSE)</f>
        <v>#VALUE!</v>
      </c>
      <c r="K2314" s="22" t="e">
        <f>VLOOKUP($G2314,Temp!$A:$C,K$1,FALSE)</f>
        <v>#VALUE!</v>
      </c>
      <c r="L2314" s="22" t="e">
        <f>VLOOKUP($G2314,Temp!$A:$C,L$1,FALSE)</f>
        <v>#VALUE!</v>
      </c>
      <c r="M2314" s="22" t="e">
        <f>VLOOKUP($G2314,Temp!$A:$C,M$1,FALSE)</f>
        <v>#VALUE!</v>
      </c>
      <c r="N2314" s="22" t="e">
        <f>VLOOKUP($G2314,Temp!$A:$C,N$1,FALSE)</f>
        <v>#VALUE!</v>
      </c>
      <c r="O2314" s="22" t="e">
        <f>VLOOKUP($G2314,Temp!$A:$C,O$1,FALSE)</f>
        <v>#VALUE!</v>
      </c>
      <c r="P2314" s="22" t="e">
        <f>VLOOKUP($G2314,Temp!$A:$C,P$1,FALSE)</f>
        <v>#VALUE!</v>
      </c>
      <c r="Q2314" s="22" t="e">
        <f>VLOOKUP($G2314,Temp!$A:$C,Q$1,FALSE)</f>
        <v>#VALUE!</v>
      </c>
      <c r="R2314" s="22" t="e">
        <f>VLOOKUP($G2314,Temp!$A:$C,R$1,FALSE)</f>
        <v>#VALUE!</v>
      </c>
      <c r="S2314" s="22" t="e">
        <f>VLOOKUP($G2314,Temp!$A:$C,S$1,FALSE)</f>
        <v>#VALUE!</v>
      </c>
      <c r="T2314" s="22" t="e">
        <f>VLOOKUP($G2314,Temp!$A:$C,T$1,FALSE)</f>
        <v>#VALUE!</v>
      </c>
      <c r="U2314" s="22" t="e">
        <f>VLOOKUP($G2314,Temp!$A:$C,U$1,FALSE)</f>
        <v>#VALUE!</v>
      </c>
      <c r="V2314" s="22" t="e">
        <f>VLOOKUP($G2314,Temp!$A:$C,V$1,FALSE)</f>
        <v>#VALUE!</v>
      </c>
      <c r="W2314" s="22" t="e">
        <f>VLOOKUP($G2314,Temp!$A:$C,W$1,FALSE)</f>
        <v>#VALUE!</v>
      </c>
      <c r="X2314" s="22" t="e">
        <f>VLOOKUP($G2314,Temp!$A:$C,X$1,FALSE)</f>
        <v>#VALUE!</v>
      </c>
      <c r="Y2314" s="22">
        <f>VLOOKUP($G2314,Temp!$A:$C,Y$1,FALSE)</f>
        <v>1900000</v>
      </c>
      <c r="Z2314" s="22">
        <f>VLOOKUP($G2314,Temp!$A:$C,Z$1,FALSE)</f>
        <v>17000</v>
      </c>
      <c r="AA2314" s="22" t="e">
        <f>VLOOKUP($A2314,Searches!$A:$H,AA$1,FALSE)</f>
        <v>#N/A</v>
      </c>
      <c r="AB2314" s="22" t="e">
        <f>VLOOKUP($A2314,Searches!$A:$H,AB$1,FALSE)</f>
        <v>#N/A</v>
      </c>
      <c r="AC2314" s="22" t="e">
        <f>VLOOKUP($A2314,Searches!$A:$H,AC$1,FALSE)</f>
        <v>#N/A</v>
      </c>
      <c r="AD2314" s="22" t="e">
        <f>VLOOKUP($A2314,Searches!$A:$H,AD$1,FALSE)</f>
        <v>#N/A</v>
      </c>
      <c r="AE2314" s="22" t="e">
        <f>VLOOKUP($A2314,Searches!$A:$H,AE$1,FALSE)</f>
        <v>#N/A</v>
      </c>
      <c r="AF2314" s="22" t="e">
        <f>VLOOKUP($A2314,Searches!$A:$H,AF$1,FALSE)</f>
        <v>#N/A</v>
      </c>
      <c r="AG2314" s="22" t="e">
        <f>VLOOKUP($A2314,Searches!$A:$H,AG$1,FALSE)</f>
        <v>#N/A</v>
      </c>
      <c r="AH2314" s="22" t="str">
        <f>VLOOKUP($G2314,Temp!$D:$F,AH$1,FALSE)</f>
        <v>hotschedules.com</v>
      </c>
      <c r="AI2314" s="22" t="str">
        <f>VLOOKUP($G2314,Temp!$D:$F,AI$1,FALSE)</f>
        <v>Marketo</v>
      </c>
      <c r="AJ2314" s="22" t="str">
        <f>VLOOKUP($G2314,Temp!$D:$F,AJ$1,FALSE)</f>
        <v>WordPress</v>
      </c>
    </row>
    <row r="2315" spans="1:36" ht="16" x14ac:dyDescent="0.2">
      <c r="A2315" s="8" t="str">
        <f t="shared" si="36"/>
        <v>Mike Bartlett TraceLink</v>
      </c>
      <c r="B2315" s="8" t="s">
        <v>112</v>
      </c>
      <c r="C2315" s="8" t="s">
        <v>2100</v>
      </c>
      <c r="D2315" s="8" t="s">
        <v>304</v>
      </c>
      <c r="E2315" s="8" t="s">
        <v>2101</v>
      </c>
      <c r="F2315" s="8" t="s">
        <v>2073</v>
      </c>
      <c r="G2315" s="12" t="s">
        <v>2074</v>
      </c>
      <c r="H2315" s="22" t="str">
        <f>VLOOKUP($G2315,Temp!$A:$C,H$1,FALSE)</f>
        <v>tracelink.com</v>
      </c>
      <c r="I2315" s="22" t="e">
        <f>VLOOKUP($G2315,Temp!$A:$C,I$1,FALSE)</f>
        <v>#VALUE!</v>
      </c>
      <c r="J2315" s="22" t="e">
        <f>VLOOKUP($G2315,Temp!$A:$C,J$1,FALSE)</f>
        <v>#VALUE!</v>
      </c>
      <c r="K2315" s="22" t="e">
        <f>VLOOKUP($G2315,Temp!$A:$C,K$1,FALSE)</f>
        <v>#VALUE!</v>
      </c>
      <c r="L2315" s="22" t="e">
        <f>VLOOKUP($G2315,Temp!$A:$C,L$1,FALSE)</f>
        <v>#VALUE!</v>
      </c>
      <c r="M2315" s="22" t="e">
        <f>VLOOKUP($G2315,Temp!$A:$C,M$1,FALSE)</f>
        <v>#VALUE!</v>
      </c>
      <c r="N2315" s="22" t="e">
        <f>VLOOKUP($G2315,Temp!$A:$C,N$1,FALSE)</f>
        <v>#VALUE!</v>
      </c>
      <c r="O2315" s="22" t="e">
        <f>VLOOKUP($G2315,Temp!$A:$C,O$1,FALSE)</f>
        <v>#VALUE!</v>
      </c>
      <c r="P2315" s="22" t="e">
        <f>VLOOKUP($G2315,Temp!$A:$C,P$1,FALSE)</f>
        <v>#VALUE!</v>
      </c>
      <c r="Q2315" s="22" t="e">
        <f>VLOOKUP($G2315,Temp!$A:$C,Q$1,FALSE)</f>
        <v>#VALUE!</v>
      </c>
      <c r="R2315" s="22" t="e">
        <f>VLOOKUP($G2315,Temp!$A:$C,R$1,FALSE)</f>
        <v>#VALUE!</v>
      </c>
      <c r="S2315" s="22" t="e">
        <f>VLOOKUP($G2315,Temp!$A:$C,S$1,FALSE)</f>
        <v>#VALUE!</v>
      </c>
      <c r="T2315" s="22" t="e">
        <f>VLOOKUP($G2315,Temp!$A:$C,T$1,FALSE)</f>
        <v>#VALUE!</v>
      </c>
      <c r="U2315" s="22" t="e">
        <f>VLOOKUP($G2315,Temp!$A:$C,U$1,FALSE)</f>
        <v>#VALUE!</v>
      </c>
      <c r="V2315" s="22" t="e">
        <f>VLOOKUP($G2315,Temp!$A:$C,V$1,FALSE)</f>
        <v>#VALUE!</v>
      </c>
      <c r="W2315" s="22" t="e">
        <f>VLOOKUP($G2315,Temp!$A:$C,W$1,FALSE)</f>
        <v>#VALUE!</v>
      </c>
      <c r="X2315" s="22" t="e">
        <f>VLOOKUP($G2315,Temp!$A:$C,X$1,FALSE)</f>
        <v>#VALUE!</v>
      </c>
      <c r="Y2315" s="22">
        <f>VLOOKUP($G2315,Temp!$A:$C,Y$1,FALSE)</f>
        <v>6400</v>
      </c>
      <c r="Z2315" s="22">
        <f>VLOOKUP($G2315,Temp!$A:$C,Z$1,FALSE)</f>
        <v>197</v>
      </c>
      <c r="AA2315" s="22" t="e">
        <f>VLOOKUP($A2315,Searches!$A:$H,AA$1,FALSE)</f>
        <v>#N/A</v>
      </c>
      <c r="AB2315" s="22" t="e">
        <f>VLOOKUP($A2315,Searches!$A:$H,AB$1,FALSE)</f>
        <v>#N/A</v>
      </c>
      <c r="AC2315" s="22" t="e">
        <f>VLOOKUP($A2315,Searches!$A:$H,AC$1,FALSE)</f>
        <v>#N/A</v>
      </c>
      <c r="AD2315" s="22" t="e">
        <f>VLOOKUP($A2315,Searches!$A:$H,AD$1,FALSE)</f>
        <v>#N/A</v>
      </c>
      <c r="AE2315" s="22" t="e">
        <f>VLOOKUP($A2315,Searches!$A:$H,AE$1,FALSE)</f>
        <v>#N/A</v>
      </c>
      <c r="AF2315" s="22" t="e">
        <f>VLOOKUP($A2315,Searches!$A:$H,AF$1,FALSE)</f>
        <v>#N/A</v>
      </c>
      <c r="AG2315" s="22" t="e">
        <f>VLOOKUP($A2315,Searches!$A:$H,AG$1,FALSE)</f>
        <v>#N/A</v>
      </c>
      <c r="AH2315" s="22" t="e">
        <f>VLOOKUP($G2315,Temp!$D:$F,AH$1,FALSE)</f>
        <v>#N/A</v>
      </c>
      <c r="AI2315" s="22" t="e">
        <f>VLOOKUP($G2315,Temp!$D:$F,AI$1,FALSE)</f>
        <v>#N/A</v>
      </c>
      <c r="AJ2315" s="22" t="e">
        <f>VLOOKUP($G2315,Temp!$D:$F,AJ$1,FALSE)</f>
        <v>#N/A</v>
      </c>
    </row>
    <row r="2316" spans="1:36" ht="16" x14ac:dyDescent="0.2">
      <c r="A2316" s="8" t="str">
        <f t="shared" si="36"/>
        <v>Louis Bucciarelli Return Path</v>
      </c>
      <c r="B2316" s="8" t="s">
        <v>5279</v>
      </c>
      <c r="C2316" s="8" t="s">
        <v>5280</v>
      </c>
      <c r="D2316" s="8" t="s">
        <v>304</v>
      </c>
      <c r="E2316" s="8" t="s">
        <v>5281</v>
      </c>
      <c r="F2316" s="8" t="s">
        <v>5282</v>
      </c>
      <c r="G2316" s="12" t="s">
        <v>5283</v>
      </c>
      <c r="H2316" s="22" t="str">
        <f>VLOOKUP($G2316,Temp!$A:$C,H$1,FALSE)</f>
        <v>returnpath.com</v>
      </c>
      <c r="I2316" s="22" t="e">
        <f>VLOOKUP($G2316,Temp!$A:$C,I$1,FALSE)</f>
        <v>#VALUE!</v>
      </c>
      <c r="J2316" s="22" t="e">
        <f>VLOOKUP($G2316,Temp!$A:$C,J$1,FALSE)</f>
        <v>#VALUE!</v>
      </c>
      <c r="K2316" s="22" t="e">
        <f>VLOOKUP($G2316,Temp!$A:$C,K$1,FALSE)</f>
        <v>#VALUE!</v>
      </c>
      <c r="L2316" s="22" t="e">
        <f>VLOOKUP($G2316,Temp!$A:$C,L$1,FALSE)</f>
        <v>#VALUE!</v>
      </c>
      <c r="M2316" s="22" t="e">
        <f>VLOOKUP($G2316,Temp!$A:$C,M$1,FALSE)</f>
        <v>#VALUE!</v>
      </c>
      <c r="N2316" s="22" t="e">
        <f>VLOOKUP($G2316,Temp!$A:$C,N$1,FALSE)</f>
        <v>#VALUE!</v>
      </c>
      <c r="O2316" s="22" t="e">
        <f>VLOOKUP($G2316,Temp!$A:$C,O$1,FALSE)</f>
        <v>#VALUE!</v>
      </c>
      <c r="P2316" s="22" t="e">
        <f>VLOOKUP($G2316,Temp!$A:$C,P$1,FALSE)</f>
        <v>#VALUE!</v>
      </c>
      <c r="Q2316" s="22" t="e">
        <f>VLOOKUP($G2316,Temp!$A:$C,Q$1,FALSE)</f>
        <v>#VALUE!</v>
      </c>
      <c r="R2316" s="22" t="e">
        <f>VLOOKUP($G2316,Temp!$A:$C,R$1,FALSE)</f>
        <v>#VALUE!</v>
      </c>
      <c r="S2316" s="22" t="e">
        <f>VLOOKUP($G2316,Temp!$A:$C,S$1,FALSE)</f>
        <v>#VALUE!</v>
      </c>
      <c r="T2316" s="22" t="e">
        <f>VLOOKUP($G2316,Temp!$A:$C,T$1,FALSE)</f>
        <v>#VALUE!</v>
      </c>
      <c r="U2316" s="22" t="e">
        <f>VLOOKUP($G2316,Temp!$A:$C,U$1,FALSE)</f>
        <v>#VALUE!</v>
      </c>
      <c r="V2316" s="22" t="e">
        <f>VLOOKUP($G2316,Temp!$A:$C,V$1,FALSE)</f>
        <v>#VALUE!</v>
      </c>
      <c r="W2316" s="22" t="e">
        <f>VLOOKUP($G2316,Temp!$A:$C,W$1,FALSE)</f>
        <v>#VALUE!</v>
      </c>
      <c r="X2316" s="22" t="e">
        <f>VLOOKUP($G2316,Temp!$A:$C,X$1,FALSE)</f>
        <v>#VALUE!</v>
      </c>
      <c r="Y2316" s="22">
        <f>VLOOKUP($G2316,Temp!$A:$C,Y$1,FALSE)</f>
        <v>41500</v>
      </c>
      <c r="Z2316" s="22">
        <f>VLOOKUP($G2316,Temp!$A:$C,Z$1,FALSE)</f>
        <v>1400</v>
      </c>
      <c r="AA2316" s="22" t="str">
        <f>VLOOKUP($A2316,Searches!$A:$H,AA$1,FALSE)</f>
        <v>Louis Bucciarelli</v>
      </c>
      <c r="AB2316" s="22" t="str">
        <f>VLOOKUP($A2316,Searches!$A:$H,AB$1,FALSE)</f>
        <v>Return Path</v>
      </c>
      <c r="AC2316" s="22" t="str">
        <f>VLOOKUP($A2316,Searches!$A:$H,AC$1,FALSE)</f>
        <v>Chief Revenue Officer</v>
      </c>
      <c r="AD2316" s="22" t="str">
        <f>VLOOKUP($A2316,Searches!$A:$H,AD$1,FALSE)</f>
        <v>2nd</v>
      </c>
      <c r="AE2316" s="22" t="str">
        <f>VLOOKUP($A2316,Searches!$A:$H,AE$1,FALSE)</f>
        <v/>
      </c>
      <c r="AF2316" s="22" t="str">
        <f>VLOOKUP($A2316,Searches!$A:$H,AF$1,FALSE)</f>
        <v>Greater New York City Area</v>
      </c>
      <c r="AG2316" s="22" t="str">
        <f>VLOOKUP($A2316,Searches!$A:$H,AG$1,FALSE)</f>
        <v>https://www.linkedin.com/sales/profile/6746558,F36D,NAME_SEARCH?moduleKey=peopleSearchResults&amp;pageKey=sales-search3-people-refinement&amp;contextId=60BC92C971D70515801E49D6842B0000&amp;requestId=026d2f64-3570-4fdf-aaaf-09dff2d25119&amp;action=CLICK&amp;target=urn%3Ali%3AsalesLead%3A(-1%2C6746558)&amp;pageNumber=25&amp;targetEl=profilelink&amp;position=10&amp;trk=lss-serp-result-lead_photo</v>
      </c>
      <c r="AH2316" s="22" t="str">
        <f>VLOOKUP($G2316,Temp!$D:$F,AH$1,FALSE)</f>
        <v>returnpath.com</v>
      </c>
      <c r="AI2316" s="22" t="str">
        <f>VLOOKUP($G2316,Temp!$D:$F,AI$1,FALSE)</f>
        <v>Marketo</v>
      </c>
      <c r="AJ2316" s="22" t="str">
        <f>VLOOKUP($G2316,Temp!$D:$F,AJ$1,FALSE)</f>
        <v>WordPress</v>
      </c>
    </row>
    <row r="2317" spans="1:36" ht="16" x14ac:dyDescent="0.2">
      <c r="A2317" s="8" t="str">
        <f t="shared" si="36"/>
        <v>Steve Bamberger Visier Inc.</v>
      </c>
      <c r="B2317" s="8" t="s">
        <v>1864</v>
      </c>
      <c r="C2317" s="8" t="s">
        <v>2341</v>
      </c>
      <c r="D2317" s="8" t="s">
        <v>304</v>
      </c>
      <c r="E2317" s="8" t="s">
        <v>2344</v>
      </c>
      <c r="F2317" s="8" t="s">
        <v>2345</v>
      </c>
      <c r="G2317" s="12" t="s">
        <v>2346</v>
      </c>
      <c r="H2317" s="22" t="str">
        <f>VLOOKUP($G2317,Temp!$A:$C,H$1,FALSE)</f>
        <v>visier.com</v>
      </c>
      <c r="I2317" s="22" t="e">
        <f>VLOOKUP($G2317,Temp!$A:$C,I$1,FALSE)</f>
        <v>#VALUE!</v>
      </c>
      <c r="J2317" s="22" t="e">
        <f>VLOOKUP($G2317,Temp!$A:$C,J$1,FALSE)</f>
        <v>#VALUE!</v>
      </c>
      <c r="K2317" s="22" t="e">
        <f>VLOOKUP($G2317,Temp!$A:$C,K$1,FALSE)</f>
        <v>#VALUE!</v>
      </c>
      <c r="L2317" s="22" t="e">
        <f>VLOOKUP($G2317,Temp!$A:$C,L$1,FALSE)</f>
        <v>#VALUE!</v>
      </c>
      <c r="M2317" s="22" t="e">
        <f>VLOOKUP($G2317,Temp!$A:$C,M$1,FALSE)</f>
        <v>#VALUE!</v>
      </c>
      <c r="N2317" s="22" t="e">
        <f>VLOOKUP($G2317,Temp!$A:$C,N$1,FALSE)</f>
        <v>#VALUE!</v>
      </c>
      <c r="O2317" s="22" t="e">
        <f>VLOOKUP($G2317,Temp!$A:$C,O$1,FALSE)</f>
        <v>#VALUE!</v>
      </c>
      <c r="P2317" s="22" t="e">
        <f>VLOOKUP($G2317,Temp!$A:$C,P$1,FALSE)</f>
        <v>#VALUE!</v>
      </c>
      <c r="Q2317" s="22" t="e">
        <f>VLOOKUP($G2317,Temp!$A:$C,Q$1,FALSE)</f>
        <v>#VALUE!</v>
      </c>
      <c r="R2317" s="22" t="e">
        <f>VLOOKUP($G2317,Temp!$A:$C,R$1,FALSE)</f>
        <v>#VALUE!</v>
      </c>
      <c r="S2317" s="22" t="e">
        <f>VLOOKUP($G2317,Temp!$A:$C,S$1,FALSE)</f>
        <v>#VALUE!</v>
      </c>
      <c r="T2317" s="22" t="e">
        <f>VLOOKUP($G2317,Temp!$A:$C,T$1,FALSE)</f>
        <v>#VALUE!</v>
      </c>
      <c r="U2317" s="22" t="e">
        <f>VLOOKUP($G2317,Temp!$A:$C,U$1,FALSE)</f>
        <v>#VALUE!</v>
      </c>
      <c r="V2317" s="22" t="e">
        <f>VLOOKUP($G2317,Temp!$A:$C,V$1,FALSE)</f>
        <v>#VALUE!</v>
      </c>
      <c r="W2317" s="22" t="e">
        <f>VLOOKUP($G2317,Temp!$A:$C,W$1,FALSE)</f>
        <v>#VALUE!</v>
      </c>
      <c r="X2317" s="22" t="e">
        <f>VLOOKUP($G2317,Temp!$A:$C,X$1,FALSE)</f>
        <v>#VALUE!</v>
      </c>
      <c r="Y2317" s="22">
        <f>VLOOKUP($G2317,Temp!$A:$C,Y$1,FALSE)</f>
        <v>17800</v>
      </c>
      <c r="Z2317" s="22">
        <f>VLOOKUP($G2317,Temp!$A:$C,Z$1,FALSE)</f>
        <v>199</v>
      </c>
      <c r="AA2317" s="22" t="e">
        <f>VLOOKUP($A2317,Searches!$A:$H,AA$1,FALSE)</f>
        <v>#N/A</v>
      </c>
      <c r="AB2317" s="22" t="e">
        <f>VLOOKUP($A2317,Searches!$A:$H,AB$1,FALSE)</f>
        <v>#N/A</v>
      </c>
      <c r="AC2317" s="22" t="e">
        <f>VLOOKUP($A2317,Searches!$A:$H,AC$1,FALSE)</f>
        <v>#N/A</v>
      </c>
      <c r="AD2317" s="22" t="e">
        <f>VLOOKUP($A2317,Searches!$A:$H,AD$1,FALSE)</f>
        <v>#N/A</v>
      </c>
      <c r="AE2317" s="22" t="e">
        <f>VLOOKUP($A2317,Searches!$A:$H,AE$1,FALSE)</f>
        <v>#N/A</v>
      </c>
      <c r="AF2317" s="22" t="e">
        <f>VLOOKUP($A2317,Searches!$A:$H,AF$1,FALSE)</f>
        <v>#N/A</v>
      </c>
      <c r="AG2317" s="22" t="e">
        <f>VLOOKUP($A2317,Searches!$A:$H,AG$1,FALSE)</f>
        <v>#N/A</v>
      </c>
      <c r="AH2317" s="22" t="str">
        <f>VLOOKUP($G2317,Temp!$D:$F,AH$1,FALSE)</f>
        <v>visier.com</v>
      </c>
      <c r="AI2317" s="22" t="str">
        <f>VLOOKUP($G2317,Temp!$D:$F,AI$1,FALSE)</f>
        <v>Marketo</v>
      </c>
      <c r="AJ2317" s="22" t="str">
        <f>VLOOKUP($G2317,Temp!$D:$F,AJ$1,FALSE)</f>
        <v>WordPress</v>
      </c>
    </row>
    <row r="2318" spans="1:36" ht="16" x14ac:dyDescent="0.2">
      <c r="A2318" s="8" t="str">
        <f t="shared" si="36"/>
        <v>Ian Miller Enablon</v>
      </c>
      <c r="B2318" s="8" t="s">
        <v>631</v>
      </c>
      <c r="C2318" s="8" t="s">
        <v>1405</v>
      </c>
      <c r="D2318" s="8" t="s">
        <v>304</v>
      </c>
      <c r="E2318" s="8" t="s">
        <v>1406</v>
      </c>
      <c r="F2318" s="8" t="s">
        <v>1371</v>
      </c>
      <c r="G2318" s="12" t="s">
        <v>1372</v>
      </c>
      <c r="H2318" s="22" t="str">
        <f>VLOOKUP($G2318,Temp!$A:$C,H$1,FALSE)</f>
        <v>enablon.com</v>
      </c>
      <c r="I2318" s="22" t="e">
        <f>VLOOKUP($G2318,Temp!$A:$C,I$1,FALSE)</f>
        <v>#VALUE!</v>
      </c>
      <c r="J2318" s="22" t="e">
        <f>VLOOKUP($G2318,Temp!$A:$C,J$1,FALSE)</f>
        <v>#VALUE!</v>
      </c>
      <c r="K2318" s="22" t="e">
        <f>VLOOKUP($G2318,Temp!$A:$C,K$1,FALSE)</f>
        <v>#VALUE!</v>
      </c>
      <c r="L2318" s="22" t="e">
        <f>VLOOKUP($G2318,Temp!$A:$C,L$1,FALSE)</f>
        <v>#VALUE!</v>
      </c>
      <c r="M2318" s="22" t="e">
        <f>VLOOKUP($G2318,Temp!$A:$C,M$1,FALSE)</f>
        <v>#VALUE!</v>
      </c>
      <c r="N2318" s="22" t="e">
        <f>VLOOKUP($G2318,Temp!$A:$C,N$1,FALSE)</f>
        <v>#VALUE!</v>
      </c>
      <c r="O2318" s="22" t="e">
        <f>VLOOKUP($G2318,Temp!$A:$C,O$1,FALSE)</f>
        <v>#VALUE!</v>
      </c>
      <c r="P2318" s="22" t="e">
        <f>VLOOKUP($G2318,Temp!$A:$C,P$1,FALSE)</f>
        <v>#VALUE!</v>
      </c>
      <c r="Q2318" s="22" t="e">
        <f>VLOOKUP($G2318,Temp!$A:$C,Q$1,FALSE)</f>
        <v>#VALUE!</v>
      </c>
      <c r="R2318" s="22" t="e">
        <f>VLOOKUP($G2318,Temp!$A:$C,R$1,FALSE)</f>
        <v>#VALUE!</v>
      </c>
      <c r="S2318" s="22" t="e">
        <f>VLOOKUP($G2318,Temp!$A:$C,S$1,FALSE)</f>
        <v>#VALUE!</v>
      </c>
      <c r="T2318" s="22" t="e">
        <f>VLOOKUP($G2318,Temp!$A:$C,T$1,FALSE)</f>
        <v>#VALUE!</v>
      </c>
      <c r="U2318" s="22" t="e">
        <f>VLOOKUP($G2318,Temp!$A:$C,U$1,FALSE)</f>
        <v>#VALUE!</v>
      </c>
      <c r="V2318" s="22" t="e">
        <f>VLOOKUP($G2318,Temp!$A:$C,V$1,FALSE)</f>
        <v>#VALUE!</v>
      </c>
      <c r="W2318" s="22" t="e">
        <f>VLOOKUP($G2318,Temp!$A:$C,W$1,FALSE)</f>
        <v>#VALUE!</v>
      </c>
      <c r="X2318" s="22" t="e">
        <f>VLOOKUP($G2318,Temp!$A:$C,X$1,FALSE)</f>
        <v>#VALUE!</v>
      </c>
      <c r="Y2318" s="22">
        <f>VLOOKUP($G2318,Temp!$A:$C,Y$1,FALSE)</f>
        <v>0</v>
      </c>
      <c r="Z2318" s="22">
        <f>VLOOKUP($G2318,Temp!$A:$C,Z$1,FALSE)</f>
        <v>0</v>
      </c>
      <c r="AA2318" s="22" t="str">
        <f>VLOOKUP($A2318,Searches!$A:$H,AA$1,FALSE)</f>
        <v>Ian Miller</v>
      </c>
      <c r="AB2318" s="22" t="str">
        <f>VLOOKUP($A2318,Searches!$A:$H,AB$1,FALSE)</f>
        <v>Enablon</v>
      </c>
      <c r="AC2318" s="22" t="str">
        <f>VLOOKUP($A2318,Searches!$A:$H,AC$1,FALSE)</f>
        <v>Chief Revenue Officer</v>
      </c>
      <c r="AD2318" s="22" t="str">
        <f>VLOOKUP($A2318,Searches!$A:$H,AD$1,FALSE)</f>
        <v>2nd</v>
      </c>
      <c r="AE2318" s="22" t="str">
        <f>VLOOKUP($A2318,Searches!$A:$H,AE$1,FALSE)</f>
        <v/>
      </c>
      <c r="AF2318" s="22" t="str">
        <f>VLOOKUP($A2318,Searches!$A:$H,AF$1,FALSE)</f>
        <v>Portland, Oregon Area</v>
      </c>
      <c r="AG2318" s="22" t="str">
        <f>VLOOKUP($A2318,Searches!$A:$H,AG$1,FALSE)</f>
        <v>https://www.linkedin.com/sales/profile/24527876,mWsv,NAME_SEARCH?moduleKey=peopleSearchResults&amp;pageKey=sales-search3-people-refinement&amp;contextId=60BC92C971D70515801E49D6842B0000&amp;requestId=ec3b59a0-f59c-44ce-a72b-c8c40efeb860&amp;action=CLICK&amp;target=urn%3Ali%3AsalesLead%3A(-1%2C24527876)&amp;pageNumber=24&amp;targetEl=profilelink&amp;position=16&amp;trk=lss-serp-result-lead_photo</v>
      </c>
      <c r="AH2318" s="22" t="str">
        <f>VLOOKUP($G2318,Temp!$D:$F,AH$1,FALSE)</f>
        <v>enablon.com</v>
      </c>
      <c r="AI2318" s="22" t="str">
        <f>VLOOKUP($G2318,Temp!$D:$F,AI$1,FALSE)</f>
        <v>Marketo</v>
      </c>
      <c r="AJ2318" s="22" t="str">
        <f>VLOOKUP($G2318,Temp!$D:$F,AJ$1,FALSE)</f>
        <v>WordPress</v>
      </c>
    </row>
    <row r="2319" spans="1:36" ht="16" x14ac:dyDescent="0.2">
      <c r="A2319" s="8" t="str">
        <f t="shared" si="36"/>
        <v>Tom Comstock Edison Energy, LLC</v>
      </c>
      <c r="B2319" s="8" t="s">
        <v>1696</v>
      </c>
      <c r="C2319" s="8" t="s">
        <v>10497</v>
      </c>
      <c r="D2319" s="8" t="s">
        <v>42</v>
      </c>
      <c r="E2319" s="8" t="s">
        <v>10498</v>
      </c>
      <c r="F2319" s="8" t="s">
        <v>10499</v>
      </c>
      <c r="G2319" s="12" t="s">
        <v>10500</v>
      </c>
      <c r="H2319" s="22" t="str">
        <f>VLOOKUP($G2319,Temp!$A:$C,H$1,FALSE)</f>
        <v>edisonenergy.com</v>
      </c>
      <c r="I2319" s="22" t="e">
        <f>VLOOKUP($G2319,Temp!$A:$C,I$1,FALSE)</f>
        <v>#VALUE!</v>
      </c>
      <c r="J2319" s="22" t="e">
        <f>VLOOKUP($G2319,Temp!$A:$C,J$1,FALSE)</f>
        <v>#VALUE!</v>
      </c>
      <c r="K2319" s="22" t="e">
        <f>VLOOKUP($G2319,Temp!$A:$C,K$1,FALSE)</f>
        <v>#VALUE!</v>
      </c>
      <c r="L2319" s="22" t="e">
        <f>VLOOKUP($G2319,Temp!$A:$C,L$1,FALSE)</f>
        <v>#VALUE!</v>
      </c>
      <c r="M2319" s="22" t="e">
        <f>VLOOKUP($G2319,Temp!$A:$C,M$1,FALSE)</f>
        <v>#VALUE!</v>
      </c>
      <c r="N2319" s="22" t="e">
        <f>VLOOKUP($G2319,Temp!$A:$C,N$1,FALSE)</f>
        <v>#VALUE!</v>
      </c>
      <c r="O2319" s="22" t="e">
        <f>VLOOKUP($G2319,Temp!$A:$C,O$1,FALSE)</f>
        <v>#VALUE!</v>
      </c>
      <c r="P2319" s="22" t="e">
        <f>VLOOKUP($G2319,Temp!$A:$C,P$1,FALSE)</f>
        <v>#VALUE!</v>
      </c>
      <c r="Q2319" s="22" t="e">
        <f>VLOOKUP($G2319,Temp!$A:$C,Q$1,FALSE)</f>
        <v>#VALUE!</v>
      </c>
      <c r="R2319" s="22" t="e">
        <f>VLOOKUP($G2319,Temp!$A:$C,R$1,FALSE)</f>
        <v>#VALUE!</v>
      </c>
      <c r="S2319" s="22" t="e">
        <f>VLOOKUP($G2319,Temp!$A:$C,S$1,FALSE)</f>
        <v>#VALUE!</v>
      </c>
      <c r="T2319" s="22" t="e">
        <f>VLOOKUP($G2319,Temp!$A:$C,T$1,FALSE)</f>
        <v>#VALUE!</v>
      </c>
      <c r="U2319" s="22" t="e">
        <f>VLOOKUP($G2319,Temp!$A:$C,U$1,FALSE)</f>
        <v>#VALUE!</v>
      </c>
      <c r="V2319" s="22" t="e">
        <f>VLOOKUP($G2319,Temp!$A:$C,V$1,FALSE)</f>
        <v>#VALUE!</v>
      </c>
      <c r="W2319" s="22" t="e">
        <f>VLOOKUP($G2319,Temp!$A:$C,W$1,FALSE)</f>
        <v>#VALUE!</v>
      </c>
      <c r="X2319" s="22" t="e">
        <f>VLOOKUP($G2319,Temp!$A:$C,X$1,FALSE)</f>
        <v>#VALUE!</v>
      </c>
      <c r="Y2319" s="22">
        <f>VLOOKUP($G2319,Temp!$A:$C,Y$1,FALSE)</f>
        <v>970</v>
      </c>
      <c r="Z2319" s="22">
        <f>VLOOKUP($G2319,Temp!$A:$C,Z$1,FALSE)</f>
        <v>0</v>
      </c>
      <c r="AA2319" s="22" t="e">
        <f>VLOOKUP($A2319,Searches!$A:$H,AA$1,FALSE)</f>
        <v>#N/A</v>
      </c>
      <c r="AB2319" s="22" t="e">
        <f>VLOOKUP($A2319,Searches!$A:$H,AB$1,FALSE)</f>
        <v>#N/A</v>
      </c>
      <c r="AC2319" s="22" t="e">
        <f>VLOOKUP($A2319,Searches!$A:$H,AC$1,FALSE)</f>
        <v>#N/A</v>
      </c>
      <c r="AD2319" s="22" t="e">
        <f>VLOOKUP($A2319,Searches!$A:$H,AD$1,FALSE)</f>
        <v>#N/A</v>
      </c>
      <c r="AE2319" s="22" t="e">
        <f>VLOOKUP($A2319,Searches!$A:$H,AE$1,FALSE)</f>
        <v>#N/A</v>
      </c>
      <c r="AF2319" s="22" t="e">
        <f>VLOOKUP($A2319,Searches!$A:$H,AF$1,FALSE)</f>
        <v>#N/A</v>
      </c>
      <c r="AG2319" s="22" t="e">
        <f>VLOOKUP($A2319,Searches!$A:$H,AG$1,FALSE)</f>
        <v>#N/A</v>
      </c>
      <c r="AH2319" s="22" t="str">
        <f>VLOOKUP($G2319,Temp!$D:$F,AH$1,FALSE)</f>
        <v>edisonenergy.com</v>
      </c>
      <c r="AI2319" s="22">
        <f>VLOOKUP($G2319,Temp!$D:$F,AI$1,FALSE)</f>
        <v>0</v>
      </c>
      <c r="AJ2319" s="22" t="str">
        <f>VLOOKUP($G2319,Temp!$D:$F,AJ$1,FALSE)</f>
        <v>WordPress</v>
      </c>
    </row>
    <row r="2320" spans="1:36" ht="16" x14ac:dyDescent="0.2">
      <c r="A2320" s="8" t="str">
        <f t="shared" si="36"/>
        <v>Gabriel Rapisardo Hawk Ridge Systems - 3D design solutions</v>
      </c>
      <c r="B2320" s="8" t="s">
        <v>4087</v>
      </c>
      <c r="C2320" s="8" t="s">
        <v>7404</v>
      </c>
      <c r="D2320" s="8" t="s">
        <v>304</v>
      </c>
      <c r="E2320" s="8" t="s">
        <v>7405</v>
      </c>
      <c r="F2320" s="8" t="s">
        <v>7406</v>
      </c>
      <c r="G2320" s="12" t="s">
        <v>7407</v>
      </c>
      <c r="H2320" s="22" t="str">
        <f>VLOOKUP($G2320,Temp!$A:$C,H$1,FALSE)</f>
        <v>hawkridgesys.com</v>
      </c>
      <c r="I2320" s="22" t="e">
        <f>VLOOKUP($G2320,Temp!$A:$C,I$1,FALSE)</f>
        <v>#VALUE!</v>
      </c>
      <c r="J2320" s="22" t="e">
        <f>VLOOKUP($G2320,Temp!$A:$C,J$1,FALSE)</f>
        <v>#VALUE!</v>
      </c>
      <c r="K2320" s="22" t="e">
        <f>VLOOKUP($G2320,Temp!$A:$C,K$1,FALSE)</f>
        <v>#VALUE!</v>
      </c>
      <c r="L2320" s="22" t="e">
        <f>VLOOKUP($G2320,Temp!$A:$C,L$1,FALSE)</f>
        <v>#VALUE!</v>
      </c>
      <c r="M2320" s="22" t="e">
        <f>VLOOKUP($G2320,Temp!$A:$C,M$1,FALSE)</f>
        <v>#VALUE!</v>
      </c>
      <c r="N2320" s="22" t="e">
        <f>VLOOKUP($G2320,Temp!$A:$C,N$1,FALSE)</f>
        <v>#VALUE!</v>
      </c>
      <c r="O2320" s="22" t="e">
        <f>VLOOKUP($G2320,Temp!$A:$C,O$1,FALSE)</f>
        <v>#VALUE!</v>
      </c>
      <c r="P2320" s="22" t="e">
        <f>VLOOKUP($G2320,Temp!$A:$C,P$1,FALSE)</f>
        <v>#VALUE!</v>
      </c>
      <c r="Q2320" s="22" t="e">
        <f>VLOOKUP($G2320,Temp!$A:$C,Q$1,FALSE)</f>
        <v>#VALUE!</v>
      </c>
      <c r="R2320" s="22" t="e">
        <f>VLOOKUP($G2320,Temp!$A:$C,R$1,FALSE)</f>
        <v>#VALUE!</v>
      </c>
      <c r="S2320" s="22" t="e">
        <f>VLOOKUP($G2320,Temp!$A:$C,S$1,FALSE)</f>
        <v>#VALUE!</v>
      </c>
      <c r="T2320" s="22" t="e">
        <f>VLOOKUP($G2320,Temp!$A:$C,T$1,FALSE)</f>
        <v>#VALUE!</v>
      </c>
      <c r="U2320" s="22" t="e">
        <f>VLOOKUP($G2320,Temp!$A:$C,U$1,FALSE)</f>
        <v>#VALUE!</v>
      </c>
      <c r="V2320" s="22" t="e">
        <f>VLOOKUP($G2320,Temp!$A:$C,V$1,FALSE)</f>
        <v>#VALUE!</v>
      </c>
      <c r="W2320" s="22" t="e">
        <f>VLOOKUP($G2320,Temp!$A:$C,W$1,FALSE)</f>
        <v>#VALUE!</v>
      </c>
      <c r="X2320" s="22" t="e">
        <f>VLOOKUP($G2320,Temp!$A:$C,X$1,FALSE)</f>
        <v>#VALUE!</v>
      </c>
      <c r="Y2320" s="22">
        <f>VLOOKUP($G2320,Temp!$A:$C,Y$1,FALSE)</f>
        <v>12000</v>
      </c>
      <c r="Z2320" s="22">
        <f>VLOOKUP($G2320,Temp!$A:$C,Z$1,FALSE)</f>
        <v>0</v>
      </c>
      <c r="AA2320" s="22" t="e">
        <f>VLOOKUP($A2320,Searches!$A:$H,AA$1,FALSE)</f>
        <v>#N/A</v>
      </c>
      <c r="AB2320" s="22" t="e">
        <f>VLOOKUP($A2320,Searches!$A:$H,AB$1,FALSE)</f>
        <v>#N/A</v>
      </c>
      <c r="AC2320" s="22" t="e">
        <f>VLOOKUP($A2320,Searches!$A:$H,AC$1,FALSE)</f>
        <v>#N/A</v>
      </c>
      <c r="AD2320" s="22" t="e">
        <f>VLOOKUP($A2320,Searches!$A:$H,AD$1,FALSE)</f>
        <v>#N/A</v>
      </c>
      <c r="AE2320" s="22" t="e">
        <f>VLOOKUP($A2320,Searches!$A:$H,AE$1,FALSE)</f>
        <v>#N/A</v>
      </c>
      <c r="AF2320" s="22" t="e">
        <f>VLOOKUP($A2320,Searches!$A:$H,AF$1,FALSE)</f>
        <v>#N/A</v>
      </c>
      <c r="AG2320" s="22" t="e">
        <f>VLOOKUP($A2320,Searches!$A:$H,AG$1,FALSE)</f>
        <v>#N/A</v>
      </c>
      <c r="AH2320" s="22" t="str">
        <f>VLOOKUP($G2320,Temp!$D:$F,AH$1,FALSE)</f>
        <v>hawkridgesys.com</v>
      </c>
      <c r="AI2320" s="22" t="str">
        <f>VLOOKUP($G2320,Temp!$D:$F,AI$1,FALSE)</f>
        <v>Marketo</v>
      </c>
      <c r="AJ2320" s="22" t="str">
        <f>VLOOKUP($G2320,Temp!$D:$F,AJ$1,FALSE)</f>
        <v>WordPress</v>
      </c>
    </row>
    <row r="2321" spans="1:36" ht="16" x14ac:dyDescent="0.2">
      <c r="A2321" s="8" t="str">
        <f t="shared" si="36"/>
        <v>Cristin Balog Nexient</v>
      </c>
      <c r="B2321" s="8" t="s">
        <v>4800</v>
      </c>
      <c r="C2321" s="8" t="s">
        <v>4801</v>
      </c>
      <c r="D2321" s="8" t="s">
        <v>42</v>
      </c>
      <c r="E2321" s="8" t="s">
        <v>4802</v>
      </c>
      <c r="F2321" s="8" t="s">
        <v>4803</v>
      </c>
      <c r="G2321" s="12" t="s">
        <v>4804</v>
      </c>
      <c r="H2321" s="22" t="str">
        <f>VLOOKUP($G2321,Temp!$A:$C,H$1,FALSE)</f>
        <v>nexient.com</v>
      </c>
      <c r="I2321" s="22" t="e">
        <f>VLOOKUP($G2321,Temp!$A:$C,I$1,FALSE)</f>
        <v>#VALUE!</v>
      </c>
      <c r="J2321" s="22" t="e">
        <f>VLOOKUP($G2321,Temp!$A:$C,J$1,FALSE)</f>
        <v>#VALUE!</v>
      </c>
      <c r="K2321" s="22" t="e">
        <f>VLOOKUP($G2321,Temp!$A:$C,K$1,FALSE)</f>
        <v>#VALUE!</v>
      </c>
      <c r="L2321" s="22" t="e">
        <f>VLOOKUP($G2321,Temp!$A:$C,L$1,FALSE)</f>
        <v>#VALUE!</v>
      </c>
      <c r="M2321" s="22" t="e">
        <f>VLOOKUP($G2321,Temp!$A:$C,M$1,FALSE)</f>
        <v>#VALUE!</v>
      </c>
      <c r="N2321" s="22" t="e">
        <f>VLOOKUP($G2321,Temp!$A:$C,N$1,FALSE)</f>
        <v>#VALUE!</v>
      </c>
      <c r="O2321" s="22" t="e">
        <f>VLOOKUP($G2321,Temp!$A:$C,O$1,FALSE)</f>
        <v>#VALUE!</v>
      </c>
      <c r="P2321" s="22" t="e">
        <f>VLOOKUP($G2321,Temp!$A:$C,P$1,FALSE)</f>
        <v>#VALUE!</v>
      </c>
      <c r="Q2321" s="22" t="e">
        <f>VLOOKUP($G2321,Temp!$A:$C,Q$1,FALSE)</f>
        <v>#VALUE!</v>
      </c>
      <c r="R2321" s="22" t="e">
        <f>VLOOKUP($G2321,Temp!$A:$C,R$1,FALSE)</f>
        <v>#VALUE!</v>
      </c>
      <c r="S2321" s="22" t="e">
        <f>VLOOKUP($G2321,Temp!$A:$C,S$1,FALSE)</f>
        <v>#VALUE!</v>
      </c>
      <c r="T2321" s="22" t="e">
        <f>VLOOKUP($G2321,Temp!$A:$C,T$1,FALSE)</f>
        <v>#VALUE!</v>
      </c>
      <c r="U2321" s="22" t="e">
        <f>VLOOKUP($G2321,Temp!$A:$C,U$1,FALSE)</f>
        <v>#VALUE!</v>
      </c>
      <c r="V2321" s="22" t="e">
        <f>VLOOKUP($G2321,Temp!$A:$C,V$1,FALSE)</f>
        <v>#VALUE!</v>
      </c>
      <c r="W2321" s="22" t="e">
        <f>VLOOKUP($G2321,Temp!$A:$C,W$1,FALSE)</f>
        <v>#VALUE!</v>
      </c>
      <c r="X2321" s="22" t="e">
        <f>VLOOKUP($G2321,Temp!$A:$C,X$1,FALSE)</f>
        <v>#VALUE!</v>
      </c>
      <c r="Y2321" s="22">
        <f>VLOOKUP($G2321,Temp!$A:$C,Y$1,FALSE)</f>
        <v>309</v>
      </c>
      <c r="Z2321" s="22">
        <f>VLOOKUP($G2321,Temp!$A:$C,Z$1,FALSE)</f>
        <v>0</v>
      </c>
      <c r="AA2321" s="22" t="e">
        <f>VLOOKUP($A2321,Searches!$A:$H,AA$1,FALSE)</f>
        <v>#N/A</v>
      </c>
      <c r="AB2321" s="22" t="e">
        <f>VLOOKUP($A2321,Searches!$A:$H,AB$1,FALSE)</f>
        <v>#N/A</v>
      </c>
      <c r="AC2321" s="22" t="e">
        <f>VLOOKUP($A2321,Searches!$A:$H,AC$1,FALSE)</f>
        <v>#N/A</v>
      </c>
      <c r="AD2321" s="22" t="e">
        <f>VLOOKUP($A2321,Searches!$A:$H,AD$1,FALSE)</f>
        <v>#N/A</v>
      </c>
      <c r="AE2321" s="22" t="e">
        <f>VLOOKUP($A2321,Searches!$A:$H,AE$1,FALSE)</f>
        <v>#N/A</v>
      </c>
      <c r="AF2321" s="22" t="e">
        <f>VLOOKUP($A2321,Searches!$A:$H,AF$1,FALSE)</f>
        <v>#N/A</v>
      </c>
      <c r="AG2321" s="22" t="e">
        <f>VLOOKUP($A2321,Searches!$A:$H,AG$1,FALSE)</f>
        <v>#N/A</v>
      </c>
      <c r="AH2321" s="22" t="str">
        <f>VLOOKUP($G2321,Temp!$D:$F,AH$1,FALSE)</f>
        <v>nexient.com</v>
      </c>
      <c r="AI2321" s="22" t="str">
        <f>VLOOKUP($G2321,Temp!$D:$F,AI$1,FALSE)</f>
        <v>HubSpot</v>
      </c>
      <c r="AJ2321" s="22" t="str">
        <f>VLOOKUP($G2321,Temp!$D:$F,AJ$1,FALSE)</f>
        <v>WordPress</v>
      </c>
    </row>
    <row r="2322" spans="1:36" ht="16" x14ac:dyDescent="0.2">
      <c r="A2322" s="8" t="str">
        <f t="shared" si="36"/>
        <v>Matt Perrine Changepoint</v>
      </c>
      <c r="B2322" s="8" t="s">
        <v>856</v>
      </c>
      <c r="C2322" s="8" t="s">
        <v>6307</v>
      </c>
      <c r="D2322" s="8" t="s">
        <v>304</v>
      </c>
      <c r="E2322" s="8" t="s">
        <v>6310</v>
      </c>
      <c r="F2322" s="8" t="s">
        <v>6311</v>
      </c>
      <c r="G2322" s="12" t="s">
        <v>6312</v>
      </c>
      <c r="H2322" s="22" t="str">
        <f>VLOOKUP($G2322,Temp!$A:$C,H$1,FALSE)</f>
        <v>changepoint.com</v>
      </c>
      <c r="I2322" s="22" t="e">
        <f>VLOOKUP($G2322,Temp!$A:$C,I$1,FALSE)</f>
        <v>#VALUE!</v>
      </c>
      <c r="J2322" s="22" t="e">
        <f>VLOOKUP($G2322,Temp!$A:$C,J$1,FALSE)</f>
        <v>#VALUE!</v>
      </c>
      <c r="K2322" s="22" t="e">
        <f>VLOOKUP($G2322,Temp!$A:$C,K$1,FALSE)</f>
        <v>#VALUE!</v>
      </c>
      <c r="L2322" s="22" t="e">
        <f>VLOOKUP($G2322,Temp!$A:$C,L$1,FALSE)</f>
        <v>#VALUE!</v>
      </c>
      <c r="M2322" s="22" t="e">
        <f>VLOOKUP($G2322,Temp!$A:$C,M$1,FALSE)</f>
        <v>#VALUE!</v>
      </c>
      <c r="N2322" s="22" t="e">
        <f>VLOOKUP($G2322,Temp!$A:$C,N$1,FALSE)</f>
        <v>#VALUE!</v>
      </c>
      <c r="O2322" s="22" t="e">
        <f>VLOOKUP($G2322,Temp!$A:$C,O$1,FALSE)</f>
        <v>#VALUE!</v>
      </c>
      <c r="P2322" s="22" t="e">
        <f>VLOOKUP($G2322,Temp!$A:$C,P$1,FALSE)</f>
        <v>#VALUE!</v>
      </c>
      <c r="Q2322" s="22" t="e">
        <f>VLOOKUP($G2322,Temp!$A:$C,Q$1,FALSE)</f>
        <v>#VALUE!</v>
      </c>
      <c r="R2322" s="22" t="e">
        <f>VLOOKUP($G2322,Temp!$A:$C,R$1,FALSE)</f>
        <v>#VALUE!</v>
      </c>
      <c r="S2322" s="22" t="e">
        <f>VLOOKUP($G2322,Temp!$A:$C,S$1,FALSE)</f>
        <v>#VALUE!</v>
      </c>
      <c r="T2322" s="22" t="e">
        <f>VLOOKUP($G2322,Temp!$A:$C,T$1,FALSE)</f>
        <v>#VALUE!</v>
      </c>
      <c r="U2322" s="22" t="e">
        <f>VLOOKUP($G2322,Temp!$A:$C,U$1,FALSE)</f>
        <v>#VALUE!</v>
      </c>
      <c r="V2322" s="22" t="e">
        <f>VLOOKUP($G2322,Temp!$A:$C,V$1,FALSE)</f>
        <v>#VALUE!</v>
      </c>
      <c r="W2322" s="22" t="e">
        <f>VLOOKUP($G2322,Temp!$A:$C,W$1,FALSE)</f>
        <v>#VALUE!</v>
      </c>
      <c r="X2322" s="22" t="e">
        <f>VLOOKUP($G2322,Temp!$A:$C,X$1,FALSE)</f>
        <v>#VALUE!</v>
      </c>
      <c r="Y2322" s="22">
        <f>VLOOKUP($G2322,Temp!$A:$C,Y$1,FALSE)</f>
        <v>42000</v>
      </c>
      <c r="Z2322" s="22">
        <f>VLOOKUP($G2322,Temp!$A:$C,Z$1,FALSE)</f>
        <v>486</v>
      </c>
      <c r="AA2322" s="22" t="e">
        <f>VLOOKUP($A2322,Searches!$A:$H,AA$1,FALSE)</f>
        <v>#N/A</v>
      </c>
      <c r="AB2322" s="22" t="e">
        <f>VLOOKUP($A2322,Searches!$A:$H,AB$1,FALSE)</f>
        <v>#N/A</v>
      </c>
      <c r="AC2322" s="22" t="e">
        <f>VLOOKUP($A2322,Searches!$A:$H,AC$1,FALSE)</f>
        <v>#N/A</v>
      </c>
      <c r="AD2322" s="22" t="e">
        <f>VLOOKUP($A2322,Searches!$A:$H,AD$1,FALSE)</f>
        <v>#N/A</v>
      </c>
      <c r="AE2322" s="22" t="e">
        <f>VLOOKUP($A2322,Searches!$A:$H,AE$1,FALSE)</f>
        <v>#N/A</v>
      </c>
      <c r="AF2322" s="22" t="e">
        <f>VLOOKUP($A2322,Searches!$A:$H,AF$1,FALSE)</f>
        <v>#N/A</v>
      </c>
      <c r="AG2322" s="22" t="e">
        <f>VLOOKUP($A2322,Searches!$A:$H,AG$1,FALSE)</f>
        <v>#N/A</v>
      </c>
      <c r="AH2322" s="22" t="str">
        <f>VLOOKUP($G2322,Temp!$D:$F,AH$1,FALSE)</f>
        <v>changepoint.com</v>
      </c>
      <c r="AI2322" s="22" t="str">
        <f>VLOOKUP($G2322,Temp!$D:$F,AI$1,FALSE)</f>
        <v>Eloqua</v>
      </c>
      <c r="AJ2322" s="22" t="str">
        <f>VLOOKUP($G2322,Temp!$D:$F,AJ$1,FALSE)</f>
        <v>WordPress</v>
      </c>
    </row>
    <row r="2323" spans="1:36" ht="16" x14ac:dyDescent="0.2">
      <c r="A2323" s="8" t="str">
        <f t="shared" si="36"/>
        <v>John Capobianco VITAC</v>
      </c>
      <c r="B2323" s="8" t="s">
        <v>428</v>
      </c>
      <c r="C2323" s="8" t="s">
        <v>2116</v>
      </c>
      <c r="D2323" s="8" t="s">
        <v>42</v>
      </c>
      <c r="E2323" s="8" t="s">
        <v>2120</v>
      </c>
      <c r="F2323" s="8" t="s">
        <v>2122</v>
      </c>
      <c r="G2323" s="12" t="s">
        <v>2123</v>
      </c>
      <c r="H2323" s="22" t="str">
        <f>VLOOKUP($G2323,Temp!$A:$C,H$1,FALSE)</f>
        <v>vitac.com</v>
      </c>
      <c r="I2323" s="22" t="e">
        <f>VLOOKUP($G2323,Temp!$A:$C,I$1,FALSE)</f>
        <v>#VALUE!</v>
      </c>
      <c r="J2323" s="22" t="e">
        <f>VLOOKUP($G2323,Temp!$A:$C,J$1,FALSE)</f>
        <v>#VALUE!</v>
      </c>
      <c r="K2323" s="22" t="e">
        <f>VLOOKUP($G2323,Temp!$A:$C,K$1,FALSE)</f>
        <v>#VALUE!</v>
      </c>
      <c r="L2323" s="22" t="e">
        <f>VLOOKUP($G2323,Temp!$A:$C,L$1,FALSE)</f>
        <v>#VALUE!</v>
      </c>
      <c r="M2323" s="22" t="e">
        <f>VLOOKUP($G2323,Temp!$A:$C,M$1,FALSE)</f>
        <v>#VALUE!</v>
      </c>
      <c r="N2323" s="22" t="e">
        <f>VLOOKUP($G2323,Temp!$A:$C,N$1,FALSE)</f>
        <v>#VALUE!</v>
      </c>
      <c r="O2323" s="22" t="e">
        <f>VLOOKUP($G2323,Temp!$A:$C,O$1,FALSE)</f>
        <v>#VALUE!</v>
      </c>
      <c r="P2323" s="22" t="e">
        <f>VLOOKUP($G2323,Temp!$A:$C,P$1,FALSE)</f>
        <v>#VALUE!</v>
      </c>
      <c r="Q2323" s="22" t="e">
        <f>VLOOKUP($G2323,Temp!$A:$C,Q$1,FALSE)</f>
        <v>#VALUE!</v>
      </c>
      <c r="R2323" s="22" t="e">
        <f>VLOOKUP($G2323,Temp!$A:$C,R$1,FALSE)</f>
        <v>#VALUE!</v>
      </c>
      <c r="S2323" s="22" t="e">
        <f>VLOOKUP($G2323,Temp!$A:$C,S$1,FALSE)</f>
        <v>#VALUE!</v>
      </c>
      <c r="T2323" s="22" t="e">
        <f>VLOOKUP($G2323,Temp!$A:$C,T$1,FALSE)</f>
        <v>#VALUE!</v>
      </c>
      <c r="U2323" s="22" t="e">
        <f>VLOOKUP($G2323,Temp!$A:$C,U$1,FALSE)</f>
        <v>#VALUE!</v>
      </c>
      <c r="V2323" s="22" t="e">
        <f>VLOOKUP($G2323,Temp!$A:$C,V$1,FALSE)</f>
        <v>#VALUE!</v>
      </c>
      <c r="W2323" s="22" t="e">
        <f>VLOOKUP($G2323,Temp!$A:$C,W$1,FALSE)</f>
        <v>#VALUE!</v>
      </c>
      <c r="X2323" s="22" t="e">
        <f>VLOOKUP($G2323,Temp!$A:$C,X$1,FALSE)</f>
        <v>#VALUE!</v>
      </c>
      <c r="Y2323" s="22">
        <f>VLOOKUP($G2323,Temp!$A:$C,Y$1,FALSE)</f>
        <v>3200</v>
      </c>
      <c r="Z2323" s="22">
        <f>VLOOKUP($G2323,Temp!$A:$C,Z$1,FALSE)</f>
        <v>0</v>
      </c>
      <c r="AA2323" s="22" t="e">
        <f>VLOOKUP($A2323,Searches!$A:$H,AA$1,FALSE)</f>
        <v>#N/A</v>
      </c>
      <c r="AB2323" s="22" t="e">
        <f>VLOOKUP($A2323,Searches!$A:$H,AB$1,FALSE)</f>
        <v>#N/A</v>
      </c>
      <c r="AC2323" s="22" t="e">
        <f>VLOOKUP($A2323,Searches!$A:$H,AC$1,FALSE)</f>
        <v>#N/A</v>
      </c>
      <c r="AD2323" s="22" t="e">
        <f>VLOOKUP($A2323,Searches!$A:$H,AD$1,FALSE)</f>
        <v>#N/A</v>
      </c>
      <c r="AE2323" s="22" t="e">
        <f>VLOOKUP($A2323,Searches!$A:$H,AE$1,FALSE)</f>
        <v>#N/A</v>
      </c>
      <c r="AF2323" s="22" t="e">
        <f>VLOOKUP($A2323,Searches!$A:$H,AF$1,FALSE)</f>
        <v>#N/A</v>
      </c>
      <c r="AG2323" s="22" t="e">
        <f>VLOOKUP($A2323,Searches!$A:$H,AG$1,FALSE)</f>
        <v>#N/A</v>
      </c>
      <c r="AH2323" s="22" t="str">
        <f>VLOOKUP($G2323,Temp!$D:$F,AH$1,FALSE)</f>
        <v>vitac.com</v>
      </c>
      <c r="AI2323" s="22" t="str">
        <f>VLOOKUP($G2323,Temp!$D:$F,AI$1,FALSE)</f>
        <v>Marketo</v>
      </c>
      <c r="AJ2323" s="22" t="str">
        <f>VLOOKUP($G2323,Temp!$D:$F,AJ$1,FALSE)</f>
        <v>WordPress</v>
      </c>
    </row>
    <row r="2324" spans="1:36" ht="16" x14ac:dyDescent="0.2">
      <c r="A2324" s="8" t="str">
        <f t="shared" si="36"/>
        <v>Daniel Heckman AGDATA, LP</v>
      </c>
      <c r="B2324" s="8" t="s">
        <v>274</v>
      </c>
      <c r="C2324" s="8" t="s">
        <v>7110</v>
      </c>
      <c r="D2324" s="8" t="s">
        <v>304</v>
      </c>
      <c r="E2324" s="8" t="s">
        <v>7111</v>
      </c>
      <c r="F2324" s="8" t="s">
        <v>7112</v>
      </c>
      <c r="G2324" s="12" t="s">
        <v>7113</v>
      </c>
      <c r="H2324" s="22" t="str">
        <f>VLOOKUP($G2324,Temp!$A:$C,H$1,FALSE)</f>
        <v>agdata.com</v>
      </c>
      <c r="I2324" s="22" t="e">
        <f>VLOOKUP($G2324,Temp!$A:$C,I$1,FALSE)</f>
        <v>#VALUE!</v>
      </c>
      <c r="J2324" s="22" t="e">
        <f>VLOOKUP($G2324,Temp!$A:$C,J$1,FALSE)</f>
        <v>#VALUE!</v>
      </c>
      <c r="K2324" s="22" t="e">
        <f>VLOOKUP($G2324,Temp!$A:$C,K$1,FALSE)</f>
        <v>#VALUE!</v>
      </c>
      <c r="L2324" s="22" t="e">
        <f>VLOOKUP($G2324,Temp!$A:$C,L$1,FALSE)</f>
        <v>#VALUE!</v>
      </c>
      <c r="M2324" s="22" t="e">
        <f>VLOOKUP($G2324,Temp!$A:$C,M$1,FALSE)</f>
        <v>#VALUE!</v>
      </c>
      <c r="N2324" s="22" t="e">
        <f>VLOOKUP($G2324,Temp!$A:$C,N$1,FALSE)</f>
        <v>#VALUE!</v>
      </c>
      <c r="O2324" s="22" t="e">
        <f>VLOOKUP($G2324,Temp!$A:$C,O$1,FALSE)</f>
        <v>#VALUE!</v>
      </c>
      <c r="P2324" s="22" t="e">
        <f>VLOOKUP($G2324,Temp!$A:$C,P$1,FALSE)</f>
        <v>#VALUE!</v>
      </c>
      <c r="Q2324" s="22" t="e">
        <f>VLOOKUP($G2324,Temp!$A:$C,Q$1,FALSE)</f>
        <v>#VALUE!</v>
      </c>
      <c r="R2324" s="22" t="e">
        <f>VLOOKUP($G2324,Temp!$A:$C,R$1,FALSE)</f>
        <v>#VALUE!</v>
      </c>
      <c r="S2324" s="22" t="e">
        <f>VLOOKUP($G2324,Temp!$A:$C,S$1,FALSE)</f>
        <v>#VALUE!</v>
      </c>
      <c r="T2324" s="22" t="e">
        <f>VLOOKUP($G2324,Temp!$A:$C,T$1,FALSE)</f>
        <v>#VALUE!</v>
      </c>
      <c r="U2324" s="22" t="e">
        <f>VLOOKUP($G2324,Temp!$A:$C,U$1,FALSE)</f>
        <v>#VALUE!</v>
      </c>
      <c r="V2324" s="22" t="e">
        <f>VLOOKUP($G2324,Temp!$A:$C,V$1,FALSE)</f>
        <v>#VALUE!</v>
      </c>
      <c r="W2324" s="22" t="e">
        <f>VLOOKUP($G2324,Temp!$A:$C,W$1,FALSE)</f>
        <v>#VALUE!</v>
      </c>
      <c r="X2324" s="22" t="e">
        <f>VLOOKUP($G2324,Temp!$A:$C,X$1,FALSE)</f>
        <v>#VALUE!</v>
      </c>
      <c r="Y2324" s="22">
        <f>VLOOKUP($G2324,Temp!$A:$C,Y$1,FALSE)</f>
        <v>1</v>
      </c>
      <c r="Z2324" s="22">
        <f>VLOOKUP($G2324,Temp!$A:$C,Z$1,FALSE)</f>
        <v>0</v>
      </c>
      <c r="AA2324" s="22" t="e">
        <f>VLOOKUP($A2324,Searches!$A:$H,AA$1,FALSE)</f>
        <v>#N/A</v>
      </c>
      <c r="AB2324" s="22" t="e">
        <f>VLOOKUP($A2324,Searches!$A:$H,AB$1,FALSE)</f>
        <v>#N/A</v>
      </c>
      <c r="AC2324" s="22" t="e">
        <f>VLOOKUP($A2324,Searches!$A:$H,AC$1,FALSE)</f>
        <v>#N/A</v>
      </c>
      <c r="AD2324" s="22" t="e">
        <f>VLOOKUP($A2324,Searches!$A:$H,AD$1,FALSE)</f>
        <v>#N/A</v>
      </c>
      <c r="AE2324" s="22" t="e">
        <f>VLOOKUP($A2324,Searches!$A:$H,AE$1,FALSE)</f>
        <v>#N/A</v>
      </c>
      <c r="AF2324" s="22" t="e">
        <f>VLOOKUP($A2324,Searches!$A:$H,AF$1,FALSE)</f>
        <v>#N/A</v>
      </c>
      <c r="AG2324" s="22" t="e">
        <f>VLOOKUP($A2324,Searches!$A:$H,AG$1,FALSE)</f>
        <v>#N/A</v>
      </c>
      <c r="AH2324" s="22" t="e">
        <f>VLOOKUP($G2324,Temp!$D:$F,AH$1,FALSE)</f>
        <v>#N/A</v>
      </c>
      <c r="AI2324" s="22" t="e">
        <f>VLOOKUP($G2324,Temp!$D:$F,AI$1,FALSE)</f>
        <v>#N/A</v>
      </c>
      <c r="AJ2324" s="22" t="e">
        <f>VLOOKUP($G2324,Temp!$D:$F,AJ$1,FALSE)</f>
        <v>#N/A</v>
      </c>
    </row>
    <row r="2325" spans="1:36" ht="16" x14ac:dyDescent="0.2">
      <c r="A2325" s="8" t="str">
        <f t="shared" si="36"/>
        <v>Bill Piwonka Exterro</v>
      </c>
      <c r="B2325" s="8" t="s">
        <v>1839</v>
      </c>
      <c r="C2325" s="8" t="s">
        <v>6827</v>
      </c>
      <c r="D2325" s="8" t="s">
        <v>42</v>
      </c>
      <c r="E2325" s="8" t="s">
        <v>6828</v>
      </c>
      <c r="F2325" s="8" t="s">
        <v>6830</v>
      </c>
      <c r="G2325" s="12" t="s">
        <v>6831</v>
      </c>
      <c r="H2325" s="22" t="str">
        <f>VLOOKUP($G2325,Temp!$A:$C,H$1,FALSE)</f>
        <v>exterro.com</v>
      </c>
      <c r="I2325" s="22" t="e">
        <f>VLOOKUP($G2325,Temp!$A:$C,I$1,FALSE)</f>
        <v>#VALUE!</v>
      </c>
      <c r="J2325" s="22" t="e">
        <f>VLOOKUP($G2325,Temp!$A:$C,J$1,FALSE)</f>
        <v>#VALUE!</v>
      </c>
      <c r="K2325" s="22" t="e">
        <f>VLOOKUP($G2325,Temp!$A:$C,K$1,FALSE)</f>
        <v>#VALUE!</v>
      </c>
      <c r="L2325" s="22" t="e">
        <f>VLOOKUP($G2325,Temp!$A:$C,L$1,FALSE)</f>
        <v>#VALUE!</v>
      </c>
      <c r="M2325" s="22" t="e">
        <f>VLOOKUP($G2325,Temp!$A:$C,M$1,FALSE)</f>
        <v>#VALUE!</v>
      </c>
      <c r="N2325" s="22" t="e">
        <f>VLOOKUP($G2325,Temp!$A:$C,N$1,FALSE)</f>
        <v>#VALUE!</v>
      </c>
      <c r="O2325" s="22" t="e">
        <f>VLOOKUP($G2325,Temp!$A:$C,O$1,FALSE)</f>
        <v>#VALUE!</v>
      </c>
      <c r="P2325" s="22" t="e">
        <f>VLOOKUP($G2325,Temp!$A:$C,P$1,FALSE)</f>
        <v>#VALUE!</v>
      </c>
      <c r="Q2325" s="22" t="e">
        <f>VLOOKUP($G2325,Temp!$A:$C,Q$1,FALSE)</f>
        <v>#VALUE!</v>
      </c>
      <c r="R2325" s="22" t="e">
        <f>VLOOKUP($G2325,Temp!$A:$C,R$1,FALSE)</f>
        <v>#VALUE!</v>
      </c>
      <c r="S2325" s="22" t="e">
        <f>VLOOKUP($G2325,Temp!$A:$C,S$1,FALSE)</f>
        <v>#VALUE!</v>
      </c>
      <c r="T2325" s="22" t="e">
        <f>VLOOKUP($G2325,Temp!$A:$C,T$1,FALSE)</f>
        <v>#VALUE!</v>
      </c>
      <c r="U2325" s="22" t="e">
        <f>VLOOKUP($G2325,Temp!$A:$C,U$1,FALSE)</f>
        <v>#VALUE!</v>
      </c>
      <c r="V2325" s="22" t="e">
        <f>VLOOKUP($G2325,Temp!$A:$C,V$1,FALSE)</f>
        <v>#VALUE!</v>
      </c>
      <c r="W2325" s="22" t="e">
        <f>VLOOKUP($G2325,Temp!$A:$C,W$1,FALSE)</f>
        <v>#VALUE!</v>
      </c>
      <c r="X2325" s="22" t="e">
        <f>VLOOKUP($G2325,Temp!$A:$C,X$1,FALSE)</f>
        <v>#VALUE!</v>
      </c>
      <c r="Y2325" s="22">
        <f>VLOOKUP($G2325,Temp!$A:$C,Y$1,FALSE)</f>
        <v>44300</v>
      </c>
      <c r="Z2325" s="22">
        <f>VLOOKUP($G2325,Temp!$A:$C,Z$1,FALSE)</f>
        <v>2300</v>
      </c>
      <c r="AA2325" s="22" t="e">
        <f>VLOOKUP($A2325,Searches!$A:$H,AA$1,FALSE)</f>
        <v>#N/A</v>
      </c>
      <c r="AB2325" s="22" t="e">
        <f>VLOOKUP($A2325,Searches!$A:$H,AB$1,FALSE)</f>
        <v>#N/A</v>
      </c>
      <c r="AC2325" s="22" t="e">
        <f>VLOOKUP($A2325,Searches!$A:$H,AC$1,FALSE)</f>
        <v>#N/A</v>
      </c>
      <c r="AD2325" s="22" t="e">
        <f>VLOOKUP($A2325,Searches!$A:$H,AD$1,FALSE)</f>
        <v>#N/A</v>
      </c>
      <c r="AE2325" s="22" t="e">
        <f>VLOOKUP($A2325,Searches!$A:$H,AE$1,FALSE)</f>
        <v>#N/A</v>
      </c>
      <c r="AF2325" s="22" t="e">
        <f>VLOOKUP($A2325,Searches!$A:$H,AF$1,FALSE)</f>
        <v>#N/A</v>
      </c>
      <c r="AG2325" s="22" t="e">
        <f>VLOOKUP($A2325,Searches!$A:$H,AG$1,FALSE)</f>
        <v>#N/A</v>
      </c>
      <c r="AH2325" s="22" t="e">
        <f>VLOOKUP($G2325,Temp!$D:$F,AH$1,FALSE)</f>
        <v>#N/A</v>
      </c>
      <c r="AI2325" s="22" t="e">
        <f>VLOOKUP($G2325,Temp!$D:$F,AI$1,FALSE)</f>
        <v>#N/A</v>
      </c>
      <c r="AJ2325" s="22" t="e">
        <f>VLOOKUP($G2325,Temp!$D:$F,AJ$1,FALSE)</f>
        <v>#N/A</v>
      </c>
    </row>
    <row r="2326" spans="1:36" ht="16" x14ac:dyDescent="0.2">
      <c r="A2326" s="8" t="str">
        <f t="shared" si="36"/>
        <v>Anthony Bambocci Global Tel*Link Corporation</v>
      </c>
      <c r="B2326" s="8" t="s">
        <v>101</v>
      </c>
      <c r="C2326" s="8" t="s">
        <v>12185</v>
      </c>
      <c r="D2326" s="8" t="s">
        <v>12186</v>
      </c>
      <c r="E2326" s="8" t="s">
        <v>634</v>
      </c>
      <c r="F2326" s="8" t="s">
        <v>12187</v>
      </c>
      <c r="G2326" s="8" t="s">
        <v>634</v>
      </c>
      <c r="H2326" s="22" t="e">
        <f>VLOOKUP($G2326,Temp!$A:$C,H$1,FALSE)</f>
        <v>#N/A</v>
      </c>
      <c r="I2326" s="22" t="e">
        <f>VLOOKUP($G2326,Temp!$A:$C,I$1,FALSE)</f>
        <v>#N/A</v>
      </c>
      <c r="J2326" s="22" t="e">
        <f>VLOOKUP($G2326,Temp!$A:$C,J$1,FALSE)</f>
        <v>#N/A</v>
      </c>
      <c r="K2326" s="22" t="e">
        <f>VLOOKUP($G2326,Temp!$A:$C,K$1,FALSE)</f>
        <v>#N/A</v>
      </c>
      <c r="L2326" s="22" t="e">
        <f>VLOOKUP($G2326,Temp!$A:$C,L$1,FALSE)</f>
        <v>#N/A</v>
      </c>
      <c r="M2326" s="22" t="e">
        <f>VLOOKUP($G2326,Temp!$A:$C,M$1,FALSE)</f>
        <v>#N/A</v>
      </c>
      <c r="N2326" s="22" t="e">
        <f>VLOOKUP($G2326,Temp!$A:$C,N$1,FALSE)</f>
        <v>#N/A</v>
      </c>
      <c r="O2326" s="22" t="e">
        <f>VLOOKUP($G2326,Temp!$A:$C,O$1,FALSE)</f>
        <v>#N/A</v>
      </c>
      <c r="P2326" s="22" t="e">
        <f>VLOOKUP($G2326,Temp!$A:$C,P$1,FALSE)</f>
        <v>#N/A</v>
      </c>
      <c r="Q2326" s="22" t="e">
        <f>VLOOKUP($G2326,Temp!$A:$C,Q$1,FALSE)</f>
        <v>#N/A</v>
      </c>
      <c r="R2326" s="22" t="e">
        <f>VLOOKUP($G2326,Temp!$A:$C,R$1,FALSE)</f>
        <v>#N/A</v>
      </c>
      <c r="S2326" s="22" t="e">
        <f>VLOOKUP($G2326,Temp!$A:$C,S$1,FALSE)</f>
        <v>#N/A</v>
      </c>
      <c r="T2326" s="22" t="e">
        <f>VLOOKUP($G2326,Temp!$A:$C,T$1,FALSE)</f>
        <v>#N/A</v>
      </c>
      <c r="U2326" s="22" t="e">
        <f>VLOOKUP($G2326,Temp!$A:$C,U$1,FALSE)</f>
        <v>#N/A</v>
      </c>
      <c r="V2326" s="22" t="e">
        <f>VLOOKUP($G2326,Temp!$A:$C,V$1,FALSE)</f>
        <v>#N/A</v>
      </c>
      <c r="W2326" s="22" t="e">
        <f>VLOOKUP($G2326,Temp!$A:$C,W$1,FALSE)</f>
        <v>#N/A</v>
      </c>
      <c r="X2326" s="22" t="e">
        <f>VLOOKUP($G2326,Temp!$A:$C,X$1,FALSE)</f>
        <v>#N/A</v>
      </c>
      <c r="Y2326" s="22" t="e">
        <f>VLOOKUP($G2326,Temp!$A:$C,Y$1,FALSE)</f>
        <v>#N/A</v>
      </c>
      <c r="Z2326" s="22" t="e">
        <f>VLOOKUP($G2326,Temp!$A:$C,Z$1,FALSE)</f>
        <v>#N/A</v>
      </c>
      <c r="AA2326" s="22" t="e">
        <f>VLOOKUP($A2326,Searches!$A:$H,AA$1,FALSE)</f>
        <v>#N/A</v>
      </c>
      <c r="AB2326" s="22" t="e">
        <f>VLOOKUP($A2326,Searches!$A:$H,AB$1,FALSE)</f>
        <v>#N/A</v>
      </c>
      <c r="AC2326" s="22" t="e">
        <f>VLOOKUP($A2326,Searches!$A:$H,AC$1,FALSE)</f>
        <v>#N/A</v>
      </c>
      <c r="AD2326" s="22" t="e">
        <f>VLOOKUP($A2326,Searches!$A:$H,AD$1,FALSE)</f>
        <v>#N/A</v>
      </c>
      <c r="AE2326" s="22" t="e">
        <f>VLOOKUP($A2326,Searches!$A:$H,AE$1,FALSE)</f>
        <v>#N/A</v>
      </c>
      <c r="AF2326" s="22" t="e">
        <f>VLOOKUP($A2326,Searches!$A:$H,AF$1,FALSE)</f>
        <v>#N/A</v>
      </c>
      <c r="AG2326" s="22" t="e">
        <f>VLOOKUP($A2326,Searches!$A:$H,AG$1,FALSE)</f>
        <v>#N/A</v>
      </c>
      <c r="AH2326" s="22" t="e">
        <f>VLOOKUP($G2326,Temp!$D:$F,AH$1,FALSE)</f>
        <v>#N/A</v>
      </c>
      <c r="AI2326" s="22" t="e">
        <f>VLOOKUP($G2326,Temp!$D:$F,AI$1,FALSE)</f>
        <v>#N/A</v>
      </c>
      <c r="AJ2326" s="22" t="e">
        <f>VLOOKUP($G2326,Temp!$D:$F,AJ$1,FALSE)</f>
        <v>#N/A</v>
      </c>
    </row>
    <row r="2327" spans="1:36" ht="16" x14ac:dyDescent="0.2">
      <c r="A2327" s="8" t="str">
        <f t="shared" si="36"/>
        <v>Stuart Spiegel Newgistics</v>
      </c>
      <c r="B2327" s="8" t="s">
        <v>1818</v>
      </c>
      <c r="C2327" s="8" t="s">
        <v>1820</v>
      </c>
      <c r="D2327" s="8" t="s">
        <v>42</v>
      </c>
      <c r="E2327" s="8" t="s">
        <v>1822</v>
      </c>
      <c r="F2327" s="8" t="s">
        <v>1823</v>
      </c>
      <c r="G2327" s="12" t="s">
        <v>1824</v>
      </c>
      <c r="H2327" s="22" t="str">
        <f>VLOOKUP($G2327,Temp!$A:$C,H$1,FALSE)</f>
        <v>newgistics.com</v>
      </c>
      <c r="I2327" s="22" t="e">
        <f>VLOOKUP($G2327,Temp!$A:$C,I$1,FALSE)</f>
        <v>#VALUE!</v>
      </c>
      <c r="J2327" s="22" t="e">
        <f>VLOOKUP($G2327,Temp!$A:$C,J$1,FALSE)</f>
        <v>#VALUE!</v>
      </c>
      <c r="K2327" s="22" t="e">
        <f>VLOOKUP($G2327,Temp!$A:$C,K$1,FALSE)</f>
        <v>#VALUE!</v>
      </c>
      <c r="L2327" s="22" t="e">
        <f>VLOOKUP($G2327,Temp!$A:$C,L$1,FALSE)</f>
        <v>#VALUE!</v>
      </c>
      <c r="M2327" s="22" t="e">
        <f>VLOOKUP($G2327,Temp!$A:$C,M$1,FALSE)</f>
        <v>#VALUE!</v>
      </c>
      <c r="N2327" s="22" t="e">
        <f>VLOOKUP($G2327,Temp!$A:$C,N$1,FALSE)</f>
        <v>#VALUE!</v>
      </c>
      <c r="O2327" s="22" t="e">
        <f>VLOOKUP($G2327,Temp!$A:$C,O$1,FALSE)</f>
        <v>#VALUE!</v>
      </c>
      <c r="P2327" s="22" t="e">
        <f>VLOOKUP($G2327,Temp!$A:$C,P$1,FALSE)</f>
        <v>#VALUE!</v>
      </c>
      <c r="Q2327" s="22" t="e">
        <f>VLOOKUP($G2327,Temp!$A:$C,Q$1,FALSE)</f>
        <v>#VALUE!</v>
      </c>
      <c r="R2327" s="22" t="e">
        <f>VLOOKUP($G2327,Temp!$A:$C,R$1,FALSE)</f>
        <v>#VALUE!</v>
      </c>
      <c r="S2327" s="22" t="e">
        <f>VLOOKUP($G2327,Temp!$A:$C,S$1,FALSE)</f>
        <v>#VALUE!</v>
      </c>
      <c r="T2327" s="22" t="e">
        <f>VLOOKUP($G2327,Temp!$A:$C,T$1,FALSE)</f>
        <v>#VALUE!</v>
      </c>
      <c r="U2327" s="22" t="e">
        <f>VLOOKUP($G2327,Temp!$A:$C,U$1,FALSE)</f>
        <v>#VALUE!</v>
      </c>
      <c r="V2327" s="22" t="e">
        <f>VLOOKUP($G2327,Temp!$A:$C,V$1,FALSE)</f>
        <v>#VALUE!</v>
      </c>
      <c r="W2327" s="22" t="e">
        <f>VLOOKUP($G2327,Temp!$A:$C,W$1,FALSE)</f>
        <v>#VALUE!</v>
      </c>
      <c r="X2327" s="22" t="e">
        <f>VLOOKUP($G2327,Temp!$A:$C,X$1,FALSE)</f>
        <v>#VALUE!</v>
      </c>
      <c r="Y2327" s="22">
        <f>VLOOKUP($G2327,Temp!$A:$C,Y$1,FALSE)</f>
        <v>9300</v>
      </c>
      <c r="Z2327" s="22">
        <f>VLOOKUP($G2327,Temp!$A:$C,Z$1,FALSE)</f>
        <v>0</v>
      </c>
      <c r="AA2327" s="22" t="str">
        <f>VLOOKUP($A2327,Searches!$A:$H,AA$1,FALSE)</f>
        <v>Stuart Spiegel</v>
      </c>
      <c r="AB2327" s="22" t="str">
        <f>VLOOKUP($A2327,Searches!$A:$H,AB$1,FALSE)</f>
        <v>Newgistics</v>
      </c>
      <c r="AC2327" s="22" t="str">
        <f>VLOOKUP($A2327,Searches!$A:$H,AC$1,FALSE)</f>
        <v>Chief Marketing Officer</v>
      </c>
      <c r="AD2327" s="22" t="str">
        <f>VLOOKUP($A2327,Searches!$A:$H,AD$1,FALSE)</f>
        <v>2nd</v>
      </c>
      <c r="AE2327" s="22" t="str">
        <f>VLOOKUP($A2327,Searches!$A:$H,AE$1,FALSE)</f>
        <v/>
      </c>
      <c r="AF2327" s="22" t="str">
        <f>VLOOKUP($A2327,Searches!$A:$H,AF$1,FALSE)</f>
        <v>Austin, Texas Area</v>
      </c>
      <c r="AG2327" s="22" t="str">
        <f>VLOOKUP($A2327,Searches!$A:$H,AG$1,FALSE)</f>
        <v>https://www.linkedin.com/sales/profile/469963,5Zz1,NAME_SEARCH?moduleKey=peopleSearchResults&amp;pageKey=sales-search3-people-refinement&amp;contextId=60BC92C971D70515801E49D6842B0000&amp;requestId=026d2f64-3570-4fdf-aaaf-09dff2d25119&amp;action=CLICK&amp;target=urn%3Ali%3AsalesLead%3A(-1%2C469963)&amp;pageNumber=25&amp;targetEl=profilelink&amp;position=22&amp;trk=lss-serp-result-lead_photo</v>
      </c>
      <c r="AH2327" s="22" t="str">
        <f>VLOOKUP($G2327,Temp!$D:$F,AH$1,FALSE)</f>
        <v>newgistics.com</v>
      </c>
      <c r="AI2327" s="22" t="str">
        <f>VLOOKUP($G2327,Temp!$D:$F,AI$1,FALSE)</f>
        <v>Pardot</v>
      </c>
      <c r="AJ2327" s="22" t="str">
        <f>VLOOKUP($G2327,Temp!$D:$F,AJ$1,FALSE)</f>
        <v>WordPress</v>
      </c>
    </row>
    <row r="2328" spans="1:36" ht="16" x14ac:dyDescent="0.2">
      <c r="A2328" s="8" t="str">
        <f t="shared" si="36"/>
        <v>Richard Spring EagleView</v>
      </c>
      <c r="B2328" s="8" t="s">
        <v>785</v>
      </c>
      <c r="C2328" s="8" t="s">
        <v>5015</v>
      </c>
      <c r="D2328" s="8" t="s">
        <v>304</v>
      </c>
      <c r="E2328" s="8" t="s">
        <v>5016</v>
      </c>
      <c r="F2328" s="8" t="s">
        <v>5017</v>
      </c>
      <c r="G2328" s="12" t="s">
        <v>5018</v>
      </c>
      <c r="H2328" s="22" t="str">
        <f>VLOOKUP($G2328,Temp!$A:$C,H$1,FALSE)</f>
        <v>eagleview.com</v>
      </c>
      <c r="I2328" s="22" t="e">
        <f>VLOOKUP($G2328,Temp!$A:$C,I$1,FALSE)</f>
        <v>#VALUE!</v>
      </c>
      <c r="J2328" s="22" t="e">
        <f>VLOOKUP($G2328,Temp!$A:$C,J$1,FALSE)</f>
        <v>#VALUE!</v>
      </c>
      <c r="K2328" s="22" t="e">
        <f>VLOOKUP($G2328,Temp!$A:$C,K$1,FALSE)</f>
        <v>#VALUE!</v>
      </c>
      <c r="L2328" s="22" t="e">
        <f>VLOOKUP($G2328,Temp!$A:$C,L$1,FALSE)</f>
        <v>#VALUE!</v>
      </c>
      <c r="M2328" s="22" t="e">
        <f>VLOOKUP($G2328,Temp!$A:$C,M$1,FALSE)</f>
        <v>#VALUE!</v>
      </c>
      <c r="N2328" s="22" t="e">
        <f>VLOOKUP($G2328,Temp!$A:$C,N$1,FALSE)</f>
        <v>#VALUE!</v>
      </c>
      <c r="O2328" s="22" t="e">
        <f>VLOOKUP($G2328,Temp!$A:$C,O$1,FALSE)</f>
        <v>#VALUE!</v>
      </c>
      <c r="P2328" s="22" t="e">
        <f>VLOOKUP($G2328,Temp!$A:$C,P$1,FALSE)</f>
        <v>#VALUE!</v>
      </c>
      <c r="Q2328" s="22" t="e">
        <f>VLOOKUP($G2328,Temp!$A:$C,Q$1,FALSE)</f>
        <v>#VALUE!</v>
      </c>
      <c r="R2328" s="22" t="e">
        <f>VLOOKUP($G2328,Temp!$A:$C,R$1,FALSE)</f>
        <v>#VALUE!</v>
      </c>
      <c r="S2328" s="22" t="e">
        <f>VLOOKUP($G2328,Temp!$A:$C,S$1,FALSE)</f>
        <v>#VALUE!</v>
      </c>
      <c r="T2328" s="22" t="e">
        <f>VLOOKUP($G2328,Temp!$A:$C,T$1,FALSE)</f>
        <v>#VALUE!</v>
      </c>
      <c r="U2328" s="22" t="e">
        <f>VLOOKUP($G2328,Temp!$A:$C,U$1,FALSE)</f>
        <v>#VALUE!</v>
      </c>
      <c r="V2328" s="22" t="e">
        <f>VLOOKUP($G2328,Temp!$A:$C,V$1,FALSE)</f>
        <v>#VALUE!</v>
      </c>
      <c r="W2328" s="22" t="e">
        <f>VLOOKUP($G2328,Temp!$A:$C,W$1,FALSE)</f>
        <v>#VALUE!</v>
      </c>
      <c r="X2328" s="22" t="e">
        <f>VLOOKUP($G2328,Temp!$A:$C,X$1,FALSE)</f>
        <v>#VALUE!</v>
      </c>
      <c r="Y2328" s="22">
        <f>VLOOKUP($G2328,Temp!$A:$C,Y$1,FALSE)</f>
        <v>0</v>
      </c>
      <c r="Z2328" s="22">
        <f>VLOOKUP($G2328,Temp!$A:$C,Z$1,FALSE)</f>
        <v>0</v>
      </c>
      <c r="AA2328" s="22" t="e">
        <f>VLOOKUP($A2328,Searches!$A:$H,AA$1,FALSE)</f>
        <v>#N/A</v>
      </c>
      <c r="AB2328" s="22" t="e">
        <f>VLOOKUP($A2328,Searches!$A:$H,AB$1,FALSE)</f>
        <v>#N/A</v>
      </c>
      <c r="AC2328" s="22" t="e">
        <f>VLOOKUP($A2328,Searches!$A:$H,AC$1,FALSE)</f>
        <v>#N/A</v>
      </c>
      <c r="AD2328" s="22" t="e">
        <f>VLOOKUP($A2328,Searches!$A:$H,AD$1,FALSE)</f>
        <v>#N/A</v>
      </c>
      <c r="AE2328" s="22" t="e">
        <f>VLOOKUP($A2328,Searches!$A:$H,AE$1,FALSE)</f>
        <v>#N/A</v>
      </c>
      <c r="AF2328" s="22" t="e">
        <f>VLOOKUP($A2328,Searches!$A:$H,AF$1,FALSE)</f>
        <v>#N/A</v>
      </c>
      <c r="AG2328" s="22" t="e">
        <f>VLOOKUP($A2328,Searches!$A:$H,AG$1,FALSE)</f>
        <v>#N/A</v>
      </c>
      <c r="AH2328" s="22" t="str">
        <f>VLOOKUP($G2328,Temp!$D:$F,AH$1,FALSE)</f>
        <v>eagleview.com</v>
      </c>
      <c r="AI2328" s="22" t="str">
        <f>VLOOKUP($G2328,Temp!$D:$F,AI$1,FALSE)</f>
        <v>Marketo</v>
      </c>
      <c r="AJ2328" s="22" t="str">
        <f>VLOOKUP($G2328,Temp!$D:$F,AJ$1,FALSE)</f>
        <v>WordPress</v>
      </c>
    </row>
    <row r="2329" spans="1:36" ht="16" x14ac:dyDescent="0.2">
      <c r="A2329" s="8" t="str">
        <f t="shared" si="36"/>
        <v>Jason Sims Hexagon Geospatial</v>
      </c>
      <c r="B2329" s="8" t="s">
        <v>682</v>
      </c>
      <c r="C2329" s="8" t="s">
        <v>7333</v>
      </c>
      <c r="D2329" s="8" t="s">
        <v>7334</v>
      </c>
      <c r="E2329" s="8" t="s">
        <v>7335</v>
      </c>
      <c r="F2329" s="8" t="s">
        <v>7336</v>
      </c>
      <c r="G2329" s="12" t="s">
        <v>7337</v>
      </c>
      <c r="H2329" s="22" t="str">
        <f>VLOOKUP($G2329,Temp!$A:$C,H$1,FALSE)</f>
        <v>hexagongeospatial.com</v>
      </c>
      <c r="I2329" s="22" t="e">
        <f>VLOOKUP($G2329,Temp!$A:$C,I$1,FALSE)</f>
        <v>#VALUE!</v>
      </c>
      <c r="J2329" s="22" t="e">
        <f>VLOOKUP($G2329,Temp!$A:$C,J$1,FALSE)</f>
        <v>#VALUE!</v>
      </c>
      <c r="K2329" s="22" t="e">
        <f>VLOOKUP($G2329,Temp!$A:$C,K$1,FALSE)</f>
        <v>#VALUE!</v>
      </c>
      <c r="L2329" s="22" t="e">
        <f>VLOOKUP($G2329,Temp!$A:$C,L$1,FALSE)</f>
        <v>#VALUE!</v>
      </c>
      <c r="M2329" s="22" t="e">
        <f>VLOOKUP($G2329,Temp!$A:$C,M$1,FALSE)</f>
        <v>#VALUE!</v>
      </c>
      <c r="N2329" s="22" t="e">
        <f>VLOOKUP($G2329,Temp!$A:$C,N$1,FALSE)</f>
        <v>#VALUE!</v>
      </c>
      <c r="O2329" s="22" t="e">
        <f>VLOOKUP($G2329,Temp!$A:$C,O$1,FALSE)</f>
        <v>#VALUE!</v>
      </c>
      <c r="P2329" s="22" t="e">
        <f>VLOOKUP($G2329,Temp!$A:$C,P$1,FALSE)</f>
        <v>#VALUE!</v>
      </c>
      <c r="Q2329" s="22" t="e">
        <f>VLOOKUP($G2329,Temp!$A:$C,Q$1,FALSE)</f>
        <v>#VALUE!</v>
      </c>
      <c r="R2329" s="22" t="e">
        <f>VLOOKUP($G2329,Temp!$A:$C,R$1,FALSE)</f>
        <v>#VALUE!</v>
      </c>
      <c r="S2329" s="22" t="e">
        <f>VLOOKUP($G2329,Temp!$A:$C,S$1,FALSE)</f>
        <v>#VALUE!</v>
      </c>
      <c r="T2329" s="22" t="e">
        <f>VLOOKUP($G2329,Temp!$A:$C,T$1,FALSE)</f>
        <v>#VALUE!</v>
      </c>
      <c r="U2329" s="22" t="e">
        <f>VLOOKUP($G2329,Temp!$A:$C,U$1,FALSE)</f>
        <v>#VALUE!</v>
      </c>
      <c r="V2329" s="22" t="e">
        <f>VLOOKUP($G2329,Temp!$A:$C,V$1,FALSE)</f>
        <v>#VALUE!</v>
      </c>
      <c r="W2329" s="22" t="e">
        <f>VLOOKUP($G2329,Temp!$A:$C,W$1,FALSE)</f>
        <v>#VALUE!</v>
      </c>
      <c r="X2329" s="22" t="e">
        <f>VLOOKUP($G2329,Temp!$A:$C,X$1,FALSE)</f>
        <v>#VALUE!</v>
      </c>
      <c r="Y2329" s="22">
        <f>VLOOKUP($G2329,Temp!$A:$C,Y$1,FALSE)</f>
        <v>15600</v>
      </c>
      <c r="Z2329" s="22">
        <f>VLOOKUP($G2329,Temp!$A:$C,Z$1,FALSE)</f>
        <v>185</v>
      </c>
      <c r="AA2329" s="22" t="e">
        <f>VLOOKUP($A2329,Searches!$A:$H,AA$1,FALSE)</f>
        <v>#N/A</v>
      </c>
      <c r="AB2329" s="22" t="e">
        <f>VLOOKUP($A2329,Searches!$A:$H,AB$1,FALSE)</f>
        <v>#N/A</v>
      </c>
      <c r="AC2329" s="22" t="e">
        <f>VLOOKUP($A2329,Searches!$A:$H,AC$1,FALSE)</f>
        <v>#N/A</v>
      </c>
      <c r="AD2329" s="22" t="e">
        <f>VLOOKUP($A2329,Searches!$A:$H,AD$1,FALSE)</f>
        <v>#N/A</v>
      </c>
      <c r="AE2329" s="22" t="e">
        <f>VLOOKUP($A2329,Searches!$A:$H,AE$1,FALSE)</f>
        <v>#N/A</v>
      </c>
      <c r="AF2329" s="22" t="e">
        <f>VLOOKUP($A2329,Searches!$A:$H,AF$1,FALSE)</f>
        <v>#N/A</v>
      </c>
      <c r="AG2329" s="22" t="e">
        <f>VLOOKUP($A2329,Searches!$A:$H,AG$1,FALSE)</f>
        <v>#N/A</v>
      </c>
      <c r="AH2329" s="22" t="str">
        <f>VLOOKUP($G2329,Temp!$D:$F,AH$1,FALSE)</f>
        <v>hexagongeospatial.com</v>
      </c>
      <c r="AI2329" s="22" t="str">
        <f>VLOOKUP($G2329,Temp!$D:$F,AI$1,FALSE)</f>
        <v>Pardot</v>
      </c>
      <c r="AJ2329" s="22" t="str">
        <f>VLOOKUP($G2329,Temp!$D:$F,AJ$1,FALSE)</f>
        <v>WordPress</v>
      </c>
    </row>
    <row r="2330" spans="1:36" ht="16" x14ac:dyDescent="0.2">
      <c r="A2330" s="8" t="str">
        <f t="shared" si="36"/>
        <v>David Popler ZoomSystems</v>
      </c>
      <c r="B2330" s="8" t="s">
        <v>438</v>
      </c>
      <c r="C2330" s="8" t="s">
        <v>9715</v>
      </c>
      <c r="D2330" s="8" t="s">
        <v>9716</v>
      </c>
      <c r="E2330" s="8" t="s">
        <v>9717</v>
      </c>
      <c r="F2330" s="8" t="s">
        <v>9718</v>
      </c>
      <c r="G2330" s="12" t="s">
        <v>9719</v>
      </c>
      <c r="H2330" s="22" t="str">
        <f>VLOOKUP($G2330,Temp!$A:$C,H$1,FALSE)</f>
        <v>zoomsystems.com</v>
      </c>
      <c r="I2330" s="22" t="e">
        <f>VLOOKUP($G2330,Temp!$A:$C,I$1,FALSE)</f>
        <v>#VALUE!</v>
      </c>
      <c r="J2330" s="22" t="e">
        <f>VLOOKUP($G2330,Temp!$A:$C,J$1,FALSE)</f>
        <v>#VALUE!</v>
      </c>
      <c r="K2330" s="22" t="e">
        <f>VLOOKUP($G2330,Temp!$A:$C,K$1,FALSE)</f>
        <v>#VALUE!</v>
      </c>
      <c r="L2330" s="22" t="e">
        <f>VLOOKUP($G2330,Temp!$A:$C,L$1,FALSE)</f>
        <v>#VALUE!</v>
      </c>
      <c r="M2330" s="22" t="e">
        <f>VLOOKUP($G2330,Temp!$A:$C,M$1,FALSE)</f>
        <v>#VALUE!</v>
      </c>
      <c r="N2330" s="22" t="e">
        <f>VLOOKUP($G2330,Temp!$A:$C,N$1,FALSE)</f>
        <v>#VALUE!</v>
      </c>
      <c r="O2330" s="22" t="e">
        <f>VLOOKUP($G2330,Temp!$A:$C,O$1,FALSE)</f>
        <v>#VALUE!</v>
      </c>
      <c r="P2330" s="22" t="e">
        <f>VLOOKUP($G2330,Temp!$A:$C,P$1,FALSE)</f>
        <v>#VALUE!</v>
      </c>
      <c r="Q2330" s="22" t="e">
        <f>VLOOKUP($G2330,Temp!$A:$C,Q$1,FALSE)</f>
        <v>#VALUE!</v>
      </c>
      <c r="R2330" s="22" t="e">
        <f>VLOOKUP($G2330,Temp!$A:$C,R$1,FALSE)</f>
        <v>#VALUE!</v>
      </c>
      <c r="S2330" s="22" t="e">
        <f>VLOOKUP($G2330,Temp!$A:$C,S$1,FALSE)</f>
        <v>#VALUE!</v>
      </c>
      <c r="T2330" s="22" t="e">
        <f>VLOOKUP($G2330,Temp!$A:$C,T$1,FALSE)</f>
        <v>#VALUE!</v>
      </c>
      <c r="U2330" s="22" t="e">
        <f>VLOOKUP($G2330,Temp!$A:$C,U$1,FALSE)</f>
        <v>#VALUE!</v>
      </c>
      <c r="V2330" s="22" t="e">
        <f>VLOOKUP($G2330,Temp!$A:$C,V$1,FALSE)</f>
        <v>#VALUE!</v>
      </c>
      <c r="W2330" s="22" t="e">
        <f>VLOOKUP($G2330,Temp!$A:$C,W$1,FALSE)</f>
        <v>#VALUE!</v>
      </c>
      <c r="X2330" s="22" t="e">
        <f>VLOOKUP($G2330,Temp!$A:$C,X$1,FALSE)</f>
        <v>#VALUE!</v>
      </c>
      <c r="Y2330" s="22">
        <f>VLOOKUP($G2330,Temp!$A:$C,Y$1,FALSE)</f>
        <v>12800</v>
      </c>
      <c r="Z2330" s="22">
        <f>VLOOKUP($G2330,Temp!$A:$C,Z$1,FALSE)</f>
        <v>0</v>
      </c>
      <c r="AA2330" s="22" t="e">
        <f>VLOOKUP($A2330,Searches!$A:$H,AA$1,FALSE)</f>
        <v>#N/A</v>
      </c>
      <c r="AB2330" s="22" t="e">
        <f>VLOOKUP($A2330,Searches!$A:$H,AB$1,FALSE)</f>
        <v>#N/A</v>
      </c>
      <c r="AC2330" s="22" t="e">
        <f>VLOOKUP($A2330,Searches!$A:$H,AC$1,FALSE)</f>
        <v>#N/A</v>
      </c>
      <c r="AD2330" s="22" t="e">
        <f>VLOOKUP($A2330,Searches!$A:$H,AD$1,FALSE)</f>
        <v>#N/A</v>
      </c>
      <c r="AE2330" s="22" t="e">
        <f>VLOOKUP($A2330,Searches!$A:$H,AE$1,FALSE)</f>
        <v>#N/A</v>
      </c>
      <c r="AF2330" s="22" t="e">
        <f>VLOOKUP($A2330,Searches!$A:$H,AF$1,FALSE)</f>
        <v>#N/A</v>
      </c>
      <c r="AG2330" s="22" t="e">
        <f>VLOOKUP($A2330,Searches!$A:$H,AG$1,FALSE)</f>
        <v>#N/A</v>
      </c>
      <c r="AH2330" s="22" t="str">
        <f>VLOOKUP($G2330,Temp!$D:$F,AH$1,FALSE)</f>
        <v>zoomsystems.com</v>
      </c>
      <c r="AI2330" s="22">
        <f>VLOOKUP($G2330,Temp!$D:$F,AI$1,FALSE)</f>
        <v>0</v>
      </c>
      <c r="AJ2330" s="22" t="str">
        <f>VLOOKUP($G2330,Temp!$D:$F,AJ$1,FALSE)</f>
        <v>Drupal</v>
      </c>
    </row>
    <row r="2331" spans="1:36" ht="16" x14ac:dyDescent="0.2">
      <c r="A2331" s="8" t="str">
        <f t="shared" si="36"/>
        <v>Ray Ackerlund Skyward</v>
      </c>
      <c r="B2331" s="8" t="s">
        <v>2165</v>
      </c>
      <c r="C2331" s="8" t="s">
        <v>5093</v>
      </c>
      <c r="D2331" s="8" t="s">
        <v>42</v>
      </c>
      <c r="E2331" s="8" t="s">
        <v>5094</v>
      </c>
      <c r="F2331" s="8" t="s">
        <v>5095</v>
      </c>
      <c r="G2331" s="12" t="s">
        <v>5096</v>
      </c>
      <c r="H2331" s="22" t="str">
        <f>VLOOKUP($G2331,Temp!$A:$C,H$1,FALSE)</f>
        <v>skyward.com</v>
      </c>
      <c r="I2331" s="22" t="e">
        <f>VLOOKUP($G2331,Temp!$A:$C,I$1,FALSE)</f>
        <v>#VALUE!</v>
      </c>
      <c r="J2331" s="22" t="e">
        <f>VLOOKUP($G2331,Temp!$A:$C,J$1,FALSE)</f>
        <v>#VALUE!</v>
      </c>
      <c r="K2331" s="22" t="e">
        <f>VLOOKUP($G2331,Temp!$A:$C,K$1,FALSE)</f>
        <v>#VALUE!</v>
      </c>
      <c r="L2331" s="22" t="e">
        <f>VLOOKUP($G2331,Temp!$A:$C,L$1,FALSE)</f>
        <v>#VALUE!</v>
      </c>
      <c r="M2331" s="22" t="e">
        <f>VLOOKUP($G2331,Temp!$A:$C,M$1,FALSE)</f>
        <v>#VALUE!</v>
      </c>
      <c r="N2331" s="22" t="e">
        <f>VLOOKUP($G2331,Temp!$A:$C,N$1,FALSE)</f>
        <v>#VALUE!</v>
      </c>
      <c r="O2331" s="22" t="e">
        <f>VLOOKUP($G2331,Temp!$A:$C,O$1,FALSE)</f>
        <v>#VALUE!</v>
      </c>
      <c r="P2331" s="22" t="e">
        <f>VLOOKUP($G2331,Temp!$A:$C,P$1,FALSE)</f>
        <v>#VALUE!</v>
      </c>
      <c r="Q2331" s="22" t="e">
        <f>VLOOKUP($G2331,Temp!$A:$C,Q$1,FALSE)</f>
        <v>#VALUE!</v>
      </c>
      <c r="R2331" s="22" t="e">
        <f>VLOOKUP($G2331,Temp!$A:$C,R$1,FALSE)</f>
        <v>#VALUE!</v>
      </c>
      <c r="S2331" s="22" t="e">
        <f>VLOOKUP($G2331,Temp!$A:$C,S$1,FALSE)</f>
        <v>#VALUE!</v>
      </c>
      <c r="T2331" s="22" t="e">
        <f>VLOOKUP($G2331,Temp!$A:$C,T$1,FALSE)</f>
        <v>#VALUE!</v>
      </c>
      <c r="U2331" s="22" t="e">
        <f>VLOOKUP($G2331,Temp!$A:$C,U$1,FALSE)</f>
        <v>#VALUE!</v>
      </c>
      <c r="V2331" s="22" t="e">
        <f>VLOOKUP($G2331,Temp!$A:$C,V$1,FALSE)</f>
        <v>#VALUE!</v>
      </c>
      <c r="W2331" s="22" t="e">
        <f>VLOOKUP($G2331,Temp!$A:$C,W$1,FALSE)</f>
        <v>#VALUE!</v>
      </c>
      <c r="X2331" s="22" t="e">
        <f>VLOOKUP($G2331,Temp!$A:$C,X$1,FALSE)</f>
        <v>#VALUE!</v>
      </c>
      <c r="Y2331" s="22">
        <f>VLOOKUP($G2331,Temp!$A:$C,Y$1,FALSE)</f>
        <v>201000</v>
      </c>
      <c r="Z2331" s="22">
        <f>VLOOKUP($G2331,Temp!$A:$C,Z$1,FALSE)</f>
        <v>0</v>
      </c>
      <c r="AA2331" s="22" t="e">
        <f>VLOOKUP($A2331,Searches!$A:$H,AA$1,FALSE)</f>
        <v>#N/A</v>
      </c>
      <c r="AB2331" s="22" t="e">
        <f>VLOOKUP($A2331,Searches!$A:$H,AB$1,FALSE)</f>
        <v>#N/A</v>
      </c>
      <c r="AC2331" s="22" t="e">
        <f>VLOOKUP($A2331,Searches!$A:$H,AC$1,FALSE)</f>
        <v>#N/A</v>
      </c>
      <c r="AD2331" s="22" t="e">
        <f>VLOOKUP($A2331,Searches!$A:$H,AD$1,FALSE)</f>
        <v>#N/A</v>
      </c>
      <c r="AE2331" s="22" t="e">
        <f>VLOOKUP($A2331,Searches!$A:$H,AE$1,FALSE)</f>
        <v>#N/A</v>
      </c>
      <c r="AF2331" s="22" t="e">
        <f>VLOOKUP($A2331,Searches!$A:$H,AF$1,FALSE)</f>
        <v>#N/A</v>
      </c>
      <c r="AG2331" s="22" t="e">
        <f>VLOOKUP($A2331,Searches!$A:$H,AG$1,FALSE)</f>
        <v>#N/A</v>
      </c>
      <c r="AH2331" s="22" t="e">
        <f>VLOOKUP($G2331,Temp!$D:$F,AH$1,FALSE)</f>
        <v>#N/A</v>
      </c>
      <c r="AI2331" s="22" t="e">
        <f>VLOOKUP($G2331,Temp!$D:$F,AI$1,FALSE)</f>
        <v>#N/A</v>
      </c>
      <c r="AJ2331" s="22" t="e">
        <f>VLOOKUP($G2331,Temp!$D:$F,AJ$1,FALSE)</f>
        <v>#N/A</v>
      </c>
    </row>
    <row r="2332" spans="1:36" ht="16" x14ac:dyDescent="0.2">
      <c r="A2332" s="8" t="str">
        <f t="shared" si="36"/>
        <v>John Raguin Seismic Software</v>
      </c>
      <c r="B2332" s="8" t="s">
        <v>428</v>
      </c>
      <c r="C2332" s="8" t="s">
        <v>4826</v>
      </c>
      <c r="D2332" s="8" t="s">
        <v>42</v>
      </c>
      <c r="E2332" s="8" t="s">
        <v>4828</v>
      </c>
      <c r="F2332" s="8" t="s">
        <v>4829</v>
      </c>
      <c r="G2332" s="12" t="s">
        <v>4832</v>
      </c>
      <c r="H2332" s="22" t="str">
        <f>VLOOKUP($G2332,Temp!$A:$C,H$1,FALSE)</f>
        <v>seismic.com</v>
      </c>
      <c r="I2332" s="22" t="e">
        <f>VLOOKUP($G2332,Temp!$A:$C,I$1,FALSE)</f>
        <v>#VALUE!</v>
      </c>
      <c r="J2332" s="22" t="e">
        <f>VLOOKUP($G2332,Temp!$A:$C,J$1,FALSE)</f>
        <v>#VALUE!</v>
      </c>
      <c r="K2332" s="22" t="e">
        <f>VLOOKUP($G2332,Temp!$A:$C,K$1,FALSE)</f>
        <v>#VALUE!</v>
      </c>
      <c r="L2332" s="22" t="e">
        <f>VLOOKUP($G2332,Temp!$A:$C,L$1,FALSE)</f>
        <v>#VALUE!</v>
      </c>
      <c r="M2332" s="22" t="e">
        <f>VLOOKUP($G2332,Temp!$A:$C,M$1,FALSE)</f>
        <v>#VALUE!</v>
      </c>
      <c r="N2332" s="22" t="e">
        <f>VLOOKUP($G2332,Temp!$A:$C,N$1,FALSE)</f>
        <v>#VALUE!</v>
      </c>
      <c r="O2332" s="22" t="e">
        <f>VLOOKUP($G2332,Temp!$A:$C,O$1,FALSE)</f>
        <v>#VALUE!</v>
      </c>
      <c r="P2332" s="22" t="e">
        <f>VLOOKUP($G2332,Temp!$A:$C,P$1,FALSE)</f>
        <v>#VALUE!</v>
      </c>
      <c r="Q2332" s="22" t="e">
        <f>VLOOKUP($G2332,Temp!$A:$C,Q$1,FALSE)</f>
        <v>#VALUE!</v>
      </c>
      <c r="R2332" s="22" t="e">
        <f>VLOOKUP($G2332,Temp!$A:$C,R$1,FALSE)</f>
        <v>#VALUE!</v>
      </c>
      <c r="S2332" s="22" t="e">
        <f>VLOOKUP($G2332,Temp!$A:$C,S$1,FALSE)</f>
        <v>#VALUE!</v>
      </c>
      <c r="T2332" s="22" t="e">
        <f>VLOOKUP($G2332,Temp!$A:$C,T$1,FALSE)</f>
        <v>#VALUE!</v>
      </c>
      <c r="U2332" s="22" t="e">
        <f>VLOOKUP($G2332,Temp!$A:$C,U$1,FALSE)</f>
        <v>#VALUE!</v>
      </c>
      <c r="V2332" s="22" t="e">
        <f>VLOOKUP($G2332,Temp!$A:$C,V$1,FALSE)</f>
        <v>#VALUE!</v>
      </c>
      <c r="W2332" s="22" t="e">
        <f>VLOOKUP($G2332,Temp!$A:$C,W$1,FALSE)</f>
        <v>#VALUE!</v>
      </c>
      <c r="X2332" s="22" t="e">
        <f>VLOOKUP($G2332,Temp!$A:$C,X$1,FALSE)</f>
        <v>#VALUE!</v>
      </c>
      <c r="Y2332" s="22">
        <f>VLOOKUP($G2332,Temp!$A:$C,Y$1,FALSE)</f>
        <v>23700</v>
      </c>
      <c r="Z2332" s="22">
        <f>VLOOKUP($G2332,Temp!$A:$C,Z$1,FALSE)</f>
        <v>1700</v>
      </c>
      <c r="AA2332" s="22" t="str">
        <f>VLOOKUP($A2332,Searches!$A:$H,AA$1,FALSE)</f>
        <v>John Raguin</v>
      </c>
      <c r="AB2332" s="22" t="str">
        <f>VLOOKUP($A2332,Searches!$A:$H,AB$1,FALSE)</f>
        <v>Seismic Software</v>
      </c>
      <c r="AC2332" s="22" t="str">
        <f>VLOOKUP($A2332,Searches!$A:$H,AC$1,FALSE)</f>
        <v>Chief Marketing Officer</v>
      </c>
      <c r="AD2332" s="22" t="str">
        <f>VLOOKUP($A2332,Searches!$A:$H,AD$1,FALSE)</f>
        <v>2nd</v>
      </c>
      <c r="AE2332" s="22" t="str">
        <f>VLOOKUP($A2332,Searches!$A:$H,AE$1,FALSE)</f>
        <v/>
      </c>
      <c r="AF2332" s="22" t="str">
        <f>VLOOKUP($A2332,Searches!$A:$H,AF$1,FALSE)</f>
        <v>United States</v>
      </c>
      <c r="AG2332" s="22" t="str">
        <f>VLOOKUP($A2332,Searches!$A:$H,AG$1,FALSE)</f>
        <v>https://www.linkedin.com/sales/profile/8107928,sIvt,NAME_SEARCH?moduleKey=peopleSearchResults&amp;pageKey=sales-search3-people-refinement&amp;contextId=60BC92C971D70515801E49D6842B0000&amp;requestId=b7ece941-e002-4586-a40f-38a0dcc3e14e&amp;action=CLICK&amp;target=urn%3Ali%3AsalesLead%3A(-1%2C8107928)&amp;pageNumber=22&amp;targetEl=profilelink&amp;position=21&amp;trk=lss-serp-result-lead_photo</v>
      </c>
      <c r="AH2332" s="22" t="str">
        <f>VLOOKUP($G2332,Temp!$D:$F,AH$1,FALSE)</f>
        <v>seismic.com</v>
      </c>
      <c r="AI2332" s="22">
        <f>VLOOKUP($G2332,Temp!$D:$F,AI$1,FALSE)</f>
        <v>0</v>
      </c>
      <c r="AJ2332" s="22" t="str">
        <f>VLOOKUP($G2332,Temp!$D:$F,AJ$1,FALSE)</f>
        <v>WordPress</v>
      </c>
    </row>
    <row r="2333" spans="1:36" ht="16" x14ac:dyDescent="0.2">
      <c r="A2333" s="8" t="str">
        <f t="shared" si="36"/>
        <v>Ashish Jha SE2, LLC</v>
      </c>
      <c r="B2333" s="8" t="s">
        <v>5149</v>
      </c>
      <c r="C2333" s="8" t="s">
        <v>5150</v>
      </c>
      <c r="D2333" s="8" t="s">
        <v>42</v>
      </c>
      <c r="E2333" s="8" t="s">
        <v>5151</v>
      </c>
      <c r="F2333" s="8" t="s">
        <v>5152</v>
      </c>
      <c r="G2333" s="12" t="s">
        <v>5153</v>
      </c>
      <c r="H2333" s="22" t="str">
        <f>VLOOKUP($G2333,Temp!$A:$C,H$1,FALSE)</f>
        <v>se2.com</v>
      </c>
      <c r="I2333" s="22" t="e">
        <f>VLOOKUP($G2333,Temp!$A:$C,I$1,FALSE)</f>
        <v>#VALUE!</v>
      </c>
      <c r="J2333" s="22" t="e">
        <f>VLOOKUP($G2333,Temp!$A:$C,J$1,FALSE)</f>
        <v>#VALUE!</v>
      </c>
      <c r="K2333" s="22" t="e">
        <f>VLOOKUP($G2333,Temp!$A:$C,K$1,FALSE)</f>
        <v>#VALUE!</v>
      </c>
      <c r="L2333" s="22" t="e">
        <f>VLOOKUP($G2333,Temp!$A:$C,L$1,FALSE)</f>
        <v>#VALUE!</v>
      </c>
      <c r="M2333" s="22" t="e">
        <f>VLOOKUP($G2333,Temp!$A:$C,M$1,FALSE)</f>
        <v>#VALUE!</v>
      </c>
      <c r="N2333" s="22" t="e">
        <f>VLOOKUP($G2333,Temp!$A:$C,N$1,FALSE)</f>
        <v>#VALUE!</v>
      </c>
      <c r="O2333" s="22" t="e">
        <f>VLOOKUP($G2333,Temp!$A:$C,O$1,FALSE)</f>
        <v>#VALUE!</v>
      </c>
      <c r="P2333" s="22" t="e">
        <f>VLOOKUP($G2333,Temp!$A:$C,P$1,FALSE)</f>
        <v>#VALUE!</v>
      </c>
      <c r="Q2333" s="22" t="e">
        <f>VLOOKUP($G2333,Temp!$A:$C,Q$1,FALSE)</f>
        <v>#VALUE!</v>
      </c>
      <c r="R2333" s="22" t="e">
        <f>VLOOKUP($G2333,Temp!$A:$C,R$1,FALSE)</f>
        <v>#VALUE!</v>
      </c>
      <c r="S2333" s="22" t="e">
        <f>VLOOKUP($G2333,Temp!$A:$C,S$1,FALSE)</f>
        <v>#VALUE!</v>
      </c>
      <c r="T2333" s="22" t="e">
        <f>VLOOKUP($G2333,Temp!$A:$C,T$1,FALSE)</f>
        <v>#VALUE!</v>
      </c>
      <c r="U2333" s="22" t="e">
        <f>VLOOKUP($G2333,Temp!$A:$C,U$1,FALSE)</f>
        <v>#VALUE!</v>
      </c>
      <c r="V2333" s="22" t="e">
        <f>VLOOKUP($G2333,Temp!$A:$C,V$1,FALSE)</f>
        <v>#VALUE!</v>
      </c>
      <c r="W2333" s="22" t="e">
        <f>VLOOKUP($G2333,Temp!$A:$C,W$1,FALSE)</f>
        <v>#VALUE!</v>
      </c>
      <c r="X2333" s="22" t="e">
        <f>VLOOKUP($G2333,Temp!$A:$C,X$1,FALSE)</f>
        <v>#VALUE!</v>
      </c>
      <c r="Y2333" s="22">
        <f>VLOOKUP($G2333,Temp!$A:$C,Y$1,FALSE)</f>
        <v>5100</v>
      </c>
      <c r="Z2333" s="22">
        <f>VLOOKUP($G2333,Temp!$A:$C,Z$1,FALSE)</f>
        <v>1800</v>
      </c>
      <c r="AA2333" s="22" t="e">
        <f>VLOOKUP($A2333,Searches!$A:$H,AA$1,FALSE)</f>
        <v>#N/A</v>
      </c>
      <c r="AB2333" s="22" t="e">
        <f>VLOOKUP($A2333,Searches!$A:$H,AB$1,FALSE)</f>
        <v>#N/A</v>
      </c>
      <c r="AC2333" s="22" t="e">
        <f>VLOOKUP($A2333,Searches!$A:$H,AC$1,FALSE)</f>
        <v>#N/A</v>
      </c>
      <c r="AD2333" s="22" t="e">
        <f>VLOOKUP($A2333,Searches!$A:$H,AD$1,FALSE)</f>
        <v>#N/A</v>
      </c>
      <c r="AE2333" s="22" t="e">
        <f>VLOOKUP($A2333,Searches!$A:$H,AE$1,FALSE)</f>
        <v>#N/A</v>
      </c>
      <c r="AF2333" s="22" t="e">
        <f>VLOOKUP($A2333,Searches!$A:$H,AF$1,FALSE)</f>
        <v>#N/A</v>
      </c>
      <c r="AG2333" s="22" t="e">
        <f>VLOOKUP($A2333,Searches!$A:$H,AG$1,FALSE)</f>
        <v>#N/A</v>
      </c>
      <c r="AH2333" s="22" t="e">
        <f>VLOOKUP($G2333,Temp!$D:$F,AH$1,FALSE)</f>
        <v>#N/A</v>
      </c>
      <c r="AI2333" s="22" t="e">
        <f>VLOOKUP($G2333,Temp!$D:$F,AI$1,FALSE)</f>
        <v>#N/A</v>
      </c>
      <c r="AJ2333" s="22" t="e">
        <f>VLOOKUP($G2333,Temp!$D:$F,AJ$1,FALSE)</f>
        <v>#N/A</v>
      </c>
    </row>
    <row r="2334" spans="1:36" ht="16" x14ac:dyDescent="0.2">
      <c r="A2334" s="8" t="str">
        <f t="shared" si="36"/>
        <v>Nadine Routhier PDI Software</v>
      </c>
      <c r="B2334" s="8" t="s">
        <v>12252</v>
      </c>
      <c r="C2334" s="8" t="s">
        <v>12253</v>
      </c>
      <c r="D2334" s="8" t="s">
        <v>3191</v>
      </c>
      <c r="E2334" s="8" t="s">
        <v>12254</v>
      </c>
      <c r="F2334" s="8" t="s">
        <v>12255</v>
      </c>
      <c r="G2334" s="12" t="s">
        <v>11952</v>
      </c>
      <c r="H2334" s="22" t="str">
        <f>VLOOKUP($G2334,Temp!$A:$C,H$1,FALSE)</f>
        <v>pdisoftware.com</v>
      </c>
      <c r="I2334" s="22" t="e">
        <f>VLOOKUP($G2334,Temp!$A:$C,I$1,FALSE)</f>
        <v>#VALUE!</v>
      </c>
      <c r="J2334" s="22" t="e">
        <f>VLOOKUP($G2334,Temp!$A:$C,J$1,FALSE)</f>
        <v>#VALUE!</v>
      </c>
      <c r="K2334" s="22" t="e">
        <f>VLOOKUP($G2334,Temp!$A:$C,K$1,FALSE)</f>
        <v>#VALUE!</v>
      </c>
      <c r="L2334" s="22" t="e">
        <f>VLOOKUP($G2334,Temp!$A:$C,L$1,FALSE)</f>
        <v>#VALUE!</v>
      </c>
      <c r="M2334" s="22" t="e">
        <f>VLOOKUP($G2334,Temp!$A:$C,M$1,FALSE)</f>
        <v>#VALUE!</v>
      </c>
      <c r="N2334" s="22" t="e">
        <f>VLOOKUP($G2334,Temp!$A:$C,N$1,FALSE)</f>
        <v>#VALUE!</v>
      </c>
      <c r="O2334" s="22" t="e">
        <f>VLOOKUP($G2334,Temp!$A:$C,O$1,FALSE)</f>
        <v>#VALUE!</v>
      </c>
      <c r="P2334" s="22" t="e">
        <f>VLOOKUP($G2334,Temp!$A:$C,P$1,FALSE)</f>
        <v>#VALUE!</v>
      </c>
      <c r="Q2334" s="22" t="e">
        <f>VLOOKUP($G2334,Temp!$A:$C,Q$1,FALSE)</f>
        <v>#VALUE!</v>
      </c>
      <c r="R2334" s="22" t="e">
        <f>VLOOKUP($G2334,Temp!$A:$C,R$1,FALSE)</f>
        <v>#VALUE!</v>
      </c>
      <c r="S2334" s="22" t="e">
        <f>VLOOKUP($G2334,Temp!$A:$C,S$1,FALSE)</f>
        <v>#VALUE!</v>
      </c>
      <c r="T2334" s="22" t="e">
        <f>VLOOKUP($G2334,Temp!$A:$C,T$1,FALSE)</f>
        <v>#VALUE!</v>
      </c>
      <c r="U2334" s="22" t="e">
        <f>VLOOKUP($G2334,Temp!$A:$C,U$1,FALSE)</f>
        <v>#VALUE!</v>
      </c>
      <c r="V2334" s="22" t="e">
        <f>VLOOKUP($G2334,Temp!$A:$C,V$1,FALSE)</f>
        <v>#VALUE!</v>
      </c>
      <c r="W2334" s="22" t="e">
        <f>VLOOKUP($G2334,Temp!$A:$C,W$1,FALSE)</f>
        <v>#VALUE!</v>
      </c>
      <c r="X2334" s="22" t="e">
        <f>VLOOKUP($G2334,Temp!$A:$C,X$1,FALSE)</f>
        <v>#VALUE!</v>
      </c>
      <c r="Y2334" s="22">
        <f>VLOOKUP($G2334,Temp!$A:$C,Y$1,FALSE)</f>
        <v>1700</v>
      </c>
      <c r="Z2334" s="22">
        <f>VLOOKUP($G2334,Temp!$A:$C,Z$1,FALSE)</f>
        <v>0</v>
      </c>
      <c r="AA2334" s="22" t="e">
        <f>VLOOKUP($A2334,Searches!$A:$H,AA$1,FALSE)</f>
        <v>#N/A</v>
      </c>
      <c r="AB2334" s="22" t="e">
        <f>VLOOKUP($A2334,Searches!$A:$H,AB$1,FALSE)</f>
        <v>#N/A</v>
      </c>
      <c r="AC2334" s="22" t="e">
        <f>VLOOKUP($A2334,Searches!$A:$H,AC$1,FALSE)</f>
        <v>#N/A</v>
      </c>
      <c r="AD2334" s="22" t="e">
        <f>VLOOKUP($A2334,Searches!$A:$H,AD$1,FALSE)</f>
        <v>#N/A</v>
      </c>
      <c r="AE2334" s="22" t="e">
        <f>VLOOKUP($A2334,Searches!$A:$H,AE$1,FALSE)</f>
        <v>#N/A</v>
      </c>
      <c r="AF2334" s="22" t="e">
        <f>VLOOKUP($A2334,Searches!$A:$H,AF$1,FALSE)</f>
        <v>#N/A</v>
      </c>
      <c r="AG2334" s="22" t="e">
        <f>VLOOKUP($A2334,Searches!$A:$H,AG$1,FALSE)</f>
        <v>#N/A</v>
      </c>
      <c r="AH2334" s="22" t="e">
        <f>VLOOKUP($G2334,Temp!$D:$F,AH$1,FALSE)</f>
        <v>#N/A</v>
      </c>
      <c r="AI2334" s="22" t="e">
        <f>VLOOKUP($G2334,Temp!$D:$F,AI$1,FALSE)</f>
        <v>#N/A</v>
      </c>
      <c r="AJ2334" s="22" t="e">
        <f>VLOOKUP($G2334,Temp!$D:$F,AJ$1,FALSE)</f>
        <v>#N/A</v>
      </c>
    </row>
    <row r="2335" spans="1:36" ht="16" x14ac:dyDescent="0.2">
      <c r="A2335" s="8" t="str">
        <f t="shared" si="36"/>
        <v>Alison Garback New Signature</v>
      </c>
      <c r="B2335" s="8" t="s">
        <v>4007</v>
      </c>
      <c r="C2335" s="8" t="s">
        <v>4008</v>
      </c>
      <c r="D2335" s="8" t="s">
        <v>42</v>
      </c>
      <c r="E2335" s="8" t="s">
        <v>4009</v>
      </c>
      <c r="F2335" s="8" t="s">
        <v>4011</v>
      </c>
      <c r="G2335" s="12" t="s">
        <v>4012</v>
      </c>
      <c r="H2335" s="22" t="str">
        <f>VLOOKUP($G2335,Temp!$A:$C,H$1,FALSE)</f>
        <v>newsignature.com</v>
      </c>
      <c r="I2335" s="22" t="e">
        <f>VLOOKUP($G2335,Temp!$A:$C,I$1,FALSE)</f>
        <v>#VALUE!</v>
      </c>
      <c r="J2335" s="22" t="e">
        <f>VLOOKUP($G2335,Temp!$A:$C,J$1,FALSE)</f>
        <v>#VALUE!</v>
      </c>
      <c r="K2335" s="22" t="e">
        <f>VLOOKUP($G2335,Temp!$A:$C,K$1,FALSE)</f>
        <v>#VALUE!</v>
      </c>
      <c r="L2335" s="22" t="e">
        <f>VLOOKUP($G2335,Temp!$A:$C,L$1,FALSE)</f>
        <v>#VALUE!</v>
      </c>
      <c r="M2335" s="22" t="e">
        <f>VLOOKUP($G2335,Temp!$A:$C,M$1,FALSE)</f>
        <v>#VALUE!</v>
      </c>
      <c r="N2335" s="22" t="e">
        <f>VLOOKUP($G2335,Temp!$A:$C,N$1,FALSE)</f>
        <v>#VALUE!</v>
      </c>
      <c r="O2335" s="22" t="e">
        <f>VLOOKUP($G2335,Temp!$A:$C,O$1,FALSE)</f>
        <v>#VALUE!</v>
      </c>
      <c r="P2335" s="22" t="e">
        <f>VLOOKUP($G2335,Temp!$A:$C,P$1,FALSE)</f>
        <v>#VALUE!</v>
      </c>
      <c r="Q2335" s="22" t="e">
        <f>VLOOKUP($G2335,Temp!$A:$C,Q$1,FALSE)</f>
        <v>#VALUE!</v>
      </c>
      <c r="R2335" s="22" t="e">
        <f>VLOOKUP($G2335,Temp!$A:$C,R$1,FALSE)</f>
        <v>#VALUE!</v>
      </c>
      <c r="S2335" s="22" t="e">
        <f>VLOOKUP($G2335,Temp!$A:$C,S$1,FALSE)</f>
        <v>#VALUE!</v>
      </c>
      <c r="T2335" s="22" t="e">
        <f>VLOOKUP($G2335,Temp!$A:$C,T$1,FALSE)</f>
        <v>#VALUE!</v>
      </c>
      <c r="U2335" s="22" t="e">
        <f>VLOOKUP($G2335,Temp!$A:$C,U$1,FALSE)</f>
        <v>#VALUE!</v>
      </c>
      <c r="V2335" s="22" t="e">
        <f>VLOOKUP($G2335,Temp!$A:$C,V$1,FALSE)</f>
        <v>#VALUE!</v>
      </c>
      <c r="W2335" s="22" t="e">
        <f>VLOOKUP($G2335,Temp!$A:$C,W$1,FALSE)</f>
        <v>#VALUE!</v>
      </c>
      <c r="X2335" s="22" t="e">
        <f>VLOOKUP($G2335,Temp!$A:$C,X$1,FALSE)</f>
        <v>#VALUE!</v>
      </c>
      <c r="Y2335" s="22">
        <f>VLOOKUP($G2335,Temp!$A:$C,Y$1,FALSE)</f>
        <v>0</v>
      </c>
      <c r="Z2335" s="22">
        <f>VLOOKUP($G2335,Temp!$A:$C,Z$1,FALSE)</f>
        <v>0</v>
      </c>
      <c r="AA2335" s="22" t="e">
        <f>VLOOKUP($A2335,Searches!$A:$H,AA$1,FALSE)</f>
        <v>#N/A</v>
      </c>
      <c r="AB2335" s="22" t="e">
        <f>VLOOKUP($A2335,Searches!$A:$H,AB$1,FALSE)</f>
        <v>#N/A</v>
      </c>
      <c r="AC2335" s="22" t="e">
        <f>VLOOKUP($A2335,Searches!$A:$H,AC$1,FALSE)</f>
        <v>#N/A</v>
      </c>
      <c r="AD2335" s="22" t="e">
        <f>VLOOKUP($A2335,Searches!$A:$H,AD$1,FALSE)</f>
        <v>#N/A</v>
      </c>
      <c r="AE2335" s="22" t="e">
        <f>VLOOKUP($A2335,Searches!$A:$H,AE$1,FALSE)</f>
        <v>#N/A</v>
      </c>
      <c r="AF2335" s="22" t="e">
        <f>VLOOKUP($A2335,Searches!$A:$H,AF$1,FALSE)</f>
        <v>#N/A</v>
      </c>
      <c r="AG2335" s="22" t="e">
        <f>VLOOKUP($A2335,Searches!$A:$H,AG$1,FALSE)</f>
        <v>#N/A</v>
      </c>
      <c r="AH2335" s="22" t="str">
        <f>VLOOKUP($G2335,Temp!$D:$F,AH$1,FALSE)</f>
        <v>newsignature.com</v>
      </c>
      <c r="AI2335" s="22" t="str">
        <f>VLOOKUP($G2335,Temp!$D:$F,AI$1,FALSE)</f>
        <v>Marketo</v>
      </c>
      <c r="AJ2335" s="22" t="str">
        <f>VLOOKUP($G2335,Temp!$D:$F,AJ$1,FALSE)</f>
        <v>WordPress</v>
      </c>
    </row>
    <row r="2336" spans="1:36" ht="16" x14ac:dyDescent="0.2">
      <c r="A2336" s="8" t="str">
        <f t="shared" si="36"/>
        <v>Daniel Keenan Sphera</v>
      </c>
      <c r="B2336" s="8" t="s">
        <v>274</v>
      </c>
      <c r="C2336" s="8" t="s">
        <v>2285</v>
      </c>
      <c r="D2336" s="8" t="s">
        <v>304</v>
      </c>
      <c r="E2336" s="8" t="s">
        <v>2287</v>
      </c>
      <c r="F2336" s="8" t="s">
        <v>2288</v>
      </c>
      <c r="G2336" s="12" t="s">
        <v>2289</v>
      </c>
      <c r="H2336" s="22" t="str">
        <f>VLOOKUP($G2336,Temp!$A:$C,H$1,FALSE)</f>
        <v>spherasolutions.com</v>
      </c>
      <c r="I2336" s="22" t="e">
        <f>VLOOKUP($G2336,Temp!$A:$C,I$1,FALSE)</f>
        <v>#VALUE!</v>
      </c>
      <c r="J2336" s="22" t="e">
        <f>VLOOKUP($G2336,Temp!$A:$C,J$1,FALSE)</f>
        <v>#VALUE!</v>
      </c>
      <c r="K2336" s="22" t="e">
        <f>VLOOKUP($G2336,Temp!$A:$C,K$1,FALSE)</f>
        <v>#VALUE!</v>
      </c>
      <c r="L2336" s="22" t="e">
        <f>VLOOKUP($G2336,Temp!$A:$C,L$1,FALSE)</f>
        <v>#VALUE!</v>
      </c>
      <c r="M2336" s="22" t="e">
        <f>VLOOKUP($G2336,Temp!$A:$C,M$1,FALSE)</f>
        <v>#VALUE!</v>
      </c>
      <c r="N2336" s="22" t="e">
        <f>VLOOKUP($G2336,Temp!$A:$C,N$1,FALSE)</f>
        <v>#VALUE!</v>
      </c>
      <c r="O2336" s="22" t="e">
        <f>VLOOKUP($G2336,Temp!$A:$C,O$1,FALSE)</f>
        <v>#VALUE!</v>
      </c>
      <c r="P2336" s="22" t="e">
        <f>VLOOKUP($G2336,Temp!$A:$C,P$1,FALSE)</f>
        <v>#VALUE!</v>
      </c>
      <c r="Q2336" s="22" t="e">
        <f>VLOOKUP($G2336,Temp!$A:$C,Q$1,FALSE)</f>
        <v>#VALUE!</v>
      </c>
      <c r="R2336" s="22" t="e">
        <f>VLOOKUP($G2336,Temp!$A:$C,R$1,FALSE)</f>
        <v>#VALUE!</v>
      </c>
      <c r="S2336" s="22" t="e">
        <f>VLOOKUP($G2336,Temp!$A:$C,S$1,FALSE)</f>
        <v>#VALUE!</v>
      </c>
      <c r="T2336" s="22" t="e">
        <f>VLOOKUP($G2336,Temp!$A:$C,T$1,FALSE)</f>
        <v>#VALUE!</v>
      </c>
      <c r="U2336" s="22" t="e">
        <f>VLOOKUP($G2336,Temp!$A:$C,U$1,FALSE)</f>
        <v>#VALUE!</v>
      </c>
      <c r="V2336" s="22" t="e">
        <f>VLOOKUP($G2336,Temp!$A:$C,V$1,FALSE)</f>
        <v>#VALUE!</v>
      </c>
      <c r="W2336" s="22" t="e">
        <f>VLOOKUP($G2336,Temp!$A:$C,W$1,FALSE)</f>
        <v>#VALUE!</v>
      </c>
      <c r="X2336" s="22" t="e">
        <f>VLOOKUP($G2336,Temp!$A:$C,X$1,FALSE)</f>
        <v>#VALUE!</v>
      </c>
      <c r="Y2336" s="22">
        <f>VLOOKUP($G2336,Temp!$A:$C,Y$1,FALSE)</f>
        <v>2400</v>
      </c>
      <c r="Z2336" s="22">
        <f>VLOOKUP($G2336,Temp!$A:$C,Z$1,FALSE)</f>
        <v>1600</v>
      </c>
      <c r="AA2336" s="22" t="e">
        <f>VLOOKUP($A2336,Searches!$A:$H,AA$1,FALSE)</f>
        <v>#N/A</v>
      </c>
      <c r="AB2336" s="22" t="e">
        <f>VLOOKUP($A2336,Searches!$A:$H,AB$1,FALSE)</f>
        <v>#N/A</v>
      </c>
      <c r="AC2336" s="22" t="e">
        <f>VLOOKUP($A2336,Searches!$A:$H,AC$1,FALSE)</f>
        <v>#N/A</v>
      </c>
      <c r="AD2336" s="22" t="e">
        <f>VLOOKUP($A2336,Searches!$A:$H,AD$1,FALSE)</f>
        <v>#N/A</v>
      </c>
      <c r="AE2336" s="22" t="e">
        <f>VLOOKUP($A2336,Searches!$A:$H,AE$1,FALSE)</f>
        <v>#N/A</v>
      </c>
      <c r="AF2336" s="22" t="e">
        <f>VLOOKUP($A2336,Searches!$A:$H,AF$1,FALSE)</f>
        <v>#N/A</v>
      </c>
      <c r="AG2336" s="22" t="e">
        <f>VLOOKUP($A2336,Searches!$A:$H,AG$1,FALSE)</f>
        <v>#N/A</v>
      </c>
      <c r="AH2336" s="22" t="str">
        <f>VLOOKUP($G2336,Temp!$D:$F,AH$1,FALSE)</f>
        <v>spherasolutions.com</v>
      </c>
      <c r="AI2336" s="22" t="str">
        <f>VLOOKUP($G2336,Temp!$D:$F,AI$1,FALSE)</f>
        <v>Pardot</v>
      </c>
      <c r="AJ2336" s="22" t="str">
        <f>VLOOKUP($G2336,Temp!$D:$F,AJ$1,FALSE)</f>
        <v>WordPress</v>
      </c>
    </row>
    <row r="2337" spans="1:36" ht="16" x14ac:dyDescent="0.2">
      <c r="A2337" s="8" t="str">
        <f t="shared" si="36"/>
        <v>Brian Chau Wheels, Inc.</v>
      </c>
      <c r="B2337" s="8" t="s">
        <v>960</v>
      </c>
      <c r="C2337" s="8" t="s">
        <v>12267</v>
      </c>
      <c r="D2337" s="8" t="s">
        <v>12139</v>
      </c>
      <c r="E2337" s="8" t="s">
        <v>12268</v>
      </c>
      <c r="F2337" s="8" t="s">
        <v>12269</v>
      </c>
      <c r="G2337" s="12" t="s">
        <v>11953</v>
      </c>
      <c r="H2337" s="22" t="str">
        <f>VLOOKUP($G2337,Temp!$A:$C,H$1,FALSE)</f>
        <v>wheels.com</v>
      </c>
      <c r="I2337" s="22" t="e">
        <f>VLOOKUP($G2337,Temp!$A:$C,I$1,FALSE)</f>
        <v>#VALUE!</v>
      </c>
      <c r="J2337" s="22" t="e">
        <f>VLOOKUP($G2337,Temp!$A:$C,J$1,FALSE)</f>
        <v>#VALUE!</v>
      </c>
      <c r="K2337" s="22" t="e">
        <f>VLOOKUP($G2337,Temp!$A:$C,K$1,FALSE)</f>
        <v>#VALUE!</v>
      </c>
      <c r="L2337" s="22" t="e">
        <f>VLOOKUP($G2337,Temp!$A:$C,L$1,FALSE)</f>
        <v>#VALUE!</v>
      </c>
      <c r="M2337" s="22" t="e">
        <f>VLOOKUP($G2337,Temp!$A:$C,M$1,FALSE)</f>
        <v>#VALUE!</v>
      </c>
      <c r="N2337" s="22" t="e">
        <f>VLOOKUP($G2337,Temp!$A:$C,N$1,FALSE)</f>
        <v>#VALUE!</v>
      </c>
      <c r="O2337" s="22" t="e">
        <f>VLOOKUP($G2337,Temp!$A:$C,O$1,FALSE)</f>
        <v>#VALUE!</v>
      </c>
      <c r="P2337" s="22" t="e">
        <f>VLOOKUP($G2337,Temp!$A:$C,P$1,FALSE)</f>
        <v>#VALUE!</v>
      </c>
      <c r="Q2337" s="22" t="e">
        <f>VLOOKUP($G2337,Temp!$A:$C,Q$1,FALSE)</f>
        <v>#VALUE!</v>
      </c>
      <c r="R2337" s="22" t="e">
        <f>VLOOKUP($G2337,Temp!$A:$C,R$1,FALSE)</f>
        <v>#VALUE!</v>
      </c>
      <c r="S2337" s="22" t="e">
        <f>VLOOKUP($G2337,Temp!$A:$C,S$1,FALSE)</f>
        <v>#VALUE!</v>
      </c>
      <c r="T2337" s="22" t="e">
        <f>VLOOKUP($G2337,Temp!$A:$C,T$1,FALSE)</f>
        <v>#VALUE!</v>
      </c>
      <c r="U2337" s="22" t="e">
        <f>VLOOKUP($G2337,Temp!$A:$C,U$1,FALSE)</f>
        <v>#VALUE!</v>
      </c>
      <c r="V2337" s="22" t="e">
        <f>VLOOKUP($G2337,Temp!$A:$C,V$1,FALSE)</f>
        <v>#VALUE!</v>
      </c>
      <c r="W2337" s="22" t="e">
        <f>VLOOKUP($G2337,Temp!$A:$C,W$1,FALSE)</f>
        <v>#VALUE!</v>
      </c>
      <c r="X2337" s="22" t="e">
        <f>VLOOKUP($G2337,Temp!$A:$C,X$1,FALSE)</f>
        <v>#VALUE!</v>
      </c>
      <c r="Y2337" s="22">
        <f>VLOOKUP($G2337,Temp!$A:$C,Y$1,FALSE)</f>
        <v>31400</v>
      </c>
      <c r="Z2337" s="22">
        <f>VLOOKUP($G2337,Temp!$A:$C,Z$1,FALSE)</f>
        <v>0</v>
      </c>
      <c r="AA2337" s="22" t="e">
        <f>VLOOKUP($A2337,Searches!$A:$H,AA$1,FALSE)</f>
        <v>#N/A</v>
      </c>
      <c r="AB2337" s="22" t="e">
        <f>VLOOKUP($A2337,Searches!$A:$H,AB$1,FALSE)</f>
        <v>#N/A</v>
      </c>
      <c r="AC2337" s="22" t="e">
        <f>VLOOKUP($A2337,Searches!$A:$H,AC$1,FALSE)</f>
        <v>#N/A</v>
      </c>
      <c r="AD2337" s="22" t="e">
        <f>VLOOKUP($A2337,Searches!$A:$H,AD$1,FALSE)</f>
        <v>#N/A</v>
      </c>
      <c r="AE2337" s="22" t="e">
        <f>VLOOKUP($A2337,Searches!$A:$H,AE$1,FALSE)</f>
        <v>#N/A</v>
      </c>
      <c r="AF2337" s="22" t="e">
        <f>VLOOKUP($A2337,Searches!$A:$H,AF$1,FALSE)</f>
        <v>#N/A</v>
      </c>
      <c r="AG2337" s="22" t="e">
        <f>VLOOKUP($A2337,Searches!$A:$H,AG$1,FALSE)</f>
        <v>#N/A</v>
      </c>
      <c r="AH2337" s="22" t="e">
        <f>VLOOKUP($G2337,Temp!$D:$F,AH$1,FALSE)</f>
        <v>#N/A</v>
      </c>
      <c r="AI2337" s="22" t="e">
        <f>VLOOKUP($G2337,Temp!$D:$F,AI$1,FALSE)</f>
        <v>#N/A</v>
      </c>
      <c r="AJ2337" s="22" t="e">
        <f>VLOOKUP($G2337,Temp!$D:$F,AJ$1,FALSE)</f>
        <v>#N/A</v>
      </c>
    </row>
    <row r="2338" spans="1:36" ht="16" x14ac:dyDescent="0.2">
      <c r="A2338" s="8" t="str">
        <f t="shared" si="36"/>
        <v>Ted III Park Place Technologies</v>
      </c>
      <c r="B2338" s="8" t="s">
        <v>4327</v>
      </c>
      <c r="C2338" s="8" t="s">
        <v>2533</v>
      </c>
      <c r="D2338" s="8" t="s">
        <v>11986</v>
      </c>
      <c r="E2338" s="8" t="s">
        <v>11987</v>
      </c>
      <c r="F2338" s="8" t="s">
        <v>7317</v>
      </c>
      <c r="G2338" s="12" t="s">
        <v>7318</v>
      </c>
      <c r="H2338" s="22" t="str">
        <f>VLOOKUP($G2338,Temp!$A:$C,H$1,FALSE)</f>
        <v>parkplacetechnologies.com</v>
      </c>
      <c r="I2338" s="22" t="e">
        <f>VLOOKUP($G2338,Temp!$A:$C,I$1,FALSE)</f>
        <v>#VALUE!</v>
      </c>
      <c r="J2338" s="22" t="e">
        <f>VLOOKUP($G2338,Temp!$A:$C,J$1,FALSE)</f>
        <v>#VALUE!</v>
      </c>
      <c r="K2338" s="22" t="e">
        <f>VLOOKUP($G2338,Temp!$A:$C,K$1,FALSE)</f>
        <v>#VALUE!</v>
      </c>
      <c r="L2338" s="22" t="e">
        <f>VLOOKUP($G2338,Temp!$A:$C,L$1,FALSE)</f>
        <v>#VALUE!</v>
      </c>
      <c r="M2338" s="22" t="e">
        <f>VLOOKUP($G2338,Temp!$A:$C,M$1,FALSE)</f>
        <v>#VALUE!</v>
      </c>
      <c r="N2338" s="22" t="e">
        <f>VLOOKUP($G2338,Temp!$A:$C,N$1,FALSE)</f>
        <v>#VALUE!</v>
      </c>
      <c r="O2338" s="22" t="e">
        <f>VLOOKUP($G2338,Temp!$A:$C,O$1,FALSE)</f>
        <v>#VALUE!</v>
      </c>
      <c r="P2338" s="22" t="e">
        <f>VLOOKUP($G2338,Temp!$A:$C,P$1,FALSE)</f>
        <v>#VALUE!</v>
      </c>
      <c r="Q2338" s="22" t="e">
        <f>VLOOKUP($G2338,Temp!$A:$C,Q$1,FALSE)</f>
        <v>#VALUE!</v>
      </c>
      <c r="R2338" s="22" t="e">
        <f>VLOOKUP($G2338,Temp!$A:$C,R$1,FALSE)</f>
        <v>#VALUE!</v>
      </c>
      <c r="S2338" s="22" t="e">
        <f>VLOOKUP($G2338,Temp!$A:$C,S$1,FALSE)</f>
        <v>#VALUE!</v>
      </c>
      <c r="T2338" s="22" t="e">
        <f>VLOOKUP($G2338,Temp!$A:$C,T$1,FALSE)</f>
        <v>#VALUE!</v>
      </c>
      <c r="U2338" s="22" t="e">
        <f>VLOOKUP($G2338,Temp!$A:$C,U$1,FALSE)</f>
        <v>#VALUE!</v>
      </c>
      <c r="V2338" s="22" t="e">
        <f>VLOOKUP($G2338,Temp!$A:$C,V$1,FALSE)</f>
        <v>#VALUE!</v>
      </c>
      <c r="W2338" s="22" t="e">
        <f>VLOOKUP($G2338,Temp!$A:$C,W$1,FALSE)</f>
        <v>#VALUE!</v>
      </c>
      <c r="X2338" s="22" t="e">
        <f>VLOOKUP($G2338,Temp!$A:$C,X$1,FALSE)</f>
        <v>#VALUE!</v>
      </c>
      <c r="Y2338" s="22">
        <f>VLOOKUP($G2338,Temp!$A:$C,Y$1,FALSE)</f>
        <v>16500</v>
      </c>
      <c r="Z2338" s="22">
        <f>VLOOKUP($G2338,Temp!$A:$C,Z$1,FALSE)</f>
        <v>14200</v>
      </c>
      <c r="AA2338" s="22" t="e">
        <f>VLOOKUP($A2338,Searches!$A:$H,AA$1,FALSE)</f>
        <v>#N/A</v>
      </c>
      <c r="AB2338" s="22" t="e">
        <f>VLOOKUP($A2338,Searches!$A:$H,AB$1,FALSE)</f>
        <v>#N/A</v>
      </c>
      <c r="AC2338" s="22" t="e">
        <f>VLOOKUP($A2338,Searches!$A:$H,AC$1,FALSE)</f>
        <v>#N/A</v>
      </c>
      <c r="AD2338" s="22" t="e">
        <f>VLOOKUP($A2338,Searches!$A:$H,AD$1,FALSE)</f>
        <v>#N/A</v>
      </c>
      <c r="AE2338" s="22" t="e">
        <f>VLOOKUP($A2338,Searches!$A:$H,AE$1,FALSE)</f>
        <v>#N/A</v>
      </c>
      <c r="AF2338" s="22" t="e">
        <f>VLOOKUP($A2338,Searches!$A:$H,AF$1,FALSE)</f>
        <v>#N/A</v>
      </c>
      <c r="AG2338" s="22" t="e">
        <f>VLOOKUP($A2338,Searches!$A:$H,AG$1,FALSE)</f>
        <v>#N/A</v>
      </c>
      <c r="AH2338" s="22" t="str">
        <f>VLOOKUP($G2338,Temp!$D:$F,AH$1,FALSE)</f>
        <v>parkplacetechnologies.com</v>
      </c>
      <c r="AI2338" s="22" t="str">
        <f>VLOOKUP($G2338,Temp!$D:$F,AI$1,FALSE)</f>
        <v>HubSpot</v>
      </c>
      <c r="AJ2338" s="22" t="str">
        <f>VLOOKUP($G2338,Temp!$D:$F,AJ$1,FALSE)</f>
        <v>WordPress</v>
      </c>
    </row>
    <row r="2339" spans="1:36" ht="16" x14ac:dyDescent="0.2">
      <c r="A2339" s="8" t="str">
        <f t="shared" si="36"/>
        <v>Kurt Hammond Merge Healthcare, an IBM Company</v>
      </c>
      <c r="B2339" s="8" t="s">
        <v>5754</v>
      </c>
      <c r="C2339" s="8" t="s">
        <v>11991</v>
      </c>
      <c r="D2339" s="8" t="s">
        <v>3547</v>
      </c>
      <c r="E2339" s="8" t="s">
        <v>11992</v>
      </c>
      <c r="F2339" s="8" t="s">
        <v>11993</v>
      </c>
      <c r="G2339" s="12" t="s">
        <v>11961</v>
      </c>
      <c r="H2339" s="22" t="str">
        <f>VLOOKUP($G2339,Temp!$A:$C,H$1,FALSE)</f>
        <v>merge.com</v>
      </c>
      <c r="I2339" s="22" t="e">
        <f>VLOOKUP($G2339,Temp!$A:$C,I$1,FALSE)</f>
        <v>#VALUE!</v>
      </c>
      <c r="J2339" s="22" t="e">
        <f>VLOOKUP($G2339,Temp!$A:$C,J$1,FALSE)</f>
        <v>#VALUE!</v>
      </c>
      <c r="K2339" s="22" t="e">
        <f>VLOOKUP($G2339,Temp!$A:$C,K$1,FALSE)</f>
        <v>#VALUE!</v>
      </c>
      <c r="L2339" s="22" t="e">
        <f>VLOOKUP($G2339,Temp!$A:$C,L$1,FALSE)</f>
        <v>#VALUE!</v>
      </c>
      <c r="M2339" s="22" t="e">
        <f>VLOOKUP($G2339,Temp!$A:$C,M$1,FALSE)</f>
        <v>#VALUE!</v>
      </c>
      <c r="N2339" s="22" t="e">
        <f>VLOOKUP($G2339,Temp!$A:$C,N$1,FALSE)</f>
        <v>#VALUE!</v>
      </c>
      <c r="O2339" s="22" t="e">
        <f>VLOOKUP($G2339,Temp!$A:$C,O$1,FALSE)</f>
        <v>#VALUE!</v>
      </c>
      <c r="P2339" s="22" t="e">
        <f>VLOOKUP($G2339,Temp!$A:$C,P$1,FALSE)</f>
        <v>#VALUE!</v>
      </c>
      <c r="Q2339" s="22" t="e">
        <f>VLOOKUP($G2339,Temp!$A:$C,Q$1,FALSE)</f>
        <v>#VALUE!</v>
      </c>
      <c r="R2339" s="22" t="e">
        <f>VLOOKUP($G2339,Temp!$A:$C,R$1,FALSE)</f>
        <v>#VALUE!</v>
      </c>
      <c r="S2339" s="22" t="e">
        <f>VLOOKUP($G2339,Temp!$A:$C,S$1,FALSE)</f>
        <v>#VALUE!</v>
      </c>
      <c r="T2339" s="22" t="e">
        <f>VLOOKUP($G2339,Temp!$A:$C,T$1,FALSE)</f>
        <v>#VALUE!</v>
      </c>
      <c r="U2339" s="22" t="e">
        <f>VLOOKUP($G2339,Temp!$A:$C,U$1,FALSE)</f>
        <v>#VALUE!</v>
      </c>
      <c r="V2339" s="22" t="e">
        <f>VLOOKUP($G2339,Temp!$A:$C,V$1,FALSE)</f>
        <v>#VALUE!</v>
      </c>
      <c r="W2339" s="22" t="e">
        <f>VLOOKUP($G2339,Temp!$A:$C,W$1,FALSE)</f>
        <v>#VALUE!</v>
      </c>
      <c r="X2339" s="22" t="e">
        <f>VLOOKUP($G2339,Temp!$A:$C,X$1,FALSE)</f>
        <v>#VALUE!</v>
      </c>
      <c r="Y2339" s="22">
        <f>VLOOKUP($G2339,Temp!$A:$C,Y$1,FALSE)</f>
        <v>103000</v>
      </c>
      <c r="Z2339" s="22">
        <f>VLOOKUP($G2339,Temp!$A:$C,Z$1,FALSE)</f>
        <v>9400</v>
      </c>
      <c r="AA2339" s="22" t="e">
        <f>VLOOKUP($A2339,Searches!$A:$H,AA$1,FALSE)</f>
        <v>#N/A</v>
      </c>
      <c r="AB2339" s="22" t="e">
        <f>VLOOKUP($A2339,Searches!$A:$H,AB$1,FALSE)</f>
        <v>#N/A</v>
      </c>
      <c r="AC2339" s="22" t="e">
        <f>VLOOKUP($A2339,Searches!$A:$H,AC$1,FALSE)</f>
        <v>#N/A</v>
      </c>
      <c r="AD2339" s="22" t="e">
        <f>VLOOKUP($A2339,Searches!$A:$H,AD$1,FALSE)</f>
        <v>#N/A</v>
      </c>
      <c r="AE2339" s="22" t="e">
        <f>VLOOKUP($A2339,Searches!$A:$H,AE$1,FALSE)</f>
        <v>#N/A</v>
      </c>
      <c r="AF2339" s="22" t="e">
        <f>VLOOKUP($A2339,Searches!$A:$H,AF$1,FALSE)</f>
        <v>#N/A</v>
      </c>
      <c r="AG2339" s="22" t="e">
        <f>VLOOKUP($A2339,Searches!$A:$H,AG$1,FALSE)</f>
        <v>#N/A</v>
      </c>
      <c r="AH2339" s="22" t="e">
        <f>VLOOKUP($G2339,Temp!$D:$F,AH$1,FALSE)</f>
        <v>#N/A</v>
      </c>
      <c r="AI2339" s="22" t="e">
        <f>VLOOKUP($G2339,Temp!$D:$F,AI$1,FALSE)</f>
        <v>#N/A</v>
      </c>
      <c r="AJ2339" s="22" t="e">
        <f>VLOOKUP($G2339,Temp!$D:$F,AJ$1,FALSE)</f>
        <v>#N/A</v>
      </c>
    </row>
    <row r="2340" spans="1:36" ht="16" x14ac:dyDescent="0.2">
      <c r="A2340" s="8" t="str">
        <f t="shared" si="36"/>
        <v>Rafay Khan INRIX</v>
      </c>
      <c r="B2340" s="8" t="s">
        <v>301</v>
      </c>
      <c r="C2340" s="8" t="s">
        <v>303</v>
      </c>
      <c r="D2340" s="8" t="s">
        <v>304</v>
      </c>
      <c r="E2340" s="8" t="s">
        <v>305</v>
      </c>
      <c r="F2340" s="8" t="s">
        <v>306</v>
      </c>
      <c r="G2340" s="12" t="s">
        <v>307</v>
      </c>
      <c r="H2340" s="22" t="str">
        <f>VLOOKUP($G2340,Temp!$A:$C,H$1,FALSE)</f>
        <v>inrix.com</v>
      </c>
      <c r="I2340" s="22" t="e">
        <f>VLOOKUP($G2340,Temp!$A:$C,I$1,FALSE)</f>
        <v>#VALUE!</v>
      </c>
      <c r="J2340" s="22" t="e">
        <f>VLOOKUP($G2340,Temp!$A:$C,J$1,FALSE)</f>
        <v>#VALUE!</v>
      </c>
      <c r="K2340" s="22" t="e">
        <f>VLOOKUP($G2340,Temp!$A:$C,K$1,FALSE)</f>
        <v>#VALUE!</v>
      </c>
      <c r="L2340" s="22" t="e">
        <f>VLOOKUP($G2340,Temp!$A:$C,L$1,FALSE)</f>
        <v>#VALUE!</v>
      </c>
      <c r="M2340" s="22" t="e">
        <f>VLOOKUP($G2340,Temp!$A:$C,M$1,FALSE)</f>
        <v>#VALUE!</v>
      </c>
      <c r="N2340" s="22" t="e">
        <f>VLOOKUP($G2340,Temp!$A:$C,N$1,FALSE)</f>
        <v>#VALUE!</v>
      </c>
      <c r="O2340" s="22" t="e">
        <f>VLOOKUP($G2340,Temp!$A:$C,O$1,FALSE)</f>
        <v>#VALUE!</v>
      </c>
      <c r="P2340" s="22" t="e">
        <f>VLOOKUP($G2340,Temp!$A:$C,P$1,FALSE)</f>
        <v>#VALUE!</v>
      </c>
      <c r="Q2340" s="22" t="e">
        <f>VLOOKUP($G2340,Temp!$A:$C,Q$1,FALSE)</f>
        <v>#VALUE!</v>
      </c>
      <c r="R2340" s="22" t="e">
        <f>VLOOKUP($G2340,Temp!$A:$C,R$1,FALSE)</f>
        <v>#VALUE!</v>
      </c>
      <c r="S2340" s="22" t="e">
        <f>VLOOKUP($G2340,Temp!$A:$C,S$1,FALSE)</f>
        <v>#VALUE!</v>
      </c>
      <c r="T2340" s="22" t="e">
        <f>VLOOKUP($G2340,Temp!$A:$C,T$1,FALSE)</f>
        <v>#VALUE!</v>
      </c>
      <c r="U2340" s="22" t="e">
        <f>VLOOKUP($G2340,Temp!$A:$C,U$1,FALSE)</f>
        <v>#VALUE!</v>
      </c>
      <c r="V2340" s="22" t="e">
        <f>VLOOKUP($G2340,Temp!$A:$C,V$1,FALSE)</f>
        <v>#VALUE!</v>
      </c>
      <c r="W2340" s="22" t="e">
        <f>VLOOKUP($G2340,Temp!$A:$C,W$1,FALSE)</f>
        <v>#VALUE!</v>
      </c>
      <c r="X2340" s="22" t="e">
        <f>VLOOKUP($G2340,Temp!$A:$C,X$1,FALSE)</f>
        <v>#VALUE!</v>
      </c>
      <c r="Y2340" s="22">
        <f>VLOOKUP($G2340,Temp!$A:$C,Y$1,FALSE)</f>
        <v>3200</v>
      </c>
      <c r="Z2340" s="22">
        <f>VLOOKUP($G2340,Temp!$A:$C,Z$1,FALSE)</f>
        <v>0</v>
      </c>
      <c r="AA2340" s="22" t="e">
        <f>VLOOKUP($A2340,Searches!$A:$H,AA$1,FALSE)</f>
        <v>#N/A</v>
      </c>
      <c r="AB2340" s="22" t="e">
        <f>VLOOKUP($A2340,Searches!$A:$H,AB$1,FALSE)</f>
        <v>#N/A</v>
      </c>
      <c r="AC2340" s="22" t="e">
        <f>VLOOKUP($A2340,Searches!$A:$H,AC$1,FALSE)</f>
        <v>#N/A</v>
      </c>
      <c r="AD2340" s="22" t="e">
        <f>VLOOKUP($A2340,Searches!$A:$H,AD$1,FALSE)</f>
        <v>#N/A</v>
      </c>
      <c r="AE2340" s="22" t="e">
        <f>VLOOKUP($A2340,Searches!$A:$H,AE$1,FALSE)</f>
        <v>#N/A</v>
      </c>
      <c r="AF2340" s="22" t="e">
        <f>VLOOKUP($A2340,Searches!$A:$H,AF$1,FALSE)</f>
        <v>#N/A</v>
      </c>
      <c r="AG2340" s="22" t="e">
        <f>VLOOKUP($A2340,Searches!$A:$H,AG$1,FALSE)</f>
        <v>#N/A</v>
      </c>
      <c r="AH2340" s="22" t="str">
        <f>VLOOKUP($G2340,Temp!$D:$F,AH$1,FALSE)</f>
        <v>inrix.com</v>
      </c>
      <c r="AI2340" s="22">
        <f>VLOOKUP($G2340,Temp!$D:$F,AI$1,FALSE)</f>
        <v>0</v>
      </c>
      <c r="AJ2340" s="22" t="str">
        <f>VLOOKUP($G2340,Temp!$D:$F,AJ$1,FALSE)</f>
        <v>WordPress</v>
      </c>
    </row>
    <row r="2341" spans="1:36" ht="16" x14ac:dyDescent="0.2">
      <c r="A2341" s="8" t="str">
        <f t="shared" si="36"/>
        <v>Michael Iantosca Integral Ad Science</v>
      </c>
      <c r="B2341" s="8" t="s">
        <v>1203</v>
      </c>
      <c r="C2341" s="8" t="s">
        <v>5265</v>
      </c>
      <c r="D2341" s="8" t="s">
        <v>304</v>
      </c>
      <c r="E2341" s="8" t="s">
        <v>5266</v>
      </c>
      <c r="F2341" s="8" t="s">
        <v>5267</v>
      </c>
      <c r="G2341" s="12" t="s">
        <v>5268</v>
      </c>
      <c r="H2341" s="22" t="str">
        <f>VLOOKUP($G2341,Temp!$A:$C,H$1,FALSE)</f>
        <v>integralads.com</v>
      </c>
      <c r="I2341" s="22" t="e">
        <f>VLOOKUP($G2341,Temp!$A:$C,I$1,FALSE)</f>
        <v>#VALUE!</v>
      </c>
      <c r="J2341" s="22" t="e">
        <f>VLOOKUP($G2341,Temp!$A:$C,J$1,FALSE)</f>
        <v>#VALUE!</v>
      </c>
      <c r="K2341" s="22" t="e">
        <f>VLOOKUP($G2341,Temp!$A:$C,K$1,FALSE)</f>
        <v>#VALUE!</v>
      </c>
      <c r="L2341" s="22" t="e">
        <f>VLOOKUP($G2341,Temp!$A:$C,L$1,FALSE)</f>
        <v>#VALUE!</v>
      </c>
      <c r="M2341" s="22" t="e">
        <f>VLOOKUP($G2341,Temp!$A:$C,M$1,FALSE)</f>
        <v>#VALUE!</v>
      </c>
      <c r="N2341" s="22" t="e">
        <f>VLOOKUP($G2341,Temp!$A:$C,N$1,FALSE)</f>
        <v>#VALUE!</v>
      </c>
      <c r="O2341" s="22" t="e">
        <f>VLOOKUP($G2341,Temp!$A:$C,O$1,FALSE)</f>
        <v>#VALUE!</v>
      </c>
      <c r="P2341" s="22" t="e">
        <f>VLOOKUP($G2341,Temp!$A:$C,P$1,FALSE)</f>
        <v>#VALUE!</v>
      </c>
      <c r="Q2341" s="22" t="e">
        <f>VLOOKUP($G2341,Temp!$A:$C,Q$1,FALSE)</f>
        <v>#VALUE!</v>
      </c>
      <c r="R2341" s="22" t="e">
        <f>VLOOKUP($G2341,Temp!$A:$C,R$1,FALSE)</f>
        <v>#VALUE!</v>
      </c>
      <c r="S2341" s="22" t="e">
        <f>VLOOKUP($G2341,Temp!$A:$C,S$1,FALSE)</f>
        <v>#VALUE!</v>
      </c>
      <c r="T2341" s="22" t="e">
        <f>VLOOKUP($G2341,Temp!$A:$C,T$1,FALSE)</f>
        <v>#VALUE!</v>
      </c>
      <c r="U2341" s="22" t="e">
        <f>VLOOKUP($G2341,Temp!$A:$C,U$1,FALSE)</f>
        <v>#VALUE!</v>
      </c>
      <c r="V2341" s="22" t="e">
        <f>VLOOKUP($G2341,Temp!$A:$C,V$1,FALSE)</f>
        <v>#VALUE!</v>
      </c>
      <c r="W2341" s="22" t="e">
        <f>VLOOKUP($G2341,Temp!$A:$C,W$1,FALSE)</f>
        <v>#VALUE!</v>
      </c>
      <c r="X2341" s="22" t="e">
        <f>VLOOKUP($G2341,Temp!$A:$C,X$1,FALSE)</f>
        <v>#VALUE!</v>
      </c>
      <c r="Y2341" s="22">
        <f>VLOOKUP($G2341,Temp!$A:$C,Y$1,FALSE)</f>
        <v>16100</v>
      </c>
      <c r="Z2341" s="22">
        <f>VLOOKUP($G2341,Temp!$A:$C,Z$1,FALSE)</f>
        <v>315</v>
      </c>
      <c r="AA2341" s="22" t="e">
        <f>VLOOKUP($A2341,Searches!$A:$H,AA$1,FALSE)</f>
        <v>#N/A</v>
      </c>
      <c r="AB2341" s="22" t="e">
        <f>VLOOKUP($A2341,Searches!$A:$H,AB$1,FALSE)</f>
        <v>#N/A</v>
      </c>
      <c r="AC2341" s="22" t="e">
        <f>VLOOKUP($A2341,Searches!$A:$H,AC$1,FALSE)</f>
        <v>#N/A</v>
      </c>
      <c r="AD2341" s="22" t="e">
        <f>VLOOKUP($A2341,Searches!$A:$H,AD$1,FALSE)</f>
        <v>#N/A</v>
      </c>
      <c r="AE2341" s="22" t="e">
        <f>VLOOKUP($A2341,Searches!$A:$H,AE$1,FALSE)</f>
        <v>#N/A</v>
      </c>
      <c r="AF2341" s="22" t="e">
        <f>VLOOKUP($A2341,Searches!$A:$H,AF$1,FALSE)</f>
        <v>#N/A</v>
      </c>
      <c r="AG2341" s="22" t="e">
        <f>VLOOKUP($A2341,Searches!$A:$H,AG$1,FALSE)</f>
        <v>#N/A</v>
      </c>
      <c r="AH2341" s="22" t="str">
        <f>VLOOKUP($G2341,Temp!$D:$F,AH$1,FALSE)</f>
        <v>integralads.com</v>
      </c>
      <c r="AI2341" s="22" t="str">
        <f>VLOOKUP($G2341,Temp!$D:$F,AI$1,FALSE)</f>
        <v>Marketo</v>
      </c>
      <c r="AJ2341" s="22" t="str">
        <f>VLOOKUP($G2341,Temp!$D:$F,AJ$1,FALSE)</f>
        <v>WordPress</v>
      </c>
    </row>
    <row r="2342" spans="1:36" ht="16" x14ac:dyDescent="0.2">
      <c r="A2342" s="8" t="str">
        <f t="shared" si="36"/>
        <v>Gregory Lorenzen Essintial Enterprise Solutions</v>
      </c>
      <c r="B2342" s="8" t="s">
        <v>10937</v>
      </c>
      <c r="C2342" s="8" t="s">
        <v>11999</v>
      </c>
      <c r="D2342" s="8" t="s">
        <v>11986</v>
      </c>
      <c r="E2342" s="8" t="s">
        <v>12000</v>
      </c>
      <c r="F2342" s="8" t="s">
        <v>12001</v>
      </c>
      <c r="G2342" s="12" t="s">
        <v>11962</v>
      </c>
      <c r="H2342" s="22" t="str">
        <f>VLOOKUP($G2342,Temp!$A:$C,H$1,FALSE)</f>
        <v>essintial.com</v>
      </c>
      <c r="I2342" s="22" t="e">
        <f>VLOOKUP($G2342,Temp!$A:$C,I$1,FALSE)</f>
        <v>#VALUE!</v>
      </c>
      <c r="J2342" s="22" t="e">
        <f>VLOOKUP($G2342,Temp!$A:$C,J$1,FALSE)</f>
        <v>#VALUE!</v>
      </c>
      <c r="K2342" s="22" t="e">
        <f>VLOOKUP($G2342,Temp!$A:$C,K$1,FALSE)</f>
        <v>#VALUE!</v>
      </c>
      <c r="L2342" s="22" t="e">
        <f>VLOOKUP($G2342,Temp!$A:$C,L$1,FALSE)</f>
        <v>#VALUE!</v>
      </c>
      <c r="M2342" s="22" t="e">
        <f>VLOOKUP($G2342,Temp!$A:$C,M$1,FALSE)</f>
        <v>#VALUE!</v>
      </c>
      <c r="N2342" s="22" t="e">
        <f>VLOOKUP($G2342,Temp!$A:$C,N$1,FALSE)</f>
        <v>#VALUE!</v>
      </c>
      <c r="O2342" s="22" t="e">
        <f>VLOOKUP($G2342,Temp!$A:$C,O$1,FALSE)</f>
        <v>#VALUE!</v>
      </c>
      <c r="P2342" s="22" t="e">
        <f>VLOOKUP($G2342,Temp!$A:$C,P$1,FALSE)</f>
        <v>#VALUE!</v>
      </c>
      <c r="Q2342" s="22" t="e">
        <f>VLOOKUP($G2342,Temp!$A:$C,Q$1,FALSE)</f>
        <v>#VALUE!</v>
      </c>
      <c r="R2342" s="22" t="e">
        <f>VLOOKUP($G2342,Temp!$A:$C,R$1,FALSE)</f>
        <v>#VALUE!</v>
      </c>
      <c r="S2342" s="22" t="e">
        <f>VLOOKUP($G2342,Temp!$A:$C,S$1,FALSE)</f>
        <v>#VALUE!</v>
      </c>
      <c r="T2342" s="22" t="e">
        <f>VLOOKUP($G2342,Temp!$A:$C,T$1,FALSE)</f>
        <v>#VALUE!</v>
      </c>
      <c r="U2342" s="22" t="e">
        <f>VLOOKUP($G2342,Temp!$A:$C,U$1,FALSE)</f>
        <v>#VALUE!</v>
      </c>
      <c r="V2342" s="22" t="e">
        <f>VLOOKUP($G2342,Temp!$A:$C,V$1,FALSE)</f>
        <v>#VALUE!</v>
      </c>
      <c r="W2342" s="22" t="e">
        <f>VLOOKUP($G2342,Temp!$A:$C,W$1,FALSE)</f>
        <v>#VALUE!</v>
      </c>
      <c r="X2342" s="22" t="e">
        <f>VLOOKUP($G2342,Temp!$A:$C,X$1,FALSE)</f>
        <v>#VALUE!</v>
      </c>
      <c r="Y2342" s="22">
        <f>VLOOKUP($G2342,Temp!$A:$C,Y$1,FALSE)</f>
        <v>21600</v>
      </c>
      <c r="Z2342" s="22">
        <f>VLOOKUP($G2342,Temp!$A:$C,Z$1,FALSE)</f>
        <v>0</v>
      </c>
      <c r="AA2342" s="22" t="e">
        <f>VLOOKUP($A2342,Searches!$A:$H,AA$1,FALSE)</f>
        <v>#N/A</v>
      </c>
      <c r="AB2342" s="22" t="e">
        <f>VLOOKUP($A2342,Searches!$A:$H,AB$1,FALSE)</f>
        <v>#N/A</v>
      </c>
      <c r="AC2342" s="22" t="e">
        <f>VLOOKUP($A2342,Searches!$A:$H,AC$1,FALSE)</f>
        <v>#N/A</v>
      </c>
      <c r="AD2342" s="22" t="e">
        <f>VLOOKUP($A2342,Searches!$A:$H,AD$1,FALSE)</f>
        <v>#N/A</v>
      </c>
      <c r="AE2342" s="22" t="e">
        <f>VLOOKUP($A2342,Searches!$A:$H,AE$1,FALSE)</f>
        <v>#N/A</v>
      </c>
      <c r="AF2342" s="22" t="e">
        <f>VLOOKUP($A2342,Searches!$A:$H,AF$1,FALSE)</f>
        <v>#N/A</v>
      </c>
      <c r="AG2342" s="22" t="e">
        <f>VLOOKUP($A2342,Searches!$A:$H,AG$1,FALSE)</f>
        <v>#N/A</v>
      </c>
      <c r="AH2342" s="22" t="e">
        <f>VLOOKUP($G2342,Temp!$D:$F,AH$1,FALSE)</f>
        <v>#N/A</v>
      </c>
      <c r="AI2342" s="22" t="e">
        <f>VLOOKUP($G2342,Temp!$D:$F,AI$1,FALSE)</f>
        <v>#N/A</v>
      </c>
      <c r="AJ2342" s="22" t="e">
        <f>VLOOKUP($G2342,Temp!$D:$F,AJ$1,FALSE)</f>
        <v>#N/A</v>
      </c>
    </row>
    <row r="2343" spans="1:36" ht="16" x14ac:dyDescent="0.2">
      <c r="A2343" s="8" t="str">
        <f t="shared" si="36"/>
        <v>Patrick Rooney Symphony Talent</v>
      </c>
      <c r="B2343" s="8" t="s">
        <v>709</v>
      </c>
      <c r="C2343" s="8" t="s">
        <v>7155</v>
      </c>
      <c r="D2343" s="8" t="s">
        <v>2078</v>
      </c>
      <c r="E2343" s="8" t="s">
        <v>7156</v>
      </c>
      <c r="F2343" s="8" t="s">
        <v>7157</v>
      </c>
      <c r="G2343" s="12" t="s">
        <v>7158</v>
      </c>
      <c r="H2343" s="22" t="str">
        <f>VLOOKUP($G2343,Temp!$A:$C,H$1,FALSE)</f>
        <v>symphonytalent.com</v>
      </c>
      <c r="I2343" s="22" t="e">
        <f>VLOOKUP($G2343,Temp!$A:$C,I$1,FALSE)</f>
        <v>#VALUE!</v>
      </c>
      <c r="J2343" s="22" t="e">
        <f>VLOOKUP($G2343,Temp!$A:$C,J$1,FALSE)</f>
        <v>#VALUE!</v>
      </c>
      <c r="K2343" s="22" t="e">
        <f>VLOOKUP($G2343,Temp!$A:$C,K$1,FALSE)</f>
        <v>#VALUE!</v>
      </c>
      <c r="L2343" s="22" t="e">
        <f>VLOOKUP($G2343,Temp!$A:$C,L$1,FALSE)</f>
        <v>#VALUE!</v>
      </c>
      <c r="M2343" s="22" t="e">
        <f>VLOOKUP($G2343,Temp!$A:$C,M$1,FALSE)</f>
        <v>#VALUE!</v>
      </c>
      <c r="N2343" s="22" t="e">
        <f>VLOOKUP($G2343,Temp!$A:$C,N$1,FALSE)</f>
        <v>#VALUE!</v>
      </c>
      <c r="O2343" s="22" t="e">
        <f>VLOOKUP($G2343,Temp!$A:$C,O$1,FALSE)</f>
        <v>#VALUE!</v>
      </c>
      <c r="P2343" s="22" t="e">
        <f>VLOOKUP($G2343,Temp!$A:$C,P$1,FALSE)</f>
        <v>#VALUE!</v>
      </c>
      <c r="Q2343" s="22" t="e">
        <f>VLOOKUP($G2343,Temp!$A:$C,Q$1,FALSE)</f>
        <v>#VALUE!</v>
      </c>
      <c r="R2343" s="22" t="e">
        <f>VLOOKUP($G2343,Temp!$A:$C,R$1,FALSE)</f>
        <v>#VALUE!</v>
      </c>
      <c r="S2343" s="22" t="e">
        <f>VLOOKUP($G2343,Temp!$A:$C,S$1,FALSE)</f>
        <v>#VALUE!</v>
      </c>
      <c r="T2343" s="22" t="e">
        <f>VLOOKUP($G2343,Temp!$A:$C,T$1,FALSE)</f>
        <v>#VALUE!</v>
      </c>
      <c r="U2343" s="22" t="e">
        <f>VLOOKUP($G2343,Temp!$A:$C,U$1,FALSE)</f>
        <v>#VALUE!</v>
      </c>
      <c r="V2343" s="22" t="e">
        <f>VLOOKUP($G2343,Temp!$A:$C,V$1,FALSE)</f>
        <v>#VALUE!</v>
      </c>
      <c r="W2343" s="22" t="e">
        <f>VLOOKUP($G2343,Temp!$A:$C,W$1,FALSE)</f>
        <v>#VALUE!</v>
      </c>
      <c r="X2343" s="22" t="e">
        <f>VLOOKUP($G2343,Temp!$A:$C,X$1,FALSE)</f>
        <v>#VALUE!</v>
      </c>
      <c r="Y2343" s="22">
        <f>VLOOKUP($G2343,Temp!$A:$C,Y$1,FALSE)</f>
        <v>1700</v>
      </c>
      <c r="Z2343" s="22">
        <f>VLOOKUP($G2343,Temp!$A:$C,Z$1,FALSE)</f>
        <v>196</v>
      </c>
      <c r="AA2343" s="22" t="e">
        <f>VLOOKUP($A2343,Searches!$A:$H,AA$1,FALSE)</f>
        <v>#N/A</v>
      </c>
      <c r="AB2343" s="22" t="e">
        <f>VLOOKUP($A2343,Searches!$A:$H,AB$1,FALSE)</f>
        <v>#N/A</v>
      </c>
      <c r="AC2343" s="22" t="e">
        <f>VLOOKUP($A2343,Searches!$A:$H,AC$1,FALSE)</f>
        <v>#N/A</v>
      </c>
      <c r="AD2343" s="22" t="e">
        <f>VLOOKUP($A2343,Searches!$A:$H,AD$1,FALSE)</f>
        <v>#N/A</v>
      </c>
      <c r="AE2343" s="22" t="e">
        <f>VLOOKUP($A2343,Searches!$A:$H,AE$1,FALSE)</f>
        <v>#N/A</v>
      </c>
      <c r="AF2343" s="22" t="e">
        <f>VLOOKUP($A2343,Searches!$A:$H,AF$1,FALSE)</f>
        <v>#N/A</v>
      </c>
      <c r="AG2343" s="22" t="e">
        <f>VLOOKUP($A2343,Searches!$A:$H,AG$1,FALSE)</f>
        <v>#N/A</v>
      </c>
      <c r="AH2343" s="22" t="str">
        <f>VLOOKUP($G2343,Temp!$D:$F,AH$1,FALSE)</f>
        <v>symphonytalent.com</v>
      </c>
      <c r="AI2343" s="22" t="str">
        <f>VLOOKUP($G2343,Temp!$D:$F,AI$1,FALSE)</f>
        <v>HubSpot</v>
      </c>
      <c r="AJ2343" s="22" t="str">
        <f>VLOOKUP($G2343,Temp!$D:$F,AJ$1,FALSE)</f>
        <v>WordPress</v>
      </c>
    </row>
    <row r="2344" spans="1:36" ht="16" x14ac:dyDescent="0.2">
      <c r="A2344" s="8" t="str">
        <f t="shared" si="36"/>
        <v>Vivien Cheung Yext</v>
      </c>
      <c r="B2344" s="8" t="s">
        <v>12293</v>
      </c>
      <c r="C2344" s="8" t="s">
        <v>12294</v>
      </c>
      <c r="D2344" s="8" t="s">
        <v>12265</v>
      </c>
      <c r="E2344" s="8" t="s">
        <v>12295</v>
      </c>
      <c r="F2344" s="8" t="s">
        <v>12296</v>
      </c>
      <c r="G2344" s="12" t="s">
        <v>11963</v>
      </c>
      <c r="H2344" s="22" t="str">
        <f>VLOOKUP($G2344,Temp!$A:$C,H$1,FALSE)</f>
        <v>yext.com</v>
      </c>
      <c r="I2344" s="22" t="e">
        <f>VLOOKUP($G2344,Temp!$A:$C,I$1,FALSE)</f>
        <v>#VALUE!</v>
      </c>
      <c r="J2344" s="22" t="e">
        <f>VLOOKUP($G2344,Temp!$A:$C,J$1,FALSE)</f>
        <v>#VALUE!</v>
      </c>
      <c r="K2344" s="22" t="e">
        <f>VLOOKUP($G2344,Temp!$A:$C,K$1,FALSE)</f>
        <v>#VALUE!</v>
      </c>
      <c r="L2344" s="22" t="e">
        <f>VLOOKUP($G2344,Temp!$A:$C,L$1,FALSE)</f>
        <v>#VALUE!</v>
      </c>
      <c r="M2344" s="22" t="e">
        <f>VLOOKUP($G2344,Temp!$A:$C,M$1,FALSE)</f>
        <v>#VALUE!</v>
      </c>
      <c r="N2344" s="22" t="e">
        <f>VLOOKUP($G2344,Temp!$A:$C,N$1,FALSE)</f>
        <v>#VALUE!</v>
      </c>
      <c r="O2344" s="22" t="e">
        <f>VLOOKUP($G2344,Temp!$A:$C,O$1,FALSE)</f>
        <v>#VALUE!</v>
      </c>
      <c r="P2344" s="22" t="e">
        <f>VLOOKUP($G2344,Temp!$A:$C,P$1,FALSE)</f>
        <v>#VALUE!</v>
      </c>
      <c r="Q2344" s="22" t="e">
        <f>VLOOKUP($G2344,Temp!$A:$C,Q$1,FALSE)</f>
        <v>#VALUE!</v>
      </c>
      <c r="R2344" s="22" t="e">
        <f>VLOOKUP($G2344,Temp!$A:$C,R$1,FALSE)</f>
        <v>#VALUE!</v>
      </c>
      <c r="S2344" s="22" t="e">
        <f>VLOOKUP($G2344,Temp!$A:$C,S$1,FALSE)</f>
        <v>#VALUE!</v>
      </c>
      <c r="T2344" s="22" t="e">
        <f>VLOOKUP($G2344,Temp!$A:$C,T$1,FALSE)</f>
        <v>#VALUE!</v>
      </c>
      <c r="U2344" s="22" t="e">
        <f>VLOOKUP($G2344,Temp!$A:$C,U$1,FALSE)</f>
        <v>#VALUE!</v>
      </c>
      <c r="V2344" s="22" t="e">
        <f>VLOOKUP($G2344,Temp!$A:$C,V$1,FALSE)</f>
        <v>#VALUE!</v>
      </c>
      <c r="W2344" s="22" t="e">
        <f>VLOOKUP($G2344,Temp!$A:$C,W$1,FALSE)</f>
        <v>#VALUE!</v>
      </c>
      <c r="X2344" s="22" t="e">
        <f>VLOOKUP($G2344,Temp!$A:$C,X$1,FALSE)</f>
        <v>#VALUE!</v>
      </c>
      <c r="Y2344" s="22">
        <f>VLOOKUP($G2344,Temp!$A:$C,Y$1,FALSE)</f>
        <v>176000</v>
      </c>
      <c r="Z2344" s="22">
        <f>VLOOKUP($G2344,Temp!$A:$C,Z$1,FALSE)</f>
        <v>131000</v>
      </c>
      <c r="AA2344" s="22" t="e">
        <f>VLOOKUP($A2344,Searches!$A:$H,AA$1,FALSE)</f>
        <v>#N/A</v>
      </c>
      <c r="AB2344" s="22" t="e">
        <f>VLOOKUP($A2344,Searches!$A:$H,AB$1,FALSE)</f>
        <v>#N/A</v>
      </c>
      <c r="AC2344" s="22" t="e">
        <f>VLOOKUP($A2344,Searches!$A:$H,AC$1,FALSE)</f>
        <v>#N/A</v>
      </c>
      <c r="AD2344" s="22" t="e">
        <f>VLOOKUP($A2344,Searches!$A:$H,AD$1,FALSE)</f>
        <v>#N/A</v>
      </c>
      <c r="AE2344" s="22" t="e">
        <f>VLOOKUP($A2344,Searches!$A:$H,AE$1,FALSE)</f>
        <v>#N/A</v>
      </c>
      <c r="AF2344" s="22" t="e">
        <f>VLOOKUP($A2344,Searches!$A:$H,AF$1,FALSE)</f>
        <v>#N/A</v>
      </c>
      <c r="AG2344" s="22" t="e">
        <f>VLOOKUP($A2344,Searches!$A:$H,AG$1,FALSE)</f>
        <v>#N/A</v>
      </c>
      <c r="AH2344" s="22" t="e">
        <f>VLOOKUP($G2344,Temp!$D:$F,AH$1,FALSE)</f>
        <v>#N/A</v>
      </c>
      <c r="AI2344" s="22" t="e">
        <f>VLOOKUP($G2344,Temp!$D:$F,AI$1,FALSE)</f>
        <v>#N/A</v>
      </c>
      <c r="AJ2344" s="22" t="e">
        <f>VLOOKUP($G2344,Temp!$D:$F,AJ$1,FALSE)</f>
        <v>#N/A</v>
      </c>
    </row>
    <row r="2345" spans="1:36" ht="16" x14ac:dyDescent="0.2">
      <c r="A2345" s="8" t="str">
        <f t="shared" si="36"/>
        <v>Paul Koehler Wallick Communities</v>
      </c>
      <c r="B2345" s="8" t="s">
        <v>397</v>
      </c>
      <c r="C2345" s="8" t="s">
        <v>12302</v>
      </c>
      <c r="D2345" s="8" t="s">
        <v>12278</v>
      </c>
      <c r="E2345" s="8" t="s">
        <v>12303</v>
      </c>
      <c r="F2345" s="8" t="s">
        <v>12304</v>
      </c>
      <c r="G2345" s="12" t="s">
        <v>11964</v>
      </c>
      <c r="H2345" s="22" t="str">
        <f>VLOOKUP($G2345,Temp!$A:$C,H$1,FALSE)</f>
        <v>wallick.com</v>
      </c>
      <c r="I2345" s="22" t="e">
        <f>VLOOKUP($G2345,Temp!$A:$C,I$1,FALSE)</f>
        <v>#VALUE!</v>
      </c>
      <c r="J2345" s="22" t="e">
        <f>VLOOKUP($G2345,Temp!$A:$C,J$1,FALSE)</f>
        <v>#VALUE!</v>
      </c>
      <c r="K2345" s="22" t="e">
        <f>VLOOKUP($G2345,Temp!$A:$C,K$1,FALSE)</f>
        <v>#VALUE!</v>
      </c>
      <c r="L2345" s="22" t="e">
        <f>VLOOKUP($G2345,Temp!$A:$C,L$1,FALSE)</f>
        <v>#VALUE!</v>
      </c>
      <c r="M2345" s="22" t="e">
        <f>VLOOKUP($G2345,Temp!$A:$C,M$1,FALSE)</f>
        <v>#VALUE!</v>
      </c>
      <c r="N2345" s="22" t="e">
        <f>VLOOKUP($G2345,Temp!$A:$C,N$1,FALSE)</f>
        <v>#VALUE!</v>
      </c>
      <c r="O2345" s="22" t="e">
        <f>VLOOKUP($G2345,Temp!$A:$C,O$1,FALSE)</f>
        <v>#VALUE!</v>
      </c>
      <c r="P2345" s="22" t="e">
        <f>VLOOKUP($G2345,Temp!$A:$C,P$1,FALSE)</f>
        <v>#VALUE!</v>
      </c>
      <c r="Q2345" s="22" t="e">
        <f>VLOOKUP($G2345,Temp!$A:$C,Q$1,FALSE)</f>
        <v>#VALUE!</v>
      </c>
      <c r="R2345" s="22" t="e">
        <f>VLOOKUP($G2345,Temp!$A:$C,R$1,FALSE)</f>
        <v>#VALUE!</v>
      </c>
      <c r="S2345" s="22" t="e">
        <f>VLOOKUP($G2345,Temp!$A:$C,S$1,FALSE)</f>
        <v>#VALUE!</v>
      </c>
      <c r="T2345" s="22" t="e">
        <f>VLOOKUP($G2345,Temp!$A:$C,T$1,FALSE)</f>
        <v>#VALUE!</v>
      </c>
      <c r="U2345" s="22" t="e">
        <f>VLOOKUP($G2345,Temp!$A:$C,U$1,FALSE)</f>
        <v>#VALUE!</v>
      </c>
      <c r="V2345" s="22" t="e">
        <f>VLOOKUP($G2345,Temp!$A:$C,V$1,FALSE)</f>
        <v>#VALUE!</v>
      </c>
      <c r="W2345" s="22" t="e">
        <f>VLOOKUP($G2345,Temp!$A:$C,W$1,FALSE)</f>
        <v>#VALUE!</v>
      </c>
      <c r="X2345" s="22" t="e">
        <f>VLOOKUP($G2345,Temp!$A:$C,X$1,FALSE)</f>
        <v>#VALUE!</v>
      </c>
      <c r="Y2345" s="22">
        <f>VLOOKUP($G2345,Temp!$A:$C,Y$1,FALSE)</f>
        <v>175</v>
      </c>
      <c r="Z2345" s="22">
        <f>VLOOKUP($G2345,Temp!$A:$C,Z$1,FALSE)</f>
        <v>0</v>
      </c>
      <c r="AA2345" s="22" t="e">
        <f>VLOOKUP($A2345,Searches!$A:$H,AA$1,FALSE)</f>
        <v>#N/A</v>
      </c>
      <c r="AB2345" s="22" t="e">
        <f>VLOOKUP($A2345,Searches!$A:$H,AB$1,FALSE)</f>
        <v>#N/A</v>
      </c>
      <c r="AC2345" s="22" t="e">
        <f>VLOOKUP($A2345,Searches!$A:$H,AC$1,FALSE)</f>
        <v>#N/A</v>
      </c>
      <c r="AD2345" s="22" t="e">
        <f>VLOOKUP($A2345,Searches!$A:$H,AD$1,FALSE)</f>
        <v>#N/A</v>
      </c>
      <c r="AE2345" s="22" t="e">
        <f>VLOOKUP($A2345,Searches!$A:$H,AE$1,FALSE)</f>
        <v>#N/A</v>
      </c>
      <c r="AF2345" s="22" t="e">
        <f>VLOOKUP($A2345,Searches!$A:$H,AF$1,FALSE)</f>
        <v>#N/A</v>
      </c>
      <c r="AG2345" s="22" t="e">
        <f>VLOOKUP($A2345,Searches!$A:$H,AG$1,FALSE)</f>
        <v>#N/A</v>
      </c>
      <c r="AH2345" s="22" t="e">
        <f>VLOOKUP($G2345,Temp!$D:$F,AH$1,FALSE)</f>
        <v>#N/A</v>
      </c>
      <c r="AI2345" s="22" t="e">
        <f>VLOOKUP($G2345,Temp!$D:$F,AI$1,FALSE)</f>
        <v>#N/A</v>
      </c>
      <c r="AJ2345" s="22" t="e">
        <f>VLOOKUP($G2345,Temp!$D:$F,AJ$1,FALSE)</f>
        <v>#N/A</v>
      </c>
    </row>
    <row r="2346" spans="1:36" ht="16" x14ac:dyDescent="0.2">
      <c r="A2346" s="8" t="str">
        <f t="shared" si="36"/>
        <v>Mike Zinsmeister WideOrbit</v>
      </c>
      <c r="B2346" s="8" t="s">
        <v>112</v>
      </c>
      <c r="C2346" s="8" t="s">
        <v>7080</v>
      </c>
      <c r="D2346" s="8" t="s">
        <v>304</v>
      </c>
      <c r="E2346" s="8" t="s">
        <v>7081</v>
      </c>
      <c r="F2346" s="8" t="s">
        <v>7082</v>
      </c>
      <c r="G2346" s="12" t="s">
        <v>7083</v>
      </c>
      <c r="H2346" s="22" t="str">
        <f>VLOOKUP($G2346,Temp!$A:$C,H$1,FALSE)</f>
        <v>wideorbit.com</v>
      </c>
      <c r="I2346" s="22" t="e">
        <f>VLOOKUP($G2346,Temp!$A:$C,I$1,FALSE)</f>
        <v>#VALUE!</v>
      </c>
      <c r="J2346" s="22" t="e">
        <f>VLOOKUP($G2346,Temp!$A:$C,J$1,FALSE)</f>
        <v>#VALUE!</v>
      </c>
      <c r="K2346" s="22" t="e">
        <f>VLOOKUP($G2346,Temp!$A:$C,K$1,FALSE)</f>
        <v>#VALUE!</v>
      </c>
      <c r="L2346" s="22" t="e">
        <f>VLOOKUP($G2346,Temp!$A:$C,L$1,FALSE)</f>
        <v>#VALUE!</v>
      </c>
      <c r="M2346" s="22" t="e">
        <f>VLOOKUP($G2346,Temp!$A:$C,M$1,FALSE)</f>
        <v>#VALUE!</v>
      </c>
      <c r="N2346" s="22" t="e">
        <f>VLOOKUP($G2346,Temp!$A:$C,N$1,FALSE)</f>
        <v>#VALUE!</v>
      </c>
      <c r="O2346" s="22" t="e">
        <f>VLOOKUP($G2346,Temp!$A:$C,O$1,FALSE)</f>
        <v>#VALUE!</v>
      </c>
      <c r="P2346" s="22" t="e">
        <f>VLOOKUP($G2346,Temp!$A:$C,P$1,FALSE)</f>
        <v>#VALUE!</v>
      </c>
      <c r="Q2346" s="22" t="e">
        <f>VLOOKUP($G2346,Temp!$A:$C,Q$1,FALSE)</f>
        <v>#VALUE!</v>
      </c>
      <c r="R2346" s="22" t="e">
        <f>VLOOKUP($G2346,Temp!$A:$C,R$1,FALSE)</f>
        <v>#VALUE!</v>
      </c>
      <c r="S2346" s="22" t="e">
        <f>VLOOKUP($G2346,Temp!$A:$C,S$1,FALSE)</f>
        <v>#VALUE!</v>
      </c>
      <c r="T2346" s="22" t="e">
        <f>VLOOKUP($G2346,Temp!$A:$C,T$1,FALSE)</f>
        <v>#VALUE!</v>
      </c>
      <c r="U2346" s="22" t="e">
        <f>VLOOKUP($G2346,Temp!$A:$C,U$1,FALSE)</f>
        <v>#VALUE!</v>
      </c>
      <c r="V2346" s="22" t="e">
        <f>VLOOKUP($G2346,Temp!$A:$C,V$1,FALSE)</f>
        <v>#VALUE!</v>
      </c>
      <c r="W2346" s="22" t="e">
        <f>VLOOKUP($G2346,Temp!$A:$C,W$1,FALSE)</f>
        <v>#VALUE!</v>
      </c>
      <c r="X2346" s="22" t="e">
        <f>VLOOKUP($G2346,Temp!$A:$C,X$1,FALSE)</f>
        <v>#VALUE!</v>
      </c>
      <c r="Y2346" s="22">
        <f>VLOOKUP($G2346,Temp!$A:$C,Y$1,FALSE)</f>
        <v>1300</v>
      </c>
      <c r="Z2346" s="22">
        <f>VLOOKUP($G2346,Temp!$A:$C,Z$1,FALSE)</f>
        <v>0</v>
      </c>
      <c r="AA2346" s="22" t="e">
        <f>VLOOKUP($A2346,Searches!$A:$H,AA$1,FALSE)</f>
        <v>#N/A</v>
      </c>
      <c r="AB2346" s="22" t="e">
        <f>VLOOKUP($A2346,Searches!$A:$H,AB$1,FALSE)</f>
        <v>#N/A</v>
      </c>
      <c r="AC2346" s="22" t="e">
        <f>VLOOKUP($A2346,Searches!$A:$H,AC$1,FALSE)</f>
        <v>#N/A</v>
      </c>
      <c r="AD2346" s="22" t="e">
        <f>VLOOKUP($A2346,Searches!$A:$H,AD$1,FALSE)</f>
        <v>#N/A</v>
      </c>
      <c r="AE2346" s="22" t="e">
        <f>VLOOKUP($A2346,Searches!$A:$H,AE$1,FALSE)</f>
        <v>#N/A</v>
      </c>
      <c r="AF2346" s="22" t="e">
        <f>VLOOKUP($A2346,Searches!$A:$H,AF$1,FALSE)</f>
        <v>#N/A</v>
      </c>
      <c r="AG2346" s="22" t="e">
        <f>VLOOKUP($A2346,Searches!$A:$H,AG$1,FALSE)</f>
        <v>#N/A</v>
      </c>
      <c r="AH2346" s="22" t="str">
        <f>VLOOKUP($G2346,Temp!$D:$F,AH$1,FALSE)</f>
        <v>wideorbit.com</v>
      </c>
      <c r="AI2346" s="22" t="str">
        <f>VLOOKUP($G2346,Temp!$D:$F,AI$1,FALSE)</f>
        <v>Pardot</v>
      </c>
      <c r="AJ2346" s="22" t="str">
        <f>VLOOKUP($G2346,Temp!$D:$F,AJ$1,FALSE)</f>
        <v>WordPress</v>
      </c>
    </row>
    <row r="2347" spans="1:36" ht="16" x14ac:dyDescent="0.2">
      <c r="A2347" s="8" t="str">
        <f t="shared" si="36"/>
        <v>Teresa Burke Harris School Solutions</v>
      </c>
      <c r="B2347" s="8" t="s">
        <v>12312</v>
      </c>
      <c r="C2347" s="8" t="s">
        <v>1697</v>
      </c>
      <c r="D2347" s="8" t="s">
        <v>12134</v>
      </c>
      <c r="E2347" s="8" t="s">
        <v>12313</v>
      </c>
      <c r="F2347" s="8" t="s">
        <v>12314</v>
      </c>
      <c r="G2347" s="12" t="s">
        <v>11965</v>
      </c>
      <c r="H2347" s="22" t="str">
        <f>VLOOKUP($G2347,Temp!$A:$C,H$1,FALSE)</f>
        <v>harrisschoolsolutions.com</v>
      </c>
      <c r="I2347" s="22" t="e">
        <f>VLOOKUP($G2347,Temp!$A:$C,I$1,FALSE)</f>
        <v>#VALUE!</v>
      </c>
      <c r="J2347" s="22" t="e">
        <f>VLOOKUP($G2347,Temp!$A:$C,J$1,FALSE)</f>
        <v>#VALUE!</v>
      </c>
      <c r="K2347" s="22" t="e">
        <f>VLOOKUP($G2347,Temp!$A:$C,K$1,FALSE)</f>
        <v>#VALUE!</v>
      </c>
      <c r="L2347" s="22" t="e">
        <f>VLOOKUP($G2347,Temp!$A:$C,L$1,FALSE)</f>
        <v>#VALUE!</v>
      </c>
      <c r="M2347" s="22" t="e">
        <f>VLOOKUP($G2347,Temp!$A:$C,M$1,FALSE)</f>
        <v>#VALUE!</v>
      </c>
      <c r="N2347" s="22" t="e">
        <f>VLOOKUP($G2347,Temp!$A:$C,N$1,FALSE)</f>
        <v>#VALUE!</v>
      </c>
      <c r="O2347" s="22" t="e">
        <f>VLOOKUP($G2347,Temp!$A:$C,O$1,FALSE)</f>
        <v>#VALUE!</v>
      </c>
      <c r="P2347" s="22" t="e">
        <f>VLOOKUP($G2347,Temp!$A:$C,P$1,FALSE)</f>
        <v>#VALUE!</v>
      </c>
      <c r="Q2347" s="22" t="e">
        <f>VLOOKUP($G2347,Temp!$A:$C,Q$1,FALSE)</f>
        <v>#VALUE!</v>
      </c>
      <c r="R2347" s="22" t="e">
        <f>VLOOKUP($G2347,Temp!$A:$C,R$1,FALSE)</f>
        <v>#VALUE!</v>
      </c>
      <c r="S2347" s="22" t="e">
        <f>VLOOKUP($G2347,Temp!$A:$C,S$1,FALSE)</f>
        <v>#VALUE!</v>
      </c>
      <c r="T2347" s="22" t="e">
        <f>VLOOKUP($G2347,Temp!$A:$C,T$1,FALSE)</f>
        <v>#VALUE!</v>
      </c>
      <c r="U2347" s="22" t="e">
        <f>VLOOKUP($G2347,Temp!$A:$C,U$1,FALSE)</f>
        <v>#VALUE!</v>
      </c>
      <c r="V2347" s="22" t="e">
        <f>VLOOKUP($G2347,Temp!$A:$C,V$1,FALSE)</f>
        <v>#VALUE!</v>
      </c>
      <c r="W2347" s="22" t="e">
        <f>VLOOKUP($G2347,Temp!$A:$C,W$1,FALSE)</f>
        <v>#VALUE!</v>
      </c>
      <c r="X2347" s="22" t="e">
        <f>VLOOKUP($G2347,Temp!$A:$C,X$1,FALSE)</f>
        <v>#VALUE!</v>
      </c>
      <c r="Y2347" s="22">
        <f>VLOOKUP($G2347,Temp!$A:$C,Y$1,FALSE)</f>
        <v>2600</v>
      </c>
      <c r="Z2347" s="22">
        <f>VLOOKUP($G2347,Temp!$A:$C,Z$1,FALSE)</f>
        <v>0</v>
      </c>
      <c r="AA2347" s="22" t="e">
        <f>VLOOKUP($A2347,Searches!$A:$H,AA$1,FALSE)</f>
        <v>#N/A</v>
      </c>
      <c r="AB2347" s="22" t="e">
        <f>VLOOKUP($A2347,Searches!$A:$H,AB$1,FALSE)</f>
        <v>#N/A</v>
      </c>
      <c r="AC2347" s="22" t="e">
        <f>VLOOKUP($A2347,Searches!$A:$H,AC$1,FALSE)</f>
        <v>#N/A</v>
      </c>
      <c r="AD2347" s="22" t="e">
        <f>VLOOKUP($A2347,Searches!$A:$H,AD$1,FALSE)</f>
        <v>#N/A</v>
      </c>
      <c r="AE2347" s="22" t="e">
        <f>VLOOKUP($A2347,Searches!$A:$H,AE$1,FALSE)</f>
        <v>#N/A</v>
      </c>
      <c r="AF2347" s="22" t="e">
        <f>VLOOKUP($A2347,Searches!$A:$H,AF$1,FALSE)</f>
        <v>#N/A</v>
      </c>
      <c r="AG2347" s="22" t="e">
        <f>VLOOKUP($A2347,Searches!$A:$H,AG$1,FALSE)</f>
        <v>#N/A</v>
      </c>
      <c r="AH2347" s="22" t="e">
        <f>VLOOKUP($G2347,Temp!$D:$F,AH$1,FALSE)</f>
        <v>#N/A</v>
      </c>
      <c r="AI2347" s="22" t="e">
        <f>VLOOKUP($G2347,Temp!$D:$F,AI$1,FALSE)</f>
        <v>#N/A</v>
      </c>
      <c r="AJ2347" s="22" t="e">
        <f>VLOOKUP($G2347,Temp!$D:$F,AJ$1,FALSE)</f>
        <v>#N/A</v>
      </c>
    </row>
    <row r="2348" spans="1:36" ht="16" x14ac:dyDescent="0.2">
      <c r="A2348" s="8" t="str">
        <f t="shared" si="36"/>
        <v>Frank Frausto KrowdMentor</v>
      </c>
      <c r="B2348" s="8" t="s">
        <v>2532</v>
      </c>
      <c r="C2348" s="8" t="s">
        <v>11624</v>
      </c>
      <c r="D2348" s="8" t="s">
        <v>9371</v>
      </c>
      <c r="E2348" s="8" t="s">
        <v>11625</v>
      </c>
      <c r="F2348" s="8" t="s">
        <v>11626</v>
      </c>
      <c r="G2348" s="12" t="s">
        <v>11627</v>
      </c>
      <c r="H2348" s="22" t="str">
        <f>VLOOKUP($G2348,Temp!$A:$C,H$1,FALSE)</f>
        <v>krowdmentor.com</v>
      </c>
      <c r="I2348" s="22" t="e">
        <f>VLOOKUP($G2348,Temp!$A:$C,I$1,FALSE)</f>
        <v>#VALUE!</v>
      </c>
      <c r="J2348" s="22" t="e">
        <f>VLOOKUP($G2348,Temp!$A:$C,J$1,FALSE)</f>
        <v>#VALUE!</v>
      </c>
      <c r="K2348" s="22" t="e">
        <f>VLOOKUP($G2348,Temp!$A:$C,K$1,FALSE)</f>
        <v>#VALUE!</v>
      </c>
      <c r="L2348" s="22" t="e">
        <f>VLOOKUP($G2348,Temp!$A:$C,L$1,FALSE)</f>
        <v>#VALUE!</v>
      </c>
      <c r="M2348" s="22" t="e">
        <f>VLOOKUP($G2348,Temp!$A:$C,M$1,FALSE)</f>
        <v>#VALUE!</v>
      </c>
      <c r="N2348" s="22" t="e">
        <f>VLOOKUP($G2348,Temp!$A:$C,N$1,FALSE)</f>
        <v>#VALUE!</v>
      </c>
      <c r="O2348" s="22" t="e">
        <f>VLOOKUP($G2348,Temp!$A:$C,O$1,FALSE)</f>
        <v>#VALUE!</v>
      </c>
      <c r="P2348" s="22" t="e">
        <f>VLOOKUP($G2348,Temp!$A:$C,P$1,FALSE)</f>
        <v>#VALUE!</v>
      </c>
      <c r="Q2348" s="22" t="e">
        <f>VLOOKUP($G2348,Temp!$A:$C,Q$1,FALSE)</f>
        <v>#VALUE!</v>
      </c>
      <c r="R2348" s="22" t="e">
        <f>VLOOKUP($G2348,Temp!$A:$C,R$1,FALSE)</f>
        <v>#VALUE!</v>
      </c>
      <c r="S2348" s="22" t="e">
        <f>VLOOKUP($G2348,Temp!$A:$C,S$1,FALSE)</f>
        <v>#VALUE!</v>
      </c>
      <c r="T2348" s="22" t="e">
        <f>VLOOKUP($G2348,Temp!$A:$C,T$1,FALSE)</f>
        <v>#VALUE!</v>
      </c>
      <c r="U2348" s="22" t="e">
        <f>VLOOKUP($G2348,Temp!$A:$C,U$1,FALSE)</f>
        <v>#VALUE!</v>
      </c>
      <c r="V2348" s="22" t="e">
        <f>VLOOKUP($G2348,Temp!$A:$C,V$1,FALSE)</f>
        <v>#VALUE!</v>
      </c>
      <c r="W2348" s="22" t="e">
        <f>VLOOKUP($G2348,Temp!$A:$C,W$1,FALSE)</f>
        <v>#VALUE!</v>
      </c>
      <c r="X2348" s="22" t="e">
        <f>VLOOKUP($G2348,Temp!$A:$C,X$1,FALSE)</f>
        <v>#VALUE!</v>
      </c>
      <c r="Y2348" s="22">
        <f>VLOOKUP($G2348,Temp!$A:$C,Y$1,FALSE)</f>
        <v>0</v>
      </c>
      <c r="Z2348" s="22">
        <f>VLOOKUP($G2348,Temp!$A:$C,Z$1,FALSE)</f>
        <v>0</v>
      </c>
      <c r="AA2348" s="22" t="e">
        <f>VLOOKUP($A2348,Searches!$A:$H,AA$1,FALSE)</f>
        <v>#N/A</v>
      </c>
      <c r="AB2348" s="22" t="e">
        <f>VLOOKUP($A2348,Searches!$A:$H,AB$1,FALSE)</f>
        <v>#N/A</v>
      </c>
      <c r="AC2348" s="22" t="e">
        <f>VLOOKUP($A2348,Searches!$A:$H,AC$1,FALSE)</f>
        <v>#N/A</v>
      </c>
      <c r="AD2348" s="22" t="e">
        <f>VLOOKUP($A2348,Searches!$A:$H,AD$1,FALSE)</f>
        <v>#N/A</v>
      </c>
      <c r="AE2348" s="22" t="e">
        <f>VLOOKUP($A2348,Searches!$A:$H,AE$1,FALSE)</f>
        <v>#N/A</v>
      </c>
      <c r="AF2348" s="22" t="e">
        <f>VLOOKUP($A2348,Searches!$A:$H,AF$1,FALSE)</f>
        <v>#N/A</v>
      </c>
      <c r="AG2348" s="22" t="e">
        <f>VLOOKUP($A2348,Searches!$A:$H,AG$1,FALSE)</f>
        <v>#N/A</v>
      </c>
      <c r="AH2348" s="22" t="e">
        <f>VLOOKUP($G2348,Temp!$D:$F,AH$1,FALSE)</f>
        <v>#N/A</v>
      </c>
      <c r="AI2348" s="22" t="e">
        <f>VLOOKUP($G2348,Temp!$D:$F,AI$1,FALSE)</f>
        <v>#N/A</v>
      </c>
      <c r="AJ2348" s="22" t="e">
        <f>VLOOKUP($G2348,Temp!$D:$F,AJ$1,FALSE)</f>
        <v>#N/A</v>
      </c>
    </row>
    <row r="2349" spans="1:36" ht="16" x14ac:dyDescent="0.2">
      <c r="A2349" s="8" t="str">
        <f t="shared" si="36"/>
        <v>Manvinder Saraon LendingHome</v>
      </c>
      <c r="B2349" s="8" t="s">
        <v>3229</v>
      </c>
      <c r="C2349" s="8" t="s">
        <v>3230</v>
      </c>
      <c r="D2349" s="8" t="s">
        <v>3231</v>
      </c>
      <c r="E2349" s="8" t="s">
        <v>3232</v>
      </c>
      <c r="F2349" s="8" t="s">
        <v>3233</v>
      </c>
      <c r="G2349" s="12" t="s">
        <v>3235</v>
      </c>
      <c r="H2349" s="22" t="str">
        <f>VLOOKUP($G2349,Temp!$A:$C,H$1,FALSE)</f>
        <v>lendinghome.com</v>
      </c>
      <c r="I2349" s="22" t="e">
        <f>VLOOKUP($G2349,Temp!$A:$C,I$1,FALSE)</f>
        <v>#VALUE!</v>
      </c>
      <c r="J2349" s="22" t="e">
        <f>VLOOKUP($G2349,Temp!$A:$C,J$1,FALSE)</f>
        <v>#VALUE!</v>
      </c>
      <c r="K2349" s="22" t="e">
        <f>VLOOKUP($G2349,Temp!$A:$C,K$1,FALSE)</f>
        <v>#VALUE!</v>
      </c>
      <c r="L2349" s="22" t="e">
        <f>VLOOKUP($G2349,Temp!$A:$C,L$1,FALSE)</f>
        <v>#VALUE!</v>
      </c>
      <c r="M2349" s="22" t="e">
        <f>VLOOKUP($G2349,Temp!$A:$C,M$1,FALSE)</f>
        <v>#VALUE!</v>
      </c>
      <c r="N2349" s="22" t="e">
        <f>VLOOKUP($G2349,Temp!$A:$C,N$1,FALSE)</f>
        <v>#VALUE!</v>
      </c>
      <c r="O2349" s="22" t="e">
        <f>VLOOKUP($G2349,Temp!$A:$C,O$1,FALSE)</f>
        <v>#VALUE!</v>
      </c>
      <c r="P2349" s="22" t="e">
        <f>VLOOKUP($G2349,Temp!$A:$C,P$1,FALSE)</f>
        <v>#VALUE!</v>
      </c>
      <c r="Q2349" s="22" t="e">
        <f>VLOOKUP($G2349,Temp!$A:$C,Q$1,FALSE)</f>
        <v>#VALUE!</v>
      </c>
      <c r="R2349" s="22" t="e">
        <f>VLOOKUP($G2349,Temp!$A:$C,R$1,FALSE)</f>
        <v>#VALUE!</v>
      </c>
      <c r="S2349" s="22" t="e">
        <f>VLOOKUP($G2349,Temp!$A:$C,S$1,FALSE)</f>
        <v>#VALUE!</v>
      </c>
      <c r="T2349" s="22" t="e">
        <f>VLOOKUP($G2349,Temp!$A:$C,T$1,FALSE)</f>
        <v>#VALUE!</v>
      </c>
      <c r="U2349" s="22" t="e">
        <f>VLOOKUP($G2349,Temp!$A:$C,U$1,FALSE)</f>
        <v>#VALUE!</v>
      </c>
      <c r="V2349" s="22" t="e">
        <f>VLOOKUP($G2349,Temp!$A:$C,V$1,FALSE)</f>
        <v>#VALUE!</v>
      </c>
      <c r="W2349" s="22" t="e">
        <f>VLOOKUP($G2349,Temp!$A:$C,W$1,FALSE)</f>
        <v>#VALUE!</v>
      </c>
      <c r="X2349" s="22" t="e">
        <f>VLOOKUP($G2349,Temp!$A:$C,X$1,FALSE)</f>
        <v>#VALUE!</v>
      </c>
      <c r="Y2349" s="22">
        <f>VLOOKUP($G2349,Temp!$A:$C,Y$1,FALSE)</f>
        <v>6500</v>
      </c>
      <c r="Z2349" s="22">
        <f>VLOOKUP($G2349,Temp!$A:$C,Z$1,FALSE)</f>
        <v>10700</v>
      </c>
      <c r="AA2349" s="22" t="e">
        <f>VLOOKUP($A2349,Searches!$A:$H,AA$1,FALSE)</f>
        <v>#N/A</v>
      </c>
      <c r="AB2349" s="22" t="e">
        <f>VLOOKUP($A2349,Searches!$A:$H,AB$1,FALSE)</f>
        <v>#N/A</v>
      </c>
      <c r="AC2349" s="22" t="e">
        <f>VLOOKUP($A2349,Searches!$A:$H,AC$1,FALSE)</f>
        <v>#N/A</v>
      </c>
      <c r="AD2349" s="22" t="e">
        <f>VLOOKUP($A2349,Searches!$A:$H,AD$1,FALSE)</f>
        <v>#N/A</v>
      </c>
      <c r="AE2349" s="22" t="e">
        <f>VLOOKUP($A2349,Searches!$A:$H,AE$1,FALSE)</f>
        <v>#N/A</v>
      </c>
      <c r="AF2349" s="22" t="e">
        <f>VLOOKUP($A2349,Searches!$A:$H,AF$1,FALSE)</f>
        <v>#N/A</v>
      </c>
      <c r="AG2349" s="22" t="e">
        <f>VLOOKUP($A2349,Searches!$A:$H,AG$1,FALSE)</f>
        <v>#N/A</v>
      </c>
      <c r="AH2349" s="22" t="str">
        <f>VLOOKUP($G2349,Temp!$D:$F,AH$1,FALSE)</f>
        <v>lendinghome.com</v>
      </c>
      <c r="AI2349" s="22" t="str">
        <f>VLOOKUP($G2349,Temp!$D:$F,AI$1,FALSE)</f>
        <v>Marketo</v>
      </c>
      <c r="AJ2349" s="22" t="str">
        <f>VLOOKUP($G2349,Temp!$D:$F,AJ$1,FALSE)</f>
        <v>WordPress</v>
      </c>
    </row>
    <row r="2350" spans="1:36" ht="16" x14ac:dyDescent="0.2">
      <c r="A2350" s="8" t="str">
        <f t="shared" si="36"/>
        <v>Shari Rudolph Good360</v>
      </c>
      <c r="B2350" s="8" t="s">
        <v>10653</v>
      </c>
      <c r="C2350" s="8" t="s">
        <v>10654</v>
      </c>
      <c r="D2350" s="8" t="s">
        <v>42</v>
      </c>
      <c r="E2350" s="8" t="s">
        <v>10655</v>
      </c>
      <c r="F2350" s="8" t="s">
        <v>10656</v>
      </c>
      <c r="G2350" s="12" t="s">
        <v>10657</v>
      </c>
      <c r="H2350" s="22" t="str">
        <f>VLOOKUP($G2350,Temp!$A:$C,H$1,FALSE)</f>
        <v>good360.org</v>
      </c>
      <c r="I2350" s="22" t="e">
        <f>VLOOKUP($G2350,Temp!$A:$C,I$1,FALSE)</f>
        <v>#VALUE!</v>
      </c>
      <c r="J2350" s="22" t="e">
        <f>VLOOKUP($G2350,Temp!$A:$C,J$1,FALSE)</f>
        <v>#VALUE!</v>
      </c>
      <c r="K2350" s="22" t="e">
        <f>VLOOKUP($G2350,Temp!$A:$C,K$1,FALSE)</f>
        <v>#VALUE!</v>
      </c>
      <c r="L2350" s="22" t="e">
        <f>VLOOKUP($G2350,Temp!$A:$C,L$1,FALSE)</f>
        <v>#VALUE!</v>
      </c>
      <c r="M2350" s="22" t="e">
        <f>VLOOKUP($G2350,Temp!$A:$C,M$1,FALSE)</f>
        <v>#VALUE!</v>
      </c>
      <c r="N2350" s="22" t="e">
        <f>VLOOKUP($G2350,Temp!$A:$C,N$1,FALSE)</f>
        <v>#VALUE!</v>
      </c>
      <c r="O2350" s="22" t="e">
        <f>VLOOKUP($G2350,Temp!$A:$C,O$1,FALSE)</f>
        <v>#VALUE!</v>
      </c>
      <c r="P2350" s="22" t="e">
        <f>VLOOKUP($G2350,Temp!$A:$C,P$1,FALSE)</f>
        <v>#VALUE!</v>
      </c>
      <c r="Q2350" s="22" t="e">
        <f>VLOOKUP($G2350,Temp!$A:$C,Q$1,FALSE)</f>
        <v>#VALUE!</v>
      </c>
      <c r="R2350" s="22" t="e">
        <f>VLOOKUP($G2350,Temp!$A:$C,R$1,FALSE)</f>
        <v>#VALUE!</v>
      </c>
      <c r="S2350" s="22" t="e">
        <f>VLOOKUP($G2350,Temp!$A:$C,S$1,FALSE)</f>
        <v>#VALUE!</v>
      </c>
      <c r="T2350" s="22" t="e">
        <f>VLOOKUP($G2350,Temp!$A:$C,T$1,FALSE)</f>
        <v>#VALUE!</v>
      </c>
      <c r="U2350" s="22" t="e">
        <f>VLOOKUP($G2350,Temp!$A:$C,U$1,FALSE)</f>
        <v>#VALUE!</v>
      </c>
      <c r="V2350" s="22" t="e">
        <f>VLOOKUP($G2350,Temp!$A:$C,V$1,FALSE)</f>
        <v>#VALUE!</v>
      </c>
      <c r="W2350" s="22" t="e">
        <f>VLOOKUP($G2350,Temp!$A:$C,W$1,FALSE)</f>
        <v>#VALUE!</v>
      </c>
      <c r="X2350" s="22" t="e">
        <f>VLOOKUP($G2350,Temp!$A:$C,X$1,FALSE)</f>
        <v>#VALUE!</v>
      </c>
      <c r="Y2350" s="22">
        <f>VLOOKUP($G2350,Temp!$A:$C,Y$1,FALSE)</f>
        <v>10900</v>
      </c>
      <c r="Z2350" s="22">
        <f>VLOOKUP($G2350,Temp!$A:$C,Z$1,FALSE)</f>
        <v>3100</v>
      </c>
      <c r="AA2350" s="22" t="str">
        <f>VLOOKUP($A2350,Searches!$A:$H,AA$1,FALSE)</f>
        <v>Shari Rudolph</v>
      </c>
      <c r="AB2350" s="22" t="str">
        <f>VLOOKUP($A2350,Searches!$A:$H,AB$1,FALSE)</f>
        <v>Good360</v>
      </c>
      <c r="AC2350" s="22" t="str">
        <f>VLOOKUP($A2350,Searches!$A:$H,AC$1,FALSE)</f>
        <v>Chief Marketing Officer</v>
      </c>
      <c r="AD2350" s="22" t="str">
        <f>VLOOKUP($A2350,Searches!$A:$H,AD$1,FALSE)</f>
        <v>2nd</v>
      </c>
      <c r="AE2350" s="22" t="str">
        <f>VLOOKUP($A2350,Searches!$A:$H,AE$1,FALSE)</f>
        <v/>
      </c>
      <c r="AF2350" s="22" t="str">
        <f>VLOOKUP($A2350,Searches!$A:$H,AF$1,FALSE)</f>
        <v>Greater Los Angeles Area</v>
      </c>
      <c r="AG2350" s="22" t="str">
        <f>VLOOKUP($A2350,Searches!$A:$H,AG$1,FALSE)</f>
        <v>https://www.linkedin.com/sales/profile/2379847,WL3R,NAME_SEARCH?moduleKey=peopleSearchResults&amp;pageKey=sales-search3-people-refinement&amp;contextId=60BC92C971D70515801E49D6842B0000&amp;requestId=e02ac8d9-6de1-48e4-9f68-7fa963eee2b4&amp;action=CLICK&amp;target=urn%3Ali%3AsalesLead%3A(-1%2C2379847)&amp;pageNumber=27&amp;targetEl=profilelink&amp;position=6&amp;trk=lss-serp-result-lead_photo</v>
      </c>
      <c r="AH2350" s="22" t="str">
        <f>VLOOKUP($G2350,Temp!$D:$F,AH$1,FALSE)</f>
        <v>good360.org</v>
      </c>
      <c r="AI2350" s="22">
        <f>VLOOKUP($G2350,Temp!$D:$F,AI$1,FALSE)</f>
        <v>0</v>
      </c>
      <c r="AJ2350" s="22" t="str">
        <f>VLOOKUP($G2350,Temp!$D:$F,AJ$1,FALSE)</f>
        <v>WordPress</v>
      </c>
    </row>
    <row r="2351" spans="1:36" ht="16" x14ac:dyDescent="0.2">
      <c r="A2351" s="8" t="str">
        <f t="shared" si="36"/>
        <v>Veronica O'Shea Magnitude Software, Inc</v>
      </c>
      <c r="B2351" s="8" t="s">
        <v>7245</v>
      </c>
      <c r="C2351" s="8" t="s">
        <v>7246</v>
      </c>
      <c r="D2351" s="8" t="s">
        <v>304</v>
      </c>
      <c r="E2351" s="8" t="s">
        <v>7247</v>
      </c>
      <c r="F2351" s="8" t="s">
        <v>7248</v>
      </c>
      <c r="G2351" s="12" t="s">
        <v>7249</v>
      </c>
      <c r="H2351" s="22" t="str">
        <f>VLOOKUP($G2351,Temp!$A:$C,H$1,FALSE)</f>
        <v>magnitude.com</v>
      </c>
      <c r="I2351" s="22" t="e">
        <f>VLOOKUP($G2351,Temp!$A:$C,I$1,FALSE)</f>
        <v>#VALUE!</v>
      </c>
      <c r="J2351" s="22" t="e">
        <f>VLOOKUP($G2351,Temp!$A:$C,J$1,FALSE)</f>
        <v>#VALUE!</v>
      </c>
      <c r="K2351" s="22" t="e">
        <f>VLOOKUP($G2351,Temp!$A:$C,K$1,FALSE)</f>
        <v>#VALUE!</v>
      </c>
      <c r="L2351" s="22" t="e">
        <f>VLOOKUP($G2351,Temp!$A:$C,L$1,FALSE)</f>
        <v>#VALUE!</v>
      </c>
      <c r="M2351" s="22" t="e">
        <f>VLOOKUP($G2351,Temp!$A:$C,M$1,FALSE)</f>
        <v>#VALUE!</v>
      </c>
      <c r="N2351" s="22" t="e">
        <f>VLOOKUP($G2351,Temp!$A:$C,N$1,FALSE)</f>
        <v>#VALUE!</v>
      </c>
      <c r="O2351" s="22" t="e">
        <f>VLOOKUP($G2351,Temp!$A:$C,O$1,FALSE)</f>
        <v>#VALUE!</v>
      </c>
      <c r="P2351" s="22" t="e">
        <f>VLOOKUP($G2351,Temp!$A:$C,P$1,FALSE)</f>
        <v>#VALUE!</v>
      </c>
      <c r="Q2351" s="22" t="e">
        <f>VLOOKUP($G2351,Temp!$A:$C,Q$1,FALSE)</f>
        <v>#VALUE!</v>
      </c>
      <c r="R2351" s="22" t="e">
        <f>VLOOKUP($G2351,Temp!$A:$C,R$1,FALSE)</f>
        <v>#VALUE!</v>
      </c>
      <c r="S2351" s="22" t="e">
        <f>VLOOKUP($G2351,Temp!$A:$C,S$1,FALSE)</f>
        <v>#VALUE!</v>
      </c>
      <c r="T2351" s="22" t="e">
        <f>VLOOKUP($G2351,Temp!$A:$C,T$1,FALSE)</f>
        <v>#VALUE!</v>
      </c>
      <c r="U2351" s="22" t="e">
        <f>VLOOKUP($G2351,Temp!$A:$C,U$1,FALSE)</f>
        <v>#VALUE!</v>
      </c>
      <c r="V2351" s="22" t="e">
        <f>VLOOKUP($G2351,Temp!$A:$C,V$1,FALSE)</f>
        <v>#VALUE!</v>
      </c>
      <c r="W2351" s="22" t="e">
        <f>VLOOKUP($G2351,Temp!$A:$C,W$1,FALSE)</f>
        <v>#VALUE!</v>
      </c>
      <c r="X2351" s="22" t="e">
        <f>VLOOKUP($G2351,Temp!$A:$C,X$1,FALSE)</f>
        <v>#VALUE!</v>
      </c>
      <c r="Y2351" s="22">
        <f>VLOOKUP($G2351,Temp!$A:$C,Y$1,FALSE)</f>
        <v>1500</v>
      </c>
      <c r="Z2351" s="22">
        <f>VLOOKUP($G2351,Temp!$A:$C,Z$1,FALSE)</f>
        <v>0</v>
      </c>
      <c r="AA2351" s="22" t="e">
        <f>VLOOKUP($A2351,Searches!$A:$H,AA$1,FALSE)</f>
        <v>#N/A</v>
      </c>
      <c r="AB2351" s="22" t="e">
        <f>VLOOKUP($A2351,Searches!$A:$H,AB$1,FALSE)</f>
        <v>#N/A</v>
      </c>
      <c r="AC2351" s="22" t="e">
        <f>VLOOKUP($A2351,Searches!$A:$H,AC$1,FALSE)</f>
        <v>#N/A</v>
      </c>
      <c r="AD2351" s="22" t="e">
        <f>VLOOKUP($A2351,Searches!$A:$H,AD$1,FALSE)</f>
        <v>#N/A</v>
      </c>
      <c r="AE2351" s="22" t="e">
        <f>VLOOKUP($A2351,Searches!$A:$H,AE$1,FALSE)</f>
        <v>#N/A</v>
      </c>
      <c r="AF2351" s="22" t="e">
        <f>VLOOKUP($A2351,Searches!$A:$H,AF$1,FALSE)</f>
        <v>#N/A</v>
      </c>
      <c r="AG2351" s="22" t="e">
        <f>VLOOKUP($A2351,Searches!$A:$H,AG$1,FALSE)</f>
        <v>#N/A</v>
      </c>
      <c r="AH2351" s="22" t="str">
        <f>VLOOKUP($G2351,Temp!$D:$F,AH$1,FALSE)</f>
        <v>magnitude.com</v>
      </c>
      <c r="AI2351" s="22" t="str">
        <f>VLOOKUP($G2351,Temp!$D:$F,AI$1,FALSE)</f>
        <v>Marketo</v>
      </c>
      <c r="AJ2351" s="22" t="str">
        <f>VLOOKUP($G2351,Temp!$D:$F,AJ$1,FALSE)</f>
        <v>WordPress</v>
      </c>
    </row>
    <row r="2352" spans="1:36" ht="16" x14ac:dyDescent="0.2">
      <c r="A2352" s="8" t="str">
        <f t="shared" si="36"/>
        <v>Schaeffer Warnock 4Life Research</v>
      </c>
      <c r="B2352" s="8" t="s">
        <v>12320</v>
      </c>
      <c r="C2352" s="8" t="s">
        <v>12321</v>
      </c>
      <c r="D2352" s="8" t="s">
        <v>12248</v>
      </c>
      <c r="E2352" s="8" t="s">
        <v>12322</v>
      </c>
      <c r="F2352" s="8" t="s">
        <v>12323</v>
      </c>
      <c r="G2352" s="12" t="s">
        <v>11966</v>
      </c>
      <c r="H2352" s="22" t="str">
        <f>VLOOKUP($G2352,Temp!$A:$C,H$1,FALSE)</f>
        <v>4life.com</v>
      </c>
      <c r="I2352" s="22" t="e">
        <f>VLOOKUP($G2352,Temp!$A:$C,I$1,FALSE)</f>
        <v>#VALUE!</v>
      </c>
      <c r="J2352" s="22" t="e">
        <f>VLOOKUP($G2352,Temp!$A:$C,J$1,FALSE)</f>
        <v>#VALUE!</v>
      </c>
      <c r="K2352" s="22" t="e">
        <f>VLOOKUP($G2352,Temp!$A:$C,K$1,FALSE)</f>
        <v>#VALUE!</v>
      </c>
      <c r="L2352" s="22" t="e">
        <f>VLOOKUP($G2352,Temp!$A:$C,L$1,FALSE)</f>
        <v>#VALUE!</v>
      </c>
      <c r="M2352" s="22" t="e">
        <f>VLOOKUP($G2352,Temp!$A:$C,M$1,FALSE)</f>
        <v>#VALUE!</v>
      </c>
      <c r="N2352" s="22" t="e">
        <f>VLOOKUP($G2352,Temp!$A:$C,N$1,FALSE)</f>
        <v>#VALUE!</v>
      </c>
      <c r="O2352" s="22" t="e">
        <f>VLOOKUP($G2352,Temp!$A:$C,O$1,FALSE)</f>
        <v>#VALUE!</v>
      </c>
      <c r="P2352" s="22" t="e">
        <f>VLOOKUP($G2352,Temp!$A:$C,P$1,FALSE)</f>
        <v>#VALUE!</v>
      </c>
      <c r="Q2352" s="22" t="e">
        <f>VLOOKUP($G2352,Temp!$A:$C,Q$1,FALSE)</f>
        <v>#VALUE!</v>
      </c>
      <c r="R2352" s="22" t="e">
        <f>VLOOKUP($G2352,Temp!$A:$C,R$1,FALSE)</f>
        <v>#VALUE!</v>
      </c>
      <c r="S2352" s="22" t="e">
        <f>VLOOKUP($G2352,Temp!$A:$C,S$1,FALSE)</f>
        <v>#VALUE!</v>
      </c>
      <c r="T2352" s="22" t="e">
        <f>VLOOKUP($G2352,Temp!$A:$C,T$1,FALSE)</f>
        <v>#VALUE!</v>
      </c>
      <c r="U2352" s="22" t="e">
        <f>VLOOKUP($G2352,Temp!$A:$C,U$1,FALSE)</f>
        <v>#VALUE!</v>
      </c>
      <c r="V2352" s="22" t="e">
        <f>VLOOKUP($G2352,Temp!$A:$C,V$1,FALSE)</f>
        <v>#VALUE!</v>
      </c>
      <c r="W2352" s="22" t="e">
        <f>VLOOKUP($G2352,Temp!$A:$C,W$1,FALSE)</f>
        <v>#VALUE!</v>
      </c>
      <c r="X2352" s="22" t="e">
        <f>VLOOKUP($G2352,Temp!$A:$C,X$1,FALSE)</f>
        <v>#VALUE!</v>
      </c>
      <c r="Y2352" s="22">
        <f>VLOOKUP($G2352,Temp!$A:$C,Y$1,FALSE)</f>
        <v>108000</v>
      </c>
      <c r="Z2352" s="22">
        <f>VLOOKUP($G2352,Temp!$A:$C,Z$1,FALSE)</f>
        <v>889</v>
      </c>
      <c r="AA2352" s="22" t="e">
        <f>VLOOKUP($A2352,Searches!$A:$H,AA$1,FALSE)</f>
        <v>#N/A</v>
      </c>
      <c r="AB2352" s="22" t="e">
        <f>VLOOKUP($A2352,Searches!$A:$H,AB$1,FALSE)</f>
        <v>#N/A</v>
      </c>
      <c r="AC2352" s="22" t="e">
        <f>VLOOKUP($A2352,Searches!$A:$H,AC$1,FALSE)</f>
        <v>#N/A</v>
      </c>
      <c r="AD2352" s="22" t="e">
        <f>VLOOKUP($A2352,Searches!$A:$H,AD$1,FALSE)</f>
        <v>#N/A</v>
      </c>
      <c r="AE2352" s="22" t="e">
        <f>VLOOKUP($A2352,Searches!$A:$H,AE$1,FALSE)</f>
        <v>#N/A</v>
      </c>
      <c r="AF2352" s="22" t="e">
        <f>VLOOKUP($A2352,Searches!$A:$H,AF$1,FALSE)</f>
        <v>#N/A</v>
      </c>
      <c r="AG2352" s="22" t="e">
        <f>VLOOKUP($A2352,Searches!$A:$H,AG$1,FALSE)</f>
        <v>#N/A</v>
      </c>
      <c r="AH2352" s="22" t="e">
        <f>VLOOKUP($G2352,Temp!$D:$F,AH$1,FALSE)</f>
        <v>#N/A</v>
      </c>
      <c r="AI2352" s="22" t="e">
        <f>VLOOKUP($G2352,Temp!$D:$F,AI$1,FALSE)</f>
        <v>#N/A</v>
      </c>
      <c r="AJ2352" s="22" t="e">
        <f>VLOOKUP($G2352,Temp!$D:$F,AJ$1,FALSE)</f>
        <v>#N/A</v>
      </c>
    </row>
    <row r="2353" spans="1:36" ht="16" x14ac:dyDescent="0.2">
      <c r="A2353" s="8" t="str">
        <f t="shared" si="36"/>
        <v>John Lynch Highwinds</v>
      </c>
      <c r="B2353" s="8" t="s">
        <v>428</v>
      </c>
      <c r="C2353" s="8" t="s">
        <v>8347</v>
      </c>
      <c r="D2353" s="8" t="s">
        <v>8348</v>
      </c>
      <c r="E2353" s="8" t="s">
        <v>8349</v>
      </c>
      <c r="F2353" s="8" t="s">
        <v>8350</v>
      </c>
      <c r="G2353" s="12" t="s">
        <v>8351</v>
      </c>
      <c r="H2353" s="22" t="str">
        <f>VLOOKUP($G2353,Temp!$A:$C,H$1,FALSE)</f>
        <v>highwinds.com</v>
      </c>
      <c r="I2353" s="22" t="e">
        <f>VLOOKUP($G2353,Temp!$A:$C,I$1,FALSE)</f>
        <v>#VALUE!</v>
      </c>
      <c r="J2353" s="22" t="e">
        <f>VLOOKUP($G2353,Temp!$A:$C,J$1,FALSE)</f>
        <v>#VALUE!</v>
      </c>
      <c r="K2353" s="22" t="e">
        <f>VLOOKUP($G2353,Temp!$A:$C,K$1,FALSE)</f>
        <v>#VALUE!</v>
      </c>
      <c r="L2353" s="22" t="e">
        <f>VLOOKUP($G2353,Temp!$A:$C,L$1,FALSE)</f>
        <v>#VALUE!</v>
      </c>
      <c r="M2353" s="22" t="e">
        <f>VLOOKUP($G2353,Temp!$A:$C,M$1,FALSE)</f>
        <v>#VALUE!</v>
      </c>
      <c r="N2353" s="22" t="e">
        <f>VLOOKUP($G2353,Temp!$A:$C,N$1,FALSE)</f>
        <v>#VALUE!</v>
      </c>
      <c r="O2353" s="22" t="e">
        <f>VLOOKUP($G2353,Temp!$A:$C,O$1,FALSE)</f>
        <v>#VALUE!</v>
      </c>
      <c r="P2353" s="22" t="e">
        <f>VLOOKUP($G2353,Temp!$A:$C,P$1,FALSE)</f>
        <v>#VALUE!</v>
      </c>
      <c r="Q2353" s="22" t="e">
        <f>VLOOKUP($G2353,Temp!$A:$C,Q$1,FALSE)</f>
        <v>#VALUE!</v>
      </c>
      <c r="R2353" s="22" t="e">
        <f>VLOOKUP($G2353,Temp!$A:$C,R$1,FALSE)</f>
        <v>#VALUE!</v>
      </c>
      <c r="S2353" s="22" t="e">
        <f>VLOOKUP($G2353,Temp!$A:$C,S$1,FALSE)</f>
        <v>#VALUE!</v>
      </c>
      <c r="T2353" s="22" t="e">
        <f>VLOOKUP($G2353,Temp!$A:$C,T$1,FALSE)</f>
        <v>#VALUE!</v>
      </c>
      <c r="U2353" s="22" t="e">
        <f>VLOOKUP($G2353,Temp!$A:$C,U$1,FALSE)</f>
        <v>#VALUE!</v>
      </c>
      <c r="V2353" s="22" t="e">
        <f>VLOOKUP($G2353,Temp!$A:$C,V$1,FALSE)</f>
        <v>#VALUE!</v>
      </c>
      <c r="W2353" s="22" t="e">
        <f>VLOOKUP($G2353,Temp!$A:$C,W$1,FALSE)</f>
        <v>#VALUE!</v>
      </c>
      <c r="X2353" s="22" t="e">
        <f>VLOOKUP($G2353,Temp!$A:$C,X$1,FALSE)</f>
        <v>#VALUE!</v>
      </c>
      <c r="Y2353" s="22">
        <f>VLOOKUP($G2353,Temp!$A:$C,Y$1,FALSE)</f>
        <v>16100</v>
      </c>
      <c r="Z2353" s="22">
        <f>VLOOKUP($G2353,Temp!$A:$C,Z$1,FALSE)</f>
        <v>5000</v>
      </c>
      <c r="AA2353" s="22" t="e">
        <f>VLOOKUP($A2353,Searches!$A:$H,AA$1,FALSE)</f>
        <v>#N/A</v>
      </c>
      <c r="AB2353" s="22" t="e">
        <f>VLOOKUP($A2353,Searches!$A:$H,AB$1,FALSE)</f>
        <v>#N/A</v>
      </c>
      <c r="AC2353" s="22" t="e">
        <f>VLOOKUP($A2353,Searches!$A:$H,AC$1,FALSE)</f>
        <v>#N/A</v>
      </c>
      <c r="AD2353" s="22" t="e">
        <f>VLOOKUP($A2353,Searches!$A:$H,AD$1,FALSE)</f>
        <v>#N/A</v>
      </c>
      <c r="AE2353" s="22" t="e">
        <f>VLOOKUP($A2353,Searches!$A:$H,AE$1,FALSE)</f>
        <v>#N/A</v>
      </c>
      <c r="AF2353" s="22" t="e">
        <f>VLOOKUP($A2353,Searches!$A:$H,AF$1,FALSE)</f>
        <v>#N/A</v>
      </c>
      <c r="AG2353" s="22" t="e">
        <f>VLOOKUP($A2353,Searches!$A:$H,AG$1,FALSE)</f>
        <v>#N/A</v>
      </c>
      <c r="AH2353" s="22" t="str">
        <f>VLOOKUP($G2353,Temp!$D:$F,AH$1,FALSE)</f>
        <v>highwinds.com</v>
      </c>
      <c r="AI2353" s="22" t="str">
        <f>VLOOKUP($G2353,Temp!$D:$F,AI$1,FALSE)</f>
        <v>HubSpot</v>
      </c>
      <c r="AJ2353" s="22" t="str">
        <f>VLOOKUP($G2353,Temp!$D:$F,AJ$1,FALSE)</f>
        <v>WordPress</v>
      </c>
    </row>
    <row r="2354" spans="1:36" ht="16" x14ac:dyDescent="0.2">
      <c r="A2354" s="8" t="str">
        <f t="shared" si="36"/>
        <v>John Shea RBmedia</v>
      </c>
      <c r="B2354" s="8" t="s">
        <v>428</v>
      </c>
      <c r="C2354" s="8" t="s">
        <v>12331</v>
      </c>
      <c r="D2354" s="8" t="s">
        <v>5438</v>
      </c>
      <c r="E2354" s="8" t="s">
        <v>12332</v>
      </c>
      <c r="F2354" s="8" t="s">
        <v>12334</v>
      </c>
      <c r="G2354" s="12" t="s">
        <v>11967</v>
      </c>
      <c r="H2354" s="22" t="str">
        <f>VLOOKUP($G2354,Temp!$A:$C,H$1,FALSE)</f>
        <v>rbmediaglobal.com</v>
      </c>
      <c r="I2354" s="22" t="e">
        <f>VLOOKUP($G2354,Temp!$A:$C,I$1,FALSE)</f>
        <v>#VALUE!</v>
      </c>
      <c r="J2354" s="22" t="e">
        <f>VLOOKUP($G2354,Temp!$A:$C,J$1,FALSE)</f>
        <v>#VALUE!</v>
      </c>
      <c r="K2354" s="22" t="e">
        <f>VLOOKUP($G2354,Temp!$A:$C,K$1,FALSE)</f>
        <v>#VALUE!</v>
      </c>
      <c r="L2354" s="22" t="e">
        <f>VLOOKUP($G2354,Temp!$A:$C,L$1,FALSE)</f>
        <v>#VALUE!</v>
      </c>
      <c r="M2354" s="22" t="e">
        <f>VLOOKUP($G2354,Temp!$A:$C,M$1,FALSE)</f>
        <v>#VALUE!</v>
      </c>
      <c r="N2354" s="22" t="e">
        <f>VLOOKUP($G2354,Temp!$A:$C,N$1,FALSE)</f>
        <v>#VALUE!</v>
      </c>
      <c r="O2354" s="22" t="e">
        <f>VLOOKUP($G2354,Temp!$A:$C,O$1,FALSE)</f>
        <v>#VALUE!</v>
      </c>
      <c r="P2354" s="22" t="e">
        <f>VLOOKUP($G2354,Temp!$A:$C,P$1,FALSE)</f>
        <v>#VALUE!</v>
      </c>
      <c r="Q2354" s="22" t="e">
        <f>VLOOKUP($G2354,Temp!$A:$C,Q$1,FALSE)</f>
        <v>#VALUE!</v>
      </c>
      <c r="R2354" s="22" t="e">
        <f>VLOOKUP($G2354,Temp!$A:$C,R$1,FALSE)</f>
        <v>#VALUE!</v>
      </c>
      <c r="S2354" s="22" t="e">
        <f>VLOOKUP($G2354,Temp!$A:$C,S$1,FALSE)</f>
        <v>#VALUE!</v>
      </c>
      <c r="T2354" s="22" t="e">
        <f>VLOOKUP($G2354,Temp!$A:$C,T$1,FALSE)</f>
        <v>#VALUE!</v>
      </c>
      <c r="U2354" s="22" t="e">
        <f>VLOOKUP($G2354,Temp!$A:$C,U$1,FALSE)</f>
        <v>#VALUE!</v>
      </c>
      <c r="V2354" s="22" t="e">
        <f>VLOOKUP($G2354,Temp!$A:$C,V$1,FALSE)</f>
        <v>#VALUE!</v>
      </c>
      <c r="W2354" s="22" t="e">
        <f>VLOOKUP($G2354,Temp!$A:$C,W$1,FALSE)</f>
        <v>#VALUE!</v>
      </c>
      <c r="X2354" s="22" t="e">
        <f>VLOOKUP($G2354,Temp!$A:$C,X$1,FALSE)</f>
        <v>#VALUE!</v>
      </c>
      <c r="Y2354" s="22">
        <f>VLOOKUP($G2354,Temp!$A:$C,Y$1,FALSE)</f>
        <v>23</v>
      </c>
      <c r="Z2354" s="22">
        <f>VLOOKUP($G2354,Temp!$A:$C,Z$1,FALSE)</f>
        <v>0</v>
      </c>
      <c r="AA2354" s="22" t="e">
        <f>VLOOKUP($A2354,Searches!$A:$H,AA$1,FALSE)</f>
        <v>#N/A</v>
      </c>
      <c r="AB2354" s="22" t="e">
        <f>VLOOKUP($A2354,Searches!$A:$H,AB$1,FALSE)</f>
        <v>#N/A</v>
      </c>
      <c r="AC2354" s="22" t="e">
        <f>VLOOKUP($A2354,Searches!$A:$H,AC$1,FALSE)</f>
        <v>#N/A</v>
      </c>
      <c r="AD2354" s="22" t="e">
        <f>VLOOKUP($A2354,Searches!$A:$H,AD$1,FALSE)</f>
        <v>#N/A</v>
      </c>
      <c r="AE2354" s="22" t="e">
        <f>VLOOKUP($A2354,Searches!$A:$H,AE$1,FALSE)</f>
        <v>#N/A</v>
      </c>
      <c r="AF2354" s="22" t="e">
        <f>VLOOKUP($A2354,Searches!$A:$H,AF$1,FALSE)</f>
        <v>#N/A</v>
      </c>
      <c r="AG2354" s="22" t="e">
        <f>VLOOKUP($A2354,Searches!$A:$H,AG$1,FALSE)</f>
        <v>#N/A</v>
      </c>
      <c r="AH2354" s="22" t="e">
        <f>VLOOKUP($G2354,Temp!$D:$F,AH$1,FALSE)</f>
        <v>#N/A</v>
      </c>
      <c r="AI2354" s="22" t="e">
        <f>VLOOKUP($G2354,Temp!$D:$F,AI$1,FALSE)</f>
        <v>#N/A</v>
      </c>
      <c r="AJ2354" s="22" t="e">
        <f>VLOOKUP($G2354,Temp!$D:$F,AJ$1,FALSE)</f>
        <v>#N/A</v>
      </c>
    </row>
    <row r="2355" spans="1:36" ht="16" x14ac:dyDescent="0.2">
      <c r="A2355" s="8" t="str">
        <f t="shared" si="36"/>
        <v>Richard Grisham iPipeline</v>
      </c>
      <c r="B2355" s="8" t="s">
        <v>785</v>
      </c>
      <c r="C2355" s="8" t="s">
        <v>12343</v>
      </c>
      <c r="D2355" s="8" t="s">
        <v>12287</v>
      </c>
      <c r="E2355" s="8" t="s">
        <v>12344</v>
      </c>
      <c r="F2355" s="8" t="s">
        <v>2891</v>
      </c>
      <c r="G2355" s="12" t="s">
        <v>2892</v>
      </c>
      <c r="H2355" s="22" t="str">
        <f>VLOOKUP($G2355,Temp!$A:$C,H$1,FALSE)</f>
        <v>ipipeline.com</v>
      </c>
      <c r="I2355" s="22" t="e">
        <f>VLOOKUP($G2355,Temp!$A:$C,I$1,FALSE)</f>
        <v>#VALUE!</v>
      </c>
      <c r="J2355" s="22" t="e">
        <f>VLOOKUP($G2355,Temp!$A:$C,J$1,FALSE)</f>
        <v>#VALUE!</v>
      </c>
      <c r="K2355" s="22" t="e">
        <f>VLOOKUP($G2355,Temp!$A:$C,K$1,FALSE)</f>
        <v>#VALUE!</v>
      </c>
      <c r="L2355" s="22" t="e">
        <f>VLOOKUP($G2355,Temp!$A:$C,L$1,FALSE)</f>
        <v>#VALUE!</v>
      </c>
      <c r="M2355" s="22" t="e">
        <f>VLOOKUP($G2355,Temp!$A:$C,M$1,FALSE)</f>
        <v>#VALUE!</v>
      </c>
      <c r="N2355" s="22" t="e">
        <f>VLOOKUP($G2355,Temp!$A:$C,N$1,FALSE)</f>
        <v>#VALUE!</v>
      </c>
      <c r="O2355" s="22" t="e">
        <f>VLOOKUP($G2355,Temp!$A:$C,O$1,FALSE)</f>
        <v>#VALUE!</v>
      </c>
      <c r="P2355" s="22" t="e">
        <f>VLOOKUP($G2355,Temp!$A:$C,P$1,FALSE)</f>
        <v>#VALUE!</v>
      </c>
      <c r="Q2355" s="22" t="e">
        <f>VLOOKUP($G2355,Temp!$A:$C,Q$1,FALSE)</f>
        <v>#VALUE!</v>
      </c>
      <c r="R2355" s="22" t="e">
        <f>VLOOKUP($G2355,Temp!$A:$C,R$1,FALSE)</f>
        <v>#VALUE!</v>
      </c>
      <c r="S2355" s="22" t="e">
        <f>VLOOKUP($G2355,Temp!$A:$C,S$1,FALSE)</f>
        <v>#VALUE!</v>
      </c>
      <c r="T2355" s="22" t="e">
        <f>VLOOKUP($G2355,Temp!$A:$C,T$1,FALSE)</f>
        <v>#VALUE!</v>
      </c>
      <c r="U2355" s="22" t="e">
        <f>VLOOKUP($G2355,Temp!$A:$C,U$1,FALSE)</f>
        <v>#VALUE!</v>
      </c>
      <c r="V2355" s="22" t="e">
        <f>VLOOKUP($G2355,Temp!$A:$C,V$1,FALSE)</f>
        <v>#VALUE!</v>
      </c>
      <c r="W2355" s="22" t="e">
        <f>VLOOKUP($G2355,Temp!$A:$C,W$1,FALSE)</f>
        <v>#VALUE!</v>
      </c>
      <c r="X2355" s="22" t="e">
        <f>VLOOKUP($G2355,Temp!$A:$C,X$1,FALSE)</f>
        <v>#VALUE!</v>
      </c>
      <c r="Y2355" s="22">
        <f>VLOOKUP($G2355,Temp!$A:$C,Y$1,FALSE)</f>
        <v>1300</v>
      </c>
      <c r="Z2355" s="22">
        <f>VLOOKUP($G2355,Temp!$A:$C,Z$1,FALSE)</f>
        <v>0</v>
      </c>
      <c r="AA2355" s="22" t="e">
        <f>VLOOKUP($A2355,Searches!$A:$H,AA$1,FALSE)</f>
        <v>#N/A</v>
      </c>
      <c r="AB2355" s="22" t="e">
        <f>VLOOKUP($A2355,Searches!$A:$H,AB$1,FALSE)</f>
        <v>#N/A</v>
      </c>
      <c r="AC2355" s="22" t="e">
        <f>VLOOKUP($A2355,Searches!$A:$H,AC$1,FALSE)</f>
        <v>#N/A</v>
      </c>
      <c r="AD2355" s="22" t="e">
        <f>VLOOKUP($A2355,Searches!$A:$H,AD$1,FALSE)</f>
        <v>#N/A</v>
      </c>
      <c r="AE2355" s="22" t="e">
        <f>VLOOKUP($A2355,Searches!$A:$H,AE$1,FALSE)</f>
        <v>#N/A</v>
      </c>
      <c r="AF2355" s="22" t="e">
        <f>VLOOKUP($A2355,Searches!$A:$H,AF$1,FALSE)</f>
        <v>#N/A</v>
      </c>
      <c r="AG2355" s="22" t="e">
        <f>VLOOKUP($A2355,Searches!$A:$H,AG$1,FALSE)</f>
        <v>#N/A</v>
      </c>
      <c r="AH2355" s="22" t="str">
        <f>VLOOKUP($G2355,Temp!$D:$F,AH$1,FALSE)</f>
        <v>ipipeline.com</v>
      </c>
      <c r="AI2355" s="22" t="str">
        <f>VLOOKUP($G2355,Temp!$D:$F,AI$1,FALSE)</f>
        <v>HubSpot</v>
      </c>
      <c r="AJ2355" s="22" t="str">
        <f>VLOOKUP($G2355,Temp!$D:$F,AJ$1,FALSE)</f>
        <v>WordPress</v>
      </c>
    </row>
    <row r="2356" spans="1:36" ht="16" x14ac:dyDescent="0.2">
      <c r="A2356" s="8" t="str">
        <f t="shared" si="36"/>
        <v>Bryan Estep iSeatz</v>
      </c>
      <c r="B2356" s="8" t="s">
        <v>522</v>
      </c>
      <c r="C2356" s="8" t="s">
        <v>10312</v>
      </c>
      <c r="D2356" s="8" t="s">
        <v>10313</v>
      </c>
      <c r="E2356" s="8" t="s">
        <v>10314</v>
      </c>
      <c r="F2356" s="8" t="s">
        <v>10315</v>
      </c>
      <c r="G2356" s="12" t="s">
        <v>10316</v>
      </c>
      <c r="H2356" s="22" t="str">
        <f>VLOOKUP($G2356,Temp!$A:$C,H$1,FALSE)</f>
        <v>iSeatz.com</v>
      </c>
      <c r="I2356" s="22" t="e">
        <f>VLOOKUP($G2356,Temp!$A:$C,I$1,FALSE)</f>
        <v>#VALUE!</v>
      </c>
      <c r="J2356" s="22" t="e">
        <f>VLOOKUP($G2356,Temp!$A:$C,J$1,FALSE)</f>
        <v>#VALUE!</v>
      </c>
      <c r="K2356" s="22" t="e">
        <f>VLOOKUP($G2356,Temp!$A:$C,K$1,FALSE)</f>
        <v>#VALUE!</v>
      </c>
      <c r="L2356" s="22" t="e">
        <f>VLOOKUP($G2356,Temp!$A:$C,L$1,FALSE)</f>
        <v>#VALUE!</v>
      </c>
      <c r="M2356" s="22" t="e">
        <f>VLOOKUP($G2356,Temp!$A:$C,M$1,FALSE)</f>
        <v>#VALUE!</v>
      </c>
      <c r="N2356" s="22" t="e">
        <f>VLOOKUP($G2356,Temp!$A:$C,N$1,FALSE)</f>
        <v>#VALUE!</v>
      </c>
      <c r="O2356" s="22" t="e">
        <f>VLOOKUP($G2356,Temp!$A:$C,O$1,FALSE)</f>
        <v>#VALUE!</v>
      </c>
      <c r="P2356" s="22" t="e">
        <f>VLOOKUP($G2356,Temp!$A:$C,P$1,FALSE)</f>
        <v>#VALUE!</v>
      </c>
      <c r="Q2356" s="22" t="e">
        <f>VLOOKUP($G2356,Temp!$A:$C,Q$1,FALSE)</f>
        <v>#VALUE!</v>
      </c>
      <c r="R2356" s="22" t="e">
        <f>VLOOKUP($G2356,Temp!$A:$C,R$1,FALSE)</f>
        <v>#VALUE!</v>
      </c>
      <c r="S2356" s="22" t="e">
        <f>VLOOKUP($G2356,Temp!$A:$C,S$1,FALSE)</f>
        <v>#VALUE!</v>
      </c>
      <c r="T2356" s="22" t="e">
        <f>VLOOKUP($G2356,Temp!$A:$C,T$1,FALSE)</f>
        <v>#VALUE!</v>
      </c>
      <c r="U2356" s="22" t="e">
        <f>VLOOKUP($G2356,Temp!$A:$C,U$1,FALSE)</f>
        <v>#VALUE!</v>
      </c>
      <c r="V2356" s="22" t="e">
        <f>VLOOKUP($G2356,Temp!$A:$C,V$1,FALSE)</f>
        <v>#VALUE!</v>
      </c>
      <c r="W2356" s="22" t="e">
        <f>VLOOKUP($G2356,Temp!$A:$C,W$1,FALSE)</f>
        <v>#VALUE!</v>
      </c>
      <c r="X2356" s="22" t="e">
        <f>VLOOKUP($G2356,Temp!$A:$C,X$1,FALSE)</f>
        <v>#VALUE!</v>
      </c>
      <c r="Y2356" s="22">
        <f>VLOOKUP($G2356,Temp!$A:$C,Y$1,FALSE)</f>
        <v>2</v>
      </c>
      <c r="Z2356" s="22">
        <f>VLOOKUP($G2356,Temp!$A:$C,Z$1,FALSE)</f>
        <v>0</v>
      </c>
      <c r="AA2356" s="22" t="str">
        <f>VLOOKUP($A2356,Searches!$A:$H,AA$1,FALSE)</f>
        <v>Bryan Estep</v>
      </c>
      <c r="AB2356" s="22" t="str">
        <f>VLOOKUP($A2356,Searches!$A:$H,AB$1,FALSE)</f>
        <v>iSeatz</v>
      </c>
      <c r="AC2356" s="22" t="str">
        <f>VLOOKUP($A2356,Searches!$A:$H,AC$1,FALSE)</f>
        <v xml:space="preserve">Chief Revenue Officer </v>
      </c>
      <c r="AD2356" s="22" t="str">
        <f>VLOOKUP($A2356,Searches!$A:$H,AD$1,FALSE)</f>
        <v>2nd</v>
      </c>
      <c r="AE2356" s="22" t="str">
        <f>VLOOKUP($A2356,Searches!$A:$H,AE$1,FALSE)</f>
        <v/>
      </c>
      <c r="AF2356" s="22" t="str">
        <f>VLOOKUP($A2356,Searches!$A:$H,AF$1,FALSE)</f>
        <v>Greater Seattle Area</v>
      </c>
      <c r="AG2356" s="22" t="str">
        <f>VLOOKUP($A2356,Searches!$A:$H,AG$1,FALSE)</f>
        <v>https://www.linkedin.com/sales/profile/39318057,jtW9,NAME_SEARCH?moduleKey=peopleSearchResults&amp;pageKey=sales-search3-people-refinement&amp;contextId=60BC92C971D70515801E49D6842B0000&amp;requestId=e02ac8d9-6de1-48e4-9f68-7fa963eee2b4&amp;action=CLICK&amp;target=urn%3Ali%3AsalesLead%3A(-1%2C39318057)&amp;pageNumber=27&amp;targetEl=profilelink&amp;position=12&amp;trk=lss-serp-result-lead_photo</v>
      </c>
      <c r="AH2356" s="22" t="e">
        <f>VLOOKUP($G2356,Temp!$D:$F,AH$1,FALSE)</f>
        <v>#N/A</v>
      </c>
      <c r="AI2356" s="22" t="e">
        <f>VLOOKUP($G2356,Temp!$D:$F,AI$1,FALSE)</f>
        <v>#N/A</v>
      </c>
      <c r="AJ2356" s="22" t="e">
        <f>VLOOKUP($G2356,Temp!$D:$F,AJ$1,FALSE)</f>
        <v>#N/A</v>
      </c>
    </row>
    <row r="2357" spans="1:36" ht="16" x14ac:dyDescent="0.2">
      <c r="A2357" s="8" t="str">
        <f t="shared" si="36"/>
        <v>Jay Blandford Sageworks</v>
      </c>
      <c r="B2357" s="8" t="s">
        <v>2239</v>
      </c>
      <c r="C2357" s="8" t="s">
        <v>11875</v>
      </c>
      <c r="D2357" s="8" t="s">
        <v>3810</v>
      </c>
      <c r="E2357" s="8" t="s">
        <v>11876</v>
      </c>
      <c r="F2357" s="8" t="s">
        <v>11877</v>
      </c>
      <c r="G2357" s="12" t="s">
        <v>11878</v>
      </c>
      <c r="H2357" s="22" t="str">
        <f>VLOOKUP($G2357,Temp!$A:$C,H$1,FALSE)</f>
        <v>sageworks.com</v>
      </c>
      <c r="I2357" s="22" t="e">
        <f>VLOOKUP($G2357,Temp!$A:$C,I$1,FALSE)</f>
        <v>#VALUE!</v>
      </c>
      <c r="J2357" s="22" t="e">
        <f>VLOOKUP($G2357,Temp!$A:$C,J$1,FALSE)</f>
        <v>#VALUE!</v>
      </c>
      <c r="K2357" s="22" t="e">
        <f>VLOOKUP($G2357,Temp!$A:$C,K$1,FALSE)</f>
        <v>#VALUE!</v>
      </c>
      <c r="L2357" s="22" t="e">
        <f>VLOOKUP($G2357,Temp!$A:$C,L$1,FALSE)</f>
        <v>#VALUE!</v>
      </c>
      <c r="M2357" s="22" t="e">
        <f>VLOOKUP($G2357,Temp!$A:$C,M$1,FALSE)</f>
        <v>#VALUE!</v>
      </c>
      <c r="N2357" s="22" t="e">
        <f>VLOOKUP($G2357,Temp!$A:$C,N$1,FALSE)</f>
        <v>#VALUE!</v>
      </c>
      <c r="O2357" s="22" t="e">
        <f>VLOOKUP($G2357,Temp!$A:$C,O$1,FALSE)</f>
        <v>#VALUE!</v>
      </c>
      <c r="P2357" s="22" t="e">
        <f>VLOOKUP($G2357,Temp!$A:$C,P$1,FALSE)</f>
        <v>#VALUE!</v>
      </c>
      <c r="Q2357" s="22" t="e">
        <f>VLOOKUP($G2357,Temp!$A:$C,Q$1,FALSE)</f>
        <v>#VALUE!</v>
      </c>
      <c r="R2357" s="22" t="e">
        <f>VLOOKUP($G2357,Temp!$A:$C,R$1,FALSE)</f>
        <v>#VALUE!</v>
      </c>
      <c r="S2357" s="22" t="e">
        <f>VLOOKUP($G2357,Temp!$A:$C,S$1,FALSE)</f>
        <v>#VALUE!</v>
      </c>
      <c r="T2357" s="22" t="e">
        <f>VLOOKUP($G2357,Temp!$A:$C,T$1,FALSE)</f>
        <v>#VALUE!</v>
      </c>
      <c r="U2357" s="22" t="e">
        <f>VLOOKUP($G2357,Temp!$A:$C,U$1,FALSE)</f>
        <v>#VALUE!</v>
      </c>
      <c r="V2357" s="22" t="e">
        <f>VLOOKUP($G2357,Temp!$A:$C,V$1,FALSE)</f>
        <v>#VALUE!</v>
      </c>
      <c r="W2357" s="22" t="e">
        <f>VLOOKUP($G2357,Temp!$A:$C,W$1,FALSE)</f>
        <v>#VALUE!</v>
      </c>
      <c r="X2357" s="22" t="e">
        <f>VLOOKUP($G2357,Temp!$A:$C,X$1,FALSE)</f>
        <v>#VALUE!</v>
      </c>
      <c r="Y2357" s="22">
        <f>VLOOKUP($G2357,Temp!$A:$C,Y$1,FALSE)</f>
        <v>41200</v>
      </c>
      <c r="Z2357" s="22">
        <f>VLOOKUP($G2357,Temp!$A:$C,Z$1,FALSE)</f>
        <v>3500</v>
      </c>
      <c r="AA2357" s="22" t="str">
        <f>VLOOKUP($A2357,Searches!$A:$H,AA$1,FALSE)</f>
        <v>Jay Blandford</v>
      </c>
      <c r="AB2357" s="22" t="str">
        <f>VLOOKUP($A2357,Searches!$A:$H,AB$1,FALSE)</f>
        <v>Sageworks</v>
      </c>
      <c r="AC2357" s="22" t="str">
        <f>VLOOKUP($A2357,Searches!$A:$H,AC$1,FALSE)</f>
        <v>Chief Revenue Officer</v>
      </c>
      <c r="AD2357" s="22" t="str">
        <f>VLOOKUP($A2357,Searches!$A:$H,AD$1,FALSE)</f>
        <v>2nd</v>
      </c>
      <c r="AE2357" s="22" t="str">
        <f>VLOOKUP($A2357,Searches!$A:$H,AE$1,FALSE)</f>
        <v>Open link</v>
      </c>
      <c r="AF2357" s="22" t="str">
        <f>VLOOKUP($A2357,Searches!$A:$H,AF$1,FALSE)</f>
        <v>Raleigh-Durham, North Carolina Area</v>
      </c>
      <c r="AG2357" s="22" t="str">
        <f>VLOOKUP($A2357,Searches!$A:$H,AG$1,FALSE)</f>
        <v>https://www.linkedin.com/sales/profile/84163553,EOyT,NAME_SEARCH?moduleKey=peopleSearchResults&amp;pageKey=sales-search3-people-refinement&amp;contextId=60BC92C971D70515801E49D6842B0000&amp;requestId=e02ac8d9-6de1-48e4-9f68-7fa963eee2b4&amp;action=CLICK&amp;target=urn%3Ali%3AsalesLead%3A(-1%2C84163553)&amp;pageNumber=27&amp;targetEl=profilelink&amp;position=10&amp;trk=lss-serp-result-lead_photo</v>
      </c>
      <c r="AH2357" s="22" t="e">
        <f>VLOOKUP($G2357,Temp!$D:$F,AH$1,FALSE)</f>
        <v>#N/A</v>
      </c>
      <c r="AI2357" s="22" t="e">
        <f>VLOOKUP($G2357,Temp!$D:$F,AI$1,FALSE)</f>
        <v>#N/A</v>
      </c>
      <c r="AJ2357" s="22" t="e">
        <f>VLOOKUP($G2357,Temp!$D:$F,AJ$1,FALSE)</f>
        <v>#N/A</v>
      </c>
    </row>
    <row r="2358" spans="1:36" ht="16" x14ac:dyDescent="0.2">
      <c r="A2358" s="8" t="str">
        <f t="shared" si="36"/>
        <v>John Strosahl Jamf</v>
      </c>
      <c r="B2358" s="8" t="s">
        <v>428</v>
      </c>
      <c r="C2358" s="8" t="s">
        <v>7762</v>
      </c>
      <c r="D2358" s="8" t="s">
        <v>304</v>
      </c>
      <c r="E2358" s="8" t="s">
        <v>7763</v>
      </c>
      <c r="F2358" s="8" t="s">
        <v>7755</v>
      </c>
      <c r="G2358" s="12" t="s">
        <v>7756</v>
      </c>
      <c r="H2358" s="22" t="str">
        <f>VLOOKUP($G2358,Temp!$A:$C,H$1,FALSE)</f>
        <v>jamf.com</v>
      </c>
      <c r="I2358" s="22" t="e">
        <f>VLOOKUP($G2358,Temp!$A:$C,I$1,FALSE)</f>
        <v>#VALUE!</v>
      </c>
      <c r="J2358" s="22" t="e">
        <f>VLOOKUP($G2358,Temp!$A:$C,J$1,FALSE)</f>
        <v>#VALUE!</v>
      </c>
      <c r="K2358" s="22" t="e">
        <f>VLOOKUP($G2358,Temp!$A:$C,K$1,FALSE)</f>
        <v>#VALUE!</v>
      </c>
      <c r="L2358" s="22" t="e">
        <f>VLOOKUP($G2358,Temp!$A:$C,L$1,FALSE)</f>
        <v>#VALUE!</v>
      </c>
      <c r="M2358" s="22" t="e">
        <f>VLOOKUP($G2358,Temp!$A:$C,M$1,FALSE)</f>
        <v>#VALUE!</v>
      </c>
      <c r="N2358" s="22" t="e">
        <f>VLOOKUP($G2358,Temp!$A:$C,N$1,FALSE)</f>
        <v>#VALUE!</v>
      </c>
      <c r="O2358" s="22" t="e">
        <f>VLOOKUP($G2358,Temp!$A:$C,O$1,FALSE)</f>
        <v>#VALUE!</v>
      </c>
      <c r="P2358" s="22" t="e">
        <f>VLOOKUP($G2358,Temp!$A:$C,P$1,FALSE)</f>
        <v>#VALUE!</v>
      </c>
      <c r="Q2358" s="22" t="e">
        <f>VLOOKUP($G2358,Temp!$A:$C,Q$1,FALSE)</f>
        <v>#VALUE!</v>
      </c>
      <c r="R2358" s="22" t="e">
        <f>VLOOKUP($G2358,Temp!$A:$C,R$1,FALSE)</f>
        <v>#VALUE!</v>
      </c>
      <c r="S2358" s="22" t="e">
        <f>VLOOKUP($G2358,Temp!$A:$C,S$1,FALSE)</f>
        <v>#VALUE!</v>
      </c>
      <c r="T2358" s="22" t="e">
        <f>VLOOKUP($G2358,Temp!$A:$C,T$1,FALSE)</f>
        <v>#VALUE!</v>
      </c>
      <c r="U2358" s="22" t="e">
        <f>VLOOKUP($G2358,Temp!$A:$C,U$1,FALSE)</f>
        <v>#VALUE!</v>
      </c>
      <c r="V2358" s="22" t="e">
        <f>VLOOKUP($G2358,Temp!$A:$C,V$1,FALSE)</f>
        <v>#VALUE!</v>
      </c>
      <c r="W2358" s="22" t="e">
        <f>VLOOKUP($G2358,Temp!$A:$C,W$1,FALSE)</f>
        <v>#VALUE!</v>
      </c>
      <c r="X2358" s="22" t="e">
        <f>VLOOKUP($G2358,Temp!$A:$C,X$1,FALSE)</f>
        <v>#VALUE!</v>
      </c>
      <c r="Y2358" s="22">
        <f>VLOOKUP($G2358,Temp!$A:$C,Y$1,FALSE)</f>
        <v>90300</v>
      </c>
      <c r="Z2358" s="22">
        <f>VLOOKUP($G2358,Temp!$A:$C,Z$1,FALSE)</f>
        <v>20400</v>
      </c>
      <c r="AA2358" s="22" t="e">
        <f>VLOOKUP($A2358,Searches!$A:$H,AA$1,FALSE)</f>
        <v>#N/A</v>
      </c>
      <c r="AB2358" s="22" t="e">
        <f>VLOOKUP($A2358,Searches!$A:$H,AB$1,FALSE)</f>
        <v>#N/A</v>
      </c>
      <c r="AC2358" s="22" t="e">
        <f>VLOOKUP($A2358,Searches!$A:$H,AC$1,FALSE)</f>
        <v>#N/A</v>
      </c>
      <c r="AD2358" s="22" t="e">
        <f>VLOOKUP($A2358,Searches!$A:$H,AD$1,FALSE)</f>
        <v>#N/A</v>
      </c>
      <c r="AE2358" s="22" t="e">
        <f>VLOOKUP($A2358,Searches!$A:$H,AE$1,FALSE)</f>
        <v>#N/A</v>
      </c>
      <c r="AF2358" s="22" t="e">
        <f>VLOOKUP($A2358,Searches!$A:$H,AF$1,FALSE)</f>
        <v>#N/A</v>
      </c>
      <c r="AG2358" s="22" t="e">
        <f>VLOOKUP($A2358,Searches!$A:$H,AG$1,FALSE)</f>
        <v>#N/A</v>
      </c>
      <c r="AH2358" s="22" t="e">
        <f>VLOOKUP($G2358,Temp!$D:$F,AH$1,FALSE)</f>
        <v>#N/A</v>
      </c>
      <c r="AI2358" s="22" t="e">
        <f>VLOOKUP($G2358,Temp!$D:$F,AI$1,FALSE)</f>
        <v>#N/A</v>
      </c>
      <c r="AJ2358" s="22" t="e">
        <f>VLOOKUP($G2358,Temp!$D:$F,AJ$1,FALSE)</f>
        <v>#N/A</v>
      </c>
    </row>
    <row r="2359" spans="1:36" ht="16" x14ac:dyDescent="0.2">
      <c r="A2359" s="8" t="str">
        <f t="shared" si="36"/>
        <v>Terry Erdle National Restaurant Association</v>
      </c>
      <c r="B2359" s="8" t="s">
        <v>5025</v>
      </c>
      <c r="C2359" s="8" t="s">
        <v>5027</v>
      </c>
      <c r="D2359" s="8" t="s">
        <v>304</v>
      </c>
      <c r="E2359" s="8" t="s">
        <v>5029</v>
      </c>
      <c r="F2359" s="8" t="s">
        <v>5030</v>
      </c>
      <c r="G2359" s="12" t="s">
        <v>5031</v>
      </c>
      <c r="H2359" s="22" t="str">
        <f>VLOOKUP($G2359,Temp!$A:$C,H$1,FALSE)</f>
        <v>restaurant.org</v>
      </c>
      <c r="I2359" s="22" t="e">
        <f>VLOOKUP($G2359,Temp!$A:$C,I$1,FALSE)</f>
        <v>#VALUE!</v>
      </c>
      <c r="J2359" s="22" t="e">
        <f>VLOOKUP($G2359,Temp!$A:$C,J$1,FALSE)</f>
        <v>#VALUE!</v>
      </c>
      <c r="K2359" s="22" t="e">
        <f>VLOOKUP($G2359,Temp!$A:$C,K$1,FALSE)</f>
        <v>#VALUE!</v>
      </c>
      <c r="L2359" s="22" t="e">
        <f>VLOOKUP($G2359,Temp!$A:$C,L$1,FALSE)</f>
        <v>#VALUE!</v>
      </c>
      <c r="M2359" s="22" t="e">
        <f>VLOOKUP($G2359,Temp!$A:$C,M$1,FALSE)</f>
        <v>#VALUE!</v>
      </c>
      <c r="N2359" s="22" t="e">
        <f>VLOOKUP($G2359,Temp!$A:$C,N$1,FALSE)</f>
        <v>#VALUE!</v>
      </c>
      <c r="O2359" s="22" t="e">
        <f>VLOOKUP($G2359,Temp!$A:$C,O$1,FALSE)</f>
        <v>#VALUE!</v>
      </c>
      <c r="P2359" s="22" t="e">
        <f>VLOOKUP($G2359,Temp!$A:$C,P$1,FALSE)</f>
        <v>#VALUE!</v>
      </c>
      <c r="Q2359" s="22" t="e">
        <f>VLOOKUP($G2359,Temp!$A:$C,Q$1,FALSE)</f>
        <v>#VALUE!</v>
      </c>
      <c r="R2359" s="22" t="e">
        <f>VLOOKUP($G2359,Temp!$A:$C,R$1,FALSE)</f>
        <v>#VALUE!</v>
      </c>
      <c r="S2359" s="22" t="e">
        <f>VLOOKUP($G2359,Temp!$A:$C,S$1,FALSE)</f>
        <v>#VALUE!</v>
      </c>
      <c r="T2359" s="22" t="e">
        <f>VLOOKUP($G2359,Temp!$A:$C,T$1,FALSE)</f>
        <v>#VALUE!</v>
      </c>
      <c r="U2359" s="22" t="e">
        <f>VLOOKUP($G2359,Temp!$A:$C,U$1,FALSE)</f>
        <v>#VALUE!</v>
      </c>
      <c r="V2359" s="22" t="e">
        <f>VLOOKUP($G2359,Temp!$A:$C,V$1,FALSE)</f>
        <v>#VALUE!</v>
      </c>
      <c r="W2359" s="22" t="e">
        <f>VLOOKUP($G2359,Temp!$A:$C,W$1,FALSE)</f>
        <v>#VALUE!</v>
      </c>
      <c r="X2359" s="22" t="e">
        <f>VLOOKUP($G2359,Temp!$A:$C,X$1,FALSE)</f>
        <v>#VALUE!</v>
      </c>
      <c r="Y2359" s="22">
        <f>VLOOKUP($G2359,Temp!$A:$C,Y$1,FALSE)</f>
        <v>178000</v>
      </c>
      <c r="Z2359" s="22">
        <f>VLOOKUP($G2359,Temp!$A:$C,Z$1,FALSE)</f>
        <v>5</v>
      </c>
      <c r="AA2359" s="22" t="e">
        <f>VLOOKUP($A2359,Searches!$A:$H,AA$1,FALSE)</f>
        <v>#N/A</v>
      </c>
      <c r="AB2359" s="22" t="e">
        <f>VLOOKUP($A2359,Searches!$A:$H,AB$1,FALSE)</f>
        <v>#N/A</v>
      </c>
      <c r="AC2359" s="22" t="e">
        <f>VLOOKUP($A2359,Searches!$A:$H,AC$1,FALSE)</f>
        <v>#N/A</v>
      </c>
      <c r="AD2359" s="22" t="e">
        <f>VLOOKUP($A2359,Searches!$A:$H,AD$1,FALSE)</f>
        <v>#N/A</v>
      </c>
      <c r="AE2359" s="22" t="e">
        <f>VLOOKUP($A2359,Searches!$A:$H,AE$1,FALSE)</f>
        <v>#N/A</v>
      </c>
      <c r="AF2359" s="22" t="e">
        <f>VLOOKUP($A2359,Searches!$A:$H,AF$1,FALSE)</f>
        <v>#N/A</v>
      </c>
      <c r="AG2359" s="22" t="e">
        <f>VLOOKUP($A2359,Searches!$A:$H,AG$1,FALSE)</f>
        <v>#N/A</v>
      </c>
      <c r="AH2359" s="22" t="str">
        <f>VLOOKUP($G2359,Temp!$D:$F,AH$1,FALSE)</f>
        <v>restaurant.org</v>
      </c>
      <c r="AI2359" s="22" t="str">
        <f>VLOOKUP($G2359,Temp!$D:$F,AI$1,FALSE)</f>
        <v>HubSpot</v>
      </c>
      <c r="AJ2359" s="22" t="str">
        <f>VLOOKUP($G2359,Temp!$D:$F,AJ$1,FALSE)</f>
        <v>WordPress</v>
      </c>
    </row>
    <row r="2360" spans="1:36" ht="16" x14ac:dyDescent="0.2">
      <c r="A2360" s="8" t="str">
        <f t="shared" si="36"/>
        <v>Neil Metviner ClickSpark</v>
      </c>
      <c r="B2360" s="8" t="s">
        <v>4448</v>
      </c>
      <c r="C2360" s="8" t="s">
        <v>12358</v>
      </c>
      <c r="D2360" s="8" t="s">
        <v>12349</v>
      </c>
      <c r="E2360" s="8" t="s">
        <v>634</v>
      </c>
      <c r="F2360" s="8" t="s">
        <v>12359</v>
      </c>
      <c r="G2360" s="8" t="s">
        <v>634</v>
      </c>
      <c r="H2360" s="22" t="e">
        <f>VLOOKUP($G2360,Temp!$A:$C,H$1,FALSE)</f>
        <v>#N/A</v>
      </c>
      <c r="I2360" s="22" t="e">
        <f>VLOOKUP($G2360,Temp!$A:$C,I$1,FALSE)</f>
        <v>#N/A</v>
      </c>
      <c r="J2360" s="22" t="e">
        <f>VLOOKUP($G2360,Temp!$A:$C,J$1,FALSE)</f>
        <v>#N/A</v>
      </c>
      <c r="K2360" s="22" t="e">
        <f>VLOOKUP($G2360,Temp!$A:$C,K$1,FALSE)</f>
        <v>#N/A</v>
      </c>
      <c r="L2360" s="22" t="e">
        <f>VLOOKUP($G2360,Temp!$A:$C,L$1,FALSE)</f>
        <v>#N/A</v>
      </c>
      <c r="M2360" s="22" t="e">
        <f>VLOOKUP($G2360,Temp!$A:$C,M$1,FALSE)</f>
        <v>#N/A</v>
      </c>
      <c r="N2360" s="22" t="e">
        <f>VLOOKUP($G2360,Temp!$A:$C,N$1,FALSE)</f>
        <v>#N/A</v>
      </c>
      <c r="O2360" s="22" t="e">
        <f>VLOOKUP($G2360,Temp!$A:$C,O$1,FALSE)</f>
        <v>#N/A</v>
      </c>
      <c r="P2360" s="22" t="e">
        <f>VLOOKUP($G2360,Temp!$A:$C,P$1,FALSE)</f>
        <v>#N/A</v>
      </c>
      <c r="Q2360" s="22" t="e">
        <f>VLOOKUP($G2360,Temp!$A:$C,Q$1,FALSE)</f>
        <v>#N/A</v>
      </c>
      <c r="R2360" s="22" t="e">
        <f>VLOOKUP($G2360,Temp!$A:$C,R$1,FALSE)</f>
        <v>#N/A</v>
      </c>
      <c r="S2360" s="22" t="e">
        <f>VLOOKUP($G2360,Temp!$A:$C,S$1,FALSE)</f>
        <v>#N/A</v>
      </c>
      <c r="T2360" s="22" t="e">
        <f>VLOOKUP($G2360,Temp!$A:$C,T$1,FALSE)</f>
        <v>#N/A</v>
      </c>
      <c r="U2360" s="22" t="e">
        <f>VLOOKUP($G2360,Temp!$A:$C,U$1,FALSE)</f>
        <v>#N/A</v>
      </c>
      <c r="V2360" s="22" t="e">
        <f>VLOOKUP($G2360,Temp!$A:$C,V$1,FALSE)</f>
        <v>#N/A</v>
      </c>
      <c r="W2360" s="22" t="e">
        <f>VLOOKUP($G2360,Temp!$A:$C,W$1,FALSE)</f>
        <v>#N/A</v>
      </c>
      <c r="X2360" s="22" t="e">
        <f>VLOOKUP($G2360,Temp!$A:$C,X$1,FALSE)</f>
        <v>#N/A</v>
      </c>
      <c r="Y2360" s="22" t="e">
        <f>VLOOKUP($G2360,Temp!$A:$C,Y$1,FALSE)</f>
        <v>#N/A</v>
      </c>
      <c r="Z2360" s="22" t="e">
        <f>VLOOKUP($G2360,Temp!$A:$C,Z$1,FALSE)</f>
        <v>#N/A</v>
      </c>
      <c r="AA2360" s="22" t="e">
        <f>VLOOKUP($A2360,Searches!$A:$H,AA$1,FALSE)</f>
        <v>#N/A</v>
      </c>
      <c r="AB2360" s="22" t="e">
        <f>VLOOKUP($A2360,Searches!$A:$H,AB$1,FALSE)</f>
        <v>#N/A</v>
      </c>
      <c r="AC2360" s="22" t="e">
        <f>VLOOKUP($A2360,Searches!$A:$H,AC$1,FALSE)</f>
        <v>#N/A</v>
      </c>
      <c r="AD2360" s="22" t="e">
        <f>VLOOKUP($A2360,Searches!$A:$H,AD$1,FALSE)</f>
        <v>#N/A</v>
      </c>
      <c r="AE2360" s="22" t="e">
        <f>VLOOKUP($A2360,Searches!$A:$H,AE$1,FALSE)</f>
        <v>#N/A</v>
      </c>
      <c r="AF2360" s="22" t="e">
        <f>VLOOKUP($A2360,Searches!$A:$H,AF$1,FALSE)</f>
        <v>#N/A</v>
      </c>
      <c r="AG2360" s="22" t="e">
        <f>VLOOKUP($A2360,Searches!$A:$H,AG$1,FALSE)</f>
        <v>#N/A</v>
      </c>
      <c r="AH2360" s="22" t="e">
        <f>VLOOKUP($G2360,Temp!$D:$F,AH$1,FALSE)</f>
        <v>#N/A</v>
      </c>
      <c r="AI2360" s="22" t="e">
        <f>VLOOKUP($G2360,Temp!$D:$F,AI$1,FALSE)</f>
        <v>#N/A</v>
      </c>
      <c r="AJ2360" s="22" t="e">
        <f>VLOOKUP($G2360,Temp!$D:$F,AJ$1,FALSE)</f>
        <v>#N/A</v>
      </c>
    </row>
    <row r="2361" spans="1:36" ht="16" x14ac:dyDescent="0.2">
      <c r="A2361" s="8" t="str">
        <f t="shared" si="36"/>
        <v>Timothy Ford SurveyMonkey</v>
      </c>
      <c r="B2361" s="8" t="s">
        <v>2796</v>
      </c>
      <c r="C2361" s="8" t="s">
        <v>1449</v>
      </c>
      <c r="D2361" s="8" t="s">
        <v>12330</v>
      </c>
      <c r="E2361" s="8" t="s">
        <v>634</v>
      </c>
      <c r="F2361" s="8" t="s">
        <v>12362</v>
      </c>
      <c r="G2361" s="8" t="s">
        <v>634</v>
      </c>
      <c r="H2361" s="22" t="e">
        <f>VLOOKUP($G2361,Temp!$A:$C,H$1,FALSE)</f>
        <v>#N/A</v>
      </c>
      <c r="I2361" s="22" t="e">
        <f>VLOOKUP($G2361,Temp!$A:$C,I$1,FALSE)</f>
        <v>#N/A</v>
      </c>
      <c r="J2361" s="22" t="e">
        <f>VLOOKUP($G2361,Temp!$A:$C,J$1,FALSE)</f>
        <v>#N/A</v>
      </c>
      <c r="K2361" s="22" t="e">
        <f>VLOOKUP($G2361,Temp!$A:$C,K$1,FALSE)</f>
        <v>#N/A</v>
      </c>
      <c r="L2361" s="22" t="e">
        <f>VLOOKUP($G2361,Temp!$A:$C,L$1,FALSE)</f>
        <v>#N/A</v>
      </c>
      <c r="M2361" s="22" t="e">
        <f>VLOOKUP($G2361,Temp!$A:$C,M$1,FALSE)</f>
        <v>#N/A</v>
      </c>
      <c r="N2361" s="22" t="e">
        <f>VLOOKUP($G2361,Temp!$A:$C,N$1,FALSE)</f>
        <v>#N/A</v>
      </c>
      <c r="O2361" s="22" t="e">
        <f>VLOOKUP($G2361,Temp!$A:$C,O$1,FALSE)</f>
        <v>#N/A</v>
      </c>
      <c r="P2361" s="22" t="e">
        <f>VLOOKUP($G2361,Temp!$A:$C,P$1,FALSE)</f>
        <v>#N/A</v>
      </c>
      <c r="Q2361" s="22" t="e">
        <f>VLOOKUP($G2361,Temp!$A:$C,Q$1,FALSE)</f>
        <v>#N/A</v>
      </c>
      <c r="R2361" s="22" t="e">
        <f>VLOOKUP($G2361,Temp!$A:$C,R$1,FALSE)</f>
        <v>#N/A</v>
      </c>
      <c r="S2361" s="22" t="e">
        <f>VLOOKUP($G2361,Temp!$A:$C,S$1,FALSE)</f>
        <v>#N/A</v>
      </c>
      <c r="T2361" s="22" t="e">
        <f>VLOOKUP($G2361,Temp!$A:$C,T$1,FALSE)</f>
        <v>#N/A</v>
      </c>
      <c r="U2361" s="22" t="e">
        <f>VLOOKUP($G2361,Temp!$A:$C,U$1,FALSE)</f>
        <v>#N/A</v>
      </c>
      <c r="V2361" s="22" t="e">
        <f>VLOOKUP($G2361,Temp!$A:$C,V$1,FALSE)</f>
        <v>#N/A</v>
      </c>
      <c r="W2361" s="22" t="e">
        <f>VLOOKUP($G2361,Temp!$A:$C,W$1,FALSE)</f>
        <v>#N/A</v>
      </c>
      <c r="X2361" s="22" t="e">
        <f>VLOOKUP($G2361,Temp!$A:$C,X$1,FALSE)</f>
        <v>#N/A</v>
      </c>
      <c r="Y2361" s="22" t="e">
        <f>VLOOKUP($G2361,Temp!$A:$C,Y$1,FALSE)</f>
        <v>#N/A</v>
      </c>
      <c r="Z2361" s="22" t="e">
        <f>VLOOKUP($G2361,Temp!$A:$C,Z$1,FALSE)</f>
        <v>#N/A</v>
      </c>
      <c r="AA2361" s="22" t="e">
        <f>VLOOKUP($A2361,Searches!$A:$H,AA$1,FALSE)</f>
        <v>#N/A</v>
      </c>
      <c r="AB2361" s="22" t="e">
        <f>VLOOKUP($A2361,Searches!$A:$H,AB$1,FALSE)</f>
        <v>#N/A</v>
      </c>
      <c r="AC2361" s="22" t="e">
        <f>VLOOKUP($A2361,Searches!$A:$H,AC$1,FALSE)</f>
        <v>#N/A</v>
      </c>
      <c r="AD2361" s="22" t="e">
        <f>VLOOKUP($A2361,Searches!$A:$H,AD$1,FALSE)</f>
        <v>#N/A</v>
      </c>
      <c r="AE2361" s="22" t="e">
        <f>VLOOKUP($A2361,Searches!$A:$H,AE$1,FALSE)</f>
        <v>#N/A</v>
      </c>
      <c r="AF2361" s="22" t="e">
        <f>VLOOKUP($A2361,Searches!$A:$H,AF$1,FALSE)</f>
        <v>#N/A</v>
      </c>
      <c r="AG2361" s="22" t="e">
        <f>VLOOKUP($A2361,Searches!$A:$H,AG$1,FALSE)</f>
        <v>#N/A</v>
      </c>
      <c r="AH2361" s="22" t="e">
        <f>VLOOKUP($G2361,Temp!$D:$F,AH$1,FALSE)</f>
        <v>#N/A</v>
      </c>
      <c r="AI2361" s="22" t="e">
        <f>VLOOKUP($G2361,Temp!$D:$F,AI$1,FALSE)</f>
        <v>#N/A</v>
      </c>
      <c r="AJ2361" s="22" t="e">
        <f>VLOOKUP($G2361,Temp!$D:$F,AJ$1,FALSE)</f>
        <v>#N/A</v>
      </c>
    </row>
    <row r="2362" spans="1:36" ht="16" x14ac:dyDescent="0.2">
      <c r="A2362" s="8" t="str">
        <f t="shared" si="36"/>
        <v>Jonathan Isaacs Cantata Health LLC - Creating Harmony in Healthcare...</v>
      </c>
      <c r="B2362" s="8" t="s">
        <v>1141</v>
      </c>
      <c r="C2362" s="8" t="s">
        <v>8940</v>
      </c>
      <c r="D2362" s="8" t="s">
        <v>304</v>
      </c>
      <c r="E2362" s="8" t="s">
        <v>8941</v>
      </c>
      <c r="F2362" s="8" t="s">
        <v>8942</v>
      </c>
      <c r="G2362" s="12" t="s">
        <v>8943</v>
      </c>
      <c r="H2362" s="22" t="str">
        <f>VLOOKUP($G2362,Temp!$A:$C,H$1,FALSE)</f>
        <v>cantatahealth.com</v>
      </c>
      <c r="I2362" s="22" t="e">
        <f>VLOOKUP($G2362,Temp!$A:$C,I$1,FALSE)</f>
        <v>#VALUE!</v>
      </c>
      <c r="J2362" s="22" t="e">
        <f>VLOOKUP($G2362,Temp!$A:$C,J$1,FALSE)</f>
        <v>#VALUE!</v>
      </c>
      <c r="K2362" s="22" t="e">
        <f>VLOOKUP($G2362,Temp!$A:$C,K$1,FALSE)</f>
        <v>#VALUE!</v>
      </c>
      <c r="L2362" s="22" t="e">
        <f>VLOOKUP($G2362,Temp!$A:$C,L$1,FALSE)</f>
        <v>#VALUE!</v>
      </c>
      <c r="M2362" s="22" t="e">
        <f>VLOOKUP($G2362,Temp!$A:$C,M$1,FALSE)</f>
        <v>#VALUE!</v>
      </c>
      <c r="N2362" s="22" t="e">
        <f>VLOOKUP($G2362,Temp!$A:$C,N$1,FALSE)</f>
        <v>#VALUE!</v>
      </c>
      <c r="O2362" s="22" t="e">
        <f>VLOOKUP($G2362,Temp!$A:$C,O$1,FALSE)</f>
        <v>#VALUE!</v>
      </c>
      <c r="P2362" s="22" t="e">
        <f>VLOOKUP($G2362,Temp!$A:$C,P$1,FALSE)</f>
        <v>#VALUE!</v>
      </c>
      <c r="Q2362" s="22" t="e">
        <f>VLOOKUP($G2362,Temp!$A:$C,Q$1,FALSE)</f>
        <v>#VALUE!</v>
      </c>
      <c r="R2362" s="22" t="e">
        <f>VLOOKUP($G2362,Temp!$A:$C,R$1,FALSE)</f>
        <v>#VALUE!</v>
      </c>
      <c r="S2362" s="22" t="e">
        <f>VLOOKUP($G2362,Temp!$A:$C,S$1,FALSE)</f>
        <v>#VALUE!</v>
      </c>
      <c r="T2362" s="22" t="e">
        <f>VLOOKUP($G2362,Temp!$A:$C,T$1,FALSE)</f>
        <v>#VALUE!</v>
      </c>
      <c r="U2362" s="22" t="e">
        <f>VLOOKUP($G2362,Temp!$A:$C,U$1,FALSE)</f>
        <v>#VALUE!</v>
      </c>
      <c r="V2362" s="22" t="e">
        <f>VLOOKUP($G2362,Temp!$A:$C,V$1,FALSE)</f>
        <v>#VALUE!</v>
      </c>
      <c r="W2362" s="22" t="e">
        <f>VLOOKUP($G2362,Temp!$A:$C,W$1,FALSE)</f>
        <v>#VALUE!</v>
      </c>
      <c r="X2362" s="22" t="e">
        <f>VLOOKUP($G2362,Temp!$A:$C,X$1,FALSE)</f>
        <v>#VALUE!</v>
      </c>
      <c r="Y2362" s="22">
        <f>VLOOKUP($G2362,Temp!$A:$C,Y$1,FALSE)</f>
        <v>2</v>
      </c>
      <c r="Z2362" s="22">
        <f>VLOOKUP($G2362,Temp!$A:$C,Z$1,FALSE)</f>
        <v>0</v>
      </c>
      <c r="AA2362" s="22" t="e">
        <f>VLOOKUP($A2362,Searches!$A:$H,AA$1,FALSE)</f>
        <v>#N/A</v>
      </c>
      <c r="AB2362" s="22" t="e">
        <f>VLOOKUP($A2362,Searches!$A:$H,AB$1,FALSE)</f>
        <v>#N/A</v>
      </c>
      <c r="AC2362" s="22" t="e">
        <f>VLOOKUP($A2362,Searches!$A:$H,AC$1,FALSE)</f>
        <v>#N/A</v>
      </c>
      <c r="AD2362" s="22" t="e">
        <f>VLOOKUP($A2362,Searches!$A:$H,AD$1,FALSE)</f>
        <v>#N/A</v>
      </c>
      <c r="AE2362" s="22" t="e">
        <f>VLOOKUP($A2362,Searches!$A:$H,AE$1,FALSE)</f>
        <v>#N/A</v>
      </c>
      <c r="AF2362" s="22" t="e">
        <f>VLOOKUP($A2362,Searches!$A:$H,AF$1,FALSE)</f>
        <v>#N/A</v>
      </c>
      <c r="AG2362" s="22" t="e">
        <f>VLOOKUP($A2362,Searches!$A:$H,AG$1,FALSE)</f>
        <v>#N/A</v>
      </c>
      <c r="AH2362" s="22" t="str">
        <f>VLOOKUP($G2362,Temp!$D:$F,AH$1,FALSE)</f>
        <v>cantatahealth.com</v>
      </c>
      <c r="AI2362" s="22">
        <f>VLOOKUP($G2362,Temp!$D:$F,AI$1,FALSE)</f>
        <v>0</v>
      </c>
      <c r="AJ2362" s="22" t="str">
        <f>VLOOKUP($G2362,Temp!$D:$F,AJ$1,FALSE)</f>
        <v>WordPress</v>
      </c>
    </row>
    <row r="2363" spans="1:36" ht="16" x14ac:dyDescent="0.2">
      <c r="A2363" s="8" t="str">
        <f t="shared" si="36"/>
        <v>Jason Riback MediaMint</v>
      </c>
      <c r="B2363" s="8" t="s">
        <v>682</v>
      </c>
      <c r="C2363" s="8" t="s">
        <v>683</v>
      </c>
      <c r="D2363" s="8" t="s">
        <v>304</v>
      </c>
      <c r="E2363" s="8" t="s">
        <v>684</v>
      </c>
      <c r="F2363" s="8" t="s">
        <v>685</v>
      </c>
      <c r="G2363" s="12" t="s">
        <v>687</v>
      </c>
      <c r="H2363" s="22" t="str">
        <f>VLOOKUP($G2363,Temp!$A:$C,H$1,FALSE)</f>
        <v>mediamint.com</v>
      </c>
      <c r="I2363" s="22" t="e">
        <f>VLOOKUP($G2363,Temp!$A:$C,I$1,FALSE)</f>
        <v>#VALUE!</v>
      </c>
      <c r="J2363" s="22" t="e">
        <f>VLOOKUP($G2363,Temp!$A:$C,J$1,FALSE)</f>
        <v>#VALUE!</v>
      </c>
      <c r="K2363" s="22" t="e">
        <f>VLOOKUP($G2363,Temp!$A:$C,K$1,FALSE)</f>
        <v>#VALUE!</v>
      </c>
      <c r="L2363" s="22" t="e">
        <f>VLOOKUP($G2363,Temp!$A:$C,L$1,FALSE)</f>
        <v>#VALUE!</v>
      </c>
      <c r="M2363" s="22" t="e">
        <f>VLOOKUP($G2363,Temp!$A:$C,M$1,FALSE)</f>
        <v>#VALUE!</v>
      </c>
      <c r="N2363" s="22" t="e">
        <f>VLOOKUP($G2363,Temp!$A:$C,N$1,FALSE)</f>
        <v>#VALUE!</v>
      </c>
      <c r="O2363" s="22" t="e">
        <f>VLOOKUP($G2363,Temp!$A:$C,O$1,FALSE)</f>
        <v>#VALUE!</v>
      </c>
      <c r="P2363" s="22" t="e">
        <f>VLOOKUP($G2363,Temp!$A:$C,P$1,FALSE)</f>
        <v>#VALUE!</v>
      </c>
      <c r="Q2363" s="22" t="e">
        <f>VLOOKUP($G2363,Temp!$A:$C,Q$1,FALSE)</f>
        <v>#VALUE!</v>
      </c>
      <c r="R2363" s="22" t="e">
        <f>VLOOKUP($G2363,Temp!$A:$C,R$1,FALSE)</f>
        <v>#VALUE!</v>
      </c>
      <c r="S2363" s="22" t="e">
        <f>VLOOKUP($G2363,Temp!$A:$C,S$1,FALSE)</f>
        <v>#VALUE!</v>
      </c>
      <c r="T2363" s="22" t="e">
        <f>VLOOKUP($G2363,Temp!$A:$C,T$1,FALSE)</f>
        <v>#VALUE!</v>
      </c>
      <c r="U2363" s="22" t="e">
        <f>VLOOKUP($G2363,Temp!$A:$C,U$1,FALSE)</f>
        <v>#VALUE!</v>
      </c>
      <c r="V2363" s="22" t="e">
        <f>VLOOKUP($G2363,Temp!$A:$C,V$1,FALSE)</f>
        <v>#VALUE!</v>
      </c>
      <c r="W2363" s="22" t="e">
        <f>VLOOKUP($G2363,Temp!$A:$C,W$1,FALSE)</f>
        <v>#VALUE!</v>
      </c>
      <c r="X2363" s="22" t="e">
        <f>VLOOKUP($G2363,Temp!$A:$C,X$1,FALSE)</f>
        <v>#VALUE!</v>
      </c>
      <c r="Y2363" s="22">
        <f>VLOOKUP($G2363,Temp!$A:$C,Y$1,FALSE)</f>
        <v>0</v>
      </c>
      <c r="Z2363" s="22">
        <f>VLOOKUP($G2363,Temp!$A:$C,Z$1,FALSE)</f>
        <v>0</v>
      </c>
      <c r="AA2363" s="22" t="str">
        <f>VLOOKUP($A2363,Searches!$A:$H,AA$1,FALSE)</f>
        <v>Jason Riback</v>
      </c>
      <c r="AB2363" s="22" t="str">
        <f>VLOOKUP($A2363,Searches!$A:$H,AB$1,FALSE)</f>
        <v>MediaMint</v>
      </c>
      <c r="AC2363" s="22" t="str">
        <f>VLOOKUP($A2363,Searches!$A:$H,AC$1,FALSE)</f>
        <v>Chief Revenue Officer</v>
      </c>
      <c r="AD2363" s="22" t="str">
        <f>VLOOKUP($A2363,Searches!$A:$H,AD$1,FALSE)</f>
        <v>2nd</v>
      </c>
      <c r="AE2363" s="22" t="str">
        <f>VLOOKUP($A2363,Searches!$A:$H,AE$1,FALSE)</f>
        <v/>
      </c>
      <c r="AF2363" s="22" t="str">
        <f>VLOOKUP($A2363,Searches!$A:$H,AF$1,FALSE)</f>
        <v>San Francisco Bay Area</v>
      </c>
      <c r="AG2363" s="22" t="str">
        <f>VLOOKUP($A2363,Searches!$A:$H,AG$1,FALSE)</f>
        <v>https://www.linkedin.com/sales/profile/26719746,YMWI,NAME_SEARCH?moduleKey=peopleSearchResults&amp;pageKey=sales-search3-people-refinement&amp;contextId=60BC92C971D70515801E49D6842B0000&amp;requestId=e02ac8d9-6de1-48e4-9f68-7fa963eee2b4&amp;action=CLICK&amp;target=urn%3Ali%3AsalesLead%3A(-1%2C26719746)&amp;pageNumber=27&amp;targetEl=profilelink&amp;position=20&amp;trk=lss-serp-result-lead_photo</v>
      </c>
      <c r="AH2363" s="22" t="e">
        <f>VLOOKUP($G2363,Temp!$D:$F,AH$1,FALSE)</f>
        <v>#N/A</v>
      </c>
      <c r="AI2363" s="22" t="e">
        <f>VLOOKUP($G2363,Temp!$D:$F,AI$1,FALSE)</f>
        <v>#N/A</v>
      </c>
      <c r="AJ2363" s="22" t="e">
        <f>VLOOKUP($G2363,Temp!$D:$F,AJ$1,FALSE)</f>
        <v>#N/A</v>
      </c>
    </row>
    <row r="2364" spans="1:36" ht="16" x14ac:dyDescent="0.2">
      <c r="A2364" s="8" t="str">
        <f t="shared" si="36"/>
        <v>Sheila Bijoor Quotient Technology Inc.</v>
      </c>
      <c r="B2364" s="8" t="s">
        <v>10613</v>
      </c>
      <c r="C2364" s="8" t="s">
        <v>12367</v>
      </c>
      <c r="D2364" s="8" t="s">
        <v>12245</v>
      </c>
      <c r="E2364" s="8" t="s">
        <v>12368</v>
      </c>
      <c r="F2364" s="8" t="s">
        <v>12369</v>
      </c>
      <c r="G2364" s="12" t="s">
        <v>11977</v>
      </c>
      <c r="H2364" s="22" t="str">
        <f>VLOOKUP($G2364,Temp!$A:$C,H$1,FALSE)</f>
        <v>quotient.com</v>
      </c>
      <c r="I2364" s="22" t="e">
        <f>VLOOKUP($G2364,Temp!$A:$C,I$1,FALSE)</f>
        <v>#VALUE!</v>
      </c>
      <c r="J2364" s="22" t="e">
        <f>VLOOKUP($G2364,Temp!$A:$C,J$1,FALSE)</f>
        <v>#VALUE!</v>
      </c>
      <c r="K2364" s="22" t="e">
        <f>VLOOKUP($G2364,Temp!$A:$C,K$1,FALSE)</f>
        <v>#VALUE!</v>
      </c>
      <c r="L2364" s="22" t="e">
        <f>VLOOKUP($G2364,Temp!$A:$C,L$1,FALSE)</f>
        <v>#VALUE!</v>
      </c>
      <c r="M2364" s="22" t="e">
        <f>VLOOKUP($G2364,Temp!$A:$C,M$1,FALSE)</f>
        <v>#VALUE!</v>
      </c>
      <c r="N2364" s="22" t="e">
        <f>VLOOKUP($G2364,Temp!$A:$C,N$1,FALSE)</f>
        <v>#VALUE!</v>
      </c>
      <c r="O2364" s="22" t="e">
        <f>VLOOKUP($G2364,Temp!$A:$C,O$1,FALSE)</f>
        <v>#VALUE!</v>
      </c>
      <c r="P2364" s="22" t="e">
        <f>VLOOKUP($G2364,Temp!$A:$C,P$1,FALSE)</f>
        <v>#VALUE!</v>
      </c>
      <c r="Q2364" s="22" t="e">
        <f>VLOOKUP($G2364,Temp!$A:$C,Q$1,FALSE)</f>
        <v>#VALUE!</v>
      </c>
      <c r="R2364" s="22" t="e">
        <f>VLOOKUP($G2364,Temp!$A:$C,R$1,FALSE)</f>
        <v>#VALUE!</v>
      </c>
      <c r="S2364" s="22" t="e">
        <f>VLOOKUP($G2364,Temp!$A:$C,S$1,FALSE)</f>
        <v>#VALUE!</v>
      </c>
      <c r="T2364" s="22" t="e">
        <f>VLOOKUP($G2364,Temp!$A:$C,T$1,FALSE)</f>
        <v>#VALUE!</v>
      </c>
      <c r="U2364" s="22" t="e">
        <f>VLOOKUP($G2364,Temp!$A:$C,U$1,FALSE)</f>
        <v>#VALUE!</v>
      </c>
      <c r="V2364" s="22" t="e">
        <f>VLOOKUP($G2364,Temp!$A:$C,V$1,FALSE)</f>
        <v>#VALUE!</v>
      </c>
      <c r="W2364" s="22" t="e">
        <f>VLOOKUP($G2364,Temp!$A:$C,W$1,FALSE)</f>
        <v>#VALUE!</v>
      </c>
      <c r="X2364" s="22" t="e">
        <f>VLOOKUP($G2364,Temp!$A:$C,X$1,FALSE)</f>
        <v>#VALUE!</v>
      </c>
      <c r="Y2364" s="22">
        <f>VLOOKUP($G2364,Temp!$A:$C,Y$1,FALSE)</f>
        <v>6100</v>
      </c>
      <c r="Z2364" s="22">
        <f>VLOOKUP($G2364,Temp!$A:$C,Z$1,FALSE)</f>
        <v>0</v>
      </c>
      <c r="AA2364" s="22" t="e">
        <f>VLOOKUP($A2364,Searches!$A:$H,AA$1,FALSE)</f>
        <v>#N/A</v>
      </c>
      <c r="AB2364" s="22" t="e">
        <f>VLOOKUP($A2364,Searches!$A:$H,AB$1,FALSE)</f>
        <v>#N/A</v>
      </c>
      <c r="AC2364" s="22" t="e">
        <f>VLOOKUP($A2364,Searches!$A:$H,AC$1,FALSE)</f>
        <v>#N/A</v>
      </c>
      <c r="AD2364" s="22" t="e">
        <f>VLOOKUP($A2364,Searches!$A:$H,AD$1,FALSE)</f>
        <v>#N/A</v>
      </c>
      <c r="AE2364" s="22" t="e">
        <f>VLOOKUP($A2364,Searches!$A:$H,AE$1,FALSE)</f>
        <v>#N/A</v>
      </c>
      <c r="AF2364" s="22" t="e">
        <f>VLOOKUP($A2364,Searches!$A:$H,AF$1,FALSE)</f>
        <v>#N/A</v>
      </c>
      <c r="AG2364" s="22" t="e">
        <f>VLOOKUP($A2364,Searches!$A:$H,AG$1,FALSE)</f>
        <v>#N/A</v>
      </c>
      <c r="AH2364" s="22" t="e">
        <f>VLOOKUP($G2364,Temp!$D:$F,AH$1,FALSE)</f>
        <v>#N/A</v>
      </c>
      <c r="AI2364" s="22" t="e">
        <f>VLOOKUP($G2364,Temp!$D:$F,AI$1,FALSE)</f>
        <v>#N/A</v>
      </c>
      <c r="AJ2364" s="22" t="e">
        <f>VLOOKUP($G2364,Temp!$D:$F,AJ$1,FALSE)</f>
        <v>#N/A</v>
      </c>
    </row>
    <row r="2365" spans="1:36" ht="16" x14ac:dyDescent="0.2">
      <c r="A2365" s="8" t="str">
        <f t="shared" si="36"/>
        <v>Rich Cisek Peco Controls - InspX Corporation</v>
      </c>
      <c r="B2365" s="8" t="s">
        <v>3269</v>
      </c>
      <c r="C2365" s="8" t="s">
        <v>12375</v>
      </c>
      <c r="D2365" s="8" t="s">
        <v>3698</v>
      </c>
      <c r="E2365" s="8" t="s">
        <v>634</v>
      </c>
      <c r="F2365" s="8" t="s">
        <v>12376</v>
      </c>
      <c r="G2365" s="8" t="s">
        <v>634</v>
      </c>
      <c r="H2365" s="22" t="e">
        <f>VLOOKUP($G2365,Temp!$A:$C,H$1,FALSE)</f>
        <v>#N/A</v>
      </c>
      <c r="I2365" s="22" t="e">
        <f>VLOOKUP($G2365,Temp!$A:$C,I$1,FALSE)</f>
        <v>#N/A</v>
      </c>
      <c r="J2365" s="22" t="e">
        <f>VLOOKUP($G2365,Temp!$A:$C,J$1,FALSE)</f>
        <v>#N/A</v>
      </c>
      <c r="K2365" s="22" t="e">
        <f>VLOOKUP($G2365,Temp!$A:$C,K$1,FALSE)</f>
        <v>#N/A</v>
      </c>
      <c r="L2365" s="22" t="e">
        <f>VLOOKUP($G2365,Temp!$A:$C,L$1,FALSE)</f>
        <v>#N/A</v>
      </c>
      <c r="M2365" s="22" t="e">
        <f>VLOOKUP($G2365,Temp!$A:$C,M$1,FALSE)</f>
        <v>#N/A</v>
      </c>
      <c r="N2365" s="22" t="e">
        <f>VLOOKUP($G2365,Temp!$A:$C,N$1,FALSE)</f>
        <v>#N/A</v>
      </c>
      <c r="O2365" s="22" t="e">
        <f>VLOOKUP($G2365,Temp!$A:$C,O$1,FALSE)</f>
        <v>#N/A</v>
      </c>
      <c r="P2365" s="22" t="e">
        <f>VLOOKUP($G2365,Temp!$A:$C,P$1,FALSE)</f>
        <v>#N/A</v>
      </c>
      <c r="Q2365" s="22" t="e">
        <f>VLOOKUP($G2365,Temp!$A:$C,Q$1,FALSE)</f>
        <v>#N/A</v>
      </c>
      <c r="R2365" s="22" t="e">
        <f>VLOOKUP($G2365,Temp!$A:$C,R$1,FALSE)</f>
        <v>#N/A</v>
      </c>
      <c r="S2365" s="22" t="e">
        <f>VLOOKUP($G2365,Temp!$A:$C,S$1,FALSE)</f>
        <v>#N/A</v>
      </c>
      <c r="T2365" s="22" t="e">
        <f>VLOOKUP($G2365,Temp!$A:$C,T$1,FALSE)</f>
        <v>#N/A</v>
      </c>
      <c r="U2365" s="22" t="e">
        <f>VLOOKUP($G2365,Temp!$A:$C,U$1,FALSE)</f>
        <v>#N/A</v>
      </c>
      <c r="V2365" s="22" t="e">
        <f>VLOOKUP($G2365,Temp!$A:$C,V$1,FALSE)</f>
        <v>#N/A</v>
      </c>
      <c r="W2365" s="22" t="e">
        <f>VLOOKUP($G2365,Temp!$A:$C,W$1,FALSE)</f>
        <v>#N/A</v>
      </c>
      <c r="X2365" s="22" t="e">
        <f>VLOOKUP($G2365,Temp!$A:$C,X$1,FALSE)</f>
        <v>#N/A</v>
      </c>
      <c r="Y2365" s="22" t="e">
        <f>VLOOKUP($G2365,Temp!$A:$C,Y$1,FALSE)</f>
        <v>#N/A</v>
      </c>
      <c r="Z2365" s="22" t="e">
        <f>VLOOKUP($G2365,Temp!$A:$C,Z$1,FALSE)</f>
        <v>#N/A</v>
      </c>
      <c r="AA2365" s="22" t="e">
        <f>VLOOKUP($A2365,Searches!$A:$H,AA$1,FALSE)</f>
        <v>#N/A</v>
      </c>
      <c r="AB2365" s="22" t="e">
        <f>VLOOKUP($A2365,Searches!$A:$H,AB$1,FALSE)</f>
        <v>#N/A</v>
      </c>
      <c r="AC2365" s="22" t="e">
        <f>VLOOKUP($A2365,Searches!$A:$H,AC$1,FALSE)</f>
        <v>#N/A</v>
      </c>
      <c r="AD2365" s="22" t="e">
        <f>VLOOKUP($A2365,Searches!$A:$H,AD$1,FALSE)</f>
        <v>#N/A</v>
      </c>
      <c r="AE2365" s="22" t="e">
        <f>VLOOKUP($A2365,Searches!$A:$H,AE$1,FALSE)</f>
        <v>#N/A</v>
      </c>
      <c r="AF2365" s="22" t="e">
        <f>VLOOKUP($A2365,Searches!$A:$H,AF$1,FALSE)</f>
        <v>#N/A</v>
      </c>
      <c r="AG2365" s="22" t="e">
        <f>VLOOKUP($A2365,Searches!$A:$H,AG$1,FALSE)</f>
        <v>#N/A</v>
      </c>
      <c r="AH2365" s="22" t="e">
        <f>VLOOKUP($G2365,Temp!$D:$F,AH$1,FALSE)</f>
        <v>#N/A</v>
      </c>
      <c r="AI2365" s="22" t="e">
        <f>VLOOKUP($G2365,Temp!$D:$F,AI$1,FALSE)</f>
        <v>#N/A</v>
      </c>
      <c r="AJ2365" s="22" t="e">
        <f>VLOOKUP($G2365,Temp!$D:$F,AJ$1,FALSE)</f>
        <v>#N/A</v>
      </c>
    </row>
    <row r="2366" spans="1:36" ht="16" x14ac:dyDescent="0.2">
      <c r="A2366" s="8" t="str">
        <f t="shared" si="36"/>
        <v>Samantha Robin Tradeshift</v>
      </c>
      <c r="B2366" s="8" t="s">
        <v>12377</v>
      </c>
      <c r="C2366" s="8" t="s">
        <v>3573</v>
      </c>
      <c r="D2366" s="8" t="s">
        <v>12236</v>
      </c>
      <c r="E2366" s="8" t="s">
        <v>12378</v>
      </c>
      <c r="F2366" s="8" t="s">
        <v>3301</v>
      </c>
      <c r="G2366" s="12" t="s">
        <v>3067</v>
      </c>
      <c r="H2366" s="22" t="str">
        <f>VLOOKUP($G2366,Temp!$A:$C,H$1,FALSE)</f>
        <v>tradeshift.com</v>
      </c>
      <c r="I2366" s="22" t="e">
        <f>VLOOKUP($G2366,Temp!$A:$C,I$1,FALSE)</f>
        <v>#VALUE!</v>
      </c>
      <c r="J2366" s="22" t="e">
        <f>VLOOKUP($G2366,Temp!$A:$C,J$1,FALSE)</f>
        <v>#VALUE!</v>
      </c>
      <c r="K2366" s="22" t="e">
        <f>VLOOKUP($G2366,Temp!$A:$C,K$1,FALSE)</f>
        <v>#VALUE!</v>
      </c>
      <c r="L2366" s="22" t="e">
        <f>VLOOKUP($G2366,Temp!$A:$C,L$1,FALSE)</f>
        <v>#VALUE!</v>
      </c>
      <c r="M2366" s="22" t="e">
        <f>VLOOKUP($G2366,Temp!$A:$C,M$1,FALSE)</f>
        <v>#VALUE!</v>
      </c>
      <c r="N2366" s="22" t="e">
        <f>VLOOKUP($G2366,Temp!$A:$C,N$1,FALSE)</f>
        <v>#VALUE!</v>
      </c>
      <c r="O2366" s="22" t="e">
        <f>VLOOKUP($G2366,Temp!$A:$C,O$1,FALSE)</f>
        <v>#VALUE!</v>
      </c>
      <c r="P2366" s="22" t="e">
        <f>VLOOKUP($G2366,Temp!$A:$C,P$1,FALSE)</f>
        <v>#VALUE!</v>
      </c>
      <c r="Q2366" s="22" t="e">
        <f>VLOOKUP($G2366,Temp!$A:$C,Q$1,FALSE)</f>
        <v>#VALUE!</v>
      </c>
      <c r="R2366" s="22" t="e">
        <f>VLOOKUP($G2366,Temp!$A:$C,R$1,FALSE)</f>
        <v>#VALUE!</v>
      </c>
      <c r="S2366" s="22" t="e">
        <f>VLOOKUP($G2366,Temp!$A:$C,S$1,FALSE)</f>
        <v>#VALUE!</v>
      </c>
      <c r="T2366" s="22" t="e">
        <f>VLOOKUP($G2366,Temp!$A:$C,T$1,FALSE)</f>
        <v>#VALUE!</v>
      </c>
      <c r="U2366" s="22" t="e">
        <f>VLOOKUP($G2366,Temp!$A:$C,U$1,FALSE)</f>
        <v>#VALUE!</v>
      </c>
      <c r="V2366" s="22" t="e">
        <f>VLOOKUP($G2366,Temp!$A:$C,V$1,FALSE)</f>
        <v>#VALUE!</v>
      </c>
      <c r="W2366" s="22" t="e">
        <f>VLOOKUP($G2366,Temp!$A:$C,W$1,FALSE)</f>
        <v>#VALUE!</v>
      </c>
      <c r="X2366" s="22" t="e">
        <f>VLOOKUP($G2366,Temp!$A:$C,X$1,FALSE)</f>
        <v>#VALUE!</v>
      </c>
      <c r="Y2366" s="22">
        <f>VLOOKUP($G2366,Temp!$A:$C,Y$1,FALSE)</f>
        <v>3900</v>
      </c>
      <c r="Z2366" s="22">
        <f>VLOOKUP($G2366,Temp!$A:$C,Z$1,FALSE)</f>
        <v>4700</v>
      </c>
      <c r="AA2366" s="22" t="str">
        <f>VLOOKUP($A2366,Searches!$A:$H,AA$1,FALSE)</f>
        <v>Samantha Robin</v>
      </c>
      <c r="AB2366" s="22" t="str">
        <f>VLOOKUP($A2366,Searches!$A:$H,AB$1,FALSE)</f>
        <v>Tradeshift</v>
      </c>
      <c r="AC2366" s="22" t="str">
        <f>VLOOKUP($A2366,Searches!$A:$H,AC$1,FALSE)</f>
        <v>Executive Assistant to Chief Marketing Officer &amp; Senior Vice President, Enterprise</v>
      </c>
      <c r="AD2366" s="22" t="str">
        <f>VLOOKUP($A2366,Searches!$A:$H,AD$1,FALSE)</f>
        <v>2nd</v>
      </c>
      <c r="AE2366" s="22" t="str">
        <f>VLOOKUP($A2366,Searches!$A:$H,AE$1,FALSE)</f>
        <v>Open link</v>
      </c>
      <c r="AF2366" s="22" t="str">
        <f>VLOOKUP($A2366,Searches!$A:$H,AF$1,FALSE)</f>
        <v>San Francisco Bay Area</v>
      </c>
      <c r="AG2366" s="22" t="str">
        <f>VLOOKUP($A2366,Searches!$A:$H,AG$1,FALSE)</f>
        <v>https://www.linkedin.com/sales/profile/180799406,D43g,NAME_SEARCH?moduleKey=peopleSearchResults&amp;pageKey=sales-search3-people-refinement&amp;contextId=60BC92C971D70515801E49D6842B0000&amp;requestId=e02ac8d9-6de1-48e4-9f68-7fa963eee2b4&amp;action=CLICK&amp;target=urn%3Ali%3AsalesLead%3A(-1%2C180799406)&amp;pageNumber=27&amp;targetEl=profilelink&amp;position=19&amp;trk=lss-serp-result-lead_photo</v>
      </c>
      <c r="AH2366" s="22" t="str">
        <f>VLOOKUP($G2366,Temp!$D:$F,AH$1,FALSE)</f>
        <v>tradeshift.com</v>
      </c>
      <c r="AI2366" s="22" t="str">
        <f>VLOOKUP($G2366,Temp!$D:$F,AI$1,FALSE)</f>
        <v>Marketo</v>
      </c>
      <c r="AJ2366" s="22" t="str">
        <f>VLOOKUP($G2366,Temp!$D:$F,AJ$1,FALSE)</f>
        <v>WordPress</v>
      </c>
    </row>
    <row r="2367" spans="1:36" ht="16" x14ac:dyDescent="0.2">
      <c r="A2367" s="8" t="str">
        <f t="shared" si="36"/>
        <v>Erdal Yazmaci Cardtek</v>
      </c>
      <c r="B2367" s="8" t="s">
        <v>11883</v>
      </c>
      <c r="C2367" s="8" t="s">
        <v>11884</v>
      </c>
      <c r="D2367" s="8" t="s">
        <v>11815</v>
      </c>
      <c r="E2367" s="8" t="s">
        <v>11885</v>
      </c>
      <c r="F2367" s="8" t="s">
        <v>11886</v>
      </c>
      <c r="G2367" s="12" t="s">
        <v>11887</v>
      </c>
      <c r="H2367" s="22" t="str">
        <f>VLOOKUP($G2367,Temp!$A:$C,H$1,FALSE)</f>
        <v>cardtek.com</v>
      </c>
      <c r="I2367" s="22" t="e">
        <f>VLOOKUP($G2367,Temp!$A:$C,I$1,FALSE)</f>
        <v>#VALUE!</v>
      </c>
      <c r="J2367" s="22" t="e">
        <f>VLOOKUP($G2367,Temp!$A:$C,J$1,FALSE)</f>
        <v>#VALUE!</v>
      </c>
      <c r="K2367" s="22" t="e">
        <f>VLOOKUP($G2367,Temp!$A:$C,K$1,FALSE)</f>
        <v>#VALUE!</v>
      </c>
      <c r="L2367" s="22" t="e">
        <f>VLOOKUP($G2367,Temp!$A:$C,L$1,FALSE)</f>
        <v>#VALUE!</v>
      </c>
      <c r="M2367" s="22" t="e">
        <f>VLOOKUP($G2367,Temp!$A:$C,M$1,FALSE)</f>
        <v>#VALUE!</v>
      </c>
      <c r="N2367" s="22" t="e">
        <f>VLOOKUP($G2367,Temp!$A:$C,N$1,FALSE)</f>
        <v>#VALUE!</v>
      </c>
      <c r="O2367" s="22" t="e">
        <f>VLOOKUP($G2367,Temp!$A:$C,O$1,FALSE)</f>
        <v>#VALUE!</v>
      </c>
      <c r="P2367" s="22" t="e">
        <f>VLOOKUP($G2367,Temp!$A:$C,P$1,FALSE)</f>
        <v>#VALUE!</v>
      </c>
      <c r="Q2367" s="22" t="e">
        <f>VLOOKUP($G2367,Temp!$A:$C,Q$1,FALSE)</f>
        <v>#VALUE!</v>
      </c>
      <c r="R2367" s="22" t="e">
        <f>VLOOKUP($G2367,Temp!$A:$C,R$1,FALSE)</f>
        <v>#VALUE!</v>
      </c>
      <c r="S2367" s="22" t="e">
        <f>VLOOKUP($G2367,Temp!$A:$C,S$1,FALSE)</f>
        <v>#VALUE!</v>
      </c>
      <c r="T2367" s="22" t="e">
        <f>VLOOKUP($G2367,Temp!$A:$C,T$1,FALSE)</f>
        <v>#VALUE!</v>
      </c>
      <c r="U2367" s="22" t="e">
        <f>VLOOKUP($G2367,Temp!$A:$C,U$1,FALSE)</f>
        <v>#VALUE!</v>
      </c>
      <c r="V2367" s="22" t="e">
        <f>VLOOKUP($G2367,Temp!$A:$C,V$1,FALSE)</f>
        <v>#VALUE!</v>
      </c>
      <c r="W2367" s="22" t="e">
        <f>VLOOKUP($G2367,Temp!$A:$C,W$1,FALSE)</f>
        <v>#VALUE!</v>
      </c>
      <c r="X2367" s="22" t="e">
        <f>VLOOKUP($G2367,Temp!$A:$C,X$1,FALSE)</f>
        <v>#VALUE!</v>
      </c>
      <c r="Y2367" s="22">
        <f>VLOOKUP($G2367,Temp!$A:$C,Y$1,FALSE)</f>
        <v>3</v>
      </c>
      <c r="Z2367" s="22">
        <f>VLOOKUP($G2367,Temp!$A:$C,Z$1,FALSE)</f>
        <v>0</v>
      </c>
      <c r="AA2367" s="22" t="e">
        <f>VLOOKUP($A2367,Searches!$A:$H,AA$1,FALSE)</f>
        <v>#N/A</v>
      </c>
      <c r="AB2367" s="22" t="e">
        <f>VLOOKUP($A2367,Searches!$A:$H,AB$1,FALSE)</f>
        <v>#N/A</v>
      </c>
      <c r="AC2367" s="22" t="e">
        <f>VLOOKUP($A2367,Searches!$A:$H,AC$1,FALSE)</f>
        <v>#N/A</v>
      </c>
      <c r="AD2367" s="22" t="e">
        <f>VLOOKUP($A2367,Searches!$A:$H,AD$1,FALSE)</f>
        <v>#N/A</v>
      </c>
      <c r="AE2367" s="22" t="e">
        <f>VLOOKUP($A2367,Searches!$A:$H,AE$1,FALSE)</f>
        <v>#N/A</v>
      </c>
      <c r="AF2367" s="22" t="e">
        <f>VLOOKUP($A2367,Searches!$A:$H,AF$1,FALSE)</f>
        <v>#N/A</v>
      </c>
      <c r="AG2367" s="22" t="e">
        <f>VLOOKUP($A2367,Searches!$A:$H,AG$1,FALSE)</f>
        <v>#N/A</v>
      </c>
      <c r="AH2367" s="22" t="e">
        <f>VLOOKUP($G2367,Temp!$D:$F,AH$1,FALSE)</f>
        <v>#N/A</v>
      </c>
      <c r="AI2367" s="22" t="e">
        <f>VLOOKUP($G2367,Temp!$D:$F,AI$1,FALSE)</f>
        <v>#N/A</v>
      </c>
      <c r="AJ2367" s="22" t="e">
        <f>VLOOKUP($G2367,Temp!$D:$F,AJ$1,FALSE)</f>
        <v>#N/A</v>
      </c>
    </row>
    <row r="2368" spans="1:36" ht="16" x14ac:dyDescent="0.2">
      <c r="A2368" s="8" t="str">
        <f t="shared" si="36"/>
        <v>Kangkang Lin Anaplan</v>
      </c>
      <c r="B2368" s="8" t="s">
        <v>12383</v>
      </c>
      <c r="C2368" s="8" t="s">
        <v>9849</v>
      </c>
      <c r="D2368" s="8" t="s">
        <v>12223</v>
      </c>
      <c r="E2368" s="8" t="s">
        <v>12384</v>
      </c>
      <c r="F2368" s="8" t="s">
        <v>68</v>
      </c>
      <c r="G2368" s="12" t="s">
        <v>69</v>
      </c>
      <c r="H2368" s="22" t="str">
        <f>VLOOKUP($G2368,Temp!$A:$C,H$1,FALSE)</f>
        <v>anaplan.com</v>
      </c>
      <c r="I2368" s="22" t="e">
        <f>VLOOKUP($G2368,Temp!$A:$C,I$1,FALSE)</f>
        <v>#VALUE!</v>
      </c>
      <c r="J2368" s="22" t="e">
        <f>VLOOKUP($G2368,Temp!$A:$C,J$1,FALSE)</f>
        <v>#VALUE!</v>
      </c>
      <c r="K2368" s="22" t="e">
        <f>VLOOKUP($G2368,Temp!$A:$C,K$1,FALSE)</f>
        <v>#VALUE!</v>
      </c>
      <c r="L2368" s="22" t="e">
        <f>VLOOKUP($G2368,Temp!$A:$C,L$1,FALSE)</f>
        <v>#VALUE!</v>
      </c>
      <c r="M2368" s="22" t="e">
        <f>VLOOKUP($G2368,Temp!$A:$C,M$1,FALSE)</f>
        <v>#VALUE!</v>
      </c>
      <c r="N2368" s="22" t="e">
        <f>VLOOKUP($G2368,Temp!$A:$C,N$1,FALSE)</f>
        <v>#VALUE!</v>
      </c>
      <c r="O2368" s="22" t="e">
        <f>VLOOKUP($G2368,Temp!$A:$C,O$1,FALSE)</f>
        <v>#VALUE!</v>
      </c>
      <c r="P2368" s="22" t="e">
        <f>VLOOKUP($G2368,Temp!$A:$C,P$1,FALSE)</f>
        <v>#VALUE!</v>
      </c>
      <c r="Q2368" s="22" t="e">
        <f>VLOOKUP($G2368,Temp!$A:$C,Q$1,FALSE)</f>
        <v>#VALUE!</v>
      </c>
      <c r="R2368" s="22" t="e">
        <f>VLOOKUP($G2368,Temp!$A:$C,R$1,FALSE)</f>
        <v>#VALUE!</v>
      </c>
      <c r="S2368" s="22" t="e">
        <f>VLOOKUP($G2368,Temp!$A:$C,S$1,FALSE)</f>
        <v>#VALUE!</v>
      </c>
      <c r="T2368" s="22" t="e">
        <f>VLOOKUP($G2368,Temp!$A:$C,T$1,FALSE)</f>
        <v>#VALUE!</v>
      </c>
      <c r="U2368" s="22" t="e">
        <f>VLOOKUP($G2368,Temp!$A:$C,U$1,FALSE)</f>
        <v>#VALUE!</v>
      </c>
      <c r="V2368" s="22" t="e">
        <f>VLOOKUP($G2368,Temp!$A:$C,V$1,FALSE)</f>
        <v>#VALUE!</v>
      </c>
      <c r="W2368" s="22" t="e">
        <f>VLOOKUP($G2368,Temp!$A:$C,W$1,FALSE)</f>
        <v>#VALUE!</v>
      </c>
      <c r="X2368" s="22" t="e">
        <f>VLOOKUP($G2368,Temp!$A:$C,X$1,FALSE)</f>
        <v>#VALUE!</v>
      </c>
      <c r="Y2368" s="22">
        <f>VLOOKUP($G2368,Temp!$A:$C,Y$1,FALSE)</f>
        <v>389000</v>
      </c>
      <c r="Z2368" s="22">
        <f>VLOOKUP($G2368,Temp!$A:$C,Z$1,FALSE)</f>
        <v>1200</v>
      </c>
      <c r="AA2368" s="22" t="e">
        <f>VLOOKUP($A2368,Searches!$A:$H,AA$1,FALSE)</f>
        <v>#N/A</v>
      </c>
      <c r="AB2368" s="22" t="e">
        <f>VLOOKUP($A2368,Searches!$A:$H,AB$1,FALSE)</f>
        <v>#N/A</v>
      </c>
      <c r="AC2368" s="22" t="e">
        <f>VLOOKUP($A2368,Searches!$A:$H,AC$1,FALSE)</f>
        <v>#N/A</v>
      </c>
      <c r="AD2368" s="22" t="e">
        <f>VLOOKUP($A2368,Searches!$A:$H,AD$1,FALSE)</f>
        <v>#N/A</v>
      </c>
      <c r="AE2368" s="22" t="e">
        <f>VLOOKUP($A2368,Searches!$A:$H,AE$1,FALSE)</f>
        <v>#N/A</v>
      </c>
      <c r="AF2368" s="22" t="e">
        <f>VLOOKUP($A2368,Searches!$A:$H,AF$1,FALSE)</f>
        <v>#N/A</v>
      </c>
      <c r="AG2368" s="22" t="e">
        <f>VLOOKUP($A2368,Searches!$A:$H,AG$1,FALSE)</f>
        <v>#N/A</v>
      </c>
      <c r="AH2368" s="22" t="str">
        <f>VLOOKUP($G2368,Temp!$D:$F,AH$1,FALSE)</f>
        <v>anaplan.com</v>
      </c>
      <c r="AI2368" s="22" t="str">
        <f>VLOOKUP($G2368,Temp!$D:$F,AI$1,FALSE)</f>
        <v>Marketo</v>
      </c>
      <c r="AJ2368" s="22" t="str">
        <f>VLOOKUP($G2368,Temp!$D:$F,AJ$1,FALSE)</f>
        <v>WordPress</v>
      </c>
    </row>
    <row r="2369" spans="1:36" ht="16" x14ac:dyDescent="0.2">
      <c r="A2369" s="8" t="str">
        <f t="shared" si="36"/>
        <v>Samuel Sherman Newell Brands</v>
      </c>
      <c r="B2369" s="8" t="s">
        <v>12388</v>
      </c>
      <c r="C2369" s="8" t="s">
        <v>3697</v>
      </c>
      <c r="D2369" s="8" t="s">
        <v>12242</v>
      </c>
      <c r="E2369" s="8" t="s">
        <v>12389</v>
      </c>
      <c r="F2369" s="8" t="s">
        <v>12390</v>
      </c>
      <c r="G2369" s="12" t="s">
        <v>11980</v>
      </c>
      <c r="H2369" s="22" t="str">
        <f>VLOOKUP($G2369,Temp!$A:$C,H$1,FALSE)</f>
        <v>newellbrands.com</v>
      </c>
      <c r="I2369" s="22" t="e">
        <f>VLOOKUP($G2369,Temp!$A:$C,I$1,FALSE)</f>
        <v>#VALUE!</v>
      </c>
      <c r="J2369" s="22" t="e">
        <f>VLOOKUP($G2369,Temp!$A:$C,J$1,FALSE)</f>
        <v>#VALUE!</v>
      </c>
      <c r="K2369" s="22" t="e">
        <f>VLOOKUP($G2369,Temp!$A:$C,K$1,FALSE)</f>
        <v>#VALUE!</v>
      </c>
      <c r="L2369" s="22" t="e">
        <f>VLOOKUP($G2369,Temp!$A:$C,L$1,FALSE)</f>
        <v>#VALUE!</v>
      </c>
      <c r="M2369" s="22" t="e">
        <f>VLOOKUP($G2369,Temp!$A:$C,M$1,FALSE)</f>
        <v>#VALUE!</v>
      </c>
      <c r="N2369" s="22" t="e">
        <f>VLOOKUP($G2369,Temp!$A:$C,N$1,FALSE)</f>
        <v>#VALUE!</v>
      </c>
      <c r="O2369" s="22" t="e">
        <f>VLOOKUP($G2369,Temp!$A:$C,O$1,FALSE)</f>
        <v>#VALUE!</v>
      </c>
      <c r="P2369" s="22" t="e">
        <f>VLOOKUP($G2369,Temp!$A:$C,P$1,FALSE)</f>
        <v>#VALUE!</v>
      </c>
      <c r="Q2369" s="22" t="e">
        <f>VLOOKUP($G2369,Temp!$A:$C,Q$1,FALSE)</f>
        <v>#VALUE!</v>
      </c>
      <c r="R2369" s="22" t="e">
        <f>VLOOKUP($G2369,Temp!$A:$C,R$1,FALSE)</f>
        <v>#VALUE!</v>
      </c>
      <c r="S2369" s="22" t="e">
        <f>VLOOKUP($G2369,Temp!$A:$C,S$1,FALSE)</f>
        <v>#VALUE!</v>
      </c>
      <c r="T2369" s="22" t="e">
        <f>VLOOKUP($G2369,Temp!$A:$C,T$1,FALSE)</f>
        <v>#VALUE!</v>
      </c>
      <c r="U2369" s="22" t="e">
        <f>VLOOKUP($G2369,Temp!$A:$C,U$1,FALSE)</f>
        <v>#VALUE!</v>
      </c>
      <c r="V2369" s="22" t="e">
        <f>VLOOKUP($G2369,Temp!$A:$C,V$1,FALSE)</f>
        <v>#VALUE!</v>
      </c>
      <c r="W2369" s="22" t="e">
        <f>VLOOKUP($G2369,Temp!$A:$C,W$1,FALSE)</f>
        <v>#VALUE!</v>
      </c>
      <c r="X2369" s="22" t="e">
        <f>VLOOKUP($G2369,Temp!$A:$C,X$1,FALSE)</f>
        <v>#VALUE!</v>
      </c>
      <c r="Y2369" s="22">
        <f>VLOOKUP($G2369,Temp!$A:$C,Y$1,FALSE)</f>
        <v>15600</v>
      </c>
      <c r="Z2369" s="22">
        <f>VLOOKUP($G2369,Temp!$A:$C,Z$1,FALSE)</f>
        <v>137</v>
      </c>
      <c r="AA2369" s="22" t="e">
        <f>VLOOKUP($A2369,Searches!$A:$H,AA$1,FALSE)</f>
        <v>#N/A</v>
      </c>
      <c r="AB2369" s="22" t="e">
        <f>VLOOKUP($A2369,Searches!$A:$H,AB$1,FALSE)</f>
        <v>#N/A</v>
      </c>
      <c r="AC2369" s="22" t="e">
        <f>VLOOKUP($A2369,Searches!$A:$H,AC$1,FALSE)</f>
        <v>#N/A</v>
      </c>
      <c r="AD2369" s="22" t="e">
        <f>VLOOKUP($A2369,Searches!$A:$H,AD$1,FALSE)</f>
        <v>#N/A</v>
      </c>
      <c r="AE2369" s="22" t="e">
        <f>VLOOKUP($A2369,Searches!$A:$H,AE$1,FALSE)</f>
        <v>#N/A</v>
      </c>
      <c r="AF2369" s="22" t="e">
        <f>VLOOKUP($A2369,Searches!$A:$H,AF$1,FALSE)</f>
        <v>#N/A</v>
      </c>
      <c r="AG2369" s="22" t="e">
        <f>VLOOKUP($A2369,Searches!$A:$H,AG$1,FALSE)</f>
        <v>#N/A</v>
      </c>
      <c r="AH2369" s="22" t="e">
        <f>VLOOKUP($G2369,Temp!$D:$F,AH$1,FALSE)</f>
        <v>#N/A</v>
      </c>
      <c r="AI2369" s="22" t="e">
        <f>VLOOKUP($G2369,Temp!$D:$F,AI$1,FALSE)</f>
        <v>#N/A</v>
      </c>
      <c r="AJ2369" s="22" t="e">
        <f>VLOOKUP($G2369,Temp!$D:$F,AJ$1,FALSE)</f>
        <v>#N/A</v>
      </c>
    </row>
    <row r="2370" spans="1:36" ht="16" x14ac:dyDescent="0.2">
      <c r="A2370" s="8" t="str">
        <f t="shared" si="36"/>
        <v>Eliza Hain Apex Bit Inc</v>
      </c>
      <c r="B2370" s="8" t="s">
        <v>12398</v>
      </c>
      <c r="C2370" s="8" t="s">
        <v>12399</v>
      </c>
      <c r="D2370" s="8" t="s">
        <v>12160</v>
      </c>
      <c r="E2370" s="8" t="s">
        <v>12400</v>
      </c>
      <c r="F2370" s="8" t="s">
        <v>12401</v>
      </c>
      <c r="G2370" s="12" t="s">
        <v>12402</v>
      </c>
      <c r="H2370" s="22" t="e">
        <f>VLOOKUP($G2370,Temp!$A:$C,H$1,FALSE)</f>
        <v>#N/A</v>
      </c>
      <c r="I2370" s="22" t="e">
        <f>VLOOKUP($G2370,Temp!$A:$C,I$1,FALSE)</f>
        <v>#N/A</v>
      </c>
      <c r="J2370" s="22" t="e">
        <f>VLOOKUP($G2370,Temp!$A:$C,J$1,FALSE)</f>
        <v>#N/A</v>
      </c>
      <c r="K2370" s="22" t="e">
        <f>VLOOKUP($G2370,Temp!$A:$C,K$1,FALSE)</f>
        <v>#N/A</v>
      </c>
      <c r="L2370" s="22" t="e">
        <f>VLOOKUP($G2370,Temp!$A:$C,L$1,FALSE)</f>
        <v>#N/A</v>
      </c>
      <c r="M2370" s="22" t="e">
        <f>VLOOKUP($G2370,Temp!$A:$C,M$1,FALSE)</f>
        <v>#N/A</v>
      </c>
      <c r="N2370" s="22" t="e">
        <f>VLOOKUP($G2370,Temp!$A:$C,N$1,FALSE)</f>
        <v>#N/A</v>
      </c>
      <c r="O2370" s="22" t="e">
        <f>VLOOKUP($G2370,Temp!$A:$C,O$1,FALSE)</f>
        <v>#N/A</v>
      </c>
      <c r="P2370" s="22" t="e">
        <f>VLOOKUP($G2370,Temp!$A:$C,P$1,FALSE)</f>
        <v>#N/A</v>
      </c>
      <c r="Q2370" s="22" t="e">
        <f>VLOOKUP($G2370,Temp!$A:$C,Q$1,FALSE)</f>
        <v>#N/A</v>
      </c>
      <c r="R2370" s="22" t="e">
        <f>VLOOKUP($G2370,Temp!$A:$C,R$1,FALSE)</f>
        <v>#N/A</v>
      </c>
      <c r="S2370" s="22" t="e">
        <f>VLOOKUP($G2370,Temp!$A:$C,S$1,FALSE)</f>
        <v>#N/A</v>
      </c>
      <c r="T2370" s="22" t="e">
        <f>VLOOKUP($G2370,Temp!$A:$C,T$1,FALSE)</f>
        <v>#N/A</v>
      </c>
      <c r="U2370" s="22" t="e">
        <f>VLOOKUP($G2370,Temp!$A:$C,U$1,FALSE)</f>
        <v>#N/A</v>
      </c>
      <c r="V2370" s="22" t="e">
        <f>VLOOKUP($G2370,Temp!$A:$C,V$1,FALSE)</f>
        <v>#N/A</v>
      </c>
      <c r="W2370" s="22" t="e">
        <f>VLOOKUP($G2370,Temp!$A:$C,W$1,FALSE)</f>
        <v>#N/A</v>
      </c>
      <c r="X2370" s="22" t="e">
        <f>VLOOKUP($G2370,Temp!$A:$C,X$1,FALSE)</f>
        <v>#N/A</v>
      </c>
      <c r="Y2370" s="22" t="e">
        <f>VLOOKUP($G2370,Temp!$A:$C,Y$1,FALSE)</f>
        <v>#N/A</v>
      </c>
      <c r="Z2370" s="22" t="e">
        <f>VLOOKUP($G2370,Temp!$A:$C,Z$1,FALSE)</f>
        <v>#N/A</v>
      </c>
      <c r="AA2370" s="22" t="e">
        <f>VLOOKUP($A2370,Searches!$A:$H,AA$1,FALSE)</f>
        <v>#N/A</v>
      </c>
      <c r="AB2370" s="22" t="e">
        <f>VLOOKUP($A2370,Searches!$A:$H,AB$1,FALSE)</f>
        <v>#N/A</v>
      </c>
      <c r="AC2370" s="22" t="e">
        <f>VLOOKUP($A2370,Searches!$A:$H,AC$1,FALSE)</f>
        <v>#N/A</v>
      </c>
      <c r="AD2370" s="22" t="e">
        <f>VLOOKUP($A2370,Searches!$A:$H,AD$1,FALSE)</f>
        <v>#N/A</v>
      </c>
      <c r="AE2370" s="22" t="e">
        <f>VLOOKUP($A2370,Searches!$A:$H,AE$1,FALSE)</f>
        <v>#N/A</v>
      </c>
      <c r="AF2370" s="22" t="e">
        <f>VLOOKUP($A2370,Searches!$A:$H,AF$1,FALSE)</f>
        <v>#N/A</v>
      </c>
      <c r="AG2370" s="22" t="e">
        <f>VLOOKUP($A2370,Searches!$A:$H,AG$1,FALSE)</f>
        <v>#N/A</v>
      </c>
      <c r="AH2370" s="22" t="e">
        <f>VLOOKUP($G2370,Temp!$D:$F,AH$1,FALSE)</f>
        <v>#N/A</v>
      </c>
      <c r="AI2370" s="22" t="e">
        <f>VLOOKUP($G2370,Temp!$D:$F,AI$1,FALSE)</f>
        <v>#N/A</v>
      </c>
      <c r="AJ2370" s="22" t="e">
        <f>VLOOKUP($G2370,Temp!$D:$F,AJ$1,FALSE)</f>
        <v>#N/A</v>
      </c>
    </row>
    <row r="2371" spans="1:36" ht="16" x14ac:dyDescent="0.2">
      <c r="A2371" s="8" t="str">
        <f t="shared" si="36"/>
        <v>Art Gencarelli Knowledgent</v>
      </c>
      <c r="B2371" s="8" t="s">
        <v>2153</v>
      </c>
      <c r="C2371" s="8" t="s">
        <v>2154</v>
      </c>
      <c r="D2371" s="8" t="s">
        <v>42</v>
      </c>
      <c r="E2371" s="8" t="s">
        <v>2155</v>
      </c>
      <c r="F2371" s="8" t="s">
        <v>2156</v>
      </c>
      <c r="G2371" s="12" t="s">
        <v>2157</v>
      </c>
      <c r="H2371" s="22" t="str">
        <f>VLOOKUP($G2371,Temp!$A:$C,H$1,FALSE)</f>
        <v>knowledgent.com</v>
      </c>
      <c r="I2371" s="22" t="e">
        <f>VLOOKUP($G2371,Temp!$A:$C,I$1,FALSE)</f>
        <v>#VALUE!</v>
      </c>
      <c r="J2371" s="22" t="e">
        <f>VLOOKUP($G2371,Temp!$A:$C,J$1,FALSE)</f>
        <v>#VALUE!</v>
      </c>
      <c r="K2371" s="22" t="e">
        <f>VLOOKUP($G2371,Temp!$A:$C,K$1,FALSE)</f>
        <v>#VALUE!</v>
      </c>
      <c r="L2371" s="22" t="e">
        <f>VLOOKUP($G2371,Temp!$A:$C,L$1,FALSE)</f>
        <v>#VALUE!</v>
      </c>
      <c r="M2371" s="22" t="e">
        <f>VLOOKUP($G2371,Temp!$A:$C,M$1,FALSE)</f>
        <v>#VALUE!</v>
      </c>
      <c r="N2371" s="22" t="e">
        <f>VLOOKUP($G2371,Temp!$A:$C,N$1,FALSE)</f>
        <v>#VALUE!</v>
      </c>
      <c r="O2371" s="22" t="e">
        <f>VLOOKUP($G2371,Temp!$A:$C,O$1,FALSE)</f>
        <v>#VALUE!</v>
      </c>
      <c r="P2371" s="22" t="e">
        <f>VLOOKUP($G2371,Temp!$A:$C,P$1,FALSE)</f>
        <v>#VALUE!</v>
      </c>
      <c r="Q2371" s="22" t="e">
        <f>VLOOKUP($G2371,Temp!$A:$C,Q$1,FALSE)</f>
        <v>#VALUE!</v>
      </c>
      <c r="R2371" s="22" t="e">
        <f>VLOOKUP($G2371,Temp!$A:$C,R$1,FALSE)</f>
        <v>#VALUE!</v>
      </c>
      <c r="S2371" s="22" t="e">
        <f>VLOOKUP($G2371,Temp!$A:$C,S$1,FALSE)</f>
        <v>#VALUE!</v>
      </c>
      <c r="T2371" s="22" t="e">
        <f>VLOOKUP($G2371,Temp!$A:$C,T$1,FALSE)</f>
        <v>#VALUE!</v>
      </c>
      <c r="U2371" s="22" t="e">
        <f>VLOOKUP($G2371,Temp!$A:$C,U$1,FALSE)</f>
        <v>#VALUE!</v>
      </c>
      <c r="V2371" s="22" t="e">
        <f>VLOOKUP($G2371,Temp!$A:$C,V$1,FALSE)</f>
        <v>#VALUE!</v>
      </c>
      <c r="W2371" s="22" t="e">
        <f>VLOOKUP($G2371,Temp!$A:$C,W$1,FALSE)</f>
        <v>#VALUE!</v>
      </c>
      <c r="X2371" s="22" t="e">
        <f>VLOOKUP($G2371,Temp!$A:$C,X$1,FALSE)</f>
        <v>#VALUE!</v>
      </c>
      <c r="Y2371" s="22">
        <f>VLOOKUP($G2371,Temp!$A:$C,Y$1,FALSE)</f>
        <v>8500</v>
      </c>
      <c r="Z2371" s="22">
        <f>VLOOKUP($G2371,Temp!$A:$C,Z$1,FALSE)</f>
        <v>0</v>
      </c>
      <c r="AA2371" s="22" t="e">
        <f>VLOOKUP($A2371,Searches!$A:$H,AA$1,FALSE)</f>
        <v>#N/A</v>
      </c>
      <c r="AB2371" s="22" t="e">
        <f>VLOOKUP($A2371,Searches!$A:$H,AB$1,FALSE)</f>
        <v>#N/A</v>
      </c>
      <c r="AC2371" s="22" t="e">
        <f>VLOOKUP($A2371,Searches!$A:$H,AC$1,FALSE)</f>
        <v>#N/A</v>
      </c>
      <c r="AD2371" s="22" t="e">
        <f>VLOOKUP($A2371,Searches!$A:$H,AD$1,FALSE)</f>
        <v>#N/A</v>
      </c>
      <c r="AE2371" s="22" t="e">
        <f>VLOOKUP($A2371,Searches!$A:$H,AE$1,FALSE)</f>
        <v>#N/A</v>
      </c>
      <c r="AF2371" s="22" t="e">
        <f>VLOOKUP($A2371,Searches!$A:$H,AF$1,FALSE)</f>
        <v>#N/A</v>
      </c>
      <c r="AG2371" s="22" t="e">
        <f>VLOOKUP($A2371,Searches!$A:$H,AG$1,FALSE)</f>
        <v>#N/A</v>
      </c>
      <c r="AH2371" s="22" t="str">
        <f>VLOOKUP($G2371,Temp!$D:$F,AH$1,FALSE)</f>
        <v>knowledgent.com</v>
      </c>
      <c r="AI2371" s="22">
        <f>VLOOKUP($G2371,Temp!$D:$F,AI$1,FALSE)</f>
        <v>0</v>
      </c>
      <c r="AJ2371" s="22" t="str">
        <f>VLOOKUP($G2371,Temp!$D:$F,AJ$1,FALSE)</f>
        <v>WordPress</v>
      </c>
    </row>
    <row r="2372" spans="1:36" ht="16" x14ac:dyDescent="0.2">
      <c r="A2372" s="8" t="str">
        <f t="shared" ref="A2372:A2435" si="37">CONCATENATE(B2372," ",C2372," ",F2372)</f>
        <v>Mark Hausser PrismHR</v>
      </c>
      <c r="B2372" s="8" t="s">
        <v>476</v>
      </c>
      <c r="C2372" s="8" t="s">
        <v>7730</v>
      </c>
      <c r="D2372" s="8" t="s">
        <v>304</v>
      </c>
      <c r="E2372" s="8" t="s">
        <v>7731</v>
      </c>
      <c r="F2372" s="8" t="s">
        <v>7732</v>
      </c>
      <c r="G2372" s="12" t="s">
        <v>7733</v>
      </c>
      <c r="H2372" s="22" t="str">
        <f>VLOOKUP($G2372,Temp!$A:$C,H$1,FALSE)</f>
        <v>prismhr.com</v>
      </c>
      <c r="I2372" s="22" t="e">
        <f>VLOOKUP($G2372,Temp!$A:$C,I$1,FALSE)</f>
        <v>#VALUE!</v>
      </c>
      <c r="J2372" s="22" t="e">
        <f>VLOOKUP($G2372,Temp!$A:$C,J$1,FALSE)</f>
        <v>#VALUE!</v>
      </c>
      <c r="K2372" s="22" t="e">
        <f>VLOOKUP($G2372,Temp!$A:$C,K$1,FALSE)</f>
        <v>#VALUE!</v>
      </c>
      <c r="L2372" s="22" t="e">
        <f>VLOOKUP($G2372,Temp!$A:$C,L$1,FALSE)</f>
        <v>#VALUE!</v>
      </c>
      <c r="M2372" s="22" t="e">
        <f>VLOOKUP($G2372,Temp!$A:$C,M$1,FALSE)</f>
        <v>#VALUE!</v>
      </c>
      <c r="N2372" s="22" t="e">
        <f>VLOOKUP($G2372,Temp!$A:$C,N$1,FALSE)</f>
        <v>#VALUE!</v>
      </c>
      <c r="O2372" s="22" t="e">
        <f>VLOOKUP($G2372,Temp!$A:$C,O$1,FALSE)</f>
        <v>#VALUE!</v>
      </c>
      <c r="P2372" s="22" t="e">
        <f>VLOOKUP($G2372,Temp!$A:$C,P$1,FALSE)</f>
        <v>#VALUE!</v>
      </c>
      <c r="Q2372" s="22" t="e">
        <f>VLOOKUP($G2372,Temp!$A:$C,Q$1,FALSE)</f>
        <v>#VALUE!</v>
      </c>
      <c r="R2372" s="22" t="e">
        <f>VLOOKUP($G2372,Temp!$A:$C,R$1,FALSE)</f>
        <v>#VALUE!</v>
      </c>
      <c r="S2372" s="22" t="e">
        <f>VLOOKUP($G2372,Temp!$A:$C,S$1,FALSE)</f>
        <v>#VALUE!</v>
      </c>
      <c r="T2372" s="22" t="e">
        <f>VLOOKUP($G2372,Temp!$A:$C,T$1,FALSE)</f>
        <v>#VALUE!</v>
      </c>
      <c r="U2372" s="22" t="e">
        <f>VLOOKUP($G2372,Temp!$A:$C,U$1,FALSE)</f>
        <v>#VALUE!</v>
      </c>
      <c r="V2372" s="22" t="e">
        <f>VLOOKUP($G2372,Temp!$A:$C,V$1,FALSE)</f>
        <v>#VALUE!</v>
      </c>
      <c r="W2372" s="22" t="e">
        <f>VLOOKUP($G2372,Temp!$A:$C,W$1,FALSE)</f>
        <v>#VALUE!</v>
      </c>
      <c r="X2372" s="22" t="e">
        <f>VLOOKUP($G2372,Temp!$A:$C,X$1,FALSE)</f>
        <v>#VALUE!</v>
      </c>
      <c r="Y2372" s="22">
        <f>VLOOKUP($G2372,Temp!$A:$C,Y$1,FALSE)</f>
        <v>4700</v>
      </c>
      <c r="Z2372" s="22">
        <f>VLOOKUP($G2372,Temp!$A:$C,Z$1,FALSE)</f>
        <v>0</v>
      </c>
      <c r="AA2372" s="22" t="e">
        <f>VLOOKUP($A2372,Searches!$A:$H,AA$1,FALSE)</f>
        <v>#N/A</v>
      </c>
      <c r="AB2372" s="22" t="e">
        <f>VLOOKUP($A2372,Searches!$A:$H,AB$1,FALSE)</f>
        <v>#N/A</v>
      </c>
      <c r="AC2372" s="22" t="e">
        <f>VLOOKUP($A2372,Searches!$A:$H,AC$1,FALSE)</f>
        <v>#N/A</v>
      </c>
      <c r="AD2372" s="22" t="e">
        <f>VLOOKUP($A2372,Searches!$A:$H,AD$1,FALSE)</f>
        <v>#N/A</v>
      </c>
      <c r="AE2372" s="22" t="e">
        <f>VLOOKUP($A2372,Searches!$A:$H,AE$1,FALSE)</f>
        <v>#N/A</v>
      </c>
      <c r="AF2372" s="22" t="e">
        <f>VLOOKUP($A2372,Searches!$A:$H,AF$1,FALSE)</f>
        <v>#N/A</v>
      </c>
      <c r="AG2372" s="22" t="e">
        <f>VLOOKUP($A2372,Searches!$A:$H,AG$1,FALSE)</f>
        <v>#N/A</v>
      </c>
      <c r="AH2372" s="22" t="str">
        <f>VLOOKUP($G2372,Temp!$D:$F,AH$1,FALSE)</f>
        <v>prismhr.com</v>
      </c>
      <c r="AI2372" s="22">
        <f>VLOOKUP($G2372,Temp!$D:$F,AI$1,FALSE)</f>
        <v>0</v>
      </c>
      <c r="AJ2372" s="22" t="str">
        <f>VLOOKUP($G2372,Temp!$D:$F,AJ$1,FALSE)</f>
        <v>WordPress</v>
      </c>
    </row>
    <row r="2373" spans="1:36" ht="16" x14ac:dyDescent="0.2">
      <c r="A2373" s="8" t="str">
        <f t="shared" si="37"/>
        <v>Itay Shoshani Kaminario</v>
      </c>
      <c r="B2373" s="8" t="s">
        <v>6556</v>
      </c>
      <c r="C2373" s="8" t="s">
        <v>6558</v>
      </c>
      <c r="D2373" s="8" t="s">
        <v>304</v>
      </c>
      <c r="E2373" s="8" t="s">
        <v>6559</v>
      </c>
      <c r="F2373" s="8" t="s">
        <v>6541</v>
      </c>
      <c r="G2373" s="12" t="s">
        <v>6542</v>
      </c>
      <c r="H2373" s="22" t="str">
        <f>VLOOKUP($G2373,Temp!$A:$C,H$1,FALSE)</f>
        <v>kaminario.com</v>
      </c>
      <c r="I2373" s="22" t="e">
        <f>VLOOKUP($G2373,Temp!$A:$C,I$1,FALSE)</f>
        <v>#VALUE!</v>
      </c>
      <c r="J2373" s="22" t="e">
        <f>VLOOKUP($G2373,Temp!$A:$C,J$1,FALSE)</f>
        <v>#VALUE!</v>
      </c>
      <c r="K2373" s="22" t="e">
        <f>VLOOKUP($G2373,Temp!$A:$C,K$1,FALSE)</f>
        <v>#VALUE!</v>
      </c>
      <c r="L2373" s="22" t="e">
        <f>VLOOKUP($G2373,Temp!$A:$C,L$1,FALSE)</f>
        <v>#VALUE!</v>
      </c>
      <c r="M2373" s="22" t="e">
        <f>VLOOKUP($G2373,Temp!$A:$C,M$1,FALSE)</f>
        <v>#VALUE!</v>
      </c>
      <c r="N2373" s="22" t="e">
        <f>VLOOKUP($G2373,Temp!$A:$C,N$1,FALSE)</f>
        <v>#VALUE!</v>
      </c>
      <c r="O2373" s="22" t="e">
        <f>VLOOKUP($G2373,Temp!$A:$C,O$1,FALSE)</f>
        <v>#VALUE!</v>
      </c>
      <c r="P2373" s="22" t="e">
        <f>VLOOKUP($G2373,Temp!$A:$C,P$1,FALSE)</f>
        <v>#VALUE!</v>
      </c>
      <c r="Q2373" s="22" t="e">
        <f>VLOOKUP($G2373,Temp!$A:$C,Q$1,FALSE)</f>
        <v>#VALUE!</v>
      </c>
      <c r="R2373" s="22" t="e">
        <f>VLOOKUP($G2373,Temp!$A:$C,R$1,FALSE)</f>
        <v>#VALUE!</v>
      </c>
      <c r="S2373" s="22" t="e">
        <f>VLOOKUP($G2373,Temp!$A:$C,S$1,FALSE)</f>
        <v>#VALUE!</v>
      </c>
      <c r="T2373" s="22" t="e">
        <f>VLOOKUP($G2373,Temp!$A:$C,T$1,FALSE)</f>
        <v>#VALUE!</v>
      </c>
      <c r="U2373" s="22" t="e">
        <f>VLOOKUP($G2373,Temp!$A:$C,U$1,FALSE)</f>
        <v>#VALUE!</v>
      </c>
      <c r="V2373" s="22" t="e">
        <f>VLOOKUP($G2373,Temp!$A:$C,V$1,FALSE)</f>
        <v>#VALUE!</v>
      </c>
      <c r="W2373" s="22" t="e">
        <f>VLOOKUP($G2373,Temp!$A:$C,W$1,FALSE)</f>
        <v>#VALUE!</v>
      </c>
      <c r="X2373" s="22" t="e">
        <f>VLOOKUP($G2373,Temp!$A:$C,X$1,FALSE)</f>
        <v>#VALUE!</v>
      </c>
      <c r="Y2373" s="22">
        <f>VLOOKUP($G2373,Temp!$A:$C,Y$1,FALSE)</f>
        <v>4600</v>
      </c>
      <c r="Z2373" s="22">
        <f>VLOOKUP($G2373,Temp!$A:$C,Z$1,FALSE)</f>
        <v>7000</v>
      </c>
      <c r="AA2373" s="22" t="e">
        <f>VLOOKUP($A2373,Searches!$A:$H,AA$1,FALSE)</f>
        <v>#N/A</v>
      </c>
      <c r="AB2373" s="22" t="e">
        <f>VLOOKUP($A2373,Searches!$A:$H,AB$1,FALSE)</f>
        <v>#N/A</v>
      </c>
      <c r="AC2373" s="22" t="e">
        <f>VLOOKUP($A2373,Searches!$A:$H,AC$1,FALSE)</f>
        <v>#N/A</v>
      </c>
      <c r="AD2373" s="22" t="e">
        <f>VLOOKUP($A2373,Searches!$A:$H,AD$1,FALSE)</f>
        <v>#N/A</v>
      </c>
      <c r="AE2373" s="22" t="e">
        <f>VLOOKUP($A2373,Searches!$A:$H,AE$1,FALSE)</f>
        <v>#N/A</v>
      </c>
      <c r="AF2373" s="22" t="e">
        <f>VLOOKUP($A2373,Searches!$A:$H,AF$1,FALSE)</f>
        <v>#N/A</v>
      </c>
      <c r="AG2373" s="22" t="e">
        <f>VLOOKUP($A2373,Searches!$A:$H,AG$1,FALSE)</f>
        <v>#N/A</v>
      </c>
      <c r="AH2373" s="22" t="str">
        <f>VLOOKUP($G2373,Temp!$D:$F,AH$1,FALSE)</f>
        <v>kaminario.com</v>
      </c>
      <c r="AI2373" s="22">
        <f>VLOOKUP($G2373,Temp!$D:$F,AI$1,FALSE)</f>
        <v>0</v>
      </c>
      <c r="AJ2373" s="22" t="str">
        <f>VLOOKUP($G2373,Temp!$D:$F,AJ$1,FALSE)</f>
        <v>WordPress</v>
      </c>
    </row>
    <row r="2374" spans="1:36" ht="16" x14ac:dyDescent="0.2">
      <c r="A2374" s="8" t="str">
        <f t="shared" si="37"/>
        <v>Jonathan Blackburn Daxko</v>
      </c>
      <c r="B2374" s="8" t="s">
        <v>1141</v>
      </c>
      <c r="C2374" s="8" t="s">
        <v>7145</v>
      </c>
      <c r="D2374" s="8" t="s">
        <v>304</v>
      </c>
      <c r="E2374" s="8" t="s">
        <v>7146</v>
      </c>
      <c r="F2374" s="8" t="s">
        <v>7147</v>
      </c>
      <c r="G2374" s="12" t="s">
        <v>7148</v>
      </c>
      <c r="H2374" s="22" t="str">
        <f>VLOOKUP($G2374,Temp!$A:$C,H$1,FALSE)</f>
        <v>daxko.com</v>
      </c>
      <c r="I2374" s="22" t="e">
        <f>VLOOKUP($G2374,Temp!$A:$C,I$1,FALSE)</f>
        <v>#VALUE!</v>
      </c>
      <c r="J2374" s="22" t="e">
        <f>VLOOKUP($G2374,Temp!$A:$C,J$1,FALSE)</f>
        <v>#VALUE!</v>
      </c>
      <c r="K2374" s="22" t="e">
        <f>VLOOKUP($G2374,Temp!$A:$C,K$1,FALSE)</f>
        <v>#VALUE!</v>
      </c>
      <c r="L2374" s="22" t="e">
        <f>VLOOKUP($G2374,Temp!$A:$C,L$1,FALSE)</f>
        <v>#VALUE!</v>
      </c>
      <c r="M2374" s="22" t="e">
        <f>VLOOKUP($G2374,Temp!$A:$C,M$1,FALSE)</f>
        <v>#VALUE!</v>
      </c>
      <c r="N2374" s="22" t="e">
        <f>VLOOKUP($G2374,Temp!$A:$C,N$1,FALSE)</f>
        <v>#VALUE!</v>
      </c>
      <c r="O2374" s="22" t="e">
        <f>VLOOKUP($G2374,Temp!$A:$C,O$1,FALSE)</f>
        <v>#VALUE!</v>
      </c>
      <c r="P2374" s="22" t="e">
        <f>VLOOKUP($G2374,Temp!$A:$C,P$1,FALSE)</f>
        <v>#VALUE!</v>
      </c>
      <c r="Q2374" s="22" t="e">
        <f>VLOOKUP($G2374,Temp!$A:$C,Q$1,FALSE)</f>
        <v>#VALUE!</v>
      </c>
      <c r="R2374" s="22" t="e">
        <f>VLOOKUP($G2374,Temp!$A:$C,R$1,FALSE)</f>
        <v>#VALUE!</v>
      </c>
      <c r="S2374" s="22" t="e">
        <f>VLOOKUP($G2374,Temp!$A:$C,S$1,FALSE)</f>
        <v>#VALUE!</v>
      </c>
      <c r="T2374" s="22" t="e">
        <f>VLOOKUP($G2374,Temp!$A:$C,T$1,FALSE)</f>
        <v>#VALUE!</v>
      </c>
      <c r="U2374" s="22" t="e">
        <f>VLOOKUP($G2374,Temp!$A:$C,U$1,FALSE)</f>
        <v>#VALUE!</v>
      </c>
      <c r="V2374" s="22" t="e">
        <f>VLOOKUP($G2374,Temp!$A:$C,V$1,FALSE)</f>
        <v>#VALUE!</v>
      </c>
      <c r="W2374" s="22" t="e">
        <f>VLOOKUP($G2374,Temp!$A:$C,W$1,FALSE)</f>
        <v>#VALUE!</v>
      </c>
      <c r="X2374" s="22" t="e">
        <f>VLOOKUP($G2374,Temp!$A:$C,X$1,FALSE)</f>
        <v>#VALUE!</v>
      </c>
      <c r="Y2374" s="22">
        <f>VLOOKUP($G2374,Temp!$A:$C,Y$1,FALSE)</f>
        <v>5500</v>
      </c>
      <c r="Z2374" s="22">
        <f>VLOOKUP($G2374,Temp!$A:$C,Z$1,FALSE)</f>
        <v>402</v>
      </c>
      <c r="AA2374" s="22" t="e">
        <f>VLOOKUP($A2374,Searches!$A:$H,AA$1,FALSE)</f>
        <v>#N/A</v>
      </c>
      <c r="AB2374" s="22" t="e">
        <f>VLOOKUP($A2374,Searches!$A:$H,AB$1,FALSE)</f>
        <v>#N/A</v>
      </c>
      <c r="AC2374" s="22" t="e">
        <f>VLOOKUP($A2374,Searches!$A:$H,AC$1,FALSE)</f>
        <v>#N/A</v>
      </c>
      <c r="AD2374" s="22" t="e">
        <f>VLOOKUP($A2374,Searches!$A:$H,AD$1,FALSE)</f>
        <v>#N/A</v>
      </c>
      <c r="AE2374" s="22" t="e">
        <f>VLOOKUP($A2374,Searches!$A:$H,AE$1,FALSE)</f>
        <v>#N/A</v>
      </c>
      <c r="AF2374" s="22" t="e">
        <f>VLOOKUP($A2374,Searches!$A:$H,AF$1,FALSE)</f>
        <v>#N/A</v>
      </c>
      <c r="AG2374" s="22" t="e">
        <f>VLOOKUP($A2374,Searches!$A:$H,AG$1,FALSE)</f>
        <v>#N/A</v>
      </c>
      <c r="AH2374" s="22" t="str">
        <f>VLOOKUP($G2374,Temp!$D:$F,AH$1,FALSE)</f>
        <v>daxko.com</v>
      </c>
      <c r="AI2374" s="22" t="str">
        <f>VLOOKUP($G2374,Temp!$D:$F,AI$1,FALSE)</f>
        <v>Pardot</v>
      </c>
      <c r="AJ2374" s="22" t="str">
        <f>VLOOKUP($G2374,Temp!$D:$F,AJ$1,FALSE)</f>
        <v>WordPress</v>
      </c>
    </row>
    <row r="2375" spans="1:36" ht="16" x14ac:dyDescent="0.2">
      <c r="A2375" s="8" t="str">
        <f t="shared" si="37"/>
        <v>Ethan Schechter ZeroTurnaround</v>
      </c>
      <c r="B2375" s="8" t="s">
        <v>7740</v>
      </c>
      <c r="C2375" s="8" t="s">
        <v>7741</v>
      </c>
      <c r="D2375" s="8" t="s">
        <v>304</v>
      </c>
      <c r="E2375" s="8" t="s">
        <v>7742</v>
      </c>
      <c r="F2375" s="8" t="s">
        <v>5057</v>
      </c>
      <c r="G2375" s="12" t="s">
        <v>4749</v>
      </c>
      <c r="H2375" s="22" t="str">
        <f>VLOOKUP($G2375,Temp!$A:$C,H$1,FALSE)</f>
        <v>zeroturnaround.com</v>
      </c>
      <c r="I2375" s="22" t="e">
        <f>VLOOKUP($G2375,Temp!$A:$C,I$1,FALSE)</f>
        <v>#VALUE!</v>
      </c>
      <c r="J2375" s="22" t="e">
        <f>VLOOKUP($G2375,Temp!$A:$C,J$1,FALSE)</f>
        <v>#VALUE!</v>
      </c>
      <c r="K2375" s="22" t="e">
        <f>VLOOKUP($G2375,Temp!$A:$C,K$1,FALSE)</f>
        <v>#VALUE!</v>
      </c>
      <c r="L2375" s="22" t="e">
        <f>VLOOKUP($G2375,Temp!$A:$C,L$1,FALSE)</f>
        <v>#VALUE!</v>
      </c>
      <c r="M2375" s="22" t="e">
        <f>VLOOKUP($G2375,Temp!$A:$C,M$1,FALSE)</f>
        <v>#VALUE!</v>
      </c>
      <c r="N2375" s="22" t="e">
        <f>VLOOKUP($G2375,Temp!$A:$C,N$1,FALSE)</f>
        <v>#VALUE!</v>
      </c>
      <c r="O2375" s="22" t="e">
        <f>VLOOKUP($G2375,Temp!$A:$C,O$1,FALSE)</f>
        <v>#VALUE!</v>
      </c>
      <c r="P2375" s="22" t="e">
        <f>VLOOKUP($G2375,Temp!$A:$C,P$1,FALSE)</f>
        <v>#VALUE!</v>
      </c>
      <c r="Q2375" s="22" t="e">
        <f>VLOOKUP($G2375,Temp!$A:$C,Q$1,FALSE)</f>
        <v>#VALUE!</v>
      </c>
      <c r="R2375" s="22" t="e">
        <f>VLOOKUP($G2375,Temp!$A:$C,R$1,FALSE)</f>
        <v>#VALUE!</v>
      </c>
      <c r="S2375" s="22" t="e">
        <f>VLOOKUP($G2375,Temp!$A:$C,S$1,FALSE)</f>
        <v>#VALUE!</v>
      </c>
      <c r="T2375" s="22" t="e">
        <f>VLOOKUP($G2375,Temp!$A:$C,T$1,FALSE)</f>
        <v>#VALUE!</v>
      </c>
      <c r="U2375" s="22" t="e">
        <f>VLOOKUP($G2375,Temp!$A:$C,U$1,FALSE)</f>
        <v>#VALUE!</v>
      </c>
      <c r="V2375" s="22" t="e">
        <f>VLOOKUP($G2375,Temp!$A:$C,V$1,FALSE)</f>
        <v>#VALUE!</v>
      </c>
      <c r="W2375" s="22" t="e">
        <f>VLOOKUP($G2375,Temp!$A:$C,W$1,FALSE)</f>
        <v>#VALUE!</v>
      </c>
      <c r="X2375" s="22" t="e">
        <f>VLOOKUP($G2375,Temp!$A:$C,X$1,FALSE)</f>
        <v>#VALUE!</v>
      </c>
      <c r="Y2375" s="22">
        <f>VLOOKUP($G2375,Temp!$A:$C,Y$1,FALSE)</f>
        <v>0</v>
      </c>
      <c r="Z2375" s="22">
        <f>VLOOKUP($G2375,Temp!$A:$C,Z$1,FALSE)</f>
        <v>0</v>
      </c>
      <c r="AA2375" s="22" t="e">
        <f>VLOOKUP($A2375,Searches!$A:$H,AA$1,FALSE)</f>
        <v>#N/A</v>
      </c>
      <c r="AB2375" s="22" t="e">
        <f>VLOOKUP($A2375,Searches!$A:$H,AB$1,FALSE)</f>
        <v>#N/A</v>
      </c>
      <c r="AC2375" s="22" t="e">
        <f>VLOOKUP($A2375,Searches!$A:$H,AC$1,FALSE)</f>
        <v>#N/A</v>
      </c>
      <c r="AD2375" s="22" t="e">
        <f>VLOOKUP($A2375,Searches!$A:$H,AD$1,FALSE)</f>
        <v>#N/A</v>
      </c>
      <c r="AE2375" s="22" t="e">
        <f>VLOOKUP($A2375,Searches!$A:$H,AE$1,FALSE)</f>
        <v>#N/A</v>
      </c>
      <c r="AF2375" s="22" t="e">
        <f>VLOOKUP($A2375,Searches!$A:$H,AF$1,FALSE)</f>
        <v>#N/A</v>
      </c>
      <c r="AG2375" s="22" t="e">
        <f>VLOOKUP($A2375,Searches!$A:$H,AG$1,FALSE)</f>
        <v>#N/A</v>
      </c>
      <c r="AH2375" s="22" t="str">
        <f>VLOOKUP($G2375,Temp!$D:$F,AH$1,FALSE)</f>
        <v>zeroturnaround.com</v>
      </c>
      <c r="AI2375" s="22" t="str">
        <f>VLOOKUP($G2375,Temp!$D:$F,AI$1,FALSE)</f>
        <v>Marketo</v>
      </c>
      <c r="AJ2375" s="22" t="str">
        <f>VLOOKUP($G2375,Temp!$D:$F,AJ$1,FALSE)</f>
        <v>WordPress</v>
      </c>
    </row>
    <row r="2376" spans="1:36" ht="16" x14ac:dyDescent="0.2">
      <c r="A2376" s="8" t="str">
        <f t="shared" si="37"/>
        <v>Jeff Hilk Diligent Corporation</v>
      </c>
      <c r="B2376" s="8" t="s">
        <v>2520</v>
      </c>
      <c r="C2376" s="8" t="s">
        <v>4652</v>
      </c>
      <c r="D2376" s="8" t="s">
        <v>304</v>
      </c>
      <c r="E2376" s="8" t="s">
        <v>4653</v>
      </c>
      <c r="F2376" s="8" t="s">
        <v>4632</v>
      </c>
      <c r="G2376" s="12" t="s">
        <v>4633</v>
      </c>
      <c r="H2376" s="22" t="str">
        <f>VLOOKUP($G2376,Temp!$A:$C,H$1,FALSE)</f>
        <v>diligent.com</v>
      </c>
      <c r="I2376" s="22" t="e">
        <f>VLOOKUP($G2376,Temp!$A:$C,I$1,FALSE)</f>
        <v>#VALUE!</v>
      </c>
      <c r="J2376" s="22" t="e">
        <f>VLOOKUP($G2376,Temp!$A:$C,J$1,FALSE)</f>
        <v>#VALUE!</v>
      </c>
      <c r="K2376" s="22" t="e">
        <f>VLOOKUP($G2376,Temp!$A:$C,K$1,FALSE)</f>
        <v>#VALUE!</v>
      </c>
      <c r="L2376" s="22" t="e">
        <f>VLOOKUP($G2376,Temp!$A:$C,L$1,FALSE)</f>
        <v>#VALUE!</v>
      </c>
      <c r="M2376" s="22" t="e">
        <f>VLOOKUP($G2376,Temp!$A:$C,M$1,FALSE)</f>
        <v>#VALUE!</v>
      </c>
      <c r="N2376" s="22" t="e">
        <f>VLOOKUP($G2376,Temp!$A:$C,N$1,FALSE)</f>
        <v>#VALUE!</v>
      </c>
      <c r="O2376" s="22" t="e">
        <f>VLOOKUP($G2376,Temp!$A:$C,O$1,FALSE)</f>
        <v>#VALUE!</v>
      </c>
      <c r="P2376" s="22" t="e">
        <f>VLOOKUP($G2376,Temp!$A:$C,P$1,FALSE)</f>
        <v>#VALUE!</v>
      </c>
      <c r="Q2376" s="22" t="e">
        <f>VLOOKUP($G2376,Temp!$A:$C,Q$1,FALSE)</f>
        <v>#VALUE!</v>
      </c>
      <c r="R2376" s="22" t="e">
        <f>VLOOKUP($G2376,Temp!$A:$C,R$1,FALSE)</f>
        <v>#VALUE!</v>
      </c>
      <c r="S2376" s="22" t="e">
        <f>VLOOKUP($G2376,Temp!$A:$C,S$1,FALSE)</f>
        <v>#VALUE!</v>
      </c>
      <c r="T2376" s="22" t="e">
        <f>VLOOKUP($G2376,Temp!$A:$C,T$1,FALSE)</f>
        <v>#VALUE!</v>
      </c>
      <c r="U2376" s="22" t="e">
        <f>VLOOKUP($G2376,Temp!$A:$C,U$1,FALSE)</f>
        <v>#VALUE!</v>
      </c>
      <c r="V2376" s="22" t="e">
        <f>VLOOKUP($G2376,Temp!$A:$C,V$1,FALSE)</f>
        <v>#VALUE!</v>
      </c>
      <c r="W2376" s="22" t="e">
        <f>VLOOKUP($G2376,Temp!$A:$C,W$1,FALSE)</f>
        <v>#VALUE!</v>
      </c>
      <c r="X2376" s="22" t="e">
        <f>VLOOKUP($G2376,Temp!$A:$C,X$1,FALSE)</f>
        <v>#VALUE!</v>
      </c>
      <c r="Y2376" s="22">
        <f>VLOOKUP($G2376,Temp!$A:$C,Y$1,FALSE)</f>
        <v>66000</v>
      </c>
      <c r="Z2376" s="22">
        <f>VLOOKUP($G2376,Temp!$A:$C,Z$1,FALSE)</f>
        <v>47100</v>
      </c>
      <c r="AA2376" s="22" t="e">
        <f>VLOOKUP($A2376,Searches!$A:$H,AA$1,FALSE)</f>
        <v>#N/A</v>
      </c>
      <c r="AB2376" s="22" t="e">
        <f>VLOOKUP($A2376,Searches!$A:$H,AB$1,FALSE)</f>
        <v>#N/A</v>
      </c>
      <c r="AC2376" s="22" t="e">
        <f>VLOOKUP($A2376,Searches!$A:$H,AC$1,FALSE)</f>
        <v>#N/A</v>
      </c>
      <c r="AD2376" s="22" t="e">
        <f>VLOOKUP($A2376,Searches!$A:$H,AD$1,FALSE)</f>
        <v>#N/A</v>
      </c>
      <c r="AE2376" s="22" t="e">
        <f>VLOOKUP($A2376,Searches!$A:$H,AE$1,FALSE)</f>
        <v>#N/A</v>
      </c>
      <c r="AF2376" s="22" t="e">
        <f>VLOOKUP($A2376,Searches!$A:$H,AF$1,FALSE)</f>
        <v>#N/A</v>
      </c>
      <c r="AG2376" s="22" t="e">
        <f>VLOOKUP($A2376,Searches!$A:$H,AG$1,FALSE)</f>
        <v>#N/A</v>
      </c>
      <c r="AH2376" s="22" t="str">
        <f>VLOOKUP($G2376,Temp!$D:$F,AH$1,FALSE)</f>
        <v>diligent.com</v>
      </c>
      <c r="AI2376" s="22" t="str">
        <f>VLOOKUP($G2376,Temp!$D:$F,AI$1,FALSE)</f>
        <v>Marketo</v>
      </c>
      <c r="AJ2376" s="22" t="str">
        <f>VLOOKUP($G2376,Temp!$D:$F,AJ$1,FALSE)</f>
        <v>WordPress</v>
      </c>
    </row>
    <row r="2377" spans="1:36" ht="16" x14ac:dyDescent="0.2">
      <c r="A2377" s="8" t="str">
        <f t="shared" si="37"/>
        <v>Net Payne March Networks</v>
      </c>
      <c r="B2377" s="8" t="s">
        <v>12008</v>
      </c>
      <c r="C2377" s="8" t="s">
        <v>1621</v>
      </c>
      <c r="D2377" s="8" t="s">
        <v>3547</v>
      </c>
      <c r="E2377" s="8" t="s">
        <v>12009</v>
      </c>
      <c r="F2377" s="8" t="s">
        <v>12010</v>
      </c>
      <c r="G2377" s="12" t="s">
        <v>11990</v>
      </c>
      <c r="H2377" s="22" t="str">
        <f>VLOOKUP($G2377,Temp!$A:$C,H$1,FALSE)</f>
        <v>marchnetworks.com</v>
      </c>
      <c r="I2377" s="22" t="e">
        <f>VLOOKUP($G2377,Temp!$A:$C,I$1,FALSE)</f>
        <v>#VALUE!</v>
      </c>
      <c r="J2377" s="22" t="e">
        <f>VLOOKUP($G2377,Temp!$A:$C,J$1,FALSE)</f>
        <v>#VALUE!</v>
      </c>
      <c r="K2377" s="22" t="e">
        <f>VLOOKUP($G2377,Temp!$A:$C,K$1,FALSE)</f>
        <v>#VALUE!</v>
      </c>
      <c r="L2377" s="22" t="e">
        <f>VLOOKUP($G2377,Temp!$A:$C,L$1,FALSE)</f>
        <v>#VALUE!</v>
      </c>
      <c r="M2377" s="22" t="e">
        <f>VLOOKUP($G2377,Temp!$A:$C,M$1,FALSE)</f>
        <v>#VALUE!</v>
      </c>
      <c r="N2377" s="22" t="e">
        <f>VLOOKUP($G2377,Temp!$A:$C,N$1,FALSE)</f>
        <v>#VALUE!</v>
      </c>
      <c r="O2377" s="22" t="e">
        <f>VLOOKUP($G2377,Temp!$A:$C,O$1,FALSE)</f>
        <v>#VALUE!</v>
      </c>
      <c r="P2377" s="22" t="e">
        <f>VLOOKUP($G2377,Temp!$A:$C,P$1,FALSE)</f>
        <v>#VALUE!</v>
      </c>
      <c r="Q2377" s="22" t="e">
        <f>VLOOKUP($G2377,Temp!$A:$C,Q$1,FALSE)</f>
        <v>#VALUE!</v>
      </c>
      <c r="R2377" s="22" t="e">
        <f>VLOOKUP($G2377,Temp!$A:$C,R$1,FALSE)</f>
        <v>#VALUE!</v>
      </c>
      <c r="S2377" s="22" t="e">
        <f>VLOOKUP($G2377,Temp!$A:$C,S$1,FALSE)</f>
        <v>#VALUE!</v>
      </c>
      <c r="T2377" s="22" t="e">
        <f>VLOOKUP($G2377,Temp!$A:$C,T$1,FALSE)</f>
        <v>#VALUE!</v>
      </c>
      <c r="U2377" s="22" t="e">
        <f>VLOOKUP($G2377,Temp!$A:$C,U$1,FALSE)</f>
        <v>#VALUE!</v>
      </c>
      <c r="V2377" s="22" t="e">
        <f>VLOOKUP($G2377,Temp!$A:$C,V$1,FALSE)</f>
        <v>#VALUE!</v>
      </c>
      <c r="W2377" s="22" t="e">
        <f>VLOOKUP($G2377,Temp!$A:$C,W$1,FALSE)</f>
        <v>#VALUE!</v>
      </c>
      <c r="X2377" s="22" t="e">
        <f>VLOOKUP($G2377,Temp!$A:$C,X$1,FALSE)</f>
        <v>#VALUE!</v>
      </c>
      <c r="Y2377" s="22">
        <f>VLOOKUP($G2377,Temp!$A:$C,Y$1,FALSE)</f>
        <v>3200</v>
      </c>
      <c r="Z2377" s="22">
        <f>VLOOKUP($G2377,Temp!$A:$C,Z$1,FALSE)</f>
        <v>9000</v>
      </c>
      <c r="AA2377" s="22" t="e">
        <f>VLOOKUP($A2377,Searches!$A:$H,AA$1,FALSE)</f>
        <v>#N/A</v>
      </c>
      <c r="AB2377" s="22" t="e">
        <f>VLOOKUP($A2377,Searches!$A:$H,AB$1,FALSE)</f>
        <v>#N/A</v>
      </c>
      <c r="AC2377" s="22" t="e">
        <f>VLOOKUP($A2377,Searches!$A:$H,AC$1,FALSE)</f>
        <v>#N/A</v>
      </c>
      <c r="AD2377" s="22" t="e">
        <f>VLOOKUP($A2377,Searches!$A:$H,AD$1,FALSE)</f>
        <v>#N/A</v>
      </c>
      <c r="AE2377" s="22" t="e">
        <f>VLOOKUP($A2377,Searches!$A:$H,AE$1,FALSE)</f>
        <v>#N/A</v>
      </c>
      <c r="AF2377" s="22" t="e">
        <f>VLOOKUP($A2377,Searches!$A:$H,AF$1,FALSE)</f>
        <v>#N/A</v>
      </c>
      <c r="AG2377" s="22" t="e">
        <f>VLOOKUP($A2377,Searches!$A:$H,AG$1,FALSE)</f>
        <v>#N/A</v>
      </c>
      <c r="AH2377" s="22" t="e">
        <f>VLOOKUP($G2377,Temp!$D:$F,AH$1,FALSE)</f>
        <v>#N/A</v>
      </c>
      <c r="AI2377" s="22" t="e">
        <f>VLOOKUP($G2377,Temp!$D:$F,AI$1,FALSE)</f>
        <v>#N/A</v>
      </c>
      <c r="AJ2377" s="22" t="e">
        <f>VLOOKUP($G2377,Temp!$D:$F,AJ$1,FALSE)</f>
        <v>#N/A</v>
      </c>
    </row>
    <row r="2378" spans="1:36" ht="16" x14ac:dyDescent="0.2">
      <c r="A2378" s="8" t="str">
        <f t="shared" si="37"/>
        <v>Jason Ross Skyline Technology Solutions, LLC</v>
      </c>
      <c r="B2378" s="8" t="s">
        <v>682</v>
      </c>
      <c r="C2378" s="8" t="s">
        <v>6420</v>
      </c>
      <c r="D2378" s="8" t="s">
        <v>12318</v>
      </c>
      <c r="E2378" s="8" t="s">
        <v>634</v>
      </c>
      <c r="F2378" s="8" t="s">
        <v>12415</v>
      </c>
      <c r="G2378" s="8" t="s">
        <v>634</v>
      </c>
      <c r="H2378" s="22" t="e">
        <f>VLOOKUP($G2378,Temp!$A:$C,H$1,FALSE)</f>
        <v>#N/A</v>
      </c>
      <c r="I2378" s="22" t="e">
        <f>VLOOKUP($G2378,Temp!$A:$C,I$1,FALSE)</f>
        <v>#N/A</v>
      </c>
      <c r="J2378" s="22" t="e">
        <f>VLOOKUP($G2378,Temp!$A:$C,J$1,FALSE)</f>
        <v>#N/A</v>
      </c>
      <c r="K2378" s="22" t="e">
        <f>VLOOKUP($G2378,Temp!$A:$C,K$1,FALSE)</f>
        <v>#N/A</v>
      </c>
      <c r="L2378" s="22" t="e">
        <f>VLOOKUP($G2378,Temp!$A:$C,L$1,FALSE)</f>
        <v>#N/A</v>
      </c>
      <c r="M2378" s="22" t="e">
        <f>VLOOKUP($G2378,Temp!$A:$C,M$1,FALSE)</f>
        <v>#N/A</v>
      </c>
      <c r="N2378" s="22" t="e">
        <f>VLOOKUP($G2378,Temp!$A:$C,N$1,FALSE)</f>
        <v>#N/A</v>
      </c>
      <c r="O2378" s="22" t="e">
        <f>VLOOKUP($G2378,Temp!$A:$C,O$1,FALSE)</f>
        <v>#N/A</v>
      </c>
      <c r="P2378" s="22" t="e">
        <f>VLOOKUP($G2378,Temp!$A:$C,P$1,FALSE)</f>
        <v>#N/A</v>
      </c>
      <c r="Q2378" s="22" t="e">
        <f>VLOOKUP($G2378,Temp!$A:$C,Q$1,FALSE)</f>
        <v>#N/A</v>
      </c>
      <c r="R2378" s="22" t="e">
        <f>VLOOKUP($G2378,Temp!$A:$C,R$1,FALSE)</f>
        <v>#N/A</v>
      </c>
      <c r="S2378" s="22" t="e">
        <f>VLOOKUP($G2378,Temp!$A:$C,S$1,FALSE)</f>
        <v>#N/A</v>
      </c>
      <c r="T2378" s="22" t="e">
        <f>VLOOKUP($G2378,Temp!$A:$C,T$1,FALSE)</f>
        <v>#N/A</v>
      </c>
      <c r="U2378" s="22" t="e">
        <f>VLOOKUP($G2378,Temp!$A:$C,U$1,FALSE)</f>
        <v>#N/A</v>
      </c>
      <c r="V2378" s="22" t="e">
        <f>VLOOKUP($G2378,Temp!$A:$C,V$1,FALSE)</f>
        <v>#N/A</v>
      </c>
      <c r="W2378" s="22" t="e">
        <f>VLOOKUP($G2378,Temp!$A:$C,W$1,FALSE)</f>
        <v>#N/A</v>
      </c>
      <c r="X2378" s="22" t="e">
        <f>VLOOKUP($G2378,Temp!$A:$C,X$1,FALSE)</f>
        <v>#N/A</v>
      </c>
      <c r="Y2378" s="22" t="e">
        <f>VLOOKUP($G2378,Temp!$A:$C,Y$1,FALSE)</f>
        <v>#N/A</v>
      </c>
      <c r="Z2378" s="22" t="e">
        <f>VLOOKUP($G2378,Temp!$A:$C,Z$1,FALSE)</f>
        <v>#N/A</v>
      </c>
      <c r="AA2378" s="22" t="e">
        <f>VLOOKUP($A2378,Searches!$A:$H,AA$1,FALSE)</f>
        <v>#N/A</v>
      </c>
      <c r="AB2378" s="22" t="e">
        <f>VLOOKUP($A2378,Searches!$A:$H,AB$1,FALSE)</f>
        <v>#N/A</v>
      </c>
      <c r="AC2378" s="22" t="e">
        <f>VLOOKUP($A2378,Searches!$A:$H,AC$1,FALSE)</f>
        <v>#N/A</v>
      </c>
      <c r="AD2378" s="22" t="e">
        <f>VLOOKUP($A2378,Searches!$A:$H,AD$1,FALSE)</f>
        <v>#N/A</v>
      </c>
      <c r="AE2378" s="22" t="e">
        <f>VLOOKUP($A2378,Searches!$A:$H,AE$1,FALSE)</f>
        <v>#N/A</v>
      </c>
      <c r="AF2378" s="22" t="e">
        <f>VLOOKUP($A2378,Searches!$A:$H,AF$1,FALSE)</f>
        <v>#N/A</v>
      </c>
      <c r="AG2378" s="22" t="e">
        <f>VLOOKUP($A2378,Searches!$A:$H,AG$1,FALSE)</f>
        <v>#N/A</v>
      </c>
      <c r="AH2378" s="22" t="e">
        <f>VLOOKUP($G2378,Temp!$D:$F,AH$1,FALSE)</f>
        <v>#N/A</v>
      </c>
      <c r="AI2378" s="22" t="e">
        <f>VLOOKUP($G2378,Temp!$D:$F,AI$1,FALSE)</f>
        <v>#N/A</v>
      </c>
      <c r="AJ2378" s="22" t="e">
        <f>VLOOKUP($G2378,Temp!$D:$F,AJ$1,FALSE)</f>
        <v>#N/A</v>
      </c>
    </row>
    <row r="2379" spans="1:36" ht="16" x14ac:dyDescent="0.2">
      <c r="A2379" s="8" t="str">
        <f t="shared" si="37"/>
        <v>Brent Biernat COCC</v>
      </c>
      <c r="B2379" s="8" t="s">
        <v>1812</v>
      </c>
      <c r="C2379" s="8" t="s">
        <v>12416</v>
      </c>
      <c r="D2379" s="8" t="s">
        <v>12144</v>
      </c>
      <c r="E2379" s="8" t="s">
        <v>12417</v>
      </c>
      <c r="F2379" s="8" t="s">
        <v>12418</v>
      </c>
      <c r="G2379" s="12" t="s">
        <v>11998</v>
      </c>
      <c r="H2379" s="22" t="str">
        <f>VLOOKUP($G2379,Temp!$A:$C,H$1,FALSE)</f>
        <v>cocc.com</v>
      </c>
      <c r="I2379" s="22" t="e">
        <f>VLOOKUP($G2379,Temp!$A:$C,I$1,FALSE)</f>
        <v>#VALUE!</v>
      </c>
      <c r="J2379" s="22" t="e">
        <f>VLOOKUP($G2379,Temp!$A:$C,J$1,FALSE)</f>
        <v>#VALUE!</v>
      </c>
      <c r="K2379" s="22" t="e">
        <f>VLOOKUP($G2379,Temp!$A:$C,K$1,FALSE)</f>
        <v>#VALUE!</v>
      </c>
      <c r="L2379" s="22" t="e">
        <f>VLOOKUP($G2379,Temp!$A:$C,L$1,FALSE)</f>
        <v>#VALUE!</v>
      </c>
      <c r="M2379" s="22" t="e">
        <f>VLOOKUP($G2379,Temp!$A:$C,M$1,FALSE)</f>
        <v>#VALUE!</v>
      </c>
      <c r="N2379" s="22" t="e">
        <f>VLOOKUP($G2379,Temp!$A:$C,N$1,FALSE)</f>
        <v>#VALUE!</v>
      </c>
      <c r="O2379" s="22" t="e">
        <f>VLOOKUP($G2379,Temp!$A:$C,O$1,FALSE)</f>
        <v>#VALUE!</v>
      </c>
      <c r="P2379" s="22" t="e">
        <f>VLOOKUP($G2379,Temp!$A:$C,P$1,FALSE)</f>
        <v>#VALUE!</v>
      </c>
      <c r="Q2379" s="22" t="e">
        <f>VLOOKUP($G2379,Temp!$A:$C,Q$1,FALSE)</f>
        <v>#VALUE!</v>
      </c>
      <c r="R2379" s="22" t="e">
        <f>VLOOKUP($G2379,Temp!$A:$C,R$1,FALSE)</f>
        <v>#VALUE!</v>
      </c>
      <c r="S2379" s="22" t="e">
        <f>VLOOKUP($G2379,Temp!$A:$C,S$1,FALSE)</f>
        <v>#VALUE!</v>
      </c>
      <c r="T2379" s="22" t="e">
        <f>VLOOKUP($G2379,Temp!$A:$C,T$1,FALSE)</f>
        <v>#VALUE!</v>
      </c>
      <c r="U2379" s="22" t="e">
        <f>VLOOKUP($G2379,Temp!$A:$C,U$1,FALSE)</f>
        <v>#VALUE!</v>
      </c>
      <c r="V2379" s="22" t="e">
        <f>VLOOKUP($G2379,Temp!$A:$C,V$1,FALSE)</f>
        <v>#VALUE!</v>
      </c>
      <c r="W2379" s="22" t="e">
        <f>VLOOKUP($G2379,Temp!$A:$C,W$1,FALSE)</f>
        <v>#VALUE!</v>
      </c>
      <c r="X2379" s="22" t="e">
        <f>VLOOKUP($G2379,Temp!$A:$C,X$1,FALSE)</f>
        <v>#VALUE!</v>
      </c>
      <c r="Y2379" s="22">
        <f>VLOOKUP($G2379,Temp!$A:$C,Y$1,FALSE)</f>
        <v>1600</v>
      </c>
      <c r="Z2379" s="22">
        <f>VLOOKUP($G2379,Temp!$A:$C,Z$1,FALSE)</f>
        <v>0</v>
      </c>
      <c r="AA2379" s="22" t="e">
        <f>VLOOKUP($A2379,Searches!$A:$H,AA$1,FALSE)</f>
        <v>#N/A</v>
      </c>
      <c r="AB2379" s="22" t="e">
        <f>VLOOKUP($A2379,Searches!$A:$H,AB$1,FALSE)</f>
        <v>#N/A</v>
      </c>
      <c r="AC2379" s="22" t="e">
        <f>VLOOKUP($A2379,Searches!$A:$H,AC$1,FALSE)</f>
        <v>#N/A</v>
      </c>
      <c r="AD2379" s="22" t="e">
        <f>VLOOKUP($A2379,Searches!$A:$H,AD$1,FALSE)</f>
        <v>#N/A</v>
      </c>
      <c r="AE2379" s="22" t="e">
        <f>VLOOKUP($A2379,Searches!$A:$H,AE$1,FALSE)</f>
        <v>#N/A</v>
      </c>
      <c r="AF2379" s="22" t="e">
        <f>VLOOKUP($A2379,Searches!$A:$H,AF$1,FALSE)</f>
        <v>#N/A</v>
      </c>
      <c r="AG2379" s="22" t="e">
        <f>VLOOKUP($A2379,Searches!$A:$H,AG$1,FALSE)</f>
        <v>#N/A</v>
      </c>
      <c r="AH2379" s="22" t="e">
        <f>VLOOKUP($G2379,Temp!$D:$F,AH$1,FALSE)</f>
        <v>#N/A</v>
      </c>
      <c r="AI2379" s="22" t="e">
        <f>VLOOKUP($G2379,Temp!$D:$F,AI$1,FALSE)</f>
        <v>#N/A</v>
      </c>
      <c r="AJ2379" s="22" t="e">
        <f>VLOOKUP($G2379,Temp!$D:$F,AJ$1,FALSE)</f>
        <v>#N/A</v>
      </c>
    </row>
    <row r="2380" spans="1:36" ht="16" x14ac:dyDescent="0.2">
      <c r="A2380" s="8" t="str">
        <f t="shared" si="37"/>
        <v>Carissa Torres-Cruz Mozilla</v>
      </c>
      <c r="B2380" s="8" t="s">
        <v>12425</v>
      </c>
      <c r="C2380" s="8" t="s">
        <v>12426</v>
      </c>
      <c r="D2380" s="8" t="s">
        <v>12227</v>
      </c>
      <c r="E2380" s="8" t="s">
        <v>12427</v>
      </c>
      <c r="F2380" s="8" t="s">
        <v>233</v>
      </c>
      <c r="G2380" s="12" t="s">
        <v>235</v>
      </c>
      <c r="H2380" s="22" t="str">
        <f>VLOOKUP($G2380,Temp!$A:$C,H$1,FALSE)</f>
        <v>mozilla.org</v>
      </c>
      <c r="I2380" s="22" t="e">
        <f>VLOOKUP($G2380,Temp!$A:$C,I$1,FALSE)</f>
        <v>#VALUE!</v>
      </c>
      <c r="J2380" s="22" t="e">
        <f>VLOOKUP($G2380,Temp!$A:$C,J$1,FALSE)</f>
        <v>#VALUE!</v>
      </c>
      <c r="K2380" s="22" t="e">
        <f>VLOOKUP($G2380,Temp!$A:$C,K$1,FALSE)</f>
        <v>#VALUE!</v>
      </c>
      <c r="L2380" s="22" t="e">
        <f>VLOOKUP($G2380,Temp!$A:$C,L$1,FALSE)</f>
        <v>#VALUE!</v>
      </c>
      <c r="M2380" s="22" t="e">
        <f>VLOOKUP($G2380,Temp!$A:$C,M$1,FALSE)</f>
        <v>#VALUE!</v>
      </c>
      <c r="N2380" s="22" t="e">
        <f>VLOOKUP($G2380,Temp!$A:$C,N$1,FALSE)</f>
        <v>#VALUE!</v>
      </c>
      <c r="O2380" s="22" t="e">
        <f>VLOOKUP($G2380,Temp!$A:$C,O$1,FALSE)</f>
        <v>#VALUE!</v>
      </c>
      <c r="P2380" s="22" t="e">
        <f>VLOOKUP($G2380,Temp!$A:$C,P$1,FALSE)</f>
        <v>#VALUE!</v>
      </c>
      <c r="Q2380" s="22" t="e">
        <f>VLOOKUP($G2380,Temp!$A:$C,Q$1,FALSE)</f>
        <v>#VALUE!</v>
      </c>
      <c r="R2380" s="22" t="e">
        <f>VLOOKUP($G2380,Temp!$A:$C,R$1,FALSE)</f>
        <v>#VALUE!</v>
      </c>
      <c r="S2380" s="22" t="e">
        <f>VLOOKUP($G2380,Temp!$A:$C,S$1,FALSE)</f>
        <v>#VALUE!</v>
      </c>
      <c r="T2380" s="22" t="e">
        <f>VLOOKUP($G2380,Temp!$A:$C,T$1,FALSE)</f>
        <v>#VALUE!</v>
      </c>
      <c r="U2380" s="22" t="e">
        <f>VLOOKUP($G2380,Temp!$A:$C,U$1,FALSE)</f>
        <v>#VALUE!</v>
      </c>
      <c r="V2380" s="22" t="e">
        <f>VLOOKUP($G2380,Temp!$A:$C,V$1,FALSE)</f>
        <v>#VALUE!</v>
      </c>
      <c r="W2380" s="22" t="e">
        <f>VLOOKUP($G2380,Temp!$A:$C,W$1,FALSE)</f>
        <v>#VALUE!</v>
      </c>
      <c r="X2380" s="22" t="e">
        <f>VLOOKUP($G2380,Temp!$A:$C,X$1,FALSE)</f>
        <v>#VALUE!</v>
      </c>
      <c r="Y2380" s="22">
        <f>VLOOKUP($G2380,Temp!$A:$C,Y$1,FALSE)</f>
        <v>9200000</v>
      </c>
      <c r="Z2380" s="22">
        <f>VLOOKUP($G2380,Temp!$A:$C,Z$1,FALSE)</f>
        <v>218000</v>
      </c>
      <c r="AA2380" s="22" t="e">
        <f>VLOOKUP($A2380,Searches!$A:$H,AA$1,FALSE)</f>
        <v>#N/A</v>
      </c>
      <c r="AB2380" s="22" t="e">
        <f>VLOOKUP($A2380,Searches!$A:$H,AB$1,FALSE)</f>
        <v>#N/A</v>
      </c>
      <c r="AC2380" s="22" t="e">
        <f>VLOOKUP($A2380,Searches!$A:$H,AC$1,FALSE)</f>
        <v>#N/A</v>
      </c>
      <c r="AD2380" s="22" t="e">
        <f>VLOOKUP($A2380,Searches!$A:$H,AD$1,FALSE)</f>
        <v>#N/A</v>
      </c>
      <c r="AE2380" s="22" t="e">
        <f>VLOOKUP($A2380,Searches!$A:$H,AE$1,FALSE)</f>
        <v>#N/A</v>
      </c>
      <c r="AF2380" s="22" t="e">
        <f>VLOOKUP($A2380,Searches!$A:$H,AF$1,FALSE)</f>
        <v>#N/A</v>
      </c>
      <c r="AG2380" s="22" t="e">
        <f>VLOOKUP($A2380,Searches!$A:$H,AG$1,FALSE)</f>
        <v>#N/A</v>
      </c>
      <c r="AH2380" s="22" t="str">
        <f>VLOOKUP($G2380,Temp!$D:$F,AH$1,FALSE)</f>
        <v>mozilla.org</v>
      </c>
      <c r="AI2380" s="22">
        <f>VLOOKUP($G2380,Temp!$D:$F,AI$1,FALSE)</f>
        <v>0</v>
      </c>
      <c r="AJ2380" s="22" t="str">
        <f>VLOOKUP($G2380,Temp!$D:$F,AJ$1,FALSE)</f>
        <v>WordPress</v>
      </c>
    </row>
    <row r="2381" spans="1:36" ht="16" x14ac:dyDescent="0.2">
      <c r="A2381" s="8" t="str">
        <f t="shared" si="37"/>
        <v>John Nixon MetaSource</v>
      </c>
      <c r="B2381" s="8" t="s">
        <v>428</v>
      </c>
      <c r="C2381" s="8" t="s">
        <v>774</v>
      </c>
      <c r="D2381" s="8" t="s">
        <v>304</v>
      </c>
      <c r="E2381" s="8" t="s">
        <v>775</v>
      </c>
      <c r="F2381" s="8" t="s">
        <v>776</v>
      </c>
      <c r="G2381" s="12" t="s">
        <v>777</v>
      </c>
      <c r="H2381" s="22" t="str">
        <f>VLOOKUP($G2381,Temp!$A:$C,H$1,FALSE)</f>
        <v>metasource.com</v>
      </c>
      <c r="I2381" s="22" t="e">
        <f>VLOOKUP($G2381,Temp!$A:$C,I$1,FALSE)</f>
        <v>#VALUE!</v>
      </c>
      <c r="J2381" s="22" t="e">
        <f>VLOOKUP($G2381,Temp!$A:$C,J$1,FALSE)</f>
        <v>#VALUE!</v>
      </c>
      <c r="K2381" s="22" t="e">
        <f>VLOOKUP($G2381,Temp!$A:$C,K$1,FALSE)</f>
        <v>#VALUE!</v>
      </c>
      <c r="L2381" s="22" t="e">
        <f>VLOOKUP($G2381,Temp!$A:$C,L$1,FALSE)</f>
        <v>#VALUE!</v>
      </c>
      <c r="M2381" s="22" t="e">
        <f>VLOOKUP($G2381,Temp!$A:$C,M$1,FALSE)</f>
        <v>#VALUE!</v>
      </c>
      <c r="N2381" s="22" t="e">
        <f>VLOOKUP($G2381,Temp!$A:$C,N$1,FALSE)</f>
        <v>#VALUE!</v>
      </c>
      <c r="O2381" s="22" t="e">
        <f>VLOOKUP($G2381,Temp!$A:$C,O$1,FALSE)</f>
        <v>#VALUE!</v>
      </c>
      <c r="P2381" s="22" t="e">
        <f>VLOOKUP($G2381,Temp!$A:$C,P$1,FALSE)</f>
        <v>#VALUE!</v>
      </c>
      <c r="Q2381" s="22" t="e">
        <f>VLOOKUP($G2381,Temp!$A:$C,Q$1,FALSE)</f>
        <v>#VALUE!</v>
      </c>
      <c r="R2381" s="22" t="e">
        <f>VLOOKUP($G2381,Temp!$A:$C,R$1,FALSE)</f>
        <v>#VALUE!</v>
      </c>
      <c r="S2381" s="22" t="e">
        <f>VLOOKUP($G2381,Temp!$A:$C,S$1,FALSE)</f>
        <v>#VALUE!</v>
      </c>
      <c r="T2381" s="22" t="e">
        <f>VLOOKUP($G2381,Temp!$A:$C,T$1,FALSE)</f>
        <v>#VALUE!</v>
      </c>
      <c r="U2381" s="22" t="e">
        <f>VLOOKUP($G2381,Temp!$A:$C,U$1,FALSE)</f>
        <v>#VALUE!</v>
      </c>
      <c r="V2381" s="22" t="e">
        <f>VLOOKUP($G2381,Temp!$A:$C,V$1,FALSE)</f>
        <v>#VALUE!</v>
      </c>
      <c r="W2381" s="22" t="e">
        <f>VLOOKUP($G2381,Temp!$A:$C,W$1,FALSE)</f>
        <v>#VALUE!</v>
      </c>
      <c r="X2381" s="22" t="e">
        <f>VLOOKUP($G2381,Temp!$A:$C,X$1,FALSE)</f>
        <v>#VALUE!</v>
      </c>
      <c r="Y2381" s="22">
        <f>VLOOKUP($G2381,Temp!$A:$C,Y$1,FALSE)</f>
        <v>3100</v>
      </c>
      <c r="Z2381" s="22">
        <f>VLOOKUP($G2381,Temp!$A:$C,Z$1,FALSE)</f>
        <v>0</v>
      </c>
      <c r="AA2381" s="22" t="e">
        <f>VLOOKUP($A2381,Searches!$A:$H,AA$1,FALSE)</f>
        <v>#N/A</v>
      </c>
      <c r="AB2381" s="22" t="e">
        <f>VLOOKUP($A2381,Searches!$A:$H,AB$1,FALSE)</f>
        <v>#N/A</v>
      </c>
      <c r="AC2381" s="22" t="e">
        <f>VLOOKUP($A2381,Searches!$A:$H,AC$1,FALSE)</f>
        <v>#N/A</v>
      </c>
      <c r="AD2381" s="22" t="e">
        <f>VLOOKUP($A2381,Searches!$A:$H,AD$1,FALSE)</f>
        <v>#N/A</v>
      </c>
      <c r="AE2381" s="22" t="e">
        <f>VLOOKUP($A2381,Searches!$A:$H,AE$1,FALSE)</f>
        <v>#N/A</v>
      </c>
      <c r="AF2381" s="22" t="e">
        <f>VLOOKUP($A2381,Searches!$A:$H,AF$1,FALSE)</f>
        <v>#N/A</v>
      </c>
      <c r="AG2381" s="22" t="e">
        <f>VLOOKUP($A2381,Searches!$A:$H,AG$1,FALSE)</f>
        <v>#N/A</v>
      </c>
      <c r="AH2381" s="22" t="e">
        <f>VLOOKUP($G2381,Temp!$D:$F,AH$1,FALSE)</f>
        <v>#N/A</v>
      </c>
      <c r="AI2381" s="22" t="e">
        <f>VLOOKUP($G2381,Temp!$D:$F,AI$1,FALSE)</f>
        <v>#N/A</v>
      </c>
      <c r="AJ2381" s="22" t="e">
        <f>VLOOKUP($G2381,Temp!$D:$F,AJ$1,FALSE)</f>
        <v>#N/A</v>
      </c>
    </row>
    <row r="2382" spans="1:36" ht="16" x14ac:dyDescent="0.2">
      <c r="A2382" s="8" t="str">
        <f t="shared" si="37"/>
        <v>Lori Dustin DirectPath</v>
      </c>
      <c r="B2382" s="8" t="s">
        <v>851</v>
      </c>
      <c r="C2382" s="8" t="s">
        <v>4138</v>
      </c>
      <c r="D2382" s="8" t="s">
        <v>42</v>
      </c>
      <c r="E2382" s="8" t="s">
        <v>7783</v>
      </c>
      <c r="F2382" s="8" t="s">
        <v>7784</v>
      </c>
      <c r="G2382" s="12" t="s">
        <v>7785</v>
      </c>
      <c r="H2382" s="22" t="str">
        <f>VLOOKUP($G2382,Temp!$A:$C,H$1,FALSE)</f>
        <v>directpathhealth.com</v>
      </c>
      <c r="I2382" s="22" t="e">
        <f>VLOOKUP($G2382,Temp!$A:$C,I$1,FALSE)</f>
        <v>#VALUE!</v>
      </c>
      <c r="J2382" s="22" t="e">
        <f>VLOOKUP($G2382,Temp!$A:$C,J$1,FALSE)</f>
        <v>#VALUE!</v>
      </c>
      <c r="K2382" s="22" t="e">
        <f>VLOOKUP($G2382,Temp!$A:$C,K$1,FALSE)</f>
        <v>#VALUE!</v>
      </c>
      <c r="L2382" s="22" t="e">
        <f>VLOOKUP($G2382,Temp!$A:$C,L$1,FALSE)</f>
        <v>#VALUE!</v>
      </c>
      <c r="M2382" s="22" t="e">
        <f>VLOOKUP($G2382,Temp!$A:$C,M$1,FALSE)</f>
        <v>#VALUE!</v>
      </c>
      <c r="N2382" s="22" t="e">
        <f>VLOOKUP($G2382,Temp!$A:$C,N$1,FALSE)</f>
        <v>#VALUE!</v>
      </c>
      <c r="O2382" s="22" t="e">
        <f>VLOOKUP($G2382,Temp!$A:$C,O$1,FALSE)</f>
        <v>#VALUE!</v>
      </c>
      <c r="P2382" s="22" t="e">
        <f>VLOOKUP($G2382,Temp!$A:$C,P$1,FALSE)</f>
        <v>#VALUE!</v>
      </c>
      <c r="Q2382" s="22" t="e">
        <f>VLOOKUP($G2382,Temp!$A:$C,Q$1,FALSE)</f>
        <v>#VALUE!</v>
      </c>
      <c r="R2382" s="22" t="e">
        <f>VLOOKUP($G2382,Temp!$A:$C,R$1,FALSE)</f>
        <v>#VALUE!</v>
      </c>
      <c r="S2382" s="22" t="e">
        <f>VLOOKUP($G2382,Temp!$A:$C,S$1,FALSE)</f>
        <v>#VALUE!</v>
      </c>
      <c r="T2382" s="22" t="e">
        <f>VLOOKUP($G2382,Temp!$A:$C,T$1,FALSE)</f>
        <v>#VALUE!</v>
      </c>
      <c r="U2382" s="22" t="e">
        <f>VLOOKUP($G2382,Temp!$A:$C,U$1,FALSE)</f>
        <v>#VALUE!</v>
      </c>
      <c r="V2382" s="22" t="e">
        <f>VLOOKUP($G2382,Temp!$A:$C,V$1,FALSE)</f>
        <v>#VALUE!</v>
      </c>
      <c r="W2382" s="22" t="e">
        <f>VLOOKUP($G2382,Temp!$A:$C,W$1,FALSE)</f>
        <v>#VALUE!</v>
      </c>
      <c r="X2382" s="22" t="e">
        <f>VLOOKUP($G2382,Temp!$A:$C,X$1,FALSE)</f>
        <v>#VALUE!</v>
      </c>
      <c r="Y2382" s="22">
        <f>VLOOKUP($G2382,Temp!$A:$C,Y$1,FALSE)</f>
        <v>429</v>
      </c>
      <c r="Z2382" s="22">
        <f>VLOOKUP($G2382,Temp!$A:$C,Z$1,FALSE)</f>
        <v>461</v>
      </c>
      <c r="AA2382" s="22" t="e">
        <f>VLOOKUP($A2382,Searches!$A:$H,AA$1,FALSE)</f>
        <v>#N/A</v>
      </c>
      <c r="AB2382" s="22" t="e">
        <f>VLOOKUP($A2382,Searches!$A:$H,AB$1,FALSE)</f>
        <v>#N/A</v>
      </c>
      <c r="AC2382" s="22" t="e">
        <f>VLOOKUP($A2382,Searches!$A:$H,AC$1,FALSE)</f>
        <v>#N/A</v>
      </c>
      <c r="AD2382" s="22" t="e">
        <f>VLOOKUP($A2382,Searches!$A:$H,AD$1,FALSE)</f>
        <v>#N/A</v>
      </c>
      <c r="AE2382" s="22" t="e">
        <f>VLOOKUP($A2382,Searches!$A:$H,AE$1,FALSE)</f>
        <v>#N/A</v>
      </c>
      <c r="AF2382" s="22" t="e">
        <f>VLOOKUP($A2382,Searches!$A:$H,AF$1,FALSE)</f>
        <v>#N/A</v>
      </c>
      <c r="AG2382" s="22" t="e">
        <f>VLOOKUP($A2382,Searches!$A:$H,AG$1,FALSE)</f>
        <v>#N/A</v>
      </c>
      <c r="AH2382" s="22" t="str">
        <f>VLOOKUP($G2382,Temp!$D:$F,AH$1,FALSE)</f>
        <v>directpathhealth.com</v>
      </c>
      <c r="AI2382" s="22">
        <f>VLOOKUP($G2382,Temp!$D:$F,AI$1,FALSE)</f>
        <v>0</v>
      </c>
      <c r="AJ2382" s="22" t="str">
        <f>VLOOKUP($G2382,Temp!$D:$F,AJ$1,FALSE)</f>
        <v>WordPress</v>
      </c>
    </row>
    <row r="2383" spans="1:36" ht="16" x14ac:dyDescent="0.2">
      <c r="A2383" s="8" t="str">
        <f t="shared" si="37"/>
        <v>Mark Sakaniwa Entercoms, Inc.</v>
      </c>
      <c r="B2383" s="8" t="s">
        <v>476</v>
      </c>
      <c r="C2383" s="8" t="s">
        <v>1105</v>
      </c>
      <c r="D2383" s="8" t="s">
        <v>304</v>
      </c>
      <c r="E2383" s="8" t="s">
        <v>1107</v>
      </c>
      <c r="F2383" s="8" t="s">
        <v>1109</v>
      </c>
      <c r="G2383" s="12" t="s">
        <v>1110</v>
      </c>
      <c r="H2383" s="22" t="str">
        <f>VLOOKUP($G2383,Temp!$A:$C,H$1,FALSE)</f>
        <v>entercoms.com</v>
      </c>
      <c r="I2383" s="22" t="e">
        <f>VLOOKUP($G2383,Temp!$A:$C,I$1,FALSE)</f>
        <v>#VALUE!</v>
      </c>
      <c r="J2383" s="22" t="e">
        <f>VLOOKUP($G2383,Temp!$A:$C,J$1,FALSE)</f>
        <v>#VALUE!</v>
      </c>
      <c r="K2383" s="22" t="e">
        <f>VLOOKUP($G2383,Temp!$A:$C,K$1,FALSE)</f>
        <v>#VALUE!</v>
      </c>
      <c r="L2383" s="22" t="e">
        <f>VLOOKUP($G2383,Temp!$A:$C,L$1,FALSE)</f>
        <v>#VALUE!</v>
      </c>
      <c r="M2383" s="22" t="e">
        <f>VLOOKUP($G2383,Temp!$A:$C,M$1,FALSE)</f>
        <v>#VALUE!</v>
      </c>
      <c r="N2383" s="22" t="e">
        <f>VLOOKUP($G2383,Temp!$A:$C,N$1,FALSE)</f>
        <v>#VALUE!</v>
      </c>
      <c r="O2383" s="22" t="e">
        <f>VLOOKUP($G2383,Temp!$A:$C,O$1,FALSE)</f>
        <v>#VALUE!</v>
      </c>
      <c r="P2383" s="22" t="e">
        <f>VLOOKUP($G2383,Temp!$A:$C,P$1,FALSE)</f>
        <v>#VALUE!</v>
      </c>
      <c r="Q2383" s="22" t="e">
        <f>VLOOKUP($G2383,Temp!$A:$C,Q$1,FALSE)</f>
        <v>#VALUE!</v>
      </c>
      <c r="R2383" s="22" t="e">
        <f>VLOOKUP($G2383,Temp!$A:$C,R$1,FALSE)</f>
        <v>#VALUE!</v>
      </c>
      <c r="S2383" s="22" t="e">
        <f>VLOOKUP($G2383,Temp!$A:$C,S$1,FALSE)</f>
        <v>#VALUE!</v>
      </c>
      <c r="T2383" s="22" t="e">
        <f>VLOOKUP($G2383,Temp!$A:$C,T$1,FALSE)</f>
        <v>#VALUE!</v>
      </c>
      <c r="U2383" s="22" t="e">
        <f>VLOOKUP($G2383,Temp!$A:$C,U$1,FALSE)</f>
        <v>#VALUE!</v>
      </c>
      <c r="V2383" s="22" t="e">
        <f>VLOOKUP($G2383,Temp!$A:$C,V$1,FALSE)</f>
        <v>#VALUE!</v>
      </c>
      <c r="W2383" s="22" t="e">
        <f>VLOOKUP($G2383,Temp!$A:$C,W$1,FALSE)</f>
        <v>#VALUE!</v>
      </c>
      <c r="X2383" s="22" t="e">
        <f>VLOOKUP($G2383,Temp!$A:$C,X$1,FALSE)</f>
        <v>#VALUE!</v>
      </c>
      <c r="Y2383" s="22">
        <f>VLOOKUP($G2383,Temp!$A:$C,Y$1,FALSE)</f>
        <v>0</v>
      </c>
      <c r="Z2383" s="22">
        <f>VLOOKUP($G2383,Temp!$A:$C,Z$1,FALSE)</f>
        <v>0</v>
      </c>
      <c r="AA2383" s="22" t="e">
        <f>VLOOKUP($A2383,Searches!$A:$H,AA$1,FALSE)</f>
        <v>#N/A</v>
      </c>
      <c r="AB2383" s="22" t="e">
        <f>VLOOKUP($A2383,Searches!$A:$H,AB$1,FALSE)</f>
        <v>#N/A</v>
      </c>
      <c r="AC2383" s="22" t="e">
        <f>VLOOKUP($A2383,Searches!$A:$H,AC$1,FALSE)</f>
        <v>#N/A</v>
      </c>
      <c r="AD2383" s="22" t="e">
        <f>VLOOKUP($A2383,Searches!$A:$H,AD$1,FALSE)</f>
        <v>#N/A</v>
      </c>
      <c r="AE2383" s="22" t="e">
        <f>VLOOKUP($A2383,Searches!$A:$H,AE$1,FALSE)</f>
        <v>#N/A</v>
      </c>
      <c r="AF2383" s="22" t="e">
        <f>VLOOKUP($A2383,Searches!$A:$H,AF$1,FALSE)</f>
        <v>#N/A</v>
      </c>
      <c r="AG2383" s="22" t="e">
        <f>VLOOKUP($A2383,Searches!$A:$H,AG$1,FALSE)</f>
        <v>#N/A</v>
      </c>
      <c r="AH2383" s="22" t="str">
        <f>VLOOKUP($G2383,Temp!$D:$F,AH$1,FALSE)</f>
        <v>entercoms.com</v>
      </c>
      <c r="AI2383" s="22">
        <f>VLOOKUP($G2383,Temp!$D:$F,AI$1,FALSE)</f>
        <v>0</v>
      </c>
      <c r="AJ2383" s="22" t="str">
        <f>VLOOKUP($G2383,Temp!$D:$F,AJ$1,FALSE)</f>
        <v>WordPress</v>
      </c>
    </row>
    <row r="2384" spans="1:36" ht="16" x14ac:dyDescent="0.2">
      <c r="A2384" s="8" t="str">
        <f t="shared" si="37"/>
        <v>Ellen Walsh Attain</v>
      </c>
      <c r="B2384" s="8" t="s">
        <v>1182</v>
      </c>
      <c r="C2384" s="8" t="s">
        <v>1183</v>
      </c>
      <c r="D2384" s="8" t="s">
        <v>42</v>
      </c>
      <c r="E2384" s="8" t="s">
        <v>1184</v>
      </c>
      <c r="F2384" s="8" t="s">
        <v>1185</v>
      </c>
      <c r="G2384" s="12" t="s">
        <v>1186</v>
      </c>
      <c r="H2384" s="22" t="str">
        <f>VLOOKUP($G2384,Temp!$A:$C,H$1,FALSE)</f>
        <v>attain.com</v>
      </c>
      <c r="I2384" s="22" t="e">
        <f>VLOOKUP($G2384,Temp!$A:$C,I$1,FALSE)</f>
        <v>#VALUE!</v>
      </c>
      <c r="J2384" s="22" t="e">
        <f>VLOOKUP($G2384,Temp!$A:$C,J$1,FALSE)</f>
        <v>#VALUE!</v>
      </c>
      <c r="K2384" s="22" t="e">
        <f>VLOOKUP($G2384,Temp!$A:$C,K$1,FALSE)</f>
        <v>#VALUE!</v>
      </c>
      <c r="L2384" s="22" t="e">
        <f>VLOOKUP($G2384,Temp!$A:$C,L$1,FALSE)</f>
        <v>#VALUE!</v>
      </c>
      <c r="M2384" s="22" t="e">
        <f>VLOOKUP($G2384,Temp!$A:$C,M$1,FALSE)</f>
        <v>#VALUE!</v>
      </c>
      <c r="N2384" s="22" t="e">
        <f>VLOOKUP($G2384,Temp!$A:$C,N$1,FALSE)</f>
        <v>#VALUE!</v>
      </c>
      <c r="O2384" s="22" t="e">
        <f>VLOOKUP($G2384,Temp!$A:$C,O$1,FALSE)</f>
        <v>#VALUE!</v>
      </c>
      <c r="P2384" s="22" t="e">
        <f>VLOOKUP($G2384,Temp!$A:$C,P$1,FALSE)</f>
        <v>#VALUE!</v>
      </c>
      <c r="Q2384" s="22" t="e">
        <f>VLOOKUP($G2384,Temp!$A:$C,Q$1,FALSE)</f>
        <v>#VALUE!</v>
      </c>
      <c r="R2384" s="22" t="e">
        <f>VLOOKUP($G2384,Temp!$A:$C,R$1,FALSE)</f>
        <v>#VALUE!</v>
      </c>
      <c r="S2384" s="22" t="e">
        <f>VLOOKUP($G2384,Temp!$A:$C,S$1,FALSE)</f>
        <v>#VALUE!</v>
      </c>
      <c r="T2384" s="22" t="e">
        <f>VLOOKUP($G2384,Temp!$A:$C,T$1,FALSE)</f>
        <v>#VALUE!</v>
      </c>
      <c r="U2384" s="22" t="e">
        <f>VLOOKUP($G2384,Temp!$A:$C,U$1,FALSE)</f>
        <v>#VALUE!</v>
      </c>
      <c r="V2384" s="22" t="e">
        <f>VLOOKUP($G2384,Temp!$A:$C,V$1,FALSE)</f>
        <v>#VALUE!</v>
      </c>
      <c r="W2384" s="22" t="e">
        <f>VLOOKUP($G2384,Temp!$A:$C,W$1,FALSE)</f>
        <v>#VALUE!</v>
      </c>
      <c r="X2384" s="22" t="e">
        <f>VLOOKUP($G2384,Temp!$A:$C,X$1,FALSE)</f>
        <v>#VALUE!</v>
      </c>
      <c r="Y2384" s="22">
        <f>VLOOKUP($G2384,Temp!$A:$C,Y$1,FALSE)</f>
        <v>334</v>
      </c>
      <c r="Z2384" s="22">
        <f>VLOOKUP($G2384,Temp!$A:$C,Z$1,FALSE)</f>
        <v>0</v>
      </c>
      <c r="AA2384" s="22" t="e">
        <f>VLOOKUP($A2384,Searches!$A:$H,AA$1,FALSE)</f>
        <v>#N/A</v>
      </c>
      <c r="AB2384" s="22" t="e">
        <f>VLOOKUP($A2384,Searches!$A:$H,AB$1,FALSE)</f>
        <v>#N/A</v>
      </c>
      <c r="AC2384" s="22" t="e">
        <f>VLOOKUP($A2384,Searches!$A:$H,AC$1,FALSE)</f>
        <v>#N/A</v>
      </c>
      <c r="AD2384" s="22" t="e">
        <f>VLOOKUP($A2384,Searches!$A:$H,AD$1,FALSE)</f>
        <v>#N/A</v>
      </c>
      <c r="AE2384" s="22" t="e">
        <f>VLOOKUP($A2384,Searches!$A:$H,AE$1,FALSE)</f>
        <v>#N/A</v>
      </c>
      <c r="AF2384" s="22" t="e">
        <f>VLOOKUP($A2384,Searches!$A:$H,AF$1,FALSE)</f>
        <v>#N/A</v>
      </c>
      <c r="AG2384" s="22" t="e">
        <f>VLOOKUP($A2384,Searches!$A:$H,AG$1,FALSE)</f>
        <v>#N/A</v>
      </c>
      <c r="AH2384" s="22" t="str">
        <f>VLOOKUP($G2384,Temp!$D:$F,AH$1,FALSE)</f>
        <v>attain.com</v>
      </c>
      <c r="AI2384" s="22" t="str">
        <f>VLOOKUP($G2384,Temp!$D:$F,AI$1,FALSE)</f>
        <v>HubSpot</v>
      </c>
      <c r="AJ2384" s="22" t="str">
        <f>VLOOKUP($G2384,Temp!$D:$F,AJ$1,FALSE)</f>
        <v>Drupal</v>
      </c>
    </row>
    <row r="2385" spans="1:36" ht="16" x14ac:dyDescent="0.2">
      <c r="A2385" s="8" t="str">
        <f t="shared" si="37"/>
        <v>Bill Pickard Netsurion</v>
      </c>
      <c r="B2385" s="8" t="s">
        <v>1839</v>
      </c>
      <c r="C2385" s="8" t="s">
        <v>12515</v>
      </c>
      <c r="D2385" s="8" t="s">
        <v>12264</v>
      </c>
      <c r="E2385" s="8" t="s">
        <v>12516</v>
      </c>
      <c r="F2385" s="8" t="s">
        <v>12517</v>
      </c>
      <c r="G2385" s="12" t="s">
        <v>12016</v>
      </c>
      <c r="H2385" s="22" t="str">
        <f>VLOOKUP($G2385,Temp!$A:$C,H$1,FALSE)</f>
        <v>netsurion.com</v>
      </c>
      <c r="I2385" s="22" t="e">
        <f>VLOOKUP($G2385,Temp!$A:$C,I$1,FALSE)</f>
        <v>#VALUE!</v>
      </c>
      <c r="J2385" s="22" t="e">
        <f>VLOOKUP($G2385,Temp!$A:$C,J$1,FALSE)</f>
        <v>#VALUE!</v>
      </c>
      <c r="K2385" s="22" t="e">
        <f>VLOOKUP($G2385,Temp!$A:$C,K$1,FALSE)</f>
        <v>#VALUE!</v>
      </c>
      <c r="L2385" s="22" t="e">
        <f>VLOOKUP($G2385,Temp!$A:$C,L$1,FALSE)</f>
        <v>#VALUE!</v>
      </c>
      <c r="M2385" s="22" t="e">
        <f>VLOOKUP($G2385,Temp!$A:$C,M$1,FALSE)</f>
        <v>#VALUE!</v>
      </c>
      <c r="N2385" s="22" t="e">
        <f>VLOOKUP($G2385,Temp!$A:$C,N$1,FALSE)</f>
        <v>#VALUE!</v>
      </c>
      <c r="O2385" s="22" t="e">
        <f>VLOOKUP($G2385,Temp!$A:$C,O$1,FALSE)</f>
        <v>#VALUE!</v>
      </c>
      <c r="P2385" s="22" t="e">
        <f>VLOOKUP($G2385,Temp!$A:$C,P$1,FALSE)</f>
        <v>#VALUE!</v>
      </c>
      <c r="Q2385" s="22" t="e">
        <f>VLOOKUP($G2385,Temp!$A:$C,Q$1,FALSE)</f>
        <v>#VALUE!</v>
      </c>
      <c r="R2385" s="22" t="e">
        <f>VLOOKUP($G2385,Temp!$A:$C,R$1,FALSE)</f>
        <v>#VALUE!</v>
      </c>
      <c r="S2385" s="22" t="e">
        <f>VLOOKUP($G2385,Temp!$A:$C,S$1,FALSE)</f>
        <v>#VALUE!</v>
      </c>
      <c r="T2385" s="22" t="e">
        <f>VLOOKUP($G2385,Temp!$A:$C,T$1,FALSE)</f>
        <v>#VALUE!</v>
      </c>
      <c r="U2385" s="22" t="e">
        <f>VLOOKUP($G2385,Temp!$A:$C,U$1,FALSE)</f>
        <v>#VALUE!</v>
      </c>
      <c r="V2385" s="22" t="e">
        <f>VLOOKUP($G2385,Temp!$A:$C,V$1,FALSE)</f>
        <v>#VALUE!</v>
      </c>
      <c r="W2385" s="22" t="e">
        <f>VLOOKUP($G2385,Temp!$A:$C,W$1,FALSE)</f>
        <v>#VALUE!</v>
      </c>
      <c r="X2385" s="22" t="e">
        <f>VLOOKUP($G2385,Temp!$A:$C,X$1,FALSE)</f>
        <v>#VALUE!</v>
      </c>
      <c r="Y2385" s="22">
        <f>VLOOKUP($G2385,Temp!$A:$C,Y$1,FALSE)</f>
        <v>492</v>
      </c>
      <c r="Z2385" s="22">
        <f>VLOOKUP($G2385,Temp!$A:$C,Z$1,FALSE)</f>
        <v>2600</v>
      </c>
      <c r="AA2385" s="22" t="e">
        <f>VLOOKUP($A2385,Searches!$A:$H,AA$1,FALSE)</f>
        <v>#N/A</v>
      </c>
      <c r="AB2385" s="22" t="e">
        <f>VLOOKUP($A2385,Searches!$A:$H,AB$1,FALSE)</f>
        <v>#N/A</v>
      </c>
      <c r="AC2385" s="22" t="e">
        <f>VLOOKUP($A2385,Searches!$A:$H,AC$1,FALSE)</f>
        <v>#N/A</v>
      </c>
      <c r="AD2385" s="22" t="e">
        <f>VLOOKUP($A2385,Searches!$A:$H,AD$1,FALSE)</f>
        <v>#N/A</v>
      </c>
      <c r="AE2385" s="22" t="e">
        <f>VLOOKUP($A2385,Searches!$A:$H,AE$1,FALSE)</f>
        <v>#N/A</v>
      </c>
      <c r="AF2385" s="22" t="e">
        <f>VLOOKUP($A2385,Searches!$A:$H,AF$1,FALSE)</f>
        <v>#N/A</v>
      </c>
      <c r="AG2385" s="22" t="e">
        <f>VLOOKUP($A2385,Searches!$A:$H,AG$1,FALSE)</f>
        <v>#N/A</v>
      </c>
      <c r="AH2385" s="22" t="e">
        <f>VLOOKUP($G2385,Temp!$D:$F,AH$1,FALSE)</f>
        <v>#N/A</v>
      </c>
      <c r="AI2385" s="22" t="e">
        <f>VLOOKUP($G2385,Temp!$D:$F,AI$1,FALSE)</f>
        <v>#N/A</v>
      </c>
      <c r="AJ2385" s="22" t="e">
        <f>VLOOKUP($G2385,Temp!$D:$F,AJ$1,FALSE)</f>
        <v>#N/A</v>
      </c>
    </row>
    <row r="2386" spans="1:36" ht="16" x14ac:dyDescent="0.2">
      <c r="A2386" s="8" t="str">
        <f t="shared" si="37"/>
        <v>Sergio Diazgranados See Tickets</v>
      </c>
      <c r="B2386" s="8" t="s">
        <v>7537</v>
      </c>
      <c r="C2386" s="8" t="s">
        <v>7538</v>
      </c>
      <c r="D2386" s="8" t="s">
        <v>42</v>
      </c>
      <c r="E2386" s="8" t="s">
        <v>7539</v>
      </c>
      <c r="F2386" s="8" t="s">
        <v>7540</v>
      </c>
      <c r="G2386" s="12" t="s">
        <v>7541</v>
      </c>
      <c r="H2386" s="22" t="str">
        <f>VLOOKUP($G2386,Temp!$A:$C,H$1,FALSE)</f>
        <v>seetickets.com</v>
      </c>
      <c r="I2386" s="22" t="e">
        <f>VLOOKUP($G2386,Temp!$A:$C,I$1,FALSE)</f>
        <v>#VALUE!</v>
      </c>
      <c r="J2386" s="22" t="e">
        <f>VLOOKUP($G2386,Temp!$A:$C,J$1,FALSE)</f>
        <v>#VALUE!</v>
      </c>
      <c r="K2386" s="22" t="e">
        <f>VLOOKUP($G2386,Temp!$A:$C,K$1,FALSE)</f>
        <v>#VALUE!</v>
      </c>
      <c r="L2386" s="22" t="e">
        <f>VLOOKUP($G2386,Temp!$A:$C,L$1,FALSE)</f>
        <v>#VALUE!</v>
      </c>
      <c r="M2386" s="22" t="e">
        <f>VLOOKUP($G2386,Temp!$A:$C,M$1,FALSE)</f>
        <v>#VALUE!</v>
      </c>
      <c r="N2386" s="22" t="e">
        <f>VLOOKUP($G2386,Temp!$A:$C,N$1,FALSE)</f>
        <v>#VALUE!</v>
      </c>
      <c r="O2386" s="22" t="e">
        <f>VLOOKUP($G2386,Temp!$A:$C,O$1,FALSE)</f>
        <v>#VALUE!</v>
      </c>
      <c r="P2386" s="22" t="e">
        <f>VLOOKUP($G2386,Temp!$A:$C,P$1,FALSE)</f>
        <v>#VALUE!</v>
      </c>
      <c r="Q2386" s="22" t="e">
        <f>VLOOKUP($G2386,Temp!$A:$C,Q$1,FALSE)</f>
        <v>#VALUE!</v>
      </c>
      <c r="R2386" s="22" t="e">
        <f>VLOOKUP($G2386,Temp!$A:$C,R$1,FALSE)</f>
        <v>#VALUE!</v>
      </c>
      <c r="S2386" s="22" t="e">
        <f>VLOOKUP($G2386,Temp!$A:$C,S$1,FALSE)</f>
        <v>#VALUE!</v>
      </c>
      <c r="T2386" s="22" t="e">
        <f>VLOOKUP($G2386,Temp!$A:$C,T$1,FALSE)</f>
        <v>#VALUE!</v>
      </c>
      <c r="U2386" s="22" t="e">
        <f>VLOOKUP($G2386,Temp!$A:$C,U$1,FALSE)</f>
        <v>#VALUE!</v>
      </c>
      <c r="V2386" s="22" t="e">
        <f>VLOOKUP($G2386,Temp!$A:$C,V$1,FALSE)</f>
        <v>#VALUE!</v>
      </c>
      <c r="W2386" s="22" t="e">
        <f>VLOOKUP($G2386,Temp!$A:$C,W$1,FALSE)</f>
        <v>#VALUE!</v>
      </c>
      <c r="X2386" s="22" t="e">
        <f>VLOOKUP($G2386,Temp!$A:$C,X$1,FALSE)</f>
        <v>#VALUE!</v>
      </c>
      <c r="Y2386" s="22">
        <f>VLOOKUP($G2386,Temp!$A:$C,Y$1,FALSE)</f>
        <v>31900</v>
      </c>
      <c r="Z2386" s="22">
        <f>VLOOKUP($G2386,Temp!$A:$C,Z$1,FALSE)</f>
        <v>8</v>
      </c>
      <c r="AA2386" s="22" t="e">
        <f>VLOOKUP($A2386,Searches!$A:$H,AA$1,FALSE)</f>
        <v>#N/A</v>
      </c>
      <c r="AB2386" s="22" t="e">
        <f>VLOOKUP($A2386,Searches!$A:$H,AB$1,FALSE)</f>
        <v>#N/A</v>
      </c>
      <c r="AC2386" s="22" t="e">
        <f>VLOOKUP($A2386,Searches!$A:$H,AC$1,FALSE)</f>
        <v>#N/A</v>
      </c>
      <c r="AD2386" s="22" t="e">
        <f>VLOOKUP($A2386,Searches!$A:$H,AD$1,FALSE)</f>
        <v>#N/A</v>
      </c>
      <c r="AE2386" s="22" t="e">
        <f>VLOOKUP($A2386,Searches!$A:$H,AE$1,FALSE)</f>
        <v>#N/A</v>
      </c>
      <c r="AF2386" s="22" t="e">
        <f>VLOOKUP($A2386,Searches!$A:$H,AF$1,FALSE)</f>
        <v>#N/A</v>
      </c>
      <c r="AG2386" s="22" t="e">
        <f>VLOOKUP($A2386,Searches!$A:$H,AG$1,FALSE)</f>
        <v>#N/A</v>
      </c>
      <c r="AH2386" s="22" t="str">
        <f>VLOOKUP($G2386,Temp!$D:$F,AH$1,FALSE)</f>
        <v>seetickets.com</v>
      </c>
      <c r="AI2386" s="22">
        <f>VLOOKUP($G2386,Temp!$D:$F,AI$1,FALSE)</f>
        <v>0</v>
      </c>
      <c r="AJ2386" s="22" t="str">
        <f>VLOOKUP($G2386,Temp!$D:$F,AJ$1,FALSE)</f>
        <v>WordPress</v>
      </c>
    </row>
    <row r="2387" spans="1:36" ht="16" x14ac:dyDescent="0.2">
      <c r="A2387" s="8" t="str">
        <f t="shared" si="37"/>
        <v>Marcus Higgins EatStreet</v>
      </c>
      <c r="B2387" s="8" t="s">
        <v>934</v>
      </c>
      <c r="C2387" s="8" t="s">
        <v>7802</v>
      </c>
      <c r="D2387" s="8" t="s">
        <v>304</v>
      </c>
      <c r="E2387" s="8" t="s">
        <v>7803</v>
      </c>
      <c r="F2387" s="8" t="s">
        <v>7804</v>
      </c>
      <c r="G2387" s="12" t="s">
        <v>7805</v>
      </c>
      <c r="H2387" s="22" t="str">
        <f>VLOOKUP($G2387,Temp!$A:$C,H$1,FALSE)</f>
        <v>eatstreet.com</v>
      </c>
      <c r="I2387" s="22" t="e">
        <f>VLOOKUP($G2387,Temp!$A:$C,I$1,FALSE)</f>
        <v>#VALUE!</v>
      </c>
      <c r="J2387" s="22" t="e">
        <f>VLOOKUP($G2387,Temp!$A:$C,J$1,FALSE)</f>
        <v>#VALUE!</v>
      </c>
      <c r="K2387" s="22" t="e">
        <f>VLOOKUP($G2387,Temp!$A:$C,K$1,FALSE)</f>
        <v>#VALUE!</v>
      </c>
      <c r="L2387" s="22" t="e">
        <f>VLOOKUP($G2387,Temp!$A:$C,L$1,FALSE)</f>
        <v>#VALUE!</v>
      </c>
      <c r="M2387" s="22" t="e">
        <f>VLOOKUP($G2387,Temp!$A:$C,M$1,FALSE)</f>
        <v>#VALUE!</v>
      </c>
      <c r="N2387" s="22" t="e">
        <f>VLOOKUP($G2387,Temp!$A:$C,N$1,FALSE)</f>
        <v>#VALUE!</v>
      </c>
      <c r="O2387" s="22" t="e">
        <f>VLOOKUP($G2387,Temp!$A:$C,O$1,FALSE)</f>
        <v>#VALUE!</v>
      </c>
      <c r="P2387" s="22" t="e">
        <f>VLOOKUP($G2387,Temp!$A:$C,P$1,FALSE)</f>
        <v>#VALUE!</v>
      </c>
      <c r="Q2387" s="22" t="e">
        <f>VLOOKUP($G2387,Temp!$A:$C,Q$1,FALSE)</f>
        <v>#VALUE!</v>
      </c>
      <c r="R2387" s="22" t="e">
        <f>VLOOKUP($G2387,Temp!$A:$C,R$1,FALSE)</f>
        <v>#VALUE!</v>
      </c>
      <c r="S2387" s="22" t="e">
        <f>VLOOKUP($G2387,Temp!$A:$C,S$1,FALSE)</f>
        <v>#VALUE!</v>
      </c>
      <c r="T2387" s="22" t="e">
        <f>VLOOKUP($G2387,Temp!$A:$C,T$1,FALSE)</f>
        <v>#VALUE!</v>
      </c>
      <c r="U2387" s="22" t="e">
        <f>VLOOKUP($G2387,Temp!$A:$C,U$1,FALSE)</f>
        <v>#VALUE!</v>
      </c>
      <c r="V2387" s="22" t="e">
        <f>VLOOKUP($G2387,Temp!$A:$C,V$1,FALSE)</f>
        <v>#VALUE!</v>
      </c>
      <c r="W2387" s="22" t="e">
        <f>VLOOKUP($G2387,Temp!$A:$C,W$1,FALSE)</f>
        <v>#VALUE!</v>
      </c>
      <c r="X2387" s="22" t="e">
        <f>VLOOKUP($G2387,Temp!$A:$C,X$1,FALSE)</f>
        <v>#VALUE!</v>
      </c>
      <c r="Y2387" s="22">
        <f>VLOOKUP($G2387,Temp!$A:$C,Y$1,FALSE)</f>
        <v>263000</v>
      </c>
      <c r="Z2387" s="22">
        <f>VLOOKUP($G2387,Temp!$A:$C,Z$1,FALSE)</f>
        <v>4700</v>
      </c>
      <c r="AA2387" s="22" t="e">
        <f>VLOOKUP($A2387,Searches!$A:$H,AA$1,FALSE)</f>
        <v>#N/A</v>
      </c>
      <c r="AB2387" s="22" t="e">
        <f>VLOOKUP($A2387,Searches!$A:$H,AB$1,FALSE)</f>
        <v>#N/A</v>
      </c>
      <c r="AC2387" s="22" t="e">
        <f>VLOOKUP($A2387,Searches!$A:$H,AC$1,FALSE)</f>
        <v>#N/A</v>
      </c>
      <c r="AD2387" s="22" t="e">
        <f>VLOOKUP($A2387,Searches!$A:$H,AD$1,FALSE)</f>
        <v>#N/A</v>
      </c>
      <c r="AE2387" s="22" t="e">
        <f>VLOOKUP($A2387,Searches!$A:$H,AE$1,FALSE)</f>
        <v>#N/A</v>
      </c>
      <c r="AF2387" s="22" t="e">
        <f>VLOOKUP($A2387,Searches!$A:$H,AF$1,FALSE)</f>
        <v>#N/A</v>
      </c>
      <c r="AG2387" s="22" t="e">
        <f>VLOOKUP($A2387,Searches!$A:$H,AG$1,FALSE)</f>
        <v>#N/A</v>
      </c>
      <c r="AH2387" s="22" t="str">
        <f>VLOOKUP($G2387,Temp!$D:$F,AH$1,FALSE)</f>
        <v>eatstreet.com</v>
      </c>
      <c r="AI2387" s="22" t="str">
        <f>VLOOKUP($G2387,Temp!$D:$F,AI$1,FALSE)</f>
        <v>HubSpot</v>
      </c>
      <c r="AJ2387" s="22" t="str">
        <f>VLOOKUP($G2387,Temp!$D:$F,AJ$1,FALSE)</f>
        <v>WordPress</v>
      </c>
    </row>
    <row r="2388" spans="1:36" ht="16" x14ac:dyDescent="0.2">
      <c r="A2388" s="8" t="str">
        <f t="shared" si="37"/>
        <v>Cory Arsdale Intellectual Ventures</v>
      </c>
      <c r="B2388" s="8" t="s">
        <v>2998</v>
      </c>
      <c r="C2388" s="8" t="s">
        <v>7452</v>
      </c>
      <c r="D2388" s="8" t="s">
        <v>304</v>
      </c>
      <c r="E2388" s="8" t="s">
        <v>7453</v>
      </c>
      <c r="F2388" s="8" t="s">
        <v>7454</v>
      </c>
      <c r="G2388" s="12" t="s">
        <v>7455</v>
      </c>
      <c r="H2388" s="22" t="str">
        <f>VLOOKUP($G2388,Temp!$A:$C,H$1,FALSE)</f>
        <v>intellectualventures.com</v>
      </c>
      <c r="I2388" s="22" t="e">
        <f>VLOOKUP($G2388,Temp!$A:$C,I$1,FALSE)</f>
        <v>#VALUE!</v>
      </c>
      <c r="J2388" s="22" t="e">
        <f>VLOOKUP($G2388,Temp!$A:$C,J$1,FALSE)</f>
        <v>#VALUE!</v>
      </c>
      <c r="K2388" s="22" t="e">
        <f>VLOOKUP($G2388,Temp!$A:$C,K$1,FALSE)</f>
        <v>#VALUE!</v>
      </c>
      <c r="L2388" s="22" t="e">
        <f>VLOOKUP($G2388,Temp!$A:$C,L$1,FALSE)</f>
        <v>#VALUE!</v>
      </c>
      <c r="M2388" s="22" t="e">
        <f>VLOOKUP($G2388,Temp!$A:$C,M$1,FALSE)</f>
        <v>#VALUE!</v>
      </c>
      <c r="N2388" s="22" t="e">
        <f>VLOOKUP($G2388,Temp!$A:$C,N$1,FALSE)</f>
        <v>#VALUE!</v>
      </c>
      <c r="O2388" s="22" t="e">
        <f>VLOOKUP($G2388,Temp!$A:$C,O$1,FALSE)</f>
        <v>#VALUE!</v>
      </c>
      <c r="P2388" s="22" t="e">
        <f>VLOOKUP($G2388,Temp!$A:$C,P$1,FALSE)</f>
        <v>#VALUE!</v>
      </c>
      <c r="Q2388" s="22" t="e">
        <f>VLOOKUP($G2388,Temp!$A:$C,Q$1,FALSE)</f>
        <v>#VALUE!</v>
      </c>
      <c r="R2388" s="22" t="e">
        <f>VLOOKUP($G2388,Temp!$A:$C,R$1,FALSE)</f>
        <v>#VALUE!</v>
      </c>
      <c r="S2388" s="22" t="e">
        <f>VLOOKUP($G2388,Temp!$A:$C,S$1,FALSE)</f>
        <v>#VALUE!</v>
      </c>
      <c r="T2388" s="22" t="e">
        <f>VLOOKUP($G2388,Temp!$A:$C,T$1,FALSE)</f>
        <v>#VALUE!</v>
      </c>
      <c r="U2388" s="22" t="e">
        <f>VLOOKUP($G2388,Temp!$A:$C,U$1,FALSE)</f>
        <v>#VALUE!</v>
      </c>
      <c r="V2388" s="22" t="e">
        <f>VLOOKUP($G2388,Temp!$A:$C,V$1,FALSE)</f>
        <v>#VALUE!</v>
      </c>
      <c r="W2388" s="22" t="e">
        <f>VLOOKUP($G2388,Temp!$A:$C,W$1,FALSE)</f>
        <v>#VALUE!</v>
      </c>
      <c r="X2388" s="22" t="e">
        <f>VLOOKUP($G2388,Temp!$A:$C,X$1,FALSE)</f>
        <v>#VALUE!</v>
      </c>
      <c r="Y2388" s="22">
        <f>VLOOKUP($G2388,Temp!$A:$C,Y$1,FALSE)</f>
        <v>3300</v>
      </c>
      <c r="Z2388" s="22">
        <f>VLOOKUP($G2388,Temp!$A:$C,Z$1,FALSE)</f>
        <v>0</v>
      </c>
      <c r="AA2388" s="22" t="e">
        <f>VLOOKUP($A2388,Searches!$A:$H,AA$1,FALSE)</f>
        <v>#N/A</v>
      </c>
      <c r="AB2388" s="22" t="e">
        <f>VLOOKUP($A2388,Searches!$A:$H,AB$1,FALSE)</f>
        <v>#N/A</v>
      </c>
      <c r="AC2388" s="22" t="e">
        <f>VLOOKUP($A2388,Searches!$A:$H,AC$1,FALSE)</f>
        <v>#N/A</v>
      </c>
      <c r="AD2388" s="22" t="e">
        <f>VLOOKUP($A2388,Searches!$A:$H,AD$1,FALSE)</f>
        <v>#N/A</v>
      </c>
      <c r="AE2388" s="22" t="e">
        <f>VLOOKUP($A2388,Searches!$A:$H,AE$1,FALSE)</f>
        <v>#N/A</v>
      </c>
      <c r="AF2388" s="22" t="e">
        <f>VLOOKUP($A2388,Searches!$A:$H,AF$1,FALSE)</f>
        <v>#N/A</v>
      </c>
      <c r="AG2388" s="22" t="e">
        <f>VLOOKUP($A2388,Searches!$A:$H,AG$1,FALSE)</f>
        <v>#N/A</v>
      </c>
      <c r="AH2388" s="22" t="e">
        <f>VLOOKUP($G2388,Temp!$D:$F,AH$1,FALSE)</f>
        <v>#N/A</v>
      </c>
      <c r="AI2388" s="22" t="e">
        <f>VLOOKUP($G2388,Temp!$D:$F,AI$1,FALSE)</f>
        <v>#N/A</v>
      </c>
      <c r="AJ2388" s="22" t="e">
        <f>VLOOKUP($G2388,Temp!$D:$F,AJ$1,FALSE)</f>
        <v>#N/A</v>
      </c>
    </row>
    <row r="2389" spans="1:36" ht="16" x14ac:dyDescent="0.2">
      <c r="A2389" s="8" t="str">
        <f t="shared" si="37"/>
        <v>Gabi Schindler Saba Software</v>
      </c>
      <c r="B2389" s="8" t="s">
        <v>8310</v>
      </c>
      <c r="C2389" s="8" t="s">
        <v>8311</v>
      </c>
      <c r="D2389" s="8" t="s">
        <v>42</v>
      </c>
      <c r="E2389" s="8" t="s">
        <v>8312</v>
      </c>
      <c r="F2389" s="8" t="s">
        <v>8313</v>
      </c>
      <c r="G2389" s="12" t="s">
        <v>8314</v>
      </c>
      <c r="H2389" s="22" t="str">
        <f>VLOOKUP($G2389,Temp!$A:$C,H$1,FALSE)</f>
        <v>saba.com</v>
      </c>
      <c r="I2389" s="22" t="e">
        <f>VLOOKUP($G2389,Temp!$A:$C,I$1,FALSE)</f>
        <v>#VALUE!</v>
      </c>
      <c r="J2389" s="22" t="e">
        <f>VLOOKUP($G2389,Temp!$A:$C,J$1,FALSE)</f>
        <v>#VALUE!</v>
      </c>
      <c r="K2389" s="22" t="e">
        <f>VLOOKUP($G2389,Temp!$A:$C,K$1,FALSE)</f>
        <v>#VALUE!</v>
      </c>
      <c r="L2389" s="22" t="e">
        <f>VLOOKUP($G2389,Temp!$A:$C,L$1,FALSE)</f>
        <v>#VALUE!</v>
      </c>
      <c r="M2389" s="22" t="e">
        <f>VLOOKUP($G2389,Temp!$A:$C,M$1,FALSE)</f>
        <v>#VALUE!</v>
      </c>
      <c r="N2389" s="22" t="e">
        <f>VLOOKUP($G2389,Temp!$A:$C,N$1,FALSE)</f>
        <v>#VALUE!</v>
      </c>
      <c r="O2389" s="22" t="e">
        <f>VLOOKUP($G2389,Temp!$A:$C,O$1,FALSE)</f>
        <v>#VALUE!</v>
      </c>
      <c r="P2389" s="22" t="e">
        <f>VLOOKUP($G2389,Temp!$A:$C,P$1,FALSE)</f>
        <v>#VALUE!</v>
      </c>
      <c r="Q2389" s="22" t="e">
        <f>VLOOKUP($G2389,Temp!$A:$C,Q$1,FALSE)</f>
        <v>#VALUE!</v>
      </c>
      <c r="R2389" s="22" t="e">
        <f>VLOOKUP($G2389,Temp!$A:$C,R$1,FALSE)</f>
        <v>#VALUE!</v>
      </c>
      <c r="S2389" s="22" t="e">
        <f>VLOOKUP($G2389,Temp!$A:$C,S$1,FALSE)</f>
        <v>#VALUE!</v>
      </c>
      <c r="T2389" s="22" t="e">
        <f>VLOOKUP($G2389,Temp!$A:$C,T$1,FALSE)</f>
        <v>#VALUE!</v>
      </c>
      <c r="U2389" s="22" t="e">
        <f>VLOOKUP($G2389,Temp!$A:$C,U$1,FALSE)</f>
        <v>#VALUE!</v>
      </c>
      <c r="V2389" s="22" t="e">
        <f>VLOOKUP($G2389,Temp!$A:$C,V$1,FALSE)</f>
        <v>#VALUE!</v>
      </c>
      <c r="W2389" s="22" t="e">
        <f>VLOOKUP($G2389,Temp!$A:$C,W$1,FALSE)</f>
        <v>#VALUE!</v>
      </c>
      <c r="X2389" s="22" t="e">
        <f>VLOOKUP($G2389,Temp!$A:$C,X$1,FALSE)</f>
        <v>#VALUE!</v>
      </c>
      <c r="Y2389" s="22">
        <f>VLOOKUP($G2389,Temp!$A:$C,Y$1,FALSE)</f>
        <v>14600</v>
      </c>
      <c r="Z2389" s="22">
        <f>VLOOKUP($G2389,Temp!$A:$C,Z$1,FALSE)</f>
        <v>5700</v>
      </c>
      <c r="AA2389" s="22" t="e">
        <f>VLOOKUP($A2389,Searches!$A:$H,AA$1,FALSE)</f>
        <v>#N/A</v>
      </c>
      <c r="AB2389" s="22" t="e">
        <f>VLOOKUP($A2389,Searches!$A:$H,AB$1,FALSE)</f>
        <v>#N/A</v>
      </c>
      <c r="AC2389" s="22" t="e">
        <f>VLOOKUP($A2389,Searches!$A:$H,AC$1,FALSE)</f>
        <v>#N/A</v>
      </c>
      <c r="AD2389" s="22" t="e">
        <f>VLOOKUP($A2389,Searches!$A:$H,AD$1,FALSE)</f>
        <v>#N/A</v>
      </c>
      <c r="AE2389" s="22" t="e">
        <f>VLOOKUP($A2389,Searches!$A:$H,AE$1,FALSE)</f>
        <v>#N/A</v>
      </c>
      <c r="AF2389" s="22" t="e">
        <f>VLOOKUP($A2389,Searches!$A:$H,AF$1,FALSE)</f>
        <v>#N/A</v>
      </c>
      <c r="AG2389" s="22" t="e">
        <f>VLOOKUP($A2389,Searches!$A:$H,AG$1,FALSE)</f>
        <v>#N/A</v>
      </c>
      <c r="AH2389" s="22" t="e">
        <f>VLOOKUP($G2389,Temp!$D:$F,AH$1,FALSE)</f>
        <v>#N/A</v>
      </c>
      <c r="AI2389" s="22" t="e">
        <f>VLOOKUP($G2389,Temp!$D:$F,AI$1,FALSE)</f>
        <v>#N/A</v>
      </c>
      <c r="AJ2389" s="22" t="e">
        <f>VLOOKUP($G2389,Temp!$D:$F,AJ$1,FALSE)</f>
        <v>#N/A</v>
      </c>
    </row>
    <row r="2390" spans="1:36" ht="16" x14ac:dyDescent="0.2">
      <c r="A2390" s="8" t="str">
        <f t="shared" si="37"/>
        <v>Dan Paulus NEWSCYCLE Solutions</v>
      </c>
      <c r="B2390" s="8" t="s">
        <v>362</v>
      </c>
      <c r="C2390" s="8" t="s">
        <v>3032</v>
      </c>
      <c r="D2390" s="8" t="s">
        <v>304</v>
      </c>
      <c r="E2390" s="8" t="s">
        <v>3033</v>
      </c>
      <c r="F2390" s="8" t="s">
        <v>3034</v>
      </c>
      <c r="G2390" s="12" t="s">
        <v>3035</v>
      </c>
      <c r="H2390" s="22" t="str">
        <f>VLOOKUP($G2390,Temp!$A:$C,H$1,FALSE)</f>
        <v>newscycle.com</v>
      </c>
      <c r="I2390" s="22" t="e">
        <f>VLOOKUP($G2390,Temp!$A:$C,I$1,FALSE)</f>
        <v>#VALUE!</v>
      </c>
      <c r="J2390" s="22" t="e">
        <f>VLOOKUP($G2390,Temp!$A:$C,J$1,FALSE)</f>
        <v>#VALUE!</v>
      </c>
      <c r="K2390" s="22" t="e">
        <f>VLOOKUP($G2390,Temp!$A:$C,K$1,FALSE)</f>
        <v>#VALUE!</v>
      </c>
      <c r="L2390" s="22" t="e">
        <f>VLOOKUP($G2390,Temp!$A:$C,L$1,FALSE)</f>
        <v>#VALUE!</v>
      </c>
      <c r="M2390" s="22" t="e">
        <f>VLOOKUP($G2390,Temp!$A:$C,M$1,FALSE)</f>
        <v>#VALUE!</v>
      </c>
      <c r="N2390" s="22" t="e">
        <f>VLOOKUP($G2390,Temp!$A:$C,N$1,FALSE)</f>
        <v>#VALUE!</v>
      </c>
      <c r="O2390" s="22" t="e">
        <f>VLOOKUP($G2390,Temp!$A:$C,O$1,FALSE)</f>
        <v>#VALUE!</v>
      </c>
      <c r="P2390" s="22" t="e">
        <f>VLOOKUP($G2390,Temp!$A:$C,P$1,FALSE)</f>
        <v>#VALUE!</v>
      </c>
      <c r="Q2390" s="22" t="e">
        <f>VLOOKUP($G2390,Temp!$A:$C,Q$1,FALSE)</f>
        <v>#VALUE!</v>
      </c>
      <c r="R2390" s="22" t="e">
        <f>VLOOKUP($G2390,Temp!$A:$C,R$1,FALSE)</f>
        <v>#VALUE!</v>
      </c>
      <c r="S2390" s="22" t="e">
        <f>VLOOKUP($G2390,Temp!$A:$C,S$1,FALSE)</f>
        <v>#VALUE!</v>
      </c>
      <c r="T2390" s="22" t="e">
        <f>VLOOKUP($G2390,Temp!$A:$C,T$1,FALSE)</f>
        <v>#VALUE!</v>
      </c>
      <c r="U2390" s="22" t="e">
        <f>VLOOKUP($G2390,Temp!$A:$C,U$1,FALSE)</f>
        <v>#VALUE!</v>
      </c>
      <c r="V2390" s="22" t="e">
        <f>VLOOKUP($G2390,Temp!$A:$C,V$1,FALSE)</f>
        <v>#VALUE!</v>
      </c>
      <c r="W2390" s="22" t="e">
        <f>VLOOKUP($G2390,Temp!$A:$C,W$1,FALSE)</f>
        <v>#VALUE!</v>
      </c>
      <c r="X2390" s="22" t="e">
        <f>VLOOKUP($G2390,Temp!$A:$C,X$1,FALSE)</f>
        <v>#VALUE!</v>
      </c>
      <c r="Y2390" s="22">
        <f>VLOOKUP($G2390,Temp!$A:$C,Y$1,FALSE)</f>
        <v>0</v>
      </c>
      <c r="Z2390" s="22">
        <f>VLOOKUP($G2390,Temp!$A:$C,Z$1,FALSE)</f>
        <v>0</v>
      </c>
      <c r="AA2390" s="22" t="e">
        <f>VLOOKUP($A2390,Searches!$A:$H,AA$1,FALSE)</f>
        <v>#N/A</v>
      </c>
      <c r="AB2390" s="22" t="e">
        <f>VLOOKUP($A2390,Searches!$A:$H,AB$1,FALSE)</f>
        <v>#N/A</v>
      </c>
      <c r="AC2390" s="22" t="e">
        <f>VLOOKUP($A2390,Searches!$A:$H,AC$1,FALSE)</f>
        <v>#N/A</v>
      </c>
      <c r="AD2390" s="22" t="e">
        <f>VLOOKUP($A2390,Searches!$A:$H,AD$1,FALSE)</f>
        <v>#N/A</v>
      </c>
      <c r="AE2390" s="22" t="e">
        <f>VLOOKUP($A2390,Searches!$A:$H,AE$1,FALSE)</f>
        <v>#N/A</v>
      </c>
      <c r="AF2390" s="22" t="e">
        <f>VLOOKUP($A2390,Searches!$A:$H,AF$1,FALSE)</f>
        <v>#N/A</v>
      </c>
      <c r="AG2390" s="22" t="e">
        <f>VLOOKUP($A2390,Searches!$A:$H,AG$1,FALSE)</f>
        <v>#N/A</v>
      </c>
      <c r="AH2390" s="22" t="str">
        <f>VLOOKUP($G2390,Temp!$D:$F,AH$1,FALSE)</f>
        <v>newscycle.com</v>
      </c>
      <c r="AI2390" s="22" t="str">
        <f>VLOOKUP($G2390,Temp!$D:$F,AI$1,FALSE)</f>
        <v>Marketo</v>
      </c>
      <c r="AJ2390" s="22" t="str">
        <f>VLOOKUP($G2390,Temp!$D:$F,AJ$1,FALSE)</f>
        <v>WordPress</v>
      </c>
    </row>
    <row r="2391" spans="1:36" ht="16" x14ac:dyDescent="0.2">
      <c r="A2391" s="8" t="str">
        <f t="shared" si="37"/>
        <v>Phil Spinelli Ingenious Med</v>
      </c>
      <c r="B2391" s="8" t="s">
        <v>1103</v>
      </c>
      <c r="C2391" s="8" t="s">
        <v>4446</v>
      </c>
      <c r="D2391" s="8" t="s">
        <v>304</v>
      </c>
      <c r="E2391" s="8" t="s">
        <v>4447</v>
      </c>
      <c r="F2391" s="8" t="s">
        <v>3576</v>
      </c>
      <c r="G2391" s="12" t="s">
        <v>3302</v>
      </c>
      <c r="H2391" s="22" t="str">
        <f>VLOOKUP($G2391,Temp!$A:$C,H$1,FALSE)</f>
        <v>ingeniousmed.com</v>
      </c>
      <c r="I2391" s="22" t="e">
        <f>VLOOKUP($G2391,Temp!$A:$C,I$1,FALSE)</f>
        <v>#VALUE!</v>
      </c>
      <c r="J2391" s="22" t="e">
        <f>VLOOKUP($G2391,Temp!$A:$C,J$1,FALSE)</f>
        <v>#VALUE!</v>
      </c>
      <c r="K2391" s="22" t="e">
        <f>VLOOKUP($G2391,Temp!$A:$C,K$1,FALSE)</f>
        <v>#VALUE!</v>
      </c>
      <c r="L2391" s="22" t="e">
        <f>VLOOKUP($G2391,Temp!$A:$C,L$1,FALSE)</f>
        <v>#VALUE!</v>
      </c>
      <c r="M2391" s="22" t="e">
        <f>VLOOKUP($G2391,Temp!$A:$C,M$1,FALSE)</f>
        <v>#VALUE!</v>
      </c>
      <c r="N2391" s="22" t="e">
        <f>VLOOKUP($G2391,Temp!$A:$C,N$1,FALSE)</f>
        <v>#VALUE!</v>
      </c>
      <c r="O2391" s="22" t="e">
        <f>VLOOKUP($G2391,Temp!$A:$C,O$1,FALSE)</f>
        <v>#VALUE!</v>
      </c>
      <c r="P2391" s="22" t="e">
        <f>VLOOKUP($G2391,Temp!$A:$C,P$1,FALSE)</f>
        <v>#VALUE!</v>
      </c>
      <c r="Q2391" s="22" t="e">
        <f>VLOOKUP($G2391,Temp!$A:$C,Q$1,FALSE)</f>
        <v>#VALUE!</v>
      </c>
      <c r="R2391" s="22" t="e">
        <f>VLOOKUP($G2391,Temp!$A:$C,R$1,FALSE)</f>
        <v>#VALUE!</v>
      </c>
      <c r="S2391" s="22" t="e">
        <f>VLOOKUP($G2391,Temp!$A:$C,S$1,FALSE)</f>
        <v>#VALUE!</v>
      </c>
      <c r="T2391" s="22" t="e">
        <f>VLOOKUP($G2391,Temp!$A:$C,T$1,FALSE)</f>
        <v>#VALUE!</v>
      </c>
      <c r="U2391" s="22" t="e">
        <f>VLOOKUP($G2391,Temp!$A:$C,U$1,FALSE)</f>
        <v>#VALUE!</v>
      </c>
      <c r="V2391" s="22" t="e">
        <f>VLOOKUP($G2391,Temp!$A:$C,V$1,FALSE)</f>
        <v>#VALUE!</v>
      </c>
      <c r="W2391" s="22" t="e">
        <f>VLOOKUP($G2391,Temp!$A:$C,W$1,FALSE)</f>
        <v>#VALUE!</v>
      </c>
      <c r="X2391" s="22" t="e">
        <f>VLOOKUP($G2391,Temp!$A:$C,X$1,FALSE)</f>
        <v>#VALUE!</v>
      </c>
      <c r="Y2391" s="22">
        <f>VLOOKUP($G2391,Temp!$A:$C,Y$1,FALSE)</f>
        <v>66200</v>
      </c>
      <c r="Z2391" s="22">
        <f>VLOOKUP($G2391,Temp!$A:$C,Z$1,FALSE)</f>
        <v>10600</v>
      </c>
      <c r="AA2391" s="22" t="e">
        <f>VLOOKUP($A2391,Searches!$A:$H,AA$1,FALSE)</f>
        <v>#N/A</v>
      </c>
      <c r="AB2391" s="22" t="e">
        <f>VLOOKUP($A2391,Searches!$A:$H,AB$1,FALSE)</f>
        <v>#N/A</v>
      </c>
      <c r="AC2391" s="22" t="e">
        <f>VLOOKUP($A2391,Searches!$A:$H,AC$1,FALSE)</f>
        <v>#N/A</v>
      </c>
      <c r="AD2391" s="22" t="e">
        <f>VLOOKUP($A2391,Searches!$A:$H,AD$1,FALSE)</f>
        <v>#N/A</v>
      </c>
      <c r="AE2391" s="22" t="e">
        <f>VLOOKUP($A2391,Searches!$A:$H,AE$1,FALSE)</f>
        <v>#N/A</v>
      </c>
      <c r="AF2391" s="22" t="e">
        <f>VLOOKUP($A2391,Searches!$A:$H,AF$1,FALSE)</f>
        <v>#N/A</v>
      </c>
      <c r="AG2391" s="22" t="e">
        <f>VLOOKUP($A2391,Searches!$A:$H,AG$1,FALSE)</f>
        <v>#N/A</v>
      </c>
      <c r="AH2391" s="22" t="str">
        <f>VLOOKUP($G2391,Temp!$D:$F,AH$1,FALSE)</f>
        <v>ingeniousmed.com</v>
      </c>
      <c r="AI2391" s="22" t="str">
        <f>VLOOKUP($G2391,Temp!$D:$F,AI$1,FALSE)</f>
        <v>Pardot</v>
      </c>
      <c r="AJ2391" s="22" t="str">
        <f>VLOOKUP($G2391,Temp!$D:$F,AJ$1,FALSE)</f>
        <v>WordPress</v>
      </c>
    </row>
    <row r="2392" spans="1:36" ht="16" x14ac:dyDescent="0.2">
      <c r="A2392" s="8" t="str">
        <f t="shared" si="37"/>
        <v>Maigari Jinkiri Ebiquity plc</v>
      </c>
      <c r="B2392" s="8" t="s">
        <v>7469</v>
      </c>
      <c r="C2392" s="8" t="s">
        <v>7470</v>
      </c>
      <c r="D2392" s="8" t="s">
        <v>7471</v>
      </c>
      <c r="E2392" s="8" t="s">
        <v>7472</v>
      </c>
      <c r="F2392" s="8" t="s">
        <v>7473</v>
      </c>
      <c r="G2392" s="12" t="s">
        <v>7474</v>
      </c>
      <c r="H2392" s="22" t="str">
        <f>VLOOKUP($G2392,Temp!$A:$C,H$1,FALSE)</f>
        <v>ebiquity.com</v>
      </c>
      <c r="I2392" s="22" t="e">
        <f>VLOOKUP($G2392,Temp!$A:$C,I$1,FALSE)</f>
        <v>#VALUE!</v>
      </c>
      <c r="J2392" s="22" t="e">
        <f>VLOOKUP($G2392,Temp!$A:$C,J$1,FALSE)</f>
        <v>#VALUE!</v>
      </c>
      <c r="K2392" s="22" t="e">
        <f>VLOOKUP($G2392,Temp!$A:$C,K$1,FALSE)</f>
        <v>#VALUE!</v>
      </c>
      <c r="L2392" s="22" t="e">
        <f>VLOOKUP($G2392,Temp!$A:$C,L$1,FALSE)</f>
        <v>#VALUE!</v>
      </c>
      <c r="M2392" s="22" t="e">
        <f>VLOOKUP($G2392,Temp!$A:$C,M$1,FALSE)</f>
        <v>#VALUE!</v>
      </c>
      <c r="N2392" s="22" t="e">
        <f>VLOOKUP($G2392,Temp!$A:$C,N$1,FALSE)</f>
        <v>#VALUE!</v>
      </c>
      <c r="O2392" s="22" t="e">
        <f>VLOOKUP($G2392,Temp!$A:$C,O$1,FALSE)</f>
        <v>#VALUE!</v>
      </c>
      <c r="P2392" s="22" t="e">
        <f>VLOOKUP($G2392,Temp!$A:$C,P$1,FALSE)</f>
        <v>#VALUE!</v>
      </c>
      <c r="Q2392" s="22" t="e">
        <f>VLOOKUP($G2392,Temp!$A:$C,Q$1,FALSE)</f>
        <v>#VALUE!</v>
      </c>
      <c r="R2392" s="22" t="e">
        <f>VLOOKUP($G2392,Temp!$A:$C,R$1,FALSE)</f>
        <v>#VALUE!</v>
      </c>
      <c r="S2392" s="22" t="e">
        <f>VLOOKUP($G2392,Temp!$A:$C,S$1,FALSE)</f>
        <v>#VALUE!</v>
      </c>
      <c r="T2392" s="22" t="e">
        <f>VLOOKUP($G2392,Temp!$A:$C,T$1,FALSE)</f>
        <v>#VALUE!</v>
      </c>
      <c r="U2392" s="22" t="e">
        <f>VLOOKUP($G2392,Temp!$A:$C,U$1,FALSE)</f>
        <v>#VALUE!</v>
      </c>
      <c r="V2392" s="22" t="e">
        <f>VLOOKUP($G2392,Temp!$A:$C,V$1,FALSE)</f>
        <v>#VALUE!</v>
      </c>
      <c r="W2392" s="22" t="e">
        <f>VLOOKUP($G2392,Temp!$A:$C,W$1,FALSE)</f>
        <v>#VALUE!</v>
      </c>
      <c r="X2392" s="22" t="e">
        <f>VLOOKUP($G2392,Temp!$A:$C,X$1,FALSE)</f>
        <v>#VALUE!</v>
      </c>
      <c r="Y2392" s="22">
        <f>VLOOKUP($G2392,Temp!$A:$C,Y$1,FALSE)</f>
        <v>2200</v>
      </c>
      <c r="Z2392" s="22">
        <f>VLOOKUP($G2392,Temp!$A:$C,Z$1,FALSE)</f>
        <v>11</v>
      </c>
      <c r="AA2392" s="22" t="e">
        <f>VLOOKUP($A2392,Searches!$A:$H,AA$1,FALSE)</f>
        <v>#N/A</v>
      </c>
      <c r="AB2392" s="22" t="e">
        <f>VLOOKUP($A2392,Searches!$A:$H,AB$1,FALSE)</f>
        <v>#N/A</v>
      </c>
      <c r="AC2392" s="22" t="e">
        <f>VLOOKUP($A2392,Searches!$A:$H,AC$1,FALSE)</f>
        <v>#N/A</v>
      </c>
      <c r="AD2392" s="22" t="e">
        <f>VLOOKUP($A2392,Searches!$A:$H,AD$1,FALSE)</f>
        <v>#N/A</v>
      </c>
      <c r="AE2392" s="22" t="e">
        <f>VLOOKUP($A2392,Searches!$A:$H,AE$1,FALSE)</f>
        <v>#N/A</v>
      </c>
      <c r="AF2392" s="22" t="e">
        <f>VLOOKUP($A2392,Searches!$A:$H,AF$1,FALSE)</f>
        <v>#N/A</v>
      </c>
      <c r="AG2392" s="22" t="e">
        <f>VLOOKUP($A2392,Searches!$A:$H,AG$1,FALSE)</f>
        <v>#N/A</v>
      </c>
      <c r="AH2392" s="22" t="str">
        <f>VLOOKUP($G2392,Temp!$D:$F,AH$1,FALSE)</f>
        <v>ebiquity.com</v>
      </c>
      <c r="AI2392" s="22" t="str">
        <f>VLOOKUP($G2392,Temp!$D:$F,AI$1,FALSE)</f>
        <v>Pardot</v>
      </c>
      <c r="AJ2392" s="22" t="str">
        <f>VLOOKUP($G2392,Temp!$D:$F,AJ$1,FALSE)</f>
        <v>WordPress</v>
      </c>
    </row>
    <row r="2393" spans="1:36" ht="16" x14ac:dyDescent="0.2">
      <c r="A2393" s="8" t="str">
        <f t="shared" si="37"/>
        <v>Zatcha Fuentes SevOne</v>
      </c>
      <c r="B2393" s="8" t="s">
        <v>12624</v>
      </c>
      <c r="C2393" s="8" t="s">
        <v>12625</v>
      </c>
      <c r="D2393" s="8" t="s">
        <v>12229</v>
      </c>
      <c r="E2393" s="8" t="s">
        <v>12626</v>
      </c>
      <c r="F2393" s="8" t="s">
        <v>895</v>
      </c>
      <c r="G2393" s="12" t="s">
        <v>896</v>
      </c>
      <c r="H2393" s="22" t="str">
        <f>VLOOKUP($G2393,Temp!$A:$C,H$1,FALSE)</f>
        <v>sevone.com</v>
      </c>
      <c r="I2393" s="22" t="e">
        <f>VLOOKUP($G2393,Temp!$A:$C,I$1,FALSE)</f>
        <v>#VALUE!</v>
      </c>
      <c r="J2393" s="22" t="e">
        <f>VLOOKUP($G2393,Temp!$A:$C,J$1,FALSE)</f>
        <v>#VALUE!</v>
      </c>
      <c r="K2393" s="22" t="e">
        <f>VLOOKUP($G2393,Temp!$A:$C,K$1,FALSE)</f>
        <v>#VALUE!</v>
      </c>
      <c r="L2393" s="22" t="e">
        <f>VLOOKUP($G2393,Temp!$A:$C,L$1,FALSE)</f>
        <v>#VALUE!</v>
      </c>
      <c r="M2393" s="22" t="e">
        <f>VLOOKUP($G2393,Temp!$A:$C,M$1,FALSE)</f>
        <v>#VALUE!</v>
      </c>
      <c r="N2393" s="22" t="e">
        <f>VLOOKUP($G2393,Temp!$A:$C,N$1,FALSE)</f>
        <v>#VALUE!</v>
      </c>
      <c r="O2393" s="22" t="e">
        <f>VLOOKUP($G2393,Temp!$A:$C,O$1,FALSE)</f>
        <v>#VALUE!</v>
      </c>
      <c r="P2393" s="22" t="e">
        <f>VLOOKUP($G2393,Temp!$A:$C,P$1,FALSE)</f>
        <v>#VALUE!</v>
      </c>
      <c r="Q2393" s="22" t="e">
        <f>VLOOKUP($G2393,Temp!$A:$C,Q$1,FALSE)</f>
        <v>#VALUE!</v>
      </c>
      <c r="R2393" s="22" t="e">
        <f>VLOOKUP($G2393,Temp!$A:$C,R$1,FALSE)</f>
        <v>#VALUE!</v>
      </c>
      <c r="S2393" s="22" t="e">
        <f>VLOOKUP($G2393,Temp!$A:$C,S$1,FALSE)</f>
        <v>#VALUE!</v>
      </c>
      <c r="T2393" s="22" t="e">
        <f>VLOOKUP($G2393,Temp!$A:$C,T$1,FALSE)</f>
        <v>#VALUE!</v>
      </c>
      <c r="U2393" s="22" t="e">
        <f>VLOOKUP($G2393,Temp!$A:$C,U$1,FALSE)</f>
        <v>#VALUE!</v>
      </c>
      <c r="V2393" s="22" t="e">
        <f>VLOOKUP($G2393,Temp!$A:$C,V$1,FALSE)</f>
        <v>#VALUE!</v>
      </c>
      <c r="W2393" s="22" t="e">
        <f>VLOOKUP($G2393,Temp!$A:$C,W$1,FALSE)</f>
        <v>#VALUE!</v>
      </c>
      <c r="X2393" s="22" t="e">
        <f>VLOOKUP($G2393,Temp!$A:$C,X$1,FALSE)</f>
        <v>#VALUE!</v>
      </c>
      <c r="Y2393" s="22">
        <f>VLOOKUP($G2393,Temp!$A:$C,Y$1,FALSE)</f>
        <v>49200</v>
      </c>
      <c r="Z2393" s="22">
        <f>VLOOKUP($G2393,Temp!$A:$C,Z$1,FALSE)</f>
        <v>9</v>
      </c>
      <c r="AA2393" s="22" t="e">
        <f>VLOOKUP($A2393,Searches!$A:$H,AA$1,FALSE)</f>
        <v>#N/A</v>
      </c>
      <c r="AB2393" s="22" t="e">
        <f>VLOOKUP($A2393,Searches!$A:$H,AB$1,FALSE)</f>
        <v>#N/A</v>
      </c>
      <c r="AC2393" s="22" t="e">
        <f>VLOOKUP($A2393,Searches!$A:$H,AC$1,FALSE)</f>
        <v>#N/A</v>
      </c>
      <c r="AD2393" s="22" t="e">
        <f>VLOOKUP($A2393,Searches!$A:$H,AD$1,FALSE)</f>
        <v>#N/A</v>
      </c>
      <c r="AE2393" s="22" t="e">
        <f>VLOOKUP($A2393,Searches!$A:$H,AE$1,FALSE)</f>
        <v>#N/A</v>
      </c>
      <c r="AF2393" s="22" t="e">
        <f>VLOOKUP($A2393,Searches!$A:$H,AF$1,FALSE)</f>
        <v>#N/A</v>
      </c>
      <c r="AG2393" s="22" t="e">
        <f>VLOOKUP($A2393,Searches!$A:$H,AG$1,FALSE)</f>
        <v>#N/A</v>
      </c>
      <c r="AH2393" s="22" t="str">
        <f>VLOOKUP($G2393,Temp!$D:$F,AH$1,FALSE)</f>
        <v>sevone.com</v>
      </c>
      <c r="AI2393" s="22" t="str">
        <f>VLOOKUP($G2393,Temp!$D:$F,AI$1,FALSE)</f>
        <v>Marketo</v>
      </c>
      <c r="AJ2393" s="22" t="str">
        <f>VLOOKUP($G2393,Temp!$D:$F,AJ$1,FALSE)</f>
        <v>Drupal</v>
      </c>
    </row>
    <row r="2394" spans="1:36" ht="16" x14ac:dyDescent="0.2">
      <c r="A2394" s="8" t="str">
        <f t="shared" si="37"/>
        <v>Richard MBA NTrust Infotech</v>
      </c>
      <c r="B2394" s="8" t="s">
        <v>785</v>
      </c>
      <c r="C2394" s="8" t="s">
        <v>1122</v>
      </c>
      <c r="D2394" s="8" t="s">
        <v>42</v>
      </c>
      <c r="E2394" s="8" t="s">
        <v>5047</v>
      </c>
      <c r="F2394" s="8" t="s">
        <v>5048</v>
      </c>
      <c r="G2394" s="12" t="s">
        <v>5049</v>
      </c>
      <c r="H2394" s="22" t="str">
        <f>VLOOKUP($G2394,Temp!$A:$C,H$1,FALSE)</f>
        <v>ntrustinfotech.com</v>
      </c>
      <c r="I2394" s="22" t="e">
        <f>VLOOKUP($G2394,Temp!$A:$C,I$1,FALSE)</f>
        <v>#VALUE!</v>
      </c>
      <c r="J2394" s="22" t="e">
        <f>VLOOKUP($G2394,Temp!$A:$C,J$1,FALSE)</f>
        <v>#VALUE!</v>
      </c>
      <c r="K2394" s="22" t="e">
        <f>VLOOKUP($G2394,Temp!$A:$C,K$1,FALSE)</f>
        <v>#VALUE!</v>
      </c>
      <c r="L2394" s="22" t="e">
        <f>VLOOKUP($G2394,Temp!$A:$C,L$1,FALSE)</f>
        <v>#VALUE!</v>
      </c>
      <c r="M2394" s="22" t="e">
        <f>VLOOKUP($G2394,Temp!$A:$C,M$1,FALSE)</f>
        <v>#VALUE!</v>
      </c>
      <c r="N2394" s="22" t="e">
        <f>VLOOKUP($G2394,Temp!$A:$C,N$1,FALSE)</f>
        <v>#VALUE!</v>
      </c>
      <c r="O2394" s="22" t="e">
        <f>VLOOKUP($G2394,Temp!$A:$C,O$1,FALSE)</f>
        <v>#VALUE!</v>
      </c>
      <c r="P2394" s="22" t="e">
        <f>VLOOKUP($G2394,Temp!$A:$C,P$1,FALSE)</f>
        <v>#VALUE!</v>
      </c>
      <c r="Q2394" s="22" t="e">
        <f>VLOOKUP($G2394,Temp!$A:$C,Q$1,FALSE)</f>
        <v>#VALUE!</v>
      </c>
      <c r="R2394" s="22" t="e">
        <f>VLOOKUP($G2394,Temp!$A:$C,R$1,FALSE)</f>
        <v>#VALUE!</v>
      </c>
      <c r="S2394" s="22" t="e">
        <f>VLOOKUP($G2394,Temp!$A:$C,S$1,FALSE)</f>
        <v>#VALUE!</v>
      </c>
      <c r="T2394" s="22" t="e">
        <f>VLOOKUP($G2394,Temp!$A:$C,T$1,FALSE)</f>
        <v>#VALUE!</v>
      </c>
      <c r="U2394" s="22" t="e">
        <f>VLOOKUP($G2394,Temp!$A:$C,U$1,FALSE)</f>
        <v>#VALUE!</v>
      </c>
      <c r="V2394" s="22" t="e">
        <f>VLOOKUP($G2394,Temp!$A:$C,V$1,FALSE)</f>
        <v>#VALUE!</v>
      </c>
      <c r="W2394" s="22" t="e">
        <f>VLOOKUP($G2394,Temp!$A:$C,W$1,FALSE)</f>
        <v>#VALUE!</v>
      </c>
      <c r="X2394" s="22" t="e">
        <f>VLOOKUP($G2394,Temp!$A:$C,X$1,FALSE)</f>
        <v>#VALUE!</v>
      </c>
      <c r="Y2394" s="22">
        <f>VLOOKUP($G2394,Temp!$A:$C,Y$1,FALSE)</f>
        <v>0</v>
      </c>
      <c r="Z2394" s="22">
        <f>VLOOKUP($G2394,Temp!$A:$C,Z$1,FALSE)</f>
        <v>0</v>
      </c>
      <c r="AA2394" s="22" t="e">
        <f>VLOOKUP($A2394,Searches!$A:$H,AA$1,FALSE)</f>
        <v>#N/A</v>
      </c>
      <c r="AB2394" s="22" t="e">
        <f>VLOOKUP($A2394,Searches!$A:$H,AB$1,FALSE)</f>
        <v>#N/A</v>
      </c>
      <c r="AC2394" s="22" t="e">
        <f>VLOOKUP($A2394,Searches!$A:$H,AC$1,FALSE)</f>
        <v>#N/A</v>
      </c>
      <c r="AD2394" s="22" t="e">
        <f>VLOOKUP($A2394,Searches!$A:$H,AD$1,FALSE)</f>
        <v>#N/A</v>
      </c>
      <c r="AE2394" s="22" t="e">
        <f>VLOOKUP($A2394,Searches!$A:$H,AE$1,FALSE)</f>
        <v>#N/A</v>
      </c>
      <c r="AF2394" s="22" t="e">
        <f>VLOOKUP($A2394,Searches!$A:$H,AF$1,FALSE)</f>
        <v>#N/A</v>
      </c>
      <c r="AG2394" s="22" t="e">
        <f>VLOOKUP($A2394,Searches!$A:$H,AG$1,FALSE)</f>
        <v>#N/A</v>
      </c>
      <c r="AH2394" s="22" t="e">
        <f>VLOOKUP($G2394,Temp!$D:$F,AH$1,FALSE)</f>
        <v>#N/A</v>
      </c>
      <c r="AI2394" s="22" t="e">
        <f>VLOOKUP($G2394,Temp!$D:$F,AI$1,FALSE)</f>
        <v>#N/A</v>
      </c>
      <c r="AJ2394" s="22" t="e">
        <f>VLOOKUP($G2394,Temp!$D:$F,AJ$1,FALSE)</f>
        <v>#N/A</v>
      </c>
    </row>
    <row r="2395" spans="1:36" ht="16" x14ac:dyDescent="0.2">
      <c r="A2395" s="8" t="str">
        <f t="shared" si="37"/>
        <v>Michael Soluri EDM Americas</v>
      </c>
      <c r="B2395" s="8" t="s">
        <v>1203</v>
      </c>
      <c r="C2395" s="8" t="s">
        <v>8287</v>
      </c>
      <c r="D2395" s="8" t="s">
        <v>304</v>
      </c>
      <c r="E2395" s="8" t="s">
        <v>8288</v>
      </c>
      <c r="F2395" s="8" t="s">
        <v>8289</v>
      </c>
      <c r="G2395" s="12" t="s">
        <v>8290</v>
      </c>
      <c r="H2395" s="22" t="str">
        <f>VLOOKUP($G2395,Temp!$A:$C,H$1,FALSE)</f>
        <v>edmgroup.com</v>
      </c>
      <c r="I2395" s="22" t="e">
        <f>VLOOKUP($G2395,Temp!$A:$C,I$1,FALSE)</f>
        <v>#VALUE!</v>
      </c>
      <c r="J2395" s="22" t="e">
        <f>VLOOKUP($G2395,Temp!$A:$C,J$1,FALSE)</f>
        <v>#VALUE!</v>
      </c>
      <c r="K2395" s="22" t="e">
        <f>VLOOKUP($G2395,Temp!$A:$C,K$1,FALSE)</f>
        <v>#VALUE!</v>
      </c>
      <c r="L2395" s="22" t="e">
        <f>VLOOKUP($G2395,Temp!$A:$C,L$1,FALSE)</f>
        <v>#VALUE!</v>
      </c>
      <c r="M2395" s="22" t="e">
        <f>VLOOKUP($G2395,Temp!$A:$C,M$1,FALSE)</f>
        <v>#VALUE!</v>
      </c>
      <c r="N2395" s="22" t="e">
        <f>VLOOKUP($G2395,Temp!$A:$C,N$1,FALSE)</f>
        <v>#VALUE!</v>
      </c>
      <c r="O2395" s="22" t="e">
        <f>VLOOKUP($G2395,Temp!$A:$C,O$1,FALSE)</f>
        <v>#VALUE!</v>
      </c>
      <c r="P2395" s="22" t="e">
        <f>VLOOKUP($G2395,Temp!$A:$C,P$1,FALSE)</f>
        <v>#VALUE!</v>
      </c>
      <c r="Q2395" s="22" t="e">
        <f>VLOOKUP($G2395,Temp!$A:$C,Q$1,FALSE)</f>
        <v>#VALUE!</v>
      </c>
      <c r="R2395" s="22" t="e">
        <f>VLOOKUP($G2395,Temp!$A:$C,R$1,FALSE)</f>
        <v>#VALUE!</v>
      </c>
      <c r="S2395" s="22" t="e">
        <f>VLOOKUP($G2395,Temp!$A:$C,S$1,FALSE)</f>
        <v>#VALUE!</v>
      </c>
      <c r="T2395" s="22" t="e">
        <f>VLOOKUP($G2395,Temp!$A:$C,T$1,FALSE)</f>
        <v>#VALUE!</v>
      </c>
      <c r="U2395" s="22" t="e">
        <f>VLOOKUP($G2395,Temp!$A:$C,U$1,FALSE)</f>
        <v>#VALUE!</v>
      </c>
      <c r="V2395" s="22" t="e">
        <f>VLOOKUP($G2395,Temp!$A:$C,V$1,FALSE)</f>
        <v>#VALUE!</v>
      </c>
      <c r="W2395" s="22" t="e">
        <f>VLOOKUP($G2395,Temp!$A:$C,W$1,FALSE)</f>
        <v>#VALUE!</v>
      </c>
      <c r="X2395" s="22" t="e">
        <f>VLOOKUP($G2395,Temp!$A:$C,X$1,FALSE)</f>
        <v>#VALUE!</v>
      </c>
      <c r="Y2395" s="22">
        <f>VLOOKUP($G2395,Temp!$A:$C,Y$1,FALSE)</f>
        <v>331</v>
      </c>
      <c r="Z2395" s="22">
        <f>VLOOKUP($G2395,Temp!$A:$C,Z$1,FALSE)</f>
        <v>1200</v>
      </c>
      <c r="AA2395" s="22" t="e">
        <f>VLOOKUP($A2395,Searches!$A:$H,AA$1,FALSE)</f>
        <v>#N/A</v>
      </c>
      <c r="AB2395" s="22" t="e">
        <f>VLOOKUP($A2395,Searches!$A:$H,AB$1,FALSE)</f>
        <v>#N/A</v>
      </c>
      <c r="AC2395" s="22" t="e">
        <f>VLOOKUP($A2395,Searches!$A:$H,AC$1,FALSE)</f>
        <v>#N/A</v>
      </c>
      <c r="AD2395" s="22" t="e">
        <f>VLOOKUP($A2395,Searches!$A:$H,AD$1,FALSE)</f>
        <v>#N/A</v>
      </c>
      <c r="AE2395" s="22" t="e">
        <f>VLOOKUP($A2395,Searches!$A:$H,AE$1,FALSE)</f>
        <v>#N/A</v>
      </c>
      <c r="AF2395" s="22" t="e">
        <f>VLOOKUP($A2395,Searches!$A:$H,AF$1,FALSE)</f>
        <v>#N/A</v>
      </c>
      <c r="AG2395" s="22" t="e">
        <f>VLOOKUP($A2395,Searches!$A:$H,AG$1,FALSE)</f>
        <v>#N/A</v>
      </c>
      <c r="AH2395" s="22" t="str">
        <f>VLOOKUP($G2395,Temp!$D:$F,AH$1,FALSE)</f>
        <v>edmgroup.com</v>
      </c>
      <c r="AI2395" s="22">
        <f>VLOOKUP($G2395,Temp!$D:$F,AI$1,FALSE)</f>
        <v>0</v>
      </c>
      <c r="AJ2395" s="22" t="str">
        <f>VLOOKUP($G2395,Temp!$D:$F,AJ$1,FALSE)</f>
        <v>WordPress</v>
      </c>
    </row>
    <row r="2396" spans="1:36" ht="16" x14ac:dyDescent="0.2">
      <c r="A2396" s="8" t="str">
        <f t="shared" si="37"/>
        <v>Bill Reig Cobiscorp</v>
      </c>
      <c r="B2396" s="8" t="s">
        <v>1839</v>
      </c>
      <c r="C2396" s="8" t="s">
        <v>4128</v>
      </c>
      <c r="D2396" s="8" t="s">
        <v>42</v>
      </c>
      <c r="E2396" s="8" t="s">
        <v>4129</v>
      </c>
      <c r="F2396" s="8" t="s">
        <v>4130</v>
      </c>
      <c r="G2396" s="12" t="s">
        <v>4131</v>
      </c>
      <c r="H2396" s="22" t="str">
        <f>VLOOKUP($G2396,Temp!$A:$C,H$1,FALSE)</f>
        <v>cobiscorp.com</v>
      </c>
      <c r="I2396" s="22" t="e">
        <f>VLOOKUP($G2396,Temp!$A:$C,I$1,FALSE)</f>
        <v>#VALUE!</v>
      </c>
      <c r="J2396" s="22" t="e">
        <f>VLOOKUP($G2396,Temp!$A:$C,J$1,FALSE)</f>
        <v>#VALUE!</v>
      </c>
      <c r="K2396" s="22" t="e">
        <f>VLOOKUP($G2396,Temp!$A:$C,K$1,FALSE)</f>
        <v>#VALUE!</v>
      </c>
      <c r="L2396" s="22" t="e">
        <f>VLOOKUP($G2396,Temp!$A:$C,L$1,FALSE)</f>
        <v>#VALUE!</v>
      </c>
      <c r="M2396" s="22" t="e">
        <f>VLOOKUP($G2396,Temp!$A:$C,M$1,FALSE)</f>
        <v>#VALUE!</v>
      </c>
      <c r="N2396" s="22" t="e">
        <f>VLOOKUP($G2396,Temp!$A:$C,N$1,FALSE)</f>
        <v>#VALUE!</v>
      </c>
      <c r="O2396" s="22" t="e">
        <f>VLOOKUP($G2396,Temp!$A:$C,O$1,FALSE)</f>
        <v>#VALUE!</v>
      </c>
      <c r="P2396" s="22" t="e">
        <f>VLOOKUP($G2396,Temp!$A:$C,P$1,FALSE)</f>
        <v>#VALUE!</v>
      </c>
      <c r="Q2396" s="22" t="e">
        <f>VLOOKUP($G2396,Temp!$A:$C,Q$1,FALSE)</f>
        <v>#VALUE!</v>
      </c>
      <c r="R2396" s="22" t="e">
        <f>VLOOKUP($G2396,Temp!$A:$C,R$1,FALSE)</f>
        <v>#VALUE!</v>
      </c>
      <c r="S2396" s="22" t="e">
        <f>VLOOKUP($G2396,Temp!$A:$C,S$1,FALSE)</f>
        <v>#VALUE!</v>
      </c>
      <c r="T2396" s="22" t="e">
        <f>VLOOKUP($G2396,Temp!$A:$C,T$1,FALSE)</f>
        <v>#VALUE!</v>
      </c>
      <c r="U2396" s="22" t="e">
        <f>VLOOKUP($G2396,Temp!$A:$C,U$1,FALSE)</f>
        <v>#VALUE!</v>
      </c>
      <c r="V2396" s="22" t="e">
        <f>VLOOKUP($G2396,Temp!$A:$C,V$1,FALSE)</f>
        <v>#VALUE!</v>
      </c>
      <c r="W2396" s="22" t="e">
        <f>VLOOKUP($G2396,Temp!$A:$C,W$1,FALSE)</f>
        <v>#VALUE!</v>
      </c>
      <c r="X2396" s="22" t="e">
        <f>VLOOKUP($G2396,Temp!$A:$C,X$1,FALSE)</f>
        <v>#VALUE!</v>
      </c>
      <c r="Y2396" s="22">
        <f>VLOOKUP($G2396,Temp!$A:$C,Y$1,FALSE)</f>
        <v>1</v>
      </c>
      <c r="Z2396" s="22">
        <f>VLOOKUP($G2396,Temp!$A:$C,Z$1,FALSE)</f>
        <v>0</v>
      </c>
      <c r="AA2396" s="22" t="e">
        <f>VLOOKUP($A2396,Searches!$A:$H,AA$1,FALSE)</f>
        <v>#N/A</v>
      </c>
      <c r="AB2396" s="22" t="e">
        <f>VLOOKUP($A2396,Searches!$A:$H,AB$1,FALSE)</f>
        <v>#N/A</v>
      </c>
      <c r="AC2396" s="22" t="e">
        <f>VLOOKUP($A2396,Searches!$A:$H,AC$1,FALSE)</f>
        <v>#N/A</v>
      </c>
      <c r="AD2396" s="22" t="e">
        <f>VLOOKUP($A2396,Searches!$A:$H,AD$1,FALSE)</f>
        <v>#N/A</v>
      </c>
      <c r="AE2396" s="22" t="e">
        <f>VLOOKUP($A2396,Searches!$A:$H,AE$1,FALSE)</f>
        <v>#N/A</v>
      </c>
      <c r="AF2396" s="22" t="e">
        <f>VLOOKUP($A2396,Searches!$A:$H,AF$1,FALSE)</f>
        <v>#N/A</v>
      </c>
      <c r="AG2396" s="22" t="e">
        <f>VLOOKUP($A2396,Searches!$A:$H,AG$1,FALSE)</f>
        <v>#N/A</v>
      </c>
      <c r="AH2396" s="22" t="str">
        <f>VLOOKUP($G2396,Temp!$D:$F,AH$1,FALSE)</f>
        <v>cobiscorp.com</v>
      </c>
      <c r="AI2396" s="22">
        <f>VLOOKUP($G2396,Temp!$D:$F,AI$1,FALSE)</f>
        <v>0</v>
      </c>
      <c r="AJ2396" s="22" t="str">
        <f>VLOOKUP($G2396,Temp!$D:$F,AJ$1,FALSE)</f>
        <v>WordPress</v>
      </c>
    </row>
    <row r="2397" spans="1:36" ht="16" x14ac:dyDescent="0.2">
      <c r="A2397" s="8" t="str">
        <f t="shared" si="37"/>
        <v>Raymond Hertz No Magic, Inc.</v>
      </c>
      <c r="B2397" s="8" t="s">
        <v>3742</v>
      </c>
      <c r="C2397" s="8" t="s">
        <v>3743</v>
      </c>
      <c r="D2397" s="8" t="s">
        <v>42</v>
      </c>
      <c r="E2397" s="8" t="s">
        <v>3744</v>
      </c>
      <c r="F2397" s="8" t="s">
        <v>3745</v>
      </c>
      <c r="G2397" s="12" t="s">
        <v>3746</v>
      </c>
      <c r="H2397" s="22" t="str">
        <f>VLOOKUP($G2397,Temp!$A:$C,H$1,FALSE)</f>
        <v>nomagic.com</v>
      </c>
      <c r="I2397" s="22" t="e">
        <f>VLOOKUP($G2397,Temp!$A:$C,I$1,FALSE)</f>
        <v>#VALUE!</v>
      </c>
      <c r="J2397" s="22" t="e">
        <f>VLOOKUP($G2397,Temp!$A:$C,J$1,FALSE)</f>
        <v>#VALUE!</v>
      </c>
      <c r="K2397" s="22" t="e">
        <f>VLOOKUP($G2397,Temp!$A:$C,K$1,FALSE)</f>
        <v>#VALUE!</v>
      </c>
      <c r="L2397" s="22" t="e">
        <f>VLOOKUP($G2397,Temp!$A:$C,L$1,FALSE)</f>
        <v>#VALUE!</v>
      </c>
      <c r="M2397" s="22" t="e">
        <f>VLOOKUP($G2397,Temp!$A:$C,M$1,FALSE)</f>
        <v>#VALUE!</v>
      </c>
      <c r="N2397" s="22" t="e">
        <f>VLOOKUP($G2397,Temp!$A:$C,N$1,FALSE)</f>
        <v>#VALUE!</v>
      </c>
      <c r="O2397" s="22" t="e">
        <f>VLOOKUP($G2397,Temp!$A:$C,O$1,FALSE)</f>
        <v>#VALUE!</v>
      </c>
      <c r="P2397" s="22" t="e">
        <f>VLOOKUP($G2397,Temp!$A:$C,P$1,FALSE)</f>
        <v>#VALUE!</v>
      </c>
      <c r="Q2397" s="22" t="e">
        <f>VLOOKUP($G2397,Temp!$A:$C,Q$1,FALSE)</f>
        <v>#VALUE!</v>
      </c>
      <c r="R2397" s="22" t="e">
        <f>VLOOKUP($G2397,Temp!$A:$C,R$1,FALSE)</f>
        <v>#VALUE!</v>
      </c>
      <c r="S2397" s="22" t="e">
        <f>VLOOKUP($G2397,Temp!$A:$C,S$1,FALSE)</f>
        <v>#VALUE!</v>
      </c>
      <c r="T2397" s="22" t="e">
        <f>VLOOKUP($G2397,Temp!$A:$C,T$1,FALSE)</f>
        <v>#VALUE!</v>
      </c>
      <c r="U2397" s="22" t="e">
        <f>VLOOKUP($G2397,Temp!$A:$C,U$1,FALSE)</f>
        <v>#VALUE!</v>
      </c>
      <c r="V2397" s="22" t="e">
        <f>VLOOKUP($G2397,Temp!$A:$C,V$1,FALSE)</f>
        <v>#VALUE!</v>
      </c>
      <c r="W2397" s="22" t="e">
        <f>VLOOKUP($G2397,Temp!$A:$C,W$1,FALSE)</f>
        <v>#VALUE!</v>
      </c>
      <c r="X2397" s="22" t="e">
        <f>VLOOKUP($G2397,Temp!$A:$C,X$1,FALSE)</f>
        <v>#VALUE!</v>
      </c>
      <c r="Y2397" s="22">
        <f>VLOOKUP($G2397,Temp!$A:$C,Y$1,FALSE)</f>
        <v>7100</v>
      </c>
      <c r="Z2397" s="22">
        <f>VLOOKUP($G2397,Temp!$A:$C,Z$1,FALSE)</f>
        <v>0</v>
      </c>
      <c r="AA2397" s="22" t="e">
        <f>VLOOKUP($A2397,Searches!$A:$H,AA$1,FALSE)</f>
        <v>#N/A</v>
      </c>
      <c r="AB2397" s="22" t="e">
        <f>VLOOKUP($A2397,Searches!$A:$H,AB$1,FALSE)</f>
        <v>#N/A</v>
      </c>
      <c r="AC2397" s="22" t="e">
        <f>VLOOKUP($A2397,Searches!$A:$H,AC$1,FALSE)</f>
        <v>#N/A</v>
      </c>
      <c r="AD2397" s="22" t="e">
        <f>VLOOKUP($A2397,Searches!$A:$H,AD$1,FALSE)</f>
        <v>#N/A</v>
      </c>
      <c r="AE2397" s="22" t="e">
        <f>VLOOKUP($A2397,Searches!$A:$H,AE$1,FALSE)</f>
        <v>#N/A</v>
      </c>
      <c r="AF2397" s="22" t="e">
        <f>VLOOKUP($A2397,Searches!$A:$H,AF$1,FALSE)</f>
        <v>#N/A</v>
      </c>
      <c r="AG2397" s="22" t="e">
        <f>VLOOKUP($A2397,Searches!$A:$H,AG$1,FALSE)</f>
        <v>#N/A</v>
      </c>
      <c r="AH2397" s="22" t="str">
        <f>VLOOKUP($G2397,Temp!$D:$F,AH$1,FALSE)</f>
        <v>nomagic.com</v>
      </c>
      <c r="AI2397" s="22">
        <f>VLOOKUP($G2397,Temp!$D:$F,AI$1,FALSE)</f>
        <v>0</v>
      </c>
      <c r="AJ2397" s="22" t="str">
        <f>VLOOKUP($G2397,Temp!$D:$F,AJ$1,FALSE)</f>
        <v>WordPress</v>
      </c>
    </row>
    <row r="2398" spans="1:36" ht="16" x14ac:dyDescent="0.2">
      <c r="A2398" s="8" t="str">
        <f t="shared" si="37"/>
        <v>Randy Kilgore Tremor Video</v>
      </c>
      <c r="B2398" s="8" t="s">
        <v>1542</v>
      </c>
      <c r="C2398" s="8" t="s">
        <v>7059</v>
      </c>
      <c r="D2398" s="8" t="s">
        <v>304</v>
      </c>
      <c r="E2398" s="8" t="s">
        <v>7060</v>
      </c>
      <c r="F2398" s="8" t="s">
        <v>7061</v>
      </c>
      <c r="G2398" s="12" t="s">
        <v>7062</v>
      </c>
      <c r="H2398" s="22" t="str">
        <f>VLOOKUP($G2398,Temp!$A:$C,H$1,FALSE)</f>
        <v>tremorvideo.com</v>
      </c>
      <c r="I2398" s="22" t="e">
        <f>VLOOKUP($G2398,Temp!$A:$C,I$1,FALSE)</f>
        <v>#VALUE!</v>
      </c>
      <c r="J2398" s="22" t="e">
        <f>VLOOKUP($G2398,Temp!$A:$C,J$1,FALSE)</f>
        <v>#VALUE!</v>
      </c>
      <c r="K2398" s="22" t="e">
        <f>VLOOKUP($G2398,Temp!$A:$C,K$1,FALSE)</f>
        <v>#VALUE!</v>
      </c>
      <c r="L2398" s="22" t="e">
        <f>VLOOKUP($G2398,Temp!$A:$C,L$1,FALSE)</f>
        <v>#VALUE!</v>
      </c>
      <c r="M2398" s="22" t="e">
        <f>VLOOKUP($G2398,Temp!$A:$C,M$1,FALSE)</f>
        <v>#VALUE!</v>
      </c>
      <c r="N2398" s="22" t="e">
        <f>VLOOKUP($G2398,Temp!$A:$C,N$1,FALSE)</f>
        <v>#VALUE!</v>
      </c>
      <c r="O2398" s="22" t="e">
        <f>VLOOKUP($G2398,Temp!$A:$C,O$1,FALSE)</f>
        <v>#VALUE!</v>
      </c>
      <c r="P2398" s="22" t="e">
        <f>VLOOKUP($G2398,Temp!$A:$C,P$1,FALSE)</f>
        <v>#VALUE!</v>
      </c>
      <c r="Q2398" s="22" t="e">
        <f>VLOOKUP($G2398,Temp!$A:$C,Q$1,FALSE)</f>
        <v>#VALUE!</v>
      </c>
      <c r="R2398" s="22" t="e">
        <f>VLOOKUP($G2398,Temp!$A:$C,R$1,FALSE)</f>
        <v>#VALUE!</v>
      </c>
      <c r="S2398" s="22" t="e">
        <f>VLOOKUP($G2398,Temp!$A:$C,S$1,FALSE)</f>
        <v>#VALUE!</v>
      </c>
      <c r="T2398" s="22" t="e">
        <f>VLOOKUP($G2398,Temp!$A:$C,T$1,FALSE)</f>
        <v>#VALUE!</v>
      </c>
      <c r="U2398" s="22" t="e">
        <f>VLOOKUP($G2398,Temp!$A:$C,U$1,FALSE)</f>
        <v>#VALUE!</v>
      </c>
      <c r="V2398" s="22" t="e">
        <f>VLOOKUP($G2398,Temp!$A:$C,V$1,FALSE)</f>
        <v>#VALUE!</v>
      </c>
      <c r="W2398" s="22" t="e">
        <f>VLOOKUP($G2398,Temp!$A:$C,W$1,FALSE)</f>
        <v>#VALUE!</v>
      </c>
      <c r="X2398" s="22" t="e">
        <f>VLOOKUP($G2398,Temp!$A:$C,X$1,FALSE)</f>
        <v>#VALUE!</v>
      </c>
      <c r="Y2398" s="22">
        <f>VLOOKUP($G2398,Temp!$A:$C,Y$1,FALSE)</f>
        <v>353</v>
      </c>
      <c r="Z2398" s="22">
        <f>VLOOKUP($G2398,Temp!$A:$C,Z$1,FALSE)</f>
        <v>0</v>
      </c>
      <c r="AA2398" s="22" t="e">
        <f>VLOOKUP($A2398,Searches!$A:$H,AA$1,FALSE)</f>
        <v>#N/A</v>
      </c>
      <c r="AB2398" s="22" t="e">
        <f>VLOOKUP($A2398,Searches!$A:$H,AB$1,FALSE)</f>
        <v>#N/A</v>
      </c>
      <c r="AC2398" s="22" t="e">
        <f>VLOOKUP($A2398,Searches!$A:$H,AC$1,FALSE)</f>
        <v>#N/A</v>
      </c>
      <c r="AD2398" s="22" t="e">
        <f>VLOOKUP($A2398,Searches!$A:$H,AD$1,FALSE)</f>
        <v>#N/A</v>
      </c>
      <c r="AE2398" s="22" t="e">
        <f>VLOOKUP($A2398,Searches!$A:$H,AE$1,FALSE)</f>
        <v>#N/A</v>
      </c>
      <c r="AF2398" s="22" t="e">
        <f>VLOOKUP($A2398,Searches!$A:$H,AF$1,FALSE)</f>
        <v>#N/A</v>
      </c>
      <c r="AG2398" s="22" t="e">
        <f>VLOOKUP($A2398,Searches!$A:$H,AG$1,FALSE)</f>
        <v>#N/A</v>
      </c>
      <c r="AH2398" s="22" t="str">
        <f>VLOOKUP($G2398,Temp!$D:$F,AH$1,FALSE)</f>
        <v>tremorvideo.com</v>
      </c>
      <c r="AI2398" s="22">
        <f>VLOOKUP($G2398,Temp!$D:$F,AI$1,FALSE)</f>
        <v>0</v>
      </c>
      <c r="AJ2398" s="22" t="str">
        <f>VLOOKUP($G2398,Temp!$D:$F,AJ$1,FALSE)</f>
        <v>WordPress</v>
      </c>
    </row>
    <row r="2399" spans="1:36" ht="16" x14ac:dyDescent="0.2">
      <c r="A2399" s="8" t="str">
        <f t="shared" si="37"/>
        <v>Tom Burke Auto Europe Car Rental</v>
      </c>
      <c r="B2399" s="8" t="s">
        <v>1696</v>
      </c>
      <c r="C2399" s="8" t="s">
        <v>1697</v>
      </c>
      <c r="D2399" s="8" t="s">
        <v>42</v>
      </c>
      <c r="E2399" s="8" t="s">
        <v>1698</v>
      </c>
      <c r="F2399" s="8" t="s">
        <v>1699</v>
      </c>
      <c r="G2399" s="12" t="s">
        <v>1700</v>
      </c>
      <c r="H2399" s="22" t="str">
        <f>VLOOKUP($G2399,Temp!$A:$C,H$1,FALSE)</f>
        <v>autoeurope.com</v>
      </c>
      <c r="I2399" s="22" t="e">
        <f>VLOOKUP($G2399,Temp!$A:$C,I$1,FALSE)</f>
        <v>#VALUE!</v>
      </c>
      <c r="J2399" s="22" t="e">
        <f>VLOOKUP($G2399,Temp!$A:$C,J$1,FALSE)</f>
        <v>#VALUE!</v>
      </c>
      <c r="K2399" s="22" t="e">
        <f>VLOOKUP($G2399,Temp!$A:$C,K$1,FALSE)</f>
        <v>#VALUE!</v>
      </c>
      <c r="L2399" s="22" t="e">
        <f>VLOOKUP($G2399,Temp!$A:$C,L$1,FALSE)</f>
        <v>#VALUE!</v>
      </c>
      <c r="M2399" s="22" t="e">
        <f>VLOOKUP($G2399,Temp!$A:$C,M$1,FALSE)</f>
        <v>#VALUE!</v>
      </c>
      <c r="N2399" s="22" t="e">
        <f>VLOOKUP($G2399,Temp!$A:$C,N$1,FALSE)</f>
        <v>#VALUE!</v>
      </c>
      <c r="O2399" s="22" t="e">
        <f>VLOOKUP($G2399,Temp!$A:$C,O$1,FALSE)</f>
        <v>#VALUE!</v>
      </c>
      <c r="P2399" s="22" t="e">
        <f>VLOOKUP($G2399,Temp!$A:$C,P$1,FALSE)</f>
        <v>#VALUE!</v>
      </c>
      <c r="Q2399" s="22" t="e">
        <f>VLOOKUP($G2399,Temp!$A:$C,Q$1,FALSE)</f>
        <v>#VALUE!</v>
      </c>
      <c r="R2399" s="22" t="e">
        <f>VLOOKUP($G2399,Temp!$A:$C,R$1,FALSE)</f>
        <v>#VALUE!</v>
      </c>
      <c r="S2399" s="22" t="e">
        <f>VLOOKUP($G2399,Temp!$A:$C,S$1,FALSE)</f>
        <v>#VALUE!</v>
      </c>
      <c r="T2399" s="22" t="e">
        <f>VLOOKUP($G2399,Temp!$A:$C,T$1,FALSE)</f>
        <v>#VALUE!</v>
      </c>
      <c r="U2399" s="22" t="e">
        <f>VLOOKUP($G2399,Temp!$A:$C,U$1,FALSE)</f>
        <v>#VALUE!</v>
      </c>
      <c r="V2399" s="22" t="e">
        <f>VLOOKUP($G2399,Temp!$A:$C,V$1,FALSE)</f>
        <v>#VALUE!</v>
      </c>
      <c r="W2399" s="22" t="e">
        <f>VLOOKUP($G2399,Temp!$A:$C,W$1,FALSE)</f>
        <v>#VALUE!</v>
      </c>
      <c r="X2399" s="22" t="e">
        <f>VLOOKUP($G2399,Temp!$A:$C,X$1,FALSE)</f>
        <v>#VALUE!</v>
      </c>
      <c r="Y2399" s="22">
        <f>VLOOKUP($G2399,Temp!$A:$C,Y$1,FALSE)</f>
        <v>242000</v>
      </c>
      <c r="Z2399" s="22">
        <f>VLOOKUP($G2399,Temp!$A:$C,Z$1,FALSE)</f>
        <v>9800</v>
      </c>
      <c r="AA2399" s="22" t="e">
        <f>VLOOKUP($A2399,Searches!$A:$H,AA$1,FALSE)</f>
        <v>#N/A</v>
      </c>
      <c r="AB2399" s="22" t="e">
        <f>VLOOKUP($A2399,Searches!$A:$H,AB$1,FALSE)</f>
        <v>#N/A</v>
      </c>
      <c r="AC2399" s="22" t="e">
        <f>VLOOKUP($A2399,Searches!$A:$H,AC$1,FALSE)</f>
        <v>#N/A</v>
      </c>
      <c r="AD2399" s="22" t="e">
        <f>VLOOKUP($A2399,Searches!$A:$H,AD$1,FALSE)</f>
        <v>#N/A</v>
      </c>
      <c r="AE2399" s="22" t="e">
        <f>VLOOKUP($A2399,Searches!$A:$H,AE$1,FALSE)</f>
        <v>#N/A</v>
      </c>
      <c r="AF2399" s="22" t="e">
        <f>VLOOKUP($A2399,Searches!$A:$H,AF$1,FALSE)</f>
        <v>#N/A</v>
      </c>
      <c r="AG2399" s="22" t="e">
        <f>VLOOKUP($A2399,Searches!$A:$H,AG$1,FALSE)</f>
        <v>#N/A</v>
      </c>
      <c r="AH2399" s="22" t="e">
        <f>VLOOKUP($G2399,Temp!$D:$F,AH$1,FALSE)</f>
        <v>#N/A</v>
      </c>
      <c r="AI2399" s="22" t="e">
        <f>VLOOKUP($G2399,Temp!$D:$F,AI$1,FALSE)</f>
        <v>#N/A</v>
      </c>
      <c r="AJ2399" s="22" t="e">
        <f>VLOOKUP($G2399,Temp!$D:$F,AJ$1,FALSE)</f>
        <v>#N/A</v>
      </c>
    </row>
    <row r="2400" spans="1:36" ht="16" x14ac:dyDescent="0.2">
      <c r="A2400" s="8" t="str">
        <f t="shared" si="37"/>
        <v>Lisa Gruwell Wikimedia Foundation</v>
      </c>
      <c r="B2400" s="8" t="s">
        <v>1252</v>
      </c>
      <c r="C2400" s="8" t="s">
        <v>6965</v>
      </c>
      <c r="D2400" s="8" t="s">
        <v>304</v>
      </c>
      <c r="E2400" s="8" t="s">
        <v>6966</v>
      </c>
      <c r="F2400" s="8" t="s">
        <v>6967</v>
      </c>
      <c r="G2400" s="12" t="s">
        <v>6968</v>
      </c>
      <c r="H2400" s="22" t="str">
        <f>VLOOKUP($G2400,Temp!$A:$C,H$1,FALSE)</f>
        <v>wikimediafoundation.org</v>
      </c>
      <c r="I2400" s="22" t="e">
        <f>VLOOKUP($G2400,Temp!$A:$C,I$1,FALSE)</f>
        <v>#VALUE!</v>
      </c>
      <c r="J2400" s="22" t="e">
        <f>VLOOKUP($G2400,Temp!$A:$C,J$1,FALSE)</f>
        <v>#VALUE!</v>
      </c>
      <c r="K2400" s="22" t="e">
        <f>VLOOKUP($G2400,Temp!$A:$C,K$1,FALSE)</f>
        <v>#VALUE!</v>
      </c>
      <c r="L2400" s="22" t="e">
        <f>VLOOKUP($G2400,Temp!$A:$C,L$1,FALSE)</f>
        <v>#VALUE!</v>
      </c>
      <c r="M2400" s="22" t="e">
        <f>VLOOKUP($G2400,Temp!$A:$C,M$1,FALSE)</f>
        <v>#VALUE!</v>
      </c>
      <c r="N2400" s="22" t="e">
        <f>VLOOKUP($G2400,Temp!$A:$C,N$1,FALSE)</f>
        <v>#VALUE!</v>
      </c>
      <c r="O2400" s="22" t="e">
        <f>VLOOKUP($G2400,Temp!$A:$C,O$1,FALSE)</f>
        <v>#VALUE!</v>
      </c>
      <c r="P2400" s="22" t="e">
        <f>VLOOKUP($G2400,Temp!$A:$C,P$1,FALSE)</f>
        <v>#VALUE!</v>
      </c>
      <c r="Q2400" s="22" t="e">
        <f>VLOOKUP($G2400,Temp!$A:$C,Q$1,FALSE)</f>
        <v>#VALUE!</v>
      </c>
      <c r="R2400" s="22" t="e">
        <f>VLOOKUP($G2400,Temp!$A:$C,R$1,FALSE)</f>
        <v>#VALUE!</v>
      </c>
      <c r="S2400" s="22" t="e">
        <f>VLOOKUP($G2400,Temp!$A:$C,S$1,FALSE)</f>
        <v>#VALUE!</v>
      </c>
      <c r="T2400" s="22" t="e">
        <f>VLOOKUP($G2400,Temp!$A:$C,T$1,FALSE)</f>
        <v>#VALUE!</v>
      </c>
      <c r="U2400" s="22" t="e">
        <f>VLOOKUP($G2400,Temp!$A:$C,U$1,FALSE)</f>
        <v>#VALUE!</v>
      </c>
      <c r="V2400" s="22" t="e">
        <f>VLOOKUP($G2400,Temp!$A:$C,V$1,FALSE)</f>
        <v>#VALUE!</v>
      </c>
      <c r="W2400" s="22" t="e">
        <f>VLOOKUP($G2400,Temp!$A:$C,W$1,FALSE)</f>
        <v>#VALUE!</v>
      </c>
      <c r="X2400" s="22" t="e">
        <f>VLOOKUP($G2400,Temp!$A:$C,X$1,FALSE)</f>
        <v>#VALUE!</v>
      </c>
      <c r="Y2400" s="22">
        <f>VLOOKUP($G2400,Temp!$A:$C,Y$1,FALSE)</f>
        <v>30900</v>
      </c>
      <c r="Z2400" s="22">
        <f>VLOOKUP($G2400,Temp!$A:$C,Z$1,FALSE)</f>
        <v>0</v>
      </c>
      <c r="AA2400" s="22" t="e">
        <f>VLOOKUP($A2400,Searches!$A:$H,AA$1,FALSE)</f>
        <v>#N/A</v>
      </c>
      <c r="AB2400" s="22" t="e">
        <f>VLOOKUP($A2400,Searches!$A:$H,AB$1,FALSE)</f>
        <v>#N/A</v>
      </c>
      <c r="AC2400" s="22" t="e">
        <f>VLOOKUP($A2400,Searches!$A:$H,AC$1,FALSE)</f>
        <v>#N/A</v>
      </c>
      <c r="AD2400" s="22" t="e">
        <f>VLOOKUP($A2400,Searches!$A:$H,AD$1,FALSE)</f>
        <v>#N/A</v>
      </c>
      <c r="AE2400" s="22" t="e">
        <f>VLOOKUP($A2400,Searches!$A:$H,AE$1,FALSE)</f>
        <v>#N/A</v>
      </c>
      <c r="AF2400" s="22" t="e">
        <f>VLOOKUP($A2400,Searches!$A:$H,AF$1,FALSE)</f>
        <v>#N/A</v>
      </c>
      <c r="AG2400" s="22" t="e">
        <f>VLOOKUP($A2400,Searches!$A:$H,AG$1,FALSE)</f>
        <v>#N/A</v>
      </c>
      <c r="AH2400" s="22" t="e">
        <f>VLOOKUP($G2400,Temp!$D:$F,AH$1,FALSE)</f>
        <v>#N/A</v>
      </c>
      <c r="AI2400" s="22" t="e">
        <f>VLOOKUP($G2400,Temp!$D:$F,AI$1,FALSE)</f>
        <v>#N/A</v>
      </c>
      <c r="AJ2400" s="22" t="e">
        <f>VLOOKUP($G2400,Temp!$D:$F,AJ$1,FALSE)</f>
        <v>#N/A</v>
      </c>
    </row>
    <row r="2401" spans="1:36" ht="16" x14ac:dyDescent="0.2">
      <c r="A2401" s="8" t="str">
        <f t="shared" si="37"/>
        <v>Jim Freeze Centra Software</v>
      </c>
      <c r="B2401" s="8" t="s">
        <v>398</v>
      </c>
      <c r="C2401" s="8" t="s">
        <v>12819</v>
      </c>
      <c r="D2401" s="8" t="s">
        <v>42</v>
      </c>
      <c r="E2401" s="8" t="s">
        <v>634</v>
      </c>
      <c r="F2401" s="8" t="s">
        <v>12820</v>
      </c>
      <c r="G2401" s="8" t="s">
        <v>634</v>
      </c>
      <c r="H2401" s="22" t="e">
        <f>VLOOKUP($G2401,Temp!$A:$C,H$1,FALSE)</f>
        <v>#N/A</v>
      </c>
      <c r="I2401" s="22" t="e">
        <f>VLOOKUP($G2401,Temp!$A:$C,I$1,FALSE)</f>
        <v>#N/A</v>
      </c>
      <c r="J2401" s="22" t="e">
        <f>VLOOKUP($G2401,Temp!$A:$C,J$1,FALSE)</f>
        <v>#N/A</v>
      </c>
      <c r="K2401" s="22" t="e">
        <f>VLOOKUP($G2401,Temp!$A:$C,K$1,FALSE)</f>
        <v>#N/A</v>
      </c>
      <c r="L2401" s="22" t="e">
        <f>VLOOKUP($G2401,Temp!$A:$C,L$1,FALSE)</f>
        <v>#N/A</v>
      </c>
      <c r="M2401" s="22" t="e">
        <f>VLOOKUP($G2401,Temp!$A:$C,M$1,FALSE)</f>
        <v>#N/A</v>
      </c>
      <c r="N2401" s="22" t="e">
        <f>VLOOKUP($G2401,Temp!$A:$C,N$1,FALSE)</f>
        <v>#N/A</v>
      </c>
      <c r="O2401" s="22" t="e">
        <f>VLOOKUP($G2401,Temp!$A:$C,O$1,FALSE)</f>
        <v>#N/A</v>
      </c>
      <c r="P2401" s="22" t="e">
        <f>VLOOKUP($G2401,Temp!$A:$C,P$1,FALSE)</f>
        <v>#N/A</v>
      </c>
      <c r="Q2401" s="22" t="e">
        <f>VLOOKUP($G2401,Temp!$A:$C,Q$1,FALSE)</f>
        <v>#N/A</v>
      </c>
      <c r="R2401" s="22" t="e">
        <f>VLOOKUP($G2401,Temp!$A:$C,R$1,FALSE)</f>
        <v>#N/A</v>
      </c>
      <c r="S2401" s="22" t="e">
        <f>VLOOKUP($G2401,Temp!$A:$C,S$1,FALSE)</f>
        <v>#N/A</v>
      </c>
      <c r="T2401" s="22" t="e">
        <f>VLOOKUP($G2401,Temp!$A:$C,T$1,FALSE)</f>
        <v>#N/A</v>
      </c>
      <c r="U2401" s="22" t="e">
        <f>VLOOKUP($G2401,Temp!$A:$C,U$1,FALSE)</f>
        <v>#N/A</v>
      </c>
      <c r="V2401" s="22" t="e">
        <f>VLOOKUP($G2401,Temp!$A:$C,V$1,FALSE)</f>
        <v>#N/A</v>
      </c>
      <c r="W2401" s="22" t="e">
        <f>VLOOKUP($G2401,Temp!$A:$C,W$1,FALSE)</f>
        <v>#N/A</v>
      </c>
      <c r="X2401" s="22" t="e">
        <f>VLOOKUP($G2401,Temp!$A:$C,X$1,FALSE)</f>
        <v>#N/A</v>
      </c>
      <c r="Y2401" s="22" t="e">
        <f>VLOOKUP($G2401,Temp!$A:$C,Y$1,FALSE)</f>
        <v>#N/A</v>
      </c>
      <c r="Z2401" s="22" t="e">
        <f>VLOOKUP($G2401,Temp!$A:$C,Z$1,FALSE)</f>
        <v>#N/A</v>
      </c>
      <c r="AA2401" s="22" t="e">
        <f>VLOOKUP($A2401,Searches!$A:$H,AA$1,FALSE)</f>
        <v>#N/A</v>
      </c>
      <c r="AB2401" s="22" t="e">
        <f>VLOOKUP($A2401,Searches!$A:$H,AB$1,FALSE)</f>
        <v>#N/A</v>
      </c>
      <c r="AC2401" s="22" t="e">
        <f>VLOOKUP($A2401,Searches!$A:$H,AC$1,FALSE)</f>
        <v>#N/A</v>
      </c>
      <c r="AD2401" s="22" t="e">
        <f>VLOOKUP($A2401,Searches!$A:$H,AD$1,FALSE)</f>
        <v>#N/A</v>
      </c>
      <c r="AE2401" s="22" t="e">
        <f>VLOOKUP($A2401,Searches!$A:$H,AE$1,FALSE)</f>
        <v>#N/A</v>
      </c>
      <c r="AF2401" s="22" t="e">
        <f>VLOOKUP($A2401,Searches!$A:$H,AF$1,FALSE)</f>
        <v>#N/A</v>
      </c>
      <c r="AG2401" s="22" t="e">
        <f>VLOOKUP($A2401,Searches!$A:$H,AG$1,FALSE)</f>
        <v>#N/A</v>
      </c>
      <c r="AH2401" s="22" t="e">
        <f>VLOOKUP($G2401,Temp!$D:$F,AH$1,FALSE)</f>
        <v>#N/A</v>
      </c>
      <c r="AI2401" s="22" t="e">
        <f>VLOOKUP($G2401,Temp!$D:$F,AI$1,FALSE)</f>
        <v>#N/A</v>
      </c>
      <c r="AJ2401" s="22" t="e">
        <f>VLOOKUP($G2401,Temp!$D:$F,AJ$1,FALSE)</f>
        <v>#N/A</v>
      </c>
    </row>
    <row r="2402" spans="1:36" ht="16" x14ac:dyDescent="0.2">
      <c r="A2402" s="8" t="str">
        <f t="shared" si="37"/>
        <v>Derek Bednarek CGI Communications, Inc.</v>
      </c>
      <c r="B2402" s="8" t="s">
        <v>5974</v>
      </c>
      <c r="C2402" s="8" t="s">
        <v>12839</v>
      </c>
      <c r="D2402" s="8" t="s">
        <v>42</v>
      </c>
      <c r="E2402" s="8" t="s">
        <v>634</v>
      </c>
      <c r="F2402" s="8" t="s">
        <v>12841</v>
      </c>
      <c r="G2402" s="8" t="s">
        <v>634</v>
      </c>
      <c r="H2402" s="22" t="e">
        <f>VLOOKUP($G2402,Temp!$A:$C,H$1,FALSE)</f>
        <v>#N/A</v>
      </c>
      <c r="I2402" s="22" t="e">
        <f>VLOOKUP($G2402,Temp!$A:$C,I$1,FALSE)</f>
        <v>#N/A</v>
      </c>
      <c r="J2402" s="22" t="e">
        <f>VLOOKUP($G2402,Temp!$A:$C,J$1,FALSE)</f>
        <v>#N/A</v>
      </c>
      <c r="K2402" s="22" t="e">
        <f>VLOOKUP($G2402,Temp!$A:$C,K$1,FALSE)</f>
        <v>#N/A</v>
      </c>
      <c r="L2402" s="22" t="e">
        <f>VLOOKUP($G2402,Temp!$A:$C,L$1,FALSE)</f>
        <v>#N/A</v>
      </c>
      <c r="M2402" s="22" t="e">
        <f>VLOOKUP($G2402,Temp!$A:$C,M$1,FALSE)</f>
        <v>#N/A</v>
      </c>
      <c r="N2402" s="22" t="e">
        <f>VLOOKUP($G2402,Temp!$A:$C,N$1,FALSE)</f>
        <v>#N/A</v>
      </c>
      <c r="O2402" s="22" t="e">
        <f>VLOOKUP($G2402,Temp!$A:$C,O$1,FALSE)</f>
        <v>#N/A</v>
      </c>
      <c r="P2402" s="22" t="e">
        <f>VLOOKUP($G2402,Temp!$A:$C,P$1,FALSE)</f>
        <v>#N/A</v>
      </c>
      <c r="Q2402" s="22" t="e">
        <f>VLOOKUP($G2402,Temp!$A:$C,Q$1,FALSE)</f>
        <v>#N/A</v>
      </c>
      <c r="R2402" s="22" t="e">
        <f>VLOOKUP($G2402,Temp!$A:$C,R$1,FALSE)</f>
        <v>#N/A</v>
      </c>
      <c r="S2402" s="22" t="e">
        <f>VLOOKUP($G2402,Temp!$A:$C,S$1,FALSE)</f>
        <v>#N/A</v>
      </c>
      <c r="T2402" s="22" t="e">
        <f>VLOOKUP($G2402,Temp!$A:$C,T$1,FALSE)</f>
        <v>#N/A</v>
      </c>
      <c r="U2402" s="22" t="e">
        <f>VLOOKUP($G2402,Temp!$A:$C,U$1,FALSE)</f>
        <v>#N/A</v>
      </c>
      <c r="V2402" s="22" t="e">
        <f>VLOOKUP($G2402,Temp!$A:$C,V$1,FALSE)</f>
        <v>#N/A</v>
      </c>
      <c r="W2402" s="22" t="e">
        <f>VLOOKUP($G2402,Temp!$A:$C,W$1,FALSE)</f>
        <v>#N/A</v>
      </c>
      <c r="X2402" s="22" t="e">
        <f>VLOOKUP($G2402,Temp!$A:$C,X$1,FALSE)</f>
        <v>#N/A</v>
      </c>
      <c r="Y2402" s="22" t="e">
        <f>VLOOKUP($G2402,Temp!$A:$C,Y$1,FALSE)</f>
        <v>#N/A</v>
      </c>
      <c r="Z2402" s="22" t="e">
        <f>VLOOKUP($G2402,Temp!$A:$C,Z$1,FALSE)</f>
        <v>#N/A</v>
      </c>
      <c r="AA2402" s="22" t="e">
        <f>VLOOKUP($A2402,Searches!$A:$H,AA$1,FALSE)</f>
        <v>#N/A</v>
      </c>
      <c r="AB2402" s="22" t="e">
        <f>VLOOKUP($A2402,Searches!$A:$H,AB$1,FALSE)</f>
        <v>#N/A</v>
      </c>
      <c r="AC2402" s="22" t="e">
        <f>VLOOKUP($A2402,Searches!$A:$H,AC$1,FALSE)</f>
        <v>#N/A</v>
      </c>
      <c r="AD2402" s="22" t="e">
        <f>VLOOKUP($A2402,Searches!$A:$H,AD$1,FALSE)</f>
        <v>#N/A</v>
      </c>
      <c r="AE2402" s="22" t="e">
        <f>VLOOKUP($A2402,Searches!$A:$H,AE$1,FALSE)</f>
        <v>#N/A</v>
      </c>
      <c r="AF2402" s="22" t="e">
        <f>VLOOKUP($A2402,Searches!$A:$H,AF$1,FALSE)</f>
        <v>#N/A</v>
      </c>
      <c r="AG2402" s="22" t="e">
        <f>VLOOKUP($A2402,Searches!$A:$H,AG$1,FALSE)</f>
        <v>#N/A</v>
      </c>
      <c r="AH2402" s="22" t="e">
        <f>VLOOKUP($G2402,Temp!$D:$F,AH$1,FALSE)</f>
        <v>#N/A</v>
      </c>
      <c r="AI2402" s="22" t="e">
        <f>VLOOKUP($G2402,Temp!$D:$F,AI$1,FALSE)</f>
        <v>#N/A</v>
      </c>
      <c r="AJ2402" s="22" t="e">
        <f>VLOOKUP($G2402,Temp!$D:$F,AJ$1,FALSE)</f>
        <v>#N/A</v>
      </c>
    </row>
    <row r="2403" spans="1:36" ht="16" x14ac:dyDescent="0.2">
      <c r="A2403" s="8" t="str">
        <f t="shared" si="37"/>
        <v>Rachel Bernstein KMobile Technology</v>
      </c>
      <c r="B2403" s="8" t="s">
        <v>6854</v>
      </c>
      <c r="C2403" s="8" t="s">
        <v>11746</v>
      </c>
      <c r="D2403" s="8" t="s">
        <v>42</v>
      </c>
      <c r="E2403" s="8" t="s">
        <v>11747</v>
      </c>
      <c r="F2403" s="8" t="s">
        <v>11748</v>
      </c>
      <c r="G2403" s="12" t="s">
        <v>11750</v>
      </c>
      <c r="H2403" s="22" t="e">
        <f>VLOOKUP($G2403,Temp!$A:$C,H$1,FALSE)</f>
        <v>#N/A</v>
      </c>
      <c r="I2403" s="22" t="e">
        <f>VLOOKUP($G2403,Temp!$A:$C,I$1,FALSE)</f>
        <v>#N/A</v>
      </c>
      <c r="J2403" s="22" t="e">
        <f>VLOOKUP($G2403,Temp!$A:$C,J$1,FALSE)</f>
        <v>#N/A</v>
      </c>
      <c r="K2403" s="22" t="e">
        <f>VLOOKUP($G2403,Temp!$A:$C,K$1,FALSE)</f>
        <v>#N/A</v>
      </c>
      <c r="L2403" s="22" t="e">
        <f>VLOOKUP($G2403,Temp!$A:$C,L$1,FALSE)</f>
        <v>#N/A</v>
      </c>
      <c r="M2403" s="22" t="e">
        <f>VLOOKUP($G2403,Temp!$A:$C,M$1,FALSE)</f>
        <v>#N/A</v>
      </c>
      <c r="N2403" s="22" t="e">
        <f>VLOOKUP($G2403,Temp!$A:$C,N$1,FALSE)</f>
        <v>#N/A</v>
      </c>
      <c r="O2403" s="22" t="e">
        <f>VLOOKUP($G2403,Temp!$A:$C,O$1,FALSE)</f>
        <v>#N/A</v>
      </c>
      <c r="P2403" s="22" t="e">
        <f>VLOOKUP($G2403,Temp!$A:$C,P$1,FALSE)</f>
        <v>#N/A</v>
      </c>
      <c r="Q2403" s="22" t="e">
        <f>VLOOKUP($G2403,Temp!$A:$C,Q$1,FALSE)</f>
        <v>#N/A</v>
      </c>
      <c r="R2403" s="22" t="e">
        <f>VLOOKUP($G2403,Temp!$A:$C,R$1,FALSE)</f>
        <v>#N/A</v>
      </c>
      <c r="S2403" s="22" t="e">
        <f>VLOOKUP($G2403,Temp!$A:$C,S$1,FALSE)</f>
        <v>#N/A</v>
      </c>
      <c r="T2403" s="22" t="e">
        <f>VLOOKUP($G2403,Temp!$A:$C,T$1,FALSE)</f>
        <v>#N/A</v>
      </c>
      <c r="U2403" s="22" t="e">
        <f>VLOOKUP($G2403,Temp!$A:$C,U$1,FALSE)</f>
        <v>#N/A</v>
      </c>
      <c r="V2403" s="22" t="e">
        <f>VLOOKUP($G2403,Temp!$A:$C,V$1,FALSE)</f>
        <v>#N/A</v>
      </c>
      <c r="W2403" s="22" t="e">
        <f>VLOOKUP($G2403,Temp!$A:$C,W$1,FALSE)</f>
        <v>#N/A</v>
      </c>
      <c r="X2403" s="22" t="e">
        <f>VLOOKUP($G2403,Temp!$A:$C,X$1,FALSE)</f>
        <v>#N/A</v>
      </c>
      <c r="Y2403" s="22" t="e">
        <f>VLOOKUP($G2403,Temp!$A:$C,Y$1,FALSE)</f>
        <v>#N/A</v>
      </c>
      <c r="Z2403" s="22" t="e">
        <f>VLOOKUP($G2403,Temp!$A:$C,Z$1,FALSE)</f>
        <v>#N/A</v>
      </c>
      <c r="AA2403" s="22" t="e">
        <f>VLOOKUP($A2403,Searches!$A:$H,AA$1,FALSE)</f>
        <v>#N/A</v>
      </c>
      <c r="AB2403" s="22" t="e">
        <f>VLOOKUP($A2403,Searches!$A:$H,AB$1,FALSE)</f>
        <v>#N/A</v>
      </c>
      <c r="AC2403" s="22" t="e">
        <f>VLOOKUP($A2403,Searches!$A:$H,AC$1,FALSE)</f>
        <v>#N/A</v>
      </c>
      <c r="AD2403" s="22" t="e">
        <f>VLOOKUP($A2403,Searches!$A:$H,AD$1,FALSE)</f>
        <v>#N/A</v>
      </c>
      <c r="AE2403" s="22" t="e">
        <f>VLOOKUP($A2403,Searches!$A:$H,AE$1,FALSE)</f>
        <v>#N/A</v>
      </c>
      <c r="AF2403" s="22" t="e">
        <f>VLOOKUP($A2403,Searches!$A:$H,AF$1,FALSE)</f>
        <v>#N/A</v>
      </c>
      <c r="AG2403" s="22" t="e">
        <f>VLOOKUP($A2403,Searches!$A:$H,AG$1,FALSE)</f>
        <v>#N/A</v>
      </c>
      <c r="AH2403" s="22" t="e">
        <f>VLOOKUP($G2403,Temp!$D:$F,AH$1,FALSE)</f>
        <v>#N/A</v>
      </c>
      <c r="AI2403" s="22" t="e">
        <f>VLOOKUP($G2403,Temp!$D:$F,AI$1,FALSE)</f>
        <v>#N/A</v>
      </c>
      <c r="AJ2403" s="22" t="e">
        <f>VLOOKUP($G2403,Temp!$D:$F,AJ$1,FALSE)</f>
        <v>#N/A</v>
      </c>
    </row>
    <row r="2404" spans="1:36" ht="16" x14ac:dyDescent="0.2">
      <c r="A2404" s="8" t="str">
        <f t="shared" si="37"/>
        <v>Lindy Anderson AWS Elemental, an Amazon Web Services Company</v>
      </c>
      <c r="B2404" s="8" t="s">
        <v>12873</v>
      </c>
      <c r="C2404" s="8" t="s">
        <v>5694</v>
      </c>
      <c r="D2404" s="8" t="s">
        <v>12228</v>
      </c>
      <c r="E2404" s="8" t="s">
        <v>12875</v>
      </c>
      <c r="F2404" s="8" t="s">
        <v>4279</v>
      </c>
      <c r="G2404" s="12" t="s">
        <v>4280</v>
      </c>
      <c r="H2404" s="22" t="str">
        <f>VLOOKUP($G2404,Temp!$A:$C,H$1,FALSE)</f>
        <v>elemental.com</v>
      </c>
      <c r="I2404" s="22" t="e">
        <f>VLOOKUP($G2404,Temp!$A:$C,I$1,FALSE)</f>
        <v>#VALUE!</v>
      </c>
      <c r="J2404" s="22" t="e">
        <f>VLOOKUP($G2404,Temp!$A:$C,J$1,FALSE)</f>
        <v>#VALUE!</v>
      </c>
      <c r="K2404" s="22" t="e">
        <f>VLOOKUP($G2404,Temp!$A:$C,K$1,FALSE)</f>
        <v>#VALUE!</v>
      </c>
      <c r="L2404" s="22" t="e">
        <f>VLOOKUP($G2404,Temp!$A:$C,L$1,FALSE)</f>
        <v>#VALUE!</v>
      </c>
      <c r="M2404" s="22" t="e">
        <f>VLOOKUP($G2404,Temp!$A:$C,M$1,FALSE)</f>
        <v>#VALUE!</v>
      </c>
      <c r="N2404" s="22" t="e">
        <f>VLOOKUP($G2404,Temp!$A:$C,N$1,FALSE)</f>
        <v>#VALUE!</v>
      </c>
      <c r="O2404" s="22" t="e">
        <f>VLOOKUP($G2404,Temp!$A:$C,O$1,FALSE)</f>
        <v>#VALUE!</v>
      </c>
      <c r="P2404" s="22" t="e">
        <f>VLOOKUP($G2404,Temp!$A:$C,P$1,FALSE)</f>
        <v>#VALUE!</v>
      </c>
      <c r="Q2404" s="22" t="e">
        <f>VLOOKUP($G2404,Temp!$A:$C,Q$1,FALSE)</f>
        <v>#VALUE!</v>
      </c>
      <c r="R2404" s="22" t="e">
        <f>VLOOKUP($G2404,Temp!$A:$C,R$1,FALSE)</f>
        <v>#VALUE!</v>
      </c>
      <c r="S2404" s="22" t="e">
        <f>VLOOKUP($G2404,Temp!$A:$C,S$1,FALSE)</f>
        <v>#VALUE!</v>
      </c>
      <c r="T2404" s="22" t="e">
        <f>VLOOKUP($G2404,Temp!$A:$C,T$1,FALSE)</f>
        <v>#VALUE!</v>
      </c>
      <c r="U2404" s="22" t="e">
        <f>VLOOKUP($G2404,Temp!$A:$C,U$1,FALSE)</f>
        <v>#VALUE!</v>
      </c>
      <c r="V2404" s="22" t="e">
        <f>VLOOKUP($G2404,Temp!$A:$C,V$1,FALSE)</f>
        <v>#VALUE!</v>
      </c>
      <c r="W2404" s="22" t="e">
        <f>VLOOKUP($G2404,Temp!$A:$C,W$1,FALSE)</f>
        <v>#VALUE!</v>
      </c>
      <c r="X2404" s="22" t="e">
        <f>VLOOKUP($G2404,Temp!$A:$C,X$1,FALSE)</f>
        <v>#VALUE!</v>
      </c>
      <c r="Y2404" s="22">
        <f>VLOOKUP($G2404,Temp!$A:$C,Y$1,FALSE)</f>
        <v>7300</v>
      </c>
      <c r="Z2404" s="22">
        <f>VLOOKUP($G2404,Temp!$A:$C,Z$1,FALSE)</f>
        <v>80</v>
      </c>
      <c r="AA2404" s="22" t="e">
        <f>VLOOKUP($A2404,Searches!$A:$H,AA$1,FALSE)</f>
        <v>#N/A</v>
      </c>
      <c r="AB2404" s="22" t="e">
        <f>VLOOKUP($A2404,Searches!$A:$H,AB$1,FALSE)</f>
        <v>#N/A</v>
      </c>
      <c r="AC2404" s="22" t="e">
        <f>VLOOKUP($A2404,Searches!$A:$H,AC$1,FALSE)</f>
        <v>#N/A</v>
      </c>
      <c r="AD2404" s="22" t="e">
        <f>VLOOKUP($A2404,Searches!$A:$H,AD$1,FALSE)</f>
        <v>#N/A</v>
      </c>
      <c r="AE2404" s="22" t="e">
        <f>VLOOKUP($A2404,Searches!$A:$H,AE$1,FALSE)</f>
        <v>#N/A</v>
      </c>
      <c r="AF2404" s="22" t="e">
        <f>VLOOKUP($A2404,Searches!$A:$H,AF$1,FALSE)</f>
        <v>#N/A</v>
      </c>
      <c r="AG2404" s="22" t="e">
        <f>VLOOKUP($A2404,Searches!$A:$H,AG$1,FALSE)</f>
        <v>#N/A</v>
      </c>
      <c r="AH2404" s="22" t="str">
        <f>VLOOKUP($G2404,Temp!$D:$F,AH$1,FALSE)</f>
        <v>elemental.com</v>
      </c>
      <c r="AI2404" s="22" t="str">
        <f>VLOOKUP($G2404,Temp!$D:$F,AI$1,FALSE)</f>
        <v>Marketo</v>
      </c>
      <c r="AJ2404" s="22" t="str">
        <f>VLOOKUP($G2404,Temp!$D:$F,AJ$1,FALSE)</f>
        <v>Drupal</v>
      </c>
    </row>
    <row r="2405" spans="1:36" ht="16" x14ac:dyDescent="0.2">
      <c r="A2405" s="8" t="str">
        <f t="shared" si="37"/>
        <v>Brock Siegel Javaleaf</v>
      </c>
      <c r="B2405" s="8" t="s">
        <v>6772</v>
      </c>
      <c r="C2405" s="8" t="s">
        <v>11845</v>
      </c>
      <c r="D2405" s="8" t="s">
        <v>42</v>
      </c>
      <c r="E2405" s="8" t="s">
        <v>11846</v>
      </c>
      <c r="F2405" s="8" t="s">
        <v>11847</v>
      </c>
      <c r="G2405" s="12" t="s">
        <v>11848</v>
      </c>
      <c r="H2405" s="22" t="str">
        <f>VLOOKUP($G2405,Temp!$A:$C,H$1,FALSE)</f>
        <v>javaleaf.com</v>
      </c>
      <c r="I2405" s="22" t="e">
        <f>VLOOKUP($G2405,Temp!$A:$C,I$1,FALSE)</f>
        <v>#VALUE!</v>
      </c>
      <c r="J2405" s="22" t="e">
        <f>VLOOKUP($G2405,Temp!$A:$C,J$1,FALSE)</f>
        <v>#VALUE!</v>
      </c>
      <c r="K2405" s="22" t="e">
        <f>VLOOKUP($G2405,Temp!$A:$C,K$1,FALSE)</f>
        <v>#VALUE!</v>
      </c>
      <c r="L2405" s="22" t="e">
        <f>VLOOKUP($G2405,Temp!$A:$C,L$1,FALSE)</f>
        <v>#VALUE!</v>
      </c>
      <c r="M2405" s="22" t="e">
        <f>VLOOKUP($G2405,Temp!$A:$C,M$1,FALSE)</f>
        <v>#VALUE!</v>
      </c>
      <c r="N2405" s="22" t="e">
        <f>VLOOKUP($G2405,Temp!$A:$C,N$1,FALSE)</f>
        <v>#VALUE!</v>
      </c>
      <c r="O2405" s="22" t="e">
        <f>VLOOKUP($G2405,Temp!$A:$C,O$1,FALSE)</f>
        <v>#VALUE!</v>
      </c>
      <c r="P2405" s="22" t="e">
        <f>VLOOKUP($G2405,Temp!$A:$C,P$1,FALSE)</f>
        <v>#VALUE!</v>
      </c>
      <c r="Q2405" s="22" t="e">
        <f>VLOOKUP($G2405,Temp!$A:$C,Q$1,FALSE)</f>
        <v>#VALUE!</v>
      </c>
      <c r="R2405" s="22" t="e">
        <f>VLOOKUP($G2405,Temp!$A:$C,R$1,FALSE)</f>
        <v>#VALUE!</v>
      </c>
      <c r="S2405" s="22" t="e">
        <f>VLOOKUP($G2405,Temp!$A:$C,S$1,FALSE)</f>
        <v>#VALUE!</v>
      </c>
      <c r="T2405" s="22" t="e">
        <f>VLOOKUP($G2405,Temp!$A:$C,T$1,FALSE)</f>
        <v>#VALUE!</v>
      </c>
      <c r="U2405" s="22" t="e">
        <f>VLOOKUP($G2405,Temp!$A:$C,U$1,FALSE)</f>
        <v>#VALUE!</v>
      </c>
      <c r="V2405" s="22" t="e">
        <f>VLOOKUP($G2405,Temp!$A:$C,V$1,FALSE)</f>
        <v>#VALUE!</v>
      </c>
      <c r="W2405" s="22" t="e">
        <f>VLOOKUP($G2405,Temp!$A:$C,W$1,FALSE)</f>
        <v>#VALUE!</v>
      </c>
      <c r="X2405" s="22" t="e">
        <f>VLOOKUP($G2405,Temp!$A:$C,X$1,FALSE)</f>
        <v>#VALUE!</v>
      </c>
      <c r="Y2405" s="22">
        <f>VLOOKUP($G2405,Temp!$A:$C,Y$1,FALSE)</f>
        <v>0</v>
      </c>
      <c r="Z2405" s="22">
        <f>VLOOKUP($G2405,Temp!$A:$C,Z$1,FALSE)</f>
        <v>0</v>
      </c>
      <c r="AA2405" s="22" t="e">
        <f>VLOOKUP($A2405,Searches!$A:$H,AA$1,FALSE)</f>
        <v>#N/A</v>
      </c>
      <c r="AB2405" s="22" t="e">
        <f>VLOOKUP($A2405,Searches!$A:$H,AB$1,FALSE)</f>
        <v>#N/A</v>
      </c>
      <c r="AC2405" s="22" t="e">
        <f>VLOOKUP($A2405,Searches!$A:$H,AC$1,FALSE)</f>
        <v>#N/A</v>
      </c>
      <c r="AD2405" s="22" t="e">
        <f>VLOOKUP($A2405,Searches!$A:$H,AD$1,FALSE)</f>
        <v>#N/A</v>
      </c>
      <c r="AE2405" s="22" t="e">
        <f>VLOOKUP($A2405,Searches!$A:$H,AE$1,FALSE)</f>
        <v>#N/A</v>
      </c>
      <c r="AF2405" s="22" t="e">
        <f>VLOOKUP($A2405,Searches!$A:$H,AF$1,FALSE)</f>
        <v>#N/A</v>
      </c>
      <c r="AG2405" s="22" t="e">
        <f>VLOOKUP($A2405,Searches!$A:$H,AG$1,FALSE)</f>
        <v>#N/A</v>
      </c>
      <c r="AH2405" s="22" t="str">
        <f>VLOOKUP($G2405,Temp!$D:$F,AH$1,FALSE)</f>
        <v>javaleaf.com</v>
      </c>
      <c r="AI2405" s="22">
        <f>VLOOKUP($G2405,Temp!$D:$F,AI$1,FALSE)</f>
        <v>0</v>
      </c>
      <c r="AJ2405" s="22" t="str">
        <f>VLOOKUP($G2405,Temp!$D:$F,AJ$1,FALSE)</f>
        <v>WordPress</v>
      </c>
    </row>
    <row r="2406" spans="1:36" ht="16" x14ac:dyDescent="0.2">
      <c r="A2406" s="8" t="str">
        <f t="shared" si="37"/>
        <v>Dennis Groh Engineering Services Network - ESN</v>
      </c>
      <c r="B2406" s="8" t="s">
        <v>3677</v>
      </c>
      <c r="C2406" s="8" t="s">
        <v>9583</v>
      </c>
      <c r="D2406" s="8" t="s">
        <v>42</v>
      </c>
      <c r="E2406" s="8" t="s">
        <v>9585</v>
      </c>
      <c r="F2406" s="8" t="s">
        <v>9587</v>
      </c>
      <c r="G2406" s="12" t="s">
        <v>9589</v>
      </c>
      <c r="H2406" s="22" t="str">
        <f>VLOOKUP($G2406,Temp!$A:$C,H$1,FALSE)</f>
        <v>esncc.com</v>
      </c>
      <c r="I2406" s="22" t="e">
        <f>VLOOKUP($G2406,Temp!$A:$C,I$1,FALSE)</f>
        <v>#VALUE!</v>
      </c>
      <c r="J2406" s="22" t="e">
        <f>VLOOKUP($G2406,Temp!$A:$C,J$1,FALSE)</f>
        <v>#VALUE!</v>
      </c>
      <c r="K2406" s="22" t="e">
        <f>VLOOKUP($G2406,Temp!$A:$C,K$1,FALSE)</f>
        <v>#VALUE!</v>
      </c>
      <c r="L2406" s="22" t="e">
        <f>VLOOKUP($G2406,Temp!$A:$C,L$1,FALSE)</f>
        <v>#VALUE!</v>
      </c>
      <c r="M2406" s="22" t="e">
        <f>VLOOKUP($G2406,Temp!$A:$C,M$1,FALSE)</f>
        <v>#VALUE!</v>
      </c>
      <c r="N2406" s="22" t="e">
        <f>VLOOKUP($G2406,Temp!$A:$C,N$1,FALSE)</f>
        <v>#VALUE!</v>
      </c>
      <c r="O2406" s="22" t="e">
        <f>VLOOKUP($G2406,Temp!$A:$C,O$1,FALSE)</f>
        <v>#VALUE!</v>
      </c>
      <c r="P2406" s="22" t="e">
        <f>VLOOKUP($G2406,Temp!$A:$C,P$1,FALSE)</f>
        <v>#VALUE!</v>
      </c>
      <c r="Q2406" s="22" t="e">
        <f>VLOOKUP($G2406,Temp!$A:$C,Q$1,FALSE)</f>
        <v>#VALUE!</v>
      </c>
      <c r="R2406" s="22" t="e">
        <f>VLOOKUP($G2406,Temp!$A:$C,R$1,FALSE)</f>
        <v>#VALUE!</v>
      </c>
      <c r="S2406" s="22" t="e">
        <f>VLOOKUP($G2406,Temp!$A:$C,S$1,FALSE)</f>
        <v>#VALUE!</v>
      </c>
      <c r="T2406" s="22" t="e">
        <f>VLOOKUP($G2406,Temp!$A:$C,T$1,FALSE)</f>
        <v>#VALUE!</v>
      </c>
      <c r="U2406" s="22" t="e">
        <f>VLOOKUP($G2406,Temp!$A:$C,U$1,FALSE)</f>
        <v>#VALUE!</v>
      </c>
      <c r="V2406" s="22" t="e">
        <f>VLOOKUP($G2406,Temp!$A:$C,V$1,FALSE)</f>
        <v>#VALUE!</v>
      </c>
      <c r="W2406" s="22" t="e">
        <f>VLOOKUP($G2406,Temp!$A:$C,W$1,FALSE)</f>
        <v>#VALUE!</v>
      </c>
      <c r="X2406" s="22" t="e">
        <f>VLOOKUP($G2406,Temp!$A:$C,X$1,FALSE)</f>
        <v>#VALUE!</v>
      </c>
      <c r="Y2406" s="22">
        <f>VLOOKUP($G2406,Temp!$A:$C,Y$1,FALSE)</f>
        <v>437</v>
      </c>
      <c r="Z2406" s="22">
        <f>VLOOKUP($G2406,Temp!$A:$C,Z$1,FALSE)</f>
        <v>0</v>
      </c>
      <c r="AA2406" s="22" t="e">
        <f>VLOOKUP($A2406,Searches!$A:$H,AA$1,FALSE)</f>
        <v>#N/A</v>
      </c>
      <c r="AB2406" s="22" t="e">
        <f>VLOOKUP($A2406,Searches!$A:$H,AB$1,FALSE)</f>
        <v>#N/A</v>
      </c>
      <c r="AC2406" s="22" t="e">
        <f>VLOOKUP($A2406,Searches!$A:$H,AC$1,FALSE)</f>
        <v>#N/A</v>
      </c>
      <c r="AD2406" s="22" t="e">
        <f>VLOOKUP($A2406,Searches!$A:$H,AD$1,FALSE)</f>
        <v>#N/A</v>
      </c>
      <c r="AE2406" s="22" t="e">
        <f>VLOOKUP($A2406,Searches!$A:$H,AE$1,FALSE)</f>
        <v>#N/A</v>
      </c>
      <c r="AF2406" s="22" t="e">
        <f>VLOOKUP($A2406,Searches!$A:$H,AF$1,FALSE)</f>
        <v>#N/A</v>
      </c>
      <c r="AG2406" s="22" t="e">
        <f>VLOOKUP($A2406,Searches!$A:$H,AG$1,FALSE)</f>
        <v>#N/A</v>
      </c>
      <c r="AH2406" s="22" t="str">
        <f>VLOOKUP($G2406,Temp!$D:$F,AH$1,FALSE)</f>
        <v>esncc.com</v>
      </c>
      <c r="AI2406" s="22">
        <f>VLOOKUP($G2406,Temp!$D:$F,AI$1,FALSE)</f>
        <v>0</v>
      </c>
      <c r="AJ2406" s="22" t="str">
        <f>VLOOKUP($G2406,Temp!$D:$F,AJ$1,FALSE)</f>
        <v>Drupal</v>
      </c>
    </row>
    <row r="2407" spans="1:36" ht="16" x14ac:dyDescent="0.2">
      <c r="A2407" s="8" t="str">
        <f t="shared" si="37"/>
        <v>Patrick Hempen SoftPro</v>
      </c>
      <c r="B2407" s="8" t="s">
        <v>709</v>
      </c>
      <c r="C2407" s="8" t="s">
        <v>4410</v>
      </c>
      <c r="D2407" s="8" t="s">
        <v>858</v>
      </c>
      <c r="E2407" s="8" t="s">
        <v>4411</v>
      </c>
      <c r="F2407" s="8" t="s">
        <v>4412</v>
      </c>
      <c r="G2407" s="12" t="s">
        <v>4413</v>
      </c>
      <c r="H2407" s="22" t="str">
        <f>VLOOKUP($G2407,Temp!$A:$C,H$1,FALSE)</f>
        <v>SoftProCorp.com</v>
      </c>
      <c r="I2407" s="22" t="e">
        <f>VLOOKUP($G2407,Temp!$A:$C,I$1,FALSE)</f>
        <v>#VALUE!</v>
      </c>
      <c r="J2407" s="22" t="e">
        <f>VLOOKUP($G2407,Temp!$A:$C,J$1,FALSE)</f>
        <v>#VALUE!</v>
      </c>
      <c r="K2407" s="22" t="e">
        <f>VLOOKUP($G2407,Temp!$A:$C,K$1,FALSE)</f>
        <v>#VALUE!</v>
      </c>
      <c r="L2407" s="22" t="e">
        <f>VLOOKUP($G2407,Temp!$A:$C,L$1,FALSE)</f>
        <v>#VALUE!</v>
      </c>
      <c r="M2407" s="22" t="e">
        <f>VLOOKUP($G2407,Temp!$A:$C,M$1,FALSE)</f>
        <v>#VALUE!</v>
      </c>
      <c r="N2407" s="22" t="e">
        <f>VLOOKUP($G2407,Temp!$A:$C,N$1,FALSE)</f>
        <v>#VALUE!</v>
      </c>
      <c r="O2407" s="22" t="e">
        <f>VLOOKUP($G2407,Temp!$A:$C,O$1,FALSE)</f>
        <v>#VALUE!</v>
      </c>
      <c r="P2407" s="22" t="e">
        <f>VLOOKUP($G2407,Temp!$A:$C,P$1,FALSE)</f>
        <v>#VALUE!</v>
      </c>
      <c r="Q2407" s="22" t="e">
        <f>VLOOKUP($G2407,Temp!$A:$C,Q$1,FALSE)</f>
        <v>#VALUE!</v>
      </c>
      <c r="R2407" s="22" t="e">
        <f>VLOOKUP($G2407,Temp!$A:$C,R$1,FALSE)</f>
        <v>#VALUE!</v>
      </c>
      <c r="S2407" s="22" t="e">
        <f>VLOOKUP($G2407,Temp!$A:$C,S$1,FALSE)</f>
        <v>#VALUE!</v>
      </c>
      <c r="T2407" s="22" t="e">
        <f>VLOOKUP($G2407,Temp!$A:$C,T$1,FALSE)</f>
        <v>#VALUE!</v>
      </c>
      <c r="U2407" s="22" t="e">
        <f>VLOOKUP($G2407,Temp!$A:$C,U$1,FALSE)</f>
        <v>#VALUE!</v>
      </c>
      <c r="V2407" s="22" t="e">
        <f>VLOOKUP($G2407,Temp!$A:$C,V$1,FALSE)</f>
        <v>#VALUE!</v>
      </c>
      <c r="W2407" s="22" t="e">
        <f>VLOOKUP($G2407,Temp!$A:$C,W$1,FALSE)</f>
        <v>#VALUE!</v>
      </c>
      <c r="X2407" s="22" t="e">
        <f>VLOOKUP($G2407,Temp!$A:$C,X$1,FALSE)</f>
        <v>#VALUE!</v>
      </c>
      <c r="Y2407" s="22">
        <f>VLOOKUP($G2407,Temp!$A:$C,Y$1,FALSE)</f>
        <v>4900</v>
      </c>
      <c r="Z2407" s="22">
        <f>VLOOKUP($G2407,Temp!$A:$C,Z$1,FALSE)</f>
        <v>522</v>
      </c>
      <c r="AA2407" s="22" t="e">
        <f>VLOOKUP($A2407,Searches!$A:$H,AA$1,FALSE)</f>
        <v>#N/A</v>
      </c>
      <c r="AB2407" s="22" t="e">
        <f>VLOOKUP($A2407,Searches!$A:$H,AB$1,FALSE)</f>
        <v>#N/A</v>
      </c>
      <c r="AC2407" s="22" t="e">
        <f>VLOOKUP($A2407,Searches!$A:$H,AC$1,FALSE)</f>
        <v>#N/A</v>
      </c>
      <c r="AD2407" s="22" t="e">
        <f>VLOOKUP($A2407,Searches!$A:$H,AD$1,FALSE)</f>
        <v>#N/A</v>
      </c>
      <c r="AE2407" s="22" t="e">
        <f>VLOOKUP($A2407,Searches!$A:$H,AE$1,FALSE)</f>
        <v>#N/A</v>
      </c>
      <c r="AF2407" s="22" t="e">
        <f>VLOOKUP($A2407,Searches!$A:$H,AF$1,FALSE)</f>
        <v>#N/A</v>
      </c>
      <c r="AG2407" s="22" t="e">
        <f>VLOOKUP($A2407,Searches!$A:$H,AG$1,FALSE)</f>
        <v>#N/A</v>
      </c>
      <c r="AH2407" s="22" t="e">
        <f>VLOOKUP($G2407,Temp!$D:$F,AH$1,FALSE)</f>
        <v>#N/A</v>
      </c>
      <c r="AI2407" s="22" t="e">
        <f>VLOOKUP($G2407,Temp!$D:$F,AI$1,FALSE)</f>
        <v>#N/A</v>
      </c>
      <c r="AJ2407" s="22" t="e">
        <f>VLOOKUP($G2407,Temp!$D:$F,AJ$1,FALSE)</f>
        <v>#N/A</v>
      </c>
    </row>
    <row r="2408" spans="1:36" ht="16" x14ac:dyDescent="0.2">
      <c r="A2408" s="8" t="str">
        <f t="shared" si="37"/>
        <v>Blerta Stefo OutSystems</v>
      </c>
      <c r="B2408" s="8" t="s">
        <v>12929</v>
      </c>
      <c r="C2408" s="8" t="s">
        <v>12931</v>
      </c>
      <c r="D2408" s="8" t="s">
        <v>12233</v>
      </c>
      <c r="E2408" s="8" t="s">
        <v>12932</v>
      </c>
      <c r="F2408" s="8" t="s">
        <v>6571</v>
      </c>
      <c r="G2408" s="12" t="s">
        <v>6156</v>
      </c>
      <c r="H2408" s="22" t="str">
        <f>VLOOKUP($G2408,Temp!$A:$C,H$1,FALSE)</f>
        <v>outsystems.com</v>
      </c>
      <c r="I2408" s="22" t="e">
        <f>VLOOKUP($G2408,Temp!$A:$C,I$1,FALSE)</f>
        <v>#VALUE!</v>
      </c>
      <c r="J2408" s="22" t="e">
        <f>VLOOKUP($G2408,Temp!$A:$C,J$1,FALSE)</f>
        <v>#VALUE!</v>
      </c>
      <c r="K2408" s="22" t="e">
        <f>VLOOKUP($G2408,Temp!$A:$C,K$1,FALSE)</f>
        <v>#VALUE!</v>
      </c>
      <c r="L2408" s="22" t="e">
        <f>VLOOKUP($G2408,Temp!$A:$C,L$1,FALSE)</f>
        <v>#VALUE!</v>
      </c>
      <c r="M2408" s="22" t="e">
        <f>VLOOKUP($G2408,Temp!$A:$C,M$1,FALSE)</f>
        <v>#VALUE!</v>
      </c>
      <c r="N2408" s="22" t="e">
        <f>VLOOKUP($G2408,Temp!$A:$C,N$1,FALSE)</f>
        <v>#VALUE!</v>
      </c>
      <c r="O2408" s="22" t="e">
        <f>VLOOKUP($G2408,Temp!$A:$C,O$1,FALSE)</f>
        <v>#VALUE!</v>
      </c>
      <c r="P2408" s="22" t="e">
        <f>VLOOKUP($G2408,Temp!$A:$C,P$1,FALSE)</f>
        <v>#VALUE!</v>
      </c>
      <c r="Q2408" s="22" t="e">
        <f>VLOOKUP($G2408,Temp!$A:$C,Q$1,FALSE)</f>
        <v>#VALUE!</v>
      </c>
      <c r="R2408" s="22" t="e">
        <f>VLOOKUP($G2408,Temp!$A:$C,R$1,FALSE)</f>
        <v>#VALUE!</v>
      </c>
      <c r="S2408" s="22" t="e">
        <f>VLOOKUP($G2408,Temp!$A:$C,S$1,FALSE)</f>
        <v>#VALUE!</v>
      </c>
      <c r="T2408" s="22" t="e">
        <f>VLOOKUP($G2408,Temp!$A:$C,T$1,FALSE)</f>
        <v>#VALUE!</v>
      </c>
      <c r="U2408" s="22" t="e">
        <f>VLOOKUP($G2408,Temp!$A:$C,U$1,FALSE)</f>
        <v>#VALUE!</v>
      </c>
      <c r="V2408" s="22" t="e">
        <f>VLOOKUP($G2408,Temp!$A:$C,V$1,FALSE)</f>
        <v>#VALUE!</v>
      </c>
      <c r="W2408" s="22" t="e">
        <f>VLOOKUP($G2408,Temp!$A:$C,W$1,FALSE)</f>
        <v>#VALUE!</v>
      </c>
      <c r="X2408" s="22" t="e">
        <f>VLOOKUP($G2408,Temp!$A:$C,X$1,FALSE)</f>
        <v>#VALUE!</v>
      </c>
      <c r="Y2408" s="22">
        <f>VLOOKUP($G2408,Temp!$A:$C,Y$1,FALSE)</f>
        <v>33300</v>
      </c>
      <c r="Z2408" s="22">
        <f>VLOOKUP($G2408,Temp!$A:$C,Z$1,FALSE)</f>
        <v>60300</v>
      </c>
      <c r="AA2408" s="22" t="e">
        <f>VLOOKUP($A2408,Searches!$A:$H,AA$1,FALSE)</f>
        <v>#N/A</v>
      </c>
      <c r="AB2408" s="22" t="e">
        <f>VLOOKUP($A2408,Searches!$A:$H,AB$1,FALSE)</f>
        <v>#N/A</v>
      </c>
      <c r="AC2408" s="22" t="e">
        <f>VLOOKUP($A2408,Searches!$A:$H,AC$1,FALSE)</f>
        <v>#N/A</v>
      </c>
      <c r="AD2408" s="22" t="e">
        <f>VLOOKUP($A2408,Searches!$A:$H,AD$1,FALSE)</f>
        <v>#N/A</v>
      </c>
      <c r="AE2408" s="22" t="e">
        <f>VLOOKUP($A2408,Searches!$A:$H,AE$1,FALSE)</f>
        <v>#N/A</v>
      </c>
      <c r="AF2408" s="22" t="e">
        <f>VLOOKUP($A2408,Searches!$A:$H,AF$1,FALSE)</f>
        <v>#N/A</v>
      </c>
      <c r="AG2408" s="22" t="e">
        <f>VLOOKUP($A2408,Searches!$A:$H,AG$1,FALSE)</f>
        <v>#N/A</v>
      </c>
      <c r="AH2408" s="22" t="e">
        <f>VLOOKUP($G2408,Temp!$D:$F,AH$1,FALSE)</f>
        <v>#N/A</v>
      </c>
      <c r="AI2408" s="22" t="e">
        <f>VLOOKUP($G2408,Temp!$D:$F,AI$1,FALSE)</f>
        <v>#N/A</v>
      </c>
      <c r="AJ2408" s="22" t="e">
        <f>VLOOKUP($G2408,Temp!$D:$F,AJ$1,FALSE)</f>
        <v>#N/A</v>
      </c>
    </row>
    <row r="2409" spans="1:36" ht="16" x14ac:dyDescent="0.2">
      <c r="A2409" s="8" t="str">
        <f t="shared" si="37"/>
        <v>Audrey Knutsen Alpha Lambda Chapter of Kappa Alpha Theta</v>
      </c>
      <c r="B2409" s="8" t="s">
        <v>12943</v>
      </c>
      <c r="C2409" s="8" t="s">
        <v>12945</v>
      </c>
      <c r="D2409" s="8" t="s">
        <v>42</v>
      </c>
      <c r="E2409" s="8" t="s">
        <v>634</v>
      </c>
      <c r="F2409" s="8" t="s">
        <v>12946</v>
      </c>
      <c r="G2409" s="8" t="s">
        <v>634</v>
      </c>
      <c r="H2409" s="22" t="e">
        <f>VLOOKUP($G2409,Temp!$A:$C,H$1,FALSE)</f>
        <v>#N/A</v>
      </c>
      <c r="I2409" s="22" t="e">
        <f>VLOOKUP($G2409,Temp!$A:$C,I$1,FALSE)</f>
        <v>#N/A</v>
      </c>
      <c r="J2409" s="22" t="e">
        <f>VLOOKUP($G2409,Temp!$A:$C,J$1,FALSE)</f>
        <v>#N/A</v>
      </c>
      <c r="K2409" s="22" t="e">
        <f>VLOOKUP($G2409,Temp!$A:$C,K$1,FALSE)</f>
        <v>#N/A</v>
      </c>
      <c r="L2409" s="22" t="e">
        <f>VLOOKUP($G2409,Temp!$A:$C,L$1,FALSE)</f>
        <v>#N/A</v>
      </c>
      <c r="M2409" s="22" t="e">
        <f>VLOOKUP($G2409,Temp!$A:$C,M$1,FALSE)</f>
        <v>#N/A</v>
      </c>
      <c r="N2409" s="22" t="e">
        <f>VLOOKUP($G2409,Temp!$A:$C,N$1,FALSE)</f>
        <v>#N/A</v>
      </c>
      <c r="O2409" s="22" t="e">
        <f>VLOOKUP($G2409,Temp!$A:$C,O$1,FALSE)</f>
        <v>#N/A</v>
      </c>
      <c r="P2409" s="22" t="e">
        <f>VLOOKUP($G2409,Temp!$A:$C,P$1,FALSE)</f>
        <v>#N/A</v>
      </c>
      <c r="Q2409" s="22" t="e">
        <f>VLOOKUP($G2409,Temp!$A:$C,Q$1,FALSE)</f>
        <v>#N/A</v>
      </c>
      <c r="R2409" s="22" t="e">
        <f>VLOOKUP($G2409,Temp!$A:$C,R$1,FALSE)</f>
        <v>#N/A</v>
      </c>
      <c r="S2409" s="22" t="e">
        <f>VLOOKUP($G2409,Temp!$A:$C,S$1,FALSE)</f>
        <v>#N/A</v>
      </c>
      <c r="T2409" s="22" t="e">
        <f>VLOOKUP($G2409,Temp!$A:$C,T$1,FALSE)</f>
        <v>#N/A</v>
      </c>
      <c r="U2409" s="22" t="e">
        <f>VLOOKUP($G2409,Temp!$A:$C,U$1,FALSE)</f>
        <v>#N/A</v>
      </c>
      <c r="V2409" s="22" t="e">
        <f>VLOOKUP($G2409,Temp!$A:$C,V$1,FALSE)</f>
        <v>#N/A</v>
      </c>
      <c r="W2409" s="22" t="e">
        <f>VLOOKUP($G2409,Temp!$A:$C,W$1,FALSE)</f>
        <v>#N/A</v>
      </c>
      <c r="X2409" s="22" t="e">
        <f>VLOOKUP($G2409,Temp!$A:$C,X$1,FALSE)</f>
        <v>#N/A</v>
      </c>
      <c r="Y2409" s="22" t="e">
        <f>VLOOKUP($G2409,Temp!$A:$C,Y$1,FALSE)</f>
        <v>#N/A</v>
      </c>
      <c r="Z2409" s="22" t="e">
        <f>VLOOKUP($G2409,Temp!$A:$C,Z$1,FALSE)</f>
        <v>#N/A</v>
      </c>
      <c r="AA2409" s="22" t="e">
        <f>VLOOKUP($A2409,Searches!$A:$H,AA$1,FALSE)</f>
        <v>#N/A</v>
      </c>
      <c r="AB2409" s="22" t="e">
        <f>VLOOKUP($A2409,Searches!$A:$H,AB$1,FALSE)</f>
        <v>#N/A</v>
      </c>
      <c r="AC2409" s="22" t="e">
        <f>VLOOKUP($A2409,Searches!$A:$H,AC$1,FALSE)</f>
        <v>#N/A</v>
      </c>
      <c r="AD2409" s="22" t="e">
        <f>VLOOKUP($A2409,Searches!$A:$H,AD$1,FALSE)</f>
        <v>#N/A</v>
      </c>
      <c r="AE2409" s="22" t="e">
        <f>VLOOKUP($A2409,Searches!$A:$H,AE$1,FALSE)</f>
        <v>#N/A</v>
      </c>
      <c r="AF2409" s="22" t="e">
        <f>VLOOKUP($A2409,Searches!$A:$H,AF$1,FALSE)</f>
        <v>#N/A</v>
      </c>
      <c r="AG2409" s="22" t="e">
        <f>VLOOKUP($A2409,Searches!$A:$H,AG$1,FALSE)</f>
        <v>#N/A</v>
      </c>
      <c r="AH2409" s="22" t="e">
        <f>VLOOKUP($G2409,Temp!$D:$F,AH$1,FALSE)</f>
        <v>#N/A</v>
      </c>
      <c r="AI2409" s="22" t="e">
        <f>VLOOKUP($G2409,Temp!$D:$F,AI$1,FALSE)</f>
        <v>#N/A</v>
      </c>
      <c r="AJ2409" s="22" t="e">
        <f>VLOOKUP($G2409,Temp!$D:$F,AJ$1,FALSE)</f>
        <v>#N/A</v>
      </c>
    </row>
    <row r="2410" spans="1:36" ht="16" x14ac:dyDescent="0.2">
      <c r="A2410" s="8" t="str">
        <f t="shared" si="37"/>
        <v>Kevin Conlon IT Trailblazers</v>
      </c>
      <c r="B2410" s="8" t="s">
        <v>2277</v>
      </c>
      <c r="C2410" s="8" t="s">
        <v>3519</v>
      </c>
      <c r="D2410" s="8" t="s">
        <v>304</v>
      </c>
      <c r="E2410" s="8" t="s">
        <v>3520</v>
      </c>
      <c r="F2410" s="8" t="s">
        <v>3521</v>
      </c>
      <c r="G2410" s="12" t="s">
        <v>3522</v>
      </c>
      <c r="H2410" s="22" t="str">
        <f>VLOOKUP($G2410,Temp!$A:$C,H$1,FALSE)</f>
        <v>ittblazers.com</v>
      </c>
      <c r="I2410" s="22" t="e">
        <f>VLOOKUP($G2410,Temp!$A:$C,I$1,FALSE)</f>
        <v>#VALUE!</v>
      </c>
      <c r="J2410" s="22" t="e">
        <f>VLOOKUP($G2410,Temp!$A:$C,J$1,FALSE)</f>
        <v>#VALUE!</v>
      </c>
      <c r="K2410" s="22" t="e">
        <f>VLOOKUP($G2410,Temp!$A:$C,K$1,FALSE)</f>
        <v>#VALUE!</v>
      </c>
      <c r="L2410" s="22" t="e">
        <f>VLOOKUP($G2410,Temp!$A:$C,L$1,FALSE)</f>
        <v>#VALUE!</v>
      </c>
      <c r="M2410" s="22" t="e">
        <f>VLOOKUP($G2410,Temp!$A:$C,M$1,FALSE)</f>
        <v>#VALUE!</v>
      </c>
      <c r="N2410" s="22" t="e">
        <f>VLOOKUP($G2410,Temp!$A:$C,N$1,FALSE)</f>
        <v>#VALUE!</v>
      </c>
      <c r="O2410" s="22" t="e">
        <f>VLOOKUP($G2410,Temp!$A:$C,O$1,FALSE)</f>
        <v>#VALUE!</v>
      </c>
      <c r="P2410" s="22" t="e">
        <f>VLOOKUP($G2410,Temp!$A:$C,P$1,FALSE)</f>
        <v>#VALUE!</v>
      </c>
      <c r="Q2410" s="22" t="e">
        <f>VLOOKUP($G2410,Temp!$A:$C,Q$1,FALSE)</f>
        <v>#VALUE!</v>
      </c>
      <c r="R2410" s="22" t="e">
        <f>VLOOKUP($G2410,Temp!$A:$C,R$1,FALSE)</f>
        <v>#VALUE!</v>
      </c>
      <c r="S2410" s="22" t="e">
        <f>VLOOKUP($G2410,Temp!$A:$C,S$1,FALSE)</f>
        <v>#VALUE!</v>
      </c>
      <c r="T2410" s="22" t="e">
        <f>VLOOKUP($G2410,Temp!$A:$C,T$1,FALSE)</f>
        <v>#VALUE!</v>
      </c>
      <c r="U2410" s="22" t="e">
        <f>VLOOKUP($G2410,Temp!$A:$C,U$1,FALSE)</f>
        <v>#VALUE!</v>
      </c>
      <c r="V2410" s="22" t="e">
        <f>VLOOKUP($G2410,Temp!$A:$C,V$1,FALSE)</f>
        <v>#VALUE!</v>
      </c>
      <c r="W2410" s="22" t="e">
        <f>VLOOKUP($G2410,Temp!$A:$C,W$1,FALSE)</f>
        <v>#VALUE!</v>
      </c>
      <c r="X2410" s="22" t="e">
        <f>VLOOKUP($G2410,Temp!$A:$C,X$1,FALSE)</f>
        <v>#VALUE!</v>
      </c>
      <c r="Y2410" s="22">
        <f>VLOOKUP($G2410,Temp!$A:$C,Y$1,FALSE)</f>
        <v>5</v>
      </c>
      <c r="Z2410" s="22">
        <f>VLOOKUP($G2410,Temp!$A:$C,Z$1,FALSE)</f>
        <v>0</v>
      </c>
      <c r="AA2410" s="22" t="e">
        <f>VLOOKUP($A2410,Searches!$A:$H,AA$1,FALSE)</f>
        <v>#N/A</v>
      </c>
      <c r="AB2410" s="22" t="e">
        <f>VLOOKUP($A2410,Searches!$A:$H,AB$1,FALSE)</f>
        <v>#N/A</v>
      </c>
      <c r="AC2410" s="22" t="e">
        <f>VLOOKUP($A2410,Searches!$A:$H,AC$1,FALSE)</f>
        <v>#N/A</v>
      </c>
      <c r="AD2410" s="22" t="e">
        <f>VLOOKUP($A2410,Searches!$A:$H,AD$1,FALSE)</f>
        <v>#N/A</v>
      </c>
      <c r="AE2410" s="22" t="e">
        <f>VLOOKUP($A2410,Searches!$A:$H,AE$1,FALSE)</f>
        <v>#N/A</v>
      </c>
      <c r="AF2410" s="22" t="e">
        <f>VLOOKUP($A2410,Searches!$A:$H,AF$1,FALSE)</f>
        <v>#N/A</v>
      </c>
      <c r="AG2410" s="22" t="e">
        <f>VLOOKUP($A2410,Searches!$A:$H,AG$1,FALSE)</f>
        <v>#N/A</v>
      </c>
      <c r="AH2410" s="22" t="str">
        <f>VLOOKUP($G2410,Temp!$D:$F,AH$1,FALSE)</f>
        <v>ittblazers.com</v>
      </c>
      <c r="AI2410" s="22">
        <f>VLOOKUP($G2410,Temp!$D:$F,AI$1,FALSE)</f>
        <v>0</v>
      </c>
      <c r="AJ2410" s="22" t="str">
        <f>VLOOKUP($G2410,Temp!$D:$F,AJ$1,FALSE)</f>
        <v>Drupal</v>
      </c>
    </row>
    <row r="2411" spans="1:36" ht="16" x14ac:dyDescent="0.2">
      <c r="A2411" s="8" t="str">
        <f t="shared" si="37"/>
        <v>Natalie Wiebenson Adaptive Insights</v>
      </c>
      <c r="B2411" s="8" t="s">
        <v>12968</v>
      </c>
      <c r="C2411" s="8" t="s">
        <v>12970</v>
      </c>
      <c r="D2411" s="8" t="s">
        <v>12234</v>
      </c>
      <c r="E2411" s="8" t="s">
        <v>12971</v>
      </c>
      <c r="F2411" s="8" t="s">
        <v>6120</v>
      </c>
      <c r="G2411" s="12" t="s">
        <v>6122</v>
      </c>
      <c r="H2411" s="22" t="str">
        <f>VLOOKUP($G2411,Temp!$A:$C,H$1,FALSE)</f>
        <v>adaptiveinsights.com</v>
      </c>
      <c r="I2411" s="22" t="e">
        <f>VLOOKUP($G2411,Temp!$A:$C,I$1,FALSE)</f>
        <v>#VALUE!</v>
      </c>
      <c r="J2411" s="22" t="e">
        <f>VLOOKUP($G2411,Temp!$A:$C,J$1,FALSE)</f>
        <v>#VALUE!</v>
      </c>
      <c r="K2411" s="22" t="e">
        <f>VLOOKUP($G2411,Temp!$A:$C,K$1,FALSE)</f>
        <v>#VALUE!</v>
      </c>
      <c r="L2411" s="22" t="e">
        <f>VLOOKUP($G2411,Temp!$A:$C,L$1,FALSE)</f>
        <v>#VALUE!</v>
      </c>
      <c r="M2411" s="22" t="e">
        <f>VLOOKUP($G2411,Temp!$A:$C,M$1,FALSE)</f>
        <v>#VALUE!</v>
      </c>
      <c r="N2411" s="22" t="e">
        <f>VLOOKUP($G2411,Temp!$A:$C,N$1,FALSE)</f>
        <v>#VALUE!</v>
      </c>
      <c r="O2411" s="22" t="e">
        <f>VLOOKUP($G2411,Temp!$A:$C,O$1,FALSE)</f>
        <v>#VALUE!</v>
      </c>
      <c r="P2411" s="22" t="e">
        <f>VLOOKUP($G2411,Temp!$A:$C,P$1,FALSE)</f>
        <v>#VALUE!</v>
      </c>
      <c r="Q2411" s="22" t="e">
        <f>VLOOKUP($G2411,Temp!$A:$C,Q$1,FALSE)</f>
        <v>#VALUE!</v>
      </c>
      <c r="R2411" s="22" t="e">
        <f>VLOOKUP($G2411,Temp!$A:$C,R$1,FALSE)</f>
        <v>#VALUE!</v>
      </c>
      <c r="S2411" s="22" t="e">
        <f>VLOOKUP($G2411,Temp!$A:$C,S$1,FALSE)</f>
        <v>#VALUE!</v>
      </c>
      <c r="T2411" s="22" t="e">
        <f>VLOOKUP($G2411,Temp!$A:$C,T$1,FALSE)</f>
        <v>#VALUE!</v>
      </c>
      <c r="U2411" s="22" t="e">
        <f>VLOOKUP($G2411,Temp!$A:$C,U$1,FALSE)</f>
        <v>#VALUE!</v>
      </c>
      <c r="V2411" s="22" t="e">
        <f>VLOOKUP($G2411,Temp!$A:$C,V$1,FALSE)</f>
        <v>#VALUE!</v>
      </c>
      <c r="W2411" s="22" t="e">
        <f>VLOOKUP($G2411,Temp!$A:$C,W$1,FALSE)</f>
        <v>#VALUE!</v>
      </c>
      <c r="X2411" s="22" t="e">
        <f>VLOOKUP($G2411,Temp!$A:$C,X$1,FALSE)</f>
        <v>#VALUE!</v>
      </c>
      <c r="Y2411" s="22">
        <f>VLOOKUP($G2411,Temp!$A:$C,Y$1,FALSE)</f>
        <v>121000</v>
      </c>
      <c r="Z2411" s="22">
        <f>VLOOKUP($G2411,Temp!$A:$C,Z$1,FALSE)</f>
        <v>12100</v>
      </c>
      <c r="AA2411" s="22" t="e">
        <f>VLOOKUP($A2411,Searches!$A:$H,AA$1,FALSE)</f>
        <v>#N/A</v>
      </c>
      <c r="AB2411" s="22" t="e">
        <f>VLOOKUP($A2411,Searches!$A:$H,AB$1,FALSE)</f>
        <v>#N/A</v>
      </c>
      <c r="AC2411" s="22" t="e">
        <f>VLOOKUP($A2411,Searches!$A:$H,AC$1,FALSE)</f>
        <v>#N/A</v>
      </c>
      <c r="AD2411" s="22" t="e">
        <f>VLOOKUP($A2411,Searches!$A:$H,AD$1,FALSE)</f>
        <v>#N/A</v>
      </c>
      <c r="AE2411" s="22" t="e">
        <f>VLOOKUP($A2411,Searches!$A:$H,AE$1,FALSE)</f>
        <v>#N/A</v>
      </c>
      <c r="AF2411" s="22" t="e">
        <f>VLOOKUP($A2411,Searches!$A:$H,AF$1,FALSE)</f>
        <v>#N/A</v>
      </c>
      <c r="AG2411" s="22" t="e">
        <f>VLOOKUP($A2411,Searches!$A:$H,AG$1,FALSE)</f>
        <v>#N/A</v>
      </c>
      <c r="AH2411" s="22" t="str">
        <f>VLOOKUP($G2411,Temp!$D:$F,AH$1,FALSE)</f>
        <v>adaptiveinsights.com</v>
      </c>
      <c r="AI2411" s="22" t="str">
        <f>VLOOKUP($G2411,Temp!$D:$F,AI$1,FALSE)</f>
        <v>HubSpot</v>
      </c>
      <c r="AJ2411" s="22" t="str">
        <f>VLOOKUP($G2411,Temp!$D:$F,AJ$1,FALSE)</f>
        <v>WordPress</v>
      </c>
    </row>
    <row r="2412" spans="1:36" ht="16" x14ac:dyDescent="0.2">
      <c r="A2412" s="8" t="str">
        <f t="shared" si="37"/>
        <v>Sameer Sama eBrandz Solutions Pvt. Ltd.</v>
      </c>
      <c r="B2412" s="8" t="s">
        <v>1235</v>
      </c>
      <c r="C2412" s="8" t="s">
        <v>1236</v>
      </c>
      <c r="D2412" s="8" t="s">
        <v>42</v>
      </c>
      <c r="E2412" s="8" t="s">
        <v>1237</v>
      </c>
      <c r="F2412" s="8" t="s">
        <v>1238</v>
      </c>
      <c r="G2412" s="12" t="s">
        <v>1239</v>
      </c>
      <c r="H2412" s="22" t="str">
        <f>VLOOKUP($G2412,Temp!$A:$C,H$1,FALSE)</f>
        <v>ebrandz.com</v>
      </c>
      <c r="I2412" s="22" t="e">
        <f>VLOOKUP($G2412,Temp!$A:$C,I$1,FALSE)</f>
        <v>#VALUE!</v>
      </c>
      <c r="J2412" s="22" t="e">
        <f>VLOOKUP($G2412,Temp!$A:$C,J$1,FALSE)</f>
        <v>#VALUE!</v>
      </c>
      <c r="K2412" s="22" t="e">
        <f>VLOOKUP($G2412,Temp!$A:$C,K$1,FALSE)</f>
        <v>#VALUE!</v>
      </c>
      <c r="L2412" s="22" t="e">
        <f>VLOOKUP($G2412,Temp!$A:$C,L$1,FALSE)</f>
        <v>#VALUE!</v>
      </c>
      <c r="M2412" s="22" t="e">
        <f>VLOOKUP($G2412,Temp!$A:$C,M$1,FALSE)</f>
        <v>#VALUE!</v>
      </c>
      <c r="N2412" s="22" t="e">
        <f>VLOOKUP($G2412,Temp!$A:$C,N$1,FALSE)</f>
        <v>#VALUE!</v>
      </c>
      <c r="O2412" s="22" t="e">
        <f>VLOOKUP($G2412,Temp!$A:$C,O$1,FALSE)</f>
        <v>#VALUE!</v>
      </c>
      <c r="P2412" s="22" t="e">
        <f>VLOOKUP($G2412,Temp!$A:$C,P$1,FALSE)</f>
        <v>#VALUE!</v>
      </c>
      <c r="Q2412" s="22" t="e">
        <f>VLOOKUP($G2412,Temp!$A:$C,Q$1,FALSE)</f>
        <v>#VALUE!</v>
      </c>
      <c r="R2412" s="22" t="e">
        <f>VLOOKUP($G2412,Temp!$A:$C,R$1,FALSE)</f>
        <v>#VALUE!</v>
      </c>
      <c r="S2412" s="22" t="e">
        <f>VLOOKUP($G2412,Temp!$A:$C,S$1,FALSE)</f>
        <v>#VALUE!</v>
      </c>
      <c r="T2412" s="22" t="e">
        <f>VLOOKUP($G2412,Temp!$A:$C,T$1,FALSE)</f>
        <v>#VALUE!</v>
      </c>
      <c r="U2412" s="22" t="e">
        <f>VLOOKUP($G2412,Temp!$A:$C,U$1,FALSE)</f>
        <v>#VALUE!</v>
      </c>
      <c r="V2412" s="22" t="e">
        <f>VLOOKUP($G2412,Temp!$A:$C,V$1,FALSE)</f>
        <v>#VALUE!</v>
      </c>
      <c r="W2412" s="22" t="e">
        <f>VLOOKUP($G2412,Temp!$A:$C,W$1,FALSE)</f>
        <v>#VALUE!</v>
      </c>
      <c r="X2412" s="22" t="e">
        <f>VLOOKUP($G2412,Temp!$A:$C,X$1,FALSE)</f>
        <v>#VALUE!</v>
      </c>
      <c r="Y2412" s="22">
        <f>VLOOKUP($G2412,Temp!$A:$C,Y$1,FALSE)</f>
        <v>4500</v>
      </c>
      <c r="Z2412" s="22">
        <f>VLOOKUP($G2412,Temp!$A:$C,Z$1,FALSE)</f>
        <v>28200</v>
      </c>
      <c r="AA2412" s="22" t="e">
        <f>VLOOKUP($A2412,Searches!$A:$H,AA$1,FALSE)</f>
        <v>#N/A</v>
      </c>
      <c r="AB2412" s="22" t="e">
        <f>VLOOKUP($A2412,Searches!$A:$H,AB$1,FALSE)</f>
        <v>#N/A</v>
      </c>
      <c r="AC2412" s="22" t="e">
        <f>VLOOKUP($A2412,Searches!$A:$H,AC$1,FALSE)</f>
        <v>#N/A</v>
      </c>
      <c r="AD2412" s="22" t="e">
        <f>VLOOKUP($A2412,Searches!$A:$H,AD$1,FALSE)</f>
        <v>#N/A</v>
      </c>
      <c r="AE2412" s="22" t="e">
        <f>VLOOKUP($A2412,Searches!$A:$H,AE$1,FALSE)</f>
        <v>#N/A</v>
      </c>
      <c r="AF2412" s="22" t="e">
        <f>VLOOKUP($A2412,Searches!$A:$H,AF$1,FALSE)</f>
        <v>#N/A</v>
      </c>
      <c r="AG2412" s="22" t="e">
        <f>VLOOKUP($A2412,Searches!$A:$H,AG$1,FALSE)</f>
        <v>#N/A</v>
      </c>
      <c r="AH2412" s="22" t="str">
        <f>VLOOKUP($G2412,Temp!$D:$F,AH$1,FALSE)</f>
        <v>ebrandz.com</v>
      </c>
      <c r="AI2412" s="22">
        <f>VLOOKUP($G2412,Temp!$D:$F,AI$1,FALSE)</f>
        <v>0</v>
      </c>
      <c r="AJ2412" s="22" t="str">
        <f>VLOOKUP($G2412,Temp!$D:$F,AJ$1,FALSE)</f>
        <v>WordPress</v>
      </c>
    </row>
    <row r="2413" spans="1:36" ht="16" x14ac:dyDescent="0.2">
      <c r="A2413" s="8" t="str">
        <f t="shared" si="37"/>
        <v>Chris Collins  MISSION CRITICAL SOLUTIONS</v>
      </c>
      <c r="B2413" s="8" t="s">
        <v>89</v>
      </c>
      <c r="C2413" s="8" t="s">
        <v>1314</v>
      </c>
      <c r="D2413" s="8" t="s">
        <v>3547</v>
      </c>
      <c r="E2413" s="8" t="s">
        <v>12017</v>
      </c>
      <c r="F2413" s="8" t="s">
        <v>12018</v>
      </c>
      <c r="G2413" s="12" t="s">
        <v>12019</v>
      </c>
      <c r="H2413" s="22" t="str">
        <f>VLOOKUP($G2413,Temp!$A:$C,H$1,FALSE)</f>
        <v>mcsoftampa.com</v>
      </c>
      <c r="I2413" s="22" t="e">
        <f>VLOOKUP($G2413,Temp!$A:$C,I$1,FALSE)</f>
        <v>#VALUE!</v>
      </c>
      <c r="J2413" s="22" t="e">
        <f>VLOOKUP($G2413,Temp!$A:$C,J$1,FALSE)</f>
        <v>#VALUE!</v>
      </c>
      <c r="K2413" s="22" t="e">
        <f>VLOOKUP($G2413,Temp!$A:$C,K$1,FALSE)</f>
        <v>#VALUE!</v>
      </c>
      <c r="L2413" s="22" t="e">
        <f>VLOOKUP($G2413,Temp!$A:$C,L$1,FALSE)</f>
        <v>#VALUE!</v>
      </c>
      <c r="M2413" s="22" t="e">
        <f>VLOOKUP($G2413,Temp!$A:$C,M$1,FALSE)</f>
        <v>#VALUE!</v>
      </c>
      <c r="N2413" s="22" t="e">
        <f>VLOOKUP($G2413,Temp!$A:$C,N$1,FALSE)</f>
        <v>#VALUE!</v>
      </c>
      <c r="O2413" s="22" t="e">
        <f>VLOOKUP($G2413,Temp!$A:$C,O$1,FALSE)</f>
        <v>#VALUE!</v>
      </c>
      <c r="P2413" s="22" t="e">
        <f>VLOOKUP($G2413,Temp!$A:$C,P$1,FALSE)</f>
        <v>#VALUE!</v>
      </c>
      <c r="Q2413" s="22" t="e">
        <f>VLOOKUP($G2413,Temp!$A:$C,Q$1,FALSE)</f>
        <v>#VALUE!</v>
      </c>
      <c r="R2413" s="22" t="e">
        <f>VLOOKUP($G2413,Temp!$A:$C,R$1,FALSE)</f>
        <v>#VALUE!</v>
      </c>
      <c r="S2413" s="22" t="e">
        <f>VLOOKUP($G2413,Temp!$A:$C,S$1,FALSE)</f>
        <v>#VALUE!</v>
      </c>
      <c r="T2413" s="22" t="e">
        <f>VLOOKUP($G2413,Temp!$A:$C,T$1,FALSE)</f>
        <v>#VALUE!</v>
      </c>
      <c r="U2413" s="22" t="e">
        <f>VLOOKUP($G2413,Temp!$A:$C,U$1,FALSE)</f>
        <v>#VALUE!</v>
      </c>
      <c r="V2413" s="22" t="e">
        <f>VLOOKUP($G2413,Temp!$A:$C,V$1,FALSE)</f>
        <v>#VALUE!</v>
      </c>
      <c r="W2413" s="22" t="e">
        <f>VLOOKUP($G2413,Temp!$A:$C,W$1,FALSE)</f>
        <v>#VALUE!</v>
      </c>
      <c r="X2413" s="22" t="e">
        <f>VLOOKUP($G2413,Temp!$A:$C,X$1,FALSE)</f>
        <v>#VALUE!</v>
      </c>
      <c r="Y2413" s="22">
        <f>VLOOKUP($G2413,Temp!$A:$C,Y$1,FALSE)</f>
        <v>0</v>
      </c>
      <c r="Z2413" s="22">
        <f>VLOOKUP($G2413,Temp!$A:$C,Z$1,FALSE)</f>
        <v>0</v>
      </c>
      <c r="AA2413" s="22" t="e">
        <f>VLOOKUP($A2413,Searches!$A:$H,AA$1,FALSE)</f>
        <v>#N/A</v>
      </c>
      <c r="AB2413" s="22" t="e">
        <f>VLOOKUP($A2413,Searches!$A:$H,AB$1,FALSE)</f>
        <v>#N/A</v>
      </c>
      <c r="AC2413" s="22" t="e">
        <f>VLOOKUP($A2413,Searches!$A:$H,AC$1,FALSE)</f>
        <v>#N/A</v>
      </c>
      <c r="AD2413" s="22" t="e">
        <f>VLOOKUP($A2413,Searches!$A:$H,AD$1,FALSE)</f>
        <v>#N/A</v>
      </c>
      <c r="AE2413" s="22" t="e">
        <f>VLOOKUP($A2413,Searches!$A:$H,AE$1,FALSE)</f>
        <v>#N/A</v>
      </c>
      <c r="AF2413" s="22" t="e">
        <f>VLOOKUP($A2413,Searches!$A:$H,AF$1,FALSE)</f>
        <v>#N/A</v>
      </c>
      <c r="AG2413" s="22" t="e">
        <f>VLOOKUP($A2413,Searches!$A:$H,AG$1,FALSE)</f>
        <v>#N/A</v>
      </c>
      <c r="AH2413" s="22" t="e">
        <f>VLOOKUP($G2413,Temp!$D:$F,AH$1,FALSE)</f>
        <v>#N/A</v>
      </c>
      <c r="AI2413" s="22" t="e">
        <f>VLOOKUP($G2413,Temp!$D:$F,AI$1,FALSE)</f>
        <v>#N/A</v>
      </c>
      <c r="AJ2413" s="22" t="e">
        <f>VLOOKUP($G2413,Temp!$D:$F,AJ$1,FALSE)</f>
        <v>#N/A</v>
      </c>
    </row>
    <row r="2414" spans="1:36" ht="16" x14ac:dyDescent="0.2">
      <c r="A2414" s="8" t="str">
        <f t="shared" si="37"/>
        <v>Charles Hurst CoreLogic | FNC</v>
      </c>
      <c r="B2414" s="8" t="s">
        <v>1502</v>
      </c>
      <c r="C2414" s="8" t="s">
        <v>3787</v>
      </c>
      <c r="D2414" s="8" t="s">
        <v>304</v>
      </c>
      <c r="E2414" s="8" t="s">
        <v>3788</v>
      </c>
      <c r="F2414" s="8" t="s">
        <v>3789</v>
      </c>
      <c r="G2414" s="12" t="s">
        <v>3790</v>
      </c>
      <c r="H2414" s="22" t="str">
        <f>VLOOKUP($G2414,Temp!$A:$C,H$1,FALSE)</f>
        <v>fncinc.com</v>
      </c>
      <c r="I2414" s="22" t="e">
        <f>VLOOKUP($G2414,Temp!$A:$C,I$1,FALSE)</f>
        <v>#VALUE!</v>
      </c>
      <c r="J2414" s="22" t="e">
        <f>VLOOKUP($G2414,Temp!$A:$C,J$1,FALSE)</f>
        <v>#VALUE!</v>
      </c>
      <c r="K2414" s="22" t="e">
        <f>VLOOKUP($G2414,Temp!$A:$C,K$1,FALSE)</f>
        <v>#VALUE!</v>
      </c>
      <c r="L2414" s="22" t="e">
        <f>VLOOKUP($G2414,Temp!$A:$C,L$1,FALSE)</f>
        <v>#VALUE!</v>
      </c>
      <c r="M2414" s="22" t="e">
        <f>VLOOKUP($G2414,Temp!$A:$C,M$1,FALSE)</f>
        <v>#VALUE!</v>
      </c>
      <c r="N2414" s="22" t="e">
        <f>VLOOKUP($G2414,Temp!$A:$C,N$1,FALSE)</f>
        <v>#VALUE!</v>
      </c>
      <c r="O2414" s="22" t="e">
        <f>VLOOKUP($G2414,Temp!$A:$C,O$1,FALSE)</f>
        <v>#VALUE!</v>
      </c>
      <c r="P2414" s="22" t="e">
        <f>VLOOKUP($G2414,Temp!$A:$C,P$1,FALSE)</f>
        <v>#VALUE!</v>
      </c>
      <c r="Q2414" s="22" t="e">
        <f>VLOOKUP($G2414,Temp!$A:$C,Q$1,FALSE)</f>
        <v>#VALUE!</v>
      </c>
      <c r="R2414" s="22" t="e">
        <f>VLOOKUP($G2414,Temp!$A:$C,R$1,FALSE)</f>
        <v>#VALUE!</v>
      </c>
      <c r="S2414" s="22" t="e">
        <f>VLOOKUP($G2414,Temp!$A:$C,S$1,FALSE)</f>
        <v>#VALUE!</v>
      </c>
      <c r="T2414" s="22" t="e">
        <f>VLOOKUP($G2414,Temp!$A:$C,T$1,FALSE)</f>
        <v>#VALUE!</v>
      </c>
      <c r="U2414" s="22" t="e">
        <f>VLOOKUP($G2414,Temp!$A:$C,U$1,FALSE)</f>
        <v>#VALUE!</v>
      </c>
      <c r="V2414" s="22" t="e">
        <f>VLOOKUP($G2414,Temp!$A:$C,V$1,FALSE)</f>
        <v>#VALUE!</v>
      </c>
      <c r="W2414" s="22" t="e">
        <f>VLOOKUP($G2414,Temp!$A:$C,W$1,FALSE)</f>
        <v>#VALUE!</v>
      </c>
      <c r="X2414" s="22" t="e">
        <f>VLOOKUP($G2414,Temp!$A:$C,X$1,FALSE)</f>
        <v>#VALUE!</v>
      </c>
      <c r="Y2414" s="22">
        <f>VLOOKUP($G2414,Temp!$A:$C,Y$1,FALSE)</f>
        <v>2000</v>
      </c>
      <c r="Z2414" s="22">
        <f>VLOOKUP($G2414,Temp!$A:$C,Z$1,FALSE)</f>
        <v>0</v>
      </c>
      <c r="AA2414" s="22" t="e">
        <f>VLOOKUP($A2414,Searches!$A:$H,AA$1,FALSE)</f>
        <v>#N/A</v>
      </c>
      <c r="AB2414" s="22" t="e">
        <f>VLOOKUP($A2414,Searches!$A:$H,AB$1,FALSE)</f>
        <v>#N/A</v>
      </c>
      <c r="AC2414" s="22" t="e">
        <f>VLOOKUP($A2414,Searches!$A:$H,AC$1,FALSE)</f>
        <v>#N/A</v>
      </c>
      <c r="AD2414" s="22" t="e">
        <f>VLOOKUP($A2414,Searches!$A:$H,AD$1,FALSE)</f>
        <v>#N/A</v>
      </c>
      <c r="AE2414" s="22" t="e">
        <f>VLOOKUP($A2414,Searches!$A:$H,AE$1,FALSE)</f>
        <v>#N/A</v>
      </c>
      <c r="AF2414" s="22" t="e">
        <f>VLOOKUP($A2414,Searches!$A:$H,AF$1,FALSE)</f>
        <v>#N/A</v>
      </c>
      <c r="AG2414" s="22" t="e">
        <f>VLOOKUP($A2414,Searches!$A:$H,AG$1,FALSE)</f>
        <v>#N/A</v>
      </c>
      <c r="AH2414" s="22" t="e">
        <f>VLOOKUP($G2414,Temp!$D:$F,AH$1,FALSE)</f>
        <v>#N/A</v>
      </c>
      <c r="AI2414" s="22" t="e">
        <f>VLOOKUP($G2414,Temp!$D:$F,AI$1,FALSE)</f>
        <v>#N/A</v>
      </c>
      <c r="AJ2414" s="22" t="e">
        <f>VLOOKUP($G2414,Temp!$D:$F,AJ$1,FALSE)</f>
        <v>#N/A</v>
      </c>
    </row>
    <row r="2415" spans="1:36" ht="16" x14ac:dyDescent="0.2">
      <c r="A2415" s="8" t="str">
        <f t="shared" si="37"/>
        <v>Raj Rentala Techwave.</v>
      </c>
      <c r="B2415" s="8" t="s">
        <v>6939</v>
      </c>
      <c r="C2415" s="8" t="s">
        <v>12025</v>
      </c>
      <c r="D2415" s="8" t="s">
        <v>12026</v>
      </c>
      <c r="E2415" s="8" t="s">
        <v>12027</v>
      </c>
      <c r="F2415" s="8" t="s">
        <v>12028</v>
      </c>
      <c r="G2415" s="12" t="s">
        <v>12029</v>
      </c>
      <c r="H2415" s="22" t="str">
        <f>VLOOKUP($G2415,Temp!$A:$C,H$1,FALSE)</f>
        <v>techwave.net</v>
      </c>
      <c r="I2415" s="22" t="e">
        <f>VLOOKUP($G2415,Temp!$A:$C,I$1,FALSE)</f>
        <v>#VALUE!</v>
      </c>
      <c r="J2415" s="22" t="e">
        <f>VLOOKUP($G2415,Temp!$A:$C,J$1,FALSE)</f>
        <v>#VALUE!</v>
      </c>
      <c r="K2415" s="22" t="e">
        <f>VLOOKUP($G2415,Temp!$A:$C,K$1,FALSE)</f>
        <v>#VALUE!</v>
      </c>
      <c r="L2415" s="22" t="e">
        <f>VLOOKUP($G2415,Temp!$A:$C,L$1,FALSE)</f>
        <v>#VALUE!</v>
      </c>
      <c r="M2415" s="22" t="e">
        <f>VLOOKUP($G2415,Temp!$A:$C,M$1,FALSE)</f>
        <v>#VALUE!</v>
      </c>
      <c r="N2415" s="22" t="e">
        <f>VLOOKUP($G2415,Temp!$A:$C,N$1,FALSE)</f>
        <v>#VALUE!</v>
      </c>
      <c r="O2415" s="22" t="e">
        <f>VLOOKUP($G2415,Temp!$A:$C,O$1,FALSE)</f>
        <v>#VALUE!</v>
      </c>
      <c r="P2415" s="22" t="e">
        <f>VLOOKUP($G2415,Temp!$A:$C,P$1,FALSE)</f>
        <v>#VALUE!</v>
      </c>
      <c r="Q2415" s="22" t="e">
        <f>VLOOKUP($G2415,Temp!$A:$C,Q$1,FALSE)</f>
        <v>#VALUE!</v>
      </c>
      <c r="R2415" s="22" t="e">
        <f>VLOOKUP($G2415,Temp!$A:$C,R$1,FALSE)</f>
        <v>#VALUE!</v>
      </c>
      <c r="S2415" s="22" t="e">
        <f>VLOOKUP($G2415,Temp!$A:$C,S$1,FALSE)</f>
        <v>#VALUE!</v>
      </c>
      <c r="T2415" s="22" t="e">
        <f>VLOOKUP($G2415,Temp!$A:$C,T$1,FALSE)</f>
        <v>#VALUE!</v>
      </c>
      <c r="U2415" s="22" t="e">
        <f>VLOOKUP($G2415,Temp!$A:$C,U$1,FALSE)</f>
        <v>#VALUE!</v>
      </c>
      <c r="V2415" s="22" t="e">
        <f>VLOOKUP($G2415,Temp!$A:$C,V$1,FALSE)</f>
        <v>#VALUE!</v>
      </c>
      <c r="W2415" s="22" t="e">
        <f>VLOOKUP($G2415,Temp!$A:$C,W$1,FALSE)</f>
        <v>#VALUE!</v>
      </c>
      <c r="X2415" s="22" t="e">
        <f>VLOOKUP($G2415,Temp!$A:$C,X$1,FALSE)</f>
        <v>#VALUE!</v>
      </c>
      <c r="Y2415" s="22">
        <f>VLOOKUP($G2415,Temp!$A:$C,Y$1,FALSE)</f>
        <v>492</v>
      </c>
      <c r="Z2415" s="22">
        <f>VLOOKUP($G2415,Temp!$A:$C,Z$1,FALSE)</f>
        <v>0</v>
      </c>
      <c r="AA2415" s="22" t="e">
        <f>VLOOKUP($A2415,Searches!$A:$H,AA$1,FALSE)</f>
        <v>#N/A</v>
      </c>
      <c r="AB2415" s="22" t="e">
        <f>VLOOKUP($A2415,Searches!$A:$H,AB$1,FALSE)</f>
        <v>#N/A</v>
      </c>
      <c r="AC2415" s="22" t="e">
        <f>VLOOKUP($A2415,Searches!$A:$H,AC$1,FALSE)</f>
        <v>#N/A</v>
      </c>
      <c r="AD2415" s="22" t="e">
        <f>VLOOKUP($A2415,Searches!$A:$H,AD$1,FALSE)</f>
        <v>#N/A</v>
      </c>
      <c r="AE2415" s="22" t="e">
        <f>VLOOKUP($A2415,Searches!$A:$H,AE$1,FALSE)</f>
        <v>#N/A</v>
      </c>
      <c r="AF2415" s="22" t="e">
        <f>VLOOKUP($A2415,Searches!$A:$H,AF$1,FALSE)</f>
        <v>#N/A</v>
      </c>
      <c r="AG2415" s="22" t="e">
        <f>VLOOKUP($A2415,Searches!$A:$H,AG$1,FALSE)</f>
        <v>#N/A</v>
      </c>
      <c r="AH2415" s="22" t="e">
        <f>VLOOKUP($G2415,Temp!$D:$F,AH$1,FALSE)</f>
        <v>#N/A</v>
      </c>
      <c r="AI2415" s="22" t="e">
        <f>VLOOKUP($G2415,Temp!$D:$F,AI$1,FALSE)</f>
        <v>#N/A</v>
      </c>
      <c r="AJ2415" s="22" t="e">
        <f>VLOOKUP($G2415,Temp!$D:$F,AJ$1,FALSE)</f>
        <v>#N/A</v>
      </c>
    </row>
    <row r="2416" spans="1:36" ht="16" x14ac:dyDescent="0.2">
      <c r="A2416" s="8" t="str">
        <f t="shared" si="37"/>
        <v>Almitra Karnik CleverTap</v>
      </c>
      <c r="B2416" s="8" t="s">
        <v>13111</v>
      </c>
      <c r="C2416" s="8" t="s">
        <v>13113</v>
      </c>
      <c r="D2416" s="8" t="s">
        <v>10754</v>
      </c>
      <c r="E2416" s="8" t="s">
        <v>13115</v>
      </c>
      <c r="F2416" s="8" t="s">
        <v>13116</v>
      </c>
      <c r="G2416" s="12" t="s">
        <v>12070</v>
      </c>
      <c r="H2416" s="22" t="str">
        <f>VLOOKUP($G2416,Temp!$A:$C,H$1,FALSE)</f>
        <v>clevertap.com</v>
      </c>
      <c r="I2416" s="22" t="e">
        <f>VLOOKUP($G2416,Temp!$A:$C,I$1,FALSE)</f>
        <v>#VALUE!</v>
      </c>
      <c r="J2416" s="22" t="e">
        <f>VLOOKUP($G2416,Temp!$A:$C,J$1,FALSE)</f>
        <v>#VALUE!</v>
      </c>
      <c r="K2416" s="22" t="e">
        <f>VLOOKUP($G2416,Temp!$A:$C,K$1,FALSE)</f>
        <v>#VALUE!</v>
      </c>
      <c r="L2416" s="22" t="e">
        <f>VLOOKUP($G2416,Temp!$A:$C,L$1,FALSE)</f>
        <v>#VALUE!</v>
      </c>
      <c r="M2416" s="22" t="e">
        <f>VLOOKUP($G2416,Temp!$A:$C,M$1,FALSE)</f>
        <v>#VALUE!</v>
      </c>
      <c r="N2416" s="22" t="e">
        <f>VLOOKUP($G2416,Temp!$A:$C,N$1,FALSE)</f>
        <v>#VALUE!</v>
      </c>
      <c r="O2416" s="22" t="e">
        <f>VLOOKUP($G2416,Temp!$A:$C,O$1,FALSE)</f>
        <v>#VALUE!</v>
      </c>
      <c r="P2416" s="22" t="e">
        <f>VLOOKUP($G2416,Temp!$A:$C,P$1,FALSE)</f>
        <v>#VALUE!</v>
      </c>
      <c r="Q2416" s="22" t="e">
        <f>VLOOKUP($G2416,Temp!$A:$C,Q$1,FALSE)</f>
        <v>#VALUE!</v>
      </c>
      <c r="R2416" s="22" t="e">
        <f>VLOOKUP($G2416,Temp!$A:$C,R$1,FALSE)</f>
        <v>#VALUE!</v>
      </c>
      <c r="S2416" s="22" t="e">
        <f>VLOOKUP($G2416,Temp!$A:$C,S$1,FALSE)</f>
        <v>#VALUE!</v>
      </c>
      <c r="T2416" s="22" t="e">
        <f>VLOOKUP($G2416,Temp!$A:$C,T$1,FALSE)</f>
        <v>#VALUE!</v>
      </c>
      <c r="U2416" s="22" t="e">
        <f>VLOOKUP($G2416,Temp!$A:$C,U$1,FALSE)</f>
        <v>#VALUE!</v>
      </c>
      <c r="V2416" s="22" t="e">
        <f>VLOOKUP($G2416,Temp!$A:$C,V$1,FALSE)</f>
        <v>#VALUE!</v>
      </c>
      <c r="W2416" s="22" t="e">
        <f>VLOOKUP($G2416,Temp!$A:$C,W$1,FALSE)</f>
        <v>#VALUE!</v>
      </c>
      <c r="X2416" s="22" t="e">
        <f>VLOOKUP($G2416,Temp!$A:$C,X$1,FALSE)</f>
        <v>#VALUE!</v>
      </c>
      <c r="Y2416" s="22">
        <f>VLOOKUP($G2416,Temp!$A:$C,Y$1,FALSE)</f>
        <v>3300</v>
      </c>
      <c r="Z2416" s="22">
        <f>VLOOKUP($G2416,Temp!$A:$C,Z$1,FALSE)</f>
        <v>15300</v>
      </c>
      <c r="AA2416" s="22" t="e">
        <f>VLOOKUP($A2416,Searches!$A:$H,AA$1,FALSE)</f>
        <v>#N/A</v>
      </c>
      <c r="AB2416" s="22" t="e">
        <f>VLOOKUP($A2416,Searches!$A:$H,AB$1,FALSE)</f>
        <v>#N/A</v>
      </c>
      <c r="AC2416" s="22" t="e">
        <f>VLOOKUP($A2416,Searches!$A:$H,AC$1,FALSE)</f>
        <v>#N/A</v>
      </c>
      <c r="AD2416" s="22" t="e">
        <f>VLOOKUP($A2416,Searches!$A:$H,AD$1,FALSE)</f>
        <v>#N/A</v>
      </c>
      <c r="AE2416" s="22" t="e">
        <f>VLOOKUP($A2416,Searches!$A:$H,AE$1,FALSE)</f>
        <v>#N/A</v>
      </c>
      <c r="AF2416" s="22" t="e">
        <f>VLOOKUP($A2416,Searches!$A:$H,AF$1,FALSE)</f>
        <v>#N/A</v>
      </c>
      <c r="AG2416" s="22" t="e">
        <f>VLOOKUP($A2416,Searches!$A:$H,AG$1,FALSE)</f>
        <v>#N/A</v>
      </c>
      <c r="AH2416" s="22" t="e">
        <f>VLOOKUP($G2416,Temp!$D:$F,AH$1,FALSE)</f>
        <v>#N/A</v>
      </c>
      <c r="AI2416" s="22" t="e">
        <f>VLOOKUP($G2416,Temp!$D:$F,AI$1,FALSE)</f>
        <v>#N/A</v>
      </c>
      <c r="AJ2416" s="22" t="e">
        <f>VLOOKUP($G2416,Temp!$D:$F,AJ$1,FALSE)</f>
        <v>#N/A</v>
      </c>
    </row>
    <row r="2417" spans="1:36" ht="16" x14ac:dyDescent="0.2">
      <c r="A2417" s="8" t="str">
        <f t="shared" si="37"/>
        <v>Eric Shafer IndoorMedia Marketing</v>
      </c>
      <c r="B2417" s="8" t="s">
        <v>214</v>
      </c>
      <c r="C2417" s="8" t="s">
        <v>8910</v>
      </c>
      <c r="D2417" s="8" t="s">
        <v>8911</v>
      </c>
      <c r="E2417" s="8" t="s">
        <v>634</v>
      </c>
      <c r="F2417" s="8" t="s">
        <v>8912</v>
      </c>
      <c r="G2417" s="8" t="s">
        <v>634</v>
      </c>
      <c r="H2417" s="22" t="e">
        <f>VLOOKUP($G2417,Temp!$A:$C,H$1,FALSE)</f>
        <v>#N/A</v>
      </c>
      <c r="I2417" s="22" t="e">
        <f>VLOOKUP($G2417,Temp!$A:$C,I$1,FALSE)</f>
        <v>#N/A</v>
      </c>
      <c r="J2417" s="22" t="e">
        <f>VLOOKUP($G2417,Temp!$A:$C,J$1,FALSE)</f>
        <v>#N/A</v>
      </c>
      <c r="K2417" s="22" t="e">
        <f>VLOOKUP($G2417,Temp!$A:$C,K$1,FALSE)</f>
        <v>#N/A</v>
      </c>
      <c r="L2417" s="22" t="e">
        <f>VLOOKUP($G2417,Temp!$A:$C,L$1,FALSE)</f>
        <v>#N/A</v>
      </c>
      <c r="M2417" s="22" t="e">
        <f>VLOOKUP($G2417,Temp!$A:$C,M$1,FALSE)</f>
        <v>#N/A</v>
      </c>
      <c r="N2417" s="22" t="e">
        <f>VLOOKUP($G2417,Temp!$A:$C,N$1,FALSE)</f>
        <v>#N/A</v>
      </c>
      <c r="O2417" s="22" t="e">
        <f>VLOOKUP($G2417,Temp!$A:$C,O$1,FALSE)</f>
        <v>#N/A</v>
      </c>
      <c r="P2417" s="22" t="e">
        <f>VLOOKUP($G2417,Temp!$A:$C,P$1,FALSE)</f>
        <v>#N/A</v>
      </c>
      <c r="Q2417" s="22" t="e">
        <f>VLOOKUP($G2417,Temp!$A:$C,Q$1,FALSE)</f>
        <v>#N/A</v>
      </c>
      <c r="R2417" s="22" t="e">
        <f>VLOOKUP($G2417,Temp!$A:$C,R$1,FALSE)</f>
        <v>#N/A</v>
      </c>
      <c r="S2417" s="22" t="e">
        <f>VLOOKUP($G2417,Temp!$A:$C,S$1,FALSE)</f>
        <v>#N/A</v>
      </c>
      <c r="T2417" s="22" t="e">
        <f>VLOOKUP($G2417,Temp!$A:$C,T$1,FALSE)</f>
        <v>#N/A</v>
      </c>
      <c r="U2417" s="22" t="e">
        <f>VLOOKUP($G2417,Temp!$A:$C,U$1,FALSE)</f>
        <v>#N/A</v>
      </c>
      <c r="V2417" s="22" t="e">
        <f>VLOOKUP($G2417,Temp!$A:$C,V$1,FALSE)</f>
        <v>#N/A</v>
      </c>
      <c r="W2417" s="22" t="e">
        <f>VLOOKUP($G2417,Temp!$A:$C,W$1,FALSE)</f>
        <v>#N/A</v>
      </c>
      <c r="X2417" s="22" t="e">
        <f>VLOOKUP($G2417,Temp!$A:$C,X$1,FALSE)</f>
        <v>#N/A</v>
      </c>
      <c r="Y2417" s="22" t="e">
        <f>VLOOKUP($G2417,Temp!$A:$C,Y$1,FALSE)</f>
        <v>#N/A</v>
      </c>
      <c r="Z2417" s="22" t="e">
        <f>VLOOKUP($G2417,Temp!$A:$C,Z$1,FALSE)</f>
        <v>#N/A</v>
      </c>
      <c r="AA2417" s="22" t="e">
        <f>VLOOKUP($A2417,Searches!$A:$H,AA$1,FALSE)</f>
        <v>#N/A</v>
      </c>
      <c r="AB2417" s="22" t="e">
        <f>VLOOKUP($A2417,Searches!$A:$H,AB$1,FALSE)</f>
        <v>#N/A</v>
      </c>
      <c r="AC2417" s="22" t="e">
        <f>VLOOKUP($A2417,Searches!$A:$H,AC$1,FALSE)</f>
        <v>#N/A</v>
      </c>
      <c r="AD2417" s="22" t="e">
        <f>VLOOKUP($A2417,Searches!$A:$H,AD$1,FALSE)</f>
        <v>#N/A</v>
      </c>
      <c r="AE2417" s="22" t="e">
        <f>VLOOKUP($A2417,Searches!$A:$H,AE$1,FALSE)</f>
        <v>#N/A</v>
      </c>
      <c r="AF2417" s="22" t="e">
        <f>VLOOKUP($A2417,Searches!$A:$H,AF$1,FALSE)</f>
        <v>#N/A</v>
      </c>
      <c r="AG2417" s="22" t="e">
        <f>VLOOKUP($A2417,Searches!$A:$H,AG$1,FALSE)</f>
        <v>#N/A</v>
      </c>
      <c r="AH2417" s="22" t="e">
        <f>VLOOKUP($G2417,Temp!$D:$F,AH$1,FALSE)</f>
        <v>#N/A</v>
      </c>
      <c r="AI2417" s="22" t="e">
        <f>VLOOKUP($G2417,Temp!$D:$F,AI$1,FALSE)</f>
        <v>#N/A</v>
      </c>
      <c r="AJ2417" s="22" t="e">
        <f>VLOOKUP($G2417,Temp!$D:$F,AJ$1,FALSE)</f>
        <v>#N/A</v>
      </c>
    </row>
    <row r="2418" spans="1:36" ht="16" x14ac:dyDescent="0.2">
      <c r="A2418" s="8" t="str">
        <f t="shared" si="37"/>
        <v>Hilary Phillips MongoDB</v>
      </c>
      <c r="B2418" s="8" t="s">
        <v>13156</v>
      </c>
      <c r="C2418" s="8" t="s">
        <v>10385</v>
      </c>
      <c r="D2418" s="8" t="s">
        <v>12266</v>
      </c>
      <c r="E2418" s="8" t="s">
        <v>13158</v>
      </c>
      <c r="F2418" s="8" t="s">
        <v>80</v>
      </c>
      <c r="G2418" s="12" t="s">
        <v>81</v>
      </c>
      <c r="H2418" s="22" t="str">
        <f>VLOOKUP($G2418,Temp!$A:$C,H$1,FALSE)</f>
        <v>mongodb.com</v>
      </c>
      <c r="I2418" s="22" t="e">
        <f>VLOOKUP($G2418,Temp!$A:$C,I$1,FALSE)</f>
        <v>#VALUE!</v>
      </c>
      <c r="J2418" s="22" t="e">
        <f>VLOOKUP($G2418,Temp!$A:$C,J$1,FALSE)</f>
        <v>#VALUE!</v>
      </c>
      <c r="K2418" s="22" t="e">
        <f>VLOOKUP($G2418,Temp!$A:$C,K$1,FALSE)</f>
        <v>#VALUE!</v>
      </c>
      <c r="L2418" s="22" t="e">
        <f>VLOOKUP($G2418,Temp!$A:$C,L$1,FALSE)</f>
        <v>#VALUE!</v>
      </c>
      <c r="M2418" s="22" t="e">
        <f>VLOOKUP($G2418,Temp!$A:$C,M$1,FALSE)</f>
        <v>#VALUE!</v>
      </c>
      <c r="N2418" s="22" t="e">
        <f>VLOOKUP($G2418,Temp!$A:$C,N$1,FALSE)</f>
        <v>#VALUE!</v>
      </c>
      <c r="O2418" s="22" t="e">
        <f>VLOOKUP($G2418,Temp!$A:$C,O$1,FALSE)</f>
        <v>#VALUE!</v>
      </c>
      <c r="P2418" s="22" t="e">
        <f>VLOOKUP($G2418,Temp!$A:$C,P$1,FALSE)</f>
        <v>#VALUE!</v>
      </c>
      <c r="Q2418" s="22" t="e">
        <f>VLOOKUP($G2418,Temp!$A:$C,Q$1,FALSE)</f>
        <v>#VALUE!</v>
      </c>
      <c r="R2418" s="22" t="e">
        <f>VLOOKUP($G2418,Temp!$A:$C,R$1,FALSE)</f>
        <v>#VALUE!</v>
      </c>
      <c r="S2418" s="22" t="e">
        <f>VLOOKUP($G2418,Temp!$A:$C,S$1,FALSE)</f>
        <v>#VALUE!</v>
      </c>
      <c r="T2418" s="22" t="e">
        <f>VLOOKUP($G2418,Temp!$A:$C,T$1,FALSE)</f>
        <v>#VALUE!</v>
      </c>
      <c r="U2418" s="22" t="e">
        <f>VLOOKUP($G2418,Temp!$A:$C,U$1,FALSE)</f>
        <v>#VALUE!</v>
      </c>
      <c r="V2418" s="22" t="e">
        <f>VLOOKUP($G2418,Temp!$A:$C,V$1,FALSE)</f>
        <v>#VALUE!</v>
      </c>
      <c r="W2418" s="22" t="e">
        <f>VLOOKUP($G2418,Temp!$A:$C,W$1,FALSE)</f>
        <v>#VALUE!</v>
      </c>
      <c r="X2418" s="22" t="e">
        <f>VLOOKUP($G2418,Temp!$A:$C,X$1,FALSE)</f>
        <v>#VALUE!</v>
      </c>
      <c r="Y2418" s="22">
        <f>VLOOKUP($G2418,Temp!$A:$C,Y$1,FALSE)</f>
        <v>874000</v>
      </c>
      <c r="Z2418" s="22">
        <f>VLOOKUP($G2418,Temp!$A:$C,Z$1,FALSE)</f>
        <v>28200</v>
      </c>
      <c r="AA2418" s="22" t="e">
        <f>VLOOKUP($A2418,Searches!$A:$H,AA$1,FALSE)</f>
        <v>#N/A</v>
      </c>
      <c r="AB2418" s="22" t="e">
        <f>VLOOKUP($A2418,Searches!$A:$H,AB$1,FALSE)</f>
        <v>#N/A</v>
      </c>
      <c r="AC2418" s="22" t="e">
        <f>VLOOKUP($A2418,Searches!$A:$H,AC$1,FALSE)</f>
        <v>#N/A</v>
      </c>
      <c r="AD2418" s="22" t="e">
        <f>VLOOKUP($A2418,Searches!$A:$H,AD$1,FALSE)</f>
        <v>#N/A</v>
      </c>
      <c r="AE2418" s="22" t="e">
        <f>VLOOKUP($A2418,Searches!$A:$H,AE$1,FALSE)</f>
        <v>#N/A</v>
      </c>
      <c r="AF2418" s="22" t="e">
        <f>VLOOKUP($A2418,Searches!$A:$H,AF$1,FALSE)</f>
        <v>#N/A</v>
      </c>
      <c r="AG2418" s="22" t="e">
        <f>VLOOKUP($A2418,Searches!$A:$H,AG$1,FALSE)</f>
        <v>#N/A</v>
      </c>
      <c r="AH2418" s="22" t="e">
        <f>VLOOKUP($G2418,Temp!$D:$F,AH$1,FALSE)</f>
        <v>#N/A</v>
      </c>
      <c r="AI2418" s="22" t="e">
        <f>VLOOKUP($G2418,Temp!$D:$F,AI$1,FALSE)</f>
        <v>#N/A</v>
      </c>
      <c r="AJ2418" s="22" t="e">
        <f>VLOOKUP($G2418,Temp!$D:$F,AJ$1,FALSE)</f>
        <v>#N/A</v>
      </c>
    </row>
    <row r="2419" spans="1:36" ht="16" x14ac:dyDescent="0.2">
      <c r="A2419" s="8" t="str">
        <f t="shared" si="37"/>
        <v>Jim Kalishman SAK Construction, LLC</v>
      </c>
      <c r="B2419" s="8" t="s">
        <v>398</v>
      </c>
      <c r="C2419" s="8" t="s">
        <v>13180</v>
      </c>
      <c r="D2419" s="8" t="s">
        <v>12279</v>
      </c>
      <c r="E2419" s="8" t="s">
        <v>13181</v>
      </c>
      <c r="F2419" s="8" t="s">
        <v>13182</v>
      </c>
      <c r="G2419" s="12" t="s">
        <v>12074</v>
      </c>
      <c r="H2419" s="22" t="str">
        <f>VLOOKUP($G2419,Temp!$A:$C,H$1,FALSE)</f>
        <v>sakcon.com</v>
      </c>
      <c r="I2419" s="22" t="e">
        <f>VLOOKUP($G2419,Temp!$A:$C,I$1,FALSE)</f>
        <v>#VALUE!</v>
      </c>
      <c r="J2419" s="22" t="e">
        <f>VLOOKUP($G2419,Temp!$A:$C,J$1,FALSE)</f>
        <v>#VALUE!</v>
      </c>
      <c r="K2419" s="22" t="e">
        <f>VLOOKUP($G2419,Temp!$A:$C,K$1,FALSE)</f>
        <v>#VALUE!</v>
      </c>
      <c r="L2419" s="22" t="e">
        <f>VLOOKUP($G2419,Temp!$A:$C,L$1,FALSE)</f>
        <v>#VALUE!</v>
      </c>
      <c r="M2419" s="22" t="e">
        <f>VLOOKUP($G2419,Temp!$A:$C,M$1,FALSE)</f>
        <v>#VALUE!</v>
      </c>
      <c r="N2419" s="22" t="e">
        <f>VLOOKUP($G2419,Temp!$A:$C,N$1,FALSE)</f>
        <v>#VALUE!</v>
      </c>
      <c r="O2419" s="22" t="e">
        <f>VLOOKUP($G2419,Temp!$A:$C,O$1,FALSE)</f>
        <v>#VALUE!</v>
      </c>
      <c r="P2419" s="22" t="e">
        <f>VLOOKUP($G2419,Temp!$A:$C,P$1,FALSE)</f>
        <v>#VALUE!</v>
      </c>
      <c r="Q2419" s="22" t="e">
        <f>VLOOKUP($G2419,Temp!$A:$C,Q$1,FALSE)</f>
        <v>#VALUE!</v>
      </c>
      <c r="R2419" s="22" t="e">
        <f>VLOOKUP($G2419,Temp!$A:$C,R$1,FALSE)</f>
        <v>#VALUE!</v>
      </c>
      <c r="S2419" s="22" t="e">
        <f>VLOOKUP($G2419,Temp!$A:$C,S$1,FALSE)</f>
        <v>#VALUE!</v>
      </c>
      <c r="T2419" s="22" t="e">
        <f>VLOOKUP($G2419,Temp!$A:$C,T$1,FALSE)</f>
        <v>#VALUE!</v>
      </c>
      <c r="U2419" s="22" t="e">
        <f>VLOOKUP($G2419,Temp!$A:$C,U$1,FALSE)</f>
        <v>#VALUE!</v>
      </c>
      <c r="V2419" s="22" t="e">
        <f>VLOOKUP($G2419,Temp!$A:$C,V$1,FALSE)</f>
        <v>#VALUE!</v>
      </c>
      <c r="W2419" s="22" t="e">
        <f>VLOOKUP($G2419,Temp!$A:$C,W$1,FALSE)</f>
        <v>#VALUE!</v>
      </c>
      <c r="X2419" s="22" t="e">
        <f>VLOOKUP($G2419,Temp!$A:$C,X$1,FALSE)</f>
        <v>#VALUE!</v>
      </c>
      <c r="Y2419" s="22">
        <f>VLOOKUP($G2419,Temp!$A:$C,Y$1,FALSE)</f>
        <v>0</v>
      </c>
      <c r="Z2419" s="22">
        <f>VLOOKUP($G2419,Temp!$A:$C,Z$1,FALSE)</f>
        <v>0</v>
      </c>
      <c r="AA2419" s="22" t="e">
        <f>VLOOKUP($A2419,Searches!$A:$H,AA$1,FALSE)</f>
        <v>#N/A</v>
      </c>
      <c r="AB2419" s="22" t="e">
        <f>VLOOKUP($A2419,Searches!$A:$H,AB$1,FALSE)</f>
        <v>#N/A</v>
      </c>
      <c r="AC2419" s="22" t="e">
        <f>VLOOKUP($A2419,Searches!$A:$H,AC$1,FALSE)</f>
        <v>#N/A</v>
      </c>
      <c r="AD2419" s="22" t="e">
        <f>VLOOKUP($A2419,Searches!$A:$H,AD$1,FALSE)</f>
        <v>#N/A</v>
      </c>
      <c r="AE2419" s="22" t="e">
        <f>VLOOKUP($A2419,Searches!$A:$H,AE$1,FALSE)</f>
        <v>#N/A</v>
      </c>
      <c r="AF2419" s="22" t="e">
        <f>VLOOKUP($A2419,Searches!$A:$H,AF$1,FALSE)</f>
        <v>#N/A</v>
      </c>
      <c r="AG2419" s="22" t="e">
        <f>VLOOKUP($A2419,Searches!$A:$H,AG$1,FALSE)</f>
        <v>#N/A</v>
      </c>
      <c r="AH2419" s="22" t="e">
        <f>VLOOKUP($G2419,Temp!$D:$F,AH$1,FALSE)</f>
        <v>#N/A</v>
      </c>
      <c r="AI2419" s="22" t="e">
        <f>VLOOKUP($G2419,Temp!$D:$F,AI$1,FALSE)</f>
        <v>#N/A</v>
      </c>
      <c r="AJ2419" s="22" t="e">
        <f>VLOOKUP($G2419,Temp!$D:$F,AJ$1,FALSE)</f>
        <v>#N/A</v>
      </c>
    </row>
    <row r="2420" spans="1:36" ht="16" x14ac:dyDescent="0.2">
      <c r="A2420" s="8" t="str">
        <f t="shared" si="37"/>
        <v>Katie Emmel International Decision Systems</v>
      </c>
      <c r="B2420" s="8" t="s">
        <v>5591</v>
      </c>
      <c r="C2420" s="8" t="s">
        <v>13200</v>
      </c>
      <c r="D2420" s="8" t="s">
        <v>1006</v>
      </c>
      <c r="E2420" s="8" t="s">
        <v>13203</v>
      </c>
      <c r="F2420" s="8" t="s">
        <v>13204</v>
      </c>
      <c r="G2420" s="12" t="s">
        <v>12075</v>
      </c>
      <c r="H2420" s="22" t="str">
        <f>VLOOKUP($G2420,Temp!$A:$C,H$1,FALSE)</f>
        <v>idsgrp.com</v>
      </c>
      <c r="I2420" s="22" t="e">
        <f>VLOOKUP($G2420,Temp!$A:$C,I$1,FALSE)</f>
        <v>#VALUE!</v>
      </c>
      <c r="J2420" s="22" t="e">
        <f>VLOOKUP($G2420,Temp!$A:$C,J$1,FALSE)</f>
        <v>#VALUE!</v>
      </c>
      <c r="K2420" s="22" t="e">
        <f>VLOOKUP($G2420,Temp!$A:$C,K$1,FALSE)</f>
        <v>#VALUE!</v>
      </c>
      <c r="L2420" s="22" t="e">
        <f>VLOOKUP($G2420,Temp!$A:$C,L$1,FALSE)</f>
        <v>#VALUE!</v>
      </c>
      <c r="M2420" s="22" t="e">
        <f>VLOOKUP($G2420,Temp!$A:$C,M$1,FALSE)</f>
        <v>#VALUE!</v>
      </c>
      <c r="N2420" s="22" t="e">
        <f>VLOOKUP($G2420,Temp!$A:$C,N$1,FALSE)</f>
        <v>#VALUE!</v>
      </c>
      <c r="O2420" s="22" t="e">
        <f>VLOOKUP($G2420,Temp!$A:$C,O$1,FALSE)</f>
        <v>#VALUE!</v>
      </c>
      <c r="P2420" s="22" t="e">
        <f>VLOOKUP($G2420,Temp!$A:$C,P$1,FALSE)</f>
        <v>#VALUE!</v>
      </c>
      <c r="Q2420" s="22" t="e">
        <f>VLOOKUP($G2420,Temp!$A:$C,Q$1,FALSE)</f>
        <v>#VALUE!</v>
      </c>
      <c r="R2420" s="22" t="e">
        <f>VLOOKUP($G2420,Temp!$A:$C,R$1,FALSE)</f>
        <v>#VALUE!</v>
      </c>
      <c r="S2420" s="22" t="e">
        <f>VLOOKUP($G2420,Temp!$A:$C,S$1,FALSE)</f>
        <v>#VALUE!</v>
      </c>
      <c r="T2420" s="22" t="e">
        <f>VLOOKUP($G2420,Temp!$A:$C,T$1,FALSE)</f>
        <v>#VALUE!</v>
      </c>
      <c r="U2420" s="22" t="e">
        <f>VLOOKUP($G2420,Temp!$A:$C,U$1,FALSE)</f>
        <v>#VALUE!</v>
      </c>
      <c r="V2420" s="22" t="e">
        <f>VLOOKUP($G2420,Temp!$A:$C,V$1,FALSE)</f>
        <v>#VALUE!</v>
      </c>
      <c r="W2420" s="22" t="e">
        <f>VLOOKUP($G2420,Temp!$A:$C,W$1,FALSE)</f>
        <v>#VALUE!</v>
      </c>
      <c r="X2420" s="22" t="e">
        <f>VLOOKUP($G2420,Temp!$A:$C,X$1,FALSE)</f>
        <v>#VALUE!</v>
      </c>
      <c r="Y2420" s="22">
        <f>VLOOKUP($G2420,Temp!$A:$C,Y$1,FALSE)</f>
        <v>400</v>
      </c>
      <c r="Z2420" s="22">
        <f>VLOOKUP($G2420,Temp!$A:$C,Z$1,FALSE)</f>
        <v>0</v>
      </c>
      <c r="AA2420" s="22" t="e">
        <f>VLOOKUP($A2420,Searches!$A:$H,AA$1,FALSE)</f>
        <v>#N/A</v>
      </c>
      <c r="AB2420" s="22" t="e">
        <f>VLOOKUP($A2420,Searches!$A:$H,AB$1,FALSE)</f>
        <v>#N/A</v>
      </c>
      <c r="AC2420" s="22" t="e">
        <f>VLOOKUP($A2420,Searches!$A:$H,AC$1,FALSE)</f>
        <v>#N/A</v>
      </c>
      <c r="AD2420" s="22" t="e">
        <f>VLOOKUP($A2420,Searches!$A:$H,AD$1,FALSE)</f>
        <v>#N/A</v>
      </c>
      <c r="AE2420" s="22" t="e">
        <f>VLOOKUP($A2420,Searches!$A:$H,AE$1,FALSE)</f>
        <v>#N/A</v>
      </c>
      <c r="AF2420" s="22" t="e">
        <f>VLOOKUP($A2420,Searches!$A:$H,AF$1,FALSE)</f>
        <v>#N/A</v>
      </c>
      <c r="AG2420" s="22" t="e">
        <f>VLOOKUP($A2420,Searches!$A:$H,AG$1,FALSE)</f>
        <v>#N/A</v>
      </c>
      <c r="AH2420" s="22" t="e">
        <f>VLOOKUP($G2420,Temp!$D:$F,AH$1,FALSE)</f>
        <v>#N/A</v>
      </c>
      <c r="AI2420" s="22" t="e">
        <f>VLOOKUP($G2420,Temp!$D:$F,AI$1,FALSE)</f>
        <v>#N/A</v>
      </c>
      <c r="AJ2420" s="22" t="e">
        <f>VLOOKUP($G2420,Temp!$D:$F,AJ$1,FALSE)</f>
        <v>#N/A</v>
      </c>
    </row>
    <row r="2421" spans="1:36" ht="16" x14ac:dyDescent="0.2">
      <c r="A2421" s="8" t="str">
        <f t="shared" si="37"/>
        <v>Alex el-Effendi Bumble</v>
      </c>
      <c r="B2421" s="8" t="s">
        <v>1929</v>
      </c>
      <c r="C2421" s="8" t="s">
        <v>13226</v>
      </c>
      <c r="D2421" s="8" t="s">
        <v>12206</v>
      </c>
      <c r="E2421" s="8" t="s">
        <v>13228</v>
      </c>
      <c r="F2421" s="8" t="s">
        <v>13229</v>
      </c>
      <c r="G2421" s="12" t="s">
        <v>12076</v>
      </c>
      <c r="H2421" s="22" t="str">
        <f>VLOOKUP($G2421,Temp!$A:$C,H$1,FALSE)</f>
        <v>bumble.com</v>
      </c>
      <c r="I2421" s="22" t="e">
        <f>VLOOKUP($G2421,Temp!$A:$C,I$1,FALSE)</f>
        <v>#VALUE!</v>
      </c>
      <c r="J2421" s="22" t="e">
        <f>VLOOKUP($G2421,Temp!$A:$C,J$1,FALSE)</f>
        <v>#VALUE!</v>
      </c>
      <c r="K2421" s="22" t="e">
        <f>VLOOKUP($G2421,Temp!$A:$C,K$1,FALSE)</f>
        <v>#VALUE!</v>
      </c>
      <c r="L2421" s="22" t="e">
        <f>VLOOKUP($G2421,Temp!$A:$C,L$1,FALSE)</f>
        <v>#VALUE!</v>
      </c>
      <c r="M2421" s="22" t="e">
        <f>VLOOKUP($G2421,Temp!$A:$C,M$1,FALSE)</f>
        <v>#VALUE!</v>
      </c>
      <c r="N2421" s="22" t="e">
        <f>VLOOKUP($G2421,Temp!$A:$C,N$1,FALSE)</f>
        <v>#VALUE!</v>
      </c>
      <c r="O2421" s="22" t="e">
        <f>VLOOKUP($G2421,Temp!$A:$C,O$1,FALSE)</f>
        <v>#VALUE!</v>
      </c>
      <c r="P2421" s="22" t="e">
        <f>VLOOKUP($G2421,Temp!$A:$C,P$1,FALSE)</f>
        <v>#VALUE!</v>
      </c>
      <c r="Q2421" s="22" t="e">
        <f>VLOOKUP($G2421,Temp!$A:$C,Q$1,FALSE)</f>
        <v>#VALUE!</v>
      </c>
      <c r="R2421" s="22" t="e">
        <f>VLOOKUP($G2421,Temp!$A:$C,R$1,FALSE)</f>
        <v>#VALUE!</v>
      </c>
      <c r="S2421" s="22" t="e">
        <f>VLOOKUP($G2421,Temp!$A:$C,S$1,FALSE)</f>
        <v>#VALUE!</v>
      </c>
      <c r="T2421" s="22" t="e">
        <f>VLOOKUP($G2421,Temp!$A:$C,T$1,FALSE)</f>
        <v>#VALUE!</v>
      </c>
      <c r="U2421" s="22" t="e">
        <f>VLOOKUP($G2421,Temp!$A:$C,U$1,FALSE)</f>
        <v>#VALUE!</v>
      </c>
      <c r="V2421" s="22" t="e">
        <f>VLOOKUP($G2421,Temp!$A:$C,V$1,FALSE)</f>
        <v>#VALUE!</v>
      </c>
      <c r="W2421" s="22" t="e">
        <f>VLOOKUP($G2421,Temp!$A:$C,W$1,FALSE)</f>
        <v>#VALUE!</v>
      </c>
      <c r="X2421" s="22" t="e">
        <f>VLOOKUP($G2421,Temp!$A:$C,X$1,FALSE)</f>
        <v>#VALUE!</v>
      </c>
      <c r="Y2421" s="22">
        <f>VLOOKUP($G2421,Temp!$A:$C,Y$1,FALSE)</f>
        <v>109000</v>
      </c>
      <c r="Z2421" s="22">
        <f>VLOOKUP($G2421,Temp!$A:$C,Z$1,FALSE)</f>
        <v>0</v>
      </c>
      <c r="AA2421" s="22" t="e">
        <f>VLOOKUP($A2421,Searches!$A:$H,AA$1,FALSE)</f>
        <v>#N/A</v>
      </c>
      <c r="AB2421" s="22" t="e">
        <f>VLOOKUP($A2421,Searches!$A:$H,AB$1,FALSE)</f>
        <v>#N/A</v>
      </c>
      <c r="AC2421" s="22" t="e">
        <f>VLOOKUP($A2421,Searches!$A:$H,AC$1,FALSE)</f>
        <v>#N/A</v>
      </c>
      <c r="AD2421" s="22" t="e">
        <f>VLOOKUP($A2421,Searches!$A:$H,AD$1,FALSE)</f>
        <v>#N/A</v>
      </c>
      <c r="AE2421" s="22" t="e">
        <f>VLOOKUP($A2421,Searches!$A:$H,AE$1,FALSE)</f>
        <v>#N/A</v>
      </c>
      <c r="AF2421" s="22" t="e">
        <f>VLOOKUP($A2421,Searches!$A:$H,AF$1,FALSE)</f>
        <v>#N/A</v>
      </c>
      <c r="AG2421" s="22" t="e">
        <f>VLOOKUP($A2421,Searches!$A:$H,AG$1,FALSE)</f>
        <v>#N/A</v>
      </c>
      <c r="AH2421" s="22" t="e">
        <f>VLOOKUP($G2421,Temp!$D:$F,AH$1,FALSE)</f>
        <v>#N/A</v>
      </c>
      <c r="AI2421" s="22" t="e">
        <f>VLOOKUP($G2421,Temp!$D:$F,AI$1,FALSE)</f>
        <v>#N/A</v>
      </c>
      <c r="AJ2421" s="22" t="e">
        <f>VLOOKUP($G2421,Temp!$D:$F,AJ$1,FALSE)</f>
        <v>#N/A</v>
      </c>
    </row>
    <row r="2422" spans="1:36" ht="16" x14ac:dyDescent="0.2">
      <c r="A2422" s="8" t="str">
        <f t="shared" si="37"/>
        <v>Mike Lavin Amazon</v>
      </c>
      <c r="B2422" s="8" t="s">
        <v>112</v>
      </c>
      <c r="C2422" s="8" t="s">
        <v>13253</v>
      </c>
      <c r="D2422" s="8" t="s">
        <v>12178</v>
      </c>
      <c r="E2422" s="8" t="s">
        <v>13255</v>
      </c>
      <c r="F2422" s="8" t="s">
        <v>1275</v>
      </c>
      <c r="G2422" s="12" t="s">
        <v>1193</v>
      </c>
      <c r="H2422" s="22" t="str">
        <f>VLOOKUP($G2422,Temp!$A:$C,H$1,FALSE)</f>
        <v>amazon.com</v>
      </c>
      <c r="I2422" s="22" t="e">
        <f>VLOOKUP($G2422,Temp!$A:$C,I$1,FALSE)</f>
        <v>#VALUE!</v>
      </c>
      <c r="J2422" s="22" t="e">
        <f>VLOOKUP($G2422,Temp!$A:$C,J$1,FALSE)</f>
        <v>#VALUE!</v>
      </c>
      <c r="K2422" s="22" t="e">
        <f>VLOOKUP($G2422,Temp!$A:$C,K$1,FALSE)</f>
        <v>#VALUE!</v>
      </c>
      <c r="L2422" s="22" t="e">
        <f>VLOOKUP($G2422,Temp!$A:$C,L$1,FALSE)</f>
        <v>#VALUE!</v>
      </c>
      <c r="M2422" s="22" t="e">
        <f>VLOOKUP($G2422,Temp!$A:$C,M$1,FALSE)</f>
        <v>#VALUE!</v>
      </c>
      <c r="N2422" s="22" t="e">
        <f>VLOOKUP($G2422,Temp!$A:$C,N$1,FALSE)</f>
        <v>#VALUE!</v>
      </c>
      <c r="O2422" s="22" t="e">
        <f>VLOOKUP($G2422,Temp!$A:$C,O$1,FALSE)</f>
        <v>#VALUE!</v>
      </c>
      <c r="P2422" s="22" t="e">
        <f>VLOOKUP($G2422,Temp!$A:$C,P$1,FALSE)</f>
        <v>#VALUE!</v>
      </c>
      <c r="Q2422" s="22" t="e">
        <f>VLOOKUP($G2422,Temp!$A:$C,Q$1,FALSE)</f>
        <v>#VALUE!</v>
      </c>
      <c r="R2422" s="22" t="e">
        <f>VLOOKUP($G2422,Temp!$A:$C,R$1,FALSE)</f>
        <v>#VALUE!</v>
      </c>
      <c r="S2422" s="22" t="e">
        <f>VLOOKUP($G2422,Temp!$A:$C,S$1,FALSE)</f>
        <v>#VALUE!</v>
      </c>
      <c r="T2422" s="22" t="e">
        <f>VLOOKUP($G2422,Temp!$A:$C,T$1,FALSE)</f>
        <v>#VALUE!</v>
      </c>
      <c r="U2422" s="22" t="e">
        <f>VLOOKUP($G2422,Temp!$A:$C,U$1,FALSE)</f>
        <v>#VALUE!</v>
      </c>
      <c r="V2422" s="22" t="e">
        <f>VLOOKUP($G2422,Temp!$A:$C,V$1,FALSE)</f>
        <v>#VALUE!</v>
      </c>
      <c r="W2422" s="22" t="e">
        <f>VLOOKUP($G2422,Temp!$A:$C,W$1,FALSE)</f>
        <v>#VALUE!</v>
      </c>
      <c r="X2422" s="22" t="e">
        <f>VLOOKUP($G2422,Temp!$A:$C,X$1,FALSE)</f>
        <v>#VALUE!</v>
      </c>
      <c r="Y2422" s="22">
        <f>VLOOKUP($G2422,Temp!$A:$C,Y$1,FALSE)</f>
        <v>266000000</v>
      </c>
      <c r="Z2422" s="22">
        <f>VLOOKUP($G2422,Temp!$A:$C,Z$1,FALSE)</f>
        <v>60700000</v>
      </c>
      <c r="AA2422" s="22" t="e">
        <f>VLOOKUP($A2422,Searches!$A:$H,AA$1,FALSE)</f>
        <v>#N/A</v>
      </c>
      <c r="AB2422" s="22" t="e">
        <f>VLOOKUP($A2422,Searches!$A:$H,AB$1,FALSE)</f>
        <v>#N/A</v>
      </c>
      <c r="AC2422" s="22" t="e">
        <f>VLOOKUP($A2422,Searches!$A:$H,AC$1,FALSE)</f>
        <v>#N/A</v>
      </c>
      <c r="AD2422" s="22" t="e">
        <f>VLOOKUP($A2422,Searches!$A:$H,AD$1,FALSE)</f>
        <v>#N/A</v>
      </c>
      <c r="AE2422" s="22" t="e">
        <f>VLOOKUP($A2422,Searches!$A:$H,AE$1,FALSE)</f>
        <v>#N/A</v>
      </c>
      <c r="AF2422" s="22" t="e">
        <f>VLOOKUP($A2422,Searches!$A:$H,AF$1,FALSE)</f>
        <v>#N/A</v>
      </c>
      <c r="AG2422" s="22" t="e">
        <f>VLOOKUP($A2422,Searches!$A:$H,AG$1,FALSE)</f>
        <v>#N/A</v>
      </c>
      <c r="AH2422" s="22" t="str">
        <f>VLOOKUP($G2422,Temp!$D:$F,AH$1,FALSE)</f>
        <v>amazon.com</v>
      </c>
      <c r="AI2422" s="22" t="str">
        <f>VLOOKUP($G2422,Temp!$D:$F,AI$1,FALSE)</f>
        <v>Marketo</v>
      </c>
      <c r="AJ2422" s="22" t="str">
        <f>VLOOKUP($G2422,Temp!$D:$F,AJ$1,FALSE)</f>
        <v>WordPress</v>
      </c>
    </row>
    <row r="2423" spans="1:36" ht="16" x14ac:dyDescent="0.2">
      <c r="A2423" s="8" t="str">
        <f t="shared" si="37"/>
        <v>Alejandro Demetrius Inline.dk AdWords SEO</v>
      </c>
      <c r="B2423" s="8" t="s">
        <v>13274</v>
      </c>
      <c r="C2423" s="8" t="s">
        <v>13275</v>
      </c>
      <c r="D2423" s="8" t="s">
        <v>12153</v>
      </c>
      <c r="E2423" s="8" t="s">
        <v>13277</v>
      </c>
      <c r="F2423" s="8" t="s">
        <v>13278</v>
      </c>
      <c r="G2423" s="12" t="s">
        <v>12077</v>
      </c>
      <c r="H2423" s="22" t="str">
        <f>VLOOKUP($G2423,Temp!$A:$C,H$1,FALSE)</f>
        <v>inline.dk</v>
      </c>
      <c r="I2423" s="22" t="e">
        <f>VLOOKUP($G2423,Temp!$A:$C,I$1,FALSE)</f>
        <v>#VALUE!</v>
      </c>
      <c r="J2423" s="22" t="e">
        <f>VLOOKUP($G2423,Temp!$A:$C,J$1,FALSE)</f>
        <v>#VALUE!</v>
      </c>
      <c r="K2423" s="22" t="e">
        <f>VLOOKUP($G2423,Temp!$A:$C,K$1,FALSE)</f>
        <v>#VALUE!</v>
      </c>
      <c r="L2423" s="22" t="e">
        <f>VLOOKUP($G2423,Temp!$A:$C,L$1,FALSE)</f>
        <v>#VALUE!</v>
      </c>
      <c r="M2423" s="22" t="e">
        <f>VLOOKUP($G2423,Temp!$A:$C,M$1,FALSE)</f>
        <v>#VALUE!</v>
      </c>
      <c r="N2423" s="22" t="e">
        <f>VLOOKUP($G2423,Temp!$A:$C,N$1,FALSE)</f>
        <v>#VALUE!</v>
      </c>
      <c r="O2423" s="22" t="e">
        <f>VLOOKUP($G2423,Temp!$A:$C,O$1,FALSE)</f>
        <v>#VALUE!</v>
      </c>
      <c r="P2423" s="22" t="e">
        <f>VLOOKUP($G2423,Temp!$A:$C,P$1,FALSE)</f>
        <v>#VALUE!</v>
      </c>
      <c r="Q2423" s="22" t="e">
        <f>VLOOKUP($G2423,Temp!$A:$C,Q$1,FALSE)</f>
        <v>#VALUE!</v>
      </c>
      <c r="R2423" s="22" t="e">
        <f>VLOOKUP($G2423,Temp!$A:$C,R$1,FALSE)</f>
        <v>#VALUE!</v>
      </c>
      <c r="S2423" s="22" t="e">
        <f>VLOOKUP($G2423,Temp!$A:$C,S$1,FALSE)</f>
        <v>#VALUE!</v>
      </c>
      <c r="T2423" s="22" t="e">
        <f>VLOOKUP($G2423,Temp!$A:$C,T$1,FALSE)</f>
        <v>#VALUE!</v>
      </c>
      <c r="U2423" s="22" t="e">
        <f>VLOOKUP($G2423,Temp!$A:$C,U$1,FALSE)</f>
        <v>#VALUE!</v>
      </c>
      <c r="V2423" s="22" t="e">
        <f>VLOOKUP($G2423,Temp!$A:$C,V$1,FALSE)</f>
        <v>#VALUE!</v>
      </c>
      <c r="W2423" s="22" t="e">
        <f>VLOOKUP($G2423,Temp!$A:$C,W$1,FALSE)</f>
        <v>#VALUE!</v>
      </c>
      <c r="X2423" s="22" t="e">
        <f>VLOOKUP($G2423,Temp!$A:$C,X$1,FALSE)</f>
        <v>#VALUE!</v>
      </c>
      <c r="Y2423" s="22">
        <f>VLOOKUP($G2423,Temp!$A:$C,Y$1,FALSE)</f>
        <v>0</v>
      </c>
      <c r="Z2423" s="22">
        <f>VLOOKUP($G2423,Temp!$A:$C,Z$1,FALSE)</f>
        <v>0</v>
      </c>
      <c r="AA2423" s="22" t="e">
        <f>VLOOKUP($A2423,Searches!$A:$H,AA$1,FALSE)</f>
        <v>#N/A</v>
      </c>
      <c r="AB2423" s="22" t="e">
        <f>VLOOKUP($A2423,Searches!$A:$H,AB$1,FALSE)</f>
        <v>#N/A</v>
      </c>
      <c r="AC2423" s="22" t="e">
        <f>VLOOKUP($A2423,Searches!$A:$H,AC$1,FALSE)</f>
        <v>#N/A</v>
      </c>
      <c r="AD2423" s="22" t="e">
        <f>VLOOKUP($A2423,Searches!$A:$H,AD$1,FALSE)</f>
        <v>#N/A</v>
      </c>
      <c r="AE2423" s="22" t="e">
        <f>VLOOKUP($A2423,Searches!$A:$H,AE$1,FALSE)</f>
        <v>#N/A</v>
      </c>
      <c r="AF2423" s="22" t="e">
        <f>VLOOKUP($A2423,Searches!$A:$H,AF$1,FALSE)</f>
        <v>#N/A</v>
      </c>
      <c r="AG2423" s="22" t="e">
        <f>VLOOKUP($A2423,Searches!$A:$H,AG$1,FALSE)</f>
        <v>#N/A</v>
      </c>
      <c r="AH2423" s="22" t="e">
        <f>VLOOKUP($G2423,Temp!$D:$F,AH$1,FALSE)</f>
        <v>#N/A</v>
      </c>
      <c r="AI2423" s="22" t="e">
        <f>VLOOKUP($G2423,Temp!$D:$F,AI$1,FALSE)</f>
        <v>#N/A</v>
      </c>
      <c r="AJ2423" s="22" t="e">
        <f>VLOOKUP($G2423,Temp!$D:$F,AJ$1,FALSE)</f>
        <v>#N/A</v>
      </c>
    </row>
    <row r="2424" spans="1:36" ht="16" x14ac:dyDescent="0.2">
      <c r="A2424" s="8" t="str">
        <f t="shared" si="37"/>
        <v>Artem Chetverykov Google</v>
      </c>
      <c r="B2424" s="8" t="s">
        <v>13296</v>
      </c>
      <c r="C2424" s="8" t="s">
        <v>13298</v>
      </c>
      <c r="D2424" s="8" t="s">
        <v>12174</v>
      </c>
      <c r="E2424" s="8" t="s">
        <v>13300</v>
      </c>
      <c r="F2424" s="8" t="s">
        <v>597</v>
      </c>
      <c r="G2424" s="12" t="s">
        <v>598</v>
      </c>
      <c r="H2424" s="22" t="str">
        <f>VLOOKUP($G2424,Temp!$A:$C,H$1,FALSE)</f>
        <v>google.com</v>
      </c>
      <c r="I2424" s="22" t="e">
        <f>VLOOKUP($G2424,Temp!$A:$C,I$1,FALSE)</f>
        <v>#VALUE!</v>
      </c>
      <c r="J2424" s="22" t="e">
        <f>VLOOKUP($G2424,Temp!$A:$C,J$1,FALSE)</f>
        <v>#VALUE!</v>
      </c>
      <c r="K2424" s="22" t="e">
        <f>VLOOKUP($G2424,Temp!$A:$C,K$1,FALSE)</f>
        <v>#VALUE!</v>
      </c>
      <c r="L2424" s="22" t="e">
        <f>VLOOKUP($G2424,Temp!$A:$C,L$1,FALSE)</f>
        <v>#VALUE!</v>
      </c>
      <c r="M2424" s="22" t="e">
        <f>VLOOKUP($G2424,Temp!$A:$C,M$1,FALSE)</f>
        <v>#VALUE!</v>
      </c>
      <c r="N2424" s="22" t="e">
        <f>VLOOKUP($G2424,Temp!$A:$C,N$1,FALSE)</f>
        <v>#VALUE!</v>
      </c>
      <c r="O2424" s="22" t="e">
        <f>VLOOKUP($G2424,Temp!$A:$C,O$1,FALSE)</f>
        <v>#VALUE!</v>
      </c>
      <c r="P2424" s="22" t="e">
        <f>VLOOKUP($G2424,Temp!$A:$C,P$1,FALSE)</f>
        <v>#VALUE!</v>
      </c>
      <c r="Q2424" s="22" t="e">
        <f>VLOOKUP($G2424,Temp!$A:$C,Q$1,FALSE)</f>
        <v>#VALUE!</v>
      </c>
      <c r="R2424" s="22" t="e">
        <f>VLOOKUP($G2424,Temp!$A:$C,R$1,FALSE)</f>
        <v>#VALUE!</v>
      </c>
      <c r="S2424" s="22" t="e">
        <f>VLOOKUP($G2424,Temp!$A:$C,S$1,FALSE)</f>
        <v>#VALUE!</v>
      </c>
      <c r="T2424" s="22" t="e">
        <f>VLOOKUP($G2424,Temp!$A:$C,T$1,FALSE)</f>
        <v>#VALUE!</v>
      </c>
      <c r="U2424" s="22" t="e">
        <f>VLOOKUP($G2424,Temp!$A:$C,U$1,FALSE)</f>
        <v>#VALUE!</v>
      </c>
      <c r="V2424" s="22" t="e">
        <f>VLOOKUP($G2424,Temp!$A:$C,V$1,FALSE)</f>
        <v>#VALUE!</v>
      </c>
      <c r="W2424" s="22" t="e">
        <f>VLOOKUP($G2424,Temp!$A:$C,W$1,FALSE)</f>
        <v>#VALUE!</v>
      </c>
      <c r="X2424" s="22" t="e">
        <f>VLOOKUP($G2424,Temp!$A:$C,X$1,FALSE)</f>
        <v>#VALUE!</v>
      </c>
      <c r="Y2424" s="22">
        <f>VLOOKUP($G2424,Temp!$A:$C,Y$1,FALSE)</f>
        <v>1300000000</v>
      </c>
      <c r="Z2424" s="22">
        <f>VLOOKUP($G2424,Temp!$A:$C,Z$1,FALSE)</f>
        <v>4000000</v>
      </c>
      <c r="AA2424" s="22" t="e">
        <f>VLOOKUP($A2424,Searches!$A:$H,AA$1,FALSE)</f>
        <v>#N/A</v>
      </c>
      <c r="AB2424" s="22" t="e">
        <f>VLOOKUP($A2424,Searches!$A:$H,AB$1,FALSE)</f>
        <v>#N/A</v>
      </c>
      <c r="AC2424" s="22" t="e">
        <f>VLOOKUP($A2424,Searches!$A:$H,AC$1,FALSE)</f>
        <v>#N/A</v>
      </c>
      <c r="AD2424" s="22" t="e">
        <f>VLOOKUP($A2424,Searches!$A:$H,AD$1,FALSE)</f>
        <v>#N/A</v>
      </c>
      <c r="AE2424" s="22" t="e">
        <f>VLOOKUP($A2424,Searches!$A:$H,AE$1,FALSE)</f>
        <v>#N/A</v>
      </c>
      <c r="AF2424" s="22" t="e">
        <f>VLOOKUP($A2424,Searches!$A:$H,AF$1,FALSE)</f>
        <v>#N/A</v>
      </c>
      <c r="AG2424" s="22" t="e">
        <f>VLOOKUP($A2424,Searches!$A:$H,AG$1,FALSE)</f>
        <v>#N/A</v>
      </c>
      <c r="AH2424" s="22" t="e">
        <f>VLOOKUP($G2424,Temp!$D:$F,AH$1,FALSE)</f>
        <v>#N/A</v>
      </c>
      <c r="AI2424" s="22" t="e">
        <f>VLOOKUP($G2424,Temp!$D:$F,AI$1,FALSE)</f>
        <v>#N/A</v>
      </c>
      <c r="AJ2424" s="22" t="e">
        <f>VLOOKUP($G2424,Temp!$D:$F,AJ$1,FALSE)</f>
        <v>#N/A</v>
      </c>
    </row>
    <row r="2425" spans="1:36" ht="16" x14ac:dyDescent="0.2">
      <c r="A2425" s="8" t="str">
        <f t="shared" si="37"/>
        <v>Tac Anderson IMDb.com</v>
      </c>
      <c r="B2425" s="8" t="s">
        <v>13312</v>
      </c>
      <c r="C2425" s="8" t="s">
        <v>5694</v>
      </c>
      <c r="D2425" s="8" t="s">
        <v>11311</v>
      </c>
      <c r="E2425" s="8" t="s">
        <v>13313</v>
      </c>
      <c r="F2425" s="12" t="s">
        <v>13315</v>
      </c>
      <c r="G2425" s="12" t="s">
        <v>12078</v>
      </c>
      <c r="H2425" s="22" t="str">
        <f>VLOOKUP($G2425,Temp!$A:$C,H$1,FALSE)</f>
        <v>imdb.com</v>
      </c>
      <c r="I2425" s="22" t="e">
        <f>VLOOKUP($G2425,Temp!$A:$C,I$1,FALSE)</f>
        <v>#VALUE!</v>
      </c>
      <c r="J2425" s="22" t="e">
        <f>VLOOKUP($G2425,Temp!$A:$C,J$1,FALSE)</f>
        <v>#VALUE!</v>
      </c>
      <c r="K2425" s="22" t="e">
        <f>VLOOKUP($G2425,Temp!$A:$C,K$1,FALSE)</f>
        <v>#VALUE!</v>
      </c>
      <c r="L2425" s="22" t="e">
        <f>VLOOKUP($G2425,Temp!$A:$C,L$1,FALSE)</f>
        <v>#VALUE!</v>
      </c>
      <c r="M2425" s="22" t="e">
        <f>VLOOKUP($G2425,Temp!$A:$C,M$1,FALSE)</f>
        <v>#VALUE!</v>
      </c>
      <c r="N2425" s="22" t="e">
        <f>VLOOKUP($G2425,Temp!$A:$C,N$1,FALSE)</f>
        <v>#VALUE!</v>
      </c>
      <c r="O2425" s="22" t="e">
        <f>VLOOKUP($G2425,Temp!$A:$C,O$1,FALSE)</f>
        <v>#VALUE!</v>
      </c>
      <c r="P2425" s="22" t="e">
        <f>VLOOKUP($G2425,Temp!$A:$C,P$1,FALSE)</f>
        <v>#VALUE!</v>
      </c>
      <c r="Q2425" s="22" t="e">
        <f>VLOOKUP($G2425,Temp!$A:$C,Q$1,FALSE)</f>
        <v>#VALUE!</v>
      </c>
      <c r="R2425" s="22" t="e">
        <f>VLOOKUP($G2425,Temp!$A:$C,R$1,FALSE)</f>
        <v>#VALUE!</v>
      </c>
      <c r="S2425" s="22" t="e">
        <f>VLOOKUP($G2425,Temp!$A:$C,S$1,FALSE)</f>
        <v>#VALUE!</v>
      </c>
      <c r="T2425" s="22" t="e">
        <f>VLOOKUP($G2425,Temp!$A:$C,T$1,FALSE)</f>
        <v>#VALUE!</v>
      </c>
      <c r="U2425" s="22" t="e">
        <f>VLOOKUP($G2425,Temp!$A:$C,U$1,FALSE)</f>
        <v>#VALUE!</v>
      </c>
      <c r="V2425" s="22" t="e">
        <f>VLOOKUP($G2425,Temp!$A:$C,V$1,FALSE)</f>
        <v>#VALUE!</v>
      </c>
      <c r="W2425" s="22" t="e">
        <f>VLOOKUP($G2425,Temp!$A:$C,W$1,FALSE)</f>
        <v>#VALUE!</v>
      </c>
      <c r="X2425" s="22" t="e">
        <f>VLOOKUP($G2425,Temp!$A:$C,X$1,FALSE)</f>
        <v>#VALUE!</v>
      </c>
      <c r="Y2425" s="22">
        <f>VLOOKUP($G2425,Temp!$A:$C,Y$1,FALSE)</f>
        <v>375000000</v>
      </c>
      <c r="Z2425" s="22">
        <f>VLOOKUP($G2425,Temp!$A:$C,Z$1,FALSE)</f>
        <v>41900</v>
      </c>
      <c r="AA2425" s="22" t="e">
        <f>VLOOKUP($A2425,Searches!$A:$H,AA$1,FALSE)</f>
        <v>#N/A</v>
      </c>
      <c r="AB2425" s="22" t="e">
        <f>VLOOKUP($A2425,Searches!$A:$H,AB$1,FALSE)</f>
        <v>#N/A</v>
      </c>
      <c r="AC2425" s="22" t="e">
        <f>VLOOKUP($A2425,Searches!$A:$H,AC$1,FALSE)</f>
        <v>#N/A</v>
      </c>
      <c r="AD2425" s="22" t="e">
        <f>VLOOKUP($A2425,Searches!$A:$H,AD$1,FALSE)</f>
        <v>#N/A</v>
      </c>
      <c r="AE2425" s="22" t="e">
        <f>VLOOKUP($A2425,Searches!$A:$H,AE$1,FALSE)</f>
        <v>#N/A</v>
      </c>
      <c r="AF2425" s="22" t="e">
        <f>VLOOKUP($A2425,Searches!$A:$H,AF$1,FALSE)</f>
        <v>#N/A</v>
      </c>
      <c r="AG2425" s="22" t="e">
        <f>VLOOKUP($A2425,Searches!$A:$H,AG$1,FALSE)</f>
        <v>#N/A</v>
      </c>
      <c r="AH2425" s="22" t="e">
        <f>VLOOKUP($G2425,Temp!$D:$F,AH$1,FALSE)</f>
        <v>#N/A</v>
      </c>
      <c r="AI2425" s="22" t="e">
        <f>VLOOKUP($G2425,Temp!$D:$F,AI$1,FALSE)</f>
        <v>#N/A</v>
      </c>
      <c r="AJ2425" s="22" t="e">
        <f>VLOOKUP($G2425,Temp!$D:$F,AJ$1,FALSE)</f>
        <v>#N/A</v>
      </c>
    </row>
    <row r="2426" spans="1:36" ht="16" x14ac:dyDescent="0.2">
      <c r="A2426" s="8" t="str">
        <f t="shared" si="37"/>
        <v>Rob Cheng Elementum SCM</v>
      </c>
      <c r="B2426" s="8" t="s">
        <v>1037</v>
      </c>
      <c r="C2426" s="8" t="s">
        <v>13332</v>
      </c>
      <c r="D2426" s="8" t="s">
        <v>12196</v>
      </c>
      <c r="E2426" s="8" t="s">
        <v>13334</v>
      </c>
      <c r="F2426" s="8" t="s">
        <v>13335</v>
      </c>
      <c r="G2426" s="12" t="s">
        <v>12079</v>
      </c>
      <c r="H2426" s="22" t="str">
        <f>VLOOKUP($G2426,Temp!$A:$C,H$1,FALSE)</f>
        <v>elementum.com</v>
      </c>
      <c r="I2426" s="22" t="e">
        <f>VLOOKUP($G2426,Temp!$A:$C,I$1,FALSE)</f>
        <v>#VALUE!</v>
      </c>
      <c r="J2426" s="22" t="e">
        <f>VLOOKUP($G2426,Temp!$A:$C,J$1,FALSE)</f>
        <v>#VALUE!</v>
      </c>
      <c r="K2426" s="22" t="e">
        <f>VLOOKUP($G2426,Temp!$A:$C,K$1,FALSE)</f>
        <v>#VALUE!</v>
      </c>
      <c r="L2426" s="22" t="e">
        <f>VLOOKUP($G2426,Temp!$A:$C,L$1,FALSE)</f>
        <v>#VALUE!</v>
      </c>
      <c r="M2426" s="22" t="e">
        <f>VLOOKUP($G2426,Temp!$A:$C,M$1,FALSE)</f>
        <v>#VALUE!</v>
      </c>
      <c r="N2426" s="22" t="e">
        <f>VLOOKUP($G2426,Temp!$A:$C,N$1,FALSE)</f>
        <v>#VALUE!</v>
      </c>
      <c r="O2426" s="22" t="e">
        <f>VLOOKUP($G2426,Temp!$A:$C,O$1,FALSE)</f>
        <v>#VALUE!</v>
      </c>
      <c r="P2426" s="22" t="e">
        <f>VLOOKUP($G2426,Temp!$A:$C,P$1,FALSE)</f>
        <v>#VALUE!</v>
      </c>
      <c r="Q2426" s="22" t="e">
        <f>VLOOKUP($G2426,Temp!$A:$C,Q$1,FALSE)</f>
        <v>#VALUE!</v>
      </c>
      <c r="R2426" s="22" t="e">
        <f>VLOOKUP($G2426,Temp!$A:$C,R$1,FALSE)</f>
        <v>#VALUE!</v>
      </c>
      <c r="S2426" s="22" t="e">
        <f>VLOOKUP($G2426,Temp!$A:$C,S$1,FALSE)</f>
        <v>#VALUE!</v>
      </c>
      <c r="T2426" s="22" t="e">
        <f>VLOOKUP($G2426,Temp!$A:$C,T$1,FALSE)</f>
        <v>#VALUE!</v>
      </c>
      <c r="U2426" s="22" t="e">
        <f>VLOOKUP($G2426,Temp!$A:$C,U$1,FALSE)</f>
        <v>#VALUE!</v>
      </c>
      <c r="V2426" s="22" t="e">
        <f>VLOOKUP($G2426,Temp!$A:$C,V$1,FALSE)</f>
        <v>#VALUE!</v>
      </c>
      <c r="W2426" s="22" t="e">
        <f>VLOOKUP($G2426,Temp!$A:$C,W$1,FALSE)</f>
        <v>#VALUE!</v>
      </c>
      <c r="X2426" s="22" t="e">
        <f>VLOOKUP($G2426,Temp!$A:$C,X$1,FALSE)</f>
        <v>#VALUE!</v>
      </c>
      <c r="Y2426" s="22">
        <f>VLOOKUP($G2426,Temp!$A:$C,Y$1,FALSE)</f>
        <v>9600</v>
      </c>
      <c r="Z2426" s="22">
        <f>VLOOKUP($G2426,Temp!$A:$C,Z$1,FALSE)</f>
        <v>0</v>
      </c>
      <c r="AA2426" s="22" t="e">
        <f>VLOOKUP($A2426,Searches!$A:$H,AA$1,FALSE)</f>
        <v>#N/A</v>
      </c>
      <c r="AB2426" s="22" t="e">
        <f>VLOOKUP($A2426,Searches!$A:$H,AB$1,FALSE)</f>
        <v>#N/A</v>
      </c>
      <c r="AC2426" s="22" t="e">
        <f>VLOOKUP($A2426,Searches!$A:$H,AC$1,FALSE)</f>
        <v>#N/A</v>
      </c>
      <c r="AD2426" s="22" t="e">
        <f>VLOOKUP($A2426,Searches!$A:$H,AD$1,FALSE)</f>
        <v>#N/A</v>
      </c>
      <c r="AE2426" s="22" t="e">
        <f>VLOOKUP($A2426,Searches!$A:$H,AE$1,FALSE)</f>
        <v>#N/A</v>
      </c>
      <c r="AF2426" s="22" t="e">
        <f>VLOOKUP($A2426,Searches!$A:$H,AF$1,FALSE)</f>
        <v>#N/A</v>
      </c>
      <c r="AG2426" s="22" t="e">
        <f>VLOOKUP($A2426,Searches!$A:$H,AG$1,FALSE)</f>
        <v>#N/A</v>
      </c>
      <c r="AH2426" s="22" t="e">
        <f>VLOOKUP($G2426,Temp!$D:$F,AH$1,FALSE)</f>
        <v>#N/A</v>
      </c>
      <c r="AI2426" s="22" t="e">
        <f>VLOOKUP($G2426,Temp!$D:$F,AI$1,FALSE)</f>
        <v>#N/A</v>
      </c>
      <c r="AJ2426" s="22" t="e">
        <f>VLOOKUP($G2426,Temp!$D:$F,AJ$1,FALSE)</f>
        <v>#N/A</v>
      </c>
    </row>
    <row r="2427" spans="1:36" ht="16" x14ac:dyDescent="0.2">
      <c r="A2427" s="8" t="str">
        <f t="shared" si="37"/>
        <v>Robin Shah Flatiron Health</v>
      </c>
      <c r="B2427" s="8" t="s">
        <v>3573</v>
      </c>
      <c r="C2427" s="8" t="s">
        <v>2252</v>
      </c>
      <c r="D2427" s="8" t="s">
        <v>12133</v>
      </c>
      <c r="E2427" s="8" t="s">
        <v>13350</v>
      </c>
      <c r="F2427" s="8" t="s">
        <v>7094</v>
      </c>
      <c r="G2427" s="12" t="s">
        <v>7095</v>
      </c>
      <c r="H2427" s="22" t="str">
        <f>VLOOKUP($G2427,Temp!$A:$C,H$1,FALSE)</f>
        <v>flatiron.com</v>
      </c>
      <c r="I2427" s="22" t="e">
        <f>VLOOKUP($G2427,Temp!$A:$C,I$1,FALSE)</f>
        <v>#VALUE!</v>
      </c>
      <c r="J2427" s="22" t="e">
        <f>VLOOKUP($G2427,Temp!$A:$C,J$1,FALSE)</f>
        <v>#VALUE!</v>
      </c>
      <c r="K2427" s="22" t="e">
        <f>VLOOKUP($G2427,Temp!$A:$C,K$1,FALSE)</f>
        <v>#VALUE!</v>
      </c>
      <c r="L2427" s="22" t="e">
        <f>VLOOKUP($G2427,Temp!$A:$C,L$1,FALSE)</f>
        <v>#VALUE!</v>
      </c>
      <c r="M2427" s="22" t="e">
        <f>VLOOKUP($G2427,Temp!$A:$C,M$1,FALSE)</f>
        <v>#VALUE!</v>
      </c>
      <c r="N2427" s="22" t="e">
        <f>VLOOKUP($G2427,Temp!$A:$C,N$1,FALSE)</f>
        <v>#VALUE!</v>
      </c>
      <c r="O2427" s="22" t="e">
        <f>VLOOKUP($G2427,Temp!$A:$C,O$1,FALSE)</f>
        <v>#VALUE!</v>
      </c>
      <c r="P2427" s="22" t="e">
        <f>VLOOKUP($G2427,Temp!$A:$C,P$1,FALSE)</f>
        <v>#VALUE!</v>
      </c>
      <c r="Q2427" s="22" t="e">
        <f>VLOOKUP($G2427,Temp!$A:$C,Q$1,FALSE)</f>
        <v>#VALUE!</v>
      </c>
      <c r="R2427" s="22" t="e">
        <f>VLOOKUP($G2427,Temp!$A:$C,R$1,FALSE)</f>
        <v>#VALUE!</v>
      </c>
      <c r="S2427" s="22" t="e">
        <f>VLOOKUP($G2427,Temp!$A:$C,S$1,FALSE)</f>
        <v>#VALUE!</v>
      </c>
      <c r="T2427" s="22" t="e">
        <f>VLOOKUP($G2427,Temp!$A:$C,T$1,FALSE)</f>
        <v>#VALUE!</v>
      </c>
      <c r="U2427" s="22" t="e">
        <f>VLOOKUP($G2427,Temp!$A:$C,U$1,FALSE)</f>
        <v>#VALUE!</v>
      </c>
      <c r="V2427" s="22" t="e">
        <f>VLOOKUP($G2427,Temp!$A:$C,V$1,FALSE)</f>
        <v>#VALUE!</v>
      </c>
      <c r="W2427" s="22" t="e">
        <f>VLOOKUP($G2427,Temp!$A:$C,W$1,FALSE)</f>
        <v>#VALUE!</v>
      </c>
      <c r="X2427" s="22" t="e">
        <f>VLOOKUP($G2427,Temp!$A:$C,X$1,FALSE)</f>
        <v>#VALUE!</v>
      </c>
      <c r="Y2427" s="22">
        <f>VLOOKUP($G2427,Temp!$A:$C,Y$1,FALSE)</f>
        <v>0</v>
      </c>
      <c r="Z2427" s="22">
        <f>VLOOKUP($G2427,Temp!$A:$C,Z$1,FALSE)</f>
        <v>0</v>
      </c>
      <c r="AA2427" s="22" t="e">
        <f>VLOOKUP($A2427,Searches!$A:$H,AA$1,FALSE)</f>
        <v>#N/A</v>
      </c>
      <c r="AB2427" s="22" t="e">
        <f>VLOOKUP($A2427,Searches!$A:$H,AB$1,FALSE)</f>
        <v>#N/A</v>
      </c>
      <c r="AC2427" s="22" t="e">
        <f>VLOOKUP($A2427,Searches!$A:$H,AC$1,FALSE)</f>
        <v>#N/A</v>
      </c>
      <c r="AD2427" s="22" t="e">
        <f>VLOOKUP($A2427,Searches!$A:$H,AD$1,FALSE)</f>
        <v>#N/A</v>
      </c>
      <c r="AE2427" s="22" t="e">
        <f>VLOOKUP($A2427,Searches!$A:$H,AE$1,FALSE)</f>
        <v>#N/A</v>
      </c>
      <c r="AF2427" s="22" t="e">
        <f>VLOOKUP($A2427,Searches!$A:$H,AF$1,FALSE)</f>
        <v>#N/A</v>
      </c>
      <c r="AG2427" s="22" t="e">
        <f>VLOOKUP($A2427,Searches!$A:$H,AG$1,FALSE)</f>
        <v>#N/A</v>
      </c>
      <c r="AH2427" s="22" t="e">
        <f>VLOOKUP($G2427,Temp!$D:$F,AH$1,FALSE)</f>
        <v>#N/A</v>
      </c>
      <c r="AI2427" s="22" t="e">
        <f>VLOOKUP($G2427,Temp!$D:$F,AI$1,FALSE)</f>
        <v>#N/A</v>
      </c>
      <c r="AJ2427" s="22" t="e">
        <f>VLOOKUP($G2427,Temp!$D:$F,AJ$1,FALSE)</f>
        <v>#N/A</v>
      </c>
    </row>
    <row r="2428" spans="1:36" ht="16" x14ac:dyDescent="0.2">
      <c r="A2428" s="8" t="str">
        <f t="shared" si="37"/>
        <v>Jeff Burton USDM Life Sciences</v>
      </c>
      <c r="B2428" s="8" t="s">
        <v>2520</v>
      </c>
      <c r="C2428" s="8" t="s">
        <v>8790</v>
      </c>
      <c r="D2428" s="8" t="s">
        <v>10754</v>
      </c>
      <c r="E2428" s="8" t="s">
        <v>13366</v>
      </c>
      <c r="F2428" s="8" t="s">
        <v>13367</v>
      </c>
      <c r="G2428" s="12" t="s">
        <v>12080</v>
      </c>
      <c r="H2428" s="22" t="str">
        <f>VLOOKUP($G2428,Temp!$A:$C,H$1,FALSE)</f>
        <v>usdm.com</v>
      </c>
      <c r="I2428" s="22" t="e">
        <f>VLOOKUP($G2428,Temp!$A:$C,I$1,FALSE)</f>
        <v>#VALUE!</v>
      </c>
      <c r="J2428" s="22" t="e">
        <f>VLOOKUP($G2428,Temp!$A:$C,J$1,FALSE)</f>
        <v>#VALUE!</v>
      </c>
      <c r="K2428" s="22" t="e">
        <f>VLOOKUP($G2428,Temp!$A:$C,K$1,FALSE)</f>
        <v>#VALUE!</v>
      </c>
      <c r="L2428" s="22" t="e">
        <f>VLOOKUP($G2428,Temp!$A:$C,L$1,FALSE)</f>
        <v>#VALUE!</v>
      </c>
      <c r="M2428" s="22" t="e">
        <f>VLOOKUP($G2428,Temp!$A:$C,M$1,FALSE)</f>
        <v>#VALUE!</v>
      </c>
      <c r="N2428" s="22" t="e">
        <f>VLOOKUP($G2428,Temp!$A:$C,N$1,FALSE)</f>
        <v>#VALUE!</v>
      </c>
      <c r="O2428" s="22" t="e">
        <f>VLOOKUP($G2428,Temp!$A:$C,O$1,FALSE)</f>
        <v>#VALUE!</v>
      </c>
      <c r="P2428" s="22" t="e">
        <f>VLOOKUP($G2428,Temp!$A:$C,P$1,FALSE)</f>
        <v>#VALUE!</v>
      </c>
      <c r="Q2428" s="22" t="e">
        <f>VLOOKUP($G2428,Temp!$A:$C,Q$1,FALSE)</f>
        <v>#VALUE!</v>
      </c>
      <c r="R2428" s="22" t="e">
        <f>VLOOKUP($G2428,Temp!$A:$C,R$1,FALSE)</f>
        <v>#VALUE!</v>
      </c>
      <c r="S2428" s="22" t="e">
        <f>VLOOKUP($G2428,Temp!$A:$C,S$1,FALSE)</f>
        <v>#VALUE!</v>
      </c>
      <c r="T2428" s="22" t="e">
        <f>VLOOKUP($G2428,Temp!$A:$C,T$1,FALSE)</f>
        <v>#VALUE!</v>
      </c>
      <c r="U2428" s="22" t="e">
        <f>VLOOKUP($G2428,Temp!$A:$C,U$1,FALSE)</f>
        <v>#VALUE!</v>
      </c>
      <c r="V2428" s="22" t="e">
        <f>VLOOKUP($G2428,Temp!$A:$C,V$1,FALSE)</f>
        <v>#VALUE!</v>
      </c>
      <c r="W2428" s="22" t="e">
        <f>VLOOKUP($G2428,Temp!$A:$C,W$1,FALSE)</f>
        <v>#VALUE!</v>
      </c>
      <c r="X2428" s="22" t="e">
        <f>VLOOKUP($G2428,Temp!$A:$C,X$1,FALSE)</f>
        <v>#VALUE!</v>
      </c>
      <c r="Y2428" s="22">
        <f>VLOOKUP($G2428,Temp!$A:$C,Y$1,FALSE)</f>
        <v>810</v>
      </c>
      <c r="Z2428" s="22">
        <f>VLOOKUP($G2428,Temp!$A:$C,Z$1,FALSE)</f>
        <v>0</v>
      </c>
      <c r="AA2428" s="22" t="e">
        <f>VLOOKUP($A2428,Searches!$A:$H,AA$1,FALSE)</f>
        <v>#N/A</v>
      </c>
      <c r="AB2428" s="22" t="e">
        <f>VLOOKUP($A2428,Searches!$A:$H,AB$1,FALSE)</f>
        <v>#N/A</v>
      </c>
      <c r="AC2428" s="22" t="e">
        <f>VLOOKUP($A2428,Searches!$A:$H,AC$1,FALSE)</f>
        <v>#N/A</v>
      </c>
      <c r="AD2428" s="22" t="e">
        <f>VLOOKUP($A2428,Searches!$A:$H,AD$1,FALSE)</f>
        <v>#N/A</v>
      </c>
      <c r="AE2428" s="22" t="e">
        <f>VLOOKUP($A2428,Searches!$A:$H,AE$1,FALSE)</f>
        <v>#N/A</v>
      </c>
      <c r="AF2428" s="22" t="e">
        <f>VLOOKUP($A2428,Searches!$A:$H,AF$1,FALSE)</f>
        <v>#N/A</v>
      </c>
      <c r="AG2428" s="22" t="e">
        <f>VLOOKUP($A2428,Searches!$A:$H,AG$1,FALSE)</f>
        <v>#N/A</v>
      </c>
      <c r="AH2428" s="22" t="e">
        <f>VLOOKUP($G2428,Temp!$D:$F,AH$1,FALSE)</f>
        <v>#N/A</v>
      </c>
      <c r="AI2428" s="22" t="e">
        <f>VLOOKUP($G2428,Temp!$D:$F,AI$1,FALSE)</f>
        <v>#N/A</v>
      </c>
      <c r="AJ2428" s="22" t="e">
        <f>VLOOKUP($G2428,Temp!$D:$F,AJ$1,FALSE)</f>
        <v>#N/A</v>
      </c>
    </row>
    <row r="2429" spans="1:36" ht="16" x14ac:dyDescent="0.2">
      <c r="A2429" s="8" t="str">
        <f t="shared" si="37"/>
        <v>Christopher Gately Paradigm Technology</v>
      </c>
      <c r="B2429" s="8" t="s">
        <v>869</v>
      </c>
      <c r="C2429" s="8" t="s">
        <v>9289</v>
      </c>
      <c r="D2429" s="8" t="s">
        <v>304</v>
      </c>
      <c r="E2429" s="8" t="s">
        <v>9290</v>
      </c>
      <c r="F2429" s="8" t="s">
        <v>9292</v>
      </c>
      <c r="G2429" s="12" t="s">
        <v>9293</v>
      </c>
      <c r="H2429" s="22" t="str">
        <f>VLOOKUP($G2429,Temp!$A:$C,H$1,FALSE)</f>
        <v>pt-corp.com</v>
      </c>
      <c r="I2429" s="22" t="e">
        <f>VLOOKUP($G2429,Temp!$A:$C,I$1,FALSE)</f>
        <v>#VALUE!</v>
      </c>
      <c r="J2429" s="22" t="e">
        <f>VLOOKUP($G2429,Temp!$A:$C,J$1,FALSE)</f>
        <v>#VALUE!</v>
      </c>
      <c r="K2429" s="22" t="e">
        <f>VLOOKUP($G2429,Temp!$A:$C,K$1,FALSE)</f>
        <v>#VALUE!</v>
      </c>
      <c r="L2429" s="22" t="e">
        <f>VLOOKUP($G2429,Temp!$A:$C,L$1,FALSE)</f>
        <v>#VALUE!</v>
      </c>
      <c r="M2429" s="22" t="e">
        <f>VLOOKUP($G2429,Temp!$A:$C,M$1,FALSE)</f>
        <v>#VALUE!</v>
      </c>
      <c r="N2429" s="22" t="e">
        <f>VLOOKUP($G2429,Temp!$A:$C,N$1,FALSE)</f>
        <v>#VALUE!</v>
      </c>
      <c r="O2429" s="22" t="e">
        <f>VLOOKUP($G2429,Temp!$A:$C,O$1,FALSE)</f>
        <v>#VALUE!</v>
      </c>
      <c r="P2429" s="22" t="e">
        <f>VLOOKUP($G2429,Temp!$A:$C,P$1,FALSE)</f>
        <v>#VALUE!</v>
      </c>
      <c r="Q2429" s="22" t="e">
        <f>VLOOKUP($G2429,Temp!$A:$C,Q$1,FALSE)</f>
        <v>#VALUE!</v>
      </c>
      <c r="R2429" s="22" t="e">
        <f>VLOOKUP($G2429,Temp!$A:$C,R$1,FALSE)</f>
        <v>#VALUE!</v>
      </c>
      <c r="S2429" s="22" t="e">
        <f>VLOOKUP($G2429,Temp!$A:$C,S$1,FALSE)</f>
        <v>#VALUE!</v>
      </c>
      <c r="T2429" s="22" t="e">
        <f>VLOOKUP($G2429,Temp!$A:$C,T$1,FALSE)</f>
        <v>#VALUE!</v>
      </c>
      <c r="U2429" s="22" t="e">
        <f>VLOOKUP($G2429,Temp!$A:$C,U$1,FALSE)</f>
        <v>#VALUE!</v>
      </c>
      <c r="V2429" s="22" t="e">
        <f>VLOOKUP($G2429,Temp!$A:$C,V$1,FALSE)</f>
        <v>#VALUE!</v>
      </c>
      <c r="W2429" s="22" t="e">
        <f>VLOOKUP($G2429,Temp!$A:$C,W$1,FALSE)</f>
        <v>#VALUE!</v>
      </c>
      <c r="X2429" s="22" t="e">
        <f>VLOOKUP($G2429,Temp!$A:$C,X$1,FALSE)</f>
        <v>#VALUE!</v>
      </c>
      <c r="Y2429" s="22">
        <f>VLOOKUP($G2429,Temp!$A:$C,Y$1,FALSE)</f>
        <v>42</v>
      </c>
      <c r="Z2429" s="22">
        <f>VLOOKUP($G2429,Temp!$A:$C,Z$1,FALSE)</f>
        <v>0</v>
      </c>
      <c r="AA2429" s="22" t="e">
        <f>VLOOKUP($A2429,Searches!$A:$H,AA$1,FALSE)</f>
        <v>#N/A</v>
      </c>
      <c r="AB2429" s="22" t="e">
        <f>VLOOKUP($A2429,Searches!$A:$H,AB$1,FALSE)</f>
        <v>#N/A</v>
      </c>
      <c r="AC2429" s="22" t="e">
        <f>VLOOKUP($A2429,Searches!$A:$H,AC$1,FALSE)</f>
        <v>#N/A</v>
      </c>
      <c r="AD2429" s="22" t="e">
        <f>VLOOKUP($A2429,Searches!$A:$H,AD$1,FALSE)</f>
        <v>#N/A</v>
      </c>
      <c r="AE2429" s="22" t="e">
        <f>VLOOKUP($A2429,Searches!$A:$H,AE$1,FALSE)</f>
        <v>#N/A</v>
      </c>
      <c r="AF2429" s="22" t="e">
        <f>VLOOKUP($A2429,Searches!$A:$H,AF$1,FALSE)</f>
        <v>#N/A</v>
      </c>
      <c r="AG2429" s="22" t="e">
        <f>VLOOKUP($A2429,Searches!$A:$H,AG$1,FALSE)</f>
        <v>#N/A</v>
      </c>
      <c r="AH2429" s="22" t="str">
        <f>VLOOKUP($G2429,Temp!$D:$F,AH$1,FALSE)</f>
        <v>pt-corp.com</v>
      </c>
      <c r="AI2429" s="22">
        <f>VLOOKUP($G2429,Temp!$D:$F,AI$1,FALSE)</f>
        <v>0</v>
      </c>
      <c r="AJ2429" s="22" t="str">
        <f>VLOOKUP($G2429,Temp!$D:$F,AJ$1,FALSE)</f>
        <v>WordPress</v>
      </c>
    </row>
    <row r="2430" spans="1:36" ht="16" x14ac:dyDescent="0.2">
      <c r="A2430" s="8" t="str">
        <f t="shared" si="37"/>
        <v>Bob Kramich ObjectFrontier Software (OFS)</v>
      </c>
      <c r="B2430" s="8" t="s">
        <v>630</v>
      </c>
      <c r="C2430" s="8" t="s">
        <v>632</v>
      </c>
      <c r="D2430" s="8" t="s">
        <v>304</v>
      </c>
      <c r="E2430" s="8" t="s">
        <v>635</v>
      </c>
      <c r="F2430" s="8" t="s">
        <v>637</v>
      </c>
      <c r="G2430" s="12" t="s">
        <v>638</v>
      </c>
      <c r="H2430" s="22" t="str">
        <f>VLOOKUP($G2430,Temp!$A:$C,H$1,FALSE)</f>
        <v>objectfrontier.com</v>
      </c>
      <c r="I2430" s="22" t="e">
        <f>VLOOKUP($G2430,Temp!$A:$C,I$1,FALSE)</f>
        <v>#VALUE!</v>
      </c>
      <c r="J2430" s="22" t="e">
        <f>VLOOKUP($G2430,Temp!$A:$C,J$1,FALSE)</f>
        <v>#VALUE!</v>
      </c>
      <c r="K2430" s="22" t="e">
        <f>VLOOKUP($G2430,Temp!$A:$C,K$1,FALSE)</f>
        <v>#VALUE!</v>
      </c>
      <c r="L2430" s="22" t="e">
        <f>VLOOKUP($G2430,Temp!$A:$C,L$1,FALSE)</f>
        <v>#VALUE!</v>
      </c>
      <c r="M2430" s="22" t="e">
        <f>VLOOKUP($G2430,Temp!$A:$C,M$1,FALSE)</f>
        <v>#VALUE!</v>
      </c>
      <c r="N2430" s="22" t="e">
        <f>VLOOKUP($G2430,Temp!$A:$C,N$1,FALSE)</f>
        <v>#VALUE!</v>
      </c>
      <c r="O2430" s="22" t="e">
        <f>VLOOKUP($G2430,Temp!$A:$C,O$1,FALSE)</f>
        <v>#VALUE!</v>
      </c>
      <c r="P2430" s="22" t="e">
        <f>VLOOKUP($G2430,Temp!$A:$C,P$1,FALSE)</f>
        <v>#VALUE!</v>
      </c>
      <c r="Q2430" s="22" t="e">
        <f>VLOOKUP($G2430,Temp!$A:$C,Q$1,FALSE)</f>
        <v>#VALUE!</v>
      </c>
      <c r="R2430" s="22" t="e">
        <f>VLOOKUP($G2430,Temp!$A:$C,R$1,FALSE)</f>
        <v>#VALUE!</v>
      </c>
      <c r="S2430" s="22" t="e">
        <f>VLOOKUP($G2430,Temp!$A:$C,S$1,FALSE)</f>
        <v>#VALUE!</v>
      </c>
      <c r="T2430" s="22" t="e">
        <f>VLOOKUP($G2430,Temp!$A:$C,T$1,FALSE)</f>
        <v>#VALUE!</v>
      </c>
      <c r="U2430" s="22" t="e">
        <f>VLOOKUP($G2430,Temp!$A:$C,U$1,FALSE)</f>
        <v>#VALUE!</v>
      </c>
      <c r="V2430" s="22" t="e">
        <f>VLOOKUP($G2430,Temp!$A:$C,V$1,FALSE)</f>
        <v>#VALUE!</v>
      </c>
      <c r="W2430" s="22" t="e">
        <f>VLOOKUP($G2430,Temp!$A:$C,W$1,FALSE)</f>
        <v>#VALUE!</v>
      </c>
      <c r="X2430" s="22" t="e">
        <f>VLOOKUP($G2430,Temp!$A:$C,X$1,FALSE)</f>
        <v>#VALUE!</v>
      </c>
      <c r="Y2430" s="22">
        <f>VLOOKUP($G2430,Temp!$A:$C,Y$1,FALSE)</f>
        <v>12</v>
      </c>
      <c r="Z2430" s="22">
        <f>VLOOKUP($G2430,Temp!$A:$C,Z$1,FALSE)</f>
        <v>0</v>
      </c>
      <c r="AA2430" s="22" t="e">
        <f>VLOOKUP($A2430,Searches!$A:$H,AA$1,FALSE)</f>
        <v>#N/A</v>
      </c>
      <c r="AB2430" s="22" t="e">
        <f>VLOOKUP($A2430,Searches!$A:$H,AB$1,FALSE)</f>
        <v>#N/A</v>
      </c>
      <c r="AC2430" s="22" t="e">
        <f>VLOOKUP($A2430,Searches!$A:$H,AC$1,FALSE)</f>
        <v>#N/A</v>
      </c>
      <c r="AD2430" s="22" t="e">
        <f>VLOOKUP($A2430,Searches!$A:$H,AD$1,FALSE)</f>
        <v>#N/A</v>
      </c>
      <c r="AE2430" s="22" t="e">
        <f>VLOOKUP($A2430,Searches!$A:$H,AE$1,FALSE)</f>
        <v>#N/A</v>
      </c>
      <c r="AF2430" s="22" t="e">
        <f>VLOOKUP($A2430,Searches!$A:$H,AF$1,FALSE)</f>
        <v>#N/A</v>
      </c>
      <c r="AG2430" s="22" t="e">
        <f>VLOOKUP($A2430,Searches!$A:$H,AG$1,FALSE)</f>
        <v>#N/A</v>
      </c>
      <c r="AH2430" s="22" t="str">
        <f>VLOOKUP($G2430,Temp!$D:$F,AH$1,FALSE)</f>
        <v>objectfrontier.com</v>
      </c>
      <c r="AI2430" s="22" t="str">
        <f>VLOOKUP($G2430,Temp!$D:$F,AI$1,FALSE)</f>
        <v>Pardot</v>
      </c>
      <c r="AJ2430" s="22" t="str">
        <f>VLOOKUP($G2430,Temp!$D:$F,AJ$1,FALSE)</f>
        <v>WordPress</v>
      </c>
    </row>
    <row r="2431" spans="1:36" ht="16" x14ac:dyDescent="0.2">
      <c r="A2431" s="8" t="str">
        <f t="shared" si="37"/>
        <v>Daniel Strain DSTech Solutions</v>
      </c>
      <c r="B2431" s="8" t="s">
        <v>274</v>
      </c>
      <c r="C2431" s="8" t="s">
        <v>13492</v>
      </c>
      <c r="D2431" s="8" t="s">
        <v>12154</v>
      </c>
      <c r="E2431" s="8" t="s">
        <v>13493</v>
      </c>
      <c r="F2431" s="8" t="s">
        <v>13494</v>
      </c>
      <c r="G2431" s="12" t="s">
        <v>12081</v>
      </c>
      <c r="H2431" s="22" t="str">
        <f>VLOOKUP($G2431,Temp!$A:$C,H$1,FALSE)</f>
        <v>dstechsolutions.com</v>
      </c>
      <c r="I2431" s="22" t="e">
        <f>VLOOKUP($G2431,Temp!$A:$C,I$1,FALSE)</f>
        <v>#VALUE!</v>
      </c>
      <c r="J2431" s="22" t="e">
        <f>VLOOKUP($G2431,Temp!$A:$C,J$1,FALSE)</f>
        <v>#VALUE!</v>
      </c>
      <c r="K2431" s="22" t="e">
        <f>VLOOKUP($G2431,Temp!$A:$C,K$1,FALSE)</f>
        <v>#VALUE!</v>
      </c>
      <c r="L2431" s="22" t="e">
        <f>VLOOKUP($G2431,Temp!$A:$C,L$1,FALSE)</f>
        <v>#VALUE!</v>
      </c>
      <c r="M2431" s="22" t="e">
        <f>VLOOKUP($G2431,Temp!$A:$C,M$1,FALSE)</f>
        <v>#VALUE!</v>
      </c>
      <c r="N2431" s="22" t="e">
        <f>VLOOKUP($G2431,Temp!$A:$C,N$1,FALSE)</f>
        <v>#VALUE!</v>
      </c>
      <c r="O2431" s="22" t="e">
        <f>VLOOKUP($G2431,Temp!$A:$C,O$1,FALSE)</f>
        <v>#VALUE!</v>
      </c>
      <c r="P2431" s="22" t="e">
        <f>VLOOKUP($G2431,Temp!$A:$C,P$1,FALSE)</f>
        <v>#VALUE!</v>
      </c>
      <c r="Q2431" s="22" t="e">
        <f>VLOOKUP($G2431,Temp!$A:$C,Q$1,FALSE)</f>
        <v>#VALUE!</v>
      </c>
      <c r="R2431" s="22" t="e">
        <f>VLOOKUP($G2431,Temp!$A:$C,R$1,FALSE)</f>
        <v>#VALUE!</v>
      </c>
      <c r="S2431" s="22" t="e">
        <f>VLOOKUP($G2431,Temp!$A:$C,S$1,FALSE)</f>
        <v>#VALUE!</v>
      </c>
      <c r="T2431" s="22" t="e">
        <f>VLOOKUP($G2431,Temp!$A:$C,T$1,FALSE)</f>
        <v>#VALUE!</v>
      </c>
      <c r="U2431" s="22" t="e">
        <f>VLOOKUP($G2431,Temp!$A:$C,U$1,FALSE)</f>
        <v>#VALUE!</v>
      </c>
      <c r="V2431" s="22" t="e">
        <f>VLOOKUP($G2431,Temp!$A:$C,V$1,FALSE)</f>
        <v>#VALUE!</v>
      </c>
      <c r="W2431" s="22" t="e">
        <f>VLOOKUP($G2431,Temp!$A:$C,W$1,FALSE)</f>
        <v>#VALUE!</v>
      </c>
      <c r="X2431" s="22" t="e">
        <f>VLOOKUP($G2431,Temp!$A:$C,X$1,FALSE)</f>
        <v>#VALUE!</v>
      </c>
      <c r="Y2431" s="22">
        <f>VLOOKUP($G2431,Temp!$A:$C,Y$1,FALSE)</f>
        <v>0</v>
      </c>
      <c r="Z2431" s="22">
        <f>VLOOKUP($G2431,Temp!$A:$C,Z$1,FALSE)</f>
        <v>0</v>
      </c>
      <c r="AA2431" s="22" t="e">
        <f>VLOOKUP($A2431,Searches!$A:$H,AA$1,FALSE)</f>
        <v>#N/A</v>
      </c>
      <c r="AB2431" s="22" t="e">
        <f>VLOOKUP($A2431,Searches!$A:$H,AB$1,FALSE)</f>
        <v>#N/A</v>
      </c>
      <c r="AC2431" s="22" t="e">
        <f>VLOOKUP($A2431,Searches!$A:$H,AC$1,FALSE)</f>
        <v>#N/A</v>
      </c>
      <c r="AD2431" s="22" t="e">
        <f>VLOOKUP($A2431,Searches!$A:$H,AD$1,FALSE)</f>
        <v>#N/A</v>
      </c>
      <c r="AE2431" s="22" t="e">
        <f>VLOOKUP($A2431,Searches!$A:$H,AE$1,FALSE)</f>
        <v>#N/A</v>
      </c>
      <c r="AF2431" s="22" t="e">
        <f>VLOOKUP($A2431,Searches!$A:$H,AF$1,FALSE)</f>
        <v>#N/A</v>
      </c>
      <c r="AG2431" s="22" t="e">
        <f>VLOOKUP($A2431,Searches!$A:$H,AG$1,FALSE)</f>
        <v>#N/A</v>
      </c>
      <c r="AH2431" s="22" t="e">
        <f>VLOOKUP($G2431,Temp!$D:$F,AH$1,FALSE)</f>
        <v>#N/A</v>
      </c>
      <c r="AI2431" s="22" t="e">
        <f>VLOOKUP($G2431,Temp!$D:$F,AI$1,FALSE)</f>
        <v>#N/A</v>
      </c>
      <c r="AJ2431" s="22" t="e">
        <f>VLOOKUP($G2431,Temp!$D:$F,AJ$1,FALSE)</f>
        <v>#N/A</v>
      </c>
    </row>
    <row r="2432" spans="1:36" ht="16" x14ac:dyDescent="0.2">
      <c r="A2432" s="8" t="str">
        <f t="shared" si="37"/>
        <v>Julie Kuschke Planet</v>
      </c>
      <c r="B2432" s="8" t="s">
        <v>298</v>
      </c>
      <c r="C2432" s="8" t="s">
        <v>13521</v>
      </c>
      <c r="D2432" s="8" t="s">
        <v>12235</v>
      </c>
      <c r="E2432" s="8" t="s">
        <v>13522</v>
      </c>
      <c r="F2432" s="8" t="s">
        <v>3604</v>
      </c>
      <c r="G2432" s="12" t="s">
        <v>3605</v>
      </c>
      <c r="H2432" s="22" t="str">
        <f>VLOOKUP($G2432,Temp!$A:$C,H$1,FALSE)</f>
        <v>planet.com</v>
      </c>
      <c r="I2432" s="22" t="e">
        <f>VLOOKUP($G2432,Temp!$A:$C,I$1,FALSE)</f>
        <v>#VALUE!</v>
      </c>
      <c r="J2432" s="22" t="e">
        <f>VLOOKUP($G2432,Temp!$A:$C,J$1,FALSE)</f>
        <v>#VALUE!</v>
      </c>
      <c r="K2432" s="22" t="e">
        <f>VLOOKUP($G2432,Temp!$A:$C,K$1,FALSE)</f>
        <v>#VALUE!</v>
      </c>
      <c r="L2432" s="22" t="e">
        <f>VLOOKUP($G2432,Temp!$A:$C,L$1,FALSE)</f>
        <v>#VALUE!</v>
      </c>
      <c r="M2432" s="22" t="e">
        <f>VLOOKUP($G2432,Temp!$A:$C,M$1,FALSE)</f>
        <v>#VALUE!</v>
      </c>
      <c r="N2432" s="22" t="e">
        <f>VLOOKUP($G2432,Temp!$A:$C,N$1,FALSE)</f>
        <v>#VALUE!</v>
      </c>
      <c r="O2432" s="22" t="e">
        <f>VLOOKUP($G2432,Temp!$A:$C,O$1,FALSE)</f>
        <v>#VALUE!</v>
      </c>
      <c r="P2432" s="22" t="e">
        <f>VLOOKUP($G2432,Temp!$A:$C,P$1,FALSE)</f>
        <v>#VALUE!</v>
      </c>
      <c r="Q2432" s="22" t="e">
        <f>VLOOKUP($G2432,Temp!$A:$C,Q$1,FALSE)</f>
        <v>#VALUE!</v>
      </c>
      <c r="R2432" s="22" t="e">
        <f>VLOOKUP($G2432,Temp!$A:$C,R$1,FALSE)</f>
        <v>#VALUE!</v>
      </c>
      <c r="S2432" s="22" t="e">
        <f>VLOOKUP($G2432,Temp!$A:$C,S$1,FALSE)</f>
        <v>#VALUE!</v>
      </c>
      <c r="T2432" s="22" t="e">
        <f>VLOOKUP($G2432,Temp!$A:$C,T$1,FALSE)</f>
        <v>#VALUE!</v>
      </c>
      <c r="U2432" s="22" t="e">
        <f>VLOOKUP($G2432,Temp!$A:$C,U$1,FALSE)</f>
        <v>#VALUE!</v>
      </c>
      <c r="V2432" s="22" t="e">
        <f>VLOOKUP($G2432,Temp!$A:$C,V$1,FALSE)</f>
        <v>#VALUE!</v>
      </c>
      <c r="W2432" s="22" t="e">
        <f>VLOOKUP($G2432,Temp!$A:$C,W$1,FALSE)</f>
        <v>#VALUE!</v>
      </c>
      <c r="X2432" s="22" t="e">
        <f>VLOOKUP($G2432,Temp!$A:$C,X$1,FALSE)</f>
        <v>#VALUE!</v>
      </c>
      <c r="Y2432" s="22">
        <f>VLOOKUP($G2432,Temp!$A:$C,Y$1,FALSE)</f>
        <v>37500</v>
      </c>
      <c r="Z2432" s="22">
        <f>VLOOKUP($G2432,Temp!$A:$C,Z$1,FALSE)</f>
        <v>1100</v>
      </c>
      <c r="AA2432" s="22" t="e">
        <f>VLOOKUP($A2432,Searches!$A:$H,AA$1,FALSE)</f>
        <v>#N/A</v>
      </c>
      <c r="AB2432" s="22" t="e">
        <f>VLOOKUP($A2432,Searches!$A:$H,AB$1,FALSE)</f>
        <v>#N/A</v>
      </c>
      <c r="AC2432" s="22" t="e">
        <f>VLOOKUP($A2432,Searches!$A:$H,AC$1,FALSE)</f>
        <v>#N/A</v>
      </c>
      <c r="AD2432" s="22" t="e">
        <f>VLOOKUP($A2432,Searches!$A:$H,AD$1,FALSE)</f>
        <v>#N/A</v>
      </c>
      <c r="AE2432" s="22" t="e">
        <f>VLOOKUP($A2432,Searches!$A:$H,AE$1,FALSE)</f>
        <v>#N/A</v>
      </c>
      <c r="AF2432" s="22" t="e">
        <f>VLOOKUP($A2432,Searches!$A:$H,AF$1,FALSE)</f>
        <v>#N/A</v>
      </c>
      <c r="AG2432" s="22" t="e">
        <f>VLOOKUP($A2432,Searches!$A:$H,AG$1,FALSE)</f>
        <v>#N/A</v>
      </c>
      <c r="AH2432" s="22" t="str">
        <f>VLOOKUP($G2432,Temp!$D:$F,AH$1,FALSE)</f>
        <v>planet.com</v>
      </c>
      <c r="AI2432" s="22">
        <f>VLOOKUP($G2432,Temp!$D:$F,AI$1,FALSE)</f>
        <v>0</v>
      </c>
      <c r="AJ2432" s="22" t="str">
        <f>VLOOKUP($G2432,Temp!$D:$F,AJ$1,FALSE)</f>
        <v>WordPress</v>
      </c>
    </row>
    <row r="2433" spans="1:36" ht="16" x14ac:dyDescent="0.2">
      <c r="A2433" s="8" t="str">
        <f t="shared" si="37"/>
        <v>Celeste White Inspirage</v>
      </c>
      <c r="B2433" s="8" t="s">
        <v>13542</v>
      </c>
      <c r="C2433" s="8" t="s">
        <v>1411</v>
      </c>
      <c r="D2433" s="8" t="s">
        <v>12148</v>
      </c>
      <c r="E2433" s="8" t="s">
        <v>13544</v>
      </c>
      <c r="F2433" s="8" t="s">
        <v>13545</v>
      </c>
      <c r="G2433" s="12" t="s">
        <v>12082</v>
      </c>
      <c r="H2433" s="22" t="str">
        <f>VLOOKUP($G2433,Temp!$A:$C,H$1,FALSE)</f>
        <v>inspirage.com</v>
      </c>
      <c r="I2433" s="22" t="e">
        <f>VLOOKUP($G2433,Temp!$A:$C,I$1,FALSE)</f>
        <v>#VALUE!</v>
      </c>
      <c r="J2433" s="22" t="e">
        <f>VLOOKUP($G2433,Temp!$A:$C,J$1,FALSE)</f>
        <v>#VALUE!</v>
      </c>
      <c r="K2433" s="22" t="e">
        <f>VLOOKUP($G2433,Temp!$A:$C,K$1,FALSE)</f>
        <v>#VALUE!</v>
      </c>
      <c r="L2433" s="22" t="e">
        <f>VLOOKUP($G2433,Temp!$A:$C,L$1,FALSE)</f>
        <v>#VALUE!</v>
      </c>
      <c r="M2433" s="22" t="e">
        <f>VLOOKUP($G2433,Temp!$A:$C,M$1,FALSE)</f>
        <v>#VALUE!</v>
      </c>
      <c r="N2433" s="22" t="e">
        <f>VLOOKUP($G2433,Temp!$A:$C,N$1,FALSE)</f>
        <v>#VALUE!</v>
      </c>
      <c r="O2433" s="22" t="e">
        <f>VLOOKUP($G2433,Temp!$A:$C,O$1,FALSE)</f>
        <v>#VALUE!</v>
      </c>
      <c r="P2433" s="22" t="e">
        <f>VLOOKUP($G2433,Temp!$A:$C,P$1,FALSE)</f>
        <v>#VALUE!</v>
      </c>
      <c r="Q2433" s="22" t="e">
        <f>VLOOKUP($G2433,Temp!$A:$C,Q$1,FALSE)</f>
        <v>#VALUE!</v>
      </c>
      <c r="R2433" s="22" t="e">
        <f>VLOOKUP($G2433,Temp!$A:$C,R$1,FALSE)</f>
        <v>#VALUE!</v>
      </c>
      <c r="S2433" s="22" t="e">
        <f>VLOOKUP($G2433,Temp!$A:$C,S$1,FALSE)</f>
        <v>#VALUE!</v>
      </c>
      <c r="T2433" s="22" t="e">
        <f>VLOOKUP($G2433,Temp!$A:$C,T$1,FALSE)</f>
        <v>#VALUE!</v>
      </c>
      <c r="U2433" s="22" t="e">
        <f>VLOOKUP($G2433,Temp!$A:$C,U$1,FALSE)</f>
        <v>#VALUE!</v>
      </c>
      <c r="V2433" s="22" t="e">
        <f>VLOOKUP($G2433,Temp!$A:$C,V$1,FALSE)</f>
        <v>#VALUE!</v>
      </c>
      <c r="W2433" s="22" t="e">
        <f>VLOOKUP($G2433,Temp!$A:$C,W$1,FALSE)</f>
        <v>#VALUE!</v>
      </c>
      <c r="X2433" s="22" t="e">
        <f>VLOOKUP($G2433,Temp!$A:$C,X$1,FALSE)</f>
        <v>#VALUE!</v>
      </c>
      <c r="Y2433" s="22">
        <f>VLOOKUP($G2433,Temp!$A:$C,Y$1,FALSE)</f>
        <v>0</v>
      </c>
      <c r="Z2433" s="22">
        <f>VLOOKUP($G2433,Temp!$A:$C,Z$1,FALSE)</f>
        <v>0</v>
      </c>
      <c r="AA2433" s="22" t="str">
        <f>VLOOKUP($A2433,Searches!$A:$H,AA$1,FALSE)</f>
        <v>Celeste White</v>
      </c>
      <c r="AB2433" s="22" t="str">
        <f>VLOOKUP($A2433,Searches!$A:$H,AB$1,FALSE)</f>
        <v>Inspirage</v>
      </c>
      <c r="AC2433" s="22" t="str">
        <f>VLOOKUP($A2433,Searches!$A:$H,AC$1,FALSE)</f>
        <v>Product Marketing Manager at Inspirage</v>
      </c>
      <c r="AD2433" s="22" t="str">
        <f>VLOOKUP($A2433,Searches!$A:$H,AD$1,FALSE)</f>
        <v>2nd</v>
      </c>
      <c r="AE2433" s="22" t="str">
        <f>VLOOKUP($A2433,Searches!$A:$H,AE$1,FALSE)</f>
        <v/>
      </c>
      <c r="AF2433" s="22" t="str">
        <f>VLOOKUP($A2433,Searches!$A:$H,AF$1,FALSE)</f>
        <v>Salinas, California Area</v>
      </c>
      <c r="AG2433" s="22" t="str">
        <f>VLOOKUP($A2433,Searches!$A:$H,AG$1,FALSE)</f>
        <v>https://www.linkedin.com/sales/profile/8850267,JkzM,NAME_SEARCH?moduleKey=peopleSearchResults&amp;pageKey=sales-search3-people-refinement&amp;contextId=60BC92C971D70515801E49D6842B0000&amp;requestId=5a53d176-da22-417b-9dda-43f06a3801a0&amp;action=CLICK&amp;target=urn%3Ali%3AsalesLead%3A(-1%2C8850267)&amp;pageNumber=35&amp;targetEl=profilelink&amp;position=5&amp;trk=lss-serp-result-lead_photo</v>
      </c>
      <c r="AH2433" s="22" t="e">
        <f>VLOOKUP($G2433,Temp!$D:$F,AH$1,FALSE)</f>
        <v>#N/A</v>
      </c>
      <c r="AI2433" s="22" t="e">
        <f>VLOOKUP($G2433,Temp!$D:$F,AI$1,FALSE)</f>
        <v>#N/A</v>
      </c>
      <c r="AJ2433" s="22" t="e">
        <f>VLOOKUP($G2433,Temp!$D:$F,AJ$1,FALSE)</f>
        <v>#N/A</v>
      </c>
    </row>
    <row r="2434" spans="1:36" ht="16" x14ac:dyDescent="0.2">
      <c r="A2434" s="8" t="str">
        <f t="shared" si="37"/>
        <v>Iain Hutchison Genius Sports</v>
      </c>
      <c r="B2434" s="8" t="s">
        <v>2936</v>
      </c>
      <c r="C2434" s="8" t="s">
        <v>2937</v>
      </c>
      <c r="D2434" s="8" t="s">
        <v>304</v>
      </c>
      <c r="E2434" s="8" t="s">
        <v>2938</v>
      </c>
      <c r="F2434" s="8" t="s">
        <v>2939</v>
      </c>
      <c r="G2434" s="12" t="s">
        <v>2940</v>
      </c>
      <c r="H2434" s="22" t="str">
        <f>VLOOKUP($G2434,Temp!$A:$C,H$1,FALSE)</f>
        <v>geniussports.com</v>
      </c>
      <c r="I2434" s="22" t="e">
        <f>VLOOKUP($G2434,Temp!$A:$C,I$1,FALSE)</f>
        <v>#VALUE!</v>
      </c>
      <c r="J2434" s="22" t="e">
        <f>VLOOKUP($G2434,Temp!$A:$C,J$1,FALSE)</f>
        <v>#VALUE!</v>
      </c>
      <c r="K2434" s="22" t="e">
        <f>VLOOKUP($G2434,Temp!$A:$C,K$1,FALSE)</f>
        <v>#VALUE!</v>
      </c>
      <c r="L2434" s="22" t="e">
        <f>VLOOKUP($G2434,Temp!$A:$C,L$1,FALSE)</f>
        <v>#VALUE!</v>
      </c>
      <c r="M2434" s="22" t="e">
        <f>VLOOKUP($G2434,Temp!$A:$C,M$1,FALSE)</f>
        <v>#VALUE!</v>
      </c>
      <c r="N2434" s="22" t="e">
        <f>VLOOKUP($G2434,Temp!$A:$C,N$1,FALSE)</f>
        <v>#VALUE!</v>
      </c>
      <c r="O2434" s="22" t="e">
        <f>VLOOKUP($G2434,Temp!$A:$C,O$1,FALSE)</f>
        <v>#VALUE!</v>
      </c>
      <c r="P2434" s="22" t="e">
        <f>VLOOKUP($G2434,Temp!$A:$C,P$1,FALSE)</f>
        <v>#VALUE!</v>
      </c>
      <c r="Q2434" s="22" t="e">
        <f>VLOOKUP($G2434,Temp!$A:$C,Q$1,FALSE)</f>
        <v>#VALUE!</v>
      </c>
      <c r="R2434" s="22" t="e">
        <f>VLOOKUP($G2434,Temp!$A:$C,R$1,FALSE)</f>
        <v>#VALUE!</v>
      </c>
      <c r="S2434" s="22" t="e">
        <f>VLOOKUP($G2434,Temp!$A:$C,S$1,FALSE)</f>
        <v>#VALUE!</v>
      </c>
      <c r="T2434" s="22" t="e">
        <f>VLOOKUP($G2434,Temp!$A:$C,T$1,FALSE)</f>
        <v>#VALUE!</v>
      </c>
      <c r="U2434" s="22" t="e">
        <f>VLOOKUP($G2434,Temp!$A:$C,U$1,FALSE)</f>
        <v>#VALUE!</v>
      </c>
      <c r="V2434" s="22" t="e">
        <f>VLOOKUP($G2434,Temp!$A:$C,V$1,FALSE)</f>
        <v>#VALUE!</v>
      </c>
      <c r="W2434" s="22" t="e">
        <f>VLOOKUP($G2434,Temp!$A:$C,W$1,FALSE)</f>
        <v>#VALUE!</v>
      </c>
      <c r="X2434" s="22" t="e">
        <f>VLOOKUP($G2434,Temp!$A:$C,X$1,FALSE)</f>
        <v>#VALUE!</v>
      </c>
      <c r="Y2434" s="22">
        <f>VLOOKUP($G2434,Temp!$A:$C,Y$1,FALSE)</f>
        <v>54</v>
      </c>
      <c r="Z2434" s="22">
        <f>VLOOKUP($G2434,Temp!$A:$C,Z$1,FALSE)</f>
        <v>0</v>
      </c>
      <c r="AA2434" s="22" t="e">
        <f>VLOOKUP($A2434,Searches!$A:$H,AA$1,FALSE)</f>
        <v>#N/A</v>
      </c>
      <c r="AB2434" s="22" t="e">
        <f>VLOOKUP($A2434,Searches!$A:$H,AB$1,FALSE)</f>
        <v>#N/A</v>
      </c>
      <c r="AC2434" s="22" t="e">
        <f>VLOOKUP($A2434,Searches!$A:$H,AC$1,FALSE)</f>
        <v>#N/A</v>
      </c>
      <c r="AD2434" s="22" t="e">
        <f>VLOOKUP($A2434,Searches!$A:$H,AD$1,FALSE)</f>
        <v>#N/A</v>
      </c>
      <c r="AE2434" s="22" t="e">
        <f>VLOOKUP($A2434,Searches!$A:$H,AE$1,FALSE)</f>
        <v>#N/A</v>
      </c>
      <c r="AF2434" s="22" t="e">
        <f>VLOOKUP($A2434,Searches!$A:$H,AF$1,FALSE)</f>
        <v>#N/A</v>
      </c>
      <c r="AG2434" s="22" t="e">
        <f>VLOOKUP($A2434,Searches!$A:$H,AG$1,FALSE)</f>
        <v>#N/A</v>
      </c>
      <c r="AH2434" s="22" t="str">
        <f>VLOOKUP($G2434,Temp!$D:$F,AH$1,FALSE)</f>
        <v>geniussports.com</v>
      </c>
      <c r="AI2434" s="22">
        <f>VLOOKUP($G2434,Temp!$D:$F,AI$1,FALSE)</f>
        <v>0</v>
      </c>
      <c r="AJ2434" s="22" t="str">
        <f>VLOOKUP($G2434,Temp!$D:$F,AJ$1,FALSE)</f>
        <v>WordPress</v>
      </c>
    </row>
    <row r="2435" spans="1:36" ht="16" x14ac:dyDescent="0.2">
      <c r="A2435" s="8" t="str">
        <f t="shared" si="37"/>
        <v>Robyn McGuinness Tristate Technology Professionals, Inc</v>
      </c>
      <c r="B2435" s="8" t="s">
        <v>13588</v>
      </c>
      <c r="C2435" s="8" t="s">
        <v>13590</v>
      </c>
      <c r="D2435" s="8" t="s">
        <v>42</v>
      </c>
      <c r="E2435" s="8" t="s">
        <v>634</v>
      </c>
      <c r="F2435" s="8" t="s">
        <v>13591</v>
      </c>
      <c r="G2435" s="8" t="s">
        <v>634</v>
      </c>
      <c r="H2435" s="22" t="e">
        <f>VLOOKUP($G2435,Temp!$A:$C,H$1,FALSE)</f>
        <v>#N/A</v>
      </c>
      <c r="I2435" s="22" t="e">
        <f>VLOOKUP($G2435,Temp!$A:$C,I$1,FALSE)</f>
        <v>#N/A</v>
      </c>
      <c r="J2435" s="22" t="e">
        <f>VLOOKUP($G2435,Temp!$A:$C,J$1,FALSE)</f>
        <v>#N/A</v>
      </c>
      <c r="K2435" s="22" t="e">
        <f>VLOOKUP($G2435,Temp!$A:$C,K$1,FALSE)</f>
        <v>#N/A</v>
      </c>
      <c r="L2435" s="22" t="e">
        <f>VLOOKUP($G2435,Temp!$A:$C,L$1,FALSE)</f>
        <v>#N/A</v>
      </c>
      <c r="M2435" s="22" t="e">
        <f>VLOOKUP($G2435,Temp!$A:$C,M$1,FALSE)</f>
        <v>#N/A</v>
      </c>
      <c r="N2435" s="22" t="e">
        <f>VLOOKUP($G2435,Temp!$A:$C,N$1,FALSE)</f>
        <v>#N/A</v>
      </c>
      <c r="O2435" s="22" t="e">
        <f>VLOOKUP($G2435,Temp!$A:$C,O$1,FALSE)</f>
        <v>#N/A</v>
      </c>
      <c r="P2435" s="22" t="e">
        <f>VLOOKUP($G2435,Temp!$A:$C,P$1,FALSE)</f>
        <v>#N/A</v>
      </c>
      <c r="Q2435" s="22" t="e">
        <f>VLOOKUP($G2435,Temp!$A:$C,Q$1,FALSE)</f>
        <v>#N/A</v>
      </c>
      <c r="R2435" s="22" t="e">
        <f>VLOOKUP($G2435,Temp!$A:$C,R$1,FALSE)</f>
        <v>#N/A</v>
      </c>
      <c r="S2435" s="22" t="e">
        <f>VLOOKUP($G2435,Temp!$A:$C,S$1,FALSE)</f>
        <v>#N/A</v>
      </c>
      <c r="T2435" s="22" t="e">
        <f>VLOOKUP($G2435,Temp!$A:$C,T$1,FALSE)</f>
        <v>#N/A</v>
      </c>
      <c r="U2435" s="22" t="e">
        <f>VLOOKUP($G2435,Temp!$A:$C,U$1,FALSE)</f>
        <v>#N/A</v>
      </c>
      <c r="V2435" s="22" t="e">
        <f>VLOOKUP($G2435,Temp!$A:$C,V$1,FALSE)</f>
        <v>#N/A</v>
      </c>
      <c r="W2435" s="22" t="e">
        <f>VLOOKUP($G2435,Temp!$A:$C,W$1,FALSE)</f>
        <v>#N/A</v>
      </c>
      <c r="X2435" s="22" t="e">
        <f>VLOOKUP($G2435,Temp!$A:$C,X$1,FALSE)</f>
        <v>#N/A</v>
      </c>
      <c r="Y2435" s="22" t="e">
        <f>VLOOKUP($G2435,Temp!$A:$C,Y$1,FALSE)</f>
        <v>#N/A</v>
      </c>
      <c r="Z2435" s="22" t="e">
        <f>VLOOKUP($G2435,Temp!$A:$C,Z$1,FALSE)</f>
        <v>#N/A</v>
      </c>
      <c r="AA2435" s="22" t="e">
        <f>VLOOKUP($A2435,Searches!$A:$H,AA$1,FALSE)</f>
        <v>#N/A</v>
      </c>
      <c r="AB2435" s="22" t="e">
        <f>VLOOKUP($A2435,Searches!$A:$H,AB$1,FALSE)</f>
        <v>#N/A</v>
      </c>
      <c r="AC2435" s="22" t="e">
        <f>VLOOKUP($A2435,Searches!$A:$H,AC$1,FALSE)</f>
        <v>#N/A</v>
      </c>
      <c r="AD2435" s="22" t="e">
        <f>VLOOKUP($A2435,Searches!$A:$H,AD$1,FALSE)</f>
        <v>#N/A</v>
      </c>
      <c r="AE2435" s="22" t="e">
        <f>VLOOKUP($A2435,Searches!$A:$H,AE$1,FALSE)</f>
        <v>#N/A</v>
      </c>
      <c r="AF2435" s="22" t="e">
        <f>VLOOKUP($A2435,Searches!$A:$H,AF$1,FALSE)</f>
        <v>#N/A</v>
      </c>
      <c r="AG2435" s="22" t="e">
        <f>VLOOKUP($A2435,Searches!$A:$H,AG$1,FALSE)</f>
        <v>#N/A</v>
      </c>
      <c r="AH2435" s="22" t="e">
        <f>VLOOKUP($G2435,Temp!$D:$F,AH$1,FALSE)</f>
        <v>#N/A</v>
      </c>
      <c r="AI2435" s="22" t="e">
        <f>VLOOKUP($G2435,Temp!$D:$F,AI$1,FALSE)</f>
        <v>#N/A</v>
      </c>
      <c r="AJ2435" s="22" t="e">
        <f>VLOOKUP($G2435,Temp!$D:$F,AJ$1,FALSE)</f>
        <v>#N/A</v>
      </c>
    </row>
    <row r="2436" spans="1:36" ht="16" x14ac:dyDescent="0.2">
      <c r="A2436" s="8" t="str">
        <f t="shared" ref="A2436:A2499" si="38">CONCATENATE(B2436," ",C2436," ",F2436)</f>
        <v>Sam Fleming Imprezzio Inc.</v>
      </c>
      <c r="B2436" s="8" t="s">
        <v>7030</v>
      </c>
      <c r="C2436" s="8" t="s">
        <v>12034</v>
      </c>
      <c r="D2436" s="8" t="s">
        <v>12035</v>
      </c>
      <c r="E2436" s="8" t="s">
        <v>12036</v>
      </c>
      <c r="F2436" s="8" t="s">
        <v>12037</v>
      </c>
      <c r="G2436" s="12" t="s">
        <v>12038</v>
      </c>
      <c r="H2436" s="22" t="str">
        <f>VLOOKUP($G2436,Temp!$A:$C,H$1,FALSE)</f>
        <v>imprezzio.com</v>
      </c>
      <c r="I2436" s="22" t="e">
        <f>VLOOKUP($G2436,Temp!$A:$C,I$1,FALSE)</f>
        <v>#VALUE!</v>
      </c>
      <c r="J2436" s="22" t="e">
        <f>VLOOKUP($G2436,Temp!$A:$C,J$1,FALSE)</f>
        <v>#VALUE!</v>
      </c>
      <c r="K2436" s="22" t="e">
        <f>VLOOKUP($G2436,Temp!$A:$C,K$1,FALSE)</f>
        <v>#VALUE!</v>
      </c>
      <c r="L2436" s="22" t="e">
        <f>VLOOKUP($G2436,Temp!$A:$C,L$1,FALSE)</f>
        <v>#VALUE!</v>
      </c>
      <c r="M2436" s="22" t="e">
        <f>VLOOKUP($G2436,Temp!$A:$C,M$1,FALSE)</f>
        <v>#VALUE!</v>
      </c>
      <c r="N2436" s="22" t="e">
        <f>VLOOKUP($G2436,Temp!$A:$C,N$1,FALSE)</f>
        <v>#VALUE!</v>
      </c>
      <c r="O2436" s="22" t="e">
        <f>VLOOKUP($G2436,Temp!$A:$C,O$1,FALSE)</f>
        <v>#VALUE!</v>
      </c>
      <c r="P2436" s="22" t="e">
        <f>VLOOKUP($G2436,Temp!$A:$C,P$1,FALSE)</f>
        <v>#VALUE!</v>
      </c>
      <c r="Q2436" s="22" t="e">
        <f>VLOOKUP($G2436,Temp!$A:$C,Q$1,FALSE)</f>
        <v>#VALUE!</v>
      </c>
      <c r="R2436" s="22" t="e">
        <f>VLOOKUP($G2436,Temp!$A:$C,R$1,FALSE)</f>
        <v>#VALUE!</v>
      </c>
      <c r="S2436" s="22" t="e">
        <f>VLOOKUP($G2436,Temp!$A:$C,S$1,FALSE)</f>
        <v>#VALUE!</v>
      </c>
      <c r="T2436" s="22" t="e">
        <f>VLOOKUP($G2436,Temp!$A:$C,T$1,FALSE)</f>
        <v>#VALUE!</v>
      </c>
      <c r="U2436" s="22" t="e">
        <f>VLOOKUP($G2436,Temp!$A:$C,U$1,FALSE)</f>
        <v>#VALUE!</v>
      </c>
      <c r="V2436" s="22" t="e">
        <f>VLOOKUP($G2436,Temp!$A:$C,V$1,FALSE)</f>
        <v>#VALUE!</v>
      </c>
      <c r="W2436" s="22" t="e">
        <f>VLOOKUP($G2436,Temp!$A:$C,W$1,FALSE)</f>
        <v>#VALUE!</v>
      </c>
      <c r="X2436" s="22" t="e">
        <f>VLOOKUP($G2436,Temp!$A:$C,X$1,FALSE)</f>
        <v>#VALUE!</v>
      </c>
      <c r="Y2436" s="22">
        <f>VLOOKUP($G2436,Temp!$A:$C,Y$1,FALSE)</f>
        <v>1</v>
      </c>
      <c r="Z2436" s="22">
        <f>VLOOKUP($G2436,Temp!$A:$C,Z$1,FALSE)</f>
        <v>0</v>
      </c>
      <c r="AA2436" s="22" t="e">
        <f>VLOOKUP($A2436,Searches!$A:$H,AA$1,FALSE)</f>
        <v>#N/A</v>
      </c>
      <c r="AB2436" s="22" t="e">
        <f>VLOOKUP($A2436,Searches!$A:$H,AB$1,FALSE)</f>
        <v>#N/A</v>
      </c>
      <c r="AC2436" s="22" t="e">
        <f>VLOOKUP($A2436,Searches!$A:$H,AC$1,FALSE)</f>
        <v>#N/A</v>
      </c>
      <c r="AD2436" s="22" t="e">
        <f>VLOOKUP($A2436,Searches!$A:$H,AD$1,FALSE)</f>
        <v>#N/A</v>
      </c>
      <c r="AE2436" s="22" t="e">
        <f>VLOOKUP($A2436,Searches!$A:$H,AE$1,FALSE)</f>
        <v>#N/A</v>
      </c>
      <c r="AF2436" s="22" t="e">
        <f>VLOOKUP($A2436,Searches!$A:$H,AF$1,FALSE)</f>
        <v>#N/A</v>
      </c>
      <c r="AG2436" s="22" t="e">
        <f>VLOOKUP($A2436,Searches!$A:$H,AG$1,FALSE)</f>
        <v>#N/A</v>
      </c>
      <c r="AH2436" s="22" t="e">
        <f>VLOOKUP($G2436,Temp!$D:$F,AH$1,FALSE)</f>
        <v>#N/A</v>
      </c>
      <c r="AI2436" s="22" t="e">
        <f>VLOOKUP($G2436,Temp!$D:$F,AI$1,FALSE)</f>
        <v>#N/A</v>
      </c>
      <c r="AJ2436" s="22" t="e">
        <f>VLOOKUP($G2436,Temp!$D:$F,AJ$1,FALSE)</f>
        <v>#N/A</v>
      </c>
    </row>
    <row r="2437" spans="1:36" ht="16" x14ac:dyDescent="0.2">
      <c r="A2437" s="8" t="str">
        <f t="shared" si="38"/>
        <v>MaryAnn Capritti Epocrates</v>
      </c>
      <c r="B2437" s="8" t="s">
        <v>13615</v>
      </c>
      <c r="C2437" s="8" t="s">
        <v>13616</v>
      </c>
      <c r="D2437" s="8" t="s">
        <v>42</v>
      </c>
      <c r="E2437" s="8" t="s">
        <v>634</v>
      </c>
      <c r="F2437" s="8" t="s">
        <v>13617</v>
      </c>
      <c r="G2437" s="8" t="s">
        <v>634</v>
      </c>
      <c r="H2437" s="22" t="e">
        <f>VLOOKUP($G2437,Temp!$A:$C,H$1,FALSE)</f>
        <v>#N/A</v>
      </c>
      <c r="I2437" s="22" t="e">
        <f>VLOOKUP($G2437,Temp!$A:$C,I$1,FALSE)</f>
        <v>#N/A</v>
      </c>
      <c r="J2437" s="22" t="e">
        <f>VLOOKUP($G2437,Temp!$A:$C,J$1,FALSE)</f>
        <v>#N/A</v>
      </c>
      <c r="K2437" s="22" t="e">
        <f>VLOOKUP($G2437,Temp!$A:$C,K$1,FALSE)</f>
        <v>#N/A</v>
      </c>
      <c r="L2437" s="22" t="e">
        <f>VLOOKUP($G2437,Temp!$A:$C,L$1,FALSE)</f>
        <v>#N/A</v>
      </c>
      <c r="M2437" s="22" t="e">
        <f>VLOOKUP($G2437,Temp!$A:$C,M$1,FALSE)</f>
        <v>#N/A</v>
      </c>
      <c r="N2437" s="22" t="e">
        <f>VLOOKUP($G2437,Temp!$A:$C,N$1,FALSE)</f>
        <v>#N/A</v>
      </c>
      <c r="O2437" s="22" t="e">
        <f>VLOOKUP($G2437,Temp!$A:$C,O$1,FALSE)</f>
        <v>#N/A</v>
      </c>
      <c r="P2437" s="22" t="e">
        <f>VLOOKUP($G2437,Temp!$A:$C,P$1,FALSE)</f>
        <v>#N/A</v>
      </c>
      <c r="Q2437" s="22" t="e">
        <f>VLOOKUP($G2437,Temp!$A:$C,Q$1,FALSE)</f>
        <v>#N/A</v>
      </c>
      <c r="R2437" s="22" t="e">
        <f>VLOOKUP($G2437,Temp!$A:$C,R$1,FALSE)</f>
        <v>#N/A</v>
      </c>
      <c r="S2437" s="22" t="e">
        <f>VLOOKUP($G2437,Temp!$A:$C,S$1,FALSE)</f>
        <v>#N/A</v>
      </c>
      <c r="T2437" s="22" t="e">
        <f>VLOOKUP($G2437,Temp!$A:$C,T$1,FALSE)</f>
        <v>#N/A</v>
      </c>
      <c r="U2437" s="22" t="e">
        <f>VLOOKUP($G2437,Temp!$A:$C,U$1,FALSE)</f>
        <v>#N/A</v>
      </c>
      <c r="V2437" s="22" t="e">
        <f>VLOOKUP($G2437,Temp!$A:$C,V$1,FALSE)</f>
        <v>#N/A</v>
      </c>
      <c r="W2437" s="22" t="e">
        <f>VLOOKUP($G2437,Temp!$A:$C,W$1,FALSE)</f>
        <v>#N/A</v>
      </c>
      <c r="X2437" s="22" t="e">
        <f>VLOOKUP($G2437,Temp!$A:$C,X$1,FALSE)</f>
        <v>#N/A</v>
      </c>
      <c r="Y2437" s="22" t="e">
        <f>VLOOKUP($G2437,Temp!$A:$C,Y$1,FALSE)</f>
        <v>#N/A</v>
      </c>
      <c r="Z2437" s="22" t="e">
        <f>VLOOKUP($G2437,Temp!$A:$C,Z$1,FALSE)</f>
        <v>#N/A</v>
      </c>
      <c r="AA2437" s="22" t="e">
        <f>VLOOKUP($A2437,Searches!$A:$H,AA$1,FALSE)</f>
        <v>#N/A</v>
      </c>
      <c r="AB2437" s="22" t="e">
        <f>VLOOKUP($A2437,Searches!$A:$H,AB$1,FALSE)</f>
        <v>#N/A</v>
      </c>
      <c r="AC2437" s="22" t="e">
        <f>VLOOKUP($A2437,Searches!$A:$H,AC$1,FALSE)</f>
        <v>#N/A</v>
      </c>
      <c r="AD2437" s="22" t="e">
        <f>VLOOKUP($A2437,Searches!$A:$H,AD$1,FALSE)</f>
        <v>#N/A</v>
      </c>
      <c r="AE2437" s="22" t="e">
        <f>VLOOKUP($A2437,Searches!$A:$H,AE$1,FALSE)</f>
        <v>#N/A</v>
      </c>
      <c r="AF2437" s="22" t="e">
        <f>VLOOKUP($A2437,Searches!$A:$H,AF$1,FALSE)</f>
        <v>#N/A</v>
      </c>
      <c r="AG2437" s="22" t="e">
        <f>VLOOKUP($A2437,Searches!$A:$H,AG$1,FALSE)</f>
        <v>#N/A</v>
      </c>
      <c r="AH2437" s="22" t="e">
        <f>VLOOKUP($G2437,Temp!$D:$F,AH$1,FALSE)</f>
        <v>#N/A</v>
      </c>
      <c r="AI2437" s="22" t="e">
        <f>VLOOKUP($G2437,Temp!$D:$F,AI$1,FALSE)</f>
        <v>#N/A</v>
      </c>
      <c r="AJ2437" s="22" t="e">
        <f>VLOOKUP($G2437,Temp!$D:$F,AJ$1,FALSE)</f>
        <v>#N/A</v>
      </c>
    </row>
    <row r="2438" spans="1:36" ht="16" x14ac:dyDescent="0.2">
      <c r="A2438" s="8" t="str">
        <f t="shared" si="38"/>
        <v>Andrew Quan Twitch</v>
      </c>
      <c r="B2438" s="8" t="s">
        <v>830</v>
      </c>
      <c r="C2438" s="8" t="s">
        <v>13628</v>
      </c>
      <c r="D2438" s="8" t="s">
        <v>12251</v>
      </c>
      <c r="E2438" s="8" t="s">
        <v>13630</v>
      </c>
      <c r="F2438" s="8" t="s">
        <v>13631</v>
      </c>
      <c r="G2438" s="12" t="s">
        <v>12083</v>
      </c>
      <c r="H2438" s="22" t="str">
        <f>VLOOKUP($G2438,Temp!$A:$C,H$1,FALSE)</f>
        <v>twitch.tv</v>
      </c>
      <c r="I2438" s="22" t="e">
        <f>VLOOKUP($G2438,Temp!$A:$C,I$1,FALSE)</f>
        <v>#VALUE!</v>
      </c>
      <c r="J2438" s="22" t="e">
        <f>VLOOKUP($G2438,Temp!$A:$C,J$1,FALSE)</f>
        <v>#VALUE!</v>
      </c>
      <c r="K2438" s="22" t="e">
        <f>VLOOKUP($G2438,Temp!$A:$C,K$1,FALSE)</f>
        <v>#VALUE!</v>
      </c>
      <c r="L2438" s="22" t="e">
        <f>VLOOKUP($G2438,Temp!$A:$C,L$1,FALSE)</f>
        <v>#VALUE!</v>
      </c>
      <c r="M2438" s="22" t="e">
        <f>VLOOKUP($G2438,Temp!$A:$C,M$1,FALSE)</f>
        <v>#VALUE!</v>
      </c>
      <c r="N2438" s="22" t="e">
        <f>VLOOKUP($G2438,Temp!$A:$C,N$1,FALSE)</f>
        <v>#VALUE!</v>
      </c>
      <c r="O2438" s="22" t="e">
        <f>VLOOKUP($G2438,Temp!$A:$C,O$1,FALSE)</f>
        <v>#VALUE!</v>
      </c>
      <c r="P2438" s="22" t="e">
        <f>VLOOKUP($G2438,Temp!$A:$C,P$1,FALSE)</f>
        <v>#VALUE!</v>
      </c>
      <c r="Q2438" s="22" t="e">
        <f>VLOOKUP($G2438,Temp!$A:$C,Q$1,FALSE)</f>
        <v>#VALUE!</v>
      </c>
      <c r="R2438" s="22" t="e">
        <f>VLOOKUP($G2438,Temp!$A:$C,R$1,FALSE)</f>
        <v>#VALUE!</v>
      </c>
      <c r="S2438" s="22" t="e">
        <f>VLOOKUP($G2438,Temp!$A:$C,S$1,FALSE)</f>
        <v>#VALUE!</v>
      </c>
      <c r="T2438" s="22" t="e">
        <f>VLOOKUP($G2438,Temp!$A:$C,T$1,FALSE)</f>
        <v>#VALUE!</v>
      </c>
      <c r="U2438" s="22" t="e">
        <f>VLOOKUP($G2438,Temp!$A:$C,U$1,FALSE)</f>
        <v>#VALUE!</v>
      </c>
      <c r="V2438" s="22" t="e">
        <f>VLOOKUP($G2438,Temp!$A:$C,V$1,FALSE)</f>
        <v>#VALUE!</v>
      </c>
      <c r="W2438" s="22" t="e">
        <f>VLOOKUP($G2438,Temp!$A:$C,W$1,FALSE)</f>
        <v>#VALUE!</v>
      </c>
      <c r="X2438" s="22" t="e">
        <f>VLOOKUP($G2438,Temp!$A:$C,X$1,FALSE)</f>
        <v>#VALUE!</v>
      </c>
      <c r="Y2438" s="22">
        <f>VLOOKUP($G2438,Temp!$A:$C,Y$1,FALSE)</f>
        <v>3500000</v>
      </c>
      <c r="Z2438" s="22">
        <f>VLOOKUP($G2438,Temp!$A:$C,Z$1,FALSE)</f>
        <v>300000</v>
      </c>
      <c r="AA2438" s="22" t="e">
        <f>VLOOKUP($A2438,Searches!$A:$H,AA$1,FALSE)</f>
        <v>#N/A</v>
      </c>
      <c r="AB2438" s="22" t="e">
        <f>VLOOKUP($A2438,Searches!$A:$H,AB$1,FALSE)</f>
        <v>#N/A</v>
      </c>
      <c r="AC2438" s="22" t="e">
        <f>VLOOKUP($A2438,Searches!$A:$H,AC$1,FALSE)</f>
        <v>#N/A</v>
      </c>
      <c r="AD2438" s="22" t="e">
        <f>VLOOKUP($A2438,Searches!$A:$H,AD$1,FALSE)</f>
        <v>#N/A</v>
      </c>
      <c r="AE2438" s="22" t="e">
        <f>VLOOKUP($A2438,Searches!$A:$H,AE$1,FALSE)</f>
        <v>#N/A</v>
      </c>
      <c r="AF2438" s="22" t="e">
        <f>VLOOKUP($A2438,Searches!$A:$H,AF$1,FALSE)</f>
        <v>#N/A</v>
      </c>
      <c r="AG2438" s="22" t="e">
        <f>VLOOKUP($A2438,Searches!$A:$H,AG$1,FALSE)</f>
        <v>#N/A</v>
      </c>
      <c r="AH2438" s="22" t="e">
        <f>VLOOKUP($G2438,Temp!$D:$F,AH$1,FALSE)</f>
        <v>#N/A</v>
      </c>
      <c r="AI2438" s="22" t="e">
        <f>VLOOKUP($G2438,Temp!$D:$F,AI$1,FALSE)</f>
        <v>#N/A</v>
      </c>
      <c r="AJ2438" s="22" t="e">
        <f>VLOOKUP($G2438,Temp!$D:$F,AJ$1,FALSE)</f>
        <v>#N/A</v>
      </c>
    </row>
    <row r="2439" spans="1:36" ht="16" x14ac:dyDescent="0.2">
      <c r="A2439" s="8" t="str">
        <f t="shared" si="38"/>
        <v>Danaca Buhler Domo, Inc.</v>
      </c>
      <c r="B2439" s="8" t="s">
        <v>13642</v>
      </c>
      <c r="C2439" s="8" t="s">
        <v>13643</v>
      </c>
      <c r="D2439" s="8" t="s">
        <v>12250</v>
      </c>
      <c r="E2439" s="8" t="s">
        <v>13645</v>
      </c>
      <c r="F2439" s="8" t="s">
        <v>13647</v>
      </c>
      <c r="G2439" s="12" t="s">
        <v>12084</v>
      </c>
      <c r="H2439" s="22" t="str">
        <f>VLOOKUP($G2439,Temp!$A:$C,H$1,FALSE)</f>
        <v>domo.com</v>
      </c>
      <c r="I2439" s="22" t="e">
        <f>VLOOKUP($G2439,Temp!$A:$C,I$1,FALSE)</f>
        <v>#VALUE!</v>
      </c>
      <c r="J2439" s="22" t="e">
        <f>VLOOKUP($G2439,Temp!$A:$C,J$1,FALSE)</f>
        <v>#VALUE!</v>
      </c>
      <c r="K2439" s="22" t="e">
        <f>VLOOKUP($G2439,Temp!$A:$C,K$1,FALSE)</f>
        <v>#VALUE!</v>
      </c>
      <c r="L2439" s="22" t="e">
        <f>VLOOKUP($G2439,Temp!$A:$C,L$1,FALSE)</f>
        <v>#VALUE!</v>
      </c>
      <c r="M2439" s="22" t="e">
        <f>VLOOKUP($G2439,Temp!$A:$C,M$1,FALSE)</f>
        <v>#VALUE!</v>
      </c>
      <c r="N2439" s="22" t="e">
        <f>VLOOKUP($G2439,Temp!$A:$C,N$1,FALSE)</f>
        <v>#VALUE!</v>
      </c>
      <c r="O2439" s="22" t="e">
        <f>VLOOKUP($G2439,Temp!$A:$C,O$1,FALSE)</f>
        <v>#VALUE!</v>
      </c>
      <c r="P2439" s="22" t="e">
        <f>VLOOKUP($G2439,Temp!$A:$C,P$1,FALSE)</f>
        <v>#VALUE!</v>
      </c>
      <c r="Q2439" s="22" t="e">
        <f>VLOOKUP($G2439,Temp!$A:$C,Q$1,FALSE)</f>
        <v>#VALUE!</v>
      </c>
      <c r="R2439" s="22" t="e">
        <f>VLOOKUP($G2439,Temp!$A:$C,R$1,FALSE)</f>
        <v>#VALUE!</v>
      </c>
      <c r="S2439" s="22" t="e">
        <f>VLOOKUP($G2439,Temp!$A:$C,S$1,FALSE)</f>
        <v>#VALUE!</v>
      </c>
      <c r="T2439" s="22" t="e">
        <f>VLOOKUP($G2439,Temp!$A:$C,T$1,FALSE)</f>
        <v>#VALUE!</v>
      </c>
      <c r="U2439" s="22" t="e">
        <f>VLOOKUP($G2439,Temp!$A:$C,U$1,FALSE)</f>
        <v>#VALUE!</v>
      </c>
      <c r="V2439" s="22" t="e">
        <f>VLOOKUP($G2439,Temp!$A:$C,V$1,FALSE)</f>
        <v>#VALUE!</v>
      </c>
      <c r="W2439" s="22" t="e">
        <f>VLOOKUP($G2439,Temp!$A:$C,W$1,FALSE)</f>
        <v>#VALUE!</v>
      </c>
      <c r="X2439" s="22" t="e">
        <f>VLOOKUP($G2439,Temp!$A:$C,X$1,FALSE)</f>
        <v>#VALUE!</v>
      </c>
      <c r="Y2439" s="22">
        <f>VLOOKUP($G2439,Temp!$A:$C,Y$1,FALSE)</f>
        <v>263000</v>
      </c>
      <c r="Z2439" s="22">
        <f>VLOOKUP($G2439,Temp!$A:$C,Z$1,FALSE)</f>
        <v>318000</v>
      </c>
      <c r="AA2439" s="22" t="e">
        <f>VLOOKUP($A2439,Searches!$A:$H,AA$1,FALSE)</f>
        <v>#N/A</v>
      </c>
      <c r="AB2439" s="22" t="e">
        <f>VLOOKUP($A2439,Searches!$A:$H,AB$1,FALSE)</f>
        <v>#N/A</v>
      </c>
      <c r="AC2439" s="22" t="e">
        <f>VLOOKUP($A2439,Searches!$A:$H,AC$1,FALSE)</f>
        <v>#N/A</v>
      </c>
      <c r="AD2439" s="22" t="e">
        <f>VLOOKUP($A2439,Searches!$A:$H,AD$1,FALSE)</f>
        <v>#N/A</v>
      </c>
      <c r="AE2439" s="22" t="e">
        <f>VLOOKUP($A2439,Searches!$A:$H,AE$1,FALSE)</f>
        <v>#N/A</v>
      </c>
      <c r="AF2439" s="22" t="e">
        <f>VLOOKUP($A2439,Searches!$A:$H,AF$1,FALSE)</f>
        <v>#N/A</v>
      </c>
      <c r="AG2439" s="22" t="e">
        <f>VLOOKUP($A2439,Searches!$A:$H,AG$1,FALSE)</f>
        <v>#N/A</v>
      </c>
      <c r="AH2439" s="22" t="e">
        <f>VLOOKUP($G2439,Temp!$D:$F,AH$1,FALSE)</f>
        <v>#N/A</v>
      </c>
      <c r="AI2439" s="22" t="e">
        <f>VLOOKUP($G2439,Temp!$D:$F,AI$1,FALSE)</f>
        <v>#N/A</v>
      </c>
      <c r="AJ2439" s="22" t="e">
        <f>VLOOKUP($G2439,Temp!$D:$F,AJ$1,FALSE)</f>
        <v>#N/A</v>
      </c>
    </row>
    <row r="2440" spans="1:36" ht="16" x14ac:dyDescent="0.2">
      <c r="A2440" s="8" t="str">
        <f t="shared" si="38"/>
        <v>Brett Jaffe Six Keys Group</v>
      </c>
      <c r="B2440" s="8" t="s">
        <v>13659</v>
      </c>
      <c r="C2440" s="8" t="s">
        <v>13660</v>
      </c>
      <c r="D2440" s="8" t="s">
        <v>12220</v>
      </c>
      <c r="E2440" s="8" t="s">
        <v>13661</v>
      </c>
      <c r="F2440" s="8" t="s">
        <v>13662</v>
      </c>
      <c r="G2440" s="12" t="s">
        <v>13663</v>
      </c>
      <c r="H2440" s="22" t="e">
        <f>VLOOKUP($G2440,Temp!$A:$C,H$1,FALSE)</f>
        <v>#N/A</v>
      </c>
      <c r="I2440" s="22" t="e">
        <f>VLOOKUP($G2440,Temp!$A:$C,I$1,FALSE)</f>
        <v>#N/A</v>
      </c>
      <c r="J2440" s="22" t="e">
        <f>VLOOKUP($G2440,Temp!$A:$C,J$1,FALSE)</f>
        <v>#N/A</v>
      </c>
      <c r="K2440" s="22" t="e">
        <f>VLOOKUP($G2440,Temp!$A:$C,K$1,FALSE)</f>
        <v>#N/A</v>
      </c>
      <c r="L2440" s="22" t="e">
        <f>VLOOKUP($G2440,Temp!$A:$C,L$1,FALSE)</f>
        <v>#N/A</v>
      </c>
      <c r="M2440" s="22" t="e">
        <f>VLOOKUP($G2440,Temp!$A:$C,M$1,FALSE)</f>
        <v>#N/A</v>
      </c>
      <c r="N2440" s="22" t="e">
        <f>VLOOKUP($G2440,Temp!$A:$C,N$1,FALSE)</f>
        <v>#N/A</v>
      </c>
      <c r="O2440" s="22" t="e">
        <f>VLOOKUP($G2440,Temp!$A:$C,O$1,FALSE)</f>
        <v>#N/A</v>
      </c>
      <c r="P2440" s="22" t="e">
        <f>VLOOKUP($G2440,Temp!$A:$C,P$1,FALSE)</f>
        <v>#N/A</v>
      </c>
      <c r="Q2440" s="22" t="e">
        <f>VLOOKUP($G2440,Temp!$A:$C,Q$1,FALSE)</f>
        <v>#N/A</v>
      </c>
      <c r="R2440" s="22" t="e">
        <f>VLOOKUP($G2440,Temp!$A:$C,R$1,FALSE)</f>
        <v>#N/A</v>
      </c>
      <c r="S2440" s="22" t="e">
        <f>VLOOKUP($G2440,Temp!$A:$C,S$1,FALSE)</f>
        <v>#N/A</v>
      </c>
      <c r="T2440" s="22" t="e">
        <f>VLOOKUP($G2440,Temp!$A:$C,T$1,FALSE)</f>
        <v>#N/A</v>
      </c>
      <c r="U2440" s="22" t="e">
        <f>VLOOKUP($G2440,Temp!$A:$C,U$1,FALSE)</f>
        <v>#N/A</v>
      </c>
      <c r="V2440" s="22" t="e">
        <f>VLOOKUP($G2440,Temp!$A:$C,V$1,FALSE)</f>
        <v>#N/A</v>
      </c>
      <c r="W2440" s="22" t="e">
        <f>VLOOKUP($G2440,Temp!$A:$C,W$1,FALSE)</f>
        <v>#N/A</v>
      </c>
      <c r="X2440" s="22" t="e">
        <f>VLOOKUP($G2440,Temp!$A:$C,X$1,FALSE)</f>
        <v>#N/A</v>
      </c>
      <c r="Y2440" s="22" t="e">
        <f>VLOOKUP($G2440,Temp!$A:$C,Y$1,FALSE)</f>
        <v>#N/A</v>
      </c>
      <c r="Z2440" s="22" t="e">
        <f>VLOOKUP($G2440,Temp!$A:$C,Z$1,FALSE)</f>
        <v>#N/A</v>
      </c>
      <c r="AA2440" s="22" t="e">
        <f>VLOOKUP($A2440,Searches!$A:$H,AA$1,FALSE)</f>
        <v>#N/A</v>
      </c>
      <c r="AB2440" s="22" t="e">
        <f>VLOOKUP($A2440,Searches!$A:$H,AB$1,FALSE)</f>
        <v>#N/A</v>
      </c>
      <c r="AC2440" s="22" t="e">
        <f>VLOOKUP($A2440,Searches!$A:$H,AC$1,FALSE)</f>
        <v>#N/A</v>
      </c>
      <c r="AD2440" s="22" t="e">
        <f>VLOOKUP($A2440,Searches!$A:$H,AD$1,FALSE)</f>
        <v>#N/A</v>
      </c>
      <c r="AE2440" s="22" t="e">
        <f>VLOOKUP($A2440,Searches!$A:$H,AE$1,FALSE)</f>
        <v>#N/A</v>
      </c>
      <c r="AF2440" s="22" t="e">
        <f>VLOOKUP($A2440,Searches!$A:$H,AF$1,FALSE)</f>
        <v>#N/A</v>
      </c>
      <c r="AG2440" s="22" t="e">
        <f>VLOOKUP($A2440,Searches!$A:$H,AG$1,FALSE)</f>
        <v>#N/A</v>
      </c>
      <c r="AH2440" s="22" t="e">
        <f>VLOOKUP($G2440,Temp!$D:$F,AH$1,FALSE)</f>
        <v>#N/A</v>
      </c>
      <c r="AI2440" s="22" t="e">
        <f>VLOOKUP($G2440,Temp!$D:$F,AI$1,FALSE)</f>
        <v>#N/A</v>
      </c>
      <c r="AJ2440" s="22" t="e">
        <f>VLOOKUP($G2440,Temp!$D:$F,AJ$1,FALSE)</f>
        <v>#N/A</v>
      </c>
    </row>
    <row r="2441" spans="1:36" ht="16" x14ac:dyDescent="0.2">
      <c r="A2441" s="8" t="str">
        <f t="shared" si="38"/>
        <v>Celine Gerakin Ebates</v>
      </c>
      <c r="B2441" s="8" t="s">
        <v>13674</v>
      </c>
      <c r="C2441" s="8" t="s">
        <v>13676</v>
      </c>
      <c r="D2441" s="8" t="s">
        <v>12219</v>
      </c>
      <c r="E2441" s="8" t="s">
        <v>13678</v>
      </c>
      <c r="F2441" s="8" t="s">
        <v>13679</v>
      </c>
      <c r="G2441" s="12" t="s">
        <v>12085</v>
      </c>
      <c r="H2441" s="22" t="str">
        <f>VLOOKUP($G2441,Temp!$A:$C,H$1,FALSE)</f>
        <v>ebates.com</v>
      </c>
      <c r="I2441" s="22" t="e">
        <f>VLOOKUP($G2441,Temp!$A:$C,I$1,FALSE)</f>
        <v>#VALUE!</v>
      </c>
      <c r="J2441" s="22" t="e">
        <f>VLOOKUP($G2441,Temp!$A:$C,J$1,FALSE)</f>
        <v>#VALUE!</v>
      </c>
      <c r="K2441" s="22" t="e">
        <f>VLOOKUP($G2441,Temp!$A:$C,K$1,FALSE)</f>
        <v>#VALUE!</v>
      </c>
      <c r="L2441" s="22" t="e">
        <f>VLOOKUP($G2441,Temp!$A:$C,L$1,FALSE)</f>
        <v>#VALUE!</v>
      </c>
      <c r="M2441" s="22" t="e">
        <f>VLOOKUP($G2441,Temp!$A:$C,M$1,FALSE)</f>
        <v>#VALUE!</v>
      </c>
      <c r="N2441" s="22" t="e">
        <f>VLOOKUP($G2441,Temp!$A:$C,N$1,FALSE)</f>
        <v>#VALUE!</v>
      </c>
      <c r="O2441" s="22" t="e">
        <f>VLOOKUP($G2441,Temp!$A:$C,O$1,FALSE)</f>
        <v>#VALUE!</v>
      </c>
      <c r="P2441" s="22" t="e">
        <f>VLOOKUP($G2441,Temp!$A:$C,P$1,FALSE)</f>
        <v>#VALUE!</v>
      </c>
      <c r="Q2441" s="22" t="e">
        <f>VLOOKUP($G2441,Temp!$A:$C,Q$1,FALSE)</f>
        <v>#VALUE!</v>
      </c>
      <c r="R2441" s="22" t="e">
        <f>VLOOKUP($G2441,Temp!$A:$C,R$1,FALSE)</f>
        <v>#VALUE!</v>
      </c>
      <c r="S2441" s="22" t="e">
        <f>VLOOKUP($G2441,Temp!$A:$C,S$1,FALSE)</f>
        <v>#VALUE!</v>
      </c>
      <c r="T2441" s="22" t="e">
        <f>VLOOKUP($G2441,Temp!$A:$C,T$1,FALSE)</f>
        <v>#VALUE!</v>
      </c>
      <c r="U2441" s="22" t="e">
        <f>VLOOKUP($G2441,Temp!$A:$C,U$1,FALSE)</f>
        <v>#VALUE!</v>
      </c>
      <c r="V2441" s="22" t="e">
        <f>VLOOKUP($G2441,Temp!$A:$C,V$1,FALSE)</f>
        <v>#VALUE!</v>
      </c>
      <c r="W2441" s="22" t="e">
        <f>VLOOKUP($G2441,Temp!$A:$C,W$1,FALSE)</f>
        <v>#VALUE!</v>
      </c>
      <c r="X2441" s="22" t="e">
        <f>VLOOKUP($G2441,Temp!$A:$C,X$1,FALSE)</f>
        <v>#VALUE!</v>
      </c>
      <c r="Y2441" s="22">
        <f>VLOOKUP($G2441,Temp!$A:$C,Y$1,FALSE)</f>
        <v>1000000</v>
      </c>
      <c r="Z2441" s="22">
        <f>VLOOKUP($G2441,Temp!$A:$C,Z$1,FALSE)</f>
        <v>58700</v>
      </c>
      <c r="AA2441" s="22" t="e">
        <f>VLOOKUP($A2441,Searches!$A:$H,AA$1,FALSE)</f>
        <v>#N/A</v>
      </c>
      <c r="AB2441" s="22" t="e">
        <f>VLOOKUP($A2441,Searches!$A:$H,AB$1,FALSE)</f>
        <v>#N/A</v>
      </c>
      <c r="AC2441" s="22" t="e">
        <f>VLOOKUP($A2441,Searches!$A:$H,AC$1,FALSE)</f>
        <v>#N/A</v>
      </c>
      <c r="AD2441" s="22" t="e">
        <f>VLOOKUP($A2441,Searches!$A:$H,AD$1,FALSE)</f>
        <v>#N/A</v>
      </c>
      <c r="AE2441" s="22" t="e">
        <f>VLOOKUP($A2441,Searches!$A:$H,AE$1,FALSE)</f>
        <v>#N/A</v>
      </c>
      <c r="AF2441" s="22" t="e">
        <f>VLOOKUP($A2441,Searches!$A:$H,AF$1,FALSE)</f>
        <v>#N/A</v>
      </c>
      <c r="AG2441" s="22" t="e">
        <f>VLOOKUP($A2441,Searches!$A:$H,AG$1,FALSE)</f>
        <v>#N/A</v>
      </c>
      <c r="AH2441" s="22" t="e">
        <f>VLOOKUP($G2441,Temp!$D:$F,AH$1,FALSE)</f>
        <v>#N/A</v>
      </c>
      <c r="AI2441" s="22" t="e">
        <f>VLOOKUP($G2441,Temp!$D:$F,AI$1,FALSE)</f>
        <v>#N/A</v>
      </c>
      <c r="AJ2441" s="22" t="e">
        <f>VLOOKUP($G2441,Temp!$D:$F,AJ$1,FALSE)</f>
        <v>#N/A</v>
      </c>
    </row>
    <row r="2442" spans="1:36" ht="16" x14ac:dyDescent="0.2">
      <c r="A2442" s="8" t="str">
        <f t="shared" si="38"/>
        <v>Jeff Warner FORCE America</v>
      </c>
      <c r="B2442" s="8" t="s">
        <v>2520</v>
      </c>
      <c r="C2442" s="8" t="s">
        <v>11896</v>
      </c>
      <c r="D2442" s="8" t="s">
        <v>3810</v>
      </c>
      <c r="E2442" s="8" t="s">
        <v>11898</v>
      </c>
      <c r="F2442" s="8" t="s">
        <v>11899</v>
      </c>
      <c r="G2442" s="12" t="s">
        <v>11901</v>
      </c>
      <c r="H2442" s="22" t="str">
        <f>VLOOKUP($G2442,Temp!$A:$C,H$1,FALSE)</f>
        <v>forceamerica.com</v>
      </c>
      <c r="I2442" s="22" t="e">
        <f>VLOOKUP($G2442,Temp!$A:$C,I$1,FALSE)</f>
        <v>#VALUE!</v>
      </c>
      <c r="J2442" s="22" t="e">
        <f>VLOOKUP($G2442,Temp!$A:$C,J$1,FALSE)</f>
        <v>#VALUE!</v>
      </c>
      <c r="K2442" s="22" t="e">
        <f>VLOOKUP($G2442,Temp!$A:$C,K$1,FALSE)</f>
        <v>#VALUE!</v>
      </c>
      <c r="L2442" s="22" t="e">
        <f>VLOOKUP($G2442,Temp!$A:$C,L$1,FALSE)</f>
        <v>#VALUE!</v>
      </c>
      <c r="M2442" s="22" t="e">
        <f>VLOOKUP($G2442,Temp!$A:$C,M$1,FALSE)</f>
        <v>#VALUE!</v>
      </c>
      <c r="N2442" s="22" t="e">
        <f>VLOOKUP($G2442,Temp!$A:$C,N$1,FALSE)</f>
        <v>#VALUE!</v>
      </c>
      <c r="O2442" s="22" t="e">
        <f>VLOOKUP($G2442,Temp!$A:$C,O$1,FALSE)</f>
        <v>#VALUE!</v>
      </c>
      <c r="P2442" s="22" t="e">
        <f>VLOOKUP($G2442,Temp!$A:$C,P$1,FALSE)</f>
        <v>#VALUE!</v>
      </c>
      <c r="Q2442" s="22" t="e">
        <f>VLOOKUP($G2442,Temp!$A:$C,Q$1,FALSE)</f>
        <v>#VALUE!</v>
      </c>
      <c r="R2442" s="22" t="e">
        <f>VLOOKUP($G2442,Temp!$A:$C,R$1,FALSE)</f>
        <v>#VALUE!</v>
      </c>
      <c r="S2442" s="22" t="e">
        <f>VLOOKUP($G2442,Temp!$A:$C,S$1,FALSE)</f>
        <v>#VALUE!</v>
      </c>
      <c r="T2442" s="22" t="e">
        <f>VLOOKUP($G2442,Temp!$A:$C,T$1,FALSE)</f>
        <v>#VALUE!</v>
      </c>
      <c r="U2442" s="22" t="e">
        <f>VLOOKUP($G2442,Temp!$A:$C,U$1,FALSE)</f>
        <v>#VALUE!</v>
      </c>
      <c r="V2442" s="22" t="e">
        <f>VLOOKUP($G2442,Temp!$A:$C,V$1,FALSE)</f>
        <v>#VALUE!</v>
      </c>
      <c r="W2442" s="22" t="e">
        <f>VLOOKUP($G2442,Temp!$A:$C,W$1,FALSE)</f>
        <v>#VALUE!</v>
      </c>
      <c r="X2442" s="22" t="e">
        <f>VLOOKUP($G2442,Temp!$A:$C,X$1,FALSE)</f>
        <v>#VALUE!</v>
      </c>
      <c r="Y2442" s="22">
        <f>VLOOKUP($G2442,Temp!$A:$C,Y$1,FALSE)</f>
        <v>0</v>
      </c>
      <c r="Z2442" s="22">
        <f>VLOOKUP($G2442,Temp!$A:$C,Z$1,FALSE)</f>
        <v>0</v>
      </c>
      <c r="AA2442" s="22" t="e">
        <f>VLOOKUP($A2442,Searches!$A:$H,AA$1,FALSE)</f>
        <v>#N/A</v>
      </c>
      <c r="AB2442" s="22" t="e">
        <f>VLOOKUP($A2442,Searches!$A:$H,AB$1,FALSE)</f>
        <v>#N/A</v>
      </c>
      <c r="AC2442" s="22" t="e">
        <f>VLOOKUP($A2442,Searches!$A:$H,AC$1,FALSE)</f>
        <v>#N/A</v>
      </c>
      <c r="AD2442" s="22" t="e">
        <f>VLOOKUP($A2442,Searches!$A:$H,AD$1,FALSE)</f>
        <v>#N/A</v>
      </c>
      <c r="AE2442" s="22" t="e">
        <f>VLOOKUP($A2442,Searches!$A:$H,AE$1,FALSE)</f>
        <v>#N/A</v>
      </c>
      <c r="AF2442" s="22" t="e">
        <f>VLOOKUP($A2442,Searches!$A:$H,AF$1,FALSE)</f>
        <v>#N/A</v>
      </c>
      <c r="AG2442" s="22" t="e">
        <f>VLOOKUP($A2442,Searches!$A:$H,AG$1,FALSE)</f>
        <v>#N/A</v>
      </c>
      <c r="AH2442" s="22" t="e">
        <f>VLOOKUP($G2442,Temp!$D:$F,AH$1,FALSE)</f>
        <v>#N/A</v>
      </c>
      <c r="AI2442" s="22" t="e">
        <f>VLOOKUP($G2442,Temp!$D:$F,AI$1,FALSE)</f>
        <v>#N/A</v>
      </c>
      <c r="AJ2442" s="22" t="e">
        <f>VLOOKUP($G2442,Temp!$D:$F,AJ$1,FALSE)</f>
        <v>#N/A</v>
      </c>
    </row>
    <row r="2443" spans="1:36" ht="16" x14ac:dyDescent="0.2">
      <c r="A2443" s="8" t="str">
        <f t="shared" si="38"/>
        <v>Jeff Warner FORCE America</v>
      </c>
      <c r="B2443" s="8" t="s">
        <v>2520</v>
      </c>
      <c r="C2443" s="8" t="s">
        <v>11896</v>
      </c>
      <c r="D2443" s="8" t="s">
        <v>3810</v>
      </c>
      <c r="E2443" s="8" t="s">
        <v>11898</v>
      </c>
      <c r="F2443" s="8" t="s">
        <v>11899</v>
      </c>
      <c r="G2443" s="12" t="s">
        <v>11901</v>
      </c>
      <c r="H2443" s="22" t="str">
        <f>VLOOKUP($G2443,Temp!$A:$C,H$1,FALSE)</f>
        <v>forceamerica.com</v>
      </c>
      <c r="I2443" s="22" t="e">
        <f>VLOOKUP($G2443,Temp!$A:$C,I$1,FALSE)</f>
        <v>#VALUE!</v>
      </c>
      <c r="J2443" s="22" t="e">
        <f>VLOOKUP($G2443,Temp!$A:$C,J$1,FALSE)</f>
        <v>#VALUE!</v>
      </c>
      <c r="K2443" s="22" t="e">
        <f>VLOOKUP($G2443,Temp!$A:$C,K$1,FALSE)</f>
        <v>#VALUE!</v>
      </c>
      <c r="L2443" s="22" t="e">
        <f>VLOOKUP($G2443,Temp!$A:$C,L$1,FALSE)</f>
        <v>#VALUE!</v>
      </c>
      <c r="M2443" s="22" t="e">
        <f>VLOOKUP($G2443,Temp!$A:$C,M$1,FALSE)</f>
        <v>#VALUE!</v>
      </c>
      <c r="N2443" s="22" t="e">
        <f>VLOOKUP($G2443,Temp!$A:$C,N$1,FALSE)</f>
        <v>#VALUE!</v>
      </c>
      <c r="O2443" s="22" t="e">
        <f>VLOOKUP($G2443,Temp!$A:$C,O$1,FALSE)</f>
        <v>#VALUE!</v>
      </c>
      <c r="P2443" s="22" t="e">
        <f>VLOOKUP($G2443,Temp!$A:$C,P$1,FALSE)</f>
        <v>#VALUE!</v>
      </c>
      <c r="Q2443" s="22" t="e">
        <f>VLOOKUP($G2443,Temp!$A:$C,Q$1,FALSE)</f>
        <v>#VALUE!</v>
      </c>
      <c r="R2443" s="22" t="e">
        <f>VLOOKUP($G2443,Temp!$A:$C,R$1,FALSE)</f>
        <v>#VALUE!</v>
      </c>
      <c r="S2443" s="22" t="e">
        <f>VLOOKUP($G2443,Temp!$A:$C,S$1,FALSE)</f>
        <v>#VALUE!</v>
      </c>
      <c r="T2443" s="22" t="e">
        <f>VLOOKUP($G2443,Temp!$A:$C,T$1,FALSE)</f>
        <v>#VALUE!</v>
      </c>
      <c r="U2443" s="22" t="e">
        <f>VLOOKUP($G2443,Temp!$A:$C,U$1,FALSE)</f>
        <v>#VALUE!</v>
      </c>
      <c r="V2443" s="22" t="e">
        <f>VLOOKUP($G2443,Temp!$A:$C,V$1,FALSE)</f>
        <v>#VALUE!</v>
      </c>
      <c r="W2443" s="22" t="e">
        <f>VLOOKUP($G2443,Temp!$A:$C,W$1,FALSE)</f>
        <v>#VALUE!</v>
      </c>
      <c r="X2443" s="22" t="e">
        <f>VLOOKUP($G2443,Temp!$A:$C,X$1,FALSE)</f>
        <v>#VALUE!</v>
      </c>
      <c r="Y2443" s="22">
        <f>VLOOKUP($G2443,Temp!$A:$C,Y$1,FALSE)</f>
        <v>0</v>
      </c>
      <c r="Z2443" s="22">
        <f>VLOOKUP($G2443,Temp!$A:$C,Z$1,FALSE)</f>
        <v>0</v>
      </c>
      <c r="AA2443" s="22" t="e">
        <f>VLOOKUP($A2443,Searches!$A:$H,AA$1,FALSE)</f>
        <v>#N/A</v>
      </c>
      <c r="AB2443" s="22" t="e">
        <f>VLOOKUP($A2443,Searches!$A:$H,AB$1,FALSE)</f>
        <v>#N/A</v>
      </c>
      <c r="AC2443" s="22" t="e">
        <f>VLOOKUP($A2443,Searches!$A:$H,AC$1,FALSE)</f>
        <v>#N/A</v>
      </c>
      <c r="AD2443" s="22" t="e">
        <f>VLOOKUP($A2443,Searches!$A:$H,AD$1,FALSE)</f>
        <v>#N/A</v>
      </c>
      <c r="AE2443" s="22" t="e">
        <f>VLOOKUP($A2443,Searches!$A:$H,AE$1,FALSE)</f>
        <v>#N/A</v>
      </c>
      <c r="AF2443" s="22" t="e">
        <f>VLOOKUP($A2443,Searches!$A:$H,AF$1,FALSE)</f>
        <v>#N/A</v>
      </c>
      <c r="AG2443" s="22" t="e">
        <f>VLOOKUP($A2443,Searches!$A:$H,AG$1,FALSE)</f>
        <v>#N/A</v>
      </c>
      <c r="AH2443" s="22" t="e">
        <f>VLOOKUP($G2443,Temp!$D:$F,AH$1,FALSE)</f>
        <v>#N/A</v>
      </c>
      <c r="AI2443" s="22" t="e">
        <f>VLOOKUP($G2443,Temp!$D:$F,AI$1,FALSE)</f>
        <v>#N/A</v>
      </c>
      <c r="AJ2443" s="22" t="e">
        <f>VLOOKUP($G2443,Temp!$D:$F,AJ$1,FALSE)</f>
        <v>#N/A</v>
      </c>
    </row>
    <row r="2444" spans="1:36" ht="16" x14ac:dyDescent="0.2">
      <c r="A2444" s="8" t="str">
        <f t="shared" si="38"/>
        <v>Joe Farrell Datavail</v>
      </c>
      <c r="B2444" s="8" t="s">
        <v>1586</v>
      </c>
      <c r="C2444" s="8" t="s">
        <v>13708</v>
      </c>
      <c r="D2444" s="8" t="s">
        <v>12137</v>
      </c>
      <c r="E2444" s="8" t="s">
        <v>13710</v>
      </c>
      <c r="F2444" s="8" t="s">
        <v>4559</v>
      </c>
      <c r="G2444" s="12" t="s">
        <v>4271</v>
      </c>
      <c r="H2444" s="22" t="str">
        <f>VLOOKUP($G2444,Temp!$A:$C,H$1,FALSE)</f>
        <v>datavail.com</v>
      </c>
      <c r="I2444" s="22" t="e">
        <f>VLOOKUP($G2444,Temp!$A:$C,I$1,FALSE)</f>
        <v>#VALUE!</v>
      </c>
      <c r="J2444" s="22" t="e">
        <f>VLOOKUP($G2444,Temp!$A:$C,J$1,FALSE)</f>
        <v>#VALUE!</v>
      </c>
      <c r="K2444" s="22" t="e">
        <f>VLOOKUP($G2444,Temp!$A:$C,K$1,FALSE)</f>
        <v>#VALUE!</v>
      </c>
      <c r="L2444" s="22" t="e">
        <f>VLOOKUP($G2444,Temp!$A:$C,L$1,FALSE)</f>
        <v>#VALUE!</v>
      </c>
      <c r="M2444" s="22" t="e">
        <f>VLOOKUP($G2444,Temp!$A:$C,M$1,FALSE)</f>
        <v>#VALUE!</v>
      </c>
      <c r="N2444" s="22" t="e">
        <f>VLOOKUP($G2444,Temp!$A:$C,N$1,FALSE)</f>
        <v>#VALUE!</v>
      </c>
      <c r="O2444" s="22" t="e">
        <f>VLOOKUP($G2444,Temp!$A:$C,O$1,FALSE)</f>
        <v>#VALUE!</v>
      </c>
      <c r="P2444" s="22" t="e">
        <f>VLOOKUP($G2444,Temp!$A:$C,P$1,FALSE)</f>
        <v>#VALUE!</v>
      </c>
      <c r="Q2444" s="22" t="e">
        <f>VLOOKUP($G2444,Temp!$A:$C,Q$1,FALSE)</f>
        <v>#VALUE!</v>
      </c>
      <c r="R2444" s="22" t="e">
        <f>VLOOKUP($G2444,Temp!$A:$C,R$1,FALSE)</f>
        <v>#VALUE!</v>
      </c>
      <c r="S2444" s="22" t="e">
        <f>VLOOKUP($G2444,Temp!$A:$C,S$1,FALSE)</f>
        <v>#VALUE!</v>
      </c>
      <c r="T2444" s="22" t="e">
        <f>VLOOKUP($G2444,Temp!$A:$C,T$1,FALSE)</f>
        <v>#VALUE!</v>
      </c>
      <c r="U2444" s="22" t="e">
        <f>VLOOKUP($G2444,Temp!$A:$C,U$1,FALSE)</f>
        <v>#VALUE!</v>
      </c>
      <c r="V2444" s="22" t="e">
        <f>VLOOKUP($G2444,Temp!$A:$C,V$1,FALSE)</f>
        <v>#VALUE!</v>
      </c>
      <c r="W2444" s="22" t="e">
        <f>VLOOKUP($G2444,Temp!$A:$C,W$1,FALSE)</f>
        <v>#VALUE!</v>
      </c>
      <c r="X2444" s="22" t="e">
        <f>VLOOKUP($G2444,Temp!$A:$C,X$1,FALSE)</f>
        <v>#VALUE!</v>
      </c>
      <c r="Y2444" s="22">
        <f>VLOOKUP($G2444,Temp!$A:$C,Y$1,FALSE)</f>
        <v>17500</v>
      </c>
      <c r="Z2444" s="22">
        <f>VLOOKUP($G2444,Temp!$A:$C,Z$1,FALSE)</f>
        <v>30300</v>
      </c>
      <c r="AA2444" s="22" t="e">
        <f>VLOOKUP($A2444,Searches!$A:$H,AA$1,FALSE)</f>
        <v>#N/A</v>
      </c>
      <c r="AB2444" s="22" t="e">
        <f>VLOOKUP($A2444,Searches!$A:$H,AB$1,FALSE)</f>
        <v>#N/A</v>
      </c>
      <c r="AC2444" s="22" t="e">
        <f>VLOOKUP($A2444,Searches!$A:$H,AC$1,FALSE)</f>
        <v>#N/A</v>
      </c>
      <c r="AD2444" s="22" t="e">
        <f>VLOOKUP($A2444,Searches!$A:$H,AD$1,FALSE)</f>
        <v>#N/A</v>
      </c>
      <c r="AE2444" s="22" t="e">
        <f>VLOOKUP($A2444,Searches!$A:$H,AE$1,FALSE)</f>
        <v>#N/A</v>
      </c>
      <c r="AF2444" s="22" t="e">
        <f>VLOOKUP($A2444,Searches!$A:$H,AF$1,FALSE)</f>
        <v>#N/A</v>
      </c>
      <c r="AG2444" s="22" t="e">
        <f>VLOOKUP($A2444,Searches!$A:$H,AG$1,FALSE)</f>
        <v>#N/A</v>
      </c>
      <c r="AH2444" s="22" t="str">
        <f>VLOOKUP($G2444,Temp!$D:$F,AH$1,FALSE)</f>
        <v>datavail.com</v>
      </c>
      <c r="AI2444" s="22" t="str">
        <f>VLOOKUP($G2444,Temp!$D:$F,AI$1,FALSE)</f>
        <v>Pardot</v>
      </c>
      <c r="AJ2444" s="22" t="str">
        <f>VLOOKUP($G2444,Temp!$D:$F,AJ$1,FALSE)</f>
        <v>WordPress</v>
      </c>
    </row>
    <row r="2445" spans="1:36" ht="16" x14ac:dyDescent="0.2">
      <c r="A2445" s="8" t="str">
        <f t="shared" si="38"/>
        <v>Scott Boynton Wolf-Tek</v>
      </c>
      <c r="B2445" s="8" t="s">
        <v>737</v>
      </c>
      <c r="C2445" s="8" t="s">
        <v>11708</v>
      </c>
      <c r="D2445" s="8" t="s">
        <v>11709</v>
      </c>
      <c r="E2445" s="8" t="s">
        <v>11710</v>
      </c>
      <c r="F2445" s="8" t="s">
        <v>11711</v>
      </c>
      <c r="G2445" s="12" t="s">
        <v>11712</v>
      </c>
      <c r="H2445" s="22" t="str">
        <f>VLOOKUP($G2445,Temp!$A:$C,H$1,FALSE)</f>
        <v>wolf-tek.com</v>
      </c>
      <c r="I2445" s="22" t="e">
        <f>VLOOKUP($G2445,Temp!$A:$C,I$1,FALSE)</f>
        <v>#VALUE!</v>
      </c>
      <c r="J2445" s="22" t="e">
        <f>VLOOKUP($G2445,Temp!$A:$C,J$1,FALSE)</f>
        <v>#VALUE!</v>
      </c>
      <c r="K2445" s="22" t="e">
        <f>VLOOKUP($G2445,Temp!$A:$C,K$1,FALSE)</f>
        <v>#VALUE!</v>
      </c>
      <c r="L2445" s="22" t="e">
        <f>VLOOKUP($G2445,Temp!$A:$C,L$1,FALSE)</f>
        <v>#VALUE!</v>
      </c>
      <c r="M2445" s="22" t="e">
        <f>VLOOKUP($G2445,Temp!$A:$C,M$1,FALSE)</f>
        <v>#VALUE!</v>
      </c>
      <c r="N2445" s="22" t="e">
        <f>VLOOKUP($G2445,Temp!$A:$C,N$1,FALSE)</f>
        <v>#VALUE!</v>
      </c>
      <c r="O2445" s="22" t="e">
        <f>VLOOKUP($G2445,Temp!$A:$C,O$1,FALSE)</f>
        <v>#VALUE!</v>
      </c>
      <c r="P2445" s="22" t="e">
        <f>VLOOKUP($G2445,Temp!$A:$C,P$1,FALSE)</f>
        <v>#VALUE!</v>
      </c>
      <c r="Q2445" s="22" t="e">
        <f>VLOOKUP($G2445,Temp!$A:$C,Q$1,FALSE)</f>
        <v>#VALUE!</v>
      </c>
      <c r="R2445" s="22" t="e">
        <f>VLOOKUP($G2445,Temp!$A:$C,R$1,FALSE)</f>
        <v>#VALUE!</v>
      </c>
      <c r="S2445" s="22" t="e">
        <f>VLOOKUP($G2445,Temp!$A:$C,S$1,FALSE)</f>
        <v>#VALUE!</v>
      </c>
      <c r="T2445" s="22" t="e">
        <f>VLOOKUP($G2445,Temp!$A:$C,T$1,FALSE)</f>
        <v>#VALUE!</v>
      </c>
      <c r="U2445" s="22" t="e">
        <f>VLOOKUP($G2445,Temp!$A:$C,U$1,FALSE)</f>
        <v>#VALUE!</v>
      </c>
      <c r="V2445" s="22" t="e">
        <f>VLOOKUP($G2445,Temp!$A:$C,V$1,FALSE)</f>
        <v>#VALUE!</v>
      </c>
      <c r="W2445" s="22" t="e">
        <f>VLOOKUP($G2445,Temp!$A:$C,W$1,FALSE)</f>
        <v>#VALUE!</v>
      </c>
      <c r="X2445" s="22" t="e">
        <f>VLOOKUP($G2445,Temp!$A:$C,X$1,FALSE)</f>
        <v>#VALUE!</v>
      </c>
      <c r="Y2445" s="22">
        <f>VLOOKUP($G2445,Temp!$A:$C,Y$1,FALSE)</f>
        <v>0</v>
      </c>
      <c r="Z2445" s="22">
        <f>VLOOKUP($G2445,Temp!$A:$C,Z$1,FALSE)</f>
        <v>0</v>
      </c>
      <c r="AA2445" s="22" t="e">
        <f>VLOOKUP($A2445,Searches!$A:$H,AA$1,FALSE)</f>
        <v>#N/A</v>
      </c>
      <c r="AB2445" s="22" t="e">
        <f>VLOOKUP($A2445,Searches!$A:$H,AB$1,FALSE)</f>
        <v>#N/A</v>
      </c>
      <c r="AC2445" s="22" t="e">
        <f>VLOOKUP($A2445,Searches!$A:$H,AC$1,FALSE)</f>
        <v>#N/A</v>
      </c>
      <c r="AD2445" s="22" t="e">
        <f>VLOOKUP($A2445,Searches!$A:$H,AD$1,FALSE)</f>
        <v>#N/A</v>
      </c>
      <c r="AE2445" s="22" t="e">
        <f>VLOOKUP($A2445,Searches!$A:$H,AE$1,FALSE)</f>
        <v>#N/A</v>
      </c>
      <c r="AF2445" s="22" t="e">
        <f>VLOOKUP($A2445,Searches!$A:$H,AF$1,FALSE)</f>
        <v>#N/A</v>
      </c>
      <c r="AG2445" s="22" t="e">
        <f>VLOOKUP($A2445,Searches!$A:$H,AG$1,FALSE)</f>
        <v>#N/A</v>
      </c>
      <c r="AH2445" s="22" t="str">
        <f>VLOOKUP($G2445,Temp!$D:$F,AH$1,FALSE)</f>
        <v>wolf-tek.com</v>
      </c>
      <c r="AI2445" s="22" t="str">
        <f>VLOOKUP($G2445,Temp!$D:$F,AI$1,FALSE)</f>
        <v>HubSpot</v>
      </c>
      <c r="AJ2445" s="22" t="str">
        <f>VLOOKUP($G2445,Temp!$D:$F,AJ$1,FALSE)</f>
        <v>WordPress</v>
      </c>
    </row>
    <row r="2446" spans="1:36" ht="16" x14ac:dyDescent="0.2">
      <c r="A2446" s="8" t="str">
        <f t="shared" si="38"/>
        <v>Lee Shemer ironSource</v>
      </c>
      <c r="B2446" s="8" t="s">
        <v>6374</v>
      </c>
      <c r="C2446" s="8" t="s">
        <v>13773</v>
      </c>
      <c r="D2446" s="8" t="s">
        <v>12244</v>
      </c>
      <c r="E2446" s="8" t="s">
        <v>13774</v>
      </c>
      <c r="F2446" s="8" t="s">
        <v>13775</v>
      </c>
      <c r="G2446" s="12" t="s">
        <v>12096</v>
      </c>
      <c r="H2446" s="22" t="str">
        <f>VLOOKUP($G2446,Temp!$A:$C,H$1,FALSE)</f>
        <v>ironsrc.com</v>
      </c>
      <c r="I2446" s="22" t="e">
        <f>VLOOKUP($G2446,Temp!$A:$C,I$1,FALSE)</f>
        <v>#VALUE!</v>
      </c>
      <c r="J2446" s="22" t="e">
        <f>VLOOKUP($G2446,Temp!$A:$C,J$1,FALSE)</f>
        <v>#VALUE!</v>
      </c>
      <c r="K2446" s="22" t="e">
        <f>VLOOKUP($G2446,Temp!$A:$C,K$1,FALSE)</f>
        <v>#VALUE!</v>
      </c>
      <c r="L2446" s="22" t="e">
        <f>VLOOKUP($G2446,Temp!$A:$C,L$1,FALSE)</f>
        <v>#VALUE!</v>
      </c>
      <c r="M2446" s="22" t="e">
        <f>VLOOKUP($G2446,Temp!$A:$C,M$1,FALSE)</f>
        <v>#VALUE!</v>
      </c>
      <c r="N2446" s="22" t="e">
        <f>VLOOKUP($G2446,Temp!$A:$C,N$1,FALSE)</f>
        <v>#VALUE!</v>
      </c>
      <c r="O2446" s="22" t="e">
        <f>VLOOKUP($G2446,Temp!$A:$C,O$1,FALSE)</f>
        <v>#VALUE!</v>
      </c>
      <c r="P2446" s="22" t="e">
        <f>VLOOKUP($G2446,Temp!$A:$C,P$1,FALSE)</f>
        <v>#VALUE!</v>
      </c>
      <c r="Q2446" s="22" t="e">
        <f>VLOOKUP($G2446,Temp!$A:$C,Q$1,FALSE)</f>
        <v>#VALUE!</v>
      </c>
      <c r="R2446" s="22" t="e">
        <f>VLOOKUP($G2446,Temp!$A:$C,R$1,FALSE)</f>
        <v>#VALUE!</v>
      </c>
      <c r="S2446" s="22" t="e">
        <f>VLOOKUP($G2446,Temp!$A:$C,S$1,FALSE)</f>
        <v>#VALUE!</v>
      </c>
      <c r="T2446" s="22" t="e">
        <f>VLOOKUP($G2446,Temp!$A:$C,T$1,FALSE)</f>
        <v>#VALUE!</v>
      </c>
      <c r="U2446" s="22" t="e">
        <f>VLOOKUP($G2446,Temp!$A:$C,U$1,FALSE)</f>
        <v>#VALUE!</v>
      </c>
      <c r="V2446" s="22" t="e">
        <f>VLOOKUP($G2446,Temp!$A:$C,V$1,FALSE)</f>
        <v>#VALUE!</v>
      </c>
      <c r="W2446" s="22" t="e">
        <f>VLOOKUP($G2446,Temp!$A:$C,W$1,FALSE)</f>
        <v>#VALUE!</v>
      </c>
      <c r="X2446" s="22" t="e">
        <f>VLOOKUP($G2446,Temp!$A:$C,X$1,FALSE)</f>
        <v>#VALUE!</v>
      </c>
      <c r="Y2446" s="22">
        <f>VLOOKUP($G2446,Temp!$A:$C,Y$1,FALSE)</f>
        <v>3500</v>
      </c>
      <c r="Z2446" s="22">
        <f>VLOOKUP($G2446,Temp!$A:$C,Z$1,FALSE)</f>
        <v>4100</v>
      </c>
      <c r="AA2446" s="22" t="e">
        <f>VLOOKUP($A2446,Searches!$A:$H,AA$1,FALSE)</f>
        <v>#N/A</v>
      </c>
      <c r="AB2446" s="22" t="e">
        <f>VLOOKUP($A2446,Searches!$A:$H,AB$1,FALSE)</f>
        <v>#N/A</v>
      </c>
      <c r="AC2446" s="22" t="e">
        <f>VLOOKUP($A2446,Searches!$A:$H,AC$1,FALSE)</f>
        <v>#N/A</v>
      </c>
      <c r="AD2446" s="22" t="e">
        <f>VLOOKUP($A2446,Searches!$A:$H,AD$1,FALSE)</f>
        <v>#N/A</v>
      </c>
      <c r="AE2446" s="22" t="e">
        <f>VLOOKUP($A2446,Searches!$A:$H,AE$1,FALSE)</f>
        <v>#N/A</v>
      </c>
      <c r="AF2446" s="22" t="e">
        <f>VLOOKUP($A2446,Searches!$A:$H,AF$1,FALSE)</f>
        <v>#N/A</v>
      </c>
      <c r="AG2446" s="22" t="e">
        <f>VLOOKUP($A2446,Searches!$A:$H,AG$1,FALSE)</f>
        <v>#N/A</v>
      </c>
      <c r="AH2446" s="22" t="e">
        <f>VLOOKUP($G2446,Temp!$D:$F,AH$1,FALSE)</f>
        <v>#N/A</v>
      </c>
      <c r="AI2446" s="22" t="e">
        <f>VLOOKUP($G2446,Temp!$D:$F,AI$1,FALSE)</f>
        <v>#N/A</v>
      </c>
      <c r="AJ2446" s="22" t="e">
        <f>VLOOKUP($G2446,Temp!$D:$F,AJ$1,FALSE)</f>
        <v>#N/A</v>
      </c>
    </row>
    <row r="2447" spans="1:36" ht="16" x14ac:dyDescent="0.2">
      <c r="A2447" s="8" t="str">
        <f t="shared" si="38"/>
        <v>Sanjay Khatri Cisco Jasper</v>
      </c>
      <c r="B2447" s="8" t="s">
        <v>7210</v>
      </c>
      <c r="C2447" s="8" t="s">
        <v>13805</v>
      </c>
      <c r="D2447" s="8" t="s">
        <v>12213</v>
      </c>
      <c r="E2447" s="8" t="s">
        <v>13806</v>
      </c>
      <c r="F2447" s="8" t="s">
        <v>11250</v>
      </c>
      <c r="G2447" s="12" t="s">
        <v>10890</v>
      </c>
      <c r="H2447" s="22" t="str">
        <f>VLOOKUP($G2447,Temp!$A:$C,H$1,FALSE)</f>
        <v>jasper.com</v>
      </c>
      <c r="I2447" s="22" t="e">
        <f>VLOOKUP($G2447,Temp!$A:$C,I$1,FALSE)</f>
        <v>#VALUE!</v>
      </c>
      <c r="J2447" s="22" t="e">
        <f>VLOOKUP($G2447,Temp!$A:$C,J$1,FALSE)</f>
        <v>#VALUE!</v>
      </c>
      <c r="K2447" s="22" t="e">
        <f>VLOOKUP($G2447,Temp!$A:$C,K$1,FALSE)</f>
        <v>#VALUE!</v>
      </c>
      <c r="L2447" s="22" t="e">
        <f>VLOOKUP($G2447,Temp!$A:$C,L$1,FALSE)</f>
        <v>#VALUE!</v>
      </c>
      <c r="M2447" s="22" t="e">
        <f>VLOOKUP($G2447,Temp!$A:$C,M$1,FALSE)</f>
        <v>#VALUE!</v>
      </c>
      <c r="N2447" s="22" t="e">
        <f>VLOOKUP($G2447,Temp!$A:$C,N$1,FALSE)</f>
        <v>#VALUE!</v>
      </c>
      <c r="O2447" s="22" t="e">
        <f>VLOOKUP($G2447,Temp!$A:$C,O$1,FALSE)</f>
        <v>#VALUE!</v>
      </c>
      <c r="P2447" s="22" t="e">
        <f>VLOOKUP($G2447,Temp!$A:$C,P$1,FALSE)</f>
        <v>#VALUE!</v>
      </c>
      <c r="Q2447" s="22" t="e">
        <f>VLOOKUP($G2447,Temp!$A:$C,Q$1,FALSE)</f>
        <v>#VALUE!</v>
      </c>
      <c r="R2447" s="22" t="e">
        <f>VLOOKUP($G2447,Temp!$A:$C,R$1,FALSE)</f>
        <v>#VALUE!</v>
      </c>
      <c r="S2447" s="22" t="e">
        <f>VLOOKUP($G2447,Temp!$A:$C,S$1,FALSE)</f>
        <v>#VALUE!</v>
      </c>
      <c r="T2447" s="22" t="e">
        <f>VLOOKUP($G2447,Temp!$A:$C,T$1,FALSE)</f>
        <v>#VALUE!</v>
      </c>
      <c r="U2447" s="22" t="e">
        <f>VLOOKUP($G2447,Temp!$A:$C,U$1,FALSE)</f>
        <v>#VALUE!</v>
      </c>
      <c r="V2447" s="22" t="e">
        <f>VLOOKUP($G2447,Temp!$A:$C,V$1,FALSE)</f>
        <v>#VALUE!</v>
      </c>
      <c r="W2447" s="22" t="e">
        <f>VLOOKUP($G2447,Temp!$A:$C,W$1,FALSE)</f>
        <v>#VALUE!</v>
      </c>
      <c r="X2447" s="22" t="e">
        <f>VLOOKUP($G2447,Temp!$A:$C,X$1,FALSE)</f>
        <v>#VALUE!</v>
      </c>
      <c r="Y2447" s="22">
        <f>VLOOKUP($G2447,Temp!$A:$C,Y$1,FALSE)</f>
        <v>31800</v>
      </c>
      <c r="Z2447" s="22">
        <f>VLOOKUP($G2447,Temp!$A:$C,Z$1,FALSE)</f>
        <v>2700</v>
      </c>
      <c r="AA2447" s="22" t="str">
        <f>VLOOKUP($A2447,Searches!$A:$H,AA$1,FALSE)</f>
        <v>Sanjay Khatri</v>
      </c>
      <c r="AB2447" s="22" t="str">
        <f>VLOOKUP($A2447,Searches!$A:$H,AB$1,FALSE)</f>
        <v>Cisco Jasper</v>
      </c>
      <c r="AC2447" s="22" t="str">
        <f>VLOOKUP($A2447,Searches!$A:$H,AC$1,FALSE)</f>
        <v>Global Head of Platform Product Marketing</v>
      </c>
      <c r="AD2447" s="22" t="str">
        <f>VLOOKUP($A2447,Searches!$A:$H,AD$1,FALSE)</f>
        <v>2nd</v>
      </c>
      <c r="AE2447" s="22" t="str">
        <f>VLOOKUP($A2447,Searches!$A:$H,AE$1,FALSE)</f>
        <v/>
      </c>
      <c r="AF2447" s="22" t="str">
        <f>VLOOKUP($A2447,Searches!$A:$H,AF$1,FALSE)</f>
        <v>San Francisco Bay Area</v>
      </c>
      <c r="AG2447" s="22" t="str">
        <f>VLOOKUP($A2447,Searches!$A:$H,AG$1,FALSE)</f>
        <v>https://www.linkedin.com/sales/profile/71948,jNhp,NAME_SEARCH?moduleKey=peopleSearchResults&amp;pageKey=sales-search3-people-refinement&amp;contextId=60BC92C971D70515801E49D6842B0000&amp;requestId=901cd028-fa0b-4931-84f9-862d747064a2&amp;action=CLICK&amp;target=urn%3Ali%3AsalesLead%3A(-1%2C71948)&amp;pageNumber=35&amp;targetEl=profilelink&amp;position=20&amp;trk=lss-serp-result-lead_photo</v>
      </c>
      <c r="AH2447" s="22" t="e">
        <f>VLOOKUP($G2447,Temp!$D:$F,AH$1,FALSE)</f>
        <v>#N/A</v>
      </c>
      <c r="AI2447" s="22" t="e">
        <f>VLOOKUP($G2447,Temp!$D:$F,AI$1,FALSE)</f>
        <v>#N/A</v>
      </c>
      <c r="AJ2447" s="22" t="e">
        <f>VLOOKUP($G2447,Temp!$D:$F,AJ$1,FALSE)</f>
        <v>#N/A</v>
      </c>
    </row>
    <row r="2448" spans="1:36" ht="16" x14ac:dyDescent="0.2">
      <c r="A2448" s="8" t="str">
        <f t="shared" si="38"/>
        <v>Chase Zimmerman Centra Tech</v>
      </c>
      <c r="B2448" s="8" t="s">
        <v>11192</v>
      </c>
      <c r="C2448" s="8" t="s">
        <v>3122</v>
      </c>
      <c r="D2448" s="8" t="s">
        <v>42</v>
      </c>
      <c r="E2448" s="8" t="s">
        <v>11193</v>
      </c>
      <c r="F2448" s="8" t="s">
        <v>11194</v>
      </c>
      <c r="G2448" s="8" t="s">
        <v>11195</v>
      </c>
      <c r="H2448" s="22" t="str">
        <f>VLOOKUP($G2448,Temp!$A:$C,H$1,FALSE)</f>
        <v>centra.tech</v>
      </c>
      <c r="I2448" s="22" t="e">
        <f>VLOOKUP($G2448,Temp!$A:$C,I$1,FALSE)</f>
        <v>#VALUE!</v>
      </c>
      <c r="J2448" s="22" t="e">
        <f>VLOOKUP($G2448,Temp!$A:$C,J$1,FALSE)</f>
        <v>#VALUE!</v>
      </c>
      <c r="K2448" s="22" t="e">
        <f>VLOOKUP($G2448,Temp!$A:$C,K$1,FALSE)</f>
        <v>#VALUE!</v>
      </c>
      <c r="L2448" s="22" t="e">
        <f>VLOOKUP($G2448,Temp!$A:$C,L$1,FALSE)</f>
        <v>#VALUE!</v>
      </c>
      <c r="M2448" s="22" t="e">
        <f>VLOOKUP($G2448,Temp!$A:$C,M$1,FALSE)</f>
        <v>#VALUE!</v>
      </c>
      <c r="N2448" s="22" t="e">
        <f>VLOOKUP($G2448,Temp!$A:$C,N$1,FALSE)</f>
        <v>#VALUE!</v>
      </c>
      <c r="O2448" s="22" t="e">
        <f>VLOOKUP($G2448,Temp!$A:$C,O$1,FALSE)</f>
        <v>#VALUE!</v>
      </c>
      <c r="P2448" s="22" t="e">
        <f>VLOOKUP($G2448,Temp!$A:$C,P$1,FALSE)</f>
        <v>#VALUE!</v>
      </c>
      <c r="Q2448" s="22" t="e">
        <f>VLOOKUP($G2448,Temp!$A:$C,Q$1,FALSE)</f>
        <v>#VALUE!</v>
      </c>
      <c r="R2448" s="22" t="e">
        <f>VLOOKUP($G2448,Temp!$A:$C,R$1,FALSE)</f>
        <v>#VALUE!</v>
      </c>
      <c r="S2448" s="22" t="e">
        <f>VLOOKUP($G2448,Temp!$A:$C,S$1,FALSE)</f>
        <v>#VALUE!</v>
      </c>
      <c r="T2448" s="22" t="e">
        <f>VLOOKUP($G2448,Temp!$A:$C,T$1,FALSE)</f>
        <v>#VALUE!</v>
      </c>
      <c r="U2448" s="22" t="e">
        <f>VLOOKUP($G2448,Temp!$A:$C,U$1,FALSE)</f>
        <v>#VALUE!</v>
      </c>
      <c r="V2448" s="22" t="e">
        <f>VLOOKUP($G2448,Temp!$A:$C,V$1,FALSE)</f>
        <v>#VALUE!</v>
      </c>
      <c r="W2448" s="22" t="e">
        <f>VLOOKUP($G2448,Temp!$A:$C,W$1,FALSE)</f>
        <v>#VALUE!</v>
      </c>
      <c r="X2448" s="22" t="e">
        <f>VLOOKUP($G2448,Temp!$A:$C,X$1,FALSE)</f>
        <v>#VALUE!</v>
      </c>
      <c r="Y2448" s="22">
        <f>VLOOKUP($G2448,Temp!$A:$C,Y$1,FALSE)</f>
        <v>6000</v>
      </c>
      <c r="Z2448" s="22">
        <f>VLOOKUP($G2448,Temp!$A:$C,Z$1,FALSE)</f>
        <v>0</v>
      </c>
      <c r="AA2448" s="22" t="e">
        <f>VLOOKUP($A2448,Searches!$A:$H,AA$1,FALSE)</f>
        <v>#N/A</v>
      </c>
      <c r="AB2448" s="22" t="e">
        <f>VLOOKUP($A2448,Searches!$A:$H,AB$1,FALSE)</f>
        <v>#N/A</v>
      </c>
      <c r="AC2448" s="22" t="e">
        <f>VLOOKUP($A2448,Searches!$A:$H,AC$1,FALSE)</f>
        <v>#N/A</v>
      </c>
      <c r="AD2448" s="22" t="e">
        <f>VLOOKUP($A2448,Searches!$A:$H,AD$1,FALSE)</f>
        <v>#N/A</v>
      </c>
      <c r="AE2448" s="22" t="e">
        <f>VLOOKUP($A2448,Searches!$A:$H,AE$1,FALSE)</f>
        <v>#N/A</v>
      </c>
      <c r="AF2448" s="22" t="e">
        <f>VLOOKUP($A2448,Searches!$A:$H,AF$1,FALSE)</f>
        <v>#N/A</v>
      </c>
      <c r="AG2448" s="22" t="e">
        <f>VLOOKUP($A2448,Searches!$A:$H,AG$1,FALSE)</f>
        <v>#N/A</v>
      </c>
      <c r="AH2448" s="22" t="str">
        <f>VLOOKUP($G2448,Temp!$D:$F,AH$1,FALSE)</f>
        <v>centra.tech</v>
      </c>
      <c r="AI2448" s="22">
        <f>VLOOKUP($G2448,Temp!$D:$F,AI$1,FALSE)</f>
        <v>0</v>
      </c>
      <c r="AJ2448" s="22" t="str">
        <f>VLOOKUP($G2448,Temp!$D:$F,AJ$1,FALSE)</f>
        <v>WordPress</v>
      </c>
    </row>
    <row r="2449" spans="1:36" ht="16" x14ac:dyDescent="0.2">
      <c r="A2449" s="8" t="str">
        <f t="shared" si="38"/>
        <v>Amy Young Credit Karma</v>
      </c>
      <c r="B2449" s="8" t="s">
        <v>40</v>
      </c>
      <c r="C2449" s="8" t="s">
        <v>13839</v>
      </c>
      <c r="D2449" s="8" t="s">
        <v>12145</v>
      </c>
      <c r="E2449" s="8" t="s">
        <v>13841</v>
      </c>
      <c r="F2449" s="8" t="s">
        <v>13843</v>
      </c>
      <c r="G2449" s="12" t="s">
        <v>12097</v>
      </c>
      <c r="H2449" s="22" t="str">
        <f>VLOOKUP($G2449,Temp!$A:$C,H$1,FALSE)</f>
        <v>creditkarma.com</v>
      </c>
      <c r="I2449" s="22" t="e">
        <f>VLOOKUP($G2449,Temp!$A:$C,I$1,FALSE)</f>
        <v>#VALUE!</v>
      </c>
      <c r="J2449" s="22" t="e">
        <f>VLOOKUP($G2449,Temp!$A:$C,J$1,FALSE)</f>
        <v>#VALUE!</v>
      </c>
      <c r="K2449" s="22" t="e">
        <f>VLOOKUP($G2449,Temp!$A:$C,K$1,FALSE)</f>
        <v>#VALUE!</v>
      </c>
      <c r="L2449" s="22" t="e">
        <f>VLOOKUP($G2449,Temp!$A:$C,L$1,FALSE)</f>
        <v>#VALUE!</v>
      </c>
      <c r="M2449" s="22" t="e">
        <f>VLOOKUP($G2449,Temp!$A:$C,M$1,FALSE)</f>
        <v>#VALUE!</v>
      </c>
      <c r="N2449" s="22" t="e">
        <f>VLOOKUP($G2449,Temp!$A:$C,N$1,FALSE)</f>
        <v>#VALUE!</v>
      </c>
      <c r="O2449" s="22" t="e">
        <f>VLOOKUP($G2449,Temp!$A:$C,O$1,FALSE)</f>
        <v>#VALUE!</v>
      </c>
      <c r="P2449" s="22" t="e">
        <f>VLOOKUP($G2449,Temp!$A:$C,P$1,FALSE)</f>
        <v>#VALUE!</v>
      </c>
      <c r="Q2449" s="22" t="e">
        <f>VLOOKUP($G2449,Temp!$A:$C,Q$1,FALSE)</f>
        <v>#VALUE!</v>
      </c>
      <c r="R2449" s="22" t="e">
        <f>VLOOKUP($G2449,Temp!$A:$C,R$1,FALSE)</f>
        <v>#VALUE!</v>
      </c>
      <c r="S2449" s="22" t="e">
        <f>VLOOKUP($G2449,Temp!$A:$C,S$1,FALSE)</f>
        <v>#VALUE!</v>
      </c>
      <c r="T2449" s="22" t="e">
        <f>VLOOKUP($G2449,Temp!$A:$C,T$1,FALSE)</f>
        <v>#VALUE!</v>
      </c>
      <c r="U2449" s="22" t="e">
        <f>VLOOKUP($G2449,Temp!$A:$C,U$1,FALSE)</f>
        <v>#VALUE!</v>
      </c>
      <c r="V2449" s="22" t="e">
        <f>VLOOKUP($G2449,Temp!$A:$C,V$1,FALSE)</f>
        <v>#VALUE!</v>
      </c>
      <c r="W2449" s="22" t="e">
        <f>VLOOKUP($G2449,Temp!$A:$C,W$1,FALSE)</f>
        <v>#VALUE!</v>
      </c>
      <c r="X2449" s="22" t="e">
        <f>VLOOKUP($G2449,Temp!$A:$C,X$1,FALSE)</f>
        <v>#VALUE!</v>
      </c>
      <c r="Y2449" s="22">
        <f>VLOOKUP($G2449,Temp!$A:$C,Y$1,FALSE)</f>
        <v>15400000</v>
      </c>
      <c r="Z2449" s="22">
        <f>VLOOKUP($G2449,Temp!$A:$C,Z$1,FALSE)</f>
        <v>817000</v>
      </c>
      <c r="AA2449" s="22" t="e">
        <f>VLOOKUP($A2449,Searches!$A:$H,AA$1,FALSE)</f>
        <v>#N/A</v>
      </c>
      <c r="AB2449" s="22" t="e">
        <f>VLOOKUP($A2449,Searches!$A:$H,AB$1,FALSE)</f>
        <v>#N/A</v>
      </c>
      <c r="AC2449" s="22" t="e">
        <f>VLOOKUP($A2449,Searches!$A:$H,AC$1,FALSE)</f>
        <v>#N/A</v>
      </c>
      <c r="AD2449" s="22" t="e">
        <f>VLOOKUP($A2449,Searches!$A:$H,AD$1,FALSE)</f>
        <v>#N/A</v>
      </c>
      <c r="AE2449" s="22" t="e">
        <f>VLOOKUP($A2449,Searches!$A:$H,AE$1,FALSE)</f>
        <v>#N/A</v>
      </c>
      <c r="AF2449" s="22" t="e">
        <f>VLOOKUP($A2449,Searches!$A:$H,AF$1,FALSE)</f>
        <v>#N/A</v>
      </c>
      <c r="AG2449" s="22" t="e">
        <f>VLOOKUP($A2449,Searches!$A:$H,AG$1,FALSE)</f>
        <v>#N/A</v>
      </c>
      <c r="AH2449" s="22" t="e">
        <f>VLOOKUP($G2449,Temp!$D:$F,AH$1,FALSE)</f>
        <v>#N/A</v>
      </c>
      <c r="AI2449" s="22" t="e">
        <f>VLOOKUP($G2449,Temp!$D:$F,AI$1,FALSE)</f>
        <v>#N/A</v>
      </c>
      <c r="AJ2449" s="22" t="e">
        <f>VLOOKUP($G2449,Temp!$D:$F,AJ$1,FALSE)</f>
        <v>#N/A</v>
      </c>
    </row>
    <row r="2450" spans="1:36" ht="16" x14ac:dyDescent="0.2">
      <c r="A2450" s="8" t="str">
        <f t="shared" si="38"/>
        <v>Frances Endencia Reach4dStars Mobile Apps</v>
      </c>
      <c r="B2450" s="8" t="s">
        <v>13868</v>
      </c>
      <c r="C2450" s="8" t="s">
        <v>13869</v>
      </c>
      <c r="D2450" s="8" t="s">
        <v>3698</v>
      </c>
      <c r="E2450" s="8" t="s">
        <v>634</v>
      </c>
      <c r="F2450" s="8" t="s">
        <v>13873</v>
      </c>
      <c r="G2450" s="8" t="s">
        <v>634</v>
      </c>
      <c r="H2450" s="22" t="e">
        <f>VLOOKUP($G2450,Temp!$A:$C,H$1,FALSE)</f>
        <v>#N/A</v>
      </c>
      <c r="I2450" s="22" t="e">
        <f>VLOOKUP($G2450,Temp!$A:$C,I$1,FALSE)</f>
        <v>#N/A</v>
      </c>
      <c r="J2450" s="22" t="e">
        <f>VLOOKUP($G2450,Temp!$A:$C,J$1,FALSE)</f>
        <v>#N/A</v>
      </c>
      <c r="K2450" s="22" t="e">
        <f>VLOOKUP($G2450,Temp!$A:$C,K$1,FALSE)</f>
        <v>#N/A</v>
      </c>
      <c r="L2450" s="22" t="e">
        <f>VLOOKUP($G2450,Temp!$A:$C,L$1,FALSE)</f>
        <v>#N/A</v>
      </c>
      <c r="M2450" s="22" t="e">
        <f>VLOOKUP($G2450,Temp!$A:$C,M$1,FALSE)</f>
        <v>#N/A</v>
      </c>
      <c r="N2450" s="22" t="e">
        <f>VLOOKUP($G2450,Temp!$A:$C,N$1,FALSE)</f>
        <v>#N/A</v>
      </c>
      <c r="O2450" s="22" t="e">
        <f>VLOOKUP($G2450,Temp!$A:$C,O$1,FALSE)</f>
        <v>#N/A</v>
      </c>
      <c r="P2450" s="22" t="e">
        <f>VLOOKUP($G2450,Temp!$A:$C,P$1,FALSE)</f>
        <v>#N/A</v>
      </c>
      <c r="Q2450" s="22" t="e">
        <f>VLOOKUP($G2450,Temp!$A:$C,Q$1,FALSE)</f>
        <v>#N/A</v>
      </c>
      <c r="R2450" s="22" t="e">
        <f>VLOOKUP($G2450,Temp!$A:$C,R$1,FALSE)</f>
        <v>#N/A</v>
      </c>
      <c r="S2450" s="22" t="e">
        <f>VLOOKUP($G2450,Temp!$A:$C,S$1,FALSE)</f>
        <v>#N/A</v>
      </c>
      <c r="T2450" s="22" t="e">
        <f>VLOOKUP($G2450,Temp!$A:$C,T$1,FALSE)</f>
        <v>#N/A</v>
      </c>
      <c r="U2450" s="22" t="e">
        <f>VLOOKUP($G2450,Temp!$A:$C,U$1,FALSE)</f>
        <v>#N/A</v>
      </c>
      <c r="V2450" s="22" t="e">
        <f>VLOOKUP($G2450,Temp!$A:$C,V$1,FALSE)</f>
        <v>#N/A</v>
      </c>
      <c r="W2450" s="22" t="e">
        <f>VLOOKUP($G2450,Temp!$A:$C,W$1,FALSE)</f>
        <v>#N/A</v>
      </c>
      <c r="X2450" s="22" t="e">
        <f>VLOOKUP($G2450,Temp!$A:$C,X$1,FALSE)</f>
        <v>#N/A</v>
      </c>
      <c r="Y2450" s="22" t="e">
        <f>VLOOKUP($G2450,Temp!$A:$C,Y$1,FALSE)</f>
        <v>#N/A</v>
      </c>
      <c r="Z2450" s="22" t="e">
        <f>VLOOKUP($G2450,Temp!$A:$C,Z$1,FALSE)</f>
        <v>#N/A</v>
      </c>
      <c r="AA2450" s="22" t="e">
        <f>VLOOKUP($A2450,Searches!$A:$H,AA$1,FALSE)</f>
        <v>#N/A</v>
      </c>
      <c r="AB2450" s="22" t="e">
        <f>VLOOKUP($A2450,Searches!$A:$H,AB$1,FALSE)</f>
        <v>#N/A</v>
      </c>
      <c r="AC2450" s="22" t="e">
        <f>VLOOKUP($A2450,Searches!$A:$H,AC$1,FALSE)</f>
        <v>#N/A</v>
      </c>
      <c r="AD2450" s="22" t="e">
        <f>VLOOKUP($A2450,Searches!$A:$H,AD$1,FALSE)</f>
        <v>#N/A</v>
      </c>
      <c r="AE2450" s="22" t="e">
        <f>VLOOKUP($A2450,Searches!$A:$H,AE$1,FALSE)</f>
        <v>#N/A</v>
      </c>
      <c r="AF2450" s="22" t="e">
        <f>VLOOKUP($A2450,Searches!$A:$H,AF$1,FALSE)</f>
        <v>#N/A</v>
      </c>
      <c r="AG2450" s="22" t="e">
        <f>VLOOKUP($A2450,Searches!$A:$H,AG$1,FALSE)</f>
        <v>#N/A</v>
      </c>
      <c r="AH2450" s="22" t="e">
        <f>VLOOKUP($G2450,Temp!$D:$F,AH$1,FALSE)</f>
        <v>#N/A</v>
      </c>
      <c r="AI2450" s="22" t="e">
        <f>VLOOKUP($G2450,Temp!$D:$F,AI$1,FALSE)</f>
        <v>#N/A</v>
      </c>
      <c r="AJ2450" s="22" t="e">
        <f>VLOOKUP($G2450,Temp!$D:$F,AJ$1,FALSE)</f>
        <v>#N/A</v>
      </c>
    </row>
    <row r="2451" spans="1:36" ht="16" x14ac:dyDescent="0.2">
      <c r="A2451" s="8" t="str">
        <f t="shared" si="38"/>
        <v>Reamonn Smale Sage Dental</v>
      </c>
      <c r="B2451" s="8" t="s">
        <v>8138</v>
      </c>
      <c r="C2451" s="8" t="s">
        <v>8139</v>
      </c>
      <c r="D2451" s="8" t="s">
        <v>42</v>
      </c>
      <c r="E2451" s="8" t="s">
        <v>8140</v>
      </c>
      <c r="F2451" s="8" t="s">
        <v>8141</v>
      </c>
      <c r="G2451" s="12" t="s">
        <v>8142</v>
      </c>
      <c r="H2451" s="22" t="str">
        <f>VLOOKUP($G2451,Temp!$A:$C,H$1,FALSE)</f>
        <v>mysagedental.com</v>
      </c>
      <c r="I2451" s="22" t="e">
        <f>VLOOKUP($G2451,Temp!$A:$C,I$1,FALSE)</f>
        <v>#VALUE!</v>
      </c>
      <c r="J2451" s="22" t="e">
        <f>VLOOKUP($G2451,Temp!$A:$C,J$1,FALSE)</f>
        <v>#VALUE!</v>
      </c>
      <c r="K2451" s="22" t="e">
        <f>VLOOKUP($G2451,Temp!$A:$C,K$1,FALSE)</f>
        <v>#VALUE!</v>
      </c>
      <c r="L2451" s="22" t="e">
        <f>VLOOKUP($G2451,Temp!$A:$C,L$1,FALSE)</f>
        <v>#VALUE!</v>
      </c>
      <c r="M2451" s="22" t="e">
        <f>VLOOKUP($G2451,Temp!$A:$C,M$1,FALSE)</f>
        <v>#VALUE!</v>
      </c>
      <c r="N2451" s="22" t="e">
        <f>VLOOKUP($G2451,Temp!$A:$C,N$1,FALSE)</f>
        <v>#VALUE!</v>
      </c>
      <c r="O2451" s="22" t="e">
        <f>VLOOKUP($G2451,Temp!$A:$C,O$1,FALSE)</f>
        <v>#VALUE!</v>
      </c>
      <c r="P2451" s="22" t="e">
        <f>VLOOKUP($G2451,Temp!$A:$C,P$1,FALSE)</f>
        <v>#VALUE!</v>
      </c>
      <c r="Q2451" s="22" t="e">
        <f>VLOOKUP($G2451,Temp!$A:$C,Q$1,FALSE)</f>
        <v>#VALUE!</v>
      </c>
      <c r="R2451" s="22" t="e">
        <f>VLOOKUP($G2451,Temp!$A:$C,R$1,FALSE)</f>
        <v>#VALUE!</v>
      </c>
      <c r="S2451" s="22" t="e">
        <f>VLOOKUP($G2451,Temp!$A:$C,S$1,FALSE)</f>
        <v>#VALUE!</v>
      </c>
      <c r="T2451" s="22" t="e">
        <f>VLOOKUP($G2451,Temp!$A:$C,T$1,FALSE)</f>
        <v>#VALUE!</v>
      </c>
      <c r="U2451" s="22" t="e">
        <f>VLOOKUP($G2451,Temp!$A:$C,U$1,FALSE)</f>
        <v>#VALUE!</v>
      </c>
      <c r="V2451" s="22" t="e">
        <f>VLOOKUP($G2451,Temp!$A:$C,V$1,FALSE)</f>
        <v>#VALUE!</v>
      </c>
      <c r="W2451" s="22" t="e">
        <f>VLOOKUP($G2451,Temp!$A:$C,W$1,FALSE)</f>
        <v>#VALUE!</v>
      </c>
      <c r="X2451" s="22" t="e">
        <f>VLOOKUP($G2451,Temp!$A:$C,X$1,FALSE)</f>
        <v>#VALUE!</v>
      </c>
      <c r="Y2451" s="22">
        <f>VLOOKUP($G2451,Temp!$A:$C,Y$1,FALSE)</f>
        <v>21100</v>
      </c>
      <c r="Z2451" s="22">
        <f>VLOOKUP($G2451,Temp!$A:$C,Z$1,FALSE)</f>
        <v>83</v>
      </c>
      <c r="AA2451" s="22" t="e">
        <f>VLOOKUP($A2451,Searches!$A:$H,AA$1,FALSE)</f>
        <v>#N/A</v>
      </c>
      <c r="AB2451" s="22" t="e">
        <f>VLOOKUP($A2451,Searches!$A:$H,AB$1,FALSE)</f>
        <v>#N/A</v>
      </c>
      <c r="AC2451" s="22" t="e">
        <f>VLOOKUP($A2451,Searches!$A:$H,AC$1,FALSE)</f>
        <v>#N/A</v>
      </c>
      <c r="AD2451" s="22" t="e">
        <f>VLOOKUP($A2451,Searches!$A:$H,AD$1,FALSE)</f>
        <v>#N/A</v>
      </c>
      <c r="AE2451" s="22" t="e">
        <f>VLOOKUP($A2451,Searches!$A:$H,AE$1,FALSE)</f>
        <v>#N/A</v>
      </c>
      <c r="AF2451" s="22" t="e">
        <f>VLOOKUP($A2451,Searches!$A:$H,AF$1,FALSE)</f>
        <v>#N/A</v>
      </c>
      <c r="AG2451" s="22" t="e">
        <f>VLOOKUP($A2451,Searches!$A:$H,AG$1,FALSE)</f>
        <v>#N/A</v>
      </c>
      <c r="AH2451" s="22" t="str">
        <f>VLOOKUP($G2451,Temp!$D:$F,AH$1,FALSE)</f>
        <v>mysagedental.com</v>
      </c>
      <c r="AI2451" s="22" t="str">
        <f>VLOOKUP($G2451,Temp!$D:$F,AI$1,FALSE)</f>
        <v>HubSpot</v>
      </c>
      <c r="AJ2451" s="22" t="str">
        <f>VLOOKUP($G2451,Temp!$D:$F,AJ$1,FALSE)</f>
        <v>WordPress</v>
      </c>
    </row>
    <row r="2452" spans="1:36" ht="16" x14ac:dyDescent="0.2">
      <c r="A2452" s="8" t="str">
        <f t="shared" si="38"/>
        <v>Chuck Ellison Ellison Sales Consulting</v>
      </c>
      <c r="B2452" s="8" t="s">
        <v>3455</v>
      </c>
      <c r="C2452" s="8" t="s">
        <v>13913</v>
      </c>
      <c r="D2452" s="8" t="s">
        <v>12341</v>
      </c>
      <c r="E2452" s="8" t="s">
        <v>634</v>
      </c>
      <c r="F2452" s="8" t="s">
        <v>13915</v>
      </c>
      <c r="G2452" s="8" t="s">
        <v>634</v>
      </c>
      <c r="H2452" s="22" t="e">
        <f>VLOOKUP($G2452,Temp!$A:$C,H$1,FALSE)</f>
        <v>#N/A</v>
      </c>
      <c r="I2452" s="22" t="e">
        <f>VLOOKUP($G2452,Temp!$A:$C,I$1,FALSE)</f>
        <v>#N/A</v>
      </c>
      <c r="J2452" s="22" t="e">
        <f>VLOOKUP($G2452,Temp!$A:$C,J$1,FALSE)</f>
        <v>#N/A</v>
      </c>
      <c r="K2452" s="22" t="e">
        <f>VLOOKUP($G2452,Temp!$A:$C,K$1,FALSE)</f>
        <v>#N/A</v>
      </c>
      <c r="L2452" s="22" t="e">
        <f>VLOOKUP($G2452,Temp!$A:$C,L$1,FALSE)</f>
        <v>#N/A</v>
      </c>
      <c r="M2452" s="22" t="e">
        <f>VLOOKUP($G2452,Temp!$A:$C,M$1,FALSE)</f>
        <v>#N/A</v>
      </c>
      <c r="N2452" s="22" t="e">
        <f>VLOOKUP($G2452,Temp!$A:$C,N$1,FALSE)</f>
        <v>#N/A</v>
      </c>
      <c r="O2452" s="22" t="e">
        <f>VLOOKUP($G2452,Temp!$A:$C,O$1,FALSE)</f>
        <v>#N/A</v>
      </c>
      <c r="P2452" s="22" t="e">
        <f>VLOOKUP($G2452,Temp!$A:$C,P$1,FALSE)</f>
        <v>#N/A</v>
      </c>
      <c r="Q2452" s="22" t="e">
        <f>VLOOKUP($G2452,Temp!$A:$C,Q$1,FALSE)</f>
        <v>#N/A</v>
      </c>
      <c r="R2452" s="22" t="e">
        <f>VLOOKUP($G2452,Temp!$A:$C,R$1,FALSE)</f>
        <v>#N/A</v>
      </c>
      <c r="S2452" s="22" t="e">
        <f>VLOOKUP($G2452,Temp!$A:$C,S$1,FALSE)</f>
        <v>#N/A</v>
      </c>
      <c r="T2452" s="22" t="e">
        <f>VLOOKUP($G2452,Temp!$A:$C,T$1,FALSE)</f>
        <v>#N/A</v>
      </c>
      <c r="U2452" s="22" t="e">
        <f>VLOOKUP($G2452,Temp!$A:$C,U$1,FALSE)</f>
        <v>#N/A</v>
      </c>
      <c r="V2452" s="22" t="e">
        <f>VLOOKUP($G2452,Temp!$A:$C,V$1,FALSE)</f>
        <v>#N/A</v>
      </c>
      <c r="W2452" s="22" t="e">
        <f>VLOOKUP($G2452,Temp!$A:$C,W$1,FALSE)</f>
        <v>#N/A</v>
      </c>
      <c r="X2452" s="22" t="e">
        <f>VLOOKUP($G2452,Temp!$A:$C,X$1,FALSE)</f>
        <v>#N/A</v>
      </c>
      <c r="Y2452" s="22" t="e">
        <f>VLOOKUP($G2452,Temp!$A:$C,Y$1,FALSE)</f>
        <v>#N/A</v>
      </c>
      <c r="Z2452" s="22" t="e">
        <f>VLOOKUP($G2452,Temp!$A:$C,Z$1,FALSE)</f>
        <v>#N/A</v>
      </c>
      <c r="AA2452" s="22" t="e">
        <f>VLOOKUP($A2452,Searches!$A:$H,AA$1,FALSE)</f>
        <v>#N/A</v>
      </c>
      <c r="AB2452" s="22" t="e">
        <f>VLOOKUP($A2452,Searches!$A:$H,AB$1,FALSE)</f>
        <v>#N/A</v>
      </c>
      <c r="AC2452" s="22" t="e">
        <f>VLOOKUP($A2452,Searches!$A:$H,AC$1,FALSE)</f>
        <v>#N/A</v>
      </c>
      <c r="AD2452" s="22" t="e">
        <f>VLOOKUP($A2452,Searches!$A:$H,AD$1,FALSE)</f>
        <v>#N/A</v>
      </c>
      <c r="AE2452" s="22" t="e">
        <f>VLOOKUP($A2452,Searches!$A:$H,AE$1,FALSE)</f>
        <v>#N/A</v>
      </c>
      <c r="AF2452" s="22" t="e">
        <f>VLOOKUP($A2452,Searches!$A:$H,AF$1,FALSE)</f>
        <v>#N/A</v>
      </c>
      <c r="AG2452" s="22" t="e">
        <f>VLOOKUP($A2452,Searches!$A:$H,AG$1,FALSE)</f>
        <v>#N/A</v>
      </c>
      <c r="AH2452" s="22" t="e">
        <f>VLOOKUP($G2452,Temp!$D:$F,AH$1,FALSE)</f>
        <v>#N/A</v>
      </c>
      <c r="AI2452" s="22" t="e">
        <f>VLOOKUP($G2452,Temp!$D:$F,AI$1,FALSE)</f>
        <v>#N/A</v>
      </c>
      <c r="AJ2452" s="22" t="e">
        <f>VLOOKUP($G2452,Temp!$D:$F,AJ$1,FALSE)</f>
        <v>#N/A</v>
      </c>
    </row>
    <row r="2453" spans="1:36" ht="16" x14ac:dyDescent="0.2">
      <c r="A2453" s="8" t="str">
        <f t="shared" si="38"/>
        <v>William Sheridan Cherwell Software</v>
      </c>
      <c r="B2453" s="8" t="s">
        <v>4745</v>
      </c>
      <c r="C2453" s="8" t="s">
        <v>13932</v>
      </c>
      <c r="D2453" s="8" t="s">
        <v>12146</v>
      </c>
      <c r="E2453" s="8" t="s">
        <v>13934</v>
      </c>
      <c r="F2453" s="8" t="s">
        <v>3072</v>
      </c>
      <c r="G2453" s="12" t="s">
        <v>3073</v>
      </c>
      <c r="H2453" s="22" t="str">
        <f>VLOOKUP($G2453,Temp!$A:$C,H$1,FALSE)</f>
        <v>cherwell.com</v>
      </c>
      <c r="I2453" s="22" t="e">
        <f>VLOOKUP($G2453,Temp!$A:$C,I$1,FALSE)</f>
        <v>#VALUE!</v>
      </c>
      <c r="J2453" s="22" t="e">
        <f>VLOOKUP($G2453,Temp!$A:$C,J$1,FALSE)</f>
        <v>#VALUE!</v>
      </c>
      <c r="K2453" s="22" t="e">
        <f>VLOOKUP($G2453,Temp!$A:$C,K$1,FALSE)</f>
        <v>#VALUE!</v>
      </c>
      <c r="L2453" s="22" t="e">
        <f>VLOOKUP($G2453,Temp!$A:$C,L$1,FALSE)</f>
        <v>#VALUE!</v>
      </c>
      <c r="M2453" s="22" t="e">
        <f>VLOOKUP($G2453,Temp!$A:$C,M$1,FALSE)</f>
        <v>#VALUE!</v>
      </c>
      <c r="N2453" s="22" t="e">
        <f>VLOOKUP($G2453,Temp!$A:$C,N$1,FALSE)</f>
        <v>#VALUE!</v>
      </c>
      <c r="O2453" s="22" t="e">
        <f>VLOOKUP($G2453,Temp!$A:$C,O$1,FALSE)</f>
        <v>#VALUE!</v>
      </c>
      <c r="P2453" s="22" t="e">
        <f>VLOOKUP($G2453,Temp!$A:$C,P$1,FALSE)</f>
        <v>#VALUE!</v>
      </c>
      <c r="Q2453" s="22" t="e">
        <f>VLOOKUP($G2453,Temp!$A:$C,Q$1,FALSE)</f>
        <v>#VALUE!</v>
      </c>
      <c r="R2453" s="22" t="e">
        <f>VLOOKUP($G2453,Temp!$A:$C,R$1,FALSE)</f>
        <v>#VALUE!</v>
      </c>
      <c r="S2453" s="22" t="e">
        <f>VLOOKUP($G2453,Temp!$A:$C,S$1,FALSE)</f>
        <v>#VALUE!</v>
      </c>
      <c r="T2453" s="22" t="e">
        <f>VLOOKUP($G2453,Temp!$A:$C,T$1,FALSE)</f>
        <v>#VALUE!</v>
      </c>
      <c r="U2453" s="22" t="e">
        <f>VLOOKUP($G2453,Temp!$A:$C,U$1,FALSE)</f>
        <v>#VALUE!</v>
      </c>
      <c r="V2453" s="22" t="e">
        <f>VLOOKUP($G2453,Temp!$A:$C,V$1,FALSE)</f>
        <v>#VALUE!</v>
      </c>
      <c r="W2453" s="22" t="e">
        <f>VLOOKUP($G2453,Temp!$A:$C,W$1,FALSE)</f>
        <v>#VALUE!</v>
      </c>
      <c r="X2453" s="22" t="e">
        <f>VLOOKUP($G2453,Temp!$A:$C,X$1,FALSE)</f>
        <v>#VALUE!</v>
      </c>
      <c r="Y2453" s="22">
        <f>VLOOKUP($G2453,Temp!$A:$C,Y$1,FALSE)</f>
        <v>107000</v>
      </c>
      <c r="Z2453" s="22">
        <f>VLOOKUP($G2453,Temp!$A:$C,Z$1,FALSE)</f>
        <v>9400</v>
      </c>
      <c r="AA2453" s="22" t="e">
        <f>VLOOKUP($A2453,Searches!$A:$H,AA$1,FALSE)</f>
        <v>#N/A</v>
      </c>
      <c r="AB2453" s="22" t="e">
        <f>VLOOKUP($A2453,Searches!$A:$H,AB$1,FALSE)</f>
        <v>#N/A</v>
      </c>
      <c r="AC2453" s="22" t="e">
        <f>VLOOKUP($A2453,Searches!$A:$H,AC$1,FALSE)</f>
        <v>#N/A</v>
      </c>
      <c r="AD2453" s="22" t="e">
        <f>VLOOKUP($A2453,Searches!$A:$H,AD$1,FALSE)</f>
        <v>#N/A</v>
      </c>
      <c r="AE2453" s="22" t="e">
        <f>VLOOKUP($A2453,Searches!$A:$H,AE$1,FALSE)</f>
        <v>#N/A</v>
      </c>
      <c r="AF2453" s="22" t="e">
        <f>VLOOKUP($A2453,Searches!$A:$H,AF$1,FALSE)</f>
        <v>#N/A</v>
      </c>
      <c r="AG2453" s="22" t="e">
        <f>VLOOKUP($A2453,Searches!$A:$H,AG$1,FALSE)</f>
        <v>#N/A</v>
      </c>
      <c r="AH2453" s="22" t="str">
        <f>VLOOKUP($G2453,Temp!$D:$F,AH$1,FALSE)</f>
        <v>cherwell.com</v>
      </c>
      <c r="AI2453" s="22" t="str">
        <f>VLOOKUP($G2453,Temp!$D:$F,AI$1,FALSE)</f>
        <v>Marketo</v>
      </c>
      <c r="AJ2453" s="22" t="str">
        <f>VLOOKUP($G2453,Temp!$D:$F,AJ$1,FALSE)</f>
        <v>WordPress</v>
      </c>
    </row>
    <row r="2454" spans="1:36" ht="16" x14ac:dyDescent="0.2">
      <c r="A2454" s="8" t="str">
        <f t="shared" si="38"/>
        <v>Sean Lim Reebonz - Your World of Luxury</v>
      </c>
      <c r="B2454" s="8" t="s">
        <v>1258</v>
      </c>
      <c r="C2454" s="8" t="s">
        <v>1259</v>
      </c>
      <c r="D2454" s="8" t="s">
        <v>304</v>
      </c>
      <c r="E2454" s="8" t="s">
        <v>1261</v>
      </c>
      <c r="F2454" s="8" t="s">
        <v>1263</v>
      </c>
      <c r="G2454" s="12" t="s">
        <v>1264</v>
      </c>
      <c r="H2454" s="22" t="str">
        <f>VLOOKUP($G2454,Temp!$A:$C,H$1,FALSE)</f>
        <v>reebonz.com</v>
      </c>
      <c r="I2454" s="22" t="e">
        <f>VLOOKUP($G2454,Temp!$A:$C,I$1,FALSE)</f>
        <v>#VALUE!</v>
      </c>
      <c r="J2454" s="22" t="e">
        <f>VLOOKUP($G2454,Temp!$A:$C,J$1,FALSE)</f>
        <v>#VALUE!</v>
      </c>
      <c r="K2454" s="22" t="e">
        <f>VLOOKUP($G2454,Temp!$A:$C,K$1,FALSE)</f>
        <v>#VALUE!</v>
      </c>
      <c r="L2454" s="22" t="e">
        <f>VLOOKUP($G2454,Temp!$A:$C,L$1,FALSE)</f>
        <v>#VALUE!</v>
      </c>
      <c r="M2454" s="22" t="e">
        <f>VLOOKUP($G2454,Temp!$A:$C,M$1,FALSE)</f>
        <v>#VALUE!</v>
      </c>
      <c r="N2454" s="22" t="e">
        <f>VLOOKUP($G2454,Temp!$A:$C,N$1,FALSE)</f>
        <v>#VALUE!</v>
      </c>
      <c r="O2454" s="22" t="e">
        <f>VLOOKUP($G2454,Temp!$A:$C,O$1,FALSE)</f>
        <v>#VALUE!</v>
      </c>
      <c r="P2454" s="22" t="e">
        <f>VLOOKUP($G2454,Temp!$A:$C,P$1,FALSE)</f>
        <v>#VALUE!</v>
      </c>
      <c r="Q2454" s="22" t="e">
        <f>VLOOKUP($G2454,Temp!$A:$C,Q$1,FALSE)</f>
        <v>#VALUE!</v>
      </c>
      <c r="R2454" s="22" t="e">
        <f>VLOOKUP($G2454,Temp!$A:$C,R$1,FALSE)</f>
        <v>#VALUE!</v>
      </c>
      <c r="S2454" s="22" t="e">
        <f>VLOOKUP($G2454,Temp!$A:$C,S$1,FALSE)</f>
        <v>#VALUE!</v>
      </c>
      <c r="T2454" s="22" t="e">
        <f>VLOOKUP($G2454,Temp!$A:$C,T$1,FALSE)</f>
        <v>#VALUE!</v>
      </c>
      <c r="U2454" s="22" t="e">
        <f>VLOOKUP($G2454,Temp!$A:$C,U$1,FALSE)</f>
        <v>#VALUE!</v>
      </c>
      <c r="V2454" s="22" t="e">
        <f>VLOOKUP($G2454,Temp!$A:$C,V$1,FALSE)</f>
        <v>#VALUE!</v>
      </c>
      <c r="W2454" s="22" t="e">
        <f>VLOOKUP($G2454,Temp!$A:$C,W$1,FALSE)</f>
        <v>#VALUE!</v>
      </c>
      <c r="X2454" s="22" t="e">
        <f>VLOOKUP($G2454,Temp!$A:$C,X$1,FALSE)</f>
        <v>#VALUE!</v>
      </c>
      <c r="Y2454" s="22">
        <f>VLOOKUP($G2454,Temp!$A:$C,Y$1,FALSE)</f>
        <v>4300</v>
      </c>
      <c r="Z2454" s="22">
        <f>VLOOKUP($G2454,Temp!$A:$C,Z$1,FALSE)</f>
        <v>189</v>
      </c>
      <c r="AA2454" s="22" t="e">
        <f>VLOOKUP($A2454,Searches!$A:$H,AA$1,FALSE)</f>
        <v>#N/A</v>
      </c>
      <c r="AB2454" s="22" t="e">
        <f>VLOOKUP($A2454,Searches!$A:$H,AB$1,FALSE)</f>
        <v>#N/A</v>
      </c>
      <c r="AC2454" s="22" t="e">
        <f>VLOOKUP($A2454,Searches!$A:$H,AC$1,FALSE)</f>
        <v>#N/A</v>
      </c>
      <c r="AD2454" s="22" t="e">
        <f>VLOOKUP($A2454,Searches!$A:$H,AD$1,FALSE)</f>
        <v>#N/A</v>
      </c>
      <c r="AE2454" s="22" t="e">
        <f>VLOOKUP($A2454,Searches!$A:$H,AE$1,FALSE)</f>
        <v>#N/A</v>
      </c>
      <c r="AF2454" s="22" t="e">
        <f>VLOOKUP($A2454,Searches!$A:$H,AF$1,FALSE)</f>
        <v>#N/A</v>
      </c>
      <c r="AG2454" s="22" t="e">
        <f>VLOOKUP($A2454,Searches!$A:$H,AG$1,FALSE)</f>
        <v>#N/A</v>
      </c>
      <c r="AH2454" s="22" t="str">
        <f>VLOOKUP($G2454,Temp!$D:$F,AH$1,FALSE)</f>
        <v>reebonz.com</v>
      </c>
      <c r="AI2454" s="22">
        <f>VLOOKUP($G2454,Temp!$D:$F,AI$1,FALSE)</f>
        <v>0</v>
      </c>
      <c r="AJ2454" s="22" t="str">
        <f>VLOOKUP($G2454,Temp!$D:$F,AJ$1,FALSE)</f>
        <v>WordPress</v>
      </c>
    </row>
    <row r="2455" spans="1:36" ht="16" x14ac:dyDescent="0.2">
      <c r="A2455" s="8" t="str">
        <f t="shared" si="38"/>
        <v>Mindy APMP Systems &amp; Methods, Inc. (SMI)</v>
      </c>
      <c r="B2455" s="8" t="s">
        <v>13966</v>
      </c>
      <c r="C2455" s="8" t="s">
        <v>13967</v>
      </c>
      <c r="D2455" s="8" t="s">
        <v>12283</v>
      </c>
      <c r="E2455" s="8" t="s">
        <v>13968</v>
      </c>
      <c r="F2455" s="8" t="s">
        <v>13969</v>
      </c>
      <c r="G2455" s="12" t="s">
        <v>12100</v>
      </c>
      <c r="H2455" s="22" t="str">
        <f>VLOOKUP($G2455,Temp!$A:$C,H$1,FALSE)</f>
        <v>smi-inc.com</v>
      </c>
      <c r="I2455" s="22" t="e">
        <f>VLOOKUP($G2455,Temp!$A:$C,I$1,FALSE)</f>
        <v>#VALUE!</v>
      </c>
      <c r="J2455" s="22" t="e">
        <f>VLOOKUP($G2455,Temp!$A:$C,J$1,FALSE)</f>
        <v>#VALUE!</v>
      </c>
      <c r="K2455" s="22" t="e">
        <f>VLOOKUP($G2455,Temp!$A:$C,K$1,FALSE)</f>
        <v>#VALUE!</v>
      </c>
      <c r="L2455" s="22" t="e">
        <f>VLOOKUP($G2455,Temp!$A:$C,L$1,FALSE)</f>
        <v>#VALUE!</v>
      </c>
      <c r="M2455" s="22" t="e">
        <f>VLOOKUP($G2455,Temp!$A:$C,M$1,FALSE)</f>
        <v>#VALUE!</v>
      </c>
      <c r="N2455" s="22" t="e">
        <f>VLOOKUP($G2455,Temp!$A:$C,N$1,FALSE)</f>
        <v>#VALUE!</v>
      </c>
      <c r="O2455" s="22" t="e">
        <f>VLOOKUP($G2455,Temp!$A:$C,O$1,FALSE)</f>
        <v>#VALUE!</v>
      </c>
      <c r="P2455" s="22" t="e">
        <f>VLOOKUP($G2455,Temp!$A:$C,P$1,FALSE)</f>
        <v>#VALUE!</v>
      </c>
      <c r="Q2455" s="22" t="e">
        <f>VLOOKUP($G2455,Temp!$A:$C,Q$1,FALSE)</f>
        <v>#VALUE!</v>
      </c>
      <c r="R2455" s="22" t="e">
        <f>VLOOKUP($G2455,Temp!$A:$C,R$1,FALSE)</f>
        <v>#VALUE!</v>
      </c>
      <c r="S2455" s="22" t="e">
        <f>VLOOKUP($G2455,Temp!$A:$C,S$1,FALSE)</f>
        <v>#VALUE!</v>
      </c>
      <c r="T2455" s="22" t="e">
        <f>VLOOKUP($G2455,Temp!$A:$C,T$1,FALSE)</f>
        <v>#VALUE!</v>
      </c>
      <c r="U2455" s="22" t="e">
        <f>VLOOKUP($G2455,Temp!$A:$C,U$1,FALSE)</f>
        <v>#VALUE!</v>
      </c>
      <c r="V2455" s="22" t="e">
        <f>VLOOKUP($G2455,Temp!$A:$C,V$1,FALSE)</f>
        <v>#VALUE!</v>
      </c>
      <c r="W2455" s="22" t="e">
        <f>VLOOKUP($G2455,Temp!$A:$C,W$1,FALSE)</f>
        <v>#VALUE!</v>
      </c>
      <c r="X2455" s="22" t="e">
        <f>VLOOKUP($G2455,Temp!$A:$C,X$1,FALSE)</f>
        <v>#VALUE!</v>
      </c>
      <c r="Y2455" s="22">
        <f>VLOOKUP($G2455,Temp!$A:$C,Y$1,FALSE)</f>
        <v>3900</v>
      </c>
      <c r="Z2455" s="22">
        <f>VLOOKUP($G2455,Temp!$A:$C,Z$1,FALSE)</f>
        <v>0</v>
      </c>
      <c r="AA2455" s="22" t="e">
        <f>VLOOKUP($A2455,Searches!$A:$H,AA$1,FALSE)</f>
        <v>#N/A</v>
      </c>
      <c r="AB2455" s="22" t="e">
        <f>VLOOKUP($A2455,Searches!$A:$H,AB$1,FALSE)</f>
        <v>#N/A</v>
      </c>
      <c r="AC2455" s="22" t="e">
        <f>VLOOKUP($A2455,Searches!$A:$H,AC$1,FALSE)</f>
        <v>#N/A</v>
      </c>
      <c r="AD2455" s="22" t="e">
        <f>VLOOKUP($A2455,Searches!$A:$H,AD$1,FALSE)</f>
        <v>#N/A</v>
      </c>
      <c r="AE2455" s="22" t="e">
        <f>VLOOKUP($A2455,Searches!$A:$H,AE$1,FALSE)</f>
        <v>#N/A</v>
      </c>
      <c r="AF2455" s="22" t="e">
        <f>VLOOKUP($A2455,Searches!$A:$H,AF$1,FALSE)</f>
        <v>#N/A</v>
      </c>
      <c r="AG2455" s="22" t="e">
        <f>VLOOKUP($A2455,Searches!$A:$H,AG$1,FALSE)</f>
        <v>#N/A</v>
      </c>
      <c r="AH2455" s="22" t="e">
        <f>VLOOKUP($G2455,Temp!$D:$F,AH$1,FALSE)</f>
        <v>#N/A</v>
      </c>
      <c r="AI2455" s="22" t="e">
        <f>VLOOKUP($G2455,Temp!$D:$F,AI$1,FALSE)</f>
        <v>#N/A</v>
      </c>
      <c r="AJ2455" s="22" t="e">
        <f>VLOOKUP($G2455,Temp!$D:$F,AJ$1,FALSE)</f>
        <v>#N/A</v>
      </c>
    </row>
    <row r="2456" spans="1:36" ht="16" x14ac:dyDescent="0.2">
      <c r="A2456" s="8" t="str">
        <f t="shared" si="38"/>
        <v>Michael Agrillo Information International Associates</v>
      </c>
      <c r="B2456" s="8" t="s">
        <v>1203</v>
      </c>
      <c r="C2456" s="8" t="s">
        <v>8040</v>
      </c>
      <c r="D2456" s="8" t="s">
        <v>8041</v>
      </c>
      <c r="E2456" s="8" t="s">
        <v>8042</v>
      </c>
      <c r="F2456" s="8" t="s">
        <v>8043</v>
      </c>
      <c r="G2456" s="12" t="s">
        <v>8044</v>
      </c>
      <c r="H2456" s="22" t="str">
        <f>VLOOKUP($G2456,Temp!$A:$C,H$1,FALSE)</f>
        <v>iiaweb.com</v>
      </c>
      <c r="I2456" s="22" t="e">
        <f>VLOOKUP($G2456,Temp!$A:$C,I$1,FALSE)</f>
        <v>#VALUE!</v>
      </c>
      <c r="J2456" s="22" t="e">
        <f>VLOOKUP($G2456,Temp!$A:$C,J$1,FALSE)</f>
        <v>#VALUE!</v>
      </c>
      <c r="K2456" s="22" t="e">
        <f>VLOOKUP($G2456,Temp!$A:$C,K$1,FALSE)</f>
        <v>#VALUE!</v>
      </c>
      <c r="L2456" s="22" t="e">
        <f>VLOOKUP($G2456,Temp!$A:$C,L$1,FALSE)</f>
        <v>#VALUE!</v>
      </c>
      <c r="M2456" s="22" t="e">
        <f>VLOOKUP($G2456,Temp!$A:$C,M$1,FALSE)</f>
        <v>#VALUE!</v>
      </c>
      <c r="N2456" s="22" t="e">
        <f>VLOOKUP($G2456,Temp!$A:$C,N$1,FALSE)</f>
        <v>#VALUE!</v>
      </c>
      <c r="O2456" s="22" t="e">
        <f>VLOOKUP($G2456,Temp!$A:$C,O$1,FALSE)</f>
        <v>#VALUE!</v>
      </c>
      <c r="P2456" s="22" t="e">
        <f>VLOOKUP($G2456,Temp!$A:$C,P$1,FALSE)</f>
        <v>#VALUE!</v>
      </c>
      <c r="Q2456" s="22" t="e">
        <f>VLOOKUP($G2456,Temp!$A:$C,Q$1,FALSE)</f>
        <v>#VALUE!</v>
      </c>
      <c r="R2456" s="22" t="e">
        <f>VLOOKUP($G2456,Temp!$A:$C,R$1,FALSE)</f>
        <v>#VALUE!</v>
      </c>
      <c r="S2456" s="22" t="e">
        <f>VLOOKUP($G2456,Temp!$A:$C,S$1,FALSE)</f>
        <v>#VALUE!</v>
      </c>
      <c r="T2456" s="22" t="e">
        <f>VLOOKUP($G2456,Temp!$A:$C,T$1,FALSE)</f>
        <v>#VALUE!</v>
      </c>
      <c r="U2456" s="22" t="e">
        <f>VLOOKUP($G2456,Temp!$A:$C,U$1,FALSE)</f>
        <v>#VALUE!</v>
      </c>
      <c r="V2456" s="22" t="e">
        <f>VLOOKUP($G2456,Temp!$A:$C,V$1,FALSE)</f>
        <v>#VALUE!</v>
      </c>
      <c r="W2456" s="22" t="e">
        <f>VLOOKUP($G2456,Temp!$A:$C,W$1,FALSE)</f>
        <v>#VALUE!</v>
      </c>
      <c r="X2456" s="22" t="e">
        <f>VLOOKUP($G2456,Temp!$A:$C,X$1,FALSE)</f>
        <v>#VALUE!</v>
      </c>
      <c r="Y2456" s="22">
        <f>VLOOKUP($G2456,Temp!$A:$C,Y$1,FALSE)</f>
        <v>395</v>
      </c>
      <c r="Z2456" s="22">
        <f>VLOOKUP($G2456,Temp!$A:$C,Z$1,FALSE)</f>
        <v>0</v>
      </c>
      <c r="AA2456" s="22" t="e">
        <f>VLOOKUP($A2456,Searches!$A:$H,AA$1,FALSE)</f>
        <v>#N/A</v>
      </c>
      <c r="AB2456" s="22" t="e">
        <f>VLOOKUP($A2456,Searches!$A:$H,AB$1,FALSE)</f>
        <v>#N/A</v>
      </c>
      <c r="AC2456" s="22" t="e">
        <f>VLOOKUP($A2456,Searches!$A:$H,AC$1,FALSE)</f>
        <v>#N/A</v>
      </c>
      <c r="AD2456" s="22" t="e">
        <f>VLOOKUP($A2456,Searches!$A:$H,AD$1,FALSE)</f>
        <v>#N/A</v>
      </c>
      <c r="AE2456" s="22" t="e">
        <f>VLOOKUP($A2456,Searches!$A:$H,AE$1,FALSE)</f>
        <v>#N/A</v>
      </c>
      <c r="AF2456" s="22" t="e">
        <f>VLOOKUP($A2456,Searches!$A:$H,AF$1,FALSE)</f>
        <v>#N/A</v>
      </c>
      <c r="AG2456" s="22" t="e">
        <f>VLOOKUP($A2456,Searches!$A:$H,AG$1,FALSE)</f>
        <v>#N/A</v>
      </c>
      <c r="AH2456" s="22" t="str">
        <f>VLOOKUP($G2456,Temp!$D:$F,AH$1,FALSE)</f>
        <v>iiaweb.com</v>
      </c>
      <c r="AI2456" s="22">
        <f>VLOOKUP($G2456,Temp!$D:$F,AI$1,FALSE)</f>
        <v>0</v>
      </c>
      <c r="AJ2456" s="22" t="str">
        <f>VLOOKUP($G2456,Temp!$D:$F,AJ$1,FALSE)</f>
        <v>Drupal</v>
      </c>
    </row>
    <row r="2457" spans="1:36" ht="16" x14ac:dyDescent="0.2">
      <c r="A2457" s="8" t="str">
        <f t="shared" si="38"/>
        <v>Arsh V. Sigma Alpha Mu Fraternity</v>
      </c>
      <c r="B2457" s="8" t="s">
        <v>13992</v>
      </c>
      <c r="C2457" s="8" t="s">
        <v>13994</v>
      </c>
      <c r="D2457" s="8" t="s">
        <v>12147</v>
      </c>
      <c r="E2457" s="8" t="s">
        <v>13996</v>
      </c>
      <c r="F2457" s="8" t="s">
        <v>13997</v>
      </c>
      <c r="G2457" s="12" t="s">
        <v>12101</v>
      </c>
      <c r="H2457" s="22" t="str">
        <f>VLOOKUP($G2457,Temp!$A:$C,H$1,FALSE)</f>
        <v>sam.org</v>
      </c>
      <c r="I2457" s="22" t="e">
        <f>VLOOKUP($G2457,Temp!$A:$C,I$1,FALSE)</f>
        <v>#VALUE!</v>
      </c>
      <c r="J2457" s="22" t="e">
        <f>VLOOKUP($G2457,Temp!$A:$C,J$1,FALSE)</f>
        <v>#VALUE!</v>
      </c>
      <c r="K2457" s="22" t="e">
        <f>VLOOKUP($G2457,Temp!$A:$C,K$1,FALSE)</f>
        <v>#VALUE!</v>
      </c>
      <c r="L2457" s="22" t="e">
        <f>VLOOKUP($G2457,Temp!$A:$C,L$1,FALSE)</f>
        <v>#VALUE!</v>
      </c>
      <c r="M2457" s="22" t="e">
        <f>VLOOKUP($G2457,Temp!$A:$C,M$1,FALSE)</f>
        <v>#VALUE!</v>
      </c>
      <c r="N2457" s="22" t="e">
        <f>VLOOKUP($G2457,Temp!$A:$C,N$1,FALSE)</f>
        <v>#VALUE!</v>
      </c>
      <c r="O2457" s="22" t="e">
        <f>VLOOKUP($G2457,Temp!$A:$C,O$1,FALSE)</f>
        <v>#VALUE!</v>
      </c>
      <c r="P2457" s="22" t="e">
        <f>VLOOKUP($G2457,Temp!$A:$C,P$1,FALSE)</f>
        <v>#VALUE!</v>
      </c>
      <c r="Q2457" s="22" t="e">
        <f>VLOOKUP($G2457,Temp!$A:$C,Q$1,FALSE)</f>
        <v>#VALUE!</v>
      </c>
      <c r="R2457" s="22" t="e">
        <f>VLOOKUP($G2457,Temp!$A:$C,R$1,FALSE)</f>
        <v>#VALUE!</v>
      </c>
      <c r="S2457" s="22" t="e">
        <f>VLOOKUP($G2457,Temp!$A:$C,S$1,FALSE)</f>
        <v>#VALUE!</v>
      </c>
      <c r="T2457" s="22" t="e">
        <f>VLOOKUP($G2457,Temp!$A:$C,T$1,FALSE)</f>
        <v>#VALUE!</v>
      </c>
      <c r="U2457" s="22" t="e">
        <f>VLOOKUP($G2457,Temp!$A:$C,U$1,FALSE)</f>
        <v>#VALUE!</v>
      </c>
      <c r="V2457" s="22" t="e">
        <f>VLOOKUP($G2457,Temp!$A:$C,V$1,FALSE)</f>
        <v>#VALUE!</v>
      </c>
      <c r="W2457" s="22" t="e">
        <f>VLOOKUP($G2457,Temp!$A:$C,W$1,FALSE)</f>
        <v>#VALUE!</v>
      </c>
      <c r="X2457" s="22" t="e">
        <f>VLOOKUP($G2457,Temp!$A:$C,X$1,FALSE)</f>
        <v>#VALUE!</v>
      </c>
      <c r="Y2457" s="22">
        <f>VLOOKUP($G2457,Temp!$A:$C,Y$1,FALSE)</f>
        <v>1800</v>
      </c>
      <c r="Z2457" s="22">
        <f>VLOOKUP($G2457,Temp!$A:$C,Z$1,FALSE)</f>
        <v>0</v>
      </c>
      <c r="AA2457" s="22" t="e">
        <f>VLOOKUP($A2457,Searches!$A:$H,AA$1,FALSE)</f>
        <v>#N/A</v>
      </c>
      <c r="AB2457" s="22" t="e">
        <f>VLOOKUP($A2457,Searches!$A:$H,AB$1,FALSE)</f>
        <v>#N/A</v>
      </c>
      <c r="AC2457" s="22" t="e">
        <f>VLOOKUP($A2457,Searches!$A:$H,AC$1,FALSE)</f>
        <v>#N/A</v>
      </c>
      <c r="AD2457" s="22" t="e">
        <f>VLOOKUP($A2457,Searches!$A:$H,AD$1,FALSE)</f>
        <v>#N/A</v>
      </c>
      <c r="AE2457" s="22" t="e">
        <f>VLOOKUP($A2457,Searches!$A:$H,AE$1,FALSE)</f>
        <v>#N/A</v>
      </c>
      <c r="AF2457" s="22" t="e">
        <f>VLOOKUP($A2457,Searches!$A:$H,AF$1,FALSE)</f>
        <v>#N/A</v>
      </c>
      <c r="AG2457" s="22" t="e">
        <f>VLOOKUP($A2457,Searches!$A:$H,AG$1,FALSE)</f>
        <v>#N/A</v>
      </c>
      <c r="AH2457" s="22" t="e">
        <f>VLOOKUP($G2457,Temp!$D:$F,AH$1,FALSE)</f>
        <v>#N/A</v>
      </c>
      <c r="AI2457" s="22" t="e">
        <f>VLOOKUP($G2457,Temp!$D:$F,AI$1,FALSE)</f>
        <v>#N/A</v>
      </c>
      <c r="AJ2457" s="22" t="e">
        <f>VLOOKUP($G2457,Temp!$D:$F,AJ$1,FALSE)</f>
        <v>#N/A</v>
      </c>
    </row>
    <row r="2458" spans="1:36" ht="16" x14ac:dyDescent="0.2">
      <c r="A2458" s="8" t="str">
        <f t="shared" si="38"/>
        <v>Bruce Heverly Storelocal Corporation</v>
      </c>
      <c r="B2458" s="8" t="s">
        <v>4663</v>
      </c>
      <c r="C2458" s="8" t="s">
        <v>14012</v>
      </c>
      <c r="D2458" s="8" t="s">
        <v>12411</v>
      </c>
      <c r="E2458" s="8" t="s">
        <v>634</v>
      </c>
      <c r="F2458" s="8" t="s">
        <v>14013</v>
      </c>
      <c r="G2458" s="8" t="s">
        <v>634</v>
      </c>
      <c r="H2458" s="22" t="e">
        <f>VLOOKUP($G2458,Temp!$A:$C,H$1,FALSE)</f>
        <v>#N/A</v>
      </c>
      <c r="I2458" s="22" t="e">
        <f>VLOOKUP($G2458,Temp!$A:$C,I$1,FALSE)</f>
        <v>#N/A</v>
      </c>
      <c r="J2458" s="22" t="e">
        <f>VLOOKUP($G2458,Temp!$A:$C,J$1,FALSE)</f>
        <v>#N/A</v>
      </c>
      <c r="K2458" s="22" t="e">
        <f>VLOOKUP($G2458,Temp!$A:$C,K$1,FALSE)</f>
        <v>#N/A</v>
      </c>
      <c r="L2458" s="22" t="e">
        <f>VLOOKUP($G2458,Temp!$A:$C,L$1,FALSE)</f>
        <v>#N/A</v>
      </c>
      <c r="M2458" s="22" t="e">
        <f>VLOOKUP($G2458,Temp!$A:$C,M$1,FALSE)</f>
        <v>#N/A</v>
      </c>
      <c r="N2458" s="22" t="e">
        <f>VLOOKUP($G2458,Temp!$A:$C,N$1,FALSE)</f>
        <v>#N/A</v>
      </c>
      <c r="O2458" s="22" t="e">
        <f>VLOOKUP($G2458,Temp!$A:$C,O$1,FALSE)</f>
        <v>#N/A</v>
      </c>
      <c r="P2458" s="22" t="e">
        <f>VLOOKUP($G2458,Temp!$A:$C,P$1,FALSE)</f>
        <v>#N/A</v>
      </c>
      <c r="Q2458" s="22" t="e">
        <f>VLOOKUP($G2458,Temp!$A:$C,Q$1,FALSE)</f>
        <v>#N/A</v>
      </c>
      <c r="R2458" s="22" t="e">
        <f>VLOOKUP($G2458,Temp!$A:$C,R$1,FALSE)</f>
        <v>#N/A</v>
      </c>
      <c r="S2458" s="22" t="e">
        <f>VLOOKUP($G2458,Temp!$A:$C,S$1,FALSE)</f>
        <v>#N/A</v>
      </c>
      <c r="T2458" s="22" t="e">
        <f>VLOOKUP($G2458,Temp!$A:$C,T$1,FALSE)</f>
        <v>#N/A</v>
      </c>
      <c r="U2458" s="22" t="e">
        <f>VLOOKUP($G2458,Temp!$A:$C,U$1,FALSE)</f>
        <v>#N/A</v>
      </c>
      <c r="V2458" s="22" t="e">
        <f>VLOOKUP($G2458,Temp!$A:$C,V$1,FALSE)</f>
        <v>#N/A</v>
      </c>
      <c r="W2458" s="22" t="e">
        <f>VLOOKUP($G2458,Temp!$A:$C,W$1,FALSE)</f>
        <v>#N/A</v>
      </c>
      <c r="X2458" s="22" t="e">
        <f>VLOOKUP($G2458,Temp!$A:$C,X$1,FALSE)</f>
        <v>#N/A</v>
      </c>
      <c r="Y2458" s="22" t="e">
        <f>VLOOKUP($G2458,Temp!$A:$C,Y$1,FALSE)</f>
        <v>#N/A</v>
      </c>
      <c r="Z2458" s="22" t="e">
        <f>VLOOKUP($G2458,Temp!$A:$C,Z$1,FALSE)</f>
        <v>#N/A</v>
      </c>
      <c r="AA2458" s="22" t="e">
        <f>VLOOKUP($A2458,Searches!$A:$H,AA$1,FALSE)</f>
        <v>#N/A</v>
      </c>
      <c r="AB2458" s="22" t="e">
        <f>VLOOKUP($A2458,Searches!$A:$H,AB$1,FALSE)</f>
        <v>#N/A</v>
      </c>
      <c r="AC2458" s="22" t="e">
        <f>VLOOKUP($A2458,Searches!$A:$H,AC$1,FALSE)</f>
        <v>#N/A</v>
      </c>
      <c r="AD2458" s="22" t="e">
        <f>VLOOKUP($A2458,Searches!$A:$H,AD$1,FALSE)</f>
        <v>#N/A</v>
      </c>
      <c r="AE2458" s="22" t="e">
        <f>VLOOKUP($A2458,Searches!$A:$H,AE$1,FALSE)</f>
        <v>#N/A</v>
      </c>
      <c r="AF2458" s="22" t="e">
        <f>VLOOKUP($A2458,Searches!$A:$H,AF$1,FALSE)</f>
        <v>#N/A</v>
      </c>
      <c r="AG2458" s="22" t="e">
        <f>VLOOKUP($A2458,Searches!$A:$H,AG$1,FALSE)</f>
        <v>#N/A</v>
      </c>
      <c r="AH2458" s="22" t="e">
        <f>VLOOKUP($G2458,Temp!$D:$F,AH$1,FALSE)</f>
        <v>#N/A</v>
      </c>
      <c r="AI2458" s="22" t="e">
        <f>VLOOKUP($G2458,Temp!$D:$F,AI$1,FALSE)</f>
        <v>#N/A</v>
      </c>
      <c r="AJ2458" s="22" t="e">
        <f>VLOOKUP($G2458,Temp!$D:$F,AJ$1,FALSE)</f>
        <v>#N/A</v>
      </c>
    </row>
    <row r="2459" spans="1:36" ht="16" x14ac:dyDescent="0.2">
      <c r="A2459" s="8" t="str">
        <f t="shared" si="38"/>
        <v>Noemi Leguillow Alfresco</v>
      </c>
      <c r="B2459" s="8" t="s">
        <v>14024</v>
      </c>
      <c r="C2459" s="8" t="s">
        <v>14025</v>
      </c>
      <c r="D2459" s="8" t="s">
        <v>12234</v>
      </c>
      <c r="E2459" s="8" t="s">
        <v>14026</v>
      </c>
      <c r="F2459" s="8" t="s">
        <v>4573</v>
      </c>
      <c r="G2459" s="12" t="s">
        <v>4575</v>
      </c>
      <c r="H2459" s="22" t="str">
        <f>VLOOKUP($G2459,Temp!$A:$C,H$1,FALSE)</f>
        <v>alfresco.com</v>
      </c>
      <c r="I2459" s="22" t="e">
        <f>VLOOKUP($G2459,Temp!$A:$C,I$1,FALSE)</f>
        <v>#VALUE!</v>
      </c>
      <c r="J2459" s="22" t="e">
        <f>VLOOKUP($G2459,Temp!$A:$C,J$1,FALSE)</f>
        <v>#VALUE!</v>
      </c>
      <c r="K2459" s="22" t="e">
        <f>VLOOKUP($G2459,Temp!$A:$C,K$1,FALSE)</f>
        <v>#VALUE!</v>
      </c>
      <c r="L2459" s="22" t="e">
        <f>VLOOKUP($G2459,Temp!$A:$C,L$1,FALSE)</f>
        <v>#VALUE!</v>
      </c>
      <c r="M2459" s="22" t="e">
        <f>VLOOKUP($G2459,Temp!$A:$C,M$1,FALSE)</f>
        <v>#VALUE!</v>
      </c>
      <c r="N2459" s="22" t="e">
        <f>VLOOKUP($G2459,Temp!$A:$C,N$1,FALSE)</f>
        <v>#VALUE!</v>
      </c>
      <c r="O2459" s="22" t="e">
        <f>VLOOKUP($G2459,Temp!$A:$C,O$1,FALSE)</f>
        <v>#VALUE!</v>
      </c>
      <c r="P2459" s="22" t="e">
        <f>VLOOKUP($G2459,Temp!$A:$C,P$1,FALSE)</f>
        <v>#VALUE!</v>
      </c>
      <c r="Q2459" s="22" t="e">
        <f>VLOOKUP($G2459,Temp!$A:$C,Q$1,FALSE)</f>
        <v>#VALUE!</v>
      </c>
      <c r="R2459" s="22" t="e">
        <f>VLOOKUP($G2459,Temp!$A:$C,R$1,FALSE)</f>
        <v>#VALUE!</v>
      </c>
      <c r="S2459" s="22" t="e">
        <f>VLOOKUP($G2459,Temp!$A:$C,S$1,FALSE)</f>
        <v>#VALUE!</v>
      </c>
      <c r="T2459" s="22" t="e">
        <f>VLOOKUP($G2459,Temp!$A:$C,T$1,FALSE)</f>
        <v>#VALUE!</v>
      </c>
      <c r="U2459" s="22" t="e">
        <f>VLOOKUP($G2459,Temp!$A:$C,U$1,FALSE)</f>
        <v>#VALUE!</v>
      </c>
      <c r="V2459" s="22" t="e">
        <f>VLOOKUP($G2459,Temp!$A:$C,V$1,FALSE)</f>
        <v>#VALUE!</v>
      </c>
      <c r="W2459" s="22" t="e">
        <f>VLOOKUP($G2459,Temp!$A:$C,W$1,FALSE)</f>
        <v>#VALUE!</v>
      </c>
      <c r="X2459" s="22" t="e">
        <f>VLOOKUP($G2459,Temp!$A:$C,X$1,FALSE)</f>
        <v>#VALUE!</v>
      </c>
      <c r="Y2459" s="22">
        <f>VLOOKUP($G2459,Temp!$A:$C,Y$1,FALSE)</f>
        <v>52800</v>
      </c>
      <c r="Z2459" s="22">
        <f>VLOOKUP($G2459,Temp!$A:$C,Z$1,FALSE)</f>
        <v>2500</v>
      </c>
      <c r="AA2459" s="22" t="e">
        <f>VLOOKUP($A2459,Searches!$A:$H,AA$1,FALSE)</f>
        <v>#N/A</v>
      </c>
      <c r="AB2459" s="22" t="e">
        <f>VLOOKUP($A2459,Searches!$A:$H,AB$1,FALSE)</f>
        <v>#N/A</v>
      </c>
      <c r="AC2459" s="22" t="e">
        <f>VLOOKUP($A2459,Searches!$A:$H,AC$1,FALSE)</f>
        <v>#N/A</v>
      </c>
      <c r="AD2459" s="22" t="e">
        <f>VLOOKUP($A2459,Searches!$A:$H,AD$1,FALSE)</f>
        <v>#N/A</v>
      </c>
      <c r="AE2459" s="22" t="e">
        <f>VLOOKUP($A2459,Searches!$A:$H,AE$1,FALSE)</f>
        <v>#N/A</v>
      </c>
      <c r="AF2459" s="22" t="e">
        <f>VLOOKUP($A2459,Searches!$A:$H,AF$1,FALSE)</f>
        <v>#N/A</v>
      </c>
      <c r="AG2459" s="22" t="e">
        <f>VLOOKUP($A2459,Searches!$A:$H,AG$1,FALSE)</f>
        <v>#N/A</v>
      </c>
      <c r="AH2459" s="22" t="str">
        <f>VLOOKUP($G2459,Temp!$D:$F,AH$1,FALSE)</f>
        <v>alfresco.com</v>
      </c>
      <c r="AI2459" s="22" t="str">
        <f>VLOOKUP($G2459,Temp!$D:$F,AI$1,FALSE)</f>
        <v>Marketo</v>
      </c>
      <c r="AJ2459" s="22" t="str">
        <f>VLOOKUP($G2459,Temp!$D:$F,AJ$1,FALSE)</f>
        <v>WordPress</v>
      </c>
    </row>
    <row r="2460" spans="1:36" ht="16" x14ac:dyDescent="0.2">
      <c r="A2460" s="8" t="str">
        <f t="shared" si="38"/>
        <v>Sydney Lew Okta, Inc.</v>
      </c>
      <c r="B2460" s="8" t="s">
        <v>9751</v>
      </c>
      <c r="C2460" s="8" t="s">
        <v>14041</v>
      </c>
      <c r="D2460" s="8" t="s">
        <v>12224</v>
      </c>
      <c r="E2460" s="8" t="s">
        <v>14042</v>
      </c>
      <c r="F2460" s="8" t="s">
        <v>9888</v>
      </c>
      <c r="G2460" s="12" t="s">
        <v>9357</v>
      </c>
      <c r="H2460" s="22" t="str">
        <f>VLOOKUP($G2460,Temp!$A:$C,H$1,FALSE)</f>
        <v>okta.com</v>
      </c>
      <c r="I2460" s="22" t="e">
        <f>VLOOKUP($G2460,Temp!$A:$C,I$1,FALSE)</f>
        <v>#VALUE!</v>
      </c>
      <c r="J2460" s="22" t="e">
        <f>VLOOKUP($G2460,Temp!$A:$C,J$1,FALSE)</f>
        <v>#VALUE!</v>
      </c>
      <c r="K2460" s="22" t="e">
        <f>VLOOKUP($G2460,Temp!$A:$C,K$1,FALSE)</f>
        <v>#VALUE!</v>
      </c>
      <c r="L2460" s="22" t="e">
        <f>VLOOKUP($G2460,Temp!$A:$C,L$1,FALSE)</f>
        <v>#VALUE!</v>
      </c>
      <c r="M2460" s="22" t="e">
        <f>VLOOKUP($G2460,Temp!$A:$C,M$1,FALSE)</f>
        <v>#VALUE!</v>
      </c>
      <c r="N2460" s="22" t="e">
        <f>VLOOKUP($G2460,Temp!$A:$C,N$1,FALSE)</f>
        <v>#VALUE!</v>
      </c>
      <c r="O2460" s="22" t="e">
        <f>VLOOKUP($G2460,Temp!$A:$C,O$1,FALSE)</f>
        <v>#VALUE!</v>
      </c>
      <c r="P2460" s="22" t="e">
        <f>VLOOKUP($G2460,Temp!$A:$C,P$1,FALSE)</f>
        <v>#VALUE!</v>
      </c>
      <c r="Q2460" s="22" t="e">
        <f>VLOOKUP($G2460,Temp!$A:$C,Q$1,FALSE)</f>
        <v>#VALUE!</v>
      </c>
      <c r="R2460" s="22" t="e">
        <f>VLOOKUP($G2460,Temp!$A:$C,R$1,FALSE)</f>
        <v>#VALUE!</v>
      </c>
      <c r="S2460" s="22" t="e">
        <f>VLOOKUP($G2460,Temp!$A:$C,S$1,FALSE)</f>
        <v>#VALUE!</v>
      </c>
      <c r="T2460" s="22" t="e">
        <f>VLOOKUP($G2460,Temp!$A:$C,T$1,FALSE)</f>
        <v>#VALUE!</v>
      </c>
      <c r="U2460" s="22" t="e">
        <f>VLOOKUP($G2460,Temp!$A:$C,U$1,FALSE)</f>
        <v>#VALUE!</v>
      </c>
      <c r="V2460" s="22" t="e">
        <f>VLOOKUP($G2460,Temp!$A:$C,V$1,FALSE)</f>
        <v>#VALUE!</v>
      </c>
      <c r="W2460" s="22" t="e">
        <f>VLOOKUP($G2460,Temp!$A:$C,W$1,FALSE)</f>
        <v>#VALUE!</v>
      </c>
      <c r="X2460" s="22" t="e">
        <f>VLOOKUP($G2460,Temp!$A:$C,X$1,FALSE)</f>
        <v>#VALUE!</v>
      </c>
      <c r="Y2460" s="22">
        <f>VLOOKUP($G2460,Temp!$A:$C,Y$1,FALSE)</f>
        <v>388000</v>
      </c>
      <c r="Z2460" s="22">
        <f>VLOOKUP($G2460,Temp!$A:$C,Z$1,FALSE)</f>
        <v>45500</v>
      </c>
      <c r="AA2460" s="22" t="e">
        <f>VLOOKUP($A2460,Searches!$A:$H,AA$1,FALSE)</f>
        <v>#N/A</v>
      </c>
      <c r="AB2460" s="22" t="e">
        <f>VLOOKUP($A2460,Searches!$A:$H,AB$1,FALSE)</f>
        <v>#N/A</v>
      </c>
      <c r="AC2460" s="22" t="e">
        <f>VLOOKUP($A2460,Searches!$A:$H,AC$1,FALSE)</f>
        <v>#N/A</v>
      </c>
      <c r="AD2460" s="22" t="e">
        <f>VLOOKUP($A2460,Searches!$A:$H,AD$1,FALSE)</f>
        <v>#N/A</v>
      </c>
      <c r="AE2460" s="22" t="e">
        <f>VLOOKUP($A2460,Searches!$A:$H,AE$1,FALSE)</f>
        <v>#N/A</v>
      </c>
      <c r="AF2460" s="22" t="e">
        <f>VLOOKUP($A2460,Searches!$A:$H,AF$1,FALSE)</f>
        <v>#N/A</v>
      </c>
      <c r="AG2460" s="22" t="e">
        <f>VLOOKUP($A2460,Searches!$A:$H,AG$1,FALSE)</f>
        <v>#N/A</v>
      </c>
      <c r="AH2460" s="22" t="str">
        <f>VLOOKUP($G2460,Temp!$D:$F,AH$1,FALSE)</f>
        <v>okta.com</v>
      </c>
      <c r="AI2460" s="22" t="str">
        <f>VLOOKUP($G2460,Temp!$D:$F,AI$1,FALSE)</f>
        <v>Marketo</v>
      </c>
      <c r="AJ2460" s="22" t="str">
        <f>VLOOKUP($G2460,Temp!$D:$F,AJ$1,FALSE)</f>
        <v>Drupal</v>
      </c>
    </row>
    <row r="2461" spans="1:36" ht="16" x14ac:dyDescent="0.2">
      <c r="A2461" s="8" t="str">
        <f t="shared" si="38"/>
        <v>Laura Luna Tintri</v>
      </c>
      <c r="B2461" s="8" t="s">
        <v>2017</v>
      </c>
      <c r="C2461" s="8" t="s">
        <v>14051</v>
      </c>
      <c r="D2461" s="8" t="s">
        <v>12237</v>
      </c>
      <c r="E2461" s="8" t="s">
        <v>14052</v>
      </c>
      <c r="F2461" s="8" t="s">
        <v>6704</v>
      </c>
      <c r="G2461" s="12" t="s">
        <v>6705</v>
      </c>
      <c r="H2461" s="22" t="str">
        <f>VLOOKUP($G2461,Temp!$A:$C,H$1,FALSE)</f>
        <v>tintri.com</v>
      </c>
      <c r="I2461" s="22" t="e">
        <f>VLOOKUP($G2461,Temp!$A:$C,I$1,FALSE)</f>
        <v>#VALUE!</v>
      </c>
      <c r="J2461" s="22" t="e">
        <f>VLOOKUP($G2461,Temp!$A:$C,J$1,FALSE)</f>
        <v>#VALUE!</v>
      </c>
      <c r="K2461" s="22" t="e">
        <f>VLOOKUP($G2461,Temp!$A:$C,K$1,FALSE)</f>
        <v>#VALUE!</v>
      </c>
      <c r="L2461" s="22" t="e">
        <f>VLOOKUP($G2461,Temp!$A:$C,L$1,FALSE)</f>
        <v>#VALUE!</v>
      </c>
      <c r="M2461" s="22" t="e">
        <f>VLOOKUP($G2461,Temp!$A:$C,M$1,FALSE)</f>
        <v>#VALUE!</v>
      </c>
      <c r="N2461" s="22" t="e">
        <f>VLOOKUP($G2461,Temp!$A:$C,N$1,FALSE)</f>
        <v>#VALUE!</v>
      </c>
      <c r="O2461" s="22" t="e">
        <f>VLOOKUP($G2461,Temp!$A:$C,O$1,FALSE)</f>
        <v>#VALUE!</v>
      </c>
      <c r="P2461" s="22" t="e">
        <f>VLOOKUP($G2461,Temp!$A:$C,P$1,FALSE)</f>
        <v>#VALUE!</v>
      </c>
      <c r="Q2461" s="22" t="e">
        <f>VLOOKUP($G2461,Temp!$A:$C,Q$1,FALSE)</f>
        <v>#VALUE!</v>
      </c>
      <c r="R2461" s="22" t="e">
        <f>VLOOKUP($G2461,Temp!$A:$C,R$1,FALSE)</f>
        <v>#VALUE!</v>
      </c>
      <c r="S2461" s="22" t="e">
        <f>VLOOKUP($G2461,Temp!$A:$C,S$1,FALSE)</f>
        <v>#VALUE!</v>
      </c>
      <c r="T2461" s="22" t="e">
        <f>VLOOKUP($G2461,Temp!$A:$C,T$1,FALSE)</f>
        <v>#VALUE!</v>
      </c>
      <c r="U2461" s="22" t="e">
        <f>VLOOKUP($G2461,Temp!$A:$C,U$1,FALSE)</f>
        <v>#VALUE!</v>
      </c>
      <c r="V2461" s="22" t="e">
        <f>VLOOKUP($G2461,Temp!$A:$C,V$1,FALSE)</f>
        <v>#VALUE!</v>
      </c>
      <c r="W2461" s="22" t="e">
        <f>VLOOKUP($G2461,Temp!$A:$C,W$1,FALSE)</f>
        <v>#VALUE!</v>
      </c>
      <c r="X2461" s="22" t="e">
        <f>VLOOKUP($G2461,Temp!$A:$C,X$1,FALSE)</f>
        <v>#VALUE!</v>
      </c>
      <c r="Y2461" s="22">
        <f>VLOOKUP($G2461,Temp!$A:$C,Y$1,FALSE)</f>
        <v>17000</v>
      </c>
      <c r="Z2461" s="22">
        <f>VLOOKUP($G2461,Temp!$A:$C,Z$1,FALSE)</f>
        <v>2700</v>
      </c>
      <c r="AA2461" s="22" t="e">
        <f>VLOOKUP($A2461,Searches!$A:$H,AA$1,FALSE)</f>
        <v>#N/A</v>
      </c>
      <c r="AB2461" s="22" t="e">
        <f>VLOOKUP($A2461,Searches!$A:$H,AB$1,FALSE)</f>
        <v>#N/A</v>
      </c>
      <c r="AC2461" s="22" t="e">
        <f>VLOOKUP($A2461,Searches!$A:$H,AC$1,FALSE)</f>
        <v>#N/A</v>
      </c>
      <c r="AD2461" s="22" t="e">
        <f>VLOOKUP($A2461,Searches!$A:$H,AD$1,FALSE)</f>
        <v>#N/A</v>
      </c>
      <c r="AE2461" s="22" t="e">
        <f>VLOOKUP($A2461,Searches!$A:$H,AE$1,FALSE)</f>
        <v>#N/A</v>
      </c>
      <c r="AF2461" s="22" t="e">
        <f>VLOOKUP($A2461,Searches!$A:$H,AF$1,FALSE)</f>
        <v>#N/A</v>
      </c>
      <c r="AG2461" s="22" t="e">
        <f>VLOOKUP($A2461,Searches!$A:$H,AG$1,FALSE)</f>
        <v>#N/A</v>
      </c>
      <c r="AH2461" s="22" t="str">
        <f>VLOOKUP($G2461,Temp!$D:$F,AH$1,FALSE)</f>
        <v>tintri.com</v>
      </c>
      <c r="AI2461" s="22" t="str">
        <f>VLOOKUP($G2461,Temp!$D:$F,AI$1,FALSE)</f>
        <v>Marketo</v>
      </c>
      <c r="AJ2461" s="22" t="str">
        <f>VLOOKUP($G2461,Temp!$D:$F,AJ$1,FALSE)</f>
        <v>Drupal</v>
      </c>
    </row>
    <row r="2462" spans="1:36" ht="16" x14ac:dyDescent="0.2">
      <c r="A2462" s="8" t="str">
        <f t="shared" si="38"/>
        <v>C. Davis N/A</v>
      </c>
      <c r="B2462" s="8" t="s">
        <v>1042</v>
      </c>
      <c r="C2462" s="8" t="s">
        <v>11981</v>
      </c>
      <c r="D2462" s="8" t="s">
        <v>12333</v>
      </c>
      <c r="E2462" s="8" t="s">
        <v>634</v>
      </c>
      <c r="F2462" s="8" t="s">
        <v>14104</v>
      </c>
      <c r="G2462" s="8" t="s">
        <v>634</v>
      </c>
      <c r="H2462" s="22" t="e">
        <f>VLOOKUP($G2462,Temp!$A:$C,H$1,FALSE)</f>
        <v>#N/A</v>
      </c>
      <c r="I2462" s="22" t="e">
        <f>VLOOKUP($G2462,Temp!$A:$C,I$1,FALSE)</f>
        <v>#N/A</v>
      </c>
      <c r="J2462" s="22" t="e">
        <f>VLOOKUP($G2462,Temp!$A:$C,J$1,FALSE)</f>
        <v>#N/A</v>
      </c>
      <c r="K2462" s="22" t="e">
        <f>VLOOKUP($G2462,Temp!$A:$C,K$1,FALSE)</f>
        <v>#N/A</v>
      </c>
      <c r="L2462" s="22" t="e">
        <f>VLOOKUP($G2462,Temp!$A:$C,L$1,FALSE)</f>
        <v>#N/A</v>
      </c>
      <c r="M2462" s="22" t="e">
        <f>VLOOKUP($G2462,Temp!$A:$C,M$1,FALSE)</f>
        <v>#N/A</v>
      </c>
      <c r="N2462" s="22" t="e">
        <f>VLOOKUP($G2462,Temp!$A:$C,N$1,FALSE)</f>
        <v>#N/A</v>
      </c>
      <c r="O2462" s="22" t="e">
        <f>VLOOKUP($G2462,Temp!$A:$C,O$1,FALSE)</f>
        <v>#N/A</v>
      </c>
      <c r="P2462" s="22" t="e">
        <f>VLOOKUP($G2462,Temp!$A:$C,P$1,FALSE)</f>
        <v>#N/A</v>
      </c>
      <c r="Q2462" s="22" t="e">
        <f>VLOOKUP($G2462,Temp!$A:$C,Q$1,FALSE)</f>
        <v>#N/A</v>
      </c>
      <c r="R2462" s="22" t="e">
        <f>VLOOKUP($G2462,Temp!$A:$C,R$1,FALSE)</f>
        <v>#N/A</v>
      </c>
      <c r="S2462" s="22" t="e">
        <f>VLOOKUP($G2462,Temp!$A:$C,S$1,FALSE)</f>
        <v>#N/A</v>
      </c>
      <c r="T2462" s="22" t="e">
        <f>VLOOKUP($G2462,Temp!$A:$C,T$1,FALSE)</f>
        <v>#N/A</v>
      </c>
      <c r="U2462" s="22" t="e">
        <f>VLOOKUP($G2462,Temp!$A:$C,U$1,FALSE)</f>
        <v>#N/A</v>
      </c>
      <c r="V2462" s="22" t="e">
        <f>VLOOKUP($G2462,Temp!$A:$C,V$1,FALSE)</f>
        <v>#N/A</v>
      </c>
      <c r="W2462" s="22" t="e">
        <f>VLOOKUP($G2462,Temp!$A:$C,W$1,FALSE)</f>
        <v>#N/A</v>
      </c>
      <c r="X2462" s="22" t="e">
        <f>VLOOKUP($G2462,Temp!$A:$C,X$1,FALSE)</f>
        <v>#N/A</v>
      </c>
      <c r="Y2462" s="22" t="e">
        <f>VLOOKUP($G2462,Temp!$A:$C,Y$1,FALSE)</f>
        <v>#N/A</v>
      </c>
      <c r="Z2462" s="22" t="e">
        <f>VLOOKUP($G2462,Temp!$A:$C,Z$1,FALSE)</f>
        <v>#N/A</v>
      </c>
      <c r="AA2462" s="22" t="e">
        <f>VLOOKUP($A2462,Searches!$A:$H,AA$1,FALSE)</f>
        <v>#N/A</v>
      </c>
      <c r="AB2462" s="22" t="e">
        <f>VLOOKUP($A2462,Searches!$A:$H,AB$1,FALSE)</f>
        <v>#N/A</v>
      </c>
      <c r="AC2462" s="22" t="e">
        <f>VLOOKUP($A2462,Searches!$A:$H,AC$1,FALSE)</f>
        <v>#N/A</v>
      </c>
      <c r="AD2462" s="22" t="e">
        <f>VLOOKUP($A2462,Searches!$A:$H,AD$1,FALSE)</f>
        <v>#N/A</v>
      </c>
      <c r="AE2462" s="22" t="e">
        <f>VLOOKUP($A2462,Searches!$A:$H,AE$1,FALSE)</f>
        <v>#N/A</v>
      </c>
      <c r="AF2462" s="22" t="e">
        <f>VLOOKUP($A2462,Searches!$A:$H,AF$1,FALSE)</f>
        <v>#N/A</v>
      </c>
      <c r="AG2462" s="22" t="e">
        <f>VLOOKUP($A2462,Searches!$A:$H,AG$1,FALSE)</f>
        <v>#N/A</v>
      </c>
      <c r="AH2462" s="22" t="e">
        <f>VLOOKUP($G2462,Temp!$D:$F,AH$1,FALSE)</f>
        <v>#N/A</v>
      </c>
      <c r="AI2462" s="22" t="e">
        <f>VLOOKUP($G2462,Temp!$D:$F,AI$1,FALSE)</f>
        <v>#N/A</v>
      </c>
      <c r="AJ2462" s="22" t="e">
        <f>VLOOKUP($G2462,Temp!$D:$F,AJ$1,FALSE)</f>
        <v>#N/A</v>
      </c>
    </row>
    <row r="2463" spans="1:36" ht="16" x14ac:dyDescent="0.2">
      <c r="A2463" s="8" t="str">
        <f t="shared" si="38"/>
        <v>Alexandra Gemmell Acquia</v>
      </c>
      <c r="B2463" s="8" t="s">
        <v>3900</v>
      </c>
      <c r="C2463" s="8" t="s">
        <v>14124</v>
      </c>
      <c r="D2463" s="8" t="s">
        <v>12225</v>
      </c>
      <c r="E2463" s="8" t="s">
        <v>14126</v>
      </c>
      <c r="F2463" s="8" t="s">
        <v>6934</v>
      </c>
      <c r="G2463" s="12" t="s">
        <v>6519</v>
      </c>
      <c r="H2463" s="22" t="str">
        <f>VLOOKUP($G2463,Temp!$A:$C,H$1,FALSE)</f>
        <v>acquia.com</v>
      </c>
      <c r="I2463" s="22" t="e">
        <f>VLOOKUP($G2463,Temp!$A:$C,I$1,FALSE)</f>
        <v>#VALUE!</v>
      </c>
      <c r="J2463" s="22" t="e">
        <f>VLOOKUP($G2463,Temp!$A:$C,J$1,FALSE)</f>
        <v>#VALUE!</v>
      </c>
      <c r="K2463" s="22" t="e">
        <f>VLOOKUP($G2463,Temp!$A:$C,K$1,FALSE)</f>
        <v>#VALUE!</v>
      </c>
      <c r="L2463" s="22" t="e">
        <f>VLOOKUP($G2463,Temp!$A:$C,L$1,FALSE)</f>
        <v>#VALUE!</v>
      </c>
      <c r="M2463" s="22" t="e">
        <f>VLOOKUP($G2463,Temp!$A:$C,M$1,FALSE)</f>
        <v>#VALUE!</v>
      </c>
      <c r="N2463" s="22" t="e">
        <f>VLOOKUP($G2463,Temp!$A:$C,N$1,FALSE)</f>
        <v>#VALUE!</v>
      </c>
      <c r="O2463" s="22" t="e">
        <f>VLOOKUP($G2463,Temp!$A:$C,O$1,FALSE)</f>
        <v>#VALUE!</v>
      </c>
      <c r="P2463" s="22" t="e">
        <f>VLOOKUP($G2463,Temp!$A:$C,P$1,FALSE)</f>
        <v>#VALUE!</v>
      </c>
      <c r="Q2463" s="22" t="e">
        <f>VLOOKUP($G2463,Temp!$A:$C,Q$1,FALSE)</f>
        <v>#VALUE!</v>
      </c>
      <c r="R2463" s="22" t="e">
        <f>VLOOKUP($G2463,Temp!$A:$C,R$1,FALSE)</f>
        <v>#VALUE!</v>
      </c>
      <c r="S2463" s="22" t="e">
        <f>VLOOKUP($G2463,Temp!$A:$C,S$1,FALSE)</f>
        <v>#VALUE!</v>
      </c>
      <c r="T2463" s="22" t="e">
        <f>VLOOKUP($G2463,Temp!$A:$C,T$1,FALSE)</f>
        <v>#VALUE!</v>
      </c>
      <c r="U2463" s="22" t="e">
        <f>VLOOKUP($G2463,Temp!$A:$C,U$1,FALSE)</f>
        <v>#VALUE!</v>
      </c>
      <c r="V2463" s="22" t="e">
        <f>VLOOKUP($G2463,Temp!$A:$C,V$1,FALSE)</f>
        <v>#VALUE!</v>
      </c>
      <c r="W2463" s="22" t="e">
        <f>VLOOKUP($G2463,Temp!$A:$C,W$1,FALSE)</f>
        <v>#VALUE!</v>
      </c>
      <c r="X2463" s="22" t="e">
        <f>VLOOKUP($G2463,Temp!$A:$C,X$1,FALSE)</f>
        <v>#VALUE!</v>
      </c>
      <c r="Y2463" s="22">
        <f>VLOOKUP($G2463,Temp!$A:$C,Y$1,FALSE)</f>
        <v>82100</v>
      </c>
      <c r="Z2463" s="22">
        <f>VLOOKUP($G2463,Temp!$A:$C,Z$1,FALSE)</f>
        <v>24700</v>
      </c>
      <c r="AA2463" s="22" t="e">
        <f>VLOOKUP($A2463,Searches!$A:$H,AA$1,FALSE)</f>
        <v>#N/A</v>
      </c>
      <c r="AB2463" s="22" t="e">
        <f>VLOOKUP($A2463,Searches!$A:$H,AB$1,FALSE)</f>
        <v>#N/A</v>
      </c>
      <c r="AC2463" s="22" t="e">
        <f>VLOOKUP($A2463,Searches!$A:$H,AC$1,FALSE)</f>
        <v>#N/A</v>
      </c>
      <c r="AD2463" s="22" t="e">
        <f>VLOOKUP($A2463,Searches!$A:$H,AD$1,FALSE)</f>
        <v>#N/A</v>
      </c>
      <c r="AE2463" s="22" t="e">
        <f>VLOOKUP($A2463,Searches!$A:$H,AE$1,FALSE)</f>
        <v>#N/A</v>
      </c>
      <c r="AF2463" s="22" t="e">
        <f>VLOOKUP($A2463,Searches!$A:$H,AF$1,FALSE)</f>
        <v>#N/A</v>
      </c>
      <c r="AG2463" s="22" t="e">
        <f>VLOOKUP($A2463,Searches!$A:$H,AG$1,FALSE)</f>
        <v>#N/A</v>
      </c>
      <c r="AH2463" s="22" t="str">
        <f>VLOOKUP($G2463,Temp!$D:$F,AH$1,FALSE)</f>
        <v>acquia.com</v>
      </c>
      <c r="AI2463" s="22" t="str">
        <f>VLOOKUP($G2463,Temp!$D:$F,AI$1,FALSE)</f>
        <v>Marketo</v>
      </c>
      <c r="AJ2463" s="22" t="str">
        <f>VLOOKUP($G2463,Temp!$D:$F,AJ$1,FALSE)</f>
        <v>Drupal</v>
      </c>
    </row>
    <row r="2464" spans="1:36" ht="16" x14ac:dyDescent="0.2">
      <c r="A2464" s="8" t="str">
        <f t="shared" si="38"/>
        <v>Octavia Benenati Stonyfield</v>
      </c>
      <c r="B2464" s="8" t="s">
        <v>14150</v>
      </c>
      <c r="C2464" s="8" t="s">
        <v>14151</v>
      </c>
      <c r="D2464" s="8" t="s">
        <v>12290</v>
      </c>
      <c r="E2464" s="8" t="s">
        <v>14152</v>
      </c>
      <c r="F2464" s="8" t="s">
        <v>14154</v>
      </c>
      <c r="G2464" s="12" t="s">
        <v>14156</v>
      </c>
      <c r="H2464" s="22" t="e">
        <f>VLOOKUP($G2464,Temp!$A:$C,H$1,FALSE)</f>
        <v>#N/A</v>
      </c>
      <c r="I2464" s="22" t="e">
        <f>VLOOKUP($G2464,Temp!$A:$C,I$1,FALSE)</f>
        <v>#N/A</v>
      </c>
      <c r="J2464" s="22" t="e">
        <f>VLOOKUP($G2464,Temp!$A:$C,J$1,FALSE)</f>
        <v>#N/A</v>
      </c>
      <c r="K2464" s="22" t="e">
        <f>VLOOKUP($G2464,Temp!$A:$C,K$1,FALSE)</f>
        <v>#N/A</v>
      </c>
      <c r="L2464" s="22" t="e">
        <f>VLOOKUP($G2464,Temp!$A:$C,L$1,FALSE)</f>
        <v>#N/A</v>
      </c>
      <c r="M2464" s="22" t="e">
        <f>VLOOKUP($G2464,Temp!$A:$C,M$1,FALSE)</f>
        <v>#N/A</v>
      </c>
      <c r="N2464" s="22" t="e">
        <f>VLOOKUP($G2464,Temp!$A:$C,N$1,FALSE)</f>
        <v>#N/A</v>
      </c>
      <c r="O2464" s="22" t="e">
        <f>VLOOKUP($G2464,Temp!$A:$C,O$1,FALSE)</f>
        <v>#N/A</v>
      </c>
      <c r="P2464" s="22" t="e">
        <f>VLOOKUP($G2464,Temp!$A:$C,P$1,FALSE)</f>
        <v>#N/A</v>
      </c>
      <c r="Q2464" s="22" t="e">
        <f>VLOOKUP($G2464,Temp!$A:$C,Q$1,FALSE)</f>
        <v>#N/A</v>
      </c>
      <c r="R2464" s="22" t="e">
        <f>VLOOKUP($G2464,Temp!$A:$C,R$1,FALSE)</f>
        <v>#N/A</v>
      </c>
      <c r="S2464" s="22" t="e">
        <f>VLOOKUP($G2464,Temp!$A:$C,S$1,FALSE)</f>
        <v>#N/A</v>
      </c>
      <c r="T2464" s="22" t="e">
        <f>VLOOKUP($G2464,Temp!$A:$C,T$1,FALSE)</f>
        <v>#N/A</v>
      </c>
      <c r="U2464" s="22" t="e">
        <f>VLOOKUP($G2464,Temp!$A:$C,U$1,FALSE)</f>
        <v>#N/A</v>
      </c>
      <c r="V2464" s="22" t="e">
        <f>VLOOKUP($G2464,Temp!$A:$C,V$1,FALSE)</f>
        <v>#N/A</v>
      </c>
      <c r="W2464" s="22" t="e">
        <f>VLOOKUP($G2464,Temp!$A:$C,W$1,FALSE)</f>
        <v>#N/A</v>
      </c>
      <c r="X2464" s="22" t="e">
        <f>VLOOKUP($G2464,Temp!$A:$C,X$1,FALSE)</f>
        <v>#N/A</v>
      </c>
      <c r="Y2464" s="22" t="e">
        <f>VLOOKUP($G2464,Temp!$A:$C,Y$1,FALSE)</f>
        <v>#N/A</v>
      </c>
      <c r="Z2464" s="22" t="e">
        <f>VLOOKUP($G2464,Temp!$A:$C,Z$1,FALSE)</f>
        <v>#N/A</v>
      </c>
      <c r="AA2464" s="22" t="e">
        <f>VLOOKUP($A2464,Searches!$A:$H,AA$1,FALSE)</f>
        <v>#N/A</v>
      </c>
      <c r="AB2464" s="22" t="e">
        <f>VLOOKUP($A2464,Searches!$A:$H,AB$1,FALSE)</f>
        <v>#N/A</v>
      </c>
      <c r="AC2464" s="22" t="e">
        <f>VLOOKUP($A2464,Searches!$A:$H,AC$1,FALSE)</f>
        <v>#N/A</v>
      </c>
      <c r="AD2464" s="22" t="e">
        <f>VLOOKUP($A2464,Searches!$A:$H,AD$1,FALSE)</f>
        <v>#N/A</v>
      </c>
      <c r="AE2464" s="22" t="e">
        <f>VLOOKUP($A2464,Searches!$A:$H,AE$1,FALSE)</f>
        <v>#N/A</v>
      </c>
      <c r="AF2464" s="22" t="e">
        <f>VLOOKUP($A2464,Searches!$A:$H,AF$1,FALSE)</f>
        <v>#N/A</v>
      </c>
      <c r="AG2464" s="22" t="e">
        <f>VLOOKUP($A2464,Searches!$A:$H,AG$1,FALSE)</f>
        <v>#N/A</v>
      </c>
      <c r="AH2464" s="22" t="e">
        <f>VLOOKUP($G2464,Temp!$D:$F,AH$1,FALSE)</f>
        <v>#N/A</v>
      </c>
      <c r="AI2464" s="22" t="e">
        <f>VLOOKUP($G2464,Temp!$D:$F,AI$1,FALSE)</f>
        <v>#N/A</v>
      </c>
      <c r="AJ2464" s="22" t="e">
        <f>VLOOKUP($G2464,Temp!$D:$F,AJ$1,FALSE)</f>
        <v>#N/A</v>
      </c>
    </row>
    <row r="2465" spans="1:36" ht="16" x14ac:dyDescent="0.2">
      <c r="A2465" s="8" t="str">
        <f t="shared" si="38"/>
        <v>Deirdre Garrett-Harris City of Dallas</v>
      </c>
      <c r="B2465" s="8" t="s">
        <v>9514</v>
      </c>
      <c r="C2465" s="8" t="s">
        <v>14175</v>
      </c>
      <c r="D2465" s="8" t="s">
        <v>12161</v>
      </c>
      <c r="E2465" s="8" t="s">
        <v>14177</v>
      </c>
      <c r="F2465" s="8" t="s">
        <v>14178</v>
      </c>
      <c r="G2465" s="12" t="s">
        <v>12105</v>
      </c>
      <c r="H2465" s="22" t="str">
        <f>VLOOKUP($G2465,Temp!$A:$C,H$1,FALSE)</f>
        <v>dallascityhall.com</v>
      </c>
      <c r="I2465" s="22" t="e">
        <f>VLOOKUP($G2465,Temp!$A:$C,I$1,FALSE)</f>
        <v>#VALUE!</v>
      </c>
      <c r="J2465" s="22" t="e">
        <f>VLOOKUP($G2465,Temp!$A:$C,J$1,FALSE)</f>
        <v>#VALUE!</v>
      </c>
      <c r="K2465" s="22" t="e">
        <f>VLOOKUP($G2465,Temp!$A:$C,K$1,FALSE)</f>
        <v>#VALUE!</v>
      </c>
      <c r="L2465" s="22" t="e">
        <f>VLOOKUP($G2465,Temp!$A:$C,L$1,FALSE)</f>
        <v>#VALUE!</v>
      </c>
      <c r="M2465" s="22" t="e">
        <f>VLOOKUP($G2465,Temp!$A:$C,M$1,FALSE)</f>
        <v>#VALUE!</v>
      </c>
      <c r="N2465" s="22" t="e">
        <f>VLOOKUP($G2465,Temp!$A:$C,N$1,FALSE)</f>
        <v>#VALUE!</v>
      </c>
      <c r="O2465" s="22" t="e">
        <f>VLOOKUP($G2465,Temp!$A:$C,O$1,FALSE)</f>
        <v>#VALUE!</v>
      </c>
      <c r="P2465" s="22" t="e">
        <f>VLOOKUP($G2465,Temp!$A:$C,P$1,FALSE)</f>
        <v>#VALUE!</v>
      </c>
      <c r="Q2465" s="22" t="e">
        <f>VLOOKUP($G2465,Temp!$A:$C,Q$1,FALSE)</f>
        <v>#VALUE!</v>
      </c>
      <c r="R2465" s="22" t="e">
        <f>VLOOKUP($G2465,Temp!$A:$C,R$1,FALSE)</f>
        <v>#VALUE!</v>
      </c>
      <c r="S2465" s="22" t="e">
        <f>VLOOKUP($G2465,Temp!$A:$C,S$1,FALSE)</f>
        <v>#VALUE!</v>
      </c>
      <c r="T2465" s="22" t="e">
        <f>VLOOKUP($G2465,Temp!$A:$C,T$1,FALSE)</f>
        <v>#VALUE!</v>
      </c>
      <c r="U2465" s="22" t="e">
        <f>VLOOKUP($G2465,Temp!$A:$C,U$1,FALSE)</f>
        <v>#VALUE!</v>
      </c>
      <c r="V2465" s="22" t="e">
        <f>VLOOKUP($G2465,Temp!$A:$C,V$1,FALSE)</f>
        <v>#VALUE!</v>
      </c>
      <c r="W2465" s="22" t="e">
        <f>VLOOKUP($G2465,Temp!$A:$C,W$1,FALSE)</f>
        <v>#VALUE!</v>
      </c>
      <c r="X2465" s="22" t="e">
        <f>VLOOKUP($G2465,Temp!$A:$C,X$1,FALSE)</f>
        <v>#VALUE!</v>
      </c>
      <c r="Y2465" s="22">
        <f>VLOOKUP($G2465,Temp!$A:$C,Y$1,FALSE)</f>
        <v>388000</v>
      </c>
      <c r="Z2465" s="22">
        <f>VLOOKUP($G2465,Temp!$A:$C,Z$1,FALSE)</f>
        <v>0</v>
      </c>
      <c r="AA2465" s="22" t="e">
        <f>VLOOKUP($A2465,Searches!$A:$H,AA$1,FALSE)</f>
        <v>#N/A</v>
      </c>
      <c r="AB2465" s="22" t="e">
        <f>VLOOKUP($A2465,Searches!$A:$H,AB$1,FALSE)</f>
        <v>#N/A</v>
      </c>
      <c r="AC2465" s="22" t="e">
        <f>VLOOKUP($A2465,Searches!$A:$H,AC$1,FALSE)</f>
        <v>#N/A</v>
      </c>
      <c r="AD2465" s="22" t="e">
        <f>VLOOKUP($A2465,Searches!$A:$H,AD$1,FALSE)</f>
        <v>#N/A</v>
      </c>
      <c r="AE2465" s="22" t="e">
        <f>VLOOKUP($A2465,Searches!$A:$H,AE$1,FALSE)</f>
        <v>#N/A</v>
      </c>
      <c r="AF2465" s="22" t="e">
        <f>VLOOKUP($A2465,Searches!$A:$H,AF$1,FALSE)</f>
        <v>#N/A</v>
      </c>
      <c r="AG2465" s="22" t="e">
        <f>VLOOKUP($A2465,Searches!$A:$H,AG$1,FALSE)</f>
        <v>#N/A</v>
      </c>
      <c r="AH2465" s="22" t="e">
        <f>VLOOKUP($G2465,Temp!$D:$F,AH$1,FALSE)</f>
        <v>#N/A</v>
      </c>
      <c r="AI2465" s="22" t="e">
        <f>VLOOKUP($G2465,Temp!$D:$F,AI$1,FALSE)</f>
        <v>#N/A</v>
      </c>
      <c r="AJ2465" s="22" t="e">
        <f>VLOOKUP($G2465,Temp!$D:$F,AJ$1,FALSE)</f>
        <v>#N/A</v>
      </c>
    </row>
    <row r="2466" spans="1:36" ht="16" x14ac:dyDescent="0.2">
      <c r="A2466" s="8" t="str">
        <f t="shared" si="38"/>
        <v>David Hodges ProSphere</v>
      </c>
      <c r="B2466" s="8" t="s">
        <v>438</v>
      </c>
      <c r="C2466" s="8" t="s">
        <v>11423</v>
      </c>
      <c r="D2466" s="8" t="s">
        <v>12284</v>
      </c>
      <c r="E2466" s="8" t="s">
        <v>14199</v>
      </c>
      <c r="F2466" s="8" t="s">
        <v>14200</v>
      </c>
      <c r="G2466" s="12" t="s">
        <v>12106</v>
      </c>
      <c r="H2466" s="22" t="str">
        <f>VLOOKUP($G2466,Temp!$A:$C,H$1,FALSE)</f>
        <v>prosphere.com</v>
      </c>
      <c r="I2466" s="22" t="e">
        <f>VLOOKUP($G2466,Temp!$A:$C,I$1,FALSE)</f>
        <v>#VALUE!</v>
      </c>
      <c r="J2466" s="22" t="e">
        <f>VLOOKUP($G2466,Temp!$A:$C,J$1,FALSE)</f>
        <v>#VALUE!</v>
      </c>
      <c r="K2466" s="22" t="e">
        <f>VLOOKUP($G2466,Temp!$A:$C,K$1,FALSE)</f>
        <v>#VALUE!</v>
      </c>
      <c r="L2466" s="22" t="e">
        <f>VLOOKUP($G2466,Temp!$A:$C,L$1,FALSE)</f>
        <v>#VALUE!</v>
      </c>
      <c r="M2466" s="22" t="e">
        <f>VLOOKUP($G2466,Temp!$A:$C,M$1,FALSE)</f>
        <v>#VALUE!</v>
      </c>
      <c r="N2466" s="22" t="e">
        <f>VLOOKUP($G2466,Temp!$A:$C,N$1,FALSE)</f>
        <v>#VALUE!</v>
      </c>
      <c r="O2466" s="22" t="e">
        <f>VLOOKUP($G2466,Temp!$A:$C,O$1,FALSE)</f>
        <v>#VALUE!</v>
      </c>
      <c r="P2466" s="22" t="e">
        <f>VLOOKUP($G2466,Temp!$A:$C,P$1,FALSE)</f>
        <v>#VALUE!</v>
      </c>
      <c r="Q2466" s="22" t="e">
        <f>VLOOKUP($G2466,Temp!$A:$C,Q$1,FALSE)</f>
        <v>#VALUE!</v>
      </c>
      <c r="R2466" s="22" t="e">
        <f>VLOOKUP($G2466,Temp!$A:$C,R$1,FALSE)</f>
        <v>#VALUE!</v>
      </c>
      <c r="S2466" s="22" t="e">
        <f>VLOOKUP($G2466,Temp!$A:$C,S$1,FALSE)</f>
        <v>#VALUE!</v>
      </c>
      <c r="T2466" s="22" t="e">
        <f>VLOOKUP($G2466,Temp!$A:$C,T$1,FALSE)</f>
        <v>#VALUE!</v>
      </c>
      <c r="U2466" s="22" t="e">
        <f>VLOOKUP($G2466,Temp!$A:$C,U$1,FALSE)</f>
        <v>#VALUE!</v>
      </c>
      <c r="V2466" s="22" t="e">
        <f>VLOOKUP($G2466,Temp!$A:$C,V$1,FALSE)</f>
        <v>#VALUE!</v>
      </c>
      <c r="W2466" s="22" t="e">
        <f>VLOOKUP($G2466,Temp!$A:$C,W$1,FALSE)</f>
        <v>#VALUE!</v>
      </c>
      <c r="X2466" s="22" t="e">
        <f>VLOOKUP($G2466,Temp!$A:$C,X$1,FALSE)</f>
        <v>#VALUE!</v>
      </c>
      <c r="Y2466" s="22">
        <f>VLOOKUP($G2466,Temp!$A:$C,Y$1,FALSE)</f>
        <v>0</v>
      </c>
      <c r="Z2466" s="22">
        <f>VLOOKUP($G2466,Temp!$A:$C,Z$1,FALSE)</f>
        <v>0</v>
      </c>
      <c r="AA2466" s="22" t="e">
        <f>VLOOKUP($A2466,Searches!$A:$H,AA$1,FALSE)</f>
        <v>#N/A</v>
      </c>
      <c r="AB2466" s="22" t="e">
        <f>VLOOKUP($A2466,Searches!$A:$H,AB$1,FALSE)</f>
        <v>#N/A</v>
      </c>
      <c r="AC2466" s="22" t="e">
        <f>VLOOKUP($A2466,Searches!$A:$H,AC$1,FALSE)</f>
        <v>#N/A</v>
      </c>
      <c r="AD2466" s="22" t="e">
        <f>VLOOKUP($A2466,Searches!$A:$H,AD$1,FALSE)</f>
        <v>#N/A</v>
      </c>
      <c r="AE2466" s="22" t="e">
        <f>VLOOKUP($A2466,Searches!$A:$H,AE$1,FALSE)</f>
        <v>#N/A</v>
      </c>
      <c r="AF2466" s="22" t="e">
        <f>VLOOKUP($A2466,Searches!$A:$H,AF$1,FALSE)</f>
        <v>#N/A</v>
      </c>
      <c r="AG2466" s="22" t="e">
        <f>VLOOKUP($A2466,Searches!$A:$H,AG$1,FALSE)</f>
        <v>#N/A</v>
      </c>
      <c r="AH2466" s="22" t="e">
        <f>VLOOKUP($G2466,Temp!$D:$F,AH$1,FALSE)</f>
        <v>#N/A</v>
      </c>
      <c r="AI2466" s="22" t="e">
        <f>VLOOKUP($G2466,Temp!$D:$F,AI$1,FALSE)</f>
        <v>#N/A</v>
      </c>
      <c r="AJ2466" s="22" t="e">
        <f>VLOOKUP($G2466,Temp!$D:$F,AJ$1,FALSE)</f>
        <v>#N/A</v>
      </c>
    </row>
    <row r="2467" spans="1:36" ht="16" x14ac:dyDescent="0.2">
      <c r="A2467" s="8" t="str">
        <f t="shared" si="38"/>
        <v>Charles MBA World Logistics Services Corporation</v>
      </c>
      <c r="B2467" s="8" t="s">
        <v>1502</v>
      </c>
      <c r="C2467" s="8" t="s">
        <v>1122</v>
      </c>
      <c r="D2467" s="8" t="s">
        <v>12134</v>
      </c>
      <c r="E2467" s="8" t="s">
        <v>14218</v>
      </c>
      <c r="F2467" s="8" t="s">
        <v>14220</v>
      </c>
      <c r="G2467" s="12" t="s">
        <v>12107</v>
      </c>
      <c r="H2467" s="22" t="str">
        <f>VLOOKUP($G2467,Temp!$A:$C,H$1,FALSE)</f>
        <v>wlscorporation.com</v>
      </c>
      <c r="I2467" s="22" t="e">
        <f>VLOOKUP($G2467,Temp!$A:$C,I$1,FALSE)</f>
        <v>#VALUE!</v>
      </c>
      <c r="J2467" s="22" t="e">
        <f>VLOOKUP($G2467,Temp!$A:$C,J$1,FALSE)</f>
        <v>#VALUE!</v>
      </c>
      <c r="K2467" s="22" t="e">
        <f>VLOOKUP($G2467,Temp!$A:$C,K$1,FALSE)</f>
        <v>#VALUE!</v>
      </c>
      <c r="L2467" s="22" t="e">
        <f>VLOOKUP($G2467,Temp!$A:$C,L$1,FALSE)</f>
        <v>#VALUE!</v>
      </c>
      <c r="M2467" s="22" t="e">
        <f>VLOOKUP($G2467,Temp!$A:$C,M$1,FALSE)</f>
        <v>#VALUE!</v>
      </c>
      <c r="N2467" s="22" t="e">
        <f>VLOOKUP($G2467,Temp!$A:$C,N$1,FALSE)</f>
        <v>#VALUE!</v>
      </c>
      <c r="O2467" s="22" t="e">
        <f>VLOOKUP($G2467,Temp!$A:$C,O$1,FALSE)</f>
        <v>#VALUE!</v>
      </c>
      <c r="P2467" s="22" t="e">
        <f>VLOOKUP($G2467,Temp!$A:$C,P$1,FALSE)</f>
        <v>#VALUE!</v>
      </c>
      <c r="Q2467" s="22" t="e">
        <f>VLOOKUP($G2467,Temp!$A:$C,Q$1,FALSE)</f>
        <v>#VALUE!</v>
      </c>
      <c r="R2467" s="22" t="e">
        <f>VLOOKUP($G2467,Temp!$A:$C,R$1,FALSE)</f>
        <v>#VALUE!</v>
      </c>
      <c r="S2467" s="22" t="e">
        <f>VLOOKUP($G2467,Temp!$A:$C,S$1,FALSE)</f>
        <v>#VALUE!</v>
      </c>
      <c r="T2467" s="22" t="e">
        <f>VLOOKUP($G2467,Temp!$A:$C,T$1,FALSE)</f>
        <v>#VALUE!</v>
      </c>
      <c r="U2467" s="22" t="e">
        <f>VLOOKUP($G2467,Temp!$A:$C,U$1,FALSE)</f>
        <v>#VALUE!</v>
      </c>
      <c r="V2467" s="22" t="e">
        <f>VLOOKUP($G2467,Temp!$A:$C,V$1,FALSE)</f>
        <v>#VALUE!</v>
      </c>
      <c r="W2467" s="22" t="e">
        <f>VLOOKUP($G2467,Temp!$A:$C,W$1,FALSE)</f>
        <v>#VALUE!</v>
      </c>
      <c r="X2467" s="22" t="e">
        <f>VLOOKUP($G2467,Temp!$A:$C,X$1,FALSE)</f>
        <v>#VALUE!</v>
      </c>
      <c r="Y2467" s="22">
        <f>VLOOKUP($G2467,Temp!$A:$C,Y$1,FALSE)</f>
        <v>13</v>
      </c>
      <c r="Z2467" s="22">
        <f>VLOOKUP($G2467,Temp!$A:$C,Z$1,FALSE)</f>
        <v>0</v>
      </c>
      <c r="AA2467" s="22" t="e">
        <f>VLOOKUP($A2467,Searches!$A:$H,AA$1,FALSE)</f>
        <v>#N/A</v>
      </c>
      <c r="AB2467" s="22" t="e">
        <f>VLOOKUP($A2467,Searches!$A:$H,AB$1,FALSE)</f>
        <v>#N/A</v>
      </c>
      <c r="AC2467" s="22" t="e">
        <f>VLOOKUP($A2467,Searches!$A:$H,AC$1,FALSE)</f>
        <v>#N/A</v>
      </c>
      <c r="AD2467" s="22" t="e">
        <f>VLOOKUP($A2467,Searches!$A:$H,AD$1,FALSE)</f>
        <v>#N/A</v>
      </c>
      <c r="AE2467" s="22" t="e">
        <f>VLOOKUP($A2467,Searches!$A:$H,AE$1,FALSE)</f>
        <v>#N/A</v>
      </c>
      <c r="AF2467" s="22" t="e">
        <f>VLOOKUP($A2467,Searches!$A:$H,AF$1,FALSE)</f>
        <v>#N/A</v>
      </c>
      <c r="AG2467" s="22" t="e">
        <f>VLOOKUP($A2467,Searches!$A:$H,AG$1,FALSE)</f>
        <v>#N/A</v>
      </c>
      <c r="AH2467" s="22" t="e">
        <f>VLOOKUP($G2467,Temp!$D:$F,AH$1,FALSE)</f>
        <v>#N/A</v>
      </c>
      <c r="AI2467" s="22" t="e">
        <f>VLOOKUP($G2467,Temp!$D:$F,AI$1,FALSE)</f>
        <v>#N/A</v>
      </c>
      <c r="AJ2467" s="22" t="e">
        <f>VLOOKUP($G2467,Temp!$D:$F,AJ$1,FALSE)</f>
        <v>#N/A</v>
      </c>
    </row>
    <row r="2468" spans="1:36" ht="16" x14ac:dyDescent="0.2">
      <c r="A2468" s="8" t="str">
        <f t="shared" si="38"/>
        <v>Greg Fisher Braintree</v>
      </c>
      <c r="B2468" s="8" t="s">
        <v>6075</v>
      </c>
      <c r="C2468" s="8" t="s">
        <v>7360</v>
      </c>
      <c r="D2468" s="8" t="s">
        <v>180</v>
      </c>
      <c r="E2468" s="8" t="s">
        <v>7361</v>
      </c>
      <c r="F2468" s="8" t="s">
        <v>7362</v>
      </c>
      <c r="G2468" s="12" t="s">
        <v>7363</v>
      </c>
      <c r="H2468" s="22" t="str">
        <f>VLOOKUP($G2468,Temp!$A:$C,H$1,FALSE)</f>
        <v>braintreepayments.com</v>
      </c>
      <c r="I2468" s="22" t="e">
        <f>VLOOKUP($G2468,Temp!$A:$C,I$1,FALSE)</f>
        <v>#VALUE!</v>
      </c>
      <c r="J2468" s="22" t="e">
        <f>VLOOKUP($G2468,Temp!$A:$C,J$1,FALSE)</f>
        <v>#VALUE!</v>
      </c>
      <c r="K2468" s="22" t="e">
        <f>VLOOKUP($G2468,Temp!$A:$C,K$1,FALSE)</f>
        <v>#VALUE!</v>
      </c>
      <c r="L2468" s="22" t="e">
        <f>VLOOKUP($G2468,Temp!$A:$C,L$1,FALSE)</f>
        <v>#VALUE!</v>
      </c>
      <c r="M2468" s="22" t="e">
        <f>VLOOKUP($G2468,Temp!$A:$C,M$1,FALSE)</f>
        <v>#VALUE!</v>
      </c>
      <c r="N2468" s="22" t="e">
        <f>VLOOKUP($G2468,Temp!$A:$C,N$1,FALSE)</f>
        <v>#VALUE!</v>
      </c>
      <c r="O2468" s="22" t="e">
        <f>VLOOKUP($G2468,Temp!$A:$C,O$1,FALSE)</f>
        <v>#VALUE!</v>
      </c>
      <c r="P2468" s="22" t="e">
        <f>VLOOKUP($G2468,Temp!$A:$C,P$1,FALSE)</f>
        <v>#VALUE!</v>
      </c>
      <c r="Q2468" s="22" t="e">
        <f>VLOOKUP($G2468,Temp!$A:$C,Q$1,FALSE)</f>
        <v>#VALUE!</v>
      </c>
      <c r="R2468" s="22" t="e">
        <f>VLOOKUP($G2468,Temp!$A:$C,R$1,FALSE)</f>
        <v>#VALUE!</v>
      </c>
      <c r="S2468" s="22" t="e">
        <f>VLOOKUP($G2468,Temp!$A:$C,S$1,FALSE)</f>
        <v>#VALUE!</v>
      </c>
      <c r="T2468" s="22" t="e">
        <f>VLOOKUP($G2468,Temp!$A:$C,T$1,FALSE)</f>
        <v>#VALUE!</v>
      </c>
      <c r="U2468" s="22" t="e">
        <f>VLOOKUP($G2468,Temp!$A:$C,U$1,FALSE)</f>
        <v>#VALUE!</v>
      </c>
      <c r="V2468" s="22" t="e">
        <f>VLOOKUP($G2468,Temp!$A:$C,V$1,FALSE)</f>
        <v>#VALUE!</v>
      </c>
      <c r="W2468" s="22" t="e">
        <f>VLOOKUP($G2468,Temp!$A:$C,W$1,FALSE)</f>
        <v>#VALUE!</v>
      </c>
      <c r="X2468" s="22" t="e">
        <f>VLOOKUP($G2468,Temp!$A:$C,X$1,FALSE)</f>
        <v>#VALUE!</v>
      </c>
      <c r="Y2468" s="22">
        <f>VLOOKUP($G2468,Temp!$A:$C,Y$1,FALSE)</f>
        <v>171000</v>
      </c>
      <c r="Z2468" s="22">
        <f>VLOOKUP($G2468,Temp!$A:$C,Z$1,FALSE)</f>
        <v>28600</v>
      </c>
      <c r="AA2468" s="22" t="e">
        <f>VLOOKUP($A2468,Searches!$A:$H,AA$1,FALSE)</f>
        <v>#N/A</v>
      </c>
      <c r="AB2468" s="22" t="e">
        <f>VLOOKUP($A2468,Searches!$A:$H,AB$1,FALSE)</f>
        <v>#N/A</v>
      </c>
      <c r="AC2468" s="22" t="e">
        <f>VLOOKUP($A2468,Searches!$A:$H,AC$1,FALSE)</f>
        <v>#N/A</v>
      </c>
      <c r="AD2468" s="22" t="e">
        <f>VLOOKUP($A2468,Searches!$A:$H,AD$1,FALSE)</f>
        <v>#N/A</v>
      </c>
      <c r="AE2468" s="22" t="e">
        <f>VLOOKUP($A2468,Searches!$A:$H,AE$1,FALSE)</f>
        <v>#N/A</v>
      </c>
      <c r="AF2468" s="22" t="e">
        <f>VLOOKUP($A2468,Searches!$A:$H,AF$1,FALSE)</f>
        <v>#N/A</v>
      </c>
      <c r="AG2468" s="22" t="e">
        <f>VLOOKUP($A2468,Searches!$A:$H,AG$1,FALSE)</f>
        <v>#N/A</v>
      </c>
      <c r="AH2468" s="22" t="e">
        <f>VLOOKUP($G2468,Temp!$D:$F,AH$1,FALSE)</f>
        <v>#N/A</v>
      </c>
      <c r="AI2468" s="22" t="e">
        <f>VLOOKUP($G2468,Temp!$D:$F,AI$1,FALSE)</f>
        <v>#N/A</v>
      </c>
      <c r="AJ2468" s="22" t="e">
        <f>VLOOKUP($G2468,Temp!$D:$F,AJ$1,FALSE)</f>
        <v>#N/A</v>
      </c>
    </row>
    <row r="2469" spans="1:36" ht="16" x14ac:dyDescent="0.2">
      <c r="A2469" s="8" t="str">
        <f t="shared" si="38"/>
        <v>Yvonne Chen Udemy</v>
      </c>
      <c r="B2469" s="8" t="s">
        <v>14265</v>
      </c>
      <c r="C2469" s="8" t="s">
        <v>8519</v>
      </c>
      <c r="D2469" s="8" t="s">
        <v>12176</v>
      </c>
      <c r="E2469" s="8" t="s">
        <v>14268</v>
      </c>
      <c r="F2469" s="8" t="s">
        <v>13452</v>
      </c>
      <c r="G2469" s="12" t="s">
        <v>12110</v>
      </c>
      <c r="H2469" s="22" t="str">
        <f>VLOOKUP($G2469,Temp!$A:$C,H$1,FALSE)</f>
        <v>udemy.com</v>
      </c>
      <c r="I2469" s="22" t="e">
        <f>VLOOKUP($G2469,Temp!$A:$C,I$1,FALSE)</f>
        <v>#VALUE!</v>
      </c>
      <c r="J2469" s="22" t="e">
        <f>VLOOKUP($G2469,Temp!$A:$C,J$1,FALSE)</f>
        <v>#VALUE!</v>
      </c>
      <c r="K2469" s="22" t="e">
        <f>VLOOKUP($G2469,Temp!$A:$C,K$1,FALSE)</f>
        <v>#VALUE!</v>
      </c>
      <c r="L2469" s="22" t="e">
        <f>VLOOKUP($G2469,Temp!$A:$C,L$1,FALSE)</f>
        <v>#VALUE!</v>
      </c>
      <c r="M2469" s="22" t="e">
        <f>VLOOKUP($G2469,Temp!$A:$C,M$1,FALSE)</f>
        <v>#VALUE!</v>
      </c>
      <c r="N2469" s="22" t="e">
        <f>VLOOKUP($G2469,Temp!$A:$C,N$1,FALSE)</f>
        <v>#VALUE!</v>
      </c>
      <c r="O2469" s="22" t="e">
        <f>VLOOKUP($G2469,Temp!$A:$C,O$1,FALSE)</f>
        <v>#VALUE!</v>
      </c>
      <c r="P2469" s="22" t="e">
        <f>VLOOKUP($G2469,Temp!$A:$C,P$1,FALSE)</f>
        <v>#VALUE!</v>
      </c>
      <c r="Q2469" s="22" t="e">
        <f>VLOOKUP($G2469,Temp!$A:$C,Q$1,FALSE)</f>
        <v>#VALUE!</v>
      </c>
      <c r="R2469" s="22" t="e">
        <f>VLOOKUP($G2469,Temp!$A:$C,R$1,FALSE)</f>
        <v>#VALUE!</v>
      </c>
      <c r="S2469" s="22" t="e">
        <f>VLOOKUP($G2469,Temp!$A:$C,S$1,FALSE)</f>
        <v>#VALUE!</v>
      </c>
      <c r="T2469" s="22" t="e">
        <f>VLOOKUP($G2469,Temp!$A:$C,T$1,FALSE)</f>
        <v>#VALUE!</v>
      </c>
      <c r="U2469" s="22" t="e">
        <f>VLOOKUP($G2469,Temp!$A:$C,U$1,FALSE)</f>
        <v>#VALUE!</v>
      </c>
      <c r="V2469" s="22" t="e">
        <f>VLOOKUP($G2469,Temp!$A:$C,V$1,FALSE)</f>
        <v>#VALUE!</v>
      </c>
      <c r="W2469" s="22" t="e">
        <f>VLOOKUP($G2469,Temp!$A:$C,W$1,FALSE)</f>
        <v>#VALUE!</v>
      </c>
      <c r="X2469" s="22" t="e">
        <f>VLOOKUP($G2469,Temp!$A:$C,X$1,FALSE)</f>
        <v>#VALUE!</v>
      </c>
      <c r="Y2469" s="22">
        <f>VLOOKUP($G2469,Temp!$A:$C,Y$1,FALSE)</f>
        <v>3400000</v>
      </c>
      <c r="Z2469" s="22">
        <f>VLOOKUP($G2469,Temp!$A:$C,Z$1,FALSE)</f>
        <v>203000</v>
      </c>
      <c r="AA2469" s="22" t="str">
        <f>VLOOKUP($A2469,Searches!$A:$H,AA$1,FALSE)</f>
        <v>Yvonne Chen</v>
      </c>
      <c r="AB2469" s="22" t="str">
        <f>VLOOKUP($A2469,Searches!$A:$H,AB$1,FALSE)</f>
        <v>Udemy</v>
      </c>
      <c r="AC2469" s="22" t="str">
        <f>VLOOKUP($A2469,Searches!$A:$H,AC$1,FALSE)</f>
        <v>Head of Marketing/Sr. Director of Marketing, Udemy for Business</v>
      </c>
      <c r="AD2469" s="22" t="str">
        <f>VLOOKUP($A2469,Searches!$A:$H,AD$1,FALSE)</f>
        <v>2nd</v>
      </c>
      <c r="AE2469" s="22" t="str">
        <f>VLOOKUP($A2469,Searches!$A:$H,AE$1,FALSE)</f>
        <v/>
      </c>
      <c r="AF2469" s="22" t="str">
        <f>VLOOKUP($A2469,Searches!$A:$H,AF$1,FALSE)</f>
        <v>San Francisco Bay Area</v>
      </c>
      <c r="AG2469" s="22" t="str">
        <f>VLOOKUP($A2469,Searches!$A:$H,AG$1,FALSE)</f>
        <v>https://www.linkedin.com/sales/profile/16251588,8pJu,NAME_SEARCH?moduleKey=peopleSearchResults&amp;pageKey=sales-search3-people-refinement&amp;contextId=60BC92C971D70515801E49D6842B0000&amp;requestId=234a564c-b796-4d4e-b3ce-b36d65d2c6de&amp;action=CLICK&amp;target=urn%3Ali%3AsalesLead%3A(-1%2C16251588)&amp;pageNumber=32&amp;targetEl=profilelink&amp;position=1&amp;trk=lss-serp-result-lead_photo</v>
      </c>
      <c r="AH2469" s="22" t="e">
        <f>VLOOKUP($G2469,Temp!$D:$F,AH$1,FALSE)</f>
        <v>#N/A</v>
      </c>
      <c r="AI2469" s="22" t="e">
        <f>VLOOKUP($G2469,Temp!$D:$F,AI$1,FALSE)</f>
        <v>#N/A</v>
      </c>
      <c r="AJ2469" s="22" t="e">
        <f>VLOOKUP($G2469,Temp!$D:$F,AJ$1,FALSE)</f>
        <v>#N/A</v>
      </c>
    </row>
    <row r="2470" spans="1:36" ht="16" x14ac:dyDescent="0.2">
      <c r="A2470" s="8" t="str">
        <f t="shared" si="38"/>
        <v>David Eisman iClaim Solutions Group</v>
      </c>
      <c r="B2470" s="8" t="s">
        <v>438</v>
      </c>
      <c r="C2470" s="8" t="s">
        <v>14280</v>
      </c>
      <c r="D2470" s="8" t="s">
        <v>12348</v>
      </c>
      <c r="E2470" s="8" t="s">
        <v>634</v>
      </c>
      <c r="F2470" s="8" t="s">
        <v>14281</v>
      </c>
      <c r="G2470" s="8" t="s">
        <v>634</v>
      </c>
      <c r="H2470" s="22" t="e">
        <f>VLOOKUP($G2470,Temp!$A:$C,H$1,FALSE)</f>
        <v>#N/A</v>
      </c>
      <c r="I2470" s="22" t="e">
        <f>VLOOKUP($G2470,Temp!$A:$C,I$1,FALSE)</f>
        <v>#N/A</v>
      </c>
      <c r="J2470" s="22" t="e">
        <f>VLOOKUP($G2470,Temp!$A:$C,J$1,FALSE)</f>
        <v>#N/A</v>
      </c>
      <c r="K2470" s="22" t="e">
        <f>VLOOKUP($G2470,Temp!$A:$C,K$1,FALSE)</f>
        <v>#N/A</v>
      </c>
      <c r="L2470" s="22" t="e">
        <f>VLOOKUP($G2470,Temp!$A:$C,L$1,FALSE)</f>
        <v>#N/A</v>
      </c>
      <c r="M2470" s="22" t="e">
        <f>VLOOKUP($G2470,Temp!$A:$C,M$1,FALSE)</f>
        <v>#N/A</v>
      </c>
      <c r="N2470" s="22" t="e">
        <f>VLOOKUP($G2470,Temp!$A:$C,N$1,FALSE)</f>
        <v>#N/A</v>
      </c>
      <c r="O2470" s="22" t="e">
        <f>VLOOKUP($G2470,Temp!$A:$C,O$1,FALSE)</f>
        <v>#N/A</v>
      </c>
      <c r="P2470" s="22" t="e">
        <f>VLOOKUP($G2470,Temp!$A:$C,P$1,FALSE)</f>
        <v>#N/A</v>
      </c>
      <c r="Q2470" s="22" t="e">
        <f>VLOOKUP($G2470,Temp!$A:$C,Q$1,FALSE)</f>
        <v>#N/A</v>
      </c>
      <c r="R2470" s="22" t="e">
        <f>VLOOKUP($G2470,Temp!$A:$C,R$1,FALSE)</f>
        <v>#N/A</v>
      </c>
      <c r="S2470" s="22" t="e">
        <f>VLOOKUP($G2470,Temp!$A:$C,S$1,FALSE)</f>
        <v>#N/A</v>
      </c>
      <c r="T2470" s="22" t="e">
        <f>VLOOKUP($G2470,Temp!$A:$C,T$1,FALSE)</f>
        <v>#N/A</v>
      </c>
      <c r="U2470" s="22" t="e">
        <f>VLOOKUP($G2470,Temp!$A:$C,U$1,FALSE)</f>
        <v>#N/A</v>
      </c>
      <c r="V2470" s="22" t="e">
        <f>VLOOKUP($G2470,Temp!$A:$C,V$1,FALSE)</f>
        <v>#N/A</v>
      </c>
      <c r="W2470" s="22" t="e">
        <f>VLOOKUP($G2470,Temp!$A:$C,W$1,FALSE)</f>
        <v>#N/A</v>
      </c>
      <c r="X2470" s="22" t="e">
        <f>VLOOKUP($G2470,Temp!$A:$C,X$1,FALSE)</f>
        <v>#N/A</v>
      </c>
      <c r="Y2470" s="22" t="e">
        <f>VLOOKUP($G2470,Temp!$A:$C,Y$1,FALSE)</f>
        <v>#N/A</v>
      </c>
      <c r="Z2470" s="22" t="e">
        <f>VLOOKUP($G2470,Temp!$A:$C,Z$1,FALSE)</f>
        <v>#N/A</v>
      </c>
      <c r="AA2470" s="22" t="e">
        <f>VLOOKUP($A2470,Searches!$A:$H,AA$1,FALSE)</f>
        <v>#N/A</v>
      </c>
      <c r="AB2470" s="22" t="e">
        <f>VLOOKUP($A2470,Searches!$A:$H,AB$1,FALSE)</f>
        <v>#N/A</v>
      </c>
      <c r="AC2470" s="22" t="e">
        <f>VLOOKUP($A2470,Searches!$A:$H,AC$1,FALSE)</f>
        <v>#N/A</v>
      </c>
      <c r="AD2470" s="22" t="e">
        <f>VLOOKUP($A2470,Searches!$A:$H,AD$1,FALSE)</f>
        <v>#N/A</v>
      </c>
      <c r="AE2470" s="22" t="e">
        <f>VLOOKUP($A2470,Searches!$A:$H,AE$1,FALSE)</f>
        <v>#N/A</v>
      </c>
      <c r="AF2470" s="22" t="e">
        <f>VLOOKUP($A2470,Searches!$A:$H,AF$1,FALSE)</f>
        <v>#N/A</v>
      </c>
      <c r="AG2470" s="22" t="e">
        <f>VLOOKUP($A2470,Searches!$A:$H,AG$1,FALSE)</f>
        <v>#N/A</v>
      </c>
      <c r="AH2470" s="22" t="e">
        <f>VLOOKUP($G2470,Temp!$D:$F,AH$1,FALSE)</f>
        <v>#N/A</v>
      </c>
      <c r="AI2470" s="22" t="e">
        <f>VLOOKUP($G2470,Temp!$D:$F,AI$1,FALSE)</f>
        <v>#N/A</v>
      </c>
      <c r="AJ2470" s="22" t="e">
        <f>VLOOKUP($G2470,Temp!$D:$F,AJ$1,FALSE)</f>
        <v>#N/A</v>
      </c>
    </row>
    <row r="2471" spans="1:36" ht="16" x14ac:dyDescent="0.2">
      <c r="A2471" s="8" t="str">
        <f t="shared" si="38"/>
        <v>Tara Sharp Sonic</v>
      </c>
      <c r="B2471" s="8" t="s">
        <v>14289</v>
      </c>
      <c r="C2471" s="8" t="s">
        <v>4225</v>
      </c>
      <c r="D2471" s="8" t="s">
        <v>12190</v>
      </c>
      <c r="E2471" s="8" t="s">
        <v>14290</v>
      </c>
      <c r="F2471" s="8" t="s">
        <v>14291</v>
      </c>
      <c r="G2471" s="12" t="s">
        <v>12111</v>
      </c>
      <c r="H2471" s="22" t="str">
        <f>VLOOKUP($G2471,Temp!$A:$C,H$1,FALSE)</f>
        <v>sonic.com</v>
      </c>
      <c r="I2471" s="22" t="e">
        <f>VLOOKUP($G2471,Temp!$A:$C,I$1,FALSE)</f>
        <v>#VALUE!</v>
      </c>
      <c r="J2471" s="22" t="e">
        <f>VLOOKUP($G2471,Temp!$A:$C,J$1,FALSE)</f>
        <v>#VALUE!</v>
      </c>
      <c r="K2471" s="22" t="e">
        <f>VLOOKUP($G2471,Temp!$A:$C,K$1,FALSE)</f>
        <v>#VALUE!</v>
      </c>
      <c r="L2471" s="22" t="e">
        <f>VLOOKUP($G2471,Temp!$A:$C,L$1,FALSE)</f>
        <v>#VALUE!</v>
      </c>
      <c r="M2471" s="22" t="e">
        <f>VLOOKUP($G2471,Temp!$A:$C,M$1,FALSE)</f>
        <v>#VALUE!</v>
      </c>
      <c r="N2471" s="22" t="e">
        <f>VLOOKUP($G2471,Temp!$A:$C,N$1,FALSE)</f>
        <v>#VALUE!</v>
      </c>
      <c r="O2471" s="22" t="e">
        <f>VLOOKUP($G2471,Temp!$A:$C,O$1,FALSE)</f>
        <v>#VALUE!</v>
      </c>
      <c r="P2471" s="22" t="e">
        <f>VLOOKUP($G2471,Temp!$A:$C,P$1,FALSE)</f>
        <v>#VALUE!</v>
      </c>
      <c r="Q2471" s="22" t="e">
        <f>VLOOKUP($G2471,Temp!$A:$C,Q$1,FALSE)</f>
        <v>#VALUE!</v>
      </c>
      <c r="R2471" s="22" t="e">
        <f>VLOOKUP($G2471,Temp!$A:$C,R$1,FALSE)</f>
        <v>#VALUE!</v>
      </c>
      <c r="S2471" s="22" t="e">
        <f>VLOOKUP($G2471,Temp!$A:$C,S$1,FALSE)</f>
        <v>#VALUE!</v>
      </c>
      <c r="T2471" s="22" t="e">
        <f>VLOOKUP($G2471,Temp!$A:$C,T$1,FALSE)</f>
        <v>#VALUE!</v>
      </c>
      <c r="U2471" s="22" t="e">
        <f>VLOOKUP($G2471,Temp!$A:$C,U$1,FALSE)</f>
        <v>#VALUE!</v>
      </c>
      <c r="V2471" s="22" t="e">
        <f>VLOOKUP($G2471,Temp!$A:$C,V$1,FALSE)</f>
        <v>#VALUE!</v>
      </c>
      <c r="W2471" s="22" t="e">
        <f>VLOOKUP($G2471,Temp!$A:$C,W$1,FALSE)</f>
        <v>#VALUE!</v>
      </c>
      <c r="X2471" s="22" t="e">
        <f>VLOOKUP($G2471,Temp!$A:$C,X$1,FALSE)</f>
        <v>#VALUE!</v>
      </c>
      <c r="Y2471" s="22">
        <f>VLOOKUP($G2471,Temp!$A:$C,Y$1,FALSE)</f>
        <v>130000</v>
      </c>
      <c r="Z2471" s="22">
        <f>VLOOKUP($G2471,Temp!$A:$C,Z$1,FALSE)</f>
        <v>1900</v>
      </c>
      <c r="AA2471" s="22" t="e">
        <f>VLOOKUP($A2471,Searches!$A:$H,AA$1,FALSE)</f>
        <v>#N/A</v>
      </c>
      <c r="AB2471" s="22" t="e">
        <f>VLOOKUP($A2471,Searches!$A:$H,AB$1,FALSE)</f>
        <v>#N/A</v>
      </c>
      <c r="AC2471" s="22" t="e">
        <f>VLOOKUP($A2471,Searches!$A:$H,AC$1,FALSE)</f>
        <v>#N/A</v>
      </c>
      <c r="AD2471" s="22" t="e">
        <f>VLOOKUP($A2471,Searches!$A:$H,AD$1,FALSE)</f>
        <v>#N/A</v>
      </c>
      <c r="AE2471" s="22" t="e">
        <f>VLOOKUP($A2471,Searches!$A:$H,AE$1,FALSE)</f>
        <v>#N/A</v>
      </c>
      <c r="AF2471" s="22" t="e">
        <f>VLOOKUP($A2471,Searches!$A:$H,AF$1,FALSE)</f>
        <v>#N/A</v>
      </c>
      <c r="AG2471" s="22" t="e">
        <f>VLOOKUP($A2471,Searches!$A:$H,AG$1,FALSE)</f>
        <v>#N/A</v>
      </c>
      <c r="AH2471" s="22" t="e">
        <f>VLOOKUP($G2471,Temp!$D:$F,AH$1,FALSE)</f>
        <v>#N/A</v>
      </c>
      <c r="AI2471" s="22" t="e">
        <f>VLOOKUP($G2471,Temp!$D:$F,AI$1,FALSE)</f>
        <v>#N/A</v>
      </c>
      <c r="AJ2471" s="22" t="e">
        <f>VLOOKUP($G2471,Temp!$D:$F,AJ$1,FALSE)</f>
        <v>#N/A</v>
      </c>
    </row>
    <row r="2472" spans="1:36" ht="16" x14ac:dyDescent="0.2">
      <c r="A2472" s="8" t="str">
        <f t="shared" si="38"/>
        <v>Rajesh Venkatachalam Accelerite</v>
      </c>
      <c r="B2472" s="8" t="s">
        <v>14302</v>
      </c>
      <c r="C2472" s="8" t="s">
        <v>14303</v>
      </c>
      <c r="D2472" s="8" t="s">
        <v>10713</v>
      </c>
      <c r="E2472" s="8" t="s">
        <v>14304</v>
      </c>
      <c r="F2472" s="8" t="s">
        <v>13458</v>
      </c>
      <c r="G2472" s="12" t="s">
        <v>12115</v>
      </c>
      <c r="H2472" s="22" t="str">
        <f>VLOOKUP($G2472,Temp!$A:$C,H$1,FALSE)</f>
        <v>accelerite.com</v>
      </c>
      <c r="I2472" s="22" t="e">
        <f>VLOOKUP($G2472,Temp!$A:$C,I$1,FALSE)</f>
        <v>#VALUE!</v>
      </c>
      <c r="J2472" s="22" t="e">
        <f>VLOOKUP($G2472,Temp!$A:$C,J$1,FALSE)</f>
        <v>#VALUE!</v>
      </c>
      <c r="K2472" s="22" t="e">
        <f>VLOOKUP($G2472,Temp!$A:$C,K$1,FALSE)</f>
        <v>#VALUE!</v>
      </c>
      <c r="L2472" s="22" t="e">
        <f>VLOOKUP($G2472,Temp!$A:$C,L$1,FALSE)</f>
        <v>#VALUE!</v>
      </c>
      <c r="M2472" s="22" t="e">
        <f>VLOOKUP($G2472,Temp!$A:$C,M$1,FALSE)</f>
        <v>#VALUE!</v>
      </c>
      <c r="N2472" s="22" t="e">
        <f>VLOOKUP($G2472,Temp!$A:$C,N$1,FALSE)</f>
        <v>#VALUE!</v>
      </c>
      <c r="O2472" s="22" t="e">
        <f>VLOOKUP($G2472,Temp!$A:$C,O$1,FALSE)</f>
        <v>#VALUE!</v>
      </c>
      <c r="P2472" s="22" t="e">
        <f>VLOOKUP($G2472,Temp!$A:$C,P$1,FALSE)</f>
        <v>#VALUE!</v>
      </c>
      <c r="Q2472" s="22" t="e">
        <f>VLOOKUP($G2472,Temp!$A:$C,Q$1,FALSE)</f>
        <v>#VALUE!</v>
      </c>
      <c r="R2472" s="22" t="e">
        <f>VLOOKUP($G2472,Temp!$A:$C,R$1,FALSE)</f>
        <v>#VALUE!</v>
      </c>
      <c r="S2472" s="22" t="e">
        <f>VLOOKUP($G2472,Temp!$A:$C,S$1,FALSE)</f>
        <v>#VALUE!</v>
      </c>
      <c r="T2472" s="22" t="e">
        <f>VLOOKUP($G2472,Temp!$A:$C,T$1,FALSE)</f>
        <v>#VALUE!</v>
      </c>
      <c r="U2472" s="22" t="e">
        <f>VLOOKUP($G2472,Temp!$A:$C,U$1,FALSE)</f>
        <v>#VALUE!</v>
      </c>
      <c r="V2472" s="22" t="e">
        <f>VLOOKUP($G2472,Temp!$A:$C,V$1,FALSE)</f>
        <v>#VALUE!</v>
      </c>
      <c r="W2472" s="22" t="e">
        <f>VLOOKUP($G2472,Temp!$A:$C,W$1,FALSE)</f>
        <v>#VALUE!</v>
      </c>
      <c r="X2472" s="22" t="e">
        <f>VLOOKUP($G2472,Temp!$A:$C,X$1,FALSE)</f>
        <v>#VALUE!</v>
      </c>
      <c r="Y2472" s="22">
        <f>VLOOKUP($G2472,Temp!$A:$C,Y$1,FALSE)</f>
        <v>0</v>
      </c>
      <c r="Z2472" s="22">
        <f>VLOOKUP($G2472,Temp!$A:$C,Z$1,FALSE)</f>
        <v>0</v>
      </c>
      <c r="AA2472" s="22" t="str">
        <f>VLOOKUP($A2472,Searches!$A:$H,AA$1,FALSE)</f>
        <v>Rajesh Venkatachalam</v>
      </c>
      <c r="AB2472" s="22" t="str">
        <f>VLOOKUP($A2472,Searches!$A:$H,AB$1,FALSE)</f>
        <v>Accelerite</v>
      </c>
      <c r="AC2472" s="22" t="str">
        <f>VLOOKUP($A2472,Searches!$A:$H,AC$1,FALSE)</f>
        <v>Head of Marketing</v>
      </c>
      <c r="AD2472" s="22" t="str">
        <f>VLOOKUP($A2472,Searches!$A:$H,AD$1,FALSE)</f>
        <v>2nd</v>
      </c>
      <c r="AE2472" s="22" t="str">
        <f>VLOOKUP($A2472,Searches!$A:$H,AE$1,FALSE)</f>
        <v/>
      </c>
      <c r="AF2472" s="22" t="str">
        <f>VLOOKUP($A2472,Searches!$A:$H,AF$1,FALSE)</f>
        <v>San Francisco Bay Area</v>
      </c>
      <c r="AG2472" s="22" t="str">
        <f>VLOOKUP($A2472,Searches!$A:$H,AG$1,FALSE)</f>
        <v>https://www.linkedin.com/sales/profile/16224715,6N5x,NAME_SEARCH?moduleKey=peopleSearchResults&amp;pageKey=sales-search3-people-refinement&amp;contextId=60BC92C971D70515801E49D6842B0000&amp;requestId=234a564c-b796-4d4e-b3ce-b36d65d2c6de&amp;action=CLICK&amp;target=urn%3Ali%3AsalesLead%3A(-1%2C16224715)&amp;pageNumber=32&amp;targetEl=profilelink&amp;position=7&amp;trk=lss-serp-result-lead_photo</v>
      </c>
      <c r="AH2472" s="22" t="e">
        <f>VLOOKUP($G2472,Temp!$D:$F,AH$1,FALSE)</f>
        <v>#N/A</v>
      </c>
      <c r="AI2472" s="22" t="e">
        <f>VLOOKUP($G2472,Temp!$D:$F,AI$1,FALSE)</f>
        <v>#N/A</v>
      </c>
      <c r="AJ2472" s="22" t="e">
        <f>VLOOKUP($G2472,Temp!$D:$F,AJ$1,FALSE)</f>
        <v>#N/A</v>
      </c>
    </row>
    <row r="2473" spans="1:36" ht="16" x14ac:dyDescent="0.2">
      <c r="A2473" s="8" t="str">
        <f t="shared" si="38"/>
        <v>Janine Pelosi Zoom Video Communications</v>
      </c>
      <c r="B2473" s="8" t="s">
        <v>14314</v>
      </c>
      <c r="C2473" s="8" t="s">
        <v>14315</v>
      </c>
      <c r="D2473" s="8" t="s">
        <v>10713</v>
      </c>
      <c r="E2473" s="8" t="s">
        <v>14317</v>
      </c>
      <c r="F2473" s="8" t="s">
        <v>14318</v>
      </c>
      <c r="G2473" s="12" t="s">
        <v>3285</v>
      </c>
      <c r="H2473" s="22" t="str">
        <f>VLOOKUP($G2473,Temp!$A:$C,H$1,FALSE)</f>
        <v>bit.ly</v>
      </c>
      <c r="I2473" s="22" t="e">
        <f>VLOOKUP($G2473,Temp!$A:$C,I$1,FALSE)</f>
        <v>#VALUE!</v>
      </c>
      <c r="J2473" s="22" t="e">
        <f>VLOOKUP($G2473,Temp!$A:$C,J$1,FALSE)</f>
        <v>#VALUE!</v>
      </c>
      <c r="K2473" s="22" t="e">
        <f>VLOOKUP($G2473,Temp!$A:$C,K$1,FALSE)</f>
        <v>#VALUE!</v>
      </c>
      <c r="L2473" s="22" t="e">
        <f>VLOOKUP($G2473,Temp!$A:$C,L$1,FALSE)</f>
        <v>#VALUE!</v>
      </c>
      <c r="M2473" s="22" t="e">
        <f>VLOOKUP($G2473,Temp!$A:$C,M$1,FALSE)</f>
        <v>#VALUE!</v>
      </c>
      <c r="N2473" s="22" t="e">
        <f>VLOOKUP($G2473,Temp!$A:$C,N$1,FALSE)</f>
        <v>#VALUE!</v>
      </c>
      <c r="O2473" s="22" t="e">
        <f>VLOOKUP($G2473,Temp!$A:$C,O$1,FALSE)</f>
        <v>#VALUE!</v>
      </c>
      <c r="P2473" s="22" t="e">
        <f>VLOOKUP($G2473,Temp!$A:$C,P$1,FALSE)</f>
        <v>#VALUE!</v>
      </c>
      <c r="Q2473" s="22" t="e">
        <f>VLOOKUP($G2473,Temp!$A:$C,Q$1,FALSE)</f>
        <v>#VALUE!</v>
      </c>
      <c r="R2473" s="22" t="e">
        <f>VLOOKUP($G2473,Temp!$A:$C,R$1,FALSE)</f>
        <v>#VALUE!</v>
      </c>
      <c r="S2473" s="22" t="e">
        <f>VLOOKUP($G2473,Temp!$A:$C,S$1,FALSE)</f>
        <v>#VALUE!</v>
      </c>
      <c r="T2473" s="22" t="e">
        <f>VLOOKUP($G2473,Temp!$A:$C,T$1,FALSE)</f>
        <v>#VALUE!</v>
      </c>
      <c r="U2473" s="22" t="e">
        <f>VLOOKUP($G2473,Temp!$A:$C,U$1,FALSE)</f>
        <v>#VALUE!</v>
      </c>
      <c r="V2473" s="22" t="e">
        <f>VLOOKUP($G2473,Temp!$A:$C,V$1,FALSE)</f>
        <v>#VALUE!</v>
      </c>
      <c r="W2473" s="22" t="e">
        <f>VLOOKUP($G2473,Temp!$A:$C,W$1,FALSE)</f>
        <v>#VALUE!</v>
      </c>
      <c r="X2473" s="22" t="e">
        <f>VLOOKUP($G2473,Temp!$A:$C,X$1,FALSE)</f>
        <v>#VALUE!</v>
      </c>
      <c r="Y2473" s="22">
        <f>VLOOKUP($G2473,Temp!$A:$C,Y$1,FALSE)</f>
        <v>24800</v>
      </c>
      <c r="Z2473" s="22">
        <f>VLOOKUP($G2473,Temp!$A:$C,Z$1,FALSE)</f>
        <v>1</v>
      </c>
      <c r="AA2473" s="22" t="e">
        <f>VLOOKUP($A2473,Searches!$A:$H,AA$1,FALSE)</f>
        <v>#N/A</v>
      </c>
      <c r="AB2473" s="22" t="e">
        <f>VLOOKUP($A2473,Searches!$A:$H,AB$1,FALSE)</f>
        <v>#N/A</v>
      </c>
      <c r="AC2473" s="22" t="e">
        <f>VLOOKUP($A2473,Searches!$A:$H,AC$1,FALSE)</f>
        <v>#N/A</v>
      </c>
      <c r="AD2473" s="22" t="e">
        <f>VLOOKUP($A2473,Searches!$A:$H,AD$1,FALSE)</f>
        <v>#N/A</v>
      </c>
      <c r="AE2473" s="22" t="e">
        <f>VLOOKUP($A2473,Searches!$A:$H,AE$1,FALSE)</f>
        <v>#N/A</v>
      </c>
      <c r="AF2473" s="22" t="e">
        <f>VLOOKUP($A2473,Searches!$A:$H,AF$1,FALSE)</f>
        <v>#N/A</v>
      </c>
      <c r="AG2473" s="22" t="e">
        <f>VLOOKUP($A2473,Searches!$A:$H,AG$1,FALSE)</f>
        <v>#N/A</v>
      </c>
      <c r="AH2473" s="22" t="str">
        <f>VLOOKUP($G2473,Temp!$D:$F,AH$1,FALSE)</f>
        <v>bit.ly</v>
      </c>
      <c r="AI2473" s="22" t="str">
        <f>VLOOKUP($G2473,Temp!$D:$F,AI$1,FALSE)</f>
        <v>Marketo</v>
      </c>
      <c r="AJ2473" s="22" t="str">
        <f>VLOOKUP($G2473,Temp!$D:$F,AJ$1,FALSE)</f>
        <v>WordPress</v>
      </c>
    </row>
    <row r="2474" spans="1:36" ht="16" x14ac:dyDescent="0.2">
      <c r="A2474" s="8" t="str">
        <f t="shared" si="38"/>
        <v>Kyle Tibbitts Opendoor</v>
      </c>
      <c r="B2474" s="8" t="s">
        <v>11830</v>
      </c>
      <c r="C2474" s="8" t="s">
        <v>14331</v>
      </c>
      <c r="D2474" s="8" t="s">
        <v>12205</v>
      </c>
      <c r="E2474" s="8" t="s">
        <v>14332</v>
      </c>
      <c r="F2474" s="8" t="s">
        <v>14333</v>
      </c>
      <c r="G2474" s="12" t="s">
        <v>12116</v>
      </c>
      <c r="H2474" s="22" t="str">
        <f>VLOOKUP($G2474,Temp!$A:$C,H$1,FALSE)</f>
        <v>opendoor.com</v>
      </c>
      <c r="I2474" s="22" t="e">
        <f>VLOOKUP($G2474,Temp!$A:$C,I$1,FALSE)</f>
        <v>#VALUE!</v>
      </c>
      <c r="J2474" s="22" t="e">
        <f>VLOOKUP($G2474,Temp!$A:$C,J$1,FALSE)</f>
        <v>#VALUE!</v>
      </c>
      <c r="K2474" s="22" t="e">
        <f>VLOOKUP($G2474,Temp!$A:$C,K$1,FALSE)</f>
        <v>#VALUE!</v>
      </c>
      <c r="L2474" s="22" t="e">
        <f>VLOOKUP($G2474,Temp!$A:$C,L$1,FALSE)</f>
        <v>#VALUE!</v>
      </c>
      <c r="M2474" s="22" t="e">
        <f>VLOOKUP($G2474,Temp!$A:$C,M$1,FALSE)</f>
        <v>#VALUE!</v>
      </c>
      <c r="N2474" s="22" t="e">
        <f>VLOOKUP($G2474,Temp!$A:$C,N$1,FALSE)</f>
        <v>#VALUE!</v>
      </c>
      <c r="O2474" s="22" t="e">
        <f>VLOOKUP($G2474,Temp!$A:$C,O$1,FALSE)</f>
        <v>#VALUE!</v>
      </c>
      <c r="P2474" s="22" t="e">
        <f>VLOOKUP($G2474,Temp!$A:$C,P$1,FALSE)</f>
        <v>#VALUE!</v>
      </c>
      <c r="Q2474" s="22" t="e">
        <f>VLOOKUP($G2474,Temp!$A:$C,Q$1,FALSE)</f>
        <v>#VALUE!</v>
      </c>
      <c r="R2474" s="22" t="e">
        <f>VLOOKUP($G2474,Temp!$A:$C,R$1,FALSE)</f>
        <v>#VALUE!</v>
      </c>
      <c r="S2474" s="22" t="e">
        <f>VLOOKUP($G2474,Temp!$A:$C,S$1,FALSE)</f>
        <v>#VALUE!</v>
      </c>
      <c r="T2474" s="22" t="e">
        <f>VLOOKUP($G2474,Temp!$A:$C,T$1,FALSE)</f>
        <v>#VALUE!</v>
      </c>
      <c r="U2474" s="22" t="e">
        <f>VLOOKUP($G2474,Temp!$A:$C,U$1,FALSE)</f>
        <v>#VALUE!</v>
      </c>
      <c r="V2474" s="22" t="e">
        <f>VLOOKUP($G2474,Temp!$A:$C,V$1,FALSE)</f>
        <v>#VALUE!</v>
      </c>
      <c r="W2474" s="22" t="e">
        <f>VLOOKUP($G2474,Temp!$A:$C,W$1,FALSE)</f>
        <v>#VALUE!</v>
      </c>
      <c r="X2474" s="22" t="e">
        <f>VLOOKUP($G2474,Temp!$A:$C,X$1,FALSE)</f>
        <v>#VALUE!</v>
      </c>
      <c r="Y2474" s="22">
        <f>VLOOKUP($G2474,Temp!$A:$C,Y$1,FALSE)</f>
        <v>0</v>
      </c>
      <c r="Z2474" s="22">
        <f>VLOOKUP($G2474,Temp!$A:$C,Z$1,FALSE)</f>
        <v>0</v>
      </c>
      <c r="AA2474" s="22" t="e">
        <f>VLOOKUP($A2474,Searches!$A:$H,AA$1,FALSE)</f>
        <v>#N/A</v>
      </c>
      <c r="AB2474" s="22" t="e">
        <f>VLOOKUP($A2474,Searches!$A:$H,AB$1,FALSE)</f>
        <v>#N/A</v>
      </c>
      <c r="AC2474" s="22" t="e">
        <f>VLOOKUP($A2474,Searches!$A:$H,AC$1,FALSE)</f>
        <v>#N/A</v>
      </c>
      <c r="AD2474" s="22" t="e">
        <f>VLOOKUP($A2474,Searches!$A:$H,AD$1,FALSE)</f>
        <v>#N/A</v>
      </c>
      <c r="AE2474" s="22" t="e">
        <f>VLOOKUP($A2474,Searches!$A:$H,AE$1,FALSE)</f>
        <v>#N/A</v>
      </c>
      <c r="AF2474" s="22" t="e">
        <f>VLOOKUP($A2474,Searches!$A:$H,AF$1,FALSE)</f>
        <v>#N/A</v>
      </c>
      <c r="AG2474" s="22" t="e">
        <f>VLOOKUP($A2474,Searches!$A:$H,AG$1,FALSE)</f>
        <v>#N/A</v>
      </c>
      <c r="AH2474" s="22" t="e">
        <f>VLOOKUP($G2474,Temp!$D:$F,AH$1,FALSE)</f>
        <v>#N/A</v>
      </c>
      <c r="AI2474" s="22" t="e">
        <f>VLOOKUP($G2474,Temp!$D:$F,AI$1,FALSE)</f>
        <v>#N/A</v>
      </c>
      <c r="AJ2474" s="22" t="e">
        <f>VLOOKUP($G2474,Temp!$D:$F,AJ$1,FALSE)</f>
        <v>#N/A</v>
      </c>
    </row>
    <row r="2475" spans="1:36" ht="16" x14ac:dyDescent="0.2">
      <c r="A2475" s="8" t="str">
        <f t="shared" si="38"/>
        <v>Mike Kim Cohesity</v>
      </c>
      <c r="B2475" s="8" t="s">
        <v>112</v>
      </c>
      <c r="C2475" s="8" t="s">
        <v>5864</v>
      </c>
      <c r="D2475" s="8" t="s">
        <v>12199</v>
      </c>
      <c r="E2475" s="8" t="s">
        <v>14343</v>
      </c>
      <c r="F2475" s="8" t="s">
        <v>11072</v>
      </c>
      <c r="G2475" s="12" t="s">
        <v>10827</v>
      </c>
      <c r="H2475" s="22" t="str">
        <f>VLOOKUP($G2475,Temp!$A:$C,H$1,FALSE)</f>
        <v>cohesity.com</v>
      </c>
      <c r="I2475" s="22" t="e">
        <f>VLOOKUP($G2475,Temp!$A:$C,I$1,FALSE)</f>
        <v>#VALUE!</v>
      </c>
      <c r="J2475" s="22" t="e">
        <f>VLOOKUP($G2475,Temp!$A:$C,J$1,FALSE)</f>
        <v>#VALUE!</v>
      </c>
      <c r="K2475" s="22" t="e">
        <f>VLOOKUP($G2475,Temp!$A:$C,K$1,FALSE)</f>
        <v>#VALUE!</v>
      </c>
      <c r="L2475" s="22" t="e">
        <f>VLOOKUP($G2475,Temp!$A:$C,L$1,FALSE)</f>
        <v>#VALUE!</v>
      </c>
      <c r="M2475" s="22" t="e">
        <f>VLOOKUP($G2475,Temp!$A:$C,M$1,FALSE)</f>
        <v>#VALUE!</v>
      </c>
      <c r="N2475" s="22" t="e">
        <f>VLOOKUP($G2475,Temp!$A:$C,N$1,FALSE)</f>
        <v>#VALUE!</v>
      </c>
      <c r="O2475" s="22" t="e">
        <f>VLOOKUP($G2475,Temp!$A:$C,O$1,FALSE)</f>
        <v>#VALUE!</v>
      </c>
      <c r="P2475" s="22" t="e">
        <f>VLOOKUP($G2475,Temp!$A:$C,P$1,FALSE)</f>
        <v>#VALUE!</v>
      </c>
      <c r="Q2475" s="22" t="e">
        <f>VLOOKUP($G2475,Temp!$A:$C,Q$1,FALSE)</f>
        <v>#VALUE!</v>
      </c>
      <c r="R2475" s="22" t="e">
        <f>VLOOKUP($G2475,Temp!$A:$C,R$1,FALSE)</f>
        <v>#VALUE!</v>
      </c>
      <c r="S2475" s="22" t="e">
        <f>VLOOKUP($G2475,Temp!$A:$C,S$1,FALSE)</f>
        <v>#VALUE!</v>
      </c>
      <c r="T2475" s="22" t="e">
        <f>VLOOKUP($G2475,Temp!$A:$C,T$1,FALSE)</f>
        <v>#VALUE!</v>
      </c>
      <c r="U2475" s="22" t="e">
        <f>VLOOKUP($G2475,Temp!$A:$C,U$1,FALSE)</f>
        <v>#VALUE!</v>
      </c>
      <c r="V2475" s="22" t="e">
        <f>VLOOKUP($G2475,Temp!$A:$C,V$1,FALSE)</f>
        <v>#VALUE!</v>
      </c>
      <c r="W2475" s="22" t="e">
        <f>VLOOKUP($G2475,Temp!$A:$C,W$1,FALSE)</f>
        <v>#VALUE!</v>
      </c>
      <c r="X2475" s="22" t="e">
        <f>VLOOKUP($G2475,Temp!$A:$C,X$1,FALSE)</f>
        <v>#VALUE!</v>
      </c>
      <c r="Y2475" s="22">
        <f>VLOOKUP($G2475,Temp!$A:$C,Y$1,FALSE)</f>
        <v>2000</v>
      </c>
      <c r="Z2475" s="22">
        <f>VLOOKUP($G2475,Temp!$A:$C,Z$1,FALSE)</f>
        <v>375</v>
      </c>
      <c r="AA2475" s="22" t="str">
        <f>VLOOKUP($A2475,Searches!$A:$H,AA$1,FALSE)</f>
        <v>Mike Kim</v>
      </c>
      <c r="AB2475" s="22" t="str">
        <f>VLOOKUP($A2475,Searches!$A:$H,AB$1,FALSE)</f>
        <v>Cohesity</v>
      </c>
      <c r="AC2475" s="22" t="str">
        <f>VLOOKUP($A2475,Searches!$A:$H,AC$1,FALSE)</f>
        <v>Head of Field Marketing and Demand Generation</v>
      </c>
      <c r="AD2475" s="22" t="str">
        <f>VLOOKUP($A2475,Searches!$A:$H,AD$1,FALSE)</f>
        <v>2nd</v>
      </c>
      <c r="AE2475" s="22" t="str">
        <f>VLOOKUP($A2475,Searches!$A:$H,AE$1,FALSE)</f>
        <v/>
      </c>
      <c r="AF2475" s="22" t="str">
        <f>VLOOKUP($A2475,Searches!$A:$H,AF$1,FALSE)</f>
        <v>San Francisco Bay Area</v>
      </c>
      <c r="AG2475" s="22" t="str">
        <f>VLOOKUP($A2475,Searches!$A:$H,AG$1,FALSE)</f>
        <v>https://www.linkedin.com/sales/profile/3480892,F2Rk,NAME_SEARCH?moduleKey=peopleSearchResults&amp;pageKey=sales-search3-people-refinement&amp;contextId=60BC92C971D70515801E49D6842B0000&amp;requestId=234a564c-b796-4d4e-b3ce-b36d65d2c6de&amp;action=CLICK&amp;target=urn%3Ali%3AsalesLead%3A(-1%2C3480892)&amp;pageNumber=32&amp;targetEl=profilelink&amp;position=9&amp;trk=lss-serp-result-lead_photo</v>
      </c>
      <c r="AH2475" s="22" t="e">
        <f>VLOOKUP($G2475,Temp!$D:$F,AH$1,FALSE)</f>
        <v>#N/A</v>
      </c>
      <c r="AI2475" s="22" t="e">
        <f>VLOOKUP($G2475,Temp!$D:$F,AI$1,FALSE)</f>
        <v>#N/A</v>
      </c>
      <c r="AJ2475" s="22" t="e">
        <f>VLOOKUP($G2475,Temp!$D:$F,AJ$1,FALSE)</f>
        <v>#N/A</v>
      </c>
    </row>
    <row r="2476" spans="1:36" ht="16" x14ac:dyDescent="0.2">
      <c r="A2476" s="8" t="str">
        <f t="shared" si="38"/>
        <v>Brett Browman Opendoor</v>
      </c>
      <c r="B2476" s="8" t="s">
        <v>13659</v>
      </c>
      <c r="C2476" s="8" t="s">
        <v>14351</v>
      </c>
      <c r="D2476" s="8" t="s">
        <v>12173</v>
      </c>
      <c r="E2476" s="8" t="s">
        <v>14352</v>
      </c>
      <c r="F2476" s="8" t="s">
        <v>14333</v>
      </c>
      <c r="G2476" s="12" t="s">
        <v>12116</v>
      </c>
      <c r="H2476" s="22" t="str">
        <f>VLOOKUP($G2476,Temp!$A:$C,H$1,FALSE)</f>
        <v>opendoor.com</v>
      </c>
      <c r="I2476" s="22" t="e">
        <f>VLOOKUP($G2476,Temp!$A:$C,I$1,FALSE)</f>
        <v>#VALUE!</v>
      </c>
      <c r="J2476" s="22" t="e">
        <f>VLOOKUP($G2476,Temp!$A:$C,J$1,FALSE)</f>
        <v>#VALUE!</v>
      </c>
      <c r="K2476" s="22" t="e">
        <f>VLOOKUP($G2476,Temp!$A:$C,K$1,FALSE)</f>
        <v>#VALUE!</v>
      </c>
      <c r="L2476" s="22" t="e">
        <f>VLOOKUP($G2476,Temp!$A:$C,L$1,FALSE)</f>
        <v>#VALUE!</v>
      </c>
      <c r="M2476" s="22" t="e">
        <f>VLOOKUP($G2476,Temp!$A:$C,M$1,FALSE)</f>
        <v>#VALUE!</v>
      </c>
      <c r="N2476" s="22" t="e">
        <f>VLOOKUP($G2476,Temp!$A:$C,N$1,FALSE)</f>
        <v>#VALUE!</v>
      </c>
      <c r="O2476" s="22" t="e">
        <f>VLOOKUP($G2476,Temp!$A:$C,O$1,FALSE)</f>
        <v>#VALUE!</v>
      </c>
      <c r="P2476" s="22" t="e">
        <f>VLOOKUP($G2476,Temp!$A:$C,P$1,FALSE)</f>
        <v>#VALUE!</v>
      </c>
      <c r="Q2476" s="22" t="e">
        <f>VLOOKUP($G2476,Temp!$A:$C,Q$1,FALSE)</f>
        <v>#VALUE!</v>
      </c>
      <c r="R2476" s="22" t="e">
        <f>VLOOKUP($G2476,Temp!$A:$C,R$1,FALSE)</f>
        <v>#VALUE!</v>
      </c>
      <c r="S2476" s="22" t="e">
        <f>VLOOKUP($G2476,Temp!$A:$C,S$1,FALSE)</f>
        <v>#VALUE!</v>
      </c>
      <c r="T2476" s="22" t="e">
        <f>VLOOKUP($G2476,Temp!$A:$C,T$1,FALSE)</f>
        <v>#VALUE!</v>
      </c>
      <c r="U2476" s="22" t="e">
        <f>VLOOKUP($G2476,Temp!$A:$C,U$1,FALSE)</f>
        <v>#VALUE!</v>
      </c>
      <c r="V2476" s="22" t="e">
        <f>VLOOKUP($G2476,Temp!$A:$C,V$1,FALSE)</f>
        <v>#VALUE!</v>
      </c>
      <c r="W2476" s="22" t="e">
        <f>VLOOKUP($G2476,Temp!$A:$C,W$1,FALSE)</f>
        <v>#VALUE!</v>
      </c>
      <c r="X2476" s="22" t="e">
        <f>VLOOKUP($G2476,Temp!$A:$C,X$1,FALSE)</f>
        <v>#VALUE!</v>
      </c>
      <c r="Y2476" s="22">
        <f>VLOOKUP($G2476,Temp!$A:$C,Y$1,FALSE)</f>
        <v>0</v>
      </c>
      <c r="Z2476" s="22">
        <f>VLOOKUP($G2476,Temp!$A:$C,Z$1,FALSE)</f>
        <v>0</v>
      </c>
      <c r="AA2476" s="22" t="e">
        <f>VLOOKUP($A2476,Searches!$A:$H,AA$1,FALSE)</f>
        <v>#N/A</v>
      </c>
      <c r="AB2476" s="22" t="e">
        <f>VLOOKUP($A2476,Searches!$A:$H,AB$1,FALSE)</f>
        <v>#N/A</v>
      </c>
      <c r="AC2476" s="22" t="e">
        <f>VLOOKUP($A2476,Searches!$A:$H,AC$1,FALSE)</f>
        <v>#N/A</v>
      </c>
      <c r="AD2476" s="22" t="e">
        <f>VLOOKUP($A2476,Searches!$A:$H,AD$1,FALSE)</f>
        <v>#N/A</v>
      </c>
      <c r="AE2476" s="22" t="e">
        <f>VLOOKUP($A2476,Searches!$A:$H,AE$1,FALSE)</f>
        <v>#N/A</v>
      </c>
      <c r="AF2476" s="22" t="e">
        <f>VLOOKUP($A2476,Searches!$A:$H,AF$1,FALSE)</f>
        <v>#N/A</v>
      </c>
      <c r="AG2476" s="22" t="e">
        <f>VLOOKUP($A2476,Searches!$A:$H,AG$1,FALSE)</f>
        <v>#N/A</v>
      </c>
      <c r="AH2476" s="22" t="e">
        <f>VLOOKUP($G2476,Temp!$D:$F,AH$1,FALSE)</f>
        <v>#N/A</v>
      </c>
      <c r="AI2476" s="22" t="e">
        <f>VLOOKUP($G2476,Temp!$D:$F,AI$1,FALSE)</f>
        <v>#N/A</v>
      </c>
      <c r="AJ2476" s="22" t="e">
        <f>VLOOKUP($G2476,Temp!$D:$F,AJ$1,FALSE)</f>
        <v>#N/A</v>
      </c>
    </row>
    <row r="2477" spans="1:36" ht="16" x14ac:dyDescent="0.2">
      <c r="A2477" s="8" t="str">
        <f t="shared" si="38"/>
        <v>Tanya Khakbaz Stripe</v>
      </c>
      <c r="B2477" s="8" t="s">
        <v>14360</v>
      </c>
      <c r="C2477" s="8" t="s">
        <v>14361</v>
      </c>
      <c r="D2477" s="8" t="s">
        <v>11482</v>
      </c>
      <c r="E2477" s="8" t="s">
        <v>634</v>
      </c>
      <c r="F2477" s="8" t="s">
        <v>10715</v>
      </c>
      <c r="G2477" s="8" t="s">
        <v>634</v>
      </c>
      <c r="H2477" s="22" t="e">
        <f>VLOOKUP($G2477,Temp!$A:$C,H$1,FALSE)</f>
        <v>#N/A</v>
      </c>
      <c r="I2477" s="22" t="e">
        <f>VLOOKUP($G2477,Temp!$A:$C,I$1,FALSE)</f>
        <v>#N/A</v>
      </c>
      <c r="J2477" s="22" t="e">
        <f>VLOOKUP($G2477,Temp!$A:$C,J$1,FALSE)</f>
        <v>#N/A</v>
      </c>
      <c r="K2477" s="22" t="e">
        <f>VLOOKUP($G2477,Temp!$A:$C,K$1,FALSE)</f>
        <v>#N/A</v>
      </c>
      <c r="L2477" s="22" t="e">
        <f>VLOOKUP($G2477,Temp!$A:$C,L$1,FALSE)</f>
        <v>#N/A</v>
      </c>
      <c r="M2477" s="22" t="e">
        <f>VLOOKUP($G2477,Temp!$A:$C,M$1,FALSE)</f>
        <v>#N/A</v>
      </c>
      <c r="N2477" s="22" t="e">
        <f>VLOOKUP($G2477,Temp!$A:$C,N$1,FALSE)</f>
        <v>#N/A</v>
      </c>
      <c r="O2477" s="22" t="e">
        <f>VLOOKUP($G2477,Temp!$A:$C,O$1,FALSE)</f>
        <v>#N/A</v>
      </c>
      <c r="P2477" s="22" t="e">
        <f>VLOOKUP($G2477,Temp!$A:$C,P$1,FALSE)</f>
        <v>#N/A</v>
      </c>
      <c r="Q2477" s="22" t="e">
        <f>VLOOKUP($G2477,Temp!$A:$C,Q$1,FALSE)</f>
        <v>#N/A</v>
      </c>
      <c r="R2477" s="22" t="e">
        <f>VLOOKUP($G2477,Temp!$A:$C,R$1,FALSE)</f>
        <v>#N/A</v>
      </c>
      <c r="S2477" s="22" t="e">
        <f>VLOOKUP($G2477,Temp!$A:$C,S$1,FALSE)</f>
        <v>#N/A</v>
      </c>
      <c r="T2477" s="22" t="e">
        <f>VLOOKUP($G2477,Temp!$A:$C,T$1,FALSE)</f>
        <v>#N/A</v>
      </c>
      <c r="U2477" s="22" t="e">
        <f>VLOOKUP($G2477,Temp!$A:$C,U$1,FALSE)</f>
        <v>#N/A</v>
      </c>
      <c r="V2477" s="22" t="e">
        <f>VLOOKUP($G2477,Temp!$A:$C,V$1,FALSE)</f>
        <v>#N/A</v>
      </c>
      <c r="W2477" s="22" t="e">
        <f>VLOOKUP($G2477,Temp!$A:$C,W$1,FALSE)</f>
        <v>#N/A</v>
      </c>
      <c r="X2477" s="22" t="e">
        <f>VLOOKUP($G2477,Temp!$A:$C,X$1,FALSE)</f>
        <v>#N/A</v>
      </c>
      <c r="Y2477" s="22" t="e">
        <f>VLOOKUP($G2477,Temp!$A:$C,Y$1,FALSE)</f>
        <v>#N/A</v>
      </c>
      <c r="Z2477" s="22" t="e">
        <f>VLOOKUP($G2477,Temp!$A:$C,Z$1,FALSE)</f>
        <v>#N/A</v>
      </c>
      <c r="AA2477" s="22" t="e">
        <f>VLOOKUP($A2477,Searches!$A:$H,AA$1,FALSE)</f>
        <v>#N/A</v>
      </c>
      <c r="AB2477" s="22" t="e">
        <f>VLOOKUP($A2477,Searches!$A:$H,AB$1,FALSE)</f>
        <v>#N/A</v>
      </c>
      <c r="AC2477" s="22" t="e">
        <f>VLOOKUP($A2477,Searches!$A:$H,AC$1,FALSE)</f>
        <v>#N/A</v>
      </c>
      <c r="AD2477" s="22" t="e">
        <f>VLOOKUP($A2477,Searches!$A:$H,AD$1,FALSE)</f>
        <v>#N/A</v>
      </c>
      <c r="AE2477" s="22" t="e">
        <f>VLOOKUP($A2477,Searches!$A:$H,AE$1,FALSE)</f>
        <v>#N/A</v>
      </c>
      <c r="AF2477" s="22" t="e">
        <f>VLOOKUP($A2477,Searches!$A:$H,AF$1,FALSE)</f>
        <v>#N/A</v>
      </c>
      <c r="AG2477" s="22" t="e">
        <f>VLOOKUP($A2477,Searches!$A:$H,AG$1,FALSE)</f>
        <v>#N/A</v>
      </c>
      <c r="AH2477" s="22" t="e">
        <f>VLOOKUP($G2477,Temp!$D:$F,AH$1,FALSE)</f>
        <v>#N/A</v>
      </c>
      <c r="AI2477" s="22" t="e">
        <f>VLOOKUP($G2477,Temp!$D:$F,AI$1,FALSE)</f>
        <v>#N/A</v>
      </c>
      <c r="AJ2477" s="22" t="e">
        <f>VLOOKUP($G2477,Temp!$D:$F,AJ$1,FALSE)</f>
        <v>#N/A</v>
      </c>
    </row>
    <row r="2478" spans="1:36" ht="16" x14ac:dyDescent="0.2">
      <c r="A2478" s="8" t="str">
        <f t="shared" si="38"/>
        <v>Drew Herd Stroz Friedberg, an Aon company</v>
      </c>
      <c r="B2478" s="8" t="s">
        <v>8935</v>
      </c>
      <c r="C2478" s="8" t="s">
        <v>14409</v>
      </c>
      <c r="D2478" s="8" t="s">
        <v>12158</v>
      </c>
      <c r="E2478" s="8" t="s">
        <v>14410</v>
      </c>
      <c r="F2478" s="8" t="s">
        <v>13455</v>
      </c>
      <c r="G2478" s="12" t="s">
        <v>12117</v>
      </c>
      <c r="H2478" s="22" t="str">
        <f>VLOOKUP($G2478,Temp!$A:$C,H$1,FALSE)</f>
        <v>strozfriedberg.com</v>
      </c>
      <c r="I2478" s="22" t="e">
        <f>VLOOKUP($G2478,Temp!$A:$C,I$1,FALSE)</f>
        <v>#VALUE!</v>
      </c>
      <c r="J2478" s="22" t="e">
        <f>VLOOKUP($G2478,Temp!$A:$C,J$1,FALSE)</f>
        <v>#VALUE!</v>
      </c>
      <c r="K2478" s="22" t="e">
        <f>VLOOKUP($G2478,Temp!$A:$C,K$1,FALSE)</f>
        <v>#VALUE!</v>
      </c>
      <c r="L2478" s="22" t="e">
        <f>VLOOKUP($G2478,Temp!$A:$C,L$1,FALSE)</f>
        <v>#VALUE!</v>
      </c>
      <c r="M2478" s="22" t="e">
        <f>VLOOKUP($G2478,Temp!$A:$C,M$1,FALSE)</f>
        <v>#VALUE!</v>
      </c>
      <c r="N2478" s="22" t="e">
        <f>VLOOKUP($G2478,Temp!$A:$C,N$1,FALSE)</f>
        <v>#VALUE!</v>
      </c>
      <c r="O2478" s="22" t="e">
        <f>VLOOKUP($G2478,Temp!$A:$C,O$1,FALSE)</f>
        <v>#VALUE!</v>
      </c>
      <c r="P2478" s="22" t="e">
        <f>VLOOKUP($G2478,Temp!$A:$C,P$1,FALSE)</f>
        <v>#VALUE!</v>
      </c>
      <c r="Q2478" s="22" t="e">
        <f>VLOOKUP($G2478,Temp!$A:$C,Q$1,FALSE)</f>
        <v>#VALUE!</v>
      </c>
      <c r="R2478" s="22" t="e">
        <f>VLOOKUP($G2478,Temp!$A:$C,R$1,FALSE)</f>
        <v>#VALUE!</v>
      </c>
      <c r="S2478" s="22" t="e">
        <f>VLOOKUP($G2478,Temp!$A:$C,S$1,FALSE)</f>
        <v>#VALUE!</v>
      </c>
      <c r="T2478" s="22" t="e">
        <f>VLOOKUP($G2478,Temp!$A:$C,T$1,FALSE)</f>
        <v>#VALUE!</v>
      </c>
      <c r="U2478" s="22" t="e">
        <f>VLOOKUP($G2478,Temp!$A:$C,U$1,FALSE)</f>
        <v>#VALUE!</v>
      </c>
      <c r="V2478" s="22" t="e">
        <f>VLOOKUP($G2478,Temp!$A:$C,V$1,FALSE)</f>
        <v>#VALUE!</v>
      </c>
      <c r="W2478" s="22" t="e">
        <f>VLOOKUP($G2478,Temp!$A:$C,W$1,FALSE)</f>
        <v>#VALUE!</v>
      </c>
      <c r="X2478" s="22" t="e">
        <f>VLOOKUP($G2478,Temp!$A:$C,X$1,FALSE)</f>
        <v>#VALUE!</v>
      </c>
      <c r="Y2478" s="22">
        <f>VLOOKUP($G2478,Temp!$A:$C,Y$1,FALSE)</f>
        <v>1600</v>
      </c>
      <c r="Z2478" s="22">
        <f>VLOOKUP($G2478,Temp!$A:$C,Z$1,FALSE)</f>
        <v>759</v>
      </c>
      <c r="AA2478" s="22" t="str">
        <f>VLOOKUP($A2478,Searches!$A:$H,AA$1,FALSE)</f>
        <v>Drew Herd</v>
      </c>
      <c r="AB2478" s="22" t="str">
        <f>VLOOKUP($A2478,Searches!$A:$H,AB$1,FALSE)</f>
        <v>Stroz Friedberg, an Aon company</v>
      </c>
      <c r="AC2478" s="22" t="str">
        <f>VLOOKUP($A2478,Searches!$A:$H,AC$1,FALSE)</f>
        <v>Managing Director &amp; Head of Global Sales and Marketing EDD</v>
      </c>
      <c r="AD2478" s="22" t="str">
        <f>VLOOKUP($A2478,Searches!$A:$H,AD$1,FALSE)</f>
        <v>2nd</v>
      </c>
      <c r="AE2478" s="22" t="str">
        <f>VLOOKUP($A2478,Searches!$A:$H,AE$1,FALSE)</f>
        <v>Open link</v>
      </c>
      <c r="AF2478" s="22" t="str">
        <f>VLOOKUP($A2478,Searches!$A:$H,AF$1,FALSE)</f>
        <v>Dallas/Fort Worth Area</v>
      </c>
      <c r="AG2478" s="22" t="str">
        <f>VLOOKUP($A2478,Searches!$A:$H,AG$1,FALSE)</f>
        <v>https://www.linkedin.com/sales/profile/4680182,l_sL,NAME_SEARCH?moduleKey=peopleSearchResults&amp;pageKey=sales-search3-people-refinement&amp;contextId=60BC92C971D70515801E49D6842B0000&amp;requestId=234a564c-b796-4d4e-b3ce-b36d65d2c6de&amp;action=CLICK&amp;target=urn%3Ali%3AsalesLead%3A(-1%2C4680182)&amp;pageNumber=32&amp;targetEl=profilelink&amp;position=6&amp;trk=lss-serp-result-lead_photo</v>
      </c>
      <c r="AH2478" s="22" t="e">
        <f>VLOOKUP($G2478,Temp!$D:$F,AH$1,FALSE)</f>
        <v>#N/A</v>
      </c>
      <c r="AI2478" s="22" t="e">
        <f>VLOOKUP($G2478,Temp!$D:$F,AI$1,FALSE)</f>
        <v>#N/A</v>
      </c>
      <c r="AJ2478" s="22" t="e">
        <f>VLOOKUP($G2478,Temp!$D:$F,AJ$1,FALSE)</f>
        <v>#N/A</v>
      </c>
    </row>
    <row r="2479" spans="1:36" ht="16" x14ac:dyDescent="0.2">
      <c r="A2479" s="8" t="str">
        <f t="shared" si="38"/>
        <v>Francis Larkin Pinterest</v>
      </c>
      <c r="B2479" s="8" t="s">
        <v>14427</v>
      </c>
      <c r="C2479" s="8" t="s">
        <v>14428</v>
      </c>
      <c r="D2479" s="8" t="s">
        <v>12209</v>
      </c>
      <c r="E2479" s="8" t="s">
        <v>14429</v>
      </c>
      <c r="F2479" s="8" t="s">
        <v>13471</v>
      </c>
      <c r="G2479" s="12" t="s">
        <v>12118</v>
      </c>
      <c r="H2479" s="22" t="str">
        <f>VLOOKUP($G2479,Temp!$A:$C,H$1,FALSE)</f>
        <v>pinterest.com</v>
      </c>
      <c r="I2479" s="22" t="e">
        <f>VLOOKUP($G2479,Temp!$A:$C,I$1,FALSE)</f>
        <v>#VALUE!</v>
      </c>
      <c r="J2479" s="22" t="e">
        <f>VLOOKUP($G2479,Temp!$A:$C,J$1,FALSE)</f>
        <v>#VALUE!</v>
      </c>
      <c r="K2479" s="22" t="e">
        <f>VLOOKUP($G2479,Temp!$A:$C,K$1,FALSE)</f>
        <v>#VALUE!</v>
      </c>
      <c r="L2479" s="22" t="e">
        <f>VLOOKUP($G2479,Temp!$A:$C,L$1,FALSE)</f>
        <v>#VALUE!</v>
      </c>
      <c r="M2479" s="22" t="e">
        <f>VLOOKUP($G2479,Temp!$A:$C,M$1,FALSE)</f>
        <v>#VALUE!</v>
      </c>
      <c r="N2479" s="22" t="e">
        <f>VLOOKUP($G2479,Temp!$A:$C,N$1,FALSE)</f>
        <v>#VALUE!</v>
      </c>
      <c r="O2479" s="22" t="e">
        <f>VLOOKUP($G2479,Temp!$A:$C,O$1,FALSE)</f>
        <v>#VALUE!</v>
      </c>
      <c r="P2479" s="22" t="e">
        <f>VLOOKUP($G2479,Temp!$A:$C,P$1,FALSE)</f>
        <v>#VALUE!</v>
      </c>
      <c r="Q2479" s="22" t="e">
        <f>VLOOKUP($G2479,Temp!$A:$C,Q$1,FALSE)</f>
        <v>#VALUE!</v>
      </c>
      <c r="R2479" s="22" t="e">
        <f>VLOOKUP($G2479,Temp!$A:$C,R$1,FALSE)</f>
        <v>#VALUE!</v>
      </c>
      <c r="S2479" s="22" t="e">
        <f>VLOOKUP($G2479,Temp!$A:$C,S$1,FALSE)</f>
        <v>#VALUE!</v>
      </c>
      <c r="T2479" s="22" t="e">
        <f>VLOOKUP($G2479,Temp!$A:$C,T$1,FALSE)</f>
        <v>#VALUE!</v>
      </c>
      <c r="U2479" s="22" t="e">
        <f>VLOOKUP($G2479,Temp!$A:$C,U$1,FALSE)</f>
        <v>#VALUE!</v>
      </c>
      <c r="V2479" s="22" t="e">
        <f>VLOOKUP($G2479,Temp!$A:$C,V$1,FALSE)</f>
        <v>#VALUE!</v>
      </c>
      <c r="W2479" s="22" t="e">
        <f>VLOOKUP($G2479,Temp!$A:$C,W$1,FALSE)</f>
        <v>#VALUE!</v>
      </c>
      <c r="X2479" s="22" t="e">
        <f>VLOOKUP($G2479,Temp!$A:$C,X$1,FALSE)</f>
        <v>#VALUE!</v>
      </c>
      <c r="Y2479" s="22">
        <f>VLOOKUP($G2479,Temp!$A:$C,Y$1,FALSE)</f>
        <v>0</v>
      </c>
      <c r="Z2479" s="22">
        <f>VLOOKUP($G2479,Temp!$A:$C,Z$1,FALSE)</f>
        <v>0</v>
      </c>
      <c r="AA2479" s="22" t="str">
        <f>VLOOKUP($A2479,Searches!$A:$H,AA$1,FALSE)</f>
        <v>Francis Larkin</v>
      </c>
      <c r="AB2479" s="22" t="str">
        <f>VLOOKUP($A2479,Searches!$A:$H,AB$1,FALSE)</f>
        <v>Pinterest</v>
      </c>
      <c r="AC2479" s="22" t="str">
        <f>VLOOKUP($A2479,Searches!$A:$H,AC$1,FALSE)</f>
        <v>Head of Ads Product Marketing</v>
      </c>
      <c r="AD2479" s="22" t="str">
        <f>VLOOKUP($A2479,Searches!$A:$H,AD$1,FALSE)</f>
        <v>2nd</v>
      </c>
      <c r="AE2479" s="22" t="str">
        <f>VLOOKUP($A2479,Searches!$A:$H,AE$1,FALSE)</f>
        <v>Open link</v>
      </c>
      <c r="AF2479" s="22" t="str">
        <f>VLOOKUP($A2479,Searches!$A:$H,AF$1,FALSE)</f>
        <v>San Francisco Bay Area</v>
      </c>
      <c r="AG2479" s="22" t="str">
        <f>VLOOKUP($A2479,Searches!$A:$H,AG$1,FALSE)</f>
        <v>https://www.linkedin.com/sales/profile/2575748,_XI5,NAME_SEARCH?moduleKey=peopleSearchResults&amp;pageKey=sales-search3-people-refinement&amp;contextId=60BC92C971D70515801E49D6842B0000&amp;requestId=234a564c-b796-4d4e-b3ce-b36d65d2c6de&amp;action=CLICK&amp;target=urn%3Ali%3AsalesLead%3A(-1%2C2575748)&amp;pageNumber=32&amp;targetEl=profilelink&amp;position=12&amp;trk=lss-serp-result-lead_photo</v>
      </c>
      <c r="AH2479" s="22" t="e">
        <f>VLOOKUP($G2479,Temp!$D:$F,AH$1,FALSE)</f>
        <v>#N/A</v>
      </c>
      <c r="AI2479" s="22" t="e">
        <f>VLOOKUP($G2479,Temp!$D:$F,AI$1,FALSE)</f>
        <v>#N/A</v>
      </c>
      <c r="AJ2479" s="22" t="e">
        <f>VLOOKUP($G2479,Temp!$D:$F,AJ$1,FALSE)</f>
        <v>#N/A</v>
      </c>
    </row>
    <row r="2480" spans="1:36" ht="16" x14ac:dyDescent="0.2">
      <c r="A2480" s="8" t="str">
        <f t="shared" si="38"/>
        <v>Andy Nester Nuix</v>
      </c>
      <c r="B2480" s="8" t="s">
        <v>2218</v>
      </c>
      <c r="C2480" s="8" t="s">
        <v>14447</v>
      </c>
      <c r="D2480" s="8" t="s">
        <v>12215</v>
      </c>
      <c r="E2480" s="8" t="s">
        <v>14449</v>
      </c>
      <c r="F2480" s="8" t="s">
        <v>11325</v>
      </c>
      <c r="G2480" s="12" t="s">
        <v>10895</v>
      </c>
      <c r="H2480" s="22" t="str">
        <f>VLOOKUP($G2480,Temp!$A:$C,H$1,FALSE)</f>
        <v>nuix.com</v>
      </c>
      <c r="I2480" s="22" t="e">
        <f>VLOOKUP($G2480,Temp!$A:$C,I$1,FALSE)</f>
        <v>#VALUE!</v>
      </c>
      <c r="J2480" s="22" t="e">
        <f>VLOOKUP($G2480,Temp!$A:$C,J$1,FALSE)</f>
        <v>#VALUE!</v>
      </c>
      <c r="K2480" s="22" t="e">
        <f>VLOOKUP($G2480,Temp!$A:$C,K$1,FALSE)</f>
        <v>#VALUE!</v>
      </c>
      <c r="L2480" s="22" t="e">
        <f>VLOOKUP($G2480,Temp!$A:$C,L$1,FALSE)</f>
        <v>#VALUE!</v>
      </c>
      <c r="M2480" s="22" t="e">
        <f>VLOOKUP($G2480,Temp!$A:$C,M$1,FALSE)</f>
        <v>#VALUE!</v>
      </c>
      <c r="N2480" s="22" t="e">
        <f>VLOOKUP($G2480,Temp!$A:$C,N$1,FALSE)</f>
        <v>#VALUE!</v>
      </c>
      <c r="O2480" s="22" t="e">
        <f>VLOOKUP($G2480,Temp!$A:$C,O$1,FALSE)</f>
        <v>#VALUE!</v>
      </c>
      <c r="P2480" s="22" t="e">
        <f>VLOOKUP($G2480,Temp!$A:$C,P$1,FALSE)</f>
        <v>#VALUE!</v>
      </c>
      <c r="Q2480" s="22" t="e">
        <f>VLOOKUP($G2480,Temp!$A:$C,Q$1,FALSE)</f>
        <v>#VALUE!</v>
      </c>
      <c r="R2480" s="22" t="e">
        <f>VLOOKUP($G2480,Temp!$A:$C,R$1,FALSE)</f>
        <v>#VALUE!</v>
      </c>
      <c r="S2480" s="22" t="e">
        <f>VLOOKUP($G2480,Temp!$A:$C,S$1,FALSE)</f>
        <v>#VALUE!</v>
      </c>
      <c r="T2480" s="22" t="e">
        <f>VLOOKUP($G2480,Temp!$A:$C,T$1,FALSE)</f>
        <v>#VALUE!</v>
      </c>
      <c r="U2480" s="22" t="e">
        <f>VLOOKUP($G2480,Temp!$A:$C,U$1,FALSE)</f>
        <v>#VALUE!</v>
      </c>
      <c r="V2480" s="22" t="e">
        <f>VLOOKUP($G2480,Temp!$A:$C,V$1,FALSE)</f>
        <v>#VALUE!</v>
      </c>
      <c r="W2480" s="22" t="e">
        <f>VLOOKUP($G2480,Temp!$A:$C,W$1,FALSE)</f>
        <v>#VALUE!</v>
      </c>
      <c r="X2480" s="22" t="e">
        <f>VLOOKUP($G2480,Temp!$A:$C,X$1,FALSE)</f>
        <v>#VALUE!</v>
      </c>
      <c r="Y2480" s="22">
        <f>VLOOKUP($G2480,Temp!$A:$C,Y$1,FALSE)</f>
        <v>0</v>
      </c>
      <c r="Z2480" s="22">
        <f>VLOOKUP($G2480,Temp!$A:$C,Z$1,FALSE)</f>
        <v>0</v>
      </c>
      <c r="AA2480" s="22" t="e">
        <f>VLOOKUP($A2480,Searches!$A:$H,AA$1,FALSE)</f>
        <v>#N/A</v>
      </c>
      <c r="AB2480" s="22" t="e">
        <f>VLOOKUP($A2480,Searches!$A:$H,AB$1,FALSE)</f>
        <v>#N/A</v>
      </c>
      <c r="AC2480" s="22" t="e">
        <f>VLOOKUP($A2480,Searches!$A:$H,AC$1,FALSE)</f>
        <v>#N/A</v>
      </c>
      <c r="AD2480" s="22" t="e">
        <f>VLOOKUP($A2480,Searches!$A:$H,AD$1,FALSE)</f>
        <v>#N/A</v>
      </c>
      <c r="AE2480" s="22" t="e">
        <f>VLOOKUP($A2480,Searches!$A:$H,AE$1,FALSE)</f>
        <v>#N/A</v>
      </c>
      <c r="AF2480" s="22" t="e">
        <f>VLOOKUP($A2480,Searches!$A:$H,AF$1,FALSE)</f>
        <v>#N/A</v>
      </c>
      <c r="AG2480" s="22" t="e">
        <f>VLOOKUP($A2480,Searches!$A:$H,AG$1,FALSE)</f>
        <v>#N/A</v>
      </c>
      <c r="AH2480" s="22" t="e">
        <f>VLOOKUP($G2480,Temp!$D:$F,AH$1,FALSE)</f>
        <v>#N/A</v>
      </c>
      <c r="AI2480" s="22" t="e">
        <f>VLOOKUP($G2480,Temp!$D:$F,AI$1,FALSE)</f>
        <v>#N/A</v>
      </c>
      <c r="AJ2480" s="22" t="e">
        <f>VLOOKUP($G2480,Temp!$D:$F,AJ$1,FALSE)</f>
        <v>#N/A</v>
      </c>
    </row>
    <row r="2481" spans="1:36" ht="16" x14ac:dyDescent="0.2">
      <c r="A2481" s="8" t="str">
        <f t="shared" si="38"/>
        <v>Erik Newton BrightEdge</v>
      </c>
      <c r="B2481" s="8" t="s">
        <v>2683</v>
      </c>
      <c r="C2481" s="8" t="s">
        <v>3485</v>
      </c>
      <c r="D2481" s="8" t="s">
        <v>3486</v>
      </c>
      <c r="E2481" s="8" t="s">
        <v>3487</v>
      </c>
      <c r="F2481" s="8" t="s">
        <v>3488</v>
      </c>
      <c r="G2481" s="12" t="s">
        <v>3489</v>
      </c>
      <c r="H2481" s="22" t="str">
        <f>VLOOKUP($G2481,Temp!$A:$C,H$1,FALSE)</f>
        <v>brightedge.com</v>
      </c>
      <c r="I2481" s="22" t="e">
        <f>VLOOKUP($G2481,Temp!$A:$C,I$1,FALSE)</f>
        <v>#VALUE!</v>
      </c>
      <c r="J2481" s="22" t="e">
        <f>VLOOKUP($G2481,Temp!$A:$C,J$1,FALSE)</f>
        <v>#VALUE!</v>
      </c>
      <c r="K2481" s="22" t="e">
        <f>VLOOKUP($G2481,Temp!$A:$C,K$1,FALSE)</f>
        <v>#VALUE!</v>
      </c>
      <c r="L2481" s="22" t="e">
        <f>VLOOKUP($G2481,Temp!$A:$C,L$1,FALSE)</f>
        <v>#VALUE!</v>
      </c>
      <c r="M2481" s="22" t="e">
        <f>VLOOKUP($G2481,Temp!$A:$C,M$1,FALSE)</f>
        <v>#VALUE!</v>
      </c>
      <c r="N2481" s="22" t="e">
        <f>VLOOKUP($G2481,Temp!$A:$C,N$1,FALSE)</f>
        <v>#VALUE!</v>
      </c>
      <c r="O2481" s="22" t="e">
        <f>VLOOKUP($G2481,Temp!$A:$C,O$1,FALSE)</f>
        <v>#VALUE!</v>
      </c>
      <c r="P2481" s="22" t="e">
        <f>VLOOKUP($G2481,Temp!$A:$C,P$1,FALSE)</f>
        <v>#VALUE!</v>
      </c>
      <c r="Q2481" s="22" t="e">
        <f>VLOOKUP($G2481,Temp!$A:$C,Q$1,FALSE)</f>
        <v>#VALUE!</v>
      </c>
      <c r="R2481" s="22" t="e">
        <f>VLOOKUP($G2481,Temp!$A:$C,R$1,FALSE)</f>
        <v>#VALUE!</v>
      </c>
      <c r="S2481" s="22" t="e">
        <f>VLOOKUP($G2481,Temp!$A:$C,S$1,FALSE)</f>
        <v>#VALUE!</v>
      </c>
      <c r="T2481" s="22" t="e">
        <f>VLOOKUP($G2481,Temp!$A:$C,T$1,FALSE)</f>
        <v>#VALUE!</v>
      </c>
      <c r="U2481" s="22" t="e">
        <f>VLOOKUP($G2481,Temp!$A:$C,U$1,FALSE)</f>
        <v>#VALUE!</v>
      </c>
      <c r="V2481" s="22" t="e">
        <f>VLOOKUP($G2481,Temp!$A:$C,V$1,FALSE)</f>
        <v>#VALUE!</v>
      </c>
      <c r="W2481" s="22" t="e">
        <f>VLOOKUP($G2481,Temp!$A:$C,W$1,FALSE)</f>
        <v>#VALUE!</v>
      </c>
      <c r="X2481" s="22" t="e">
        <f>VLOOKUP($G2481,Temp!$A:$C,X$1,FALSE)</f>
        <v>#VALUE!</v>
      </c>
      <c r="Y2481" s="22">
        <f>VLOOKUP($G2481,Temp!$A:$C,Y$1,FALSE)</f>
        <v>14500</v>
      </c>
      <c r="Z2481" s="22">
        <f>VLOOKUP($G2481,Temp!$A:$C,Z$1,FALSE)</f>
        <v>1000</v>
      </c>
      <c r="AA2481" s="22" t="str">
        <f>VLOOKUP($A2481,Searches!$A:$H,AA$1,FALSE)</f>
        <v>Erik Newton</v>
      </c>
      <c r="AB2481" s="22" t="str">
        <f>VLOOKUP($A2481,Searches!$A:$H,AB$1,FALSE)</f>
        <v>BrightEdge</v>
      </c>
      <c r="AC2481" s="22" t="str">
        <f>VLOOKUP($A2481,Searches!$A:$H,AC$1,FALSE)</f>
        <v>Vice President of Marketing and Head of SEO</v>
      </c>
      <c r="AD2481" s="22" t="str">
        <f>VLOOKUP($A2481,Searches!$A:$H,AD$1,FALSE)</f>
        <v>2nd</v>
      </c>
      <c r="AE2481" s="22" t="str">
        <f>VLOOKUP($A2481,Searches!$A:$H,AE$1,FALSE)</f>
        <v/>
      </c>
      <c r="AF2481" s="22" t="str">
        <f>VLOOKUP($A2481,Searches!$A:$H,AF$1,FALSE)</f>
        <v>San Francisco Bay Area</v>
      </c>
      <c r="AG2481" s="22" t="str">
        <f>VLOOKUP($A2481,Searches!$A:$H,AG$1,FALSE)</f>
        <v>https://www.linkedin.com/sales/profile/3058235,tZK9,NAME_SEARCH?moduleKey=peopleSearchResults&amp;pageKey=sales-search3-people-refinement&amp;contextId=60BC92C971D70515801E49D6842B0000&amp;requestId=234a564c-b796-4d4e-b3ce-b36d65d2c6de&amp;action=CLICK&amp;target=urn%3Ali%3AsalesLead%3A(-1%2C3058235)&amp;pageNumber=32&amp;targetEl=profilelink&amp;position=19&amp;trk=lss-serp-result-lead_photo</v>
      </c>
      <c r="AH2481" s="22" t="str">
        <f>VLOOKUP($G2481,Temp!$D:$F,AH$1,FALSE)</f>
        <v>brightedge.com</v>
      </c>
      <c r="AI2481" s="22" t="str">
        <f>VLOOKUP($G2481,Temp!$D:$F,AI$1,FALSE)</f>
        <v>Eloqua</v>
      </c>
      <c r="AJ2481" s="22" t="str">
        <f>VLOOKUP($G2481,Temp!$D:$F,AJ$1,FALSE)</f>
        <v>WordPress</v>
      </c>
    </row>
    <row r="2482" spans="1:36" ht="16" x14ac:dyDescent="0.2">
      <c r="A2482" s="8" t="str">
        <f t="shared" si="38"/>
        <v>Devon Watts Asana</v>
      </c>
      <c r="B2482" s="8" t="s">
        <v>14482</v>
      </c>
      <c r="C2482" s="8" t="s">
        <v>14483</v>
      </c>
      <c r="D2482" s="8" t="s">
        <v>12204</v>
      </c>
      <c r="E2482" s="8" t="s">
        <v>14485</v>
      </c>
      <c r="F2482" s="8" t="s">
        <v>13479</v>
      </c>
      <c r="G2482" s="12" t="s">
        <v>12119</v>
      </c>
      <c r="H2482" s="22" t="str">
        <f>VLOOKUP($G2482,Temp!$A:$C,H$1,FALSE)</f>
        <v>asana.com</v>
      </c>
      <c r="I2482" s="22" t="e">
        <f>VLOOKUP($G2482,Temp!$A:$C,I$1,FALSE)</f>
        <v>#VALUE!</v>
      </c>
      <c r="J2482" s="22" t="e">
        <f>VLOOKUP($G2482,Temp!$A:$C,J$1,FALSE)</f>
        <v>#VALUE!</v>
      </c>
      <c r="K2482" s="22" t="e">
        <f>VLOOKUP($G2482,Temp!$A:$C,K$1,FALSE)</f>
        <v>#VALUE!</v>
      </c>
      <c r="L2482" s="22" t="e">
        <f>VLOOKUP($G2482,Temp!$A:$C,L$1,FALSE)</f>
        <v>#VALUE!</v>
      </c>
      <c r="M2482" s="22" t="e">
        <f>VLOOKUP($G2482,Temp!$A:$C,M$1,FALSE)</f>
        <v>#VALUE!</v>
      </c>
      <c r="N2482" s="22" t="e">
        <f>VLOOKUP($G2482,Temp!$A:$C,N$1,FALSE)</f>
        <v>#VALUE!</v>
      </c>
      <c r="O2482" s="22" t="e">
        <f>VLOOKUP($G2482,Temp!$A:$C,O$1,FALSE)</f>
        <v>#VALUE!</v>
      </c>
      <c r="P2482" s="22" t="e">
        <f>VLOOKUP($G2482,Temp!$A:$C,P$1,FALSE)</f>
        <v>#VALUE!</v>
      </c>
      <c r="Q2482" s="22" t="e">
        <f>VLOOKUP($G2482,Temp!$A:$C,Q$1,FALSE)</f>
        <v>#VALUE!</v>
      </c>
      <c r="R2482" s="22" t="e">
        <f>VLOOKUP($G2482,Temp!$A:$C,R$1,FALSE)</f>
        <v>#VALUE!</v>
      </c>
      <c r="S2482" s="22" t="e">
        <f>VLOOKUP($G2482,Temp!$A:$C,S$1,FALSE)</f>
        <v>#VALUE!</v>
      </c>
      <c r="T2482" s="22" t="e">
        <f>VLOOKUP($G2482,Temp!$A:$C,T$1,FALSE)</f>
        <v>#VALUE!</v>
      </c>
      <c r="U2482" s="22" t="e">
        <f>VLOOKUP($G2482,Temp!$A:$C,U$1,FALSE)</f>
        <v>#VALUE!</v>
      </c>
      <c r="V2482" s="22" t="e">
        <f>VLOOKUP($G2482,Temp!$A:$C,V$1,FALSE)</f>
        <v>#VALUE!</v>
      </c>
      <c r="W2482" s="22" t="e">
        <f>VLOOKUP($G2482,Temp!$A:$C,W$1,FALSE)</f>
        <v>#VALUE!</v>
      </c>
      <c r="X2482" s="22" t="e">
        <f>VLOOKUP($G2482,Temp!$A:$C,X$1,FALSE)</f>
        <v>#VALUE!</v>
      </c>
      <c r="Y2482" s="22">
        <f>VLOOKUP($G2482,Temp!$A:$C,Y$1,FALSE)</f>
        <v>469000</v>
      </c>
      <c r="Z2482" s="22">
        <f>VLOOKUP($G2482,Temp!$A:$C,Z$1,FALSE)</f>
        <v>37200</v>
      </c>
      <c r="AA2482" s="22" t="str">
        <f>VLOOKUP($A2482,Searches!$A:$H,AA$1,FALSE)</f>
        <v>Devon Watts</v>
      </c>
      <c r="AB2482" s="22" t="str">
        <f>VLOOKUP($A2482,Searches!$A:$H,AB$1,FALSE)</f>
        <v>Asana</v>
      </c>
      <c r="AC2482" s="22" t="str">
        <f>VLOOKUP($A2482,Searches!$A:$H,AC$1,FALSE)</f>
        <v>Head of Content &amp; Product Marketing</v>
      </c>
      <c r="AD2482" s="22" t="str">
        <f>VLOOKUP($A2482,Searches!$A:$H,AD$1,FALSE)</f>
        <v>2nd</v>
      </c>
      <c r="AE2482" s="22" t="str">
        <f>VLOOKUP($A2482,Searches!$A:$H,AE$1,FALSE)</f>
        <v/>
      </c>
      <c r="AF2482" s="22" t="str">
        <f>VLOOKUP($A2482,Searches!$A:$H,AF$1,FALSE)</f>
        <v>San Francisco Bay Area</v>
      </c>
      <c r="AG2482" s="22" t="str">
        <f>VLOOKUP($A2482,Searches!$A:$H,AG$1,FALSE)</f>
        <v>https://www.linkedin.com/sales/profile/20195965,4xb8,NAME_SEARCH?moduleKey=peopleSearchResults&amp;pageKey=sales-search3-people-refinement&amp;contextId=60BC92C971D70515801E49D6842B0000&amp;requestId=234a564c-b796-4d4e-b3ce-b36d65d2c6de&amp;action=CLICK&amp;target=urn%3Ali%3AsalesLead%3A(-1%2C20195965)&amp;pageNumber=32&amp;targetEl=profilelink&amp;position=24&amp;trk=lss-serp-result-lead_photo</v>
      </c>
      <c r="AH2482" s="22" t="e">
        <f>VLOOKUP($G2482,Temp!$D:$F,AH$1,FALSE)</f>
        <v>#N/A</v>
      </c>
      <c r="AI2482" s="22" t="e">
        <f>VLOOKUP($G2482,Temp!$D:$F,AI$1,FALSE)</f>
        <v>#N/A</v>
      </c>
      <c r="AJ2482" s="22" t="e">
        <f>VLOOKUP($G2482,Temp!$D:$F,AJ$1,FALSE)</f>
        <v>#N/A</v>
      </c>
    </row>
    <row r="2483" spans="1:36" ht="16" x14ac:dyDescent="0.2">
      <c r="A2483" s="8" t="str">
        <f t="shared" si="38"/>
        <v xml:space="preserve">Balaji Bussarapu OSSCube - A Division of Happiest Minds </v>
      </c>
      <c r="B2483" s="8" t="s">
        <v>14516</v>
      </c>
      <c r="C2483" s="8" t="s">
        <v>14517</v>
      </c>
      <c r="D2483" s="8" t="s">
        <v>12135</v>
      </c>
      <c r="E2483" s="8" t="s">
        <v>14518</v>
      </c>
      <c r="F2483" s="8" t="s">
        <v>14519</v>
      </c>
      <c r="G2483" s="12" t="s">
        <v>12120</v>
      </c>
      <c r="H2483" s="22" t="str">
        <f>VLOOKUP($G2483,Temp!$A:$C,H$1,FALSE)</f>
        <v>osscube.com</v>
      </c>
      <c r="I2483" s="22" t="e">
        <f>VLOOKUP($G2483,Temp!$A:$C,I$1,FALSE)</f>
        <v>#VALUE!</v>
      </c>
      <c r="J2483" s="22" t="e">
        <f>VLOOKUP($G2483,Temp!$A:$C,J$1,FALSE)</f>
        <v>#VALUE!</v>
      </c>
      <c r="K2483" s="22" t="e">
        <f>VLOOKUP($G2483,Temp!$A:$C,K$1,FALSE)</f>
        <v>#VALUE!</v>
      </c>
      <c r="L2483" s="22" t="e">
        <f>VLOOKUP($G2483,Temp!$A:$C,L$1,FALSE)</f>
        <v>#VALUE!</v>
      </c>
      <c r="M2483" s="22" t="e">
        <f>VLOOKUP($G2483,Temp!$A:$C,M$1,FALSE)</f>
        <v>#VALUE!</v>
      </c>
      <c r="N2483" s="22" t="e">
        <f>VLOOKUP($G2483,Temp!$A:$C,N$1,FALSE)</f>
        <v>#VALUE!</v>
      </c>
      <c r="O2483" s="22" t="e">
        <f>VLOOKUP($G2483,Temp!$A:$C,O$1,FALSE)</f>
        <v>#VALUE!</v>
      </c>
      <c r="P2483" s="22" t="e">
        <f>VLOOKUP($G2483,Temp!$A:$C,P$1,FALSE)</f>
        <v>#VALUE!</v>
      </c>
      <c r="Q2483" s="22" t="e">
        <f>VLOOKUP($G2483,Temp!$A:$C,Q$1,FALSE)</f>
        <v>#VALUE!</v>
      </c>
      <c r="R2483" s="22" t="e">
        <f>VLOOKUP($G2483,Temp!$A:$C,R$1,FALSE)</f>
        <v>#VALUE!</v>
      </c>
      <c r="S2483" s="22" t="e">
        <f>VLOOKUP($G2483,Temp!$A:$C,S$1,FALSE)</f>
        <v>#VALUE!</v>
      </c>
      <c r="T2483" s="22" t="e">
        <f>VLOOKUP($G2483,Temp!$A:$C,T$1,FALSE)</f>
        <v>#VALUE!</v>
      </c>
      <c r="U2483" s="22" t="e">
        <f>VLOOKUP($G2483,Temp!$A:$C,U$1,FALSE)</f>
        <v>#VALUE!</v>
      </c>
      <c r="V2483" s="22" t="e">
        <f>VLOOKUP($G2483,Temp!$A:$C,V$1,FALSE)</f>
        <v>#VALUE!</v>
      </c>
      <c r="W2483" s="22" t="e">
        <f>VLOOKUP($G2483,Temp!$A:$C,W$1,FALSE)</f>
        <v>#VALUE!</v>
      </c>
      <c r="X2483" s="22" t="e">
        <f>VLOOKUP($G2483,Temp!$A:$C,X$1,FALSE)</f>
        <v>#VALUE!</v>
      </c>
      <c r="Y2483" s="22">
        <f>VLOOKUP($G2483,Temp!$A:$C,Y$1,FALSE)</f>
        <v>5</v>
      </c>
      <c r="Z2483" s="22">
        <f>VLOOKUP($G2483,Temp!$A:$C,Z$1,FALSE)</f>
        <v>0</v>
      </c>
      <c r="AA2483" s="22" t="e">
        <f>VLOOKUP($A2483,Searches!$A:$H,AA$1,FALSE)</f>
        <v>#N/A</v>
      </c>
      <c r="AB2483" s="22" t="e">
        <f>VLOOKUP($A2483,Searches!$A:$H,AB$1,FALSE)</f>
        <v>#N/A</v>
      </c>
      <c r="AC2483" s="22" t="e">
        <f>VLOOKUP($A2483,Searches!$A:$H,AC$1,FALSE)</f>
        <v>#N/A</v>
      </c>
      <c r="AD2483" s="22" t="e">
        <f>VLOOKUP($A2483,Searches!$A:$H,AD$1,FALSE)</f>
        <v>#N/A</v>
      </c>
      <c r="AE2483" s="22" t="e">
        <f>VLOOKUP($A2483,Searches!$A:$H,AE$1,FALSE)</f>
        <v>#N/A</v>
      </c>
      <c r="AF2483" s="22" t="e">
        <f>VLOOKUP($A2483,Searches!$A:$H,AF$1,FALSE)</f>
        <v>#N/A</v>
      </c>
      <c r="AG2483" s="22" t="e">
        <f>VLOOKUP($A2483,Searches!$A:$H,AG$1,FALSE)</f>
        <v>#N/A</v>
      </c>
      <c r="AH2483" s="22" t="e">
        <f>VLOOKUP($G2483,Temp!$D:$F,AH$1,FALSE)</f>
        <v>#N/A</v>
      </c>
      <c r="AI2483" s="22" t="e">
        <f>VLOOKUP($G2483,Temp!$D:$F,AI$1,FALSE)</f>
        <v>#N/A</v>
      </c>
      <c r="AJ2483" s="22" t="e">
        <f>VLOOKUP($G2483,Temp!$D:$F,AJ$1,FALSE)</f>
        <v>#N/A</v>
      </c>
    </row>
    <row r="2484" spans="1:36" ht="16" x14ac:dyDescent="0.2">
      <c r="A2484" s="8" t="str">
        <f t="shared" si="38"/>
        <v>Katie Sisco Drivestream</v>
      </c>
      <c r="B2484" s="8" t="s">
        <v>5591</v>
      </c>
      <c r="C2484" s="8" t="s">
        <v>14555</v>
      </c>
      <c r="D2484" s="8" t="s">
        <v>10713</v>
      </c>
      <c r="E2484" s="8" t="s">
        <v>14557</v>
      </c>
      <c r="F2484" s="8" t="s">
        <v>14558</v>
      </c>
      <c r="G2484" s="12" t="s">
        <v>12121</v>
      </c>
      <c r="H2484" s="22" t="str">
        <f>VLOOKUP($G2484,Temp!$A:$C,H$1,FALSE)</f>
        <v>drivestream.com</v>
      </c>
      <c r="I2484" s="22" t="e">
        <f>VLOOKUP($G2484,Temp!$A:$C,I$1,FALSE)</f>
        <v>#VALUE!</v>
      </c>
      <c r="J2484" s="22" t="e">
        <f>VLOOKUP($G2484,Temp!$A:$C,J$1,FALSE)</f>
        <v>#VALUE!</v>
      </c>
      <c r="K2484" s="22" t="e">
        <f>VLOOKUP($G2484,Temp!$A:$C,K$1,FALSE)</f>
        <v>#VALUE!</v>
      </c>
      <c r="L2484" s="22" t="e">
        <f>VLOOKUP($G2484,Temp!$A:$C,L$1,FALSE)</f>
        <v>#VALUE!</v>
      </c>
      <c r="M2484" s="22" t="e">
        <f>VLOOKUP($G2484,Temp!$A:$C,M$1,FALSE)</f>
        <v>#VALUE!</v>
      </c>
      <c r="N2484" s="22" t="e">
        <f>VLOOKUP($G2484,Temp!$A:$C,N$1,FALSE)</f>
        <v>#VALUE!</v>
      </c>
      <c r="O2484" s="22" t="e">
        <f>VLOOKUP($G2484,Temp!$A:$C,O$1,FALSE)</f>
        <v>#VALUE!</v>
      </c>
      <c r="P2484" s="22" t="e">
        <f>VLOOKUP($G2484,Temp!$A:$C,P$1,FALSE)</f>
        <v>#VALUE!</v>
      </c>
      <c r="Q2484" s="22" t="e">
        <f>VLOOKUP($G2484,Temp!$A:$C,Q$1,FALSE)</f>
        <v>#VALUE!</v>
      </c>
      <c r="R2484" s="22" t="e">
        <f>VLOOKUP($G2484,Temp!$A:$C,R$1,FALSE)</f>
        <v>#VALUE!</v>
      </c>
      <c r="S2484" s="22" t="e">
        <f>VLOOKUP($G2484,Temp!$A:$C,S$1,FALSE)</f>
        <v>#VALUE!</v>
      </c>
      <c r="T2484" s="22" t="e">
        <f>VLOOKUP($G2484,Temp!$A:$C,T$1,FALSE)</f>
        <v>#VALUE!</v>
      </c>
      <c r="U2484" s="22" t="e">
        <f>VLOOKUP($G2484,Temp!$A:$C,U$1,FALSE)</f>
        <v>#VALUE!</v>
      </c>
      <c r="V2484" s="22" t="e">
        <f>VLOOKUP($G2484,Temp!$A:$C,V$1,FALSE)</f>
        <v>#VALUE!</v>
      </c>
      <c r="W2484" s="22" t="e">
        <f>VLOOKUP($G2484,Temp!$A:$C,W$1,FALSE)</f>
        <v>#VALUE!</v>
      </c>
      <c r="X2484" s="22" t="e">
        <f>VLOOKUP($G2484,Temp!$A:$C,X$1,FALSE)</f>
        <v>#VALUE!</v>
      </c>
      <c r="Y2484" s="22">
        <f>VLOOKUP($G2484,Temp!$A:$C,Y$1,FALSE)</f>
        <v>19</v>
      </c>
      <c r="Z2484" s="22">
        <f>VLOOKUP($G2484,Temp!$A:$C,Z$1,FALSE)</f>
        <v>0</v>
      </c>
      <c r="AA2484" s="22" t="e">
        <f>VLOOKUP($A2484,Searches!$A:$H,AA$1,FALSE)</f>
        <v>#N/A</v>
      </c>
      <c r="AB2484" s="22" t="e">
        <f>VLOOKUP($A2484,Searches!$A:$H,AB$1,FALSE)</f>
        <v>#N/A</v>
      </c>
      <c r="AC2484" s="22" t="e">
        <f>VLOOKUP($A2484,Searches!$A:$H,AC$1,FALSE)</f>
        <v>#N/A</v>
      </c>
      <c r="AD2484" s="22" t="e">
        <f>VLOOKUP($A2484,Searches!$A:$H,AD$1,FALSE)</f>
        <v>#N/A</v>
      </c>
      <c r="AE2484" s="22" t="e">
        <f>VLOOKUP($A2484,Searches!$A:$H,AE$1,FALSE)</f>
        <v>#N/A</v>
      </c>
      <c r="AF2484" s="22" t="e">
        <f>VLOOKUP($A2484,Searches!$A:$H,AF$1,FALSE)</f>
        <v>#N/A</v>
      </c>
      <c r="AG2484" s="22" t="e">
        <f>VLOOKUP($A2484,Searches!$A:$H,AG$1,FALSE)</f>
        <v>#N/A</v>
      </c>
      <c r="AH2484" s="22" t="e">
        <f>VLOOKUP($G2484,Temp!$D:$F,AH$1,FALSE)</f>
        <v>#N/A</v>
      </c>
      <c r="AI2484" s="22" t="e">
        <f>VLOOKUP($G2484,Temp!$D:$F,AI$1,FALSE)</f>
        <v>#N/A</v>
      </c>
      <c r="AJ2484" s="22" t="e">
        <f>VLOOKUP($G2484,Temp!$D:$F,AJ$1,FALSE)</f>
        <v>#N/A</v>
      </c>
    </row>
    <row r="2485" spans="1:36" ht="16" x14ac:dyDescent="0.2">
      <c r="A2485" s="8" t="str">
        <f t="shared" si="38"/>
        <v>Vikrant Batra HP</v>
      </c>
      <c r="B2485" s="8" t="s">
        <v>14591</v>
      </c>
      <c r="C2485" s="8" t="s">
        <v>14593</v>
      </c>
      <c r="D2485" s="8" t="s">
        <v>12214</v>
      </c>
      <c r="E2485" s="8" t="s">
        <v>14595</v>
      </c>
      <c r="F2485" s="8" t="s">
        <v>14596</v>
      </c>
      <c r="G2485" s="12" t="s">
        <v>12122</v>
      </c>
      <c r="H2485" s="22" t="str">
        <f>VLOOKUP($G2485,Temp!$A:$C,H$1,FALSE)</f>
        <v>hp.com</v>
      </c>
      <c r="I2485" s="22" t="e">
        <f>VLOOKUP($G2485,Temp!$A:$C,I$1,FALSE)</f>
        <v>#VALUE!</v>
      </c>
      <c r="J2485" s="22" t="e">
        <f>VLOOKUP($G2485,Temp!$A:$C,J$1,FALSE)</f>
        <v>#VALUE!</v>
      </c>
      <c r="K2485" s="22" t="e">
        <f>VLOOKUP($G2485,Temp!$A:$C,K$1,FALSE)</f>
        <v>#VALUE!</v>
      </c>
      <c r="L2485" s="22" t="e">
        <f>VLOOKUP($G2485,Temp!$A:$C,L$1,FALSE)</f>
        <v>#VALUE!</v>
      </c>
      <c r="M2485" s="22" t="e">
        <f>VLOOKUP($G2485,Temp!$A:$C,M$1,FALSE)</f>
        <v>#VALUE!</v>
      </c>
      <c r="N2485" s="22" t="e">
        <f>VLOOKUP($G2485,Temp!$A:$C,N$1,FALSE)</f>
        <v>#VALUE!</v>
      </c>
      <c r="O2485" s="22" t="e">
        <f>VLOOKUP($G2485,Temp!$A:$C,O$1,FALSE)</f>
        <v>#VALUE!</v>
      </c>
      <c r="P2485" s="22" t="e">
        <f>VLOOKUP($G2485,Temp!$A:$C,P$1,FALSE)</f>
        <v>#VALUE!</v>
      </c>
      <c r="Q2485" s="22" t="e">
        <f>VLOOKUP($G2485,Temp!$A:$C,Q$1,FALSE)</f>
        <v>#VALUE!</v>
      </c>
      <c r="R2485" s="22" t="e">
        <f>VLOOKUP($G2485,Temp!$A:$C,R$1,FALSE)</f>
        <v>#VALUE!</v>
      </c>
      <c r="S2485" s="22" t="e">
        <f>VLOOKUP($G2485,Temp!$A:$C,S$1,FALSE)</f>
        <v>#VALUE!</v>
      </c>
      <c r="T2485" s="22" t="e">
        <f>VLOOKUP($G2485,Temp!$A:$C,T$1,FALSE)</f>
        <v>#VALUE!</v>
      </c>
      <c r="U2485" s="22" t="e">
        <f>VLOOKUP($G2485,Temp!$A:$C,U$1,FALSE)</f>
        <v>#VALUE!</v>
      </c>
      <c r="V2485" s="22" t="e">
        <f>VLOOKUP($G2485,Temp!$A:$C,V$1,FALSE)</f>
        <v>#VALUE!</v>
      </c>
      <c r="W2485" s="22" t="e">
        <f>VLOOKUP($G2485,Temp!$A:$C,W$1,FALSE)</f>
        <v>#VALUE!</v>
      </c>
      <c r="X2485" s="22" t="e">
        <f>VLOOKUP($G2485,Temp!$A:$C,X$1,FALSE)</f>
        <v>#VALUE!</v>
      </c>
      <c r="Y2485" s="22">
        <f>VLOOKUP($G2485,Temp!$A:$C,Y$1,FALSE)</f>
        <v>9700000</v>
      </c>
      <c r="Z2485" s="22">
        <f>VLOOKUP($G2485,Temp!$A:$C,Z$1,FALSE)</f>
        <v>598000</v>
      </c>
      <c r="AA2485" s="22" t="e">
        <f>VLOOKUP($A2485,Searches!$A:$H,AA$1,FALSE)</f>
        <v>#N/A</v>
      </c>
      <c r="AB2485" s="22" t="e">
        <f>VLOOKUP($A2485,Searches!$A:$H,AB$1,FALSE)</f>
        <v>#N/A</v>
      </c>
      <c r="AC2485" s="22" t="e">
        <f>VLOOKUP($A2485,Searches!$A:$H,AC$1,FALSE)</f>
        <v>#N/A</v>
      </c>
      <c r="AD2485" s="22" t="e">
        <f>VLOOKUP($A2485,Searches!$A:$H,AD$1,FALSE)</f>
        <v>#N/A</v>
      </c>
      <c r="AE2485" s="22" t="e">
        <f>VLOOKUP($A2485,Searches!$A:$H,AE$1,FALSE)</f>
        <v>#N/A</v>
      </c>
      <c r="AF2485" s="22" t="e">
        <f>VLOOKUP($A2485,Searches!$A:$H,AF$1,FALSE)</f>
        <v>#N/A</v>
      </c>
      <c r="AG2485" s="22" t="e">
        <f>VLOOKUP($A2485,Searches!$A:$H,AG$1,FALSE)</f>
        <v>#N/A</v>
      </c>
      <c r="AH2485" s="22" t="e">
        <f>VLOOKUP($G2485,Temp!$D:$F,AH$1,FALSE)</f>
        <v>#N/A</v>
      </c>
      <c r="AI2485" s="22" t="e">
        <f>VLOOKUP($G2485,Temp!$D:$F,AI$1,FALSE)</f>
        <v>#N/A</v>
      </c>
      <c r="AJ2485" s="22" t="e">
        <f>VLOOKUP($G2485,Temp!$D:$F,AJ$1,FALSE)</f>
        <v>#N/A</v>
      </c>
    </row>
    <row r="2486" spans="1:36" ht="16" x14ac:dyDescent="0.2">
      <c r="A2486" s="8" t="str">
        <f t="shared" si="38"/>
        <v>Christina Lhi Weebly</v>
      </c>
      <c r="B2486" s="8" t="s">
        <v>9039</v>
      </c>
      <c r="C2486" s="8" t="s">
        <v>14616</v>
      </c>
      <c r="D2486" s="8" t="s">
        <v>11482</v>
      </c>
      <c r="E2486" s="8" t="s">
        <v>14618</v>
      </c>
      <c r="F2486" s="8" t="s">
        <v>14619</v>
      </c>
      <c r="G2486" s="12" t="s">
        <v>12123</v>
      </c>
      <c r="H2486" s="22" t="str">
        <f>VLOOKUP($G2486,Temp!$A:$C,H$1,FALSE)</f>
        <v>weebly.com</v>
      </c>
      <c r="I2486" s="22" t="e">
        <f>VLOOKUP($G2486,Temp!$A:$C,I$1,FALSE)</f>
        <v>#VALUE!</v>
      </c>
      <c r="J2486" s="22" t="e">
        <f>VLOOKUP($G2486,Temp!$A:$C,J$1,FALSE)</f>
        <v>#VALUE!</v>
      </c>
      <c r="K2486" s="22" t="e">
        <f>VLOOKUP($G2486,Temp!$A:$C,K$1,FALSE)</f>
        <v>#VALUE!</v>
      </c>
      <c r="L2486" s="22" t="e">
        <f>VLOOKUP($G2486,Temp!$A:$C,L$1,FALSE)</f>
        <v>#VALUE!</v>
      </c>
      <c r="M2486" s="22" t="e">
        <f>VLOOKUP($G2486,Temp!$A:$C,M$1,FALSE)</f>
        <v>#VALUE!</v>
      </c>
      <c r="N2486" s="22" t="e">
        <f>VLOOKUP($G2486,Temp!$A:$C,N$1,FALSE)</f>
        <v>#VALUE!</v>
      </c>
      <c r="O2486" s="22" t="e">
        <f>VLOOKUP($G2486,Temp!$A:$C,O$1,FALSE)</f>
        <v>#VALUE!</v>
      </c>
      <c r="P2486" s="22" t="e">
        <f>VLOOKUP($G2486,Temp!$A:$C,P$1,FALSE)</f>
        <v>#VALUE!</v>
      </c>
      <c r="Q2486" s="22" t="e">
        <f>VLOOKUP($G2486,Temp!$A:$C,Q$1,FALSE)</f>
        <v>#VALUE!</v>
      </c>
      <c r="R2486" s="22" t="e">
        <f>VLOOKUP($G2486,Temp!$A:$C,R$1,FALSE)</f>
        <v>#VALUE!</v>
      </c>
      <c r="S2486" s="22" t="e">
        <f>VLOOKUP($G2486,Temp!$A:$C,S$1,FALSE)</f>
        <v>#VALUE!</v>
      </c>
      <c r="T2486" s="22" t="e">
        <f>VLOOKUP($G2486,Temp!$A:$C,T$1,FALSE)</f>
        <v>#VALUE!</v>
      </c>
      <c r="U2486" s="22" t="e">
        <f>VLOOKUP($G2486,Temp!$A:$C,U$1,FALSE)</f>
        <v>#VALUE!</v>
      </c>
      <c r="V2486" s="22" t="e">
        <f>VLOOKUP($G2486,Temp!$A:$C,V$1,FALSE)</f>
        <v>#VALUE!</v>
      </c>
      <c r="W2486" s="22" t="e">
        <f>VLOOKUP($G2486,Temp!$A:$C,W$1,FALSE)</f>
        <v>#VALUE!</v>
      </c>
      <c r="X2486" s="22" t="e">
        <f>VLOOKUP($G2486,Temp!$A:$C,X$1,FALSE)</f>
        <v>#VALUE!</v>
      </c>
      <c r="Y2486" s="22">
        <f>VLOOKUP($G2486,Temp!$A:$C,Y$1,FALSE)</f>
        <v>5300000</v>
      </c>
      <c r="Z2486" s="22">
        <f>VLOOKUP($G2486,Temp!$A:$C,Z$1,FALSE)</f>
        <v>355000</v>
      </c>
      <c r="AA2486" s="22" t="e">
        <f>VLOOKUP($A2486,Searches!$A:$H,AA$1,FALSE)</f>
        <v>#N/A</v>
      </c>
      <c r="AB2486" s="22" t="e">
        <f>VLOOKUP($A2486,Searches!$A:$H,AB$1,FALSE)</f>
        <v>#N/A</v>
      </c>
      <c r="AC2486" s="22" t="e">
        <f>VLOOKUP($A2486,Searches!$A:$H,AC$1,FALSE)</f>
        <v>#N/A</v>
      </c>
      <c r="AD2486" s="22" t="e">
        <f>VLOOKUP($A2486,Searches!$A:$H,AD$1,FALSE)</f>
        <v>#N/A</v>
      </c>
      <c r="AE2486" s="22" t="e">
        <f>VLOOKUP($A2486,Searches!$A:$H,AE$1,FALSE)</f>
        <v>#N/A</v>
      </c>
      <c r="AF2486" s="22" t="e">
        <f>VLOOKUP($A2486,Searches!$A:$H,AF$1,FALSE)</f>
        <v>#N/A</v>
      </c>
      <c r="AG2486" s="22" t="e">
        <f>VLOOKUP($A2486,Searches!$A:$H,AG$1,FALSE)</f>
        <v>#N/A</v>
      </c>
      <c r="AH2486" s="22" t="e">
        <f>VLOOKUP($G2486,Temp!$D:$F,AH$1,FALSE)</f>
        <v>#N/A</v>
      </c>
      <c r="AI2486" s="22" t="e">
        <f>VLOOKUP($G2486,Temp!$D:$F,AI$1,FALSE)</f>
        <v>#N/A</v>
      </c>
      <c r="AJ2486" s="22" t="e">
        <f>VLOOKUP($G2486,Temp!$D:$F,AJ$1,FALSE)</f>
        <v>#N/A</v>
      </c>
    </row>
    <row r="2487" spans="1:36" ht="16" x14ac:dyDescent="0.2">
      <c r="A2487" s="8" t="str">
        <f t="shared" si="38"/>
        <v>Tim Hale Acronis</v>
      </c>
      <c r="B2487" s="8" t="s">
        <v>3543</v>
      </c>
      <c r="C2487" s="8" t="s">
        <v>14638</v>
      </c>
      <c r="D2487" s="8" t="s">
        <v>12216</v>
      </c>
      <c r="E2487" s="8" t="s">
        <v>14639</v>
      </c>
      <c r="F2487" s="8" t="s">
        <v>8367</v>
      </c>
      <c r="G2487" s="12" t="s">
        <v>8368</v>
      </c>
      <c r="H2487" s="22" t="str">
        <f>VLOOKUP($G2487,Temp!$A:$C,H$1,FALSE)</f>
        <v>acronis.com</v>
      </c>
      <c r="I2487" s="22" t="e">
        <f>VLOOKUP($G2487,Temp!$A:$C,I$1,FALSE)</f>
        <v>#VALUE!</v>
      </c>
      <c r="J2487" s="22" t="e">
        <f>VLOOKUP($G2487,Temp!$A:$C,J$1,FALSE)</f>
        <v>#VALUE!</v>
      </c>
      <c r="K2487" s="22" t="e">
        <f>VLOOKUP($G2487,Temp!$A:$C,K$1,FALSE)</f>
        <v>#VALUE!</v>
      </c>
      <c r="L2487" s="22" t="e">
        <f>VLOOKUP($G2487,Temp!$A:$C,L$1,FALSE)</f>
        <v>#VALUE!</v>
      </c>
      <c r="M2487" s="22" t="e">
        <f>VLOOKUP($G2487,Temp!$A:$C,M$1,FALSE)</f>
        <v>#VALUE!</v>
      </c>
      <c r="N2487" s="22" t="e">
        <f>VLOOKUP($G2487,Temp!$A:$C,N$1,FALSE)</f>
        <v>#VALUE!</v>
      </c>
      <c r="O2487" s="22" t="e">
        <f>VLOOKUP($G2487,Temp!$A:$C,O$1,FALSE)</f>
        <v>#VALUE!</v>
      </c>
      <c r="P2487" s="22" t="e">
        <f>VLOOKUP($G2487,Temp!$A:$C,P$1,FALSE)</f>
        <v>#VALUE!</v>
      </c>
      <c r="Q2487" s="22" t="e">
        <f>VLOOKUP($G2487,Temp!$A:$C,Q$1,FALSE)</f>
        <v>#VALUE!</v>
      </c>
      <c r="R2487" s="22" t="e">
        <f>VLOOKUP($G2487,Temp!$A:$C,R$1,FALSE)</f>
        <v>#VALUE!</v>
      </c>
      <c r="S2487" s="22" t="e">
        <f>VLOOKUP($G2487,Temp!$A:$C,S$1,FALSE)</f>
        <v>#VALUE!</v>
      </c>
      <c r="T2487" s="22" t="e">
        <f>VLOOKUP($G2487,Temp!$A:$C,T$1,FALSE)</f>
        <v>#VALUE!</v>
      </c>
      <c r="U2487" s="22" t="e">
        <f>VLOOKUP($G2487,Temp!$A:$C,U$1,FALSE)</f>
        <v>#VALUE!</v>
      </c>
      <c r="V2487" s="22" t="e">
        <f>VLOOKUP($G2487,Temp!$A:$C,V$1,FALSE)</f>
        <v>#VALUE!</v>
      </c>
      <c r="W2487" s="22" t="e">
        <f>VLOOKUP($G2487,Temp!$A:$C,W$1,FALSE)</f>
        <v>#VALUE!</v>
      </c>
      <c r="X2487" s="22" t="e">
        <f>VLOOKUP($G2487,Temp!$A:$C,X$1,FALSE)</f>
        <v>#VALUE!</v>
      </c>
      <c r="Y2487" s="22">
        <f>VLOOKUP($G2487,Temp!$A:$C,Y$1,FALSE)</f>
        <v>368000</v>
      </c>
      <c r="Z2487" s="22">
        <f>VLOOKUP($G2487,Temp!$A:$C,Z$1,FALSE)</f>
        <v>38000</v>
      </c>
      <c r="AA2487" s="22" t="e">
        <f>VLOOKUP($A2487,Searches!$A:$H,AA$1,FALSE)</f>
        <v>#N/A</v>
      </c>
      <c r="AB2487" s="22" t="e">
        <f>VLOOKUP($A2487,Searches!$A:$H,AB$1,FALSE)</f>
        <v>#N/A</v>
      </c>
      <c r="AC2487" s="22" t="e">
        <f>VLOOKUP($A2487,Searches!$A:$H,AC$1,FALSE)</f>
        <v>#N/A</v>
      </c>
      <c r="AD2487" s="22" t="e">
        <f>VLOOKUP($A2487,Searches!$A:$H,AD$1,FALSE)</f>
        <v>#N/A</v>
      </c>
      <c r="AE2487" s="22" t="e">
        <f>VLOOKUP($A2487,Searches!$A:$H,AE$1,FALSE)</f>
        <v>#N/A</v>
      </c>
      <c r="AF2487" s="22" t="e">
        <f>VLOOKUP($A2487,Searches!$A:$H,AF$1,FALSE)</f>
        <v>#N/A</v>
      </c>
      <c r="AG2487" s="22" t="e">
        <f>VLOOKUP($A2487,Searches!$A:$H,AG$1,FALSE)</f>
        <v>#N/A</v>
      </c>
      <c r="AH2487" s="22" t="str">
        <f>VLOOKUP($G2487,Temp!$D:$F,AH$1,FALSE)</f>
        <v>acronis.com</v>
      </c>
      <c r="AI2487" s="22" t="str">
        <f>VLOOKUP($G2487,Temp!$D:$F,AI$1,FALSE)</f>
        <v>Marketo</v>
      </c>
      <c r="AJ2487" s="22" t="str">
        <f>VLOOKUP($G2487,Temp!$D:$F,AJ$1,FALSE)</f>
        <v>Drupal</v>
      </c>
    </row>
    <row r="2488" spans="1:36" ht="16" x14ac:dyDescent="0.2">
      <c r="A2488" s="8" t="str">
        <f t="shared" si="38"/>
        <v>Wendy Nguyen Clover Health</v>
      </c>
      <c r="B2488" s="8" t="s">
        <v>4338</v>
      </c>
      <c r="C2488" s="8" t="s">
        <v>5072</v>
      </c>
      <c r="D2488" s="8" t="s">
        <v>10713</v>
      </c>
      <c r="E2488" s="8" t="s">
        <v>14647</v>
      </c>
      <c r="F2488" s="8" t="s">
        <v>14648</v>
      </c>
      <c r="G2488" s="12" t="s">
        <v>12124</v>
      </c>
      <c r="H2488" s="22" t="str">
        <f>VLOOKUP($G2488,Temp!$A:$C,H$1,FALSE)</f>
        <v>cloverhealth.com</v>
      </c>
      <c r="I2488" s="22" t="e">
        <f>VLOOKUP($G2488,Temp!$A:$C,I$1,FALSE)</f>
        <v>#VALUE!</v>
      </c>
      <c r="J2488" s="22" t="e">
        <f>VLOOKUP($G2488,Temp!$A:$C,J$1,FALSE)</f>
        <v>#VALUE!</v>
      </c>
      <c r="K2488" s="22" t="e">
        <f>VLOOKUP($G2488,Temp!$A:$C,K$1,FALSE)</f>
        <v>#VALUE!</v>
      </c>
      <c r="L2488" s="22" t="e">
        <f>VLOOKUP($G2488,Temp!$A:$C,L$1,FALSE)</f>
        <v>#VALUE!</v>
      </c>
      <c r="M2488" s="22" t="e">
        <f>VLOOKUP($G2488,Temp!$A:$C,M$1,FALSE)</f>
        <v>#VALUE!</v>
      </c>
      <c r="N2488" s="22" t="e">
        <f>VLOOKUP($G2488,Temp!$A:$C,N$1,FALSE)</f>
        <v>#VALUE!</v>
      </c>
      <c r="O2488" s="22" t="e">
        <f>VLOOKUP($G2488,Temp!$A:$C,O$1,FALSE)</f>
        <v>#VALUE!</v>
      </c>
      <c r="P2488" s="22" t="e">
        <f>VLOOKUP($G2488,Temp!$A:$C,P$1,FALSE)</f>
        <v>#VALUE!</v>
      </c>
      <c r="Q2488" s="22" t="e">
        <f>VLOOKUP($G2488,Temp!$A:$C,Q$1,FALSE)</f>
        <v>#VALUE!</v>
      </c>
      <c r="R2488" s="22" t="e">
        <f>VLOOKUP($G2488,Temp!$A:$C,R$1,FALSE)</f>
        <v>#VALUE!</v>
      </c>
      <c r="S2488" s="22" t="e">
        <f>VLOOKUP($G2488,Temp!$A:$C,S$1,FALSE)</f>
        <v>#VALUE!</v>
      </c>
      <c r="T2488" s="22" t="e">
        <f>VLOOKUP($G2488,Temp!$A:$C,T$1,FALSE)</f>
        <v>#VALUE!</v>
      </c>
      <c r="U2488" s="22" t="e">
        <f>VLOOKUP($G2488,Temp!$A:$C,U$1,FALSE)</f>
        <v>#VALUE!</v>
      </c>
      <c r="V2488" s="22" t="e">
        <f>VLOOKUP($G2488,Temp!$A:$C,V$1,FALSE)</f>
        <v>#VALUE!</v>
      </c>
      <c r="W2488" s="22" t="e">
        <f>VLOOKUP($G2488,Temp!$A:$C,W$1,FALSE)</f>
        <v>#VALUE!</v>
      </c>
      <c r="X2488" s="22" t="e">
        <f>VLOOKUP($G2488,Temp!$A:$C,X$1,FALSE)</f>
        <v>#VALUE!</v>
      </c>
      <c r="Y2488" s="22">
        <f>VLOOKUP($G2488,Temp!$A:$C,Y$1,FALSE)</f>
        <v>24000</v>
      </c>
      <c r="Z2488" s="22">
        <f>VLOOKUP($G2488,Temp!$A:$C,Z$1,FALSE)</f>
        <v>88</v>
      </c>
      <c r="AA2488" s="22" t="e">
        <f>VLOOKUP($A2488,Searches!$A:$H,AA$1,FALSE)</f>
        <v>#N/A</v>
      </c>
      <c r="AB2488" s="22" t="e">
        <f>VLOOKUP($A2488,Searches!$A:$H,AB$1,FALSE)</f>
        <v>#N/A</v>
      </c>
      <c r="AC2488" s="22" t="e">
        <f>VLOOKUP($A2488,Searches!$A:$H,AC$1,FALSE)</f>
        <v>#N/A</v>
      </c>
      <c r="AD2488" s="22" t="e">
        <f>VLOOKUP($A2488,Searches!$A:$H,AD$1,FALSE)</f>
        <v>#N/A</v>
      </c>
      <c r="AE2488" s="22" t="e">
        <f>VLOOKUP($A2488,Searches!$A:$H,AE$1,FALSE)</f>
        <v>#N/A</v>
      </c>
      <c r="AF2488" s="22" t="e">
        <f>VLOOKUP($A2488,Searches!$A:$H,AF$1,FALSE)</f>
        <v>#N/A</v>
      </c>
      <c r="AG2488" s="22" t="e">
        <f>VLOOKUP($A2488,Searches!$A:$H,AG$1,FALSE)</f>
        <v>#N/A</v>
      </c>
      <c r="AH2488" s="22" t="e">
        <f>VLOOKUP($G2488,Temp!$D:$F,AH$1,FALSE)</f>
        <v>#N/A</v>
      </c>
      <c r="AI2488" s="22" t="e">
        <f>VLOOKUP($G2488,Temp!$D:$F,AI$1,FALSE)</f>
        <v>#N/A</v>
      </c>
      <c r="AJ2488" s="22" t="e">
        <f>VLOOKUP($G2488,Temp!$D:$F,AJ$1,FALSE)</f>
        <v>#N/A</v>
      </c>
    </row>
    <row r="2489" spans="1:36" ht="16" x14ac:dyDescent="0.2">
      <c r="A2489" s="8" t="str">
        <f t="shared" si="38"/>
        <v>Jeff Yoshimura Elastic</v>
      </c>
      <c r="B2489" s="8" t="s">
        <v>2520</v>
      </c>
      <c r="C2489" s="8" t="s">
        <v>7591</v>
      </c>
      <c r="D2489" s="8" t="s">
        <v>7592</v>
      </c>
      <c r="E2489" s="8" t="s">
        <v>7593</v>
      </c>
      <c r="F2489" s="8" t="s">
        <v>7594</v>
      </c>
      <c r="G2489" s="12" t="s">
        <v>7595</v>
      </c>
      <c r="H2489" s="22" t="str">
        <f>VLOOKUP($G2489,Temp!$A:$C,H$1,FALSE)</f>
        <v>elastic.co</v>
      </c>
      <c r="I2489" s="22" t="e">
        <f>VLOOKUP($G2489,Temp!$A:$C,I$1,FALSE)</f>
        <v>#VALUE!</v>
      </c>
      <c r="J2489" s="22" t="e">
        <f>VLOOKUP($G2489,Temp!$A:$C,J$1,FALSE)</f>
        <v>#VALUE!</v>
      </c>
      <c r="K2489" s="22" t="e">
        <f>VLOOKUP($G2489,Temp!$A:$C,K$1,FALSE)</f>
        <v>#VALUE!</v>
      </c>
      <c r="L2489" s="22" t="e">
        <f>VLOOKUP($G2489,Temp!$A:$C,L$1,FALSE)</f>
        <v>#VALUE!</v>
      </c>
      <c r="M2489" s="22" t="e">
        <f>VLOOKUP($G2489,Temp!$A:$C,M$1,FALSE)</f>
        <v>#VALUE!</v>
      </c>
      <c r="N2489" s="22" t="e">
        <f>VLOOKUP($G2489,Temp!$A:$C,N$1,FALSE)</f>
        <v>#VALUE!</v>
      </c>
      <c r="O2489" s="22" t="e">
        <f>VLOOKUP($G2489,Temp!$A:$C,O$1,FALSE)</f>
        <v>#VALUE!</v>
      </c>
      <c r="P2489" s="22" t="e">
        <f>VLOOKUP($G2489,Temp!$A:$C,P$1,FALSE)</f>
        <v>#VALUE!</v>
      </c>
      <c r="Q2489" s="22" t="e">
        <f>VLOOKUP($G2489,Temp!$A:$C,Q$1,FALSE)</f>
        <v>#VALUE!</v>
      </c>
      <c r="R2489" s="22" t="e">
        <f>VLOOKUP($G2489,Temp!$A:$C,R$1,FALSE)</f>
        <v>#VALUE!</v>
      </c>
      <c r="S2489" s="22" t="e">
        <f>VLOOKUP($G2489,Temp!$A:$C,S$1,FALSE)</f>
        <v>#VALUE!</v>
      </c>
      <c r="T2489" s="22" t="e">
        <f>VLOOKUP($G2489,Temp!$A:$C,T$1,FALSE)</f>
        <v>#VALUE!</v>
      </c>
      <c r="U2489" s="22" t="e">
        <f>VLOOKUP($G2489,Temp!$A:$C,U$1,FALSE)</f>
        <v>#VALUE!</v>
      </c>
      <c r="V2489" s="22" t="e">
        <f>VLOOKUP($G2489,Temp!$A:$C,V$1,FALSE)</f>
        <v>#VALUE!</v>
      </c>
      <c r="W2489" s="22" t="e">
        <f>VLOOKUP($G2489,Temp!$A:$C,W$1,FALSE)</f>
        <v>#VALUE!</v>
      </c>
      <c r="X2489" s="22" t="e">
        <f>VLOOKUP($G2489,Temp!$A:$C,X$1,FALSE)</f>
        <v>#VALUE!</v>
      </c>
      <c r="Y2489" s="22">
        <f>VLOOKUP($G2489,Temp!$A:$C,Y$1,FALSE)</f>
        <v>648000</v>
      </c>
      <c r="Z2489" s="22">
        <f>VLOOKUP($G2489,Temp!$A:$C,Z$1,FALSE)</f>
        <v>15000</v>
      </c>
      <c r="AA2489" s="22" t="str">
        <f>VLOOKUP($A2489,Searches!$A:$H,AA$1,FALSE)</f>
        <v>Jeff Yoshimura</v>
      </c>
      <c r="AB2489" s="22" t="str">
        <f>VLOOKUP($A2489,Searches!$A:$H,AB$1,FALSE)</f>
        <v>ELASTIC</v>
      </c>
      <c r="AC2489" s="22" t="str">
        <f>VLOOKUP($A2489,Searches!$A:$H,AC$1,FALSE)</f>
        <v>VP, WORLDWIDE HEAD OF MARKETING</v>
      </c>
      <c r="AD2489" s="22" t="str">
        <f>VLOOKUP($A2489,Searches!$A:$H,AD$1,FALSE)</f>
        <v>2nd</v>
      </c>
      <c r="AE2489" s="22" t="str">
        <f>VLOOKUP($A2489,Searches!$A:$H,AE$1,FALSE)</f>
        <v/>
      </c>
      <c r="AF2489" s="22" t="str">
        <f>VLOOKUP($A2489,Searches!$A:$H,AF$1,FALSE)</f>
        <v>San Francisco Bay Area</v>
      </c>
      <c r="AG2489" s="22" t="str">
        <f>VLOOKUP($A2489,Searches!$A:$H,AG$1,FALSE)</f>
        <v>https://www.linkedin.com/sales/profile/9221,trnV,NAME_SEARCH?moduleKey=peopleSearchResults&amp;pageKey=sales-search3-people-refinement&amp;contextId=60BC92C971D70515801E49D6842B0000&amp;requestId=234a564c-b796-4d4e-b3ce-b36d65d2c6de&amp;action=CLICK&amp;target=urn%3Ali%3AsalesLead%3A(-1%2C9221)&amp;pageNumber=32&amp;targetEl=profilelink&amp;position=10&amp;trk=lss-serp-result-lead_photo</v>
      </c>
      <c r="AH2489" s="22" t="e">
        <f>VLOOKUP($G2489,Temp!$D:$F,AH$1,FALSE)</f>
        <v>#N/A</v>
      </c>
      <c r="AI2489" s="22" t="e">
        <f>VLOOKUP($G2489,Temp!$D:$F,AI$1,FALSE)</f>
        <v>#N/A</v>
      </c>
      <c r="AJ2489" s="22" t="e">
        <f>VLOOKUP($G2489,Temp!$D:$F,AJ$1,FALSE)</f>
        <v>#N/A</v>
      </c>
    </row>
    <row r="2490" spans="1:36" ht="16" x14ac:dyDescent="0.2">
      <c r="A2490" s="8" t="str">
        <f t="shared" si="38"/>
        <v>Michael Kwon Zscaler</v>
      </c>
      <c r="B2490" s="8" t="s">
        <v>1203</v>
      </c>
      <c r="C2490" s="8" t="s">
        <v>14679</v>
      </c>
      <c r="D2490" s="8" t="s">
        <v>11564</v>
      </c>
      <c r="E2490" s="8" t="s">
        <v>14680</v>
      </c>
      <c r="F2490" s="8" t="s">
        <v>14681</v>
      </c>
      <c r="G2490" s="12" t="s">
        <v>12125</v>
      </c>
      <c r="H2490" s="22" t="str">
        <f>VLOOKUP($G2490,Temp!$A:$C,H$1,FALSE)</f>
        <v>zscaler.com</v>
      </c>
      <c r="I2490" s="22" t="e">
        <f>VLOOKUP($G2490,Temp!$A:$C,I$1,FALSE)</f>
        <v>#VALUE!</v>
      </c>
      <c r="J2490" s="22" t="e">
        <f>VLOOKUP($G2490,Temp!$A:$C,J$1,FALSE)</f>
        <v>#VALUE!</v>
      </c>
      <c r="K2490" s="22" t="e">
        <f>VLOOKUP($G2490,Temp!$A:$C,K$1,FALSE)</f>
        <v>#VALUE!</v>
      </c>
      <c r="L2490" s="22" t="e">
        <f>VLOOKUP($G2490,Temp!$A:$C,L$1,FALSE)</f>
        <v>#VALUE!</v>
      </c>
      <c r="M2490" s="22" t="e">
        <f>VLOOKUP($G2490,Temp!$A:$C,M$1,FALSE)</f>
        <v>#VALUE!</v>
      </c>
      <c r="N2490" s="22" t="e">
        <f>VLOOKUP($G2490,Temp!$A:$C,N$1,FALSE)</f>
        <v>#VALUE!</v>
      </c>
      <c r="O2490" s="22" t="e">
        <f>VLOOKUP($G2490,Temp!$A:$C,O$1,FALSE)</f>
        <v>#VALUE!</v>
      </c>
      <c r="P2490" s="22" t="e">
        <f>VLOOKUP($G2490,Temp!$A:$C,P$1,FALSE)</f>
        <v>#VALUE!</v>
      </c>
      <c r="Q2490" s="22" t="e">
        <f>VLOOKUP($G2490,Temp!$A:$C,Q$1,FALSE)</f>
        <v>#VALUE!</v>
      </c>
      <c r="R2490" s="22" t="e">
        <f>VLOOKUP($G2490,Temp!$A:$C,R$1,FALSE)</f>
        <v>#VALUE!</v>
      </c>
      <c r="S2490" s="22" t="e">
        <f>VLOOKUP($G2490,Temp!$A:$C,S$1,FALSE)</f>
        <v>#VALUE!</v>
      </c>
      <c r="T2490" s="22" t="e">
        <f>VLOOKUP($G2490,Temp!$A:$C,T$1,FALSE)</f>
        <v>#VALUE!</v>
      </c>
      <c r="U2490" s="22" t="e">
        <f>VLOOKUP($G2490,Temp!$A:$C,U$1,FALSE)</f>
        <v>#VALUE!</v>
      </c>
      <c r="V2490" s="22" t="e">
        <f>VLOOKUP($G2490,Temp!$A:$C,V$1,FALSE)</f>
        <v>#VALUE!</v>
      </c>
      <c r="W2490" s="22" t="e">
        <f>VLOOKUP($G2490,Temp!$A:$C,W$1,FALSE)</f>
        <v>#VALUE!</v>
      </c>
      <c r="X2490" s="22" t="e">
        <f>VLOOKUP($G2490,Temp!$A:$C,X$1,FALSE)</f>
        <v>#VALUE!</v>
      </c>
      <c r="Y2490" s="22">
        <f>VLOOKUP($G2490,Temp!$A:$C,Y$1,FALSE)</f>
        <v>60400</v>
      </c>
      <c r="Z2490" s="22">
        <f>VLOOKUP($G2490,Temp!$A:$C,Z$1,FALSE)</f>
        <v>27900</v>
      </c>
      <c r="AA2490" s="22" t="e">
        <f>VLOOKUP($A2490,Searches!$A:$H,AA$1,FALSE)</f>
        <v>#N/A</v>
      </c>
      <c r="AB2490" s="22" t="e">
        <f>VLOOKUP($A2490,Searches!$A:$H,AB$1,FALSE)</f>
        <v>#N/A</v>
      </c>
      <c r="AC2490" s="22" t="e">
        <f>VLOOKUP($A2490,Searches!$A:$H,AC$1,FALSE)</f>
        <v>#N/A</v>
      </c>
      <c r="AD2490" s="22" t="e">
        <f>VLOOKUP($A2490,Searches!$A:$H,AD$1,FALSE)</f>
        <v>#N/A</v>
      </c>
      <c r="AE2490" s="22" t="e">
        <f>VLOOKUP($A2490,Searches!$A:$H,AE$1,FALSE)</f>
        <v>#N/A</v>
      </c>
      <c r="AF2490" s="22" t="e">
        <f>VLOOKUP($A2490,Searches!$A:$H,AF$1,FALSE)</f>
        <v>#N/A</v>
      </c>
      <c r="AG2490" s="22" t="e">
        <f>VLOOKUP($A2490,Searches!$A:$H,AG$1,FALSE)</f>
        <v>#N/A</v>
      </c>
      <c r="AH2490" s="22" t="e">
        <f>VLOOKUP($G2490,Temp!$D:$F,AH$1,FALSE)</f>
        <v>#N/A</v>
      </c>
      <c r="AI2490" s="22" t="e">
        <f>VLOOKUP($G2490,Temp!$D:$F,AI$1,FALSE)</f>
        <v>#N/A</v>
      </c>
      <c r="AJ2490" s="22" t="e">
        <f>VLOOKUP($G2490,Temp!$D:$F,AJ$1,FALSE)</f>
        <v>#N/A</v>
      </c>
    </row>
    <row r="2491" spans="1:36" ht="16" x14ac:dyDescent="0.2">
      <c r="A2491" s="8" t="str">
        <f t="shared" si="38"/>
        <v>Shanann Monaghan Looker</v>
      </c>
      <c r="B2491" s="8" t="s">
        <v>14710</v>
      </c>
      <c r="C2491" s="8" t="s">
        <v>14712</v>
      </c>
      <c r="D2491" s="8" t="s">
        <v>10731</v>
      </c>
      <c r="E2491" s="8" t="s">
        <v>14714</v>
      </c>
      <c r="F2491" s="8" t="s">
        <v>3385</v>
      </c>
      <c r="G2491" s="12" t="s">
        <v>3386</v>
      </c>
      <c r="H2491" s="22" t="str">
        <f>VLOOKUP($G2491,Temp!$A:$C,H$1,FALSE)</f>
        <v>looker.com</v>
      </c>
      <c r="I2491" s="22" t="e">
        <f>VLOOKUP($G2491,Temp!$A:$C,I$1,FALSE)</f>
        <v>#VALUE!</v>
      </c>
      <c r="J2491" s="22" t="e">
        <f>VLOOKUP($G2491,Temp!$A:$C,J$1,FALSE)</f>
        <v>#VALUE!</v>
      </c>
      <c r="K2491" s="22" t="e">
        <f>VLOOKUP($G2491,Temp!$A:$C,K$1,FALSE)</f>
        <v>#VALUE!</v>
      </c>
      <c r="L2491" s="22" t="e">
        <f>VLOOKUP($G2491,Temp!$A:$C,L$1,FALSE)</f>
        <v>#VALUE!</v>
      </c>
      <c r="M2491" s="22" t="e">
        <f>VLOOKUP($G2491,Temp!$A:$C,M$1,FALSE)</f>
        <v>#VALUE!</v>
      </c>
      <c r="N2491" s="22" t="e">
        <f>VLOOKUP($G2491,Temp!$A:$C,N$1,FALSE)</f>
        <v>#VALUE!</v>
      </c>
      <c r="O2491" s="22" t="e">
        <f>VLOOKUP($G2491,Temp!$A:$C,O$1,FALSE)</f>
        <v>#VALUE!</v>
      </c>
      <c r="P2491" s="22" t="e">
        <f>VLOOKUP($G2491,Temp!$A:$C,P$1,FALSE)</f>
        <v>#VALUE!</v>
      </c>
      <c r="Q2491" s="22" t="e">
        <f>VLOOKUP($G2491,Temp!$A:$C,Q$1,FALSE)</f>
        <v>#VALUE!</v>
      </c>
      <c r="R2491" s="22" t="e">
        <f>VLOOKUP($G2491,Temp!$A:$C,R$1,FALSE)</f>
        <v>#VALUE!</v>
      </c>
      <c r="S2491" s="22" t="e">
        <f>VLOOKUP($G2491,Temp!$A:$C,S$1,FALSE)</f>
        <v>#VALUE!</v>
      </c>
      <c r="T2491" s="22" t="e">
        <f>VLOOKUP($G2491,Temp!$A:$C,T$1,FALSE)</f>
        <v>#VALUE!</v>
      </c>
      <c r="U2491" s="22" t="e">
        <f>VLOOKUP($G2491,Temp!$A:$C,U$1,FALSE)</f>
        <v>#VALUE!</v>
      </c>
      <c r="V2491" s="22" t="e">
        <f>VLOOKUP($G2491,Temp!$A:$C,V$1,FALSE)</f>
        <v>#VALUE!</v>
      </c>
      <c r="W2491" s="22" t="e">
        <f>VLOOKUP($G2491,Temp!$A:$C,W$1,FALSE)</f>
        <v>#VALUE!</v>
      </c>
      <c r="X2491" s="22" t="e">
        <f>VLOOKUP($G2491,Temp!$A:$C,X$1,FALSE)</f>
        <v>#VALUE!</v>
      </c>
      <c r="Y2491" s="22">
        <f>VLOOKUP($G2491,Temp!$A:$C,Y$1,FALSE)</f>
        <v>33700</v>
      </c>
      <c r="Z2491" s="22">
        <f>VLOOKUP($G2491,Temp!$A:$C,Z$1,FALSE)</f>
        <v>38000</v>
      </c>
      <c r="AA2491" s="22" t="e">
        <f>VLOOKUP($A2491,Searches!$A:$H,AA$1,FALSE)</f>
        <v>#N/A</v>
      </c>
      <c r="AB2491" s="22" t="e">
        <f>VLOOKUP($A2491,Searches!$A:$H,AB$1,FALSE)</f>
        <v>#N/A</v>
      </c>
      <c r="AC2491" s="22" t="e">
        <f>VLOOKUP($A2491,Searches!$A:$H,AC$1,FALSE)</f>
        <v>#N/A</v>
      </c>
      <c r="AD2491" s="22" t="e">
        <f>VLOOKUP($A2491,Searches!$A:$H,AD$1,FALSE)</f>
        <v>#N/A</v>
      </c>
      <c r="AE2491" s="22" t="e">
        <f>VLOOKUP($A2491,Searches!$A:$H,AE$1,FALSE)</f>
        <v>#N/A</v>
      </c>
      <c r="AF2491" s="22" t="e">
        <f>VLOOKUP($A2491,Searches!$A:$H,AF$1,FALSE)</f>
        <v>#N/A</v>
      </c>
      <c r="AG2491" s="22" t="e">
        <f>VLOOKUP($A2491,Searches!$A:$H,AG$1,FALSE)</f>
        <v>#N/A</v>
      </c>
      <c r="AH2491" s="22" t="e">
        <f>VLOOKUP($G2491,Temp!$D:$F,AH$1,FALSE)</f>
        <v>#N/A</v>
      </c>
      <c r="AI2491" s="22" t="e">
        <f>VLOOKUP($G2491,Temp!$D:$F,AI$1,FALSE)</f>
        <v>#N/A</v>
      </c>
      <c r="AJ2491" s="22" t="e">
        <f>VLOOKUP($G2491,Temp!$D:$F,AJ$1,FALSE)</f>
        <v>#N/A</v>
      </c>
    </row>
    <row r="2492" spans="1:36" ht="16" x14ac:dyDescent="0.2">
      <c r="A2492" s="8" t="str">
        <f t="shared" si="38"/>
        <v>Nicholas Chase Mirantis</v>
      </c>
      <c r="B2492" s="8" t="s">
        <v>9067</v>
      </c>
      <c r="C2492" s="8" t="s">
        <v>11192</v>
      </c>
      <c r="D2492" s="8" t="s">
        <v>12167</v>
      </c>
      <c r="E2492" s="8" t="s">
        <v>14731</v>
      </c>
      <c r="F2492" s="8" t="s">
        <v>13497</v>
      </c>
      <c r="G2492" s="12" t="s">
        <v>12126</v>
      </c>
      <c r="H2492" s="22" t="str">
        <f>VLOOKUP($G2492,Temp!$A:$C,H$1,FALSE)</f>
        <v>mirantis.com</v>
      </c>
      <c r="I2492" s="22" t="e">
        <f>VLOOKUP($G2492,Temp!$A:$C,I$1,FALSE)</f>
        <v>#VALUE!</v>
      </c>
      <c r="J2492" s="22" t="e">
        <f>VLOOKUP($G2492,Temp!$A:$C,J$1,FALSE)</f>
        <v>#VALUE!</v>
      </c>
      <c r="K2492" s="22" t="e">
        <f>VLOOKUP($G2492,Temp!$A:$C,K$1,FALSE)</f>
        <v>#VALUE!</v>
      </c>
      <c r="L2492" s="22" t="e">
        <f>VLOOKUP($G2492,Temp!$A:$C,L$1,FALSE)</f>
        <v>#VALUE!</v>
      </c>
      <c r="M2492" s="22" t="e">
        <f>VLOOKUP($G2492,Temp!$A:$C,M$1,FALSE)</f>
        <v>#VALUE!</v>
      </c>
      <c r="N2492" s="22" t="e">
        <f>VLOOKUP($G2492,Temp!$A:$C,N$1,FALSE)</f>
        <v>#VALUE!</v>
      </c>
      <c r="O2492" s="22" t="e">
        <f>VLOOKUP($G2492,Temp!$A:$C,O$1,FALSE)</f>
        <v>#VALUE!</v>
      </c>
      <c r="P2492" s="22" t="e">
        <f>VLOOKUP($G2492,Temp!$A:$C,P$1,FALSE)</f>
        <v>#VALUE!</v>
      </c>
      <c r="Q2492" s="22" t="e">
        <f>VLOOKUP($G2492,Temp!$A:$C,Q$1,FALSE)</f>
        <v>#VALUE!</v>
      </c>
      <c r="R2492" s="22" t="e">
        <f>VLOOKUP($G2492,Temp!$A:$C,R$1,FALSE)</f>
        <v>#VALUE!</v>
      </c>
      <c r="S2492" s="22" t="e">
        <f>VLOOKUP($G2492,Temp!$A:$C,S$1,FALSE)</f>
        <v>#VALUE!</v>
      </c>
      <c r="T2492" s="22" t="e">
        <f>VLOOKUP($G2492,Temp!$A:$C,T$1,FALSE)</f>
        <v>#VALUE!</v>
      </c>
      <c r="U2492" s="22" t="e">
        <f>VLOOKUP($G2492,Temp!$A:$C,U$1,FALSE)</f>
        <v>#VALUE!</v>
      </c>
      <c r="V2492" s="22" t="e">
        <f>VLOOKUP($G2492,Temp!$A:$C,V$1,FALSE)</f>
        <v>#VALUE!</v>
      </c>
      <c r="W2492" s="22" t="e">
        <f>VLOOKUP($G2492,Temp!$A:$C,W$1,FALSE)</f>
        <v>#VALUE!</v>
      </c>
      <c r="X2492" s="22" t="e">
        <f>VLOOKUP($G2492,Temp!$A:$C,X$1,FALSE)</f>
        <v>#VALUE!</v>
      </c>
      <c r="Y2492" s="22">
        <f>VLOOKUP($G2492,Temp!$A:$C,Y$1,FALSE)</f>
        <v>46600</v>
      </c>
      <c r="Z2492" s="22">
        <f>VLOOKUP($G2492,Temp!$A:$C,Z$1,FALSE)</f>
        <v>1200</v>
      </c>
      <c r="AA2492" s="22" t="str">
        <f>VLOOKUP($A2492,Searches!$A:$H,AA$1,FALSE)</f>
        <v>Nicholas Chase</v>
      </c>
      <c r="AB2492" s="22" t="str">
        <f>VLOOKUP($A2492,Searches!$A:$H,AB$1,FALSE)</f>
        <v>Mirantis</v>
      </c>
      <c r="AC2492" s="22" t="str">
        <f>VLOOKUP($A2492,Searches!$A:$H,AC$1,FALSE)</f>
        <v>Head of Technical and Marketing Content</v>
      </c>
      <c r="AD2492" s="22" t="str">
        <f>VLOOKUP($A2492,Searches!$A:$H,AD$1,FALSE)</f>
        <v>2nd</v>
      </c>
      <c r="AE2492" s="22" t="str">
        <f>VLOOKUP($A2492,Searches!$A:$H,AE$1,FALSE)</f>
        <v/>
      </c>
      <c r="AF2492" s="22" t="str">
        <f>VLOOKUP($A2492,Searches!$A:$H,AF$1,FALSE)</f>
        <v>Greenville, South Carolina Area</v>
      </c>
      <c r="AG2492" s="22" t="str">
        <f>VLOOKUP($A2492,Searches!$A:$H,AG$1,FALSE)</f>
        <v>https://www.linkedin.com/sales/profile/5863195,ShW3,NAME_SEARCH?moduleKey=peopleSearchResults&amp;pageKey=sales-search3-people-refinement&amp;contextId=60BC92C971D70515801E49D6842B0000&amp;requestId=2e5da153-bc06-43d3-8583-1044be925667&amp;action=CLICK&amp;target=urn%3Ali%3AsalesLead%3A(-1%2C5863195)&amp;pageNumber=33&amp;targetEl=profilelink&amp;position=11&amp;trk=lss-serp-result-lead_photo</v>
      </c>
      <c r="AH2492" s="22" t="e">
        <f>VLOOKUP($G2492,Temp!$D:$F,AH$1,FALSE)</f>
        <v>#N/A</v>
      </c>
      <c r="AI2492" s="22" t="e">
        <f>VLOOKUP($G2492,Temp!$D:$F,AI$1,FALSE)</f>
        <v>#N/A</v>
      </c>
      <c r="AJ2492" s="22" t="e">
        <f>VLOOKUP($G2492,Temp!$D:$F,AJ$1,FALSE)</f>
        <v>#N/A</v>
      </c>
    </row>
    <row r="2493" spans="1:36" ht="16" x14ac:dyDescent="0.2">
      <c r="A2493" s="8" t="str">
        <f t="shared" si="38"/>
        <v>Romil Khansaheb Cisco Jasper</v>
      </c>
      <c r="B2493" s="8" t="s">
        <v>14738</v>
      </c>
      <c r="C2493" s="8" t="s">
        <v>14739</v>
      </c>
      <c r="D2493" s="8" t="s">
        <v>12200</v>
      </c>
      <c r="E2493" s="8" t="s">
        <v>14741</v>
      </c>
      <c r="F2493" s="8" t="s">
        <v>11250</v>
      </c>
      <c r="G2493" s="12" t="s">
        <v>10890</v>
      </c>
      <c r="H2493" s="22" t="str">
        <f>VLOOKUP($G2493,Temp!$A:$C,H$1,FALSE)</f>
        <v>jasper.com</v>
      </c>
      <c r="I2493" s="22" t="e">
        <f>VLOOKUP($G2493,Temp!$A:$C,I$1,FALSE)</f>
        <v>#VALUE!</v>
      </c>
      <c r="J2493" s="22" t="e">
        <f>VLOOKUP($G2493,Temp!$A:$C,J$1,FALSE)</f>
        <v>#VALUE!</v>
      </c>
      <c r="K2493" s="22" t="e">
        <f>VLOOKUP($G2493,Temp!$A:$C,K$1,FALSE)</f>
        <v>#VALUE!</v>
      </c>
      <c r="L2493" s="22" t="e">
        <f>VLOOKUP($G2493,Temp!$A:$C,L$1,FALSE)</f>
        <v>#VALUE!</v>
      </c>
      <c r="M2493" s="22" t="e">
        <f>VLOOKUP($G2493,Temp!$A:$C,M$1,FALSE)</f>
        <v>#VALUE!</v>
      </c>
      <c r="N2493" s="22" t="e">
        <f>VLOOKUP($G2493,Temp!$A:$C,N$1,FALSE)</f>
        <v>#VALUE!</v>
      </c>
      <c r="O2493" s="22" t="e">
        <f>VLOOKUP($G2493,Temp!$A:$C,O$1,FALSE)</f>
        <v>#VALUE!</v>
      </c>
      <c r="P2493" s="22" t="e">
        <f>VLOOKUP($G2493,Temp!$A:$C,P$1,FALSE)</f>
        <v>#VALUE!</v>
      </c>
      <c r="Q2493" s="22" t="e">
        <f>VLOOKUP($G2493,Temp!$A:$C,Q$1,FALSE)</f>
        <v>#VALUE!</v>
      </c>
      <c r="R2493" s="22" t="e">
        <f>VLOOKUP($G2493,Temp!$A:$C,R$1,FALSE)</f>
        <v>#VALUE!</v>
      </c>
      <c r="S2493" s="22" t="e">
        <f>VLOOKUP($G2493,Temp!$A:$C,S$1,FALSE)</f>
        <v>#VALUE!</v>
      </c>
      <c r="T2493" s="22" t="e">
        <f>VLOOKUP($G2493,Temp!$A:$C,T$1,FALSE)</f>
        <v>#VALUE!</v>
      </c>
      <c r="U2493" s="22" t="e">
        <f>VLOOKUP($G2493,Temp!$A:$C,U$1,FALSE)</f>
        <v>#VALUE!</v>
      </c>
      <c r="V2493" s="22" t="e">
        <f>VLOOKUP($G2493,Temp!$A:$C,V$1,FALSE)</f>
        <v>#VALUE!</v>
      </c>
      <c r="W2493" s="22" t="e">
        <f>VLOOKUP($G2493,Temp!$A:$C,W$1,FALSE)</f>
        <v>#VALUE!</v>
      </c>
      <c r="X2493" s="22" t="e">
        <f>VLOOKUP($G2493,Temp!$A:$C,X$1,FALSE)</f>
        <v>#VALUE!</v>
      </c>
      <c r="Y2493" s="22">
        <f>VLOOKUP($G2493,Temp!$A:$C,Y$1,FALSE)</f>
        <v>31800</v>
      </c>
      <c r="Z2493" s="22">
        <f>VLOOKUP($G2493,Temp!$A:$C,Z$1,FALSE)</f>
        <v>2700</v>
      </c>
      <c r="AA2493" s="22" t="e">
        <f>VLOOKUP($A2493,Searches!$A:$H,AA$1,FALSE)</f>
        <v>#N/A</v>
      </c>
      <c r="AB2493" s="22" t="e">
        <f>VLOOKUP($A2493,Searches!$A:$H,AB$1,FALSE)</f>
        <v>#N/A</v>
      </c>
      <c r="AC2493" s="22" t="e">
        <f>VLOOKUP($A2493,Searches!$A:$H,AC$1,FALSE)</f>
        <v>#N/A</v>
      </c>
      <c r="AD2493" s="22" t="e">
        <f>VLOOKUP($A2493,Searches!$A:$H,AD$1,FALSE)</f>
        <v>#N/A</v>
      </c>
      <c r="AE2493" s="22" t="e">
        <f>VLOOKUP($A2493,Searches!$A:$H,AE$1,FALSE)</f>
        <v>#N/A</v>
      </c>
      <c r="AF2493" s="22" t="e">
        <f>VLOOKUP($A2493,Searches!$A:$H,AF$1,FALSE)</f>
        <v>#N/A</v>
      </c>
      <c r="AG2493" s="22" t="e">
        <f>VLOOKUP($A2493,Searches!$A:$H,AG$1,FALSE)</f>
        <v>#N/A</v>
      </c>
      <c r="AH2493" s="22" t="e">
        <f>VLOOKUP($G2493,Temp!$D:$F,AH$1,FALSE)</f>
        <v>#N/A</v>
      </c>
      <c r="AI2493" s="22" t="e">
        <f>VLOOKUP($G2493,Temp!$D:$F,AI$1,FALSE)</f>
        <v>#N/A</v>
      </c>
      <c r="AJ2493" s="22" t="e">
        <f>VLOOKUP($G2493,Temp!$D:$F,AJ$1,FALSE)</f>
        <v>#N/A</v>
      </c>
    </row>
    <row r="2494" spans="1:36" ht="16" x14ac:dyDescent="0.2">
      <c r="A2494" s="8" t="str">
        <f t="shared" si="38"/>
        <v>Jeremy Skaling BNY Mellon | Eagle Investment Systems</v>
      </c>
      <c r="B2494" s="8" t="s">
        <v>5580</v>
      </c>
      <c r="C2494" s="8" t="s">
        <v>14814</v>
      </c>
      <c r="D2494" s="8" t="s">
        <v>12157</v>
      </c>
      <c r="E2494" s="8" t="s">
        <v>14816</v>
      </c>
      <c r="F2494" s="8" t="s">
        <v>14818</v>
      </c>
      <c r="G2494" s="12" t="s">
        <v>12127</v>
      </c>
      <c r="H2494" s="22" t="str">
        <f>VLOOKUP($G2494,Temp!$A:$C,H$1,FALSE)</f>
        <v>eagleinvsys.com</v>
      </c>
      <c r="I2494" s="22" t="e">
        <f>VLOOKUP($G2494,Temp!$A:$C,I$1,FALSE)</f>
        <v>#VALUE!</v>
      </c>
      <c r="J2494" s="22" t="e">
        <f>VLOOKUP($G2494,Temp!$A:$C,J$1,FALSE)</f>
        <v>#VALUE!</v>
      </c>
      <c r="K2494" s="22" t="e">
        <f>VLOOKUP($G2494,Temp!$A:$C,K$1,FALSE)</f>
        <v>#VALUE!</v>
      </c>
      <c r="L2494" s="22" t="e">
        <f>VLOOKUP($G2494,Temp!$A:$C,L$1,FALSE)</f>
        <v>#VALUE!</v>
      </c>
      <c r="M2494" s="22" t="e">
        <f>VLOOKUP($G2494,Temp!$A:$C,M$1,FALSE)</f>
        <v>#VALUE!</v>
      </c>
      <c r="N2494" s="22" t="e">
        <f>VLOOKUP($G2494,Temp!$A:$C,N$1,FALSE)</f>
        <v>#VALUE!</v>
      </c>
      <c r="O2494" s="22" t="e">
        <f>VLOOKUP($G2494,Temp!$A:$C,O$1,FALSE)</f>
        <v>#VALUE!</v>
      </c>
      <c r="P2494" s="22" t="e">
        <f>VLOOKUP($G2494,Temp!$A:$C,P$1,FALSE)</f>
        <v>#VALUE!</v>
      </c>
      <c r="Q2494" s="22" t="e">
        <f>VLOOKUP($G2494,Temp!$A:$C,Q$1,FALSE)</f>
        <v>#VALUE!</v>
      </c>
      <c r="R2494" s="22" t="e">
        <f>VLOOKUP($G2494,Temp!$A:$C,R$1,FALSE)</f>
        <v>#VALUE!</v>
      </c>
      <c r="S2494" s="22" t="e">
        <f>VLOOKUP($G2494,Temp!$A:$C,S$1,FALSE)</f>
        <v>#VALUE!</v>
      </c>
      <c r="T2494" s="22" t="e">
        <f>VLOOKUP($G2494,Temp!$A:$C,T$1,FALSE)</f>
        <v>#VALUE!</v>
      </c>
      <c r="U2494" s="22" t="e">
        <f>VLOOKUP($G2494,Temp!$A:$C,U$1,FALSE)</f>
        <v>#VALUE!</v>
      </c>
      <c r="V2494" s="22" t="e">
        <f>VLOOKUP($G2494,Temp!$A:$C,V$1,FALSE)</f>
        <v>#VALUE!</v>
      </c>
      <c r="W2494" s="22" t="e">
        <f>VLOOKUP($G2494,Temp!$A:$C,W$1,FALSE)</f>
        <v>#VALUE!</v>
      </c>
      <c r="X2494" s="22" t="e">
        <f>VLOOKUP($G2494,Temp!$A:$C,X$1,FALSE)</f>
        <v>#VALUE!</v>
      </c>
      <c r="Y2494" s="22">
        <f>VLOOKUP($G2494,Temp!$A:$C,Y$1,FALSE)</f>
        <v>1700</v>
      </c>
      <c r="Z2494" s="22">
        <f>VLOOKUP($G2494,Temp!$A:$C,Z$1,FALSE)</f>
        <v>0</v>
      </c>
      <c r="AA2494" s="22" t="e">
        <f>VLOOKUP($A2494,Searches!$A:$H,AA$1,FALSE)</f>
        <v>#N/A</v>
      </c>
      <c r="AB2494" s="22" t="e">
        <f>VLOOKUP($A2494,Searches!$A:$H,AB$1,FALSE)</f>
        <v>#N/A</v>
      </c>
      <c r="AC2494" s="22" t="e">
        <f>VLOOKUP($A2494,Searches!$A:$H,AC$1,FALSE)</f>
        <v>#N/A</v>
      </c>
      <c r="AD2494" s="22" t="e">
        <f>VLOOKUP($A2494,Searches!$A:$H,AD$1,FALSE)</f>
        <v>#N/A</v>
      </c>
      <c r="AE2494" s="22" t="e">
        <f>VLOOKUP($A2494,Searches!$A:$H,AE$1,FALSE)</f>
        <v>#N/A</v>
      </c>
      <c r="AF2494" s="22" t="e">
        <f>VLOOKUP($A2494,Searches!$A:$H,AF$1,FALSE)</f>
        <v>#N/A</v>
      </c>
      <c r="AG2494" s="22" t="e">
        <f>VLOOKUP($A2494,Searches!$A:$H,AG$1,FALSE)</f>
        <v>#N/A</v>
      </c>
      <c r="AH2494" s="22" t="e">
        <f>VLOOKUP($G2494,Temp!$D:$F,AH$1,FALSE)</f>
        <v>#N/A</v>
      </c>
      <c r="AI2494" s="22" t="e">
        <f>VLOOKUP($G2494,Temp!$D:$F,AI$1,FALSE)</f>
        <v>#N/A</v>
      </c>
      <c r="AJ2494" s="22" t="e">
        <f>VLOOKUP($G2494,Temp!$D:$F,AJ$1,FALSE)</f>
        <v>#N/A</v>
      </c>
    </row>
    <row r="2495" spans="1:36" ht="16" x14ac:dyDescent="0.2">
      <c r="A2495" s="8" t="str">
        <f t="shared" si="38"/>
        <v>John Russ NerdWallet</v>
      </c>
      <c r="B2495" s="8" t="s">
        <v>428</v>
      </c>
      <c r="C2495" s="8" t="s">
        <v>11968</v>
      </c>
      <c r="D2495" s="8" t="s">
        <v>12356</v>
      </c>
      <c r="E2495" s="8" t="s">
        <v>634</v>
      </c>
      <c r="F2495" s="8" t="s">
        <v>13488</v>
      </c>
      <c r="G2495" s="12" t="s">
        <v>14847</v>
      </c>
      <c r="H2495" s="22" t="e">
        <f>VLOOKUP($G2495,Temp!$A:$C,H$1,FALSE)</f>
        <v>#N/A</v>
      </c>
      <c r="I2495" s="22" t="e">
        <f>VLOOKUP($G2495,Temp!$A:$C,I$1,FALSE)</f>
        <v>#N/A</v>
      </c>
      <c r="J2495" s="22" t="e">
        <f>VLOOKUP($G2495,Temp!$A:$C,J$1,FALSE)</f>
        <v>#N/A</v>
      </c>
      <c r="K2495" s="22" t="e">
        <f>VLOOKUP($G2495,Temp!$A:$C,K$1,FALSE)</f>
        <v>#N/A</v>
      </c>
      <c r="L2495" s="22" t="e">
        <f>VLOOKUP($G2495,Temp!$A:$C,L$1,FALSE)</f>
        <v>#N/A</v>
      </c>
      <c r="M2495" s="22" t="e">
        <f>VLOOKUP($G2495,Temp!$A:$C,M$1,FALSE)</f>
        <v>#N/A</v>
      </c>
      <c r="N2495" s="22" t="e">
        <f>VLOOKUP($G2495,Temp!$A:$C,N$1,FALSE)</f>
        <v>#N/A</v>
      </c>
      <c r="O2495" s="22" t="e">
        <f>VLOOKUP($G2495,Temp!$A:$C,O$1,FALSE)</f>
        <v>#N/A</v>
      </c>
      <c r="P2495" s="22" t="e">
        <f>VLOOKUP($G2495,Temp!$A:$C,P$1,FALSE)</f>
        <v>#N/A</v>
      </c>
      <c r="Q2495" s="22" t="e">
        <f>VLOOKUP($G2495,Temp!$A:$C,Q$1,FALSE)</f>
        <v>#N/A</v>
      </c>
      <c r="R2495" s="22" t="e">
        <f>VLOOKUP($G2495,Temp!$A:$C,R$1,FALSE)</f>
        <v>#N/A</v>
      </c>
      <c r="S2495" s="22" t="e">
        <f>VLOOKUP($G2495,Temp!$A:$C,S$1,FALSE)</f>
        <v>#N/A</v>
      </c>
      <c r="T2495" s="22" t="e">
        <f>VLOOKUP($G2495,Temp!$A:$C,T$1,FALSE)</f>
        <v>#N/A</v>
      </c>
      <c r="U2495" s="22" t="e">
        <f>VLOOKUP($G2495,Temp!$A:$C,U$1,FALSE)</f>
        <v>#N/A</v>
      </c>
      <c r="V2495" s="22" t="e">
        <f>VLOOKUP($G2495,Temp!$A:$C,V$1,FALSE)</f>
        <v>#N/A</v>
      </c>
      <c r="W2495" s="22" t="e">
        <f>VLOOKUP($G2495,Temp!$A:$C,W$1,FALSE)</f>
        <v>#N/A</v>
      </c>
      <c r="X2495" s="22" t="e">
        <f>VLOOKUP($G2495,Temp!$A:$C,X$1,FALSE)</f>
        <v>#N/A</v>
      </c>
      <c r="Y2495" s="22" t="e">
        <f>VLOOKUP($G2495,Temp!$A:$C,Y$1,FALSE)</f>
        <v>#N/A</v>
      </c>
      <c r="Z2495" s="22" t="e">
        <f>VLOOKUP($G2495,Temp!$A:$C,Z$1,FALSE)</f>
        <v>#N/A</v>
      </c>
      <c r="AA2495" s="22" t="str">
        <f>VLOOKUP($A2495,Searches!$A:$H,AA$1,FALSE)</f>
        <v>John Russ</v>
      </c>
      <c r="AB2495" s="22" t="str">
        <f>VLOOKUP($A2495,Searches!$A:$H,AB$1,FALSE)</f>
        <v>NerdWallet</v>
      </c>
      <c r="AC2495" s="22" t="str">
        <f>VLOOKUP($A2495,Searches!$A:$H,AC$1,FALSE)</f>
        <v>Head of Integrated Marketing</v>
      </c>
      <c r="AD2495" s="22" t="str">
        <f>VLOOKUP($A2495,Searches!$A:$H,AD$1,FALSE)</f>
        <v>2nd</v>
      </c>
      <c r="AE2495" s="22" t="str">
        <f>VLOOKUP($A2495,Searches!$A:$H,AE$1,FALSE)</f>
        <v/>
      </c>
      <c r="AF2495" s="22" t="str">
        <f>VLOOKUP($A2495,Searches!$A:$H,AF$1,FALSE)</f>
        <v>San Francisco Bay Area</v>
      </c>
      <c r="AG2495" s="22" t="str">
        <f>VLOOKUP($A2495,Searches!$A:$H,AG$1,FALSE)</f>
        <v>https://www.linkedin.com/sales/profile/3656954,KyWn,NAME_SEARCH?moduleKey=peopleSearchResults&amp;pageKey=sales-search3-people-refinement&amp;contextId=60BC92C971D70515801E49D6842B0000&amp;requestId=2e5da153-bc06-43d3-8583-1044be925667&amp;action=CLICK&amp;target=urn%3Ali%3AsalesLead%3A(-1%2C3656954)&amp;pageNumber=33&amp;targetEl=profilelink&amp;position=8&amp;trk=lss-serp-result-lead_photo</v>
      </c>
      <c r="AH2495" s="22" t="e">
        <f>VLOOKUP($G2495,Temp!$D:$F,AH$1,FALSE)</f>
        <v>#N/A</v>
      </c>
      <c r="AI2495" s="22" t="e">
        <f>VLOOKUP($G2495,Temp!$D:$F,AI$1,FALSE)</f>
        <v>#N/A</v>
      </c>
      <c r="AJ2495" s="22" t="e">
        <f>VLOOKUP($G2495,Temp!$D:$F,AJ$1,FALSE)</f>
        <v>#N/A</v>
      </c>
    </row>
    <row r="2496" spans="1:36" ht="16" x14ac:dyDescent="0.2">
      <c r="A2496" s="8" t="str">
        <f t="shared" si="38"/>
        <v>Dhiraj Sehgal Tintri</v>
      </c>
      <c r="B2496" s="8" t="s">
        <v>14863</v>
      </c>
      <c r="C2496" s="8" t="s">
        <v>14864</v>
      </c>
      <c r="D2496" s="8" t="s">
        <v>12170</v>
      </c>
      <c r="E2496" s="8" t="s">
        <v>634</v>
      </c>
      <c r="F2496" s="8" t="s">
        <v>6704</v>
      </c>
      <c r="G2496" s="8" t="s">
        <v>634</v>
      </c>
      <c r="H2496" s="22" t="e">
        <f>VLOOKUP($G2496,Temp!$A:$C,H$1,FALSE)</f>
        <v>#N/A</v>
      </c>
      <c r="I2496" s="22" t="e">
        <f>VLOOKUP($G2496,Temp!$A:$C,I$1,FALSE)</f>
        <v>#N/A</v>
      </c>
      <c r="J2496" s="22" t="e">
        <f>VLOOKUP($G2496,Temp!$A:$C,J$1,FALSE)</f>
        <v>#N/A</v>
      </c>
      <c r="K2496" s="22" t="e">
        <f>VLOOKUP($G2496,Temp!$A:$C,K$1,FALSE)</f>
        <v>#N/A</v>
      </c>
      <c r="L2496" s="22" t="e">
        <f>VLOOKUP($G2496,Temp!$A:$C,L$1,FALSE)</f>
        <v>#N/A</v>
      </c>
      <c r="M2496" s="22" t="e">
        <f>VLOOKUP($G2496,Temp!$A:$C,M$1,FALSE)</f>
        <v>#N/A</v>
      </c>
      <c r="N2496" s="22" t="e">
        <f>VLOOKUP($G2496,Temp!$A:$C,N$1,FALSE)</f>
        <v>#N/A</v>
      </c>
      <c r="O2496" s="22" t="e">
        <f>VLOOKUP($G2496,Temp!$A:$C,O$1,FALSE)</f>
        <v>#N/A</v>
      </c>
      <c r="P2496" s="22" t="e">
        <f>VLOOKUP($G2496,Temp!$A:$C,P$1,FALSE)</f>
        <v>#N/A</v>
      </c>
      <c r="Q2496" s="22" t="e">
        <f>VLOOKUP($G2496,Temp!$A:$C,Q$1,FALSE)</f>
        <v>#N/A</v>
      </c>
      <c r="R2496" s="22" t="e">
        <f>VLOOKUP($G2496,Temp!$A:$C,R$1,FALSE)</f>
        <v>#N/A</v>
      </c>
      <c r="S2496" s="22" t="e">
        <f>VLOOKUP($G2496,Temp!$A:$C,S$1,FALSE)</f>
        <v>#N/A</v>
      </c>
      <c r="T2496" s="22" t="e">
        <f>VLOOKUP($G2496,Temp!$A:$C,T$1,FALSE)</f>
        <v>#N/A</v>
      </c>
      <c r="U2496" s="22" t="e">
        <f>VLOOKUP($G2496,Temp!$A:$C,U$1,FALSE)</f>
        <v>#N/A</v>
      </c>
      <c r="V2496" s="22" t="e">
        <f>VLOOKUP($G2496,Temp!$A:$C,V$1,FALSE)</f>
        <v>#N/A</v>
      </c>
      <c r="W2496" s="22" t="e">
        <f>VLOOKUP($G2496,Temp!$A:$C,W$1,FALSE)</f>
        <v>#N/A</v>
      </c>
      <c r="X2496" s="22" t="e">
        <f>VLOOKUP($G2496,Temp!$A:$C,X$1,FALSE)</f>
        <v>#N/A</v>
      </c>
      <c r="Y2496" s="22" t="e">
        <f>VLOOKUP($G2496,Temp!$A:$C,Y$1,FALSE)</f>
        <v>#N/A</v>
      </c>
      <c r="Z2496" s="22" t="e">
        <f>VLOOKUP($G2496,Temp!$A:$C,Z$1,FALSE)</f>
        <v>#N/A</v>
      </c>
      <c r="AA2496" s="22" t="e">
        <f>VLOOKUP($A2496,Searches!$A:$H,AA$1,FALSE)</f>
        <v>#N/A</v>
      </c>
      <c r="AB2496" s="22" t="e">
        <f>VLOOKUP($A2496,Searches!$A:$H,AB$1,FALSE)</f>
        <v>#N/A</v>
      </c>
      <c r="AC2496" s="22" t="e">
        <f>VLOOKUP($A2496,Searches!$A:$H,AC$1,FALSE)</f>
        <v>#N/A</v>
      </c>
      <c r="AD2496" s="22" t="e">
        <f>VLOOKUP($A2496,Searches!$A:$H,AD$1,FALSE)</f>
        <v>#N/A</v>
      </c>
      <c r="AE2496" s="22" t="e">
        <f>VLOOKUP($A2496,Searches!$A:$H,AE$1,FALSE)</f>
        <v>#N/A</v>
      </c>
      <c r="AF2496" s="22" t="e">
        <f>VLOOKUP($A2496,Searches!$A:$H,AF$1,FALSE)</f>
        <v>#N/A</v>
      </c>
      <c r="AG2496" s="22" t="e">
        <f>VLOOKUP($A2496,Searches!$A:$H,AG$1,FALSE)</f>
        <v>#N/A</v>
      </c>
      <c r="AH2496" s="22" t="e">
        <f>VLOOKUP($G2496,Temp!$D:$F,AH$1,FALSE)</f>
        <v>#N/A</v>
      </c>
      <c r="AI2496" s="22" t="e">
        <f>VLOOKUP($G2496,Temp!$D:$F,AI$1,FALSE)</f>
        <v>#N/A</v>
      </c>
      <c r="AJ2496" s="22" t="e">
        <f>VLOOKUP($G2496,Temp!$D:$F,AJ$1,FALSE)</f>
        <v>#N/A</v>
      </c>
    </row>
    <row r="2497" spans="1:36" ht="16" x14ac:dyDescent="0.2">
      <c r="A2497" s="8" t="str">
        <f t="shared" si="38"/>
        <v>Karen Clark thredUP</v>
      </c>
      <c r="B2497" s="8" t="s">
        <v>5787</v>
      </c>
      <c r="C2497" s="8" t="s">
        <v>6663</v>
      </c>
      <c r="D2497" s="8" t="s">
        <v>12182</v>
      </c>
      <c r="E2497" s="8" t="s">
        <v>14890</v>
      </c>
      <c r="F2497" s="8" t="s">
        <v>3417</v>
      </c>
      <c r="G2497" s="12" t="s">
        <v>3418</v>
      </c>
      <c r="H2497" s="22" t="str">
        <f>VLOOKUP($G2497,Temp!$A:$C,H$1,FALSE)</f>
        <v>thredUP.com</v>
      </c>
      <c r="I2497" s="22" t="e">
        <f>VLOOKUP($G2497,Temp!$A:$C,I$1,FALSE)</f>
        <v>#VALUE!</v>
      </c>
      <c r="J2497" s="22" t="e">
        <f>VLOOKUP($G2497,Temp!$A:$C,J$1,FALSE)</f>
        <v>#VALUE!</v>
      </c>
      <c r="K2497" s="22" t="e">
        <f>VLOOKUP($G2497,Temp!$A:$C,K$1,FALSE)</f>
        <v>#VALUE!</v>
      </c>
      <c r="L2497" s="22" t="e">
        <f>VLOOKUP($G2497,Temp!$A:$C,L$1,FALSE)</f>
        <v>#VALUE!</v>
      </c>
      <c r="M2497" s="22" t="e">
        <f>VLOOKUP($G2497,Temp!$A:$C,M$1,FALSE)</f>
        <v>#VALUE!</v>
      </c>
      <c r="N2497" s="22" t="e">
        <f>VLOOKUP($G2497,Temp!$A:$C,N$1,FALSE)</f>
        <v>#VALUE!</v>
      </c>
      <c r="O2497" s="22" t="e">
        <f>VLOOKUP($G2497,Temp!$A:$C,O$1,FALSE)</f>
        <v>#VALUE!</v>
      </c>
      <c r="P2497" s="22" t="e">
        <f>VLOOKUP($G2497,Temp!$A:$C,P$1,FALSE)</f>
        <v>#VALUE!</v>
      </c>
      <c r="Q2497" s="22" t="e">
        <f>VLOOKUP($G2497,Temp!$A:$C,Q$1,FALSE)</f>
        <v>#VALUE!</v>
      </c>
      <c r="R2497" s="22" t="e">
        <f>VLOOKUP($G2497,Temp!$A:$C,R$1,FALSE)</f>
        <v>#VALUE!</v>
      </c>
      <c r="S2497" s="22" t="e">
        <f>VLOOKUP($G2497,Temp!$A:$C,S$1,FALSE)</f>
        <v>#VALUE!</v>
      </c>
      <c r="T2497" s="22" t="e">
        <f>VLOOKUP($G2497,Temp!$A:$C,T$1,FALSE)</f>
        <v>#VALUE!</v>
      </c>
      <c r="U2497" s="22" t="e">
        <f>VLOOKUP($G2497,Temp!$A:$C,U$1,FALSE)</f>
        <v>#VALUE!</v>
      </c>
      <c r="V2497" s="22" t="e">
        <f>VLOOKUP($G2497,Temp!$A:$C,V$1,FALSE)</f>
        <v>#VALUE!</v>
      </c>
      <c r="W2497" s="22" t="e">
        <f>VLOOKUP($G2497,Temp!$A:$C,W$1,FALSE)</f>
        <v>#VALUE!</v>
      </c>
      <c r="X2497" s="22" t="e">
        <f>VLOOKUP($G2497,Temp!$A:$C,X$1,FALSE)</f>
        <v>#VALUE!</v>
      </c>
      <c r="Y2497" s="22">
        <f>VLOOKUP($G2497,Temp!$A:$C,Y$1,FALSE)</f>
        <v>472000</v>
      </c>
      <c r="Z2497" s="22">
        <f>VLOOKUP($G2497,Temp!$A:$C,Z$1,FALSE)</f>
        <v>56900</v>
      </c>
      <c r="AA2497" s="22" t="e">
        <f>VLOOKUP($A2497,Searches!$A:$H,AA$1,FALSE)</f>
        <v>#N/A</v>
      </c>
      <c r="AB2497" s="22" t="e">
        <f>VLOOKUP($A2497,Searches!$A:$H,AB$1,FALSE)</f>
        <v>#N/A</v>
      </c>
      <c r="AC2497" s="22" t="e">
        <f>VLOOKUP($A2497,Searches!$A:$H,AC$1,FALSE)</f>
        <v>#N/A</v>
      </c>
      <c r="AD2497" s="22" t="e">
        <f>VLOOKUP($A2497,Searches!$A:$H,AD$1,FALSE)</f>
        <v>#N/A</v>
      </c>
      <c r="AE2497" s="22" t="e">
        <f>VLOOKUP($A2497,Searches!$A:$H,AE$1,FALSE)</f>
        <v>#N/A</v>
      </c>
      <c r="AF2497" s="22" t="e">
        <f>VLOOKUP($A2497,Searches!$A:$H,AF$1,FALSE)</f>
        <v>#N/A</v>
      </c>
      <c r="AG2497" s="22" t="e">
        <f>VLOOKUP($A2497,Searches!$A:$H,AG$1,FALSE)</f>
        <v>#N/A</v>
      </c>
      <c r="AH2497" s="22" t="e">
        <f>VLOOKUP($G2497,Temp!$D:$F,AH$1,FALSE)</f>
        <v>#N/A</v>
      </c>
      <c r="AI2497" s="22" t="e">
        <f>VLOOKUP($G2497,Temp!$D:$F,AI$1,FALSE)</f>
        <v>#N/A</v>
      </c>
      <c r="AJ2497" s="22" t="e">
        <f>VLOOKUP($G2497,Temp!$D:$F,AJ$1,FALSE)</f>
        <v>#N/A</v>
      </c>
    </row>
    <row r="2498" spans="1:36" ht="16" x14ac:dyDescent="0.2">
      <c r="A2498" s="8" t="str">
        <f t="shared" si="38"/>
        <v>Gaetan Castelein Cohesity</v>
      </c>
      <c r="B2498" s="8" t="s">
        <v>14918</v>
      </c>
      <c r="C2498" s="8" t="s">
        <v>14919</v>
      </c>
      <c r="D2498" s="8" t="s">
        <v>10779</v>
      </c>
      <c r="E2498" s="8" t="s">
        <v>14920</v>
      </c>
      <c r="F2498" s="8" t="s">
        <v>11072</v>
      </c>
      <c r="G2498" s="12" t="s">
        <v>10827</v>
      </c>
      <c r="H2498" s="22" t="str">
        <f>VLOOKUP($G2498,Temp!$A:$C,H$1,FALSE)</f>
        <v>cohesity.com</v>
      </c>
      <c r="I2498" s="22" t="e">
        <f>VLOOKUP($G2498,Temp!$A:$C,I$1,FALSE)</f>
        <v>#VALUE!</v>
      </c>
      <c r="J2498" s="22" t="e">
        <f>VLOOKUP($G2498,Temp!$A:$C,J$1,FALSE)</f>
        <v>#VALUE!</v>
      </c>
      <c r="K2498" s="22" t="e">
        <f>VLOOKUP($G2498,Temp!$A:$C,K$1,FALSE)</f>
        <v>#VALUE!</v>
      </c>
      <c r="L2498" s="22" t="e">
        <f>VLOOKUP($G2498,Temp!$A:$C,L$1,FALSE)</f>
        <v>#VALUE!</v>
      </c>
      <c r="M2498" s="22" t="e">
        <f>VLOOKUP($G2498,Temp!$A:$C,M$1,FALSE)</f>
        <v>#VALUE!</v>
      </c>
      <c r="N2498" s="22" t="e">
        <f>VLOOKUP($G2498,Temp!$A:$C,N$1,FALSE)</f>
        <v>#VALUE!</v>
      </c>
      <c r="O2498" s="22" t="e">
        <f>VLOOKUP($G2498,Temp!$A:$C,O$1,FALSE)</f>
        <v>#VALUE!</v>
      </c>
      <c r="P2498" s="22" t="e">
        <f>VLOOKUP($G2498,Temp!$A:$C,P$1,FALSE)</f>
        <v>#VALUE!</v>
      </c>
      <c r="Q2498" s="22" t="e">
        <f>VLOOKUP($G2498,Temp!$A:$C,Q$1,FALSE)</f>
        <v>#VALUE!</v>
      </c>
      <c r="R2498" s="22" t="e">
        <f>VLOOKUP($G2498,Temp!$A:$C,R$1,FALSE)</f>
        <v>#VALUE!</v>
      </c>
      <c r="S2498" s="22" t="e">
        <f>VLOOKUP($G2498,Temp!$A:$C,S$1,FALSE)</f>
        <v>#VALUE!</v>
      </c>
      <c r="T2498" s="22" t="e">
        <f>VLOOKUP($G2498,Temp!$A:$C,T$1,FALSE)</f>
        <v>#VALUE!</v>
      </c>
      <c r="U2498" s="22" t="e">
        <f>VLOOKUP($G2498,Temp!$A:$C,U$1,FALSE)</f>
        <v>#VALUE!</v>
      </c>
      <c r="V2498" s="22" t="e">
        <f>VLOOKUP($G2498,Temp!$A:$C,V$1,FALSE)</f>
        <v>#VALUE!</v>
      </c>
      <c r="W2498" s="22" t="e">
        <f>VLOOKUP($G2498,Temp!$A:$C,W$1,FALSE)</f>
        <v>#VALUE!</v>
      </c>
      <c r="X2498" s="22" t="e">
        <f>VLOOKUP($G2498,Temp!$A:$C,X$1,FALSE)</f>
        <v>#VALUE!</v>
      </c>
      <c r="Y2498" s="22">
        <f>VLOOKUP($G2498,Temp!$A:$C,Y$1,FALSE)</f>
        <v>2000</v>
      </c>
      <c r="Z2498" s="22">
        <f>VLOOKUP($G2498,Temp!$A:$C,Z$1,FALSE)</f>
        <v>375</v>
      </c>
      <c r="AA2498" s="22" t="e">
        <f>VLOOKUP($A2498,Searches!$A:$H,AA$1,FALSE)</f>
        <v>#N/A</v>
      </c>
      <c r="AB2498" s="22" t="e">
        <f>VLOOKUP($A2498,Searches!$A:$H,AB$1,FALSE)</f>
        <v>#N/A</v>
      </c>
      <c r="AC2498" s="22" t="e">
        <f>VLOOKUP($A2498,Searches!$A:$H,AC$1,FALSE)</f>
        <v>#N/A</v>
      </c>
      <c r="AD2498" s="22" t="e">
        <f>VLOOKUP($A2498,Searches!$A:$H,AD$1,FALSE)</f>
        <v>#N/A</v>
      </c>
      <c r="AE2498" s="22" t="e">
        <f>VLOOKUP($A2498,Searches!$A:$H,AE$1,FALSE)</f>
        <v>#N/A</v>
      </c>
      <c r="AF2498" s="22" t="e">
        <f>VLOOKUP($A2498,Searches!$A:$H,AF$1,FALSE)</f>
        <v>#N/A</v>
      </c>
      <c r="AG2498" s="22" t="e">
        <f>VLOOKUP($A2498,Searches!$A:$H,AG$1,FALSE)</f>
        <v>#N/A</v>
      </c>
      <c r="AH2498" s="22" t="e">
        <f>VLOOKUP($G2498,Temp!$D:$F,AH$1,FALSE)</f>
        <v>#N/A</v>
      </c>
      <c r="AI2498" s="22" t="e">
        <f>VLOOKUP($G2498,Temp!$D:$F,AI$1,FALSE)</f>
        <v>#N/A</v>
      </c>
      <c r="AJ2498" s="22" t="e">
        <f>VLOOKUP($G2498,Temp!$D:$F,AJ$1,FALSE)</f>
        <v>#N/A</v>
      </c>
    </row>
    <row r="2499" spans="1:36" ht="16" x14ac:dyDescent="0.2">
      <c r="A2499" s="8" t="str">
        <f t="shared" si="38"/>
        <v>Janette Kosior Sisense</v>
      </c>
      <c r="B2499" s="8" t="s">
        <v>14945</v>
      </c>
      <c r="C2499" s="8" t="s">
        <v>14947</v>
      </c>
      <c r="D2499" s="8" t="s">
        <v>11482</v>
      </c>
      <c r="E2499" s="8" t="s">
        <v>14948</v>
      </c>
      <c r="F2499" s="8" t="s">
        <v>14950</v>
      </c>
      <c r="G2499" s="12" t="s">
        <v>12128</v>
      </c>
      <c r="H2499" s="22" t="str">
        <f>VLOOKUP($G2499,Temp!$A:$C,H$1,FALSE)</f>
        <v>sisense.com</v>
      </c>
      <c r="I2499" s="22" t="e">
        <f>VLOOKUP($G2499,Temp!$A:$C,I$1,FALSE)</f>
        <v>#VALUE!</v>
      </c>
      <c r="J2499" s="22" t="e">
        <f>VLOOKUP($G2499,Temp!$A:$C,J$1,FALSE)</f>
        <v>#VALUE!</v>
      </c>
      <c r="K2499" s="22" t="e">
        <f>VLOOKUP($G2499,Temp!$A:$C,K$1,FALSE)</f>
        <v>#VALUE!</v>
      </c>
      <c r="L2499" s="22" t="e">
        <f>VLOOKUP($G2499,Temp!$A:$C,L$1,FALSE)</f>
        <v>#VALUE!</v>
      </c>
      <c r="M2499" s="22" t="e">
        <f>VLOOKUP($G2499,Temp!$A:$C,M$1,FALSE)</f>
        <v>#VALUE!</v>
      </c>
      <c r="N2499" s="22" t="e">
        <f>VLOOKUP($G2499,Temp!$A:$C,N$1,FALSE)</f>
        <v>#VALUE!</v>
      </c>
      <c r="O2499" s="22" t="e">
        <f>VLOOKUP($G2499,Temp!$A:$C,O$1,FALSE)</f>
        <v>#VALUE!</v>
      </c>
      <c r="P2499" s="22" t="e">
        <f>VLOOKUP($G2499,Temp!$A:$C,P$1,FALSE)</f>
        <v>#VALUE!</v>
      </c>
      <c r="Q2499" s="22" t="e">
        <f>VLOOKUP($G2499,Temp!$A:$C,Q$1,FALSE)</f>
        <v>#VALUE!</v>
      </c>
      <c r="R2499" s="22" t="e">
        <f>VLOOKUP($G2499,Temp!$A:$C,R$1,FALSE)</f>
        <v>#VALUE!</v>
      </c>
      <c r="S2499" s="22" t="e">
        <f>VLOOKUP($G2499,Temp!$A:$C,S$1,FALSE)</f>
        <v>#VALUE!</v>
      </c>
      <c r="T2499" s="22" t="e">
        <f>VLOOKUP($G2499,Temp!$A:$C,T$1,FALSE)</f>
        <v>#VALUE!</v>
      </c>
      <c r="U2499" s="22" t="e">
        <f>VLOOKUP($G2499,Temp!$A:$C,U$1,FALSE)</f>
        <v>#VALUE!</v>
      </c>
      <c r="V2499" s="22" t="e">
        <f>VLOOKUP($G2499,Temp!$A:$C,V$1,FALSE)</f>
        <v>#VALUE!</v>
      </c>
      <c r="W2499" s="22" t="e">
        <f>VLOOKUP($G2499,Temp!$A:$C,W$1,FALSE)</f>
        <v>#VALUE!</v>
      </c>
      <c r="X2499" s="22" t="e">
        <f>VLOOKUP($G2499,Temp!$A:$C,X$1,FALSE)</f>
        <v>#VALUE!</v>
      </c>
      <c r="Y2499" s="22">
        <f>VLOOKUP($G2499,Temp!$A:$C,Y$1,FALSE)</f>
        <v>65900</v>
      </c>
      <c r="Z2499" s="22">
        <f>VLOOKUP($G2499,Temp!$A:$C,Z$1,FALSE)</f>
        <v>69400</v>
      </c>
      <c r="AA2499" s="22" t="e">
        <f>VLOOKUP($A2499,Searches!$A:$H,AA$1,FALSE)</f>
        <v>#N/A</v>
      </c>
      <c r="AB2499" s="22" t="e">
        <f>VLOOKUP($A2499,Searches!$A:$H,AB$1,FALSE)</f>
        <v>#N/A</v>
      </c>
      <c r="AC2499" s="22" t="e">
        <f>VLOOKUP($A2499,Searches!$A:$H,AC$1,FALSE)</f>
        <v>#N/A</v>
      </c>
      <c r="AD2499" s="22" t="e">
        <f>VLOOKUP($A2499,Searches!$A:$H,AD$1,FALSE)</f>
        <v>#N/A</v>
      </c>
      <c r="AE2499" s="22" t="e">
        <f>VLOOKUP($A2499,Searches!$A:$H,AE$1,FALSE)</f>
        <v>#N/A</v>
      </c>
      <c r="AF2499" s="22" t="e">
        <f>VLOOKUP($A2499,Searches!$A:$H,AF$1,FALSE)</f>
        <v>#N/A</v>
      </c>
      <c r="AG2499" s="22" t="e">
        <f>VLOOKUP($A2499,Searches!$A:$H,AG$1,FALSE)</f>
        <v>#N/A</v>
      </c>
      <c r="AH2499" s="22" t="e">
        <f>VLOOKUP($G2499,Temp!$D:$F,AH$1,FALSE)</f>
        <v>#N/A</v>
      </c>
      <c r="AI2499" s="22" t="e">
        <f>VLOOKUP($G2499,Temp!$D:$F,AI$1,FALSE)</f>
        <v>#N/A</v>
      </c>
      <c r="AJ2499" s="22" t="e">
        <f>VLOOKUP($G2499,Temp!$D:$F,AJ$1,FALSE)</f>
        <v>#N/A</v>
      </c>
    </row>
    <row r="2500" spans="1:36" ht="16" x14ac:dyDescent="0.2">
      <c r="A2500" s="8" t="str">
        <f t="shared" ref="A2500:A2563" si="39">CONCATENATE(B2500," ",C2500," ",F2500)</f>
        <v>Jeff Roberto PicsArt Inc.</v>
      </c>
      <c r="B2500" s="8" t="s">
        <v>2520</v>
      </c>
      <c r="C2500" s="8" t="s">
        <v>14966</v>
      </c>
      <c r="D2500" s="8" t="s">
        <v>10713</v>
      </c>
      <c r="E2500" s="8" t="s">
        <v>14968</v>
      </c>
      <c r="F2500" s="8" t="s">
        <v>13485</v>
      </c>
      <c r="G2500" s="12" t="s">
        <v>12129</v>
      </c>
      <c r="H2500" s="22" t="str">
        <f>VLOOKUP($G2500,Temp!$A:$C,H$1,FALSE)</f>
        <v>picsart.com</v>
      </c>
      <c r="I2500" s="22" t="e">
        <f>VLOOKUP($G2500,Temp!$A:$C,I$1,FALSE)</f>
        <v>#VALUE!</v>
      </c>
      <c r="J2500" s="22" t="e">
        <f>VLOOKUP($G2500,Temp!$A:$C,J$1,FALSE)</f>
        <v>#VALUE!</v>
      </c>
      <c r="K2500" s="22" t="e">
        <f>VLOOKUP($G2500,Temp!$A:$C,K$1,FALSE)</f>
        <v>#VALUE!</v>
      </c>
      <c r="L2500" s="22" t="e">
        <f>VLOOKUP($G2500,Temp!$A:$C,L$1,FALSE)</f>
        <v>#VALUE!</v>
      </c>
      <c r="M2500" s="22" t="e">
        <f>VLOOKUP($G2500,Temp!$A:$C,M$1,FALSE)</f>
        <v>#VALUE!</v>
      </c>
      <c r="N2500" s="22" t="e">
        <f>VLOOKUP($G2500,Temp!$A:$C,N$1,FALSE)</f>
        <v>#VALUE!</v>
      </c>
      <c r="O2500" s="22" t="e">
        <f>VLOOKUP($G2500,Temp!$A:$C,O$1,FALSE)</f>
        <v>#VALUE!</v>
      </c>
      <c r="P2500" s="22" t="e">
        <f>VLOOKUP($G2500,Temp!$A:$C,P$1,FALSE)</f>
        <v>#VALUE!</v>
      </c>
      <c r="Q2500" s="22" t="e">
        <f>VLOOKUP($G2500,Temp!$A:$C,Q$1,FALSE)</f>
        <v>#VALUE!</v>
      </c>
      <c r="R2500" s="22" t="e">
        <f>VLOOKUP($G2500,Temp!$A:$C,R$1,FALSE)</f>
        <v>#VALUE!</v>
      </c>
      <c r="S2500" s="22" t="e">
        <f>VLOOKUP($G2500,Temp!$A:$C,S$1,FALSE)</f>
        <v>#VALUE!</v>
      </c>
      <c r="T2500" s="22" t="e">
        <f>VLOOKUP($G2500,Temp!$A:$C,T$1,FALSE)</f>
        <v>#VALUE!</v>
      </c>
      <c r="U2500" s="22" t="e">
        <f>VLOOKUP($G2500,Temp!$A:$C,U$1,FALSE)</f>
        <v>#VALUE!</v>
      </c>
      <c r="V2500" s="22" t="e">
        <f>VLOOKUP($G2500,Temp!$A:$C,V$1,FALSE)</f>
        <v>#VALUE!</v>
      </c>
      <c r="W2500" s="22" t="e">
        <f>VLOOKUP($G2500,Temp!$A:$C,W$1,FALSE)</f>
        <v>#VALUE!</v>
      </c>
      <c r="X2500" s="22" t="e">
        <f>VLOOKUP($G2500,Temp!$A:$C,X$1,FALSE)</f>
        <v>#VALUE!</v>
      </c>
      <c r="Y2500" s="22">
        <f>VLOOKUP($G2500,Temp!$A:$C,Y$1,FALSE)</f>
        <v>5300</v>
      </c>
      <c r="Z2500" s="22">
        <f>VLOOKUP($G2500,Temp!$A:$C,Z$1,FALSE)</f>
        <v>0</v>
      </c>
      <c r="AA2500" s="22" t="str">
        <f>VLOOKUP($A2500,Searches!$A:$H,AA$1,FALSE)</f>
        <v>Jeff Roberto</v>
      </c>
      <c r="AB2500" s="22" t="str">
        <f>VLOOKUP($A2500,Searches!$A:$H,AB$1,FALSE)</f>
        <v>PicsArt Inc.</v>
      </c>
      <c r="AC2500" s="22" t="str">
        <f>VLOOKUP($A2500,Searches!$A:$H,AC$1,FALSE)</f>
        <v>Head of Marketing</v>
      </c>
      <c r="AD2500" s="22" t="str">
        <f>VLOOKUP($A2500,Searches!$A:$H,AD$1,FALSE)</f>
        <v>2nd</v>
      </c>
      <c r="AE2500" s="22" t="str">
        <f>VLOOKUP($A2500,Searches!$A:$H,AE$1,FALSE)</f>
        <v/>
      </c>
      <c r="AF2500" s="22" t="str">
        <f>VLOOKUP($A2500,Searches!$A:$H,AF$1,FALSE)</f>
        <v>San Francisco Bay Area</v>
      </c>
      <c r="AG2500" s="22" t="str">
        <f>VLOOKUP($A2500,Searches!$A:$H,AG$1,FALSE)</f>
        <v>https://www.linkedin.com/sales/profile/7705,MLDx,NAME_SEARCH?moduleKey=peopleSearchResults&amp;pageKey=sales-search3-people-refinement&amp;contextId=60BC92C971D70515801E49D6842B0000&amp;requestId=2e5da153-bc06-43d3-8583-1044be925667&amp;action=CLICK&amp;target=urn%3Ali%3AsalesLead%3A(-1%2C7705)&amp;pageNumber=33&amp;targetEl=profilelink&amp;position=3&amp;trk=lss-serp-result-lead_photo</v>
      </c>
      <c r="AH2500" s="22" t="e">
        <f>VLOOKUP($G2500,Temp!$D:$F,AH$1,FALSE)</f>
        <v>#N/A</v>
      </c>
      <c r="AI2500" s="22" t="e">
        <f>VLOOKUP($G2500,Temp!$D:$F,AI$1,FALSE)</f>
        <v>#N/A</v>
      </c>
      <c r="AJ2500" s="22" t="e">
        <f>VLOOKUP($G2500,Temp!$D:$F,AJ$1,FALSE)</f>
        <v>#N/A</v>
      </c>
    </row>
    <row r="2501" spans="1:36" ht="16" x14ac:dyDescent="0.2">
      <c r="A2501" s="8" t="str">
        <f t="shared" si="39"/>
        <v>Heather Meeker Aconex</v>
      </c>
      <c r="B2501" s="8" t="s">
        <v>202</v>
      </c>
      <c r="C2501" s="8" t="s">
        <v>14996</v>
      </c>
      <c r="D2501" s="8" t="s">
        <v>13502</v>
      </c>
      <c r="E2501" s="8" t="s">
        <v>14999</v>
      </c>
      <c r="F2501" s="8" t="s">
        <v>8116</v>
      </c>
      <c r="G2501" s="12" t="s">
        <v>8117</v>
      </c>
      <c r="H2501" s="22" t="str">
        <f>VLOOKUP($G2501,Temp!$A:$C,H$1,FALSE)</f>
        <v>aconex.com</v>
      </c>
      <c r="I2501" s="22" t="e">
        <f>VLOOKUP($G2501,Temp!$A:$C,I$1,FALSE)</f>
        <v>#VALUE!</v>
      </c>
      <c r="J2501" s="22" t="e">
        <f>VLOOKUP($G2501,Temp!$A:$C,J$1,FALSE)</f>
        <v>#VALUE!</v>
      </c>
      <c r="K2501" s="22" t="e">
        <f>VLOOKUP($G2501,Temp!$A:$C,K$1,FALSE)</f>
        <v>#VALUE!</v>
      </c>
      <c r="L2501" s="22" t="e">
        <f>VLOOKUP($G2501,Temp!$A:$C,L$1,FALSE)</f>
        <v>#VALUE!</v>
      </c>
      <c r="M2501" s="22" t="e">
        <f>VLOOKUP($G2501,Temp!$A:$C,M$1,FALSE)</f>
        <v>#VALUE!</v>
      </c>
      <c r="N2501" s="22" t="e">
        <f>VLOOKUP($G2501,Temp!$A:$C,N$1,FALSE)</f>
        <v>#VALUE!</v>
      </c>
      <c r="O2501" s="22" t="e">
        <f>VLOOKUP($G2501,Temp!$A:$C,O$1,FALSE)</f>
        <v>#VALUE!</v>
      </c>
      <c r="P2501" s="22" t="e">
        <f>VLOOKUP($G2501,Temp!$A:$C,P$1,FALSE)</f>
        <v>#VALUE!</v>
      </c>
      <c r="Q2501" s="22" t="e">
        <f>VLOOKUP($G2501,Temp!$A:$C,Q$1,FALSE)</f>
        <v>#VALUE!</v>
      </c>
      <c r="R2501" s="22" t="e">
        <f>VLOOKUP($G2501,Temp!$A:$C,R$1,FALSE)</f>
        <v>#VALUE!</v>
      </c>
      <c r="S2501" s="22" t="e">
        <f>VLOOKUP($G2501,Temp!$A:$C,S$1,FALSE)</f>
        <v>#VALUE!</v>
      </c>
      <c r="T2501" s="22" t="e">
        <f>VLOOKUP($G2501,Temp!$A:$C,T$1,FALSE)</f>
        <v>#VALUE!</v>
      </c>
      <c r="U2501" s="22" t="e">
        <f>VLOOKUP($G2501,Temp!$A:$C,U$1,FALSE)</f>
        <v>#VALUE!</v>
      </c>
      <c r="V2501" s="22" t="e">
        <f>VLOOKUP($G2501,Temp!$A:$C,V$1,FALSE)</f>
        <v>#VALUE!</v>
      </c>
      <c r="W2501" s="22" t="e">
        <f>VLOOKUP($G2501,Temp!$A:$C,W$1,FALSE)</f>
        <v>#VALUE!</v>
      </c>
      <c r="X2501" s="22" t="e">
        <f>VLOOKUP($G2501,Temp!$A:$C,X$1,FALSE)</f>
        <v>#VALUE!</v>
      </c>
      <c r="Y2501" s="22">
        <f>VLOOKUP($G2501,Temp!$A:$C,Y$1,FALSE)</f>
        <v>39900</v>
      </c>
      <c r="Z2501" s="22">
        <f>VLOOKUP($G2501,Temp!$A:$C,Z$1,FALSE)</f>
        <v>3900</v>
      </c>
      <c r="AA2501" s="22" t="str">
        <f>VLOOKUP($A2501,Searches!$A:$H,AA$1,FALSE)</f>
        <v>Heather Meeker</v>
      </c>
      <c r="AB2501" s="22" t="str">
        <f>VLOOKUP($A2501,Searches!$A:$H,AB$1,FALSE)</f>
        <v>Aconex</v>
      </c>
      <c r="AC2501" s="22" t="str">
        <f>VLOOKUP($A2501,Searches!$A:$H,AC$1,FALSE)</f>
        <v>Head Of Corporate Marketing</v>
      </c>
      <c r="AD2501" s="22" t="str">
        <f>VLOOKUP($A2501,Searches!$A:$H,AD$1,FALSE)</f>
        <v>2nd</v>
      </c>
      <c r="AE2501" s="22" t="str">
        <f>VLOOKUP($A2501,Searches!$A:$H,AE$1,FALSE)</f>
        <v/>
      </c>
      <c r="AF2501" s="22" t="str">
        <f>VLOOKUP($A2501,Searches!$A:$H,AF$1,FALSE)</f>
        <v>San Francisco Bay Area</v>
      </c>
      <c r="AG2501" s="22" t="str">
        <f>VLOOKUP($A2501,Searches!$A:$H,AG$1,FALSE)</f>
        <v>https://www.linkedin.com/sales/profile/5491686,dnI_,NAME_SEARCH?moduleKey=peopleSearchResults&amp;pageKey=sales-search3-people-refinement&amp;contextId=60BC92C971D70515801E49D6842B0000&amp;requestId=2e5da153-bc06-43d3-8583-1044be925667&amp;action=CLICK&amp;target=urn%3Ali%3AsalesLead%3A(-1%2C5491686)&amp;pageNumber=33&amp;targetEl=profilelink&amp;position=12&amp;trk=lss-serp-result-lead_photo</v>
      </c>
      <c r="AH2501" s="22" t="str">
        <f>VLOOKUP($G2501,Temp!$D:$F,AH$1,FALSE)</f>
        <v>aconex.com</v>
      </c>
      <c r="AI2501" s="22" t="str">
        <f>VLOOKUP($G2501,Temp!$D:$F,AI$1,FALSE)</f>
        <v>Marketo</v>
      </c>
      <c r="AJ2501" s="22" t="str">
        <f>VLOOKUP($G2501,Temp!$D:$F,AJ$1,FALSE)</f>
        <v>WordPress</v>
      </c>
    </row>
    <row r="2502" spans="1:36" ht="16" x14ac:dyDescent="0.2">
      <c r="A2502" s="8" t="str">
        <f t="shared" si="39"/>
        <v>Mijin Kim Memebox Corporation</v>
      </c>
      <c r="B2502" s="8" t="s">
        <v>15034</v>
      </c>
      <c r="C2502" s="8" t="s">
        <v>5864</v>
      </c>
      <c r="D2502" s="8" t="s">
        <v>12195</v>
      </c>
      <c r="E2502" s="8" t="s">
        <v>15036</v>
      </c>
      <c r="F2502" s="8" t="s">
        <v>13474</v>
      </c>
      <c r="G2502" s="12" t="s">
        <v>12130</v>
      </c>
      <c r="H2502" s="22" t="str">
        <f>VLOOKUP($G2502,Temp!$A:$C,H$1,FALSE)</f>
        <v>memebox.com</v>
      </c>
      <c r="I2502" s="22" t="e">
        <f>VLOOKUP($G2502,Temp!$A:$C,I$1,FALSE)</f>
        <v>#VALUE!</v>
      </c>
      <c r="J2502" s="22" t="e">
        <f>VLOOKUP($G2502,Temp!$A:$C,J$1,FALSE)</f>
        <v>#VALUE!</v>
      </c>
      <c r="K2502" s="22" t="e">
        <f>VLOOKUP($G2502,Temp!$A:$C,K$1,FALSE)</f>
        <v>#VALUE!</v>
      </c>
      <c r="L2502" s="22" t="e">
        <f>VLOOKUP($G2502,Temp!$A:$C,L$1,FALSE)</f>
        <v>#VALUE!</v>
      </c>
      <c r="M2502" s="22" t="e">
        <f>VLOOKUP($G2502,Temp!$A:$C,M$1,FALSE)</f>
        <v>#VALUE!</v>
      </c>
      <c r="N2502" s="22" t="e">
        <f>VLOOKUP($G2502,Temp!$A:$C,N$1,FALSE)</f>
        <v>#VALUE!</v>
      </c>
      <c r="O2502" s="22" t="e">
        <f>VLOOKUP($G2502,Temp!$A:$C,O$1,FALSE)</f>
        <v>#VALUE!</v>
      </c>
      <c r="P2502" s="22" t="e">
        <f>VLOOKUP($G2502,Temp!$A:$C,P$1,FALSE)</f>
        <v>#VALUE!</v>
      </c>
      <c r="Q2502" s="22" t="e">
        <f>VLOOKUP($G2502,Temp!$A:$C,Q$1,FALSE)</f>
        <v>#VALUE!</v>
      </c>
      <c r="R2502" s="22" t="e">
        <f>VLOOKUP($G2502,Temp!$A:$C,R$1,FALSE)</f>
        <v>#VALUE!</v>
      </c>
      <c r="S2502" s="22" t="e">
        <f>VLOOKUP($G2502,Temp!$A:$C,S$1,FALSE)</f>
        <v>#VALUE!</v>
      </c>
      <c r="T2502" s="22" t="e">
        <f>VLOOKUP($G2502,Temp!$A:$C,T$1,FALSE)</f>
        <v>#VALUE!</v>
      </c>
      <c r="U2502" s="22" t="e">
        <f>VLOOKUP($G2502,Temp!$A:$C,U$1,FALSE)</f>
        <v>#VALUE!</v>
      </c>
      <c r="V2502" s="22" t="e">
        <f>VLOOKUP($G2502,Temp!$A:$C,V$1,FALSE)</f>
        <v>#VALUE!</v>
      </c>
      <c r="W2502" s="22" t="e">
        <f>VLOOKUP($G2502,Temp!$A:$C,W$1,FALSE)</f>
        <v>#VALUE!</v>
      </c>
      <c r="X2502" s="22" t="e">
        <f>VLOOKUP($G2502,Temp!$A:$C,X$1,FALSE)</f>
        <v>#VALUE!</v>
      </c>
      <c r="Y2502" s="22">
        <f>VLOOKUP($G2502,Temp!$A:$C,Y$1,FALSE)</f>
        <v>0</v>
      </c>
      <c r="Z2502" s="22">
        <f>VLOOKUP($G2502,Temp!$A:$C,Z$1,FALSE)</f>
        <v>0</v>
      </c>
      <c r="AA2502" s="22" t="str">
        <f>VLOOKUP($A2502,Searches!$A:$H,AA$1,FALSE)</f>
        <v>Mijin Kim</v>
      </c>
      <c r="AB2502" s="22" t="str">
        <f>VLOOKUP($A2502,Searches!$A:$H,AB$1,FALSE)</f>
        <v>Memebox Corporation</v>
      </c>
      <c r="AC2502" s="22" t="str">
        <f>VLOOKUP($A2502,Searches!$A:$H,AC$1,FALSE)</f>
        <v>Head of Growth and Marketing</v>
      </c>
      <c r="AD2502" s="22" t="str">
        <f>VLOOKUP($A2502,Searches!$A:$H,AD$1,FALSE)</f>
        <v>2nd</v>
      </c>
      <c r="AE2502" s="22" t="str">
        <f>VLOOKUP($A2502,Searches!$A:$H,AE$1,FALSE)</f>
        <v/>
      </c>
      <c r="AF2502" s="22" t="str">
        <f>VLOOKUP($A2502,Searches!$A:$H,AF$1,FALSE)</f>
        <v>San Francisco Bay Area</v>
      </c>
      <c r="AG2502" s="22" t="str">
        <f>VLOOKUP($A2502,Searches!$A:$H,AG$1,FALSE)</f>
        <v>https://www.linkedin.com/sales/profile/12638076,cvnm,NAME_SEARCH?moduleKey=peopleSearchResults&amp;pageKey=sales-search3-people-refinement&amp;contextId=60BC92C971D70515801E49D6842B0000&amp;requestId=234a564c-b796-4d4e-b3ce-b36d65d2c6de&amp;action=CLICK&amp;target=urn%3Ali%3AsalesLead%3A(-1%2C12638076)&amp;pageNumber=32&amp;targetEl=profilelink&amp;position=13&amp;trk=lss-serp-result-lead_photo</v>
      </c>
      <c r="AH2502" s="22" t="e">
        <f>VLOOKUP($G2502,Temp!$D:$F,AH$1,FALSE)</f>
        <v>#N/A</v>
      </c>
      <c r="AI2502" s="22" t="e">
        <f>VLOOKUP($G2502,Temp!$D:$F,AI$1,FALSE)</f>
        <v>#N/A</v>
      </c>
      <c r="AJ2502" s="22" t="e">
        <f>VLOOKUP($G2502,Temp!$D:$F,AJ$1,FALSE)</f>
        <v>#N/A</v>
      </c>
    </row>
    <row r="2503" spans="1:36" ht="16" x14ac:dyDescent="0.2">
      <c r="A2503" s="8" t="str">
        <f t="shared" si="39"/>
        <v>Giancarlo Hirsch Glocomms</v>
      </c>
      <c r="B2503" s="8" t="s">
        <v>15064</v>
      </c>
      <c r="C2503" s="8" t="s">
        <v>15065</v>
      </c>
      <c r="D2503" s="8" t="s">
        <v>12197</v>
      </c>
      <c r="E2503" s="8" t="s">
        <v>15066</v>
      </c>
      <c r="F2503" s="8" t="s">
        <v>13482</v>
      </c>
      <c r="G2503" s="12" t="s">
        <v>12131</v>
      </c>
      <c r="H2503" s="22" t="str">
        <f>VLOOKUP($G2503,Temp!$A:$C,H$1,FALSE)</f>
        <v>glocomms.com</v>
      </c>
      <c r="I2503" s="22" t="e">
        <f>VLOOKUP($G2503,Temp!$A:$C,I$1,FALSE)</f>
        <v>#VALUE!</v>
      </c>
      <c r="J2503" s="22" t="e">
        <f>VLOOKUP($G2503,Temp!$A:$C,J$1,FALSE)</f>
        <v>#VALUE!</v>
      </c>
      <c r="K2503" s="22" t="e">
        <f>VLOOKUP($G2503,Temp!$A:$C,K$1,FALSE)</f>
        <v>#VALUE!</v>
      </c>
      <c r="L2503" s="22" t="e">
        <f>VLOOKUP($G2503,Temp!$A:$C,L$1,FALSE)</f>
        <v>#VALUE!</v>
      </c>
      <c r="M2503" s="22" t="e">
        <f>VLOOKUP($G2503,Temp!$A:$C,M$1,FALSE)</f>
        <v>#VALUE!</v>
      </c>
      <c r="N2503" s="22" t="e">
        <f>VLOOKUP($G2503,Temp!$A:$C,N$1,FALSE)</f>
        <v>#VALUE!</v>
      </c>
      <c r="O2503" s="22" t="e">
        <f>VLOOKUP($G2503,Temp!$A:$C,O$1,FALSE)</f>
        <v>#VALUE!</v>
      </c>
      <c r="P2503" s="22" t="e">
        <f>VLOOKUP($G2503,Temp!$A:$C,P$1,FALSE)</f>
        <v>#VALUE!</v>
      </c>
      <c r="Q2503" s="22" t="e">
        <f>VLOOKUP($G2503,Temp!$A:$C,Q$1,FALSE)</f>
        <v>#VALUE!</v>
      </c>
      <c r="R2503" s="22" t="e">
        <f>VLOOKUP($G2503,Temp!$A:$C,R$1,FALSE)</f>
        <v>#VALUE!</v>
      </c>
      <c r="S2503" s="22" t="e">
        <f>VLOOKUP($G2503,Temp!$A:$C,S$1,FALSE)</f>
        <v>#VALUE!</v>
      </c>
      <c r="T2503" s="22" t="e">
        <f>VLOOKUP($G2503,Temp!$A:$C,T$1,FALSE)</f>
        <v>#VALUE!</v>
      </c>
      <c r="U2503" s="22" t="e">
        <f>VLOOKUP($G2503,Temp!$A:$C,U$1,FALSE)</f>
        <v>#VALUE!</v>
      </c>
      <c r="V2503" s="22" t="e">
        <f>VLOOKUP($G2503,Temp!$A:$C,V$1,FALSE)</f>
        <v>#VALUE!</v>
      </c>
      <c r="W2503" s="22" t="e">
        <f>VLOOKUP($G2503,Temp!$A:$C,W$1,FALSE)</f>
        <v>#VALUE!</v>
      </c>
      <c r="X2503" s="22" t="e">
        <f>VLOOKUP($G2503,Temp!$A:$C,X$1,FALSE)</f>
        <v>#VALUE!</v>
      </c>
      <c r="Y2503" s="22">
        <f>VLOOKUP($G2503,Temp!$A:$C,Y$1,FALSE)</f>
        <v>0</v>
      </c>
      <c r="Z2503" s="22">
        <f>VLOOKUP($G2503,Temp!$A:$C,Z$1,FALSE)</f>
        <v>0</v>
      </c>
      <c r="AA2503" s="22" t="str">
        <f>VLOOKUP($A2503,Searches!$A:$H,AA$1,FALSE)</f>
        <v>Giancarlo Hirsch</v>
      </c>
      <c r="AB2503" s="22" t="str">
        <f>VLOOKUP($A2503,Searches!$A:$H,AB$1,FALSE)</f>
        <v>Glocomms</v>
      </c>
      <c r="AC2503" s="22" t="str">
        <f>VLOOKUP($A2503,Searches!$A:$H,AC$1,FALSE)</f>
        <v>Head of Glocomms East Coast - Technology, Cyber Security, &amp; Sales and Marketing</v>
      </c>
      <c r="AD2503" s="22" t="str">
        <f>VLOOKUP($A2503,Searches!$A:$H,AD$1,FALSE)</f>
        <v>2nd</v>
      </c>
      <c r="AE2503" s="22" t="str">
        <f>VLOOKUP($A2503,Searches!$A:$H,AE$1,FALSE)</f>
        <v/>
      </c>
      <c r="AF2503" s="22" t="str">
        <f>VLOOKUP($A2503,Searches!$A:$H,AF$1,FALSE)</f>
        <v>Greater New York City Area</v>
      </c>
      <c r="AG2503" s="22" t="str">
        <f>VLOOKUP($A2503,Searches!$A:$H,AG$1,FALSE)</f>
        <v>https://www.linkedin.com/sales/profile/396693507,naLN,NAME_SEARCH?moduleKey=peopleSearchResults&amp;pageKey=sales-search3-people-refinement&amp;contextId=60BC92C971D70515801E49D6842B0000&amp;requestId=2e5da153-bc06-43d3-8583-1044be925667&amp;action=CLICK&amp;target=urn%3Ali%3AsalesLead%3A(-1%2C396693507)&amp;pageNumber=33&amp;targetEl=profilelink&amp;position=2&amp;trk=lss-serp-result-lead_photo</v>
      </c>
      <c r="AH2503" s="22" t="e">
        <f>VLOOKUP($G2503,Temp!$D:$F,AH$1,FALSE)</f>
        <v>#N/A</v>
      </c>
      <c r="AI2503" s="22" t="e">
        <f>VLOOKUP($G2503,Temp!$D:$F,AI$1,FALSE)</f>
        <v>#N/A</v>
      </c>
      <c r="AJ2503" s="22" t="e">
        <f>VLOOKUP($G2503,Temp!$D:$F,AJ$1,FALSE)</f>
        <v>#N/A</v>
      </c>
    </row>
    <row r="2504" spans="1:36" ht="16" x14ac:dyDescent="0.2">
      <c r="A2504" s="8" t="str">
        <f t="shared" si="39"/>
        <v>Joey McDuffee Wipro Gallagher Solutions</v>
      </c>
      <c r="B2504" s="8" t="s">
        <v>15086</v>
      </c>
      <c r="C2504" s="8" t="s">
        <v>15087</v>
      </c>
      <c r="D2504" s="8" t="s">
        <v>12163</v>
      </c>
      <c r="E2504" s="8" t="s">
        <v>15088</v>
      </c>
      <c r="F2504" s="8" t="s">
        <v>15089</v>
      </c>
      <c r="G2504" s="12" t="s">
        <v>12132</v>
      </c>
      <c r="H2504" s="22" t="str">
        <f>VLOOKUP($G2504,Temp!$A:$C,H$1,FALSE)</f>
        <v>wiprogallagher.com</v>
      </c>
      <c r="I2504" s="22" t="e">
        <f>VLOOKUP($G2504,Temp!$A:$C,I$1,FALSE)</f>
        <v>#VALUE!</v>
      </c>
      <c r="J2504" s="22" t="e">
        <f>VLOOKUP($G2504,Temp!$A:$C,J$1,FALSE)</f>
        <v>#VALUE!</v>
      </c>
      <c r="K2504" s="22" t="e">
        <f>VLOOKUP($G2504,Temp!$A:$C,K$1,FALSE)</f>
        <v>#VALUE!</v>
      </c>
      <c r="L2504" s="22" t="e">
        <f>VLOOKUP($G2504,Temp!$A:$C,L$1,FALSE)</f>
        <v>#VALUE!</v>
      </c>
      <c r="M2504" s="22" t="e">
        <f>VLOOKUP($G2504,Temp!$A:$C,M$1,FALSE)</f>
        <v>#VALUE!</v>
      </c>
      <c r="N2504" s="22" t="e">
        <f>VLOOKUP($G2504,Temp!$A:$C,N$1,FALSE)</f>
        <v>#VALUE!</v>
      </c>
      <c r="O2504" s="22" t="e">
        <f>VLOOKUP($G2504,Temp!$A:$C,O$1,FALSE)</f>
        <v>#VALUE!</v>
      </c>
      <c r="P2504" s="22" t="e">
        <f>VLOOKUP($G2504,Temp!$A:$C,P$1,FALSE)</f>
        <v>#VALUE!</v>
      </c>
      <c r="Q2504" s="22" t="e">
        <f>VLOOKUP($G2504,Temp!$A:$C,Q$1,FALSE)</f>
        <v>#VALUE!</v>
      </c>
      <c r="R2504" s="22" t="e">
        <f>VLOOKUP($G2504,Temp!$A:$C,R$1,FALSE)</f>
        <v>#VALUE!</v>
      </c>
      <c r="S2504" s="22" t="e">
        <f>VLOOKUP($G2504,Temp!$A:$C,S$1,FALSE)</f>
        <v>#VALUE!</v>
      </c>
      <c r="T2504" s="22" t="e">
        <f>VLOOKUP($G2504,Temp!$A:$C,T$1,FALSE)</f>
        <v>#VALUE!</v>
      </c>
      <c r="U2504" s="22" t="e">
        <f>VLOOKUP($G2504,Temp!$A:$C,U$1,FALSE)</f>
        <v>#VALUE!</v>
      </c>
      <c r="V2504" s="22" t="e">
        <f>VLOOKUP($G2504,Temp!$A:$C,V$1,FALSE)</f>
        <v>#VALUE!</v>
      </c>
      <c r="W2504" s="22" t="e">
        <f>VLOOKUP($G2504,Temp!$A:$C,W$1,FALSE)</f>
        <v>#VALUE!</v>
      </c>
      <c r="X2504" s="22" t="e">
        <f>VLOOKUP($G2504,Temp!$A:$C,X$1,FALSE)</f>
        <v>#VALUE!</v>
      </c>
      <c r="Y2504" s="22">
        <f>VLOOKUP($G2504,Temp!$A:$C,Y$1,FALSE)</f>
        <v>0</v>
      </c>
      <c r="Z2504" s="22">
        <f>VLOOKUP($G2504,Temp!$A:$C,Z$1,FALSE)</f>
        <v>0</v>
      </c>
      <c r="AA2504" s="22" t="e">
        <f>VLOOKUP($A2504,Searches!$A:$H,AA$1,FALSE)</f>
        <v>#N/A</v>
      </c>
      <c r="AB2504" s="22" t="e">
        <f>VLOOKUP($A2504,Searches!$A:$H,AB$1,FALSE)</f>
        <v>#N/A</v>
      </c>
      <c r="AC2504" s="22" t="e">
        <f>VLOOKUP($A2504,Searches!$A:$H,AC$1,FALSE)</f>
        <v>#N/A</v>
      </c>
      <c r="AD2504" s="22" t="e">
        <f>VLOOKUP($A2504,Searches!$A:$H,AD$1,FALSE)</f>
        <v>#N/A</v>
      </c>
      <c r="AE2504" s="22" t="e">
        <f>VLOOKUP($A2504,Searches!$A:$H,AE$1,FALSE)</f>
        <v>#N/A</v>
      </c>
      <c r="AF2504" s="22" t="e">
        <f>VLOOKUP($A2504,Searches!$A:$H,AF$1,FALSE)</f>
        <v>#N/A</v>
      </c>
      <c r="AG2504" s="22" t="e">
        <f>VLOOKUP($A2504,Searches!$A:$H,AG$1,FALSE)</f>
        <v>#N/A</v>
      </c>
      <c r="AH2504" s="22" t="e">
        <f>VLOOKUP($G2504,Temp!$D:$F,AH$1,FALSE)</f>
        <v>#N/A</v>
      </c>
      <c r="AI2504" s="22" t="e">
        <f>VLOOKUP($G2504,Temp!$D:$F,AI$1,FALSE)</f>
        <v>#N/A</v>
      </c>
      <c r="AJ2504" s="22" t="e">
        <f>VLOOKUP($G2504,Temp!$D:$F,AJ$1,FALSE)</f>
        <v>#N/A</v>
      </c>
    </row>
    <row r="2505" spans="1:36" ht="16" x14ac:dyDescent="0.2">
      <c r="A2505" s="8" t="str">
        <f t="shared" si="39"/>
        <v>Joshua Schnoll AppDirect</v>
      </c>
      <c r="B2505" s="8" t="s">
        <v>918</v>
      </c>
      <c r="C2505" s="8" t="s">
        <v>15106</v>
      </c>
      <c r="D2505" s="8" t="s">
        <v>11482</v>
      </c>
      <c r="E2505" s="8" t="s">
        <v>15108</v>
      </c>
      <c r="F2505" s="8" t="s">
        <v>15109</v>
      </c>
      <c r="G2505" s="12" t="s">
        <v>12136</v>
      </c>
      <c r="H2505" s="22" t="str">
        <f>VLOOKUP($G2505,Temp!$A:$C,H$1,FALSE)</f>
        <v>appdirect.com</v>
      </c>
      <c r="I2505" s="22" t="e">
        <f>VLOOKUP($G2505,Temp!$A:$C,I$1,FALSE)</f>
        <v>#VALUE!</v>
      </c>
      <c r="J2505" s="22" t="e">
        <f>VLOOKUP($G2505,Temp!$A:$C,J$1,FALSE)</f>
        <v>#VALUE!</v>
      </c>
      <c r="K2505" s="22" t="e">
        <f>VLOOKUP($G2505,Temp!$A:$C,K$1,FALSE)</f>
        <v>#VALUE!</v>
      </c>
      <c r="L2505" s="22" t="e">
        <f>VLOOKUP($G2505,Temp!$A:$C,L$1,FALSE)</f>
        <v>#VALUE!</v>
      </c>
      <c r="M2505" s="22" t="e">
        <f>VLOOKUP($G2505,Temp!$A:$C,M$1,FALSE)</f>
        <v>#VALUE!</v>
      </c>
      <c r="N2505" s="22" t="e">
        <f>VLOOKUP($G2505,Temp!$A:$C,N$1,FALSE)</f>
        <v>#VALUE!</v>
      </c>
      <c r="O2505" s="22" t="e">
        <f>VLOOKUP($G2505,Temp!$A:$C,O$1,FALSE)</f>
        <v>#VALUE!</v>
      </c>
      <c r="P2505" s="22" t="e">
        <f>VLOOKUP($G2505,Temp!$A:$C,P$1,FALSE)</f>
        <v>#VALUE!</v>
      </c>
      <c r="Q2505" s="22" t="e">
        <f>VLOOKUP($G2505,Temp!$A:$C,Q$1,FALSE)</f>
        <v>#VALUE!</v>
      </c>
      <c r="R2505" s="22" t="e">
        <f>VLOOKUP($G2505,Temp!$A:$C,R$1,FALSE)</f>
        <v>#VALUE!</v>
      </c>
      <c r="S2505" s="22" t="e">
        <f>VLOOKUP($G2505,Temp!$A:$C,S$1,FALSE)</f>
        <v>#VALUE!</v>
      </c>
      <c r="T2505" s="22" t="e">
        <f>VLOOKUP($G2505,Temp!$A:$C,T$1,FALSE)</f>
        <v>#VALUE!</v>
      </c>
      <c r="U2505" s="22" t="e">
        <f>VLOOKUP($G2505,Temp!$A:$C,U$1,FALSE)</f>
        <v>#VALUE!</v>
      </c>
      <c r="V2505" s="22" t="e">
        <f>VLOOKUP($G2505,Temp!$A:$C,V$1,FALSE)</f>
        <v>#VALUE!</v>
      </c>
      <c r="W2505" s="22" t="e">
        <f>VLOOKUP($G2505,Temp!$A:$C,W$1,FALSE)</f>
        <v>#VALUE!</v>
      </c>
      <c r="X2505" s="22" t="e">
        <f>VLOOKUP($G2505,Temp!$A:$C,X$1,FALSE)</f>
        <v>#VALUE!</v>
      </c>
      <c r="Y2505" s="22">
        <f>VLOOKUP($G2505,Temp!$A:$C,Y$1,FALSE)</f>
        <v>3900</v>
      </c>
      <c r="Z2505" s="22">
        <f>VLOOKUP($G2505,Temp!$A:$C,Z$1,FALSE)</f>
        <v>342</v>
      </c>
      <c r="AA2505" s="22" t="e">
        <f>VLOOKUP($A2505,Searches!$A:$H,AA$1,FALSE)</f>
        <v>#N/A</v>
      </c>
      <c r="AB2505" s="22" t="e">
        <f>VLOOKUP($A2505,Searches!$A:$H,AB$1,FALSE)</f>
        <v>#N/A</v>
      </c>
      <c r="AC2505" s="22" t="e">
        <f>VLOOKUP($A2505,Searches!$A:$H,AC$1,FALSE)</f>
        <v>#N/A</v>
      </c>
      <c r="AD2505" s="22" t="e">
        <f>VLOOKUP($A2505,Searches!$A:$H,AD$1,FALSE)</f>
        <v>#N/A</v>
      </c>
      <c r="AE2505" s="22" t="e">
        <f>VLOOKUP($A2505,Searches!$A:$H,AE$1,FALSE)</f>
        <v>#N/A</v>
      </c>
      <c r="AF2505" s="22" t="e">
        <f>VLOOKUP($A2505,Searches!$A:$H,AF$1,FALSE)</f>
        <v>#N/A</v>
      </c>
      <c r="AG2505" s="22" t="e">
        <f>VLOOKUP($A2505,Searches!$A:$H,AG$1,FALSE)</f>
        <v>#N/A</v>
      </c>
      <c r="AH2505" s="22" t="e">
        <f>VLOOKUP($G2505,Temp!$D:$F,AH$1,FALSE)</f>
        <v>#N/A</v>
      </c>
      <c r="AI2505" s="22" t="e">
        <f>VLOOKUP($G2505,Temp!$D:$F,AI$1,FALSE)</f>
        <v>#N/A</v>
      </c>
      <c r="AJ2505" s="22" t="e">
        <f>VLOOKUP($G2505,Temp!$D:$F,AJ$1,FALSE)</f>
        <v>#N/A</v>
      </c>
    </row>
    <row r="2506" spans="1:36" ht="16" x14ac:dyDescent="0.2">
      <c r="A2506" s="8" t="str">
        <f t="shared" si="39"/>
        <v>Vijai Shankar Xactly Corp</v>
      </c>
      <c r="B2506" s="8" t="s">
        <v>15129</v>
      </c>
      <c r="C2506" s="8" t="s">
        <v>8023</v>
      </c>
      <c r="D2506" s="8" t="s">
        <v>11482</v>
      </c>
      <c r="E2506" s="8" t="s">
        <v>15131</v>
      </c>
      <c r="F2506" s="8" t="s">
        <v>13507</v>
      </c>
      <c r="G2506" s="12" t="s">
        <v>12141</v>
      </c>
      <c r="H2506" s="22" t="str">
        <f>VLOOKUP($G2506,Temp!$A:$C,H$1,FALSE)</f>
        <v>xactlycorp.com</v>
      </c>
      <c r="I2506" s="22" t="e">
        <f>VLOOKUP($G2506,Temp!$A:$C,I$1,FALSE)</f>
        <v>#VALUE!</v>
      </c>
      <c r="J2506" s="22" t="e">
        <f>VLOOKUP($G2506,Temp!$A:$C,J$1,FALSE)</f>
        <v>#VALUE!</v>
      </c>
      <c r="K2506" s="22" t="e">
        <f>VLOOKUP($G2506,Temp!$A:$C,K$1,FALSE)</f>
        <v>#VALUE!</v>
      </c>
      <c r="L2506" s="22" t="e">
        <f>VLOOKUP($G2506,Temp!$A:$C,L$1,FALSE)</f>
        <v>#VALUE!</v>
      </c>
      <c r="M2506" s="22" t="e">
        <f>VLOOKUP($G2506,Temp!$A:$C,M$1,FALSE)</f>
        <v>#VALUE!</v>
      </c>
      <c r="N2506" s="22" t="e">
        <f>VLOOKUP($G2506,Temp!$A:$C,N$1,FALSE)</f>
        <v>#VALUE!</v>
      </c>
      <c r="O2506" s="22" t="e">
        <f>VLOOKUP($G2506,Temp!$A:$C,O$1,FALSE)</f>
        <v>#VALUE!</v>
      </c>
      <c r="P2506" s="22" t="e">
        <f>VLOOKUP($G2506,Temp!$A:$C,P$1,FALSE)</f>
        <v>#VALUE!</v>
      </c>
      <c r="Q2506" s="22" t="e">
        <f>VLOOKUP($G2506,Temp!$A:$C,Q$1,FALSE)</f>
        <v>#VALUE!</v>
      </c>
      <c r="R2506" s="22" t="e">
        <f>VLOOKUP($G2506,Temp!$A:$C,R$1,FALSE)</f>
        <v>#VALUE!</v>
      </c>
      <c r="S2506" s="22" t="e">
        <f>VLOOKUP($G2506,Temp!$A:$C,S$1,FALSE)</f>
        <v>#VALUE!</v>
      </c>
      <c r="T2506" s="22" t="e">
        <f>VLOOKUP($G2506,Temp!$A:$C,T$1,FALSE)</f>
        <v>#VALUE!</v>
      </c>
      <c r="U2506" s="22" t="e">
        <f>VLOOKUP($G2506,Temp!$A:$C,U$1,FALSE)</f>
        <v>#VALUE!</v>
      </c>
      <c r="V2506" s="22" t="e">
        <f>VLOOKUP($G2506,Temp!$A:$C,V$1,FALSE)</f>
        <v>#VALUE!</v>
      </c>
      <c r="W2506" s="22" t="e">
        <f>VLOOKUP($G2506,Temp!$A:$C,W$1,FALSE)</f>
        <v>#VALUE!</v>
      </c>
      <c r="X2506" s="22" t="e">
        <f>VLOOKUP($G2506,Temp!$A:$C,X$1,FALSE)</f>
        <v>#VALUE!</v>
      </c>
      <c r="Y2506" s="22">
        <f>VLOOKUP($G2506,Temp!$A:$C,Y$1,FALSE)</f>
        <v>76500</v>
      </c>
      <c r="Z2506" s="22">
        <f>VLOOKUP($G2506,Temp!$A:$C,Z$1,FALSE)</f>
        <v>3900</v>
      </c>
      <c r="AA2506" s="22" t="str">
        <f>VLOOKUP($A2506,Searches!$A:$H,AA$1,FALSE)</f>
        <v>Vijai Shankar</v>
      </c>
      <c r="AB2506" s="22" t="str">
        <f>VLOOKUP($A2506,Searches!$A:$H,AB$1,FALSE)</f>
        <v>Xactly Corp</v>
      </c>
      <c r="AC2506" s="22" t="str">
        <f>VLOOKUP($A2506,Searches!$A:$H,AC$1,FALSE)</f>
        <v>Head Of Product Marketing</v>
      </c>
      <c r="AD2506" s="22" t="str">
        <f>VLOOKUP($A2506,Searches!$A:$H,AD$1,FALSE)</f>
        <v>2nd</v>
      </c>
      <c r="AE2506" s="22" t="str">
        <f>VLOOKUP($A2506,Searches!$A:$H,AE$1,FALSE)</f>
        <v/>
      </c>
      <c r="AF2506" s="22" t="str">
        <f>VLOOKUP($A2506,Searches!$A:$H,AF$1,FALSE)</f>
        <v>San Francisco Bay Area</v>
      </c>
      <c r="AG2506" s="22" t="str">
        <f>VLOOKUP($A2506,Searches!$A:$H,AG$1,FALSE)</f>
        <v>https://www.linkedin.com/sales/profile/1258327,I7Mv,NAME_SEARCH?moduleKey=peopleSearchResults&amp;pageKey=sales-search3-people-refinement&amp;contextId=60BC92C971D70515801E49D6842B0000&amp;requestId=2e5da153-bc06-43d3-8583-1044be925667&amp;action=CLICK&amp;target=urn%3Ali%3AsalesLead%3A(-1%2C1258327)&amp;pageNumber=33&amp;targetEl=profilelink&amp;position=13&amp;trk=lss-serp-result-lead_photo</v>
      </c>
      <c r="AH2506" s="22" t="e">
        <f>VLOOKUP($G2506,Temp!$D:$F,AH$1,FALSE)</f>
        <v>#N/A</v>
      </c>
      <c r="AI2506" s="22" t="e">
        <f>VLOOKUP($G2506,Temp!$D:$F,AI$1,FALSE)</f>
        <v>#N/A</v>
      </c>
      <c r="AJ2506" s="22" t="e">
        <f>VLOOKUP($G2506,Temp!$D:$F,AJ$1,FALSE)</f>
        <v>#N/A</v>
      </c>
    </row>
    <row r="2507" spans="1:36" ht="16" x14ac:dyDescent="0.2">
      <c r="A2507" s="8" t="str">
        <f t="shared" si="39"/>
        <v>Greg Vederman Improbable</v>
      </c>
      <c r="B2507" s="8" t="s">
        <v>6075</v>
      </c>
      <c r="C2507" s="8" t="s">
        <v>15148</v>
      </c>
      <c r="D2507" s="8" t="s">
        <v>15150</v>
      </c>
      <c r="E2507" s="8" t="s">
        <v>15151</v>
      </c>
      <c r="F2507" s="8" t="s">
        <v>1096</v>
      </c>
      <c r="G2507" s="12" t="s">
        <v>1045</v>
      </c>
      <c r="H2507" s="22" t="str">
        <f>VLOOKUP($G2507,Temp!$A:$C,H$1,FALSE)</f>
        <v>improbable.io</v>
      </c>
      <c r="I2507" s="22" t="e">
        <f>VLOOKUP($G2507,Temp!$A:$C,I$1,FALSE)</f>
        <v>#VALUE!</v>
      </c>
      <c r="J2507" s="22" t="e">
        <f>VLOOKUP($G2507,Temp!$A:$C,J$1,FALSE)</f>
        <v>#VALUE!</v>
      </c>
      <c r="K2507" s="22" t="e">
        <f>VLOOKUP($G2507,Temp!$A:$C,K$1,FALSE)</f>
        <v>#VALUE!</v>
      </c>
      <c r="L2507" s="22" t="e">
        <f>VLOOKUP($G2507,Temp!$A:$C,L$1,FALSE)</f>
        <v>#VALUE!</v>
      </c>
      <c r="M2507" s="22" t="e">
        <f>VLOOKUP($G2507,Temp!$A:$C,M$1,FALSE)</f>
        <v>#VALUE!</v>
      </c>
      <c r="N2507" s="22" t="e">
        <f>VLOOKUP($G2507,Temp!$A:$C,N$1,FALSE)</f>
        <v>#VALUE!</v>
      </c>
      <c r="O2507" s="22" t="e">
        <f>VLOOKUP($G2507,Temp!$A:$C,O$1,FALSE)</f>
        <v>#VALUE!</v>
      </c>
      <c r="P2507" s="22" t="e">
        <f>VLOOKUP($G2507,Temp!$A:$C,P$1,FALSE)</f>
        <v>#VALUE!</v>
      </c>
      <c r="Q2507" s="22" t="e">
        <f>VLOOKUP($G2507,Temp!$A:$C,Q$1,FALSE)</f>
        <v>#VALUE!</v>
      </c>
      <c r="R2507" s="22" t="e">
        <f>VLOOKUP($G2507,Temp!$A:$C,R$1,FALSE)</f>
        <v>#VALUE!</v>
      </c>
      <c r="S2507" s="22" t="e">
        <f>VLOOKUP($G2507,Temp!$A:$C,S$1,FALSE)</f>
        <v>#VALUE!</v>
      </c>
      <c r="T2507" s="22" t="e">
        <f>VLOOKUP($G2507,Temp!$A:$C,T$1,FALSE)</f>
        <v>#VALUE!</v>
      </c>
      <c r="U2507" s="22" t="e">
        <f>VLOOKUP($G2507,Temp!$A:$C,U$1,FALSE)</f>
        <v>#VALUE!</v>
      </c>
      <c r="V2507" s="22" t="e">
        <f>VLOOKUP($G2507,Temp!$A:$C,V$1,FALSE)</f>
        <v>#VALUE!</v>
      </c>
      <c r="W2507" s="22" t="e">
        <f>VLOOKUP($G2507,Temp!$A:$C,W$1,FALSE)</f>
        <v>#VALUE!</v>
      </c>
      <c r="X2507" s="22" t="e">
        <f>VLOOKUP($G2507,Temp!$A:$C,X$1,FALSE)</f>
        <v>#VALUE!</v>
      </c>
      <c r="Y2507" s="22">
        <f>VLOOKUP($G2507,Temp!$A:$C,Y$1,FALSE)</f>
        <v>546</v>
      </c>
      <c r="Z2507" s="22">
        <f>VLOOKUP($G2507,Temp!$A:$C,Z$1,FALSE)</f>
        <v>0</v>
      </c>
      <c r="AA2507" s="22" t="e">
        <f>VLOOKUP($A2507,Searches!$A:$H,AA$1,FALSE)</f>
        <v>#N/A</v>
      </c>
      <c r="AB2507" s="22" t="e">
        <f>VLOOKUP($A2507,Searches!$A:$H,AB$1,FALSE)</f>
        <v>#N/A</v>
      </c>
      <c r="AC2507" s="22" t="e">
        <f>VLOOKUP($A2507,Searches!$A:$H,AC$1,FALSE)</f>
        <v>#N/A</v>
      </c>
      <c r="AD2507" s="22" t="e">
        <f>VLOOKUP($A2507,Searches!$A:$H,AD$1,FALSE)</f>
        <v>#N/A</v>
      </c>
      <c r="AE2507" s="22" t="e">
        <f>VLOOKUP($A2507,Searches!$A:$H,AE$1,FALSE)</f>
        <v>#N/A</v>
      </c>
      <c r="AF2507" s="22" t="e">
        <f>VLOOKUP($A2507,Searches!$A:$H,AF$1,FALSE)</f>
        <v>#N/A</v>
      </c>
      <c r="AG2507" s="22" t="e">
        <f>VLOOKUP($A2507,Searches!$A:$H,AG$1,FALSE)</f>
        <v>#N/A</v>
      </c>
      <c r="AH2507" s="22" t="e">
        <f>VLOOKUP($G2507,Temp!$D:$F,AH$1,FALSE)</f>
        <v>#N/A</v>
      </c>
      <c r="AI2507" s="22" t="e">
        <f>VLOOKUP($G2507,Temp!$D:$F,AI$1,FALSE)</f>
        <v>#N/A</v>
      </c>
      <c r="AJ2507" s="22" t="e">
        <f>VLOOKUP($G2507,Temp!$D:$F,AJ$1,FALSE)</f>
        <v>#N/A</v>
      </c>
    </row>
    <row r="2508" spans="1:36" ht="16" x14ac:dyDescent="0.2">
      <c r="A2508" s="8" t="str">
        <f t="shared" si="39"/>
        <v>Rachel Hepworth Slack</v>
      </c>
      <c r="B2508" s="8" t="s">
        <v>6854</v>
      </c>
      <c r="C2508" s="8" t="s">
        <v>15172</v>
      </c>
      <c r="D2508" s="8" t="s">
        <v>11564</v>
      </c>
      <c r="E2508" s="8" t="s">
        <v>15173</v>
      </c>
      <c r="F2508" s="8" t="s">
        <v>13515</v>
      </c>
      <c r="G2508" s="12" t="s">
        <v>12149</v>
      </c>
      <c r="H2508" s="22" t="str">
        <f>VLOOKUP($G2508,Temp!$A:$C,H$1,FALSE)</f>
        <v>slack.com</v>
      </c>
      <c r="I2508" s="22" t="e">
        <f>VLOOKUP($G2508,Temp!$A:$C,I$1,FALSE)</f>
        <v>#VALUE!</v>
      </c>
      <c r="J2508" s="22" t="e">
        <f>VLOOKUP($G2508,Temp!$A:$C,J$1,FALSE)</f>
        <v>#VALUE!</v>
      </c>
      <c r="K2508" s="22" t="e">
        <f>VLOOKUP($G2508,Temp!$A:$C,K$1,FALSE)</f>
        <v>#VALUE!</v>
      </c>
      <c r="L2508" s="22" t="e">
        <f>VLOOKUP($G2508,Temp!$A:$C,L$1,FALSE)</f>
        <v>#VALUE!</v>
      </c>
      <c r="M2508" s="22" t="e">
        <f>VLOOKUP($G2508,Temp!$A:$C,M$1,FALSE)</f>
        <v>#VALUE!</v>
      </c>
      <c r="N2508" s="22" t="e">
        <f>VLOOKUP($G2508,Temp!$A:$C,N$1,FALSE)</f>
        <v>#VALUE!</v>
      </c>
      <c r="O2508" s="22" t="e">
        <f>VLOOKUP($G2508,Temp!$A:$C,O$1,FALSE)</f>
        <v>#VALUE!</v>
      </c>
      <c r="P2508" s="22" t="e">
        <f>VLOOKUP($G2508,Temp!$A:$C,P$1,FALSE)</f>
        <v>#VALUE!</v>
      </c>
      <c r="Q2508" s="22" t="e">
        <f>VLOOKUP($G2508,Temp!$A:$C,Q$1,FALSE)</f>
        <v>#VALUE!</v>
      </c>
      <c r="R2508" s="22" t="e">
        <f>VLOOKUP($G2508,Temp!$A:$C,R$1,FALSE)</f>
        <v>#VALUE!</v>
      </c>
      <c r="S2508" s="22" t="e">
        <f>VLOOKUP($G2508,Temp!$A:$C,S$1,FALSE)</f>
        <v>#VALUE!</v>
      </c>
      <c r="T2508" s="22" t="e">
        <f>VLOOKUP($G2508,Temp!$A:$C,T$1,FALSE)</f>
        <v>#VALUE!</v>
      </c>
      <c r="U2508" s="22" t="e">
        <f>VLOOKUP($G2508,Temp!$A:$C,U$1,FALSE)</f>
        <v>#VALUE!</v>
      </c>
      <c r="V2508" s="22" t="e">
        <f>VLOOKUP($G2508,Temp!$A:$C,V$1,FALSE)</f>
        <v>#VALUE!</v>
      </c>
      <c r="W2508" s="22" t="e">
        <f>VLOOKUP($G2508,Temp!$A:$C,W$1,FALSE)</f>
        <v>#VALUE!</v>
      </c>
      <c r="X2508" s="22" t="e">
        <f>VLOOKUP($G2508,Temp!$A:$C,X$1,FALSE)</f>
        <v>#VALUE!</v>
      </c>
      <c r="Y2508" s="22">
        <f>VLOOKUP($G2508,Temp!$A:$C,Y$1,FALSE)</f>
        <v>2100000</v>
      </c>
      <c r="Z2508" s="22">
        <f>VLOOKUP($G2508,Temp!$A:$C,Z$1,FALSE)</f>
        <v>252000</v>
      </c>
      <c r="AA2508" s="22" t="str">
        <f>VLOOKUP($A2508,Searches!$A:$H,AA$1,FALSE)</f>
        <v>Rachel Hepworth</v>
      </c>
      <c r="AB2508" s="22" t="str">
        <f>VLOOKUP($A2508,Searches!$A:$H,AB$1,FALSE)</f>
        <v>Slack</v>
      </c>
      <c r="AC2508" s="22" t="str">
        <f>VLOOKUP($A2508,Searches!$A:$H,AC$1,FALSE)</f>
        <v>Head of Growth Marketing</v>
      </c>
      <c r="AD2508" s="22" t="str">
        <f>VLOOKUP($A2508,Searches!$A:$H,AD$1,FALSE)</f>
        <v>2nd</v>
      </c>
      <c r="AE2508" s="22" t="str">
        <f>VLOOKUP($A2508,Searches!$A:$H,AE$1,FALSE)</f>
        <v/>
      </c>
      <c r="AF2508" s="22" t="str">
        <f>VLOOKUP($A2508,Searches!$A:$H,AF$1,FALSE)</f>
        <v>San Francisco Bay Area</v>
      </c>
      <c r="AG2508" s="22" t="str">
        <f>VLOOKUP($A2508,Searches!$A:$H,AG$1,FALSE)</f>
        <v>https://www.linkedin.com/sales/profile/4093915,RsSk,NAME_SEARCH?moduleKey=peopleSearchResults&amp;pageKey=sales-search3-people-refinement&amp;contextId=60BC92C971D70515801E49D6842B0000&amp;requestId=2e5da153-bc06-43d3-8583-1044be925667&amp;action=CLICK&amp;target=urn%3Ali%3AsalesLead%3A(-1%2C4093915)&amp;pageNumber=33&amp;targetEl=profilelink&amp;position=19&amp;trk=lss-serp-result-lead_photo</v>
      </c>
      <c r="AH2508" s="22" t="e">
        <f>VLOOKUP($G2508,Temp!$D:$F,AH$1,FALSE)</f>
        <v>#N/A</v>
      </c>
      <c r="AI2508" s="22" t="e">
        <f>VLOOKUP($G2508,Temp!$D:$F,AI$1,FALSE)</f>
        <v>#N/A</v>
      </c>
      <c r="AJ2508" s="22" t="e">
        <f>VLOOKUP($G2508,Temp!$D:$F,AJ$1,FALSE)</f>
        <v>#N/A</v>
      </c>
    </row>
    <row r="2509" spans="1:36" ht="16" x14ac:dyDescent="0.2">
      <c r="A2509" s="8" t="str">
        <f t="shared" si="39"/>
        <v>Dave King Asana</v>
      </c>
      <c r="B2509" s="8" t="s">
        <v>4214</v>
      </c>
      <c r="C2509" s="8" t="s">
        <v>1788</v>
      </c>
      <c r="D2509" s="8" t="s">
        <v>10754</v>
      </c>
      <c r="E2509" s="8" t="s">
        <v>15191</v>
      </c>
      <c r="F2509" s="8" t="s">
        <v>13479</v>
      </c>
      <c r="G2509" s="12" t="s">
        <v>12119</v>
      </c>
      <c r="H2509" s="22" t="str">
        <f>VLOOKUP($G2509,Temp!$A:$C,H$1,FALSE)</f>
        <v>asana.com</v>
      </c>
      <c r="I2509" s="22" t="e">
        <f>VLOOKUP($G2509,Temp!$A:$C,I$1,FALSE)</f>
        <v>#VALUE!</v>
      </c>
      <c r="J2509" s="22" t="e">
        <f>VLOOKUP($G2509,Temp!$A:$C,J$1,FALSE)</f>
        <v>#VALUE!</v>
      </c>
      <c r="K2509" s="22" t="e">
        <f>VLOOKUP($G2509,Temp!$A:$C,K$1,FALSE)</f>
        <v>#VALUE!</v>
      </c>
      <c r="L2509" s="22" t="e">
        <f>VLOOKUP($G2509,Temp!$A:$C,L$1,FALSE)</f>
        <v>#VALUE!</v>
      </c>
      <c r="M2509" s="22" t="e">
        <f>VLOOKUP($G2509,Temp!$A:$C,M$1,FALSE)</f>
        <v>#VALUE!</v>
      </c>
      <c r="N2509" s="22" t="e">
        <f>VLOOKUP($G2509,Temp!$A:$C,N$1,FALSE)</f>
        <v>#VALUE!</v>
      </c>
      <c r="O2509" s="22" t="e">
        <f>VLOOKUP($G2509,Temp!$A:$C,O$1,FALSE)</f>
        <v>#VALUE!</v>
      </c>
      <c r="P2509" s="22" t="e">
        <f>VLOOKUP($G2509,Temp!$A:$C,P$1,FALSE)</f>
        <v>#VALUE!</v>
      </c>
      <c r="Q2509" s="22" t="e">
        <f>VLOOKUP($G2509,Temp!$A:$C,Q$1,FALSE)</f>
        <v>#VALUE!</v>
      </c>
      <c r="R2509" s="22" t="e">
        <f>VLOOKUP($G2509,Temp!$A:$C,R$1,FALSE)</f>
        <v>#VALUE!</v>
      </c>
      <c r="S2509" s="22" t="e">
        <f>VLOOKUP($G2509,Temp!$A:$C,S$1,FALSE)</f>
        <v>#VALUE!</v>
      </c>
      <c r="T2509" s="22" t="e">
        <f>VLOOKUP($G2509,Temp!$A:$C,T$1,FALSE)</f>
        <v>#VALUE!</v>
      </c>
      <c r="U2509" s="22" t="e">
        <f>VLOOKUP($G2509,Temp!$A:$C,U$1,FALSE)</f>
        <v>#VALUE!</v>
      </c>
      <c r="V2509" s="22" t="e">
        <f>VLOOKUP($G2509,Temp!$A:$C,V$1,FALSE)</f>
        <v>#VALUE!</v>
      </c>
      <c r="W2509" s="22" t="e">
        <f>VLOOKUP($G2509,Temp!$A:$C,W$1,FALSE)</f>
        <v>#VALUE!</v>
      </c>
      <c r="X2509" s="22" t="e">
        <f>VLOOKUP($G2509,Temp!$A:$C,X$1,FALSE)</f>
        <v>#VALUE!</v>
      </c>
      <c r="Y2509" s="22">
        <f>VLOOKUP($G2509,Temp!$A:$C,Y$1,FALSE)</f>
        <v>469000</v>
      </c>
      <c r="Z2509" s="22">
        <f>VLOOKUP($G2509,Temp!$A:$C,Z$1,FALSE)</f>
        <v>37200</v>
      </c>
      <c r="AA2509" s="22" t="str">
        <f>VLOOKUP($A2509,Searches!$A:$H,AA$1,FALSE)</f>
        <v>Dave King</v>
      </c>
      <c r="AB2509" s="22" t="str">
        <f>VLOOKUP($A2509,Searches!$A:$H,AB$1,FALSE)</f>
        <v>Asana</v>
      </c>
      <c r="AC2509" s="22" t="str">
        <f>VLOOKUP($A2509,Searches!$A:$H,AC$1,FALSE)</f>
        <v>Head Of Marketing</v>
      </c>
      <c r="AD2509" s="22" t="str">
        <f>VLOOKUP($A2509,Searches!$A:$H,AD$1,FALSE)</f>
        <v>2nd</v>
      </c>
      <c r="AE2509" s="22" t="str">
        <f>VLOOKUP($A2509,Searches!$A:$H,AE$1,FALSE)</f>
        <v/>
      </c>
      <c r="AF2509" s="22" t="str">
        <f>VLOOKUP($A2509,Searches!$A:$H,AF$1,FALSE)</f>
        <v>San Francisco Bay Area</v>
      </c>
      <c r="AG2509" s="22" t="str">
        <f>VLOOKUP($A2509,Searches!$A:$H,AG$1,FALSE)</f>
        <v>https://www.linkedin.com/sales/profile/15401986,8dDI,NAME_SEARCH?moduleKey=peopleSearchResults&amp;pageKey=sales-search3-people-refinement&amp;contextId=60BC92C971D70515801E49D6842B0000&amp;requestId=2e5da153-bc06-43d3-8583-1044be925667&amp;action=CLICK&amp;target=urn%3Ali%3AsalesLead%3A(-1%2C15401986)&amp;pageNumber=33&amp;targetEl=profilelink&amp;position=20&amp;trk=lss-serp-result-lead_photo</v>
      </c>
      <c r="AH2509" s="22" t="e">
        <f>VLOOKUP($G2509,Temp!$D:$F,AH$1,FALSE)</f>
        <v>#N/A</v>
      </c>
      <c r="AI2509" s="22" t="e">
        <f>VLOOKUP($G2509,Temp!$D:$F,AI$1,FALSE)</f>
        <v>#N/A</v>
      </c>
      <c r="AJ2509" s="22" t="e">
        <f>VLOOKUP($G2509,Temp!$D:$F,AJ$1,FALSE)</f>
        <v>#N/A</v>
      </c>
    </row>
    <row r="2510" spans="1:36" ht="16" x14ac:dyDescent="0.2">
      <c r="A2510" s="8" t="str">
        <f t="shared" si="39"/>
        <v>Vikram Bhalchandra Clairvoyant LLC</v>
      </c>
      <c r="B2510" s="8" t="s">
        <v>15279</v>
      </c>
      <c r="C2510" s="8" t="s">
        <v>15280</v>
      </c>
      <c r="D2510" s="8" t="s">
        <v>12168</v>
      </c>
      <c r="E2510" s="8" t="s">
        <v>15281</v>
      </c>
      <c r="F2510" s="8" t="s">
        <v>15282</v>
      </c>
      <c r="G2510" s="12" t="s">
        <v>12162</v>
      </c>
      <c r="H2510" s="22" t="str">
        <f>VLOOKUP($G2510,Temp!$A:$C,H$1,FALSE)</f>
        <v>clairvoyantsoft.com</v>
      </c>
      <c r="I2510" s="22" t="e">
        <f>VLOOKUP($G2510,Temp!$A:$C,I$1,FALSE)</f>
        <v>#VALUE!</v>
      </c>
      <c r="J2510" s="22" t="e">
        <f>VLOOKUP($G2510,Temp!$A:$C,J$1,FALSE)</f>
        <v>#VALUE!</v>
      </c>
      <c r="K2510" s="22" t="e">
        <f>VLOOKUP($G2510,Temp!$A:$C,K$1,FALSE)</f>
        <v>#VALUE!</v>
      </c>
      <c r="L2510" s="22" t="e">
        <f>VLOOKUP($G2510,Temp!$A:$C,L$1,FALSE)</f>
        <v>#VALUE!</v>
      </c>
      <c r="M2510" s="22" t="e">
        <f>VLOOKUP($G2510,Temp!$A:$C,M$1,FALSE)</f>
        <v>#VALUE!</v>
      </c>
      <c r="N2510" s="22" t="e">
        <f>VLOOKUP($G2510,Temp!$A:$C,N$1,FALSE)</f>
        <v>#VALUE!</v>
      </c>
      <c r="O2510" s="22" t="e">
        <f>VLOOKUP($G2510,Temp!$A:$C,O$1,FALSE)</f>
        <v>#VALUE!</v>
      </c>
      <c r="P2510" s="22" t="e">
        <f>VLOOKUP($G2510,Temp!$A:$C,P$1,FALSE)</f>
        <v>#VALUE!</v>
      </c>
      <c r="Q2510" s="22" t="e">
        <f>VLOOKUP($G2510,Temp!$A:$C,Q$1,FALSE)</f>
        <v>#VALUE!</v>
      </c>
      <c r="R2510" s="22" t="e">
        <f>VLOOKUP($G2510,Temp!$A:$C,R$1,FALSE)</f>
        <v>#VALUE!</v>
      </c>
      <c r="S2510" s="22" t="e">
        <f>VLOOKUP($G2510,Temp!$A:$C,S$1,FALSE)</f>
        <v>#VALUE!</v>
      </c>
      <c r="T2510" s="22" t="e">
        <f>VLOOKUP($G2510,Temp!$A:$C,T$1,FALSE)</f>
        <v>#VALUE!</v>
      </c>
      <c r="U2510" s="22" t="e">
        <f>VLOOKUP($G2510,Temp!$A:$C,U$1,FALSE)</f>
        <v>#VALUE!</v>
      </c>
      <c r="V2510" s="22" t="e">
        <f>VLOOKUP($G2510,Temp!$A:$C,V$1,FALSE)</f>
        <v>#VALUE!</v>
      </c>
      <c r="W2510" s="22" t="e">
        <f>VLOOKUP($G2510,Temp!$A:$C,W$1,FALSE)</f>
        <v>#VALUE!</v>
      </c>
      <c r="X2510" s="22" t="e">
        <f>VLOOKUP($G2510,Temp!$A:$C,X$1,FALSE)</f>
        <v>#VALUE!</v>
      </c>
      <c r="Y2510" s="22">
        <f>VLOOKUP($G2510,Temp!$A:$C,Y$1,FALSE)</f>
        <v>4500</v>
      </c>
      <c r="Z2510" s="22">
        <f>VLOOKUP($G2510,Temp!$A:$C,Z$1,FALSE)</f>
        <v>0</v>
      </c>
      <c r="AA2510" s="22" t="e">
        <f>VLOOKUP($A2510,Searches!$A:$H,AA$1,FALSE)</f>
        <v>#N/A</v>
      </c>
      <c r="AB2510" s="22" t="e">
        <f>VLOOKUP($A2510,Searches!$A:$H,AB$1,FALSE)</f>
        <v>#N/A</v>
      </c>
      <c r="AC2510" s="22" t="e">
        <f>VLOOKUP($A2510,Searches!$A:$H,AC$1,FALSE)</f>
        <v>#N/A</v>
      </c>
      <c r="AD2510" s="22" t="e">
        <f>VLOOKUP($A2510,Searches!$A:$H,AD$1,FALSE)</f>
        <v>#N/A</v>
      </c>
      <c r="AE2510" s="22" t="e">
        <f>VLOOKUP($A2510,Searches!$A:$H,AE$1,FALSE)</f>
        <v>#N/A</v>
      </c>
      <c r="AF2510" s="22" t="e">
        <f>VLOOKUP($A2510,Searches!$A:$H,AF$1,FALSE)</f>
        <v>#N/A</v>
      </c>
      <c r="AG2510" s="22" t="e">
        <f>VLOOKUP($A2510,Searches!$A:$H,AG$1,FALSE)</f>
        <v>#N/A</v>
      </c>
      <c r="AH2510" s="22" t="e">
        <f>VLOOKUP($G2510,Temp!$D:$F,AH$1,FALSE)</f>
        <v>#N/A</v>
      </c>
      <c r="AI2510" s="22" t="e">
        <f>VLOOKUP($G2510,Temp!$D:$F,AI$1,FALSE)</f>
        <v>#N/A</v>
      </c>
      <c r="AJ2510" s="22" t="e">
        <f>VLOOKUP($G2510,Temp!$D:$F,AJ$1,FALSE)</f>
        <v>#N/A</v>
      </c>
    </row>
    <row r="2511" spans="1:36" ht="16" x14ac:dyDescent="0.2">
      <c r="A2511" s="8" t="str">
        <f t="shared" si="39"/>
        <v>Gregory Kennedy Sojern</v>
      </c>
      <c r="B2511" s="8" t="s">
        <v>10937</v>
      </c>
      <c r="C2511" s="8" t="s">
        <v>41</v>
      </c>
      <c r="D2511" s="8" t="s">
        <v>12205</v>
      </c>
      <c r="E2511" s="8" t="s">
        <v>15299</v>
      </c>
      <c r="F2511" s="8" t="s">
        <v>13525</v>
      </c>
      <c r="G2511" s="12" t="s">
        <v>12175</v>
      </c>
      <c r="H2511" s="22" t="str">
        <f>VLOOKUP($G2511,Temp!$A:$C,H$1,FALSE)</f>
        <v>sojern.com</v>
      </c>
      <c r="I2511" s="22" t="e">
        <f>VLOOKUP($G2511,Temp!$A:$C,I$1,FALSE)</f>
        <v>#VALUE!</v>
      </c>
      <c r="J2511" s="22" t="e">
        <f>VLOOKUP($G2511,Temp!$A:$C,J$1,FALSE)</f>
        <v>#VALUE!</v>
      </c>
      <c r="K2511" s="22" t="e">
        <f>VLOOKUP($G2511,Temp!$A:$C,K$1,FALSE)</f>
        <v>#VALUE!</v>
      </c>
      <c r="L2511" s="22" t="e">
        <f>VLOOKUP($G2511,Temp!$A:$C,L$1,FALSE)</f>
        <v>#VALUE!</v>
      </c>
      <c r="M2511" s="22" t="e">
        <f>VLOOKUP($G2511,Temp!$A:$C,M$1,FALSE)</f>
        <v>#VALUE!</v>
      </c>
      <c r="N2511" s="22" t="e">
        <f>VLOOKUP($G2511,Temp!$A:$C,N$1,FALSE)</f>
        <v>#VALUE!</v>
      </c>
      <c r="O2511" s="22" t="e">
        <f>VLOOKUP($G2511,Temp!$A:$C,O$1,FALSE)</f>
        <v>#VALUE!</v>
      </c>
      <c r="P2511" s="22" t="e">
        <f>VLOOKUP($G2511,Temp!$A:$C,P$1,FALSE)</f>
        <v>#VALUE!</v>
      </c>
      <c r="Q2511" s="22" t="e">
        <f>VLOOKUP($G2511,Temp!$A:$C,Q$1,FALSE)</f>
        <v>#VALUE!</v>
      </c>
      <c r="R2511" s="22" t="e">
        <f>VLOOKUP($G2511,Temp!$A:$C,R$1,FALSE)</f>
        <v>#VALUE!</v>
      </c>
      <c r="S2511" s="22" t="e">
        <f>VLOOKUP($G2511,Temp!$A:$C,S$1,FALSE)</f>
        <v>#VALUE!</v>
      </c>
      <c r="T2511" s="22" t="e">
        <f>VLOOKUP($G2511,Temp!$A:$C,T$1,FALSE)</f>
        <v>#VALUE!</v>
      </c>
      <c r="U2511" s="22" t="e">
        <f>VLOOKUP($G2511,Temp!$A:$C,U$1,FALSE)</f>
        <v>#VALUE!</v>
      </c>
      <c r="V2511" s="22" t="e">
        <f>VLOOKUP($G2511,Temp!$A:$C,V$1,FALSE)</f>
        <v>#VALUE!</v>
      </c>
      <c r="W2511" s="22" t="e">
        <f>VLOOKUP($G2511,Temp!$A:$C,W$1,FALSE)</f>
        <v>#VALUE!</v>
      </c>
      <c r="X2511" s="22" t="e">
        <f>VLOOKUP($G2511,Temp!$A:$C,X$1,FALSE)</f>
        <v>#VALUE!</v>
      </c>
      <c r="Y2511" s="22">
        <f>VLOOKUP($G2511,Temp!$A:$C,Y$1,FALSE)</f>
        <v>3400</v>
      </c>
      <c r="Z2511" s="22">
        <f>VLOOKUP($G2511,Temp!$A:$C,Z$1,FALSE)</f>
        <v>220</v>
      </c>
      <c r="AA2511" s="22" t="str">
        <f>VLOOKUP($A2511,Searches!$A:$H,AA$1,FALSE)</f>
        <v>Gregory Kennedy</v>
      </c>
      <c r="AB2511" s="22" t="str">
        <f>VLOOKUP($A2511,Searches!$A:$H,AB$1,FALSE)</f>
        <v>Sojern</v>
      </c>
      <c r="AC2511" s="22" t="str">
        <f>VLOOKUP($A2511,Searches!$A:$H,AC$1,FALSE)</f>
        <v>Head of Brand Marketing</v>
      </c>
      <c r="AD2511" s="22" t="str">
        <f>VLOOKUP($A2511,Searches!$A:$H,AD$1,FALSE)</f>
        <v>2nd</v>
      </c>
      <c r="AE2511" s="22" t="str">
        <f>VLOOKUP($A2511,Searches!$A:$H,AE$1,FALSE)</f>
        <v/>
      </c>
      <c r="AF2511" s="22" t="str">
        <f>VLOOKUP($A2511,Searches!$A:$H,AF$1,FALSE)</f>
        <v>San Francisco Bay Area</v>
      </c>
      <c r="AG2511" s="22" t="str">
        <f>VLOOKUP($A2511,Searches!$A:$H,AG$1,FALSE)</f>
        <v>https://www.linkedin.com/sales/profile/512298,9_Pf,NAME_SEARCH?moduleKey=peopleSearchResults&amp;pageKey=sales-search3-people-refinement&amp;contextId=60BC92C971D70515801E49D6842B0000&amp;requestId=2e5da153-bc06-43d3-8583-1044be925667&amp;action=CLICK&amp;target=urn%3Ali%3AsalesLead%3A(-1%2C512298)&amp;pageNumber=33&amp;targetEl=profilelink&amp;position=22&amp;trk=lss-serp-result-lead_photo</v>
      </c>
      <c r="AH2511" s="22" t="e">
        <f>VLOOKUP($G2511,Temp!$D:$F,AH$1,FALSE)</f>
        <v>#N/A</v>
      </c>
      <c r="AI2511" s="22" t="e">
        <f>VLOOKUP($G2511,Temp!$D:$F,AI$1,FALSE)</f>
        <v>#N/A</v>
      </c>
      <c r="AJ2511" s="22" t="e">
        <f>VLOOKUP($G2511,Temp!$D:$F,AJ$1,FALSE)</f>
        <v>#N/A</v>
      </c>
    </row>
    <row r="2512" spans="1:36" ht="16" x14ac:dyDescent="0.2">
      <c r="A2512" s="8" t="str">
        <f t="shared" si="39"/>
        <v>Anjali Grover Marley Spoon</v>
      </c>
      <c r="B2512" s="8" t="s">
        <v>15315</v>
      </c>
      <c r="C2512" s="8" t="s">
        <v>15316</v>
      </c>
      <c r="D2512" s="8" t="s">
        <v>12156</v>
      </c>
      <c r="E2512" s="8" t="s">
        <v>15317</v>
      </c>
      <c r="F2512" s="8" t="s">
        <v>15319</v>
      </c>
      <c r="G2512" s="12" t="s">
        <v>12189</v>
      </c>
      <c r="H2512" s="22" t="str">
        <f>VLOOKUP($G2512,Temp!$A:$C,H$1,FALSE)</f>
        <v>marleyspoon.com</v>
      </c>
      <c r="I2512" s="22" t="e">
        <f>VLOOKUP($G2512,Temp!$A:$C,I$1,FALSE)</f>
        <v>#VALUE!</v>
      </c>
      <c r="J2512" s="22" t="e">
        <f>VLOOKUP($G2512,Temp!$A:$C,J$1,FALSE)</f>
        <v>#VALUE!</v>
      </c>
      <c r="K2512" s="22" t="e">
        <f>VLOOKUP($G2512,Temp!$A:$C,K$1,FALSE)</f>
        <v>#VALUE!</v>
      </c>
      <c r="L2512" s="22" t="e">
        <f>VLOOKUP($G2512,Temp!$A:$C,L$1,FALSE)</f>
        <v>#VALUE!</v>
      </c>
      <c r="M2512" s="22" t="e">
        <f>VLOOKUP($G2512,Temp!$A:$C,M$1,FALSE)</f>
        <v>#VALUE!</v>
      </c>
      <c r="N2512" s="22" t="e">
        <f>VLOOKUP($G2512,Temp!$A:$C,N$1,FALSE)</f>
        <v>#VALUE!</v>
      </c>
      <c r="O2512" s="22" t="e">
        <f>VLOOKUP($G2512,Temp!$A:$C,O$1,FALSE)</f>
        <v>#VALUE!</v>
      </c>
      <c r="P2512" s="22" t="e">
        <f>VLOOKUP($G2512,Temp!$A:$C,P$1,FALSE)</f>
        <v>#VALUE!</v>
      </c>
      <c r="Q2512" s="22" t="e">
        <f>VLOOKUP($G2512,Temp!$A:$C,Q$1,FALSE)</f>
        <v>#VALUE!</v>
      </c>
      <c r="R2512" s="22" t="e">
        <f>VLOOKUP($G2512,Temp!$A:$C,R$1,FALSE)</f>
        <v>#VALUE!</v>
      </c>
      <c r="S2512" s="22" t="e">
        <f>VLOOKUP($G2512,Temp!$A:$C,S$1,FALSE)</f>
        <v>#VALUE!</v>
      </c>
      <c r="T2512" s="22" t="e">
        <f>VLOOKUP($G2512,Temp!$A:$C,T$1,FALSE)</f>
        <v>#VALUE!</v>
      </c>
      <c r="U2512" s="22" t="e">
        <f>VLOOKUP($G2512,Temp!$A:$C,U$1,FALSE)</f>
        <v>#VALUE!</v>
      </c>
      <c r="V2512" s="22" t="e">
        <f>VLOOKUP($G2512,Temp!$A:$C,V$1,FALSE)</f>
        <v>#VALUE!</v>
      </c>
      <c r="W2512" s="22" t="e">
        <f>VLOOKUP($G2512,Temp!$A:$C,W$1,FALSE)</f>
        <v>#VALUE!</v>
      </c>
      <c r="X2512" s="22" t="e">
        <f>VLOOKUP($G2512,Temp!$A:$C,X$1,FALSE)</f>
        <v>#VALUE!</v>
      </c>
      <c r="Y2512" s="22">
        <f>VLOOKUP($G2512,Temp!$A:$C,Y$1,FALSE)</f>
        <v>1800</v>
      </c>
      <c r="Z2512" s="22">
        <f>VLOOKUP($G2512,Temp!$A:$C,Z$1,FALSE)</f>
        <v>5200</v>
      </c>
      <c r="AA2512" s="22" t="e">
        <f>VLOOKUP($A2512,Searches!$A:$H,AA$1,FALSE)</f>
        <v>#N/A</v>
      </c>
      <c r="AB2512" s="22" t="e">
        <f>VLOOKUP($A2512,Searches!$A:$H,AB$1,FALSE)</f>
        <v>#N/A</v>
      </c>
      <c r="AC2512" s="22" t="e">
        <f>VLOOKUP($A2512,Searches!$A:$H,AC$1,FALSE)</f>
        <v>#N/A</v>
      </c>
      <c r="AD2512" s="22" t="e">
        <f>VLOOKUP($A2512,Searches!$A:$H,AD$1,FALSE)</f>
        <v>#N/A</v>
      </c>
      <c r="AE2512" s="22" t="e">
        <f>VLOOKUP($A2512,Searches!$A:$H,AE$1,FALSE)</f>
        <v>#N/A</v>
      </c>
      <c r="AF2512" s="22" t="e">
        <f>VLOOKUP($A2512,Searches!$A:$H,AF$1,FALSE)</f>
        <v>#N/A</v>
      </c>
      <c r="AG2512" s="22" t="e">
        <f>VLOOKUP($A2512,Searches!$A:$H,AG$1,FALSE)</f>
        <v>#N/A</v>
      </c>
      <c r="AH2512" s="22" t="e">
        <f>VLOOKUP($G2512,Temp!$D:$F,AH$1,FALSE)</f>
        <v>#N/A</v>
      </c>
      <c r="AI2512" s="22" t="e">
        <f>VLOOKUP($G2512,Temp!$D:$F,AI$1,FALSE)</f>
        <v>#N/A</v>
      </c>
      <c r="AJ2512" s="22" t="e">
        <f>VLOOKUP($G2512,Temp!$D:$F,AJ$1,FALSE)</f>
        <v>#N/A</v>
      </c>
    </row>
    <row r="2513" spans="1:36" ht="16" x14ac:dyDescent="0.2">
      <c r="A2513" s="8" t="str">
        <f t="shared" si="39"/>
        <v>Dilani Sathees Smartsoft International Inc</v>
      </c>
      <c r="B2513" s="8" t="s">
        <v>15339</v>
      </c>
      <c r="C2513" s="8" t="s">
        <v>15340</v>
      </c>
      <c r="D2513" s="8" t="s">
        <v>12192</v>
      </c>
      <c r="E2513" s="8" t="s">
        <v>15341</v>
      </c>
      <c r="F2513" s="8" t="s">
        <v>15342</v>
      </c>
      <c r="G2513" s="12" t="s">
        <v>12198</v>
      </c>
      <c r="H2513" s="22" t="str">
        <f>VLOOKUP($G2513,Temp!$A:$C,H$1,FALSE)</f>
        <v>smartsoftus.com</v>
      </c>
      <c r="I2513" s="22" t="e">
        <f>VLOOKUP($G2513,Temp!$A:$C,I$1,FALSE)</f>
        <v>#VALUE!</v>
      </c>
      <c r="J2513" s="22" t="e">
        <f>VLOOKUP($G2513,Temp!$A:$C,J$1,FALSE)</f>
        <v>#VALUE!</v>
      </c>
      <c r="K2513" s="22" t="e">
        <f>VLOOKUP($G2513,Temp!$A:$C,K$1,FALSE)</f>
        <v>#VALUE!</v>
      </c>
      <c r="L2513" s="22" t="e">
        <f>VLOOKUP($G2513,Temp!$A:$C,L$1,FALSE)</f>
        <v>#VALUE!</v>
      </c>
      <c r="M2513" s="22" t="e">
        <f>VLOOKUP($G2513,Temp!$A:$C,M$1,FALSE)</f>
        <v>#VALUE!</v>
      </c>
      <c r="N2513" s="22" t="e">
        <f>VLOOKUP($G2513,Temp!$A:$C,N$1,FALSE)</f>
        <v>#VALUE!</v>
      </c>
      <c r="O2513" s="22" t="e">
        <f>VLOOKUP($G2513,Temp!$A:$C,O$1,FALSE)</f>
        <v>#VALUE!</v>
      </c>
      <c r="P2513" s="22" t="e">
        <f>VLOOKUP($G2513,Temp!$A:$C,P$1,FALSE)</f>
        <v>#VALUE!</v>
      </c>
      <c r="Q2513" s="22" t="e">
        <f>VLOOKUP($G2513,Temp!$A:$C,Q$1,FALSE)</f>
        <v>#VALUE!</v>
      </c>
      <c r="R2513" s="22" t="e">
        <f>VLOOKUP($G2513,Temp!$A:$C,R$1,FALSE)</f>
        <v>#VALUE!</v>
      </c>
      <c r="S2513" s="22" t="e">
        <f>VLOOKUP($G2513,Temp!$A:$C,S$1,FALSE)</f>
        <v>#VALUE!</v>
      </c>
      <c r="T2513" s="22" t="e">
        <f>VLOOKUP($G2513,Temp!$A:$C,T$1,FALSE)</f>
        <v>#VALUE!</v>
      </c>
      <c r="U2513" s="22" t="e">
        <f>VLOOKUP($G2513,Temp!$A:$C,U$1,FALSE)</f>
        <v>#VALUE!</v>
      </c>
      <c r="V2513" s="22" t="e">
        <f>VLOOKUP($G2513,Temp!$A:$C,V$1,FALSE)</f>
        <v>#VALUE!</v>
      </c>
      <c r="W2513" s="22" t="e">
        <f>VLOOKUP($G2513,Temp!$A:$C,W$1,FALSE)</f>
        <v>#VALUE!</v>
      </c>
      <c r="X2513" s="22" t="e">
        <f>VLOOKUP($G2513,Temp!$A:$C,X$1,FALSE)</f>
        <v>#VALUE!</v>
      </c>
      <c r="Y2513" s="22">
        <f>VLOOKUP($G2513,Temp!$A:$C,Y$1,FALSE)</f>
        <v>0</v>
      </c>
      <c r="Z2513" s="22">
        <f>VLOOKUP($G2513,Temp!$A:$C,Z$1,FALSE)</f>
        <v>0</v>
      </c>
      <c r="AA2513" s="22" t="e">
        <f>VLOOKUP($A2513,Searches!$A:$H,AA$1,FALSE)</f>
        <v>#N/A</v>
      </c>
      <c r="AB2513" s="22" t="e">
        <f>VLOOKUP($A2513,Searches!$A:$H,AB$1,FALSE)</f>
        <v>#N/A</v>
      </c>
      <c r="AC2513" s="22" t="e">
        <f>VLOOKUP($A2513,Searches!$A:$H,AC$1,FALSE)</f>
        <v>#N/A</v>
      </c>
      <c r="AD2513" s="22" t="e">
        <f>VLOOKUP($A2513,Searches!$A:$H,AD$1,FALSE)</f>
        <v>#N/A</v>
      </c>
      <c r="AE2513" s="22" t="e">
        <f>VLOOKUP($A2513,Searches!$A:$H,AE$1,FALSE)</f>
        <v>#N/A</v>
      </c>
      <c r="AF2513" s="22" t="e">
        <f>VLOOKUP($A2513,Searches!$A:$H,AF$1,FALSE)</f>
        <v>#N/A</v>
      </c>
      <c r="AG2513" s="22" t="e">
        <f>VLOOKUP($A2513,Searches!$A:$H,AG$1,FALSE)</f>
        <v>#N/A</v>
      </c>
      <c r="AH2513" s="22" t="e">
        <f>VLOOKUP($G2513,Temp!$D:$F,AH$1,FALSE)</f>
        <v>#N/A</v>
      </c>
      <c r="AI2513" s="22" t="e">
        <f>VLOOKUP($G2513,Temp!$D:$F,AI$1,FALSE)</f>
        <v>#N/A</v>
      </c>
      <c r="AJ2513" s="22" t="e">
        <f>VLOOKUP($G2513,Temp!$D:$F,AJ$1,FALSE)</f>
        <v>#N/A</v>
      </c>
    </row>
    <row r="2514" spans="1:36" ht="16" x14ac:dyDescent="0.2">
      <c r="A2514" s="8" t="str">
        <f t="shared" si="39"/>
        <v>Scott Mark InsideSales.com</v>
      </c>
      <c r="B2514" s="8" t="s">
        <v>737</v>
      </c>
      <c r="C2514" s="8" t="s">
        <v>476</v>
      </c>
      <c r="D2514" s="8" t="s">
        <v>12201</v>
      </c>
      <c r="E2514" s="8" t="s">
        <v>15366</v>
      </c>
      <c r="F2514" s="12" t="s">
        <v>12203</v>
      </c>
      <c r="G2514" s="12" t="s">
        <v>12203</v>
      </c>
      <c r="H2514" s="22" t="str">
        <f>VLOOKUP($G2514,Temp!$A:$C,H$1,FALSE)</f>
        <v>InsideSales.com</v>
      </c>
      <c r="I2514" s="22" t="e">
        <f>VLOOKUP($G2514,Temp!$A:$C,I$1,FALSE)</f>
        <v>#VALUE!</v>
      </c>
      <c r="J2514" s="22" t="e">
        <f>VLOOKUP($G2514,Temp!$A:$C,J$1,FALSE)</f>
        <v>#VALUE!</v>
      </c>
      <c r="K2514" s="22" t="e">
        <f>VLOOKUP($G2514,Temp!$A:$C,K$1,FALSE)</f>
        <v>#VALUE!</v>
      </c>
      <c r="L2514" s="22" t="e">
        <f>VLOOKUP($G2514,Temp!$A:$C,L$1,FALSE)</f>
        <v>#VALUE!</v>
      </c>
      <c r="M2514" s="22" t="e">
        <f>VLOOKUP($G2514,Temp!$A:$C,M$1,FALSE)</f>
        <v>#VALUE!</v>
      </c>
      <c r="N2514" s="22" t="e">
        <f>VLOOKUP($G2514,Temp!$A:$C,N$1,FALSE)</f>
        <v>#VALUE!</v>
      </c>
      <c r="O2514" s="22" t="e">
        <f>VLOOKUP($G2514,Temp!$A:$C,O$1,FALSE)</f>
        <v>#VALUE!</v>
      </c>
      <c r="P2514" s="22" t="e">
        <f>VLOOKUP($G2514,Temp!$A:$C,P$1,FALSE)</f>
        <v>#VALUE!</v>
      </c>
      <c r="Q2514" s="22" t="e">
        <f>VLOOKUP($G2514,Temp!$A:$C,Q$1,FALSE)</f>
        <v>#VALUE!</v>
      </c>
      <c r="R2514" s="22" t="e">
        <f>VLOOKUP($G2514,Temp!$A:$C,R$1,FALSE)</f>
        <v>#VALUE!</v>
      </c>
      <c r="S2514" s="22" t="e">
        <f>VLOOKUP($G2514,Temp!$A:$C,S$1,FALSE)</f>
        <v>#VALUE!</v>
      </c>
      <c r="T2514" s="22" t="e">
        <f>VLOOKUP($G2514,Temp!$A:$C,T$1,FALSE)</f>
        <v>#VALUE!</v>
      </c>
      <c r="U2514" s="22" t="e">
        <f>VLOOKUP($G2514,Temp!$A:$C,U$1,FALSE)</f>
        <v>#VALUE!</v>
      </c>
      <c r="V2514" s="22" t="e">
        <f>VLOOKUP($G2514,Temp!$A:$C,V$1,FALSE)</f>
        <v>#VALUE!</v>
      </c>
      <c r="W2514" s="22" t="e">
        <f>VLOOKUP($G2514,Temp!$A:$C,W$1,FALSE)</f>
        <v>#VALUE!</v>
      </c>
      <c r="X2514" s="22" t="e">
        <f>VLOOKUP($G2514,Temp!$A:$C,X$1,FALSE)</f>
        <v>#VALUE!</v>
      </c>
      <c r="Y2514" s="22">
        <f>VLOOKUP($G2514,Temp!$A:$C,Y$1,FALSE)</f>
        <v>98500</v>
      </c>
      <c r="Z2514" s="22">
        <f>VLOOKUP($G2514,Temp!$A:$C,Z$1,FALSE)</f>
        <v>3400</v>
      </c>
      <c r="AA2514" s="22" t="str">
        <f>VLOOKUP($A2514,Searches!$A:$H,AA$1,FALSE)</f>
        <v>Scott Mark</v>
      </c>
      <c r="AB2514" s="22" t="str">
        <f>VLOOKUP($A2514,Searches!$A:$H,AB$1,FALSE)</f>
        <v>InsideSales.com</v>
      </c>
      <c r="AC2514" s="22" t="str">
        <f>VLOOKUP($A2514,Searches!$A:$H,AC$1,FALSE)</f>
        <v>Head of Enterprise Field Marketing</v>
      </c>
      <c r="AD2514" s="22" t="str">
        <f>VLOOKUP($A2514,Searches!$A:$H,AD$1,FALSE)</f>
        <v>2nd</v>
      </c>
      <c r="AE2514" s="22" t="str">
        <f>VLOOKUP($A2514,Searches!$A:$H,AE$1,FALSE)</f>
        <v/>
      </c>
      <c r="AF2514" s="22" t="str">
        <f>VLOOKUP($A2514,Searches!$A:$H,AF$1,FALSE)</f>
        <v>Provo, Utah Area</v>
      </c>
      <c r="AG2514" s="22" t="str">
        <f>VLOOKUP($A2514,Searches!$A:$H,AG$1,FALSE)</f>
        <v>https://www.linkedin.com/sales/profile/27421323,8fgR,NAME_SEARCH?moduleKey=peopleSearchResults&amp;pageKey=sales-search3-people-refinement&amp;contextId=60BC92C971D70515801E49D6842B0000&amp;requestId=2e5da153-bc06-43d3-8583-1044be925667&amp;action=CLICK&amp;target=urn%3Ali%3AsalesLead%3A(-1%2C27421323)&amp;pageNumber=33&amp;targetEl=profilelink&amp;position=24&amp;trk=lss-serp-result-lead_photo</v>
      </c>
      <c r="AH2514" s="22" t="e">
        <f>VLOOKUP($G2514,Temp!$D:$F,AH$1,FALSE)</f>
        <v>#N/A</v>
      </c>
      <c r="AI2514" s="22" t="e">
        <f>VLOOKUP($G2514,Temp!$D:$F,AI$1,FALSE)</f>
        <v>#N/A</v>
      </c>
      <c r="AJ2514" s="22" t="e">
        <f>VLOOKUP($G2514,Temp!$D:$F,AJ$1,FALSE)</f>
        <v>#N/A</v>
      </c>
    </row>
    <row r="2515" spans="1:36" ht="16" x14ac:dyDescent="0.2">
      <c r="A2515" s="8" t="str">
        <f t="shared" si="39"/>
        <v>Holly Allison Chrome River Technologies</v>
      </c>
      <c r="B2515" s="8" t="s">
        <v>2946</v>
      </c>
      <c r="C2515" s="8" t="s">
        <v>5410</v>
      </c>
      <c r="D2515" s="8" t="s">
        <v>11651</v>
      </c>
      <c r="E2515" s="8" t="s">
        <v>15397</v>
      </c>
      <c r="F2515" s="8" t="s">
        <v>15398</v>
      </c>
      <c r="G2515" s="12" t="s">
        <v>12207</v>
      </c>
      <c r="H2515" s="22" t="str">
        <f>VLOOKUP($G2515,Temp!$A:$C,H$1,FALSE)</f>
        <v>chromeriver.com</v>
      </c>
      <c r="I2515" s="22" t="e">
        <f>VLOOKUP($G2515,Temp!$A:$C,I$1,FALSE)</f>
        <v>#VALUE!</v>
      </c>
      <c r="J2515" s="22" t="e">
        <f>VLOOKUP($G2515,Temp!$A:$C,J$1,FALSE)</f>
        <v>#VALUE!</v>
      </c>
      <c r="K2515" s="22" t="e">
        <f>VLOOKUP($G2515,Temp!$A:$C,K$1,FALSE)</f>
        <v>#VALUE!</v>
      </c>
      <c r="L2515" s="22" t="e">
        <f>VLOOKUP($G2515,Temp!$A:$C,L$1,FALSE)</f>
        <v>#VALUE!</v>
      </c>
      <c r="M2515" s="22" t="e">
        <f>VLOOKUP($G2515,Temp!$A:$C,M$1,FALSE)</f>
        <v>#VALUE!</v>
      </c>
      <c r="N2515" s="22" t="e">
        <f>VLOOKUP($G2515,Temp!$A:$C,N$1,FALSE)</f>
        <v>#VALUE!</v>
      </c>
      <c r="O2515" s="22" t="e">
        <f>VLOOKUP($G2515,Temp!$A:$C,O$1,FALSE)</f>
        <v>#VALUE!</v>
      </c>
      <c r="P2515" s="22" t="e">
        <f>VLOOKUP($G2515,Temp!$A:$C,P$1,FALSE)</f>
        <v>#VALUE!</v>
      </c>
      <c r="Q2515" s="22" t="e">
        <f>VLOOKUP($G2515,Temp!$A:$C,Q$1,FALSE)</f>
        <v>#VALUE!</v>
      </c>
      <c r="R2515" s="22" t="e">
        <f>VLOOKUP($G2515,Temp!$A:$C,R$1,FALSE)</f>
        <v>#VALUE!</v>
      </c>
      <c r="S2515" s="22" t="e">
        <f>VLOOKUP($G2515,Temp!$A:$C,S$1,FALSE)</f>
        <v>#VALUE!</v>
      </c>
      <c r="T2515" s="22" t="e">
        <f>VLOOKUP($G2515,Temp!$A:$C,T$1,FALSE)</f>
        <v>#VALUE!</v>
      </c>
      <c r="U2515" s="22" t="e">
        <f>VLOOKUP($G2515,Temp!$A:$C,U$1,FALSE)</f>
        <v>#VALUE!</v>
      </c>
      <c r="V2515" s="22" t="e">
        <f>VLOOKUP($G2515,Temp!$A:$C,V$1,FALSE)</f>
        <v>#VALUE!</v>
      </c>
      <c r="W2515" s="22" t="e">
        <f>VLOOKUP($G2515,Temp!$A:$C,W$1,FALSE)</f>
        <v>#VALUE!</v>
      </c>
      <c r="X2515" s="22" t="e">
        <f>VLOOKUP($G2515,Temp!$A:$C,X$1,FALSE)</f>
        <v>#VALUE!</v>
      </c>
      <c r="Y2515" s="22">
        <f>VLOOKUP($G2515,Temp!$A:$C,Y$1,FALSE)</f>
        <v>12900</v>
      </c>
      <c r="Z2515" s="22">
        <f>VLOOKUP($G2515,Temp!$A:$C,Z$1,FALSE)</f>
        <v>1400</v>
      </c>
      <c r="AA2515" s="22" t="e">
        <f>VLOOKUP($A2515,Searches!$A:$H,AA$1,FALSE)</f>
        <v>#N/A</v>
      </c>
      <c r="AB2515" s="22" t="e">
        <f>VLOOKUP($A2515,Searches!$A:$H,AB$1,FALSE)</f>
        <v>#N/A</v>
      </c>
      <c r="AC2515" s="22" t="e">
        <f>VLOOKUP($A2515,Searches!$A:$H,AC$1,FALSE)</f>
        <v>#N/A</v>
      </c>
      <c r="AD2515" s="22" t="e">
        <f>VLOOKUP($A2515,Searches!$A:$H,AD$1,FALSE)</f>
        <v>#N/A</v>
      </c>
      <c r="AE2515" s="22" t="e">
        <f>VLOOKUP($A2515,Searches!$A:$H,AE$1,FALSE)</f>
        <v>#N/A</v>
      </c>
      <c r="AF2515" s="22" t="e">
        <f>VLOOKUP($A2515,Searches!$A:$H,AF$1,FALSE)</f>
        <v>#N/A</v>
      </c>
      <c r="AG2515" s="22" t="e">
        <f>VLOOKUP($A2515,Searches!$A:$H,AG$1,FALSE)</f>
        <v>#N/A</v>
      </c>
      <c r="AH2515" s="22" t="e">
        <f>VLOOKUP($G2515,Temp!$D:$F,AH$1,FALSE)</f>
        <v>#N/A</v>
      </c>
      <c r="AI2515" s="22" t="e">
        <f>VLOOKUP($G2515,Temp!$D:$F,AI$1,FALSE)</f>
        <v>#N/A</v>
      </c>
      <c r="AJ2515" s="22" t="e">
        <f>VLOOKUP($G2515,Temp!$D:$F,AJ$1,FALSE)</f>
        <v>#N/A</v>
      </c>
    </row>
    <row r="2516" spans="1:36" ht="16" x14ac:dyDescent="0.2">
      <c r="A2516" s="8" t="str">
        <f t="shared" si="39"/>
        <v>Paula Cuneo Oculus VR</v>
      </c>
      <c r="B2516" s="8" t="s">
        <v>2615</v>
      </c>
      <c r="C2516" s="8" t="s">
        <v>15417</v>
      </c>
      <c r="D2516" s="8" t="s">
        <v>12210</v>
      </c>
      <c r="E2516" s="8" t="s">
        <v>15420</v>
      </c>
      <c r="F2516" s="8" t="s">
        <v>15421</v>
      </c>
      <c r="G2516" s="12" t="s">
        <v>12218</v>
      </c>
      <c r="H2516" s="22" t="str">
        <f>VLOOKUP($G2516,Temp!$A:$C,H$1,FALSE)</f>
        <v>oculus.com</v>
      </c>
      <c r="I2516" s="22" t="e">
        <f>VLOOKUP($G2516,Temp!$A:$C,I$1,FALSE)</f>
        <v>#VALUE!</v>
      </c>
      <c r="J2516" s="22" t="e">
        <f>VLOOKUP($G2516,Temp!$A:$C,J$1,FALSE)</f>
        <v>#VALUE!</v>
      </c>
      <c r="K2516" s="22" t="e">
        <f>VLOOKUP($G2516,Temp!$A:$C,K$1,FALSE)</f>
        <v>#VALUE!</v>
      </c>
      <c r="L2516" s="22" t="e">
        <f>VLOOKUP($G2516,Temp!$A:$C,L$1,FALSE)</f>
        <v>#VALUE!</v>
      </c>
      <c r="M2516" s="22" t="e">
        <f>VLOOKUP($G2516,Temp!$A:$C,M$1,FALSE)</f>
        <v>#VALUE!</v>
      </c>
      <c r="N2516" s="22" t="e">
        <f>VLOOKUP($G2516,Temp!$A:$C,N$1,FALSE)</f>
        <v>#VALUE!</v>
      </c>
      <c r="O2516" s="22" t="e">
        <f>VLOOKUP($G2516,Temp!$A:$C,O$1,FALSE)</f>
        <v>#VALUE!</v>
      </c>
      <c r="P2516" s="22" t="e">
        <f>VLOOKUP($G2516,Temp!$A:$C,P$1,FALSE)</f>
        <v>#VALUE!</v>
      </c>
      <c r="Q2516" s="22" t="e">
        <f>VLOOKUP($G2516,Temp!$A:$C,Q$1,FALSE)</f>
        <v>#VALUE!</v>
      </c>
      <c r="R2516" s="22" t="e">
        <f>VLOOKUP($G2516,Temp!$A:$C,R$1,FALSE)</f>
        <v>#VALUE!</v>
      </c>
      <c r="S2516" s="22" t="e">
        <f>VLOOKUP($G2516,Temp!$A:$C,S$1,FALSE)</f>
        <v>#VALUE!</v>
      </c>
      <c r="T2516" s="22" t="e">
        <f>VLOOKUP($G2516,Temp!$A:$C,T$1,FALSE)</f>
        <v>#VALUE!</v>
      </c>
      <c r="U2516" s="22" t="e">
        <f>VLOOKUP($G2516,Temp!$A:$C,U$1,FALSE)</f>
        <v>#VALUE!</v>
      </c>
      <c r="V2516" s="22" t="e">
        <f>VLOOKUP($G2516,Temp!$A:$C,V$1,FALSE)</f>
        <v>#VALUE!</v>
      </c>
      <c r="W2516" s="22" t="e">
        <f>VLOOKUP($G2516,Temp!$A:$C,W$1,FALSE)</f>
        <v>#VALUE!</v>
      </c>
      <c r="X2516" s="22" t="e">
        <f>VLOOKUP($G2516,Temp!$A:$C,X$1,FALSE)</f>
        <v>#VALUE!</v>
      </c>
      <c r="Y2516" s="22">
        <f>VLOOKUP($G2516,Temp!$A:$C,Y$1,FALSE)</f>
        <v>1100000</v>
      </c>
      <c r="Z2516" s="22">
        <f>VLOOKUP($G2516,Temp!$A:$C,Z$1,FALSE)</f>
        <v>56900</v>
      </c>
      <c r="AA2516" s="22" t="e">
        <f>VLOOKUP($A2516,Searches!$A:$H,AA$1,FALSE)</f>
        <v>#N/A</v>
      </c>
      <c r="AB2516" s="22" t="e">
        <f>VLOOKUP($A2516,Searches!$A:$H,AB$1,FALSE)</f>
        <v>#N/A</v>
      </c>
      <c r="AC2516" s="22" t="e">
        <f>VLOOKUP($A2516,Searches!$A:$H,AC$1,FALSE)</f>
        <v>#N/A</v>
      </c>
      <c r="AD2516" s="22" t="e">
        <f>VLOOKUP($A2516,Searches!$A:$H,AD$1,FALSE)</f>
        <v>#N/A</v>
      </c>
      <c r="AE2516" s="22" t="e">
        <f>VLOOKUP($A2516,Searches!$A:$H,AE$1,FALSE)</f>
        <v>#N/A</v>
      </c>
      <c r="AF2516" s="22" t="e">
        <f>VLOOKUP($A2516,Searches!$A:$H,AF$1,FALSE)</f>
        <v>#N/A</v>
      </c>
      <c r="AG2516" s="22" t="e">
        <f>VLOOKUP($A2516,Searches!$A:$H,AG$1,FALSE)</f>
        <v>#N/A</v>
      </c>
      <c r="AH2516" s="22" t="e">
        <f>VLOOKUP($G2516,Temp!$D:$F,AH$1,FALSE)</f>
        <v>#N/A</v>
      </c>
      <c r="AI2516" s="22" t="e">
        <f>VLOOKUP($G2516,Temp!$D:$F,AI$1,FALSE)</f>
        <v>#N/A</v>
      </c>
      <c r="AJ2516" s="22" t="e">
        <f>VLOOKUP($G2516,Temp!$D:$F,AJ$1,FALSE)</f>
        <v>#N/A</v>
      </c>
    </row>
    <row r="2517" spans="1:36" ht="16" x14ac:dyDescent="0.2">
      <c r="A2517" s="8" t="str">
        <f t="shared" si="39"/>
        <v>Dan Buckstaff LiveRamp, An Acxiom Company</v>
      </c>
      <c r="B2517" s="8" t="s">
        <v>362</v>
      </c>
      <c r="C2517" s="8" t="s">
        <v>15453</v>
      </c>
      <c r="D2517" s="8" t="s">
        <v>11696</v>
      </c>
      <c r="E2517" s="8" t="s">
        <v>15456</v>
      </c>
      <c r="F2517" s="8" t="s">
        <v>11743</v>
      </c>
      <c r="G2517" s="12" t="s">
        <v>11049</v>
      </c>
      <c r="H2517" s="22" t="str">
        <f>VLOOKUP($G2517,Temp!$A:$C,H$1,FALSE)</f>
        <v>LiveRamp.com</v>
      </c>
      <c r="I2517" s="22" t="e">
        <f>VLOOKUP($G2517,Temp!$A:$C,I$1,FALSE)</f>
        <v>#VALUE!</v>
      </c>
      <c r="J2517" s="22" t="e">
        <f>VLOOKUP($G2517,Temp!$A:$C,J$1,FALSE)</f>
        <v>#VALUE!</v>
      </c>
      <c r="K2517" s="22" t="e">
        <f>VLOOKUP($G2517,Temp!$A:$C,K$1,FALSE)</f>
        <v>#VALUE!</v>
      </c>
      <c r="L2517" s="22" t="e">
        <f>VLOOKUP($G2517,Temp!$A:$C,L$1,FALSE)</f>
        <v>#VALUE!</v>
      </c>
      <c r="M2517" s="22" t="e">
        <f>VLOOKUP($G2517,Temp!$A:$C,M$1,FALSE)</f>
        <v>#VALUE!</v>
      </c>
      <c r="N2517" s="22" t="e">
        <f>VLOOKUP($G2517,Temp!$A:$C,N$1,FALSE)</f>
        <v>#VALUE!</v>
      </c>
      <c r="O2517" s="22" t="e">
        <f>VLOOKUP($G2517,Temp!$A:$C,O$1,FALSE)</f>
        <v>#VALUE!</v>
      </c>
      <c r="P2517" s="22" t="e">
        <f>VLOOKUP($G2517,Temp!$A:$C,P$1,FALSE)</f>
        <v>#VALUE!</v>
      </c>
      <c r="Q2517" s="22" t="e">
        <f>VLOOKUP($G2517,Temp!$A:$C,Q$1,FALSE)</f>
        <v>#VALUE!</v>
      </c>
      <c r="R2517" s="22" t="e">
        <f>VLOOKUP($G2517,Temp!$A:$C,R$1,FALSE)</f>
        <v>#VALUE!</v>
      </c>
      <c r="S2517" s="22" t="e">
        <f>VLOOKUP($G2517,Temp!$A:$C,S$1,FALSE)</f>
        <v>#VALUE!</v>
      </c>
      <c r="T2517" s="22" t="e">
        <f>VLOOKUP($G2517,Temp!$A:$C,T$1,FALSE)</f>
        <v>#VALUE!</v>
      </c>
      <c r="U2517" s="22" t="e">
        <f>VLOOKUP($G2517,Temp!$A:$C,U$1,FALSE)</f>
        <v>#VALUE!</v>
      </c>
      <c r="V2517" s="22" t="e">
        <f>VLOOKUP($G2517,Temp!$A:$C,V$1,FALSE)</f>
        <v>#VALUE!</v>
      </c>
      <c r="W2517" s="22" t="e">
        <f>VLOOKUP($G2517,Temp!$A:$C,W$1,FALSE)</f>
        <v>#VALUE!</v>
      </c>
      <c r="X2517" s="22" t="e">
        <f>VLOOKUP($G2517,Temp!$A:$C,X$1,FALSE)</f>
        <v>#VALUE!</v>
      </c>
      <c r="Y2517" s="22">
        <f>VLOOKUP($G2517,Temp!$A:$C,Y$1,FALSE)</f>
        <v>162000</v>
      </c>
      <c r="Z2517" s="22">
        <f>VLOOKUP($G2517,Temp!$A:$C,Z$1,FALSE)</f>
        <v>17600</v>
      </c>
      <c r="AA2517" s="22" t="e">
        <f>VLOOKUP($A2517,Searches!$A:$H,AA$1,FALSE)</f>
        <v>#N/A</v>
      </c>
      <c r="AB2517" s="22" t="e">
        <f>VLOOKUP($A2517,Searches!$A:$H,AB$1,FALSE)</f>
        <v>#N/A</v>
      </c>
      <c r="AC2517" s="22" t="e">
        <f>VLOOKUP($A2517,Searches!$A:$H,AC$1,FALSE)</f>
        <v>#N/A</v>
      </c>
      <c r="AD2517" s="22" t="e">
        <f>VLOOKUP($A2517,Searches!$A:$H,AD$1,FALSE)</f>
        <v>#N/A</v>
      </c>
      <c r="AE2517" s="22" t="e">
        <f>VLOOKUP($A2517,Searches!$A:$H,AE$1,FALSE)</f>
        <v>#N/A</v>
      </c>
      <c r="AF2517" s="22" t="e">
        <f>VLOOKUP($A2517,Searches!$A:$H,AF$1,FALSE)</f>
        <v>#N/A</v>
      </c>
      <c r="AG2517" s="22" t="e">
        <f>VLOOKUP($A2517,Searches!$A:$H,AG$1,FALSE)</f>
        <v>#N/A</v>
      </c>
      <c r="AH2517" s="22" t="e">
        <f>VLOOKUP($G2517,Temp!$D:$F,AH$1,FALSE)</f>
        <v>#N/A</v>
      </c>
      <c r="AI2517" s="22" t="e">
        <f>VLOOKUP($G2517,Temp!$D:$F,AI$1,FALSE)</f>
        <v>#N/A</v>
      </c>
      <c r="AJ2517" s="22" t="e">
        <f>VLOOKUP($G2517,Temp!$D:$F,AJ$1,FALSE)</f>
        <v>#N/A</v>
      </c>
    </row>
    <row r="2518" spans="1:36" ht="16" x14ac:dyDescent="0.2">
      <c r="A2518" s="8" t="str">
        <f t="shared" si="39"/>
        <v>Jason Cunningham DoorDash</v>
      </c>
      <c r="B2518" s="8" t="s">
        <v>682</v>
      </c>
      <c r="C2518" s="8" t="s">
        <v>15488</v>
      </c>
      <c r="D2518" s="8" t="s">
        <v>12188</v>
      </c>
      <c r="E2518" s="8" t="s">
        <v>15491</v>
      </c>
      <c r="F2518" s="8" t="s">
        <v>15492</v>
      </c>
      <c r="G2518" s="12" t="s">
        <v>12226</v>
      </c>
      <c r="H2518" s="22" t="str">
        <f>VLOOKUP($G2518,Temp!$A:$C,H$1,FALSE)</f>
        <v>doordash.com</v>
      </c>
      <c r="I2518" s="22" t="e">
        <f>VLOOKUP($G2518,Temp!$A:$C,I$1,FALSE)</f>
        <v>#VALUE!</v>
      </c>
      <c r="J2518" s="22" t="e">
        <f>VLOOKUP($G2518,Temp!$A:$C,J$1,FALSE)</f>
        <v>#VALUE!</v>
      </c>
      <c r="K2518" s="22" t="e">
        <f>VLOOKUP($G2518,Temp!$A:$C,K$1,FALSE)</f>
        <v>#VALUE!</v>
      </c>
      <c r="L2518" s="22" t="e">
        <f>VLOOKUP($G2518,Temp!$A:$C,L$1,FALSE)</f>
        <v>#VALUE!</v>
      </c>
      <c r="M2518" s="22" t="e">
        <f>VLOOKUP($G2518,Temp!$A:$C,M$1,FALSE)</f>
        <v>#VALUE!</v>
      </c>
      <c r="N2518" s="22" t="e">
        <f>VLOOKUP($G2518,Temp!$A:$C,N$1,FALSE)</f>
        <v>#VALUE!</v>
      </c>
      <c r="O2518" s="22" t="e">
        <f>VLOOKUP($G2518,Temp!$A:$C,O$1,FALSE)</f>
        <v>#VALUE!</v>
      </c>
      <c r="P2518" s="22" t="e">
        <f>VLOOKUP($G2518,Temp!$A:$C,P$1,FALSE)</f>
        <v>#VALUE!</v>
      </c>
      <c r="Q2518" s="22" t="e">
        <f>VLOOKUP($G2518,Temp!$A:$C,Q$1,FALSE)</f>
        <v>#VALUE!</v>
      </c>
      <c r="R2518" s="22" t="e">
        <f>VLOOKUP($G2518,Temp!$A:$C,R$1,FALSE)</f>
        <v>#VALUE!</v>
      </c>
      <c r="S2518" s="22" t="e">
        <f>VLOOKUP($G2518,Temp!$A:$C,S$1,FALSE)</f>
        <v>#VALUE!</v>
      </c>
      <c r="T2518" s="22" t="e">
        <f>VLOOKUP($G2518,Temp!$A:$C,T$1,FALSE)</f>
        <v>#VALUE!</v>
      </c>
      <c r="U2518" s="22" t="e">
        <f>VLOOKUP($G2518,Temp!$A:$C,U$1,FALSE)</f>
        <v>#VALUE!</v>
      </c>
      <c r="V2518" s="22" t="e">
        <f>VLOOKUP($G2518,Temp!$A:$C,V$1,FALSE)</f>
        <v>#VALUE!</v>
      </c>
      <c r="W2518" s="22" t="e">
        <f>VLOOKUP($G2518,Temp!$A:$C,W$1,FALSE)</f>
        <v>#VALUE!</v>
      </c>
      <c r="X2518" s="22" t="e">
        <f>VLOOKUP($G2518,Temp!$A:$C,X$1,FALSE)</f>
        <v>#VALUE!</v>
      </c>
      <c r="Y2518" s="22">
        <f>VLOOKUP($G2518,Temp!$A:$C,Y$1,FALSE)</f>
        <v>2100000</v>
      </c>
      <c r="Z2518" s="22">
        <f>VLOOKUP($G2518,Temp!$A:$C,Z$1,FALSE)</f>
        <v>12300</v>
      </c>
      <c r="AA2518" s="22" t="e">
        <f>VLOOKUP($A2518,Searches!$A:$H,AA$1,FALSE)</f>
        <v>#N/A</v>
      </c>
      <c r="AB2518" s="22" t="e">
        <f>VLOOKUP($A2518,Searches!$A:$H,AB$1,FALSE)</f>
        <v>#N/A</v>
      </c>
      <c r="AC2518" s="22" t="e">
        <f>VLOOKUP($A2518,Searches!$A:$H,AC$1,FALSE)</f>
        <v>#N/A</v>
      </c>
      <c r="AD2518" s="22" t="e">
        <f>VLOOKUP($A2518,Searches!$A:$H,AD$1,FALSE)</f>
        <v>#N/A</v>
      </c>
      <c r="AE2518" s="22" t="e">
        <f>VLOOKUP($A2518,Searches!$A:$H,AE$1,FALSE)</f>
        <v>#N/A</v>
      </c>
      <c r="AF2518" s="22" t="e">
        <f>VLOOKUP($A2518,Searches!$A:$H,AF$1,FALSE)</f>
        <v>#N/A</v>
      </c>
      <c r="AG2518" s="22" t="e">
        <f>VLOOKUP($A2518,Searches!$A:$H,AG$1,FALSE)</f>
        <v>#N/A</v>
      </c>
      <c r="AH2518" s="22" t="e">
        <f>VLOOKUP($G2518,Temp!$D:$F,AH$1,FALSE)</f>
        <v>#N/A</v>
      </c>
      <c r="AI2518" s="22" t="e">
        <f>VLOOKUP($G2518,Temp!$D:$F,AI$1,FALSE)</f>
        <v>#N/A</v>
      </c>
      <c r="AJ2518" s="22" t="e">
        <f>VLOOKUP($G2518,Temp!$D:$F,AJ$1,FALSE)</f>
        <v>#N/A</v>
      </c>
    </row>
    <row r="2519" spans="1:36" ht="16" x14ac:dyDescent="0.2">
      <c r="A2519" s="8" t="str">
        <f t="shared" si="39"/>
        <v>Robin Witty LookingGlass Cyber Solutions, Inc.</v>
      </c>
      <c r="B2519" s="8" t="s">
        <v>3573</v>
      </c>
      <c r="C2519" s="8" t="s">
        <v>15527</v>
      </c>
      <c r="D2519" s="8" t="s">
        <v>13502</v>
      </c>
      <c r="E2519" s="8" t="s">
        <v>15529</v>
      </c>
      <c r="F2519" s="8" t="s">
        <v>4738</v>
      </c>
      <c r="G2519" s="12" t="s">
        <v>4739</v>
      </c>
      <c r="H2519" s="22" t="str">
        <f>VLOOKUP($G2519,Temp!$A:$C,H$1,FALSE)</f>
        <v>lookingglasscyber.com</v>
      </c>
      <c r="I2519" s="22" t="e">
        <f>VLOOKUP($G2519,Temp!$A:$C,I$1,FALSE)</f>
        <v>#VALUE!</v>
      </c>
      <c r="J2519" s="22" t="e">
        <f>VLOOKUP($G2519,Temp!$A:$C,J$1,FALSE)</f>
        <v>#VALUE!</v>
      </c>
      <c r="K2519" s="22" t="e">
        <f>VLOOKUP($G2519,Temp!$A:$C,K$1,FALSE)</f>
        <v>#VALUE!</v>
      </c>
      <c r="L2519" s="22" t="e">
        <f>VLOOKUP($G2519,Temp!$A:$C,L$1,FALSE)</f>
        <v>#VALUE!</v>
      </c>
      <c r="M2519" s="22" t="e">
        <f>VLOOKUP($G2519,Temp!$A:$C,M$1,FALSE)</f>
        <v>#VALUE!</v>
      </c>
      <c r="N2519" s="22" t="e">
        <f>VLOOKUP($G2519,Temp!$A:$C,N$1,FALSE)</f>
        <v>#VALUE!</v>
      </c>
      <c r="O2519" s="22" t="e">
        <f>VLOOKUP($G2519,Temp!$A:$C,O$1,FALSE)</f>
        <v>#VALUE!</v>
      </c>
      <c r="P2519" s="22" t="e">
        <f>VLOOKUP($G2519,Temp!$A:$C,P$1,FALSE)</f>
        <v>#VALUE!</v>
      </c>
      <c r="Q2519" s="22" t="e">
        <f>VLOOKUP($G2519,Temp!$A:$C,Q$1,FALSE)</f>
        <v>#VALUE!</v>
      </c>
      <c r="R2519" s="22" t="e">
        <f>VLOOKUP($G2519,Temp!$A:$C,R$1,FALSE)</f>
        <v>#VALUE!</v>
      </c>
      <c r="S2519" s="22" t="e">
        <f>VLOOKUP($G2519,Temp!$A:$C,S$1,FALSE)</f>
        <v>#VALUE!</v>
      </c>
      <c r="T2519" s="22" t="e">
        <f>VLOOKUP($G2519,Temp!$A:$C,T$1,FALSE)</f>
        <v>#VALUE!</v>
      </c>
      <c r="U2519" s="22" t="e">
        <f>VLOOKUP($G2519,Temp!$A:$C,U$1,FALSE)</f>
        <v>#VALUE!</v>
      </c>
      <c r="V2519" s="22" t="e">
        <f>VLOOKUP($G2519,Temp!$A:$C,V$1,FALSE)</f>
        <v>#VALUE!</v>
      </c>
      <c r="W2519" s="22" t="e">
        <f>VLOOKUP($G2519,Temp!$A:$C,W$1,FALSE)</f>
        <v>#VALUE!</v>
      </c>
      <c r="X2519" s="22" t="e">
        <f>VLOOKUP($G2519,Temp!$A:$C,X$1,FALSE)</f>
        <v>#VALUE!</v>
      </c>
      <c r="Y2519" s="22">
        <f>VLOOKUP($G2519,Temp!$A:$C,Y$1,FALSE)</f>
        <v>27900</v>
      </c>
      <c r="Z2519" s="22">
        <f>VLOOKUP($G2519,Temp!$A:$C,Z$1,FALSE)</f>
        <v>23500</v>
      </c>
      <c r="AA2519" s="22" t="e">
        <f>VLOOKUP($A2519,Searches!$A:$H,AA$1,FALSE)</f>
        <v>#N/A</v>
      </c>
      <c r="AB2519" s="22" t="e">
        <f>VLOOKUP($A2519,Searches!$A:$H,AB$1,FALSE)</f>
        <v>#N/A</v>
      </c>
      <c r="AC2519" s="22" t="e">
        <f>VLOOKUP($A2519,Searches!$A:$H,AC$1,FALSE)</f>
        <v>#N/A</v>
      </c>
      <c r="AD2519" s="22" t="e">
        <f>VLOOKUP($A2519,Searches!$A:$H,AD$1,FALSE)</f>
        <v>#N/A</v>
      </c>
      <c r="AE2519" s="22" t="e">
        <f>VLOOKUP($A2519,Searches!$A:$H,AE$1,FALSE)</f>
        <v>#N/A</v>
      </c>
      <c r="AF2519" s="22" t="e">
        <f>VLOOKUP($A2519,Searches!$A:$H,AF$1,FALSE)</f>
        <v>#N/A</v>
      </c>
      <c r="AG2519" s="22" t="e">
        <f>VLOOKUP($A2519,Searches!$A:$H,AG$1,FALSE)</f>
        <v>#N/A</v>
      </c>
      <c r="AH2519" s="22" t="str">
        <f>VLOOKUP($G2519,Temp!$D:$F,AH$1,FALSE)</f>
        <v>lookingglasscyber.com</v>
      </c>
      <c r="AI2519" s="22" t="str">
        <f>VLOOKUP($G2519,Temp!$D:$F,AI$1,FALSE)</f>
        <v>Marketo</v>
      </c>
      <c r="AJ2519" s="22" t="str">
        <f>VLOOKUP($G2519,Temp!$D:$F,AJ$1,FALSE)</f>
        <v>WordPress</v>
      </c>
    </row>
    <row r="2520" spans="1:36" ht="16" x14ac:dyDescent="0.2">
      <c r="A2520" s="8" t="str">
        <f t="shared" si="39"/>
        <v>Sarah Shere Pinterest</v>
      </c>
      <c r="B2520" s="8" t="s">
        <v>158</v>
      </c>
      <c r="C2520" s="8" t="s">
        <v>15563</v>
      </c>
      <c r="D2520" s="8" t="s">
        <v>10779</v>
      </c>
      <c r="E2520" s="8" t="s">
        <v>15566</v>
      </c>
      <c r="F2520" s="8" t="s">
        <v>13471</v>
      </c>
      <c r="G2520" s="12" t="s">
        <v>12118</v>
      </c>
      <c r="H2520" s="22" t="str">
        <f>VLOOKUP($G2520,Temp!$A:$C,H$1,FALSE)</f>
        <v>pinterest.com</v>
      </c>
      <c r="I2520" s="22" t="e">
        <f>VLOOKUP($G2520,Temp!$A:$C,I$1,FALSE)</f>
        <v>#VALUE!</v>
      </c>
      <c r="J2520" s="22" t="e">
        <f>VLOOKUP($G2520,Temp!$A:$C,J$1,FALSE)</f>
        <v>#VALUE!</v>
      </c>
      <c r="K2520" s="22" t="e">
        <f>VLOOKUP($G2520,Temp!$A:$C,K$1,FALSE)</f>
        <v>#VALUE!</v>
      </c>
      <c r="L2520" s="22" t="e">
        <f>VLOOKUP($G2520,Temp!$A:$C,L$1,FALSE)</f>
        <v>#VALUE!</v>
      </c>
      <c r="M2520" s="22" t="e">
        <f>VLOOKUP($G2520,Temp!$A:$C,M$1,FALSE)</f>
        <v>#VALUE!</v>
      </c>
      <c r="N2520" s="22" t="e">
        <f>VLOOKUP($G2520,Temp!$A:$C,N$1,FALSE)</f>
        <v>#VALUE!</v>
      </c>
      <c r="O2520" s="22" t="e">
        <f>VLOOKUP($G2520,Temp!$A:$C,O$1,FALSE)</f>
        <v>#VALUE!</v>
      </c>
      <c r="P2520" s="22" t="e">
        <f>VLOOKUP($G2520,Temp!$A:$C,P$1,FALSE)</f>
        <v>#VALUE!</v>
      </c>
      <c r="Q2520" s="22" t="e">
        <f>VLOOKUP($G2520,Temp!$A:$C,Q$1,FALSE)</f>
        <v>#VALUE!</v>
      </c>
      <c r="R2520" s="22" t="e">
        <f>VLOOKUP($G2520,Temp!$A:$C,R$1,FALSE)</f>
        <v>#VALUE!</v>
      </c>
      <c r="S2520" s="22" t="e">
        <f>VLOOKUP($G2520,Temp!$A:$C,S$1,FALSE)</f>
        <v>#VALUE!</v>
      </c>
      <c r="T2520" s="22" t="e">
        <f>VLOOKUP($G2520,Temp!$A:$C,T$1,FALSE)</f>
        <v>#VALUE!</v>
      </c>
      <c r="U2520" s="22" t="e">
        <f>VLOOKUP($G2520,Temp!$A:$C,U$1,FALSE)</f>
        <v>#VALUE!</v>
      </c>
      <c r="V2520" s="22" t="e">
        <f>VLOOKUP($G2520,Temp!$A:$C,V$1,FALSE)</f>
        <v>#VALUE!</v>
      </c>
      <c r="W2520" s="22" t="e">
        <f>VLOOKUP($G2520,Temp!$A:$C,W$1,FALSE)</f>
        <v>#VALUE!</v>
      </c>
      <c r="X2520" s="22" t="e">
        <f>VLOOKUP($G2520,Temp!$A:$C,X$1,FALSE)</f>
        <v>#VALUE!</v>
      </c>
      <c r="Y2520" s="22">
        <f>VLOOKUP($G2520,Temp!$A:$C,Y$1,FALSE)</f>
        <v>0</v>
      </c>
      <c r="Z2520" s="22">
        <f>VLOOKUP($G2520,Temp!$A:$C,Z$1,FALSE)</f>
        <v>0</v>
      </c>
      <c r="AA2520" s="22" t="e">
        <f>VLOOKUP($A2520,Searches!$A:$H,AA$1,FALSE)</f>
        <v>#N/A</v>
      </c>
      <c r="AB2520" s="22" t="e">
        <f>VLOOKUP($A2520,Searches!$A:$H,AB$1,FALSE)</f>
        <v>#N/A</v>
      </c>
      <c r="AC2520" s="22" t="e">
        <f>VLOOKUP($A2520,Searches!$A:$H,AC$1,FALSE)</f>
        <v>#N/A</v>
      </c>
      <c r="AD2520" s="22" t="e">
        <f>VLOOKUP($A2520,Searches!$A:$H,AD$1,FALSE)</f>
        <v>#N/A</v>
      </c>
      <c r="AE2520" s="22" t="e">
        <f>VLOOKUP($A2520,Searches!$A:$H,AE$1,FALSE)</f>
        <v>#N/A</v>
      </c>
      <c r="AF2520" s="22" t="e">
        <f>VLOOKUP($A2520,Searches!$A:$H,AF$1,FALSE)</f>
        <v>#N/A</v>
      </c>
      <c r="AG2520" s="22" t="e">
        <f>VLOOKUP($A2520,Searches!$A:$H,AG$1,FALSE)</f>
        <v>#N/A</v>
      </c>
      <c r="AH2520" s="22" t="e">
        <f>VLOOKUP($G2520,Temp!$D:$F,AH$1,FALSE)</f>
        <v>#N/A</v>
      </c>
      <c r="AI2520" s="22" t="e">
        <f>VLOOKUP($G2520,Temp!$D:$F,AI$1,FALSE)</f>
        <v>#N/A</v>
      </c>
      <c r="AJ2520" s="22" t="e">
        <f>VLOOKUP($G2520,Temp!$D:$F,AJ$1,FALSE)</f>
        <v>#N/A</v>
      </c>
    </row>
    <row r="2521" spans="1:36" ht="16" x14ac:dyDescent="0.2">
      <c r="A2521" s="8" t="str">
        <f t="shared" si="39"/>
        <v>Jessica Goulart Born Group</v>
      </c>
      <c r="B2521" s="8" t="s">
        <v>1291</v>
      </c>
      <c r="C2521" s="8" t="s">
        <v>15591</v>
      </c>
      <c r="D2521" s="8" t="s">
        <v>12180</v>
      </c>
      <c r="E2521" s="8" t="s">
        <v>15593</v>
      </c>
      <c r="F2521" s="8" t="s">
        <v>13491</v>
      </c>
      <c r="G2521" s="12" t="s">
        <v>12263</v>
      </c>
      <c r="H2521" s="22" t="str">
        <f>VLOOKUP($G2521,Temp!$A:$C,H$1,FALSE)</f>
        <v>borngroup.com</v>
      </c>
      <c r="I2521" s="22" t="e">
        <f>VLOOKUP($G2521,Temp!$A:$C,I$1,FALSE)</f>
        <v>#VALUE!</v>
      </c>
      <c r="J2521" s="22" t="e">
        <f>VLOOKUP($G2521,Temp!$A:$C,J$1,FALSE)</f>
        <v>#VALUE!</v>
      </c>
      <c r="K2521" s="22" t="e">
        <f>VLOOKUP($G2521,Temp!$A:$C,K$1,FALSE)</f>
        <v>#VALUE!</v>
      </c>
      <c r="L2521" s="22" t="e">
        <f>VLOOKUP($G2521,Temp!$A:$C,L$1,FALSE)</f>
        <v>#VALUE!</v>
      </c>
      <c r="M2521" s="22" t="e">
        <f>VLOOKUP($G2521,Temp!$A:$C,M$1,FALSE)</f>
        <v>#VALUE!</v>
      </c>
      <c r="N2521" s="22" t="e">
        <f>VLOOKUP($G2521,Temp!$A:$C,N$1,FALSE)</f>
        <v>#VALUE!</v>
      </c>
      <c r="O2521" s="22" t="e">
        <f>VLOOKUP($G2521,Temp!$A:$C,O$1,FALSE)</f>
        <v>#VALUE!</v>
      </c>
      <c r="P2521" s="22" t="e">
        <f>VLOOKUP($G2521,Temp!$A:$C,P$1,FALSE)</f>
        <v>#VALUE!</v>
      </c>
      <c r="Q2521" s="22" t="e">
        <f>VLOOKUP($G2521,Temp!$A:$C,Q$1,FALSE)</f>
        <v>#VALUE!</v>
      </c>
      <c r="R2521" s="22" t="e">
        <f>VLOOKUP($G2521,Temp!$A:$C,R$1,FALSE)</f>
        <v>#VALUE!</v>
      </c>
      <c r="S2521" s="22" t="e">
        <f>VLOOKUP($G2521,Temp!$A:$C,S$1,FALSE)</f>
        <v>#VALUE!</v>
      </c>
      <c r="T2521" s="22" t="e">
        <f>VLOOKUP($G2521,Temp!$A:$C,T$1,FALSE)</f>
        <v>#VALUE!</v>
      </c>
      <c r="U2521" s="22" t="e">
        <f>VLOOKUP($G2521,Temp!$A:$C,U$1,FALSE)</f>
        <v>#VALUE!</v>
      </c>
      <c r="V2521" s="22" t="e">
        <f>VLOOKUP($G2521,Temp!$A:$C,V$1,FALSE)</f>
        <v>#VALUE!</v>
      </c>
      <c r="W2521" s="22" t="e">
        <f>VLOOKUP($G2521,Temp!$A:$C,W$1,FALSE)</f>
        <v>#VALUE!</v>
      </c>
      <c r="X2521" s="22" t="e">
        <f>VLOOKUP($G2521,Temp!$A:$C,X$1,FALSE)</f>
        <v>#VALUE!</v>
      </c>
      <c r="Y2521" s="22">
        <f>VLOOKUP($G2521,Temp!$A:$C,Y$1,FALSE)</f>
        <v>463</v>
      </c>
      <c r="Z2521" s="22">
        <f>VLOOKUP($G2521,Temp!$A:$C,Z$1,FALSE)</f>
        <v>0</v>
      </c>
      <c r="AA2521" s="22" t="str">
        <f>VLOOKUP($A2521,Searches!$A:$H,AA$1,FALSE)</f>
        <v>Jessica Goulart</v>
      </c>
      <c r="AB2521" s="22" t="str">
        <f>VLOOKUP($A2521,Searches!$A:$H,AB$1,FALSE)</f>
        <v>Born Group</v>
      </c>
      <c r="AC2521" s="22" t="str">
        <f>VLOOKUP($A2521,Searches!$A:$H,AC$1,FALSE)</f>
        <v>Head of Marketing North America</v>
      </c>
      <c r="AD2521" s="22" t="str">
        <f>VLOOKUP($A2521,Searches!$A:$H,AD$1,FALSE)</f>
        <v>2nd</v>
      </c>
      <c r="AE2521" s="22" t="str">
        <f>VLOOKUP($A2521,Searches!$A:$H,AE$1,FALSE)</f>
        <v>Open link</v>
      </c>
      <c r="AF2521" s="22" t="str">
        <f>VLOOKUP($A2521,Searches!$A:$H,AF$1,FALSE)</f>
        <v>Greater New York City Area</v>
      </c>
      <c r="AG2521" s="22" t="str">
        <f>VLOOKUP($A2521,Searches!$A:$H,AG$1,FALSE)</f>
        <v>https://www.linkedin.com/sales/profile/213733055,lG6E,NAME_SEARCH?moduleKey=peopleSearchResults&amp;pageKey=sales-search3-people-refinement&amp;contextId=60BC92C971D70515801E49D6842B0000&amp;requestId=2e5da153-bc06-43d3-8583-1044be925667&amp;action=CLICK&amp;target=urn%3Ali%3AsalesLead%3A(-1%2C213733055)&amp;pageNumber=33&amp;targetEl=profilelink&amp;position=10&amp;trk=lss-serp-result-lead_photo</v>
      </c>
      <c r="AH2521" s="22" t="e">
        <f>VLOOKUP($G2521,Temp!$D:$F,AH$1,FALSE)</f>
        <v>#N/A</v>
      </c>
      <c r="AI2521" s="22" t="e">
        <f>VLOOKUP($G2521,Temp!$D:$F,AI$1,FALSE)</f>
        <v>#N/A</v>
      </c>
      <c r="AJ2521" s="22" t="e">
        <f>VLOOKUP($G2521,Temp!$D:$F,AJ$1,FALSE)</f>
        <v>#N/A</v>
      </c>
    </row>
    <row r="2522" spans="1:36" ht="16" x14ac:dyDescent="0.2">
      <c r="A2522" s="8" t="str">
        <f t="shared" si="39"/>
        <v>Charlie Benkendorf Avant</v>
      </c>
      <c r="B2522" s="8" t="s">
        <v>929</v>
      </c>
      <c r="C2522" s="8" t="s">
        <v>15607</v>
      </c>
      <c r="D2522" s="8" t="s">
        <v>12202</v>
      </c>
      <c r="E2522" s="8" t="s">
        <v>15608</v>
      </c>
      <c r="F2522" s="8" t="s">
        <v>381</v>
      </c>
      <c r="G2522" s="12" t="s">
        <v>382</v>
      </c>
      <c r="H2522" s="22" t="str">
        <f>VLOOKUP($G2522,Temp!$A:$C,H$1,FALSE)</f>
        <v>avant.com</v>
      </c>
      <c r="I2522" s="22" t="e">
        <f>VLOOKUP($G2522,Temp!$A:$C,I$1,FALSE)</f>
        <v>#VALUE!</v>
      </c>
      <c r="J2522" s="22" t="e">
        <f>VLOOKUP($G2522,Temp!$A:$C,J$1,FALSE)</f>
        <v>#VALUE!</v>
      </c>
      <c r="K2522" s="22" t="e">
        <f>VLOOKUP($G2522,Temp!$A:$C,K$1,FALSE)</f>
        <v>#VALUE!</v>
      </c>
      <c r="L2522" s="22" t="e">
        <f>VLOOKUP($G2522,Temp!$A:$C,L$1,FALSE)</f>
        <v>#VALUE!</v>
      </c>
      <c r="M2522" s="22" t="e">
        <f>VLOOKUP($G2522,Temp!$A:$C,M$1,FALSE)</f>
        <v>#VALUE!</v>
      </c>
      <c r="N2522" s="22" t="e">
        <f>VLOOKUP($G2522,Temp!$A:$C,N$1,FALSE)</f>
        <v>#VALUE!</v>
      </c>
      <c r="O2522" s="22" t="e">
        <f>VLOOKUP($G2522,Temp!$A:$C,O$1,FALSE)</f>
        <v>#VALUE!</v>
      </c>
      <c r="P2522" s="22" t="e">
        <f>VLOOKUP($G2522,Temp!$A:$C,P$1,FALSE)</f>
        <v>#VALUE!</v>
      </c>
      <c r="Q2522" s="22" t="e">
        <f>VLOOKUP($G2522,Temp!$A:$C,Q$1,FALSE)</f>
        <v>#VALUE!</v>
      </c>
      <c r="R2522" s="22" t="e">
        <f>VLOOKUP($G2522,Temp!$A:$C,R$1,FALSE)</f>
        <v>#VALUE!</v>
      </c>
      <c r="S2522" s="22" t="e">
        <f>VLOOKUP($G2522,Temp!$A:$C,S$1,FALSE)</f>
        <v>#VALUE!</v>
      </c>
      <c r="T2522" s="22" t="e">
        <f>VLOOKUP($G2522,Temp!$A:$C,T$1,FALSE)</f>
        <v>#VALUE!</v>
      </c>
      <c r="U2522" s="22" t="e">
        <f>VLOOKUP($G2522,Temp!$A:$C,U$1,FALSE)</f>
        <v>#VALUE!</v>
      </c>
      <c r="V2522" s="22" t="e">
        <f>VLOOKUP($G2522,Temp!$A:$C,V$1,FALSE)</f>
        <v>#VALUE!</v>
      </c>
      <c r="W2522" s="22" t="e">
        <f>VLOOKUP($G2522,Temp!$A:$C,W$1,FALSE)</f>
        <v>#VALUE!</v>
      </c>
      <c r="X2522" s="22" t="e">
        <f>VLOOKUP($G2522,Temp!$A:$C,X$1,FALSE)</f>
        <v>#VALUE!</v>
      </c>
      <c r="Y2522" s="22">
        <f>VLOOKUP($G2522,Temp!$A:$C,Y$1,FALSE)</f>
        <v>1400000</v>
      </c>
      <c r="Z2522" s="22">
        <f>VLOOKUP($G2522,Temp!$A:$C,Z$1,FALSE)</f>
        <v>169000</v>
      </c>
      <c r="AA2522" s="22" t="e">
        <f>VLOOKUP($A2522,Searches!$A:$H,AA$1,FALSE)</f>
        <v>#N/A</v>
      </c>
      <c r="AB2522" s="22" t="e">
        <f>VLOOKUP($A2522,Searches!$A:$H,AB$1,FALSE)</f>
        <v>#N/A</v>
      </c>
      <c r="AC2522" s="22" t="e">
        <f>VLOOKUP($A2522,Searches!$A:$H,AC$1,FALSE)</f>
        <v>#N/A</v>
      </c>
      <c r="AD2522" s="22" t="e">
        <f>VLOOKUP($A2522,Searches!$A:$H,AD$1,FALSE)</f>
        <v>#N/A</v>
      </c>
      <c r="AE2522" s="22" t="e">
        <f>VLOOKUP($A2522,Searches!$A:$H,AE$1,FALSE)</f>
        <v>#N/A</v>
      </c>
      <c r="AF2522" s="22" t="e">
        <f>VLOOKUP($A2522,Searches!$A:$H,AF$1,FALSE)</f>
        <v>#N/A</v>
      </c>
      <c r="AG2522" s="22" t="e">
        <f>VLOOKUP($A2522,Searches!$A:$H,AG$1,FALSE)</f>
        <v>#N/A</v>
      </c>
      <c r="AH2522" s="22" t="str">
        <f>VLOOKUP($G2522,Temp!$D:$F,AH$1,FALSE)</f>
        <v>avant.com</v>
      </c>
      <c r="AI2522" s="22">
        <f>VLOOKUP($G2522,Temp!$D:$F,AI$1,FALSE)</f>
        <v>0</v>
      </c>
      <c r="AJ2522" s="22" t="str">
        <f>VLOOKUP($G2522,Temp!$D:$F,AJ$1,FALSE)</f>
        <v>WordPress</v>
      </c>
    </row>
    <row r="2523" spans="1:36" ht="16" x14ac:dyDescent="0.2">
      <c r="A2523" s="8" t="str">
        <f t="shared" si="39"/>
        <v>Greg Krantz MedeAnalytics</v>
      </c>
      <c r="B2523" s="8" t="s">
        <v>6075</v>
      </c>
      <c r="C2523" s="8" t="s">
        <v>15612</v>
      </c>
      <c r="D2523" s="8" t="s">
        <v>10779</v>
      </c>
      <c r="E2523" s="8" t="s">
        <v>15613</v>
      </c>
      <c r="F2523" s="8" t="s">
        <v>15614</v>
      </c>
      <c r="G2523" s="12" t="s">
        <v>12270</v>
      </c>
      <c r="H2523" s="22" t="str">
        <f>VLOOKUP($G2523,Temp!$A:$C,H$1,FALSE)</f>
        <v>medeanalytics.com</v>
      </c>
      <c r="I2523" s="22" t="e">
        <f>VLOOKUP($G2523,Temp!$A:$C,I$1,FALSE)</f>
        <v>#VALUE!</v>
      </c>
      <c r="J2523" s="22" t="e">
        <f>VLOOKUP($G2523,Temp!$A:$C,J$1,FALSE)</f>
        <v>#VALUE!</v>
      </c>
      <c r="K2523" s="22" t="e">
        <f>VLOOKUP($G2523,Temp!$A:$C,K$1,FALSE)</f>
        <v>#VALUE!</v>
      </c>
      <c r="L2523" s="22" t="e">
        <f>VLOOKUP($G2523,Temp!$A:$C,L$1,FALSE)</f>
        <v>#VALUE!</v>
      </c>
      <c r="M2523" s="22" t="e">
        <f>VLOOKUP($G2523,Temp!$A:$C,M$1,FALSE)</f>
        <v>#VALUE!</v>
      </c>
      <c r="N2523" s="22" t="e">
        <f>VLOOKUP($G2523,Temp!$A:$C,N$1,FALSE)</f>
        <v>#VALUE!</v>
      </c>
      <c r="O2523" s="22" t="e">
        <f>VLOOKUP($G2523,Temp!$A:$C,O$1,FALSE)</f>
        <v>#VALUE!</v>
      </c>
      <c r="P2523" s="22" t="e">
        <f>VLOOKUP($G2523,Temp!$A:$C,P$1,FALSE)</f>
        <v>#VALUE!</v>
      </c>
      <c r="Q2523" s="22" t="e">
        <f>VLOOKUP($G2523,Temp!$A:$C,Q$1,FALSE)</f>
        <v>#VALUE!</v>
      </c>
      <c r="R2523" s="22" t="e">
        <f>VLOOKUP($G2523,Temp!$A:$C,R$1,FALSE)</f>
        <v>#VALUE!</v>
      </c>
      <c r="S2523" s="22" t="e">
        <f>VLOOKUP($G2523,Temp!$A:$C,S$1,FALSE)</f>
        <v>#VALUE!</v>
      </c>
      <c r="T2523" s="22" t="e">
        <f>VLOOKUP($G2523,Temp!$A:$C,T$1,FALSE)</f>
        <v>#VALUE!</v>
      </c>
      <c r="U2523" s="22" t="e">
        <f>VLOOKUP($G2523,Temp!$A:$C,U$1,FALSE)</f>
        <v>#VALUE!</v>
      </c>
      <c r="V2523" s="22" t="e">
        <f>VLOOKUP($G2523,Temp!$A:$C,V$1,FALSE)</f>
        <v>#VALUE!</v>
      </c>
      <c r="W2523" s="22" t="e">
        <f>VLOOKUP($G2523,Temp!$A:$C,W$1,FALSE)</f>
        <v>#VALUE!</v>
      </c>
      <c r="X2523" s="22" t="e">
        <f>VLOOKUP($G2523,Temp!$A:$C,X$1,FALSE)</f>
        <v>#VALUE!</v>
      </c>
      <c r="Y2523" s="22">
        <f>VLOOKUP($G2523,Temp!$A:$C,Y$1,FALSE)</f>
        <v>1300</v>
      </c>
      <c r="Z2523" s="22">
        <f>VLOOKUP($G2523,Temp!$A:$C,Z$1,FALSE)</f>
        <v>0</v>
      </c>
      <c r="AA2523" s="22" t="e">
        <f>VLOOKUP($A2523,Searches!$A:$H,AA$1,FALSE)</f>
        <v>#N/A</v>
      </c>
      <c r="AB2523" s="22" t="e">
        <f>VLOOKUP($A2523,Searches!$A:$H,AB$1,FALSE)</f>
        <v>#N/A</v>
      </c>
      <c r="AC2523" s="22" t="e">
        <f>VLOOKUP($A2523,Searches!$A:$H,AC$1,FALSE)</f>
        <v>#N/A</v>
      </c>
      <c r="AD2523" s="22" t="e">
        <f>VLOOKUP($A2523,Searches!$A:$H,AD$1,FALSE)</f>
        <v>#N/A</v>
      </c>
      <c r="AE2523" s="22" t="e">
        <f>VLOOKUP($A2523,Searches!$A:$H,AE$1,FALSE)</f>
        <v>#N/A</v>
      </c>
      <c r="AF2523" s="22" t="e">
        <f>VLOOKUP($A2523,Searches!$A:$H,AF$1,FALSE)</f>
        <v>#N/A</v>
      </c>
      <c r="AG2523" s="22" t="e">
        <f>VLOOKUP($A2523,Searches!$A:$H,AG$1,FALSE)</f>
        <v>#N/A</v>
      </c>
      <c r="AH2523" s="22" t="e">
        <f>VLOOKUP($G2523,Temp!$D:$F,AH$1,FALSE)</f>
        <v>#N/A</v>
      </c>
      <c r="AI2523" s="22" t="e">
        <f>VLOOKUP($G2523,Temp!$D:$F,AI$1,FALSE)</f>
        <v>#N/A</v>
      </c>
      <c r="AJ2523" s="22" t="e">
        <f>VLOOKUP($G2523,Temp!$D:$F,AJ$1,FALSE)</f>
        <v>#N/A</v>
      </c>
    </row>
    <row r="2524" spans="1:36" ht="16" x14ac:dyDescent="0.2">
      <c r="A2524" s="8" t="str">
        <f t="shared" si="39"/>
        <v>Isaac Roybal ExtraHop</v>
      </c>
      <c r="B2524" s="8" t="s">
        <v>15619</v>
      </c>
      <c r="C2524" s="8" t="s">
        <v>15620</v>
      </c>
      <c r="D2524" s="8" t="s">
        <v>12171</v>
      </c>
      <c r="E2524" s="8" t="s">
        <v>15621</v>
      </c>
      <c r="F2524" s="8" t="s">
        <v>1845</v>
      </c>
      <c r="G2524" s="12" t="s">
        <v>1674</v>
      </c>
      <c r="H2524" s="22" t="str">
        <f>VLOOKUP($G2524,Temp!$A:$C,H$1,FALSE)</f>
        <v>extrahop.com</v>
      </c>
      <c r="I2524" s="22" t="e">
        <f>VLOOKUP($G2524,Temp!$A:$C,I$1,FALSE)</f>
        <v>#VALUE!</v>
      </c>
      <c r="J2524" s="22" t="e">
        <f>VLOOKUP($G2524,Temp!$A:$C,J$1,FALSE)</f>
        <v>#VALUE!</v>
      </c>
      <c r="K2524" s="22" t="e">
        <f>VLOOKUP($G2524,Temp!$A:$C,K$1,FALSE)</f>
        <v>#VALUE!</v>
      </c>
      <c r="L2524" s="22" t="e">
        <f>VLOOKUP($G2524,Temp!$A:$C,L$1,FALSE)</f>
        <v>#VALUE!</v>
      </c>
      <c r="M2524" s="22" t="e">
        <f>VLOOKUP($G2524,Temp!$A:$C,M$1,FALSE)</f>
        <v>#VALUE!</v>
      </c>
      <c r="N2524" s="22" t="e">
        <f>VLOOKUP($G2524,Temp!$A:$C,N$1,FALSE)</f>
        <v>#VALUE!</v>
      </c>
      <c r="O2524" s="22" t="e">
        <f>VLOOKUP($G2524,Temp!$A:$C,O$1,FALSE)</f>
        <v>#VALUE!</v>
      </c>
      <c r="P2524" s="22" t="e">
        <f>VLOOKUP($G2524,Temp!$A:$C,P$1,FALSE)</f>
        <v>#VALUE!</v>
      </c>
      <c r="Q2524" s="22" t="e">
        <f>VLOOKUP($G2524,Temp!$A:$C,Q$1,FALSE)</f>
        <v>#VALUE!</v>
      </c>
      <c r="R2524" s="22" t="e">
        <f>VLOOKUP($G2524,Temp!$A:$C,R$1,FALSE)</f>
        <v>#VALUE!</v>
      </c>
      <c r="S2524" s="22" t="e">
        <f>VLOOKUP($G2524,Temp!$A:$C,S$1,FALSE)</f>
        <v>#VALUE!</v>
      </c>
      <c r="T2524" s="22" t="e">
        <f>VLOOKUP($G2524,Temp!$A:$C,T$1,FALSE)</f>
        <v>#VALUE!</v>
      </c>
      <c r="U2524" s="22" t="e">
        <f>VLOOKUP($G2524,Temp!$A:$C,U$1,FALSE)</f>
        <v>#VALUE!</v>
      </c>
      <c r="V2524" s="22" t="e">
        <f>VLOOKUP($G2524,Temp!$A:$C,V$1,FALSE)</f>
        <v>#VALUE!</v>
      </c>
      <c r="W2524" s="22" t="e">
        <f>VLOOKUP($G2524,Temp!$A:$C,W$1,FALSE)</f>
        <v>#VALUE!</v>
      </c>
      <c r="X2524" s="22" t="e">
        <f>VLOOKUP($G2524,Temp!$A:$C,X$1,FALSE)</f>
        <v>#VALUE!</v>
      </c>
      <c r="Y2524" s="22">
        <f>VLOOKUP($G2524,Temp!$A:$C,Y$1,FALSE)</f>
        <v>16300</v>
      </c>
      <c r="Z2524" s="22">
        <f>VLOOKUP($G2524,Temp!$A:$C,Z$1,FALSE)</f>
        <v>1600</v>
      </c>
      <c r="AA2524" s="22" t="e">
        <f>VLOOKUP($A2524,Searches!$A:$H,AA$1,FALSE)</f>
        <v>#N/A</v>
      </c>
      <c r="AB2524" s="22" t="e">
        <f>VLOOKUP($A2524,Searches!$A:$H,AB$1,FALSE)</f>
        <v>#N/A</v>
      </c>
      <c r="AC2524" s="22" t="e">
        <f>VLOOKUP($A2524,Searches!$A:$H,AC$1,FALSE)</f>
        <v>#N/A</v>
      </c>
      <c r="AD2524" s="22" t="e">
        <f>VLOOKUP($A2524,Searches!$A:$H,AD$1,FALSE)</f>
        <v>#N/A</v>
      </c>
      <c r="AE2524" s="22" t="e">
        <f>VLOOKUP($A2524,Searches!$A:$H,AE$1,FALSE)</f>
        <v>#N/A</v>
      </c>
      <c r="AF2524" s="22" t="e">
        <f>VLOOKUP($A2524,Searches!$A:$H,AF$1,FALSE)</f>
        <v>#N/A</v>
      </c>
      <c r="AG2524" s="22" t="e">
        <f>VLOOKUP($A2524,Searches!$A:$H,AG$1,FALSE)</f>
        <v>#N/A</v>
      </c>
      <c r="AH2524" s="22" t="e">
        <f>VLOOKUP($G2524,Temp!$D:$F,AH$1,FALSE)</f>
        <v>#N/A</v>
      </c>
      <c r="AI2524" s="22" t="e">
        <f>VLOOKUP($G2524,Temp!$D:$F,AI$1,FALSE)</f>
        <v>#N/A</v>
      </c>
      <c r="AJ2524" s="22" t="e">
        <f>VLOOKUP($G2524,Temp!$D:$F,AJ$1,FALSE)</f>
        <v>#N/A</v>
      </c>
    </row>
    <row r="2525" spans="1:36" ht="16" x14ac:dyDescent="0.2">
      <c r="A2525" s="8" t="str">
        <f t="shared" si="39"/>
        <v>Joe Laresca Ryan Serhant</v>
      </c>
      <c r="B2525" s="8" t="s">
        <v>1586</v>
      </c>
      <c r="C2525" s="8" t="s">
        <v>15624</v>
      </c>
      <c r="D2525" s="8" t="s">
        <v>12357</v>
      </c>
      <c r="E2525" s="8" t="s">
        <v>634</v>
      </c>
      <c r="F2525" s="8" t="s">
        <v>13512</v>
      </c>
      <c r="G2525" s="8" t="s">
        <v>634</v>
      </c>
      <c r="H2525" s="22" t="e">
        <f>VLOOKUP($G2525,Temp!$A:$C,H$1,FALSE)</f>
        <v>#N/A</v>
      </c>
      <c r="I2525" s="22" t="e">
        <f>VLOOKUP($G2525,Temp!$A:$C,I$1,FALSE)</f>
        <v>#N/A</v>
      </c>
      <c r="J2525" s="22" t="e">
        <f>VLOOKUP($G2525,Temp!$A:$C,J$1,FALSE)</f>
        <v>#N/A</v>
      </c>
      <c r="K2525" s="22" t="e">
        <f>VLOOKUP($G2525,Temp!$A:$C,K$1,FALSE)</f>
        <v>#N/A</v>
      </c>
      <c r="L2525" s="22" t="e">
        <f>VLOOKUP($G2525,Temp!$A:$C,L$1,FALSE)</f>
        <v>#N/A</v>
      </c>
      <c r="M2525" s="22" t="e">
        <f>VLOOKUP($G2525,Temp!$A:$C,M$1,FALSE)</f>
        <v>#N/A</v>
      </c>
      <c r="N2525" s="22" t="e">
        <f>VLOOKUP($G2525,Temp!$A:$C,N$1,FALSE)</f>
        <v>#N/A</v>
      </c>
      <c r="O2525" s="22" t="e">
        <f>VLOOKUP($G2525,Temp!$A:$C,O$1,FALSE)</f>
        <v>#N/A</v>
      </c>
      <c r="P2525" s="22" t="e">
        <f>VLOOKUP($G2525,Temp!$A:$C,P$1,FALSE)</f>
        <v>#N/A</v>
      </c>
      <c r="Q2525" s="22" t="e">
        <f>VLOOKUP($G2525,Temp!$A:$C,Q$1,FALSE)</f>
        <v>#N/A</v>
      </c>
      <c r="R2525" s="22" t="e">
        <f>VLOOKUP($G2525,Temp!$A:$C,R$1,FALSE)</f>
        <v>#N/A</v>
      </c>
      <c r="S2525" s="22" t="e">
        <f>VLOOKUP($G2525,Temp!$A:$C,S$1,FALSE)</f>
        <v>#N/A</v>
      </c>
      <c r="T2525" s="22" t="e">
        <f>VLOOKUP($G2525,Temp!$A:$C,T$1,FALSE)</f>
        <v>#N/A</v>
      </c>
      <c r="U2525" s="22" t="e">
        <f>VLOOKUP($G2525,Temp!$A:$C,U$1,FALSE)</f>
        <v>#N/A</v>
      </c>
      <c r="V2525" s="22" t="e">
        <f>VLOOKUP($G2525,Temp!$A:$C,V$1,FALSE)</f>
        <v>#N/A</v>
      </c>
      <c r="W2525" s="22" t="e">
        <f>VLOOKUP($G2525,Temp!$A:$C,W$1,FALSE)</f>
        <v>#N/A</v>
      </c>
      <c r="X2525" s="22" t="e">
        <f>VLOOKUP($G2525,Temp!$A:$C,X$1,FALSE)</f>
        <v>#N/A</v>
      </c>
      <c r="Y2525" s="22" t="e">
        <f>VLOOKUP($G2525,Temp!$A:$C,Y$1,FALSE)</f>
        <v>#N/A</v>
      </c>
      <c r="Z2525" s="22" t="e">
        <f>VLOOKUP($G2525,Temp!$A:$C,Z$1,FALSE)</f>
        <v>#N/A</v>
      </c>
      <c r="AA2525" s="22" t="str">
        <f>VLOOKUP($A2525,Searches!$A:$H,AA$1,FALSE)</f>
        <v>Joe Laresca</v>
      </c>
      <c r="AB2525" s="22" t="str">
        <f>VLOOKUP($A2525,Searches!$A:$H,AB$1,FALSE)</f>
        <v>Ryan Serhant</v>
      </c>
      <c r="AC2525" s="22" t="str">
        <f>VLOOKUP($A2525,Searches!$A:$H,AC$1,FALSE)</f>
        <v xml:space="preserve">Head of Digital Marketing &amp; Social Media </v>
      </c>
      <c r="AD2525" s="22" t="str">
        <f>VLOOKUP($A2525,Searches!$A:$H,AD$1,FALSE)</f>
        <v>2nd</v>
      </c>
      <c r="AE2525" s="22" t="str">
        <f>VLOOKUP($A2525,Searches!$A:$H,AE$1,FALSE)</f>
        <v>Open link</v>
      </c>
      <c r="AF2525" s="22" t="str">
        <f>VLOOKUP($A2525,Searches!$A:$H,AF$1,FALSE)</f>
        <v>Greater New York City Area</v>
      </c>
      <c r="AG2525" s="22" t="str">
        <f>VLOOKUP($A2525,Searches!$A:$H,AG$1,FALSE)</f>
        <v>https://www.linkedin.com/sales/profile/197527263,B4I6,NAME_SEARCH?moduleKey=peopleSearchResults&amp;pageKey=sales-search3-people-refinement&amp;contextId=60BC92C971D70515801E49D6842B0000&amp;requestId=2e5da153-bc06-43d3-8583-1044be925667&amp;action=CLICK&amp;target=urn%3Ali%3AsalesLead%3A(-1%2C197527263)&amp;pageNumber=33&amp;targetEl=profilelink&amp;position=17&amp;trk=lss-serp-result-lead_photo</v>
      </c>
      <c r="AH2525" s="22" t="e">
        <f>VLOOKUP($G2525,Temp!$D:$F,AH$1,FALSE)</f>
        <v>#N/A</v>
      </c>
      <c r="AI2525" s="22" t="e">
        <f>VLOOKUP($G2525,Temp!$D:$F,AI$1,FALSE)</f>
        <v>#N/A</v>
      </c>
      <c r="AJ2525" s="22" t="e">
        <f>VLOOKUP($G2525,Temp!$D:$F,AJ$1,FALSE)</f>
        <v>#N/A</v>
      </c>
    </row>
    <row r="2526" spans="1:36" ht="16" x14ac:dyDescent="0.2">
      <c r="A2526" s="8" t="str">
        <f t="shared" si="39"/>
        <v>Srisri  Nimble Accounting</v>
      </c>
      <c r="B2526" s="8" t="s">
        <v>15626</v>
      </c>
      <c r="C2526" s="8" t="s">
        <v>634</v>
      </c>
      <c r="D2526" s="8" t="s">
        <v>12211</v>
      </c>
      <c r="E2526" s="8" t="s">
        <v>15627</v>
      </c>
      <c r="F2526" s="8" t="s">
        <v>15628</v>
      </c>
      <c r="G2526" s="12" t="s">
        <v>12277</v>
      </c>
      <c r="H2526" s="22" t="str">
        <f>VLOOKUP($G2526,Temp!$A:$C,H$1,FALSE)</f>
        <v>nimbleaccounting.com</v>
      </c>
      <c r="I2526" s="22" t="e">
        <f>VLOOKUP($G2526,Temp!$A:$C,I$1,FALSE)</f>
        <v>#VALUE!</v>
      </c>
      <c r="J2526" s="22" t="e">
        <f>VLOOKUP($G2526,Temp!$A:$C,J$1,FALSE)</f>
        <v>#VALUE!</v>
      </c>
      <c r="K2526" s="22" t="e">
        <f>VLOOKUP($G2526,Temp!$A:$C,K$1,FALSE)</f>
        <v>#VALUE!</v>
      </c>
      <c r="L2526" s="22" t="e">
        <f>VLOOKUP($G2526,Temp!$A:$C,L$1,FALSE)</f>
        <v>#VALUE!</v>
      </c>
      <c r="M2526" s="22" t="e">
        <f>VLOOKUP($G2526,Temp!$A:$C,M$1,FALSE)</f>
        <v>#VALUE!</v>
      </c>
      <c r="N2526" s="22" t="e">
        <f>VLOOKUP($G2526,Temp!$A:$C,N$1,FALSE)</f>
        <v>#VALUE!</v>
      </c>
      <c r="O2526" s="22" t="e">
        <f>VLOOKUP($G2526,Temp!$A:$C,O$1,FALSE)</f>
        <v>#VALUE!</v>
      </c>
      <c r="P2526" s="22" t="e">
        <f>VLOOKUP($G2526,Temp!$A:$C,P$1,FALSE)</f>
        <v>#VALUE!</v>
      </c>
      <c r="Q2526" s="22" t="e">
        <f>VLOOKUP($G2526,Temp!$A:$C,Q$1,FALSE)</f>
        <v>#VALUE!</v>
      </c>
      <c r="R2526" s="22" t="e">
        <f>VLOOKUP($G2526,Temp!$A:$C,R$1,FALSE)</f>
        <v>#VALUE!</v>
      </c>
      <c r="S2526" s="22" t="e">
        <f>VLOOKUP($G2526,Temp!$A:$C,S$1,FALSE)</f>
        <v>#VALUE!</v>
      </c>
      <c r="T2526" s="22" t="e">
        <f>VLOOKUP($G2526,Temp!$A:$C,T$1,FALSE)</f>
        <v>#VALUE!</v>
      </c>
      <c r="U2526" s="22" t="e">
        <f>VLOOKUP($G2526,Temp!$A:$C,U$1,FALSE)</f>
        <v>#VALUE!</v>
      </c>
      <c r="V2526" s="22" t="e">
        <f>VLOOKUP($G2526,Temp!$A:$C,V$1,FALSE)</f>
        <v>#VALUE!</v>
      </c>
      <c r="W2526" s="22" t="e">
        <f>VLOOKUP($G2526,Temp!$A:$C,W$1,FALSE)</f>
        <v>#VALUE!</v>
      </c>
      <c r="X2526" s="22" t="e">
        <f>VLOOKUP($G2526,Temp!$A:$C,X$1,FALSE)</f>
        <v>#VALUE!</v>
      </c>
      <c r="Y2526" s="22">
        <f>VLOOKUP($G2526,Temp!$A:$C,Y$1,FALSE)</f>
        <v>7</v>
      </c>
      <c r="Z2526" s="22">
        <f>VLOOKUP($G2526,Temp!$A:$C,Z$1,FALSE)</f>
        <v>313</v>
      </c>
      <c r="AA2526" s="22" t="e">
        <f>VLOOKUP($A2526,Searches!$A:$H,AA$1,FALSE)</f>
        <v>#N/A</v>
      </c>
      <c r="AB2526" s="22" t="e">
        <f>VLOOKUP($A2526,Searches!$A:$H,AB$1,FALSE)</f>
        <v>#N/A</v>
      </c>
      <c r="AC2526" s="22" t="e">
        <f>VLOOKUP($A2526,Searches!$A:$H,AC$1,FALSE)</f>
        <v>#N/A</v>
      </c>
      <c r="AD2526" s="22" t="e">
        <f>VLOOKUP($A2526,Searches!$A:$H,AD$1,FALSE)</f>
        <v>#N/A</v>
      </c>
      <c r="AE2526" s="22" t="e">
        <f>VLOOKUP($A2526,Searches!$A:$H,AE$1,FALSE)</f>
        <v>#N/A</v>
      </c>
      <c r="AF2526" s="22" t="e">
        <f>VLOOKUP($A2526,Searches!$A:$H,AF$1,FALSE)</f>
        <v>#N/A</v>
      </c>
      <c r="AG2526" s="22" t="e">
        <f>VLOOKUP($A2526,Searches!$A:$H,AG$1,FALSE)</f>
        <v>#N/A</v>
      </c>
      <c r="AH2526" s="22" t="e">
        <f>VLOOKUP($G2526,Temp!$D:$F,AH$1,FALSE)</f>
        <v>#N/A</v>
      </c>
      <c r="AI2526" s="22" t="e">
        <f>VLOOKUP($G2526,Temp!$D:$F,AI$1,FALSE)</f>
        <v>#N/A</v>
      </c>
      <c r="AJ2526" s="22" t="e">
        <f>VLOOKUP($G2526,Temp!$D:$F,AJ$1,FALSE)</f>
        <v>#N/A</v>
      </c>
    </row>
    <row r="2527" spans="1:36" ht="16" x14ac:dyDescent="0.2">
      <c r="A2527" s="8" t="str">
        <f t="shared" si="39"/>
        <v>Skip Chilcott IR</v>
      </c>
      <c r="B2527" s="8" t="s">
        <v>15634</v>
      </c>
      <c r="C2527" s="8" t="s">
        <v>15635</v>
      </c>
      <c r="D2527" s="8" t="s">
        <v>12212</v>
      </c>
      <c r="E2527" s="8" t="s">
        <v>15636</v>
      </c>
      <c r="F2527" s="8" t="s">
        <v>15637</v>
      </c>
      <c r="G2527" s="12" t="s">
        <v>12281</v>
      </c>
      <c r="H2527" s="22" t="str">
        <f>VLOOKUP($G2527,Temp!$A:$C,H$1,FALSE)</f>
        <v>ir.com</v>
      </c>
      <c r="I2527" s="22" t="e">
        <f>VLOOKUP($G2527,Temp!$A:$C,I$1,FALSE)</f>
        <v>#VALUE!</v>
      </c>
      <c r="J2527" s="22" t="e">
        <f>VLOOKUP($G2527,Temp!$A:$C,J$1,FALSE)</f>
        <v>#VALUE!</v>
      </c>
      <c r="K2527" s="22" t="e">
        <f>VLOOKUP($G2527,Temp!$A:$C,K$1,FALSE)</f>
        <v>#VALUE!</v>
      </c>
      <c r="L2527" s="22" t="e">
        <f>VLOOKUP($G2527,Temp!$A:$C,L$1,FALSE)</f>
        <v>#VALUE!</v>
      </c>
      <c r="M2527" s="22" t="e">
        <f>VLOOKUP($G2527,Temp!$A:$C,M$1,FALSE)</f>
        <v>#VALUE!</v>
      </c>
      <c r="N2527" s="22" t="e">
        <f>VLOOKUP($G2527,Temp!$A:$C,N$1,FALSE)</f>
        <v>#VALUE!</v>
      </c>
      <c r="O2527" s="22" t="e">
        <f>VLOOKUP($G2527,Temp!$A:$C,O$1,FALSE)</f>
        <v>#VALUE!</v>
      </c>
      <c r="P2527" s="22" t="e">
        <f>VLOOKUP($G2527,Temp!$A:$C,P$1,FALSE)</f>
        <v>#VALUE!</v>
      </c>
      <c r="Q2527" s="22" t="e">
        <f>VLOOKUP($G2527,Temp!$A:$C,Q$1,FALSE)</f>
        <v>#VALUE!</v>
      </c>
      <c r="R2527" s="22" t="e">
        <f>VLOOKUP($G2527,Temp!$A:$C,R$1,FALSE)</f>
        <v>#VALUE!</v>
      </c>
      <c r="S2527" s="22" t="e">
        <f>VLOOKUP($G2527,Temp!$A:$C,S$1,FALSE)</f>
        <v>#VALUE!</v>
      </c>
      <c r="T2527" s="22" t="e">
        <f>VLOOKUP($G2527,Temp!$A:$C,T$1,FALSE)</f>
        <v>#VALUE!</v>
      </c>
      <c r="U2527" s="22" t="e">
        <f>VLOOKUP($G2527,Temp!$A:$C,U$1,FALSE)</f>
        <v>#VALUE!</v>
      </c>
      <c r="V2527" s="22" t="e">
        <f>VLOOKUP($G2527,Temp!$A:$C,V$1,FALSE)</f>
        <v>#VALUE!</v>
      </c>
      <c r="W2527" s="22" t="e">
        <f>VLOOKUP($G2527,Temp!$A:$C,W$1,FALSE)</f>
        <v>#VALUE!</v>
      </c>
      <c r="X2527" s="22" t="e">
        <f>VLOOKUP($G2527,Temp!$A:$C,X$1,FALSE)</f>
        <v>#VALUE!</v>
      </c>
      <c r="Y2527" s="22">
        <f>VLOOKUP($G2527,Temp!$A:$C,Y$1,FALSE)</f>
        <v>0</v>
      </c>
      <c r="Z2527" s="22">
        <f>VLOOKUP($G2527,Temp!$A:$C,Z$1,FALSE)</f>
        <v>0</v>
      </c>
      <c r="AA2527" s="22" t="e">
        <f>VLOOKUP($A2527,Searches!$A:$H,AA$1,FALSE)</f>
        <v>#N/A</v>
      </c>
      <c r="AB2527" s="22" t="e">
        <f>VLOOKUP($A2527,Searches!$A:$H,AB$1,FALSE)</f>
        <v>#N/A</v>
      </c>
      <c r="AC2527" s="22" t="e">
        <f>VLOOKUP($A2527,Searches!$A:$H,AC$1,FALSE)</f>
        <v>#N/A</v>
      </c>
      <c r="AD2527" s="22" t="e">
        <f>VLOOKUP($A2527,Searches!$A:$H,AD$1,FALSE)</f>
        <v>#N/A</v>
      </c>
      <c r="AE2527" s="22" t="e">
        <f>VLOOKUP($A2527,Searches!$A:$H,AE$1,FALSE)</f>
        <v>#N/A</v>
      </c>
      <c r="AF2527" s="22" t="e">
        <f>VLOOKUP($A2527,Searches!$A:$H,AF$1,FALSE)</f>
        <v>#N/A</v>
      </c>
      <c r="AG2527" s="22" t="e">
        <f>VLOOKUP($A2527,Searches!$A:$H,AG$1,FALSE)</f>
        <v>#N/A</v>
      </c>
      <c r="AH2527" s="22" t="e">
        <f>VLOOKUP($G2527,Temp!$D:$F,AH$1,FALSE)</f>
        <v>#N/A</v>
      </c>
      <c r="AI2527" s="22" t="e">
        <f>VLOOKUP($G2527,Temp!$D:$F,AI$1,FALSE)</f>
        <v>#N/A</v>
      </c>
      <c r="AJ2527" s="22" t="e">
        <f>VLOOKUP($G2527,Temp!$D:$F,AJ$1,FALSE)</f>
        <v>#N/A</v>
      </c>
    </row>
    <row r="2528" spans="1:36" ht="16" x14ac:dyDescent="0.2">
      <c r="A2528" s="8" t="str">
        <f t="shared" si="39"/>
        <v>Bianca Richardson-Ceasor Ignite - Fueling Innovation</v>
      </c>
      <c r="B2528" s="8" t="s">
        <v>15644</v>
      </c>
      <c r="C2528" s="8" t="s">
        <v>15645</v>
      </c>
      <c r="D2528" s="8" t="s">
        <v>12282</v>
      </c>
      <c r="E2528" s="8" t="s">
        <v>15646</v>
      </c>
      <c r="F2528" s="8" t="s">
        <v>10325</v>
      </c>
      <c r="G2528" s="12" t="s">
        <v>9803</v>
      </c>
      <c r="H2528" s="22" t="str">
        <f>VLOOKUP($G2528,Temp!$A:$C,H$1,FALSE)</f>
        <v>ignitenow.net</v>
      </c>
      <c r="I2528" s="22" t="e">
        <f>VLOOKUP($G2528,Temp!$A:$C,I$1,FALSE)</f>
        <v>#VALUE!</v>
      </c>
      <c r="J2528" s="22" t="e">
        <f>VLOOKUP($G2528,Temp!$A:$C,J$1,FALSE)</f>
        <v>#VALUE!</v>
      </c>
      <c r="K2528" s="22" t="e">
        <f>VLOOKUP($G2528,Temp!$A:$C,K$1,FALSE)</f>
        <v>#VALUE!</v>
      </c>
      <c r="L2528" s="22" t="e">
        <f>VLOOKUP($G2528,Temp!$A:$C,L$1,FALSE)</f>
        <v>#VALUE!</v>
      </c>
      <c r="M2528" s="22" t="e">
        <f>VLOOKUP($G2528,Temp!$A:$C,M$1,FALSE)</f>
        <v>#VALUE!</v>
      </c>
      <c r="N2528" s="22" t="e">
        <f>VLOOKUP($G2528,Temp!$A:$C,N$1,FALSE)</f>
        <v>#VALUE!</v>
      </c>
      <c r="O2528" s="22" t="e">
        <f>VLOOKUP($G2528,Temp!$A:$C,O$1,FALSE)</f>
        <v>#VALUE!</v>
      </c>
      <c r="P2528" s="22" t="e">
        <f>VLOOKUP($G2528,Temp!$A:$C,P$1,FALSE)</f>
        <v>#VALUE!</v>
      </c>
      <c r="Q2528" s="22" t="e">
        <f>VLOOKUP($G2528,Temp!$A:$C,Q$1,FALSE)</f>
        <v>#VALUE!</v>
      </c>
      <c r="R2528" s="22" t="e">
        <f>VLOOKUP($G2528,Temp!$A:$C,R$1,FALSE)</f>
        <v>#VALUE!</v>
      </c>
      <c r="S2528" s="22" t="e">
        <f>VLOOKUP($G2528,Temp!$A:$C,S$1,FALSE)</f>
        <v>#VALUE!</v>
      </c>
      <c r="T2528" s="22" t="e">
        <f>VLOOKUP($G2528,Temp!$A:$C,T$1,FALSE)</f>
        <v>#VALUE!</v>
      </c>
      <c r="U2528" s="22" t="e">
        <f>VLOOKUP($G2528,Temp!$A:$C,U$1,FALSE)</f>
        <v>#VALUE!</v>
      </c>
      <c r="V2528" s="22" t="e">
        <f>VLOOKUP($G2528,Temp!$A:$C,V$1,FALSE)</f>
        <v>#VALUE!</v>
      </c>
      <c r="W2528" s="22" t="e">
        <f>VLOOKUP($G2528,Temp!$A:$C,W$1,FALSE)</f>
        <v>#VALUE!</v>
      </c>
      <c r="X2528" s="22" t="e">
        <f>VLOOKUP($G2528,Temp!$A:$C,X$1,FALSE)</f>
        <v>#VALUE!</v>
      </c>
      <c r="Y2528" s="22">
        <f>VLOOKUP($G2528,Temp!$A:$C,Y$1,FALSE)</f>
        <v>2600</v>
      </c>
      <c r="Z2528" s="22">
        <f>VLOOKUP($G2528,Temp!$A:$C,Z$1,FALSE)</f>
        <v>0</v>
      </c>
      <c r="AA2528" s="22" t="e">
        <f>VLOOKUP($A2528,Searches!$A:$H,AA$1,FALSE)</f>
        <v>#N/A</v>
      </c>
      <c r="AB2528" s="22" t="e">
        <f>VLOOKUP($A2528,Searches!$A:$H,AB$1,FALSE)</f>
        <v>#N/A</v>
      </c>
      <c r="AC2528" s="22" t="e">
        <f>VLOOKUP($A2528,Searches!$A:$H,AC$1,FALSE)</f>
        <v>#N/A</v>
      </c>
      <c r="AD2528" s="22" t="e">
        <f>VLOOKUP($A2528,Searches!$A:$H,AD$1,FALSE)</f>
        <v>#N/A</v>
      </c>
      <c r="AE2528" s="22" t="e">
        <f>VLOOKUP($A2528,Searches!$A:$H,AE$1,FALSE)</f>
        <v>#N/A</v>
      </c>
      <c r="AF2528" s="22" t="e">
        <f>VLOOKUP($A2528,Searches!$A:$H,AF$1,FALSE)</f>
        <v>#N/A</v>
      </c>
      <c r="AG2528" s="22" t="e">
        <f>VLOOKUP($A2528,Searches!$A:$H,AG$1,FALSE)</f>
        <v>#N/A</v>
      </c>
      <c r="AH2528" s="22" t="str">
        <f>VLOOKUP($G2528,Temp!$D:$F,AH$1,FALSE)</f>
        <v>ignitenow.net</v>
      </c>
      <c r="AI2528" s="22" t="str">
        <f>VLOOKUP($G2528,Temp!$D:$F,AI$1,FALSE)</f>
        <v>HubSpot</v>
      </c>
      <c r="AJ2528" s="22" t="str">
        <f>VLOOKUP($G2528,Temp!$D:$F,AJ$1,FALSE)</f>
        <v>WordPress</v>
      </c>
    </row>
    <row r="2529" spans="1:36" ht="16" x14ac:dyDescent="0.2">
      <c r="A2529" s="8" t="str">
        <f t="shared" si="39"/>
        <v>Galin Kozarov MotionPoint</v>
      </c>
      <c r="B2529" s="8" t="s">
        <v>15649</v>
      </c>
      <c r="C2529" s="8" t="s">
        <v>15650</v>
      </c>
      <c r="D2529" s="8" t="s">
        <v>11482</v>
      </c>
      <c r="E2529" s="8" t="s">
        <v>15651</v>
      </c>
      <c r="F2529" s="8" t="s">
        <v>15652</v>
      </c>
      <c r="G2529" s="12" t="s">
        <v>12286</v>
      </c>
      <c r="H2529" s="22" t="str">
        <f>VLOOKUP($G2529,Temp!$A:$C,H$1,FALSE)</f>
        <v>MotionPoint.com</v>
      </c>
      <c r="I2529" s="22" t="e">
        <f>VLOOKUP($G2529,Temp!$A:$C,I$1,FALSE)</f>
        <v>#VALUE!</v>
      </c>
      <c r="J2529" s="22" t="e">
        <f>VLOOKUP($G2529,Temp!$A:$C,J$1,FALSE)</f>
        <v>#VALUE!</v>
      </c>
      <c r="K2529" s="22" t="e">
        <f>VLOOKUP($G2529,Temp!$A:$C,K$1,FALSE)</f>
        <v>#VALUE!</v>
      </c>
      <c r="L2529" s="22" t="e">
        <f>VLOOKUP($G2529,Temp!$A:$C,L$1,FALSE)</f>
        <v>#VALUE!</v>
      </c>
      <c r="M2529" s="22" t="e">
        <f>VLOOKUP($G2529,Temp!$A:$C,M$1,FALSE)</f>
        <v>#VALUE!</v>
      </c>
      <c r="N2529" s="22" t="e">
        <f>VLOOKUP($G2529,Temp!$A:$C,N$1,FALSE)</f>
        <v>#VALUE!</v>
      </c>
      <c r="O2529" s="22" t="e">
        <f>VLOOKUP($G2529,Temp!$A:$C,O$1,FALSE)</f>
        <v>#VALUE!</v>
      </c>
      <c r="P2529" s="22" t="e">
        <f>VLOOKUP($G2529,Temp!$A:$C,P$1,FALSE)</f>
        <v>#VALUE!</v>
      </c>
      <c r="Q2529" s="22" t="e">
        <f>VLOOKUP($G2529,Temp!$A:$C,Q$1,FALSE)</f>
        <v>#VALUE!</v>
      </c>
      <c r="R2529" s="22" t="e">
        <f>VLOOKUP($G2529,Temp!$A:$C,R$1,FALSE)</f>
        <v>#VALUE!</v>
      </c>
      <c r="S2529" s="22" t="e">
        <f>VLOOKUP($G2529,Temp!$A:$C,S$1,FALSE)</f>
        <v>#VALUE!</v>
      </c>
      <c r="T2529" s="22" t="e">
        <f>VLOOKUP($G2529,Temp!$A:$C,T$1,FALSE)</f>
        <v>#VALUE!</v>
      </c>
      <c r="U2529" s="22" t="e">
        <f>VLOOKUP($G2529,Temp!$A:$C,U$1,FALSE)</f>
        <v>#VALUE!</v>
      </c>
      <c r="V2529" s="22" t="e">
        <f>VLOOKUP($G2529,Temp!$A:$C,V$1,FALSE)</f>
        <v>#VALUE!</v>
      </c>
      <c r="W2529" s="22" t="e">
        <f>VLOOKUP($G2529,Temp!$A:$C,W$1,FALSE)</f>
        <v>#VALUE!</v>
      </c>
      <c r="X2529" s="22" t="e">
        <f>VLOOKUP($G2529,Temp!$A:$C,X$1,FALSE)</f>
        <v>#VALUE!</v>
      </c>
      <c r="Y2529" s="22">
        <f>VLOOKUP($G2529,Temp!$A:$C,Y$1,FALSE)</f>
        <v>584</v>
      </c>
      <c r="Z2529" s="22">
        <f>VLOOKUP($G2529,Temp!$A:$C,Z$1,FALSE)</f>
        <v>210</v>
      </c>
      <c r="AA2529" s="22" t="e">
        <f>VLOOKUP($A2529,Searches!$A:$H,AA$1,FALSE)</f>
        <v>#N/A</v>
      </c>
      <c r="AB2529" s="22" t="e">
        <f>VLOOKUP($A2529,Searches!$A:$H,AB$1,FALSE)</f>
        <v>#N/A</v>
      </c>
      <c r="AC2529" s="22" t="e">
        <f>VLOOKUP($A2529,Searches!$A:$H,AC$1,FALSE)</f>
        <v>#N/A</v>
      </c>
      <c r="AD2529" s="22" t="e">
        <f>VLOOKUP($A2529,Searches!$A:$H,AD$1,FALSE)</f>
        <v>#N/A</v>
      </c>
      <c r="AE2529" s="22" t="e">
        <f>VLOOKUP($A2529,Searches!$A:$H,AE$1,FALSE)</f>
        <v>#N/A</v>
      </c>
      <c r="AF2529" s="22" t="e">
        <f>VLOOKUP($A2529,Searches!$A:$H,AF$1,FALSE)</f>
        <v>#N/A</v>
      </c>
      <c r="AG2529" s="22" t="e">
        <f>VLOOKUP($A2529,Searches!$A:$H,AG$1,FALSE)</f>
        <v>#N/A</v>
      </c>
      <c r="AH2529" s="22" t="e">
        <f>VLOOKUP($G2529,Temp!$D:$F,AH$1,FALSE)</f>
        <v>#N/A</v>
      </c>
      <c r="AI2529" s="22" t="e">
        <f>VLOOKUP($G2529,Temp!$D:$F,AI$1,FALSE)</f>
        <v>#N/A</v>
      </c>
      <c r="AJ2529" s="22" t="e">
        <f>VLOOKUP($G2529,Temp!$D:$F,AJ$1,FALSE)</f>
        <v>#N/A</v>
      </c>
    </row>
    <row r="2530" spans="1:36" ht="16" x14ac:dyDescent="0.2">
      <c r="A2530" s="8" t="str">
        <f t="shared" si="39"/>
        <v>Lenny Gusel JPMorgan Chase &amp; Co.</v>
      </c>
      <c r="B2530" s="8" t="s">
        <v>15659</v>
      </c>
      <c r="C2530" s="8" t="s">
        <v>15660</v>
      </c>
      <c r="D2530" s="8" t="s">
        <v>12360</v>
      </c>
      <c r="E2530" s="8" t="s">
        <v>634</v>
      </c>
      <c r="F2530" s="8" t="s">
        <v>13558</v>
      </c>
      <c r="G2530" s="12" t="s">
        <v>12292</v>
      </c>
      <c r="H2530" s="22" t="str">
        <f>VLOOKUP($G2530,Temp!$A:$C,H$1,FALSE)</f>
        <v>jpmorganchase.com</v>
      </c>
      <c r="I2530" s="22" t="e">
        <f>VLOOKUP($G2530,Temp!$A:$C,I$1,FALSE)</f>
        <v>#VALUE!</v>
      </c>
      <c r="J2530" s="22" t="e">
        <f>VLOOKUP($G2530,Temp!$A:$C,J$1,FALSE)</f>
        <v>#VALUE!</v>
      </c>
      <c r="K2530" s="22" t="e">
        <f>VLOOKUP($G2530,Temp!$A:$C,K$1,FALSE)</f>
        <v>#VALUE!</v>
      </c>
      <c r="L2530" s="22" t="e">
        <f>VLOOKUP($G2530,Temp!$A:$C,L$1,FALSE)</f>
        <v>#VALUE!</v>
      </c>
      <c r="M2530" s="22" t="e">
        <f>VLOOKUP($G2530,Temp!$A:$C,M$1,FALSE)</f>
        <v>#VALUE!</v>
      </c>
      <c r="N2530" s="22" t="e">
        <f>VLOOKUP($G2530,Temp!$A:$C,N$1,FALSE)</f>
        <v>#VALUE!</v>
      </c>
      <c r="O2530" s="22" t="e">
        <f>VLOOKUP($G2530,Temp!$A:$C,O$1,FALSE)</f>
        <v>#VALUE!</v>
      </c>
      <c r="P2530" s="22" t="e">
        <f>VLOOKUP($G2530,Temp!$A:$C,P$1,FALSE)</f>
        <v>#VALUE!</v>
      </c>
      <c r="Q2530" s="22" t="e">
        <f>VLOOKUP($G2530,Temp!$A:$C,Q$1,FALSE)</f>
        <v>#VALUE!</v>
      </c>
      <c r="R2530" s="22" t="e">
        <f>VLOOKUP($G2530,Temp!$A:$C,R$1,FALSE)</f>
        <v>#VALUE!</v>
      </c>
      <c r="S2530" s="22" t="e">
        <f>VLOOKUP($G2530,Temp!$A:$C,S$1,FALSE)</f>
        <v>#VALUE!</v>
      </c>
      <c r="T2530" s="22" t="e">
        <f>VLOOKUP($G2530,Temp!$A:$C,T$1,FALSE)</f>
        <v>#VALUE!</v>
      </c>
      <c r="U2530" s="22" t="e">
        <f>VLOOKUP($G2530,Temp!$A:$C,U$1,FALSE)</f>
        <v>#VALUE!</v>
      </c>
      <c r="V2530" s="22" t="e">
        <f>VLOOKUP($G2530,Temp!$A:$C,V$1,FALSE)</f>
        <v>#VALUE!</v>
      </c>
      <c r="W2530" s="22" t="e">
        <f>VLOOKUP($G2530,Temp!$A:$C,W$1,FALSE)</f>
        <v>#VALUE!</v>
      </c>
      <c r="X2530" s="22" t="e">
        <f>VLOOKUP($G2530,Temp!$A:$C,X$1,FALSE)</f>
        <v>#VALUE!</v>
      </c>
      <c r="Y2530" s="22">
        <f>VLOOKUP($G2530,Temp!$A:$C,Y$1,FALSE)</f>
        <v>550000</v>
      </c>
      <c r="Z2530" s="22">
        <f>VLOOKUP($G2530,Temp!$A:$C,Z$1,FALSE)</f>
        <v>50700</v>
      </c>
      <c r="AA2530" s="22" t="str">
        <f>VLOOKUP($A2530,Searches!$A:$H,AA$1,FALSE)</f>
        <v>Lenny Gusel</v>
      </c>
      <c r="AB2530" s="22" t="str">
        <f>VLOOKUP($A2530,Searches!$A:$H,AB$1,FALSE)</f>
        <v>JPMorgan Chase &amp; Co.</v>
      </c>
      <c r="AC2530" s="22" t="str">
        <f>VLOOKUP($A2530,Searches!$A:$H,AC$1,FALSE)</f>
        <v>Head of Cybercrime Solutions, Consumer Digital</v>
      </c>
      <c r="AD2530" s="22" t="str">
        <f>VLOOKUP($A2530,Searches!$A:$H,AD$1,FALSE)</f>
        <v>2nd</v>
      </c>
      <c r="AE2530" s="22" t="str">
        <f>VLOOKUP($A2530,Searches!$A:$H,AE$1,FALSE)</f>
        <v/>
      </c>
      <c r="AF2530" s="22" t="str">
        <f>VLOOKUP($A2530,Searches!$A:$H,AF$1,FALSE)</f>
        <v>Greater New York City Area</v>
      </c>
      <c r="AG2530" s="22" t="str">
        <f>VLOOKUP($A2530,Searches!$A:$H,AG$1,FALSE)</f>
        <v>https://www.linkedin.com/sales/profile/8650,OGXI,NAME_SEARCH?moduleKey=peopleSearchResults&amp;pageKey=sales-search3-people-refinement&amp;contextId=60BC92C971D70515801E49D6842B0000&amp;requestId=58aad77c-4c6e-46ae-8f8a-e818be684372&amp;action=CLICK&amp;target=urn%3Ali%3AsalesLead%3A(-1%2C8650)&amp;pageNumber=34&amp;targetEl=profilelink&amp;position=21&amp;trk=lss-serp-result-lead_photo</v>
      </c>
      <c r="AH2530" s="22" t="e">
        <f>VLOOKUP($G2530,Temp!$D:$F,AH$1,FALSE)</f>
        <v>#N/A</v>
      </c>
      <c r="AI2530" s="22" t="e">
        <f>VLOOKUP($G2530,Temp!$D:$F,AI$1,FALSE)</f>
        <v>#N/A</v>
      </c>
      <c r="AJ2530" s="22" t="e">
        <f>VLOOKUP($G2530,Temp!$D:$F,AJ$1,FALSE)</f>
        <v>#N/A</v>
      </c>
    </row>
    <row r="2531" spans="1:36" ht="16" x14ac:dyDescent="0.2">
      <c r="A2531" s="8" t="str">
        <f t="shared" si="39"/>
        <v>Henny Mevorach Amobee</v>
      </c>
      <c r="B2531" s="8" t="s">
        <v>15661</v>
      </c>
      <c r="C2531" s="8" t="s">
        <v>15662</v>
      </c>
      <c r="D2531" s="8" t="s">
        <v>12140</v>
      </c>
      <c r="E2531" s="8" t="s">
        <v>15663</v>
      </c>
      <c r="F2531" s="8" t="s">
        <v>13539</v>
      </c>
      <c r="G2531" s="12" t="s">
        <v>12297</v>
      </c>
      <c r="H2531" s="22" t="str">
        <f>VLOOKUP($G2531,Temp!$A:$C,H$1,FALSE)</f>
        <v>amobee.com</v>
      </c>
      <c r="I2531" s="22" t="e">
        <f>VLOOKUP($G2531,Temp!$A:$C,I$1,FALSE)</f>
        <v>#VALUE!</v>
      </c>
      <c r="J2531" s="22" t="e">
        <f>VLOOKUP($G2531,Temp!$A:$C,J$1,FALSE)</f>
        <v>#VALUE!</v>
      </c>
      <c r="K2531" s="22" t="e">
        <f>VLOOKUP($G2531,Temp!$A:$C,K$1,FALSE)</f>
        <v>#VALUE!</v>
      </c>
      <c r="L2531" s="22" t="e">
        <f>VLOOKUP($G2531,Temp!$A:$C,L$1,FALSE)</f>
        <v>#VALUE!</v>
      </c>
      <c r="M2531" s="22" t="e">
        <f>VLOOKUP($G2531,Temp!$A:$C,M$1,FALSE)</f>
        <v>#VALUE!</v>
      </c>
      <c r="N2531" s="22" t="e">
        <f>VLOOKUP($G2531,Temp!$A:$C,N$1,FALSE)</f>
        <v>#VALUE!</v>
      </c>
      <c r="O2531" s="22" t="e">
        <f>VLOOKUP($G2531,Temp!$A:$C,O$1,FALSE)</f>
        <v>#VALUE!</v>
      </c>
      <c r="P2531" s="22" t="e">
        <f>VLOOKUP($G2531,Temp!$A:$C,P$1,FALSE)</f>
        <v>#VALUE!</v>
      </c>
      <c r="Q2531" s="22" t="e">
        <f>VLOOKUP($G2531,Temp!$A:$C,Q$1,FALSE)</f>
        <v>#VALUE!</v>
      </c>
      <c r="R2531" s="22" t="e">
        <f>VLOOKUP($G2531,Temp!$A:$C,R$1,FALSE)</f>
        <v>#VALUE!</v>
      </c>
      <c r="S2531" s="22" t="e">
        <f>VLOOKUP($G2531,Temp!$A:$C,S$1,FALSE)</f>
        <v>#VALUE!</v>
      </c>
      <c r="T2531" s="22" t="e">
        <f>VLOOKUP($G2531,Temp!$A:$C,T$1,FALSE)</f>
        <v>#VALUE!</v>
      </c>
      <c r="U2531" s="22" t="e">
        <f>VLOOKUP($G2531,Temp!$A:$C,U$1,FALSE)</f>
        <v>#VALUE!</v>
      </c>
      <c r="V2531" s="22" t="e">
        <f>VLOOKUP($G2531,Temp!$A:$C,V$1,FALSE)</f>
        <v>#VALUE!</v>
      </c>
      <c r="W2531" s="22" t="e">
        <f>VLOOKUP($G2531,Temp!$A:$C,W$1,FALSE)</f>
        <v>#VALUE!</v>
      </c>
      <c r="X2531" s="22" t="e">
        <f>VLOOKUP($G2531,Temp!$A:$C,X$1,FALSE)</f>
        <v>#VALUE!</v>
      </c>
      <c r="Y2531" s="22">
        <f>VLOOKUP($G2531,Temp!$A:$C,Y$1,FALSE)</f>
        <v>5200</v>
      </c>
      <c r="Z2531" s="22">
        <f>VLOOKUP($G2531,Temp!$A:$C,Z$1,FALSE)</f>
        <v>0</v>
      </c>
      <c r="AA2531" s="22" t="str">
        <f>VLOOKUP($A2531,Searches!$A:$H,AA$1,FALSE)</f>
        <v>Henny Mevorach</v>
      </c>
      <c r="AB2531" s="22" t="str">
        <f>VLOOKUP($A2531,Searches!$A:$H,AB$1,FALSE)</f>
        <v>Amobee</v>
      </c>
      <c r="AC2531" s="22" t="str">
        <f>VLOOKUP($A2531,Searches!$A:$H,AC$1,FALSE)</f>
        <v>Sr. Director, Head of Product Management</v>
      </c>
      <c r="AD2531" s="22" t="str">
        <f>VLOOKUP($A2531,Searches!$A:$H,AD$1,FALSE)</f>
        <v>2nd</v>
      </c>
      <c r="AE2531" s="22" t="str">
        <f>VLOOKUP($A2531,Searches!$A:$H,AE$1,FALSE)</f>
        <v/>
      </c>
      <c r="AF2531" s="22" t="str">
        <f>VLOOKUP($A2531,Searches!$A:$H,AF$1,FALSE)</f>
        <v>San Francisco Bay Area</v>
      </c>
      <c r="AG2531" s="22" t="str">
        <f>VLOOKUP($A2531,Searches!$A:$H,AG$1,FALSE)</f>
        <v>https://www.linkedin.com/sales/profile/905901,ubgt,NAME_SEARCH?moduleKey=peopleSearchResults&amp;pageKey=sales-search3-people-refinement&amp;contextId=60BC92C971D70515801E49D6842B0000&amp;requestId=58aad77c-4c6e-46ae-8f8a-e818be684372&amp;action=CLICK&amp;target=urn%3Ali%3AsalesLead%3A(-1%2C905901)&amp;pageNumber=34&amp;targetEl=profilelink&amp;position=15&amp;trk=lss-serp-result-lead_photo</v>
      </c>
      <c r="AH2531" s="22" t="e">
        <f>VLOOKUP($G2531,Temp!$D:$F,AH$1,FALSE)</f>
        <v>#N/A</v>
      </c>
      <c r="AI2531" s="22" t="e">
        <f>VLOOKUP($G2531,Temp!$D:$F,AI$1,FALSE)</f>
        <v>#N/A</v>
      </c>
      <c r="AJ2531" s="22" t="e">
        <f>VLOOKUP($G2531,Temp!$D:$F,AJ$1,FALSE)</f>
        <v>#N/A</v>
      </c>
    </row>
    <row r="2532" spans="1:36" ht="16" x14ac:dyDescent="0.2">
      <c r="A2532" s="8" t="str">
        <f t="shared" si="39"/>
        <v>Sheela Subramanian Slack</v>
      </c>
      <c r="B2532" s="8" t="s">
        <v>15668</v>
      </c>
      <c r="C2532" s="8" t="s">
        <v>15669</v>
      </c>
      <c r="D2532" s="8" t="s">
        <v>10779</v>
      </c>
      <c r="E2532" s="8" t="s">
        <v>15670</v>
      </c>
      <c r="F2532" s="8" t="s">
        <v>13515</v>
      </c>
      <c r="G2532" s="12" t="s">
        <v>12149</v>
      </c>
      <c r="H2532" s="22" t="str">
        <f>VLOOKUP($G2532,Temp!$A:$C,H$1,FALSE)</f>
        <v>slack.com</v>
      </c>
      <c r="I2532" s="22" t="e">
        <f>VLOOKUP($G2532,Temp!$A:$C,I$1,FALSE)</f>
        <v>#VALUE!</v>
      </c>
      <c r="J2532" s="22" t="e">
        <f>VLOOKUP($G2532,Temp!$A:$C,J$1,FALSE)</f>
        <v>#VALUE!</v>
      </c>
      <c r="K2532" s="22" t="e">
        <f>VLOOKUP($G2532,Temp!$A:$C,K$1,FALSE)</f>
        <v>#VALUE!</v>
      </c>
      <c r="L2532" s="22" t="e">
        <f>VLOOKUP($G2532,Temp!$A:$C,L$1,FALSE)</f>
        <v>#VALUE!</v>
      </c>
      <c r="M2532" s="22" t="e">
        <f>VLOOKUP($G2532,Temp!$A:$C,M$1,FALSE)</f>
        <v>#VALUE!</v>
      </c>
      <c r="N2532" s="22" t="e">
        <f>VLOOKUP($G2532,Temp!$A:$C,N$1,FALSE)</f>
        <v>#VALUE!</v>
      </c>
      <c r="O2532" s="22" t="e">
        <f>VLOOKUP($G2532,Temp!$A:$C,O$1,FALSE)</f>
        <v>#VALUE!</v>
      </c>
      <c r="P2532" s="22" t="e">
        <f>VLOOKUP($G2532,Temp!$A:$C,P$1,FALSE)</f>
        <v>#VALUE!</v>
      </c>
      <c r="Q2532" s="22" t="e">
        <f>VLOOKUP($G2532,Temp!$A:$C,Q$1,FALSE)</f>
        <v>#VALUE!</v>
      </c>
      <c r="R2532" s="22" t="e">
        <f>VLOOKUP($G2532,Temp!$A:$C,R$1,FALSE)</f>
        <v>#VALUE!</v>
      </c>
      <c r="S2532" s="22" t="e">
        <f>VLOOKUP($G2532,Temp!$A:$C,S$1,FALSE)</f>
        <v>#VALUE!</v>
      </c>
      <c r="T2532" s="22" t="e">
        <f>VLOOKUP($G2532,Temp!$A:$C,T$1,FALSE)</f>
        <v>#VALUE!</v>
      </c>
      <c r="U2532" s="22" t="e">
        <f>VLOOKUP($G2532,Temp!$A:$C,U$1,FALSE)</f>
        <v>#VALUE!</v>
      </c>
      <c r="V2532" s="22" t="e">
        <f>VLOOKUP($G2532,Temp!$A:$C,V$1,FALSE)</f>
        <v>#VALUE!</v>
      </c>
      <c r="W2532" s="22" t="e">
        <f>VLOOKUP($G2532,Temp!$A:$C,W$1,FALSE)</f>
        <v>#VALUE!</v>
      </c>
      <c r="X2532" s="22" t="e">
        <f>VLOOKUP($G2532,Temp!$A:$C,X$1,FALSE)</f>
        <v>#VALUE!</v>
      </c>
      <c r="Y2532" s="22">
        <f>VLOOKUP($G2532,Temp!$A:$C,Y$1,FALSE)</f>
        <v>2100000</v>
      </c>
      <c r="Z2532" s="22">
        <f>VLOOKUP($G2532,Temp!$A:$C,Z$1,FALSE)</f>
        <v>252000</v>
      </c>
      <c r="AA2532" s="22" t="str">
        <f>VLOOKUP($A2532,Searches!$A:$H,AA$1,FALSE)</f>
        <v>Sheela Subramanian</v>
      </c>
      <c r="AB2532" s="22" t="str">
        <f>VLOOKUP($A2532,Searches!$A:$H,AB$1,FALSE)</f>
        <v>Slack</v>
      </c>
      <c r="AC2532" s="22" t="str">
        <f>VLOOKUP($A2532,Searches!$A:$H,AC$1,FALSE)</f>
        <v>Head of Product Marketing</v>
      </c>
      <c r="AD2532" s="22" t="str">
        <f>VLOOKUP($A2532,Searches!$A:$H,AD$1,FALSE)</f>
        <v>2nd</v>
      </c>
      <c r="AE2532" s="22" t="str">
        <f>VLOOKUP($A2532,Searches!$A:$H,AE$1,FALSE)</f>
        <v/>
      </c>
      <c r="AF2532" s="22" t="str">
        <f>VLOOKUP($A2532,Searches!$A:$H,AF$1,FALSE)</f>
        <v>San Francisco Bay Area</v>
      </c>
      <c r="AG2532" s="22" t="str">
        <f>VLOOKUP($A2532,Searches!$A:$H,AG$1,FALSE)</f>
        <v>https://www.linkedin.com/sales/profile/10321751,4lsA,NAME_SEARCH?moduleKey=peopleSearchResults&amp;pageKey=sales-search3-people-refinement&amp;contextId=60BC92C971D70515801E49D6842B0000&amp;requestId=2e5da153-bc06-43d3-8583-1044be925667&amp;action=CLICK&amp;target=urn%3Ali%3AsalesLead%3A(-1%2C10321751)&amp;pageNumber=33&amp;targetEl=profilelink&amp;position=23&amp;trk=lss-serp-result-lead_photo</v>
      </c>
      <c r="AH2532" s="22" t="e">
        <f>VLOOKUP($G2532,Temp!$D:$F,AH$1,FALSE)</f>
        <v>#N/A</v>
      </c>
      <c r="AI2532" s="22" t="e">
        <f>VLOOKUP($G2532,Temp!$D:$F,AI$1,FALSE)</f>
        <v>#N/A</v>
      </c>
      <c r="AJ2532" s="22" t="e">
        <f>VLOOKUP($G2532,Temp!$D:$F,AJ$1,FALSE)</f>
        <v>#N/A</v>
      </c>
    </row>
    <row r="2533" spans="1:36" ht="16" x14ac:dyDescent="0.2">
      <c r="A2533" s="8" t="str">
        <f t="shared" si="39"/>
        <v>Karthik Paramasivam Shipt</v>
      </c>
      <c r="B2533" s="8" t="s">
        <v>15674</v>
      </c>
      <c r="C2533" s="8" t="s">
        <v>15675</v>
      </c>
      <c r="D2533" s="8" t="s">
        <v>11564</v>
      </c>
      <c r="E2533" s="8" t="s">
        <v>15676</v>
      </c>
      <c r="F2533" s="8" t="s">
        <v>15677</v>
      </c>
      <c r="G2533" s="12" t="s">
        <v>12311</v>
      </c>
      <c r="H2533" s="22" t="str">
        <f>VLOOKUP($G2533,Temp!$A:$C,H$1,FALSE)</f>
        <v>shipt.com</v>
      </c>
      <c r="I2533" s="22" t="e">
        <f>VLOOKUP($G2533,Temp!$A:$C,I$1,FALSE)</f>
        <v>#VALUE!</v>
      </c>
      <c r="J2533" s="22" t="e">
        <f>VLOOKUP($G2533,Temp!$A:$C,J$1,FALSE)</f>
        <v>#VALUE!</v>
      </c>
      <c r="K2533" s="22" t="e">
        <f>VLOOKUP($G2533,Temp!$A:$C,K$1,FALSE)</f>
        <v>#VALUE!</v>
      </c>
      <c r="L2533" s="22" t="e">
        <f>VLOOKUP($G2533,Temp!$A:$C,L$1,FALSE)</f>
        <v>#VALUE!</v>
      </c>
      <c r="M2533" s="22" t="e">
        <f>VLOOKUP($G2533,Temp!$A:$C,M$1,FALSE)</f>
        <v>#VALUE!</v>
      </c>
      <c r="N2533" s="22" t="e">
        <f>VLOOKUP($G2533,Temp!$A:$C,N$1,FALSE)</f>
        <v>#VALUE!</v>
      </c>
      <c r="O2533" s="22" t="e">
        <f>VLOOKUP($G2533,Temp!$A:$C,O$1,FALSE)</f>
        <v>#VALUE!</v>
      </c>
      <c r="P2533" s="22" t="e">
        <f>VLOOKUP($G2533,Temp!$A:$C,P$1,FALSE)</f>
        <v>#VALUE!</v>
      </c>
      <c r="Q2533" s="22" t="e">
        <f>VLOOKUP($G2533,Temp!$A:$C,Q$1,FALSE)</f>
        <v>#VALUE!</v>
      </c>
      <c r="R2533" s="22" t="e">
        <f>VLOOKUP($G2533,Temp!$A:$C,R$1,FALSE)</f>
        <v>#VALUE!</v>
      </c>
      <c r="S2533" s="22" t="e">
        <f>VLOOKUP($G2533,Temp!$A:$C,S$1,FALSE)</f>
        <v>#VALUE!</v>
      </c>
      <c r="T2533" s="22" t="e">
        <f>VLOOKUP($G2533,Temp!$A:$C,T$1,FALSE)</f>
        <v>#VALUE!</v>
      </c>
      <c r="U2533" s="22" t="e">
        <f>VLOOKUP($G2533,Temp!$A:$C,U$1,FALSE)</f>
        <v>#VALUE!</v>
      </c>
      <c r="V2533" s="22" t="e">
        <f>VLOOKUP($G2533,Temp!$A:$C,V$1,FALSE)</f>
        <v>#VALUE!</v>
      </c>
      <c r="W2533" s="22" t="e">
        <f>VLOOKUP($G2533,Temp!$A:$C,W$1,FALSE)</f>
        <v>#VALUE!</v>
      </c>
      <c r="X2533" s="22" t="e">
        <f>VLOOKUP($G2533,Temp!$A:$C,X$1,FALSE)</f>
        <v>#VALUE!</v>
      </c>
      <c r="Y2533" s="22">
        <f>VLOOKUP($G2533,Temp!$A:$C,Y$1,FALSE)</f>
        <v>23800</v>
      </c>
      <c r="Z2533" s="22">
        <f>VLOOKUP($G2533,Temp!$A:$C,Z$1,FALSE)</f>
        <v>0</v>
      </c>
      <c r="AA2533" s="22" t="e">
        <f>VLOOKUP($A2533,Searches!$A:$H,AA$1,FALSE)</f>
        <v>#N/A</v>
      </c>
      <c r="AB2533" s="22" t="e">
        <f>VLOOKUP($A2533,Searches!$A:$H,AB$1,FALSE)</f>
        <v>#N/A</v>
      </c>
      <c r="AC2533" s="22" t="e">
        <f>VLOOKUP($A2533,Searches!$A:$H,AC$1,FALSE)</f>
        <v>#N/A</v>
      </c>
      <c r="AD2533" s="22" t="e">
        <f>VLOOKUP($A2533,Searches!$A:$H,AD$1,FALSE)</f>
        <v>#N/A</v>
      </c>
      <c r="AE2533" s="22" t="e">
        <f>VLOOKUP($A2533,Searches!$A:$H,AE$1,FALSE)</f>
        <v>#N/A</v>
      </c>
      <c r="AF2533" s="22" t="e">
        <f>VLOOKUP($A2533,Searches!$A:$H,AF$1,FALSE)</f>
        <v>#N/A</v>
      </c>
      <c r="AG2533" s="22" t="e">
        <f>VLOOKUP($A2533,Searches!$A:$H,AG$1,FALSE)</f>
        <v>#N/A</v>
      </c>
      <c r="AH2533" s="22" t="e">
        <f>VLOOKUP($G2533,Temp!$D:$F,AH$1,FALSE)</f>
        <v>#N/A</v>
      </c>
      <c r="AI2533" s="22" t="e">
        <f>VLOOKUP($G2533,Temp!$D:$F,AI$1,FALSE)</f>
        <v>#N/A</v>
      </c>
      <c r="AJ2533" s="22" t="e">
        <f>VLOOKUP($G2533,Temp!$D:$F,AJ$1,FALSE)</f>
        <v>#N/A</v>
      </c>
    </row>
    <row r="2534" spans="1:36" ht="16" x14ac:dyDescent="0.2">
      <c r="A2534" s="8" t="str">
        <f t="shared" si="39"/>
        <v>Rick Rampton QASource</v>
      </c>
      <c r="B2534" s="8" t="s">
        <v>2927</v>
      </c>
      <c r="C2534" s="8" t="s">
        <v>15683</v>
      </c>
      <c r="D2534" s="8" t="s">
        <v>12246</v>
      </c>
      <c r="E2534" s="8" t="s">
        <v>15684</v>
      </c>
      <c r="F2534" s="8" t="s">
        <v>15685</v>
      </c>
      <c r="G2534" s="12" t="s">
        <v>12315</v>
      </c>
      <c r="H2534" s="22" t="str">
        <f>VLOOKUP($G2534,Temp!$A:$C,H$1,FALSE)</f>
        <v>qasource.com</v>
      </c>
      <c r="I2534" s="22" t="e">
        <f>VLOOKUP($G2534,Temp!$A:$C,I$1,FALSE)</f>
        <v>#VALUE!</v>
      </c>
      <c r="J2534" s="22" t="e">
        <f>VLOOKUP($G2534,Temp!$A:$C,J$1,FALSE)</f>
        <v>#VALUE!</v>
      </c>
      <c r="K2534" s="22" t="e">
        <f>VLOOKUP($G2534,Temp!$A:$C,K$1,FALSE)</f>
        <v>#VALUE!</v>
      </c>
      <c r="L2534" s="22" t="e">
        <f>VLOOKUP($G2534,Temp!$A:$C,L$1,FALSE)</f>
        <v>#VALUE!</v>
      </c>
      <c r="M2534" s="22" t="e">
        <f>VLOOKUP($G2534,Temp!$A:$C,M$1,FALSE)</f>
        <v>#VALUE!</v>
      </c>
      <c r="N2534" s="22" t="e">
        <f>VLOOKUP($G2534,Temp!$A:$C,N$1,FALSE)</f>
        <v>#VALUE!</v>
      </c>
      <c r="O2534" s="22" t="e">
        <f>VLOOKUP($G2534,Temp!$A:$C,O$1,FALSE)</f>
        <v>#VALUE!</v>
      </c>
      <c r="P2534" s="22" t="e">
        <f>VLOOKUP($G2534,Temp!$A:$C,P$1,FALSE)</f>
        <v>#VALUE!</v>
      </c>
      <c r="Q2534" s="22" t="e">
        <f>VLOOKUP($G2534,Temp!$A:$C,Q$1,FALSE)</f>
        <v>#VALUE!</v>
      </c>
      <c r="R2534" s="22" t="e">
        <f>VLOOKUP($G2534,Temp!$A:$C,R$1,FALSE)</f>
        <v>#VALUE!</v>
      </c>
      <c r="S2534" s="22" t="e">
        <f>VLOOKUP($G2534,Temp!$A:$C,S$1,FALSE)</f>
        <v>#VALUE!</v>
      </c>
      <c r="T2534" s="22" t="e">
        <f>VLOOKUP($G2534,Temp!$A:$C,T$1,FALSE)</f>
        <v>#VALUE!</v>
      </c>
      <c r="U2534" s="22" t="e">
        <f>VLOOKUP($G2534,Temp!$A:$C,U$1,FALSE)</f>
        <v>#VALUE!</v>
      </c>
      <c r="V2534" s="22" t="e">
        <f>VLOOKUP($G2534,Temp!$A:$C,V$1,FALSE)</f>
        <v>#VALUE!</v>
      </c>
      <c r="W2534" s="22" t="e">
        <f>VLOOKUP($G2534,Temp!$A:$C,W$1,FALSE)</f>
        <v>#VALUE!</v>
      </c>
      <c r="X2534" s="22" t="e">
        <f>VLOOKUP($G2534,Temp!$A:$C,X$1,FALSE)</f>
        <v>#VALUE!</v>
      </c>
      <c r="Y2534" s="22">
        <f>VLOOKUP($G2534,Temp!$A:$C,Y$1,FALSE)</f>
        <v>6200</v>
      </c>
      <c r="Z2534" s="22">
        <f>VLOOKUP($G2534,Temp!$A:$C,Z$1,FALSE)</f>
        <v>63</v>
      </c>
      <c r="AA2534" s="22" t="e">
        <f>VLOOKUP($A2534,Searches!$A:$H,AA$1,FALSE)</f>
        <v>#N/A</v>
      </c>
      <c r="AB2534" s="22" t="e">
        <f>VLOOKUP($A2534,Searches!$A:$H,AB$1,FALSE)</f>
        <v>#N/A</v>
      </c>
      <c r="AC2534" s="22" t="e">
        <f>VLOOKUP($A2534,Searches!$A:$H,AC$1,FALSE)</f>
        <v>#N/A</v>
      </c>
      <c r="AD2534" s="22" t="e">
        <f>VLOOKUP($A2534,Searches!$A:$H,AD$1,FALSE)</f>
        <v>#N/A</v>
      </c>
      <c r="AE2534" s="22" t="e">
        <f>VLOOKUP($A2534,Searches!$A:$H,AE$1,FALSE)</f>
        <v>#N/A</v>
      </c>
      <c r="AF2534" s="22" t="e">
        <f>VLOOKUP($A2534,Searches!$A:$H,AF$1,FALSE)</f>
        <v>#N/A</v>
      </c>
      <c r="AG2534" s="22" t="e">
        <f>VLOOKUP($A2534,Searches!$A:$H,AG$1,FALSE)</f>
        <v>#N/A</v>
      </c>
      <c r="AH2534" s="22" t="e">
        <f>VLOOKUP($G2534,Temp!$D:$F,AH$1,FALSE)</f>
        <v>#N/A</v>
      </c>
      <c r="AI2534" s="22" t="e">
        <f>VLOOKUP($G2534,Temp!$D:$F,AI$1,FALSE)</f>
        <v>#N/A</v>
      </c>
      <c r="AJ2534" s="22" t="e">
        <f>VLOOKUP($G2534,Temp!$D:$F,AJ$1,FALSE)</f>
        <v>#N/A</v>
      </c>
    </row>
    <row r="2535" spans="1:36" ht="16" x14ac:dyDescent="0.2">
      <c r="A2535" s="8" t="str">
        <f t="shared" si="39"/>
        <v>Reigan Combs Asana</v>
      </c>
      <c r="B2535" s="8" t="s">
        <v>15691</v>
      </c>
      <c r="C2535" s="8" t="s">
        <v>15692</v>
      </c>
      <c r="D2535" s="8" t="s">
        <v>12191</v>
      </c>
      <c r="E2535" s="8" t="s">
        <v>15693</v>
      </c>
      <c r="F2535" s="8" t="s">
        <v>13479</v>
      </c>
      <c r="G2535" s="12" t="s">
        <v>12119</v>
      </c>
      <c r="H2535" s="22" t="str">
        <f>VLOOKUP($G2535,Temp!$A:$C,H$1,FALSE)</f>
        <v>asana.com</v>
      </c>
      <c r="I2535" s="22" t="e">
        <f>VLOOKUP($G2535,Temp!$A:$C,I$1,FALSE)</f>
        <v>#VALUE!</v>
      </c>
      <c r="J2535" s="22" t="e">
        <f>VLOOKUP($G2535,Temp!$A:$C,J$1,FALSE)</f>
        <v>#VALUE!</v>
      </c>
      <c r="K2535" s="22" t="e">
        <f>VLOOKUP($G2535,Temp!$A:$C,K$1,FALSE)</f>
        <v>#VALUE!</v>
      </c>
      <c r="L2535" s="22" t="e">
        <f>VLOOKUP($G2535,Temp!$A:$C,L$1,FALSE)</f>
        <v>#VALUE!</v>
      </c>
      <c r="M2535" s="22" t="e">
        <f>VLOOKUP($G2535,Temp!$A:$C,M$1,FALSE)</f>
        <v>#VALUE!</v>
      </c>
      <c r="N2535" s="22" t="e">
        <f>VLOOKUP($G2535,Temp!$A:$C,N$1,FALSE)</f>
        <v>#VALUE!</v>
      </c>
      <c r="O2535" s="22" t="e">
        <f>VLOOKUP($G2535,Temp!$A:$C,O$1,FALSE)</f>
        <v>#VALUE!</v>
      </c>
      <c r="P2535" s="22" t="e">
        <f>VLOOKUP($G2535,Temp!$A:$C,P$1,FALSE)</f>
        <v>#VALUE!</v>
      </c>
      <c r="Q2535" s="22" t="e">
        <f>VLOOKUP($G2535,Temp!$A:$C,Q$1,FALSE)</f>
        <v>#VALUE!</v>
      </c>
      <c r="R2535" s="22" t="e">
        <f>VLOOKUP($G2535,Temp!$A:$C,R$1,FALSE)</f>
        <v>#VALUE!</v>
      </c>
      <c r="S2535" s="22" t="e">
        <f>VLOOKUP($G2535,Temp!$A:$C,S$1,FALSE)</f>
        <v>#VALUE!</v>
      </c>
      <c r="T2535" s="22" t="e">
        <f>VLOOKUP($G2535,Temp!$A:$C,T$1,FALSE)</f>
        <v>#VALUE!</v>
      </c>
      <c r="U2535" s="22" t="e">
        <f>VLOOKUP($G2535,Temp!$A:$C,U$1,FALSE)</f>
        <v>#VALUE!</v>
      </c>
      <c r="V2535" s="22" t="e">
        <f>VLOOKUP($G2535,Temp!$A:$C,V$1,FALSE)</f>
        <v>#VALUE!</v>
      </c>
      <c r="W2535" s="22" t="e">
        <f>VLOOKUP($G2535,Temp!$A:$C,W$1,FALSE)</f>
        <v>#VALUE!</v>
      </c>
      <c r="X2535" s="22" t="e">
        <f>VLOOKUP($G2535,Temp!$A:$C,X$1,FALSE)</f>
        <v>#VALUE!</v>
      </c>
      <c r="Y2535" s="22">
        <f>VLOOKUP($G2535,Temp!$A:$C,Y$1,FALSE)</f>
        <v>469000</v>
      </c>
      <c r="Z2535" s="22">
        <f>VLOOKUP($G2535,Temp!$A:$C,Z$1,FALSE)</f>
        <v>37200</v>
      </c>
      <c r="AA2535" s="22" t="e">
        <f>VLOOKUP($A2535,Searches!$A:$H,AA$1,FALSE)</f>
        <v>#N/A</v>
      </c>
      <c r="AB2535" s="22" t="e">
        <f>VLOOKUP($A2535,Searches!$A:$H,AB$1,FALSE)</f>
        <v>#N/A</v>
      </c>
      <c r="AC2535" s="22" t="e">
        <f>VLOOKUP($A2535,Searches!$A:$H,AC$1,FALSE)</f>
        <v>#N/A</v>
      </c>
      <c r="AD2535" s="22" t="e">
        <f>VLOOKUP($A2535,Searches!$A:$H,AD$1,FALSE)</f>
        <v>#N/A</v>
      </c>
      <c r="AE2535" s="22" t="e">
        <f>VLOOKUP($A2535,Searches!$A:$H,AE$1,FALSE)</f>
        <v>#N/A</v>
      </c>
      <c r="AF2535" s="22" t="e">
        <f>VLOOKUP($A2535,Searches!$A:$H,AF$1,FALSE)</f>
        <v>#N/A</v>
      </c>
      <c r="AG2535" s="22" t="e">
        <f>VLOOKUP($A2535,Searches!$A:$H,AG$1,FALSE)</f>
        <v>#N/A</v>
      </c>
      <c r="AH2535" s="22" t="e">
        <f>VLOOKUP($G2535,Temp!$D:$F,AH$1,FALSE)</f>
        <v>#N/A</v>
      </c>
      <c r="AI2535" s="22" t="e">
        <f>VLOOKUP($G2535,Temp!$D:$F,AI$1,FALSE)</f>
        <v>#N/A</v>
      </c>
      <c r="AJ2535" s="22" t="e">
        <f>VLOOKUP($G2535,Temp!$D:$F,AJ$1,FALSE)</f>
        <v>#N/A</v>
      </c>
    </row>
    <row r="2536" spans="1:36" ht="16" x14ac:dyDescent="0.2">
      <c r="A2536" s="8" t="str">
        <f t="shared" si="39"/>
        <v>Maya Raymond Internet Brands</v>
      </c>
      <c r="B2536" s="8" t="s">
        <v>15696</v>
      </c>
      <c r="C2536" s="8" t="s">
        <v>3742</v>
      </c>
      <c r="D2536" s="8" t="s">
        <v>12152</v>
      </c>
      <c r="E2536" s="8" t="s">
        <v>15697</v>
      </c>
      <c r="F2536" s="8" t="s">
        <v>8456</v>
      </c>
      <c r="G2536" s="12" t="s">
        <v>8203</v>
      </c>
      <c r="H2536" s="22" t="str">
        <f>VLOOKUP($G2536,Temp!$A:$C,H$1,FALSE)</f>
        <v>internetbrands.com</v>
      </c>
      <c r="I2536" s="22" t="e">
        <f>VLOOKUP($G2536,Temp!$A:$C,I$1,FALSE)</f>
        <v>#VALUE!</v>
      </c>
      <c r="J2536" s="22" t="e">
        <f>VLOOKUP($G2536,Temp!$A:$C,J$1,FALSE)</f>
        <v>#VALUE!</v>
      </c>
      <c r="K2536" s="22" t="e">
        <f>VLOOKUP($G2536,Temp!$A:$C,K$1,FALSE)</f>
        <v>#VALUE!</v>
      </c>
      <c r="L2536" s="22" t="e">
        <f>VLOOKUP($G2536,Temp!$A:$C,L$1,FALSE)</f>
        <v>#VALUE!</v>
      </c>
      <c r="M2536" s="22" t="e">
        <f>VLOOKUP($G2536,Temp!$A:$C,M$1,FALSE)</f>
        <v>#VALUE!</v>
      </c>
      <c r="N2536" s="22" t="e">
        <f>VLOOKUP($G2536,Temp!$A:$C,N$1,FALSE)</f>
        <v>#VALUE!</v>
      </c>
      <c r="O2536" s="22" t="e">
        <f>VLOOKUP($G2536,Temp!$A:$C,O$1,FALSE)</f>
        <v>#VALUE!</v>
      </c>
      <c r="P2536" s="22" t="e">
        <f>VLOOKUP($G2536,Temp!$A:$C,P$1,FALSE)</f>
        <v>#VALUE!</v>
      </c>
      <c r="Q2536" s="22" t="e">
        <f>VLOOKUP($G2536,Temp!$A:$C,Q$1,FALSE)</f>
        <v>#VALUE!</v>
      </c>
      <c r="R2536" s="22" t="e">
        <f>VLOOKUP($G2536,Temp!$A:$C,R$1,FALSE)</f>
        <v>#VALUE!</v>
      </c>
      <c r="S2536" s="22" t="e">
        <f>VLOOKUP($G2536,Temp!$A:$C,S$1,FALSE)</f>
        <v>#VALUE!</v>
      </c>
      <c r="T2536" s="22" t="e">
        <f>VLOOKUP($G2536,Temp!$A:$C,T$1,FALSE)</f>
        <v>#VALUE!</v>
      </c>
      <c r="U2536" s="22" t="e">
        <f>VLOOKUP($G2536,Temp!$A:$C,U$1,FALSE)</f>
        <v>#VALUE!</v>
      </c>
      <c r="V2536" s="22" t="e">
        <f>VLOOKUP($G2536,Temp!$A:$C,V$1,FALSE)</f>
        <v>#VALUE!</v>
      </c>
      <c r="W2536" s="22" t="e">
        <f>VLOOKUP($G2536,Temp!$A:$C,W$1,FALSE)</f>
        <v>#VALUE!</v>
      </c>
      <c r="X2536" s="22" t="e">
        <f>VLOOKUP($G2536,Temp!$A:$C,X$1,FALSE)</f>
        <v>#VALUE!</v>
      </c>
      <c r="Y2536" s="22">
        <f>VLOOKUP($G2536,Temp!$A:$C,Y$1,FALSE)</f>
        <v>13100</v>
      </c>
      <c r="Z2536" s="22">
        <f>VLOOKUP($G2536,Temp!$A:$C,Z$1,FALSE)</f>
        <v>0</v>
      </c>
      <c r="AA2536" s="22" t="e">
        <f>VLOOKUP($A2536,Searches!$A:$H,AA$1,FALSE)</f>
        <v>#N/A</v>
      </c>
      <c r="AB2536" s="22" t="e">
        <f>VLOOKUP($A2536,Searches!$A:$H,AB$1,FALSE)</f>
        <v>#N/A</v>
      </c>
      <c r="AC2536" s="22" t="e">
        <f>VLOOKUP($A2536,Searches!$A:$H,AC$1,FALSE)</f>
        <v>#N/A</v>
      </c>
      <c r="AD2536" s="22" t="e">
        <f>VLOOKUP($A2536,Searches!$A:$H,AD$1,FALSE)</f>
        <v>#N/A</v>
      </c>
      <c r="AE2536" s="22" t="e">
        <f>VLOOKUP($A2536,Searches!$A:$H,AE$1,FALSE)</f>
        <v>#N/A</v>
      </c>
      <c r="AF2536" s="22" t="e">
        <f>VLOOKUP($A2536,Searches!$A:$H,AF$1,FALSE)</f>
        <v>#N/A</v>
      </c>
      <c r="AG2536" s="22" t="e">
        <f>VLOOKUP($A2536,Searches!$A:$H,AG$1,FALSE)</f>
        <v>#N/A</v>
      </c>
      <c r="AH2536" s="22" t="str">
        <f>VLOOKUP($G2536,Temp!$D:$F,AH$1,FALSE)</f>
        <v>internetbrands.com</v>
      </c>
      <c r="AI2536" s="22" t="str">
        <f>VLOOKUP($G2536,Temp!$D:$F,AI$1,FALSE)</f>
        <v>HubSpot</v>
      </c>
      <c r="AJ2536" s="22" t="str">
        <f>VLOOKUP($G2536,Temp!$D:$F,AJ$1,FALSE)</f>
        <v>WordPress</v>
      </c>
    </row>
    <row r="2537" spans="1:36" ht="16" x14ac:dyDescent="0.2">
      <c r="A2537" s="8" t="str">
        <f t="shared" si="39"/>
        <v>Christian Paulus Cloudflare, Inc.</v>
      </c>
      <c r="B2537" s="8" t="s">
        <v>2793</v>
      </c>
      <c r="C2537" s="8" t="s">
        <v>3032</v>
      </c>
      <c r="D2537" s="8" t="s">
        <v>10779</v>
      </c>
      <c r="E2537" s="8" t="s">
        <v>15700</v>
      </c>
      <c r="F2537" s="8" t="s">
        <v>5964</v>
      </c>
      <c r="G2537" s="12" t="s">
        <v>5965</v>
      </c>
      <c r="H2537" s="22" t="str">
        <f>VLOOKUP($G2537,Temp!$A:$C,H$1,FALSE)</f>
        <v>cloudflare.com</v>
      </c>
      <c r="I2537" s="22" t="e">
        <f>VLOOKUP($G2537,Temp!$A:$C,I$1,FALSE)</f>
        <v>#VALUE!</v>
      </c>
      <c r="J2537" s="22" t="e">
        <f>VLOOKUP($G2537,Temp!$A:$C,J$1,FALSE)</f>
        <v>#VALUE!</v>
      </c>
      <c r="K2537" s="22" t="e">
        <f>VLOOKUP($G2537,Temp!$A:$C,K$1,FALSE)</f>
        <v>#VALUE!</v>
      </c>
      <c r="L2537" s="22" t="e">
        <f>VLOOKUP($G2537,Temp!$A:$C,L$1,FALSE)</f>
        <v>#VALUE!</v>
      </c>
      <c r="M2537" s="22" t="e">
        <f>VLOOKUP($G2537,Temp!$A:$C,M$1,FALSE)</f>
        <v>#VALUE!</v>
      </c>
      <c r="N2537" s="22" t="e">
        <f>VLOOKUP($G2537,Temp!$A:$C,N$1,FALSE)</f>
        <v>#VALUE!</v>
      </c>
      <c r="O2537" s="22" t="e">
        <f>VLOOKUP($G2537,Temp!$A:$C,O$1,FALSE)</f>
        <v>#VALUE!</v>
      </c>
      <c r="P2537" s="22" t="e">
        <f>VLOOKUP($G2537,Temp!$A:$C,P$1,FALSE)</f>
        <v>#VALUE!</v>
      </c>
      <c r="Q2537" s="22" t="e">
        <f>VLOOKUP($G2537,Temp!$A:$C,Q$1,FALSE)</f>
        <v>#VALUE!</v>
      </c>
      <c r="R2537" s="22" t="e">
        <f>VLOOKUP($G2537,Temp!$A:$C,R$1,FALSE)</f>
        <v>#VALUE!</v>
      </c>
      <c r="S2537" s="22" t="e">
        <f>VLOOKUP($G2537,Temp!$A:$C,S$1,FALSE)</f>
        <v>#VALUE!</v>
      </c>
      <c r="T2537" s="22" t="e">
        <f>VLOOKUP($G2537,Temp!$A:$C,T$1,FALSE)</f>
        <v>#VALUE!</v>
      </c>
      <c r="U2537" s="22" t="e">
        <f>VLOOKUP($G2537,Temp!$A:$C,U$1,FALSE)</f>
        <v>#VALUE!</v>
      </c>
      <c r="V2537" s="22" t="e">
        <f>VLOOKUP($G2537,Temp!$A:$C,V$1,FALSE)</f>
        <v>#VALUE!</v>
      </c>
      <c r="W2537" s="22" t="e">
        <f>VLOOKUP($G2537,Temp!$A:$C,W$1,FALSE)</f>
        <v>#VALUE!</v>
      </c>
      <c r="X2537" s="22" t="e">
        <f>VLOOKUP($G2537,Temp!$A:$C,X$1,FALSE)</f>
        <v>#VALUE!</v>
      </c>
      <c r="Y2537" s="22">
        <f>VLOOKUP($G2537,Temp!$A:$C,Y$1,FALSE)</f>
        <v>0</v>
      </c>
      <c r="Z2537" s="22">
        <f>VLOOKUP($G2537,Temp!$A:$C,Z$1,FALSE)</f>
        <v>0</v>
      </c>
      <c r="AA2537" s="22" t="e">
        <f>VLOOKUP($A2537,Searches!$A:$H,AA$1,FALSE)</f>
        <v>#N/A</v>
      </c>
      <c r="AB2537" s="22" t="e">
        <f>VLOOKUP($A2537,Searches!$A:$H,AB$1,FALSE)</f>
        <v>#N/A</v>
      </c>
      <c r="AC2537" s="22" t="e">
        <f>VLOOKUP($A2537,Searches!$A:$H,AC$1,FALSE)</f>
        <v>#N/A</v>
      </c>
      <c r="AD2537" s="22" t="e">
        <f>VLOOKUP($A2537,Searches!$A:$H,AD$1,FALSE)</f>
        <v>#N/A</v>
      </c>
      <c r="AE2537" s="22" t="e">
        <f>VLOOKUP($A2537,Searches!$A:$H,AE$1,FALSE)</f>
        <v>#N/A</v>
      </c>
      <c r="AF2537" s="22" t="e">
        <f>VLOOKUP($A2537,Searches!$A:$H,AF$1,FALSE)</f>
        <v>#N/A</v>
      </c>
      <c r="AG2537" s="22" t="e">
        <f>VLOOKUP($A2537,Searches!$A:$H,AG$1,FALSE)</f>
        <v>#N/A</v>
      </c>
      <c r="AH2537" s="22" t="e">
        <f>VLOOKUP($G2537,Temp!$D:$F,AH$1,FALSE)</f>
        <v>#N/A</v>
      </c>
      <c r="AI2537" s="22" t="e">
        <f>VLOOKUP($G2537,Temp!$D:$F,AI$1,FALSE)</f>
        <v>#N/A</v>
      </c>
      <c r="AJ2537" s="22" t="e">
        <f>VLOOKUP($G2537,Temp!$D:$F,AJ$1,FALSE)</f>
        <v>#N/A</v>
      </c>
    </row>
    <row r="2538" spans="1:36" ht="16" x14ac:dyDescent="0.2">
      <c r="A2538" s="8" t="str">
        <f t="shared" si="39"/>
        <v>Yadin León Druva</v>
      </c>
      <c r="B2538" s="8" t="s">
        <v>15703</v>
      </c>
      <c r="C2538" s="8" t="s">
        <v>15704</v>
      </c>
      <c r="D2538" s="8" t="s">
        <v>11321</v>
      </c>
      <c r="E2538" s="8" t="s">
        <v>15705</v>
      </c>
      <c r="F2538" s="8" t="s">
        <v>186</v>
      </c>
      <c r="G2538" s="12" t="s">
        <v>187</v>
      </c>
      <c r="H2538" s="22" t="str">
        <f>VLOOKUP($G2538,Temp!$A:$C,H$1,FALSE)</f>
        <v>druva.com</v>
      </c>
      <c r="I2538" s="22" t="e">
        <f>VLOOKUP($G2538,Temp!$A:$C,I$1,FALSE)</f>
        <v>#VALUE!</v>
      </c>
      <c r="J2538" s="22" t="e">
        <f>VLOOKUP($G2538,Temp!$A:$C,J$1,FALSE)</f>
        <v>#VALUE!</v>
      </c>
      <c r="K2538" s="22" t="e">
        <f>VLOOKUP($G2538,Temp!$A:$C,K$1,FALSE)</f>
        <v>#VALUE!</v>
      </c>
      <c r="L2538" s="22" t="e">
        <f>VLOOKUP($G2538,Temp!$A:$C,L$1,FALSE)</f>
        <v>#VALUE!</v>
      </c>
      <c r="M2538" s="22" t="e">
        <f>VLOOKUP($G2538,Temp!$A:$C,M$1,FALSE)</f>
        <v>#VALUE!</v>
      </c>
      <c r="N2538" s="22" t="e">
        <f>VLOOKUP($G2538,Temp!$A:$C,N$1,FALSE)</f>
        <v>#VALUE!</v>
      </c>
      <c r="O2538" s="22" t="e">
        <f>VLOOKUP($G2538,Temp!$A:$C,O$1,FALSE)</f>
        <v>#VALUE!</v>
      </c>
      <c r="P2538" s="22" t="e">
        <f>VLOOKUP($G2538,Temp!$A:$C,P$1,FALSE)</f>
        <v>#VALUE!</v>
      </c>
      <c r="Q2538" s="22" t="e">
        <f>VLOOKUP($G2538,Temp!$A:$C,Q$1,FALSE)</f>
        <v>#VALUE!</v>
      </c>
      <c r="R2538" s="22" t="e">
        <f>VLOOKUP($G2538,Temp!$A:$C,R$1,FALSE)</f>
        <v>#VALUE!</v>
      </c>
      <c r="S2538" s="22" t="e">
        <f>VLOOKUP($G2538,Temp!$A:$C,S$1,FALSE)</f>
        <v>#VALUE!</v>
      </c>
      <c r="T2538" s="22" t="e">
        <f>VLOOKUP($G2538,Temp!$A:$C,T$1,FALSE)</f>
        <v>#VALUE!</v>
      </c>
      <c r="U2538" s="22" t="e">
        <f>VLOOKUP($G2538,Temp!$A:$C,U$1,FALSE)</f>
        <v>#VALUE!</v>
      </c>
      <c r="V2538" s="22" t="e">
        <f>VLOOKUP($G2538,Temp!$A:$C,V$1,FALSE)</f>
        <v>#VALUE!</v>
      </c>
      <c r="W2538" s="22" t="e">
        <f>VLOOKUP($G2538,Temp!$A:$C,W$1,FALSE)</f>
        <v>#VALUE!</v>
      </c>
      <c r="X2538" s="22" t="e">
        <f>VLOOKUP($G2538,Temp!$A:$C,X$1,FALSE)</f>
        <v>#VALUE!</v>
      </c>
      <c r="Y2538" s="22">
        <f>VLOOKUP($G2538,Temp!$A:$C,Y$1,FALSE)</f>
        <v>63100</v>
      </c>
      <c r="Z2538" s="22">
        <f>VLOOKUP($G2538,Temp!$A:$C,Z$1,FALSE)</f>
        <v>14100</v>
      </c>
      <c r="AA2538" s="22" t="e">
        <f>VLOOKUP($A2538,Searches!$A:$H,AA$1,FALSE)</f>
        <v>#N/A</v>
      </c>
      <c r="AB2538" s="22" t="e">
        <f>VLOOKUP($A2538,Searches!$A:$H,AB$1,FALSE)</f>
        <v>#N/A</v>
      </c>
      <c r="AC2538" s="22" t="e">
        <f>VLOOKUP($A2538,Searches!$A:$H,AC$1,FALSE)</f>
        <v>#N/A</v>
      </c>
      <c r="AD2538" s="22" t="e">
        <f>VLOOKUP($A2538,Searches!$A:$H,AD$1,FALSE)</f>
        <v>#N/A</v>
      </c>
      <c r="AE2538" s="22" t="e">
        <f>VLOOKUP($A2538,Searches!$A:$H,AE$1,FALSE)</f>
        <v>#N/A</v>
      </c>
      <c r="AF2538" s="22" t="e">
        <f>VLOOKUP($A2538,Searches!$A:$H,AF$1,FALSE)</f>
        <v>#N/A</v>
      </c>
      <c r="AG2538" s="22" t="e">
        <f>VLOOKUP($A2538,Searches!$A:$H,AG$1,FALSE)</f>
        <v>#N/A</v>
      </c>
      <c r="AH2538" s="22" t="str">
        <f>VLOOKUP($G2538,Temp!$D:$F,AH$1,FALSE)</f>
        <v>druva.com</v>
      </c>
      <c r="AI2538" s="22" t="str">
        <f>VLOOKUP($G2538,Temp!$D:$F,AI$1,FALSE)</f>
        <v>Marketo</v>
      </c>
      <c r="AJ2538" s="22" t="str">
        <f>VLOOKUP($G2538,Temp!$D:$F,AJ$1,FALSE)</f>
        <v>WordPress</v>
      </c>
    </row>
    <row r="2539" spans="1:36" ht="16" x14ac:dyDescent="0.2">
      <c r="A2539" s="8" t="str">
        <f t="shared" si="39"/>
        <v>Dusty Schroeder DocuTAP</v>
      </c>
      <c r="B2539" s="8" t="s">
        <v>12045</v>
      </c>
      <c r="C2539" s="8" t="s">
        <v>12046</v>
      </c>
      <c r="D2539" s="8" t="s">
        <v>10763</v>
      </c>
      <c r="E2539" s="8" t="s">
        <v>12047</v>
      </c>
      <c r="F2539" s="8" t="s">
        <v>12048</v>
      </c>
      <c r="G2539" s="12" t="s">
        <v>12049</v>
      </c>
      <c r="H2539" s="22" t="str">
        <f>VLOOKUP($G2539,Temp!$A:$C,H$1,FALSE)</f>
        <v>docutap.com</v>
      </c>
      <c r="I2539" s="22" t="e">
        <f>VLOOKUP($G2539,Temp!$A:$C,I$1,FALSE)</f>
        <v>#VALUE!</v>
      </c>
      <c r="J2539" s="22" t="e">
        <f>VLOOKUP($G2539,Temp!$A:$C,J$1,FALSE)</f>
        <v>#VALUE!</v>
      </c>
      <c r="K2539" s="22" t="e">
        <f>VLOOKUP($G2539,Temp!$A:$C,K$1,FALSE)</f>
        <v>#VALUE!</v>
      </c>
      <c r="L2539" s="22" t="e">
        <f>VLOOKUP($G2539,Temp!$A:$C,L$1,FALSE)</f>
        <v>#VALUE!</v>
      </c>
      <c r="M2539" s="22" t="e">
        <f>VLOOKUP($G2539,Temp!$A:$C,M$1,FALSE)</f>
        <v>#VALUE!</v>
      </c>
      <c r="N2539" s="22" t="e">
        <f>VLOOKUP($G2539,Temp!$A:$C,N$1,FALSE)</f>
        <v>#VALUE!</v>
      </c>
      <c r="O2539" s="22" t="e">
        <f>VLOOKUP($G2539,Temp!$A:$C,O$1,FALSE)</f>
        <v>#VALUE!</v>
      </c>
      <c r="P2539" s="22" t="e">
        <f>VLOOKUP($G2539,Temp!$A:$C,P$1,FALSE)</f>
        <v>#VALUE!</v>
      </c>
      <c r="Q2539" s="22" t="e">
        <f>VLOOKUP($G2539,Temp!$A:$C,Q$1,FALSE)</f>
        <v>#VALUE!</v>
      </c>
      <c r="R2539" s="22" t="e">
        <f>VLOOKUP($G2539,Temp!$A:$C,R$1,FALSE)</f>
        <v>#VALUE!</v>
      </c>
      <c r="S2539" s="22" t="e">
        <f>VLOOKUP($G2539,Temp!$A:$C,S$1,FALSE)</f>
        <v>#VALUE!</v>
      </c>
      <c r="T2539" s="22" t="e">
        <f>VLOOKUP($G2539,Temp!$A:$C,T$1,FALSE)</f>
        <v>#VALUE!</v>
      </c>
      <c r="U2539" s="22" t="e">
        <f>VLOOKUP($G2539,Temp!$A:$C,U$1,FALSE)</f>
        <v>#VALUE!</v>
      </c>
      <c r="V2539" s="22" t="e">
        <f>VLOOKUP($G2539,Temp!$A:$C,V$1,FALSE)</f>
        <v>#VALUE!</v>
      </c>
      <c r="W2539" s="22" t="e">
        <f>VLOOKUP($G2539,Temp!$A:$C,W$1,FALSE)</f>
        <v>#VALUE!</v>
      </c>
      <c r="X2539" s="22" t="e">
        <f>VLOOKUP($G2539,Temp!$A:$C,X$1,FALSE)</f>
        <v>#VALUE!</v>
      </c>
      <c r="Y2539" s="22">
        <f>VLOOKUP($G2539,Temp!$A:$C,Y$1,FALSE)</f>
        <v>4500</v>
      </c>
      <c r="Z2539" s="22">
        <f>VLOOKUP($G2539,Temp!$A:$C,Z$1,FALSE)</f>
        <v>1800</v>
      </c>
      <c r="AA2539" s="22" t="e">
        <f>VLOOKUP($A2539,Searches!$A:$H,AA$1,FALSE)</f>
        <v>#N/A</v>
      </c>
      <c r="AB2539" s="22" t="e">
        <f>VLOOKUP($A2539,Searches!$A:$H,AB$1,FALSE)</f>
        <v>#N/A</v>
      </c>
      <c r="AC2539" s="22" t="e">
        <f>VLOOKUP($A2539,Searches!$A:$H,AC$1,FALSE)</f>
        <v>#N/A</v>
      </c>
      <c r="AD2539" s="22" t="e">
        <f>VLOOKUP($A2539,Searches!$A:$H,AD$1,FALSE)</f>
        <v>#N/A</v>
      </c>
      <c r="AE2539" s="22" t="e">
        <f>VLOOKUP($A2539,Searches!$A:$H,AE$1,FALSE)</f>
        <v>#N/A</v>
      </c>
      <c r="AF2539" s="22" t="e">
        <f>VLOOKUP($A2539,Searches!$A:$H,AF$1,FALSE)</f>
        <v>#N/A</v>
      </c>
      <c r="AG2539" s="22" t="e">
        <f>VLOOKUP($A2539,Searches!$A:$H,AG$1,FALSE)</f>
        <v>#N/A</v>
      </c>
      <c r="AH2539" s="22" t="e">
        <f>VLOOKUP($G2539,Temp!$D:$F,AH$1,FALSE)</f>
        <v>#N/A</v>
      </c>
      <c r="AI2539" s="22" t="e">
        <f>VLOOKUP($G2539,Temp!$D:$F,AI$1,FALSE)</f>
        <v>#N/A</v>
      </c>
      <c r="AJ2539" s="22" t="e">
        <f>VLOOKUP($G2539,Temp!$D:$F,AJ$1,FALSE)</f>
        <v>#N/A</v>
      </c>
    </row>
    <row r="2540" spans="1:36" ht="16" x14ac:dyDescent="0.2">
      <c r="A2540" s="8" t="str">
        <f t="shared" si="39"/>
        <v>Sachi Massengale A9.com</v>
      </c>
      <c r="B2540" s="8" t="s">
        <v>15709</v>
      </c>
      <c r="C2540" s="8" t="s">
        <v>15710</v>
      </c>
      <c r="D2540" s="8" t="s">
        <v>12177</v>
      </c>
      <c r="E2540" s="8" t="s">
        <v>15711</v>
      </c>
      <c r="F2540" s="12" t="s">
        <v>15712</v>
      </c>
      <c r="G2540" s="12" t="s">
        <v>12329</v>
      </c>
      <c r="H2540" s="22" t="str">
        <f>VLOOKUP($G2540,Temp!$A:$C,H$1,FALSE)</f>
        <v>a9.com</v>
      </c>
      <c r="I2540" s="22" t="e">
        <f>VLOOKUP($G2540,Temp!$A:$C,I$1,FALSE)</f>
        <v>#VALUE!</v>
      </c>
      <c r="J2540" s="22" t="e">
        <f>VLOOKUP($G2540,Temp!$A:$C,J$1,FALSE)</f>
        <v>#VALUE!</v>
      </c>
      <c r="K2540" s="22" t="e">
        <f>VLOOKUP($G2540,Temp!$A:$C,K$1,FALSE)</f>
        <v>#VALUE!</v>
      </c>
      <c r="L2540" s="22" t="e">
        <f>VLOOKUP($G2540,Temp!$A:$C,L$1,FALSE)</f>
        <v>#VALUE!</v>
      </c>
      <c r="M2540" s="22" t="e">
        <f>VLOOKUP($G2540,Temp!$A:$C,M$1,FALSE)</f>
        <v>#VALUE!</v>
      </c>
      <c r="N2540" s="22" t="e">
        <f>VLOOKUP($G2540,Temp!$A:$C,N$1,FALSE)</f>
        <v>#VALUE!</v>
      </c>
      <c r="O2540" s="22" t="e">
        <f>VLOOKUP($G2540,Temp!$A:$C,O$1,FALSE)</f>
        <v>#VALUE!</v>
      </c>
      <c r="P2540" s="22" t="e">
        <f>VLOOKUP($G2540,Temp!$A:$C,P$1,FALSE)</f>
        <v>#VALUE!</v>
      </c>
      <c r="Q2540" s="22" t="e">
        <f>VLOOKUP($G2540,Temp!$A:$C,Q$1,FALSE)</f>
        <v>#VALUE!</v>
      </c>
      <c r="R2540" s="22" t="e">
        <f>VLOOKUP($G2540,Temp!$A:$C,R$1,FALSE)</f>
        <v>#VALUE!</v>
      </c>
      <c r="S2540" s="22" t="e">
        <f>VLOOKUP($G2540,Temp!$A:$C,S$1,FALSE)</f>
        <v>#VALUE!</v>
      </c>
      <c r="T2540" s="22" t="e">
        <f>VLOOKUP($G2540,Temp!$A:$C,T$1,FALSE)</f>
        <v>#VALUE!</v>
      </c>
      <c r="U2540" s="22" t="e">
        <f>VLOOKUP($G2540,Temp!$A:$C,U$1,FALSE)</f>
        <v>#VALUE!</v>
      </c>
      <c r="V2540" s="22" t="e">
        <f>VLOOKUP($G2540,Temp!$A:$C,V$1,FALSE)</f>
        <v>#VALUE!</v>
      </c>
      <c r="W2540" s="22" t="e">
        <f>VLOOKUP($G2540,Temp!$A:$C,W$1,FALSE)</f>
        <v>#VALUE!</v>
      </c>
      <c r="X2540" s="22" t="e">
        <f>VLOOKUP($G2540,Temp!$A:$C,X$1,FALSE)</f>
        <v>#VALUE!</v>
      </c>
      <c r="Y2540" s="22">
        <f>VLOOKUP($G2540,Temp!$A:$C,Y$1,FALSE)</f>
        <v>4700</v>
      </c>
      <c r="Z2540" s="22">
        <f>VLOOKUP($G2540,Temp!$A:$C,Z$1,FALSE)</f>
        <v>0</v>
      </c>
      <c r="AA2540" s="22" t="e">
        <f>VLOOKUP($A2540,Searches!$A:$H,AA$1,FALSE)</f>
        <v>#N/A</v>
      </c>
      <c r="AB2540" s="22" t="e">
        <f>VLOOKUP($A2540,Searches!$A:$H,AB$1,FALSE)</f>
        <v>#N/A</v>
      </c>
      <c r="AC2540" s="22" t="e">
        <f>VLOOKUP($A2540,Searches!$A:$H,AC$1,FALSE)</f>
        <v>#N/A</v>
      </c>
      <c r="AD2540" s="22" t="e">
        <f>VLOOKUP($A2540,Searches!$A:$H,AD$1,FALSE)</f>
        <v>#N/A</v>
      </c>
      <c r="AE2540" s="22" t="e">
        <f>VLOOKUP($A2540,Searches!$A:$H,AE$1,FALSE)</f>
        <v>#N/A</v>
      </c>
      <c r="AF2540" s="22" t="e">
        <f>VLOOKUP($A2540,Searches!$A:$H,AF$1,FALSE)</f>
        <v>#N/A</v>
      </c>
      <c r="AG2540" s="22" t="e">
        <f>VLOOKUP($A2540,Searches!$A:$H,AG$1,FALSE)</f>
        <v>#N/A</v>
      </c>
      <c r="AH2540" s="22" t="e">
        <f>VLOOKUP($G2540,Temp!$D:$F,AH$1,FALSE)</f>
        <v>#N/A</v>
      </c>
      <c r="AI2540" s="22" t="e">
        <f>VLOOKUP($G2540,Temp!$D:$F,AI$1,FALSE)</f>
        <v>#N/A</v>
      </c>
      <c r="AJ2540" s="22" t="e">
        <f>VLOOKUP($G2540,Temp!$D:$F,AJ$1,FALSE)</f>
        <v>#N/A</v>
      </c>
    </row>
    <row r="2541" spans="1:36" ht="16" x14ac:dyDescent="0.2">
      <c r="A2541" s="8" t="str">
        <f t="shared" si="39"/>
        <v>Seijin Jung Udemy</v>
      </c>
      <c r="B2541" s="8" t="s">
        <v>15719</v>
      </c>
      <c r="C2541" s="8" t="s">
        <v>15720</v>
      </c>
      <c r="D2541" s="8" t="s">
        <v>12179</v>
      </c>
      <c r="E2541" s="8" t="s">
        <v>15721</v>
      </c>
      <c r="F2541" s="8" t="s">
        <v>13452</v>
      </c>
      <c r="G2541" s="12" t="s">
        <v>12110</v>
      </c>
      <c r="H2541" s="22" t="str">
        <f>VLOOKUP($G2541,Temp!$A:$C,H$1,FALSE)</f>
        <v>udemy.com</v>
      </c>
      <c r="I2541" s="22" t="e">
        <f>VLOOKUP($G2541,Temp!$A:$C,I$1,FALSE)</f>
        <v>#VALUE!</v>
      </c>
      <c r="J2541" s="22" t="e">
        <f>VLOOKUP($G2541,Temp!$A:$C,J$1,FALSE)</f>
        <v>#VALUE!</v>
      </c>
      <c r="K2541" s="22" t="e">
        <f>VLOOKUP($G2541,Temp!$A:$C,K$1,FALSE)</f>
        <v>#VALUE!</v>
      </c>
      <c r="L2541" s="22" t="e">
        <f>VLOOKUP($G2541,Temp!$A:$C,L$1,FALSE)</f>
        <v>#VALUE!</v>
      </c>
      <c r="M2541" s="22" t="e">
        <f>VLOOKUP($G2541,Temp!$A:$C,M$1,FALSE)</f>
        <v>#VALUE!</v>
      </c>
      <c r="N2541" s="22" t="e">
        <f>VLOOKUP($G2541,Temp!$A:$C,N$1,FALSE)</f>
        <v>#VALUE!</v>
      </c>
      <c r="O2541" s="22" t="e">
        <f>VLOOKUP($G2541,Temp!$A:$C,O$1,FALSE)</f>
        <v>#VALUE!</v>
      </c>
      <c r="P2541" s="22" t="e">
        <f>VLOOKUP($G2541,Temp!$A:$C,P$1,FALSE)</f>
        <v>#VALUE!</v>
      </c>
      <c r="Q2541" s="22" t="e">
        <f>VLOOKUP($G2541,Temp!$A:$C,Q$1,FALSE)</f>
        <v>#VALUE!</v>
      </c>
      <c r="R2541" s="22" t="e">
        <f>VLOOKUP($G2541,Temp!$A:$C,R$1,FALSE)</f>
        <v>#VALUE!</v>
      </c>
      <c r="S2541" s="22" t="e">
        <f>VLOOKUP($G2541,Temp!$A:$C,S$1,FALSE)</f>
        <v>#VALUE!</v>
      </c>
      <c r="T2541" s="22" t="e">
        <f>VLOOKUP($G2541,Temp!$A:$C,T$1,FALSE)</f>
        <v>#VALUE!</v>
      </c>
      <c r="U2541" s="22" t="e">
        <f>VLOOKUP($G2541,Temp!$A:$C,U$1,FALSE)</f>
        <v>#VALUE!</v>
      </c>
      <c r="V2541" s="22" t="e">
        <f>VLOOKUP($G2541,Temp!$A:$C,V$1,FALSE)</f>
        <v>#VALUE!</v>
      </c>
      <c r="W2541" s="22" t="e">
        <f>VLOOKUP($G2541,Temp!$A:$C,W$1,FALSE)</f>
        <v>#VALUE!</v>
      </c>
      <c r="X2541" s="22" t="e">
        <f>VLOOKUP($G2541,Temp!$A:$C,X$1,FALSE)</f>
        <v>#VALUE!</v>
      </c>
      <c r="Y2541" s="22">
        <f>VLOOKUP($G2541,Temp!$A:$C,Y$1,FALSE)</f>
        <v>3400000</v>
      </c>
      <c r="Z2541" s="22">
        <f>VLOOKUP($G2541,Temp!$A:$C,Z$1,FALSE)</f>
        <v>203000</v>
      </c>
      <c r="AA2541" s="22" t="e">
        <f>VLOOKUP($A2541,Searches!$A:$H,AA$1,FALSE)</f>
        <v>#N/A</v>
      </c>
      <c r="AB2541" s="22" t="e">
        <f>VLOOKUP($A2541,Searches!$A:$H,AB$1,FALSE)</f>
        <v>#N/A</v>
      </c>
      <c r="AC2541" s="22" t="e">
        <f>VLOOKUP($A2541,Searches!$A:$H,AC$1,FALSE)</f>
        <v>#N/A</v>
      </c>
      <c r="AD2541" s="22" t="e">
        <f>VLOOKUP($A2541,Searches!$A:$H,AD$1,FALSE)</f>
        <v>#N/A</v>
      </c>
      <c r="AE2541" s="22" t="e">
        <f>VLOOKUP($A2541,Searches!$A:$H,AE$1,FALSE)</f>
        <v>#N/A</v>
      </c>
      <c r="AF2541" s="22" t="e">
        <f>VLOOKUP($A2541,Searches!$A:$H,AF$1,FALSE)</f>
        <v>#N/A</v>
      </c>
      <c r="AG2541" s="22" t="e">
        <f>VLOOKUP($A2541,Searches!$A:$H,AG$1,FALSE)</f>
        <v>#N/A</v>
      </c>
      <c r="AH2541" s="22" t="e">
        <f>VLOOKUP($G2541,Temp!$D:$F,AH$1,FALSE)</f>
        <v>#N/A</v>
      </c>
      <c r="AI2541" s="22" t="e">
        <f>VLOOKUP($G2541,Temp!$D:$F,AI$1,FALSE)</f>
        <v>#N/A</v>
      </c>
      <c r="AJ2541" s="22" t="e">
        <f>VLOOKUP($G2541,Temp!$D:$F,AJ$1,FALSE)</f>
        <v>#N/A</v>
      </c>
    </row>
    <row r="2542" spans="1:36" ht="16" x14ac:dyDescent="0.2">
      <c r="A2542" s="8" t="str">
        <f t="shared" si="39"/>
        <v>Lorie Witmer BitTitan</v>
      </c>
      <c r="B2542" s="8" t="s">
        <v>15724</v>
      </c>
      <c r="C2542" s="8" t="s">
        <v>15725</v>
      </c>
      <c r="D2542" s="8" t="s">
        <v>11651</v>
      </c>
      <c r="E2542" s="8" t="s">
        <v>15726</v>
      </c>
      <c r="F2542" s="8" t="s">
        <v>15727</v>
      </c>
      <c r="G2542" s="12" t="s">
        <v>12345</v>
      </c>
      <c r="H2542" s="22" t="str">
        <f>VLOOKUP($G2542,Temp!$A:$C,H$1,FALSE)</f>
        <v>bittitan.com</v>
      </c>
      <c r="I2542" s="22" t="e">
        <f>VLOOKUP($G2542,Temp!$A:$C,I$1,FALSE)</f>
        <v>#VALUE!</v>
      </c>
      <c r="J2542" s="22" t="e">
        <f>VLOOKUP($G2542,Temp!$A:$C,J$1,FALSE)</f>
        <v>#VALUE!</v>
      </c>
      <c r="K2542" s="22" t="e">
        <f>VLOOKUP($G2542,Temp!$A:$C,K$1,FALSE)</f>
        <v>#VALUE!</v>
      </c>
      <c r="L2542" s="22" t="e">
        <f>VLOOKUP($G2542,Temp!$A:$C,L$1,FALSE)</f>
        <v>#VALUE!</v>
      </c>
      <c r="M2542" s="22" t="e">
        <f>VLOOKUP($G2542,Temp!$A:$C,M$1,FALSE)</f>
        <v>#VALUE!</v>
      </c>
      <c r="N2542" s="22" t="e">
        <f>VLOOKUP($G2542,Temp!$A:$C,N$1,FALSE)</f>
        <v>#VALUE!</v>
      </c>
      <c r="O2542" s="22" t="e">
        <f>VLOOKUP($G2542,Temp!$A:$C,O$1,FALSE)</f>
        <v>#VALUE!</v>
      </c>
      <c r="P2542" s="22" t="e">
        <f>VLOOKUP($G2542,Temp!$A:$C,P$1,FALSE)</f>
        <v>#VALUE!</v>
      </c>
      <c r="Q2542" s="22" t="e">
        <f>VLOOKUP($G2542,Temp!$A:$C,Q$1,FALSE)</f>
        <v>#VALUE!</v>
      </c>
      <c r="R2542" s="22" t="e">
        <f>VLOOKUP($G2542,Temp!$A:$C,R$1,FALSE)</f>
        <v>#VALUE!</v>
      </c>
      <c r="S2542" s="22" t="e">
        <f>VLOOKUP($G2542,Temp!$A:$C,S$1,FALSE)</f>
        <v>#VALUE!</v>
      </c>
      <c r="T2542" s="22" t="e">
        <f>VLOOKUP($G2542,Temp!$A:$C,T$1,FALSE)</f>
        <v>#VALUE!</v>
      </c>
      <c r="U2542" s="22" t="e">
        <f>VLOOKUP($G2542,Temp!$A:$C,U$1,FALSE)</f>
        <v>#VALUE!</v>
      </c>
      <c r="V2542" s="22" t="e">
        <f>VLOOKUP($G2542,Temp!$A:$C,V$1,FALSE)</f>
        <v>#VALUE!</v>
      </c>
      <c r="W2542" s="22" t="e">
        <f>VLOOKUP($G2542,Temp!$A:$C,W$1,FALSE)</f>
        <v>#VALUE!</v>
      </c>
      <c r="X2542" s="22" t="e">
        <f>VLOOKUP($G2542,Temp!$A:$C,X$1,FALSE)</f>
        <v>#VALUE!</v>
      </c>
      <c r="Y2542" s="22">
        <f>VLOOKUP($G2542,Temp!$A:$C,Y$1,FALSE)</f>
        <v>26600</v>
      </c>
      <c r="Z2542" s="22">
        <f>VLOOKUP($G2542,Temp!$A:$C,Z$1,FALSE)</f>
        <v>0</v>
      </c>
      <c r="AA2542" s="22" t="e">
        <f>VLOOKUP($A2542,Searches!$A:$H,AA$1,FALSE)</f>
        <v>#N/A</v>
      </c>
      <c r="AB2542" s="22" t="e">
        <f>VLOOKUP($A2542,Searches!$A:$H,AB$1,FALSE)</f>
        <v>#N/A</v>
      </c>
      <c r="AC2542" s="22" t="e">
        <f>VLOOKUP($A2542,Searches!$A:$H,AC$1,FALSE)</f>
        <v>#N/A</v>
      </c>
      <c r="AD2542" s="22" t="e">
        <f>VLOOKUP($A2542,Searches!$A:$H,AD$1,FALSE)</f>
        <v>#N/A</v>
      </c>
      <c r="AE2542" s="22" t="e">
        <f>VLOOKUP($A2542,Searches!$A:$H,AE$1,FALSE)</f>
        <v>#N/A</v>
      </c>
      <c r="AF2542" s="22" t="e">
        <f>VLOOKUP($A2542,Searches!$A:$H,AF$1,FALSE)</f>
        <v>#N/A</v>
      </c>
      <c r="AG2542" s="22" t="e">
        <f>VLOOKUP($A2542,Searches!$A:$H,AG$1,FALSE)</f>
        <v>#N/A</v>
      </c>
      <c r="AH2542" s="22" t="e">
        <f>VLOOKUP($G2542,Temp!$D:$F,AH$1,FALSE)</f>
        <v>#N/A</v>
      </c>
      <c r="AI2542" s="22" t="e">
        <f>VLOOKUP($G2542,Temp!$D:$F,AI$1,FALSE)</f>
        <v>#N/A</v>
      </c>
      <c r="AJ2542" s="22" t="e">
        <f>VLOOKUP($G2542,Temp!$D:$F,AJ$1,FALSE)</f>
        <v>#N/A</v>
      </c>
    </row>
    <row r="2543" spans="1:36" ht="16" x14ac:dyDescent="0.2">
      <c r="A2543" s="8" t="str">
        <f t="shared" si="39"/>
        <v>Brett Buskirk Blend</v>
      </c>
      <c r="B2543" s="8" t="s">
        <v>13659</v>
      </c>
      <c r="C2543" s="8" t="s">
        <v>15733</v>
      </c>
      <c r="D2543" s="8" t="s">
        <v>11482</v>
      </c>
      <c r="E2543" s="8" t="s">
        <v>15734</v>
      </c>
      <c r="F2543" s="8" t="s">
        <v>15735</v>
      </c>
      <c r="G2543" s="12" t="s">
        <v>12350</v>
      </c>
      <c r="H2543" s="22" t="str">
        <f>VLOOKUP($G2543,Temp!$A:$C,H$1,FALSE)</f>
        <v>blend.com</v>
      </c>
      <c r="I2543" s="22" t="e">
        <f>VLOOKUP($G2543,Temp!$A:$C,I$1,FALSE)</f>
        <v>#VALUE!</v>
      </c>
      <c r="J2543" s="22" t="e">
        <f>VLOOKUP($G2543,Temp!$A:$C,J$1,FALSE)</f>
        <v>#VALUE!</v>
      </c>
      <c r="K2543" s="22" t="e">
        <f>VLOOKUP($G2543,Temp!$A:$C,K$1,FALSE)</f>
        <v>#VALUE!</v>
      </c>
      <c r="L2543" s="22" t="e">
        <f>VLOOKUP($G2543,Temp!$A:$C,L$1,FALSE)</f>
        <v>#VALUE!</v>
      </c>
      <c r="M2543" s="22" t="e">
        <f>VLOOKUP($G2543,Temp!$A:$C,M$1,FALSE)</f>
        <v>#VALUE!</v>
      </c>
      <c r="N2543" s="22" t="e">
        <f>VLOOKUP($G2543,Temp!$A:$C,N$1,FALSE)</f>
        <v>#VALUE!</v>
      </c>
      <c r="O2543" s="22" t="e">
        <f>VLOOKUP($G2543,Temp!$A:$C,O$1,FALSE)</f>
        <v>#VALUE!</v>
      </c>
      <c r="P2543" s="22" t="e">
        <f>VLOOKUP($G2543,Temp!$A:$C,P$1,FALSE)</f>
        <v>#VALUE!</v>
      </c>
      <c r="Q2543" s="22" t="e">
        <f>VLOOKUP($G2543,Temp!$A:$C,Q$1,FALSE)</f>
        <v>#VALUE!</v>
      </c>
      <c r="R2543" s="22" t="e">
        <f>VLOOKUP($G2543,Temp!$A:$C,R$1,FALSE)</f>
        <v>#VALUE!</v>
      </c>
      <c r="S2543" s="22" t="e">
        <f>VLOOKUP($G2543,Temp!$A:$C,S$1,FALSE)</f>
        <v>#VALUE!</v>
      </c>
      <c r="T2543" s="22" t="e">
        <f>VLOOKUP($G2543,Temp!$A:$C,T$1,FALSE)</f>
        <v>#VALUE!</v>
      </c>
      <c r="U2543" s="22" t="e">
        <f>VLOOKUP($G2543,Temp!$A:$C,U$1,FALSE)</f>
        <v>#VALUE!</v>
      </c>
      <c r="V2543" s="22" t="e">
        <f>VLOOKUP($G2543,Temp!$A:$C,V$1,FALSE)</f>
        <v>#VALUE!</v>
      </c>
      <c r="W2543" s="22" t="e">
        <f>VLOOKUP($G2543,Temp!$A:$C,W$1,FALSE)</f>
        <v>#VALUE!</v>
      </c>
      <c r="X2543" s="22" t="e">
        <f>VLOOKUP($G2543,Temp!$A:$C,X$1,FALSE)</f>
        <v>#VALUE!</v>
      </c>
      <c r="Y2543" s="22">
        <f>VLOOKUP($G2543,Temp!$A:$C,Y$1,FALSE)</f>
        <v>11300</v>
      </c>
      <c r="Z2543" s="22">
        <f>VLOOKUP($G2543,Temp!$A:$C,Z$1,FALSE)</f>
        <v>0</v>
      </c>
      <c r="AA2543" s="22" t="e">
        <f>VLOOKUP($A2543,Searches!$A:$H,AA$1,FALSE)</f>
        <v>#N/A</v>
      </c>
      <c r="AB2543" s="22" t="e">
        <f>VLOOKUP($A2543,Searches!$A:$H,AB$1,FALSE)</f>
        <v>#N/A</v>
      </c>
      <c r="AC2543" s="22" t="e">
        <f>VLOOKUP($A2543,Searches!$A:$H,AC$1,FALSE)</f>
        <v>#N/A</v>
      </c>
      <c r="AD2543" s="22" t="e">
        <f>VLOOKUP($A2543,Searches!$A:$H,AD$1,FALSE)</f>
        <v>#N/A</v>
      </c>
      <c r="AE2543" s="22" t="e">
        <f>VLOOKUP($A2543,Searches!$A:$H,AE$1,FALSE)</f>
        <v>#N/A</v>
      </c>
      <c r="AF2543" s="22" t="e">
        <f>VLOOKUP($A2543,Searches!$A:$H,AF$1,FALSE)</f>
        <v>#N/A</v>
      </c>
      <c r="AG2543" s="22" t="e">
        <f>VLOOKUP($A2543,Searches!$A:$H,AG$1,FALSE)</f>
        <v>#N/A</v>
      </c>
      <c r="AH2543" s="22" t="e">
        <f>VLOOKUP($G2543,Temp!$D:$F,AH$1,FALSE)</f>
        <v>#N/A</v>
      </c>
      <c r="AI2543" s="22" t="e">
        <f>VLOOKUP($G2543,Temp!$D:$F,AI$1,FALSE)</f>
        <v>#N/A</v>
      </c>
      <c r="AJ2543" s="22" t="e">
        <f>VLOOKUP($G2543,Temp!$D:$F,AJ$1,FALSE)</f>
        <v>#N/A</v>
      </c>
    </row>
    <row r="2544" spans="1:36" ht="16" x14ac:dyDescent="0.2">
      <c r="A2544" s="8" t="str">
        <f t="shared" si="39"/>
        <v>Matt Plotke Stripe</v>
      </c>
      <c r="B2544" s="8" t="s">
        <v>856</v>
      </c>
      <c r="C2544" s="8" t="s">
        <v>15741</v>
      </c>
      <c r="D2544" s="8" t="s">
        <v>12194</v>
      </c>
      <c r="E2544" s="8" t="s">
        <v>15742</v>
      </c>
      <c r="F2544" s="8" t="s">
        <v>10715</v>
      </c>
      <c r="G2544" s="12" t="s">
        <v>10356</v>
      </c>
      <c r="H2544" s="22" t="str">
        <f>VLOOKUP($G2544,Temp!$A:$C,H$1,FALSE)</f>
        <v>stripe.com</v>
      </c>
      <c r="I2544" s="22" t="e">
        <f>VLOOKUP($G2544,Temp!$A:$C,I$1,FALSE)</f>
        <v>#VALUE!</v>
      </c>
      <c r="J2544" s="22" t="e">
        <f>VLOOKUP($G2544,Temp!$A:$C,J$1,FALSE)</f>
        <v>#VALUE!</v>
      </c>
      <c r="K2544" s="22" t="e">
        <f>VLOOKUP($G2544,Temp!$A:$C,K$1,FALSE)</f>
        <v>#VALUE!</v>
      </c>
      <c r="L2544" s="22" t="e">
        <f>VLOOKUP($G2544,Temp!$A:$C,L$1,FALSE)</f>
        <v>#VALUE!</v>
      </c>
      <c r="M2544" s="22" t="e">
        <f>VLOOKUP($G2544,Temp!$A:$C,M$1,FALSE)</f>
        <v>#VALUE!</v>
      </c>
      <c r="N2544" s="22" t="e">
        <f>VLOOKUP($G2544,Temp!$A:$C,N$1,FALSE)</f>
        <v>#VALUE!</v>
      </c>
      <c r="O2544" s="22" t="e">
        <f>VLOOKUP($G2544,Temp!$A:$C,O$1,FALSE)</f>
        <v>#VALUE!</v>
      </c>
      <c r="P2544" s="22" t="e">
        <f>VLOOKUP($G2544,Temp!$A:$C,P$1,FALSE)</f>
        <v>#VALUE!</v>
      </c>
      <c r="Q2544" s="22" t="e">
        <f>VLOOKUP($G2544,Temp!$A:$C,Q$1,FALSE)</f>
        <v>#VALUE!</v>
      </c>
      <c r="R2544" s="22" t="e">
        <f>VLOOKUP($G2544,Temp!$A:$C,R$1,FALSE)</f>
        <v>#VALUE!</v>
      </c>
      <c r="S2544" s="22" t="e">
        <f>VLOOKUP($G2544,Temp!$A:$C,S$1,FALSE)</f>
        <v>#VALUE!</v>
      </c>
      <c r="T2544" s="22" t="e">
        <f>VLOOKUP($G2544,Temp!$A:$C,T$1,FALSE)</f>
        <v>#VALUE!</v>
      </c>
      <c r="U2544" s="22" t="e">
        <f>VLOOKUP($G2544,Temp!$A:$C,U$1,FALSE)</f>
        <v>#VALUE!</v>
      </c>
      <c r="V2544" s="22" t="e">
        <f>VLOOKUP($G2544,Temp!$A:$C,V$1,FALSE)</f>
        <v>#VALUE!</v>
      </c>
      <c r="W2544" s="22" t="e">
        <f>VLOOKUP($G2544,Temp!$A:$C,W$1,FALSE)</f>
        <v>#VALUE!</v>
      </c>
      <c r="X2544" s="22" t="e">
        <f>VLOOKUP($G2544,Temp!$A:$C,X$1,FALSE)</f>
        <v>#VALUE!</v>
      </c>
      <c r="Y2544" s="22">
        <f>VLOOKUP($G2544,Temp!$A:$C,Y$1,FALSE)</f>
        <v>886000</v>
      </c>
      <c r="Z2544" s="22">
        <f>VLOOKUP($G2544,Temp!$A:$C,Z$1,FALSE)</f>
        <v>11900</v>
      </c>
      <c r="AA2544" s="22" t="e">
        <f>VLOOKUP($A2544,Searches!$A:$H,AA$1,FALSE)</f>
        <v>#N/A</v>
      </c>
      <c r="AB2544" s="22" t="e">
        <f>VLOOKUP($A2544,Searches!$A:$H,AB$1,FALSE)</f>
        <v>#N/A</v>
      </c>
      <c r="AC2544" s="22" t="e">
        <f>VLOOKUP($A2544,Searches!$A:$H,AC$1,FALSE)</f>
        <v>#N/A</v>
      </c>
      <c r="AD2544" s="22" t="e">
        <f>VLOOKUP($A2544,Searches!$A:$H,AD$1,FALSE)</f>
        <v>#N/A</v>
      </c>
      <c r="AE2544" s="22" t="e">
        <f>VLOOKUP($A2544,Searches!$A:$H,AE$1,FALSE)</f>
        <v>#N/A</v>
      </c>
      <c r="AF2544" s="22" t="e">
        <f>VLOOKUP($A2544,Searches!$A:$H,AF$1,FALSE)</f>
        <v>#N/A</v>
      </c>
      <c r="AG2544" s="22" t="e">
        <f>VLOOKUP($A2544,Searches!$A:$H,AG$1,FALSE)</f>
        <v>#N/A</v>
      </c>
      <c r="AH2544" s="22" t="e">
        <f>VLOOKUP($G2544,Temp!$D:$F,AH$1,FALSE)</f>
        <v>#N/A</v>
      </c>
      <c r="AI2544" s="22" t="e">
        <f>VLOOKUP($G2544,Temp!$D:$F,AI$1,FALSE)</f>
        <v>#N/A</v>
      </c>
      <c r="AJ2544" s="22" t="e">
        <f>VLOOKUP($G2544,Temp!$D:$F,AJ$1,FALSE)</f>
        <v>#N/A</v>
      </c>
    </row>
    <row r="2545" spans="1:36" ht="16" x14ac:dyDescent="0.2">
      <c r="A2545" s="8" t="str">
        <f t="shared" si="39"/>
        <v>Matthew Shevach YuMe</v>
      </c>
      <c r="B2545" s="8" t="s">
        <v>167</v>
      </c>
      <c r="C2545" s="8" t="s">
        <v>15745</v>
      </c>
      <c r="D2545" s="8" t="s">
        <v>12165</v>
      </c>
      <c r="E2545" s="8" t="s">
        <v>15746</v>
      </c>
      <c r="F2545" s="8" t="s">
        <v>13549</v>
      </c>
      <c r="G2545" s="12" t="s">
        <v>12354</v>
      </c>
      <c r="H2545" s="22" t="str">
        <f>VLOOKUP($G2545,Temp!$A:$C,H$1,FALSE)</f>
        <v>yume.com</v>
      </c>
      <c r="I2545" s="22" t="e">
        <f>VLOOKUP($G2545,Temp!$A:$C,I$1,FALSE)</f>
        <v>#VALUE!</v>
      </c>
      <c r="J2545" s="22" t="e">
        <f>VLOOKUP($G2545,Temp!$A:$C,J$1,FALSE)</f>
        <v>#VALUE!</v>
      </c>
      <c r="K2545" s="22" t="e">
        <f>VLOOKUP($G2545,Temp!$A:$C,K$1,FALSE)</f>
        <v>#VALUE!</v>
      </c>
      <c r="L2545" s="22" t="e">
        <f>VLOOKUP($G2545,Temp!$A:$C,L$1,FALSE)</f>
        <v>#VALUE!</v>
      </c>
      <c r="M2545" s="22" t="e">
        <f>VLOOKUP($G2545,Temp!$A:$C,M$1,FALSE)</f>
        <v>#VALUE!</v>
      </c>
      <c r="N2545" s="22" t="e">
        <f>VLOOKUP($G2545,Temp!$A:$C,N$1,FALSE)</f>
        <v>#VALUE!</v>
      </c>
      <c r="O2545" s="22" t="e">
        <f>VLOOKUP($G2545,Temp!$A:$C,O$1,FALSE)</f>
        <v>#VALUE!</v>
      </c>
      <c r="P2545" s="22" t="e">
        <f>VLOOKUP($G2545,Temp!$A:$C,P$1,FALSE)</f>
        <v>#VALUE!</v>
      </c>
      <c r="Q2545" s="22" t="e">
        <f>VLOOKUP($G2545,Temp!$A:$C,Q$1,FALSE)</f>
        <v>#VALUE!</v>
      </c>
      <c r="R2545" s="22" t="e">
        <f>VLOOKUP($G2545,Temp!$A:$C,R$1,FALSE)</f>
        <v>#VALUE!</v>
      </c>
      <c r="S2545" s="22" t="e">
        <f>VLOOKUP($G2545,Temp!$A:$C,S$1,FALSE)</f>
        <v>#VALUE!</v>
      </c>
      <c r="T2545" s="22" t="e">
        <f>VLOOKUP($G2545,Temp!$A:$C,T$1,FALSE)</f>
        <v>#VALUE!</v>
      </c>
      <c r="U2545" s="22" t="e">
        <f>VLOOKUP($G2545,Temp!$A:$C,U$1,FALSE)</f>
        <v>#VALUE!</v>
      </c>
      <c r="V2545" s="22" t="e">
        <f>VLOOKUP($G2545,Temp!$A:$C,V$1,FALSE)</f>
        <v>#VALUE!</v>
      </c>
      <c r="W2545" s="22" t="e">
        <f>VLOOKUP($G2545,Temp!$A:$C,W$1,FALSE)</f>
        <v>#VALUE!</v>
      </c>
      <c r="X2545" s="22" t="e">
        <f>VLOOKUP($G2545,Temp!$A:$C,X$1,FALSE)</f>
        <v>#VALUE!</v>
      </c>
      <c r="Y2545" s="22">
        <f>VLOOKUP($G2545,Temp!$A:$C,Y$1,FALSE)</f>
        <v>4400</v>
      </c>
      <c r="Z2545" s="22">
        <f>VLOOKUP($G2545,Temp!$A:$C,Z$1,FALSE)</f>
        <v>185</v>
      </c>
      <c r="AA2545" s="22" t="str">
        <f>VLOOKUP($A2545,Searches!$A:$H,AA$1,FALSE)</f>
        <v>Matthew Shevach</v>
      </c>
      <c r="AB2545" s="22" t="str">
        <f>VLOOKUP($A2545,Searches!$A:$H,AB$1,FALSE)</f>
        <v>YuMe</v>
      </c>
      <c r="AC2545" s="22" t="str">
        <f>VLOOKUP($A2545,Searches!$A:$H,AC$1,FALSE)</f>
        <v>Head Product &amp; Platform Marketing</v>
      </c>
      <c r="AD2545" s="22" t="str">
        <f>VLOOKUP($A2545,Searches!$A:$H,AD$1,FALSE)</f>
        <v>2nd</v>
      </c>
      <c r="AE2545" s="22" t="str">
        <f>VLOOKUP($A2545,Searches!$A:$H,AE$1,FALSE)</f>
        <v>Open link</v>
      </c>
      <c r="AF2545" s="22" t="str">
        <f>VLOOKUP($A2545,Searches!$A:$H,AF$1,FALSE)</f>
        <v>San Francisco Bay Area</v>
      </c>
      <c r="AG2545" s="22" t="str">
        <f>VLOOKUP($A2545,Searches!$A:$H,AG$1,FALSE)</f>
        <v>https://www.linkedin.com/sales/profile/2282671,fX3Y,NAME_SEARCH?moduleKey=peopleSearchResults&amp;pageKey=sales-search3-people-refinement&amp;contextId=60BC92C971D70515801E49D6842B0000&amp;requestId=58aad77c-4c6e-46ae-8f8a-e818be684372&amp;action=CLICK&amp;target=urn%3Ali%3AsalesLead%3A(-1%2C2282671)&amp;pageNumber=34&amp;targetEl=profilelink&amp;position=18&amp;trk=lss-serp-result-lead_photo</v>
      </c>
      <c r="AH2545" s="22" t="e">
        <f>VLOOKUP($G2545,Temp!$D:$F,AH$1,FALSE)</f>
        <v>#N/A</v>
      </c>
      <c r="AI2545" s="22" t="e">
        <f>VLOOKUP($G2545,Temp!$D:$F,AI$1,FALSE)</f>
        <v>#N/A</v>
      </c>
      <c r="AJ2545" s="22" t="e">
        <f>VLOOKUP($G2545,Temp!$D:$F,AJ$1,FALSE)</f>
        <v>#N/A</v>
      </c>
    </row>
    <row r="2546" spans="1:36" ht="16" x14ac:dyDescent="0.2">
      <c r="A2546" s="8" t="str">
        <f t="shared" si="39"/>
        <v>Ashley Chandler Stripe</v>
      </c>
      <c r="B2546" s="8" t="s">
        <v>8392</v>
      </c>
      <c r="C2546" s="8" t="s">
        <v>5928</v>
      </c>
      <c r="D2546" s="8" t="s">
        <v>12285</v>
      </c>
      <c r="E2546" s="8" t="s">
        <v>15752</v>
      </c>
      <c r="F2546" s="8" t="s">
        <v>10715</v>
      </c>
      <c r="G2546" s="12" t="s">
        <v>10356</v>
      </c>
      <c r="H2546" s="22" t="str">
        <f>VLOOKUP($G2546,Temp!$A:$C,H$1,FALSE)</f>
        <v>stripe.com</v>
      </c>
      <c r="I2546" s="22" t="e">
        <f>VLOOKUP($G2546,Temp!$A:$C,I$1,FALSE)</f>
        <v>#VALUE!</v>
      </c>
      <c r="J2546" s="22" t="e">
        <f>VLOOKUP($G2546,Temp!$A:$C,J$1,FALSE)</f>
        <v>#VALUE!</v>
      </c>
      <c r="K2546" s="22" t="e">
        <f>VLOOKUP($G2546,Temp!$A:$C,K$1,FALSE)</f>
        <v>#VALUE!</v>
      </c>
      <c r="L2546" s="22" t="e">
        <f>VLOOKUP($G2546,Temp!$A:$C,L$1,FALSE)</f>
        <v>#VALUE!</v>
      </c>
      <c r="M2546" s="22" t="e">
        <f>VLOOKUP($G2546,Temp!$A:$C,M$1,FALSE)</f>
        <v>#VALUE!</v>
      </c>
      <c r="N2546" s="22" t="e">
        <f>VLOOKUP($G2546,Temp!$A:$C,N$1,FALSE)</f>
        <v>#VALUE!</v>
      </c>
      <c r="O2546" s="22" t="e">
        <f>VLOOKUP($G2546,Temp!$A:$C,O$1,FALSE)</f>
        <v>#VALUE!</v>
      </c>
      <c r="P2546" s="22" t="e">
        <f>VLOOKUP($G2546,Temp!$A:$C,P$1,FALSE)</f>
        <v>#VALUE!</v>
      </c>
      <c r="Q2546" s="22" t="e">
        <f>VLOOKUP($G2546,Temp!$A:$C,Q$1,FALSE)</f>
        <v>#VALUE!</v>
      </c>
      <c r="R2546" s="22" t="e">
        <f>VLOOKUP($G2546,Temp!$A:$C,R$1,FALSE)</f>
        <v>#VALUE!</v>
      </c>
      <c r="S2546" s="22" t="e">
        <f>VLOOKUP($G2546,Temp!$A:$C,S$1,FALSE)</f>
        <v>#VALUE!</v>
      </c>
      <c r="T2546" s="22" t="e">
        <f>VLOOKUP($G2546,Temp!$A:$C,T$1,FALSE)</f>
        <v>#VALUE!</v>
      </c>
      <c r="U2546" s="22" t="e">
        <f>VLOOKUP($G2546,Temp!$A:$C,U$1,FALSE)</f>
        <v>#VALUE!</v>
      </c>
      <c r="V2546" s="22" t="e">
        <f>VLOOKUP($G2546,Temp!$A:$C,V$1,FALSE)</f>
        <v>#VALUE!</v>
      </c>
      <c r="W2546" s="22" t="e">
        <f>VLOOKUP($G2546,Temp!$A:$C,W$1,FALSE)</f>
        <v>#VALUE!</v>
      </c>
      <c r="X2546" s="22" t="e">
        <f>VLOOKUP($G2546,Temp!$A:$C,X$1,FALSE)</f>
        <v>#VALUE!</v>
      </c>
      <c r="Y2546" s="22">
        <f>VLOOKUP($G2546,Temp!$A:$C,Y$1,FALSE)</f>
        <v>886000</v>
      </c>
      <c r="Z2546" s="22">
        <f>VLOOKUP($G2546,Temp!$A:$C,Z$1,FALSE)</f>
        <v>11900</v>
      </c>
      <c r="AA2546" s="22" t="e">
        <f>VLOOKUP($A2546,Searches!$A:$H,AA$1,FALSE)</f>
        <v>#N/A</v>
      </c>
      <c r="AB2546" s="22" t="e">
        <f>VLOOKUP($A2546,Searches!$A:$H,AB$1,FALSE)</f>
        <v>#N/A</v>
      </c>
      <c r="AC2546" s="22" t="e">
        <f>VLOOKUP($A2546,Searches!$A:$H,AC$1,FALSE)</f>
        <v>#N/A</v>
      </c>
      <c r="AD2546" s="22" t="e">
        <f>VLOOKUP($A2546,Searches!$A:$H,AD$1,FALSE)</f>
        <v>#N/A</v>
      </c>
      <c r="AE2546" s="22" t="e">
        <f>VLOOKUP($A2546,Searches!$A:$H,AE$1,FALSE)</f>
        <v>#N/A</v>
      </c>
      <c r="AF2546" s="22" t="e">
        <f>VLOOKUP($A2546,Searches!$A:$H,AF$1,FALSE)</f>
        <v>#N/A</v>
      </c>
      <c r="AG2546" s="22" t="e">
        <f>VLOOKUP($A2546,Searches!$A:$H,AG$1,FALSE)</f>
        <v>#N/A</v>
      </c>
      <c r="AH2546" s="22" t="e">
        <f>VLOOKUP($G2546,Temp!$D:$F,AH$1,FALSE)</f>
        <v>#N/A</v>
      </c>
      <c r="AI2546" s="22" t="e">
        <f>VLOOKUP($G2546,Temp!$D:$F,AI$1,FALSE)</f>
        <v>#N/A</v>
      </c>
      <c r="AJ2546" s="22" t="e">
        <f>VLOOKUP($G2546,Temp!$D:$F,AJ$1,FALSE)</f>
        <v>#N/A</v>
      </c>
    </row>
    <row r="2547" spans="1:36" ht="16" x14ac:dyDescent="0.2">
      <c r="A2547" s="8" t="str">
        <f t="shared" si="39"/>
        <v>Erika Bennett YouTube</v>
      </c>
      <c r="B2547" s="8" t="s">
        <v>3474</v>
      </c>
      <c r="C2547" s="8" t="s">
        <v>7691</v>
      </c>
      <c r="D2547" s="8" t="s">
        <v>12351</v>
      </c>
      <c r="E2547" s="8" t="s">
        <v>634</v>
      </c>
      <c r="F2547" s="8" t="s">
        <v>13561</v>
      </c>
      <c r="G2547" s="8" t="s">
        <v>634</v>
      </c>
      <c r="H2547" s="22" t="e">
        <f>VLOOKUP($G2547,Temp!$A:$C,H$1,FALSE)</f>
        <v>#N/A</v>
      </c>
      <c r="I2547" s="22" t="e">
        <f>VLOOKUP($G2547,Temp!$A:$C,I$1,FALSE)</f>
        <v>#N/A</v>
      </c>
      <c r="J2547" s="22" t="e">
        <f>VLOOKUP($G2547,Temp!$A:$C,J$1,FALSE)</f>
        <v>#N/A</v>
      </c>
      <c r="K2547" s="22" t="e">
        <f>VLOOKUP($G2547,Temp!$A:$C,K$1,FALSE)</f>
        <v>#N/A</v>
      </c>
      <c r="L2547" s="22" t="e">
        <f>VLOOKUP($G2547,Temp!$A:$C,L$1,FALSE)</f>
        <v>#N/A</v>
      </c>
      <c r="M2547" s="22" t="e">
        <f>VLOOKUP($G2547,Temp!$A:$C,M$1,FALSE)</f>
        <v>#N/A</v>
      </c>
      <c r="N2547" s="22" t="e">
        <f>VLOOKUP($G2547,Temp!$A:$C,N$1,FALSE)</f>
        <v>#N/A</v>
      </c>
      <c r="O2547" s="22" t="e">
        <f>VLOOKUP($G2547,Temp!$A:$C,O$1,FALSE)</f>
        <v>#N/A</v>
      </c>
      <c r="P2547" s="22" t="e">
        <f>VLOOKUP($G2547,Temp!$A:$C,P$1,FALSE)</f>
        <v>#N/A</v>
      </c>
      <c r="Q2547" s="22" t="e">
        <f>VLOOKUP($G2547,Temp!$A:$C,Q$1,FALSE)</f>
        <v>#N/A</v>
      </c>
      <c r="R2547" s="22" t="e">
        <f>VLOOKUP($G2547,Temp!$A:$C,R$1,FALSE)</f>
        <v>#N/A</v>
      </c>
      <c r="S2547" s="22" t="e">
        <f>VLOOKUP($G2547,Temp!$A:$C,S$1,FALSE)</f>
        <v>#N/A</v>
      </c>
      <c r="T2547" s="22" t="e">
        <f>VLOOKUP($G2547,Temp!$A:$C,T$1,FALSE)</f>
        <v>#N/A</v>
      </c>
      <c r="U2547" s="22" t="e">
        <f>VLOOKUP($G2547,Temp!$A:$C,U$1,FALSE)</f>
        <v>#N/A</v>
      </c>
      <c r="V2547" s="22" t="e">
        <f>VLOOKUP($G2547,Temp!$A:$C,V$1,FALSE)</f>
        <v>#N/A</v>
      </c>
      <c r="W2547" s="22" t="e">
        <f>VLOOKUP($G2547,Temp!$A:$C,W$1,FALSE)</f>
        <v>#N/A</v>
      </c>
      <c r="X2547" s="22" t="e">
        <f>VLOOKUP($G2547,Temp!$A:$C,X$1,FALSE)</f>
        <v>#N/A</v>
      </c>
      <c r="Y2547" s="22" t="e">
        <f>VLOOKUP($G2547,Temp!$A:$C,Y$1,FALSE)</f>
        <v>#N/A</v>
      </c>
      <c r="Z2547" s="22" t="e">
        <f>VLOOKUP($G2547,Temp!$A:$C,Z$1,FALSE)</f>
        <v>#N/A</v>
      </c>
      <c r="AA2547" s="22" t="e">
        <f>VLOOKUP($A2547,Searches!$A:$H,AA$1,FALSE)</f>
        <v>#N/A</v>
      </c>
      <c r="AB2547" s="22" t="e">
        <f>VLOOKUP($A2547,Searches!$A:$H,AB$1,FALSE)</f>
        <v>#N/A</v>
      </c>
      <c r="AC2547" s="22" t="e">
        <f>VLOOKUP($A2547,Searches!$A:$H,AC$1,FALSE)</f>
        <v>#N/A</v>
      </c>
      <c r="AD2547" s="22" t="e">
        <f>VLOOKUP($A2547,Searches!$A:$H,AD$1,FALSE)</f>
        <v>#N/A</v>
      </c>
      <c r="AE2547" s="22" t="e">
        <f>VLOOKUP($A2547,Searches!$A:$H,AE$1,FALSE)</f>
        <v>#N/A</v>
      </c>
      <c r="AF2547" s="22" t="e">
        <f>VLOOKUP($A2547,Searches!$A:$H,AF$1,FALSE)</f>
        <v>#N/A</v>
      </c>
      <c r="AG2547" s="22" t="e">
        <f>VLOOKUP($A2547,Searches!$A:$H,AG$1,FALSE)</f>
        <v>#N/A</v>
      </c>
      <c r="AH2547" s="22" t="e">
        <f>VLOOKUP($G2547,Temp!$D:$F,AH$1,FALSE)</f>
        <v>#N/A</v>
      </c>
      <c r="AI2547" s="22" t="e">
        <f>VLOOKUP($G2547,Temp!$D:$F,AI$1,FALSE)</f>
        <v>#N/A</v>
      </c>
      <c r="AJ2547" s="22" t="e">
        <f>VLOOKUP($G2547,Temp!$D:$F,AJ$1,FALSE)</f>
        <v>#N/A</v>
      </c>
    </row>
    <row r="2548" spans="1:36" ht="16" x14ac:dyDescent="0.2">
      <c r="A2548" s="8" t="str">
        <f t="shared" si="39"/>
        <v>Art Prateepvanich LiveRamp, An Acxiom Company</v>
      </c>
      <c r="B2548" s="8" t="s">
        <v>2153</v>
      </c>
      <c r="C2548" s="8" t="s">
        <v>15756</v>
      </c>
      <c r="D2548" s="8" t="s">
        <v>10779</v>
      </c>
      <c r="E2548" s="8" t="s">
        <v>15757</v>
      </c>
      <c r="F2548" s="8" t="s">
        <v>11743</v>
      </c>
      <c r="G2548" s="12" t="s">
        <v>11049</v>
      </c>
      <c r="H2548" s="22" t="str">
        <f>VLOOKUP($G2548,Temp!$A:$C,H$1,FALSE)</f>
        <v>LiveRamp.com</v>
      </c>
      <c r="I2548" s="22" t="e">
        <f>VLOOKUP($G2548,Temp!$A:$C,I$1,FALSE)</f>
        <v>#VALUE!</v>
      </c>
      <c r="J2548" s="22" t="e">
        <f>VLOOKUP($G2548,Temp!$A:$C,J$1,FALSE)</f>
        <v>#VALUE!</v>
      </c>
      <c r="K2548" s="22" t="e">
        <f>VLOOKUP($G2548,Temp!$A:$C,K$1,FALSE)</f>
        <v>#VALUE!</v>
      </c>
      <c r="L2548" s="22" t="e">
        <f>VLOOKUP($G2548,Temp!$A:$C,L$1,FALSE)</f>
        <v>#VALUE!</v>
      </c>
      <c r="M2548" s="22" t="e">
        <f>VLOOKUP($G2548,Temp!$A:$C,M$1,FALSE)</f>
        <v>#VALUE!</v>
      </c>
      <c r="N2548" s="22" t="e">
        <f>VLOOKUP($G2548,Temp!$A:$C,N$1,FALSE)</f>
        <v>#VALUE!</v>
      </c>
      <c r="O2548" s="22" t="e">
        <f>VLOOKUP($G2548,Temp!$A:$C,O$1,FALSE)</f>
        <v>#VALUE!</v>
      </c>
      <c r="P2548" s="22" t="e">
        <f>VLOOKUP($G2548,Temp!$A:$C,P$1,FALSE)</f>
        <v>#VALUE!</v>
      </c>
      <c r="Q2548" s="22" t="e">
        <f>VLOOKUP($G2548,Temp!$A:$C,Q$1,FALSE)</f>
        <v>#VALUE!</v>
      </c>
      <c r="R2548" s="22" t="e">
        <f>VLOOKUP($G2548,Temp!$A:$C,R$1,FALSE)</f>
        <v>#VALUE!</v>
      </c>
      <c r="S2548" s="22" t="e">
        <f>VLOOKUP($G2548,Temp!$A:$C,S$1,FALSE)</f>
        <v>#VALUE!</v>
      </c>
      <c r="T2548" s="22" t="e">
        <f>VLOOKUP($G2548,Temp!$A:$C,T$1,FALSE)</f>
        <v>#VALUE!</v>
      </c>
      <c r="U2548" s="22" t="e">
        <f>VLOOKUP($G2548,Temp!$A:$C,U$1,FALSE)</f>
        <v>#VALUE!</v>
      </c>
      <c r="V2548" s="22" t="e">
        <f>VLOOKUP($G2548,Temp!$A:$C,V$1,FALSE)</f>
        <v>#VALUE!</v>
      </c>
      <c r="W2548" s="22" t="e">
        <f>VLOOKUP($G2548,Temp!$A:$C,W$1,FALSE)</f>
        <v>#VALUE!</v>
      </c>
      <c r="X2548" s="22" t="e">
        <f>VLOOKUP($G2548,Temp!$A:$C,X$1,FALSE)</f>
        <v>#VALUE!</v>
      </c>
      <c r="Y2548" s="22">
        <f>VLOOKUP($G2548,Temp!$A:$C,Y$1,FALSE)</f>
        <v>162000</v>
      </c>
      <c r="Z2548" s="22">
        <f>VLOOKUP($G2548,Temp!$A:$C,Z$1,FALSE)</f>
        <v>17600</v>
      </c>
      <c r="AA2548" s="22" t="e">
        <f>VLOOKUP($A2548,Searches!$A:$H,AA$1,FALSE)</f>
        <v>#N/A</v>
      </c>
      <c r="AB2548" s="22" t="e">
        <f>VLOOKUP($A2548,Searches!$A:$H,AB$1,FALSE)</f>
        <v>#N/A</v>
      </c>
      <c r="AC2548" s="22" t="e">
        <f>VLOOKUP($A2548,Searches!$A:$H,AC$1,FALSE)</f>
        <v>#N/A</v>
      </c>
      <c r="AD2548" s="22" t="e">
        <f>VLOOKUP($A2548,Searches!$A:$H,AD$1,FALSE)</f>
        <v>#N/A</v>
      </c>
      <c r="AE2548" s="22" t="e">
        <f>VLOOKUP($A2548,Searches!$A:$H,AE$1,FALSE)</f>
        <v>#N/A</v>
      </c>
      <c r="AF2548" s="22" t="e">
        <f>VLOOKUP($A2548,Searches!$A:$H,AF$1,FALSE)</f>
        <v>#N/A</v>
      </c>
      <c r="AG2548" s="22" t="e">
        <f>VLOOKUP($A2548,Searches!$A:$H,AG$1,FALSE)</f>
        <v>#N/A</v>
      </c>
      <c r="AH2548" s="22" t="e">
        <f>VLOOKUP($G2548,Temp!$D:$F,AH$1,FALSE)</f>
        <v>#N/A</v>
      </c>
      <c r="AI2548" s="22" t="e">
        <f>VLOOKUP($G2548,Temp!$D:$F,AI$1,FALSE)</f>
        <v>#N/A</v>
      </c>
      <c r="AJ2548" s="22" t="e">
        <f>VLOOKUP($G2548,Temp!$D:$F,AJ$1,FALSE)</f>
        <v>#N/A</v>
      </c>
    </row>
    <row r="2549" spans="1:36" ht="16" x14ac:dyDescent="0.2">
      <c r="A2549" s="8" t="str">
        <f t="shared" si="39"/>
        <v>Catherine Scott Boisset Collection</v>
      </c>
      <c r="B2549" s="8" t="s">
        <v>6163</v>
      </c>
      <c r="C2549" s="8" t="s">
        <v>737</v>
      </c>
      <c r="D2549" s="8" t="s">
        <v>6166</v>
      </c>
      <c r="E2549" s="8" t="s">
        <v>6167</v>
      </c>
      <c r="F2549" s="8" t="s">
        <v>6168</v>
      </c>
      <c r="G2549" s="12" t="s">
        <v>6169</v>
      </c>
      <c r="H2549" s="22" t="str">
        <f>VLOOKUP($G2549,Temp!$A:$C,H$1,FALSE)</f>
        <v>boissetcollection.com</v>
      </c>
      <c r="I2549" s="22" t="e">
        <f>VLOOKUP($G2549,Temp!$A:$C,I$1,FALSE)</f>
        <v>#VALUE!</v>
      </c>
      <c r="J2549" s="22" t="e">
        <f>VLOOKUP($G2549,Temp!$A:$C,J$1,FALSE)</f>
        <v>#VALUE!</v>
      </c>
      <c r="K2549" s="22" t="e">
        <f>VLOOKUP($G2549,Temp!$A:$C,K$1,FALSE)</f>
        <v>#VALUE!</v>
      </c>
      <c r="L2549" s="22" t="e">
        <f>VLOOKUP($G2549,Temp!$A:$C,L$1,FALSE)</f>
        <v>#VALUE!</v>
      </c>
      <c r="M2549" s="22" t="e">
        <f>VLOOKUP($G2549,Temp!$A:$C,M$1,FALSE)</f>
        <v>#VALUE!</v>
      </c>
      <c r="N2549" s="22" t="e">
        <f>VLOOKUP($G2549,Temp!$A:$C,N$1,FALSE)</f>
        <v>#VALUE!</v>
      </c>
      <c r="O2549" s="22" t="e">
        <f>VLOOKUP($G2549,Temp!$A:$C,O$1,FALSE)</f>
        <v>#VALUE!</v>
      </c>
      <c r="P2549" s="22" t="e">
        <f>VLOOKUP($G2549,Temp!$A:$C,P$1,FALSE)</f>
        <v>#VALUE!</v>
      </c>
      <c r="Q2549" s="22" t="e">
        <f>VLOOKUP($G2549,Temp!$A:$C,Q$1,FALSE)</f>
        <v>#VALUE!</v>
      </c>
      <c r="R2549" s="22" t="e">
        <f>VLOOKUP($G2549,Temp!$A:$C,R$1,FALSE)</f>
        <v>#VALUE!</v>
      </c>
      <c r="S2549" s="22" t="e">
        <f>VLOOKUP($G2549,Temp!$A:$C,S$1,FALSE)</f>
        <v>#VALUE!</v>
      </c>
      <c r="T2549" s="22" t="e">
        <f>VLOOKUP($G2549,Temp!$A:$C,T$1,FALSE)</f>
        <v>#VALUE!</v>
      </c>
      <c r="U2549" s="22" t="e">
        <f>VLOOKUP($G2549,Temp!$A:$C,U$1,FALSE)</f>
        <v>#VALUE!</v>
      </c>
      <c r="V2549" s="22" t="e">
        <f>VLOOKUP($G2549,Temp!$A:$C,V$1,FALSE)</f>
        <v>#VALUE!</v>
      </c>
      <c r="W2549" s="22" t="e">
        <f>VLOOKUP($G2549,Temp!$A:$C,W$1,FALSE)</f>
        <v>#VALUE!</v>
      </c>
      <c r="X2549" s="22" t="e">
        <f>VLOOKUP($G2549,Temp!$A:$C,X$1,FALSE)</f>
        <v>#VALUE!</v>
      </c>
      <c r="Y2549" s="22">
        <f>VLOOKUP($G2549,Temp!$A:$C,Y$1,FALSE)</f>
        <v>1100</v>
      </c>
      <c r="Z2549" s="22">
        <f>VLOOKUP($G2549,Temp!$A:$C,Z$1,FALSE)</f>
        <v>0</v>
      </c>
      <c r="AA2549" s="22" t="e">
        <f>VLOOKUP($A2549,Searches!$A:$H,AA$1,FALSE)</f>
        <v>#N/A</v>
      </c>
      <c r="AB2549" s="22" t="e">
        <f>VLOOKUP($A2549,Searches!$A:$H,AB$1,FALSE)</f>
        <v>#N/A</v>
      </c>
      <c r="AC2549" s="22" t="e">
        <f>VLOOKUP($A2549,Searches!$A:$H,AC$1,FALSE)</f>
        <v>#N/A</v>
      </c>
      <c r="AD2549" s="22" t="e">
        <f>VLOOKUP($A2549,Searches!$A:$H,AD$1,FALSE)</f>
        <v>#N/A</v>
      </c>
      <c r="AE2549" s="22" t="e">
        <f>VLOOKUP($A2549,Searches!$A:$H,AE$1,FALSE)</f>
        <v>#N/A</v>
      </c>
      <c r="AF2549" s="22" t="e">
        <f>VLOOKUP($A2549,Searches!$A:$H,AF$1,FALSE)</f>
        <v>#N/A</v>
      </c>
      <c r="AG2549" s="22" t="e">
        <f>VLOOKUP($A2549,Searches!$A:$H,AG$1,FALSE)</f>
        <v>#N/A</v>
      </c>
      <c r="AH2549" s="22" t="str">
        <f>VLOOKUP($G2549,Temp!$D:$F,AH$1,FALSE)</f>
        <v>boissetcollection.com</v>
      </c>
      <c r="AI2549" s="22">
        <f>VLOOKUP($G2549,Temp!$D:$F,AI$1,FALSE)</f>
        <v>0</v>
      </c>
      <c r="AJ2549" s="22" t="str">
        <f>VLOOKUP($G2549,Temp!$D:$F,AJ$1,FALSE)</f>
        <v>Drupal</v>
      </c>
    </row>
    <row r="2550" spans="1:36" ht="16" x14ac:dyDescent="0.2">
      <c r="A2550" s="8" t="str">
        <f t="shared" si="39"/>
        <v>Judith Rich Alfresco</v>
      </c>
      <c r="B2550" s="8" t="s">
        <v>10047</v>
      </c>
      <c r="C2550" s="8" t="s">
        <v>3269</v>
      </c>
      <c r="D2550" s="8" t="s">
        <v>12361</v>
      </c>
      <c r="E2550" s="8" t="s">
        <v>634</v>
      </c>
      <c r="F2550" s="8" t="s">
        <v>4573</v>
      </c>
      <c r="G2550" s="8" t="s">
        <v>634</v>
      </c>
      <c r="H2550" s="22" t="e">
        <f>VLOOKUP($G2550,Temp!$A:$C,H$1,FALSE)</f>
        <v>#N/A</v>
      </c>
      <c r="I2550" s="22" t="e">
        <f>VLOOKUP($G2550,Temp!$A:$C,I$1,FALSE)</f>
        <v>#N/A</v>
      </c>
      <c r="J2550" s="22" t="e">
        <f>VLOOKUP($G2550,Temp!$A:$C,J$1,FALSE)</f>
        <v>#N/A</v>
      </c>
      <c r="K2550" s="22" t="e">
        <f>VLOOKUP($G2550,Temp!$A:$C,K$1,FALSE)</f>
        <v>#N/A</v>
      </c>
      <c r="L2550" s="22" t="e">
        <f>VLOOKUP($G2550,Temp!$A:$C,L$1,FALSE)</f>
        <v>#N/A</v>
      </c>
      <c r="M2550" s="22" t="e">
        <f>VLOOKUP($G2550,Temp!$A:$C,M$1,FALSE)</f>
        <v>#N/A</v>
      </c>
      <c r="N2550" s="22" t="e">
        <f>VLOOKUP($G2550,Temp!$A:$C,N$1,FALSE)</f>
        <v>#N/A</v>
      </c>
      <c r="O2550" s="22" t="e">
        <f>VLOOKUP($G2550,Temp!$A:$C,O$1,FALSE)</f>
        <v>#N/A</v>
      </c>
      <c r="P2550" s="22" t="e">
        <f>VLOOKUP($G2550,Temp!$A:$C,P$1,FALSE)</f>
        <v>#N/A</v>
      </c>
      <c r="Q2550" s="22" t="e">
        <f>VLOOKUP($G2550,Temp!$A:$C,Q$1,FALSE)</f>
        <v>#N/A</v>
      </c>
      <c r="R2550" s="22" t="e">
        <f>VLOOKUP($G2550,Temp!$A:$C,R$1,FALSE)</f>
        <v>#N/A</v>
      </c>
      <c r="S2550" s="22" t="e">
        <f>VLOOKUP($G2550,Temp!$A:$C,S$1,FALSE)</f>
        <v>#N/A</v>
      </c>
      <c r="T2550" s="22" t="e">
        <f>VLOOKUP($G2550,Temp!$A:$C,T$1,FALSE)</f>
        <v>#N/A</v>
      </c>
      <c r="U2550" s="22" t="e">
        <f>VLOOKUP($G2550,Temp!$A:$C,U$1,FALSE)</f>
        <v>#N/A</v>
      </c>
      <c r="V2550" s="22" t="e">
        <f>VLOOKUP($G2550,Temp!$A:$C,V$1,FALSE)</f>
        <v>#N/A</v>
      </c>
      <c r="W2550" s="22" t="e">
        <f>VLOOKUP($G2550,Temp!$A:$C,W$1,FALSE)</f>
        <v>#N/A</v>
      </c>
      <c r="X2550" s="22" t="e">
        <f>VLOOKUP($G2550,Temp!$A:$C,X$1,FALSE)</f>
        <v>#N/A</v>
      </c>
      <c r="Y2550" s="22" t="e">
        <f>VLOOKUP($G2550,Temp!$A:$C,Y$1,FALSE)</f>
        <v>#N/A</v>
      </c>
      <c r="Z2550" s="22" t="e">
        <f>VLOOKUP($G2550,Temp!$A:$C,Z$1,FALSE)</f>
        <v>#N/A</v>
      </c>
      <c r="AA2550" s="22" t="e">
        <f>VLOOKUP($A2550,Searches!$A:$H,AA$1,FALSE)</f>
        <v>#N/A</v>
      </c>
      <c r="AB2550" s="22" t="e">
        <f>VLOOKUP($A2550,Searches!$A:$H,AB$1,FALSE)</f>
        <v>#N/A</v>
      </c>
      <c r="AC2550" s="22" t="e">
        <f>VLOOKUP($A2550,Searches!$A:$H,AC$1,FALSE)</f>
        <v>#N/A</v>
      </c>
      <c r="AD2550" s="22" t="e">
        <f>VLOOKUP($A2550,Searches!$A:$H,AD$1,FALSE)</f>
        <v>#N/A</v>
      </c>
      <c r="AE2550" s="22" t="e">
        <f>VLOOKUP($A2550,Searches!$A:$H,AE$1,FALSE)</f>
        <v>#N/A</v>
      </c>
      <c r="AF2550" s="22" t="e">
        <f>VLOOKUP($A2550,Searches!$A:$H,AF$1,FALSE)</f>
        <v>#N/A</v>
      </c>
      <c r="AG2550" s="22" t="e">
        <f>VLOOKUP($A2550,Searches!$A:$H,AG$1,FALSE)</f>
        <v>#N/A</v>
      </c>
      <c r="AH2550" s="22" t="e">
        <f>VLOOKUP($G2550,Temp!$D:$F,AH$1,FALSE)</f>
        <v>#N/A</v>
      </c>
      <c r="AI2550" s="22" t="e">
        <f>VLOOKUP($G2550,Temp!$D:$F,AI$1,FALSE)</f>
        <v>#N/A</v>
      </c>
      <c r="AJ2550" s="22" t="e">
        <f>VLOOKUP($G2550,Temp!$D:$F,AJ$1,FALSE)</f>
        <v>#N/A</v>
      </c>
    </row>
    <row r="2551" spans="1:36" ht="16" x14ac:dyDescent="0.2">
      <c r="A2551" s="8" t="str">
        <f t="shared" si="39"/>
        <v>Ursula Grammer Grammer Art</v>
      </c>
      <c r="B2551" s="8" t="s">
        <v>15763</v>
      </c>
      <c r="C2551" s="8" t="s">
        <v>15764</v>
      </c>
      <c r="D2551" s="8" t="s">
        <v>12335</v>
      </c>
      <c r="E2551" s="8" t="s">
        <v>634</v>
      </c>
      <c r="F2551" s="8" t="s">
        <v>15765</v>
      </c>
      <c r="G2551" s="8" t="s">
        <v>634</v>
      </c>
      <c r="H2551" s="22" t="e">
        <f>VLOOKUP($G2551,Temp!$A:$C,H$1,FALSE)</f>
        <v>#N/A</v>
      </c>
      <c r="I2551" s="22" t="e">
        <f>VLOOKUP($G2551,Temp!$A:$C,I$1,FALSE)</f>
        <v>#N/A</v>
      </c>
      <c r="J2551" s="22" t="e">
        <f>VLOOKUP($G2551,Temp!$A:$C,J$1,FALSE)</f>
        <v>#N/A</v>
      </c>
      <c r="K2551" s="22" t="e">
        <f>VLOOKUP($G2551,Temp!$A:$C,K$1,FALSE)</f>
        <v>#N/A</v>
      </c>
      <c r="L2551" s="22" t="e">
        <f>VLOOKUP($G2551,Temp!$A:$C,L$1,FALSE)</f>
        <v>#N/A</v>
      </c>
      <c r="M2551" s="22" t="e">
        <f>VLOOKUP($G2551,Temp!$A:$C,M$1,FALSE)</f>
        <v>#N/A</v>
      </c>
      <c r="N2551" s="22" t="e">
        <f>VLOOKUP($G2551,Temp!$A:$C,N$1,FALSE)</f>
        <v>#N/A</v>
      </c>
      <c r="O2551" s="22" t="e">
        <f>VLOOKUP($G2551,Temp!$A:$C,O$1,FALSE)</f>
        <v>#N/A</v>
      </c>
      <c r="P2551" s="22" t="e">
        <f>VLOOKUP($G2551,Temp!$A:$C,P$1,FALSE)</f>
        <v>#N/A</v>
      </c>
      <c r="Q2551" s="22" t="e">
        <f>VLOOKUP($G2551,Temp!$A:$C,Q$1,FALSE)</f>
        <v>#N/A</v>
      </c>
      <c r="R2551" s="22" t="e">
        <f>VLOOKUP($G2551,Temp!$A:$C,R$1,FALSE)</f>
        <v>#N/A</v>
      </c>
      <c r="S2551" s="22" t="e">
        <f>VLOOKUP($G2551,Temp!$A:$C,S$1,FALSE)</f>
        <v>#N/A</v>
      </c>
      <c r="T2551" s="22" t="e">
        <f>VLOOKUP($G2551,Temp!$A:$C,T$1,FALSE)</f>
        <v>#N/A</v>
      </c>
      <c r="U2551" s="22" t="e">
        <f>VLOOKUP($G2551,Temp!$A:$C,U$1,FALSE)</f>
        <v>#N/A</v>
      </c>
      <c r="V2551" s="22" t="e">
        <f>VLOOKUP($G2551,Temp!$A:$C,V$1,FALSE)</f>
        <v>#N/A</v>
      </c>
      <c r="W2551" s="22" t="e">
        <f>VLOOKUP($G2551,Temp!$A:$C,W$1,FALSE)</f>
        <v>#N/A</v>
      </c>
      <c r="X2551" s="22" t="e">
        <f>VLOOKUP($G2551,Temp!$A:$C,X$1,FALSE)</f>
        <v>#N/A</v>
      </c>
      <c r="Y2551" s="22" t="e">
        <f>VLOOKUP($G2551,Temp!$A:$C,Y$1,FALSE)</f>
        <v>#N/A</v>
      </c>
      <c r="Z2551" s="22" t="e">
        <f>VLOOKUP($G2551,Temp!$A:$C,Z$1,FALSE)</f>
        <v>#N/A</v>
      </c>
      <c r="AA2551" s="22" t="e">
        <f>VLOOKUP($A2551,Searches!$A:$H,AA$1,FALSE)</f>
        <v>#N/A</v>
      </c>
      <c r="AB2551" s="22" t="e">
        <f>VLOOKUP($A2551,Searches!$A:$H,AB$1,FALSE)</f>
        <v>#N/A</v>
      </c>
      <c r="AC2551" s="22" t="e">
        <f>VLOOKUP($A2551,Searches!$A:$H,AC$1,FALSE)</f>
        <v>#N/A</v>
      </c>
      <c r="AD2551" s="22" t="e">
        <f>VLOOKUP($A2551,Searches!$A:$H,AD$1,FALSE)</f>
        <v>#N/A</v>
      </c>
      <c r="AE2551" s="22" t="e">
        <f>VLOOKUP($A2551,Searches!$A:$H,AE$1,FALSE)</f>
        <v>#N/A</v>
      </c>
      <c r="AF2551" s="22" t="e">
        <f>VLOOKUP($A2551,Searches!$A:$H,AF$1,FALSE)</f>
        <v>#N/A</v>
      </c>
      <c r="AG2551" s="22" t="e">
        <f>VLOOKUP($A2551,Searches!$A:$H,AG$1,FALSE)</f>
        <v>#N/A</v>
      </c>
      <c r="AH2551" s="22" t="e">
        <f>VLOOKUP($G2551,Temp!$D:$F,AH$1,FALSE)</f>
        <v>#N/A</v>
      </c>
      <c r="AI2551" s="22" t="e">
        <f>VLOOKUP($G2551,Temp!$D:$F,AI$1,FALSE)</f>
        <v>#N/A</v>
      </c>
      <c r="AJ2551" s="22" t="e">
        <f>VLOOKUP($G2551,Temp!$D:$F,AJ$1,FALSE)</f>
        <v>#N/A</v>
      </c>
    </row>
    <row r="2552" spans="1:36" ht="16" x14ac:dyDescent="0.2">
      <c r="A2552" s="8" t="str">
        <f t="shared" si="39"/>
        <v>Karen Styres OutSystems</v>
      </c>
      <c r="B2552" s="8" t="s">
        <v>5787</v>
      </c>
      <c r="C2552" s="8" t="s">
        <v>15767</v>
      </c>
      <c r="D2552" s="8" t="s">
        <v>12217</v>
      </c>
      <c r="E2552" s="8" t="s">
        <v>15768</v>
      </c>
      <c r="F2552" s="8" t="s">
        <v>6571</v>
      </c>
      <c r="G2552" s="12" t="s">
        <v>6156</v>
      </c>
      <c r="H2552" s="22" t="str">
        <f>VLOOKUP($G2552,Temp!$A:$C,H$1,FALSE)</f>
        <v>outsystems.com</v>
      </c>
      <c r="I2552" s="22" t="e">
        <f>VLOOKUP($G2552,Temp!$A:$C,I$1,FALSE)</f>
        <v>#VALUE!</v>
      </c>
      <c r="J2552" s="22" t="e">
        <f>VLOOKUP($G2552,Temp!$A:$C,J$1,FALSE)</f>
        <v>#VALUE!</v>
      </c>
      <c r="K2552" s="22" t="e">
        <f>VLOOKUP($G2552,Temp!$A:$C,K$1,FALSE)</f>
        <v>#VALUE!</v>
      </c>
      <c r="L2552" s="22" t="e">
        <f>VLOOKUP($G2552,Temp!$A:$C,L$1,FALSE)</f>
        <v>#VALUE!</v>
      </c>
      <c r="M2552" s="22" t="e">
        <f>VLOOKUP($G2552,Temp!$A:$C,M$1,FALSE)</f>
        <v>#VALUE!</v>
      </c>
      <c r="N2552" s="22" t="e">
        <f>VLOOKUP($G2552,Temp!$A:$C,N$1,FALSE)</f>
        <v>#VALUE!</v>
      </c>
      <c r="O2552" s="22" t="e">
        <f>VLOOKUP($G2552,Temp!$A:$C,O$1,FALSE)</f>
        <v>#VALUE!</v>
      </c>
      <c r="P2552" s="22" t="e">
        <f>VLOOKUP($G2552,Temp!$A:$C,P$1,FALSE)</f>
        <v>#VALUE!</v>
      </c>
      <c r="Q2552" s="22" t="e">
        <f>VLOOKUP($G2552,Temp!$A:$C,Q$1,FALSE)</f>
        <v>#VALUE!</v>
      </c>
      <c r="R2552" s="22" t="e">
        <f>VLOOKUP($G2552,Temp!$A:$C,R$1,FALSE)</f>
        <v>#VALUE!</v>
      </c>
      <c r="S2552" s="22" t="e">
        <f>VLOOKUP($G2552,Temp!$A:$C,S$1,FALSE)</f>
        <v>#VALUE!</v>
      </c>
      <c r="T2552" s="22" t="e">
        <f>VLOOKUP($G2552,Temp!$A:$C,T$1,FALSE)</f>
        <v>#VALUE!</v>
      </c>
      <c r="U2552" s="22" t="e">
        <f>VLOOKUP($G2552,Temp!$A:$C,U$1,FALSE)</f>
        <v>#VALUE!</v>
      </c>
      <c r="V2552" s="22" t="e">
        <f>VLOOKUP($G2552,Temp!$A:$C,V$1,FALSE)</f>
        <v>#VALUE!</v>
      </c>
      <c r="W2552" s="22" t="e">
        <f>VLOOKUP($G2552,Temp!$A:$C,W$1,FALSE)</f>
        <v>#VALUE!</v>
      </c>
      <c r="X2552" s="22" t="e">
        <f>VLOOKUP($G2552,Temp!$A:$C,X$1,FALSE)</f>
        <v>#VALUE!</v>
      </c>
      <c r="Y2552" s="22">
        <f>VLOOKUP($G2552,Temp!$A:$C,Y$1,FALSE)</f>
        <v>33300</v>
      </c>
      <c r="Z2552" s="22">
        <f>VLOOKUP($G2552,Temp!$A:$C,Z$1,FALSE)</f>
        <v>60300</v>
      </c>
      <c r="AA2552" s="22" t="e">
        <f>VLOOKUP($A2552,Searches!$A:$H,AA$1,FALSE)</f>
        <v>#N/A</v>
      </c>
      <c r="AB2552" s="22" t="e">
        <f>VLOOKUP($A2552,Searches!$A:$H,AB$1,FALSE)</f>
        <v>#N/A</v>
      </c>
      <c r="AC2552" s="22" t="e">
        <f>VLOOKUP($A2552,Searches!$A:$H,AC$1,FALSE)</f>
        <v>#N/A</v>
      </c>
      <c r="AD2552" s="22" t="e">
        <f>VLOOKUP($A2552,Searches!$A:$H,AD$1,FALSE)</f>
        <v>#N/A</v>
      </c>
      <c r="AE2552" s="22" t="e">
        <f>VLOOKUP($A2552,Searches!$A:$H,AE$1,FALSE)</f>
        <v>#N/A</v>
      </c>
      <c r="AF2552" s="22" t="e">
        <f>VLOOKUP($A2552,Searches!$A:$H,AF$1,FALSE)</f>
        <v>#N/A</v>
      </c>
      <c r="AG2552" s="22" t="e">
        <f>VLOOKUP($A2552,Searches!$A:$H,AG$1,FALSE)</f>
        <v>#N/A</v>
      </c>
      <c r="AH2552" s="22" t="e">
        <f>VLOOKUP($G2552,Temp!$D:$F,AH$1,FALSE)</f>
        <v>#N/A</v>
      </c>
      <c r="AI2552" s="22" t="e">
        <f>VLOOKUP($G2552,Temp!$D:$F,AI$1,FALSE)</f>
        <v>#N/A</v>
      </c>
      <c r="AJ2552" s="22" t="e">
        <f>VLOOKUP($G2552,Temp!$D:$F,AJ$1,FALSE)</f>
        <v>#N/A</v>
      </c>
    </row>
    <row r="2553" spans="1:36" ht="16" x14ac:dyDescent="0.2">
      <c r="A2553" s="8" t="str">
        <f t="shared" si="39"/>
        <v>Austin Webster QGenda</v>
      </c>
      <c r="B2553" s="8" t="s">
        <v>174</v>
      </c>
      <c r="C2553" s="8" t="s">
        <v>15772</v>
      </c>
      <c r="D2553" s="8" t="s">
        <v>9850</v>
      </c>
      <c r="E2553" s="8" t="s">
        <v>15773</v>
      </c>
      <c r="F2553" s="8" t="s">
        <v>13569</v>
      </c>
      <c r="G2553" s="12" t="s">
        <v>12366</v>
      </c>
      <c r="H2553" s="22" t="str">
        <f>VLOOKUP($G2553,Temp!$A:$C,H$1,FALSE)</f>
        <v>QGenda.com</v>
      </c>
      <c r="I2553" s="22" t="e">
        <f>VLOOKUP($G2553,Temp!$A:$C,I$1,FALSE)</f>
        <v>#VALUE!</v>
      </c>
      <c r="J2553" s="22" t="e">
        <f>VLOOKUP($G2553,Temp!$A:$C,J$1,FALSE)</f>
        <v>#VALUE!</v>
      </c>
      <c r="K2553" s="22" t="e">
        <f>VLOOKUP($G2553,Temp!$A:$C,K$1,FALSE)</f>
        <v>#VALUE!</v>
      </c>
      <c r="L2553" s="22" t="e">
        <f>VLOOKUP($G2553,Temp!$A:$C,L$1,FALSE)</f>
        <v>#VALUE!</v>
      </c>
      <c r="M2553" s="22" t="e">
        <f>VLOOKUP($G2553,Temp!$A:$C,M$1,FALSE)</f>
        <v>#VALUE!</v>
      </c>
      <c r="N2553" s="22" t="e">
        <f>VLOOKUP($G2553,Temp!$A:$C,N$1,FALSE)</f>
        <v>#VALUE!</v>
      </c>
      <c r="O2553" s="22" t="e">
        <f>VLOOKUP($G2553,Temp!$A:$C,O$1,FALSE)</f>
        <v>#VALUE!</v>
      </c>
      <c r="P2553" s="22" t="e">
        <f>VLOOKUP($G2553,Temp!$A:$C,P$1,FALSE)</f>
        <v>#VALUE!</v>
      </c>
      <c r="Q2553" s="22" t="e">
        <f>VLOOKUP($G2553,Temp!$A:$C,Q$1,FALSE)</f>
        <v>#VALUE!</v>
      </c>
      <c r="R2553" s="22" t="e">
        <f>VLOOKUP($G2553,Temp!$A:$C,R$1,FALSE)</f>
        <v>#VALUE!</v>
      </c>
      <c r="S2553" s="22" t="e">
        <f>VLOOKUP($G2553,Temp!$A:$C,S$1,FALSE)</f>
        <v>#VALUE!</v>
      </c>
      <c r="T2553" s="22" t="e">
        <f>VLOOKUP($G2553,Temp!$A:$C,T$1,FALSE)</f>
        <v>#VALUE!</v>
      </c>
      <c r="U2553" s="22" t="e">
        <f>VLOOKUP($G2553,Temp!$A:$C,U$1,FALSE)</f>
        <v>#VALUE!</v>
      </c>
      <c r="V2553" s="22" t="e">
        <f>VLOOKUP($G2553,Temp!$A:$C,V$1,FALSE)</f>
        <v>#VALUE!</v>
      </c>
      <c r="W2553" s="22" t="e">
        <f>VLOOKUP($G2553,Temp!$A:$C,W$1,FALSE)</f>
        <v>#VALUE!</v>
      </c>
      <c r="X2553" s="22" t="e">
        <f>VLOOKUP($G2553,Temp!$A:$C,X$1,FALSE)</f>
        <v>#VALUE!</v>
      </c>
      <c r="Y2553" s="22">
        <f>VLOOKUP($G2553,Temp!$A:$C,Y$1,FALSE)</f>
        <v>86200</v>
      </c>
      <c r="Z2553" s="22">
        <f>VLOOKUP($G2553,Temp!$A:$C,Z$1,FALSE)</f>
        <v>24300</v>
      </c>
      <c r="AA2553" s="22" t="str">
        <f>VLOOKUP($A2553,Searches!$A:$H,AA$1,FALSE)</f>
        <v>Austin Webster</v>
      </c>
      <c r="AB2553" s="22" t="str">
        <f>VLOOKUP($A2553,Searches!$A:$H,AB$1,FALSE)</f>
        <v>QGenda</v>
      </c>
      <c r="AC2553" s="22" t="str">
        <f>VLOOKUP($A2553,Searches!$A:$H,AC$1,FALSE)</f>
        <v>Marketing Coordinator</v>
      </c>
      <c r="AD2553" s="22" t="str">
        <f>VLOOKUP($A2553,Searches!$A:$H,AD$1,FALSE)</f>
        <v>2nd</v>
      </c>
      <c r="AE2553" s="22" t="str">
        <f>VLOOKUP($A2553,Searches!$A:$H,AE$1,FALSE)</f>
        <v/>
      </c>
      <c r="AF2553" s="22" t="str">
        <f>VLOOKUP($A2553,Searches!$A:$H,AF$1,FALSE)</f>
        <v>Greater Atlanta Area</v>
      </c>
      <c r="AG2553" s="22" t="str">
        <f>VLOOKUP($A2553,Searches!$A:$H,AG$1,FALSE)</f>
        <v>https://www.linkedin.com/sales/profile/473115641,6L5e,NAME_SEARCH?moduleKey=peopleSearchResults&amp;pageKey=sales-search3-people-refinement&amp;contextId=60BC92C971D70515801E49D6842B0000&amp;requestId=901cd028-fa0b-4931-84f9-862d747064a2&amp;action=CLICK&amp;target=urn%3Ali%3AsalesLead%3A(-1%2C473115641)&amp;pageNumber=35&amp;targetEl=profilelink&amp;position=12&amp;trk=lss-serp-result-lead_photo</v>
      </c>
      <c r="AH2553" s="22" t="e">
        <f>VLOOKUP($G2553,Temp!$D:$F,AH$1,FALSE)</f>
        <v>#N/A</v>
      </c>
      <c r="AI2553" s="22" t="e">
        <f>VLOOKUP($G2553,Temp!$D:$F,AI$1,FALSE)</f>
        <v>#N/A</v>
      </c>
      <c r="AJ2553" s="22" t="e">
        <f>VLOOKUP($G2553,Temp!$D:$F,AJ$1,FALSE)</f>
        <v>#N/A</v>
      </c>
    </row>
    <row r="2554" spans="1:36" ht="16" x14ac:dyDescent="0.2">
      <c r="A2554" s="8" t="str">
        <f t="shared" si="39"/>
        <v>Todd Farnham Odoo</v>
      </c>
      <c r="B2554" s="8" t="s">
        <v>919</v>
      </c>
      <c r="C2554" s="8" t="s">
        <v>15780</v>
      </c>
      <c r="D2554" s="8" t="s">
        <v>12249</v>
      </c>
      <c r="E2554" s="8" t="s">
        <v>15781</v>
      </c>
      <c r="F2554" s="8" t="s">
        <v>15782</v>
      </c>
      <c r="G2554" s="12" t="s">
        <v>12370</v>
      </c>
      <c r="H2554" s="22" t="str">
        <f>VLOOKUP($G2554,Temp!$A:$C,H$1,FALSE)</f>
        <v>odoo.com</v>
      </c>
      <c r="I2554" s="22" t="e">
        <f>VLOOKUP($G2554,Temp!$A:$C,I$1,FALSE)</f>
        <v>#VALUE!</v>
      </c>
      <c r="J2554" s="22" t="e">
        <f>VLOOKUP($G2554,Temp!$A:$C,J$1,FALSE)</f>
        <v>#VALUE!</v>
      </c>
      <c r="K2554" s="22" t="e">
        <f>VLOOKUP($G2554,Temp!$A:$C,K$1,FALSE)</f>
        <v>#VALUE!</v>
      </c>
      <c r="L2554" s="22" t="e">
        <f>VLOOKUP($G2554,Temp!$A:$C,L$1,FALSE)</f>
        <v>#VALUE!</v>
      </c>
      <c r="M2554" s="22" t="e">
        <f>VLOOKUP($G2554,Temp!$A:$C,M$1,FALSE)</f>
        <v>#VALUE!</v>
      </c>
      <c r="N2554" s="22" t="e">
        <f>VLOOKUP($G2554,Temp!$A:$C,N$1,FALSE)</f>
        <v>#VALUE!</v>
      </c>
      <c r="O2554" s="22" t="e">
        <f>VLOOKUP($G2554,Temp!$A:$C,O$1,FALSE)</f>
        <v>#VALUE!</v>
      </c>
      <c r="P2554" s="22" t="e">
        <f>VLOOKUP($G2554,Temp!$A:$C,P$1,FALSE)</f>
        <v>#VALUE!</v>
      </c>
      <c r="Q2554" s="22" t="e">
        <f>VLOOKUP($G2554,Temp!$A:$C,Q$1,FALSE)</f>
        <v>#VALUE!</v>
      </c>
      <c r="R2554" s="22" t="e">
        <f>VLOOKUP($G2554,Temp!$A:$C,R$1,FALSE)</f>
        <v>#VALUE!</v>
      </c>
      <c r="S2554" s="22" t="e">
        <f>VLOOKUP($G2554,Temp!$A:$C,S$1,FALSE)</f>
        <v>#VALUE!</v>
      </c>
      <c r="T2554" s="22" t="e">
        <f>VLOOKUP($G2554,Temp!$A:$C,T$1,FALSE)</f>
        <v>#VALUE!</v>
      </c>
      <c r="U2554" s="22" t="e">
        <f>VLOOKUP($G2554,Temp!$A:$C,U$1,FALSE)</f>
        <v>#VALUE!</v>
      </c>
      <c r="V2554" s="22" t="e">
        <f>VLOOKUP($G2554,Temp!$A:$C,V$1,FALSE)</f>
        <v>#VALUE!</v>
      </c>
      <c r="W2554" s="22" t="e">
        <f>VLOOKUP($G2554,Temp!$A:$C,W$1,FALSE)</f>
        <v>#VALUE!</v>
      </c>
      <c r="X2554" s="22" t="e">
        <f>VLOOKUP($G2554,Temp!$A:$C,X$1,FALSE)</f>
        <v>#VALUE!</v>
      </c>
      <c r="Y2554" s="22">
        <f>VLOOKUP($G2554,Temp!$A:$C,Y$1,FALSE)</f>
        <v>93500</v>
      </c>
      <c r="Z2554" s="22">
        <f>VLOOKUP($G2554,Temp!$A:$C,Z$1,FALSE)</f>
        <v>353</v>
      </c>
      <c r="AA2554" s="22" t="e">
        <f>VLOOKUP($A2554,Searches!$A:$H,AA$1,FALSE)</f>
        <v>#N/A</v>
      </c>
      <c r="AB2554" s="22" t="e">
        <f>VLOOKUP($A2554,Searches!$A:$H,AB$1,FALSE)</f>
        <v>#N/A</v>
      </c>
      <c r="AC2554" s="22" t="e">
        <f>VLOOKUP($A2554,Searches!$A:$H,AC$1,FALSE)</f>
        <v>#N/A</v>
      </c>
      <c r="AD2554" s="22" t="e">
        <f>VLOOKUP($A2554,Searches!$A:$H,AD$1,FALSE)</f>
        <v>#N/A</v>
      </c>
      <c r="AE2554" s="22" t="e">
        <f>VLOOKUP($A2554,Searches!$A:$H,AE$1,FALSE)</f>
        <v>#N/A</v>
      </c>
      <c r="AF2554" s="22" t="e">
        <f>VLOOKUP($A2554,Searches!$A:$H,AF$1,FALSE)</f>
        <v>#N/A</v>
      </c>
      <c r="AG2554" s="22" t="e">
        <f>VLOOKUP($A2554,Searches!$A:$H,AG$1,FALSE)</f>
        <v>#N/A</v>
      </c>
      <c r="AH2554" s="22" t="e">
        <f>VLOOKUP($G2554,Temp!$D:$F,AH$1,FALSE)</f>
        <v>#N/A</v>
      </c>
      <c r="AI2554" s="22" t="e">
        <f>VLOOKUP($G2554,Temp!$D:$F,AI$1,FALSE)</f>
        <v>#N/A</v>
      </c>
      <c r="AJ2554" s="22" t="e">
        <f>VLOOKUP($G2554,Temp!$D:$F,AJ$1,FALSE)</f>
        <v>#N/A</v>
      </c>
    </row>
    <row r="2555" spans="1:36" ht="16" x14ac:dyDescent="0.2">
      <c r="A2555" s="8" t="str">
        <f t="shared" si="39"/>
        <v>Jorge Penate Rotate123 LLC</v>
      </c>
      <c r="B2555" s="8" t="s">
        <v>12057</v>
      </c>
      <c r="C2555" s="8" t="s">
        <v>12058</v>
      </c>
      <c r="D2555" s="8" t="s">
        <v>12059</v>
      </c>
      <c r="E2555" s="8" t="s">
        <v>12060</v>
      </c>
      <c r="F2555" s="8" t="s">
        <v>12061</v>
      </c>
      <c r="G2555" s="12" t="s">
        <v>12062</v>
      </c>
      <c r="H2555" s="22" t="str">
        <f>VLOOKUP($G2555,Temp!$A:$C,H$1,FALSE)</f>
        <v>rotate123.com</v>
      </c>
      <c r="I2555" s="22" t="e">
        <f>VLOOKUP($G2555,Temp!$A:$C,I$1,FALSE)</f>
        <v>#VALUE!</v>
      </c>
      <c r="J2555" s="22" t="e">
        <f>VLOOKUP($G2555,Temp!$A:$C,J$1,FALSE)</f>
        <v>#VALUE!</v>
      </c>
      <c r="K2555" s="22" t="e">
        <f>VLOOKUP($G2555,Temp!$A:$C,K$1,FALSE)</f>
        <v>#VALUE!</v>
      </c>
      <c r="L2555" s="22" t="e">
        <f>VLOOKUP($G2555,Temp!$A:$C,L$1,FALSE)</f>
        <v>#VALUE!</v>
      </c>
      <c r="M2555" s="22" t="e">
        <f>VLOOKUP($G2555,Temp!$A:$C,M$1,FALSE)</f>
        <v>#VALUE!</v>
      </c>
      <c r="N2555" s="22" t="e">
        <f>VLOOKUP($G2555,Temp!$A:$C,N$1,FALSE)</f>
        <v>#VALUE!</v>
      </c>
      <c r="O2555" s="22" t="e">
        <f>VLOOKUP($G2555,Temp!$A:$C,O$1,FALSE)</f>
        <v>#VALUE!</v>
      </c>
      <c r="P2555" s="22" t="e">
        <f>VLOOKUP($G2555,Temp!$A:$C,P$1,FALSE)</f>
        <v>#VALUE!</v>
      </c>
      <c r="Q2555" s="22" t="e">
        <f>VLOOKUP($G2555,Temp!$A:$C,Q$1,FALSE)</f>
        <v>#VALUE!</v>
      </c>
      <c r="R2555" s="22" t="e">
        <f>VLOOKUP($G2555,Temp!$A:$C,R$1,FALSE)</f>
        <v>#VALUE!</v>
      </c>
      <c r="S2555" s="22" t="e">
        <f>VLOOKUP($G2555,Temp!$A:$C,S$1,FALSE)</f>
        <v>#VALUE!</v>
      </c>
      <c r="T2555" s="22" t="e">
        <f>VLOOKUP($G2555,Temp!$A:$C,T$1,FALSE)</f>
        <v>#VALUE!</v>
      </c>
      <c r="U2555" s="22" t="e">
        <f>VLOOKUP($G2555,Temp!$A:$C,U$1,FALSE)</f>
        <v>#VALUE!</v>
      </c>
      <c r="V2555" s="22" t="e">
        <f>VLOOKUP($G2555,Temp!$A:$C,V$1,FALSE)</f>
        <v>#VALUE!</v>
      </c>
      <c r="W2555" s="22" t="e">
        <f>VLOOKUP($G2555,Temp!$A:$C,W$1,FALSE)</f>
        <v>#VALUE!</v>
      </c>
      <c r="X2555" s="22" t="e">
        <f>VLOOKUP($G2555,Temp!$A:$C,X$1,FALSE)</f>
        <v>#VALUE!</v>
      </c>
      <c r="Y2555" s="22">
        <f>VLOOKUP($G2555,Temp!$A:$C,Y$1,FALSE)</f>
        <v>42</v>
      </c>
      <c r="Z2555" s="22">
        <f>VLOOKUP($G2555,Temp!$A:$C,Z$1,FALSE)</f>
        <v>0</v>
      </c>
      <c r="AA2555" s="22" t="e">
        <f>VLOOKUP($A2555,Searches!$A:$H,AA$1,FALSE)</f>
        <v>#N/A</v>
      </c>
      <c r="AB2555" s="22" t="e">
        <f>VLOOKUP($A2555,Searches!$A:$H,AB$1,FALSE)</f>
        <v>#N/A</v>
      </c>
      <c r="AC2555" s="22" t="e">
        <f>VLOOKUP($A2555,Searches!$A:$H,AC$1,FALSE)</f>
        <v>#N/A</v>
      </c>
      <c r="AD2555" s="22" t="e">
        <f>VLOOKUP($A2555,Searches!$A:$H,AD$1,FALSE)</f>
        <v>#N/A</v>
      </c>
      <c r="AE2555" s="22" t="e">
        <f>VLOOKUP($A2555,Searches!$A:$H,AE$1,FALSE)</f>
        <v>#N/A</v>
      </c>
      <c r="AF2555" s="22" t="e">
        <f>VLOOKUP($A2555,Searches!$A:$H,AF$1,FALSE)</f>
        <v>#N/A</v>
      </c>
      <c r="AG2555" s="22" t="e">
        <f>VLOOKUP($A2555,Searches!$A:$H,AG$1,FALSE)</f>
        <v>#N/A</v>
      </c>
      <c r="AH2555" s="22" t="e">
        <f>VLOOKUP($G2555,Temp!$D:$F,AH$1,FALSE)</f>
        <v>#N/A</v>
      </c>
      <c r="AI2555" s="22" t="e">
        <f>VLOOKUP($G2555,Temp!$D:$F,AI$1,FALSE)</f>
        <v>#N/A</v>
      </c>
      <c r="AJ2555" s="22" t="e">
        <f>VLOOKUP($G2555,Temp!$D:$F,AJ$1,FALSE)</f>
        <v>#N/A</v>
      </c>
    </row>
    <row r="2556" spans="1:36" ht="16" x14ac:dyDescent="0.2">
      <c r="A2556" s="8" t="str">
        <f t="shared" si="39"/>
        <v>Susanna Conneen Addepar</v>
      </c>
      <c r="B2556" s="8" t="s">
        <v>15790</v>
      </c>
      <c r="C2556" s="8" t="s">
        <v>15791</v>
      </c>
      <c r="D2556" s="8" t="s">
        <v>10779</v>
      </c>
      <c r="E2556" s="8" t="s">
        <v>15792</v>
      </c>
      <c r="F2556" s="8" t="s">
        <v>15793</v>
      </c>
      <c r="G2556" s="12" t="s">
        <v>12379</v>
      </c>
      <c r="H2556" s="22" t="str">
        <f>VLOOKUP($G2556,Temp!$A:$C,H$1,FALSE)</f>
        <v>addepar.com</v>
      </c>
      <c r="I2556" s="22" t="e">
        <f>VLOOKUP($G2556,Temp!$A:$C,I$1,FALSE)</f>
        <v>#VALUE!</v>
      </c>
      <c r="J2556" s="22" t="e">
        <f>VLOOKUP($G2556,Temp!$A:$C,J$1,FALSE)</f>
        <v>#VALUE!</v>
      </c>
      <c r="K2556" s="22" t="e">
        <f>VLOOKUP($G2556,Temp!$A:$C,K$1,FALSE)</f>
        <v>#VALUE!</v>
      </c>
      <c r="L2556" s="22" t="e">
        <f>VLOOKUP($G2556,Temp!$A:$C,L$1,FALSE)</f>
        <v>#VALUE!</v>
      </c>
      <c r="M2556" s="22" t="e">
        <f>VLOOKUP($G2556,Temp!$A:$C,M$1,FALSE)</f>
        <v>#VALUE!</v>
      </c>
      <c r="N2556" s="22" t="e">
        <f>VLOOKUP($G2556,Temp!$A:$C,N$1,FALSE)</f>
        <v>#VALUE!</v>
      </c>
      <c r="O2556" s="22" t="e">
        <f>VLOOKUP($G2556,Temp!$A:$C,O$1,FALSE)</f>
        <v>#VALUE!</v>
      </c>
      <c r="P2556" s="22" t="e">
        <f>VLOOKUP($G2556,Temp!$A:$C,P$1,FALSE)</f>
        <v>#VALUE!</v>
      </c>
      <c r="Q2556" s="22" t="e">
        <f>VLOOKUP($G2556,Temp!$A:$C,Q$1,FALSE)</f>
        <v>#VALUE!</v>
      </c>
      <c r="R2556" s="22" t="e">
        <f>VLOOKUP($G2556,Temp!$A:$C,R$1,FALSE)</f>
        <v>#VALUE!</v>
      </c>
      <c r="S2556" s="22" t="e">
        <f>VLOOKUP($G2556,Temp!$A:$C,S$1,FALSE)</f>
        <v>#VALUE!</v>
      </c>
      <c r="T2556" s="22" t="e">
        <f>VLOOKUP($G2556,Temp!$A:$C,T$1,FALSE)</f>
        <v>#VALUE!</v>
      </c>
      <c r="U2556" s="22" t="e">
        <f>VLOOKUP($G2556,Temp!$A:$C,U$1,FALSE)</f>
        <v>#VALUE!</v>
      </c>
      <c r="V2556" s="22" t="e">
        <f>VLOOKUP($G2556,Temp!$A:$C,V$1,FALSE)</f>
        <v>#VALUE!</v>
      </c>
      <c r="W2556" s="22" t="e">
        <f>VLOOKUP($G2556,Temp!$A:$C,W$1,FALSE)</f>
        <v>#VALUE!</v>
      </c>
      <c r="X2556" s="22" t="e">
        <f>VLOOKUP($G2556,Temp!$A:$C,X$1,FALSE)</f>
        <v>#VALUE!</v>
      </c>
      <c r="Y2556" s="22">
        <f>VLOOKUP($G2556,Temp!$A:$C,Y$1,FALSE)</f>
        <v>13700</v>
      </c>
      <c r="Z2556" s="22">
        <f>VLOOKUP($G2556,Temp!$A:$C,Z$1,FALSE)</f>
        <v>45</v>
      </c>
      <c r="AA2556" s="22" t="e">
        <f>VLOOKUP($A2556,Searches!$A:$H,AA$1,FALSE)</f>
        <v>#N/A</v>
      </c>
      <c r="AB2556" s="22" t="e">
        <f>VLOOKUP($A2556,Searches!$A:$H,AB$1,FALSE)</f>
        <v>#N/A</v>
      </c>
      <c r="AC2556" s="22" t="e">
        <f>VLOOKUP($A2556,Searches!$A:$H,AC$1,FALSE)</f>
        <v>#N/A</v>
      </c>
      <c r="AD2556" s="22" t="e">
        <f>VLOOKUP($A2556,Searches!$A:$H,AD$1,FALSE)</f>
        <v>#N/A</v>
      </c>
      <c r="AE2556" s="22" t="e">
        <f>VLOOKUP($A2556,Searches!$A:$H,AE$1,FALSE)</f>
        <v>#N/A</v>
      </c>
      <c r="AF2556" s="22" t="e">
        <f>VLOOKUP($A2556,Searches!$A:$H,AF$1,FALSE)</f>
        <v>#N/A</v>
      </c>
      <c r="AG2556" s="22" t="e">
        <f>VLOOKUP($A2556,Searches!$A:$H,AG$1,FALSE)</f>
        <v>#N/A</v>
      </c>
      <c r="AH2556" s="22" t="e">
        <f>VLOOKUP($G2556,Temp!$D:$F,AH$1,FALSE)</f>
        <v>#N/A</v>
      </c>
      <c r="AI2556" s="22" t="e">
        <f>VLOOKUP($G2556,Temp!$D:$F,AI$1,FALSE)</f>
        <v>#N/A</v>
      </c>
      <c r="AJ2556" s="22" t="e">
        <f>VLOOKUP($G2556,Temp!$D:$F,AJ$1,FALSE)</f>
        <v>#N/A</v>
      </c>
    </row>
    <row r="2557" spans="1:36" ht="16" x14ac:dyDescent="0.2">
      <c r="A2557" s="8" t="str">
        <f t="shared" si="39"/>
        <v>Ravendra Singh Key Management Group, Inc.</v>
      </c>
      <c r="B2557" s="8" t="s">
        <v>15797</v>
      </c>
      <c r="C2557" s="8" t="s">
        <v>15798</v>
      </c>
      <c r="D2557" s="8" t="s">
        <v>12241</v>
      </c>
      <c r="E2557" s="8" t="s">
        <v>15799</v>
      </c>
      <c r="F2557" s="8" t="s">
        <v>15800</v>
      </c>
      <c r="G2557" s="12" t="s">
        <v>12382</v>
      </c>
      <c r="H2557" s="22" t="str">
        <f>VLOOKUP($G2557,Temp!$A:$C,H$1,FALSE)</f>
        <v>kmgus.com</v>
      </c>
      <c r="I2557" s="22" t="e">
        <f>VLOOKUP($G2557,Temp!$A:$C,I$1,FALSE)</f>
        <v>#VALUE!</v>
      </c>
      <c r="J2557" s="22" t="e">
        <f>VLOOKUP($G2557,Temp!$A:$C,J$1,FALSE)</f>
        <v>#VALUE!</v>
      </c>
      <c r="K2557" s="22" t="e">
        <f>VLOOKUP($G2557,Temp!$A:$C,K$1,FALSE)</f>
        <v>#VALUE!</v>
      </c>
      <c r="L2557" s="22" t="e">
        <f>VLOOKUP($G2557,Temp!$A:$C,L$1,FALSE)</f>
        <v>#VALUE!</v>
      </c>
      <c r="M2557" s="22" t="e">
        <f>VLOOKUP($G2557,Temp!$A:$C,M$1,FALSE)</f>
        <v>#VALUE!</v>
      </c>
      <c r="N2557" s="22" t="e">
        <f>VLOOKUP($G2557,Temp!$A:$C,N$1,FALSE)</f>
        <v>#VALUE!</v>
      </c>
      <c r="O2557" s="22" t="e">
        <f>VLOOKUP($G2557,Temp!$A:$C,O$1,FALSE)</f>
        <v>#VALUE!</v>
      </c>
      <c r="P2557" s="22" t="e">
        <f>VLOOKUP($G2557,Temp!$A:$C,P$1,FALSE)</f>
        <v>#VALUE!</v>
      </c>
      <c r="Q2557" s="22" t="e">
        <f>VLOOKUP($G2557,Temp!$A:$C,Q$1,FALSE)</f>
        <v>#VALUE!</v>
      </c>
      <c r="R2557" s="22" t="e">
        <f>VLOOKUP($G2557,Temp!$A:$C,R$1,FALSE)</f>
        <v>#VALUE!</v>
      </c>
      <c r="S2557" s="22" t="e">
        <f>VLOOKUP($G2557,Temp!$A:$C,S$1,FALSE)</f>
        <v>#VALUE!</v>
      </c>
      <c r="T2557" s="22" t="e">
        <f>VLOOKUP($G2557,Temp!$A:$C,T$1,FALSE)</f>
        <v>#VALUE!</v>
      </c>
      <c r="U2557" s="22" t="e">
        <f>VLOOKUP($G2557,Temp!$A:$C,U$1,FALSE)</f>
        <v>#VALUE!</v>
      </c>
      <c r="V2557" s="22" t="e">
        <f>VLOOKUP($G2557,Temp!$A:$C,V$1,FALSE)</f>
        <v>#VALUE!</v>
      </c>
      <c r="W2557" s="22" t="e">
        <f>VLOOKUP($G2557,Temp!$A:$C,W$1,FALSE)</f>
        <v>#VALUE!</v>
      </c>
      <c r="X2557" s="22" t="e">
        <f>VLOOKUP($G2557,Temp!$A:$C,X$1,FALSE)</f>
        <v>#VALUE!</v>
      </c>
      <c r="Y2557" s="22">
        <f>VLOOKUP($G2557,Temp!$A:$C,Y$1,FALSE)</f>
        <v>24</v>
      </c>
      <c r="Z2557" s="22">
        <f>VLOOKUP($G2557,Temp!$A:$C,Z$1,FALSE)</f>
        <v>0</v>
      </c>
      <c r="AA2557" s="22" t="e">
        <f>VLOOKUP($A2557,Searches!$A:$H,AA$1,FALSE)</f>
        <v>#N/A</v>
      </c>
      <c r="AB2557" s="22" t="e">
        <f>VLOOKUP($A2557,Searches!$A:$H,AB$1,FALSE)</f>
        <v>#N/A</v>
      </c>
      <c r="AC2557" s="22" t="e">
        <f>VLOOKUP($A2557,Searches!$A:$H,AC$1,FALSE)</f>
        <v>#N/A</v>
      </c>
      <c r="AD2557" s="22" t="e">
        <f>VLOOKUP($A2557,Searches!$A:$H,AD$1,FALSE)</f>
        <v>#N/A</v>
      </c>
      <c r="AE2557" s="22" t="e">
        <f>VLOOKUP($A2557,Searches!$A:$H,AE$1,FALSE)</f>
        <v>#N/A</v>
      </c>
      <c r="AF2557" s="22" t="e">
        <f>VLOOKUP($A2557,Searches!$A:$H,AF$1,FALSE)</f>
        <v>#N/A</v>
      </c>
      <c r="AG2557" s="22" t="e">
        <f>VLOOKUP($A2557,Searches!$A:$H,AG$1,FALSE)</f>
        <v>#N/A</v>
      </c>
      <c r="AH2557" s="22" t="e">
        <f>VLOOKUP($G2557,Temp!$D:$F,AH$1,FALSE)</f>
        <v>#N/A</v>
      </c>
      <c r="AI2557" s="22" t="e">
        <f>VLOOKUP($G2557,Temp!$D:$F,AI$1,FALSE)</f>
        <v>#N/A</v>
      </c>
      <c r="AJ2557" s="22" t="e">
        <f>VLOOKUP($G2557,Temp!$D:$F,AJ$1,FALSE)</f>
        <v>#N/A</v>
      </c>
    </row>
    <row r="2558" spans="1:36" ht="16" x14ac:dyDescent="0.2">
      <c r="A2558" s="8" t="str">
        <f t="shared" si="39"/>
        <v>Sierra McNeil George Fox University</v>
      </c>
      <c r="B2558" s="8" t="s">
        <v>15808</v>
      </c>
      <c r="C2558" s="8" t="s">
        <v>15809</v>
      </c>
      <c r="D2558" s="8" t="s">
        <v>12221</v>
      </c>
      <c r="E2558" s="8" t="s">
        <v>15810</v>
      </c>
      <c r="F2558" s="8" t="s">
        <v>15811</v>
      </c>
      <c r="G2558" s="12" t="s">
        <v>12385</v>
      </c>
      <c r="H2558" s="22" t="str">
        <f>VLOOKUP($G2558,Temp!$A:$C,H$1,FALSE)</f>
        <v>georgefox.edu</v>
      </c>
      <c r="I2558" s="22" t="e">
        <f>VLOOKUP($G2558,Temp!$A:$C,I$1,FALSE)</f>
        <v>#VALUE!</v>
      </c>
      <c r="J2558" s="22" t="e">
        <f>VLOOKUP($G2558,Temp!$A:$C,J$1,FALSE)</f>
        <v>#VALUE!</v>
      </c>
      <c r="K2558" s="22" t="e">
        <f>VLOOKUP($G2558,Temp!$A:$C,K$1,FALSE)</f>
        <v>#VALUE!</v>
      </c>
      <c r="L2558" s="22" t="e">
        <f>VLOOKUP($G2558,Temp!$A:$C,L$1,FALSE)</f>
        <v>#VALUE!</v>
      </c>
      <c r="M2558" s="22" t="e">
        <f>VLOOKUP($G2558,Temp!$A:$C,M$1,FALSE)</f>
        <v>#VALUE!</v>
      </c>
      <c r="N2558" s="22" t="e">
        <f>VLOOKUP($G2558,Temp!$A:$C,N$1,FALSE)</f>
        <v>#VALUE!</v>
      </c>
      <c r="O2558" s="22" t="e">
        <f>VLOOKUP($G2558,Temp!$A:$C,O$1,FALSE)</f>
        <v>#VALUE!</v>
      </c>
      <c r="P2558" s="22" t="e">
        <f>VLOOKUP($G2558,Temp!$A:$C,P$1,FALSE)</f>
        <v>#VALUE!</v>
      </c>
      <c r="Q2558" s="22" t="e">
        <f>VLOOKUP($G2558,Temp!$A:$C,Q$1,FALSE)</f>
        <v>#VALUE!</v>
      </c>
      <c r="R2558" s="22" t="e">
        <f>VLOOKUP($G2558,Temp!$A:$C,R$1,FALSE)</f>
        <v>#VALUE!</v>
      </c>
      <c r="S2558" s="22" t="e">
        <f>VLOOKUP($G2558,Temp!$A:$C,S$1,FALSE)</f>
        <v>#VALUE!</v>
      </c>
      <c r="T2558" s="22" t="e">
        <f>VLOOKUP($G2558,Temp!$A:$C,T$1,FALSE)</f>
        <v>#VALUE!</v>
      </c>
      <c r="U2558" s="22" t="e">
        <f>VLOOKUP($G2558,Temp!$A:$C,U$1,FALSE)</f>
        <v>#VALUE!</v>
      </c>
      <c r="V2558" s="22" t="e">
        <f>VLOOKUP($G2558,Temp!$A:$C,V$1,FALSE)</f>
        <v>#VALUE!</v>
      </c>
      <c r="W2558" s="22" t="e">
        <f>VLOOKUP($G2558,Temp!$A:$C,W$1,FALSE)</f>
        <v>#VALUE!</v>
      </c>
      <c r="X2558" s="22" t="e">
        <f>VLOOKUP($G2558,Temp!$A:$C,X$1,FALSE)</f>
        <v>#VALUE!</v>
      </c>
      <c r="Y2558" s="22">
        <f>VLOOKUP($G2558,Temp!$A:$C,Y$1,FALSE)</f>
        <v>223000</v>
      </c>
      <c r="Z2558" s="22">
        <f>VLOOKUP($G2558,Temp!$A:$C,Z$1,FALSE)</f>
        <v>8100</v>
      </c>
      <c r="AA2558" s="22" t="e">
        <f>VLOOKUP($A2558,Searches!$A:$H,AA$1,FALSE)</f>
        <v>#N/A</v>
      </c>
      <c r="AB2558" s="22" t="e">
        <f>VLOOKUP($A2558,Searches!$A:$H,AB$1,FALSE)</f>
        <v>#N/A</v>
      </c>
      <c r="AC2558" s="22" t="e">
        <f>VLOOKUP($A2558,Searches!$A:$H,AC$1,FALSE)</f>
        <v>#N/A</v>
      </c>
      <c r="AD2558" s="22" t="e">
        <f>VLOOKUP($A2558,Searches!$A:$H,AD$1,FALSE)</f>
        <v>#N/A</v>
      </c>
      <c r="AE2558" s="22" t="e">
        <f>VLOOKUP($A2558,Searches!$A:$H,AE$1,FALSE)</f>
        <v>#N/A</v>
      </c>
      <c r="AF2558" s="22" t="e">
        <f>VLOOKUP($A2558,Searches!$A:$H,AF$1,FALSE)</f>
        <v>#N/A</v>
      </c>
      <c r="AG2558" s="22" t="e">
        <f>VLOOKUP($A2558,Searches!$A:$H,AG$1,FALSE)</f>
        <v>#N/A</v>
      </c>
      <c r="AH2558" s="22" t="e">
        <f>VLOOKUP($G2558,Temp!$D:$F,AH$1,FALSE)</f>
        <v>#N/A</v>
      </c>
      <c r="AI2558" s="22" t="e">
        <f>VLOOKUP($G2558,Temp!$D:$F,AI$1,FALSE)</f>
        <v>#N/A</v>
      </c>
      <c r="AJ2558" s="22" t="e">
        <f>VLOOKUP($G2558,Temp!$D:$F,AJ$1,FALSE)</f>
        <v>#N/A</v>
      </c>
    </row>
    <row r="2559" spans="1:36" ht="16" x14ac:dyDescent="0.2">
      <c r="A2559" s="8" t="str">
        <f t="shared" si="39"/>
        <v>Rocío Tokuda Shopbop | East Dane</v>
      </c>
      <c r="B2559" s="8" t="s">
        <v>15818</v>
      </c>
      <c r="C2559" s="8" t="s">
        <v>15819</v>
      </c>
      <c r="D2559" s="8" t="s">
        <v>12208</v>
      </c>
      <c r="E2559" s="8" t="s">
        <v>15820</v>
      </c>
      <c r="F2559" s="8" t="s">
        <v>15821</v>
      </c>
      <c r="G2559" s="12" t="s">
        <v>12391</v>
      </c>
      <c r="H2559" s="22" t="str">
        <f>VLOOKUP($G2559,Temp!$A:$C,H$1,FALSE)</f>
        <v>shopbop.com</v>
      </c>
      <c r="I2559" s="22" t="e">
        <f>VLOOKUP($G2559,Temp!$A:$C,I$1,FALSE)</f>
        <v>#VALUE!</v>
      </c>
      <c r="J2559" s="22" t="e">
        <f>VLOOKUP($G2559,Temp!$A:$C,J$1,FALSE)</f>
        <v>#VALUE!</v>
      </c>
      <c r="K2559" s="22" t="e">
        <f>VLOOKUP($G2559,Temp!$A:$C,K$1,FALSE)</f>
        <v>#VALUE!</v>
      </c>
      <c r="L2559" s="22" t="e">
        <f>VLOOKUP($G2559,Temp!$A:$C,L$1,FALSE)</f>
        <v>#VALUE!</v>
      </c>
      <c r="M2559" s="22" t="e">
        <f>VLOOKUP($G2559,Temp!$A:$C,M$1,FALSE)</f>
        <v>#VALUE!</v>
      </c>
      <c r="N2559" s="22" t="e">
        <f>VLOOKUP($G2559,Temp!$A:$C,N$1,FALSE)</f>
        <v>#VALUE!</v>
      </c>
      <c r="O2559" s="22" t="e">
        <f>VLOOKUP($G2559,Temp!$A:$C,O$1,FALSE)</f>
        <v>#VALUE!</v>
      </c>
      <c r="P2559" s="22" t="e">
        <f>VLOOKUP($G2559,Temp!$A:$C,P$1,FALSE)</f>
        <v>#VALUE!</v>
      </c>
      <c r="Q2559" s="22" t="e">
        <f>VLOOKUP($G2559,Temp!$A:$C,Q$1,FALSE)</f>
        <v>#VALUE!</v>
      </c>
      <c r="R2559" s="22" t="e">
        <f>VLOOKUP($G2559,Temp!$A:$C,R$1,FALSE)</f>
        <v>#VALUE!</v>
      </c>
      <c r="S2559" s="22" t="e">
        <f>VLOOKUP($G2559,Temp!$A:$C,S$1,FALSE)</f>
        <v>#VALUE!</v>
      </c>
      <c r="T2559" s="22" t="e">
        <f>VLOOKUP($G2559,Temp!$A:$C,T$1,FALSE)</f>
        <v>#VALUE!</v>
      </c>
      <c r="U2559" s="22" t="e">
        <f>VLOOKUP($G2559,Temp!$A:$C,U$1,FALSE)</f>
        <v>#VALUE!</v>
      </c>
      <c r="V2559" s="22" t="e">
        <f>VLOOKUP($G2559,Temp!$A:$C,V$1,FALSE)</f>
        <v>#VALUE!</v>
      </c>
      <c r="W2559" s="22" t="e">
        <f>VLOOKUP($G2559,Temp!$A:$C,W$1,FALSE)</f>
        <v>#VALUE!</v>
      </c>
      <c r="X2559" s="22" t="e">
        <f>VLOOKUP($G2559,Temp!$A:$C,X$1,FALSE)</f>
        <v>#VALUE!</v>
      </c>
      <c r="Y2559" s="22">
        <f>VLOOKUP($G2559,Temp!$A:$C,Y$1,FALSE)</f>
        <v>971000</v>
      </c>
      <c r="Z2559" s="22">
        <f>VLOOKUP($G2559,Temp!$A:$C,Z$1,FALSE)</f>
        <v>88300</v>
      </c>
      <c r="AA2559" s="22" t="e">
        <f>VLOOKUP($A2559,Searches!$A:$H,AA$1,FALSE)</f>
        <v>#N/A</v>
      </c>
      <c r="AB2559" s="22" t="e">
        <f>VLOOKUP($A2559,Searches!$A:$H,AB$1,FALSE)</f>
        <v>#N/A</v>
      </c>
      <c r="AC2559" s="22" t="e">
        <f>VLOOKUP($A2559,Searches!$A:$H,AC$1,FALSE)</f>
        <v>#N/A</v>
      </c>
      <c r="AD2559" s="22" t="e">
        <f>VLOOKUP($A2559,Searches!$A:$H,AD$1,FALSE)</f>
        <v>#N/A</v>
      </c>
      <c r="AE2559" s="22" t="e">
        <f>VLOOKUP($A2559,Searches!$A:$H,AE$1,FALSE)</f>
        <v>#N/A</v>
      </c>
      <c r="AF2559" s="22" t="e">
        <f>VLOOKUP($A2559,Searches!$A:$H,AF$1,FALSE)</f>
        <v>#N/A</v>
      </c>
      <c r="AG2559" s="22" t="e">
        <f>VLOOKUP($A2559,Searches!$A:$H,AG$1,FALSE)</f>
        <v>#N/A</v>
      </c>
      <c r="AH2559" s="22" t="e">
        <f>VLOOKUP($G2559,Temp!$D:$F,AH$1,FALSE)</f>
        <v>#N/A</v>
      </c>
      <c r="AI2559" s="22" t="e">
        <f>VLOOKUP($G2559,Temp!$D:$F,AI$1,FALSE)</f>
        <v>#N/A</v>
      </c>
      <c r="AJ2559" s="22" t="e">
        <f>VLOOKUP($G2559,Temp!$D:$F,AJ$1,FALSE)</f>
        <v>#N/A</v>
      </c>
    </row>
    <row r="2560" spans="1:36" ht="16" x14ac:dyDescent="0.2">
      <c r="A2560" s="8" t="str">
        <f t="shared" si="39"/>
        <v>Jon Youshaei Every Vowel</v>
      </c>
      <c r="B2560" s="8" t="s">
        <v>619</v>
      </c>
      <c r="C2560" s="8" t="s">
        <v>11908</v>
      </c>
      <c r="D2560" s="8" t="s">
        <v>8670</v>
      </c>
      <c r="E2560" s="8" t="s">
        <v>11909</v>
      </c>
      <c r="F2560" s="8" t="s">
        <v>11910</v>
      </c>
      <c r="G2560" s="12" t="s">
        <v>11911</v>
      </c>
      <c r="H2560" s="22" t="str">
        <f>VLOOKUP($G2560,Temp!$A:$C,H$1,FALSE)</f>
        <v>EveryVowel.com</v>
      </c>
      <c r="I2560" s="22" t="e">
        <f>VLOOKUP($G2560,Temp!$A:$C,I$1,FALSE)</f>
        <v>#VALUE!</v>
      </c>
      <c r="J2560" s="22" t="e">
        <f>VLOOKUP($G2560,Temp!$A:$C,J$1,FALSE)</f>
        <v>#VALUE!</v>
      </c>
      <c r="K2560" s="22" t="e">
        <f>VLOOKUP($G2560,Temp!$A:$C,K$1,FALSE)</f>
        <v>#VALUE!</v>
      </c>
      <c r="L2560" s="22" t="e">
        <f>VLOOKUP($G2560,Temp!$A:$C,L$1,FALSE)</f>
        <v>#VALUE!</v>
      </c>
      <c r="M2560" s="22" t="e">
        <f>VLOOKUP($G2560,Temp!$A:$C,M$1,FALSE)</f>
        <v>#VALUE!</v>
      </c>
      <c r="N2560" s="22" t="e">
        <f>VLOOKUP($G2560,Temp!$A:$C,N$1,FALSE)</f>
        <v>#VALUE!</v>
      </c>
      <c r="O2560" s="22" t="e">
        <f>VLOOKUP($G2560,Temp!$A:$C,O$1,FALSE)</f>
        <v>#VALUE!</v>
      </c>
      <c r="P2560" s="22" t="e">
        <f>VLOOKUP($G2560,Temp!$A:$C,P$1,FALSE)</f>
        <v>#VALUE!</v>
      </c>
      <c r="Q2560" s="22" t="e">
        <f>VLOOKUP($G2560,Temp!$A:$C,Q$1,FALSE)</f>
        <v>#VALUE!</v>
      </c>
      <c r="R2560" s="22" t="e">
        <f>VLOOKUP($G2560,Temp!$A:$C,R$1,FALSE)</f>
        <v>#VALUE!</v>
      </c>
      <c r="S2560" s="22" t="e">
        <f>VLOOKUP($G2560,Temp!$A:$C,S$1,FALSE)</f>
        <v>#VALUE!</v>
      </c>
      <c r="T2560" s="22" t="e">
        <f>VLOOKUP($G2560,Temp!$A:$C,T$1,FALSE)</f>
        <v>#VALUE!</v>
      </c>
      <c r="U2560" s="22" t="e">
        <f>VLOOKUP($G2560,Temp!$A:$C,U$1,FALSE)</f>
        <v>#VALUE!</v>
      </c>
      <c r="V2560" s="22" t="e">
        <f>VLOOKUP($G2560,Temp!$A:$C,V$1,FALSE)</f>
        <v>#VALUE!</v>
      </c>
      <c r="W2560" s="22" t="e">
        <f>VLOOKUP($G2560,Temp!$A:$C,W$1,FALSE)</f>
        <v>#VALUE!</v>
      </c>
      <c r="X2560" s="22" t="e">
        <f>VLOOKUP($G2560,Temp!$A:$C,X$1,FALSE)</f>
        <v>#VALUE!</v>
      </c>
      <c r="Y2560" s="22">
        <f>VLOOKUP($G2560,Temp!$A:$C,Y$1,FALSE)</f>
        <v>18</v>
      </c>
      <c r="Z2560" s="22">
        <f>VLOOKUP($G2560,Temp!$A:$C,Z$1,FALSE)</f>
        <v>0</v>
      </c>
      <c r="AA2560" s="22" t="e">
        <f>VLOOKUP($A2560,Searches!$A:$H,AA$1,FALSE)</f>
        <v>#N/A</v>
      </c>
      <c r="AB2560" s="22" t="e">
        <f>VLOOKUP($A2560,Searches!$A:$H,AB$1,FALSE)</f>
        <v>#N/A</v>
      </c>
      <c r="AC2560" s="22" t="e">
        <f>VLOOKUP($A2560,Searches!$A:$H,AC$1,FALSE)</f>
        <v>#N/A</v>
      </c>
      <c r="AD2560" s="22" t="e">
        <f>VLOOKUP($A2560,Searches!$A:$H,AD$1,FALSE)</f>
        <v>#N/A</v>
      </c>
      <c r="AE2560" s="22" t="e">
        <f>VLOOKUP($A2560,Searches!$A:$H,AE$1,FALSE)</f>
        <v>#N/A</v>
      </c>
      <c r="AF2560" s="22" t="e">
        <f>VLOOKUP($A2560,Searches!$A:$H,AF$1,FALSE)</f>
        <v>#N/A</v>
      </c>
      <c r="AG2560" s="22" t="e">
        <f>VLOOKUP($A2560,Searches!$A:$H,AG$1,FALSE)</f>
        <v>#N/A</v>
      </c>
      <c r="AH2560" s="22" t="e">
        <f>VLOOKUP($G2560,Temp!$D:$F,AH$1,FALSE)</f>
        <v>#N/A</v>
      </c>
      <c r="AI2560" s="22" t="e">
        <f>VLOOKUP($G2560,Temp!$D:$F,AI$1,FALSE)</f>
        <v>#N/A</v>
      </c>
      <c r="AJ2560" s="22" t="e">
        <f>VLOOKUP($G2560,Temp!$D:$F,AJ$1,FALSE)</f>
        <v>#N/A</v>
      </c>
    </row>
    <row r="2561" spans="1:36" ht="16" x14ac:dyDescent="0.2">
      <c r="A2561" s="8" t="str">
        <f t="shared" si="39"/>
        <v>Colleen Phelan The Honest Company</v>
      </c>
      <c r="B2561" s="8" t="s">
        <v>2540</v>
      </c>
      <c r="C2561" s="8" t="s">
        <v>15827</v>
      </c>
      <c r="D2561" s="8" t="s">
        <v>12196</v>
      </c>
      <c r="E2561" s="8" t="s">
        <v>15828</v>
      </c>
      <c r="F2561" s="8" t="s">
        <v>13572</v>
      </c>
      <c r="G2561" s="12" t="s">
        <v>12409</v>
      </c>
      <c r="H2561" s="22" t="str">
        <f>VLOOKUP($G2561,Temp!$A:$C,H$1,FALSE)</f>
        <v>honest.com</v>
      </c>
      <c r="I2561" s="22" t="e">
        <f>VLOOKUP($G2561,Temp!$A:$C,I$1,FALSE)</f>
        <v>#VALUE!</v>
      </c>
      <c r="J2561" s="22" t="e">
        <f>VLOOKUP($G2561,Temp!$A:$C,J$1,FALSE)</f>
        <v>#VALUE!</v>
      </c>
      <c r="K2561" s="22" t="e">
        <f>VLOOKUP($G2561,Temp!$A:$C,K$1,FALSE)</f>
        <v>#VALUE!</v>
      </c>
      <c r="L2561" s="22" t="e">
        <f>VLOOKUP($G2561,Temp!$A:$C,L$1,FALSE)</f>
        <v>#VALUE!</v>
      </c>
      <c r="M2561" s="22" t="e">
        <f>VLOOKUP($G2561,Temp!$A:$C,M$1,FALSE)</f>
        <v>#VALUE!</v>
      </c>
      <c r="N2561" s="22" t="e">
        <f>VLOOKUP($G2561,Temp!$A:$C,N$1,FALSE)</f>
        <v>#VALUE!</v>
      </c>
      <c r="O2561" s="22" t="e">
        <f>VLOOKUP($G2561,Temp!$A:$C,O$1,FALSE)</f>
        <v>#VALUE!</v>
      </c>
      <c r="P2561" s="22" t="e">
        <f>VLOOKUP($G2561,Temp!$A:$C,P$1,FALSE)</f>
        <v>#VALUE!</v>
      </c>
      <c r="Q2561" s="22" t="e">
        <f>VLOOKUP($G2561,Temp!$A:$C,Q$1,FALSE)</f>
        <v>#VALUE!</v>
      </c>
      <c r="R2561" s="22" t="e">
        <f>VLOOKUP($G2561,Temp!$A:$C,R$1,FALSE)</f>
        <v>#VALUE!</v>
      </c>
      <c r="S2561" s="22" t="e">
        <f>VLOOKUP($G2561,Temp!$A:$C,S$1,FALSE)</f>
        <v>#VALUE!</v>
      </c>
      <c r="T2561" s="22" t="e">
        <f>VLOOKUP($G2561,Temp!$A:$C,T$1,FALSE)</f>
        <v>#VALUE!</v>
      </c>
      <c r="U2561" s="22" t="e">
        <f>VLOOKUP($G2561,Temp!$A:$C,U$1,FALSE)</f>
        <v>#VALUE!</v>
      </c>
      <c r="V2561" s="22" t="e">
        <f>VLOOKUP($G2561,Temp!$A:$C,V$1,FALSE)</f>
        <v>#VALUE!</v>
      </c>
      <c r="W2561" s="22" t="e">
        <f>VLOOKUP($G2561,Temp!$A:$C,W$1,FALSE)</f>
        <v>#VALUE!</v>
      </c>
      <c r="X2561" s="22" t="e">
        <f>VLOOKUP($G2561,Temp!$A:$C,X$1,FALSE)</f>
        <v>#VALUE!</v>
      </c>
      <c r="Y2561" s="22">
        <f>VLOOKUP($G2561,Temp!$A:$C,Y$1,FALSE)</f>
        <v>354000</v>
      </c>
      <c r="Z2561" s="22">
        <f>VLOOKUP($G2561,Temp!$A:$C,Z$1,FALSE)</f>
        <v>58600</v>
      </c>
      <c r="AA2561" s="22" t="e">
        <f>VLOOKUP($A2561,Searches!$A:$H,AA$1,FALSE)</f>
        <v>#N/A</v>
      </c>
      <c r="AB2561" s="22" t="e">
        <f>VLOOKUP($A2561,Searches!$A:$H,AB$1,FALSE)</f>
        <v>#N/A</v>
      </c>
      <c r="AC2561" s="22" t="e">
        <f>VLOOKUP($A2561,Searches!$A:$H,AC$1,FALSE)</f>
        <v>#N/A</v>
      </c>
      <c r="AD2561" s="22" t="e">
        <f>VLOOKUP($A2561,Searches!$A:$H,AD$1,FALSE)</f>
        <v>#N/A</v>
      </c>
      <c r="AE2561" s="22" t="e">
        <f>VLOOKUP($A2561,Searches!$A:$H,AE$1,FALSE)</f>
        <v>#N/A</v>
      </c>
      <c r="AF2561" s="22" t="e">
        <f>VLOOKUP($A2561,Searches!$A:$H,AF$1,FALSE)</f>
        <v>#N/A</v>
      </c>
      <c r="AG2561" s="22" t="e">
        <f>VLOOKUP($A2561,Searches!$A:$H,AG$1,FALSE)</f>
        <v>#N/A</v>
      </c>
      <c r="AH2561" s="22" t="e">
        <f>VLOOKUP($G2561,Temp!$D:$F,AH$1,FALSE)</f>
        <v>#N/A</v>
      </c>
      <c r="AI2561" s="22" t="e">
        <f>VLOOKUP($G2561,Temp!$D:$F,AI$1,FALSE)</f>
        <v>#N/A</v>
      </c>
      <c r="AJ2561" s="22" t="e">
        <f>VLOOKUP($G2561,Temp!$D:$F,AJ$1,FALSE)</f>
        <v>#N/A</v>
      </c>
    </row>
    <row r="2562" spans="1:36" ht="16" x14ac:dyDescent="0.2">
      <c r="A2562" s="8" t="str">
        <f t="shared" si="39"/>
        <v>Mark Mangano Hartford Funds</v>
      </c>
      <c r="B2562" s="8" t="s">
        <v>476</v>
      </c>
      <c r="C2562" s="8" t="s">
        <v>11917</v>
      </c>
      <c r="D2562" s="8" t="s">
        <v>11918</v>
      </c>
      <c r="E2562" s="8" t="s">
        <v>11919</v>
      </c>
      <c r="F2562" s="8" t="s">
        <v>11920</v>
      </c>
      <c r="G2562" s="12" t="s">
        <v>11921</v>
      </c>
      <c r="H2562" s="22" t="str">
        <f>VLOOKUP($G2562,Temp!$A:$C,H$1,FALSE)</f>
        <v>hartfordfunds.com</v>
      </c>
      <c r="I2562" s="22" t="e">
        <f>VLOOKUP($G2562,Temp!$A:$C,I$1,FALSE)</f>
        <v>#VALUE!</v>
      </c>
      <c r="J2562" s="22" t="e">
        <f>VLOOKUP($G2562,Temp!$A:$C,J$1,FALSE)</f>
        <v>#VALUE!</v>
      </c>
      <c r="K2562" s="22" t="e">
        <f>VLOOKUP($G2562,Temp!$A:$C,K$1,FALSE)</f>
        <v>#VALUE!</v>
      </c>
      <c r="L2562" s="22" t="e">
        <f>VLOOKUP($G2562,Temp!$A:$C,L$1,FALSE)</f>
        <v>#VALUE!</v>
      </c>
      <c r="M2562" s="22" t="e">
        <f>VLOOKUP($G2562,Temp!$A:$C,M$1,FALSE)</f>
        <v>#VALUE!</v>
      </c>
      <c r="N2562" s="22" t="e">
        <f>VLOOKUP($G2562,Temp!$A:$C,N$1,FALSE)</f>
        <v>#VALUE!</v>
      </c>
      <c r="O2562" s="22" t="e">
        <f>VLOOKUP($G2562,Temp!$A:$C,O$1,FALSE)</f>
        <v>#VALUE!</v>
      </c>
      <c r="P2562" s="22" t="e">
        <f>VLOOKUP($G2562,Temp!$A:$C,P$1,FALSE)</f>
        <v>#VALUE!</v>
      </c>
      <c r="Q2562" s="22" t="e">
        <f>VLOOKUP($G2562,Temp!$A:$C,Q$1,FALSE)</f>
        <v>#VALUE!</v>
      </c>
      <c r="R2562" s="22" t="e">
        <f>VLOOKUP($G2562,Temp!$A:$C,R$1,FALSE)</f>
        <v>#VALUE!</v>
      </c>
      <c r="S2562" s="22" t="e">
        <f>VLOOKUP($G2562,Temp!$A:$C,S$1,FALSE)</f>
        <v>#VALUE!</v>
      </c>
      <c r="T2562" s="22" t="e">
        <f>VLOOKUP($G2562,Temp!$A:$C,T$1,FALSE)</f>
        <v>#VALUE!</v>
      </c>
      <c r="U2562" s="22" t="e">
        <f>VLOOKUP($G2562,Temp!$A:$C,U$1,FALSE)</f>
        <v>#VALUE!</v>
      </c>
      <c r="V2562" s="22" t="e">
        <f>VLOOKUP($G2562,Temp!$A:$C,V$1,FALSE)</f>
        <v>#VALUE!</v>
      </c>
      <c r="W2562" s="22" t="e">
        <f>VLOOKUP($G2562,Temp!$A:$C,W$1,FALSE)</f>
        <v>#VALUE!</v>
      </c>
      <c r="X2562" s="22" t="e">
        <f>VLOOKUP($G2562,Temp!$A:$C,X$1,FALSE)</f>
        <v>#VALUE!</v>
      </c>
      <c r="Y2562" s="22">
        <f>VLOOKUP($G2562,Temp!$A:$C,Y$1,FALSE)</f>
        <v>85000</v>
      </c>
      <c r="Z2562" s="22">
        <f>VLOOKUP($G2562,Temp!$A:$C,Z$1,FALSE)</f>
        <v>0</v>
      </c>
      <c r="AA2562" s="22" t="e">
        <f>VLOOKUP($A2562,Searches!$A:$H,AA$1,FALSE)</f>
        <v>#N/A</v>
      </c>
      <c r="AB2562" s="22" t="e">
        <f>VLOOKUP($A2562,Searches!$A:$H,AB$1,FALSE)</f>
        <v>#N/A</v>
      </c>
      <c r="AC2562" s="22" t="e">
        <f>VLOOKUP($A2562,Searches!$A:$H,AC$1,FALSE)</f>
        <v>#N/A</v>
      </c>
      <c r="AD2562" s="22" t="e">
        <f>VLOOKUP($A2562,Searches!$A:$H,AD$1,FALSE)</f>
        <v>#N/A</v>
      </c>
      <c r="AE2562" s="22" t="e">
        <f>VLOOKUP($A2562,Searches!$A:$H,AE$1,FALSE)</f>
        <v>#N/A</v>
      </c>
      <c r="AF2562" s="22" t="e">
        <f>VLOOKUP($A2562,Searches!$A:$H,AF$1,FALSE)</f>
        <v>#N/A</v>
      </c>
      <c r="AG2562" s="22" t="e">
        <f>VLOOKUP($A2562,Searches!$A:$H,AG$1,FALSE)</f>
        <v>#N/A</v>
      </c>
      <c r="AH2562" s="22" t="e">
        <f>VLOOKUP($G2562,Temp!$D:$F,AH$1,FALSE)</f>
        <v>#N/A</v>
      </c>
      <c r="AI2562" s="22" t="e">
        <f>VLOOKUP($G2562,Temp!$D:$F,AI$1,FALSE)</f>
        <v>#N/A</v>
      </c>
      <c r="AJ2562" s="22" t="e">
        <f>VLOOKUP($G2562,Temp!$D:$F,AJ$1,FALSE)</f>
        <v>#N/A</v>
      </c>
    </row>
    <row r="2563" spans="1:36" ht="16" x14ac:dyDescent="0.2">
      <c r="A2563" s="8" t="str">
        <f t="shared" si="39"/>
        <v>Raghav Jain RS Software</v>
      </c>
      <c r="B2563" s="8" t="s">
        <v>15836</v>
      </c>
      <c r="C2563" s="8" t="s">
        <v>6981</v>
      </c>
      <c r="D2563" s="8" t="s">
        <v>12166</v>
      </c>
      <c r="E2563" s="8" t="s">
        <v>15838</v>
      </c>
      <c r="F2563" s="8" t="s">
        <v>15840</v>
      </c>
      <c r="G2563" s="12" t="s">
        <v>12410</v>
      </c>
      <c r="H2563" s="22" t="str">
        <f>VLOOKUP($G2563,Temp!$A:$C,H$1,FALSE)</f>
        <v>rssoftware.com</v>
      </c>
      <c r="I2563" s="22" t="e">
        <f>VLOOKUP($G2563,Temp!$A:$C,I$1,FALSE)</f>
        <v>#VALUE!</v>
      </c>
      <c r="J2563" s="22" t="e">
        <f>VLOOKUP($G2563,Temp!$A:$C,J$1,FALSE)</f>
        <v>#VALUE!</v>
      </c>
      <c r="K2563" s="22" t="e">
        <f>VLOOKUP($G2563,Temp!$A:$C,K$1,FALSE)</f>
        <v>#VALUE!</v>
      </c>
      <c r="L2563" s="22" t="e">
        <f>VLOOKUP($G2563,Temp!$A:$C,L$1,FALSE)</f>
        <v>#VALUE!</v>
      </c>
      <c r="M2563" s="22" t="e">
        <f>VLOOKUP($G2563,Temp!$A:$C,M$1,FALSE)</f>
        <v>#VALUE!</v>
      </c>
      <c r="N2563" s="22" t="e">
        <f>VLOOKUP($G2563,Temp!$A:$C,N$1,FALSE)</f>
        <v>#VALUE!</v>
      </c>
      <c r="O2563" s="22" t="e">
        <f>VLOOKUP($G2563,Temp!$A:$C,O$1,FALSE)</f>
        <v>#VALUE!</v>
      </c>
      <c r="P2563" s="22" t="e">
        <f>VLOOKUP($G2563,Temp!$A:$C,P$1,FALSE)</f>
        <v>#VALUE!</v>
      </c>
      <c r="Q2563" s="22" t="e">
        <f>VLOOKUP($G2563,Temp!$A:$C,Q$1,FALSE)</f>
        <v>#VALUE!</v>
      </c>
      <c r="R2563" s="22" t="e">
        <f>VLOOKUP($G2563,Temp!$A:$C,R$1,FALSE)</f>
        <v>#VALUE!</v>
      </c>
      <c r="S2563" s="22" t="e">
        <f>VLOOKUP($G2563,Temp!$A:$C,S$1,FALSE)</f>
        <v>#VALUE!</v>
      </c>
      <c r="T2563" s="22" t="e">
        <f>VLOOKUP($G2563,Temp!$A:$C,T$1,FALSE)</f>
        <v>#VALUE!</v>
      </c>
      <c r="U2563" s="22" t="e">
        <f>VLOOKUP($G2563,Temp!$A:$C,U$1,FALSE)</f>
        <v>#VALUE!</v>
      </c>
      <c r="V2563" s="22" t="e">
        <f>VLOOKUP($G2563,Temp!$A:$C,V$1,FALSE)</f>
        <v>#VALUE!</v>
      </c>
      <c r="W2563" s="22" t="e">
        <f>VLOOKUP($G2563,Temp!$A:$C,W$1,FALSE)</f>
        <v>#VALUE!</v>
      </c>
      <c r="X2563" s="22" t="e">
        <f>VLOOKUP($G2563,Temp!$A:$C,X$1,FALSE)</f>
        <v>#VALUE!</v>
      </c>
      <c r="Y2563" s="22">
        <f>VLOOKUP($G2563,Temp!$A:$C,Y$1,FALSE)</f>
        <v>29</v>
      </c>
      <c r="Z2563" s="22">
        <f>VLOOKUP($G2563,Temp!$A:$C,Z$1,FALSE)</f>
        <v>0</v>
      </c>
      <c r="AA2563" s="22" t="e">
        <f>VLOOKUP($A2563,Searches!$A:$H,AA$1,FALSE)</f>
        <v>#N/A</v>
      </c>
      <c r="AB2563" s="22" t="e">
        <f>VLOOKUP($A2563,Searches!$A:$H,AB$1,FALSE)</f>
        <v>#N/A</v>
      </c>
      <c r="AC2563" s="22" t="e">
        <f>VLOOKUP($A2563,Searches!$A:$H,AC$1,FALSE)</f>
        <v>#N/A</v>
      </c>
      <c r="AD2563" s="22" t="e">
        <f>VLOOKUP($A2563,Searches!$A:$H,AD$1,FALSE)</f>
        <v>#N/A</v>
      </c>
      <c r="AE2563" s="22" t="e">
        <f>VLOOKUP($A2563,Searches!$A:$H,AE$1,FALSE)</f>
        <v>#N/A</v>
      </c>
      <c r="AF2563" s="22" t="e">
        <f>VLOOKUP($A2563,Searches!$A:$H,AF$1,FALSE)</f>
        <v>#N/A</v>
      </c>
      <c r="AG2563" s="22" t="e">
        <f>VLOOKUP($A2563,Searches!$A:$H,AG$1,FALSE)</f>
        <v>#N/A</v>
      </c>
      <c r="AH2563" s="22" t="e">
        <f>VLOOKUP($G2563,Temp!$D:$F,AH$1,FALSE)</f>
        <v>#N/A</v>
      </c>
      <c r="AI2563" s="22" t="e">
        <f>VLOOKUP($G2563,Temp!$D:$F,AI$1,FALSE)</f>
        <v>#N/A</v>
      </c>
      <c r="AJ2563" s="22" t="e">
        <f>VLOOKUP($G2563,Temp!$D:$F,AJ$1,FALSE)</f>
        <v>#N/A</v>
      </c>
    </row>
    <row r="2564" spans="1:36" ht="16" x14ac:dyDescent="0.2">
      <c r="A2564" s="8" t="str">
        <f t="shared" ref="A2564:A2627" si="40">CONCATENATE(B2564," ",C2564," ",F2564)</f>
        <v>Amanda Ferri Tumblr</v>
      </c>
      <c r="B2564" s="8" t="s">
        <v>1153</v>
      </c>
      <c r="C2564" s="8" t="s">
        <v>15866</v>
      </c>
      <c r="D2564" s="8" t="s">
        <v>10779</v>
      </c>
      <c r="E2564" s="8" t="s">
        <v>15868</v>
      </c>
      <c r="F2564" s="8" t="s">
        <v>13577</v>
      </c>
      <c r="G2564" s="12" t="s">
        <v>12412</v>
      </c>
      <c r="H2564" s="22" t="str">
        <f>VLOOKUP($G2564,Temp!$A:$C,H$1,FALSE)</f>
        <v>tumblr.com</v>
      </c>
      <c r="I2564" s="22" t="e">
        <f>VLOOKUP($G2564,Temp!$A:$C,I$1,FALSE)</f>
        <v>#VALUE!</v>
      </c>
      <c r="J2564" s="22" t="e">
        <f>VLOOKUP($G2564,Temp!$A:$C,J$1,FALSE)</f>
        <v>#VALUE!</v>
      </c>
      <c r="K2564" s="22" t="e">
        <f>VLOOKUP($G2564,Temp!$A:$C,K$1,FALSE)</f>
        <v>#VALUE!</v>
      </c>
      <c r="L2564" s="22" t="e">
        <f>VLOOKUP($G2564,Temp!$A:$C,L$1,FALSE)</f>
        <v>#VALUE!</v>
      </c>
      <c r="M2564" s="22" t="e">
        <f>VLOOKUP($G2564,Temp!$A:$C,M$1,FALSE)</f>
        <v>#VALUE!</v>
      </c>
      <c r="N2564" s="22" t="e">
        <f>VLOOKUP($G2564,Temp!$A:$C,N$1,FALSE)</f>
        <v>#VALUE!</v>
      </c>
      <c r="O2564" s="22" t="e">
        <f>VLOOKUP($G2564,Temp!$A:$C,O$1,FALSE)</f>
        <v>#VALUE!</v>
      </c>
      <c r="P2564" s="22" t="e">
        <f>VLOOKUP($G2564,Temp!$A:$C,P$1,FALSE)</f>
        <v>#VALUE!</v>
      </c>
      <c r="Q2564" s="22" t="e">
        <f>VLOOKUP($G2564,Temp!$A:$C,Q$1,FALSE)</f>
        <v>#VALUE!</v>
      </c>
      <c r="R2564" s="22" t="e">
        <f>VLOOKUP($G2564,Temp!$A:$C,R$1,FALSE)</f>
        <v>#VALUE!</v>
      </c>
      <c r="S2564" s="22" t="e">
        <f>VLOOKUP($G2564,Temp!$A:$C,S$1,FALSE)</f>
        <v>#VALUE!</v>
      </c>
      <c r="T2564" s="22" t="e">
        <f>VLOOKUP($G2564,Temp!$A:$C,T$1,FALSE)</f>
        <v>#VALUE!</v>
      </c>
      <c r="U2564" s="22" t="e">
        <f>VLOOKUP($G2564,Temp!$A:$C,U$1,FALSE)</f>
        <v>#VALUE!</v>
      </c>
      <c r="V2564" s="22" t="e">
        <f>VLOOKUP($G2564,Temp!$A:$C,V$1,FALSE)</f>
        <v>#VALUE!</v>
      </c>
      <c r="W2564" s="22" t="e">
        <f>VLOOKUP($G2564,Temp!$A:$C,W$1,FALSE)</f>
        <v>#VALUE!</v>
      </c>
      <c r="X2564" s="22" t="e">
        <f>VLOOKUP($G2564,Temp!$A:$C,X$1,FALSE)</f>
        <v>#VALUE!</v>
      </c>
      <c r="Y2564" s="22">
        <f>VLOOKUP($G2564,Temp!$A:$C,Y$1,FALSE)</f>
        <v>6</v>
      </c>
      <c r="Z2564" s="22">
        <f>VLOOKUP($G2564,Temp!$A:$C,Z$1,FALSE)</f>
        <v>244</v>
      </c>
      <c r="AA2564" s="22" t="str">
        <f>VLOOKUP($A2564,Searches!$A:$H,AA$1,FALSE)</f>
        <v>Amanda Ferri</v>
      </c>
      <c r="AB2564" s="22" t="str">
        <f>VLOOKUP($A2564,Searches!$A:$H,AB$1,FALSE)</f>
        <v>Tumblr</v>
      </c>
      <c r="AC2564" s="22" t="str">
        <f>VLOOKUP($A2564,Searches!$A:$H,AC$1,FALSE)</f>
        <v>Head of Product Marketing</v>
      </c>
      <c r="AD2564" s="22" t="str">
        <f>VLOOKUP($A2564,Searches!$A:$H,AD$1,FALSE)</f>
        <v>2nd</v>
      </c>
      <c r="AE2564" s="22" t="str">
        <f>VLOOKUP($A2564,Searches!$A:$H,AE$1,FALSE)</f>
        <v>Open link</v>
      </c>
      <c r="AF2564" s="22" t="str">
        <f>VLOOKUP($A2564,Searches!$A:$H,AF$1,FALSE)</f>
        <v>Greater New York City Area</v>
      </c>
      <c r="AG2564" s="22" t="str">
        <f>VLOOKUP($A2564,Searches!$A:$H,AG$1,FALSE)</f>
        <v>https://www.linkedin.com/sales/profile/14385112,CFmt,NAME_SEARCH?moduleKey=peopleSearchResults&amp;pageKey=sales-search3-people-refinement&amp;contextId=60BC92C971D70515801E49D6842B0000&amp;requestId=901cd028-fa0b-4931-84f9-862d747064a2&amp;action=CLICK&amp;target=urn%3Ali%3AsalesLead%3A(-1%2C14385112)&amp;pageNumber=35&amp;targetEl=profilelink&amp;position=21&amp;trk=lss-serp-result-lead_photo</v>
      </c>
      <c r="AH2564" s="22" t="e">
        <f>VLOOKUP($G2564,Temp!$D:$F,AH$1,FALSE)</f>
        <v>#N/A</v>
      </c>
      <c r="AI2564" s="22" t="e">
        <f>VLOOKUP($G2564,Temp!$D:$F,AI$1,FALSE)</f>
        <v>#N/A</v>
      </c>
      <c r="AJ2564" s="22" t="e">
        <f>VLOOKUP($G2564,Temp!$D:$F,AJ$1,FALSE)</f>
        <v>#N/A</v>
      </c>
    </row>
    <row r="2565" spans="1:36" ht="16" x14ac:dyDescent="0.2">
      <c r="A2565" s="8" t="str">
        <f t="shared" si="40"/>
        <v>Brett Lucas Quick Base</v>
      </c>
      <c r="B2565" s="8" t="s">
        <v>13659</v>
      </c>
      <c r="C2565" s="8" t="s">
        <v>15895</v>
      </c>
      <c r="D2565" s="8" t="s">
        <v>12142</v>
      </c>
      <c r="E2565" s="8" t="s">
        <v>15897</v>
      </c>
      <c r="F2565" s="8" t="s">
        <v>15899</v>
      </c>
      <c r="G2565" s="12" t="s">
        <v>12413</v>
      </c>
      <c r="H2565" s="22" t="str">
        <f>VLOOKUP($G2565,Temp!$A:$C,H$1,FALSE)</f>
        <v>quickbase.com</v>
      </c>
      <c r="I2565" s="22" t="e">
        <f>VLOOKUP($G2565,Temp!$A:$C,I$1,FALSE)</f>
        <v>#VALUE!</v>
      </c>
      <c r="J2565" s="22" t="e">
        <f>VLOOKUP($G2565,Temp!$A:$C,J$1,FALSE)</f>
        <v>#VALUE!</v>
      </c>
      <c r="K2565" s="22" t="e">
        <f>VLOOKUP($G2565,Temp!$A:$C,K$1,FALSE)</f>
        <v>#VALUE!</v>
      </c>
      <c r="L2565" s="22" t="e">
        <f>VLOOKUP($G2565,Temp!$A:$C,L$1,FALSE)</f>
        <v>#VALUE!</v>
      </c>
      <c r="M2565" s="22" t="e">
        <f>VLOOKUP($G2565,Temp!$A:$C,M$1,FALSE)</f>
        <v>#VALUE!</v>
      </c>
      <c r="N2565" s="22" t="e">
        <f>VLOOKUP($G2565,Temp!$A:$C,N$1,FALSE)</f>
        <v>#VALUE!</v>
      </c>
      <c r="O2565" s="22" t="e">
        <f>VLOOKUP($G2565,Temp!$A:$C,O$1,FALSE)</f>
        <v>#VALUE!</v>
      </c>
      <c r="P2565" s="22" t="e">
        <f>VLOOKUP($G2565,Temp!$A:$C,P$1,FALSE)</f>
        <v>#VALUE!</v>
      </c>
      <c r="Q2565" s="22" t="e">
        <f>VLOOKUP($G2565,Temp!$A:$C,Q$1,FALSE)</f>
        <v>#VALUE!</v>
      </c>
      <c r="R2565" s="22" t="e">
        <f>VLOOKUP($G2565,Temp!$A:$C,R$1,FALSE)</f>
        <v>#VALUE!</v>
      </c>
      <c r="S2565" s="22" t="e">
        <f>VLOOKUP($G2565,Temp!$A:$C,S$1,FALSE)</f>
        <v>#VALUE!</v>
      </c>
      <c r="T2565" s="22" t="e">
        <f>VLOOKUP($G2565,Temp!$A:$C,T$1,FALSE)</f>
        <v>#VALUE!</v>
      </c>
      <c r="U2565" s="22" t="e">
        <f>VLOOKUP($G2565,Temp!$A:$C,U$1,FALSE)</f>
        <v>#VALUE!</v>
      </c>
      <c r="V2565" s="22" t="e">
        <f>VLOOKUP($G2565,Temp!$A:$C,V$1,FALSE)</f>
        <v>#VALUE!</v>
      </c>
      <c r="W2565" s="22" t="e">
        <f>VLOOKUP($G2565,Temp!$A:$C,W$1,FALSE)</f>
        <v>#VALUE!</v>
      </c>
      <c r="X2565" s="22" t="e">
        <f>VLOOKUP($G2565,Temp!$A:$C,X$1,FALSE)</f>
        <v>#VALUE!</v>
      </c>
      <c r="Y2565" s="22">
        <f>VLOOKUP($G2565,Temp!$A:$C,Y$1,FALSE)</f>
        <v>161000</v>
      </c>
      <c r="Z2565" s="22">
        <f>VLOOKUP($G2565,Temp!$A:$C,Z$1,FALSE)</f>
        <v>322000</v>
      </c>
      <c r="AA2565" s="22" t="e">
        <f>VLOOKUP($A2565,Searches!$A:$H,AA$1,FALSE)</f>
        <v>#N/A</v>
      </c>
      <c r="AB2565" s="22" t="e">
        <f>VLOOKUP($A2565,Searches!$A:$H,AB$1,FALSE)</f>
        <v>#N/A</v>
      </c>
      <c r="AC2565" s="22" t="e">
        <f>VLOOKUP($A2565,Searches!$A:$H,AC$1,FALSE)</f>
        <v>#N/A</v>
      </c>
      <c r="AD2565" s="22" t="e">
        <f>VLOOKUP($A2565,Searches!$A:$H,AD$1,FALSE)</f>
        <v>#N/A</v>
      </c>
      <c r="AE2565" s="22" t="e">
        <f>VLOOKUP($A2565,Searches!$A:$H,AE$1,FALSE)</f>
        <v>#N/A</v>
      </c>
      <c r="AF2565" s="22" t="e">
        <f>VLOOKUP($A2565,Searches!$A:$H,AF$1,FALSE)</f>
        <v>#N/A</v>
      </c>
      <c r="AG2565" s="22" t="e">
        <f>VLOOKUP($A2565,Searches!$A:$H,AG$1,FALSE)</f>
        <v>#N/A</v>
      </c>
      <c r="AH2565" s="22" t="e">
        <f>VLOOKUP($G2565,Temp!$D:$F,AH$1,FALSE)</f>
        <v>#N/A</v>
      </c>
      <c r="AI2565" s="22" t="e">
        <f>VLOOKUP($G2565,Temp!$D:$F,AI$1,FALSE)</f>
        <v>#N/A</v>
      </c>
      <c r="AJ2565" s="22" t="e">
        <f>VLOOKUP($G2565,Temp!$D:$F,AJ$1,FALSE)</f>
        <v>#N/A</v>
      </c>
    </row>
    <row r="2566" spans="1:36" ht="16" x14ac:dyDescent="0.2">
      <c r="A2566" s="8" t="str">
        <f t="shared" si="40"/>
        <v>Rizwan Mir Universal Service Fund</v>
      </c>
      <c r="B2566" s="8" t="s">
        <v>15920</v>
      </c>
      <c r="C2566" s="8" t="s">
        <v>15922</v>
      </c>
      <c r="D2566" s="8" t="s">
        <v>5217</v>
      </c>
      <c r="E2566" s="8" t="s">
        <v>634</v>
      </c>
      <c r="F2566" s="8" t="s">
        <v>15924</v>
      </c>
      <c r="G2566" s="8" t="s">
        <v>634</v>
      </c>
      <c r="H2566" s="22" t="e">
        <f>VLOOKUP($G2566,Temp!$A:$C,H$1,FALSE)</f>
        <v>#N/A</v>
      </c>
      <c r="I2566" s="22" t="e">
        <f>VLOOKUP($G2566,Temp!$A:$C,I$1,FALSE)</f>
        <v>#N/A</v>
      </c>
      <c r="J2566" s="22" t="e">
        <f>VLOOKUP($G2566,Temp!$A:$C,J$1,FALSE)</f>
        <v>#N/A</v>
      </c>
      <c r="K2566" s="22" t="e">
        <f>VLOOKUP($G2566,Temp!$A:$C,K$1,FALSE)</f>
        <v>#N/A</v>
      </c>
      <c r="L2566" s="22" t="e">
        <f>VLOOKUP($G2566,Temp!$A:$C,L$1,FALSE)</f>
        <v>#N/A</v>
      </c>
      <c r="M2566" s="22" t="e">
        <f>VLOOKUP($G2566,Temp!$A:$C,M$1,FALSE)</f>
        <v>#N/A</v>
      </c>
      <c r="N2566" s="22" t="e">
        <f>VLOOKUP($G2566,Temp!$A:$C,N$1,FALSE)</f>
        <v>#N/A</v>
      </c>
      <c r="O2566" s="22" t="e">
        <f>VLOOKUP($G2566,Temp!$A:$C,O$1,FALSE)</f>
        <v>#N/A</v>
      </c>
      <c r="P2566" s="22" t="e">
        <f>VLOOKUP($G2566,Temp!$A:$C,P$1,FALSE)</f>
        <v>#N/A</v>
      </c>
      <c r="Q2566" s="22" t="e">
        <f>VLOOKUP($G2566,Temp!$A:$C,Q$1,FALSE)</f>
        <v>#N/A</v>
      </c>
      <c r="R2566" s="22" t="e">
        <f>VLOOKUP($G2566,Temp!$A:$C,R$1,FALSE)</f>
        <v>#N/A</v>
      </c>
      <c r="S2566" s="22" t="e">
        <f>VLOOKUP($G2566,Temp!$A:$C,S$1,FALSE)</f>
        <v>#N/A</v>
      </c>
      <c r="T2566" s="22" t="e">
        <f>VLOOKUP($G2566,Temp!$A:$C,T$1,FALSE)</f>
        <v>#N/A</v>
      </c>
      <c r="U2566" s="22" t="e">
        <f>VLOOKUP($G2566,Temp!$A:$C,U$1,FALSE)</f>
        <v>#N/A</v>
      </c>
      <c r="V2566" s="22" t="e">
        <f>VLOOKUP($G2566,Temp!$A:$C,V$1,FALSE)</f>
        <v>#N/A</v>
      </c>
      <c r="W2566" s="22" t="e">
        <f>VLOOKUP($G2566,Temp!$A:$C,W$1,FALSE)</f>
        <v>#N/A</v>
      </c>
      <c r="X2566" s="22" t="e">
        <f>VLOOKUP($G2566,Temp!$A:$C,X$1,FALSE)</f>
        <v>#N/A</v>
      </c>
      <c r="Y2566" s="22" t="e">
        <f>VLOOKUP($G2566,Temp!$A:$C,Y$1,FALSE)</f>
        <v>#N/A</v>
      </c>
      <c r="Z2566" s="22" t="e">
        <f>VLOOKUP($G2566,Temp!$A:$C,Z$1,FALSE)</f>
        <v>#N/A</v>
      </c>
      <c r="AA2566" s="22" t="e">
        <f>VLOOKUP($A2566,Searches!$A:$H,AA$1,FALSE)</f>
        <v>#N/A</v>
      </c>
      <c r="AB2566" s="22" t="e">
        <f>VLOOKUP($A2566,Searches!$A:$H,AB$1,FALSE)</f>
        <v>#N/A</v>
      </c>
      <c r="AC2566" s="22" t="e">
        <f>VLOOKUP($A2566,Searches!$A:$H,AC$1,FALSE)</f>
        <v>#N/A</v>
      </c>
      <c r="AD2566" s="22" t="e">
        <f>VLOOKUP($A2566,Searches!$A:$H,AD$1,FALSE)</f>
        <v>#N/A</v>
      </c>
      <c r="AE2566" s="22" t="e">
        <f>VLOOKUP($A2566,Searches!$A:$H,AE$1,FALSE)</f>
        <v>#N/A</v>
      </c>
      <c r="AF2566" s="22" t="e">
        <f>VLOOKUP($A2566,Searches!$A:$H,AF$1,FALSE)</f>
        <v>#N/A</v>
      </c>
      <c r="AG2566" s="22" t="e">
        <f>VLOOKUP($A2566,Searches!$A:$H,AG$1,FALSE)</f>
        <v>#N/A</v>
      </c>
      <c r="AH2566" s="22" t="e">
        <f>VLOOKUP($G2566,Temp!$D:$F,AH$1,FALSE)</f>
        <v>#N/A</v>
      </c>
      <c r="AI2566" s="22" t="e">
        <f>VLOOKUP($G2566,Temp!$D:$F,AI$1,FALSE)</f>
        <v>#N/A</v>
      </c>
      <c r="AJ2566" s="22" t="e">
        <f>VLOOKUP($G2566,Temp!$D:$F,AJ$1,FALSE)</f>
        <v>#N/A</v>
      </c>
    </row>
    <row r="2567" spans="1:36" ht="16" x14ac:dyDescent="0.2">
      <c r="A2567" s="8" t="str">
        <f t="shared" si="40"/>
        <v>Lauren Kleiman Ithaca College Print Production Center</v>
      </c>
      <c r="B2567" s="8" t="s">
        <v>3561</v>
      </c>
      <c r="C2567" s="8" t="s">
        <v>15942</v>
      </c>
      <c r="D2567" s="8" t="s">
        <v>12363</v>
      </c>
      <c r="E2567" s="8" t="s">
        <v>634</v>
      </c>
      <c r="F2567" s="8" t="s">
        <v>15943</v>
      </c>
      <c r="G2567" s="8" t="s">
        <v>634</v>
      </c>
      <c r="H2567" s="22" t="e">
        <f>VLOOKUP($G2567,Temp!$A:$C,H$1,FALSE)</f>
        <v>#N/A</v>
      </c>
      <c r="I2567" s="22" t="e">
        <f>VLOOKUP($G2567,Temp!$A:$C,I$1,FALSE)</f>
        <v>#N/A</v>
      </c>
      <c r="J2567" s="22" t="e">
        <f>VLOOKUP($G2567,Temp!$A:$C,J$1,FALSE)</f>
        <v>#N/A</v>
      </c>
      <c r="K2567" s="22" t="e">
        <f>VLOOKUP($G2567,Temp!$A:$C,K$1,FALSE)</f>
        <v>#N/A</v>
      </c>
      <c r="L2567" s="22" t="e">
        <f>VLOOKUP($G2567,Temp!$A:$C,L$1,FALSE)</f>
        <v>#N/A</v>
      </c>
      <c r="M2567" s="22" t="e">
        <f>VLOOKUP($G2567,Temp!$A:$C,M$1,FALSE)</f>
        <v>#N/A</v>
      </c>
      <c r="N2567" s="22" t="e">
        <f>VLOOKUP($G2567,Temp!$A:$C,N$1,FALSE)</f>
        <v>#N/A</v>
      </c>
      <c r="O2567" s="22" t="e">
        <f>VLOOKUP($G2567,Temp!$A:$C,O$1,FALSE)</f>
        <v>#N/A</v>
      </c>
      <c r="P2567" s="22" t="e">
        <f>VLOOKUP($G2567,Temp!$A:$C,P$1,FALSE)</f>
        <v>#N/A</v>
      </c>
      <c r="Q2567" s="22" t="e">
        <f>VLOOKUP($G2567,Temp!$A:$C,Q$1,FALSE)</f>
        <v>#N/A</v>
      </c>
      <c r="R2567" s="22" t="e">
        <f>VLOOKUP($G2567,Temp!$A:$C,R$1,FALSE)</f>
        <v>#N/A</v>
      </c>
      <c r="S2567" s="22" t="e">
        <f>VLOOKUP($G2567,Temp!$A:$C,S$1,FALSE)</f>
        <v>#N/A</v>
      </c>
      <c r="T2567" s="22" t="e">
        <f>VLOOKUP($G2567,Temp!$A:$C,T$1,FALSE)</f>
        <v>#N/A</v>
      </c>
      <c r="U2567" s="22" t="e">
        <f>VLOOKUP($G2567,Temp!$A:$C,U$1,FALSE)</f>
        <v>#N/A</v>
      </c>
      <c r="V2567" s="22" t="e">
        <f>VLOOKUP($G2567,Temp!$A:$C,V$1,FALSE)</f>
        <v>#N/A</v>
      </c>
      <c r="W2567" s="22" t="e">
        <f>VLOOKUP($G2567,Temp!$A:$C,W$1,FALSE)</f>
        <v>#N/A</v>
      </c>
      <c r="X2567" s="22" t="e">
        <f>VLOOKUP($G2567,Temp!$A:$C,X$1,FALSE)</f>
        <v>#N/A</v>
      </c>
      <c r="Y2567" s="22" t="e">
        <f>VLOOKUP($G2567,Temp!$A:$C,Y$1,FALSE)</f>
        <v>#N/A</v>
      </c>
      <c r="Z2567" s="22" t="e">
        <f>VLOOKUP($G2567,Temp!$A:$C,Z$1,FALSE)</f>
        <v>#N/A</v>
      </c>
      <c r="AA2567" s="22" t="e">
        <f>VLOOKUP($A2567,Searches!$A:$H,AA$1,FALSE)</f>
        <v>#N/A</v>
      </c>
      <c r="AB2567" s="22" t="e">
        <f>VLOOKUP($A2567,Searches!$A:$H,AB$1,FALSE)</f>
        <v>#N/A</v>
      </c>
      <c r="AC2567" s="22" t="e">
        <f>VLOOKUP($A2567,Searches!$A:$H,AC$1,FALSE)</f>
        <v>#N/A</v>
      </c>
      <c r="AD2567" s="22" t="e">
        <f>VLOOKUP($A2567,Searches!$A:$H,AD$1,FALSE)</f>
        <v>#N/A</v>
      </c>
      <c r="AE2567" s="22" t="e">
        <f>VLOOKUP($A2567,Searches!$A:$H,AE$1,FALSE)</f>
        <v>#N/A</v>
      </c>
      <c r="AF2567" s="22" t="e">
        <f>VLOOKUP($A2567,Searches!$A:$H,AF$1,FALSE)</f>
        <v>#N/A</v>
      </c>
      <c r="AG2567" s="22" t="e">
        <f>VLOOKUP($A2567,Searches!$A:$H,AG$1,FALSE)</f>
        <v>#N/A</v>
      </c>
      <c r="AH2567" s="22" t="e">
        <f>VLOOKUP($G2567,Temp!$D:$F,AH$1,FALSE)</f>
        <v>#N/A</v>
      </c>
      <c r="AI2567" s="22" t="e">
        <f>VLOOKUP($G2567,Temp!$D:$F,AI$1,FALSE)</f>
        <v>#N/A</v>
      </c>
      <c r="AJ2567" s="22" t="e">
        <f>VLOOKUP($G2567,Temp!$D:$F,AJ$1,FALSE)</f>
        <v>#N/A</v>
      </c>
    </row>
    <row r="2568" spans="1:36" ht="16" x14ac:dyDescent="0.2">
      <c r="A2568" s="8" t="str">
        <f t="shared" si="40"/>
        <v>Bret Peters ADF Solutions, Inc.</v>
      </c>
      <c r="B2568" s="8" t="s">
        <v>15956</v>
      </c>
      <c r="C2568" s="8" t="s">
        <v>6554</v>
      </c>
      <c r="D2568" s="8" t="s">
        <v>6801</v>
      </c>
      <c r="E2568" s="8" t="s">
        <v>634</v>
      </c>
      <c r="F2568" s="8" t="s">
        <v>15959</v>
      </c>
      <c r="G2568" s="8" t="s">
        <v>634</v>
      </c>
      <c r="H2568" s="22" t="e">
        <f>VLOOKUP($G2568,Temp!$A:$C,H$1,FALSE)</f>
        <v>#N/A</v>
      </c>
      <c r="I2568" s="22" t="e">
        <f>VLOOKUP($G2568,Temp!$A:$C,I$1,FALSE)</f>
        <v>#N/A</v>
      </c>
      <c r="J2568" s="22" t="e">
        <f>VLOOKUP($G2568,Temp!$A:$C,J$1,FALSE)</f>
        <v>#N/A</v>
      </c>
      <c r="K2568" s="22" t="e">
        <f>VLOOKUP($G2568,Temp!$A:$C,K$1,FALSE)</f>
        <v>#N/A</v>
      </c>
      <c r="L2568" s="22" t="e">
        <f>VLOOKUP($G2568,Temp!$A:$C,L$1,FALSE)</f>
        <v>#N/A</v>
      </c>
      <c r="M2568" s="22" t="e">
        <f>VLOOKUP($G2568,Temp!$A:$C,M$1,FALSE)</f>
        <v>#N/A</v>
      </c>
      <c r="N2568" s="22" t="e">
        <f>VLOOKUP($G2568,Temp!$A:$C,N$1,FALSE)</f>
        <v>#N/A</v>
      </c>
      <c r="O2568" s="22" t="e">
        <f>VLOOKUP($G2568,Temp!$A:$C,O$1,FALSE)</f>
        <v>#N/A</v>
      </c>
      <c r="P2568" s="22" t="e">
        <f>VLOOKUP($G2568,Temp!$A:$C,P$1,FALSE)</f>
        <v>#N/A</v>
      </c>
      <c r="Q2568" s="22" t="e">
        <f>VLOOKUP($G2568,Temp!$A:$C,Q$1,FALSE)</f>
        <v>#N/A</v>
      </c>
      <c r="R2568" s="22" t="e">
        <f>VLOOKUP($G2568,Temp!$A:$C,R$1,FALSE)</f>
        <v>#N/A</v>
      </c>
      <c r="S2568" s="22" t="e">
        <f>VLOOKUP($G2568,Temp!$A:$C,S$1,FALSE)</f>
        <v>#N/A</v>
      </c>
      <c r="T2568" s="22" t="e">
        <f>VLOOKUP($G2568,Temp!$A:$C,T$1,FALSE)</f>
        <v>#N/A</v>
      </c>
      <c r="U2568" s="22" t="e">
        <f>VLOOKUP($G2568,Temp!$A:$C,U$1,FALSE)</f>
        <v>#N/A</v>
      </c>
      <c r="V2568" s="22" t="e">
        <f>VLOOKUP($G2568,Temp!$A:$C,V$1,FALSE)</f>
        <v>#N/A</v>
      </c>
      <c r="W2568" s="22" t="e">
        <f>VLOOKUP($G2568,Temp!$A:$C,W$1,FALSE)</f>
        <v>#N/A</v>
      </c>
      <c r="X2568" s="22" t="e">
        <f>VLOOKUP($G2568,Temp!$A:$C,X$1,FALSE)</f>
        <v>#N/A</v>
      </c>
      <c r="Y2568" s="22" t="e">
        <f>VLOOKUP($G2568,Temp!$A:$C,Y$1,FALSE)</f>
        <v>#N/A</v>
      </c>
      <c r="Z2568" s="22" t="e">
        <f>VLOOKUP($G2568,Temp!$A:$C,Z$1,FALSE)</f>
        <v>#N/A</v>
      </c>
      <c r="AA2568" s="22" t="e">
        <f>VLOOKUP($A2568,Searches!$A:$H,AA$1,FALSE)</f>
        <v>#N/A</v>
      </c>
      <c r="AB2568" s="22" t="e">
        <f>VLOOKUP($A2568,Searches!$A:$H,AB$1,FALSE)</f>
        <v>#N/A</v>
      </c>
      <c r="AC2568" s="22" t="e">
        <f>VLOOKUP($A2568,Searches!$A:$H,AC$1,FALSE)</f>
        <v>#N/A</v>
      </c>
      <c r="AD2568" s="22" t="e">
        <f>VLOOKUP($A2568,Searches!$A:$H,AD$1,FALSE)</f>
        <v>#N/A</v>
      </c>
      <c r="AE2568" s="22" t="e">
        <f>VLOOKUP($A2568,Searches!$A:$H,AE$1,FALSE)</f>
        <v>#N/A</v>
      </c>
      <c r="AF2568" s="22" t="e">
        <f>VLOOKUP($A2568,Searches!$A:$H,AF$1,FALSE)</f>
        <v>#N/A</v>
      </c>
      <c r="AG2568" s="22" t="e">
        <f>VLOOKUP($A2568,Searches!$A:$H,AG$1,FALSE)</f>
        <v>#N/A</v>
      </c>
      <c r="AH2568" s="22" t="e">
        <f>VLOOKUP($G2568,Temp!$D:$F,AH$1,FALSE)</f>
        <v>#N/A</v>
      </c>
      <c r="AI2568" s="22" t="e">
        <f>VLOOKUP($G2568,Temp!$D:$F,AI$1,FALSE)</f>
        <v>#N/A</v>
      </c>
      <c r="AJ2568" s="22" t="e">
        <f>VLOOKUP($G2568,Temp!$D:$F,AJ$1,FALSE)</f>
        <v>#N/A</v>
      </c>
    </row>
    <row r="2569" spans="1:36" ht="16" x14ac:dyDescent="0.2">
      <c r="A2569" s="8" t="str">
        <f t="shared" si="40"/>
        <v>Bruce Milne Pivot3</v>
      </c>
      <c r="B2569" s="8" t="s">
        <v>4663</v>
      </c>
      <c r="C2569" s="8" t="s">
        <v>15969</v>
      </c>
      <c r="D2569" s="8" t="s">
        <v>4930</v>
      </c>
      <c r="E2569" s="8" t="s">
        <v>15970</v>
      </c>
      <c r="F2569" s="8" t="s">
        <v>15971</v>
      </c>
      <c r="G2569" s="12" t="s">
        <v>12414</v>
      </c>
      <c r="H2569" s="22" t="str">
        <f>VLOOKUP($G2569,Temp!$A:$C,H$1,FALSE)</f>
        <v>pivot3.com</v>
      </c>
      <c r="I2569" s="22" t="e">
        <f>VLOOKUP($G2569,Temp!$A:$C,I$1,FALSE)</f>
        <v>#VALUE!</v>
      </c>
      <c r="J2569" s="22" t="e">
        <f>VLOOKUP($G2569,Temp!$A:$C,J$1,FALSE)</f>
        <v>#VALUE!</v>
      </c>
      <c r="K2569" s="22" t="e">
        <f>VLOOKUP($G2569,Temp!$A:$C,K$1,FALSE)</f>
        <v>#VALUE!</v>
      </c>
      <c r="L2569" s="22" t="e">
        <f>VLOOKUP($G2569,Temp!$A:$C,L$1,FALSE)</f>
        <v>#VALUE!</v>
      </c>
      <c r="M2569" s="22" t="e">
        <f>VLOOKUP($G2569,Temp!$A:$C,M$1,FALSE)</f>
        <v>#VALUE!</v>
      </c>
      <c r="N2569" s="22" t="e">
        <f>VLOOKUP($G2569,Temp!$A:$C,N$1,FALSE)</f>
        <v>#VALUE!</v>
      </c>
      <c r="O2569" s="22" t="e">
        <f>VLOOKUP($G2569,Temp!$A:$C,O$1,FALSE)</f>
        <v>#VALUE!</v>
      </c>
      <c r="P2569" s="22" t="e">
        <f>VLOOKUP($G2569,Temp!$A:$C,P$1,FALSE)</f>
        <v>#VALUE!</v>
      </c>
      <c r="Q2569" s="22" t="e">
        <f>VLOOKUP($G2569,Temp!$A:$C,Q$1,FALSE)</f>
        <v>#VALUE!</v>
      </c>
      <c r="R2569" s="22" t="e">
        <f>VLOOKUP($G2569,Temp!$A:$C,R$1,FALSE)</f>
        <v>#VALUE!</v>
      </c>
      <c r="S2569" s="22" t="e">
        <f>VLOOKUP($G2569,Temp!$A:$C,S$1,FALSE)</f>
        <v>#VALUE!</v>
      </c>
      <c r="T2569" s="22" t="e">
        <f>VLOOKUP($G2569,Temp!$A:$C,T$1,FALSE)</f>
        <v>#VALUE!</v>
      </c>
      <c r="U2569" s="22" t="e">
        <f>VLOOKUP($G2569,Temp!$A:$C,U$1,FALSE)</f>
        <v>#VALUE!</v>
      </c>
      <c r="V2569" s="22" t="e">
        <f>VLOOKUP($G2569,Temp!$A:$C,V$1,FALSE)</f>
        <v>#VALUE!</v>
      </c>
      <c r="W2569" s="22" t="e">
        <f>VLOOKUP($G2569,Temp!$A:$C,W$1,FALSE)</f>
        <v>#VALUE!</v>
      </c>
      <c r="X2569" s="22" t="e">
        <f>VLOOKUP($G2569,Temp!$A:$C,X$1,FALSE)</f>
        <v>#VALUE!</v>
      </c>
      <c r="Y2569" s="22">
        <f>VLOOKUP($G2569,Temp!$A:$C,Y$1,FALSE)</f>
        <v>6200</v>
      </c>
      <c r="Z2569" s="22">
        <f>VLOOKUP($G2569,Temp!$A:$C,Z$1,FALSE)</f>
        <v>31</v>
      </c>
      <c r="AA2569" s="22" t="e">
        <f>VLOOKUP($A2569,Searches!$A:$H,AA$1,FALSE)</f>
        <v>#N/A</v>
      </c>
      <c r="AB2569" s="22" t="e">
        <f>VLOOKUP($A2569,Searches!$A:$H,AB$1,FALSE)</f>
        <v>#N/A</v>
      </c>
      <c r="AC2569" s="22" t="e">
        <f>VLOOKUP($A2569,Searches!$A:$H,AC$1,FALSE)</f>
        <v>#N/A</v>
      </c>
      <c r="AD2569" s="22" t="e">
        <f>VLOOKUP($A2569,Searches!$A:$H,AD$1,FALSE)</f>
        <v>#N/A</v>
      </c>
      <c r="AE2569" s="22" t="e">
        <f>VLOOKUP($A2569,Searches!$A:$H,AE$1,FALSE)</f>
        <v>#N/A</v>
      </c>
      <c r="AF2569" s="22" t="e">
        <f>VLOOKUP($A2569,Searches!$A:$H,AF$1,FALSE)</f>
        <v>#N/A</v>
      </c>
      <c r="AG2569" s="22" t="e">
        <f>VLOOKUP($A2569,Searches!$A:$H,AG$1,FALSE)</f>
        <v>#N/A</v>
      </c>
      <c r="AH2569" s="22" t="e">
        <f>VLOOKUP($G2569,Temp!$D:$F,AH$1,FALSE)</f>
        <v>#N/A</v>
      </c>
      <c r="AI2569" s="22" t="e">
        <f>VLOOKUP($G2569,Temp!$D:$F,AI$1,FALSE)</f>
        <v>#N/A</v>
      </c>
      <c r="AJ2569" s="22" t="e">
        <f>VLOOKUP($G2569,Temp!$D:$F,AJ$1,FALSE)</f>
        <v>#N/A</v>
      </c>
    </row>
    <row r="2570" spans="1:36" ht="16" x14ac:dyDescent="0.2">
      <c r="A2570" s="8" t="str">
        <f t="shared" si="40"/>
        <v>Rick Pusch Modernizing Medicine</v>
      </c>
      <c r="B2570" s="8" t="s">
        <v>2927</v>
      </c>
      <c r="C2570" s="8" t="s">
        <v>4673</v>
      </c>
      <c r="D2570" s="8" t="s">
        <v>304</v>
      </c>
      <c r="E2570" s="8" t="s">
        <v>4674</v>
      </c>
      <c r="F2570" s="8" t="s">
        <v>4675</v>
      </c>
      <c r="G2570" s="12" t="s">
        <v>4676</v>
      </c>
      <c r="H2570" s="22" t="str">
        <f>VLOOKUP($G2570,Temp!$A:$C,H$1,FALSE)</f>
        <v>modmed.com</v>
      </c>
      <c r="I2570" s="22" t="e">
        <f>VLOOKUP($G2570,Temp!$A:$C,I$1,FALSE)</f>
        <v>#VALUE!</v>
      </c>
      <c r="J2570" s="22" t="e">
        <f>VLOOKUP($G2570,Temp!$A:$C,J$1,FALSE)</f>
        <v>#VALUE!</v>
      </c>
      <c r="K2570" s="22" t="e">
        <f>VLOOKUP($G2570,Temp!$A:$C,K$1,FALSE)</f>
        <v>#VALUE!</v>
      </c>
      <c r="L2570" s="22" t="e">
        <f>VLOOKUP($G2570,Temp!$A:$C,L$1,FALSE)</f>
        <v>#VALUE!</v>
      </c>
      <c r="M2570" s="22" t="e">
        <f>VLOOKUP($G2570,Temp!$A:$C,M$1,FALSE)</f>
        <v>#VALUE!</v>
      </c>
      <c r="N2570" s="22" t="e">
        <f>VLOOKUP($G2570,Temp!$A:$C,N$1,FALSE)</f>
        <v>#VALUE!</v>
      </c>
      <c r="O2570" s="22" t="e">
        <f>VLOOKUP($G2570,Temp!$A:$C,O$1,FALSE)</f>
        <v>#VALUE!</v>
      </c>
      <c r="P2570" s="22" t="e">
        <f>VLOOKUP($G2570,Temp!$A:$C,P$1,FALSE)</f>
        <v>#VALUE!</v>
      </c>
      <c r="Q2570" s="22" t="e">
        <f>VLOOKUP($G2570,Temp!$A:$C,Q$1,FALSE)</f>
        <v>#VALUE!</v>
      </c>
      <c r="R2570" s="22" t="e">
        <f>VLOOKUP($G2570,Temp!$A:$C,R$1,FALSE)</f>
        <v>#VALUE!</v>
      </c>
      <c r="S2570" s="22" t="e">
        <f>VLOOKUP($G2570,Temp!$A:$C,S$1,FALSE)</f>
        <v>#VALUE!</v>
      </c>
      <c r="T2570" s="22" t="e">
        <f>VLOOKUP($G2570,Temp!$A:$C,T$1,FALSE)</f>
        <v>#VALUE!</v>
      </c>
      <c r="U2570" s="22" t="e">
        <f>VLOOKUP($G2570,Temp!$A:$C,U$1,FALSE)</f>
        <v>#VALUE!</v>
      </c>
      <c r="V2570" s="22" t="e">
        <f>VLOOKUP($G2570,Temp!$A:$C,V$1,FALSE)</f>
        <v>#VALUE!</v>
      </c>
      <c r="W2570" s="22" t="e">
        <f>VLOOKUP($G2570,Temp!$A:$C,W$1,FALSE)</f>
        <v>#VALUE!</v>
      </c>
      <c r="X2570" s="22" t="e">
        <f>VLOOKUP($G2570,Temp!$A:$C,X$1,FALSE)</f>
        <v>#VALUE!</v>
      </c>
      <c r="Y2570" s="22">
        <f>VLOOKUP($G2570,Temp!$A:$C,Y$1,FALSE)</f>
        <v>0</v>
      </c>
      <c r="Z2570" s="22">
        <f>VLOOKUP($G2570,Temp!$A:$C,Z$1,FALSE)</f>
        <v>0</v>
      </c>
      <c r="AA2570" s="22" t="e">
        <f>VLOOKUP($A2570,Searches!$A:$H,AA$1,FALSE)</f>
        <v>#N/A</v>
      </c>
      <c r="AB2570" s="22" t="e">
        <f>VLOOKUP($A2570,Searches!$A:$H,AB$1,FALSE)</f>
        <v>#N/A</v>
      </c>
      <c r="AC2570" s="22" t="e">
        <f>VLOOKUP($A2570,Searches!$A:$H,AC$1,FALSE)</f>
        <v>#N/A</v>
      </c>
      <c r="AD2570" s="22" t="e">
        <f>VLOOKUP($A2570,Searches!$A:$H,AD$1,FALSE)</f>
        <v>#N/A</v>
      </c>
      <c r="AE2570" s="22" t="e">
        <f>VLOOKUP($A2570,Searches!$A:$H,AE$1,FALSE)</f>
        <v>#N/A</v>
      </c>
      <c r="AF2570" s="22" t="e">
        <f>VLOOKUP($A2570,Searches!$A:$H,AF$1,FALSE)</f>
        <v>#N/A</v>
      </c>
      <c r="AG2570" s="22" t="e">
        <f>VLOOKUP($A2570,Searches!$A:$H,AG$1,FALSE)</f>
        <v>#N/A</v>
      </c>
      <c r="AH2570" s="22" t="str">
        <f>VLOOKUP($G2570,Temp!$D:$F,AH$1,FALSE)</f>
        <v>modmed.com</v>
      </c>
      <c r="AI2570" s="22" t="str">
        <f>VLOOKUP($G2570,Temp!$D:$F,AI$1,FALSE)</f>
        <v>Pardot</v>
      </c>
      <c r="AJ2570" s="22" t="str">
        <f>VLOOKUP($G2570,Temp!$D:$F,AJ$1,FALSE)</f>
        <v>WordPress</v>
      </c>
    </row>
    <row r="2571" spans="1:36" ht="16" x14ac:dyDescent="0.2">
      <c r="A2571" s="8" t="str">
        <f t="shared" si="40"/>
        <v>Bruce Jacquemard Navis</v>
      </c>
      <c r="B2571" s="8" t="s">
        <v>4663</v>
      </c>
      <c r="C2571" s="8" t="s">
        <v>6578</v>
      </c>
      <c r="D2571" s="8" t="s">
        <v>304</v>
      </c>
      <c r="E2571" s="8" t="s">
        <v>6579</v>
      </c>
      <c r="F2571" s="8" t="s">
        <v>6580</v>
      </c>
      <c r="G2571" s="12" t="s">
        <v>6581</v>
      </c>
      <c r="H2571" s="22" t="str">
        <f>VLOOKUP($G2571,Temp!$A:$C,H$1,FALSE)</f>
        <v>navis.com</v>
      </c>
      <c r="I2571" s="22" t="e">
        <f>VLOOKUP($G2571,Temp!$A:$C,I$1,FALSE)</f>
        <v>#VALUE!</v>
      </c>
      <c r="J2571" s="22" t="e">
        <f>VLOOKUP($G2571,Temp!$A:$C,J$1,FALSE)</f>
        <v>#VALUE!</v>
      </c>
      <c r="K2571" s="22" t="e">
        <f>VLOOKUP($G2571,Temp!$A:$C,K$1,FALSE)</f>
        <v>#VALUE!</v>
      </c>
      <c r="L2571" s="22" t="e">
        <f>VLOOKUP($G2571,Temp!$A:$C,L$1,FALSE)</f>
        <v>#VALUE!</v>
      </c>
      <c r="M2571" s="22" t="e">
        <f>VLOOKUP($G2571,Temp!$A:$C,M$1,FALSE)</f>
        <v>#VALUE!</v>
      </c>
      <c r="N2571" s="22" t="e">
        <f>VLOOKUP($G2571,Temp!$A:$C,N$1,FALSE)</f>
        <v>#VALUE!</v>
      </c>
      <c r="O2571" s="22" t="e">
        <f>VLOOKUP($G2571,Temp!$A:$C,O$1,FALSE)</f>
        <v>#VALUE!</v>
      </c>
      <c r="P2571" s="22" t="e">
        <f>VLOOKUP($G2571,Temp!$A:$C,P$1,FALSE)</f>
        <v>#VALUE!</v>
      </c>
      <c r="Q2571" s="22" t="e">
        <f>VLOOKUP($G2571,Temp!$A:$C,Q$1,FALSE)</f>
        <v>#VALUE!</v>
      </c>
      <c r="R2571" s="22" t="e">
        <f>VLOOKUP($G2571,Temp!$A:$C,R$1,FALSE)</f>
        <v>#VALUE!</v>
      </c>
      <c r="S2571" s="22" t="e">
        <f>VLOOKUP($G2571,Temp!$A:$C,S$1,FALSE)</f>
        <v>#VALUE!</v>
      </c>
      <c r="T2571" s="22" t="e">
        <f>VLOOKUP($G2571,Temp!$A:$C,T$1,FALSE)</f>
        <v>#VALUE!</v>
      </c>
      <c r="U2571" s="22" t="e">
        <f>VLOOKUP($G2571,Temp!$A:$C,U$1,FALSE)</f>
        <v>#VALUE!</v>
      </c>
      <c r="V2571" s="22" t="e">
        <f>VLOOKUP($G2571,Temp!$A:$C,V$1,FALSE)</f>
        <v>#VALUE!</v>
      </c>
      <c r="W2571" s="22" t="e">
        <f>VLOOKUP($G2571,Temp!$A:$C,W$1,FALSE)</f>
        <v>#VALUE!</v>
      </c>
      <c r="X2571" s="22" t="e">
        <f>VLOOKUP($G2571,Temp!$A:$C,X$1,FALSE)</f>
        <v>#VALUE!</v>
      </c>
      <c r="Y2571" s="22">
        <f>VLOOKUP($G2571,Temp!$A:$C,Y$1,FALSE)</f>
        <v>3500</v>
      </c>
      <c r="Z2571" s="22">
        <f>VLOOKUP($G2571,Temp!$A:$C,Z$1,FALSE)</f>
        <v>0</v>
      </c>
      <c r="AA2571" s="22" t="e">
        <f>VLOOKUP($A2571,Searches!$A:$H,AA$1,FALSE)</f>
        <v>#N/A</v>
      </c>
      <c r="AB2571" s="22" t="e">
        <f>VLOOKUP($A2571,Searches!$A:$H,AB$1,FALSE)</f>
        <v>#N/A</v>
      </c>
      <c r="AC2571" s="22" t="e">
        <f>VLOOKUP($A2571,Searches!$A:$H,AC$1,FALSE)</f>
        <v>#N/A</v>
      </c>
      <c r="AD2571" s="22" t="e">
        <f>VLOOKUP($A2571,Searches!$A:$H,AD$1,FALSE)</f>
        <v>#N/A</v>
      </c>
      <c r="AE2571" s="22" t="e">
        <f>VLOOKUP($A2571,Searches!$A:$H,AE$1,FALSE)</f>
        <v>#N/A</v>
      </c>
      <c r="AF2571" s="22" t="e">
        <f>VLOOKUP($A2571,Searches!$A:$H,AF$1,FALSE)</f>
        <v>#N/A</v>
      </c>
      <c r="AG2571" s="22" t="e">
        <f>VLOOKUP($A2571,Searches!$A:$H,AG$1,FALSE)</f>
        <v>#N/A</v>
      </c>
      <c r="AH2571" s="22" t="str">
        <f>VLOOKUP($G2571,Temp!$D:$F,AH$1,FALSE)</f>
        <v>navis.com</v>
      </c>
      <c r="AI2571" s="22" t="str">
        <f>VLOOKUP($G2571,Temp!$D:$F,AI$1,FALSE)</f>
        <v>Pardot</v>
      </c>
      <c r="AJ2571" s="22" t="str">
        <f>VLOOKUP($G2571,Temp!$D:$F,AJ$1,FALSE)</f>
        <v>Drupal</v>
      </c>
    </row>
    <row r="2572" spans="1:36" ht="16" x14ac:dyDescent="0.2">
      <c r="A2572" s="8" t="str">
        <f t="shared" si="40"/>
        <v>Justin Etheridge Time Out Group plc</v>
      </c>
      <c r="B2572" s="8" t="s">
        <v>2195</v>
      </c>
      <c r="C2572" s="8" t="s">
        <v>7528</v>
      </c>
      <c r="D2572" s="8" t="s">
        <v>304</v>
      </c>
      <c r="E2572" s="8" t="s">
        <v>7529</v>
      </c>
      <c r="F2572" s="8" t="s">
        <v>7530</v>
      </c>
      <c r="G2572" s="12" t="s">
        <v>7531</v>
      </c>
      <c r="H2572" s="22" t="str">
        <f>VLOOKUP($G2572,Temp!$A:$C,H$1,FALSE)</f>
        <v>timeout.com</v>
      </c>
      <c r="I2572" s="22" t="e">
        <f>VLOOKUP($G2572,Temp!$A:$C,I$1,FALSE)</f>
        <v>#VALUE!</v>
      </c>
      <c r="J2572" s="22" t="e">
        <f>VLOOKUP($G2572,Temp!$A:$C,J$1,FALSE)</f>
        <v>#VALUE!</v>
      </c>
      <c r="K2572" s="22" t="e">
        <f>VLOOKUP($G2572,Temp!$A:$C,K$1,FALSE)</f>
        <v>#VALUE!</v>
      </c>
      <c r="L2572" s="22" t="e">
        <f>VLOOKUP($G2572,Temp!$A:$C,L$1,FALSE)</f>
        <v>#VALUE!</v>
      </c>
      <c r="M2572" s="22" t="e">
        <f>VLOOKUP($G2572,Temp!$A:$C,M$1,FALSE)</f>
        <v>#VALUE!</v>
      </c>
      <c r="N2572" s="22" t="e">
        <f>VLOOKUP($G2572,Temp!$A:$C,N$1,FALSE)</f>
        <v>#VALUE!</v>
      </c>
      <c r="O2572" s="22" t="e">
        <f>VLOOKUP($G2572,Temp!$A:$C,O$1,FALSE)</f>
        <v>#VALUE!</v>
      </c>
      <c r="P2572" s="22" t="e">
        <f>VLOOKUP($G2572,Temp!$A:$C,P$1,FALSE)</f>
        <v>#VALUE!</v>
      </c>
      <c r="Q2572" s="22" t="e">
        <f>VLOOKUP($G2572,Temp!$A:$C,Q$1,FALSE)</f>
        <v>#VALUE!</v>
      </c>
      <c r="R2572" s="22" t="e">
        <f>VLOOKUP($G2572,Temp!$A:$C,R$1,FALSE)</f>
        <v>#VALUE!</v>
      </c>
      <c r="S2572" s="22" t="e">
        <f>VLOOKUP($G2572,Temp!$A:$C,S$1,FALSE)</f>
        <v>#VALUE!</v>
      </c>
      <c r="T2572" s="22" t="e">
        <f>VLOOKUP($G2572,Temp!$A:$C,T$1,FALSE)</f>
        <v>#VALUE!</v>
      </c>
      <c r="U2572" s="22" t="e">
        <f>VLOOKUP($G2572,Temp!$A:$C,U$1,FALSE)</f>
        <v>#VALUE!</v>
      </c>
      <c r="V2572" s="22" t="e">
        <f>VLOOKUP($G2572,Temp!$A:$C,V$1,FALSE)</f>
        <v>#VALUE!</v>
      </c>
      <c r="W2572" s="22" t="e">
        <f>VLOOKUP($G2572,Temp!$A:$C,W$1,FALSE)</f>
        <v>#VALUE!</v>
      </c>
      <c r="X2572" s="22" t="e">
        <f>VLOOKUP($G2572,Temp!$A:$C,X$1,FALSE)</f>
        <v>#VALUE!</v>
      </c>
      <c r="Y2572" s="22">
        <f>VLOOKUP($G2572,Temp!$A:$C,Y$1,FALSE)</f>
        <v>8700000</v>
      </c>
      <c r="Z2572" s="22">
        <f>VLOOKUP($G2572,Temp!$A:$C,Z$1,FALSE)</f>
        <v>14300</v>
      </c>
      <c r="AA2572" s="22" t="e">
        <f>VLOOKUP($A2572,Searches!$A:$H,AA$1,FALSE)</f>
        <v>#N/A</v>
      </c>
      <c r="AB2572" s="22" t="e">
        <f>VLOOKUP($A2572,Searches!$A:$H,AB$1,FALSE)</f>
        <v>#N/A</v>
      </c>
      <c r="AC2572" s="22" t="e">
        <f>VLOOKUP($A2572,Searches!$A:$H,AC$1,FALSE)</f>
        <v>#N/A</v>
      </c>
      <c r="AD2572" s="22" t="e">
        <f>VLOOKUP($A2572,Searches!$A:$H,AD$1,FALSE)</f>
        <v>#N/A</v>
      </c>
      <c r="AE2572" s="22" t="e">
        <f>VLOOKUP($A2572,Searches!$A:$H,AE$1,FALSE)</f>
        <v>#N/A</v>
      </c>
      <c r="AF2572" s="22" t="e">
        <f>VLOOKUP($A2572,Searches!$A:$H,AF$1,FALSE)</f>
        <v>#N/A</v>
      </c>
      <c r="AG2572" s="22" t="e">
        <f>VLOOKUP($A2572,Searches!$A:$H,AG$1,FALSE)</f>
        <v>#N/A</v>
      </c>
      <c r="AH2572" s="22" t="str">
        <f>VLOOKUP($G2572,Temp!$D:$F,AH$1,FALSE)</f>
        <v>timeout.com</v>
      </c>
      <c r="AI2572" s="22">
        <f>VLOOKUP($G2572,Temp!$D:$F,AI$1,FALSE)</f>
        <v>0</v>
      </c>
      <c r="AJ2572" s="22" t="str">
        <f>VLOOKUP($G2572,Temp!$D:$F,AJ$1,FALSE)</f>
        <v>WordPress</v>
      </c>
    </row>
    <row r="2573" spans="1:36" ht="16" x14ac:dyDescent="0.2">
      <c r="A2573" s="8" t="str">
        <f t="shared" si="40"/>
        <v>Alex Osadzinski Relias</v>
      </c>
      <c r="B2573" s="8" t="s">
        <v>1929</v>
      </c>
      <c r="C2573" s="8" t="s">
        <v>7048</v>
      </c>
      <c r="D2573" s="8" t="s">
        <v>42</v>
      </c>
      <c r="E2573" s="8" t="s">
        <v>7049</v>
      </c>
      <c r="F2573" s="8" t="s">
        <v>7050</v>
      </c>
      <c r="G2573" s="12" t="s">
        <v>7051</v>
      </c>
      <c r="H2573" s="22" t="str">
        <f>VLOOKUP($G2573,Temp!$A:$C,H$1,FALSE)</f>
        <v>relias.com</v>
      </c>
      <c r="I2573" s="22" t="e">
        <f>VLOOKUP($G2573,Temp!$A:$C,I$1,FALSE)</f>
        <v>#VALUE!</v>
      </c>
      <c r="J2573" s="22" t="e">
        <f>VLOOKUP($G2573,Temp!$A:$C,J$1,FALSE)</f>
        <v>#VALUE!</v>
      </c>
      <c r="K2573" s="22" t="e">
        <f>VLOOKUP($G2573,Temp!$A:$C,K$1,FALSE)</f>
        <v>#VALUE!</v>
      </c>
      <c r="L2573" s="22" t="e">
        <f>VLOOKUP($G2573,Temp!$A:$C,L$1,FALSE)</f>
        <v>#VALUE!</v>
      </c>
      <c r="M2573" s="22" t="e">
        <f>VLOOKUP($G2573,Temp!$A:$C,M$1,FALSE)</f>
        <v>#VALUE!</v>
      </c>
      <c r="N2573" s="22" t="e">
        <f>VLOOKUP($G2573,Temp!$A:$C,N$1,FALSE)</f>
        <v>#VALUE!</v>
      </c>
      <c r="O2573" s="22" t="e">
        <f>VLOOKUP($G2573,Temp!$A:$C,O$1,FALSE)</f>
        <v>#VALUE!</v>
      </c>
      <c r="P2573" s="22" t="e">
        <f>VLOOKUP($G2573,Temp!$A:$C,P$1,FALSE)</f>
        <v>#VALUE!</v>
      </c>
      <c r="Q2573" s="22" t="e">
        <f>VLOOKUP($G2573,Temp!$A:$C,Q$1,FALSE)</f>
        <v>#VALUE!</v>
      </c>
      <c r="R2573" s="22" t="e">
        <f>VLOOKUP($G2573,Temp!$A:$C,R$1,FALSE)</f>
        <v>#VALUE!</v>
      </c>
      <c r="S2573" s="22" t="e">
        <f>VLOOKUP($G2573,Temp!$A:$C,S$1,FALSE)</f>
        <v>#VALUE!</v>
      </c>
      <c r="T2573" s="22" t="e">
        <f>VLOOKUP($G2573,Temp!$A:$C,T$1,FALSE)</f>
        <v>#VALUE!</v>
      </c>
      <c r="U2573" s="22" t="e">
        <f>VLOOKUP($G2573,Temp!$A:$C,U$1,FALSE)</f>
        <v>#VALUE!</v>
      </c>
      <c r="V2573" s="22" t="e">
        <f>VLOOKUP($G2573,Temp!$A:$C,V$1,FALSE)</f>
        <v>#VALUE!</v>
      </c>
      <c r="W2573" s="22" t="e">
        <f>VLOOKUP($G2573,Temp!$A:$C,W$1,FALSE)</f>
        <v>#VALUE!</v>
      </c>
      <c r="X2573" s="22" t="e">
        <f>VLOOKUP($G2573,Temp!$A:$C,X$1,FALSE)</f>
        <v>#VALUE!</v>
      </c>
      <c r="Y2573" s="22">
        <f>VLOOKUP($G2573,Temp!$A:$C,Y$1,FALSE)</f>
        <v>9000</v>
      </c>
      <c r="Z2573" s="22">
        <f>VLOOKUP($G2573,Temp!$A:$C,Z$1,FALSE)</f>
        <v>390</v>
      </c>
      <c r="AA2573" s="22" t="e">
        <f>VLOOKUP($A2573,Searches!$A:$H,AA$1,FALSE)</f>
        <v>#N/A</v>
      </c>
      <c r="AB2573" s="22" t="e">
        <f>VLOOKUP($A2573,Searches!$A:$H,AB$1,FALSE)</f>
        <v>#N/A</v>
      </c>
      <c r="AC2573" s="22" t="e">
        <f>VLOOKUP($A2573,Searches!$A:$H,AC$1,FALSE)</f>
        <v>#N/A</v>
      </c>
      <c r="AD2573" s="22" t="e">
        <f>VLOOKUP($A2573,Searches!$A:$H,AD$1,FALSE)</f>
        <v>#N/A</v>
      </c>
      <c r="AE2573" s="22" t="e">
        <f>VLOOKUP($A2573,Searches!$A:$H,AE$1,FALSE)</f>
        <v>#N/A</v>
      </c>
      <c r="AF2573" s="22" t="e">
        <f>VLOOKUP($A2573,Searches!$A:$H,AF$1,FALSE)</f>
        <v>#N/A</v>
      </c>
      <c r="AG2573" s="22" t="e">
        <f>VLOOKUP($A2573,Searches!$A:$H,AG$1,FALSE)</f>
        <v>#N/A</v>
      </c>
      <c r="AH2573" s="22" t="str">
        <f>VLOOKUP($G2573,Temp!$D:$F,AH$1,FALSE)</f>
        <v>relias.com</v>
      </c>
      <c r="AI2573" s="22" t="str">
        <f>VLOOKUP($G2573,Temp!$D:$F,AI$1,FALSE)</f>
        <v>Marketo</v>
      </c>
      <c r="AJ2573" s="22" t="str">
        <f>VLOOKUP($G2573,Temp!$D:$F,AJ$1,FALSE)</f>
        <v>Drupal</v>
      </c>
    </row>
    <row r="2574" spans="1:36" ht="16" x14ac:dyDescent="0.2">
      <c r="A2574" s="8" t="str">
        <f t="shared" si="40"/>
        <v>Marc Freedman Stealth Monitoring, Inc.</v>
      </c>
      <c r="B2574" s="8" t="s">
        <v>4427</v>
      </c>
      <c r="C2574" s="8" t="s">
        <v>15978</v>
      </c>
      <c r="D2574" s="8" t="s">
        <v>10713</v>
      </c>
      <c r="E2574" s="8" t="s">
        <v>15979</v>
      </c>
      <c r="F2574" s="8" t="s">
        <v>15980</v>
      </c>
      <c r="G2574" s="12" t="s">
        <v>12430</v>
      </c>
      <c r="H2574" s="22" t="str">
        <f>VLOOKUP($G2574,Temp!$A:$C,H$1,FALSE)</f>
        <v>stealthmonitoring.com</v>
      </c>
      <c r="I2574" s="22" t="e">
        <f>VLOOKUP($G2574,Temp!$A:$C,I$1,FALSE)</f>
        <v>#VALUE!</v>
      </c>
      <c r="J2574" s="22" t="e">
        <f>VLOOKUP($G2574,Temp!$A:$C,J$1,FALSE)</f>
        <v>#VALUE!</v>
      </c>
      <c r="K2574" s="22" t="e">
        <f>VLOOKUP($G2574,Temp!$A:$C,K$1,FALSE)</f>
        <v>#VALUE!</v>
      </c>
      <c r="L2574" s="22" t="e">
        <f>VLOOKUP($G2574,Temp!$A:$C,L$1,FALSE)</f>
        <v>#VALUE!</v>
      </c>
      <c r="M2574" s="22" t="e">
        <f>VLOOKUP($G2574,Temp!$A:$C,M$1,FALSE)</f>
        <v>#VALUE!</v>
      </c>
      <c r="N2574" s="22" t="e">
        <f>VLOOKUP($G2574,Temp!$A:$C,N$1,FALSE)</f>
        <v>#VALUE!</v>
      </c>
      <c r="O2574" s="22" t="e">
        <f>VLOOKUP($G2574,Temp!$A:$C,O$1,FALSE)</f>
        <v>#VALUE!</v>
      </c>
      <c r="P2574" s="22" t="e">
        <f>VLOOKUP($G2574,Temp!$A:$C,P$1,FALSE)</f>
        <v>#VALUE!</v>
      </c>
      <c r="Q2574" s="22" t="e">
        <f>VLOOKUP($G2574,Temp!$A:$C,Q$1,FALSE)</f>
        <v>#VALUE!</v>
      </c>
      <c r="R2574" s="22" t="e">
        <f>VLOOKUP($G2574,Temp!$A:$C,R$1,FALSE)</f>
        <v>#VALUE!</v>
      </c>
      <c r="S2574" s="22" t="e">
        <f>VLOOKUP($G2574,Temp!$A:$C,S$1,FALSE)</f>
        <v>#VALUE!</v>
      </c>
      <c r="T2574" s="22" t="e">
        <f>VLOOKUP($G2574,Temp!$A:$C,T$1,FALSE)</f>
        <v>#VALUE!</v>
      </c>
      <c r="U2574" s="22" t="e">
        <f>VLOOKUP($G2574,Temp!$A:$C,U$1,FALSE)</f>
        <v>#VALUE!</v>
      </c>
      <c r="V2574" s="22" t="e">
        <f>VLOOKUP($G2574,Temp!$A:$C,V$1,FALSE)</f>
        <v>#VALUE!</v>
      </c>
      <c r="W2574" s="22" t="e">
        <f>VLOOKUP($G2574,Temp!$A:$C,W$1,FALSE)</f>
        <v>#VALUE!</v>
      </c>
      <c r="X2574" s="22" t="e">
        <f>VLOOKUP($G2574,Temp!$A:$C,X$1,FALSE)</f>
        <v>#VALUE!</v>
      </c>
      <c r="Y2574" s="22">
        <f>VLOOKUP($G2574,Temp!$A:$C,Y$1,FALSE)</f>
        <v>6200</v>
      </c>
      <c r="Z2574" s="22">
        <f>VLOOKUP($G2574,Temp!$A:$C,Z$1,FALSE)</f>
        <v>19</v>
      </c>
      <c r="AA2574" s="22" t="e">
        <f>VLOOKUP($A2574,Searches!$A:$H,AA$1,FALSE)</f>
        <v>#N/A</v>
      </c>
      <c r="AB2574" s="22" t="e">
        <f>VLOOKUP($A2574,Searches!$A:$H,AB$1,FALSE)</f>
        <v>#N/A</v>
      </c>
      <c r="AC2574" s="22" t="e">
        <f>VLOOKUP($A2574,Searches!$A:$H,AC$1,FALSE)</f>
        <v>#N/A</v>
      </c>
      <c r="AD2574" s="22" t="e">
        <f>VLOOKUP($A2574,Searches!$A:$H,AD$1,FALSE)</f>
        <v>#N/A</v>
      </c>
      <c r="AE2574" s="22" t="e">
        <f>VLOOKUP($A2574,Searches!$A:$H,AE$1,FALSE)</f>
        <v>#N/A</v>
      </c>
      <c r="AF2574" s="22" t="e">
        <f>VLOOKUP($A2574,Searches!$A:$H,AF$1,FALSE)</f>
        <v>#N/A</v>
      </c>
      <c r="AG2574" s="22" t="e">
        <f>VLOOKUP($A2574,Searches!$A:$H,AG$1,FALSE)</f>
        <v>#N/A</v>
      </c>
      <c r="AH2574" s="22" t="e">
        <f>VLOOKUP($G2574,Temp!$D:$F,AH$1,FALSE)</f>
        <v>#N/A</v>
      </c>
      <c r="AI2574" s="22" t="e">
        <f>VLOOKUP($G2574,Temp!$D:$F,AI$1,FALSE)</f>
        <v>#N/A</v>
      </c>
      <c r="AJ2574" s="22" t="e">
        <f>VLOOKUP($G2574,Temp!$D:$F,AJ$1,FALSE)</f>
        <v>#N/A</v>
      </c>
    </row>
    <row r="2575" spans="1:36" ht="16" x14ac:dyDescent="0.2">
      <c r="A2575" s="8" t="str">
        <f t="shared" si="40"/>
        <v>Harinder Bains Service Global</v>
      </c>
      <c r="B2575" s="8" t="s">
        <v>15985</v>
      </c>
      <c r="C2575" s="8" t="s">
        <v>15986</v>
      </c>
      <c r="D2575" s="8" t="s">
        <v>10713</v>
      </c>
      <c r="E2575" s="8" t="s">
        <v>15987</v>
      </c>
      <c r="F2575" s="8" t="s">
        <v>15988</v>
      </c>
      <c r="G2575" s="12" t="s">
        <v>15989</v>
      </c>
      <c r="H2575" s="22" t="e">
        <f>VLOOKUP($G2575,Temp!$A:$C,H$1,FALSE)</f>
        <v>#N/A</v>
      </c>
      <c r="I2575" s="22" t="e">
        <f>VLOOKUP($G2575,Temp!$A:$C,I$1,FALSE)</f>
        <v>#N/A</v>
      </c>
      <c r="J2575" s="22" t="e">
        <f>VLOOKUP($G2575,Temp!$A:$C,J$1,FALSE)</f>
        <v>#N/A</v>
      </c>
      <c r="K2575" s="22" t="e">
        <f>VLOOKUP($G2575,Temp!$A:$C,K$1,FALSE)</f>
        <v>#N/A</v>
      </c>
      <c r="L2575" s="22" t="e">
        <f>VLOOKUP($G2575,Temp!$A:$C,L$1,FALSE)</f>
        <v>#N/A</v>
      </c>
      <c r="M2575" s="22" t="e">
        <f>VLOOKUP($G2575,Temp!$A:$C,M$1,FALSE)</f>
        <v>#N/A</v>
      </c>
      <c r="N2575" s="22" t="e">
        <f>VLOOKUP($G2575,Temp!$A:$C,N$1,FALSE)</f>
        <v>#N/A</v>
      </c>
      <c r="O2575" s="22" t="e">
        <f>VLOOKUP($G2575,Temp!$A:$C,O$1,FALSE)</f>
        <v>#N/A</v>
      </c>
      <c r="P2575" s="22" t="e">
        <f>VLOOKUP($G2575,Temp!$A:$C,P$1,FALSE)</f>
        <v>#N/A</v>
      </c>
      <c r="Q2575" s="22" t="e">
        <f>VLOOKUP($G2575,Temp!$A:$C,Q$1,FALSE)</f>
        <v>#N/A</v>
      </c>
      <c r="R2575" s="22" t="e">
        <f>VLOOKUP($G2575,Temp!$A:$C,R$1,FALSE)</f>
        <v>#N/A</v>
      </c>
      <c r="S2575" s="22" t="e">
        <f>VLOOKUP($G2575,Temp!$A:$C,S$1,FALSE)</f>
        <v>#N/A</v>
      </c>
      <c r="T2575" s="22" t="e">
        <f>VLOOKUP($G2575,Temp!$A:$C,T$1,FALSE)</f>
        <v>#N/A</v>
      </c>
      <c r="U2575" s="22" t="e">
        <f>VLOOKUP($G2575,Temp!$A:$C,U$1,FALSE)</f>
        <v>#N/A</v>
      </c>
      <c r="V2575" s="22" t="e">
        <f>VLOOKUP($G2575,Temp!$A:$C,V$1,FALSE)</f>
        <v>#N/A</v>
      </c>
      <c r="W2575" s="22" t="e">
        <f>VLOOKUP($G2575,Temp!$A:$C,W$1,FALSE)</f>
        <v>#N/A</v>
      </c>
      <c r="X2575" s="22" t="e">
        <f>VLOOKUP($G2575,Temp!$A:$C,X$1,FALSE)</f>
        <v>#N/A</v>
      </c>
      <c r="Y2575" s="22" t="e">
        <f>VLOOKUP($G2575,Temp!$A:$C,Y$1,FALSE)</f>
        <v>#N/A</v>
      </c>
      <c r="Z2575" s="22" t="e">
        <f>VLOOKUP($G2575,Temp!$A:$C,Z$1,FALSE)</f>
        <v>#N/A</v>
      </c>
      <c r="AA2575" s="22" t="e">
        <f>VLOOKUP($A2575,Searches!$A:$H,AA$1,FALSE)</f>
        <v>#N/A</v>
      </c>
      <c r="AB2575" s="22" t="e">
        <f>VLOOKUP($A2575,Searches!$A:$H,AB$1,FALSE)</f>
        <v>#N/A</v>
      </c>
      <c r="AC2575" s="22" t="e">
        <f>VLOOKUP($A2575,Searches!$A:$H,AC$1,FALSE)</f>
        <v>#N/A</v>
      </c>
      <c r="AD2575" s="22" t="e">
        <f>VLOOKUP($A2575,Searches!$A:$H,AD$1,FALSE)</f>
        <v>#N/A</v>
      </c>
      <c r="AE2575" s="22" t="e">
        <f>VLOOKUP($A2575,Searches!$A:$H,AE$1,FALSE)</f>
        <v>#N/A</v>
      </c>
      <c r="AF2575" s="22" t="e">
        <f>VLOOKUP($A2575,Searches!$A:$H,AF$1,FALSE)</f>
        <v>#N/A</v>
      </c>
      <c r="AG2575" s="22" t="e">
        <f>VLOOKUP($A2575,Searches!$A:$H,AG$1,FALSE)</f>
        <v>#N/A</v>
      </c>
      <c r="AH2575" s="22" t="e">
        <f>VLOOKUP($G2575,Temp!$D:$F,AH$1,FALSE)</f>
        <v>#N/A</v>
      </c>
      <c r="AI2575" s="22" t="e">
        <f>VLOOKUP($G2575,Temp!$D:$F,AI$1,FALSE)</f>
        <v>#N/A</v>
      </c>
      <c r="AJ2575" s="22" t="e">
        <f>VLOOKUP($G2575,Temp!$D:$F,AJ$1,FALSE)</f>
        <v>#N/A</v>
      </c>
    </row>
    <row r="2576" spans="1:36" ht="16" x14ac:dyDescent="0.2">
      <c r="A2576" s="8" t="str">
        <f t="shared" si="40"/>
        <v>Matthew Kalish DraftKings, Inc.</v>
      </c>
      <c r="B2576" s="8" t="s">
        <v>167</v>
      </c>
      <c r="C2576" s="8" t="s">
        <v>3647</v>
      </c>
      <c r="D2576" s="8" t="s">
        <v>3648</v>
      </c>
      <c r="E2576" s="8" t="s">
        <v>3649</v>
      </c>
      <c r="F2576" s="8" t="s">
        <v>3651</v>
      </c>
      <c r="G2576" s="12" t="s">
        <v>3653</v>
      </c>
      <c r="H2576" s="22" t="str">
        <f>VLOOKUP($G2576,Temp!$A:$C,H$1,FALSE)</f>
        <v>draftkings.com</v>
      </c>
      <c r="I2576" s="22" t="e">
        <f>VLOOKUP($G2576,Temp!$A:$C,I$1,FALSE)</f>
        <v>#VALUE!</v>
      </c>
      <c r="J2576" s="22" t="e">
        <f>VLOOKUP($G2576,Temp!$A:$C,J$1,FALSE)</f>
        <v>#VALUE!</v>
      </c>
      <c r="K2576" s="22" t="e">
        <f>VLOOKUP($G2576,Temp!$A:$C,K$1,FALSE)</f>
        <v>#VALUE!</v>
      </c>
      <c r="L2576" s="22" t="e">
        <f>VLOOKUP($G2576,Temp!$A:$C,L$1,FALSE)</f>
        <v>#VALUE!</v>
      </c>
      <c r="M2576" s="22" t="e">
        <f>VLOOKUP($G2576,Temp!$A:$C,M$1,FALSE)</f>
        <v>#VALUE!</v>
      </c>
      <c r="N2576" s="22" t="e">
        <f>VLOOKUP($G2576,Temp!$A:$C,N$1,FALSE)</f>
        <v>#VALUE!</v>
      </c>
      <c r="O2576" s="22" t="e">
        <f>VLOOKUP($G2576,Temp!$A:$C,O$1,FALSE)</f>
        <v>#VALUE!</v>
      </c>
      <c r="P2576" s="22" t="e">
        <f>VLOOKUP($G2576,Temp!$A:$C,P$1,FALSE)</f>
        <v>#VALUE!</v>
      </c>
      <c r="Q2576" s="22" t="e">
        <f>VLOOKUP($G2576,Temp!$A:$C,Q$1,FALSE)</f>
        <v>#VALUE!</v>
      </c>
      <c r="R2576" s="22" t="e">
        <f>VLOOKUP($G2576,Temp!$A:$C,R$1,FALSE)</f>
        <v>#VALUE!</v>
      </c>
      <c r="S2576" s="22" t="e">
        <f>VLOOKUP($G2576,Temp!$A:$C,S$1,FALSE)</f>
        <v>#VALUE!</v>
      </c>
      <c r="T2576" s="22" t="e">
        <f>VLOOKUP($G2576,Temp!$A:$C,T$1,FALSE)</f>
        <v>#VALUE!</v>
      </c>
      <c r="U2576" s="22" t="e">
        <f>VLOOKUP($G2576,Temp!$A:$C,U$1,FALSE)</f>
        <v>#VALUE!</v>
      </c>
      <c r="V2576" s="22" t="e">
        <f>VLOOKUP($G2576,Temp!$A:$C,V$1,FALSE)</f>
        <v>#VALUE!</v>
      </c>
      <c r="W2576" s="22" t="e">
        <f>VLOOKUP($G2576,Temp!$A:$C,W$1,FALSE)</f>
        <v>#VALUE!</v>
      </c>
      <c r="X2576" s="22" t="e">
        <f>VLOOKUP($G2576,Temp!$A:$C,X$1,FALSE)</f>
        <v>#VALUE!</v>
      </c>
      <c r="Y2576" s="22">
        <f>VLOOKUP($G2576,Temp!$A:$C,Y$1,FALSE)</f>
        <v>523000</v>
      </c>
      <c r="Z2576" s="22">
        <f>VLOOKUP($G2576,Temp!$A:$C,Z$1,FALSE)</f>
        <v>39500</v>
      </c>
      <c r="AA2576" s="22" t="e">
        <f>VLOOKUP($A2576,Searches!$A:$H,AA$1,FALSE)</f>
        <v>#N/A</v>
      </c>
      <c r="AB2576" s="22" t="e">
        <f>VLOOKUP($A2576,Searches!$A:$H,AB$1,FALSE)</f>
        <v>#N/A</v>
      </c>
      <c r="AC2576" s="22" t="e">
        <f>VLOOKUP($A2576,Searches!$A:$H,AC$1,FALSE)</f>
        <v>#N/A</v>
      </c>
      <c r="AD2576" s="22" t="e">
        <f>VLOOKUP($A2576,Searches!$A:$H,AD$1,FALSE)</f>
        <v>#N/A</v>
      </c>
      <c r="AE2576" s="22" t="e">
        <f>VLOOKUP($A2576,Searches!$A:$H,AE$1,FALSE)</f>
        <v>#N/A</v>
      </c>
      <c r="AF2576" s="22" t="e">
        <f>VLOOKUP($A2576,Searches!$A:$H,AF$1,FALSE)</f>
        <v>#N/A</v>
      </c>
      <c r="AG2576" s="22" t="e">
        <f>VLOOKUP($A2576,Searches!$A:$H,AG$1,FALSE)</f>
        <v>#N/A</v>
      </c>
      <c r="AH2576" s="22" t="str">
        <f>VLOOKUP($G2576,Temp!$D:$F,AH$1,FALSE)</f>
        <v>draftkings.com</v>
      </c>
      <c r="AI2576" s="22">
        <f>VLOOKUP($G2576,Temp!$D:$F,AI$1,FALSE)</f>
        <v>0</v>
      </c>
      <c r="AJ2576" s="22" t="str">
        <f>VLOOKUP($G2576,Temp!$D:$F,AJ$1,FALSE)</f>
        <v>WordPress</v>
      </c>
    </row>
    <row r="2577" spans="1:36" ht="16" x14ac:dyDescent="0.2">
      <c r="A2577" s="8" t="str">
        <f t="shared" si="40"/>
        <v>Barrett Foster Wrike</v>
      </c>
      <c r="B2577" s="8" t="s">
        <v>4951</v>
      </c>
      <c r="C2577" s="8" t="s">
        <v>4952</v>
      </c>
      <c r="D2577" s="8" t="s">
        <v>604</v>
      </c>
      <c r="E2577" s="8" t="s">
        <v>4953</v>
      </c>
      <c r="F2577" s="8" t="s">
        <v>4891</v>
      </c>
      <c r="G2577" s="12" t="s">
        <v>4892</v>
      </c>
      <c r="H2577" s="22" t="str">
        <f>VLOOKUP($G2577,Temp!$A:$C,H$1,FALSE)</f>
        <v>wrike.com</v>
      </c>
      <c r="I2577" s="22" t="e">
        <f>VLOOKUP($G2577,Temp!$A:$C,I$1,FALSE)</f>
        <v>#VALUE!</v>
      </c>
      <c r="J2577" s="22" t="e">
        <f>VLOOKUP($G2577,Temp!$A:$C,J$1,FALSE)</f>
        <v>#VALUE!</v>
      </c>
      <c r="K2577" s="22" t="e">
        <f>VLOOKUP($G2577,Temp!$A:$C,K$1,FALSE)</f>
        <v>#VALUE!</v>
      </c>
      <c r="L2577" s="22" t="e">
        <f>VLOOKUP($G2577,Temp!$A:$C,L$1,FALSE)</f>
        <v>#VALUE!</v>
      </c>
      <c r="M2577" s="22" t="e">
        <f>VLOOKUP($G2577,Temp!$A:$C,M$1,FALSE)</f>
        <v>#VALUE!</v>
      </c>
      <c r="N2577" s="22" t="e">
        <f>VLOOKUP($G2577,Temp!$A:$C,N$1,FALSE)</f>
        <v>#VALUE!</v>
      </c>
      <c r="O2577" s="22" t="e">
        <f>VLOOKUP($G2577,Temp!$A:$C,O$1,FALSE)</f>
        <v>#VALUE!</v>
      </c>
      <c r="P2577" s="22" t="e">
        <f>VLOOKUP($G2577,Temp!$A:$C,P$1,FALSE)</f>
        <v>#VALUE!</v>
      </c>
      <c r="Q2577" s="22" t="e">
        <f>VLOOKUP($G2577,Temp!$A:$C,Q$1,FALSE)</f>
        <v>#VALUE!</v>
      </c>
      <c r="R2577" s="22" t="e">
        <f>VLOOKUP($G2577,Temp!$A:$C,R$1,FALSE)</f>
        <v>#VALUE!</v>
      </c>
      <c r="S2577" s="22" t="e">
        <f>VLOOKUP($G2577,Temp!$A:$C,S$1,FALSE)</f>
        <v>#VALUE!</v>
      </c>
      <c r="T2577" s="22" t="e">
        <f>VLOOKUP($G2577,Temp!$A:$C,T$1,FALSE)</f>
        <v>#VALUE!</v>
      </c>
      <c r="U2577" s="22" t="e">
        <f>VLOOKUP($G2577,Temp!$A:$C,U$1,FALSE)</f>
        <v>#VALUE!</v>
      </c>
      <c r="V2577" s="22" t="e">
        <f>VLOOKUP($G2577,Temp!$A:$C,V$1,FALSE)</f>
        <v>#VALUE!</v>
      </c>
      <c r="W2577" s="22" t="e">
        <f>VLOOKUP($G2577,Temp!$A:$C,W$1,FALSE)</f>
        <v>#VALUE!</v>
      </c>
      <c r="X2577" s="22" t="e">
        <f>VLOOKUP($G2577,Temp!$A:$C,X$1,FALSE)</f>
        <v>#VALUE!</v>
      </c>
      <c r="Y2577" s="22">
        <f>VLOOKUP($G2577,Temp!$A:$C,Y$1,FALSE)</f>
        <v>776000</v>
      </c>
      <c r="Z2577" s="22">
        <f>VLOOKUP($G2577,Temp!$A:$C,Z$1,FALSE)</f>
        <v>54300</v>
      </c>
      <c r="AA2577" s="22" t="str">
        <f>VLOOKUP($A2577,Searches!$A:$H,AA$1,FALSE)</f>
        <v>Barrett Foster</v>
      </c>
      <c r="AB2577" s="22" t="str">
        <f>VLOOKUP($A2577,Searches!$A:$H,AB$1,FALSE)</f>
        <v>Wrike</v>
      </c>
      <c r="AC2577" s="22" t="str">
        <f>VLOOKUP($A2577,Searches!$A:$H,AC$1,FALSE)</f>
        <v>Chief Revenue Officer</v>
      </c>
      <c r="AD2577" s="22" t="str">
        <f>VLOOKUP($A2577,Searches!$A:$H,AD$1,FALSE)</f>
        <v>2nd</v>
      </c>
      <c r="AE2577" s="22" t="str">
        <f>VLOOKUP($A2577,Searches!$A:$H,AE$1,FALSE)</f>
        <v/>
      </c>
      <c r="AF2577" s="22" t="str">
        <f>VLOOKUP($A2577,Searches!$A:$H,AF$1,FALSE)</f>
        <v>San Francisco Bay Area</v>
      </c>
      <c r="AG2577" s="22" t="str">
        <f>VLOOKUP($A2577,Searches!$A:$H,AG$1,FALSE)</f>
        <v>https://www.linkedin.com/sales/profile/4232453,MtDW,NAME_SEARCH?moduleKey=peopleSearchResults&amp;pageKey=sales-search3-people-refinement&amp;contextId=60BC92C971D70515801E49D6842B0000&amp;requestId=b43f8152-d8d8-44e5-873f-45e88d369eea&amp;action=CLICK&amp;target=urn%3Ali%3AsalesLead%3A(-1%2C4232453)&amp;pageNumber=18&amp;targetEl=profilelink&amp;position=10&amp;trk=lss-serp-result-lead_photo</v>
      </c>
      <c r="AH2577" s="22" t="str">
        <f>VLOOKUP($G2577,Temp!$D:$F,AH$1,FALSE)</f>
        <v>wrike.com</v>
      </c>
      <c r="AI2577" s="22" t="str">
        <f>VLOOKUP($G2577,Temp!$D:$F,AI$1,FALSE)</f>
        <v>Marketo</v>
      </c>
      <c r="AJ2577" s="22" t="str">
        <f>VLOOKUP($G2577,Temp!$D:$F,AJ$1,FALSE)</f>
        <v>WordPress</v>
      </c>
    </row>
    <row r="2578" spans="1:36" ht="16" x14ac:dyDescent="0.2">
      <c r="A2578" s="8" t="str">
        <f t="shared" si="40"/>
        <v>Christopher Corey MarketHive</v>
      </c>
      <c r="B2578" s="8" t="s">
        <v>869</v>
      </c>
      <c r="C2578" s="8" t="s">
        <v>137</v>
      </c>
      <c r="D2578" s="8" t="s">
        <v>42</v>
      </c>
      <c r="E2578" s="8" t="s">
        <v>634</v>
      </c>
      <c r="F2578" s="8" t="s">
        <v>15996</v>
      </c>
      <c r="G2578" s="12" t="s">
        <v>12519</v>
      </c>
      <c r="H2578" s="22" t="str">
        <f>VLOOKUP($G2578,Temp!$A:$C,H$1,FALSE)</f>
        <v>markethive.com</v>
      </c>
      <c r="I2578" s="22" t="e">
        <f>VLOOKUP($G2578,Temp!$A:$C,I$1,FALSE)</f>
        <v>#VALUE!</v>
      </c>
      <c r="J2578" s="22" t="e">
        <f>VLOOKUP($G2578,Temp!$A:$C,J$1,FALSE)</f>
        <v>#VALUE!</v>
      </c>
      <c r="K2578" s="22" t="e">
        <f>VLOOKUP($G2578,Temp!$A:$C,K$1,FALSE)</f>
        <v>#VALUE!</v>
      </c>
      <c r="L2578" s="22" t="e">
        <f>VLOOKUP($G2578,Temp!$A:$C,L$1,FALSE)</f>
        <v>#VALUE!</v>
      </c>
      <c r="M2578" s="22" t="e">
        <f>VLOOKUP($G2578,Temp!$A:$C,M$1,FALSE)</f>
        <v>#VALUE!</v>
      </c>
      <c r="N2578" s="22" t="e">
        <f>VLOOKUP($G2578,Temp!$A:$C,N$1,FALSE)</f>
        <v>#VALUE!</v>
      </c>
      <c r="O2578" s="22" t="e">
        <f>VLOOKUP($G2578,Temp!$A:$C,O$1,FALSE)</f>
        <v>#VALUE!</v>
      </c>
      <c r="P2578" s="22" t="e">
        <f>VLOOKUP($G2578,Temp!$A:$C,P$1,FALSE)</f>
        <v>#VALUE!</v>
      </c>
      <c r="Q2578" s="22" t="e">
        <f>VLOOKUP($G2578,Temp!$A:$C,Q$1,FALSE)</f>
        <v>#VALUE!</v>
      </c>
      <c r="R2578" s="22" t="e">
        <f>VLOOKUP($G2578,Temp!$A:$C,R$1,FALSE)</f>
        <v>#VALUE!</v>
      </c>
      <c r="S2578" s="22" t="e">
        <f>VLOOKUP($G2578,Temp!$A:$C,S$1,FALSE)</f>
        <v>#VALUE!</v>
      </c>
      <c r="T2578" s="22" t="e">
        <f>VLOOKUP($G2578,Temp!$A:$C,T$1,FALSE)</f>
        <v>#VALUE!</v>
      </c>
      <c r="U2578" s="22" t="e">
        <f>VLOOKUP($G2578,Temp!$A:$C,U$1,FALSE)</f>
        <v>#VALUE!</v>
      </c>
      <c r="V2578" s="22" t="e">
        <f>VLOOKUP($G2578,Temp!$A:$C,V$1,FALSE)</f>
        <v>#VALUE!</v>
      </c>
      <c r="W2578" s="22" t="e">
        <f>VLOOKUP($G2578,Temp!$A:$C,W$1,FALSE)</f>
        <v>#VALUE!</v>
      </c>
      <c r="X2578" s="22" t="e">
        <f>VLOOKUP($G2578,Temp!$A:$C,X$1,FALSE)</f>
        <v>#VALUE!</v>
      </c>
      <c r="Y2578" s="22">
        <f>VLOOKUP($G2578,Temp!$A:$C,Y$1,FALSE)</f>
        <v>3</v>
      </c>
      <c r="Z2578" s="22">
        <f>VLOOKUP($G2578,Temp!$A:$C,Z$1,FALSE)</f>
        <v>0</v>
      </c>
      <c r="AA2578" s="22" t="e">
        <f>VLOOKUP($A2578,Searches!$A:$H,AA$1,FALSE)</f>
        <v>#N/A</v>
      </c>
      <c r="AB2578" s="22" t="e">
        <f>VLOOKUP($A2578,Searches!$A:$H,AB$1,FALSE)</f>
        <v>#N/A</v>
      </c>
      <c r="AC2578" s="22" t="e">
        <f>VLOOKUP($A2578,Searches!$A:$H,AC$1,FALSE)</f>
        <v>#N/A</v>
      </c>
      <c r="AD2578" s="22" t="e">
        <f>VLOOKUP($A2578,Searches!$A:$H,AD$1,FALSE)</f>
        <v>#N/A</v>
      </c>
      <c r="AE2578" s="22" t="e">
        <f>VLOOKUP($A2578,Searches!$A:$H,AE$1,FALSE)</f>
        <v>#N/A</v>
      </c>
      <c r="AF2578" s="22" t="e">
        <f>VLOOKUP($A2578,Searches!$A:$H,AF$1,FALSE)</f>
        <v>#N/A</v>
      </c>
      <c r="AG2578" s="22" t="e">
        <f>VLOOKUP($A2578,Searches!$A:$H,AG$1,FALSE)</f>
        <v>#N/A</v>
      </c>
      <c r="AH2578" s="22" t="e">
        <f>VLOOKUP($G2578,Temp!$D:$F,AH$1,FALSE)</f>
        <v>#N/A</v>
      </c>
      <c r="AI2578" s="22" t="e">
        <f>VLOOKUP($G2578,Temp!$D:$F,AI$1,FALSE)</f>
        <v>#N/A</v>
      </c>
      <c r="AJ2578" s="22" t="e">
        <f>VLOOKUP($G2578,Temp!$D:$F,AJ$1,FALSE)</f>
        <v>#N/A</v>
      </c>
    </row>
    <row r="2579" spans="1:36" ht="16" x14ac:dyDescent="0.2">
      <c r="A2579" s="8" t="str">
        <f t="shared" si="40"/>
        <v>Kelly Watkins Slack</v>
      </c>
      <c r="B2579" s="8" t="s">
        <v>1352</v>
      </c>
      <c r="C2579" s="8" t="s">
        <v>15997</v>
      </c>
      <c r="D2579" s="8" t="s">
        <v>10987</v>
      </c>
      <c r="E2579" s="8" t="s">
        <v>15998</v>
      </c>
      <c r="F2579" s="8" t="s">
        <v>13515</v>
      </c>
      <c r="G2579" s="12" t="s">
        <v>12149</v>
      </c>
      <c r="H2579" s="22" t="str">
        <f>VLOOKUP($G2579,Temp!$A:$C,H$1,FALSE)</f>
        <v>slack.com</v>
      </c>
      <c r="I2579" s="22" t="e">
        <f>VLOOKUP($G2579,Temp!$A:$C,I$1,FALSE)</f>
        <v>#VALUE!</v>
      </c>
      <c r="J2579" s="22" t="e">
        <f>VLOOKUP($G2579,Temp!$A:$C,J$1,FALSE)</f>
        <v>#VALUE!</v>
      </c>
      <c r="K2579" s="22" t="e">
        <f>VLOOKUP($G2579,Temp!$A:$C,K$1,FALSE)</f>
        <v>#VALUE!</v>
      </c>
      <c r="L2579" s="22" t="e">
        <f>VLOOKUP($G2579,Temp!$A:$C,L$1,FALSE)</f>
        <v>#VALUE!</v>
      </c>
      <c r="M2579" s="22" t="e">
        <f>VLOOKUP($G2579,Temp!$A:$C,M$1,FALSE)</f>
        <v>#VALUE!</v>
      </c>
      <c r="N2579" s="22" t="e">
        <f>VLOOKUP($G2579,Temp!$A:$C,N$1,FALSE)</f>
        <v>#VALUE!</v>
      </c>
      <c r="O2579" s="22" t="e">
        <f>VLOOKUP($G2579,Temp!$A:$C,O$1,FALSE)</f>
        <v>#VALUE!</v>
      </c>
      <c r="P2579" s="22" t="e">
        <f>VLOOKUP($G2579,Temp!$A:$C,P$1,FALSE)</f>
        <v>#VALUE!</v>
      </c>
      <c r="Q2579" s="22" t="e">
        <f>VLOOKUP($G2579,Temp!$A:$C,Q$1,FALSE)</f>
        <v>#VALUE!</v>
      </c>
      <c r="R2579" s="22" t="e">
        <f>VLOOKUP($G2579,Temp!$A:$C,R$1,FALSE)</f>
        <v>#VALUE!</v>
      </c>
      <c r="S2579" s="22" t="e">
        <f>VLOOKUP($G2579,Temp!$A:$C,S$1,FALSE)</f>
        <v>#VALUE!</v>
      </c>
      <c r="T2579" s="22" t="e">
        <f>VLOOKUP($G2579,Temp!$A:$C,T$1,FALSE)</f>
        <v>#VALUE!</v>
      </c>
      <c r="U2579" s="22" t="e">
        <f>VLOOKUP($G2579,Temp!$A:$C,U$1,FALSE)</f>
        <v>#VALUE!</v>
      </c>
      <c r="V2579" s="22" t="e">
        <f>VLOOKUP($G2579,Temp!$A:$C,V$1,FALSE)</f>
        <v>#VALUE!</v>
      </c>
      <c r="W2579" s="22" t="e">
        <f>VLOOKUP($G2579,Temp!$A:$C,W$1,FALSE)</f>
        <v>#VALUE!</v>
      </c>
      <c r="X2579" s="22" t="e">
        <f>VLOOKUP($G2579,Temp!$A:$C,X$1,FALSE)</f>
        <v>#VALUE!</v>
      </c>
      <c r="Y2579" s="22">
        <f>VLOOKUP($G2579,Temp!$A:$C,Y$1,FALSE)</f>
        <v>2100000</v>
      </c>
      <c r="Z2579" s="22">
        <f>VLOOKUP($G2579,Temp!$A:$C,Z$1,FALSE)</f>
        <v>252000</v>
      </c>
      <c r="AA2579" s="22" t="e">
        <f>VLOOKUP($A2579,Searches!$A:$H,AA$1,FALSE)</f>
        <v>#N/A</v>
      </c>
      <c r="AB2579" s="22" t="e">
        <f>VLOOKUP($A2579,Searches!$A:$H,AB$1,FALSE)</f>
        <v>#N/A</v>
      </c>
      <c r="AC2579" s="22" t="e">
        <f>VLOOKUP($A2579,Searches!$A:$H,AC$1,FALSE)</f>
        <v>#N/A</v>
      </c>
      <c r="AD2579" s="22" t="e">
        <f>VLOOKUP($A2579,Searches!$A:$H,AD$1,FALSE)</f>
        <v>#N/A</v>
      </c>
      <c r="AE2579" s="22" t="e">
        <f>VLOOKUP($A2579,Searches!$A:$H,AE$1,FALSE)</f>
        <v>#N/A</v>
      </c>
      <c r="AF2579" s="22" t="e">
        <f>VLOOKUP($A2579,Searches!$A:$H,AF$1,FALSE)</f>
        <v>#N/A</v>
      </c>
      <c r="AG2579" s="22" t="e">
        <f>VLOOKUP($A2579,Searches!$A:$H,AG$1,FALSE)</f>
        <v>#N/A</v>
      </c>
      <c r="AH2579" s="22" t="e">
        <f>VLOOKUP($G2579,Temp!$D:$F,AH$1,FALSE)</f>
        <v>#N/A</v>
      </c>
      <c r="AI2579" s="22" t="e">
        <f>VLOOKUP($G2579,Temp!$D:$F,AI$1,FALSE)</f>
        <v>#N/A</v>
      </c>
      <c r="AJ2579" s="22" t="e">
        <f>VLOOKUP($G2579,Temp!$D:$F,AJ$1,FALSE)</f>
        <v>#N/A</v>
      </c>
    </row>
    <row r="2580" spans="1:36" ht="16" x14ac:dyDescent="0.2">
      <c r="A2580" s="8" t="str">
        <f t="shared" si="40"/>
        <v>Victor Melfi Voicebox Technologies Corporation</v>
      </c>
      <c r="B2580" s="8" t="s">
        <v>11151</v>
      </c>
      <c r="C2580" s="8" t="s">
        <v>16002</v>
      </c>
      <c r="D2580" s="8" t="s">
        <v>12262</v>
      </c>
      <c r="E2580" s="8" t="s">
        <v>16003</v>
      </c>
      <c r="F2580" s="8" t="s">
        <v>16004</v>
      </c>
      <c r="G2580" s="12" t="s">
        <v>12539</v>
      </c>
      <c r="H2580" s="22" t="str">
        <f>VLOOKUP($G2580,Temp!$A:$C,H$1,FALSE)</f>
        <v>voicebox.com</v>
      </c>
      <c r="I2580" s="22" t="e">
        <f>VLOOKUP($G2580,Temp!$A:$C,I$1,FALSE)</f>
        <v>#VALUE!</v>
      </c>
      <c r="J2580" s="22" t="e">
        <f>VLOOKUP($G2580,Temp!$A:$C,J$1,FALSE)</f>
        <v>#VALUE!</v>
      </c>
      <c r="K2580" s="22" t="e">
        <f>VLOOKUP($G2580,Temp!$A:$C,K$1,FALSE)</f>
        <v>#VALUE!</v>
      </c>
      <c r="L2580" s="22" t="e">
        <f>VLOOKUP($G2580,Temp!$A:$C,L$1,FALSE)</f>
        <v>#VALUE!</v>
      </c>
      <c r="M2580" s="22" t="e">
        <f>VLOOKUP($G2580,Temp!$A:$C,M$1,FALSE)</f>
        <v>#VALUE!</v>
      </c>
      <c r="N2580" s="22" t="e">
        <f>VLOOKUP($G2580,Temp!$A:$C,N$1,FALSE)</f>
        <v>#VALUE!</v>
      </c>
      <c r="O2580" s="22" t="e">
        <f>VLOOKUP($G2580,Temp!$A:$C,O$1,FALSE)</f>
        <v>#VALUE!</v>
      </c>
      <c r="P2580" s="22" t="e">
        <f>VLOOKUP($G2580,Temp!$A:$C,P$1,FALSE)</f>
        <v>#VALUE!</v>
      </c>
      <c r="Q2580" s="22" t="e">
        <f>VLOOKUP($G2580,Temp!$A:$C,Q$1,FALSE)</f>
        <v>#VALUE!</v>
      </c>
      <c r="R2580" s="22" t="e">
        <f>VLOOKUP($G2580,Temp!$A:$C,R$1,FALSE)</f>
        <v>#VALUE!</v>
      </c>
      <c r="S2580" s="22" t="e">
        <f>VLOOKUP($G2580,Temp!$A:$C,S$1,FALSE)</f>
        <v>#VALUE!</v>
      </c>
      <c r="T2580" s="22" t="e">
        <f>VLOOKUP($G2580,Temp!$A:$C,T$1,FALSE)</f>
        <v>#VALUE!</v>
      </c>
      <c r="U2580" s="22" t="e">
        <f>VLOOKUP($G2580,Temp!$A:$C,U$1,FALSE)</f>
        <v>#VALUE!</v>
      </c>
      <c r="V2580" s="22" t="e">
        <f>VLOOKUP($G2580,Temp!$A:$C,V$1,FALSE)</f>
        <v>#VALUE!</v>
      </c>
      <c r="W2580" s="22" t="e">
        <f>VLOOKUP($G2580,Temp!$A:$C,W$1,FALSE)</f>
        <v>#VALUE!</v>
      </c>
      <c r="X2580" s="22" t="e">
        <f>VLOOKUP($G2580,Temp!$A:$C,X$1,FALSE)</f>
        <v>#VALUE!</v>
      </c>
      <c r="Y2580" s="22">
        <f>VLOOKUP($G2580,Temp!$A:$C,Y$1,FALSE)</f>
        <v>1600</v>
      </c>
      <c r="Z2580" s="22">
        <f>VLOOKUP($G2580,Temp!$A:$C,Z$1,FALSE)</f>
        <v>0</v>
      </c>
      <c r="AA2580" s="22" t="e">
        <f>VLOOKUP($A2580,Searches!$A:$H,AA$1,FALSE)</f>
        <v>#N/A</v>
      </c>
      <c r="AB2580" s="22" t="e">
        <f>VLOOKUP($A2580,Searches!$A:$H,AB$1,FALSE)</f>
        <v>#N/A</v>
      </c>
      <c r="AC2580" s="22" t="e">
        <f>VLOOKUP($A2580,Searches!$A:$H,AC$1,FALSE)</f>
        <v>#N/A</v>
      </c>
      <c r="AD2580" s="22" t="e">
        <f>VLOOKUP($A2580,Searches!$A:$H,AD$1,FALSE)</f>
        <v>#N/A</v>
      </c>
      <c r="AE2580" s="22" t="e">
        <f>VLOOKUP($A2580,Searches!$A:$H,AE$1,FALSE)</f>
        <v>#N/A</v>
      </c>
      <c r="AF2580" s="22" t="e">
        <f>VLOOKUP($A2580,Searches!$A:$H,AF$1,FALSE)</f>
        <v>#N/A</v>
      </c>
      <c r="AG2580" s="22" t="e">
        <f>VLOOKUP($A2580,Searches!$A:$H,AG$1,FALSE)</f>
        <v>#N/A</v>
      </c>
      <c r="AH2580" s="22" t="e">
        <f>VLOOKUP($G2580,Temp!$D:$F,AH$1,FALSE)</f>
        <v>#N/A</v>
      </c>
      <c r="AI2580" s="22" t="e">
        <f>VLOOKUP($G2580,Temp!$D:$F,AI$1,FALSE)</f>
        <v>#N/A</v>
      </c>
      <c r="AJ2580" s="22" t="e">
        <f>VLOOKUP($G2580,Temp!$D:$F,AJ$1,FALSE)</f>
        <v>#N/A</v>
      </c>
    </row>
    <row r="2581" spans="1:36" ht="16" x14ac:dyDescent="0.2">
      <c r="A2581" s="8" t="str">
        <f t="shared" si="40"/>
        <v>Robertson Luu Digital Realty</v>
      </c>
      <c r="B2581" s="8" t="s">
        <v>1633</v>
      </c>
      <c r="C2581" s="8" t="s">
        <v>16010</v>
      </c>
      <c r="D2581" s="8" t="s">
        <v>12352</v>
      </c>
      <c r="E2581" s="8" t="s">
        <v>634</v>
      </c>
      <c r="F2581" s="8" t="s">
        <v>16011</v>
      </c>
      <c r="G2581" s="8" t="s">
        <v>634</v>
      </c>
      <c r="H2581" s="22" t="e">
        <f>VLOOKUP($G2581,Temp!$A:$C,H$1,FALSE)</f>
        <v>#N/A</v>
      </c>
      <c r="I2581" s="22" t="e">
        <f>VLOOKUP($G2581,Temp!$A:$C,I$1,FALSE)</f>
        <v>#N/A</v>
      </c>
      <c r="J2581" s="22" t="e">
        <f>VLOOKUP($G2581,Temp!$A:$C,J$1,FALSE)</f>
        <v>#N/A</v>
      </c>
      <c r="K2581" s="22" t="e">
        <f>VLOOKUP($G2581,Temp!$A:$C,K$1,FALSE)</f>
        <v>#N/A</v>
      </c>
      <c r="L2581" s="22" t="e">
        <f>VLOOKUP($G2581,Temp!$A:$C,L$1,FALSE)</f>
        <v>#N/A</v>
      </c>
      <c r="M2581" s="22" t="e">
        <f>VLOOKUP($G2581,Temp!$A:$C,M$1,FALSE)</f>
        <v>#N/A</v>
      </c>
      <c r="N2581" s="22" t="e">
        <f>VLOOKUP($G2581,Temp!$A:$C,N$1,FALSE)</f>
        <v>#N/A</v>
      </c>
      <c r="O2581" s="22" t="e">
        <f>VLOOKUP($G2581,Temp!$A:$C,O$1,FALSE)</f>
        <v>#N/A</v>
      </c>
      <c r="P2581" s="22" t="e">
        <f>VLOOKUP($G2581,Temp!$A:$C,P$1,FALSE)</f>
        <v>#N/A</v>
      </c>
      <c r="Q2581" s="22" t="e">
        <f>VLOOKUP($G2581,Temp!$A:$C,Q$1,FALSE)</f>
        <v>#N/A</v>
      </c>
      <c r="R2581" s="22" t="e">
        <f>VLOOKUP($G2581,Temp!$A:$C,R$1,FALSE)</f>
        <v>#N/A</v>
      </c>
      <c r="S2581" s="22" t="e">
        <f>VLOOKUP($G2581,Temp!$A:$C,S$1,FALSE)</f>
        <v>#N/A</v>
      </c>
      <c r="T2581" s="22" t="e">
        <f>VLOOKUP($G2581,Temp!$A:$C,T$1,FALSE)</f>
        <v>#N/A</v>
      </c>
      <c r="U2581" s="22" t="e">
        <f>VLOOKUP($G2581,Temp!$A:$C,U$1,FALSE)</f>
        <v>#N/A</v>
      </c>
      <c r="V2581" s="22" t="e">
        <f>VLOOKUP($G2581,Temp!$A:$C,V$1,FALSE)</f>
        <v>#N/A</v>
      </c>
      <c r="W2581" s="22" t="e">
        <f>VLOOKUP($G2581,Temp!$A:$C,W$1,FALSE)</f>
        <v>#N/A</v>
      </c>
      <c r="X2581" s="22" t="e">
        <f>VLOOKUP($G2581,Temp!$A:$C,X$1,FALSE)</f>
        <v>#N/A</v>
      </c>
      <c r="Y2581" s="22" t="e">
        <f>VLOOKUP($G2581,Temp!$A:$C,Y$1,FALSE)</f>
        <v>#N/A</v>
      </c>
      <c r="Z2581" s="22" t="e">
        <f>VLOOKUP($G2581,Temp!$A:$C,Z$1,FALSE)</f>
        <v>#N/A</v>
      </c>
      <c r="AA2581" s="22" t="e">
        <f>VLOOKUP($A2581,Searches!$A:$H,AA$1,FALSE)</f>
        <v>#N/A</v>
      </c>
      <c r="AB2581" s="22" t="e">
        <f>VLOOKUP($A2581,Searches!$A:$H,AB$1,FALSE)</f>
        <v>#N/A</v>
      </c>
      <c r="AC2581" s="22" t="e">
        <f>VLOOKUP($A2581,Searches!$A:$H,AC$1,FALSE)</f>
        <v>#N/A</v>
      </c>
      <c r="AD2581" s="22" t="e">
        <f>VLOOKUP($A2581,Searches!$A:$H,AD$1,FALSE)</f>
        <v>#N/A</v>
      </c>
      <c r="AE2581" s="22" t="e">
        <f>VLOOKUP($A2581,Searches!$A:$H,AE$1,FALSE)</f>
        <v>#N/A</v>
      </c>
      <c r="AF2581" s="22" t="e">
        <f>VLOOKUP($A2581,Searches!$A:$H,AF$1,FALSE)</f>
        <v>#N/A</v>
      </c>
      <c r="AG2581" s="22" t="e">
        <f>VLOOKUP($A2581,Searches!$A:$H,AG$1,FALSE)</f>
        <v>#N/A</v>
      </c>
      <c r="AH2581" s="22" t="e">
        <f>VLOOKUP($G2581,Temp!$D:$F,AH$1,FALSE)</f>
        <v>#N/A</v>
      </c>
      <c r="AI2581" s="22" t="e">
        <f>VLOOKUP($G2581,Temp!$D:$F,AI$1,FALSE)</f>
        <v>#N/A</v>
      </c>
      <c r="AJ2581" s="22" t="e">
        <f>VLOOKUP($G2581,Temp!$D:$F,AJ$1,FALSE)</f>
        <v>#N/A</v>
      </c>
    </row>
    <row r="2582" spans="1:36" ht="16" x14ac:dyDescent="0.2">
      <c r="A2582" s="8" t="str">
        <f t="shared" si="40"/>
        <v>Bilal Chaudry Systat Software Inc</v>
      </c>
      <c r="B2582" s="8" t="s">
        <v>16012</v>
      </c>
      <c r="C2582" s="8" t="s">
        <v>16013</v>
      </c>
      <c r="D2582" s="8" t="s">
        <v>12365</v>
      </c>
      <c r="E2582" s="8" t="s">
        <v>634</v>
      </c>
      <c r="F2582" s="8" t="s">
        <v>11803</v>
      </c>
      <c r="G2582" s="8" t="s">
        <v>634</v>
      </c>
      <c r="H2582" s="22" t="e">
        <f>VLOOKUP($G2582,Temp!$A:$C,H$1,FALSE)</f>
        <v>#N/A</v>
      </c>
      <c r="I2582" s="22" t="e">
        <f>VLOOKUP($G2582,Temp!$A:$C,I$1,FALSE)</f>
        <v>#N/A</v>
      </c>
      <c r="J2582" s="22" t="e">
        <f>VLOOKUP($G2582,Temp!$A:$C,J$1,FALSE)</f>
        <v>#N/A</v>
      </c>
      <c r="K2582" s="22" t="e">
        <f>VLOOKUP($G2582,Temp!$A:$C,K$1,FALSE)</f>
        <v>#N/A</v>
      </c>
      <c r="L2582" s="22" t="e">
        <f>VLOOKUP($G2582,Temp!$A:$C,L$1,FALSE)</f>
        <v>#N/A</v>
      </c>
      <c r="M2582" s="22" t="e">
        <f>VLOOKUP($G2582,Temp!$A:$C,M$1,FALSE)</f>
        <v>#N/A</v>
      </c>
      <c r="N2582" s="22" t="e">
        <f>VLOOKUP($G2582,Temp!$A:$C,N$1,FALSE)</f>
        <v>#N/A</v>
      </c>
      <c r="O2582" s="22" t="e">
        <f>VLOOKUP($G2582,Temp!$A:$C,O$1,FALSE)</f>
        <v>#N/A</v>
      </c>
      <c r="P2582" s="22" t="e">
        <f>VLOOKUP($G2582,Temp!$A:$C,P$1,FALSE)</f>
        <v>#N/A</v>
      </c>
      <c r="Q2582" s="22" t="e">
        <f>VLOOKUP($G2582,Temp!$A:$C,Q$1,FALSE)</f>
        <v>#N/A</v>
      </c>
      <c r="R2582" s="22" t="e">
        <f>VLOOKUP($G2582,Temp!$A:$C,R$1,FALSE)</f>
        <v>#N/A</v>
      </c>
      <c r="S2582" s="22" t="e">
        <f>VLOOKUP($G2582,Temp!$A:$C,S$1,FALSE)</f>
        <v>#N/A</v>
      </c>
      <c r="T2582" s="22" t="e">
        <f>VLOOKUP($G2582,Temp!$A:$C,T$1,FALSE)</f>
        <v>#N/A</v>
      </c>
      <c r="U2582" s="22" t="e">
        <f>VLOOKUP($G2582,Temp!$A:$C,U$1,FALSE)</f>
        <v>#N/A</v>
      </c>
      <c r="V2582" s="22" t="e">
        <f>VLOOKUP($G2582,Temp!$A:$C,V$1,FALSE)</f>
        <v>#N/A</v>
      </c>
      <c r="W2582" s="22" t="e">
        <f>VLOOKUP($G2582,Temp!$A:$C,W$1,FALSE)</f>
        <v>#N/A</v>
      </c>
      <c r="X2582" s="22" t="e">
        <f>VLOOKUP($G2582,Temp!$A:$C,X$1,FALSE)</f>
        <v>#N/A</v>
      </c>
      <c r="Y2582" s="22" t="e">
        <f>VLOOKUP($G2582,Temp!$A:$C,Y$1,FALSE)</f>
        <v>#N/A</v>
      </c>
      <c r="Z2582" s="22" t="e">
        <f>VLOOKUP($G2582,Temp!$A:$C,Z$1,FALSE)</f>
        <v>#N/A</v>
      </c>
      <c r="AA2582" s="22" t="e">
        <f>VLOOKUP($A2582,Searches!$A:$H,AA$1,FALSE)</f>
        <v>#N/A</v>
      </c>
      <c r="AB2582" s="22" t="e">
        <f>VLOOKUP($A2582,Searches!$A:$H,AB$1,FALSE)</f>
        <v>#N/A</v>
      </c>
      <c r="AC2582" s="22" t="e">
        <f>VLOOKUP($A2582,Searches!$A:$H,AC$1,FALSE)</f>
        <v>#N/A</v>
      </c>
      <c r="AD2582" s="22" t="e">
        <f>VLOOKUP($A2582,Searches!$A:$H,AD$1,FALSE)</f>
        <v>#N/A</v>
      </c>
      <c r="AE2582" s="22" t="e">
        <f>VLOOKUP($A2582,Searches!$A:$H,AE$1,FALSE)</f>
        <v>#N/A</v>
      </c>
      <c r="AF2582" s="22" t="e">
        <f>VLOOKUP($A2582,Searches!$A:$H,AF$1,FALSE)</f>
        <v>#N/A</v>
      </c>
      <c r="AG2582" s="22" t="e">
        <f>VLOOKUP($A2582,Searches!$A:$H,AG$1,FALSE)</f>
        <v>#N/A</v>
      </c>
      <c r="AH2582" s="22" t="e">
        <f>VLOOKUP($G2582,Temp!$D:$F,AH$1,FALSE)</f>
        <v>#N/A</v>
      </c>
      <c r="AI2582" s="22" t="e">
        <f>VLOOKUP($G2582,Temp!$D:$F,AI$1,FALSE)</f>
        <v>#N/A</v>
      </c>
      <c r="AJ2582" s="22" t="e">
        <f>VLOOKUP($G2582,Temp!$D:$F,AJ$1,FALSE)</f>
        <v>#N/A</v>
      </c>
    </row>
    <row r="2583" spans="1:36" ht="16" x14ac:dyDescent="0.2">
      <c r="A2583" s="8" t="str">
        <f t="shared" si="40"/>
        <v>Smitha Raj CCG Marketing Solutions</v>
      </c>
      <c r="B2583" s="8" t="s">
        <v>16015</v>
      </c>
      <c r="C2583" s="8" t="s">
        <v>6939</v>
      </c>
      <c r="D2583" s="8" t="s">
        <v>2841</v>
      </c>
      <c r="E2583" s="8" t="s">
        <v>634</v>
      </c>
      <c r="F2583" s="8" t="s">
        <v>16016</v>
      </c>
      <c r="G2583" s="8" t="s">
        <v>634</v>
      </c>
      <c r="H2583" s="22" t="e">
        <f>VLOOKUP($G2583,Temp!$A:$C,H$1,FALSE)</f>
        <v>#N/A</v>
      </c>
      <c r="I2583" s="22" t="e">
        <f>VLOOKUP($G2583,Temp!$A:$C,I$1,FALSE)</f>
        <v>#N/A</v>
      </c>
      <c r="J2583" s="22" t="e">
        <f>VLOOKUP($G2583,Temp!$A:$C,J$1,FALSE)</f>
        <v>#N/A</v>
      </c>
      <c r="K2583" s="22" t="e">
        <f>VLOOKUP($G2583,Temp!$A:$C,K$1,FALSE)</f>
        <v>#N/A</v>
      </c>
      <c r="L2583" s="22" t="e">
        <f>VLOOKUP($G2583,Temp!$A:$C,L$1,FALSE)</f>
        <v>#N/A</v>
      </c>
      <c r="M2583" s="22" t="e">
        <f>VLOOKUP($G2583,Temp!$A:$C,M$1,FALSE)</f>
        <v>#N/A</v>
      </c>
      <c r="N2583" s="22" t="e">
        <f>VLOOKUP($G2583,Temp!$A:$C,N$1,FALSE)</f>
        <v>#N/A</v>
      </c>
      <c r="O2583" s="22" t="e">
        <f>VLOOKUP($G2583,Temp!$A:$C,O$1,FALSE)</f>
        <v>#N/A</v>
      </c>
      <c r="P2583" s="22" t="e">
        <f>VLOOKUP($G2583,Temp!$A:$C,P$1,FALSE)</f>
        <v>#N/A</v>
      </c>
      <c r="Q2583" s="22" t="e">
        <f>VLOOKUP($G2583,Temp!$A:$C,Q$1,FALSE)</f>
        <v>#N/A</v>
      </c>
      <c r="R2583" s="22" t="e">
        <f>VLOOKUP($G2583,Temp!$A:$C,R$1,FALSE)</f>
        <v>#N/A</v>
      </c>
      <c r="S2583" s="22" t="e">
        <f>VLOOKUP($G2583,Temp!$A:$C,S$1,FALSE)</f>
        <v>#N/A</v>
      </c>
      <c r="T2583" s="22" t="e">
        <f>VLOOKUP($G2583,Temp!$A:$C,T$1,FALSE)</f>
        <v>#N/A</v>
      </c>
      <c r="U2583" s="22" t="e">
        <f>VLOOKUP($G2583,Temp!$A:$C,U$1,FALSE)</f>
        <v>#N/A</v>
      </c>
      <c r="V2583" s="22" t="e">
        <f>VLOOKUP($G2583,Temp!$A:$C,V$1,FALSE)</f>
        <v>#N/A</v>
      </c>
      <c r="W2583" s="22" t="e">
        <f>VLOOKUP($G2583,Temp!$A:$C,W$1,FALSE)</f>
        <v>#N/A</v>
      </c>
      <c r="X2583" s="22" t="e">
        <f>VLOOKUP($G2583,Temp!$A:$C,X$1,FALSE)</f>
        <v>#N/A</v>
      </c>
      <c r="Y2583" s="22" t="e">
        <f>VLOOKUP($G2583,Temp!$A:$C,Y$1,FALSE)</f>
        <v>#N/A</v>
      </c>
      <c r="Z2583" s="22" t="e">
        <f>VLOOKUP($G2583,Temp!$A:$C,Z$1,FALSE)</f>
        <v>#N/A</v>
      </c>
      <c r="AA2583" s="22" t="e">
        <f>VLOOKUP($A2583,Searches!$A:$H,AA$1,FALSE)</f>
        <v>#N/A</v>
      </c>
      <c r="AB2583" s="22" t="e">
        <f>VLOOKUP($A2583,Searches!$A:$H,AB$1,FALSE)</f>
        <v>#N/A</v>
      </c>
      <c r="AC2583" s="22" t="e">
        <f>VLOOKUP($A2583,Searches!$A:$H,AC$1,FALSE)</f>
        <v>#N/A</v>
      </c>
      <c r="AD2583" s="22" t="e">
        <f>VLOOKUP($A2583,Searches!$A:$H,AD$1,FALSE)</f>
        <v>#N/A</v>
      </c>
      <c r="AE2583" s="22" t="e">
        <f>VLOOKUP($A2583,Searches!$A:$H,AE$1,FALSE)</f>
        <v>#N/A</v>
      </c>
      <c r="AF2583" s="22" t="e">
        <f>VLOOKUP($A2583,Searches!$A:$H,AF$1,FALSE)</f>
        <v>#N/A</v>
      </c>
      <c r="AG2583" s="22" t="e">
        <f>VLOOKUP($A2583,Searches!$A:$H,AG$1,FALSE)</f>
        <v>#N/A</v>
      </c>
      <c r="AH2583" s="22" t="e">
        <f>VLOOKUP($G2583,Temp!$D:$F,AH$1,FALSE)</f>
        <v>#N/A</v>
      </c>
      <c r="AI2583" s="22" t="e">
        <f>VLOOKUP($G2583,Temp!$D:$F,AI$1,FALSE)</f>
        <v>#N/A</v>
      </c>
      <c r="AJ2583" s="22" t="e">
        <f>VLOOKUP($G2583,Temp!$D:$F,AJ$1,FALSE)</f>
        <v>#N/A</v>
      </c>
    </row>
    <row r="2584" spans="1:36" ht="16" x14ac:dyDescent="0.2">
      <c r="A2584" s="8" t="str">
        <f t="shared" si="40"/>
        <v>Timothy Armstrong Retarus</v>
      </c>
      <c r="B2584" s="8" t="s">
        <v>2796</v>
      </c>
      <c r="C2584" s="8" t="s">
        <v>3090</v>
      </c>
      <c r="D2584" s="8" t="s">
        <v>12183</v>
      </c>
      <c r="E2584" s="8" t="s">
        <v>16017</v>
      </c>
      <c r="F2584" s="8" t="s">
        <v>16018</v>
      </c>
      <c r="G2584" s="12" t="s">
        <v>12546</v>
      </c>
      <c r="H2584" s="22" t="str">
        <f>VLOOKUP($G2584,Temp!$A:$C,H$1,FALSE)</f>
        <v>retarus.com</v>
      </c>
      <c r="I2584" s="22" t="e">
        <f>VLOOKUP($G2584,Temp!$A:$C,I$1,FALSE)</f>
        <v>#VALUE!</v>
      </c>
      <c r="J2584" s="22" t="e">
        <f>VLOOKUP($G2584,Temp!$A:$C,J$1,FALSE)</f>
        <v>#VALUE!</v>
      </c>
      <c r="K2584" s="22" t="e">
        <f>VLOOKUP($G2584,Temp!$A:$C,K$1,FALSE)</f>
        <v>#VALUE!</v>
      </c>
      <c r="L2584" s="22" t="e">
        <f>VLOOKUP($G2584,Temp!$A:$C,L$1,FALSE)</f>
        <v>#VALUE!</v>
      </c>
      <c r="M2584" s="22" t="e">
        <f>VLOOKUP($G2584,Temp!$A:$C,M$1,FALSE)</f>
        <v>#VALUE!</v>
      </c>
      <c r="N2584" s="22" t="e">
        <f>VLOOKUP($G2584,Temp!$A:$C,N$1,FALSE)</f>
        <v>#VALUE!</v>
      </c>
      <c r="O2584" s="22" t="e">
        <f>VLOOKUP($G2584,Temp!$A:$C,O$1,FALSE)</f>
        <v>#VALUE!</v>
      </c>
      <c r="P2584" s="22" t="e">
        <f>VLOOKUP($G2584,Temp!$A:$C,P$1,FALSE)</f>
        <v>#VALUE!</v>
      </c>
      <c r="Q2584" s="22" t="e">
        <f>VLOOKUP($G2584,Temp!$A:$C,Q$1,FALSE)</f>
        <v>#VALUE!</v>
      </c>
      <c r="R2584" s="22" t="e">
        <f>VLOOKUP($G2584,Temp!$A:$C,R$1,FALSE)</f>
        <v>#VALUE!</v>
      </c>
      <c r="S2584" s="22" t="e">
        <f>VLOOKUP($G2584,Temp!$A:$C,S$1,FALSE)</f>
        <v>#VALUE!</v>
      </c>
      <c r="T2584" s="22" t="e">
        <f>VLOOKUP($G2584,Temp!$A:$C,T$1,FALSE)</f>
        <v>#VALUE!</v>
      </c>
      <c r="U2584" s="22" t="e">
        <f>VLOOKUP($G2584,Temp!$A:$C,U$1,FALSE)</f>
        <v>#VALUE!</v>
      </c>
      <c r="V2584" s="22" t="e">
        <f>VLOOKUP($G2584,Temp!$A:$C,V$1,FALSE)</f>
        <v>#VALUE!</v>
      </c>
      <c r="W2584" s="22" t="e">
        <f>VLOOKUP($G2584,Temp!$A:$C,W$1,FALSE)</f>
        <v>#VALUE!</v>
      </c>
      <c r="X2584" s="22" t="e">
        <f>VLOOKUP($G2584,Temp!$A:$C,X$1,FALSE)</f>
        <v>#VALUE!</v>
      </c>
      <c r="Y2584" s="22">
        <f>VLOOKUP($G2584,Temp!$A:$C,Y$1,FALSE)</f>
        <v>1300</v>
      </c>
      <c r="Z2584" s="22">
        <f>VLOOKUP($G2584,Temp!$A:$C,Z$1,FALSE)</f>
        <v>3</v>
      </c>
      <c r="AA2584" s="22" t="e">
        <f>VLOOKUP($A2584,Searches!$A:$H,AA$1,FALSE)</f>
        <v>#N/A</v>
      </c>
      <c r="AB2584" s="22" t="e">
        <f>VLOOKUP($A2584,Searches!$A:$H,AB$1,FALSE)</f>
        <v>#N/A</v>
      </c>
      <c r="AC2584" s="22" t="e">
        <f>VLOOKUP($A2584,Searches!$A:$H,AC$1,FALSE)</f>
        <v>#N/A</v>
      </c>
      <c r="AD2584" s="22" t="e">
        <f>VLOOKUP($A2584,Searches!$A:$H,AD$1,FALSE)</f>
        <v>#N/A</v>
      </c>
      <c r="AE2584" s="22" t="e">
        <f>VLOOKUP($A2584,Searches!$A:$H,AE$1,FALSE)</f>
        <v>#N/A</v>
      </c>
      <c r="AF2584" s="22" t="e">
        <f>VLOOKUP($A2584,Searches!$A:$H,AF$1,FALSE)</f>
        <v>#N/A</v>
      </c>
      <c r="AG2584" s="22" t="e">
        <f>VLOOKUP($A2584,Searches!$A:$H,AG$1,FALSE)</f>
        <v>#N/A</v>
      </c>
      <c r="AH2584" s="22" t="e">
        <f>VLOOKUP($G2584,Temp!$D:$F,AH$1,FALSE)</f>
        <v>#N/A</v>
      </c>
      <c r="AI2584" s="22" t="e">
        <f>VLOOKUP($G2584,Temp!$D:$F,AI$1,FALSE)</f>
        <v>#N/A</v>
      </c>
      <c r="AJ2584" s="22" t="e">
        <f>VLOOKUP($G2584,Temp!$D:$F,AJ$1,FALSE)</f>
        <v>#N/A</v>
      </c>
    </row>
    <row r="2585" spans="1:36" ht="16" x14ac:dyDescent="0.2">
      <c r="A2585" s="8" t="str">
        <f t="shared" si="40"/>
        <v>Dipak Mawale Cuelogic Technologies</v>
      </c>
      <c r="B2585" s="8" t="s">
        <v>16025</v>
      </c>
      <c r="C2585" s="8" t="s">
        <v>16026</v>
      </c>
      <c r="D2585" s="8" t="s">
        <v>12184</v>
      </c>
      <c r="E2585" s="8" t="s">
        <v>16027</v>
      </c>
      <c r="F2585" s="8" t="s">
        <v>16028</v>
      </c>
      <c r="G2585" s="12" t="s">
        <v>12555</v>
      </c>
      <c r="H2585" s="22" t="str">
        <f>VLOOKUP($G2585,Temp!$A:$C,H$1,FALSE)</f>
        <v>cuelogic.com</v>
      </c>
      <c r="I2585" s="22" t="e">
        <f>VLOOKUP($G2585,Temp!$A:$C,I$1,FALSE)</f>
        <v>#VALUE!</v>
      </c>
      <c r="J2585" s="22" t="e">
        <f>VLOOKUP($G2585,Temp!$A:$C,J$1,FALSE)</f>
        <v>#VALUE!</v>
      </c>
      <c r="K2585" s="22" t="e">
        <f>VLOOKUP($G2585,Temp!$A:$C,K$1,FALSE)</f>
        <v>#VALUE!</v>
      </c>
      <c r="L2585" s="22" t="e">
        <f>VLOOKUP($G2585,Temp!$A:$C,L$1,FALSE)</f>
        <v>#VALUE!</v>
      </c>
      <c r="M2585" s="22" t="e">
        <f>VLOOKUP($G2585,Temp!$A:$C,M$1,FALSE)</f>
        <v>#VALUE!</v>
      </c>
      <c r="N2585" s="22" t="e">
        <f>VLOOKUP($G2585,Temp!$A:$C,N$1,FALSE)</f>
        <v>#VALUE!</v>
      </c>
      <c r="O2585" s="22" t="e">
        <f>VLOOKUP($G2585,Temp!$A:$C,O$1,FALSE)</f>
        <v>#VALUE!</v>
      </c>
      <c r="P2585" s="22" t="e">
        <f>VLOOKUP($G2585,Temp!$A:$C,P$1,FALSE)</f>
        <v>#VALUE!</v>
      </c>
      <c r="Q2585" s="22" t="e">
        <f>VLOOKUP($G2585,Temp!$A:$C,Q$1,FALSE)</f>
        <v>#VALUE!</v>
      </c>
      <c r="R2585" s="22" t="e">
        <f>VLOOKUP($G2585,Temp!$A:$C,R$1,FALSE)</f>
        <v>#VALUE!</v>
      </c>
      <c r="S2585" s="22" t="e">
        <f>VLOOKUP($G2585,Temp!$A:$C,S$1,FALSE)</f>
        <v>#VALUE!</v>
      </c>
      <c r="T2585" s="22" t="e">
        <f>VLOOKUP($G2585,Temp!$A:$C,T$1,FALSE)</f>
        <v>#VALUE!</v>
      </c>
      <c r="U2585" s="22" t="e">
        <f>VLOOKUP($G2585,Temp!$A:$C,U$1,FALSE)</f>
        <v>#VALUE!</v>
      </c>
      <c r="V2585" s="22" t="e">
        <f>VLOOKUP($G2585,Temp!$A:$C,V$1,FALSE)</f>
        <v>#VALUE!</v>
      </c>
      <c r="W2585" s="22" t="e">
        <f>VLOOKUP($G2585,Temp!$A:$C,W$1,FALSE)</f>
        <v>#VALUE!</v>
      </c>
      <c r="X2585" s="22" t="e">
        <f>VLOOKUP($G2585,Temp!$A:$C,X$1,FALSE)</f>
        <v>#VALUE!</v>
      </c>
      <c r="Y2585" s="22">
        <f>VLOOKUP($G2585,Temp!$A:$C,Y$1,FALSE)</f>
        <v>500</v>
      </c>
      <c r="Z2585" s="22">
        <f>VLOOKUP($G2585,Temp!$A:$C,Z$1,FALSE)</f>
        <v>0</v>
      </c>
      <c r="AA2585" s="22" t="e">
        <f>VLOOKUP($A2585,Searches!$A:$H,AA$1,FALSE)</f>
        <v>#N/A</v>
      </c>
      <c r="AB2585" s="22" t="e">
        <f>VLOOKUP($A2585,Searches!$A:$H,AB$1,FALSE)</f>
        <v>#N/A</v>
      </c>
      <c r="AC2585" s="22" t="e">
        <f>VLOOKUP($A2585,Searches!$A:$H,AC$1,FALSE)</f>
        <v>#N/A</v>
      </c>
      <c r="AD2585" s="22" t="e">
        <f>VLOOKUP($A2585,Searches!$A:$H,AD$1,FALSE)</f>
        <v>#N/A</v>
      </c>
      <c r="AE2585" s="22" t="e">
        <f>VLOOKUP($A2585,Searches!$A:$H,AE$1,FALSE)</f>
        <v>#N/A</v>
      </c>
      <c r="AF2585" s="22" t="e">
        <f>VLOOKUP($A2585,Searches!$A:$H,AF$1,FALSE)</f>
        <v>#N/A</v>
      </c>
      <c r="AG2585" s="22" t="e">
        <f>VLOOKUP($A2585,Searches!$A:$H,AG$1,FALSE)</f>
        <v>#N/A</v>
      </c>
      <c r="AH2585" s="22" t="e">
        <f>VLOOKUP($G2585,Temp!$D:$F,AH$1,FALSE)</f>
        <v>#N/A</v>
      </c>
      <c r="AI2585" s="22" t="e">
        <f>VLOOKUP($G2585,Temp!$D:$F,AI$1,FALSE)</f>
        <v>#N/A</v>
      </c>
      <c r="AJ2585" s="22" t="e">
        <f>VLOOKUP($G2585,Temp!$D:$F,AJ$1,FALSE)</f>
        <v>#N/A</v>
      </c>
    </row>
    <row r="2586" spans="1:36" ht="16" x14ac:dyDescent="0.2">
      <c r="A2586" s="8" t="str">
        <f t="shared" si="40"/>
        <v>Donald Karpiak SPR</v>
      </c>
      <c r="B2586" s="8" t="s">
        <v>4461</v>
      </c>
      <c r="C2586" s="8" t="s">
        <v>4463</v>
      </c>
      <c r="D2586" s="8" t="s">
        <v>42</v>
      </c>
      <c r="E2586" s="8" t="s">
        <v>4464</v>
      </c>
      <c r="F2586" s="8" t="s">
        <v>4465</v>
      </c>
      <c r="G2586" s="12" t="s">
        <v>4467</v>
      </c>
      <c r="H2586" s="22" t="str">
        <f>VLOOKUP($G2586,Temp!$A:$C,H$1,FALSE)</f>
        <v>spr.com</v>
      </c>
      <c r="I2586" s="22" t="e">
        <f>VLOOKUP($G2586,Temp!$A:$C,I$1,FALSE)</f>
        <v>#VALUE!</v>
      </c>
      <c r="J2586" s="22" t="e">
        <f>VLOOKUP($G2586,Temp!$A:$C,J$1,FALSE)</f>
        <v>#VALUE!</v>
      </c>
      <c r="K2586" s="22" t="e">
        <f>VLOOKUP($G2586,Temp!$A:$C,K$1,FALSE)</f>
        <v>#VALUE!</v>
      </c>
      <c r="L2586" s="22" t="e">
        <f>VLOOKUP($G2586,Temp!$A:$C,L$1,FALSE)</f>
        <v>#VALUE!</v>
      </c>
      <c r="M2586" s="22" t="e">
        <f>VLOOKUP($G2586,Temp!$A:$C,M$1,FALSE)</f>
        <v>#VALUE!</v>
      </c>
      <c r="N2586" s="22" t="e">
        <f>VLOOKUP($G2586,Temp!$A:$C,N$1,FALSE)</f>
        <v>#VALUE!</v>
      </c>
      <c r="O2586" s="22" t="e">
        <f>VLOOKUP($G2586,Temp!$A:$C,O$1,FALSE)</f>
        <v>#VALUE!</v>
      </c>
      <c r="P2586" s="22" t="e">
        <f>VLOOKUP($G2586,Temp!$A:$C,P$1,FALSE)</f>
        <v>#VALUE!</v>
      </c>
      <c r="Q2586" s="22" t="e">
        <f>VLOOKUP($G2586,Temp!$A:$C,Q$1,FALSE)</f>
        <v>#VALUE!</v>
      </c>
      <c r="R2586" s="22" t="e">
        <f>VLOOKUP($G2586,Temp!$A:$C,R$1,FALSE)</f>
        <v>#VALUE!</v>
      </c>
      <c r="S2586" s="22" t="e">
        <f>VLOOKUP($G2586,Temp!$A:$C,S$1,FALSE)</f>
        <v>#VALUE!</v>
      </c>
      <c r="T2586" s="22" t="e">
        <f>VLOOKUP($G2586,Temp!$A:$C,T$1,FALSE)</f>
        <v>#VALUE!</v>
      </c>
      <c r="U2586" s="22" t="e">
        <f>VLOOKUP($G2586,Temp!$A:$C,U$1,FALSE)</f>
        <v>#VALUE!</v>
      </c>
      <c r="V2586" s="22" t="e">
        <f>VLOOKUP($G2586,Temp!$A:$C,V$1,FALSE)</f>
        <v>#VALUE!</v>
      </c>
      <c r="W2586" s="22" t="e">
        <f>VLOOKUP($G2586,Temp!$A:$C,W$1,FALSE)</f>
        <v>#VALUE!</v>
      </c>
      <c r="X2586" s="22" t="e">
        <f>VLOOKUP($G2586,Temp!$A:$C,X$1,FALSE)</f>
        <v>#VALUE!</v>
      </c>
      <c r="Y2586" s="22">
        <f>VLOOKUP($G2586,Temp!$A:$C,Y$1,FALSE)</f>
        <v>3700</v>
      </c>
      <c r="Z2586" s="22">
        <f>VLOOKUP($G2586,Temp!$A:$C,Z$1,FALSE)</f>
        <v>6</v>
      </c>
      <c r="AA2586" s="22" t="e">
        <f>VLOOKUP($A2586,Searches!$A:$H,AA$1,FALSE)</f>
        <v>#N/A</v>
      </c>
      <c r="AB2586" s="22" t="e">
        <f>VLOOKUP($A2586,Searches!$A:$H,AB$1,FALSE)</f>
        <v>#N/A</v>
      </c>
      <c r="AC2586" s="22" t="e">
        <f>VLOOKUP($A2586,Searches!$A:$H,AC$1,FALSE)</f>
        <v>#N/A</v>
      </c>
      <c r="AD2586" s="22" t="e">
        <f>VLOOKUP($A2586,Searches!$A:$H,AD$1,FALSE)</f>
        <v>#N/A</v>
      </c>
      <c r="AE2586" s="22" t="e">
        <f>VLOOKUP($A2586,Searches!$A:$H,AE$1,FALSE)</f>
        <v>#N/A</v>
      </c>
      <c r="AF2586" s="22" t="e">
        <f>VLOOKUP($A2586,Searches!$A:$H,AF$1,FALSE)</f>
        <v>#N/A</v>
      </c>
      <c r="AG2586" s="22" t="e">
        <f>VLOOKUP($A2586,Searches!$A:$H,AG$1,FALSE)</f>
        <v>#N/A</v>
      </c>
      <c r="AH2586" s="22" t="str">
        <f>VLOOKUP($G2586,Temp!$D:$F,AH$1,FALSE)</f>
        <v>spr.com</v>
      </c>
      <c r="AI2586" s="22" t="str">
        <f>VLOOKUP($G2586,Temp!$D:$F,AI$1,FALSE)</f>
        <v>Pardot</v>
      </c>
      <c r="AJ2586" s="22" t="str">
        <f>VLOOKUP($G2586,Temp!$D:$F,AJ$1,FALSE)</f>
        <v>WordPress</v>
      </c>
    </row>
    <row r="2587" spans="1:36" ht="16" x14ac:dyDescent="0.2">
      <c r="A2587" s="8" t="str">
        <f t="shared" si="40"/>
        <v>Philip Levinson EdCast</v>
      </c>
      <c r="B2587" s="8" t="s">
        <v>1516</v>
      </c>
      <c r="C2587" s="8" t="s">
        <v>8594</v>
      </c>
      <c r="D2587" s="8" t="s">
        <v>8595</v>
      </c>
      <c r="E2587" s="8" t="s">
        <v>8597</v>
      </c>
      <c r="F2587" s="8" t="s">
        <v>8598</v>
      </c>
      <c r="G2587" s="12" t="s">
        <v>8600</v>
      </c>
      <c r="H2587" s="22" t="str">
        <f>VLOOKUP($G2587,Temp!$A:$C,H$1,FALSE)</f>
        <v>edcast.com</v>
      </c>
      <c r="I2587" s="22" t="e">
        <f>VLOOKUP($G2587,Temp!$A:$C,I$1,FALSE)</f>
        <v>#VALUE!</v>
      </c>
      <c r="J2587" s="22" t="e">
        <f>VLOOKUP($G2587,Temp!$A:$C,J$1,FALSE)</f>
        <v>#VALUE!</v>
      </c>
      <c r="K2587" s="22" t="e">
        <f>VLOOKUP($G2587,Temp!$A:$C,K$1,FALSE)</f>
        <v>#VALUE!</v>
      </c>
      <c r="L2587" s="22" t="e">
        <f>VLOOKUP($G2587,Temp!$A:$C,L$1,FALSE)</f>
        <v>#VALUE!</v>
      </c>
      <c r="M2587" s="22" t="e">
        <f>VLOOKUP($G2587,Temp!$A:$C,M$1,FALSE)</f>
        <v>#VALUE!</v>
      </c>
      <c r="N2587" s="22" t="e">
        <f>VLOOKUP($G2587,Temp!$A:$C,N$1,FALSE)</f>
        <v>#VALUE!</v>
      </c>
      <c r="O2587" s="22" t="e">
        <f>VLOOKUP($G2587,Temp!$A:$C,O$1,FALSE)</f>
        <v>#VALUE!</v>
      </c>
      <c r="P2587" s="22" t="e">
        <f>VLOOKUP($G2587,Temp!$A:$C,P$1,FALSE)</f>
        <v>#VALUE!</v>
      </c>
      <c r="Q2587" s="22" t="e">
        <f>VLOOKUP($G2587,Temp!$A:$C,Q$1,FALSE)</f>
        <v>#VALUE!</v>
      </c>
      <c r="R2587" s="22" t="e">
        <f>VLOOKUP($G2587,Temp!$A:$C,R$1,FALSE)</f>
        <v>#VALUE!</v>
      </c>
      <c r="S2587" s="22" t="e">
        <f>VLOOKUP($G2587,Temp!$A:$C,S$1,FALSE)</f>
        <v>#VALUE!</v>
      </c>
      <c r="T2587" s="22" t="e">
        <f>VLOOKUP($G2587,Temp!$A:$C,T$1,FALSE)</f>
        <v>#VALUE!</v>
      </c>
      <c r="U2587" s="22" t="e">
        <f>VLOOKUP($G2587,Temp!$A:$C,U$1,FALSE)</f>
        <v>#VALUE!</v>
      </c>
      <c r="V2587" s="22" t="e">
        <f>VLOOKUP($G2587,Temp!$A:$C,V$1,FALSE)</f>
        <v>#VALUE!</v>
      </c>
      <c r="W2587" s="22" t="e">
        <f>VLOOKUP($G2587,Temp!$A:$C,W$1,FALSE)</f>
        <v>#VALUE!</v>
      </c>
      <c r="X2587" s="22" t="e">
        <f>VLOOKUP($G2587,Temp!$A:$C,X$1,FALSE)</f>
        <v>#VALUE!</v>
      </c>
      <c r="Y2587" s="22">
        <f>VLOOKUP($G2587,Temp!$A:$C,Y$1,FALSE)</f>
        <v>12200</v>
      </c>
      <c r="Z2587" s="22">
        <f>VLOOKUP($G2587,Temp!$A:$C,Z$1,FALSE)</f>
        <v>0</v>
      </c>
      <c r="AA2587" s="22" t="e">
        <f>VLOOKUP($A2587,Searches!$A:$H,AA$1,FALSE)</f>
        <v>#N/A</v>
      </c>
      <c r="AB2587" s="22" t="e">
        <f>VLOOKUP($A2587,Searches!$A:$H,AB$1,FALSE)</f>
        <v>#N/A</v>
      </c>
      <c r="AC2587" s="22" t="e">
        <f>VLOOKUP($A2587,Searches!$A:$H,AC$1,FALSE)</f>
        <v>#N/A</v>
      </c>
      <c r="AD2587" s="22" t="e">
        <f>VLOOKUP($A2587,Searches!$A:$H,AD$1,FALSE)</f>
        <v>#N/A</v>
      </c>
      <c r="AE2587" s="22" t="e">
        <f>VLOOKUP($A2587,Searches!$A:$H,AE$1,FALSE)</f>
        <v>#N/A</v>
      </c>
      <c r="AF2587" s="22" t="e">
        <f>VLOOKUP($A2587,Searches!$A:$H,AF$1,FALSE)</f>
        <v>#N/A</v>
      </c>
      <c r="AG2587" s="22" t="e">
        <f>VLOOKUP($A2587,Searches!$A:$H,AG$1,FALSE)</f>
        <v>#N/A</v>
      </c>
      <c r="AH2587" s="22" t="str">
        <f>VLOOKUP($G2587,Temp!$D:$F,AH$1,FALSE)</f>
        <v>edcast.com</v>
      </c>
      <c r="AI2587" s="22">
        <f>VLOOKUP($G2587,Temp!$D:$F,AI$1,FALSE)</f>
        <v>0</v>
      </c>
      <c r="AJ2587" s="22" t="str">
        <f>VLOOKUP($G2587,Temp!$D:$F,AJ$1,FALSE)</f>
        <v>WordPress</v>
      </c>
    </row>
    <row r="2588" spans="1:36" ht="16" x14ac:dyDescent="0.2">
      <c r="A2588" s="8" t="str">
        <f t="shared" si="40"/>
        <v>Jose Vargas PeopleFund Inc.</v>
      </c>
      <c r="B2588" s="8" t="s">
        <v>11926</v>
      </c>
      <c r="C2588" s="8" t="s">
        <v>11927</v>
      </c>
      <c r="D2588" s="8" t="s">
        <v>11928</v>
      </c>
      <c r="E2588" s="8" t="s">
        <v>11929</v>
      </c>
      <c r="F2588" s="8" t="s">
        <v>11930</v>
      </c>
      <c r="G2588" s="12" t="s">
        <v>11931</v>
      </c>
      <c r="H2588" s="22" t="str">
        <f>VLOOKUP($G2588,Temp!$A:$C,H$1,FALSE)</f>
        <v>peoplefund.com</v>
      </c>
      <c r="I2588" s="22" t="e">
        <f>VLOOKUP($G2588,Temp!$A:$C,I$1,FALSE)</f>
        <v>#VALUE!</v>
      </c>
      <c r="J2588" s="22" t="e">
        <f>VLOOKUP($G2588,Temp!$A:$C,J$1,FALSE)</f>
        <v>#VALUE!</v>
      </c>
      <c r="K2588" s="22" t="e">
        <f>VLOOKUP($G2588,Temp!$A:$C,K$1,FALSE)</f>
        <v>#VALUE!</v>
      </c>
      <c r="L2588" s="22" t="e">
        <f>VLOOKUP($G2588,Temp!$A:$C,L$1,FALSE)</f>
        <v>#VALUE!</v>
      </c>
      <c r="M2588" s="22" t="e">
        <f>VLOOKUP($G2588,Temp!$A:$C,M$1,FALSE)</f>
        <v>#VALUE!</v>
      </c>
      <c r="N2588" s="22" t="e">
        <f>VLOOKUP($G2588,Temp!$A:$C,N$1,FALSE)</f>
        <v>#VALUE!</v>
      </c>
      <c r="O2588" s="22" t="e">
        <f>VLOOKUP($G2588,Temp!$A:$C,O$1,FALSE)</f>
        <v>#VALUE!</v>
      </c>
      <c r="P2588" s="22" t="e">
        <f>VLOOKUP($G2588,Temp!$A:$C,P$1,FALSE)</f>
        <v>#VALUE!</v>
      </c>
      <c r="Q2588" s="22" t="e">
        <f>VLOOKUP($G2588,Temp!$A:$C,Q$1,FALSE)</f>
        <v>#VALUE!</v>
      </c>
      <c r="R2588" s="22" t="e">
        <f>VLOOKUP($G2588,Temp!$A:$C,R$1,FALSE)</f>
        <v>#VALUE!</v>
      </c>
      <c r="S2588" s="22" t="e">
        <f>VLOOKUP($G2588,Temp!$A:$C,S$1,FALSE)</f>
        <v>#VALUE!</v>
      </c>
      <c r="T2588" s="22" t="e">
        <f>VLOOKUP($G2588,Temp!$A:$C,T$1,FALSE)</f>
        <v>#VALUE!</v>
      </c>
      <c r="U2588" s="22" t="e">
        <f>VLOOKUP($G2588,Temp!$A:$C,U$1,FALSE)</f>
        <v>#VALUE!</v>
      </c>
      <c r="V2588" s="22" t="e">
        <f>VLOOKUP($G2588,Temp!$A:$C,V$1,FALSE)</f>
        <v>#VALUE!</v>
      </c>
      <c r="W2588" s="22" t="e">
        <f>VLOOKUP($G2588,Temp!$A:$C,W$1,FALSE)</f>
        <v>#VALUE!</v>
      </c>
      <c r="X2588" s="22" t="e">
        <f>VLOOKUP($G2588,Temp!$A:$C,X$1,FALSE)</f>
        <v>#VALUE!</v>
      </c>
      <c r="Y2588" s="22">
        <f>VLOOKUP($G2588,Temp!$A:$C,Y$1,FALSE)</f>
        <v>0</v>
      </c>
      <c r="Z2588" s="22">
        <f>VLOOKUP($G2588,Temp!$A:$C,Z$1,FALSE)</f>
        <v>0</v>
      </c>
      <c r="AA2588" s="22" t="e">
        <f>VLOOKUP($A2588,Searches!$A:$H,AA$1,FALSE)</f>
        <v>#N/A</v>
      </c>
      <c r="AB2588" s="22" t="e">
        <f>VLOOKUP($A2588,Searches!$A:$H,AB$1,FALSE)</f>
        <v>#N/A</v>
      </c>
      <c r="AC2588" s="22" t="e">
        <f>VLOOKUP($A2588,Searches!$A:$H,AC$1,FALSE)</f>
        <v>#N/A</v>
      </c>
      <c r="AD2588" s="22" t="e">
        <f>VLOOKUP($A2588,Searches!$A:$H,AD$1,FALSE)</f>
        <v>#N/A</v>
      </c>
      <c r="AE2588" s="22" t="e">
        <f>VLOOKUP($A2588,Searches!$A:$H,AE$1,FALSE)</f>
        <v>#N/A</v>
      </c>
      <c r="AF2588" s="22" t="e">
        <f>VLOOKUP($A2588,Searches!$A:$H,AF$1,FALSE)</f>
        <v>#N/A</v>
      </c>
      <c r="AG2588" s="22" t="e">
        <f>VLOOKUP($A2588,Searches!$A:$H,AG$1,FALSE)</f>
        <v>#N/A</v>
      </c>
      <c r="AH2588" s="22" t="e">
        <f>VLOOKUP($G2588,Temp!$D:$F,AH$1,FALSE)</f>
        <v>#N/A</v>
      </c>
      <c r="AI2588" s="22" t="e">
        <f>VLOOKUP($G2588,Temp!$D:$F,AI$1,FALSE)</f>
        <v>#N/A</v>
      </c>
      <c r="AJ2588" s="22" t="e">
        <f>VLOOKUP($G2588,Temp!$D:$F,AJ$1,FALSE)</f>
        <v>#N/A</v>
      </c>
    </row>
    <row r="2589" spans="1:36" ht="16" x14ac:dyDescent="0.2">
      <c r="A2589" s="8" t="str">
        <f t="shared" si="40"/>
        <v>Adam Moltisanti The Jaime's LILAC Foundation</v>
      </c>
      <c r="B2589" s="8" t="s">
        <v>136</v>
      </c>
      <c r="C2589" s="8" t="s">
        <v>16035</v>
      </c>
      <c r="D2589" s="8" t="s">
        <v>12319</v>
      </c>
      <c r="E2589" s="8" t="s">
        <v>634</v>
      </c>
      <c r="F2589" s="8" t="s">
        <v>16036</v>
      </c>
      <c r="G2589" s="8" t="s">
        <v>634</v>
      </c>
      <c r="H2589" s="22" t="e">
        <f>VLOOKUP($G2589,Temp!$A:$C,H$1,FALSE)</f>
        <v>#N/A</v>
      </c>
      <c r="I2589" s="22" t="e">
        <f>VLOOKUP($G2589,Temp!$A:$C,I$1,FALSE)</f>
        <v>#N/A</v>
      </c>
      <c r="J2589" s="22" t="e">
        <f>VLOOKUP($G2589,Temp!$A:$C,J$1,FALSE)</f>
        <v>#N/A</v>
      </c>
      <c r="K2589" s="22" t="e">
        <f>VLOOKUP($G2589,Temp!$A:$C,K$1,FALSE)</f>
        <v>#N/A</v>
      </c>
      <c r="L2589" s="22" t="e">
        <f>VLOOKUP($G2589,Temp!$A:$C,L$1,FALSE)</f>
        <v>#N/A</v>
      </c>
      <c r="M2589" s="22" t="e">
        <f>VLOOKUP($G2589,Temp!$A:$C,M$1,FALSE)</f>
        <v>#N/A</v>
      </c>
      <c r="N2589" s="22" t="e">
        <f>VLOOKUP($G2589,Temp!$A:$C,N$1,FALSE)</f>
        <v>#N/A</v>
      </c>
      <c r="O2589" s="22" t="e">
        <f>VLOOKUP($G2589,Temp!$A:$C,O$1,FALSE)</f>
        <v>#N/A</v>
      </c>
      <c r="P2589" s="22" t="e">
        <f>VLOOKUP($G2589,Temp!$A:$C,P$1,FALSE)</f>
        <v>#N/A</v>
      </c>
      <c r="Q2589" s="22" t="e">
        <f>VLOOKUP($G2589,Temp!$A:$C,Q$1,FALSE)</f>
        <v>#N/A</v>
      </c>
      <c r="R2589" s="22" t="e">
        <f>VLOOKUP($G2589,Temp!$A:$C,R$1,FALSE)</f>
        <v>#N/A</v>
      </c>
      <c r="S2589" s="22" t="e">
        <f>VLOOKUP($G2589,Temp!$A:$C,S$1,FALSE)</f>
        <v>#N/A</v>
      </c>
      <c r="T2589" s="22" t="e">
        <f>VLOOKUP($G2589,Temp!$A:$C,T$1,FALSE)</f>
        <v>#N/A</v>
      </c>
      <c r="U2589" s="22" t="e">
        <f>VLOOKUP($G2589,Temp!$A:$C,U$1,FALSE)</f>
        <v>#N/A</v>
      </c>
      <c r="V2589" s="22" t="e">
        <f>VLOOKUP($G2589,Temp!$A:$C,V$1,FALSE)</f>
        <v>#N/A</v>
      </c>
      <c r="W2589" s="22" t="e">
        <f>VLOOKUP($G2589,Temp!$A:$C,W$1,FALSE)</f>
        <v>#N/A</v>
      </c>
      <c r="X2589" s="22" t="e">
        <f>VLOOKUP($G2589,Temp!$A:$C,X$1,FALSE)</f>
        <v>#N/A</v>
      </c>
      <c r="Y2589" s="22" t="e">
        <f>VLOOKUP($G2589,Temp!$A:$C,Y$1,FALSE)</f>
        <v>#N/A</v>
      </c>
      <c r="Z2589" s="22" t="e">
        <f>VLOOKUP($G2589,Temp!$A:$C,Z$1,FALSE)</f>
        <v>#N/A</v>
      </c>
      <c r="AA2589" s="22" t="e">
        <f>VLOOKUP($A2589,Searches!$A:$H,AA$1,FALSE)</f>
        <v>#N/A</v>
      </c>
      <c r="AB2589" s="22" t="e">
        <f>VLOOKUP($A2589,Searches!$A:$H,AB$1,FALSE)</f>
        <v>#N/A</v>
      </c>
      <c r="AC2589" s="22" t="e">
        <f>VLOOKUP($A2589,Searches!$A:$H,AC$1,FALSE)</f>
        <v>#N/A</v>
      </c>
      <c r="AD2589" s="22" t="e">
        <f>VLOOKUP($A2589,Searches!$A:$H,AD$1,FALSE)</f>
        <v>#N/A</v>
      </c>
      <c r="AE2589" s="22" t="e">
        <f>VLOOKUP($A2589,Searches!$A:$H,AE$1,FALSE)</f>
        <v>#N/A</v>
      </c>
      <c r="AF2589" s="22" t="e">
        <f>VLOOKUP($A2589,Searches!$A:$H,AF$1,FALSE)</f>
        <v>#N/A</v>
      </c>
      <c r="AG2589" s="22" t="e">
        <f>VLOOKUP($A2589,Searches!$A:$H,AG$1,FALSE)</f>
        <v>#N/A</v>
      </c>
      <c r="AH2589" s="22" t="e">
        <f>VLOOKUP($G2589,Temp!$D:$F,AH$1,FALSE)</f>
        <v>#N/A</v>
      </c>
      <c r="AI2589" s="22" t="e">
        <f>VLOOKUP($G2589,Temp!$D:$F,AI$1,FALSE)</f>
        <v>#N/A</v>
      </c>
      <c r="AJ2589" s="22" t="e">
        <f>VLOOKUP($G2589,Temp!$D:$F,AJ$1,FALSE)</f>
        <v>#N/A</v>
      </c>
    </row>
    <row r="2590" spans="1:36" ht="16" x14ac:dyDescent="0.2">
      <c r="A2590" s="8" t="str">
        <f t="shared" si="40"/>
        <v>Nathan Lewinski Citadel Consultant</v>
      </c>
      <c r="B2590" s="8" t="s">
        <v>3177</v>
      </c>
      <c r="C2590" s="8" t="s">
        <v>16037</v>
      </c>
      <c r="D2590" s="8" t="s">
        <v>12364</v>
      </c>
      <c r="E2590" s="8" t="s">
        <v>634</v>
      </c>
      <c r="F2590" s="8" t="s">
        <v>16038</v>
      </c>
      <c r="G2590" s="8" t="s">
        <v>634</v>
      </c>
      <c r="H2590" s="22" t="e">
        <f>VLOOKUP($G2590,Temp!$A:$C,H$1,FALSE)</f>
        <v>#N/A</v>
      </c>
      <c r="I2590" s="22" t="e">
        <f>VLOOKUP($G2590,Temp!$A:$C,I$1,FALSE)</f>
        <v>#N/A</v>
      </c>
      <c r="J2590" s="22" t="e">
        <f>VLOOKUP($G2590,Temp!$A:$C,J$1,FALSE)</f>
        <v>#N/A</v>
      </c>
      <c r="K2590" s="22" t="e">
        <f>VLOOKUP($G2590,Temp!$A:$C,K$1,FALSE)</f>
        <v>#N/A</v>
      </c>
      <c r="L2590" s="22" t="e">
        <f>VLOOKUP($G2590,Temp!$A:$C,L$1,FALSE)</f>
        <v>#N/A</v>
      </c>
      <c r="M2590" s="22" t="e">
        <f>VLOOKUP($G2590,Temp!$A:$C,M$1,FALSE)</f>
        <v>#N/A</v>
      </c>
      <c r="N2590" s="22" t="e">
        <f>VLOOKUP($G2590,Temp!$A:$C,N$1,FALSE)</f>
        <v>#N/A</v>
      </c>
      <c r="O2590" s="22" t="e">
        <f>VLOOKUP($G2590,Temp!$A:$C,O$1,FALSE)</f>
        <v>#N/A</v>
      </c>
      <c r="P2590" s="22" t="e">
        <f>VLOOKUP($G2590,Temp!$A:$C,P$1,FALSE)</f>
        <v>#N/A</v>
      </c>
      <c r="Q2590" s="22" t="e">
        <f>VLOOKUP($G2590,Temp!$A:$C,Q$1,FALSE)</f>
        <v>#N/A</v>
      </c>
      <c r="R2590" s="22" t="e">
        <f>VLOOKUP($G2590,Temp!$A:$C,R$1,FALSE)</f>
        <v>#N/A</v>
      </c>
      <c r="S2590" s="22" t="e">
        <f>VLOOKUP($G2590,Temp!$A:$C,S$1,FALSE)</f>
        <v>#N/A</v>
      </c>
      <c r="T2590" s="22" t="e">
        <f>VLOOKUP($G2590,Temp!$A:$C,T$1,FALSE)</f>
        <v>#N/A</v>
      </c>
      <c r="U2590" s="22" t="e">
        <f>VLOOKUP($G2590,Temp!$A:$C,U$1,FALSE)</f>
        <v>#N/A</v>
      </c>
      <c r="V2590" s="22" t="e">
        <f>VLOOKUP($G2590,Temp!$A:$C,V$1,FALSE)</f>
        <v>#N/A</v>
      </c>
      <c r="W2590" s="22" t="e">
        <f>VLOOKUP($G2590,Temp!$A:$C,W$1,FALSE)</f>
        <v>#N/A</v>
      </c>
      <c r="X2590" s="22" t="e">
        <f>VLOOKUP($G2590,Temp!$A:$C,X$1,FALSE)</f>
        <v>#N/A</v>
      </c>
      <c r="Y2590" s="22" t="e">
        <f>VLOOKUP($G2590,Temp!$A:$C,Y$1,FALSE)</f>
        <v>#N/A</v>
      </c>
      <c r="Z2590" s="22" t="e">
        <f>VLOOKUP($G2590,Temp!$A:$C,Z$1,FALSE)</f>
        <v>#N/A</v>
      </c>
      <c r="AA2590" s="22" t="e">
        <f>VLOOKUP($A2590,Searches!$A:$H,AA$1,FALSE)</f>
        <v>#N/A</v>
      </c>
      <c r="AB2590" s="22" t="e">
        <f>VLOOKUP($A2590,Searches!$A:$H,AB$1,FALSE)</f>
        <v>#N/A</v>
      </c>
      <c r="AC2590" s="22" t="e">
        <f>VLOOKUP($A2590,Searches!$A:$H,AC$1,FALSE)</f>
        <v>#N/A</v>
      </c>
      <c r="AD2590" s="22" t="e">
        <f>VLOOKUP($A2590,Searches!$A:$H,AD$1,FALSE)</f>
        <v>#N/A</v>
      </c>
      <c r="AE2590" s="22" t="e">
        <f>VLOOKUP($A2590,Searches!$A:$H,AE$1,FALSE)</f>
        <v>#N/A</v>
      </c>
      <c r="AF2590" s="22" t="e">
        <f>VLOOKUP($A2590,Searches!$A:$H,AF$1,FALSE)</f>
        <v>#N/A</v>
      </c>
      <c r="AG2590" s="22" t="e">
        <f>VLOOKUP($A2590,Searches!$A:$H,AG$1,FALSE)</f>
        <v>#N/A</v>
      </c>
      <c r="AH2590" s="22" t="e">
        <f>VLOOKUP($G2590,Temp!$D:$F,AH$1,FALSE)</f>
        <v>#N/A</v>
      </c>
      <c r="AI2590" s="22" t="e">
        <f>VLOOKUP($G2590,Temp!$D:$F,AI$1,FALSE)</f>
        <v>#N/A</v>
      </c>
      <c r="AJ2590" s="22" t="e">
        <f>VLOOKUP($G2590,Temp!$D:$F,AJ$1,FALSE)</f>
        <v>#N/A</v>
      </c>
    </row>
    <row r="2591" spans="1:36" ht="16" x14ac:dyDescent="0.2">
      <c r="A2591" s="8" t="str">
        <f t="shared" si="40"/>
        <v>Terri Schlosser SUSE</v>
      </c>
      <c r="B2591" s="8" t="s">
        <v>7255</v>
      </c>
      <c r="C2591" s="8" t="s">
        <v>16039</v>
      </c>
      <c r="D2591" s="8" t="s">
        <v>12170</v>
      </c>
      <c r="E2591" s="8" t="s">
        <v>16040</v>
      </c>
      <c r="F2591" s="8" t="s">
        <v>11786</v>
      </c>
      <c r="G2591" s="12" t="s">
        <v>11082</v>
      </c>
      <c r="H2591" s="22" t="str">
        <f>VLOOKUP($G2591,Temp!$A:$C,H$1,FALSE)</f>
        <v>suse.com</v>
      </c>
      <c r="I2591" s="22" t="e">
        <f>VLOOKUP($G2591,Temp!$A:$C,I$1,FALSE)</f>
        <v>#VALUE!</v>
      </c>
      <c r="J2591" s="22" t="e">
        <f>VLOOKUP($G2591,Temp!$A:$C,J$1,FALSE)</f>
        <v>#VALUE!</v>
      </c>
      <c r="K2591" s="22" t="e">
        <f>VLOOKUP($G2591,Temp!$A:$C,K$1,FALSE)</f>
        <v>#VALUE!</v>
      </c>
      <c r="L2591" s="22" t="e">
        <f>VLOOKUP($G2591,Temp!$A:$C,L$1,FALSE)</f>
        <v>#VALUE!</v>
      </c>
      <c r="M2591" s="22" t="e">
        <f>VLOOKUP($G2591,Temp!$A:$C,M$1,FALSE)</f>
        <v>#VALUE!</v>
      </c>
      <c r="N2591" s="22" t="e">
        <f>VLOOKUP($G2591,Temp!$A:$C,N$1,FALSE)</f>
        <v>#VALUE!</v>
      </c>
      <c r="O2591" s="22" t="e">
        <f>VLOOKUP($G2591,Temp!$A:$C,O$1,FALSE)</f>
        <v>#VALUE!</v>
      </c>
      <c r="P2591" s="22" t="e">
        <f>VLOOKUP($G2591,Temp!$A:$C,P$1,FALSE)</f>
        <v>#VALUE!</v>
      </c>
      <c r="Q2591" s="22" t="e">
        <f>VLOOKUP($G2591,Temp!$A:$C,Q$1,FALSE)</f>
        <v>#VALUE!</v>
      </c>
      <c r="R2591" s="22" t="e">
        <f>VLOOKUP($G2591,Temp!$A:$C,R$1,FALSE)</f>
        <v>#VALUE!</v>
      </c>
      <c r="S2591" s="22" t="e">
        <f>VLOOKUP($G2591,Temp!$A:$C,S$1,FALSE)</f>
        <v>#VALUE!</v>
      </c>
      <c r="T2591" s="22" t="e">
        <f>VLOOKUP($G2591,Temp!$A:$C,T$1,FALSE)</f>
        <v>#VALUE!</v>
      </c>
      <c r="U2591" s="22" t="e">
        <f>VLOOKUP($G2591,Temp!$A:$C,U$1,FALSE)</f>
        <v>#VALUE!</v>
      </c>
      <c r="V2591" s="22" t="e">
        <f>VLOOKUP($G2591,Temp!$A:$C,V$1,FALSE)</f>
        <v>#VALUE!</v>
      </c>
      <c r="W2591" s="22" t="e">
        <f>VLOOKUP($G2591,Temp!$A:$C,W$1,FALSE)</f>
        <v>#VALUE!</v>
      </c>
      <c r="X2591" s="22" t="e">
        <f>VLOOKUP($G2591,Temp!$A:$C,X$1,FALSE)</f>
        <v>#VALUE!</v>
      </c>
      <c r="Y2591" s="22">
        <f>VLOOKUP($G2591,Temp!$A:$C,Y$1,FALSE)</f>
        <v>34500</v>
      </c>
      <c r="Z2591" s="22">
        <f>VLOOKUP($G2591,Temp!$A:$C,Z$1,FALSE)</f>
        <v>8200</v>
      </c>
      <c r="AA2591" s="22" t="e">
        <f>VLOOKUP($A2591,Searches!$A:$H,AA$1,FALSE)</f>
        <v>#N/A</v>
      </c>
      <c r="AB2591" s="22" t="e">
        <f>VLOOKUP($A2591,Searches!$A:$H,AB$1,FALSE)</f>
        <v>#N/A</v>
      </c>
      <c r="AC2591" s="22" t="e">
        <f>VLOOKUP($A2591,Searches!$A:$H,AC$1,FALSE)</f>
        <v>#N/A</v>
      </c>
      <c r="AD2591" s="22" t="e">
        <f>VLOOKUP($A2591,Searches!$A:$H,AD$1,FALSE)</f>
        <v>#N/A</v>
      </c>
      <c r="AE2591" s="22" t="e">
        <f>VLOOKUP($A2591,Searches!$A:$H,AE$1,FALSE)</f>
        <v>#N/A</v>
      </c>
      <c r="AF2591" s="22" t="e">
        <f>VLOOKUP($A2591,Searches!$A:$H,AF$1,FALSE)</f>
        <v>#N/A</v>
      </c>
      <c r="AG2591" s="22" t="e">
        <f>VLOOKUP($A2591,Searches!$A:$H,AG$1,FALSE)</f>
        <v>#N/A</v>
      </c>
      <c r="AH2591" s="22" t="e">
        <f>VLOOKUP($G2591,Temp!$D:$F,AH$1,FALSE)</f>
        <v>#N/A</v>
      </c>
      <c r="AI2591" s="22" t="e">
        <f>VLOOKUP($G2591,Temp!$D:$F,AI$1,FALSE)</f>
        <v>#N/A</v>
      </c>
      <c r="AJ2591" s="22" t="e">
        <f>VLOOKUP($G2591,Temp!$D:$F,AJ$1,FALSE)</f>
        <v>#N/A</v>
      </c>
    </row>
    <row r="2592" spans="1:36" ht="16" x14ac:dyDescent="0.2">
      <c r="A2592" s="8" t="str">
        <f t="shared" si="40"/>
        <v>Shweta Kumar Enquero</v>
      </c>
      <c r="B2592" s="8" t="s">
        <v>16043</v>
      </c>
      <c r="C2592" s="8" t="s">
        <v>16044</v>
      </c>
      <c r="D2592" s="8" t="s">
        <v>12342</v>
      </c>
      <c r="E2592" s="8" t="s">
        <v>634</v>
      </c>
      <c r="F2592" s="8" t="s">
        <v>16045</v>
      </c>
      <c r="G2592" s="8" t="s">
        <v>634</v>
      </c>
      <c r="H2592" s="22" t="e">
        <f>VLOOKUP($G2592,Temp!$A:$C,H$1,FALSE)</f>
        <v>#N/A</v>
      </c>
      <c r="I2592" s="22" t="e">
        <f>VLOOKUP($G2592,Temp!$A:$C,I$1,FALSE)</f>
        <v>#N/A</v>
      </c>
      <c r="J2592" s="22" t="e">
        <f>VLOOKUP($G2592,Temp!$A:$C,J$1,FALSE)</f>
        <v>#N/A</v>
      </c>
      <c r="K2592" s="22" t="e">
        <f>VLOOKUP($G2592,Temp!$A:$C,K$1,FALSE)</f>
        <v>#N/A</v>
      </c>
      <c r="L2592" s="22" t="e">
        <f>VLOOKUP($G2592,Temp!$A:$C,L$1,FALSE)</f>
        <v>#N/A</v>
      </c>
      <c r="M2592" s="22" t="e">
        <f>VLOOKUP($G2592,Temp!$A:$C,M$1,FALSE)</f>
        <v>#N/A</v>
      </c>
      <c r="N2592" s="22" t="e">
        <f>VLOOKUP($G2592,Temp!$A:$C,N$1,FALSE)</f>
        <v>#N/A</v>
      </c>
      <c r="O2592" s="22" t="e">
        <f>VLOOKUP($G2592,Temp!$A:$C,O$1,FALSE)</f>
        <v>#N/A</v>
      </c>
      <c r="P2592" s="22" t="e">
        <f>VLOOKUP($G2592,Temp!$A:$C,P$1,FALSE)</f>
        <v>#N/A</v>
      </c>
      <c r="Q2592" s="22" t="e">
        <f>VLOOKUP($G2592,Temp!$A:$C,Q$1,FALSE)</f>
        <v>#N/A</v>
      </c>
      <c r="R2592" s="22" t="e">
        <f>VLOOKUP($G2592,Temp!$A:$C,R$1,FALSE)</f>
        <v>#N/A</v>
      </c>
      <c r="S2592" s="22" t="e">
        <f>VLOOKUP($G2592,Temp!$A:$C,S$1,FALSE)</f>
        <v>#N/A</v>
      </c>
      <c r="T2592" s="22" t="e">
        <f>VLOOKUP($G2592,Temp!$A:$C,T$1,FALSE)</f>
        <v>#N/A</v>
      </c>
      <c r="U2592" s="22" t="e">
        <f>VLOOKUP($G2592,Temp!$A:$C,U$1,FALSE)</f>
        <v>#N/A</v>
      </c>
      <c r="V2592" s="22" t="e">
        <f>VLOOKUP($G2592,Temp!$A:$C,V$1,FALSE)</f>
        <v>#N/A</v>
      </c>
      <c r="W2592" s="22" t="e">
        <f>VLOOKUP($G2592,Temp!$A:$C,W$1,FALSE)</f>
        <v>#N/A</v>
      </c>
      <c r="X2592" s="22" t="e">
        <f>VLOOKUP($G2592,Temp!$A:$C,X$1,FALSE)</f>
        <v>#N/A</v>
      </c>
      <c r="Y2592" s="22" t="e">
        <f>VLOOKUP($G2592,Temp!$A:$C,Y$1,FALSE)</f>
        <v>#N/A</v>
      </c>
      <c r="Z2592" s="22" t="e">
        <f>VLOOKUP($G2592,Temp!$A:$C,Z$1,FALSE)</f>
        <v>#N/A</v>
      </c>
      <c r="AA2592" s="22" t="e">
        <f>VLOOKUP($A2592,Searches!$A:$H,AA$1,FALSE)</f>
        <v>#N/A</v>
      </c>
      <c r="AB2592" s="22" t="e">
        <f>VLOOKUP($A2592,Searches!$A:$H,AB$1,FALSE)</f>
        <v>#N/A</v>
      </c>
      <c r="AC2592" s="22" t="e">
        <f>VLOOKUP($A2592,Searches!$A:$H,AC$1,FALSE)</f>
        <v>#N/A</v>
      </c>
      <c r="AD2592" s="22" t="e">
        <f>VLOOKUP($A2592,Searches!$A:$H,AD$1,FALSE)</f>
        <v>#N/A</v>
      </c>
      <c r="AE2592" s="22" t="e">
        <f>VLOOKUP($A2592,Searches!$A:$H,AE$1,FALSE)</f>
        <v>#N/A</v>
      </c>
      <c r="AF2592" s="22" t="e">
        <f>VLOOKUP($A2592,Searches!$A:$H,AF$1,FALSE)</f>
        <v>#N/A</v>
      </c>
      <c r="AG2592" s="22" t="e">
        <f>VLOOKUP($A2592,Searches!$A:$H,AG$1,FALSE)</f>
        <v>#N/A</v>
      </c>
      <c r="AH2592" s="22" t="e">
        <f>VLOOKUP($G2592,Temp!$D:$F,AH$1,FALSE)</f>
        <v>#N/A</v>
      </c>
      <c r="AI2592" s="22" t="e">
        <f>VLOOKUP($G2592,Temp!$D:$F,AI$1,FALSE)</f>
        <v>#N/A</v>
      </c>
      <c r="AJ2592" s="22" t="e">
        <f>VLOOKUP($G2592,Temp!$D:$F,AJ$1,FALSE)</f>
        <v>#N/A</v>
      </c>
    </row>
    <row r="2593" spans="1:36" ht="16" x14ac:dyDescent="0.2">
      <c r="A2593" s="8" t="str">
        <f t="shared" si="40"/>
        <v>Tony MBA Progeny Genetics, LLC</v>
      </c>
      <c r="B2593" s="8" t="s">
        <v>4156</v>
      </c>
      <c r="C2593" s="8" t="s">
        <v>1122</v>
      </c>
      <c r="D2593" s="8" t="s">
        <v>12353</v>
      </c>
      <c r="E2593" s="8" t="s">
        <v>634</v>
      </c>
      <c r="F2593" s="8" t="s">
        <v>16046</v>
      </c>
      <c r="G2593" s="8" t="s">
        <v>634</v>
      </c>
      <c r="H2593" s="22" t="e">
        <f>VLOOKUP($G2593,Temp!$A:$C,H$1,FALSE)</f>
        <v>#N/A</v>
      </c>
      <c r="I2593" s="22" t="e">
        <f>VLOOKUP($G2593,Temp!$A:$C,I$1,FALSE)</f>
        <v>#N/A</v>
      </c>
      <c r="J2593" s="22" t="e">
        <f>VLOOKUP($G2593,Temp!$A:$C,J$1,FALSE)</f>
        <v>#N/A</v>
      </c>
      <c r="K2593" s="22" t="e">
        <f>VLOOKUP($G2593,Temp!$A:$C,K$1,FALSE)</f>
        <v>#N/A</v>
      </c>
      <c r="L2593" s="22" t="e">
        <f>VLOOKUP($G2593,Temp!$A:$C,L$1,FALSE)</f>
        <v>#N/A</v>
      </c>
      <c r="M2593" s="22" t="e">
        <f>VLOOKUP($G2593,Temp!$A:$C,M$1,FALSE)</f>
        <v>#N/A</v>
      </c>
      <c r="N2593" s="22" t="e">
        <f>VLOOKUP($G2593,Temp!$A:$C,N$1,FALSE)</f>
        <v>#N/A</v>
      </c>
      <c r="O2593" s="22" t="e">
        <f>VLOOKUP($G2593,Temp!$A:$C,O$1,FALSE)</f>
        <v>#N/A</v>
      </c>
      <c r="P2593" s="22" t="e">
        <f>VLOOKUP($G2593,Temp!$A:$C,P$1,FALSE)</f>
        <v>#N/A</v>
      </c>
      <c r="Q2593" s="22" t="e">
        <f>VLOOKUP($G2593,Temp!$A:$C,Q$1,FALSE)</f>
        <v>#N/A</v>
      </c>
      <c r="R2593" s="22" t="e">
        <f>VLOOKUP($G2593,Temp!$A:$C,R$1,FALSE)</f>
        <v>#N/A</v>
      </c>
      <c r="S2593" s="22" t="e">
        <f>VLOOKUP($G2593,Temp!$A:$C,S$1,FALSE)</f>
        <v>#N/A</v>
      </c>
      <c r="T2593" s="22" t="e">
        <f>VLOOKUP($G2593,Temp!$A:$C,T$1,FALSE)</f>
        <v>#N/A</v>
      </c>
      <c r="U2593" s="22" t="e">
        <f>VLOOKUP($G2593,Temp!$A:$C,U$1,FALSE)</f>
        <v>#N/A</v>
      </c>
      <c r="V2593" s="22" t="e">
        <f>VLOOKUP($G2593,Temp!$A:$C,V$1,FALSE)</f>
        <v>#N/A</v>
      </c>
      <c r="W2593" s="22" t="e">
        <f>VLOOKUP($G2593,Temp!$A:$C,W$1,FALSE)</f>
        <v>#N/A</v>
      </c>
      <c r="X2593" s="22" t="e">
        <f>VLOOKUP($G2593,Temp!$A:$C,X$1,FALSE)</f>
        <v>#N/A</v>
      </c>
      <c r="Y2593" s="22" t="e">
        <f>VLOOKUP($G2593,Temp!$A:$C,Y$1,FALSE)</f>
        <v>#N/A</v>
      </c>
      <c r="Z2593" s="22" t="e">
        <f>VLOOKUP($G2593,Temp!$A:$C,Z$1,FALSE)</f>
        <v>#N/A</v>
      </c>
      <c r="AA2593" s="22" t="e">
        <f>VLOOKUP($A2593,Searches!$A:$H,AA$1,FALSE)</f>
        <v>#N/A</v>
      </c>
      <c r="AB2593" s="22" t="e">
        <f>VLOOKUP($A2593,Searches!$A:$H,AB$1,FALSE)</f>
        <v>#N/A</v>
      </c>
      <c r="AC2593" s="22" t="e">
        <f>VLOOKUP($A2593,Searches!$A:$H,AC$1,FALSE)</f>
        <v>#N/A</v>
      </c>
      <c r="AD2593" s="22" t="e">
        <f>VLOOKUP($A2593,Searches!$A:$H,AD$1,FALSE)</f>
        <v>#N/A</v>
      </c>
      <c r="AE2593" s="22" t="e">
        <f>VLOOKUP($A2593,Searches!$A:$H,AE$1,FALSE)</f>
        <v>#N/A</v>
      </c>
      <c r="AF2593" s="22" t="e">
        <f>VLOOKUP($A2593,Searches!$A:$H,AF$1,FALSE)</f>
        <v>#N/A</v>
      </c>
      <c r="AG2593" s="22" t="e">
        <f>VLOOKUP($A2593,Searches!$A:$H,AG$1,FALSE)</f>
        <v>#N/A</v>
      </c>
      <c r="AH2593" s="22" t="e">
        <f>VLOOKUP($G2593,Temp!$D:$F,AH$1,FALSE)</f>
        <v>#N/A</v>
      </c>
      <c r="AI2593" s="22" t="e">
        <f>VLOOKUP($G2593,Temp!$D:$F,AI$1,FALSE)</f>
        <v>#N/A</v>
      </c>
      <c r="AJ2593" s="22" t="e">
        <f>VLOOKUP($G2593,Temp!$D:$F,AJ$1,FALSE)</f>
        <v>#N/A</v>
      </c>
    </row>
    <row r="2594" spans="1:36" ht="16" x14ac:dyDescent="0.2">
      <c r="A2594" s="8" t="str">
        <f t="shared" si="40"/>
        <v>Kevin Huff CFA Institute</v>
      </c>
      <c r="B2594" s="8" t="s">
        <v>2277</v>
      </c>
      <c r="C2594" s="8" t="s">
        <v>224</v>
      </c>
      <c r="D2594" s="8" t="s">
        <v>12164</v>
      </c>
      <c r="E2594" s="8" t="s">
        <v>16047</v>
      </c>
      <c r="F2594" s="8" t="s">
        <v>16048</v>
      </c>
      <c r="G2594" s="12" t="s">
        <v>12645</v>
      </c>
      <c r="H2594" s="22" t="str">
        <f>VLOOKUP($G2594,Temp!$A:$C,H$1,FALSE)</f>
        <v>cfainstitute.org</v>
      </c>
      <c r="I2594" s="22" t="e">
        <f>VLOOKUP($G2594,Temp!$A:$C,I$1,FALSE)</f>
        <v>#VALUE!</v>
      </c>
      <c r="J2594" s="22" t="e">
        <f>VLOOKUP($G2594,Temp!$A:$C,J$1,FALSE)</f>
        <v>#VALUE!</v>
      </c>
      <c r="K2594" s="22" t="e">
        <f>VLOOKUP($G2594,Temp!$A:$C,K$1,FALSE)</f>
        <v>#VALUE!</v>
      </c>
      <c r="L2594" s="22" t="e">
        <f>VLOOKUP($G2594,Temp!$A:$C,L$1,FALSE)</f>
        <v>#VALUE!</v>
      </c>
      <c r="M2594" s="22" t="e">
        <f>VLOOKUP($G2594,Temp!$A:$C,M$1,FALSE)</f>
        <v>#VALUE!</v>
      </c>
      <c r="N2594" s="22" t="e">
        <f>VLOOKUP($G2594,Temp!$A:$C,N$1,FALSE)</f>
        <v>#VALUE!</v>
      </c>
      <c r="O2594" s="22" t="e">
        <f>VLOOKUP($G2594,Temp!$A:$C,O$1,FALSE)</f>
        <v>#VALUE!</v>
      </c>
      <c r="P2594" s="22" t="e">
        <f>VLOOKUP($G2594,Temp!$A:$C,P$1,FALSE)</f>
        <v>#VALUE!</v>
      </c>
      <c r="Q2594" s="22" t="e">
        <f>VLOOKUP($G2594,Temp!$A:$C,Q$1,FALSE)</f>
        <v>#VALUE!</v>
      </c>
      <c r="R2594" s="22" t="e">
        <f>VLOOKUP($G2594,Temp!$A:$C,R$1,FALSE)</f>
        <v>#VALUE!</v>
      </c>
      <c r="S2594" s="22" t="e">
        <f>VLOOKUP($G2594,Temp!$A:$C,S$1,FALSE)</f>
        <v>#VALUE!</v>
      </c>
      <c r="T2594" s="22" t="e">
        <f>VLOOKUP($G2594,Temp!$A:$C,T$1,FALSE)</f>
        <v>#VALUE!</v>
      </c>
      <c r="U2594" s="22" t="e">
        <f>VLOOKUP($G2594,Temp!$A:$C,U$1,FALSE)</f>
        <v>#VALUE!</v>
      </c>
      <c r="V2594" s="22" t="e">
        <f>VLOOKUP($G2594,Temp!$A:$C,V$1,FALSE)</f>
        <v>#VALUE!</v>
      </c>
      <c r="W2594" s="22" t="e">
        <f>VLOOKUP($G2594,Temp!$A:$C,W$1,FALSE)</f>
        <v>#VALUE!</v>
      </c>
      <c r="X2594" s="22" t="e">
        <f>VLOOKUP($G2594,Temp!$A:$C,X$1,FALSE)</f>
        <v>#VALUE!</v>
      </c>
      <c r="Y2594" s="22">
        <f>VLOOKUP($G2594,Temp!$A:$C,Y$1,FALSE)</f>
        <v>685000</v>
      </c>
      <c r="Z2594" s="22">
        <f>VLOOKUP($G2594,Temp!$A:$C,Z$1,FALSE)</f>
        <v>2500</v>
      </c>
      <c r="AA2594" s="22" t="e">
        <f>VLOOKUP($A2594,Searches!$A:$H,AA$1,FALSE)</f>
        <v>#N/A</v>
      </c>
      <c r="AB2594" s="22" t="e">
        <f>VLOOKUP($A2594,Searches!$A:$H,AB$1,FALSE)</f>
        <v>#N/A</v>
      </c>
      <c r="AC2594" s="22" t="e">
        <f>VLOOKUP($A2594,Searches!$A:$H,AC$1,FALSE)</f>
        <v>#N/A</v>
      </c>
      <c r="AD2594" s="22" t="e">
        <f>VLOOKUP($A2594,Searches!$A:$H,AD$1,FALSE)</f>
        <v>#N/A</v>
      </c>
      <c r="AE2594" s="22" t="e">
        <f>VLOOKUP($A2594,Searches!$A:$H,AE$1,FALSE)</f>
        <v>#N/A</v>
      </c>
      <c r="AF2594" s="22" t="e">
        <f>VLOOKUP($A2594,Searches!$A:$H,AF$1,FALSE)</f>
        <v>#N/A</v>
      </c>
      <c r="AG2594" s="22" t="e">
        <f>VLOOKUP($A2594,Searches!$A:$H,AG$1,FALSE)</f>
        <v>#N/A</v>
      </c>
      <c r="AH2594" s="22" t="e">
        <f>VLOOKUP($G2594,Temp!$D:$F,AH$1,FALSE)</f>
        <v>#N/A</v>
      </c>
      <c r="AI2594" s="22" t="e">
        <f>VLOOKUP($G2594,Temp!$D:$F,AI$1,FALSE)</f>
        <v>#N/A</v>
      </c>
      <c r="AJ2594" s="22" t="e">
        <f>VLOOKUP($G2594,Temp!$D:$F,AJ$1,FALSE)</f>
        <v>#N/A</v>
      </c>
    </row>
    <row r="2595" spans="1:36" ht="16" x14ac:dyDescent="0.2">
      <c r="A2595" s="8" t="str">
        <f t="shared" si="40"/>
        <v>Sergey Olkhovsky Altium®</v>
      </c>
      <c r="B2595" s="8" t="s">
        <v>11414</v>
      </c>
      <c r="C2595" s="8" t="s">
        <v>16054</v>
      </c>
      <c r="D2595" s="8" t="s">
        <v>12169</v>
      </c>
      <c r="E2595" s="8" t="s">
        <v>16055</v>
      </c>
      <c r="F2595" s="8" t="s">
        <v>4656</v>
      </c>
      <c r="G2595" s="12" t="s">
        <v>4360</v>
      </c>
      <c r="H2595" s="22" t="str">
        <f>VLOOKUP($G2595,Temp!$A:$C,H$1,FALSE)</f>
        <v>altium.com</v>
      </c>
      <c r="I2595" s="22" t="e">
        <f>VLOOKUP($G2595,Temp!$A:$C,I$1,FALSE)</f>
        <v>#VALUE!</v>
      </c>
      <c r="J2595" s="22" t="e">
        <f>VLOOKUP($G2595,Temp!$A:$C,J$1,FALSE)</f>
        <v>#VALUE!</v>
      </c>
      <c r="K2595" s="22" t="e">
        <f>VLOOKUP($G2595,Temp!$A:$C,K$1,FALSE)</f>
        <v>#VALUE!</v>
      </c>
      <c r="L2595" s="22" t="e">
        <f>VLOOKUP($G2595,Temp!$A:$C,L$1,FALSE)</f>
        <v>#VALUE!</v>
      </c>
      <c r="M2595" s="22" t="e">
        <f>VLOOKUP($G2595,Temp!$A:$C,M$1,FALSE)</f>
        <v>#VALUE!</v>
      </c>
      <c r="N2595" s="22" t="e">
        <f>VLOOKUP($G2595,Temp!$A:$C,N$1,FALSE)</f>
        <v>#VALUE!</v>
      </c>
      <c r="O2595" s="22" t="e">
        <f>VLOOKUP($G2595,Temp!$A:$C,O$1,FALSE)</f>
        <v>#VALUE!</v>
      </c>
      <c r="P2595" s="22" t="e">
        <f>VLOOKUP($G2595,Temp!$A:$C,P$1,FALSE)</f>
        <v>#VALUE!</v>
      </c>
      <c r="Q2595" s="22" t="e">
        <f>VLOOKUP($G2595,Temp!$A:$C,Q$1,FALSE)</f>
        <v>#VALUE!</v>
      </c>
      <c r="R2595" s="22" t="e">
        <f>VLOOKUP($G2595,Temp!$A:$C,R$1,FALSE)</f>
        <v>#VALUE!</v>
      </c>
      <c r="S2595" s="22" t="e">
        <f>VLOOKUP($G2595,Temp!$A:$C,S$1,FALSE)</f>
        <v>#VALUE!</v>
      </c>
      <c r="T2595" s="22" t="e">
        <f>VLOOKUP($G2595,Temp!$A:$C,T$1,FALSE)</f>
        <v>#VALUE!</v>
      </c>
      <c r="U2595" s="22" t="e">
        <f>VLOOKUP($G2595,Temp!$A:$C,U$1,FALSE)</f>
        <v>#VALUE!</v>
      </c>
      <c r="V2595" s="22" t="e">
        <f>VLOOKUP($G2595,Temp!$A:$C,V$1,FALSE)</f>
        <v>#VALUE!</v>
      </c>
      <c r="W2595" s="22" t="e">
        <f>VLOOKUP($G2595,Temp!$A:$C,W$1,FALSE)</f>
        <v>#VALUE!</v>
      </c>
      <c r="X2595" s="22" t="e">
        <f>VLOOKUP($G2595,Temp!$A:$C,X$1,FALSE)</f>
        <v>#VALUE!</v>
      </c>
      <c r="Y2595" s="22">
        <f>VLOOKUP($G2595,Temp!$A:$C,Y$1,FALSE)</f>
        <v>57300</v>
      </c>
      <c r="Z2595" s="22">
        <f>VLOOKUP($G2595,Temp!$A:$C,Z$1,FALSE)</f>
        <v>2800</v>
      </c>
      <c r="AA2595" s="22" t="e">
        <f>VLOOKUP($A2595,Searches!$A:$H,AA$1,FALSE)</f>
        <v>#N/A</v>
      </c>
      <c r="AB2595" s="22" t="e">
        <f>VLOOKUP($A2595,Searches!$A:$H,AB$1,FALSE)</f>
        <v>#N/A</v>
      </c>
      <c r="AC2595" s="22" t="e">
        <f>VLOOKUP($A2595,Searches!$A:$H,AC$1,FALSE)</f>
        <v>#N/A</v>
      </c>
      <c r="AD2595" s="22" t="e">
        <f>VLOOKUP($A2595,Searches!$A:$H,AD$1,FALSE)</f>
        <v>#N/A</v>
      </c>
      <c r="AE2595" s="22" t="e">
        <f>VLOOKUP($A2595,Searches!$A:$H,AE$1,FALSE)</f>
        <v>#N/A</v>
      </c>
      <c r="AF2595" s="22" t="e">
        <f>VLOOKUP($A2595,Searches!$A:$H,AF$1,FALSE)</f>
        <v>#N/A</v>
      </c>
      <c r="AG2595" s="22" t="e">
        <f>VLOOKUP($A2595,Searches!$A:$H,AG$1,FALSE)</f>
        <v>#N/A</v>
      </c>
      <c r="AH2595" s="22" t="str">
        <f>VLOOKUP($G2595,Temp!$D:$F,AH$1,FALSE)</f>
        <v>altium.com</v>
      </c>
      <c r="AI2595" s="22" t="str">
        <f>VLOOKUP($G2595,Temp!$D:$F,AI$1,FALSE)</f>
        <v>Marketo</v>
      </c>
      <c r="AJ2595" s="22" t="str">
        <f>VLOOKUP($G2595,Temp!$D:$F,AJ$1,FALSE)</f>
        <v>Drupal</v>
      </c>
    </row>
    <row r="2596" spans="1:36" ht="16" x14ac:dyDescent="0.2">
      <c r="A2596" s="8" t="str">
        <f t="shared" si="40"/>
        <v>Marie West Slack</v>
      </c>
      <c r="B2596" s="8" t="s">
        <v>3829</v>
      </c>
      <c r="C2596" s="8" t="s">
        <v>6335</v>
      </c>
      <c r="D2596" s="8" t="s">
        <v>10754</v>
      </c>
      <c r="E2596" s="8" t="s">
        <v>16058</v>
      </c>
      <c r="F2596" s="8" t="s">
        <v>13515</v>
      </c>
      <c r="G2596" s="12" t="s">
        <v>12149</v>
      </c>
      <c r="H2596" s="22" t="str">
        <f>VLOOKUP($G2596,Temp!$A:$C,H$1,FALSE)</f>
        <v>slack.com</v>
      </c>
      <c r="I2596" s="22" t="e">
        <f>VLOOKUP($G2596,Temp!$A:$C,I$1,FALSE)</f>
        <v>#VALUE!</v>
      </c>
      <c r="J2596" s="22" t="e">
        <f>VLOOKUP($G2596,Temp!$A:$C,J$1,FALSE)</f>
        <v>#VALUE!</v>
      </c>
      <c r="K2596" s="22" t="e">
        <f>VLOOKUP($G2596,Temp!$A:$C,K$1,FALSE)</f>
        <v>#VALUE!</v>
      </c>
      <c r="L2596" s="22" t="e">
        <f>VLOOKUP($G2596,Temp!$A:$C,L$1,FALSE)</f>
        <v>#VALUE!</v>
      </c>
      <c r="M2596" s="22" t="e">
        <f>VLOOKUP($G2596,Temp!$A:$C,M$1,FALSE)</f>
        <v>#VALUE!</v>
      </c>
      <c r="N2596" s="22" t="e">
        <f>VLOOKUP($G2596,Temp!$A:$C,N$1,FALSE)</f>
        <v>#VALUE!</v>
      </c>
      <c r="O2596" s="22" t="e">
        <f>VLOOKUP($G2596,Temp!$A:$C,O$1,FALSE)</f>
        <v>#VALUE!</v>
      </c>
      <c r="P2596" s="22" t="e">
        <f>VLOOKUP($G2596,Temp!$A:$C,P$1,FALSE)</f>
        <v>#VALUE!</v>
      </c>
      <c r="Q2596" s="22" t="e">
        <f>VLOOKUP($G2596,Temp!$A:$C,Q$1,FALSE)</f>
        <v>#VALUE!</v>
      </c>
      <c r="R2596" s="22" t="e">
        <f>VLOOKUP($G2596,Temp!$A:$C,R$1,FALSE)</f>
        <v>#VALUE!</v>
      </c>
      <c r="S2596" s="22" t="e">
        <f>VLOOKUP($G2596,Temp!$A:$C,S$1,FALSE)</f>
        <v>#VALUE!</v>
      </c>
      <c r="T2596" s="22" t="e">
        <f>VLOOKUP($G2596,Temp!$A:$C,T$1,FALSE)</f>
        <v>#VALUE!</v>
      </c>
      <c r="U2596" s="22" t="e">
        <f>VLOOKUP($G2596,Temp!$A:$C,U$1,FALSE)</f>
        <v>#VALUE!</v>
      </c>
      <c r="V2596" s="22" t="e">
        <f>VLOOKUP($G2596,Temp!$A:$C,V$1,FALSE)</f>
        <v>#VALUE!</v>
      </c>
      <c r="W2596" s="22" t="e">
        <f>VLOOKUP($G2596,Temp!$A:$C,W$1,FALSE)</f>
        <v>#VALUE!</v>
      </c>
      <c r="X2596" s="22" t="e">
        <f>VLOOKUP($G2596,Temp!$A:$C,X$1,FALSE)</f>
        <v>#VALUE!</v>
      </c>
      <c r="Y2596" s="22">
        <f>VLOOKUP($G2596,Temp!$A:$C,Y$1,FALSE)</f>
        <v>2100000</v>
      </c>
      <c r="Z2596" s="22">
        <f>VLOOKUP($G2596,Temp!$A:$C,Z$1,FALSE)</f>
        <v>252000</v>
      </c>
      <c r="AA2596" s="22" t="e">
        <f>VLOOKUP($A2596,Searches!$A:$H,AA$1,FALSE)</f>
        <v>#N/A</v>
      </c>
      <c r="AB2596" s="22" t="e">
        <f>VLOOKUP($A2596,Searches!$A:$H,AB$1,FALSE)</f>
        <v>#N/A</v>
      </c>
      <c r="AC2596" s="22" t="e">
        <f>VLOOKUP($A2596,Searches!$A:$H,AC$1,FALSE)</f>
        <v>#N/A</v>
      </c>
      <c r="AD2596" s="22" t="e">
        <f>VLOOKUP($A2596,Searches!$A:$H,AD$1,FALSE)</f>
        <v>#N/A</v>
      </c>
      <c r="AE2596" s="22" t="e">
        <f>VLOOKUP($A2596,Searches!$A:$H,AE$1,FALSE)</f>
        <v>#N/A</v>
      </c>
      <c r="AF2596" s="22" t="e">
        <f>VLOOKUP($A2596,Searches!$A:$H,AF$1,FALSE)</f>
        <v>#N/A</v>
      </c>
      <c r="AG2596" s="22" t="e">
        <f>VLOOKUP($A2596,Searches!$A:$H,AG$1,FALSE)</f>
        <v>#N/A</v>
      </c>
      <c r="AH2596" s="22" t="e">
        <f>VLOOKUP($G2596,Temp!$D:$F,AH$1,FALSE)</f>
        <v>#N/A</v>
      </c>
      <c r="AI2596" s="22" t="e">
        <f>VLOOKUP($G2596,Temp!$D:$F,AI$1,FALSE)</f>
        <v>#N/A</v>
      </c>
      <c r="AJ2596" s="22" t="e">
        <f>VLOOKUP($G2596,Temp!$D:$F,AJ$1,FALSE)</f>
        <v>#N/A</v>
      </c>
    </row>
    <row r="2597" spans="1:36" ht="16" x14ac:dyDescent="0.2">
      <c r="A2597" s="8" t="str">
        <f t="shared" si="40"/>
        <v>Christopher Kapuscik VSolvit</v>
      </c>
      <c r="B2597" s="8" t="s">
        <v>869</v>
      </c>
      <c r="C2597" s="8" t="s">
        <v>16061</v>
      </c>
      <c r="D2597" s="8" t="s">
        <v>10713</v>
      </c>
      <c r="E2597" s="8" t="s">
        <v>634</v>
      </c>
      <c r="F2597" s="8" t="s">
        <v>16062</v>
      </c>
      <c r="G2597" s="8" t="s">
        <v>634</v>
      </c>
      <c r="H2597" s="22" t="e">
        <f>VLOOKUP($G2597,Temp!$A:$C,H$1,FALSE)</f>
        <v>#N/A</v>
      </c>
      <c r="I2597" s="22" t="e">
        <f>VLOOKUP($G2597,Temp!$A:$C,I$1,FALSE)</f>
        <v>#N/A</v>
      </c>
      <c r="J2597" s="22" t="e">
        <f>VLOOKUP($G2597,Temp!$A:$C,J$1,FALSE)</f>
        <v>#N/A</v>
      </c>
      <c r="K2597" s="22" t="e">
        <f>VLOOKUP($G2597,Temp!$A:$C,K$1,FALSE)</f>
        <v>#N/A</v>
      </c>
      <c r="L2597" s="22" t="e">
        <f>VLOOKUP($G2597,Temp!$A:$C,L$1,FALSE)</f>
        <v>#N/A</v>
      </c>
      <c r="M2597" s="22" t="e">
        <f>VLOOKUP($G2597,Temp!$A:$C,M$1,FALSE)</f>
        <v>#N/A</v>
      </c>
      <c r="N2597" s="22" t="e">
        <f>VLOOKUP($G2597,Temp!$A:$C,N$1,FALSE)</f>
        <v>#N/A</v>
      </c>
      <c r="O2597" s="22" t="e">
        <f>VLOOKUP($G2597,Temp!$A:$C,O$1,FALSE)</f>
        <v>#N/A</v>
      </c>
      <c r="P2597" s="22" t="e">
        <f>VLOOKUP($G2597,Temp!$A:$C,P$1,FALSE)</f>
        <v>#N/A</v>
      </c>
      <c r="Q2597" s="22" t="e">
        <f>VLOOKUP($G2597,Temp!$A:$C,Q$1,FALSE)</f>
        <v>#N/A</v>
      </c>
      <c r="R2597" s="22" t="e">
        <f>VLOOKUP($G2597,Temp!$A:$C,R$1,FALSE)</f>
        <v>#N/A</v>
      </c>
      <c r="S2597" s="22" t="e">
        <f>VLOOKUP($G2597,Temp!$A:$C,S$1,FALSE)</f>
        <v>#N/A</v>
      </c>
      <c r="T2597" s="22" t="e">
        <f>VLOOKUP($G2597,Temp!$A:$C,T$1,FALSE)</f>
        <v>#N/A</v>
      </c>
      <c r="U2597" s="22" t="e">
        <f>VLOOKUP($G2597,Temp!$A:$C,U$1,FALSE)</f>
        <v>#N/A</v>
      </c>
      <c r="V2597" s="22" t="e">
        <f>VLOOKUP($G2597,Temp!$A:$C,V$1,FALSE)</f>
        <v>#N/A</v>
      </c>
      <c r="W2597" s="22" t="e">
        <f>VLOOKUP($G2597,Temp!$A:$C,W$1,FALSE)</f>
        <v>#N/A</v>
      </c>
      <c r="X2597" s="22" t="e">
        <f>VLOOKUP($G2597,Temp!$A:$C,X$1,FALSE)</f>
        <v>#N/A</v>
      </c>
      <c r="Y2597" s="22" t="e">
        <f>VLOOKUP($G2597,Temp!$A:$C,Y$1,FALSE)</f>
        <v>#N/A</v>
      </c>
      <c r="Z2597" s="22" t="e">
        <f>VLOOKUP($G2597,Temp!$A:$C,Z$1,FALSE)</f>
        <v>#N/A</v>
      </c>
      <c r="AA2597" s="22" t="e">
        <f>VLOOKUP($A2597,Searches!$A:$H,AA$1,FALSE)</f>
        <v>#N/A</v>
      </c>
      <c r="AB2597" s="22" t="e">
        <f>VLOOKUP($A2597,Searches!$A:$H,AB$1,FALSE)</f>
        <v>#N/A</v>
      </c>
      <c r="AC2597" s="22" t="e">
        <f>VLOOKUP($A2597,Searches!$A:$H,AC$1,FALSE)</f>
        <v>#N/A</v>
      </c>
      <c r="AD2597" s="22" t="e">
        <f>VLOOKUP($A2597,Searches!$A:$H,AD$1,FALSE)</f>
        <v>#N/A</v>
      </c>
      <c r="AE2597" s="22" t="e">
        <f>VLOOKUP($A2597,Searches!$A:$H,AE$1,FALSE)</f>
        <v>#N/A</v>
      </c>
      <c r="AF2597" s="22" t="e">
        <f>VLOOKUP($A2597,Searches!$A:$H,AF$1,FALSE)</f>
        <v>#N/A</v>
      </c>
      <c r="AG2597" s="22" t="e">
        <f>VLOOKUP($A2597,Searches!$A:$H,AG$1,FALSE)</f>
        <v>#N/A</v>
      </c>
      <c r="AH2597" s="22" t="e">
        <f>VLOOKUP($G2597,Temp!$D:$F,AH$1,FALSE)</f>
        <v>#N/A</v>
      </c>
      <c r="AI2597" s="22" t="e">
        <f>VLOOKUP($G2597,Temp!$D:$F,AI$1,FALSE)</f>
        <v>#N/A</v>
      </c>
      <c r="AJ2597" s="22" t="e">
        <f>VLOOKUP($G2597,Temp!$D:$F,AJ$1,FALSE)</f>
        <v>#N/A</v>
      </c>
    </row>
    <row r="2598" spans="1:36" ht="16" x14ac:dyDescent="0.2">
      <c r="A2598" s="8" t="str">
        <f t="shared" si="40"/>
        <v>Ganchimeg Enebish ITZoneLLC</v>
      </c>
      <c r="B2598" s="8" t="s">
        <v>16063</v>
      </c>
      <c r="C2598" s="8" t="s">
        <v>16064</v>
      </c>
      <c r="D2598" s="8" t="s">
        <v>16065</v>
      </c>
      <c r="E2598" s="8" t="s">
        <v>16066</v>
      </c>
      <c r="F2598" s="8" t="s">
        <v>16067</v>
      </c>
      <c r="G2598" s="12" t="s">
        <v>12690</v>
      </c>
      <c r="H2598" s="22" t="str">
        <f>VLOOKUP($G2598,Temp!$A:$C,H$1,FALSE)</f>
        <v>itzone.mn</v>
      </c>
      <c r="I2598" s="22" t="e">
        <f>VLOOKUP($G2598,Temp!$A:$C,I$1,FALSE)</f>
        <v>#VALUE!</v>
      </c>
      <c r="J2598" s="22" t="e">
        <f>VLOOKUP($G2598,Temp!$A:$C,J$1,FALSE)</f>
        <v>#VALUE!</v>
      </c>
      <c r="K2598" s="22" t="e">
        <f>VLOOKUP($G2598,Temp!$A:$C,K$1,FALSE)</f>
        <v>#VALUE!</v>
      </c>
      <c r="L2598" s="22" t="e">
        <f>VLOOKUP($G2598,Temp!$A:$C,L$1,FALSE)</f>
        <v>#VALUE!</v>
      </c>
      <c r="M2598" s="22" t="e">
        <f>VLOOKUP($G2598,Temp!$A:$C,M$1,FALSE)</f>
        <v>#VALUE!</v>
      </c>
      <c r="N2598" s="22" t="e">
        <f>VLOOKUP($G2598,Temp!$A:$C,N$1,FALSE)</f>
        <v>#VALUE!</v>
      </c>
      <c r="O2598" s="22" t="e">
        <f>VLOOKUP($G2598,Temp!$A:$C,O$1,FALSE)</f>
        <v>#VALUE!</v>
      </c>
      <c r="P2598" s="22" t="e">
        <f>VLOOKUP($G2598,Temp!$A:$C,P$1,FALSE)</f>
        <v>#VALUE!</v>
      </c>
      <c r="Q2598" s="22" t="e">
        <f>VLOOKUP($G2598,Temp!$A:$C,Q$1,FALSE)</f>
        <v>#VALUE!</v>
      </c>
      <c r="R2598" s="22" t="e">
        <f>VLOOKUP($G2598,Temp!$A:$C,R$1,FALSE)</f>
        <v>#VALUE!</v>
      </c>
      <c r="S2598" s="22" t="e">
        <f>VLOOKUP($G2598,Temp!$A:$C,S$1,FALSE)</f>
        <v>#VALUE!</v>
      </c>
      <c r="T2598" s="22" t="e">
        <f>VLOOKUP($G2598,Temp!$A:$C,T$1,FALSE)</f>
        <v>#VALUE!</v>
      </c>
      <c r="U2598" s="22" t="e">
        <f>VLOOKUP($G2598,Temp!$A:$C,U$1,FALSE)</f>
        <v>#VALUE!</v>
      </c>
      <c r="V2598" s="22" t="e">
        <f>VLOOKUP($G2598,Temp!$A:$C,V$1,FALSE)</f>
        <v>#VALUE!</v>
      </c>
      <c r="W2598" s="22" t="e">
        <f>VLOOKUP($G2598,Temp!$A:$C,W$1,FALSE)</f>
        <v>#VALUE!</v>
      </c>
      <c r="X2598" s="22" t="e">
        <f>VLOOKUP($G2598,Temp!$A:$C,X$1,FALSE)</f>
        <v>#VALUE!</v>
      </c>
      <c r="Y2598" s="22">
        <f>VLOOKUP($G2598,Temp!$A:$C,Y$1,FALSE)</f>
        <v>0</v>
      </c>
      <c r="Z2598" s="22">
        <f>VLOOKUP($G2598,Temp!$A:$C,Z$1,FALSE)</f>
        <v>0</v>
      </c>
      <c r="AA2598" s="22" t="e">
        <f>VLOOKUP($A2598,Searches!$A:$H,AA$1,FALSE)</f>
        <v>#N/A</v>
      </c>
      <c r="AB2598" s="22" t="e">
        <f>VLOOKUP($A2598,Searches!$A:$H,AB$1,FALSE)</f>
        <v>#N/A</v>
      </c>
      <c r="AC2598" s="22" t="e">
        <f>VLOOKUP($A2598,Searches!$A:$H,AC$1,FALSE)</f>
        <v>#N/A</v>
      </c>
      <c r="AD2598" s="22" t="e">
        <f>VLOOKUP($A2598,Searches!$A:$H,AD$1,FALSE)</f>
        <v>#N/A</v>
      </c>
      <c r="AE2598" s="22" t="e">
        <f>VLOOKUP($A2598,Searches!$A:$H,AE$1,FALSE)</f>
        <v>#N/A</v>
      </c>
      <c r="AF2598" s="22" t="e">
        <f>VLOOKUP($A2598,Searches!$A:$H,AF$1,FALSE)</f>
        <v>#N/A</v>
      </c>
      <c r="AG2598" s="22" t="e">
        <f>VLOOKUP($A2598,Searches!$A:$H,AG$1,FALSE)</f>
        <v>#N/A</v>
      </c>
      <c r="AH2598" s="22" t="e">
        <f>VLOOKUP($G2598,Temp!$D:$F,AH$1,FALSE)</f>
        <v>#N/A</v>
      </c>
      <c r="AI2598" s="22" t="e">
        <f>VLOOKUP($G2598,Temp!$D:$F,AI$1,FALSE)</f>
        <v>#N/A</v>
      </c>
      <c r="AJ2598" s="22" t="e">
        <f>VLOOKUP($G2598,Temp!$D:$F,AJ$1,FALSE)</f>
        <v>#N/A</v>
      </c>
    </row>
    <row r="2599" spans="1:36" ht="16" x14ac:dyDescent="0.2">
      <c r="A2599" s="8" t="str">
        <f t="shared" si="40"/>
        <v>Ravi Shankar Denodo</v>
      </c>
      <c r="B2599" s="8" t="s">
        <v>8022</v>
      </c>
      <c r="C2599" s="8" t="s">
        <v>8023</v>
      </c>
      <c r="D2599" s="8" t="s">
        <v>42</v>
      </c>
      <c r="E2599" s="8" t="s">
        <v>8024</v>
      </c>
      <c r="F2599" s="8" t="s">
        <v>8025</v>
      </c>
      <c r="G2599" s="12" t="s">
        <v>8026</v>
      </c>
      <c r="H2599" s="22" t="str">
        <f>VLOOKUP($G2599,Temp!$A:$C,H$1,FALSE)</f>
        <v>denodo.com</v>
      </c>
      <c r="I2599" s="22" t="e">
        <f>VLOOKUP($G2599,Temp!$A:$C,I$1,FALSE)</f>
        <v>#VALUE!</v>
      </c>
      <c r="J2599" s="22" t="e">
        <f>VLOOKUP($G2599,Temp!$A:$C,J$1,FALSE)</f>
        <v>#VALUE!</v>
      </c>
      <c r="K2599" s="22" t="e">
        <f>VLOOKUP($G2599,Temp!$A:$C,K$1,FALSE)</f>
        <v>#VALUE!</v>
      </c>
      <c r="L2599" s="22" t="e">
        <f>VLOOKUP($G2599,Temp!$A:$C,L$1,FALSE)</f>
        <v>#VALUE!</v>
      </c>
      <c r="M2599" s="22" t="e">
        <f>VLOOKUP($G2599,Temp!$A:$C,M$1,FALSE)</f>
        <v>#VALUE!</v>
      </c>
      <c r="N2599" s="22" t="e">
        <f>VLOOKUP($G2599,Temp!$A:$C,N$1,FALSE)</f>
        <v>#VALUE!</v>
      </c>
      <c r="O2599" s="22" t="e">
        <f>VLOOKUP($G2599,Temp!$A:$C,O$1,FALSE)</f>
        <v>#VALUE!</v>
      </c>
      <c r="P2599" s="22" t="e">
        <f>VLOOKUP($G2599,Temp!$A:$C,P$1,FALSE)</f>
        <v>#VALUE!</v>
      </c>
      <c r="Q2599" s="22" t="e">
        <f>VLOOKUP($G2599,Temp!$A:$C,Q$1,FALSE)</f>
        <v>#VALUE!</v>
      </c>
      <c r="R2599" s="22" t="e">
        <f>VLOOKUP($G2599,Temp!$A:$C,R$1,FALSE)</f>
        <v>#VALUE!</v>
      </c>
      <c r="S2599" s="22" t="e">
        <f>VLOOKUP($G2599,Temp!$A:$C,S$1,FALSE)</f>
        <v>#VALUE!</v>
      </c>
      <c r="T2599" s="22" t="e">
        <f>VLOOKUP($G2599,Temp!$A:$C,T$1,FALSE)</f>
        <v>#VALUE!</v>
      </c>
      <c r="U2599" s="22" t="e">
        <f>VLOOKUP($G2599,Temp!$A:$C,U$1,FALSE)</f>
        <v>#VALUE!</v>
      </c>
      <c r="V2599" s="22" t="e">
        <f>VLOOKUP($G2599,Temp!$A:$C,V$1,FALSE)</f>
        <v>#VALUE!</v>
      </c>
      <c r="W2599" s="22" t="e">
        <f>VLOOKUP($G2599,Temp!$A:$C,W$1,FALSE)</f>
        <v>#VALUE!</v>
      </c>
      <c r="X2599" s="22" t="e">
        <f>VLOOKUP($G2599,Temp!$A:$C,X$1,FALSE)</f>
        <v>#VALUE!</v>
      </c>
      <c r="Y2599" s="22">
        <f>VLOOKUP($G2599,Temp!$A:$C,Y$1,FALSE)</f>
        <v>37700</v>
      </c>
      <c r="Z2599" s="22">
        <f>VLOOKUP($G2599,Temp!$A:$C,Z$1,FALSE)</f>
        <v>0</v>
      </c>
      <c r="AA2599" s="22" t="e">
        <f>VLOOKUP($A2599,Searches!$A:$H,AA$1,FALSE)</f>
        <v>#N/A</v>
      </c>
      <c r="AB2599" s="22" t="e">
        <f>VLOOKUP($A2599,Searches!$A:$H,AB$1,FALSE)</f>
        <v>#N/A</v>
      </c>
      <c r="AC2599" s="22" t="e">
        <f>VLOOKUP($A2599,Searches!$A:$H,AC$1,FALSE)</f>
        <v>#N/A</v>
      </c>
      <c r="AD2599" s="22" t="e">
        <f>VLOOKUP($A2599,Searches!$A:$H,AD$1,FALSE)</f>
        <v>#N/A</v>
      </c>
      <c r="AE2599" s="22" t="e">
        <f>VLOOKUP($A2599,Searches!$A:$H,AE$1,FALSE)</f>
        <v>#N/A</v>
      </c>
      <c r="AF2599" s="22" t="e">
        <f>VLOOKUP($A2599,Searches!$A:$H,AF$1,FALSE)</f>
        <v>#N/A</v>
      </c>
      <c r="AG2599" s="22" t="e">
        <f>VLOOKUP($A2599,Searches!$A:$H,AG$1,FALSE)</f>
        <v>#N/A</v>
      </c>
      <c r="AH2599" s="22" t="str">
        <f>VLOOKUP($G2599,Temp!$D:$F,AH$1,FALSE)</f>
        <v>denodo.com</v>
      </c>
      <c r="AI2599" s="22">
        <f>VLOOKUP($G2599,Temp!$D:$F,AI$1,FALSE)</f>
        <v>0</v>
      </c>
      <c r="AJ2599" s="22" t="str">
        <f>VLOOKUP($G2599,Temp!$D:$F,AJ$1,FALSE)</f>
        <v>Drupal</v>
      </c>
    </row>
    <row r="2600" spans="1:36" ht="16" x14ac:dyDescent="0.2">
      <c r="A2600" s="8" t="str">
        <f t="shared" si="40"/>
        <v>Peter Tyrrell SmartBear Software</v>
      </c>
      <c r="B2600" s="8" t="s">
        <v>602</v>
      </c>
      <c r="C2600" s="8" t="s">
        <v>603</v>
      </c>
      <c r="D2600" s="8" t="s">
        <v>604</v>
      </c>
      <c r="E2600" s="8" t="s">
        <v>605</v>
      </c>
      <c r="F2600" s="8" t="s">
        <v>531</v>
      </c>
      <c r="G2600" s="12" t="s">
        <v>532</v>
      </c>
      <c r="H2600" s="22" t="str">
        <f>VLOOKUP($G2600,Temp!$A:$C,H$1,FALSE)</f>
        <v>smartbear.com</v>
      </c>
      <c r="I2600" s="22" t="e">
        <f>VLOOKUP($G2600,Temp!$A:$C,I$1,FALSE)</f>
        <v>#VALUE!</v>
      </c>
      <c r="J2600" s="22" t="e">
        <f>VLOOKUP($G2600,Temp!$A:$C,J$1,FALSE)</f>
        <v>#VALUE!</v>
      </c>
      <c r="K2600" s="22" t="e">
        <f>VLOOKUP($G2600,Temp!$A:$C,K$1,FALSE)</f>
        <v>#VALUE!</v>
      </c>
      <c r="L2600" s="22" t="e">
        <f>VLOOKUP($G2600,Temp!$A:$C,L$1,FALSE)</f>
        <v>#VALUE!</v>
      </c>
      <c r="M2600" s="22" t="e">
        <f>VLOOKUP($G2600,Temp!$A:$C,M$1,FALSE)</f>
        <v>#VALUE!</v>
      </c>
      <c r="N2600" s="22" t="e">
        <f>VLOOKUP($G2600,Temp!$A:$C,N$1,FALSE)</f>
        <v>#VALUE!</v>
      </c>
      <c r="O2600" s="22" t="e">
        <f>VLOOKUP($G2600,Temp!$A:$C,O$1,FALSE)</f>
        <v>#VALUE!</v>
      </c>
      <c r="P2600" s="22" t="e">
        <f>VLOOKUP($G2600,Temp!$A:$C,P$1,FALSE)</f>
        <v>#VALUE!</v>
      </c>
      <c r="Q2600" s="22" t="e">
        <f>VLOOKUP($G2600,Temp!$A:$C,Q$1,FALSE)</f>
        <v>#VALUE!</v>
      </c>
      <c r="R2600" s="22" t="e">
        <f>VLOOKUP($G2600,Temp!$A:$C,R$1,FALSE)</f>
        <v>#VALUE!</v>
      </c>
      <c r="S2600" s="22" t="e">
        <f>VLOOKUP($G2600,Temp!$A:$C,S$1,FALSE)</f>
        <v>#VALUE!</v>
      </c>
      <c r="T2600" s="22" t="e">
        <f>VLOOKUP($G2600,Temp!$A:$C,T$1,FALSE)</f>
        <v>#VALUE!</v>
      </c>
      <c r="U2600" s="22" t="e">
        <f>VLOOKUP($G2600,Temp!$A:$C,U$1,FALSE)</f>
        <v>#VALUE!</v>
      </c>
      <c r="V2600" s="22" t="e">
        <f>VLOOKUP($G2600,Temp!$A:$C,V$1,FALSE)</f>
        <v>#VALUE!</v>
      </c>
      <c r="W2600" s="22" t="e">
        <f>VLOOKUP($G2600,Temp!$A:$C,W$1,FALSE)</f>
        <v>#VALUE!</v>
      </c>
      <c r="X2600" s="22" t="e">
        <f>VLOOKUP($G2600,Temp!$A:$C,X$1,FALSE)</f>
        <v>#VALUE!</v>
      </c>
      <c r="Y2600" s="22">
        <f>VLOOKUP($G2600,Temp!$A:$C,Y$1,FALSE)</f>
        <v>664000</v>
      </c>
      <c r="Z2600" s="22">
        <f>VLOOKUP($G2600,Temp!$A:$C,Z$1,FALSE)</f>
        <v>32400</v>
      </c>
      <c r="AA2600" s="22" t="e">
        <f>VLOOKUP($A2600,Searches!$A:$H,AA$1,FALSE)</f>
        <v>#N/A</v>
      </c>
      <c r="AB2600" s="22" t="e">
        <f>VLOOKUP($A2600,Searches!$A:$H,AB$1,FALSE)</f>
        <v>#N/A</v>
      </c>
      <c r="AC2600" s="22" t="e">
        <f>VLOOKUP($A2600,Searches!$A:$H,AC$1,FALSE)</f>
        <v>#N/A</v>
      </c>
      <c r="AD2600" s="22" t="e">
        <f>VLOOKUP($A2600,Searches!$A:$H,AD$1,FALSE)</f>
        <v>#N/A</v>
      </c>
      <c r="AE2600" s="22" t="e">
        <f>VLOOKUP($A2600,Searches!$A:$H,AE$1,FALSE)</f>
        <v>#N/A</v>
      </c>
      <c r="AF2600" s="22" t="e">
        <f>VLOOKUP($A2600,Searches!$A:$H,AF$1,FALSE)</f>
        <v>#N/A</v>
      </c>
      <c r="AG2600" s="22" t="e">
        <f>VLOOKUP($A2600,Searches!$A:$H,AG$1,FALSE)</f>
        <v>#N/A</v>
      </c>
      <c r="AH2600" s="22" t="str">
        <f>VLOOKUP($G2600,Temp!$D:$F,AH$1,FALSE)</f>
        <v>smartbear.com</v>
      </c>
      <c r="AI2600" s="22" t="str">
        <f>VLOOKUP($G2600,Temp!$D:$F,AI$1,FALSE)</f>
        <v>Marketo</v>
      </c>
      <c r="AJ2600" s="22" t="str">
        <f>VLOOKUP($G2600,Temp!$D:$F,AJ$1,FALSE)</f>
        <v>WordPress</v>
      </c>
    </row>
    <row r="2601" spans="1:36" ht="16" x14ac:dyDescent="0.2">
      <c r="A2601" s="8" t="str">
        <f t="shared" si="40"/>
        <v>Steve Holton Blancco Technology Group</v>
      </c>
      <c r="B2601" s="8" t="s">
        <v>1864</v>
      </c>
      <c r="C2601" s="8" t="s">
        <v>16073</v>
      </c>
      <c r="D2601" s="8" t="s">
        <v>12150</v>
      </c>
      <c r="E2601" s="8" t="s">
        <v>16074</v>
      </c>
      <c r="F2601" s="8" t="s">
        <v>16075</v>
      </c>
      <c r="G2601" s="12" t="s">
        <v>12800</v>
      </c>
      <c r="H2601" s="22" t="str">
        <f>VLOOKUP($G2601,Temp!$A:$C,H$1,FALSE)</f>
        <v>blancco.com</v>
      </c>
      <c r="I2601" s="22" t="e">
        <f>VLOOKUP($G2601,Temp!$A:$C,I$1,FALSE)</f>
        <v>#VALUE!</v>
      </c>
      <c r="J2601" s="22" t="e">
        <f>VLOOKUP($G2601,Temp!$A:$C,J$1,FALSE)</f>
        <v>#VALUE!</v>
      </c>
      <c r="K2601" s="22" t="e">
        <f>VLOOKUP($G2601,Temp!$A:$C,K$1,FALSE)</f>
        <v>#VALUE!</v>
      </c>
      <c r="L2601" s="22" t="e">
        <f>VLOOKUP($G2601,Temp!$A:$C,L$1,FALSE)</f>
        <v>#VALUE!</v>
      </c>
      <c r="M2601" s="22" t="e">
        <f>VLOOKUP($G2601,Temp!$A:$C,M$1,FALSE)</f>
        <v>#VALUE!</v>
      </c>
      <c r="N2601" s="22" t="e">
        <f>VLOOKUP($G2601,Temp!$A:$C,N$1,FALSE)</f>
        <v>#VALUE!</v>
      </c>
      <c r="O2601" s="22" t="e">
        <f>VLOOKUP($G2601,Temp!$A:$C,O$1,FALSE)</f>
        <v>#VALUE!</v>
      </c>
      <c r="P2601" s="22" t="e">
        <f>VLOOKUP($G2601,Temp!$A:$C,P$1,FALSE)</f>
        <v>#VALUE!</v>
      </c>
      <c r="Q2601" s="22" t="e">
        <f>VLOOKUP($G2601,Temp!$A:$C,Q$1,FALSE)</f>
        <v>#VALUE!</v>
      </c>
      <c r="R2601" s="22" t="e">
        <f>VLOOKUP($G2601,Temp!$A:$C,R$1,FALSE)</f>
        <v>#VALUE!</v>
      </c>
      <c r="S2601" s="22" t="e">
        <f>VLOOKUP($G2601,Temp!$A:$C,S$1,FALSE)</f>
        <v>#VALUE!</v>
      </c>
      <c r="T2601" s="22" t="e">
        <f>VLOOKUP($G2601,Temp!$A:$C,T$1,FALSE)</f>
        <v>#VALUE!</v>
      </c>
      <c r="U2601" s="22" t="e">
        <f>VLOOKUP($G2601,Temp!$A:$C,U$1,FALSE)</f>
        <v>#VALUE!</v>
      </c>
      <c r="V2601" s="22" t="e">
        <f>VLOOKUP($G2601,Temp!$A:$C,V$1,FALSE)</f>
        <v>#VALUE!</v>
      </c>
      <c r="W2601" s="22" t="e">
        <f>VLOOKUP($G2601,Temp!$A:$C,W$1,FALSE)</f>
        <v>#VALUE!</v>
      </c>
      <c r="X2601" s="22" t="e">
        <f>VLOOKUP($G2601,Temp!$A:$C,X$1,FALSE)</f>
        <v>#VALUE!</v>
      </c>
      <c r="Y2601" s="22">
        <f>VLOOKUP($G2601,Temp!$A:$C,Y$1,FALSE)</f>
        <v>3600</v>
      </c>
      <c r="Z2601" s="22">
        <f>VLOOKUP($G2601,Temp!$A:$C,Z$1,FALSE)</f>
        <v>4100</v>
      </c>
      <c r="AA2601" s="22" t="e">
        <f>VLOOKUP($A2601,Searches!$A:$H,AA$1,FALSE)</f>
        <v>#N/A</v>
      </c>
      <c r="AB2601" s="22" t="e">
        <f>VLOOKUP($A2601,Searches!$A:$H,AB$1,FALSE)</f>
        <v>#N/A</v>
      </c>
      <c r="AC2601" s="22" t="e">
        <f>VLOOKUP($A2601,Searches!$A:$H,AC$1,FALSE)</f>
        <v>#N/A</v>
      </c>
      <c r="AD2601" s="22" t="e">
        <f>VLOOKUP($A2601,Searches!$A:$H,AD$1,FALSE)</f>
        <v>#N/A</v>
      </c>
      <c r="AE2601" s="22" t="e">
        <f>VLOOKUP($A2601,Searches!$A:$H,AE$1,FALSE)</f>
        <v>#N/A</v>
      </c>
      <c r="AF2601" s="22" t="e">
        <f>VLOOKUP($A2601,Searches!$A:$H,AF$1,FALSE)</f>
        <v>#N/A</v>
      </c>
      <c r="AG2601" s="22" t="e">
        <f>VLOOKUP($A2601,Searches!$A:$H,AG$1,FALSE)</f>
        <v>#N/A</v>
      </c>
      <c r="AH2601" s="22" t="e">
        <f>VLOOKUP($G2601,Temp!$D:$F,AH$1,FALSE)</f>
        <v>#N/A</v>
      </c>
      <c r="AI2601" s="22" t="e">
        <f>VLOOKUP($G2601,Temp!$D:$F,AI$1,FALSE)</f>
        <v>#N/A</v>
      </c>
      <c r="AJ2601" s="22" t="e">
        <f>VLOOKUP($G2601,Temp!$D:$F,AJ$1,FALSE)</f>
        <v>#N/A</v>
      </c>
    </row>
    <row r="2602" spans="1:36" ht="16" x14ac:dyDescent="0.2">
      <c r="A2602" s="8" t="str">
        <f t="shared" si="40"/>
        <v>Mike Levy RainKing Solutions</v>
      </c>
      <c r="B2602" s="8" t="s">
        <v>112</v>
      </c>
      <c r="C2602" s="8" t="s">
        <v>7201</v>
      </c>
      <c r="D2602" s="8" t="s">
        <v>604</v>
      </c>
      <c r="E2602" s="8" t="s">
        <v>7202</v>
      </c>
      <c r="F2602" s="8" t="s">
        <v>7203</v>
      </c>
      <c r="G2602" s="12" t="s">
        <v>7204</v>
      </c>
      <c r="H2602" s="22" t="str">
        <f>VLOOKUP($G2602,Temp!$A:$C,H$1,FALSE)</f>
        <v>rainkingonline.com</v>
      </c>
      <c r="I2602" s="22" t="e">
        <f>VLOOKUP($G2602,Temp!$A:$C,I$1,FALSE)</f>
        <v>#VALUE!</v>
      </c>
      <c r="J2602" s="22" t="e">
        <f>VLOOKUP($G2602,Temp!$A:$C,J$1,FALSE)</f>
        <v>#VALUE!</v>
      </c>
      <c r="K2602" s="22" t="e">
        <f>VLOOKUP($G2602,Temp!$A:$C,K$1,FALSE)</f>
        <v>#VALUE!</v>
      </c>
      <c r="L2602" s="22" t="e">
        <f>VLOOKUP($G2602,Temp!$A:$C,L$1,FALSE)</f>
        <v>#VALUE!</v>
      </c>
      <c r="M2602" s="22" t="e">
        <f>VLOOKUP($G2602,Temp!$A:$C,M$1,FALSE)</f>
        <v>#VALUE!</v>
      </c>
      <c r="N2602" s="22" t="e">
        <f>VLOOKUP($G2602,Temp!$A:$C,N$1,FALSE)</f>
        <v>#VALUE!</v>
      </c>
      <c r="O2602" s="22" t="e">
        <f>VLOOKUP($G2602,Temp!$A:$C,O$1,FALSE)</f>
        <v>#VALUE!</v>
      </c>
      <c r="P2602" s="22" t="e">
        <f>VLOOKUP($G2602,Temp!$A:$C,P$1,FALSE)</f>
        <v>#VALUE!</v>
      </c>
      <c r="Q2602" s="22" t="e">
        <f>VLOOKUP($G2602,Temp!$A:$C,Q$1,FALSE)</f>
        <v>#VALUE!</v>
      </c>
      <c r="R2602" s="22" t="e">
        <f>VLOOKUP($G2602,Temp!$A:$C,R$1,FALSE)</f>
        <v>#VALUE!</v>
      </c>
      <c r="S2602" s="22" t="e">
        <f>VLOOKUP($G2602,Temp!$A:$C,S$1,FALSE)</f>
        <v>#VALUE!</v>
      </c>
      <c r="T2602" s="22" t="e">
        <f>VLOOKUP($G2602,Temp!$A:$C,T$1,FALSE)</f>
        <v>#VALUE!</v>
      </c>
      <c r="U2602" s="22" t="e">
        <f>VLOOKUP($G2602,Temp!$A:$C,U$1,FALSE)</f>
        <v>#VALUE!</v>
      </c>
      <c r="V2602" s="22" t="e">
        <f>VLOOKUP($G2602,Temp!$A:$C,V$1,FALSE)</f>
        <v>#VALUE!</v>
      </c>
      <c r="W2602" s="22" t="e">
        <f>VLOOKUP($G2602,Temp!$A:$C,W$1,FALSE)</f>
        <v>#VALUE!</v>
      </c>
      <c r="X2602" s="22" t="e">
        <f>VLOOKUP($G2602,Temp!$A:$C,X$1,FALSE)</f>
        <v>#VALUE!</v>
      </c>
      <c r="Y2602" s="22">
        <f>VLOOKUP($G2602,Temp!$A:$C,Y$1,FALSE)</f>
        <v>30300</v>
      </c>
      <c r="Z2602" s="22">
        <f>VLOOKUP($G2602,Temp!$A:$C,Z$1,FALSE)</f>
        <v>1800</v>
      </c>
      <c r="AA2602" s="22" t="e">
        <f>VLOOKUP($A2602,Searches!$A:$H,AA$1,FALSE)</f>
        <v>#N/A</v>
      </c>
      <c r="AB2602" s="22" t="e">
        <f>VLOOKUP($A2602,Searches!$A:$H,AB$1,FALSE)</f>
        <v>#N/A</v>
      </c>
      <c r="AC2602" s="22" t="e">
        <f>VLOOKUP($A2602,Searches!$A:$H,AC$1,FALSE)</f>
        <v>#N/A</v>
      </c>
      <c r="AD2602" s="22" t="e">
        <f>VLOOKUP($A2602,Searches!$A:$H,AD$1,FALSE)</f>
        <v>#N/A</v>
      </c>
      <c r="AE2602" s="22" t="e">
        <f>VLOOKUP($A2602,Searches!$A:$H,AE$1,FALSE)</f>
        <v>#N/A</v>
      </c>
      <c r="AF2602" s="22" t="e">
        <f>VLOOKUP($A2602,Searches!$A:$H,AF$1,FALSE)</f>
        <v>#N/A</v>
      </c>
      <c r="AG2602" s="22" t="e">
        <f>VLOOKUP($A2602,Searches!$A:$H,AG$1,FALSE)</f>
        <v>#N/A</v>
      </c>
      <c r="AH2602" s="22" t="str">
        <f>VLOOKUP($G2602,Temp!$D:$F,AH$1,FALSE)</f>
        <v>rainkingonline.com</v>
      </c>
      <c r="AI2602" s="22" t="str">
        <f>VLOOKUP($G2602,Temp!$D:$F,AI$1,FALSE)</f>
        <v>Marketo</v>
      </c>
      <c r="AJ2602" s="22" t="str">
        <f>VLOOKUP($G2602,Temp!$D:$F,AJ$1,FALSE)</f>
        <v>WordPress</v>
      </c>
    </row>
    <row r="2603" spans="1:36" ht="16" x14ac:dyDescent="0.2">
      <c r="A2603" s="8" t="str">
        <f t="shared" si="40"/>
        <v>J.R. Becko Ooyala</v>
      </c>
      <c r="B2603" s="8" t="s">
        <v>5985</v>
      </c>
      <c r="C2603" s="8" t="s">
        <v>5986</v>
      </c>
      <c r="D2603" s="8" t="s">
        <v>604</v>
      </c>
      <c r="E2603" s="8" t="s">
        <v>5987</v>
      </c>
      <c r="F2603" s="8" t="s">
        <v>5988</v>
      </c>
      <c r="G2603" s="12" t="s">
        <v>5989</v>
      </c>
      <c r="H2603" s="22" t="str">
        <f>VLOOKUP($G2603,Temp!$A:$C,H$1,FALSE)</f>
        <v>Ooyala.com</v>
      </c>
      <c r="I2603" s="22" t="e">
        <f>VLOOKUP($G2603,Temp!$A:$C,I$1,FALSE)</f>
        <v>#VALUE!</v>
      </c>
      <c r="J2603" s="22" t="e">
        <f>VLOOKUP($G2603,Temp!$A:$C,J$1,FALSE)</f>
        <v>#VALUE!</v>
      </c>
      <c r="K2603" s="22" t="e">
        <f>VLOOKUP($G2603,Temp!$A:$C,K$1,FALSE)</f>
        <v>#VALUE!</v>
      </c>
      <c r="L2603" s="22" t="e">
        <f>VLOOKUP($G2603,Temp!$A:$C,L$1,FALSE)</f>
        <v>#VALUE!</v>
      </c>
      <c r="M2603" s="22" t="e">
        <f>VLOOKUP($G2603,Temp!$A:$C,M$1,FALSE)</f>
        <v>#VALUE!</v>
      </c>
      <c r="N2603" s="22" t="e">
        <f>VLOOKUP($G2603,Temp!$A:$C,N$1,FALSE)</f>
        <v>#VALUE!</v>
      </c>
      <c r="O2603" s="22" t="e">
        <f>VLOOKUP($G2603,Temp!$A:$C,O$1,FALSE)</f>
        <v>#VALUE!</v>
      </c>
      <c r="P2603" s="22" t="e">
        <f>VLOOKUP($G2603,Temp!$A:$C,P$1,FALSE)</f>
        <v>#VALUE!</v>
      </c>
      <c r="Q2603" s="22" t="e">
        <f>VLOOKUP($G2603,Temp!$A:$C,Q$1,FALSE)</f>
        <v>#VALUE!</v>
      </c>
      <c r="R2603" s="22" t="e">
        <f>VLOOKUP($G2603,Temp!$A:$C,R$1,FALSE)</f>
        <v>#VALUE!</v>
      </c>
      <c r="S2603" s="22" t="e">
        <f>VLOOKUP($G2603,Temp!$A:$C,S$1,FALSE)</f>
        <v>#VALUE!</v>
      </c>
      <c r="T2603" s="22" t="e">
        <f>VLOOKUP($G2603,Temp!$A:$C,T$1,FALSE)</f>
        <v>#VALUE!</v>
      </c>
      <c r="U2603" s="22" t="e">
        <f>VLOOKUP($G2603,Temp!$A:$C,U$1,FALSE)</f>
        <v>#VALUE!</v>
      </c>
      <c r="V2603" s="22" t="e">
        <f>VLOOKUP($G2603,Temp!$A:$C,V$1,FALSE)</f>
        <v>#VALUE!</v>
      </c>
      <c r="W2603" s="22" t="e">
        <f>VLOOKUP($G2603,Temp!$A:$C,W$1,FALSE)</f>
        <v>#VALUE!</v>
      </c>
      <c r="X2603" s="22" t="e">
        <f>VLOOKUP($G2603,Temp!$A:$C,X$1,FALSE)</f>
        <v>#VALUE!</v>
      </c>
      <c r="Y2603" s="22">
        <f>VLOOKUP($G2603,Temp!$A:$C,Y$1,FALSE)</f>
        <v>27500</v>
      </c>
      <c r="Z2603" s="22">
        <f>VLOOKUP($G2603,Temp!$A:$C,Z$1,FALSE)</f>
        <v>1600</v>
      </c>
      <c r="AA2603" s="22" t="e">
        <f>VLOOKUP($A2603,Searches!$A:$H,AA$1,FALSE)</f>
        <v>#N/A</v>
      </c>
      <c r="AB2603" s="22" t="e">
        <f>VLOOKUP($A2603,Searches!$A:$H,AB$1,FALSE)</f>
        <v>#N/A</v>
      </c>
      <c r="AC2603" s="22" t="e">
        <f>VLOOKUP($A2603,Searches!$A:$H,AC$1,FALSE)</f>
        <v>#N/A</v>
      </c>
      <c r="AD2603" s="22" t="e">
        <f>VLOOKUP($A2603,Searches!$A:$H,AD$1,FALSE)</f>
        <v>#N/A</v>
      </c>
      <c r="AE2603" s="22" t="e">
        <f>VLOOKUP($A2603,Searches!$A:$H,AE$1,FALSE)</f>
        <v>#N/A</v>
      </c>
      <c r="AF2603" s="22" t="e">
        <f>VLOOKUP($A2603,Searches!$A:$H,AF$1,FALSE)</f>
        <v>#N/A</v>
      </c>
      <c r="AG2603" s="22" t="e">
        <f>VLOOKUP($A2603,Searches!$A:$H,AG$1,FALSE)</f>
        <v>#N/A</v>
      </c>
      <c r="AH2603" s="22" t="str">
        <f>VLOOKUP($G2603,Temp!$D:$F,AH$1,FALSE)</f>
        <v>ooyala.com</v>
      </c>
      <c r="AI2603" s="22" t="str">
        <f>VLOOKUP($G2603,Temp!$D:$F,AI$1,FALSE)</f>
        <v>Marketo</v>
      </c>
      <c r="AJ2603" s="22" t="str">
        <f>VLOOKUP($G2603,Temp!$D:$F,AJ$1,FALSE)</f>
        <v>Drupal</v>
      </c>
    </row>
    <row r="2604" spans="1:36" ht="16" x14ac:dyDescent="0.2">
      <c r="A2604" s="8" t="str">
        <f t="shared" si="40"/>
        <v>Diane Albano Ipswitch, Inc.</v>
      </c>
      <c r="B2604" s="8" t="s">
        <v>820</v>
      </c>
      <c r="C2604" s="8" t="s">
        <v>821</v>
      </c>
      <c r="D2604" s="8" t="s">
        <v>822</v>
      </c>
      <c r="E2604" s="8" t="s">
        <v>823</v>
      </c>
      <c r="F2604" s="8" t="s">
        <v>660</v>
      </c>
      <c r="G2604" s="12" t="s">
        <v>661</v>
      </c>
      <c r="H2604" s="22" t="str">
        <f>VLOOKUP($G2604,Temp!$A:$C,H$1,FALSE)</f>
        <v>ipswitch.com</v>
      </c>
      <c r="I2604" s="22" t="e">
        <f>VLOOKUP($G2604,Temp!$A:$C,I$1,FALSE)</f>
        <v>#VALUE!</v>
      </c>
      <c r="J2604" s="22" t="e">
        <f>VLOOKUP($G2604,Temp!$A:$C,J$1,FALSE)</f>
        <v>#VALUE!</v>
      </c>
      <c r="K2604" s="22" t="e">
        <f>VLOOKUP($G2604,Temp!$A:$C,K$1,FALSE)</f>
        <v>#VALUE!</v>
      </c>
      <c r="L2604" s="22" t="e">
        <f>VLOOKUP($G2604,Temp!$A:$C,L$1,FALSE)</f>
        <v>#VALUE!</v>
      </c>
      <c r="M2604" s="22" t="e">
        <f>VLOOKUP($G2604,Temp!$A:$C,M$1,FALSE)</f>
        <v>#VALUE!</v>
      </c>
      <c r="N2604" s="22" t="e">
        <f>VLOOKUP($G2604,Temp!$A:$C,N$1,FALSE)</f>
        <v>#VALUE!</v>
      </c>
      <c r="O2604" s="22" t="e">
        <f>VLOOKUP($G2604,Temp!$A:$C,O$1,FALSE)</f>
        <v>#VALUE!</v>
      </c>
      <c r="P2604" s="22" t="e">
        <f>VLOOKUP($G2604,Temp!$A:$C,P$1,FALSE)</f>
        <v>#VALUE!</v>
      </c>
      <c r="Q2604" s="22" t="e">
        <f>VLOOKUP($G2604,Temp!$A:$C,Q$1,FALSE)</f>
        <v>#VALUE!</v>
      </c>
      <c r="R2604" s="22" t="e">
        <f>VLOOKUP($G2604,Temp!$A:$C,R$1,FALSE)</f>
        <v>#VALUE!</v>
      </c>
      <c r="S2604" s="22" t="e">
        <f>VLOOKUP($G2604,Temp!$A:$C,S$1,FALSE)</f>
        <v>#VALUE!</v>
      </c>
      <c r="T2604" s="22" t="e">
        <f>VLOOKUP($G2604,Temp!$A:$C,T$1,FALSE)</f>
        <v>#VALUE!</v>
      </c>
      <c r="U2604" s="22" t="e">
        <f>VLOOKUP($G2604,Temp!$A:$C,U$1,FALSE)</f>
        <v>#VALUE!</v>
      </c>
      <c r="V2604" s="22" t="e">
        <f>VLOOKUP($G2604,Temp!$A:$C,V$1,FALSE)</f>
        <v>#VALUE!</v>
      </c>
      <c r="W2604" s="22" t="e">
        <f>VLOOKUP($G2604,Temp!$A:$C,W$1,FALSE)</f>
        <v>#VALUE!</v>
      </c>
      <c r="X2604" s="22" t="e">
        <f>VLOOKUP($G2604,Temp!$A:$C,X$1,FALSE)</f>
        <v>#VALUE!</v>
      </c>
      <c r="Y2604" s="22">
        <f>VLOOKUP($G2604,Temp!$A:$C,Y$1,FALSE)</f>
        <v>107000</v>
      </c>
      <c r="Z2604" s="22">
        <f>VLOOKUP($G2604,Temp!$A:$C,Z$1,FALSE)</f>
        <v>697</v>
      </c>
      <c r="AA2604" s="22" t="e">
        <f>VLOOKUP($A2604,Searches!$A:$H,AA$1,FALSE)</f>
        <v>#N/A</v>
      </c>
      <c r="AB2604" s="22" t="e">
        <f>VLOOKUP($A2604,Searches!$A:$H,AB$1,FALSE)</f>
        <v>#N/A</v>
      </c>
      <c r="AC2604" s="22" t="e">
        <f>VLOOKUP($A2604,Searches!$A:$H,AC$1,FALSE)</f>
        <v>#N/A</v>
      </c>
      <c r="AD2604" s="22" t="e">
        <f>VLOOKUP($A2604,Searches!$A:$H,AD$1,FALSE)</f>
        <v>#N/A</v>
      </c>
      <c r="AE2604" s="22" t="e">
        <f>VLOOKUP($A2604,Searches!$A:$H,AE$1,FALSE)</f>
        <v>#N/A</v>
      </c>
      <c r="AF2604" s="22" t="e">
        <f>VLOOKUP($A2604,Searches!$A:$H,AF$1,FALSE)</f>
        <v>#N/A</v>
      </c>
      <c r="AG2604" s="22" t="e">
        <f>VLOOKUP($A2604,Searches!$A:$H,AG$1,FALSE)</f>
        <v>#N/A</v>
      </c>
      <c r="AH2604" s="22" t="e">
        <f>VLOOKUP($G2604,Temp!$D:$F,AH$1,FALSE)</f>
        <v>#N/A</v>
      </c>
      <c r="AI2604" s="22" t="e">
        <f>VLOOKUP($G2604,Temp!$D:$F,AI$1,FALSE)</f>
        <v>#N/A</v>
      </c>
      <c r="AJ2604" s="22" t="e">
        <f>VLOOKUP($G2604,Temp!$D:$F,AJ$1,FALSE)</f>
        <v>#N/A</v>
      </c>
    </row>
    <row r="2605" spans="1:36" ht="16" x14ac:dyDescent="0.2">
      <c r="A2605" s="8" t="str">
        <f t="shared" si="40"/>
        <v>Cassandra Moren Precima</v>
      </c>
      <c r="B2605" s="8" t="s">
        <v>16079</v>
      </c>
      <c r="C2605" s="8" t="s">
        <v>16080</v>
      </c>
      <c r="D2605" s="8" t="s">
        <v>12193</v>
      </c>
      <c r="E2605" s="8" t="s">
        <v>16081</v>
      </c>
      <c r="F2605" s="8" t="s">
        <v>16082</v>
      </c>
      <c r="G2605" s="12" t="s">
        <v>12878</v>
      </c>
      <c r="H2605" s="22" t="str">
        <f>VLOOKUP($G2605,Temp!$A:$C,H$1,FALSE)</f>
        <v>precima.com</v>
      </c>
      <c r="I2605" s="22" t="e">
        <f>VLOOKUP($G2605,Temp!$A:$C,I$1,FALSE)</f>
        <v>#VALUE!</v>
      </c>
      <c r="J2605" s="22" t="e">
        <f>VLOOKUP($G2605,Temp!$A:$C,J$1,FALSE)</f>
        <v>#VALUE!</v>
      </c>
      <c r="K2605" s="22" t="e">
        <f>VLOOKUP($G2605,Temp!$A:$C,K$1,FALSE)</f>
        <v>#VALUE!</v>
      </c>
      <c r="L2605" s="22" t="e">
        <f>VLOOKUP($G2605,Temp!$A:$C,L$1,FALSE)</f>
        <v>#VALUE!</v>
      </c>
      <c r="M2605" s="22" t="e">
        <f>VLOOKUP($G2605,Temp!$A:$C,M$1,FALSE)</f>
        <v>#VALUE!</v>
      </c>
      <c r="N2605" s="22" t="e">
        <f>VLOOKUP($G2605,Temp!$A:$C,N$1,FALSE)</f>
        <v>#VALUE!</v>
      </c>
      <c r="O2605" s="22" t="e">
        <f>VLOOKUP($G2605,Temp!$A:$C,O$1,FALSE)</f>
        <v>#VALUE!</v>
      </c>
      <c r="P2605" s="22" t="e">
        <f>VLOOKUP($G2605,Temp!$A:$C,P$1,FALSE)</f>
        <v>#VALUE!</v>
      </c>
      <c r="Q2605" s="22" t="e">
        <f>VLOOKUP($G2605,Temp!$A:$C,Q$1,FALSE)</f>
        <v>#VALUE!</v>
      </c>
      <c r="R2605" s="22" t="e">
        <f>VLOOKUP($G2605,Temp!$A:$C,R$1,FALSE)</f>
        <v>#VALUE!</v>
      </c>
      <c r="S2605" s="22" t="e">
        <f>VLOOKUP($G2605,Temp!$A:$C,S$1,FALSE)</f>
        <v>#VALUE!</v>
      </c>
      <c r="T2605" s="22" t="e">
        <f>VLOOKUP($G2605,Temp!$A:$C,T$1,FALSE)</f>
        <v>#VALUE!</v>
      </c>
      <c r="U2605" s="22" t="e">
        <f>VLOOKUP($G2605,Temp!$A:$C,U$1,FALSE)</f>
        <v>#VALUE!</v>
      </c>
      <c r="V2605" s="22" t="e">
        <f>VLOOKUP($G2605,Temp!$A:$C,V$1,FALSE)</f>
        <v>#VALUE!</v>
      </c>
      <c r="W2605" s="22" t="e">
        <f>VLOOKUP($G2605,Temp!$A:$C,W$1,FALSE)</f>
        <v>#VALUE!</v>
      </c>
      <c r="X2605" s="22" t="e">
        <f>VLOOKUP($G2605,Temp!$A:$C,X$1,FALSE)</f>
        <v>#VALUE!</v>
      </c>
      <c r="Y2605" s="22">
        <f>VLOOKUP($G2605,Temp!$A:$C,Y$1,FALSE)</f>
        <v>66</v>
      </c>
      <c r="Z2605" s="22">
        <f>VLOOKUP($G2605,Temp!$A:$C,Z$1,FALSE)</f>
        <v>1000</v>
      </c>
      <c r="AA2605" s="22" t="e">
        <f>VLOOKUP($A2605,Searches!$A:$H,AA$1,FALSE)</f>
        <v>#N/A</v>
      </c>
      <c r="AB2605" s="22" t="e">
        <f>VLOOKUP($A2605,Searches!$A:$H,AB$1,FALSE)</f>
        <v>#N/A</v>
      </c>
      <c r="AC2605" s="22" t="e">
        <f>VLOOKUP($A2605,Searches!$A:$H,AC$1,FALSE)</f>
        <v>#N/A</v>
      </c>
      <c r="AD2605" s="22" t="e">
        <f>VLOOKUP($A2605,Searches!$A:$H,AD$1,FALSE)</f>
        <v>#N/A</v>
      </c>
      <c r="AE2605" s="22" t="e">
        <f>VLOOKUP($A2605,Searches!$A:$H,AE$1,FALSE)</f>
        <v>#N/A</v>
      </c>
      <c r="AF2605" s="22" t="e">
        <f>VLOOKUP($A2605,Searches!$A:$H,AF$1,FALSE)</f>
        <v>#N/A</v>
      </c>
      <c r="AG2605" s="22" t="e">
        <f>VLOOKUP($A2605,Searches!$A:$H,AG$1,FALSE)</f>
        <v>#N/A</v>
      </c>
      <c r="AH2605" s="22" t="e">
        <f>VLOOKUP($G2605,Temp!$D:$F,AH$1,FALSE)</f>
        <v>#N/A</v>
      </c>
      <c r="AI2605" s="22" t="e">
        <f>VLOOKUP($G2605,Temp!$D:$F,AI$1,FALSE)</f>
        <v>#N/A</v>
      </c>
      <c r="AJ2605" s="22" t="e">
        <f>VLOOKUP($G2605,Temp!$D:$F,AJ$1,FALSE)</f>
        <v>#N/A</v>
      </c>
    </row>
    <row r="2606" spans="1:36" ht="16" x14ac:dyDescent="0.2">
      <c r="A2606" s="8" t="str">
        <f t="shared" si="40"/>
        <v>John McDonald Infosys Public Services</v>
      </c>
      <c r="B2606" s="8" t="s">
        <v>428</v>
      </c>
      <c r="C2606" s="8" t="s">
        <v>3920</v>
      </c>
      <c r="D2606" s="8" t="s">
        <v>12355</v>
      </c>
      <c r="E2606" s="8" t="s">
        <v>634</v>
      </c>
      <c r="F2606" s="8" t="s">
        <v>16085</v>
      </c>
      <c r="G2606" s="8" t="s">
        <v>634</v>
      </c>
      <c r="H2606" s="22" t="e">
        <f>VLOOKUP($G2606,Temp!$A:$C,H$1,FALSE)</f>
        <v>#N/A</v>
      </c>
      <c r="I2606" s="22" t="e">
        <f>VLOOKUP($G2606,Temp!$A:$C,I$1,FALSE)</f>
        <v>#N/A</v>
      </c>
      <c r="J2606" s="22" t="e">
        <f>VLOOKUP($G2606,Temp!$A:$C,J$1,FALSE)</f>
        <v>#N/A</v>
      </c>
      <c r="K2606" s="22" t="e">
        <f>VLOOKUP($G2606,Temp!$A:$C,K$1,FALSE)</f>
        <v>#N/A</v>
      </c>
      <c r="L2606" s="22" t="e">
        <f>VLOOKUP($G2606,Temp!$A:$C,L$1,FALSE)</f>
        <v>#N/A</v>
      </c>
      <c r="M2606" s="22" t="e">
        <f>VLOOKUP($G2606,Temp!$A:$C,M$1,FALSE)</f>
        <v>#N/A</v>
      </c>
      <c r="N2606" s="22" t="e">
        <f>VLOOKUP($G2606,Temp!$A:$C,N$1,FALSE)</f>
        <v>#N/A</v>
      </c>
      <c r="O2606" s="22" t="e">
        <f>VLOOKUP($G2606,Temp!$A:$C,O$1,FALSE)</f>
        <v>#N/A</v>
      </c>
      <c r="P2606" s="22" t="e">
        <f>VLOOKUP($G2606,Temp!$A:$C,P$1,FALSE)</f>
        <v>#N/A</v>
      </c>
      <c r="Q2606" s="22" t="e">
        <f>VLOOKUP($G2606,Temp!$A:$C,Q$1,FALSE)</f>
        <v>#N/A</v>
      </c>
      <c r="R2606" s="22" t="e">
        <f>VLOOKUP($G2606,Temp!$A:$C,R$1,FALSE)</f>
        <v>#N/A</v>
      </c>
      <c r="S2606" s="22" t="e">
        <f>VLOOKUP($G2606,Temp!$A:$C,S$1,FALSE)</f>
        <v>#N/A</v>
      </c>
      <c r="T2606" s="22" t="e">
        <f>VLOOKUP($G2606,Temp!$A:$C,T$1,FALSE)</f>
        <v>#N/A</v>
      </c>
      <c r="U2606" s="22" t="e">
        <f>VLOOKUP($G2606,Temp!$A:$C,U$1,FALSE)</f>
        <v>#N/A</v>
      </c>
      <c r="V2606" s="22" t="e">
        <f>VLOOKUP($G2606,Temp!$A:$C,V$1,FALSE)</f>
        <v>#N/A</v>
      </c>
      <c r="W2606" s="22" t="e">
        <f>VLOOKUP($G2606,Temp!$A:$C,W$1,FALSE)</f>
        <v>#N/A</v>
      </c>
      <c r="X2606" s="22" t="e">
        <f>VLOOKUP($G2606,Temp!$A:$C,X$1,FALSE)</f>
        <v>#N/A</v>
      </c>
      <c r="Y2606" s="22" t="e">
        <f>VLOOKUP($G2606,Temp!$A:$C,Y$1,FALSE)</f>
        <v>#N/A</v>
      </c>
      <c r="Z2606" s="22" t="e">
        <f>VLOOKUP($G2606,Temp!$A:$C,Z$1,FALSE)</f>
        <v>#N/A</v>
      </c>
      <c r="AA2606" s="22" t="e">
        <f>VLOOKUP($A2606,Searches!$A:$H,AA$1,FALSE)</f>
        <v>#N/A</v>
      </c>
      <c r="AB2606" s="22" t="e">
        <f>VLOOKUP($A2606,Searches!$A:$H,AB$1,FALSE)</f>
        <v>#N/A</v>
      </c>
      <c r="AC2606" s="22" t="e">
        <f>VLOOKUP($A2606,Searches!$A:$H,AC$1,FALSE)</f>
        <v>#N/A</v>
      </c>
      <c r="AD2606" s="22" t="e">
        <f>VLOOKUP($A2606,Searches!$A:$H,AD$1,FALSE)</f>
        <v>#N/A</v>
      </c>
      <c r="AE2606" s="22" t="e">
        <f>VLOOKUP($A2606,Searches!$A:$H,AE$1,FALSE)</f>
        <v>#N/A</v>
      </c>
      <c r="AF2606" s="22" t="e">
        <f>VLOOKUP($A2606,Searches!$A:$H,AF$1,FALSE)</f>
        <v>#N/A</v>
      </c>
      <c r="AG2606" s="22" t="e">
        <f>VLOOKUP($A2606,Searches!$A:$H,AG$1,FALSE)</f>
        <v>#N/A</v>
      </c>
      <c r="AH2606" s="22" t="e">
        <f>VLOOKUP($G2606,Temp!$D:$F,AH$1,FALSE)</f>
        <v>#N/A</v>
      </c>
      <c r="AI2606" s="22" t="e">
        <f>VLOOKUP($G2606,Temp!$D:$F,AI$1,FALSE)</f>
        <v>#N/A</v>
      </c>
      <c r="AJ2606" s="22" t="e">
        <f>VLOOKUP($G2606,Temp!$D:$F,AJ$1,FALSE)</f>
        <v>#N/A</v>
      </c>
    </row>
    <row r="2607" spans="1:36" ht="16" x14ac:dyDescent="0.2">
      <c r="A2607" s="8" t="str">
        <f t="shared" si="40"/>
        <v>Mike Pyle Heroku</v>
      </c>
      <c r="B2607" s="8" t="s">
        <v>112</v>
      </c>
      <c r="C2607" s="8" t="s">
        <v>6194</v>
      </c>
      <c r="D2607" s="8" t="s">
        <v>6195</v>
      </c>
      <c r="E2607" s="8" t="s">
        <v>6196</v>
      </c>
      <c r="F2607" s="8" t="s">
        <v>6197</v>
      </c>
      <c r="G2607" s="12" t="s">
        <v>6200</v>
      </c>
      <c r="H2607" s="22" t="str">
        <f>VLOOKUP($G2607,Temp!$A:$C,H$1,FALSE)</f>
        <v>heroku.com</v>
      </c>
      <c r="I2607" s="22" t="e">
        <f>VLOOKUP($G2607,Temp!$A:$C,I$1,FALSE)</f>
        <v>#VALUE!</v>
      </c>
      <c r="J2607" s="22" t="e">
        <f>VLOOKUP($G2607,Temp!$A:$C,J$1,FALSE)</f>
        <v>#VALUE!</v>
      </c>
      <c r="K2607" s="22" t="e">
        <f>VLOOKUP($G2607,Temp!$A:$C,K$1,FALSE)</f>
        <v>#VALUE!</v>
      </c>
      <c r="L2607" s="22" t="e">
        <f>VLOOKUP($G2607,Temp!$A:$C,L$1,FALSE)</f>
        <v>#VALUE!</v>
      </c>
      <c r="M2607" s="22" t="e">
        <f>VLOOKUP($G2607,Temp!$A:$C,M$1,FALSE)</f>
        <v>#VALUE!</v>
      </c>
      <c r="N2607" s="22" t="e">
        <f>VLOOKUP($G2607,Temp!$A:$C,N$1,FALSE)</f>
        <v>#VALUE!</v>
      </c>
      <c r="O2607" s="22" t="e">
        <f>VLOOKUP($G2607,Temp!$A:$C,O$1,FALSE)</f>
        <v>#VALUE!</v>
      </c>
      <c r="P2607" s="22" t="e">
        <f>VLOOKUP($G2607,Temp!$A:$C,P$1,FALSE)</f>
        <v>#VALUE!</v>
      </c>
      <c r="Q2607" s="22" t="e">
        <f>VLOOKUP($G2607,Temp!$A:$C,Q$1,FALSE)</f>
        <v>#VALUE!</v>
      </c>
      <c r="R2607" s="22" t="e">
        <f>VLOOKUP($G2607,Temp!$A:$C,R$1,FALSE)</f>
        <v>#VALUE!</v>
      </c>
      <c r="S2607" s="22" t="e">
        <f>VLOOKUP($G2607,Temp!$A:$C,S$1,FALSE)</f>
        <v>#VALUE!</v>
      </c>
      <c r="T2607" s="22" t="e">
        <f>VLOOKUP($G2607,Temp!$A:$C,T$1,FALSE)</f>
        <v>#VALUE!</v>
      </c>
      <c r="U2607" s="22" t="e">
        <f>VLOOKUP($G2607,Temp!$A:$C,U$1,FALSE)</f>
        <v>#VALUE!</v>
      </c>
      <c r="V2607" s="22" t="e">
        <f>VLOOKUP($G2607,Temp!$A:$C,V$1,FALSE)</f>
        <v>#VALUE!</v>
      </c>
      <c r="W2607" s="22" t="e">
        <f>VLOOKUP($G2607,Temp!$A:$C,W$1,FALSE)</f>
        <v>#VALUE!</v>
      </c>
      <c r="X2607" s="22" t="e">
        <f>VLOOKUP($G2607,Temp!$A:$C,X$1,FALSE)</f>
        <v>#VALUE!</v>
      </c>
      <c r="Y2607" s="22">
        <f>VLOOKUP($G2607,Temp!$A:$C,Y$1,FALSE)</f>
        <v>325000</v>
      </c>
      <c r="Z2607" s="22">
        <f>VLOOKUP($G2607,Temp!$A:$C,Z$1,FALSE)</f>
        <v>3600</v>
      </c>
      <c r="AA2607" s="22" t="e">
        <f>VLOOKUP($A2607,Searches!$A:$H,AA$1,FALSE)</f>
        <v>#N/A</v>
      </c>
      <c r="AB2607" s="22" t="e">
        <f>VLOOKUP($A2607,Searches!$A:$H,AB$1,FALSE)</f>
        <v>#N/A</v>
      </c>
      <c r="AC2607" s="22" t="e">
        <f>VLOOKUP($A2607,Searches!$A:$H,AC$1,FALSE)</f>
        <v>#N/A</v>
      </c>
      <c r="AD2607" s="22" t="e">
        <f>VLOOKUP($A2607,Searches!$A:$H,AD$1,FALSE)</f>
        <v>#N/A</v>
      </c>
      <c r="AE2607" s="22" t="e">
        <f>VLOOKUP($A2607,Searches!$A:$H,AE$1,FALSE)</f>
        <v>#N/A</v>
      </c>
      <c r="AF2607" s="22" t="e">
        <f>VLOOKUP($A2607,Searches!$A:$H,AF$1,FALSE)</f>
        <v>#N/A</v>
      </c>
      <c r="AG2607" s="22" t="e">
        <f>VLOOKUP($A2607,Searches!$A:$H,AG$1,FALSE)</f>
        <v>#N/A</v>
      </c>
      <c r="AH2607" s="22" t="e">
        <f>VLOOKUP($G2607,Temp!$D:$F,AH$1,FALSE)</f>
        <v>#N/A</v>
      </c>
      <c r="AI2607" s="22" t="e">
        <f>VLOOKUP($G2607,Temp!$D:$F,AI$1,FALSE)</f>
        <v>#N/A</v>
      </c>
      <c r="AJ2607" s="22" t="e">
        <f>VLOOKUP($G2607,Temp!$D:$F,AJ$1,FALSE)</f>
        <v>#N/A</v>
      </c>
    </row>
    <row r="2608" spans="1:36" ht="16" x14ac:dyDescent="0.2">
      <c r="A2608" s="8" t="str">
        <f t="shared" si="40"/>
        <v>Gandhali Bhole CRF Health</v>
      </c>
      <c r="B2608" s="8" t="s">
        <v>16086</v>
      </c>
      <c r="C2608" s="8" t="s">
        <v>16087</v>
      </c>
      <c r="D2608" s="8" t="s">
        <v>12243</v>
      </c>
      <c r="E2608" s="8" t="s">
        <v>16088</v>
      </c>
      <c r="F2608" s="8" t="s">
        <v>16089</v>
      </c>
      <c r="G2608" s="12" t="s">
        <v>12911</v>
      </c>
      <c r="H2608" s="22" t="str">
        <f>VLOOKUP($G2608,Temp!$A:$C,H$1,FALSE)</f>
        <v>crfhealth.com</v>
      </c>
      <c r="I2608" s="22" t="e">
        <f>VLOOKUP($G2608,Temp!$A:$C,I$1,FALSE)</f>
        <v>#VALUE!</v>
      </c>
      <c r="J2608" s="22" t="e">
        <f>VLOOKUP($G2608,Temp!$A:$C,J$1,FALSE)</f>
        <v>#VALUE!</v>
      </c>
      <c r="K2608" s="22" t="e">
        <f>VLOOKUP($G2608,Temp!$A:$C,K$1,FALSE)</f>
        <v>#VALUE!</v>
      </c>
      <c r="L2608" s="22" t="e">
        <f>VLOOKUP($G2608,Temp!$A:$C,L$1,FALSE)</f>
        <v>#VALUE!</v>
      </c>
      <c r="M2608" s="22" t="e">
        <f>VLOOKUP($G2608,Temp!$A:$C,M$1,FALSE)</f>
        <v>#VALUE!</v>
      </c>
      <c r="N2608" s="22" t="e">
        <f>VLOOKUP($G2608,Temp!$A:$C,N$1,FALSE)</f>
        <v>#VALUE!</v>
      </c>
      <c r="O2608" s="22" t="e">
        <f>VLOOKUP($G2608,Temp!$A:$C,O$1,FALSE)</f>
        <v>#VALUE!</v>
      </c>
      <c r="P2608" s="22" t="e">
        <f>VLOOKUP($G2608,Temp!$A:$C,P$1,FALSE)</f>
        <v>#VALUE!</v>
      </c>
      <c r="Q2608" s="22" t="e">
        <f>VLOOKUP($G2608,Temp!$A:$C,Q$1,FALSE)</f>
        <v>#VALUE!</v>
      </c>
      <c r="R2608" s="22" t="e">
        <f>VLOOKUP($G2608,Temp!$A:$C,R$1,FALSE)</f>
        <v>#VALUE!</v>
      </c>
      <c r="S2608" s="22" t="e">
        <f>VLOOKUP($G2608,Temp!$A:$C,S$1,FALSE)</f>
        <v>#VALUE!</v>
      </c>
      <c r="T2608" s="22" t="e">
        <f>VLOOKUP($G2608,Temp!$A:$C,T$1,FALSE)</f>
        <v>#VALUE!</v>
      </c>
      <c r="U2608" s="22" t="e">
        <f>VLOOKUP($G2608,Temp!$A:$C,U$1,FALSE)</f>
        <v>#VALUE!</v>
      </c>
      <c r="V2608" s="22" t="e">
        <f>VLOOKUP($G2608,Temp!$A:$C,V$1,FALSE)</f>
        <v>#VALUE!</v>
      </c>
      <c r="W2608" s="22" t="e">
        <f>VLOOKUP($G2608,Temp!$A:$C,W$1,FALSE)</f>
        <v>#VALUE!</v>
      </c>
      <c r="X2608" s="22" t="e">
        <f>VLOOKUP($G2608,Temp!$A:$C,X$1,FALSE)</f>
        <v>#VALUE!</v>
      </c>
      <c r="Y2608" s="22">
        <f>VLOOKUP($G2608,Temp!$A:$C,Y$1,FALSE)</f>
        <v>0</v>
      </c>
      <c r="Z2608" s="22">
        <f>VLOOKUP($G2608,Temp!$A:$C,Z$1,FALSE)</f>
        <v>0</v>
      </c>
      <c r="AA2608" s="22" t="e">
        <f>VLOOKUP($A2608,Searches!$A:$H,AA$1,FALSE)</f>
        <v>#N/A</v>
      </c>
      <c r="AB2608" s="22" t="e">
        <f>VLOOKUP($A2608,Searches!$A:$H,AB$1,FALSE)</f>
        <v>#N/A</v>
      </c>
      <c r="AC2608" s="22" t="e">
        <f>VLOOKUP($A2608,Searches!$A:$H,AC$1,FALSE)</f>
        <v>#N/A</v>
      </c>
      <c r="AD2608" s="22" t="e">
        <f>VLOOKUP($A2608,Searches!$A:$H,AD$1,FALSE)</f>
        <v>#N/A</v>
      </c>
      <c r="AE2608" s="22" t="e">
        <f>VLOOKUP($A2608,Searches!$A:$H,AE$1,FALSE)</f>
        <v>#N/A</v>
      </c>
      <c r="AF2608" s="22" t="e">
        <f>VLOOKUP($A2608,Searches!$A:$H,AF$1,FALSE)</f>
        <v>#N/A</v>
      </c>
      <c r="AG2608" s="22" t="e">
        <f>VLOOKUP($A2608,Searches!$A:$H,AG$1,FALSE)</f>
        <v>#N/A</v>
      </c>
      <c r="AH2608" s="22" t="e">
        <f>VLOOKUP($G2608,Temp!$D:$F,AH$1,FALSE)</f>
        <v>#N/A</v>
      </c>
      <c r="AI2608" s="22" t="e">
        <f>VLOOKUP($G2608,Temp!$D:$F,AI$1,FALSE)</f>
        <v>#N/A</v>
      </c>
      <c r="AJ2608" s="22" t="e">
        <f>VLOOKUP($G2608,Temp!$D:$F,AJ$1,FALSE)</f>
        <v>#N/A</v>
      </c>
    </row>
    <row r="2609" spans="1:36" ht="16" x14ac:dyDescent="0.2">
      <c r="A2609" s="8" t="str">
        <f t="shared" si="40"/>
        <v>Philippe Tesler Enablon</v>
      </c>
      <c r="B2609" s="8" t="s">
        <v>1417</v>
      </c>
      <c r="C2609" s="8" t="s">
        <v>1418</v>
      </c>
      <c r="D2609" s="8" t="s">
        <v>1419</v>
      </c>
      <c r="E2609" s="8" t="s">
        <v>1420</v>
      </c>
      <c r="F2609" s="8" t="s">
        <v>1371</v>
      </c>
      <c r="G2609" s="12" t="s">
        <v>1372</v>
      </c>
      <c r="H2609" s="22" t="str">
        <f>VLOOKUP($G2609,Temp!$A:$C,H$1,FALSE)</f>
        <v>enablon.com</v>
      </c>
      <c r="I2609" s="22" t="e">
        <f>VLOOKUP($G2609,Temp!$A:$C,I$1,FALSE)</f>
        <v>#VALUE!</v>
      </c>
      <c r="J2609" s="22" t="e">
        <f>VLOOKUP($G2609,Temp!$A:$C,J$1,FALSE)</f>
        <v>#VALUE!</v>
      </c>
      <c r="K2609" s="22" t="e">
        <f>VLOOKUP($G2609,Temp!$A:$C,K$1,FALSE)</f>
        <v>#VALUE!</v>
      </c>
      <c r="L2609" s="22" t="e">
        <f>VLOOKUP($G2609,Temp!$A:$C,L$1,FALSE)</f>
        <v>#VALUE!</v>
      </c>
      <c r="M2609" s="22" t="e">
        <f>VLOOKUP($G2609,Temp!$A:$C,M$1,FALSE)</f>
        <v>#VALUE!</v>
      </c>
      <c r="N2609" s="22" t="e">
        <f>VLOOKUP($G2609,Temp!$A:$C,N$1,FALSE)</f>
        <v>#VALUE!</v>
      </c>
      <c r="O2609" s="22" t="e">
        <f>VLOOKUP($G2609,Temp!$A:$C,O$1,FALSE)</f>
        <v>#VALUE!</v>
      </c>
      <c r="P2609" s="22" t="e">
        <f>VLOOKUP($G2609,Temp!$A:$C,P$1,FALSE)</f>
        <v>#VALUE!</v>
      </c>
      <c r="Q2609" s="22" t="e">
        <f>VLOOKUP($G2609,Temp!$A:$C,Q$1,FALSE)</f>
        <v>#VALUE!</v>
      </c>
      <c r="R2609" s="22" t="e">
        <f>VLOOKUP($G2609,Temp!$A:$C,R$1,FALSE)</f>
        <v>#VALUE!</v>
      </c>
      <c r="S2609" s="22" t="e">
        <f>VLOOKUP($G2609,Temp!$A:$C,S$1,FALSE)</f>
        <v>#VALUE!</v>
      </c>
      <c r="T2609" s="22" t="e">
        <f>VLOOKUP($G2609,Temp!$A:$C,T$1,FALSE)</f>
        <v>#VALUE!</v>
      </c>
      <c r="U2609" s="22" t="e">
        <f>VLOOKUP($G2609,Temp!$A:$C,U$1,FALSE)</f>
        <v>#VALUE!</v>
      </c>
      <c r="V2609" s="22" t="e">
        <f>VLOOKUP($G2609,Temp!$A:$C,V$1,FALSE)</f>
        <v>#VALUE!</v>
      </c>
      <c r="W2609" s="22" t="e">
        <f>VLOOKUP($G2609,Temp!$A:$C,W$1,FALSE)</f>
        <v>#VALUE!</v>
      </c>
      <c r="X2609" s="22" t="e">
        <f>VLOOKUP($G2609,Temp!$A:$C,X$1,FALSE)</f>
        <v>#VALUE!</v>
      </c>
      <c r="Y2609" s="22">
        <f>VLOOKUP($G2609,Temp!$A:$C,Y$1,FALSE)</f>
        <v>0</v>
      </c>
      <c r="Z2609" s="22">
        <f>VLOOKUP($G2609,Temp!$A:$C,Z$1,FALSE)</f>
        <v>0</v>
      </c>
      <c r="AA2609" s="22" t="e">
        <f>VLOOKUP($A2609,Searches!$A:$H,AA$1,FALSE)</f>
        <v>#N/A</v>
      </c>
      <c r="AB2609" s="22" t="e">
        <f>VLOOKUP($A2609,Searches!$A:$H,AB$1,FALSE)</f>
        <v>#N/A</v>
      </c>
      <c r="AC2609" s="22" t="e">
        <f>VLOOKUP($A2609,Searches!$A:$H,AC$1,FALSE)</f>
        <v>#N/A</v>
      </c>
      <c r="AD2609" s="22" t="e">
        <f>VLOOKUP($A2609,Searches!$A:$H,AD$1,FALSE)</f>
        <v>#N/A</v>
      </c>
      <c r="AE2609" s="22" t="e">
        <f>VLOOKUP($A2609,Searches!$A:$H,AE$1,FALSE)</f>
        <v>#N/A</v>
      </c>
      <c r="AF2609" s="22" t="e">
        <f>VLOOKUP($A2609,Searches!$A:$H,AF$1,FALSE)</f>
        <v>#N/A</v>
      </c>
      <c r="AG2609" s="22" t="e">
        <f>VLOOKUP($A2609,Searches!$A:$H,AG$1,FALSE)</f>
        <v>#N/A</v>
      </c>
      <c r="AH2609" s="22" t="str">
        <f>VLOOKUP($G2609,Temp!$D:$F,AH$1,FALSE)</f>
        <v>enablon.com</v>
      </c>
      <c r="AI2609" s="22" t="str">
        <f>VLOOKUP($G2609,Temp!$D:$F,AI$1,FALSE)</f>
        <v>Marketo</v>
      </c>
      <c r="AJ2609" s="22" t="str">
        <f>VLOOKUP($G2609,Temp!$D:$F,AJ$1,FALSE)</f>
        <v>WordPress</v>
      </c>
    </row>
    <row r="2610" spans="1:36" ht="16" x14ac:dyDescent="0.2">
      <c r="A2610" s="8" t="str">
        <f t="shared" si="40"/>
        <v>Tom Cameron Lifesize</v>
      </c>
      <c r="B2610" s="8" t="s">
        <v>1696</v>
      </c>
      <c r="C2610" s="8" t="s">
        <v>3369</v>
      </c>
      <c r="D2610" s="8" t="s">
        <v>604</v>
      </c>
      <c r="E2610" s="8" t="s">
        <v>3371</v>
      </c>
      <c r="F2610" s="8" t="s">
        <v>3373</v>
      </c>
      <c r="G2610" s="12" t="s">
        <v>3375</v>
      </c>
      <c r="H2610" s="22" t="str">
        <f>VLOOKUP($G2610,Temp!$A:$C,H$1,FALSE)</f>
        <v>lifesize.com</v>
      </c>
      <c r="I2610" s="22" t="e">
        <f>VLOOKUP($G2610,Temp!$A:$C,I$1,FALSE)</f>
        <v>#VALUE!</v>
      </c>
      <c r="J2610" s="22" t="e">
        <f>VLOOKUP($G2610,Temp!$A:$C,J$1,FALSE)</f>
        <v>#VALUE!</v>
      </c>
      <c r="K2610" s="22" t="e">
        <f>VLOOKUP($G2610,Temp!$A:$C,K$1,FALSE)</f>
        <v>#VALUE!</v>
      </c>
      <c r="L2610" s="22" t="e">
        <f>VLOOKUP($G2610,Temp!$A:$C,L$1,FALSE)</f>
        <v>#VALUE!</v>
      </c>
      <c r="M2610" s="22" t="e">
        <f>VLOOKUP($G2610,Temp!$A:$C,M$1,FALSE)</f>
        <v>#VALUE!</v>
      </c>
      <c r="N2610" s="22" t="e">
        <f>VLOOKUP($G2610,Temp!$A:$C,N$1,FALSE)</f>
        <v>#VALUE!</v>
      </c>
      <c r="O2610" s="22" t="e">
        <f>VLOOKUP($G2610,Temp!$A:$C,O$1,FALSE)</f>
        <v>#VALUE!</v>
      </c>
      <c r="P2610" s="22" t="e">
        <f>VLOOKUP($G2610,Temp!$A:$C,P$1,FALSE)</f>
        <v>#VALUE!</v>
      </c>
      <c r="Q2610" s="22" t="e">
        <f>VLOOKUP($G2610,Temp!$A:$C,Q$1,FALSE)</f>
        <v>#VALUE!</v>
      </c>
      <c r="R2610" s="22" t="e">
        <f>VLOOKUP($G2610,Temp!$A:$C,R$1,FALSE)</f>
        <v>#VALUE!</v>
      </c>
      <c r="S2610" s="22" t="e">
        <f>VLOOKUP($G2610,Temp!$A:$C,S$1,FALSE)</f>
        <v>#VALUE!</v>
      </c>
      <c r="T2610" s="22" t="e">
        <f>VLOOKUP($G2610,Temp!$A:$C,T$1,FALSE)</f>
        <v>#VALUE!</v>
      </c>
      <c r="U2610" s="22" t="e">
        <f>VLOOKUP($G2610,Temp!$A:$C,U$1,FALSE)</f>
        <v>#VALUE!</v>
      </c>
      <c r="V2610" s="22" t="e">
        <f>VLOOKUP($G2610,Temp!$A:$C,V$1,FALSE)</f>
        <v>#VALUE!</v>
      </c>
      <c r="W2610" s="22" t="e">
        <f>VLOOKUP($G2610,Temp!$A:$C,W$1,FALSE)</f>
        <v>#VALUE!</v>
      </c>
      <c r="X2610" s="22" t="e">
        <f>VLOOKUP($G2610,Temp!$A:$C,X$1,FALSE)</f>
        <v>#VALUE!</v>
      </c>
      <c r="Y2610" s="22">
        <f>VLOOKUP($G2610,Temp!$A:$C,Y$1,FALSE)</f>
        <v>85000</v>
      </c>
      <c r="Z2610" s="22">
        <f>VLOOKUP($G2610,Temp!$A:$C,Z$1,FALSE)</f>
        <v>39</v>
      </c>
      <c r="AA2610" s="22" t="e">
        <f>VLOOKUP($A2610,Searches!$A:$H,AA$1,FALSE)</f>
        <v>#N/A</v>
      </c>
      <c r="AB2610" s="22" t="e">
        <f>VLOOKUP($A2610,Searches!$A:$H,AB$1,FALSE)</f>
        <v>#N/A</v>
      </c>
      <c r="AC2610" s="22" t="e">
        <f>VLOOKUP($A2610,Searches!$A:$H,AC$1,FALSE)</f>
        <v>#N/A</v>
      </c>
      <c r="AD2610" s="22" t="e">
        <f>VLOOKUP($A2610,Searches!$A:$H,AD$1,FALSE)</f>
        <v>#N/A</v>
      </c>
      <c r="AE2610" s="22" t="e">
        <f>VLOOKUP($A2610,Searches!$A:$H,AE$1,FALSE)</f>
        <v>#N/A</v>
      </c>
      <c r="AF2610" s="22" t="e">
        <f>VLOOKUP($A2610,Searches!$A:$H,AF$1,FALSE)</f>
        <v>#N/A</v>
      </c>
      <c r="AG2610" s="22" t="e">
        <f>VLOOKUP($A2610,Searches!$A:$H,AG$1,FALSE)</f>
        <v>#N/A</v>
      </c>
      <c r="AH2610" s="22" t="e">
        <f>VLOOKUP($G2610,Temp!$D:$F,AH$1,FALSE)</f>
        <v>#N/A</v>
      </c>
      <c r="AI2610" s="22" t="e">
        <f>VLOOKUP($G2610,Temp!$D:$F,AI$1,FALSE)</f>
        <v>#N/A</v>
      </c>
      <c r="AJ2610" s="22" t="e">
        <f>VLOOKUP($G2610,Temp!$D:$F,AJ$1,FALSE)</f>
        <v>#N/A</v>
      </c>
    </row>
    <row r="2611" spans="1:36" ht="16" x14ac:dyDescent="0.2">
      <c r="A2611" s="8" t="str">
        <f t="shared" si="40"/>
        <v>Kristi Morrow The Depository Trust &amp; Clearing Corporation (DTCC)</v>
      </c>
      <c r="B2611" s="8" t="s">
        <v>16096</v>
      </c>
      <c r="C2611" s="8" t="s">
        <v>16097</v>
      </c>
      <c r="D2611" s="8" t="s">
        <v>12222</v>
      </c>
      <c r="E2611" s="8" t="s">
        <v>16098</v>
      </c>
      <c r="F2611" s="8" t="s">
        <v>16099</v>
      </c>
      <c r="G2611" s="12" t="s">
        <v>12947</v>
      </c>
      <c r="H2611" s="22" t="str">
        <f>VLOOKUP($G2611,Temp!$A:$C,H$1,FALSE)</f>
        <v>dtcc.com</v>
      </c>
      <c r="I2611" s="22" t="e">
        <f>VLOOKUP($G2611,Temp!$A:$C,I$1,FALSE)</f>
        <v>#VALUE!</v>
      </c>
      <c r="J2611" s="22" t="e">
        <f>VLOOKUP($G2611,Temp!$A:$C,J$1,FALSE)</f>
        <v>#VALUE!</v>
      </c>
      <c r="K2611" s="22" t="e">
        <f>VLOOKUP($G2611,Temp!$A:$C,K$1,FALSE)</f>
        <v>#VALUE!</v>
      </c>
      <c r="L2611" s="22" t="e">
        <f>VLOOKUP($G2611,Temp!$A:$C,L$1,FALSE)</f>
        <v>#VALUE!</v>
      </c>
      <c r="M2611" s="22" t="e">
        <f>VLOOKUP($G2611,Temp!$A:$C,M$1,FALSE)</f>
        <v>#VALUE!</v>
      </c>
      <c r="N2611" s="22" t="e">
        <f>VLOOKUP($G2611,Temp!$A:$C,N$1,FALSE)</f>
        <v>#VALUE!</v>
      </c>
      <c r="O2611" s="22" t="e">
        <f>VLOOKUP($G2611,Temp!$A:$C,O$1,FALSE)</f>
        <v>#VALUE!</v>
      </c>
      <c r="P2611" s="22" t="e">
        <f>VLOOKUP($G2611,Temp!$A:$C,P$1,FALSE)</f>
        <v>#VALUE!</v>
      </c>
      <c r="Q2611" s="22" t="e">
        <f>VLOOKUP($G2611,Temp!$A:$C,Q$1,FALSE)</f>
        <v>#VALUE!</v>
      </c>
      <c r="R2611" s="22" t="e">
        <f>VLOOKUP($G2611,Temp!$A:$C,R$1,FALSE)</f>
        <v>#VALUE!</v>
      </c>
      <c r="S2611" s="22" t="e">
        <f>VLOOKUP($G2611,Temp!$A:$C,S$1,FALSE)</f>
        <v>#VALUE!</v>
      </c>
      <c r="T2611" s="22" t="e">
        <f>VLOOKUP($G2611,Temp!$A:$C,T$1,FALSE)</f>
        <v>#VALUE!</v>
      </c>
      <c r="U2611" s="22" t="e">
        <f>VLOOKUP($G2611,Temp!$A:$C,U$1,FALSE)</f>
        <v>#VALUE!</v>
      </c>
      <c r="V2611" s="22" t="e">
        <f>VLOOKUP($G2611,Temp!$A:$C,V$1,FALSE)</f>
        <v>#VALUE!</v>
      </c>
      <c r="W2611" s="22" t="e">
        <f>VLOOKUP($G2611,Temp!$A:$C,W$1,FALSE)</f>
        <v>#VALUE!</v>
      </c>
      <c r="X2611" s="22" t="e">
        <f>VLOOKUP($G2611,Temp!$A:$C,X$1,FALSE)</f>
        <v>#VALUE!</v>
      </c>
      <c r="Y2611" s="22">
        <f>VLOOKUP($G2611,Temp!$A:$C,Y$1,FALSE)</f>
        <v>130000</v>
      </c>
      <c r="Z2611" s="22">
        <f>VLOOKUP($G2611,Temp!$A:$C,Z$1,FALSE)</f>
        <v>12100</v>
      </c>
      <c r="AA2611" s="22" t="e">
        <f>VLOOKUP($A2611,Searches!$A:$H,AA$1,FALSE)</f>
        <v>#N/A</v>
      </c>
      <c r="AB2611" s="22" t="e">
        <f>VLOOKUP($A2611,Searches!$A:$H,AB$1,FALSE)</f>
        <v>#N/A</v>
      </c>
      <c r="AC2611" s="22" t="e">
        <f>VLOOKUP($A2611,Searches!$A:$H,AC$1,FALSE)</f>
        <v>#N/A</v>
      </c>
      <c r="AD2611" s="22" t="e">
        <f>VLOOKUP($A2611,Searches!$A:$H,AD$1,FALSE)</f>
        <v>#N/A</v>
      </c>
      <c r="AE2611" s="22" t="e">
        <f>VLOOKUP($A2611,Searches!$A:$H,AE$1,FALSE)</f>
        <v>#N/A</v>
      </c>
      <c r="AF2611" s="22" t="e">
        <f>VLOOKUP($A2611,Searches!$A:$H,AF$1,FALSE)</f>
        <v>#N/A</v>
      </c>
      <c r="AG2611" s="22" t="e">
        <f>VLOOKUP($A2611,Searches!$A:$H,AG$1,FALSE)</f>
        <v>#N/A</v>
      </c>
      <c r="AH2611" s="22" t="e">
        <f>VLOOKUP($G2611,Temp!$D:$F,AH$1,FALSE)</f>
        <v>#N/A</v>
      </c>
      <c r="AI2611" s="22" t="e">
        <f>VLOOKUP($G2611,Temp!$D:$F,AI$1,FALSE)</f>
        <v>#N/A</v>
      </c>
      <c r="AJ2611" s="22" t="e">
        <f>VLOOKUP($G2611,Temp!$D:$F,AJ$1,FALSE)</f>
        <v>#N/A</v>
      </c>
    </row>
    <row r="2612" spans="1:36" ht="16" x14ac:dyDescent="0.2">
      <c r="A2612" s="8" t="str">
        <f t="shared" si="40"/>
        <v>Julie Kang LiveRamp, An Acxiom Company</v>
      </c>
      <c r="B2612" s="8" t="s">
        <v>298</v>
      </c>
      <c r="C2612" s="8" t="s">
        <v>16105</v>
      </c>
      <c r="D2612" s="8" t="s">
        <v>12181</v>
      </c>
      <c r="E2612" s="8" t="s">
        <v>16106</v>
      </c>
      <c r="F2612" s="8" t="s">
        <v>11743</v>
      </c>
      <c r="G2612" s="12" t="s">
        <v>11049</v>
      </c>
      <c r="H2612" s="22" t="str">
        <f>VLOOKUP($G2612,Temp!$A:$C,H$1,FALSE)</f>
        <v>LiveRamp.com</v>
      </c>
      <c r="I2612" s="22" t="e">
        <f>VLOOKUP($G2612,Temp!$A:$C,I$1,FALSE)</f>
        <v>#VALUE!</v>
      </c>
      <c r="J2612" s="22" t="e">
        <f>VLOOKUP($G2612,Temp!$A:$C,J$1,FALSE)</f>
        <v>#VALUE!</v>
      </c>
      <c r="K2612" s="22" t="e">
        <f>VLOOKUP($G2612,Temp!$A:$C,K$1,FALSE)</f>
        <v>#VALUE!</v>
      </c>
      <c r="L2612" s="22" t="e">
        <f>VLOOKUP($G2612,Temp!$A:$C,L$1,FALSE)</f>
        <v>#VALUE!</v>
      </c>
      <c r="M2612" s="22" t="e">
        <f>VLOOKUP($G2612,Temp!$A:$C,M$1,FALSE)</f>
        <v>#VALUE!</v>
      </c>
      <c r="N2612" s="22" t="e">
        <f>VLOOKUP($G2612,Temp!$A:$C,N$1,FALSE)</f>
        <v>#VALUE!</v>
      </c>
      <c r="O2612" s="22" t="e">
        <f>VLOOKUP($G2612,Temp!$A:$C,O$1,FALSE)</f>
        <v>#VALUE!</v>
      </c>
      <c r="P2612" s="22" t="e">
        <f>VLOOKUP($G2612,Temp!$A:$C,P$1,FALSE)</f>
        <v>#VALUE!</v>
      </c>
      <c r="Q2612" s="22" t="e">
        <f>VLOOKUP($G2612,Temp!$A:$C,Q$1,FALSE)</f>
        <v>#VALUE!</v>
      </c>
      <c r="R2612" s="22" t="e">
        <f>VLOOKUP($G2612,Temp!$A:$C,R$1,FALSE)</f>
        <v>#VALUE!</v>
      </c>
      <c r="S2612" s="22" t="e">
        <f>VLOOKUP($G2612,Temp!$A:$C,S$1,FALSE)</f>
        <v>#VALUE!</v>
      </c>
      <c r="T2612" s="22" t="e">
        <f>VLOOKUP($G2612,Temp!$A:$C,T$1,FALSE)</f>
        <v>#VALUE!</v>
      </c>
      <c r="U2612" s="22" t="e">
        <f>VLOOKUP($G2612,Temp!$A:$C,U$1,FALSE)</f>
        <v>#VALUE!</v>
      </c>
      <c r="V2612" s="22" t="e">
        <f>VLOOKUP($G2612,Temp!$A:$C,V$1,FALSE)</f>
        <v>#VALUE!</v>
      </c>
      <c r="W2612" s="22" t="e">
        <f>VLOOKUP($G2612,Temp!$A:$C,W$1,FALSE)</f>
        <v>#VALUE!</v>
      </c>
      <c r="X2612" s="22" t="e">
        <f>VLOOKUP($G2612,Temp!$A:$C,X$1,FALSE)</f>
        <v>#VALUE!</v>
      </c>
      <c r="Y2612" s="22">
        <f>VLOOKUP($G2612,Temp!$A:$C,Y$1,FALSE)</f>
        <v>162000</v>
      </c>
      <c r="Z2612" s="22">
        <f>VLOOKUP($G2612,Temp!$A:$C,Z$1,FALSE)</f>
        <v>17600</v>
      </c>
      <c r="AA2612" s="22" t="e">
        <f>VLOOKUP($A2612,Searches!$A:$H,AA$1,FALSE)</f>
        <v>#N/A</v>
      </c>
      <c r="AB2612" s="22" t="e">
        <f>VLOOKUP($A2612,Searches!$A:$H,AB$1,FALSE)</f>
        <v>#N/A</v>
      </c>
      <c r="AC2612" s="22" t="e">
        <f>VLOOKUP($A2612,Searches!$A:$H,AC$1,FALSE)</f>
        <v>#N/A</v>
      </c>
      <c r="AD2612" s="22" t="e">
        <f>VLOOKUP($A2612,Searches!$A:$H,AD$1,FALSE)</f>
        <v>#N/A</v>
      </c>
      <c r="AE2612" s="22" t="e">
        <f>VLOOKUP($A2612,Searches!$A:$H,AE$1,FALSE)</f>
        <v>#N/A</v>
      </c>
      <c r="AF2612" s="22" t="e">
        <f>VLOOKUP($A2612,Searches!$A:$H,AF$1,FALSE)</f>
        <v>#N/A</v>
      </c>
      <c r="AG2612" s="22" t="e">
        <f>VLOOKUP($A2612,Searches!$A:$H,AG$1,FALSE)</f>
        <v>#N/A</v>
      </c>
      <c r="AH2612" s="22" t="e">
        <f>VLOOKUP($G2612,Temp!$D:$F,AH$1,FALSE)</f>
        <v>#N/A</v>
      </c>
      <c r="AI2612" s="22" t="e">
        <f>VLOOKUP($G2612,Temp!$D:$F,AI$1,FALSE)</f>
        <v>#N/A</v>
      </c>
      <c r="AJ2612" s="22" t="e">
        <f>VLOOKUP($G2612,Temp!$D:$F,AJ$1,FALSE)</f>
        <v>#N/A</v>
      </c>
    </row>
    <row r="2613" spans="1:36" ht="16" x14ac:dyDescent="0.2">
      <c r="A2613" s="8" t="str">
        <f t="shared" si="40"/>
        <v>Sylvia Sales 1010data</v>
      </c>
      <c r="B2613" s="8" t="s">
        <v>16109</v>
      </c>
      <c r="C2613" s="8" t="s">
        <v>16110</v>
      </c>
      <c r="D2613" s="8" t="s">
        <v>12172</v>
      </c>
      <c r="E2613" s="8" t="s">
        <v>16111</v>
      </c>
      <c r="F2613" s="8" t="s">
        <v>11870</v>
      </c>
      <c r="G2613" s="12" t="s">
        <v>11800</v>
      </c>
      <c r="H2613" s="22" t="str">
        <f>VLOOKUP($G2613,Temp!$A:$C,H$1,FALSE)</f>
        <v>1010data.com</v>
      </c>
      <c r="I2613" s="22" t="e">
        <f>VLOOKUP($G2613,Temp!$A:$C,I$1,FALSE)</f>
        <v>#VALUE!</v>
      </c>
      <c r="J2613" s="22" t="e">
        <f>VLOOKUP($G2613,Temp!$A:$C,J$1,FALSE)</f>
        <v>#VALUE!</v>
      </c>
      <c r="K2613" s="22" t="e">
        <f>VLOOKUP($G2613,Temp!$A:$C,K$1,FALSE)</f>
        <v>#VALUE!</v>
      </c>
      <c r="L2613" s="22" t="e">
        <f>VLOOKUP($G2613,Temp!$A:$C,L$1,FALSE)</f>
        <v>#VALUE!</v>
      </c>
      <c r="M2613" s="22" t="e">
        <f>VLOOKUP($G2613,Temp!$A:$C,M$1,FALSE)</f>
        <v>#VALUE!</v>
      </c>
      <c r="N2613" s="22" t="e">
        <f>VLOOKUP($G2613,Temp!$A:$C,N$1,FALSE)</f>
        <v>#VALUE!</v>
      </c>
      <c r="O2613" s="22" t="e">
        <f>VLOOKUP($G2613,Temp!$A:$C,O$1,FALSE)</f>
        <v>#VALUE!</v>
      </c>
      <c r="P2613" s="22" t="e">
        <f>VLOOKUP($G2613,Temp!$A:$C,P$1,FALSE)</f>
        <v>#VALUE!</v>
      </c>
      <c r="Q2613" s="22" t="e">
        <f>VLOOKUP($G2613,Temp!$A:$C,Q$1,FALSE)</f>
        <v>#VALUE!</v>
      </c>
      <c r="R2613" s="22" t="e">
        <f>VLOOKUP($G2613,Temp!$A:$C,R$1,FALSE)</f>
        <v>#VALUE!</v>
      </c>
      <c r="S2613" s="22" t="e">
        <f>VLOOKUP($G2613,Temp!$A:$C,S$1,FALSE)</f>
        <v>#VALUE!</v>
      </c>
      <c r="T2613" s="22" t="e">
        <f>VLOOKUP($G2613,Temp!$A:$C,T$1,FALSE)</f>
        <v>#VALUE!</v>
      </c>
      <c r="U2613" s="22" t="e">
        <f>VLOOKUP($G2613,Temp!$A:$C,U$1,FALSE)</f>
        <v>#VALUE!</v>
      </c>
      <c r="V2613" s="22" t="e">
        <f>VLOOKUP($G2613,Temp!$A:$C,V$1,FALSE)</f>
        <v>#VALUE!</v>
      </c>
      <c r="W2613" s="22" t="e">
        <f>VLOOKUP($G2613,Temp!$A:$C,W$1,FALSE)</f>
        <v>#VALUE!</v>
      </c>
      <c r="X2613" s="22" t="e">
        <f>VLOOKUP($G2613,Temp!$A:$C,X$1,FALSE)</f>
        <v>#VALUE!</v>
      </c>
      <c r="Y2613" s="22">
        <f>VLOOKUP($G2613,Temp!$A:$C,Y$1,FALSE)</f>
        <v>1400</v>
      </c>
      <c r="Z2613" s="22">
        <f>VLOOKUP($G2613,Temp!$A:$C,Z$1,FALSE)</f>
        <v>3500</v>
      </c>
      <c r="AA2613" s="22" t="e">
        <f>VLOOKUP($A2613,Searches!$A:$H,AA$1,FALSE)</f>
        <v>#N/A</v>
      </c>
      <c r="AB2613" s="22" t="e">
        <f>VLOOKUP($A2613,Searches!$A:$H,AB$1,FALSE)</f>
        <v>#N/A</v>
      </c>
      <c r="AC2613" s="22" t="e">
        <f>VLOOKUP($A2613,Searches!$A:$H,AC$1,FALSE)</f>
        <v>#N/A</v>
      </c>
      <c r="AD2613" s="22" t="e">
        <f>VLOOKUP($A2613,Searches!$A:$H,AD$1,FALSE)</f>
        <v>#N/A</v>
      </c>
      <c r="AE2613" s="22" t="e">
        <f>VLOOKUP($A2613,Searches!$A:$H,AE$1,FALSE)</f>
        <v>#N/A</v>
      </c>
      <c r="AF2613" s="22" t="e">
        <f>VLOOKUP($A2613,Searches!$A:$H,AF$1,FALSE)</f>
        <v>#N/A</v>
      </c>
      <c r="AG2613" s="22" t="e">
        <f>VLOOKUP($A2613,Searches!$A:$H,AG$1,FALSE)</f>
        <v>#N/A</v>
      </c>
      <c r="AH2613" s="22" t="e">
        <f>VLOOKUP($G2613,Temp!$D:$F,AH$1,FALSE)</f>
        <v>#N/A</v>
      </c>
      <c r="AI2613" s="22" t="e">
        <f>VLOOKUP($G2613,Temp!$D:$F,AI$1,FALSE)</f>
        <v>#N/A</v>
      </c>
      <c r="AJ2613" s="22" t="e">
        <f>VLOOKUP($G2613,Temp!$D:$F,AJ$1,FALSE)</f>
        <v>#N/A</v>
      </c>
    </row>
    <row r="2614" spans="1:36" ht="16" x14ac:dyDescent="0.2">
      <c r="A2614" s="8" t="str">
        <f t="shared" si="40"/>
        <v>Robert Parker Karmick Solutions Pvt Ltd</v>
      </c>
      <c r="B2614" s="8" t="s">
        <v>1836</v>
      </c>
      <c r="C2614" s="8" t="s">
        <v>16114</v>
      </c>
      <c r="D2614" s="8" t="s">
        <v>10713</v>
      </c>
      <c r="E2614" s="8" t="s">
        <v>16115</v>
      </c>
      <c r="F2614" s="8" t="s">
        <v>16116</v>
      </c>
      <c r="G2614" s="12" t="s">
        <v>12986</v>
      </c>
      <c r="H2614" s="22" t="str">
        <f>VLOOKUP($G2614,Temp!$A:$C,H$1,FALSE)</f>
        <v>karmicksolutions.com</v>
      </c>
      <c r="I2614" s="22" t="e">
        <f>VLOOKUP($G2614,Temp!$A:$C,I$1,FALSE)</f>
        <v>#VALUE!</v>
      </c>
      <c r="J2614" s="22" t="e">
        <f>VLOOKUP($G2614,Temp!$A:$C,J$1,FALSE)</f>
        <v>#VALUE!</v>
      </c>
      <c r="K2614" s="22" t="e">
        <f>VLOOKUP($G2614,Temp!$A:$C,K$1,FALSE)</f>
        <v>#VALUE!</v>
      </c>
      <c r="L2614" s="22" t="e">
        <f>VLOOKUP($G2614,Temp!$A:$C,L$1,FALSE)</f>
        <v>#VALUE!</v>
      </c>
      <c r="M2614" s="22" t="e">
        <f>VLOOKUP($G2614,Temp!$A:$C,M$1,FALSE)</f>
        <v>#VALUE!</v>
      </c>
      <c r="N2614" s="22" t="e">
        <f>VLOOKUP($G2614,Temp!$A:$C,N$1,FALSE)</f>
        <v>#VALUE!</v>
      </c>
      <c r="O2614" s="22" t="e">
        <f>VLOOKUP($G2614,Temp!$A:$C,O$1,FALSE)</f>
        <v>#VALUE!</v>
      </c>
      <c r="P2614" s="22" t="e">
        <f>VLOOKUP($G2614,Temp!$A:$C,P$1,FALSE)</f>
        <v>#VALUE!</v>
      </c>
      <c r="Q2614" s="22" t="e">
        <f>VLOOKUP($G2614,Temp!$A:$C,Q$1,FALSE)</f>
        <v>#VALUE!</v>
      </c>
      <c r="R2614" s="22" t="e">
        <f>VLOOKUP($G2614,Temp!$A:$C,R$1,FALSE)</f>
        <v>#VALUE!</v>
      </c>
      <c r="S2614" s="22" t="e">
        <f>VLOOKUP($G2614,Temp!$A:$C,S$1,FALSE)</f>
        <v>#VALUE!</v>
      </c>
      <c r="T2614" s="22" t="e">
        <f>VLOOKUP($G2614,Temp!$A:$C,T$1,FALSE)</f>
        <v>#VALUE!</v>
      </c>
      <c r="U2614" s="22" t="e">
        <f>VLOOKUP($G2614,Temp!$A:$C,U$1,FALSE)</f>
        <v>#VALUE!</v>
      </c>
      <c r="V2614" s="22" t="e">
        <f>VLOOKUP($G2614,Temp!$A:$C,V$1,FALSE)</f>
        <v>#VALUE!</v>
      </c>
      <c r="W2614" s="22" t="e">
        <f>VLOOKUP($G2614,Temp!$A:$C,W$1,FALSE)</f>
        <v>#VALUE!</v>
      </c>
      <c r="X2614" s="22" t="e">
        <f>VLOOKUP($G2614,Temp!$A:$C,X$1,FALSE)</f>
        <v>#VALUE!</v>
      </c>
      <c r="Y2614" s="22">
        <f>VLOOKUP($G2614,Temp!$A:$C,Y$1,FALSE)</f>
        <v>0</v>
      </c>
      <c r="Z2614" s="22">
        <f>VLOOKUP($G2614,Temp!$A:$C,Z$1,FALSE)</f>
        <v>0</v>
      </c>
      <c r="AA2614" s="22" t="e">
        <f>VLOOKUP($A2614,Searches!$A:$H,AA$1,FALSE)</f>
        <v>#N/A</v>
      </c>
      <c r="AB2614" s="22" t="e">
        <f>VLOOKUP($A2614,Searches!$A:$H,AB$1,FALSE)</f>
        <v>#N/A</v>
      </c>
      <c r="AC2614" s="22" t="e">
        <f>VLOOKUP($A2614,Searches!$A:$H,AC$1,FALSE)</f>
        <v>#N/A</v>
      </c>
      <c r="AD2614" s="22" t="e">
        <f>VLOOKUP($A2614,Searches!$A:$H,AD$1,FALSE)</f>
        <v>#N/A</v>
      </c>
      <c r="AE2614" s="22" t="e">
        <f>VLOOKUP($A2614,Searches!$A:$H,AE$1,FALSE)</f>
        <v>#N/A</v>
      </c>
      <c r="AF2614" s="22" t="e">
        <f>VLOOKUP($A2614,Searches!$A:$H,AF$1,FALSE)</f>
        <v>#N/A</v>
      </c>
      <c r="AG2614" s="22" t="e">
        <f>VLOOKUP($A2614,Searches!$A:$H,AG$1,FALSE)</f>
        <v>#N/A</v>
      </c>
      <c r="AH2614" s="22" t="e">
        <f>VLOOKUP($G2614,Temp!$D:$F,AH$1,FALSE)</f>
        <v>#N/A</v>
      </c>
      <c r="AI2614" s="22" t="e">
        <f>VLOOKUP($G2614,Temp!$D:$F,AI$1,FALSE)</f>
        <v>#N/A</v>
      </c>
      <c r="AJ2614" s="22" t="e">
        <f>VLOOKUP($G2614,Temp!$D:$F,AJ$1,FALSE)</f>
        <v>#N/A</v>
      </c>
    </row>
    <row r="2615" spans="1:36" ht="16" x14ac:dyDescent="0.2">
      <c r="A2615" s="8" t="str">
        <f t="shared" si="40"/>
        <v>Ruthann Ruffin DCM Services</v>
      </c>
      <c r="B2615" s="8" t="s">
        <v>16124</v>
      </c>
      <c r="C2615" s="8" t="s">
        <v>16125</v>
      </c>
      <c r="D2615" s="8" t="s">
        <v>9850</v>
      </c>
      <c r="E2615" s="8" t="s">
        <v>16126</v>
      </c>
      <c r="F2615" s="8" t="s">
        <v>16127</v>
      </c>
      <c r="G2615" s="12" t="s">
        <v>12998</v>
      </c>
      <c r="H2615" s="22" t="str">
        <f>VLOOKUP($G2615,Temp!$A:$C,H$1,FALSE)</f>
        <v>dcmservices.com</v>
      </c>
      <c r="I2615" s="22" t="e">
        <f>VLOOKUP($G2615,Temp!$A:$C,I$1,FALSE)</f>
        <v>#VALUE!</v>
      </c>
      <c r="J2615" s="22" t="e">
        <f>VLOOKUP($G2615,Temp!$A:$C,J$1,FALSE)</f>
        <v>#VALUE!</v>
      </c>
      <c r="K2615" s="22" t="e">
        <f>VLOOKUP($G2615,Temp!$A:$C,K$1,FALSE)</f>
        <v>#VALUE!</v>
      </c>
      <c r="L2615" s="22" t="e">
        <f>VLOOKUP($G2615,Temp!$A:$C,L$1,FALSE)</f>
        <v>#VALUE!</v>
      </c>
      <c r="M2615" s="22" t="e">
        <f>VLOOKUP($G2615,Temp!$A:$C,M$1,FALSE)</f>
        <v>#VALUE!</v>
      </c>
      <c r="N2615" s="22" t="e">
        <f>VLOOKUP($G2615,Temp!$A:$C,N$1,FALSE)</f>
        <v>#VALUE!</v>
      </c>
      <c r="O2615" s="22" t="e">
        <f>VLOOKUP($G2615,Temp!$A:$C,O$1,FALSE)</f>
        <v>#VALUE!</v>
      </c>
      <c r="P2615" s="22" t="e">
        <f>VLOOKUP($G2615,Temp!$A:$C,P$1,FALSE)</f>
        <v>#VALUE!</v>
      </c>
      <c r="Q2615" s="22" t="e">
        <f>VLOOKUP($G2615,Temp!$A:$C,Q$1,FALSE)</f>
        <v>#VALUE!</v>
      </c>
      <c r="R2615" s="22" t="e">
        <f>VLOOKUP($G2615,Temp!$A:$C,R$1,FALSE)</f>
        <v>#VALUE!</v>
      </c>
      <c r="S2615" s="22" t="e">
        <f>VLOOKUP($G2615,Temp!$A:$C,S$1,FALSE)</f>
        <v>#VALUE!</v>
      </c>
      <c r="T2615" s="22" t="e">
        <f>VLOOKUP($G2615,Temp!$A:$C,T$1,FALSE)</f>
        <v>#VALUE!</v>
      </c>
      <c r="U2615" s="22" t="e">
        <f>VLOOKUP($G2615,Temp!$A:$C,U$1,FALSE)</f>
        <v>#VALUE!</v>
      </c>
      <c r="V2615" s="22" t="e">
        <f>VLOOKUP($G2615,Temp!$A:$C,V$1,FALSE)</f>
        <v>#VALUE!</v>
      </c>
      <c r="W2615" s="22" t="e">
        <f>VLOOKUP($G2615,Temp!$A:$C,W$1,FALSE)</f>
        <v>#VALUE!</v>
      </c>
      <c r="X2615" s="22" t="e">
        <f>VLOOKUP($G2615,Temp!$A:$C,X$1,FALSE)</f>
        <v>#VALUE!</v>
      </c>
      <c r="Y2615" s="22">
        <f>VLOOKUP($G2615,Temp!$A:$C,Y$1,FALSE)</f>
        <v>0</v>
      </c>
      <c r="Z2615" s="22">
        <f>VLOOKUP($G2615,Temp!$A:$C,Z$1,FALSE)</f>
        <v>0</v>
      </c>
      <c r="AA2615" s="22" t="e">
        <f>VLOOKUP($A2615,Searches!$A:$H,AA$1,FALSE)</f>
        <v>#N/A</v>
      </c>
      <c r="AB2615" s="22" t="e">
        <f>VLOOKUP($A2615,Searches!$A:$H,AB$1,FALSE)</f>
        <v>#N/A</v>
      </c>
      <c r="AC2615" s="22" t="e">
        <f>VLOOKUP($A2615,Searches!$A:$H,AC$1,FALSE)</f>
        <v>#N/A</v>
      </c>
      <c r="AD2615" s="22" t="e">
        <f>VLOOKUP($A2615,Searches!$A:$H,AD$1,FALSE)</f>
        <v>#N/A</v>
      </c>
      <c r="AE2615" s="22" t="e">
        <f>VLOOKUP($A2615,Searches!$A:$H,AE$1,FALSE)</f>
        <v>#N/A</v>
      </c>
      <c r="AF2615" s="22" t="e">
        <f>VLOOKUP($A2615,Searches!$A:$H,AF$1,FALSE)</f>
        <v>#N/A</v>
      </c>
      <c r="AG2615" s="22" t="e">
        <f>VLOOKUP($A2615,Searches!$A:$H,AG$1,FALSE)</f>
        <v>#N/A</v>
      </c>
      <c r="AH2615" s="22" t="e">
        <f>VLOOKUP($G2615,Temp!$D:$F,AH$1,FALSE)</f>
        <v>#N/A</v>
      </c>
      <c r="AI2615" s="22" t="e">
        <f>VLOOKUP($G2615,Temp!$D:$F,AI$1,FALSE)</f>
        <v>#N/A</v>
      </c>
      <c r="AJ2615" s="22" t="e">
        <f>VLOOKUP($G2615,Temp!$D:$F,AJ$1,FALSE)</f>
        <v>#N/A</v>
      </c>
    </row>
    <row r="2616" spans="1:36" ht="16" x14ac:dyDescent="0.2">
      <c r="A2616" s="8" t="str">
        <f t="shared" si="40"/>
        <v>Barry Sowerwine Nitro, Inc.</v>
      </c>
      <c r="B2616" s="8" t="s">
        <v>5366</v>
      </c>
      <c r="C2616" s="8" t="s">
        <v>7830</v>
      </c>
      <c r="D2616" s="8" t="s">
        <v>604</v>
      </c>
      <c r="E2616" s="8" t="s">
        <v>7831</v>
      </c>
      <c r="F2616" s="8" t="s">
        <v>7832</v>
      </c>
      <c r="G2616" s="12" t="s">
        <v>7833</v>
      </c>
      <c r="H2616" s="22" t="str">
        <f>VLOOKUP($G2616,Temp!$A:$C,H$1,FALSE)</f>
        <v>gonitro.com</v>
      </c>
      <c r="I2616" s="22" t="e">
        <f>VLOOKUP($G2616,Temp!$A:$C,I$1,FALSE)</f>
        <v>#VALUE!</v>
      </c>
      <c r="J2616" s="22" t="e">
        <f>VLOOKUP($G2616,Temp!$A:$C,J$1,FALSE)</f>
        <v>#VALUE!</v>
      </c>
      <c r="K2616" s="22" t="e">
        <f>VLOOKUP($G2616,Temp!$A:$C,K$1,FALSE)</f>
        <v>#VALUE!</v>
      </c>
      <c r="L2616" s="22" t="e">
        <f>VLOOKUP($G2616,Temp!$A:$C,L$1,FALSE)</f>
        <v>#VALUE!</v>
      </c>
      <c r="M2616" s="22" t="e">
        <f>VLOOKUP($G2616,Temp!$A:$C,M$1,FALSE)</f>
        <v>#VALUE!</v>
      </c>
      <c r="N2616" s="22" t="e">
        <f>VLOOKUP($G2616,Temp!$A:$C,N$1,FALSE)</f>
        <v>#VALUE!</v>
      </c>
      <c r="O2616" s="22" t="e">
        <f>VLOOKUP($G2616,Temp!$A:$C,O$1,FALSE)</f>
        <v>#VALUE!</v>
      </c>
      <c r="P2616" s="22" t="e">
        <f>VLOOKUP($G2616,Temp!$A:$C,P$1,FALSE)</f>
        <v>#VALUE!</v>
      </c>
      <c r="Q2616" s="22" t="e">
        <f>VLOOKUP($G2616,Temp!$A:$C,Q$1,FALSE)</f>
        <v>#VALUE!</v>
      </c>
      <c r="R2616" s="22" t="e">
        <f>VLOOKUP($G2616,Temp!$A:$C,R$1,FALSE)</f>
        <v>#VALUE!</v>
      </c>
      <c r="S2616" s="22" t="e">
        <f>VLOOKUP($G2616,Temp!$A:$C,S$1,FALSE)</f>
        <v>#VALUE!</v>
      </c>
      <c r="T2616" s="22" t="e">
        <f>VLOOKUP($G2616,Temp!$A:$C,T$1,FALSE)</f>
        <v>#VALUE!</v>
      </c>
      <c r="U2616" s="22" t="e">
        <f>VLOOKUP($G2616,Temp!$A:$C,U$1,FALSE)</f>
        <v>#VALUE!</v>
      </c>
      <c r="V2616" s="22" t="e">
        <f>VLOOKUP($G2616,Temp!$A:$C,V$1,FALSE)</f>
        <v>#VALUE!</v>
      </c>
      <c r="W2616" s="22" t="e">
        <f>VLOOKUP($G2616,Temp!$A:$C,W$1,FALSE)</f>
        <v>#VALUE!</v>
      </c>
      <c r="X2616" s="22" t="e">
        <f>VLOOKUP($G2616,Temp!$A:$C,X$1,FALSE)</f>
        <v>#VALUE!</v>
      </c>
      <c r="Y2616" s="22">
        <f>VLOOKUP($G2616,Temp!$A:$C,Y$1,FALSE)</f>
        <v>128000</v>
      </c>
      <c r="Z2616" s="22">
        <f>VLOOKUP($G2616,Temp!$A:$C,Z$1,FALSE)</f>
        <v>13000</v>
      </c>
      <c r="AA2616" s="22" t="e">
        <f>VLOOKUP($A2616,Searches!$A:$H,AA$1,FALSE)</f>
        <v>#N/A</v>
      </c>
      <c r="AB2616" s="22" t="e">
        <f>VLOOKUP($A2616,Searches!$A:$H,AB$1,FALSE)</f>
        <v>#N/A</v>
      </c>
      <c r="AC2616" s="22" t="e">
        <f>VLOOKUP($A2616,Searches!$A:$H,AC$1,FALSE)</f>
        <v>#N/A</v>
      </c>
      <c r="AD2616" s="22" t="e">
        <f>VLOOKUP($A2616,Searches!$A:$H,AD$1,FALSE)</f>
        <v>#N/A</v>
      </c>
      <c r="AE2616" s="22" t="e">
        <f>VLOOKUP($A2616,Searches!$A:$H,AE$1,FALSE)</f>
        <v>#N/A</v>
      </c>
      <c r="AF2616" s="22" t="e">
        <f>VLOOKUP($A2616,Searches!$A:$H,AF$1,FALSE)</f>
        <v>#N/A</v>
      </c>
      <c r="AG2616" s="22" t="e">
        <f>VLOOKUP($A2616,Searches!$A:$H,AG$1,FALSE)</f>
        <v>#N/A</v>
      </c>
      <c r="AH2616" s="22" t="str">
        <f>VLOOKUP($G2616,Temp!$D:$F,AH$1,FALSE)</f>
        <v>gonitro.com</v>
      </c>
      <c r="AI2616" s="22">
        <f>VLOOKUP($G2616,Temp!$D:$F,AI$1,FALSE)</f>
        <v>0</v>
      </c>
      <c r="AJ2616" s="22" t="str">
        <f>VLOOKUP($G2616,Temp!$D:$F,AJ$1,FALSE)</f>
        <v>WordPress</v>
      </c>
    </row>
    <row r="2617" spans="1:36" ht="15.75" customHeight="1" x14ac:dyDescent="0.2">
      <c r="A2617" s="8" t="str">
        <f t="shared" si="40"/>
        <v>Michael Ragan Santa Rosa Consulting, Inc.</v>
      </c>
      <c r="B2617" s="8" t="s">
        <v>1203</v>
      </c>
      <c r="C2617" s="8" t="s">
        <v>11943</v>
      </c>
      <c r="D2617" s="8" t="s">
        <v>3810</v>
      </c>
      <c r="E2617" s="8" t="s">
        <v>11944</v>
      </c>
      <c r="F2617" s="8" t="s">
        <v>11945</v>
      </c>
      <c r="G2617" s="12" t="s">
        <v>11946</v>
      </c>
      <c r="H2617" s="22" t="str">
        <f>VLOOKUP($G2617,Temp!$A:$C,H$1,FALSE)</f>
        <v>santarosaconsulting.com</v>
      </c>
      <c r="I2617" s="22" t="e">
        <f>VLOOKUP($G2617,Temp!$A:$C,I$1,FALSE)</f>
        <v>#VALUE!</v>
      </c>
      <c r="J2617" s="22" t="e">
        <f>VLOOKUP($G2617,Temp!$A:$C,J$1,FALSE)</f>
        <v>#VALUE!</v>
      </c>
      <c r="K2617" s="22" t="e">
        <f>VLOOKUP($G2617,Temp!$A:$C,K$1,FALSE)</f>
        <v>#VALUE!</v>
      </c>
      <c r="L2617" s="22" t="e">
        <f>VLOOKUP($G2617,Temp!$A:$C,L$1,FALSE)</f>
        <v>#VALUE!</v>
      </c>
      <c r="M2617" s="22" t="e">
        <f>VLOOKUP($G2617,Temp!$A:$C,M$1,FALSE)</f>
        <v>#VALUE!</v>
      </c>
      <c r="N2617" s="22" t="e">
        <f>VLOOKUP($G2617,Temp!$A:$C,N$1,FALSE)</f>
        <v>#VALUE!</v>
      </c>
      <c r="O2617" s="22" t="e">
        <f>VLOOKUP($G2617,Temp!$A:$C,O$1,FALSE)</f>
        <v>#VALUE!</v>
      </c>
      <c r="P2617" s="22" t="e">
        <f>VLOOKUP($G2617,Temp!$A:$C,P$1,FALSE)</f>
        <v>#VALUE!</v>
      </c>
      <c r="Q2617" s="22" t="e">
        <f>VLOOKUP($G2617,Temp!$A:$C,Q$1,FALSE)</f>
        <v>#VALUE!</v>
      </c>
      <c r="R2617" s="22" t="e">
        <f>VLOOKUP($G2617,Temp!$A:$C,R$1,FALSE)</f>
        <v>#VALUE!</v>
      </c>
      <c r="S2617" s="22" t="e">
        <f>VLOOKUP($G2617,Temp!$A:$C,S$1,FALSE)</f>
        <v>#VALUE!</v>
      </c>
      <c r="T2617" s="22" t="e">
        <f>VLOOKUP($G2617,Temp!$A:$C,T$1,FALSE)</f>
        <v>#VALUE!</v>
      </c>
      <c r="U2617" s="22" t="e">
        <f>VLOOKUP($G2617,Temp!$A:$C,U$1,FALSE)</f>
        <v>#VALUE!</v>
      </c>
      <c r="V2617" s="22" t="e">
        <f>VLOOKUP($G2617,Temp!$A:$C,V$1,FALSE)</f>
        <v>#VALUE!</v>
      </c>
      <c r="W2617" s="22" t="e">
        <f>VLOOKUP($G2617,Temp!$A:$C,W$1,FALSE)</f>
        <v>#VALUE!</v>
      </c>
      <c r="X2617" s="22" t="e">
        <f>VLOOKUP($G2617,Temp!$A:$C,X$1,FALSE)</f>
        <v>#VALUE!</v>
      </c>
      <c r="Y2617" s="22">
        <f>VLOOKUP($G2617,Temp!$A:$C,Y$1,FALSE)</f>
        <v>2200</v>
      </c>
      <c r="Z2617" s="22">
        <f>VLOOKUP($G2617,Temp!$A:$C,Z$1,FALSE)</f>
        <v>0</v>
      </c>
      <c r="AA2617" s="22" t="e">
        <f>VLOOKUP($A2617,Searches!$A:$H,AA$1,FALSE)</f>
        <v>#N/A</v>
      </c>
      <c r="AB2617" s="22" t="e">
        <f>VLOOKUP($A2617,Searches!$A:$H,AB$1,FALSE)</f>
        <v>#N/A</v>
      </c>
      <c r="AC2617" s="22" t="e">
        <f>VLOOKUP($A2617,Searches!$A:$H,AC$1,FALSE)</f>
        <v>#N/A</v>
      </c>
      <c r="AD2617" s="22" t="e">
        <f>VLOOKUP($A2617,Searches!$A:$H,AD$1,FALSE)</f>
        <v>#N/A</v>
      </c>
      <c r="AE2617" s="22" t="e">
        <f>VLOOKUP($A2617,Searches!$A:$H,AE$1,FALSE)</f>
        <v>#N/A</v>
      </c>
      <c r="AF2617" s="22" t="e">
        <f>VLOOKUP($A2617,Searches!$A:$H,AF$1,FALSE)</f>
        <v>#N/A</v>
      </c>
      <c r="AG2617" s="22" t="e">
        <f>VLOOKUP($A2617,Searches!$A:$H,AG$1,FALSE)</f>
        <v>#N/A</v>
      </c>
      <c r="AH2617" s="22" t="e">
        <f>VLOOKUP($G2617,Temp!$D:$F,AH$1,FALSE)</f>
        <v>#N/A</v>
      </c>
      <c r="AI2617" s="22" t="e">
        <f>VLOOKUP($G2617,Temp!$D:$F,AI$1,FALSE)</f>
        <v>#N/A</v>
      </c>
      <c r="AJ2617" s="22" t="e">
        <f>VLOOKUP($G2617,Temp!$D:$F,AJ$1,FALSE)</f>
        <v>#N/A</v>
      </c>
    </row>
    <row r="2618" spans="1:36" ht="15.75" customHeight="1" x14ac:dyDescent="0.2">
      <c r="A2618" s="8" t="str">
        <f t="shared" si="40"/>
        <v>Todd Fredrick Cloudistics</v>
      </c>
      <c r="B2618" s="8" t="s">
        <v>919</v>
      </c>
      <c r="C2618" s="8" t="s">
        <v>10454</v>
      </c>
      <c r="D2618" s="8" t="s">
        <v>604</v>
      </c>
      <c r="E2618" s="8" t="s">
        <v>10455</v>
      </c>
      <c r="F2618" s="8" t="s">
        <v>10456</v>
      </c>
      <c r="G2618" s="12" t="s">
        <v>10457</v>
      </c>
      <c r="H2618" s="22" t="str">
        <f>VLOOKUP($G2618,Temp!$A:$C,H$1,FALSE)</f>
        <v>cloudistics.com</v>
      </c>
      <c r="I2618" s="22" t="e">
        <f>VLOOKUP($G2618,Temp!$A:$C,I$1,FALSE)</f>
        <v>#VALUE!</v>
      </c>
      <c r="J2618" s="22" t="e">
        <f>VLOOKUP($G2618,Temp!$A:$C,J$1,FALSE)</f>
        <v>#VALUE!</v>
      </c>
      <c r="K2618" s="22" t="e">
        <f>VLOOKUP($G2618,Temp!$A:$C,K$1,FALSE)</f>
        <v>#VALUE!</v>
      </c>
      <c r="L2618" s="22" t="e">
        <f>VLOOKUP($G2618,Temp!$A:$C,L$1,FALSE)</f>
        <v>#VALUE!</v>
      </c>
      <c r="M2618" s="22" t="e">
        <f>VLOOKUP($G2618,Temp!$A:$C,M$1,FALSE)</f>
        <v>#VALUE!</v>
      </c>
      <c r="N2618" s="22" t="e">
        <f>VLOOKUP($G2618,Temp!$A:$C,N$1,FALSE)</f>
        <v>#VALUE!</v>
      </c>
      <c r="O2618" s="22" t="e">
        <f>VLOOKUP($G2618,Temp!$A:$C,O$1,FALSE)</f>
        <v>#VALUE!</v>
      </c>
      <c r="P2618" s="22" t="e">
        <f>VLOOKUP($G2618,Temp!$A:$C,P$1,FALSE)</f>
        <v>#VALUE!</v>
      </c>
      <c r="Q2618" s="22" t="e">
        <f>VLOOKUP($G2618,Temp!$A:$C,Q$1,FALSE)</f>
        <v>#VALUE!</v>
      </c>
      <c r="R2618" s="22" t="e">
        <f>VLOOKUP($G2618,Temp!$A:$C,R$1,FALSE)</f>
        <v>#VALUE!</v>
      </c>
      <c r="S2618" s="22" t="e">
        <f>VLOOKUP($G2618,Temp!$A:$C,S$1,FALSE)</f>
        <v>#VALUE!</v>
      </c>
      <c r="T2618" s="22" t="e">
        <f>VLOOKUP($G2618,Temp!$A:$C,T$1,FALSE)</f>
        <v>#VALUE!</v>
      </c>
      <c r="U2618" s="22" t="e">
        <f>VLOOKUP($G2618,Temp!$A:$C,U$1,FALSE)</f>
        <v>#VALUE!</v>
      </c>
      <c r="V2618" s="22" t="e">
        <f>VLOOKUP($G2618,Temp!$A:$C,V$1,FALSE)</f>
        <v>#VALUE!</v>
      </c>
      <c r="W2618" s="22" t="e">
        <f>VLOOKUP($G2618,Temp!$A:$C,W$1,FALSE)</f>
        <v>#VALUE!</v>
      </c>
      <c r="X2618" s="22" t="e">
        <f>VLOOKUP($G2618,Temp!$A:$C,X$1,FALSE)</f>
        <v>#VALUE!</v>
      </c>
      <c r="Y2618" s="22">
        <f>VLOOKUP($G2618,Temp!$A:$C,Y$1,FALSE)</f>
        <v>605</v>
      </c>
      <c r="Z2618" s="22">
        <f>VLOOKUP($G2618,Temp!$A:$C,Z$1,FALSE)</f>
        <v>2400</v>
      </c>
      <c r="AA2618" s="22" t="e">
        <f>VLOOKUP($A2618,Searches!$A:$H,AA$1,FALSE)</f>
        <v>#N/A</v>
      </c>
      <c r="AB2618" s="22" t="e">
        <f>VLOOKUP($A2618,Searches!$A:$H,AB$1,FALSE)</f>
        <v>#N/A</v>
      </c>
      <c r="AC2618" s="22" t="e">
        <f>VLOOKUP($A2618,Searches!$A:$H,AC$1,FALSE)</f>
        <v>#N/A</v>
      </c>
      <c r="AD2618" s="22" t="e">
        <f>VLOOKUP($A2618,Searches!$A:$H,AD$1,FALSE)</f>
        <v>#N/A</v>
      </c>
      <c r="AE2618" s="22" t="e">
        <f>VLOOKUP($A2618,Searches!$A:$H,AE$1,FALSE)</f>
        <v>#N/A</v>
      </c>
      <c r="AF2618" s="22" t="e">
        <f>VLOOKUP($A2618,Searches!$A:$H,AF$1,FALSE)</f>
        <v>#N/A</v>
      </c>
      <c r="AG2618" s="22" t="e">
        <f>VLOOKUP($A2618,Searches!$A:$H,AG$1,FALSE)</f>
        <v>#N/A</v>
      </c>
      <c r="AH2618" s="22" t="str">
        <f>VLOOKUP($G2618,Temp!$D:$F,AH$1,FALSE)</f>
        <v>cloudistics.com</v>
      </c>
      <c r="AI2618" s="22" t="str">
        <f>VLOOKUP($G2618,Temp!$D:$F,AI$1,FALSE)</f>
        <v>Marketo</v>
      </c>
      <c r="AJ2618" s="22" t="str">
        <f>VLOOKUP($G2618,Temp!$D:$F,AJ$1,FALSE)</f>
        <v>WordPress</v>
      </c>
    </row>
    <row r="2619" spans="1:36" ht="15.75" customHeight="1" x14ac:dyDescent="0.2">
      <c r="A2619" s="8" t="str">
        <f t="shared" si="40"/>
        <v>Daniel Berkowitz Thomas</v>
      </c>
      <c r="B2619" s="8" t="s">
        <v>274</v>
      </c>
      <c r="C2619" s="8" t="s">
        <v>2695</v>
      </c>
      <c r="D2619" s="8" t="s">
        <v>2697</v>
      </c>
      <c r="E2619" s="8" t="s">
        <v>2699</v>
      </c>
      <c r="F2619" s="8" t="s">
        <v>2700</v>
      </c>
      <c r="G2619" s="12" t="s">
        <v>2701</v>
      </c>
      <c r="H2619" s="22" t="str">
        <f>VLOOKUP($G2619,Temp!$A:$C,H$1,FALSE)</f>
        <v>Thomasnet.com</v>
      </c>
      <c r="I2619" s="22" t="e">
        <f>VLOOKUP($G2619,Temp!$A:$C,I$1,FALSE)</f>
        <v>#VALUE!</v>
      </c>
      <c r="J2619" s="22" t="e">
        <f>VLOOKUP($G2619,Temp!$A:$C,J$1,FALSE)</f>
        <v>#VALUE!</v>
      </c>
      <c r="K2619" s="22" t="e">
        <f>VLOOKUP($G2619,Temp!$A:$C,K$1,FALSE)</f>
        <v>#VALUE!</v>
      </c>
      <c r="L2619" s="22" t="e">
        <f>VLOOKUP($G2619,Temp!$A:$C,L$1,FALSE)</f>
        <v>#VALUE!</v>
      </c>
      <c r="M2619" s="22" t="e">
        <f>VLOOKUP($G2619,Temp!$A:$C,M$1,FALSE)</f>
        <v>#VALUE!</v>
      </c>
      <c r="N2619" s="22" t="e">
        <f>VLOOKUP($G2619,Temp!$A:$C,N$1,FALSE)</f>
        <v>#VALUE!</v>
      </c>
      <c r="O2619" s="22" t="e">
        <f>VLOOKUP($G2619,Temp!$A:$C,O$1,FALSE)</f>
        <v>#VALUE!</v>
      </c>
      <c r="P2619" s="22" t="e">
        <f>VLOOKUP($G2619,Temp!$A:$C,P$1,FALSE)</f>
        <v>#VALUE!</v>
      </c>
      <c r="Q2619" s="22" t="e">
        <f>VLOOKUP($G2619,Temp!$A:$C,Q$1,FALSE)</f>
        <v>#VALUE!</v>
      </c>
      <c r="R2619" s="22" t="e">
        <f>VLOOKUP($G2619,Temp!$A:$C,R$1,FALSE)</f>
        <v>#VALUE!</v>
      </c>
      <c r="S2619" s="22" t="e">
        <f>VLOOKUP($G2619,Temp!$A:$C,S$1,FALSE)</f>
        <v>#VALUE!</v>
      </c>
      <c r="T2619" s="22" t="e">
        <f>VLOOKUP($G2619,Temp!$A:$C,T$1,FALSE)</f>
        <v>#VALUE!</v>
      </c>
      <c r="U2619" s="22" t="e">
        <f>VLOOKUP($G2619,Temp!$A:$C,U$1,FALSE)</f>
        <v>#VALUE!</v>
      </c>
      <c r="V2619" s="22" t="e">
        <f>VLOOKUP($G2619,Temp!$A:$C,V$1,FALSE)</f>
        <v>#VALUE!</v>
      </c>
      <c r="W2619" s="22" t="e">
        <f>VLOOKUP($G2619,Temp!$A:$C,W$1,FALSE)</f>
        <v>#VALUE!</v>
      </c>
      <c r="X2619" s="22" t="e">
        <f>VLOOKUP($G2619,Temp!$A:$C,X$1,FALSE)</f>
        <v>#VALUE!</v>
      </c>
      <c r="Y2619" s="22">
        <f>VLOOKUP($G2619,Temp!$A:$C,Y$1,FALSE)</f>
        <v>418000</v>
      </c>
      <c r="Z2619" s="22">
        <f>VLOOKUP($G2619,Temp!$A:$C,Z$1,FALSE)</f>
        <v>13200</v>
      </c>
      <c r="AA2619" s="22" t="e">
        <f>VLOOKUP($A2619,Searches!$A:$H,AA$1,FALSE)</f>
        <v>#N/A</v>
      </c>
      <c r="AB2619" s="22" t="e">
        <f>VLOOKUP($A2619,Searches!$A:$H,AB$1,FALSE)</f>
        <v>#N/A</v>
      </c>
      <c r="AC2619" s="22" t="e">
        <f>VLOOKUP($A2619,Searches!$A:$H,AC$1,FALSE)</f>
        <v>#N/A</v>
      </c>
      <c r="AD2619" s="22" t="e">
        <f>VLOOKUP($A2619,Searches!$A:$H,AD$1,FALSE)</f>
        <v>#N/A</v>
      </c>
      <c r="AE2619" s="22" t="e">
        <f>VLOOKUP($A2619,Searches!$A:$H,AE$1,FALSE)</f>
        <v>#N/A</v>
      </c>
      <c r="AF2619" s="22" t="e">
        <f>VLOOKUP($A2619,Searches!$A:$H,AF$1,FALSE)</f>
        <v>#N/A</v>
      </c>
      <c r="AG2619" s="22" t="e">
        <f>VLOOKUP($A2619,Searches!$A:$H,AG$1,FALSE)</f>
        <v>#N/A</v>
      </c>
      <c r="AH2619" s="22" t="e">
        <f>VLOOKUP($G2619,Temp!$D:$F,AH$1,FALSE)</f>
        <v>#N/A</v>
      </c>
      <c r="AI2619" s="22" t="e">
        <f>VLOOKUP($G2619,Temp!$D:$F,AI$1,FALSE)</f>
        <v>#N/A</v>
      </c>
      <c r="AJ2619" s="22" t="e">
        <f>VLOOKUP($G2619,Temp!$D:$F,AJ$1,FALSE)</f>
        <v>#N/A</v>
      </c>
    </row>
    <row r="2620" spans="1:36" ht="15.75" customHeight="1" x14ac:dyDescent="0.2">
      <c r="A2620" s="8" t="str">
        <f t="shared" si="40"/>
        <v>Kim Uballez-Torres OpenX</v>
      </c>
      <c r="B2620" s="8" t="s">
        <v>5864</v>
      </c>
      <c r="C2620" s="8" t="s">
        <v>16135</v>
      </c>
      <c r="D2620" s="8" t="s">
        <v>12289</v>
      </c>
      <c r="E2620" s="8" t="s">
        <v>16136</v>
      </c>
      <c r="F2620" s="8" t="s">
        <v>16137</v>
      </c>
      <c r="G2620" s="12" t="s">
        <v>13160</v>
      </c>
      <c r="H2620" s="22" t="str">
        <f>VLOOKUP($G2620,Temp!$A:$C,H$1,FALSE)</f>
        <v>openx.com</v>
      </c>
      <c r="I2620" s="22" t="e">
        <f>VLOOKUP($G2620,Temp!$A:$C,I$1,FALSE)</f>
        <v>#VALUE!</v>
      </c>
      <c r="J2620" s="22" t="e">
        <f>VLOOKUP($G2620,Temp!$A:$C,J$1,FALSE)</f>
        <v>#VALUE!</v>
      </c>
      <c r="K2620" s="22" t="e">
        <f>VLOOKUP($G2620,Temp!$A:$C,K$1,FALSE)</f>
        <v>#VALUE!</v>
      </c>
      <c r="L2620" s="22" t="e">
        <f>VLOOKUP($G2620,Temp!$A:$C,L$1,FALSE)</f>
        <v>#VALUE!</v>
      </c>
      <c r="M2620" s="22" t="e">
        <f>VLOOKUP($G2620,Temp!$A:$C,M$1,FALSE)</f>
        <v>#VALUE!</v>
      </c>
      <c r="N2620" s="22" t="e">
        <f>VLOOKUP($G2620,Temp!$A:$C,N$1,FALSE)</f>
        <v>#VALUE!</v>
      </c>
      <c r="O2620" s="22" t="e">
        <f>VLOOKUP($G2620,Temp!$A:$C,O$1,FALSE)</f>
        <v>#VALUE!</v>
      </c>
      <c r="P2620" s="22" t="e">
        <f>VLOOKUP($G2620,Temp!$A:$C,P$1,FALSE)</f>
        <v>#VALUE!</v>
      </c>
      <c r="Q2620" s="22" t="e">
        <f>VLOOKUP($G2620,Temp!$A:$C,Q$1,FALSE)</f>
        <v>#VALUE!</v>
      </c>
      <c r="R2620" s="22" t="e">
        <f>VLOOKUP($G2620,Temp!$A:$C,R$1,FALSE)</f>
        <v>#VALUE!</v>
      </c>
      <c r="S2620" s="22" t="e">
        <f>VLOOKUP($G2620,Temp!$A:$C,S$1,FALSE)</f>
        <v>#VALUE!</v>
      </c>
      <c r="T2620" s="22" t="e">
        <f>VLOOKUP($G2620,Temp!$A:$C,T$1,FALSE)</f>
        <v>#VALUE!</v>
      </c>
      <c r="U2620" s="22" t="e">
        <f>VLOOKUP($G2620,Temp!$A:$C,U$1,FALSE)</f>
        <v>#VALUE!</v>
      </c>
      <c r="V2620" s="22" t="e">
        <f>VLOOKUP($G2620,Temp!$A:$C,V$1,FALSE)</f>
        <v>#VALUE!</v>
      </c>
      <c r="W2620" s="22" t="e">
        <f>VLOOKUP($G2620,Temp!$A:$C,W$1,FALSE)</f>
        <v>#VALUE!</v>
      </c>
      <c r="X2620" s="22" t="e">
        <f>VLOOKUP($G2620,Temp!$A:$C,X$1,FALSE)</f>
        <v>#VALUE!</v>
      </c>
      <c r="Y2620" s="22">
        <f>VLOOKUP($G2620,Temp!$A:$C,Y$1,FALSE)</f>
        <v>5300</v>
      </c>
      <c r="Z2620" s="22">
        <f>VLOOKUP($G2620,Temp!$A:$C,Z$1,FALSE)</f>
        <v>2700</v>
      </c>
      <c r="AA2620" s="22" t="e">
        <f>VLOOKUP($A2620,Searches!$A:$H,AA$1,FALSE)</f>
        <v>#N/A</v>
      </c>
      <c r="AB2620" s="22" t="e">
        <f>VLOOKUP($A2620,Searches!$A:$H,AB$1,FALSE)</f>
        <v>#N/A</v>
      </c>
      <c r="AC2620" s="22" t="e">
        <f>VLOOKUP($A2620,Searches!$A:$H,AC$1,FALSE)</f>
        <v>#N/A</v>
      </c>
      <c r="AD2620" s="22" t="e">
        <f>VLOOKUP($A2620,Searches!$A:$H,AD$1,FALSE)</f>
        <v>#N/A</v>
      </c>
      <c r="AE2620" s="22" t="e">
        <f>VLOOKUP($A2620,Searches!$A:$H,AE$1,FALSE)</f>
        <v>#N/A</v>
      </c>
      <c r="AF2620" s="22" t="e">
        <f>VLOOKUP($A2620,Searches!$A:$H,AF$1,FALSE)</f>
        <v>#N/A</v>
      </c>
      <c r="AG2620" s="22" t="e">
        <f>VLOOKUP($A2620,Searches!$A:$H,AG$1,FALSE)</f>
        <v>#N/A</v>
      </c>
      <c r="AH2620" s="22" t="e">
        <f>VLOOKUP($G2620,Temp!$D:$F,AH$1,FALSE)</f>
        <v>#N/A</v>
      </c>
      <c r="AI2620" s="22" t="e">
        <f>VLOOKUP($G2620,Temp!$D:$F,AI$1,FALSE)</f>
        <v>#N/A</v>
      </c>
      <c r="AJ2620" s="22" t="e">
        <f>VLOOKUP($G2620,Temp!$D:$F,AJ$1,FALSE)</f>
        <v>#N/A</v>
      </c>
    </row>
    <row r="2621" spans="1:36" ht="16" x14ac:dyDescent="0.2">
      <c r="A2621" s="8" t="str">
        <f t="shared" si="40"/>
        <v>Tara Krajewski Pluralsight</v>
      </c>
      <c r="B2621" s="8" t="s">
        <v>14289</v>
      </c>
      <c r="C2621" s="8" t="s">
        <v>16144</v>
      </c>
      <c r="D2621" s="8" t="s">
        <v>12231</v>
      </c>
      <c r="E2621" s="8" t="s">
        <v>16145</v>
      </c>
      <c r="F2621" s="8" t="s">
        <v>205</v>
      </c>
      <c r="G2621" s="12" t="s">
        <v>206</v>
      </c>
      <c r="H2621" s="22" t="str">
        <f>VLOOKUP($G2621,Temp!$A:$C,H$1,FALSE)</f>
        <v>pluralsight.com</v>
      </c>
      <c r="I2621" s="22" t="e">
        <f>VLOOKUP($G2621,Temp!$A:$C,I$1,FALSE)</f>
        <v>#VALUE!</v>
      </c>
      <c r="J2621" s="22" t="e">
        <f>VLOOKUP($G2621,Temp!$A:$C,J$1,FALSE)</f>
        <v>#VALUE!</v>
      </c>
      <c r="K2621" s="22" t="e">
        <f>VLOOKUP($G2621,Temp!$A:$C,K$1,FALSE)</f>
        <v>#VALUE!</v>
      </c>
      <c r="L2621" s="22" t="e">
        <f>VLOOKUP($G2621,Temp!$A:$C,L$1,FALSE)</f>
        <v>#VALUE!</v>
      </c>
      <c r="M2621" s="22" t="e">
        <f>VLOOKUP($G2621,Temp!$A:$C,M$1,FALSE)</f>
        <v>#VALUE!</v>
      </c>
      <c r="N2621" s="22" t="e">
        <f>VLOOKUP($G2621,Temp!$A:$C,N$1,FALSE)</f>
        <v>#VALUE!</v>
      </c>
      <c r="O2621" s="22" t="e">
        <f>VLOOKUP($G2621,Temp!$A:$C,O$1,FALSE)</f>
        <v>#VALUE!</v>
      </c>
      <c r="P2621" s="22" t="e">
        <f>VLOOKUP($G2621,Temp!$A:$C,P$1,FALSE)</f>
        <v>#VALUE!</v>
      </c>
      <c r="Q2621" s="22" t="e">
        <f>VLOOKUP($G2621,Temp!$A:$C,Q$1,FALSE)</f>
        <v>#VALUE!</v>
      </c>
      <c r="R2621" s="22" t="e">
        <f>VLOOKUP($G2621,Temp!$A:$C,R$1,FALSE)</f>
        <v>#VALUE!</v>
      </c>
      <c r="S2621" s="22" t="e">
        <f>VLOOKUP($G2621,Temp!$A:$C,S$1,FALSE)</f>
        <v>#VALUE!</v>
      </c>
      <c r="T2621" s="22" t="e">
        <f>VLOOKUP($G2621,Temp!$A:$C,T$1,FALSE)</f>
        <v>#VALUE!</v>
      </c>
      <c r="U2621" s="22" t="e">
        <f>VLOOKUP($G2621,Temp!$A:$C,U$1,FALSE)</f>
        <v>#VALUE!</v>
      </c>
      <c r="V2621" s="22" t="e">
        <f>VLOOKUP($G2621,Temp!$A:$C,V$1,FALSE)</f>
        <v>#VALUE!</v>
      </c>
      <c r="W2621" s="22" t="e">
        <f>VLOOKUP($G2621,Temp!$A:$C,W$1,FALSE)</f>
        <v>#VALUE!</v>
      </c>
      <c r="X2621" s="22" t="e">
        <f>VLOOKUP($G2621,Temp!$A:$C,X$1,FALSE)</f>
        <v>#VALUE!</v>
      </c>
      <c r="Y2621" s="22">
        <f>VLOOKUP($G2621,Temp!$A:$C,Y$1,FALSE)</f>
        <v>617000</v>
      </c>
      <c r="Z2621" s="22">
        <f>VLOOKUP($G2621,Temp!$A:$C,Z$1,FALSE)</f>
        <v>107000</v>
      </c>
      <c r="AA2621" s="22" t="e">
        <f>VLOOKUP($A2621,Searches!$A:$H,AA$1,FALSE)</f>
        <v>#N/A</v>
      </c>
      <c r="AB2621" s="22" t="e">
        <f>VLOOKUP($A2621,Searches!$A:$H,AB$1,FALSE)</f>
        <v>#N/A</v>
      </c>
      <c r="AC2621" s="22" t="e">
        <f>VLOOKUP($A2621,Searches!$A:$H,AC$1,FALSE)</f>
        <v>#N/A</v>
      </c>
      <c r="AD2621" s="22" t="e">
        <f>VLOOKUP($A2621,Searches!$A:$H,AD$1,FALSE)</f>
        <v>#N/A</v>
      </c>
      <c r="AE2621" s="22" t="e">
        <f>VLOOKUP($A2621,Searches!$A:$H,AE$1,FALSE)</f>
        <v>#N/A</v>
      </c>
      <c r="AF2621" s="22" t="e">
        <f>VLOOKUP($A2621,Searches!$A:$H,AF$1,FALSE)</f>
        <v>#N/A</v>
      </c>
      <c r="AG2621" s="22" t="e">
        <f>VLOOKUP($A2621,Searches!$A:$H,AG$1,FALSE)</f>
        <v>#N/A</v>
      </c>
      <c r="AH2621" s="22" t="e">
        <f>VLOOKUP($G2621,Temp!$D:$F,AH$1,FALSE)</f>
        <v>#N/A</v>
      </c>
      <c r="AI2621" s="22" t="e">
        <f>VLOOKUP($G2621,Temp!$D:$F,AI$1,FALSE)</f>
        <v>#N/A</v>
      </c>
      <c r="AJ2621" s="22" t="e">
        <f>VLOOKUP($G2621,Temp!$D:$F,AJ$1,FALSE)</f>
        <v>#N/A</v>
      </c>
    </row>
    <row r="2622" spans="1:36" ht="16" x14ac:dyDescent="0.2">
      <c r="A2622" s="8" t="str">
        <f t="shared" si="40"/>
        <v>Diane CAP-OM Sorenson Media</v>
      </c>
      <c r="B2622" s="8" t="s">
        <v>820</v>
      </c>
      <c r="C2622" s="8" t="s">
        <v>16148</v>
      </c>
      <c r="D2622" s="8" t="s">
        <v>12232</v>
      </c>
      <c r="E2622" s="8" t="s">
        <v>16149</v>
      </c>
      <c r="F2622" s="8" t="s">
        <v>16150</v>
      </c>
      <c r="G2622" s="12" t="s">
        <v>13206</v>
      </c>
      <c r="H2622" s="22" t="str">
        <f>VLOOKUP($G2622,Temp!$A:$C,H$1,FALSE)</f>
        <v>sorensonmedia.com</v>
      </c>
      <c r="I2622" s="22" t="e">
        <f>VLOOKUP($G2622,Temp!$A:$C,I$1,FALSE)</f>
        <v>#VALUE!</v>
      </c>
      <c r="J2622" s="22" t="e">
        <f>VLOOKUP($G2622,Temp!$A:$C,J$1,FALSE)</f>
        <v>#VALUE!</v>
      </c>
      <c r="K2622" s="22" t="e">
        <f>VLOOKUP($G2622,Temp!$A:$C,K$1,FALSE)</f>
        <v>#VALUE!</v>
      </c>
      <c r="L2622" s="22" t="e">
        <f>VLOOKUP($G2622,Temp!$A:$C,L$1,FALSE)</f>
        <v>#VALUE!</v>
      </c>
      <c r="M2622" s="22" t="e">
        <f>VLOOKUP($G2622,Temp!$A:$C,M$1,FALSE)</f>
        <v>#VALUE!</v>
      </c>
      <c r="N2622" s="22" t="e">
        <f>VLOOKUP($G2622,Temp!$A:$C,N$1,FALSE)</f>
        <v>#VALUE!</v>
      </c>
      <c r="O2622" s="22" t="e">
        <f>VLOOKUP($G2622,Temp!$A:$C,O$1,FALSE)</f>
        <v>#VALUE!</v>
      </c>
      <c r="P2622" s="22" t="e">
        <f>VLOOKUP($G2622,Temp!$A:$C,P$1,FALSE)</f>
        <v>#VALUE!</v>
      </c>
      <c r="Q2622" s="22" t="e">
        <f>VLOOKUP($G2622,Temp!$A:$C,Q$1,FALSE)</f>
        <v>#VALUE!</v>
      </c>
      <c r="R2622" s="22" t="e">
        <f>VLOOKUP($G2622,Temp!$A:$C,R$1,FALSE)</f>
        <v>#VALUE!</v>
      </c>
      <c r="S2622" s="22" t="e">
        <f>VLOOKUP($G2622,Temp!$A:$C,S$1,FALSE)</f>
        <v>#VALUE!</v>
      </c>
      <c r="T2622" s="22" t="e">
        <f>VLOOKUP($G2622,Temp!$A:$C,T$1,FALSE)</f>
        <v>#VALUE!</v>
      </c>
      <c r="U2622" s="22" t="e">
        <f>VLOOKUP($G2622,Temp!$A:$C,U$1,FALSE)</f>
        <v>#VALUE!</v>
      </c>
      <c r="V2622" s="22" t="e">
        <f>VLOOKUP($G2622,Temp!$A:$C,V$1,FALSE)</f>
        <v>#VALUE!</v>
      </c>
      <c r="W2622" s="22" t="e">
        <f>VLOOKUP($G2622,Temp!$A:$C,W$1,FALSE)</f>
        <v>#VALUE!</v>
      </c>
      <c r="X2622" s="22" t="e">
        <f>VLOOKUP($G2622,Temp!$A:$C,X$1,FALSE)</f>
        <v>#VALUE!</v>
      </c>
      <c r="Y2622" s="22">
        <f>VLOOKUP($G2622,Temp!$A:$C,Y$1,FALSE)</f>
        <v>2900</v>
      </c>
      <c r="Z2622" s="22">
        <f>VLOOKUP($G2622,Temp!$A:$C,Z$1,FALSE)</f>
        <v>18</v>
      </c>
      <c r="AA2622" s="22" t="e">
        <f>VLOOKUP($A2622,Searches!$A:$H,AA$1,FALSE)</f>
        <v>#N/A</v>
      </c>
      <c r="AB2622" s="22" t="e">
        <f>VLOOKUP($A2622,Searches!$A:$H,AB$1,FALSE)</f>
        <v>#N/A</v>
      </c>
      <c r="AC2622" s="22" t="e">
        <f>VLOOKUP($A2622,Searches!$A:$H,AC$1,FALSE)</f>
        <v>#N/A</v>
      </c>
      <c r="AD2622" s="22" t="e">
        <f>VLOOKUP($A2622,Searches!$A:$H,AD$1,FALSE)</f>
        <v>#N/A</v>
      </c>
      <c r="AE2622" s="22" t="e">
        <f>VLOOKUP($A2622,Searches!$A:$H,AE$1,FALSE)</f>
        <v>#N/A</v>
      </c>
      <c r="AF2622" s="22" t="e">
        <f>VLOOKUP($A2622,Searches!$A:$H,AF$1,FALSE)</f>
        <v>#N/A</v>
      </c>
      <c r="AG2622" s="22" t="e">
        <f>VLOOKUP($A2622,Searches!$A:$H,AG$1,FALSE)</f>
        <v>#N/A</v>
      </c>
      <c r="AH2622" s="22" t="e">
        <f>VLOOKUP($G2622,Temp!$D:$F,AH$1,FALSE)</f>
        <v>#N/A</v>
      </c>
      <c r="AI2622" s="22" t="e">
        <f>VLOOKUP($G2622,Temp!$D:$F,AI$1,FALSE)</f>
        <v>#N/A</v>
      </c>
      <c r="AJ2622" s="22" t="e">
        <f>VLOOKUP($G2622,Temp!$D:$F,AJ$1,FALSE)</f>
        <v>#N/A</v>
      </c>
    </row>
    <row r="2623" spans="1:36" ht="16" x14ac:dyDescent="0.2">
      <c r="A2623" s="8" t="str">
        <f t="shared" si="40"/>
        <v>Ryan Brady TSL Marketing</v>
      </c>
      <c r="B2623" s="8" t="s">
        <v>563</v>
      </c>
      <c r="C2623" s="8" t="s">
        <v>4662</v>
      </c>
      <c r="D2623" s="8" t="s">
        <v>12143</v>
      </c>
      <c r="E2623" s="8" t="s">
        <v>16157</v>
      </c>
      <c r="F2623" s="8" t="s">
        <v>16158</v>
      </c>
      <c r="G2623" s="12" t="s">
        <v>13231</v>
      </c>
      <c r="H2623" s="22" t="str">
        <f>VLOOKUP($G2623,Temp!$A:$C,H$1,FALSE)</f>
        <v>tslmarketing.com</v>
      </c>
      <c r="I2623" s="22" t="e">
        <f>VLOOKUP($G2623,Temp!$A:$C,I$1,FALSE)</f>
        <v>#VALUE!</v>
      </c>
      <c r="J2623" s="22" t="e">
        <f>VLOOKUP($G2623,Temp!$A:$C,J$1,FALSE)</f>
        <v>#VALUE!</v>
      </c>
      <c r="K2623" s="22" t="e">
        <f>VLOOKUP($G2623,Temp!$A:$C,K$1,FALSE)</f>
        <v>#VALUE!</v>
      </c>
      <c r="L2623" s="22" t="e">
        <f>VLOOKUP($G2623,Temp!$A:$C,L$1,FALSE)</f>
        <v>#VALUE!</v>
      </c>
      <c r="M2623" s="22" t="e">
        <f>VLOOKUP($G2623,Temp!$A:$C,M$1,FALSE)</f>
        <v>#VALUE!</v>
      </c>
      <c r="N2623" s="22" t="e">
        <f>VLOOKUP($G2623,Temp!$A:$C,N$1,FALSE)</f>
        <v>#VALUE!</v>
      </c>
      <c r="O2623" s="22" t="e">
        <f>VLOOKUP($G2623,Temp!$A:$C,O$1,FALSE)</f>
        <v>#VALUE!</v>
      </c>
      <c r="P2623" s="22" t="e">
        <f>VLOOKUP($G2623,Temp!$A:$C,P$1,FALSE)</f>
        <v>#VALUE!</v>
      </c>
      <c r="Q2623" s="22" t="e">
        <f>VLOOKUP($G2623,Temp!$A:$C,Q$1,FALSE)</f>
        <v>#VALUE!</v>
      </c>
      <c r="R2623" s="22" t="e">
        <f>VLOOKUP($G2623,Temp!$A:$C,R$1,FALSE)</f>
        <v>#VALUE!</v>
      </c>
      <c r="S2623" s="22" t="e">
        <f>VLOOKUP($G2623,Temp!$A:$C,S$1,FALSE)</f>
        <v>#VALUE!</v>
      </c>
      <c r="T2623" s="22" t="e">
        <f>VLOOKUP($G2623,Temp!$A:$C,T$1,FALSE)</f>
        <v>#VALUE!</v>
      </c>
      <c r="U2623" s="22" t="e">
        <f>VLOOKUP($G2623,Temp!$A:$C,U$1,FALSE)</f>
        <v>#VALUE!</v>
      </c>
      <c r="V2623" s="22" t="e">
        <f>VLOOKUP($G2623,Temp!$A:$C,V$1,FALSE)</f>
        <v>#VALUE!</v>
      </c>
      <c r="W2623" s="22" t="e">
        <f>VLOOKUP($G2623,Temp!$A:$C,W$1,FALSE)</f>
        <v>#VALUE!</v>
      </c>
      <c r="X2623" s="22" t="e">
        <f>VLOOKUP($G2623,Temp!$A:$C,X$1,FALSE)</f>
        <v>#VALUE!</v>
      </c>
      <c r="Y2623" s="22">
        <f>VLOOKUP($G2623,Temp!$A:$C,Y$1,FALSE)</f>
        <v>6200</v>
      </c>
      <c r="Z2623" s="22">
        <f>VLOOKUP($G2623,Temp!$A:$C,Z$1,FALSE)</f>
        <v>0</v>
      </c>
      <c r="AA2623" s="22" t="e">
        <f>VLOOKUP($A2623,Searches!$A:$H,AA$1,FALSE)</f>
        <v>#N/A</v>
      </c>
      <c r="AB2623" s="22" t="e">
        <f>VLOOKUP($A2623,Searches!$A:$H,AB$1,FALSE)</f>
        <v>#N/A</v>
      </c>
      <c r="AC2623" s="22" t="e">
        <f>VLOOKUP($A2623,Searches!$A:$H,AC$1,FALSE)</f>
        <v>#N/A</v>
      </c>
      <c r="AD2623" s="22" t="e">
        <f>VLOOKUP($A2623,Searches!$A:$H,AD$1,FALSE)</f>
        <v>#N/A</v>
      </c>
      <c r="AE2623" s="22" t="e">
        <f>VLOOKUP($A2623,Searches!$A:$H,AE$1,FALSE)</f>
        <v>#N/A</v>
      </c>
      <c r="AF2623" s="22" t="e">
        <f>VLOOKUP($A2623,Searches!$A:$H,AF$1,FALSE)</f>
        <v>#N/A</v>
      </c>
      <c r="AG2623" s="22" t="e">
        <f>VLOOKUP($A2623,Searches!$A:$H,AG$1,FALSE)</f>
        <v>#N/A</v>
      </c>
      <c r="AH2623" s="22" t="e">
        <f>VLOOKUP($G2623,Temp!$D:$F,AH$1,FALSE)</f>
        <v>#N/A</v>
      </c>
      <c r="AI2623" s="22" t="e">
        <f>VLOOKUP($G2623,Temp!$D:$F,AI$1,FALSE)</f>
        <v>#N/A</v>
      </c>
      <c r="AJ2623" s="22" t="e">
        <f>VLOOKUP($G2623,Temp!$D:$F,AJ$1,FALSE)</f>
        <v>#N/A</v>
      </c>
    </row>
    <row r="2624" spans="1:36" ht="16" x14ac:dyDescent="0.2">
      <c r="A2624" s="8" t="str">
        <f t="shared" si="40"/>
        <v>Cody Olson Varsity Tutors</v>
      </c>
      <c r="B2624" s="8" t="s">
        <v>11410</v>
      </c>
      <c r="C2624" s="8" t="s">
        <v>10986</v>
      </c>
      <c r="D2624" s="8" t="s">
        <v>12247</v>
      </c>
      <c r="E2624" s="8" t="s">
        <v>16163</v>
      </c>
      <c r="F2624" s="8" t="s">
        <v>16164</v>
      </c>
      <c r="G2624" s="12" t="s">
        <v>13257</v>
      </c>
      <c r="H2624" s="22" t="str">
        <f>VLOOKUP($G2624,Temp!$A:$C,H$1,FALSE)</f>
        <v>varsitytutors.com</v>
      </c>
      <c r="I2624" s="22" t="e">
        <f>VLOOKUP($G2624,Temp!$A:$C,I$1,FALSE)</f>
        <v>#VALUE!</v>
      </c>
      <c r="J2624" s="22" t="e">
        <f>VLOOKUP($G2624,Temp!$A:$C,J$1,FALSE)</f>
        <v>#VALUE!</v>
      </c>
      <c r="K2624" s="22" t="e">
        <f>VLOOKUP($G2624,Temp!$A:$C,K$1,FALSE)</f>
        <v>#VALUE!</v>
      </c>
      <c r="L2624" s="22" t="e">
        <f>VLOOKUP($G2624,Temp!$A:$C,L$1,FALSE)</f>
        <v>#VALUE!</v>
      </c>
      <c r="M2624" s="22" t="e">
        <f>VLOOKUP($G2624,Temp!$A:$C,M$1,FALSE)</f>
        <v>#VALUE!</v>
      </c>
      <c r="N2624" s="22" t="e">
        <f>VLOOKUP($G2624,Temp!$A:$C,N$1,FALSE)</f>
        <v>#VALUE!</v>
      </c>
      <c r="O2624" s="22" t="e">
        <f>VLOOKUP($G2624,Temp!$A:$C,O$1,FALSE)</f>
        <v>#VALUE!</v>
      </c>
      <c r="P2624" s="22" t="e">
        <f>VLOOKUP($G2624,Temp!$A:$C,P$1,FALSE)</f>
        <v>#VALUE!</v>
      </c>
      <c r="Q2624" s="22" t="e">
        <f>VLOOKUP($G2624,Temp!$A:$C,Q$1,FALSE)</f>
        <v>#VALUE!</v>
      </c>
      <c r="R2624" s="22" t="e">
        <f>VLOOKUP($G2624,Temp!$A:$C,R$1,FALSE)</f>
        <v>#VALUE!</v>
      </c>
      <c r="S2624" s="22" t="e">
        <f>VLOOKUP($G2624,Temp!$A:$C,S$1,FALSE)</f>
        <v>#VALUE!</v>
      </c>
      <c r="T2624" s="22" t="e">
        <f>VLOOKUP($G2624,Temp!$A:$C,T$1,FALSE)</f>
        <v>#VALUE!</v>
      </c>
      <c r="U2624" s="22" t="e">
        <f>VLOOKUP($G2624,Temp!$A:$C,U$1,FALSE)</f>
        <v>#VALUE!</v>
      </c>
      <c r="V2624" s="22" t="e">
        <f>VLOOKUP($G2624,Temp!$A:$C,V$1,FALSE)</f>
        <v>#VALUE!</v>
      </c>
      <c r="W2624" s="22" t="e">
        <f>VLOOKUP($G2624,Temp!$A:$C,W$1,FALSE)</f>
        <v>#VALUE!</v>
      </c>
      <c r="X2624" s="22" t="e">
        <f>VLOOKUP($G2624,Temp!$A:$C,X$1,FALSE)</f>
        <v>#VALUE!</v>
      </c>
      <c r="Y2624" s="22">
        <f>VLOOKUP($G2624,Temp!$A:$C,Y$1,FALSE)</f>
        <v>762000</v>
      </c>
      <c r="Z2624" s="22">
        <f>VLOOKUP($G2624,Temp!$A:$C,Z$1,FALSE)</f>
        <v>42200</v>
      </c>
      <c r="AA2624" s="22" t="e">
        <f>VLOOKUP($A2624,Searches!$A:$H,AA$1,FALSE)</f>
        <v>#N/A</v>
      </c>
      <c r="AB2624" s="22" t="e">
        <f>VLOOKUP($A2624,Searches!$A:$H,AB$1,FALSE)</f>
        <v>#N/A</v>
      </c>
      <c r="AC2624" s="22" t="e">
        <f>VLOOKUP($A2624,Searches!$A:$H,AC$1,FALSE)</f>
        <v>#N/A</v>
      </c>
      <c r="AD2624" s="22" t="e">
        <f>VLOOKUP($A2624,Searches!$A:$H,AD$1,FALSE)</f>
        <v>#N/A</v>
      </c>
      <c r="AE2624" s="22" t="e">
        <f>VLOOKUP($A2624,Searches!$A:$H,AE$1,FALSE)</f>
        <v>#N/A</v>
      </c>
      <c r="AF2624" s="22" t="e">
        <f>VLOOKUP($A2624,Searches!$A:$H,AF$1,FALSE)</f>
        <v>#N/A</v>
      </c>
      <c r="AG2624" s="22" t="e">
        <f>VLOOKUP($A2624,Searches!$A:$H,AG$1,FALSE)</f>
        <v>#N/A</v>
      </c>
      <c r="AH2624" s="22" t="e">
        <f>VLOOKUP($G2624,Temp!$D:$F,AH$1,FALSE)</f>
        <v>#N/A</v>
      </c>
      <c r="AI2624" s="22" t="e">
        <f>VLOOKUP($G2624,Temp!$D:$F,AI$1,FALSE)</f>
        <v>#N/A</v>
      </c>
      <c r="AJ2624" s="22" t="e">
        <f>VLOOKUP($G2624,Temp!$D:$F,AJ$1,FALSE)</f>
        <v>#N/A</v>
      </c>
    </row>
    <row r="2625" spans="1:36" ht="16" x14ac:dyDescent="0.2">
      <c r="A2625" s="8" t="str">
        <f t="shared" si="40"/>
        <v>Moky Cheung Medoc Health Services &amp; Affiliates</v>
      </c>
      <c r="B2625" s="8" t="s">
        <v>16169</v>
      </c>
      <c r="C2625" s="8" t="s">
        <v>12294</v>
      </c>
      <c r="D2625" s="8" t="s">
        <v>12280</v>
      </c>
      <c r="E2625" s="8" t="s">
        <v>16170</v>
      </c>
      <c r="F2625" s="8" t="s">
        <v>16171</v>
      </c>
      <c r="G2625" s="12" t="s">
        <v>13280</v>
      </c>
      <c r="H2625" s="22" t="str">
        <f>VLOOKUP($G2625,Temp!$A:$C,H$1,FALSE)</f>
        <v>medoc-llc.com</v>
      </c>
      <c r="I2625" s="22" t="e">
        <f>VLOOKUP($G2625,Temp!$A:$C,I$1,FALSE)</f>
        <v>#VALUE!</v>
      </c>
      <c r="J2625" s="22" t="e">
        <f>VLOOKUP($G2625,Temp!$A:$C,J$1,FALSE)</f>
        <v>#VALUE!</v>
      </c>
      <c r="K2625" s="22" t="e">
        <f>VLOOKUP($G2625,Temp!$A:$C,K$1,FALSE)</f>
        <v>#VALUE!</v>
      </c>
      <c r="L2625" s="22" t="e">
        <f>VLOOKUP($G2625,Temp!$A:$C,L$1,FALSE)</f>
        <v>#VALUE!</v>
      </c>
      <c r="M2625" s="22" t="e">
        <f>VLOOKUP($G2625,Temp!$A:$C,M$1,FALSE)</f>
        <v>#VALUE!</v>
      </c>
      <c r="N2625" s="22" t="e">
        <f>VLOOKUP($G2625,Temp!$A:$C,N$1,FALSE)</f>
        <v>#VALUE!</v>
      </c>
      <c r="O2625" s="22" t="e">
        <f>VLOOKUP($G2625,Temp!$A:$C,O$1,FALSE)</f>
        <v>#VALUE!</v>
      </c>
      <c r="P2625" s="22" t="e">
        <f>VLOOKUP($G2625,Temp!$A:$C,P$1,FALSE)</f>
        <v>#VALUE!</v>
      </c>
      <c r="Q2625" s="22" t="e">
        <f>VLOOKUP($G2625,Temp!$A:$C,Q$1,FALSE)</f>
        <v>#VALUE!</v>
      </c>
      <c r="R2625" s="22" t="e">
        <f>VLOOKUP($G2625,Temp!$A:$C,R$1,FALSE)</f>
        <v>#VALUE!</v>
      </c>
      <c r="S2625" s="22" t="e">
        <f>VLOOKUP($G2625,Temp!$A:$C,S$1,FALSE)</f>
        <v>#VALUE!</v>
      </c>
      <c r="T2625" s="22" t="e">
        <f>VLOOKUP($G2625,Temp!$A:$C,T$1,FALSE)</f>
        <v>#VALUE!</v>
      </c>
      <c r="U2625" s="22" t="e">
        <f>VLOOKUP($G2625,Temp!$A:$C,U$1,FALSE)</f>
        <v>#VALUE!</v>
      </c>
      <c r="V2625" s="22" t="e">
        <f>VLOOKUP($G2625,Temp!$A:$C,V$1,FALSE)</f>
        <v>#VALUE!</v>
      </c>
      <c r="W2625" s="22" t="e">
        <f>VLOOKUP($G2625,Temp!$A:$C,W$1,FALSE)</f>
        <v>#VALUE!</v>
      </c>
      <c r="X2625" s="22" t="e">
        <f>VLOOKUP($G2625,Temp!$A:$C,X$1,FALSE)</f>
        <v>#VALUE!</v>
      </c>
      <c r="Y2625" s="22">
        <f>VLOOKUP($G2625,Temp!$A:$C,Y$1,FALSE)</f>
        <v>0</v>
      </c>
      <c r="Z2625" s="22">
        <f>VLOOKUP($G2625,Temp!$A:$C,Z$1,FALSE)</f>
        <v>0</v>
      </c>
      <c r="AA2625" s="22" t="e">
        <f>VLOOKUP($A2625,Searches!$A:$H,AA$1,FALSE)</f>
        <v>#N/A</v>
      </c>
      <c r="AB2625" s="22" t="e">
        <f>VLOOKUP($A2625,Searches!$A:$H,AB$1,FALSE)</f>
        <v>#N/A</v>
      </c>
      <c r="AC2625" s="22" t="e">
        <f>VLOOKUP($A2625,Searches!$A:$H,AC$1,FALSE)</f>
        <v>#N/A</v>
      </c>
      <c r="AD2625" s="22" t="e">
        <f>VLOOKUP($A2625,Searches!$A:$H,AD$1,FALSE)</f>
        <v>#N/A</v>
      </c>
      <c r="AE2625" s="22" t="e">
        <f>VLOOKUP($A2625,Searches!$A:$H,AE$1,FALSE)</f>
        <v>#N/A</v>
      </c>
      <c r="AF2625" s="22" t="e">
        <f>VLOOKUP($A2625,Searches!$A:$H,AF$1,FALSE)</f>
        <v>#N/A</v>
      </c>
      <c r="AG2625" s="22" t="e">
        <f>VLOOKUP($A2625,Searches!$A:$H,AG$1,FALSE)</f>
        <v>#N/A</v>
      </c>
      <c r="AH2625" s="22" t="e">
        <f>VLOOKUP($G2625,Temp!$D:$F,AH$1,FALSE)</f>
        <v>#N/A</v>
      </c>
      <c r="AI2625" s="22" t="e">
        <f>VLOOKUP($G2625,Temp!$D:$F,AI$1,FALSE)</f>
        <v>#N/A</v>
      </c>
      <c r="AJ2625" s="22" t="e">
        <f>VLOOKUP($G2625,Temp!$D:$F,AJ$1,FALSE)</f>
        <v>#N/A</v>
      </c>
    </row>
    <row r="2626" spans="1:36" ht="16" x14ac:dyDescent="0.2">
      <c r="A2626" s="8" t="str">
        <f t="shared" si="40"/>
        <v>Adany Schofield AlienVault</v>
      </c>
      <c r="B2626" s="8" t="s">
        <v>16176</v>
      </c>
      <c r="C2626" s="8" t="s">
        <v>16177</v>
      </c>
      <c r="D2626" s="8" t="s">
        <v>12238</v>
      </c>
      <c r="E2626" s="8" t="s">
        <v>16178</v>
      </c>
      <c r="F2626" s="8" t="s">
        <v>939</v>
      </c>
      <c r="G2626" s="12" t="s">
        <v>940</v>
      </c>
      <c r="H2626" s="22" t="str">
        <f>VLOOKUP($G2626,Temp!$A:$C,H$1,FALSE)</f>
        <v>alienvault.com</v>
      </c>
      <c r="I2626" s="22" t="e">
        <f>VLOOKUP($G2626,Temp!$A:$C,I$1,FALSE)</f>
        <v>#VALUE!</v>
      </c>
      <c r="J2626" s="22" t="e">
        <f>VLOOKUP($G2626,Temp!$A:$C,J$1,FALSE)</f>
        <v>#VALUE!</v>
      </c>
      <c r="K2626" s="22" t="e">
        <f>VLOOKUP($G2626,Temp!$A:$C,K$1,FALSE)</f>
        <v>#VALUE!</v>
      </c>
      <c r="L2626" s="22" t="e">
        <f>VLOOKUP($G2626,Temp!$A:$C,L$1,FALSE)</f>
        <v>#VALUE!</v>
      </c>
      <c r="M2626" s="22" t="e">
        <f>VLOOKUP($G2626,Temp!$A:$C,M$1,FALSE)</f>
        <v>#VALUE!</v>
      </c>
      <c r="N2626" s="22" t="e">
        <f>VLOOKUP($G2626,Temp!$A:$C,N$1,FALSE)</f>
        <v>#VALUE!</v>
      </c>
      <c r="O2626" s="22" t="e">
        <f>VLOOKUP($G2626,Temp!$A:$C,O$1,FALSE)</f>
        <v>#VALUE!</v>
      </c>
      <c r="P2626" s="22" t="e">
        <f>VLOOKUP($G2626,Temp!$A:$C,P$1,FALSE)</f>
        <v>#VALUE!</v>
      </c>
      <c r="Q2626" s="22" t="e">
        <f>VLOOKUP($G2626,Temp!$A:$C,Q$1,FALSE)</f>
        <v>#VALUE!</v>
      </c>
      <c r="R2626" s="22" t="e">
        <f>VLOOKUP($G2626,Temp!$A:$C,R$1,FALSE)</f>
        <v>#VALUE!</v>
      </c>
      <c r="S2626" s="22" t="e">
        <f>VLOOKUP($G2626,Temp!$A:$C,S$1,FALSE)</f>
        <v>#VALUE!</v>
      </c>
      <c r="T2626" s="22" t="e">
        <f>VLOOKUP($G2626,Temp!$A:$C,T$1,FALSE)</f>
        <v>#VALUE!</v>
      </c>
      <c r="U2626" s="22" t="e">
        <f>VLOOKUP($G2626,Temp!$A:$C,U$1,FALSE)</f>
        <v>#VALUE!</v>
      </c>
      <c r="V2626" s="22" t="e">
        <f>VLOOKUP($G2626,Temp!$A:$C,V$1,FALSE)</f>
        <v>#VALUE!</v>
      </c>
      <c r="W2626" s="22" t="e">
        <f>VLOOKUP($G2626,Temp!$A:$C,W$1,FALSE)</f>
        <v>#VALUE!</v>
      </c>
      <c r="X2626" s="22" t="e">
        <f>VLOOKUP($G2626,Temp!$A:$C,X$1,FALSE)</f>
        <v>#VALUE!</v>
      </c>
      <c r="Y2626" s="22">
        <f>VLOOKUP($G2626,Temp!$A:$C,Y$1,FALSE)</f>
        <v>182000</v>
      </c>
      <c r="Z2626" s="22">
        <f>VLOOKUP($G2626,Temp!$A:$C,Z$1,FALSE)</f>
        <v>68400</v>
      </c>
      <c r="AA2626" s="22" t="e">
        <f>VLOOKUP($A2626,Searches!$A:$H,AA$1,FALSE)</f>
        <v>#N/A</v>
      </c>
      <c r="AB2626" s="22" t="e">
        <f>VLOOKUP($A2626,Searches!$A:$H,AB$1,FALSE)</f>
        <v>#N/A</v>
      </c>
      <c r="AC2626" s="22" t="e">
        <f>VLOOKUP($A2626,Searches!$A:$H,AC$1,FALSE)</f>
        <v>#N/A</v>
      </c>
      <c r="AD2626" s="22" t="e">
        <f>VLOOKUP($A2626,Searches!$A:$H,AD$1,FALSE)</f>
        <v>#N/A</v>
      </c>
      <c r="AE2626" s="22" t="e">
        <f>VLOOKUP($A2626,Searches!$A:$H,AE$1,FALSE)</f>
        <v>#N/A</v>
      </c>
      <c r="AF2626" s="22" t="e">
        <f>VLOOKUP($A2626,Searches!$A:$H,AF$1,FALSE)</f>
        <v>#N/A</v>
      </c>
      <c r="AG2626" s="22" t="e">
        <f>VLOOKUP($A2626,Searches!$A:$H,AG$1,FALSE)</f>
        <v>#N/A</v>
      </c>
      <c r="AH2626" s="22" t="e">
        <f>VLOOKUP($G2626,Temp!$D:$F,AH$1,FALSE)</f>
        <v>#N/A</v>
      </c>
      <c r="AI2626" s="22" t="e">
        <f>VLOOKUP($G2626,Temp!$D:$F,AI$1,FALSE)</f>
        <v>#N/A</v>
      </c>
      <c r="AJ2626" s="22" t="e">
        <f>VLOOKUP($G2626,Temp!$D:$F,AJ$1,FALSE)</f>
        <v>#N/A</v>
      </c>
    </row>
    <row r="2627" spans="1:36" ht="16" x14ac:dyDescent="0.2">
      <c r="A2627" s="8" t="str">
        <f t="shared" si="40"/>
        <v>Hugo Garcia Shore GmbH</v>
      </c>
      <c r="B2627" s="8" t="s">
        <v>16181</v>
      </c>
      <c r="C2627" s="8" t="s">
        <v>9890</v>
      </c>
      <c r="D2627" s="8" t="s">
        <v>12155</v>
      </c>
      <c r="E2627" s="8" t="s">
        <v>16182</v>
      </c>
      <c r="F2627" s="8" t="s">
        <v>16183</v>
      </c>
      <c r="G2627" s="12" t="s">
        <v>13318</v>
      </c>
      <c r="H2627" s="22" t="str">
        <f>VLOOKUP($G2627,Temp!$A:$C,H$1,FALSE)</f>
        <v>shore.com</v>
      </c>
      <c r="I2627" s="22" t="e">
        <f>VLOOKUP($G2627,Temp!$A:$C,I$1,FALSE)</f>
        <v>#VALUE!</v>
      </c>
      <c r="J2627" s="22" t="e">
        <f>VLOOKUP($G2627,Temp!$A:$C,J$1,FALSE)</f>
        <v>#VALUE!</v>
      </c>
      <c r="K2627" s="22" t="e">
        <f>VLOOKUP($G2627,Temp!$A:$C,K$1,FALSE)</f>
        <v>#VALUE!</v>
      </c>
      <c r="L2627" s="22" t="e">
        <f>VLOOKUP($G2627,Temp!$A:$C,L$1,FALSE)</f>
        <v>#VALUE!</v>
      </c>
      <c r="M2627" s="22" t="e">
        <f>VLOOKUP($G2627,Temp!$A:$C,M$1,FALSE)</f>
        <v>#VALUE!</v>
      </c>
      <c r="N2627" s="22" t="e">
        <f>VLOOKUP($G2627,Temp!$A:$C,N$1,FALSE)</f>
        <v>#VALUE!</v>
      </c>
      <c r="O2627" s="22" t="e">
        <f>VLOOKUP($G2627,Temp!$A:$C,O$1,FALSE)</f>
        <v>#VALUE!</v>
      </c>
      <c r="P2627" s="22" t="e">
        <f>VLOOKUP($G2627,Temp!$A:$C,P$1,FALSE)</f>
        <v>#VALUE!</v>
      </c>
      <c r="Q2627" s="22" t="e">
        <f>VLOOKUP($G2627,Temp!$A:$C,Q$1,FALSE)</f>
        <v>#VALUE!</v>
      </c>
      <c r="R2627" s="22" t="e">
        <f>VLOOKUP($G2627,Temp!$A:$C,R$1,FALSE)</f>
        <v>#VALUE!</v>
      </c>
      <c r="S2627" s="22" t="e">
        <f>VLOOKUP($G2627,Temp!$A:$C,S$1,FALSE)</f>
        <v>#VALUE!</v>
      </c>
      <c r="T2627" s="22" t="e">
        <f>VLOOKUP($G2627,Temp!$A:$C,T$1,FALSE)</f>
        <v>#VALUE!</v>
      </c>
      <c r="U2627" s="22" t="e">
        <f>VLOOKUP($G2627,Temp!$A:$C,U$1,FALSE)</f>
        <v>#VALUE!</v>
      </c>
      <c r="V2627" s="22" t="e">
        <f>VLOOKUP($G2627,Temp!$A:$C,V$1,FALSE)</f>
        <v>#VALUE!</v>
      </c>
      <c r="W2627" s="22" t="e">
        <f>VLOOKUP($G2627,Temp!$A:$C,W$1,FALSE)</f>
        <v>#VALUE!</v>
      </c>
      <c r="X2627" s="22" t="e">
        <f>VLOOKUP($G2627,Temp!$A:$C,X$1,FALSE)</f>
        <v>#VALUE!</v>
      </c>
      <c r="Y2627" s="22">
        <f>VLOOKUP($G2627,Temp!$A:$C,Y$1,FALSE)</f>
        <v>3600</v>
      </c>
      <c r="Z2627" s="22">
        <f>VLOOKUP($G2627,Temp!$A:$C,Z$1,FALSE)</f>
        <v>861</v>
      </c>
      <c r="AA2627" s="22" t="e">
        <f>VLOOKUP($A2627,Searches!$A:$H,AA$1,FALSE)</f>
        <v>#N/A</v>
      </c>
      <c r="AB2627" s="22" t="e">
        <f>VLOOKUP($A2627,Searches!$A:$H,AB$1,FALSE)</f>
        <v>#N/A</v>
      </c>
      <c r="AC2627" s="22" t="e">
        <f>VLOOKUP($A2627,Searches!$A:$H,AC$1,FALSE)</f>
        <v>#N/A</v>
      </c>
      <c r="AD2627" s="22" t="e">
        <f>VLOOKUP($A2627,Searches!$A:$H,AD$1,FALSE)</f>
        <v>#N/A</v>
      </c>
      <c r="AE2627" s="22" t="e">
        <f>VLOOKUP($A2627,Searches!$A:$H,AE$1,FALSE)</f>
        <v>#N/A</v>
      </c>
      <c r="AF2627" s="22" t="e">
        <f>VLOOKUP($A2627,Searches!$A:$H,AF$1,FALSE)</f>
        <v>#N/A</v>
      </c>
      <c r="AG2627" s="22" t="e">
        <f>VLOOKUP($A2627,Searches!$A:$H,AG$1,FALSE)</f>
        <v>#N/A</v>
      </c>
      <c r="AH2627" s="22" t="e">
        <f>VLOOKUP($G2627,Temp!$D:$F,AH$1,FALSE)</f>
        <v>#N/A</v>
      </c>
      <c r="AI2627" s="22" t="e">
        <f>VLOOKUP($G2627,Temp!$D:$F,AI$1,FALSE)</f>
        <v>#N/A</v>
      </c>
      <c r="AJ2627" s="22" t="e">
        <f>VLOOKUP($G2627,Temp!$D:$F,AJ$1,FALSE)</f>
        <v>#N/A</v>
      </c>
    </row>
    <row r="2628" spans="1:36" ht="16" x14ac:dyDescent="0.2">
      <c r="A2628" s="8" t="str">
        <f t="shared" ref="A2628:A2691" si="41">CONCATENATE(B2628," ",C2628," ",F2628)</f>
        <v>MaryAnne Ph.D. Oracle</v>
      </c>
      <c r="B2628" s="8" t="s">
        <v>11767</v>
      </c>
      <c r="C2628" s="8" t="s">
        <v>11768</v>
      </c>
      <c r="D2628" s="8" t="s">
        <v>11770</v>
      </c>
      <c r="E2628" s="8" t="s">
        <v>11771</v>
      </c>
      <c r="F2628" s="8" t="s">
        <v>6389</v>
      </c>
      <c r="G2628" s="12" t="s">
        <v>5959</v>
      </c>
      <c r="H2628" s="22" t="str">
        <f>VLOOKUP($G2628,Temp!$A:$C,H$1,FALSE)</f>
        <v>oracle.com</v>
      </c>
      <c r="I2628" s="22" t="e">
        <f>VLOOKUP($G2628,Temp!$A:$C,I$1,FALSE)</f>
        <v>#VALUE!</v>
      </c>
      <c r="J2628" s="22" t="e">
        <f>VLOOKUP($G2628,Temp!$A:$C,J$1,FALSE)</f>
        <v>#VALUE!</v>
      </c>
      <c r="K2628" s="22" t="e">
        <f>VLOOKUP($G2628,Temp!$A:$C,K$1,FALSE)</f>
        <v>#VALUE!</v>
      </c>
      <c r="L2628" s="22" t="e">
        <f>VLOOKUP($G2628,Temp!$A:$C,L$1,FALSE)</f>
        <v>#VALUE!</v>
      </c>
      <c r="M2628" s="22" t="e">
        <f>VLOOKUP($G2628,Temp!$A:$C,M$1,FALSE)</f>
        <v>#VALUE!</v>
      </c>
      <c r="N2628" s="22" t="e">
        <f>VLOOKUP($G2628,Temp!$A:$C,N$1,FALSE)</f>
        <v>#VALUE!</v>
      </c>
      <c r="O2628" s="22" t="e">
        <f>VLOOKUP($G2628,Temp!$A:$C,O$1,FALSE)</f>
        <v>#VALUE!</v>
      </c>
      <c r="P2628" s="22" t="e">
        <f>VLOOKUP($G2628,Temp!$A:$C,P$1,FALSE)</f>
        <v>#VALUE!</v>
      </c>
      <c r="Q2628" s="22" t="e">
        <f>VLOOKUP($G2628,Temp!$A:$C,Q$1,FALSE)</f>
        <v>#VALUE!</v>
      </c>
      <c r="R2628" s="22" t="e">
        <f>VLOOKUP($G2628,Temp!$A:$C,R$1,FALSE)</f>
        <v>#VALUE!</v>
      </c>
      <c r="S2628" s="22" t="e">
        <f>VLOOKUP($G2628,Temp!$A:$C,S$1,FALSE)</f>
        <v>#VALUE!</v>
      </c>
      <c r="T2628" s="22" t="e">
        <f>VLOOKUP($G2628,Temp!$A:$C,T$1,FALSE)</f>
        <v>#VALUE!</v>
      </c>
      <c r="U2628" s="22" t="e">
        <f>VLOOKUP($G2628,Temp!$A:$C,U$1,FALSE)</f>
        <v>#VALUE!</v>
      </c>
      <c r="V2628" s="22" t="e">
        <f>VLOOKUP($G2628,Temp!$A:$C,V$1,FALSE)</f>
        <v>#VALUE!</v>
      </c>
      <c r="W2628" s="22" t="e">
        <f>VLOOKUP($G2628,Temp!$A:$C,W$1,FALSE)</f>
        <v>#VALUE!</v>
      </c>
      <c r="X2628" s="22" t="e">
        <f>VLOOKUP($G2628,Temp!$A:$C,X$1,FALSE)</f>
        <v>#VALUE!</v>
      </c>
      <c r="Y2628" s="22">
        <f>VLOOKUP($G2628,Temp!$A:$C,Y$1,FALSE)</f>
        <v>10700000</v>
      </c>
      <c r="Z2628" s="22">
        <f>VLOOKUP($G2628,Temp!$A:$C,Z$1,FALSE)</f>
        <v>1200000</v>
      </c>
      <c r="AA2628" s="22" t="e">
        <f>VLOOKUP($A2628,Searches!$A:$H,AA$1,FALSE)</f>
        <v>#N/A</v>
      </c>
      <c r="AB2628" s="22" t="e">
        <f>VLOOKUP($A2628,Searches!$A:$H,AB$1,FALSE)</f>
        <v>#N/A</v>
      </c>
      <c r="AC2628" s="22" t="e">
        <f>VLOOKUP($A2628,Searches!$A:$H,AC$1,FALSE)</f>
        <v>#N/A</v>
      </c>
      <c r="AD2628" s="22" t="e">
        <f>VLOOKUP($A2628,Searches!$A:$H,AD$1,FALSE)</f>
        <v>#N/A</v>
      </c>
      <c r="AE2628" s="22" t="e">
        <f>VLOOKUP($A2628,Searches!$A:$H,AE$1,FALSE)</f>
        <v>#N/A</v>
      </c>
      <c r="AF2628" s="22" t="e">
        <f>VLOOKUP($A2628,Searches!$A:$H,AF$1,FALSE)</f>
        <v>#N/A</v>
      </c>
      <c r="AG2628" s="22" t="e">
        <f>VLOOKUP($A2628,Searches!$A:$H,AG$1,FALSE)</f>
        <v>#N/A</v>
      </c>
      <c r="AH2628" s="22" t="e">
        <f>VLOOKUP($G2628,Temp!$D:$F,AH$1,FALSE)</f>
        <v>#N/A</v>
      </c>
      <c r="AI2628" s="22" t="e">
        <f>VLOOKUP($G2628,Temp!$D:$F,AI$1,FALSE)</f>
        <v>#N/A</v>
      </c>
      <c r="AJ2628" s="22" t="e">
        <f>VLOOKUP($G2628,Temp!$D:$F,AJ$1,FALSE)</f>
        <v>#N/A</v>
      </c>
    </row>
    <row r="2629" spans="1:36" ht="16" x14ac:dyDescent="0.2">
      <c r="A2629" s="8" t="str">
        <f t="shared" si="41"/>
        <v>Rafael Monterrey Word &amp; Brown General Agency</v>
      </c>
      <c r="B2629" s="8" t="s">
        <v>16189</v>
      </c>
      <c r="C2629" s="8" t="s">
        <v>3639</v>
      </c>
      <c r="D2629" s="8" t="s">
        <v>12288</v>
      </c>
      <c r="E2629" s="8" t="s">
        <v>16190</v>
      </c>
      <c r="F2629" s="8" t="s">
        <v>16191</v>
      </c>
      <c r="G2629" s="12" t="s">
        <v>13352</v>
      </c>
      <c r="H2629" s="22" t="str">
        <f>VLOOKUP($G2629,Temp!$A:$C,H$1,FALSE)</f>
        <v>wordandbrown.com</v>
      </c>
      <c r="I2629" s="22" t="e">
        <f>VLOOKUP($G2629,Temp!$A:$C,I$1,FALSE)</f>
        <v>#VALUE!</v>
      </c>
      <c r="J2629" s="22" t="e">
        <f>VLOOKUP($G2629,Temp!$A:$C,J$1,FALSE)</f>
        <v>#VALUE!</v>
      </c>
      <c r="K2629" s="22" t="e">
        <f>VLOOKUP($G2629,Temp!$A:$C,K$1,FALSE)</f>
        <v>#VALUE!</v>
      </c>
      <c r="L2629" s="22" t="e">
        <f>VLOOKUP($G2629,Temp!$A:$C,L$1,FALSE)</f>
        <v>#VALUE!</v>
      </c>
      <c r="M2629" s="22" t="e">
        <f>VLOOKUP($G2629,Temp!$A:$C,M$1,FALSE)</f>
        <v>#VALUE!</v>
      </c>
      <c r="N2629" s="22" t="e">
        <f>VLOOKUP($G2629,Temp!$A:$C,N$1,FALSE)</f>
        <v>#VALUE!</v>
      </c>
      <c r="O2629" s="22" t="e">
        <f>VLOOKUP($G2629,Temp!$A:$C,O$1,FALSE)</f>
        <v>#VALUE!</v>
      </c>
      <c r="P2629" s="22" t="e">
        <f>VLOOKUP($G2629,Temp!$A:$C,P$1,FALSE)</f>
        <v>#VALUE!</v>
      </c>
      <c r="Q2629" s="22" t="e">
        <f>VLOOKUP($G2629,Temp!$A:$C,Q$1,FALSE)</f>
        <v>#VALUE!</v>
      </c>
      <c r="R2629" s="22" t="e">
        <f>VLOOKUP($G2629,Temp!$A:$C,R$1,FALSE)</f>
        <v>#VALUE!</v>
      </c>
      <c r="S2629" s="22" t="e">
        <f>VLOOKUP($G2629,Temp!$A:$C,S$1,FALSE)</f>
        <v>#VALUE!</v>
      </c>
      <c r="T2629" s="22" t="e">
        <f>VLOOKUP($G2629,Temp!$A:$C,T$1,FALSE)</f>
        <v>#VALUE!</v>
      </c>
      <c r="U2629" s="22" t="e">
        <f>VLOOKUP($G2629,Temp!$A:$C,U$1,FALSE)</f>
        <v>#VALUE!</v>
      </c>
      <c r="V2629" s="22" t="e">
        <f>VLOOKUP($G2629,Temp!$A:$C,V$1,FALSE)</f>
        <v>#VALUE!</v>
      </c>
      <c r="W2629" s="22" t="e">
        <f>VLOOKUP($G2629,Temp!$A:$C,W$1,FALSE)</f>
        <v>#VALUE!</v>
      </c>
      <c r="X2629" s="22" t="e">
        <f>VLOOKUP($G2629,Temp!$A:$C,X$1,FALSE)</f>
        <v>#VALUE!</v>
      </c>
      <c r="Y2629" s="22">
        <f>VLOOKUP($G2629,Temp!$A:$C,Y$1,FALSE)</f>
        <v>3400</v>
      </c>
      <c r="Z2629" s="22">
        <f>VLOOKUP($G2629,Temp!$A:$C,Z$1,FALSE)</f>
        <v>465</v>
      </c>
      <c r="AA2629" s="22" t="e">
        <f>VLOOKUP($A2629,Searches!$A:$H,AA$1,FALSE)</f>
        <v>#N/A</v>
      </c>
      <c r="AB2629" s="22" t="e">
        <f>VLOOKUP($A2629,Searches!$A:$H,AB$1,FALSE)</f>
        <v>#N/A</v>
      </c>
      <c r="AC2629" s="22" t="e">
        <f>VLOOKUP($A2629,Searches!$A:$H,AC$1,FALSE)</f>
        <v>#N/A</v>
      </c>
      <c r="AD2629" s="22" t="e">
        <f>VLOOKUP($A2629,Searches!$A:$H,AD$1,FALSE)</f>
        <v>#N/A</v>
      </c>
      <c r="AE2629" s="22" t="e">
        <f>VLOOKUP($A2629,Searches!$A:$H,AE$1,FALSE)</f>
        <v>#N/A</v>
      </c>
      <c r="AF2629" s="22" t="e">
        <f>VLOOKUP($A2629,Searches!$A:$H,AF$1,FALSE)</f>
        <v>#N/A</v>
      </c>
      <c r="AG2629" s="22" t="e">
        <f>VLOOKUP($A2629,Searches!$A:$H,AG$1,FALSE)</f>
        <v>#N/A</v>
      </c>
      <c r="AH2629" s="22" t="e">
        <f>VLOOKUP($G2629,Temp!$D:$F,AH$1,FALSE)</f>
        <v>#N/A</v>
      </c>
      <c r="AI2629" s="22" t="e">
        <f>VLOOKUP($G2629,Temp!$D:$F,AI$1,FALSE)</f>
        <v>#N/A</v>
      </c>
      <c r="AJ2629" s="22" t="e">
        <f>VLOOKUP($G2629,Temp!$D:$F,AJ$1,FALSE)</f>
        <v>#N/A</v>
      </c>
    </row>
    <row r="2630" spans="1:36" ht="16" x14ac:dyDescent="0.2">
      <c r="A2630" s="8" t="str">
        <f t="shared" si="41"/>
        <v>Maher Hachem Midfield Concession Enterprises</v>
      </c>
      <c r="B2630" s="8" t="s">
        <v>16198</v>
      </c>
      <c r="C2630" s="8" t="s">
        <v>16199</v>
      </c>
      <c r="D2630" s="8" t="s">
        <v>12151</v>
      </c>
      <c r="E2630" s="8" t="s">
        <v>16200</v>
      </c>
      <c r="F2630" s="8" t="s">
        <v>16201</v>
      </c>
      <c r="G2630" s="12" t="s">
        <v>13368</v>
      </c>
      <c r="H2630" s="22" t="str">
        <f>VLOOKUP($G2630,Temp!$A:$C,H$1,FALSE)</f>
        <v>midfieldconcession.com</v>
      </c>
      <c r="I2630" s="22" t="e">
        <f>VLOOKUP($G2630,Temp!$A:$C,I$1,FALSE)</f>
        <v>#VALUE!</v>
      </c>
      <c r="J2630" s="22" t="e">
        <f>VLOOKUP($G2630,Temp!$A:$C,J$1,FALSE)</f>
        <v>#VALUE!</v>
      </c>
      <c r="K2630" s="22" t="e">
        <f>VLOOKUP($G2630,Temp!$A:$C,K$1,FALSE)</f>
        <v>#VALUE!</v>
      </c>
      <c r="L2630" s="22" t="e">
        <f>VLOOKUP($G2630,Temp!$A:$C,L$1,FALSE)</f>
        <v>#VALUE!</v>
      </c>
      <c r="M2630" s="22" t="e">
        <f>VLOOKUP($G2630,Temp!$A:$C,M$1,FALSE)</f>
        <v>#VALUE!</v>
      </c>
      <c r="N2630" s="22" t="e">
        <f>VLOOKUP($G2630,Temp!$A:$C,N$1,FALSE)</f>
        <v>#VALUE!</v>
      </c>
      <c r="O2630" s="22" t="e">
        <f>VLOOKUP($G2630,Temp!$A:$C,O$1,FALSE)</f>
        <v>#VALUE!</v>
      </c>
      <c r="P2630" s="22" t="e">
        <f>VLOOKUP($G2630,Temp!$A:$C,P$1,FALSE)</f>
        <v>#VALUE!</v>
      </c>
      <c r="Q2630" s="22" t="e">
        <f>VLOOKUP($G2630,Temp!$A:$C,Q$1,FALSE)</f>
        <v>#VALUE!</v>
      </c>
      <c r="R2630" s="22" t="e">
        <f>VLOOKUP($G2630,Temp!$A:$C,R$1,FALSE)</f>
        <v>#VALUE!</v>
      </c>
      <c r="S2630" s="22" t="e">
        <f>VLOOKUP($G2630,Temp!$A:$C,S$1,FALSE)</f>
        <v>#VALUE!</v>
      </c>
      <c r="T2630" s="22" t="e">
        <f>VLOOKUP($G2630,Temp!$A:$C,T$1,FALSE)</f>
        <v>#VALUE!</v>
      </c>
      <c r="U2630" s="22" t="e">
        <f>VLOOKUP($G2630,Temp!$A:$C,U$1,FALSE)</f>
        <v>#VALUE!</v>
      </c>
      <c r="V2630" s="22" t="e">
        <f>VLOOKUP($G2630,Temp!$A:$C,V$1,FALSE)</f>
        <v>#VALUE!</v>
      </c>
      <c r="W2630" s="22" t="e">
        <f>VLOOKUP($G2630,Temp!$A:$C,W$1,FALSE)</f>
        <v>#VALUE!</v>
      </c>
      <c r="X2630" s="22" t="e">
        <f>VLOOKUP($G2630,Temp!$A:$C,X$1,FALSE)</f>
        <v>#VALUE!</v>
      </c>
      <c r="Y2630" s="22">
        <f>VLOOKUP($G2630,Temp!$A:$C,Y$1,FALSE)</f>
        <v>30</v>
      </c>
      <c r="Z2630" s="22">
        <f>VLOOKUP($G2630,Temp!$A:$C,Z$1,FALSE)</f>
        <v>0</v>
      </c>
      <c r="AA2630" s="22" t="e">
        <f>VLOOKUP($A2630,Searches!$A:$H,AA$1,FALSE)</f>
        <v>#N/A</v>
      </c>
      <c r="AB2630" s="22" t="e">
        <f>VLOOKUP($A2630,Searches!$A:$H,AB$1,FALSE)</f>
        <v>#N/A</v>
      </c>
      <c r="AC2630" s="22" t="e">
        <f>VLOOKUP($A2630,Searches!$A:$H,AC$1,FALSE)</f>
        <v>#N/A</v>
      </c>
      <c r="AD2630" s="22" t="e">
        <f>VLOOKUP($A2630,Searches!$A:$H,AD$1,FALSE)</f>
        <v>#N/A</v>
      </c>
      <c r="AE2630" s="22" t="e">
        <f>VLOOKUP($A2630,Searches!$A:$H,AE$1,FALSE)</f>
        <v>#N/A</v>
      </c>
      <c r="AF2630" s="22" t="e">
        <f>VLOOKUP($A2630,Searches!$A:$H,AF$1,FALSE)</f>
        <v>#N/A</v>
      </c>
      <c r="AG2630" s="22" t="e">
        <f>VLOOKUP($A2630,Searches!$A:$H,AG$1,FALSE)</f>
        <v>#N/A</v>
      </c>
      <c r="AH2630" s="22" t="e">
        <f>VLOOKUP($G2630,Temp!$D:$F,AH$1,FALSE)</f>
        <v>#N/A</v>
      </c>
      <c r="AI2630" s="22" t="e">
        <f>VLOOKUP($G2630,Temp!$D:$F,AI$1,FALSE)</f>
        <v>#N/A</v>
      </c>
      <c r="AJ2630" s="22" t="e">
        <f>VLOOKUP($G2630,Temp!$D:$F,AJ$1,FALSE)</f>
        <v>#N/A</v>
      </c>
    </row>
    <row r="2631" spans="1:36" ht="16" x14ac:dyDescent="0.2">
      <c r="A2631" s="8" t="str">
        <f t="shared" si="41"/>
        <v>David Bennett ABBYY USA</v>
      </c>
      <c r="B2631" s="8" t="s">
        <v>438</v>
      </c>
      <c r="C2631" s="8" t="s">
        <v>7691</v>
      </c>
      <c r="D2631" s="8" t="s">
        <v>12138</v>
      </c>
      <c r="E2631" s="8" t="s">
        <v>16209</v>
      </c>
      <c r="F2631" s="8" t="s">
        <v>16210</v>
      </c>
      <c r="G2631" s="12" t="s">
        <v>13388</v>
      </c>
      <c r="H2631" s="22" t="str">
        <f>VLOOKUP($G2631,Temp!$A:$C,H$1,FALSE)</f>
        <v>abbyy.com</v>
      </c>
      <c r="I2631" s="22" t="e">
        <f>VLOOKUP($G2631,Temp!$A:$C,I$1,FALSE)</f>
        <v>#VALUE!</v>
      </c>
      <c r="J2631" s="22" t="e">
        <f>VLOOKUP($G2631,Temp!$A:$C,J$1,FALSE)</f>
        <v>#VALUE!</v>
      </c>
      <c r="K2631" s="22" t="e">
        <f>VLOOKUP($G2631,Temp!$A:$C,K$1,FALSE)</f>
        <v>#VALUE!</v>
      </c>
      <c r="L2631" s="22" t="e">
        <f>VLOOKUP($G2631,Temp!$A:$C,L$1,FALSE)</f>
        <v>#VALUE!</v>
      </c>
      <c r="M2631" s="22" t="e">
        <f>VLOOKUP($G2631,Temp!$A:$C,M$1,FALSE)</f>
        <v>#VALUE!</v>
      </c>
      <c r="N2631" s="22" t="e">
        <f>VLOOKUP($G2631,Temp!$A:$C,N$1,FALSE)</f>
        <v>#VALUE!</v>
      </c>
      <c r="O2631" s="22" t="e">
        <f>VLOOKUP($G2631,Temp!$A:$C,O$1,FALSE)</f>
        <v>#VALUE!</v>
      </c>
      <c r="P2631" s="22" t="e">
        <f>VLOOKUP($G2631,Temp!$A:$C,P$1,FALSE)</f>
        <v>#VALUE!</v>
      </c>
      <c r="Q2631" s="22" t="e">
        <f>VLOOKUP($G2631,Temp!$A:$C,Q$1,FALSE)</f>
        <v>#VALUE!</v>
      </c>
      <c r="R2631" s="22" t="e">
        <f>VLOOKUP($G2631,Temp!$A:$C,R$1,FALSE)</f>
        <v>#VALUE!</v>
      </c>
      <c r="S2631" s="22" t="e">
        <f>VLOOKUP($G2631,Temp!$A:$C,S$1,FALSE)</f>
        <v>#VALUE!</v>
      </c>
      <c r="T2631" s="22" t="e">
        <f>VLOOKUP($G2631,Temp!$A:$C,T$1,FALSE)</f>
        <v>#VALUE!</v>
      </c>
      <c r="U2631" s="22" t="e">
        <f>VLOOKUP($G2631,Temp!$A:$C,U$1,FALSE)</f>
        <v>#VALUE!</v>
      </c>
      <c r="V2631" s="22" t="e">
        <f>VLOOKUP($G2631,Temp!$A:$C,V$1,FALSE)</f>
        <v>#VALUE!</v>
      </c>
      <c r="W2631" s="22" t="e">
        <f>VLOOKUP($G2631,Temp!$A:$C,W$1,FALSE)</f>
        <v>#VALUE!</v>
      </c>
      <c r="X2631" s="22" t="e">
        <f>VLOOKUP($G2631,Temp!$A:$C,X$1,FALSE)</f>
        <v>#VALUE!</v>
      </c>
      <c r="Y2631" s="22">
        <f>VLOOKUP($G2631,Temp!$A:$C,Y$1,FALSE)</f>
        <v>43100</v>
      </c>
      <c r="Z2631" s="22">
        <f>VLOOKUP($G2631,Temp!$A:$C,Z$1,FALSE)</f>
        <v>4100</v>
      </c>
      <c r="AA2631" s="22" t="e">
        <f>VLOOKUP($A2631,Searches!$A:$H,AA$1,FALSE)</f>
        <v>#N/A</v>
      </c>
      <c r="AB2631" s="22" t="e">
        <f>VLOOKUP($A2631,Searches!$A:$H,AB$1,FALSE)</f>
        <v>#N/A</v>
      </c>
      <c r="AC2631" s="22" t="e">
        <f>VLOOKUP($A2631,Searches!$A:$H,AC$1,FALSE)</f>
        <v>#N/A</v>
      </c>
      <c r="AD2631" s="22" t="e">
        <f>VLOOKUP($A2631,Searches!$A:$H,AD$1,FALSE)</f>
        <v>#N/A</v>
      </c>
      <c r="AE2631" s="22" t="e">
        <f>VLOOKUP($A2631,Searches!$A:$H,AE$1,FALSE)</f>
        <v>#N/A</v>
      </c>
      <c r="AF2631" s="22" t="e">
        <f>VLOOKUP($A2631,Searches!$A:$H,AF$1,FALSE)</f>
        <v>#N/A</v>
      </c>
      <c r="AG2631" s="22" t="e">
        <f>VLOOKUP($A2631,Searches!$A:$H,AG$1,FALSE)</f>
        <v>#N/A</v>
      </c>
      <c r="AH2631" s="22" t="e">
        <f>VLOOKUP($G2631,Temp!$D:$F,AH$1,FALSE)</f>
        <v>#N/A</v>
      </c>
      <c r="AI2631" s="22" t="e">
        <f>VLOOKUP($G2631,Temp!$D:$F,AI$1,FALSE)</f>
        <v>#N/A</v>
      </c>
      <c r="AJ2631" s="22" t="e">
        <f>VLOOKUP($G2631,Temp!$D:$F,AJ$1,FALSE)</f>
        <v>#N/A</v>
      </c>
    </row>
    <row r="2632" spans="1:36" ht="16" x14ac:dyDescent="0.2">
      <c r="A2632" s="8" t="str">
        <f t="shared" si="41"/>
        <v>Tomomi Kurechi Scopely</v>
      </c>
      <c r="B2632" s="8" t="s">
        <v>16215</v>
      </c>
      <c r="C2632" s="8" t="s">
        <v>16216</v>
      </c>
      <c r="D2632" s="8" t="s">
        <v>12230</v>
      </c>
      <c r="E2632" s="8" t="s">
        <v>16217</v>
      </c>
      <c r="F2632" s="8" t="s">
        <v>4037</v>
      </c>
      <c r="G2632" s="12" t="s">
        <v>4039</v>
      </c>
      <c r="H2632" s="22" t="str">
        <f>VLOOKUP($G2632,Temp!$A:$C,H$1,FALSE)</f>
        <v>scopely.com</v>
      </c>
      <c r="I2632" s="22" t="e">
        <f>VLOOKUP($G2632,Temp!$A:$C,I$1,FALSE)</f>
        <v>#VALUE!</v>
      </c>
      <c r="J2632" s="22" t="e">
        <f>VLOOKUP($G2632,Temp!$A:$C,J$1,FALSE)</f>
        <v>#VALUE!</v>
      </c>
      <c r="K2632" s="22" t="e">
        <f>VLOOKUP($G2632,Temp!$A:$C,K$1,FALSE)</f>
        <v>#VALUE!</v>
      </c>
      <c r="L2632" s="22" t="e">
        <f>VLOOKUP($G2632,Temp!$A:$C,L$1,FALSE)</f>
        <v>#VALUE!</v>
      </c>
      <c r="M2632" s="22" t="e">
        <f>VLOOKUP($G2632,Temp!$A:$C,M$1,FALSE)</f>
        <v>#VALUE!</v>
      </c>
      <c r="N2632" s="22" t="e">
        <f>VLOOKUP($G2632,Temp!$A:$C,N$1,FALSE)</f>
        <v>#VALUE!</v>
      </c>
      <c r="O2632" s="22" t="e">
        <f>VLOOKUP($G2632,Temp!$A:$C,O$1,FALSE)</f>
        <v>#VALUE!</v>
      </c>
      <c r="P2632" s="22" t="e">
        <f>VLOOKUP($G2632,Temp!$A:$C,P$1,FALSE)</f>
        <v>#VALUE!</v>
      </c>
      <c r="Q2632" s="22" t="e">
        <f>VLOOKUP($G2632,Temp!$A:$C,Q$1,FALSE)</f>
        <v>#VALUE!</v>
      </c>
      <c r="R2632" s="22" t="e">
        <f>VLOOKUP($G2632,Temp!$A:$C,R$1,FALSE)</f>
        <v>#VALUE!</v>
      </c>
      <c r="S2632" s="22" t="e">
        <f>VLOOKUP($G2632,Temp!$A:$C,S$1,FALSE)</f>
        <v>#VALUE!</v>
      </c>
      <c r="T2632" s="22" t="e">
        <f>VLOOKUP($G2632,Temp!$A:$C,T$1,FALSE)</f>
        <v>#VALUE!</v>
      </c>
      <c r="U2632" s="22" t="e">
        <f>VLOOKUP($G2632,Temp!$A:$C,U$1,FALSE)</f>
        <v>#VALUE!</v>
      </c>
      <c r="V2632" s="22" t="e">
        <f>VLOOKUP($G2632,Temp!$A:$C,V$1,FALSE)</f>
        <v>#VALUE!</v>
      </c>
      <c r="W2632" s="22" t="e">
        <f>VLOOKUP($G2632,Temp!$A:$C,W$1,FALSE)</f>
        <v>#VALUE!</v>
      </c>
      <c r="X2632" s="22" t="e">
        <f>VLOOKUP($G2632,Temp!$A:$C,X$1,FALSE)</f>
        <v>#VALUE!</v>
      </c>
      <c r="Y2632" s="22">
        <f>VLOOKUP($G2632,Temp!$A:$C,Y$1,FALSE)</f>
        <v>15900</v>
      </c>
      <c r="Z2632" s="22">
        <f>VLOOKUP($G2632,Temp!$A:$C,Z$1,FALSE)</f>
        <v>0</v>
      </c>
      <c r="AA2632" s="22" t="e">
        <f>VLOOKUP($A2632,Searches!$A:$H,AA$1,FALSE)</f>
        <v>#N/A</v>
      </c>
      <c r="AB2632" s="22" t="e">
        <f>VLOOKUP($A2632,Searches!$A:$H,AB$1,FALSE)</f>
        <v>#N/A</v>
      </c>
      <c r="AC2632" s="22" t="e">
        <f>VLOOKUP($A2632,Searches!$A:$H,AC$1,FALSE)</f>
        <v>#N/A</v>
      </c>
      <c r="AD2632" s="22" t="e">
        <f>VLOOKUP($A2632,Searches!$A:$H,AD$1,FALSE)</f>
        <v>#N/A</v>
      </c>
      <c r="AE2632" s="22" t="e">
        <f>VLOOKUP($A2632,Searches!$A:$H,AE$1,FALSE)</f>
        <v>#N/A</v>
      </c>
      <c r="AF2632" s="22" t="e">
        <f>VLOOKUP($A2632,Searches!$A:$H,AF$1,FALSE)</f>
        <v>#N/A</v>
      </c>
      <c r="AG2632" s="22" t="e">
        <f>VLOOKUP($A2632,Searches!$A:$H,AG$1,FALSE)</f>
        <v>#N/A</v>
      </c>
      <c r="AH2632" s="22" t="str">
        <f>VLOOKUP($G2632,Temp!$D:$F,AH$1,FALSE)</f>
        <v>scopely.com</v>
      </c>
      <c r="AI2632" s="22">
        <f>VLOOKUP($G2632,Temp!$D:$F,AI$1,FALSE)</f>
        <v>0</v>
      </c>
      <c r="AJ2632" s="22" t="str">
        <f>VLOOKUP($G2632,Temp!$D:$F,AJ$1,FALSE)</f>
        <v>WordPress</v>
      </c>
    </row>
    <row r="2633" spans="1:36" ht="16" x14ac:dyDescent="0.2">
      <c r="A2633" s="8" t="str">
        <f t="shared" si="41"/>
        <v>Lisa Tucker YourMembership</v>
      </c>
      <c r="B2633" s="8" t="s">
        <v>1252</v>
      </c>
      <c r="C2633" s="8" t="s">
        <v>3171</v>
      </c>
      <c r="D2633" s="8" t="s">
        <v>12239</v>
      </c>
      <c r="E2633" s="8" t="s">
        <v>16220</v>
      </c>
      <c r="F2633" s="8" t="s">
        <v>16221</v>
      </c>
      <c r="G2633" s="12" t="s">
        <v>13498</v>
      </c>
      <c r="H2633" s="22" t="str">
        <f>VLOOKUP($G2633,Temp!$A:$C,H$1,FALSE)</f>
        <v>yourmembership.com</v>
      </c>
      <c r="I2633" s="22" t="e">
        <f>VLOOKUP($G2633,Temp!$A:$C,I$1,FALSE)</f>
        <v>#VALUE!</v>
      </c>
      <c r="J2633" s="22" t="e">
        <f>VLOOKUP($G2633,Temp!$A:$C,J$1,FALSE)</f>
        <v>#VALUE!</v>
      </c>
      <c r="K2633" s="22" t="e">
        <f>VLOOKUP($G2633,Temp!$A:$C,K$1,FALSE)</f>
        <v>#VALUE!</v>
      </c>
      <c r="L2633" s="22" t="e">
        <f>VLOOKUP($G2633,Temp!$A:$C,L$1,FALSE)</f>
        <v>#VALUE!</v>
      </c>
      <c r="M2633" s="22" t="e">
        <f>VLOOKUP($G2633,Temp!$A:$C,M$1,FALSE)</f>
        <v>#VALUE!</v>
      </c>
      <c r="N2633" s="22" t="e">
        <f>VLOOKUP($G2633,Temp!$A:$C,N$1,FALSE)</f>
        <v>#VALUE!</v>
      </c>
      <c r="O2633" s="22" t="e">
        <f>VLOOKUP($G2633,Temp!$A:$C,O$1,FALSE)</f>
        <v>#VALUE!</v>
      </c>
      <c r="P2633" s="22" t="e">
        <f>VLOOKUP($G2633,Temp!$A:$C,P$1,FALSE)</f>
        <v>#VALUE!</v>
      </c>
      <c r="Q2633" s="22" t="e">
        <f>VLOOKUP($G2633,Temp!$A:$C,Q$1,FALSE)</f>
        <v>#VALUE!</v>
      </c>
      <c r="R2633" s="22" t="e">
        <f>VLOOKUP($G2633,Temp!$A:$C,R$1,FALSE)</f>
        <v>#VALUE!</v>
      </c>
      <c r="S2633" s="22" t="e">
        <f>VLOOKUP($G2633,Temp!$A:$C,S$1,FALSE)</f>
        <v>#VALUE!</v>
      </c>
      <c r="T2633" s="22" t="e">
        <f>VLOOKUP($G2633,Temp!$A:$C,T$1,FALSE)</f>
        <v>#VALUE!</v>
      </c>
      <c r="U2633" s="22" t="e">
        <f>VLOOKUP($G2633,Temp!$A:$C,U$1,FALSE)</f>
        <v>#VALUE!</v>
      </c>
      <c r="V2633" s="22" t="e">
        <f>VLOOKUP($G2633,Temp!$A:$C,V$1,FALSE)</f>
        <v>#VALUE!</v>
      </c>
      <c r="W2633" s="22" t="e">
        <f>VLOOKUP($G2633,Temp!$A:$C,W$1,FALSE)</f>
        <v>#VALUE!</v>
      </c>
      <c r="X2633" s="22" t="e">
        <f>VLOOKUP($G2633,Temp!$A:$C,X$1,FALSE)</f>
        <v>#VALUE!</v>
      </c>
      <c r="Y2633" s="22">
        <f>VLOOKUP($G2633,Temp!$A:$C,Y$1,FALSE)</f>
        <v>6300</v>
      </c>
      <c r="Z2633" s="22">
        <f>VLOOKUP($G2633,Temp!$A:$C,Z$1,FALSE)</f>
        <v>9000</v>
      </c>
      <c r="AA2633" s="22" t="e">
        <f>VLOOKUP($A2633,Searches!$A:$H,AA$1,FALSE)</f>
        <v>#N/A</v>
      </c>
      <c r="AB2633" s="22" t="e">
        <f>VLOOKUP($A2633,Searches!$A:$H,AB$1,FALSE)</f>
        <v>#N/A</v>
      </c>
      <c r="AC2633" s="22" t="e">
        <f>VLOOKUP($A2633,Searches!$A:$H,AC$1,FALSE)</f>
        <v>#N/A</v>
      </c>
      <c r="AD2633" s="22" t="e">
        <f>VLOOKUP($A2633,Searches!$A:$H,AD$1,FALSE)</f>
        <v>#N/A</v>
      </c>
      <c r="AE2633" s="22" t="e">
        <f>VLOOKUP($A2633,Searches!$A:$H,AE$1,FALSE)</f>
        <v>#N/A</v>
      </c>
      <c r="AF2633" s="22" t="e">
        <f>VLOOKUP($A2633,Searches!$A:$H,AF$1,FALSE)</f>
        <v>#N/A</v>
      </c>
      <c r="AG2633" s="22" t="e">
        <f>VLOOKUP($A2633,Searches!$A:$H,AG$1,FALSE)</f>
        <v>#N/A</v>
      </c>
      <c r="AH2633" s="22" t="e">
        <f>VLOOKUP($G2633,Temp!$D:$F,AH$1,FALSE)</f>
        <v>#N/A</v>
      </c>
      <c r="AI2633" s="22" t="e">
        <f>VLOOKUP($G2633,Temp!$D:$F,AI$1,FALSE)</f>
        <v>#N/A</v>
      </c>
      <c r="AJ2633" s="22" t="e">
        <f>VLOOKUP($G2633,Temp!$D:$F,AJ$1,FALSE)</f>
        <v>#N/A</v>
      </c>
    </row>
    <row r="2634" spans="1:36" ht="16" x14ac:dyDescent="0.2">
      <c r="A2634" s="8" t="str">
        <f t="shared" si="41"/>
        <v>Kim Babcock Accela</v>
      </c>
      <c r="B2634" s="8" t="s">
        <v>5864</v>
      </c>
      <c r="C2634" s="8" t="s">
        <v>16226</v>
      </c>
      <c r="D2634" s="8" t="s">
        <v>12240</v>
      </c>
      <c r="E2634" s="8" t="s">
        <v>16227</v>
      </c>
      <c r="F2634" s="8" t="s">
        <v>16228</v>
      </c>
      <c r="G2634" s="12" t="s">
        <v>13526</v>
      </c>
      <c r="H2634" s="22" t="str">
        <f>VLOOKUP($G2634,Temp!$A:$C,H$1,FALSE)</f>
        <v>accela.com</v>
      </c>
      <c r="I2634" s="22" t="e">
        <f>VLOOKUP($G2634,Temp!$A:$C,I$1,FALSE)</f>
        <v>#VALUE!</v>
      </c>
      <c r="J2634" s="22" t="e">
        <f>VLOOKUP($G2634,Temp!$A:$C,J$1,FALSE)</f>
        <v>#VALUE!</v>
      </c>
      <c r="K2634" s="22" t="e">
        <f>VLOOKUP($G2634,Temp!$A:$C,K$1,FALSE)</f>
        <v>#VALUE!</v>
      </c>
      <c r="L2634" s="22" t="e">
        <f>VLOOKUP($G2634,Temp!$A:$C,L$1,FALSE)</f>
        <v>#VALUE!</v>
      </c>
      <c r="M2634" s="22" t="e">
        <f>VLOOKUP($G2634,Temp!$A:$C,M$1,FALSE)</f>
        <v>#VALUE!</v>
      </c>
      <c r="N2634" s="22" t="e">
        <f>VLOOKUP($G2634,Temp!$A:$C,N$1,FALSE)</f>
        <v>#VALUE!</v>
      </c>
      <c r="O2634" s="22" t="e">
        <f>VLOOKUP($G2634,Temp!$A:$C,O$1,FALSE)</f>
        <v>#VALUE!</v>
      </c>
      <c r="P2634" s="22" t="e">
        <f>VLOOKUP($G2634,Temp!$A:$C,P$1,FALSE)</f>
        <v>#VALUE!</v>
      </c>
      <c r="Q2634" s="22" t="e">
        <f>VLOOKUP($G2634,Temp!$A:$C,Q$1,FALSE)</f>
        <v>#VALUE!</v>
      </c>
      <c r="R2634" s="22" t="e">
        <f>VLOOKUP($G2634,Temp!$A:$C,R$1,FALSE)</f>
        <v>#VALUE!</v>
      </c>
      <c r="S2634" s="22" t="e">
        <f>VLOOKUP($G2634,Temp!$A:$C,S$1,FALSE)</f>
        <v>#VALUE!</v>
      </c>
      <c r="T2634" s="22" t="e">
        <f>VLOOKUP($G2634,Temp!$A:$C,T$1,FALSE)</f>
        <v>#VALUE!</v>
      </c>
      <c r="U2634" s="22" t="e">
        <f>VLOOKUP($G2634,Temp!$A:$C,U$1,FALSE)</f>
        <v>#VALUE!</v>
      </c>
      <c r="V2634" s="22" t="e">
        <f>VLOOKUP($G2634,Temp!$A:$C,V$1,FALSE)</f>
        <v>#VALUE!</v>
      </c>
      <c r="W2634" s="22" t="e">
        <f>VLOOKUP($G2634,Temp!$A:$C,W$1,FALSE)</f>
        <v>#VALUE!</v>
      </c>
      <c r="X2634" s="22" t="e">
        <f>VLOOKUP($G2634,Temp!$A:$C,X$1,FALSE)</f>
        <v>#VALUE!</v>
      </c>
      <c r="Y2634" s="22">
        <f>VLOOKUP($G2634,Temp!$A:$C,Y$1,FALSE)</f>
        <v>49600</v>
      </c>
      <c r="Z2634" s="22">
        <f>VLOOKUP($G2634,Temp!$A:$C,Z$1,FALSE)</f>
        <v>1200</v>
      </c>
      <c r="AA2634" s="22" t="e">
        <f>VLOOKUP($A2634,Searches!$A:$H,AA$1,FALSE)</f>
        <v>#N/A</v>
      </c>
      <c r="AB2634" s="22" t="e">
        <f>VLOOKUP($A2634,Searches!$A:$H,AB$1,FALSE)</f>
        <v>#N/A</v>
      </c>
      <c r="AC2634" s="22" t="e">
        <f>VLOOKUP($A2634,Searches!$A:$H,AC$1,FALSE)</f>
        <v>#N/A</v>
      </c>
      <c r="AD2634" s="22" t="e">
        <f>VLOOKUP($A2634,Searches!$A:$H,AD$1,FALSE)</f>
        <v>#N/A</v>
      </c>
      <c r="AE2634" s="22" t="e">
        <f>VLOOKUP($A2634,Searches!$A:$H,AE$1,FALSE)</f>
        <v>#N/A</v>
      </c>
      <c r="AF2634" s="22" t="e">
        <f>VLOOKUP($A2634,Searches!$A:$H,AF$1,FALSE)</f>
        <v>#N/A</v>
      </c>
      <c r="AG2634" s="22" t="e">
        <f>VLOOKUP($A2634,Searches!$A:$H,AG$1,FALSE)</f>
        <v>#N/A</v>
      </c>
      <c r="AH2634" s="22" t="e">
        <f>VLOOKUP($G2634,Temp!$D:$F,AH$1,FALSE)</f>
        <v>#N/A</v>
      </c>
      <c r="AI2634" s="22" t="e">
        <f>VLOOKUP($G2634,Temp!$D:$F,AI$1,FALSE)</f>
        <v>#N/A</v>
      </c>
      <c r="AJ2634" s="22" t="e">
        <f>VLOOKUP($G2634,Temp!$D:$F,AJ$1,FALSE)</f>
        <v>#N/A</v>
      </c>
    </row>
    <row r="2635" spans="1:36" ht="16" x14ac:dyDescent="0.2">
      <c r="A2635" s="8" t="str">
        <f t="shared" si="41"/>
        <v>Danielle MBA HCA Healthcare</v>
      </c>
      <c r="B2635" s="8" t="s">
        <v>16233</v>
      </c>
      <c r="C2635" s="8" t="s">
        <v>1122</v>
      </c>
      <c r="D2635" s="8" t="s">
        <v>12159</v>
      </c>
      <c r="E2635" s="8" t="s">
        <v>16234</v>
      </c>
      <c r="F2635" s="8" t="s">
        <v>16235</v>
      </c>
      <c r="G2635" s="12" t="s">
        <v>13548</v>
      </c>
      <c r="H2635" s="22" t="str">
        <f>VLOOKUP($G2635,Temp!$A:$C,H$1,FALSE)</f>
        <v>hcahealthcare.com</v>
      </c>
      <c r="I2635" s="22" t="e">
        <f>VLOOKUP($G2635,Temp!$A:$C,I$1,FALSE)</f>
        <v>#VALUE!</v>
      </c>
      <c r="J2635" s="22" t="e">
        <f>VLOOKUP($G2635,Temp!$A:$C,J$1,FALSE)</f>
        <v>#VALUE!</v>
      </c>
      <c r="K2635" s="22" t="e">
        <f>VLOOKUP($G2635,Temp!$A:$C,K$1,FALSE)</f>
        <v>#VALUE!</v>
      </c>
      <c r="L2635" s="22" t="e">
        <f>VLOOKUP($G2635,Temp!$A:$C,L$1,FALSE)</f>
        <v>#VALUE!</v>
      </c>
      <c r="M2635" s="22" t="e">
        <f>VLOOKUP($G2635,Temp!$A:$C,M$1,FALSE)</f>
        <v>#VALUE!</v>
      </c>
      <c r="N2635" s="22" t="e">
        <f>VLOOKUP($G2635,Temp!$A:$C,N$1,FALSE)</f>
        <v>#VALUE!</v>
      </c>
      <c r="O2635" s="22" t="e">
        <f>VLOOKUP($G2635,Temp!$A:$C,O$1,FALSE)</f>
        <v>#VALUE!</v>
      </c>
      <c r="P2635" s="22" t="e">
        <f>VLOOKUP($G2635,Temp!$A:$C,P$1,FALSE)</f>
        <v>#VALUE!</v>
      </c>
      <c r="Q2635" s="22" t="e">
        <f>VLOOKUP($G2635,Temp!$A:$C,Q$1,FALSE)</f>
        <v>#VALUE!</v>
      </c>
      <c r="R2635" s="22" t="e">
        <f>VLOOKUP($G2635,Temp!$A:$C,R$1,FALSE)</f>
        <v>#VALUE!</v>
      </c>
      <c r="S2635" s="22" t="e">
        <f>VLOOKUP($G2635,Temp!$A:$C,S$1,FALSE)</f>
        <v>#VALUE!</v>
      </c>
      <c r="T2635" s="22" t="e">
        <f>VLOOKUP($G2635,Temp!$A:$C,T$1,FALSE)</f>
        <v>#VALUE!</v>
      </c>
      <c r="U2635" s="22" t="e">
        <f>VLOOKUP($G2635,Temp!$A:$C,U$1,FALSE)</f>
        <v>#VALUE!</v>
      </c>
      <c r="V2635" s="22" t="e">
        <f>VLOOKUP($G2635,Temp!$A:$C,V$1,FALSE)</f>
        <v>#VALUE!</v>
      </c>
      <c r="W2635" s="22" t="e">
        <f>VLOOKUP($G2635,Temp!$A:$C,W$1,FALSE)</f>
        <v>#VALUE!</v>
      </c>
      <c r="X2635" s="22" t="e">
        <f>VLOOKUP($G2635,Temp!$A:$C,X$1,FALSE)</f>
        <v>#VALUE!</v>
      </c>
      <c r="Y2635" s="22">
        <f>VLOOKUP($G2635,Temp!$A:$C,Y$1,FALSE)</f>
        <v>99500</v>
      </c>
      <c r="Z2635" s="22">
        <f>VLOOKUP($G2635,Temp!$A:$C,Z$1,FALSE)</f>
        <v>754</v>
      </c>
      <c r="AA2635" s="22" t="e">
        <f>VLOOKUP($A2635,Searches!$A:$H,AA$1,FALSE)</f>
        <v>#N/A</v>
      </c>
      <c r="AB2635" s="22" t="e">
        <f>VLOOKUP($A2635,Searches!$A:$H,AB$1,FALSE)</f>
        <v>#N/A</v>
      </c>
      <c r="AC2635" s="22" t="e">
        <f>VLOOKUP($A2635,Searches!$A:$H,AC$1,FALSE)</f>
        <v>#N/A</v>
      </c>
      <c r="AD2635" s="22" t="e">
        <f>VLOOKUP($A2635,Searches!$A:$H,AD$1,FALSE)</f>
        <v>#N/A</v>
      </c>
      <c r="AE2635" s="22" t="e">
        <f>VLOOKUP($A2635,Searches!$A:$H,AE$1,FALSE)</f>
        <v>#N/A</v>
      </c>
      <c r="AF2635" s="22" t="e">
        <f>VLOOKUP($A2635,Searches!$A:$H,AF$1,FALSE)</f>
        <v>#N/A</v>
      </c>
      <c r="AG2635" s="22" t="e">
        <f>VLOOKUP($A2635,Searches!$A:$H,AG$1,FALSE)</f>
        <v>#N/A</v>
      </c>
      <c r="AH2635" s="22" t="e">
        <f>VLOOKUP($G2635,Temp!$D:$F,AH$1,FALSE)</f>
        <v>#N/A</v>
      </c>
      <c r="AI2635" s="22" t="e">
        <f>VLOOKUP($G2635,Temp!$D:$F,AI$1,FALSE)</f>
        <v>#N/A</v>
      </c>
      <c r="AJ2635" s="22" t="e">
        <f>VLOOKUP($G2635,Temp!$D:$F,AJ$1,FALSE)</f>
        <v>#N/A</v>
      </c>
    </row>
    <row r="2636" spans="1:36" ht="16" x14ac:dyDescent="0.2">
      <c r="A2636" s="8" t="str">
        <f t="shared" si="41"/>
        <v>Reid Genauer Magisto</v>
      </c>
      <c r="B2636" s="8" t="s">
        <v>10831</v>
      </c>
      <c r="C2636" s="8" t="s">
        <v>10832</v>
      </c>
      <c r="D2636" s="8" t="s">
        <v>32</v>
      </c>
      <c r="E2636" s="8" t="s">
        <v>10833</v>
      </c>
      <c r="F2636" s="8" t="s">
        <v>10834</v>
      </c>
      <c r="G2636" s="12" t="s">
        <v>10835</v>
      </c>
      <c r="H2636" s="22" t="str">
        <f>VLOOKUP($G2636,Temp!$A:$C,H$1,FALSE)</f>
        <v>magisto.com</v>
      </c>
      <c r="I2636" s="22" t="e">
        <f>VLOOKUP($G2636,Temp!$A:$C,I$1,FALSE)</f>
        <v>#VALUE!</v>
      </c>
      <c r="J2636" s="22" t="e">
        <f>VLOOKUP($G2636,Temp!$A:$C,J$1,FALSE)</f>
        <v>#VALUE!</v>
      </c>
      <c r="K2636" s="22" t="e">
        <f>VLOOKUP($G2636,Temp!$A:$C,K$1,FALSE)</f>
        <v>#VALUE!</v>
      </c>
      <c r="L2636" s="22" t="e">
        <f>VLOOKUP($G2636,Temp!$A:$C,L$1,FALSE)</f>
        <v>#VALUE!</v>
      </c>
      <c r="M2636" s="22" t="e">
        <f>VLOOKUP($G2636,Temp!$A:$C,M$1,FALSE)</f>
        <v>#VALUE!</v>
      </c>
      <c r="N2636" s="22" t="e">
        <f>VLOOKUP($G2636,Temp!$A:$C,N$1,FALSE)</f>
        <v>#VALUE!</v>
      </c>
      <c r="O2636" s="22" t="e">
        <f>VLOOKUP($G2636,Temp!$A:$C,O$1,FALSE)</f>
        <v>#VALUE!</v>
      </c>
      <c r="P2636" s="22" t="e">
        <f>VLOOKUP($G2636,Temp!$A:$C,P$1,FALSE)</f>
        <v>#VALUE!</v>
      </c>
      <c r="Q2636" s="22" t="e">
        <f>VLOOKUP($G2636,Temp!$A:$C,Q$1,FALSE)</f>
        <v>#VALUE!</v>
      </c>
      <c r="R2636" s="22" t="e">
        <f>VLOOKUP($G2636,Temp!$A:$C,R$1,FALSE)</f>
        <v>#VALUE!</v>
      </c>
      <c r="S2636" s="22" t="e">
        <f>VLOOKUP($G2636,Temp!$A:$C,S$1,FALSE)</f>
        <v>#VALUE!</v>
      </c>
      <c r="T2636" s="22" t="e">
        <f>VLOOKUP($G2636,Temp!$A:$C,T$1,FALSE)</f>
        <v>#VALUE!</v>
      </c>
      <c r="U2636" s="22" t="e">
        <f>VLOOKUP($G2636,Temp!$A:$C,U$1,FALSE)</f>
        <v>#VALUE!</v>
      </c>
      <c r="V2636" s="22" t="e">
        <f>VLOOKUP($G2636,Temp!$A:$C,V$1,FALSE)</f>
        <v>#VALUE!</v>
      </c>
      <c r="W2636" s="22" t="e">
        <f>VLOOKUP($G2636,Temp!$A:$C,W$1,FALSE)</f>
        <v>#VALUE!</v>
      </c>
      <c r="X2636" s="22" t="e">
        <f>VLOOKUP($G2636,Temp!$A:$C,X$1,FALSE)</f>
        <v>#VALUE!</v>
      </c>
      <c r="Y2636" s="22">
        <f>VLOOKUP($G2636,Temp!$A:$C,Y$1,FALSE)</f>
        <v>30000</v>
      </c>
      <c r="Z2636" s="22">
        <f>VLOOKUP($G2636,Temp!$A:$C,Z$1,FALSE)</f>
        <v>1400</v>
      </c>
      <c r="AA2636" s="22" t="e">
        <f>VLOOKUP($A2636,Searches!$A:$H,AA$1,FALSE)</f>
        <v>#N/A</v>
      </c>
      <c r="AB2636" s="22" t="e">
        <f>VLOOKUP($A2636,Searches!$A:$H,AB$1,FALSE)</f>
        <v>#N/A</v>
      </c>
      <c r="AC2636" s="22" t="e">
        <f>VLOOKUP($A2636,Searches!$A:$H,AC$1,FALSE)</f>
        <v>#N/A</v>
      </c>
      <c r="AD2636" s="22" t="e">
        <f>VLOOKUP($A2636,Searches!$A:$H,AD$1,FALSE)</f>
        <v>#N/A</v>
      </c>
      <c r="AE2636" s="22" t="e">
        <f>VLOOKUP($A2636,Searches!$A:$H,AE$1,FALSE)</f>
        <v>#N/A</v>
      </c>
      <c r="AF2636" s="22" t="e">
        <f>VLOOKUP($A2636,Searches!$A:$H,AF$1,FALSE)</f>
        <v>#N/A</v>
      </c>
      <c r="AG2636" s="22" t="e">
        <f>VLOOKUP($A2636,Searches!$A:$H,AG$1,FALSE)</f>
        <v>#N/A</v>
      </c>
      <c r="AH2636" s="22" t="str">
        <f>VLOOKUP($G2636,Temp!$D:$F,AH$1,FALSE)</f>
        <v>magisto.com</v>
      </c>
      <c r="AI2636" s="22">
        <f>VLOOKUP($G2636,Temp!$D:$F,AI$1,FALSE)</f>
        <v>0</v>
      </c>
      <c r="AJ2636" s="22" t="str">
        <f>VLOOKUP($G2636,Temp!$D:$F,AJ$1,FALSE)</f>
        <v>WordPress</v>
      </c>
    </row>
    <row r="2637" spans="1:36" ht="16" x14ac:dyDescent="0.2">
      <c r="A2637" s="8" t="str">
        <f t="shared" si="41"/>
        <v>Maria Pergolino Anaplan</v>
      </c>
      <c r="B2637" s="8" t="s">
        <v>65</v>
      </c>
      <c r="C2637" s="8" t="s">
        <v>66</v>
      </c>
      <c r="D2637" s="8" t="s">
        <v>32</v>
      </c>
      <c r="E2637" s="8" t="s">
        <v>67</v>
      </c>
      <c r="F2637" s="8" t="s">
        <v>68</v>
      </c>
      <c r="G2637" s="12" t="s">
        <v>69</v>
      </c>
      <c r="H2637" s="22" t="str">
        <f>VLOOKUP($G2637,Temp!$A:$C,H$1,FALSE)</f>
        <v>anaplan.com</v>
      </c>
      <c r="I2637" s="22" t="e">
        <f>VLOOKUP($G2637,Temp!$A:$C,I$1,FALSE)</f>
        <v>#VALUE!</v>
      </c>
      <c r="J2637" s="22" t="e">
        <f>VLOOKUP($G2637,Temp!$A:$C,J$1,FALSE)</f>
        <v>#VALUE!</v>
      </c>
      <c r="K2637" s="22" t="e">
        <f>VLOOKUP($G2637,Temp!$A:$C,K$1,FALSE)</f>
        <v>#VALUE!</v>
      </c>
      <c r="L2637" s="22" t="e">
        <f>VLOOKUP($G2637,Temp!$A:$C,L$1,FALSE)</f>
        <v>#VALUE!</v>
      </c>
      <c r="M2637" s="22" t="e">
        <f>VLOOKUP($G2637,Temp!$A:$C,M$1,FALSE)</f>
        <v>#VALUE!</v>
      </c>
      <c r="N2637" s="22" t="e">
        <f>VLOOKUP($G2637,Temp!$A:$C,N$1,FALSE)</f>
        <v>#VALUE!</v>
      </c>
      <c r="O2637" s="22" t="e">
        <f>VLOOKUP($G2637,Temp!$A:$C,O$1,FALSE)</f>
        <v>#VALUE!</v>
      </c>
      <c r="P2637" s="22" t="e">
        <f>VLOOKUP($G2637,Temp!$A:$C,P$1,FALSE)</f>
        <v>#VALUE!</v>
      </c>
      <c r="Q2637" s="22" t="e">
        <f>VLOOKUP($G2637,Temp!$A:$C,Q$1,FALSE)</f>
        <v>#VALUE!</v>
      </c>
      <c r="R2637" s="22" t="e">
        <f>VLOOKUP($G2637,Temp!$A:$C,R$1,FALSE)</f>
        <v>#VALUE!</v>
      </c>
      <c r="S2637" s="22" t="e">
        <f>VLOOKUP($G2637,Temp!$A:$C,S$1,FALSE)</f>
        <v>#VALUE!</v>
      </c>
      <c r="T2637" s="22" t="e">
        <f>VLOOKUP($G2637,Temp!$A:$C,T$1,FALSE)</f>
        <v>#VALUE!</v>
      </c>
      <c r="U2637" s="22" t="e">
        <f>VLOOKUP($G2637,Temp!$A:$C,U$1,FALSE)</f>
        <v>#VALUE!</v>
      </c>
      <c r="V2637" s="22" t="e">
        <f>VLOOKUP($G2637,Temp!$A:$C,V$1,FALSE)</f>
        <v>#VALUE!</v>
      </c>
      <c r="W2637" s="22" t="e">
        <f>VLOOKUP($G2637,Temp!$A:$C,W$1,FALSE)</f>
        <v>#VALUE!</v>
      </c>
      <c r="X2637" s="22" t="e">
        <f>VLOOKUP($G2637,Temp!$A:$C,X$1,FALSE)</f>
        <v>#VALUE!</v>
      </c>
      <c r="Y2637" s="22">
        <f>VLOOKUP($G2637,Temp!$A:$C,Y$1,FALSE)</f>
        <v>389000</v>
      </c>
      <c r="Z2637" s="22">
        <f>VLOOKUP($G2637,Temp!$A:$C,Z$1,FALSE)</f>
        <v>1200</v>
      </c>
      <c r="AA2637" s="22" t="str">
        <f>VLOOKUP($A2637,Searches!$A:$H,AA$1,FALSE)</f>
        <v>Maria Pergolino</v>
      </c>
      <c r="AB2637" s="22" t="str">
        <f>VLOOKUP($A2637,Searches!$A:$H,AB$1,FALSE)</f>
        <v>Anaplan</v>
      </c>
      <c r="AC2637" s="22" t="str">
        <f>VLOOKUP($A2637,Searches!$A:$H,AC$1,FALSE)</f>
        <v>Chief Marketing Officer (CMO)</v>
      </c>
      <c r="AD2637" s="22" t="str">
        <f>VLOOKUP($A2637,Searches!$A:$H,AD$1,FALSE)</f>
        <v>2nd</v>
      </c>
      <c r="AE2637" s="22" t="str">
        <f>VLOOKUP($A2637,Searches!$A:$H,AE$1,FALSE)</f>
        <v>Open link</v>
      </c>
      <c r="AF2637" s="22" t="str">
        <f>VLOOKUP($A2637,Searches!$A:$H,AF$1,FALSE)</f>
        <v>San Francisco Bay Area</v>
      </c>
      <c r="AG2637" s="22" t="str">
        <f>VLOOKUP($A2637,Searches!$A:$H,AG$1,FALSE)</f>
        <v>https://www.linkedin.com/sales/profile/8780952,PXjW,NAME_SEARCH?moduleKey=peopleSearchResults&amp;pageKey=sales-search3-people&amp;contextId=60BC92C971D70515801E49D6842B0000&amp;requestId=bd3eec74-1b19-4513-810b-b1fea027bb3c&amp;action=CLICK&amp;target=urn%3Ali%3AsalesLead%3A(-1%2C8780952)&amp;pageNumber=0&amp;targetEl=profilelink&amp;position=5&amp;trk=lss-serp-result-lead_photo</v>
      </c>
      <c r="AH2637" s="22" t="str">
        <f>VLOOKUP($G2637,Temp!$D:$F,AH$1,FALSE)</f>
        <v>anaplan.com</v>
      </c>
      <c r="AI2637" s="22" t="str">
        <f>VLOOKUP($G2637,Temp!$D:$F,AI$1,FALSE)</f>
        <v>Marketo</v>
      </c>
      <c r="AJ2637" s="22" t="str">
        <f>VLOOKUP($G2637,Temp!$D:$F,AJ$1,FALSE)</f>
        <v>WordPress</v>
      </c>
    </row>
    <row r="2638" spans="1:36" ht="16" x14ac:dyDescent="0.2">
      <c r="A2638" s="8" t="str">
        <f t="shared" si="41"/>
        <v>Viki Zabala Sirqul, Inc.</v>
      </c>
      <c r="B2638" s="8" t="s">
        <v>16242</v>
      </c>
      <c r="C2638" s="8" t="s">
        <v>16243</v>
      </c>
      <c r="D2638" s="8" t="s">
        <v>16244</v>
      </c>
      <c r="E2638" s="8" t="s">
        <v>16245</v>
      </c>
      <c r="F2638" s="8" t="s">
        <v>16246</v>
      </c>
      <c r="G2638" s="12" t="s">
        <v>13602</v>
      </c>
      <c r="H2638" s="22" t="str">
        <f>VLOOKUP($G2638,Temp!$A:$C,H$1,FALSE)</f>
        <v>sirqul.com</v>
      </c>
      <c r="I2638" s="22" t="e">
        <f>VLOOKUP($G2638,Temp!$A:$C,I$1,FALSE)</f>
        <v>#VALUE!</v>
      </c>
      <c r="J2638" s="22" t="e">
        <f>VLOOKUP($G2638,Temp!$A:$C,J$1,FALSE)</f>
        <v>#VALUE!</v>
      </c>
      <c r="K2638" s="22" t="e">
        <f>VLOOKUP($G2638,Temp!$A:$C,K$1,FALSE)</f>
        <v>#VALUE!</v>
      </c>
      <c r="L2638" s="22" t="e">
        <f>VLOOKUP($G2638,Temp!$A:$C,L$1,FALSE)</f>
        <v>#VALUE!</v>
      </c>
      <c r="M2638" s="22" t="e">
        <f>VLOOKUP($G2638,Temp!$A:$C,M$1,FALSE)</f>
        <v>#VALUE!</v>
      </c>
      <c r="N2638" s="22" t="e">
        <f>VLOOKUP($G2638,Temp!$A:$C,N$1,FALSE)</f>
        <v>#VALUE!</v>
      </c>
      <c r="O2638" s="22" t="e">
        <f>VLOOKUP($G2638,Temp!$A:$C,O$1,FALSE)</f>
        <v>#VALUE!</v>
      </c>
      <c r="P2638" s="22" t="e">
        <f>VLOOKUP($G2638,Temp!$A:$C,P$1,FALSE)</f>
        <v>#VALUE!</v>
      </c>
      <c r="Q2638" s="22" t="e">
        <f>VLOOKUP($G2638,Temp!$A:$C,Q$1,FALSE)</f>
        <v>#VALUE!</v>
      </c>
      <c r="R2638" s="22" t="e">
        <f>VLOOKUP($G2638,Temp!$A:$C,R$1,FALSE)</f>
        <v>#VALUE!</v>
      </c>
      <c r="S2638" s="22" t="e">
        <f>VLOOKUP($G2638,Temp!$A:$C,S$1,FALSE)</f>
        <v>#VALUE!</v>
      </c>
      <c r="T2638" s="22" t="e">
        <f>VLOOKUP($G2638,Temp!$A:$C,T$1,FALSE)</f>
        <v>#VALUE!</v>
      </c>
      <c r="U2638" s="22" t="e">
        <f>VLOOKUP($G2638,Temp!$A:$C,U$1,FALSE)</f>
        <v>#VALUE!</v>
      </c>
      <c r="V2638" s="22" t="e">
        <f>VLOOKUP($G2638,Temp!$A:$C,V$1,FALSE)</f>
        <v>#VALUE!</v>
      </c>
      <c r="W2638" s="22" t="e">
        <f>VLOOKUP($G2638,Temp!$A:$C,W$1,FALSE)</f>
        <v>#VALUE!</v>
      </c>
      <c r="X2638" s="22" t="e">
        <f>VLOOKUP($G2638,Temp!$A:$C,X$1,FALSE)</f>
        <v>#VALUE!</v>
      </c>
      <c r="Y2638" s="22">
        <f>VLOOKUP($G2638,Temp!$A:$C,Y$1,FALSE)</f>
        <v>0</v>
      </c>
      <c r="Z2638" s="22">
        <f>VLOOKUP($G2638,Temp!$A:$C,Z$1,FALSE)</f>
        <v>0</v>
      </c>
      <c r="AA2638" s="22" t="e">
        <f>VLOOKUP($A2638,Searches!$A:$H,AA$1,FALSE)</f>
        <v>#N/A</v>
      </c>
      <c r="AB2638" s="22" t="e">
        <f>VLOOKUP($A2638,Searches!$A:$H,AB$1,FALSE)</f>
        <v>#N/A</v>
      </c>
      <c r="AC2638" s="22" t="e">
        <f>VLOOKUP($A2638,Searches!$A:$H,AC$1,FALSE)</f>
        <v>#N/A</v>
      </c>
      <c r="AD2638" s="22" t="e">
        <f>VLOOKUP($A2638,Searches!$A:$H,AD$1,FALSE)</f>
        <v>#N/A</v>
      </c>
      <c r="AE2638" s="22" t="e">
        <f>VLOOKUP($A2638,Searches!$A:$H,AE$1,FALSE)</f>
        <v>#N/A</v>
      </c>
      <c r="AF2638" s="22" t="e">
        <f>VLOOKUP($A2638,Searches!$A:$H,AF$1,FALSE)</f>
        <v>#N/A</v>
      </c>
      <c r="AG2638" s="22" t="e">
        <f>VLOOKUP($A2638,Searches!$A:$H,AG$1,FALSE)</f>
        <v>#N/A</v>
      </c>
      <c r="AH2638" s="22" t="e">
        <f>VLOOKUP($G2638,Temp!$D:$F,AH$1,FALSE)</f>
        <v>#N/A</v>
      </c>
      <c r="AI2638" s="22" t="e">
        <f>VLOOKUP($G2638,Temp!$D:$F,AI$1,FALSE)</f>
        <v>#N/A</v>
      </c>
      <c r="AJ2638" s="22" t="e">
        <f>VLOOKUP($G2638,Temp!$D:$F,AJ$1,FALSE)</f>
        <v>#N/A</v>
      </c>
    </row>
    <row r="2639" spans="1:36" ht="16" x14ac:dyDescent="0.2">
      <c r="A2639" s="8" t="str">
        <f t="shared" si="41"/>
        <v>Reid Genauer Magisto</v>
      </c>
      <c r="B2639" s="8" t="s">
        <v>10831</v>
      </c>
      <c r="C2639" s="8" t="s">
        <v>10832</v>
      </c>
      <c r="D2639" s="8" t="s">
        <v>32</v>
      </c>
      <c r="E2639" s="8" t="s">
        <v>10833</v>
      </c>
      <c r="F2639" s="8" t="s">
        <v>10834</v>
      </c>
      <c r="G2639" s="12" t="s">
        <v>10835</v>
      </c>
      <c r="H2639" s="22" t="str">
        <f>VLOOKUP($G2639,Temp!$A:$C,H$1,FALSE)</f>
        <v>magisto.com</v>
      </c>
      <c r="I2639" s="22" t="e">
        <f>VLOOKUP($G2639,Temp!$A:$C,I$1,FALSE)</f>
        <v>#VALUE!</v>
      </c>
      <c r="J2639" s="22" t="e">
        <f>VLOOKUP($G2639,Temp!$A:$C,J$1,FALSE)</f>
        <v>#VALUE!</v>
      </c>
      <c r="K2639" s="22" t="e">
        <f>VLOOKUP($G2639,Temp!$A:$C,K$1,FALSE)</f>
        <v>#VALUE!</v>
      </c>
      <c r="L2639" s="22" t="e">
        <f>VLOOKUP($G2639,Temp!$A:$C,L$1,FALSE)</f>
        <v>#VALUE!</v>
      </c>
      <c r="M2639" s="22" t="e">
        <f>VLOOKUP($G2639,Temp!$A:$C,M$1,FALSE)</f>
        <v>#VALUE!</v>
      </c>
      <c r="N2639" s="22" t="e">
        <f>VLOOKUP($G2639,Temp!$A:$C,N$1,FALSE)</f>
        <v>#VALUE!</v>
      </c>
      <c r="O2639" s="22" t="e">
        <f>VLOOKUP($G2639,Temp!$A:$C,O$1,FALSE)</f>
        <v>#VALUE!</v>
      </c>
      <c r="P2639" s="22" t="e">
        <f>VLOOKUP($G2639,Temp!$A:$C,P$1,FALSE)</f>
        <v>#VALUE!</v>
      </c>
      <c r="Q2639" s="22" t="e">
        <f>VLOOKUP($G2639,Temp!$A:$C,Q$1,FALSE)</f>
        <v>#VALUE!</v>
      </c>
      <c r="R2639" s="22" t="e">
        <f>VLOOKUP($G2639,Temp!$A:$C,R$1,FALSE)</f>
        <v>#VALUE!</v>
      </c>
      <c r="S2639" s="22" t="e">
        <f>VLOOKUP($G2639,Temp!$A:$C,S$1,FALSE)</f>
        <v>#VALUE!</v>
      </c>
      <c r="T2639" s="22" t="e">
        <f>VLOOKUP($G2639,Temp!$A:$C,T$1,FALSE)</f>
        <v>#VALUE!</v>
      </c>
      <c r="U2639" s="22" t="e">
        <f>VLOOKUP($G2639,Temp!$A:$C,U$1,FALSE)</f>
        <v>#VALUE!</v>
      </c>
      <c r="V2639" s="22" t="e">
        <f>VLOOKUP($G2639,Temp!$A:$C,V$1,FALSE)</f>
        <v>#VALUE!</v>
      </c>
      <c r="W2639" s="22" t="e">
        <f>VLOOKUP($G2639,Temp!$A:$C,W$1,FALSE)</f>
        <v>#VALUE!</v>
      </c>
      <c r="X2639" s="22" t="e">
        <f>VLOOKUP($G2639,Temp!$A:$C,X$1,FALSE)</f>
        <v>#VALUE!</v>
      </c>
      <c r="Y2639" s="22">
        <f>VLOOKUP($G2639,Temp!$A:$C,Y$1,FALSE)</f>
        <v>30000</v>
      </c>
      <c r="Z2639" s="22">
        <f>VLOOKUP($G2639,Temp!$A:$C,Z$1,FALSE)</f>
        <v>1400</v>
      </c>
      <c r="AA2639" s="22" t="e">
        <f>VLOOKUP($A2639,Searches!$A:$H,AA$1,FALSE)</f>
        <v>#N/A</v>
      </c>
      <c r="AB2639" s="22" t="e">
        <f>VLOOKUP($A2639,Searches!$A:$H,AB$1,FALSE)</f>
        <v>#N/A</v>
      </c>
      <c r="AC2639" s="22" t="e">
        <f>VLOOKUP($A2639,Searches!$A:$H,AC$1,FALSE)</f>
        <v>#N/A</v>
      </c>
      <c r="AD2639" s="22" t="e">
        <f>VLOOKUP($A2639,Searches!$A:$H,AD$1,FALSE)</f>
        <v>#N/A</v>
      </c>
      <c r="AE2639" s="22" t="e">
        <f>VLOOKUP($A2639,Searches!$A:$H,AE$1,FALSE)</f>
        <v>#N/A</v>
      </c>
      <c r="AF2639" s="22" t="e">
        <f>VLOOKUP($A2639,Searches!$A:$H,AF$1,FALSE)</f>
        <v>#N/A</v>
      </c>
      <c r="AG2639" s="22" t="e">
        <f>VLOOKUP($A2639,Searches!$A:$H,AG$1,FALSE)</f>
        <v>#N/A</v>
      </c>
      <c r="AH2639" s="22" t="str">
        <f>VLOOKUP($G2639,Temp!$D:$F,AH$1,FALSE)</f>
        <v>magisto.com</v>
      </c>
      <c r="AI2639" s="22">
        <f>VLOOKUP($G2639,Temp!$D:$F,AI$1,FALSE)</f>
        <v>0</v>
      </c>
      <c r="AJ2639" s="22" t="str">
        <f>VLOOKUP($G2639,Temp!$D:$F,AJ$1,FALSE)</f>
        <v>WordPress</v>
      </c>
    </row>
    <row r="2640" spans="1:36" ht="16" x14ac:dyDescent="0.2">
      <c r="A2640" s="8" t="str">
        <f t="shared" si="41"/>
        <v>Meagen Eisenberg MongoDB</v>
      </c>
      <c r="B2640" s="8" t="s">
        <v>77</v>
      </c>
      <c r="C2640" s="8" t="s">
        <v>78</v>
      </c>
      <c r="D2640" s="8" t="s">
        <v>42</v>
      </c>
      <c r="E2640" s="8" t="s">
        <v>79</v>
      </c>
      <c r="F2640" s="8" t="s">
        <v>80</v>
      </c>
      <c r="G2640" s="12" t="s">
        <v>81</v>
      </c>
      <c r="H2640" s="22" t="str">
        <f>VLOOKUP($G2640,Temp!$A:$C,H$1,FALSE)</f>
        <v>mongodb.com</v>
      </c>
      <c r="I2640" s="22" t="e">
        <f>VLOOKUP($G2640,Temp!$A:$C,I$1,FALSE)</f>
        <v>#VALUE!</v>
      </c>
      <c r="J2640" s="22" t="e">
        <f>VLOOKUP($G2640,Temp!$A:$C,J$1,FALSE)</f>
        <v>#VALUE!</v>
      </c>
      <c r="K2640" s="22" t="e">
        <f>VLOOKUP($G2640,Temp!$A:$C,K$1,FALSE)</f>
        <v>#VALUE!</v>
      </c>
      <c r="L2640" s="22" t="e">
        <f>VLOOKUP($G2640,Temp!$A:$C,L$1,FALSE)</f>
        <v>#VALUE!</v>
      </c>
      <c r="M2640" s="22" t="e">
        <f>VLOOKUP($G2640,Temp!$A:$C,M$1,FALSE)</f>
        <v>#VALUE!</v>
      </c>
      <c r="N2640" s="22" t="e">
        <f>VLOOKUP($G2640,Temp!$A:$C,N$1,FALSE)</f>
        <v>#VALUE!</v>
      </c>
      <c r="O2640" s="22" t="e">
        <f>VLOOKUP($G2640,Temp!$A:$C,O$1,FALSE)</f>
        <v>#VALUE!</v>
      </c>
      <c r="P2640" s="22" t="e">
        <f>VLOOKUP($G2640,Temp!$A:$C,P$1,FALSE)</f>
        <v>#VALUE!</v>
      </c>
      <c r="Q2640" s="22" t="e">
        <f>VLOOKUP($G2640,Temp!$A:$C,Q$1,FALSE)</f>
        <v>#VALUE!</v>
      </c>
      <c r="R2640" s="22" t="e">
        <f>VLOOKUP($G2640,Temp!$A:$C,R$1,FALSE)</f>
        <v>#VALUE!</v>
      </c>
      <c r="S2640" s="22" t="e">
        <f>VLOOKUP($G2640,Temp!$A:$C,S$1,FALSE)</f>
        <v>#VALUE!</v>
      </c>
      <c r="T2640" s="22" t="e">
        <f>VLOOKUP($G2640,Temp!$A:$C,T$1,FALSE)</f>
        <v>#VALUE!</v>
      </c>
      <c r="U2640" s="22" t="e">
        <f>VLOOKUP($G2640,Temp!$A:$C,U$1,FALSE)</f>
        <v>#VALUE!</v>
      </c>
      <c r="V2640" s="22" t="e">
        <f>VLOOKUP($G2640,Temp!$A:$C,V$1,FALSE)</f>
        <v>#VALUE!</v>
      </c>
      <c r="W2640" s="22" t="e">
        <f>VLOOKUP($G2640,Temp!$A:$C,W$1,FALSE)</f>
        <v>#VALUE!</v>
      </c>
      <c r="X2640" s="22" t="e">
        <f>VLOOKUP($G2640,Temp!$A:$C,X$1,FALSE)</f>
        <v>#VALUE!</v>
      </c>
      <c r="Y2640" s="22">
        <f>VLOOKUP($G2640,Temp!$A:$C,Y$1,FALSE)</f>
        <v>874000</v>
      </c>
      <c r="Z2640" s="22">
        <f>VLOOKUP($G2640,Temp!$A:$C,Z$1,FALSE)</f>
        <v>28200</v>
      </c>
      <c r="AA2640" s="22" t="str">
        <f>VLOOKUP($A2640,Searches!$A:$H,AA$1,FALSE)</f>
        <v>Meagen Eisenberg</v>
      </c>
      <c r="AB2640" s="22" t="str">
        <f>VLOOKUP($A2640,Searches!$A:$H,AB$1,FALSE)</f>
        <v>MongoDB</v>
      </c>
      <c r="AC2640" s="22" t="str">
        <f>VLOOKUP($A2640,Searches!$A:$H,AC$1,FALSE)</f>
        <v>Chief Marketing Officer</v>
      </c>
      <c r="AD2640" s="22" t="str">
        <f>VLOOKUP($A2640,Searches!$A:$H,AD$1,FALSE)</f>
        <v>2nd</v>
      </c>
      <c r="AE2640" s="22" t="str">
        <f>VLOOKUP($A2640,Searches!$A:$H,AE$1,FALSE)</f>
        <v>Open link</v>
      </c>
      <c r="AF2640" s="22" t="str">
        <f>VLOOKUP($A2640,Searches!$A:$H,AF$1,FALSE)</f>
        <v>San Francisco Bay Area</v>
      </c>
      <c r="AG2640" s="22" t="str">
        <f>VLOOKUP($A2640,Searches!$A:$H,AG$1,FALSE)</f>
        <v>https://www.linkedin.com/sales/profile/832949,BfJG,NAME_SEARCH?moduleKey=peopleSearchResults&amp;pageKey=sales-search3-people&amp;contextId=60BC92C971D70515801E49D6842B0000&amp;requestId=bd3eec74-1b19-4513-810b-b1fea027bb3c&amp;action=CLICK&amp;target=urn%3Ali%3AsalesLead%3A(-1%2C832949)&amp;pageNumber=0&amp;targetEl=profilelink&amp;position=3&amp;trk=lss-serp-result-lead_photo</v>
      </c>
      <c r="AH2640" s="22" t="e">
        <f>VLOOKUP($G2640,Temp!$D:$F,AH$1,FALSE)</f>
        <v>#N/A</v>
      </c>
      <c r="AI2640" s="22" t="e">
        <f>VLOOKUP($G2640,Temp!$D:$F,AI$1,FALSE)</f>
        <v>#N/A</v>
      </c>
      <c r="AJ2640" s="22" t="e">
        <f>VLOOKUP($G2640,Temp!$D:$F,AJ$1,FALSE)</f>
        <v>#N/A</v>
      </c>
    </row>
    <row r="2641" spans="1:36" ht="16" x14ac:dyDescent="0.2">
      <c r="A2641" s="8" t="str">
        <f t="shared" si="41"/>
        <v>Mike Grandinetti Reduxio Systems</v>
      </c>
      <c r="B2641" s="8" t="s">
        <v>112</v>
      </c>
      <c r="C2641" s="8" t="s">
        <v>113</v>
      </c>
      <c r="D2641" s="8" t="s">
        <v>114</v>
      </c>
      <c r="E2641" s="8" t="s">
        <v>115</v>
      </c>
      <c r="F2641" s="8" t="s">
        <v>116</v>
      </c>
      <c r="G2641" s="12" t="s">
        <v>117</v>
      </c>
      <c r="H2641" s="22" t="str">
        <f>VLOOKUP($G2641,Temp!$A:$C,H$1,FALSE)</f>
        <v>reduxio.com</v>
      </c>
      <c r="I2641" s="22" t="e">
        <f>VLOOKUP($G2641,Temp!$A:$C,I$1,FALSE)</f>
        <v>#VALUE!</v>
      </c>
      <c r="J2641" s="22" t="e">
        <f>VLOOKUP($G2641,Temp!$A:$C,J$1,FALSE)</f>
        <v>#VALUE!</v>
      </c>
      <c r="K2641" s="22" t="e">
        <f>VLOOKUP($G2641,Temp!$A:$C,K$1,FALSE)</f>
        <v>#VALUE!</v>
      </c>
      <c r="L2641" s="22" t="e">
        <f>VLOOKUP($G2641,Temp!$A:$C,L$1,FALSE)</f>
        <v>#VALUE!</v>
      </c>
      <c r="M2641" s="22" t="e">
        <f>VLOOKUP($G2641,Temp!$A:$C,M$1,FALSE)</f>
        <v>#VALUE!</v>
      </c>
      <c r="N2641" s="22" t="e">
        <f>VLOOKUP($G2641,Temp!$A:$C,N$1,FALSE)</f>
        <v>#VALUE!</v>
      </c>
      <c r="O2641" s="22" t="e">
        <f>VLOOKUP($G2641,Temp!$A:$C,O$1,FALSE)</f>
        <v>#VALUE!</v>
      </c>
      <c r="P2641" s="22" t="e">
        <f>VLOOKUP($G2641,Temp!$A:$C,P$1,FALSE)</f>
        <v>#VALUE!</v>
      </c>
      <c r="Q2641" s="22" t="e">
        <f>VLOOKUP($G2641,Temp!$A:$C,Q$1,FALSE)</f>
        <v>#VALUE!</v>
      </c>
      <c r="R2641" s="22" t="e">
        <f>VLOOKUP($G2641,Temp!$A:$C,R$1,FALSE)</f>
        <v>#VALUE!</v>
      </c>
      <c r="S2641" s="22" t="e">
        <f>VLOOKUP($G2641,Temp!$A:$C,S$1,FALSE)</f>
        <v>#VALUE!</v>
      </c>
      <c r="T2641" s="22" t="e">
        <f>VLOOKUP($G2641,Temp!$A:$C,T$1,FALSE)</f>
        <v>#VALUE!</v>
      </c>
      <c r="U2641" s="22" t="e">
        <f>VLOOKUP($G2641,Temp!$A:$C,U$1,FALSE)</f>
        <v>#VALUE!</v>
      </c>
      <c r="V2641" s="22" t="e">
        <f>VLOOKUP($G2641,Temp!$A:$C,V$1,FALSE)</f>
        <v>#VALUE!</v>
      </c>
      <c r="W2641" s="22" t="e">
        <f>VLOOKUP($G2641,Temp!$A:$C,W$1,FALSE)</f>
        <v>#VALUE!</v>
      </c>
      <c r="X2641" s="22" t="e">
        <f>VLOOKUP($G2641,Temp!$A:$C,X$1,FALSE)</f>
        <v>#VALUE!</v>
      </c>
      <c r="Y2641" s="22">
        <f>VLOOKUP($G2641,Temp!$A:$C,Y$1,FALSE)</f>
        <v>239</v>
      </c>
      <c r="Z2641" s="22">
        <f>VLOOKUP($G2641,Temp!$A:$C,Z$1,FALSE)</f>
        <v>12300</v>
      </c>
      <c r="AA2641" s="22" t="str">
        <f>VLOOKUP($A2641,Searches!$A:$H,AA$1,FALSE)</f>
        <v>Mike Grandinetti</v>
      </c>
      <c r="AB2641" s="22" t="str">
        <f>VLOOKUP($A2641,Searches!$A:$H,AB$1,FALSE)</f>
        <v>Reduxio Systems</v>
      </c>
      <c r="AC2641" s="22" t="str">
        <f>VLOOKUP($A2641,Searches!$A:$H,AC$1,FALSE)</f>
        <v>Chief Marketing and Corporate Strategy Officer</v>
      </c>
      <c r="AD2641" s="22" t="str">
        <f>VLOOKUP($A2641,Searches!$A:$H,AD$1,FALSE)</f>
        <v>2nd</v>
      </c>
      <c r="AE2641" s="22" t="str">
        <f>VLOOKUP($A2641,Searches!$A:$H,AE$1,FALSE)</f>
        <v>Open link</v>
      </c>
      <c r="AF2641" s="22" t="str">
        <f>VLOOKUP($A2641,Searches!$A:$H,AF$1,FALSE)</f>
        <v>Greater Boston Area</v>
      </c>
      <c r="AG2641" s="22" t="str">
        <f>VLOOKUP($A2641,Searches!$A:$H,AG$1,FALSE)</f>
        <v>https://www.linkedin.com/sales/profile/51642,-PE5,NAME_SEARCH?moduleKey=peopleSearchResults&amp;pageKey=sales-search3-people&amp;contextId=60BC92C971D70515801E49D6842B0000&amp;requestId=bd3eec74-1b19-4513-810b-b1fea027bb3c&amp;action=CLICK&amp;target=urn%3Ali%3AsalesLead%3A(-1%2C51642)&amp;pageNumber=0&amp;targetEl=profilelink&amp;position=2&amp;trk=lss-serp-result-lead_photo</v>
      </c>
      <c r="AH2641" s="22" t="str">
        <f>VLOOKUP($G2641,Temp!$D:$F,AH$1,FALSE)</f>
        <v>reduxio.com</v>
      </c>
      <c r="AI2641" s="22">
        <f>VLOOKUP($G2641,Temp!$D:$F,AI$1,FALSE)</f>
        <v>0</v>
      </c>
      <c r="AJ2641" s="22" t="str">
        <f>VLOOKUP($G2641,Temp!$D:$F,AJ$1,FALSE)</f>
        <v>WordPress</v>
      </c>
    </row>
    <row r="2642" spans="1:36" ht="16" x14ac:dyDescent="0.2">
      <c r="A2642" s="8" t="str">
        <f t="shared" si="41"/>
        <v>Sarah Ellis Marketo</v>
      </c>
      <c r="B2642" s="8" t="s">
        <v>158</v>
      </c>
      <c r="C2642" s="8" t="s">
        <v>159</v>
      </c>
      <c r="D2642" s="8" t="s">
        <v>42</v>
      </c>
      <c r="E2642" s="8" t="s">
        <v>160</v>
      </c>
      <c r="F2642" s="8" t="s">
        <v>161</v>
      </c>
      <c r="G2642" s="12" t="s">
        <v>162</v>
      </c>
      <c r="H2642" s="22" t="str">
        <f>VLOOKUP($G2642,Temp!$A:$C,H$1,FALSE)</f>
        <v>marketo.com</v>
      </c>
      <c r="I2642" s="22" t="e">
        <f>VLOOKUP($G2642,Temp!$A:$C,I$1,FALSE)</f>
        <v>#VALUE!</v>
      </c>
      <c r="J2642" s="22" t="e">
        <f>VLOOKUP($G2642,Temp!$A:$C,J$1,FALSE)</f>
        <v>#VALUE!</v>
      </c>
      <c r="K2642" s="22" t="e">
        <f>VLOOKUP($G2642,Temp!$A:$C,K$1,FALSE)</f>
        <v>#VALUE!</v>
      </c>
      <c r="L2642" s="22" t="e">
        <f>VLOOKUP($G2642,Temp!$A:$C,L$1,FALSE)</f>
        <v>#VALUE!</v>
      </c>
      <c r="M2642" s="22" t="e">
        <f>VLOOKUP($G2642,Temp!$A:$C,M$1,FALSE)</f>
        <v>#VALUE!</v>
      </c>
      <c r="N2642" s="22" t="e">
        <f>VLOOKUP($G2642,Temp!$A:$C,N$1,FALSE)</f>
        <v>#VALUE!</v>
      </c>
      <c r="O2642" s="22" t="e">
        <f>VLOOKUP($G2642,Temp!$A:$C,O$1,FALSE)</f>
        <v>#VALUE!</v>
      </c>
      <c r="P2642" s="22" t="e">
        <f>VLOOKUP($G2642,Temp!$A:$C,P$1,FALSE)</f>
        <v>#VALUE!</v>
      </c>
      <c r="Q2642" s="22" t="e">
        <f>VLOOKUP($G2642,Temp!$A:$C,Q$1,FALSE)</f>
        <v>#VALUE!</v>
      </c>
      <c r="R2642" s="22" t="e">
        <f>VLOOKUP($G2642,Temp!$A:$C,R$1,FALSE)</f>
        <v>#VALUE!</v>
      </c>
      <c r="S2642" s="22" t="e">
        <f>VLOOKUP($G2642,Temp!$A:$C,S$1,FALSE)</f>
        <v>#VALUE!</v>
      </c>
      <c r="T2642" s="22" t="e">
        <f>VLOOKUP($G2642,Temp!$A:$C,T$1,FALSE)</f>
        <v>#VALUE!</v>
      </c>
      <c r="U2642" s="22" t="e">
        <f>VLOOKUP($G2642,Temp!$A:$C,U$1,FALSE)</f>
        <v>#VALUE!</v>
      </c>
      <c r="V2642" s="22" t="e">
        <f>VLOOKUP($G2642,Temp!$A:$C,V$1,FALSE)</f>
        <v>#VALUE!</v>
      </c>
      <c r="W2642" s="22" t="e">
        <f>VLOOKUP($G2642,Temp!$A:$C,W$1,FALSE)</f>
        <v>#VALUE!</v>
      </c>
      <c r="X2642" s="22" t="e">
        <f>VLOOKUP($G2642,Temp!$A:$C,X$1,FALSE)</f>
        <v>#VALUE!</v>
      </c>
      <c r="Y2642" s="22">
        <f>VLOOKUP($G2642,Temp!$A:$C,Y$1,FALSE)</f>
        <v>691000</v>
      </c>
      <c r="Z2642" s="22">
        <f>VLOOKUP($G2642,Temp!$A:$C,Z$1,FALSE)</f>
        <v>39900</v>
      </c>
      <c r="AA2642" s="22" t="e">
        <f>VLOOKUP($A2642,Searches!$A:$H,AA$1,FALSE)</f>
        <v>#N/A</v>
      </c>
      <c r="AB2642" s="22" t="e">
        <f>VLOOKUP($A2642,Searches!$A:$H,AB$1,FALSE)</f>
        <v>#N/A</v>
      </c>
      <c r="AC2642" s="22" t="e">
        <f>VLOOKUP($A2642,Searches!$A:$H,AC$1,FALSE)</f>
        <v>#N/A</v>
      </c>
      <c r="AD2642" s="22" t="e">
        <f>VLOOKUP($A2642,Searches!$A:$H,AD$1,FALSE)</f>
        <v>#N/A</v>
      </c>
      <c r="AE2642" s="22" t="e">
        <f>VLOOKUP($A2642,Searches!$A:$H,AE$1,FALSE)</f>
        <v>#N/A</v>
      </c>
      <c r="AF2642" s="22" t="e">
        <f>VLOOKUP($A2642,Searches!$A:$H,AF$1,FALSE)</f>
        <v>#N/A</v>
      </c>
      <c r="AG2642" s="22" t="e">
        <f>VLOOKUP($A2642,Searches!$A:$H,AG$1,FALSE)</f>
        <v>#N/A</v>
      </c>
      <c r="AH2642" s="22" t="str">
        <f>VLOOKUP($G2642,Temp!$D:$F,AH$1,FALSE)</f>
        <v>marketo.com</v>
      </c>
      <c r="AI2642" s="22" t="str">
        <f>VLOOKUP($G2642,Temp!$D:$F,AI$1,FALSE)</f>
        <v>Marketo</v>
      </c>
      <c r="AJ2642" s="22" t="str">
        <f>VLOOKUP($G2642,Temp!$D:$F,AJ$1,FALSE)</f>
        <v>WordPress</v>
      </c>
    </row>
    <row r="2643" spans="1:36" ht="16" x14ac:dyDescent="0.2">
      <c r="A2643" s="8" t="str">
        <f t="shared" si="41"/>
        <v>Anthony Kennada Gainsight</v>
      </c>
      <c r="B2643" s="8" t="s">
        <v>101</v>
      </c>
      <c r="C2643" s="8" t="s">
        <v>102</v>
      </c>
      <c r="D2643" s="8" t="s">
        <v>42</v>
      </c>
      <c r="E2643" s="8" t="s">
        <v>103</v>
      </c>
      <c r="F2643" s="8" t="s">
        <v>104</v>
      </c>
      <c r="G2643" s="12" t="s">
        <v>105</v>
      </c>
      <c r="H2643" s="22" t="str">
        <f>VLOOKUP($G2643,Temp!$A:$C,H$1,FALSE)</f>
        <v>gainsight.com</v>
      </c>
      <c r="I2643" s="22" t="e">
        <f>VLOOKUP($G2643,Temp!$A:$C,I$1,FALSE)</f>
        <v>#VALUE!</v>
      </c>
      <c r="J2643" s="22" t="e">
        <f>VLOOKUP($G2643,Temp!$A:$C,J$1,FALSE)</f>
        <v>#VALUE!</v>
      </c>
      <c r="K2643" s="22" t="e">
        <f>VLOOKUP($G2643,Temp!$A:$C,K$1,FALSE)</f>
        <v>#VALUE!</v>
      </c>
      <c r="L2643" s="22" t="e">
        <f>VLOOKUP($G2643,Temp!$A:$C,L$1,FALSE)</f>
        <v>#VALUE!</v>
      </c>
      <c r="M2643" s="22" t="e">
        <f>VLOOKUP($G2643,Temp!$A:$C,M$1,FALSE)</f>
        <v>#VALUE!</v>
      </c>
      <c r="N2643" s="22" t="e">
        <f>VLOOKUP($G2643,Temp!$A:$C,N$1,FALSE)</f>
        <v>#VALUE!</v>
      </c>
      <c r="O2643" s="22" t="e">
        <f>VLOOKUP($G2643,Temp!$A:$C,O$1,FALSE)</f>
        <v>#VALUE!</v>
      </c>
      <c r="P2643" s="22" t="e">
        <f>VLOOKUP($G2643,Temp!$A:$C,P$1,FALSE)</f>
        <v>#VALUE!</v>
      </c>
      <c r="Q2643" s="22" t="e">
        <f>VLOOKUP($G2643,Temp!$A:$C,Q$1,FALSE)</f>
        <v>#VALUE!</v>
      </c>
      <c r="R2643" s="22" t="e">
        <f>VLOOKUP($G2643,Temp!$A:$C,R$1,FALSE)</f>
        <v>#VALUE!</v>
      </c>
      <c r="S2643" s="22" t="e">
        <f>VLOOKUP($G2643,Temp!$A:$C,S$1,FALSE)</f>
        <v>#VALUE!</v>
      </c>
      <c r="T2643" s="22" t="e">
        <f>VLOOKUP($G2643,Temp!$A:$C,T$1,FALSE)</f>
        <v>#VALUE!</v>
      </c>
      <c r="U2643" s="22" t="e">
        <f>VLOOKUP($G2643,Temp!$A:$C,U$1,FALSE)</f>
        <v>#VALUE!</v>
      </c>
      <c r="V2643" s="22" t="e">
        <f>VLOOKUP($G2643,Temp!$A:$C,V$1,FALSE)</f>
        <v>#VALUE!</v>
      </c>
      <c r="W2643" s="22" t="e">
        <f>VLOOKUP($G2643,Temp!$A:$C,W$1,FALSE)</f>
        <v>#VALUE!</v>
      </c>
      <c r="X2643" s="22" t="e">
        <f>VLOOKUP($G2643,Temp!$A:$C,X$1,FALSE)</f>
        <v>#VALUE!</v>
      </c>
      <c r="Y2643" s="22">
        <f>VLOOKUP($G2643,Temp!$A:$C,Y$1,FALSE)</f>
        <v>25000</v>
      </c>
      <c r="Z2643" s="22">
        <f>VLOOKUP($G2643,Temp!$A:$C,Z$1,FALSE)</f>
        <v>1800</v>
      </c>
      <c r="AA2643" s="22" t="str">
        <f>VLOOKUP($A2643,Searches!$A:$H,AA$1,FALSE)</f>
        <v>Anthony Kennada</v>
      </c>
      <c r="AB2643" s="22" t="str">
        <f>VLOOKUP($A2643,Searches!$A:$H,AB$1,FALSE)</f>
        <v>Gainsight</v>
      </c>
      <c r="AC2643" s="22" t="str">
        <f>VLOOKUP($A2643,Searches!$A:$H,AC$1,FALSE)</f>
        <v>Chief Marketing Officer</v>
      </c>
      <c r="AD2643" s="22" t="str">
        <f>VLOOKUP($A2643,Searches!$A:$H,AD$1,FALSE)</f>
        <v>2nd</v>
      </c>
      <c r="AE2643" s="22" t="str">
        <f>VLOOKUP($A2643,Searches!$A:$H,AE$1,FALSE)</f>
        <v/>
      </c>
      <c r="AF2643" s="22" t="str">
        <f>VLOOKUP($A2643,Searches!$A:$H,AF$1,FALSE)</f>
        <v>San Francisco Bay Area</v>
      </c>
      <c r="AG2643" s="22" t="str">
        <f>VLOOKUP($A2643,Searches!$A:$H,AG$1,FALSE)</f>
        <v>https://www.linkedin.com/sales/profile/25332099,INzX,NAME_SEARCH?moduleKey=peopleSearchResults&amp;pageKey=sales-search3-people&amp;contextId=60BC92C971D70515801E49D6842B0000&amp;requestId=bd3eec74-1b19-4513-810b-b1fea027bb3c&amp;action=CLICK&amp;target=urn%3Ali%3AsalesLead%3A(-1%2C25332099)&amp;pageNumber=0&amp;targetEl=profilelink&amp;position=4&amp;trk=lss-serp-result-lead_photo</v>
      </c>
      <c r="AH2643" s="22" t="str">
        <f>VLOOKUP($G2643,Temp!$D:$F,AH$1,FALSE)</f>
        <v>gainsight.com</v>
      </c>
      <c r="AI2643" s="22" t="str">
        <f>VLOOKUP($G2643,Temp!$D:$F,AI$1,FALSE)</f>
        <v>Marketo</v>
      </c>
      <c r="AJ2643" s="22" t="str">
        <f>VLOOKUP($G2643,Temp!$D:$F,AJ$1,FALSE)</f>
        <v>WordPress</v>
      </c>
    </row>
    <row r="2644" spans="1:36" ht="16" x14ac:dyDescent="0.2">
      <c r="A2644" s="8" t="str">
        <f t="shared" si="41"/>
        <v>Matthew Trifiro Vapor IO</v>
      </c>
      <c r="B2644" s="8" t="s">
        <v>167</v>
      </c>
      <c r="C2644" s="8" t="s">
        <v>168</v>
      </c>
      <c r="D2644" s="8" t="s">
        <v>42</v>
      </c>
      <c r="E2644" s="8" t="s">
        <v>169</v>
      </c>
      <c r="F2644" s="8" t="s">
        <v>170</v>
      </c>
      <c r="G2644" s="12" t="s">
        <v>171</v>
      </c>
      <c r="H2644" s="22" t="str">
        <f>VLOOKUP($G2644,Temp!$A:$C,H$1,FALSE)</f>
        <v>vapor.io</v>
      </c>
      <c r="I2644" s="22" t="e">
        <f>VLOOKUP($G2644,Temp!$A:$C,I$1,FALSE)</f>
        <v>#VALUE!</v>
      </c>
      <c r="J2644" s="22" t="e">
        <f>VLOOKUP($G2644,Temp!$A:$C,J$1,FALSE)</f>
        <v>#VALUE!</v>
      </c>
      <c r="K2644" s="22" t="e">
        <f>VLOOKUP($G2644,Temp!$A:$C,K$1,FALSE)</f>
        <v>#VALUE!</v>
      </c>
      <c r="L2644" s="22" t="e">
        <f>VLOOKUP($G2644,Temp!$A:$C,L$1,FALSE)</f>
        <v>#VALUE!</v>
      </c>
      <c r="M2644" s="22" t="e">
        <f>VLOOKUP($G2644,Temp!$A:$C,M$1,FALSE)</f>
        <v>#VALUE!</v>
      </c>
      <c r="N2644" s="22" t="e">
        <f>VLOOKUP($G2644,Temp!$A:$C,N$1,FALSE)</f>
        <v>#VALUE!</v>
      </c>
      <c r="O2644" s="22" t="e">
        <f>VLOOKUP($G2644,Temp!$A:$C,O$1,FALSE)</f>
        <v>#VALUE!</v>
      </c>
      <c r="P2644" s="22" t="e">
        <f>VLOOKUP($G2644,Temp!$A:$C,P$1,FALSE)</f>
        <v>#VALUE!</v>
      </c>
      <c r="Q2644" s="22" t="e">
        <f>VLOOKUP($G2644,Temp!$A:$C,Q$1,FALSE)</f>
        <v>#VALUE!</v>
      </c>
      <c r="R2644" s="22" t="e">
        <f>VLOOKUP($G2644,Temp!$A:$C,R$1,FALSE)</f>
        <v>#VALUE!</v>
      </c>
      <c r="S2644" s="22" t="e">
        <f>VLOOKUP($G2644,Temp!$A:$C,S$1,FALSE)</f>
        <v>#VALUE!</v>
      </c>
      <c r="T2644" s="22" t="e">
        <f>VLOOKUP($G2644,Temp!$A:$C,T$1,FALSE)</f>
        <v>#VALUE!</v>
      </c>
      <c r="U2644" s="22" t="e">
        <f>VLOOKUP($G2644,Temp!$A:$C,U$1,FALSE)</f>
        <v>#VALUE!</v>
      </c>
      <c r="V2644" s="22" t="e">
        <f>VLOOKUP($G2644,Temp!$A:$C,V$1,FALSE)</f>
        <v>#VALUE!</v>
      </c>
      <c r="W2644" s="22" t="e">
        <f>VLOOKUP($G2644,Temp!$A:$C,W$1,FALSE)</f>
        <v>#VALUE!</v>
      </c>
      <c r="X2644" s="22" t="e">
        <f>VLOOKUP($G2644,Temp!$A:$C,X$1,FALSE)</f>
        <v>#VALUE!</v>
      </c>
      <c r="Y2644" s="22">
        <f>VLOOKUP($G2644,Temp!$A:$C,Y$1,FALSE)</f>
        <v>323</v>
      </c>
      <c r="Z2644" s="22">
        <f>VLOOKUP($G2644,Temp!$A:$C,Z$1,FALSE)</f>
        <v>0</v>
      </c>
      <c r="AA2644" s="22" t="str">
        <f>VLOOKUP($A2644,Searches!$A:$H,AA$1,FALSE)</f>
        <v>Matthew Trifiro</v>
      </c>
      <c r="AB2644" s="22" t="str">
        <f>VLOOKUP($A2644,Searches!$A:$H,AB$1,FALSE)</f>
        <v>Vapor IO</v>
      </c>
      <c r="AC2644" s="22" t="str">
        <f>VLOOKUP($A2644,Searches!$A:$H,AC$1,FALSE)</f>
        <v>Chief Marketing Officer</v>
      </c>
      <c r="AD2644" s="22" t="str">
        <f>VLOOKUP($A2644,Searches!$A:$H,AD$1,FALSE)</f>
        <v>2nd</v>
      </c>
      <c r="AE2644" s="22" t="str">
        <f>VLOOKUP($A2644,Searches!$A:$H,AE$1,FALSE)</f>
        <v/>
      </c>
      <c r="AF2644" s="22" t="str">
        <f>VLOOKUP($A2644,Searches!$A:$H,AF$1,FALSE)</f>
        <v>San Francisco Bay Area</v>
      </c>
      <c r="AG2644" s="22" t="str">
        <f>VLOOKUP($A2644,Searches!$A:$H,AG$1,FALSE)</f>
        <v>https://www.linkedin.com/sales/profile/38337,mAwy,NAME_SEARCH?moduleKey=peopleSearchResults&amp;pageKey=sales-search3-people&amp;contextId=60BC92C971D70515801E49D6842B0000&amp;requestId=bd3eec74-1b19-4513-810b-b1fea027bb3c&amp;action=CLICK&amp;target=urn%3Ali%3AsalesLead%3A(-1%2C38337)&amp;pageNumber=0&amp;targetEl=profilelink&amp;position=8&amp;trk=lss-serp-result-lead_photo</v>
      </c>
      <c r="AH2644" s="22" t="str">
        <f>VLOOKUP($G2644,Temp!$D:$F,AH$1,FALSE)</f>
        <v>vapor.io</v>
      </c>
      <c r="AI2644" s="22">
        <f>VLOOKUP($G2644,Temp!$D:$F,AI$1,FALSE)</f>
        <v>0</v>
      </c>
      <c r="AJ2644" s="22" t="str">
        <f>VLOOKUP($G2644,Temp!$D:$F,AJ$1,FALSE)</f>
        <v>WordPress</v>
      </c>
    </row>
    <row r="2645" spans="1:36" ht="16" x14ac:dyDescent="0.2">
      <c r="A2645" s="8" t="str">
        <f t="shared" si="41"/>
        <v>Karen Steele LeanData, Inc.</v>
      </c>
      <c r="B2645" s="8" t="s">
        <v>5787</v>
      </c>
      <c r="C2645" s="8" t="s">
        <v>16247</v>
      </c>
      <c r="D2645" s="8" t="s">
        <v>42</v>
      </c>
      <c r="E2645" s="8" t="s">
        <v>16248</v>
      </c>
      <c r="F2645" s="8" t="s">
        <v>16249</v>
      </c>
      <c r="G2645" s="12" t="s">
        <v>13699</v>
      </c>
      <c r="H2645" s="22" t="str">
        <f>VLOOKUP($G2645,Temp!$A:$C,H$1,FALSE)</f>
        <v>leandatainc.com</v>
      </c>
      <c r="I2645" s="22" t="e">
        <f>VLOOKUP($G2645,Temp!$A:$C,I$1,FALSE)</f>
        <v>#VALUE!</v>
      </c>
      <c r="J2645" s="22" t="e">
        <f>VLOOKUP($G2645,Temp!$A:$C,J$1,FALSE)</f>
        <v>#VALUE!</v>
      </c>
      <c r="K2645" s="22" t="e">
        <f>VLOOKUP($G2645,Temp!$A:$C,K$1,FALSE)</f>
        <v>#VALUE!</v>
      </c>
      <c r="L2645" s="22" t="e">
        <f>VLOOKUP($G2645,Temp!$A:$C,L$1,FALSE)</f>
        <v>#VALUE!</v>
      </c>
      <c r="M2645" s="22" t="e">
        <f>VLOOKUP($G2645,Temp!$A:$C,M$1,FALSE)</f>
        <v>#VALUE!</v>
      </c>
      <c r="N2645" s="22" t="e">
        <f>VLOOKUP($G2645,Temp!$A:$C,N$1,FALSE)</f>
        <v>#VALUE!</v>
      </c>
      <c r="O2645" s="22" t="e">
        <f>VLOOKUP($G2645,Temp!$A:$C,O$1,FALSE)</f>
        <v>#VALUE!</v>
      </c>
      <c r="P2645" s="22" t="e">
        <f>VLOOKUP($G2645,Temp!$A:$C,P$1,FALSE)</f>
        <v>#VALUE!</v>
      </c>
      <c r="Q2645" s="22" t="e">
        <f>VLOOKUP($G2645,Temp!$A:$C,Q$1,FALSE)</f>
        <v>#VALUE!</v>
      </c>
      <c r="R2645" s="22" t="e">
        <f>VLOOKUP($G2645,Temp!$A:$C,R$1,FALSE)</f>
        <v>#VALUE!</v>
      </c>
      <c r="S2645" s="22" t="e">
        <f>VLOOKUP($G2645,Temp!$A:$C,S$1,FALSE)</f>
        <v>#VALUE!</v>
      </c>
      <c r="T2645" s="22" t="e">
        <f>VLOOKUP($G2645,Temp!$A:$C,T$1,FALSE)</f>
        <v>#VALUE!</v>
      </c>
      <c r="U2645" s="22" t="e">
        <f>VLOOKUP($G2645,Temp!$A:$C,U$1,FALSE)</f>
        <v>#VALUE!</v>
      </c>
      <c r="V2645" s="22" t="e">
        <f>VLOOKUP($G2645,Temp!$A:$C,V$1,FALSE)</f>
        <v>#VALUE!</v>
      </c>
      <c r="W2645" s="22" t="e">
        <f>VLOOKUP($G2645,Temp!$A:$C,W$1,FALSE)</f>
        <v>#VALUE!</v>
      </c>
      <c r="X2645" s="22" t="e">
        <f>VLOOKUP($G2645,Temp!$A:$C,X$1,FALSE)</f>
        <v>#VALUE!</v>
      </c>
      <c r="Y2645" s="22">
        <f>VLOOKUP($G2645,Temp!$A:$C,Y$1,FALSE)</f>
        <v>246</v>
      </c>
      <c r="Z2645" s="22">
        <f>VLOOKUP($G2645,Temp!$A:$C,Z$1,FALSE)</f>
        <v>11600</v>
      </c>
      <c r="AA2645" s="22" t="e">
        <f>VLOOKUP($A2645,Searches!$A:$H,AA$1,FALSE)</f>
        <v>#N/A</v>
      </c>
      <c r="AB2645" s="22" t="e">
        <f>VLOOKUP($A2645,Searches!$A:$H,AB$1,FALSE)</f>
        <v>#N/A</v>
      </c>
      <c r="AC2645" s="22" t="e">
        <f>VLOOKUP($A2645,Searches!$A:$H,AC$1,FALSE)</f>
        <v>#N/A</v>
      </c>
      <c r="AD2645" s="22" t="e">
        <f>VLOOKUP($A2645,Searches!$A:$H,AD$1,FALSE)</f>
        <v>#N/A</v>
      </c>
      <c r="AE2645" s="22" t="e">
        <f>VLOOKUP($A2645,Searches!$A:$H,AE$1,FALSE)</f>
        <v>#N/A</v>
      </c>
      <c r="AF2645" s="22" t="e">
        <f>VLOOKUP($A2645,Searches!$A:$H,AF$1,FALSE)</f>
        <v>#N/A</v>
      </c>
      <c r="AG2645" s="22" t="e">
        <f>VLOOKUP($A2645,Searches!$A:$H,AG$1,FALSE)</f>
        <v>#N/A</v>
      </c>
      <c r="AH2645" s="22" t="e">
        <f>VLOOKUP($G2645,Temp!$D:$F,AH$1,FALSE)</f>
        <v>#N/A</v>
      </c>
      <c r="AI2645" s="22" t="e">
        <f>VLOOKUP($G2645,Temp!$D:$F,AI$1,FALSE)</f>
        <v>#N/A</v>
      </c>
      <c r="AJ2645" s="22" t="e">
        <f>VLOOKUP($G2645,Temp!$D:$F,AJ$1,FALSE)</f>
        <v>#N/A</v>
      </c>
    </row>
    <row r="2646" spans="1:36" ht="16" x14ac:dyDescent="0.2">
      <c r="A2646" s="8" t="str">
        <f t="shared" si="41"/>
        <v>Eric Eden Receipt Bank</v>
      </c>
      <c r="B2646" s="8" t="s">
        <v>214</v>
      </c>
      <c r="C2646" s="8" t="s">
        <v>215</v>
      </c>
      <c r="D2646" s="8" t="s">
        <v>42</v>
      </c>
      <c r="E2646" s="8" t="s">
        <v>216</v>
      </c>
      <c r="F2646" s="8" t="s">
        <v>217</v>
      </c>
      <c r="G2646" s="12" t="s">
        <v>218</v>
      </c>
      <c r="H2646" s="22" t="str">
        <f>VLOOKUP($G2646,Temp!$A:$C,H$1,FALSE)</f>
        <v>receipt-bank.com</v>
      </c>
      <c r="I2646" s="22" t="e">
        <f>VLOOKUP($G2646,Temp!$A:$C,I$1,FALSE)</f>
        <v>#VALUE!</v>
      </c>
      <c r="J2646" s="22" t="e">
        <f>VLOOKUP($G2646,Temp!$A:$C,J$1,FALSE)</f>
        <v>#VALUE!</v>
      </c>
      <c r="K2646" s="22" t="e">
        <f>VLOOKUP($G2646,Temp!$A:$C,K$1,FALSE)</f>
        <v>#VALUE!</v>
      </c>
      <c r="L2646" s="22" t="e">
        <f>VLOOKUP($G2646,Temp!$A:$C,L$1,FALSE)</f>
        <v>#VALUE!</v>
      </c>
      <c r="M2646" s="22" t="e">
        <f>VLOOKUP($G2646,Temp!$A:$C,M$1,FALSE)</f>
        <v>#VALUE!</v>
      </c>
      <c r="N2646" s="22" t="e">
        <f>VLOOKUP($G2646,Temp!$A:$C,N$1,FALSE)</f>
        <v>#VALUE!</v>
      </c>
      <c r="O2646" s="22" t="e">
        <f>VLOOKUP($G2646,Temp!$A:$C,O$1,FALSE)</f>
        <v>#VALUE!</v>
      </c>
      <c r="P2646" s="22" t="e">
        <f>VLOOKUP($G2646,Temp!$A:$C,P$1,FALSE)</f>
        <v>#VALUE!</v>
      </c>
      <c r="Q2646" s="22" t="e">
        <f>VLOOKUP($G2646,Temp!$A:$C,Q$1,FALSE)</f>
        <v>#VALUE!</v>
      </c>
      <c r="R2646" s="22" t="e">
        <f>VLOOKUP($G2646,Temp!$A:$C,R$1,FALSE)</f>
        <v>#VALUE!</v>
      </c>
      <c r="S2646" s="22" t="e">
        <f>VLOOKUP($G2646,Temp!$A:$C,S$1,FALSE)</f>
        <v>#VALUE!</v>
      </c>
      <c r="T2646" s="22" t="e">
        <f>VLOOKUP($G2646,Temp!$A:$C,T$1,FALSE)</f>
        <v>#VALUE!</v>
      </c>
      <c r="U2646" s="22" t="e">
        <f>VLOOKUP($G2646,Temp!$A:$C,U$1,FALSE)</f>
        <v>#VALUE!</v>
      </c>
      <c r="V2646" s="22" t="e">
        <f>VLOOKUP($G2646,Temp!$A:$C,V$1,FALSE)</f>
        <v>#VALUE!</v>
      </c>
      <c r="W2646" s="22" t="e">
        <f>VLOOKUP($G2646,Temp!$A:$C,W$1,FALSE)</f>
        <v>#VALUE!</v>
      </c>
      <c r="X2646" s="22" t="e">
        <f>VLOOKUP($G2646,Temp!$A:$C,X$1,FALSE)</f>
        <v>#VALUE!</v>
      </c>
      <c r="Y2646" s="22">
        <f>VLOOKUP($G2646,Temp!$A:$C,Y$1,FALSE)</f>
        <v>24500</v>
      </c>
      <c r="Z2646" s="22">
        <f>VLOOKUP($G2646,Temp!$A:$C,Z$1,FALSE)</f>
        <v>65</v>
      </c>
      <c r="AA2646" s="22" t="str">
        <f>VLOOKUP($A2646,Searches!$A:$H,AA$1,FALSE)</f>
        <v>Eric Eden</v>
      </c>
      <c r="AB2646" s="22" t="str">
        <f>VLOOKUP($A2646,Searches!$A:$H,AB$1,FALSE)</f>
        <v>Receipt Bank</v>
      </c>
      <c r="AC2646" s="22" t="str">
        <f>VLOOKUP($A2646,Searches!$A:$H,AC$1,FALSE)</f>
        <v>Chief Marketing Officer</v>
      </c>
      <c r="AD2646" s="22" t="str">
        <f>VLOOKUP($A2646,Searches!$A:$H,AD$1,FALSE)</f>
        <v>2nd</v>
      </c>
      <c r="AE2646" s="22" t="str">
        <f>VLOOKUP($A2646,Searches!$A:$H,AE$1,FALSE)</f>
        <v>Open link</v>
      </c>
      <c r="AF2646" s="22" t="str">
        <f>VLOOKUP($A2646,Searches!$A:$H,AF$1,FALSE)</f>
        <v>Washington D.C. Metro Area</v>
      </c>
      <c r="AG2646" s="22" t="str">
        <f>VLOOKUP($A2646,Searches!$A:$H,AG$1,FALSE)</f>
        <v>https://www.linkedin.com/sales/profile/8108318,fExv,NAME_SEARCH?moduleKey=peopleSearchResults&amp;pageKey=sales-search3-people&amp;contextId=60BC92C971D70515801E49D6842B0000&amp;requestId=bd3eec74-1b19-4513-810b-b1fea027bb3c&amp;action=CLICK&amp;target=urn%3Ali%3AsalesLead%3A(-1%2C8108318)&amp;pageNumber=0&amp;targetEl=profilelink&amp;position=13&amp;trk=lss-serp-result-lead_photo</v>
      </c>
      <c r="AH2646" s="22" t="str">
        <f>VLOOKUP($G2646,Temp!$D:$F,AH$1,FALSE)</f>
        <v>receipt-bank.com</v>
      </c>
      <c r="AI2646" s="22">
        <f>VLOOKUP($G2646,Temp!$D:$F,AI$1,FALSE)</f>
        <v>0</v>
      </c>
      <c r="AJ2646" s="22" t="str">
        <f>VLOOKUP($G2646,Temp!$D:$F,AJ$1,FALSE)</f>
        <v>WordPress</v>
      </c>
    </row>
    <row r="2647" spans="1:36" ht="16" x14ac:dyDescent="0.2">
      <c r="A2647" s="8" t="str">
        <f t="shared" si="41"/>
        <v>Andy Crestodina Orbit Media Studios, Inc.</v>
      </c>
      <c r="B2647" s="8" t="s">
        <v>2218</v>
      </c>
      <c r="C2647" s="8" t="s">
        <v>16250</v>
      </c>
      <c r="D2647" s="8" t="s">
        <v>6232</v>
      </c>
      <c r="E2647" s="8" t="s">
        <v>634</v>
      </c>
      <c r="F2647" s="8" t="s">
        <v>16251</v>
      </c>
      <c r="G2647" s="8" t="s">
        <v>634</v>
      </c>
      <c r="H2647" s="22" t="e">
        <f>VLOOKUP($G2647,Temp!$A:$C,H$1,FALSE)</f>
        <v>#N/A</v>
      </c>
      <c r="I2647" s="22" t="e">
        <f>VLOOKUP($G2647,Temp!$A:$C,I$1,FALSE)</f>
        <v>#N/A</v>
      </c>
      <c r="J2647" s="22" t="e">
        <f>VLOOKUP($G2647,Temp!$A:$C,J$1,FALSE)</f>
        <v>#N/A</v>
      </c>
      <c r="K2647" s="22" t="e">
        <f>VLOOKUP($G2647,Temp!$A:$C,K$1,FALSE)</f>
        <v>#N/A</v>
      </c>
      <c r="L2647" s="22" t="e">
        <f>VLOOKUP($G2647,Temp!$A:$C,L$1,FALSE)</f>
        <v>#N/A</v>
      </c>
      <c r="M2647" s="22" t="e">
        <f>VLOOKUP($G2647,Temp!$A:$C,M$1,FALSE)</f>
        <v>#N/A</v>
      </c>
      <c r="N2647" s="22" t="e">
        <f>VLOOKUP($G2647,Temp!$A:$C,N$1,FALSE)</f>
        <v>#N/A</v>
      </c>
      <c r="O2647" s="22" t="e">
        <f>VLOOKUP($G2647,Temp!$A:$C,O$1,FALSE)</f>
        <v>#N/A</v>
      </c>
      <c r="P2647" s="22" t="e">
        <f>VLOOKUP($G2647,Temp!$A:$C,P$1,FALSE)</f>
        <v>#N/A</v>
      </c>
      <c r="Q2647" s="22" t="e">
        <f>VLOOKUP($G2647,Temp!$A:$C,Q$1,FALSE)</f>
        <v>#N/A</v>
      </c>
      <c r="R2647" s="22" t="e">
        <f>VLOOKUP($G2647,Temp!$A:$C,R$1,FALSE)</f>
        <v>#N/A</v>
      </c>
      <c r="S2647" s="22" t="e">
        <f>VLOOKUP($G2647,Temp!$A:$C,S$1,FALSE)</f>
        <v>#N/A</v>
      </c>
      <c r="T2647" s="22" t="e">
        <f>VLOOKUP($G2647,Temp!$A:$C,T$1,FALSE)</f>
        <v>#N/A</v>
      </c>
      <c r="U2647" s="22" t="e">
        <f>VLOOKUP($G2647,Temp!$A:$C,U$1,FALSE)</f>
        <v>#N/A</v>
      </c>
      <c r="V2647" s="22" t="e">
        <f>VLOOKUP($G2647,Temp!$A:$C,V$1,FALSE)</f>
        <v>#N/A</v>
      </c>
      <c r="W2647" s="22" t="e">
        <f>VLOOKUP($G2647,Temp!$A:$C,W$1,FALSE)</f>
        <v>#N/A</v>
      </c>
      <c r="X2647" s="22" t="e">
        <f>VLOOKUP($G2647,Temp!$A:$C,X$1,FALSE)</f>
        <v>#N/A</v>
      </c>
      <c r="Y2647" s="22" t="e">
        <f>VLOOKUP($G2647,Temp!$A:$C,Y$1,FALSE)</f>
        <v>#N/A</v>
      </c>
      <c r="Z2647" s="22" t="e">
        <f>VLOOKUP($G2647,Temp!$A:$C,Z$1,FALSE)</f>
        <v>#N/A</v>
      </c>
      <c r="AA2647" s="22" t="e">
        <f>VLOOKUP($A2647,Searches!$A:$H,AA$1,FALSE)</f>
        <v>#N/A</v>
      </c>
      <c r="AB2647" s="22" t="e">
        <f>VLOOKUP($A2647,Searches!$A:$H,AB$1,FALSE)</f>
        <v>#N/A</v>
      </c>
      <c r="AC2647" s="22" t="e">
        <f>VLOOKUP($A2647,Searches!$A:$H,AC$1,FALSE)</f>
        <v>#N/A</v>
      </c>
      <c r="AD2647" s="22" t="e">
        <f>VLOOKUP($A2647,Searches!$A:$H,AD$1,FALSE)</f>
        <v>#N/A</v>
      </c>
      <c r="AE2647" s="22" t="e">
        <f>VLOOKUP($A2647,Searches!$A:$H,AE$1,FALSE)</f>
        <v>#N/A</v>
      </c>
      <c r="AF2647" s="22" t="e">
        <f>VLOOKUP($A2647,Searches!$A:$H,AF$1,FALSE)</f>
        <v>#N/A</v>
      </c>
      <c r="AG2647" s="22" t="e">
        <f>VLOOKUP($A2647,Searches!$A:$H,AG$1,FALSE)</f>
        <v>#N/A</v>
      </c>
      <c r="AH2647" s="22" t="e">
        <f>VLOOKUP($G2647,Temp!$D:$F,AH$1,FALSE)</f>
        <v>#N/A</v>
      </c>
      <c r="AI2647" s="22" t="e">
        <f>VLOOKUP($G2647,Temp!$D:$F,AI$1,FALSE)</f>
        <v>#N/A</v>
      </c>
      <c r="AJ2647" s="22" t="e">
        <f>VLOOKUP($G2647,Temp!$D:$F,AJ$1,FALSE)</f>
        <v>#N/A</v>
      </c>
    </row>
    <row r="2648" spans="1:36" ht="16" x14ac:dyDescent="0.2">
      <c r="A2648" s="8" t="str">
        <f t="shared" si="41"/>
        <v>Taher Behbehani BroadSoft</v>
      </c>
      <c r="B2648" s="8" t="s">
        <v>289</v>
      </c>
      <c r="C2648" s="8" t="s">
        <v>290</v>
      </c>
      <c r="D2648" s="8" t="s">
        <v>291</v>
      </c>
      <c r="E2648" s="8" t="s">
        <v>292</v>
      </c>
      <c r="F2648" s="8" t="s">
        <v>293</v>
      </c>
      <c r="G2648" s="12" t="s">
        <v>294</v>
      </c>
      <c r="H2648" s="22" t="str">
        <f>VLOOKUP($G2648,Temp!$A:$C,H$1,FALSE)</f>
        <v>broadsoft.com</v>
      </c>
      <c r="I2648" s="22" t="e">
        <f>VLOOKUP($G2648,Temp!$A:$C,I$1,FALSE)</f>
        <v>#VALUE!</v>
      </c>
      <c r="J2648" s="22" t="e">
        <f>VLOOKUP($G2648,Temp!$A:$C,J$1,FALSE)</f>
        <v>#VALUE!</v>
      </c>
      <c r="K2648" s="22" t="e">
        <f>VLOOKUP($G2648,Temp!$A:$C,K$1,FALSE)</f>
        <v>#VALUE!</v>
      </c>
      <c r="L2648" s="22" t="e">
        <f>VLOOKUP($G2648,Temp!$A:$C,L$1,FALSE)</f>
        <v>#VALUE!</v>
      </c>
      <c r="M2648" s="22" t="e">
        <f>VLOOKUP($G2648,Temp!$A:$C,M$1,FALSE)</f>
        <v>#VALUE!</v>
      </c>
      <c r="N2648" s="22" t="e">
        <f>VLOOKUP($G2648,Temp!$A:$C,N$1,FALSE)</f>
        <v>#VALUE!</v>
      </c>
      <c r="O2648" s="22" t="e">
        <f>VLOOKUP($G2648,Temp!$A:$C,O$1,FALSE)</f>
        <v>#VALUE!</v>
      </c>
      <c r="P2648" s="22" t="e">
        <f>VLOOKUP($G2648,Temp!$A:$C,P$1,FALSE)</f>
        <v>#VALUE!</v>
      </c>
      <c r="Q2648" s="22" t="e">
        <f>VLOOKUP($G2648,Temp!$A:$C,Q$1,FALSE)</f>
        <v>#VALUE!</v>
      </c>
      <c r="R2648" s="22" t="e">
        <f>VLOOKUP($G2648,Temp!$A:$C,R$1,FALSE)</f>
        <v>#VALUE!</v>
      </c>
      <c r="S2648" s="22" t="e">
        <f>VLOOKUP($G2648,Temp!$A:$C,S$1,FALSE)</f>
        <v>#VALUE!</v>
      </c>
      <c r="T2648" s="22" t="e">
        <f>VLOOKUP($G2648,Temp!$A:$C,T$1,FALSE)</f>
        <v>#VALUE!</v>
      </c>
      <c r="U2648" s="22" t="e">
        <f>VLOOKUP($G2648,Temp!$A:$C,U$1,FALSE)</f>
        <v>#VALUE!</v>
      </c>
      <c r="V2648" s="22" t="e">
        <f>VLOOKUP($G2648,Temp!$A:$C,V$1,FALSE)</f>
        <v>#VALUE!</v>
      </c>
      <c r="W2648" s="22" t="e">
        <f>VLOOKUP($G2648,Temp!$A:$C,W$1,FALSE)</f>
        <v>#VALUE!</v>
      </c>
      <c r="X2648" s="22" t="e">
        <f>VLOOKUP($G2648,Temp!$A:$C,X$1,FALSE)</f>
        <v>#VALUE!</v>
      </c>
      <c r="Y2648" s="22">
        <f>VLOOKUP($G2648,Temp!$A:$C,Y$1,FALSE)</f>
        <v>43400</v>
      </c>
      <c r="Z2648" s="22">
        <f>VLOOKUP($G2648,Temp!$A:$C,Z$1,FALSE)</f>
        <v>97</v>
      </c>
      <c r="AA2648" s="22" t="e">
        <f>VLOOKUP($A2648,Searches!$A:$H,AA$1,FALSE)</f>
        <v>#N/A</v>
      </c>
      <c r="AB2648" s="22" t="e">
        <f>VLOOKUP($A2648,Searches!$A:$H,AB$1,FALSE)</f>
        <v>#N/A</v>
      </c>
      <c r="AC2648" s="22" t="e">
        <f>VLOOKUP($A2648,Searches!$A:$H,AC$1,FALSE)</f>
        <v>#N/A</v>
      </c>
      <c r="AD2648" s="22" t="e">
        <f>VLOOKUP($A2648,Searches!$A:$H,AD$1,FALSE)</f>
        <v>#N/A</v>
      </c>
      <c r="AE2648" s="22" t="e">
        <f>VLOOKUP($A2648,Searches!$A:$H,AE$1,FALSE)</f>
        <v>#N/A</v>
      </c>
      <c r="AF2648" s="22" t="e">
        <f>VLOOKUP($A2648,Searches!$A:$H,AF$1,FALSE)</f>
        <v>#N/A</v>
      </c>
      <c r="AG2648" s="22" t="e">
        <f>VLOOKUP($A2648,Searches!$A:$H,AG$1,FALSE)</f>
        <v>#N/A</v>
      </c>
      <c r="AH2648" s="22" t="str">
        <f>VLOOKUP($G2648,Temp!$D:$F,AH$1,FALSE)</f>
        <v>broadsoft.com</v>
      </c>
      <c r="AI2648" s="22" t="str">
        <f>VLOOKUP($G2648,Temp!$D:$F,AI$1,FALSE)</f>
        <v>Marketo</v>
      </c>
      <c r="AJ2648" s="22" t="str">
        <f>VLOOKUP($G2648,Temp!$D:$F,AJ$1,FALSE)</f>
        <v>WordPress</v>
      </c>
    </row>
    <row r="2649" spans="1:36" ht="16" x14ac:dyDescent="0.2">
      <c r="A2649" s="8" t="str">
        <f t="shared" si="41"/>
        <v>Sharon Vardi Prevoty</v>
      </c>
      <c r="B2649" s="8" t="s">
        <v>6130</v>
      </c>
      <c r="C2649" s="8" t="s">
        <v>16252</v>
      </c>
      <c r="D2649" s="8" t="s">
        <v>42</v>
      </c>
      <c r="E2649" s="8" t="s">
        <v>16253</v>
      </c>
      <c r="F2649" s="8" t="s">
        <v>16254</v>
      </c>
      <c r="G2649" s="12" t="s">
        <v>13778</v>
      </c>
      <c r="H2649" s="22" t="str">
        <f>VLOOKUP($G2649,Temp!$A:$C,H$1,FALSE)</f>
        <v>prevoty.com</v>
      </c>
      <c r="I2649" s="22" t="e">
        <f>VLOOKUP($G2649,Temp!$A:$C,I$1,FALSE)</f>
        <v>#VALUE!</v>
      </c>
      <c r="J2649" s="22" t="e">
        <f>VLOOKUP($G2649,Temp!$A:$C,J$1,FALSE)</f>
        <v>#VALUE!</v>
      </c>
      <c r="K2649" s="22" t="e">
        <f>VLOOKUP($G2649,Temp!$A:$C,K$1,FALSE)</f>
        <v>#VALUE!</v>
      </c>
      <c r="L2649" s="22" t="e">
        <f>VLOOKUP($G2649,Temp!$A:$C,L$1,FALSE)</f>
        <v>#VALUE!</v>
      </c>
      <c r="M2649" s="22" t="e">
        <f>VLOOKUP($G2649,Temp!$A:$C,M$1,FALSE)</f>
        <v>#VALUE!</v>
      </c>
      <c r="N2649" s="22" t="e">
        <f>VLOOKUP($G2649,Temp!$A:$C,N$1,FALSE)</f>
        <v>#VALUE!</v>
      </c>
      <c r="O2649" s="22" t="e">
        <f>VLOOKUP($G2649,Temp!$A:$C,O$1,FALSE)</f>
        <v>#VALUE!</v>
      </c>
      <c r="P2649" s="22" t="e">
        <f>VLOOKUP($G2649,Temp!$A:$C,P$1,FALSE)</f>
        <v>#VALUE!</v>
      </c>
      <c r="Q2649" s="22" t="e">
        <f>VLOOKUP($G2649,Temp!$A:$C,Q$1,FALSE)</f>
        <v>#VALUE!</v>
      </c>
      <c r="R2649" s="22" t="e">
        <f>VLOOKUP($G2649,Temp!$A:$C,R$1,FALSE)</f>
        <v>#VALUE!</v>
      </c>
      <c r="S2649" s="22" t="e">
        <f>VLOOKUP($G2649,Temp!$A:$C,S$1,FALSE)</f>
        <v>#VALUE!</v>
      </c>
      <c r="T2649" s="22" t="e">
        <f>VLOOKUP($G2649,Temp!$A:$C,T$1,FALSE)</f>
        <v>#VALUE!</v>
      </c>
      <c r="U2649" s="22" t="e">
        <f>VLOOKUP($G2649,Temp!$A:$C,U$1,FALSE)</f>
        <v>#VALUE!</v>
      </c>
      <c r="V2649" s="22" t="e">
        <f>VLOOKUP($G2649,Temp!$A:$C,V$1,FALSE)</f>
        <v>#VALUE!</v>
      </c>
      <c r="W2649" s="22" t="e">
        <f>VLOOKUP($G2649,Temp!$A:$C,W$1,FALSE)</f>
        <v>#VALUE!</v>
      </c>
      <c r="X2649" s="22" t="e">
        <f>VLOOKUP($G2649,Temp!$A:$C,X$1,FALSE)</f>
        <v>#VALUE!</v>
      </c>
      <c r="Y2649" s="22">
        <f>VLOOKUP($G2649,Temp!$A:$C,Y$1,FALSE)</f>
        <v>74</v>
      </c>
      <c r="Z2649" s="22">
        <f>VLOOKUP($G2649,Temp!$A:$C,Z$1,FALSE)</f>
        <v>0</v>
      </c>
      <c r="AA2649" s="22" t="e">
        <f>VLOOKUP($A2649,Searches!$A:$H,AA$1,FALSE)</f>
        <v>#N/A</v>
      </c>
      <c r="AB2649" s="22" t="e">
        <f>VLOOKUP($A2649,Searches!$A:$H,AB$1,FALSE)</f>
        <v>#N/A</v>
      </c>
      <c r="AC2649" s="22" t="e">
        <f>VLOOKUP($A2649,Searches!$A:$H,AC$1,FALSE)</f>
        <v>#N/A</v>
      </c>
      <c r="AD2649" s="22" t="e">
        <f>VLOOKUP($A2649,Searches!$A:$H,AD$1,FALSE)</f>
        <v>#N/A</v>
      </c>
      <c r="AE2649" s="22" t="e">
        <f>VLOOKUP($A2649,Searches!$A:$H,AE$1,FALSE)</f>
        <v>#N/A</v>
      </c>
      <c r="AF2649" s="22" t="e">
        <f>VLOOKUP($A2649,Searches!$A:$H,AF$1,FALSE)</f>
        <v>#N/A</v>
      </c>
      <c r="AG2649" s="22" t="e">
        <f>VLOOKUP($A2649,Searches!$A:$H,AG$1,FALSE)</f>
        <v>#N/A</v>
      </c>
      <c r="AH2649" s="22" t="e">
        <f>VLOOKUP($G2649,Temp!$D:$F,AH$1,FALSE)</f>
        <v>#N/A</v>
      </c>
      <c r="AI2649" s="22" t="e">
        <f>VLOOKUP($G2649,Temp!$D:$F,AI$1,FALSE)</f>
        <v>#N/A</v>
      </c>
      <c r="AJ2649" s="22" t="e">
        <f>VLOOKUP($G2649,Temp!$D:$F,AJ$1,FALSE)</f>
        <v>#N/A</v>
      </c>
    </row>
    <row r="2650" spans="1:36" ht="16" x14ac:dyDescent="0.2">
      <c r="A2650" s="8" t="str">
        <f t="shared" si="41"/>
        <v>Michael Hiskey Semarchy</v>
      </c>
      <c r="B2650" s="8" t="s">
        <v>1203</v>
      </c>
      <c r="C2650" s="8" t="s">
        <v>16255</v>
      </c>
      <c r="D2650" s="8" t="s">
        <v>42</v>
      </c>
      <c r="E2650" s="8" t="s">
        <v>16256</v>
      </c>
      <c r="F2650" s="8" t="s">
        <v>16257</v>
      </c>
      <c r="G2650" s="12" t="s">
        <v>13809</v>
      </c>
      <c r="H2650" s="22" t="str">
        <f>VLOOKUP($G2650,Temp!$A:$C,H$1,FALSE)</f>
        <v>semarchy.com</v>
      </c>
      <c r="I2650" s="22" t="e">
        <f>VLOOKUP($G2650,Temp!$A:$C,I$1,FALSE)</f>
        <v>#VALUE!</v>
      </c>
      <c r="J2650" s="22" t="e">
        <f>VLOOKUP($G2650,Temp!$A:$C,J$1,FALSE)</f>
        <v>#VALUE!</v>
      </c>
      <c r="K2650" s="22" t="e">
        <f>VLOOKUP($G2650,Temp!$A:$C,K$1,FALSE)</f>
        <v>#VALUE!</v>
      </c>
      <c r="L2650" s="22" t="e">
        <f>VLOOKUP($G2650,Temp!$A:$C,L$1,FALSE)</f>
        <v>#VALUE!</v>
      </c>
      <c r="M2650" s="22" t="e">
        <f>VLOOKUP($G2650,Temp!$A:$C,M$1,FALSE)</f>
        <v>#VALUE!</v>
      </c>
      <c r="N2650" s="22" t="e">
        <f>VLOOKUP($G2650,Temp!$A:$C,N$1,FALSE)</f>
        <v>#VALUE!</v>
      </c>
      <c r="O2650" s="22" t="e">
        <f>VLOOKUP($G2650,Temp!$A:$C,O$1,FALSE)</f>
        <v>#VALUE!</v>
      </c>
      <c r="P2650" s="22" t="e">
        <f>VLOOKUP($G2650,Temp!$A:$C,P$1,FALSE)</f>
        <v>#VALUE!</v>
      </c>
      <c r="Q2650" s="22" t="e">
        <f>VLOOKUP($G2650,Temp!$A:$C,Q$1,FALSE)</f>
        <v>#VALUE!</v>
      </c>
      <c r="R2650" s="22" t="e">
        <f>VLOOKUP($G2650,Temp!$A:$C,R$1,FALSE)</f>
        <v>#VALUE!</v>
      </c>
      <c r="S2650" s="22" t="e">
        <f>VLOOKUP($G2650,Temp!$A:$C,S$1,FALSE)</f>
        <v>#VALUE!</v>
      </c>
      <c r="T2650" s="22" t="e">
        <f>VLOOKUP($G2650,Temp!$A:$C,T$1,FALSE)</f>
        <v>#VALUE!</v>
      </c>
      <c r="U2650" s="22" t="e">
        <f>VLOOKUP($G2650,Temp!$A:$C,U$1,FALSE)</f>
        <v>#VALUE!</v>
      </c>
      <c r="V2650" s="22" t="e">
        <f>VLOOKUP($G2650,Temp!$A:$C,V$1,FALSE)</f>
        <v>#VALUE!</v>
      </c>
      <c r="W2650" s="22" t="e">
        <f>VLOOKUP($G2650,Temp!$A:$C,W$1,FALSE)</f>
        <v>#VALUE!</v>
      </c>
      <c r="X2650" s="22" t="e">
        <f>VLOOKUP($G2650,Temp!$A:$C,X$1,FALSE)</f>
        <v>#VALUE!</v>
      </c>
      <c r="Y2650" s="22">
        <f>VLOOKUP($G2650,Temp!$A:$C,Y$1,FALSE)</f>
        <v>4100</v>
      </c>
      <c r="Z2650" s="22">
        <f>VLOOKUP($G2650,Temp!$A:$C,Z$1,FALSE)</f>
        <v>0</v>
      </c>
      <c r="AA2650" s="22" t="e">
        <f>VLOOKUP($A2650,Searches!$A:$H,AA$1,FALSE)</f>
        <v>#N/A</v>
      </c>
      <c r="AB2650" s="22" t="e">
        <f>VLOOKUP($A2650,Searches!$A:$H,AB$1,FALSE)</f>
        <v>#N/A</v>
      </c>
      <c r="AC2650" s="22" t="e">
        <f>VLOOKUP($A2650,Searches!$A:$H,AC$1,FALSE)</f>
        <v>#N/A</v>
      </c>
      <c r="AD2650" s="22" t="e">
        <f>VLOOKUP($A2650,Searches!$A:$H,AD$1,FALSE)</f>
        <v>#N/A</v>
      </c>
      <c r="AE2650" s="22" t="e">
        <f>VLOOKUP($A2650,Searches!$A:$H,AE$1,FALSE)</f>
        <v>#N/A</v>
      </c>
      <c r="AF2650" s="22" t="e">
        <f>VLOOKUP($A2650,Searches!$A:$H,AF$1,FALSE)</f>
        <v>#N/A</v>
      </c>
      <c r="AG2650" s="22" t="e">
        <f>VLOOKUP($A2650,Searches!$A:$H,AG$1,FALSE)</f>
        <v>#N/A</v>
      </c>
      <c r="AH2650" s="22" t="e">
        <f>VLOOKUP($G2650,Temp!$D:$F,AH$1,FALSE)</f>
        <v>#N/A</v>
      </c>
      <c r="AI2650" s="22" t="e">
        <f>VLOOKUP($G2650,Temp!$D:$F,AI$1,FALSE)</f>
        <v>#N/A</v>
      </c>
      <c r="AJ2650" s="22" t="e">
        <f>VLOOKUP($G2650,Temp!$D:$F,AJ$1,FALSE)</f>
        <v>#N/A</v>
      </c>
    </row>
    <row r="2651" spans="1:36" ht="16" x14ac:dyDescent="0.2">
      <c r="A2651" s="8" t="str">
        <f t="shared" si="41"/>
        <v>Marsh Sutherland Game Set Match</v>
      </c>
      <c r="B2651" s="8" t="s">
        <v>16258</v>
      </c>
      <c r="C2651" s="8" t="s">
        <v>16259</v>
      </c>
      <c r="D2651" s="8" t="s">
        <v>11815</v>
      </c>
      <c r="E2651" s="8" t="s">
        <v>16260</v>
      </c>
      <c r="F2651" s="8" t="s">
        <v>16261</v>
      </c>
      <c r="G2651" s="12" t="s">
        <v>13824</v>
      </c>
      <c r="H2651" s="22" t="str">
        <f>VLOOKUP($G2651,Temp!$A:$C,H$1,FALSE)</f>
        <v>gamesetmatch.co</v>
      </c>
      <c r="I2651" s="22" t="e">
        <f>VLOOKUP($G2651,Temp!$A:$C,I$1,FALSE)</f>
        <v>#VALUE!</v>
      </c>
      <c r="J2651" s="22" t="e">
        <f>VLOOKUP($G2651,Temp!$A:$C,J$1,FALSE)</f>
        <v>#VALUE!</v>
      </c>
      <c r="K2651" s="22" t="e">
        <f>VLOOKUP($G2651,Temp!$A:$C,K$1,FALSE)</f>
        <v>#VALUE!</v>
      </c>
      <c r="L2651" s="22" t="e">
        <f>VLOOKUP($G2651,Temp!$A:$C,L$1,FALSE)</f>
        <v>#VALUE!</v>
      </c>
      <c r="M2651" s="22" t="e">
        <f>VLOOKUP($G2651,Temp!$A:$C,M$1,FALSE)</f>
        <v>#VALUE!</v>
      </c>
      <c r="N2651" s="22" t="e">
        <f>VLOOKUP($G2651,Temp!$A:$C,N$1,FALSE)</f>
        <v>#VALUE!</v>
      </c>
      <c r="O2651" s="22" t="e">
        <f>VLOOKUP($G2651,Temp!$A:$C,O$1,FALSE)</f>
        <v>#VALUE!</v>
      </c>
      <c r="P2651" s="22" t="e">
        <f>VLOOKUP($G2651,Temp!$A:$C,P$1,FALSE)</f>
        <v>#VALUE!</v>
      </c>
      <c r="Q2651" s="22" t="e">
        <f>VLOOKUP($G2651,Temp!$A:$C,Q$1,FALSE)</f>
        <v>#VALUE!</v>
      </c>
      <c r="R2651" s="22" t="e">
        <f>VLOOKUP($G2651,Temp!$A:$C,R$1,FALSE)</f>
        <v>#VALUE!</v>
      </c>
      <c r="S2651" s="22" t="e">
        <f>VLOOKUP($G2651,Temp!$A:$C,S$1,FALSE)</f>
        <v>#VALUE!</v>
      </c>
      <c r="T2651" s="22" t="e">
        <f>VLOOKUP($G2651,Temp!$A:$C,T$1,FALSE)</f>
        <v>#VALUE!</v>
      </c>
      <c r="U2651" s="22" t="e">
        <f>VLOOKUP($G2651,Temp!$A:$C,U$1,FALSE)</f>
        <v>#VALUE!</v>
      </c>
      <c r="V2651" s="22" t="e">
        <f>VLOOKUP($G2651,Temp!$A:$C,V$1,FALSE)</f>
        <v>#VALUE!</v>
      </c>
      <c r="W2651" s="22" t="e">
        <f>VLOOKUP($G2651,Temp!$A:$C,W$1,FALSE)</f>
        <v>#VALUE!</v>
      </c>
      <c r="X2651" s="22" t="e">
        <f>VLOOKUP($G2651,Temp!$A:$C,X$1,FALSE)</f>
        <v>#VALUE!</v>
      </c>
      <c r="Y2651" s="22">
        <f>VLOOKUP($G2651,Temp!$A:$C,Y$1,FALSE)</f>
        <v>0</v>
      </c>
      <c r="Z2651" s="22">
        <f>VLOOKUP($G2651,Temp!$A:$C,Z$1,FALSE)</f>
        <v>0</v>
      </c>
      <c r="AA2651" s="22" t="e">
        <f>VLOOKUP($A2651,Searches!$A:$H,AA$1,FALSE)</f>
        <v>#N/A</v>
      </c>
      <c r="AB2651" s="22" t="e">
        <f>VLOOKUP($A2651,Searches!$A:$H,AB$1,FALSE)</f>
        <v>#N/A</v>
      </c>
      <c r="AC2651" s="22" t="e">
        <f>VLOOKUP($A2651,Searches!$A:$H,AC$1,FALSE)</f>
        <v>#N/A</v>
      </c>
      <c r="AD2651" s="22" t="e">
        <f>VLOOKUP($A2651,Searches!$A:$H,AD$1,FALSE)</f>
        <v>#N/A</v>
      </c>
      <c r="AE2651" s="22" t="e">
        <f>VLOOKUP($A2651,Searches!$A:$H,AE$1,FALSE)</f>
        <v>#N/A</v>
      </c>
      <c r="AF2651" s="22" t="e">
        <f>VLOOKUP($A2651,Searches!$A:$H,AF$1,FALSE)</f>
        <v>#N/A</v>
      </c>
      <c r="AG2651" s="22" t="e">
        <f>VLOOKUP($A2651,Searches!$A:$H,AG$1,FALSE)</f>
        <v>#N/A</v>
      </c>
      <c r="AH2651" s="22" t="e">
        <f>VLOOKUP($G2651,Temp!$D:$F,AH$1,FALSE)</f>
        <v>#N/A</v>
      </c>
      <c r="AI2651" s="22" t="e">
        <f>VLOOKUP($G2651,Temp!$D:$F,AI$1,FALSE)</f>
        <v>#N/A</v>
      </c>
      <c r="AJ2651" s="22" t="e">
        <f>VLOOKUP($G2651,Temp!$D:$F,AJ$1,FALSE)</f>
        <v>#N/A</v>
      </c>
    </row>
    <row r="2652" spans="1:36" ht="16" x14ac:dyDescent="0.2">
      <c r="A2652" s="8" t="str">
        <f t="shared" si="41"/>
        <v>Jeff MBA CCNET Managed Services, LLC</v>
      </c>
      <c r="B2652" s="8" t="s">
        <v>2520</v>
      </c>
      <c r="C2652" s="8" t="s">
        <v>1122</v>
      </c>
      <c r="D2652" s="8" t="s">
        <v>16262</v>
      </c>
      <c r="E2652" s="8" t="s">
        <v>16263</v>
      </c>
      <c r="F2652" s="8" t="s">
        <v>16264</v>
      </c>
      <c r="G2652" s="12" t="s">
        <v>13846</v>
      </c>
      <c r="H2652" s="22" t="str">
        <f>VLOOKUP($G2652,Temp!$A:$C,H$1,FALSE)</f>
        <v>ccnet.io</v>
      </c>
      <c r="I2652" s="22" t="e">
        <f>VLOOKUP($G2652,Temp!$A:$C,I$1,FALSE)</f>
        <v>#VALUE!</v>
      </c>
      <c r="J2652" s="22" t="e">
        <f>VLOOKUP($G2652,Temp!$A:$C,J$1,FALSE)</f>
        <v>#VALUE!</v>
      </c>
      <c r="K2652" s="22" t="e">
        <f>VLOOKUP($G2652,Temp!$A:$C,K$1,FALSE)</f>
        <v>#VALUE!</v>
      </c>
      <c r="L2652" s="22" t="e">
        <f>VLOOKUP($G2652,Temp!$A:$C,L$1,FALSE)</f>
        <v>#VALUE!</v>
      </c>
      <c r="M2652" s="22" t="e">
        <f>VLOOKUP($G2652,Temp!$A:$C,M$1,FALSE)</f>
        <v>#VALUE!</v>
      </c>
      <c r="N2652" s="22" t="e">
        <f>VLOOKUP($G2652,Temp!$A:$C,N$1,FALSE)</f>
        <v>#VALUE!</v>
      </c>
      <c r="O2652" s="22" t="e">
        <f>VLOOKUP($G2652,Temp!$A:$C,O$1,FALSE)</f>
        <v>#VALUE!</v>
      </c>
      <c r="P2652" s="22" t="e">
        <f>VLOOKUP($G2652,Temp!$A:$C,P$1,FALSE)</f>
        <v>#VALUE!</v>
      </c>
      <c r="Q2652" s="22" t="e">
        <f>VLOOKUP($G2652,Temp!$A:$C,Q$1,FALSE)</f>
        <v>#VALUE!</v>
      </c>
      <c r="R2652" s="22" t="e">
        <f>VLOOKUP($G2652,Temp!$A:$C,R$1,FALSE)</f>
        <v>#VALUE!</v>
      </c>
      <c r="S2652" s="22" t="e">
        <f>VLOOKUP($G2652,Temp!$A:$C,S$1,FALSE)</f>
        <v>#VALUE!</v>
      </c>
      <c r="T2652" s="22" t="e">
        <f>VLOOKUP($G2652,Temp!$A:$C,T$1,FALSE)</f>
        <v>#VALUE!</v>
      </c>
      <c r="U2652" s="22" t="e">
        <f>VLOOKUP($G2652,Temp!$A:$C,U$1,FALSE)</f>
        <v>#VALUE!</v>
      </c>
      <c r="V2652" s="22" t="e">
        <f>VLOOKUP($G2652,Temp!$A:$C,V$1,FALSE)</f>
        <v>#VALUE!</v>
      </c>
      <c r="W2652" s="22" t="e">
        <f>VLOOKUP($G2652,Temp!$A:$C,W$1,FALSE)</f>
        <v>#VALUE!</v>
      </c>
      <c r="X2652" s="22" t="e">
        <f>VLOOKUP($G2652,Temp!$A:$C,X$1,FALSE)</f>
        <v>#VALUE!</v>
      </c>
      <c r="Y2652" s="22">
        <f>VLOOKUP($G2652,Temp!$A:$C,Y$1,FALSE)</f>
        <v>0</v>
      </c>
      <c r="Z2652" s="22">
        <f>VLOOKUP($G2652,Temp!$A:$C,Z$1,FALSE)</f>
        <v>0</v>
      </c>
      <c r="AA2652" s="22" t="e">
        <f>VLOOKUP($A2652,Searches!$A:$H,AA$1,FALSE)</f>
        <v>#N/A</v>
      </c>
      <c r="AB2652" s="22" t="e">
        <f>VLOOKUP($A2652,Searches!$A:$H,AB$1,FALSE)</f>
        <v>#N/A</v>
      </c>
      <c r="AC2652" s="22" t="e">
        <f>VLOOKUP($A2652,Searches!$A:$H,AC$1,FALSE)</f>
        <v>#N/A</v>
      </c>
      <c r="AD2652" s="22" t="e">
        <f>VLOOKUP($A2652,Searches!$A:$H,AD$1,FALSE)</f>
        <v>#N/A</v>
      </c>
      <c r="AE2652" s="22" t="e">
        <f>VLOOKUP($A2652,Searches!$A:$H,AE$1,FALSE)</f>
        <v>#N/A</v>
      </c>
      <c r="AF2652" s="22" t="e">
        <f>VLOOKUP($A2652,Searches!$A:$H,AF$1,FALSE)</f>
        <v>#N/A</v>
      </c>
      <c r="AG2652" s="22" t="e">
        <f>VLOOKUP($A2652,Searches!$A:$H,AG$1,FALSE)</f>
        <v>#N/A</v>
      </c>
      <c r="AH2652" s="22" t="e">
        <f>VLOOKUP($G2652,Temp!$D:$F,AH$1,FALSE)</f>
        <v>#N/A</v>
      </c>
      <c r="AI2652" s="22" t="e">
        <f>VLOOKUP($G2652,Temp!$D:$F,AI$1,FALSE)</f>
        <v>#N/A</v>
      </c>
      <c r="AJ2652" s="22" t="e">
        <f>VLOOKUP($G2652,Temp!$D:$F,AJ$1,FALSE)</f>
        <v>#N/A</v>
      </c>
    </row>
    <row r="2653" spans="1:36" ht="16" x14ac:dyDescent="0.2">
      <c r="A2653" s="8" t="str">
        <f t="shared" si="41"/>
        <v xml:space="preserve">Carl Nerup Cog </v>
      </c>
      <c r="B2653" s="8" t="s">
        <v>4483</v>
      </c>
      <c r="C2653" s="8" t="s">
        <v>16265</v>
      </c>
      <c r="D2653" s="8" t="s">
        <v>16266</v>
      </c>
      <c r="E2653" s="8" t="s">
        <v>16267</v>
      </c>
      <c r="F2653" s="8" t="s">
        <v>16268</v>
      </c>
      <c r="G2653" s="8" t="s">
        <v>13874</v>
      </c>
      <c r="H2653" s="22" t="str">
        <f>VLOOKUP($G2653,Temp!$A:$C,H$1,FALSE)</f>
        <v>cog.systems</v>
      </c>
      <c r="I2653" s="22" t="e">
        <f>VLOOKUP($G2653,Temp!$A:$C,I$1,FALSE)</f>
        <v>#VALUE!</v>
      </c>
      <c r="J2653" s="22" t="e">
        <f>VLOOKUP($G2653,Temp!$A:$C,J$1,FALSE)</f>
        <v>#VALUE!</v>
      </c>
      <c r="K2653" s="22" t="e">
        <f>VLOOKUP($G2653,Temp!$A:$C,K$1,FALSE)</f>
        <v>#VALUE!</v>
      </c>
      <c r="L2653" s="22" t="e">
        <f>VLOOKUP($G2653,Temp!$A:$C,L$1,FALSE)</f>
        <v>#VALUE!</v>
      </c>
      <c r="M2653" s="22" t="e">
        <f>VLOOKUP($G2653,Temp!$A:$C,M$1,FALSE)</f>
        <v>#VALUE!</v>
      </c>
      <c r="N2653" s="22" t="e">
        <f>VLOOKUP($G2653,Temp!$A:$C,N$1,FALSE)</f>
        <v>#VALUE!</v>
      </c>
      <c r="O2653" s="22" t="e">
        <f>VLOOKUP($G2653,Temp!$A:$C,O$1,FALSE)</f>
        <v>#VALUE!</v>
      </c>
      <c r="P2653" s="22" t="e">
        <f>VLOOKUP($G2653,Temp!$A:$C,P$1,FALSE)</f>
        <v>#VALUE!</v>
      </c>
      <c r="Q2653" s="22" t="e">
        <f>VLOOKUP($G2653,Temp!$A:$C,Q$1,FALSE)</f>
        <v>#VALUE!</v>
      </c>
      <c r="R2653" s="22" t="e">
        <f>VLOOKUP($G2653,Temp!$A:$C,R$1,FALSE)</f>
        <v>#VALUE!</v>
      </c>
      <c r="S2653" s="22" t="e">
        <f>VLOOKUP($G2653,Temp!$A:$C,S$1,FALSE)</f>
        <v>#VALUE!</v>
      </c>
      <c r="T2653" s="22" t="e">
        <f>VLOOKUP($G2653,Temp!$A:$C,T$1,FALSE)</f>
        <v>#VALUE!</v>
      </c>
      <c r="U2653" s="22" t="e">
        <f>VLOOKUP($G2653,Temp!$A:$C,U$1,FALSE)</f>
        <v>#VALUE!</v>
      </c>
      <c r="V2653" s="22" t="e">
        <f>VLOOKUP($G2653,Temp!$A:$C,V$1,FALSE)</f>
        <v>#VALUE!</v>
      </c>
      <c r="W2653" s="22" t="e">
        <f>VLOOKUP($G2653,Temp!$A:$C,W$1,FALSE)</f>
        <v>#VALUE!</v>
      </c>
      <c r="X2653" s="22" t="e">
        <f>VLOOKUP($G2653,Temp!$A:$C,X$1,FALSE)</f>
        <v>#VALUE!</v>
      </c>
      <c r="Y2653" s="22">
        <f>VLOOKUP($G2653,Temp!$A:$C,Y$1,FALSE)</f>
        <v>5</v>
      </c>
      <c r="Z2653" s="22">
        <f>VLOOKUP($G2653,Temp!$A:$C,Z$1,FALSE)</f>
        <v>0</v>
      </c>
      <c r="AA2653" s="22" t="e">
        <f>VLOOKUP($A2653,Searches!$A:$H,AA$1,FALSE)</f>
        <v>#N/A</v>
      </c>
      <c r="AB2653" s="22" t="e">
        <f>VLOOKUP($A2653,Searches!$A:$H,AB$1,FALSE)</f>
        <v>#N/A</v>
      </c>
      <c r="AC2653" s="22" t="e">
        <f>VLOOKUP($A2653,Searches!$A:$H,AC$1,FALSE)</f>
        <v>#N/A</v>
      </c>
      <c r="AD2653" s="22" t="e">
        <f>VLOOKUP($A2653,Searches!$A:$H,AD$1,FALSE)</f>
        <v>#N/A</v>
      </c>
      <c r="AE2653" s="22" t="e">
        <f>VLOOKUP($A2653,Searches!$A:$H,AE$1,FALSE)</f>
        <v>#N/A</v>
      </c>
      <c r="AF2653" s="22" t="e">
        <f>VLOOKUP($A2653,Searches!$A:$H,AF$1,FALSE)</f>
        <v>#N/A</v>
      </c>
      <c r="AG2653" s="22" t="e">
        <f>VLOOKUP($A2653,Searches!$A:$H,AG$1,FALSE)</f>
        <v>#N/A</v>
      </c>
      <c r="AH2653" s="22" t="e">
        <f>VLOOKUP($G2653,Temp!$D:$F,AH$1,FALSE)</f>
        <v>#N/A</v>
      </c>
      <c r="AI2653" s="22" t="e">
        <f>VLOOKUP($G2653,Temp!$D:$F,AI$1,FALSE)</f>
        <v>#N/A</v>
      </c>
      <c r="AJ2653" s="22" t="e">
        <f>VLOOKUP($G2653,Temp!$D:$F,AJ$1,FALSE)</f>
        <v>#N/A</v>
      </c>
    </row>
    <row r="2654" spans="1:36" ht="16" x14ac:dyDescent="0.2">
      <c r="A2654" s="8" t="str">
        <f t="shared" si="41"/>
        <v>Denise  Agile Transformation Inc.</v>
      </c>
      <c r="B2654" s="8" t="s">
        <v>1437</v>
      </c>
      <c r="C2654" s="8" t="s">
        <v>634</v>
      </c>
      <c r="D2654" s="8" t="s">
        <v>16269</v>
      </c>
      <c r="E2654" s="8" t="s">
        <v>16270</v>
      </c>
      <c r="F2654" s="8" t="s">
        <v>16271</v>
      </c>
      <c r="G2654" s="12" t="s">
        <v>13895</v>
      </c>
      <c r="H2654" s="22" t="str">
        <f>VLOOKUP($G2654,Temp!$A:$C,H$1,FALSE)</f>
        <v>AgileTransformation.com</v>
      </c>
      <c r="I2654" s="22" t="e">
        <f>VLOOKUP($G2654,Temp!$A:$C,I$1,FALSE)</f>
        <v>#VALUE!</v>
      </c>
      <c r="J2654" s="22" t="e">
        <f>VLOOKUP($G2654,Temp!$A:$C,J$1,FALSE)</f>
        <v>#VALUE!</v>
      </c>
      <c r="K2654" s="22" t="e">
        <f>VLOOKUP($G2654,Temp!$A:$C,K$1,FALSE)</f>
        <v>#VALUE!</v>
      </c>
      <c r="L2654" s="22" t="e">
        <f>VLOOKUP($G2654,Temp!$A:$C,L$1,FALSE)</f>
        <v>#VALUE!</v>
      </c>
      <c r="M2654" s="22" t="e">
        <f>VLOOKUP($G2654,Temp!$A:$C,M$1,FALSE)</f>
        <v>#VALUE!</v>
      </c>
      <c r="N2654" s="22" t="e">
        <f>VLOOKUP($G2654,Temp!$A:$C,N$1,FALSE)</f>
        <v>#VALUE!</v>
      </c>
      <c r="O2654" s="22" t="e">
        <f>VLOOKUP($G2654,Temp!$A:$C,O$1,FALSE)</f>
        <v>#VALUE!</v>
      </c>
      <c r="P2654" s="22" t="e">
        <f>VLOOKUP($G2654,Temp!$A:$C,P$1,FALSE)</f>
        <v>#VALUE!</v>
      </c>
      <c r="Q2654" s="22" t="e">
        <f>VLOOKUP($G2654,Temp!$A:$C,Q$1,FALSE)</f>
        <v>#VALUE!</v>
      </c>
      <c r="R2654" s="22" t="e">
        <f>VLOOKUP($G2654,Temp!$A:$C,R$1,FALSE)</f>
        <v>#VALUE!</v>
      </c>
      <c r="S2654" s="22" t="e">
        <f>VLOOKUP($G2654,Temp!$A:$C,S$1,FALSE)</f>
        <v>#VALUE!</v>
      </c>
      <c r="T2654" s="22" t="e">
        <f>VLOOKUP($G2654,Temp!$A:$C,T$1,FALSE)</f>
        <v>#VALUE!</v>
      </c>
      <c r="U2654" s="22" t="e">
        <f>VLOOKUP($G2654,Temp!$A:$C,U$1,FALSE)</f>
        <v>#VALUE!</v>
      </c>
      <c r="V2654" s="22" t="e">
        <f>VLOOKUP($G2654,Temp!$A:$C,V$1,FALSE)</f>
        <v>#VALUE!</v>
      </c>
      <c r="W2654" s="22" t="e">
        <f>VLOOKUP($G2654,Temp!$A:$C,W$1,FALSE)</f>
        <v>#VALUE!</v>
      </c>
      <c r="X2654" s="22" t="e">
        <f>VLOOKUP($G2654,Temp!$A:$C,X$1,FALSE)</f>
        <v>#VALUE!</v>
      </c>
      <c r="Y2654" s="22">
        <f>VLOOKUP($G2654,Temp!$A:$C,Y$1,FALSE)</f>
        <v>1000</v>
      </c>
      <c r="Z2654" s="22">
        <f>VLOOKUP($G2654,Temp!$A:$C,Z$1,FALSE)</f>
        <v>0</v>
      </c>
      <c r="AA2654" s="22" t="e">
        <f>VLOOKUP($A2654,Searches!$A:$H,AA$1,FALSE)</f>
        <v>#N/A</v>
      </c>
      <c r="AB2654" s="22" t="e">
        <f>VLOOKUP($A2654,Searches!$A:$H,AB$1,FALSE)</f>
        <v>#N/A</v>
      </c>
      <c r="AC2654" s="22" t="e">
        <f>VLOOKUP($A2654,Searches!$A:$H,AC$1,FALSE)</f>
        <v>#N/A</v>
      </c>
      <c r="AD2654" s="22" t="e">
        <f>VLOOKUP($A2654,Searches!$A:$H,AD$1,FALSE)</f>
        <v>#N/A</v>
      </c>
      <c r="AE2654" s="22" t="e">
        <f>VLOOKUP($A2654,Searches!$A:$H,AE$1,FALSE)</f>
        <v>#N/A</v>
      </c>
      <c r="AF2654" s="22" t="e">
        <f>VLOOKUP($A2654,Searches!$A:$H,AF$1,FALSE)</f>
        <v>#N/A</v>
      </c>
      <c r="AG2654" s="22" t="e">
        <f>VLOOKUP($A2654,Searches!$A:$H,AG$1,FALSE)</f>
        <v>#N/A</v>
      </c>
      <c r="AH2654" s="22" t="e">
        <f>VLOOKUP($G2654,Temp!$D:$F,AH$1,FALSE)</f>
        <v>#N/A</v>
      </c>
      <c r="AI2654" s="22" t="e">
        <f>VLOOKUP($G2654,Temp!$D:$F,AI$1,FALSE)</f>
        <v>#N/A</v>
      </c>
      <c r="AJ2654" s="22" t="e">
        <f>VLOOKUP($G2654,Temp!$D:$F,AJ$1,FALSE)</f>
        <v>#N/A</v>
      </c>
    </row>
    <row r="2655" spans="1:36" ht="16" x14ac:dyDescent="0.2">
      <c r="A2655" s="8" t="str">
        <f t="shared" si="41"/>
        <v>Elizabeth Hannan Bunny BOX Design</v>
      </c>
      <c r="B2655" s="8" t="s">
        <v>454</v>
      </c>
      <c r="C2655" s="8" t="s">
        <v>16273</v>
      </c>
      <c r="D2655" s="8" t="s">
        <v>16274</v>
      </c>
      <c r="E2655" s="8" t="s">
        <v>16275</v>
      </c>
      <c r="F2655" s="8" t="s">
        <v>16276</v>
      </c>
      <c r="G2655" s="12" t="s">
        <v>13917</v>
      </c>
      <c r="H2655" s="22" t="str">
        <f>VLOOKUP($G2655,Temp!$A:$C,H$1,FALSE)</f>
        <v>BunnyBOXDesign.com</v>
      </c>
      <c r="I2655" s="22" t="e">
        <f>VLOOKUP($G2655,Temp!$A:$C,I$1,FALSE)</f>
        <v>#VALUE!</v>
      </c>
      <c r="J2655" s="22" t="e">
        <f>VLOOKUP($G2655,Temp!$A:$C,J$1,FALSE)</f>
        <v>#VALUE!</v>
      </c>
      <c r="K2655" s="22" t="e">
        <f>VLOOKUP($G2655,Temp!$A:$C,K$1,FALSE)</f>
        <v>#VALUE!</v>
      </c>
      <c r="L2655" s="22" t="e">
        <f>VLOOKUP($G2655,Temp!$A:$C,L$1,FALSE)</f>
        <v>#VALUE!</v>
      </c>
      <c r="M2655" s="22" t="e">
        <f>VLOOKUP($G2655,Temp!$A:$C,M$1,FALSE)</f>
        <v>#VALUE!</v>
      </c>
      <c r="N2655" s="22" t="e">
        <f>VLOOKUP($G2655,Temp!$A:$C,N$1,FALSE)</f>
        <v>#VALUE!</v>
      </c>
      <c r="O2655" s="22" t="e">
        <f>VLOOKUP($G2655,Temp!$A:$C,O$1,FALSE)</f>
        <v>#VALUE!</v>
      </c>
      <c r="P2655" s="22" t="e">
        <f>VLOOKUP($G2655,Temp!$A:$C,P$1,FALSE)</f>
        <v>#VALUE!</v>
      </c>
      <c r="Q2655" s="22" t="e">
        <f>VLOOKUP($G2655,Temp!$A:$C,Q$1,FALSE)</f>
        <v>#VALUE!</v>
      </c>
      <c r="R2655" s="22" t="e">
        <f>VLOOKUP($G2655,Temp!$A:$C,R$1,FALSE)</f>
        <v>#VALUE!</v>
      </c>
      <c r="S2655" s="22" t="e">
        <f>VLOOKUP($G2655,Temp!$A:$C,S$1,FALSE)</f>
        <v>#VALUE!</v>
      </c>
      <c r="T2655" s="22" t="e">
        <f>VLOOKUP($G2655,Temp!$A:$C,T$1,FALSE)</f>
        <v>#VALUE!</v>
      </c>
      <c r="U2655" s="22" t="e">
        <f>VLOOKUP($G2655,Temp!$A:$C,U$1,FALSE)</f>
        <v>#VALUE!</v>
      </c>
      <c r="V2655" s="22" t="e">
        <f>VLOOKUP($G2655,Temp!$A:$C,V$1,FALSE)</f>
        <v>#VALUE!</v>
      </c>
      <c r="W2655" s="22" t="e">
        <f>VLOOKUP($G2655,Temp!$A:$C,W$1,FALSE)</f>
        <v>#VALUE!</v>
      </c>
      <c r="X2655" s="22" t="e">
        <f>VLOOKUP($G2655,Temp!$A:$C,X$1,FALSE)</f>
        <v>#VALUE!</v>
      </c>
      <c r="Y2655" s="22">
        <f>VLOOKUP($G2655,Temp!$A:$C,Y$1,FALSE)</f>
        <v>0</v>
      </c>
      <c r="Z2655" s="22">
        <f>VLOOKUP($G2655,Temp!$A:$C,Z$1,FALSE)</f>
        <v>0</v>
      </c>
      <c r="AA2655" s="22" t="e">
        <f>VLOOKUP($A2655,Searches!$A:$H,AA$1,FALSE)</f>
        <v>#N/A</v>
      </c>
      <c r="AB2655" s="22" t="e">
        <f>VLOOKUP($A2655,Searches!$A:$H,AB$1,FALSE)</f>
        <v>#N/A</v>
      </c>
      <c r="AC2655" s="22" t="e">
        <f>VLOOKUP($A2655,Searches!$A:$H,AC$1,FALSE)</f>
        <v>#N/A</v>
      </c>
      <c r="AD2655" s="22" t="e">
        <f>VLOOKUP($A2655,Searches!$A:$H,AD$1,FALSE)</f>
        <v>#N/A</v>
      </c>
      <c r="AE2655" s="22" t="e">
        <f>VLOOKUP($A2655,Searches!$A:$H,AE$1,FALSE)</f>
        <v>#N/A</v>
      </c>
      <c r="AF2655" s="22" t="e">
        <f>VLOOKUP($A2655,Searches!$A:$H,AF$1,FALSE)</f>
        <v>#N/A</v>
      </c>
      <c r="AG2655" s="22" t="e">
        <f>VLOOKUP($A2655,Searches!$A:$H,AG$1,FALSE)</f>
        <v>#N/A</v>
      </c>
      <c r="AH2655" s="22" t="e">
        <f>VLOOKUP($G2655,Temp!$D:$F,AH$1,FALSE)</f>
        <v>#N/A</v>
      </c>
      <c r="AI2655" s="22" t="e">
        <f>VLOOKUP($G2655,Temp!$D:$F,AI$1,FALSE)</f>
        <v>#N/A</v>
      </c>
      <c r="AJ2655" s="22" t="e">
        <f>VLOOKUP($G2655,Temp!$D:$F,AJ$1,FALSE)</f>
        <v>#N/A</v>
      </c>
    </row>
    <row r="2656" spans="1:36" ht="16" x14ac:dyDescent="0.2">
      <c r="A2656" s="8" t="str">
        <f t="shared" si="41"/>
        <v>Avinash Kaushik Google</v>
      </c>
      <c r="B2656" s="8" t="s">
        <v>593</v>
      </c>
      <c r="C2656" s="8" t="s">
        <v>594</v>
      </c>
      <c r="D2656" s="8" t="s">
        <v>595</v>
      </c>
      <c r="E2656" s="8" t="s">
        <v>596</v>
      </c>
      <c r="F2656" s="8" t="s">
        <v>597</v>
      </c>
      <c r="G2656" s="12" t="s">
        <v>598</v>
      </c>
      <c r="H2656" s="22" t="str">
        <f>VLOOKUP($G2656,Temp!$A:$C,H$1,FALSE)</f>
        <v>google.com</v>
      </c>
      <c r="I2656" s="22" t="e">
        <f>VLOOKUP($G2656,Temp!$A:$C,I$1,FALSE)</f>
        <v>#VALUE!</v>
      </c>
      <c r="J2656" s="22" t="e">
        <f>VLOOKUP($G2656,Temp!$A:$C,J$1,FALSE)</f>
        <v>#VALUE!</v>
      </c>
      <c r="K2656" s="22" t="e">
        <f>VLOOKUP($G2656,Temp!$A:$C,K$1,FALSE)</f>
        <v>#VALUE!</v>
      </c>
      <c r="L2656" s="22" t="e">
        <f>VLOOKUP($G2656,Temp!$A:$C,L$1,FALSE)</f>
        <v>#VALUE!</v>
      </c>
      <c r="M2656" s="22" t="e">
        <f>VLOOKUP($G2656,Temp!$A:$C,M$1,FALSE)</f>
        <v>#VALUE!</v>
      </c>
      <c r="N2656" s="22" t="e">
        <f>VLOOKUP($G2656,Temp!$A:$C,N$1,FALSE)</f>
        <v>#VALUE!</v>
      </c>
      <c r="O2656" s="22" t="e">
        <f>VLOOKUP($G2656,Temp!$A:$C,O$1,FALSE)</f>
        <v>#VALUE!</v>
      </c>
      <c r="P2656" s="22" t="e">
        <f>VLOOKUP($G2656,Temp!$A:$C,P$1,FALSE)</f>
        <v>#VALUE!</v>
      </c>
      <c r="Q2656" s="22" t="e">
        <f>VLOOKUP($G2656,Temp!$A:$C,Q$1,FALSE)</f>
        <v>#VALUE!</v>
      </c>
      <c r="R2656" s="22" t="e">
        <f>VLOOKUP($G2656,Temp!$A:$C,R$1,FALSE)</f>
        <v>#VALUE!</v>
      </c>
      <c r="S2656" s="22" t="e">
        <f>VLOOKUP($G2656,Temp!$A:$C,S$1,FALSE)</f>
        <v>#VALUE!</v>
      </c>
      <c r="T2656" s="22" t="e">
        <f>VLOOKUP($G2656,Temp!$A:$C,T$1,FALSE)</f>
        <v>#VALUE!</v>
      </c>
      <c r="U2656" s="22" t="e">
        <f>VLOOKUP($G2656,Temp!$A:$C,U$1,FALSE)</f>
        <v>#VALUE!</v>
      </c>
      <c r="V2656" s="22" t="e">
        <f>VLOOKUP($G2656,Temp!$A:$C,V$1,FALSE)</f>
        <v>#VALUE!</v>
      </c>
      <c r="W2656" s="22" t="e">
        <f>VLOOKUP($G2656,Temp!$A:$C,W$1,FALSE)</f>
        <v>#VALUE!</v>
      </c>
      <c r="X2656" s="22" t="e">
        <f>VLOOKUP($G2656,Temp!$A:$C,X$1,FALSE)</f>
        <v>#VALUE!</v>
      </c>
      <c r="Y2656" s="22">
        <f>VLOOKUP($G2656,Temp!$A:$C,Y$1,FALSE)</f>
        <v>1300000000</v>
      </c>
      <c r="Z2656" s="22">
        <f>VLOOKUP($G2656,Temp!$A:$C,Z$1,FALSE)</f>
        <v>4000000</v>
      </c>
      <c r="AA2656" s="22" t="e">
        <f>VLOOKUP($A2656,Searches!$A:$H,AA$1,FALSE)</f>
        <v>#N/A</v>
      </c>
      <c r="AB2656" s="22" t="e">
        <f>VLOOKUP($A2656,Searches!$A:$H,AB$1,FALSE)</f>
        <v>#N/A</v>
      </c>
      <c r="AC2656" s="22" t="e">
        <f>VLOOKUP($A2656,Searches!$A:$H,AC$1,FALSE)</f>
        <v>#N/A</v>
      </c>
      <c r="AD2656" s="22" t="e">
        <f>VLOOKUP($A2656,Searches!$A:$H,AD$1,FALSE)</f>
        <v>#N/A</v>
      </c>
      <c r="AE2656" s="22" t="e">
        <f>VLOOKUP($A2656,Searches!$A:$H,AE$1,FALSE)</f>
        <v>#N/A</v>
      </c>
      <c r="AF2656" s="22" t="e">
        <f>VLOOKUP($A2656,Searches!$A:$H,AF$1,FALSE)</f>
        <v>#N/A</v>
      </c>
      <c r="AG2656" s="22" t="e">
        <f>VLOOKUP($A2656,Searches!$A:$H,AG$1,FALSE)</f>
        <v>#N/A</v>
      </c>
      <c r="AH2656" s="22" t="e">
        <f>VLOOKUP($G2656,Temp!$D:$F,AH$1,FALSE)</f>
        <v>#N/A</v>
      </c>
      <c r="AI2656" s="22" t="e">
        <f>VLOOKUP($G2656,Temp!$D:$F,AI$1,FALSE)</f>
        <v>#N/A</v>
      </c>
      <c r="AJ2656" s="22" t="e">
        <f>VLOOKUP($G2656,Temp!$D:$F,AJ$1,FALSE)</f>
        <v>#N/A</v>
      </c>
    </row>
    <row r="2657" spans="1:36" ht="16" x14ac:dyDescent="0.2">
      <c r="A2657" s="8" t="str">
        <f t="shared" si="41"/>
        <v>Dan McGaw Effin Amazing</v>
      </c>
      <c r="B2657" s="8" t="s">
        <v>362</v>
      </c>
      <c r="C2657" s="8" t="s">
        <v>16277</v>
      </c>
      <c r="D2657" s="8" t="s">
        <v>42</v>
      </c>
      <c r="E2657" s="8" t="s">
        <v>16278</v>
      </c>
      <c r="F2657" s="8" t="s">
        <v>16279</v>
      </c>
      <c r="G2657" s="12" t="s">
        <v>13954</v>
      </c>
      <c r="H2657" s="22" t="str">
        <f>VLOOKUP($G2657,Temp!$A:$C,H$1,FALSE)</f>
        <v>effinamazing.com</v>
      </c>
      <c r="I2657" s="22" t="e">
        <f>VLOOKUP($G2657,Temp!$A:$C,I$1,FALSE)</f>
        <v>#VALUE!</v>
      </c>
      <c r="J2657" s="22" t="e">
        <f>VLOOKUP($G2657,Temp!$A:$C,J$1,FALSE)</f>
        <v>#VALUE!</v>
      </c>
      <c r="K2657" s="22" t="e">
        <f>VLOOKUP($G2657,Temp!$A:$C,K$1,FALSE)</f>
        <v>#VALUE!</v>
      </c>
      <c r="L2657" s="22" t="e">
        <f>VLOOKUP($G2657,Temp!$A:$C,L$1,FALSE)</f>
        <v>#VALUE!</v>
      </c>
      <c r="M2657" s="22" t="e">
        <f>VLOOKUP($G2657,Temp!$A:$C,M$1,FALSE)</f>
        <v>#VALUE!</v>
      </c>
      <c r="N2657" s="22" t="e">
        <f>VLOOKUP($G2657,Temp!$A:$C,N$1,FALSE)</f>
        <v>#VALUE!</v>
      </c>
      <c r="O2657" s="22" t="e">
        <f>VLOOKUP($G2657,Temp!$A:$C,O$1,FALSE)</f>
        <v>#VALUE!</v>
      </c>
      <c r="P2657" s="22" t="e">
        <f>VLOOKUP($G2657,Temp!$A:$C,P$1,FALSE)</f>
        <v>#VALUE!</v>
      </c>
      <c r="Q2657" s="22" t="e">
        <f>VLOOKUP($G2657,Temp!$A:$C,Q$1,FALSE)</f>
        <v>#VALUE!</v>
      </c>
      <c r="R2657" s="22" t="e">
        <f>VLOOKUP($G2657,Temp!$A:$C,R$1,FALSE)</f>
        <v>#VALUE!</v>
      </c>
      <c r="S2657" s="22" t="e">
        <f>VLOOKUP($G2657,Temp!$A:$C,S$1,FALSE)</f>
        <v>#VALUE!</v>
      </c>
      <c r="T2657" s="22" t="e">
        <f>VLOOKUP($G2657,Temp!$A:$C,T$1,FALSE)</f>
        <v>#VALUE!</v>
      </c>
      <c r="U2657" s="22" t="e">
        <f>VLOOKUP($G2657,Temp!$A:$C,U$1,FALSE)</f>
        <v>#VALUE!</v>
      </c>
      <c r="V2657" s="22" t="e">
        <f>VLOOKUP($G2657,Temp!$A:$C,V$1,FALSE)</f>
        <v>#VALUE!</v>
      </c>
      <c r="W2657" s="22" t="e">
        <f>VLOOKUP($G2657,Temp!$A:$C,W$1,FALSE)</f>
        <v>#VALUE!</v>
      </c>
      <c r="X2657" s="22" t="e">
        <f>VLOOKUP($G2657,Temp!$A:$C,X$1,FALSE)</f>
        <v>#VALUE!</v>
      </c>
      <c r="Y2657" s="22">
        <f>VLOOKUP($G2657,Temp!$A:$C,Y$1,FALSE)</f>
        <v>3100</v>
      </c>
      <c r="Z2657" s="22">
        <f>VLOOKUP($G2657,Temp!$A:$C,Z$1,FALSE)</f>
        <v>0</v>
      </c>
      <c r="AA2657" s="22" t="e">
        <f>VLOOKUP($A2657,Searches!$A:$H,AA$1,FALSE)</f>
        <v>#N/A</v>
      </c>
      <c r="AB2657" s="22" t="e">
        <f>VLOOKUP($A2657,Searches!$A:$H,AB$1,FALSE)</f>
        <v>#N/A</v>
      </c>
      <c r="AC2657" s="22" t="e">
        <f>VLOOKUP($A2657,Searches!$A:$H,AC$1,FALSE)</f>
        <v>#N/A</v>
      </c>
      <c r="AD2657" s="22" t="e">
        <f>VLOOKUP($A2657,Searches!$A:$H,AD$1,FALSE)</f>
        <v>#N/A</v>
      </c>
      <c r="AE2657" s="22" t="e">
        <f>VLOOKUP($A2657,Searches!$A:$H,AE$1,FALSE)</f>
        <v>#N/A</v>
      </c>
      <c r="AF2657" s="22" t="e">
        <f>VLOOKUP($A2657,Searches!$A:$H,AF$1,FALSE)</f>
        <v>#N/A</v>
      </c>
      <c r="AG2657" s="22" t="e">
        <f>VLOOKUP($A2657,Searches!$A:$H,AG$1,FALSE)</f>
        <v>#N/A</v>
      </c>
      <c r="AH2657" s="22" t="e">
        <f>VLOOKUP($G2657,Temp!$D:$F,AH$1,FALSE)</f>
        <v>#N/A</v>
      </c>
      <c r="AI2657" s="22" t="e">
        <f>VLOOKUP($G2657,Temp!$D:$F,AI$1,FALSE)</f>
        <v>#N/A</v>
      </c>
      <c r="AJ2657" s="22" t="e">
        <f>VLOOKUP($G2657,Temp!$D:$F,AJ$1,FALSE)</f>
        <v>#N/A</v>
      </c>
    </row>
    <row r="2658" spans="1:36" ht="16" x14ac:dyDescent="0.2">
      <c r="A2658" s="8" t="str">
        <f t="shared" si="41"/>
        <v>⭐ 🎯 Halscott Megaro PA</v>
      </c>
      <c r="B2658" s="8" t="s">
        <v>16280</v>
      </c>
      <c r="C2658" s="8" t="s">
        <v>16281</v>
      </c>
      <c r="D2658" s="8" t="s">
        <v>42</v>
      </c>
      <c r="E2658" s="8" t="s">
        <v>634</v>
      </c>
      <c r="F2658" s="8" t="s">
        <v>16282</v>
      </c>
      <c r="G2658" s="12" t="s">
        <v>16283</v>
      </c>
      <c r="H2658" s="22" t="e">
        <f>VLOOKUP($G2658,Temp!$A:$C,H$1,FALSE)</f>
        <v>#N/A</v>
      </c>
      <c r="I2658" s="22" t="e">
        <f>VLOOKUP($G2658,Temp!$A:$C,I$1,FALSE)</f>
        <v>#N/A</v>
      </c>
      <c r="J2658" s="22" t="e">
        <f>VLOOKUP($G2658,Temp!$A:$C,J$1,FALSE)</f>
        <v>#N/A</v>
      </c>
      <c r="K2658" s="22" t="e">
        <f>VLOOKUP($G2658,Temp!$A:$C,K$1,FALSE)</f>
        <v>#N/A</v>
      </c>
      <c r="L2658" s="22" t="e">
        <f>VLOOKUP($G2658,Temp!$A:$C,L$1,FALSE)</f>
        <v>#N/A</v>
      </c>
      <c r="M2658" s="22" t="e">
        <f>VLOOKUP($G2658,Temp!$A:$C,M$1,FALSE)</f>
        <v>#N/A</v>
      </c>
      <c r="N2658" s="22" t="e">
        <f>VLOOKUP($G2658,Temp!$A:$C,N$1,FALSE)</f>
        <v>#N/A</v>
      </c>
      <c r="O2658" s="22" t="e">
        <f>VLOOKUP($G2658,Temp!$A:$C,O$1,FALSE)</f>
        <v>#N/A</v>
      </c>
      <c r="P2658" s="22" t="e">
        <f>VLOOKUP($G2658,Temp!$A:$C,P$1,FALSE)</f>
        <v>#N/A</v>
      </c>
      <c r="Q2658" s="22" t="e">
        <f>VLOOKUP($G2658,Temp!$A:$C,Q$1,FALSE)</f>
        <v>#N/A</v>
      </c>
      <c r="R2658" s="22" t="e">
        <f>VLOOKUP($G2658,Temp!$A:$C,R$1,FALSE)</f>
        <v>#N/A</v>
      </c>
      <c r="S2658" s="22" t="e">
        <f>VLOOKUP($G2658,Temp!$A:$C,S$1,FALSE)</f>
        <v>#N/A</v>
      </c>
      <c r="T2658" s="22" t="e">
        <f>VLOOKUP($G2658,Temp!$A:$C,T$1,FALSE)</f>
        <v>#N/A</v>
      </c>
      <c r="U2658" s="22" t="e">
        <f>VLOOKUP($G2658,Temp!$A:$C,U$1,FALSE)</f>
        <v>#N/A</v>
      </c>
      <c r="V2658" s="22" t="e">
        <f>VLOOKUP($G2658,Temp!$A:$C,V$1,FALSE)</f>
        <v>#N/A</v>
      </c>
      <c r="W2658" s="22" t="e">
        <f>VLOOKUP($G2658,Temp!$A:$C,W$1,FALSE)</f>
        <v>#N/A</v>
      </c>
      <c r="X2658" s="22" t="e">
        <f>VLOOKUP($G2658,Temp!$A:$C,X$1,FALSE)</f>
        <v>#N/A</v>
      </c>
      <c r="Y2658" s="22" t="e">
        <f>VLOOKUP($G2658,Temp!$A:$C,Y$1,FALSE)</f>
        <v>#N/A</v>
      </c>
      <c r="Z2658" s="22" t="e">
        <f>VLOOKUP($G2658,Temp!$A:$C,Z$1,FALSE)</f>
        <v>#N/A</v>
      </c>
      <c r="AA2658" s="22" t="e">
        <f>VLOOKUP($A2658,Searches!$A:$H,AA$1,FALSE)</f>
        <v>#N/A</v>
      </c>
      <c r="AB2658" s="22" t="e">
        <f>VLOOKUP($A2658,Searches!$A:$H,AB$1,FALSE)</f>
        <v>#N/A</v>
      </c>
      <c r="AC2658" s="22" t="e">
        <f>VLOOKUP($A2658,Searches!$A:$H,AC$1,FALSE)</f>
        <v>#N/A</v>
      </c>
      <c r="AD2658" s="22" t="e">
        <f>VLOOKUP($A2658,Searches!$A:$H,AD$1,FALSE)</f>
        <v>#N/A</v>
      </c>
      <c r="AE2658" s="22" t="e">
        <f>VLOOKUP($A2658,Searches!$A:$H,AE$1,FALSE)</f>
        <v>#N/A</v>
      </c>
      <c r="AF2658" s="22" t="e">
        <f>VLOOKUP($A2658,Searches!$A:$H,AF$1,FALSE)</f>
        <v>#N/A</v>
      </c>
      <c r="AG2658" s="22" t="e">
        <f>VLOOKUP($A2658,Searches!$A:$H,AG$1,FALSE)</f>
        <v>#N/A</v>
      </c>
      <c r="AH2658" s="22" t="e">
        <f>VLOOKUP($G2658,Temp!$D:$F,AH$1,FALSE)</f>
        <v>#N/A</v>
      </c>
      <c r="AI2658" s="22" t="e">
        <f>VLOOKUP($G2658,Temp!$D:$F,AI$1,FALSE)</f>
        <v>#N/A</v>
      </c>
      <c r="AJ2658" s="22" t="e">
        <f>VLOOKUP($G2658,Temp!$D:$F,AJ$1,FALSE)</f>
        <v>#N/A</v>
      </c>
    </row>
    <row r="2659" spans="1:36" ht="16" x14ac:dyDescent="0.2">
      <c r="A2659" s="8" t="str">
        <f t="shared" si="41"/>
        <v>Ali Din dinCloud</v>
      </c>
      <c r="B2659" s="8" t="s">
        <v>607</v>
      </c>
      <c r="C2659" s="8" t="s">
        <v>608</v>
      </c>
      <c r="D2659" s="8" t="s">
        <v>32</v>
      </c>
      <c r="E2659" s="8" t="s">
        <v>610</v>
      </c>
      <c r="F2659" s="8" t="s">
        <v>611</v>
      </c>
      <c r="G2659" s="12" t="s">
        <v>612</v>
      </c>
      <c r="H2659" s="22" t="str">
        <f>VLOOKUP($G2659,Temp!$A:$C,H$1,FALSE)</f>
        <v>dincloud.com</v>
      </c>
      <c r="I2659" s="22" t="e">
        <f>VLOOKUP($G2659,Temp!$A:$C,I$1,FALSE)</f>
        <v>#VALUE!</v>
      </c>
      <c r="J2659" s="22" t="e">
        <f>VLOOKUP($G2659,Temp!$A:$C,J$1,FALSE)</f>
        <v>#VALUE!</v>
      </c>
      <c r="K2659" s="22" t="e">
        <f>VLOOKUP($G2659,Temp!$A:$C,K$1,FALSE)</f>
        <v>#VALUE!</v>
      </c>
      <c r="L2659" s="22" t="e">
        <f>VLOOKUP($G2659,Temp!$A:$C,L$1,FALSE)</f>
        <v>#VALUE!</v>
      </c>
      <c r="M2659" s="22" t="e">
        <f>VLOOKUP($G2659,Temp!$A:$C,M$1,FALSE)</f>
        <v>#VALUE!</v>
      </c>
      <c r="N2659" s="22" t="e">
        <f>VLOOKUP($G2659,Temp!$A:$C,N$1,FALSE)</f>
        <v>#VALUE!</v>
      </c>
      <c r="O2659" s="22" t="e">
        <f>VLOOKUP($G2659,Temp!$A:$C,O$1,FALSE)</f>
        <v>#VALUE!</v>
      </c>
      <c r="P2659" s="22" t="e">
        <f>VLOOKUP($G2659,Temp!$A:$C,P$1,FALSE)</f>
        <v>#VALUE!</v>
      </c>
      <c r="Q2659" s="22" t="e">
        <f>VLOOKUP($G2659,Temp!$A:$C,Q$1,FALSE)</f>
        <v>#VALUE!</v>
      </c>
      <c r="R2659" s="22" t="e">
        <f>VLOOKUP($G2659,Temp!$A:$C,R$1,FALSE)</f>
        <v>#VALUE!</v>
      </c>
      <c r="S2659" s="22" t="e">
        <f>VLOOKUP($G2659,Temp!$A:$C,S$1,FALSE)</f>
        <v>#VALUE!</v>
      </c>
      <c r="T2659" s="22" t="e">
        <f>VLOOKUP($G2659,Temp!$A:$C,T$1,FALSE)</f>
        <v>#VALUE!</v>
      </c>
      <c r="U2659" s="22" t="e">
        <f>VLOOKUP($G2659,Temp!$A:$C,U$1,FALSE)</f>
        <v>#VALUE!</v>
      </c>
      <c r="V2659" s="22" t="e">
        <f>VLOOKUP($G2659,Temp!$A:$C,V$1,FALSE)</f>
        <v>#VALUE!</v>
      </c>
      <c r="W2659" s="22" t="e">
        <f>VLOOKUP($G2659,Temp!$A:$C,W$1,FALSE)</f>
        <v>#VALUE!</v>
      </c>
      <c r="X2659" s="22" t="e">
        <f>VLOOKUP($G2659,Temp!$A:$C,X$1,FALSE)</f>
        <v>#VALUE!</v>
      </c>
      <c r="Y2659" s="22">
        <f>VLOOKUP($G2659,Temp!$A:$C,Y$1,FALSE)</f>
        <v>15300</v>
      </c>
      <c r="Z2659" s="22">
        <f>VLOOKUP($G2659,Temp!$A:$C,Z$1,FALSE)</f>
        <v>10</v>
      </c>
      <c r="AA2659" s="22" t="str">
        <f>VLOOKUP($A2659,Searches!$A:$H,AA$1,FALSE)</f>
        <v>Ali Din</v>
      </c>
      <c r="AB2659" s="22" t="str">
        <f>VLOOKUP($A2659,Searches!$A:$H,AB$1,FALSE)</f>
        <v>dinCloud</v>
      </c>
      <c r="AC2659" s="22" t="str">
        <f>VLOOKUP($A2659,Searches!$A:$H,AC$1,FALSE)</f>
        <v>Chief Marketing Officer (CMO)</v>
      </c>
      <c r="AD2659" s="22" t="str">
        <f>VLOOKUP($A2659,Searches!$A:$H,AD$1,FALSE)</f>
        <v>2nd</v>
      </c>
      <c r="AE2659" s="22" t="str">
        <f>VLOOKUP($A2659,Searches!$A:$H,AE$1,FALSE)</f>
        <v/>
      </c>
      <c r="AF2659" s="22" t="str">
        <f>VLOOKUP($A2659,Searches!$A:$H,AF$1,FALSE)</f>
        <v>Greater New York City Area</v>
      </c>
      <c r="AG2659" s="22" t="str">
        <f>VLOOKUP($A2659,Searches!$A:$H,AG$1,FALSE)</f>
        <v>https://www.linkedin.com/sales/profile/1094116,glUV,NAME_SEARCH?moduleKey=peopleSearchResults&amp;pageKey=sales-search3-people-refinement&amp;contextId=60BC92C971D70515801E49D6842B0000&amp;requestId=0712e535-b641-4e83-b1cb-00fd01a7597c&amp;action=CLICK&amp;target=urn%3Ali%3AsalesLead%3A(-1%2C1094116)&amp;pageNumber=2&amp;targetEl=profilelink&amp;position=10&amp;trk=lss-serp-result-lead_photo</v>
      </c>
      <c r="AH2659" s="22" t="str">
        <f>VLOOKUP($G2659,Temp!$D:$F,AH$1,FALSE)</f>
        <v>dincloud.com</v>
      </c>
      <c r="AI2659" s="22">
        <f>VLOOKUP($G2659,Temp!$D:$F,AI$1,FALSE)</f>
        <v>0</v>
      </c>
      <c r="AJ2659" s="22" t="str">
        <f>VLOOKUP($G2659,Temp!$D:$F,AJ$1,FALSE)</f>
        <v>Drupal</v>
      </c>
    </row>
    <row r="2660" spans="1:36" ht="16" x14ac:dyDescent="0.2">
      <c r="A2660" s="8" t="str">
        <f t="shared" si="41"/>
        <v>Jeanne Hopkins Ipswitch, Inc.</v>
      </c>
      <c r="B2660" s="8" t="s">
        <v>656</v>
      </c>
      <c r="C2660" s="8" t="s">
        <v>657</v>
      </c>
      <c r="D2660" s="8" t="s">
        <v>658</v>
      </c>
      <c r="E2660" s="8" t="s">
        <v>659</v>
      </c>
      <c r="F2660" s="8" t="s">
        <v>660</v>
      </c>
      <c r="G2660" s="12" t="s">
        <v>661</v>
      </c>
      <c r="H2660" s="22" t="str">
        <f>VLOOKUP($G2660,Temp!$A:$C,H$1,FALSE)</f>
        <v>ipswitch.com</v>
      </c>
      <c r="I2660" s="22" t="e">
        <f>VLOOKUP($G2660,Temp!$A:$C,I$1,FALSE)</f>
        <v>#VALUE!</v>
      </c>
      <c r="J2660" s="22" t="e">
        <f>VLOOKUP($G2660,Temp!$A:$C,J$1,FALSE)</f>
        <v>#VALUE!</v>
      </c>
      <c r="K2660" s="22" t="e">
        <f>VLOOKUP($G2660,Temp!$A:$C,K$1,FALSE)</f>
        <v>#VALUE!</v>
      </c>
      <c r="L2660" s="22" t="e">
        <f>VLOOKUP($G2660,Temp!$A:$C,L$1,FALSE)</f>
        <v>#VALUE!</v>
      </c>
      <c r="M2660" s="22" t="e">
        <f>VLOOKUP($G2660,Temp!$A:$C,M$1,FALSE)</f>
        <v>#VALUE!</v>
      </c>
      <c r="N2660" s="22" t="e">
        <f>VLOOKUP($G2660,Temp!$A:$C,N$1,FALSE)</f>
        <v>#VALUE!</v>
      </c>
      <c r="O2660" s="22" t="e">
        <f>VLOOKUP($G2660,Temp!$A:$C,O$1,FALSE)</f>
        <v>#VALUE!</v>
      </c>
      <c r="P2660" s="22" t="e">
        <f>VLOOKUP($G2660,Temp!$A:$C,P$1,FALSE)</f>
        <v>#VALUE!</v>
      </c>
      <c r="Q2660" s="22" t="e">
        <f>VLOOKUP($G2660,Temp!$A:$C,Q$1,FALSE)</f>
        <v>#VALUE!</v>
      </c>
      <c r="R2660" s="22" t="e">
        <f>VLOOKUP($G2660,Temp!$A:$C,R$1,FALSE)</f>
        <v>#VALUE!</v>
      </c>
      <c r="S2660" s="22" t="e">
        <f>VLOOKUP($G2660,Temp!$A:$C,S$1,FALSE)</f>
        <v>#VALUE!</v>
      </c>
      <c r="T2660" s="22" t="e">
        <f>VLOOKUP($G2660,Temp!$A:$C,T$1,FALSE)</f>
        <v>#VALUE!</v>
      </c>
      <c r="U2660" s="22" t="e">
        <f>VLOOKUP($G2660,Temp!$A:$C,U$1,FALSE)</f>
        <v>#VALUE!</v>
      </c>
      <c r="V2660" s="22" t="e">
        <f>VLOOKUP($G2660,Temp!$A:$C,V$1,FALSE)</f>
        <v>#VALUE!</v>
      </c>
      <c r="W2660" s="22" t="e">
        <f>VLOOKUP($G2660,Temp!$A:$C,W$1,FALSE)</f>
        <v>#VALUE!</v>
      </c>
      <c r="X2660" s="22" t="e">
        <f>VLOOKUP($G2660,Temp!$A:$C,X$1,FALSE)</f>
        <v>#VALUE!</v>
      </c>
      <c r="Y2660" s="22">
        <f>VLOOKUP($G2660,Temp!$A:$C,Y$1,FALSE)</f>
        <v>107000</v>
      </c>
      <c r="Z2660" s="22">
        <f>VLOOKUP($G2660,Temp!$A:$C,Z$1,FALSE)</f>
        <v>697</v>
      </c>
      <c r="AA2660" s="22" t="str">
        <f>VLOOKUP($A2660,Searches!$A:$H,AA$1,FALSE)</f>
        <v>Jeanne Hopkins</v>
      </c>
      <c r="AB2660" s="22" t="str">
        <f>VLOOKUP($A2660,Searches!$A:$H,AB$1,FALSE)</f>
        <v>Ipswitch, Inc.</v>
      </c>
      <c r="AC2660" s="22" t="str">
        <f>VLOOKUP($A2660,Searches!$A:$H,AC$1,FALSE)</f>
        <v>Executive Vice President &amp; Chief Marketing Officer</v>
      </c>
      <c r="AD2660" s="22" t="str">
        <f>VLOOKUP($A2660,Searches!$A:$H,AD$1,FALSE)</f>
        <v>2nd</v>
      </c>
      <c r="AE2660" s="22" t="str">
        <f>VLOOKUP($A2660,Searches!$A:$H,AE$1,FALSE)</f>
        <v>Open link</v>
      </c>
      <c r="AF2660" s="22" t="str">
        <f>VLOOKUP($A2660,Searches!$A:$H,AF$1,FALSE)</f>
        <v>Greater Boston Area</v>
      </c>
      <c r="AG2660" s="22" t="str">
        <f>VLOOKUP($A2660,Searches!$A:$H,AG$1,FALSE)</f>
        <v>https://www.linkedin.com/sales/profile/4171317,ThAe,NAME_SEARCH?moduleKey=peopleSearchResults&amp;pageKey=sales-search3-people-refinement&amp;contextId=60BC92C971D70515801E49D6842B0000&amp;requestId=0712e535-b641-4e83-b1cb-00fd01a7597c&amp;action=CLICK&amp;target=urn%3Ali%3AsalesLead%3A(-1%2C4171317)&amp;pageNumber=2&amp;targetEl=profilelink&amp;position=8&amp;trk=lss-serp-result-lead_photo</v>
      </c>
      <c r="AH2660" s="22" t="e">
        <f>VLOOKUP($G2660,Temp!$D:$F,AH$1,FALSE)</f>
        <v>#N/A</v>
      </c>
      <c r="AI2660" s="22" t="e">
        <f>VLOOKUP($G2660,Temp!$D:$F,AI$1,FALSE)</f>
        <v>#N/A</v>
      </c>
      <c r="AJ2660" s="22" t="e">
        <f>VLOOKUP($G2660,Temp!$D:$F,AJ$1,FALSE)</f>
        <v>#N/A</v>
      </c>
    </row>
    <row r="2661" spans="1:36" ht="16" x14ac:dyDescent="0.2">
      <c r="A2661" s="8" t="str">
        <f t="shared" si="41"/>
        <v>Andrea Perdomo Revolar</v>
      </c>
      <c r="B2661" s="8" t="s">
        <v>246</v>
      </c>
      <c r="C2661" s="8" t="s">
        <v>16284</v>
      </c>
      <c r="D2661" s="8" t="s">
        <v>16285</v>
      </c>
      <c r="E2661" s="8" t="s">
        <v>16286</v>
      </c>
      <c r="F2661" s="8" t="s">
        <v>16287</v>
      </c>
      <c r="G2661" s="12" t="s">
        <v>14014</v>
      </c>
      <c r="H2661" s="22" t="str">
        <f>VLOOKUP($G2661,Temp!$A:$C,H$1,FALSE)</f>
        <v>revolar.com</v>
      </c>
      <c r="I2661" s="22" t="e">
        <f>VLOOKUP($G2661,Temp!$A:$C,I$1,FALSE)</f>
        <v>#VALUE!</v>
      </c>
      <c r="J2661" s="22" t="e">
        <f>VLOOKUP($G2661,Temp!$A:$C,J$1,FALSE)</f>
        <v>#VALUE!</v>
      </c>
      <c r="K2661" s="22" t="e">
        <f>VLOOKUP($G2661,Temp!$A:$C,K$1,FALSE)</f>
        <v>#VALUE!</v>
      </c>
      <c r="L2661" s="22" t="e">
        <f>VLOOKUP($G2661,Temp!$A:$C,L$1,FALSE)</f>
        <v>#VALUE!</v>
      </c>
      <c r="M2661" s="22" t="e">
        <f>VLOOKUP($G2661,Temp!$A:$C,M$1,FALSE)</f>
        <v>#VALUE!</v>
      </c>
      <c r="N2661" s="22" t="e">
        <f>VLOOKUP($G2661,Temp!$A:$C,N$1,FALSE)</f>
        <v>#VALUE!</v>
      </c>
      <c r="O2661" s="22" t="e">
        <f>VLOOKUP($G2661,Temp!$A:$C,O$1,FALSE)</f>
        <v>#VALUE!</v>
      </c>
      <c r="P2661" s="22" t="e">
        <f>VLOOKUP($G2661,Temp!$A:$C,P$1,FALSE)</f>
        <v>#VALUE!</v>
      </c>
      <c r="Q2661" s="22" t="e">
        <f>VLOOKUP($G2661,Temp!$A:$C,Q$1,FALSE)</f>
        <v>#VALUE!</v>
      </c>
      <c r="R2661" s="22" t="e">
        <f>VLOOKUP($G2661,Temp!$A:$C,R$1,FALSE)</f>
        <v>#VALUE!</v>
      </c>
      <c r="S2661" s="22" t="e">
        <f>VLOOKUP($G2661,Temp!$A:$C,S$1,FALSE)</f>
        <v>#VALUE!</v>
      </c>
      <c r="T2661" s="22" t="e">
        <f>VLOOKUP($G2661,Temp!$A:$C,T$1,FALSE)</f>
        <v>#VALUE!</v>
      </c>
      <c r="U2661" s="22" t="e">
        <f>VLOOKUP($G2661,Temp!$A:$C,U$1,FALSE)</f>
        <v>#VALUE!</v>
      </c>
      <c r="V2661" s="22" t="e">
        <f>VLOOKUP($G2661,Temp!$A:$C,V$1,FALSE)</f>
        <v>#VALUE!</v>
      </c>
      <c r="W2661" s="22" t="e">
        <f>VLOOKUP($G2661,Temp!$A:$C,W$1,FALSE)</f>
        <v>#VALUE!</v>
      </c>
      <c r="X2661" s="22" t="e">
        <f>VLOOKUP($G2661,Temp!$A:$C,X$1,FALSE)</f>
        <v>#VALUE!</v>
      </c>
      <c r="Y2661" s="22">
        <f>VLOOKUP($G2661,Temp!$A:$C,Y$1,FALSE)</f>
        <v>48</v>
      </c>
      <c r="Z2661" s="22">
        <f>VLOOKUP($G2661,Temp!$A:$C,Z$1,FALSE)</f>
        <v>1</v>
      </c>
      <c r="AA2661" s="22" t="e">
        <f>VLOOKUP($A2661,Searches!$A:$H,AA$1,FALSE)</f>
        <v>#N/A</v>
      </c>
      <c r="AB2661" s="22" t="e">
        <f>VLOOKUP($A2661,Searches!$A:$H,AB$1,FALSE)</f>
        <v>#N/A</v>
      </c>
      <c r="AC2661" s="22" t="e">
        <f>VLOOKUP($A2661,Searches!$A:$H,AC$1,FALSE)</f>
        <v>#N/A</v>
      </c>
      <c r="AD2661" s="22" t="e">
        <f>VLOOKUP($A2661,Searches!$A:$H,AD$1,FALSE)</f>
        <v>#N/A</v>
      </c>
      <c r="AE2661" s="22" t="e">
        <f>VLOOKUP($A2661,Searches!$A:$H,AE$1,FALSE)</f>
        <v>#N/A</v>
      </c>
      <c r="AF2661" s="22" t="e">
        <f>VLOOKUP($A2661,Searches!$A:$H,AF$1,FALSE)</f>
        <v>#N/A</v>
      </c>
      <c r="AG2661" s="22" t="e">
        <f>VLOOKUP($A2661,Searches!$A:$H,AG$1,FALSE)</f>
        <v>#N/A</v>
      </c>
      <c r="AH2661" s="22" t="e">
        <f>VLOOKUP($G2661,Temp!$D:$F,AH$1,FALSE)</f>
        <v>#N/A</v>
      </c>
      <c r="AI2661" s="22" t="e">
        <f>VLOOKUP($G2661,Temp!$D:$F,AI$1,FALSE)</f>
        <v>#N/A</v>
      </c>
      <c r="AJ2661" s="22" t="e">
        <f>VLOOKUP($G2661,Temp!$D:$F,AJ$1,FALSE)</f>
        <v>#N/A</v>
      </c>
    </row>
    <row r="2662" spans="1:36" ht="16" x14ac:dyDescent="0.2">
      <c r="A2662" s="8" t="str">
        <f t="shared" si="41"/>
        <v>Darren Guarnaccia Lytics</v>
      </c>
      <c r="B2662" s="8" t="s">
        <v>5515</v>
      </c>
      <c r="C2662" s="8" t="s">
        <v>16288</v>
      </c>
      <c r="D2662" s="8" t="s">
        <v>42</v>
      </c>
      <c r="E2662" s="8" t="s">
        <v>634</v>
      </c>
      <c r="F2662" s="8" t="s">
        <v>16289</v>
      </c>
      <c r="G2662" s="8" t="s">
        <v>634</v>
      </c>
      <c r="H2662" s="22" t="e">
        <f>VLOOKUP($G2662,Temp!$A:$C,H$1,FALSE)</f>
        <v>#N/A</v>
      </c>
      <c r="I2662" s="22" t="e">
        <f>VLOOKUP($G2662,Temp!$A:$C,I$1,FALSE)</f>
        <v>#N/A</v>
      </c>
      <c r="J2662" s="22" t="e">
        <f>VLOOKUP($G2662,Temp!$A:$C,J$1,FALSE)</f>
        <v>#N/A</v>
      </c>
      <c r="K2662" s="22" t="e">
        <f>VLOOKUP($G2662,Temp!$A:$C,K$1,FALSE)</f>
        <v>#N/A</v>
      </c>
      <c r="L2662" s="22" t="e">
        <f>VLOOKUP($G2662,Temp!$A:$C,L$1,FALSE)</f>
        <v>#N/A</v>
      </c>
      <c r="M2662" s="22" t="e">
        <f>VLOOKUP($G2662,Temp!$A:$C,M$1,FALSE)</f>
        <v>#N/A</v>
      </c>
      <c r="N2662" s="22" t="e">
        <f>VLOOKUP($G2662,Temp!$A:$C,N$1,FALSE)</f>
        <v>#N/A</v>
      </c>
      <c r="O2662" s="22" t="e">
        <f>VLOOKUP($G2662,Temp!$A:$C,O$1,FALSE)</f>
        <v>#N/A</v>
      </c>
      <c r="P2662" s="22" t="e">
        <f>VLOOKUP($G2662,Temp!$A:$C,P$1,FALSE)</f>
        <v>#N/A</v>
      </c>
      <c r="Q2662" s="22" t="e">
        <f>VLOOKUP($G2662,Temp!$A:$C,Q$1,FALSE)</f>
        <v>#N/A</v>
      </c>
      <c r="R2662" s="22" t="e">
        <f>VLOOKUP($G2662,Temp!$A:$C,R$1,FALSE)</f>
        <v>#N/A</v>
      </c>
      <c r="S2662" s="22" t="e">
        <f>VLOOKUP($G2662,Temp!$A:$C,S$1,FALSE)</f>
        <v>#N/A</v>
      </c>
      <c r="T2662" s="22" t="e">
        <f>VLOOKUP($G2662,Temp!$A:$C,T$1,FALSE)</f>
        <v>#N/A</v>
      </c>
      <c r="U2662" s="22" t="e">
        <f>VLOOKUP($G2662,Temp!$A:$C,U$1,FALSE)</f>
        <v>#N/A</v>
      </c>
      <c r="V2662" s="22" t="e">
        <f>VLOOKUP($G2662,Temp!$A:$C,V$1,FALSE)</f>
        <v>#N/A</v>
      </c>
      <c r="W2662" s="22" t="e">
        <f>VLOOKUP($G2662,Temp!$A:$C,W$1,FALSE)</f>
        <v>#N/A</v>
      </c>
      <c r="X2662" s="22" t="e">
        <f>VLOOKUP($G2662,Temp!$A:$C,X$1,FALSE)</f>
        <v>#N/A</v>
      </c>
      <c r="Y2662" s="22" t="e">
        <f>VLOOKUP($G2662,Temp!$A:$C,Y$1,FALSE)</f>
        <v>#N/A</v>
      </c>
      <c r="Z2662" s="22" t="e">
        <f>VLOOKUP($G2662,Temp!$A:$C,Z$1,FALSE)</f>
        <v>#N/A</v>
      </c>
      <c r="AA2662" s="22" t="e">
        <f>VLOOKUP($A2662,Searches!$A:$H,AA$1,FALSE)</f>
        <v>#N/A</v>
      </c>
      <c r="AB2662" s="22" t="e">
        <f>VLOOKUP($A2662,Searches!$A:$H,AB$1,FALSE)</f>
        <v>#N/A</v>
      </c>
      <c r="AC2662" s="22" t="e">
        <f>VLOOKUP($A2662,Searches!$A:$H,AC$1,FALSE)</f>
        <v>#N/A</v>
      </c>
      <c r="AD2662" s="22" t="e">
        <f>VLOOKUP($A2662,Searches!$A:$H,AD$1,FALSE)</f>
        <v>#N/A</v>
      </c>
      <c r="AE2662" s="22" t="e">
        <f>VLOOKUP($A2662,Searches!$A:$H,AE$1,FALSE)</f>
        <v>#N/A</v>
      </c>
      <c r="AF2662" s="22" t="e">
        <f>VLOOKUP($A2662,Searches!$A:$H,AF$1,FALSE)</f>
        <v>#N/A</v>
      </c>
      <c r="AG2662" s="22" t="e">
        <f>VLOOKUP($A2662,Searches!$A:$H,AG$1,FALSE)</f>
        <v>#N/A</v>
      </c>
      <c r="AH2662" s="22" t="e">
        <f>VLOOKUP($G2662,Temp!$D:$F,AH$1,FALSE)</f>
        <v>#N/A</v>
      </c>
      <c r="AI2662" s="22" t="e">
        <f>VLOOKUP($G2662,Temp!$D:$F,AI$1,FALSE)</f>
        <v>#N/A</v>
      </c>
      <c r="AJ2662" s="22" t="e">
        <f>VLOOKUP($G2662,Temp!$D:$F,AJ$1,FALSE)</f>
        <v>#N/A</v>
      </c>
    </row>
    <row r="2663" spans="1:36" ht="16" x14ac:dyDescent="0.2">
      <c r="A2663" s="8" t="str">
        <f t="shared" si="41"/>
        <v>Callum Neil Goteso</v>
      </c>
      <c r="B2663" s="8" t="s">
        <v>16290</v>
      </c>
      <c r="C2663" s="8" t="s">
        <v>4448</v>
      </c>
      <c r="D2663" s="8" t="s">
        <v>42</v>
      </c>
      <c r="E2663" s="8" t="s">
        <v>16291</v>
      </c>
      <c r="F2663" s="8" t="s">
        <v>16292</v>
      </c>
      <c r="G2663" s="12" t="s">
        <v>14028</v>
      </c>
      <c r="H2663" s="22" t="str">
        <f>VLOOKUP($G2663,Temp!$A:$C,H$1,FALSE)</f>
        <v>goteso.com</v>
      </c>
      <c r="I2663" s="22" t="e">
        <f>VLOOKUP($G2663,Temp!$A:$C,I$1,FALSE)</f>
        <v>#VALUE!</v>
      </c>
      <c r="J2663" s="22" t="e">
        <f>VLOOKUP($G2663,Temp!$A:$C,J$1,FALSE)</f>
        <v>#VALUE!</v>
      </c>
      <c r="K2663" s="22" t="e">
        <f>VLOOKUP($G2663,Temp!$A:$C,K$1,FALSE)</f>
        <v>#VALUE!</v>
      </c>
      <c r="L2663" s="22" t="e">
        <f>VLOOKUP($G2663,Temp!$A:$C,L$1,FALSE)</f>
        <v>#VALUE!</v>
      </c>
      <c r="M2663" s="22" t="e">
        <f>VLOOKUP($G2663,Temp!$A:$C,M$1,FALSE)</f>
        <v>#VALUE!</v>
      </c>
      <c r="N2663" s="22" t="e">
        <f>VLOOKUP($G2663,Temp!$A:$C,N$1,FALSE)</f>
        <v>#VALUE!</v>
      </c>
      <c r="O2663" s="22" t="e">
        <f>VLOOKUP($G2663,Temp!$A:$C,O$1,FALSE)</f>
        <v>#VALUE!</v>
      </c>
      <c r="P2663" s="22" t="e">
        <f>VLOOKUP($G2663,Temp!$A:$C,P$1,FALSE)</f>
        <v>#VALUE!</v>
      </c>
      <c r="Q2663" s="22" t="e">
        <f>VLOOKUP($G2663,Temp!$A:$C,Q$1,FALSE)</f>
        <v>#VALUE!</v>
      </c>
      <c r="R2663" s="22" t="e">
        <f>VLOOKUP($G2663,Temp!$A:$C,R$1,FALSE)</f>
        <v>#VALUE!</v>
      </c>
      <c r="S2663" s="22" t="e">
        <f>VLOOKUP($G2663,Temp!$A:$C,S$1,FALSE)</f>
        <v>#VALUE!</v>
      </c>
      <c r="T2663" s="22" t="e">
        <f>VLOOKUP($G2663,Temp!$A:$C,T$1,FALSE)</f>
        <v>#VALUE!</v>
      </c>
      <c r="U2663" s="22" t="e">
        <f>VLOOKUP($G2663,Temp!$A:$C,U$1,FALSE)</f>
        <v>#VALUE!</v>
      </c>
      <c r="V2663" s="22" t="e">
        <f>VLOOKUP($G2663,Temp!$A:$C,V$1,FALSE)</f>
        <v>#VALUE!</v>
      </c>
      <c r="W2663" s="22" t="e">
        <f>VLOOKUP($G2663,Temp!$A:$C,W$1,FALSE)</f>
        <v>#VALUE!</v>
      </c>
      <c r="X2663" s="22" t="e">
        <f>VLOOKUP($G2663,Temp!$A:$C,X$1,FALSE)</f>
        <v>#VALUE!</v>
      </c>
      <c r="Y2663" s="22">
        <f>VLOOKUP($G2663,Temp!$A:$C,Y$1,FALSE)</f>
        <v>2</v>
      </c>
      <c r="Z2663" s="22">
        <f>VLOOKUP($G2663,Temp!$A:$C,Z$1,FALSE)</f>
        <v>0</v>
      </c>
      <c r="AA2663" s="22" t="e">
        <f>VLOOKUP($A2663,Searches!$A:$H,AA$1,FALSE)</f>
        <v>#N/A</v>
      </c>
      <c r="AB2663" s="22" t="e">
        <f>VLOOKUP($A2663,Searches!$A:$H,AB$1,FALSE)</f>
        <v>#N/A</v>
      </c>
      <c r="AC2663" s="22" t="e">
        <f>VLOOKUP($A2663,Searches!$A:$H,AC$1,FALSE)</f>
        <v>#N/A</v>
      </c>
      <c r="AD2663" s="22" t="e">
        <f>VLOOKUP($A2663,Searches!$A:$H,AD$1,FALSE)</f>
        <v>#N/A</v>
      </c>
      <c r="AE2663" s="22" t="e">
        <f>VLOOKUP($A2663,Searches!$A:$H,AE$1,FALSE)</f>
        <v>#N/A</v>
      </c>
      <c r="AF2663" s="22" t="e">
        <f>VLOOKUP($A2663,Searches!$A:$H,AF$1,FALSE)</f>
        <v>#N/A</v>
      </c>
      <c r="AG2663" s="22" t="e">
        <f>VLOOKUP($A2663,Searches!$A:$H,AG$1,FALSE)</f>
        <v>#N/A</v>
      </c>
      <c r="AH2663" s="22" t="e">
        <f>VLOOKUP($G2663,Temp!$D:$F,AH$1,FALSE)</f>
        <v>#N/A</v>
      </c>
      <c r="AI2663" s="22" t="e">
        <f>VLOOKUP($G2663,Temp!$D:$F,AI$1,FALSE)</f>
        <v>#N/A</v>
      </c>
      <c r="AJ2663" s="22" t="e">
        <f>VLOOKUP($G2663,Temp!$D:$F,AJ$1,FALSE)</f>
        <v>#N/A</v>
      </c>
    </row>
    <row r="2664" spans="1:36" ht="16" x14ac:dyDescent="0.2">
      <c r="A2664" s="8" t="str">
        <f t="shared" si="41"/>
        <v>David Blum W.W.Williams</v>
      </c>
      <c r="B2664" s="8" t="s">
        <v>438</v>
      </c>
      <c r="C2664" s="8" t="s">
        <v>1974</v>
      </c>
      <c r="D2664" s="8" t="s">
        <v>1975</v>
      </c>
      <c r="E2664" s="8" t="s">
        <v>1976</v>
      </c>
      <c r="F2664" s="8" t="s">
        <v>1977</v>
      </c>
      <c r="G2664" s="12" t="s">
        <v>1817</v>
      </c>
      <c r="H2664" s="22" t="str">
        <f>VLOOKUP($G2664,Temp!$A:$C,H$1,FALSE)</f>
        <v>wwwilliams.com</v>
      </c>
      <c r="I2664" s="22" t="e">
        <f>VLOOKUP($G2664,Temp!$A:$C,I$1,FALSE)</f>
        <v>#VALUE!</v>
      </c>
      <c r="J2664" s="22" t="e">
        <f>VLOOKUP($G2664,Temp!$A:$C,J$1,FALSE)</f>
        <v>#VALUE!</v>
      </c>
      <c r="K2664" s="22" t="e">
        <f>VLOOKUP($G2664,Temp!$A:$C,K$1,FALSE)</f>
        <v>#VALUE!</v>
      </c>
      <c r="L2664" s="22" t="e">
        <f>VLOOKUP($G2664,Temp!$A:$C,L$1,FALSE)</f>
        <v>#VALUE!</v>
      </c>
      <c r="M2664" s="22" t="e">
        <f>VLOOKUP($G2664,Temp!$A:$C,M$1,FALSE)</f>
        <v>#VALUE!</v>
      </c>
      <c r="N2664" s="22" t="e">
        <f>VLOOKUP($G2664,Temp!$A:$C,N$1,FALSE)</f>
        <v>#VALUE!</v>
      </c>
      <c r="O2664" s="22" t="e">
        <f>VLOOKUP($G2664,Temp!$A:$C,O$1,FALSE)</f>
        <v>#VALUE!</v>
      </c>
      <c r="P2664" s="22" t="e">
        <f>VLOOKUP($G2664,Temp!$A:$C,P$1,FALSE)</f>
        <v>#VALUE!</v>
      </c>
      <c r="Q2664" s="22" t="e">
        <f>VLOOKUP($G2664,Temp!$A:$C,Q$1,FALSE)</f>
        <v>#VALUE!</v>
      </c>
      <c r="R2664" s="22" t="e">
        <f>VLOOKUP($G2664,Temp!$A:$C,R$1,FALSE)</f>
        <v>#VALUE!</v>
      </c>
      <c r="S2664" s="22" t="e">
        <f>VLOOKUP($G2664,Temp!$A:$C,S$1,FALSE)</f>
        <v>#VALUE!</v>
      </c>
      <c r="T2664" s="22" t="e">
        <f>VLOOKUP($G2664,Temp!$A:$C,T$1,FALSE)</f>
        <v>#VALUE!</v>
      </c>
      <c r="U2664" s="22" t="e">
        <f>VLOOKUP($G2664,Temp!$A:$C,U$1,FALSE)</f>
        <v>#VALUE!</v>
      </c>
      <c r="V2664" s="22" t="e">
        <f>VLOOKUP($G2664,Temp!$A:$C,V$1,FALSE)</f>
        <v>#VALUE!</v>
      </c>
      <c r="W2664" s="22" t="e">
        <f>VLOOKUP($G2664,Temp!$A:$C,W$1,FALSE)</f>
        <v>#VALUE!</v>
      </c>
      <c r="X2664" s="22" t="e">
        <f>VLOOKUP($G2664,Temp!$A:$C,X$1,FALSE)</f>
        <v>#VALUE!</v>
      </c>
      <c r="Y2664" s="22">
        <f>VLOOKUP($G2664,Temp!$A:$C,Y$1,FALSE)</f>
        <v>8800</v>
      </c>
      <c r="Z2664" s="22">
        <f>VLOOKUP($G2664,Temp!$A:$C,Z$1,FALSE)</f>
        <v>61</v>
      </c>
      <c r="AA2664" s="22" t="str">
        <f>VLOOKUP($A2664,Searches!$A:$H,AA$1,FALSE)</f>
        <v>David Blum</v>
      </c>
      <c r="AB2664" s="22" t="str">
        <f>VLOOKUP($A2664,Searches!$A:$H,AB$1,FALSE)</f>
        <v>W.W.Williams</v>
      </c>
      <c r="AC2664" s="22" t="str">
        <f>VLOOKUP($A2664,Searches!$A:$H,AC$1,FALSE)</f>
        <v>Chief Information and Marketing Officer (CIO &amp; CMO)</v>
      </c>
      <c r="AD2664" s="22" t="str">
        <f>VLOOKUP($A2664,Searches!$A:$H,AD$1,FALSE)</f>
        <v>2nd</v>
      </c>
      <c r="AE2664" s="22" t="str">
        <f>VLOOKUP($A2664,Searches!$A:$H,AE$1,FALSE)</f>
        <v/>
      </c>
      <c r="AF2664" s="22" t="str">
        <f>VLOOKUP($A2664,Searches!$A:$H,AF$1,FALSE)</f>
        <v>Columbus, Ohio Area</v>
      </c>
      <c r="AG2664" s="22" t="str">
        <f>VLOOKUP($A2664,Searches!$A:$H,AG$1,FALSE)</f>
        <v>https://www.linkedin.com/sales/profile/83210436,OB1k,NAME_SEARCH?moduleKey=peopleSearchResults&amp;pageKey=sales-search3-people-refinement&amp;contextId=60BC92C971D70515801E49D6842B0000&amp;requestId=320eb3ca-2481-47d2-ac2a-df508dbb0094&amp;action=CLICK&amp;target=urn%3Ali%3AsalesLead%3A(-1%2C83210436)&amp;pageNumber=7&amp;targetEl=profilelink&amp;position=4&amp;trk=lss-serp-result-lead_photo</v>
      </c>
      <c r="AH2664" s="22" t="e">
        <f>VLOOKUP($G2664,Temp!$D:$F,AH$1,FALSE)</f>
        <v>#N/A</v>
      </c>
      <c r="AI2664" s="22" t="e">
        <f>VLOOKUP($G2664,Temp!$D:$F,AI$1,FALSE)</f>
        <v>#N/A</v>
      </c>
      <c r="AJ2664" s="22" t="e">
        <f>VLOOKUP($G2664,Temp!$D:$F,AJ$1,FALSE)</f>
        <v>#N/A</v>
      </c>
    </row>
    <row r="2665" spans="1:36" ht="16" x14ac:dyDescent="0.2">
      <c r="A2665" s="8" t="str">
        <f t="shared" si="41"/>
        <v>David Kaplan Govberg Jewelers</v>
      </c>
      <c r="B2665" s="8" t="s">
        <v>438</v>
      </c>
      <c r="C2665" s="8" t="s">
        <v>1987</v>
      </c>
      <c r="D2665" s="8" t="s">
        <v>42</v>
      </c>
      <c r="E2665" s="8" t="s">
        <v>1988</v>
      </c>
      <c r="F2665" s="8" t="s">
        <v>1989</v>
      </c>
      <c r="G2665" s="12" t="s">
        <v>1835</v>
      </c>
      <c r="H2665" s="22" t="str">
        <f>VLOOKUP($G2665,Temp!$A:$C,H$1,FALSE)</f>
        <v>govbergwatches.com</v>
      </c>
      <c r="I2665" s="22" t="e">
        <f>VLOOKUP($G2665,Temp!$A:$C,I$1,FALSE)</f>
        <v>#VALUE!</v>
      </c>
      <c r="J2665" s="22" t="e">
        <f>VLOOKUP($G2665,Temp!$A:$C,J$1,FALSE)</f>
        <v>#VALUE!</v>
      </c>
      <c r="K2665" s="22" t="e">
        <f>VLOOKUP($G2665,Temp!$A:$C,K$1,FALSE)</f>
        <v>#VALUE!</v>
      </c>
      <c r="L2665" s="22" t="e">
        <f>VLOOKUP($G2665,Temp!$A:$C,L$1,FALSE)</f>
        <v>#VALUE!</v>
      </c>
      <c r="M2665" s="22" t="e">
        <f>VLOOKUP($G2665,Temp!$A:$C,M$1,FALSE)</f>
        <v>#VALUE!</v>
      </c>
      <c r="N2665" s="22" t="e">
        <f>VLOOKUP($G2665,Temp!$A:$C,N$1,FALSE)</f>
        <v>#VALUE!</v>
      </c>
      <c r="O2665" s="22" t="e">
        <f>VLOOKUP($G2665,Temp!$A:$C,O$1,FALSE)</f>
        <v>#VALUE!</v>
      </c>
      <c r="P2665" s="22" t="e">
        <f>VLOOKUP($G2665,Temp!$A:$C,P$1,FALSE)</f>
        <v>#VALUE!</v>
      </c>
      <c r="Q2665" s="22" t="e">
        <f>VLOOKUP($G2665,Temp!$A:$C,Q$1,FALSE)</f>
        <v>#VALUE!</v>
      </c>
      <c r="R2665" s="22" t="e">
        <f>VLOOKUP($G2665,Temp!$A:$C,R$1,FALSE)</f>
        <v>#VALUE!</v>
      </c>
      <c r="S2665" s="22" t="e">
        <f>VLOOKUP($G2665,Temp!$A:$C,S$1,FALSE)</f>
        <v>#VALUE!</v>
      </c>
      <c r="T2665" s="22" t="e">
        <f>VLOOKUP($G2665,Temp!$A:$C,T$1,FALSE)</f>
        <v>#VALUE!</v>
      </c>
      <c r="U2665" s="22" t="e">
        <f>VLOOKUP($G2665,Temp!$A:$C,U$1,FALSE)</f>
        <v>#VALUE!</v>
      </c>
      <c r="V2665" s="22" t="e">
        <f>VLOOKUP($G2665,Temp!$A:$C,V$1,FALSE)</f>
        <v>#VALUE!</v>
      </c>
      <c r="W2665" s="22" t="e">
        <f>VLOOKUP($G2665,Temp!$A:$C,W$1,FALSE)</f>
        <v>#VALUE!</v>
      </c>
      <c r="X2665" s="22" t="e">
        <f>VLOOKUP($G2665,Temp!$A:$C,X$1,FALSE)</f>
        <v>#VALUE!</v>
      </c>
      <c r="Y2665" s="22">
        <f>VLOOKUP($G2665,Temp!$A:$C,Y$1,FALSE)</f>
        <v>14500</v>
      </c>
      <c r="Z2665" s="22">
        <f>VLOOKUP($G2665,Temp!$A:$C,Z$1,FALSE)</f>
        <v>4300</v>
      </c>
      <c r="AA2665" s="22" t="e">
        <f>VLOOKUP($A2665,Searches!$A:$H,AA$1,FALSE)</f>
        <v>#N/A</v>
      </c>
      <c r="AB2665" s="22" t="e">
        <f>VLOOKUP($A2665,Searches!$A:$H,AB$1,FALSE)</f>
        <v>#N/A</v>
      </c>
      <c r="AC2665" s="22" t="e">
        <f>VLOOKUP($A2665,Searches!$A:$H,AC$1,FALSE)</f>
        <v>#N/A</v>
      </c>
      <c r="AD2665" s="22" t="e">
        <f>VLOOKUP($A2665,Searches!$A:$H,AD$1,FALSE)</f>
        <v>#N/A</v>
      </c>
      <c r="AE2665" s="22" t="e">
        <f>VLOOKUP($A2665,Searches!$A:$H,AE$1,FALSE)</f>
        <v>#N/A</v>
      </c>
      <c r="AF2665" s="22" t="e">
        <f>VLOOKUP($A2665,Searches!$A:$H,AF$1,FALSE)</f>
        <v>#N/A</v>
      </c>
      <c r="AG2665" s="22" t="e">
        <f>VLOOKUP($A2665,Searches!$A:$H,AG$1,FALSE)</f>
        <v>#N/A</v>
      </c>
      <c r="AH2665" s="22" t="str">
        <f>VLOOKUP($G2665,Temp!$D:$F,AH$1,FALSE)</f>
        <v>govbergwatches.com</v>
      </c>
      <c r="AI2665" s="22">
        <f>VLOOKUP($G2665,Temp!$D:$F,AI$1,FALSE)</f>
        <v>0</v>
      </c>
      <c r="AJ2665" s="22" t="str">
        <f>VLOOKUP($G2665,Temp!$D:$F,AJ$1,FALSE)</f>
        <v>WordPress</v>
      </c>
    </row>
    <row r="2666" spans="1:36" ht="16" x14ac:dyDescent="0.2">
      <c r="A2666" s="8" t="str">
        <f t="shared" si="41"/>
        <v xml:space="preserve">Neeraj Sharma Auvenir, a Deloitte Venture </v>
      </c>
      <c r="B2666" s="8" t="s">
        <v>7496</v>
      </c>
      <c r="C2666" s="8" t="s">
        <v>1794</v>
      </c>
      <c r="D2666" s="8" t="s">
        <v>16293</v>
      </c>
      <c r="E2666" s="8" t="s">
        <v>16294</v>
      </c>
      <c r="F2666" s="8" t="s">
        <v>16295</v>
      </c>
      <c r="G2666" s="12" t="s">
        <v>14105</v>
      </c>
      <c r="H2666" s="22" t="str">
        <f>VLOOKUP($G2666,Temp!$A:$C,H$1,FALSE)</f>
        <v>auvenir.com</v>
      </c>
      <c r="I2666" s="22" t="e">
        <f>VLOOKUP($G2666,Temp!$A:$C,I$1,FALSE)</f>
        <v>#VALUE!</v>
      </c>
      <c r="J2666" s="22" t="e">
        <f>VLOOKUP($G2666,Temp!$A:$C,J$1,FALSE)</f>
        <v>#VALUE!</v>
      </c>
      <c r="K2666" s="22" t="e">
        <f>VLOOKUP($G2666,Temp!$A:$C,K$1,FALSE)</f>
        <v>#VALUE!</v>
      </c>
      <c r="L2666" s="22" t="e">
        <f>VLOOKUP($G2666,Temp!$A:$C,L$1,FALSE)</f>
        <v>#VALUE!</v>
      </c>
      <c r="M2666" s="22" t="e">
        <f>VLOOKUP($G2666,Temp!$A:$C,M$1,FALSE)</f>
        <v>#VALUE!</v>
      </c>
      <c r="N2666" s="22" t="e">
        <f>VLOOKUP($G2666,Temp!$A:$C,N$1,FALSE)</f>
        <v>#VALUE!</v>
      </c>
      <c r="O2666" s="22" t="e">
        <f>VLOOKUP($G2666,Temp!$A:$C,O$1,FALSE)</f>
        <v>#VALUE!</v>
      </c>
      <c r="P2666" s="22" t="e">
        <f>VLOOKUP($G2666,Temp!$A:$C,P$1,FALSE)</f>
        <v>#VALUE!</v>
      </c>
      <c r="Q2666" s="22" t="e">
        <f>VLOOKUP($G2666,Temp!$A:$C,Q$1,FALSE)</f>
        <v>#VALUE!</v>
      </c>
      <c r="R2666" s="22" t="e">
        <f>VLOOKUP($G2666,Temp!$A:$C,R$1,FALSE)</f>
        <v>#VALUE!</v>
      </c>
      <c r="S2666" s="22" t="e">
        <f>VLOOKUP($G2666,Temp!$A:$C,S$1,FALSE)</f>
        <v>#VALUE!</v>
      </c>
      <c r="T2666" s="22" t="e">
        <f>VLOOKUP($G2666,Temp!$A:$C,T$1,FALSE)</f>
        <v>#VALUE!</v>
      </c>
      <c r="U2666" s="22" t="e">
        <f>VLOOKUP($G2666,Temp!$A:$C,U$1,FALSE)</f>
        <v>#VALUE!</v>
      </c>
      <c r="V2666" s="22" t="e">
        <f>VLOOKUP($G2666,Temp!$A:$C,V$1,FALSE)</f>
        <v>#VALUE!</v>
      </c>
      <c r="W2666" s="22" t="e">
        <f>VLOOKUP($G2666,Temp!$A:$C,W$1,FALSE)</f>
        <v>#VALUE!</v>
      </c>
      <c r="X2666" s="22" t="e">
        <f>VLOOKUP($G2666,Temp!$A:$C,X$1,FALSE)</f>
        <v>#VALUE!</v>
      </c>
      <c r="Y2666" s="22">
        <f>VLOOKUP($G2666,Temp!$A:$C,Y$1,FALSE)</f>
        <v>0</v>
      </c>
      <c r="Z2666" s="22">
        <f>VLOOKUP($G2666,Temp!$A:$C,Z$1,FALSE)</f>
        <v>0</v>
      </c>
      <c r="AA2666" s="22" t="e">
        <f>VLOOKUP($A2666,Searches!$A:$H,AA$1,FALSE)</f>
        <v>#N/A</v>
      </c>
      <c r="AB2666" s="22" t="e">
        <f>VLOOKUP($A2666,Searches!$A:$H,AB$1,FALSE)</f>
        <v>#N/A</v>
      </c>
      <c r="AC2666" s="22" t="e">
        <f>VLOOKUP($A2666,Searches!$A:$H,AC$1,FALSE)</f>
        <v>#N/A</v>
      </c>
      <c r="AD2666" s="22" t="e">
        <f>VLOOKUP($A2666,Searches!$A:$H,AD$1,FALSE)</f>
        <v>#N/A</v>
      </c>
      <c r="AE2666" s="22" t="e">
        <f>VLOOKUP($A2666,Searches!$A:$H,AE$1,FALSE)</f>
        <v>#N/A</v>
      </c>
      <c r="AF2666" s="22" t="e">
        <f>VLOOKUP($A2666,Searches!$A:$H,AF$1,FALSE)</f>
        <v>#N/A</v>
      </c>
      <c r="AG2666" s="22" t="e">
        <f>VLOOKUP($A2666,Searches!$A:$H,AG$1,FALSE)</f>
        <v>#N/A</v>
      </c>
      <c r="AH2666" s="22" t="e">
        <f>VLOOKUP($G2666,Temp!$D:$F,AH$1,FALSE)</f>
        <v>#N/A</v>
      </c>
      <c r="AI2666" s="22" t="e">
        <f>VLOOKUP($G2666,Temp!$D:$F,AI$1,FALSE)</f>
        <v>#N/A</v>
      </c>
      <c r="AJ2666" s="22" t="e">
        <f>VLOOKUP($G2666,Temp!$D:$F,AJ$1,FALSE)</f>
        <v>#N/A</v>
      </c>
    </row>
    <row r="2667" spans="1:36" ht="16" x14ac:dyDescent="0.2">
      <c r="A2667" s="8" t="str">
        <f t="shared" si="41"/>
        <v>David Cain Y Combinator</v>
      </c>
      <c r="B2667" s="8" t="s">
        <v>438</v>
      </c>
      <c r="C2667" s="8" t="s">
        <v>718</v>
      </c>
      <c r="D2667" s="8" t="s">
        <v>719</v>
      </c>
      <c r="E2667" s="8" t="s">
        <v>720</v>
      </c>
      <c r="F2667" s="8" t="s">
        <v>721</v>
      </c>
      <c r="G2667" s="12" t="s">
        <v>722</v>
      </c>
      <c r="H2667" s="22" t="str">
        <f>VLOOKUP($G2667,Temp!$A:$C,H$1,FALSE)</f>
        <v>ycombinator.com</v>
      </c>
      <c r="I2667" s="22" t="e">
        <f>VLOOKUP($G2667,Temp!$A:$C,I$1,FALSE)</f>
        <v>#VALUE!</v>
      </c>
      <c r="J2667" s="22" t="e">
        <f>VLOOKUP($G2667,Temp!$A:$C,J$1,FALSE)</f>
        <v>#VALUE!</v>
      </c>
      <c r="K2667" s="22" t="e">
        <f>VLOOKUP($G2667,Temp!$A:$C,K$1,FALSE)</f>
        <v>#VALUE!</v>
      </c>
      <c r="L2667" s="22" t="e">
        <f>VLOOKUP($G2667,Temp!$A:$C,L$1,FALSE)</f>
        <v>#VALUE!</v>
      </c>
      <c r="M2667" s="22" t="e">
        <f>VLOOKUP($G2667,Temp!$A:$C,M$1,FALSE)</f>
        <v>#VALUE!</v>
      </c>
      <c r="N2667" s="22" t="e">
        <f>VLOOKUP($G2667,Temp!$A:$C,N$1,FALSE)</f>
        <v>#VALUE!</v>
      </c>
      <c r="O2667" s="22" t="e">
        <f>VLOOKUP($G2667,Temp!$A:$C,O$1,FALSE)</f>
        <v>#VALUE!</v>
      </c>
      <c r="P2667" s="22" t="e">
        <f>VLOOKUP($G2667,Temp!$A:$C,P$1,FALSE)</f>
        <v>#VALUE!</v>
      </c>
      <c r="Q2667" s="22" t="e">
        <f>VLOOKUP($G2667,Temp!$A:$C,Q$1,FALSE)</f>
        <v>#VALUE!</v>
      </c>
      <c r="R2667" s="22" t="e">
        <f>VLOOKUP($G2667,Temp!$A:$C,R$1,FALSE)</f>
        <v>#VALUE!</v>
      </c>
      <c r="S2667" s="22" t="e">
        <f>VLOOKUP($G2667,Temp!$A:$C,S$1,FALSE)</f>
        <v>#VALUE!</v>
      </c>
      <c r="T2667" s="22" t="e">
        <f>VLOOKUP($G2667,Temp!$A:$C,T$1,FALSE)</f>
        <v>#VALUE!</v>
      </c>
      <c r="U2667" s="22" t="e">
        <f>VLOOKUP($G2667,Temp!$A:$C,U$1,FALSE)</f>
        <v>#VALUE!</v>
      </c>
      <c r="V2667" s="22" t="e">
        <f>VLOOKUP($G2667,Temp!$A:$C,V$1,FALSE)</f>
        <v>#VALUE!</v>
      </c>
      <c r="W2667" s="22" t="e">
        <f>VLOOKUP($G2667,Temp!$A:$C,W$1,FALSE)</f>
        <v>#VALUE!</v>
      </c>
      <c r="X2667" s="22" t="e">
        <f>VLOOKUP($G2667,Temp!$A:$C,X$1,FALSE)</f>
        <v>#VALUE!</v>
      </c>
      <c r="Y2667" s="22">
        <f>VLOOKUP($G2667,Temp!$A:$C,Y$1,FALSE)</f>
        <v>402000</v>
      </c>
      <c r="Z2667" s="22">
        <f>VLOOKUP($G2667,Temp!$A:$C,Z$1,FALSE)</f>
        <v>0</v>
      </c>
      <c r="AA2667" s="22" t="str">
        <f>VLOOKUP($A2667,Searches!$A:$H,AA$1,FALSE)</f>
        <v>David Cain</v>
      </c>
      <c r="AB2667" s="22" t="str">
        <f>VLOOKUP($A2667,Searches!$A:$H,AB$1,FALSE)</f>
        <v>Y Combinator</v>
      </c>
      <c r="AC2667" s="22" t="str">
        <f>VLOOKUP($A2667,Searches!$A:$H,AC$1,FALSE)</f>
        <v>CMO Advisor</v>
      </c>
      <c r="AD2667" s="22" t="str">
        <f>VLOOKUP($A2667,Searches!$A:$H,AD$1,FALSE)</f>
        <v>2nd</v>
      </c>
      <c r="AE2667" s="22" t="str">
        <f>VLOOKUP($A2667,Searches!$A:$H,AE$1,FALSE)</f>
        <v>Open link</v>
      </c>
      <c r="AF2667" s="22" t="str">
        <f>VLOOKUP($A2667,Searches!$A:$H,AF$1,FALSE)</f>
        <v>San Francisco Bay Area</v>
      </c>
      <c r="AG2667" s="22" t="str">
        <f>VLOOKUP($A2667,Searches!$A:$H,AG$1,FALSE)</f>
        <v>https://www.linkedin.com/sales/profile/132832,3VE_,NAME_SEARCH?moduleKey=peopleSearchResults&amp;pageKey=sales-search3-people-refinement&amp;contextId=60BC92C971D70515801E49D6842B0000&amp;requestId=ae17056e-7fce-491c-b08d-515e9bcefab9&amp;action=CLICK&amp;target=urn%3Ali%3AsalesLead%3A(-1%2C132832)&amp;pageNumber=1&amp;targetEl=profilelink&amp;position=24&amp;trk=lss-serp-result-lead_photo</v>
      </c>
      <c r="AH2667" s="22" t="str">
        <f>VLOOKUP($G2667,Temp!$D:$F,AH$1,FALSE)</f>
        <v>ycombinator.com</v>
      </c>
      <c r="AI2667" s="22">
        <f>VLOOKUP($G2667,Temp!$D:$F,AI$1,FALSE)</f>
        <v>0</v>
      </c>
      <c r="AJ2667" s="22" t="str">
        <f>VLOOKUP($G2667,Temp!$D:$F,AJ$1,FALSE)</f>
        <v>WordPress</v>
      </c>
    </row>
    <row r="2668" spans="1:36" ht="16" x14ac:dyDescent="0.2">
      <c r="A2668" s="8" t="str">
        <f t="shared" si="41"/>
        <v>Moshe Sheradsky Obviously</v>
      </c>
      <c r="B2668" s="8" t="s">
        <v>726</v>
      </c>
      <c r="C2668" s="8" t="s">
        <v>727</v>
      </c>
      <c r="D2668" s="8" t="s">
        <v>728</v>
      </c>
      <c r="E2668" s="8" t="s">
        <v>729</v>
      </c>
      <c r="F2668" s="8" t="s">
        <v>730</v>
      </c>
      <c r="G2668" s="12" t="s">
        <v>731</v>
      </c>
      <c r="H2668" s="22" t="str">
        <f>VLOOKUP($G2668,Temp!$A:$C,H$1,FALSE)</f>
        <v>obvious.ly</v>
      </c>
      <c r="I2668" s="22" t="e">
        <f>VLOOKUP($G2668,Temp!$A:$C,I$1,FALSE)</f>
        <v>#VALUE!</v>
      </c>
      <c r="J2668" s="22" t="e">
        <f>VLOOKUP($G2668,Temp!$A:$C,J$1,FALSE)</f>
        <v>#VALUE!</v>
      </c>
      <c r="K2668" s="22" t="e">
        <f>VLOOKUP($G2668,Temp!$A:$C,K$1,FALSE)</f>
        <v>#VALUE!</v>
      </c>
      <c r="L2668" s="22" t="e">
        <f>VLOOKUP($G2668,Temp!$A:$C,L$1,FALSE)</f>
        <v>#VALUE!</v>
      </c>
      <c r="M2668" s="22" t="e">
        <f>VLOOKUP($G2668,Temp!$A:$C,M$1,FALSE)</f>
        <v>#VALUE!</v>
      </c>
      <c r="N2668" s="22" t="e">
        <f>VLOOKUP($G2668,Temp!$A:$C,N$1,FALSE)</f>
        <v>#VALUE!</v>
      </c>
      <c r="O2668" s="22" t="e">
        <f>VLOOKUP($G2668,Temp!$A:$C,O$1,FALSE)</f>
        <v>#VALUE!</v>
      </c>
      <c r="P2668" s="22" t="e">
        <f>VLOOKUP($G2668,Temp!$A:$C,P$1,FALSE)</f>
        <v>#VALUE!</v>
      </c>
      <c r="Q2668" s="22" t="e">
        <f>VLOOKUP($G2668,Temp!$A:$C,Q$1,FALSE)</f>
        <v>#VALUE!</v>
      </c>
      <c r="R2668" s="22" t="e">
        <f>VLOOKUP($G2668,Temp!$A:$C,R$1,FALSE)</f>
        <v>#VALUE!</v>
      </c>
      <c r="S2668" s="22" t="e">
        <f>VLOOKUP($G2668,Temp!$A:$C,S$1,FALSE)</f>
        <v>#VALUE!</v>
      </c>
      <c r="T2668" s="22" t="e">
        <f>VLOOKUP($G2668,Temp!$A:$C,T$1,FALSE)</f>
        <v>#VALUE!</v>
      </c>
      <c r="U2668" s="22" t="e">
        <f>VLOOKUP($G2668,Temp!$A:$C,U$1,FALSE)</f>
        <v>#VALUE!</v>
      </c>
      <c r="V2668" s="22" t="e">
        <f>VLOOKUP($G2668,Temp!$A:$C,V$1,FALSE)</f>
        <v>#VALUE!</v>
      </c>
      <c r="W2668" s="22" t="e">
        <f>VLOOKUP($G2668,Temp!$A:$C,W$1,FALSE)</f>
        <v>#VALUE!</v>
      </c>
      <c r="X2668" s="22" t="e">
        <f>VLOOKUP($G2668,Temp!$A:$C,X$1,FALSE)</f>
        <v>#VALUE!</v>
      </c>
      <c r="Y2668" s="22">
        <f>VLOOKUP($G2668,Temp!$A:$C,Y$1,FALSE)</f>
        <v>53</v>
      </c>
      <c r="Z2668" s="22">
        <f>VLOOKUP($G2668,Temp!$A:$C,Z$1,FALSE)</f>
        <v>0</v>
      </c>
      <c r="AA2668" s="22" t="e">
        <f>VLOOKUP($A2668,Searches!$A:$H,AA$1,FALSE)</f>
        <v>#N/A</v>
      </c>
      <c r="AB2668" s="22" t="e">
        <f>VLOOKUP($A2668,Searches!$A:$H,AB$1,FALSE)</f>
        <v>#N/A</v>
      </c>
      <c r="AC2668" s="22" t="e">
        <f>VLOOKUP($A2668,Searches!$A:$H,AC$1,FALSE)</f>
        <v>#N/A</v>
      </c>
      <c r="AD2668" s="22" t="e">
        <f>VLOOKUP($A2668,Searches!$A:$H,AD$1,FALSE)</f>
        <v>#N/A</v>
      </c>
      <c r="AE2668" s="22" t="e">
        <f>VLOOKUP($A2668,Searches!$A:$H,AE$1,FALSE)</f>
        <v>#N/A</v>
      </c>
      <c r="AF2668" s="22" t="e">
        <f>VLOOKUP($A2668,Searches!$A:$H,AF$1,FALSE)</f>
        <v>#N/A</v>
      </c>
      <c r="AG2668" s="22" t="e">
        <f>VLOOKUP($A2668,Searches!$A:$H,AG$1,FALSE)</f>
        <v>#N/A</v>
      </c>
      <c r="AH2668" s="22" t="e">
        <f>VLOOKUP($G2668,Temp!$D:$F,AH$1,FALSE)</f>
        <v>#N/A</v>
      </c>
      <c r="AI2668" s="22" t="e">
        <f>VLOOKUP($G2668,Temp!$D:$F,AI$1,FALSE)</f>
        <v>#N/A</v>
      </c>
      <c r="AJ2668" s="22" t="e">
        <f>VLOOKUP($G2668,Temp!$D:$F,AJ$1,FALSE)</f>
        <v>#N/A</v>
      </c>
    </row>
    <row r="2669" spans="1:36" ht="16" x14ac:dyDescent="0.2">
      <c r="A2669" s="8" t="str">
        <f t="shared" si="41"/>
        <v>Scott Prindle Made Movement</v>
      </c>
      <c r="B2669" s="8" t="s">
        <v>737</v>
      </c>
      <c r="C2669" s="8" t="s">
        <v>738</v>
      </c>
      <c r="D2669" s="8" t="s">
        <v>739</v>
      </c>
      <c r="E2669" s="8" t="s">
        <v>740</v>
      </c>
      <c r="F2669" s="8" t="s">
        <v>741</v>
      </c>
      <c r="G2669" s="12" t="s">
        <v>742</v>
      </c>
      <c r="H2669" s="22" t="str">
        <f>VLOOKUP($G2669,Temp!$A:$C,H$1,FALSE)</f>
        <v>mademovement.com</v>
      </c>
      <c r="I2669" s="22" t="e">
        <f>VLOOKUP($G2669,Temp!$A:$C,I$1,FALSE)</f>
        <v>#VALUE!</v>
      </c>
      <c r="J2669" s="22" t="e">
        <f>VLOOKUP($G2669,Temp!$A:$C,J$1,FALSE)</f>
        <v>#VALUE!</v>
      </c>
      <c r="K2669" s="22" t="e">
        <f>VLOOKUP($G2669,Temp!$A:$C,K$1,FALSE)</f>
        <v>#VALUE!</v>
      </c>
      <c r="L2669" s="22" t="e">
        <f>VLOOKUP($G2669,Temp!$A:$C,L$1,FALSE)</f>
        <v>#VALUE!</v>
      </c>
      <c r="M2669" s="22" t="e">
        <f>VLOOKUP($G2669,Temp!$A:$C,M$1,FALSE)</f>
        <v>#VALUE!</v>
      </c>
      <c r="N2669" s="22" t="e">
        <f>VLOOKUP($G2669,Temp!$A:$C,N$1,FALSE)</f>
        <v>#VALUE!</v>
      </c>
      <c r="O2669" s="22" t="e">
        <f>VLOOKUP($G2669,Temp!$A:$C,O$1,FALSE)</f>
        <v>#VALUE!</v>
      </c>
      <c r="P2669" s="22" t="e">
        <f>VLOOKUP($G2669,Temp!$A:$C,P$1,FALSE)</f>
        <v>#VALUE!</v>
      </c>
      <c r="Q2669" s="22" t="e">
        <f>VLOOKUP($G2669,Temp!$A:$C,Q$1,FALSE)</f>
        <v>#VALUE!</v>
      </c>
      <c r="R2669" s="22" t="e">
        <f>VLOOKUP($G2669,Temp!$A:$C,R$1,FALSE)</f>
        <v>#VALUE!</v>
      </c>
      <c r="S2669" s="22" t="e">
        <f>VLOOKUP($G2669,Temp!$A:$C,S$1,FALSE)</f>
        <v>#VALUE!</v>
      </c>
      <c r="T2669" s="22" t="e">
        <f>VLOOKUP($G2669,Temp!$A:$C,T$1,FALSE)</f>
        <v>#VALUE!</v>
      </c>
      <c r="U2669" s="22" t="e">
        <f>VLOOKUP($G2669,Temp!$A:$C,U$1,FALSE)</f>
        <v>#VALUE!</v>
      </c>
      <c r="V2669" s="22" t="e">
        <f>VLOOKUP($G2669,Temp!$A:$C,V$1,FALSE)</f>
        <v>#VALUE!</v>
      </c>
      <c r="W2669" s="22" t="e">
        <f>VLOOKUP($G2669,Temp!$A:$C,W$1,FALSE)</f>
        <v>#VALUE!</v>
      </c>
      <c r="X2669" s="22" t="e">
        <f>VLOOKUP($G2669,Temp!$A:$C,X$1,FALSE)</f>
        <v>#VALUE!</v>
      </c>
      <c r="Y2669" s="22">
        <f>VLOOKUP($G2669,Temp!$A:$C,Y$1,FALSE)</f>
        <v>1100</v>
      </c>
      <c r="Z2669" s="22">
        <f>VLOOKUP($G2669,Temp!$A:$C,Z$1,FALSE)</f>
        <v>0</v>
      </c>
      <c r="AA2669" s="22" t="str">
        <f>VLOOKUP($A2669,Searches!$A:$H,AA$1,FALSE)</f>
        <v>Scott Prindle</v>
      </c>
      <c r="AB2669" s="22" t="str">
        <f>VLOOKUP($A2669,Searches!$A:$H,AB$1,FALSE)</f>
        <v>Made Movement</v>
      </c>
      <c r="AC2669" s="22" t="str">
        <f>VLOOKUP($A2669,Searches!$A:$H,AC$1,FALSE)</f>
        <v>Partner/Chief Innovation &amp; Technology Officer</v>
      </c>
      <c r="AD2669" s="22" t="str">
        <f>VLOOKUP($A2669,Searches!$A:$H,AD$1,FALSE)</f>
        <v>2nd</v>
      </c>
      <c r="AE2669" s="22" t="str">
        <f>VLOOKUP($A2669,Searches!$A:$H,AE$1,FALSE)</f>
        <v>Open link</v>
      </c>
      <c r="AF2669" s="22" t="str">
        <f>VLOOKUP($A2669,Searches!$A:$H,AF$1,FALSE)</f>
        <v>Greater Denver Area</v>
      </c>
      <c r="AG2669" s="22" t="str">
        <f>VLOOKUP($A2669,Searches!$A:$H,AG$1,FALSE)</f>
        <v>https://www.linkedin.com/sales/profile/1986194,DwSx,NAME_SEARCH?moduleKey=peopleSearchResults&amp;pageKey=sales-search3-people-refinement&amp;contextId=60BC92C971D70515801E49D6842B0000&amp;requestId=ae17056e-7fce-491c-b08d-515e9bcefab9&amp;action=CLICK&amp;target=urn%3Ali%3AsalesLead%3A(-1%2C1986194)&amp;pageNumber=1&amp;targetEl=profilelink&amp;position=23&amp;trk=lss-serp-result-lead_photo</v>
      </c>
      <c r="AH2669" s="22" t="e">
        <f>VLOOKUP($G2669,Temp!$D:$F,AH$1,FALSE)</f>
        <v>#N/A</v>
      </c>
      <c r="AI2669" s="22" t="e">
        <f>VLOOKUP($G2669,Temp!$D:$F,AI$1,FALSE)</f>
        <v>#N/A</v>
      </c>
      <c r="AJ2669" s="22" t="e">
        <f>VLOOKUP($G2669,Temp!$D:$F,AJ$1,FALSE)</f>
        <v>#N/A</v>
      </c>
    </row>
    <row r="2670" spans="1:36" ht="16" x14ac:dyDescent="0.2">
      <c r="A2670" s="8" t="str">
        <f t="shared" si="41"/>
        <v>Alex Salkever Self-employed Technology Consultant</v>
      </c>
      <c r="B2670" s="8" t="s">
        <v>1929</v>
      </c>
      <c r="C2670" s="8" t="s">
        <v>16296</v>
      </c>
      <c r="D2670" s="8" t="s">
        <v>16297</v>
      </c>
      <c r="E2670" s="8" t="s">
        <v>634</v>
      </c>
      <c r="F2670" s="8" t="s">
        <v>16298</v>
      </c>
      <c r="G2670" s="8" t="s">
        <v>634</v>
      </c>
      <c r="H2670" s="22" t="e">
        <f>VLOOKUP($G2670,Temp!$A:$C,H$1,FALSE)</f>
        <v>#N/A</v>
      </c>
      <c r="I2670" s="22" t="e">
        <f>VLOOKUP($G2670,Temp!$A:$C,I$1,FALSE)</f>
        <v>#N/A</v>
      </c>
      <c r="J2670" s="22" t="e">
        <f>VLOOKUP($G2670,Temp!$A:$C,J$1,FALSE)</f>
        <v>#N/A</v>
      </c>
      <c r="K2670" s="22" t="e">
        <f>VLOOKUP($G2670,Temp!$A:$C,K$1,FALSE)</f>
        <v>#N/A</v>
      </c>
      <c r="L2670" s="22" t="e">
        <f>VLOOKUP($G2670,Temp!$A:$C,L$1,FALSE)</f>
        <v>#N/A</v>
      </c>
      <c r="M2670" s="22" t="e">
        <f>VLOOKUP($G2670,Temp!$A:$C,M$1,FALSE)</f>
        <v>#N/A</v>
      </c>
      <c r="N2670" s="22" t="e">
        <f>VLOOKUP($G2670,Temp!$A:$C,N$1,FALSE)</f>
        <v>#N/A</v>
      </c>
      <c r="O2670" s="22" t="e">
        <f>VLOOKUP($G2670,Temp!$A:$C,O$1,FALSE)</f>
        <v>#N/A</v>
      </c>
      <c r="P2670" s="22" t="e">
        <f>VLOOKUP($G2670,Temp!$A:$C,P$1,FALSE)</f>
        <v>#N/A</v>
      </c>
      <c r="Q2670" s="22" t="e">
        <f>VLOOKUP($G2670,Temp!$A:$C,Q$1,FALSE)</f>
        <v>#N/A</v>
      </c>
      <c r="R2670" s="22" t="e">
        <f>VLOOKUP($G2670,Temp!$A:$C,R$1,FALSE)</f>
        <v>#N/A</v>
      </c>
      <c r="S2670" s="22" t="e">
        <f>VLOOKUP($G2670,Temp!$A:$C,S$1,FALSE)</f>
        <v>#N/A</v>
      </c>
      <c r="T2670" s="22" t="e">
        <f>VLOOKUP($G2670,Temp!$A:$C,T$1,FALSE)</f>
        <v>#N/A</v>
      </c>
      <c r="U2670" s="22" t="e">
        <f>VLOOKUP($G2670,Temp!$A:$C,U$1,FALSE)</f>
        <v>#N/A</v>
      </c>
      <c r="V2670" s="22" t="e">
        <f>VLOOKUP($G2670,Temp!$A:$C,V$1,FALSE)</f>
        <v>#N/A</v>
      </c>
      <c r="W2670" s="22" t="e">
        <f>VLOOKUP($G2670,Temp!$A:$C,W$1,FALSE)</f>
        <v>#N/A</v>
      </c>
      <c r="X2670" s="22" t="e">
        <f>VLOOKUP($G2670,Temp!$A:$C,X$1,FALSE)</f>
        <v>#N/A</v>
      </c>
      <c r="Y2670" s="22" t="e">
        <f>VLOOKUP($G2670,Temp!$A:$C,Y$1,FALSE)</f>
        <v>#N/A</v>
      </c>
      <c r="Z2670" s="22" t="e">
        <f>VLOOKUP($G2670,Temp!$A:$C,Z$1,FALSE)</f>
        <v>#N/A</v>
      </c>
      <c r="AA2670" s="22" t="e">
        <f>VLOOKUP($A2670,Searches!$A:$H,AA$1,FALSE)</f>
        <v>#N/A</v>
      </c>
      <c r="AB2670" s="22" t="e">
        <f>VLOOKUP($A2670,Searches!$A:$H,AB$1,FALSE)</f>
        <v>#N/A</v>
      </c>
      <c r="AC2670" s="22" t="e">
        <f>VLOOKUP($A2670,Searches!$A:$H,AC$1,FALSE)</f>
        <v>#N/A</v>
      </c>
      <c r="AD2670" s="22" t="e">
        <f>VLOOKUP($A2670,Searches!$A:$H,AD$1,FALSE)</f>
        <v>#N/A</v>
      </c>
      <c r="AE2670" s="22" t="e">
        <f>VLOOKUP($A2670,Searches!$A:$H,AE$1,FALSE)</f>
        <v>#N/A</v>
      </c>
      <c r="AF2670" s="22" t="e">
        <f>VLOOKUP($A2670,Searches!$A:$H,AF$1,FALSE)</f>
        <v>#N/A</v>
      </c>
      <c r="AG2670" s="22" t="e">
        <f>VLOOKUP($A2670,Searches!$A:$H,AG$1,FALSE)</f>
        <v>#N/A</v>
      </c>
      <c r="AH2670" s="22" t="e">
        <f>VLOOKUP($G2670,Temp!$D:$F,AH$1,FALSE)</f>
        <v>#N/A</v>
      </c>
      <c r="AI2670" s="22" t="e">
        <f>VLOOKUP($G2670,Temp!$D:$F,AI$1,FALSE)</f>
        <v>#N/A</v>
      </c>
      <c r="AJ2670" s="22" t="e">
        <f>VLOOKUP($G2670,Temp!$D:$F,AJ$1,FALSE)</f>
        <v>#N/A</v>
      </c>
    </row>
    <row r="2671" spans="1:36" ht="16" x14ac:dyDescent="0.2">
      <c r="A2671" s="8" t="str">
        <f t="shared" si="41"/>
        <v>Michelle Killebrew Nomiku</v>
      </c>
      <c r="B2671" s="8" t="s">
        <v>223</v>
      </c>
      <c r="C2671" s="8" t="s">
        <v>16299</v>
      </c>
      <c r="D2671" s="8" t="s">
        <v>42</v>
      </c>
      <c r="E2671" s="8" t="s">
        <v>16300</v>
      </c>
      <c r="F2671" s="8" t="s">
        <v>16301</v>
      </c>
      <c r="G2671" s="12" t="s">
        <v>14202</v>
      </c>
      <c r="H2671" s="22" t="str">
        <f>VLOOKUP($G2671,Temp!$A:$C,H$1,FALSE)</f>
        <v>nomiku.com</v>
      </c>
      <c r="I2671" s="22" t="e">
        <f>VLOOKUP($G2671,Temp!$A:$C,I$1,FALSE)</f>
        <v>#VALUE!</v>
      </c>
      <c r="J2671" s="22" t="e">
        <f>VLOOKUP($G2671,Temp!$A:$C,J$1,FALSE)</f>
        <v>#VALUE!</v>
      </c>
      <c r="K2671" s="22" t="e">
        <f>VLOOKUP($G2671,Temp!$A:$C,K$1,FALSE)</f>
        <v>#VALUE!</v>
      </c>
      <c r="L2671" s="22" t="e">
        <f>VLOOKUP($G2671,Temp!$A:$C,L$1,FALSE)</f>
        <v>#VALUE!</v>
      </c>
      <c r="M2671" s="22" t="e">
        <f>VLOOKUP($G2671,Temp!$A:$C,M$1,FALSE)</f>
        <v>#VALUE!</v>
      </c>
      <c r="N2671" s="22" t="e">
        <f>VLOOKUP($G2671,Temp!$A:$C,N$1,FALSE)</f>
        <v>#VALUE!</v>
      </c>
      <c r="O2671" s="22" t="e">
        <f>VLOOKUP($G2671,Temp!$A:$C,O$1,FALSE)</f>
        <v>#VALUE!</v>
      </c>
      <c r="P2671" s="22" t="e">
        <f>VLOOKUP($G2671,Temp!$A:$C,P$1,FALSE)</f>
        <v>#VALUE!</v>
      </c>
      <c r="Q2671" s="22" t="e">
        <f>VLOOKUP($G2671,Temp!$A:$C,Q$1,FALSE)</f>
        <v>#VALUE!</v>
      </c>
      <c r="R2671" s="22" t="e">
        <f>VLOOKUP($G2671,Temp!$A:$C,R$1,FALSE)</f>
        <v>#VALUE!</v>
      </c>
      <c r="S2671" s="22" t="e">
        <f>VLOOKUP($G2671,Temp!$A:$C,S$1,FALSE)</f>
        <v>#VALUE!</v>
      </c>
      <c r="T2671" s="22" t="e">
        <f>VLOOKUP($G2671,Temp!$A:$C,T$1,FALSE)</f>
        <v>#VALUE!</v>
      </c>
      <c r="U2671" s="22" t="e">
        <f>VLOOKUP($G2671,Temp!$A:$C,U$1,FALSE)</f>
        <v>#VALUE!</v>
      </c>
      <c r="V2671" s="22" t="e">
        <f>VLOOKUP($G2671,Temp!$A:$C,V$1,FALSE)</f>
        <v>#VALUE!</v>
      </c>
      <c r="W2671" s="22" t="e">
        <f>VLOOKUP($G2671,Temp!$A:$C,W$1,FALSE)</f>
        <v>#VALUE!</v>
      </c>
      <c r="X2671" s="22" t="e">
        <f>VLOOKUP($G2671,Temp!$A:$C,X$1,FALSE)</f>
        <v>#VALUE!</v>
      </c>
      <c r="Y2671" s="22">
        <f>VLOOKUP($G2671,Temp!$A:$C,Y$1,FALSE)</f>
        <v>2300</v>
      </c>
      <c r="Z2671" s="22">
        <f>VLOOKUP($G2671,Temp!$A:$C,Z$1,FALSE)</f>
        <v>0</v>
      </c>
      <c r="AA2671" s="22" t="e">
        <f>VLOOKUP($A2671,Searches!$A:$H,AA$1,FALSE)</f>
        <v>#N/A</v>
      </c>
      <c r="AB2671" s="22" t="e">
        <f>VLOOKUP($A2671,Searches!$A:$H,AB$1,FALSE)</f>
        <v>#N/A</v>
      </c>
      <c r="AC2671" s="22" t="e">
        <f>VLOOKUP($A2671,Searches!$A:$H,AC$1,FALSE)</f>
        <v>#N/A</v>
      </c>
      <c r="AD2671" s="22" t="e">
        <f>VLOOKUP($A2671,Searches!$A:$H,AD$1,FALSE)</f>
        <v>#N/A</v>
      </c>
      <c r="AE2671" s="22" t="e">
        <f>VLOOKUP($A2671,Searches!$A:$H,AE$1,FALSE)</f>
        <v>#N/A</v>
      </c>
      <c r="AF2671" s="22" t="e">
        <f>VLOOKUP($A2671,Searches!$A:$H,AF$1,FALSE)</f>
        <v>#N/A</v>
      </c>
      <c r="AG2671" s="22" t="e">
        <f>VLOOKUP($A2671,Searches!$A:$H,AG$1,FALSE)</f>
        <v>#N/A</v>
      </c>
      <c r="AH2671" s="22" t="e">
        <f>VLOOKUP($G2671,Temp!$D:$F,AH$1,FALSE)</f>
        <v>#N/A</v>
      </c>
      <c r="AI2671" s="22" t="e">
        <f>VLOOKUP($G2671,Temp!$D:$F,AI$1,FALSE)</f>
        <v>#N/A</v>
      </c>
      <c r="AJ2671" s="22" t="e">
        <f>VLOOKUP($G2671,Temp!$D:$F,AJ$1,FALSE)</f>
        <v>#N/A</v>
      </c>
    </row>
    <row r="2672" spans="1:36" ht="16" x14ac:dyDescent="0.2">
      <c r="A2672" s="8" t="str">
        <f t="shared" si="41"/>
        <v>Chandar Pattabhiram Coupa Software</v>
      </c>
      <c r="B2672" s="8" t="s">
        <v>802</v>
      </c>
      <c r="C2672" s="8" t="s">
        <v>804</v>
      </c>
      <c r="D2672" s="8" t="s">
        <v>42</v>
      </c>
      <c r="E2672" s="8" t="s">
        <v>806</v>
      </c>
      <c r="F2672" s="8" t="s">
        <v>808</v>
      </c>
      <c r="G2672" s="12" t="s">
        <v>809</v>
      </c>
      <c r="H2672" s="22" t="str">
        <f>VLOOKUP($G2672,Temp!$A:$C,H$1,FALSE)</f>
        <v>coupa.com</v>
      </c>
      <c r="I2672" s="22" t="e">
        <f>VLOOKUP($G2672,Temp!$A:$C,I$1,FALSE)</f>
        <v>#VALUE!</v>
      </c>
      <c r="J2672" s="22" t="e">
        <f>VLOOKUP($G2672,Temp!$A:$C,J$1,FALSE)</f>
        <v>#VALUE!</v>
      </c>
      <c r="K2672" s="22" t="e">
        <f>VLOOKUP($G2672,Temp!$A:$C,K$1,FALSE)</f>
        <v>#VALUE!</v>
      </c>
      <c r="L2672" s="22" t="e">
        <f>VLOOKUP($G2672,Temp!$A:$C,L$1,FALSE)</f>
        <v>#VALUE!</v>
      </c>
      <c r="M2672" s="22" t="e">
        <f>VLOOKUP($G2672,Temp!$A:$C,M$1,FALSE)</f>
        <v>#VALUE!</v>
      </c>
      <c r="N2672" s="22" t="e">
        <f>VLOOKUP($G2672,Temp!$A:$C,N$1,FALSE)</f>
        <v>#VALUE!</v>
      </c>
      <c r="O2672" s="22" t="e">
        <f>VLOOKUP($G2672,Temp!$A:$C,O$1,FALSE)</f>
        <v>#VALUE!</v>
      </c>
      <c r="P2672" s="22" t="e">
        <f>VLOOKUP($G2672,Temp!$A:$C,P$1,FALSE)</f>
        <v>#VALUE!</v>
      </c>
      <c r="Q2672" s="22" t="e">
        <f>VLOOKUP($G2672,Temp!$A:$C,Q$1,FALSE)</f>
        <v>#VALUE!</v>
      </c>
      <c r="R2672" s="22" t="e">
        <f>VLOOKUP($G2672,Temp!$A:$C,R$1,FALSE)</f>
        <v>#VALUE!</v>
      </c>
      <c r="S2672" s="22" t="e">
        <f>VLOOKUP($G2672,Temp!$A:$C,S$1,FALSE)</f>
        <v>#VALUE!</v>
      </c>
      <c r="T2672" s="22" t="e">
        <f>VLOOKUP($G2672,Temp!$A:$C,T$1,FALSE)</f>
        <v>#VALUE!</v>
      </c>
      <c r="U2672" s="22" t="e">
        <f>VLOOKUP($G2672,Temp!$A:$C,U$1,FALSE)</f>
        <v>#VALUE!</v>
      </c>
      <c r="V2672" s="22" t="e">
        <f>VLOOKUP($G2672,Temp!$A:$C,V$1,FALSE)</f>
        <v>#VALUE!</v>
      </c>
      <c r="W2672" s="22" t="e">
        <f>VLOOKUP($G2672,Temp!$A:$C,W$1,FALSE)</f>
        <v>#VALUE!</v>
      </c>
      <c r="X2672" s="22" t="e">
        <f>VLOOKUP($G2672,Temp!$A:$C,X$1,FALSE)</f>
        <v>#VALUE!</v>
      </c>
      <c r="Y2672" s="22">
        <f>VLOOKUP($G2672,Temp!$A:$C,Y$1,FALSE)</f>
        <v>71700</v>
      </c>
      <c r="Z2672" s="22">
        <f>VLOOKUP($G2672,Temp!$A:$C,Z$1,FALSE)</f>
        <v>20800</v>
      </c>
      <c r="AA2672" s="22" t="str">
        <f>VLOOKUP($A2672,Searches!$A:$H,AA$1,FALSE)</f>
        <v>Chandar Pattabhiram</v>
      </c>
      <c r="AB2672" s="22" t="str">
        <f>VLOOKUP($A2672,Searches!$A:$H,AB$1,FALSE)</f>
        <v>Coupa Software</v>
      </c>
      <c r="AC2672" s="22" t="str">
        <f>VLOOKUP($A2672,Searches!$A:$H,AC$1,FALSE)</f>
        <v>Chief Marketing Officer</v>
      </c>
      <c r="AD2672" s="22" t="str">
        <f>VLOOKUP($A2672,Searches!$A:$H,AD$1,FALSE)</f>
        <v>2nd</v>
      </c>
      <c r="AE2672" s="22" t="str">
        <f>VLOOKUP($A2672,Searches!$A:$H,AE$1,FALSE)</f>
        <v/>
      </c>
      <c r="AF2672" s="22" t="str">
        <f>VLOOKUP($A2672,Searches!$A:$H,AF$1,FALSE)</f>
        <v>San Francisco Bay Area</v>
      </c>
      <c r="AG2672" s="22" t="str">
        <f>VLOOKUP($A2672,Searches!$A:$H,AG$1,FALSE)</f>
        <v>https://www.linkedin.com/sales/profile/685963,tmMC,NAME_SEARCH?moduleKey=peopleSearchResults&amp;pageKey=sales-search3-people-refinement&amp;contextId=60BC92C971D70515801E49D6842B0000&amp;requestId=0712e535-b641-4e83-b1cb-00fd01a7597c&amp;action=CLICK&amp;target=urn%3Ali%3AsalesLead%3A(-1%2C685963)&amp;pageNumber=2&amp;targetEl=profilelink&amp;position=18&amp;trk=lss-serp-result-lead_photo</v>
      </c>
      <c r="AH2672" s="22" t="e">
        <f>VLOOKUP($G2672,Temp!$D:$F,AH$1,FALSE)</f>
        <v>#N/A</v>
      </c>
      <c r="AI2672" s="22" t="e">
        <f>VLOOKUP($G2672,Temp!$D:$F,AI$1,FALSE)</f>
        <v>#N/A</v>
      </c>
      <c r="AJ2672" s="22" t="e">
        <f>VLOOKUP($G2672,Temp!$D:$F,AJ$1,FALSE)</f>
        <v>#N/A</v>
      </c>
    </row>
    <row r="2673" spans="1:36" ht="16" x14ac:dyDescent="0.2">
      <c r="A2673" s="8" t="str">
        <f t="shared" si="41"/>
        <v>Lori Ruff Suite Branding - Keynote &amp; Conference Public Speaker | Inspiring Today's Top Performers with Passion</v>
      </c>
      <c r="B2673" s="8" t="s">
        <v>851</v>
      </c>
      <c r="C2673" s="8" t="s">
        <v>852</v>
      </c>
      <c r="D2673" s="8" t="s">
        <v>853</v>
      </c>
      <c r="E2673" s="8" t="s">
        <v>634</v>
      </c>
      <c r="F2673" s="8" t="s">
        <v>854</v>
      </c>
      <c r="G2673" s="8" t="s">
        <v>634</v>
      </c>
      <c r="H2673" s="22" t="e">
        <f>VLOOKUP($G2673,Temp!$A:$C,H$1,FALSE)</f>
        <v>#N/A</v>
      </c>
      <c r="I2673" s="22" t="e">
        <f>VLOOKUP($G2673,Temp!$A:$C,I$1,FALSE)</f>
        <v>#N/A</v>
      </c>
      <c r="J2673" s="22" t="e">
        <f>VLOOKUP($G2673,Temp!$A:$C,J$1,FALSE)</f>
        <v>#N/A</v>
      </c>
      <c r="K2673" s="22" t="e">
        <f>VLOOKUP($G2673,Temp!$A:$C,K$1,FALSE)</f>
        <v>#N/A</v>
      </c>
      <c r="L2673" s="22" t="e">
        <f>VLOOKUP($G2673,Temp!$A:$C,L$1,FALSE)</f>
        <v>#N/A</v>
      </c>
      <c r="M2673" s="22" t="e">
        <f>VLOOKUP($G2673,Temp!$A:$C,M$1,FALSE)</f>
        <v>#N/A</v>
      </c>
      <c r="N2673" s="22" t="e">
        <f>VLOOKUP($G2673,Temp!$A:$C,N$1,FALSE)</f>
        <v>#N/A</v>
      </c>
      <c r="O2673" s="22" t="e">
        <f>VLOOKUP($G2673,Temp!$A:$C,O$1,FALSE)</f>
        <v>#N/A</v>
      </c>
      <c r="P2673" s="22" t="e">
        <f>VLOOKUP($G2673,Temp!$A:$C,P$1,FALSE)</f>
        <v>#N/A</v>
      </c>
      <c r="Q2673" s="22" t="e">
        <f>VLOOKUP($G2673,Temp!$A:$C,Q$1,FALSE)</f>
        <v>#N/A</v>
      </c>
      <c r="R2673" s="22" t="e">
        <f>VLOOKUP($G2673,Temp!$A:$C,R$1,FALSE)</f>
        <v>#N/A</v>
      </c>
      <c r="S2673" s="22" t="e">
        <f>VLOOKUP($G2673,Temp!$A:$C,S$1,FALSE)</f>
        <v>#N/A</v>
      </c>
      <c r="T2673" s="22" t="e">
        <f>VLOOKUP($G2673,Temp!$A:$C,T$1,FALSE)</f>
        <v>#N/A</v>
      </c>
      <c r="U2673" s="22" t="e">
        <f>VLOOKUP($G2673,Temp!$A:$C,U$1,FALSE)</f>
        <v>#N/A</v>
      </c>
      <c r="V2673" s="22" t="e">
        <f>VLOOKUP($G2673,Temp!$A:$C,V$1,FALSE)</f>
        <v>#N/A</v>
      </c>
      <c r="W2673" s="22" t="e">
        <f>VLOOKUP($G2673,Temp!$A:$C,W$1,FALSE)</f>
        <v>#N/A</v>
      </c>
      <c r="X2673" s="22" t="e">
        <f>VLOOKUP($G2673,Temp!$A:$C,X$1,FALSE)</f>
        <v>#N/A</v>
      </c>
      <c r="Y2673" s="22" t="e">
        <f>VLOOKUP($G2673,Temp!$A:$C,Y$1,FALSE)</f>
        <v>#N/A</v>
      </c>
      <c r="Z2673" s="22" t="e">
        <f>VLOOKUP($G2673,Temp!$A:$C,Z$1,FALSE)</f>
        <v>#N/A</v>
      </c>
      <c r="AA2673" s="22" t="e">
        <f>VLOOKUP($A2673,Searches!$A:$H,AA$1,FALSE)</f>
        <v>#N/A</v>
      </c>
      <c r="AB2673" s="22" t="e">
        <f>VLOOKUP($A2673,Searches!$A:$H,AB$1,FALSE)</f>
        <v>#N/A</v>
      </c>
      <c r="AC2673" s="22" t="e">
        <f>VLOOKUP($A2673,Searches!$A:$H,AC$1,FALSE)</f>
        <v>#N/A</v>
      </c>
      <c r="AD2673" s="22" t="e">
        <f>VLOOKUP($A2673,Searches!$A:$H,AD$1,FALSE)</f>
        <v>#N/A</v>
      </c>
      <c r="AE2673" s="22" t="e">
        <f>VLOOKUP($A2673,Searches!$A:$H,AE$1,FALSE)</f>
        <v>#N/A</v>
      </c>
      <c r="AF2673" s="22" t="e">
        <f>VLOOKUP($A2673,Searches!$A:$H,AF$1,FALSE)</f>
        <v>#N/A</v>
      </c>
      <c r="AG2673" s="22" t="e">
        <f>VLOOKUP($A2673,Searches!$A:$H,AG$1,FALSE)</f>
        <v>#N/A</v>
      </c>
      <c r="AH2673" s="22" t="e">
        <f>VLOOKUP($G2673,Temp!$D:$F,AH$1,FALSE)</f>
        <v>#N/A</v>
      </c>
      <c r="AI2673" s="22" t="e">
        <f>VLOOKUP($G2673,Temp!$D:$F,AI$1,FALSE)</f>
        <v>#N/A</v>
      </c>
      <c r="AJ2673" s="22" t="e">
        <f>VLOOKUP($G2673,Temp!$D:$F,AJ$1,FALSE)</f>
        <v>#N/A</v>
      </c>
    </row>
    <row r="2674" spans="1:36" ht="16" x14ac:dyDescent="0.2">
      <c r="A2674" s="8" t="str">
        <f t="shared" si="41"/>
        <v>Ray White ICUC - A Dentsu Aegis Network Company</v>
      </c>
      <c r="B2674" s="8" t="s">
        <v>2165</v>
      </c>
      <c r="C2674" s="8" t="s">
        <v>1411</v>
      </c>
      <c r="D2674" s="8" t="s">
        <v>42</v>
      </c>
      <c r="E2674" s="8" t="s">
        <v>634</v>
      </c>
      <c r="F2674" s="8" t="s">
        <v>2166</v>
      </c>
      <c r="G2674" s="8" t="s">
        <v>634</v>
      </c>
      <c r="H2674" s="22" t="e">
        <f>VLOOKUP($G2674,Temp!$A:$C,H$1,FALSE)</f>
        <v>#N/A</v>
      </c>
      <c r="I2674" s="22" t="e">
        <f>VLOOKUP($G2674,Temp!$A:$C,I$1,FALSE)</f>
        <v>#N/A</v>
      </c>
      <c r="J2674" s="22" t="e">
        <f>VLOOKUP($G2674,Temp!$A:$C,J$1,FALSE)</f>
        <v>#N/A</v>
      </c>
      <c r="K2674" s="22" t="e">
        <f>VLOOKUP($G2674,Temp!$A:$C,K$1,FALSE)</f>
        <v>#N/A</v>
      </c>
      <c r="L2674" s="22" t="e">
        <f>VLOOKUP($G2674,Temp!$A:$C,L$1,FALSE)</f>
        <v>#N/A</v>
      </c>
      <c r="M2674" s="22" t="e">
        <f>VLOOKUP($G2674,Temp!$A:$C,M$1,FALSE)</f>
        <v>#N/A</v>
      </c>
      <c r="N2674" s="22" t="e">
        <f>VLOOKUP($G2674,Temp!$A:$C,N$1,FALSE)</f>
        <v>#N/A</v>
      </c>
      <c r="O2674" s="22" t="e">
        <f>VLOOKUP($G2674,Temp!$A:$C,O$1,FALSE)</f>
        <v>#N/A</v>
      </c>
      <c r="P2674" s="22" t="e">
        <f>VLOOKUP($G2674,Temp!$A:$C,P$1,FALSE)</f>
        <v>#N/A</v>
      </c>
      <c r="Q2674" s="22" t="e">
        <f>VLOOKUP($G2674,Temp!$A:$C,Q$1,FALSE)</f>
        <v>#N/A</v>
      </c>
      <c r="R2674" s="22" t="e">
        <f>VLOOKUP($G2674,Temp!$A:$C,R$1,FALSE)</f>
        <v>#N/A</v>
      </c>
      <c r="S2674" s="22" t="e">
        <f>VLOOKUP($G2674,Temp!$A:$C,S$1,FALSE)</f>
        <v>#N/A</v>
      </c>
      <c r="T2674" s="22" t="e">
        <f>VLOOKUP($G2674,Temp!$A:$C,T$1,FALSE)</f>
        <v>#N/A</v>
      </c>
      <c r="U2674" s="22" t="e">
        <f>VLOOKUP($G2674,Temp!$A:$C,U$1,FALSE)</f>
        <v>#N/A</v>
      </c>
      <c r="V2674" s="22" t="e">
        <f>VLOOKUP($G2674,Temp!$A:$C,V$1,FALSE)</f>
        <v>#N/A</v>
      </c>
      <c r="W2674" s="22" t="e">
        <f>VLOOKUP($G2674,Temp!$A:$C,W$1,FALSE)</f>
        <v>#N/A</v>
      </c>
      <c r="X2674" s="22" t="e">
        <f>VLOOKUP($G2674,Temp!$A:$C,X$1,FALSE)</f>
        <v>#N/A</v>
      </c>
      <c r="Y2674" s="22" t="e">
        <f>VLOOKUP($G2674,Temp!$A:$C,Y$1,FALSE)</f>
        <v>#N/A</v>
      </c>
      <c r="Z2674" s="22" t="e">
        <f>VLOOKUP($G2674,Temp!$A:$C,Z$1,FALSE)</f>
        <v>#N/A</v>
      </c>
      <c r="AA2674" s="22" t="e">
        <f>VLOOKUP($A2674,Searches!$A:$H,AA$1,FALSE)</f>
        <v>#N/A</v>
      </c>
      <c r="AB2674" s="22" t="e">
        <f>VLOOKUP($A2674,Searches!$A:$H,AB$1,FALSE)</f>
        <v>#N/A</v>
      </c>
      <c r="AC2674" s="22" t="e">
        <f>VLOOKUP($A2674,Searches!$A:$H,AC$1,FALSE)</f>
        <v>#N/A</v>
      </c>
      <c r="AD2674" s="22" t="e">
        <f>VLOOKUP($A2674,Searches!$A:$H,AD$1,FALSE)</f>
        <v>#N/A</v>
      </c>
      <c r="AE2674" s="22" t="e">
        <f>VLOOKUP($A2674,Searches!$A:$H,AE$1,FALSE)</f>
        <v>#N/A</v>
      </c>
      <c r="AF2674" s="22" t="e">
        <f>VLOOKUP($A2674,Searches!$A:$H,AF$1,FALSE)</f>
        <v>#N/A</v>
      </c>
      <c r="AG2674" s="22" t="e">
        <f>VLOOKUP($A2674,Searches!$A:$H,AG$1,FALSE)</f>
        <v>#N/A</v>
      </c>
      <c r="AH2674" s="22" t="e">
        <f>VLOOKUP($G2674,Temp!$D:$F,AH$1,FALSE)</f>
        <v>#N/A</v>
      </c>
      <c r="AI2674" s="22" t="e">
        <f>VLOOKUP($G2674,Temp!$D:$F,AI$1,FALSE)</f>
        <v>#N/A</v>
      </c>
      <c r="AJ2674" s="22" t="e">
        <f>VLOOKUP($G2674,Temp!$D:$F,AJ$1,FALSE)</f>
        <v>#N/A</v>
      </c>
    </row>
    <row r="2675" spans="1:36" ht="16" x14ac:dyDescent="0.2">
      <c r="A2675" s="8" t="str">
        <f t="shared" si="41"/>
        <v>Jeff Sass .CLUB Domains LLC</v>
      </c>
      <c r="B2675" s="8" t="s">
        <v>2520</v>
      </c>
      <c r="C2675" s="8" t="s">
        <v>16302</v>
      </c>
      <c r="D2675" s="8" t="s">
        <v>180</v>
      </c>
      <c r="E2675" s="8" t="s">
        <v>634</v>
      </c>
      <c r="F2675" s="8" t="s">
        <v>16303</v>
      </c>
      <c r="G2675" s="8" t="s">
        <v>634</v>
      </c>
      <c r="H2675" s="22" t="e">
        <f>VLOOKUP($G2675,Temp!$A:$C,H$1,FALSE)</f>
        <v>#N/A</v>
      </c>
      <c r="I2675" s="22" t="e">
        <f>VLOOKUP($G2675,Temp!$A:$C,I$1,FALSE)</f>
        <v>#N/A</v>
      </c>
      <c r="J2675" s="22" t="e">
        <f>VLOOKUP($G2675,Temp!$A:$C,J$1,FALSE)</f>
        <v>#N/A</v>
      </c>
      <c r="K2675" s="22" t="e">
        <f>VLOOKUP($G2675,Temp!$A:$C,K$1,FALSE)</f>
        <v>#N/A</v>
      </c>
      <c r="L2675" s="22" t="e">
        <f>VLOOKUP($G2675,Temp!$A:$C,L$1,FALSE)</f>
        <v>#N/A</v>
      </c>
      <c r="M2675" s="22" t="e">
        <f>VLOOKUP($G2675,Temp!$A:$C,M$1,FALSE)</f>
        <v>#N/A</v>
      </c>
      <c r="N2675" s="22" t="e">
        <f>VLOOKUP($G2675,Temp!$A:$C,N$1,FALSE)</f>
        <v>#N/A</v>
      </c>
      <c r="O2675" s="22" t="e">
        <f>VLOOKUP($G2675,Temp!$A:$C,O$1,FALSE)</f>
        <v>#N/A</v>
      </c>
      <c r="P2675" s="22" t="e">
        <f>VLOOKUP($G2675,Temp!$A:$C,P$1,FALSE)</f>
        <v>#N/A</v>
      </c>
      <c r="Q2675" s="22" t="e">
        <f>VLOOKUP($G2675,Temp!$A:$C,Q$1,FALSE)</f>
        <v>#N/A</v>
      </c>
      <c r="R2675" s="22" t="e">
        <f>VLOOKUP($G2675,Temp!$A:$C,R$1,FALSE)</f>
        <v>#N/A</v>
      </c>
      <c r="S2675" s="22" t="e">
        <f>VLOOKUP($G2675,Temp!$A:$C,S$1,FALSE)</f>
        <v>#N/A</v>
      </c>
      <c r="T2675" s="22" t="e">
        <f>VLOOKUP($G2675,Temp!$A:$C,T$1,FALSE)</f>
        <v>#N/A</v>
      </c>
      <c r="U2675" s="22" t="e">
        <f>VLOOKUP($G2675,Temp!$A:$C,U$1,FALSE)</f>
        <v>#N/A</v>
      </c>
      <c r="V2675" s="22" t="e">
        <f>VLOOKUP($G2675,Temp!$A:$C,V$1,FALSE)</f>
        <v>#N/A</v>
      </c>
      <c r="W2675" s="22" t="e">
        <f>VLOOKUP($G2675,Temp!$A:$C,W$1,FALSE)</f>
        <v>#N/A</v>
      </c>
      <c r="X2675" s="22" t="e">
        <f>VLOOKUP($G2675,Temp!$A:$C,X$1,FALSE)</f>
        <v>#N/A</v>
      </c>
      <c r="Y2675" s="22" t="e">
        <f>VLOOKUP($G2675,Temp!$A:$C,Y$1,FALSE)</f>
        <v>#N/A</v>
      </c>
      <c r="Z2675" s="22" t="e">
        <f>VLOOKUP($G2675,Temp!$A:$C,Z$1,FALSE)</f>
        <v>#N/A</v>
      </c>
      <c r="AA2675" s="22" t="e">
        <f>VLOOKUP($A2675,Searches!$A:$H,AA$1,FALSE)</f>
        <v>#N/A</v>
      </c>
      <c r="AB2675" s="22" t="e">
        <f>VLOOKUP($A2675,Searches!$A:$H,AB$1,FALSE)</f>
        <v>#N/A</v>
      </c>
      <c r="AC2675" s="22" t="e">
        <f>VLOOKUP($A2675,Searches!$A:$H,AC$1,FALSE)</f>
        <v>#N/A</v>
      </c>
      <c r="AD2675" s="22" t="e">
        <f>VLOOKUP($A2675,Searches!$A:$H,AD$1,FALSE)</f>
        <v>#N/A</v>
      </c>
      <c r="AE2675" s="22" t="e">
        <f>VLOOKUP($A2675,Searches!$A:$H,AE$1,FALSE)</f>
        <v>#N/A</v>
      </c>
      <c r="AF2675" s="22" t="e">
        <f>VLOOKUP($A2675,Searches!$A:$H,AF$1,FALSE)</f>
        <v>#N/A</v>
      </c>
      <c r="AG2675" s="22" t="e">
        <f>VLOOKUP($A2675,Searches!$A:$H,AG$1,FALSE)</f>
        <v>#N/A</v>
      </c>
      <c r="AH2675" s="22" t="e">
        <f>VLOOKUP($G2675,Temp!$D:$F,AH$1,FALSE)</f>
        <v>#N/A</v>
      </c>
      <c r="AI2675" s="22" t="e">
        <f>VLOOKUP($G2675,Temp!$D:$F,AI$1,FALSE)</f>
        <v>#N/A</v>
      </c>
      <c r="AJ2675" s="22" t="e">
        <f>VLOOKUP($G2675,Temp!$D:$F,AJ$1,FALSE)</f>
        <v>#N/A</v>
      </c>
    </row>
    <row r="2676" spans="1:36" ht="16" x14ac:dyDescent="0.2">
      <c r="A2676" s="8" t="str">
        <f t="shared" si="41"/>
        <v>Christopher Obereder trade.io</v>
      </c>
      <c r="B2676" s="8" t="s">
        <v>869</v>
      </c>
      <c r="C2676" s="8" t="s">
        <v>870</v>
      </c>
      <c r="D2676" s="8" t="s">
        <v>42</v>
      </c>
      <c r="E2676" s="8" t="s">
        <v>871</v>
      </c>
      <c r="F2676" s="12" t="s">
        <v>855</v>
      </c>
      <c r="G2676" s="12" t="s">
        <v>855</v>
      </c>
      <c r="H2676" s="22" t="str">
        <f>VLOOKUP($G2676,Temp!$A:$C,H$1,FALSE)</f>
        <v>trade.io</v>
      </c>
      <c r="I2676" s="22" t="e">
        <f>VLOOKUP($G2676,Temp!$A:$C,I$1,FALSE)</f>
        <v>#VALUE!</v>
      </c>
      <c r="J2676" s="22" t="e">
        <f>VLOOKUP($G2676,Temp!$A:$C,J$1,FALSE)</f>
        <v>#VALUE!</v>
      </c>
      <c r="K2676" s="22" t="e">
        <f>VLOOKUP($G2676,Temp!$A:$C,K$1,FALSE)</f>
        <v>#VALUE!</v>
      </c>
      <c r="L2676" s="22" t="e">
        <f>VLOOKUP($G2676,Temp!$A:$C,L$1,FALSE)</f>
        <v>#VALUE!</v>
      </c>
      <c r="M2676" s="22" t="e">
        <f>VLOOKUP($G2676,Temp!$A:$C,M$1,FALSE)</f>
        <v>#VALUE!</v>
      </c>
      <c r="N2676" s="22" t="e">
        <f>VLOOKUP($G2676,Temp!$A:$C,N$1,FALSE)</f>
        <v>#VALUE!</v>
      </c>
      <c r="O2676" s="22" t="e">
        <f>VLOOKUP($G2676,Temp!$A:$C,O$1,FALSE)</f>
        <v>#VALUE!</v>
      </c>
      <c r="P2676" s="22" t="e">
        <f>VLOOKUP($G2676,Temp!$A:$C,P$1,FALSE)</f>
        <v>#VALUE!</v>
      </c>
      <c r="Q2676" s="22" t="e">
        <f>VLOOKUP($G2676,Temp!$A:$C,Q$1,FALSE)</f>
        <v>#VALUE!</v>
      </c>
      <c r="R2676" s="22" t="e">
        <f>VLOOKUP($G2676,Temp!$A:$C,R$1,FALSE)</f>
        <v>#VALUE!</v>
      </c>
      <c r="S2676" s="22" t="e">
        <f>VLOOKUP($G2676,Temp!$A:$C,S$1,FALSE)</f>
        <v>#VALUE!</v>
      </c>
      <c r="T2676" s="22" t="e">
        <f>VLOOKUP($G2676,Temp!$A:$C,T$1,FALSE)</f>
        <v>#VALUE!</v>
      </c>
      <c r="U2676" s="22" t="e">
        <f>VLOOKUP($G2676,Temp!$A:$C,U$1,FALSE)</f>
        <v>#VALUE!</v>
      </c>
      <c r="V2676" s="22" t="e">
        <f>VLOOKUP($G2676,Temp!$A:$C,V$1,FALSE)</f>
        <v>#VALUE!</v>
      </c>
      <c r="W2676" s="22" t="e">
        <f>VLOOKUP($G2676,Temp!$A:$C,W$1,FALSE)</f>
        <v>#VALUE!</v>
      </c>
      <c r="X2676" s="22" t="e">
        <f>VLOOKUP($G2676,Temp!$A:$C,X$1,FALSE)</f>
        <v>#VALUE!</v>
      </c>
      <c r="Y2676" s="22">
        <f>VLOOKUP($G2676,Temp!$A:$C,Y$1,FALSE)</f>
        <v>31</v>
      </c>
      <c r="Z2676" s="22">
        <f>VLOOKUP($G2676,Temp!$A:$C,Z$1,FALSE)</f>
        <v>0</v>
      </c>
      <c r="AA2676" s="22" t="str">
        <f>VLOOKUP($A2676,Searches!$A:$H,AA$1,FALSE)</f>
        <v>Christopher Obereder</v>
      </c>
      <c r="AB2676" s="22" t="str">
        <f>VLOOKUP($A2676,Searches!$A:$H,AB$1,FALSE)</f>
        <v>trade.io</v>
      </c>
      <c r="AC2676" s="22" t="str">
        <f>VLOOKUP($A2676,Searches!$A:$H,AC$1,FALSE)</f>
        <v>Chief Marketing Officer</v>
      </c>
      <c r="AD2676" s="22" t="str">
        <f>VLOOKUP($A2676,Searches!$A:$H,AD$1,FALSE)</f>
        <v>2nd</v>
      </c>
      <c r="AE2676" s="22" t="str">
        <f>VLOOKUP($A2676,Searches!$A:$H,AE$1,FALSE)</f>
        <v/>
      </c>
      <c r="AF2676" s="22" t="str">
        <f>VLOOKUP($A2676,Searches!$A:$H,AF$1,FALSE)</f>
        <v>San Francisco Bay Area</v>
      </c>
      <c r="AG2676" s="22" t="str">
        <f>VLOOKUP($A2676,Searches!$A:$H,AG$1,FALSE)</f>
        <v>https://www.linkedin.com/sales/profile/287807979,bqiw,NAME_SEARCH?moduleKey=peopleSearchResults&amp;pageKey=sales-search3-people-refinement&amp;contextId=60BC92C971D70515801E49D6842B0000&amp;requestId=00362bdc-535b-4c52-b414-b05c8e769beb&amp;action=CLICK&amp;target=urn%3Ali%3AsalesLead%3A(-1%2C287807979)&amp;pageNumber=2&amp;targetEl=profilelink&amp;position=3&amp;trk=lss-serp-result-lead_photo</v>
      </c>
      <c r="AH2676" s="22" t="e">
        <f>VLOOKUP($G2676,Temp!$D:$F,AH$1,FALSE)</f>
        <v>#N/A</v>
      </c>
      <c r="AI2676" s="22" t="e">
        <f>VLOOKUP($G2676,Temp!$D:$F,AI$1,FALSE)</f>
        <v>#N/A</v>
      </c>
      <c r="AJ2676" s="22" t="e">
        <f>VLOOKUP($G2676,Temp!$D:$F,AJ$1,FALSE)</f>
        <v>#N/A</v>
      </c>
    </row>
    <row r="2677" spans="1:36" ht="16" x14ac:dyDescent="0.2">
      <c r="A2677" s="8" t="str">
        <f t="shared" si="41"/>
        <v>Jay Sung Brentwood Associates</v>
      </c>
      <c r="B2677" s="8" t="s">
        <v>2239</v>
      </c>
      <c r="C2677" s="8" t="s">
        <v>2240</v>
      </c>
      <c r="D2677" s="8" t="s">
        <v>2241</v>
      </c>
      <c r="E2677" s="8" t="s">
        <v>2242</v>
      </c>
      <c r="F2677" s="8" t="s">
        <v>2243</v>
      </c>
      <c r="G2677" s="12" t="s">
        <v>2041</v>
      </c>
      <c r="H2677" s="22" t="str">
        <f>VLOOKUP($G2677,Temp!$A:$C,H$1,FALSE)</f>
        <v>brentwood.com</v>
      </c>
      <c r="I2677" s="22" t="e">
        <f>VLOOKUP($G2677,Temp!$A:$C,I$1,FALSE)</f>
        <v>#VALUE!</v>
      </c>
      <c r="J2677" s="22" t="e">
        <f>VLOOKUP($G2677,Temp!$A:$C,J$1,FALSE)</f>
        <v>#VALUE!</v>
      </c>
      <c r="K2677" s="22" t="e">
        <f>VLOOKUP($G2677,Temp!$A:$C,K$1,FALSE)</f>
        <v>#VALUE!</v>
      </c>
      <c r="L2677" s="22" t="e">
        <f>VLOOKUP($G2677,Temp!$A:$C,L$1,FALSE)</f>
        <v>#VALUE!</v>
      </c>
      <c r="M2677" s="22" t="e">
        <f>VLOOKUP($G2677,Temp!$A:$C,M$1,FALSE)</f>
        <v>#VALUE!</v>
      </c>
      <c r="N2677" s="22" t="e">
        <f>VLOOKUP($G2677,Temp!$A:$C,N$1,FALSE)</f>
        <v>#VALUE!</v>
      </c>
      <c r="O2677" s="22" t="e">
        <f>VLOOKUP($G2677,Temp!$A:$C,O$1,FALSE)</f>
        <v>#VALUE!</v>
      </c>
      <c r="P2677" s="22" t="e">
        <f>VLOOKUP($G2677,Temp!$A:$C,P$1,FALSE)</f>
        <v>#VALUE!</v>
      </c>
      <c r="Q2677" s="22" t="e">
        <f>VLOOKUP($G2677,Temp!$A:$C,Q$1,FALSE)</f>
        <v>#VALUE!</v>
      </c>
      <c r="R2677" s="22" t="e">
        <f>VLOOKUP($G2677,Temp!$A:$C,R$1,FALSE)</f>
        <v>#VALUE!</v>
      </c>
      <c r="S2677" s="22" t="e">
        <f>VLOOKUP($G2677,Temp!$A:$C,S$1,FALSE)</f>
        <v>#VALUE!</v>
      </c>
      <c r="T2677" s="22" t="e">
        <f>VLOOKUP($G2677,Temp!$A:$C,T$1,FALSE)</f>
        <v>#VALUE!</v>
      </c>
      <c r="U2677" s="22" t="e">
        <f>VLOOKUP($G2677,Temp!$A:$C,U$1,FALSE)</f>
        <v>#VALUE!</v>
      </c>
      <c r="V2677" s="22" t="e">
        <f>VLOOKUP($G2677,Temp!$A:$C,V$1,FALSE)</f>
        <v>#VALUE!</v>
      </c>
      <c r="W2677" s="22" t="e">
        <f>VLOOKUP($G2677,Temp!$A:$C,W$1,FALSE)</f>
        <v>#VALUE!</v>
      </c>
      <c r="X2677" s="22" t="e">
        <f>VLOOKUP($G2677,Temp!$A:$C,X$1,FALSE)</f>
        <v>#VALUE!</v>
      </c>
      <c r="Y2677" s="22">
        <f>VLOOKUP($G2677,Temp!$A:$C,Y$1,FALSE)</f>
        <v>215</v>
      </c>
      <c r="Z2677" s="22">
        <f>VLOOKUP($G2677,Temp!$A:$C,Z$1,FALSE)</f>
        <v>0</v>
      </c>
      <c r="AA2677" s="22" t="e">
        <f>VLOOKUP($A2677,Searches!$A:$H,AA$1,FALSE)</f>
        <v>#N/A</v>
      </c>
      <c r="AB2677" s="22" t="e">
        <f>VLOOKUP($A2677,Searches!$A:$H,AB$1,FALSE)</f>
        <v>#N/A</v>
      </c>
      <c r="AC2677" s="22" t="e">
        <f>VLOOKUP($A2677,Searches!$A:$H,AC$1,FALSE)</f>
        <v>#N/A</v>
      </c>
      <c r="AD2677" s="22" t="e">
        <f>VLOOKUP($A2677,Searches!$A:$H,AD$1,FALSE)</f>
        <v>#N/A</v>
      </c>
      <c r="AE2677" s="22" t="e">
        <f>VLOOKUP($A2677,Searches!$A:$H,AE$1,FALSE)</f>
        <v>#N/A</v>
      </c>
      <c r="AF2677" s="22" t="e">
        <f>VLOOKUP($A2677,Searches!$A:$H,AF$1,FALSE)</f>
        <v>#N/A</v>
      </c>
      <c r="AG2677" s="22" t="e">
        <f>VLOOKUP($A2677,Searches!$A:$H,AG$1,FALSE)</f>
        <v>#N/A</v>
      </c>
      <c r="AH2677" s="22" t="str">
        <f>VLOOKUP($G2677,Temp!$D:$F,AH$1,FALSE)</f>
        <v>brentwood.com</v>
      </c>
      <c r="AI2677" s="22">
        <f>VLOOKUP($G2677,Temp!$D:$F,AI$1,FALSE)</f>
        <v>0</v>
      </c>
      <c r="AJ2677" s="22" t="str">
        <f>VLOOKUP($G2677,Temp!$D:$F,AJ$1,FALSE)</f>
        <v>WordPress</v>
      </c>
    </row>
    <row r="2678" spans="1:36" ht="16" x14ac:dyDescent="0.2">
      <c r="A2678" s="8" t="str">
        <f t="shared" si="41"/>
        <v>Ritesh Saxena iDiamondCloud - Online Inventory, Accounting, ERP Software for Diamond, Watches, Gemstone, Jewelry</v>
      </c>
      <c r="B2678" s="8" t="s">
        <v>16304</v>
      </c>
      <c r="C2678" s="8" t="s">
        <v>16305</v>
      </c>
      <c r="D2678" s="8" t="s">
        <v>42</v>
      </c>
      <c r="E2678" s="8" t="s">
        <v>16306</v>
      </c>
      <c r="F2678" s="8" t="s">
        <v>16307</v>
      </c>
      <c r="G2678" s="12" t="s">
        <v>14282</v>
      </c>
      <c r="H2678" s="22" t="str">
        <f>VLOOKUP($G2678,Temp!$A:$C,H$1,FALSE)</f>
        <v>idiamondcloud.com</v>
      </c>
      <c r="I2678" s="22" t="e">
        <f>VLOOKUP($G2678,Temp!$A:$C,I$1,FALSE)</f>
        <v>#VALUE!</v>
      </c>
      <c r="J2678" s="22" t="e">
        <f>VLOOKUP($G2678,Temp!$A:$C,J$1,FALSE)</f>
        <v>#VALUE!</v>
      </c>
      <c r="K2678" s="22" t="e">
        <f>VLOOKUP($G2678,Temp!$A:$C,K$1,FALSE)</f>
        <v>#VALUE!</v>
      </c>
      <c r="L2678" s="22" t="e">
        <f>VLOOKUP($G2678,Temp!$A:$C,L$1,FALSE)</f>
        <v>#VALUE!</v>
      </c>
      <c r="M2678" s="22" t="e">
        <f>VLOOKUP($G2678,Temp!$A:$C,M$1,FALSE)</f>
        <v>#VALUE!</v>
      </c>
      <c r="N2678" s="22" t="e">
        <f>VLOOKUP($G2678,Temp!$A:$C,N$1,FALSE)</f>
        <v>#VALUE!</v>
      </c>
      <c r="O2678" s="22" t="e">
        <f>VLOOKUP($G2678,Temp!$A:$C,O$1,FALSE)</f>
        <v>#VALUE!</v>
      </c>
      <c r="P2678" s="22" t="e">
        <f>VLOOKUP($G2678,Temp!$A:$C,P$1,FALSE)</f>
        <v>#VALUE!</v>
      </c>
      <c r="Q2678" s="22" t="e">
        <f>VLOOKUP($G2678,Temp!$A:$C,Q$1,FALSE)</f>
        <v>#VALUE!</v>
      </c>
      <c r="R2678" s="22" t="e">
        <f>VLOOKUP($G2678,Temp!$A:$C,R$1,FALSE)</f>
        <v>#VALUE!</v>
      </c>
      <c r="S2678" s="22" t="e">
        <f>VLOOKUP($G2678,Temp!$A:$C,S$1,FALSE)</f>
        <v>#VALUE!</v>
      </c>
      <c r="T2678" s="22" t="e">
        <f>VLOOKUP($G2678,Temp!$A:$C,T$1,FALSE)</f>
        <v>#VALUE!</v>
      </c>
      <c r="U2678" s="22" t="e">
        <f>VLOOKUP($G2678,Temp!$A:$C,U$1,FALSE)</f>
        <v>#VALUE!</v>
      </c>
      <c r="V2678" s="22" t="e">
        <f>VLOOKUP($G2678,Temp!$A:$C,V$1,FALSE)</f>
        <v>#VALUE!</v>
      </c>
      <c r="W2678" s="22" t="e">
        <f>VLOOKUP($G2678,Temp!$A:$C,W$1,FALSE)</f>
        <v>#VALUE!</v>
      </c>
      <c r="X2678" s="22" t="e">
        <f>VLOOKUP($G2678,Temp!$A:$C,X$1,FALSE)</f>
        <v>#VALUE!</v>
      </c>
      <c r="Y2678" s="22">
        <f>VLOOKUP($G2678,Temp!$A:$C,Y$1,FALSE)</f>
        <v>20</v>
      </c>
      <c r="Z2678" s="22">
        <f>VLOOKUP($G2678,Temp!$A:$C,Z$1,FALSE)</f>
        <v>0</v>
      </c>
      <c r="AA2678" s="22" t="e">
        <f>VLOOKUP($A2678,Searches!$A:$H,AA$1,FALSE)</f>
        <v>#N/A</v>
      </c>
      <c r="AB2678" s="22" t="e">
        <f>VLOOKUP($A2678,Searches!$A:$H,AB$1,FALSE)</f>
        <v>#N/A</v>
      </c>
      <c r="AC2678" s="22" t="e">
        <f>VLOOKUP($A2678,Searches!$A:$H,AC$1,FALSE)</f>
        <v>#N/A</v>
      </c>
      <c r="AD2678" s="22" t="e">
        <f>VLOOKUP($A2678,Searches!$A:$H,AD$1,FALSE)</f>
        <v>#N/A</v>
      </c>
      <c r="AE2678" s="22" t="e">
        <f>VLOOKUP($A2678,Searches!$A:$H,AE$1,FALSE)</f>
        <v>#N/A</v>
      </c>
      <c r="AF2678" s="22" t="e">
        <f>VLOOKUP($A2678,Searches!$A:$H,AF$1,FALSE)</f>
        <v>#N/A</v>
      </c>
      <c r="AG2678" s="22" t="e">
        <f>VLOOKUP($A2678,Searches!$A:$H,AG$1,FALSE)</f>
        <v>#N/A</v>
      </c>
      <c r="AH2678" s="22" t="e">
        <f>VLOOKUP($G2678,Temp!$D:$F,AH$1,FALSE)</f>
        <v>#N/A</v>
      </c>
      <c r="AI2678" s="22" t="e">
        <f>VLOOKUP($G2678,Temp!$D:$F,AI$1,FALSE)</f>
        <v>#N/A</v>
      </c>
      <c r="AJ2678" s="22" t="e">
        <f>VLOOKUP($G2678,Temp!$D:$F,AJ$1,FALSE)</f>
        <v>#N/A</v>
      </c>
    </row>
    <row r="2679" spans="1:36" ht="16" x14ac:dyDescent="0.2">
      <c r="A2679" s="8" t="str">
        <f t="shared" si="41"/>
        <v xml:space="preserve">Yael Morowati EBS             </v>
      </c>
      <c r="B2679" s="8" t="s">
        <v>969</v>
      </c>
      <c r="C2679" s="8" t="s">
        <v>970</v>
      </c>
      <c r="D2679" s="8" t="s">
        <v>42</v>
      </c>
      <c r="E2679" s="8" t="s">
        <v>634</v>
      </c>
      <c r="F2679" s="8" t="s">
        <v>971</v>
      </c>
      <c r="G2679" s="8" t="s">
        <v>634</v>
      </c>
      <c r="H2679" s="22" t="e">
        <f>VLOOKUP($G2679,Temp!$A:$C,H$1,FALSE)</f>
        <v>#N/A</v>
      </c>
      <c r="I2679" s="22" t="e">
        <f>VLOOKUP($G2679,Temp!$A:$C,I$1,FALSE)</f>
        <v>#N/A</v>
      </c>
      <c r="J2679" s="22" t="e">
        <f>VLOOKUP($G2679,Temp!$A:$C,J$1,FALSE)</f>
        <v>#N/A</v>
      </c>
      <c r="K2679" s="22" t="e">
        <f>VLOOKUP($G2679,Temp!$A:$C,K$1,FALSE)</f>
        <v>#N/A</v>
      </c>
      <c r="L2679" s="22" t="e">
        <f>VLOOKUP($G2679,Temp!$A:$C,L$1,FALSE)</f>
        <v>#N/A</v>
      </c>
      <c r="M2679" s="22" t="e">
        <f>VLOOKUP($G2679,Temp!$A:$C,M$1,FALSE)</f>
        <v>#N/A</v>
      </c>
      <c r="N2679" s="22" t="e">
        <f>VLOOKUP($G2679,Temp!$A:$C,N$1,FALSE)</f>
        <v>#N/A</v>
      </c>
      <c r="O2679" s="22" t="e">
        <f>VLOOKUP($G2679,Temp!$A:$C,O$1,FALSE)</f>
        <v>#N/A</v>
      </c>
      <c r="P2679" s="22" t="e">
        <f>VLOOKUP($G2679,Temp!$A:$C,P$1,FALSE)</f>
        <v>#N/A</v>
      </c>
      <c r="Q2679" s="22" t="e">
        <f>VLOOKUP($G2679,Temp!$A:$C,Q$1,FALSE)</f>
        <v>#N/A</v>
      </c>
      <c r="R2679" s="22" t="e">
        <f>VLOOKUP($G2679,Temp!$A:$C,R$1,FALSE)</f>
        <v>#N/A</v>
      </c>
      <c r="S2679" s="22" t="e">
        <f>VLOOKUP($G2679,Temp!$A:$C,S$1,FALSE)</f>
        <v>#N/A</v>
      </c>
      <c r="T2679" s="22" t="e">
        <f>VLOOKUP($G2679,Temp!$A:$C,T$1,FALSE)</f>
        <v>#N/A</v>
      </c>
      <c r="U2679" s="22" t="e">
        <f>VLOOKUP($G2679,Temp!$A:$C,U$1,FALSE)</f>
        <v>#N/A</v>
      </c>
      <c r="V2679" s="22" t="e">
        <f>VLOOKUP($G2679,Temp!$A:$C,V$1,FALSE)</f>
        <v>#N/A</v>
      </c>
      <c r="W2679" s="22" t="e">
        <f>VLOOKUP($G2679,Temp!$A:$C,W$1,FALSE)</f>
        <v>#N/A</v>
      </c>
      <c r="X2679" s="22" t="e">
        <f>VLOOKUP($G2679,Temp!$A:$C,X$1,FALSE)</f>
        <v>#N/A</v>
      </c>
      <c r="Y2679" s="22" t="e">
        <f>VLOOKUP($G2679,Temp!$A:$C,Y$1,FALSE)</f>
        <v>#N/A</v>
      </c>
      <c r="Z2679" s="22" t="e">
        <f>VLOOKUP($G2679,Temp!$A:$C,Z$1,FALSE)</f>
        <v>#N/A</v>
      </c>
      <c r="AA2679" s="22" t="str">
        <f>VLOOKUP($A2679,Searches!$A:$H,AA$1,FALSE)</f>
        <v>Yael Morowati</v>
      </c>
      <c r="AB2679" s="22" t="str">
        <f>VLOOKUP($A2679,Searches!$A:$H,AB$1,FALSE)</f>
        <v xml:space="preserve">EBS             </v>
      </c>
      <c r="AC2679" s="22" t="str">
        <f>VLOOKUP($A2679,Searches!$A:$H,AC$1,FALSE)</f>
        <v>Chief Marketing Officer</v>
      </c>
      <c r="AD2679" s="22" t="str">
        <f>VLOOKUP($A2679,Searches!$A:$H,AD$1,FALSE)</f>
        <v>2nd</v>
      </c>
      <c r="AE2679" s="22" t="str">
        <f>VLOOKUP($A2679,Searches!$A:$H,AE$1,FALSE)</f>
        <v>Open link</v>
      </c>
      <c r="AF2679" s="22" t="str">
        <f>VLOOKUP($A2679,Searches!$A:$H,AF$1,FALSE)</f>
        <v>San Francisco Bay Area</v>
      </c>
      <c r="AG2679" s="22" t="str">
        <f>VLOOKUP($A2679,Searches!$A:$H,AG$1,FALSE)</f>
        <v>https://www.linkedin.com/sales/profile/17429295,c-uD,NAME_SEARCH?moduleKey=peopleSearchResults&amp;pageKey=sales-search3-people-refinement&amp;contextId=60BC92C971D70515801E49D6842B0000&amp;requestId=00362bdc-535b-4c52-b414-b05c8e769beb&amp;action=CLICK&amp;target=urn%3Ali%3AsalesLead%3A(-1%2C17429295)&amp;pageNumber=2&amp;targetEl=profilelink&amp;position=12&amp;trk=lss-serp-result-lead_photo</v>
      </c>
      <c r="AH2679" s="22" t="e">
        <f>VLOOKUP($G2679,Temp!$D:$F,AH$1,FALSE)</f>
        <v>#N/A</v>
      </c>
      <c r="AI2679" s="22" t="e">
        <f>VLOOKUP($G2679,Temp!$D:$F,AI$1,FALSE)</f>
        <v>#N/A</v>
      </c>
      <c r="AJ2679" s="22" t="e">
        <f>VLOOKUP($G2679,Temp!$D:$F,AJ$1,FALSE)</f>
        <v>#N/A</v>
      </c>
    </row>
    <row r="2680" spans="1:36" ht="16" x14ac:dyDescent="0.2">
      <c r="A2680" s="8" t="str">
        <f t="shared" si="41"/>
        <v>Joel York Markodojo</v>
      </c>
      <c r="B2680" s="8" t="s">
        <v>902</v>
      </c>
      <c r="C2680" s="8" t="s">
        <v>903</v>
      </c>
      <c r="D2680" s="8" t="s">
        <v>904</v>
      </c>
      <c r="E2680" s="8" t="s">
        <v>905</v>
      </c>
      <c r="F2680" s="8" t="s">
        <v>906</v>
      </c>
      <c r="G2680" s="12" t="s">
        <v>873</v>
      </c>
      <c r="H2680" s="22" t="str">
        <f>VLOOKUP($G2680,Temp!$A:$C,H$1,FALSE)</f>
        <v>markodojo.com</v>
      </c>
      <c r="I2680" s="22" t="e">
        <f>VLOOKUP($G2680,Temp!$A:$C,I$1,FALSE)</f>
        <v>#VALUE!</v>
      </c>
      <c r="J2680" s="22" t="e">
        <f>VLOOKUP($G2680,Temp!$A:$C,J$1,FALSE)</f>
        <v>#VALUE!</v>
      </c>
      <c r="K2680" s="22" t="e">
        <f>VLOOKUP($G2680,Temp!$A:$C,K$1,FALSE)</f>
        <v>#VALUE!</v>
      </c>
      <c r="L2680" s="22" t="e">
        <f>VLOOKUP($G2680,Temp!$A:$C,L$1,FALSE)</f>
        <v>#VALUE!</v>
      </c>
      <c r="M2680" s="22" t="e">
        <f>VLOOKUP($G2680,Temp!$A:$C,M$1,FALSE)</f>
        <v>#VALUE!</v>
      </c>
      <c r="N2680" s="22" t="e">
        <f>VLOOKUP($G2680,Temp!$A:$C,N$1,FALSE)</f>
        <v>#VALUE!</v>
      </c>
      <c r="O2680" s="22" t="e">
        <f>VLOOKUP($G2680,Temp!$A:$C,O$1,FALSE)</f>
        <v>#VALUE!</v>
      </c>
      <c r="P2680" s="22" t="e">
        <f>VLOOKUP($G2680,Temp!$A:$C,P$1,FALSE)</f>
        <v>#VALUE!</v>
      </c>
      <c r="Q2680" s="22" t="e">
        <f>VLOOKUP($G2680,Temp!$A:$C,Q$1,FALSE)</f>
        <v>#VALUE!</v>
      </c>
      <c r="R2680" s="22" t="e">
        <f>VLOOKUP($G2680,Temp!$A:$C,R$1,FALSE)</f>
        <v>#VALUE!</v>
      </c>
      <c r="S2680" s="22" t="e">
        <f>VLOOKUP($G2680,Temp!$A:$C,S$1,FALSE)</f>
        <v>#VALUE!</v>
      </c>
      <c r="T2680" s="22" t="e">
        <f>VLOOKUP($G2680,Temp!$A:$C,T$1,FALSE)</f>
        <v>#VALUE!</v>
      </c>
      <c r="U2680" s="22" t="e">
        <f>VLOOKUP($G2680,Temp!$A:$C,U$1,FALSE)</f>
        <v>#VALUE!</v>
      </c>
      <c r="V2680" s="22" t="e">
        <f>VLOOKUP($G2680,Temp!$A:$C,V$1,FALSE)</f>
        <v>#VALUE!</v>
      </c>
      <c r="W2680" s="22" t="e">
        <f>VLOOKUP($G2680,Temp!$A:$C,W$1,FALSE)</f>
        <v>#VALUE!</v>
      </c>
      <c r="X2680" s="22" t="e">
        <f>VLOOKUP($G2680,Temp!$A:$C,X$1,FALSE)</f>
        <v>#VALUE!</v>
      </c>
      <c r="Y2680" s="22">
        <f>VLOOKUP($G2680,Temp!$A:$C,Y$1,FALSE)</f>
        <v>6600</v>
      </c>
      <c r="Z2680" s="22">
        <f>VLOOKUP($G2680,Temp!$A:$C,Z$1,FALSE)</f>
        <v>76</v>
      </c>
      <c r="AA2680" s="22" t="e">
        <f>VLOOKUP($A2680,Searches!$A:$H,AA$1,FALSE)</f>
        <v>#N/A</v>
      </c>
      <c r="AB2680" s="22" t="e">
        <f>VLOOKUP($A2680,Searches!$A:$H,AB$1,FALSE)</f>
        <v>#N/A</v>
      </c>
      <c r="AC2680" s="22" t="e">
        <f>VLOOKUP($A2680,Searches!$A:$H,AC$1,FALSE)</f>
        <v>#N/A</v>
      </c>
      <c r="AD2680" s="22" t="e">
        <f>VLOOKUP($A2680,Searches!$A:$H,AD$1,FALSE)</f>
        <v>#N/A</v>
      </c>
      <c r="AE2680" s="22" t="e">
        <f>VLOOKUP($A2680,Searches!$A:$H,AE$1,FALSE)</f>
        <v>#N/A</v>
      </c>
      <c r="AF2680" s="22" t="e">
        <f>VLOOKUP($A2680,Searches!$A:$H,AF$1,FALSE)</f>
        <v>#N/A</v>
      </c>
      <c r="AG2680" s="22" t="e">
        <f>VLOOKUP($A2680,Searches!$A:$H,AG$1,FALSE)</f>
        <v>#N/A</v>
      </c>
      <c r="AH2680" s="22" t="str">
        <f>VLOOKUP($G2680,Temp!$D:$F,AH$1,FALSE)</f>
        <v>markodojo.com</v>
      </c>
      <c r="AI2680" s="22">
        <f>VLOOKUP($G2680,Temp!$D:$F,AI$1,FALSE)</f>
        <v>0</v>
      </c>
      <c r="AJ2680" s="22" t="str">
        <f>VLOOKUP($G2680,Temp!$D:$F,AJ$1,FALSE)</f>
        <v>WordPress</v>
      </c>
    </row>
    <row r="2681" spans="1:36" ht="16" x14ac:dyDescent="0.2">
      <c r="A2681" s="8" t="str">
        <f t="shared" si="41"/>
        <v>Rhonda Hills Dinova</v>
      </c>
      <c r="B2681" s="8" t="s">
        <v>16308</v>
      </c>
      <c r="C2681" s="8" t="s">
        <v>16309</v>
      </c>
      <c r="D2681" s="8" t="s">
        <v>16310</v>
      </c>
      <c r="E2681" s="8" t="s">
        <v>16311</v>
      </c>
      <c r="F2681" s="8" t="s">
        <v>16312</v>
      </c>
      <c r="G2681" s="12" t="s">
        <v>14306</v>
      </c>
      <c r="H2681" s="22" t="str">
        <f>VLOOKUP($G2681,Temp!$A:$C,H$1,FALSE)</f>
        <v>dinova.com</v>
      </c>
      <c r="I2681" s="22" t="e">
        <f>VLOOKUP($G2681,Temp!$A:$C,I$1,FALSE)</f>
        <v>#VALUE!</v>
      </c>
      <c r="J2681" s="22" t="e">
        <f>VLOOKUP($G2681,Temp!$A:$C,J$1,FALSE)</f>
        <v>#VALUE!</v>
      </c>
      <c r="K2681" s="22" t="e">
        <f>VLOOKUP($G2681,Temp!$A:$C,K$1,FALSE)</f>
        <v>#VALUE!</v>
      </c>
      <c r="L2681" s="22" t="e">
        <f>VLOOKUP($G2681,Temp!$A:$C,L$1,FALSE)</f>
        <v>#VALUE!</v>
      </c>
      <c r="M2681" s="22" t="e">
        <f>VLOOKUP($G2681,Temp!$A:$C,M$1,FALSE)</f>
        <v>#VALUE!</v>
      </c>
      <c r="N2681" s="22" t="e">
        <f>VLOOKUP($G2681,Temp!$A:$C,N$1,FALSE)</f>
        <v>#VALUE!</v>
      </c>
      <c r="O2681" s="22" t="e">
        <f>VLOOKUP($G2681,Temp!$A:$C,O$1,FALSE)</f>
        <v>#VALUE!</v>
      </c>
      <c r="P2681" s="22" t="e">
        <f>VLOOKUP($G2681,Temp!$A:$C,P$1,FALSE)</f>
        <v>#VALUE!</v>
      </c>
      <c r="Q2681" s="22" t="e">
        <f>VLOOKUP($G2681,Temp!$A:$C,Q$1,FALSE)</f>
        <v>#VALUE!</v>
      </c>
      <c r="R2681" s="22" t="e">
        <f>VLOOKUP($G2681,Temp!$A:$C,R$1,FALSE)</f>
        <v>#VALUE!</v>
      </c>
      <c r="S2681" s="22" t="e">
        <f>VLOOKUP($G2681,Temp!$A:$C,S$1,FALSE)</f>
        <v>#VALUE!</v>
      </c>
      <c r="T2681" s="22" t="e">
        <f>VLOOKUP($G2681,Temp!$A:$C,T$1,FALSE)</f>
        <v>#VALUE!</v>
      </c>
      <c r="U2681" s="22" t="e">
        <f>VLOOKUP($G2681,Temp!$A:$C,U$1,FALSE)</f>
        <v>#VALUE!</v>
      </c>
      <c r="V2681" s="22" t="e">
        <f>VLOOKUP($G2681,Temp!$A:$C,V$1,FALSE)</f>
        <v>#VALUE!</v>
      </c>
      <c r="W2681" s="22" t="e">
        <f>VLOOKUP($G2681,Temp!$A:$C,W$1,FALSE)</f>
        <v>#VALUE!</v>
      </c>
      <c r="X2681" s="22" t="e">
        <f>VLOOKUP($G2681,Temp!$A:$C,X$1,FALSE)</f>
        <v>#VALUE!</v>
      </c>
      <c r="Y2681" s="22">
        <f>VLOOKUP($G2681,Temp!$A:$C,Y$1,FALSE)</f>
        <v>293</v>
      </c>
      <c r="Z2681" s="22">
        <f>VLOOKUP($G2681,Temp!$A:$C,Z$1,FALSE)</f>
        <v>0</v>
      </c>
      <c r="AA2681" s="22" t="e">
        <f>VLOOKUP($A2681,Searches!$A:$H,AA$1,FALSE)</f>
        <v>#N/A</v>
      </c>
      <c r="AB2681" s="22" t="e">
        <f>VLOOKUP($A2681,Searches!$A:$H,AB$1,FALSE)</f>
        <v>#N/A</v>
      </c>
      <c r="AC2681" s="22" t="e">
        <f>VLOOKUP($A2681,Searches!$A:$H,AC$1,FALSE)</f>
        <v>#N/A</v>
      </c>
      <c r="AD2681" s="22" t="e">
        <f>VLOOKUP($A2681,Searches!$A:$H,AD$1,FALSE)</f>
        <v>#N/A</v>
      </c>
      <c r="AE2681" s="22" t="e">
        <f>VLOOKUP($A2681,Searches!$A:$H,AE$1,FALSE)</f>
        <v>#N/A</v>
      </c>
      <c r="AF2681" s="22" t="e">
        <f>VLOOKUP($A2681,Searches!$A:$H,AF$1,FALSE)</f>
        <v>#N/A</v>
      </c>
      <c r="AG2681" s="22" t="e">
        <f>VLOOKUP($A2681,Searches!$A:$H,AG$1,FALSE)</f>
        <v>#N/A</v>
      </c>
      <c r="AH2681" s="22" t="e">
        <f>VLOOKUP($G2681,Temp!$D:$F,AH$1,FALSE)</f>
        <v>#N/A</v>
      </c>
      <c r="AI2681" s="22" t="e">
        <f>VLOOKUP($G2681,Temp!$D:$F,AI$1,FALSE)</f>
        <v>#N/A</v>
      </c>
      <c r="AJ2681" s="22" t="e">
        <f>VLOOKUP($G2681,Temp!$D:$F,AJ$1,FALSE)</f>
        <v>#N/A</v>
      </c>
    </row>
    <row r="2682" spans="1:36" ht="16" x14ac:dyDescent="0.2">
      <c r="A2682" s="8" t="str">
        <f t="shared" si="41"/>
        <v>Tarah Feinberg KITE Solutions Inc.</v>
      </c>
      <c r="B2682" s="8" t="s">
        <v>16313</v>
      </c>
      <c r="C2682" s="8" t="s">
        <v>16314</v>
      </c>
      <c r="D2682" s="8" t="s">
        <v>16315</v>
      </c>
      <c r="E2682" s="8" t="s">
        <v>16316</v>
      </c>
      <c r="F2682" s="8" t="s">
        <v>16317</v>
      </c>
      <c r="G2682" s="12" t="s">
        <v>14319</v>
      </c>
      <c r="H2682" s="22" t="str">
        <f>VLOOKUP($G2682,Temp!$A:$C,H$1,FALSE)</f>
        <v>getKITE.co</v>
      </c>
      <c r="I2682" s="22" t="e">
        <f>VLOOKUP($G2682,Temp!$A:$C,I$1,FALSE)</f>
        <v>#VALUE!</v>
      </c>
      <c r="J2682" s="22" t="e">
        <f>VLOOKUP($G2682,Temp!$A:$C,J$1,FALSE)</f>
        <v>#VALUE!</v>
      </c>
      <c r="K2682" s="22" t="e">
        <f>VLOOKUP($G2682,Temp!$A:$C,K$1,FALSE)</f>
        <v>#VALUE!</v>
      </c>
      <c r="L2682" s="22" t="e">
        <f>VLOOKUP($G2682,Temp!$A:$C,L$1,FALSE)</f>
        <v>#VALUE!</v>
      </c>
      <c r="M2682" s="22" t="e">
        <f>VLOOKUP($G2682,Temp!$A:$C,M$1,FALSE)</f>
        <v>#VALUE!</v>
      </c>
      <c r="N2682" s="22" t="e">
        <f>VLOOKUP($G2682,Temp!$A:$C,N$1,FALSE)</f>
        <v>#VALUE!</v>
      </c>
      <c r="O2682" s="22" t="e">
        <f>VLOOKUP($G2682,Temp!$A:$C,O$1,FALSE)</f>
        <v>#VALUE!</v>
      </c>
      <c r="P2682" s="22" t="e">
        <f>VLOOKUP($G2682,Temp!$A:$C,P$1,FALSE)</f>
        <v>#VALUE!</v>
      </c>
      <c r="Q2682" s="22" t="e">
        <f>VLOOKUP($G2682,Temp!$A:$C,Q$1,FALSE)</f>
        <v>#VALUE!</v>
      </c>
      <c r="R2682" s="22" t="e">
        <f>VLOOKUP($G2682,Temp!$A:$C,R$1,FALSE)</f>
        <v>#VALUE!</v>
      </c>
      <c r="S2682" s="22" t="e">
        <f>VLOOKUP($G2682,Temp!$A:$C,S$1,FALSE)</f>
        <v>#VALUE!</v>
      </c>
      <c r="T2682" s="22" t="e">
        <f>VLOOKUP($G2682,Temp!$A:$C,T$1,FALSE)</f>
        <v>#VALUE!</v>
      </c>
      <c r="U2682" s="22" t="e">
        <f>VLOOKUP($G2682,Temp!$A:$C,U$1,FALSE)</f>
        <v>#VALUE!</v>
      </c>
      <c r="V2682" s="22" t="e">
        <f>VLOOKUP($G2682,Temp!$A:$C,V$1,FALSE)</f>
        <v>#VALUE!</v>
      </c>
      <c r="W2682" s="22" t="e">
        <f>VLOOKUP($G2682,Temp!$A:$C,W$1,FALSE)</f>
        <v>#VALUE!</v>
      </c>
      <c r="X2682" s="22" t="e">
        <f>VLOOKUP($G2682,Temp!$A:$C,X$1,FALSE)</f>
        <v>#VALUE!</v>
      </c>
      <c r="Y2682" s="22">
        <f>VLOOKUP($G2682,Temp!$A:$C,Y$1,FALSE)</f>
        <v>751</v>
      </c>
      <c r="Z2682" s="22">
        <f>VLOOKUP($G2682,Temp!$A:$C,Z$1,FALSE)</f>
        <v>0</v>
      </c>
      <c r="AA2682" s="22" t="e">
        <f>VLOOKUP($A2682,Searches!$A:$H,AA$1,FALSE)</f>
        <v>#N/A</v>
      </c>
      <c r="AB2682" s="22" t="e">
        <f>VLOOKUP($A2682,Searches!$A:$H,AB$1,FALSE)</f>
        <v>#N/A</v>
      </c>
      <c r="AC2682" s="22" t="e">
        <f>VLOOKUP($A2682,Searches!$A:$H,AC$1,FALSE)</f>
        <v>#N/A</v>
      </c>
      <c r="AD2682" s="22" t="e">
        <f>VLOOKUP($A2682,Searches!$A:$H,AD$1,FALSE)</f>
        <v>#N/A</v>
      </c>
      <c r="AE2682" s="22" t="e">
        <f>VLOOKUP($A2682,Searches!$A:$H,AE$1,FALSE)</f>
        <v>#N/A</v>
      </c>
      <c r="AF2682" s="22" t="e">
        <f>VLOOKUP($A2682,Searches!$A:$H,AF$1,FALSE)</f>
        <v>#N/A</v>
      </c>
      <c r="AG2682" s="22" t="e">
        <f>VLOOKUP($A2682,Searches!$A:$H,AG$1,FALSE)</f>
        <v>#N/A</v>
      </c>
      <c r="AH2682" s="22" t="e">
        <f>VLOOKUP($G2682,Temp!$D:$F,AH$1,FALSE)</f>
        <v>#N/A</v>
      </c>
      <c r="AI2682" s="22" t="e">
        <f>VLOOKUP($G2682,Temp!$D:$F,AI$1,FALSE)</f>
        <v>#N/A</v>
      </c>
      <c r="AJ2682" s="22" t="e">
        <f>VLOOKUP($G2682,Temp!$D:$F,AJ$1,FALSE)</f>
        <v>#N/A</v>
      </c>
    </row>
    <row r="2683" spans="1:36" ht="16" x14ac:dyDescent="0.2">
      <c r="A2683" s="8" t="str">
        <f t="shared" si="41"/>
        <v>AshLea Allberry Nanonation</v>
      </c>
      <c r="B2683" s="8" t="s">
        <v>1003</v>
      </c>
      <c r="C2683" s="8" t="s">
        <v>1004</v>
      </c>
      <c r="D2683" s="8" t="s">
        <v>1006</v>
      </c>
      <c r="E2683" s="8" t="s">
        <v>1008</v>
      </c>
      <c r="F2683" s="8" t="s">
        <v>1009</v>
      </c>
      <c r="G2683" s="12" t="s">
        <v>953</v>
      </c>
      <c r="H2683" s="22" t="str">
        <f>VLOOKUP($G2683,Temp!$A:$C,H$1,FALSE)</f>
        <v>nanonation.net</v>
      </c>
      <c r="I2683" s="22" t="e">
        <f>VLOOKUP($G2683,Temp!$A:$C,I$1,FALSE)</f>
        <v>#VALUE!</v>
      </c>
      <c r="J2683" s="22" t="e">
        <f>VLOOKUP($G2683,Temp!$A:$C,J$1,FALSE)</f>
        <v>#VALUE!</v>
      </c>
      <c r="K2683" s="22" t="e">
        <f>VLOOKUP($G2683,Temp!$A:$C,K$1,FALSE)</f>
        <v>#VALUE!</v>
      </c>
      <c r="L2683" s="22" t="e">
        <f>VLOOKUP($G2683,Temp!$A:$C,L$1,FALSE)</f>
        <v>#VALUE!</v>
      </c>
      <c r="M2683" s="22" t="e">
        <f>VLOOKUP($G2683,Temp!$A:$C,M$1,FALSE)</f>
        <v>#VALUE!</v>
      </c>
      <c r="N2683" s="22" t="e">
        <f>VLOOKUP($G2683,Temp!$A:$C,N$1,FALSE)</f>
        <v>#VALUE!</v>
      </c>
      <c r="O2683" s="22" t="e">
        <f>VLOOKUP($G2683,Temp!$A:$C,O$1,FALSE)</f>
        <v>#VALUE!</v>
      </c>
      <c r="P2683" s="22" t="e">
        <f>VLOOKUP($G2683,Temp!$A:$C,P$1,FALSE)</f>
        <v>#VALUE!</v>
      </c>
      <c r="Q2683" s="22" t="e">
        <f>VLOOKUP($G2683,Temp!$A:$C,Q$1,FALSE)</f>
        <v>#VALUE!</v>
      </c>
      <c r="R2683" s="22" t="e">
        <f>VLOOKUP($G2683,Temp!$A:$C,R$1,FALSE)</f>
        <v>#VALUE!</v>
      </c>
      <c r="S2683" s="22" t="e">
        <f>VLOOKUP($G2683,Temp!$A:$C,S$1,FALSE)</f>
        <v>#VALUE!</v>
      </c>
      <c r="T2683" s="22" t="e">
        <f>VLOOKUP($G2683,Temp!$A:$C,T$1,FALSE)</f>
        <v>#VALUE!</v>
      </c>
      <c r="U2683" s="22" t="e">
        <f>VLOOKUP($G2683,Temp!$A:$C,U$1,FALSE)</f>
        <v>#VALUE!</v>
      </c>
      <c r="V2683" s="22" t="e">
        <f>VLOOKUP($G2683,Temp!$A:$C,V$1,FALSE)</f>
        <v>#VALUE!</v>
      </c>
      <c r="W2683" s="22" t="e">
        <f>VLOOKUP($G2683,Temp!$A:$C,W$1,FALSE)</f>
        <v>#VALUE!</v>
      </c>
      <c r="X2683" s="22" t="e">
        <f>VLOOKUP($G2683,Temp!$A:$C,X$1,FALSE)</f>
        <v>#VALUE!</v>
      </c>
      <c r="Y2683" s="22">
        <f>VLOOKUP($G2683,Temp!$A:$C,Y$1,FALSE)</f>
        <v>324</v>
      </c>
      <c r="Z2683" s="22">
        <f>VLOOKUP($G2683,Temp!$A:$C,Z$1,FALSE)</f>
        <v>0</v>
      </c>
      <c r="AA2683" s="22" t="e">
        <f>VLOOKUP($A2683,Searches!$A:$H,AA$1,FALSE)</f>
        <v>#N/A</v>
      </c>
      <c r="AB2683" s="22" t="e">
        <f>VLOOKUP($A2683,Searches!$A:$H,AB$1,FALSE)</f>
        <v>#N/A</v>
      </c>
      <c r="AC2683" s="22" t="e">
        <f>VLOOKUP($A2683,Searches!$A:$H,AC$1,FALSE)</f>
        <v>#N/A</v>
      </c>
      <c r="AD2683" s="22" t="e">
        <f>VLOOKUP($A2683,Searches!$A:$H,AD$1,FALSE)</f>
        <v>#N/A</v>
      </c>
      <c r="AE2683" s="22" t="e">
        <f>VLOOKUP($A2683,Searches!$A:$H,AE$1,FALSE)</f>
        <v>#N/A</v>
      </c>
      <c r="AF2683" s="22" t="e">
        <f>VLOOKUP($A2683,Searches!$A:$H,AF$1,FALSE)</f>
        <v>#N/A</v>
      </c>
      <c r="AG2683" s="22" t="e">
        <f>VLOOKUP($A2683,Searches!$A:$H,AG$1,FALSE)</f>
        <v>#N/A</v>
      </c>
      <c r="AH2683" s="22" t="e">
        <f>VLOOKUP($G2683,Temp!$D:$F,AH$1,FALSE)</f>
        <v>#N/A</v>
      </c>
      <c r="AI2683" s="22" t="e">
        <f>VLOOKUP($G2683,Temp!$D:$F,AI$1,FALSE)</f>
        <v>#N/A</v>
      </c>
      <c r="AJ2683" s="22" t="e">
        <f>VLOOKUP($G2683,Temp!$D:$F,AJ$1,FALSE)</f>
        <v>#N/A</v>
      </c>
    </row>
    <row r="2684" spans="1:36" ht="16" x14ac:dyDescent="0.2">
      <c r="A2684" s="8" t="str">
        <f t="shared" si="41"/>
        <v>Brad Mauldin iDisciple</v>
      </c>
      <c r="B2684" s="8" t="s">
        <v>1058</v>
      </c>
      <c r="C2684" s="8" t="s">
        <v>1059</v>
      </c>
      <c r="D2684" s="8" t="s">
        <v>1060</v>
      </c>
      <c r="E2684" s="8" t="s">
        <v>1061</v>
      </c>
      <c r="F2684" s="8" t="s">
        <v>1062</v>
      </c>
      <c r="G2684" s="12" t="s">
        <v>1010</v>
      </c>
      <c r="H2684" s="22" t="str">
        <f>VLOOKUP($G2684,Temp!$A:$C,H$1,FALSE)</f>
        <v>idisciple.org</v>
      </c>
      <c r="I2684" s="22" t="e">
        <f>VLOOKUP($G2684,Temp!$A:$C,I$1,FALSE)</f>
        <v>#VALUE!</v>
      </c>
      <c r="J2684" s="22" t="e">
        <f>VLOOKUP($G2684,Temp!$A:$C,J$1,FALSE)</f>
        <v>#VALUE!</v>
      </c>
      <c r="K2684" s="22" t="e">
        <f>VLOOKUP($G2684,Temp!$A:$C,K$1,FALSE)</f>
        <v>#VALUE!</v>
      </c>
      <c r="L2684" s="22" t="e">
        <f>VLOOKUP($G2684,Temp!$A:$C,L$1,FALSE)</f>
        <v>#VALUE!</v>
      </c>
      <c r="M2684" s="22" t="e">
        <f>VLOOKUP($G2684,Temp!$A:$C,M$1,FALSE)</f>
        <v>#VALUE!</v>
      </c>
      <c r="N2684" s="22" t="e">
        <f>VLOOKUP($G2684,Temp!$A:$C,N$1,FALSE)</f>
        <v>#VALUE!</v>
      </c>
      <c r="O2684" s="22" t="e">
        <f>VLOOKUP($G2684,Temp!$A:$C,O$1,FALSE)</f>
        <v>#VALUE!</v>
      </c>
      <c r="P2684" s="22" t="e">
        <f>VLOOKUP($G2684,Temp!$A:$C,P$1,FALSE)</f>
        <v>#VALUE!</v>
      </c>
      <c r="Q2684" s="22" t="e">
        <f>VLOOKUP($G2684,Temp!$A:$C,Q$1,FALSE)</f>
        <v>#VALUE!</v>
      </c>
      <c r="R2684" s="22" t="e">
        <f>VLOOKUP($G2684,Temp!$A:$C,R$1,FALSE)</f>
        <v>#VALUE!</v>
      </c>
      <c r="S2684" s="22" t="e">
        <f>VLOOKUP($G2684,Temp!$A:$C,S$1,FALSE)</f>
        <v>#VALUE!</v>
      </c>
      <c r="T2684" s="22" t="e">
        <f>VLOOKUP($G2684,Temp!$A:$C,T$1,FALSE)</f>
        <v>#VALUE!</v>
      </c>
      <c r="U2684" s="22" t="e">
        <f>VLOOKUP($G2684,Temp!$A:$C,U$1,FALSE)</f>
        <v>#VALUE!</v>
      </c>
      <c r="V2684" s="22" t="e">
        <f>VLOOKUP($G2684,Temp!$A:$C,V$1,FALSE)</f>
        <v>#VALUE!</v>
      </c>
      <c r="W2684" s="22" t="e">
        <f>VLOOKUP($G2684,Temp!$A:$C,W$1,FALSE)</f>
        <v>#VALUE!</v>
      </c>
      <c r="X2684" s="22" t="e">
        <f>VLOOKUP($G2684,Temp!$A:$C,X$1,FALSE)</f>
        <v>#VALUE!</v>
      </c>
      <c r="Y2684" s="22">
        <f>VLOOKUP($G2684,Temp!$A:$C,Y$1,FALSE)</f>
        <v>1300</v>
      </c>
      <c r="Z2684" s="22">
        <f>VLOOKUP($G2684,Temp!$A:$C,Z$1,FALSE)</f>
        <v>10200</v>
      </c>
      <c r="AA2684" s="22" t="str">
        <f>VLOOKUP($A2684,Searches!$A:$H,AA$1,FALSE)</f>
        <v>Brad Mauldin</v>
      </c>
      <c r="AB2684" s="22" t="str">
        <f>VLOOKUP($A2684,Searches!$A:$H,AB$1,FALSE)</f>
        <v>iDisciple</v>
      </c>
      <c r="AC2684" s="22" t="str">
        <f>VLOOKUP($A2684,Searches!$A:$H,AC$1,FALSE)</f>
        <v>Chief Business Development Officer</v>
      </c>
      <c r="AD2684" s="22" t="str">
        <f>VLOOKUP($A2684,Searches!$A:$H,AD$1,FALSE)</f>
        <v>2nd</v>
      </c>
      <c r="AE2684" s="22" t="str">
        <f>VLOOKUP($A2684,Searches!$A:$H,AE$1,FALSE)</f>
        <v/>
      </c>
      <c r="AF2684" s="22" t="str">
        <f>VLOOKUP($A2684,Searches!$A:$H,AF$1,FALSE)</f>
        <v>Richmond, Virginia Area</v>
      </c>
      <c r="AG2684" s="22" t="str">
        <f>VLOOKUP($A2684,Searches!$A:$H,AG$1,FALSE)</f>
        <v>https://www.linkedin.com/sales/profile/12058393,eiif,NAME_SEARCH?moduleKey=peopleSearchResults&amp;pageKey=sales-search3-people-refinement&amp;contextId=60BC92C971D70515801E49D6842B0000&amp;requestId=00362bdc-535b-4c52-b414-b05c8e769beb&amp;action=CLICK&amp;target=urn%3Ali%3AsalesLead%3A(-1%2C12058393)&amp;pageNumber=2&amp;targetEl=profilelink&amp;position=17&amp;trk=lss-serp-result-lead_photo</v>
      </c>
      <c r="AH2684" s="22" t="e">
        <f>VLOOKUP($G2684,Temp!$D:$F,AH$1,FALSE)</f>
        <v>#N/A</v>
      </c>
      <c r="AI2684" s="22" t="e">
        <f>VLOOKUP($G2684,Temp!$D:$F,AI$1,FALSE)</f>
        <v>#N/A</v>
      </c>
      <c r="AJ2684" s="22" t="e">
        <f>VLOOKUP($G2684,Temp!$D:$F,AJ$1,FALSE)</f>
        <v>#N/A</v>
      </c>
    </row>
    <row r="2685" spans="1:36" ht="16" x14ac:dyDescent="0.2">
      <c r="A2685" s="8" t="str">
        <f t="shared" si="41"/>
        <v>Dennis Adamo CelestialTech.io</v>
      </c>
      <c r="B2685" s="8" t="s">
        <v>3677</v>
      </c>
      <c r="C2685" s="8" t="s">
        <v>16318</v>
      </c>
      <c r="D2685" s="8" t="s">
        <v>3698</v>
      </c>
      <c r="E2685" s="8" t="s">
        <v>634</v>
      </c>
      <c r="F2685" s="12" t="s">
        <v>16319</v>
      </c>
      <c r="G2685" s="8" t="s">
        <v>634</v>
      </c>
      <c r="H2685" s="22" t="e">
        <f>VLOOKUP($G2685,Temp!$A:$C,H$1,FALSE)</f>
        <v>#N/A</v>
      </c>
      <c r="I2685" s="22" t="e">
        <f>VLOOKUP($G2685,Temp!$A:$C,I$1,FALSE)</f>
        <v>#N/A</v>
      </c>
      <c r="J2685" s="22" t="e">
        <f>VLOOKUP($G2685,Temp!$A:$C,J$1,FALSE)</f>
        <v>#N/A</v>
      </c>
      <c r="K2685" s="22" t="e">
        <f>VLOOKUP($G2685,Temp!$A:$C,K$1,FALSE)</f>
        <v>#N/A</v>
      </c>
      <c r="L2685" s="22" t="e">
        <f>VLOOKUP($G2685,Temp!$A:$C,L$1,FALSE)</f>
        <v>#N/A</v>
      </c>
      <c r="M2685" s="22" t="e">
        <f>VLOOKUP($G2685,Temp!$A:$C,M$1,FALSE)</f>
        <v>#N/A</v>
      </c>
      <c r="N2685" s="22" t="e">
        <f>VLOOKUP($G2685,Temp!$A:$C,N$1,FALSE)</f>
        <v>#N/A</v>
      </c>
      <c r="O2685" s="22" t="e">
        <f>VLOOKUP($G2685,Temp!$A:$C,O$1,FALSE)</f>
        <v>#N/A</v>
      </c>
      <c r="P2685" s="22" t="e">
        <f>VLOOKUP($G2685,Temp!$A:$C,P$1,FALSE)</f>
        <v>#N/A</v>
      </c>
      <c r="Q2685" s="22" t="e">
        <f>VLOOKUP($G2685,Temp!$A:$C,Q$1,FALSE)</f>
        <v>#N/A</v>
      </c>
      <c r="R2685" s="22" t="e">
        <f>VLOOKUP($G2685,Temp!$A:$C,R$1,FALSE)</f>
        <v>#N/A</v>
      </c>
      <c r="S2685" s="22" t="e">
        <f>VLOOKUP($G2685,Temp!$A:$C,S$1,FALSE)</f>
        <v>#N/A</v>
      </c>
      <c r="T2685" s="22" t="e">
        <f>VLOOKUP($G2685,Temp!$A:$C,T$1,FALSE)</f>
        <v>#N/A</v>
      </c>
      <c r="U2685" s="22" t="e">
        <f>VLOOKUP($G2685,Temp!$A:$C,U$1,FALSE)</f>
        <v>#N/A</v>
      </c>
      <c r="V2685" s="22" t="e">
        <f>VLOOKUP($G2685,Temp!$A:$C,V$1,FALSE)</f>
        <v>#N/A</v>
      </c>
      <c r="W2685" s="22" t="e">
        <f>VLOOKUP($G2685,Temp!$A:$C,W$1,FALSE)</f>
        <v>#N/A</v>
      </c>
      <c r="X2685" s="22" t="e">
        <f>VLOOKUP($G2685,Temp!$A:$C,X$1,FALSE)</f>
        <v>#N/A</v>
      </c>
      <c r="Y2685" s="22" t="e">
        <f>VLOOKUP($G2685,Temp!$A:$C,Y$1,FALSE)</f>
        <v>#N/A</v>
      </c>
      <c r="Z2685" s="22" t="e">
        <f>VLOOKUP($G2685,Temp!$A:$C,Z$1,FALSE)</f>
        <v>#N/A</v>
      </c>
      <c r="AA2685" s="22" t="e">
        <f>VLOOKUP($A2685,Searches!$A:$H,AA$1,FALSE)</f>
        <v>#N/A</v>
      </c>
      <c r="AB2685" s="22" t="e">
        <f>VLOOKUP($A2685,Searches!$A:$H,AB$1,FALSE)</f>
        <v>#N/A</v>
      </c>
      <c r="AC2685" s="22" t="e">
        <f>VLOOKUP($A2685,Searches!$A:$H,AC$1,FALSE)</f>
        <v>#N/A</v>
      </c>
      <c r="AD2685" s="22" t="e">
        <f>VLOOKUP($A2685,Searches!$A:$H,AD$1,FALSE)</f>
        <v>#N/A</v>
      </c>
      <c r="AE2685" s="22" t="e">
        <f>VLOOKUP($A2685,Searches!$A:$H,AE$1,FALSE)</f>
        <v>#N/A</v>
      </c>
      <c r="AF2685" s="22" t="e">
        <f>VLOOKUP($A2685,Searches!$A:$H,AF$1,FALSE)</f>
        <v>#N/A</v>
      </c>
      <c r="AG2685" s="22" t="e">
        <f>VLOOKUP($A2685,Searches!$A:$H,AG$1,FALSE)</f>
        <v>#N/A</v>
      </c>
      <c r="AH2685" s="22" t="e">
        <f>VLOOKUP($G2685,Temp!$D:$F,AH$1,FALSE)</f>
        <v>#N/A</v>
      </c>
      <c r="AI2685" s="22" t="e">
        <f>VLOOKUP($G2685,Temp!$D:$F,AI$1,FALSE)</f>
        <v>#N/A</v>
      </c>
      <c r="AJ2685" s="22" t="e">
        <f>VLOOKUP($G2685,Temp!$D:$F,AJ$1,FALSE)</f>
        <v>#N/A</v>
      </c>
    </row>
    <row r="2686" spans="1:36" ht="16" x14ac:dyDescent="0.2">
      <c r="A2686" s="8" t="str">
        <f t="shared" si="41"/>
        <v>Carol Meyers Rapid7</v>
      </c>
      <c r="B2686" s="8" t="s">
        <v>2292</v>
      </c>
      <c r="C2686" s="8" t="s">
        <v>2293</v>
      </c>
      <c r="D2686" s="8" t="s">
        <v>42</v>
      </c>
      <c r="E2686" s="8" t="s">
        <v>2294</v>
      </c>
      <c r="F2686" s="8" t="s">
        <v>2295</v>
      </c>
      <c r="G2686" s="12" t="s">
        <v>2097</v>
      </c>
      <c r="H2686" s="22" t="str">
        <f>VLOOKUP($G2686,Temp!$A:$C,H$1,FALSE)</f>
        <v>rapid7.com</v>
      </c>
      <c r="I2686" s="22" t="e">
        <f>VLOOKUP($G2686,Temp!$A:$C,I$1,FALSE)</f>
        <v>#VALUE!</v>
      </c>
      <c r="J2686" s="22" t="e">
        <f>VLOOKUP($G2686,Temp!$A:$C,J$1,FALSE)</f>
        <v>#VALUE!</v>
      </c>
      <c r="K2686" s="22" t="e">
        <f>VLOOKUP($G2686,Temp!$A:$C,K$1,FALSE)</f>
        <v>#VALUE!</v>
      </c>
      <c r="L2686" s="22" t="e">
        <f>VLOOKUP($G2686,Temp!$A:$C,L$1,FALSE)</f>
        <v>#VALUE!</v>
      </c>
      <c r="M2686" s="22" t="e">
        <f>VLOOKUP($G2686,Temp!$A:$C,M$1,FALSE)</f>
        <v>#VALUE!</v>
      </c>
      <c r="N2686" s="22" t="e">
        <f>VLOOKUP($G2686,Temp!$A:$C,N$1,FALSE)</f>
        <v>#VALUE!</v>
      </c>
      <c r="O2686" s="22" t="e">
        <f>VLOOKUP($G2686,Temp!$A:$C,O$1,FALSE)</f>
        <v>#VALUE!</v>
      </c>
      <c r="P2686" s="22" t="e">
        <f>VLOOKUP($G2686,Temp!$A:$C,P$1,FALSE)</f>
        <v>#VALUE!</v>
      </c>
      <c r="Q2686" s="22" t="e">
        <f>VLOOKUP($G2686,Temp!$A:$C,Q$1,FALSE)</f>
        <v>#VALUE!</v>
      </c>
      <c r="R2686" s="22" t="e">
        <f>VLOOKUP($G2686,Temp!$A:$C,R$1,FALSE)</f>
        <v>#VALUE!</v>
      </c>
      <c r="S2686" s="22" t="e">
        <f>VLOOKUP($G2686,Temp!$A:$C,S$1,FALSE)</f>
        <v>#VALUE!</v>
      </c>
      <c r="T2686" s="22" t="e">
        <f>VLOOKUP($G2686,Temp!$A:$C,T$1,FALSE)</f>
        <v>#VALUE!</v>
      </c>
      <c r="U2686" s="22" t="e">
        <f>VLOOKUP($G2686,Temp!$A:$C,U$1,FALSE)</f>
        <v>#VALUE!</v>
      </c>
      <c r="V2686" s="22" t="e">
        <f>VLOOKUP($G2686,Temp!$A:$C,V$1,FALSE)</f>
        <v>#VALUE!</v>
      </c>
      <c r="W2686" s="22" t="e">
        <f>VLOOKUP($G2686,Temp!$A:$C,W$1,FALSE)</f>
        <v>#VALUE!</v>
      </c>
      <c r="X2686" s="22" t="e">
        <f>VLOOKUP($G2686,Temp!$A:$C,X$1,FALSE)</f>
        <v>#VALUE!</v>
      </c>
      <c r="Y2686" s="22">
        <f>VLOOKUP($G2686,Temp!$A:$C,Y$1,FALSE)</f>
        <v>303000</v>
      </c>
      <c r="Z2686" s="22">
        <f>VLOOKUP($G2686,Temp!$A:$C,Z$1,FALSE)</f>
        <v>17200</v>
      </c>
      <c r="AA2686" s="22" t="str">
        <f>VLOOKUP($A2686,Searches!$A:$H,AA$1,FALSE)</f>
        <v>Carol Meyers</v>
      </c>
      <c r="AB2686" s="22" t="str">
        <f>VLOOKUP($A2686,Searches!$A:$H,AB$1,FALSE)</f>
        <v>Rapid7</v>
      </c>
      <c r="AC2686" s="22" t="str">
        <f>VLOOKUP($A2686,Searches!$A:$H,AC$1,FALSE)</f>
        <v>Chief Marketing Officer</v>
      </c>
      <c r="AD2686" s="22" t="str">
        <f>VLOOKUP($A2686,Searches!$A:$H,AD$1,FALSE)</f>
        <v>2nd</v>
      </c>
      <c r="AE2686" s="22" t="str">
        <f>VLOOKUP($A2686,Searches!$A:$H,AE$1,FALSE)</f>
        <v/>
      </c>
      <c r="AF2686" s="22" t="str">
        <f>VLOOKUP($A2686,Searches!$A:$H,AF$1,FALSE)</f>
        <v>Greater Boston Area</v>
      </c>
      <c r="AG2686" s="22" t="str">
        <f>VLOOKUP($A2686,Searches!$A:$H,AG$1,FALSE)</f>
        <v>https://www.linkedin.com/sales/profile/133365,nWBd,NAME_SEARCH?moduleKey=peopleSearchResults&amp;pageKey=sales-search3-people-refinement&amp;contextId=60BC92C971D70515801E49D6842B0000&amp;requestId=fda986b0-a3c8-4a3b-8ceb-d33bf37c18cd&amp;action=CLICK&amp;target=urn%3Ali%3AsalesLead%3A(-1%2C133365)&amp;pageNumber=3&amp;targetEl=profilelink&amp;position=8&amp;trk=lss-serp-result-lead_photo</v>
      </c>
      <c r="AH2686" s="22" t="e">
        <f>VLOOKUP($G2686,Temp!$D:$F,AH$1,FALSE)</f>
        <v>#N/A</v>
      </c>
      <c r="AI2686" s="22" t="e">
        <f>VLOOKUP($G2686,Temp!$D:$F,AI$1,FALSE)</f>
        <v>#N/A</v>
      </c>
      <c r="AJ2686" s="22" t="e">
        <f>VLOOKUP($G2686,Temp!$D:$F,AJ$1,FALSE)</f>
        <v>#N/A</v>
      </c>
    </row>
    <row r="2687" spans="1:36" ht="16" x14ac:dyDescent="0.2">
      <c r="A2687" s="8" t="str">
        <f t="shared" si="41"/>
        <v>Marty Terbrack MY BOTS LABS</v>
      </c>
      <c r="B2687" s="8" t="s">
        <v>2307</v>
      </c>
      <c r="C2687" s="8" t="s">
        <v>2308</v>
      </c>
      <c r="D2687" s="8" t="s">
        <v>2309</v>
      </c>
      <c r="E2687" s="8" t="s">
        <v>634</v>
      </c>
      <c r="F2687" s="8" t="s">
        <v>2311</v>
      </c>
      <c r="G2687" s="8" t="s">
        <v>634</v>
      </c>
      <c r="H2687" s="22" t="e">
        <f>VLOOKUP($G2687,Temp!$A:$C,H$1,FALSE)</f>
        <v>#N/A</v>
      </c>
      <c r="I2687" s="22" t="e">
        <f>VLOOKUP($G2687,Temp!$A:$C,I$1,FALSE)</f>
        <v>#N/A</v>
      </c>
      <c r="J2687" s="22" t="e">
        <f>VLOOKUP($G2687,Temp!$A:$C,J$1,FALSE)</f>
        <v>#N/A</v>
      </c>
      <c r="K2687" s="22" t="e">
        <f>VLOOKUP($G2687,Temp!$A:$C,K$1,FALSE)</f>
        <v>#N/A</v>
      </c>
      <c r="L2687" s="22" t="e">
        <f>VLOOKUP($G2687,Temp!$A:$C,L$1,FALSE)</f>
        <v>#N/A</v>
      </c>
      <c r="M2687" s="22" t="e">
        <f>VLOOKUP($G2687,Temp!$A:$C,M$1,FALSE)</f>
        <v>#N/A</v>
      </c>
      <c r="N2687" s="22" t="e">
        <f>VLOOKUP($G2687,Temp!$A:$C,N$1,FALSE)</f>
        <v>#N/A</v>
      </c>
      <c r="O2687" s="22" t="e">
        <f>VLOOKUP($G2687,Temp!$A:$C,O$1,FALSE)</f>
        <v>#N/A</v>
      </c>
      <c r="P2687" s="22" t="e">
        <f>VLOOKUP($G2687,Temp!$A:$C,P$1,FALSE)</f>
        <v>#N/A</v>
      </c>
      <c r="Q2687" s="22" t="e">
        <f>VLOOKUP($G2687,Temp!$A:$C,Q$1,FALSE)</f>
        <v>#N/A</v>
      </c>
      <c r="R2687" s="22" t="e">
        <f>VLOOKUP($G2687,Temp!$A:$C,R$1,FALSE)</f>
        <v>#N/A</v>
      </c>
      <c r="S2687" s="22" t="e">
        <f>VLOOKUP($G2687,Temp!$A:$C,S$1,FALSE)</f>
        <v>#N/A</v>
      </c>
      <c r="T2687" s="22" t="e">
        <f>VLOOKUP($G2687,Temp!$A:$C,T$1,FALSE)</f>
        <v>#N/A</v>
      </c>
      <c r="U2687" s="22" t="e">
        <f>VLOOKUP($G2687,Temp!$A:$C,U$1,FALSE)</f>
        <v>#N/A</v>
      </c>
      <c r="V2687" s="22" t="e">
        <f>VLOOKUP($G2687,Temp!$A:$C,V$1,FALSE)</f>
        <v>#N/A</v>
      </c>
      <c r="W2687" s="22" t="e">
        <f>VLOOKUP($G2687,Temp!$A:$C,W$1,FALSE)</f>
        <v>#N/A</v>
      </c>
      <c r="X2687" s="22" t="e">
        <f>VLOOKUP($G2687,Temp!$A:$C,X$1,FALSE)</f>
        <v>#N/A</v>
      </c>
      <c r="Y2687" s="22" t="e">
        <f>VLOOKUP($G2687,Temp!$A:$C,Y$1,FALSE)</f>
        <v>#N/A</v>
      </c>
      <c r="Z2687" s="22" t="e">
        <f>VLOOKUP($G2687,Temp!$A:$C,Z$1,FALSE)</f>
        <v>#N/A</v>
      </c>
      <c r="AA2687" s="22" t="e">
        <f>VLOOKUP($A2687,Searches!$A:$H,AA$1,FALSE)</f>
        <v>#N/A</v>
      </c>
      <c r="AB2687" s="22" t="e">
        <f>VLOOKUP($A2687,Searches!$A:$H,AB$1,FALSE)</f>
        <v>#N/A</v>
      </c>
      <c r="AC2687" s="22" t="e">
        <f>VLOOKUP($A2687,Searches!$A:$H,AC$1,FALSE)</f>
        <v>#N/A</v>
      </c>
      <c r="AD2687" s="22" t="e">
        <f>VLOOKUP($A2687,Searches!$A:$H,AD$1,FALSE)</f>
        <v>#N/A</v>
      </c>
      <c r="AE2687" s="22" t="e">
        <f>VLOOKUP($A2687,Searches!$A:$H,AE$1,FALSE)</f>
        <v>#N/A</v>
      </c>
      <c r="AF2687" s="22" t="e">
        <f>VLOOKUP($A2687,Searches!$A:$H,AF$1,FALSE)</f>
        <v>#N/A</v>
      </c>
      <c r="AG2687" s="22" t="e">
        <f>VLOOKUP($A2687,Searches!$A:$H,AG$1,FALSE)</f>
        <v>#N/A</v>
      </c>
      <c r="AH2687" s="22" t="e">
        <f>VLOOKUP($G2687,Temp!$D:$F,AH$1,FALSE)</f>
        <v>#N/A</v>
      </c>
      <c r="AI2687" s="22" t="e">
        <f>VLOOKUP($G2687,Temp!$D:$F,AI$1,FALSE)</f>
        <v>#N/A</v>
      </c>
      <c r="AJ2687" s="22" t="e">
        <f>VLOOKUP($G2687,Temp!$D:$F,AJ$1,FALSE)</f>
        <v>#N/A</v>
      </c>
    </row>
    <row r="2688" spans="1:36" ht="16" x14ac:dyDescent="0.2">
      <c r="A2688" s="8" t="str">
        <f t="shared" si="41"/>
        <v>Soo Yuk BI Brainz Group</v>
      </c>
      <c r="B2688" s="8" t="s">
        <v>16320</v>
      </c>
      <c r="C2688" s="8" t="s">
        <v>16321</v>
      </c>
      <c r="D2688" s="8" t="s">
        <v>16322</v>
      </c>
      <c r="E2688" s="8" t="s">
        <v>16323</v>
      </c>
      <c r="F2688" s="8" t="s">
        <v>16324</v>
      </c>
      <c r="G2688" s="12" t="s">
        <v>14363</v>
      </c>
      <c r="H2688" s="22" t="str">
        <f>VLOOKUP($G2688,Temp!$A:$C,H$1,FALSE)</f>
        <v>bibrainz.com</v>
      </c>
      <c r="I2688" s="22" t="e">
        <f>VLOOKUP($G2688,Temp!$A:$C,I$1,FALSE)</f>
        <v>#VALUE!</v>
      </c>
      <c r="J2688" s="22" t="e">
        <f>VLOOKUP($G2688,Temp!$A:$C,J$1,FALSE)</f>
        <v>#VALUE!</v>
      </c>
      <c r="K2688" s="22" t="e">
        <f>VLOOKUP($G2688,Temp!$A:$C,K$1,FALSE)</f>
        <v>#VALUE!</v>
      </c>
      <c r="L2688" s="22" t="e">
        <f>VLOOKUP($G2688,Temp!$A:$C,L$1,FALSE)</f>
        <v>#VALUE!</v>
      </c>
      <c r="M2688" s="22" t="e">
        <f>VLOOKUP($G2688,Temp!$A:$C,M$1,FALSE)</f>
        <v>#VALUE!</v>
      </c>
      <c r="N2688" s="22" t="e">
        <f>VLOOKUP($G2688,Temp!$A:$C,N$1,FALSE)</f>
        <v>#VALUE!</v>
      </c>
      <c r="O2688" s="22" t="e">
        <f>VLOOKUP($G2688,Temp!$A:$C,O$1,FALSE)</f>
        <v>#VALUE!</v>
      </c>
      <c r="P2688" s="22" t="e">
        <f>VLOOKUP($G2688,Temp!$A:$C,P$1,FALSE)</f>
        <v>#VALUE!</v>
      </c>
      <c r="Q2688" s="22" t="e">
        <f>VLOOKUP($G2688,Temp!$A:$C,Q$1,FALSE)</f>
        <v>#VALUE!</v>
      </c>
      <c r="R2688" s="22" t="e">
        <f>VLOOKUP($G2688,Temp!$A:$C,R$1,FALSE)</f>
        <v>#VALUE!</v>
      </c>
      <c r="S2688" s="22" t="e">
        <f>VLOOKUP($G2688,Temp!$A:$C,S$1,FALSE)</f>
        <v>#VALUE!</v>
      </c>
      <c r="T2688" s="22" t="e">
        <f>VLOOKUP($G2688,Temp!$A:$C,T$1,FALSE)</f>
        <v>#VALUE!</v>
      </c>
      <c r="U2688" s="22" t="e">
        <f>VLOOKUP($G2688,Temp!$A:$C,U$1,FALSE)</f>
        <v>#VALUE!</v>
      </c>
      <c r="V2688" s="22" t="e">
        <f>VLOOKUP($G2688,Temp!$A:$C,V$1,FALSE)</f>
        <v>#VALUE!</v>
      </c>
      <c r="W2688" s="22" t="e">
        <f>VLOOKUP($G2688,Temp!$A:$C,W$1,FALSE)</f>
        <v>#VALUE!</v>
      </c>
      <c r="X2688" s="22" t="e">
        <f>VLOOKUP($G2688,Temp!$A:$C,X$1,FALSE)</f>
        <v>#VALUE!</v>
      </c>
      <c r="Y2688" s="22">
        <f>VLOOKUP($G2688,Temp!$A:$C,Y$1,FALSE)</f>
        <v>40</v>
      </c>
      <c r="Z2688" s="22">
        <f>VLOOKUP($G2688,Temp!$A:$C,Z$1,FALSE)</f>
        <v>0</v>
      </c>
      <c r="AA2688" s="22" t="e">
        <f>VLOOKUP($A2688,Searches!$A:$H,AA$1,FALSE)</f>
        <v>#N/A</v>
      </c>
      <c r="AB2688" s="22" t="e">
        <f>VLOOKUP($A2688,Searches!$A:$H,AB$1,FALSE)</f>
        <v>#N/A</v>
      </c>
      <c r="AC2688" s="22" t="e">
        <f>VLOOKUP($A2688,Searches!$A:$H,AC$1,FALSE)</f>
        <v>#N/A</v>
      </c>
      <c r="AD2688" s="22" t="e">
        <f>VLOOKUP($A2688,Searches!$A:$H,AD$1,FALSE)</f>
        <v>#N/A</v>
      </c>
      <c r="AE2688" s="22" t="e">
        <f>VLOOKUP($A2688,Searches!$A:$H,AE$1,FALSE)</f>
        <v>#N/A</v>
      </c>
      <c r="AF2688" s="22" t="e">
        <f>VLOOKUP($A2688,Searches!$A:$H,AF$1,FALSE)</f>
        <v>#N/A</v>
      </c>
      <c r="AG2688" s="22" t="e">
        <f>VLOOKUP($A2688,Searches!$A:$H,AG$1,FALSE)</f>
        <v>#N/A</v>
      </c>
      <c r="AH2688" s="22" t="e">
        <f>VLOOKUP($G2688,Temp!$D:$F,AH$1,FALSE)</f>
        <v>#N/A</v>
      </c>
      <c r="AI2688" s="22" t="e">
        <f>VLOOKUP($G2688,Temp!$D:$F,AI$1,FALSE)</f>
        <v>#N/A</v>
      </c>
      <c r="AJ2688" s="22" t="e">
        <f>VLOOKUP($G2688,Temp!$D:$F,AJ$1,FALSE)</f>
        <v>#N/A</v>
      </c>
    </row>
    <row r="2689" spans="1:36" ht="16" x14ac:dyDescent="0.2">
      <c r="A2689" s="8" t="str">
        <f t="shared" si="41"/>
        <v xml:space="preserve">Jonathan Sills hims </v>
      </c>
      <c r="B2689" s="8" t="s">
        <v>1141</v>
      </c>
      <c r="C2689" s="8" t="s">
        <v>1142</v>
      </c>
      <c r="D2689" s="8" t="s">
        <v>42</v>
      </c>
      <c r="E2689" s="8" t="s">
        <v>1143</v>
      </c>
      <c r="F2689" s="8" t="s">
        <v>1144</v>
      </c>
      <c r="G2689" s="12" t="s">
        <v>1097</v>
      </c>
      <c r="H2689" s="22" t="str">
        <f>VLOOKUP($G2689,Temp!$A:$C,H$1,FALSE)</f>
        <v>forhims.com</v>
      </c>
      <c r="I2689" s="22" t="e">
        <f>VLOOKUP($G2689,Temp!$A:$C,I$1,FALSE)</f>
        <v>#VALUE!</v>
      </c>
      <c r="J2689" s="22" t="e">
        <f>VLOOKUP($G2689,Temp!$A:$C,J$1,FALSE)</f>
        <v>#VALUE!</v>
      </c>
      <c r="K2689" s="22" t="e">
        <f>VLOOKUP($G2689,Temp!$A:$C,K$1,FALSE)</f>
        <v>#VALUE!</v>
      </c>
      <c r="L2689" s="22" t="e">
        <f>VLOOKUP($G2689,Temp!$A:$C,L$1,FALSE)</f>
        <v>#VALUE!</v>
      </c>
      <c r="M2689" s="22" t="e">
        <f>VLOOKUP($G2689,Temp!$A:$C,M$1,FALSE)</f>
        <v>#VALUE!</v>
      </c>
      <c r="N2689" s="22" t="e">
        <f>VLOOKUP($G2689,Temp!$A:$C,N$1,FALSE)</f>
        <v>#VALUE!</v>
      </c>
      <c r="O2689" s="22" t="e">
        <f>VLOOKUP($G2689,Temp!$A:$C,O$1,FALSE)</f>
        <v>#VALUE!</v>
      </c>
      <c r="P2689" s="22" t="e">
        <f>VLOOKUP($G2689,Temp!$A:$C,P$1,FALSE)</f>
        <v>#VALUE!</v>
      </c>
      <c r="Q2689" s="22" t="e">
        <f>VLOOKUP($G2689,Temp!$A:$C,Q$1,FALSE)</f>
        <v>#VALUE!</v>
      </c>
      <c r="R2689" s="22" t="e">
        <f>VLOOKUP($G2689,Temp!$A:$C,R$1,FALSE)</f>
        <v>#VALUE!</v>
      </c>
      <c r="S2689" s="22" t="e">
        <f>VLOOKUP($G2689,Temp!$A:$C,S$1,FALSE)</f>
        <v>#VALUE!</v>
      </c>
      <c r="T2689" s="22" t="e">
        <f>VLOOKUP($G2689,Temp!$A:$C,T$1,FALSE)</f>
        <v>#VALUE!</v>
      </c>
      <c r="U2689" s="22" t="e">
        <f>VLOOKUP($G2689,Temp!$A:$C,U$1,FALSE)</f>
        <v>#VALUE!</v>
      </c>
      <c r="V2689" s="22" t="e">
        <f>VLOOKUP($G2689,Temp!$A:$C,V$1,FALSE)</f>
        <v>#VALUE!</v>
      </c>
      <c r="W2689" s="22" t="e">
        <f>VLOOKUP($G2689,Temp!$A:$C,W$1,FALSE)</f>
        <v>#VALUE!</v>
      </c>
      <c r="X2689" s="22" t="e">
        <f>VLOOKUP($G2689,Temp!$A:$C,X$1,FALSE)</f>
        <v>#VALUE!</v>
      </c>
      <c r="Y2689" s="22">
        <f>VLOOKUP($G2689,Temp!$A:$C,Y$1,FALSE)</f>
        <v>39200</v>
      </c>
      <c r="Z2689" s="22">
        <f>VLOOKUP($G2689,Temp!$A:$C,Z$1,FALSE)</f>
        <v>0</v>
      </c>
      <c r="AA2689" s="22" t="str">
        <f>VLOOKUP($A2689,Searches!$A:$H,AA$1,FALSE)</f>
        <v>Jonathan Sills</v>
      </c>
      <c r="AB2689" s="22" t="str">
        <f>VLOOKUP($A2689,Searches!$A:$H,AB$1,FALSE)</f>
        <v xml:space="preserve">hims </v>
      </c>
      <c r="AC2689" s="22" t="str">
        <f>VLOOKUP($A2689,Searches!$A:$H,AC$1,FALSE)</f>
        <v>Chief Marketing Officer</v>
      </c>
      <c r="AD2689" s="22" t="str">
        <f>VLOOKUP($A2689,Searches!$A:$H,AD$1,FALSE)</f>
        <v>2nd</v>
      </c>
      <c r="AE2689" s="22" t="str">
        <f>VLOOKUP($A2689,Searches!$A:$H,AE$1,FALSE)</f>
        <v>Open link</v>
      </c>
      <c r="AF2689" s="22" t="str">
        <f>VLOOKUP($A2689,Searches!$A:$H,AF$1,FALSE)</f>
        <v>Greater San Diego Area</v>
      </c>
      <c r="AG2689" s="22" t="str">
        <f>VLOOKUP($A2689,Searches!$A:$H,AG$1,FALSE)</f>
        <v>https://www.linkedin.com/sales/profile/252785,4Co-,NAME_SEARCH?moduleKey=peopleSearchResults&amp;pageKey=sales-search3-people-refinement&amp;contextId=60BC92C971D70515801E49D6842B0000&amp;requestId=0712e535-b641-4e83-b1cb-00fd01a7597c&amp;action=CLICK&amp;target=urn%3Ali%3AsalesLead%3A(-1%2C252785)&amp;pageNumber=2&amp;targetEl=profilelink&amp;position=11&amp;trk=lss-serp-result-lead_photo</v>
      </c>
      <c r="AH2689" s="22" t="e">
        <f>VLOOKUP($G2689,Temp!$D:$F,AH$1,FALSE)</f>
        <v>#N/A</v>
      </c>
      <c r="AI2689" s="22" t="e">
        <f>VLOOKUP($G2689,Temp!$D:$F,AI$1,FALSE)</f>
        <v>#N/A</v>
      </c>
      <c r="AJ2689" s="22" t="e">
        <f>VLOOKUP($G2689,Temp!$D:$F,AJ$1,FALSE)</f>
        <v>#N/A</v>
      </c>
    </row>
    <row r="2690" spans="1:36" ht="16" x14ac:dyDescent="0.2">
      <c r="A2690" s="8" t="str">
        <f t="shared" si="41"/>
        <v>Jeffrey Siegel Nwave Technologies</v>
      </c>
      <c r="B2690" s="8" t="s">
        <v>3387</v>
      </c>
      <c r="C2690" s="8" t="s">
        <v>11845</v>
      </c>
      <c r="D2690" s="8" t="s">
        <v>42</v>
      </c>
      <c r="E2690" s="8" t="s">
        <v>16325</v>
      </c>
      <c r="F2690" s="8" t="s">
        <v>16326</v>
      </c>
      <c r="G2690" s="12" t="s">
        <v>14431</v>
      </c>
      <c r="H2690" s="22" t="str">
        <f>VLOOKUP($G2690,Temp!$A:$C,H$1,FALSE)</f>
        <v>nwave.io</v>
      </c>
      <c r="I2690" s="22" t="e">
        <f>VLOOKUP($G2690,Temp!$A:$C,I$1,FALSE)</f>
        <v>#VALUE!</v>
      </c>
      <c r="J2690" s="22" t="e">
        <f>VLOOKUP($G2690,Temp!$A:$C,J$1,FALSE)</f>
        <v>#VALUE!</v>
      </c>
      <c r="K2690" s="22" t="e">
        <f>VLOOKUP($G2690,Temp!$A:$C,K$1,FALSE)</f>
        <v>#VALUE!</v>
      </c>
      <c r="L2690" s="22" t="e">
        <f>VLOOKUP($G2690,Temp!$A:$C,L$1,FALSE)</f>
        <v>#VALUE!</v>
      </c>
      <c r="M2690" s="22" t="e">
        <f>VLOOKUP($G2690,Temp!$A:$C,M$1,FALSE)</f>
        <v>#VALUE!</v>
      </c>
      <c r="N2690" s="22" t="e">
        <f>VLOOKUP($G2690,Temp!$A:$C,N$1,FALSE)</f>
        <v>#VALUE!</v>
      </c>
      <c r="O2690" s="22" t="e">
        <f>VLOOKUP($G2690,Temp!$A:$C,O$1,FALSE)</f>
        <v>#VALUE!</v>
      </c>
      <c r="P2690" s="22" t="e">
        <f>VLOOKUP($G2690,Temp!$A:$C,P$1,FALSE)</f>
        <v>#VALUE!</v>
      </c>
      <c r="Q2690" s="22" t="e">
        <f>VLOOKUP($G2690,Temp!$A:$C,Q$1,FALSE)</f>
        <v>#VALUE!</v>
      </c>
      <c r="R2690" s="22" t="e">
        <f>VLOOKUP($G2690,Temp!$A:$C,R$1,FALSE)</f>
        <v>#VALUE!</v>
      </c>
      <c r="S2690" s="22" t="e">
        <f>VLOOKUP($G2690,Temp!$A:$C,S$1,FALSE)</f>
        <v>#VALUE!</v>
      </c>
      <c r="T2690" s="22" t="e">
        <f>VLOOKUP($G2690,Temp!$A:$C,T$1,FALSE)</f>
        <v>#VALUE!</v>
      </c>
      <c r="U2690" s="22" t="e">
        <f>VLOOKUP($G2690,Temp!$A:$C,U$1,FALSE)</f>
        <v>#VALUE!</v>
      </c>
      <c r="V2690" s="22" t="e">
        <f>VLOOKUP($G2690,Temp!$A:$C,V$1,FALSE)</f>
        <v>#VALUE!</v>
      </c>
      <c r="W2690" s="22" t="e">
        <f>VLOOKUP($G2690,Temp!$A:$C,W$1,FALSE)</f>
        <v>#VALUE!</v>
      </c>
      <c r="X2690" s="22" t="e">
        <f>VLOOKUP($G2690,Temp!$A:$C,X$1,FALSE)</f>
        <v>#VALUE!</v>
      </c>
      <c r="Y2690" s="22">
        <f>VLOOKUP($G2690,Temp!$A:$C,Y$1,FALSE)</f>
        <v>3</v>
      </c>
      <c r="Z2690" s="22">
        <f>VLOOKUP($G2690,Temp!$A:$C,Z$1,FALSE)</f>
        <v>529</v>
      </c>
      <c r="AA2690" s="22" t="e">
        <f>VLOOKUP($A2690,Searches!$A:$H,AA$1,FALSE)</f>
        <v>#N/A</v>
      </c>
      <c r="AB2690" s="22" t="e">
        <f>VLOOKUP($A2690,Searches!$A:$H,AB$1,FALSE)</f>
        <v>#N/A</v>
      </c>
      <c r="AC2690" s="22" t="e">
        <f>VLOOKUP($A2690,Searches!$A:$H,AC$1,FALSE)</f>
        <v>#N/A</v>
      </c>
      <c r="AD2690" s="22" t="e">
        <f>VLOOKUP($A2690,Searches!$A:$H,AD$1,FALSE)</f>
        <v>#N/A</v>
      </c>
      <c r="AE2690" s="22" t="e">
        <f>VLOOKUP($A2690,Searches!$A:$H,AE$1,FALSE)</f>
        <v>#N/A</v>
      </c>
      <c r="AF2690" s="22" t="e">
        <f>VLOOKUP($A2690,Searches!$A:$H,AF$1,FALSE)</f>
        <v>#N/A</v>
      </c>
      <c r="AG2690" s="22" t="e">
        <f>VLOOKUP($A2690,Searches!$A:$H,AG$1,FALSE)</f>
        <v>#N/A</v>
      </c>
      <c r="AH2690" s="22" t="e">
        <f>VLOOKUP($G2690,Temp!$D:$F,AH$1,FALSE)</f>
        <v>#N/A</v>
      </c>
      <c r="AI2690" s="22" t="e">
        <f>VLOOKUP($G2690,Temp!$D:$F,AI$1,FALSE)</f>
        <v>#N/A</v>
      </c>
      <c r="AJ2690" s="22" t="e">
        <f>VLOOKUP($G2690,Temp!$D:$F,AJ$1,FALSE)</f>
        <v>#N/A</v>
      </c>
    </row>
    <row r="2691" spans="1:36" ht="16" x14ac:dyDescent="0.2">
      <c r="A2691" s="8" t="str">
        <f t="shared" si="41"/>
        <v>Randy Newell nClouds</v>
      </c>
      <c r="B2691" s="8" t="s">
        <v>1542</v>
      </c>
      <c r="C2691" s="8" t="s">
        <v>16327</v>
      </c>
      <c r="D2691" s="8" t="s">
        <v>42</v>
      </c>
      <c r="E2691" s="8" t="s">
        <v>16328</v>
      </c>
      <c r="F2691" s="8" t="s">
        <v>16329</v>
      </c>
      <c r="G2691" s="12" t="s">
        <v>14450</v>
      </c>
      <c r="H2691" s="22" t="str">
        <f>VLOOKUP($G2691,Temp!$A:$C,H$1,FALSE)</f>
        <v>nclouds.com</v>
      </c>
      <c r="I2691" s="22" t="e">
        <f>VLOOKUP($G2691,Temp!$A:$C,I$1,FALSE)</f>
        <v>#VALUE!</v>
      </c>
      <c r="J2691" s="22" t="e">
        <f>VLOOKUP($G2691,Temp!$A:$C,J$1,FALSE)</f>
        <v>#VALUE!</v>
      </c>
      <c r="K2691" s="22" t="e">
        <f>VLOOKUP($G2691,Temp!$A:$C,K$1,FALSE)</f>
        <v>#VALUE!</v>
      </c>
      <c r="L2691" s="22" t="e">
        <f>VLOOKUP($G2691,Temp!$A:$C,L$1,FALSE)</f>
        <v>#VALUE!</v>
      </c>
      <c r="M2691" s="22" t="e">
        <f>VLOOKUP($G2691,Temp!$A:$C,M$1,FALSE)</f>
        <v>#VALUE!</v>
      </c>
      <c r="N2691" s="22" t="e">
        <f>VLOOKUP($G2691,Temp!$A:$C,N$1,FALSE)</f>
        <v>#VALUE!</v>
      </c>
      <c r="O2691" s="22" t="e">
        <f>VLOOKUP($G2691,Temp!$A:$C,O$1,FALSE)</f>
        <v>#VALUE!</v>
      </c>
      <c r="P2691" s="22" t="e">
        <f>VLOOKUP($G2691,Temp!$A:$C,P$1,FALSE)</f>
        <v>#VALUE!</v>
      </c>
      <c r="Q2691" s="22" t="e">
        <f>VLOOKUP($G2691,Temp!$A:$C,Q$1,FALSE)</f>
        <v>#VALUE!</v>
      </c>
      <c r="R2691" s="22" t="e">
        <f>VLOOKUP($G2691,Temp!$A:$C,R$1,FALSE)</f>
        <v>#VALUE!</v>
      </c>
      <c r="S2691" s="22" t="e">
        <f>VLOOKUP($G2691,Temp!$A:$C,S$1,FALSE)</f>
        <v>#VALUE!</v>
      </c>
      <c r="T2691" s="22" t="e">
        <f>VLOOKUP($G2691,Temp!$A:$C,T$1,FALSE)</f>
        <v>#VALUE!</v>
      </c>
      <c r="U2691" s="22" t="e">
        <f>VLOOKUP($G2691,Temp!$A:$C,U$1,FALSE)</f>
        <v>#VALUE!</v>
      </c>
      <c r="V2691" s="22" t="e">
        <f>VLOOKUP($G2691,Temp!$A:$C,V$1,FALSE)</f>
        <v>#VALUE!</v>
      </c>
      <c r="W2691" s="22" t="e">
        <f>VLOOKUP($G2691,Temp!$A:$C,W$1,FALSE)</f>
        <v>#VALUE!</v>
      </c>
      <c r="X2691" s="22" t="e">
        <f>VLOOKUP($G2691,Temp!$A:$C,X$1,FALSE)</f>
        <v>#VALUE!</v>
      </c>
      <c r="Y2691" s="22">
        <f>VLOOKUP($G2691,Temp!$A:$C,Y$1,FALSE)</f>
        <v>1400</v>
      </c>
      <c r="Z2691" s="22">
        <f>VLOOKUP($G2691,Temp!$A:$C,Z$1,FALSE)</f>
        <v>0</v>
      </c>
      <c r="AA2691" s="22" t="e">
        <f>VLOOKUP($A2691,Searches!$A:$H,AA$1,FALSE)</f>
        <v>#N/A</v>
      </c>
      <c r="AB2691" s="22" t="e">
        <f>VLOOKUP($A2691,Searches!$A:$H,AB$1,FALSE)</f>
        <v>#N/A</v>
      </c>
      <c r="AC2691" s="22" t="e">
        <f>VLOOKUP($A2691,Searches!$A:$H,AC$1,FALSE)</f>
        <v>#N/A</v>
      </c>
      <c r="AD2691" s="22" t="e">
        <f>VLOOKUP($A2691,Searches!$A:$H,AD$1,FALSE)</f>
        <v>#N/A</v>
      </c>
      <c r="AE2691" s="22" t="e">
        <f>VLOOKUP($A2691,Searches!$A:$H,AE$1,FALSE)</f>
        <v>#N/A</v>
      </c>
      <c r="AF2691" s="22" t="e">
        <f>VLOOKUP($A2691,Searches!$A:$H,AF$1,FALSE)</f>
        <v>#N/A</v>
      </c>
      <c r="AG2691" s="22" t="e">
        <f>VLOOKUP($A2691,Searches!$A:$H,AG$1,FALSE)</f>
        <v>#N/A</v>
      </c>
      <c r="AH2691" s="22" t="e">
        <f>VLOOKUP($G2691,Temp!$D:$F,AH$1,FALSE)</f>
        <v>#N/A</v>
      </c>
      <c r="AI2691" s="22" t="e">
        <f>VLOOKUP($G2691,Temp!$D:$F,AI$1,FALSE)</f>
        <v>#N/A</v>
      </c>
      <c r="AJ2691" s="22" t="e">
        <f>VLOOKUP($G2691,Temp!$D:$F,AJ$1,FALSE)</f>
        <v>#N/A</v>
      </c>
    </row>
    <row r="2692" spans="1:36" ht="16" x14ac:dyDescent="0.2">
      <c r="A2692" s="8" t="str">
        <f t="shared" ref="A2692:A2755" si="42">CONCATENATE(B2692," ",C2692," ",F2692)</f>
        <v>Alex Hodgson ReadCube (Labtiva Inc.)</v>
      </c>
      <c r="B2692" s="8" t="s">
        <v>1929</v>
      </c>
      <c r="C2692" s="8" t="s">
        <v>16331</v>
      </c>
      <c r="D2692" s="8" t="s">
        <v>42</v>
      </c>
      <c r="E2692" s="8" t="s">
        <v>16332</v>
      </c>
      <c r="F2692" s="8" t="s">
        <v>16333</v>
      </c>
      <c r="G2692" s="12" t="s">
        <v>14465</v>
      </c>
      <c r="H2692" s="22" t="str">
        <f>VLOOKUP($G2692,Temp!$A:$C,H$1,FALSE)</f>
        <v>readcube.com</v>
      </c>
      <c r="I2692" s="22" t="e">
        <f>VLOOKUP($G2692,Temp!$A:$C,I$1,FALSE)</f>
        <v>#VALUE!</v>
      </c>
      <c r="J2692" s="22" t="e">
        <f>VLOOKUP($G2692,Temp!$A:$C,J$1,FALSE)</f>
        <v>#VALUE!</v>
      </c>
      <c r="K2692" s="22" t="e">
        <f>VLOOKUP($G2692,Temp!$A:$C,K$1,FALSE)</f>
        <v>#VALUE!</v>
      </c>
      <c r="L2692" s="22" t="e">
        <f>VLOOKUP($G2692,Temp!$A:$C,L$1,FALSE)</f>
        <v>#VALUE!</v>
      </c>
      <c r="M2692" s="22" t="e">
        <f>VLOOKUP($G2692,Temp!$A:$C,M$1,FALSE)</f>
        <v>#VALUE!</v>
      </c>
      <c r="N2692" s="22" t="e">
        <f>VLOOKUP($G2692,Temp!$A:$C,N$1,FALSE)</f>
        <v>#VALUE!</v>
      </c>
      <c r="O2692" s="22" t="e">
        <f>VLOOKUP($G2692,Temp!$A:$C,O$1,FALSE)</f>
        <v>#VALUE!</v>
      </c>
      <c r="P2692" s="22" t="e">
        <f>VLOOKUP($G2692,Temp!$A:$C,P$1,FALSE)</f>
        <v>#VALUE!</v>
      </c>
      <c r="Q2692" s="22" t="e">
        <f>VLOOKUP($G2692,Temp!$A:$C,Q$1,FALSE)</f>
        <v>#VALUE!</v>
      </c>
      <c r="R2692" s="22" t="e">
        <f>VLOOKUP($G2692,Temp!$A:$C,R$1,FALSE)</f>
        <v>#VALUE!</v>
      </c>
      <c r="S2692" s="22" t="e">
        <f>VLOOKUP($G2692,Temp!$A:$C,S$1,FALSE)</f>
        <v>#VALUE!</v>
      </c>
      <c r="T2692" s="22" t="e">
        <f>VLOOKUP($G2692,Temp!$A:$C,T$1,FALSE)</f>
        <v>#VALUE!</v>
      </c>
      <c r="U2692" s="22" t="e">
        <f>VLOOKUP($G2692,Temp!$A:$C,U$1,FALSE)</f>
        <v>#VALUE!</v>
      </c>
      <c r="V2692" s="22" t="e">
        <f>VLOOKUP($G2692,Temp!$A:$C,V$1,FALSE)</f>
        <v>#VALUE!</v>
      </c>
      <c r="W2692" s="22" t="e">
        <f>VLOOKUP($G2692,Temp!$A:$C,W$1,FALSE)</f>
        <v>#VALUE!</v>
      </c>
      <c r="X2692" s="22" t="e">
        <f>VLOOKUP($G2692,Temp!$A:$C,X$1,FALSE)</f>
        <v>#VALUE!</v>
      </c>
      <c r="Y2692" s="22">
        <f>VLOOKUP($G2692,Temp!$A:$C,Y$1,FALSE)</f>
        <v>8200</v>
      </c>
      <c r="Z2692" s="22">
        <f>VLOOKUP($G2692,Temp!$A:$C,Z$1,FALSE)</f>
        <v>153</v>
      </c>
      <c r="AA2692" s="22" t="e">
        <f>VLOOKUP($A2692,Searches!$A:$H,AA$1,FALSE)</f>
        <v>#N/A</v>
      </c>
      <c r="AB2692" s="22" t="e">
        <f>VLOOKUP($A2692,Searches!$A:$H,AB$1,FALSE)</f>
        <v>#N/A</v>
      </c>
      <c r="AC2692" s="22" t="e">
        <f>VLOOKUP($A2692,Searches!$A:$H,AC$1,FALSE)</f>
        <v>#N/A</v>
      </c>
      <c r="AD2692" s="22" t="e">
        <f>VLOOKUP($A2692,Searches!$A:$H,AD$1,FALSE)</f>
        <v>#N/A</v>
      </c>
      <c r="AE2692" s="22" t="e">
        <f>VLOOKUP($A2692,Searches!$A:$H,AE$1,FALSE)</f>
        <v>#N/A</v>
      </c>
      <c r="AF2692" s="22" t="e">
        <f>VLOOKUP($A2692,Searches!$A:$H,AF$1,FALSE)</f>
        <v>#N/A</v>
      </c>
      <c r="AG2692" s="22" t="e">
        <f>VLOOKUP($A2692,Searches!$A:$H,AG$1,FALSE)</f>
        <v>#N/A</v>
      </c>
      <c r="AH2692" s="22" t="e">
        <f>VLOOKUP($G2692,Temp!$D:$F,AH$1,FALSE)</f>
        <v>#N/A</v>
      </c>
      <c r="AI2692" s="22" t="e">
        <f>VLOOKUP($G2692,Temp!$D:$F,AI$1,FALSE)</f>
        <v>#N/A</v>
      </c>
      <c r="AJ2692" s="22" t="e">
        <f>VLOOKUP($G2692,Temp!$D:$F,AJ$1,FALSE)</f>
        <v>#N/A</v>
      </c>
    </row>
    <row r="2693" spans="1:36" ht="16" x14ac:dyDescent="0.2">
      <c r="A2693" s="8" t="str">
        <f t="shared" si="42"/>
        <v>Shahrukh Panjwani Renegades</v>
      </c>
      <c r="B2693" s="8" t="s">
        <v>2415</v>
      </c>
      <c r="C2693" s="8" t="s">
        <v>2417</v>
      </c>
      <c r="D2693" s="8" t="s">
        <v>2418</v>
      </c>
      <c r="E2693" s="8" t="s">
        <v>2419</v>
      </c>
      <c r="F2693" s="8" t="s">
        <v>2420</v>
      </c>
      <c r="G2693" s="12" t="s">
        <v>2202</v>
      </c>
      <c r="H2693" s="22" t="str">
        <f>VLOOKUP($G2693,Temp!$A:$C,H$1,FALSE)</f>
        <v>renegadespro.com</v>
      </c>
      <c r="I2693" s="22" t="e">
        <f>VLOOKUP($G2693,Temp!$A:$C,I$1,FALSE)</f>
        <v>#VALUE!</v>
      </c>
      <c r="J2693" s="22" t="e">
        <f>VLOOKUP($G2693,Temp!$A:$C,J$1,FALSE)</f>
        <v>#VALUE!</v>
      </c>
      <c r="K2693" s="22" t="e">
        <f>VLOOKUP($G2693,Temp!$A:$C,K$1,FALSE)</f>
        <v>#VALUE!</v>
      </c>
      <c r="L2693" s="22" t="e">
        <f>VLOOKUP($G2693,Temp!$A:$C,L$1,FALSE)</f>
        <v>#VALUE!</v>
      </c>
      <c r="M2693" s="22" t="e">
        <f>VLOOKUP($G2693,Temp!$A:$C,M$1,FALSE)</f>
        <v>#VALUE!</v>
      </c>
      <c r="N2693" s="22" t="e">
        <f>VLOOKUP($G2693,Temp!$A:$C,N$1,FALSE)</f>
        <v>#VALUE!</v>
      </c>
      <c r="O2693" s="22" t="e">
        <f>VLOOKUP($G2693,Temp!$A:$C,O$1,FALSE)</f>
        <v>#VALUE!</v>
      </c>
      <c r="P2693" s="22" t="e">
        <f>VLOOKUP($G2693,Temp!$A:$C,P$1,FALSE)</f>
        <v>#VALUE!</v>
      </c>
      <c r="Q2693" s="22" t="e">
        <f>VLOOKUP($G2693,Temp!$A:$C,Q$1,FALSE)</f>
        <v>#VALUE!</v>
      </c>
      <c r="R2693" s="22" t="e">
        <f>VLOOKUP($G2693,Temp!$A:$C,R$1,FALSE)</f>
        <v>#VALUE!</v>
      </c>
      <c r="S2693" s="22" t="e">
        <f>VLOOKUP($G2693,Temp!$A:$C,S$1,FALSE)</f>
        <v>#VALUE!</v>
      </c>
      <c r="T2693" s="22" t="e">
        <f>VLOOKUP($G2693,Temp!$A:$C,T$1,FALSE)</f>
        <v>#VALUE!</v>
      </c>
      <c r="U2693" s="22" t="e">
        <f>VLOOKUP($G2693,Temp!$A:$C,U$1,FALSE)</f>
        <v>#VALUE!</v>
      </c>
      <c r="V2693" s="22" t="e">
        <f>VLOOKUP($G2693,Temp!$A:$C,V$1,FALSE)</f>
        <v>#VALUE!</v>
      </c>
      <c r="W2693" s="22" t="e">
        <f>VLOOKUP($G2693,Temp!$A:$C,W$1,FALSE)</f>
        <v>#VALUE!</v>
      </c>
      <c r="X2693" s="22" t="e">
        <f>VLOOKUP($G2693,Temp!$A:$C,X$1,FALSE)</f>
        <v>#VALUE!</v>
      </c>
      <c r="Y2693" s="22">
        <f>VLOOKUP($G2693,Temp!$A:$C,Y$1,FALSE)</f>
        <v>111</v>
      </c>
      <c r="Z2693" s="22">
        <f>VLOOKUP($G2693,Temp!$A:$C,Z$1,FALSE)</f>
        <v>1000</v>
      </c>
      <c r="AA2693" s="22" t="e">
        <f>VLOOKUP($A2693,Searches!$A:$H,AA$1,FALSE)</f>
        <v>#N/A</v>
      </c>
      <c r="AB2693" s="22" t="e">
        <f>VLOOKUP($A2693,Searches!$A:$H,AB$1,FALSE)</f>
        <v>#N/A</v>
      </c>
      <c r="AC2693" s="22" t="e">
        <f>VLOOKUP($A2693,Searches!$A:$H,AC$1,FALSE)</f>
        <v>#N/A</v>
      </c>
      <c r="AD2693" s="22" t="e">
        <f>VLOOKUP($A2693,Searches!$A:$H,AD$1,FALSE)</f>
        <v>#N/A</v>
      </c>
      <c r="AE2693" s="22" t="e">
        <f>VLOOKUP($A2693,Searches!$A:$H,AE$1,FALSE)</f>
        <v>#N/A</v>
      </c>
      <c r="AF2693" s="22" t="e">
        <f>VLOOKUP($A2693,Searches!$A:$H,AF$1,FALSE)</f>
        <v>#N/A</v>
      </c>
      <c r="AG2693" s="22" t="e">
        <f>VLOOKUP($A2693,Searches!$A:$H,AG$1,FALSE)</f>
        <v>#N/A</v>
      </c>
      <c r="AH2693" s="22" t="e">
        <f>VLOOKUP($G2693,Temp!$D:$F,AH$1,FALSE)</f>
        <v>#N/A</v>
      </c>
      <c r="AI2693" s="22" t="e">
        <f>VLOOKUP($G2693,Temp!$D:$F,AI$1,FALSE)</f>
        <v>#N/A</v>
      </c>
      <c r="AJ2693" s="22" t="e">
        <f>VLOOKUP($G2693,Temp!$D:$F,AJ$1,FALSE)</f>
        <v>#N/A</v>
      </c>
    </row>
    <row r="2694" spans="1:36" ht="16" x14ac:dyDescent="0.2">
      <c r="A2694" s="8" t="str">
        <f t="shared" si="42"/>
        <v>Matthew Garrepy Solodev</v>
      </c>
      <c r="B2694" s="8" t="s">
        <v>167</v>
      </c>
      <c r="C2694" s="8" t="s">
        <v>16335</v>
      </c>
      <c r="D2694" s="8" t="s">
        <v>16336</v>
      </c>
      <c r="E2694" s="8" t="s">
        <v>16337</v>
      </c>
      <c r="F2694" s="8" t="s">
        <v>16338</v>
      </c>
      <c r="G2694" s="12" t="s">
        <v>14523</v>
      </c>
      <c r="H2694" s="22" t="str">
        <f>VLOOKUP($G2694,Temp!$A:$C,H$1,FALSE)</f>
        <v>solodev.com</v>
      </c>
      <c r="I2694" s="22" t="e">
        <f>VLOOKUP($G2694,Temp!$A:$C,I$1,FALSE)</f>
        <v>#VALUE!</v>
      </c>
      <c r="J2694" s="22" t="e">
        <f>VLOOKUP($G2694,Temp!$A:$C,J$1,FALSE)</f>
        <v>#VALUE!</v>
      </c>
      <c r="K2694" s="22" t="e">
        <f>VLOOKUP($G2694,Temp!$A:$C,K$1,FALSE)</f>
        <v>#VALUE!</v>
      </c>
      <c r="L2694" s="22" t="e">
        <f>VLOOKUP($G2694,Temp!$A:$C,L$1,FALSE)</f>
        <v>#VALUE!</v>
      </c>
      <c r="M2694" s="22" t="e">
        <f>VLOOKUP($G2694,Temp!$A:$C,M$1,FALSE)</f>
        <v>#VALUE!</v>
      </c>
      <c r="N2694" s="22" t="e">
        <f>VLOOKUP($G2694,Temp!$A:$C,N$1,FALSE)</f>
        <v>#VALUE!</v>
      </c>
      <c r="O2694" s="22" t="e">
        <f>VLOOKUP($G2694,Temp!$A:$C,O$1,FALSE)</f>
        <v>#VALUE!</v>
      </c>
      <c r="P2694" s="22" t="e">
        <f>VLOOKUP($G2694,Temp!$A:$C,P$1,FALSE)</f>
        <v>#VALUE!</v>
      </c>
      <c r="Q2694" s="22" t="e">
        <f>VLOOKUP($G2694,Temp!$A:$C,Q$1,FALSE)</f>
        <v>#VALUE!</v>
      </c>
      <c r="R2694" s="22" t="e">
        <f>VLOOKUP($G2694,Temp!$A:$C,R$1,FALSE)</f>
        <v>#VALUE!</v>
      </c>
      <c r="S2694" s="22" t="e">
        <f>VLOOKUP($G2694,Temp!$A:$C,S$1,FALSE)</f>
        <v>#VALUE!</v>
      </c>
      <c r="T2694" s="22" t="e">
        <f>VLOOKUP($G2694,Temp!$A:$C,T$1,FALSE)</f>
        <v>#VALUE!</v>
      </c>
      <c r="U2694" s="22" t="e">
        <f>VLOOKUP($G2694,Temp!$A:$C,U$1,FALSE)</f>
        <v>#VALUE!</v>
      </c>
      <c r="V2694" s="22" t="e">
        <f>VLOOKUP($G2694,Temp!$A:$C,V$1,FALSE)</f>
        <v>#VALUE!</v>
      </c>
      <c r="W2694" s="22" t="e">
        <f>VLOOKUP($G2694,Temp!$A:$C,W$1,FALSE)</f>
        <v>#VALUE!</v>
      </c>
      <c r="X2694" s="22" t="e">
        <f>VLOOKUP($G2694,Temp!$A:$C,X$1,FALSE)</f>
        <v>#VALUE!</v>
      </c>
      <c r="Y2694" s="22">
        <f>VLOOKUP($G2694,Temp!$A:$C,Y$1,FALSE)</f>
        <v>2300</v>
      </c>
      <c r="Z2694" s="22">
        <f>VLOOKUP($G2694,Temp!$A:$C,Z$1,FALSE)</f>
        <v>86</v>
      </c>
      <c r="AA2694" s="22" t="e">
        <f>VLOOKUP($A2694,Searches!$A:$H,AA$1,FALSE)</f>
        <v>#N/A</v>
      </c>
      <c r="AB2694" s="22" t="e">
        <f>VLOOKUP($A2694,Searches!$A:$H,AB$1,FALSE)</f>
        <v>#N/A</v>
      </c>
      <c r="AC2694" s="22" t="e">
        <f>VLOOKUP($A2694,Searches!$A:$H,AC$1,FALSE)</f>
        <v>#N/A</v>
      </c>
      <c r="AD2694" s="22" t="e">
        <f>VLOOKUP($A2694,Searches!$A:$H,AD$1,FALSE)</f>
        <v>#N/A</v>
      </c>
      <c r="AE2694" s="22" t="e">
        <f>VLOOKUP($A2694,Searches!$A:$H,AE$1,FALSE)</f>
        <v>#N/A</v>
      </c>
      <c r="AF2694" s="22" t="e">
        <f>VLOOKUP($A2694,Searches!$A:$H,AF$1,FALSE)</f>
        <v>#N/A</v>
      </c>
      <c r="AG2694" s="22" t="e">
        <f>VLOOKUP($A2694,Searches!$A:$H,AG$1,FALSE)</f>
        <v>#N/A</v>
      </c>
      <c r="AH2694" s="22" t="e">
        <f>VLOOKUP($G2694,Temp!$D:$F,AH$1,FALSE)</f>
        <v>#N/A</v>
      </c>
      <c r="AI2694" s="22" t="e">
        <f>VLOOKUP($G2694,Temp!$D:$F,AI$1,FALSE)</f>
        <v>#N/A</v>
      </c>
      <c r="AJ2694" s="22" t="e">
        <f>VLOOKUP($G2694,Temp!$D:$F,AJ$1,FALSE)</f>
        <v>#N/A</v>
      </c>
    </row>
    <row r="2695" spans="1:36" ht="16" x14ac:dyDescent="0.2">
      <c r="A2695" s="8" t="str">
        <f t="shared" si="42"/>
        <v>Michael Hiles Cincinnati Crypto Fund LP</v>
      </c>
      <c r="B2695" s="8" t="s">
        <v>1203</v>
      </c>
      <c r="C2695" s="8" t="s">
        <v>1204</v>
      </c>
      <c r="D2695" s="8" t="s">
        <v>1205</v>
      </c>
      <c r="E2695" s="8" t="s">
        <v>634</v>
      </c>
      <c r="F2695" s="8" t="s">
        <v>1206</v>
      </c>
      <c r="G2695" s="8" t="s">
        <v>634</v>
      </c>
      <c r="H2695" s="22" t="e">
        <f>VLOOKUP($G2695,Temp!$A:$C,H$1,FALSE)</f>
        <v>#N/A</v>
      </c>
      <c r="I2695" s="22" t="e">
        <f>VLOOKUP($G2695,Temp!$A:$C,I$1,FALSE)</f>
        <v>#N/A</v>
      </c>
      <c r="J2695" s="22" t="e">
        <f>VLOOKUP($G2695,Temp!$A:$C,J$1,FALSE)</f>
        <v>#N/A</v>
      </c>
      <c r="K2695" s="22" t="e">
        <f>VLOOKUP($G2695,Temp!$A:$C,K$1,FALSE)</f>
        <v>#N/A</v>
      </c>
      <c r="L2695" s="22" t="e">
        <f>VLOOKUP($G2695,Temp!$A:$C,L$1,FALSE)</f>
        <v>#N/A</v>
      </c>
      <c r="M2695" s="22" t="e">
        <f>VLOOKUP($G2695,Temp!$A:$C,M$1,FALSE)</f>
        <v>#N/A</v>
      </c>
      <c r="N2695" s="22" t="e">
        <f>VLOOKUP($G2695,Temp!$A:$C,N$1,FALSE)</f>
        <v>#N/A</v>
      </c>
      <c r="O2695" s="22" t="e">
        <f>VLOOKUP($G2695,Temp!$A:$C,O$1,FALSE)</f>
        <v>#N/A</v>
      </c>
      <c r="P2695" s="22" t="e">
        <f>VLOOKUP($G2695,Temp!$A:$C,P$1,FALSE)</f>
        <v>#N/A</v>
      </c>
      <c r="Q2695" s="22" t="e">
        <f>VLOOKUP($G2695,Temp!$A:$C,Q$1,FALSE)</f>
        <v>#N/A</v>
      </c>
      <c r="R2695" s="22" t="e">
        <f>VLOOKUP($G2695,Temp!$A:$C,R$1,FALSE)</f>
        <v>#N/A</v>
      </c>
      <c r="S2695" s="22" t="e">
        <f>VLOOKUP($G2695,Temp!$A:$C,S$1,FALSE)</f>
        <v>#N/A</v>
      </c>
      <c r="T2695" s="22" t="e">
        <f>VLOOKUP($G2695,Temp!$A:$C,T$1,FALSE)</f>
        <v>#N/A</v>
      </c>
      <c r="U2695" s="22" t="e">
        <f>VLOOKUP($G2695,Temp!$A:$C,U$1,FALSE)</f>
        <v>#N/A</v>
      </c>
      <c r="V2695" s="22" t="e">
        <f>VLOOKUP($G2695,Temp!$A:$C,V$1,FALSE)</f>
        <v>#N/A</v>
      </c>
      <c r="W2695" s="22" t="e">
        <f>VLOOKUP($G2695,Temp!$A:$C,W$1,FALSE)</f>
        <v>#N/A</v>
      </c>
      <c r="X2695" s="22" t="e">
        <f>VLOOKUP($G2695,Temp!$A:$C,X$1,FALSE)</f>
        <v>#N/A</v>
      </c>
      <c r="Y2695" s="22" t="e">
        <f>VLOOKUP($G2695,Temp!$A:$C,Y$1,FALSE)</f>
        <v>#N/A</v>
      </c>
      <c r="Z2695" s="22" t="e">
        <f>VLOOKUP($G2695,Temp!$A:$C,Z$1,FALSE)</f>
        <v>#N/A</v>
      </c>
      <c r="AA2695" s="22" t="e">
        <f>VLOOKUP($A2695,Searches!$A:$H,AA$1,FALSE)</f>
        <v>#N/A</v>
      </c>
      <c r="AB2695" s="22" t="e">
        <f>VLOOKUP($A2695,Searches!$A:$H,AB$1,FALSE)</f>
        <v>#N/A</v>
      </c>
      <c r="AC2695" s="22" t="e">
        <f>VLOOKUP($A2695,Searches!$A:$H,AC$1,FALSE)</f>
        <v>#N/A</v>
      </c>
      <c r="AD2695" s="22" t="e">
        <f>VLOOKUP($A2695,Searches!$A:$H,AD$1,FALSE)</f>
        <v>#N/A</v>
      </c>
      <c r="AE2695" s="22" t="e">
        <f>VLOOKUP($A2695,Searches!$A:$H,AE$1,FALSE)</f>
        <v>#N/A</v>
      </c>
      <c r="AF2695" s="22" t="e">
        <f>VLOOKUP($A2695,Searches!$A:$H,AF$1,FALSE)</f>
        <v>#N/A</v>
      </c>
      <c r="AG2695" s="22" t="e">
        <f>VLOOKUP($A2695,Searches!$A:$H,AG$1,FALSE)</f>
        <v>#N/A</v>
      </c>
      <c r="AH2695" s="22" t="e">
        <f>VLOOKUP($G2695,Temp!$D:$F,AH$1,FALSE)</f>
        <v>#N/A</v>
      </c>
      <c r="AI2695" s="22" t="e">
        <f>VLOOKUP($G2695,Temp!$D:$F,AI$1,FALSE)</f>
        <v>#N/A</v>
      </c>
      <c r="AJ2695" s="22" t="e">
        <f>VLOOKUP($G2695,Temp!$D:$F,AJ$1,FALSE)</f>
        <v>#N/A</v>
      </c>
    </row>
    <row r="2696" spans="1:36" ht="16" x14ac:dyDescent="0.2">
      <c r="A2696" s="8" t="str">
        <f t="shared" si="42"/>
        <v>Bray Brockbank Brandegy</v>
      </c>
      <c r="B2696" s="8" t="s">
        <v>16339</v>
      </c>
      <c r="C2696" s="8" t="s">
        <v>16340</v>
      </c>
      <c r="D2696" s="8" t="s">
        <v>16341</v>
      </c>
      <c r="E2696" s="8" t="s">
        <v>16342</v>
      </c>
      <c r="F2696" s="8" t="s">
        <v>16343</v>
      </c>
      <c r="G2696" s="12" t="s">
        <v>14561</v>
      </c>
      <c r="H2696" s="22" t="str">
        <f>VLOOKUP($G2696,Temp!$A:$C,H$1,FALSE)</f>
        <v>brandegy.com</v>
      </c>
      <c r="I2696" s="22" t="e">
        <f>VLOOKUP($G2696,Temp!$A:$C,I$1,FALSE)</f>
        <v>#VALUE!</v>
      </c>
      <c r="J2696" s="22" t="e">
        <f>VLOOKUP($G2696,Temp!$A:$C,J$1,FALSE)</f>
        <v>#VALUE!</v>
      </c>
      <c r="K2696" s="22" t="e">
        <f>VLOOKUP($G2696,Temp!$A:$C,K$1,FALSE)</f>
        <v>#VALUE!</v>
      </c>
      <c r="L2696" s="22" t="e">
        <f>VLOOKUP($G2696,Temp!$A:$C,L$1,FALSE)</f>
        <v>#VALUE!</v>
      </c>
      <c r="M2696" s="22" t="e">
        <f>VLOOKUP($G2696,Temp!$A:$C,M$1,FALSE)</f>
        <v>#VALUE!</v>
      </c>
      <c r="N2696" s="22" t="e">
        <f>VLOOKUP($G2696,Temp!$A:$C,N$1,FALSE)</f>
        <v>#VALUE!</v>
      </c>
      <c r="O2696" s="22" t="e">
        <f>VLOOKUP($G2696,Temp!$A:$C,O$1,FALSE)</f>
        <v>#VALUE!</v>
      </c>
      <c r="P2696" s="22" t="e">
        <f>VLOOKUP($G2696,Temp!$A:$C,P$1,FALSE)</f>
        <v>#VALUE!</v>
      </c>
      <c r="Q2696" s="22" t="e">
        <f>VLOOKUP($G2696,Temp!$A:$C,Q$1,FALSE)</f>
        <v>#VALUE!</v>
      </c>
      <c r="R2696" s="22" t="e">
        <f>VLOOKUP($G2696,Temp!$A:$C,R$1,FALSE)</f>
        <v>#VALUE!</v>
      </c>
      <c r="S2696" s="22" t="e">
        <f>VLOOKUP($G2696,Temp!$A:$C,S$1,FALSE)</f>
        <v>#VALUE!</v>
      </c>
      <c r="T2696" s="22" t="e">
        <f>VLOOKUP($G2696,Temp!$A:$C,T$1,FALSE)</f>
        <v>#VALUE!</v>
      </c>
      <c r="U2696" s="22" t="e">
        <f>VLOOKUP($G2696,Temp!$A:$C,U$1,FALSE)</f>
        <v>#VALUE!</v>
      </c>
      <c r="V2696" s="22" t="e">
        <f>VLOOKUP($G2696,Temp!$A:$C,V$1,FALSE)</f>
        <v>#VALUE!</v>
      </c>
      <c r="W2696" s="22" t="e">
        <f>VLOOKUP($G2696,Temp!$A:$C,W$1,FALSE)</f>
        <v>#VALUE!</v>
      </c>
      <c r="X2696" s="22" t="e">
        <f>VLOOKUP($G2696,Temp!$A:$C,X$1,FALSE)</f>
        <v>#VALUE!</v>
      </c>
      <c r="Y2696" s="22">
        <f>VLOOKUP($G2696,Temp!$A:$C,Y$1,FALSE)</f>
        <v>0</v>
      </c>
      <c r="Z2696" s="22">
        <f>VLOOKUP($G2696,Temp!$A:$C,Z$1,FALSE)</f>
        <v>0</v>
      </c>
      <c r="AA2696" s="22" t="e">
        <f>VLOOKUP($A2696,Searches!$A:$H,AA$1,FALSE)</f>
        <v>#N/A</v>
      </c>
      <c r="AB2696" s="22" t="e">
        <f>VLOOKUP($A2696,Searches!$A:$H,AB$1,FALSE)</f>
        <v>#N/A</v>
      </c>
      <c r="AC2696" s="22" t="e">
        <f>VLOOKUP($A2696,Searches!$A:$H,AC$1,FALSE)</f>
        <v>#N/A</v>
      </c>
      <c r="AD2696" s="22" t="e">
        <f>VLOOKUP($A2696,Searches!$A:$H,AD$1,FALSE)</f>
        <v>#N/A</v>
      </c>
      <c r="AE2696" s="22" t="e">
        <f>VLOOKUP($A2696,Searches!$A:$H,AE$1,FALSE)</f>
        <v>#N/A</v>
      </c>
      <c r="AF2696" s="22" t="e">
        <f>VLOOKUP($A2696,Searches!$A:$H,AF$1,FALSE)</f>
        <v>#N/A</v>
      </c>
      <c r="AG2696" s="22" t="e">
        <f>VLOOKUP($A2696,Searches!$A:$H,AG$1,FALSE)</f>
        <v>#N/A</v>
      </c>
      <c r="AH2696" s="22" t="e">
        <f>VLOOKUP($G2696,Temp!$D:$F,AH$1,FALSE)</f>
        <v>#N/A</v>
      </c>
      <c r="AI2696" s="22" t="e">
        <f>VLOOKUP($G2696,Temp!$D:$F,AI$1,FALSE)</f>
        <v>#N/A</v>
      </c>
      <c r="AJ2696" s="22" t="e">
        <f>VLOOKUP($G2696,Temp!$D:$F,AJ$1,FALSE)</f>
        <v>#N/A</v>
      </c>
    </row>
    <row r="2697" spans="1:36" ht="16" x14ac:dyDescent="0.2">
      <c r="A2697" s="8" t="str">
        <f t="shared" si="42"/>
        <v>Ben Parr Octane AI</v>
      </c>
      <c r="B2697" s="8" t="s">
        <v>1214</v>
      </c>
      <c r="C2697" s="8" t="s">
        <v>1215</v>
      </c>
      <c r="D2697" s="8" t="s">
        <v>1216</v>
      </c>
      <c r="E2697" s="8" t="s">
        <v>1217</v>
      </c>
      <c r="F2697" s="8" t="s">
        <v>1218</v>
      </c>
      <c r="G2697" s="12" t="s">
        <v>1219</v>
      </c>
      <c r="H2697" s="22" t="e">
        <f>VLOOKUP($G2697,Temp!$A:$C,H$1,FALSE)</f>
        <v>#N/A</v>
      </c>
      <c r="I2697" s="22" t="e">
        <f>VLOOKUP($G2697,Temp!$A:$C,I$1,FALSE)</f>
        <v>#N/A</v>
      </c>
      <c r="J2697" s="22" t="e">
        <f>VLOOKUP($G2697,Temp!$A:$C,J$1,FALSE)</f>
        <v>#N/A</v>
      </c>
      <c r="K2697" s="22" t="e">
        <f>VLOOKUP($G2697,Temp!$A:$C,K$1,FALSE)</f>
        <v>#N/A</v>
      </c>
      <c r="L2697" s="22" t="e">
        <f>VLOOKUP($G2697,Temp!$A:$C,L$1,FALSE)</f>
        <v>#N/A</v>
      </c>
      <c r="M2697" s="22" t="e">
        <f>VLOOKUP($G2697,Temp!$A:$C,M$1,FALSE)</f>
        <v>#N/A</v>
      </c>
      <c r="N2697" s="22" t="e">
        <f>VLOOKUP($G2697,Temp!$A:$C,N$1,FALSE)</f>
        <v>#N/A</v>
      </c>
      <c r="O2697" s="22" t="e">
        <f>VLOOKUP($G2697,Temp!$A:$C,O$1,FALSE)</f>
        <v>#N/A</v>
      </c>
      <c r="P2697" s="22" t="e">
        <f>VLOOKUP($G2697,Temp!$A:$C,P$1,FALSE)</f>
        <v>#N/A</v>
      </c>
      <c r="Q2697" s="22" t="e">
        <f>VLOOKUP($G2697,Temp!$A:$C,Q$1,FALSE)</f>
        <v>#N/A</v>
      </c>
      <c r="R2697" s="22" t="e">
        <f>VLOOKUP($G2697,Temp!$A:$C,R$1,FALSE)</f>
        <v>#N/A</v>
      </c>
      <c r="S2697" s="22" t="e">
        <f>VLOOKUP($G2697,Temp!$A:$C,S$1,FALSE)</f>
        <v>#N/A</v>
      </c>
      <c r="T2697" s="22" t="e">
        <f>VLOOKUP($G2697,Temp!$A:$C,T$1,FALSE)</f>
        <v>#N/A</v>
      </c>
      <c r="U2697" s="22" t="e">
        <f>VLOOKUP($G2697,Temp!$A:$C,U$1,FALSE)</f>
        <v>#N/A</v>
      </c>
      <c r="V2697" s="22" t="e">
        <f>VLOOKUP($G2697,Temp!$A:$C,V$1,FALSE)</f>
        <v>#N/A</v>
      </c>
      <c r="W2697" s="22" t="e">
        <f>VLOOKUP($G2697,Temp!$A:$C,W$1,FALSE)</f>
        <v>#N/A</v>
      </c>
      <c r="X2697" s="22" t="e">
        <f>VLOOKUP($G2697,Temp!$A:$C,X$1,FALSE)</f>
        <v>#N/A</v>
      </c>
      <c r="Y2697" s="22" t="e">
        <f>VLOOKUP($G2697,Temp!$A:$C,Y$1,FALSE)</f>
        <v>#N/A</v>
      </c>
      <c r="Z2697" s="22" t="e">
        <f>VLOOKUP($G2697,Temp!$A:$C,Z$1,FALSE)</f>
        <v>#N/A</v>
      </c>
      <c r="AA2697" s="22" t="str">
        <f>VLOOKUP($A2697,Searches!$A:$H,AA$1,FALSE)</f>
        <v>Ben Parr</v>
      </c>
      <c r="AB2697" s="22" t="str">
        <f>VLOOKUP($A2697,Searches!$A:$H,AB$1,FALSE)</f>
        <v>Octane AI</v>
      </c>
      <c r="AC2697" s="22" t="str">
        <f>VLOOKUP($A2697,Searches!$A:$H,AC$1,FALSE)</f>
        <v>Co-founder and CMO</v>
      </c>
      <c r="AD2697" s="22" t="str">
        <f>VLOOKUP($A2697,Searches!$A:$H,AD$1,FALSE)</f>
        <v>2nd</v>
      </c>
      <c r="AE2697" s="22" t="str">
        <f>VLOOKUP($A2697,Searches!$A:$H,AE$1,FALSE)</f>
        <v>Open link</v>
      </c>
      <c r="AF2697" s="22" t="str">
        <f>VLOOKUP($A2697,Searches!$A:$H,AF$1,FALSE)</f>
        <v>Greater New York City Area</v>
      </c>
      <c r="AG2697" s="22" t="str">
        <f>VLOOKUP($A2697,Searches!$A:$H,AG$1,FALSE)</f>
        <v>https://www.linkedin.com/sales/profile/10601327,1uyw,NAME_SEARCH?moduleKey=peopleSearchResults&amp;pageKey=sales-search3-people-refinement&amp;contextId=60BC92C971D70515801E49D6842B0000&amp;requestId=00362bdc-535b-4c52-b414-b05c8e769beb&amp;action=CLICK&amp;target=urn%3Ali%3AsalesLead%3A(-1%2C10601327)&amp;pageNumber=2&amp;targetEl=profilelink&amp;position=24&amp;trk=lss-serp-result-lead_photo</v>
      </c>
      <c r="AH2697" s="22" t="e">
        <f>VLOOKUP($G2697,Temp!$D:$F,AH$1,FALSE)</f>
        <v>#N/A</v>
      </c>
      <c r="AI2697" s="22" t="e">
        <f>VLOOKUP($G2697,Temp!$D:$F,AI$1,FALSE)</f>
        <v>#N/A</v>
      </c>
      <c r="AJ2697" s="22" t="e">
        <f>VLOOKUP($G2697,Temp!$D:$F,AJ$1,FALSE)</f>
        <v>#N/A</v>
      </c>
    </row>
    <row r="2698" spans="1:36" ht="16" x14ac:dyDescent="0.2">
      <c r="A2698" s="8" t="str">
        <f t="shared" si="42"/>
        <v>Gregg Makuch The Clearing Residential Treatment Center</v>
      </c>
      <c r="B2698" s="8" t="s">
        <v>3281</v>
      </c>
      <c r="C2698" s="8" t="s">
        <v>16344</v>
      </c>
      <c r="D2698" s="8" t="s">
        <v>16345</v>
      </c>
      <c r="E2698" s="8" t="s">
        <v>16346</v>
      </c>
      <c r="F2698" s="8" t="s">
        <v>16347</v>
      </c>
      <c r="G2698" s="12" t="s">
        <v>14620</v>
      </c>
      <c r="H2698" s="22" t="str">
        <f>VLOOKUP($G2698,Temp!$A:$C,H$1,FALSE)</f>
        <v>theclearingnw.com</v>
      </c>
      <c r="I2698" s="22" t="e">
        <f>VLOOKUP($G2698,Temp!$A:$C,I$1,FALSE)</f>
        <v>#VALUE!</v>
      </c>
      <c r="J2698" s="22" t="e">
        <f>VLOOKUP($G2698,Temp!$A:$C,J$1,FALSE)</f>
        <v>#VALUE!</v>
      </c>
      <c r="K2698" s="22" t="e">
        <f>VLOOKUP($G2698,Temp!$A:$C,K$1,FALSE)</f>
        <v>#VALUE!</v>
      </c>
      <c r="L2698" s="22" t="e">
        <f>VLOOKUP($G2698,Temp!$A:$C,L$1,FALSE)</f>
        <v>#VALUE!</v>
      </c>
      <c r="M2698" s="22" t="e">
        <f>VLOOKUP($G2698,Temp!$A:$C,M$1,FALSE)</f>
        <v>#VALUE!</v>
      </c>
      <c r="N2698" s="22" t="e">
        <f>VLOOKUP($G2698,Temp!$A:$C,N$1,FALSE)</f>
        <v>#VALUE!</v>
      </c>
      <c r="O2698" s="22" t="e">
        <f>VLOOKUP($G2698,Temp!$A:$C,O$1,FALSE)</f>
        <v>#VALUE!</v>
      </c>
      <c r="P2698" s="22" t="e">
        <f>VLOOKUP($G2698,Temp!$A:$C,P$1,FALSE)</f>
        <v>#VALUE!</v>
      </c>
      <c r="Q2698" s="22" t="e">
        <f>VLOOKUP($G2698,Temp!$A:$C,Q$1,FALSE)</f>
        <v>#VALUE!</v>
      </c>
      <c r="R2698" s="22" t="e">
        <f>VLOOKUP($G2698,Temp!$A:$C,R$1,FALSE)</f>
        <v>#VALUE!</v>
      </c>
      <c r="S2698" s="22" t="e">
        <f>VLOOKUP($G2698,Temp!$A:$C,S$1,FALSE)</f>
        <v>#VALUE!</v>
      </c>
      <c r="T2698" s="22" t="e">
        <f>VLOOKUP($G2698,Temp!$A:$C,T$1,FALSE)</f>
        <v>#VALUE!</v>
      </c>
      <c r="U2698" s="22" t="e">
        <f>VLOOKUP($G2698,Temp!$A:$C,U$1,FALSE)</f>
        <v>#VALUE!</v>
      </c>
      <c r="V2698" s="22" t="e">
        <f>VLOOKUP($G2698,Temp!$A:$C,V$1,FALSE)</f>
        <v>#VALUE!</v>
      </c>
      <c r="W2698" s="22" t="e">
        <f>VLOOKUP($G2698,Temp!$A:$C,W$1,FALSE)</f>
        <v>#VALUE!</v>
      </c>
      <c r="X2698" s="22" t="e">
        <f>VLOOKUP($G2698,Temp!$A:$C,X$1,FALSE)</f>
        <v>#VALUE!</v>
      </c>
      <c r="Y2698" s="22">
        <f>VLOOKUP($G2698,Temp!$A:$C,Y$1,FALSE)</f>
        <v>179000</v>
      </c>
      <c r="Z2698" s="22">
        <f>VLOOKUP($G2698,Temp!$A:$C,Z$1,FALSE)</f>
        <v>989</v>
      </c>
      <c r="AA2698" s="22" t="e">
        <f>VLOOKUP($A2698,Searches!$A:$H,AA$1,FALSE)</f>
        <v>#N/A</v>
      </c>
      <c r="AB2698" s="22" t="e">
        <f>VLOOKUP($A2698,Searches!$A:$H,AB$1,FALSE)</f>
        <v>#N/A</v>
      </c>
      <c r="AC2698" s="22" t="e">
        <f>VLOOKUP($A2698,Searches!$A:$H,AC$1,FALSE)</f>
        <v>#N/A</v>
      </c>
      <c r="AD2698" s="22" t="e">
        <f>VLOOKUP($A2698,Searches!$A:$H,AD$1,FALSE)</f>
        <v>#N/A</v>
      </c>
      <c r="AE2698" s="22" t="e">
        <f>VLOOKUP($A2698,Searches!$A:$H,AE$1,FALSE)</f>
        <v>#N/A</v>
      </c>
      <c r="AF2698" s="22" t="e">
        <f>VLOOKUP($A2698,Searches!$A:$H,AF$1,FALSE)</f>
        <v>#N/A</v>
      </c>
      <c r="AG2698" s="22" t="e">
        <f>VLOOKUP($A2698,Searches!$A:$H,AG$1,FALSE)</f>
        <v>#N/A</v>
      </c>
      <c r="AH2698" s="22" t="e">
        <f>VLOOKUP($G2698,Temp!$D:$F,AH$1,FALSE)</f>
        <v>#N/A</v>
      </c>
      <c r="AI2698" s="22" t="e">
        <f>VLOOKUP($G2698,Temp!$D:$F,AI$1,FALSE)</f>
        <v>#N/A</v>
      </c>
      <c r="AJ2698" s="22" t="e">
        <f>VLOOKUP($G2698,Temp!$D:$F,AJ$1,FALSE)</f>
        <v>#N/A</v>
      </c>
    </row>
    <row r="2699" spans="1:36" ht="16" x14ac:dyDescent="0.2">
      <c r="A2699" s="8" t="str">
        <f t="shared" si="42"/>
        <v>John Karwoski Prowess Consulting LLC</v>
      </c>
      <c r="B2699" s="8" t="s">
        <v>428</v>
      </c>
      <c r="C2699" s="8" t="s">
        <v>2484</v>
      </c>
      <c r="D2699" s="8" t="s">
        <v>2485</v>
      </c>
      <c r="E2699" s="8" t="s">
        <v>2486</v>
      </c>
      <c r="F2699" s="8" t="s">
        <v>2487</v>
      </c>
      <c r="G2699" s="12" t="s">
        <v>2274</v>
      </c>
      <c r="H2699" s="22" t="str">
        <f>VLOOKUP($G2699,Temp!$A:$C,H$1,FALSE)</f>
        <v>prowesscorp.com</v>
      </c>
      <c r="I2699" s="22" t="e">
        <f>VLOOKUP($G2699,Temp!$A:$C,I$1,FALSE)</f>
        <v>#VALUE!</v>
      </c>
      <c r="J2699" s="22" t="e">
        <f>VLOOKUP($G2699,Temp!$A:$C,J$1,FALSE)</f>
        <v>#VALUE!</v>
      </c>
      <c r="K2699" s="22" t="e">
        <f>VLOOKUP($G2699,Temp!$A:$C,K$1,FALSE)</f>
        <v>#VALUE!</v>
      </c>
      <c r="L2699" s="22" t="e">
        <f>VLOOKUP($G2699,Temp!$A:$C,L$1,FALSE)</f>
        <v>#VALUE!</v>
      </c>
      <c r="M2699" s="22" t="e">
        <f>VLOOKUP($G2699,Temp!$A:$C,M$1,FALSE)</f>
        <v>#VALUE!</v>
      </c>
      <c r="N2699" s="22" t="e">
        <f>VLOOKUP($G2699,Temp!$A:$C,N$1,FALSE)</f>
        <v>#VALUE!</v>
      </c>
      <c r="O2699" s="22" t="e">
        <f>VLOOKUP($G2699,Temp!$A:$C,O$1,FALSE)</f>
        <v>#VALUE!</v>
      </c>
      <c r="P2699" s="22" t="e">
        <f>VLOOKUP($G2699,Temp!$A:$C,P$1,FALSE)</f>
        <v>#VALUE!</v>
      </c>
      <c r="Q2699" s="22" t="e">
        <f>VLOOKUP($G2699,Temp!$A:$C,Q$1,FALSE)</f>
        <v>#VALUE!</v>
      </c>
      <c r="R2699" s="22" t="e">
        <f>VLOOKUP($G2699,Temp!$A:$C,R$1,FALSE)</f>
        <v>#VALUE!</v>
      </c>
      <c r="S2699" s="22" t="e">
        <f>VLOOKUP($G2699,Temp!$A:$C,S$1,FALSE)</f>
        <v>#VALUE!</v>
      </c>
      <c r="T2699" s="22" t="e">
        <f>VLOOKUP($G2699,Temp!$A:$C,T$1,FALSE)</f>
        <v>#VALUE!</v>
      </c>
      <c r="U2699" s="22" t="e">
        <f>VLOOKUP($G2699,Temp!$A:$C,U$1,FALSE)</f>
        <v>#VALUE!</v>
      </c>
      <c r="V2699" s="22" t="e">
        <f>VLOOKUP($G2699,Temp!$A:$C,V$1,FALSE)</f>
        <v>#VALUE!</v>
      </c>
      <c r="W2699" s="22" t="e">
        <f>VLOOKUP($G2699,Temp!$A:$C,W$1,FALSE)</f>
        <v>#VALUE!</v>
      </c>
      <c r="X2699" s="22" t="e">
        <f>VLOOKUP($G2699,Temp!$A:$C,X$1,FALSE)</f>
        <v>#VALUE!</v>
      </c>
      <c r="Y2699" s="22">
        <f>VLOOKUP($G2699,Temp!$A:$C,Y$1,FALSE)</f>
        <v>178</v>
      </c>
      <c r="Z2699" s="22">
        <f>VLOOKUP($G2699,Temp!$A:$C,Z$1,FALSE)</f>
        <v>0</v>
      </c>
      <c r="AA2699" s="22" t="e">
        <f>VLOOKUP($A2699,Searches!$A:$H,AA$1,FALSE)</f>
        <v>#N/A</v>
      </c>
      <c r="AB2699" s="22" t="e">
        <f>VLOOKUP($A2699,Searches!$A:$H,AB$1,FALSE)</f>
        <v>#N/A</v>
      </c>
      <c r="AC2699" s="22" t="e">
        <f>VLOOKUP($A2699,Searches!$A:$H,AC$1,FALSE)</f>
        <v>#N/A</v>
      </c>
      <c r="AD2699" s="22" t="e">
        <f>VLOOKUP($A2699,Searches!$A:$H,AD$1,FALSE)</f>
        <v>#N/A</v>
      </c>
      <c r="AE2699" s="22" t="e">
        <f>VLOOKUP($A2699,Searches!$A:$H,AE$1,FALSE)</f>
        <v>#N/A</v>
      </c>
      <c r="AF2699" s="22" t="e">
        <f>VLOOKUP($A2699,Searches!$A:$H,AF$1,FALSE)</f>
        <v>#N/A</v>
      </c>
      <c r="AG2699" s="22" t="e">
        <f>VLOOKUP($A2699,Searches!$A:$H,AG$1,FALSE)</f>
        <v>#N/A</v>
      </c>
      <c r="AH2699" s="22" t="e">
        <f>VLOOKUP($G2699,Temp!$D:$F,AH$1,FALSE)</f>
        <v>#N/A</v>
      </c>
      <c r="AI2699" s="22" t="e">
        <f>VLOOKUP($G2699,Temp!$D:$F,AI$1,FALSE)</f>
        <v>#N/A</v>
      </c>
      <c r="AJ2699" s="22" t="e">
        <f>VLOOKUP($G2699,Temp!$D:$F,AJ$1,FALSE)</f>
        <v>#N/A</v>
      </c>
    </row>
    <row r="2700" spans="1:36" ht="16" x14ac:dyDescent="0.2">
      <c r="A2700" s="8" t="str">
        <f t="shared" si="42"/>
        <v>Tim Hines Mogo Interactive</v>
      </c>
      <c r="B2700" s="8" t="s">
        <v>3543</v>
      </c>
      <c r="C2700" s="8" t="s">
        <v>16348</v>
      </c>
      <c r="D2700" s="8" t="s">
        <v>6801</v>
      </c>
      <c r="E2700" s="8" t="s">
        <v>16349</v>
      </c>
      <c r="F2700" s="8" t="s">
        <v>16350</v>
      </c>
      <c r="G2700" s="12" t="s">
        <v>14650</v>
      </c>
      <c r="H2700" s="22" t="str">
        <f>VLOOKUP($G2700,Temp!$A:$C,H$1,FALSE)</f>
        <v>mogointeractive.com</v>
      </c>
      <c r="I2700" s="22" t="e">
        <f>VLOOKUP($G2700,Temp!$A:$C,I$1,FALSE)</f>
        <v>#VALUE!</v>
      </c>
      <c r="J2700" s="22" t="e">
        <f>VLOOKUP($G2700,Temp!$A:$C,J$1,FALSE)</f>
        <v>#VALUE!</v>
      </c>
      <c r="K2700" s="22" t="e">
        <f>VLOOKUP($G2700,Temp!$A:$C,K$1,FALSE)</f>
        <v>#VALUE!</v>
      </c>
      <c r="L2700" s="22" t="e">
        <f>VLOOKUP($G2700,Temp!$A:$C,L$1,FALSE)</f>
        <v>#VALUE!</v>
      </c>
      <c r="M2700" s="22" t="e">
        <f>VLOOKUP($G2700,Temp!$A:$C,M$1,FALSE)</f>
        <v>#VALUE!</v>
      </c>
      <c r="N2700" s="22" t="e">
        <f>VLOOKUP($G2700,Temp!$A:$C,N$1,FALSE)</f>
        <v>#VALUE!</v>
      </c>
      <c r="O2700" s="22" t="e">
        <f>VLOOKUP($G2700,Temp!$A:$C,O$1,FALSE)</f>
        <v>#VALUE!</v>
      </c>
      <c r="P2700" s="22" t="e">
        <f>VLOOKUP($G2700,Temp!$A:$C,P$1,FALSE)</f>
        <v>#VALUE!</v>
      </c>
      <c r="Q2700" s="22" t="e">
        <f>VLOOKUP($G2700,Temp!$A:$C,Q$1,FALSE)</f>
        <v>#VALUE!</v>
      </c>
      <c r="R2700" s="22" t="e">
        <f>VLOOKUP($G2700,Temp!$A:$C,R$1,FALSE)</f>
        <v>#VALUE!</v>
      </c>
      <c r="S2700" s="22" t="e">
        <f>VLOOKUP($G2700,Temp!$A:$C,S$1,FALSE)</f>
        <v>#VALUE!</v>
      </c>
      <c r="T2700" s="22" t="e">
        <f>VLOOKUP($G2700,Temp!$A:$C,T$1,FALSE)</f>
        <v>#VALUE!</v>
      </c>
      <c r="U2700" s="22" t="e">
        <f>VLOOKUP($G2700,Temp!$A:$C,U$1,FALSE)</f>
        <v>#VALUE!</v>
      </c>
      <c r="V2700" s="22" t="e">
        <f>VLOOKUP($G2700,Temp!$A:$C,V$1,FALSE)</f>
        <v>#VALUE!</v>
      </c>
      <c r="W2700" s="22" t="e">
        <f>VLOOKUP($G2700,Temp!$A:$C,W$1,FALSE)</f>
        <v>#VALUE!</v>
      </c>
      <c r="X2700" s="22" t="e">
        <f>VLOOKUP($G2700,Temp!$A:$C,X$1,FALSE)</f>
        <v>#VALUE!</v>
      </c>
      <c r="Y2700" s="22">
        <f>VLOOKUP($G2700,Temp!$A:$C,Y$1,FALSE)</f>
        <v>1100</v>
      </c>
      <c r="Z2700" s="22">
        <f>VLOOKUP($G2700,Temp!$A:$C,Z$1,FALSE)</f>
        <v>30</v>
      </c>
      <c r="AA2700" s="22" t="e">
        <f>VLOOKUP($A2700,Searches!$A:$H,AA$1,FALSE)</f>
        <v>#N/A</v>
      </c>
      <c r="AB2700" s="22" t="e">
        <f>VLOOKUP($A2700,Searches!$A:$H,AB$1,FALSE)</f>
        <v>#N/A</v>
      </c>
      <c r="AC2700" s="22" t="e">
        <f>VLOOKUP($A2700,Searches!$A:$H,AC$1,FALSE)</f>
        <v>#N/A</v>
      </c>
      <c r="AD2700" s="22" t="e">
        <f>VLOOKUP($A2700,Searches!$A:$H,AD$1,FALSE)</f>
        <v>#N/A</v>
      </c>
      <c r="AE2700" s="22" t="e">
        <f>VLOOKUP($A2700,Searches!$A:$H,AE$1,FALSE)</f>
        <v>#N/A</v>
      </c>
      <c r="AF2700" s="22" t="e">
        <f>VLOOKUP($A2700,Searches!$A:$H,AF$1,FALSE)</f>
        <v>#N/A</v>
      </c>
      <c r="AG2700" s="22" t="e">
        <f>VLOOKUP($A2700,Searches!$A:$H,AG$1,FALSE)</f>
        <v>#N/A</v>
      </c>
      <c r="AH2700" s="22" t="e">
        <f>VLOOKUP($G2700,Temp!$D:$F,AH$1,FALSE)</f>
        <v>#N/A</v>
      </c>
      <c r="AI2700" s="22" t="e">
        <f>VLOOKUP($G2700,Temp!$D:$F,AI$1,FALSE)</f>
        <v>#N/A</v>
      </c>
      <c r="AJ2700" s="22" t="e">
        <f>VLOOKUP($G2700,Temp!$D:$F,AJ$1,FALSE)</f>
        <v>#N/A</v>
      </c>
    </row>
    <row r="2701" spans="1:36" ht="16" x14ac:dyDescent="0.2">
      <c r="A2701" s="8" t="str">
        <f t="shared" si="42"/>
        <v>Lee Decker Decker Studio</v>
      </c>
      <c r="B2701" s="8" t="s">
        <v>6374</v>
      </c>
      <c r="C2701" s="8" t="s">
        <v>8542</v>
      </c>
      <c r="D2701" s="8" t="s">
        <v>16351</v>
      </c>
      <c r="E2701" s="8" t="s">
        <v>16352</v>
      </c>
      <c r="F2701" s="8" t="s">
        <v>16353</v>
      </c>
      <c r="G2701" s="8" t="s">
        <v>16354</v>
      </c>
      <c r="H2701" s="22" t="e">
        <f>VLOOKUP($G2701,Temp!$A:$C,H$1,FALSE)</f>
        <v>#N/A</v>
      </c>
      <c r="I2701" s="22" t="e">
        <f>VLOOKUP($G2701,Temp!$A:$C,I$1,FALSE)</f>
        <v>#N/A</v>
      </c>
      <c r="J2701" s="22" t="e">
        <f>VLOOKUP($G2701,Temp!$A:$C,J$1,FALSE)</f>
        <v>#N/A</v>
      </c>
      <c r="K2701" s="22" t="e">
        <f>VLOOKUP($G2701,Temp!$A:$C,K$1,FALSE)</f>
        <v>#N/A</v>
      </c>
      <c r="L2701" s="22" t="e">
        <f>VLOOKUP($G2701,Temp!$A:$C,L$1,FALSE)</f>
        <v>#N/A</v>
      </c>
      <c r="M2701" s="22" t="e">
        <f>VLOOKUP($G2701,Temp!$A:$C,M$1,FALSE)</f>
        <v>#N/A</v>
      </c>
      <c r="N2701" s="22" t="e">
        <f>VLOOKUP($G2701,Temp!$A:$C,N$1,FALSE)</f>
        <v>#N/A</v>
      </c>
      <c r="O2701" s="22" t="e">
        <f>VLOOKUP($G2701,Temp!$A:$C,O$1,FALSE)</f>
        <v>#N/A</v>
      </c>
      <c r="P2701" s="22" t="e">
        <f>VLOOKUP($G2701,Temp!$A:$C,P$1,FALSE)</f>
        <v>#N/A</v>
      </c>
      <c r="Q2701" s="22" t="e">
        <f>VLOOKUP($G2701,Temp!$A:$C,Q$1,FALSE)</f>
        <v>#N/A</v>
      </c>
      <c r="R2701" s="22" t="e">
        <f>VLOOKUP($G2701,Temp!$A:$C,R$1,FALSE)</f>
        <v>#N/A</v>
      </c>
      <c r="S2701" s="22" t="e">
        <f>VLOOKUP($G2701,Temp!$A:$C,S$1,FALSE)</f>
        <v>#N/A</v>
      </c>
      <c r="T2701" s="22" t="e">
        <f>VLOOKUP($G2701,Temp!$A:$C,T$1,FALSE)</f>
        <v>#N/A</v>
      </c>
      <c r="U2701" s="22" t="e">
        <f>VLOOKUP($G2701,Temp!$A:$C,U$1,FALSE)</f>
        <v>#N/A</v>
      </c>
      <c r="V2701" s="22" t="e">
        <f>VLOOKUP($G2701,Temp!$A:$C,V$1,FALSE)</f>
        <v>#N/A</v>
      </c>
      <c r="W2701" s="22" t="e">
        <f>VLOOKUP($G2701,Temp!$A:$C,W$1,FALSE)</f>
        <v>#N/A</v>
      </c>
      <c r="X2701" s="22" t="e">
        <f>VLOOKUP($G2701,Temp!$A:$C,X$1,FALSE)</f>
        <v>#N/A</v>
      </c>
      <c r="Y2701" s="22" t="e">
        <f>VLOOKUP($G2701,Temp!$A:$C,Y$1,FALSE)</f>
        <v>#N/A</v>
      </c>
      <c r="Z2701" s="22" t="e">
        <f>VLOOKUP($G2701,Temp!$A:$C,Z$1,FALSE)</f>
        <v>#N/A</v>
      </c>
      <c r="AA2701" s="22" t="e">
        <f>VLOOKUP($A2701,Searches!$A:$H,AA$1,FALSE)</f>
        <v>#N/A</v>
      </c>
      <c r="AB2701" s="22" t="e">
        <f>VLOOKUP($A2701,Searches!$A:$H,AB$1,FALSE)</f>
        <v>#N/A</v>
      </c>
      <c r="AC2701" s="22" t="e">
        <f>VLOOKUP($A2701,Searches!$A:$H,AC$1,FALSE)</f>
        <v>#N/A</v>
      </c>
      <c r="AD2701" s="22" t="e">
        <f>VLOOKUP($A2701,Searches!$A:$H,AD$1,FALSE)</f>
        <v>#N/A</v>
      </c>
      <c r="AE2701" s="22" t="e">
        <f>VLOOKUP($A2701,Searches!$A:$H,AE$1,FALSE)</f>
        <v>#N/A</v>
      </c>
      <c r="AF2701" s="22" t="e">
        <f>VLOOKUP($A2701,Searches!$A:$H,AF$1,FALSE)</f>
        <v>#N/A</v>
      </c>
      <c r="AG2701" s="22" t="e">
        <f>VLOOKUP($A2701,Searches!$A:$H,AG$1,FALSE)</f>
        <v>#N/A</v>
      </c>
      <c r="AH2701" s="22" t="e">
        <f>VLOOKUP($G2701,Temp!$D:$F,AH$1,FALSE)</f>
        <v>#N/A</v>
      </c>
      <c r="AI2701" s="22" t="e">
        <f>VLOOKUP($G2701,Temp!$D:$F,AI$1,FALSE)</f>
        <v>#N/A</v>
      </c>
      <c r="AJ2701" s="22" t="e">
        <f>VLOOKUP($G2701,Temp!$D:$F,AJ$1,FALSE)</f>
        <v>#N/A</v>
      </c>
    </row>
    <row r="2702" spans="1:36" ht="16" x14ac:dyDescent="0.2">
      <c r="A2702" s="8" t="str">
        <f t="shared" si="42"/>
        <v>Mark Goines Personal Capital</v>
      </c>
      <c r="B2702" s="8" t="s">
        <v>476</v>
      </c>
      <c r="C2702" s="8" t="s">
        <v>1345</v>
      </c>
      <c r="D2702" s="8" t="s">
        <v>1346</v>
      </c>
      <c r="E2702" s="8" t="s">
        <v>634</v>
      </c>
      <c r="F2702" s="8" t="s">
        <v>1347</v>
      </c>
      <c r="G2702" s="8" t="s">
        <v>634</v>
      </c>
      <c r="H2702" s="22" t="e">
        <f>VLOOKUP($G2702,Temp!$A:$C,H$1,FALSE)</f>
        <v>#N/A</v>
      </c>
      <c r="I2702" s="22" t="e">
        <f>VLOOKUP($G2702,Temp!$A:$C,I$1,FALSE)</f>
        <v>#N/A</v>
      </c>
      <c r="J2702" s="22" t="e">
        <f>VLOOKUP($G2702,Temp!$A:$C,J$1,FALSE)</f>
        <v>#N/A</v>
      </c>
      <c r="K2702" s="22" t="e">
        <f>VLOOKUP($G2702,Temp!$A:$C,K$1,FALSE)</f>
        <v>#N/A</v>
      </c>
      <c r="L2702" s="22" t="e">
        <f>VLOOKUP($G2702,Temp!$A:$C,L$1,FALSE)</f>
        <v>#N/A</v>
      </c>
      <c r="M2702" s="22" t="e">
        <f>VLOOKUP($G2702,Temp!$A:$C,M$1,FALSE)</f>
        <v>#N/A</v>
      </c>
      <c r="N2702" s="22" t="e">
        <f>VLOOKUP($G2702,Temp!$A:$C,N$1,FALSE)</f>
        <v>#N/A</v>
      </c>
      <c r="O2702" s="22" t="e">
        <f>VLOOKUP($G2702,Temp!$A:$C,O$1,FALSE)</f>
        <v>#N/A</v>
      </c>
      <c r="P2702" s="22" t="e">
        <f>VLOOKUP($G2702,Temp!$A:$C,P$1,FALSE)</f>
        <v>#N/A</v>
      </c>
      <c r="Q2702" s="22" t="e">
        <f>VLOOKUP($G2702,Temp!$A:$C,Q$1,FALSE)</f>
        <v>#N/A</v>
      </c>
      <c r="R2702" s="22" t="e">
        <f>VLOOKUP($G2702,Temp!$A:$C,R$1,FALSE)</f>
        <v>#N/A</v>
      </c>
      <c r="S2702" s="22" t="e">
        <f>VLOOKUP($G2702,Temp!$A:$C,S$1,FALSE)</f>
        <v>#N/A</v>
      </c>
      <c r="T2702" s="22" t="e">
        <f>VLOOKUP($G2702,Temp!$A:$C,T$1,FALSE)</f>
        <v>#N/A</v>
      </c>
      <c r="U2702" s="22" t="e">
        <f>VLOOKUP($G2702,Temp!$A:$C,U$1,FALSE)</f>
        <v>#N/A</v>
      </c>
      <c r="V2702" s="22" t="e">
        <f>VLOOKUP($G2702,Temp!$A:$C,V$1,FALSE)</f>
        <v>#N/A</v>
      </c>
      <c r="W2702" s="22" t="e">
        <f>VLOOKUP($G2702,Temp!$A:$C,W$1,FALSE)</f>
        <v>#N/A</v>
      </c>
      <c r="X2702" s="22" t="e">
        <f>VLOOKUP($G2702,Temp!$A:$C,X$1,FALSE)</f>
        <v>#N/A</v>
      </c>
      <c r="Y2702" s="22" t="e">
        <f>VLOOKUP($G2702,Temp!$A:$C,Y$1,FALSE)</f>
        <v>#N/A</v>
      </c>
      <c r="Z2702" s="22" t="e">
        <f>VLOOKUP($G2702,Temp!$A:$C,Z$1,FALSE)</f>
        <v>#N/A</v>
      </c>
      <c r="AA2702" s="22" t="str">
        <f>VLOOKUP($A2702,Searches!$A:$H,AA$1,FALSE)</f>
        <v>Mark Goines</v>
      </c>
      <c r="AB2702" s="22" t="str">
        <f>VLOOKUP($A2702,Searches!$A:$H,AB$1,FALSE)</f>
        <v>Personal Capital</v>
      </c>
      <c r="AC2702" s="22" t="str">
        <f>VLOOKUP($A2702,Searches!$A:$H,AC$1,FALSE)</f>
        <v>Chief Marketing Officer, Chief Strategy Officer</v>
      </c>
      <c r="AD2702" s="22" t="str">
        <f>VLOOKUP($A2702,Searches!$A:$H,AD$1,FALSE)</f>
        <v>2nd</v>
      </c>
      <c r="AE2702" s="22" t="str">
        <f>VLOOKUP($A2702,Searches!$A:$H,AE$1,FALSE)</f>
        <v/>
      </c>
      <c r="AF2702" s="22" t="str">
        <f>VLOOKUP($A2702,Searches!$A:$H,AF$1,FALSE)</f>
        <v>San Francisco Bay Area</v>
      </c>
      <c r="AG2702" s="22" t="str">
        <f>VLOOKUP($A2702,Searches!$A:$H,AG$1,FALSE)</f>
        <v>https://www.linkedin.com/sales/profile/4803,nlDh,NAME_SEARCH?moduleKey=peopleSearchResults&amp;pageKey=sales-search3-people-refinement&amp;contextId=60BC92C971D70515801E49D6842B0000&amp;requestId=fda986b0-a3c8-4a3b-8ceb-d33bf37c18cd&amp;action=CLICK&amp;target=urn%3Ali%3AsalesLead%3A(-1%2C4803)&amp;pageNumber=3&amp;targetEl=profilelink&amp;position=7&amp;trk=lss-serp-result-lead_photo</v>
      </c>
      <c r="AH2702" s="22" t="e">
        <f>VLOOKUP($G2702,Temp!$D:$F,AH$1,FALSE)</f>
        <v>#N/A</v>
      </c>
      <c r="AI2702" s="22" t="e">
        <f>VLOOKUP($G2702,Temp!$D:$F,AI$1,FALSE)</f>
        <v>#N/A</v>
      </c>
      <c r="AJ2702" s="22" t="e">
        <f>VLOOKUP($G2702,Temp!$D:$F,AJ$1,FALSE)</f>
        <v>#N/A</v>
      </c>
    </row>
    <row r="2703" spans="1:36" ht="16" x14ac:dyDescent="0.2">
      <c r="A2703" s="8" t="str">
        <f t="shared" si="42"/>
        <v>Bryce Hamrick Rubus Health</v>
      </c>
      <c r="B2703" s="8" t="s">
        <v>16355</v>
      </c>
      <c r="C2703" s="8" t="s">
        <v>16356</v>
      </c>
      <c r="D2703" s="8" t="s">
        <v>16357</v>
      </c>
      <c r="E2703" s="8" t="s">
        <v>16358</v>
      </c>
      <c r="F2703" s="8" t="s">
        <v>16359</v>
      </c>
      <c r="G2703" s="12" t="s">
        <v>14685</v>
      </c>
      <c r="H2703" s="22" t="str">
        <f>VLOOKUP($G2703,Temp!$A:$C,H$1,FALSE)</f>
        <v>rubushealth.com</v>
      </c>
      <c r="I2703" s="22" t="e">
        <f>VLOOKUP($G2703,Temp!$A:$C,I$1,FALSE)</f>
        <v>#VALUE!</v>
      </c>
      <c r="J2703" s="22" t="e">
        <f>VLOOKUP($G2703,Temp!$A:$C,J$1,FALSE)</f>
        <v>#VALUE!</v>
      </c>
      <c r="K2703" s="22" t="e">
        <f>VLOOKUP($G2703,Temp!$A:$C,K$1,FALSE)</f>
        <v>#VALUE!</v>
      </c>
      <c r="L2703" s="22" t="e">
        <f>VLOOKUP($G2703,Temp!$A:$C,L$1,FALSE)</f>
        <v>#VALUE!</v>
      </c>
      <c r="M2703" s="22" t="e">
        <f>VLOOKUP($G2703,Temp!$A:$C,M$1,FALSE)</f>
        <v>#VALUE!</v>
      </c>
      <c r="N2703" s="22" t="e">
        <f>VLOOKUP($G2703,Temp!$A:$C,N$1,FALSE)</f>
        <v>#VALUE!</v>
      </c>
      <c r="O2703" s="22" t="e">
        <f>VLOOKUP($G2703,Temp!$A:$C,O$1,FALSE)</f>
        <v>#VALUE!</v>
      </c>
      <c r="P2703" s="22" t="e">
        <f>VLOOKUP($G2703,Temp!$A:$C,P$1,FALSE)</f>
        <v>#VALUE!</v>
      </c>
      <c r="Q2703" s="22" t="e">
        <f>VLOOKUP($G2703,Temp!$A:$C,Q$1,FALSE)</f>
        <v>#VALUE!</v>
      </c>
      <c r="R2703" s="22" t="e">
        <f>VLOOKUP($G2703,Temp!$A:$C,R$1,FALSE)</f>
        <v>#VALUE!</v>
      </c>
      <c r="S2703" s="22" t="e">
        <f>VLOOKUP($G2703,Temp!$A:$C,S$1,FALSE)</f>
        <v>#VALUE!</v>
      </c>
      <c r="T2703" s="22" t="e">
        <f>VLOOKUP($G2703,Temp!$A:$C,T$1,FALSE)</f>
        <v>#VALUE!</v>
      </c>
      <c r="U2703" s="22" t="e">
        <f>VLOOKUP($G2703,Temp!$A:$C,U$1,FALSE)</f>
        <v>#VALUE!</v>
      </c>
      <c r="V2703" s="22" t="e">
        <f>VLOOKUP($G2703,Temp!$A:$C,V$1,FALSE)</f>
        <v>#VALUE!</v>
      </c>
      <c r="W2703" s="22" t="e">
        <f>VLOOKUP($G2703,Temp!$A:$C,W$1,FALSE)</f>
        <v>#VALUE!</v>
      </c>
      <c r="X2703" s="22" t="e">
        <f>VLOOKUP($G2703,Temp!$A:$C,X$1,FALSE)</f>
        <v>#VALUE!</v>
      </c>
      <c r="Y2703" s="22">
        <f>VLOOKUP($G2703,Temp!$A:$C,Y$1,FALSE)</f>
        <v>0</v>
      </c>
      <c r="Z2703" s="22">
        <f>VLOOKUP($G2703,Temp!$A:$C,Z$1,FALSE)</f>
        <v>0</v>
      </c>
      <c r="AA2703" s="22" t="e">
        <f>VLOOKUP($A2703,Searches!$A:$H,AA$1,FALSE)</f>
        <v>#N/A</v>
      </c>
      <c r="AB2703" s="22" t="e">
        <f>VLOOKUP($A2703,Searches!$A:$H,AB$1,FALSE)</f>
        <v>#N/A</v>
      </c>
      <c r="AC2703" s="22" t="e">
        <f>VLOOKUP($A2703,Searches!$A:$H,AC$1,FALSE)</f>
        <v>#N/A</v>
      </c>
      <c r="AD2703" s="22" t="e">
        <f>VLOOKUP($A2703,Searches!$A:$H,AD$1,FALSE)</f>
        <v>#N/A</v>
      </c>
      <c r="AE2703" s="22" t="e">
        <f>VLOOKUP($A2703,Searches!$A:$H,AE$1,FALSE)</f>
        <v>#N/A</v>
      </c>
      <c r="AF2703" s="22" t="e">
        <f>VLOOKUP($A2703,Searches!$A:$H,AF$1,FALSE)</f>
        <v>#N/A</v>
      </c>
      <c r="AG2703" s="22" t="e">
        <f>VLOOKUP($A2703,Searches!$A:$H,AG$1,FALSE)</f>
        <v>#N/A</v>
      </c>
      <c r="AH2703" s="22" t="e">
        <f>VLOOKUP($G2703,Temp!$D:$F,AH$1,FALSE)</f>
        <v>#N/A</v>
      </c>
      <c r="AI2703" s="22" t="e">
        <f>VLOOKUP($G2703,Temp!$D:$F,AI$1,FALSE)</f>
        <v>#N/A</v>
      </c>
      <c r="AJ2703" s="22" t="e">
        <f>VLOOKUP($G2703,Temp!$D:$F,AJ$1,FALSE)</f>
        <v>#N/A</v>
      </c>
    </row>
    <row r="2704" spans="1:36" ht="16" x14ac:dyDescent="0.2">
      <c r="A2704" s="8" t="str">
        <f t="shared" si="42"/>
        <v>Sonny Ganguly WeddingWire</v>
      </c>
      <c r="B2704" s="8" t="s">
        <v>2575</v>
      </c>
      <c r="C2704" s="8" t="s">
        <v>2576</v>
      </c>
      <c r="D2704" s="8" t="s">
        <v>2577</v>
      </c>
      <c r="E2704" s="8" t="s">
        <v>2578</v>
      </c>
      <c r="F2704" s="8" t="s">
        <v>2579</v>
      </c>
      <c r="G2704" s="12" t="s">
        <v>2366</v>
      </c>
      <c r="H2704" s="22" t="str">
        <f>VLOOKUP($G2704,Temp!$A:$C,H$1,FALSE)</f>
        <v>weddingwire.com</v>
      </c>
      <c r="I2704" s="22" t="e">
        <f>VLOOKUP($G2704,Temp!$A:$C,I$1,FALSE)</f>
        <v>#VALUE!</v>
      </c>
      <c r="J2704" s="22" t="e">
        <f>VLOOKUP($G2704,Temp!$A:$C,J$1,FALSE)</f>
        <v>#VALUE!</v>
      </c>
      <c r="K2704" s="22" t="e">
        <f>VLOOKUP($G2704,Temp!$A:$C,K$1,FALSE)</f>
        <v>#VALUE!</v>
      </c>
      <c r="L2704" s="22" t="e">
        <f>VLOOKUP($G2704,Temp!$A:$C,L$1,FALSE)</f>
        <v>#VALUE!</v>
      </c>
      <c r="M2704" s="22" t="e">
        <f>VLOOKUP($G2704,Temp!$A:$C,M$1,FALSE)</f>
        <v>#VALUE!</v>
      </c>
      <c r="N2704" s="22" t="e">
        <f>VLOOKUP($G2704,Temp!$A:$C,N$1,FALSE)</f>
        <v>#VALUE!</v>
      </c>
      <c r="O2704" s="22" t="e">
        <f>VLOOKUP($G2704,Temp!$A:$C,O$1,FALSE)</f>
        <v>#VALUE!</v>
      </c>
      <c r="P2704" s="22" t="e">
        <f>VLOOKUP($G2704,Temp!$A:$C,P$1,FALSE)</f>
        <v>#VALUE!</v>
      </c>
      <c r="Q2704" s="22" t="e">
        <f>VLOOKUP($G2704,Temp!$A:$C,Q$1,FALSE)</f>
        <v>#VALUE!</v>
      </c>
      <c r="R2704" s="22" t="e">
        <f>VLOOKUP($G2704,Temp!$A:$C,R$1,FALSE)</f>
        <v>#VALUE!</v>
      </c>
      <c r="S2704" s="22" t="e">
        <f>VLOOKUP($G2704,Temp!$A:$C,S$1,FALSE)</f>
        <v>#VALUE!</v>
      </c>
      <c r="T2704" s="22" t="e">
        <f>VLOOKUP($G2704,Temp!$A:$C,T$1,FALSE)</f>
        <v>#VALUE!</v>
      </c>
      <c r="U2704" s="22" t="e">
        <f>VLOOKUP($G2704,Temp!$A:$C,U$1,FALSE)</f>
        <v>#VALUE!</v>
      </c>
      <c r="V2704" s="22" t="e">
        <f>VLOOKUP($G2704,Temp!$A:$C,V$1,FALSE)</f>
        <v>#VALUE!</v>
      </c>
      <c r="W2704" s="22" t="e">
        <f>VLOOKUP($G2704,Temp!$A:$C,W$1,FALSE)</f>
        <v>#VALUE!</v>
      </c>
      <c r="X2704" s="22" t="e">
        <f>VLOOKUP($G2704,Temp!$A:$C,X$1,FALSE)</f>
        <v>#VALUE!</v>
      </c>
      <c r="Y2704" s="22">
        <f>VLOOKUP($G2704,Temp!$A:$C,Y$1,FALSE)</f>
        <v>2600000</v>
      </c>
      <c r="Z2704" s="22">
        <f>VLOOKUP($G2704,Temp!$A:$C,Z$1,FALSE)</f>
        <v>56700</v>
      </c>
      <c r="AA2704" s="22" t="str">
        <f>VLOOKUP($A2704,Searches!$A:$H,AA$1,FALSE)</f>
        <v>Sonny Ganguly</v>
      </c>
      <c r="AB2704" s="22" t="str">
        <f>VLOOKUP($A2704,Searches!$A:$H,AB$1,FALSE)</f>
        <v>WeddingWire</v>
      </c>
      <c r="AC2704" s="22" t="str">
        <f>VLOOKUP($A2704,Searches!$A:$H,AC$1,FALSE)</f>
        <v>CMO &amp; Co-Founder</v>
      </c>
      <c r="AD2704" s="22" t="str">
        <f>VLOOKUP($A2704,Searches!$A:$H,AD$1,FALSE)</f>
        <v>2nd</v>
      </c>
      <c r="AE2704" s="22" t="str">
        <f>VLOOKUP($A2704,Searches!$A:$H,AE$1,FALSE)</f>
        <v/>
      </c>
      <c r="AF2704" s="22" t="str">
        <f>VLOOKUP($A2704,Searches!$A:$H,AF$1,FALSE)</f>
        <v>Washington D.C. Metro Area</v>
      </c>
      <c r="AG2704" s="22" t="str">
        <f>VLOOKUP($A2704,Searches!$A:$H,AG$1,FALSE)</f>
        <v>https://www.linkedin.com/sales/profile/12039911,YezZ,NAME_SEARCH?moduleKey=peopleSearchResults&amp;pageKey=sales-search3-people-refinement&amp;contextId=60BC92C971D70515801E49D6842B0000&amp;requestId=eb02ceac-fcb1-422d-a8f3-638b64d18a05&amp;action=CLICK&amp;target=urn%3Ali%3AsalesLead%3A(-1%2C12039911)&amp;pageNumber=3&amp;targetEl=profilelink&amp;position=12&amp;trk=lss-serp-result-lead_photo</v>
      </c>
      <c r="AH2704" s="22" t="str">
        <f>VLOOKUP($G2704,Temp!$D:$F,AH$1,FALSE)</f>
        <v>weddingwire.com</v>
      </c>
      <c r="AI2704" s="22">
        <f>VLOOKUP($G2704,Temp!$D:$F,AI$1,FALSE)</f>
        <v>0</v>
      </c>
      <c r="AJ2704" s="22" t="str">
        <f>VLOOKUP($G2704,Temp!$D:$F,AJ$1,FALSE)</f>
        <v>WordPress</v>
      </c>
    </row>
    <row r="2705" spans="1:36" ht="16" x14ac:dyDescent="0.2">
      <c r="A2705" s="8" t="str">
        <f t="shared" si="42"/>
        <v>Todd Sandler ShopRunner</v>
      </c>
      <c r="B2705" s="8" t="s">
        <v>919</v>
      </c>
      <c r="C2705" s="8" t="s">
        <v>1348</v>
      </c>
      <c r="D2705" s="8" t="s">
        <v>1349</v>
      </c>
      <c r="E2705" s="8" t="s">
        <v>1350</v>
      </c>
      <c r="F2705" s="8" t="s">
        <v>1351</v>
      </c>
      <c r="G2705" s="12" t="s">
        <v>1257</v>
      </c>
      <c r="H2705" s="22" t="str">
        <f>VLOOKUP($G2705,Temp!$A:$C,H$1,FALSE)</f>
        <v>shoprunner.com</v>
      </c>
      <c r="I2705" s="22" t="e">
        <f>VLOOKUP($G2705,Temp!$A:$C,I$1,FALSE)</f>
        <v>#VALUE!</v>
      </c>
      <c r="J2705" s="22" t="e">
        <f>VLOOKUP($G2705,Temp!$A:$C,J$1,FALSE)</f>
        <v>#VALUE!</v>
      </c>
      <c r="K2705" s="22" t="e">
        <f>VLOOKUP($G2705,Temp!$A:$C,K$1,FALSE)</f>
        <v>#VALUE!</v>
      </c>
      <c r="L2705" s="22" t="e">
        <f>VLOOKUP($G2705,Temp!$A:$C,L$1,FALSE)</f>
        <v>#VALUE!</v>
      </c>
      <c r="M2705" s="22" t="e">
        <f>VLOOKUP($G2705,Temp!$A:$C,M$1,FALSE)</f>
        <v>#VALUE!</v>
      </c>
      <c r="N2705" s="22" t="e">
        <f>VLOOKUP($G2705,Temp!$A:$C,N$1,FALSE)</f>
        <v>#VALUE!</v>
      </c>
      <c r="O2705" s="22" t="e">
        <f>VLOOKUP($G2705,Temp!$A:$C,O$1,FALSE)</f>
        <v>#VALUE!</v>
      </c>
      <c r="P2705" s="22" t="e">
        <f>VLOOKUP($G2705,Temp!$A:$C,P$1,FALSE)</f>
        <v>#VALUE!</v>
      </c>
      <c r="Q2705" s="22" t="e">
        <f>VLOOKUP($G2705,Temp!$A:$C,Q$1,FALSE)</f>
        <v>#VALUE!</v>
      </c>
      <c r="R2705" s="22" t="e">
        <f>VLOOKUP($G2705,Temp!$A:$C,R$1,FALSE)</f>
        <v>#VALUE!</v>
      </c>
      <c r="S2705" s="22" t="e">
        <f>VLOOKUP($G2705,Temp!$A:$C,S$1,FALSE)</f>
        <v>#VALUE!</v>
      </c>
      <c r="T2705" s="22" t="e">
        <f>VLOOKUP($G2705,Temp!$A:$C,T$1,FALSE)</f>
        <v>#VALUE!</v>
      </c>
      <c r="U2705" s="22" t="e">
        <f>VLOOKUP($G2705,Temp!$A:$C,U$1,FALSE)</f>
        <v>#VALUE!</v>
      </c>
      <c r="V2705" s="22" t="e">
        <f>VLOOKUP($G2705,Temp!$A:$C,V$1,FALSE)</f>
        <v>#VALUE!</v>
      </c>
      <c r="W2705" s="22" t="e">
        <f>VLOOKUP($G2705,Temp!$A:$C,W$1,FALSE)</f>
        <v>#VALUE!</v>
      </c>
      <c r="X2705" s="22" t="e">
        <f>VLOOKUP($G2705,Temp!$A:$C,X$1,FALSE)</f>
        <v>#VALUE!</v>
      </c>
      <c r="Y2705" s="22">
        <f>VLOOKUP($G2705,Temp!$A:$C,Y$1,FALSE)</f>
        <v>46800</v>
      </c>
      <c r="Z2705" s="22">
        <f>VLOOKUP($G2705,Temp!$A:$C,Z$1,FALSE)</f>
        <v>0</v>
      </c>
      <c r="AA2705" s="22" t="str">
        <f>VLOOKUP($A2705,Searches!$A:$H,AA$1,FALSE)</f>
        <v>Todd Sandler</v>
      </c>
      <c r="AB2705" s="22" t="str">
        <f>VLOOKUP($A2705,Searches!$A:$H,AB$1,FALSE)</f>
        <v>ShopRunner</v>
      </c>
      <c r="AC2705" s="22" t="str">
        <f>VLOOKUP($A2705,Searches!$A:$H,AC$1,FALSE)</f>
        <v>Interim Chief Marketing Officer</v>
      </c>
      <c r="AD2705" s="22" t="str">
        <f>VLOOKUP($A2705,Searches!$A:$H,AD$1,FALSE)</f>
        <v>2nd</v>
      </c>
      <c r="AE2705" s="22" t="str">
        <f>VLOOKUP($A2705,Searches!$A:$H,AE$1,FALSE)</f>
        <v/>
      </c>
      <c r="AF2705" s="22" t="str">
        <f>VLOOKUP($A2705,Searches!$A:$H,AF$1,FALSE)</f>
        <v>Greater Philadelphia Area</v>
      </c>
      <c r="AG2705" s="22" t="str">
        <f>VLOOKUP($A2705,Searches!$A:$H,AG$1,FALSE)</f>
        <v>https://www.linkedin.com/sales/profile/25398170,qdjn,NAME_SEARCH?moduleKey=peopleSearchResults&amp;pageKey=sales-search3-people-refinement&amp;contextId=60BC92C971D70515801E49D6842B0000&amp;requestId=fda986b0-a3c8-4a3b-8ceb-d33bf37c18cd&amp;action=CLICK&amp;target=urn%3Ali%3AsalesLead%3A(-1%2C25398170)&amp;pageNumber=3&amp;targetEl=profilelink&amp;position=5&amp;trk=lss-serp-result-lead_photo</v>
      </c>
      <c r="AH2705" s="22" t="e">
        <f>VLOOKUP($G2705,Temp!$D:$F,AH$1,FALSE)</f>
        <v>#N/A</v>
      </c>
      <c r="AI2705" s="22" t="e">
        <f>VLOOKUP($G2705,Temp!$D:$F,AI$1,FALSE)</f>
        <v>#N/A</v>
      </c>
      <c r="AJ2705" s="22" t="e">
        <f>VLOOKUP($G2705,Temp!$D:$F,AJ$1,FALSE)</f>
        <v>#N/A</v>
      </c>
    </row>
    <row r="2706" spans="1:36" ht="16" x14ac:dyDescent="0.2">
      <c r="A2706" s="8" t="str">
        <f t="shared" si="42"/>
        <v>Erik Harbison AWeber</v>
      </c>
      <c r="B2706" s="8" t="s">
        <v>2683</v>
      </c>
      <c r="C2706" s="8" t="s">
        <v>2684</v>
      </c>
      <c r="D2706" s="8" t="s">
        <v>42</v>
      </c>
      <c r="E2706" s="8" t="s">
        <v>2685</v>
      </c>
      <c r="F2706" s="8" t="s">
        <v>2686</v>
      </c>
      <c r="G2706" s="12" t="s">
        <v>2477</v>
      </c>
      <c r="H2706" s="22" t="str">
        <f>VLOOKUP($G2706,Temp!$A:$C,H$1,FALSE)</f>
        <v>aweber.com</v>
      </c>
      <c r="I2706" s="22" t="e">
        <f>VLOOKUP($G2706,Temp!$A:$C,I$1,FALSE)</f>
        <v>#VALUE!</v>
      </c>
      <c r="J2706" s="22" t="e">
        <f>VLOOKUP($G2706,Temp!$A:$C,J$1,FALSE)</f>
        <v>#VALUE!</v>
      </c>
      <c r="K2706" s="22" t="e">
        <f>VLOOKUP($G2706,Temp!$A:$C,K$1,FALSE)</f>
        <v>#VALUE!</v>
      </c>
      <c r="L2706" s="22" t="e">
        <f>VLOOKUP($G2706,Temp!$A:$C,L$1,FALSE)</f>
        <v>#VALUE!</v>
      </c>
      <c r="M2706" s="22" t="e">
        <f>VLOOKUP($G2706,Temp!$A:$C,M$1,FALSE)</f>
        <v>#VALUE!</v>
      </c>
      <c r="N2706" s="22" t="e">
        <f>VLOOKUP($G2706,Temp!$A:$C,N$1,FALSE)</f>
        <v>#VALUE!</v>
      </c>
      <c r="O2706" s="22" t="e">
        <f>VLOOKUP($G2706,Temp!$A:$C,O$1,FALSE)</f>
        <v>#VALUE!</v>
      </c>
      <c r="P2706" s="22" t="e">
        <f>VLOOKUP($G2706,Temp!$A:$C,P$1,FALSE)</f>
        <v>#VALUE!</v>
      </c>
      <c r="Q2706" s="22" t="e">
        <f>VLOOKUP($G2706,Temp!$A:$C,Q$1,FALSE)</f>
        <v>#VALUE!</v>
      </c>
      <c r="R2706" s="22" t="e">
        <f>VLOOKUP($G2706,Temp!$A:$C,R$1,FALSE)</f>
        <v>#VALUE!</v>
      </c>
      <c r="S2706" s="22" t="e">
        <f>VLOOKUP($G2706,Temp!$A:$C,S$1,FALSE)</f>
        <v>#VALUE!</v>
      </c>
      <c r="T2706" s="22" t="e">
        <f>VLOOKUP($G2706,Temp!$A:$C,T$1,FALSE)</f>
        <v>#VALUE!</v>
      </c>
      <c r="U2706" s="22" t="e">
        <f>VLOOKUP($G2706,Temp!$A:$C,U$1,FALSE)</f>
        <v>#VALUE!</v>
      </c>
      <c r="V2706" s="22" t="e">
        <f>VLOOKUP($G2706,Temp!$A:$C,V$1,FALSE)</f>
        <v>#VALUE!</v>
      </c>
      <c r="W2706" s="22" t="e">
        <f>VLOOKUP($G2706,Temp!$A:$C,W$1,FALSE)</f>
        <v>#VALUE!</v>
      </c>
      <c r="X2706" s="22" t="e">
        <f>VLOOKUP($G2706,Temp!$A:$C,X$1,FALSE)</f>
        <v>#VALUE!</v>
      </c>
      <c r="Y2706" s="22">
        <f>VLOOKUP($G2706,Temp!$A:$C,Y$1,FALSE)</f>
        <v>198000</v>
      </c>
      <c r="Z2706" s="22">
        <f>VLOOKUP($G2706,Temp!$A:$C,Z$1,FALSE)</f>
        <v>19200</v>
      </c>
      <c r="AA2706" s="22" t="e">
        <f>VLOOKUP($A2706,Searches!$A:$H,AA$1,FALSE)</f>
        <v>#N/A</v>
      </c>
      <c r="AB2706" s="22" t="e">
        <f>VLOOKUP($A2706,Searches!$A:$H,AB$1,FALSE)</f>
        <v>#N/A</v>
      </c>
      <c r="AC2706" s="22" t="e">
        <f>VLOOKUP($A2706,Searches!$A:$H,AC$1,FALSE)</f>
        <v>#N/A</v>
      </c>
      <c r="AD2706" s="22" t="e">
        <f>VLOOKUP($A2706,Searches!$A:$H,AD$1,FALSE)</f>
        <v>#N/A</v>
      </c>
      <c r="AE2706" s="22" t="e">
        <f>VLOOKUP($A2706,Searches!$A:$H,AE$1,FALSE)</f>
        <v>#N/A</v>
      </c>
      <c r="AF2706" s="22" t="e">
        <f>VLOOKUP($A2706,Searches!$A:$H,AF$1,FALSE)</f>
        <v>#N/A</v>
      </c>
      <c r="AG2706" s="22" t="e">
        <f>VLOOKUP($A2706,Searches!$A:$H,AG$1,FALSE)</f>
        <v>#N/A</v>
      </c>
      <c r="AH2706" s="22" t="str">
        <f>VLOOKUP($G2706,Temp!$D:$F,AH$1,FALSE)</f>
        <v>aweber.com</v>
      </c>
      <c r="AI2706" s="22">
        <f>VLOOKUP($G2706,Temp!$D:$F,AI$1,FALSE)</f>
        <v>0</v>
      </c>
      <c r="AJ2706" s="22" t="str">
        <f>VLOOKUP($G2706,Temp!$D:$F,AJ$1,FALSE)</f>
        <v>WordPress</v>
      </c>
    </row>
    <row r="2707" spans="1:36" ht="16" x14ac:dyDescent="0.2">
      <c r="A2707" s="8" t="str">
        <f t="shared" si="42"/>
        <v> Expert, FreeeUp</v>
      </c>
      <c r="B2707" s="8" t="s">
        <v>16360</v>
      </c>
      <c r="C2707" s="8" t="s">
        <v>16361</v>
      </c>
      <c r="D2707" s="8" t="s">
        <v>16362</v>
      </c>
      <c r="E2707" s="8" t="s">
        <v>16363</v>
      </c>
      <c r="F2707" s="8" t="s">
        <v>16364</v>
      </c>
      <c r="G2707" s="12" t="s">
        <v>14820</v>
      </c>
      <c r="H2707" s="22" t="str">
        <f>VLOOKUP($G2707,Temp!$A:$C,H$1,FALSE)</f>
        <v>FreeeUp.com</v>
      </c>
      <c r="I2707" s="22" t="e">
        <f>VLOOKUP($G2707,Temp!$A:$C,I$1,FALSE)</f>
        <v>#VALUE!</v>
      </c>
      <c r="J2707" s="22" t="e">
        <f>VLOOKUP($G2707,Temp!$A:$C,J$1,FALSE)</f>
        <v>#VALUE!</v>
      </c>
      <c r="K2707" s="22" t="e">
        <f>VLOOKUP($G2707,Temp!$A:$C,K$1,FALSE)</f>
        <v>#VALUE!</v>
      </c>
      <c r="L2707" s="22" t="e">
        <f>VLOOKUP($G2707,Temp!$A:$C,L$1,FALSE)</f>
        <v>#VALUE!</v>
      </c>
      <c r="M2707" s="22" t="e">
        <f>VLOOKUP($G2707,Temp!$A:$C,M$1,FALSE)</f>
        <v>#VALUE!</v>
      </c>
      <c r="N2707" s="22" t="e">
        <f>VLOOKUP($G2707,Temp!$A:$C,N$1,FALSE)</f>
        <v>#VALUE!</v>
      </c>
      <c r="O2707" s="22" t="e">
        <f>VLOOKUP($G2707,Temp!$A:$C,O$1,FALSE)</f>
        <v>#VALUE!</v>
      </c>
      <c r="P2707" s="22" t="e">
        <f>VLOOKUP($G2707,Temp!$A:$C,P$1,FALSE)</f>
        <v>#VALUE!</v>
      </c>
      <c r="Q2707" s="22" t="e">
        <f>VLOOKUP($G2707,Temp!$A:$C,Q$1,FALSE)</f>
        <v>#VALUE!</v>
      </c>
      <c r="R2707" s="22" t="e">
        <f>VLOOKUP($G2707,Temp!$A:$C,R$1,FALSE)</f>
        <v>#VALUE!</v>
      </c>
      <c r="S2707" s="22" t="e">
        <f>VLOOKUP($G2707,Temp!$A:$C,S$1,FALSE)</f>
        <v>#VALUE!</v>
      </c>
      <c r="T2707" s="22" t="e">
        <f>VLOOKUP($G2707,Temp!$A:$C,T$1,FALSE)</f>
        <v>#VALUE!</v>
      </c>
      <c r="U2707" s="22" t="e">
        <f>VLOOKUP($G2707,Temp!$A:$C,U$1,FALSE)</f>
        <v>#VALUE!</v>
      </c>
      <c r="V2707" s="22" t="e">
        <f>VLOOKUP($G2707,Temp!$A:$C,V$1,FALSE)</f>
        <v>#VALUE!</v>
      </c>
      <c r="W2707" s="22" t="e">
        <f>VLOOKUP($G2707,Temp!$A:$C,W$1,FALSE)</f>
        <v>#VALUE!</v>
      </c>
      <c r="X2707" s="22" t="e">
        <f>VLOOKUP($G2707,Temp!$A:$C,X$1,FALSE)</f>
        <v>#VALUE!</v>
      </c>
      <c r="Y2707" s="22">
        <f>VLOOKUP($G2707,Temp!$A:$C,Y$1,FALSE)</f>
        <v>4100</v>
      </c>
      <c r="Z2707" s="22">
        <f>VLOOKUP($G2707,Temp!$A:$C,Z$1,FALSE)</f>
        <v>0</v>
      </c>
      <c r="AA2707" s="22" t="e">
        <f>VLOOKUP($A2707,Searches!$A:$H,AA$1,FALSE)</f>
        <v>#N/A</v>
      </c>
      <c r="AB2707" s="22" t="e">
        <f>VLOOKUP($A2707,Searches!$A:$H,AB$1,FALSE)</f>
        <v>#N/A</v>
      </c>
      <c r="AC2707" s="22" t="e">
        <f>VLOOKUP($A2707,Searches!$A:$H,AC$1,FALSE)</f>
        <v>#N/A</v>
      </c>
      <c r="AD2707" s="22" t="e">
        <f>VLOOKUP($A2707,Searches!$A:$H,AD$1,FALSE)</f>
        <v>#N/A</v>
      </c>
      <c r="AE2707" s="22" t="e">
        <f>VLOOKUP($A2707,Searches!$A:$H,AE$1,FALSE)</f>
        <v>#N/A</v>
      </c>
      <c r="AF2707" s="22" t="e">
        <f>VLOOKUP($A2707,Searches!$A:$H,AF$1,FALSE)</f>
        <v>#N/A</v>
      </c>
      <c r="AG2707" s="22" t="e">
        <f>VLOOKUP($A2707,Searches!$A:$H,AG$1,FALSE)</f>
        <v>#N/A</v>
      </c>
      <c r="AH2707" s="22" t="e">
        <f>VLOOKUP($G2707,Temp!$D:$F,AH$1,FALSE)</f>
        <v>#N/A</v>
      </c>
      <c r="AI2707" s="22" t="e">
        <f>VLOOKUP($G2707,Temp!$D:$F,AI$1,FALSE)</f>
        <v>#N/A</v>
      </c>
      <c r="AJ2707" s="22" t="e">
        <f>VLOOKUP($G2707,Temp!$D:$F,AJ$1,FALSE)</f>
        <v>#N/A</v>
      </c>
    </row>
    <row r="2708" spans="1:36" ht="16" x14ac:dyDescent="0.2">
      <c r="A2708" s="8" t="str">
        <f t="shared" si="42"/>
        <v>Anne Driscoll Launch Pad Partners, LLC</v>
      </c>
      <c r="B2708" s="8" t="s">
        <v>1394</v>
      </c>
      <c r="C2708" s="8" t="s">
        <v>1395</v>
      </c>
      <c r="D2708" s="8" t="s">
        <v>1396</v>
      </c>
      <c r="E2708" s="8" t="s">
        <v>1397</v>
      </c>
      <c r="F2708" s="8" t="s">
        <v>1398</v>
      </c>
      <c r="G2708" s="12" t="s">
        <v>1297</v>
      </c>
      <c r="H2708" s="22" t="str">
        <f>VLOOKUP($G2708,Temp!$A:$C,H$1,FALSE)</f>
        <v>lp.co</v>
      </c>
      <c r="I2708" s="22" t="e">
        <f>VLOOKUP($G2708,Temp!$A:$C,I$1,FALSE)</f>
        <v>#VALUE!</v>
      </c>
      <c r="J2708" s="22" t="e">
        <f>VLOOKUP($G2708,Temp!$A:$C,J$1,FALSE)</f>
        <v>#VALUE!</v>
      </c>
      <c r="K2708" s="22" t="e">
        <f>VLOOKUP($G2708,Temp!$A:$C,K$1,FALSE)</f>
        <v>#VALUE!</v>
      </c>
      <c r="L2708" s="22" t="e">
        <f>VLOOKUP($G2708,Temp!$A:$C,L$1,FALSE)</f>
        <v>#VALUE!</v>
      </c>
      <c r="M2708" s="22" t="e">
        <f>VLOOKUP($G2708,Temp!$A:$C,M$1,FALSE)</f>
        <v>#VALUE!</v>
      </c>
      <c r="N2708" s="22" t="e">
        <f>VLOOKUP($G2708,Temp!$A:$C,N$1,FALSE)</f>
        <v>#VALUE!</v>
      </c>
      <c r="O2708" s="22" t="e">
        <f>VLOOKUP($G2708,Temp!$A:$C,O$1,FALSE)</f>
        <v>#VALUE!</v>
      </c>
      <c r="P2708" s="22" t="e">
        <f>VLOOKUP($G2708,Temp!$A:$C,P$1,FALSE)</f>
        <v>#VALUE!</v>
      </c>
      <c r="Q2708" s="22" t="e">
        <f>VLOOKUP($G2708,Temp!$A:$C,Q$1,FALSE)</f>
        <v>#VALUE!</v>
      </c>
      <c r="R2708" s="22" t="e">
        <f>VLOOKUP($G2708,Temp!$A:$C,R$1,FALSE)</f>
        <v>#VALUE!</v>
      </c>
      <c r="S2708" s="22" t="e">
        <f>VLOOKUP($G2708,Temp!$A:$C,S$1,FALSE)</f>
        <v>#VALUE!</v>
      </c>
      <c r="T2708" s="22" t="e">
        <f>VLOOKUP($G2708,Temp!$A:$C,T$1,FALSE)</f>
        <v>#VALUE!</v>
      </c>
      <c r="U2708" s="22" t="e">
        <f>VLOOKUP($G2708,Temp!$A:$C,U$1,FALSE)</f>
        <v>#VALUE!</v>
      </c>
      <c r="V2708" s="22" t="e">
        <f>VLOOKUP($G2708,Temp!$A:$C,V$1,FALSE)</f>
        <v>#VALUE!</v>
      </c>
      <c r="W2708" s="22" t="e">
        <f>VLOOKUP($G2708,Temp!$A:$C,W$1,FALSE)</f>
        <v>#VALUE!</v>
      </c>
      <c r="X2708" s="22" t="e">
        <f>VLOOKUP($G2708,Temp!$A:$C,X$1,FALSE)</f>
        <v>#VALUE!</v>
      </c>
      <c r="Y2708" s="22">
        <f>VLOOKUP($G2708,Temp!$A:$C,Y$1,FALSE)</f>
        <v>534</v>
      </c>
      <c r="Z2708" s="22">
        <f>VLOOKUP($G2708,Temp!$A:$C,Z$1,FALSE)</f>
        <v>5</v>
      </c>
      <c r="AA2708" s="22" t="e">
        <f>VLOOKUP($A2708,Searches!$A:$H,AA$1,FALSE)</f>
        <v>#N/A</v>
      </c>
      <c r="AB2708" s="22" t="e">
        <f>VLOOKUP($A2708,Searches!$A:$H,AB$1,FALSE)</f>
        <v>#N/A</v>
      </c>
      <c r="AC2708" s="22" t="e">
        <f>VLOOKUP($A2708,Searches!$A:$H,AC$1,FALSE)</f>
        <v>#N/A</v>
      </c>
      <c r="AD2708" s="22" t="e">
        <f>VLOOKUP($A2708,Searches!$A:$H,AD$1,FALSE)</f>
        <v>#N/A</v>
      </c>
      <c r="AE2708" s="22" t="e">
        <f>VLOOKUP($A2708,Searches!$A:$H,AE$1,FALSE)</f>
        <v>#N/A</v>
      </c>
      <c r="AF2708" s="22" t="e">
        <f>VLOOKUP($A2708,Searches!$A:$H,AF$1,FALSE)</f>
        <v>#N/A</v>
      </c>
      <c r="AG2708" s="22" t="e">
        <f>VLOOKUP($A2708,Searches!$A:$H,AG$1,FALSE)</f>
        <v>#N/A</v>
      </c>
      <c r="AH2708" s="22" t="e">
        <f>VLOOKUP($G2708,Temp!$D:$F,AH$1,FALSE)</f>
        <v>#N/A</v>
      </c>
      <c r="AI2708" s="22" t="e">
        <f>VLOOKUP($G2708,Temp!$D:$F,AI$1,FALSE)</f>
        <v>#N/A</v>
      </c>
      <c r="AJ2708" s="22" t="e">
        <f>VLOOKUP($G2708,Temp!$D:$F,AJ$1,FALSE)</f>
        <v>#N/A</v>
      </c>
    </row>
    <row r="2709" spans="1:36" ht="16" x14ac:dyDescent="0.2">
      <c r="A2709" s="8" t="str">
        <f t="shared" si="42"/>
        <v>Paul Varadian Dialectic Simulation Consulting LLC</v>
      </c>
      <c r="B2709" s="8" t="s">
        <v>397</v>
      </c>
      <c r="C2709" s="8" t="s">
        <v>16365</v>
      </c>
      <c r="D2709" s="8" t="s">
        <v>42</v>
      </c>
      <c r="E2709" s="8" t="s">
        <v>16366</v>
      </c>
      <c r="F2709" s="8" t="s">
        <v>16367</v>
      </c>
      <c r="G2709" s="12" t="s">
        <v>14868</v>
      </c>
      <c r="H2709" s="22" t="str">
        <f>VLOOKUP($G2709,Temp!$A:$C,H$1,FALSE)</f>
        <v>dialecticsims.com</v>
      </c>
      <c r="I2709" s="22" t="e">
        <f>VLOOKUP($G2709,Temp!$A:$C,I$1,FALSE)</f>
        <v>#VALUE!</v>
      </c>
      <c r="J2709" s="22" t="e">
        <f>VLOOKUP($G2709,Temp!$A:$C,J$1,FALSE)</f>
        <v>#VALUE!</v>
      </c>
      <c r="K2709" s="22" t="e">
        <f>VLOOKUP($G2709,Temp!$A:$C,K$1,FALSE)</f>
        <v>#VALUE!</v>
      </c>
      <c r="L2709" s="22" t="e">
        <f>VLOOKUP($G2709,Temp!$A:$C,L$1,FALSE)</f>
        <v>#VALUE!</v>
      </c>
      <c r="M2709" s="22" t="e">
        <f>VLOOKUP($G2709,Temp!$A:$C,M$1,FALSE)</f>
        <v>#VALUE!</v>
      </c>
      <c r="N2709" s="22" t="e">
        <f>VLOOKUP($G2709,Temp!$A:$C,N$1,FALSE)</f>
        <v>#VALUE!</v>
      </c>
      <c r="O2709" s="22" t="e">
        <f>VLOOKUP($G2709,Temp!$A:$C,O$1,FALSE)</f>
        <v>#VALUE!</v>
      </c>
      <c r="P2709" s="22" t="e">
        <f>VLOOKUP($G2709,Temp!$A:$C,P$1,FALSE)</f>
        <v>#VALUE!</v>
      </c>
      <c r="Q2709" s="22" t="e">
        <f>VLOOKUP($G2709,Temp!$A:$C,Q$1,FALSE)</f>
        <v>#VALUE!</v>
      </c>
      <c r="R2709" s="22" t="e">
        <f>VLOOKUP($G2709,Temp!$A:$C,R$1,FALSE)</f>
        <v>#VALUE!</v>
      </c>
      <c r="S2709" s="22" t="e">
        <f>VLOOKUP($G2709,Temp!$A:$C,S$1,FALSE)</f>
        <v>#VALUE!</v>
      </c>
      <c r="T2709" s="22" t="e">
        <f>VLOOKUP($G2709,Temp!$A:$C,T$1,FALSE)</f>
        <v>#VALUE!</v>
      </c>
      <c r="U2709" s="22" t="e">
        <f>VLOOKUP($G2709,Temp!$A:$C,U$1,FALSE)</f>
        <v>#VALUE!</v>
      </c>
      <c r="V2709" s="22" t="e">
        <f>VLOOKUP($G2709,Temp!$A:$C,V$1,FALSE)</f>
        <v>#VALUE!</v>
      </c>
      <c r="W2709" s="22" t="e">
        <f>VLOOKUP($G2709,Temp!$A:$C,W$1,FALSE)</f>
        <v>#VALUE!</v>
      </c>
      <c r="X2709" s="22" t="e">
        <f>VLOOKUP($G2709,Temp!$A:$C,X$1,FALSE)</f>
        <v>#VALUE!</v>
      </c>
      <c r="Y2709" s="22">
        <f>VLOOKUP($G2709,Temp!$A:$C,Y$1,FALSE)</f>
        <v>0</v>
      </c>
      <c r="Z2709" s="22">
        <f>VLOOKUP($G2709,Temp!$A:$C,Z$1,FALSE)</f>
        <v>0</v>
      </c>
      <c r="AA2709" s="22" t="e">
        <f>VLOOKUP($A2709,Searches!$A:$H,AA$1,FALSE)</f>
        <v>#N/A</v>
      </c>
      <c r="AB2709" s="22" t="e">
        <f>VLOOKUP($A2709,Searches!$A:$H,AB$1,FALSE)</f>
        <v>#N/A</v>
      </c>
      <c r="AC2709" s="22" t="e">
        <f>VLOOKUP($A2709,Searches!$A:$H,AC$1,FALSE)</f>
        <v>#N/A</v>
      </c>
      <c r="AD2709" s="22" t="e">
        <f>VLOOKUP($A2709,Searches!$A:$H,AD$1,FALSE)</f>
        <v>#N/A</v>
      </c>
      <c r="AE2709" s="22" t="e">
        <f>VLOOKUP($A2709,Searches!$A:$H,AE$1,FALSE)</f>
        <v>#N/A</v>
      </c>
      <c r="AF2709" s="22" t="e">
        <f>VLOOKUP($A2709,Searches!$A:$H,AF$1,FALSE)</f>
        <v>#N/A</v>
      </c>
      <c r="AG2709" s="22" t="e">
        <f>VLOOKUP($A2709,Searches!$A:$H,AG$1,FALSE)</f>
        <v>#N/A</v>
      </c>
      <c r="AH2709" s="22" t="e">
        <f>VLOOKUP($G2709,Temp!$D:$F,AH$1,FALSE)</f>
        <v>#N/A</v>
      </c>
      <c r="AI2709" s="22" t="e">
        <f>VLOOKUP($G2709,Temp!$D:$F,AI$1,FALSE)</f>
        <v>#N/A</v>
      </c>
      <c r="AJ2709" s="22" t="e">
        <f>VLOOKUP($G2709,Temp!$D:$F,AJ$1,FALSE)</f>
        <v>#N/A</v>
      </c>
    </row>
    <row r="2710" spans="1:36" ht="16" x14ac:dyDescent="0.2">
      <c r="A2710" s="8" t="str">
        <f t="shared" si="42"/>
        <v>Bridget Webb Preferhired</v>
      </c>
      <c r="B2710" s="8" t="s">
        <v>16368</v>
      </c>
      <c r="C2710" s="8" t="s">
        <v>16369</v>
      </c>
      <c r="D2710" s="8" t="s">
        <v>16370</v>
      </c>
      <c r="E2710" s="8" t="s">
        <v>16371</v>
      </c>
      <c r="F2710" s="8" t="s">
        <v>16372</v>
      </c>
      <c r="G2710" s="12" t="s">
        <v>14894</v>
      </c>
      <c r="H2710" s="22" t="str">
        <f>VLOOKUP($G2710,Temp!$A:$C,H$1,FALSE)</f>
        <v>preferhired.com</v>
      </c>
      <c r="I2710" s="22" t="e">
        <f>VLOOKUP($G2710,Temp!$A:$C,I$1,FALSE)</f>
        <v>#VALUE!</v>
      </c>
      <c r="J2710" s="22" t="e">
        <f>VLOOKUP($G2710,Temp!$A:$C,J$1,FALSE)</f>
        <v>#VALUE!</v>
      </c>
      <c r="K2710" s="22" t="e">
        <f>VLOOKUP($G2710,Temp!$A:$C,K$1,FALSE)</f>
        <v>#VALUE!</v>
      </c>
      <c r="L2710" s="22" t="e">
        <f>VLOOKUP($G2710,Temp!$A:$C,L$1,FALSE)</f>
        <v>#VALUE!</v>
      </c>
      <c r="M2710" s="22" t="e">
        <f>VLOOKUP($G2710,Temp!$A:$C,M$1,FALSE)</f>
        <v>#VALUE!</v>
      </c>
      <c r="N2710" s="22" t="e">
        <f>VLOOKUP($G2710,Temp!$A:$C,N$1,FALSE)</f>
        <v>#VALUE!</v>
      </c>
      <c r="O2710" s="22" t="e">
        <f>VLOOKUP($G2710,Temp!$A:$C,O$1,FALSE)</f>
        <v>#VALUE!</v>
      </c>
      <c r="P2710" s="22" t="e">
        <f>VLOOKUP($G2710,Temp!$A:$C,P$1,FALSE)</f>
        <v>#VALUE!</v>
      </c>
      <c r="Q2710" s="22" t="e">
        <f>VLOOKUP($G2710,Temp!$A:$C,Q$1,FALSE)</f>
        <v>#VALUE!</v>
      </c>
      <c r="R2710" s="22" t="e">
        <f>VLOOKUP($G2710,Temp!$A:$C,R$1,FALSE)</f>
        <v>#VALUE!</v>
      </c>
      <c r="S2710" s="22" t="e">
        <f>VLOOKUP($G2710,Temp!$A:$C,S$1,FALSE)</f>
        <v>#VALUE!</v>
      </c>
      <c r="T2710" s="22" t="e">
        <f>VLOOKUP($G2710,Temp!$A:$C,T$1,FALSE)</f>
        <v>#VALUE!</v>
      </c>
      <c r="U2710" s="22" t="e">
        <f>VLOOKUP($G2710,Temp!$A:$C,U$1,FALSE)</f>
        <v>#VALUE!</v>
      </c>
      <c r="V2710" s="22" t="e">
        <f>VLOOKUP($G2710,Temp!$A:$C,V$1,FALSE)</f>
        <v>#VALUE!</v>
      </c>
      <c r="W2710" s="22" t="e">
        <f>VLOOKUP($G2710,Temp!$A:$C,W$1,FALSE)</f>
        <v>#VALUE!</v>
      </c>
      <c r="X2710" s="22" t="e">
        <f>VLOOKUP($G2710,Temp!$A:$C,X$1,FALSE)</f>
        <v>#VALUE!</v>
      </c>
      <c r="Y2710" s="22">
        <f>VLOOKUP($G2710,Temp!$A:$C,Y$1,FALSE)</f>
        <v>26</v>
      </c>
      <c r="Z2710" s="22">
        <f>VLOOKUP($G2710,Temp!$A:$C,Z$1,FALSE)</f>
        <v>202</v>
      </c>
      <c r="AA2710" s="22" t="e">
        <f>VLOOKUP($A2710,Searches!$A:$H,AA$1,FALSE)</f>
        <v>#N/A</v>
      </c>
      <c r="AB2710" s="22" t="e">
        <f>VLOOKUP($A2710,Searches!$A:$H,AB$1,FALSE)</f>
        <v>#N/A</v>
      </c>
      <c r="AC2710" s="22" t="e">
        <f>VLOOKUP($A2710,Searches!$A:$H,AC$1,FALSE)</f>
        <v>#N/A</v>
      </c>
      <c r="AD2710" s="22" t="e">
        <f>VLOOKUP($A2710,Searches!$A:$H,AD$1,FALSE)</f>
        <v>#N/A</v>
      </c>
      <c r="AE2710" s="22" t="e">
        <f>VLOOKUP($A2710,Searches!$A:$H,AE$1,FALSE)</f>
        <v>#N/A</v>
      </c>
      <c r="AF2710" s="22" t="e">
        <f>VLOOKUP($A2710,Searches!$A:$H,AF$1,FALSE)</f>
        <v>#N/A</v>
      </c>
      <c r="AG2710" s="22" t="e">
        <f>VLOOKUP($A2710,Searches!$A:$H,AG$1,FALSE)</f>
        <v>#N/A</v>
      </c>
      <c r="AH2710" s="22" t="e">
        <f>VLOOKUP($G2710,Temp!$D:$F,AH$1,FALSE)</f>
        <v>#N/A</v>
      </c>
      <c r="AI2710" s="22" t="e">
        <f>VLOOKUP($G2710,Temp!$D:$F,AI$1,FALSE)</f>
        <v>#N/A</v>
      </c>
      <c r="AJ2710" s="22" t="e">
        <f>VLOOKUP($G2710,Temp!$D:$F,AJ$1,FALSE)</f>
        <v>#N/A</v>
      </c>
    </row>
    <row r="2711" spans="1:36" ht="16" x14ac:dyDescent="0.2">
      <c r="A2711" s="8" t="str">
        <f t="shared" si="42"/>
        <v>Jennifer Young Outdoorsy</v>
      </c>
      <c r="B2711" s="8" t="s">
        <v>546</v>
      </c>
      <c r="C2711" s="8" t="s">
        <v>13839</v>
      </c>
      <c r="D2711" s="8" t="s">
        <v>16373</v>
      </c>
      <c r="E2711" s="8" t="s">
        <v>16374</v>
      </c>
      <c r="F2711" s="8" t="s">
        <v>16375</v>
      </c>
      <c r="G2711" s="12" t="s">
        <v>14925</v>
      </c>
      <c r="H2711" s="22" t="str">
        <f>VLOOKUP($G2711,Temp!$A:$C,H$1,FALSE)</f>
        <v>outdoorsy.com</v>
      </c>
      <c r="I2711" s="22" t="e">
        <f>VLOOKUP($G2711,Temp!$A:$C,I$1,FALSE)</f>
        <v>#VALUE!</v>
      </c>
      <c r="J2711" s="22" t="e">
        <f>VLOOKUP($G2711,Temp!$A:$C,J$1,FALSE)</f>
        <v>#VALUE!</v>
      </c>
      <c r="K2711" s="22" t="e">
        <f>VLOOKUP($G2711,Temp!$A:$C,K$1,FALSE)</f>
        <v>#VALUE!</v>
      </c>
      <c r="L2711" s="22" t="e">
        <f>VLOOKUP($G2711,Temp!$A:$C,L$1,FALSE)</f>
        <v>#VALUE!</v>
      </c>
      <c r="M2711" s="22" t="e">
        <f>VLOOKUP($G2711,Temp!$A:$C,M$1,FALSE)</f>
        <v>#VALUE!</v>
      </c>
      <c r="N2711" s="22" t="e">
        <f>VLOOKUP($G2711,Temp!$A:$C,N$1,FALSE)</f>
        <v>#VALUE!</v>
      </c>
      <c r="O2711" s="22" t="e">
        <f>VLOOKUP($G2711,Temp!$A:$C,O$1,FALSE)</f>
        <v>#VALUE!</v>
      </c>
      <c r="P2711" s="22" t="e">
        <f>VLOOKUP($G2711,Temp!$A:$C,P$1,FALSE)</f>
        <v>#VALUE!</v>
      </c>
      <c r="Q2711" s="22" t="e">
        <f>VLOOKUP($G2711,Temp!$A:$C,Q$1,FALSE)</f>
        <v>#VALUE!</v>
      </c>
      <c r="R2711" s="22" t="e">
        <f>VLOOKUP($G2711,Temp!$A:$C,R$1,FALSE)</f>
        <v>#VALUE!</v>
      </c>
      <c r="S2711" s="22" t="e">
        <f>VLOOKUP($G2711,Temp!$A:$C,S$1,FALSE)</f>
        <v>#VALUE!</v>
      </c>
      <c r="T2711" s="22" t="e">
        <f>VLOOKUP($G2711,Temp!$A:$C,T$1,FALSE)</f>
        <v>#VALUE!</v>
      </c>
      <c r="U2711" s="22" t="e">
        <f>VLOOKUP($G2711,Temp!$A:$C,U$1,FALSE)</f>
        <v>#VALUE!</v>
      </c>
      <c r="V2711" s="22" t="e">
        <f>VLOOKUP($G2711,Temp!$A:$C,V$1,FALSE)</f>
        <v>#VALUE!</v>
      </c>
      <c r="W2711" s="22" t="e">
        <f>VLOOKUP($G2711,Temp!$A:$C,W$1,FALSE)</f>
        <v>#VALUE!</v>
      </c>
      <c r="X2711" s="22" t="e">
        <f>VLOOKUP($G2711,Temp!$A:$C,X$1,FALSE)</f>
        <v>#VALUE!</v>
      </c>
      <c r="Y2711" s="22">
        <f>VLOOKUP($G2711,Temp!$A:$C,Y$1,FALSE)</f>
        <v>7500</v>
      </c>
      <c r="Z2711" s="22">
        <f>VLOOKUP($G2711,Temp!$A:$C,Z$1,FALSE)</f>
        <v>24100</v>
      </c>
      <c r="AA2711" s="22" t="e">
        <f>VLOOKUP($A2711,Searches!$A:$H,AA$1,FALSE)</f>
        <v>#N/A</v>
      </c>
      <c r="AB2711" s="22" t="e">
        <f>VLOOKUP($A2711,Searches!$A:$H,AB$1,FALSE)</f>
        <v>#N/A</v>
      </c>
      <c r="AC2711" s="22" t="e">
        <f>VLOOKUP($A2711,Searches!$A:$H,AC$1,FALSE)</f>
        <v>#N/A</v>
      </c>
      <c r="AD2711" s="22" t="e">
        <f>VLOOKUP($A2711,Searches!$A:$H,AD$1,FALSE)</f>
        <v>#N/A</v>
      </c>
      <c r="AE2711" s="22" t="e">
        <f>VLOOKUP($A2711,Searches!$A:$H,AE$1,FALSE)</f>
        <v>#N/A</v>
      </c>
      <c r="AF2711" s="22" t="e">
        <f>VLOOKUP($A2711,Searches!$A:$H,AF$1,FALSE)</f>
        <v>#N/A</v>
      </c>
      <c r="AG2711" s="22" t="e">
        <f>VLOOKUP($A2711,Searches!$A:$H,AG$1,FALSE)</f>
        <v>#N/A</v>
      </c>
      <c r="AH2711" s="22" t="e">
        <f>VLOOKUP($G2711,Temp!$D:$F,AH$1,FALSE)</f>
        <v>#N/A</v>
      </c>
      <c r="AI2711" s="22" t="e">
        <f>VLOOKUP($G2711,Temp!$D:$F,AI$1,FALSE)</f>
        <v>#N/A</v>
      </c>
      <c r="AJ2711" s="22" t="e">
        <f>VLOOKUP($G2711,Temp!$D:$F,AJ$1,FALSE)</f>
        <v>#N/A</v>
      </c>
    </row>
    <row r="2712" spans="1:36" ht="16" x14ac:dyDescent="0.2">
      <c r="A2712" s="8" t="str">
        <f t="shared" si="42"/>
        <v>Michael Berkowitz Burt</v>
      </c>
      <c r="B2712" s="8" t="s">
        <v>1203</v>
      </c>
      <c r="C2712" s="8" t="s">
        <v>2695</v>
      </c>
      <c r="D2712" s="8" t="s">
        <v>180</v>
      </c>
      <c r="E2712" s="8" t="s">
        <v>16376</v>
      </c>
      <c r="F2712" s="8" t="s">
        <v>16377</v>
      </c>
      <c r="G2712" s="12" t="s">
        <v>14951</v>
      </c>
      <c r="H2712" s="22" t="str">
        <f>VLOOKUP($G2712,Temp!$A:$C,H$1,FALSE)</f>
        <v>burtcorp.com</v>
      </c>
      <c r="I2712" s="22" t="e">
        <f>VLOOKUP($G2712,Temp!$A:$C,I$1,FALSE)</f>
        <v>#VALUE!</v>
      </c>
      <c r="J2712" s="22" t="e">
        <f>VLOOKUP($G2712,Temp!$A:$C,J$1,FALSE)</f>
        <v>#VALUE!</v>
      </c>
      <c r="K2712" s="22" t="e">
        <f>VLOOKUP($G2712,Temp!$A:$C,K$1,FALSE)</f>
        <v>#VALUE!</v>
      </c>
      <c r="L2712" s="22" t="e">
        <f>VLOOKUP($G2712,Temp!$A:$C,L$1,FALSE)</f>
        <v>#VALUE!</v>
      </c>
      <c r="M2712" s="22" t="e">
        <f>VLOOKUP($G2712,Temp!$A:$C,M$1,FALSE)</f>
        <v>#VALUE!</v>
      </c>
      <c r="N2712" s="22" t="e">
        <f>VLOOKUP($G2712,Temp!$A:$C,N$1,FALSE)</f>
        <v>#VALUE!</v>
      </c>
      <c r="O2712" s="22" t="e">
        <f>VLOOKUP($G2712,Temp!$A:$C,O$1,FALSE)</f>
        <v>#VALUE!</v>
      </c>
      <c r="P2712" s="22" t="e">
        <f>VLOOKUP($G2712,Temp!$A:$C,P$1,FALSE)</f>
        <v>#VALUE!</v>
      </c>
      <c r="Q2712" s="22" t="e">
        <f>VLOOKUP($G2712,Temp!$A:$C,Q$1,FALSE)</f>
        <v>#VALUE!</v>
      </c>
      <c r="R2712" s="22" t="e">
        <f>VLOOKUP($G2712,Temp!$A:$C,R$1,FALSE)</f>
        <v>#VALUE!</v>
      </c>
      <c r="S2712" s="22" t="e">
        <f>VLOOKUP($G2712,Temp!$A:$C,S$1,FALSE)</f>
        <v>#VALUE!</v>
      </c>
      <c r="T2712" s="22" t="e">
        <f>VLOOKUP($G2712,Temp!$A:$C,T$1,FALSE)</f>
        <v>#VALUE!</v>
      </c>
      <c r="U2712" s="22" t="e">
        <f>VLOOKUP($G2712,Temp!$A:$C,U$1,FALSE)</f>
        <v>#VALUE!</v>
      </c>
      <c r="V2712" s="22" t="e">
        <f>VLOOKUP($G2712,Temp!$A:$C,V$1,FALSE)</f>
        <v>#VALUE!</v>
      </c>
      <c r="W2712" s="22" t="e">
        <f>VLOOKUP($G2712,Temp!$A:$C,W$1,FALSE)</f>
        <v>#VALUE!</v>
      </c>
      <c r="X2712" s="22" t="e">
        <f>VLOOKUP($G2712,Temp!$A:$C,X$1,FALSE)</f>
        <v>#VALUE!</v>
      </c>
      <c r="Y2712" s="22">
        <f>VLOOKUP($G2712,Temp!$A:$C,Y$1,FALSE)</f>
        <v>1100</v>
      </c>
      <c r="Z2712" s="22">
        <f>VLOOKUP($G2712,Temp!$A:$C,Z$1,FALSE)</f>
        <v>0</v>
      </c>
      <c r="AA2712" s="22" t="e">
        <f>VLOOKUP($A2712,Searches!$A:$H,AA$1,FALSE)</f>
        <v>#N/A</v>
      </c>
      <c r="AB2712" s="22" t="e">
        <f>VLOOKUP($A2712,Searches!$A:$H,AB$1,FALSE)</f>
        <v>#N/A</v>
      </c>
      <c r="AC2712" s="22" t="e">
        <f>VLOOKUP($A2712,Searches!$A:$H,AC$1,FALSE)</f>
        <v>#N/A</v>
      </c>
      <c r="AD2712" s="22" t="e">
        <f>VLOOKUP($A2712,Searches!$A:$H,AD$1,FALSE)</f>
        <v>#N/A</v>
      </c>
      <c r="AE2712" s="22" t="e">
        <f>VLOOKUP($A2712,Searches!$A:$H,AE$1,FALSE)</f>
        <v>#N/A</v>
      </c>
      <c r="AF2712" s="22" t="e">
        <f>VLOOKUP($A2712,Searches!$A:$H,AF$1,FALSE)</f>
        <v>#N/A</v>
      </c>
      <c r="AG2712" s="22" t="e">
        <f>VLOOKUP($A2712,Searches!$A:$H,AG$1,FALSE)</f>
        <v>#N/A</v>
      </c>
      <c r="AH2712" s="22" t="e">
        <f>VLOOKUP($G2712,Temp!$D:$F,AH$1,FALSE)</f>
        <v>#N/A</v>
      </c>
      <c r="AI2712" s="22" t="e">
        <f>VLOOKUP($G2712,Temp!$D:$F,AI$1,FALSE)</f>
        <v>#N/A</v>
      </c>
      <c r="AJ2712" s="22" t="e">
        <f>VLOOKUP($G2712,Temp!$D:$F,AJ$1,FALSE)</f>
        <v>#N/A</v>
      </c>
    </row>
    <row r="2713" spans="1:36" ht="16" x14ac:dyDescent="0.2">
      <c r="A2713" s="8" t="str">
        <f t="shared" si="42"/>
        <v>Maxwell Finn Unicorn IQ</v>
      </c>
      <c r="B2713" s="8" t="s">
        <v>16378</v>
      </c>
      <c r="C2713" s="8" t="s">
        <v>16379</v>
      </c>
      <c r="D2713" s="8" t="s">
        <v>11815</v>
      </c>
      <c r="E2713" s="8" t="s">
        <v>16380</v>
      </c>
      <c r="F2713" s="8" t="s">
        <v>16381</v>
      </c>
      <c r="G2713" s="12" t="s">
        <v>14971</v>
      </c>
      <c r="H2713" s="22" t="str">
        <f>VLOOKUP($G2713,Temp!$A:$C,H$1,FALSE)</f>
        <v>unicorninnovations.com</v>
      </c>
      <c r="I2713" s="22" t="e">
        <f>VLOOKUP($G2713,Temp!$A:$C,I$1,FALSE)</f>
        <v>#VALUE!</v>
      </c>
      <c r="J2713" s="22" t="e">
        <f>VLOOKUP($G2713,Temp!$A:$C,J$1,FALSE)</f>
        <v>#VALUE!</v>
      </c>
      <c r="K2713" s="22" t="e">
        <f>VLOOKUP($G2713,Temp!$A:$C,K$1,FALSE)</f>
        <v>#VALUE!</v>
      </c>
      <c r="L2713" s="22" t="e">
        <f>VLOOKUP($G2713,Temp!$A:$C,L$1,FALSE)</f>
        <v>#VALUE!</v>
      </c>
      <c r="M2713" s="22" t="e">
        <f>VLOOKUP($G2713,Temp!$A:$C,M$1,FALSE)</f>
        <v>#VALUE!</v>
      </c>
      <c r="N2713" s="22" t="e">
        <f>VLOOKUP($G2713,Temp!$A:$C,N$1,FALSE)</f>
        <v>#VALUE!</v>
      </c>
      <c r="O2713" s="22" t="e">
        <f>VLOOKUP($G2713,Temp!$A:$C,O$1,FALSE)</f>
        <v>#VALUE!</v>
      </c>
      <c r="P2713" s="22" t="e">
        <f>VLOOKUP($G2713,Temp!$A:$C,P$1,FALSE)</f>
        <v>#VALUE!</v>
      </c>
      <c r="Q2713" s="22" t="e">
        <f>VLOOKUP($G2713,Temp!$A:$C,Q$1,FALSE)</f>
        <v>#VALUE!</v>
      </c>
      <c r="R2713" s="22" t="e">
        <f>VLOOKUP($G2713,Temp!$A:$C,R$1,FALSE)</f>
        <v>#VALUE!</v>
      </c>
      <c r="S2713" s="22" t="e">
        <f>VLOOKUP($G2713,Temp!$A:$C,S$1,FALSE)</f>
        <v>#VALUE!</v>
      </c>
      <c r="T2713" s="22" t="e">
        <f>VLOOKUP($G2713,Temp!$A:$C,T$1,FALSE)</f>
        <v>#VALUE!</v>
      </c>
      <c r="U2713" s="22" t="e">
        <f>VLOOKUP($G2713,Temp!$A:$C,U$1,FALSE)</f>
        <v>#VALUE!</v>
      </c>
      <c r="V2713" s="22" t="e">
        <f>VLOOKUP($G2713,Temp!$A:$C,V$1,FALSE)</f>
        <v>#VALUE!</v>
      </c>
      <c r="W2713" s="22" t="e">
        <f>VLOOKUP($G2713,Temp!$A:$C,W$1,FALSE)</f>
        <v>#VALUE!</v>
      </c>
      <c r="X2713" s="22" t="e">
        <f>VLOOKUP($G2713,Temp!$A:$C,X$1,FALSE)</f>
        <v>#VALUE!</v>
      </c>
      <c r="Y2713" s="22">
        <f>VLOOKUP($G2713,Temp!$A:$C,Y$1,FALSE)</f>
        <v>0</v>
      </c>
      <c r="Z2713" s="22">
        <f>VLOOKUP($G2713,Temp!$A:$C,Z$1,FALSE)</f>
        <v>0</v>
      </c>
      <c r="AA2713" s="22" t="e">
        <f>VLOOKUP($A2713,Searches!$A:$H,AA$1,FALSE)</f>
        <v>#N/A</v>
      </c>
      <c r="AB2713" s="22" t="e">
        <f>VLOOKUP($A2713,Searches!$A:$H,AB$1,FALSE)</f>
        <v>#N/A</v>
      </c>
      <c r="AC2713" s="22" t="e">
        <f>VLOOKUP($A2713,Searches!$A:$H,AC$1,FALSE)</f>
        <v>#N/A</v>
      </c>
      <c r="AD2713" s="22" t="e">
        <f>VLOOKUP($A2713,Searches!$A:$H,AD$1,FALSE)</f>
        <v>#N/A</v>
      </c>
      <c r="AE2713" s="22" t="e">
        <f>VLOOKUP($A2713,Searches!$A:$H,AE$1,FALSE)</f>
        <v>#N/A</v>
      </c>
      <c r="AF2713" s="22" t="e">
        <f>VLOOKUP($A2713,Searches!$A:$H,AF$1,FALSE)</f>
        <v>#N/A</v>
      </c>
      <c r="AG2713" s="22" t="e">
        <f>VLOOKUP($A2713,Searches!$A:$H,AG$1,FALSE)</f>
        <v>#N/A</v>
      </c>
      <c r="AH2713" s="22" t="e">
        <f>VLOOKUP($G2713,Temp!$D:$F,AH$1,FALSE)</f>
        <v>#N/A</v>
      </c>
      <c r="AI2713" s="22" t="e">
        <f>VLOOKUP($G2713,Temp!$D:$F,AI$1,FALSE)</f>
        <v>#N/A</v>
      </c>
      <c r="AJ2713" s="22" t="e">
        <f>VLOOKUP($G2713,Temp!$D:$F,AJ$1,FALSE)</f>
        <v>#N/A</v>
      </c>
    </row>
    <row r="2714" spans="1:36" ht="16" x14ac:dyDescent="0.2">
      <c r="A2714" s="8" t="str">
        <f t="shared" si="42"/>
        <v>Eric Vidal Broadsuite Media Group</v>
      </c>
      <c r="B2714" s="8" t="s">
        <v>214</v>
      </c>
      <c r="C2714" s="8" t="s">
        <v>16382</v>
      </c>
      <c r="D2714" s="8" t="s">
        <v>16383</v>
      </c>
      <c r="E2714" s="8" t="s">
        <v>16384</v>
      </c>
      <c r="F2714" s="8" t="s">
        <v>16385</v>
      </c>
      <c r="G2714" s="12" t="s">
        <v>15005</v>
      </c>
      <c r="H2714" s="22" t="str">
        <f>VLOOKUP($G2714,Temp!$A:$C,H$1,FALSE)</f>
        <v>broadsuite.com</v>
      </c>
      <c r="I2714" s="22" t="e">
        <f>VLOOKUP($G2714,Temp!$A:$C,I$1,FALSE)</f>
        <v>#VALUE!</v>
      </c>
      <c r="J2714" s="22" t="e">
        <f>VLOOKUP($G2714,Temp!$A:$C,J$1,FALSE)</f>
        <v>#VALUE!</v>
      </c>
      <c r="K2714" s="22" t="e">
        <f>VLOOKUP($G2714,Temp!$A:$C,K$1,FALSE)</f>
        <v>#VALUE!</v>
      </c>
      <c r="L2714" s="22" t="e">
        <f>VLOOKUP($G2714,Temp!$A:$C,L$1,FALSE)</f>
        <v>#VALUE!</v>
      </c>
      <c r="M2714" s="22" t="e">
        <f>VLOOKUP($G2714,Temp!$A:$C,M$1,FALSE)</f>
        <v>#VALUE!</v>
      </c>
      <c r="N2714" s="22" t="e">
        <f>VLOOKUP($G2714,Temp!$A:$C,N$1,FALSE)</f>
        <v>#VALUE!</v>
      </c>
      <c r="O2714" s="22" t="e">
        <f>VLOOKUP($G2714,Temp!$A:$C,O$1,FALSE)</f>
        <v>#VALUE!</v>
      </c>
      <c r="P2714" s="22" t="e">
        <f>VLOOKUP($G2714,Temp!$A:$C,P$1,FALSE)</f>
        <v>#VALUE!</v>
      </c>
      <c r="Q2714" s="22" t="e">
        <f>VLOOKUP($G2714,Temp!$A:$C,Q$1,FALSE)</f>
        <v>#VALUE!</v>
      </c>
      <c r="R2714" s="22" t="e">
        <f>VLOOKUP($G2714,Temp!$A:$C,R$1,FALSE)</f>
        <v>#VALUE!</v>
      </c>
      <c r="S2714" s="22" t="e">
        <f>VLOOKUP($G2714,Temp!$A:$C,S$1,FALSE)</f>
        <v>#VALUE!</v>
      </c>
      <c r="T2714" s="22" t="e">
        <f>VLOOKUP($G2714,Temp!$A:$C,T$1,FALSE)</f>
        <v>#VALUE!</v>
      </c>
      <c r="U2714" s="22" t="e">
        <f>VLOOKUP($G2714,Temp!$A:$C,U$1,FALSE)</f>
        <v>#VALUE!</v>
      </c>
      <c r="V2714" s="22" t="e">
        <f>VLOOKUP($G2714,Temp!$A:$C,V$1,FALSE)</f>
        <v>#VALUE!</v>
      </c>
      <c r="W2714" s="22" t="e">
        <f>VLOOKUP($G2714,Temp!$A:$C,W$1,FALSE)</f>
        <v>#VALUE!</v>
      </c>
      <c r="X2714" s="22" t="e">
        <f>VLOOKUP($G2714,Temp!$A:$C,X$1,FALSE)</f>
        <v>#VALUE!</v>
      </c>
      <c r="Y2714" s="22">
        <f>VLOOKUP($G2714,Temp!$A:$C,Y$1,FALSE)</f>
        <v>38</v>
      </c>
      <c r="Z2714" s="22">
        <f>VLOOKUP($G2714,Temp!$A:$C,Z$1,FALSE)</f>
        <v>0</v>
      </c>
      <c r="AA2714" s="22" t="e">
        <f>VLOOKUP($A2714,Searches!$A:$H,AA$1,FALSE)</f>
        <v>#N/A</v>
      </c>
      <c r="AB2714" s="22" t="e">
        <f>VLOOKUP($A2714,Searches!$A:$H,AB$1,FALSE)</f>
        <v>#N/A</v>
      </c>
      <c r="AC2714" s="22" t="e">
        <f>VLOOKUP($A2714,Searches!$A:$H,AC$1,FALSE)</f>
        <v>#N/A</v>
      </c>
      <c r="AD2714" s="22" t="e">
        <f>VLOOKUP($A2714,Searches!$A:$H,AD$1,FALSE)</f>
        <v>#N/A</v>
      </c>
      <c r="AE2714" s="22" t="e">
        <f>VLOOKUP($A2714,Searches!$A:$H,AE$1,FALSE)</f>
        <v>#N/A</v>
      </c>
      <c r="AF2714" s="22" t="e">
        <f>VLOOKUP($A2714,Searches!$A:$H,AF$1,FALSE)</f>
        <v>#N/A</v>
      </c>
      <c r="AG2714" s="22" t="e">
        <f>VLOOKUP($A2714,Searches!$A:$H,AG$1,FALSE)</f>
        <v>#N/A</v>
      </c>
      <c r="AH2714" s="22" t="e">
        <f>VLOOKUP($G2714,Temp!$D:$F,AH$1,FALSE)</f>
        <v>#N/A</v>
      </c>
      <c r="AI2714" s="22" t="e">
        <f>VLOOKUP($G2714,Temp!$D:$F,AI$1,FALSE)</f>
        <v>#N/A</v>
      </c>
      <c r="AJ2714" s="22" t="e">
        <f>VLOOKUP($G2714,Temp!$D:$F,AJ$1,FALSE)</f>
        <v>#N/A</v>
      </c>
    </row>
    <row r="2715" spans="1:36" ht="16" x14ac:dyDescent="0.2">
      <c r="A2715" s="8" t="str">
        <f t="shared" si="42"/>
        <v>Shai Rozen Suggestic</v>
      </c>
      <c r="B2715" s="8" t="s">
        <v>16386</v>
      </c>
      <c r="C2715" s="8" t="s">
        <v>16387</v>
      </c>
      <c r="D2715" s="8" t="s">
        <v>16388</v>
      </c>
      <c r="E2715" s="8" t="s">
        <v>16389</v>
      </c>
      <c r="F2715" s="8" t="s">
        <v>16390</v>
      </c>
      <c r="G2715" s="12" t="s">
        <v>15038</v>
      </c>
      <c r="H2715" s="22" t="str">
        <f>VLOOKUP($G2715,Temp!$A:$C,H$1,FALSE)</f>
        <v>suggestic.com</v>
      </c>
      <c r="I2715" s="22" t="e">
        <f>VLOOKUP($G2715,Temp!$A:$C,I$1,FALSE)</f>
        <v>#VALUE!</v>
      </c>
      <c r="J2715" s="22" t="e">
        <f>VLOOKUP($G2715,Temp!$A:$C,J$1,FALSE)</f>
        <v>#VALUE!</v>
      </c>
      <c r="K2715" s="22" t="e">
        <f>VLOOKUP($G2715,Temp!$A:$C,K$1,FALSE)</f>
        <v>#VALUE!</v>
      </c>
      <c r="L2715" s="22" t="e">
        <f>VLOOKUP($G2715,Temp!$A:$C,L$1,FALSE)</f>
        <v>#VALUE!</v>
      </c>
      <c r="M2715" s="22" t="e">
        <f>VLOOKUP($G2715,Temp!$A:$C,M$1,FALSE)</f>
        <v>#VALUE!</v>
      </c>
      <c r="N2715" s="22" t="e">
        <f>VLOOKUP($G2715,Temp!$A:$C,N$1,FALSE)</f>
        <v>#VALUE!</v>
      </c>
      <c r="O2715" s="22" t="e">
        <f>VLOOKUP($G2715,Temp!$A:$C,O$1,FALSE)</f>
        <v>#VALUE!</v>
      </c>
      <c r="P2715" s="22" t="e">
        <f>VLOOKUP($G2715,Temp!$A:$C,P$1,FALSE)</f>
        <v>#VALUE!</v>
      </c>
      <c r="Q2715" s="22" t="e">
        <f>VLOOKUP($G2715,Temp!$A:$C,Q$1,FALSE)</f>
        <v>#VALUE!</v>
      </c>
      <c r="R2715" s="22" t="e">
        <f>VLOOKUP($G2715,Temp!$A:$C,R$1,FALSE)</f>
        <v>#VALUE!</v>
      </c>
      <c r="S2715" s="22" t="e">
        <f>VLOOKUP($G2715,Temp!$A:$C,S$1,FALSE)</f>
        <v>#VALUE!</v>
      </c>
      <c r="T2715" s="22" t="e">
        <f>VLOOKUP($G2715,Temp!$A:$C,T$1,FALSE)</f>
        <v>#VALUE!</v>
      </c>
      <c r="U2715" s="22" t="e">
        <f>VLOOKUP($G2715,Temp!$A:$C,U$1,FALSE)</f>
        <v>#VALUE!</v>
      </c>
      <c r="V2715" s="22" t="e">
        <f>VLOOKUP($G2715,Temp!$A:$C,V$1,FALSE)</f>
        <v>#VALUE!</v>
      </c>
      <c r="W2715" s="22" t="e">
        <f>VLOOKUP($G2715,Temp!$A:$C,W$1,FALSE)</f>
        <v>#VALUE!</v>
      </c>
      <c r="X2715" s="22" t="e">
        <f>VLOOKUP($G2715,Temp!$A:$C,X$1,FALSE)</f>
        <v>#VALUE!</v>
      </c>
      <c r="Y2715" s="22">
        <f>VLOOKUP($G2715,Temp!$A:$C,Y$1,FALSE)</f>
        <v>0</v>
      </c>
      <c r="Z2715" s="22">
        <f>VLOOKUP($G2715,Temp!$A:$C,Z$1,FALSE)</f>
        <v>0</v>
      </c>
      <c r="AA2715" s="22" t="e">
        <f>VLOOKUP($A2715,Searches!$A:$H,AA$1,FALSE)</f>
        <v>#N/A</v>
      </c>
      <c r="AB2715" s="22" t="e">
        <f>VLOOKUP($A2715,Searches!$A:$H,AB$1,FALSE)</f>
        <v>#N/A</v>
      </c>
      <c r="AC2715" s="22" t="e">
        <f>VLOOKUP($A2715,Searches!$A:$H,AC$1,FALSE)</f>
        <v>#N/A</v>
      </c>
      <c r="AD2715" s="22" t="e">
        <f>VLOOKUP($A2715,Searches!$A:$H,AD$1,FALSE)</f>
        <v>#N/A</v>
      </c>
      <c r="AE2715" s="22" t="e">
        <f>VLOOKUP($A2715,Searches!$A:$H,AE$1,FALSE)</f>
        <v>#N/A</v>
      </c>
      <c r="AF2715" s="22" t="e">
        <f>VLOOKUP($A2715,Searches!$A:$H,AF$1,FALSE)</f>
        <v>#N/A</v>
      </c>
      <c r="AG2715" s="22" t="e">
        <f>VLOOKUP($A2715,Searches!$A:$H,AG$1,FALSE)</f>
        <v>#N/A</v>
      </c>
      <c r="AH2715" s="22" t="e">
        <f>VLOOKUP($G2715,Temp!$D:$F,AH$1,FALSE)</f>
        <v>#N/A</v>
      </c>
      <c r="AI2715" s="22" t="e">
        <f>VLOOKUP($G2715,Temp!$D:$F,AI$1,FALSE)</f>
        <v>#N/A</v>
      </c>
      <c r="AJ2715" s="22" t="e">
        <f>VLOOKUP($G2715,Temp!$D:$F,AJ$1,FALSE)</f>
        <v>#N/A</v>
      </c>
    </row>
    <row r="2716" spans="1:36" ht="16" x14ac:dyDescent="0.2">
      <c r="A2716" s="8" t="str">
        <f t="shared" si="42"/>
        <v>Mike Rowan KPItarget - Lifecycle Marketing Specialists</v>
      </c>
      <c r="B2716" s="8" t="s">
        <v>112</v>
      </c>
      <c r="C2716" s="8" t="s">
        <v>10680</v>
      </c>
      <c r="D2716" s="8" t="s">
        <v>16391</v>
      </c>
      <c r="E2716" s="8" t="s">
        <v>16392</v>
      </c>
      <c r="F2716" s="8" t="s">
        <v>16393</v>
      </c>
      <c r="G2716" s="12" t="s">
        <v>15070</v>
      </c>
      <c r="H2716" s="22" t="str">
        <f>VLOOKUP($G2716,Temp!$A:$C,H$1,FALSE)</f>
        <v>kpitarget.com</v>
      </c>
      <c r="I2716" s="22" t="e">
        <f>VLOOKUP($G2716,Temp!$A:$C,I$1,FALSE)</f>
        <v>#VALUE!</v>
      </c>
      <c r="J2716" s="22" t="e">
        <f>VLOOKUP($G2716,Temp!$A:$C,J$1,FALSE)</f>
        <v>#VALUE!</v>
      </c>
      <c r="K2716" s="22" t="e">
        <f>VLOOKUP($G2716,Temp!$A:$C,K$1,FALSE)</f>
        <v>#VALUE!</v>
      </c>
      <c r="L2716" s="22" t="e">
        <f>VLOOKUP($G2716,Temp!$A:$C,L$1,FALSE)</f>
        <v>#VALUE!</v>
      </c>
      <c r="M2716" s="22" t="e">
        <f>VLOOKUP($G2716,Temp!$A:$C,M$1,FALSE)</f>
        <v>#VALUE!</v>
      </c>
      <c r="N2716" s="22" t="e">
        <f>VLOOKUP($G2716,Temp!$A:$C,N$1,FALSE)</f>
        <v>#VALUE!</v>
      </c>
      <c r="O2716" s="22" t="e">
        <f>VLOOKUP($G2716,Temp!$A:$C,O$1,FALSE)</f>
        <v>#VALUE!</v>
      </c>
      <c r="P2716" s="22" t="e">
        <f>VLOOKUP($G2716,Temp!$A:$C,P$1,FALSE)</f>
        <v>#VALUE!</v>
      </c>
      <c r="Q2716" s="22" t="e">
        <f>VLOOKUP($G2716,Temp!$A:$C,Q$1,FALSE)</f>
        <v>#VALUE!</v>
      </c>
      <c r="R2716" s="22" t="e">
        <f>VLOOKUP($G2716,Temp!$A:$C,R$1,FALSE)</f>
        <v>#VALUE!</v>
      </c>
      <c r="S2716" s="22" t="e">
        <f>VLOOKUP($G2716,Temp!$A:$C,S$1,FALSE)</f>
        <v>#VALUE!</v>
      </c>
      <c r="T2716" s="22" t="e">
        <f>VLOOKUP($G2716,Temp!$A:$C,T$1,FALSE)</f>
        <v>#VALUE!</v>
      </c>
      <c r="U2716" s="22" t="e">
        <f>VLOOKUP($G2716,Temp!$A:$C,U$1,FALSE)</f>
        <v>#VALUE!</v>
      </c>
      <c r="V2716" s="22" t="e">
        <f>VLOOKUP($G2716,Temp!$A:$C,V$1,FALSE)</f>
        <v>#VALUE!</v>
      </c>
      <c r="W2716" s="22" t="e">
        <f>VLOOKUP($G2716,Temp!$A:$C,W$1,FALSE)</f>
        <v>#VALUE!</v>
      </c>
      <c r="X2716" s="22" t="e">
        <f>VLOOKUP($G2716,Temp!$A:$C,X$1,FALSE)</f>
        <v>#VALUE!</v>
      </c>
      <c r="Y2716" s="22">
        <f>VLOOKUP($G2716,Temp!$A:$C,Y$1,FALSE)</f>
        <v>4</v>
      </c>
      <c r="Z2716" s="22">
        <f>VLOOKUP($G2716,Temp!$A:$C,Z$1,FALSE)</f>
        <v>0</v>
      </c>
      <c r="AA2716" s="22" t="e">
        <f>VLOOKUP($A2716,Searches!$A:$H,AA$1,FALSE)</f>
        <v>#N/A</v>
      </c>
      <c r="AB2716" s="22" t="e">
        <f>VLOOKUP($A2716,Searches!$A:$H,AB$1,FALSE)</f>
        <v>#N/A</v>
      </c>
      <c r="AC2716" s="22" t="e">
        <f>VLOOKUP($A2716,Searches!$A:$H,AC$1,FALSE)</f>
        <v>#N/A</v>
      </c>
      <c r="AD2716" s="22" t="e">
        <f>VLOOKUP($A2716,Searches!$A:$H,AD$1,FALSE)</f>
        <v>#N/A</v>
      </c>
      <c r="AE2716" s="22" t="e">
        <f>VLOOKUP($A2716,Searches!$A:$H,AE$1,FALSE)</f>
        <v>#N/A</v>
      </c>
      <c r="AF2716" s="22" t="e">
        <f>VLOOKUP($A2716,Searches!$A:$H,AF$1,FALSE)</f>
        <v>#N/A</v>
      </c>
      <c r="AG2716" s="22" t="e">
        <f>VLOOKUP($A2716,Searches!$A:$H,AG$1,FALSE)</f>
        <v>#N/A</v>
      </c>
      <c r="AH2716" s="22" t="e">
        <f>VLOOKUP($G2716,Temp!$D:$F,AH$1,FALSE)</f>
        <v>#N/A</v>
      </c>
      <c r="AI2716" s="22" t="e">
        <f>VLOOKUP($G2716,Temp!$D:$F,AI$1,FALSE)</f>
        <v>#N/A</v>
      </c>
      <c r="AJ2716" s="22" t="e">
        <f>VLOOKUP($G2716,Temp!$D:$F,AJ$1,FALSE)</f>
        <v>#N/A</v>
      </c>
    </row>
    <row r="2717" spans="1:36" ht="16" x14ac:dyDescent="0.2">
      <c r="A2717" s="8" t="str">
        <f t="shared" si="42"/>
        <v>Adelyn Zhou TOPBOTS</v>
      </c>
      <c r="B2717" s="8" t="s">
        <v>1430</v>
      </c>
      <c r="C2717" s="8" t="s">
        <v>1431</v>
      </c>
      <c r="D2717" s="8" t="s">
        <v>180</v>
      </c>
      <c r="E2717" s="8" t="s">
        <v>1432</v>
      </c>
      <c r="F2717" s="8" t="s">
        <v>1433</v>
      </c>
      <c r="G2717" s="12" t="s">
        <v>1329</v>
      </c>
      <c r="H2717" s="22" t="str">
        <f>VLOOKUP($G2717,Temp!$A:$C,H$1,FALSE)</f>
        <v>topbots.com</v>
      </c>
      <c r="I2717" s="22" t="e">
        <f>VLOOKUP($G2717,Temp!$A:$C,I$1,FALSE)</f>
        <v>#VALUE!</v>
      </c>
      <c r="J2717" s="22" t="e">
        <f>VLOOKUP($G2717,Temp!$A:$C,J$1,FALSE)</f>
        <v>#VALUE!</v>
      </c>
      <c r="K2717" s="22" t="e">
        <f>VLOOKUP($G2717,Temp!$A:$C,K$1,FALSE)</f>
        <v>#VALUE!</v>
      </c>
      <c r="L2717" s="22" t="e">
        <f>VLOOKUP($G2717,Temp!$A:$C,L$1,FALSE)</f>
        <v>#VALUE!</v>
      </c>
      <c r="M2717" s="22" t="e">
        <f>VLOOKUP($G2717,Temp!$A:$C,M$1,FALSE)</f>
        <v>#VALUE!</v>
      </c>
      <c r="N2717" s="22" t="e">
        <f>VLOOKUP($G2717,Temp!$A:$C,N$1,FALSE)</f>
        <v>#VALUE!</v>
      </c>
      <c r="O2717" s="22" t="e">
        <f>VLOOKUP($G2717,Temp!$A:$C,O$1,FALSE)</f>
        <v>#VALUE!</v>
      </c>
      <c r="P2717" s="22" t="e">
        <f>VLOOKUP($G2717,Temp!$A:$C,P$1,FALSE)</f>
        <v>#VALUE!</v>
      </c>
      <c r="Q2717" s="22" t="e">
        <f>VLOOKUP($G2717,Temp!$A:$C,Q$1,FALSE)</f>
        <v>#VALUE!</v>
      </c>
      <c r="R2717" s="22" t="e">
        <f>VLOOKUP($G2717,Temp!$A:$C,R$1,FALSE)</f>
        <v>#VALUE!</v>
      </c>
      <c r="S2717" s="22" t="e">
        <f>VLOOKUP($G2717,Temp!$A:$C,S$1,FALSE)</f>
        <v>#VALUE!</v>
      </c>
      <c r="T2717" s="22" t="e">
        <f>VLOOKUP($G2717,Temp!$A:$C,T$1,FALSE)</f>
        <v>#VALUE!</v>
      </c>
      <c r="U2717" s="22" t="e">
        <f>VLOOKUP($G2717,Temp!$A:$C,U$1,FALSE)</f>
        <v>#VALUE!</v>
      </c>
      <c r="V2717" s="22" t="e">
        <f>VLOOKUP($G2717,Temp!$A:$C,V$1,FALSE)</f>
        <v>#VALUE!</v>
      </c>
      <c r="W2717" s="22" t="e">
        <f>VLOOKUP($G2717,Temp!$A:$C,W$1,FALSE)</f>
        <v>#VALUE!</v>
      </c>
      <c r="X2717" s="22" t="e">
        <f>VLOOKUP($G2717,Temp!$A:$C,X$1,FALSE)</f>
        <v>#VALUE!</v>
      </c>
      <c r="Y2717" s="22">
        <f>VLOOKUP($G2717,Temp!$A:$C,Y$1,FALSE)</f>
        <v>3100</v>
      </c>
      <c r="Z2717" s="22">
        <f>VLOOKUP($G2717,Temp!$A:$C,Z$1,FALSE)</f>
        <v>0</v>
      </c>
      <c r="AA2717" s="22" t="str">
        <f>VLOOKUP($A2717,Searches!$A:$H,AA$1,FALSE)</f>
        <v>Adelyn Zhou</v>
      </c>
      <c r="AB2717" s="22" t="str">
        <f>VLOOKUP($A2717,Searches!$A:$H,AB$1,FALSE)</f>
        <v>TOPBOTS</v>
      </c>
      <c r="AC2717" s="22" t="str">
        <f>VLOOKUP($A2717,Searches!$A:$H,AC$1,FALSE)</f>
        <v>CMO</v>
      </c>
      <c r="AD2717" s="22" t="str">
        <f>VLOOKUP($A2717,Searches!$A:$H,AD$1,FALSE)</f>
        <v>2nd</v>
      </c>
      <c r="AE2717" s="22" t="str">
        <f>VLOOKUP($A2717,Searches!$A:$H,AE$1,FALSE)</f>
        <v/>
      </c>
      <c r="AF2717" s="22" t="str">
        <f>VLOOKUP($A2717,Searches!$A:$H,AF$1,FALSE)</f>
        <v>Greater New York City Area</v>
      </c>
      <c r="AG2717" s="22" t="str">
        <f>VLOOKUP($A2717,Searches!$A:$H,AG$1,FALSE)</f>
        <v>https://www.linkedin.com/sales/profile/12673586,pQQK,NAME_SEARCH?moduleKey=peopleSearchResults&amp;pageKey=sales-search3-people-refinement&amp;contextId=60BC92C971D70515801E49D6842B0000&amp;requestId=eb02ceac-fcb1-422d-a8f3-638b64d18a05&amp;action=CLICK&amp;target=urn%3Ali%3AsalesLead%3A(-1%2C12673586)&amp;pageNumber=3&amp;targetEl=profilelink&amp;position=20&amp;trk=lss-serp-result-lead_photo</v>
      </c>
      <c r="AH2717" s="22" t="str">
        <f>VLOOKUP($G2717,Temp!$D:$F,AH$1,FALSE)</f>
        <v>topbots.com</v>
      </c>
      <c r="AI2717" s="22">
        <f>VLOOKUP($G2717,Temp!$D:$F,AI$1,FALSE)</f>
        <v>0</v>
      </c>
      <c r="AJ2717" s="22" t="str">
        <f>VLOOKUP($G2717,Temp!$D:$F,AJ$1,FALSE)</f>
        <v>WordPress</v>
      </c>
    </row>
    <row r="2718" spans="1:36" ht="16" x14ac:dyDescent="0.2">
      <c r="A2718" s="8" t="str">
        <f t="shared" si="42"/>
        <v>Ross Tanner Influenced App</v>
      </c>
      <c r="B2718" s="8" t="s">
        <v>6420</v>
      </c>
      <c r="C2718" s="8" t="s">
        <v>16394</v>
      </c>
      <c r="D2718" s="8" t="s">
        <v>42</v>
      </c>
      <c r="E2718" s="8" t="s">
        <v>16395</v>
      </c>
      <c r="F2718" s="8" t="s">
        <v>16396</v>
      </c>
      <c r="G2718" s="12" t="s">
        <v>15111</v>
      </c>
      <c r="H2718" s="22" t="str">
        <f>VLOOKUP($G2718,Temp!$A:$C,H$1,FALSE)</f>
        <v>influencedapp.com</v>
      </c>
      <c r="I2718" s="22" t="e">
        <f>VLOOKUP($G2718,Temp!$A:$C,I$1,FALSE)</f>
        <v>#VALUE!</v>
      </c>
      <c r="J2718" s="22" t="e">
        <f>VLOOKUP($G2718,Temp!$A:$C,J$1,FALSE)</f>
        <v>#VALUE!</v>
      </c>
      <c r="K2718" s="22" t="e">
        <f>VLOOKUP($G2718,Temp!$A:$C,K$1,FALSE)</f>
        <v>#VALUE!</v>
      </c>
      <c r="L2718" s="22" t="e">
        <f>VLOOKUP($G2718,Temp!$A:$C,L$1,FALSE)</f>
        <v>#VALUE!</v>
      </c>
      <c r="M2718" s="22" t="e">
        <f>VLOOKUP($G2718,Temp!$A:$C,M$1,FALSE)</f>
        <v>#VALUE!</v>
      </c>
      <c r="N2718" s="22" t="e">
        <f>VLOOKUP($G2718,Temp!$A:$C,N$1,FALSE)</f>
        <v>#VALUE!</v>
      </c>
      <c r="O2718" s="22" t="e">
        <f>VLOOKUP($G2718,Temp!$A:$C,O$1,FALSE)</f>
        <v>#VALUE!</v>
      </c>
      <c r="P2718" s="22" t="e">
        <f>VLOOKUP($G2718,Temp!$A:$C,P$1,FALSE)</f>
        <v>#VALUE!</v>
      </c>
      <c r="Q2718" s="22" t="e">
        <f>VLOOKUP($G2718,Temp!$A:$C,Q$1,FALSE)</f>
        <v>#VALUE!</v>
      </c>
      <c r="R2718" s="22" t="e">
        <f>VLOOKUP($G2718,Temp!$A:$C,R$1,FALSE)</f>
        <v>#VALUE!</v>
      </c>
      <c r="S2718" s="22" t="e">
        <f>VLOOKUP($G2718,Temp!$A:$C,S$1,FALSE)</f>
        <v>#VALUE!</v>
      </c>
      <c r="T2718" s="22" t="e">
        <f>VLOOKUP($G2718,Temp!$A:$C,T$1,FALSE)</f>
        <v>#VALUE!</v>
      </c>
      <c r="U2718" s="22" t="e">
        <f>VLOOKUP($G2718,Temp!$A:$C,U$1,FALSE)</f>
        <v>#VALUE!</v>
      </c>
      <c r="V2718" s="22" t="e">
        <f>VLOOKUP($G2718,Temp!$A:$C,V$1,FALSE)</f>
        <v>#VALUE!</v>
      </c>
      <c r="W2718" s="22" t="e">
        <f>VLOOKUP($G2718,Temp!$A:$C,W$1,FALSE)</f>
        <v>#VALUE!</v>
      </c>
      <c r="X2718" s="22" t="e">
        <f>VLOOKUP($G2718,Temp!$A:$C,X$1,FALSE)</f>
        <v>#VALUE!</v>
      </c>
      <c r="Y2718" s="22">
        <f>VLOOKUP($G2718,Temp!$A:$C,Y$1,FALSE)</f>
        <v>0</v>
      </c>
      <c r="Z2718" s="22">
        <f>VLOOKUP($G2718,Temp!$A:$C,Z$1,FALSE)</f>
        <v>0</v>
      </c>
      <c r="AA2718" s="22" t="e">
        <f>VLOOKUP($A2718,Searches!$A:$H,AA$1,FALSE)</f>
        <v>#N/A</v>
      </c>
      <c r="AB2718" s="22" t="e">
        <f>VLOOKUP($A2718,Searches!$A:$H,AB$1,FALSE)</f>
        <v>#N/A</v>
      </c>
      <c r="AC2718" s="22" t="e">
        <f>VLOOKUP($A2718,Searches!$A:$H,AC$1,FALSE)</f>
        <v>#N/A</v>
      </c>
      <c r="AD2718" s="22" t="e">
        <f>VLOOKUP($A2718,Searches!$A:$H,AD$1,FALSE)</f>
        <v>#N/A</v>
      </c>
      <c r="AE2718" s="22" t="e">
        <f>VLOOKUP($A2718,Searches!$A:$H,AE$1,FALSE)</f>
        <v>#N/A</v>
      </c>
      <c r="AF2718" s="22" t="e">
        <f>VLOOKUP($A2718,Searches!$A:$H,AF$1,FALSE)</f>
        <v>#N/A</v>
      </c>
      <c r="AG2718" s="22" t="e">
        <f>VLOOKUP($A2718,Searches!$A:$H,AG$1,FALSE)</f>
        <v>#N/A</v>
      </c>
      <c r="AH2718" s="22" t="e">
        <f>VLOOKUP($G2718,Temp!$D:$F,AH$1,FALSE)</f>
        <v>#N/A</v>
      </c>
      <c r="AI2718" s="22" t="e">
        <f>VLOOKUP($G2718,Temp!$D:$F,AI$1,FALSE)</f>
        <v>#N/A</v>
      </c>
      <c r="AJ2718" s="22" t="e">
        <f>VLOOKUP($G2718,Temp!$D:$F,AJ$1,FALSE)</f>
        <v>#N/A</v>
      </c>
    </row>
    <row r="2719" spans="1:36" ht="16" x14ac:dyDescent="0.2">
      <c r="A2719" s="8" t="str">
        <f t="shared" si="42"/>
        <v>Chris Gorrell Strategy STL</v>
      </c>
      <c r="B2719" s="8" t="s">
        <v>89</v>
      </c>
      <c r="C2719" s="8" t="s">
        <v>16397</v>
      </c>
      <c r="D2719" s="8" t="s">
        <v>5217</v>
      </c>
      <c r="E2719" s="8" t="s">
        <v>16398</v>
      </c>
      <c r="F2719" s="8" t="s">
        <v>16399</v>
      </c>
      <c r="G2719" s="12" t="s">
        <v>15135</v>
      </c>
      <c r="H2719" s="22" t="str">
        <f>VLOOKUP($G2719,Temp!$A:$C,H$1,FALSE)</f>
        <v>strategystl.com</v>
      </c>
      <c r="I2719" s="22" t="e">
        <f>VLOOKUP($G2719,Temp!$A:$C,I$1,FALSE)</f>
        <v>#VALUE!</v>
      </c>
      <c r="J2719" s="22" t="e">
        <f>VLOOKUP($G2719,Temp!$A:$C,J$1,FALSE)</f>
        <v>#VALUE!</v>
      </c>
      <c r="K2719" s="22" t="e">
        <f>VLOOKUP($G2719,Temp!$A:$C,K$1,FALSE)</f>
        <v>#VALUE!</v>
      </c>
      <c r="L2719" s="22" t="e">
        <f>VLOOKUP($G2719,Temp!$A:$C,L$1,FALSE)</f>
        <v>#VALUE!</v>
      </c>
      <c r="M2719" s="22" t="e">
        <f>VLOOKUP($G2719,Temp!$A:$C,M$1,FALSE)</f>
        <v>#VALUE!</v>
      </c>
      <c r="N2719" s="22" t="e">
        <f>VLOOKUP($G2719,Temp!$A:$C,N$1,FALSE)</f>
        <v>#VALUE!</v>
      </c>
      <c r="O2719" s="22" t="e">
        <f>VLOOKUP($G2719,Temp!$A:$C,O$1,FALSE)</f>
        <v>#VALUE!</v>
      </c>
      <c r="P2719" s="22" t="e">
        <f>VLOOKUP($G2719,Temp!$A:$C,P$1,FALSE)</f>
        <v>#VALUE!</v>
      </c>
      <c r="Q2719" s="22" t="e">
        <f>VLOOKUP($G2719,Temp!$A:$C,Q$1,FALSE)</f>
        <v>#VALUE!</v>
      </c>
      <c r="R2719" s="22" t="e">
        <f>VLOOKUP($G2719,Temp!$A:$C,R$1,FALSE)</f>
        <v>#VALUE!</v>
      </c>
      <c r="S2719" s="22" t="e">
        <f>VLOOKUP($G2719,Temp!$A:$C,S$1,FALSE)</f>
        <v>#VALUE!</v>
      </c>
      <c r="T2719" s="22" t="e">
        <f>VLOOKUP($G2719,Temp!$A:$C,T$1,FALSE)</f>
        <v>#VALUE!</v>
      </c>
      <c r="U2719" s="22" t="e">
        <f>VLOOKUP($G2719,Temp!$A:$C,U$1,FALSE)</f>
        <v>#VALUE!</v>
      </c>
      <c r="V2719" s="22" t="e">
        <f>VLOOKUP($G2719,Temp!$A:$C,V$1,FALSE)</f>
        <v>#VALUE!</v>
      </c>
      <c r="W2719" s="22" t="e">
        <f>VLOOKUP($G2719,Temp!$A:$C,W$1,FALSE)</f>
        <v>#VALUE!</v>
      </c>
      <c r="X2719" s="22" t="e">
        <f>VLOOKUP($G2719,Temp!$A:$C,X$1,FALSE)</f>
        <v>#VALUE!</v>
      </c>
      <c r="Y2719" s="22">
        <f>VLOOKUP($G2719,Temp!$A:$C,Y$1,FALSE)</f>
        <v>0</v>
      </c>
      <c r="Z2719" s="22">
        <f>VLOOKUP($G2719,Temp!$A:$C,Z$1,FALSE)</f>
        <v>0</v>
      </c>
      <c r="AA2719" s="22" t="e">
        <f>VLOOKUP($A2719,Searches!$A:$H,AA$1,FALSE)</f>
        <v>#N/A</v>
      </c>
      <c r="AB2719" s="22" t="e">
        <f>VLOOKUP($A2719,Searches!$A:$H,AB$1,FALSE)</f>
        <v>#N/A</v>
      </c>
      <c r="AC2719" s="22" t="e">
        <f>VLOOKUP($A2719,Searches!$A:$H,AC$1,FALSE)</f>
        <v>#N/A</v>
      </c>
      <c r="AD2719" s="22" t="e">
        <f>VLOOKUP($A2719,Searches!$A:$H,AD$1,FALSE)</f>
        <v>#N/A</v>
      </c>
      <c r="AE2719" s="22" t="e">
        <f>VLOOKUP($A2719,Searches!$A:$H,AE$1,FALSE)</f>
        <v>#N/A</v>
      </c>
      <c r="AF2719" s="22" t="e">
        <f>VLOOKUP($A2719,Searches!$A:$H,AF$1,FALSE)</f>
        <v>#N/A</v>
      </c>
      <c r="AG2719" s="22" t="e">
        <f>VLOOKUP($A2719,Searches!$A:$H,AG$1,FALSE)</f>
        <v>#N/A</v>
      </c>
      <c r="AH2719" s="22" t="e">
        <f>VLOOKUP($G2719,Temp!$D:$F,AH$1,FALSE)</f>
        <v>#N/A</v>
      </c>
      <c r="AI2719" s="22" t="e">
        <f>VLOOKUP($G2719,Temp!$D:$F,AI$1,FALSE)</f>
        <v>#N/A</v>
      </c>
      <c r="AJ2719" s="22" t="e">
        <f>VLOOKUP($G2719,Temp!$D:$F,AJ$1,FALSE)</f>
        <v>#N/A</v>
      </c>
    </row>
    <row r="2720" spans="1:36" ht="16" x14ac:dyDescent="0.2">
      <c r="A2720" s="8" t="str">
        <f t="shared" si="42"/>
        <v>Jason Smith NXTurn</v>
      </c>
      <c r="B2720" s="8" t="s">
        <v>682</v>
      </c>
      <c r="C2720" s="8" t="s">
        <v>996</v>
      </c>
      <c r="D2720" s="8" t="s">
        <v>16400</v>
      </c>
      <c r="E2720" s="8" t="s">
        <v>16401</v>
      </c>
      <c r="F2720" s="8" t="s">
        <v>16402</v>
      </c>
      <c r="G2720" s="12" t="s">
        <v>15153</v>
      </c>
      <c r="H2720" s="22" t="str">
        <f>VLOOKUP($G2720,Temp!$A:$C,H$1,FALSE)</f>
        <v>nxturn.com</v>
      </c>
      <c r="I2720" s="22" t="e">
        <f>VLOOKUP($G2720,Temp!$A:$C,I$1,FALSE)</f>
        <v>#VALUE!</v>
      </c>
      <c r="J2720" s="22" t="e">
        <f>VLOOKUP($G2720,Temp!$A:$C,J$1,FALSE)</f>
        <v>#VALUE!</v>
      </c>
      <c r="K2720" s="22" t="e">
        <f>VLOOKUP($G2720,Temp!$A:$C,K$1,FALSE)</f>
        <v>#VALUE!</v>
      </c>
      <c r="L2720" s="22" t="e">
        <f>VLOOKUP($G2720,Temp!$A:$C,L$1,FALSE)</f>
        <v>#VALUE!</v>
      </c>
      <c r="M2720" s="22" t="e">
        <f>VLOOKUP($G2720,Temp!$A:$C,M$1,FALSE)</f>
        <v>#VALUE!</v>
      </c>
      <c r="N2720" s="22" t="e">
        <f>VLOOKUP($G2720,Temp!$A:$C,N$1,FALSE)</f>
        <v>#VALUE!</v>
      </c>
      <c r="O2720" s="22" t="e">
        <f>VLOOKUP($G2720,Temp!$A:$C,O$1,FALSE)</f>
        <v>#VALUE!</v>
      </c>
      <c r="P2720" s="22" t="e">
        <f>VLOOKUP($G2720,Temp!$A:$C,P$1,FALSE)</f>
        <v>#VALUE!</v>
      </c>
      <c r="Q2720" s="22" t="e">
        <f>VLOOKUP($G2720,Temp!$A:$C,Q$1,FALSE)</f>
        <v>#VALUE!</v>
      </c>
      <c r="R2720" s="22" t="e">
        <f>VLOOKUP($G2720,Temp!$A:$C,R$1,FALSE)</f>
        <v>#VALUE!</v>
      </c>
      <c r="S2720" s="22" t="e">
        <f>VLOOKUP($G2720,Temp!$A:$C,S$1,FALSE)</f>
        <v>#VALUE!</v>
      </c>
      <c r="T2720" s="22" t="e">
        <f>VLOOKUP($G2720,Temp!$A:$C,T$1,FALSE)</f>
        <v>#VALUE!</v>
      </c>
      <c r="U2720" s="22" t="e">
        <f>VLOOKUP($G2720,Temp!$A:$C,U$1,FALSE)</f>
        <v>#VALUE!</v>
      </c>
      <c r="V2720" s="22" t="e">
        <f>VLOOKUP($G2720,Temp!$A:$C,V$1,FALSE)</f>
        <v>#VALUE!</v>
      </c>
      <c r="W2720" s="22" t="e">
        <f>VLOOKUP($G2720,Temp!$A:$C,W$1,FALSE)</f>
        <v>#VALUE!</v>
      </c>
      <c r="X2720" s="22" t="e">
        <f>VLOOKUP($G2720,Temp!$A:$C,X$1,FALSE)</f>
        <v>#VALUE!</v>
      </c>
      <c r="Y2720" s="22">
        <f>VLOOKUP($G2720,Temp!$A:$C,Y$1,FALSE)</f>
        <v>564</v>
      </c>
      <c r="Z2720" s="22">
        <f>VLOOKUP($G2720,Temp!$A:$C,Z$1,FALSE)</f>
        <v>150</v>
      </c>
      <c r="AA2720" s="22" t="e">
        <f>VLOOKUP($A2720,Searches!$A:$H,AA$1,FALSE)</f>
        <v>#N/A</v>
      </c>
      <c r="AB2720" s="22" t="e">
        <f>VLOOKUP($A2720,Searches!$A:$H,AB$1,FALSE)</f>
        <v>#N/A</v>
      </c>
      <c r="AC2720" s="22" t="e">
        <f>VLOOKUP($A2720,Searches!$A:$H,AC$1,FALSE)</f>
        <v>#N/A</v>
      </c>
      <c r="AD2720" s="22" t="e">
        <f>VLOOKUP($A2720,Searches!$A:$H,AD$1,FALSE)</f>
        <v>#N/A</v>
      </c>
      <c r="AE2720" s="22" t="e">
        <f>VLOOKUP($A2720,Searches!$A:$H,AE$1,FALSE)</f>
        <v>#N/A</v>
      </c>
      <c r="AF2720" s="22" t="e">
        <f>VLOOKUP($A2720,Searches!$A:$H,AF$1,FALSE)</f>
        <v>#N/A</v>
      </c>
      <c r="AG2720" s="22" t="e">
        <f>VLOOKUP($A2720,Searches!$A:$H,AG$1,FALSE)</f>
        <v>#N/A</v>
      </c>
      <c r="AH2720" s="22" t="e">
        <f>VLOOKUP($G2720,Temp!$D:$F,AH$1,FALSE)</f>
        <v>#N/A</v>
      </c>
      <c r="AI2720" s="22" t="e">
        <f>VLOOKUP($G2720,Temp!$D:$F,AI$1,FALSE)</f>
        <v>#N/A</v>
      </c>
      <c r="AJ2720" s="22" t="e">
        <f>VLOOKUP($G2720,Temp!$D:$F,AJ$1,FALSE)</f>
        <v>#N/A</v>
      </c>
    </row>
    <row r="2721" spans="1:36" ht="16" x14ac:dyDescent="0.2">
      <c r="A2721" s="8" t="str">
        <f t="shared" si="42"/>
        <v>Jason Burge Red Rook</v>
      </c>
      <c r="B2721" s="8" t="s">
        <v>682</v>
      </c>
      <c r="C2721" s="8" t="s">
        <v>10881</v>
      </c>
      <c r="D2721" s="8" t="s">
        <v>16403</v>
      </c>
      <c r="E2721" s="8" t="s">
        <v>16404</v>
      </c>
      <c r="F2721" s="8" t="s">
        <v>16405</v>
      </c>
      <c r="G2721" s="12" t="s">
        <v>15175</v>
      </c>
      <c r="H2721" s="22" t="str">
        <f>VLOOKUP($G2721,Temp!$A:$C,H$1,FALSE)</f>
        <v>TheRedRook.com</v>
      </c>
      <c r="I2721" s="22" t="e">
        <f>VLOOKUP($G2721,Temp!$A:$C,I$1,FALSE)</f>
        <v>#VALUE!</v>
      </c>
      <c r="J2721" s="22" t="e">
        <f>VLOOKUP($G2721,Temp!$A:$C,J$1,FALSE)</f>
        <v>#VALUE!</v>
      </c>
      <c r="K2721" s="22" t="e">
        <f>VLOOKUP($G2721,Temp!$A:$C,K$1,FALSE)</f>
        <v>#VALUE!</v>
      </c>
      <c r="L2721" s="22" t="e">
        <f>VLOOKUP($G2721,Temp!$A:$C,L$1,FALSE)</f>
        <v>#VALUE!</v>
      </c>
      <c r="M2721" s="22" t="e">
        <f>VLOOKUP($G2721,Temp!$A:$C,M$1,FALSE)</f>
        <v>#VALUE!</v>
      </c>
      <c r="N2721" s="22" t="e">
        <f>VLOOKUP($G2721,Temp!$A:$C,N$1,FALSE)</f>
        <v>#VALUE!</v>
      </c>
      <c r="O2721" s="22" t="e">
        <f>VLOOKUP($G2721,Temp!$A:$C,O$1,FALSE)</f>
        <v>#VALUE!</v>
      </c>
      <c r="P2721" s="22" t="e">
        <f>VLOOKUP($G2721,Temp!$A:$C,P$1,FALSE)</f>
        <v>#VALUE!</v>
      </c>
      <c r="Q2721" s="22" t="e">
        <f>VLOOKUP($G2721,Temp!$A:$C,Q$1,FALSE)</f>
        <v>#VALUE!</v>
      </c>
      <c r="R2721" s="22" t="e">
        <f>VLOOKUP($G2721,Temp!$A:$C,R$1,FALSE)</f>
        <v>#VALUE!</v>
      </c>
      <c r="S2721" s="22" t="e">
        <f>VLOOKUP($G2721,Temp!$A:$C,S$1,FALSE)</f>
        <v>#VALUE!</v>
      </c>
      <c r="T2721" s="22" t="e">
        <f>VLOOKUP($G2721,Temp!$A:$C,T$1,FALSE)</f>
        <v>#VALUE!</v>
      </c>
      <c r="U2721" s="22" t="e">
        <f>VLOOKUP($G2721,Temp!$A:$C,U$1,FALSE)</f>
        <v>#VALUE!</v>
      </c>
      <c r="V2721" s="22" t="e">
        <f>VLOOKUP($G2721,Temp!$A:$C,V$1,FALSE)</f>
        <v>#VALUE!</v>
      </c>
      <c r="W2721" s="22" t="e">
        <f>VLOOKUP($G2721,Temp!$A:$C,W$1,FALSE)</f>
        <v>#VALUE!</v>
      </c>
      <c r="X2721" s="22" t="e">
        <f>VLOOKUP($G2721,Temp!$A:$C,X$1,FALSE)</f>
        <v>#VALUE!</v>
      </c>
      <c r="Y2721" s="22">
        <f>VLOOKUP($G2721,Temp!$A:$C,Y$1,FALSE)</f>
        <v>14</v>
      </c>
      <c r="Z2721" s="22">
        <f>VLOOKUP($G2721,Temp!$A:$C,Z$1,FALSE)</f>
        <v>0</v>
      </c>
      <c r="AA2721" s="22" t="e">
        <f>VLOOKUP($A2721,Searches!$A:$H,AA$1,FALSE)</f>
        <v>#N/A</v>
      </c>
      <c r="AB2721" s="22" t="e">
        <f>VLOOKUP($A2721,Searches!$A:$H,AB$1,FALSE)</f>
        <v>#N/A</v>
      </c>
      <c r="AC2721" s="22" t="e">
        <f>VLOOKUP($A2721,Searches!$A:$H,AC$1,FALSE)</f>
        <v>#N/A</v>
      </c>
      <c r="AD2721" s="22" t="e">
        <f>VLOOKUP($A2721,Searches!$A:$H,AD$1,FALSE)</f>
        <v>#N/A</v>
      </c>
      <c r="AE2721" s="22" t="e">
        <f>VLOOKUP($A2721,Searches!$A:$H,AE$1,FALSE)</f>
        <v>#N/A</v>
      </c>
      <c r="AF2721" s="22" t="e">
        <f>VLOOKUP($A2721,Searches!$A:$H,AF$1,FALSE)</f>
        <v>#N/A</v>
      </c>
      <c r="AG2721" s="22" t="e">
        <f>VLOOKUP($A2721,Searches!$A:$H,AG$1,FALSE)</f>
        <v>#N/A</v>
      </c>
      <c r="AH2721" s="22" t="e">
        <f>VLOOKUP($G2721,Temp!$D:$F,AH$1,FALSE)</f>
        <v>#N/A</v>
      </c>
      <c r="AI2721" s="22" t="e">
        <f>VLOOKUP($G2721,Temp!$D:$F,AI$1,FALSE)</f>
        <v>#N/A</v>
      </c>
      <c r="AJ2721" s="22" t="e">
        <f>VLOOKUP($G2721,Temp!$D:$F,AJ$1,FALSE)</f>
        <v>#N/A</v>
      </c>
    </row>
    <row r="2722" spans="1:36" ht="16" x14ac:dyDescent="0.2">
      <c r="A2722" s="8" t="str">
        <f t="shared" si="42"/>
        <v>David Kaufman The RPA Academy</v>
      </c>
      <c r="B2722" s="8" t="s">
        <v>438</v>
      </c>
      <c r="C2722" s="8" t="s">
        <v>1489</v>
      </c>
      <c r="D2722" s="8" t="s">
        <v>16406</v>
      </c>
      <c r="E2722" s="8" t="s">
        <v>16407</v>
      </c>
      <c r="F2722" s="8" t="s">
        <v>16408</v>
      </c>
      <c r="G2722" s="12" t="s">
        <v>15195</v>
      </c>
      <c r="H2722" s="22" t="str">
        <f>VLOOKUP($G2722,Temp!$A:$C,H$1,FALSE)</f>
        <v>therpaacademy.com</v>
      </c>
      <c r="I2722" s="22" t="e">
        <f>VLOOKUP($G2722,Temp!$A:$C,I$1,FALSE)</f>
        <v>#VALUE!</v>
      </c>
      <c r="J2722" s="22" t="e">
        <f>VLOOKUP($G2722,Temp!$A:$C,J$1,FALSE)</f>
        <v>#VALUE!</v>
      </c>
      <c r="K2722" s="22" t="e">
        <f>VLOOKUP($G2722,Temp!$A:$C,K$1,FALSE)</f>
        <v>#VALUE!</v>
      </c>
      <c r="L2722" s="22" t="e">
        <f>VLOOKUP($G2722,Temp!$A:$C,L$1,FALSE)</f>
        <v>#VALUE!</v>
      </c>
      <c r="M2722" s="22" t="e">
        <f>VLOOKUP($G2722,Temp!$A:$C,M$1,FALSE)</f>
        <v>#VALUE!</v>
      </c>
      <c r="N2722" s="22" t="e">
        <f>VLOOKUP($G2722,Temp!$A:$C,N$1,FALSE)</f>
        <v>#VALUE!</v>
      </c>
      <c r="O2722" s="22" t="e">
        <f>VLOOKUP($G2722,Temp!$A:$C,O$1,FALSE)</f>
        <v>#VALUE!</v>
      </c>
      <c r="P2722" s="22" t="e">
        <f>VLOOKUP($G2722,Temp!$A:$C,P$1,FALSE)</f>
        <v>#VALUE!</v>
      </c>
      <c r="Q2722" s="22" t="e">
        <f>VLOOKUP($G2722,Temp!$A:$C,Q$1,FALSE)</f>
        <v>#VALUE!</v>
      </c>
      <c r="R2722" s="22" t="e">
        <f>VLOOKUP($G2722,Temp!$A:$C,R$1,FALSE)</f>
        <v>#VALUE!</v>
      </c>
      <c r="S2722" s="22" t="e">
        <f>VLOOKUP($G2722,Temp!$A:$C,S$1,FALSE)</f>
        <v>#VALUE!</v>
      </c>
      <c r="T2722" s="22" t="e">
        <f>VLOOKUP($G2722,Temp!$A:$C,T$1,FALSE)</f>
        <v>#VALUE!</v>
      </c>
      <c r="U2722" s="22" t="e">
        <f>VLOOKUP($G2722,Temp!$A:$C,U$1,FALSE)</f>
        <v>#VALUE!</v>
      </c>
      <c r="V2722" s="22" t="e">
        <f>VLOOKUP($G2722,Temp!$A:$C,V$1,FALSE)</f>
        <v>#VALUE!</v>
      </c>
      <c r="W2722" s="22" t="e">
        <f>VLOOKUP($G2722,Temp!$A:$C,W$1,FALSE)</f>
        <v>#VALUE!</v>
      </c>
      <c r="X2722" s="22" t="e">
        <f>VLOOKUP($G2722,Temp!$A:$C,X$1,FALSE)</f>
        <v>#VALUE!</v>
      </c>
      <c r="Y2722" s="22">
        <f>VLOOKUP($G2722,Temp!$A:$C,Y$1,FALSE)</f>
        <v>156</v>
      </c>
      <c r="Z2722" s="22">
        <f>VLOOKUP($G2722,Temp!$A:$C,Z$1,FALSE)</f>
        <v>8</v>
      </c>
      <c r="AA2722" s="22" t="e">
        <f>VLOOKUP($A2722,Searches!$A:$H,AA$1,FALSE)</f>
        <v>#N/A</v>
      </c>
      <c r="AB2722" s="22" t="e">
        <f>VLOOKUP($A2722,Searches!$A:$H,AB$1,FALSE)</f>
        <v>#N/A</v>
      </c>
      <c r="AC2722" s="22" t="e">
        <f>VLOOKUP($A2722,Searches!$A:$H,AC$1,FALSE)</f>
        <v>#N/A</v>
      </c>
      <c r="AD2722" s="22" t="e">
        <f>VLOOKUP($A2722,Searches!$A:$H,AD$1,FALSE)</f>
        <v>#N/A</v>
      </c>
      <c r="AE2722" s="22" t="e">
        <f>VLOOKUP($A2722,Searches!$A:$H,AE$1,FALSE)</f>
        <v>#N/A</v>
      </c>
      <c r="AF2722" s="22" t="e">
        <f>VLOOKUP($A2722,Searches!$A:$H,AF$1,FALSE)</f>
        <v>#N/A</v>
      </c>
      <c r="AG2722" s="22" t="e">
        <f>VLOOKUP($A2722,Searches!$A:$H,AG$1,FALSE)</f>
        <v>#N/A</v>
      </c>
      <c r="AH2722" s="22" t="e">
        <f>VLOOKUP($G2722,Temp!$D:$F,AH$1,FALSE)</f>
        <v>#N/A</v>
      </c>
      <c r="AI2722" s="22" t="e">
        <f>VLOOKUP($G2722,Temp!$D:$F,AI$1,FALSE)</f>
        <v>#N/A</v>
      </c>
      <c r="AJ2722" s="22" t="e">
        <f>VLOOKUP($G2722,Temp!$D:$F,AJ$1,FALSE)</f>
        <v>#N/A</v>
      </c>
    </row>
    <row r="2723" spans="1:36" ht="16" x14ac:dyDescent="0.2">
      <c r="A2723" s="8" t="str">
        <f t="shared" si="42"/>
        <v>Carro Ford The Smartass Marketer's Handbook</v>
      </c>
      <c r="B2723" s="8" t="s">
        <v>1448</v>
      </c>
      <c r="C2723" s="8" t="s">
        <v>1449</v>
      </c>
      <c r="D2723" s="8" t="s">
        <v>1450</v>
      </c>
      <c r="E2723" s="8" t="s">
        <v>634</v>
      </c>
      <c r="F2723" s="8" t="s">
        <v>1451</v>
      </c>
      <c r="G2723" s="8" t="s">
        <v>634</v>
      </c>
      <c r="H2723" s="22" t="e">
        <f>VLOOKUP($G2723,Temp!$A:$C,H$1,FALSE)</f>
        <v>#N/A</v>
      </c>
      <c r="I2723" s="22" t="e">
        <f>VLOOKUP($G2723,Temp!$A:$C,I$1,FALSE)</f>
        <v>#N/A</v>
      </c>
      <c r="J2723" s="22" t="e">
        <f>VLOOKUP($G2723,Temp!$A:$C,J$1,FALSE)</f>
        <v>#N/A</v>
      </c>
      <c r="K2723" s="22" t="e">
        <f>VLOOKUP($G2723,Temp!$A:$C,K$1,FALSE)</f>
        <v>#N/A</v>
      </c>
      <c r="L2723" s="22" t="e">
        <f>VLOOKUP($G2723,Temp!$A:$C,L$1,FALSE)</f>
        <v>#N/A</v>
      </c>
      <c r="M2723" s="22" t="e">
        <f>VLOOKUP($G2723,Temp!$A:$C,M$1,FALSE)</f>
        <v>#N/A</v>
      </c>
      <c r="N2723" s="22" t="e">
        <f>VLOOKUP($G2723,Temp!$A:$C,N$1,FALSE)</f>
        <v>#N/A</v>
      </c>
      <c r="O2723" s="22" t="e">
        <f>VLOOKUP($G2723,Temp!$A:$C,O$1,FALSE)</f>
        <v>#N/A</v>
      </c>
      <c r="P2723" s="22" t="e">
        <f>VLOOKUP($G2723,Temp!$A:$C,P$1,FALSE)</f>
        <v>#N/A</v>
      </c>
      <c r="Q2723" s="22" t="e">
        <f>VLOOKUP($G2723,Temp!$A:$C,Q$1,FALSE)</f>
        <v>#N/A</v>
      </c>
      <c r="R2723" s="22" t="e">
        <f>VLOOKUP($G2723,Temp!$A:$C,R$1,FALSE)</f>
        <v>#N/A</v>
      </c>
      <c r="S2723" s="22" t="e">
        <f>VLOOKUP($G2723,Temp!$A:$C,S$1,FALSE)</f>
        <v>#N/A</v>
      </c>
      <c r="T2723" s="22" t="e">
        <f>VLOOKUP($G2723,Temp!$A:$C,T$1,FALSE)</f>
        <v>#N/A</v>
      </c>
      <c r="U2723" s="22" t="e">
        <f>VLOOKUP($G2723,Temp!$A:$C,U$1,FALSE)</f>
        <v>#N/A</v>
      </c>
      <c r="V2723" s="22" t="e">
        <f>VLOOKUP($G2723,Temp!$A:$C,V$1,FALSE)</f>
        <v>#N/A</v>
      </c>
      <c r="W2723" s="22" t="e">
        <f>VLOOKUP($G2723,Temp!$A:$C,W$1,FALSE)</f>
        <v>#N/A</v>
      </c>
      <c r="X2723" s="22" t="e">
        <f>VLOOKUP($G2723,Temp!$A:$C,X$1,FALSE)</f>
        <v>#N/A</v>
      </c>
      <c r="Y2723" s="22" t="e">
        <f>VLOOKUP($G2723,Temp!$A:$C,Y$1,FALSE)</f>
        <v>#N/A</v>
      </c>
      <c r="Z2723" s="22" t="e">
        <f>VLOOKUP($G2723,Temp!$A:$C,Z$1,FALSE)</f>
        <v>#N/A</v>
      </c>
      <c r="AA2723" s="22" t="e">
        <f>VLOOKUP($A2723,Searches!$A:$H,AA$1,FALSE)</f>
        <v>#N/A</v>
      </c>
      <c r="AB2723" s="22" t="e">
        <f>VLOOKUP($A2723,Searches!$A:$H,AB$1,FALSE)</f>
        <v>#N/A</v>
      </c>
      <c r="AC2723" s="22" t="e">
        <f>VLOOKUP($A2723,Searches!$A:$H,AC$1,FALSE)</f>
        <v>#N/A</v>
      </c>
      <c r="AD2723" s="22" t="e">
        <f>VLOOKUP($A2723,Searches!$A:$H,AD$1,FALSE)</f>
        <v>#N/A</v>
      </c>
      <c r="AE2723" s="22" t="e">
        <f>VLOOKUP($A2723,Searches!$A:$H,AE$1,FALSE)</f>
        <v>#N/A</v>
      </c>
      <c r="AF2723" s="22" t="e">
        <f>VLOOKUP($A2723,Searches!$A:$H,AF$1,FALSE)</f>
        <v>#N/A</v>
      </c>
      <c r="AG2723" s="22" t="e">
        <f>VLOOKUP($A2723,Searches!$A:$H,AG$1,FALSE)</f>
        <v>#N/A</v>
      </c>
      <c r="AH2723" s="22" t="e">
        <f>VLOOKUP($G2723,Temp!$D:$F,AH$1,FALSE)</f>
        <v>#N/A</v>
      </c>
      <c r="AI2723" s="22" t="e">
        <f>VLOOKUP($G2723,Temp!$D:$F,AI$1,FALSE)</f>
        <v>#N/A</v>
      </c>
      <c r="AJ2723" s="22" t="e">
        <f>VLOOKUP($G2723,Temp!$D:$F,AJ$1,FALSE)</f>
        <v>#N/A</v>
      </c>
    </row>
    <row r="2724" spans="1:36" ht="16" x14ac:dyDescent="0.2">
      <c r="A2724" s="8" t="str">
        <f t="shared" si="42"/>
        <v>Adam Torkildson Forbes Communications Council</v>
      </c>
      <c r="B2724" s="8" t="s">
        <v>136</v>
      </c>
      <c r="C2724" s="8" t="s">
        <v>2783</v>
      </c>
      <c r="D2724" s="8" t="s">
        <v>2784</v>
      </c>
      <c r="E2724" s="8" t="s">
        <v>2785</v>
      </c>
      <c r="F2724" s="8" t="s">
        <v>2786</v>
      </c>
      <c r="G2724" s="12" t="s">
        <v>2566</v>
      </c>
      <c r="H2724" s="22" t="str">
        <f>VLOOKUP($G2724,Temp!$A:$C,H$1,FALSE)</f>
        <v>forbescommcouncil.com</v>
      </c>
      <c r="I2724" s="22" t="e">
        <f>VLOOKUP($G2724,Temp!$A:$C,I$1,FALSE)</f>
        <v>#VALUE!</v>
      </c>
      <c r="J2724" s="22" t="e">
        <f>VLOOKUP($G2724,Temp!$A:$C,J$1,FALSE)</f>
        <v>#VALUE!</v>
      </c>
      <c r="K2724" s="22" t="e">
        <f>VLOOKUP($G2724,Temp!$A:$C,K$1,FALSE)</f>
        <v>#VALUE!</v>
      </c>
      <c r="L2724" s="22" t="e">
        <f>VLOOKUP($G2724,Temp!$A:$C,L$1,FALSE)</f>
        <v>#VALUE!</v>
      </c>
      <c r="M2724" s="22" t="e">
        <f>VLOOKUP($G2724,Temp!$A:$C,M$1,FALSE)</f>
        <v>#VALUE!</v>
      </c>
      <c r="N2724" s="22" t="e">
        <f>VLOOKUP($G2724,Temp!$A:$C,N$1,FALSE)</f>
        <v>#VALUE!</v>
      </c>
      <c r="O2724" s="22" t="e">
        <f>VLOOKUP($G2724,Temp!$A:$C,O$1,FALSE)</f>
        <v>#VALUE!</v>
      </c>
      <c r="P2724" s="22" t="e">
        <f>VLOOKUP($G2724,Temp!$A:$C,P$1,FALSE)</f>
        <v>#VALUE!</v>
      </c>
      <c r="Q2724" s="22" t="e">
        <f>VLOOKUP($G2724,Temp!$A:$C,Q$1,FALSE)</f>
        <v>#VALUE!</v>
      </c>
      <c r="R2724" s="22" t="e">
        <f>VLOOKUP($G2724,Temp!$A:$C,R$1,FALSE)</f>
        <v>#VALUE!</v>
      </c>
      <c r="S2724" s="22" t="e">
        <f>VLOOKUP($G2724,Temp!$A:$C,S$1,FALSE)</f>
        <v>#VALUE!</v>
      </c>
      <c r="T2724" s="22" t="e">
        <f>VLOOKUP($G2724,Temp!$A:$C,T$1,FALSE)</f>
        <v>#VALUE!</v>
      </c>
      <c r="U2724" s="22" t="e">
        <f>VLOOKUP($G2724,Temp!$A:$C,U$1,FALSE)</f>
        <v>#VALUE!</v>
      </c>
      <c r="V2724" s="22" t="e">
        <f>VLOOKUP($G2724,Temp!$A:$C,V$1,FALSE)</f>
        <v>#VALUE!</v>
      </c>
      <c r="W2724" s="22" t="e">
        <f>VLOOKUP($G2724,Temp!$A:$C,W$1,FALSE)</f>
        <v>#VALUE!</v>
      </c>
      <c r="X2724" s="22" t="e">
        <f>VLOOKUP($G2724,Temp!$A:$C,X$1,FALSE)</f>
        <v>#VALUE!</v>
      </c>
      <c r="Y2724" s="22">
        <f>VLOOKUP($G2724,Temp!$A:$C,Y$1,FALSE)</f>
        <v>0</v>
      </c>
      <c r="Z2724" s="22">
        <f>VLOOKUP($G2724,Temp!$A:$C,Z$1,FALSE)</f>
        <v>0</v>
      </c>
      <c r="AA2724" s="22" t="e">
        <f>VLOOKUP($A2724,Searches!$A:$H,AA$1,FALSE)</f>
        <v>#N/A</v>
      </c>
      <c r="AB2724" s="22" t="e">
        <f>VLOOKUP($A2724,Searches!$A:$H,AB$1,FALSE)</f>
        <v>#N/A</v>
      </c>
      <c r="AC2724" s="22" t="e">
        <f>VLOOKUP($A2724,Searches!$A:$H,AC$1,FALSE)</f>
        <v>#N/A</v>
      </c>
      <c r="AD2724" s="22" t="e">
        <f>VLOOKUP($A2724,Searches!$A:$H,AD$1,FALSE)</f>
        <v>#N/A</v>
      </c>
      <c r="AE2724" s="22" t="e">
        <f>VLOOKUP($A2724,Searches!$A:$H,AE$1,FALSE)</f>
        <v>#N/A</v>
      </c>
      <c r="AF2724" s="22" t="e">
        <f>VLOOKUP($A2724,Searches!$A:$H,AF$1,FALSE)</f>
        <v>#N/A</v>
      </c>
      <c r="AG2724" s="22" t="e">
        <f>VLOOKUP($A2724,Searches!$A:$H,AG$1,FALSE)</f>
        <v>#N/A</v>
      </c>
      <c r="AH2724" s="22" t="e">
        <f>VLOOKUP($G2724,Temp!$D:$F,AH$1,FALSE)</f>
        <v>#N/A</v>
      </c>
      <c r="AI2724" s="22" t="e">
        <f>VLOOKUP($G2724,Temp!$D:$F,AI$1,FALSE)</f>
        <v>#N/A</v>
      </c>
      <c r="AJ2724" s="22" t="e">
        <f>VLOOKUP($G2724,Temp!$D:$F,AJ$1,FALSE)</f>
        <v>#N/A</v>
      </c>
    </row>
    <row r="2725" spans="1:36" ht="16" x14ac:dyDescent="0.2">
      <c r="A2725" s="8" t="str">
        <f t="shared" si="42"/>
        <v>Jolijt Tamanaha Fresh Prints</v>
      </c>
      <c r="B2725" s="8" t="s">
        <v>16409</v>
      </c>
      <c r="C2725" s="8" t="s">
        <v>16410</v>
      </c>
      <c r="D2725" s="8" t="s">
        <v>16411</v>
      </c>
      <c r="E2725" s="8" t="s">
        <v>16412</v>
      </c>
      <c r="F2725" s="8" t="s">
        <v>16413</v>
      </c>
      <c r="G2725" s="12" t="s">
        <v>15301</v>
      </c>
      <c r="H2725" s="22" t="str">
        <f>VLOOKUP($G2725,Temp!$A:$C,H$1,FALSE)</f>
        <v>freshprintsshop.com</v>
      </c>
      <c r="I2725" s="22" t="e">
        <f>VLOOKUP($G2725,Temp!$A:$C,I$1,FALSE)</f>
        <v>#VALUE!</v>
      </c>
      <c r="J2725" s="22" t="e">
        <f>VLOOKUP($G2725,Temp!$A:$C,J$1,FALSE)</f>
        <v>#VALUE!</v>
      </c>
      <c r="K2725" s="22" t="e">
        <f>VLOOKUP($G2725,Temp!$A:$C,K$1,FALSE)</f>
        <v>#VALUE!</v>
      </c>
      <c r="L2725" s="22" t="e">
        <f>VLOOKUP($G2725,Temp!$A:$C,L$1,FALSE)</f>
        <v>#VALUE!</v>
      </c>
      <c r="M2725" s="22" t="e">
        <f>VLOOKUP($G2725,Temp!$A:$C,M$1,FALSE)</f>
        <v>#VALUE!</v>
      </c>
      <c r="N2725" s="22" t="e">
        <f>VLOOKUP($G2725,Temp!$A:$C,N$1,FALSE)</f>
        <v>#VALUE!</v>
      </c>
      <c r="O2725" s="22" t="e">
        <f>VLOOKUP($G2725,Temp!$A:$C,O$1,FALSE)</f>
        <v>#VALUE!</v>
      </c>
      <c r="P2725" s="22" t="e">
        <f>VLOOKUP($G2725,Temp!$A:$C,P$1,FALSE)</f>
        <v>#VALUE!</v>
      </c>
      <c r="Q2725" s="22" t="e">
        <f>VLOOKUP($G2725,Temp!$A:$C,Q$1,FALSE)</f>
        <v>#VALUE!</v>
      </c>
      <c r="R2725" s="22" t="e">
        <f>VLOOKUP($G2725,Temp!$A:$C,R$1,FALSE)</f>
        <v>#VALUE!</v>
      </c>
      <c r="S2725" s="22" t="e">
        <f>VLOOKUP($G2725,Temp!$A:$C,S$1,FALSE)</f>
        <v>#VALUE!</v>
      </c>
      <c r="T2725" s="22" t="e">
        <f>VLOOKUP($G2725,Temp!$A:$C,T$1,FALSE)</f>
        <v>#VALUE!</v>
      </c>
      <c r="U2725" s="22" t="e">
        <f>VLOOKUP($G2725,Temp!$A:$C,U$1,FALSE)</f>
        <v>#VALUE!</v>
      </c>
      <c r="V2725" s="22" t="e">
        <f>VLOOKUP($G2725,Temp!$A:$C,V$1,FALSE)</f>
        <v>#VALUE!</v>
      </c>
      <c r="W2725" s="22" t="e">
        <f>VLOOKUP($G2725,Temp!$A:$C,W$1,FALSE)</f>
        <v>#VALUE!</v>
      </c>
      <c r="X2725" s="22" t="e">
        <f>VLOOKUP($G2725,Temp!$A:$C,X$1,FALSE)</f>
        <v>#VALUE!</v>
      </c>
      <c r="Y2725" s="22">
        <f>VLOOKUP($G2725,Temp!$A:$C,Y$1,FALSE)</f>
        <v>6</v>
      </c>
      <c r="Z2725" s="22">
        <f>VLOOKUP($G2725,Temp!$A:$C,Z$1,FALSE)</f>
        <v>0</v>
      </c>
      <c r="AA2725" s="22" t="e">
        <f>VLOOKUP($A2725,Searches!$A:$H,AA$1,FALSE)</f>
        <v>#N/A</v>
      </c>
      <c r="AB2725" s="22" t="e">
        <f>VLOOKUP($A2725,Searches!$A:$H,AB$1,FALSE)</f>
        <v>#N/A</v>
      </c>
      <c r="AC2725" s="22" t="e">
        <f>VLOOKUP($A2725,Searches!$A:$H,AC$1,FALSE)</f>
        <v>#N/A</v>
      </c>
      <c r="AD2725" s="22" t="e">
        <f>VLOOKUP($A2725,Searches!$A:$H,AD$1,FALSE)</f>
        <v>#N/A</v>
      </c>
      <c r="AE2725" s="22" t="e">
        <f>VLOOKUP($A2725,Searches!$A:$H,AE$1,FALSE)</f>
        <v>#N/A</v>
      </c>
      <c r="AF2725" s="22" t="e">
        <f>VLOOKUP($A2725,Searches!$A:$H,AF$1,FALSE)</f>
        <v>#N/A</v>
      </c>
      <c r="AG2725" s="22" t="e">
        <f>VLOOKUP($A2725,Searches!$A:$H,AG$1,FALSE)</f>
        <v>#N/A</v>
      </c>
      <c r="AH2725" s="22" t="e">
        <f>VLOOKUP($G2725,Temp!$D:$F,AH$1,FALSE)</f>
        <v>#N/A</v>
      </c>
      <c r="AI2725" s="22" t="e">
        <f>VLOOKUP($G2725,Temp!$D:$F,AI$1,FALSE)</f>
        <v>#N/A</v>
      </c>
      <c r="AJ2725" s="22" t="e">
        <f>VLOOKUP($G2725,Temp!$D:$F,AJ$1,FALSE)</f>
        <v>#N/A</v>
      </c>
    </row>
    <row r="2726" spans="1:36" ht="16" x14ac:dyDescent="0.2">
      <c r="A2726" s="8" t="str">
        <f t="shared" si="42"/>
        <v>Robert Bardunias BUZZI.IO</v>
      </c>
      <c r="B2726" s="8" t="s">
        <v>1836</v>
      </c>
      <c r="C2726" s="8" t="s">
        <v>16414</v>
      </c>
      <c r="D2726" s="8" t="s">
        <v>9155</v>
      </c>
      <c r="E2726" s="8" t="s">
        <v>16415</v>
      </c>
      <c r="F2726" s="12" t="s">
        <v>16416</v>
      </c>
      <c r="G2726" s="12" t="s">
        <v>15320</v>
      </c>
      <c r="H2726" s="22" t="str">
        <f>VLOOKUP($G2726,Temp!$A:$C,H$1,FALSE)</f>
        <v>buzzi.io</v>
      </c>
      <c r="I2726" s="22" t="e">
        <f>VLOOKUP($G2726,Temp!$A:$C,I$1,FALSE)</f>
        <v>#VALUE!</v>
      </c>
      <c r="J2726" s="22" t="e">
        <f>VLOOKUP($G2726,Temp!$A:$C,J$1,FALSE)</f>
        <v>#VALUE!</v>
      </c>
      <c r="K2726" s="22" t="e">
        <f>VLOOKUP($G2726,Temp!$A:$C,K$1,FALSE)</f>
        <v>#VALUE!</v>
      </c>
      <c r="L2726" s="22" t="e">
        <f>VLOOKUP($G2726,Temp!$A:$C,L$1,FALSE)</f>
        <v>#VALUE!</v>
      </c>
      <c r="M2726" s="22" t="e">
        <f>VLOOKUP($G2726,Temp!$A:$C,M$1,FALSE)</f>
        <v>#VALUE!</v>
      </c>
      <c r="N2726" s="22" t="e">
        <f>VLOOKUP($G2726,Temp!$A:$C,N$1,FALSE)</f>
        <v>#VALUE!</v>
      </c>
      <c r="O2726" s="22" t="e">
        <f>VLOOKUP($G2726,Temp!$A:$C,O$1,FALSE)</f>
        <v>#VALUE!</v>
      </c>
      <c r="P2726" s="22" t="e">
        <f>VLOOKUP($G2726,Temp!$A:$C,P$1,FALSE)</f>
        <v>#VALUE!</v>
      </c>
      <c r="Q2726" s="22" t="e">
        <f>VLOOKUP($G2726,Temp!$A:$C,Q$1,FALSE)</f>
        <v>#VALUE!</v>
      </c>
      <c r="R2726" s="22" t="e">
        <f>VLOOKUP($G2726,Temp!$A:$C,R$1,FALSE)</f>
        <v>#VALUE!</v>
      </c>
      <c r="S2726" s="22" t="e">
        <f>VLOOKUP($G2726,Temp!$A:$C,S$1,FALSE)</f>
        <v>#VALUE!</v>
      </c>
      <c r="T2726" s="22" t="e">
        <f>VLOOKUP($G2726,Temp!$A:$C,T$1,FALSE)</f>
        <v>#VALUE!</v>
      </c>
      <c r="U2726" s="22" t="e">
        <f>VLOOKUP($G2726,Temp!$A:$C,U$1,FALSE)</f>
        <v>#VALUE!</v>
      </c>
      <c r="V2726" s="22" t="e">
        <f>VLOOKUP($G2726,Temp!$A:$C,V$1,FALSE)</f>
        <v>#VALUE!</v>
      </c>
      <c r="W2726" s="22" t="e">
        <f>VLOOKUP($G2726,Temp!$A:$C,W$1,FALSE)</f>
        <v>#VALUE!</v>
      </c>
      <c r="X2726" s="22" t="e">
        <f>VLOOKUP($G2726,Temp!$A:$C,X$1,FALSE)</f>
        <v>#VALUE!</v>
      </c>
      <c r="Y2726" s="22">
        <f>VLOOKUP($G2726,Temp!$A:$C,Y$1,FALSE)</f>
        <v>0</v>
      </c>
      <c r="Z2726" s="22">
        <f>VLOOKUP($G2726,Temp!$A:$C,Z$1,FALSE)</f>
        <v>0</v>
      </c>
      <c r="AA2726" s="22" t="e">
        <f>VLOOKUP($A2726,Searches!$A:$H,AA$1,FALSE)</f>
        <v>#N/A</v>
      </c>
      <c r="AB2726" s="22" t="e">
        <f>VLOOKUP($A2726,Searches!$A:$H,AB$1,FALSE)</f>
        <v>#N/A</v>
      </c>
      <c r="AC2726" s="22" t="e">
        <f>VLOOKUP($A2726,Searches!$A:$H,AC$1,FALSE)</f>
        <v>#N/A</v>
      </c>
      <c r="AD2726" s="22" t="e">
        <f>VLOOKUP($A2726,Searches!$A:$H,AD$1,FALSE)</f>
        <v>#N/A</v>
      </c>
      <c r="AE2726" s="22" t="e">
        <f>VLOOKUP($A2726,Searches!$A:$H,AE$1,FALSE)</f>
        <v>#N/A</v>
      </c>
      <c r="AF2726" s="22" t="e">
        <f>VLOOKUP($A2726,Searches!$A:$H,AF$1,FALSE)</f>
        <v>#N/A</v>
      </c>
      <c r="AG2726" s="22" t="e">
        <f>VLOOKUP($A2726,Searches!$A:$H,AG$1,FALSE)</f>
        <v>#N/A</v>
      </c>
      <c r="AH2726" s="22" t="e">
        <f>VLOOKUP($G2726,Temp!$D:$F,AH$1,FALSE)</f>
        <v>#N/A</v>
      </c>
      <c r="AI2726" s="22" t="e">
        <f>VLOOKUP($G2726,Temp!$D:$F,AI$1,FALSE)</f>
        <v>#N/A</v>
      </c>
      <c r="AJ2726" s="22" t="e">
        <f>VLOOKUP($G2726,Temp!$D:$F,AJ$1,FALSE)</f>
        <v>#N/A</v>
      </c>
    </row>
    <row r="2727" spans="1:36" ht="16" x14ac:dyDescent="0.2">
      <c r="A2727" s="8" t="str">
        <f t="shared" si="42"/>
        <v>Perla Cruz Conversion Whale</v>
      </c>
      <c r="B2727" s="8" t="s">
        <v>16417</v>
      </c>
      <c r="C2727" s="8" t="s">
        <v>16418</v>
      </c>
      <c r="D2727" s="8" t="s">
        <v>16388</v>
      </c>
      <c r="E2727" s="8" t="s">
        <v>16419</v>
      </c>
      <c r="F2727" s="8" t="s">
        <v>16420</v>
      </c>
      <c r="G2727" s="12" t="s">
        <v>15344</v>
      </c>
      <c r="H2727" s="22" t="str">
        <f>VLOOKUP($G2727,Temp!$A:$C,H$1,FALSE)</f>
        <v>conversionwhale.com</v>
      </c>
      <c r="I2727" s="22" t="e">
        <f>VLOOKUP($G2727,Temp!$A:$C,I$1,FALSE)</f>
        <v>#VALUE!</v>
      </c>
      <c r="J2727" s="22" t="e">
        <f>VLOOKUP($G2727,Temp!$A:$C,J$1,FALSE)</f>
        <v>#VALUE!</v>
      </c>
      <c r="K2727" s="22" t="e">
        <f>VLOOKUP($G2727,Temp!$A:$C,K$1,FALSE)</f>
        <v>#VALUE!</v>
      </c>
      <c r="L2727" s="22" t="e">
        <f>VLOOKUP($G2727,Temp!$A:$C,L$1,FALSE)</f>
        <v>#VALUE!</v>
      </c>
      <c r="M2727" s="22" t="e">
        <f>VLOOKUP($G2727,Temp!$A:$C,M$1,FALSE)</f>
        <v>#VALUE!</v>
      </c>
      <c r="N2727" s="22" t="e">
        <f>VLOOKUP($G2727,Temp!$A:$C,N$1,FALSE)</f>
        <v>#VALUE!</v>
      </c>
      <c r="O2727" s="22" t="e">
        <f>VLOOKUP($G2727,Temp!$A:$C,O$1,FALSE)</f>
        <v>#VALUE!</v>
      </c>
      <c r="P2727" s="22" t="e">
        <f>VLOOKUP($G2727,Temp!$A:$C,P$1,FALSE)</f>
        <v>#VALUE!</v>
      </c>
      <c r="Q2727" s="22" t="e">
        <f>VLOOKUP($G2727,Temp!$A:$C,Q$1,FALSE)</f>
        <v>#VALUE!</v>
      </c>
      <c r="R2727" s="22" t="e">
        <f>VLOOKUP($G2727,Temp!$A:$C,R$1,FALSE)</f>
        <v>#VALUE!</v>
      </c>
      <c r="S2727" s="22" t="e">
        <f>VLOOKUP($G2727,Temp!$A:$C,S$1,FALSE)</f>
        <v>#VALUE!</v>
      </c>
      <c r="T2727" s="22" t="e">
        <f>VLOOKUP($G2727,Temp!$A:$C,T$1,FALSE)</f>
        <v>#VALUE!</v>
      </c>
      <c r="U2727" s="22" t="e">
        <f>VLOOKUP($G2727,Temp!$A:$C,U$1,FALSE)</f>
        <v>#VALUE!</v>
      </c>
      <c r="V2727" s="22" t="e">
        <f>VLOOKUP($G2727,Temp!$A:$C,V$1,FALSE)</f>
        <v>#VALUE!</v>
      </c>
      <c r="W2727" s="22" t="e">
        <f>VLOOKUP($G2727,Temp!$A:$C,W$1,FALSE)</f>
        <v>#VALUE!</v>
      </c>
      <c r="X2727" s="22" t="e">
        <f>VLOOKUP($G2727,Temp!$A:$C,X$1,FALSE)</f>
        <v>#VALUE!</v>
      </c>
      <c r="Y2727" s="22">
        <f>VLOOKUP($G2727,Temp!$A:$C,Y$1,FALSE)</f>
        <v>0</v>
      </c>
      <c r="Z2727" s="22">
        <f>VLOOKUP($G2727,Temp!$A:$C,Z$1,FALSE)</f>
        <v>0</v>
      </c>
      <c r="AA2727" s="22" t="e">
        <f>VLOOKUP($A2727,Searches!$A:$H,AA$1,FALSE)</f>
        <v>#N/A</v>
      </c>
      <c r="AB2727" s="22" t="e">
        <f>VLOOKUP($A2727,Searches!$A:$H,AB$1,FALSE)</f>
        <v>#N/A</v>
      </c>
      <c r="AC2727" s="22" t="e">
        <f>VLOOKUP($A2727,Searches!$A:$H,AC$1,FALSE)</f>
        <v>#N/A</v>
      </c>
      <c r="AD2727" s="22" t="e">
        <f>VLOOKUP($A2727,Searches!$A:$H,AD$1,FALSE)</f>
        <v>#N/A</v>
      </c>
      <c r="AE2727" s="22" t="e">
        <f>VLOOKUP($A2727,Searches!$A:$H,AE$1,FALSE)</f>
        <v>#N/A</v>
      </c>
      <c r="AF2727" s="22" t="e">
        <f>VLOOKUP($A2727,Searches!$A:$H,AF$1,FALSE)</f>
        <v>#N/A</v>
      </c>
      <c r="AG2727" s="22" t="e">
        <f>VLOOKUP($A2727,Searches!$A:$H,AG$1,FALSE)</f>
        <v>#N/A</v>
      </c>
      <c r="AH2727" s="22" t="e">
        <f>VLOOKUP($G2727,Temp!$D:$F,AH$1,FALSE)</f>
        <v>#N/A</v>
      </c>
      <c r="AI2727" s="22" t="e">
        <f>VLOOKUP($G2727,Temp!$D:$F,AI$1,FALSE)</f>
        <v>#N/A</v>
      </c>
      <c r="AJ2727" s="22" t="e">
        <f>VLOOKUP($G2727,Temp!$D:$F,AJ$1,FALSE)</f>
        <v>#N/A</v>
      </c>
    </row>
    <row r="2728" spans="1:36" ht="16" x14ac:dyDescent="0.2">
      <c r="A2728" s="8" t="str">
        <f t="shared" si="42"/>
        <v>Chris Smitley ClickSmart.com®</v>
      </c>
      <c r="B2728" s="8" t="s">
        <v>89</v>
      </c>
      <c r="C2728" s="8" t="s">
        <v>16421</v>
      </c>
      <c r="D2728" s="8" t="s">
        <v>15228</v>
      </c>
      <c r="E2728" s="8" t="s">
        <v>16422</v>
      </c>
      <c r="F2728" s="8" t="s">
        <v>16423</v>
      </c>
      <c r="G2728" s="12" t="s">
        <v>15370</v>
      </c>
      <c r="H2728" s="22" t="str">
        <f>VLOOKUP($G2728,Temp!$A:$C,H$1,FALSE)</f>
        <v>clicksmart.com</v>
      </c>
      <c r="I2728" s="22" t="e">
        <f>VLOOKUP($G2728,Temp!$A:$C,I$1,FALSE)</f>
        <v>#VALUE!</v>
      </c>
      <c r="J2728" s="22" t="e">
        <f>VLOOKUP($G2728,Temp!$A:$C,J$1,FALSE)</f>
        <v>#VALUE!</v>
      </c>
      <c r="K2728" s="22" t="e">
        <f>VLOOKUP($G2728,Temp!$A:$C,K$1,FALSE)</f>
        <v>#VALUE!</v>
      </c>
      <c r="L2728" s="22" t="e">
        <f>VLOOKUP($G2728,Temp!$A:$C,L$1,FALSE)</f>
        <v>#VALUE!</v>
      </c>
      <c r="M2728" s="22" t="e">
        <f>VLOOKUP($G2728,Temp!$A:$C,M$1,FALSE)</f>
        <v>#VALUE!</v>
      </c>
      <c r="N2728" s="22" t="e">
        <f>VLOOKUP($G2728,Temp!$A:$C,N$1,FALSE)</f>
        <v>#VALUE!</v>
      </c>
      <c r="O2728" s="22" t="e">
        <f>VLOOKUP($G2728,Temp!$A:$C,O$1,FALSE)</f>
        <v>#VALUE!</v>
      </c>
      <c r="P2728" s="22" t="e">
        <f>VLOOKUP($G2728,Temp!$A:$C,P$1,FALSE)</f>
        <v>#VALUE!</v>
      </c>
      <c r="Q2728" s="22" t="e">
        <f>VLOOKUP($G2728,Temp!$A:$C,Q$1,FALSE)</f>
        <v>#VALUE!</v>
      </c>
      <c r="R2728" s="22" t="e">
        <f>VLOOKUP($G2728,Temp!$A:$C,R$1,FALSE)</f>
        <v>#VALUE!</v>
      </c>
      <c r="S2728" s="22" t="e">
        <f>VLOOKUP($G2728,Temp!$A:$C,S$1,FALSE)</f>
        <v>#VALUE!</v>
      </c>
      <c r="T2728" s="22" t="e">
        <f>VLOOKUP($G2728,Temp!$A:$C,T$1,FALSE)</f>
        <v>#VALUE!</v>
      </c>
      <c r="U2728" s="22" t="e">
        <f>VLOOKUP($G2728,Temp!$A:$C,U$1,FALSE)</f>
        <v>#VALUE!</v>
      </c>
      <c r="V2728" s="22" t="e">
        <f>VLOOKUP($G2728,Temp!$A:$C,V$1,FALSE)</f>
        <v>#VALUE!</v>
      </c>
      <c r="W2728" s="22" t="e">
        <f>VLOOKUP($G2728,Temp!$A:$C,W$1,FALSE)</f>
        <v>#VALUE!</v>
      </c>
      <c r="X2728" s="22" t="e">
        <f>VLOOKUP($G2728,Temp!$A:$C,X$1,FALSE)</f>
        <v>#VALUE!</v>
      </c>
      <c r="Y2728" s="22">
        <f>VLOOKUP($G2728,Temp!$A:$C,Y$1,FALSE)</f>
        <v>0</v>
      </c>
      <c r="Z2728" s="22">
        <f>VLOOKUP($G2728,Temp!$A:$C,Z$1,FALSE)</f>
        <v>0</v>
      </c>
      <c r="AA2728" s="22" t="e">
        <f>VLOOKUP($A2728,Searches!$A:$H,AA$1,FALSE)</f>
        <v>#N/A</v>
      </c>
      <c r="AB2728" s="22" t="e">
        <f>VLOOKUP($A2728,Searches!$A:$H,AB$1,FALSE)</f>
        <v>#N/A</v>
      </c>
      <c r="AC2728" s="22" t="e">
        <f>VLOOKUP($A2728,Searches!$A:$H,AC$1,FALSE)</f>
        <v>#N/A</v>
      </c>
      <c r="AD2728" s="22" t="e">
        <f>VLOOKUP($A2728,Searches!$A:$H,AD$1,FALSE)</f>
        <v>#N/A</v>
      </c>
      <c r="AE2728" s="22" t="e">
        <f>VLOOKUP($A2728,Searches!$A:$H,AE$1,FALSE)</f>
        <v>#N/A</v>
      </c>
      <c r="AF2728" s="22" t="e">
        <f>VLOOKUP($A2728,Searches!$A:$H,AF$1,FALSE)</f>
        <v>#N/A</v>
      </c>
      <c r="AG2728" s="22" t="e">
        <f>VLOOKUP($A2728,Searches!$A:$H,AG$1,FALSE)</f>
        <v>#N/A</v>
      </c>
      <c r="AH2728" s="22" t="e">
        <f>VLOOKUP($G2728,Temp!$D:$F,AH$1,FALSE)</f>
        <v>#N/A</v>
      </c>
      <c r="AI2728" s="22" t="e">
        <f>VLOOKUP($G2728,Temp!$D:$F,AI$1,FALSE)</f>
        <v>#N/A</v>
      </c>
      <c r="AJ2728" s="22" t="e">
        <f>VLOOKUP($G2728,Temp!$D:$F,AJ$1,FALSE)</f>
        <v>#N/A</v>
      </c>
    </row>
    <row r="2729" spans="1:36" ht="16" x14ac:dyDescent="0.2">
      <c r="A2729" s="8" t="str">
        <f t="shared" si="42"/>
        <v>Tyler Shears Shears Consulting Group</v>
      </c>
      <c r="B2729" s="8" t="s">
        <v>16424</v>
      </c>
      <c r="C2729" s="8" t="s">
        <v>16425</v>
      </c>
      <c r="D2729" s="8" t="s">
        <v>3810</v>
      </c>
      <c r="E2729" s="8" t="s">
        <v>634</v>
      </c>
      <c r="F2729" s="8" t="s">
        <v>16426</v>
      </c>
      <c r="G2729" s="8" t="s">
        <v>634</v>
      </c>
      <c r="H2729" s="22" t="e">
        <f>VLOOKUP($G2729,Temp!$A:$C,H$1,FALSE)</f>
        <v>#N/A</v>
      </c>
      <c r="I2729" s="22" t="e">
        <f>VLOOKUP($G2729,Temp!$A:$C,I$1,FALSE)</f>
        <v>#N/A</v>
      </c>
      <c r="J2729" s="22" t="e">
        <f>VLOOKUP($G2729,Temp!$A:$C,J$1,FALSE)</f>
        <v>#N/A</v>
      </c>
      <c r="K2729" s="22" t="e">
        <f>VLOOKUP($G2729,Temp!$A:$C,K$1,FALSE)</f>
        <v>#N/A</v>
      </c>
      <c r="L2729" s="22" t="e">
        <f>VLOOKUP($G2729,Temp!$A:$C,L$1,FALSE)</f>
        <v>#N/A</v>
      </c>
      <c r="M2729" s="22" t="e">
        <f>VLOOKUP($G2729,Temp!$A:$C,M$1,FALSE)</f>
        <v>#N/A</v>
      </c>
      <c r="N2729" s="22" t="e">
        <f>VLOOKUP($G2729,Temp!$A:$C,N$1,FALSE)</f>
        <v>#N/A</v>
      </c>
      <c r="O2729" s="22" t="e">
        <f>VLOOKUP($G2729,Temp!$A:$C,O$1,FALSE)</f>
        <v>#N/A</v>
      </c>
      <c r="P2729" s="22" t="e">
        <f>VLOOKUP($G2729,Temp!$A:$C,P$1,FALSE)</f>
        <v>#N/A</v>
      </c>
      <c r="Q2729" s="22" t="e">
        <f>VLOOKUP($G2729,Temp!$A:$C,Q$1,FALSE)</f>
        <v>#N/A</v>
      </c>
      <c r="R2729" s="22" t="e">
        <f>VLOOKUP($G2729,Temp!$A:$C,R$1,FALSE)</f>
        <v>#N/A</v>
      </c>
      <c r="S2729" s="22" t="e">
        <f>VLOOKUP($G2729,Temp!$A:$C,S$1,FALSE)</f>
        <v>#N/A</v>
      </c>
      <c r="T2729" s="22" t="e">
        <f>VLOOKUP($G2729,Temp!$A:$C,T$1,FALSE)</f>
        <v>#N/A</v>
      </c>
      <c r="U2729" s="22" t="e">
        <f>VLOOKUP($G2729,Temp!$A:$C,U$1,FALSE)</f>
        <v>#N/A</v>
      </c>
      <c r="V2729" s="22" t="e">
        <f>VLOOKUP($G2729,Temp!$A:$C,V$1,FALSE)</f>
        <v>#N/A</v>
      </c>
      <c r="W2729" s="22" t="e">
        <f>VLOOKUP($G2729,Temp!$A:$C,W$1,FALSE)</f>
        <v>#N/A</v>
      </c>
      <c r="X2729" s="22" t="e">
        <f>VLOOKUP($G2729,Temp!$A:$C,X$1,FALSE)</f>
        <v>#N/A</v>
      </c>
      <c r="Y2729" s="22" t="e">
        <f>VLOOKUP($G2729,Temp!$A:$C,Y$1,FALSE)</f>
        <v>#N/A</v>
      </c>
      <c r="Z2729" s="22" t="e">
        <f>VLOOKUP($G2729,Temp!$A:$C,Z$1,FALSE)</f>
        <v>#N/A</v>
      </c>
      <c r="AA2729" s="22" t="e">
        <f>VLOOKUP($A2729,Searches!$A:$H,AA$1,FALSE)</f>
        <v>#N/A</v>
      </c>
      <c r="AB2729" s="22" t="e">
        <f>VLOOKUP($A2729,Searches!$A:$H,AB$1,FALSE)</f>
        <v>#N/A</v>
      </c>
      <c r="AC2729" s="22" t="e">
        <f>VLOOKUP($A2729,Searches!$A:$H,AC$1,FALSE)</f>
        <v>#N/A</v>
      </c>
      <c r="AD2729" s="22" t="e">
        <f>VLOOKUP($A2729,Searches!$A:$H,AD$1,FALSE)</f>
        <v>#N/A</v>
      </c>
      <c r="AE2729" s="22" t="e">
        <f>VLOOKUP($A2729,Searches!$A:$H,AE$1,FALSE)</f>
        <v>#N/A</v>
      </c>
      <c r="AF2729" s="22" t="e">
        <f>VLOOKUP($A2729,Searches!$A:$H,AF$1,FALSE)</f>
        <v>#N/A</v>
      </c>
      <c r="AG2729" s="22" t="e">
        <f>VLOOKUP($A2729,Searches!$A:$H,AG$1,FALSE)</f>
        <v>#N/A</v>
      </c>
      <c r="AH2729" s="22" t="e">
        <f>VLOOKUP($G2729,Temp!$D:$F,AH$1,FALSE)</f>
        <v>#N/A</v>
      </c>
      <c r="AI2729" s="22" t="e">
        <f>VLOOKUP($G2729,Temp!$D:$F,AI$1,FALSE)</f>
        <v>#N/A</v>
      </c>
      <c r="AJ2729" s="22" t="e">
        <f>VLOOKUP($G2729,Temp!$D:$F,AJ$1,FALSE)</f>
        <v>#N/A</v>
      </c>
    </row>
    <row r="2730" spans="1:36" ht="16" x14ac:dyDescent="0.2">
      <c r="A2730" s="8" t="str">
        <f t="shared" si="42"/>
        <v>Derek Tian Black Lapel</v>
      </c>
      <c r="B2730" s="8" t="s">
        <v>5974</v>
      </c>
      <c r="C2730" s="8" t="s">
        <v>16427</v>
      </c>
      <c r="D2730" s="8" t="s">
        <v>15540</v>
      </c>
      <c r="E2730" s="8" t="s">
        <v>16428</v>
      </c>
      <c r="F2730" s="8" t="s">
        <v>16429</v>
      </c>
      <c r="G2730" s="12" t="s">
        <v>15400</v>
      </c>
      <c r="H2730" s="22" t="str">
        <f>VLOOKUP($G2730,Temp!$A:$C,H$1,FALSE)</f>
        <v>blacklapel.com</v>
      </c>
      <c r="I2730" s="22" t="e">
        <f>VLOOKUP($G2730,Temp!$A:$C,I$1,FALSE)</f>
        <v>#VALUE!</v>
      </c>
      <c r="J2730" s="22" t="e">
        <f>VLOOKUP($G2730,Temp!$A:$C,J$1,FALSE)</f>
        <v>#VALUE!</v>
      </c>
      <c r="K2730" s="22" t="e">
        <f>VLOOKUP($G2730,Temp!$A:$C,K$1,FALSE)</f>
        <v>#VALUE!</v>
      </c>
      <c r="L2730" s="22" t="e">
        <f>VLOOKUP($G2730,Temp!$A:$C,L$1,FALSE)</f>
        <v>#VALUE!</v>
      </c>
      <c r="M2730" s="22" t="e">
        <f>VLOOKUP($G2730,Temp!$A:$C,M$1,FALSE)</f>
        <v>#VALUE!</v>
      </c>
      <c r="N2730" s="22" t="e">
        <f>VLOOKUP($G2730,Temp!$A:$C,N$1,FALSE)</f>
        <v>#VALUE!</v>
      </c>
      <c r="O2730" s="22" t="e">
        <f>VLOOKUP($G2730,Temp!$A:$C,O$1,FALSE)</f>
        <v>#VALUE!</v>
      </c>
      <c r="P2730" s="22" t="e">
        <f>VLOOKUP($G2730,Temp!$A:$C,P$1,FALSE)</f>
        <v>#VALUE!</v>
      </c>
      <c r="Q2730" s="22" t="e">
        <f>VLOOKUP($G2730,Temp!$A:$C,Q$1,FALSE)</f>
        <v>#VALUE!</v>
      </c>
      <c r="R2730" s="22" t="e">
        <f>VLOOKUP($G2730,Temp!$A:$C,R$1,FALSE)</f>
        <v>#VALUE!</v>
      </c>
      <c r="S2730" s="22" t="e">
        <f>VLOOKUP($G2730,Temp!$A:$C,S$1,FALSE)</f>
        <v>#VALUE!</v>
      </c>
      <c r="T2730" s="22" t="e">
        <f>VLOOKUP($G2730,Temp!$A:$C,T$1,FALSE)</f>
        <v>#VALUE!</v>
      </c>
      <c r="U2730" s="22" t="e">
        <f>VLOOKUP($G2730,Temp!$A:$C,U$1,FALSE)</f>
        <v>#VALUE!</v>
      </c>
      <c r="V2730" s="22" t="e">
        <f>VLOOKUP($G2730,Temp!$A:$C,V$1,FALSE)</f>
        <v>#VALUE!</v>
      </c>
      <c r="W2730" s="22" t="e">
        <f>VLOOKUP($G2730,Temp!$A:$C,W$1,FALSE)</f>
        <v>#VALUE!</v>
      </c>
      <c r="X2730" s="22" t="e">
        <f>VLOOKUP($G2730,Temp!$A:$C,X$1,FALSE)</f>
        <v>#VALUE!</v>
      </c>
      <c r="Y2730" s="22">
        <f>VLOOKUP($G2730,Temp!$A:$C,Y$1,FALSE)</f>
        <v>40400</v>
      </c>
      <c r="Z2730" s="22">
        <f>VLOOKUP($G2730,Temp!$A:$C,Z$1,FALSE)</f>
        <v>293</v>
      </c>
      <c r="AA2730" s="22" t="e">
        <f>VLOOKUP($A2730,Searches!$A:$H,AA$1,FALSE)</f>
        <v>#N/A</v>
      </c>
      <c r="AB2730" s="22" t="e">
        <f>VLOOKUP($A2730,Searches!$A:$H,AB$1,FALSE)</f>
        <v>#N/A</v>
      </c>
      <c r="AC2730" s="22" t="e">
        <f>VLOOKUP($A2730,Searches!$A:$H,AC$1,FALSE)</f>
        <v>#N/A</v>
      </c>
      <c r="AD2730" s="22" t="e">
        <f>VLOOKUP($A2730,Searches!$A:$H,AD$1,FALSE)</f>
        <v>#N/A</v>
      </c>
      <c r="AE2730" s="22" t="e">
        <f>VLOOKUP($A2730,Searches!$A:$H,AE$1,FALSE)</f>
        <v>#N/A</v>
      </c>
      <c r="AF2730" s="22" t="e">
        <f>VLOOKUP($A2730,Searches!$A:$H,AF$1,FALSE)</f>
        <v>#N/A</v>
      </c>
      <c r="AG2730" s="22" t="e">
        <f>VLOOKUP($A2730,Searches!$A:$H,AG$1,FALSE)</f>
        <v>#N/A</v>
      </c>
      <c r="AH2730" s="22" t="e">
        <f>VLOOKUP($G2730,Temp!$D:$F,AH$1,FALSE)</f>
        <v>#N/A</v>
      </c>
      <c r="AI2730" s="22" t="e">
        <f>VLOOKUP($G2730,Temp!$D:$F,AI$1,FALSE)</f>
        <v>#N/A</v>
      </c>
      <c r="AJ2730" s="22" t="e">
        <f>VLOOKUP($G2730,Temp!$D:$F,AJ$1,FALSE)</f>
        <v>#N/A</v>
      </c>
    </row>
    <row r="2731" spans="1:36" ht="16" x14ac:dyDescent="0.2">
      <c r="A2731" s="8" t="str">
        <f t="shared" si="42"/>
        <v>Kristin Stancato X8 Drums &amp; Percussion, Inc.</v>
      </c>
      <c r="B2731" s="8" t="s">
        <v>557</v>
      </c>
      <c r="C2731" s="8" t="s">
        <v>16430</v>
      </c>
      <c r="D2731" s="8" t="s">
        <v>16431</v>
      </c>
      <c r="E2731" s="8" t="s">
        <v>16432</v>
      </c>
      <c r="F2731" s="8" t="s">
        <v>16433</v>
      </c>
      <c r="G2731" s="12" t="s">
        <v>15422</v>
      </c>
      <c r="H2731" s="22" t="str">
        <f>VLOOKUP($G2731,Temp!$A:$C,H$1,FALSE)</f>
        <v>X8Drums.com</v>
      </c>
      <c r="I2731" s="22" t="e">
        <f>VLOOKUP($G2731,Temp!$A:$C,I$1,FALSE)</f>
        <v>#VALUE!</v>
      </c>
      <c r="J2731" s="22" t="e">
        <f>VLOOKUP($G2731,Temp!$A:$C,J$1,FALSE)</f>
        <v>#VALUE!</v>
      </c>
      <c r="K2731" s="22" t="e">
        <f>VLOOKUP($G2731,Temp!$A:$C,K$1,FALSE)</f>
        <v>#VALUE!</v>
      </c>
      <c r="L2731" s="22" t="e">
        <f>VLOOKUP($G2731,Temp!$A:$C,L$1,FALSE)</f>
        <v>#VALUE!</v>
      </c>
      <c r="M2731" s="22" t="e">
        <f>VLOOKUP($G2731,Temp!$A:$C,M$1,FALSE)</f>
        <v>#VALUE!</v>
      </c>
      <c r="N2731" s="22" t="e">
        <f>VLOOKUP($G2731,Temp!$A:$C,N$1,FALSE)</f>
        <v>#VALUE!</v>
      </c>
      <c r="O2731" s="22" t="e">
        <f>VLOOKUP($G2731,Temp!$A:$C,O$1,FALSE)</f>
        <v>#VALUE!</v>
      </c>
      <c r="P2731" s="22" t="e">
        <f>VLOOKUP($G2731,Temp!$A:$C,P$1,FALSE)</f>
        <v>#VALUE!</v>
      </c>
      <c r="Q2731" s="22" t="e">
        <f>VLOOKUP($G2731,Temp!$A:$C,Q$1,FALSE)</f>
        <v>#VALUE!</v>
      </c>
      <c r="R2731" s="22" t="e">
        <f>VLOOKUP($G2731,Temp!$A:$C,R$1,FALSE)</f>
        <v>#VALUE!</v>
      </c>
      <c r="S2731" s="22" t="e">
        <f>VLOOKUP($G2731,Temp!$A:$C,S$1,FALSE)</f>
        <v>#VALUE!</v>
      </c>
      <c r="T2731" s="22" t="e">
        <f>VLOOKUP($G2731,Temp!$A:$C,T$1,FALSE)</f>
        <v>#VALUE!</v>
      </c>
      <c r="U2731" s="22" t="e">
        <f>VLOOKUP($G2731,Temp!$A:$C,U$1,FALSE)</f>
        <v>#VALUE!</v>
      </c>
      <c r="V2731" s="22" t="e">
        <f>VLOOKUP($G2731,Temp!$A:$C,V$1,FALSE)</f>
        <v>#VALUE!</v>
      </c>
      <c r="W2731" s="22" t="e">
        <f>VLOOKUP($G2731,Temp!$A:$C,W$1,FALSE)</f>
        <v>#VALUE!</v>
      </c>
      <c r="X2731" s="22" t="e">
        <f>VLOOKUP($G2731,Temp!$A:$C,X$1,FALSE)</f>
        <v>#VALUE!</v>
      </c>
      <c r="Y2731" s="22">
        <f>VLOOKUP($G2731,Temp!$A:$C,Y$1,FALSE)</f>
        <v>6500</v>
      </c>
      <c r="Z2731" s="22">
        <f>VLOOKUP($G2731,Temp!$A:$C,Z$1,FALSE)</f>
        <v>0</v>
      </c>
      <c r="AA2731" s="22" t="e">
        <f>VLOOKUP($A2731,Searches!$A:$H,AA$1,FALSE)</f>
        <v>#N/A</v>
      </c>
      <c r="AB2731" s="22" t="e">
        <f>VLOOKUP($A2731,Searches!$A:$H,AB$1,FALSE)</f>
        <v>#N/A</v>
      </c>
      <c r="AC2731" s="22" t="e">
        <f>VLOOKUP($A2731,Searches!$A:$H,AC$1,FALSE)</f>
        <v>#N/A</v>
      </c>
      <c r="AD2731" s="22" t="e">
        <f>VLOOKUP($A2731,Searches!$A:$H,AD$1,FALSE)</f>
        <v>#N/A</v>
      </c>
      <c r="AE2731" s="22" t="e">
        <f>VLOOKUP($A2731,Searches!$A:$H,AE$1,FALSE)</f>
        <v>#N/A</v>
      </c>
      <c r="AF2731" s="22" t="e">
        <f>VLOOKUP($A2731,Searches!$A:$H,AF$1,FALSE)</f>
        <v>#N/A</v>
      </c>
      <c r="AG2731" s="22" t="e">
        <f>VLOOKUP($A2731,Searches!$A:$H,AG$1,FALSE)</f>
        <v>#N/A</v>
      </c>
      <c r="AH2731" s="22" t="e">
        <f>VLOOKUP($G2731,Temp!$D:$F,AH$1,FALSE)</f>
        <v>#N/A</v>
      </c>
      <c r="AI2731" s="22" t="e">
        <f>VLOOKUP($G2731,Temp!$D:$F,AI$1,FALSE)</f>
        <v>#N/A</v>
      </c>
      <c r="AJ2731" s="22" t="e">
        <f>VLOOKUP($G2731,Temp!$D:$F,AJ$1,FALSE)</f>
        <v>#N/A</v>
      </c>
    </row>
    <row r="2732" spans="1:36" ht="16" x14ac:dyDescent="0.2">
      <c r="A2732" s="8" t="str">
        <f t="shared" si="42"/>
        <v>Josh Levin Limbik</v>
      </c>
      <c r="B2732" s="8" t="s">
        <v>701</v>
      </c>
      <c r="C2732" s="8" t="s">
        <v>16434</v>
      </c>
      <c r="D2732" s="8" t="s">
        <v>16435</v>
      </c>
      <c r="E2732" s="8" t="s">
        <v>16436</v>
      </c>
      <c r="F2732" s="8" t="s">
        <v>16437</v>
      </c>
      <c r="G2732" s="12" t="s">
        <v>15458</v>
      </c>
      <c r="H2732" s="22" t="str">
        <f>VLOOKUP($G2732,Temp!$A:$C,H$1,FALSE)</f>
        <v>limbik.com</v>
      </c>
      <c r="I2732" s="22" t="e">
        <f>VLOOKUP($G2732,Temp!$A:$C,I$1,FALSE)</f>
        <v>#VALUE!</v>
      </c>
      <c r="J2732" s="22" t="e">
        <f>VLOOKUP($G2732,Temp!$A:$C,J$1,FALSE)</f>
        <v>#VALUE!</v>
      </c>
      <c r="K2732" s="22" t="e">
        <f>VLOOKUP($G2732,Temp!$A:$C,K$1,FALSE)</f>
        <v>#VALUE!</v>
      </c>
      <c r="L2732" s="22" t="e">
        <f>VLOOKUP($G2732,Temp!$A:$C,L$1,FALSE)</f>
        <v>#VALUE!</v>
      </c>
      <c r="M2732" s="22" t="e">
        <f>VLOOKUP($G2732,Temp!$A:$C,M$1,FALSE)</f>
        <v>#VALUE!</v>
      </c>
      <c r="N2732" s="22" t="e">
        <f>VLOOKUP($G2732,Temp!$A:$C,N$1,FALSE)</f>
        <v>#VALUE!</v>
      </c>
      <c r="O2732" s="22" t="e">
        <f>VLOOKUP($G2732,Temp!$A:$C,O$1,FALSE)</f>
        <v>#VALUE!</v>
      </c>
      <c r="P2732" s="22" t="e">
        <f>VLOOKUP($G2732,Temp!$A:$C,P$1,FALSE)</f>
        <v>#VALUE!</v>
      </c>
      <c r="Q2732" s="22" t="e">
        <f>VLOOKUP($G2732,Temp!$A:$C,Q$1,FALSE)</f>
        <v>#VALUE!</v>
      </c>
      <c r="R2732" s="22" t="e">
        <f>VLOOKUP($G2732,Temp!$A:$C,R$1,FALSE)</f>
        <v>#VALUE!</v>
      </c>
      <c r="S2732" s="22" t="e">
        <f>VLOOKUP($G2732,Temp!$A:$C,S$1,FALSE)</f>
        <v>#VALUE!</v>
      </c>
      <c r="T2732" s="22" t="e">
        <f>VLOOKUP($G2732,Temp!$A:$C,T$1,FALSE)</f>
        <v>#VALUE!</v>
      </c>
      <c r="U2732" s="22" t="e">
        <f>VLOOKUP($G2732,Temp!$A:$C,U$1,FALSE)</f>
        <v>#VALUE!</v>
      </c>
      <c r="V2732" s="22" t="e">
        <f>VLOOKUP($G2732,Temp!$A:$C,V$1,FALSE)</f>
        <v>#VALUE!</v>
      </c>
      <c r="W2732" s="22" t="e">
        <f>VLOOKUP($G2732,Temp!$A:$C,W$1,FALSE)</f>
        <v>#VALUE!</v>
      </c>
      <c r="X2732" s="22" t="e">
        <f>VLOOKUP($G2732,Temp!$A:$C,X$1,FALSE)</f>
        <v>#VALUE!</v>
      </c>
      <c r="Y2732" s="22">
        <f>VLOOKUP($G2732,Temp!$A:$C,Y$1,FALSE)</f>
        <v>0</v>
      </c>
      <c r="Z2732" s="22">
        <f>VLOOKUP($G2732,Temp!$A:$C,Z$1,FALSE)</f>
        <v>0</v>
      </c>
      <c r="AA2732" s="22" t="e">
        <f>VLOOKUP($A2732,Searches!$A:$H,AA$1,FALSE)</f>
        <v>#N/A</v>
      </c>
      <c r="AB2732" s="22" t="e">
        <f>VLOOKUP($A2732,Searches!$A:$H,AB$1,FALSE)</f>
        <v>#N/A</v>
      </c>
      <c r="AC2732" s="22" t="e">
        <f>VLOOKUP($A2732,Searches!$A:$H,AC$1,FALSE)</f>
        <v>#N/A</v>
      </c>
      <c r="AD2732" s="22" t="e">
        <f>VLOOKUP($A2732,Searches!$A:$H,AD$1,FALSE)</f>
        <v>#N/A</v>
      </c>
      <c r="AE2732" s="22" t="e">
        <f>VLOOKUP($A2732,Searches!$A:$H,AE$1,FALSE)</f>
        <v>#N/A</v>
      </c>
      <c r="AF2732" s="22" t="e">
        <f>VLOOKUP($A2732,Searches!$A:$H,AF$1,FALSE)</f>
        <v>#N/A</v>
      </c>
      <c r="AG2732" s="22" t="e">
        <f>VLOOKUP($A2732,Searches!$A:$H,AG$1,FALSE)</f>
        <v>#N/A</v>
      </c>
      <c r="AH2732" s="22" t="e">
        <f>VLOOKUP($G2732,Temp!$D:$F,AH$1,FALSE)</f>
        <v>#N/A</v>
      </c>
      <c r="AI2732" s="22" t="e">
        <f>VLOOKUP($G2732,Temp!$D:$F,AI$1,FALSE)</f>
        <v>#N/A</v>
      </c>
      <c r="AJ2732" s="22" t="e">
        <f>VLOOKUP($G2732,Temp!$D:$F,AJ$1,FALSE)</f>
        <v>#N/A</v>
      </c>
    </row>
    <row r="2733" spans="1:36" ht="16" x14ac:dyDescent="0.2">
      <c r="A2733" s="8" t="str">
        <f t="shared" si="42"/>
        <v>Eric Braun ReSkillMe</v>
      </c>
      <c r="B2733" s="8" t="s">
        <v>214</v>
      </c>
      <c r="C2733" s="8" t="s">
        <v>16438</v>
      </c>
      <c r="D2733" s="8" t="s">
        <v>16439</v>
      </c>
      <c r="E2733" s="8" t="s">
        <v>634</v>
      </c>
      <c r="F2733" s="8" t="s">
        <v>16440</v>
      </c>
      <c r="G2733" s="8" t="s">
        <v>634</v>
      </c>
      <c r="H2733" s="22" t="e">
        <f>VLOOKUP($G2733,Temp!$A:$C,H$1,FALSE)</f>
        <v>#N/A</v>
      </c>
      <c r="I2733" s="22" t="e">
        <f>VLOOKUP($G2733,Temp!$A:$C,I$1,FALSE)</f>
        <v>#N/A</v>
      </c>
      <c r="J2733" s="22" t="e">
        <f>VLOOKUP($G2733,Temp!$A:$C,J$1,FALSE)</f>
        <v>#N/A</v>
      </c>
      <c r="K2733" s="22" t="e">
        <f>VLOOKUP($G2733,Temp!$A:$C,K$1,FALSE)</f>
        <v>#N/A</v>
      </c>
      <c r="L2733" s="22" t="e">
        <f>VLOOKUP($G2733,Temp!$A:$C,L$1,FALSE)</f>
        <v>#N/A</v>
      </c>
      <c r="M2733" s="22" t="e">
        <f>VLOOKUP($G2733,Temp!$A:$C,M$1,FALSE)</f>
        <v>#N/A</v>
      </c>
      <c r="N2733" s="22" t="e">
        <f>VLOOKUP($G2733,Temp!$A:$C,N$1,FALSE)</f>
        <v>#N/A</v>
      </c>
      <c r="O2733" s="22" t="e">
        <f>VLOOKUP($G2733,Temp!$A:$C,O$1,FALSE)</f>
        <v>#N/A</v>
      </c>
      <c r="P2733" s="22" t="e">
        <f>VLOOKUP($G2733,Temp!$A:$C,P$1,FALSE)</f>
        <v>#N/A</v>
      </c>
      <c r="Q2733" s="22" t="e">
        <f>VLOOKUP($G2733,Temp!$A:$C,Q$1,FALSE)</f>
        <v>#N/A</v>
      </c>
      <c r="R2733" s="22" t="e">
        <f>VLOOKUP($G2733,Temp!$A:$C,R$1,FALSE)</f>
        <v>#N/A</v>
      </c>
      <c r="S2733" s="22" t="e">
        <f>VLOOKUP($G2733,Temp!$A:$C,S$1,FALSE)</f>
        <v>#N/A</v>
      </c>
      <c r="T2733" s="22" t="e">
        <f>VLOOKUP($G2733,Temp!$A:$C,T$1,FALSE)</f>
        <v>#N/A</v>
      </c>
      <c r="U2733" s="22" t="e">
        <f>VLOOKUP($G2733,Temp!$A:$C,U$1,FALSE)</f>
        <v>#N/A</v>
      </c>
      <c r="V2733" s="22" t="e">
        <f>VLOOKUP($G2733,Temp!$A:$C,V$1,FALSE)</f>
        <v>#N/A</v>
      </c>
      <c r="W2733" s="22" t="e">
        <f>VLOOKUP($G2733,Temp!$A:$C,W$1,FALSE)</f>
        <v>#N/A</v>
      </c>
      <c r="X2733" s="22" t="e">
        <f>VLOOKUP($G2733,Temp!$A:$C,X$1,FALSE)</f>
        <v>#N/A</v>
      </c>
      <c r="Y2733" s="22" t="e">
        <f>VLOOKUP($G2733,Temp!$A:$C,Y$1,FALSE)</f>
        <v>#N/A</v>
      </c>
      <c r="Z2733" s="22" t="e">
        <f>VLOOKUP($G2733,Temp!$A:$C,Z$1,FALSE)</f>
        <v>#N/A</v>
      </c>
      <c r="AA2733" s="22" t="e">
        <f>VLOOKUP($A2733,Searches!$A:$H,AA$1,FALSE)</f>
        <v>#N/A</v>
      </c>
      <c r="AB2733" s="22" t="e">
        <f>VLOOKUP($A2733,Searches!$A:$H,AB$1,FALSE)</f>
        <v>#N/A</v>
      </c>
      <c r="AC2733" s="22" t="e">
        <f>VLOOKUP($A2733,Searches!$A:$H,AC$1,FALSE)</f>
        <v>#N/A</v>
      </c>
      <c r="AD2733" s="22" t="e">
        <f>VLOOKUP($A2733,Searches!$A:$H,AD$1,FALSE)</f>
        <v>#N/A</v>
      </c>
      <c r="AE2733" s="22" t="e">
        <f>VLOOKUP($A2733,Searches!$A:$H,AE$1,FALSE)</f>
        <v>#N/A</v>
      </c>
      <c r="AF2733" s="22" t="e">
        <f>VLOOKUP($A2733,Searches!$A:$H,AF$1,FALSE)</f>
        <v>#N/A</v>
      </c>
      <c r="AG2733" s="22" t="e">
        <f>VLOOKUP($A2733,Searches!$A:$H,AG$1,FALSE)</f>
        <v>#N/A</v>
      </c>
      <c r="AH2733" s="22" t="e">
        <f>VLOOKUP($G2733,Temp!$D:$F,AH$1,FALSE)</f>
        <v>#N/A</v>
      </c>
      <c r="AI2733" s="22" t="e">
        <f>VLOOKUP($G2733,Temp!$D:$F,AI$1,FALSE)</f>
        <v>#N/A</v>
      </c>
      <c r="AJ2733" s="22" t="e">
        <f>VLOOKUP($G2733,Temp!$D:$F,AJ$1,FALSE)</f>
        <v>#N/A</v>
      </c>
    </row>
    <row r="2734" spans="1:36" ht="16" x14ac:dyDescent="0.2">
      <c r="A2734" s="8" t="str">
        <f t="shared" si="42"/>
        <v>Todd Bryson Advice Local</v>
      </c>
      <c r="B2734" s="8" t="s">
        <v>919</v>
      </c>
      <c r="C2734" s="8" t="s">
        <v>16441</v>
      </c>
      <c r="D2734" s="8" t="s">
        <v>16442</v>
      </c>
      <c r="E2734" s="8" t="s">
        <v>16443</v>
      </c>
      <c r="F2734" s="8" t="s">
        <v>16444</v>
      </c>
      <c r="G2734" s="12" t="s">
        <v>15496</v>
      </c>
      <c r="H2734" s="22" t="str">
        <f>VLOOKUP($G2734,Temp!$A:$C,H$1,FALSE)</f>
        <v>advicelocal.com</v>
      </c>
      <c r="I2734" s="22" t="e">
        <f>VLOOKUP($G2734,Temp!$A:$C,I$1,FALSE)</f>
        <v>#VALUE!</v>
      </c>
      <c r="J2734" s="22" t="e">
        <f>VLOOKUP($G2734,Temp!$A:$C,J$1,FALSE)</f>
        <v>#VALUE!</v>
      </c>
      <c r="K2734" s="22" t="e">
        <f>VLOOKUP($G2734,Temp!$A:$C,K$1,FALSE)</f>
        <v>#VALUE!</v>
      </c>
      <c r="L2734" s="22" t="e">
        <f>VLOOKUP($G2734,Temp!$A:$C,L$1,FALSE)</f>
        <v>#VALUE!</v>
      </c>
      <c r="M2734" s="22" t="e">
        <f>VLOOKUP($G2734,Temp!$A:$C,M$1,FALSE)</f>
        <v>#VALUE!</v>
      </c>
      <c r="N2734" s="22" t="e">
        <f>VLOOKUP($G2734,Temp!$A:$C,N$1,FALSE)</f>
        <v>#VALUE!</v>
      </c>
      <c r="O2734" s="22" t="e">
        <f>VLOOKUP($G2734,Temp!$A:$C,O$1,FALSE)</f>
        <v>#VALUE!</v>
      </c>
      <c r="P2734" s="22" t="e">
        <f>VLOOKUP($G2734,Temp!$A:$C,P$1,FALSE)</f>
        <v>#VALUE!</v>
      </c>
      <c r="Q2734" s="22" t="e">
        <f>VLOOKUP($G2734,Temp!$A:$C,Q$1,FALSE)</f>
        <v>#VALUE!</v>
      </c>
      <c r="R2734" s="22" t="e">
        <f>VLOOKUP($G2734,Temp!$A:$C,R$1,FALSE)</f>
        <v>#VALUE!</v>
      </c>
      <c r="S2734" s="22" t="e">
        <f>VLOOKUP($G2734,Temp!$A:$C,S$1,FALSE)</f>
        <v>#VALUE!</v>
      </c>
      <c r="T2734" s="22" t="e">
        <f>VLOOKUP($G2734,Temp!$A:$C,T$1,FALSE)</f>
        <v>#VALUE!</v>
      </c>
      <c r="U2734" s="22" t="e">
        <f>VLOOKUP($G2734,Temp!$A:$C,U$1,FALSE)</f>
        <v>#VALUE!</v>
      </c>
      <c r="V2734" s="22" t="e">
        <f>VLOOKUP($G2734,Temp!$A:$C,V$1,FALSE)</f>
        <v>#VALUE!</v>
      </c>
      <c r="W2734" s="22" t="e">
        <f>VLOOKUP($G2734,Temp!$A:$C,W$1,FALSE)</f>
        <v>#VALUE!</v>
      </c>
      <c r="X2734" s="22" t="e">
        <f>VLOOKUP($G2734,Temp!$A:$C,X$1,FALSE)</f>
        <v>#VALUE!</v>
      </c>
      <c r="Y2734" s="22">
        <f>VLOOKUP($G2734,Temp!$A:$C,Y$1,FALSE)</f>
        <v>4400</v>
      </c>
      <c r="Z2734" s="22">
        <f>VLOOKUP($G2734,Temp!$A:$C,Z$1,FALSE)</f>
        <v>165</v>
      </c>
      <c r="AA2734" s="22" t="e">
        <f>VLOOKUP($A2734,Searches!$A:$H,AA$1,FALSE)</f>
        <v>#N/A</v>
      </c>
      <c r="AB2734" s="22" t="e">
        <f>VLOOKUP($A2734,Searches!$A:$H,AB$1,FALSE)</f>
        <v>#N/A</v>
      </c>
      <c r="AC2734" s="22" t="e">
        <f>VLOOKUP($A2734,Searches!$A:$H,AC$1,FALSE)</f>
        <v>#N/A</v>
      </c>
      <c r="AD2734" s="22" t="e">
        <f>VLOOKUP($A2734,Searches!$A:$H,AD$1,FALSE)</f>
        <v>#N/A</v>
      </c>
      <c r="AE2734" s="22" t="e">
        <f>VLOOKUP($A2734,Searches!$A:$H,AE$1,FALSE)</f>
        <v>#N/A</v>
      </c>
      <c r="AF2734" s="22" t="e">
        <f>VLOOKUP($A2734,Searches!$A:$H,AF$1,FALSE)</f>
        <v>#N/A</v>
      </c>
      <c r="AG2734" s="22" t="e">
        <f>VLOOKUP($A2734,Searches!$A:$H,AG$1,FALSE)</f>
        <v>#N/A</v>
      </c>
      <c r="AH2734" s="22" t="e">
        <f>VLOOKUP($G2734,Temp!$D:$F,AH$1,FALSE)</f>
        <v>#N/A</v>
      </c>
      <c r="AI2734" s="22" t="e">
        <f>VLOOKUP($G2734,Temp!$D:$F,AI$1,FALSE)</f>
        <v>#N/A</v>
      </c>
      <c r="AJ2734" s="22" t="e">
        <f>VLOOKUP($G2734,Temp!$D:$F,AJ$1,FALSE)</f>
        <v>#N/A</v>
      </c>
    </row>
    <row r="2735" spans="1:36" ht="16" x14ac:dyDescent="0.2">
      <c r="A2735" s="8" t="str">
        <f t="shared" si="42"/>
        <v>Ted Finch SaaSMAX Corp.</v>
      </c>
      <c r="B2735" s="8" t="s">
        <v>4327</v>
      </c>
      <c r="C2735" s="8" t="s">
        <v>16445</v>
      </c>
      <c r="D2735" s="8" t="s">
        <v>180</v>
      </c>
      <c r="E2735" s="8" t="s">
        <v>16446</v>
      </c>
      <c r="F2735" s="8" t="s">
        <v>16447</v>
      </c>
      <c r="G2735" s="12" t="s">
        <v>15533</v>
      </c>
      <c r="H2735" s="22" t="str">
        <f>VLOOKUP($G2735,Temp!$A:$C,H$1,FALSE)</f>
        <v>saasmax.com</v>
      </c>
      <c r="I2735" s="22" t="e">
        <f>VLOOKUP($G2735,Temp!$A:$C,I$1,FALSE)</f>
        <v>#VALUE!</v>
      </c>
      <c r="J2735" s="22" t="e">
        <f>VLOOKUP($G2735,Temp!$A:$C,J$1,FALSE)</f>
        <v>#VALUE!</v>
      </c>
      <c r="K2735" s="22" t="e">
        <f>VLOOKUP($G2735,Temp!$A:$C,K$1,FALSE)</f>
        <v>#VALUE!</v>
      </c>
      <c r="L2735" s="22" t="e">
        <f>VLOOKUP($G2735,Temp!$A:$C,L$1,FALSE)</f>
        <v>#VALUE!</v>
      </c>
      <c r="M2735" s="22" t="e">
        <f>VLOOKUP($G2735,Temp!$A:$C,M$1,FALSE)</f>
        <v>#VALUE!</v>
      </c>
      <c r="N2735" s="22" t="e">
        <f>VLOOKUP($G2735,Temp!$A:$C,N$1,FALSE)</f>
        <v>#VALUE!</v>
      </c>
      <c r="O2735" s="22" t="e">
        <f>VLOOKUP($G2735,Temp!$A:$C,O$1,FALSE)</f>
        <v>#VALUE!</v>
      </c>
      <c r="P2735" s="22" t="e">
        <f>VLOOKUP($G2735,Temp!$A:$C,P$1,FALSE)</f>
        <v>#VALUE!</v>
      </c>
      <c r="Q2735" s="22" t="e">
        <f>VLOOKUP($G2735,Temp!$A:$C,Q$1,FALSE)</f>
        <v>#VALUE!</v>
      </c>
      <c r="R2735" s="22" t="e">
        <f>VLOOKUP($G2735,Temp!$A:$C,R$1,FALSE)</f>
        <v>#VALUE!</v>
      </c>
      <c r="S2735" s="22" t="e">
        <f>VLOOKUP($G2735,Temp!$A:$C,S$1,FALSE)</f>
        <v>#VALUE!</v>
      </c>
      <c r="T2735" s="22" t="e">
        <f>VLOOKUP($G2735,Temp!$A:$C,T$1,FALSE)</f>
        <v>#VALUE!</v>
      </c>
      <c r="U2735" s="22" t="e">
        <f>VLOOKUP($G2735,Temp!$A:$C,U$1,FALSE)</f>
        <v>#VALUE!</v>
      </c>
      <c r="V2735" s="22" t="e">
        <f>VLOOKUP($G2735,Temp!$A:$C,V$1,FALSE)</f>
        <v>#VALUE!</v>
      </c>
      <c r="W2735" s="22" t="e">
        <f>VLOOKUP($G2735,Temp!$A:$C,W$1,FALSE)</f>
        <v>#VALUE!</v>
      </c>
      <c r="X2735" s="22" t="e">
        <f>VLOOKUP($G2735,Temp!$A:$C,X$1,FALSE)</f>
        <v>#VALUE!</v>
      </c>
      <c r="Y2735" s="22">
        <f>VLOOKUP($G2735,Temp!$A:$C,Y$1,FALSE)</f>
        <v>905</v>
      </c>
      <c r="Z2735" s="22">
        <f>VLOOKUP($G2735,Temp!$A:$C,Z$1,FALSE)</f>
        <v>0</v>
      </c>
      <c r="AA2735" s="22" t="e">
        <f>VLOOKUP($A2735,Searches!$A:$H,AA$1,FALSE)</f>
        <v>#N/A</v>
      </c>
      <c r="AB2735" s="22" t="e">
        <f>VLOOKUP($A2735,Searches!$A:$H,AB$1,FALSE)</f>
        <v>#N/A</v>
      </c>
      <c r="AC2735" s="22" t="e">
        <f>VLOOKUP($A2735,Searches!$A:$H,AC$1,FALSE)</f>
        <v>#N/A</v>
      </c>
      <c r="AD2735" s="22" t="e">
        <f>VLOOKUP($A2735,Searches!$A:$H,AD$1,FALSE)</f>
        <v>#N/A</v>
      </c>
      <c r="AE2735" s="22" t="e">
        <f>VLOOKUP($A2735,Searches!$A:$H,AE$1,FALSE)</f>
        <v>#N/A</v>
      </c>
      <c r="AF2735" s="22" t="e">
        <f>VLOOKUP($A2735,Searches!$A:$H,AF$1,FALSE)</f>
        <v>#N/A</v>
      </c>
      <c r="AG2735" s="22" t="e">
        <f>VLOOKUP($A2735,Searches!$A:$H,AG$1,FALSE)</f>
        <v>#N/A</v>
      </c>
      <c r="AH2735" s="22" t="e">
        <f>VLOOKUP($G2735,Temp!$D:$F,AH$1,FALSE)</f>
        <v>#N/A</v>
      </c>
      <c r="AI2735" s="22" t="e">
        <f>VLOOKUP($G2735,Temp!$D:$F,AI$1,FALSE)</f>
        <v>#N/A</v>
      </c>
      <c r="AJ2735" s="22" t="e">
        <f>VLOOKUP($G2735,Temp!$D:$F,AJ$1,FALSE)</f>
        <v>#N/A</v>
      </c>
    </row>
    <row r="2736" spans="1:36" ht="16" x14ac:dyDescent="0.2">
      <c r="A2736" s="8" t="str">
        <f t="shared" si="42"/>
        <v>Quang Dinh Girlfriend Collective</v>
      </c>
      <c r="B2736" s="8" t="s">
        <v>16448</v>
      </c>
      <c r="C2736" s="8" t="s">
        <v>16449</v>
      </c>
      <c r="D2736" s="8" t="s">
        <v>2418</v>
      </c>
      <c r="E2736" s="8" t="s">
        <v>634</v>
      </c>
      <c r="F2736" s="8" t="s">
        <v>16450</v>
      </c>
      <c r="G2736" s="8" t="s">
        <v>634</v>
      </c>
      <c r="H2736" s="22" t="e">
        <f>VLOOKUP($G2736,Temp!$A:$C,H$1,FALSE)</f>
        <v>#N/A</v>
      </c>
      <c r="I2736" s="22" t="e">
        <f>VLOOKUP($G2736,Temp!$A:$C,I$1,FALSE)</f>
        <v>#N/A</v>
      </c>
      <c r="J2736" s="22" t="e">
        <f>VLOOKUP($G2736,Temp!$A:$C,J$1,FALSE)</f>
        <v>#N/A</v>
      </c>
      <c r="K2736" s="22" t="e">
        <f>VLOOKUP($G2736,Temp!$A:$C,K$1,FALSE)</f>
        <v>#N/A</v>
      </c>
      <c r="L2736" s="22" t="e">
        <f>VLOOKUP($G2736,Temp!$A:$C,L$1,FALSE)</f>
        <v>#N/A</v>
      </c>
      <c r="M2736" s="22" t="e">
        <f>VLOOKUP($G2736,Temp!$A:$C,M$1,FALSE)</f>
        <v>#N/A</v>
      </c>
      <c r="N2736" s="22" t="e">
        <f>VLOOKUP($G2736,Temp!$A:$C,N$1,FALSE)</f>
        <v>#N/A</v>
      </c>
      <c r="O2736" s="22" t="e">
        <f>VLOOKUP($G2736,Temp!$A:$C,O$1,FALSE)</f>
        <v>#N/A</v>
      </c>
      <c r="P2736" s="22" t="e">
        <f>VLOOKUP($G2736,Temp!$A:$C,P$1,FALSE)</f>
        <v>#N/A</v>
      </c>
      <c r="Q2736" s="22" t="e">
        <f>VLOOKUP($G2736,Temp!$A:$C,Q$1,FALSE)</f>
        <v>#N/A</v>
      </c>
      <c r="R2736" s="22" t="e">
        <f>VLOOKUP($G2736,Temp!$A:$C,R$1,FALSE)</f>
        <v>#N/A</v>
      </c>
      <c r="S2736" s="22" t="e">
        <f>VLOOKUP($G2736,Temp!$A:$C,S$1,FALSE)</f>
        <v>#N/A</v>
      </c>
      <c r="T2736" s="22" t="e">
        <f>VLOOKUP($G2736,Temp!$A:$C,T$1,FALSE)</f>
        <v>#N/A</v>
      </c>
      <c r="U2736" s="22" t="e">
        <f>VLOOKUP($G2736,Temp!$A:$C,U$1,FALSE)</f>
        <v>#N/A</v>
      </c>
      <c r="V2736" s="22" t="e">
        <f>VLOOKUP($G2736,Temp!$A:$C,V$1,FALSE)</f>
        <v>#N/A</v>
      </c>
      <c r="W2736" s="22" t="e">
        <f>VLOOKUP($G2736,Temp!$A:$C,W$1,FALSE)</f>
        <v>#N/A</v>
      </c>
      <c r="X2736" s="22" t="e">
        <f>VLOOKUP($G2736,Temp!$A:$C,X$1,FALSE)</f>
        <v>#N/A</v>
      </c>
      <c r="Y2736" s="22" t="e">
        <f>VLOOKUP($G2736,Temp!$A:$C,Y$1,FALSE)</f>
        <v>#N/A</v>
      </c>
      <c r="Z2736" s="22" t="e">
        <f>VLOOKUP($G2736,Temp!$A:$C,Z$1,FALSE)</f>
        <v>#N/A</v>
      </c>
      <c r="AA2736" s="22" t="e">
        <f>VLOOKUP($A2736,Searches!$A:$H,AA$1,FALSE)</f>
        <v>#N/A</v>
      </c>
      <c r="AB2736" s="22" t="e">
        <f>VLOOKUP($A2736,Searches!$A:$H,AB$1,FALSE)</f>
        <v>#N/A</v>
      </c>
      <c r="AC2736" s="22" t="e">
        <f>VLOOKUP($A2736,Searches!$A:$H,AC$1,FALSE)</f>
        <v>#N/A</v>
      </c>
      <c r="AD2736" s="22" t="e">
        <f>VLOOKUP($A2736,Searches!$A:$H,AD$1,FALSE)</f>
        <v>#N/A</v>
      </c>
      <c r="AE2736" s="22" t="e">
        <f>VLOOKUP($A2736,Searches!$A:$H,AE$1,FALSE)</f>
        <v>#N/A</v>
      </c>
      <c r="AF2736" s="22" t="e">
        <f>VLOOKUP($A2736,Searches!$A:$H,AF$1,FALSE)</f>
        <v>#N/A</v>
      </c>
      <c r="AG2736" s="22" t="e">
        <f>VLOOKUP($A2736,Searches!$A:$H,AG$1,FALSE)</f>
        <v>#N/A</v>
      </c>
      <c r="AH2736" s="22" t="e">
        <f>VLOOKUP($G2736,Temp!$D:$F,AH$1,FALSE)</f>
        <v>#N/A</v>
      </c>
      <c r="AI2736" s="22" t="e">
        <f>VLOOKUP($G2736,Temp!$D:$F,AI$1,FALSE)</f>
        <v>#N/A</v>
      </c>
      <c r="AJ2736" s="22" t="e">
        <f>VLOOKUP($G2736,Temp!$D:$F,AJ$1,FALSE)</f>
        <v>#N/A</v>
      </c>
    </row>
    <row r="2737" spans="1:36" ht="16" x14ac:dyDescent="0.2">
      <c r="A2737" s="8" t="str">
        <f t="shared" si="42"/>
        <v>Steven Pereira Quantcast</v>
      </c>
      <c r="B2737" s="8" t="s">
        <v>1566</v>
      </c>
      <c r="C2737" s="8" t="s">
        <v>1567</v>
      </c>
      <c r="D2737" s="8" t="s">
        <v>1568</v>
      </c>
      <c r="E2737" s="8" t="s">
        <v>1569</v>
      </c>
      <c r="F2737" s="8" t="s">
        <v>1570</v>
      </c>
      <c r="G2737" s="12" t="s">
        <v>1443</v>
      </c>
      <c r="H2737" s="22" t="str">
        <f>VLOOKUP($G2737,Temp!$A:$C,H$1,FALSE)</f>
        <v>quantcast.com</v>
      </c>
      <c r="I2737" s="22" t="e">
        <f>VLOOKUP($G2737,Temp!$A:$C,I$1,FALSE)</f>
        <v>#VALUE!</v>
      </c>
      <c r="J2737" s="22" t="e">
        <f>VLOOKUP($G2737,Temp!$A:$C,J$1,FALSE)</f>
        <v>#VALUE!</v>
      </c>
      <c r="K2737" s="22" t="e">
        <f>VLOOKUP($G2737,Temp!$A:$C,K$1,FALSE)</f>
        <v>#VALUE!</v>
      </c>
      <c r="L2737" s="22" t="e">
        <f>VLOOKUP($G2737,Temp!$A:$C,L$1,FALSE)</f>
        <v>#VALUE!</v>
      </c>
      <c r="M2737" s="22" t="e">
        <f>VLOOKUP($G2737,Temp!$A:$C,M$1,FALSE)</f>
        <v>#VALUE!</v>
      </c>
      <c r="N2737" s="22" t="e">
        <f>VLOOKUP($G2737,Temp!$A:$C,N$1,FALSE)</f>
        <v>#VALUE!</v>
      </c>
      <c r="O2737" s="22" t="e">
        <f>VLOOKUP($G2737,Temp!$A:$C,O$1,FALSE)</f>
        <v>#VALUE!</v>
      </c>
      <c r="P2737" s="22" t="e">
        <f>VLOOKUP($G2737,Temp!$A:$C,P$1,FALSE)</f>
        <v>#VALUE!</v>
      </c>
      <c r="Q2737" s="22" t="e">
        <f>VLOOKUP($G2737,Temp!$A:$C,Q$1,FALSE)</f>
        <v>#VALUE!</v>
      </c>
      <c r="R2737" s="22" t="e">
        <f>VLOOKUP($G2737,Temp!$A:$C,R$1,FALSE)</f>
        <v>#VALUE!</v>
      </c>
      <c r="S2737" s="22" t="e">
        <f>VLOOKUP($G2737,Temp!$A:$C,S$1,FALSE)</f>
        <v>#VALUE!</v>
      </c>
      <c r="T2737" s="22" t="e">
        <f>VLOOKUP($G2737,Temp!$A:$C,T$1,FALSE)</f>
        <v>#VALUE!</v>
      </c>
      <c r="U2737" s="22" t="e">
        <f>VLOOKUP($G2737,Temp!$A:$C,U$1,FALSE)</f>
        <v>#VALUE!</v>
      </c>
      <c r="V2737" s="22" t="e">
        <f>VLOOKUP($G2737,Temp!$A:$C,V$1,FALSE)</f>
        <v>#VALUE!</v>
      </c>
      <c r="W2737" s="22" t="e">
        <f>VLOOKUP($G2737,Temp!$A:$C,W$1,FALSE)</f>
        <v>#VALUE!</v>
      </c>
      <c r="X2737" s="22" t="e">
        <f>VLOOKUP($G2737,Temp!$A:$C,X$1,FALSE)</f>
        <v>#VALUE!</v>
      </c>
      <c r="Y2737" s="22">
        <f>VLOOKUP($G2737,Temp!$A:$C,Y$1,FALSE)</f>
        <v>156000</v>
      </c>
      <c r="Z2737" s="22">
        <f>VLOOKUP($G2737,Temp!$A:$C,Z$1,FALSE)</f>
        <v>214</v>
      </c>
      <c r="AA2737" s="22" t="e">
        <f>VLOOKUP($A2737,Searches!$A:$H,AA$1,FALSE)</f>
        <v>#N/A</v>
      </c>
      <c r="AB2737" s="22" t="e">
        <f>VLOOKUP($A2737,Searches!$A:$H,AB$1,FALSE)</f>
        <v>#N/A</v>
      </c>
      <c r="AC2737" s="22" t="e">
        <f>VLOOKUP($A2737,Searches!$A:$H,AC$1,FALSE)</f>
        <v>#N/A</v>
      </c>
      <c r="AD2737" s="22" t="e">
        <f>VLOOKUP($A2737,Searches!$A:$H,AD$1,FALSE)</f>
        <v>#N/A</v>
      </c>
      <c r="AE2737" s="22" t="e">
        <f>VLOOKUP($A2737,Searches!$A:$H,AE$1,FALSE)</f>
        <v>#N/A</v>
      </c>
      <c r="AF2737" s="22" t="e">
        <f>VLOOKUP($A2737,Searches!$A:$H,AF$1,FALSE)</f>
        <v>#N/A</v>
      </c>
      <c r="AG2737" s="22" t="e">
        <f>VLOOKUP($A2737,Searches!$A:$H,AG$1,FALSE)</f>
        <v>#N/A</v>
      </c>
      <c r="AH2737" s="22" t="str">
        <f>VLOOKUP($G2737,Temp!$D:$F,AH$1,FALSE)</f>
        <v>quantcast.com</v>
      </c>
      <c r="AI2737" s="22" t="str">
        <f>VLOOKUP($G2737,Temp!$D:$F,AI$1,FALSE)</f>
        <v>Marketo</v>
      </c>
      <c r="AJ2737" s="22" t="str">
        <f>VLOOKUP($G2737,Temp!$D:$F,AJ$1,FALSE)</f>
        <v>WordPress</v>
      </c>
    </row>
    <row r="2738" spans="1:36" ht="16" x14ac:dyDescent="0.2">
      <c r="A2738" s="8" t="str">
        <f t="shared" si="42"/>
        <v>Susan Schramm Telecommunications Industry Association</v>
      </c>
      <c r="B2738" s="8" t="s">
        <v>3149</v>
      </c>
      <c r="C2738" s="8" t="s">
        <v>16451</v>
      </c>
      <c r="D2738" s="8" t="s">
        <v>16452</v>
      </c>
      <c r="E2738" s="8" t="s">
        <v>16453</v>
      </c>
      <c r="F2738" s="8" t="s">
        <v>16454</v>
      </c>
      <c r="G2738" s="12" t="s">
        <v>15597</v>
      </c>
      <c r="H2738" s="22" t="str">
        <f>VLOOKUP($G2738,Temp!$A:$C,H$1,FALSE)</f>
        <v>tiaonline.org</v>
      </c>
      <c r="I2738" s="22" t="e">
        <f>VLOOKUP($G2738,Temp!$A:$C,I$1,FALSE)</f>
        <v>#VALUE!</v>
      </c>
      <c r="J2738" s="22" t="e">
        <f>VLOOKUP($G2738,Temp!$A:$C,J$1,FALSE)</f>
        <v>#VALUE!</v>
      </c>
      <c r="K2738" s="22" t="e">
        <f>VLOOKUP($G2738,Temp!$A:$C,K$1,FALSE)</f>
        <v>#VALUE!</v>
      </c>
      <c r="L2738" s="22" t="e">
        <f>VLOOKUP($G2738,Temp!$A:$C,L$1,FALSE)</f>
        <v>#VALUE!</v>
      </c>
      <c r="M2738" s="22" t="e">
        <f>VLOOKUP($G2738,Temp!$A:$C,M$1,FALSE)</f>
        <v>#VALUE!</v>
      </c>
      <c r="N2738" s="22" t="e">
        <f>VLOOKUP($G2738,Temp!$A:$C,N$1,FALSE)</f>
        <v>#VALUE!</v>
      </c>
      <c r="O2738" s="22" t="e">
        <f>VLOOKUP($G2738,Temp!$A:$C,O$1,FALSE)</f>
        <v>#VALUE!</v>
      </c>
      <c r="P2738" s="22" t="e">
        <f>VLOOKUP($G2738,Temp!$A:$C,P$1,FALSE)</f>
        <v>#VALUE!</v>
      </c>
      <c r="Q2738" s="22" t="e">
        <f>VLOOKUP($G2738,Temp!$A:$C,Q$1,FALSE)</f>
        <v>#VALUE!</v>
      </c>
      <c r="R2738" s="22" t="e">
        <f>VLOOKUP($G2738,Temp!$A:$C,R$1,FALSE)</f>
        <v>#VALUE!</v>
      </c>
      <c r="S2738" s="22" t="e">
        <f>VLOOKUP($G2738,Temp!$A:$C,S$1,FALSE)</f>
        <v>#VALUE!</v>
      </c>
      <c r="T2738" s="22" t="e">
        <f>VLOOKUP($G2738,Temp!$A:$C,T$1,FALSE)</f>
        <v>#VALUE!</v>
      </c>
      <c r="U2738" s="22" t="e">
        <f>VLOOKUP($G2738,Temp!$A:$C,U$1,FALSE)</f>
        <v>#VALUE!</v>
      </c>
      <c r="V2738" s="22" t="e">
        <f>VLOOKUP($G2738,Temp!$A:$C,V$1,FALSE)</f>
        <v>#VALUE!</v>
      </c>
      <c r="W2738" s="22" t="e">
        <f>VLOOKUP($G2738,Temp!$A:$C,W$1,FALSE)</f>
        <v>#VALUE!</v>
      </c>
      <c r="X2738" s="22" t="e">
        <f>VLOOKUP($G2738,Temp!$A:$C,X$1,FALSE)</f>
        <v>#VALUE!</v>
      </c>
      <c r="Y2738" s="22">
        <f>VLOOKUP($G2738,Temp!$A:$C,Y$1,FALSE)</f>
        <v>11600</v>
      </c>
      <c r="Z2738" s="22">
        <f>VLOOKUP($G2738,Temp!$A:$C,Z$1,FALSE)</f>
        <v>0</v>
      </c>
      <c r="AA2738" s="22" t="e">
        <f>VLOOKUP($A2738,Searches!$A:$H,AA$1,FALSE)</f>
        <v>#N/A</v>
      </c>
      <c r="AB2738" s="22" t="e">
        <f>VLOOKUP($A2738,Searches!$A:$H,AB$1,FALSE)</f>
        <v>#N/A</v>
      </c>
      <c r="AC2738" s="22" t="e">
        <f>VLOOKUP($A2738,Searches!$A:$H,AC$1,FALSE)</f>
        <v>#N/A</v>
      </c>
      <c r="AD2738" s="22" t="e">
        <f>VLOOKUP($A2738,Searches!$A:$H,AD$1,FALSE)</f>
        <v>#N/A</v>
      </c>
      <c r="AE2738" s="22" t="e">
        <f>VLOOKUP($A2738,Searches!$A:$H,AE$1,FALSE)</f>
        <v>#N/A</v>
      </c>
      <c r="AF2738" s="22" t="e">
        <f>VLOOKUP($A2738,Searches!$A:$H,AF$1,FALSE)</f>
        <v>#N/A</v>
      </c>
      <c r="AG2738" s="22" t="e">
        <f>VLOOKUP($A2738,Searches!$A:$H,AG$1,FALSE)</f>
        <v>#N/A</v>
      </c>
      <c r="AH2738" s="22" t="e">
        <f>VLOOKUP($G2738,Temp!$D:$F,AH$1,FALSE)</f>
        <v>#N/A</v>
      </c>
      <c r="AI2738" s="22" t="e">
        <f>VLOOKUP($G2738,Temp!$D:$F,AI$1,FALSE)</f>
        <v>#N/A</v>
      </c>
      <c r="AJ2738" s="22" t="e">
        <f>VLOOKUP($G2738,Temp!$D:$F,AJ$1,FALSE)</f>
        <v>#N/A</v>
      </c>
    </row>
    <row r="2739" spans="1:36" ht="16" x14ac:dyDescent="0.2">
      <c r="A2739" s="8" t="str">
        <f t="shared" si="42"/>
        <v>Jonathan Herrick Hatchbuck</v>
      </c>
      <c r="B2739" s="8" t="s">
        <v>1141</v>
      </c>
      <c r="C2739" s="8" t="s">
        <v>16460</v>
      </c>
      <c r="D2739" s="8" t="s">
        <v>14627</v>
      </c>
      <c r="E2739" s="8" t="s">
        <v>16461</v>
      </c>
      <c r="F2739" s="8" t="s">
        <v>14626</v>
      </c>
      <c r="G2739" s="12" t="s">
        <v>15609</v>
      </c>
      <c r="H2739" s="22" t="str">
        <f>VLOOKUP($G2739,Temp!$A:$C,H$1,FALSE)</f>
        <v>hatchbuck.com</v>
      </c>
      <c r="I2739" s="22" t="e">
        <f>VLOOKUP($G2739,Temp!$A:$C,I$1,FALSE)</f>
        <v>#VALUE!</v>
      </c>
      <c r="J2739" s="22" t="e">
        <f>VLOOKUP($G2739,Temp!$A:$C,J$1,FALSE)</f>
        <v>#VALUE!</v>
      </c>
      <c r="K2739" s="22" t="e">
        <f>VLOOKUP($G2739,Temp!$A:$C,K$1,FALSE)</f>
        <v>#VALUE!</v>
      </c>
      <c r="L2739" s="22" t="e">
        <f>VLOOKUP($G2739,Temp!$A:$C,L$1,FALSE)</f>
        <v>#VALUE!</v>
      </c>
      <c r="M2739" s="22" t="e">
        <f>VLOOKUP($G2739,Temp!$A:$C,M$1,FALSE)</f>
        <v>#VALUE!</v>
      </c>
      <c r="N2739" s="22" t="e">
        <f>VLOOKUP($G2739,Temp!$A:$C,N$1,FALSE)</f>
        <v>#VALUE!</v>
      </c>
      <c r="O2739" s="22" t="e">
        <f>VLOOKUP($G2739,Temp!$A:$C,O$1,FALSE)</f>
        <v>#VALUE!</v>
      </c>
      <c r="P2739" s="22" t="e">
        <f>VLOOKUP($G2739,Temp!$A:$C,P$1,FALSE)</f>
        <v>#VALUE!</v>
      </c>
      <c r="Q2739" s="22" t="e">
        <f>VLOOKUP($G2739,Temp!$A:$C,Q$1,FALSE)</f>
        <v>#VALUE!</v>
      </c>
      <c r="R2739" s="22" t="e">
        <f>VLOOKUP($G2739,Temp!$A:$C,R$1,FALSE)</f>
        <v>#VALUE!</v>
      </c>
      <c r="S2739" s="22" t="e">
        <f>VLOOKUP($G2739,Temp!$A:$C,S$1,FALSE)</f>
        <v>#VALUE!</v>
      </c>
      <c r="T2739" s="22" t="e">
        <f>VLOOKUP($G2739,Temp!$A:$C,T$1,FALSE)</f>
        <v>#VALUE!</v>
      </c>
      <c r="U2739" s="22" t="e">
        <f>VLOOKUP($G2739,Temp!$A:$C,U$1,FALSE)</f>
        <v>#VALUE!</v>
      </c>
      <c r="V2739" s="22" t="e">
        <f>VLOOKUP($G2739,Temp!$A:$C,V$1,FALSE)</f>
        <v>#VALUE!</v>
      </c>
      <c r="W2739" s="22" t="e">
        <f>VLOOKUP($G2739,Temp!$A:$C,W$1,FALSE)</f>
        <v>#VALUE!</v>
      </c>
      <c r="X2739" s="22" t="e">
        <f>VLOOKUP($G2739,Temp!$A:$C,X$1,FALSE)</f>
        <v>#VALUE!</v>
      </c>
      <c r="Y2739" s="22">
        <f>VLOOKUP($G2739,Temp!$A:$C,Y$1,FALSE)</f>
        <v>15000</v>
      </c>
      <c r="Z2739" s="22">
        <f>VLOOKUP($G2739,Temp!$A:$C,Z$1,FALSE)</f>
        <v>11800</v>
      </c>
      <c r="AA2739" s="22" t="str">
        <f>VLOOKUP($A2739,Searches!$A:$H,AA$1,FALSE)</f>
        <v>Jonathan Herrick</v>
      </c>
      <c r="AB2739" s="22" t="str">
        <f>VLOOKUP($A2739,Searches!$A:$H,AB$1,FALSE)</f>
        <v>Hatchbuck</v>
      </c>
      <c r="AC2739" s="22" t="str">
        <f>VLOOKUP($A2739,Searches!$A:$H,AC$1,FALSE)</f>
        <v>Chief Sales and Marketing Officer l Co-Founder</v>
      </c>
      <c r="AD2739" s="22" t="str">
        <f>VLOOKUP($A2739,Searches!$A:$H,AD$1,FALSE)</f>
        <v>2nd</v>
      </c>
      <c r="AE2739" s="22" t="str">
        <f>VLOOKUP($A2739,Searches!$A:$H,AE$1,FALSE)</f>
        <v/>
      </c>
      <c r="AF2739" s="22" t="str">
        <f>VLOOKUP($A2739,Searches!$A:$H,AF$1,FALSE)</f>
        <v>Greater St. Louis Area</v>
      </c>
      <c r="AG2739" s="22" t="str">
        <f>VLOOKUP($A2739,Searches!$A:$H,AG$1,FALSE)</f>
        <v>https://www.linkedin.com/sales/profile/4049348,Fc_o,NAME_SEARCH?moduleKey=peopleSearchResults&amp;pageKey=sales-search3-people-refinement&amp;contextId=635D3E904723061580FE6AF00A2B0000&amp;requestId=acab3aad-900d-4dae-bf44-5487e66dcede&amp;action=CLICK&amp;target=urn%3Ali%3AsalesLead%3A(-1%2C4049348)&amp;pageNumber=4&amp;targetEl=profilelink&amp;position=3&amp;trk=lss-serp-result-lead_photo</v>
      </c>
      <c r="AH2739" s="22" t="e">
        <f>VLOOKUP($G2739,Temp!$D:$F,AH$1,FALSE)</f>
        <v>#N/A</v>
      </c>
      <c r="AI2739" s="22" t="e">
        <f>VLOOKUP($G2739,Temp!$D:$F,AI$1,FALSE)</f>
        <v>#N/A</v>
      </c>
      <c r="AJ2739" s="22" t="e">
        <f>VLOOKUP($G2739,Temp!$D:$F,AJ$1,FALSE)</f>
        <v>#N/A</v>
      </c>
    </row>
    <row r="2740" spans="1:36" ht="16" x14ac:dyDescent="0.2">
      <c r="A2740" s="8" t="str">
        <f t="shared" si="42"/>
        <v>Leela Srinivasan Lever</v>
      </c>
      <c r="B2740" s="8" t="s">
        <v>1638</v>
      </c>
      <c r="C2740" s="8" t="s">
        <v>1639</v>
      </c>
      <c r="D2740" s="8" t="s">
        <v>42</v>
      </c>
      <c r="E2740" s="8" t="s">
        <v>1640</v>
      </c>
      <c r="F2740" s="8" t="s">
        <v>1641</v>
      </c>
      <c r="G2740" s="12" t="s">
        <v>1508</v>
      </c>
      <c r="H2740" s="22" t="str">
        <f>VLOOKUP($G2740,Temp!$A:$C,H$1,FALSE)</f>
        <v>lever.co</v>
      </c>
      <c r="I2740" s="22" t="e">
        <f>VLOOKUP($G2740,Temp!$A:$C,I$1,FALSE)</f>
        <v>#VALUE!</v>
      </c>
      <c r="J2740" s="22" t="e">
        <f>VLOOKUP($G2740,Temp!$A:$C,J$1,FALSE)</f>
        <v>#VALUE!</v>
      </c>
      <c r="K2740" s="22" t="e">
        <f>VLOOKUP($G2740,Temp!$A:$C,K$1,FALSE)</f>
        <v>#VALUE!</v>
      </c>
      <c r="L2740" s="22" t="e">
        <f>VLOOKUP($G2740,Temp!$A:$C,L$1,FALSE)</f>
        <v>#VALUE!</v>
      </c>
      <c r="M2740" s="22" t="e">
        <f>VLOOKUP($G2740,Temp!$A:$C,M$1,FALSE)</f>
        <v>#VALUE!</v>
      </c>
      <c r="N2740" s="22" t="e">
        <f>VLOOKUP($G2740,Temp!$A:$C,N$1,FALSE)</f>
        <v>#VALUE!</v>
      </c>
      <c r="O2740" s="22" t="e">
        <f>VLOOKUP($G2740,Temp!$A:$C,O$1,FALSE)</f>
        <v>#VALUE!</v>
      </c>
      <c r="P2740" s="22" t="e">
        <f>VLOOKUP($G2740,Temp!$A:$C,P$1,FALSE)</f>
        <v>#VALUE!</v>
      </c>
      <c r="Q2740" s="22" t="e">
        <f>VLOOKUP($G2740,Temp!$A:$C,Q$1,FALSE)</f>
        <v>#VALUE!</v>
      </c>
      <c r="R2740" s="22" t="e">
        <f>VLOOKUP($G2740,Temp!$A:$C,R$1,FALSE)</f>
        <v>#VALUE!</v>
      </c>
      <c r="S2740" s="22" t="e">
        <f>VLOOKUP($G2740,Temp!$A:$C,S$1,FALSE)</f>
        <v>#VALUE!</v>
      </c>
      <c r="T2740" s="22" t="e">
        <f>VLOOKUP($G2740,Temp!$A:$C,T$1,FALSE)</f>
        <v>#VALUE!</v>
      </c>
      <c r="U2740" s="22" t="e">
        <f>VLOOKUP($G2740,Temp!$A:$C,U$1,FALSE)</f>
        <v>#VALUE!</v>
      </c>
      <c r="V2740" s="22" t="e">
        <f>VLOOKUP($G2740,Temp!$A:$C,V$1,FALSE)</f>
        <v>#VALUE!</v>
      </c>
      <c r="W2740" s="22" t="e">
        <f>VLOOKUP($G2740,Temp!$A:$C,W$1,FALSE)</f>
        <v>#VALUE!</v>
      </c>
      <c r="X2740" s="22" t="e">
        <f>VLOOKUP($G2740,Temp!$A:$C,X$1,FALSE)</f>
        <v>#VALUE!</v>
      </c>
      <c r="Y2740" s="22">
        <f>VLOOKUP($G2740,Temp!$A:$C,Y$1,FALSE)</f>
        <v>108000</v>
      </c>
      <c r="Z2740" s="22">
        <f>VLOOKUP($G2740,Temp!$A:$C,Z$1,FALSE)</f>
        <v>16000</v>
      </c>
      <c r="AA2740" s="22" t="str">
        <f>VLOOKUP($A2740,Searches!$A:$H,AA$1,FALSE)</f>
        <v>Leela Srinivasan</v>
      </c>
      <c r="AB2740" s="22" t="str">
        <f>VLOOKUP($A2740,Searches!$A:$H,AB$1,FALSE)</f>
        <v>Lever</v>
      </c>
      <c r="AC2740" s="22" t="str">
        <f>VLOOKUP($A2740,Searches!$A:$H,AC$1,FALSE)</f>
        <v>Chief Marketing Officer</v>
      </c>
      <c r="AD2740" s="22" t="str">
        <f>VLOOKUP($A2740,Searches!$A:$H,AD$1,FALSE)</f>
        <v>2nd</v>
      </c>
      <c r="AE2740" s="22" t="str">
        <f>VLOOKUP($A2740,Searches!$A:$H,AE$1,FALSE)</f>
        <v>Open link</v>
      </c>
      <c r="AF2740" s="22" t="str">
        <f>VLOOKUP($A2740,Searches!$A:$H,AF$1,FALSE)</f>
        <v>San Francisco Bay Area</v>
      </c>
      <c r="AG2740" s="22" t="str">
        <f>VLOOKUP($A2740,Searches!$A:$H,AG$1,FALSE)</f>
        <v>https://www.linkedin.com/sales/profile/5043987,JihD,NAME_SEARCH?moduleKey=peopleSearchResults&amp;pageKey=sales-search3-people-refinement&amp;contextId=60BC92C971D70515801E49D6842B0000&amp;requestId=4f264cc0-faad-47fe-938f-bac29f2959fb&amp;action=CLICK&amp;target=urn%3Ali%3AsalesLead%3A(-1%2C5043987)&amp;pageNumber=4&amp;targetEl=profilelink&amp;position=2&amp;trk=lss-serp-result-lead_photo</v>
      </c>
      <c r="AH2740" s="22" t="e">
        <f>VLOOKUP($G2740,Temp!$D:$F,AH$1,FALSE)</f>
        <v>#N/A</v>
      </c>
      <c r="AI2740" s="22" t="e">
        <f>VLOOKUP($G2740,Temp!$D:$F,AI$1,FALSE)</f>
        <v>#N/A</v>
      </c>
      <c r="AJ2740" s="22" t="e">
        <f>VLOOKUP($G2740,Temp!$D:$F,AJ$1,FALSE)</f>
        <v>#N/A</v>
      </c>
    </row>
    <row r="2741" spans="1:36" ht="16" x14ac:dyDescent="0.2">
      <c r="A2741" s="8" t="str">
        <f t="shared" si="42"/>
        <v>Erin Hintz Barracuda (NYSE: CUDA)</v>
      </c>
      <c r="B2741" s="8" t="s">
        <v>1686</v>
      </c>
      <c r="C2741" s="8" t="s">
        <v>1687</v>
      </c>
      <c r="D2741" s="8" t="s">
        <v>1688</v>
      </c>
      <c r="E2741" s="8" t="s">
        <v>1689</v>
      </c>
      <c r="F2741" s="8" t="s">
        <v>1690</v>
      </c>
      <c r="G2741" s="12" t="s">
        <v>1539</v>
      </c>
      <c r="H2741" s="22" t="str">
        <f>VLOOKUP($G2741,Temp!$A:$C,H$1,FALSE)</f>
        <v>barracuda.com</v>
      </c>
      <c r="I2741" s="22" t="e">
        <f>VLOOKUP($G2741,Temp!$A:$C,I$1,FALSE)</f>
        <v>#VALUE!</v>
      </c>
      <c r="J2741" s="22" t="e">
        <f>VLOOKUP($G2741,Temp!$A:$C,J$1,FALSE)</f>
        <v>#VALUE!</v>
      </c>
      <c r="K2741" s="22" t="e">
        <f>VLOOKUP($G2741,Temp!$A:$C,K$1,FALSE)</f>
        <v>#VALUE!</v>
      </c>
      <c r="L2741" s="22" t="e">
        <f>VLOOKUP($G2741,Temp!$A:$C,L$1,FALSE)</f>
        <v>#VALUE!</v>
      </c>
      <c r="M2741" s="22" t="e">
        <f>VLOOKUP($G2741,Temp!$A:$C,M$1,FALSE)</f>
        <v>#VALUE!</v>
      </c>
      <c r="N2741" s="22" t="e">
        <f>VLOOKUP($G2741,Temp!$A:$C,N$1,FALSE)</f>
        <v>#VALUE!</v>
      </c>
      <c r="O2741" s="22" t="e">
        <f>VLOOKUP($G2741,Temp!$A:$C,O$1,FALSE)</f>
        <v>#VALUE!</v>
      </c>
      <c r="P2741" s="22" t="e">
        <f>VLOOKUP($G2741,Temp!$A:$C,P$1,FALSE)</f>
        <v>#VALUE!</v>
      </c>
      <c r="Q2741" s="22" t="e">
        <f>VLOOKUP($G2741,Temp!$A:$C,Q$1,FALSE)</f>
        <v>#VALUE!</v>
      </c>
      <c r="R2741" s="22" t="e">
        <f>VLOOKUP($G2741,Temp!$A:$C,R$1,FALSE)</f>
        <v>#VALUE!</v>
      </c>
      <c r="S2741" s="22" t="e">
        <f>VLOOKUP($G2741,Temp!$A:$C,S$1,FALSE)</f>
        <v>#VALUE!</v>
      </c>
      <c r="T2741" s="22" t="e">
        <f>VLOOKUP($G2741,Temp!$A:$C,T$1,FALSE)</f>
        <v>#VALUE!</v>
      </c>
      <c r="U2741" s="22" t="e">
        <f>VLOOKUP($G2741,Temp!$A:$C,U$1,FALSE)</f>
        <v>#VALUE!</v>
      </c>
      <c r="V2741" s="22" t="e">
        <f>VLOOKUP($G2741,Temp!$A:$C,V$1,FALSE)</f>
        <v>#VALUE!</v>
      </c>
      <c r="W2741" s="22" t="e">
        <f>VLOOKUP($G2741,Temp!$A:$C,W$1,FALSE)</f>
        <v>#VALUE!</v>
      </c>
      <c r="X2741" s="22" t="e">
        <f>VLOOKUP($G2741,Temp!$A:$C,X$1,FALSE)</f>
        <v>#VALUE!</v>
      </c>
      <c r="Y2741" s="22">
        <f>VLOOKUP($G2741,Temp!$A:$C,Y$1,FALSE)</f>
        <v>0</v>
      </c>
      <c r="Z2741" s="22">
        <f>VLOOKUP($G2741,Temp!$A:$C,Z$1,FALSE)</f>
        <v>0</v>
      </c>
      <c r="AA2741" s="22" t="str">
        <f>VLOOKUP($A2741,Searches!$A:$H,AA$1,FALSE)</f>
        <v>Erin Hintz</v>
      </c>
      <c r="AB2741" s="22" t="str">
        <f>VLOOKUP($A2741,Searches!$A:$H,AB$1,FALSE)</f>
        <v>Barracuda (NYSE: CUDA)</v>
      </c>
      <c r="AC2741" s="22" t="str">
        <f>VLOOKUP($A2741,Searches!$A:$H,AC$1,FALSE)</f>
        <v>SVP and Chief Marketing Officer</v>
      </c>
      <c r="AD2741" s="22" t="str">
        <f>VLOOKUP($A2741,Searches!$A:$H,AD$1,FALSE)</f>
        <v>2nd</v>
      </c>
      <c r="AE2741" s="22" t="str">
        <f>VLOOKUP($A2741,Searches!$A:$H,AE$1,FALSE)</f>
        <v/>
      </c>
      <c r="AF2741" s="22" t="str">
        <f>VLOOKUP($A2741,Searches!$A:$H,AF$1,FALSE)</f>
        <v>San Francisco Bay Area</v>
      </c>
      <c r="AG2741" s="22" t="str">
        <f>VLOOKUP($A2741,Searches!$A:$H,AG$1,FALSE)</f>
        <v>https://www.linkedin.com/sales/profile/1074561,r3hy,NAME_SEARCH?moduleKey=peopleSearchResults&amp;pageKey=sales-search3-people-refinement&amp;contextId=635D3E904723061580FE6AF00A2B0000&amp;requestId=acab3aad-900d-4dae-bf44-5487e66dcede&amp;action=CLICK&amp;target=urn%3Ali%3AsalesLead%3A(-1%2C1074561)&amp;pageNumber=4&amp;targetEl=profilelink&amp;position=4&amp;trk=lss-serp-result-lead_photo</v>
      </c>
      <c r="AH2741" s="22" t="e">
        <f>VLOOKUP($G2741,Temp!$D:$F,AH$1,FALSE)</f>
        <v>#N/A</v>
      </c>
      <c r="AI2741" s="22" t="e">
        <f>VLOOKUP($G2741,Temp!$D:$F,AI$1,FALSE)</f>
        <v>#N/A</v>
      </c>
      <c r="AJ2741" s="22" t="e">
        <f>VLOOKUP($G2741,Temp!$D:$F,AJ$1,FALSE)</f>
        <v>#N/A</v>
      </c>
    </row>
    <row r="2742" spans="1:36" ht="16" x14ac:dyDescent="0.2">
      <c r="A2742" s="8" t="str">
        <f t="shared" si="42"/>
        <v>Stuart Itkin SAIFE, Inc</v>
      </c>
      <c r="B2742" s="8" t="s">
        <v>1818</v>
      </c>
      <c r="C2742" s="8" t="s">
        <v>16469</v>
      </c>
      <c r="D2742" s="8" t="s">
        <v>42</v>
      </c>
      <c r="E2742" s="8" t="s">
        <v>16470</v>
      </c>
      <c r="F2742" s="8" t="s">
        <v>14634</v>
      </c>
      <c r="G2742" s="12" t="s">
        <v>15625</v>
      </c>
      <c r="H2742" s="22" t="str">
        <f>VLOOKUP($G2742,Temp!$A:$C,H$1,FALSE)</f>
        <v>SAIFE.io</v>
      </c>
      <c r="I2742" s="22" t="e">
        <f>VLOOKUP($G2742,Temp!$A:$C,I$1,FALSE)</f>
        <v>#VALUE!</v>
      </c>
      <c r="J2742" s="22" t="e">
        <f>VLOOKUP($G2742,Temp!$A:$C,J$1,FALSE)</f>
        <v>#VALUE!</v>
      </c>
      <c r="K2742" s="22" t="e">
        <f>VLOOKUP($G2742,Temp!$A:$C,K$1,FALSE)</f>
        <v>#VALUE!</v>
      </c>
      <c r="L2742" s="22" t="e">
        <f>VLOOKUP($G2742,Temp!$A:$C,L$1,FALSE)</f>
        <v>#VALUE!</v>
      </c>
      <c r="M2742" s="22" t="e">
        <f>VLOOKUP($G2742,Temp!$A:$C,M$1,FALSE)</f>
        <v>#VALUE!</v>
      </c>
      <c r="N2742" s="22" t="e">
        <f>VLOOKUP($G2742,Temp!$A:$C,N$1,FALSE)</f>
        <v>#VALUE!</v>
      </c>
      <c r="O2742" s="22" t="e">
        <f>VLOOKUP($G2742,Temp!$A:$C,O$1,FALSE)</f>
        <v>#VALUE!</v>
      </c>
      <c r="P2742" s="22" t="e">
        <f>VLOOKUP($G2742,Temp!$A:$C,P$1,FALSE)</f>
        <v>#VALUE!</v>
      </c>
      <c r="Q2742" s="22" t="e">
        <f>VLOOKUP($G2742,Temp!$A:$C,Q$1,FALSE)</f>
        <v>#VALUE!</v>
      </c>
      <c r="R2742" s="22" t="e">
        <f>VLOOKUP($G2742,Temp!$A:$C,R$1,FALSE)</f>
        <v>#VALUE!</v>
      </c>
      <c r="S2742" s="22" t="e">
        <f>VLOOKUP($G2742,Temp!$A:$C,S$1,FALSE)</f>
        <v>#VALUE!</v>
      </c>
      <c r="T2742" s="22" t="e">
        <f>VLOOKUP($G2742,Temp!$A:$C,T$1,FALSE)</f>
        <v>#VALUE!</v>
      </c>
      <c r="U2742" s="22" t="e">
        <f>VLOOKUP($G2742,Temp!$A:$C,U$1,FALSE)</f>
        <v>#VALUE!</v>
      </c>
      <c r="V2742" s="22" t="e">
        <f>VLOOKUP($G2742,Temp!$A:$C,V$1,FALSE)</f>
        <v>#VALUE!</v>
      </c>
      <c r="W2742" s="22" t="e">
        <f>VLOOKUP($G2742,Temp!$A:$C,W$1,FALSE)</f>
        <v>#VALUE!</v>
      </c>
      <c r="X2742" s="22" t="e">
        <f>VLOOKUP($G2742,Temp!$A:$C,X$1,FALSE)</f>
        <v>#VALUE!</v>
      </c>
      <c r="Y2742" s="22">
        <f>VLOOKUP($G2742,Temp!$A:$C,Y$1,FALSE)</f>
        <v>0</v>
      </c>
      <c r="Z2742" s="22">
        <f>VLOOKUP($G2742,Temp!$A:$C,Z$1,FALSE)</f>
        <v>0</v>
      </c>
      <c r="AA2742" s="22" t="str">
        <f>VLOOKUP($A2742,Searches!$A:$H,AA$1,FALSE)</f>
        <v>Stuart Itkin</v>
      </c>
      <c r="AB2742" s="22" t="str">
        <f>VLOOKUP($A2742,Searches!$A:$H,AB$1,FALSE)</f>
        <v>SAIFE, Inc</v>
      </c>
      <c r="AC2742" s="22" t="str">
        <f>VLOOKUP($A2742,Searches!$A:$H,AC$1,FALSE)</f>
        <v>Chief Marketing Officer</v>
      </c>
      <c r="AD2742" s="22" t="str">
        <f>VLOOKUP($A2742,Searches!$A:$H,AD$1,FALSE)</f>
        <v>2nd</v>
      </c>
      <c r="AE2742" s="22" t="str">
        <f>VLOOKUP($A2742,Searches!$A:$H,AE$1,FALSE)</f>
        <v>Open link</v>
      </c>
      <c r="AF2742" s="22" t="str">
        <f>VLOOKUP($A2742,Searches!$A:$H,AF$1,FALSE)</f>
        <v>Washington D.C. Metro Area</v>
      </c>
      <c r="AG2742" s="22" t="str">
        <f>VLOOKUP($A2742,Searches!$A:$H,AG$1,FALSE)</f>
        <v>https://www.linkedin.com/sales/profile/2375312,ZuiD,NAME_SEARCH?moduleKey=peopleSearchResults&amp;pageKey=sales-search3-people-refinement&amp;contextId=635D3E904723061580FE6AF00A2B0000&amp;requestId=acab3aad-900d-4dae-bf44-5487e66dcede&amp;action=CLICK&amp;target=urn%3Ali%3AsalesLead%3A(-1%2C2375312)&amp;pageNumber=4&amp;targetEl=profilelink&amp;position=5&amp;trk=lss-serp-result-lead_photo</v>
      </c>
      <c r="AH2742" s="22" t="e">
        <f>VLOOKUP($G2742,Temp!$D:$F,AH$1,FALSE)</f>
        <v>#N/A</v>
      </c>
      <c r="AI2742" s="22" t="e">
        <f>VLOOKUP($G2742,Temp!$D:$F,AI$1,FALSE)</f>
        <v>#N/A</v>
      </c>
      <c r="AJ2742" s="22" t="e">
        <f>VLOOKUP($G2742,Temp!$D:$F,AJ$1,FALSE)</f>
        <v>#N/A</v>
      </c>
    </row>
    <row r="2743" spans="1:36" ht="16" x14ac:dyDescent="0.2">
      <c r="A2743" s="8" t="str">
        <f t="shared" si="42"/>
        <v>Jason Kimler Speir Holdings</v>
      </c>
      <c r="B2743" s="8" t="s">
        <v>682</v>
      </c>
      <c r="C2743" s="8" t="s">
        <v>16476</v>
      </c>
      <c r="D2743" s="8" t="s">
        <v>16477</v>
      </c>
      <c r="E2743" s="8" t="s">
        <v>16478</v>
      </c>
      <c r="F2743" s="8" t="s">
        <v>16479</v>
      </c>
      <c r="G2743" s="12" t="s">
        <v>16480</v>
      </c>
      <c r="H2743" s="22" t="e">
        <f>VLOOKUP($G2743,Temp!$A:$C,H$1,FALSE)</f>
        <v>#N/A</v>
      </c>
      <c r="I2743" s="22" t="e">
        <f>VLOOKUP($G2743,Temp!$A:$C,I$1,FALSE)</f>
        <v>#N/A</v>
      </c>
      <c r="J2743" s="22" t="e">
        <f>VLOOKUP($G2743,Temp!$A:$C,J$1,FALSE)</f>
        <v>#N/A</v>
      </c>
      <c r="K2743" s="22" t="e">
        <f>VLOOKUP($G2743,Temp!$A:$C,K$1,FALSE)</f>
        <v>#N/A</v>
      </c>
      <c r="L2743" s="22" t="e">
        <f>VLOOKUP($G2743,Temp!$A:$C,L$1,FALSE)</f>
        <v>#N/A</v>
      </c>
      <c r="M2743" s="22" t="e">
        <f>VLOOKUP($G2743,Temp!$A:$C,M$1,FALSE)</f>
        <v>#N/A</v>
      </c>
      <c r="N2743" s="22" t="e">
        <f>VLOOKUP($G2743,Temp!$A:$C,N$1,FALSE)</f>
        <v>#N/A</v>
      </c>
      <c r="O2743" s="22" t="e">
        <f>VLOOKUP($G2743,Temp!$A:$C,O$1,FALSE)</f>
        <v>#N/A</v>
      </c>
      <c r="P2743" s="22" t="e">
        <f>VLOOKUP($G2743,Temp!$A:$C,P$1,FALSE)</f>
        <v>#N/A</v>
      </c>
      <c r="Q2743" s="22" t="e">
        <f>VLOOKUP($G2743,Temp!$A:$C,Q$1,FALSE)</f>
        <v>#N/A</v>
      </c>
      <c r="R2743" s="22" t="e">
        <f>VLOOKUP($G2743,Temp!$A:$C,R$1,FALSE)</f>
        <v>#N/A</v>
      </c>
      <c r="S2743" s="22" t="e">
        <f>VLOOKUP($G2743,Temp!$A:$C,S$1,FALSE)</f>
        <v>#N/A</v>
      </c>
      <c r="T2743" s="22" t="e">
        <f>VLOOKUP($G2743,Temp!$A:$C,T$1,FALSE)</f>
        <v>#N/A</v>
      </c>
      <c r="U2743" s="22" t="e">
        <f>VLOOKUP($G2743,Temp!$A:$C,U$1,FALSE)</f>
        <v>#N/A</v>
      </c>
      <c r="V2743" s="22" t="e">
        <f>VLOOKUP($G2743,Temp!$A:$C,V$1,FALSE)</f>
        <v>#N/A</v>
      </c>
      <c r="W2743" s="22" t="e">
        <f>VLOOKUP($G2743,Temp!$A:$C,W$1,FALSE)</f>
        <v>#N/A</v>
      </c>
      <c r="X2743" s="22" t="e">
        <f>VLOOKUP($G2743,Temp!$A:$C,X$1,FALSE)</f>
        <v>#N/A</v>
      </c>
      <c r="Y2743" s="22" t="e">
        <f>VLOOKUP($G2743,Temp!$A:$C,Y$1,FALSE)</f>
        <v>#N/A</v>
      </c>
      <c r="Z2743" s="22" t="e">
        <f>VLOOKUP($G2743,Temp!$A:$C,Z$1,FALSE)</f>
        <v>#N/A</v>
      </c>
      <c r="AA2743" s="22" t="e">
        <f>VLOOKUP($A2743,Searches!$A:$H,AA$1,FALSE)</f>
        <v>#N/A</v>
      </c>
      <c r="AB2743" s="22" t="e">
        <f>VLOOKUP($A2743,Searches!$A:$H,AB$1,FALSE)</f>
        <v>#N/A</v>
      </c>
      <c r="AC2743" s="22" t="e">
        <f>VLOOKUP($A2743,Searches!$A:$H,AC$1,FALSE)</f>
        <v>#N/A</v>
      </c>
      <c r="AD2743" s="22" t="e">
        <f>VLOOKUP($A2743,Searches!$A:$H,AD$1,FALSE)</f>
        <v>#N/A</v>
      </c>
      <c r="AE2743" s="22" t="e">
        <f>VLOOKUP($A2743,Searches!$A:$H,AE$1,FALSE)</f>
        <v>#N/A</v>
      </c>
      <c r="AF2743" s="22" t="e">
        <f>VLOOKUP($A2743,Searches!$A:$H,AF$1,FALSE)</f>
        <v>#N/A</v>
      </c>
      <c r="AG2743" s="22" t="e">
        <f>VLOOKUP($A2743,Searches!$A:$H,AG$1,FALSE)</f>
        <v>#N/A</v>
      </c>
      <c r="AH2743" s="22" t="e">
        <f>VLOOKUP($G2743,Temp!$D:$F,AH$1,FALSE)</f>
        <v>#N/A</v>
      </c>
      <c r="AI2743" s="22" t="e">
        <f>VLOOKUP($G2743,Temp!$D:$F,AI$1,FALSE)</f>
        <v>#N/A</v>
      </c>
      <c r="AJ2743" s="22" t="e">
        <f>VLOOKUP($G2743,Temp!$D:$F,AJ$1,FALSE)</f>
        <v>#N/A</v>
      </c>
    </row>
    <row r="2744" spans="1:36" ht="16" x14ac:dyDescent="0.2">
      <c r="A2744" s="8" t="str">
        <f t="shared" si="42"/>
        <v>Grant Halloran MapD</v>
      </c>
      <c r="B2744" s="8" t="s">
        <v>3687</v>
      </c>
      <c r="C2744" s="8" t="s">
        <v>16486</v>
      </c>
      <c r="D2744" s="8" t="s">
        <v>8818</v>
      </c>
      <c r="E2744" s="8" t="s">
        <v>16487</v>
      </c>
      <c r="F2744" s="8" t="s">
        <v>16488</v>
      </c>
      <c r="G2744" s="12" t="s">
        <v>15638</v>
      </c>
      <c r="H2744" s="22" t="str">
        <f>VLOOKUP($G2744,Temp!$A:$C,H$1,FALSE)</f>
        <v>mapd.com</v>
      </c>
      <c r="I2744" s="22" t="e">
        <f>VLOOKUP($G2744,Temp!$A:$C,I$1,FALSE)</f>
        <v>#VALUE!</v>
      </c>
      <c r="J2744" s="22" t="e">
        <f>VLOOKUP($G2744,Temp!$A:$C,J$1,FALSE)</f>
        <v>#VALUE!</v>
      </c>
      <c r="K2744" s="22" t="e">
        <f>VLOOKUP($G2744,Temp!$A:$C,K$1,FALSE)</f>
        <v>#VALUE!</v>
      </c>
      <c r="L2744" s="22" t="e">
        <f>VLOOKUP($G2744,Temp!$A:$C,L$1,FALSE)</f>
        <v>#VALUE!</v>
      </c>
      <c r="M2744" s="22" t="e">
        <f>VLOOKUP($G2744,Temp!$A:$C,M$1,FALSE)</f>
        <v>#VALUE!</v>
      </c>
      <c r="N2744" s="22" t="e">
        <f>VLOOKUP($G2744,Temp!$A:$C,N$1,FALSE)</f>
        <v>#VALUE!</v>
      </c>
      <c r="O2744" s="22" t="e">
        <f>VLOOKUP($G2744,Temp!$A:$C,O$1,FALSE)</f>
        <v>#VALUE!</v>
      </c>
      <c r="P2744" s="22" t="e">
        <f>VLOOKUP($G2744,Temp!$A:$C,P$1,FALSE)</f>
        <v>#VALUE!</v>
      </c>
      <c r="Q2744" s="22" t="e">
        <f>VLOOKUP($G2744,Temp!$A:$C,Q$1,FALSE)</f>
        <v>#VALUE!</v>
      </c>
      <c r="R2744" s="22" t="e">
        <f>VLOOKUP($G2744,Temp!$A:$C,R$1,FALSE)</f>
        <v>#VALUE!</v>
      </c>
      <c r="S2744" s="22" t="e">
        <f>VLOOKUP($G2744,Temp!$A:$C,S$1,FALSE)</f>
        <v>#VALUE!</v>
      </c>
      <c r="T2744" s="22" t="e">
        <f>VLOOKUP($G2744,Temp!$A:$C,T$1,FALSE)</f>
        <v>#VALUE!</v>
      </c>
      <c r="U2744" s="22" t="e">
        <f>VLOOKUP($G2744,Temp!$A:$C,U$1,FALSE)</f>
        <v>#VALUE!</v>
      </c>
      <c r="V2744" s="22" t="e">
        <f>VLOOKUP($G2744,Temp!$A:$C,V$1,FALSE)</f>
        <v>#VALUE!</v>
      </c>
      <c r="W2744" s="22" t="e">
        <f>VLOOKUP($G2744,Temp!$A:$C,W$1,FALSE)</f>
        <v>#VALUE!</v>
      </c>
      <c r="X2744" s="22" t="e">
        <f>VLOOKUP($G2744,Temp!$A:$C,X$1,FALSE)</f>
        <v>#VALUE!</v>
      </c>
      <c r="Y2744" s="22">
        <f>VLOOKUP($G2744,Temp!$A:$C,Y$1,FALSE)</f>
        <v>7800</v>
      </c>
      <c r="Z2744" s="22">
        <f>VLOOKUP($G2744,Temp!$A:$C,Z$1,FALSE)</f>
        <v>30400</v>
      </c>
      <c r="AA2744" s="22" t="e">
        <f>VLOOKUP($A2744,Searches!$A:$H,AA$1,FALSE)</f>
        <v>#N/A</v>
      </c>
      <c r="AB2744" s="22" t="e">
        <f>VLOOKUP($A2744,Searches!$A:$H,AB$1,FALSE)</f>
        <v>#N/A</v>
      </c>
      <c r="AC2744" s="22" t="e">
        <f>VLOOKUP($A2744,Searches!$A:$H,AC$1,FALSE)</f>
        <v>#N/A</v>
      </c>
      <c r="AD2744" s="22" t="e">
        <f>VLOOKUP($A2744,Searches!$A:$H,AD$1,FALSE)</f>
        <v>#N/A</v>
      </c>
      <c r="AE2744" s="22" t="e">
        <f>VLOOKUP($A2744,Searches!$A:$H,AE$1,FALSE)</f>
        <v>#N/A</v>
      </c>
      <c r="AF2744" s="22" t="e">
        <f>VLOOKUP($A2744,Searches!$A:$H,AF$1,FALSE)</f>
        <v>#N/A</v>
      </c>
      <c r="AG2744" s="22" t="e">
        <f>VLOOKUP($A2744,Searches!$A:$H,AG$1,FALSE)</f>
        <v>#N/A</v>
      </c>
      <c r="AH2744" s="22" t="e">
        <f>VLOOKUP($G2744,Temp!$D:$F,AH$1,FALSE)</f>
        <v>#N/A</v>
      </c>
      <c r="AI2744" s="22" t="e">
        <f>VLOOKUP($G2744,Temp!$D:$F,AI$1,FALSE)</f>
        <v>#N/A</v>
      </c>
      <c r="AJ2744" s="22" t="e">
        <f>VLOOKUP($G2744,Temp!$D:$F,AJ$1,FALSE)</f>
        <v>#N/A</v>
      </c>
    </row>
    <row r="2745" spans="1:36" ht="16" x14ac:dyDescent="0.2">
      <c r="A2745" s="8" t="str">
        <f t="shared" si="42"/>
        <v>Cory Treffiletti Voicera</v>
      </c>
      <c r="B2745" s="8" t="s">
        <v>2998</v>
      </c>
      <c r="C2745" s="8" t="s">
        <v>2999</v>
      </c>
      <c r="D2745" s="8" t="s">
        <v>42</v>
      </c>
      <c r="E2745" s="8" t="s">
        <v>3000</v>
      </c>
      <c r="F2745" s="8" t="s">
        <v>3001</v>
      </c>
      <c r="G2745" s="12" t="s">
        <v>2743</v>
      </c>
      <c r="H2745" s="22" t="str">
        <f>VLOOKUP($G2745,Temp!$A:$C,H$1,FALSE)</f>
        <v>voicera.com</v>
      </c>
      <c r="I2745" s="22" t="e">
        <f>VLOOKUP($G2745,Temp!$A:$C,I$1,FALSE)</f>
        <v>#VALUE!</v>
      </c>
      <c r="J2745" s="22" t="e">
        <f>VLOOKUP($G2745,Temp!$A:$C,J$1,FALSE)</f>
        <v>#VALUE!</v>
      </c>
      <c r="K2745" s="22" t="e">
        <f>VLOOKUP($G2745,Temp!$A:$C,K$1,FALSE)</f>
        <v>#VALUE!</v>
      </c>
      <c r="L2745" s="22" t="e">
        <f>VLOOKUP($G2745,Temp!$A:$C,L$1,FALSE)</f>
        <v>#VALUE!</v>
      </c>
      <c r="M2745" s="22" t="e">
        <f>VLOOKUP($G2745,Temp!$A:$C,M$1,FALSE)</f>
        <v>#VALUE!</v>
      </c>
      <c r="N2745" s="22" t="e">
        <f>VLOOKUP($G2745,Temp!$A:$C,N$1,FALSE)</f>
        <v>#VALUE!</v>
      </c>
      <c r="O2745" s="22" t="e">
        <f>VLOOKUP($G2745,Temp!$A:$C,O$1,FALSE)</f>
        <v>#VALUE!</v>
      </c>
      <c r="P2745" s="22" t="e">
        <f>VLOOKUP($G2745,Temp!$A:$C,P$1,FALSE)</f>
        <v>#VALUE!</v>
      </c>
      <c r="Q2745" s="22" t="e">
        <f>VLOOKUP($G2745,Temp!$A:$C,Q$1,FALSE)</f>
        <v>#VALUE!</v>
      </c>
      <c r="R2745" s="22" t="e">
        <f>VLOOKUP($G2745,Temp!$A:$C,R$1,FALSE)</f>
        <v>#VALUE!</v>
      </c>
      <c r="S2745" s="22" t="e">
        <f>VLOOKUP($G2745,Temp!$A:$C,S$1,FALSE)</f>
        <v>#VALUE!</v>
      </c>
      <c r="T2745" s="22" t="e">
        <f>VLOOKUP($G2745,Temp!$A:$C,T$1,FALSE)</f>
        <v>#VALUE!</v>
      </c>
      <c r="U2745" s="22" t="e">
        <f>VLOOKUP($G2745,Temp!$A:$C,U$1,FALSE)</f>
        <v>#VALUE!</v>
      </c>
      <c r="V2745" s="22" t="e">
        <f>VLOOKUP($G2745,Temp!$A:$C,V$1,FALSE)</f>
        <v>#VALUE!</v>
      </c>
      <c r="W2745" s="22" t="e">
        <f>VLOOKUP($G2745,Temp!$A:$C,W$1,FALSE)</f>
        <v>#VALUE!</v>
      </c>
      <c r="X2745" s="22" t="e">
        <f>VLOOKUP($G2745,Temp!$A:$C,X$1,FALSE)</f>
        <v>#VALUE!</v>
      </c>
      <c r="Y2745" s="22">
        <f>VLOOKUP($G2745,Temp!$A:$C,Y$1,FALSE)</f>
        <v>40</v>
      </c>
      <c r="Z2745" s="22">
        <f>VLOOKUP($G2745,Temp!$A:$C,Z$1,FALSE)</f>
        <v>2300</v>
      </c>
      <c r="AA2745" s="22" t="str">
        <f>VLOOKUP($A2745,Searches!$A:$H,AA$1,FALSE)</f>
        <v>Cory Treffiletti</v>
      </c>
      <c r="AB2745" s="22" t="str">
        <f>VLOOKUP($A2745,Searches!$A:$H,AB$1,FALSE)</f>
        <v>Voicera</v>
      </c>
      <c r="AC2745" s="22" t="str">
        <f>VLOOKUP($A2745,Searches!$A:$H,AC$1,FALSE)</f>
        <v>Chief Marketing Officer</v>
      </c>
      <c r="AD2745" s="22" t="str">
        <f>VLOOKUP($A2745,Searches!$A:$H,AD$1,FALSE)</f>
        <v>2nd</v>
      </c>
      <c r="AE2745" s="22" t="str">
        <f>VLOOKUP($A2745,Searches!$A:$H,AE$1,FALSE)</f>
        <v/>
      </c>
      <c r="AF2745" s="22" t="str">
        <f>VLOOKUP($A2745,Searches!$A:$H,AF$1,FALSE)</f>
        <v>San Francisco Bay Area</v>
      </c>
      <c r="AG2745" s="22" t="str">
        <f>VLOOKUP($A2745,Searches!$A:$H,AG$1,FALSE)</f>
        <v>https://www.linkedin.com/sales/profile/25723488,qidi,NAME_SEARCH?moduleKey=peopleSearchResults&amp;pageKey=sales-search3-people-refinement&amp;contextId=60BC92C971D70515801E49D6842B0000&amp;requestId=4f264cc0-faad-47fe-938f-bac29f2959fb&amp;action=CLICK&amp;target=urn%3Ali%3AsalesLead%3A(-1%2C25723488)&amp;pageNumber=4&amp;targetEl=profilelink&amp;position=6&amp;trk=lss-serp-result-lead_photo</v>
      </c>
      <c r="AH2745" s="22" t="str">
        <f>VLOOKUP($G2745,Temp!$D:$F,AH$1,FALSE)</f>
        <v>voicera.com</v>
      </c>
      <c r="AI2745" s="22" t="str">
        <f>VLOOKUP($G2745,Temp!$D:$F,AI$1,FALSE)</f>
        <v>HubSpot</v>
      </c>
      <c r="AJ2745" s="22" t="str">
        <f>VLOOKUP($G2745,Temp!$D:$F,AJ$1,FALSE)</f>
        <v>WordPress</v>
      </c>
    </row>
    <row r="2746" spans="1:36" ht="16" x14ac:dyDescent="0.2">
      <c r="A2746" s="8" t="str">
        <f t="shared" si="42"/>
        <v>Tom Wentworth RapidMiner, Inc.</v>
      </c>
      <c r="B2746" s="8" t="s">
        <v>1696</v>
      </c>
      <c r="C2746" s="8" t="s">
        <v>3013</v>
      </c>
      <c r="D2746" s="8" t="s">
        <v>42</v>
      </c>
      <c r="E2746" s="8" t="s">
        <v>3015</v>
      </c>
      <c r="F2746" s="8" t="s">
        <v>3017</v>
      </c>
      <c r="G2746" s="12" t="s">
        <v>2753</v>
      </c>
      <c r="H2746" s="22" t="str">
        <f>VLOOKUP($G2746,Temp!$A:$C,H$1,FALSE)</f>
        <v>rapidminer.com</v>
      </c>
      <c r="I2746" s="22" t="e">
        <f>VLOOKUP($G2746,Temp!$A:$C,I$1,FALSE)</f>
        <v>#VALUE!</v>
      </c>
      <c r="J2746" s="22" t="e">
        <f>VLOOKUP($G2746,Temp!$A:$C,J$1,FALSE)</f>
        <v>#VALUE!</v>
      </c>
      <c r="K2746" s="22" t="e">
        <f>VLOOKUP($G2746,Temp!$A:$C,K$1,FALSE)</f>
        <v>#VALUE!</v>
      </c>
      <c r="L2746" s="22" t="e">
        <f>VLOOKUP($G2746,Temp!$A:$C,L$1,FALSE)</f>
        <v>#VALUE!</v>
      </c>
      <c r="M2746" s="22" t="e">
        <f>VLOOKUP($G2746,Temp!$A:$C,M$1,FALSE)</f>
        <v>#VALUE!</v>
      </c>
      <c r="N2746" s="22" t="e">
        <f>VLOOKUP($G2746,Temp!$A:$C,N$1,FALSE)</f>
        <v>#VALUE!</v>
      </c>
      <c r="O2746" s="22" t="e">
        <f>VLOOKUP($G2746,Temp!$A:$C,O$1,FALSE)</f>
        <v>#VALUE!</v>
      </c>
      <c r="P2746" s="22" t="e">
        <f>VLOOKUP($G2746,Temp!$A:$C,P$1,FALSE)</f>
        <v>#VALUE!</v>
      </c>
      <c r="Q2746" s="22" t="e">
        <f>VLOOKUP($G2746,Temp!$A:$C,Q$1,FALSE)</f>
        <v>#VALUE!</v>
      </c>
      <c r="R2746" s="22" t="e">
        <f>VLOOKUP($G2746,Temp!$A:$C,R$1,FALSE)</f>
        <v>#VALUE!</v>
      </c>
      <c r="S2746" s="22" t="e">
        <f>VLOOKUP($G2746,Temp!$A:$C,S$1,FALSE)</f>
        <v>#VALUE!</v>
      </c>
      <c r="T2746" s="22" t="e">
        <f>VLOOKUP($G2746,Temp!$A:$C,T$1,FALSE)</f>
        <v>#VALUE!</v>
      </c>
      <c r="U2746" s="22" t="e">
        <f>VLOOKUP($G2746,Temp!$A:$C,U$1,FALSE)</f>
        <v>#VALUE!</v>
      </c>
      <c r="V2746" s="22" t="e">
        <f>VLOOKUP($G2746,Temp!$A:$C,V$1,FALSE)</f>
        <v>#VALUE!</v>
      </c>
      <c r="W2746" s="22" t="e">
        <f>VLOOKUP($G2746,Temp!$A:$C,W$1,FALSE)</f>
        <v>#VALUE!</v>
      </c>
      <c r="X2746" s="22" t="e">
        <f>VLOOKUP($G2746,Temp!$A:$C,X$1,FALSE)</f>
        <v>#VALUE!</v>
      </c>
      <c r="Y2746" s="22">
        <f>VLOOKUP($G2746,Temp!$A:$C,Y$1,FALSE)</f>
        <v>15200</v>
      </c>
      <c r="Z2746" s="22">
        <f>VLOOKUP($G2746,Temp!$A:$C,Z$1,FALSE)</f>
        <v>186</v>
      </c>
      <c r="AA2746" s="22" t="str">
        <f>VLOOKUP($A2746,Searches!$A:$H,AA$1,FALSE)</f>
        <v>Tom Wentworth</v>
      </c>
      <c r="AB2746" s="22" t="str">
        <f>VLOOKUP($A2746,Searches!$A:$H,AB$1,FALSE)</f>
        <v>RapidMiner, Inc.</v>
      </c>
      <c r="AC2746" s="22" t="str">
        <f>VLOOKUP($A2746,Searches!$A:$H,AC$1,FALSE)</f>
        <v>Chief Marketing Officer</v>
      </c>
      <c r="AD2746" s="22" t="str">
        <f>VLOOKUP($A2746,Searches!$A:$H,AD$1,FALSE)</f>
        <v>2nd</v>
      </c>
      <c r="AE2746" s="22" t="str">
        <f>VLOOKUP($A2746,Searches!$A:$H,AE$1,FALSE)</f>
        <v/>
      </c>
      <c r="AF2746" s="22" t="str">
        <f>VLOOKUP($A2746,Searches!$A:$H,AF$1,FALSE)</f>
        <v>Greater Boston Area</v>
      </c>
      <c r="AG2746" s="22" t="str">
        <f>VLOOKUP($A2746,Searches!$A:$H,AG$1,FALSE)</f>
        <v>https://www.linkedin.com/sales/profile/3426734,xnR7,NAME_SEARCH?moduleKey=peopleSearchResults&amp;pageKey=sales-search3-people-refinement&amp;contextId=60BC92C971D70515801E49D6842B0000&amp;requestId=4f264cc0-faad-47fe-938f-bac29f2959fb&amp;action=CLICK&amp;target=urn%3Ali%3AsalesLead%3A(-1%2C3426734)&amp;pageNumber=4&amp;targetEl=profilelink&amp;position=14&amp;trk=lss-serp-result-lead_photo</v>
      </c>
      <c r="AH2746" s="22" t="str">
        <f>VLOOKUP($G2746,Temp!$D:$F,AH$1,FALSE)</f>
        <v>rapidminer.com</v>
      </c>
      <c r="AI2746" s="22" t="str">
        <f>VLOOKUP($G2746,Temp!$D:$F,AI$1,FALSE)</f>
        <v>Pardot</v>
      </c>
      <c r="AJ2746" s="22" t="str">
        <f>VLOOKUP($G2746,Temp!$D:$F,AJ$1,FALSE)</f>
        <v>WordPress</v>
      </c>
    </row>
    <row r="2747" spans="1:36" ht="16" x14ac:dyDescent="0.2">
      <c r="A2747" s="8" t="str">
        <f t="shared" si="42"/>
        <v>Juliette Rizkallah Forbes Technology Council</v>
      </c>
      <c r="B2747" s="8" t="s">
        <v>3062</v>
      </c>
      <c r="C2747" s="8" t="s">
        <v>3063</v>
      </c>
      <c r="D2747" s="8" t="s">
        <v>3064</v>
      </c>
      <c r="E2747" s="8" t="s">
        <v>3065</v>
      </c>
      <c r="F2747" s="8" t="s">
        <v>3066</v>
      </c>
      <c r="G2747" s="12" t="s">
        <v>2824</v>
      </c>
      <c r="H2747" s="22" t="str">
        <f>VLOOKUP($G2747,Temp!$A:$C,H$1,FALSE)</f>
        <v>forbestechcouncil.com</v>
      </c>
      <c r="I2747" s="22" t="e">
        <f>VLOOKUP($G2747,Temp!$A:$C,I$1,FALSE)</f>
        <v>#VALUE!</v>
      </c>
      <c r="J2747" s="22" t="e">
        <f>VLOOKUP($G2747,Temp!$A:$C,J$1,FALSE)</f>
        <v>#VALUE!</v>
      </c>
      <c r="K2747" s="22" t="e">
        <f>VLOOKUP($G2747,Temp!$A:$C,K$1,FALSE)</f>
        <v>#VALUE!</v>
      </c>
      <c r="L2747" s="22" t="e">
        <f>VLOOKUP($G2747,Temp!$A:$C,L$1,FALSE)</f>
        <v>#VALUE!</v>
      </c>
      <c r="M2747" s="22" t="e">
        <f>VLOOKUP($G2747,Temp!$A:$C,M$1,FALSE)</f>
        <v>#VALUE!</v>
      </c>
      <c r="N2747" s="22" t="e">
        <f>VLOOKUP($G2747,Temp!$A:$C,N$1,FALSE)</f>
        <v>#VALUE!</v>
      </c>
      <c r="O2747" s="22" t="e">
        <f>VLOOKUP($G2747,Temp!$A:$C,O$1,FALSE)</f>
        <v>#VALUE!</v>
      </c>
      <c r="P2747" s="22" t="e">
        <f>VLOOKUP($G2747,Temp!$A:$C,P$1,FALSE)</f>
        <v>#VALUE!</v>
      </c>
      <c r="Q2747" s="22" t="e">
        <f>VLOOKUP($G2747,Temp!$A:$C,Q$1,FALSE)</f>
        <v>#VALUE!</v>
      </c>
      <c r="R2747" s="22" t="e">
        <f>VLOOKUP($G2747,Temp!$A:$C,R$1,FALSE)</f>
        <v>#VALUE!</v>
      </c>
      <c r="S2747" s="22" t="e">
        <f>VLOOKUP($G2747,Temp!$A:$C,S$1,FALSE)</f>
        <v>#VALUE!</v>
      </c>
      <c r="T2747" s="22" t="e">
        <f>VLOOKUP($G2747,Temp!$A:$C,T$1,FALSE)</f>
        <v>#VALUE!</v>
      </c>
      <c r="U2747" s="22" t="e">
        <f>VLOOKUP($G2747,Temp!$A:$C,U$1,FALSE)</f>
        <v>#VALUE!</v>
      </c>
      <c r="V2747" s="22" t="e">
        <f>VLOOKUP($G2747,Temp!$A:$C,V$1,FALSE)</f>
        <v>#VALUE!</v>
      </c>
      <c r="W2747" s="22" t="e">
        <f>VLOOKUP($G2747,Temp!$A:$C,W$1,FALSE)</f>
        <v>#VALUE!</v>
      </c>
      <c r="X2747" s="22" t="e">
        <f>VLOOKUP($G2747,Temp!$A:$C,X$1,FALSE)</f>
        <v>#VALUE!</v>
      </c>
      <c r="Y2747" s="22">
        <f>VLOOKUP($G2747,Temp!$A:$C,Y$1,FALSE)</f>
        <v>152</v>
      </c>
      <c r="Z2747" s="22">
        <f>VLOOKUP($G2747,Temp!$A:$C,Z$1,FALSE)</f>
        <v>0</v>
      </c>
      <c r="AA2747" s="22" t="e">
        <f>VLOOKUP($A2747,Searches!$A:$H,AA$1,FALSE)</f>
        <v>#N/A</v>
      </c>
      <c r="AB2747" s="22" t="e">
        <f>VLOOKUP($A2747,Searches!$A:$H,AB$1,FALSE)</f>
        <v>#N/A</v>
      </c>
      <c r="AC2747" s="22" t="e">
        <f>VLOOKUP($A2747,Searches!$A:$H,AC$1,FALSE)</f>
        <v>#N/A</v>
      </c>
      <c r="AD2747" s="22" t="e">
        <f>VLOOKUP($A2747,Searches!$A:$H,AD$1,FALSE)</f>
        <v>#N/A</v>
      </c>
      <c r="AE2747" s="22" t="e">
        <f>VLOOKUP($A2747,Searches!$A:$H,AE$1,FALSE)</f>
        <v>#N/A</v>
      </c>
      <c r="AF2747" s="22" t="e">
        <f>VLOOKUP($A2747,Searches!$A:$H,AF$1,FALSE)</f>
        <v>#N/A</v>
      </c>
      <c r="AG2747" s="22" t="e">
        <f>VLOOKUP($A2747,Searches!$A:$H,AG$1,FALSE)</f>
        <v>#N/A</v>
      </c>
      <c r="AH2747" s="22" t="e">
        <f>VLOOKUP($G2747,Temp!$D:$F,AH$1,FALSE)</f>
        <v>#N/A</v>
      </c>
      <c r="AI2747" s="22" t="e">
        <f>VLOOKUP($G2747,Temp!$D:$F,AI$1,FALSE)</f>
        <v>#N/A</v>
      </c>
      <c r="AJ2747" s="22" t="e">
        <f>VLOOKUP($G2747,Temp!$D:$F,AJ$1,FALSE)</f>
        <v>#N/A</v>
      </c>
    </row>
    <row r="2748" spans="1:36" ht="16" x14ac:dyDescent="0.2">
      <c r="A2748" s="8" t="str">
        <f t="shared" si="42"/>
        <v>Peter Guagenti Mesosphere</v>
      </c>
      <c r="B2748" s="8" t="s">
        <v>602</v>
      </c>
      <c r="C2748" s="8" t="s">
        <v>3074</v>
      </c>
      <c r="D2748" s="8" t="s">
        <v>42</v>
      </c>
      <c r="E2748" s="8" t="s">
        <v>3076</v>
      </c>
      <c r="F2748" s="8" t="s">
        <v>3077</v>
      </c>
      <c r="G2748" s="12" t="s">
        <v>2843</v>
      </c>
      <c r="H2748" s="22" t="str">
        <f>VLOOKUP($G2748,Temp!$A:$C,H$1,FALSE)</f>
        <v>mesosphere.com</v>
      </c>
      <c r="I2748" s="22" t="e">
        <f>VLOOKUP($G2748,Temp!$A:$C,I$1,FALSE)</f>
        <v>#VALUE!</v>
      </c>
      <c r="J2748" s="22" t="e">
        <f>VLOOKUP($G2748,Temp!$A:$C,J$1,FALSE)</f>
        <v>#VALUE!</v>
      </c>
      <c r="K2748" s="22" t="e">
        <f>VLOOKUP($G2748,Temp!$A:$C,K$1,FALSE)</f>
        <v>#VALUE!</v>
      </c>
      <c r="L2748" s="22" t="e">
        <f>VLOOKUP($G2748,Temp!$A:$C,L$1,FALSE)</f>
        <v>#VALUE!</v>
      </c>
      <c r="M2748" s="22" t="e">
        <f>VLOOKUP($G2748,Temp!$A:$C,M$1,FALSE)</f>
        <v>#VALUE!</v>
      </c>
      <c r="N2748" s="22" t="e">
        <f>VLOOKUP($G2748,Temp!$A:$C,N$1,FALSE)</f>
        <v>#VALUE!</v>
      </c>
      <c r="O2748" s="22" t="e">
        <f>VLOOKUP($G2748,Temp!$A:$C,O$1,FALSE)</f>
        <v>#VALUE!</v>
      </c>
      <c r="P2748" s="22" t="e">
        <f>VLOOKUP($G2748,Temp!$A:$C,P$1,FALSE)</f>
        <v>#VALUE!</v>
      </c>
      <c r="Q2748" s="22" t="e">
        <f>VLOOKUP($G2748,Temp!$A:$C,Q$1,FALSE)</f>
        <v>#VALUE!</v>
      </c>
      <c r="R2748" s="22" t="e">
        <f>VLOOKUP($G2748,Temp!$A:$C,R$1,FALSE)</f>
        <v>#VALUE!</v>
      </c>
      <c r="S2748" s="22" t="e">
        <f>VLOOKUP($G2748,Temp!$A:$C,S$1,FALSE)</f>
        <v>#VALUE!</v>
      </c>
      <c r="T2748" s="22" t="e">
        <f>VLOOKUP($G2748,Temp!$A:$C,T$1,FALSE)</f>
        <v>#VALUE!</v>
      </c>
      <c r="U2748" s="22" t="e">
        <f>VLOOKUP($G2748,Temp!$A:$C,U$1,FALSE)</f>
        <v>#VALUE!</v>
      </c>
      <c r="V2748" s="22" t="e">
        <f>VLOOKUP($G2748,Temp!$A:$C,V$1,FALSE)</f>
        <v>#VALUE!</v>
      </c>
      <c r="W2748" s="22" t="e">
        <f>VLOOKUP($G2748,Temp!$A:$C,W$1,FALSE)</f>
        <v>#VALUE!</v>
      </c>
      <c r="X2748" s="22" t="e">
        <f>VLOOKUP($G2748,Temp!$A:$C,X$1,FALSE)</f>
        <v>#VALUE!</v>
      </c>
      <c r="Y2748" s="22">
        <f>VLOOKUP($G2748,Temp!$A:$C,Y$1,FALSE)</f>
        <v>50000</v>
      </c>
      <c r="Z2748" s="22">
        <f>VLOOKUP($G2748,Temp!$A:$C,Z$1,FALSE)</f>
        <v>4300</v>
      </c>
      <c r="AA2748" s="22" t="e">
        <f>VLOOKUP($A2748,Searches!$A:$H,AA$1,FALSE)</f>
        <v>#N/A</v>
      </c>
      <c r="AB2748" s="22" t="e">
        <f>VLOOKUP($A2748,Searches!$A:$H,AB$1,FALSE)</f>
        <v>#N/A</v>
      </c>
      <c r="AC2748" s="22" t="e">
        <f>VLOOKUP($A2748,Searches!$A:$H,AC$1,FALSE)</f>
        <v>#N/A</v>
      </c>
      <c r="AD2748" s="22" t="e">
        <f>VLOOKUP($A2748,Searches!$A:$H,AD$1,FALSE)</f>
        <v>#N/A</v>
      </c>
      <c r="AE2748" s="22" t="e">
        <f>VLOOKUP($A2748,Searches!$A:$H,AE$1,FALSE)</f>
        <v>#N/A</v>
      </c>
      <c r="AF2748" s="22" t="e">
        <f>VLOOKUP($A2748,Searches!$A:$H,AF$1,FALSE)</f>
        <v>#N/A</v>
      </c>
      <c r="AG2748" s="22" t="e">
        <f>VLOOKUP($A2748,Searches!$A:$H,AG$1,FALSE)</f>
        <v>#N/A</v>
      </c>
      <c r="AH2748" s="22" t="e">
        <f>VLOOKUP($G2748,Temp!$D:$F,AH$1,FALSE)</f>
        <v>#N/A</v>
      </c>
      <c r="AI2748" s="22" t="e">
        <f>VLOOKUP($G2748,Temp!$D:$F,AI$1,FALSE)</f>
        <v>#N/A</v>
      </c>
      <c r="AJ2748" s="22" t="e">
        <f>VLOOKUP($G2748,Temp!$D:$F,AJ$1,FALSE)</f>
        <v>#N/A</v>
      </c>
    </row>
    <row r="2749" spans="1:36" ht="16" x14ac:dyDescent="0.2">
      <c r="A2749" s="8" t="str">
        <f t="shared" si="42"/>
        <v>Shana Glenzer Crowdskout</v>
      </c>
      <c r="B2749" s="8" t="s">
        <v>16497</v>
      </c>
      <c r="C2749" s="8" t="s">
        <v>16498</v>
      </c>
      <c r="D2749" s="8" t="s">
        <v>42</v>
      </c>
      <c r="E2749" s="8" t="s">
        <v>16499</v>
      </c>
      <c r="F2749" s="8" t="s">
        <v>14655</v>
      </c>
      <c r="G2749" s="12" t="s">
        <v>15671</v>
      </c>
      <c r="H2749" s="22" t="str">
        <f>VLOOKUP($G2749,Temp!$A:$C,H$1,FALSE)</f>
        <v>crowdskout.com</v>
      </c>
      <c r="I2749" s="22" t="e">
        <f>VLOOKUP($G2749,Temp!$A:$C,I$1,FALSE)</f>
        <v>#VALUE!</v>
      </c>
      <c r="J2749" s="22" t="e">
        <f>VLOOKUP($G2749,Temp!$A:$C,J$1,FALSE)</f>
        <v>#VALUE!</v>
      </c>
      <c r="K2749" s="22" t="e">
        <f>VLOOKUP($G2749,Temp!$A:$C,K$1,FALSE)</f>
        <v>#VALUE!</v>
      </c>
      <c r="L2749" s="22" t="e">
        <f>VLOOKUP($G2749,Temp!$A:$C,L$1,FALSE)</f>
        <v>#VALUE!</v>
      </c>
      <c r="M2749" s="22" t="e">
        <f>VLOOKUP($G2749,Temp!$A:$C,M$1,FALSE)</f>
        <v>#VALUE!</v>
      </c>
      <c r="N2749" s="22" t="e">
        <f>VLOOKUP($G2749,Temp!$A:$C,N$1,FALSE)</f>
        <v>#VALUE!</v>
      </c>
      <c r="O2749" s="22" t="e">
        <f>VLOOKUP($G2749,Temp!$A:$C,O$1,FALSE)</f>
        <v>#VALUE!</v>
      </c>
      <c r="P2749" s="22" t="e">
        <f>VLOOKUP($G2749,Temp!$A:$C,P$1,FALSE)</f>
        <v>#VALUE!</v>
      </c>
      <c r="Q2749" s="22" t="e">
        <f>VLOOKUP($G2749,Temp!$A:$C,Q$1,FALSE)</f>
        <v>#VALUE!</v>
      </c>
      <c r="R2749" s="22" t="e">
        <f>VLOOKUP($G2749,Temp!$A:$C,R$1,FALSE)</f>
        <v>#VALUE!</v>
      </c>
      <c r="S2749" s="22" t="e">
        <f>VLOOKUP($G2749,Temp!$A:$C,S$1,FALSE)</f>
        <v>#VALUE!</v>
      </c>
      <c r="T2749" s="22" t="e">
        <f>VLOOKUP($G2749,Temp!$A:$C,T$1,FALSE)</f>
        <v>#VALUE!</v>
      </c>
      <c r="U2749" s="22" t="e">
        <f>VLOOKUP($G2749,Temp!$A:$C,U$1,FALSE)</f>
        <v>#VALUE!</v>
      </c>
      <c r="V2749" s="22" t="e">
        <f>VLOOKUP($G2749,Temp!$A:$C,V$1,FALSE)</f>
        <v>#VALUE!</v>
      </c>
      <c r="W2749" s="22" t="e">
        <f>VLOOKUP($G2749,Temp!$A:$C,W$1,FALSE)</f>
        <v>#VALUE!</v>
      </c>
      <c r="X2749" s="22" t="e">
        <f>VLOOKUP($G2749,Temp!$A:$C,X$1,FALSE)</f>
        <v>#VALUE!</v>
      </c>
      <c r="Y2749" s="22">
        <f>VLOOKUP($G2749,Temp!$A:$C,Y$1,FALSE)</f>
        <v>11</v>
      </c>
      <c r="Z2749" s="22">
        <f>VLOOKUP($G2749,Temp!$A:$C,Z$1,FALSE)</f>
        <v>1600</v>
      </c>
      <c r="AA2749" s="22" t="str">
        <f>VLOOKUP($A2749,Searches!$A:$H,AA$1,FALSE)</f>
        <v>Shana Glenzer</v>
      </c>
      <c r="AB2749" s="22" t="str">
        <f>VLOOKUP($A2749,Searches!$A:$H,AB$1,FALSE)</f>
        <v>Crowdskout</v>
      </c>
      <c r="AC2749" s="22" t="str">
        <f>VLOOKUP($A2749,Searches!$A:$H,AC$1,FALSE)</f>
        <v>Chief Marketing Officer</v>
      </c>
      <c r="AD2749" s="22" t="str">
        <f>VLOOKUP($A2749,Searches!$A:$H,AD$1,FALSE)</f>
        <v>2nd</v>
      </c>
      <c r="AE2749" s="22" t="str">
        <f>VLOOKUP($A2749,Searches!$A:$H,AE$1,FALSE)</f>
        <v/>
      </c>
      <c r="AF2749" s="22" t="str">
        <f>VLOOKUP($A2749,Searches!$A:$H,AF$1,FALSE)</f>
        <v>Washington D.C. Metro Area</v>
      </c>
      <c r="AG2749" s="22" t="str">
        <f>VLOOKUP($A2749,Searches!$A:$H,AG$1,FALSE)</f>
        <v>https://www.linkedin.com/sales/profile/14584457,kikV,NAME_SEARCH?moduleKey=peopleSearchResults&amp;pageKey=sales-search3-people-refinement&amp;contextId=635D3E904723061580FE6AF00A2B0000&amp;requestId=acab3aad-900d-4dae-bf44-5487e66dcede&amp;action=CLICK&amp;target=urn%3Ali%3AsalesLead%3A(-1%2C14584457)&amp;pageNumber=4&amp;targetEl=profilelink&amp;position=17&amp;trk=lss-serp-result-lead_photo</v>
      </c>
      <c r="AH2749" s="22" t="e">
        <f>VLOOKUP($G2749,Temp!$D:$F,AH$1,FALSE)</f>
        <v>#N/A</v>
      </c>
      <c r="AI2749" s="22" t="e">
        <f>VLOOKUP($G2749,Temp!$D:$F,AI$1,FALSE)</f>
        <v>#N/A</v>
      </c>
      <c r="AJ2749" s="22" t="e">
        <f>VLOOKUP($G2749,Temp!$D:$F,AJ$1,FALSE)</f>
        <v>#N/A</v>
      </c>
    </row>
    <row r="2750" spans="1:36" ht="16" x14ac:dyDescent="0.2">
      <c r="A2750" s="8" t="str">
        <f t="shared" si="42"/>
        <v>Andy Zimmerman Evergage</v>
      </c>
      <c r="B2750" s="8" t="s">
        <v>2218</v>
      </c>
      <c r="C2750" s="8" t="s">
        <v>3122</v>
      </c>
      <c r="D2750" s="8" t="s">
        <v>42</v>
      </c>
      <c r="E2750" s="8" t="s">
        <v>3123</v>
      </c>
      <c r="F2750" s="8" t="s">
        <v>3124</v>
      </c>
      <c r="G2750" s="12" t="s">
        <v>2897</v>
      </c>
      <c r="H2750" s="22" t="str">
        <f>VLOOKUP($G2750,Temp!$A:$C,H$1,FALSE)</f>
        <v>evergage.com</v>
      </c>
      <c r="I2750" s="22" t="e">
        <f>VLOOKUP($G2750,Temp!$A:$C,I$1,FALSE)</f>
        <v>#VALUE!</v>
      </c>
      <c r="J2750" s="22" t="e">
        <f>VLOOKUP($G2750,Temp!$A:$C,J$1,FALSE)</f>
        <v>#VALUE!</v>
      </c>
      <c r="K2750" s="22" t="e">
        <f>VLOOKUP($G2750,Temp!$A:$C,K$1,FALSE)</f>
        <v>#VALUE!</v>
      </c>
      <c r="L2750" s="22" t="e">
        <f>VLOOKUP($G2750,Temp!$A:$C,L$1,FALSE)</f>
        <v>#VALUE!</v>
      </c>
      <c r="M2750" s="22" t="e">
        <f>VLOOKUP($G2750,Temp!$A:$C,M$1,FALSE)</f>
        <v>#VALUE!</v>
      </c>
      <c r="N2750" s="22" t="e">
        <f>VLOOKUP($G2750,Temp!$A:$C,N$1,FALSE)</f>
        <v>#VALUE!</v>
      </c>
      <c r="O2750" s="22" t="e">
        <f>VLOOKUP($G2750,Temp!$A:$C,O$1,FALSE)</f>
        <v>#VALUE!</v>
      </c>
      <c r="P2750" s="22" t="e">
        <f>VLOOKUP($G2750,Temp!$A:$C,P$1,FALSE)</f>
        <v>#VALUE!</v>
      </c>
      <c r="Q2750" s="22" t="e">
        <f>VLOOKUP($G2750,Temp!$A:$C,Q$1,FALSE)</f>
        <v>#VALUE!</v>
      </c>
      <c r="R2750" s="22" t="e">
        <f>VLOOKUP($G2750,Temp!$A:$C,R$1,FALSE)</f>
        <v>#VALUE!</v>
      </c>
      <c r="S2750" s="22" t="e">
        <f>VLOOKUP($G2750,Temp!$A:$C,S$1,FALSE)</f>
        <v>#VALUE!</v>
      </c>
      <c r="T2750" s="22" t="e">
        <f>VLOOKUP($G2750,Temp!$A:$C,T$1,FALSE)</f>
        <v>#VALUE!</v>
      </c>
      <c r="U2750" s="22" t="e">
        <f>VLOOKUP($G2750,Temp!$A:$C,U$1,FALSE)</f>
        <v>#VALUE!</v>
      </c>
      <c r="V2750" s="22" t="e">
        <f>VLOOKUP($G2750,Temp!$A:$C,V$1,FALSE)</f>
        <v>#VALUE!</v>
      </c>
      <c r="W2750" s="22" t="e">
        <f>VLOOKUP($G2750,Temp!$A:$C,W$1,FALSE)</f>
        <v>#VALUE!</v>
      </c>
      <c r="X2750" s="22" t="e">
        <f>VLOOKUP($G2750,Temp!$A:$C,X$1,FALSE)</f>
        <v>#VALUE!</v>
      </c>
      <c r="Y2750" s="22">
        <f>VLOOKUP($G2750,Temp!$A:$C,Y$1,FALSE)</f>
        <v>10200</v>
      </c>
      <c r="Z2750" s="22">
        <f>VLOOKUP($G2750,Temp!$A:$C,Z$1,FALSE)</f>
        <v>1400</v>
      </c>
      <c r="AA2750" s="22" t="e">
        <f>VLOOKUP($A2750,Searches!$A:$H,AA$1,FALSE)</f>
        <v>#N/A</v>
      </c>
      <c r="AB2750" s="22" t="e">
        <f>VLOOKUP($A2750,Searches!$A:$H,AB$1,FALSE)</f>
        <v>#N/A</v>
      </c>
      <c r="AC2750" s="22" t="e">
        <f>VLOOKUP($A2750,Searches!$A:$H,AC$1,FALSE)</f>
        <v>#N/A</v>
      </c>
      <c r="AD2750" s="22" t="e">
        <f>VLOOKUP($A2750,Searches!$A:$H,AD$1,FALSE)</f>
        <v>#N/A</v>
      </c>
      <c r="AE2750" s="22" t="e">
        <f>VLOOKUP($A2750,Searches!$A:$H,AE$1,FALSE)</f>
        <v>#N/A</v>
      </c>
      <c r="AF2750" s="22" t="e">
        <f>VLOOKUP($A2750,Searches!$A:$H,AF$1,FALSE)</f>
        <v>#N/A</v>
      </c>
      <c r="AG2750" s="22" t="e">
        <f>VLOOKUP($A2750,Searches!$A:$H,AG$1,FALSE)</f>
        <v>#N/A</v>
      </c>
      <c r="AH2750" s="22" t="str">
        <f>VLOOKUP($G2750,Temp!$D:$F,AH$1,FALSE)</f>
        <v>evergage.com</v>
      </c>
      <c r="AI2750" s="22">
        <f>VLOOKUP($G2750,Temp!$D:$F,AI$1,FALSE)</f>
        <v>0</v>
      </c>
      <c r="AJ2750" s="22" t="str">
        <f>VLOOKUP($G2750,Temp!$D:$F,AJ$1,FALSE)</f>
        <v>WordPress</v>
      </c>
    </row>
    <row r="2751" spans="1:36" ht="16" x14ac:dyDescent="0.2">
      <c r="A2751" s="8" t="str">
        <f t="shared" si="42"/>
        <v>Sara Spivey NextGen Venture Partners</v>
      </c>
      <c r="B2751" s="8" t="s">
        <v>3140</v>
      </c>
      <c r="C2751" s="8" t="s">
        <v>3141</v>
      </c>
      <c r="D2751" s="8" t="s">
        <v>3142</v>
      </c>
      <c r="E2751" s="8" t="s">
        <v>3143</v>
      </c>
      <c r="F2751" s="8" t="s">
        <v>3144</v>
      </c>
      <c r="G2751" s="12" t="s">
        <v>2920</v>
      </c>
      <c r="H2751" s="22" t="str">
        <f>VLOOKUP($G2751,Temp!$A:$C,H$1,FALSE)</f>
        <v>nextgenvp.com</v>
      </c>
      <c r="I2751" s="22" t="e">
        <f>VLOOKUP($G2751,Temp!$A:$C,I$1,FALSE)</f>
        <v>#VALUE!</v>
      </c>
      <c r="J2751" s="22" t="e">
        <f>VLOOKUP($G2751,Temp!$A:$C,J$1,FALSE)</f>
        <v>#VALUE!</v>
      </c>
      <c r="K2751" s="22" t="e">
        <f>VLOOKUP($G2751,Temp!$A:$C,K$1,FALSE)</f>
        <v>#VALUE!</v>
      </c>
      <c r="L2751" s="22" t="e">
        <f>VLOOKUP($G2751,Temp!$A:$C,L$1,FALSE)</f>
        <v>#VALUE!</v>
      </c>
      <c r="M2751" s="22" t="e">
        <f>VLOOKUP($G2751,Temp!$A:$C,M$1,FALSE)</f>
        <v>#VALUE!</v>
      </c>
      <c r="N2751" s="22" t="e">
        <f>VLOOKUP($G2751,Temp!$A:$C,N$1,FALSE)</f>
        <v>#VALUE!</v>
      </c>
      <c r="O2751" s="22" t="e">
        <f>VLOOKUP($G2751,Temp!$A:$C,O$1,FALSE)</f>
        <v>#VALUE!</v>
      </c>
      <c r="P2751" s="22" t="e">
        <f>VLOOKUP($G2751,Temp!$A:$C,P$1,FALSE)</f>
        <v>#VALUE!</v>
      </c>
      <c r="Q2751" s="22" t="e">
        <f>VLOOKUP($G2751,Temp!$A:$C,Q$1,FALSE)</f>
        <v>#VALUE!</v>
      </c>
      <c r="R2751" s="22" t="e">
        <f>VLOOKUP($G2751,Temp!$A:$C,R$1,FALSE)</f>
        <v>#VALUE!</v>
      </c>
      <c r="S2751" s="22" t="e">
        <f>VLOOKUP($G2751,Temp!$A:$C,S$1,FALSE)</f>
        <v>#VALUE!</v>
      </c>
      <c r="T2751" s="22" t="e">
        <f>VLOOKUP($G2751,Temp!$A:$C,T$1,FALSE)</f>
        <v>#VALUE!</v>
      </c>
      <c r="U2751" s="22" t="e">
        <f>VLOOKUP($G2751,Temp!$A:$C,U$1,FALSE)</f>
        <v>#VALUE!</v>
      </c>
      <c r="V2751" s="22" t="e">
        <f>VLOOKUP($G2751,Temp!$A:$C,V$1,FALSE)</f>
        <v>#VALUE!</v>
      </c>
      <c r="W2751" s="22" t="e">
        <f>VLOOKUP($G2751,Temp!$A:$C,W$1,FALSE)</f>
        <v>#VALUE!</v>
      </c>
      <c r="X2751" s="22" t="e">
        <f>VLOOKUP($G2751,Temp!$A:$C,X$1,FALSE)</f>
        <v>#VALUE!</v>
      </c>
      <c r="Y2751" s="22">
        <f>VLOOKUP($G2751,Temp!$A:$C,Y$1,FALSE)</f>
        <v>308</v>
      </c>
      <c r="Z2751" s="22">
        <f>VLOOKUP($G2751,Temp!$A:$C,Z$1,FALSE)</f>
        <v>0</v>
      </c>
      <c r="AA2751" s="22" t="e">
        <f>VLOOKUP($A2751,Searches!$A:$H,AA$1,FALSE)</f>
        <v>#N/A</v>
      </c>
      <c r="AB2751" s="22" t="e">
        <f>VLOOKUP($A2751,Searches!$A:$H,AB$1,FALSE)</f>
        <v>#N/A</v>
      </c>
      <c r="AC2751" s="22" t="e">
        <f>VLOOKUP($A2751,Searches!$A:$H,AC$1,FALSE)</f>
        <v>#N/A</v>
      </c>
      <c r="AD2751" s="22" t="e">
        <f>VLOOKUP($A2751,Searches!$A:$H,AD$1,FALSE)</f>
        <v>#N/A</v>
      </c>
      <c r="AE2751" s="22" t="e">
        <f>VLOOKUP($A2751,Searches!$A:$H,AE$1,FALSE)</f>
        <v>#N/A</v>
      </c>
      <c r="AF2751" s="22" t="e">
        <f>VLOOKUP($A2751,Searches!$A:$H,AF$1,FALSE)</f>
        <v>#N/A</v>
      </c>
      <c r="AG2751" s="22" t="e">
        <f>VLOOKUP($A2751,Searches!$A:$H,AG$1,FALSE)</f>
        <v>#N/A</v>
      </c>
      <c r="AH2751" s="22" t="e">
        <f>VLOOKUP($G2751,Temp!$D:$F,AH$1,FALSE)</f>
        <v>#N/A</v>
      </c>
      <c r="AI2751" s="22" t="e">
        <f>VLOOKUP($G2751,Temp!$D:$F,AI$1,FALSE)</f>
        <v>#N/A</v>
      </c>
      <c r="AJ2751" s="22" t="e">
        <f>VLOOKUP($G2751,Temp!$D:$F,AJ$1,FALSE)</f>
        <v>#N/A</v>
      </c>
    </row>
    <row r="2752" spans="1:36" ht="16" x14ac:dyDescent="0.2">
      <c r="A2752" s="8" t="str">
        <f t="shared" si="42"/>
        <v>Leo Tucker Aptean</v>
      </c>
      <c r="B2752" s="8" t="s">
        <v>3170</v>
      </c>
      <c r="C2752" s="8" t="s">
        <v>3171</v>
      </c>
      <c r="D2752" s="8" t="s">
        <v>42</v>
      </c>
      <c r="E2752" s="8" t="s">
        <v>3172</v>
      </c>
      <c r="F2752" s="8" t="s">
        <v>3173</v>
      </c>
      <c r="G2752" s="12" t="s">
        <v>2956</v>
      </c>
      <c r="H2752" s="22" t="str">
        <f>VLOOKUP($G2752,Temp!$A:$C,H$1,FALSE)</f>
        <v>aptean.com</v>
      </c>
      <c r="I2752" s="22" t="e">
        <f>VLOOKUP($G2752,Temp!$A:$C,I$1,FALSE)</f>
        <v>#VALUE!</v>
      </c>
      <c r="J2752" s="22" t="e">
        <f>VLOOKUP($G2752,Temp!$A:$C,J$1,FALSE)</f>
        <v>#VALUE!</v>
      </c>
      <c r="K2752" s="22" t="e">
        <f>VLOOKUP($G2752,Temp!$A:$C,K$1,FALSE)</f>
        <v>#VALUE!</v>
      </c>
      <c r="L2752" s="22" t="e">
        <f>VLOOKUP($G2752,Temp!$A:$C,L$1,FALSE)</f>
        <v>#VALUE!</v>
      </c>
      <c r="M2752" s="22" t="e">
        <f>VLOOKUP($G2752,Temp!$A:$C,M$1,FALSE)</f>
        <v>#VALUE!</v>
      </c>
      <c r="N2752" s="22" t="e">
        <f>VLOOKUP($G2752,Temp!$A:$C,N$1,FALSE)</f>
        <v>#VALUE!</v>
      </c>
      <c r="O2752" s="22" t="e">
        <f>VLOOKUP($G2752,Temp!$A:$C,O$1,FALSE)</f>
        <v>#VALUE!</v>
      </c>
      <c r="P2752" s="22" t="e">
        <f>VLOOKUP($G2752,Temp!$A:$C,P$1,FALSE)</f>
        <v>#VALUE!</v>
      </c>
      <c r="Q2752" s="22" t="e">
        <f>VLOOKUP($G2752,Temp!$A:$C,Q$1,FALSE)</f>
        <v>#VALUE!</v>
      </c>
      <c r="R2752" s="22" t="e">
        <f>VLOOKUP($G2752,Temp!$A:$C,R$1,FALSE)</f>
        <v>#VALUE!</v>
      </c>
      <c r="S2752" s="22" t="e">
        <f>VLOOKUP($G2752,Temp!$A:$C,S$1,FALSE)</f>
        <v>#VALUE!</v>
      </c>
      <c r="T2752" s="22" t="e">
        <f>VLOOKUP($G2752,Temp!$A:$C,T$1,FALSE)</f>
        <v>#VALUE!</v>
      </c>
      <c r="U2752" s="22" t="e">
        <f>VLOOKUP($G2752,Temp!$A:$C,U$1,FALSE)</f>
        <v>#VALUE!</v>
      </c>
      <c r="V2752" s="22" t="e">
        <f>VLOOKUP($G2752,Temp!$A:$C,V$1,FALSE)</f>
        <v>#VALUE!</v>
      </c>
      <c r="W2752" s="22" t="e">
        <f>VLOOKUP($G2752,Temp!$A:$C,W$1,FALSE)</f>
        <v>#VALUE!</v>
      </c>
      <c r="X2752" s="22" t="e">
        <f>VLOOKUP($G2752,Temp!$A:$C,X$1,FALSE)</f>
        <v>#VALUE!</v>
      </c>
      <c r="Y2752" s="22">
        <f>VLOOKUP($G2752,Temp!$A:$C,Y$1,FALSE)</f>
        <v>59300</v>
      </c>
      <c r="Z2752" s="22">
        <f>VLOOKUP($G2752,Temp!$A:$C,Z$1,FALSE)</f>
        <v>17000</v>
      </c>
      <c r="AA2752" s="22" t="str">
        <f>VLOOKUP($A2752,Searches!$A:$H,AA$1,FALSE)</f>
        <v>Leo Tucker</v>
      </c>
      <c r="AB2752" s="22" t="str">
        <f>VLOOKUP($A2752,Searches!$A:$H,AB$1,FALSE)</f>
        <v>Aptean</v>
      </c>
      <c r="AC2752" s="22" t="str">
        <f>VLOOKUP($A2752,Searches!$A:$H,AC$1,FALSE)</f>
        <v>Chief Marketing Officer</v>
      </c>
      <c r="AD2752" s="22" t="str">
        <f>VLOOKUP($A2752,Searches!$A:$H,AD$1,FALSE)</f>
        <v>2nd</v>
      </c>
      <c r="AE2752" s="22" t="str">
        <f>VLOOKUP($A2752,Searches!$A:$H,AE$1,FALSE)</f>
        <v/>
      </c>
      <c r="AF2752" s="22" t="str">
        <f>VLOOKUP($A2752,Searches!$A:$H,AF$1,FALSE)</f>
        <v>Greater Atlanta Area</v>
      </c>
      <c r="AG2752" s="22" t="str">
        <f>VLOOKUP($A2752,Searches!$A:$H,AG$1,FALSE)</f>
        <v>https://www.linkedin.com/sales/profile/2802384,ewTO,NAME_SEARCH?moduleKey=peopleSearchResults&amp;pageKey=sales-search3-people-refinement&amp;contextId=635D3E904723061580FE6AF00A2B0000&amp;requestId=acab3aad-900d-4dae-bf44-5487e66dcede&amp;action=CLICK&amp;target=urn%3Ali%3AsalesLead%3A(-1%2C2802384)&amp;pageNumber=4&amp;targetEl=profilelink&amp;position=14&amp;trk=lss-serp-result-lead_photo</v>
      </c>
      <c r="AH2752" s="22" t="str">
        <f>VLOOKUP($G2752,Temp!$D:$F,AH$1,FALSE)</f>
        <v>aptean.com</v>
      </c>
      <c r="AI2752" s="22" t="str">
        <f>VLOOKUP($G2752,Temp!$D:$F,AI$1,FALSE)</f>
        <v>Marketo</v>
      </c>
      <c r="AJ2752" s="22" t="str">
        <f>VLOOKUP($G2752,Temp!$D:$F,AJ$1,FALSE)</f>
        <v>WordPress</v>
      </c>
    </row>
    <row r="2753" spans="1:36" ht="16" x14ac:dyDescent="0.2">
      <c r="A2753" s="8" t="str">
        <f t="shared" si="42"/>
        <v>Nate Johnson realtor.com</v>
      </c>
      <c r="B2753" s="8" t="s">
        <v>3201</v>
      </c>
      <c r="C2753" s="8" t="s">
        <v>3202</v>
      </c>
      <c r="D2753" s="8" t="s">
        <v>42</v>
      </c>
      <c r="E2753" s="8" t="s">
        <v>3203</v>
      </c>
      <c r="F2753" s="12" t="s">
        <v>2975</v>
      </c>
      <c r="G2753" s="12" t="s">
        <v>2975</v>
      </c>
      <c r="H2753" s="22" t="str">
        <f>VLOOKUP($G2753,Temp!$A:$C,H$1,FALSE)</f>
        <v>realtor.com</v>
      </c>
      <c r="I2753" s="22" t="e">
        <f>VLOOKUP($G2753,Temp!$A:$C,I$1,FALSE)</f>
        <v>#VALUE!</v>
      </c>
      <c r="J2753" s="22" t="e">
        <f>VLOOKUP($G2753,Temp!$A:$C,J$1,FALSE)</f>
        <v>#VALUE!</v>
      </c>
      <c r="K2753" s="22" t="e">
        <f>VLOOKUP($G2753,Temp!$A:$C,K$1,FALSE)</f>
        <v>#VALUE!</v>
      </c>
      <c r="L2753" s="22" t="e">
        <f>VLOOKUP($G2753,Temp!$A:$C,L$1,FALSE)</f>
        <v>#VALUE!</v>
      </c>
      <c r="M2753" s="22" t="e">
        <f>VLOOKUP($G2753,Temp!$A:$C,M$1,FALSE)</f>
        <v>#VALUE!</v>
      </c>
      <c r="N2753" s="22" t="e">
        <f>VLOOKUP($G2753,Temp!$A:$C,N$1,FALSE)</f>
        <v>#VALUE!</v>
      </c>
      <c r="O2753" s="22" t="e">
        <f>VLOOKUP($G2753,Temp!$A:$C,O$1,FALSE)</f>
        <v>#VALUE!</v>
      </c>
      <c r="P2753" s="22" t="e">
        <f>VLOOKUP($G2753,Temp!$A:$C,P$1,FALSE)</f>
        <v>#VALUE!</v>
      </c>
      <c r="Q2753" s="22" t="e">
        <f>VLOOKUP($G2753,Temp!$A:$C,Q$1,FALSE)</f>
        <v>#VALUE!</v>
      </c>
      <c r="R2753" s="22" t="e">
        <f>VLOOKUP($G2753,Temp!$A:$C,R$1,FALSE)</f>
        <v>#VALUE!</v>
      </c>
      <c r="S2753" s="22" t="e">
        <f>VLOOKUP($G2753,Temp!$A:$C,S$1,FALSE)</f>
        <v>#VALUE!</v>
      </c>
      <c r="T2753" s="22" t="e">
        <f>VLOOKUP($G2753,Temp!$A:$C,T$1,FALSE)</f>
        <v>#VALUE!</v>
      </c>
      <c r="U2753" s="22" t="e">
        <f>VLOOKUP($G2753,Temp!$A:$C,U$1,FALSE)</f>
        <v>#VALUE!</v>
      </c>
      <c r="V2753" s="22" t="e">
        <f>VLOOKUP($G2753,Temp!$A:$C,V$1,FALSE)</f>
        <v>#VALUE!</v>
      </c>
      <c r="W2753" s="22" t="e">
        <f>VLOOKUP($G2753,Temp!$A:$C,W$1,FALSE)</f>
        <v>#VALUE!</v>
      </c>
      <c r="X2753" s="22" t="e">
        <f>VLOOKUP($G2753,Temp!$A:$C,X$1,FALSE)</f>
        <v>#VALUE!</v>
      </c>
      <c r="Y2753" s="22">
        <f>VLOOKUP($G2753,Temp!$A:$C,Y$1,FALSE)</f>
        <v>13200000</v>
      </c>
      <c r="Z2753" s="22">
        <f>VLOOKUP($G2753,Temp!$A:$C,Z$1,FALSE)</f>
        <v>143000</v>
      </c>
      <c r="AA2753" s="22" t="e">
        <f>VLOOKUP($A2753,Searches!$A:$H,AA$1,FALSE)</f>
        <v>#N/A</v>
      </c>
      <c r="AB2753" s="22" t="e">
        <f>VLOOKUP($A2753,Searches!$A:$H,AB$1,FALSE)</f>
        <v>#N/A</v>
      </c>
      <c r="AC2753" s="22" t="e">
        <f>VLOOKUP($A2753,Searches!$A:$H,AC$1,FALSE)</f>
        <v>#N/A</v>
      </c>
      <c r="AD2753" s="22" t="e">
        <f>VLOOKUP($A2753,Searches!$A:$H,AD$1,FALSE)</f>
        <v>#N/A</v>
      </c>
      <c r="AE2753" s="22" t="e">
        <f>VLOOKUP($A2753,Searches!$A:$H,AE$1,FALSE)</f>
        <v>#N/A</v>
      </c>
      <c r="AF2753" s="22" t="e">
        <f>VLOOKUP($A2753,Searches!$A:$H,AF$1,FALSE)</f>
        <v>#N/A</v>
      </c>
      <c r="AG2753" s="22" t="e">
        <f>VLOOKUP($A2753,Searches!$A:$H,AG$1,FALSE)</f>
        <v>#N/A</v>
      </c>
      <c r="AH2753" s="22" t="str">
        <f>VLOOKUP($G2753,Temp!$D:$F,AH$1,FALSE)</f>
        <v>realtor.com</v>
      </c>
      <c r="AI2753" s="22" t="str">
        <f>VLOOKUP($G2753,Temp!$D:$F,AI$1,FALSE)</f>
        <v>Eloqua</v>
      </c>
      <c r="AJ2753" s="22" t="str">
        <f>VLOOKUP($G2753,Temp!$D:$F,AJ$1,FALSE)</f>
        <v>WordPress</v>
      </c>
    </row>
    <row r="2754" spans="1:36" ht="16" x14ac:dyDescent="0.2">
      <c r="A2754" s="8" t="str">
        <f t="shared" si="42"/>
        <v>Simon Mouyal Medidata Solutions</v>
      </c>
      <c r="B2754" s="8" t="s">
        <v>321</v>
      </c>
      <c r="C2754" s="8" t="s">
        <v>3220</v>
      </c>
      <c r="D2754" s="8" t="s">
        <v>42</v>
      </c>
      <c r="E2754" s="8" t="s">
        <v>3221</v>
      </c>
      <c r="F2754" s="8" t="s">
        <v>3222</v>
      </c>
      <c r="G2754" s="12" t="s">
        <v>2984</v>
      </c>
      <c r="H2754" s="22" t="str">
        <f>VLOOKUP($G2754,Temp!$A:$C,H$1,FALSE)</f>
        <v>mdsol.com</v>
      </c>
      <c r="I2754" s="22" t="e">
        <f>VLOOKUP($G2754,Temp!$A:$C,I$1,FALSE)</f>
        <v>#VALUE!</v>
      </c>
      <c r="J2754" s="22" t="e">
        <f>VLOOKUP($G2754,Temp!$A:$C,J$1,FALSE)</f>
        <v>#VALUE!</v>
      </c>
      <c r="K2754" s="22" t="e">
        <f>VLOOKUP($G2754,Temp!$A:$C,K$1,FALSE)</f>
        <v>#VALUE!</v>
      </c>
      <c r="L2754" s="22" t="e">
        <f>VLOOKUP($G2754,Temp!$A:$C,L$1,FALSE)</f>
        <v>#VALUE!</v>
      </c>
      <c r="M2754" s="22" t="e">
        <f>VLOOKUP($G2754,Temp!$A:$C,M$1,FALSE)</f>
        <v>#VALUE!</v>
      </c>
      <c r="N2754" s="22" t="e">
        <f>VLOOKUP($G2754,Temp!$A:$C,N$1,FALSE)</f>
        <v>#VALUE!</v>
      </c>
      <c r="O2754" s="22" t="e">
        <f>VLOOKUP($G2754,Temp!$A:$C,O$1,FALSE)</f>
        <v>#VALUE!</v>
      </c>
      <c r="P2754" s="22" t="e">
        <f>VLOOKUP($G2754,Temp!$A:$C,P$1,FALSE)</f>
        <v>#VALUE!</v>
      </c>
      <c r="Q2754" s="22" t="e">
        <f>VLOOKUP($G2754,Temp!$A:$C,Q$1,FALSE)</f>
        <v>#VALUE!</v>
      </c>
      <c r="R2754" s="22" t="e">
        <f>VLOOKUP($G2754,Temp!$A:$C,R$1,FALSE)</f>
        <v>#VALUE!</v>
      </c>
      <c r="S2754" s="22" t="e">
        <f>VLOOKUP($G2754,Temp!$A:$C,S$1,FALSE)</f>
        <v>#VALUE!</v>
      </c>
      <c r="T2754" s="22" t="e">
        <f>VLOOKUP($G2754,Temp!$A:$C,T$1,FALSE)</f>
        <v>#VALUE!</v>
      </c>
      <c r="U2754" s="22" t="e">
        <f>VLOOKUP($G2754,Temp!$A:$C,U$1,FALSE)</f>
        <v>#VALUE!</v>
      </c>
      <c r="V2754" s="22" t="e">
        <f>VLOOKUP($G2754,Temp!$A:$C,V$1,FALSE)</f>
        <v>#VALUE!</v>
      </c>
      <c r="W2754" s="22" t="e">
        <f>VLOOKUP($G2754,Temp!$A:$C,W$1,FALSE)</f>
        <v>#VALUE!</v>
      </c>
      <c r="X2754" s="22" t="e">
        <f>VLOOKUP($G2754,Temp!$A:$C,X$1,FALSE)</f>
        <v>#VALUE!</v>
      </c>
      <c r="Y2754" s="22">
        <f>VLOOKUP($G2754,Temp!$A:$C,Y$1,FALSE)</f>
        <v>28400</v>
      </c>
      <c r="Z2754" s="22">
        <f>VLOOKUP($G2754,Temp!$A:$C,Z$1,FALSE)</f>
        <v>207</v>
      </c>
      <c r="AA2754" s="22" t="str">
        <f>VLOOKUP($A2754,Searches!$A:$H,AA$1,FALSE)</f>
        <v>Simon Mouyal</v>
      </c>
      <c r="AB2754" s="22" t="str">
        <f>VLOOKUP($A2754,Searches!$A:$H,AB$1,FALSE)</f>
        <v>Medidata Solutions</v>
      </c>
      <c r="AC2754" s="22" t="str">
        <f>VLOOKUP($A2754,Searches!$A:$H,AC$1,FALSE)</f>
        <v>Chief Marketing Officer</v>
      </c>
      <c r="AD2754" s="22" t="str">
        <f>VLOOKUP($A2754,Searches!$A:$H,AD$1,FALSE)</f>
        <v>2nd</v>
      </c>
      <c r="AE2754" s="22" t="str">
        <f>VLOOKUP($A2754,Searches!$A:$H,AE$1,FALSE)</f>
        <v>Open link</v>
      </c>
      <c r="AF2754" s="22" t="str">
        <f>VLOOKUP($A2754,Searches!$A:$H,AF$1,FALSE)</f>
        <v>Greater New York City Area</v>
      </c>
      <c r="AG2754" s="22" t="str">
        <f>VLOOKUP($A2754,Searches!$A:$H,AG$1,FALSE)</f>
        <v>https://www.linkedin.com/sales/profile/628727,H9u0,NAME_SEARCH?moduleKey=peopleSearchResults&amp;pageKey=sales-search3-people-refinement&amp;contextId=635D3E904723061580FE6AF00A2B0000&amp;requestId=acab3aad-900d-4dae-bf44-5487e66dcede&amp;action=CLICK&amp;target=urn%3Ali%3AsalesLead%3A(-1%2C628727)&amp;pageNumber=4&amp;targetEl=profilelink&amp;position=15&amp;trk=lss-serp-result-lead_photo</v>
      </c>
      <c r="AH2754" s="22" t="str">
        <f>VLOOKUP($G2754,Temp!$D:$F,AH$1,FALSE)</f>
        <v>mdsol.com</v>
      </c>
      <c r="AI2754" s="22" t="str">
        <f>VLOOKUP($G2754,Temp!$D:$F,AI$1,FALSE)</f>
        <v>Eloqua</v>
      </c>
      <c r="AJ2754" s="22" t="str">
        <f>VLOOKUP($G2754,Temp!$D:$F,AJ$1,FALSE)</f>
        <v>Drupal</v>
      </c>
    </row>
    <row r="2755" spans="1:36" ht="16" x14ac:dyDescent="0.2">
      <c r="A2755" s="8" t="str">
        <f t="shared" si="42"/>
        <v>Joshua Konowe Silent Circle</v>
      </c>
      <c r="B2755" s="8" t="s">
        <v>918</v>
      </c>
      <c r="C2755" s="8" t="s">
        <v>3338</v>
      </c>
      <c r="D2755" s="8" t="s">
        <v>3339</v>
      </c>
      <c r="E2755" s="8" t="s">
        <v>3340</v>
      </c>
      <c r="F2755" s="8" t="s">
        <v>3341</v>
      </c>
      <c r="G2755" s="12" t="s">
        <v>3093</v>
      </c>
      <c r="H2755" s="22" t="str">
        <f>VLOOKUP($G2755,Temp!$A:$C,H$1,FALSE)</f>
        <v>silentcircle.com</v>
      </c>
      <c r="I2755" s="22" t="e">
        <f>VLOOKUP($G2755,Temp!$A:$C,I$1,FALSE)</f>
        <v>#VALUE!</v>
      </c>
      <c r="J2755" s="22" t="e">
        <f>VLOOKUP($G2755,Temp!$A:$C,J$1,FALSE)</f>
        <v>#VALUE!</v>
      </c>
      <c r="K2755" s="22" t="e">
        <f>VLOOKUP($G2755,Temp!$A:$C,K$1,FALSE)</f>
        <v>#VALUE!</v>
      </c>
      <c r="L2755" s="22" t="e">
        <f>VLOOKUP($G2755,Temp!$A:$C,L$1,FALSE)</f>
        <v>#VALUE!</v>
      </c>
      <c r="M2755" s="22" t="e">
        <f>VLOOKUP($G2755,Temp!$A:$C,M$1,FALSE)</f>
        <v>#VALUE!</v>
      </c>
      <c r="N2755" s="22" t="e">
        <f>VLOOKUP($G2755,Temp!$A:$C,N$1,FALSE)</f>
        <v>#VALUE!</v>
      </c>
      <c r="O2755" s="22" t="e">
        <f>VLOOKUP($G2755,Temp!$A:$C,O$1,FALSE)</f>
        <v>#VALUE!</v>
      </c>
      <c r="P2755" s="22" t="e">
        <f>VLOOKUP($G2755,Temp!$A:$C,P$1,FALSE)</f>
        <v>#VALUE!</v>
      </c>
      <c r="Q2755" s="22" t="e">
        <f>VLOOKUP($G2755,Temp!$A:$C,Q$1,FALSE)</f>
        <v>#VALUE!</v>
      </c>
      <c r="R2755" s="22" t="e">
        <f>VLOOKUP($G2755,Temp!$A:$C,R$1,FALSE)</f>
        <v>#VALUE!</v>
      </c>
      <c r="S2755" s="22" t="e">
        <f>VLOOKUP($G2755,Temp!$A:$C,S$1,FALSE)</f>
        <v>#VALUE!</v>
      </c>
      <c r="T2755" s="22" t="e">
        <f>VLOOKUP($G2755,Temp!$A:$C,T$1,FALSE)</f>
        <v>#VALUE!</v>
      </c>
      <c r="U2755" s="22" t="e">
        <f>VLOOKUP($G2755,Temp!$A:$C,U$1,FALSE)</f>
        <v>#VALUE!</v>
      </c>
      <c r="V2755" s="22" t="e">
        <f>VLOOKUP($G2755,Temp!$A:$C,V$1,FALSE)</f>
        <v>#VALUE!</v>
      </c>
      <c r="W2755" s="22" t="e">
        <f>VLOOKUP($G2755,Temp!$A:$C,W$1,FALSE)</f>
        <v>#VALUE!</v>
      </c>
      <c r="X2755" s="22" t="e">
        <f>VLOOKUP($G2755,Temp!$A:$C,X$1,FALSE)</f>
        <v>#VALUE!</v>
      </c>
      <c r="Y2755" s="22">
        <f>VLOOKUP($G2755,Temp!$A:$C,Y$1,FALSE)</f>
        <v>17600</v>
      </c>
      <c r="Z2755" s="22">
        <f>VLOOKUP($G2755,Temp!$A:$C,Z$1,FALSE)</f>
        <v>1400</v>
      </c>
      <c r="AA2755" s="22" t="str">
        <f>VLOOKUP($A2755,Searches!$A:$H,AA$1,FALSE)</f>
        <v>Joshua Konowe</v>
      </c>
      <c r="AB2755" s="22" t="str">
        <f>VLOOKUP($A2755,Searches!$A:$H,AB$1,FALSE)</f>
        <v>Silent Circle</v>
      </c>
      <c r="AC2755" s="22" t="str">
        <f>VLOOKUP($A2755,Searches!$A:$H,AC$1,FALSE)</f>
        <v>Chief Marketing &amp; Strategy Officer</v>
      </c>
      <c r="AD2755" s="22" t="str">
        <f>VLOOKUP($A2755,Searches!$A:$H,AD$1,FALSE)</f>
        <v>2nd</v>
      </c>
      <c r="AE2755" s="22" t="str">
        <f>VLOOKUP($A2755,Searches!$A:$H,AE$1,FALSE)</f>
        <v>Open link</v>
      </c>
      <c r="AF2755" s="22" t="str">
        <f>VLOOKUP($A2755,Searches!$A:$H,AF$1,FALSE)</f>
        <v>Washington D.C. Metro Area</v>
      </c>
      <c r="AG2755" s="22" t="str">
        <f>VLOOKUP($A2755,Searches!$A:$H,AG$1,FALSE)</f>
        <v>https://www.linkedin.com/sales/profile/2443771,ZRj2,NAME_SEARCH?moduleKey=peopleSearchResults&amp;pageKey=sales-search3-people-refinement&amp;contextId=60BC92C971D70515801E49D6842B0000&amp;requestId=4bd62710-bea7-4f38-ad58-e37bf9f23975&amp;action=CLICK&amp;target=urn%3Ali%3AsalesLead%3A(-1%2C2443771)&amp;pageNumber=5&amp;targetEl=profilelink&amp;position=13&amp;trk=lss-serp-result-lead_photo</v>
      </c>
      <c r="AH2755" s="22" t="str">
        <f>VLOOKUP($G2755,Temp!$D:$F,AH$1,FALSE)</f>
        <v>silentcircle.com</v>
      </c>
      <c r="AI2755" s="22">
        <f>VLOOKUP($G2755,Temp!$D:$F,AI$1,FALSE)</f>
        <v>0</v>
      </c>
      <c r="AJ2755" s="22" t="str">
        <f>VLOOKUP($G2755,Temp!$D:$F,AJ$1,FALSE)</f>
        <v>WordPress</v>
      </c>
    </row>
    <row r="2756" spans="1:36" ht="16" x14ac:dyDescent="0.2">
      <c r="A2756" s="8" t="str">
        <f t="shared" ref="A2756:A2819" si="43">CONCATENATE(B2756," ",C2756," ",F2756)</f>
        <v>Brian Davi GameMine</v>
      </c>
      <c r="B2756" s="8" t="s">
        <v>960</v>
      </c>
      <c r="C2756" s="8" t="s">
        <v>16512</v>
      </c>
      <c r="D2756" s="8" t="s">
        <v>42</v>
      </c>
      <c r="E2756" s="8" t="s">
        <v>16513</v>
      </c>
      <c r="F2756" s="8" t="s">
        <v>14694</v>
      </c>
      <c r="G2756" s="12" t="s">
        <v>15708</v>
      </c>
      <c r="H2756" s="22" t="str">
        <f>VLOOKUP($G2756,Temp!$A:$C,H$1,FALSE)</f>
        <v>gamemine.com</v>
      </c>
      <c r="I2756" s="22" t="e">
        <f>VLOOKUP($G2756,Temp!$A:$C,I$1,FALSE)</f>
        <v>#VALUE!</v>
      </c>
      <c r="J2756" s="22" t="e">
        <f>VLOOKUP($G2756,Temp!$A:$C,J$1,FALSE)</f>
        <v>#VALUE!</v>
      </c>
      <c r="K2756" s="22" t="e">
        <f>VLOOKUP($G2756,Temp!$A:$C,K$1,FALSE)</f>
        <v>#VALUE!</v>
      </c>
      <c r="L2756" s="22" t="e">
        <f>VLOOKUP($G2756,Temp!$A:$C,L$1,FALSE)</f>
        <v>#VALUE!</v>
      </c>
      <c r="M2756" s="22" t="e">
        <f>VLOOKUP($G2756,Temp!$A:$C,M$1,FALSE)</f>
        <v>#VALUE!</v>
      </c>
      <c r="N2756" s="22" t="e">
        <f>VLOOKUP($G2756,Temp!$A:$C,N$1,FALSE)</f>
        <v>#VALUE!</v>
      </c>
      <c r="O2756" s="22" t="e">
        <f>VLOOKUP($G2756,Temp!$A:$C,O$1,FALSE)</f>
        <v>#VALUE!</v>
      </c>
      <c r="P2756" s="22" t="e">
        <f>VLOOKUP($G2756,Temp!$A:$C,P$1,FALSE)</f>
        <v>#VALUE!</v>
      </c>
      <c r="Q2756" s="22" t="e">
        <f>VLOOKUP($G2756,Temp!$A:$C,Q$1,FALSE)</f>
        <v>#VALUE!</v>
      </c>
      <c r="R2756" s="22" t="e">
        <f>VLOOKUP($G2756,Temp!$A:$C,R$1,FALSE)</f>
        <v>#VALUE!</v>
      </c>
      <c r="S2756" s="22" t="e">
        <f>VLOOKUP($G2756,Temp!$A:$C,S$1,FALSE)</f>
        <v>#VALUE!</v>
      </c>
      <c r="T2756" s="22" t="e">
        <f>VLOOKUP($G2756,Temp!$A:$C,T$1,FALSE)</f>
        <v>#VALUE!</v>
      </c>
      <c r="U2756" s="22" t="e">
        <f>VLOOKUP($G2756,Temp!$A:$C,U$1,FALSE)</f>
        <v>#VALUE!</v>
      </c>
      <c r="V2756" s="22" t="e">
        <f>VLOOKUP($G2756,Temp!$A:$C,V$1,FALSE)</f>
        <v>#VALUE!</v>
      </c>
      <c r="W2756" s="22" t="e">
        <f>VLOOKUP($G2756,Temp!$A:$C,W$1,FALSE)</f>
        <v>#VALUE!</v>
      </c>
      <c r="X2756" s="22" t="e">
        <f>VLOOKUP($G2756,Temp!$A:$C,X$1,FALSE)</f>
        <v>#VALUE!</v>
      </c>
      <c r="Y2756" s="22">
        <f>VLOOKUP($G2756,Temp!$A:$C,Y$1,FALSE)</f>
        <v>1</v>
      </c>
      <c r="Z2756" s="22">
        <f>VLOOKUP($G2756,Temp!$A:$C,Z$1,FALSE)</f>
        <v>0</v>
      </c>
      <c r="AA2756" s="22" t="str">
        <f>VLOOKUP($A2756,Searches!$A:$H,AA$1,FALSE)</f>
        <v>Brian Davi</v>
      </c>
      <c r="AB2756" s="22" t="str">
        <f>VLOOKUP($A2756,Searches!$A:$H,AB$1,FALSE)</f>
        <v>GameMine</v>
      </c>
      <c r="AC2756" s="22" t="str">
        <f>VLOOKUP($A2756,Searches!$A:$H,AC$1,FALSE)</f>
        <v>Chief Marketing Officer</v>
      </c>
      <c r="AD2756" s="22" t="str">
        <f>VLOOKUP($A2756,Searches!$A:$H,AD$1,FALSE)</f>
        <v>2nd</v>
      </c>
      <c r="AE2756" s="22" t="str">
        <f>VLOOKUP($A2756,Searches!$A:$H,AE$1,FALSE)</f>
        <v/>
      </c>
      <c r="AF2756" s="22" t="str">
        <f>VLOOKUP($A2756,Searches!$A:$H,AF$1,FALSE)</f>
        <v>Greater Los Angeles Area</v>
      </c>
      <c r="AG2756" s="22" t="str">
        <f>VLOOKUP($A2756,Searches!$A:$H,AG$1,FALSE)</f>
        <v>https://www.linkedin.com/sales/profile/25862221,Q5e5,NAME_SEARCH?moduleKey=peopleSearchResults&amp;pageKey=sales-search3-people-refinement&amp;contextId=635D3E904723061580FE6AF00A2B0000&amp;requestId=9002575f-1226-4d55-88c2-47fbb48715f2&amp;action=CLICK&amp;target=urn%3Ali%3AsalesLead%3A(-1%2C25862221)&amp;pageNumber=5&amp;targetEl=profilelink&amp;position=5&amp;trk=lss-serp-result-lead_photo</v>
      </c>
      <c r="AH2756" s="22" t="e">
        <f>VLOOKUP($G2756,Temp!$D:$F,AH$1,FALSE)</f>
        <v>#N/A</v>
      </c>
      <c r="AI2756" s="22" t="e">
        <f>VLOOKUP($G2756,Temp!$D:$F,AI$1,FALSE)</f>
        <v>#N/A</v>
      </c>
      <c r="AJ2756" s="22" t="e">
        <f>VLOOKUP($G2756,Temp!$D:$F,AJ$1,FALSE)</f>
        <v>#N/A</v>
      </c>
    </row>
    <row r="2757" spans="1:36" ht="16" x14ac:dyDescent="0.2">
      <c r="A2757" s="8" t="str">
        <f t="shared" si="43"/>
        <v>Reed Overfelt Aurea Software</v>
      </c>
      <c r="B2757" s="8" t="s">
        <v>2502</v>
      </c>
      <c r="C2757" s="8" t="s">
        <v>3368</v>
      </c>
      <c r="D2757" s="8" t="s">
        <v>3370</v>
      </c>
      <c r="E2757" s="8" t="s">
        <v>634</v>
      </c>
      <c r="F2757" s="8" t="s">
        <v>3372</v>
      </c>
      <c r="G2757" s="8" t="s">
        <v>634</v>
      </c>
      <c r="H2757" s="22" t="e">
        <f>VLOOKUP($G2757,Temp!$A:$C,H$1,FALSE)</f>
        <v>#N/A</v>
      </c>
      <c r="I2757" s="22" t="e">
        <f>VLOOKUP($G2757,Temp!$A:$C,I$1,FALSE)</f>
        <v>#N/A</v>
      </c>
      <c r="J2757" s="22" t="e">
        <f>VLOOKUP($G2757,Temp!$A:$C,J$1,FALSE)</f>
        <v>#N/A</v>
      </c>
      <c r="K2757" s="22" t="e">
        <f>VLOOKUP($G2757,Temp!$A:$C,K$1,FALSE)</f>
        <v>#N/A</v>
      </c>
      <c r="L2757" s="22" t="e">
        <f>VLOOKUP($G2757,Temp!$A:$C,L$1,FALSE)</f>
        <v>#N/A</v>
      </c>
      <c r="M2757" s="22" t="e">
        <f>VLOOKUP($G2757,Temp!$A:$C,M$1,FALSE)</f>
        <v>#N/A</v>
      </c>
      <c r="N2757" s="22" t="e">
        <f>VLOOKUP($G2757,Temp!$A:$C,N$1,FALSE)</f>
        <v>#N/A</v>
      </c>
      <c r="O2757" s="22" t="e">
        <f>VLOOKUP($G2757,Temp!$A:$C,O$1,FALSE)</f>
        <v>#N/A</v>
      </c>
      <c r="P2757" s="22" t="e">
        <f>VLOOKUP($G2757,Temp!$A:$C,P$1,FALSE)</f>
        <v>#N/A</v>
      </c>
      <c r="Q2757" s="22" t="e">
        <f>VLOOKUP($G2757,Temp!$A:$C,Q$1,FALSE)</f>
        <v>#N/A</v>
      </c>
      <c r="R2757" s="22" t="e">
        <f>VLOOKUP($G2757,Temp!$A:$C,R$1,FALSE)</f>
        <v>#N/A</v>
      </c>
      <c r="S2757" s="22" t="e">
        <f>VLOOKUP($G2757,Temp!$A:$C,S$1,FALSE)</f>
        <v>#N/A</v>
      </c>
      <c r="T2757" s="22" t="e">
        <f>VLOOKUP($G2757,Temp!$A:$C,T$1,FALSE)</f>
        <v>#N/A</v>
      </c>
      <c r="U2757" s="22" t="e">
        <f>VLOOKUP($G2757,Temp!$A:$C,U$1,FALSE)</f>
        <v>#N/A</v>
      </c>
      <c r="V2757" s="22" t="e">
        <f>VLOOKUP($G2757,Temp!$A:$C,V$1,FALSE)</f>
        <v>#N/A</v>
      </c>
      <c r="W2757" s="22" t="e">
        <f>VLOOKUP($G2757,Temp!$A:$C,W$1,FALSE)</f>
        <v>#N/A</v>
      </c>
      <c r="X2757" s="22" t="e">
        <f>VLOOKUP($G2757,Temp!$A:$C,X$1,FALSE)</f>
        <v>#N/A</v>
      </c>
      <c r="Y2757" s="22" t="e">
        <f>VLOOKUP($G2757,Temp!$A:$C,Y$1,FALSE)</f>
        <v>#N/A</v>
      </c>
      <c r="Z2757" s="22" t="e">
        <f>VLOOKUP($G2757,Temp!$A:$C,Z$1,FALSE)</f>
        <v>#N/A</v>
      </c>
      <c r="AA2757" s="22" t="str">
        <f>VLOOKUP($A2757,Searches!$A:$H,AA$1,FALSE)</f>
        <v>Reed Overfelt</v>
      </c>
      <c r="AB2757" s="22" t="str">
        <f>VLOOKUP($A2757,Searches!$A:$H,AB$1,FALSE)</f>
        <v>Aurea Software</v>
      </c>
      <c r="AC2757" s="22" t="str">
        <f>VLOOKUP($A2757,Searches!$A:$H,AC$1,FALSE)</f>
        <v xml:space="preserve">Chief Growth Officer </v>
      </c>
      <c r="AD2757" s="22" t="str">
        <f>VLOOKUP($A2757,Searches!$A:$H,AD$1,FALSE)</f>
        <v>2nd</v>
      </c>
      <c r="AE2757" s="22" t="str">
        <f>VLOOKUP($A2757,Searches!$A:$H,AE$1,FALSE)</f>
        <v>Open link</v>
      </c>
      <c r="AF2757" s="22" t="str">
        <f>VLOOKUP($A2757,Searches!$A:$H,AF$1,FALSE)</f>
        <v>Greater New York City Area</v>
      </c>
      <c r="AG2757" s="22" t="str">
        <f>VLOOKUP($A2757,Searches!$A:$H,AG$1,FALSE)</f>
        <v>https://www.linkedin.com/sales/profile/8610109,1dl4,NAME_SEARCH?moduleKey=peopleSearchResults&amp;pageKey=sales-search3-people-refinement&amp;contextId=60BC92C971D70515801E49D6842B0000&amp;requestId=4f264cc0-faad-47fe-938f-bac29f2959fb&amp;action=CLICK&amp;target=urn%3Ali%3AsalesLead%3A(-1%2C8610109)&amp;pageNumber=4&amp;targetEl=profilelink&amp;position=20&amp;trk=lss-serp-result-lead_photo</v>
      </c>
      <c r="AH2757" s="22" t="e">
        <f>VLOOKUP($G2757,Temp!$D:$F,AH$1,FALSE)</f>
        <v>#N/A</v>
      </c>
      <c r="AI2757" s="22" t="e">
        <f>VLOOKUP($G2757,Temp!$D:$F,AI$1,FALSE)</f>
        <v>#N/A</v>
      </c>
      <c r="AJ2757" s="22" t="e">
        <f>VLOOKUP($G2757,Temp!$D:$F,AJ$1,FALSE)</f>
        <v>#N/A</v>
      </c>
    </row>
    <row r="2758" spans="1:36" ht="16" x14ac:dyDescent="0.2">
      <c r="A2758" s="8" t="str">
        <f t="shared" si="43"/>
        <v>Nicole Hayward Antidote.me</v>
      </c>
      <c r="B2758" s="8" t="s">
        <v>2764</v>
      </c>
      <c r="C2758" s="8" t="s">
        <v>16518</v>
      </c>
      <c r="D2758" s="8" t="s">
        <v>42</v>
      </c>
      <c r="E2758" s="8" t="s">
        <v>16519</v>
      </c>
      <c r="F2758" s="12" t="s">
        <v>14660</v>
      </c>
      <c r="G2758" s="12" t="s">
        <v>15713</v>
      </c>
      <c r="H2758" s="22" t="str">
        <f>VLOOKUP($G2758,Temp!$A:$C,H$1,FALSE)</f>
        <v>antidote.me</v>
      </c>
      <c r="I2758" s="22" t="e">
        <f>VLOOKUP($G2758,Temp!$A:$C,I$1,FALSE)</f>
        <v>#VALUE!</v>
      </c>
      <c r="J2758" s="22" t="e">
        <f>VLOOKUP($G2758,Temp!$A:$C,J$1,FALSE)</f>
        <v>#VALUE!</v>
      </c>
      <c r="K2758" s="22" t="e">
        <f>VLOOKUP($G2758,Temp!$A:$C,K$1,FALSE)</f>
        <v>#VALUE!</v>
      </c>
      <c r="L2758" s="22" t="e">
        <f>VLOOKUP($G2758,Temp!$A:$C,L$1,FALSE)</f>
        <v>#VALUE!</v>
      </c>
      <c r="M2758" s="22" t="e">
        <f>VLOOKUP($G2758,Temp!$A:$C,M$1,FALSE)</f>
        <v>#VALUE!</v>
      </c>
      <c r="N2758" s="22" t="e">
        <f>VLOOKUP($G2758,Temp!$A:$C,N$1,FALSE)</f>
        <v>#VALUE!</v>
      </c>
      <c r="O2758" s="22" t="e">
        <f>VLOOKUP($G2758,Temp!$A:$C,O$1,FALSE)</f>
        <v>#VALUE!</v>
      </c>
      <c r="P2758" s="22" t="e">
        <f>VLOOKUP($G2758,Temp!$A:$C,P$1,FALSE)</f>
        <v>#VALUE!</v>
      </c>
      <c r="Q2758" s="22" t="e">
        <f>VLOOKUP($G2758,Temp!$A:$C,Q$1,FALSE)</f>
        <v>#VALUE!</v>
      </c>
      <c r="R2758" s="22" t="e">
        <f>VLOOKUP($G2758,Temp!$A:$C,R$1,FALSE)</f>
        <v>#VALUE!</v>
      </c>
      <c r="S2758" s="22" t="e">
        <f>VLOOKUP($G2758,Temp!$A:$C,S$1,FALSE)</f>
        <v>#VALUE!</v>
      </c>
      <c r="T2758" s="22" t="e">
        <f>VLOOKUP($G2758,Temp!$A:$C,T$1,FALSE)</f>
        <v>#VALUE!</v>
      </c>
      <c r="U2758" s="22" t="e">
        <f>VLOOKUP($G2758,Temp!$A:$C,U$1,FALSE)</f>
        <v>#VALUE!</v>
      </c>
      <c r="V2758" s="22" t="e">
        <f>VLOOKUP($G2758,Temp!$A:$C,V$1,FALSE)</f>
        <v>#VALUE!</v>
      </c>
      <c r="W2758" s="22" t="e">
        <f>VLOOKUP($G2758,Temp!$A:$C,W$1,FALSE)</f>
        <v>#VALUE!</v>
      </c>
      <c r="X2758" s="22" t="e">
        <f>VLOOKUP($G2758,Temp!$A:$C,X$1,FALSE)</f>
        <v>#VALUE!</v>
      </c>
      <c r="Y2758" s="22">
        <f>VLOOKUP($G2758,Temp!$A:$C,Y$1,FALSE)</f>
        <v>187</v>
      </c>
      <c r="Z2758" s="22">
        <f>VLOOKUP($G2758,Temp!$A:$C,Z$1,FALSE)</f>
        <v>0</v>
      </c>
      <c r="AA2758" s="22" t="str">
        <f>VLOOKUP($A2758,Searches!$A:$H,AA$1,FALSE)</f>
        <v>Nicole Hayward</v>
      </c>
      <c r="AB2758" s="22" t="str">
        <f>VLOOKUP($A2758,Searches!$A:$H,AB$1,FALSE)</f>
        <v>Antidote.me</v>
      </c>
      <c r="AC2758" s="22" t="str">
        <f>VLOOKUP($A2758,Searches!$A:$H,AC$1,FALSE)</f>
        <v>Chief Marketing Officer</v>
      </c>
      <c r="AD2758" s="22" t="str">
        <f>VLOOKUP($A2758,Searches!$A:$H,AD$1,FALSE)</f>
        <v>2nd</v>
      </c>
      <c r="AE2758" s="22" t="str">
        <f>VLOOKUP($A2758,Searches!$A:$H,AE$1,FALSE)</f>
        <v>Open link</v>
      </c>
      <c r="AF2758" s="22" t="str">
        <f>VLOOKUP($A2758,Searches!$A:$H,AF$1,FALSE)</f>
        <v>Greater New York City Area</v>
      </c>
      <c r="AG2758" s="22" t="str">
        <f>VLOOKUP($A2758,Searches!$A:$H,AG$1,FALSE)</f>
        <v>https://www.linkedin.com/sales/profile/63152154,XCIf,NAME_SEARCH?moduleKey=peopleSearchResults&amp;pageKey=sales-search3-people-refinement&amp;contextId=635D3E904723061580FE6AF00A2B0000&amp;requestId=acab3aad-900d-4dae-bf44-5487e66dcede&amp;action=CLICK&amp;target=urn%3Ali%3AsalesLead%3A(-1%2C63152154)&amp;pageNumber=4&amp;targetEl=profilelink&amp;position=19&amp;trk=lss-serp-result-lead_photo</v>
      </c>
      <c r="AH2758" s="22" t="e">
        <f>VLOOKUP($G2758,Temp!$D:$F,AH$1,FALSE)</f>
        <v>#N/A</v>
      </c>
      <c r="AI2758" s="22" t="e">
        <f>VLOOKUP($G2758,Temp!$D:$F,AI$1,FALSE)</f>
        <v>#N/A</v>
      </c>
      <c r="AJ2758" s="22" t="e">
        <f>VLOOKUP($G2758,Temp!$D:$F,AJ$1,FALSE)</f>
        <v>#N/A</v>
      </c>
    </row>
    <row r="2759" spans="1:36" ht="16" x14ac:dyDescent="0.2">
      <c r="A2759" s="8" t="str">
        <f t="shared" si="43"/>
        <v>Erika Brookes Springbot</v>
      </c>
      <c r="B2759" s="8" t="s">
        <v>3474</v>
      </c>
      <c r="C2759" s="8" t="s">
        <v>3475</v>
      </c>
      <c r="D2759" s="8" t="s">
        <v>42</v>
      </c>
      <c r="E2759" s="8" t="s">
        <v>3476</v>
      </c>
      <c r="F2759" s="8" t="s">
        <v>3477</v>
      </c>
      <c r="G2759" s="12" t="s">
        <v>3204</v>
      </c>
      <c r="H2759" s="22" t="str">
        <f>VLOOKUP($G2759,Temp!$A:$C,H$1,FALSE)</f>
        <v>springbot.com</v>
      </c>
      <c r="I2759" s="22" t="e">
        <f>VLOOKUP($G2759,Temp!$A:$C,I$1,FALSE)</f>
        <v>#VALUE!</v>
      </c>
      <c r="J2759" s="22" t="e">
        <f>VLOOKUP($G2759,Temp!$A:$C,J$1,FALSE)</f>
        <v>#VALUE!</v>
      </c>
      <c r="K2759" s="22" t="e">
        <f>VLOOKUP($G2759,Temp!$A:$C,K$1,FALSE)</f>
        <v>#VALUE!</v>
      </c>
      <c r="L2759" s="22" t="e">
        <f>VLOOKUP($G2759,Temp!$A:$C,L$1,FALSE)</f>
        <v>#VALUE!</v>
      </c>
      <c r="M2759" s="22" t="e">
        <f>VLOOKUP($G2759,Temp!$A:$C,M$1,FALSE)</f>
        <v>#VALUE!</v>
      </c>
      <c r="N2759" s="22" t="e">
        <f>VLOOKUP($G2759,Temp!$A:$C,N$1,FALSE)</f>
        <v>#VALUE!</v>
      </c>
      <c r="O2759" s="22" t="e">
        <f>VLOOKUP($G2759,Temp!$A:$C,O$1,FALSE)</f>
        <v>#VALUE!</v>
      </c>
      <c r="P2759" s="22" t="e">
        <f>VLOOKUP($G2759,Temp!$A:$C,P$1,FALSE)</f>
        <v>#VALUE!</v>
      </c>
      <c r="Q2759" s="22" t="e">
        <f>VLOOKUP($G2759,Temp!$A:$C,Q$1,FALSE)</f>
        <v>#VALUE!</v>
      </c>
      <c r="R2759" s="22" t="e">
        <f>VLOOKUP($G2759,Temp!$A:$C,R$1,FALSE)</f>
        <v>#VALUE!</v>
      </c>
      <c r="S2759" s="22" t="e">
        <f>VLOOKUP($G2759,Temp!$A:$C,S$1,FALSE)</f>
        <v>#VALUE!</v>
      </c>
      <c r="T2759" s="22" t="e">
        <f>VLOOKUP($G2759,Temp!$A:$C,T$1,FALSE)</f>
        <v>#VALUE!</v>
      </c>
      <c r="U2759" s="22" t="e">
        <f>VLOOKUP($G2759,Temp!$A:$C,U$1,FALSE)</f>
        <v>#VALUE!</v>
      </c>
      <c r="V2759" s="22" t="e">
        <f>VLOOKUP($G2759,Temp!$A:$C,V$1,FALSE)</f>
        <v>#VALUE!</v>
      </c>
      <c r="W2759" s="22" t="e">
        <f>VLOOKUP($G2759,Temp!$A:$C,W$1,FALSE)</f>
        <v>#VALUE!</v>
      </c>
      <c r="X2759" s="22" t="e">
        <f>VLOOKUP($G2759,Temp!$A:$C,X$1,FALSE)</f>
        <v>#VALUE!</v>
      </c>
      <c r="Y2759" s="22">
        <f>VLOOKUP($G2759,Temp!$A:$C,Y$1,FALSE)</f>
        <v>7100</v>
      </c>
      <c r="Z2759" s="22">
        <f>VLOOKUP($G2759,Temp!$A:$C,Z$1,FALSE)</f>
        <v>643</v>
      </c>
      <c r="AA2759" s="22" t="e">
        <f>VLOOKUP($A2759,Searches!$A:$H,AA$1,FALSE)</f>
        <v>#N/A</v>
      </c>
      <c r="AB2759" s="22" t="e">
        <f>VLOOKUP($A2759,Searches!$A:$H,AB$1,FALSE)</f>
        <v>#N/A</v>
      </c>
      <c r="AC2759" s="22" t="e">
        <f>VLOOKUP($A2759,Searches!$A:$H,AC$1,FALSE)</f>
        <v>#N/A</v>
      </c>
      <c r="AD2759" s="22" t="e">
        <f>VLOOKUP($A2759,Searches!$A:$H,AD$1,FALSE)</f>
        <v>#N/A</v>
      </c>
      <c r="AE2759" s="22" t="e">
        <f>VLOOKUP($A2759,Searches!$A:$H,AE$1,FALSE)</f>
        <v>#N/A</v>
      </c>
      <c r="AF2759" s="22" t="e">
        <f>VLOOKUP($A2759,Searches!$A:$H,AF$1,FALSE)</f>
        <v>#N/A</v>
      </c>
      <c r="AG2759" s="22" t="e">
        <f>VLOOKUP($A2759,Searches!$A:$H,AG$1,FALSE)</f>
        <v>#N/A</v>
      </c>
      <c r="AH2759" s="22" t="str">
        <f>VLOOKUP($G2759,Temp!$D:$F,AH$1,FALSE)</f>
        <v>springbot.com</v>
      </c>
      <c r="AI2759" s="22" t="str">
        <f>VLOOKUP($G2759,Temp!$D:$F,AI$1,FALSE)</f>
        <v>Pardot</v>
      </c>
      <c r="AJ2759" s="22" t="str">
        <f>VLOOKUP($G2759,Temp!$D:$F,AJ$1,FALSE)</f>
        <v>WordPress</v>
      </c>
    </row>
    <row r="2760" spans="1:36" ht="16" x14ac:dyDescent="0.2">
      <c r="A2760" s="8" t="str">
        <f t="shared" si="43"/>
        <v>Seth Redmore Lexalytics, Inc.</v>
      </c>
      <c r="B2760" s="8" t="s">
        <v>3616</v>
      </c>
      <c r="C2760" s="8" t="s">
        <v>16526</v>
      </c>
      <c r="D2760" s="8" t="s">
        <v>42</v>
      </c>
      <c r="E2760" s="8" t="s">
        <v>16527</v>
      </c>
      <c r="F2760" s="8" t="s">
        <v>16528</v>
      </c>
      <c r="G2760" s="12" t="s">
        <v>15728</v>
      </c>
      <c r="H2760" s="22" t="str">
        <f>VLOOKUP($G2760,Temp!$A:$C,H$1,FALSE)</f>
        <v>lexalytics.com</v>
      </c>
      <c r="I2760" s="22" t="e">
        <f>VLOOKUP($G2760,Temp!$A:$C,I$1,FALSE)</f>
        <v>#VALUE!</v>
      </c>
      <c r="J2760" s="22" t="e">
        <f>VLOOKUP($G2760,Temp!$A:$C,J$1,FALSE)</f>
        <v>#VALUE!</v>
      </c>
      <c r="K2760" s="22" t="e">
        <f>VLOOKUP($G2760,Temp!$A:$C,K$1,FALSE)</f>
        <v>#VALUE!</v>
      </c>
      <c r="L2760" s="22" t="e">
        <f>VLOOKUP($G2760,Temp!$A:$C,L$1,FALSE)</f>
        <v>#VALUE!</v>
      </c>
      <c r="M2760" s="22" t="e">
        <f>VLOOKUP($G2760,Temp!$A:$C,M$1,FALSE)</f>
        <v>#VALUE!</v>
      </c>
      <c r="N2760" s="22" t="e">
        <f>VLOOKUP($G2760,Temp!$A:$C,N$1,FALSE)</f>
        <v>#VALUE!</v>
      </c>
      <c r="O2760" s="22" t="e">
        <f>VLOOKUP($G2760,Temp!$A:$C,O$1,FALSE)</f>
        <v>#VALUE!</v>
      </c>
      <c r="P2760" s="22" t="e">
        <f>VLOOKUP($G2760,Temp!$A:$C,P$1,FALSE)</f>
        <v>#VALUE!</v>
      </c>
      <c r="Q2760" s="22" t="e">
        <f>VLOOKUP($G2760,Temp!$A:$C,Q$1,FALSE)</f>
        <v>#VALUE!</v>
      </c>
      <c r="R2760" s="22" t="e">
        <f>VLOOKUP($G2760,Temp!$A:$C,R$1,FALSE)</f>
        <v>#VALUE!</v>
      </c>
      <c r="S2760" s="22" t="e">
        <f>VLOOKUP($G2760,Temp!$A:$C,S$1,FALSE)</f>
        <v>#VALUE!</v>
      </c>
      <c r="T2760" s="22" t="e">
        <f>VLOOKUP($G2760,Temp!$A:$C,T$1,FALSE)</f>
        <v>#VALUE!</v>
      </c>
      <c r="U2760" s="22" t="e">
        <f>VLOOKUP($G2760,Temp!$A:$C,U$1,FALSE)</f>
        <v>#VALUE!</v>
      </c>
      <c r="V2760" s="22" t="e">
        <f>VLOOKUP($G2760,Temp!$A:$C,V$1,FALSE)</f>
        <v>#VALUE!</v>
      </c>
      <c r="W2760" s="22" t="e">
        <f>VLOOKUP($G2760,Temp!$A:$C,W$1,FALSE)</f>
        <v>#VALUE!</v>
      </c>
      <c r="X2760" s="22" t="e">
        <f>VLOOKUP($G2760,Temp!$A:$C,X$1,FALSE)</f>
        <v>#VALUE!</v>
      </c>
      <c r="Y2760" s="22">
        <f>VLOOKUP($G2760,Temp!$A:$C,Y$1,FALSE)</f>
        <v>12800</v>
      </c>
      <c r="Z2760" s="22">
        <f>VLOOKUP($G2760,Temp!$A:$C,Z$1,FALSE)</f>
        <v>1000</v>
      </c>
      <c r="AA2760" s="22" t="e">
        <f>VLOOKUP($A2760,Searches!$A:$H,AA$1,FALSE)</f>
        <v>#N/A</v>
      </c>
      <c r="AB2760" s="22" t="e">
        <f>VLOOKUP($A2760,Searches!$A:$H,AB$1,FALSE)</f>
        <v>#N/A</v>
      </c>
      <c r="AC2760" s="22" t="e">
        <f>VLOOKUP($A2760,Searches!$A:$H,AC$1,FALSE)</f>
        <v>#N/A</v>
      </c>
      <c r="AD2760" s="22" t="e">
        <f>VLOOKUP($A2760,Searches!$A:$H,AD$1,FALSE)</f>
        <v>#N/A</v>
      </c>
      <c r="AE2760" s="22" t="e">
        <f>VLOOKUP($A2760,Searches!$A:$H,AE$1,FALSE)</f>
        <v>#N/A</v>
      </c>
      <c r="AF2760" s="22" t="e">
        <f>VLOOKUP($A2760,Searches!$A:$H,AF$1,FALSE)</f>
        <v>#N/A</v>
      </c>
      <c r="AG2760" s="22" t="e">
        <f>VLOOKUP($A2760,Searches!$A:$H,AG$1,FALSE)</f>
        <v>#N/A</v>
      </c>
      <c r="AH2760" s="22" t="e">
        <f>VLOOKUP($G2760,Temp!$D:$F,AH$1,FALSE)</f>
        <v>#N/A</v>
      </c>
      <c r="AI2760" s="22" t="e">
        <f>VLOOKUP($G2760,Temp!$D:$F,AI$1,FALSE)</f>
        <v>#N/A</v>
      </c>
      <c r="AJ2760" s="22" t="e">
        <f>VLOOKUP($G2760,Temp!$D:$F,AJ$1,FALSE)</f>
        <v>#N/A</v>
      </c>
    </row>
    <row r="2761" spans="1:36" ht="16" x14ac:dyDescent="0.2">
      <c r="A2761" s="8" t="str">
        <f t="shared" si="43"/>
        <v>James Lamberti Applitools - Automated Visual Testing</v>
      </c>
      <c r="B2761" s="8" t="s">
        <v>995</v>
      </c>
      <c r="C2761" s="8" t="s">
        <v>16532</v>
      </c>
      <c r="D2761" s="8" t="s">
        <v>42</v>
      </c>
      <c r="E2761" s="8" t="s">
        <v>16533</v>
      </c>
      <c r="F2761" s="8" t="s">
        <v>14667</v>
      </c>
      <c r="G2761" s="12" t="s">
        <v>15736</v>
      </c>
      <c r="H2761" s="22" t="str">
        <f>VLOOKUP($G2761,Temp!$A:$C,H$1,FALSE)</f>
        <v>applitools.com</v>
      </c>
      <c r="I2761" s="22" t="e">
        <f>VLOOKUP($G2761,Temp!$A:$C,I$1,FALSE)</f>
        <v>#VALUE!</v>
      </c>
      <c r="J2761" s="22" t="e">
        <f>VLOOKUP($G2761,Temp!$A:$C,J$1,FALSE)</f>
        <v>#VALUE!</v>
      </c>
      <c r="K2761" s="22" t="e">
        <f>VLOOKUP($G2761,Temp!$A:$C,K$1,FALSE)</f>
        <v>#VALUE!</v>
      </c>
      <c r="L2761" s="22" t="e">
        <f>VLOOKUP($G2761,Temp!$A:$C,L$1,FALSE)</f>
        <v>#VALUE!</v>
      </c>
      <c r="M2761" s="22" t="e">
        <f>VLOOKUP($G2761,Temp!$A:$C,M$1,FALSE)</f>
        <v>#VALUE!</v>
      </c>
      <c r="N2761" s="22" t="e">
        <f>VLOOKUP($G2761,Temp!$A:$C,N$1,FALSE)</f>
        <v>#VALUE!</v>
      </c>
      <c r="O2761" s="22" t="e">
        <f>VLOOKUP($G2761,Temp!$A:$C,O$1,FALSE)</f>
        <v>#VALUE!</v>
      </c>
      <c r="P2761" s="22" t="e">
        <f>VLOOKUP($G2761,Temp!$A:$C,P$1,FALSE)</f>
        <v>#VALUE!</v>
      </c>
      <c r="Q2761" s="22" t="e">
        <f>VLOOKUP($G2761,Temp!$A:$C,Q$1,FALSE)</f>
        <v>#VALUE!</v>
      </c>
      <c r="R2761" s="22" t="e">
        <f>VLOOKUP($G2761,Temp!$A:$C,R$1,FALSE)</f>
        <v>#VALUE!</v>
      </c>
      <c r="S2761" s="22" t="e">
        <f>VLOOKUP($G2761,Temp!$A:$C,S$1,FALSE)</f>
        <v>#VALUE!</v>
      </c>
      <c r="T2761" s="22" t="e">
        <f>VLOOKUP($G2761,Temp!$A:$C,T$1,FALSE)</f>
        <v>#VALUE!</v>
      </c>
      <c r="U2761" s="22" t="e">
        <f>VLOOKUP($G2761,Temp!$A:$C,U$1,FALSE)</f>
        <v>#VALUE!</v>
      </c>
      <c r="V2761" s="22" t="e">
        <f>VLOOKUP($G2761,Temp!$A:$C,V$1,FALSE)</f>
        <v>#VALUE!</v>
      </c>
      <c r="W2761" s="22" t="e">
        <f>VLOOKUP($G2761,Temp!$A:$C,W$1,FALSE)</f>
        <v>#VALUE!</v>
      </c>
      <c r="X2761" s="22" t="e">
        <f>VLOOKUP($G2761,Temp!$A:$C,X$1,FALSE)</f>
        <v>#VALUE!</v>
      </c>
      <c r="Y2761" s="22">
        <f>VLOOKUP($G2761,Temp!$A:$C,Y$1,FALSE)</f>
        <v>284</v>
      </c>
      <c r="Z2761" s="22">
        <f>VLOOKUP($G2761,Temp!$A:$C,Z$1,FALSE)</f>
        <v>5600</v>
      </c>
      <c r="AA2761" s="22" t="str">
        <f>VLOOKUP($A2761,Searches!$A:$H,AA$1,FALSE)</f>
        <v>James Lamberti</v>
      </c>
      <c r="AB2761" s="22" t="str">
        <f>VLOOKUP($A2761,Searches!$A:$H,AB$1,FALSE)</f>
        <v>Applitools - Automated Visual Testing</v>
      </c>
      <c r="AC2761" s="22" t="str">
        <f>VLOOKUP($A2761,Searches!$A:$H,AC$1,FALSE)</f>
        <v>Chief Marketing Officer</v>
      </c>
      <c r="AD2761" s="22" t="str">
        <f>VLOOKUP($A2761,Searches!$A:$H,AD$1,FALSE)</f>
        <v>2nd</v>
      </c>
      <c r="AE2761" s="22" t="str">
        <f>VLOOKUP($A2761,Searches!$A:$H,AE$1,FALSE)</f>
        <v>Open link</v>
      </c>
      <c r="AF2761" s="22" t="str">
        <f>VLOOKUP($A2761,Searches!$A:$H,AF$1,FALSE)</f>
        <v>San Francisco Bay Area</v>
      </c>
      <c r="AG2761" s="22" t="str">
        <f>VLOOKUP($A2761,Searches!$A:$H,AG$1,FALSE)</f>
        <v>https://www.linkedin.com/sales/profile/160426,75HS,NAME_SEARCH?moduleKey=peopleSearchResults&amp;pageKey=sales-search3-people-refinement&amp;contextId=635D3E904723061580FE6AF00A2B0000&amp;requestId=acab3aad-900d-4dae-bf44-5487e66dcede&amp;action=CLICK&amp;target=urn%3Ali%3AsalesLead%3A(-1%2C160426)&amp;pageNumber=4&amp;targetEl=profilelink&amp;position=24&amp;trk=lss-serp-result-lead_photo</v>
      </c>
      <c r="AH2761" s="22" t="e">
        <f>VLOOKUP($G2761,Temp!$D:$F,AH$1,FALSE)</f>
        <v>#N/A</v>
      </c>
      <c r="AI2761" s="22" t="e">
        <f>VLOOKUP($G2761,Temp!$D:$F,AI$1,FALSE)</f>
        <v>#N/A</v>
      </c>
      <c r="AJ2761" s="22" t="e">
        <f>VLOOKUP($G2761,Temp!$D:$F,AJ$1,FALSE)</f>
        <v>#N/A</v>
      </c>
    </row>
    <row r="2762" spans="1:36" ht="16" x14ac:dyDescent="0.2">
      <c r="A2762" s="8" t="str">
        <f t="shared" si="43"/>
        <v>Sarah Arvin Urjanet</v>
      </c>
      <c r="B2762" s="8" t="s">
        <v>158</v>
      </c>
      <c r="C2762" s="8" t="s">
        <v>3626</v>
      </c>
      <c r="D2762" s="8" t="s">
        <v>42</v>
      </c>
      <c r="E2762" s="8" t="s">
        <v>3627</v>
      </c>
      <c r="F2762" s="8" t="s">
        <v>3628</v>
      </c>
      <c r="G2762" s="12" t="s">
        <v>3346</v>
      </c>
      <c r="H2762" s="22" t="str">
        <f>VLOOKUP($G2762,Temp!$A:$C,H$1,FALSE)</f>
        <v>urjanet.com</v>
      </c>
      <c r="I2762" s="22" t="e">
        <f>VLOOKUP($G2762,Temp!$A:$C,I$1,FALSE)</f>
        <v>#VALUE!</v>
      </c>
      <c r="J2762" s="22" t="e">
        <f>VLOOKUP($G2762,Temp!$A:$C,J$1,FALSE)</f>
        <v>#VALUE!</v>
      </c>
      <c r="K2762" s="22" t="e">
        <f>VLOOKUP($G2762,Temp!$A:$C,K$1,FALSE)</f>
        <v>#VALUE!</v>
      </c>
      <c r="L2762" s="22" t="e">
        <f>VLOOKUP($G2762,Temp!$A:$C,L$1,FALSE)</f>
        <v>#VALUE!</v>
      </c>
      <c r="M2762" s="22" t="e">
        <f>VLOOKUP($G2762,Temp!$A:$C,M$1,FALSE)</f>
        <v>#VALUE!</v>
      </c>
      <c r="N2762" s="22" t="e">
        <f>VLOOKUP($G2762,Temp!$A:$C,N$1,FALSE)</f>
        <v>#VALUE!</v>
      </c>
      <c r="O2762" s="22" t="e">
        <f>VLOOKUP($G2762,Temp!$A:$C,O$1,FALSE)</f>
        <v>#VALUE!</v>
      </c>
      <c r="P2762" s="22" t="e">
        <f>VLOOKUP($G2762,Temp!$A:$C,P$1,FALSE)</f>
        <v>#VALUE!</v>
      </c>
      <c r="Q2762" s="22" t="e">
        <f>VLOOKUP($G2762,Temp!$A:$C,Q$1,FALSE)</f>
        <v>#VALUE!</v>
      </c>
      <c r="R2762" s="22" t="e">
        <f>VLOOKUP($G2762,Temp!$A:$C,R$1,FALSE)</f>
        <v>#VALUE!</v>
      </c>
      <c r="S2762" s="22" t="e">
        <f>VLOOKUP($G2762,Temp!$A:$C,S$1,FALSE)</f>
        <v>#VALUE!</v>
      </c>
      <c r="T2762" s="22" t="e">
        <f>VLOOKUP($G2762,Temp!$A:$C,T$1,FALSE)</f>
        <v>#VALUE!</v>
      </c>
      <c r="U2762" s="22" t="e">
        <f>VLOOKUP($G2762,Temp!$A:$C,U$1,FALSE)</f>
        <v>#VALUE!</v>
      </c>
      <c r="V2762" s="22" t="e">
        <f>VLOOKUP($G2762,Temp!$A:$C,V$1,FALSE)</f>
        <v>#VALUE!</v>
      </c>
      <c r="W2762" s="22" t="e">
        <f>VLOOKUP($G2762,Temp!$A:$C,W$1,FALSE)</f>
        <v>#VALUE!</v>
      </c>
      <c r="X2762" s="22" t="e">
        <f>VLOOKUP($G2762,Temp!$A:$C,X$1,FALSE)</f>
        <v>#VALUE!</v>
      </c>
      <c r="Y2762" s="22">
        <f>VLOOKUP($G2762,Temp!$A:$C,Y$1,FALSE)</f>
        <v>357</v>
      </c>
      <c r="Z2762" s="22">
        <f>VLOOKUP($G2762,Temp!$A:$C,Z$1,FALSE)</f>
        <v>480</v>
      </c>
      <c r="AA2762" s="22" t="e">
        <f>VLOOKUP($A2762,Searches!$A:$H,AA$1,FALSE)</f>
        <v>#N/A</v>
      </c>
      <c r="AB2762" s="22" t="e">
        <f>VLOOKUP($A2762,Searches!$A:$H,AB$1,FALSE)</f>
        <v>#N/A</v>
      </c>
      <c r="AC2762" s="22" t="e">
        <f>VLOOKUP($A2762,Searches!$A:$H,AC$1,FALSE)</f>
        <v>#N/A</v>
      </c>
      <c r="AD2762" s="22" t="e">
        <f>VLOOKUP($A2762,Searches!$A:$H,AD$1,FALSE)</f>
        <v>#N/A</v>
      </c>
      <c r="AE2762" s="22" t="e">
        <f>VLOOKUP($A2762,Searches!$A:$H,AE$1,FALSE)</f>
        <v>#N/A</v>
      </c>
      <c r="AF2762" s="22" t="e">
        <f>VLOOKUP($A2762,Searches!$A:$H,AF$1,FALSE)</f>
        <v>#N/A</v>
      </c>
      <c r="AG2762" s="22" t="e">
        <f>VLOOKUP($A2762,Searches!$A:$H,AG$1,FALSE)</f>
        <v>#N/A</v>
      </c>
      <c r="AH2762" s="22" t="str">
        <f>VLOOKUP($G2762,Temp!$D:$F,AH$1,FALSE)</f>
        <v>urjanet.com</v>
      </c>
      <c r="AI2762" s="22" t="str">
        <f>VLOOKUP($G2762,Temp!$D:$F,AI$1,FALSE)</f>
        <v>Marketo</v>
      </c>
      <c r="AJ2762" s="22" t="str">
        <f>VLOOKUP($G2762,Temp!$D:$F,AJ$1,FALSE)</f>
        <v>WordPress</v>
      </c>
    </row>
    <row r="2763" spans="1:36" ht="16" x14ac:dyDescent="0.2">
      <c r="A2763" s="8" t="str">
        <f t="shared" si="43"/>
        <v>Eric Grunewald Discount Ramps.com</v>
      </c>
      <c r="B2763" s="8" t="s">
        <v>214</v>
      </c>
      <c r="C2763" s="8" t="s">
        <v>16538</v>
      </c>
      <c r="D2763" s="8" t="s">
        <v>14689</v>
      </c>
      <c r="E2763" s="8" t="s">
        <v>16539</v>
      </c>
      <c r="F2763" s="8" t="s">
        <v>14688</v>
      </c>
      <c r="G2763" s="12" t="s">
        <v>15747</v>
      </c>
      <c r="H2763" s="22" t="str">
        <f>VLOOKUP($G2763,Temp!$A:$C,H$1,FALSE)</f>
        <v>DiscountRamps.com</v>
      </c>
      <c r="I2763" s="22" t="e">
        <f>VLOOKUP($G2763,Temp!$A:$C,I$1,FALSE)</f>
        <v>#VALUE!</v>
      </c>
      <c r="J2763" s="22" t="e">
        <f>VLOOKUP($G2763,Temp!$A:$C,J$1,FALSE)</f>
        <v>#VALUE!</v>
      </c>
      <c r="K2763" s="22" t="e">
        <f>VLOOKUP($G2763,Temp!$A:$C,K$1,FALSE)</f>
        <v>#VALUE!</v>
      </c>
      <c r="L2763" s="22" t="e">
        <f>VLOOKUP($G2763,Temp!$A:$C,L$1,FALSE)</f>
        <v>#VALUE!</v>
      </c>
      <c r="M2763" s="22" t="e">
        <f>VLOOKUP($G2763,Temp!$A:$C,M$1,FALSE)</f>
        <v>#VALUE!</v>
      </c>
      <c r="N2763" s="22" t="e">
        <f>VLOOKUP($G2763,Temp!$A:$C,N$1,FALSE)</f>
        <v>#VALUE!</v>
      </c>
      <c r="O2763" s="22" t="e">
        <f>VLOOKUP($G2763,Temp!$A:$C,O$1,FALSE)</f>
        <v>#VALUE!</v>
      </c>
      <c r="P2763" s="22" t="e">
        <f>VLOOKUP($G2763,Temp!$A:$C,P$1,FALSE)</f>
        <v>#VALUE!</v>
      </c>
      <c r="Q2763" s="22" t="e">
        <f>VLOOKUP($G2763,Temp!$A:$C,Q$1,FALSE)</f>
        <v>#VALUE!</v>
      </c>
      <c r="R2763" s="22" t="e">
        <f>VLOOKUP($G2763,Temp!$A:$C,R$1,FALSE)</f>
        <v>#VALUE!</v>
      </c>
      <c r="S2763" s="22" t="e">
        <f>VLOOKUP($G2763,Temp!$A:$C,S$1,FALSE)</f>
        <v>#VALUE!</v>
      </c>
      <c r="T2763" s="22" t="e">
        <f>VLOOKUP($G2763,Temp!$A:$C,T$1,FALSE)</f>
        <v>#VALUE!</v>
      </c>
      <c r="U2763" s="22" t="e">
        <f>VLOOKUP($G2763,Temp!$A:$C,U$1,FALSE)</f>
        <v>#VALUE!</v>
      </c>
      <c r="V2763" s="22" t="e">
        <f>VLOOKUP($G2763,Temp!$A:$C,V$1,FALSE)</f>
        <v>#VALUE!</v>
      </c>
      <c r="W2763" s="22" t="e">
        <f>VLOOKUP($G2763,Temp!$A:$C,W$1,FALSE)</f>
        <v>#VALUE!</v>
      </c>
      <c r="X2763" s="22" t="e">
        <f>VLOOKUP($G2763,Temp!$A:$C,X$1,FALSE)</f>
        <v>#VALUE!</v>
      </c>
      <c r="Y2763" s="22">
        <f>VLOOKUP($G2763,Temp!$A:$C,Y$1,FALSE)</f>
        <v>181000</v>
      </c>
      <c r="Z2763" s="22">
        <f>VLOOKUP($G2763,Temp!$A:$C,Z$1,FALSE)</f>
        <v>23700</v>
      </c>
      <c r="AA2763" s="22" t="str">
        <f>VLOOKUP($A2763,Searches!$A:$H,AA$1,FALSE)</f>
        <v>Eric Grunewald</v>
      </c>
      <c r="AB2763" s="22" t="str">
        <f>VLOOKUP($A2763,Searches!$A:$H,AB$1,FALSE)</f>
        <v>Discount Ramps.com</v>
      </c>
      <c r="AC2763" s="22" t="str">
        <f>VLOOKUP($A2763,Searches!$A:$H,AC$1,FALSE)</f>
        <v>Chief Marketing Officer and Vice President of eCommerce</v>
      </c>
      <c r="AD2763" s="22" t="str">
        <f>VLOOKUP($A2763,Searches!$A:$H,AD$1,FALSE)</f>
        <v>2nd</v>
      </c>
      <c r="AE2763" s="22" t="str">
        <f>VLOOKUP($A2763,Searches!$A:$H,AE$1,FALSE)</f>
        <v/>
      </c>
      <c r="AF2763" s="22" t="str">
        <f>VLOOKUP($A2763,Searches!$A:$H,AF$1,FALSE)</f>
        <v>Greater Milwaukee Area</v>
      </c>
      <c r="AG2763" s="22" t="str">
        <f>VLOOKUP($A2763,Searches!$A:$H,AG$1,FALSE)</f>
        <v>https://www.linkedin.com/sales/profile/6303895,7crU,NAME_SEARCH?moduleKey=peopleSearchResults&amp;pageKey=sales-search3-people-refinement&amp;contextId=635D3E904723061580FE6AF00A2B0000&amp;requestId=9002575f-1226-4d55-88c2-47fbb48715f2&amp;action=CLICK&amp;target=urn%3Ali%3AsalesLead%3A(-1%2C6303895)&amp;pageNumber=5&amp;targetEl=profilelink&amp;position=4&amp;trk=lss-serp-result-lead_photo</v>
      </c>
      <c r="AH2763" s="22" t="e">
        <f>VLOOKUP($G2763,Temp!$D:$F,AH$1,FALSE)</f>
        <v>#N/A</v>
      </c>
      <c r="AI2763" s="22" t="e">
        <f>VLOOKUP($G2763,Temp!$D:$F,AI$1,FALSE)</f>
        <v>#N/A</v>
      </c>
      <c r="AJ2763" s="22" t="e">
        <f>VLOOKUP($G2763,Temp!$D:$F,AJ$1,FALSE)</f>
        <v>#N/A</v>
      </c>
    </row>
    <row r="2764" spans="1:36" ht="16" x14ac:dyDescent="0.2">
      <c r="A2764" s="8" t="str">
        <f t="shared" si="43"/>
        <v>Kevin Young Custora</v>
      </c>
      <c r="B2764" s="8" t="s">
        <v>2277</v>
      </c>
      <c r="C2764" s="8" t="s">
        <v>13839</v>
      </c>
      <c r="D2764" s="8" t="s">
        <v>42</v>
      </c>
      <c r="E2764" s="8" t="s">
        <v>16545</v>
      </c>
      <c r="F2764" s="8" t="s">
        <v>14664</v>
      </c>
      <c r="G2764" s="12" t="s">
        <v>15753</v>
      </c>
      <c r="H2764" s="22" t="str">
        <f>VLOOKUP($G2764,Temp!$A:$C,H$1,FALSE)</f>
        <v>custora.com</v>
      </c>
      <c r="I2764" s="22" t="e">
        <f>VLOOKUP($G2764,Temp!$A:$C,I$1,FALSE)</f>
        <v>#VALUE!</v>
      </c>
      <c r="J2764" s="22" t="e">
        <f>VLOOKUP($G2764,Temp!$A:$C,J$1,FALSE)</f>
        <v>#VALUE!</v>
      </c>
      <c r="K2764" s="22" t="e">
        <f>VLOOKUP($G2764,Temp!$A:$C,K$1,FALSE)</f>
        <v>#VALUE!</v>
      </c>
      <c r="L2764" s="22" t="e">
        <f>VLOOKUP($G2764,Temp!$A:$C,L$1,FALSE)</f>
        <v>#VALUE!</v>
      </c>
      <c r="M2764" s="22" t="e">
        <f>VLOOKUP($G2764,Temp!$A:$C,M$1,FALSE)</f>
        <v>#VALUE!</v>
      </c>
      <c r="N2764" s="22" t="e">
        <f>VLOOKUP($G2764,Temp!$A:$C,N$1,FALSE)</f>
        <v>#VALUE!</v>
      </c>
      <c r="O2764" s="22" t="e">
        <f>VLOOKUP($G2764,Temp!$A:$C,O$1,FALSE)</f>
        <v>#VALUE!</v>
      </c>
      <c r="P2764" s="22" t="e">
        <f>VLOOKUP($G2764,Temp!$A:$C,P$1,FALSE)</f>
        <v>#VALUE!</v>
      </c>
      <c r="Q2764" s="22" t="e">
        <f>VLOOKUP($G2764,Temp!$A:$C,Q$1,FALSE)</f>
        <v>#VALUE!</v>
      </c>
      <c r="R2764" s="22" t="e">
        <f>VLOOKUP($G2764,Temp!$A:$C,R$1,FALSE)</f>
        <v>#VALUE!</v>
      </c>
      <c r="S2764" s="22" t="e">
        <f>VLOOKUP($G2764,Temp!$A:$C,S$1,FALSE)</f>
        <v>#VALUE!</v>
      </c>
      <c r="T2764" s="22" t="e">
        <f>VLOOKUP($G2764,Temp!$A:$C,T$1,FALSE)</f>
        <v>#VALUE!</v>
      </c>
      <c r="U2764" s="22" t="e">
        <f>VLOOKUP($G2764,Temp!$A:$C,U$1,FALSE)</f>
        <v>#VALUE!</v>
      </c>
      <c r="V2764" s="22" t="e">
        <f>VLOOKUP($G2764,Temp!$A:$C,V$1,FALSE)</f>
        <v>#VALUE!</v>
      </c>
      <c r="W2764" s="22" t="e">
        <f>VLOOKUP($G2764,Temp!$A:$C,W$1,FALSE)</f>
        <v>#VALUE!</v>
      </c>
      <c r="X2764" s="22" t="e">
        <f>VLOOKUP($G2764,Temp!$A:$C,X$1,FALSE)</f>
        <v>#VALUE!</v>
      </c>
      <c r="Y2764" s="22">
        <f>VLOOKUP($G2764,Temp!$A:$C,Y$1,FALSE)</f>
        <v>12600</v>
      </c>
      <c r="Z2764" s="22">
        <f>VLOOKUP($G2764,Temp!$A:$C,Z$1,FALSE)</f>
        <v>308</v>
      </c>
      <c r="AA2764" s="22" t="str">
        <f>VLOOKUP($A2764,Searches!$A:$H,AA$1,FALSE)</f>
        <v>Kevin Young</v>
      </c>
      <c r="AB2764" s="22" t="str">
        <f>VLOOKUP($A2764,Searches!$A:$H,AB$1,FALSE)</f>
        <v>Custora</v>
      </c>
      <c r="AC2764" s="22" t="str">
        <f>VLOOKUP($A2764,Searches!$A:$H,AC$1,FALSE)</f>
        <v>Chief Marketing Officer</v>
      </c>
      <c r="AD2764" s="22" t="str">
        <f>VLOOKUP($A2764,Searches!$A:$H,AD$1,FALSE)</f>
        <v>2nd</v>
      </c>
      <c r="AE2764" s="22" t="str">
        <f>VLOOKUP($A2764,Searches!$A:$H,AE$1,FALSE)</f>
        <v/>
      </c>
      <c r="AF2764" s="22" t="str">
        <f>VLOOKUP($A2764,Searches!$A:$H,AF$1,FALSE)</f>
        <v>Greater Philadelphia Area</v>
      </c>
      <c r="AG2764" s="22" t="str">
        <f>VLOOKUP($A2764,Searches!$A:$H,AG$1,FALSE)</f>
        <v>https://www.linkedin.com/sales/profile/24482795,5Wm_,NAME_SEARCH?moduleKey=peopleSearchResults&amp;pageKey=sales-search3-people-refinement&amp;contextId=635D3E904723061580FE6AF00A2B0000&amp;requestId=acab3aad-900d-4dae-bf44-5487e66dcede&amp;action=CLICK&amp;target=urn%3Ali%3AsalesLead%3A(-1%2C24482795)&amp;pageNumber=4&amp;targetEl=profilelink&amp;position=21&amp;trk=lss-serp-result-lead_photo</v>
      </c>
      <c r="AH2764" s="22" t="e">
        <f>VLOOKUP($G2764,Temp!$D:$F,AH$1,FALSE)</f>
        <v>#N/A</v>
      </c>
      <c r="AI2764" s="22" t="e">
        <f>VLOOKUP($G2764,Temp!$D:$F,AI$1,FALSE)</f>
        <v>#N/A</v>
      </c>
      <c r="AJ2764" s="22" t="e">
        <f>VLOOKUP($G2764,Temp!$D:$F,AJ$1,FALSE)</f>
        <v>#N/A</v>
      </c>
    </row>
    <row r="2765" spans="1:36" ht="16" x14ac:dyDescent="0.2">
      <c r="A2765" s="8" t="str">
        <f t="shared" si="43"/>
        <v>Bill Glenn ExtraHop</v>
      </c>
      <c r="B2765" s="8" t="s">
        <v>1839</v>
      </c>
      <c r="C2765" s="8" t="s">
        <v>1841</v>
      </c>
      <c r="D2765" s="8" t="s">
        <v>1842</v>
      </c>
      <c r="E2765" s="8" t="s">
        <v>1843</v>
      </c>
      <c r="F2765" s="8" t="s">
        <v>1845</v>
      </c>
      <c r="G2765" s="12" t="s">
        <v>1674</v>
      </c>
      <c r="H2765" s="22" t="str">
        <f>VLOOKUP($G2765,Temp!$A:$C,H$1,FALSE)</f>
        <v>extrahop.com</v>
      </c>
      <c r="I2765" s="22" t="e">
        <f>VLOOKUP($G2765,Temp!$A:$C,I$1,FALSE)</f>
        <v>#VALUE!</v>
      </c>
      <c r="J2765" s="22" t="e">
        <f>VLOOKUP($G2765,Temp!$A:$C,J$1,FALSE)</f>
        <v>#VALUE!</v>
      </c>
      <c r="K2765" s="22" t="e">
        <f>VLOOKUP($G2765,Temp!$A:$C,K$1,FALSE)</f>
        <v>#VALUE!</v>
      </c>
      <c r="L2765" s="22" t="e">
        <f>VLOOKUP($G2765,Temp!$A:$C,L$1,FALSE)</f>
        <v>#VALUE!</v>
      </c>
      <c r="M2765" s="22" t="e">
        <f>VLOOKUP($G2765,Temp!$A:$C,M$1,FALSE)</f>
        <v>#VALUE!</v>
      </c>
      <c r="N2765" s="22" t="e">
        <f>VLOOKUP($G2765,Temp!$A:$C,N$1,FALSE)</f>
        <v>#VALUE!</v>
      </c>
      <c r="O2765" s="22" t="e">
        <f>VLOOKUP($G2765,Temp!$A:$C,O$1,FALSE)</f>
        <v>#VALUE!</v>
      </c>
      <c r="P2765" s="22" t="e">
        <f>VLOOKUP($G2765,Temp!$A:$C,P$1,FALSE)</f>
        <v>#VALUE!</v>
      </c>
      <c r="Q2765" s="22" t="e">
        <f>VLOOKUP($G2765,Temp!$A:$C,Q$1,FALSE)</f>
        <v>#VALUE!</v>
      </c>
      <c r="R2765" s="22" t="e">
        <f>VLOOKUP($G2765,Temp!$A:$C,R$1,FALSE)</f>
        <v>#VALUE!</v>
      </c>
      <c r="S2765" s="22" t="e">
        <f>VLOOKUP($G2765,Temp!$A:$C,S$1,FALSE)</f>
        <v>#VALUE!</v>
      </c>
      <c r="T2765" s="22" t="e">
        <f>VLOOKUP($G2765,Temp!$A:$C,T$1,FALSE)</f>
        <v>#VALUE!</v>
      </c>
      <c r="U2765" s="22" t="e">
        <f>VLOOKUP($G2765,Temp!$A:$C,U$1,FALSE)</f>
        <v>#VALUE!</v>
      </c>
      <c r="V2765" s="22" t="e">
        <f>VLOOKUP($G2765,Temp!$A:$C,V$1,FALSE)</f>
        <v>#VALUE!</v>
      </c>
      <c r="W2765" s="22" t="e">
        <f>VLOOKUP($G2765,Temp!$A:$C,W$1,FALSE)</f>
        <v>#VALUE!</v>
      </c>
      <c r="X2765" s="22" t="e">
        <f>VLOOKUP($G2765,Temp!$A:$C,X$1,FALSE)</f>
        <v>#VALUE!</v>
      </c>
      <c r="Y2765" s="22">
        <f>VLOOKUP($G2765,Temp!$A:$C,Y$1,FALSE)</f>
        <v>16300</v>
      </c>
      <c r="Z2765" s="22">
        <f>VLOOKUP($G2765,Temp!$A:$C,Z$1,FALSE)</f>
        <v>1600</v>
      </c>
      <c r="AA2765" s="22" t="e">
        <f>VLOOKUP($A2765,Searches!$A:$H,AA$1,FALSE)</f>
        <v>#N/A</v>
      </c>
      <c r="AB2765" s="22" t="e">
        <f>VLOOKUP($A2765,Searches!$A:$H,AB$1,FALSE)</f>
        <v>#N/A</v>
      </c>
      <c r="AC2765" s="22" t="e">
        <f>VLOOKUP($A2765,Searches!$A:$H,AC$1,FALSE)</f>
        <v>#N/A</v>
      </c>
      <c r="AD2765" s="22" t="e">
        <f>VLOOKUP($A2765,Searches!$A:$H,AD$1,FALSE)</f>
        <v>#N/A</v>
      </c>
      <c r="AE2765" s="22" t="e">
        <f>VLOOKUP($A2765,Searches!$A:$H,AE$1,FALSE)</f>
        <v>#N/A</v>
      </c>
      <c r="AF2765" s="22" t="e">
        <f>VLOOKUP($A2765,Searches!$A:$H,AF$1,FALSE)</f>
        <v>#N/A</v>
      </c>
      <c r="AG2765" s="22" t="e">
        <f>VLOOKUP($A2765,Searches!$A:$H,AG$1,FALSE)</f>
        <v>#N/A</v>
      </c>
      <c r="AH2765" s="22" t="e">
        <f>VLOOKUP($G2765,Temp!$D:$F,AH$1,FALSE)</f>
        <v>#N/A</v>
      </c>
      <c r="AI2765" s="22" t="e">
        <f>VLOOKUP($G2765,Temp!$D:$F,AI$1,FALSE)</f>
        <v>#N/A</v>
      </c>
      <c r="AJ2765" s="22" t="e">
        <f>VLOOKUP($G2765,Temp!$D:$F,AJ$1,FALSE)</f>
        <v>#N/A</v>
      </c>
    </row>
    <row r="2766" spans="1:36" ht="16" x14ac:dyDescent="0.2">
      <c r="A2766" s="8" t="str">
        <f t="shared" si="43"/>
        <v>Julie Zadow Alyce</v>
      </c>
      <c r="B2766" s="8" t="s">
        <v>298</v>
      </c>
      <c r="C2766" s="8" t="s">
        <v>16553</v>
      </c>
      <c r="D2766" s="8" t="s">
        <v>42</v>
      </c>
      <c r="E2766" s="8" t="s">
        <v>16554</v>
      </c>
      <c r="F2766" s="8" t="s">
        <v>16555</v>
      </c>
      <c r="G2766" s="12" t="s">
        <v>15758</v>
      </c>
      <c r="H2766" s="22" t="str">
        <f>VLOOKUP($G2766,Temp!$A:$C,H$1,FALSE)</f>
        <v>alyce.com</v>
      </c>
      <c r="I2766" s="22" t="e">
        <f>VLOOKUP($G2766,Temp!$A:$C,I$1,FALSE)</f>
        <v>#VALUE!</v>
      </c>
      <c r="J2766" s="22" t="e">
        <f>VLOOKUP($G2766,Temp!$A:$C,J$1,FALSE)</f>
        <v>#VALUE!</v>
      </c>
      <c r="K2766" s="22" t="e">
        <f>VLOOKUP($G2766,Temp!$A:$C,K$1,FALSE)</f>
        <v>#VALUE!</v>
      </c>
      <c r="L2766" s="22" t="e">
        <f>VLOOKUP($G2766,Temp!$A:$C,L$1,FALSE)</f>
        <v>#VALUE!</v>
      </c>
      <c r="M2766" s="22" t="e">
        <f>VLOOKUP($G2766,Temp!$A:$C,M$1,FALSE)</f>
        <v>#VALUE!</v>
      </c>
      <c r="N2766" s="22" t="e">
        <f>VLOOKUP($G2766,Temp!$A:$C,N$1,FALSE)</f>
        <v>#VALUE!</v>
      </c>
      <c r="O2766" s="22" t="e">
        <f>VLOOKUP($G2766,Temp!$A:$C,O$1,FALSE)</f>
        <v>#VALUE!</v>
      </c>
      <c r="P2766" s="22" t="e">
        <f>VLOOKUP($G2766,Temp!$A:$C,P$1,FALSE)</f>
        <v>#VALUE!</v>
      </c>
      <c r="Q2766" s="22" t="e">
        <f>VLOOKUP($G2766,Temp!$A:$C,Q$1,FALSE)</f>
        <v>#VALUE!</v>
      </c>
      <c r="R2766" s="22" t="e">
        <f>VLOOKUP($G2766,Temp!$A:$C,R$1,FALSE)</f>
        <v>#VALUE!</v>
      </c>
      <c r="S2766" s="22" t="e">
        <f>VLOOKUP($G2766,Temp!$A:$C,S$1,FALSE)</f>
        <v>#VALUE!</v>
      </c>
      <c r="T2766" s="22" t="e">
        <f>VLOOKUP($G2766,Temp!$A:$C,T$1,FALSE)</f>
        <v>#VALUE!</v>
      </c>
      <c r="U2766" s="22" t="e">
        <f>VLOOKUP($G2766,Temp!$A:$C,U$1,FALSE)</f>
        <v>#VALUE!</v>
      </c>
      <c r="V2766" s="22" t="e">
        <f>VLOOKUP($G2766,Temp!$A:$C,V$1,FALSE)</f>
        <v>#VALUE!</v>
      </c>
      <c r="W2766" s="22" t="e">
        <f>VLOOKUP($G2766,Temp!$A:$C,W$1,FALSE)</f>
        <v>#VALUE!</v>
      </c>
      <c r="X2766" s="22" t="e">
        <f>VLOOKUP($G2766,Temp!$A:$C,X$1,FALSE)</f>
        <v>#VALUE!</v>
      </c>
      <c r="Y2766" s="22">
        <f>VLOOKUP($G2766,Temp!$A:$C,Y$1,FALSE)</f>
        <v>3</v>
      </c>
      <c r="Z2766" s="22">
        <f>VLOOKUP($G2766,Temp!$A:$C,Z$1,FALSE)</f>
        <v>72</v>
      </c>
      <c r="AA2766" s="22" t="e">
        <f>VLOOKUP($A2766,Searches!$A:$H,AA$1,FALSE)</f>
        <v>#N/A</v>
      </c>
      <c r="AB2766" s="22" t="e">
        <f>VLOOKUP($A2766,Searches!$A:$H,AB$1,FALSE)</f>
        <v>#N/A</v>
      </c>
      <c r="AC2766" s="22" t="e">
        <f>VLOOKUP($A2766,Searches!$A:$H,AC$1,FALSE)</f>
        <v>#N/A</v>
      </c>
      <c r="AD2766" s="22" t="e">
        <f>VLOOKUP($A2766,Searches!$A:$H,AD$1,FALSE)</f>
        <v>#N/A</v>
      </c>
      <c r="AE2766" s="22" t="e">
        <f>VLOOKUP($A2766,Searches!$A:$H,AE$1,FALSE)</f>
        <v>#N/A</v>
      </c>
      <c r="AF2766" s="22" t="e">
        <f>VLOOKUP($A2766,Searches!$A:$H,AF$1,FALSE)</f>
        <v>#N/A</v>
      </c>
      <c r="AG2766" s="22" t="e">
        <f>VLOOKUP($A2766,Searches!$A:$H,AG$1,FALSE)</f>
        <v>#N/A</v>
      </c>
      <c r="AH2766" s="22" t="e">
        <f>VLOOKUP($G2766,Temp!$D:$F,AH$1,FALSE)</f>
        <v>#N/A</v>
      </c>
      <c r="AI2766" s="22" t="e">
        <f>VLOOKUP($G2766,Temp!$D:$F,AI$1,FALSE)</f>
        <v>#N/A</v>
      </c>
      <c r="AJ2766" s="22" t="e">
        <f>VLOOKUP($G2766,Temp!$D:$F,AJ$1,FALSE)</f>
        <v>#N/A</v>
      </c>
    </row>
    <row r="2767" spans="1:36" ht="16" x14ac:dyDescent="0.2">
      <c r="A2767" s="8" t="str">
        <f t="shared" si="43"/>
        <v>Michael Welts Wasabi Technologies, Inc.</v>
      </c>
      <c r="B2767" s="8" t="s">
        <v>1203</v>
      </c>
      <c r="C2767" s="8" t="s">
        <v>16560</v>
      </c>
      <c r="D2767" s="8" t="s">
        <v>42</v>
      </c>
      <c r="E2767" s="8" t="s">
        <v>16561</v>
      </c>
      <c r="F2767" s="8" t="s">
        <v>14678</v>
      </c>
      <c r="G2767" s="12" t="s">
        <v>15761</v>
      </c>
      <c r="H2767" s="22" t="str">
        <f>VLOOKUP($G2767,Temp!$A:$C,H$1,FALSE)</f>
        <v>wasabi.com</v>
      </c>
      <c r="I2767" s="22" t="e">
        <f>VLOOKUP($G2767,Temp!$A:$C,I$1,FALSE)</f>
        <v>#VALUE!</v>
      </c>
      <c r="J2767" s="22" t="e">
        <f>VLOOKUP($G2767,Temp!$A:$C,J$1,FALSE)</f>
        <v>#VALUE!</v>
      </c>
      <c r="K2767" s="22" t="e">
        <f>VLOOKUP($G2767,Temp!$A:$C,K$1,FALSE)</f>
        <v>#VALUE!</v>
      </c>
      <c r="L2767" s="22" t="e">
        <f>VLOOKUP($G2767,Temp!$A:$C,L$1,FALSE)</f>
        <v>#VALUE!</v>
      </c>
      <c r="M2767" s="22" t="e">
        <f>VLOOKUP($G2767,Temp!$A:$C,M$1,FALSE)</f>
        <v>#VALUE!</v>
      </c>
      <c r="N2767" s="22" t="e">
        <f>VLOOKUP($G2767,Temp!$A:$C,N$1,FALSE)</f>
        <v>#VALUE!</v>
      </c>
      <c r="O2767" s="22" t="e">
        <f>VLOOKUP($G2767,Temp!$A:$C,O$1,FALSE)</f>
        <v>#VALUE!</v>
      </c>
      <c r="P2767" s="22" t="e">
        <f>VLOOKUP($G2767,Temp!$A:$C,P$1,FALSE)</f>
        <v>#VALUE!</v>
      </c>
      <c r="Q2767" s="22" t="e">
        <f>VLOOKUP($G2767,Temp!$A:$C,Q$1,FALSE)</f>
        <v>#VALUE!</v>
      </c>
      <c r="R2767" s="22" t="e">
        <f>VLOOKUP($G2767,Temp!$A:$C,R$1,FALSE)</f>
        <v>#VALUE!</v>
      </c>
      <c r="S2767" s="22" t="e">
        <f>VLOOKUP($G2767,Temp!$A:$C,S$1,FALSE)</f>
        <v>#VALUE!</v>
      </c>
      <c r="T2767" s="22" t="e">
        <f>VLOOKUP($G2767,Temp!$A:$C,T$1,FALSE)</f>
        <v>#VALUE!</v>
      </c>
      <c r="U2767" s="22" t="e">
        <f>VLOOKUP($G2767,Temp!$A:$C,U$1,FALSE)</f>
        <v>#VALUE!</v>
      </c>
      <c r="V2767" s="22" t="e">
        <f>VLOOKUP($G2767,Temp!$A:$C,V$1,FALSE)</f>
        <v>#VALUE!</v>
      </c>
      <c r="W2767" s="22" t="e">
        <f>VLOOKUP($G2767,Temp!$A:$C,W$1,FALSE)</f>
        <v>#VALUE!</v>
      </c>
      <c r="X2767" s="22" t="e">
        <f>VLOOKUP($G2767,Temp!$A:$C,X$1,FALSE)</f>
        <v>#VALUE!</v>
      </c>
      <c r="Y2767" s="22">
        <f>VLOOKUP($G2767,Temp!$A:$C,Y$1,FALSE)</f>
        <v>1100</v>
      </c>
      <c r="Z2767" s="22">
        <f>VLOOKUP($G2767,Temp!$A:$C,Z$1,FALSE)</f>
        <v>8400</v>
      </c>
      <c r="AA2767" s="22" t="str">
        <f>VLOOKUP($A2767,Searches!$A:$H,AA$1,FALSE)</f>
        <v>Michael Welts</v>
      </c>
      <c r="AB2767" s="22" t="str">
        <f>VLOOKUP($A2767,Searches!$A:$H,AB$1,FALSE)</f>
        <v>Wasabi Technologies, Inc.</v>
      </c>
      <c r="AC2767" s="22" t="str">
        <f>VLOOKUP($A2767,Searches!$A:$H,AC$1,FALSE)</f>
        <v>Chief Marketing Officer</v>
      </c>
      <c r="AD2767" s="22" t="str">
        <f>VLOOKUP($A2767,Searches!$A:$H,AD$1,FALSE)</f>
        <v>2nd</v>
      </c>
      <c r="AE2767" s="22" t="str">
        <f>VLOOKUP($A2767,Searches!$A:$H,AE$1,FALSE)</f>
        <v/>
      </c>
      <c r="AF2767" s="22" t="str">
        <f>VLOOKUP($A2767,Searches!$A:$H,AF$1,FALSE)</f>
        <v>Greater Boston Area</v>
      </c>
      <c r="AG2767" s="22" t="str">
        <f>VLOOKUP($A2767,Searches!$A:$H,AG$1,FALSE)</f>
        <v>https://www.linkedin.com/sales/profile/4389753,-K0h,NAME_SEARCH?moduleKey=peopleSearchResults&amp;pageKey=sales-search3-people-refinement&amp;contextId=635D3E904723061580FE6AF00A2B0000&amp;requestId=9002575f-1226-4d55-88c2-47fbb48715f2&amp;action=CLICK&amp;target=urn%3Ali%3AsalesLead%3A(-1%2C4389753)&amp;pageNumber=5&amp;targetEl=profilelink&amp;position=2&amp;trk=lss-serp-result-lead_photo</v>
      </c>
      <c r="AH2767" s="22" t="e">
        <f>VLOOKUP($G2767,Temp!$D:$F,AH$1,FALSE)</f>
        <v>#N/A</v>
      </c>
      <c r="AI2767" s="22" t="e">
        <f>VLOOKUP($G2767,Temp!$D:$F,AI$1,FALSE)</f>
        <v>#N/A</v>
      </c>
      <c r="AJ2767" s="22" t="e">
        <f>VLOOKUP($G2767,Temp!$D:$F,AJ$1,FALSE)</f>
        <v>#N/A</v>
      </c>
    </row>
    <row r="2768" spans="1:36" ht="16" x14ac:dyDescent="0.2">
      <c r="A2768" s="8" t="str">
        <f t="shared" si="43"/>
        <v>(Christopher) Edwards Conversa Health</v>
      </c>
      <c r="B2768" s="8" t="s">
        <v>16564</v>
      </c>
      <c r="C2768" s="8" t="s">
        <v>16565</v>
      </c>
      <c r="D2768" s="8" t="s">
        <v>14675</v>
      </c>
      <c r="E2768" s="8" t="s">
        <v>16566</v>
      </c>
      <c r="F2768" s="8" t="s">
        <v>14674</v>
      </c>
      <c r="G2768" s="12" t="s">
        <v>15762</v>
      </c>
      <c r="H2768" s="22" t="str">
        <f>VLOOKUP($G2768,Temp!$A:$C,H$1,FALSE)</f>
        <v>conversahealth.com</v>
      </c>
      <c r="I2768" s="22" t="e">
        <f>VLOOKUP($G2768,Temp!$A:$C,I$1,FALSE)</f>
        <v>#VALUE!</v>
      </c>
      <c r="J2768" s="22" t="e">
        <f>VLOOKUP($G2768,Temp!$A:$C,J$1,FALSE)</f>
        <v>#VALUE!</v>
      </c>
      <c r="K2768" s="22" t="e">
        <f>VLOOKUP($G2768,Temp!$A:$C,K$1,FALSE)</f>
        <v>#VALUE!</v>
      </c>
      <c r="L2768" s="22" t="e">
        <f>VLOOKUP($G2768,Temp!$A:$C,L$1,FALSE)</f>
        <v>#VALUE!</v>
      </c>
      <c r="M2768" s="22" t="e">
        <f>VLOOKUP($G2768,Temp!$A:$C,M$1,FALSE)</f>
        <v>#VALUE!</v>
      </c>
      <c r="N2768" s="22" t="e">
        <f>VLOOKUP($G2768,Temp!$A:$C,N$1,FALSE)</f>
        <v>#VALUE!</v>
      </c>
      <c r="O2768" s="22" t="e">
        <f>VLOOKUP($G2768,Temp!$A:$C,O$1,FALSE)</f>
        <v>#VALUE!</v>
      </c>
      <c r="P2768" s="22" t="e">
        <f>VLOOKUP($G2768,Temp!$A:$C,P$1,FALSE)</f>
        <v>#VALUE!</v>
      </c>
      <c r="Q2768" s="22" t="e">
        <f>VLOOKUP($G2768,Temp!$A:$C,Q$1,FALSE)</f>
        <v>#VALUE!</v>
      </c>
      <c r="R2768" s="22" t="e">
        <f>VLOOKUP($G2768,Temp!$A:$C,R$1,FALSE)</f>
        <v>#VALUE!</v>
      </c>
      <c r="S2768" s="22" t="e">
        <f>VLOOKUP($G2768,Temp!$A:$C,S$1,FALSE)</f>
        <v>#VALUE!</v>
      </c>
      <c r="T2768" s="22" t="e">
        <f>VLOOKUP($G2768,Temp!$A:$C,T$1,FALSE)</f>
        <v>#VALUE!</v>
      </c>
      <c r="U2768" s="22" t="e">
        <f>VLOOKUP($G2768,Temp!$A:$C,U$1,FALSE)</f>
        <v>#VALUE!</v>
      </c>
      <c r="V2768" s="22" t="e">
        <f>VLOOKUP($G2768,Temp!$A:$C,V$1,FALSE)</f>
        <v>#VALUE!</v>
      </c>
      <c r="W2768" s="22" t="e">
        <f>VLOOKUP($G2768,Temp!$A:$C,W$1,FALSE)</f>
        <v>#VALUE!</v>
      </c>
      <c r="X2768" s="22" t="e">
        <f>VLOOKUP($G2768,Temp!$A:$C,X$1,FALSE)</f>
        <v>#VALUE!</v>
      </c>
      <c r="Y2768" s="22">
        <f>VLOOKUP($G2768,Temp!$A:$C,Y$1,FALSE)</f>
        <v>827</v>
      </c>
      <c r="Z2768" s="22">
        <f>VLOOKUP($G2768,Temp!$A:$C,Z$1,FALSE)</f>
        <v>0</v>
      </c>
      <c r="AA2768" s="22" t="e">
        <f>VLOOKUP($A2768,Searches!$A:$H,AA$1,FALSE)</f>
        <v>#N/A</v>
      </c>
      <c r="AB2768" s="22" t="e">
        <f>VLOOKUP($A2768,Searches!$A:$H,AB$1,FALSE)</f>
        <v>#N/A</v>
      </c>
      <c r="AC2768" s="22" t="e">
        <f>VLOOKUP($A2768,Searches!$A:$H,AC$1,FALSE)</f>
        <v>#N/A</v>
      </c>
      <c r="AD2768" s="22" t="e">
        <f>VLOOKUP($A2768,Searches!$A:$H,AD$1,FALSE)</f>
        <v>#N/A</v>
      </c>
      <c r="AE2768" s="22" t="e">
        <f>VLOOKUP($A2768,Searches!$A:$H,AE$1,FALSE)</f>
        <v>#N/A</v>
      </c>
      <c r="AF2768" s="22" t="e">
        <f>VLOOKUP($A2768,Searches!$A:$H,AF$1,FALSE)</f>
        <v>#N/A</v>
      </c>
      <c r="AG2768" s="22" t="e">
        <f>VLOOKUP($A2768,Searches!$A:$H,AG$1,FALSE)</f>
        <v>#N/A</v>
      </c>
      <c r="AH2768" s="22" t="e">
        <f>VLOOKUP($G2768,Temp!$D:$F,AH$1,FALSE)</f>
        <v>#N/A</v>
      </c>
      <c r="AI2768" s="22" t="e">
        <f>VLOOKUP($G2768,Temp!$D:$F,AI$1,FALSE)</f>
        <v>#N/A</v>
      </c>
      <c r="AJ2768" s="22" t="e">
        <f>VLOOKUP($G2768,Temp!$D:$F,AJ$1,FALSE)</f>
        <v>#N/A</v>
      </c>
    </row>
    <row r="2769" spans="1:36" ht="16" x14ac:dyDescent="0.2">
      <c r="A2769" s="8" t="str">
        <f t="shared" si="43"/>
        <v>Jayati Sengupta CareerWaze</v>
      </c>
      <c r="B2769" s="8" t="s">
        <v>16570</v>
      </c>
      <c r="C2769" s="8" t="s">
        <v>16571</v>
      </c>
      <c r="D2769" s="8" t="s">
        <v>14671</v>
      </c>
      <c r="E2769" s="8" t="s">
        <v>16572</v>
      </c>
      <c r="F2769" s="8" t="s">
        <v>14670</v>
      </c>
      <c r="G2769" s="12" t="s">
        <v>15766</v>
      </c>
      <c r="H2769" s="22" t="str">
        <f>VLOOKUP($G2769,Temp!$A:$C,H$1,FALSE)</f>
        <v>careerwaze.com</v>
      </c>
      <c r="I2769" s="22" t="e">
        <f>VLOOKUP($G2769,Temp!$A:$C,I$1,FALSE)</f>
        <v>#VALUE!</v>
      </c>
      <c r="J2769" s="22" t="e">
        <f>VLOOKUP($G2769,Temp!$A:$C,J$1,FALSE)</f>
        <v>#VALUE!</v>
      </c>
      <c r="K2769" s="22" t="e">
        <f>VLOOKUP($G2769,Temp!$A:$C,K$1,FALSE)</f>
        <v>#VALUE!</v>
      </c>
      <c r="L2769" s="22" t="e">
        <f>VLOOKUP($G2769,Temp!$A:$C,L$1,FALSE)</f>
        <v>#VALUE!</v>
      </c>
      <c r="M2769" s="22" t="e">
        <f>VLOOKUP($G2769,Temp!$A:$C,M$1,FALSE)</f>
        <v>#VALUE!</v>
      </c>
      <c r="N2769" s="22" t="e">
        <f>VLOOKUP($G2769,Temp!$A:$C,N$1,FALSE)</f>
        <v>#VALUE!</v>
      </c>
      <c r="O2769" s="22" t="e">
        <f>VLOOKUP($G2769,Temp!$A:$C,O$1,FALSE)</f>
        <v>#VALUE!</v>
      </c>
      <c r="P2769" s="22" t="e">
        <f>VLOOKUP($G2769,Temp!$A:$C,P$1,FALSE)</f>
        <v>#VALUE!</v>
      </c>
      <c r="Q2769" s="22" t="e">
        <f>VLOOKUP($G2769,Temp!$A:$C,Q$1,FALSE)</f>
        <v>#VALUE!</v>
      </c>
      <c r="R2769" s="22" t="e">
        <f>VLOOKUP($G2769,Temp!$A:$C,R$1,FALSE)</f>
        <v>#VALUE!</v>
      </c>
      <c r="S2769" s="22" t="e">
        <f>VLOOKUP($G2769,Temp!$A:$C,S$1,FALSE)</f>
        <v>#VALUE!</v>
      </c>
      <c r="T2769" s="22" t="e">
        <f>VLOOKUP($G2769,Temp!$A:$C,T$1,FALSE)</f>
        <v>#VALUE!</v>
      </c>
      <c r="U2769" s="22" t="e">
        <f>VLOOKUP($G2769,Temp!$A:$C,U$1,FALSE)</f>
        <v>#VALUE!</v>
      </c>
      <c r="V2769" s="22" t="e">
        <f>VLOOKUP($G2769,Temp!$A:$C,V$1,FALSE)</f>
        <v>#VALUE!</v>
      </c>
      <c r="W2769" s="22" t="e">
        <f>VLOOKUP($G2769,Temp!$A:$C,W$1,FALSE)</f>
        <v>#VALUE!</v>
      </c>
      <c r="X2769" s="22" t="e">
        <f>VLOOKUP($G2769,Temp!$A:$C,X$1,FALSE)</f>
        <v>#VALUE!</v>
      </c>
      <c r="Y2769" s="22">
        <f>VLOOKUP($G2769,Temp!$A:$C,Y$1,FALSE)</f>
        <v>1</v>
      </c>
      <c r="Z2769" s="22">
        <f>VLOOKUP($G2769,Temp!$A:$C,Z$1,FALSE)</f>
        <v>0</v>
      </c>
      <c r="AA2769" s="22" t="str">
        <f>VLOOKUP($A2769,Searches!$A:$H,AA$1,FALSE)</f>
        <v>Jayati Sengupta</v>
      </c>
      <c r="AB2769" s="22" t="str">
        <f>VLOOKUP($A2769,Searches!$A:$H,AB$1,FALSE)</f>
        <v>CareerWaze</v>
      </c>
      <c r="AC2769" s="22" t="str">
        <f>VLOOKUP($A2769,Searches!$A:$H,AC$1,FALSE)</f>
        <v>Co-Founder, Chief Product &amp; Marketing Officer</v>
      </c>
      <c r="AD2769" s="22" t="str">
        <f>VLOOKUP($A2769,Searches!$A:$H,AD$1,FALSE)</f>
        <v>2nd</v>
      </c>
      <c r="AE2769" s="22" t="str">
        <f>VLOOKUP($A2769,Searches!$A:$H,AE$1,FALSE)</f>
        <v>Open link</v>
      </c>
      <c r="AF2769" s="22" t="str">
        <f>VLOOKUP($A2769,Searches!$A:$H,AF$1,FALSE)</f>
        <v>San Francisco Bay Area</v>
      </c>
      <c r="AG2769" s="22" t="str">
        <f>VLOOKUP($A2769,Searches!$A:$H,AG$1,FALSE)</f>
        <v>https://www.linkedin.com/sales/profile/1419657,GO8C,NAME_SEARCH?moduleKey=peopleSearchResults&amp;pageKey=sales-search3-people-refinement&amp;contextId=635D3E904723061580FE6AF00A2B0000&amp;requestId=9002575f-1226-4d55-88c2-47fbb48715f2&amp;action=CLICK&amp;target=urn%3Ali%3AsalesLead%3A(-1%2C1419657)&amp;pageNumber=5&amp;targetEl=profilelink&amp;position=0&amp;trk=lss-serp-result-lead_photo</v>
      </c>
      <c r="AH2769" s="22" t="e">
        <f>VLOOKUP($G2769,Temp!$D:$F,AH$1,FALSE)</f>
        <v>#N/A</v>
      </c>
      <c r="AI2769" s="22" t="e">
        <f>VLOOKUP($G2769,Temp!$D:$F,AI$1,FALSE)</f>
        <v>#N/A</v>
      </c>
      <c r="AJ2769" s="22" t="e">
        <f>VLOOKUP($G2769,Temp!$D:$F,AJ$1,FALSE)</f>
        <v>#N/A</v>
      </c>
    </row>
    <row r="2770" spans="1:36" ht="16" x14ac:dyDescent="0.2">
      <c r="A2770" s="8" t="str">
        <f t="shared" si="43"/>
        <v>Robert Kulewicz Spot.IM</v>
      </c>
      <c r="B2770" s="8" t="s">
        <v>1836</v>
      </c>
      <c r="C2770" s="8" t="s">
        <v>16576</v>
      </c>
      <c r="D2770" s="8" t="s">
        <v>42</v>
      </c>
      <c r="E2770" s="8" t="s">
        <v>16577</v>
      </c>
      <c r="F2770" s="12" t="s">
        <v>16578</v>
      </c>
      <c r="G2770" s="12" t="s">
        <v>15769</v>
      </c>
      <c r="H2770" s="22" t="str">
        <f>VLOOKUP($G2770,Temp!$A:$C,H$1,FALSE)</f>
        <v>spot.im</v>
      </c>
      <c r="I2770" s="22" t="e">
        <f>VLOOKUP($G2770,Temp!$A:$C,I$1,FALSE)</f>
        <v>#VALUE!</v>
      </c>
      <c r="J2770" s="22" t="e">
        <f>VLOOKUP($G2770,Temp!$A:$C,J$1,FALSE)</f>
        <v>#VALUE!</v>
      </c>
      <c r="K2770" s="22" t="e">
        <f>VLOOKUP($G2770,Temp!$A:$C,K$1,FALSE)</f>
        <v>#VALUE!</v>
      </c>
      <c r="L2770" s="22" t="e">
        <f>VLOOKUP($G2770,Temp!$A:$C,L$1,FALSE)</f>
        <v>#VALUE!</v>
      </c>
      <c r="M2770" s="22" t="e">
        <f>VLOOKUP($G2770,Temp!$A:$C,M$1,FALSE)</f>
        <v>#VALUE!</v>
      </c>
      <c r="N2770" s="22" t="e">
        <f>VLOOKUP($G2770,Temp!$A:$C,N$1,FALSE)</f>
        <v>#VALUE!</v>
      </c>
      <c r="O2770" s="22" t="e">
        <f>VLOOKUP($G2770,Temp!$A:$C,O$1,FALSE)</f>
        <v>#VALUE!</v>
      </c>
      <c r="P2770" s="22" t="e">
        <f>VLOOKUP($G2770,Temp!$A:$C,P$1,FALSE)</f>
        <v>#VALUE!</v>
      </c>
      <c r="Q2770" s="22" t="e">
        <f>VLOOKUP($G2770,Temp!$A:$C,Q$1,FALSE)</f>
        <v>#VALUE!</v>
      </c>
      <c r="R2770" s="22" t="e">
        <f>VLOOKUP($G2770,Temp!$A:$C,R$1,FALSE)</f>
        <v>#VALUE!</v>
      </c>
      <c r="S2770" s="22" t="e">
        <f>VLOOKUP($G2770,Temp!$A:$C,S$1,FALSE)</f>
        <v>#VALUE!</v>
      </c>
      <c r="T2770" s="22" t="e">
        <f>VLOOKUP($G2770,Temp!$A:$C,T$1,FALSE)</f>
        <v>#VALUE!</v>
      </c>
      <c r="U2770" s="22" t="e">
        <f>VLOOKUP($G2770,Temp!$A:$C,U$1,FALSE)</f>
        <v>#VALUE!</v>
      </c>
      <c r="V2770" s="22" t="e">
        <f>VLOOKUP($G2770,Temp!$A:$C,V$1,FALSE)</f>
        <v>#VALUE!</v>
      </c>
      <c r="W2770" s="22" t="e">
        <f>VLOOKUP($G2770,Temp!$A:$C,W$1,FALSE)</f>
        <v>#VALUE!</v>
      </c>
      <c r="X2770" s="22" t="e">
        <f>VLOOKUP($G2770,Temp!$A:$C,X$1,FALSE)</f>
        <v>#VALUE!</v>
      </c>
      <c r="Y2770" s="22">
        <f>VLOOKUP($G2770,Temp!$A:$C,Y$1,FALSE)</f>
        <v>47</v>
      </c>
      <c r="Z2770" s="22">
        <f>VLOOKUP($G2770,Temp!$A:$C,Z$1,FALSE)</f>
        <v>0</v>
      </c>
      <c r="AA2770" s="22" t="e">
        <f>VLOOKUP($A2770,Searches!$A:$H,AA$1,FALSE)</f>
        <v>#N/A</v>
      </c>
      <c r="AB2770" s="22" t="e">
        <f>VLOOKUP($A2770,Searches!$A:$H,AB$1,FALSE)</f>
        <v>#N/A</v>
      </c>
      <c r="AC2770" s="22" t="e">
        <f>VLOOKUP($A2770,Searches!$A:$H,AC$1,FALSE)</f>
        <v>#N/A</v>
      </c>
      <c r="AD2770" s="22" t="e">
        <f>VLOOKUP($A2770,Searches!$A:$H,AD$1,FALSE)</f>
        <v>#N/A</v>
      </c>
      <c r="AE2770" s="22" t="e">
        <f>VLOOKUP($A2770,Searches!$A:$H,AE$1,FALSE)</f>
        <v>#N/A</v>
      </c>
      <c r="AF2770" s="22" t="e">
        <f>VLOOKUP($A2770,Searches!$A:$H,AF$1,FALSE)</f>
        <v>#N/A</v>
      </c>
      <c r="AG2770" s="22" t="e">
        <f>VLOOKUP($A2770,Searches!$A:$H,AG$1,FALSE)</f>
        <v>#N/A</v>
      </c>
      <c r="AH2770" s="22" t="e">
        <f>VLOOKUP($G2770,Temp!$D:$F,AH$1,FALSE)</f>
        <v>#N/A</v>
      </c>
      <c r="AI2770" s="22" t="e">
        <f>VLOOKUP($G2770,Temp!$D:$F,AI$1,FALSE)</f>
        <v>#N/A</v>
      </c>
      <c r="AJ2770" s="22" t="e">
        <f>VLOOKUP($G2770,Temp!$D:$F,AJ$1,FALSE)</f>
        <v>#N/A</v>
      </c>
    </row>
    <row r="2771" spans="1:36" ht="16" x14ac:dyDescent="0.2">
      <c r="A2771" s="8" t="str">
        <f t="shared" si="43"/>
        <v>Alan Edgett 17hats</v>
      </c>
      <c r="B2771" s="8" t="s">
        <v>9907</v>
      </c>
      <c r="C2771" s="8" t="s">
        <v>16583</v>
      </c>
      <c r="D2771" s="8" t="s">
        <v>42</v>
      </c>
      <c r="E2771" s="8" t="s">
        <v>16584</v>
      </c>
      <c r="F2771" s="8" t="s">
        <v>14698</v>
      </c>
      <c r="G2771" s="12" t="s">
        <v>15774</v>
      </c>
      <c r="H2771" s="22" t="str">
        <f>VLOOKUP($G2771,Temp!$A:$C,H$1,FALSE)</f>
        <v>17hats.com</v>
      </c>
      <c r="I2771" s="22" t="e">
        <f>VLOOKUP($G2771,Temp!$A:$C,I$1,FALSE)</f>
        <v>#VALUE!</v>
      </c>
      <c r="J2771" s="22" t="e">
        <f>VLOOKUP($G2771,Temp!$A:$C,J$1,FALSE)</f>
        <v>#VALUE!</v>
      </c>
      <c r="K2771" s="22" t="e">
        <f>VLOOKUP($G2771,Temp!$A:$C,K$1,FALSE)</f>
        <v>#VALUE!</v>
      </c>
      <c r="L2771" s="22" t="e">
        <f>VLOOKUP($G2771,Temp!$A:$C,L$1,FALSE)</f>
        <v>#VALUE!</v>
      </c>
      <c r="M2771" s="22" t="e">
        <f>VLOOKUP($G2771,Temp!$A:$C,M$1,FALSE)</f>
        <v>#VALUE!</v>
      </c>
      <c r="N2771" s="22" t="e">
        <f>VLOOKUP($G2771,Temp!$A:$C,N$1,FALSE)</f>
        <v>#VALUE!</v>
      </c>
      <c r="O2771" s="22" t="e">
        <f>VLOOKUP($G2771,Temp!$A:$C,O$1,FALSE)</f>
        <v>#VALUE!</v>
      </c>
      <c r="P2771" s="22" t="e">
        <f>VLOOKUP($G2771,Temp!$A:$C,P$1,FALSE)</f>
        <v>#VALUE!</v>
      </c>
      <c r="Q2771" s="22" t="e">
        <f>VLOOKUP($G2771,Temp!$A:$C,Q$1,FALSE)</f>
        <v>#VALUE!</v>
      </c>
      <c r="R2771" s="22" t="e">
        <f>VLOOKUP($G2771,Temp!$A:$C,R$1,FALSE)</f>
        <v>#VALUE!</v>
      </c>
      <c r="S2771" s="22" t="e">
        <f>VLOOKUP($G2771,Temp!$A:$C,S$1,FALSE)</f>
        <v>#VALUE!</v>
      </c>
      <c r="T2771" s="22" t="e">
        <f>VLOOKUP($G2771,Temp!$A:$C,T$1,FALSE)</f>
        <v>#VALUE!</v>
      </c>
      <c r="U2771" s="22" t="e">
        <f>VLOOKUP($G2771,Temp!$A:$C,U$1,FALSE)</f>
        <v>#VALUE!</v>
      </c>
      <c r="V2771" s="22" t="e">
        <f>VLOOKUP($G2771,Temp!$A:$C,V$1,FALSE)</f>
        <v>#VALUE!</v>
      </c>
      <c r="W2771" s="22" t="e">
        <f>VLOOKUP($G2771,Temp!$A:$C,W$1,FALSE)</f>
        <v>#VALUE!</v>
      </c>
      <c r="X2771" s="22" t="e">
        <f>VLOOKUP($G2771,Temp!$A:$C,X$1,FALSE)</f>
        <v>#VALUE!</v>
      </c>
      <c r="Y2771" s="22">
        <f>VLOOKUP($G2771,Temp!$A:$C,Y$1,FALSE)</f>
        <v>833</v>
      </c>
      <c r="Z2771" s="22">
        <f>VLOOKUP($G2771,Temp!$A:$C,Z$1,FALSE)</f>
        <v>534</v>
      </c>
      <c r="AA2771" s="22" t="str">
        <f>VLOOKUP($A2771,Searches!$A:$H,AA$1,FALSE)</f>
        <v>Alan Edgett</v>
      </c>
      <c r="AB2771" s="22" t="str">
        <f>VLOOKUP($A2771,Searches!$A:$H,AB$1,FALSE)</f>
        <v>17hats</v>
      </c>
      <c r="AC2771" s="22" t="str">
        <f>VLOOKUP($A2771,Searches!$A:$H,AC$1,FALSE)</f>
        <v>Chief Marketing Officer</v>
      </c>
      <c r="AD2771" s="22" t="str">
        <f>VLOOKUP($A2771,Searches!$A:$H,AD$1,FALSE)</f>
        <v>2nd</v>
      </c>
      <c r="AE2771" s="22" t="str">
        <f>VLOOKUP($A2771,Searches!$A:$H,AE$1,FALSE)</f>
        <v/>
      </c>
      <c r="AF2771" s="22" t="str">
        <f>VLOOKUP($A2771,Searches!$A:$H,AF$1,FALSE)</f>
        <v>Orange County, California Area</v>
      </c>
      <c r="AG2771" s="22" t="str">
        <f>VLOOKUP($A2771,Searches!$A:$H,AG$1,FALSE)</f>
        <v>https://www.linkedin.com/sales/profile/7274399,fP0L,NAME_SEARCH?moduleKey=peopleSearchResults&amp;pageKey=sales-search3-people-refinement&amp;contextId=635D3E904723061580FE6AF00A2B0000&amp;requestId=9002575f-1226-4d55-88c2-47fbb48715f2&amp;action=CLICK&amp;target=urn%3Ali%3AsalesLead%3A(-1%2C7274399)&amp;pageNumber=5&amp;targetEl=profilelink&amp;position=6&amp;trk=lss-serp-result-lead_photo</v>
      </c>
      <c r="AH2771" s="22" t="e">
        <f>VLOOKUP($G2771,Temp!$D:$F,AH$1,FALSE)</f>
        <v>#N/A</v>
      </c>
      <c r="AI2771" s="22" t="e">
        <f>VLOOKUP($G2771,Temp!$D:$F,AI$1,FALSE)</f>
        <v>#N/A</v>
      </c>
      <c r="AJ2771" s="22" t="e">
        <f>VLOOKUP($G2771,Temp!$D:$F,AJ$1,FALSE)</f>
        <v>#N/A</v>
      </c>
    </row>
    <row r="2772" spans="1:36" ht="16" x14ac:dyDescent="0.2">
      <c r="A2772" s="8" t="str">
        <f t="shared" si="43"/>
        <v>Gayle Meyers LUMA Partners</v>
      </c>
      <c r="B2772" s="8" t="s">
        <v>16587</v>
      </c>
      <c r="C2772" s="8" t="s">
        <v>2293</v>
      </c>
      <c r="D2772" s="8" t="s">
        <v>42</v>
      </c>
      <c r="E2772" s="8" t="s">
        <v>16588</v>
      </c>
      <c r="F2772" s="8" t="s">
        <v>16589</v>
      </c>
      <c r="G2772" s="12" t="s">
        <v>15783</v>
      </c>
      <c r="H2772" s="22" t="str">
        <f>VLOOKUP($G2772,Temp!$A:$C,H$1,FALSE)</f>
        <v>lumapartners.com</v>
      </c>
      <c r="I2772" s="22" t="e">
        <f>VLOOKUP($G2772,Temp!$A:$C,I$1,FALSE)</f>
        <v>#VALUE!</v>
      </c>
      <c r="J2772" s="22" t="e">
        <f>VLOOKUP($G2772,Temp!$A:$C,J$1,FALSE)</f>
        <v>#VALUE!</v>
      </c>
      <c r="K2772" s="22" t="e">
        <f>VLOOKUP($G2772,Temp!$A:$C,K$1,FALSE)</f>
        <v>#VALUE!</v>
      </c>
      <c r="L2772" s="22" t="e">
        <f>VLOOKUP($G2772,Temp!$A:$C,L$1,FALSE)</f>
        <v>#VALUE!</v>
      </c>
      <c r="M2772" s="22" t="e">
        <f>VLOOKUP($G2772,Temp!$A:$C,M$1,FALSE)</f>
        <v>#VALUE!</v>
      </c>
      <c r="N2772" s="22" t="e">
        <f>VLOOKUP($G2772,Temp!$A:$C,N$1,FALSE)</f>
        <v>#VALUE!</v>
      </c>
      <c r="O2772" s="22" t="e">
        <f>VLOOKUP($G2772,Temp!$A:$C,O$1,FALSE)</f>
        <v>#VALUE!</v>
      </c>
      <c r="P2772" s="22" t="e">
        <f>VLOOKUP($G2772,Temp!$A:$C,P$1,FALSE)</f>
        <v>#VALUE!</v>
      </c>
      <c r="Q2772" s="22" t="e">
        <f>VLOOKUP($G2772,Temp!$A:$C,Q$1,FALSE)</f>
        <v>#VALUE!</v>
      </c>
      <c r="R2772" s="22" t="e">
        <f>VLOOKUP($G2772,Temp!$A:$C,R$1,FALSE)</f>
        <v>#VALUE!</v>
      </c>
      <c r="S2772" s="22" t="e">
        <f>VLOOKUP($G2772,Temp!$A:$C,S$1,FALSE)</f>
        <v>#VALUE!</v>
      </c>
      <c r="T2772" s="22" t="e">
        <f>VLOOKUP($G2772,Temp!$A:$C,T$1,FALSE)</f>
        <v>#VALUE!</v>
      </c>
      <c r="U2772" s="22" t="e">
        <f>VLOOKUP($G2772,Temp!$A:$C,U$1,FALSE)</f>
        <v>#VALUE!</v>
      </c>
      <c r="V2772" s="22" t="e">
        <f>VLOOKUP($G2772,Temp!$A:$C,V$1,FALSE)</f>
        <v>#VALUE!</v>
      </c>
      <c r="W2772" s="22" t="e">
        <f>VLOOKUP($G2772,Temp!$A:$C,W$1,FALSE)</f>
        <v>#VALUE!</v>
      </c>
      <c r="X2772" s="22" t="e">
        <f>VLOOKUP($G2772,Temp!$A:$C,X$1,FALSE)</f>
        <v>#VALUE!</v>
      </c>
      <c r="Y2772" s="22">
        <f>VLOOKUP($G2772,Temp!$A:$C,Y$1,FALSE)</f>
        <v>1400</v>
      </c>
      <c r="Z2772" s="22">
        <f>VLOOKUP($G2772,Temp!$A:$C,Z$1,FALSE)</f>
        <v>0</v>
      </c>
      <c r="AA2772" s="22" t="e">
        <f>VLOOKUP($A2772,Searches!$A:$H,AA$1,FALSE)</f>
        <v>#N/A</v>
      </c>
      <c r="AB2772" s="22" t="e">
        <f>VLOOKUP($A2772,Searches!$A:$H,AB$1,FALSE)</f>
        <v>#N/A</v>
      </c>
      <c r="AC2772" s="22" t="e">
        <f>VLOOKUP($A2772,Searches!$A:$H,AC$1,FALSE)</f>
        <v>#N/A</v>
      </c>
      <c r="AD2772" s="22" t="e">
        <f>VLOOKUP($A2772,Searches!$A:$H,AD$1,FALSE)</f>
        <v>#N/A</v>
      </c>
      <c r="AE2772" s="22" t="e">
        <f>VLOOKUP($A2772,Searches!$A:$H,AE$1,FALSE)</f>
        <v>#N/A</v>
      </c>
      <c r="AF2772" s="22" t="e">
        <f>VLOOKUP($A2772,Searches!$A:$H,AF$1,FALSE)</f>
        <v>#N/A</v>
      </c>
      <c r="AG2772" s="22" t="e">
        <f>VLOOKUP($A2772,Searches!$A:$H,AG$1,FALSE)</f>
        <v>#N/A</v>
      </c>
      <c r="AH2772" s="22" t="e">
        <f>VLOOKUP($G2772,Temp!$D:$F,AH$1,FALSE)</f>
        <v>#N/A</v>
      </c>
      <c r="AI2772" s="22" t="e">
        <f>VLOOKUP($G2772,Temp!$D:$F,AI$1,FALSE)</f>
        <v>#N/A</v>
      </c>
      <c r="AJ2772" s="22" t="e">
        <f>VLOOKUP($G2772,Temp!$D:$F,AJ$1,FALSE)</f>
        <v>#N/A</v>
      </c>
    </row>
    <row r="2773" spans="1:36" ht="16" x14ac:dyDescent="0.2">
      <c r="A2773" s="8" t="str">
        <f t="shared" si="43"/>
        <v>Steven Weitzman Garden State Home Loans</v>
      </c>
      <c r="B2773" s="8" t="s">
        <v>1566</v>
      </c>
      <c r="C2773" s="8" t="s">
        <v>16593</v>
      </c>
      <c r="D2773" s="8" t="s">
        <v>42</v>
      </c>
      <c r="E2773" s="8" t="s">
        <v>16594</v>
      </c>
      <c r="F2773" s="8" t="s">
        <v>16595</v>
      </c>
      <c r="G2773" s="12" t="s">
        <v>15789</v>
      </c>
      <c r="H2773" s="22" t="str">
        <f>VLOOKUP($G2773,Temp!$A:$C,H$1,FALSE)</f>
        <v>gardenstateloans.com</v>
      </c>
      <c r="I2773" s="22" t="e">
        <f>VLOOKUP($G2773,Temp!$A:$C,I$1,FALSE)</f>
        <v>#VALUE!</v>
      </c>
      <c r="J2773" s="22" t="e">
        <f>VLOOKUP($G2773,Temp!$A:$C,J$1,FALSE)</f>
        <v>#VALUE!</v>
      </c>
      <c r="K2773" s="22" t="e">
        <f>VLOOKUP($G2773,Temp!$A:$C,K$1,FALSE)</f>
        <v>#VALUE!</v>
      </c>
      <c r="L2773" s="22" t="e">
        <f>VLOOKUP($G2773,Temp!$A:$C,L$1,FALSE)</f>
        <v>#VALUE!</v>
      </c>
      <c r="M2773" s="22" t="e">
        <f>VLOOKUP($G2773,Temp!$A:$C,M$1,FALSE)</f>
        <v>#VALUE!</v>
      </c>
      <c r="N2773" s="22" t="e">
        <f>VLOOKUP($G2773,Temp!$A:$C,N$1,FALSE)</f>
        <v>#VALUE!</v>
      </c>
      <c r="O2773" s="22" t="e">
        <f>VLOOKUP($G2773,Temp!$A:$C,O$1,FALSE)</f>
        <v>#VALUE!</v>
      </c>
      <c r="P2773" s="22" t="e">
        <f>VLOOKUP($G2773,Temp!$A:$C,P$1,FALSE)</f>
        <v>#VALUE!</v>
      </c>
      <c r="Q2773" s="22" t="e">
        <f>VLOOKUP($G2773,Temp!$A:$C,Q$1,FALSE)</f>
        <v>#VALUE!</v>
      </c>
      <c r="R2773" s="22" t="e">
        <f>VLOOKUP($G2773,Temp!$A:$C,R$1,FALSE)</f>
        <v>#VALUE!</v>
      </c>
      <c r="S2773" s="22" t="e">
        <f>VLOOKUP($G2773,Temp!$A:$C,S$1,FALSE)</f>
        <v>#VALUE!</v>
      </c>
      <c r="T2773" s="22" t="e">
        <f>VLOOKUP($G2773,Temp!$A:$C,T$1,FALSE)</f>
        <v>#VALUE!</v>
      </c>
      <c r="U2773" s="22" t="e">
        <f>VLOOKUP($G2773,Temp!$A:$C,U$1,FALSE)</f>
        <v>#VALUE!</v>
      </c>
      <c r="V2773" s="22" t="e">
        <f>VLOOKUP($G2773,Temp!$A:$C,V$1,FALSE)</f>
        <v>#VALUE!</v>
      </c>
      <c r="W2773" s="22" t="e">
        <f>VLOOKUP($G2773,Temp!$A:$C,W$1,FALSE)</f>
        <v>#VALUE!</v>
      </c>
      <c r="X2773" s="22" t="e">
        <f>VLOOKUP($G2773,Temp!$A:$C,X$1,FALSE)</f>
        <v>#VALUE!</v>
      </c>
      <c r="Y2773" s="22">
        <f>VLOOKUP($G2773,Temp!$A:$C,Y$1,FALSE)</f>
        <v>16200</v>
      </c>
      <c r="Z2773" s="22">
        <f>VLOOKUP($G2773,Temp!$A:$C,Z$1,FALSE)</f>
        <v>557</v>
      </c>
      <c r="AA2773" s="22" t="e">
        <f>VLOOKUP($A2773,Searches!$A:$H,AA$1,FALSE)</f>
        <v>#N/A</v>
      </c>
      <c r="AB2773" s="22" t="e">
        <f>VLOOKUP($A2773,Searches!$A:$H,AB$1,FALSE)</f>
        <v>#N/A</v>
      </c>
      <c r="AC2773" s="22" t="e">
        <f>VLOOKUP($A2773,Searches!$A:$H,AC$1,FALSE)</f>
        <v>#N/A</v>
      </c>
      <c r="AD2773" s="22" t="e">
        <f>VLOOKUP($A2773,Searches!$A:$H,AD$1,FALSE)</f>
        <v>#N/A</v>
      </c>
      <c r="AE2773" s="22" t="e">
        <f>VLOOKUP($A2773,Searches!$A:$H,AE$1,FALSE)</f>
        <v>#N/A</v>
      </c>
      <c r="AF2773" s="22" t="e">
        <f>VLOOKUP($A2773,Searches!$A:$H,AF$1,FALSE)</f>
        <v>#N/A</v>
      </c>
      <c r="AG2773" s="22" t="e">
        <f>VLOOKUP($A2773,Searches!$A:$H,AG$1,FALSE)</f>
        <v>#N/A</v>
      </c>
      <c r="AH2773" s="22" t="e">
        <f>VLOOKUP($G2773,Temp!$D:$F,AH$1,FALSE)</f>
        <v>#N/A</v>
      </c>
      <c r="AI2773" s="22" t="e">
        <f>VLOOKUP($G2773,Temp!$D:$F,AI$1,FALSE)</f>
        <v>#N/A</v>
      </c>
      <c r="AJ2773" s="22" t="e">
        <f>VLOOKUP($G2773,Temp!$D:$F,AJ$1,FALSE)</f>
        <v>#N/A</v>
      </c>
    </row>
    <row r="2774" spans="1:36" ht="16" x14ac:dyDescent="0.2">
      <c r="A2774" s="8" t="str">
        <f t="shared" si="43"/>
        <v>- Berrebi Prisma Media</v>
      </c>
      <c r="B2774" s="8" t="s">
        <v>4818</v>
      </c>
      <c r="C2774" s="8" t="s">
        <v>4819</v>
      </c>
      <c r="D2774" s="8" t="s">
        <v>4820</v>
      </c>
      <c r="E2774" s="8" t="s">
        <v>4821</v>
      </c>
      <c r="F2774" s="8" t="s">
        <v>4822</v>
      </c>
      <c r="G2774" s="12" t="s">
        <v>4538</v>
      </c>
      <c r="H2774" s="22" t="str">
        <f>VLOOKUP($G2774,Temp!$A:$C,H$1,FALSE)</f>
        <v>prismamedia.com</v>
      </c>
      <c r="I2774" s="22" t="e">
        <f>VLOOKUP($G2774,Temp!$A:$C,I$1,FALSE)</f>
        <v>#VALUE!</v>
      </c>
      <c r="J2774" s="22" t="e">
        <f>VLOOKUP($G2774,Temp!$A:$C,J$1,FALSE)</f>
        <v>#VALUE!</v>
      </c>
      <c r="K2774" s="22" t="e">
        <f>VLOOKUP($G2774,Temp!$A:$C,K$1,FALSE)</f>
        <v>#VALUE!</v>
      </c>
      <c r="L2774" s="22" t="e">
        <f>VLOOKUP($G2774,Temp!$A:$C,L$1,FALSE)</f>
        <v>#VALUE!</v>
      </c>
      <c r="M2774" s="22" t="e">
        <f>VLOOKUP($G2774,Temp!$A:$C,M$1,FALSE)</f>
        <v>#VALUE!</v>
      </c>
      <c r="N2774" s="22" t="e">
        <f>VLOOKUP($G2774,Temp!$A:$C,N$1,FALSE)</f>
        <v>#VALUE!</v>
      </c>
      <c r="O2774" s="22" t="e">
        <f>VLOOKUP($G2774,Temp!$A:$C,O$1,FALSE)</f>
        <v>#VALUE!</v>
      </c>
      <c r="P2774" s="22" t="e">
        <f>VLOOKUP($G2774,Temp!$A:$C,P$1,FALSE)</f>
        <v>#VALUE!</v>
      </c>
      <c r="Q2774" s="22" t="e">
        <f>VLOOKUP($G2774,Temp!$A:$C,Q$1,FALSE)</f>
        <v>#VALUE!</v>
      </c>
      <c r="R2774" s="22" t="e">
        <f>VLOOKUP($G2774,Temp!$A:$C,R$1,FALSE)</f>
        <v>#VALUE!</v>
      </c>
      <c r="S2774" s="22" t="e">
        <f>VLOOKUP($G2774,Temp!$A:$C,S$1,FALSE)</f>
        <v>#VALUE!</v>
      </c>
      <c r="T2774" s="22" t="e">
        <f>VLOOKUP($G2774,Temp!$A:$C,T$1,FALSE)</f>
        <v>#VALUE!</v>
      </c>
      <c r="U2774" s="22" t="e">
        <f>VLOOKUP($G2774,Temp!$A:$C,U$1,FALSE)</f>
        <v>#VALUE!</v>
      </c>
      <c r="V2774" s="22" t="e">
        <f>VLOOKUP($G2774,Temp!$A:$C,V$1,FALSE)</f>
        <v>#VALUE!</v>
      </c>
      <c r="W2774" s="22" t="e">
        <f>VLOOKUP($G2774,Temp!$A:$C,W$1,FALSE)</f>
        <v>#VALUE!</v>
      </c>
      <c r="X2774" s="22" t="e">
        <f>VLOOKUP($G2774,Temp!$A:$C,X$1,FALSE)</f>
        <v>#VALUE!</v>
      </c>
      <c r="Y2774" s="22">
        <f>VLOOKUP($G2774,Temp!$A:$C,Y$1,FALSE)</f>
        <v>0</v>
      </c>
      <c r="Z2774" s="22">
        <f>VLOOKUP($G2774,Temp!$A:$C,Z$1,FALSE)</f>
        <v>0</v>
      </c>
      <c r="AA2774" s="22" t="e">
        <f>VLOOKUP($A2774,Searches!$A:$H,AA$1,FALSE)</f>
        <v>#N/A</v>
      </c>
      <c r="AB2774" s="22" t="e">
        <f>VLOOKUP($A2774,Searches!$A:$H,AB$1,FALSE)</f>
        <v>#N/A</v>
      </c>
      <c r="AC2774" s="22" t="e">
        <f>VLOOKUP($A2774,Searches!$A:$H,AC$1,FALSE)</f>
        <v>#N/A</v>
      </c>
      <c r="AD2774" s="22" t="e">
        <f>VLOOKUP($A2774,Searches!$A:$H,AD$1,FALSE)</f>
        <v>#N/A</v>
      </c>
      <c r="AE2774" s="22" t="e">
        <f>VLOOKUP($A2774,Searches!$A:$H,AE$1,FALSE)</f>
        <v>#N/A</v>
      </c>
      <c r="AF2774" s="22" t="e">
        <f>VLOOKUP($A2774,Searches!$A:$H,AF$1,FALSE)</f>
        <v>#N/A</v>
      </c>
      <c r="AG2774" s="22" t="e">
        <f>VLOOKUP($A2774,Searches!$A:$H,AG$1,FALSE)</f>
        <v>#N/A</v>
      </c>
      <c r="AH2774" s="22" t="e">
        <f>VLOOKUP($G2774,Temp!$D:$F,AH$1,FALSE)</f>
        <v>#N/A</v>
      </c>
      <c r="AI2774" s="22" t="e">
        <f>VLOOKUP($G2774,Temp!$D:$F,AI$1,FALSE)</f>
        <v>#N/A</v>
      </c>
      <c r="AJ2774" s="22" t="e">
        <f>VLOOKUP($G2774,Temp!$D:$F,AJ$1,FALSE)</f>
        <v>#N/A</v>
      </c>
    </row>
    <row r="2775" spans="1:36" ht="16" x14ac:dyDescent="0.2">
      <c r="A2775" s="8" t="str">
        <f t="shared" si="43"/>
        <v>Matt Hausmann SchoolCNXT</v>
      </c>
      <c r="B2775" s="8" t="s">
        <v>856</v>
      </c>
      <c r="C2775" s="8" t="s">
        <v>16604</v>
      </c>
      <c r="D2775" s="8" t="s">
        <v>42</v>
      </c>
      <c r="E2775" s="8" t="s">
        <v>16605</v>
      </c>
      <c r="F2775" s="8" t="s">
        <v>16606</v>
      </c>
      <c r="G2775" s="12" t="s">
        <v>15801</v>
      </c>
      <c r="H2775" s="22" t="str">
        <f>VLOOKUP($G2775,Temp!$A:$C,H$1,FALSE)</f>
        <v>schoolcnxt.com</v>
      </c>
      <c r="I2775" s="22" t="e">
        <f>VLOOKUP($G2775,Temp!$A:$C,I$1,FALSE)</f>
        <v>#VALUE!</v>
      </c>
      <c r="J2775" s="22" t="e">
        <f>VLOOKUP($G2775,Temp!$A:$C,J$1,FALSE)</f>
        <v>#VALUE!</v>
      </c>
      <c r="K2775" s="22" t="e">
        <f>VLOOKUP($G2775,Temp!$A:$C,K$1,FALSE)</f>
        <v>#VALUE!</v>
      </c>
      <c r="L2775" s="22" t="e">
        <f>VLOOKUP($G2775,Temp!$A:$C,L$1,FALSE)</f>
        <v>#VALUE!</v>
      </c>
      <c r="M2775" s="22" t="e">
        <f>VLOOKUP($G2775,Temp!$A:$C,M$1,FALSE)</f>
        <v>#VALUE!</v>
      </c>
      <c r="N2775" s="22" t="e">
        <f>VLOOKUP($G2775,Temp!$A:$C,N$1,FALSE)</f>
        <v>#VALUE!</v>
      </c>
      <c r="O2775" s="22" t="e">
        <f>VLOOKUP($G2775,Temp!$A:$C,O$1,FALSE)</f>
        <v>#VALUE!</v>
      </c>
      <c r="P2775" s="22" t="e">
        <f>VLOOKUP($G2775,Temp!$A:$C,P$1,FALSE)</f>
        <v>#VALUE!</v>
      </c>
      <c r="Q2775" s="22" t="e">
        <f>VLOOKUP($G2775,Temp!$A:$C,Q$1,FALSE)</f>
        <v>#VALUE!</v>
      </c>
      <c r="R2775" s="22" t="e">
        <f>VLOOKUP($G2775,Temp!$A:$C,R$1,FALSE)</f>
        <v>#VALUE!</v>
      </c>
      <c r="S2775" s="22" t="e">
        <f>VLOOKUP($G2775,Temp!$A:$C,S$1,FALSE)</f>
        <v>#VALUE!</v>
      </c>
      <c r="T2775" s="22" t="e">
        <f>VLOOKUP($G2775,Temp!$A:$C,T$1,FALSE)</f>
        <v>#VALUE!</v>
      </c>
      <c r="U2775" s="22" t="e">
        <f>VLOOKUP($G2775,Temp!$A:$C,U$1,FALSE)</f>
        <v>#VALUE!</v>
      </c>
      <c r="V2775" s="22" t="e">
        <f>VLOOKUP($G2775,Temp!$A:$C,V$1,FALSE)</f>
        <v>#VALUE!</v>
      </c>
      <c r="W2775" s="22" t="e">
        <f>VLOOKUP($G2775,Temp!$A:$C,W$1,FALSE)</f>
        <v>#VALUE!</v>
      </c>
      <c r="X2775" s="22" t="e">
        <f>VLOOKUP($G2775,Temp!$A:$C,X$1,FALSE)</f>
        <v>#VALUE!</v>
      </c>
      <c r="Y2775" s="22">
        <f>VLOOKUP($G2775,Temp!$A:$C,Y$1,FALSE)</f>
        <v>26</v>
      </c>
      <c r="Z2775" s="22">
        <f>VLOOKUP($G2775,Temp!$A:$C,Z$1,FALSE)</f>
        <v>0</v>
      </c>
      <c r="AA2775" s="22" t="e">
        <f>VLOOKUP($A2775,Searches!$A:$H,AA$1,FALSE)</f>
        <v>#N/A</v>
      </c>
      <c r="AB2775" s="22" t="e">
        <f>VLOOKUP($A2775,Searches!$A:$H,AB$1,FALSE)</f>
        <v>#N/A</v>
      </c>
      <c r="AC2775" s="22" t="e">
        <f>VLOOKUP($A2775,Searches!$A:$H,AC$1,FALSE)</f>
        <v>#N/A</v>
      </c>
      <c r="AD2775" s="22" t="e">
        <f>VLOOKUP($A2775,Searches!$A:$H,AD$1,FALSE)</f>
        <v>#N/A</v>
      </c>
      <c r="AE2775" s="22" t="e">
        <f>VLOOKUP($A2775,Searches!$A:$H,AE$1,FALSE)</f>
        <v>#N/A</v>
      </c>
      <c r="AF2775" s="22" t="e">
        <f>VLOOKUP($A2775,Searches!$A:$H,AF$1,FALSE)</f>
        <v>#N/A</v>
      </c>
      <c r="AG2775" s="22" t="e">
        <f>VLOOKUP($A2775,Searches!$A:$H,AG$1,FALSE)</f>
        <v>#N/A</v>
      </c>
      <c r="AH2775" s="22" t="e">
        <f>VLOOKUP($G2775,Temp!$D:$F,AH$1,FALSE)</f>
        <v>#N/A</v>
      </c>
      <c r="AI2775" s="22" t="e">
        <f>VLOOKUP($G2775,Temp!$D:$F,AI$1,FALSE)</f>
        <v>#N/A</v>
      </c>
      <c r="AJ2775" s="22" t="e">
        <f>VLOOKUP($G2775,Temp!$D:$F,AJ$1,FALSE)</f>
        <v>#N/A</v>
      </c>
    </row>
    <row r="2776" spans="1:36" ht="16" x14ac:dyDescent="0.2">
      <c r="A2776" s="8" t="str">
        <f t="shared" si="43"/>
        <v>Ernesto Torres, Socius Digital Corp</v>
      </c>
      <c r="B2776" s="8" t="s">
        <v>2006</v>
      </c>
      <c r="C2776" s="8" t="s">
        <v>2007</v>
      </c>
      <c r="D2776" s="8" t="s">
        <v>42</v>
      </c>
      <c r="E2776" s="8" t="s">
        <v>2008</v>
      </c>
      <c r="F2776" s="8" t="s">
        <v>2009</v>
      </c>
      <c r="G2776" s="12" t="s">
        <v>1846</v>
      </c>
      <c r="H2776" s="22" t="str">
        <f>VLOOKUP($G2776,Temp!$A:$C,H$1,FALSE)</f>
        <v>sociusdigital.com</v>
      </c>
      <c r="I2776" s="22" t="e">
        <f>VLOOKUP($G2776,Temp!$A:$C,I$1,FALSE)</f>
        <v>#VALUE!</v>
      </c>
      <c r="J2776" s="22" t="e">
        <f>VLOOKUP($G2776,Temp!$A:$C,J$1,FALSE)</f>
        <v>#VALUE!</v>
      </c>
      <c r="K2776" s="22" t="e">
        <f>VLOOKUP($G2776,Temp!$A:$C,K$1,FALSE)</f>
        <v>#VALUE!</v>
      </c>
      <c r="L2776" s="22" t="e">
        <f>VLOOKUP($G2776,Temp!$A:$C,L$1,FALSE)</f>
        <v>#VALUE!</v>
      </c>
      <c r="M2776" s="22" t="e">
        <f>VLOOKUP($G2776,Temp!$A:$C,M$1,FALSE)</f>
        <v>#VALUE!</v>
      </c>
      <c r="N2776" s="22" t="e">
        <f>VLOOKUP($G2776,Temp!$A:$C,N$1,FALSE)</f>
        <v>#VALUE!</v>
      </c>
      <c r="O2776" s="22" t="e">
        <f>VLOOKUP($G2776,Temp!$A:$C,O$1,FALSE)</f>
        <v>#VALUE!</v>
      </c>
      <c r="P2776" s="22" t="e">
        <f>VLOOKUP($G2776,Temp!$A:$C,P$1,FALSE)</f>
        <v>#VALUE!</v>
      </c>
      <c r="Q2776" s="22" t="e">
        <f>VLOOKUP($G2776,Temp!$A:$C,Q$1,FALSE)</f>
        <v>#VALUE!</v>
      </c>
      <c r="R2776" s="22" t="e">
        <f>VLOOKUP($G2776,Temp!$A:$C,R$1,FALSE)</f>
        <v>#VALUE!</v>
      </c>
      <c r="S2776" s="22" t="e">
        <f>VLOOKUP($G2776,Temp!$A:$C,S$1,FALSE)</f>
        <v>#VALUE!</v>
      </c>
      <c r="T2776" s="22" t="e">
        <f>VLOOKUP($G2776,Temp!$A:$C,T$1,FALSE)</f>
        <v>#VALUE!</v>
      </c>
      <c r="U2776" s="22" t="e">
        <f>VLOOKUP($G2776,Temp!$A:$C,U$1,FALSE)</f>
        <v>#VALUE!</v>
      </c>
      <c r="V2776" s="22" t="e">
        <f>VLOOKUP($G2776,Temp!$A:$C,V$1,FALSE)</f>
        <v>#VALUE!</v>
      </c>
      <c r="W2776" s="22" t="e">
        <f>VLOOKUP($G2776,Temp!$A:$C,W$1,FALSE)</f>
        <v>#VALUE!</v>
      </c>
      <c r="X2776" s="22" t="e">
        <f>VLOOKUP($G2776,Temp!$A:$C,X$1,FALSE)</f>
        <v>#VALUE!</v>
      </c>
      <c r="Y2776" s="22">
        <f>VLOOKUP($G2776,Temp!$A:$C,Y$1,FALSE)</f>
        <v>0</v>
      </c>
      <c r="Z2776" s="22">
        <f>VLOOKUP($G2776,Temp!$A:$C,Z$1,FALSE)</f>
        <v>0</v>
      </c>
      <c r="AA2776" s="22" t="e">
        <f>VLOOKUP($A2776,Searches!$A:$H,AA$1,FALSE)</f>
        <v>#N/A</v>
      </c>
      <c r="AB2776" s="22" t="e">
        <f>VLOOKUP($A2776,Searches!$A:$H,AB$1,FALSE)</f>
        <v>#N/A</v>
      </c>
      <c r="AC2776" s="22" t="e">
        <f>VLOOKUP($A2776,Searches!$A:$H,AC$1,FALSE)</f>
        <v>#N/A</v>
      </c>
      <c r="AD2776" s="22" t="e">
        <f>VLOOKUP($A2776,Searches!$A:$H,AD$1,FALSE)</f>
        <v>#N/A</v>
      </c>
      <c r="AE2776" s="22" t="e">
        <f>VLOOKUP($A2776,Searches!$A:$H,AE$1,FALSE)</f>
        <v>#N/A</v>
      </c>
      <c r="AF2776" s="22" t="e">
        <f>VLOOKUP($A2776,Searches!$A:$H,AF$1,FALSE)</f>
        <v>#N/A</v>
      </c>
      <c r="AG2776" s="22" t="e">
        <f>VLOOKUP($A2776,Searches!$A:$H,AG$1,FALSE)</f>
        <v>#N/A</v>
      </c>
      <c r="AH2776" s="22" t="str">
        <f>VLOOKUP($G2776,Temp!$D:$F,AH$1,FALSE)</f>
        <v>sociusdigital.com</v>
      </c>
      <c r="AI2776" s="22" t="str">
        <f>VLOOKUP($G2776,Temp!$D:$F,AI$1,FALSE)</f>
        <v>HubSpot</v>
      </c>
      <c r="AJ2776" s="22" t="str">
        <f>VLOOKUP($G2776,Temp!$D:$F,AJ$1,FALSE)</f>
        <v>WordPress</v>
      </c>
    </row>
    <row r="2777" spans="1:36" ht="16" x14ac:dyDescent="0.2">
      <c r="A2777" s="8" t="str">
        <f t="shared" si="43"/>
        <v>Linda Bernier SKYGEN USA</v>
      </c>
      <c r="B2777" s="8" t="s">
        <v>4870</v>
      </c>
      <c r="C2777" s="8" t="s">
        <v>4871</v>
      </c>
      <c r="D2777" s="8" t="s">
        <v>42</v>
      </c>
      <c r="E2777" s="8" t="s">
        <v>4872</v>
      </c>
      <c r="F2777" s="8" t="s">
        <v>4873</v>
      </c>
      <c r="G2777" s="12" t="s">
        <v>4569</v>
      </c>
      <c r="H2777" s="22" t="str">
        <f>VLOOKUP($G2777,Temp!$A:$C,H$1,FALSE)</f>
        <v>skygenusa.com</v>
      </c>
      <c r="I2777" s="22" t="e">
        <f>VLOOKUP($G2777,Temp!$A:$C,I$1,FALSE)</f>
        <v>#VALUE!</v>
      </c>
      <c r="J2777" s="22" t="e">
        <f>VLOOKUP($G2777,Temp!$A:$C,J$1,FALSE)</f>
        <v>#VALUE!</v>
      </c>
      <c r="K2777" s="22" t="e">
        <f>VLOOKUP($G2777,Temp!$A:$C,K$1,FALSE)</f>
        <v>#VALUE!</v>
      </c>
      <c r="L2777" s="22" t="e">
        <f>VLOOKUP($G2777,Temp!$A:$C,L$1,FALSE)</f>
        <v>#VALUE!</v>
      </c>
      <c r="M2777" s="22" t="e">
        <f>VLOOKUP($G2777,Temp!$A:$C,M$1,FALSE)</f>
        <v>#VALUE!</v>
      </c>
      <c r="N2777" s="22" t="e">
        <f>VLOOKUP($G2777,Temp!$A:$C,N$1,FALSE)</f>
        <v>#VALUE!</v>
      </c>
      <c r="O2777" s="22" t="e">
        <f>VLOOKUP($G2777,Temp!$A:$C,O$1,FALSE)</f>
        <v>#VALUE!</v>
      </c>
      <c r="P2777" s="22" t="e">
        <f>VLOOKUP($G2777,Temp!$A:$C,P$1,FALSE)</f>
        <v>#VALUE!</v>
      </c>
      <c r="Q2777" s="22" t="e">
        <f>VLOOKUP($G2777,Temp!$A:$C,Q$1,FALSE)</f>
        <v>#VALUE!</v>
      </c>
      <c r="R2777" s="22" t="e">
        <f>VLOOKUP($G2777,Temp!$A:$C,R$1,FALSE)</f>
        <v>#VALUE!</v>
      </c>
      <c r="S2777" s="22" t="e">
        <f>VLOOKUP($G2777,Temp!$A:$C,S$1,FALSE)</f>
        <v>#VALUE!</v>
      </c>
      <c r="T2777" s="22" t="e">
        <f>VLOOKUP($G2777,Temp!$A:$C,T$1,FALSE)</f>
        <v>#VALUE!</v>
      </c>
      <c r="U2777" s="22" t="e">
        <f>VLOOKUP($G2777,Temp!$A:$C,U$1,FALSE)</f>
        <v>#VALUE!</v>
      </c>
      <c r="V2777" s="22" t="e">
        <f>VLOOKUP($G2777,Temp!$A:$C,V$1,FALSE)</f>
        <v>#VALUE!</v>
      </c>
      <c r="W2777" s="22" t="e">
        <f>VLOOKUP($G2777,Temp!$A:$C,W$1,FALSE)</f>
        <v>#VALUE!</v>
      </c>
      <c r="X2777" s="22" t="e">
        <f>VLOOKUP($G2777,Temp!$A:$C,X$1,FALSE)</f>
        <v>#VALUE!</v>
      </c>
      <c r="Y2777" s="22">
        <f>VLOOKUP($G2777,Temp!$A:$C,Y$1,FALSE)</f>
        <v>496</v>
      </c>
      <c r="Z2777" s="22">
        <f>VLOOKUP($G2777,Temp!$A:$C,Z$1,FALSE)</f>
        <v>4600</v>
      </c>
      <c r="AA2777" s="22" t="e">
        <f>VLOOKUP($A2777,Searches!$A:$H,AA$1,FALSE)</f>
        <v>#N/A</v>
      </c>
      <c r="AB2777" s="22" t="e">
        <f>VLOOKUP($A2777,Searches!$A:$H,AB$1,FALSE)</f>
        <v>#N/A</v>
      </c>
      <c r="AC2777" s="22" t="e">
        <f>VLOOKUP($A2777,Searches!$A:$H,AC$1,FALSE)</f>
        <v>#N/A</v>
      </c>
      <c r="AD2777" s="22" t="e">
        <f>VLOOKUP($A2777,Searches!$A:$H,AD$1,FALSE)</f>
        <v>#N/A</v>
      </c>
      <c r="AE2777" s="22" t="e">
        <f>VLOOKUP($A2777,Searches!$A:$H,AE$1,FALSE)</f>
        <v>#N/A</v>
      </c>
      <c r="AF2777" s="22" t="e">
        <f>VLOOKUP($A2777,Searches!$A:$H,AF$1,FALSE)</f>
        <v>#N/A</v>
      </c>
      <c r="AG2777" s="22" t="e">
        <f>VLOOKUP($A2777,Searches!$A:$H,AG$1,FALSE)</f>
        <v>#N/A</v>
      </c>
      <c r="AH2777" s="22" t="e">
        <f>VLOOKUP($G2777,Temp!$D:$F,AH$1,FALSE)</f>
        <v>#N/A</v>
      </c>
      <c r="AI2777" s="22" t="e">
        <f>VLOOKUP($G2777,Temp!$D:$F,AI$1,FALSE)</f>
        <v>#N/A</v>
      </c>
      <c r="AJ2777" s="22" t="e">
        <f>VLOOKUP($G2777,Temp!$D:$F,AJ$1,FALSE)</f>
        <v>#N/A</v>
      </c>
    </row>
    <row r="2778" spans="1:36" ht="16" x14ac:dyDescent="0.2">
      <c r="A2778" s="8" t="str">
        <f t="shared" si="43"/>
        <v>Jeff Kushner Allgress, Inc.</v>
      </c>
      <c r="B2778" s="8" t="s">
        <v>2520</v>
      </c>
      <c r="C2778" s="8" t="s">
        <v>16614</v>
      </c>
      <c r="D2778" s="8" t="s">
        <v>42</v>
      </c>
      <c r="E2778" s="8" t="s">
        <v>16615</v>
      </c>
      <c r="F2778" s="8" t="s">
        <v>14705</v>
      </c>
      <c r="G2778" s="12" t="s">
        <v>15826</v>
      </c>
      <c r="H2778" s="22" t="str">
        <f>VLOOKUP($G2778,Temp!$A:$C,H$1,FALSE)</f>
        <v>allgress.com</v>
      </c>
      <c r="I2778" s="22" t="e">
        <f>VLOOKUP($G2778,Temp!$A:$C,I$1,FALSE)</f>
        <v>#VALUE!</v>
      </c>
      <c r="J2778" s="22" t="e">
        <f>VLOOKUP($G2778,Temp!$A:$C,J$1,FALSE)</f>
        <v>#VALUE!</v>
      </c>
      <c r="K2778" s="22" t="e">
        <f>VLOOKUP($G2778,Temp!$A:$C,K$1,FALSE)</f>
        <v>#VALUE!</v>
      </c>
      <c r="L2778" s="22" t="e">
        <f>VLOOKUP($G2778,Temp!$A:$C,L$1,FALSE)</f>
        <v>#VALUE!</v>
      </c>
      <c r="M2778" s="22" t="e">
        <f>VLOOKUP($G2778,Temp!$A:$C,M$1,FALSE)</f>
        <v>#VALUE!</v>
      </c>
      <c r="N2778" s="22" t="e">
        <f>VLOOKUP($G2778,Temp!$A:$C,N$1,FALSE)</f>
        <v>#VALUE!</v>
      </c>
      <c r="O2778" s="22" t="e">
        <f>VLOOKUP($G2778,Temp!$A:$C,O$1,FALSE)</f>
        <v>#VALUE!</v>
      </c>
      <c r="P2778" s="22" t="e">
        <f>VLOOKUP($G2778,Temp!$A:$C,P$1,FALSE)</f>
        <v>#VALUE!</v>
      </c>
      <c r="Q2778" s="22" t="e">
        <f>VLOOKUP($G2778,Temp!$A:$C,Q$1,FALSE)</f>
        <v>#VALUE!</v>
      </c>
      <c r="R2778" s="22" t="e">
        <f>VLOOKUP($G2778,Temp!$A:$C,R$1,FALSE)</f>
        <v>#VALUE!</v>
      </c>
      <c r="S2778" s="22" t="e">
        <f>VLOOKUP($G2778,Temp!$A:$C,S$1,FALSE)</f>
        <v>#VALUE!</v>
      </c>
      <c r="T2778" s="22" t="e">
        <f>VLOOKUP($G2778,Temp!$A:$C,T$1,FALSE)</f>
        <v>#VALUE!</v>
      </c>
      <c r="U2778" s="22" t="e">
        <f>VLOOKUP($G2778,Temp!$A:$C,U$1,FALSE)</f>
        <v>#VALUE!</v>
      </c>
      <c r="V2778" s="22" t="e">
        <f>VLOOKUP($G2778,Temp!$A:$C,V$1,FALSE)</f>
        <v>#VALUE!</v>
      </c>
      <c r="W2778" s="22" t="e">
        <f>VLOOKUP($G2778,Temp!$A:$C,W$1,FALSE)</f>
        <v>#VALUE!</v>
      </c>
      <c r="X2778" s="22" t="e">
        <f>VLOOKUP($G2778,Temp!$A:$C,X$1,FALSE)</f>
        <v>#VALUE!</v>
      </c>
      <c r="Y2778" s="22">
        <f>VLOOKUP($G2778,Temp!$A:$C,Y$1,FALSE)</f>
        <v>7</v>
      </c>
      <c r="Z2778" s="22">
        <f>VLOOKUP($G2778,Temp!$A:$C,Z$1,FALSE)</f>
        <v>0</v>
      </c>
      <c r="AA2778" s="22" t="str">
        <f>VLOOKUP($A2778,Searches!$A:$H,AA$1,FALSE)</f>
        <v>Jeff Kushner</v>
      </c>
      <c r="AB2778" s="22" t="str">
        <f>VLOOKUP($A2778,Searches!$A:$H,AB$1,FALSE)</f>
        <v>Allgress, Inc.</v>
      </c>
      <c r="AC2778" s="22" t="str">
        <f>VLOOKUP($A2778,Searches!$A:$H,AC$1,FALSE)</f>
        <v>Chief Marketing Officer</v>
      </c>
      <c r="AD2778" s="22" t="str">
        <f>VLOOKUP($A2778,Searches!$A:$H,AD$1,FALSE)</f>
        <v>2nd</v>
      </c>
      <c r="AE2778" s="22" t="str">
        <f>VLOOKUP($A2778,Searches!$A:$H,AE$1,FALSE)</f>
        <v/>
      </c>
      <c r="AF2778" s="22" t="str">
        <f>VLOOKUP($A2778,Searches!$A:$H,AF$1,FALSE)</f>
        <v>Houston, Texas Area</v>
      </c>
      <c r="AG2778" s="22" t="str">
        <f>VLOOKUP($A2778,Searches!$A:$H,AG$1,FALSE)</f>
        <v>https://www.linkedin.com/sales/profile/545122,YFL-,NAME_SEARCH?moduleKey=peopleSearchResults&amp;pageKey=sales-search3-people-refinement&amp;contextId=635D3E904723061580FE6AF00A2B0000&amp;requestId=9002575f-1226-4d55-88c2-47fbb48715f2&amp;action=CLICK&amp;target=urn%3Ali%3AsalesLead%3A(-1%2C545122)&amp;pageNumber=5&amp;targetEl=profilelink&amp;position=12&amp;trk=lss-serp-result-lead_photo</v>
      </c>
      <c r="AH2778" s="22" t="e">
        <f>VLOOKUP($G2778,Temp!$D:$F,AH$1,FALSE)</f>
        <v>#N/A</v>
      </c>
      <c r="AI2778" s="22" t="e">
        <f>VLOOKUP($G2778,Temp!$D:$F,AI$1,FALSE)</f>
        <v>#N/A</v>
      </c>
      <c r="AJ2778" s="22" t="e">
        <f>VLOOKUP($G2778,Temp!$D:$F,AJ$1,FALSE)</f>
        <v>#N/A</v>
      </c>
    </row>
    <row r="2779" spans="1:36" ht="16" x14ac:dyDescent="0.2">
      <c r="A2779" s="8" t="str">
        <f t="shared" si="43"/>
        <v>Ethelbert Williams Northwestern University</v>
      </c>
      <c r="B2779" s="8" t="s">
        <v>3665</v>
      </c>
      <c r="C2779" s="8" t="s">
        <v>3666</v>
      </c>
      <c r="D2779" s="8" t="s">
        <v>3667</v>
      </c>
      <c r="E2779" s="8" t="s">
        <v>7660</v>
      </c>
      <c r="F2779" s="8" t="s">
        <v>3669</v>
      </c>
      <c r="G2779" s="12" t="s">
        <v>3394</v>
      </c>
      <c r="H2779" s="22" t="str">
        <f>VLOOKUP($G2779,Temp!$A:$C,H$1,FALSE)</f>
        <v>northwestern.edu</v>
      </c>
      <c r="I2779" s="22" t="e">
        <f>VLOOKUP($G2779,Temp!$A:$C,I$1,FALSE)</f>
        <v>#VALUE!</v>
      </c>
      <c r="J2779" s="22" t="e">
        <f>VLOOKUP($G2779,Temp!$A:$C,J$1,FALSE)</f>
        <v>#VALUE!</v>
      </c>
      <c r="K2779" s="22" t="e">
        <f>VLOOKUP($G2779,Temp!$A:$C,K$1,FALSE)</f>
        <v>#VALUE!</v>
      </c>
      <c r="L2779" s="22" t="e">
        <f>VLOOKUP($G2779,Temp!$A:$C,L$1,FALSE)</f>
        <v>#VALUE!</v>
      </c>
      <c r="M2779" s="22" t="e">
        <f>VLOOKUP($G2779,Temp!$A:$C,M$1,FALSE)</f>
        <v>#VALUE!</v>
      </c>
      <c r="N2779" s="22" t="e">
        <f>VLOOKUP($G2779,Temp!$A:$C,N$1,FALSE)</f>
        <v>#VALUE!</v>
      </c>
      <c r="O2779" s="22" t="e">
        <f>VLOOKUP($G2779,Temp!$A:$C,O$1,FALSE)</f>
        <v>#VALUE!</v>
      </c>
      <c r="P2779" s="22" t="e">
        <f>VLOOKUP($G2779,Temp!$A:$C,P$1,FALSE)</f>
        <v>#VALUE!</v>
      </c>
      <c r="Q2779" s="22" t="e">
        <f>VLOOKUP($G2779,Temp!$A:$C,Q$1,FALSE)</f>
        <v>#VALUE!</v>
      </c>
      <c r="R2779" s="22" t="e">
        <f>VLOOKUP($G2779,Temp!$A:$C,R$1,FALSE)</f>
        <v>#VALUE!</v>
      </c>
      <c r="S2779" s="22" t="e">
        <f>VLOOKUP($G2779,Temp!$A:$C,S$1,FALSE)</f>
        <v>#VALUE!</v>
      </c>
      <c r="T2779" s="22" t="e">
        <f>VLOOKUP($G2779,Temp!$A:$C,T$1,FALSE)</f>
        <v>#VALUE!</v>
      </c>
      <c r="U2779" s="22" t="e">
        <f>VLOOKUP($G2779,Temp!$A:$C,U$1,FALSE)</f>
        <v>#VALUE!</v>
      </c>
      <c r="V2779" s="22" t="e">
        <f>VLOOKUP($G2779,Temp!$A:$C,V$1,FALSE)</f>
        <v>#VALUE!</v>
      </c>
      <c r="W2779" s="22" t="e">
        <f>VLOOKUP($G2779,Temp!$A:$C,W$1,FALSE)</f>
        <v>#VALUE!</v>
      </c>
      <c r="X2779" s="22" t="e">
        <f>VLOOKUP($G2779,Temp!$A:$C,X$1,FALSE)</f>
        <v>#VALUE!</v>
      </c>
      <c r="Y2779" s="22">
        <f>VLOOKUP($G2779,Temp!$A:$C,Y$1,FALSE)</f>
        <v>2600000</v>
      </c>
      <c r="Z2779" s="22">
        <f>VLOOKUP($G2779,Temp!$A:$C,Z$1,FALSE)</f>
        <v>71000</v>
      </c>
      <c r="AA2779" s="22" t="e">
        <f>VLOOKUP($A2779,Searches!$A:$H,AA$1,FALSE)</f>
        <v>#N/A</v>
      </c>
      <c r="AB2779" s="22" t="e">
        <f>VLOOKUP($A2779,Searches!$A:$H,AB$1,FALSE)</f>
        <v>#N/A</v>
      </c>
      <c r="AC2779" s="22" t="e">
        <f>VLOOKUP($A2779,Searches!$A:$H,AC$1,FALSE)</f>
        <v>#N/A</v>
      </c>
      <c r="AD2779" s="22" t="e">
        <f>VLOOKUP($A2779,Searches!$A:$H,AD$1,FALSE)</f>
        <v>#N/A</v>
      </c>
      <c r="AE2779" s="22" t="e">
        <f>VLOOKUP($A2779,Searches!$A:$H,AE$1,FALSE)</f>
        <v>#N/A</v>
      </c>
      <c r="AF2779" s="22" t="e">
        <f>VLOOKUP($A2779,Searches!$A:$H,AF$1,FALSE)</f>
        <v>#N/A</v>
      </c>
      <c r="AG2779" s="22" t="e">
        <f>VLOOKUP($A2779,Searches!$A:$H,AG$1,FALSE)</f>
        <v>#N/A</v>
      </c>
      <c r="AH2779" s="22" t="e">
        <f>VLOOKUP($G2779,Temp!$D:$F,AH$1,FALSE)</f>
        <v>#N/A</v>
      </c>
      <c r="AI2779" s="22" t="e">
        <f>VLOOKUP($G2779,Temp!$D:$F,AI$1,FALSE)</f>
        <v>#N/A</v>
      </c>
      <c r="AJ2779" s="22" t="e">
        <f>VLOOKUP($G2779,Temp!$D:$F,AJ$1,FALSE)</f>
        <v>#N/A</v>
      </c>
    </row>
    <row r="2780" spans="1:36" ht="16" x14ac:dyDescent="0.2">
      <c r="A2780" s="8" t="str">
        <f t="shared" si="43"/>
        <v>Tim Bigoness D-Tools Inc.</v>
      </c>
      <c r="B2780" s="8" t="s">
        <v>3543</v>
      </c>
      <c r="C2780" s="8" t="s">
        <v>16624</v>
      </c>
      <c r="D2780" s="8" t="s">
        <v>42</v>
      </c>
      <c r="E2780" s="8" t="s">
        <v>16625</v>
      </c>
      <c r="F2780" s="8" t="s">
        <v>16626</v>
      </c>
      <c r="G2780" s="12" t="s">
        <v>15833</v>
      </c>
      <c r="H2780" s="22" t="str">
        <f>VLOOKUP($G2780,Temp!$A:$C,H$1,FALSE)</f>
        <v>d-tools.com</v>
      </c>
      <c r="I2780" s="22" t="e">
        <f>VLOOKUP($G2780,Temp!$A:$C,I$1,FALSE)</f>
        <v>#VALUE!</v>
      </c>
      <c r="J2780" s="22" t="e">
        <f>VLOOKUP($G2780,Temp!$A:$C,J$1,FALSE)</f>
        <v>#VALUE!</v>
      </c>
      <c r="K2780" s="22" t="e">
        <f>VLOOKUP($G2780,Temp!$A:$C,K$1,FALSE)</f>
        <v>#VALUE!</v>
      </c>
      <c r="L2780" s="22" t="e">
        <f>VLOOKUP($G2780,Temp!$A:$C,L$1,FALSE)</f>
        <v>#VALUE!</v>
      </c>
      <c r="M2780" s="22" t="e">
        <f>VLOOKUP($G2780,Temp!$A:$C,M$1,FALSE)</f>
        <v>#VALUE!</v>
      </c>
      <c r="N2780" s="22" t="e">
        <f>VLOOKUP($G2780,Temp!$A:$C,N$1,FALSE)</f>
        <v>#VALUE!</v>
      </c>
      <c r="O2780" s="22" t="e">
        <f>VLOOKUP($G2780,Temp!$A:$C,O$1,FALSE)</f>
        <v>#VALUE!</v>
      </c>
      <c r="P2780" s="22" t="e">
        <f>VLOOKUP($G2780,Temp!$A:$C,P$1,FALSE)</f>
        <v>#VALUE!</v>
      </c>
      <c r="Q2780" s="22" t="e">
        <f>VLOOKUP($G2780,Temp!$A:$C,Q$1,FALSE)</f>
        <v>#VALUE!</v>
      </c>
      <c r="R2780" s="22" t="e">
        <f>VLOOKUP($G2780,Temp!$A:$C,R$1,FALSE)</f>
        <v>#VALUE!</v>
      </c>
      <c r="S2780" s="22" t="e">
        <f>VLOOKUP($G2780,Temp!$A:$C,S$1,FALSE)</f>
        <v>#VALUE!</v>
      </c>
      <c r="T2780" s="22" t="e">
        <f>VLOOKUP($G2780,Temp!$A:$C,T$1,FALSE)</f>
        <v>#VALUE!</v>
      </c>
      <c r="U2780" s="22" t="e">
        <f>VLOOKUP($G2780,Temp!$A:$C,U$1,FALSE)</f>
        <v>#VALUE!</v>
      </c>
      <c r="V2780" s="22" t="e">
        <f>VLOOKUP($G2780,Temp!$A:$C,V$1,FALSE)</f>
        <v>#VALUE!</v>
      </c>
      <c r="W2780" s="22" t="e">
        <f>VLOOKUP($G2780,Temp!$A:$C,W$1,FALSE)</f>
        <v>#VALUE!</v>
      </c>
      <c r="X2780" s="22" t="e">
        <f>VLOOKUP($G2780,Temp!$A:$C,X$1,FALSE)</f>
        <v>#VALUE!</v>
      </c>
      <c r="Y2780" s="22">
        <f>VLOOKUP($G2780,Temp!$A:$C,Y$1,FALSE)</f>
        <v>6500</v>
      </c>
      <c r="Z2780" s="22">
        <f>VLOOKUP($G2780,Temp!$A:$C,Z$1,FALSE)</f>
        <v>864</v>
      </c>
      <c r="AA2780" s="22" t="e">
        <f>VLOOKUP($A2780,Searches!$A:$H,AA$1,FALSE)</f>
        <v>#N/A</v>
      </c>
      <c r="AB2780" s="22" t="e">
        <f>VLOOKUP($A2780,Searches!$A:$H,AB$1,FALSE)</f>
        <v>#N/A</v>
      </c>
      <c r="AC2780" s="22" t="e">
        <f>VLOOKUP($A2780,Searches!$A:$H,AC$1,FALSE)</f>
        <v>#N/A</v>
      </c>
      <c r="AD2780" s="22" t="e">
        <f>VLOOKUP($A2780,Searches!$A:$H,AD$1,FALSE)</f>
        <v>#N/A</v>
      </c>
      <c r="AE2780" s="22" t="e">
        <f>VLOOKUP($A2780,Searches!$A:$H,AE$1,FALSE)</f>
        <v>#N/A</v>
      </c>
      <c r="AF2780" s="22" t="e">
        <f>VLOOKUP($A2780,Searches!$A:$H,AF$1,FALSE)</f>
        <v>#N/A</v>
      </c>
      <c r="AG2780" s="22" t="e">
        <f>VLOOKUP($A2780,Searches!$A:$H,AG$1,FALSE)</f>
        <v>#N/A</v>
      </c>
      <c r="AH2780" s="22" t="e">
        <f>VLOOKUP($G2780,Temp!$D:$F,AH$1,FALSE)</f>
        <v>#N/A</v>
      </c>
      <c r="AI2780" s="22" t="e">
        <f>VLOOKUP($G2780,Temp!$D:$F,AI$1,FALSE)</f>
        <v>#N/A</v>
      </c>
      <c r="AJ2780" s="22" t="e">
        <f>VLOOKUP($G2780,Temp!$D:$F,AJ$1,FALSE)</f>
        <v>#N/A</v>
      </c>
    </row>
    <row r="2781" spans="1:36" ht="16" x14ac:dyDescent="0.2">
      <c r="A2781" s="8" t="str">
        <f t="shared" si="43"/>
        <v>Amber Osborne Doghead Simulations</v>
      </c>
      <c r="B2781" s="8" t="s">
        <v>3089</v>
      </c>
      <c r="C2781" s="8" t="s">
        <v>16632</v>
      </c>
      <c r="D2781" s="8" t="s">
        <v>42</v>
      </c>
      <c r="E2781" s="8" t="s">
        <v>16633</v>
      </c>
      <c r="F2781" s="8" t="s">
        <v>14722</v>
      </c>
      <c r="G2781" s="12" t="s">
        <v>15843</v>
      </c>
      <c r="H2781" s="22" t="str">
        <f>VLOOKUP($G2781,Temp!$A:$C,H$1,FALSE)</f>
        <v>dogheadsimulations.com</v>
      </c>
      <c r="I2781" s="22" t="e">
        <f>VLOOKUP($G2781,Temp!$A:$C,I$1,FALSE)</f>
        <v>#VALUE!</v>
      </c>
      <c r="J2781" s="22" t="e">
        <f>VLOOKUP($G2781,Temp!$A:$C,J$1,FALSE)</f>
        <v>#VALUE!</v>
      </c>
      <c r="K2781" s="22" t="e">
        <f>VLOOKUP($G2781,Temp!$A:$C,K$1,FALSE)</f>
        <v>#VALUE!</v>
      </c>
      <c r="L2781" s="22" t="e">
        <f>VLOOKUP($G2781,Temp!$A:$C,L$1,FALSE)</f>
        <v>#VALUE!</v>
      </c>
      <c r="M2781" s="22" t="e">
        <f>VLOOKUP($G2781,Temp!$A:$C,M$1,FALSE)</f>
        <v>#VALUE!</v>
      </c>
      <c r="N2781" s="22" t="e">
        <f>VLOOKUP($G2781,Temp!$A:$C,N$1,FALSE)</f>
        <v>#VALUE!</v>
      </c>
      <c r="O2781" s="22" t="e">
        <f>VLOOKUP($G2781,Temp!$A:$C,O$1,FALSE)</f>
        <v>#VALUE!</v>
      </c>
      <c r="P2781" s="22" t="e">
        <f>VLOOKUP($G2781,Temp!$A:$C,P$1,FALSE)</f>
        <v>#VALUE!</v>
      </c>
      <c r="Q2781" s="22" t="e">
        <f>VLOOKUP($G2781,Temp!$A:$C,Q$1,FALSE)</f>
        <v>#VALUE!</v>
      </c>
      <c r="R2781" s="22" t="e">
        <f>VLOOKUP($G2781,Temp!$A:$C,R$1,FALSE)</f>
        <v>#VALUE!</v>
      </c>
      <c r="S2781" s="22" t="e">
        <f>VLOOKUP($G2781,Temp!$A:$C,S$1,FALSE)</f>
        <v>#VALUE!</v>
      </c>
      <c r="T2781" s="22" t="e">
        <f>VLOOKUP($G2781,Temp!$A:$C,T$1,FALSE)</f>
        <v>#VALUE!</v>
      </c>
      <c r="U2781" s="22" t="e">
        <f>VLOOKUP($G2781,Temp!$A:$C,U$1,FALSE)</f>
        <v>#VALUE!</v>
      </c>
      <c r="V2781" s="22" t="e">
        <f>VLOOKUP($G2781,Temp!$A:$C,V$1,FALSE)</f>
        <v>#VALUE!</v>
      </c>
      <c r="W2781" s="22" t="e">
        <f>VLOOKUP($G2781,Temp!$A:$C,W$1,FALSE)</f>
        <v>#VALUE!</v>
      </c>
      <c r="X2781" s="22" t="e">
        <f>VLOOKUP($G2781,Temp!$A:$C,X$1,FALSE)</f>
        <v>#VALUE!</v>
      </c>
      <c r="Y2781" s="22">
        <f>VLOOKUP($G2781,Temp!$A:$C,Y$1,FALSE)</f>
        <v>9</v>
      </c>
      <c r="Z2781" s="22">
        <f>VLOOKUP($G2781,Temp!$A:$C,Z$1,FALSE)</f>
        <v>0</v>
      </c>
      <c r="AA2781" s="22" t="str">
        <f>VLOOKUP($A2781,Searches!$A:$H,AA$1,FALSE)</f>
        <v>Amber Osborne</v>
      </c>
      <c r="AB2781" s="22" t="str">
        <f>VLOOKUP($A2781,Searches!$A:$H,AB$1,FALSE)</f>
        <v>Doghead Simulations</v>
      </c>
      <c r="AC2781" s="22" t="str">
        <f>VLOOKUP($A2781,Searches!$A:$H,AC$1,FALSE)</f>
        <v>Chief Marketing Officer</v>
      </c>
      <c r="AD2781" s="22" t="str">
        <f>VLOOKUP($A2781,Searches!$A:$H,AD$1,FALSE)</f>
        <v>2nd</v>
      </c>
      <c r="AE2781" s="22" t="str">
        <f>VLOOKUP($A2781,Searches!$A:$H,AE$1,FALSE)</f>
        <v/>
      </c>
      <c r="AF2781" s="22" t="str">
        <f>VLOOKUP($A2781,Searches!$A:$H,AF$1,FALSE)</f>
        <v>Greater Seattle Area</v>
      </c>
      <c r="AG2781" s="22" t="str">
        <f>VLOOKUP($A2781,Searches!$A:$H,AG$1,FALSE)</f>
        <v>https://www.linkedin.com/sales/profile/30865926,M59X,NAME_SEARCH?moduleKey=peopleSearchResults&amp;pageKey=sales-search3-people-refinement&amp;contextId=635D3E904723061580FE6AF00A2B0000&amp;requestId=9002575f-1226-4d55-88c2-47fbb48715f2&amp;action=CLICK&amp;target=urn%3Ali%3AsalesLead%3A(-1%2C30865926)&amp;pageNumber=5&amp;targetEl=profilelink&amp;position=18&amp;trk=lss-serp-result-lead_photo</v>
      </c>
      <c r="AH2781" s="22" t="e">
        <f>VLOOKUP($G2781,Temp!$D:$F,AH$1,FALSE)</f>
        <v>#N/A</v>
      </c>
      <c r="AI2781" s="22" t="e">
        <f>VLOOKUP($G2781,Temp!$D:$F,AI$1,FALSE)</f>
        <v>#N/A</v>
      </c>
      <c r="AJ2781" s="22" t="e">
        <f>VLOOKUP($G2781,Temp!$D:$F,AJ$1,FALSE)</f>
        <v>#N/A</v>
      </c>
    </row>
    <row r="2782" spans="1:36" ht="16" x14ac:dyDescent="0.2">
      <c r="A2782" s="8" t="str">
        <f t="shared" si="43"/>
        <v>Alexandros Poulos Chartio</v>
      </c>
      <c r="B2782" s="8" t="s">
        <v>16637</v>
      </c>
      <c r="C2782" s="8" t="s">
        <v>16638</v>
      </c>
      <c r="D2782" s="8" t="s">
        <v>42</v>
      </c>
      <c r="E2782" s="8" t="s">
        <v>16639</v>
      </c>
      <c r="F2782" s="8" t="s">
        <v>16640</v>
      </c>
      <c r="G2782" s="12" t="s">
        <v>15871</v>
      </c>
      <c r="H2782" s="22" t="str">
        <f>VLOOKUP($G2782,Temp!$A:$C,H$1,FALSE)</f>
        <v>chartio.com</v>
      </c>
      <c r="I2782" s="22" t="e">
        <f>VLOOKUP($G2782,Temp!$A:$C,I$1,FALSE)</f>
        <v>#VALUE!</v>
      </c>
      <c r="J2782" s="22" t="e">
        <f>VLOOKUP($G2782,Temp!$A:$C,J$1,FALSE)</f>
        <v>#VALUE!</v>
      </c>
      <c r="K2782" s="22" t="e">
        <f>VLOOKUP($G2782,Temp!$A:$C,K$1,FALSE)</f>
        <v>#VALUE!</v>
      </c>
      <c r="L2782" s="22" t="e">
        <f>VLOOKUP($G2782,Temp!$A:$C,L$1,FALSE)</f>
        <v>#VALUE!</v>
      </c>
      <c r="M2782" s="22" t="e">
        <f>VLOOKUP($G2782,Temp!$A:$C,M$1,FALSE)</f>
        <v>#VALUE!</v>
      </c>
      <c r="N2782" s="22" t="e">
        <f>VLOOKUP($G2782,Temp!$A:$C,N$1,FALSE)</f>
        <v>#VALUE!</v>
      </c>
      <c r="O2782" s="22" t="e">
        <f>VLOOKUP($G2782,Temp!$A:$C,O$1,FALSE)</f>
        <v>#VALUE!</v>
      </c>
      <c r="P2782" s="22" t="e">
        <f>VLOOKUP($G2782,Temp!$A:$C,P$1,FALSE)</f>
        <v>#VALUE!</v>
      </c>
      <c r="Q2782" s="22" t="e">
        <f>VLOOKUP($G2782,Temp!$A:$C,Q$1,FALSE)</f>
        <v>#VALUE!</v>
      </c>
      <c r="R2782" s="22" t="e">
        <f>VLOOKUP($G2782,Temp!$A:$C,R$1,FALSE)</f>
        <v>#VALUE!</v>
      </c>
      <c r="S2782" s="22" t="e">
        <f>VLOOKUP($G2782,Temp!$A:$C,S$1,FALSE)</f>
        <v>#VALUE!</v>
      </c>
      <c r="T2782" s="22" t="e">
        <f>VLOOKUP($G2782,Temp!$A:$C,T$1,FALSE)</f>
        <v>#VALUE!</v>
      </c>
      <c r="U2782" s="22" t="e">
        <f>VLOOKUP($G2782,Temp!$A:$C,U$1,FALSE)</f>
        <v>#VALUE!</v>
      </c>
      <c r="V2782" s="22" t="e">
        <f>VLOOKUP($G2782,Temp!$A:$C,V$1,FALSE)</f>
        <v>#VALUE!</v>
      </c>
      <c r="W2782" s="22" t="e">
        <f>VLOOKUP($G2782,Temp!$A:$C,W$1,FALSE)</f>
        <v>#VALUE!</v>
      </c>
      <c r="X2782" s="22" t="e">
        <f>VLOOKUP($G2782,Temp!$A:$C,X$1,FALSE)</f>
        <v>#VALUE!</v>
      </c>
      <c r="Y2782" s="22">
        <f>VLOOKUP($G2782,Temp!$A:$C,Y$1,FALSE)</f>
        <v>75100</v>
      </c>
      <c r="Z2782" s="22">
        <f>VLOOKUP($G2782,Temp!$A:$C,Z$1,FALSE)</f>
        <v>14900</v>
      </c>
      <c r="AA2782" s="22" t="e">
        <f>VLOOKUP($A2782,Searches!$A:$H,AA$1,FALSE)</f>
        <v>#N/A</v>
      </c>
      <c r="AB2782" s="22" t="e">
        <f>VLOOKUP($A2782,Searches!$A:$H,AB$1,FALSE)</f>
        <v>#N/A</v>
      </c>
      <c r="AC2782" s="22" t="e">
        <f>VLOOKUP($A2782,Searches!$A:$H,AC$1,FALSE)</f>
        <v>#N/A</v>
      </c>
      <c r="AD2782" s="22" t="e">
        <f>VLOOKUP($A2782,Searches!$A:$H,AD$1,FALSE)</f>
        <v>#N/A</v>
      </c>
      <c r="AE2782" s="22" t="e">
        <f>VLOOKUP($A2782,Searches!$A:$H,AE$1,FALSE)</f>
        <v>#N/A</v>
      </c>
      <c r="AF2782" s="22" t="e">
        <f>VLOOKUP($A2782,Searches!$A:$H,AF$1,FALSE)</f>
        <v>#N/A</v>
      </c>
      <c r="AG2782" s="22" t="e">
        <f>VLOOKUP($A2782,Searches!$A:$H,AG$1,FALSE)</f>
        <v>#N/A</v>
      </c>
      <c r="AH2782" s="22" t="e">
        <f>VLOOKUP($G2782,Temp!$D:$F,AH$1,FALSE)</f>
        <v>#N/A</v>
      </c>
      <c r="AI2782" s="22" t="e">
        <f>VLOOKUP($G2782,Temp!$D:$F,AI$1,FALSE)</f>
        <v>#N/A</v>
      </c>
      <c r="AJ2782" s="22" t="e">
        <f>VLOOKUP($G2782,Temp!$D:$F,AJ$1,FALSE)</f>
        <v>#N/A</v>
      </c>
    </row>
    <row r="2783" spans="1:36" ht="16" x14ac:dyDescent="0.2">
      <c r="A2783" s="8" t="str">
        <f t="shared" si="43"/>
        <v>Cindy Zhou Constellation Research, Inc.</v>
      </c>
      <c r="B2783" s="8" t="s">
        <v>3711</v>
      </c>
      <c r="C2783" s="8" t="s">
        <v>1431</v>
      </c>
      <c r="D2783" s="8" t="s">
        <v>3712</v>
      </c>
      <c r="E2783" s="8" t="s">
        <v>3713</v>
      </c>
      <c r="F2783" s="8" t="s">
        <v>3714</v>
      </c>
      <c r="G2783" s="12" t="s">
        <v>3433</v>
      </c>
      <c r="H2783" s="22" t="str">
        <f>VLOOKUP($G2783,Temp!$A:$C,H$1,FALSE)</f>
        <v>constellationr.com</v>
      </c>
      <c r="I2783" s="22" t="e">
        <f>VLOOKUP($G2783,Temp!$A:$C,I$1,FALSE)</f>
        <v>#VALUE!</v>
      </c>
      <c r="J2783" s="22" t="e">
        <f>VLOOKUP($G2783,Temp!$A:$C,J$1,FALSE)</f>
        <v>#VALUE!</v>
      </c>
      <c r="K2783" s="22" t="e">
        <f>VLOOKUP($G2783,Temp!$A:$C,K$1,FALSE)</f>
        <v>#VALUE!</v>
      </c>
      <c r="L2783" s="22" t="e">
        <f>VLOOKUP($G2783,Temp!$A:$C,L$1,FALSE)</f>
        <v>#VALUE!</v>
      </c>
      <c r="M2783" s="22" t="e">
        <f>VLOOKUP($G2783,Temp!$A:$C,M$1,FALSE)</f>
        <v>#VALUE!</v>
      </c>
      <c r="N2783" s="22" t="e">
        <f>VLOOKUP($G2783,Temp!$A:$C,N$1,FALSE)</f>
        <v>#VALUE!</v>
      </c>
      <c r="O2783" s="22" t="e">
        <f>VLOOKUP($G2783,Temp!$A:$C,O$1,FALSE)</f>
        <v>#VALUE!</v>
      </c>
      <c r="P2783" s="22" t="e">
        <f>VLOOKUP($G2783,Temp!$A:$C,P$1,FALSE)</f>
        <v>#VALUE!</v>
      </c>
      <c r="Q2783" s="22" t="e">
        <f>VLOOKUP($G2783,Temp!$A:$C,Q$1,FALSE)</f>
        <v>#VALUE!</v>
      </c>
      <c r="R2783" s="22" t="e">
        <f>VLOOKUP($G2783,Temp!$A:$C,R$1,FALSE)</f>
        <v>#VALUE!</v>
      </c>
      <c r="S2783" s="22" t="e">
        <f>VLOOKUP($G2783,Temp!$A:$C,S$1,FALSE)</f>
        <v>#VALUE!</v>
      </c>
      <c r="T2783" s="22" t="e">
        <f>VLOOKUP($G2783,Temp!$A:$C,T$1,FALSE)</f>
        <v>#VALUE!</v>
      </c>
      <c r="U2783" s="22" t="e">
        <f>VLOOKUP($G2783,Temp!$A:$C,U$1,FALSE)</f>
        <v>#VALUE!</v>
      </c>
      <c r="V2783" s="22" t="e">
        <f>VLOOKUP($G2783,Temp!$A:$C,V$1,FALSE)</f>
        <v>#VALUE!</v>
      </c>
      <c r="W2783" s="22" t="e">
        <f>VLOOKUP($G2783,Temp!$A:$C,W$1,FALSE)</f>
        <v>#VALUE!</v>
      </c>
      <c r="X2783" s="22" t="e">
        <f>VLOOKUP($G2783,Temp!$A:$C,X$1,FALSE)</f>
        <v>#VALUE!</v>
      </c>
      <c r="Y2783" s="22">
        <f>VLOOKUP($G2783,Temp!$A:$C,Y$1,FALSE)</f>
        <v>7700</v>
      </c>
      <c r="Z2783" s="22">
        <f>VLOOKUP($G2783,Temp!$A:$C,Z$1,FALSE)</f>
        <v>0</v>
      </c>
      <c r="AA2783" s="22" t="e">
        <f>VLOOKUP($A2783,Searches!$A:$H,AA$1,FALSE)</f>
        <v>#N/A</v>
      </c>
      <c r="AB2783" s="22" t="e">
        <f>VLOOKUP($A2783,Searches!$A:$H,AB$1,FALSE)</f>
        <v>#N/A</v>
      </c>
      <c r="AC2783" s="22" t="e">
        <f>VLOOKUP($A2783,Searches!$A:$H,AC$1,FALSE)</f>
        <v>#N/A</v>
      </c>
      <c r="AD2783" s="22" t="e">
        <f>VLOOKUP($A2783,Searches!$A:$H,AD$1,FALSE)</f>
        <v>#N/A</v>
      </c>
      <c r="AE2783" s="22" t="e">
        <f>VLOOKUP($A2783,Searches!$A:$H,AE$1,FALSE)</f>
        <v>#N/A</v>
      </c>
      <c r="AF2783" s="22" t="e">
        <f>VLOOKUP($A2783,Searches!$A:$H,AF$1,FALSE)</f>
        <v>#N/A</v>
      </c>
      <c r="AG2783" s="22" t="e">
        <f>VLOOKUP($A2783,Searches!$A:$H,AG$1,FALSE)</f>
        <v>#N/A</v>
      </c>
      <c r="AH2783" s="22" t="e">
        <f>VLOOKUP($G2783,Temp!$D:$F,AH$1,FALSE)</f>
        <v>#N/A</v>
      </c>
      <c r="AI2783" s="22" t="e">
        <f>VLOOKUP($G2783,Temp!$D:$F,AI$1,FALSE)</f>
        <v>#N/A</v>
      </c>
      <c r="AJ2783" s="22" t="e">
        <f>VLOOKUP($G2783,Temp!$D:$F,AJ$1,FALSE)</f>
        <v>#N/A</v>
      </c>
    </row>
    <row r="2784" spans="1:36" ht="16" x14ac:dyDescent="0.2">
      <c r="A2784" s="8" t="str">
        <f t="shared" si="43"/>
        <v>Lesley Brown HP Inc.</v>
      </c>
      <c r="B2784" s="8" t="s">
        <v>16646</v>
      </c>
      <c r="C2784" s="8" t="s">
        <v>4428</v>
      </c>
      <c r="D2784" s="8" t="s">
        <v>16647</v>
      </c>
      <c r="E2784" s="8" t="s">
        <v>634</v>
      </c>
      <c r="F2784" s="8" t="s">
        <v>16648</v>
      </c>
      <c r="G2784" s="8" t="s">
        <v>634</v>
      </c>
      <c r="H2784" s="22" t="e">
        <f>VLOOKUP($G2784,Temp!$A:$C,H$1,FALSE)</f>
        <v>#N/A</v>
      </c>
      <c r="I2784" s="22" t="e">
        <f>VLOOKUP($G2784,Temp!$A:$C,I$1,FALSE)</f>
        <v>#N/A</v>
      </c>
      <c r="J2784" s="22" t="e">
        <f>VLOOKUP($G2784,Temp!$A:$C,J$1,FALSE)</f>
        <v>#N/A</v>
      </c>
      <c r="K2784" s="22" t="e">
        <f>VLOOKUP($G2784,Temp!$A:$C,K$1,FALSE)</f>
        <v>#N/A</v>
      </c>
      <c r="L2784" s="22" t="e">
        <f>VLOOKUP($G2784,Temp!$A:$C,L$1,FALSE)</f>
        <v>#N/A</v>
      </c>
      <c r="M2784" s="22" t="e">
        <f>VLOOKUP($G2784,Temp!$A:$C,M$1,FALSE)</f>
        <v>#N/A</v>
      </c>
      <c r="N2784" s="22" t="e">
        <f>VLOOKUP($G2784,Temp!$A:$C,N$1,FALSE)</f>
        <v>#N/A</v>
      </c>
      <c r="O2784" s="22" t="e">
        <f>VLOOKUP($G2784,Temp!$A:$C,O$1,FALSE)</f>
        <v>#N/A</v>
      </c>
      <c r="P2784" s="22" t="e">
        <f>VLOOKUP($G2784,Temp!$A:$C,P$1,FALSE)</f>
        <v>#N/A</v>
      </c>
      <c r="Q2784" s="22" t="e">
        <f>VLOOKUP($G2784,Temp!$A:$C,Q$1,FALSE)</f>
        <v>#N/A</v>
      </c>
      <c r="R2784" s="22" t="e">
        <f>VLOOKUP($G2784,Temp!$A:$C,R$1,FALSE)</f>
        <v>#N/A</v>
      </c>
      <c r="S2784" s="22" t="e">
        <f>VLOOKUP($G2784,Temp!$A:$C,S$1,FALSE)</f>
        <v>#N/A</v>
      </c>
      <c r="T2784" s="22" t="e">
        <f>VLOOKUP($G2784,Temp!$A:$C,T$1,FALSE)</f>
        <v>#N/A</v>
      </c>
      <c r="U2784" s="22" t="e">
        <f>VLOOKUP($G2784,Temp!$A:$C,U$1,FALSE)</f>
        <v>#N/A</v>
      </c>
      <c r="V2784" s="22" t="e">
        <f>VLOOKUP($G2784,Temp!$A:$C,V$1,FALSE)</f>
        <v>#N/A</v>
      </c>
      <c r="W2784" s="22" t="e">
        <f>VLOOKUP($G2784,Temp!$A:$C,W$1,FALSE)</f>
        <v>#N/A</v>
      </c>
      <c r="X2784" s="22" t="e">
        <f>VLOOKUP($G2784,Temp!$A:$C,X$1,FALSE)</f>
        <v>#N/A</v>
      </c>
      <c r="Y2784" s="22" t="e">
        <f>VLOOKUP($G2784,Temp!$A:$C,Y$1,FALSE)</f>
        <v>#N/A</v>
      </c>
      <c r="Z2784" s="22" t="e">
        <f>VLOOKUP($G2784,Temp!$A:$C,Z$1,FALSE)</f>
        <v>#N/A</v>
      </c>
      <c r="AA2784" s="22" t="e">
        <f>VLOOKUP($A2784,Searches!$A:$H,AA$1,FALSE)</f>
        <v>#N/A</v>
      </c>
      <c r="AB2784" s="22" t="e">
        <f>VLOOKUP($A2784,Searches!$A:$H,AB$1,FALSE)</f>
        <v>#N/A</v>
      </c>
      <c r="AC2784" s="22" t="e">
        <f>VLOOKUP($A2784,Searches!$A:$H,AC$1,FALSE)</f>
        <v>#N/A</v>
      </c>
      <c r="AD2784" s="22" t="e">
        <f>VLOOKUP($A2784,Searches!$A:$H,AD$1,FALSE)</f>
        <v>#N/A</v>
      </c>
      <c r="AE2784" s="22" t="e">
        <f>VLOOKUP($A2784,Searches!$A:$H,AE$1,FALSE)</f>
        <v>#N/A</v>
      </c>
      <c r="AF2784" s="22" t="e">
        <f>VLOOKUP($A2784,Searches!$A:$H,AF$1,FALSE)</f>
        <v>#N/A</v>
      </c>
      <c r="AG2784" s="22" t="e">
        <f>VLOOKUP($A2784,Searches!$A:$H,AG$1,FALSE)</f>
        <v>#N/A</v>
      </c>
      <c r="AH2784" s="22" t="e">
        <f>VLOOKUP($G2784,Temp!$D:$F,AH$1,FALSE)</f>
        <v>#N/A</v>
      </c>
      <c r="AI2784" s="22" t="e">
        <f>VLOOKUP($G2784,Temp!$D:$F,AI$1,FALSE)</f>
        <v>#N/A</v>
      </c>
      <c r="AJ2784" s="22" t="e">
        <f>VLOOKUP($G2784,Temp!$D:$F,AJ$1,FALSE)</f>
        <v>#N/A</v>
      </c>
    </row>
    <row r="2785" spans="1:36" ht="16" x14ac:dyDescent="0.2">
      <c r="A2785" s="8" t="str">
        <f t="shared" si="43"/>
        <v>Tony Albanese ParkHub</v>
      </c>
      <c r="B2785" s="8" t="s">
        <v>4156</v>
      </c>
      <c r="C2785" s="8" t="s">
        <v>16651</v>
      </c>
      <c r="D2785" s="8" t="s">
        <v>6728</v>
      </c>
      <c r="E2785" s="8" t="s">
        <v>16652</v>
      </c>
      <c r="F2785" s="8" t="s">
        <v>16653</v>
      </c>
      <c r="G2785" s="12" t="s">
        <v>15925</v>
      </c>
      <c r="H2785" s="22" t="str">
        <f>VLOOKUP($G2785,Temp!$A:$C,H$1,FALSE)</f>
        <v>ParkHub.com</v>
      </c>
      <c r="I2785" s="22" t="e">
        <f>VLOOKUP($G2785,Temp!$A:$C,I$1,FALSE)</f>
        <v>#VALUE!</v>
      </c>
      <c r="J2785" s="22" t="e">
        <f>VLOOKUP($G2785,Temp!$A:$C,J$1,FALSE)</f>
        <v>#VALUE!</v>
      </c>
      <c r="K2785" s="22" t="e">
        <f>VLOOKUP($G2785,Temp!$A:$C,K$1,FALSE)</f>
        <v>#VALUE!</v>
      </c>
      <c r="L2785" s="22" t="e">
        <f>VLOOKUP($G2785,Temp!$A:$C,L$1,FALSE)</f>
        <v>#VALUE!</v>
      </c>
      <c r="M2785" s="22" t="e">
        <f>VLOOKUP($G2785,Temp!$A:$C,M$1,FALSE)</f>
        <v>#VALUE!</v>
      </c>
      <c r="N2785" s="22" t="e">
        <f>VLOOKUP($G2785,Temp!$A:$C,N$1,FALSE)</f>
        <v>#VALUE!</v>
      </c>
      <c r="O2785" s="22" t="e">
        <f>VLOOKUP($G2785,Temp!$A:$C,O$1,FALSE)</f>
        <v>#VALUE!</v>
      </c>
      <c r="P2785" s="22" t="e">
        <f>VLOOKUP($G2785,Temp!$A:$C,P$1,FALSE)</f>
        <v>#VALUE!</v>
      </c>
      <c r="Q2785" s="22" t="e">
        <f>VLOOKUP($G2785,Temp!$A:$C,Q$1,FALSE)</f>
        <v>#VALUE!</v>
      </c>
      <c r="R2785" s="22" t="e">
        <f>VLOOKUP($G2785,Temp!$A:$C,R$1,FALSE)</f>
        <v>#VALUE!</v>
      </c>
      <c r="S2785" s="22" t="e">
        <f>VLOOKUP($G2785,Temp!$A:$C,S$1,FALSE)</f>
        <v>#VALUE!</v>
      </c>
      <c r="T2785" s="22" t="e">
        <f>VLOOKUP($G2785,Temp!$A:$C,T$1,FALSE)</f>
        <v>#VALUE!</v>
      </c>
      <c r="U2785" s="22" t="e">
        <f>VLOOKUP($G2785,Temp!$A:$C,U$1,FALSE)</f>
        <v>#VALUE!</v>
      </c>
      <c r="V2785" s="22" t="e">
        <f>VLOOKUP($G2785,Temp!$A:$C,V$1,FALSE)</f>
        <v>#VALUE!</v>
      </c>
      <c r="W2785" s="22" t="e">
        <f>VLOOKUP($G2785,Temp!$A:$C,W$1,FALSE)</f>
        <v>#VALUE!</v>
      </c>
      <c r="X2785" s="22" t="e">
        <f>VLOOKUP($G2785,Temp!$A:$C,X$1,FALSE)</f>
        <v>#VALUE!</v>
      </c>
      <c r="Y2785" s="22">
        <f>VLOOKUP($G2785,Temp!$A:$C,Y$1,FALSE)</f>
        <v>4</v>
      </c>
      <c r="Z2785" s="22">
        <f>VLOOKUP($G2785,Temp!$A:$C,Z$1,FALSE)</f>
        <v>0</v>
      </c>
      <c r="AA2785" s="22" t="e">
        <f>VLOOKUP($A2785,Searches!$A:$H,AA$1,FALSE)</f>
        <v>#N/A</v>
      </c>
      <c r="AB2785" s="22" t="e">
        <f>VLOOKUP($A2785,Searches!$A:$H,AB$1,FALSE)</f>
        <v>#N/A</v>
      </c>
      <c r="AC2785" s="22" t="e">
        <f>VLOOKUP($A2785,Searches!$A:$H,AC$1,FALSE)</f>
        <v>#N/A</v>
      </c>
      <c r="AD2785" s="22" t="e">
        <f>VLOOKUP($A2785,Searches!$A:$H,AD$1,FALSE)</f>
        <v>#N/A</v>
      </c>
      <c r="AE2785" s="22" t="e">
        <f>VLOOKUP($A2785,Searches!$A:$H,AE$1,FALSE)</f>
        <v>#N/A</v>
      </c>
      <c r="AF2785" s="22" t="e">
        <f>VLOOKUP($A2785,Searches!$A:$H,AF$1,FALSE)</f>
        <v>#N/A</v>
      </c>
      <c r="AG2785" s="22" t="e">
        <f>VLOOKUP($A2785,Searches!$A:$H,AG$1,FALSE)</f>
        <v>#N/A</v>
      </c>
      <c r="AH2785" s="22" t="e">
        <f>VLOOKUP($G2785,Temp!$D:$F,AH$1,FALSE)</f>
        <v>#N/A</v>
      </c>
      <c r="AI2785" s="22" t="e">
        <f>VLOOKUP($G2785,Temp!$D:$F,AI$1,FALSE)</f>
        <v>#N/A</v>
      </c>
      <c r="AJ2785" s="22" t="e">
        <f>VLOOKUP($G2785,Temp!$D:$F,AJ$1,FALSE)</f>
        <v>#N/A</v>
      </c>
    </row>
    <row r="2786" spans="1:36" ht="16" x14ac:dyDescent="0.2">
      <c r="A2786" s="8" t="str">
        <f t="shared" si="43"/>
        <v>Brad Rowland FSLogix, Inc.</v>
      </c>
      <c r="B2786" s="8" t="s">
        <v>1058</v>
      </c>
      <c r="C2786" s="8" t="s">
        <v>16659</v>
      </c>
      <c r="D2786" s="8" t="s">
        <v>42</v>
      </c>
      <c r="E2786" s="8" t="s">
        <v>16660</v>
      </c>
      <c r="F2786" s="8" t="s">
        <v>16661</v>
      </c>
      <c r="G2786" s="12" t="s">
        <v>15944</v>
      </c>
      <c r="H2786" s="22" t="str">
        <f>VLOOKUP($G2786,Temp!$A:$C,H$1,FALSE)</f>
        <v>fslogix.com</v>
      </c>
      <c r="I2786" s="22" t="e">
        <f>VLOOKUP($G2786,Temp!$A:$C,I$1,FALSE)</f>
        <v>#VALUE!</v>
      </c>
      <c r="J2786" s="22" t="e">
        <f>VLOOKUP($G2786,Temp!$A:$C,J$1,FALSE)</f>
        <v>#VALUE!</v>
      </c>
      <c r="K2786" s="22" t="e">
        <f>VLOOKUP($G2786,Temp!$A:$C,K$1,FALSE)</f>
        <v>#VALUE!</v>
      </c>
      <c r="L2786" s="22" t="e">
        <f>VLOOKUP($G2786,Temp!$A:$C,L$1,FALSE)</f>
        <v>#VALUE!</v>
      </c>
      <c r="M2786" s="22" t="e">
        <f>VLOOKUP($G2786,Temp!$A:$C,M$1,FALSE)</f>
        <v>#VALUE!</v>
      </c>
      <c r="N2786" s="22" t="e">
        <f>VLOOKUP($G2786,Temp!$A:$C,N$1,FALSE)</f>
        <v>#VALUE!</v>
      </c>
      <c r="O2786" s="22" t="e">
        <f>VLOOKUP($G2786,Temp!$A:$C,O$1,FALSE)</f>
        <v>#VALUE!</v>
      </c>
      <c r="P2786" s="22" t="e">
        <f>VLOOKUP($G2786,Temp!$A:$C,P$1,FALSE)</f>
        <v>#VALUE!</v>
      </c>
      <c r="Q2786" s="22" t="e">
        <f>VLOOKUP($G2786,Temp!$A:$C,Q$1,FALSE)</f>
        <v>#VALUE!</v>
      </c>
      <c r="R2786" s="22" t="e">
        <f>VLOOKUP($G2786,Temp!$A:$C,R$1,FALSE)</f>
        <v>#VALUE!</v>
      </c>
      <c r="S2786" s="22" t="e">
        <f>VLOOKUP($G2786,Temp!$A:$C,S$1,FALSE)</f>
        <v>#VALUE!</v>
      </c>
      <c r="T2786" s="22" t="e">
        <f>VLOOKUP($G2786,Temp!$A:$C,T$1,FALSE)</f>
        <v>#VALUE!</v>
      </c>
      <c r="U2786" s="22" t="e">
        <f>VLOOKUP($G2786,Temp!$A:$C,U$1,FALSE)</f>
        <v>#VALUE!</v>
      </c>
      <c r="V2786" s="22" t="e">
        <f>VLOOKUP($G2786,Temp!$A:$C,V$1,FALSE)</f>
        <v>#VALUE!</v>
      </c>
      <c r="W2786" s="22" t="e">
        <f>VLOOKUP($G2786,Temp!$A:$C,W$1,FALSE)</f>
        <v>#VALUE!</v>
      </c>
      <c r="X2786" s="22" t="e">
        <f>VLOOKUP($G2786,Temp!$A:$C,X$1,FALSE)</f>
        <v>#VALUE!</v>
      </c>
      <c r="Y2786" s="22">
        <f>VLOOKUP($G2786,Temp!$A:$C,Y$1,FALSE)</f>
        <v>687</v>
      </c>
      <c r="Z2786" s="22">
        <f>VLOOKUP($G2786,Temp!$A:$C,Z$1,FALSE)</f>
        <v>3200</v>
      </c>
      <c r="AA2786" s="22" t="e">
        <f>VLOOKUP($A2786,Searches!$A:$H,AA$1,FALSE)</f>
        <v>#N/A</v>
      </c>
      <c r="AB2786" s="22" t="e">
        <f>VLOOKUP($A2786,Searches!$A:$H,AB$1,FALSE)</f>
        <v>#N/A</v>
      </c>
      <c r="AC2786" s="22" t="e">
        <f>VLOOKUP($A2786,Searches!$A:$H,AC$1,FALSE)</f>
        <v>#N/A</v>
      </c>
      <c r="AD2786" s="22" t="e">
        <f>VLOOKUP($A2786,Searches!$A:$H,AD$1,FALSE)</f>
        <v>#N/A</v>
      </c>
      <c r="AE2786" s="22" t="e">
        <f>VLOOKUP($A2786,Searches!$A:$H,AE$1,FALSE)</f>
        <v>#N/A</v>
      </c>
      <c r="AF2786" s="22" t="e">
        <f>VLOOKUP($A2786,Searches!$A:$H,AF$1,FALSE)</f>
        <v>#N/A</v>
      </c>
      <c r="AG2786" s="22" t="e">
        <f>VLOOKUP($A2786,Searches!$A:$H,AG$1,FALSE)</f>
        <v>#N/A</v>
      </c>
      <c r="AH2786" s="22" t="e">
        <f>VLOOKUP($G2786,Temp!$D:$F,AH$1,FALSE)</f>
        <v>#N/A</v>
      </c>
      <c r="AI2786" s="22" t="e">
        <f>VLOOKUP($G2786,Temp!$D:$F,AI$1,FALSE)</f>
        <v>#N/A</v>
      </c>
      <c r="AJ2786" s="22" t="e">
        <f>VLOOKUP($G2786,Temp!$D:$F,AJ$1,FALSE)</f>
        <v>#N/A</v>
      </c>
    </row>
    <row r="2787" spans="1:36" ht="16" x14ac:dyDescent="0.2">
      <c r="A2787" s="8" t="str">
        <f t="shared" si="43"/>
        <v>Ricardo Mazzi Carevive Systems</v>
      </c>
      <c r="B2787" s="8" t="s">
        <v>16665</v>
      </c>
      <c r="C2787" s="8" t="s">
        <v>16666</v>
      </c>
      <c r="D2787" s="8" t="s">
        <v>42</v>
      </c>
      <c r="E2787" s="8" t="s">
        <v>16667</v>
      </c>
      <c r="F2787" s="8" t="s">
        <v>16668</v>
      </c>
      <c r="G2787" s="12" t="s">
        <v>15961</v>
      </c>
      <c r="H2787" s="22" t="str">
        <f>VLOOKUP($G2787,Temp!$A:$C,H$1,FALSE)</f>
        <v>carevive.com</v>
      </c>
      <c r="I2787" s="22" t="e">
        <f>VLOOKUP($G2787,Temp!$A:$C,I$1,FALSE)</f>
        <v>#VALUE!</v>
      </c>
      <c r="J2787" s="22" t="e">
        <f>VLOOKUP($G2787,Temp!$A:$C,J$1,FALSE)</f>
        <v>#VALUE!</v>
      </c>
      <c r="K2787" s="22" t="e">
        <f>VLOOKUP($G2787,Temp!$A:$C,K$1,FALSE)</f>
        <v>#VALUE!</v>
      </c>
      <c r="L2787" s="22" t="e">
        <f>VLOOKUP($G2787,Temp!$A:$C,L$1,FALSE)</f>
        <v>#VALUE!</v>
      </c>
      <c r="M2787" s="22" t="e">
        <f>VLOOKUP($G2787,Temp!$A:$C,M$1,FALSE)</f>
        <v>#VALUE!</v>
      </c>
      <c r="N2787" s="22" t="e">
        <f>VLOOKUP($G2787,Temp!$A:$C,N$1,FALSE)</f>
        <v>#VALUE!</v>
      </c>
      <c r="O2787" s="22" t="e">
        <f>VLOOKUP($G2787,Temp!$A:$C,O$1,FALSE)</f>
        <v>#VALUE!</v>
      </c>
      <c r="P2787" s="22" t="e">
        <f>VLOOKUP($G2787,Temp!$A:$C,P$1,FALSE)</f>
        <v>#VALUE!</v>
      </c>
      <c r="Q2787" s="22" t="e">
        <f>VLOOKUP($G2787,Temp!$A:$C,Q$1,FALSE)</f>
        <v>#VALUE!</v>
      </c>
      <c r="R2787" s="22" t="e">
        <f>VLOOKUP($G2787,Temp!$A:$C,R$1,FALSE)</f>
        <v>#VALUE!</v>
      </c>
      <c r="S2787" s="22" t="e">
        <f>VLOOKUP($G2787,Temp!$A:$C,S$1,FALSE)</f>
        <v>#VALUE!</v>
      </c>
      <c r="T2787" s="22" t="e">
        <f>VLOOKUP($G2787,Temp!$A:$C,T$1,FALSE)</f>
        <v>#VALUE!</v>
      </c>
      <c r="U2787" s="22" t="e">
        <f>VLOOKUP($G2787,Temp!$A:$C,U$1,FALSE)</f>
        <v>#VALUE!</v>
      </c>
      <c r="V2787" s="22" t="e">
        <f>VLOOKUP($G2787,Temp!$A:$C,V$1,FALSE)</f>
        <v>#VALUE!</v>
      </c>
      <c r="W2787" s="22" t="e">
        <f>VLOOKUP($G2787,Temp!$A:$C,W$1,FALSE)</f>
        <v>#VALUE!</v>
      </c>
      <c r="X2787" s="22" t="e">
        <f>VLOOKUP($G2787,Temp!$A:$C,X$1,FALSE)</f>
        <v>#VALUE!</v>
      </c>
      <c r="Y2787" s="22">
        <f>VLOOKUP($G2787,Temp!$A:$C,Y$1,FALSE)</f>
        <v>64</v>
      </c>
      <c r="Z2787" s="22">
        <f>VLOOKUP($G2787,Temp!$A:$C,Z$1,FALSE)</f>
        <v>2</v>
      </c>
      <c r="AA2787" s="22" t="e">
        <f>VLOOKUP($A2787,Searches!$A:$H,AA$1,FALSE)</f>
        <v>#N/A</v>
      </c>
      <c r="AB2787" s="22" t="e">
        <f>VLOOKUP($A2787,Searches!$A:$H,AB$1,FALSE)</f>
        <v>#N/A</v>
      </c>
      <c r="AC2787" s="22" t="e">
        <f>VLOOKUP($A2787,Searches!$A:$H,AC$1,FALSE)</f>
        <v>#N/A</v>
      </c>
      <c r="AD2787" s="22" t="e">
        <f>VLOOKUP($A2787,Searches!$A:$H,AD$1,FALSE)</f>
        <v>#N/A</v>
      </c>
      <c r="AE2787" s="22" t="e">
        <f>VLOOKUP($A2787,Searches!$A:$H,AE$1,FALSE)</f>
        <v>#N/A</v>
      </c>
      <c r="AF2787" s="22" t="e">
        <f>VLOOKUP($A2787,Searches!$A:$H,AF$1,FALSE)</f>
        <v>#N/A</v>
      </c>
      <c r="AG2787" s="22" t="e">
        <f>VLOOKUP($A2787,Searches!$A:$H,AG$1,FALSE)</f>
        <v>#N/A</v>
      </c>
      <c r="AH2787" s="22" t="e">
        <f>VLOOKUP($G2787,Temp!$D:$F,AH$1,FALSE)</f>
        <v>#N/A</v>
      </c>
      <c r="AI2787" s="22" t="e">
        <f>VLOOKUP($G2787,Temp!$D:$F,AI$1,FALSE)</f>
        <v>#N/A</v>
      </c>
      <c r="AJ2787" s="22" t="e">
        <f>VLOOKUP($G2787,Temp!$D:$F,AJ$1,FALSE)</f>
        <v>#N/A</v>
      </c>
    </row>
    <row r="2788" spans="1:36" ht="16" x14ac:dyDescent="0.2">
      <c r="A2788" s="8" t="str">
        <f t="shared" si="43"/>
        <v>Jamie Lords XTIRI</v>
      </c>
      <c r="B2788" s="8" t="s">
        <v>2176</v>
      </c>
      <c r="C2788" s="8" t="s">
        <v>2179</v>
      </c>
      <c r="D2788" s="8" t="s">
        <v>2181</v>
      </c>
      <c r="E2788" s="8" t="s">
        <v>2182</v>
      </c>
      <c r="F2788" s="8" t="s">
        <v>2183</v>
      </c>
      <c r="G2788" s="12" t="s">
        <v>1990</v>
      </c>
      <c r="H2788" s="22" t="str">
        <f>VLOOKUP($G2788,Temp!$A:$C,H$1,FALSE)</f>
        <v>xtiri.com</v>
      </c>
      <c r="I2788" s="22" t="e">
        <f>VLOOKUP($G2788,Temp!$A:$C,I$1,FALSE)</f>
        <v>#VALUE!</v>
      </c>
      <c r="J2788" s="22" t="e">
        <f>VLOOKUP($G2788,Temp!$A:$C,J$1,FALSE)</f>
        <v>#VALUE!</v>
      </c>
      <c r="K2788" s="22" t="e">
        <f>VLOOKUP($G2788,Temp!$A:$C,K$1,FALSE)</f>
        <v>#VALUE!</v>
      </c>
      <c r="L2788" s="22" t="e">
        <f>VLOOKUP($G2788,Temp!$A:$C,L$1,FALSE)</f>
        <v>#VALUE!</v>
      </c>
      <c r="M2788" s="22" t="e">
        <f>VLOOKUP($G2788,Temp!$A:$C,M$1,FALSE)</f>
        <v>#VALUE!</v>
      </c>
      <c r="N2788" s="22" t="e">
        <f>VLOOKUP($G2788,Temp!$A:$C,N$1,FALSE)</f>
        <v>#VALUE!</v>
      </c>
      <c r="O2788" s="22" t="e">
        <f>VLOOKUP($G2788,Temp!$A:$C,O$1,FALSE)</f>
        <v>#VALUE!</v>
      </c>
      <c r="P2788" s="22" t="e">
        <f>VLOOKUP($G2788,Temp!$A:$C,P$1,FALSE)</f>
        <v>#VALUE!</v>
      </c>
      <c r="Q2788" s="22" t="e">
        <f>VLOOKUP($G2788,Temp!$A:$C,Q$1,FALSE)</f>
        <v>#VALUE!</v>
      </c>
      <c r="R2788" s="22" t="e">
        <f>VLOOKUP($G2788,Temp!$A:$C,R$1,FALSE)</f>
        <v>#VALUE!</v>
      </c>
      <c r="S2788" s="22" t="e">
        <f>VLOOKUP($G2788,Temp!$A:$C,S$1,FALSE)</f>
        <v>#VALUE!</v>
      </c>
      <c r="T2788" s="22" t="e">
        <f>VLOOKUP($G2788,Temp!$A:$C,T$1,FALSE)</f>
        <v>#VALUE!</v>
      </c>
      <c r="U2788" s="22" t="e">
        <f>VLOOKUP($G2788,Temp!$A:$C,U$1,FALSE)</f>
        <v>#VALUE!</v>
      </c>
      <c r="V2788" s="22" t="e">
        <f>VLOOKUP($G2788,Temp!$A:$C,V$1,FALSE)</f>
        <v>#VALUE!</v>
      </c>
      <c r="W2788" s="22" t="e">
        <f>VLOOKUP($G2788,Temp!$A:$C,W$1,FALSE)</f>
        <v>#VALUE!</v>
      </c>
      <c r="X2788" s="22" t="e">
        <f>VLOOKUP($G2788,Temp!$A:$C,X$1,FALSE)</f>
        <v>#VALUE!</v>
      </c>
      <c r="Y2788" s="22">
        <f>VLOOKUP($G2788,Temp!$A:$C,Y$1,FALSE)</f>
        <v>3</v>
      </c>
      <c r="Z2788" s="22">
        <f>VLOOKUP($G2788,Temp!$A:$C,Z$1,FALSE)</f>
        <v>0</v>
      </c>
      <c r="AA2788" s="22" t="e">
        <f>VLOOKUP($A2788,Searches!$A:$H,AA$1,FALSE)</f>
        <v>#N/A</v>
      </c>
      <c r="AB2788" s="22" t="e">
        <f>VLOOKUP($A2788,Searches!$A:$H,AB$1,FALSE)</f>
        <v>#N/A</v>
      </c>
      <c r="AC2788" s="22" t="e">
        <f>VLOOKUP($A2788,Searches!$A:$H,AC$1,FALSE)</f>
        <v>#N/A</v>
      </c>
      <c r="AD2788" s="22" t="e">
        <f>VLOOKUP($A2788,Searches!$A:$H,AD$1,FALSE)</f>
        <v>#N/A</v>
      </c>
      <c r="AE2788" s="22" t="e">
        <f>VLOOKUP($A2788,Searches!$A:$H,AE$1,FALSE)</f>
        <v>#N/A</v>
      </c>
      <c r="AF2788" s="22" t="e">
        <f>VLOOKUP($A2788,Searches!$A:$H,AF$1,FALSE)</f>
        <v>#N/A</v>
      </c>
      <c r="AG2788" s="22" t="e">
        <f>VLOOKUP($A2788,Searches!$A:$H,AG$1,FALSE)</f>
        <v>#N/A</v>
      </c>
      <c r="AH2788" s="22" t="str">
        <f>VLOOKUP($G2788,Temp!$D:$F,AH$1,FALSE)</f>
        <v>xtiri.com</v>
      </c>
      <c r="AI2788" s="22">
        <f>VLOOKUP($G2788,Temp!$D:$F,AI$1,FALSE)</f>
        <v>0</v>
      </c>
      <c r="AJ2788" s="22" t="str">
        <f>VLOOKUP($G2788,Temp!$D:$F,AJ$1,FALSE)</f>
        <v>WordPress</v>
      </c>
    </row>
    <row r="2789" spans="1:36" ht="16" x14ac:dyDescent="0.2">
      <c r="A2789" s="8" t="str">
        <f t="shared" si="43"/>
        <v>Jacqui C. ATDC</v>
      </c>
      <c r="B2789" s="8" t="s">
        <v>16674</v>
      </c>
      <c r="C2789" s="8" t="s">
        <v>1042</v>
      </c>
      <c r="D2789" s="8" t="s">
        <v>14728</v>
      </c>
      <c r="E2789" s="8" t="s">
        <v>16675</v>
      </c>
      <c r="F2789" s="8" t="s">
        <v>14727</v>
      </c>
      <c r="G2789" s="12" t="s">
        <v>15976</v>
      </c>
      <c r="H2789" s="22" t="str">
        <f>VLOOKUP($G2789,Temp!$A:$C,H$1,FALSE)</f>
        <v>atdc.org</v>
      </c>
      <c r="I2789" s="22" t="e">
        <f>VLOOKUP($G2789,Temp!$A:$C,I$1,FALSE)</f>
        <v>#VALUE!</v>
      </c>
      <c r="J2789" s="22" t="e">
        <f>VLOOKUP($G2789,Temp!$A:$C,J$1,FALSE)</f>
        <v>#VALUE!</v>
      </c>
      <c r="K2789" s="22" t="e">
        <f>VLOOKUP($G2789,Temp!$A:$C,K$1,FALSE)</f>
        <v>#VALUE!</v>
      </c>
      <c r="L2789" s="22" t="e">
        <f>VLOOKUP($G2789,Temp!$A:$C,L$1,FALSE)</f>
        <v>#VALUE!</v>
      </c>
      <c r="M2789" s="22" t="e">
        <f>VLOOKUP($G2789,Temp!$A:$C,M$1,FALSE)</f>
        <v>#VALUE!</v>
      </c>
      <c r="N2789" s="22" t="e">
        <f>VLOOKUP($G2789,Temp!$A:$C,N$1,FALSE)</f>
        <v>#VALUE!</v>
      </c>
      <c r="O2789" s="22" t="e">
        <f>VLOOKUP($G2789,Temp!$A:$C,O$1,FALSE)</f>
        <v>#VALUE!</v>
      </c>
      <c r="P2789" s="22" t="e">
        <f>VLOOKUP($G2789,Temp!$A:$C,P$1,FALSE)</f>
        <v>#VALUE!</v>
      </c>
      <c r="Q2789" s="22" t="e">
        <f>VLOOKUP($G2789,Temp!$A:$C,Q$1,FALSE)</f>
        <v>#VALUE!</v>
      </c>
      <c r="R2789" s="22" t="e">
        <f>VLOOKUP($G2789,Temp!$A:$C,R$1,FALSE)</f>
        <v>#VALUE!</v>
      </c>
      <c r="S2789" s="22" t="e">
        <f>VLOOKUP($G2789,Temp!$A:$C,S$1,FALSE)</f>
        <v>#VALUE!</v>
      </c>
      <c r="T2789" s="22" t="e">
        <f>VLOOKUP($G2789,Temp!$A:$C,T$1,FALSE)</f>
        <v>#VALUE!</v>
      </c>
      <c r="U2789" s="22" t="e">
        <f>VLOOKUP($G2789,Temp!$A:$C,U$1,FALSE)</f>
        <v>#VALUE!</v>
      </c>
      <c r="V2789" s="22" t="e">
        <f>VLOOKUP($G2789,Temp!$A:$C,V$1,FALSE)</f>
        <v>#VALUE!</v>
      </c>
      <c r="W2789" s="22" t="e">
        <f>VLOOKUP($G2789,Temp!$A:$C,W$1,FALSE)</f>
        <v>#VALUE!</v>
      </c>
      <c r="X2789" s="22" t="e">
        <f>VLOOKUP($G2789,Temp!$A:$C,X$1,FALSE)</f>
        <v>#VALUE!</v>
      </c>
      <c r="Y2789" s="22">
        <f>VLOOKUP($G2789,Temp!$A:$C,Y$1,FALSE)</f>
        <v>3600</v>
      </c>
      <c r="Z2789" s="22">
        <f>VLOOKUP($G2789,Temp!$A:$C,Z$1,FALSE)</f>
        <v>0</v>
      </c>
      <c r="AA2789" s="22" t="str">
        <f>VLOOKUP($A2789,Searches!$A:$H,AA$1,FALSE)</f>
        <v>Jacqui C.</v>
      </c>
      <c r="AB2789" s="22" t="str">
        <f>VLOOKUP($A2789,Searches!$A:$H,AB$1,FALSE)</f>
        <v>ATDC</v>
      </c>
      <c r="AC2789" s="22" t="str">
        <f>VLOOKUP($A2789,Searches!$A:$H,AC$1,FALSE)</f>
        <v>Chief Marketing Officer-in-Residence, Startup Catalyst</v>
      </c>
      <c r="AD2789" s="22" t="str">
        <f>VLOOKUP($A2789,Searches!$A:$H,AD$1,FALSE)</f>
        <v>2nd</v>
      </c>
      <c r="AE2789" s="22" t="str">
        <f>VLOOKUP($A2789,Searches!$A:$H,AE$1,FALSE)</f>
        <v/>
      </c>
      <c r="AF2789" s="22" t="str">
        <f>VLOOKUP($A2789,Searches!$A:$H,AF$1,FALSE)</f>
        <v>Greater Atlanta Area</v>
      </c>
      <c r="AG2789" s="22" t="str">
        <f>VLOOKUP($A2789,Searches!$A:$H,AG$1,FALSE)</f>
        <v>https://www.linkedin.com/sales/profile/83596,KeCq,NAME_SEARCH?moduleKey=peopleSearchResults&amp;pageKey=sales-search3-people-refinement&amp;contextId=635D3E904723061580FE6AF00A2B0000&amp;requestId=c9b1a8ff-1803-4a83-a329-42de6ce2cc38&amp;action=CLICK&amp;target=urn%3Ali%3AsalesLead%3A(-1%2C83596)&amp;pageNumber=6&amp;targetEl=profilelink&amp;position=2&amp;trk=lss-serp-result-lead_photo</v>
      </c>
      <c r="AH2789" s="22" t="e">
        <f>VLOOKUP($G2789,Temp!$D:$F,AH$1,FALSE)</f>
        <v>#N/A</v>
      </c>
      <c r="AI2789" s="22" t="e">
        <f>VLOOKUP($G2789,Temp!$D:$F,AI$1,FALSE)</f>
        <v>#N/A</v>
      </c>
      <c r="AJ2789" s="22" t="e">
        <f>VLOOKUP($G2789,Temp!$D:$F,AJ$1,FALSE)</f>
        <v>#N/A</v>
      </c>
    </row>
    <row r="2790" spans="1:36" ht="16" x14ac:dyDescent="0.2">
      <c r="A2790" s="8" t="str">
        <f t="shared" si="43"/>
        <v>Paul Galasso FlexPoint Marketing</v>
      </c>
      <c r="B2790" s="8" t="s">
        <v>397</v>
      </c>
      <c r="C2790" s="8" t="s">
        <v>16678</v>
      </c>
      <c r="D2790" s="8" t="s">
        <v>16679</v>
      </c>
      <c r="E2790" s="8" t="s">
        <v>16680</v>
      </c>
      <c r="F2790" s="8" t="s">
        <v>16681</v>
      </c>
      <c r="G2790" s="12" t="s">
        <v>15977</v>
      </c>
      <c r="H2790" s="22" t="str">
        <f>VLOOKUP($G2790,Temp!$A:$C,H$1,FALSE)</f>
        <v>FlexPointMarketing.com</v>
      </c>
      <c r="I2790" s="22" t="e">
        <f>VLOOKUP($G2790,Temp!$A:$C,I$1,FALSE)</f>
        <v>#VALUE!</v>
      </c>
      <c r="J2790" s="22" t="e">
        <f>VLOOKUP($G2790,Temp!$A:$C,J$1,FALSE)</f>
        <v>#VALUE!</v>
      </c>
      <c r="K2790" s="22" t="e">
        <f>VLOOKUP($G2790,Temp!$A:$C,K$1,FALSE)</f>
        <v>#VALUE!</v>
      </c>
      <c r="L2790" s="22" t="e">
        <f>VLOOKUP($G2790,Temp!$A:$C,L$1,FALSE)</f>
        <v>#VALUE!</v>
      </c>
      <c r="M2790" s="22" t="e">
        <f>VLOOKUP($G2790,Temp!$A:$C,M$1,FALSE)</f>
        <v>#VALUE!</v>
      </c>
      <c r="N2790" s="22" t="e">
        <f>VLOOKUP($G2790,Temp!$A:$C,N$1,FALSE)</f>
        <v>#VALUE!</v>
      </c>
      <c r="O2790" s="22" t="e">
        <f>VLOOKUP($G2790,Temp!$A:$C,O$1,FALSE)</f>
        <v>#VALUE!</v>
      </c>
      <c r="P2790" s="22" t="e">
        <f>VLOOKUP($G2790,Temp!$A:$C,P$1,FALSE)</f>
        <v>#VALUE!</v>
      </c>
      <c r="Q2790" s="22" t="e">
        <f>VLOOKUP($G2790,Temp!$A:$C,Q$1,FALSE)</f>
        <v>#VALUE!</v>
      </c>
      <c r="R2790" s="22" t="e">
        <f>VLOOKUP($G2790,Temp!$A:$C,R$1,FALSE)</f>
        <v>#VALUE!</v>
      </c>
      <c r="S2790" s="22" t="e">
        <f>VLOOKUP($G2790,Temp!$A:$C,S$1,FALSE)</f>
        <v>#VALUE!</v>
      </c>
      <c r="T2790" s="22" t="e">
        <f>VLOOKUP($G2790,Temp!$A:$C,T$1,FALSE)</f>
        <v>#VALUE!</v>
      </c>
      <c r="U2790" s="22" t="e">
        <f>VLOOKUP($G2790,Temp!$A:$C,U$1,FALSE)</f>
        <v>#VALUE!</v>
      </c>
      <c r="V2790" s="22" t="e">
        <f>VLOOKUP($G2790,Temp!$A:$C,V$1,FALSE)</f>
        <v>#VALUE!</v>
      </c>
      <c r="W2790" s="22" t="e">
        <f>VLOOKUP($G2790,Temp!$A:$C,W$1,FALSE)</f>
        <v>#VALUE!</v>
      </c>
      <c r="X2790" s="22" t="e">
        <f>VLOOKUP($G2790,Temp!$A:$C,X$1,FALSE)</f>
        <v>#VALUE!</v>
      </c>
      <c r="Y2790" s="22">
        <f>VLOOKUP($G2790,Temp!$A:$C,Y$1,FALSE)</f>
        <v>0</v>
      </c>
      <c r="Z2790" s="22">
        <f>VLOOKUP($G2790,Temp!$A:$C,Z$1,FALSE)</f>
        <v>0</v>
      </c>
      <c r="AA2790" s="22" t="e">
        <f>VLOOKUP($A2790,Searches!$A:$H,AA$1,FALSE)</f>
        <v>#N/A</v>
      </c>
      <c r="AB2790" s="22" t="e">
        <f>VLOOKUP($A2790,Searches!$A:$H,AB$1,FALSE)</f>
        <v>#N/A</v>
      </c>
      <c r="AC2790" s="22" t="e">
        <f>VLOOKUP($A2790,Searches!$A:$H,AC$1,FALSE)</f>
        <v>#N/A</v>
      </c>
      <c r="AD2790" s="22" t="e">
        <f>VLOOKUP($A2790,Searches!$A:$H,AD$1,FALSE)</f>
        <v>#N/A</v>
      </c>
      <c r="AE2790" s="22" t="e">
        <f>VLOOKUP($A2790,Searches!$A:$H,AE$1,FALSE)</f>
        <v>#N/A</v>
      </c>
      <c r="AF2790" s="22" t="e">
        <f>VLOOKUP($A2790,Searches!$A:$H,AF$1,FALSE)</f>
        <v>#N/A</v>
      </c>
      <c r="AG2790" s="22" t="e">
        <f>VLOOKUP($A2790,Searches!$A:$H,AG$1,FALSE)</f>
        <v>#N/A</v>
      </c>
      <c r="AH2790" s="22" t="e">
        <f>VLOOKUP($G2790,Temp!$D:$F,AH$1,FALSE)</f>
        <v>#N/A</v>
      </c>
      <c r="AI2790" s="22" t="e">
        <f>VLOOKUP($G2790,Temp!$D:$F,AI$1,FALSE)</f>
        <v>#N/A</v>
      </c>
      <c r="AJ2790" s="22" t="e">
        <f>VLOOKUP($G2790,Temp!$D:$F,AJ$1,FALSE)</f>
        <v>#N/A</v>
      </c>
    </row>
    <row r="2791" spans="1:36" ht="16" x14ac:dyDescent="0.2">
      <c r="A2791" s="8" t="str">
        <f t="shared" si="43"/>
        <v>Soren Mills AIQ Agency</v>
      </c>
      <c r="B2791" s="8" t="s">
        <v>3791</v>
      </c>
      <c r="C2791" s="8" t="s">
        <v>3792</v>
      </c>
      <c r="D2791" s="8" t="s">
        <v>3793</v>
      </c>
      <c r="E2791" s="8" t="s">
        <v>3795</v>
      </c>
      <c r="F2791" s="8" t="s">
        <v>3801</v>
      </c>
      <c r="G2791" s="12" t="s">
        <v>3803</v>
      </c>
      <c r="H2791" s="22" t="str">
        <f>VLOOKUP($G2791,Temp!$A:$C,H$1,FALSE)</f>
        <v>aiqagency.com</v>
      </c>
      <c r="I2791" s="22" t="e">
        <f>VLOOKUP($G2791,Temp!$A:$C,I$1,FALSE)</f>
        <v>#VALUE!</v>
      </c>
      <c r="J2791" s="22" t="e">
        <f>VLOOKUP($G2791,Temp!$A:$C,J$1,FALSE)</f>
        <v>#VALUE!</v>
      </c>
      <c r="K2791" s="22" t="e">
        <f>VLOOKUP($G2791,Temp!$A:$C,K$1,FALSE)</f>
        <v>#VALUE!</v>
      </c>
      <c r="L2791" s="22" t="e">
        <f>VLOOKUP($G2791,Temp!$A:$C,L$1,FALSE)</f>
        <v>#VALUE!</v>
      </c>
      <c r="M2791" s="22" t="e">
        <f>VLOOKUP($G2791,Temp!$A:$C,M$1,FALSE)</f>
        <v>#VALUE!</v>
      </c>
      <c r="N2791" s="22" t="e">
        <f>VLOOKUP($G2791,Temp!$A:$C,N$1,FALSE)</f>
        <v>#VALUE!</v>
      </c>
      <c r="O2791" s="22" t="e">
        <f>VLOOKUP($G2791,Temp!$A:$C,O$1,FALSE)</f>
        <v>#VALUE!</v>
      </c>
      <c r="P2791" s="22" t="e">
        <f>VLOOKUP($G2791,Temp!$A:$C,P$1,FALSE)</f>
        <v>#VALUE!</v>
      </c>
      <c r="Q2791" s="22" t="e">
        <f>VLOOKUP($G2791,Temp!$A:$C,Q$1,FALSE)</f>
        <v>#VALUE!</v>
      </c>
      <c r="R2791" s="22" t="e">
        <f>VLOOKUP($G2791,Temp!$A:$C,R$1,FALSE)</f>
        <v>#VALUE!</v>
      </c>
      <c r="S2791" s="22" t="e">
        <f>VLOOKUP($G2791,Temp!$A:$C,S$1,FALSE)</f>
        <v>#VALUE!</v>
      </c>
      <c r="T2791" s="22" t="e">
        <f>VLOOKUP($G2791,Temp!$A:$C,T$1,FALSE)</f>
        <v>#VALUE!</v>
      </c>
      <c r="U2791" s="22" t="e">
        <f>VLOOKUP($G2791,Temp!$A:$C,U$1,FALSE)</f>
        <v>#VALUE!</v>
      </c>
      <c r="V2791" s="22" t="e">
        <f>VLOOKUP($G2791,Temp!$A:$C,V$1,FALSE)</f>
        <v>#VALUE!</v>
      </c>
      <c r="W2791" s="22" t="e">
        <f>VLOOKUP($G2791,Temp!$A:$C,W$1,FALSE)</f>
        <v>#VALUE!</v>
      </c>
      <c r="X2791" s="22" t="e">
        <f>VLOOKUP($G2791,Temp!$A:$C,X$1,FALSE)</f>
        <v>#VALUE!</v>
      </c>
      <c r="Y2791" s="22">
        <f>VLOOKUP($G2791,Temp!$A:$C,Y$1,FALSE)</f>
        <v>0</v>
      </c>
      <c r="Z2791" s="22">
        <f>VLOOKUP($G2791,Temp!$A:$C,Z$1,FALSE)</f>
        <v>0</v>
      </c>
      <c r="AA2791" s="22" t="e">
        <f>VLOOKUP($A2791,Searches!$A:$H,AA$1,FALSE)</f>
        <v>#N/A</v>
      </c>
      <c r="AB2791" s="22" t="e">
        <f>VLOOKUP($A2791,Searches!$A:$H,AB$1,FALSE)</f>
        <v>#N/A</v>
      </c>
      <c r="AC2791" s="22" t="e">
        <f>VLOOKUP($A2791,Searches!$A:$H,AC$1,FALSE)</f>
        <v>#N/A</v>
      </c>
      <c r="AD2791" s="22" t="e">
        <f>VLOOKUP($A2791,Searches!$A:$H,AD$1,FALSE)</f>
        <v>#N/A</v>
      </c>
      <c r="AE2791" s="22" t="e">
        <f>VLOOKUP($A2791,Searches!$A:$H,AE$1,FALSE)</f>
        <v>#N/A</v>
      </c>
      <c r="AF2791" s="22" t="e">
        <f>VLOOKUP($A2791,Searches!$A:$H,AF$1,FALSE)</f>
        <v>#N/A</v>
      </c>
      <c r="AG2791" s="22" t="e">
        <f>VLOOKUP($A2791,Searches!$A:$H,AG$1,FALSE)</f>
        <v>#N/A</v>
      </c>
      <c r="AH2791" s="22" t="e">
        <f>VLOOKUP($G2791,Temp!$D:$F,AH$1,FALSE)</f>
        <v>#N/A</v>
      </c>
      <c r="AI2791" s="22" t="e">
        <f>VLOOKUP($G2791,Temp!$D:$F,AI$1,FALSE)</f>
        <v>#N/A</v>
      </c>
      <c r="AJ2791" s="22" t="e">
        <f>VLOOKUP($G2791,Temp!$D:$F,AJ$1,FALSE)</f>
        <v>#N/A</v>
      </c>
    </row>
    <row r="2792" spans="1:36" ht="16" x14ac:dyDescent="0.2">
      <c r="A2792" s="8" t="str">
        <f t="shared" si="43"/>
        <v>Amit Shah 1-800-FLOWERS.COM, INC.</v>
      </c>
      <c r="B2792" s="8" t="s">
        <v>2251</v>
      </c>
      <c r="C2792" s="8" t="s">
        <v>2252</v>
      </c>
      <c r="D2792" s="8" t="s">
        <v>42</v>
      </c>
      <c r="E2792" s="8" t="s">
        <v>2253</v>
      </c>
      <c r="F2792" s="8" t="s">
        <v>2254</v>
      </c>
      <c r="G2792" s="12" t="s">
        <v>2052</v>
      </c>
      <c r="H2792" s="22" t="str">
        <f>VLOOKUP($G2792,Temp!$A:$C,H$1,FALSE)</f>
        <v>1800flowers.com</v>
      </c>
      <c r="I2792" s="22" t="e">
        <f>VLOOKUP($G2792,Temp!$A:$C,I$1,FALSE)</f>
        <v>#VALUE!</v>
      </c>
      <c r="J2792" s="22" t="e">
        <f>VLOOKUP($G2792,Temp!$A:$C,J$1,FALSE)</f>
        <v>#VALUE!</v>
      </c>
      <c r="K2792" s="22" t="e">
        <f>VLOOKUP($G2792,Temp!$A:$C,K$1,FALSE)</f>
        <v>#VALUE!</v>
      </c>
      <c r="L2792" s="22" t="e">
        <f>VLOOKUP($G2792,Temp!$A:$C,L$1,FALSE)</f>
        <v>#VALUE!</v>
      </c>
      <c r="M2792" s="22" t="e">
        <f>VLOOKUP($G2792,Temp!$A:$C,M$1,FALSE)</f>
        <v>#VALUE!</v>
      </c>
      <c r="N2792" s="22" t="e">
        <f>VLOOKUP($G2792,Temp!$A:$C,N$1,FALSE)</f>
        <v>#VALUE!</v>
      </c>
      <c r="O2792" s="22" t="e">
        <f>VLOOKUP($G2792,Temp!$A:$C,O$1,FALSE)</f>
        <v>#VALUE!</v>
      </c>
      <c r="P2792" s="22" t="e">
        <f>VLOOKUP($G2792,Temp!$A:$C,P$1,FALSE)</f>
        <v>#VALUE!</v>
      </c>
      <c r="Q2792" s="22" t="e">
        <f>VLOOKUP($G2792,Temp!$A:$C,Q$1,FALSE)</f>
        <v>#VALUE!</v>
      </c>
      <c r="R2792" s="22" t="e">
        <f>VLOOKUP($G2792,Temp!$A:$C,R$1,FALSE)</f>
        <v>#VALUE!</v>
      </c>
      <c r="S2792" s="22" t="e">
        <f>VLOOKUP($G2792,Temp!$A:$C,S$1,FALSE)</f>
        <v>#VALUE!</v>
      </c>
      <c r="T2792" s="22" t="e">
        <f>VLOOKUP($G2792,Temp!$A:$C,T$1,FALSE)</f>
        <v>#VALUE!</v>
      </c>
      <c r="U2792" s="22" t="e">
        <f>VLOOKUP($G2792,Temp!$A:$C,U$1,FALSE)</f>
        <v>#VALUE!</v>
      </c>
      <c r="V2792" s="22" t="e">
        <f>VLOOKUP($G2792,Temp!$A:$C,V$1,FALSE)</f>
        <v>#VALUE!</v>
      </c>
      <c r="W2792" s="22" t="e">
        <f>VLOOKUP($G2792,Temp!$A:$C,W$1,FALSE)</f>
        <v>#VALUE!</v>
      </c>
      <c r="X2792" s="22" t="e">
        <f>VLOOKUP($G2792,Temp!$A:$C,X$1,FALSE)</f>
        <v>#VALUE!</v>
      </c>
      <c r="Y2792" s="22">
        <f>VLOOKUP($G2792,Temp!$A:$C,Y$1,FALSE)</f>
        <v>3700000</v>
      </c>
      <c r="Z2792" s="22">
        <f>VLOOKUP($G2792,Temp!$A:$C,Z$1,FALSE)</f>
        <v>177000</v>
      </c>
      <c r="AA2792" s="22" t="str">
        <f>VLOOKUP($A2792,Searches!$A:$H,AA$1,FALSE)</f>
        <v>Amit Shah</v>
      </c>
      <c r="AB2792" s="22" t="str">
        <f>VLOOKUP($A2792,Searches!$A:$H,AB$1,FALSE)</f>
        <v>1-800-FLOWERS.COM, INC.</v>
      </c>
      <c r="AC2792" s="22" t="str">
        <f>VLOOKUP($A2792,Searches!$A:$H,AC$1,FALSE)</f>
        <v>Chief Marketing Officer</v>
      </c>
      <c r="AD2792" s="22" t="str">
        <f>VLOOKUP($A2792,Searches!$A:$H,AD$1,FALSE)</f>
        <v>2nd</v>
      </c>
      <c r="AE2792" s="22" t="str">
        <f>VLOOKUP($A2792,Searches!$A:$H,AE$1,FALSE)</f>
        <v/>
      </c>
      <c r="AF2792" s="22" t="str">
        <f>VLOOKUP($A2792,Searches!$A:$H,AF$1,FALSE)</f>
        <v>Greater New York City Area</v>
      </c>
      <c r="AG2792" s="22" t="str">
        <f>VLOOKUP($A2792,Searches!$A:$H,AG$1,FALSE)</f>
        <v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v>
      </c>
      <c r="AH2792" s="22" t="str">
        <f>VLOOKUP($G2792,Temp!$D:$F,AH$1,FALSE)</f>
        <v>1800flowers.com</v>
      </c>
      <c r="AI2792" s="22">
        <f>VLOOKUP($G2792,Temp!$D:$F,AI$1,FALSE)</f>
        <v>0</v>
      </c>
      <c r="AJ2792" s="22" t="str">
        <f>VLOOKUP($G2792,Temp!$D:$F,AJ$1,FALSE)</f>
        <v>WordPress</v>
      </c>
    </row>
    <row r="2793" spans="1:36" ht="16" x14ac:dyDescent="0.2">
      <c r="A2793" s="8" t="str">
        <f t="shared" si="43"/>
        <v>Mike Lackman PHIDO - A Phillips Company</v>
      </c>
      <c r="B2793" s="8" t="s">
        <v>112</v>
      </c>
      <c r="C2793" s="8" t="s">
        <v>3809</v>
      </c>
      <c r="D2793" s="8" t="s">
        <v>3810</v>
      </c>
      <c r="E2793" s="8" t="s">
        <v>3811</v>
      </c>
      <c r="F2793" s="8" t="s">
        <v>3813</v>
      </c>
      <c r="G2793" s="12" t="s">
        <v>3530</v>
      </c>
      <c r="H2793" s="22" t="str">
        <f>VLOOKUP($G2793,Temp!$A:$C,H$1,FALSE)</f>
        <v>EndlessAisles.io</v>
      </c>
      <c r="I2793" s="22" t="e">
        <f>VLOOKUP($G2793,Temp!$A:$C,I$1,FALSE)</f>
        <v>#VALUE!</v>
      </c>
      <c r="J2793" s="22" t="e">
        <f>VLOOKUP($G2793,Temp!$A:$C,J$1,FALSE)</f>
        <v>#VALUE!</v>
      </c>
      <c r="K2793" s="22" t="e">
        <f>VLOOKUP($G2793,Temp!$A:$C,K$1,FALSE)</f>
        <v>#VALUE!</v>
      </c>
      <c r="L2793" s="22" t="e">
        <f>VLOOKUP($G2793,Temp!$A:$C,L$1,FALSE)</f>
        <v>#VALUE!</v>
      </c>
      <c r="M2793" s="22" t="e">
        <f>VLOOKUP($G2793,Temp!$A:$C,M$1,FALSE)</f>
        <v>#VALUE!</v>
      </c>
      <c r="N2793" s="22" t="e">
        <f>VLOOKUP($G2793,Temp!$A:$C,N$1,FALSE)</f>
        <v>#VALUE!</v>
      </c>
      <c r="O2793" s="22" t="e">
        <f>VLOOKUP($G2793,Temp!$A:$C,O$1,FALSE)</f>
        <v>#VALUE!</v>
      </c>
      <c r="P2793" s="22" t="e">
        <f>VLOOKUP($G2793,Temp!$A:$C,P$1,FALSE)</f>
        <v>#VALUE!</v>
      </c>
      <c r="Q2793" s="22" t="e">
        <f>VLOOKUP($G2793,Temp!$A:$C,Q$1,FALSE)</f>
        <v>#VALUE!</v>
      </c>
      <c r="R2793" s="22" t="e">
        <f>VLOOKUP($G2793,Temp!$A:$C,R$1,FALSE)</f>
        <v>#VALUE!</v>
      </c>
      <c r="S2793" s="22" t="e">
        <f>VLOOKUP($G2793,Temp!$A:$C,S$1,FALSE)</f>
        <v>#VALUE!</v>
      </c>
      <c r="T2793" s="22" t="e">
        <f>VLOOKUP($G2793,Temp!$A:$C,T$1,FALSE)</f>
        <v>#VALUE!</v>
      </c>
      <c r="U2793" s="22" t="e">
        <f>VLOOKUP($G2793,Temp!$A:$C,U$1,FALSE)</f>
        <v>#VALUE!</v>
      </c>
      <c r="V2793" s="22" t="e">
        <f>VLOOKUP($G2793,Temp!$A:$C,V$1,FALSE)</f>
        <v>#VALUE!</v>
      </c>
      <c r="W2793" s="22" t="e">
        <f>VLOOKUP($G2793,Temp!$A:$C,W$1,FALSE)</f>
        <v>#VALUE!</v>
      </c>
      <c r="X2793" s="22" t="e">
        <f>VLOOKUP($G2793,Temp!$A:$C,X$1,FALSE)</f>
        <v>#VALUE!</v>
      </c>
      <c r="Y2793" s="22">
        <f>VLOOKUP($G2793,Temp!$A:$C,Y$1,FALSE)</f>
        <v>0</v>
      </c>
      <c r="Z2793" s="22">
        <f>VLOOKUP($G2793,Temp!$A:$C,Z$1,FALSE)</f>
        <v>0</v>
      </c>
      <c r="AA2793" s="22" t="e">
        <f>VLOOKUP($A2793,Searches!$A:$H,AA$1,FALSE)</f>
        <v>#N/A</v>
      </c>
      <c r="AB2793" s="22" t="e">
        <f>VLOOKUP($A2793,Searches!$A:$H,AB$1,FALSE)</f>
        <v>#N/A</v>
      </c>
      <c r="AC2793" s="22" t="e">
        <f>VLOOKUP($A2793,Searches!$A:$H,AC$1,FALSE)</f>
        <v>#N/A</v>
      </c>
      <c r="AD2793" s="22" t="e">
        <f>VLOOKUP($A2793,Searches!$A:$H,AD$1,FALSE)</f>
        <v>#N/A</v>
      </c>
      <c r="AE2793" s="22" t="e">
        <f>VLOOKUP($A2793,Searches!$A:$H,AE$1,FALSE)</f>
        <v>#N/A</v>
      </c>
      <c r="AF2793" s="22" t="e">
        <f>VLOOKUP($A2793,Searches!$A:$H,AF$1,FALSE)</f>
        <v>#N/A</v>
      </c>
      <c r="AG2793" s="22" t="e">
        <f>VLOOKUP($A2793,Searches!$A:$H,AG$1,FALSE)</f>
        <v>#N/A</v>
      </c>
      <c r="AH2793" s="22" t="e">
        <f>VLOOKUP($G2793,Temp!$D:$F,AH$1,FALSE)</f>
        <v>#N/A</v>
      </c>
      <c r="AI2793" s="22" t="e">
        <f>VLOOKUP($G2793,Temp!$D:$F,AI$1,FALSE)</f>
        <v>#N/A</v>
      </c>
      <c r="AJ2793" s="22" t="e">
        <f>VLOOKUP($G2793,Temp!$D:$F,AJ$1,FALSE)</f>
        <v>#N/A</v>
      </c>
    </row>
    <row r="2794" spans="1:36" ht="16" x14ac:dyDescent="0.2">
      <c r="A2794" s="8" t="str">
        <f t="shared" si="43"/>
        <v>Mandeep Khera ValiMail</v>
      </c>
      <c r="B2794" s="8" t="s">
        <v>16693</v>
      </c>
      <c r="C2794" s="8" t="s">
        <v>9120</v>
      </c>
      <c r="D2794" s="8" t="s">
        <v>42</v>
      </c>
      <c r="E2794" s="8" t="s">
        <v>16694</v>
      </c>
      <c r="F2794" s="8" t="s">
        <v>14753</v>
      </c>
      <c r="G2794" s="12" t="s">
        <v>15990</v>
      </c>
      <c r="H2794" s="22" t="str">
        <f>VLOOKUP($G2794,Temp!$A:$C,H$1,FALSE)</f>
        <v>valimail.com</v>
      </c>
      <c r="I2794" s="22" t="e">
        <f>VLOOKUP($G2794,Temp!$A:$C,I$1,FALSE)</f>
        <v>#VALUE!</v>
      </c>
      <c r="J2794" s="22" t="e">
        <f>VLOOKUP($G2794,Temp!$A:$C,J$1,FALSE)</f>
        <v>#VALUE!</v>
      </c>
      <c r="K2794" s="22" t="e">
        <f>VLOOKUP($G2794,Temp!$A:$C,K$1,FALSE)</f>
        <v>#VALUE!</v>
      </c>
      <c r="L2794" s="22" t="e">
        <f>VLOOKUP($G2794,Temp!$A:$C,L$1,FALSE)</f>
        <v>#VALUE!</v>
      </c>
      <c r="M2794" s="22" t="e">
        <f>VLOOKUP($G2794,Temp!$A:$C,M$1,FALSE)</f>
        <v>#VALUE!</v>
      </c>
      <c r="N2794" s="22" t="e">
        <f>VLOOKUP($G2794,Temp!$A:$C,N$1,FALSE)</f>
        <v>#VALUE!</v>
      </c>
      <c r="O2794" s="22" t="e">
        <f>VLOOKUP($G2794,Temp!$A:$C,O$1,FALSE)</f>
        <v>#VALUE!</v>
      </c>
      <c r="P2794" s="22" t="e">
        <f>VLOOKUP($G2794,Temp!$A:$C,P$1,FALSE)</f>
        <v>#VALUE!</v>
      </c>
      <c r="Q2794" s="22" t="e">
        <f>VLOOKUP($G2794,Temp!$A:$C,Q$1,FALSE)</f>
        <v>#VALUE!</v>
      </c>
      <c r="R2794" s="22" t="e">
        <f>VLOOKUP($G2794,Temp!$A:$C,R$1,FALSE)</f>
        <v>#VALUE!</v>
      </c>
      <c r="S2794" s="22" t="e">
        <f>VLOOKUP($G2794,Temp!$A:$C,S$1,FALSE)</f>
        <v>#VALUE!</v>
      </c>
      <c r="T2794" s="22" t="e">
        <f>VLOOKUP($G2794,Temp!$A:$C,T$1,FALSE)</f>
        <v>#VALUE!</v>
      </c>
      <c r="U2794" s="22" t="e">
        <f>VLOOKUP($G2794,Temp!$A:$C,U$1,FALSE)</f>
        <v>#VALUE!</v>
      </c>
      <c r="V2794" s="22" t="e">
        <f>VLOOKUP($G2794,Temp!$A:$C,V$1,FALSE)</f>
        <v>#VALUE!</v>
      </c>
      <c r="W2794" s="22" t="e">
        <f>VLOOKUP($G2794,Temp!$A:$C,W$1,FALSE)</f>
        <v>#VALUE!</v>
      </c>
      <c r="X2794" s="22" t="e">
        <f>VLOOKUP($G2794,Temp!$A:$C,X$1,FALSE)</f>
        <v>#VALUE!</v>
      </c>
      <c r="Y2794" s="22">
        <f>VLOOKUP($G2794,Temp!$A:$C,Y$1,FALSE)</f>
        <v>734</v>
      </c>
      <c r="Z2794" s="22">
        <f>VLOOKUP($G2794,Temp!$A:$C,Z$1,FALSE)</f>
        <v>12400</v>
      </c>
      <c r="AA2794" s="22" t="str">
        <f>VLOOKUP($A2794,Searches!$A:$H,AA$1,FALSE)</f>
        <v>Mandeep Khera</v>
      </c>
      <c r="AB2794" s="22" t="str">
        <f>VLOOKUP($A2794,Searches!$A:$H,AB$1,FALSE)</f>
        <v>ValiMail</v>
      </c>
      <c r="AC2794" s="22" t="str">
        <f>VLOOKUP($A2794,Searches!$A:$H,AC$1,FALSE)</f>
        <v>Chief Marketing Officer</v>
      </c>
      <c r="AD2794" s="22" t="str">
        <f>VLOOKUP($A2794,Searches!$A:$H,AD$1,FALSE)</f>
        <v>2nd</v>
      </c>
      <c r="AE2794" s="22" t="str">
        <f>VLOOKUP($A2794,Searches!$A:$H,AE$1,FALSE)</f>
        <v>Open link</v>
      </c>
      <c r="AF2794" s="22" t="str">
        <f>VLOOKUP($A2794,Searches!$A:$H,AF$1,FALSE)</f>
        <v>San Francisco Bay Area</v>
      </c>
      <c r="AG2794" s="22" t="str">
        <f>VLOOKUP($A2794,Searches!$A:$H,AG$1,FALSE)</f>
        <v>https://www.linkedin.com/sales/profile/169731,H5Bg,NAME_SEARCH?moduleKey=peopleSearchResults&amp;pageKey=sales-search3-people-refinement&amp;contextId=635D3E904723061580FE6AF00A2B0000&amp;requestId=c9b1a8ff-1803-4a83-a329-42de6ce2cc38&amp;action=CLICK&amp;target=urn%3Ali%3AsalesLead%3A(-1%2C169731)&amp;pageNumber=6&amp;targetEl=profilelink&amp;position=9&amp;trk=lss-serp-result-lead_photo</v>
      </c>
      <c r="AH2794" s="22" t="e">
        <f>VLOOKUP($G2794,Temp!$D:$F,AH$1,FALSE)</f>
        <v>#N/A</v>
      </c>
      <c r="AI2794" s="22" t="e">
        <f>VLOOKUP($G2794,Temp!$D:$F,AI$1,FALSE)</f>
        <v>#N/A</v>
      </c>
      <c r="AJ2794" s="22" t="e">
        <f>VLOOKUP($G2794,Temp!$D:$F,AJ$1,FALSE)</f>
        <v>#N/A</v>
      </c>
    </row>
    <row r="2795" spans="1:36" ht="16" x14ac:dyDescent="0.2">
      <c r="A2795" s="8" t="str">
        <f t="shared" si="43"/>
        <v>Frank Ramirez Dream Launchers LLC</v>
      </c>
      <c r="B2795" s="8" t="s">
        <v>2532</v>
      </c>
      <c r="C2795" s="8" t="s">
        <v>16698</v>
      </c>
      <c r="D2795" s="8" t="s">
        <v>5438</v>
      </c>
      <c r="E2795" s="8" t="s">
        <v>634</v>
      </c>
      <c r="F2795" s="8" t="s">
        <v>16699</v>
      </c>
      <c r="G2795" s="8" t="s">
        <v>634</v>
      </c>
      <c r="H2795" s="22" t="e">
        <f>VLOOKUP($G2795,Temp!$A:$C,H$1,FALSE)</f>
        <v>#N/A</v>
      </c>
      <c r="I2795" s="22" t="e">
        <f>VLOOKUP($G2795,Temp!$A:$C,I$1,FALSE)</f>
        <v>#N/A</v>
      </c>
      <c r="J2795" s="22" t="e">
        <f>VLOOKUP($G2795,Temp!$A:$C,J$1,FALSE)</f>
        <v>#N/A</v>
      </c>
      <c r="K2795" s="22" t="e">
        <f>VLOOKUP($G2795,Temp!$A:$C,K$1,FALSE)</f>
        <v>#N/A</v>
      </c>
      <c r="L2795" s="22" t="e">
        <f>VLOOKUP($G2795,Temp!$A:$C,L$1,FALSE)</f>
        <v>#N/A</v>
      </c>
      <c r="M2795" s="22" t="e">
        <f>VLOOKUP($G2795,Temp!$A:$C,M$1,FALSE)</f>
        <v>#N/A</v>
      </c>
      <c r="N2795" s="22" t="e">
        <f>VLOOKUP($G2795,Temp!$A:$C,N$1,FALSE)</f>
        <v>#N/A</v>
      </c>
      <c r="O2795" s="22" t="e">
        <f>VLOOKUP($G2795,Temp!$A:$C,O$1,FALSE)</f>
        <v>#N/A</v>
      </c>
      <c r="P2795" s="22" t="e">
        <f>VLOOKUP($G2795,Temp!$A:$C,P$1,FALSE)</f>
        <v>#N/A</v>
      </c>
      <c r="Q2795" s="22" t="e">
        <f>VLOOKUP($G2795,Temp!$A:$C,Q$1,FALSE)</f>
        <v>#N/A</v>
      </c>
      <c r="R2795" s="22" t="e">
        <f>VLOOKUP($G2795,Temp!$A:$C,R$1,FALSE)</f>
        <v>#N/A</v>
      </c>
      <c r="S2795" s="22" t="e">
        <f>VLOOKUP($G2795,Temp!$A:$C,S$1,FALSE)</f>
        <v>#N/A</v>
      </c>
      <c r="T2795" s="22" t="e">
        <f>VLOOKUP($G2795,Temp!$A:$C,T$1,FALSE)</f>
        <v>#N/A</v>
      </c>
      <c r="U2795" s="22" t="e">
        <f>VLOOKUP($G2795,Temp!$A:$C,U$1,FALSE)</f>
        <v>#N/A</v>
      </c>
      <c r="V2795" s="22" t="e">
        <f>VLOOKUP($G2795,Temp!$A:$C,V$1,FALSE)</f>
        <v>#N/A</v>
      </c>
      <c r="W2795" s="22" t="e">
        <f>VLOOKUP($G2795,Temp!$A:$C,W$1,FALSE)</f>
        <v>#N/A</v>
      </c>
      <c r="X2795" s="22" t="e">
        <f>VLOOKUP($G2795,Temp!$A:$C,X$1,FALSE)</f>
        <v>#N/A</v>
      </c>
      <c r="Y2795" s="22" t="e">
        <f>VLOOKUP($G2795,Temp!$A:$C,Y$1,FALSE)</f>
        <v>#N/A</v>
      </c>
      <c r="Z2795" s="22" t="e">
        <f>VLOOKUP($G2795,Temp!$A:$C,Z$1,FALSE)</f>
        <v>#N/A</v>
      </c>
      <c r="AA2795" s="22" t="e">
        <f>VLOOKUP($A2795,Searches!$A:$H,AA$1,FALSE)</f>
        <v>#N/A</v>
      </c>
      <c r="AB2795" s="22" t="e">
        <f>VLOOKUP($A2795,Searches!$A:$H,AB$1,FALSE)</f>
        <v>#N/A</v>
      </c>
      <c r="AC2795" s="22" t="e">
        <f>VLOOKUP($A2795,Searches!$A:$H,AC$1,FALSE)</f>
        <v>#N/A</v>
      </c>
      <c r="AD2795" s="22" t="e">
        <f>VLOOKUP($A2795,Searches!$A:$H,AD$1,FALSE)</f>
        <v>#N/A</v>
      </c>
      <c r="AE2795" s="22" t="e">
        <f>VLOOKUP($A2795,Searches!$A:$H,AE$1,FALSE)</f>
        <v>#N/A</v>
      </c>
      <c r="AF2795" s="22" t="e">
        <f>VLOOKUP($A2795,Searches!$A:$H,AF$1,FALSE)</f>
        <v>#N/A</v>
      </c>
      <c r="AG2795" s="22" t="e">
        <f>VLOOKUP($A2795,Searches!$A:$H,AG$1,FALSE)</f>
        <v>#N/A</v>
      </c>
      <c r="AH2795" s="22" t="e">
        <f>VLOOKUP($G2795,Temp!$D:$F,AH$1,FALSE)</f>
        <v>#N/A</v>
      </c>
      <c r="AI2795" s="22" t="e">
        <f>VLOOKUP($G2795,Temp!$D:$F,AI$1,FALSE)</f>
        <v>#N/A</v>
      </c>
      <c r="AJ2795" s="22" t="e">
        <f>VLOOKUP($G2795,Temp!$D:$F,AJ$1,FALSE)</f>
        <v>#N/A</v>
      </c>
    </row>
    <row r="2796" spans="1:36" ht="16" x14ac:dyDescent="0.2">
      <c r="A2796" s="8" t="str">
        <f t="shared" si="43"/>
        <v>Rob Pinkerton Morningstar</v>
      </c>
      <c r="B2796" s="8" t="s">
        <v>1037</v>
      </c>
      <c r="C2796" s="8" t="s">
        <v>3873</v>
      </c>
      <c r="D2796" s="8" t="s">
        <v>42</v>
      </c>
      <c r="E2796" s="8" t="s">
        <v>3874</v>
      </c>
      <c r="F2796" s="8" t="s">
        <v>3875</v>
      </c>
      <c r="G2796" s="12" t="s">
        <v>3586</v>
      </c>
      <c r="H2796" s="22" t="str">
        <f>VLOOKUP($G2796,Temp!$A:$C,H$1,FALSE)</f>
        <v>morningstar.com</v>
      </c>
      <c r="I2796" s="22" t="e">
        <f>VLOOKUP($G2796,Temp!$A:$C,I$1,FALSE)</f>
        <v>#VALUE!</v>
      </c>
      <c r="J2796" s="22" t="e">
        <f>VLOOKUP($G2796,Temp!$A:$C,J$1,FALSE)</f>
        <v>#VALUE!</v>
      </c>
      <c r="K2796" s="22" t="e">
        <f>VLOOKUP($G2796,Temp!$A:$C,K$1,FALSE)</f>
        <v>#VALUE!</v>
      </c>
      <c r="L2796" s="22" t="e">
        <f>VLOOKUP($G2796,Temp!$A:$C,L$1,FALSE)</f>
        <v>#VALUE!</v>
      </c>
      <c r="M2796" s="22" t="e">
        <f>VLOOKUP($G2796,Temp!$A:$C,M$1,FALSE)</f>
        <v>#VALUE!</v>
      </c>
      <c r="N2796" s="22" t="e">
        <f>VLOOKUP($G2796,Temp!$A:$C,N$1,FALSE)</f>
        <v>#VALUE!</v>
      </c>
      <c r="O2796" s="22" t="e">
        <f>VLOOKUP($G2796,Temp!$A:$C,O$1,FALSE)</f>
        <v>#VALUE!</v>
      </c>
      <c r="P2796" s="22" t="e">
        <f>VLOOKUP($G2796,Temp!$A:$C,P$1,FALSE)</f>
        <v>#VALUE!</v>
      </c>
      <c r="Q2796" s="22" t="e">
        <f>VLOOKUP($G2796,Temp!$A:$C,Q$1,FALSE)</f>
        <v>#VALUE!</v>
      </c>
      <c r="R2796" s="22" t="e">
        <f>VLOOKUP($G2796,Temp!$A:$C,R$1,FALSE)</f>
        <v>#VALUE!</v>
      </c>
      <c r="S2796" s="22" t="e">
        <f>VLOOKUP($G2796,Temp!$A:$C,S$1,FALSE)</f>
        <v>#VALUE!</v>
      </c>
      <c r="T2796" s="22" t="e">
        <f>VLOOKUP($G2796,Temp!$A:$C,T$1,FALSE)</f>
        <v>#VALUE!</v>
      </c>
      <c r="U2796" s="22" t="e">
        <f>VLOOKUP($G2796,Temp!$A:$C,U$1,FALSE)</f>
        <v>#VALUE!</v>
      </c>
      <c r="V2796" s="22" t="e">
        <f>VLOOKUP($G2796,Temp!$A:$C,V$1,FALSE)</f>
        <v>#VALUE!</v>
      </c>
      <c r="W2796" s="22" t="e">
        <f>VLOOKUP($G2796,Temp!$A:$C,W$1,FALSE)</f>
        <v>#VALUE!</v>
      </c>
      <c r="X2796" s="22" t="e">
        <f>VLOOKUP($G2796,Temp!$A:$C,X$1,FALSE)</f>
        <v>#VALUE!</v>
      </c>
      <c r="Y2796" s="22">
        <f>VLOOKUP($G2796,Temp!$A:$C,Y$1,FALSE)</f>
        <v>6700000</v>
      </c>
      <c r="Z2796" s="22">
        <f>VLOOKUP($G2796,Temp!$A:$C,Z$1,FALSE)</f>
        <v>45600</v>
      </c>
      <c r="AA2796" s="22" t="str">
        <f>VLOOKUP($A2796,Searches!$A:$H,AA$1,FALSE)</f>
        <v>Rob Pinkerton</v>
      </c>
      <c r="AB2796" s="22" t="str">
        <f>VLOOKUP($A2796,Searches!$A:$H,AB$1,FALSE)</f>
        <v>Morningstar</v>
      </c>
      <c r="AC2796" s="22" t="str">
        <f>VLOOKUP($A2796,Searches!$A:$H,AC$1,FALSE)</f>
        <v>Chief Marketing Officer</v>
      </c>
      <c r="AD2796" s="22" t="str">
        <f>VLOOKUP($A2796,Searches!$A:$H,AD$1,FALSE)</f>
        <v>2nd</v>
      </c>
      <c r="AE2796" s="22" t="str">
        <f>VLOOKUP($A2796,Searches!$A:$H,AE$1,FALSE)</f>
        <v>Open link</v>
      </c>
      <c r="AF2796" s="22" t="str">
        <f>VLOOKUP($A2796,Searches!$A:$H,AF$1,FALSE)</f>
        <v>Washington D.C. Metro Area</v>
      </c>
      <c r="AG2796" s="22" t="str">
        <f>VLOOKUP($A2796,Searches!$A:$H,AG$1,FALSE)</f>
        <v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v>
      </c>
      <c r="AH2796" s="22" t="e">
        <f>VLOOKUP($G2796,Temp!$D:$F,AH$1,FALSE)</f>
        <v>#N/A</v>
      </c>
      <c r="AI2796" s="22" t="e">
        <f>VLOOKUP($G2796,Temp!$D:$F,AI$1,FALSE)</f>
        <v>#N/A</v>
      </c>
      <c r="AJ2796" s="22" t="e">
        <f>VLOOKUP($G2796,Temp!$D:$F,AJ$1,FALSE)</f>
        <v>#N/A</v>
      </c>
    </row>
    <row r="2797" spans="1:36" ht="16" x14ac:dyDescent="0.2">
      <c r="A2797" s="8" t="str">
        <f t="shared" si="43"/>
        <v>James Kessinger CloudVelox</v>
      </c>
      <c r="B2797" s="8" t="s">
        <v>995</v>
      </c>
      <c r="C2797" s="8" t="s">
        <v>3859</v>
      </c>
      <c r="D2797" s="8" t="s">
        <v>42</v>
      </c>
      <c r="E2797" s="8" t="s">
        <v>3861</v>
      </c>
      <c r="F2797" s="8" t="s">
        <v>3862</v>
      </c>
      <c r="G2797" s="12" t="s">
        <v>3577</v>
      </c>
      <c r="H2797" s="22" t="str">
        <f>VLOOKUP($G2797,Temp!$A:$C,H$1,FALSE)</f>
        <v>cloudvelox.com</v>
      </c>
      <c r="I2797" s="22" t="e">
        <f>VLOOKUP($G2797,Temp!$A:$C,I$1,FALSE)</f>
        <v>#VALUE!</v>
      </c>
      <c r="J2797" s="22" t="e">
        <f>VLOOKUP($G2797,Temp!$A:$C,J$1,FALSE)</f>
        <v>#VALUE!</v>
      </c>
      <c r="K2797" s="22" t="e">
        <f>VLOOKUP($G2797,Temp!$A:$C,K$1,FALSE)</f>
        <v>#VALUE!</v>
      </c>
      <c r="L2797" s="22" t="e">
        <f>VLOOKUP($G2797,Temp!$A:$C,L$1,FALSE)</f>
        <v>#VALUE!</v>
      </c>
      <c r="M2797" s="22" t="e">
        <f>VLOOKUP($G2797,Temp!$A:$C,M$1,FALSE)</f>
        <v>#VALUE!</v>
      </c>
      <c r="N2797" s="22" t="e">
        <f>VLOOKUP($G2797,Temp!$A:$C,N$1,FALSE)</f>
        <v>#VALUE!</v>
      </c>
      <c r="O2797" s="22" t="e">
        <f>VLOOKUP($G2797,Temp!$A:$C,O$1,FALSE)</f>
        <v>#VALUE!</v>
      </c>
      <c r="P2797" s="22" t="e">
        <f>VLOOKUP($G2797,Temp!$A:$C,P$1,FALSE)</f>
        <v>#VALUE!</v>
      </c>
      <c r="Q2797" s="22" t="e">
        <f>VLOOKUP($G2797,Temp!$A:$C,Q$1,FALSE)</f>
        <v>#VALUE!</v>
      </c>
      <c r="R2797" s="22" t="e">
        <f>VLOOKUP($G2797,Temp!$A:$C,R$1,FALSE)</f>
        <v>#VALUE!</v>
      </c>
      <c r="S2797" s="22" t="e">
        <f>VLOOKUP($G2797,Temp!$A:$C,S$1,FALSE)</f>
        <v>#VALUE!</v>
      </c>
      <c r="T2797" s="22" t="e">
        <f>VLOOKUP($G2797,Temp!$A:$C,T$1,FALSE)</f>
        <v>#VALUE!</v>
      </c>
      <c r="U2797" s="22" t="e">
        <f>VLOOKUP($G2797,Temp!$A:$C,U$1,FALSE)</f>
        <v>#VALUE!</v>
      </c>
      <c r="V2797" s="22" t="e">
        <f>VLOOKUP($G2797,Temp!$A:$C,V$1,FALSE)</f>
        <v>#VALUE!</v>
      </c>
      <c r="W2797" s="22" t="e">
        <f>VLOOKUP($G2797,Temp!$A:$C,W$1,FALSE)</f>
        <v>#VALUE!</v>
      </c>
      <c r="X2797" s="22" t="e">
        <f>VLOOKUP($G2797,Temp!$A:$C,X$1,FALSE)</f>
        <v>#VALUE!</v>
      </c>
      <c r="Y2797" s="22">
        <f>VLOOKUP($G2797,Temp!$A:$C,Y$1,FALSE)</f>
        <v>879</v>
      </c>
      <c r="Z2797" s="22">
        <f>VLOOKUP($G2797,Temp!$A:$C,Z$1,FALSE)</f>
        <v>1400</v>
      </c>
      <c r="AA2797" s="22" t="e">
        <f>VLOOKUP($A2797,Searches!$A:$H,AA$1,FALSE)</f>
        <v>#N/A</v>
      </c>
      <c r="AB2797" s="22" t="e">
        <f>VLOOKUP($A2797,Searches!$A:$H,AB$1,FALSE)</f>
        <v>#N/A</v>
      </c>
      <c r="AC2797" s="22" t="e">
        <f>VLOOKUP($A2797,Searches!$A:$H,AC$1,FALSE)</f>
        <v>#N/A</v>
      </c>
      <c r="AD2797" s="22" t="e">
        <f>VLOOKUP($A2797,Searches!$A:$H,AD$1,FALSE)</f>
        <v>#N/A</v>
      </c>
      <c r="AE2797" s="22" t="e">
        <f>VLOOKUP($A2797,Searches!$A:$H,AE$1,FALSE)</f>
        <v>#N/A</v>
      </c>
      <c r="AF2797" s="22" t="e">
        <f>VLOOKUP($A2797,Searches!$A:$H,AF$1,FALSE)</f>
        <v>#N/A</v>
      </c>
      <c r="AG2797" s="22" t="e">
        <f>VLOOKUP($A2797,Searches!$A:$H,AG$1,FALSE)</f>
        <v>#N/A</v>
      </c>
      <c r="AH2797" s="22" t="e">
        <f>VLOOKUP($G2797,Temp!$D:$F,AH$1,FALSE)</f>
        <v>#N/A</v>
      </c>
      <c r="AI2797" s="22" t="e">
        <f>VLOOKUP($G2797,Temp!$D:$F,AI$1,FALSE)</f>
        <v>#N/A</v>
      </c>
      <c r="AJ2797" s="22" t="e">
        <f>VLOOKUP($G2797,Temp!$D:$F,AJ$1,FALSE)</f>
        <v>#N/A</v>
      </c>
    </row>
    <row r="2798" spans="1:36" ht="16" x14ac:dyDescent="0.2">
      <c r="A2798" s="8" t="str">
        <f t="shared" si="43"/>
        <v>Josh London IDG (International Data Group)</v>
      </c>
      <c r="B2798" s="8" t="s">
        <v>701</v>
      </c>
      <c r="C2798" s="8" t="s">
        <v>412</v>
      </c>
      <c r="D2798" s="8" t="s">
        <v>42</v>
      </c>
      <c r="E2798" s="8" t="s">
        <v>3882</v>
      </c>
      <c r="F2798" s="8" t="s">
        <v>3883</v>
      </c>
      <c r="G2798" s="12" t="s">
        <v>3596</v>
      </c>
      <c r="H2798" s="22" t="str">
        <f>VLOOKUP($G2798,Temp!$A:$C,H$1,FALSE)</f>
        <v>idg.com</v>
      </c>
      <c r="I2798" s="22" t="e">
        <f>VLOOKUP($G2798,Temp!$A:$C,I$1,FALSE)</f>
        <v>#VALUE!</v>
      </c>
      <c r="J2798" s="22" t="e">
        <f>VLOOKUP($G2798,Temp!$A:$C,J$1,FALSE)</f>
        <v>#VALUE!</v>
      </c>
      <c r="K2798" s="22" t="e">
        <f>VLOOKUP($G2798,Temp!$A:$C,K$1,FALSE)</f>
        <v>#VALUE!</v>
      </c>
      <c r="L2798" s="22" t="e">
        <f>VLOOKUP($G2798,Temp!$A:$C,L$1,FALSE)</f>
        <v>#VALUE!</v>
      </c>
      <c r="M2798" s="22" t="e">
        <f>VLOOKUP($G2798,Temp!$A:$C,M$1,FALSE)</f>
        <v>#VALUE!</v>
      </c>
      <c r="N2798" s="22" t="e">
        <f>VLOOKUP($G2798,Temp!$A:$C,N$1,FALSE)</f>
        <v>#VALUE!</v>
      </c>
      <c r="O2798" s="22" t="e">
        <f>VLOOKUP($G2798,Temp!$A:$C,O$1,FALSE)</f>
        <v>#VALUE!</v>
      </c>
      <c r="P2798" s="22" t="e">
        <f>VLOOKUP($G2798,Temp!$A:$C,P$1,FALSE)</f>
        <v>#VALUE!</v>
      </c>
      <c r="Q2798" s="22" t="e">
        <f>VLOOKUP($G2798,Temp!$A:$C,Q$1,FALSE)</f>
        <v>#VALUE!</v>
      </c>
      <c r="R2798" s="22" t="e">
        <f>VLOOKUP($G2798,Temp!$A:$C,R$1,FALSE)</f>
        <v>#VALUE!</v>
      </c>
      <c r="S2798" s="22" t="e">
        <f>VLOOKUP($G2798,Temp!$A:$C,S$1,FALSE)</f>
        <v>#VALUE!</v>
      </c>
      <c r="T2798" s="22" t="e">
        <f>VLOOKUP($G2798,Temp!$A:$C,T$1,FALSE)</f>
        <v>#VALUE!</v>
      </c>
      <c r="U2798" s="22" t="e">
        <f>VLOOKUP($G2798,Temp!$A:$C,U$1,FALSE)</f>
        <v>#VALUE!</v>
      </c>
      <c r="V2798" s="22" t="e">
        <f>VLOOKUP($G2798,Temp!$A:$C,V$1,FALSE)</f>
        <v>#VALUE!</v>
      </c>
      <c r="W2798" s="22" t="e">
        <f>VLOOKUP($G2798,Temp!$A:$C,W$1,FALSE)</f>
        <v>#VALUE!</v>
      </c>
      <c r="X2798" s="22" t="e">
        <f>VLOOKUP($G2798,Temp!$A:$C,X$1,FALSE)</f>
        <v>#VALUE!</v>
      </c>
      <c r="Y2798" s="22">
        <f>VLOOKUP($G2798,Temp!$A:$C,Y$1,FALSE)</f>
        <v>48900</v>
      </c>
      <c r="Z2798" s="22">
        <f>VLOOKUP($G2798,Temp!$A:$C,Z$1,FALSE)</f>
        <v>0</v>
      </c>
      <c r="AA2798" s="22" t="e">
        <f>VLOOKUP($A2798,Searches!$A:$H,AA$1,FALSE)</f>
        <v>#N/A</v>
      </c>
      <c r="AB2798" s="22" t="e">
        <f>VLOOKUP($A2798,Searches!$A:$H,AB$1,FALSE)</f>
        <v>#N/A</v>
      </c>
      <c r="AC2798" s="22" t="e">
        <f>VLOOKUP($A2798,Searches!$A:$H,AC$1,FALSE)</f>
        <v>#N/A</v>
      </c>
      <c r="AD2798" s="22" t="e">
        <f>VLOOKUP($A2798,Searches!$A:$H,AD$1,FALSE)</f>
        <v>#N/A</v>
      </c>
      <c r="AE2798" s="22" t="e">
        <f>VLOOKUP($A2798,Searches!$A:$H,AE$1,FALSE)</f>
        <v>#N/A</v>
      </c>
      <c r="AF2798" s="22" t="e">
        <f>VLOOKUP($A2798,Searches!$A:$H,AF$1,FALSE)</f>
        <v>#N/A</v>
      </c>
      <c r="AG2798" s="22" t="e">
        <f>VLOOKUP($A2798,Searches!$A:$H,AG$1,FALSE)</f>
        <v>#N/A</v>
      </c>
      <c r="AH2798" s="22" t="str">
        <f>VLOOKUP($G2798,Temp!$D:$F,AH$1,FALSE)</f>
        <v>idg.com</v>
      </c>
      <c r="AI2798" s="22">
        <f>VLOOKUP($G2798,Temp!$D:$F,AI$1,FALSE)</f>
        <v>0</v>
      </c>
      <c r="AJ2798" s="22" t="str">
        <f>VLOOKUP($G2798,Temp!$D:$F,AJ$1,FALSE)</f>
        <v>WordPress</v>
      </c>
    </row>
    <row r="2799" spans="1:36" ht="16" x14ac:dyDescent="0.2">
      <c r="A2799" s="8" t="str">
        <f t="shared" si="43"/>
        <v>Hormazd Romer LogicHub</v>
      </c>
      <c r="B2799" s="8" t="s">
        <v>16706</v>
      </c>
      <c r="C2799" s="8" t="s">
        <v>16707</v>
      </c>
      <c r="D2799" s="8" t="s">
        <v>42</v>
      </c>
      <c r="E2799" s="8" t="s">
        <v>16708</v>
      </c>
      <c r="F2799" s="8" t="s">
        <v>16709</v>
      </c>
      <c r="G2799" s="12" t="s">
        <v>15999</v>
      </c>
      <c r="H2799" s="22" t="str">
        <f>VLOOKUP($G2799,Temp!$A:$C,H$1,FALSE)</f>
        <v>LogicHub.com</v>
      </c>
      <c r="I2799" s="22" t="e">
        <f>VLOOKUP($G2799,Temp!$A:$C,I$1,FALSE)</f>
        <v>#VALUE!</v>
      </c>
      <c r="J2799" s="22" t="e">
        <f>VLOOKUP($G2799,Temp!$A:$C,J$1,FALSE)</f>
        <v>#VALUE!</v>
      </c>
      <c r="K2799" s="22" t="e">
        <f>VLOOKUP($G2799,Temp!$A:$C,K$1,FALSE)</f>
        <v>#VALUE!</v>
      </c>
      <c r="L2799" s="22" t="e">
        <f>VLOOKUP($G2799,Temp!$A:$C,L$1,FALSE)</f>
        <v>#VALUE!</v>
      </c>
      <c r="M2799" s="22" t="e">
        <f>VLOOKUP($G2799,Temp!$A:$C,M$1,FALSE)</f>
        <v>#VALUE!</v>
      </c>
      <c r="N2799" s="22" t="e">
        <f>VLOOKUP($G2799,Temp!$A:$C,N$1,FALSE)</f>
        <v>#VALUE!</v>
      </c>
      <c r="O2799" s="22" t="e">
        <f>VLOOKUP($G2799,Temp!$A:$C,O$1,FALSE)</f>
        <v>#VALUE!</v>
      </c>
      <c r="P2799" s="22" t="e">
        <f>VLOOKUP($G2799,Temp!$A:$C,P$1,FALSE)</f>
        <v>#VALUE!</v>
      </c>
      <c r="Q2799" s="22" t="e">
        <f>VLOOKUP($G2799,Temp!$A:$C,Q$1,FALSE)</f>
        <v>#VALUE!</v>
      </c>
      <c r="R2799" s="22" t="e">
        <f>VLOOKUP($G2799,Temp!$A:$C,R$1,FALSE)</f>
        <v>#VALUE!</v>
      </c>
      <c r="S2799" s="22" t="e">
        <f>VLOOKUP($G2799,Temp!$A:$C,S$1,FALSE)</f>
        <v>#VALUE!</v>
      </c>
      <c r="T2799" s="22" t="e">
        <f>VLOOKUP($G2799,Temp!$A:$C,T$1,FALSE)</f>
        <v>#VALUE!</v>
      </c>
      <c r="U2799" s="22" t="e">
        <f>VLOOKUP($G2799,Temp!$A:$C,U$1,FALSE)</f>
        <v>#VALUE!</v>
      </c>
      <c r="V2799" s="22" t="e">
        <f>VLOOKUP($G2799,Temp!$A:$C,V$1,FALSE)</f>
        <v>#VALUE!</v>
      </c>
      <c r="W2799" s="22" t="e">
        <f>VLOOKUP($G2799,Temp!$A:$C,W$1,FALSE)</f>
        <v>#VALUE!</v>
      </c>
      <c r="X2799" s="22" t="e">
        <f>VLOOKUP($G2799,Temp!$A:$C,X$1,FALSE)</f>
        <v>#VALUE!</v>
      </c>
      <c r="Y2799" s="22">
        <f>VLOOKUP($G2799,Temp!$A:$C,Y$1,FALSE)</f>
        <v>0</v>
      </c>
      <c r="Z2799" s="22">
        <f>VLOOKUP($G2799,Temp!$A:$C,Z$1,FALSE)</f>
        <v>178</v>
      </c>
      <c r="AA2799" s="22" t="e">
        <f>VLOOKUP($A2799,Searches!$A:$H,AA$1,FALSE)</f>
        <v>#N/A</v>
      </c>
      <c r="AB2799" s="22" t="e">
        <f>VLOOKUP($A2799,Searches!$A:$H,AB$1,FALSE)</f>
        <v>#N/A</v>
      </c>
      <c r="AC2799" s="22" t="e">
        <f>VLOOKUP($A2799,Searches!$A:$H,AC$1,FALSE)</f>
        <v>#N/A</v>
      </c>
      <c r="AD2799" s="22" t="e">
        <f>VLOOKUP($A2799,Searches!$A:$H,AD$1,FALSE)</f>
        <v>#N/A</v>
      </c>
      <c r="AE2799" s="22" t="e">
        <f>VLOOKUP($A2799,Searches!$A:$H,AE$1,FALSE)</f>
        <v>#N/A</v>
      </c>
      <c r="AF2799" s="22" t="e">
        <f>VLOOKUP($A2799,Searches!$A:$H,AF$1,FALSE)</f>
        <v>#N/A</v>
      </c>
      <c r="AG2799" s="22" t="e">
        <f>VLOOKUP($A2799,Searches!$A:$H,AG$1,FALSE)</f>
        <v>#N/A</v>
      </c>
      <c r="AH2799" s="22" t="e">
        <f>VLOOKUP($G2799,Temp!$D:$F,AH$1,FALSE)</f>
        <v>#N/A</v>
      </c>
      <c r="AI2799" s="22" t="e">
        <f>VLOOKUP($G2799,Temp!$D:$F,AI$1,FALSE)</f>
        <v>#N/A</v>
      </c>
      <c r="AJ2799" s="22" t="e">
        <f>VLOOKUP($G2799,Temp!$D:$F,AJ$1,FALSE)</f>
        <v>#N/A</v>
      </c>
    </row>
    <row r="2800" spans="1:36" ht="16" x14ac:dyDescent="0.2">
      <c r="A2800" s="8" t="str">
        <f t="shared" si="43"/>
        <v>Holly Hamann Automox</v>
      </c>
      <c r="B2800" s="8" t="s">
        <v>2946</v>
      </c>
      <c r="C2800" s="8" t="s">
        <v>5002</v>
      </c>
      <c r="D2800" s="8" t="s">
        <v>42</v>
      </c>
      <c r="E2800" s="8" t="s">
        <v>634</v>
      </c>
      <c r="F2800" s="8" t="s">
        <v>5003</v>
      </c>
      <c r="G2800" s="8" t="s">
        <v>634</v>
      </c>
      <c r="H2800" s="22" t="e">
        <f>VLOOKUP($G2800,Temp!$A:$C,H$1,FALSE)</f>
        <v>#N/A</v>
      </c>
      <c r="I2800" s="22" t="e">
        <f>VLOOKUP($G2800,Temp!$A:$C,I$1,FALSE)</f>
        <v>#N/A</v>
      </c>
      <c r="J2800" s="22" t="e">
        <f>VLOOKUP($G2800,Temp!$A:$C,J$1,FALSE)</f>
        <v>#N/A</v>
      </c>
      <c r="K2800" s="22" t="e">
        <f>VLOOKUP($G2800,Temp!$A:$C,K$1,FALSE)</f>
        <v>#N/A</v>
      </c>
      <c r="L2800" s="22" t="e">
        <f>VLOOKUP($G2800,Temp!$A:$C,L$1,FALSE)</f>
        <v>#N/A</v>
      </c>
      <c r="M2800" s="22" t="e">
        <f>VLOOKUP($G2800,Temp!$A:$C,M$1,FALSE)</f>
        <v>#N/A</v>
      </c>
      <c r="N2800" s="22" t="e">
        <f>VLOOKUP($G2800,Temp!$A:$C,N$1,FALSE)</f>
        <v>#N/A</v>
      </c>
      <c r="O2800" s="22" t="e">
        <f>VLOOKUP($G2800,Temp!$A:$C,O$1,FALSE)</f>
        <v>#N/A</v>
      </c>
      <c r="P2800" s="22" t="e">
        <f>VLOOKUP($G2800,Temp!$A:$C,P$1,FALSE)</f>
        <v>#N/A</v>
      </c>
      <c r="Q2800" s="22" t="e">
        <f>VLOOKUP($G2800,Temp!$A:$C,Q$1,FALSE)</f>
        <v>#N/A</v>
      </c>
      <c r="R2800" s="22" t="e">
        <f>VLOOKUP($G2800,Temp!$A:$C,R$1,FALSE)</f>
        <v>#N/A</v>
      </c>
      <c r="S2800" s="22" t="e">
        <f>VLOOKUP($G2800,Temp!$A:$C,S$1,FALSE)</f>
        <v>#N/A</v>
      </c>
      <c r="T2800" s="22" t="e">
        <f>VLOOKUP($G2800,Temp!$A:$C,T$1,FALSE)</f>
        <v>#N/A</v>
      </c>
      <c r="U2800" s="22" t="e">
        <f>VLOOKUP($G2800,Temp!$A:$C,U$1,FALSE)</f>
        <v>#N/A</v>
      </c>
      <c r="V2800" s="22" t="e">
        <f>VLOOKUP($G2800,Temp!$A:$C,V$1,FALSE)</f>
        <v>#N/A</v>
      </c>
      <c r="W2800" s="22" t="e">
        <f>VLOOKUP($G2800,Temp!$A:$C,W$1,FALSE)</f>
        <v>#N/A</v>
      </c>
      <c r="X2800" s="22" t="e">
        <f>VLOOKUP($G2800,Temp!$A:$C,X$1,FALSE)</f>
        <v>#N/A</v>
      </c>
      <c r="Y2800" s="22" t="e">
        <f>VLOOKUP($G2800,Temp!$A:$C,Y$1,FALSE)</f>
        <v>#N/A</v>
      </c>
      <c r="Z2800" s="22" t="e">
        <f>VLOOKUP($G2800,Temp!$A:$C,Z$1,FALSE)</f>
        <v>#N/A</v>
      </c>
      <c r="AA2800" s="22" t="str">
        <f>VLOOKUP($A2800,Searches!$A:$H,AA$1,FALSE)</f>
        <v>Holly Hamann</v>
      </c>
      <c r="AB2800" s="22" t="str">
        <f>VLOOKUP($A2800,Searches!$A:$H,AB$1,FALSE)</f>
        <v>Automox</v>
      </c>
      <c r="AC2800" s="22" t="str">
        <f>VLOOKUP($A2800,Searches!$A:$H,AC$1,FALSE)</f>
        <v>Chief Marketing Officer</v>
      </c>
      <c r="AD2800" s="22" t="str">
        <f>VLOOKUP($A2800,Searches!$A:$H,AD$1,FALSE)</f>
        <v>2nd</v>
      </c>
      <c r="AE2800" s="22" t="str">
        <f>VLOOKUP($A2800,Searches!$A:$H,AE$1,FALSE)</f>
        <v>Open link</v>
      </c>
      <c r="AF2800" s="22" t="str">
        <f>VLOOKUP($A2800,Searches!$A:$H,AF$1,FALSE)</f>
        <v>Greater Denver Area</v>
      </c>
      <c r="AG2800" s="22" t="str">
        <f>VLOOKUP($A2800,Searches!$A:$H,AG$1,FALSE)</f>
        <v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v>
      </c>
      <c r="AH2800" s="22" t="e">
        <f>VLOOKUP($G2800,Temp!$D:$F,AH$1,FALSE)</f>
        <v>#N/A</v>
      </c>
      <c r="AI2800" s="22" t="e">
        <f>VLOOKUP($G2800,Temp!$D:$F,AI$1,FALSE)</f>
        <v>#N/A</v>
      </c>
      <c r="AJ2800" s="22" t="e">
        <f>VLOOKUP($G2800,Temp!$D:$F,AJ$1,FALSE)</f>
        <v>#N/A</v>
      </c>
    </row>
    <row r="2801" spans="1:36" ht="16" x14ac:dyDescent="0.2">
      <c r="A2801" s="8" t="str">
        <f t="shared" si="43"/>
        <v>Schneider Mike BevNET.com, Inc.</v>
      </c>
      <c r="B2801" s="8" t="s">
        <v>8103</v>
      </c>
      <c r="C2801" s="8" t="s">
        <v>112</v>
      </c>
      <c r="D2801" s="8" t="s">
        <v>42</v>
      </c>
      <c r="E2801" s="8" t="s">
        <v>16715</v>
      </c>
      <c r="F2801" s="8" t="s">
        <v>14769</v>
      </c>
      <c r="G2801" s="12" t="s">
        <v>16005</v>
      </c>
      <c r="H2801" s="22" t="str">
        <f>VLOOKUP($G2801,Temp!$A:$C,H$1,FALSE)</f>
        <v>bevnet.com</v>
      </c>
      <c r="I2801" s="22" t="e">
        <f>VLOOKUP($G2801,Temp!$A:$C,I$1,FALSE)</f>
        <v>#VALUE!</v>
      </c>
      <c r="J2801" s="22" t="e">
        <f>VLOOKUP($G2801,Temp!$A:$C,J$1,FALSE)</f>
        <v>#VALUE!</v>
      </c>
      <c r="K2801" s="22" t="e">
        <f>VLOOKUP($G2801,Temp!$A:$C,K$1,FALSE)</f>
        <v>#VALUE!</v>
      </c>
      <c r="L2801" s="22" t="e">
        <f>VLOOKUP($G2801,Temp!$A:$C,L$1,FALSE)</f>
        <v>#VALUE!</v>
      </c>
      <c r="M2801" s="22" t="e">
        <f>VLOOKUP($G2801,Temp!$A:$C,M$1,FALSE)</f>
        <v>#VALUE!</v>
      </c>
      <c r="N2801" s="22" t="e">
        <f>VLOOKUP($G2801,Temp!$A:$C,N$1,FALSE)</f>
        <v>#VALUE!</v>
      </c>
      <c r="O2801" s="22" t="e">
        <f>VLOOKUP($G2801,Temp!$A:$C,O$1,FALSE)</f>
        <v>#VALUE!</v>
      </c>
      <c r="P2801" s="22" t="e">
        <f>VLOOKUP($G2801,Temp!$A:$C,P$1,FALSE)</f>
        <v>#VALUE!</v>
      </c>
      <c r="Q2801" s="22" t="e">
        <f>VLOOKUP($G2801,Temp!$A:$C,Q$1,FALSE)</f>
        <v>#VALUE!</v>
      </c>
      <c r="R2801" s="22" t="e">
        <f>VLOOKUP($G2801,Temp!$A:$C,R$1,FALSE)</f>
        <v>#VALUE!</v>
      </c>
      <c r="S2801" s="22" t="e">
        <f>VLOOKUP($G2801,Temp!$A:$C,S$1,FALSE)</f>
        <v>#VALUE!</v>
      </c>
      <c r="T2801" s="22" t="e">
        <f>VLOOKUP($G2801,Temp!$A:$C,T$1,FALSE)</f>
        <v>#VALUE!</v>
      </c>
      <c r="U2801" s="22" t="e">
        <f>VLOOKUP($G2801,Temp!$A:$C,U$1,FALSE)</f>
        <v>#VALUE!</v>
      </c>
      <c r="V2801" s="22" t="e">
        <f>VLOOKUP($G2801,Temp!$A:$C,V$1,FALSE)</f>
        <v>#VALUE!</v>
      </c>
      <c r="W2801" s="22" t="e">
        <f>VLOOKUP($G2801,Temp!$A:$C,W$1,FALSE)</f>
        <v>#VALUE!</v>
      </c>
      <c r="X2801" s="22" t="e">
        <f>VLOOKUP($G2801,Temp!$A:$C,X$1,FALSE)</f>
        <v>#VALUE!</v>
      </c>
      <c r="Y2801" s="22">
        <f>VLOOKUP($G2801,Temp!$A:$C,Y$1,FALSE)</f>
        <v>33000</v>
      </c>
      <c r="Z2801" s="22">
        <f>VLOOKUP($G2801,Temp!$A:$C,Z$1,FALSE)</f>
        <v>0</v>
      </c>
      <c r="AA2801" s="22" t="str">
        <f>VLOOKUP($A2801,Searches!$A:$H,AA$1,FALSE)</f>
        <v>Schneider Mike</v>
      </c>
      <c r="AB2801" s="22" t="str">
        <f>VLOOKUP($A2801,Searches!$A:$H,AB$1,FALSE)</f>
        <v>BevNET.com, Inc.</v>
      </c>
      <c r="AC2801" s="22" t="str">
        <f>VLOOKUP($A2801,Searches!$A:$H,AC$1,FALSE)</f>
        <v>Chief Marketing Officer</v>
      </c>
      <c r="AD2801" s="22" t="str">
        <f>VLOOKUP($A2801,Searches!$A:$H,AD$1,FALSE)</f>
        <v>2nd</v>
      </c>
      <c r="AE2801" s="22" t="str">
        <f>VLOOKUP($A2801,Searches!$A:$H,AE$1,FALSE)</f>
        <v/>
      </c>
      <c r="AF2801" s="22" t="str">
        <f>VLOOKUP($A2801,Searches!$A:$H,AF$1,FALSE)</f>
        <v>Greater Boston Area</v>
      </c>
      <c r="AG2801" s="22" t="str">
        <f>VLOOKUP($A2801,Searches!$A:$H,AG$1,FALSE)</f>
        <v>https://www.linkedin.com/sales/profile/2148210,-Q_Q,NAME_SEARCH?moduleKey=peopleSearchResults&amp;pageKey=sales-search3-people-refinement&amp;contextId=635D3E904723061580FE6AF00A2B0000&amp;requestId=c9b1a8ff-1803-4a83-a329-42de6ce2cc38&amp;action=CLICK&amp;target=urn%3Ali%3AsalesLead%3A(-1%2C2148210)&amp;pageNumber=6&amp;targetEl=profilelink&amp;position=22&amp;trk=lss-serp-result-lead_photo</v>
      </c>
      <c r="AH2801" s="22" t="e">
        <f>VLOOKUP($G2801,Temp!$D:$F,AH$1,FALSE)</f>
        <v>#N/A</v>
      </c>
      <c r="AI2801" s="22" t="e">
        <f>VLOOKUP($G2801,Temp!$D:$F,AI$1,FALSE)</f>
        <v>#N/A</v>
      </c>
      <c r="AJ2801" s="22" t="e">
        <f>VLOOKUP($G2801,Temp!$D:$F,AJ$1,FALSE)</f>
        <v>#N/A</v>
      </c>
    </row>
    <row r="2802" spans="1:36" ht="16" x14ac:dyDescent="0.2">
      <c r="A2802" s="8" t="str">
        <f t="shared" si="43"/>
        <v>John Getze KIXEYE</v>
      </c>
      <c r="B2802" s="8" t="s">
        <v>428</v>
      </c>
      <c r="C2802" s="8" t="s">
        <v>3718</v>
      </c>
      <c r="D2802" s="8" t="s">
        <v>42</v>
      </c>
      <c r="E2802" s="8" t="s">
        <v>3719</v>
      </c>
      <c r="F2802" s="8" t="s">
        <v>3720</v>
      </c>
      <c r="G2802" s="12" t="s">
        <v>3721</v>
      </c>
      <c r="H2802" s="22" t="str">
        <f>VLOOKUP($G2802,Temp!$A:$C,H$1,FALSE)</f>
        <v>kixeye.com</v>
      </c>
      <c r="I2802" s="22" t="e">
        <f>VLOOKUP($G2802,Temp!$A:$C,I$1,FALSE)</f>
        <v>#VALUE!</v>
      </c>
      <c r="J2802" s="22" t="e">
        <f>VLOOKUP($G2802,Temp!$A:$C,J$1,FALSE)</f>
        <v>#VALUE!</v>
      </c>
      <c r="K2802" s="22" t="e">
        <f>VLOOKUP($G2802,Temp!$A:$C,K$1,FALSE)</f>
        <v>#VALUE!</v>
      </c>
      <c r="L2802" s="22" t="e">
        <f>VLOOKUP($G2802,Temp!$A:$C,L$1,FALSE)</f>
        <v>#VALUE!</v>
      </c>
      <c r="M2802" s="22" t="e">
        <f>VLOOKUP($G2802,Temp!$A:$C,M$1,FALSE)</f>
        <v>#VALUE!</v>
      </c>
      <c r="N2802" s="22" t="e">
        <f>VLOOKUP($G2802,Temp!$A:$C,N$1,FALSE)</f>
        <v>#VALUE!</v>
      </c>
      <c r="O2802" s="22" t="e">
        <f>VLOOKUP($G2802,Temp!$A:$C,O$1,FALSE)</f>
        <v>#VALUE!</v>
      </c>
      <c r="P2802" s="22" t="e">
        <f>VLOOKUP($G2802,Temp!$A:$C,P$1,FALSE)</f>
        <v>#VALUE!</v>
      </c>
      <c r="Q2802" s="22" t="e">
        <f>VLOOKUP($G2802,Temp!$A:$C,Q$1,FALSE)</f>
        <v>#VALUE!</v>
      </c>
      <c r="R2802" s="22" t="e">
        <f>VLOOKUP($G2802,Temp!$A:$C,R$1,FALSE)</f>
        <v>#VALUE!</v>
      </c>
      <c r="S2802" s="22" t="e">
        <f>VLOOKUP($G2802,Temp!$A:$C,S$1,FALSE)</f>
        <v>#VALUE!</v>
      </c>
      <c r="T2802" s="22" t="e">
        <f>VLOOKUP($G2802,Temp!$A:$C,T$1,FALSE)</f>
        <v>#VALUE!</v>
      </c>
      <c r="U2802" s="22" t="e">
        <f>VLOOKUP($G2802,Temp!$A:$C,U$1,FALSE)</f>
        <v>#VALUE!</v>
      </c>
      <c r="V2802" s="22" t="e">
        <f>VLOOKUP($G2802,Temp!$A:$C,V$1,FALSE)</f>
        <v>#VALUE!</v>
      </c>
      <c r="W2802" s="22" t="e">
        <f>VLOOKUP($G2802,Temp!$A:$C,W$1,FALSE)</f>
        <v>#VALUE!</v>
      </c>
      <c r="X2802" s="22" t="e">
        <f>VLOOKUP($G2802,Temp!$A:$C,X$1,FALSE)</f>
        <v>#VALUE!</v>
      </c>
      <c r="Y2802" s="22">
        <f>VLOOKUP($G2802,Temp!$A:$C,Y$1,FALSE)</f>
        <v>26000</v>
      </c>
      <c r="Z2802" s="22">
        <f>VLOOKUP($G2802,Temp!$A:$C,Z$1,FALSE)</f>
        <v>0</v>
      </c>
      <c r="AA2802" s="22" t="str">
        <f>VLOOKUP($A2802,Searches!$A:$H,AA$1,FALSE)</f>
        <v>John Getze</v>
      </c>
      <c r="AB2802" s="22" t="str">
        <f>VLOOKUP($A2802,Searches!$A:$H,AB$1,FALSE)</f>
        <v>KIXEYE</v>
      </c>
      <c r="AC2802" s="22" t="str">
        <f>VLOOKUP($A2802,Searches!$A:$H,AC$1,FALSE)</f>
        <v>Chief Marketing Officer</v>
      </c>
      <c r="AD2802" s="22" t="str">
        <f>VLOOKUP($A2802,Searches!$A:$H,AD$1,FALSE)</f>
        <v>2nd</v>
      </c>
      <c r="AE2802" s="22" t="str">
        <f>VLOOKUP($A2802,Searches!$A:$H,AE$1,FALSE)</f>
        <v/>
      </c>
      <c r="AF2802" s="22" t="str">
        <f>VLOOKUP($A2802,Searches!$A:$H,AF$1,FALSE)</f>
        <v>San Francisco Bay Area</v>
      </c>
      <c r="AG2802" s="22" t="str">
        <f>VLOOKUP($A2802,Searches!$A:$H,AG$1,FALSE)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2802" s="22" t="e">
        <f>VLOOKUP($G2802,Temp!$D:$F,AH$1,FALSE)</f>
        <v>#N/A</v>
      </c>
      <c r="AI2802" s="22" t="e">
        <f>VLOOKUP($G2802,Temp!$D:$F,AI$1,FALSE)</f>
        <v>#N/A</v>
      </c>
      <c r="AJ2802" s="22" t="e">
        <f>VLOOKUP($G2802,Temp!$D:$F,AJ$1,FALSE)</f>
        <v>#N/A</v>
      </c>
    </row>
    <row r="2803" spans="1:36" ht="16" x14ac:dyDescent="0.2">
      <c r="A2803" s="8" t="str">
        <f t="shared" si="43"/>
        <v>Robby Gulri SOLVATI</v>
      </c>
      <c r="B2803" s="8" t="s">
        <v>16722</v>
      </c>
      <c r="C2803" s="8" t="s">
        <v>16723</v>
      </c>
      <c r="D2803" s="8" t="s">
        <v>42</v>
      </c>
      <c r="E2803" s="8" t="s">
        <v>16724</v>
      </c>
      <c r="F2803" s="8" t="s">
        <v>14760</v>
      </c>
      <c r="G2803" s="12" t="s">
        <v>16014</v>
      </c>
      <c r="H2803" s="22" t="str">
        <f>VLOOKUP($G2803,Temp!$A:$C,H$1,FALSE)</f>
        <v>solvati.com</v>
      </c>
      <c r="I2803" s="22" t="e">
        <f>VLOOKUP($G2803,Temp!$A:$C,I$1,FALSE)</f>
        <v>#VALUE!</v>
      </c>
      <c r="J2803" s="22" t="e">
        <f>VLOOKUP($G2803,Temp!$A:$C,J$1,FALSE)</f>
        <v>#VALUE!</v>
      </c>
      <c r="K2803" s="22" t="e">
        <f>VLOOKUP($G2803,Temp!$A:$C,K$1,FALSE)</f>
        <v>#VALUE!</v>
      </c>
      <c r="L2803" s="22" t="e">
        <f>VLOOKUP($G2803,Temp!$A:$C,L$1,FALSE)</f>
        <v>#VALUE!</v>
      </c>
      <c r="M2803" s="22" t="e">
        <f>VLOOKUP($G2803,Temp!$A:$C,M$1,FALSE)</f>
        <v>#VALUE!</v>
      </c>
      <c r="N2803" s="22" t="e">
        <f>VLOOKUP($G2803,Temp!$A:$C,N$1,FALSE)</f>
        <v>#VALUE!</v>
      </c>
      <c r="O2803" s="22" t="e">
        <f>VLOOKUP($G2803,Temp!$A:$C,O$1,FALSE)</f>
        <v>#VALUE!</v>
      </c>
      <c r="P2803" s="22" t="e">
        <f>VLOOKUP($G2803,Temp!$A:$C,P$1,FALSE)</f>
        <v>#VALUE!</v>
      </c>
      <c r="Q2803" s="22" t="e">
        <f>VLOOKUP($G2803,Temp!$A:$C,Q$1,FALSE)</f>
        <v>#VALUE!</v>
      </c>
      <c r="R2803" s="22" t="e">
        <f>VLOOKUP($G2803,Temp!$A:$C,R$1,FALSE)</f>
        <v>#VALUE!</v>
      </c>
      <c r="S2803" s="22" t="e">
        <f>VLOOKUP($G2803,Temp!$A:$C,S$1,FALSE)</f>
        <v>#VALUE!</v>
      </c>
      <c r="T2803" s="22" t="e">
        <f>VLOOKUP($G2803,Temp!$A:$C,T$1,FALSE)</f>
        <v>#VALUE!</v>
      </c>
      <c r="U2803" s="22" t="e">
        <f>VLOOKUP($G2803,Temp!$A:$C,U$1,FALSE)</f>
        <v>#VALUE!</v>
      </c>
      <c r="V2803" s="22" t="e">
        <f>VLOOKUP($G2803,Temp!$A:$C,V$1,FALSE)</f>
        <v>#VALUE!</v>
      </c>
      <c r="W2803" s="22" t="e">
        <f>VLOOKUP($G2803,Temp!$A:$C,W$1,FALSE)</f>
        <v>#VALUE!</v>
      </c>
      <c r="X2803" s="22" t="e">
        <f>VLOOKUP($G2803,Temp!$A:$C,X$1,FALSE)</f>
        <v>#VALUE!</v>
      </c>
      <c r="Y2803" s="22">
        <f>VLOOKUP($G2803,Temp!$A:$C,Y$1,FALSE)</f>
        <v>0</v>
      </c>
      <c r="Z2803" s="22">
        <f>VLOOKUP($G2803,Temp!$A:$C,Z$1,FALSE)</f>
        <v>0</v>
      </c>
      <c r="AA2803" s="22" t="str">
        <f>VLOOKUP($A2803,Searches!$A:$H,AA$1,FALSE)</f>
        <v>Robby Gulri</v>
      </c>
      <c r="AB2803" s="22" t="str">
        <f>VLOOKUP($A2803,Searches!$A:$H,AB$1,FALSE)</f>
        <v>SOLVATI</v>
      </c>
      <c r="AC2803" s="22" t="str">
        <f>VLOOKUP($A2803,Searches!$A:$H,AC$1,FALSE)</f>
        <v>Chief Marketing Officer</v>
      </c>
      <c r="AD2803" s="22" t="str">
        <f>VLOOKUP($A2803,Searches!$A:$H,AD$1,FALSE)</f>
        <v>2nd</v>
      </c>
      <c r="AE2803" s="22" t="str">
        <f>VLOOKUP($A2803,Searches!$A:$H,AE$1,FALSE)</f>
        <v>Open link</v>
      </c>
      <c r="AF2803" s="22" t="str">
        <f>VLOOKUP($A2803,Searches!$A:$H,AF$1,FALSE)</f>
        <v>Greater Atlanta Area</v>
      </c>
      <c r="AG2803" s="22" t="str">
        <f>VLOOKUP($A2803,Searches!$A:$H,AG$1,FALSE)</f>
        <v>https://www.linkedin.com/sales/profile/40844,-UUF,NAME_SEARCH?moduleKey=peopleSearchResults&amp;pageKey=sales-search3-people-refinement&amp;contextId=635D3E904723061580FE6AF00A2B0000&amp;requestId=c9b1a8ff-1803-4a83-a329-42de6ce2cc38&amp;action=CLICK&amp;target=urn%3Ali%3AsalesLead%3A(-1%2C40844)&amp;pageNumber=6&amp;targetEl=profilelink&amp;position=16&amp;trk=lss-serp-result-lead_photo</v>
      </c>
      <c r="AH2803" s="22" t="e">
        <f>VLOOKUP($G2803,Temp!$D:$F,AH$1,FALSE)</f>
        <v>#N/A</v>
      </c>
      <c r="AI2803" s="22" t="e">
        <f>VLOOKUP($G2803,Temp!$D:$F,AI$1,FALSE)</f>
        <v>#N/A</v>
      </c>
      <c r="AJ2803" s="22" t="e">
        <f>VLOOKUP($G2803,Temp!$D:$F,AJ$1,FALSE)</f>
        <v>#N/A</v>
      </c>
    </row>
    <row r="2804" spans="1:36" ht="16" x14ac:dyDescent="0.2">
      <c r="A2804" s="8" t="str">
        <f t="shared" si="43"/>
        <v>Ricardo Mazzi Carevive Systems</v>
      </c>
      <c r="B2804" s="8" t="s">
        <v>16665</v>
      </c>
      <c r="C2804" s="8" t="s">
        <v>16666</v>
      </c>
      <c r="D2804" s="8" t="s">
        <v>42</v>
      </c>
      <c r="E2804" s="8" t="s">
        <v>16667</v>
      </c>
      <c r="F2804" s="8" t="s">
        <v>16668</v>
      </c>
      <c r="G2804" s="12" t="s">
        <v>15961</v>
      </c>
      <c r="H2804" s="22" t="str">
        <f>VLOOKUP($G2804,Temp!$A:$C,H$1,FALSE)</f>
        <v>carevive.com</v>
      </c>
      <c r="I2804" s="22" t="e">
        <f>VLOOKUP($G2804,Temp!$A:$C,I$1,FALSE)</f>
        <v>#VALUE!</v>
      </c>
      <c r="J2804" s="22" t="e">
        <f>VLOOKUP($G2804,Temp!$A:$C,J$1,FALSE)</f>
        <v>#VALUE!</v>
      </c>
      <c r="K2804" s="22" t="e">
        <f>VLOOKUP($G2804,Temp!$A:$C,K$1,FALSE)</f>
        <v>#VALUE!</v>
      </c>
      <c r="L2804" s="22" t="e">
        <f>VLOOKUP($G2804,Temp!$A:$C,L$1,FALSE)</f>
        <v>#VALUE!</v>
      </c>
      <c r="M2804" s="22" t="e">
        <f>VLOOKUP($G2804,Temp!$A:$C,M$1,FALSE)</f>
        <v>#VALUE!</v>
      </c>
      <c r="N2804" s="22" t="e">
        <f>VLOOKUP($G2804,Temp!$A:$C,N$1,FALSE)</f>
        <v>#VALUE!</v>
      </c>
      <c r="O2804" s="22" t="e">
        <f>VLOOKUP($G2804,Temp!$A:$C,O$1,FALSE)</f>
        <v>#VALUE!</v>
      </c>
      <c r="P2804" s="22" t="e">
        <f>VLOOKUP($G2804,Temp!$A:$C,P$1,FALSE)</f>
        <v>#VALUE!</v>
      </c>
      <c r="Q2804" s="22" t="e">
        <f>VLOOKUP($G2804,Temp!$A:$C,Q$1,FALSE)</f>
        <v>#VALUE!</v>
      </c>
      <c r="R2804" s="22" t="e">
        <f>VLOOKUP($G2804,Temp!$A:$C,R$1,FALSE)</f>
        <v>#VALUE!</v>
      </c>
      <c r="S2804" s="22" t="e">
        <f>VLOOKUP($G2804,Temp!$A:$C,S$1,FALSE)</f>
        <v>#VALUE!</v>
      </c>
      <c r="T2804" s="22" t="e">
        <f>VLOOKUP($G2804,Temp!$A:$C,T$1,FALSE)</f>
        <v>#VALUE!</v>
      </c>
      <c r="U2804" s="22" t="e">
        <f>VLOOKUP($G2804,Temp!$A:$C,U$1,FALSE)</f>
        <v>#VALUE!</v>
      </c>
      <c r="V2804" s="22" t="e">
        <f>VLOOKUP($G2804,Temp!$A:$C,V$1,FALSE)</f>
        <v>#VALUE!</v>
      </c>
      <c r="W2804" s="22" t="e">
        <f>VLOOKUP($G2804,Temp!$A:$C,W$1,FALSE)</f>
        <v>#VALUE!</v>
      </c>
      <c r="X2804" s="22" t="e">
        <f>VLOOKUP($G2804,Temp!$A:$C,X$1,FALSE)</f>
        <v>#VALUE!</v>
      </c>
      <c r="Y2804" s="22">
        <f>VLOOKUP($G2804,Temp!$A:$C,Y$1,FALSE)</f>
        <v>64</v>
      </c>
      <c r="Z2804" s="22">
        <f>VLOOKUP($G2804,Temp!$A:$C,Z$1,FALSE)</f>
        <v>2</v>
      </c>
      <c r="AA2804" s="22" t="e">
        <f>VLOOKUP($A2804,Searches!$A:$H,AA$1,FALSE)</f>
        <v>#N/A</v>
      </c>
      <c r="AB2804" s="22" t="e">
        <f>VLOOKUP($A2804,Searches!$A:$H,AB$1,FALSE)</f>
        <v>#N/A</v>
      </c>
      <c r="AC2804" s="22" t="e">
        <f>VLOOKUP($A2804,Searches!$A:$H,AC$1,FALSE)</f>
        <v>#N/A</v>
      </c>
      <c r="AD2804" s="22" t="e">
        <f>VLOOKUP($A2804,Searches!$A:$H,AD$1,FALSE)</f>
        <v>#N/A</v>
      </c>
      <c r="AE2804" s="22" t="e">
        <f>VLOOKUP($A2804,Searches!$A:$H,AE$1,FALSE)</f>
        <v>#N/A</v>
      </c>
      <c r="AF2804" s="22" t="e">
        <f>VLOOKUP($A2804,Searches!$A:$H,AF$1,FALSE)</f>
        <v>#N/A</v>
      </c>
      <c r="AG2804" s="22" t="e">
        <f>VLOOKUP($A2804,Searches!$A:$H,AG$1,FALSE)</f>
        <v>#N/A</v>
      </c>
      <c r="AH2804" s="22" t="e">
        <f>VLOOKUP($G2804,Temp!$D:$F,AH$1,FALSE)</f>
        <v>#N/A</v>
      </c>
      <c r="AI2804" s="22" t="e">
        <f>VLOOKUP($G2804,Temp!$D:$F,AI$1,FALSE)</f>
        <v>#N/A</v>
      </c>
      <c r="AJ2804" s="22" t="e">
        <f>VLOOKUP($G2804,Temp!$D:$F,AJ$1,FALSE)</f>
        <v>#N/A</v>
      </c>
    </row>
    <row r="2805" spans="1:36" ht="16" x14ac:dyDescent="0.2">
      <c r="A2805" s="8" t="str">
        <f t="shared" si="43"/>
        <v>Tony Albanese ParkHub</v>
      </c>
      <c r="B2805" s="8" t="s">
        <v>4156</v>
      </c>
      <c r="C2805" s="8" t="s">
        <v>16651</v>
      </c>
      <c r="D2805" s="8" t="s">
        <v>6728</v>
      </c>
      <c r="E2805" s="8" t="s">
        <v>16652</v>
      </c>
      <c r="F2805" s="8" t="s">
        <v>16653</v>
      </c>
      <c r="G2805" s="12" t="s">
        <v>15925</v>
      </c>
      <c r="H2805" s="22" t="str">
        <f>VLOOKUP($G2805,Temp!$A:$C,H$1,FALSE)</f>
        <v>ParkHub.com</v>
      </c>
      <c r="I2805" s="22" t="e">
        <f>VLOOKUP($G2805,Temp!$A:$C,I$1,FALSE)</f>
        <v>#VALUE!</v>
      </c>
      <c r="J2805" s="22" t="e">
        <f>VLOOKUP($G2805,Temp!$A:$C,J$1,FALSE)</f>
        <v>#VALUE!</v>
      </c>
      <c r="K2805" s="22" t="e">
        <f>VLOOKUP($G2805,Temp!$A:$C,K$1,FALSE)</f>
        <v>#VALUE!</v>
      </c>
      <c r="L2805" s="22" t="e">
        <f>VLOOKUP($G2805,Temp!$A:$C,L$1,FALSE)</f>
        <v>#VALUE!</v>
      </c>
      <c r="M2805" s="22" t="e">
        <f>VLOOKUP($G2805,Temp!$A:$C,M$1,FALSE)</f>
        <v>#VALUE!</v>
      </c>
      <c r="N2805" s="22" t="e">
        <f>VLOOKUP($G2805,Temp!$A:$C,N$1,FALSE)</f>
        <v>#VALUE!</v>
      </c>
      <c r="O2805" s="22" t="e">
        <f>VLOOKUP($G2805,Temp!$A:$C,O$1,FALSE)</f>
        <v>#VALUE!</v>
      </c>
      <c r="P2805" s="22" t="e">
        <f>VLOOKUP($G2805,Temp!$A:$C,P$1,FALSE)</f>
        <v>#VALUE!</v>
      </c>
      <c r="Q2805" s="22" t="e">
        <f>VLOOKUP($G2805,Temp!$A:$C,Q$1,FALSE)</f>
        <v>#VALUE!</v>
      </c>
      <c r="R2805" s="22" t="e">
        <f>VLOOKUP($G2805,Temp!$A:$C,R$1,FALSE)</f>
        <v>#VALUE!</v>
      </c>
      <c r="S2805" s="22" t="e">
        <f>VLOOKUP($G2805,Temp!$A:$C,S$1,FALSE)</f>
        <v>#VALUE!</v>
      </c>
      <c r="T2805" s="22" t="e">
        <f>VLOOKUP($G2805,Temp!$A:$C,T$1,FALSE)</f>
        <v>#VALUE!</v>
      </c>
      <c r="U2805" s="22" t="e">
        <f>VLOOKUP($G2805,Temp!$A:$C,U$1,FALSE)</f>
        <v>#VALUE!</v>
      </c>
      <c r="V2805" s="22" t="e">
        <f>VLOOKUP($G2805,Temp!$A:$C,V$1,FALSE)</f>
        <v>#VALUE!</v>
      </c>
      <c r="W2805" s="22" t="e">
        <f>VLOOKUP($G2805,Temp!$A:$C,W$1,FALSE)</f>
        <v>#VALUE!</v>
      </c>
      <c r="X2805" s="22" t="e">
        <f>VLOOKUP($G2805,Temp!$A:$C,X$1,FALSE)</f>
        <v>#VALUE!</v>
      </c>
      <c r="Y2805" s="22">
        <f>VLOOKUP($G2805,Temp!$A:$C,Y$1,FALSE)</f>
        <v>4</v>
      </c>
      <c r="Z2805" s="22">
        <f>VLOOKUP($G2805,Temp!$A:$C,Z$1,FALSE)</f>
        <v>0</v>
      </c>
      <c r="AA2805" s="22" t="e">
        <f>VLOOKUP($A2805,Searches!$A:$H,AA$1,FALSE)</f>
        <v>#N/A</v>
      </c>
      <c r="AB2805" s="22" t="e">
        <f>VLOOKUP($A2805,Searches!$A:$H,AB$1,FALSE)</f>
        <v>#N/A</v>
      </c>
      <c r="AC2805" s="22" t="e">
        <f>VLOOKUP($A2805,Searches!$A:$H,AC$1,FALSE)</f>
        <v>#N/A</v>
      </c>
      <c r="AD2805" s="22" t="e">
        <f>VLOOKUP($A2805,Searches!$A:$H,AD$1,FALSE)</f>
        <v>#N/A</v>
      </c>
      <c r="AE2805" s="22" t="e">
        <f>VLOOKUP($A2805,Searches!$A:$H,AE$1,FALSE)</f>
        <v>#N/A</v>
      </c>
      <c r="AF2805" s="22" t="e">
        <f>VLOOKUP($A2805,Searches!$A:$H,AF$1,FALSE)</f>
        <v>#N/A</v>
      </c>
      <c r="AG2805" s="22" t="e">
        <f>VLOOKUP($A2805,Searches!$A:$H,AG$1,FALSE)</f>
        <v>#N/A</v>
      </c>
      <c r="AH2805" s="22" t="e">
        <f>VLOOKUP($G2805,Temp!$D:$F,AH$1,FALSE)</f>
        <v>#N/A</v>
      </c>
      <c r="AI2805" s="22" t="e">
        <f>VLOOKUP($G2805,Temp!$D:$F,AI$1,FALSE)</f>
        <v>#N/A</v>
      </c>
      <c r="AJ2805" s="22" t="e">
        <f>VLOOKUP($G2805,Temp!$D:$F,AJ$1,FALSE)</f>
        <v>#N/A</v>
      </c>
    </row>
    <row r="2806" spans="1:36" ht="16" x14ac:dyDescent="0.2">
      <c r="A2806" s="8" t="str">
        <f t="shared" si="43"/>
        <v>Jamie Lords XTIRI</v>
      </c>
      <c r="B2806" s="8" t="s">
        <v>2176</v>
      </c>
      <c r="C2806" s="8" t="s">
        <v>2179</v>
      </c>
      <c r="D2806" s="8" t="s">
        <v>2181</v>
      </c>
      <c r="E2806" s="8" t="s">
        <v>2182</v>
      </c>
      <c r="F2806" s="8" t="s">
        <v>2183</v>
      </c>
      <c r="G2806" s="12" t="s">
        <v>1990</v>
      </c>
      <c r="H2806" s="22" t="str">
        <f>VLOOKUP($G2806,Temp!$A:$C,H$1,FALSE)</f>
        <v>xtiri.com</v>
      </c>
      <c r="I2806" s="22" t="e">
        <f>VLOOKUP($G2806,Temp!$A:$C,I$1,FALSE)</f>
        <v>#VALUE!</v>
      </c>
      <c r="J2806" s="22" t="e">
        <f>VLOOKUP($G2806,Temp!$A:$C,J$1,FALSE)</f>
        <v>#VALUE!</v>
      </c>
      <c r="K2806" s="22" t="e">
        <f>VLOOKUP($G2806,Temp!$A:$C,K$1,FALSE)</f>
        <v>#VALUE!</v>
      </c>
      <c r="L2806" s="22" t="e">
        <f>VLOOKUP($G2806,Temp!$A:$C,L$1,FALSE)</f>
        <v>#VALUE!</v>
      </c>
      <c r="M2806" s="22" t="e">
        <f>VLOOKUP($G2806,Temp!$A:$C,M$1,FALSE)</f>
        <v>#VALUE!</v>
      </c>
      <c r="N2806" s="22" t="e">
        <f>VLOOKUP($G2806,Temp!$A:$C,N$1,FALSE)</f>
        <v>#VALUE!</v>
      </c>
      <c r="O2806" s="22" t="e">
        <f>VLOOKUP($G2806,Temp!$A:$C,O$1,FALSE)</f>
        <v>#VALUE!</v>
      </c>
      <c r="P2806" s="22" t="e">
        <f>VLOOKUP($G2806,Temp!$A:$C,P$1,FALSE)</f>
        <v>#VALUE!</v>
      </c>
      <c r="Q2806" s="22" t="e">
        <f>VLOOKUP($G2806,Temp!$A:$C,Q$1,FALSE)</f>
        <v>#VALUE!</v>
      </c>
      <c r="R2806" s="22" t="e">
        <f>VLOOKUP($G2806,Temp!$A:$C,R$1,FALSE)</f>
        <v>#VALUE!</v>
      </c>
      <c r="S2806" s="22" t="e">
        <f>VLOOKUP($G2806,Temp!$A:$C,S$1,FALSE)</f>
        <v>#VALUE!</v>
      </c>
      <c r="T2806" s="22" t="e">
        <f>VLOOKUP($G2806,Temp!$A:$C,T$1,FALSE)</f>
        <v>#VALUE!</v>
      </c>
      <c r="U2806" s="22" t="e">
        <f>VLOOKUP($G2806,Temp!$A:$C,U$1,FALSE)</f>
        <v>#VALUE!</v>
      </c>
      <c r="V2806" s="22" t="e">
        <f>VLOOKUP($G2806,Temp!$A:$C,V$1,FALSE)</f>
        <v>#VALUE!</v>
      </c>
      <c r="W2806" s="22" t="e">
        <f>VLOOKUP($G2806,Temp!$A:$C,W$1,FALSE)</f>
        <v>#VALUE!</v>
      </c>
      <c r="X2806" s="22" t="e">
        <f>VLOOKUP($G2806,Temp!$A:$C,X$1,FALSE)</f>
        <v>#VALUE!</v>
      </c>
      <c r="Y2806" s="22">
        <f>VLOOKUP($G2806,Temp!$A:$C,Y$1,FALSE)</f>
        <v>3</v>
      </c>
      <c r="Z2806" s="22">
        <f>VLOOKUP($G2806,Temp!$A:$C,Z$1,FALSE)</f>
        <v>0</v>
      </c>
      <c r="AA2806" s="22" t="e">
        <f>VLOOKUP($A2806,Searches!$A:$H,AA$1,FALSE)</f>
        <v>#N/A</v>
      </c>
      <c r="AB2806" s="22" t="e">
        <f>VLOOKUP($A2806,Searches!$A:$H,AB$1,FALSE)</f>
        <v>#N/A</v>
      </c>
      <c r="AC2806" s="22" t="e">
        <f>VLOOKUP($A2806,Searches!$A:$H,AC$1,FALSE)</f>
        <v>#N/A</v>
      </c>
      <c r="AD2806" s="22" t="e">
        <f>VLOOKUP($A2806,Searches!$A:$H,AD$1,FALSE)</f>
        <v>#N/A</v>
      </c>
      <c r="AE2806" s="22" t="e">
        <f>VLOOKUP($A2806,Searches!$A:$H,AE$1,FALSE)</f>
        <v>#N/A</v>
      </c>
      <c r="AF2806" s="22" t="e">
        <f>VLOOKUP($A2806,Searches!$A:$H,AF$1,FALSE)</f>
        <v>#N/A</v>
      </c>
      <c r="AG2806" s="22" t="e">
        <f>VLOOKUP($A2806,Searches!$A:$H,AG$1,FALSE)</f>
        <v>#N/A</v>
      </c>
      <c r="AH2806" s="22" t="str">
        <f>VLOOKUP($G2806,Temp!$D:$F,AH$1,FALSE)</f>
        <v>xtiri.com</v>
      </c>
      <c r="AI2806" s="22">
        <f>VLOOKUP($G2806,Temp!$D:$F,AI$1,FALSE)</f>
        <v>0</v>
      </c>
      <c r="AJ2806" s="22" t="str">
        <f>VLOOKUP($G2806,Temp!$D:$F,AJ$1,FALSE)</f>
        <v>WordPress</v>
      </c>
    </row>
    <row r="2807" spans="1:36" ht="16" x14ac:dyDescent="0.2">
      <c r="A2807" s="8" t="str">
        <f t="shared" si="43"/>
        <v>Paul Galasso FlexPoint Marketing</v>
      </c>
      <c r="B2807" s="8" t="s">
        <v>397</v>
      </c>
      <c r="C2807" s="8" t="s">
        <v>16678</v>
      </c>
      <c r="D2807" s="8" t="s">
        <v>16679</v>
      </c>
      <c r="E2807" s="8" t="s">
        <v>16680</v>
      </c>
      <c r="F2807" s="8" t="s">
        <v>16681</v>
      </c>
      <c r="G2807" s="12" t="s">
        <v>15977</v>
      </c>
      <c r="H2807" s="22" t="str">
        <f>VLOOKUP($G2807,Temp!$A:$C,H$1,FALSE)</f>
        <v>FlexPointMarketing.com</v>
      </c>
      <c r="I2807" s="22" t="e">
        <f>VLOOKUP($G2807,Temp!$A:$C,I$1,FALSE)</f>
        <v>#VALUE!</v>
      </c>
      <c r="J2807" s="22" t="e">
        <f>VLOOKUP($G2807,Temp!$A:$C,J$1,FALSE)</f>
        <v>#VALUE!</v>
      </c>
      <c r="K2807" s="22" t="e">
        <f>VLOOKUP($G2807,Temp!$A:$C,K$1,FALSE)</f>
        <v>#VALUE!</v>
      </c>
      <c r="L2807" s="22" t="e">
        <f>VLOOKUP($G2807,Temp!$A:$C,L$1,FALSE)</f>
        <v>#VALUE!</v>
      </c>
      <c r="M2807" s="22" t="e">
        <f>VLOOKUP($G2807,Temp!$A:$C,M$1,FALSE)</f>
        <v>#VALUE!</v>
      </c>
      <c r="N2807" s="22" t="e">
        <f>VLOOKUP($G2807,Temp!$A:$C,N$1,FALSE)</f>
        <v>#VALUE!</v>
      </c>
      <c r="O2807" s="22" t="e">
        <f>VLOOKUP($G2807,Temp!$A:$C,O$1,FALSE)</f>
        <v>#VALUE!</v>
      </c>
      <c r="P2807" s="22" t="e">
        <f>VLOOKUP($G2807,Temp!$A:$C,P$1,FALSE)</f>
        <v>#VALUE!</v>
      </c>
      <c r="Q2807" s="22" t="e">
        <f>VLOOKUP($G2807,Temp!$A:$C,Q$1,FALSE)</f>
        <v>#VALUE!</v>
      </c>
      <c r="R2807" s="22" t="e">
        <f>VLOOKUP($G2807,Temp!$A:$C,R$1,FALSE)</f>
        <v>#VALUE!</v>
      </c>
      <c r="S2807" s="22" t="e">
        <f>VLOOKUP($G2807,Temp!$A:$C,S$1,FALSE)</f>
        <v>#VALUE!</v>
      </c>
      <c r="T2807" s="22" t="e">
        <f>VLOOKUP($G2807,Temp!$A:$C,T$1,FALSE)</f>
        <v>#VALUE!</v>
      </c>
      <c r="U2807" s="22" t="e">
        <f>VLOOKUP($G2807,Temp!$A:$C,U$1,FALSE)</f>
        <v>#VALUE!</v>
      </c>
      <c r="V2807" s="22" t="e">
        <f>VLOOKUP($G2807,Temp!$A:$C,V$1,FALSE)</f>
        <v>#VALUE!</v>
      </c>
      <c r="W2807" s="22" t="e">
        <f>VLOOKUP($G2807,Temp!$A:$C,W$1,FALSE)</f>
        <v>#VALUE!</v>
      </c>
      <c r="X2807" s="22" t="e">
        <f>VLOOKUP($G2807,Temp!$A:$C,X$1,FALSE)</f>
        <v>#VALUE!</v>
      </c>
      <c r="Y2807" s="22">
        <f>VLOOKUP($G2807,Temp!$A:$C,Y$1,FALSE)</f>
        <v>0</v>
      </c>
      <c r="Z2807" s="22">
        <f>VLOOKUP($G2807,Temp!$A:$C,Z$1,FALSE)</f>
        <v>0</v>
      </c>
      <c r="AA2807" s="22" t="e">
        <f>VLOOKUP($A2807,Searches!$A:$H,AA$1,FALSE)</f>
        <v>#N/A</v>
      </c>
      <c r="AB2807" s="22" t="e">
        <f>VLOOKUP($A2807,Searches!$A:$H,AB$1,FALSE)</f>
        <v>#N/A</v>
      </c>
      <c r="AC2807" s="22" t="e">
        <f>VLOOKUP($A2807,Searches!$A:$H,AC$1,FALSE)</f>
        <v>#N/A</v>
      </c>
      <c r="AD2807" s="22" t="e">
        <f>VLOOKUP($A2807,Searches!$A:$H,AD$1,FALSE)</f>
        <v>#N/A</v>
      </c>
      <c r="AE2807" s="22" t="e">
        <f>VLOOKUP($A2807,Searches!$A:$H,AE$1,FALSE)</f>
        <v>#N/A</v>
      </c>
      <c r="AF2807" s="22" t="e">
        <f>VLOOKUP($A2807,Searches!$A:$H,AF$1,FALSE)</f>
        <v>#N/A</v>
      </c>
      <c r="AG2807" s="22" t="e">
        <f>VLOOKUP($A2807,Searches!$A:$H,AG$1,FALSE)</f>
        <v>#N/A</v>
      </c>
      <c r="AH2807" s="22" t="e">
        <f>VLOOKUP($G2807,Temp!$D:$F,AH$1,FALSE)</f>
        <v>#N/A</v>
      </c>
      <c r="AI2807" s="22" t="e">
        <f>VLOOKUP($G2807,Temp!$D:$F,AI$1,FALSE)</f>
        <v>#N/A</v>
      </c>
      <c r="AJ2807" s="22" t="e">
        <f>VLOOKUP($G2807,Temp!$D:$F,AJ$1,FALSE)</f>
        <v>#N/A</v>
      </c>
    </row>
    <row r="2808" spans="1:36" ht="16" x14ac:dyDescent="0.2">
      <c r="A2808" s="8" t="str">
        <f t="shared" si="43"/>
        <v>Amit Shah 1-800-FLOWERS.COM, INC.</v>
      </c>
      <c r="B2808" s="8" t="s">
        <v>2251</v>
      </c>
      <c r="C2808" s="8" t="s">
        <v>2252</v>
      </c>
      <c r="D2808" s="8" t="s">
        <v>42</v>
      </c>
      <c r="E2808" s="8" t="s">
        <v>2253</v>
      </c>
      <c r="F2808" s="8" t="s">
        <v>2254</v>
      </c>
      <c r="G2808" s="12" t="s">
        <v>2052</v>
      </c>
      <c r="H2808" s="22" t="str">
        <f>VLOOKUP($G2808,Temp!$A:$C,H$1,FALSE)</f>
        <v>1800flowers.com</v>
      </c>
      <c r="I2808" s="22" t="e">
        <f>VLOOKUP($G2808,Temp!$A:$C,I$1,FALSE)</f>
        <v>#VALUE!</v>
      </c>
      <c r="J2808" s="22" t="e">
        <f>VLOOKUP($G2808,Temp!$A:$C,J$1,FALSE)</f>
        <v>#VALUE!</v>
      </c>
      <c r="K2808" s="22" t="e">
        <f>VLOOKUP($G2808,Temp!$A:$C,K$1,FALSE)</f>
        <v>#VALUE!</v>
      </c>
      <c r="L2808" s="22" t="e">
        <f>VLOOKUP($G2808,Temp!$A:$C,L$1,FALSE)</f>
        <v>#VALUE!</v>
      </c>
      <c r="M2808" s="22" t="e">
        <f>VLOOKUP($G2808,Temp!$A:$C,M$1,FALSE)</f>
        <v>#VALUE!</v>
      </c>
      <c r="N2808" s="22" t="e">
        <f>VLOOKUP($G2808,Temp!$A:$C,N$1,FALSE)</f>
        <v>#VALUE!</v>
      </c>
      <c r="O2808" s="22" t="e">
        <f>VLOOKUP($G2808,Temp!$A:$C,O$1,FALSE)</f>
        <v>#VALUE!</v>
      </c>
      <c r="P2808" s="22" t="e">
        <f>VLOOKUP($G2808,Temp!$A:$C,P$1,FALSE)</f>
        <v>#VALUE!</v>
      </c>
      <c r="Q2808" s="22" t="e">
        <f>VLOOKUP($G2808,Temp!$A:$C,Q$1,FALSE)</f>
        <v>#VALUE!</v>
      </c>
      <c r="R2808" s="22" t="e">
        <f>VLOOKUP($G2808,Temp!$A:$C,R$1,FALSE)</f>
        <v>#VALUE!</v>
      </c>
      <c r="S2808" s="22" t="e">
        <f>VLOOKUP($G2808,Temp!$A:$C,S$1,FALSE)</f>
        <v>#VALUE!</v>
      </c>
      <c r="T2808" s="22" t="e">
        <f>VLOOKUP($G2808,Temp!$A:$C,T$1,FALSE)</f>
        <v>#VALUE!</v>
      </c>
      <c r="U2808" s="22" t="e">
        <f>VLOOKUP($G2808,Temp!$A:$C,U$1,FALSE)</f>
        <v>#VALUE!</v>
      </c>
      <c r="V2808" s="22" t="e">
        <f>VLOOKUP($G2808,Temp!$A:$C,V$1,FALSE)</f>
        <v>#VALUE!</v>
      </c>
      <c r="W2808" s="22" t="e">
        <f>VLOOKUP($G2808,Temp!$A:$C,W$1,FALSE)</f>
        <v>#VALUE!</v>
      </c>
      <c r="X2808" s="22" t="e">
        <f>VLOOKUP($G2808,Temp!$A:$C,X$1,FALSE)</f>
        <v>#VALUE!</v>
      </c>
      <c r="Y2808" s="22">
        <f>VLOOKUP($G2808,Temp!$A:$C,Y$1,FALSE)</f>
        <v>3700000</v>
      </c>
      <c r="Z2808" s="22">
        <f>VLOOKUP($G2808,Temp!$A:$C,Z$1,FALSE)</f>
        <v>177000</v>
      </c>
      <c r="AA2808" s="22" t="str">
        <f>VLOOKUP($A2808,Searches!$A:$H,AA$1,FALSE)</f>
        <v>Amit Shah</v>
      </c>
      <c r="AB2808" s="22" t="str">
        <f>VLOOKUP($A2808,Searches!$A:$H,AB$1,FALSE)</f>
        <v>1-800-FLOWERS.COM, INC.</v>
      </c>
      <c r="AC2808" s="22" t="str">
        <f>VLOOKUP($A2808,Searches!$A:$H,AC$1,FALSE)</f>
        <v>Chief Marketing Officer</v>
      </c>
      <c r="AD2808" s="22" t="str">
        <f>VLOOKUP($A2808,Searches!$A:$H,AD$1,FALSE)</f>
        <v>2nd</v>
      </c>
      <c r="AE2808" s="22" t="str">
        <f>VLOOKUP($A2808,Searches!$A:$H,AE$1,FALSE)</f>
        <v/>
      </c>
      <c r="AF2808" s="22" t="str">
        <f>VLOOKUP($A2808,Searches!$A:$H,AF$1,FALSE)</f>
        <v>Greater New York City Area</v>
      </c>
      <c r="AG2808" s="22" t="str">
        <f>VLOOKUP($A2808,Searches!$A:$H,AG$1,FALSE)</f>
        <v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v>
      </c>
      <c r="AH2808" s="22" t="str">
        <f>VLOOKUP($G2808,Temp!$D:$F,AH$1,FALSE)</f>
        <v>1800flowers.com</v>
      </c>
      <c r="AI2808" s="22">
        <f>VLOOKUP($G2808,Temp!$D:$F,AI$1,FALSE)</f>
        <v>0</v>
      </c>
      <c r="AJ2808" s="22" t="str">
        <f>VLOOKUP($G2808,Temp!$D:$F,AJ$1,FALSE)</f>
        <v>WordPress</v>
      </c>
    </row>
    <row r="2809" spans="1:36" ht="16" x14ac:dyDescent="0.2">
      <c r="A2809" s="8" t="str">
        <f t="shared" si="43"/>
        <v>Jacqui C. ATDC</v>
      </c>
      <c r="B2809" s="8" t="s">
        <v>16674</v>
      </c>
      <c r="C2809" s="8" t="s">
        <v>1042</v>
      </c>
      <c r="D2809" s="8" t="s">
        <v>14728</v>
      </c>
      <c r="E2809" s="8" t="s">
        <v>16675</v>
      </c>
      <c r="F2809" s="8" t="s">
        <v>14727</v>
      </c>
      <c r="G2809" s="12" t="s">
        <v>15976</v>
      </c>
      <c r="H2809" s="22" t="str">
        <f>VLOOKUP($G2809,Temp!$A:$C,H$1,FALSE)</f>
        <v>atdc.org</v>
      </c>
      <c r="I2809" s="22" t="e">
        <f>VLOOKUP($G2809,Temp!$A:$C,I$1,FALSE)</f>
        <v>#VALUE!</v>
      </c>
      <c r="J2809" s="22" t="e">
        <f>VLOOKUP($G2809,Temp!$A:$C,J$1,FALSE)</f>
        <v>#VALUE!</v>
      </c>
      <c r="K2809" s="22" t="e">
        <f>VLOOKUP($G2809,Temp!$A:$C,K$1,FALSE)</f>
        <v>#VALUE!</v>
      </c>
      <c r="L2809" s="22" t="e">
        <f>VLOOKUP($G2809,Temp!$A:$C,L$1,FALSE)</f>
        <v>#VALUE!</v>
      </c>
      <c r="M2809" s="22" t="e">
        <f>VLOOKUP($G2809,Temp!$A:$C,M$1,FALSE)</f>
        <v>#VALUE!</v>
      </c>
      <c r="N2809" s="22" t="e">
        <f>VLOOKUP($G2809,Temp!$A:$C,N$1,FALSE)</f>
        <v>#VALUE!</v>
      </c>
      <c r="O2809" s="22" t="e">
        <f>VLOOKUP($G2809,Temp!$A:$C,O$1,FALSE)</f>
        <v>#VALUE!</v>
      </c>
      <c r="P2809" s="22" t="e">
        <f>VLOOKUP($G2809,Temp!$A:$C,P$1,FALSE)</f>
        <v>#VALUE!</v>
      </c>
      <c r="Q2809" s="22" t="e">
        <f>VLOOKUP($G2809,Temp!$A:$C,Q$1,FALSE)</f>
        <v>#VALUE!</v>
      </c>
      <c r="R2809" s="22" t="e">
        <f>VLOOKUP($G2809,Temp!$A:$C,R$1,FALSE)</f>
        <v>#VALUE!</v>
      </c>
      <c r="S2809" s="22" t="e">
        <f>VLOOKUP($G2809,Temp!$A:$C,S$1,FALSE)</f>
        <v>#VALUE!</v>
      </c>
      <c r="T2809" s="22" t="e">
        <f>VLOOKUP($G2809,Temp!$A:$C,T$1,FALSE)</f>
        <v>#VALUE!</v>
      </c>
      <c r="U2809" s="22" t="e">
        <f>VLOOKUP($G2809,Temp!$A:$C,U$1,FALSE)</f>
        <v>#VALUE!</v>
      </c>
      <c r="V2809" s="22" t="e">
        <f>VLOOKUP($G2809,Temp!$A:$C,V$1,FALSE)</f>
        <v>#VALUE!</v>
      </c>
      <c r="W2809" s="22" t="e">
        <f>VLOOKUP($G2809,Temp!$A:$C,W$1,FALSE)</f>
        <v>#VALUE!</v>
      </c>
      <c r="X2809" s="22" t="e">
        <f>VLOOKUP($G2809,Temp!$A:$C,X$1,FALSE)</f>
        <v>#VALUE!</v>
      </c>
      <c r="Y2809" s="22">
        <f>VLOOKUP($G2809,Temp!$A:$C,Y$1,FALSE)</f>
        <v>3600</v>
      </c>
      <c r="Z2809" s="22">
        <f>VLOOKUP($G2809,Temp!$A:$C,Z$1,FALSE)</f>
        <v>0</v>
      </c>
      <c r="AA2809" s="22" t="str">
        <f>VLOOKUP($A2809,Searches!$A:$H,AA$1,FALSE)</f>
        <v>Jacqui C.</v>
      </c>
      <c r="AB2809" s="22" t="str">
        <f>VLOOKUP($A2809,Searches!$A:$H,AB$1,FALSE)</f>
        <v>ATDC</v>
      </c>
      <c r="AC2809" s="22" t="str">
        <f>VLOOKUP($A2809,Searches!$A:$H,AC$1,FALSE)</f>
        <v>Chief Marketing Officer-in-Residence, Startup Catalyst</v>
      </c>
      <c r="AD2809" s="22" t="str">
        <f>VLOOKUP($A2809,Searches!$A:$H,AD$1,FALSE)</f>
        <v>2nd</v>
      </c>
      <c r="AE2809" s="22" t="str">
        <f>VLOOKUP($A2809,Searches!$A:$H,AE$1,FALSE)</f>
        <v/>
      </c>
      <c r="AF2809" s="22" t="str">
        <f>VLOOKUP($A2809,Searches!$A:$H,AF$1,FALSE)</f>
        <v>Greater Atlanta Area</v>
      </c>
      <c r="AG2809" s="22" t="str">
        <f>VLOOKUP($A2809,Searches!$A:$H,AG$1,FALSE)</f>
        <v>https://www.linkedin.com/sales/profile/83596,KeCq,NAME_SEARCH?moduleKey=peopleSearchResults&amp;pageKey=sales-search3-people-refinement&amp;contextId=635D3E904723061580FE6AF00A2B0000&amp;requestId=c9b1a8ff-1803-4a83-a329-42de6ce2cc38&amp;action=CLICK&amp;target=urn%3Ali%3AsalesLead%3A(-1%2C83596)&amp;pageNumber=6&amp;targetEl=profilelink&amp;position=2&amp;trk=lss-serp-result-lead_photo</v>
      </c>
      <c r="AH2809" s="22" t="e">
        <f>VLOOKUP($G2809,Temp!$D:$F,AH$1,FALSE)</f>
        <v>#N/A</v>
      </c>
      <c r="AI2809" s="22" t="e">
        <f>VLOOKUP($G2809,Temp!$D:$F,AI$1,FALSE)</f>
        <v>#N/A</v>
      </c>
      <c r="AJ2809" s="22" t="e">
        <f>VLOOKUP($G2809,Temp!$D:$F,AJ$1,FALSE)</f>
        <v>#N/A</v>
      </c>
    </row>
    <row r="2810" spans="1:36" ht="16" x14ac:dyDescent="0.2">
      <c r="A2810" s="8" t="str">
        <f t="shared" si="43"/>
        <v>Soren Mills AIQ Agency</v>
      </c>
      <c r="B2810" s="8" t="s">
        <v>3791</v>
      </c>
      <c r="C2810" s="8" t="s">
        <v>3792</v>
      </c>
      <c r="D2810" s="8" t="s">
        <v>3793</v>
      </c>
      <c r="E2810" s="8" t="s">
        <v>3795</v>
      </c>
      <c r="F2810" s="8" t="s">
        <v>3801</v>
      </c>
      <c r="G2810" s="12" t="s">
        <v>3803</v>
      </c>
      <c r="H2810" s="22" t="str">
        <f>VLOOKUP($G2810,Temp!$A:$C,H$1,FALSE)</f>
        <v>aiqagency.com</v>
      </c>
      <c r="I2810" s="22" t="e">
        <f>VLOOKUP($G2810,Temp!$A:$C,I$1,FALSE)</f>
        <v>#VALUE!</v>
      </c>
      <c r="J2810" s="22" t="e">
        <f>VLOOKUP($G2810,Temp!$A:$C,J$1,FALSE)</f>
        <v>#VALUE!</v>
      </c>
      <c r="K2810" s="22" t="e">
        <f>VLOOKUP($G2810,Temp!$A:$C,K$1,FALSE)</f>
        <v>#VALUE!</v>
      </c>
      <c r="L2810" s="22" t="e">
        <f>VLOOKUP($G2810,Temp!$A:$C,L$1,FALSE)</f>
        <v>#VALUE!</v>
      </c>
      <c r="M2810" s="22" t="e">
        <f>VLOOKUP($G2810,Temp!$A:$C,M$1,FALSE)</f>
        <v>#VALUE!</v>
      </c>
      <c r="N2810" s="22" t="e">
        <f>VLOOKUP($G2810,Temp!$A:$C,N$1,FALSE)</f>
        <v>#VALUE!</v>
      </c>
      <c r="O2810" s="22" t="e">
        <f>VLOOKUP($G2810,Temp!$A:$C,O$1,FALSE)</f>
        <v>#VALUE!</v>
      </c>
      <c r="P2810" s="22" t="e">
        <f>VLOOKUP($G2810,Temp!$A:$C,P$1,FALSE)</f>
        <v>#VALUE!</v>
      </c>
      <c r="Q2810" s="22" t="e">
        <f>VLOOKUP($G2810,Temp!$A:$C,Q$1,FALSE)</f>
        <v>#VALUE!</v>
      </c>
      <c r="R2810" s="22" t="e">
        <f>VLOOKUP($G2810,Temp!$A:$C,R$1,FALSE)</f>
        <v>#VALUE!</v>
      </c>
      <c r="S2810" s="22" t="e">
        <f>VLOOKUP($G2810,Temp!$A:$C,S$1,FALSE)</f>
        <v>#VALUE!</v>
      </c>
      <c r="T2810" s="22" t="e">
        <f>VLOOKUP($G2810,Temp!$A:$C,T$1,FALSE)</f>
        <v>#VALUE!</v>
      </c>
      <c r="U2810" s="22" t="e">
        <f>VLOOKUP($G2810,Temp!$A:$C,U$1,FALSE)</f>
        <v>#VALUE!</v>
      </c>
      <c r="V2810" s="22" t="e">
        <f>VLOOKUP($G2810,Temp!$A:$C,V$1,FALSE)</f>
        <v>#VALUE!</v>
      </c>
      <c r="W2810" s="22" t="e">
        <f>VLOOKUP($G2810,Temp!$A:$C,W$1,FALSE)</f>
        <v>#VALUE!</v>
      </c>
      <c r="X2810" s="22" t="e">
        <f>VLOOKUP($G2810,Temp!$A:$C,X$1,FALSE)</f>
        <v>#VALUE!</v>
      </c>
      <c r="Y2810" s="22">
        <f>VLOOKUP($G2810,Temp!$A:$C,Y$1,FALSE)</f>
        <v>0</v>
      </c>
      <c r="Z2810" s="22">
        <f>VLOOKUP($G2810,Temp!$A:$C,Z$1,FALSE)</f>
        <v>0</v>
      </c>
      <c r="AA2810" s="22" t="e">
        <f>VLOOKUP($A2810,Searches!$A:$H,AA$1,FALSE)</f>
        <v>#N/A</v>
      </c>
      <c r="AB2810" s="22" t="e">
        <f>VLOOKUP($A2810,Searches!$A:$H,AB$1,FALSE)</f>
        <v>#N/A</v>
      </c>
      <c r="AC2810" s="22" t="e">
        <f>VLOOKUP($A2810,Searches!$A:$H,AC$1,FALSE)</f>
        <v>#N/A</v>
      </c>
      <c r="AD2810" s="22" t="e">
        <f>VLOOKUP($A2810,Searches!$A:$H,AD$1,FALSE)</f>
        <v>#N/A</v>
      </c>
      <c r="AE2810" s="22" t="e">
        <f>VLOOKUP($A2810,Searches!$A:$H,AE$1,FALSE)</f>
        <v>#N/A</v>
      </c>
      <c r="AF2810" s="22" t="e">
        <f>VLOOKUP($A2810,Searches!$A:$H,AF$1,FALSE)</f>
        <v>#N/A</v>
      </c>
      <c r="AG2810" s="22" t="e">
        <f>VLOOKUP($A2810,Searches!$A:$H,AG$1,FALSE)</f>
        <v>#N/A</v>
      </c>
      <c r="AH2810" s="22" t="e">
        <f>VLOOKUP($G2810,Temp!$D:$F,AH$1,FALSE)</f>
        <v>#N/A</v>
      </c>
      <c r="AI2810" s="22" t="e">
        <f>VLOOKUP($G2810,Temp!$D:$F,AI$1,FALSE)</f>
        <v>#N/A</v>
      </c>
      <c r="AJ2810" s="22" t="e">
        <f>VLOOKUP($G2810,Temp!$D:$F,AJ$1,FALSE)</f>
        <v>#N/A</v>
      </c>
    </row>
    <row r="2811" spans="1:36" ht="16" x14ac:dyDescent="0.2">
      <c r="A2811" s="8" t="str">
        <f t="shared" si="43"/>
        <v>Mike Lackman PHIDO - A Phillips Company</v>
      </c>
      <c r="B2811" s="8" t="s">
        <v>112</v>
      </c>
      <c r="C2811" s="8" t="s">
        <v>3809</v>
      </c>
      <c r="D2811" s="8" t="s">
        <v>3810</v>
      </c>
      <c r="E2811" s="8" t="s">
        <v>3811</v>
      </c>
      <c r="F2811" s="8" t="s">
        <v>3813</v>
      </c>
      <c r="G2811" s="12" t="s">
        <v>3530</v>
      </c>
      <c r="H2811" s="22" t="str">
        <f>VLOOKUP($G2811,Temp!$A:$C,H$1,FALSE)</f>
        <v>EndlessAisles.io</v>
      </c>
      <c r="I2811" s="22" t="e">
        <f>VLOOKUP($G2811,Temp!$A:$C,I$1,FALSE)</f>
        <v>#VALUE!</v>
      </c>
      <c r="J2811" s="22" t="e">
        <f>VLOOKUP($G2811,Temp!$A:$C,J$1,FALSE)</f>
        <v>#VALUE!</v>
      </c>
      <c r="K2811" s="22" t="e">
        <f>VLOOKUP($G2811,Temp!$A:$C,K$1,FALSE)</f>
        <v>#VALUE!</v>
      </c>
      <c r="L2811" s="22" t="e">
        <f>VLOOKUP($G2811,Temp!$A:$C,L$1,FALSE)</f>
        <v>#VALUE!</v>
      </c>
      <c r="M2811" s="22" t="e">
        <f>VLOOKUP($G2811,Temp!$A:$C,M$1,FALSE)</f>
        <v>#VALUE!</v>
      </c>
      <c r="N2811" s="22" t="e">
        <f>VLOOKUP($G2811,Temp!$A:$C,N$1,FALSE)</f>
        <v>#VALUE!</v>
      </c>
      <c r="O2811" s="22" t="e">
        <f>VLOOKUP($G2811,Temp!$A:$C,O$1,FALSE)</f>
        <v>#VALUE!</v>
      </c>
      <c r="P2811" s="22" t="e">
        <f>VLOOKUP($G2811,Temp!$A:$C,P$1,FALSE)</f>
        <v>#VALUE!</v>
      </c>
      <c r="Q2811" s="22" t="e">
        <f>VLOOKUP($G2811,Temp!$A:$C,Q$1,FALSE)</f>
        <v>#VALUE!</v>
      </c>
      <c r="R2811" s="22" t="e">
        <f>VLOOKUP($G2811,Temp!$A:$C,R$1,FALSE)</f>
        <v>#VALUE!</v>
      </c>
      <c r="S2811" s="22" t="e">
        <f>VLOOKUP($G2811,Temp!$A:$C,S$1,FALSE)</f>
        <v>#VALUE!</v>
      </c>
      <c r="T2811" s="22" t="e">
        <f>VLOOKUP($G2811,Temp!$A:$C,T$1,FALSE)</f>
        <v>#VALUE!</v>
      </c>
      <c r="U2811" s="22" t="e">
        <f>VLOOKUP($G2811,Temp!$A:$C,U$1,FALSE)</f>
        <v>#VALUE!</v>
      </c>
      <c r="V2811" s="22" t="e">
        <f>VLOOKUP($G2811,Temp!$A:$C,V$1,FALSE)</f>
        <v>#VALUE!</v>
      </c>
      <c r="W2811" s="22" t="e">
        <f>VLOOKUP($G2811,Temp!$A:$C,W$1,FALSE)</f>
        <v>#VALUE!</v>
      </c>
      <c r="X2811" s="22" t="e">
        <f>VLOOKUP($G2811,Temp!$A:$C,X$1,FALSE)</f>
        <v>#VALUE!</v>
      </c>
      <c r="Y2811" s="22">
        <f>VLOOKUP($G2811,Temp!$A:$C,Y$1,FALSE)</f>
        <v>0</v>
      </c>
      <c r="Z2811" s="22">
        <f>VLOOKUP($G2811,Temp!$A:$C,Z$1,FALSE)</f>
        <v>0</v>
      </c>
      <c r="AA2811" s="22" t="e">
        <f>VLOOKUP($A2811,Searches!$A:$H,AA$1,FALSE)</f>
        <v>#N/A</v>
      </c>
      <c r="AB2811" s="22" t="e">
        <f>VLOOKUP($A2811,Searches!$A:$H,AB$1,FALSE)</f>
        <v>#N/A</v>
      </c>
      <c r="AC2811" s="22" t="e">
        <f>VLOOKUP($A2811,Searches!$A:$H,AC$1,FALSE)</f>
        <v>#N/A</v>
      </c>
      <c r="AD2811" s="22" t="e">
        <f>VLOOKUP($A2811,Searches!$A:$H,AD$1,FALSE)</f>
        <v>#N/A</v>
      </c>
      <c r="AE2811" s="22" t="e">
        <f>VLOOKUP($A2811,Searches!$A:$H,AE$1,FALSE)</f>
        <v>#N/A</v>
      </c>
      <c r="AF2811" s="22" t="e">
        <f>VLOOKUP($A2811,Searches!$A:$H,AF$1,FALSE)</f>
        <v>#N/A</v>
      </c>
      <c r="AG2811" s="22" t="e">
        <f>VLOOKUP($A2811,Searches!$A:$H,AG$1,FALSE)</f>
        <v>#N/A</v>
      </c>
      <c r="AH2811" s="22" t="e">
        <f>VLOOKUP($G2811,Temp!$D:$F,AH$1,FALSE)</f>
        <v>#N/A</v>
      </c>
      <c r="AI2811" s="22" t="e">
        <f>VLOOKUP($G2811,Temp!$D:$F,AI$1,FALSE)</f>
        <v>#N/A</v>
      </c>
      <c r="AJ2811" s="22" t="e">
        <f>VLOOKUP($G2811,Temp!$D:$F,AJ$1,FALSE)</f>
        <v>#N/A</v>
      </c>
    </row>
    <row r="2812" spans="1:36" ht="16" x14ac:dyDescent="0.2">
      <c r="A2812" s="8" t="str">
        <f t="shared" si="43"/>
        <v>Mandeep Khera ValiMail</v>
      </c>
      <c r="B2812" s="8" t="s">
        <v>16693</v>
      </c>
      <c r="C2812" s="8" t="s">
        <v>9120</v>
      </c>
      <c r="D2812" s="8" t="s">
        <v>42</v>
      </c>
      <c r="E2812" s="8" t="s">
        <v>16694</v>
      </c>
      <c r="F2812" s="8" t="s">
        <v>14753</v>
      </c>
      <c r="G2812" s="12" t="s">
        <v>15990</v>
      </c>
      <c r="H2812" s="22" t="str">
        <f>VLOOKUP($G2812,Temp!$A:$C,H$1,FALSE)</f>
        <v>valimail.com</v>
      </c>
      <c r="I2812" s="22" t="e">
        <f>VLOOKUP($G2812,Temp!$A:$C,I$1,FALSE)</f>
        <v>#VALUE!</v>
      </c>
      <c r="J2812" s="22" t="e">
        <f>VLOOKUP($G2812,Temp!$A:$C,J$1,FALSE)</f>
        <v>#VALUE!</v>
      </c>
      <c r="K2812" s="22" t="e">
        <f>VLOOKUP($G2812,Temp!$A:$C,K$1,FALSE)</f>
        <v>#VALUE!</v>
      </c>
      <c r="L2812" s="22" t="e">
        <f>VLOOKUP($G2812,Temp!$A:$C,L$1,FALSE)</f>
        <v>#VALUE!</v>
      </c>
      <c r="M2812" s="22" t="e">
        <f>VLOOKUP($G2812,Temp!$A:$C,M$1,FALSE)</f>
        <v>#VALUE!</v>
      </c>
      <c r="N2812" s="22" t="e">
        <f>VLOOKUP($G2812,Temp!$A:$C,N$1,FALSE)</f>
        <v>#VALUE!</v>
      </c>
      <c r="O2812" s="22" t="e">
        <f>VLOOKUP($G2812,Temp!$A:$C,O$1,FALSE)</f>
        <v>#VALUE!</v>
      </c>
      <c r="P2812" s="22" t="e">
        <f>VLOOKUP($G2812,Temp!$A:$C,P$1,FALSE)</f>
        <v>#VALUE!</v>
      </c>
      <c r="Q2812" s="22" t="e">
        <f>VLOOKUP($G2812,Temp!$A:$C,Q$1,FALSE)</f>
        <v>#VALUE!</v>
      </c>
      <c r="R2812" s="22" t="e">
        <f>VLOOKUP($G2812,Temp!$A:$C,R$1,FALSE)</f>
        <v>#VALUE!</v>
      </c>
      <c r="S2812" s="22" t="e">
        <f>VLOOKUP($G2812,Temp!$A:$C,S$1,FALSE)</f>
        <v>#VALUE!</v>
      </c>
      <c r="T2812" s="22" t="e">
        <f>VLOOKUP($G2812,Temp!$A:$C,T$1,FALSE)</f>
        <v>#VALUE!</v>
      </c>
      <c r="U2812" s="22" t="e">
        <f>VLOOKUP($G2812,Temp!$A:$C,U$1,FALSE)</f>
        <v>#VALUE!</v>
      </c>
      <c r="V2812" s="22" t="e">
        <f>VLOOKUP($G2812,Temp!$A:$C,V$1,FALSE)</f>
        <v>#VALUE!</v>
      </c>
      <c r="W2812" s="22" t="e">
        <f>VLOOKUP($G2812,Temp!$A:$C,W$1,FALSE)</f>
        <v>#VALUE!</v>
      </c>
      <c r="X2812" s="22" t="e">
        <f>VLOOKUP($G2812,Temp!$A:$C,X$1,FALSE)</f>
        <v>#VALUE!</v>
      </c>
      <c r="Y2812" s="22">
        <f>VLOOKUP($G2812,Temp!$A:$C,Y$1,FALSE)</f>
        <v>734</v>
      </c>
      <c r="Z2812" s="22">
        <f>VLOOKUP($G2812,Temp!$A:$C,Z$1,FALSE)</f>
        <v>12400</v>
      </c>
      <c r="AA2812" s="22" t="str">
        <f>VLOOKUP($A2812,Searches!$A:$H,AA$1,FALSE)</f>
        <v>Mandeep Khera</v>
      </c>
      <c r="AB2812" s="22" t="str">
        <f>VLOOKUP($A2812,Searches!$A:$H,AB$1,FALSE)</f>
        <v>ValiMail</v>
      </c>
      <c r="AC2812" s="22" t="str">
        <f>VLOOKUP($A2812,Searches!$A:$H,AC$1,FALSE)</f>
        <v>Chief Marketing Officer</v>
      </c>
      <c r="AD2812" s="22" t="str">
        <f>VLOOKUP($A2812,Searches!$A:$H,AD$1,FALSE)</f>
        <v>2nd</v>
      </c>
      <c r="AE2812" s="22" t="str">
        <f>VLOOKUP($A2812,Searches!$A:$H,AE$1,FALSE)</f>
        <v>Open link</v>
      </c>
      <c r="AF2812" s="22" t="str">
        <f>VLOOKUP($A2812,Searches!$A:$H,AF$1,FALSE)</f>
        <v>San Francisco Bay Area</v>
      </c>
      <c r="AG2812" s="22" t="str">
        <f>VLOOKUP($A2812,Searches!$A:$H,AG$1,FALSE)</f>
        <v>https://www.linkedin.com/sales/profile/169731,H5Bg,NAME_SEARCH?moduleKey=peopleSearchResults&amp;pageKey=sales-search3-people-refinement&amp;contextId=635D3E904723061580FE6AF00A2B0000&amp;requestId=c9b1a8ff-1803-4a83-a329-42de6ce2cc38&amp;action=CLICK&amp;target=urn%3Ali%3AsalesLead%3A(-1%2C169731)&amp;pageNumber=6&amp;targetEl=profilelink&amp;position=9&amp;trk=lss-serp-result-lead_photo</v>
      </c>
      <c r="AH2812" s="22" t="e">
        <f>VLOOKUP($G2812,Temp!$D:$F,AH$1,FALSE)</f>
        <v>#N/A</v>
      </c>
      <c r="AI2812" s="22" t="e">
        <f>VLOOKUP($G2812,Temp!$D:$F,AI$1,FALSE)</f>
        <v>#N/A</v>
      </c>
      <c r="AJ2812" s="22" t="e">
        <f>VLOOKUP($G2812,Temp!$D:$F,AJ$1,FALSE)</f>
        <v>#N/A</v>
      </c>
    </row>
    <row r="2813" spans="1:36" ht="16" x14ac:dyDescent="0.2">
      <c r="A2813" s="8" t="str">
        <f t="shared" si="43"/>
        <v>Frank Ramirez Dream Launchers LLC</v>
      </c>
      <c r="B2813" s="8" t="s">
        <v>2532</v>
      </c>
      <c r="C2813" s="8" t="s">
        <v>16698</v>
      </c>
      <c r="D2813" s="8" t="s">
        <v>5438</v>
      </c>
      <c r="E2813" s="8" t="s">
        <v>634</v>
      </c>
      <c r="F2813" s="8" t="s">
        <v>16699</v>
      </c>
      <c r="G2813" s="8" t="s">
        <v>634</v>
      </c>
      <c r="H2813" s="22" t="e">
        <f>VLOOKUP($G2813,Temp!$A:$C,H$1,FALSE)</f>
        <v>#N/A</v>
      </c>
      <c r="I2813" s="22" t="e">
        <f>VLOOKUP($G2813,Temp!$A:$C,I$1,FALSE)</f>
        <v>#N/A</v>
      </c>
      <c r="J2813" s="22" t="e">
        <f>VLOOKUP($G2813,Temp!$A:$C,J$1,FALSE)</f>
        <v>#N/A</v>
      </c>
      <c r="K2813" s="22" t="e">
        <f>VLOOKUP($G2813,Temp!$A:$C,K$1,FALSE)</f>
        <v>#N/A</v>
      </c>
      <c r="L2813" s="22" t="e">
        <f>VLOOKUP($G2813,Temp!$A:$C,L$1,FALSE)</f>
        <v>#N/A</v>
      </c>
      <c r="M2813" s="22" t="e">
        <f>VLOOKUP($G2813,Temp!$A:$C,M$1,FALSE)</f>
        <v>#N/A</v>
      </c>
      <c r="N2813" s="22" t="e">
        <f>VLOOKUP($G2813,Temp!$A:$C,N$1,FALSE)</f>
        <v>#N/A</v>
      </c>
      <c r="O2813" s="22" t="e">
        <f>VLOOKUP($G2813,Temp!$A:$C,O$1,FALSE)</f>
        <v>#N/A</v>
      </c>
      <c r="P2813" s="22" t="e">
        <f>VLOOKUP($G2813,Temp!$A:$C,P$1,FALSE)</f>
        <v>#N/A</v>
      </c>
      <c r="Q2813" s="22" t="e">
        <f>VLOOKUP($G2813,Temp!$A:$C,Q$1,FALSE)</f>
        <v>#N/A</v>
      </c>
      <c r="R2813" s="22" t="e">
        <f>VLOOKUP($G2813,Temp!$A:$C,R$1,FALSE)</f>
        <v>#N/A</v>
      </c>
      <c r="S2813" s="22" t="e">
        <f>VLOOKUP($G2813,Temp!$A:$C,S$1,FALSE)</f>
        <v>#N/A</v>
      </c>
      <c r="T2813" s="22" t="e">
        <f>VLOOKUP($G2813,Temp!$A:$C,T$1,FALSE)</f>
        <v>#N/A</v>
      </c>
      <c r="U2813" s="22" t="e">
        <f>VLOOKUP($G2813,Temp!$A:$C,U$1,FALSE)</f>
        <v>#N/A</v>
      </c>
      <c r="V2813" s="22" t="e">
        <f>VLOOKUP($G2813,Temp!$A:$C,V$1,FALSE)</f>
        <v>#N/A</v>
      </c>
      <c r="W2813" s="22" t="e">
        <f>VLOOKUP($G2813,Temp!$A:$C,W$1,FALSE)</f>
        <v>#N/A</v>
      </c>
      <c r="X2813" s="22" t="e">
        <f>VLOOKUP($G2813,Temp!$A:$C,X$1,FALSE)</f>
        <v>#N/A</v>
      </c>
      <c r="Y2813" s="22" t="e">
        <f>VLOOKUP($G2813,Temp!$A:$C,Y$1,FALSE)</f>
        <v>#N/A</v>
      </c>
      <c r="Z2813" s="22" t="e">
        <f>VLOOKUP($G2813,Temp!$A:$C,Z$1,FALSE)</f>
        <v>#N/A</v>
      </c>
      <c r="AA2813" s="22" t="e">
        <f>VLOOKUP($A2813,Searches!$A:$H,AA$1,FALSE)</f>
        <v>#N/A</v>
      </c>
      <c r="AB2813" s="22" t="e">
        <f>VLOOKUP($A2813,Searches!$A:$H,AB$1,FALSE)</f>
        <v>#N/A</v>
      </c>
      <c r="AC2813" s="22" t="e">
        <f>VLOOKUP($A2813,Searches!$A:$H,AC$1,FALSE)</f>
        <v>#N/A</v>
      </c>
      <c r="AD2813" s="22" t="e">
        <f>VLOOKUP($A2813,Searches!$A:$H,AD$1,FALSE)</f>
        <v>#N/A</v>
      </c>
      <c r="AE2813" s="22" t="e">
        <f>VLOOKUP($A2813,Searches!$A:$H,AE$1,FALSE)</f>
        <v>#N/A</v>
      </c>
      <c r="AF2813" s="22" t="e">
        <f>VLOOKUP($A2813,Searches!$A:$H,AF$1,FALSE)</f>
        <v>#N/A</v>
      </c>
      <c r="AG2813" s="22" t="e">
        <f>VLOOKUP($A2813,Searches!$A:$H,AG$1,FALSE)</f>
        <v>#N/A</v>
      </c>
      <c r="AH2813" s="22" t="e">
        <f>VLOOKUP($G2813,Temp!$D:$F,AH$1,FALSE)</f>
        <v>#N/A</v>
      </c>
      <c r="AI2813" s="22" t="e">
        <f>VLOOKUP($G2813,Temp!$D:$F,AI$1,FALSE)</f>
        <v>#N/A</v>
      </c>
      <c r="AJ2813" s="22" t="e">
        <f>VLOOKUP($G2813,Temp!$D:$F,AJ$1,FALSE)</f>
        <v>#N/A</v>
      </c>
    </row>
    <row r="2814" spans="1:36" ht="16" x14ac:dyDescent="0.2">
      <c r="A2814" s="8" t="str">
        <f t="shared" si="43"/>
        <v>Rob Pinkerton Morningstar</v>
      </c>
      <c r="B2814" s="8" t="s">
        <v>1037</v>
      </c>
      <c r="C2814" s="8" t="s">
        <v>3873</v>
      </c>
      <c r="D2814" s="8" t="s">
        <v>42</v>
      </c>
      <c r="E2814" s="8" t="s">
        <v>3874</v>
      </c>
      <c r="F2814" s="8" t="s">
        <v>3875</v>
      </c>
      <c r="G2814" s="12" t="s">
        <v>3586</v>
      </c>
      <c r="H2814" s="22" t="str">
        <f>VLOOKUP($G2814,Temp!$A:$C,H$1,FALSE)</f>
        <v>morningstar.com</v>
      </c>
      <c r="I2814" s="22" t="e">
        <f>VLOOKUP($G2814,Temp!$A:$C,I$1,FALSE)</f>
        <v>#VALUE!</v>
      </c>
      <c r="J2814" s="22" t="e">
        <f>VLOOKUP($G2814,Temp!$A:$C,J$1,FALSE)</f>
        <v>#VALUE!</v>
      </c>
      <c r="K2814" s="22" t="e">
        <f>VLOOKUP($G2814,Temp!$A:$C,K$1,FALSE)</f>
        <v>#VALUE!</v>
      </c>
      <c r="L2814" s="22" t="e">
        <f>VLOOKUP($G2814,Temp!$A:$C,L$1,FALSE)</f>
        <v>#VALUE!</v>
      </c>
      <c r="M2814" s="22" t="e">
        <f>VLOOKUP($G2814,Temp!$A:$C,M$1,FALSE)</f>
        <v>#VALUE!</v>
      </c>
      <c r="N2814" s="22" t="e">
        <f>VLOOKUP($G2814,Temp!$A:$C,N$1,FALSE)</f>
        <v>#VALUE!</v>
      </c>
      <c r="O2814" s="22" t="e">
        <f>VLOOKUP($G2814,Temp!$A:$C,O$1,FALSE)</f>
        <v>#VALUE!</v>
      </c>
      <c r="P2814" s="22" t="e">
        <f>VLOOKUP($G2814,Temp!$A:$C,P$1,FALSE)</f>
        <v>#VALUE!</v>
      </c>
      <c r="Q2814" s="22" t="e">
        <f>VLOOKUP($G2814,Temp!$A:$C,Q$1,FALSE)</f>
        <v>#VALUE!</v>
      </c>
      <c r="R2814" s="22" t="e">
        <f>VLOOKUP($G2814,Temp!$A:$C,R$1,FALSE)</f>
        <v>#VALUE!</v>
      </c>
      <c r="S2814" s="22" t="e">
        <f>VLOOKUP($G2814,Temp!$A:$C,S$1,FALSE)</f>
        <v>#VALUE!</v>
      </c>
      <c r="T2814" s="22" t="e">
        <f>VLOOKUP($G2814,Temp!$A:$C,T$1,FALSE)</f>
        <v>#VALUE!</v>
      </c>
      <c r="U2814" s="22" t="e">
        <f>VLOOKUP($G2814,Temp!$A:$C,U$1,FALSE)</f>
        <v>#VALUE!</v>
      </c>
      <c r="V2814" s="22" t="e">
        <f>VLOOKUP($G2814,Temp!$A:$C,V$1,FALSE)</f>
        <v>#VALUE!</v>
      </c>
      <c r="W2814" s="22" t="e">
        <f>VLOOKUP($G2814,Temp!$A:$C,W$1,FALSE)</f>
        <v>#VALUE!</v>
      </c>
      <c r="X2814" s="22" t="e">
        <f>VLOOKUP($G2814,Temp!$A:$C,X$1,FALSE)</f>
        <v>#VALUE!</v>
      </c>
      <c r="Y2814" s="22">
        <f>VLOOKUP($G2814,Temp!$A:$C,Y$1,FALSE)</f>
        <v>6700000</v>
      </c>
      <c r="Z2814" s="22">
        <f>VLOOKUP($G2814,Temp!$A:$C,Z$1,FALSE)</f>
        <v>45600</v>
      </c>
      <c r="AA2814" s="22" t="str">
        <f>VLOOKUP($A2814,Searches!$A:$H,AA$1,FALSE)</f>
        <v>Rob Pinkerton</v>
      </c>
      <c r="AB2814" s="22" t="str">
        <f>VLOOKUP($A2814,Searches!$A:$H,AB$1,FALSE)</f>
        <v>Morningstar</v>
      </c>
      <c r="AC2814" s="22" t="str">
        <f>VLOOKUP($A2814,Searches!$A:$H,AC$1,FALSE)</f>
        <v>Chief Marketing Officer</v>
      </c>
      <c r="AD2814" s="22" t="str">
        <f>VLOOKUP($A2814,Searches!$A:$H,AD$1,FALSE)</f>
        <v>2nd</v>
      </c>
      <c r="AE2814" s="22" t="str">
        <f>VLOOKUP($A2814,Searches!$A:$H,AE$1,FALSE)</f>
        <v>Open link</v>
      </c>
      <c r="AF2814" s="22" t="str">
        <f>VLOOKUP($A2814,Searches!$A:$H,AF$1,FALSE)</f>
        <v>Washington D.C. Metro Area</v>
      </c>
      <c r="AG2814" s="22" t="str">
        <f>VLOOKUP($A2814,Searches!$A:$H,AG$1,FALSE)</f>
        <v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v>
      </c>
      <c r="AH2814" s="22" t="e">
        <f>VLOOKUP($G2814,Temp!$D:$F,AH$1,FALSE)</f>
        <v>#N/A</v>
      </c>
      <c r="AI2814" s="22" t="e">
        <f>VLOOKUP($G2814,Temp!$D:$F,AI$1,FALSE)</f>
        <v>#N/A</v>
      </c>
      <c r="AJ2814" s="22" t="e">
        <f>VLOOKUP($G2814,Temp!$D:$F,AJ$1,FALSE)</f>
        <v>#N/A</v>
      </c>
    </row>
    <row r="2815" spans="1:36" ht="16" x14ac:dyDescent="0.2">
      <c r="A2815" s="8" t="str">
        <f t="shared" si="43"/>
        <v>James Kessinger CloudVelox</v>
      </c>
      <c r="B2815" s="8" t="s">
        <v>995</v>
      </c>
      <c r="C2815" s="8" t="s">
        <v>3859</v>
      </c>
      <c r="D2815" s="8" t="s">
        <v>42</v>
      </c>
      <c r="E2815" s="8" t="s">
        <v>3861</v>
      </c>
      <c r="F2815" s="8" t="s">
        <v>3862</v>
      </c>
      <c r="G2815" s="12" t="s">
        <v>3577</v>
      </c>
      <c r="H2815" s="22" t="str">
        <f>VLOOKUP($G2815,Temp!$A:$C,H$1,FALSE)</f>
        <v>cloudvelox.com</v>
      </c>
      <c r="I2815" s="22" t="e">
        <f>VLOOKUP($G2815,Temp!$A:$C,I$1,FALSE)</f>
        <v>#VALUE!</v>
      </c>
      <c r="J2815" s="22" t="e">
        <f>VLOOKUP($G2815,Temp!$A:$C,J$1,FALSE)</f>
        <v>#VALUE!</v>
      </c>
      <c r="K2815" s="22" t="e">
        <f>VLOOKUP($G2815,Temp!$A:$C,K$1,FALSE)</f>
        <v>#VALUE!</v>
      </c>
      <c r="L2815" s="22" t="e">
        <f>VLOOKUP($G2815,Temp!$A:$C,L$1,FALSE)</f>
        <v>#VALUE!</v>
      </c>
      <c r="M2815" s="22" t="e">
        <f>VLOOKUP($G2815,Temp!$A:$C,M$1,FALSE)</f>
        <v>#VALUE!</v>
      </c>
      <c r="N2815" s="22" t="e">
        <f>VLOOKUP($G2815,Temp!$A:$C,N$1,FALSE)</f>
        <v>#VALUE!</v>
      </c>
      <c r="O2815" s="22" t="e">
        <f>VLOOKUP($G2815,Temp!$A:$C,O$1,FALSE)</f>
        <v>#VALUE!</v>
      </c>
      <c r="P2815" s="22" t="e">
        <f>VLOOKUP($G2815,Temp!$A:$C,P$1,FALSE)</f>
        <v>#VALUE!</v>
      </c>
      <c r="Q2815" s="22" t="e">
        <f>VLOOKUP($G2815,Temp!$A:$C,Q$1,FALSE)</f>
        <v>#VALUE!</v>
      </c>
      <c r="R2815" s="22" t="e">
        <f>VLOOKUP($G2815,Temp!$A:$C,R$1,FALSE)</f>
        <v>#VALUE!</v>
      </c>
      <c r="S2815" s="22" t="e">
        <f>VLOOKUP($G2815,Temp!$A:$C,S$1,FALSE)</f>
        <v>#VALUE!</v>
      </c>
      <c r="T2815" s="22" t="e">
        <f>VLOOKUP($G2815,Temp!$A:$C,T$1,FALSE)</f>
        <v>#VALUE!</v>
      </c>
      <c r="U2815" s="22" t="e">
        <f>VLOOKUP($G2815,Temp!$A:$C,U$1,FALSE)</f>
        <v>#VALUE!</v>
      </c>
      <c r="V2815" s="22" t="e">
        <f>VLOOKUP($G2815,Temp!$A:$C,V$1,FALSE)</f>
        <v>#VALUE!</v>
      </c>
      <c r="W2815" s="22" t="e">
        <f>VLOOKUP($G2815,Temp!$A:$C,W$1,FALSE)</f>
        <v>#VALUE!</v>
      </c>
      <c r="X2815" s="22" t="e">
        <f>VLOOKUP($G2815,Temp!$A:$C,X$1,FALSE)</f>
        <v>#VALUE!</v>
      </c>
      <c r="Y2815" s="22">
        <f>VLOOKUP($G2815,Temp!$A:$C,Y$1,FALSE)</f>
        <v>879</v>
      </c>
      <c r="Z2815" s="22">
        <f>VLOOKUP($G2815,Temp!$A:$C,Z$1,FALSE)</f>
        <v>1400</v>
      </c>
      <c r="AA2815" s="22" t="e">
        <f>VLOOKUP($A2815,Searches!$A:$H,AA$1,FALSE)</f>
        <v>#N/A</v>
      </c>
      <c r="AB2815" s="22" t="e">
        <f>VLOOKUP($A2815,Searches!$A:$H,AB$1,FALSE)</f>
        <v>#N/A</v>
      </c>
      <c r="AC2815" s="22" t="e">
        <f>VLOOKUP($A2815,Searches!$A:$H,AC$1,FALSE)</f>
        <v>#N/A</v>
      </c>
      <c r="AD2815" s="22" t="e">
        <f>VLOOKUP($A2815,Searches!$A:$H,AD$1,FALSE)</f>
        <v>#N/A</v>
      </c>
      <c r="AE2815" s="22" t="e">
        <f>VLOOKUP($A2815,Searches!$A:$H,AE$1,FALSE)</f>
        <v>#N/A</v>
      </c>
      <c r="AF2815" s="22" t="e">
        <f>VLOOKUP($A2815,Searches!$A:$H,AF$1,FALSE)</f>
        <v>#N/A</v>
      </c>
      <c r="AG2815" s="22" t="e">
        <f>VLOOKUP($A2815,Searches!$A:$H,AG$1,FALSE)</f>
        <v>#N/A</v>
      </c>
      <c r="AH2815" s="22" t="e">
        <f>VLOOKUP($G2815,Temp!$D:$F,AH$1,FALSE)</f>
        <v>#N/A</v>
      </c>
      <c r="AI2815" s="22" t="e">
        <f>VLOOKUP($G2815,Temp!$D:$F,AI$1,FALSE)</f>
        <v>#N/A</v>
      </c>
      <c r="AJ2815" s="22" t="e">
        <f>VLOOKUP($G2815,Temp!$D:$F,AJ$1,FALSE)</f>
        <v>#N/A</v>
      </c>
    </row>
    <row r="2816" spans="1:36" ht="16" x14ac:dyDescent="0.2">
      <c r="A2816" s="8" t="str">
        <f t="shared" si="43"/>
        <v>Holly Hamann Automox</v>
      </c>
      <c r="B2816" s="8" t="s">
        <v>2946</v>
      </c>
      <c r="C2816" s="8" t="s">
        <v>5002</v>
      </c>
      <c r="D2816" s="8" t="s">
        <v>42</v>
      </c>
      <c r="E2816" s="8" t="s">
        <v>634</v>
      </c>
      <c r="F2816" s="8" t="s">
        <v>5003</v>
      </c>
      <c r="G2816" s="8" t="s">
        <v>634</v>
      </c>
      <c r="H2816" s="22" t="e">
        <f>VLOOKUP($G2816,Temp!$A:$C,H$1,FALSE)</f>
        <v>#N/A</v>
      </c>
      <c r="I2816" s="22" t="e">
        <f>VLOOKUP($G2816,Temp!$A:$C,I$1,FALSE)</f>
        <v>#N/A</v>
      </c>
      <c r="J2816" s="22" t="e">
        <f>VLOOKUP($G2816,Temp!$A:$C,J$1,FALSE)</f>
        <v>#N/A</v>
      </c>
      <c r="K2816" s="22" t="e">
        <f>VLOOKUP($G2816,Temp!$A:$C,K$1,FALSE)</f>
        <v>#N/A</v>
      </c>
      <c r="L2816" s="22" t="e">
        <f>VLOOKUP($G2816,Temp!$A:$C,L$1,FALSE)</f>
        <v>#N/A</v>
      </c>
      <c r="M2816" s="22" t="e">
        <f>VLOOKUP($G2816,Temp!$A:$C,M$1,FALSE)</f>
        <v>#N/A</v>
      </c>
      <c r="N2816" s="22" t="e">
        <f>VLOOKUP($G2816,Temp!$A:$C,N$1,FALSE)</f>
        <v>#N/A</v>
      </c>
      <c r="O2816" s="22" t="e">
        <f>VLOOKUP($G2816,Temp!$A:$C,O$1,FALSE)</f>
        <v>#N/A</v>
      </c>
      <c r="P2816" s="22" t="e">
        <f>VLOOKUP($G2816,Temp!$A:$C,P$1,FALSE)</f>
        <v>#N/A</v>
      </c>
      <c r="Q2816" s="22" t="e">
        <f>VLOOKUP($G2816,Temp!$A:$C,Q$1,FALSE)</f>
        <v>#N/A</v>
      </c>
      <c r="R2816" s="22" t="e">
        <f>VLOOKUP($G2816,Temp!$A:$C,R$1,FALSE)</f>
        <v>#N/A</v>
      </c>
      <c r="S2816" s="22" t="e">
        <f>VLOOKUP($G2816,Temp!$A:$C,S$1,FALSE)</f>
        <v>#N/A</v>
      </c>
      <c r="T2816" s="22" t="e">
        <f>VLOOKUP($G2816,Temp!$A:$C,T$1,FALSE)</f>
        <v>#N/A</v>
      </c>
      <c r="U2816" s="22" t="e">
        <f>VLOOKUP($G2816,Temp!$A:$C,U$1,FALSE)</f>
        <v>#N/A</v>
      </c>
      <c r="V2816" s="22" t="e">
        <f>VLOOKUP($G2816,Temp!$A:$C,V$1,FALSE)</f>
        <v>#N/A</v>
      </c>
      <c r="W2816" s="22" t="e">
        <f>VLOOKUP($G2816,Temp!$A:$C,W$1,FALSE)</f>
        <v>#N/A</v>
      </c>
      <c r="X2816" s="22" t="e">
        <f>VLOOKUP($G2816,Temp!$A:$C,X$1,FALSE)</f>
        <v>#N/A</v>
      </c>
      <c r="Y2816" s="22" t="e">
        <f>VLOOKUP($G2816,Temp!$A:$C,Y$1,FALSE)</f>
        <v>#N/A</v>
      </c>
      <c r="Z2816" s="22" t="e">
        <f>VLOOKUP($G2816,Temp!$A:$C,Z$1,FALSE)</f>
        <v>#N/A</v>
      </c>
      <c r="AA2816" s="22" t="str">
        <f>VLOOKUP($A2816,Searches!$A:$H,AA$1,FALSE)</f>
        <v>Holly Hamann</v>
      </c>
      <c r="AB2816" s="22" t="str">
        <f>VLOOKUP($A2816,Searches!$A:$H,AB$1,FALSE)</f>
        <v>Automox</v>
      </c>
      <c r="AC2816" s="22" t="str">
        <f>VLOOKUP($A2816,Searches!$A:$H,AC$1,FALSE)</f>
        <v>Chief Marketing Officer</v>
      </c>
      <c r="AD2816" s="22" t="str">
        <f>VLOOKUP($A2816,Searches!$A:$H,AD$1,FALSE)</f>
        <v>2nd</v>
      </c>
      <c r="AE2816" s="22" t="str">
        <f>VLOOKUP($A2816,Searches!$A:$H,AE$1,FALSE)</f>
        <v>Open link</v>
      </c>
      <c r="AF2816" s="22" t="str">
        <f>VLOOKUP($A2816,Searches!$A:$H,AF$1,FALSE)</f>
        <v>Greater Denver Area</v>
      </c>
      <c r="AG2816" s="22" t="str">
        <f>VLOOKUP($A2816,Searches!$A:$H,AG$1,FALSE)</f>
        <v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v>
      </c>
      <c r="AH2816" s="22" t="e">
        <f>VLOOKUP($G2816,Temp!$D:$F,AH$1,FALSE)</f>
        <v>#N/A</v>
      </c>
      <c r="AI2816" s="22" t="e">
        <f>VLOOKUP($G2816,Temp!$D:$F,AI$1,FALSE)</f>
        <v>#N/A</v>
      </c>
      <c r="AJ2816" s="22" t="e">
        <f>VLOOKUP($G2816,Temp!$D:$F,AJ$1,FALSE)</f>
        <v>#N/A</v>
      </c>
    </row>
    <row r="2817" spans="1:36" ht="16" x14ac:dyDescent="0.2">
      <c r="A2817" s="8" t="str">
        <f t="shared" si="43"/>
        <v>Josh London IDG (International Data Group)</v>
      </c>
      <c r="B2817" s="8" t="s">
        <v>701</v>
      </c>
      <c r="C2817" s="8" t="s">
        <v>412</v>
      </c>
      <c r="D2817" s="8" t="s">
        <v>42</v>
      </c>
      <c r="E2817" s="8" t="s">
        <v>3882</v>
      </c>
      <c r="F2817" s="8" t="s">
        <v>3883</v>
      </c>
      <c r="G2817" s="12" t="s">
        <v>3596</v>
      </c>
      <c r="H2817" s="22" t="str">
        <f>VLOOKUP($G2817,Temp!$A:$C,H$1,FALSE)</f>
        <v>idg.com</v>
      </c>
      <c r="I2817" s="22" t="e">
        <f>VLOOKUP($G2817,Temp!$A:$C,I$1,FALSE)</f>
        <v>#VALUE!</v>
      </c>
      <c r="J2817" s="22" t="e">
        <f>VLOOKUP($G2817,Temp!$A:$C,J$1,FALSE)</f>
        <v>#VALUE!</v>
      </c>
      <c r="K2817" s="22" t="e">
        <f>VLOOKUP($G2817,Temp!$A:$C,K$1,FALSE)</f>
        <v>#VALUE!</v>
      </c>
      <c r="L2817" s="22" t="e">
        <f>VLOOKUP($G2817,Temp!$A:$C,L$1,FALSE)</f>
        <v>#VALUE!</v>
      </c>
      <c r="M2817" s="22" t="e">
        <f>VLOOKUP($G2817,Temp!$A:$C,M$1,FALSE)</f>
        <v>#VALUE!</v>
      </c>
      <c r="N2817" s="22" t="e">
        <f>VLOOKUP($G2817,Temp!$A:$C,N$1,FALSE)</f>
        <v>#VALUE!</v>
      </c>
      <c r="O2817" s="22" t="e">
        <f>VLOOKUP($G2817,Temp!$A:$C,O$1,FALSE)</f>
        <v>#VALUE!</v>
      </c>
      <c r="P2817" s="22" t="e">
        <f>VLOOKUP($G2817,Temp!$A:$C,P$1,FALSE)</f>
        <v>#VALUE!</v>
      </c>
      <c r="Q2817" s="22" t="e">
        <f>VLOOKUP($G2817,Temp!$A:$C,Q$1,FALSE)</f>
        <v>#VALUE!</v>
      </c>
      <c r="R2817" s="22" t="e">
        <f>VLOOKUP($G2817,Temp!$A:$C,R$1,FALSE)</f>
        <v>#VALUE!</v>
      </c>
      <c r="S2817" s="22" t="e">
        <f>VLOOKUP($G2817,Temp!$A:$C,S$1,FALSE)</f>
        <v>#VALUE!</v>
      </c>
      <c r="T2817" s="22" t="e">
        <f>VLOOKUP($G2817,Temp!$A:$C,T$1,FALSE)</f>
        <v>#VALUE!</v>
      </c>
      <c r="U2817" s="22" t="e">
        <f>VLOOKUP($G2817,Temp!$A:$C,U$1,FALSE)</f>
        <v>#VALUE!</v>
      </c>
      <c r="V2817" s="22" t="e">
        <f>VLOOKUP($G2817,Temp!$A:$C,V$1,FALSE)</f>
        <v>#VALUE!</v>
      </c>
      <c r="W2817" s="22" t="e">
        <f>VLOOKUP($G2817,Temp!$A:$C,W$1,FALSE)</f>
        <v>#VALUE!</v>
      </c>
      <c r="X2817" s="22" t="e">
        <f>VLOOKUP($G2817,Temp!$A:$C,X$1,FALSE)</f>
        <v>#VALUE!</v>
      </c>
      <c r="Y2817" s="22">
        <f>VLOOKUP($G2817,Temp!$A:$C,Y$1,FALSE)</f>
        <v>48900</v>
      </c>
      <c r="Z2817" s="22">
        <f>VLOOKUP($G2817,Temp!$A:$C,Z$1,FALSE)</f>
        <v>0</v>
      </c>
      <c r="AA2817" s="22" t="e">
        <f>VLOOKUP($A2817,Searches!$A:$H,AA$1,FALSE)</f>
        <v>#N/A</v>
      </c>
      <c r="AB2817" s="22" t="e">
        <f>VLOOKUP($A2817,Searches!$A:$H,AB$1,FALSE)</f>
        <v>#N/A</v>
      </c>
      <c r="AC2817" s="22" t="e">
        <f>VLOOKUP($A2817,Searches!$A:$H,AC$1,FALSE)</f>
        <v>#N/A</v>
      </c>
      <c r="AD2817" s="22" t="e">
        <f>VLOOKUP($A2817,Searches!$A:$H,AD$1,FALSE)</f>
        <v>#N/A</v>
      </c>
      <c r="AE2817" s="22" t="e">
        <f>VLOOKUP($A2817,Searches!$A:$H,AE$1,FALSE)</f>
        <v>#N/A</v>
      </c>
      <c r="AF2817" s="22" t="e">
        <f>VLOOKUP($A2817,Searches!$A:$H,AF$1,FALSE)</f>
        <v>#N/A</v>
      </c>
      <c r="AG2817" s="22" t="e">
        <f>VLOOKUP($A2817,Searches!$A:$H,AG$1,FALSE)</f>
        <v>#N/A</v>
      </c>
      <c r="AH2817" s="22" t="str">
        <f>VLOOKUP($G2817,Temp!$D:$F,AH$1,FALSE)</f>
        <v>idg.com</v>
      </c>
      <c r="AI2817" s="22">
        <f>VLOOKUP($G2817,Temp!$D:$F,AI$1,FALSE)</f>
        <v>0</v>
      </c>
      <c r="AJ2817" s="22" t="str">
        <f>VLOOKUP($G2817,Temp!$D:$F,AJ$1,FALSE)</f>
        <v>WordPress</v>
      </c>
    </row>
    <row r="2818" spans="1:36" ht="16" x14ac:dyDescent="0.2">
      <c r="A2818" s="8" t="str">
        <f t="shared" si="43"/>
        <v>Hormazd Romer LogicHub</v>
      </c>
      <c r="B2818" s="8" t="s">
        <v>16706</v>
      </c>
      <c r="C2818" s="8" t="s">
        <v>16707</v>
      </c>
      <c r="D2818" s="8" t="s">
        <v>42</v>
      </c>
      <c r="E2818" s="8" t="s">
        <v>16708</v>
      </c>
      <c r="F2818" s="8" t="s">
        <v>16709</v>
      </c>
      <c r="G2818" s="12" t="s">
        <v>15999</v>
      </c>
      <c r="H2818" s="22" t="str">
        <f>VLOOKUP($G2818,Temp!$A:$C,H$1,FALSE)</f>
        <v>LogicHub.com</v>
      </c>
      <c r="I2818" s="22" t="e">
        <f>VLOOKUP($G2818,Temp!$A:$C,I$1,FALSE)</f>
        <v>#VALUE!</v>
      </c>
      <c r="J2818" s="22" t="e">
        <f>VLOOKUP($G2818,Temp!$A:$C,J$1,FALSE)</f>
        <v>#VALUE!</v>
      </c>
      <c r="K2818" s="22" t="e">
        <f>VLOOKUP($G2818,Temp!$A:$C,K$1,FALSE)</f>
        <v>#VALUE!</v>
      </c>
      <c r="L2818" s="22" t="e">
        <f>VLOOKUP($G2818,Temp!$A:$C,L$1,FALSE)</f>
        <v>#VALUE!</v>
      </c>
      <c r="M2818" s="22" t="e">
        <f>VLOOKUP($G2818,Temp!$A:$C,M$1,FALSE)</f>
        <v>#VALUE!</v>
      </c>
      <c r="N2818" s="22" t="e">
        <f>VLOOKUP($G2818,Temp!$A:$C,N$1,FALSE)</f>
        <v>#VALUE!</v>
      </c>
      <c r="O2818" s="22" t="e">
        <f>VLOOKUP($G2818,Temp!$A:$C,O$1,FALSE)</f>
        <v>#VALUE!</v>
      </c>
      <c r="P2818" s="22" t="e">
        <f>VLOOKUP($G2818,Temp!$A:$C,P$1,FALSE)</f>
        <v>#VALUE!</v>
      </c>
      <c r="Q2818" s="22" t="e">
        <f>VLOOKUP($G2818,Temp!$A:$C,Q$1,FALSE)</f>
        <v>#VALUE!</v>
      </c>
      <c r="R2818" s="22" t="e">
        <f>VLOOKUP($G2818,Temp!$A:$C,R$1,FALSE)</f>
        <v>#VALUE!</v>
      </c>
      <c r="S2818" s="22" t="e">
        <f>VLOOKUP($G2818,Temp!$A:$C,S$1,FALSE)</f>
        <v>#VALUE!</v>
      </c>
      <c r="T2818" s="22" t="e">
        <f>VLOOKUP($G2818,Temp!$A:$C,T$1,FALSE)</f>
        <v>#VALUE!</v>
      </c>
      <c r="U2818" s="22" t="e">
        <f>VLOOKUP($G2818,Temp!$A:$C,U$1,FALSE)</f>
        <v>#VALUE!</v>
      </c>
      <c r="V2818" s="22" t="e">
        <f>VLOOKUP($G2818,Temp!$A:$C,V$1,FALSE)</f>
        <v>#VALUE!</v>
      </c>
      <c r="W2818" s="22" t="e">
        <f>VLOOKUP($G2818,Temp!$A:$C,W$1,FALSE)</f>
        <v>#VALUE!</v>
      </c>
      <c r="X2818" s="22" t="e">
        <f>VLOOKUP($G2818,Temp!$A:$C,X$1,FALSE)</f>
        <v>#VALUE!</v>
      </c>
      <c r="Y2818" s="22">
        <f>VLOOKUP($G2818,Temp!$A:$C,Y$1,FALSE)</f>
        <v>0</v>
      </c>
      <c r="Z2818" s="22">
        <f>VLOOKUP($G2818,Temp!$A:$C,Z$1,FALSE)</f>
        <v>178</v>
      </c>
      <c r="AA2818" s="22" t="e">
        <f>VLOOKUP($A2818,Searches!$A:$H,AA$1,FALSE)</f>
        <v>#N/A</v>
      </c>
      <c r="AB2818" s="22" t="e">
        <f>VLOOKUP($A2818,Searches!$A:$H,AB$1,FALSE)</f>
        <v>#N/A</v>
      </c>
      <c r="AC2818" s="22" t="e">
        <f>VLOOKUP($A2818,Searches!$A:$H,AC$1,FALSE)</f>
        <v>#N/A</v>
      </c>
      <c r="AD2818" s="22" t="e">
        <f>VLOOKUP($A2818,Searches!$A:$H,AD$1,FALSE)</f>
        <v>#N/A</v>
      </c>
      <c r="AE2818" s="22" t="e">
        <f>VLOOKUP($A2818,Searches!$A:$H,AE$1,FALSE)</f>
        <v>#N/A</v>
      </c>
      <c r="AF2818" s="22" t="e">
        <f>VLOOKUP($A2818,Searches!$A:$H,AF$1,FALSE)</f>
        <v>#N/A</v>
      </c>
      <c r="AG2818" s="22" t="e">
        <f>VLOOKUP($A2818,Searches!$A:$H,AG$1,FALSE)</f>
        <v>#N/A</v>
      </c>
      <c r="AH2818" s="22" t="e">
        <f>VLOOKUP($G2818,Temp!$D:$F,AH$1,FALSE)</f>
        <v>#N/A</v>
      </c>
      <c r="AI2818" s="22" t="e">
        <f>VLOOKUP($G2818,Temp!$D:$F,AI$1,FALSE)</f>
        <v>#N/A</v>
      </c>
      <c r="AJ2818" s="22" t="e">
        <f>VLOOKUP($G2818,Temp!$D:$F,AJ$1,FALSE)</f>
        <v>#N/A</v>
      </c>
    </row>
    <row r="2819" spans="1:36" ht="16" x14ac:dyDescent="0.2">
      <c r="A2819" s="8" t="str">
        <f t="shared" si="43"/>
        <v>John Getze KIXEYE</v>
      </c>
      <c r="B2819" s="8" t="s">
        <v>428</v>
      </c>
      <c r="C2819" s="8" t="s">
        <v>3718</v>
      </c>
      <c r="D2819" s="8" t="s">
        <v>42</v>
      </c>
      <c r="E2819" s="8" t="s">
        <v>3719</v>
      </c>
      <c r="F2819" s="8" t="s">
        <v>3720</v>
      </c>
      <c r="G2819" s="12" t="s">
        <v>3721</v>
      </c>
      <c r="H2819" s="22" t="str">
        <f>VLOOKUP($G2819,Temp!$A:$C,H$1,FALSE)</f>
        <v>kixeye.com</v>
      </c>
      <c r="I2819" s="22" t="e">
        <f>VLOOKUP($G2819,Temp!$A:$C,I$1,FALSE)</f>
        <v>#VALUE!</v>
      </c>
      <c r="J2819" s="22" t="e">
        <f>VLOOKUP($G2819,Temp!$A:$C,J$1,FALSE)</f>
        <v>#VALUE!</v>
      </c>
      <c r="K2819" s="22" t="e">
        <f>VLOOKUP($G2819,Temp!$A:$C,K$1,FALSE)</f>
        <v>#VALUE!</v>
      </c>
      <c r="L2819" s="22" t="e">
        <f>VLOOKUP($G2819,Temp!$A:$C,L$1,FALSE)</f>
        <v>#VALUE!</v>
      </c>
      <c r="M2819" s="22" t="e">
        <f>VLOOKUP($G2819,Temp!$A:$C,M$1,FALSE)</f>
        <v>#VALUE!</v>
      </c>
      <c r="N2819" s="22" t="e">
        <f>VLOOKUP($G2819,Temp!$A:$C,N$1,FALSE)</f>
        <v>#VALUE!</v>
      </c>
      <c r="O2819" s="22" t="e">
        <f>VLOOKUP($G2819,Temp!$A:$C,O$1,FALSE)</f>
        <v>#VALUE!</v>
      </c>
      <c r="P2819" s="22" t="e">
        <f>VLOOKUP($G2819,Temp!$A:$C,P$1,FALSE)</f>
        <v>#VALUE!</v>
      </c>
      <c r="Q2819" s="22" t="e">
        <f>VLOOKUP($G2819,Temp!$A:$C,Q$1,FALSE)</f>
        <v>#VALUE!</v>
      </c>
      <c r="R2819" s="22" t="e">
        <f>VLOOKUP($G2819,Temp!$A:$C,R$1,FALSE)</f>
        <v>#VALUE!</v>
      </c>
      <c r="S2819" s="22" t="e">
        <f>VLOOKUP($G2819,Temp!$A:$C,S$1,FALSE)</f>
        <v>#VALUE!</v>
      </c>
      <c r="T2819" s="22" t="e">
        <f>VLOOKUP($G2819,Temp!$A:$C,T$1,FALSE)</f>
        <v>#VALUE!</v>
      </c>
      <c r="U2819" s="22" t="e">
        <f>VLOOKUP($G2819,Temp!$A:$C,U$1,FALSE)</f>
        <v>#VALUE!</v>
      </c>
      <c r="V2819" s="22" t="e">
        <f>VLOOKUP($G2819,Temp!$A:$C,V$1,FALSE)</f>
        <v>#VALUE!</v>
      </c>
      <c r="W2819" s="22" t="e">
        <f>VLOOKUP($G2819,Temp!$A:$C,W$1,FALSE)</f>
        <v>#VALUE!</v>
      </c>
      <c r="X2819" s="22" t="e">
        <f>VLOOKUP($G2819,Temp!$A:$C,X$1,FALSE)</f>
        <v>#VALUE!</v>
      </c>
      <c r="Y2819" s="22">
        <f>VLOOKUP($G2819,Temp!$A:$C,Y$1,FALSE)</f>
        <v>26000</v>
      </c>
      <c r="Z2819" s="22">
        <f>VLOOKUP($G2819,Temp!$A:$C,Z$1,FALSE)</f>
        <v>0</v>
      </c>
      <c r="AA2819" s="22" t="str">
        <f>VLOOKUP($A2819,Searches!$A:$H,AA$1,FALSE)</f>
        <v>John Getze</v>
      </c>
      <c r="AB2819" s="22" t="str">
        <f>VLOOKUP($A2819,Searches!$A:$H,AB$1,FALSE)</f>
        <v>KIXEYE</v>
      </c>
      <c r="AC2819" s="22" t="str">
        <f>VLOOKUP($A2819,Searches!$A:$H,AC$1,FALSE)</f>
        <v>Chief Marketing Officer</v>
      </c>
      <c r="AD2819" s="22" t="str">
        <f>VLOOKUP($A2819,Searches!$A:$H,AD$1,FALSE)</f>
        <v>2nd</v>
      </c>
      <c r="AE2819" s="22" t="str">
        <f>VLOOKUP($A2819,Searches!$A:$H,AE$1,FALSE)</f>
        <v/>
      </c>
      <c r="AF2819" s="22" t="str">
        <f>VLOOKUP($A2819,Searches!$A:$H,AF$1,FALSE)</f>
        <v>San Francisco Bay Area</v>
      </c>
      <c r="AG2819" s="22" t="str">
        <f>VLOOKUP($A2819,Searches!$A:$H,AG$1,FALSE)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2819" s="22" t="e">
        <f>VLOOKUP($G2819,Temp!$D:$F,AH$1,FALSE)</f>
        <v>#N/A</v>
      </c>
      <c r="AI2819" s="22" t="e">
        <f>VLOOKUP($G2819,Temp!$D:$F,AI$1,FALSE)</f>
        <v>#N/A</v>
      </c>
      <c r="AJ2819" s="22" t="e">
        <f>VLOOKUP($G2819,Temp!$D:$F,AJ$1,FALSE)</f>
        <v>#N/A</v>
      </c>
    </row>
    <row r="2820" spans="1:36" ht="16" x14ac:dyDescent="0.2">
      <c r="A2820" s="8" t="str">
        <f t="shared" ref="A2820:A2841" si="44">CONCATENATE(B2820," ",C2820," ",F2820)</f>
        <v>Ricardo Mazzi Carevive Systems</v>
      </c>
      <c r="B2820" s="8" t="s">
        <v>16665</v>
      </c>
      <c r="C2820" s="8" t="s">
        <v>16666</v>
      </c>
      <c r="D2820" s="8" t="s">
        <v>42</v>
      </c>
      <c r="E2820" s="8" t="s">
        <v>16667</v>
      </c>
      <c r="F2820" s="8" t="s">
        <v>16668</v>
      </c>
      <c r="G2820" s="12" t="s">
        <v>15961</v>
      </c>
      <c r="H2820" s="22" t="str">
        <f>VLOOKUP($G2820,Temp!$A:$C,H$1,FALSE)</f>
        <v>carevive.com</v>
      </c>
      <c r="I2820" s="22" t="e">
        <f>VLOOKUP($G2820,Temp!$A:$C,I$1,FALSE)</f>
        <v>#VALUE!</v>
      </c>
      <c r="J2820" s="22" t="e">
        <f>VLOOKUP($G2820,Temp!$A:$C,J$1,FALSE)</f>
        <v>#VALUE!</v>
      </c>
      <c r="K2820" s="22" t="e">
        <f>VLOOKUP($G2820,Temp!$A:$C,K$1,FALSE)</f>
        <v>#VALUE!</v>
      </c>
      <c r="L2820" s="22" t="e">
        <f>VLOOKUP($G2820,Temp!$A:$C,L$1,FALSE)</f>
        <v>#VALUE!</v>
      </c>
      <c r="M2820" s="22" t="e">
        <f>VLOOKUP($G2820,Temp!$A:$C,M$1,FALSE)</f>
        <v>#VALUE!</v>
      </c>
      <c r="N2820" s="22" t="e">
        <f>VLOOKUP($G2820,Temp!$A:$C,N$1,FALSE)</f>
        <v>#VALUE!</v>
      </c>
      <c r="O2820" s="22" t="e">
        <f>VLOOKUP($G2820,Temp!$A:$C,O$1,FALSE)</f>
        <v>#VALUE!</v>
      </c>
      <c r="P2820" s="22" t="e">
        <f>VLOOKUP($G2820,Temp!$A:$C,P$1,FALSE)</f>
        <v>#VALUE!</v>
      </c>
      <c r="Q2820" s="22" t="e">
        <f>VLOOKUP($G2820,Temp!$A:$C,Q$1,FALSE)</f>
        <v>#VALUE!</v>
      </c>
      <c r="R2820" s="22" t="e">
        <f>VLOOKUP($G2820,Temp!$A:$C,R$1,FALSE)</f>
        <v>#VALUE!</v>
      </c>
      <c r="S2820" s="22" t="e">
        <f>VLOOKUP($G2820,Temp!$A:$C,S$1,FALSE)</f>
        <v>#VALUE!</v>
      </c>
      <c r="T2820" s="22" t="e">
        <f>VLOOKUP($G2820,Temp!$A:$C,T$1,FALSE)</f>
        <v>#VALUE!</v>
      </c>
      <c r="U2820" s="22" t="e">
        <f>VLOOKUP($G2820,Temp!$A:$C,U$1,FALSE)</f>
        <v>#VALUE!</v>
      </c>
      <c r="V2820" s="22" t="e">
        <f>VLOOKUP($G2820,Temp!$A:$C,V$1,FALSE)</f>
        <v>#VALUE!</v>
      </c>
      <c r="W2820" s="22" t="e">
        <f>VLOOKUP($G2820,Temp!$A:$C,W$1,FALSE)</f>
        <v>#VALUE!</v>
      </c>
      <c r="X2820" s="22" t="e">
        <f>VLOOKUP($G2820,Temp!$A:$C,X$1,FALSE)</f>
        <v>#VALUE!</v>
      </c>
      <c r="Y2820" s="22">
        <f>VLOOKUP($G2820,Temp!$A:$C,Y$1,FALSE)</f>
        <v>64</v>
      </c>
      <c r="Z2820" s="22">
        <f>VLOOKUP($G2820,Temp!$A:$C,Z$1,FALSE)</f>
        <v>2</v>
      </c>
      <c r="AA2820" s="22" t="e">
        <f>VLOOKUP($A2820,Searches!$A:$H,AA$1,FALSE)</f>
        <v>#N/A</v>
      </c>
      <c r="AB2820" s="22" t="e">
        <f>VLOOKUP($A2820,Searches!$A:$H,AB$1,FALSE)</f>
        <v>#N/A</v>
      </c>
      <c r="AC2820" s="22" t="e">
        <f>VLOOKUP($A2820,Searches!$A:$H,AC$1,FALSE)</f>
        <v>#N/A</v>
      </c>
      <c r="AD2820" s="22" t="e">
        <f>VLOOKUP($A2820,Searches!$A:$H,AD$1,FALSE)</f>
        <v>#N/A</v>
      </c>
      <c r="AE2820" s="22" t="e">
        <f>VLOOKUP($A2820,Searches!$A:$H,AE$1,FALSE)</f>
        <v>#N/A</v>
      </c>
      <c r="AF2820" s="22" t="e">
        <f>VLOOKUP($A2820,Searches!$A:$H,AF$1,FALSE)</f>
        <v>#N/A</v>
      </c>
      <c r="AG2820" s="22" t="e">
        <f>VLOOKUP($A2820,Searches!$A:$H,AG$1,FALSE)</f>
        <v>#N/A</v>
      </c>
      <c r="AH2820" s="22" t="e">
        <f>VLOOKUP($G2820,Temp!$D:$F,AH$1,FALSE)</f>
        <v>#N/A</v>
      </c>
      <c r="AI2820" s="22" t="e">
        <f>VLOOKUP($G2820,Temp!$D:$F,AI$1,FALSE)</f>
        <v>#N/A</v>
      </c>
      <c r="AJ2820" s="22" t="e">
        <f>VLOOKUP($G2820,Temp!$D:$F,AJ$1,FALSE)</f>
        <v>#N/A</v>
      </c>
    </row>
    <row r="2821" spans="1:36" ht="16" x14ac:dyDescent="0.2">
      <c r="A2821" s="8" t="str">
        <f t="shared" si="44"/>
        <v>Tony Albanese ParkHub</v>
      </c>
      <c r="B2821" s="8" t="s">
        <v>4156</v>
      </c>
      <c r="C2821" s="8" t="s">
        <v>16651</v>
      </c>
      <c r="D2821" s="8" t="s">
        <v>6728</v>
      </c>
      <c r="E2821" s="8" t="s">
        <v>16652</v>
      </c>
      <c r="F2821" s="8" t="s">
        <v>16653</v>
      </c>
      <c r="G2821" s="12" t="s">
        <v>15925</v>
      </c>
      <c r="H2821" s="22" t="str">
        <f>VLOOKUP($G2821,Temp!$A:$C,H$1,FALSE)</f>
        <v>ParkHub.com</v>
      </c>
      <c r="I2821" s="22" t="e">
        <f>VLOOKUP($G2821,Temp!$A:$C,I$1,FALSE)</f>
        <v>#VALUE!</v>
      </c>
      <c r="J2821" s="22" t="e">
        <f>VLOOKUP($G2821,Temp!$A:$C,J$1,FALSE)</f>
        <v>#VALUE!</v>
      </c>
      <c r="K2821" s="22" t="e">
        <f>VLOOKUP($G2821,Temp!$A:$C,K$1,FALSE)</f>
        <v>#VALUE!</v>
      </c>
      <c r="L2821" s="22" t="e">
        <f>VLOOKUP($G2821,Temp!$A:$C,L$1,FALSE)</f>
        <v>#VALUE!</v>
      </c>
      <c r="M2821" s="22" t="e">
        <f>VLOOKUP($G2821,Temp!$A:$C,M$1,FALSE)</f>
        <v>#VALUE!</v>
      </c>
      <c r="N2821" s="22" t="e">
        <f>VLOOKUP($G2821,Temp!$A:$C,N$1,FALSE)</f>
        <v>#VALUE!</v>
      </c>
      <c r="O2821" s="22" t="e">
        <f>VLOOKUP($G2821,Temp!$A:$C,O$1,FALSE)</f>
        <v>#VALUE!</v>
      </c>
      <c r="P2821" s="22" t="e">
        <f>VLOOKUP($G2821,Temp!$A:$C,P$1,FALSE)</f>
        <v>#VALUE!</v>
      </c>
      <c r="Q2821" s="22" t="e">
        <f>VLOOKUP($G2821,Temp!$A:$C,Q$1,FALSE)</f>
        <v>#VALUE!</v>
      </c>
      <c r="R2821" s="22" t="e">
        <f>VLOOKUP($G2821,Temp!$A:$C,R$1,FALSE)</f>
        <v>#VALUE!</v>
      </c>
      <c r="S2821" s="22" t="e">
        <f>VLOOKUP($G2821,Temp!$A:$C,S$1,FALSE)</f>
        <v>#VALUE!</v>
      </c>
      <c r="T2821" s="22" t="e">
        <f>VLOOKUP($G2821,Temp!$A:$C,T$1,FALSE)</f>
        <v>#VALUE!</v>
      </c>
      <c r="U2821" s="22" t="e">
        <f>VLOOKUP($G2821,Temp!$A:$C,U$1,FALSE)</f>
        <v>#VALUE!</v>
      </c>
      <c r="V2821" s="22" t="e">
        <f>VLOOKUP($G2821,Temp!$A:$C,V$1,FALSE)</f>
        <v>#VALUE!</v>
      </c>
      <c r="W2821" s="22" t="e">
        <f>VLOOKUP($G2821,Temp!$A:$C,W$1,FALSE)</f>
        <v>#VALUE!</v>
      </c>
      <c r="X2821" s="22" t="e">
        <f>VLOOKUP($G2821,Temp!$A:$C,X$1,FALSE)</f>
        <v>#VALUE!</v>
      </c>
      <c r="Y2821" s="22">
        <f>VLOOKUP($G2821,Temp!$A:$C,Y$1,FALSE)</f>
        <v>4</v>
      </c>
      <c r="Z2821" s="22">
        <f>VLOOKUP($G2821,Temp!$A:$C,Z$1,FALSE)</f>
        <v>0</v>
      </c>
      <c r="AA2821" s="22" t="e">
        <f>VLOOKUP($A2821,Searches!$A:$H,AA$1,FALSE)</f>
        <v>#N/A</v>
      </c>
      <c r="AB2821" s="22" t="e">
        <f>VLOOKUP($A2821,Searches!$A:$H,AB$1,FALSE)</f>
        <v>#N/A</v>
      </c>
      <c r="AC2821" s="22" t="e">
        <f>VLOOKUP($A2821,Searches!$A:$H,AC$1,FALSE)</f>
        <v>#N/A</v>
      </c>
      <c r="AD2821" s="22" t="e">
        <f>VLOOKUP($A2821,Searches!$A:$H,AD$1,FALSE)</f>
        <v>#N/A</v>
      </c>
      <c r="AE2821" s="22" t="e">
        <f>VLOOKUP($A2821,Searches!$A:$H,AE$1,FALSE)</f>
        <v>#N/A</v>
      </c>
      <c r="AF2821" s="22" t="e">
        <f>VLOOKUP($A2821,Searches!$A:$H,AF$1,FALSE)</f>
        <v>#N/A</v>
      </c>
      <c r="AG2821" s="22" t="e">
        <f>VLOOKUP($A2821,Searches!$A:$H,AG$1,FALSE)</f>
        <v>#N/A</v>
      </c>
      <c r="AH2821" s="22" t="e">
        <f>VLOOKUP($G2821,Temp!$D:$F,AH$1,FALSE)</f>
        <v>#N/A</v>
      </c>
      <c r="AI2821" s="22" t="e">
        <f>VLOOKUP($G2821,Temp!$D:$F,AI$1,FALSE)</f>
        <v>#N/A</v>
      </c>
      <c r="AJ2821" s="22" t="e">
        <f>VLOOKUP($G2821,Temp!$D:$F,AJ$1,FALSE)</f>
        <v>#N/A</v>
      </c>
    </row>
    <row r="2822" spans="1:36" ht="16" x14ac:dyDescent="0.2">
      <c r="A2822" s="8" t="str">
        <f t="shared" si="44"/>
        <v>Jamie Lords XTIRI</v>
      </c>
      <c r="B2822" s="8" t="s">
        <v>2176</v>
      </c>
      <c r="C2822" s="8" t="s">
        <v>2179</v>
      </c>
      <c r="D2822" s="8" t="s">
        <v>2181</v>
      </c>
      <c r="E2822" s="8" t="s">
        <v>2182</v>
      </c>
      <c r="F2822" s="8" t="s">
        <v>2183</v>
      </c>
      <c r="G2822" s="12" t="s">
        <v>1990</v>
      </c>
      <c r="H2822" s="22" t="str">
        <f>VLOOKUP($G2822,Temp!$A:$C,H$1,FALSE)</f>
        <v>xtiri.com</v>
      </c>
      <c r="I2822" s="22" t="e">
        <f>VLOOKUP($G2822,Temp!$A:$C,I$1,FALSE)</f>
        <v>#VALUE!</v>
      </c>
      <c r="J2822" s="22" t="e">
        <f>VLOOKUP($G2822,Temp!$A:$C,J$1,FALSE)</f>
        <v>#VALUE!</v>
      </c>
      <c r="K2822" s="22" t="e">
        <f>VLOOKUP($G2822,Temp!$A:$C,K$1,FALSE)</f>
        <v>#VALUE!</v>
      </c>
      <c r="L2822" s="22" t="e">
        <f>VLOOKUP($G2822,Temp!$A:$C,L$1,FALSE)</f>
        <v>#VALUE!</v>
      </c>
      <c r="M2822" s="22" t="e">
        <f>VLOOKUP($G2822,Temp!$A:$C,M$1,FALSE)</f>
        <v>#VALUE!</v>
      </c>
      <c r="N2822" s="22" t="e">
        <f>VLOOKUP($G2822,Temp!$A:$C,N$1,FALSE)</f>
        <v>#VALUE!</v>
      </c>
      <c r="O2822" s="22" t="e">
        <f>VLOOKUP($G2822,Temp!$A:$C,O$1,FALSE)</f>
        <v>#VALUE!</v>
      </c>
      <c r="P2822" s="22" t="e">
        <f>VLOOKUP($G2822,Temp!$A:$C,P$1,FALSE)</f>
        <v>#VALUE!</v>
      </c>
      <c r="Q2822" s="22" t="e">
        <f>VLOOKUP($G2822,Temp!$A:$C,Q$1,FALSE)</f>
        <v>#VALUE!</v>
      </c>
      <c r="R2822" s="22" t="e">
        <f>VLOOKUP($G2822,Temp!$A:$C,R$1,FALSE)</f>
        <v>#VALUE!</v>
      </c>
      <c r="S2822" s="22" t="e">
        <f>VLOOKUP($G2822,Temp!$A:$C,S$1,FALSE)</f>
        <v>#VALUE!</v>
      </c>
      <c r="T2822" s="22" t="e">
        <f>VLOOKUP($G2822,Temp!$A:$C,T$1,FALSE)</f>
        <v>#VALUE!</v>
      </c>
      <c r="U2822" s="22" t="e">
        <f>VLOOKUP($G2822,Temp!$A:$C,U$1,FALSE)</f>
        <v>#VALUE!</v>
      </c>
      <c r="V2822" s="22" t="e">
        <f>VLOOKUP($G2822,Temp!$A:$C,V$1,FALSE)</f>
        <v>#VALUE!</v>
      </c>
      <c r="W2822" s="22" t="e">
        <f>VLOOKUP($G2822,Temp!$A:$C,W$1,FALSE)</f>
        <v>#VALUE!</v>
      </c>
      <c r="X2822" s="22" t="e">
        <f>VLOOKUP($G2822,Temp!$A:$C,X$1,FALSE)</f>
        <v>#VALUE!</v>
      </c>
      <c r="Y2822" s="22">
        <f>VLOOKUP($G2822,Temp!$A:$C,Y$1,FALSE)</f>
        <v>3</v>
      </c>
      <c r="Z2822" s="22">
        <f>VLOOKUP($G2822,Temp!$A:$C,Z$1,FALSE)</f>
        <v>0</v>
      </c>
      <c r="AA2822" s="22" t="e">
        <f>VLOOKUP($A2822,Searches!$A:$H,AA$1,FALSE)</f>
        <v>#N/A</v>
      </c>
      <c r="AB2822" s="22" t="e">
        <f>VLOOKUP($A2822,Searches!$A:$H,AB$1,FALSE)</f>
        <v>#N/A</v>
      </c>
      <c r="AC2822" s="22" t="e">
        <f>VLOOKUP($A2822,Searches!$A:$H,AC$1,FALSE)</f>
        <v>#N/A</v>
      </c>
      <c r="AD2822" s="22" t="e">
        <f>VLOOKUP($A2822,Searches!$A:$H,AD$1,FALSE)</f>
        <v>#N/A</v>
      </c>
      <c r="AE2822" s="22" t="e">
        <f>VLOOKUP($A2822,Searches!$A:$H,AE$1,FALSE)</f>
        <v>#N/A</v>
      </c>
      <c r="AF2822" s="22" t="e">
        <f>VLOOKUP($A2822,Searches!$A:$H,AF$1,FALSE)</f>
        <v>#N/A</v>
      </c>
      <c r="AG2822" s="22" t="e">
        <f>VLOOKUP($A2822,Searches!$A:$H,AG$1,FALSE)</f>
        <v>#N/A</v>
      </c>
      <c r="AH2822" s="22" t="str">
        <f>VLOOKUP($G2822,Temp!$D:$F,AH$1,FALSE)</f>
        <v>xtiri.com</v>
      </c>
      <c r="AI2822" s="22">
        <f>VLOOKUP($G2822,Temp!$D:$F,AI$1,FALSE)</f>
        <v>0</v>
      </c>
      <c r="AJ2822" s="22" t="str">
        <f>VLOOKUP($G2822,Temp!$D:$F,AJ$1,FALSE)</f>
        <v>WordPress</v>
      </c>
    </row>
    <row r="2823" spans="1:36" ht="16" x14ac:dyDescent="0.2">
      <c r="A2823" s="8" t="str">
        <f t="shared" si="44"/>
        <v>Paul Galasso FlexPoint Marketing</v>
      </c>
      <c r="B2823" s="8" t="s">
        <v>397</v>
      </c>
      <c r="C2823" s="8" t="s">
        <v>16678</v>
      </c>
      <c r="D2823" s="8" t="s">
        <v>16679</v>
      </c>
      <c r="E2823" s="8" t="s">
        <v>16680</v>
      </c>
      <c r="F2823" s="8" t="s">
        <v>16681</v>
      </c>
      <c r="G2823" s="12" t="s">
        <v>15977</v>
      </c>
      <c r="H2823" s="22" t="str">
        <f>VLOOKUP($G2823,Temp!$A:$C,H$1,FALSE)</f>
        <v>FlexPointMarketing.com</v>
      </c>
      <c r="I2823" s="22" t="e">
        <f>VLOOKUP($G2823,Temp!$A:$C,I$1,FALSE)</f>
        <v>#VALUE!</v>
      </c>
      <c r="J2823" s="22" t="e">
        <f>VLOOKUP($G2823,Temp!$A:$C,J$1,FALSE)</f>
        <v>#VALUE!</v>
      </c>
      <c r="K2823" s="22" t="e">
        <f>VLOOKUP($G2823,Temp!$A:$C,K$1,FALSE)</f>
        <v>#VALUE!</v>
      </c>
      <c r="L2823" s="22" t="e">
        <f>VLOOKUP($G2823,Temp!$A:$C,L$1,FALSE)</f>
        <v>#VALUE!</v>
      </c>
      <c r="M2823" s="22" t="e">
        <f>VLOOKUP($G2823,Temp!$A:$C,M$1,FALSE)</f>
        <v>#VALUE!</v>
      </c>
      <c r="N2823" s="22" t="e">
        <f>VLOOKUP($G2823,Temp!$A:$C,N$1,FALSE)</f>
        <v>#VALUE!</v>
      </c>
      <c r="O2823" s="22" t="e">
        <f>VLOOKUP($G2823,Temp!$A:$C,O$1,FALSE)</f>
        <v>#VALUE!</v>
      </c>
      <c r="P2823" s="22" t="e">
        <f>VLOOKUP($G2823,Temp!$A:$C,P$1,FALSE)</f>
        <v>#VALUE!</v>
      </c>
      <c r="Q2823" s="22" t="e">
        <f>VLOOKUP($G2823,Temp!$A:$C,Q$1,FALSE)</f>
        <v>#VALUE!</v>
      </c>
      <c r="R2823" s="22" t="e">
        <f>VLOOKUP($G2823,Temp!$A:$C,R$1,FALSE)</f>
        <v>#VALUE!</v>
      </c>
      <c r="S2823" s="22" t="e">
        <f>VLOOKUP($G2823,Temp!$A:$C,S$1,FALSE)</f>
        <v>#VALUE!</v>
      </c>
      <c r="T2823" s="22" t="e">
        <f>VLOOKUP($G2823,Temp!$A:$C,T$1,FALSE)</f>
        <v>#VALUE!</v>
      </c>
      <c r="U2823" s="22" t="e">
        <f>VLOOKUP($G2823,Temp!$A:$C,U$1,FALSE)</f>
        <v>#VALUE!</v>
      </c>
      <c r="V2823" s="22" t="e">
        <f>VLOOKUP($G2823,Temp!$A:$C,V$1,FALSE)</f>
        <v>#VALUE!</v>
      </c>
      <c r="W2823" s="22" t="e">
        <f>VLOOKUP($G2823,Temp!$A:$C,W$1,FALSE)</f>
        <v>#VALUE!</v>
      </c>
      <c r="X2823" s="22" t="e">
        <f>VLOOKUP($G2823,Temp!$A:$C,X$1,FALSE)</f>
        <v>#VALUE!</v>
      </c>
      <c r="Y2823" s="22">
        <f>VLOOKUP($G2823,Temp!$A:$C,Y$1,FALSE)</f>
        <v>0</v>
      </c>
      <c r="Z2823" s="22">
        <f>VLOOKUP($G2823,Temp!$A:$C,Z$1,FALSE)</f>
        <v>0</v>
      </c>
      <c r="AA2823" s="22" t="e">
        <f>VLOOKUP($A2823,Searches!$A:$H,AA$1,FALSE)</f>
        <v>#N/A</v>
      </c>
      <c r="AB2823" s="22" t="e">
        <f>VLOOKUP($A2823,Searches!$A:$H,AB$1,FALSE)</f>
        <v>#N/A</v>
      </c>
      <c r="AC2823" s="22" t="e">
        <f>VLOOKUP($A2823,Searches!$A:$H,AC$1,FALSE)</f>
        <v>#N/A</v>
      </c>
      <c r="AD2823" s="22" t="e">
        <f>VLOOKUP($A2823,Searches!$A:$H,AD$1,FALSE)</f>
        <v>#N/A</v>
      </c>
      <c r="AE2823" s="22" t="e">
        <f>VLOOKUP($A2823,Searches!$A:$H,AE$1,FALSE)</f>
        <v>#N/A</v>
      </c>
      <c r="AF2823" s="22" t="e">
        <f>VLOOKUP($A2823,Searches!$A:$H,AF$1,FALSE)</f>
        <v>#N/A</v>
      </c>
      <c r="AG2823" s="22" t="e">
        <f>VLOOKUP($A2823,Searches!$A:$H,AG$1,FALSE)</f>
        <v>#N/A</v>
      </c>
      <c r="AH2823" s="22" t="e">
        <f>VLOOKUP($G2823,Temp!$D:$F,AH$1,FALSE)</f>
        <v>#N/A</v>
      </c>
      <c r="AI2823" s="22" t="e">
        <f>VLOOKUP($G2823,Temp!$D:$F,AI$1,FALSE)</f>
        <v>#N/A</v>
      </c>
      <c r="AJ2823" s="22" t="e">
        <f>VLOOKUP($G2823,Temp!$D:$F,AJ$1,FALSE)</f>
        <v>#N/A</v>
      </c>
    </row>
    <row r="2824" spans="1:36" ht="16" x14ac:dyDescent="0.2">
      <c r="A2824" s="8" t="str">
        <f t="shared" si="44"/>
        <v>Amit Shah 1-800-FLOWERS.COM, INC.</v>
      </c>
      <c r="B2824" s="8" t="s">
        <v>2251</v>
      </c>
      <c r="C2824" s="8" t="s">
        <v>2252</v>
      </c>
      <c r="D2824" s="8" t="s">
        <v>42</v>
      </c>
      <c r="E2824" s="8" t="s">
        <v>2253</v>
      </c>
      <c r="F2824" s="8" t="s">
        <v>2254</v>
      </c>
      <c r="G2824" s="12" t="s">
        <v>2052</v>
      </c>
      <c r="H2824" s="22" t="str">
        <f>VLOOKUP($G2824,Temp!$A:$C,H$1,FALSE)</f>
        <v>1800flowers.com</v>
      </c>
      <c r="I2824" s="22" t="e">
        <f>VLOOKUP($G2824,Temp!$A:$C,I$1,FALSE)</f>
        <v>#VALUE!</v>
      </c>
      <c r="J2824" s="22" t="e">
        <f>VLOOKUP($G2824,Temp!$A:$C,J$1,FALSE)</f>
        <v>#VALUE!</v>
      </c>
      <c r="K2824" s="22" t="e">
        <f>VLOOKUP($G2824,Temp!$A:$C,K$1,FALSE)</f>
        <v>#VALUE!</v>
      </c>
      <c r="L2824" s="22" t="e">
        <f>VLOOKUP($G2824,Temp!$A:$C,L$1,FALSE)</f>
        <v>#VALUE!</v>
      </c>
      <c r="M2824" s="22" t="e">
        <f>VLOOKUP($G2824,Temp!$A:$C,M$1,FALSE)</f>
        <v>#VALUE!</v>
      </c>
      <c r="N2824" s="22" t="e">
        <f>VLOOKUP($G2824,Temp!$A:$C,N$1,FALSE)</f>
        <v>#VALUE!</v>
      </c>
      <c r="O2824" s="22" t="e">
        <f>VLOOKUP($G2824,Temp!$A:$C,O$1,FALSE)</f>
        <v>#VALUE!</v>
      </c>
      <c r="P2824" s="22" t="e">
        <f>VLOOKUP($G2824,Temp!$A:$C,P$1,FALSE)</f>
        <v>#VALUE!</v>
      </c>
      <c r="Q2824" s="22" t="e">
        <f>VLOOKUP($G2824,Temp!$A:$C,Q$1,FALSE)</f>
        <v>#VALUE!</v>
      </c>
      <c r="R2824" s="22" t="e">
        <f>VLOOKUP($G2824,Temp!$A:$C,R$1,FALSE)</f>
        <v>#VALUE!</v>
      </c>
      <c r="S2824" s="22" t="e">
        <f>VLOOKUP($G2824,Temp!$A:$C,S$1,FALSE)</f>
        <v>#VALUE!</v>
      </c>
      <c r="T2824" s="22" t="e">
        <f>VLOOKUP($G2824,Temp!$A:$C,T$1,FALSE)</f>
        <v>#VALUE!</v>
      </c>
      <c r="U2824" s="22" t="e">
        <f>VLOOKUP($G2824,Temp!$A:$C,U$1,FALSE)</f>
        <v>#VALUE!</v>
      </c>
      <c r="V2824" s="22" t="e">
        <f>VLOOKUP($G2824,Temp!$A:$C,V$1,FALSE)</f>
        <v>#VALUE!</v>
      </c>
      <c r="W2824" s="22" t="e">
        <f>VLOOKUP($G2824,Temp!$A:$C,W$1,FALSE)</f>
        <v>#VALUE!</v>
      </c>
      <c r="X2824" s="22" t="e">
        <f>VLOOKUP($G2824,Temp!$A:$C,X$1,FALSE)</f>
        <v>#VALUE!</v>
      </c>
      <c r="Y2824" s="22">
        <f>VLOOKUP($G2824,Temp!$A:$C,Y$1,FALSE)</f>
        <v>3700000</v>
      </c>
      <c r="Z2824" s="22">
        <f>VLOOKUP($G2824,Temp!$A:$C,Z$1,FALSE)</f>
        <v>177000</v>
      </c>
      <c r="AA2824" s="22" t="str">
        <f>VLOOKUP($A2824,Searches!$A:$H,AA$1,FALSE)</f>
        <v>Amit Shah</v>
      </c>
      <c r="AB2824" s="22" t="str">
        <f>VLOOKUP($A2824,Searches!$A:$H,AB$1,FALSE)</f>
        <v>1-800-FLOWERS.COM, INC.</v>
      </c>
      <c r="AC2824" s="22" t="str">
        <f>VLOOKUP($A2824,Searches!$A:$H,AC$1,FALSE)</f>
        <v>Chief Marketing Officer</v>
      </c>
      <c r="AD2824" s="22" t="str">
        <f>VLOOKUP($A2824,Searches!$A:$H,AD$1,FALSE)</f>
        <v>2nd</v>
      </c>
      <c r="AE2824" s="22" t="str">
        <f>VLOOKUP($A2824,Searches!$A:$H,AE$1,FALSE)</f>
        <v/>
      </c>
      <c r="AF2824" s="22" t="str">
        <f>VLOOKUP($A2824,Searches!$A:$H,AF$1,FALSE)</f>
        <v>Greater New York City Area</v>
      </c>
      <c r="AG2824" s="22" t="str">
        <f>VLOOKUP($A2824,Searches!$A:$H,AG$1,FALSE)</f>
        <v>https://www.linkedin.com/sales/profile/156568,Imte,NAME_SEARCH?moduleKey=peopleSearchResults&amp;pageKey=sales-search3-people-refinement&amp;contextId=635D3E904723061580FE6AF00A2B0000&amp;requestId=c9b1a8ff-1803-4a83-a329-42de6ce2cc38&amp;action=CLICK&amp;target=urn%3Ali%3AsalesLead%3A(-1%2C156568)&amp;pageNumber=6&amp;targetEl=profilelink&amp;position=3&amp;trk=lss-serp-result-lead_photo</v>
      </c>
      <c r="AH2824" s="22" t="str">
        <f>VLOOKUP($G2824,Temp!$D:$F,AH$1,FALSE)</f>
        <v>1800flowers.com</v>
      </c>
      <c r="AI2824" s="22">
        <f>VLOOKUP($G2824,Temp!$D:$F,AI$1,FALSE)</f>
        <v>0</v>
      </c>
      <c r="AJ2824" s="22" t="str">
        <f>VLOOKUP($G2824,Temp!$D:$F,AJ$1,FALSE)</f>
        <v>WordPress</v>
      </c>
    </row>
    <row r="2825" spans="1:36" ht="16" x14ac:dyDescent="0.2">
      <c r="A2825" s="8" t="str">
        <f t="shared" si="44"/>
        <v>Jacqui C. ATDC</v>
      </c>
      <c r="B2825" s="8" t="s">
        <v>16674</v>
      </c>
      <c r="C2825" s="8" t="s">
        <v>1042</v>
      </c>
      <c r="D2825" s="8" t="s">
        <v>14728</v>
      </c>
      <c r="E2825" s="8" t="s">
        <v>16675</v>
      </c>
      <c r="F2825" s="8" t="s">
        <v>14727</v>
      </c>
      <c r="G2825" s="12" t="s">
        <v>15976</v>
      </c>
      <c r="H2825" s="22" t="str">
        <f>VLOOKUP($G2825,Temp!$A:$C,H$1,FALSE)</f>
        <v>atdc.org</v>
      </c>
      <c r="I2825" s="22" t="e">
        <f>VLOOKUP($G2825,Temp!$A:$C,I$1,FALSE)</f>
        <v>#VALUE!</v>
      </c>
      <c r="J2825" s="22" t="e">
        <f>VLOOKUP($G2825,Temp!$A:$C,J$1,FALSE)</f>
        <v>#VALUE!</v>
      </c>
      <c r="K2825" s="22" t="e">
        <f>VLOOKUP($G2825,Temp!$A:$C,K$1,FALSE)</f>
        <v>#VALUE!</v>
      </c>
      <c r="L2825" s="22" t="e">
        <f>VLOOKUP($G2825,Temp!$A:$C,L$1,FALSE)</f>
        <v>#VALUE!</v>
      </c>
      <c r="M2825" s="22" t="e">
        <f>VLOOKUP($G2825,Temp!$A:$C,M$1,FALSE)</f>
        <v>#VALUE!</v>
      </c>
      <c r="N2825" s="22" t="e">
        <f>VLOOKUP($G2825,Temp!$A:$C,N$1,FALSE)</f>
        <v>#VALUE!</v>
      </c>
      <c r="O2825" s="22" t="e">
        <f>VLOOKUP($G2825,Temp!$A:$C,O$1,FALSE)</f>
        <v>#VALUE!</v>
      </c>
      <c r="P2825" s="22" t="e">
        <f>VLOOKUP($G2825,Temp!$A:$C,P$1,FALSE)</f>
        <v>#VALUE!</v>
      </c>
      <c r="Q2825" s="22" t="e">
        <f>VLOOKUP($G2825,Temp!$A:$C,Q$1,FALSE)</f>
        <v>#VALUE!</v>
      </c>
      <c r="R2825" s="22" t="e">
        <f>VLOOKUP($G2825,Temp!$A:$C,R$1,FALSE)</f>
        <v>#VALUE!</v>
      </c>
      <c r="S2825" s="22" t="e">
        <f>VLOOKUP($G2825,Temp!$A:$C,S$1,FALSE)</f>
        <v>#VALUE!</v>
      </c>
      <c r="T2825" s="22" t="e">
        <f>VLOOKUP($G2825,Temp!$A:$C,T$1,FALSE)</f>
        <v>#VALUE!</v>
      </c>
      <c r="U2825" s="22" t="e">
        <f>VLOOKUP($G2825,Temp!$A:$C,U$1,FALSE)</f>
        <v>#VALUE!</v>
      </c>
      <c r="V2825" s="22" t="e">
        <f>VLOOKUP($G2825,Temp!$A:$C,V$1,FALSE)</f>
        <v>#VALUE!</v>
      </c>
      <c r="W2825" s="22" t="e">
        <f>VLOOKUP($G2825,Temp!$A:$C,W$1,FALSE)</f>
        <v>#VALUE!</v>
      </c>
      <c r="X2825" s="22" t="e">
        <f>VLOOKUP($G2825,Temp!$A:$C,X$1,FALSE)</f>
        <v>#VALUE!</v>
      </c>
      <c r="Y2825" s="22">
        <f>VLOOKUP($G2825,Temp!$A:$C,Y$1,FALSE)</f>
        <v>3600</v>
      </c>
      <c r="Z2825" s="22">
        <f>VLOOKUP($G2825,Temp!$A:$C,Z$1,FALSE)</f>
        <v>0</v>
      </c>
      <c r="AA2825" s="22" t="str">
        <f>VLOOKUP($A2825,Searches!$A:$H,AA$1,FALSE)</f>
        <v>Jacqui C.</v>
      </c>
      <c r="AB2825" s="22" t="str">
        <f>VLOOKUP($A2825,Searches!$A:$H,AB$1,FALSE)</f>
        <v>ATDC</v>
      </c>
      <c r="AC2825" s="22" t="str">
        <f>VLOOKUP($A2825,Searches!$A:$H,AC$1,FALSE)</f>
        <v>Chief Marketing Officer-in-Residence, Startup Catalyst</v>
      </c>
      <c r="AD2825" s="22" t="str">
        <f>VLOOKUP($A2825,Searches!$A:$H,AD$1,FALSE)</f>
        <v>2nd</v>
      </c>
      <c r="AE2825" s="22" t="str">
        <f>VLOOKUP($A2825,Searches!$A:$H,AE$1,FALSE)</f>
        <v/>
      </c>
      <c r="AF2825" s="22" t="str">
        <f>VLOOKUP($A2825,Searches!$A:$H,AF$1,FALSE)</f>
        <v>Greater Atlanta Area</v>
      </c>
      <c r="AG2825" s="22" t="str">
        <f>VLOOKUP($A2825,Searches!$A:$H,AG$1,FALSE)</f>
        <v>https://www.linkedin.com/sales/profile/83596,KeCq,NAME_SEARCH?moduleKey=peopleSearchResults&amp;pageKey=sales-search3-people-refinement&amp;contextId=635D3E904723061580FE6AF00A2B0000&amp;requestId=c9b1a8ff-1803-4a83-a329-42de6ce2cc38&amp;action=CLICK&amp;target=urn%3Ali%3AsalesLead%3A(-1%2C83596)&amp;pageNumber=6&amp;targetEl=profilelink&amp;position=2&amp;trk=lss-serp-result-lead_photo</v>
      </c>
      <c r="AH2825" s="22" t="e">
        <f>VLOOKUP($G2825,Temp!$D:$F,AH$1,FALSE)</f>
        <v>#N/A</v>
      </c>
      <c r="AI2825" s="22" t="e">
        <f>VLOOKUP($G2825,Temp!$D:$F,AI$1,FALSE)</f>
        <v>#N/A</v>
      </c>
      <c r="AJ2825" s="22" t="e">
        <f>VLOOKUP($G2825,Temp!$D:$F,AJ$1,FALSE)</f>
        <v>#N/A</v>
      </c>
    </row>
    <row r="2826" spans="1:36" ht="16" x14ac:dyDescent="0.2">
      <c r="A2826" s="8" t="str">
        <f t="shared" si="44"/>
        <v>Soren Mills AIQ Agency</v>
      </c>
      <c r="B2826" s="8" t="s">
        <v>3791</v>
      </c>
      <c r="C2826" s="8" t="s">
        <v>3792</v>
      </c>
      <c r="D2826" s="8" t="s">
        <v>3793</v>
      </c>
      <c r="E2826" s="8" t="s">
        <v>3795</v>
      </c>
      <c r="F2826" s="8" t="s">
        <v>3801</v>
      </c>
      <c r="G2826" s="12" t="s">
        <v>3803</v>
      </c>
      <c r="H2826" s="22" t="str">
        <f>VLOOKUP($G2826,Temp!$A:$C,H$1,FALSE)</f>
        <v>aiqagency.com</v>
      </c>
      <c r="I2826" s="22" t="e">
        <f>VLOOKUP($G2826,Temp!$A:$C,I$1,FALSE)</f>
        <v>#VALUE!</v>
      </c>
      <c r="J2826" s="22" t="e">
        <f>VLOOKUP($G2826,Temp!$A:$C,J$1,FALSE)</f>
        <v>#VALUE!</v>
      </c>
      <c r="K2826" s="22" t="e">
        <f>VLOOKUP($G2826,Temp!$A:$C,K$1,FALSE)</f>
        <v>#VALUE!</v>
      </c>
      <c r="L2826" s="22" t="e">
        <f>VLOOKUP($G2826,Temp!$A:$C,L$1,FALSE)</f>
        <v>#VALUE!</v>
      </c>
      <c r="M2826" s="22" t="e">
        <f>VLOOKUP($G2826,Temp!$A:$C,M$1,FALSE)</f>
        <v>#VALUE!</v>
      </c>
      <c r="N2826" s="22" t="e">
        <f>VLOOKUP($G2826,Temp!$A:$C,N$1,FALSE)</f>
        <v>#VALUE!</v>
      </c>
      <c r="O2826" s="22" t="e">
        <f>VLOOKUP($G2826,Temp!$A:$C,O$1,FALSE)</f>
        <v>#VALUE!</v>
      </c>
      <c r="P2826" s="22" t="e">
        <f>VLOOKUP($G2826,Temp!$A:$C,P$1,FALSE)</f>
        <v>#VALUE!</v>
      </c>
      <c r="Q2826" s="22" t="e">
        <f>VLOOKUP($G2826,Temp!$A:$C,Q$1,FALSE)</f>
        <v>#VALUE!</v>
      </c>
      <c r="R2826" s="22" t="e">
        <f>VLOOKUP($G2826,Temp!$A:$C,R$1,FALSE)</f>
        <v>#VALUE!</v>
      </c>
      <c r="S2826" s="22" t="e">
        <f>VLOOKUP($G2826,Temp!$A:$C,S$1,FALSE)</f>
        <v>#VALUE!</v>
      </c>
      <c r="T2826" s="22" t="e">
        <f>VLOOKUP($G2826,Temp!$A:$C,T$1,FALSE)</f>
        <v>#VALUE!</v>
      </c>
      <c r="U2826" s="22" t="e">
        <f>VLOOKUP($G2826,Temp!$A:$C,U$1,FALSE)</f>
        <v>#VALUE!</v>
      </c>
      <c r="V2826" s="22" t="e">
        <f>VLOOKUP($G2826,Temp!$A:$C,V$1,FALSE)</f>
        <v>#VALUE!</v>
      </c>
      <c r="W2826" s="22" t="e">
        <f>VLOOKUP($G2826,Temp!$A:$C,W$1,FALSE)</f>
        <v>#VALUE!</v>
      </c>
      <c r="X2826" s="22" t="e">
        <f>VLOOKUP($G2826,Temp!$A:$C,X$1,FALSE)</f>
        <v>#VALUE!</v>
      </c>
      <c r="Y2826" s="22">
        <f>VLOOKUP($G2826,Temp!$A:$C,Y$1,FALSE)</f>
        <v>0</v>
      </c>
      <c r="Z2826" s="22">
        <f>VLOOKUP($G2826,Temp!$A:$C,Z$1,FALSE)</f>
        <v>0</v>
      </c>
      <c r="AA2826" s="22" t="e">
        <f>VLOOKUP($A2826,Searches!$A:$H,AA$1,FALSE)</f>
        <v>#N/A</v>
      </c>
      <c r="AB2826" s="22" t="e">
        <f>VLOOKUP($A2826,Searches!$A:$H,AB$1,FALSE)</f>
        <v>#N/A</v>
      </c>
      <c r="AC2826" s="22" t="e">
        <f>VLOOKUP($A2826,Searches!$A:$H,AC$1,FALSE)</f>
        <v>#N/A</v>
      </c>
      <c r="AD2826" s="22" t="e">
        <f>VLOOKUP($A2826,Searches!$A:$H,AD$1,FALSE)</f>
        <v>#N/A</v>
      </c>
      <c r="AE2826" s="22" t="e">
        <f>VLOOKUP($A2826,Searches!$A:$H,AE$1,FALSE)</f>
        <v>#N/A</v>
      </c>
      <c r="AF2826" s="22" t="e">
        <f>VLOOKUP($A2826,Searches!$A:$H,AF$1,FALSE)</f>
        <v>#N/A</v>
      </c>
      <c r="AG2826" s="22" t="e">
        <f>VLOOKUP($A2826,Searches!$A:$H,AG$1,FALSE)</f>
        <v>#N/A</v>
      </c>
      <c r="AH2826" s="22" t="e">
        <f>VLOOKUP($G2826,Temp!$D:$F,AH$1,FALSE)</f>
        <v>#N/A</v>
      </c>
      <c r="AI2826" s="22" t="e">
        <f>VLOOKUP($G2826,Temp!$D:$F,AI$1,FALSE)</f>
        <v>#N/A</v>
      </c>
      <c r="AJ2826" s="22" t="e">
        <f>VLOOKUP($G2826,Temp!$D:$F,AJ$1,FALSE)</f>
        <v>#N/A</v>
      </c>
    </row>
    <row r="2827" spans="1:36" ht="16" x14ac:dyDescent="0.2">
      <c r="A2827" s="8" t="str">
        <f t="shared" si="44"/>
        <v>Mike Lackman PHIDO - A Phillips Company</v>
      </c>
      <c r="B2827" s="8" t="s">
        <v>112</v>
      </c>
      <c r="C2827" s="8" t="s">
        <v>3809</v>
      </c>
      <c r="D2827" s="8" t="s">
        <v>3810</v>
      </c>
      <c r="E2827" s="8" t="s">
        <v>3811</v>
      </c>
      <c r="F2827" s="8" t="s">
        <v>3813</v>
      </c>
      <c r="G2827" s="12" t="s">
        <v>3530</v>
      </c>
      <c r="H2827" s="22" t="str">
        <f>VLOOKUP($G2827,Temp!$A:$C,H$1,FALSE)</f>
        <v>EndlessAisles.io</v>
      </c>
      <c r="I2827" s="22" t="e">
        <f>VLOOKUP($G2827,Temp!$A:$C,I$1,FALSE)</f>
        <v>#VALUE!</v>
      </c>
      <c r="J2827" s="22" t="e">
        <f>VLOOKUP($G2827,Temp!$A:$C,J$1,FALSE)</f>
        <v>#VALUE!</v>
      </c>
      <c r="K2827" s="22" t="e">
        <f>VLOOKUP($G2827,Temp!$A:$C,K$1,FALSE)</f>
        <v>#VALUE!</v>
      </c>
      <c r="L2827" s="22" t="e">
        <f>VLOOKUP($G2827,Temp!$A:$C,L$1,FALSE)</f>
        <v>#VALUE!</v>
      </c>
      <c r="M2827" s="22" t="e">
        <f>VLOOKUP($G2827,Temp!$A:$C,M$1,FALSE)</f>
        <v>#VALUE!</v>
      </c>
      <c r="N2827" s="22" t="e">
        <f>VLOOKUP($G2827,Temp!$A:$C,N$1,FALSE)</f>
        <v>#VALUE!</v>
      </c>
      <c r="O2827" s="22" t="e">
        <f>VLOOKUP($G2827,Temp!$A:$C,O$1,FALSE)</f>
        <v>#VALUE!</v>
      </c>
      <c r="P2827" s="22" t="e">
        <f>VLOOKUP($G2827,Temp!$A:$C,P$1,FALSE)</f>
        <v>#VALUE!</v>
      </c>
      <c r="Q2827" s="22" t="e">
        <f>VLOOKUP($G2827,Temp!$A:$C,Q$1,FALSE)</f>
        <v>#VALUE!</v>
      </c>
      <c r="R2827" s="22" t="e">
        <f>VLOOKUP($G2827,Temp!$A:$C,R$1,FALSE)</f>
        <v>#VALUE!</v>
      </c>
      <c r="S2827" s="22" t="e">
        <f>VLOOKUP($G2827,Temp!$A:$C,S$1,FALSE)</f>
        <v>#VALUE!</v>
      </c>
      <c r="T2827" s="22" t="e">
        <f>VLOOKUP($G2827,Temp!$A:$C,T$1,FALSE)</f>
        <v>#VALUE!</v>
      </c>
      <c r="U2827" s="22" t="e">
        <f>VLOOKUP($G2827,Temp!$A:$C,U$1,FALSE)</f>
        <v>#VALUE!</v>
      </c>
      <c r="V2827" s="22" t="e">
        <f>VLOOKUP($G2827,Temp!$A:$C,V$1,FALSE)</f>
        <v>#VALUE!</v>
      </c>
      <c r="W2827" s="22" t="e">
        <f>VLOOKUP($G2827,Temp!$A:$C,W$1,FALSE)</f>
        <v>#VALUE!</v>
      </c>
      <c r="X2827" s="22" t="e">
        <f>VLOOKUP($G2827,Temp!$A:$C,X$1,FALSE)</f>
        <v>#VALUE!</v>
      </c>
      <c r="Y2827" s="22">
        <f>VLOOKUP($G2827,Temp!$A:$C,Y$1,FALSE)</f>
        <v>0</v>
      </c>
      <c r="Z2827" s="22">
        <f>VLOOKUP($G2827,Temp!$A:$C,Z$1,FALSE)</f>
        <v>0</v>
      </c>
      <c r="AA2827" s="22" t="e">
        <f>VLOOKUP($A2827,Searches!$A:$H,AA$1,FALSE)</f>
        <v>#N/A</v>
      </c>
      <c r="AB2827" s="22" t="e">
        <f>VLOOKUP($A2827,Searches!$A:$H,AB$1,FALSE)</f>
        <v>#N/A</v>
      </c>
      <c r="AC2827" s="22" t="e">
        <f>VLOOKUP($A2827,Searches!$A:$H,AC$1,FALSE)</f>
        <v>#N/A</v>
      </c>
      <c r="AD2827" s="22" t="e">
        <f>VLOOKUP($A2827,Searches!$A:$H,AD$1,FALSE)</f>
        <v>#N/A</v>
      </c>
      <c r="AE2827" s="22" t="e">
        <f>VLOOKUP($A2827,Searches!$A:$H,AE$1,FALSE)</f>
        <v>#N/A</v>
      </c>
      <c r="AF2827" s="22" t="e">
        <f>VLOOKUP($A2827,Searches!$A:$H,AF$1,FALSE)</f>
        <v>#N/A</v>
      </c>
      <c r="AG2827" s="22" t="e">
        <f>VLOOKUP($A2827,Searches!$A:$H,AG$1,FALSE)</f>
        <v>#N/A</v>
      </c>
      <c r="AH2827" s="22" t="e">
        <f>VLOOKUP($G2827,Temp!$D:$F,AH$1,FALSE)</f>
        <v>#N/A</v>
      </c>
      <c r="AI2827" s="22" t="e">
        <f>VLOOKUP($G2827,Temp!$D:$F,AI$1,FALSE)</f>
        <v>#N/A</v>
      </c>
      <c r="AJ2827" s="22" t="e">
        <f>VLOOKUP($G2827,Temp!$D:$F,AJ$1,FALSE)</f>
        <v>#N/A</v>
      </c>
    </row>
    <row r="2828" spans="1:36" ht="16" x14ac:dyDescent="0.2">
      <c r="A2828" s="8" t="str">
        <f t="shared" si="44"/>
        <v>Mandeep Khera ValiMail</v>
      </c>
      <c r="B2828" s="8" t="s">
        <v>16693</v>
      </c>
      <c r="C2828" s="8" t="s">
        <v>9120</v>
      </c>
      <c r="D2828" s="8" t="s">
        <v>42</v>
      </c>
      <c r="E2828" s="8" t="s">
        <v>16694</v>
      </c>
      <c r="F2828" s="8" t="s">
        <v>14753</v>
      </c>
      <c r="G2828" s="12" t="s">
        <v>15990</v>
      </c>
      <c r="H2828" s="22" t="str">
        <f>VLOOKUP($G2828,Temp!$A:$C,H$1,FALSE)</f>
        <v>valimail.com</v>
      </c>
      <c r="I2828" s="22" t="e">
        <f>VLOOKUP($G2828,Temp!$A:$C,I$1,FALSE)</f>
        <v>#VALUE!</v>
      </c>
      <c r="J2828" s="22" t="e">
        <f>VLOOKUP($G2828,Temp!$A:$C,J$1,FALSE)</f>
        <v>#VALUE!</v>
      </c>
      <c r="K2828" s="22" t="e">
        <f>VLOOKUP($G2828,Temp!$A:$C,K$1,FALSE)</f>
        <v>#VALUE!</v>
      </c>
      <c r="L2828" s="22" t="e">
        <f>VLOOKUP($G2828,Temp!$A:$C,L$1,FALSE)</f>
        <v>#VALUE!</v>
      </c>
      <c r="M2828" s="22" t="e">
        <f>VLOOKUP($G2828,Temp!$A:$C,M$1,FALSE)</f>
        <v>#VALUE!</v>
      </c>
      <c r="N2828" s="22" t="e">
        <f>VLOOKUP($G2828,Temp!$A:$C,N$1,FALSE)</f>
        <v>#VALUE!</v>
      </c>
      <c r="O2828" s="22" t="e">
        <f>VLOOKUP($G2828,Temp!$A:$C,O$1,FALSE)</f>
        <v>#VALUE!</v>
      </c>
      <c r="P2828" s="22" t="e">
        <f>VLOOKUP($G2828,Temp!$A:$C,P$1,FALSE)</f>
        <v>#VALUE!</v>
      </c>
      <c r="Q2828" s="22" t="e">
        <f>VLOOKUP($G2828,Temp!$A:$C,Q$1,FALSE)</f>
        <v>#VALUE!</v>
      </c>
      <c r="R2828" s="22" t="e">
        <f>VLOOKUP($G2828,Temp!$A:$C,R$1,FALSE)</f>
        <v>#VALUE!</v>
      </c>
      <c r="S2828" s="22" t="e">
        <f>VLOOKUP($G2828,Temp!$A:$C,S$1,FALSE)</f>
        <v>#VALUE!</v>
      </c>
      <c r="T2828" s="22" t="e">
        <f>VLOOKUP($G2828,Temp!$A:$C,T$1,FALSE)</f>
        <v>#VALUE!</v>
      </c>
      <c r="U2828" s="22" t="e">
        <f>VLOOKUP($G2828,Temp!$A:$C,U$1,FALSE)</f>
        <v>#VALUE!</v>
      </c>
      <c r="V2828" s="22" t="e">
        <f>VLOOKUP($G2828,Temp!$A:$C,V$1,FALSE)</f>
        <v>#VALUE!</v>
      </c>
      <c r="W2828" s="22" t="e">
        <f>VLOOKUP($G2828,Temp!$A:$C,W$1,FALSE)</f>
        <v>#VALUE!</v>
      </c>
      <c r="X2828" s="22" t="e">
        <f>VLOOKUP($G2828,Temp!$A:$C,X$1,FALSE)</f>
        <v>#VALUE!</v>
      </c>
      <c r="Y2828" s="22">
        <f>VLOOKUP($G2828,Temp!$A:$C,Y$1,FALSE)</f>
        <v>734</v>
      </c>
      <c r="Z2828" s="22">
        <f>VLOOKUP($G2828,Temp!$A:$C,Z$1,FALSE)</f>
        <v>12400</v>
      </c>
      <c r="AA2828" s="22" t="str">
        <f>VLOOKUP($A2828,Searches!$A:$H,AA$1,FALSE)</f>
        <v>Mandeep Khera</v>
      </c>
      <c r="AB2828" s="22" t="str">
        <f>VLOOKUP($A2828,Searches!$A:$H,AB$1,FALSE)</f>
        <v>ValiMail</v>
      </c>
      <c r="AC2828" s="22" t="str">
        <f>VLOOKUP($A2828,Searches!$A:$H,AC$1,FALSE)</f>
        <v>Chief Marketing Officer</v>
      </c>
      <c r="AD2828" s="22" t="str">
        <f>VLOOKUP($A2828,Searches!$A:$H,AD$1,FALSE)</f>
        <v>2nd</v>
      </c>
      <c r="AE2828" s="22" t="str">
        <f>VLOOKUP($A2828,Searches!$A:$H,AE$1,FALSE)</f>
        <v>Open link</v>
      </c>
      <c r="AF2828" s="22" t="str">
        <f>VLOOKUP($A2828,Searches!$A:$H,AF$1,FALSE)</f>
        <v>San Francisco Bay Area</v>
      </c>
      <c r="AG2828" s="22" t="str">
        <f>VLOOKUP($A2828,Searches!$A:$H,AG$1,FALSE)</f>
        <v>https://www.linkedin.com/sales/profile/169731,H5Bg,NAME_SEARCH?moduleKey=peopleSearchResults&amp;pageKey=sales-search3-people-refinement&amp;contextId=635D3E904723061580FE6AF00A2B0000&amp;requestId=c9b1a8ff-1803-4a83-a329-42de6ce2cc38&amp;action=CLICK&amp;target=urn%3Ali%3AsalesLead%3A(-1%2C169731)&amp;pageNumber=6&amp;targetEl=profilelink&amp;position=9&amp;trk=lss-serp-result-lead_photo</v>
      </c>
      <c r="AH2828" s="22" t="e">
        <f>VLOOKUP($G2828,Temp!$D:$F,AH$1,FALSE)</f>
        <v>#N/A</v>
      </c>
      <c r="AI2828" s="22" t="e">
        <f>VLOOKUP($G2828,Temp!$D:$F,AI$1,FALSE)</f>
        <v>#N/A</v>
      </c>
      <c r="AJ2828" s="22" t="e">
        <f>VLOOKUP($G2828,Temp!$D:$F,AJ$1,FALSE)</f>
        <v>#N/A</v>
      </c>
    </row>
    <row r="2829" spans="1:36" ht="16" x14ac:dyDescent="0.2">
      <c r="A2829" s="8" t="str">
        <f t="shared" si="44"/>
        <v>Frank Ramirez Dream Launchers LLC</v>
      </c>
      <c r="B2829" s="8" t="s">
        <v>2532</v>
      </c>
      <c r="C2829" s="8" t="s">
        <v>16698</v>
      </c>
      <c r="D2829" s="8" t="s">
        <v>5438</v>
      </c>
      <c r="E2829" s="8" t="s">
        <v>634</v>
      </c>
      <c r="F2829" s="8" t="s">
        <v>16699</v>
      </c>
      <c r="G2829" s="8" t="s">
        <v>634</v>
      </c>
      <c r="H2829" s="22" t="e">
        <f>VLOOKUP($G2829,Temp!$A:$C,H$1,FALSE)</f>
        <v>#N/A</v>
      </c>
      <c r="I2829" s="22" t="e">
        <f>VLOOKUP($G2829,Temp!$A:$C,I$1,FALSE)</f>
        <v>#N/A</v>
      </c>
      <c r="J2829" s="22" t="e">
        <f>VLOOKUP($G2829,Temp!$A:$C,J$1,FALSE)</f>
        <v>#N/A</v>
      </c>
      <c r="K2829" s="22" t="e">
        <f>VLOOKUP($G2829,Temp!$A:$C,K$1,FALSE)</f>
        <v>#N/A</v>
      </c>
      <c r="L2829" s="22" t="e">
        <f>VLOOKUP($G2829,Temp!$A:$C,L$1,FALSE)</f>
        <v>#N/A</v>
      </c>
      <c r="M2829" s="22" t="e">
        <f>VLOOKUP($G2829,Temp!$A:$C,M$1,FALSE)</f>
        <v>#N/A</v>
      </c>
      <c r="N2829" s="22" t="e">
        <f>VLOOKUP($G2829,Temp!$A:$C,N$1,FALSE)</f>
        <v>#N/A</v>
      </c>
      <c r="O2829" s="22" t="e">
        <f>VLOOKUP($G2829,Temp!$A:$C,O$1,FALSE)</f>
        <v>#N/A</v>
      </c>
      <c r="P2829" s="22" t="e">
        <f>VLOOKUP($G2829,Temp!$A:$C,P$1,FALSE)</f>
        <v>#N/A</v>
      </c>
      <c r="Q2829" s="22" t="e">
        <f>VLOOKUP($G2829,Temp!$A:$C,Q$1,FALSE)</f>
        <v>#N/A</v>
      </c>
      <c r="R2829" s="22" t="e">
        <f>VLOOKUP($G2829,Temp!$A:$C,R$1,FALSE)</f>
        <v>#N/A</v>
      </c>
      <c r="S2829" s="22" t="e">
        <f>VLOOKUP($G2829,Temp!$A:$C,S$1,FALSE)</f>
        <v>#N/A</v>
      </c>
      <c r="T2829" s="22" t="e">
        <f>VLOOKUP($G2829,Temp!$A:$C,T$1,FALSE)</f>
        <v>#N/A</v>
      </c>
      <c r="U2829" s="22" t="e">
        <f>VLOOKUP($G2829,Temp!$A:$C,U$1,FALSE)</f>
        <v>#N/A</v>
      </c>
      <c r="V2829" s="22" t="e">
        <f>VLOOKUP($G2829,Temp!$A:$C,V$1,FALSE)</f>
        <v>#N/A</v>
      </c>
      <c r="W2829" s="22" t="e">
        <f>VLOOKUP($G2829,Temp!$A:$C,W$1,FALSE)</f>
        <v>#N/A</v>
      </c>
      <c r="X2829" s="22" t="e">
        <f>VLOOKUP($G2829,Temp!$A:$C,X$1,FALSE)</f>
        <v>#N/A</v>
      </c>
      <c r="Y2829" s="22" t="e">
        <f>VLOOKUP($G2829,Temp!$A:$C,Y$1,FALSE)</f>
        <v>#N/A</v>
      </c>
      <c r="Z2829" s="22" t="e">
        <f>VLOOKUP($G2829,Temp!$A:$C,Z$1,FALSE)</f>
        <v>#N/A</v>
      </c>
      <c r="AA2829" s="22" t="e">
        <f>VLOOKUP($A2829,Searches!$A:$H,AA$1,FALSE)</f>
        <v>#N/A</v>
      </c>
      <c r="AB2829" s="22" t="e">
        <f>VLOOKUP($A2829,Searches!$A:$H,AB$1,FALSE)</f>
        <v>#N/A</v>
      </c>
      <c r="AC2829" s="22" t="e">
        <f>VLOOKUP($A2829,Searches!$A:$H,AC$1,FALSE)</f>
        <v>#N/A</v>
      </c>
      <c r="AD2829" s="22" t="e">
        <f>VLOOKUP($A2829,Searches!$A:$H,AD$1,FALSE)</f>
        <v>#N/A</v>
      </c>
      <c r="AE2829" s="22" t="e">
        <f>VLOOKUP($A2829,Searches!$A:$H,AE$1,FALSE)</f>
        <v>#N/A</v>
      </c>
      <c r="AF2829" s="22" t="e">
        <f>VLOOKUP($A2829,Searches!$A:$H,AF$1,FALSE)</f>
        <v>#N/A</v>
      </c>
      <c r="AG2829" s="22" t="e">
        <f>VLOOKUP($A2829,Searches!$A:$H,AG$1,FALSE)</f>
        <v>#N/A</v>
      </c>
      <c r="AH2829" s="22" t="e">
        <f>VLOOKUP($G2829,Temp!$D:$F,AH$1,FALSE)</f>
        <v>#N/A</v>
      </c>
      <c r="AI2829" s="22" t="e">
        <f>VLOOKUP($G2829,Temp!$D:$F,AI$1,FALSE)</f>
        <v>#N/A</v>
      </c>
      <c r="AJ2829" s="22" t="e">
        <f>VLOOKUP($G2829,Temp!$D:$F,AJ$1,FALSE)</f>
        <v>#N/A</v>
      </c>
    </row>
    <row r="2830" spans="1:36" ht="16" x14ac:dyDescent="0.2">
      <c r="A2830" s="8" t="str">
        <f t="shared" si="44"/>
        <v>Rob Pinkerton Morningstar</v>
      </c>
      <c r="B2830" s="8" t="s">
        <v>1037</v>
      </c>
      <c r="C2830" s="8" t="s">
        <v>3873</v>
      </c>
      <c r="D2830" s="8" t="s">
        <v>42</v>
      </c>
      <c r="E2830" s="8" t="s">
        <v>3874</v>
      </c>
      <c r="F2830" s="8" t="s">
        <v>3875</v>
      </c>
      <c r="G2830" s="12" t="s">
        <v>3586</v>
      </c>
      <c r="H2830" s="22" t="str">
        <f>VLOOKUP($G2830,Temp!$A:$C,H$1,FALSE)</f>
        <v>morningstar.com</v>
      </c>
      <c r="I2830" s="22" t="e">
        <f>VLOOKUP($G2830,Temp!$A:$C,I$1,FALSE)</f>
        <v>#VALUE!</v>
      </c>
      <c r="J2830" s="22" t="e">
        <f>VLOOKUP($G2830,Temp!$A:$C,J$1,FALSE)</f>
        <v>#VALUE!</v>
      </c>
      <c r="K2830" s="22" t="e">
        <f>VLOOKUP($G2830,Temp!$A:$C,K$1,FALSE)</f>
        <v>#VALUE!</v>
      </c>
      <c r="L2830" s="22" t="e">
        <f>VLOOKUP($G2830,Temp!$A:$C,L$1,FALSE)</f>
        <v>#VALUE!</v>
      </c>
      <c r="M2830" s="22" t="e">
        <f>VLOOKUP($G2830,Temp!$A:$C,M$1,FALSE)</f>
        <v>#VALUE!</v>
      </c>
      <c r="N2830" s="22" t="e">
        <f>VLOOKUP($G2830,Temp!$A:$C,N$1,FALSE)</f>
        <v>#VALUE!</v>
      </c>
      <c r="O2830" s="22" t="e">
        <f>VLOOKUP($G2830,Temp!$A:$C,O$1,FALSE)</f>
        <v>#VALUE!</v>
      </c>
      <c r="P2830" s="22" t="e">
        <f>VLOOKUP($G2830,Temp!$A:$C,P$1,FALSE)</f>
        <v>#VALUE!</v>
      </c>
      <c r="Q2830" s="22" t="e">
        <f>VLOOKUP($G2830,Temp!$A:$C,Q$1,FALSE)</f>
        <v>#VALUE!</v>
      </c>
      <c r="R2830" s="22" t="e">
        <f>VLOOKUP($G2830,Temp!$A:$C,R$1,FALSE)</f>
        <v>#VALUE!</v>
      </c>
      <c r="S2830" s="22" t="e">
        <f>VLOOKUP($G2830,Temp!$A:$C,S$1,FALSE)</f>
        <v>#VALUE!</v>
      </c>
      <c r="T2830" s="22" t="e">
        <f>VLOOKUP($G2830,Temp!$A:$C,T$1,FALSE)</f>
        <v>#VALUE!</v>
      </c>
      <c r="U2830" s="22" t="e">
        <f>VLOOKUP($G2830,Temp!$A:$C,U$1,FALSE)</f>
        <v>#VALUE!</v>
      </c>
      <c r="V2830" s="22" t="e">
        <f>VLOOKUP($G2830,Temp!$A:$C,V$1,FALSE)</f>
        <v>#VALUE!</v>
      </c>
      <c r="W2830" s="22" t="e">
        <f>VLOOKUP($G2830,Temp!$A:$C,W$1,FALSE)</f>
        <v>#VALUE!</v>
      </c>
      <c r="X2830" s="22" t="e">
        <f>VLOOKUP($G2830,Temp!$A:$C,X$1,FALSE)</f>
        <v>#VALUE!</v>
      </c>
      <c r="Y2830" s="22">
        <f>VLOOKUP($G2830,Temp!$A:$C,Y$1,FALSE)</f>
        <v>6700000</v>
      </c>
      <c r="Z2830" s="22">
        <f>VLOOKUP($G2830,Temp!$A:$C,Z$1,FALSE)</f>
        <v>45600</v>
      </c>
      <c r="AA2830" s="22" t="str">
        <f>VLOOKUP($A2830,Searches!$A:$H,AA$1,FALSE)</f>
        <v>Rob Pinkerton</v>
      </c>
      <c r="AB2830" s="22" t="str">
        <f>VLOOKUP($A2830,Searches!$A:$H,AB$1,FALSE)</f>
        <v>Morningstar</v>
      </c>
      <c r="AC2830" s="22" t="str">
        <f>VLOOKUP($A2830,Searches!$A:$H,AC$1,FALSE)</f>
        <v>Chief Marketing Officer</v>
      </c>
      <c r="AD2830" s="22" t="str">
        <f>VLOOKUP($A2830,Searches!$A:$H,AD$1,FALSE)</f>
        <v>2nd</v>
      </c>
      <c r="AE2830" s="22" t="str">
        <f>VLOOKUP($A2830,Searches!$A:$H,AE$1,FALSE)</f>
        <v>Open link</v>
      </c>
      <c r="AF2830" s="22" t="str">
        <f>VLOOKUP($A2830,Searches!$A:$H,AF$1,FALSE)</f>
        <v>Washington D.C. Metro Area</v>
      </c>
      <c r="AG2830" s="22" t="str">
        <f>VLOOKUP($A2830,Searches!$A:$H,AG$1,FALSE)</f>
        <v>https://www.linkedin.com/sales/profile/159864,-ReR,NAME_SEARCH?moduleKey=peopleSearchResults&amp;pageKey=sales-search3-people-refinement&amp;contextId=635D3E904723061580FE6AF00A2B0000&amp;requestId=c9b1a8ff-1803-4a83-a329-42de6ce2cc38&amp;action=CLICK&amp;target=urn%3Ali%3AsalesLead%3A(-1%2C159864)&amp;pageNumber=6&amp;targetEl=profilelink&amp;position=10&amp;trk=lss-serp-result-lead_photo</v>
      </c>
      <c r="AH2830" s="22" t="e">
        <f>VLOOKUP($G2830,Temp!$D:$F,AH$1,FALSE)</f>
        <v>#N/A</v>
      </c>
      <c r="AI2830" s="22" t="e">
        <f>VLOOKUP($G2830,Temp!$D:$F,AI$1,FALSE)</f>
        <v>#N/A</v>
      </c>
      <c r="AJ2830" s="22" t="e">
        <f>VLOOKUP($G2830,Temp!$D:$F,AJ$1,FALSE)</f>
        <v>#N/A</v>
      </c>
    </row>
    <row r="2831" spans="1:36" ht="16" x14ac:dyDescent="0.2">
      <c r="A2831" s="8" t="str">
        <f t="shared" si="44"/>
        <v>James Kessinger CloudVelox</v>
      </c>
      <c r="B2831" s="8" t="s">
        <v>995</v>
      </c>
      <c r="C2831" s="8" t="s">
        <v>3859</v>
      </c>
      <c r="D2831" s="8" t="s">
        <v>42</v>
      </c>
      <c r="E2831" s="8" t="s">
        <v>3861</v>
      </c>
      <c r="F2831" s="8" t="s">
        <v>3862</v>
      </c>
      <c r="G2831" s="12" t="s">
        <v>3577</v>
      </c>
      <c r="H2831" s="22" t="str">
        <f>VLOOKUP($G2831,Temp!$A:$C,H$1,FALSE)</f>
        <v>cloudvelox.com</v>
      </c>
      <c r="I2831" s="22" t="e">
        <f>VLOOKUP($G2831,Temp!$A:$C,I$1,FALSE)</f>
        <v>#VALUE!</v>
      </c>
      <c r="J2831" s="22" t="e">
        <f>VLOOKUP($G2831,Temp!$A:$C,J$1,FALSE)</f>
        <v>#VALUE!</v>
      </c>
      <c r="K2831" s="22" t="e">
        <f>VLOOKUP($G2831,Temp!$A:$C,K$1,FALSE)</f>
        <v>#VALUE!</v>
      </c>
      <c r="L2831" s="22" t="e">
        <f>VLOOKUP($G2831,Temp!$A:$C,L$1,FALSE)</f>
        <v>#VALUE!</v>
      </c>
      <c r="M2831" s="22" t="e">
        <f>VLOOKUP($G2831,Temp!$A:$C,M$1,FALSE)</f>
        <v>#VALUE!</v>
      </c>
      <c r="N2831" s="22" t="e">
        <f>VLOOKUP($G2831,Temp!$A:$C,N$1,FALSE)</f>
        <v>#VALUE!</v>
      </c>
      <c r="O2831" s="22" t="e">
        <f>VLOOKUP($G2831,Temp!$A:$C,O$1,FALSE)</f>
        <v>#VALUE!</v>
      </c>
      <c r="P2831" s="22" t="e">
        <f>VLOOKUP($G2831,Temp!$A:$C,P$1,FALSE)</f>
        <v>#VALUE!</v>
      </c>
      <c r="Q2831" s="22" t="e">
        <f>VLOOKUP($G2831,Temp!$A:$C,Q$1,FALSE)</f>
        <v>#VALUE!</v>
      </c>
      <c r="R2831" s="22" t="e">
        <f>VLOOKUP($G2831,Temp!$A:$C,R$1,FALSE)</f>
        <v>#VALUE!</v>
      </c>
      <c r="S2831" s="22" t="e">
        <f>VLOOKUP($G2831,Temp!$A:$C,S$1,FALSE)</f>
        <v>#VALUE!</v>
      </c>
      <c r="T2831" s="22" t="e">
        <f>VLOOKUP($G2831,Temp!$A:$C,T$1,FALSE)</f>
        <v>#VALUE!</v>
      </c>
      <c r="U2831" s="22" t="e">
        <f>VLOOKUP($G2831,Temp!$A:$C,U$1,FALSE)</f>
        <v>#VALUE!</v>
      </c>
      <c r="V2831" s="22" t="e">
        <f>VLOOKUP($G2831,Temp!$A:$C,V$1,FALSE)</f>
        <v>#VALUE!</v>
      </c>
      <c r="W2831" s="22" t="e">
        <f>VLOOKUP($G2831,Temp!$A:$C,W$1,FALSE)</f>
        <v>#VALUE!</v>
      </c>
      <c r="X2831" s="22" t="e">
        <f>VLOOKUP($G2831,Temp!$A:$C,X$1,FALSE)</f>
        <v>#VALUE!</v>
      </c>
      <c r="Y2831" s="22">
        <f>VLOOKUP($G2831,Temp!$A:$C,Y$1,FALSE)</f>
        <v>879</v>
      </c>
      <c r="Z2831" s="22">
        <f>VLOOKUP($G2831,Temp!$A:$C,Z$1,FALSE)</f>
        <v>1400</v>
      </c>
      <c r="AA2831" s="22" t="e">
        <f>VLOOKUP($A2831,Searches!$A:$H,AA$1,FALSE)</f>
        <v>#N/A</v>
      </c>
      <c r="AB2831" s="22" t="e">
        <f>VLOOKUP($A2831,Searches!$A:$H,AB$1,FALSE)</f>
        <v>#N/A</v>
      </c>
      <c r="AC2831" s="22" t="e">
        <f>VLOOKUP($A2831,Searches!$A:$H,AC$1,FALSE)</f>
        <v>#N/A</v>
      </c>
      <c r="AD2831" s="22" t="e">
        <f>VLOOKUP($A2831,Searches!$A:$H,AD$1,FALSE)</f>
        <v>#N/A</v>
      </c>
      <c r="AE2831" s="22" t="e">
        <f>VLOOKUP($A2831,Searches!$A:$H,AE$1,FALSE)</f>
        <v>#N/A</v>
      </c>
      <c r="AF2831" s="22" t="e">
        <f>VLOOKUP($A2831,Searches!$A:$H,AF$1,FALSE)</f>
        <v>#N/A</v>
      </c>
      <c r="AG2831" s="22" t="e">
        <f>VLOOKUP($A2831,Searches!$A:$H,AG$1,FALSE)</f>
        <v>#N/A</v>
      </c>
      <c r="AH2831" s="22" t="e">
        <f>VLOOKUP($G2831,Temp!$D:$F,AH$1,FALSE)</f>
        <v>#N/A</v>
      </c>
      <c r="AI2831" s="22" t="e">
        <f>VLOOKUP($G2831,Temp!$D:$F,AI$1,FALSE)</f>
        <v>#N/A</v>
      </c>
      <c r="AJ2831" s="22" t="e">
        <f>VLOOKUP($G2831,Temp!$D:$F,AJ$1,FALSE)</f>
        <v>#N/A</v>
      </c>
    </row>
    <row r="2832" spans="1:36" ht="16" x14ac:dyDescent="0.2">
      <c r="A2832" s="8" t="str">
        <f t="shared" si="44"/>
        <v>Holly Hamann Automox</v>
      </c>
      <c r="B2832" s="8" t="s">
        <v>2946</v>
      </c>
      <c r="C2832" s="8" t="s">
        <v>5002</v>
      </c>
      <c r="D2832" s="8" t="s">
        <v>42</v>
      </c>
      <c r="E2832" s="8" t="s">
        <v>634</v>
      </c>
      <c r="F2832" s="8" t="s">
        <v>5003</v>
      </c>
      <c r="G2832" s="8" t="s">
        <v>634</v>
      </c>
      <c r="H2832" s="22" t="e">
        <f>VLOOKUP($G2832,Temp!$A:$C,H$1,FALSE)</f>
        <v>#N/A</v>
      </c>
      <c r="I2832" s="22" t="e">
        <f>VLOOKUP($G2832,Temp!$A:$C,I$1,FALSE)</f>
        <v>#N/A</v>
      </c>
      <c r="J2832" s="22" t="e">
        <f>VLOOKUP($G2832,Temp!$A:$C,J$1,FALSE)</f>
        <v>#N/A</v>
      </c>
      <c r="K2832" s="22" t="e">
        <f>VLOOKUP($G2832,Temp!$A:$C,K$1,FALSE)</f>
        <v>#N/A</v>
      </c>
      <c r="L2832" s="22" t="e">
        <f>VLOOKUP($G2832,Temp!$A:$C,L$1,FALSE)</f>
        <v>#N/A</v>
      </c>
      <c r="M2832" s="22" t="e">
        <f>VLOOKUP($G2832,Temp!$A:$C,M$1,FALSE)</f>
        <v>#N/A</v>
      </c>
      <c r="N2832" s="22" t="e">
        <f>VLOOKUP($G2832,Temp!$A:$C,N$1,FALSE)</f>
        <v>#N/A</v>
      </c>
      <c r="O2832" s="22" t="e">
        <f>VLOOKUP($G2832,Temp!$A:$C,O$1,FALSE)</f>
        <v>#N/A</v>
      </c>
      <c r="P2832" s="22" t="e">
        <f>VLOOKUP($G2832,Temp!$A:$C,P$1,FALSE)</f>
        <v>#N/A</v>
      </c>
      <c r="Q2832" s="22" t="e">
        <f>VLOOKUP($G2832,Temp!$A:$C,Q$1,FALSE)</f>
        <v>#N/A</v>
      </c>
      <c r="R2832" s="22" t="e">
        <f>VLOOKUP($G2832,Temp!$A:$C,R$1,FALSE)</f>
        <v>#N/A</v>
      </c>
      <c r="S2832" s="22" t="e">
        <f>VLOOKUP($G2832,Temp!$A:$C,S$1,FALSE)</f>
        <v>#N/A</v>
      </c>
      <c r="T2832" s="22" t="e">
        <f>VLOOKUP($G2832,Temp!$A:$C,T$1,FALSE)</f>
        <v>#N/A</v>
      </c>
      <c r="U2832" s="22" t="e">
        <f>VLOOKUP($G2832,Temp!$A:$C,U$1,FALSE)</f>
        <v>#N/A</v>
      </c>
      <c r="V2832" s="22" t="e">
        <f>VLOOKUP($G2832,Temp!$A:$C,V$1,FALSE)</f>
        <v>#N/A</v>
      </c>
      <c r="W2832" s="22" t="e">
        <f>VLOOKUP($G2832,Temp!$A:$C,W$1,FALSE)</f>
        <v>#N/A</v>
      </c>
      <c r="X2832" s="22" t="e">
        <f>VLOOKUP($G2832,Temp!$A:$C,X$1,FALSE)</f>
        <v>#N/A</v>
      </c>
      <c r="Y2832" s="22" t="e">
        <f>VLOOKUP($G2832,Temp!$A:$C,Y$1,FALSE)</f>
        <v>#N/A</v>
      </c>
      <c r="Z2832" s="22" t="e">
        <f>VLOOKUP($G2832,Temp!$A:$C,Z$1,FALSE)</f>
        <v>#N/A</v>
      </c>
      <c r="AA2832" s="22" t="str">
        <f>VLOOKUP($A2832,Searches!$A:$H,AA$1,FALSE)</f>
        <v>Holly Hamann</v>
      </c>
      <c r="AB2832" s="22" t="str">
        <f>VLOOKUP($A2832,Searches!$A:$H,AB$1,FALSE)</f>
        <v>Automox</v>
      </c>
      <c r="AC2832" s="22" t="str">
        <f>VLOOKUP($A2832,Searches!$A:$H,AC$1,FALSE)</f>
        <v>Chief Marketing Officer</v>
      </c>
      <c r="AD2832" s="22" t="str">
        <f>VLOOKUP($A2832,Searches!$A:$H,AD$1,FALSE)</f>
        <v>2nd</v>
      </c>
      <c r="AE2832" s="22" t="str">
        <f>VLOOKUP($A2832,Searches!$A:$H,AE$1,FALSE)</f>
        <v>Open link</v>
      </c>
      <c r="AF2832" s="22" t="str">
        <f>VLOOKUP($A2832,Searches!$A:$H,AF$1,FALSE)</f>
        <v>Greater Denver Area</v>
      </c>
      <c r="AG2832" s="22" t="str">
        <f>VLOOKUP($A2832,Searches!$A:$H,AG$1,FALSE)</f>
        <v>https://www.linkedin.com/sales/profile/1959901,LmQx,NAME_SEARCH?moduleKey=peopleSearchResults&amp;pageKey=sales-search3-people-refinement&amp;contextId=60BC92C971D70515801E49D6842B0000&amp;requestId=7e4e3b81-6e91-48ba-8ad9-264e04fca98d&amp;action=CLICK&amp;target=urn%3Ali%3AsalesLead%3A(-1%2C1959901)&amp;pageNumber=10&amp;targetEl=profilelink&amp;position=22&amp;trk=lss-serp-result-lead_photo</v>
      </c>
      <c r="AH2832" s="22" t="e">
        <f>VLOOKUP($G2832,Temp!$D:$F,AH$1,FALSE)</f>
        <v>#N/A</v>
      </c>
      <c r="AI2832" s="22" t="e">
        <f>VLOOKUP($G2832,Temp!$D:$F,AI$1,FALSE)</f>
        <v>#N/A</v>
      </c>
      <c r="AJ2832" s="22" t="e">
        <f>VLOOKUP($G2832,Temp!$D:$F,AJ$1,FALSE)</f>
        <v>#N/A</v>
      </c>
    </row>
    <row r="2833" spans="1:36" ht="16" x14ac:dyDescent="0.2">
      <c r="A2833" s="8" t="str">
        <f t="shared" si="44"/>
        <v>Josh London IDG (International Data Group)</v>
      </c>
      <c r="B2833" s="8" t="s">
        <v>701</v>
      </c>
      <c r="C2833" s="8" t="s">
        <v>412</v>
      </c>
      <c r="D2833" s="8" t="s">
        <v>42</v>
      </c>
      <c r="E2833" s="8" t="s">
        <v>3882</v>
      </c>
      <c r="F2833" s="8" t="s">
        <v>3883</v>
      </c>
      <c r="G2833" s="12" t="s">
        <v>3596</v>
      </c>
      <c r="H2833" s="22" t="str">
        <f>VLOOKUP($G2833,Temp!$A:$C,H$1,FALSE)</f>
        <v>idg.com</v>
      </c>
      <c r="I2833" s="22" t="e">
        <f>VLOOKUP($G2833,Temp!$A:$C,I$1,FALSE)</f>
        <v>#VALUE!</v>
      </c>
      <c r="J2833" s="22" t="e">
        <f>VLOOKUP($G2833,Temp!$A:$C,J$1,FALSE)</f>
        <v>#VALUE!</v>
      </c>
      <c r="K2833" s="22" t="e">
        <f>VLOOKUP($G2833,Temp!$A:$C,K$1,FALSE)</f>
        <v>#VALUE!</v>
      </c>
      <c r="L2833" s="22" t="e">
        <f>VLOOKUP($G2833,Temp!$A:$C,L$1,FALSE)</f>
        <v>#VALUE!</v>
      </c>
      <c r="M2833" s="22" t="e">
        <f>VLOOKUP($G2833,Temp!$A:$C,M$1,FALSE)</f>
        <v>#VALUE!</v>
      </c>
      <c r="N2833" s="22" t="e">
        <f>VLOOKUP($G2833,Temp!$A:$C,N$1,FALSE)</f>
        <v>#VALUE!</v>
      </c>
      <c r="O2833" s="22" t="e">
        <f>VLOOKUP($G2833,Temp!$A:$C,O$1,FALSE)</f>
        <v>#VALUE!</v>
      </c>
      <c r="P2833" s="22" t="e">
        <f>VLOOKUP($G2833,Temp!$A:$C,P$1,FALSE)</f>
        <v>#VALUE!</v>
      </c>
      <c r="Q2833" s="22" t="e">
        <f>VLOOKUP($G2833,Temp!$A:$C,Q$1,FALSE)</f>
        <v>#VALUE!</v>
      </c>
      <c r="R2833" s="22" t="e">
        <f>VLOOKUP($G2833,Temp!$A:$C,R$1,FALSE)</f>
        <v>#VALUE!</v>
      </c>
      <c r="S2833" s="22" t="e">
        <f>VLOOKUP($G2833,Temp!$A:$C,S$1,FALSE)</f>
        <v>#VALUE!</v>
      </c>
      <c r="T2833" s="22" t="e">
        <f>VLOOKUP($G2833,Temp!$A:$C,T$1,FALSE)</f>
        <v>#VALUE!</v>
      </c>
      <c r="U2833" s="22" t="e">
        <f>VLOOKUP($G2833,Temp!$A:$C,U$1,FALSE)</f>
        <v>#VALUE!</v>
      </c>
      <c r="V2833" s="22" t="e">
        <f>VLOOKUP($G2833,Temp!$A:$C,V$1,FALSE)</f>
        <v>#VALUE!</v>
      </c>
      <c r="W2833" s="22" t="e">
        <f>VLOOKUP($G2833,Temp!$A:$C,W$1,FALSE)</f>
        <v>#VALUE!</v>
      </c>
      <c r="X2833" s="22" t="e">
        <f>VLOOKUP($G2833,Temp!$A:$C,X$1,FALSE)</f>
        <v>#VALUE!</v>
      </c>
      <c r="Y2833" s="22">
        <f>VLOOKUP($G2833,Temp!$A:$C,Y$1,FALSE)</f>
        <v>48900</v>
      </c>
      <c r="Z2833" s="22">
        <f>VLOOKUP($G2833,Temp!$A:$C,Z$1,FALSE)</f>
        <v>0</v>
      </c>
      <c r="AA2833" s="22" t="e">
        <f>VLOOKUP($A2833,Searches!$A:$H,AA$1,FALSE)</f>
        <v>#N/A</v>
      </c>
      <c r="AB2833" s="22" t="e">
        <f>VLOOKUP($A2833,Searches!$A:$H,AB$1,FALSE)</f>
        <v>#N/A</v>
      </c>
      <c r="AC2833" s="22" t="e">
        <f>VLOOKUP($A2833,Searches!$A:$H,AC$1,FALSE)</f>
        <v>#N/A</v>
      </c>
      <c r="AD2833" s="22" t="e">
        <f>VLOOKUP($A2833,Searches!$A:$H,AD$1,FALSE)</f>
        <v>#N/A</v>
      </c>
      <c r="AE2833" s="22" t="e">
        <f>VLOOKUP($A2833,Searches!$A:$H,AE$1,FALSE)</f>
        <v>#N/A</v>
      </c>
      <c r="AF2833" s="22" t="e">
        <f>VLOOKUP($A2833,Searches!$A:$H,AF$1,FALSE)</f>
        <v>#N/A</v>
      </c>
      <c r="AG2833" s="22" t="e">
        <f>VLOOKUP($A2833,Searches!$A:$H,AG$1,FALSE)</f>
        <v>#N/A</v>
      </c>
      <c r="AH2833" s="22" t="str">
        <f>VLOOKUP($G2833,Temp!$D:$F,AH$1,FALSE)</f>
        <v>idg.com</v>
      </c>
      <c r="AI2833" s="22">
        <f>VLOOKUP($G2833,Temp!$D:$F,AI$1,FALSE)</f>
        <v>0</v>
      </c>
      <c r="AJ2833" s="22" t="str">
        <f>VLOOKUP($G2833,Temp!$D:$F,AJ$1,FALSE)</f>
        <v>WordPress</v>
      </c>
    </row>
    <row r="2834" spans="1:36" ht="16" x14ac:dyDescent="0.2">
      <c r="A2834" s="8" t="str">
        <f t="shared" si="44"/>
        <v>Hormazd Romer LogicHub</v>
      </c>
      <c r="B2834" s="8" t="s">
        <v>16706</v>
      </c>
      <c r="C2834" s="8" t="s">
        <v>16707</v>
      </c>
      <c r="D2834" s="8" t="s">
        <v>42</v>
      </c>
      <c r="E2834" s="8" t="s">
        <v>16708</v>
      </c>
      <c r="F2834" s="8" t="s">
        <v>16709</v>
      </c>
      <c r="G2834" s="12" t="s">
        <v>15999</v>
      </c>
      <c r="H2834" s="22" t="str">
        <f>VLOOKUP($G2834,Temp!$A:$C,H$1,FALSE)</f>
        <v>LogicHub.com</v>
      </c>
      <c r="I2834" s="22" t="e">
        <f>VLOOKUP($G2834,Temp!$A:$C,I$1,FALSE)</f>
        <v>#VALUE!</v>
      </c>
      <c r="J2834" s="22" t="e">
        <f>VLOOKUP($G2834,Temp!$A:$C,J$1,FALSE)</f>
        <v>#VALUE!</v>
      </c>
      <c r="K2834" s="22" t="e">
        <f>VLOOKUP($G2834,Temp!$A:$C,K$1,FALSE)</f>
        <v>#VALUE!</v>
      </c>
      <c r="L2834" s="22" t="e">
        <f>VLOOKUP($G2834,Temp!$A:$C,L$1,FALSE)</f>
        <v>#VALUE!</v>
      </c>
      <c r="M2834" s="22" t="e">
        <f>VLOOKUP($G2834,Temp!$A:$C,M$1,FALSE)</f>
        <v>#VALUE!</v>
      </c>
      <c r="N2834" s="22" t="e">
        <f>VLOOKUP($G2834,Temp!$A:$C,N$1,FALSE)</f>
        <v>#VALUE!</v>
      </c>
      <c r="O2834" s="22" t="e">
        <f>VLOOKUP($G2834,Temp!$A:$C,O$1,FALSE)</f>
        <v>#VALUE!</v>
      </c>
      <c r="P2834" s="22" t="e">
        <f>VLOOKUP($G2834,Temp!$A:$C,P$1,FALSE)</f>
        <v>#VALUE!</v>
      </c>
      <c r="Q2834" s="22" t="e">
        <f>VLOOKUP($G2834,Temp!$A:$C,Q$1,FALSE)</f>
        <v>#VALUE!</v>
      </c>
      <c r="R2834" s="22" t="e">
        <f>VLOOKUP($G2834,Temp!$A:$C,R$1,FALSE)</f>
        <v>#VALUE!</v>
      </c>
      <c r="S2834" s="22" t="e">
        <f>VLOOKUP($G2834,Temp!$A:$C,S$1,FALSE)</f>
        <v>#VALUE!</v>
      </c>
      <c r="T2834" s="22" t="e">
        <f>VLOOKUP($G2834,Temp!$A:$C,T$1,FALSE)</f>
        <v>#VALUE!</v>
      </c>
      <c r="U2834" s="22" t="e">
        <f>VLOOKUP($G2834,Temp!$A:$C,U$1,FALSE)</f>
        <v>#VALUE!</v>
      </c>
      <c r="V2834" s="22" t="e">
        <f>VLOOKUP($G2834,Temp!$A:$C,V$1,FALSE)</f>
        <v>#VALUE!</v>
      </c>
      <c r="W2834" s="22" t="e">
        <f>VLOOKUP($G2834,Temp!$A:$C,W$1,FALSE)</f>
        <v>#VALUE!</v>
      </c>
      <c r="X2834" s="22" t="e">
        <f>VLOOKUP($G2834,Temp!$A:$C,X$1,FALSE)</f>
        <v>#VALUE!</v>
      </c>
      <c r="Y2834" s="22">
        <f>VLOOKUP($G2834,Temp!$A:$C,Y$1,FALSE)</f>
        <v>0</v>
      </c>
      <c r="Z2834" s="22">
        <f>VLOOKUP($G2834,Temp!$A:$C,Z$1,FALSE)</f>
        <v>178</v>
      </c>
      <c r="AA2834" s="22" t="e">
        <f>VLOOKUP($A2834,Searches!$A:$H,AA$1,FALSE)</f>
        <v>#N/A</v>
      </c>
      <c r="AB2834" s="22" t="e">
        <f>VLOOKUP($A2834,Searches!$A:$H,AB$1,FALSE)</f>
        <v>#N/A</v>
      </c>
      <c r="AC2834" s="22" t="e">
        <f>VLOOKUP($A2834,Searches!$A:$H,AC$1,FALSE)</f>
        <v>#N/A</v>
      </c>
      <c r="AD2834" s="22" t="e">
        <f>VLOOKUP($A2834,Searches!$A:$H,AD$1,FALSE)</f>
        <v>#N/A</v>
      </c>
      <c r="AE2834" s="22" t="e">
        <f>VLOOKUP($A2834,Searches!$A:$H,AE$1,FALSE)</f>
        <v>#N/A</v>
      </c>
      <c r="AF2834" s="22" t="e">
        <f>VLOOKUP($A2834,Searches!$A:$H,AF$1,FALSE)</f>
        <v>#N/A</v>
      </c>
      <c r="AG2834" s="22" t="e">
        <f>VLOOKUP($A2834,Searches!$A:$H,AG$1,FALSE)</f>
        <v>#N/A</v>
      </c>
      <c r="AH2834" s="22" t="e">
        <f>VLOOKUP($G2834,Temp!$D:$F,AH$1,FALSE)</f>
        <v>#N/A</v>
      </c>
      <c r="AI2834" s="22" t="e">
        <f>VLOOKUP($G2834,Temp!$D:$F,AI$1,FALSE)</f>
        <v>#N/A</v>
      </c>
      <c r="AJ2834" s="22" t="e">
        <f>VLOOKUP($G2834,Temp!$D:$F,AJ$1,FALSE)</f>
        <v>#N/A</v>
      </c>
    </row>
    <row r="2835" spans="1:36" ht="16" x14ac:dyDescent="0.2">
      <c r="A2835" s="8" t="str">
        <f t="shared" si="44"/>
        <v>John Getze KIXEYE</v>
      </c>
      <c r="B2835" s="8" t="s">
        <v>428</v>
      </c>
      <c r="C2835" s="8" t="s">
        <v>3718</v>
      </c>
      <c r="D2835" s="8" t="s">
        <v>42</v>
      </c>
      <c r="E2835" s="8" t="s">
        <v>3719</v>
      </c>
      <c r="F2835" s="8" t="s">
        <v>3720</v>
      </c>
      <c r="G2835" s="12" t="s">
        <v>3721</v>
      </c>
      <c r="H2835" s="22" t="str">
        <f>VLOOKUP($G2835,Temp!$A:$C,H$1,FALSE)</f>
        <v>kixeye.com</v>
      </c>
      <c r="I2835" s="22" t="e">
        <f>VLOOKUP($G2835,Temp!$A:$C,I$1,FALSE)</f>
        <v>#VALUE!</v>
      </c>
      <c r="J2835" s="22" t="e">
        <f>VLOOKUP($G2835,Temp!$A:$C,J$1,FALSE)</f>
        <v>#VALUE!</v>
      </c>
      <c r="K2835" s="22" t="e">
        <f>VLOOKUP($G2835,Temp!$A:$C,K$1,FALSE)</f>
        <v>#VALUE!</v>
      </c>
      <c r="L2835" s="22" t="e">
        <f>VLOOKUP($G2835,Temp!$A:$C,L$1,FALSE)</f>
        <v>#VALUE!</v>
      </c>
      <c r="M2835" s="22" t="e">
        <f>VLOOKUP($G2835,Temp!$A:$C,M$1,FALSE)</f>
        <v>#VALUE!</v>
      </c>
      <c r="N2835" s="22" t="e">
        <f>VLOOKUP($G2835,Temp!$A:$C,N$1,FALSE)</f>
        <v>#VALUE!</v>
      </c>
      <c r="O2835" s="22" t="e">
        <f>VLOOKUP($G2835,Temp!$A:$C,O$1,FALSE)</f>
        <v>#VALUE!</v>
      </c>
      <c r="P2835" s="22" t="e">
        <f>VLOOKUP($G2835,Temp!$A:$C,P$1,FALSE)</f>
        <v>#VALUE!</v>
      </c>
      <c r="Q2835" s="22" t="e">
        <f>VLOOKUP($G2835,Temp!$A:$C,Q$1,FALSE)</f>
        <v>#VALUE!</v>
      </c>
      <c r="R2835" s="22" t="e">
        <f>VLOOKUP($G2835,Temp!$A:$C,R$1,FALSE)</f>
        <v>#VALUE!</v>
      </c>
      <c r="S2835" s="22" t="e">
        <f>VLOOKUP($G2835,Temp!$A:$C,S$1,FALSE)</f>
        <v>#VALUE!</v>
      </c>
      <c r="T2835" s="22" t="e">
        <f>VLOOKUP($G2835,Temp!$A:$C,T$1,FALSE)</f>
        <v>#VALUE!</v>
      </c>
      <c r="U2835" s="22" t="e">
        <f>VLOOKUP($G2835,Temp!$A:$C,U$1,FALSE)</f>
        <v>#VALUE!</v>
      </c>
      <c r="V2835" s="22" t="e">
        <f>VLOOKUP($G2835,Temp!$A:$C,V$1,FALSE)</f>
        <v>#VALUE!</v>
      </c>
      <c r="W2835" s="22" t="e">
        <f>VLOOKUP($G2835,Temp!$A:$C,W$1,FALSE)</f>
        <v>#VALUE!</v>
      </c>
      <c r="X2835" s="22" t="e">
        <f>VLOOKUP($G2835,Temp!$A:$C,X$1,FALSE)</f>
        <v>#VALUE!</v>
      </c>
      <c r="Y2835" s="22">
        <f>VLOOKUP($G2835,Temp!$A:$C,Y$1,FALSE)</f>
        <v>26000</v>
      </c>
      <c r="Z2835" s="22">
        <f>VLOOKUP($G2835,Temp!$A:$C,Z$1,FALSE)</f>
        <v>0</v>
      </c>
      <c r="AA2835" s="22" t="str">
        <f>VLOOKUP($A2835,Searches!$A:$H,AA$1,FALSE)</f>
        <v>John Getze</v>
      </c>
      <c r="AB2835" s="22" t="str">
        <f>VLOOKUP($A2835,Searches!$A:$H,AB$1,FALSE)</f>
        <v>KIXEYE</v>
      </c>
      <c r="AC2835" s="22" t="str">
        <f>VLOOKUP($A2835,Searches!$A:$H,AC$1,FALSE)</f>
        <v>Chief Marketing Officer</v>
      </c>
      <c r="AD2835" s="22" t="str">
        <f>VLOOKUP($A2835,Searches!$A:$H,AD$1,FALSE)</f>
        <v>2nd</v>
      </c>
      <c r="AE2835" s="22" t="str">
        <f>VLOOKUP($A2835,Searches!$A:$H,AE$1,FALSE)</f>
        <v/>
      </c>
      <c r="AF2835" s="22" t="str">
        <f>VLOOKUP($A2835,Searches!$A:$H,AF$1,FALSE)</f>
        <v>San Francisco Bay Area</v>
      </c>
      <c r="AG2835" s="22" t="str">
        <f>VLOOKUP($A2835,Searches!$A:$H,AG$1,FALSE)</f>
        <v>https://www.linkedin.com/sales/profile/17961691,jtG3,NAME_SEARCH?moduleKey=peopleSearchResults&amp;pageKey=sales-search3-people-refinement&amp;contextId=60BC92C971D70515801E49D6842B0000&amp;requestId=320eb3ca-2481-47d2-ac2a-df508dbb0094&amp;action=CLICK&amp;target=urn%3Ali%3AsalesLead%3A(-1%2C17961691)&amp;pageNumber=7&amp;targetEl=profilelink&amp;position=15&amp;trk=lss-serp-result-lead_photo</v>
      </c>
      <c r="AH2835" s="22" t="e">
        <f>VLOOKUP($G2835,Temp!$D:$F,AH$1,FALSE)</f>
        <v>#N/A</v>
      </c>
      <c r="AI2835" s="22" t="e">
        <f>VLOOKUP($G2835,Temp!$D:$F,AI$1,FALSE)</f>
        <v>#N/A</v>
      </c>
      <c r="AJ2835" s="22" t="e">
        <f>VLOOKUP($G2835,Temp!$D:$F,AJ$1,FALSE)</f>
        <v>#N/A</v>
      </c>
    </row>
    <row r="2836" spans="1:36" ht="16" x14ac:dyDescent="0.2">
      <c r="A2836" s="8" t="str">
        <f t="shared" si="44"/>
        <v>josh london Crowdlinker</v>
      </c>
      <c r="B2836" s="8" t="s">
        <v>16762</v>
      </c>
      <c r="C2836" s="8" t="s">
        <v>16763</v>
      </c>
      <c r="D2836" s="8" t="s">
        <v>16764</v>
      </c>
      <c r="E2836" s="8" t="s">
        <v>3882</v>
      </c>
      <c r="F2836" s="8" t="s">
        <v>16765</v>
      </c>
      <c r="G2836" s="12" t="s">
        <v>3596</v>
      </c>
      <c r="H2836" s="22" t="str">
        <f>VLOOKUP($G2836,Temp!$A:$C,H$1,FALSE)</f>
        <v>idg.com</v>
      </c>
      <c r="I2836" s="22" t="e">
        <f>VLOOKUP($G2836,Temp!$A:$C,I$1,FALSE)</f>
        <v>#VALUE!</v>
      </c>
      <c r="J2836" s="22" t="e">
        <f>VLOOKUP($G2836,Temp!$A:$C,J$1,FALSE)</f>
        <v>#VALUE!</v>
      </c>
      <c r="K2836" s="22" t="e">
        <f>VLOOKUP($G2836,Temp!$A:$C,K$1,FALSE)</f>
        <v>#VALUE!</v>
      </c>
      <c r="L2836" s="22" t="e">
        <f>VLOOKUP($G2836,Temp!$A:$C,L$1,FALSE)</f>
        <v>#VALUE!</v>
      </c>
      <c r="M2836" s="22" t="e">
        <f>VLOOKUP($G2836,Temp!$A:$C,M$1,FALSE)</f>
        <v>#VALUE!</v>
      </c>
      <c r="N2836" s="22" t="e">
        <f>VLOOKUP($G2836,Temp!$A:$C,N$1,FALSE)</f>
        <v>#VALUE!</v>
      </c>
      <c r="O2836" s="22" t="e">
        <f>VLOOKUP($G2836,Temp!$A:$C,O$1,FALSE)</f>
        <v>#VALUE!</v>
      </c>
      <c r="P2836" s="22" t="e">
        <f>VLOOKUP($G2836,Temp!$A:$C,P$1,FALSE)</f>
        <v>#VALUE!</v>
      </c>
      <c r="Q2836" s="22" t="e">
        <f>VLOOKUP($G2836,Temp!$A:$C,Q$1,FALSE)</f>
        <v>#VALUE!</v>
      </c>
      <c r="R2836" s="22" t="e">
        <f>VLOOKUP($G2836,Temp!$A:$C,R$1,FALSE)</f>
        <v>#VALUE!</v>
      </c>
      <c r="S2836" s="22" t="e">
        <f>VLOOKUP($G2836,Temp!$A:$C,S$1,FALSE)</f>
        <v>#VALUE!</v>
      </c>
      <c r="T2836" s="22" t="e">
        <f>VLOOKUP($G2836,Temp!$A:$C,T$1,FALSE)</f>
        <v>#VALUE!</v>
      </c>
      <c r="U2836" s="22" t="e">
        <f>VLOOKUP($G2836,Temp!$A:$C,U$1,FALSE)</f>
        <v>#VALUE!</v>
      </c>
      <c r="V2836" s="22" t="e">
        <f>VLOOKUP($G2836,Temp!$A:$C,V$1,FALSE)</f>
        <v>#VALUE!</v>
      </c>
      <c r="W2836" s="22" t="e">
        <f>VLOOKUP($G2836,Temp!$A:$C,W$1,FALSE)</f>
        <v>#VALUE!</v>
      </c>
      <c r="X2836" s="22" t="e">
        <f>VLOOKUP($G2836,Temp!$A:$C,X$1,FALSE)</f>
        <v>#VALUE!</v>
      </c>
      <c r="Y2836" s="22">
        <f>VLOOKUP($G2836,Temp!$A:$C,Y$1,FALSE)</f>
        <v>48900</v>
      </c>
      <c r="Z2836" s="22">
        <f>VLOOKUP($G2836,Temp!$A:$C,Z$1,FALSE)</f>
        <v>0</v>
      </c>
      <c r="AA2836" s="22" t="e">
        <f>VLOOKUP($A2836,Searches!$A:$H,AA$1,FALSE)</f>
        <v>#N/A</v>
      </c>
      <c r="AB2836" s="22" t="e">
        <f>VLOOKUP($A2836,Searches!$A:$H,AB$1,FALSE)</f>
        <v>#N/A</v>
      </c>
      <c r="AC2836" s="22" t="e">
        <f>VLOOKUP($A2836,Searches!$A:$H,AC$1,FALSE)</f>
        <v>#N/A</v>
      </c>
      <c r="AD2836" s="22" t="e">
        <f>VLOOKUP($A2836,Searches!$A:$H,AD$1,FALSE)</f>
        <v>#N/A</v>
      </c>
      <c r="AE2836" s="22" t="e">
        <f>VLOOKUP($A2836,Searches!$A:$H,AE$1,FALSE)</f>
        <v>#N/A</v>
      </c>
      <c r="AF2836" s="22" t="e">
        <f>VLOOKUP($A2836,Searches!$A:$H,AF$1,FALSE)</f>
        <v>#N/A</v>
      </c>
      <c r="AG2836" s="22" t="e">
        <f>VLOOKUP($A2836,Searches!$A:$H,AG$1,FALSE)</f>
        <v>#N/A</v>
      </c>
      <c r="AH2836" s="22" t="str">
        <f>VLOOKUP($G2836,Temp!$D:$F,AH$1,FALSE)</f>
        <v>idg.com</v>
      </c>
      <c r="AI2836" s="22">
        <f>VLOOKUP($G2836,Temp!$D:$F,AI$1,FALSE)</f>
        <v>0</v>
      </c>
      <c r="AJ2836" s="22" t="str">
        <f>VLOOKUP($G2836,Temp!$D:$F,AJ$1,FALSE)</f>
        <v>WordPress</v>
      </c>
    </row>
    <row r="2837" spans="1:36" ht="16" x14ac:dyDescent="0.2">
      <c r="A2837" s="8" t="str">
        <f t="shared" si="44"/>
        <v>Julie Zadow Alyce</v>
      </c>
      <c r="B2837" s="8" t="s">
        <v>298</v>
      </c>
      <c r="C2837" s="8" t="s">
        <v>16553</v>
      </c>
      <c r="D2837" s="8" t="s">
        <v>42</v>
      </c>
      <c r="E2837" s="8" t="s">
        <v>634</v>
      </c>
      <c r="F2837" s="8" t="s">
        <v>16555</v>
      </c>
      <c r="G2837" s="12" t="s">
        <v>15758</v>
      </c>
      <c r="H2837" s="22" t="str">
        <f>VLOOKUP($G2837,Temp!$A:$C,H$1,FALSE)</f>
        <v>alyce.com</v>
      </c>
      <c r="I2837" s="22" t="e">
        <f>VLOOKUP($G2837,Temp!$A:$C,I$1,FALSE)</f>
        <v>#VALUE!</v>
      </c>
      <c r="J2837" s="22" t="e">
        <f>VLOOKUP($G2837,Temp!$A:$C,J$1,FALSE)</f>
        <v>#VALUE!</v>
      </c>
      <c r="K2837" s="22" t="e">
        <f>VLOOKUP($G2837,Temp!$A:$C,K$1,FALSE)</f>
        <v>#VALUE!</v>
      </c>
      <c r="L2837" s="22" t="e">
        <f>VLOOKUP($G2837,Temp!$A:$C,L$1,FALSE)</f>
        <v>#VALUE!</v>
      </c>
      <c r="M2837" s="22" t="e">
        <f>VLOOKUP($G2837,Temp!$A:$C,M$1,FALSE)</f>
        <v>#VALUE!</v>
      </c>
      <c r="N2837" s="22" t="e">
        <f>VLOOKUP($G2837,Temp!$A:$C,N$1,FALSE)</f>
        <v>#VALUE!</v>
      </c>
      <c r="O2837" s="22" t="e">
        <f>VLOOKUP($G2837,Temp!$A:$C,O$1,FALSE)</f>
        <v>#VALUE!</v>
      </c>
      <c r="P2837" s="22" t="e">
        <f>VLOOKUP($G2837,Temp!$A:$C,P$1,FALSE)</f>
        <v>#VALUE!</v>
      </c>
      <c r="Q2837" s="22" t="e">
        <f>VLOOKUP($G2837,Temp!$A:$C,Q$1,FALSE)</f>
        <v>#VALUE!</v>
      </c>
      <c r="R2837" s="22" t="e">
        <f>VLOOKUP($G2837,Temp!$A:$C,R$1,FALSE)</f>
        <v>#VALUE!</v>
      </c>
      <c r="S2837" s="22" t="e">
        <f>VLOOKUP($G2837,Temp!$A:$C,S$1,FALSE)</f>
        <v>#VALUE!</v>
      </c>
      <c r="T2837" s="22" t="e">
        <f>VLOOKUP($G2837,Temp!$A:$C,T$1,FALSE)</f>
        <v>#VALUE!</v>
      </c>
      <c r="U2837" s="22" t="e">
        <f>VLOOKUP($G2837,Temp!$A:$C,U$1,FALSE)</f>
        <v>#VALUE!</v>
      </c>
      <c r="V2837" s="22" t="e">
        <f>VLOOKUP($G2837,Temp!$A:$C,V$1,FALSE)</f>
        <v>#VALUE!</v>
      </c>
      <c r="W2837" s="22" t="e">
        <f>VLOOKUP($G2837,Temp!$A:$C,W$1,FALSE)</f>
        <v>#VALUE!</v>
      </c>
      <c r="X2837" s="22" t="e">
        <f>VLOOKUP($G2837,Temp!$A:$C,X$1,FALSE)</f>
        <v>#VALUE!</v>
      </c>
      <c r="Y2837" s="22">
        <f>VLOOKUP($G2837,Temp!$A:$C,Y$1,FALSE)</f>
        <v>3</v>
      </c>
      <c r="Z2837" s="22">
        <f>VLOOKUP($G2837,Temp!$A:$C,Z$1,FALSE)</f>
        <v>72</v>
      </c>
      <c r="AA2837" s="22" t="e">
        <f>VLOOKUP($A2837,Searches!$A:$H,AA$1,FALSE)</f>
        <v>#N/A</v>
      </c>
      <c r="AB2837" s="22" t="e">
        <f>VLOOKUP($A2837,Searches!$A:$H,AB$1,FALSE)</f>
        <v>#N/A</v>
      </c>
      <c r="AC2837" s="22" t="e">
        <f>VLOOKUP($A2837,Searches!$A:$H,AC$1,FALSE)</f>
        <v>#N/A</v>
      </c>
      <c r="AD2837" s="22" t="e">
        <f>VLOOKUP($A2837,Searches!$A:$H,AD$1,FALSE)</f>
        <v>#N/A</v>
      </c>
      <c r="AE2837" s="22" t="e">
        <f>VLOOKUP($A2837,Searches!$A:$H,AE$1,FALSE)</f>
        <v>#N/A</v>
      </c>
      <c r="AF2837" s="22" t="e">
        <f>VLOOKUP($A2837,Searches!$A:$H,AF$1,FALSE)</f>
        <v>#N/A</v>
      </c>
      <c r="AG2837" s="22" t="e">
        <f>VLOOKUP($A2837,Searches!$A:$H,AG$1,FALSE)</f>
        <v>#N/A</v>
      </c>
      <c r="AH2837" s="22" t="e">
        <f>VLOOKUP($G2837,Temp!$D:$F,AH$1,FALSE)</f>
        <v>#N/A</v>
      </c>
      <c r="AI2837" s="22" t="e">
        <f>VLOOKUP($G2837,Temp!$D:$F,AI$1,FALSE)</f>
        <v>#N/A</v>
      </c>
      <c r="AJ2837" s="22" t="e">
        <f>VLOOKUP($G2837,Temp!$D:$F,AJ$1,FALSE)</f>
        <v>#N/A</v>
      </c>
    </row>
    <row r="2838" spans="1:36" ht="16" x14ac:dyDescent="0.2">
      <c r="A2838" s="8" t="str">
        <f t="shared" si="44"/>
        <v>Julie Zadow Alyce</v>
      </c>
      <c r="B2838" s="8" t="s">
        <v>298</v>
      </c>
      <c r="C2838" s="8" t="s">
        <v>16553</v>
      </c>
      <c r="D2838" s="8" t="s">
        <v>42</v>
      </c>
      <c r="E2838" s="8" t="s">
        <v>16554</v>
      </c>
      <c r="F2838" s="8" t="s">
        <v>16555</v>
      </c>
      <c r="G2838" s="12" t="s">
        <v>15758</v>
      </c>
      <c r="H2838" s="22" t="str">
        <f>VLOOKUP($G2838,Temp!$A:$C,H$1,FALSE)</f>
        <v>alyce.com</v>
      </c>
      <c r="I2838" s="22" t="e">
        <f>VLOOKUP($G2838,Temp!$A:$C,I$1,FALSE)</f>
        <v>#VALUE!</v>
      </c>
      <c r="J2838" s="22" t="e">
        <f>VLOOKUP($G2838,Temp!$A:$C,J$1,FALSE)</f>
        <v>#VALUE!</v>
      </c>
      <c r="K2838" s="22" t="e">
        <f>VLOOKUP($G2838,Temp!$A:$C,K$1,FALSE)</f>
        <v>#VALUE!</v>
      </c>
      <c r="L2838" s="22" t="e">
        <f>VLOOKUP($G2838,Temp!$A:$C,L$1,FALSE)</f>
        <v>#VALUE!</v>
      </c>
      <c r="M2838" s="22" t="e">
        <f>VLOOKUP($G2838,Temp!$A:$C,M$1,FALSE)</f>
        <v>#VALUE!</v>
      </c>
      <c r="N2838" s="22" t="e">
        <f>VLOOKUP($G2838,Temp!$A:$C,N$1,FALSE)</f>
        <v>#VALUE!</v>
      </c>
      <c r="O2838" s="22" t="e">
        <f>VLOOKUP($G2838,Temp!$A:$C,O$1,FALSE)</f>
        <v>#VALUE!</v>
      </c>
      <c r="P2838" s="22" t="e">
        <f>VLOOKUP($G2838,Temp!$A:$C,P$1,FALSE)</f>
        <v>#VALUE!</v>
      </c>
      <c r="Q2838" s="22" t="e">
        <f>VLOOKUP($G2838,Temp!$A:$C,Q$1,FALSE)</f>
        <v>#VALUE!</v>
      </c>
      <c r="R2838" s="22" t="e">
        <f>VLOOKUP($G2838,Temp!$A:$C,R$1,FALSE)</f>
        <v>#VALUE!</v>
      </c>
      <c r="S2838" s="22" t="e">
        <f>VLOOKUP($G2838,Temp!$A:$C,S$1,FALSE)</f>
        <v>#VALUE!</v>
      </c>
      <c r="T2838" s="22" t="e">
        <f>VLOOKUP($G2838,Temp!$A:$C,T$1,FALSE)</f>
        <v>#VALUE!</v>
      </c>
      <c r="U2838" s="22" t="e">
        <f>VLOOKUP($G2838,Temp!$A:$C,U$1,FALSE)</f>
        <v>#VALUE!</v>
      </c>
      <c r="V2838" s="22" t="e">
        <f>VLOOKUP($G2838,Temp!$A:$C,V$1,FALSE)</f>
        <v>#VALUE!</v>
      </c>
      <c r="W2838" s="22" t="e">
        <f>VLOOKUP($G2838,Temp!$A:$C,W$1,FALSE)</f>
        <v>#VALUE!</v>
      </c>
      <c r="X2838" s="22" t="e">
        <f>VLOOKUP($G2838,Temp!$A:$C,X$1,FALSE)</f>
        <v>#VALUE!</v>
      </c>
      <c r="Y2838" s="22">
        <f>VLOOKUP($G2838,Temp!$A:$C,Y$1,FALSE)</f>
        <v>3</v>
      </c>
      <c r="Z2838" s="22">
        <f>VLOOKUP($G2838,Temp!$A:$C,Z$1,FALSE)</f>
        <v>72</v>
      </c>
      <c r="AA2838" s="22" t="e">
        <f>VLOOKUP($A2838,Searches!$A:$H,AA$1,FALSE)</f>
        <v>#N/A</v>
      </c>
      <c r="AB2838" s="22" t="e">
        <f>VLOOKUP($A2838,Searches!$A:$H,AB$1,FALSE)</f>
        <v>#N/A</v>
      </c>
      <c r="AC2838" s="22" t="e">
        <f>VLOOKUP($A2838,Searches!$A:$H,AC$1,FALSE)</f>
        <v>#N/A</v>
      </c>
      <c r="AD2838" s="22" t="e">
        <f>VLOOKUP($A2838,Searches!$A:$H,AD$1,FALSE)</f>
        <v>#N/A</v>
      </c>
      <c r="AE2838" s="22" t="e">
        <f>VLOOKUP($A2838,Searches!$A:$H,AE$1,FALSE)</f>
        <v>#N/A</v>
      </c>
      <c r="AF2838" s="22" t="e">
        <f>VLOOKUP($A2838,Searches!$A:$H,AF$1,FALSE)</f>
        <v>#N/A</v>
      </c>
      <c r="AG2838" s="22" t="e">
        <f>VLOOKUP($A2838,Searches!$A:$H,AG$1,FALSE)</f>
        <v>#N/A</v>
      </c>
      <c r="AH2838" s="22" t="e">
        <f>VLOOKUP($G2838,Temp!$D:$F,AH$1,FALSE)</f>
        <v>#N/A</v>
      </c>
      <c r="AI2838" s="22" t="e">
        <f>VLOOKUP($G2838,Temp!$D:$F,AI$1,FALSE)</f>
        <v>#N/A</v>
      </c>
      <c r="AJ2838" s="22" t="e">
        <f>VLOOKUP($G2838,Temp!$D:$F,AJ$1,FALSE)</f>
        <v>#N/A</v>
      </c>
    </row>
    <row r="2839" spans="1:36" ht="16" x14ac:dyDescent="0.2">
      <c r="A2839" s="8" t="str">
        <f t="shared" si="44"/>
        <v>Julie Zadow Alyce</v>
      </c>
      <c r="B2839" s="8" t="s">
        <v>298</v>
      </c>
      <c r="C2839" s="8" t="s">
        <v>16553</v>
      </c>
      <c r="D2839" s="8" t="s">
        <v>42</v>
      </c>
      <c r="E2839" s="8" t="s">
        <v>16554</v>
      </c>
      <c r="F2839" s="8" t="s">
        <v>16555</v>
      </c>
      <c r="G2839" s="12" t="s">
        <v>15758</v>
      </c>
      <c r="H2839" s="22" t="str">
        <f>VLOOKUP($G2839,Temp!$A:$C,H$1,FALSE)</f>
        <v>alyce.com</v>
      </c>
      <c r="I2839" s="22" t="e">
        <f>VLOOKUP($G2839,Temp!$A:$C,I$1,FALSE)</f>
        <v>#VALUE!</v>
      </c>
      <c r="J2839" s="22" t="e">
        <f>VLOOKUP($G2839,Temp!$A:$C,J$1,FALSE)</f>
        <v>#VALUE!</v>
      </c>
      <c r="K2839" s="22" t="e">
        <f>VLOOKUP($G2839,Temp!$A:$C,K$1,FALSE)</f>
        <v>#VALUE!</v>
      </c>
      <c r="L2839" s="22" t="e">
        <f>VLOOKUP($G2839,Temp!$A:$C,L$1,FALSE)</f>
        <v>#VALUE!</v>
      </c>
      <c r="M2839" s="22" t="e">
        <f>VLOOKUP($G2839,Temp!$A:$C,M$1,FALSE)</f>
        <v>#VALUE!</v>
      </c>
      <c r="N2839" s="22" t="e">
        <f>VLOOKUP($G2839,Temp!$A:$C,N$1,FALSE)</f>
        <v>#VALUE!</v>
      </c>
      <c r="O2839" s="22" t="e">
        <f>VLOOKUP($G2839,Temp!$A:$C,O$1,FALSE)</f>
        <v>#VALUE!</v>
      </c>
      <c r="P2839" s="22" t="e">
        <f>VLOOKUP($G2839,Temp!$A:$C,P$1,FALSE)</f>
        <v>#VALUE!</v>
      </c>
      <c r="Q2839" s="22" t="e">
        <f>VLOOKUP($G2839,Temp!$A:$C,Q$1,FALSE)</f>
        <v>#VALUE!</v>
      </c>
      <c r="R2839" s="22" t="e">
        <f>VLOOKUP($G2839,Temp!$A:$C,R$1,FALSE)</f>
        <v>#VALUE!</v>
      </c>
      <c r="S2839" s="22" t="e">
        <f>VLOOKUP($G2839,Temp!$A:$C,S$1,FALSE)</f>
        <v>#VALUE!</v>
      </c>
      <c r="T2839" s="22" t="e">
        <f>VLOOKUP($G2839,Temp!$A:$C,T$1,FALSE)</f>
        <v>#VALUE!</v>
      </c>
      <c r="U2839" s="22" t="e">
        <f>VLOOKUP($G2839,Temp!$A:$C,U$1,FALSE)</f>
        <v>#VALUE!</v>
      </c>
      <c r="V2839" s="22" t="e">
        <f>VLOOKUP($G2839,Temp!$A:$C,V$1,FALSE)</f>
        <v>#VALUE!</v>
      </c>
      <c r="W2839" s="22" t="e">
        <f>VLOOKUP($G2839,Temp!$A:$C,W$1,FALSE)</f>
        <v>#VALUE!</v>
      </c>
      <c r="X2839" s="22" t="e">
        <f>VLOOKUP($G2839,Temp!$A:$C,X$1,FALSE)</f>
        <v>#VALUE!</v>
      </c>
      <c r="Y2839" s="22">
        <f>VLOOKUP($G2839,Temp!$A:$C,Y$1,FALSE)</f>
        <v>3</v>
      </c>
      <c r="Z2839" s="22">
        <f>VLOOKUP($G2839,Temp!$A:$C,Z$1,FALSE)</f>
        <v>72</v>
      </c>
      <c r="AA2839" s="22" t="e">
        <f>VLOOKUP($A2839,Searches!$A:$H,AA$1,FALSE)</f>
        <v>#N/A</v>
      </c>
      <c r="AB2839" s="22" t="e">
        <f>VLOOKUP($A2839,Searches!$A:$H,AB$1,FALSE)</f>
        <v>#N/A</v>
      </c>
      <c r="AC2839" s="22" t="e">
        <f>VLOOKUP($A2839,Searches!$A:$H,AC$1,FALSE)</f>
        <v>#N/A</v>
      </c>
      <c r="AD2839" s="22" t="e">
        <f>VLOOKUP($A2839,Searches!$A:$H,AD$1,FALSE)</f>
        <v>#N/A</v>
      </c>
      <c r="AE2839" s="22" t="e">
        <f>VLOOKUP($A2839,Searches!$A:$H,AE$1,FALSE)</f>
        <v>#N/A</v>
      </c>
      <c r="AF2839" s="22" t="e">
        <f>VLOOKUP($A2839,Searches!$A:$H,AF$1,FALSE)</f>
        <v>#N/A</v>
      </c>
      <c r="AG2839" s="22" t="e">
        <f>VLOOKUP($A2839,Searches!$A:$H,AG$1,FALSE)</f>
        <v>#N/A</v>
      </c>
      <c r="AH2839" s="22" t="e">
        <f>VLOOKUP($G2839,Temp!$D:$F,AH$1,FALSE)</f>
        <v>#N/A</v>
      </c>
      <c r="AI2839" s="22" t="e">
        <f>VLOOKUP($G2839,Temp!$D:$F,AI$1,FALSE)</f>
        <v>#N/A</v>
      </c>
      <c r="AJ2839" s="22" t="e">
        <f>VLOOKUP($G2839,Temp!$D:$F,AJ$1,FALSE)</f>
        <v>#N/A</v>
      </c>
    </row>
    <row r="2840" spans="1:36" ht="16" x14ac:dyDescent="0.2">
      <c r="A2840" s="8" t="str">
        <f t="shared" si="44"/>
        <v>Michael Loban University of Cincinnati</v>
      </c>
      <c r="B2840" s="8" t="s">
        <v>1203</v>
      </c>
      <c r="C2840" s="8" t="s">
        <v>16775</v>
      </c>
      <c r="D2840" s="8" t="s">
        <v>16776</v>
      </c>
      <c r="E2840" s="8" t="s">
        <v>16777</v>
      </c>
      <c r="F2840" s="8" t="s">
        <v>16778</v>
      </c>
      <c r="G2840" s="12" t="s">
        <v>16128</v>
      </c>
      <c r="H2840" s="22" t="str">
        <f>VLOOKUP($G2840,Temp!$A:$C,H$1,FALSE)</f>
        <v>uc.edu</v>
      </c>
      <c r="I2840" s="22" t="e">
        <f>VLOOKUP($G2840,Temp!$A:$C,I$1,FALSE)</f>
        <v>#VALUE!</v>
      </c>
      <c r="J2840" s="22" t="e">
        <f>VLOOKUP($G2840,Temp!$A:$C,J$1,FALSE)</f>
        <v>#VALUE!</v>
      </c>
      <c r="K2840" s="22" t="e">
        <f>VLOOKUP($G2840,Temp!$A:$C,K$1,FALSE)</f>
        <v>#VALUE!</v>
      </c>
      <c r="L2840" s="22" t="e">
        <f>VLOOKUP($G2840,Temp!$A:$C,L$1,FALSE)</f>
        <v>#VALUE!</v>
      </c>
      <c r="M2840" s="22" t="e">
        <f>VLOOKUP($G2840,Temp!$A:$C,M$1,FALSE)</f>
        <v>#VALUE!</v>
      </c>
      <c r="N2840" s="22" t="e">
        <f>VLOOKUP($G2840,Temp!$A:$C,N$1,FALSE)</f>
        <v>#VALUE!</v>
      </c>
      <c r="O2840" s="22" t="e">
        <f>VLOOKUP($G2840,Temp!$A:$C,O$1,FALSE)</f>
        <v>#VALUE!</v>
      </c>
      <c r="P2840" s="22" t="e">
        <f>VLOOKUP($G2840,Temp!$A:$C,P$1,FALSE)</f>
        <v>#VALUE!</v>
      </c>
      <c r="Q2840" s="22" t="e">
        <f>VLOOKUP($G2840,Temp!$A:$C,Q$1,FALSE)</f>
        <v>#VALUE!</v>
      </c>
      <c r="R2840" s="22" t="e">
        <f>VLOOKUP($G2840,Temp!$A:$C,R$1,FALSE)</f>
        <v>#VALUE!</v>
      </c>
      <c r="S2840" s="22" t="e">
        <f>VLOOKUP($G2840,Temp!$A:$C,S$1,FALSE)</f>
        <v>#VALUE!</v>
      </c>
      <c r="T2840" s="22" t="e">
        <f>VLOOKUP($G2840,Temp!$A:$C,T$1,FALSE)</f>
        <v>#VALUE!</v>
      </c>
      <c r="U2840" s="22" t="e">
        <f>VLOOKUP($G2840,Temp!$A:$C,U$1,FALSE)</f>
        <v>#VALUE!</v>
      </c>
      <c r="V2840" s="22" t="e">
        <f>VLOOKUP($G2840,Temp!$A:$C,V$1,FALSE)</f>
        <v>#VALUE!</v>
      </c>
      <c r="W2840" s="22" t="e">
        <f>VLOOKUP($G2840,Temp!$A:$C,W$1,FALSE)</f>
        <v>#VALUE!</v>
      </c>
      <c r="X2840" s="22" t="e">
        <f>VLOOKUP($G2840,Temp!$A:$C,X$1,FALSE)</f>
        <v>#VALUE!</v>
      </c>
      <c r="Y2840" s="22">
        <f>VLOOKUP($G2840,Temp!$A:$C,Y$1,FALSE)</f>
        <v>4300000</v>
      </c>
      <c r="Z2840" s="22">
        <f>VLOOKUP($G2840,Temp!$A:$C,Z$1,FALSE)</f>
        <v>157000</v>
      </c>
      <c r="AA2840" s="22" t="e">
        <f>VLOOKUP($A2840,Searches!$A:$H,AA$1,FALSE)</f>
        <v>#N/A</v>
      </c>
      <c r="AB2840" s="22" t="e">
        <f>VLOOKUP($A2840,Searches!$A:$H,AB$1,FALSE)</f>
        <v>#N/A</v>
      </c>
      <c r="AC2840" s="22" t="e">
        <f>VLOOKUP($A2840,Searches!$A:$H,AC$1,FALSE)</f>
        <v>#N/A</v>
      </c>
      <c r="AD2840" s="22" t="e">
        <f>VLOOKUP($A2840,Searches!$A:$H,AD$1,FALSE)</f>
        <v>#N/A</v>
      </c>
      <c r="AE2840" s="22" t="e">
        <f>VLOOKUP($A2840,Searches!$A:$H,AE$1,FALSE)</f>
        <v>#N/A</v>
      </c>
      <c r="AF2840" s="22" t="e">
        <f>VLOOKUP($A2840,Searches!$A:$H,AF$1,FALSE)</f>
        <v>#N/A</v>
      </c>
      <c r="AG2840" s="22" t="e">
        <f>VLOOKUP($A2840,Searches!$A:$H,AG$1,FALSE)</f>
        <v>#N/A</v>
      </c>
      <c r="AH2840" s="22" t="e">
        <f>VLOOKUP($G2840,Temp!$D:$F,AH$1,FALSE)</f>
        <v>#N/A</v>
      </c>
      <c r="AI2840" s="22" t="e">
        <f>VLOOKUP($G2840,Temp!$D:$F,AI$1,FALSE)</f>
        <v>#N/A</v>
      </c>
      <c r="AJ2840" s="22" t="e">
        <f>VLOOKUP($G2840,Temp!$D:$F,AJ$1,FALSE)</f>
        <v>#N/A</v>
      </c>
    </row>
    <row r="2841" spans="1:36" ht="16" x14ac:dyDescent="0.2">
      <c r="A2841" s="8" t="str">
        <f t="shared" si="44"/>
        <v>Kipp Speaker HubSpot</v>
      </c>
      <c r="B2841" s="8" t="s">
        <v>16785</v>
      </c>
      <c r="C2841" s="8" t="s">
        <v>16786</v>
      </c>
      <c r="D2841" s="8" t="s">
        <v>180</v>
      </c>
      <c r="E2841" s="8" t="s">
        <v>16787</v>
      </c>
      <c r="F2841" s="8" t="s">
        <v>16788</v>
      </c>
      <c r="G2841" s="12" t="s">
        <v>16134</v>
      </c>
      <c r="H2841" s="22" t="str">
        <f>VLOOKUP($G2841,Temp!$A:$C,H$1,FALSE)</f>
        <v>hubspot.com</v>
      </c>
      <c r="I2841" s="22" t="e">
        <f>VLOOKUP($G2841,Temp!$A:$C,I$1,FALSE)</f>
        <v>#VALUE!</v>
      </c>
      <c r="J2841" s="22" t="e">
        <f>VLOOKUP($G2841,Temp!$A:$C,J$1,FALSE)</f>
        <v>#VALUE!</v>
      </c>
      <c r="K2841" s="22" t="e">
        <f>VLOOKUP($G2841,Temp!$A:$C,K$1,FALSE)</f>
        <v>#VALUE!</v>
      </c>
      <c r="L2841" s="22" t="e">
        <f>VLOOKUP($G2841,Temp!$A:$C,L$1,FALSE)</f>
        <v>#VALUE!</v>
      </c>
      <c r="M2841" s="22" t="e">
        <f>VLOOKUP($G2841,Temp!$A:$C,M$1,FALSE)</f>
        <v>#VALUE!</v>
      </c>
      <c r="N2841" s="22" t="e">
        <f>VLOOKUP($G2841,Temp!$A:$C,N$1,FALSE)</f>
        <v>#VALUE!</v>
      </c>
      <c r="O2841" s="22" t="e">
        <f>VLOOKUP($G2841,Temp!$A:$C,O$1,FALSE)</f>
        <v>#VALUE!</v>
      </c>
      <c r="P2841" s="22" t="e">
        <f>VLOOKUP($G2841,Temp!$A:$C,P$1,FALSE)</f>
        <v>#VALUE!</v>
      </c>
      <c r="Q2841" s="22" t="e">
        <f>VLOOKUP($G2841,Temp!$A:$C,Q$1,FALSE)</f>
        <v>#VALUE!</v>
      </c>
      <c r="R2841" s="22" t="e">
        <f>VLOOKUP($G2841,Temp!$A:$C,R$1,FALSE)</f>
        <v>#VALUE!</v>
      </c>
      <c r="S2841" s="22" t="e">
        <f>VLOOKUP($G2841,Temp!$A:$C,S$1,FALSE)</f>
        <v>#VALUE!</v>
      </c>
      <c r="T2841" s="22" t="e">
        <f>VLOOKUP($G2841,Temp!$A:$C,T$1,FALSE)</f>
        <v>#VALUE!</v>
      </c>
      <c r="U2841" s="22" t="e">
        <f>VLOOKUP($G2841,Temp!$A:$C,U$1,FALSE)</f>
        <v>#VALUE!</v>
      </c>
      <c r="V2841" s="22" t="e">
        <f>VLOOKUP($G2841,Temp!$A:$C,V$1,FALSE)</f>
        <v>#VALUE!</v>
      </c>
      <c r="W2841" s="22" t="e">
        <f>VLOOKUP($G2841,Temp!$A:$C,W$1,FALSE)</f>
        <v>#VALUE!</v>
      </c>
      <c r="X2841" s="22" t="e">
        <f>VLOOKUP($G2841,Temp!$A:$C,X$1,FALSE)</f>
        <v>#VALUE!</v>
      </c>
      <c r="Y2841" s="22">
        <f>VLOOKUP($G2841,Temp!$A:$C,Y$1,FALSE)</f>
        <v>6000000</v>
      </c>
      <c r="Z2841" s="22">
        <f>VLOOKUP($G2841,Temp!$A:$C,Z$1,FALSE)</f>
        <v>21300</v>
      </c>
      <c r="AA2841" s="22" t="e">
        <f>VLOOKUP($A2841,Searches!$A:$H,AA$1,FALSE)</f>
        <v>#N/A</v>
      </c>
      <c r="AB2841" s="22" t="e">
        <f>VLOOKUP($A2841,Searches!$A:$H,AB$1,FALSE)</f>
        <v>#N/A</v>
      </c>
      <c r="AC2841" s="22" t="e">
        <f>VLOOKUP($A2841,Searches!$A:$H,AC$1,FALSE)</f>
        <v>#N/A</v>
      </c>
      <c r="AD2841" s="22" t="e">
        <f>VLOOKUP($A2841,Searches!$A:$H,AD$1,FALSE)</f>
        <v>#N/A</v>
      </c>
      <c r="AE2841" s="22" t="e">
        <f>VLOOKUP($A2841,Searches!$A:$H,AE$1,FALSE)</f>
        <v>#N/A</v>
      </c>
      <c r="AF2841" s="22" t="e">
        <f>VLOOKUP($A2841,Searches!$A:$H,AF$1,FALSE)</f>
        <v>#N/A</v>
      </c>
      <c r="AG2841" s="22" t="e">
        <f>VLOOKUP($A2841,Searches!$A:$H,AG$1,FALSE)</f>
        <v>#N/A</v>
      </c>
      <c r="AH2841" s="22" t="e">
        <f>VLOOKUP($G2841,Temp!$D:$F,AH$1,FALSE)</f>
        <v>#N/A</v>
      </c>
      <c r="AI2841" s="22" t="e">
        <f>VLOOKUP($G2841,Temp!$D:$F,AI$1,FALSE)</f>
        <v>#N/A</v>
      </c>
      <c r="AJ2841" s="22" t="e">
        <f>VLOOKUP($G2841,Temp!$D:$F,AJ$1,FALSE)</f>
        <v>#N/A</v>
      </c>
    </row>
    <row r="2842" spans="1:36" ht="16" x14ac:dyDescent="0.2">
      <c r="A2842" s="8"/>
      <c r="B2842" s="8"/>
      <c r="C2842" s="8"/>
      <c r="D2842" s="8"/>
      <c r="E2842" s="8"/>
      <c r="F2842" s="8"/>
      <c r="G2842" s="8"/>
      <c r="H2842" s="8"/>
      <c r="I2842" s="8" t="s">
        <v>295</v>
      </c>
      <c r="J2842" s="13" t="s">
        <v>10059</v>
      </c>
      <c r="K2842" s="12" t="s">
        <v>16455</v>
      </c>
      <c r="L2842" s="13" t="s">
        <v>16456</v>
      </c>
      <c r="M2842" s="8" t="s">
        <v>50</v>
      </c>
      <c r="N2842" s="8" t="s">
        <v>120</v>
      </c>
      <c r="O2842" s="8" t="s">
        <v>52</v>
      </c>
      <c r="P2842" s="8" t="s">
        <v>2647</v>
      </c>
      <c r="Q2842" s="8" t="s">
        <v>311</v>
      </c>
      <c r="R2842" s="8" t="s">
        <v>16457</v>
      </c>
      <c r="S2842" s="13" t="s">
        <v>16458</v>
      </c>
      <c r="T2842" s="8" t="s">
        <v>16459</v>
      </c>
      <c r="U2842" s="3"/>
      <c r="V2842" s="3"/>
      <c r="W2842" s="17"/>
    </row>
    <row r="2843" spans="1:36" ht="16" x14ac:dyDescent="0.2">
      <c r="A2843" s="8"/>
      <c r="B2843" s="8"/>
      <c r="C2843" s="8"/>
      <c r="D2843" s="8"/>
      <c r="E2843" s="8"/>
      <c r="F2843" s="8"/>
      <c r="G2843" s="8"/>
      <c r="H2843" s="8"/>
      <c r="I2843" s="8" t="s">
        <v>49</v>
      </c>
      <c r="J2843" s="13" t="s">
        <v>878</v>
      </c>
      <c r="K2843" s="12" t="s">
        <v>16462</v>
      </c>
      <c r="L2843" s="13" t="s">
        <v>16463</v>
      </c>
      <c r="M2843" s="8" t="s">
        <v>50</v>
      </c>
      <c r="N2843" s="8" t="s">
        <v>51</v>
      </c>
      <c r="O2843" s="8" t="s">
        <v>52</v>
      </c>
      <c r="P2843" s="8" t="s">
        <v>10511</v>
      </c>
      <c r="Q2843" s="8" t="s">
        <v>3469</v>
      </c>
      <c r="R2843" s="8" t="s">
        <v>16464</v>
      </c>
      <c r="S2843" s="13" t="s">
        <v>16465</v>
      </c>
      <c r="T2843" s="8" t="s">
        <v>16466</v>
      </c>
      <c r="U2843" s="3"/>
      <c r="V2843" s="3"/>
      <c r="W2843" s="25"/>
    </row>
    <row r="2844" spans="1:36" ht="15.75" customHeight="1" x14ac:dyDescent="0.2">
      <c r="H2844" s="8"/>
      <c r="I2844" s="8" t="s">
        <v>46</v>
      </c>
      <c r="J2844" s="13" t="s">
        <v>1643</v>
      </c>
      <c r="K2844" s="12" t="s">
        <v>1644</v>
      </c>
      <c r="L2844" s="13" t="s">
        <v>16467</v>
      </c>
      <c r="M2844" s="8" t="s">
        <v>50</v>
      </c>
      <c r="N2844" s="8" t="s">
        <v>51</v>
      </c>
      <c r="O2844" s="8" t="s">
        <v>52</v>
      </c>
      <c r="P2844" s="8" t="s">
        <v>73</v>
      </c>
      <c r="Q2844" s="8" t="s">
        <v>369</v>
      </c>
      <c r="R2844" s="8" t="s">
        <v>1649</v>
      </c>
      <c r="S2844" s="13" t="s">
        <v>555</v>
      </c>
      <c r="T2844" s="8" t="s">
        <v>1651</v>
      </c>
      <c r="U2844" s="3"/>
      <c r="V2844" s="3"/>
      <c r="W2844" s="25"/>
    </row>
    <row r="2845" spans="1:36" ht="15.75" customHeight="1" x14ac:dyDescent="0.2">
      <c r="H2845" s="8"/>
      <c r="I2845" s="8" t="s">
        <v>70</v>
      </c>
      <c r="J2845" s="13" t="s">
        <v>1692</v>
      </c>
      <c r="K2845" s="12" t="s">
        <v>1693</v>
      </c>
      <c r="L2845" s="13" t="s">
        <v>16468</v>
      </c>
      <c r="M2845" s="8" t="s">
        <v>50</v>
      </c>
      <c r="N2845" s="8" t="s">
        <v>51</v>
      </c>
      <c r="O2845" s="8" t="s">
        <v>52</v>
      </c>
      <c r="P2845" s="8" t="s">
        <v>253</v>
      </c>
      <c r="Q2845" s="8" t="s">
        <v>54</v>
      </c>
      <c r="R2845" s="8" t="s">
        <v>1695</v>
      </c>
      <c r="S2845" s="13" t="s">
        <v>255</v>
      </c>
      <c r="T2845" s="8" t="s">
        <v>222</v>
      </c>
      <c r="U2845" s="3"/>
      <c r="V2845" s="3"/>
      <c r="W2845" s="25"/>
    </row>
    <row r="2846" spans="1:36" ht="15.75" customHeight="1" x14ac:dyDescent="0.2">
      <c r="H2846" s="8"/>
      <c r="I2846" s="8" t="s">
        <v>188</v>
      </c>
      <c r="J2846" s="13" t="s">
        <v>2460</v>
      </c>
      <c r="K2846" s="12" t="s">
        <v>16471</v>
      </c>
      <c r="L2846" s="13" t="s">
        <v>16472</v>
      </c>
      <c r="M2846" s="8" t="s">
        <v>50</v>
      </c>
      <c r="N2846" s="8" t="s">
        <v>51</v>
      </c>
      <c r="O2846" s="8" t="s">
        <v>52</v>
      </c>
      <c r="P2846" s="8" t="s">
        <v>10676</v>
      </c>
      <c r="Q2846" s="8" t="s">
        <v>7382</v>
      </c>
      <c r="R2846" s="8" t="s">
        <v>16473</v>
      </c>
      <c r="S2846" s="13" t="s">
        <v>16474</v>
      </c>
      <c r="T2846" s="8" t="s">
        <v>16475</v>
      </c>
      <c r="U2846" s="3"/>
      <c r="V2846" s="3"/>
      <c r="W2846" s="25"/>
    </row>
    <row r="2847" spans="1:36" ht="15.75" customHeight="1" x14ac:dyDescent="0.2">
      <c r="H2847" s="8"/>
      <c r="I2847" s="8" t="s">
        <v>70</v>
      </c>
      <c r="J2847" s="13" t="s">
        <v>2011</v>
      </c>
      <c r="K2847" s="12" t="s">
        <v>16481</v>
      </c>
      <c r="L2847" s="13" t="s">
        <v>16482</v>
      </c>
      <c r="M2847" s="8" t="s">
        <v>50</v>
      </c>
      <c r="N2847" s="8" t="s">
        <v>120</v>
      </c>
      <c r="O2847" s="8" t="s">
        <v>52</v>
      </c>
      <c r="P2847" s="8" t="s">
        <v>16483</v>
      </c>
      <c r="Q2847" s="8" t="s">
        <v>7382</v>
      </c>
      <c r="R2847" s="8" t="s">
        <v>16484</v>
      </c>
      <c r="S2847" s="13" t="s">
        <v>16485</v>
      </c>
      <c r="T2847" s="8" t="s">
        <v>222</v>
      </c>
      <c r="U2847" s="3"/>
      <c r="V2847" s="3"/>
      <c r="W2847" s="17"/>
    </row>
    <row r="2848" spans="1:36" ht="15.75" customHeight="1" x14ac:dyDescent="0.2">
      <c r="H2848" s="8"/>
      <c r="I2848" s="8" t="s">
        <v>70</v>
      </c>
      <c r="J2848" s="13" t="s">
        <v>4219</v>
      </c>
      <c r="K2848" s="12" t="s">
        <v>16489</v>
      </c>
      <c r="L2848" s="13" t="s">
        <v>16490</v>
      </c>
      <c r="M2848" s="8" t="s">
        <v>50</v>
      </c>
      <c r="N2848" s="8" t="s">
        <v>51</v>
      </c>
      <c r="O2848" s="8" t="s">
        <v>52</v>
      </c>
      <c r="P2848" s="8" t="s">
        <v>73</v>
      </c>
      <c r="Q2848" s="8" t="s">
        <v>54</v>
      </c>
      <c r="R2848" s="8" t="s">
        <v>16491</v>
      </c>
      <c r="S2848" s="13" t="s">
        <v>582</v>
      </c>
      <c r="T2848" s="8" t="s">
        <v>16492</v>
      </c>
      <c r="U2848" s="3"/>
      <c r="V2848" s="3"/>
      <c r="W2848" s="17"/>
    </row>
    <row r="2849" spans="8:23" ht="15.75" customHeight="1" x14ac:dyDescent="0.2">
      <c r="H2849" s="8"/>
      <c r="I2849" s="8" t="s">
        <v>46</v>
      </c>
      <c r="J2849" s="13" t="s">
        <v>2872</v>
      </c>
      <c r="K2849" s="12" t="s">
        <v>3003</v>
      </c>
      <c r="L2849" s="13" t="s">
        <v>16493</v>
      </c>
      <c r="M2849" s="8" t="s">
        <v>50</v>
      </c>
      <c r="N2849" s="8" t="s">
        <v>51</v>
      </c>
      <c r="O2849" s="8" t="s">
        <v>52</v>
      </c>
      <c r="P2849" s="8" t="s">
        <v>3005</v>
      </c>
      <c r="Q2849" s="8" t="s">
        <v>54</v>
      </c>
      <c r="R2849" s="8" t="s">
        <v>3006</v>
      </c>
      <c r="S2849" s="13" t="s">
        <v>3007</v>
      </c>
      <c r="T2849" s="8" t="s">
        <v>222</v>
      </c>
      <c r="U2849" s="3"/>
      <c r="V2849" s="3"/>
      <c r="W2849" s="17"/>
    </row>
    <row r="2850" spans="8:23" ht="15.75" customHeight="1" x14ac:dyDescent="0.2">
      <c r="H2850" s="8"/>
      <c r="I2850" s="8" t="s">
        <v>49</v>
      </c>
      <c r="J2850" s="13" t="s">
        <v>3023</v>
      </c>
      <c r="K2850" s="12" t="s">
        <v>3024</v>
      </c>
      <c r="L2850" s="13" t="s">
        <v>16494</v>
      </c>
      <c r="M2850" s="8" t="s">
        <v>50</v>
      </c>
      <c r="N2850" s="8" t="s">
        <v>120</v>
      </c>
      <c r="O2850" s="8" t="s">
        <v>52</v>
      </c>
      <c r="P2850" s="8" t="s">
        <v>193</v>
      </c>
      <c r="Q2850" s="8" t="s">
        <v>195</v>
      </c>
      <c r="R2850" s="8" t="s">
        <v>3026</v>
      </c>
      <c r="S2850" s="13" t="s">
        <v>3027</v>
      </c>
      <c r="T2850" s="8" t="s">
        <v>3028</v>
      </c>
      <c r="U2850" s="3"/>
      <c r="V2850" s="3"/>
      <c r="W2850" s="25"/>
    </row>
    <row r="2851" spans="8:23" ht="15.75" customHeight="1" x14ac:dyDescent="0.2">
      <c r="H2851" s="8"/>
      <c r="I2851" s="8" t="s">
        <v>2788</v>
      </c>
      <c r="J2851" s="13" t="s">
        <v>7548</v>
      </c>
      <c r="K2851" s="12" t="s">
        <v>3068</v>
      </c>
      <c r="L2851" s="13" t="s">
        <v>16495</v>
      </c>
      <c r="M2851" s="8" t="s">
        <v>50</v>
      </c>
      <c r="N2851" s="8" t="s">
        <v>120</v>
      </c>
      <c r="O2851" s="8" t="s">
        <v>52</v>
      </c>
      <c r="P2851" s="8" t="s">
        <v>193</v>
      </c>
      <c r="Q2851" s="8" t="s">
        <v>195</v>
      </c>
      <c r="R2851" s="8" t="s">
        <v>2791</v>
      </c>
      <c r="S2851" s="13" t="s">
        <v>675</v>
      </c>
      <c r="T2851" s="8" t="s">
        <v>2792</v>
      </c>
      <c r="U2851" s="3"/>
      <c r="V2851" s="3"/>
      <c r="W2851" s="17"/>
    </row>
    <row r="2852" spans="8:23" ht="15.75" customHeight="1" x14ac:dyDescent="0.2">
      <c r="H2852" s="8"/>
      <c r="I2852" s="8" t="s">
        <v>49</v>
      </c>
      <c r="J2852" s="13" t="s">
        <v>327</v>
      </c>
      <c r="K2852" s="12" t="s">
        <v>3082</v>
      </c>
      <c r="L2852" s="13" t="s">
        <v>16496</v>
      </c>
      <c r="M2852" s="8" t="s">
        <v>50</v>
      </c>
      <c r="N2852" s="8" t="s">
        <v>120</v>
      </c>
      <c r="O2852" s="8" t="s">
        <v>52</v>
      </c>
      <c r="P2852" s="8" t="s">
        <v>73</v>
      </c>
      <c r="Q2852" s="8" t="s">
        <v>369</v>
      </c>
      <c r="R2852" s="8" t="s">
        <v>3086</v>
      </c>
      <c r="S2852" s="13" t="s">
        <v>268</v>
      </c>
      <c r="T2852" s="8" t="s">
        <v>3087</v>
      </c>
      <c r="U2852" s="3"/>
      <c r="V2852" s="3"/>
      <c r="W2852" s="17"/>
    </row>
    <row r="2853" spans="8:23" ht="15.75" customHeight="1" x14ac:dyDescent="0.2">
      <c r="H2853" s="8"/>
      <c r="I2853" s="8" t="s">
        <v>49</v>
      </c>
      <c r="J2853" s="13" t="s">
        <v>6354</v>
      </c>
      <c r="K2853" s="12" t="s">
        <v>16500</v>
      </c>
      <c r="L2853" s="13" t="s">
        <v>16501</v>
      </c>
      <c r="M2853" s="8" t="s">
        <v>50</v>
      </c>
      <c r="N2853" s="8" t="s">
        <v>51</v>
      </c>
      <c r="O2853" s="8" t="s">
        <v>52</v>
      </c>
      <c r="P2853" s="8" t="s">
        <v>769</v>
      </c>
      <c r="Q2853" s="8" t="s">
        <v>770</v>
      </c>
      <c r="R2853" s="8" t="s">
        <v>16502</v>
      </c>
      <c r="S2853" s="13" t="s">
        <v>772</v>
      </c>
      <c r="T2853" s="8" t="s">
        <v>222</v>
      </c>
      <c r="U2853" s="3"/>
      <c r="V2853" s="3"/>
      <c r="W2853" s="25"/>
    </row>
    <row r="2854" spans="8:23" ht="15.75" customHeight="1" x14ac:dyDescent="0.2">
      <c r="H2854" s="8"/>
      <c r="I2854" s="8" t="s">
        <v>49</v>
      </c>
      <c r="J2854" s="13" t="s">
        <v>3126</v>
      </c>
      <c r="K2854" s="12" t="s">
        <v>3127</v>
      </c>
      <c r="L2854" s="13" t="s">
        <v>16503</v>
      </c>
      <c r="M2854" s="8" t="s">
        <v>50</v>
      </c>
      <c r="N2854" s="8" t="s">
        <v>51</v>
      </c>
      <c r="O2854" s="8" t="s">
        <v>52</v>
      </c>
      <c r="P2854" s="8" t="s">
        <v>542</v>
      </c>
      <c r="Q2854" s="8" t="s">
        <v>195</v>
      </c>
      <c r="R2854" s="8" t="s">
        <v>3129</v>
      </c>
      <c r="S2854" s="13" t="s">
        <v>3130</v>
      </c>
      <c r="T2854" s="8" t="s">
        <v>3131</v>
      </c>
      <c r="U2854" s="3"/>
      <c r="V2854" s="3"/>
      <c r="W2854" s="17"/>
    </row>
    <row r="2855" spans="8:23" ht="15.75" customHeight="1" x14ac:dyDescent="0.2">
      <c r="H2855" s="8"/>
      <c r="I2855" s="8" t="s">
        <v>723</v>
      </c>
      <c r="J2855" s="13" t="s">
        <v>7480</v>
      </c>
      <c r="K2855" s="12" t="s">
        <v>3146</v>
      </c>
      <c r="L2855" s="13" t="s">
        <v>16504</v>
      </c>
      <c r="M2855" s="8" t="s">
        <v>50</v>
      </c>
      <c r="N2855" s="8" t="s">
        <v>120</v>
      </c>
      <c r="O2855" s="8" t="s">
        <v>52</v>
      </c>
      <c r="P2855" s="8" t="s">
        <v>769</v>
      </c>
      <c r="Q2855" s="8" t="s">
        <v>770</v>
      </c>
      <c r="R2855" s="8" t="s">
        <v>3148</v>
      </c>
      <c r="S2855" s="13" t="s">
        <v>772</v>
      </c>
      <c r="T2855" s="8" t="s">
        <v>222</v>
      </c>
      <c r="U2855" s="3"/>
      <c r="V2855" s="3"/>
      <c r="W2855" s="17"/>
    </row>
    <row r="2856" spans="8:23" ht="15.75" customHeight="1" x14ac:dyDescent="0.2">
      <c r="H2856" s="8"/>
      <c r="I2856" s="8" t="s">
        <v>49</v>
      </c>
      <c r="J2856" s="13" t="s">
        <v>16505</v>
      </c>
      <c r="K2856" s="12" t="s">
        <v>3175</v>
      </c>
      <c r="L2856" s="13" t="s">
        <v>16506</v>
      </c>
      <c r="M2856" s="8" t="s">
        <v>50</v>
      </c>
      <c r="N2856" s="8" t="s">
        <v>120</v>
      </c>
      <c r="O2856" s="8" t="s">
        <v>52</v>
      </c>
      <c r="P2856" s="8" t="s">
        <v>642</v>
      </c>
      <c r="Q2856" s="8" t="s">
        <v>275</v>
      </c>
      <c r="R2856" s="8" t="s">
        <v>3178</v>
      </c>
      <c r="S2856" s="13" t="s">
        <v>3179</v>
      </c>
      <c r="T2856" s="8" t="s">
        <v>3181</v>
      </c>
      <c r="U2856" s="3"/>
      <c r="V2856" s="3"/>
      <c r="W2856" s="25"/>
    </row>
    <row r="2857" spans="8:23" ht="15.75" customHeight="1" x14ac:dyDescent="0.2">
      <c r="H2857" s="8"/>
      <c r="I2857" s="8" t="s">
        <v>845</v>
      </c>
      <c r="J2857" s="13" t="s">
        <v>16507</v>
      </c>
      <c r="K2857" s="12" t="s">
        <v>3207</v>
      </c>
      <c r="L2857" s="13" t="s">
        <v>16508</v>
      </c>
      <c r="M2857" s="8" t="s">
        <v>50</v>
      </c>
      <c r="N2857" s="8" t="s">
        <v>51</v>
      </c>
      <c r="O2857" s="8" t="s">
        <v>52</v>
      </c>
      <c r="P2857" s="8" t="s">
        <v>518</v>
      </c>
      <c r="Q2857" s="8" t="s">
        <v>369</v>
      </c>
      <c r="R2857" s="8" t="s">
        <v>3212</v>
      </c>
      <c r="S2857" s="13" t="s">
        <v>520</v>
      </c>
      <c r="T2857" s="8" t="s">
        <v>3214</v>
      </c>
      <c r="U2857" s="3"/>
      <c r="V2857" s="3"/>
      <c r="W2857" s="17"/>
    </row>
    <row r="2858" spans="8:23" ht="15.75" customHeight="1" x14ac:dyDescent="0.2">
      <c r="H2858" s="8"/>
      <c r="I2858" s="8" t="s">
        <v>49</v>
      </c>
      <c r="J2858" s="13" t="s">
        <v>16509</v>
      </c>
      <c r="K2858" s="12" t="s">
        <v>3224</v>
      </c>
      <c r="L2858" s="13" t="s">
        <v>16510</v>
      </c>
      <c r="M2858" s="8" t="s">
        <v>50</v>
      </c>
      <c r="N2858" s="8" t="s">
        <v>120</v>
      </c>
      <c r="O2858" s="8" t="s">
        <v>52</v>
      </c>
      <c r="P2858" s="8" t="s">
        <v>84</v>
      </c>
      <c r="Q2858" s="8" t="s">
        <v>85</v>
      </c>
      <c r="R2858" s="8" t="s">
        <v>3226</v>
      </c>
      <c r="S2858" s="13" t="s">
        <v>3227</v>
      </c>
      <c r="T2858" s="8" t="s">
        <v>3228</v>
      </c>
      <c r="U2858" s="3"/>
      <c r="V2858" s="3"/>
      <c r="W2858" s="25"/>
    </row>
    <row r="2859" spans="8:23" ht="15.75" customHeight="1" x14ac:dyDescent="0.2">
      <c r="H2859" s="8"/>
      <c r="I2859" s="8" t="s">
        <v>70</v>
      </c>
      <c r="J2859" s="13" t="s">
        <v>3343</v>
      </c>
      <c r="K2859" s="12" t="s">
        <v>3344</v>
      </c>
      <c r="L2859" s="13" t="s">
        <v>16511</v>
      </c>
      <c r="M2859" s="8" t="s">
        <v>50</v>
      </c>
      <c r="N2859" s="8" t="s">
        <v>51</v>
      </c>
      <c r="O2859" s="8" t="s">
        <v>52</v>
      </c>
      <c r="P2859" s="8" t="s">
        <v>222</v>
      </c>
      <c r="Q2859" s="8" t="s">
        <v>222</v>
      </c>
      <c r="R2859" s="8" t="s">
        <v>222</v>
      </c>
      <c r="S2859" s="8" t="s">
        <v>222</v>
      </c>
      <c r="T2859" s="8" t="s">
        <v>222</v>
      </c>
      <c r="U2859" s="3"/>
      <c r="V2859" s="3"/>
      <c r="W2859" s="25"/>
    </row>
    <row r="2860" spans="8:23" ht="15.75" customHeight="1" x14ac:dyDescent="0.2">
      <c r="H2860" s="8"/>
      <c r="I2860" s="8" t="s">
        <v>3722</v>
      </c>
      <c r="J2860" s="13" t="s">
        <v>1472</v>
      </c>
      <c r="K2860" s="12" t="s">
        <v>16514</v>
      </c>
      <c r="L2860" s="13" t="s">
        <v>16515</v>
      </c>
      <c r="M2860" s="8" t="s">
        <v>50</v>
      </c>
      <c r="N2860" s="8" t="s">
        <v>120</v>
      </c>
      <c r="O2860" s="8" t="s">
        <v>52</v>
      </c>
      <c r="P2860" s="8" t="s">
        <v>7503</v>
      </c>
      <c r="Q2860" s="8" t="s">
        <v>54</v>
      </c>
      <c r="R2860" s="8" t="s">
        <v>16516</v>
      </c>
      <c r="S2860" s="13" t="s">
        <v>9304</v>
      </c>
      <c r="T2860" s="8" t="s">
        <v>222</v>
      </c>
      <c r="U2860" s="3"/>
      <c r="V2860" s="3"/>
      <c r="W2860" s="25"/>
    </row>
    <row r="2861" spans="8:23" ht="15.75" customHeight="1" x14ac:dyDescent="0.2">
      <c r="H2861" s="8"/>
      <c r="I2861" s="8" t="s">
        <v>634</v>
      </c>
      <c r="J2861" s="8" t="s">
        <v>634</v>
      </c>
      <c r="K2861" s="12" t="s">
        <v>3376</v>
      </c>
      <c r="L2861" s="13" t="s">
        <v>16517</v>
      </c>
      <c r="M2861" s="8" t="s">
        <v>50</v>
      </c>
      <c r="N2861" s="8" t="s">
        <v>639</v>
      </c>
      <c r="O2861" s="8" t="s">
        <v>222</v>
      </c>
      <c r="P2861" s="8" t="s">
        <v>222</v>
      </c>
      <c r="Q2861" s="8" t="s">
        <v>222</v>
      </c>
      <c r="R2861" s="8" t="s">
        <v>222</v>
      </c>
      <c r="S2861" s="8" t="s">
        <v>222</v>
      </c>
      <c r="T2861" s="8" t="s">
        <v>222</v>
      </c>
      <c r="U2861" s="3"/>
      <c r="V2861" s="3"/>
      <c r="W2861" s="25"/>
    </row>
    <row r="2862" spans="8:23" ht="15.75" customHeight="1" x14ac:dyDescent="0.2">
      <c r="H2862" s="8"/>
      <c r="I2862" s="8" t="s">
        <v>46</v>
      </c>
      <c r="J2862" s="13" t="s">
        <v>3343</v>
      </c>
      <c r="K2862" s="12" t="s">
        <v>16520</v>
      </c>
      <c r="L2862" s="13" t="s">
        <v>16521</v>
      </c>
      <c r="M2862" s="8" t="s">
        <v>50</v>
      </c>
      <c r="N2862" s="8" t="s">
        <v>120</v>
      </c>
      <c r="O2862" s="8" t="s">
        <v>411</v>
      </c>
      <c r="P2862" s="8" t="s">
        <v>412</v>
      </c>
      <c r="Q2862" s="8" t="s">
        <v>222</v>
      </c>
      <c r="R2862" s="8" t="s">
        <v>16522</v>
      </c>
      <c r="S2862" s="8" t="s">
        <v>16523</v>
      </c>
      <c r="T2862" s="8" t="s">
        <v>16524</v>
      </c>
      <c r="U2862" s="3"/>
      <c r="V2862" s="3"/>
      <c r="W2862" s="25"/>
    </row>
    <row r="2863" spans="8:23" ht="15.75" customHeight="1" x14ac:dyDescent="0.2">
      <c r="H2863" s="8"/>
      <c r="I2863" s="8" t="s">
        <v>46</v>
      </c>
      <c r="J2863" s="13" t="s">
        <v>8321</v>
      </c>
      <c r="K2863" s="12" t="s">
        <v>3479</v>
      </c>
      <c r="L2863" s="13" t="s">
        <v>16525</v>
      </c>
      <c r="M2863" s="8" t="s">
        <v>50</v>
      </c>
      <c r="N2863" s="8" t="s">
        <v>51</v>
      </c>
      <c r="O2863" s="8" t="s">
        <v>52</v>
      </c>
      <c r="P2863" s="8" t="s">
        <v>273</v>
      </c>
      <c r="Q2863" s="8" t="s">
        <v>3481</v>
      </c>
      <c r="R2863" s="8" t="s">
        <v>3482</v>
      </c>
      <c r="S2863" s="13" t="s">
        <v>3483</v>
      </c>
      <c r="T2863" s="8" t="s">
        <v>3484</v>
      </c>
      <c r="U2863" s="3"/>
      <c r="V2863" s="3"/>
      <c r="W2863" s="17"/>
    </row>
    <row r="2864" spans="8:23" ht="15.75" customHeight="1" x14ac:dyDescent="0.2">
      <c r="H2864" s="8"/>
      <c r="I2864" s="8" t="s">
        <v>49</v>
      </c>
      <c r="J2864" s="13" t="s">
        <v>4040</v>
      </c>
      <c r="K2864" s="12" t="s">
        <v>16529</v>
      </c>
      <c r="L2864" s="13" t="s">
        <v>16530</v>
      </c>
      <c r="M2864" s="8" t="s">
        <v>50</v>
      </c>
      <c r="N2864" s="8" t="s">
        <v>51</v>
      </c>
      <c r="O2864" s="8" t="s">
        <v>52</v>
      </c>
      <c r="P2864" s="8" t="s">
        <v>193</v>
      </c>
      <c r="Q2864" s="8" t="s">
        <v>195</v>
      </c>
      <c r="R2864" s="8" t="s">
        <v>16531</v>
      </c>
      <c r="S2864" s="13" t="s">
        <v>867</v>
      </c>
      <c r="T2864" s="8" t="s">
        <v>222</v>
      </c>
      <c r="U2864" s="3"/>
      <c r="V2864" s="3"/>
      <c r="W2864" s="17"/>
    </row>
    <row r="2865" spans="8:23" ht="15.75" customHeight="1" x14ac:dyDescent="0.2">
      <c r="H2865" s="8"/>
      <c r="I2865" s="8" t="s">
        <v>49</v>
      </c>
      <c r="J2865" s="13" t="s">
        <v>10580</v>
      </c>
      <c r="K2865" s="12" t="s">
        <v>16534</v>
      </c>
      <c r="L2865" s="13" t="s">
        <v>16535</v>
      </c>
      <c r="M2865" s="8" t="s">
        <v>50</v>
      </c>
      <c r="N2865" s="8" t="s">
        <v>51</v>
      </c>
      <c r="O2865" s="8" t="s">
        <v>52</v>
      </c>
      <c r="P2865" s="8" t="s">
        <v>60</v>
      </c>
      <c r="Q2865" s="8" t="s">
        <v>54</v>
      </c>
      <c r="R2865" s="8" t="s">
        <v>16536</v>
      </c>
      <c r="S2865" s="13" t="s">
        <v>63</v>
      </c>
      <c r="T2865" s="8" t="s">
        <v>222</v>
      </c>
      <c r="U2865" s="3"/>
      <c r="V2865" s="3"/>
      <c r="W2865" s="25"/>
    </row>
    <row r="2866" spans="8:23" ht="15.75" customHeight="1" x14ac:dyDescent="0.2">
      <c r="H2866" s="8"/>
      <c r="I2866" s="8" t="s">
        <v>70</v>
      </c>
      <c r="J2866" s="13" t="s">
        <v>5014</v>
      </c>
      <c r="K2866" s="12" t="s">
        <v>3630</v>
      </c>
      <c r="L2866" s="13" t="s">
        <v>16537</v>
      </c>
      <c r="M2866" s="8" t="s">
        <v>50</v>
      </c>
      <c r="N2866" s="8" t="s">
        <v>120</v>
      </c>
      <c r="O2866" s="8" t="s">
        <v>52</v>
      </c>
      <c r="P2866" s="8" t="s">
        <v>273</v>
      </c>
      <c r="Q2866" s="8" t="s">
        <v>3481</v>
      </c>
      <c r="R2866" s="8" t="s">
        <v>3632</v>
      </c>
      <c r="S2866" s="13" t="s">
        <v>3633</v>
      </c>
      <c r="T2866" s="8" t="s">
        <v>3634</v>
      </c>
      <c r="U2866" s="3"/>
      <c r="V2866" s="3"/>
      <c r="W2866" s="17"/>
    </row>
    <row r="2867" spans="8:23" ht="15.75" customHeight="1" x14ac:dyDescent="0.2">
      <c r="H2867" s="8"/>
      <c r="I2867" s="8" t="s">
        <v>2257</v>
      </c>
      <c r="J2867" s="13" t="s">
        <v>3968</v>
      </c>
      <c r="K2867" s="12" t="s">
        <v>16540</v>
      </c>
      <c r="L2867" s="13" t="s">
        <v>16541</v>
      </c>
      <c r="M2867" s="8" t="s">
        <v>50</v>
      </c>
      <c r="N2867" s="8" t="s">
        <v>120</v>
      </c>
      <c r="O2867" s="8" t="s">
        <v>52</v>
      </c>
      <c r="P2867" s="8" t="s">
        <v>16542</v>
      </c>
      <c r="Q2867" s="8" t="s">
        <v>3216</v>
      </c>
      <c r="R2867" s="8" t="s">
        <v>16543</v>
      </c>
      <c r="S2867" s="13" t="s">
        <v>16544</v>
      </c>
      <c r="T2867" s="8" t="s">
        <v>222</v>
      </c>
      <c r="U2867" s="3"/>
      <c r="V2867" s="3"/>
      <c r="W2867" s="25"/>
    </row>
    <row r="2868" spans="8:23" ht="15.75" customHeight="1" x14ac:dyDescent="0.2">
      <c r="H2868" s="8"/>
      <c r="I2868" s="8" t="s">
        <v>46</v>
      </c>
      <c r="J2868" s="13" t="s">
        <v>16546</v>
      </c>
      <c r="K2868" s="12" t="s">
        <v>16547</v>
      </c>
      <c r="L2868" s="13" t="s">
        <v>16548</v>
      </c>
      <c r="M2868" s="8" t="s">
        <v>50</v>
      </c>
      <c r="N2868" s="8" t="s">
        <v>120</v>
      </c>
      <c r="O2868" s="8" t="s">
        <v>52</v>
      </c>
      <c r="P2868" s="8" t="s">
        <v>84</v>
      </c>
      <c r="Q2868" s="8" t="s">
        <v>85</v>
      </c>
      <c r="R2868" s="8" t="s">
        <v>16549</v>
      </c>
      <c r="S2868" s="13" t="s">
        <v>849</v>
      </c>
      <c r="T2868" s="8" t="s">
        <v>16550</v>
      </c>
      <c r="U2868" s="3"/>
      <c r="V2868" s="3"/>
      <c r="W2868" s="25"/>
    </row>
    <row r="2869" spans="8:23" ht="15.75" customHeight="1" x14ac:dyDescent="0.2">
      <c r="H2869" s="8"/>
      <c r="I2869" s="8" t="s">
        <v>1847</v>
      </c>
      <c r="J2869" s="13" t="s">
        <v>16551</v>
      </c>
      <c r="K2869" s="12" t="s">
        <v>1848</v>
      </c>
      <c r="L2869" s="13" t="s">
        <v>16552</v>
      </c>
      <c r="M2869" s="8" t="s">
        <v>50</v>
      </c>
      <c r="N2869" s="8" t="s">
        <v>51</v>
      </c>
      <c r="O2869" s="8" t="s">
        <v>52</v>
      </c>
      <c r="P2869" s="8" t="s">
        <v>1278</v>
      </c>
      <c r="Q2869" s="8" t="s">
        <v>97</v>
      </c>
      <c r="R2869" s="8" t="s">
        <v>1850</v>
      </c>
      <c r="S2869" s="13" t="s">
        <v>1851</v>
      </c>
      <c r="T2869" s="8" t="s">
        <v>1852</v>
      </c>
      <c r="U2869" s="3"/>
      <c r="V2869" s="3"/>
      <c r="W2869" s="25"/>
    </row>
    <row r="2870" spans="8:23" ht="15.75" customHeight="1" x14ac:dyDescent="0.2">
      <c r="H2870" s="8"/>
      <c r="I2870" s="8" t="s">
        <v>46</v>
      </c>
      <c r="J2870" s="13" t="s">
        <v>3865</v>
      </c>
      <c r="K2870" s="12" t="s">
        <v>16556</v>
      </c>
      <c r="L2870" s="13" t="s">
        <v>16557</v>
      </c>
      <c r="M2870" s="8" t="s">
        <v>50</v>
      </c>
      <c r="N2870" s="8" t="s">
        <v>120</v>
      </c>
      <c r="O2870" s="8" t="s">
        <v>52</v>
      </c>
      <c r="P2870" s="8" t="s">
        <v>193</v>
      </c>
      <c r="Q2870" s="8" t="s">
        <v>195</v>
      </c>
      <c r="R2870" s="8" t="s">
        <v>16558</v>
      </c>
      <c r="S2870" s="13" t="s">
        <v>16559</v>
      </c>
      <c r="T2870" s="8" t="s">
        <v>222</v>
      </c>
      <c r="U2870" s="3"/>
      <c r="V2870" s="3"/>
      <c r="W2870" s="17"/>
    </row>
    <row r="2871" spans="8:23" ht="15.75" customHeight="1" x14ac:dyDescent="0.2">
      <c r="H2871" s="8"/>
      <c r="I2871" s="8" t="s">
        <v>46</v>
      </c>
      <c r="J2871" s="13" t="s">
        <v>3865</v>
      </c>
      <c r="K2871" s="12" t="s">
        <v>16562</v>
      </c>
      <c r="L2871" s="13" t="s">
        <v>16563</v>
      </c>
      <c r="M2871" s="8" t="s">
        <v>50</v>
      </c>
      <c r="N2871" s="8" t="s">
        <v>51</v>
      </c>
      <c r="O2871" s="8" t="s">
        <v>52</v>
      </c>
      <c r="P2871" s="8" t="s">
        <v>193</v>
      </c>
      <c r="Q2871" s="8" t="s">
        <v>195</v>
      </c>
      <c r="R2871" s="8" t="s">
        <v>222</v>
      </c>
      <c r="S2871" s="8" t="s">
        <v>222</v>
      </c>
      <c r="T2871" s="8" t="s">
        <v>222</v>
      </c>
      <c r="U2871" s="3"/>
      <c r="V2871" s="3"/>
      <c r="W2871" s="25"/>
    </row>
    <row r="2872" spans="8:23" ht="15.75" customHeight="1" x14ac:dyDescent="0.2">
      <c r="H2872" s="8"/>
      <c r="I2872" s="8" t="s">
        <v>2834</v>
      </c>
      <c r="J2872" s="13" t="s">
        <v>16330</v>
      </c>
      <c r="K2872" s="12" t="s">
        <v>16567</v>
      </c>
      <c r="L2872" s="13" t="s">
        <v>16568</v>
      </c>
      <c r="M2872" s="8" t="s">
        <v>50</v>
      </c>
      <c r="N2872" s="8" t="s">
        <v>120</v>
      </c>
      <c r="O2872" s="8" t="s">
        <v>52</v>
      </c>
      <c r="P2872" s="8" t="s">
        <v>73</v>
      </c>
      <c r="Q2872" s="8" t="s">
        <v>54</v>
      </c>
      <c r="R2872" s="8" t="s">
        <v>16569</v>
      </c>
      <c r="S2872" s="13" t="s">
        <v>9779</v>
      </c>
      <c r="T2872" s="8" t="s">
        <v>222</v>
      </c>
      <c r="U2872" s="3"/>
      <c r="V2872" s="3"/>
      <c r="W2872" s="17"/>
    </row>
    <row r="2873" spans="8:23" ht="15.75" customHeight="1" x14ac:dyDescent="0.2">
      <c r="H2873" s="8"/>
      <c r="I2873" s="8" t="s">
        <v>49</v>
      </c>
      <c r="J2873" s="13" t="s">
        <v>2625</v>
      </c>
      <c r="K2873" s="12" t="s">
        <v>16573</v>
      </c>
      <c r="L2873" s="13" t="s">
        <v>16574</v>
      </c>
      <c r="M2873" s="8" t="s">
        <v>50</v>
      </c>
      <c r="N2873" s="8" t="s">
        <v>120</v>
      </c>
      <c r="O2873" s="8" t="s">
        <v>52</v>
      </c>
      <c r="P2873" s="8" t="s">
        <v>6767</v>
      </c>
      <c r="Q2873" s="8" t="s">
        <v>54</v>
      </c>
      <c r="R2873" s="8" t="s">
        <v>16575</v>
      </c>
      <c r="S2873" s="13" t="s">
        <v>6769</v>
      </c>
      <c r="T2873" s="8" t="s">
        <v>222</v>
      </c>
      <c r="U2873" s="3"/>
      <c r="V2873" s="3"/>
      <c r="W2873" s="25"/>
    </row>
    <row r="2874" spans="8:23" ht="15.75" customHeight="1" x14ac:dyDescent="0.2">
      <c r="H2874" s="8"/>
      <c r="I2874" s="8" t="s">
        <v>46</v>
      </c>
      <c r="J2874" s="13" t="s">
        <v>16272</v>
      </c>
      <c r="K2874" s="12" t="s">
        <v>16579</v>
      </c>
      <c r="L2874" s="13" t="s">
        <v>16580</v>
      </c>
      <c r="M2874" s="8" t="s">
        <v>50</v>
      </c>
      <c r="N2874" s="8" t="s">
        <v>120</v>
      </c>
      <c r="O2874" s="8" t="s">
        <v>52</v>
      </c>
      <c r="P2874" s="8" t="s">
        <v>84</v>
      </c>
      <c r="Q2874" s="8" t="s">
        <v>84</v>
      </c>
      <c r="R2874" s="8" t="s">
        <v>16581</v>
      </c>
      <c r="S2874" s="13" t="s">
        <v>87</v>
      </c>
      <c r="T2874" s="8" t="s">
        <v>16582</v>
      </c>
      <c r="U2874" s="3"/>
      <c r="V2874" s="3"/>
      <c r="W2874" s="17"/>
    </row>
    <row r="2875" spans="8:23" ht="15.75" customHeight="1" x14ac:dyDescent="0.2">
      <c r="H2875" s="8"/>
      <c r="I2875" s="8" t="s">
        <v>46</v>
      </c>
      <c r="J2875" s="13" t="s">
        <v>3865</v>
      </c>
      <c r="K2875" s="12" t="s">
        <v>16585</v>
      </c>
      <c r="L2875" s="13" t="s">
        <v>16586</v>
      </c>
      <c r="M2875" s="8" t="s">
        <v>50</v>
      </c>
      <c r="N2875" s="8" t="s">
        <v>120</v>
      </c>
      <c r="O2875" s="8" t="s">
        <v>222</v>
      </c>
      <c r="P2875" s="8" t="s">
        <v>222</v>
      </c>
      <c r="Q2875" s="8" t="s">
        <v>222</v>
      </c>
      <c r="R2875" s="8" t="s">
        <v>222</v>
      </c>
      <c r="S2875" s="8" t="s">
        <v>222</v>
      </c>
      <c r="T2875" s="8" t="s">
        <v>222</v>
      </c>
      <c r="U2875" s="3"/>
      <c r="V2875" s="3"/>
      <c r="W2875" s="25"/>
    </row>
    <row r="2876" spans="8:23" ht="15.75" customHeight="1" x14ac:dyDescent="0.2">
      <c r="H2876" s="8"/>
      <c r="I2876" s="8" t="s">
        <v>11932</v>
      </c>
      <c r="J2876" s="13" t="s">
        <v>1626</v>
      </c>
      <c r="K2876" s="12" t="s">
        <v>16590</v>
      </c>
      <c r="L2876" s="13" t="s">
        <v>16591</v>
      </c>
      <c r="M2876" s="8" t="s">
        <v>50</v>
      </c>
      <c r="N2876" s="8" t="s">
        <v>120</v>
      </c>
      <c r="O2876" s="8" t="s">
        <v>52</v>
      </c>
      <c r="P2876" s="8" t="s">
        <v>84</v>
      </c>
      <c r="Q2876" s="8" t="s">
        <v>85</v>
      </c>
      <c r="R2876" s="8" t="s">
        <v>16592</v>
      </c>
      <c r="S2876" s="13" t="s">
        <v>4275</v>
      </c>
      <c r="T2876" s="8" t="s">
        <v>222</v>
      </c>
      <c r="U2876" s="3"/>
      <c r="V2876" s="3"/>
      <c r="W2876" s="25"/>
    </row>
    <row r="2877" spans="8:23" ht="15.75" customHeight="1" x14ac:dyDescent="0.2">
      <c r="H2877" s="8"/>
      <c r="I2877" s="8" t="s">
        <v>9616</v>
      </c>
      <c r="J2877" s="13" t="s">
        <v>5937</v>
      </c>
      <c r="K2877" s="12" t="s">
        <v>16596</v>
      </c>
      <c r="L2877" s="13" t="s">
        <v>16597</v>
      </c>
      <c r="M2877" s="8" t="s">
        <v>50</v>
      </c>
      <c r="N2877" s="8" t="s">
        <v>120</v>
      </c>
      <c r="O2877" s="8" t="s">
        <v>52</v>
      </c>
      <c r="P2877" s="8" t="s">
        <v>16598</v>
      </c>
      <c r="Q2877" s="8" t="s">
        <v>3109</v>
      </c>
      <c r="R2877" s="8" t="s">
        <v>16599</v>
      </c>
      <c r="S2877" s="13" t="s">
        <v>16600</v>
      </c>
      <c r="T2877" s="8" t="s">
        <v>16601</v>
      </c>
      <c r="U2877" s="3"/>
      <c r="V2877" s="3"/>
      <c r="W2877" s="25"/>
    </row>
    <row r="2878" spans="8:23" ht="15.75" customHeight="1" x14ac:dyDescent="0.2">
      <c r="H2878" s="8"/>
      <c r="I2878" s="8" t="s">
        <v>4823</v>
      </c>
      <c r="J2878" s="13" t="s">
        <v>16602</v>
      </c>
      <c r="K2878" s="12" t="s">
        <v>4824</v>
      </c>
      <c r="L2878" s="13" t="s">
        <v>16603</v>
      </c>
      <c r="M2878" s="8" t="s">
        <v>50</v>
      </c>
      <c r="N2878" s="8" t="s">
        <v>120</v>
      </c>
      <c r="O2878" s="8" t="s">
        <v>4646</v>
      </c>
      <c r="P2878" s="8" t="s">
        <v>4827</v>
      </c>
      <c r="Q2878" s="8" t="s">
        <v>222</v>
      </c>
      <c r="R2878" s="8" t="s">
        <v>4830</v>
      </c>
      <c r="S2878" s="13" t="s">
        <v>4831</v>
      </c>
      <c r="T2878" s="8" t="s">
        <v>4833</v>
      </c>
      <c r="U2878" s="3"/>
      <c r="V2878" s="3"/>
      <c r="W2878" s="17"/>
    </row>
    <row r="2879" spans="8:23" ht="15.75" customHeight="1" x14ac:dyDescent="0.2">
      <c r="H2879" s="8"/>
      <c r="I2879" s="8" t="s">
        <v>219</v>
      </c>
      <c r="J2879" s="13" t="s">
        <v>1221</v>
      </c>
      <c r="K2879" s="12" t="s">
        <v>16607</v>
      </c>
      <c r="L2879" s="13" t="s">
        <v>16608</v>
      </c>
      <c r="M2879" s="8" t="s">
        <v>50</v>
      </c>
      <c r="N2879" s="8" t="s">
        <v>120</v>
      </c>
      <c r="O2879" s="8" t="s">
        <v>52</v>
      </c>
      <c r="P2879" s="8" t="s">
        <v>16609</v>
      </c>
      <c r="Q2879" s="8" t="s">
        <v>195</v>
      </c>
      <c r="R2879" s="8" t="s">
        <v>16610</v>
      </c>
      <c r="S2879" s="13" t="s">
        <v>16611</v>
      </c>
      <c r="T2879" s="8" t="s">
        <v>222</v>
      </c>
      <c r="U2879" s="3"/>
      <c r="V2879" s="3"/>
      <c r="W2879" s="17"/>
    </row>
    <row r="2880" spans="8:23" ht="15.75" customHeight="1" x14ac:dyDescent="0.2">
      <c r="H2880" s="8"/>
      <c r="I2880" s="8" t="s">
        <v>434</v>
      </c>
      <c r="J2880" s="13" t="s">
        <v>2011</v>
      </c>
      <c r="K2880" s="12" t="s">
        <v>2012</v>
      </c>
      <c r="L2880" s="13" t="s">
        <v>16612</v>
      </c>
      <c r="M2880" s="8" t="s">
        <v>50</v>
      </c>
      <c r="N2880" s="8" t="s">
        <v>120</v>
      </c>
      <c r="O2880" s="8" t="s">
        <v>52</v>
      </c>
      <c r="P2880" s="8" t="s">
        <v>2014</v>
      </c>
      <c r="Q2880" s="8" t="s">
        <v>1799</v>
      </c>
      <c r="R2880" s="8" t="s">
        <v>2015</v>
      </c>
      <c r="S2880" s="13" t="s">
        <v>2016</v>
      </c>
      <c r="T2880" s="8" t="s">
        <v>222</v>
      </c>
      <c r="U2880" s="3"/>
      <c r="V2880" s="3"/>
      <c r="W2880" s="17"/>
    </row>
    <row r="2881" spans="8:23" ht="15.75" customHeight="1" x14ac:dyDescent="0.2">
      <c r="H2881" s="8"/>
      <c r="I2881" s="8" t="s">
        <v>3819</v>
      </c>
      <c r="J2881" s="13" t="s">
        <v>4765</v>
      </c>
      <c r="K2881" s="12" t="s">
        <v>4874</v>
      </c>
      <c r="L2881" s="13" t="s">
        <v>16613</v>
      </c>
      <c r="M2881" s="8" t="s">
        <v>50</v>
      </c>
      <c r="N2881" s="8" t="s">
        <v>51</v>
      </c>
      <c r="O2881" s="8" t="s">
        <v>52</v>
      </c>
      <c r="P2881" s="8" t="s">
        <v>4876</v>
      </c>
      <c r="Q2881" s="8" t="s">
        <v>3216</v>
      </c>
      <c r="R2881" s="8" t="s">
        <v>4877</v>
      </c>
      <c r="S2881" s="13" t="s">
        <v>4878</v>
      </c>
      <c r="T2881" s="8" t="s">
        <v>222</v>
      </c>
      <c r="U2881" s="3"/>
      <c r="V2881" s="3"/>
      <c r="W2881" s="17"/>
    </row>
    <row r="2882" spans="8:23" ht="15.75" customHeight="1" x14ac:dyDescent="0.2">
      <c r="H2882" s="8"/>
      <c r="I2882" s="8" t="s">
        <v>70</v>
      </c>
      <c r="J2882" s="13" t="s">
        <v>10468</v>
      </c>
      <c r="K2882" s="12" t="s">
        <v>16616</v>
      </c>
      <c r="L2882" s="13" t="s">
        <v>16617</v>
      </c>
      <c r="M2882" s="8" t="s">
        <v>50</v>
      </c>
      <c r="N2882" s="8" t="s">
        <v>120</v>
      </c>
      <c r="O2882" s="8" t="s">
        <v>52</v>
      </c>
      <c r="P2882" s="8" t="s">
        <v>16618</v>
      </c>
      <c r="Q2882" s="8" t="s">
        <v>54</v>
      </c>
      <c r="R2882" s="8" t="s">
        <v>16619</v>
      </c>
      <c r="S2882" s="13" t="s">
        <v>16620</v>
      </c>
      <c r="T2882" s="8" t="s">
        <v>16621</v>
      </c>
      <c r="U2882" s="3"/>
      <c r="V2882" s="3"/>
      <c r="W2882" s="25"/>
    </row>
    <row r="2883" spans="8:23" ht="15.75" customHeight="1" x14ac:dyDescent="0.2">
      <c r="H2883" s="8"/>
      <c r="I2883" s="8" t="s">
        <v>706</v>
      </c>
      <c r="J2883" s="13" t="s">
        <v>16622</v>
      </c>
      <c r="K2883" s="12" t="s">
        <v>3671</v>
      </c>
      <c r="L2883" s="13" t="s">
        <v>16623</v>
      </c>
      <c r="M2883" s="8" t="s">
        <v>50</v>
      </c>
      <c r="N2883" s="8" t="s">
        <v>120</v>
      </c>
      <c r="O2883" s="8" t="s">
        <v>52</v>
      </c>
      <c r="P2883" s="8" t="s">
        <v>3673</v>
      </c>
      <c r="Q2883" s="8" t="s">
        <v>393</v>
      </c>
      <c r="R2883" s="8" t="s">
        <v>3674</v>
      </c>
      <c r="S2883" s="13" t="s">
        <v>3675</v>
      </c>
      <c r="T2883" s="8" t="s">
        <v>3676</v>
      </c>
      <c r="U2883" s="3"/>
      <c r="V2883" s="3"/>
      <c r="W2883" s="25"/>
    </row>
    <row r="2884" spans="8:23" ht="15.75" customHeight="1" x14ac:dyDescent="0.2">
      <c r="H2884" s="8"/>
      <c r="I2884" s="8" t="s">
        <v>49</v>
      </c>
      <c r="J2884" s="13" t="s">
        <v>1511</v>
      </c>
      <c r="K2884" s="12" t="s">
        <v>16627</v>
      </c>
      <c r="L2884" s="13" t="s">
        <v>16628</v>
      </c>
      <c r="M2884" s="8" t="s">
        <v>50</v>
      </c>
      <c r="N2884" s="8" t="s">
        <v>120</v>
      </c>
      <c r="O2884" s="8" t="s">
        <v>52</v>
      </c>
      <c r="P2884" s="8" t="s">
        <v>16609</v>
      </c>
      <c r="Q2884" s="8" t="s">
        <v>54</v>
      </c>
      <c r="R2884" s="8" t="s">
        <v>16629</v>
      </c>
      <c r="S2884" s="13" t="s">
        <v>16630</v>
      </c>
      <c r="T2884" s="8" t="s">
        <v>16631</v>
      </c>
      <c r="U2884" s="3"/>
      <c r="V2884" s="3"/>
      <c r="W2884" s="17"/>
    </row>
    <row r="2885" spans="8:23" ht="15.75" customHeight="1" x14ac:dyDescent="0.2">
      <c r="H2885" s="8"/>
      <c r="I2885" s="8" t="s">
        <v>49</v>
      </c>
      <c r="J2885" s="13" t="s">
        <v>2735</v>
      </c>
      <c r="K2885" s="12" t="s">
        <v>16634</v>
      </c>
      <c r="L2885" s="13" t="s">
        <v>16635</v>
      </c>
      <c r="M2885" s="8" t="s">
        <v>50</v>
      </c>
      <c r="N2885" s="8" t="s">
        <v>120</v>
      </c>
      <c r="O2885" s="8" t="s">
        <v>52</v>
      </c>
      <c r="P2885" s="8" t="s">
        <v>1052</v>
      </c>
      <c r="Q2885" s="8" t="s">
        <v>97</v>
      </c>
      <c r="R2885" s="8" t="s">
        <v>16636</v>
      </c>
      <c r="S2885" s="13" t="s">
        <v>1055</v>
      </c>
      <c r="T2885" s="8" t="s">
        <v>222</v>
      </c>
      <c r="U2885" s="3"/>
      <c r="V2885" s="3"/>
      <c r="W2885" s="25"/>
    </row>
    <row r="2886" spans="8:23" ht="15.75" customHeight="1" x14ac:dyDescent="0.2">
      <c r="H2886" s="8"/>
      <c r="I2886" s="8" t="s">
        <v>49</v>
      </c>
      <c r="J2886" s="13" t="s">
        <v>6678</v>
      </c>
      <c r="K2886" s="12" t="s">
        <v>16641</v>
      </c>
      <c r="L2886" s="13" t="s">
        <v>16642</v>
      </c>
      <c r="M2886" s="8" t="s">
        <v>50</v>
      </c>
      <c r="N2886" s="8" t="s">
        <v>120</v>
      </c>
      <c r="O2886" s="8" t="s">
        <v>52</v>
      </c>
      <c r="P2886" s="8" t="s">
        <v>73</v>
      </c>
      <c r="Q2886" s="8" t="s">
        <v>54</v>
      </c>
      <c r="R2886" s="8" t="s">
        <v>16643</v>
      </c>
      <c r="S2886" s="13" t="s">
        <v>9779</v>
      </c>
      <c r="T2886" s="8" t="s">
        <v>16644</v>
      </c>
      <c r="U2886" s="3"/>
      <c r="V2886" s="3"/>
      <c r="W2886" s="17"/>
    </row>
    <row r="2887" spans="8:23" ht="15.75" customHeight="1" x14ac:dyDescent="0.2">
      <c r="H2887" s="8"/>
      <c r="I2887" s="8" t="s">
        <v>70</v>
      </c>
      <c r="J2887" s="13" t="s">
        <v>2853</v>
      </c>
      <c r="K2887" s="12" t="s">
        <v>3716</v>
      </c>
      <c r="L2887" s="13" t="s">
        <v>16645</v>
      </c>
      <c r="M2887" s="8" t="s">
        <v>50</v>
      </c>
      <c r="N2887" s="8" t="s">
        <v>120</v>
      </c>
      <c r="O2887" s="8" t="s">
        <v>222</v>
      </c>
      <c r="P2887" s="8" t="s">
        <v>222</v>
      </c>
      <c r="Q2887" s="8" t="s">
        <v>222</v>
      </c>
      <c r="R2887" s="8" t="s">
        <v>222</v>
      </c>
      <c r="S2887" s="8" t="s">
        <v>222</v>
      </c>
      <c r="T2887" s="8" t="s">
        <v>222</v>
      </c>
      <c r="U2887" s="3"/>
      <c r="V2887" s="3"/>
      <c r="W2887" s="17"/>
    </row>
    <row r="2888" spans="8:23" ht="15.75" customHeight="1" x14ac:dyDescent="0.2">
      <c r="H2888" s="8"/>
      <c r="I2888" s="8" t="s">
        <v>634</v>
      </c>
      <c r="J2888" s="8" t="s">
        <v>634</v>
      </c>
      <c r="K2888" s="12" t="s">
        <v>16649</v>
      </c>
      <c r="L2888" s="13" t="s">
        <v>16650</v>
      </c>
      <c r="M2888" s="8" t="s">
        <v>50</v>
      </c>
      <c r="N2888" s="8" t="s">
        <v>639</v>
      </c>
      <c r="O2888" s="8" t="s">
        <v>222</v>
      </c>
      <c r="P2888" s="8" t="s">
        <v>222</v>
      </c>
      <c r="Q2888" s="8" t="s">
        <v>222</v>
      </c>
      <c r="R2888" s="8" t="s">
        <v>222</v>
      </c>
      <c r="S2888" s="8" t="s">
        <v>222</v>
      </c>
      <c r="T2888" s="8" t="s">
        <v>222</v>
      </c>
      <c r="U2888" s="3"/>
      <c r="V2888" s="3"/>
      <c r="W2888" s="17"/>
    </row>
    <row r="2889" spans="8:23" ht="15.75" customHeight="1" x14ac:dyDescent="0.2">
      <c r="H2889" s="8"/>
      <c r="I2889" s="8" t="s">
        <v>70</v>
      </c>
      <c r="J2889" s="13" t="s">
        <v>1064</v>
      </c>
      <c r="K2889" s="12" t="s">
        <v>16654</v>
      </c>
      <c r="L2889" s="13" t="s">
        <v>16655</v>
      </c>
      <c r="M2889" s="8" t="s">
        <v>50</v>
      </c>
      <c r="N2889" s="8" t="s">
        <v>51</v>
      </c>
      <c r="O2889" s="8" t="s">
        <v>52</v>
      </c>
      <c r="P2889" s="8" t="s">
        <v>2206</v>
      </c>
      <c r="Q2889" s="8" t="s">
        <v>175</v>
      </c>
      <c r="R2889" s="8" t="s">
        <v>16656</v>
      </c>
      <c r="S2889" s="13" t="s">
        <v>16657</v>
      </c>
      <c r="T2889" s="8" t="s">
        <v>16658</v>
      </c>
      <c r="U2889" s="3"/>
      <c r="V2889" s="3"/>
      <c r="W2889" s="17"/>
    </row>
    <row r="2890" spans="8:23" ht="15.75" customHeight="1" x14ac:dyDescent="0.2">
      <c r="H2890" s="8"/>
      <c r="I2890" s="8" t="s">
        <v>49</v>
      </c>
      <c r="J2890" s="13" t="s">
        <v>9106</v>
      </c>
      <c r="K2890" s="12" t="s">
        <v>16662</v>
      </c>
      <c r="L2890" s="13" t="s">
        <v>16663</v>
      </c>
      <c r="M2890" s="8" t="s">
        <v>50</v>
      </c>
      <c r="N2890" s="8" t="s">
        <v>120</v>
      </c>
      <c r="O2890" s="8" t="s">
        <v>52</v>
      </c>
      <c r="P2890" s="8" t="s">
        <v>15350</v>
      </c>
      <c r="Q2890" s="8" t="s">
        <v>3481</v>
      </c>
      <c r="R2890" s="8" t="s">
        <v>16664</v>
      </c>
      <c r="S2890" s="13" t="s">
        <v>15353</v>
      </c>
      <c r="T2890" s="8" t="s">
        <v>222</v>
      </c>
      <c r="U2890" s="3"/>
      <c r="V2890" s="3"/>
      <c r="W2890" s="17"/>
    </row>
    <row r="2891" spans="8:23" ht="15.75" customHeight="1" x14ac:dyDescent="0.2">
      <c r="H2891" s="8"/>
      <c r="I2891" s="8" t="s">
        <v>2834</v>
      </c>
      <c r="J2891" s="13" t="s">
        <v>6678</v>
      </c>
      <c r="K2891" s="12" t="s">
        <v>16669</v>
      </c>
      <c r="L2891" s="13" t="s">
        <v>16670</v>
      </c>
      <c r="M2891" s="8" t="s">
        <v>50</v>
      </c>
      <c r="N2891" s="8" t="s">
        <v>120</v>
      </c>
      <c r="O2891" s="8" t="s">
        <v>52</v>
      </c>
      <c r="P2891" s="8" t="s">
        <v>1993</v>
      </c>
      <c r="Q2891" s="8" t="s">
        <v>781</v>
      </c>
      <c r="R2891" s="8" t="s">
        <v>16671</v>
      </c>
      <c r="S2891" s="13" t="s">
        <v>16672</v>
      </c>
      <c r="T2891" s="8" t="s">
        <v>222</v>
      </c>
      <c r="U2891" s="3"/>
      <c r="V2891" s="3"/>
      <c r="W2891" s="17"/>
    </row>
    <row r="2892" spans="8:23" ht="15.75" customHeight="1" x14ac:dyDescent="0.2">
      <c r="H2892" s="8"/>
      <c r="I2892" s="8" t="s">
        <v>49</v>
      </c>
      <c r="J2892" s="13" t="s">
        <v>2184</v>
      </c>
      <c r="K2892" s="12" t="s">
        <v>2185</v>
      </c>
      <c r="L2892" s="13" t="s">
        <v>16673</v>
      </c>
      <c r="M2892" s="8" t="s">
        <v>50</v>
      </c>
      <c r="N2892" s="8" t="s">
        <v>120</v>
      </c>
      <c r="O2892" s="8" t="s">
        <v>52</v>
      </c>
      <c r="P2892" s="8" t="s">
        <v>2187</v>
      </c>
      <c r="Q2892" s="8" t="s">
        <v>1593</v>
      </c>
      <c r="R2892" s="8" t="s">
        <v>2188</v>
      </c>
      <c r="S2892" s="13" t="s">
        <v>2189</v>
      </c>
      <c r="T2892" s="8" t="s">
        <v>2190</v>
      </c>
      <c r="U2892" s="3"/>
      <c r="V2892" s="3"/>
      <c r="W2892" s="17"/>
    </row>
    <row r="2893" spans="8:23" ht="15.75" customHeight="1" x14ac:dyDescent="0.2">
      <c r="H2893" s="8"/>
      <c r="I2893" s="8" t="s">
        <v>706</v>
      </c>
      <c r="J2893" s="13" t="s">
        <v>4945</v>
      </c>
      <c r="K2893" s="12" t="s">
        <v>16676</v>
      </c>
      <c r="L2893" s="13" t="s">
        <v>16677</v>
      </c>
      <c r="M2893" s="8" t="s">
        <v>50</v>
      </c>
      <c r="N2893" s="8" t="s">
        <v>120</v>
      </c>
      <c r="O2893" s="8" t="s">
        <v>52</v>
      </c>
      <c r="P2893" s="8" t="s">
        <v>222</v>
      </c>
      <c r="Q2893" s="8" t="s">
        <v>222</v>
      </c>
      <c r="R2893" s="8" t="s">
        <v>222</v>
      </c>
      <c r="S2893" s="8" t="s">
        <v>222</v>
      </c>
      <c r="T2893" s="8" t="s">
        <v>222</v>
      </c>
      <c r="U2893" s="3"/>
      <c r="V2893" s="3"/>
      <c r="W2893" s="25"/>
    </row>
    <row r="2894" spans="8:23" ht="15.75" customHeight="1" x14ac:dyDescent="0.2">
      <c r="H2894" s="8"/>
      <c r="I2894" s="8" t="s">
        <v>434</v>
      </c>
      <c r="J2894" s="13" t="s">
        <v>6842</v>
      </c>
      <c r="K2894" s="12" t="s">
        <v>16682</v>
      </c>
      <c r="L2894" s="13" t="s">
        <v>16683</v>
      </c>
      <c r="M2894" s="8" t="s">
        <v>50</v>
      </c>
      <c r="N2894" s="8" t="s">
        <v>120</v>
      </c>
      <c r="O2894" s="8" t="s">
        <v>52</v>
      </c>
      <c r="P2894" s="8" t="s">
        <v>16684</v>
      </c>
      <c r="Q2894" s="8" t="s">
        <v>16685</v>
      </c>
      <c r="R2894" s="8" t="s">
        <v>16686</v>
      </c>
      <c r="S2894" s="13" t="s">
        <v>16687</v>
      </c>
      <c r="T2894" s="8" t="s">
        <v>16688</v>
      </c>
      <c r="U2894" s="3"/>
      <c r="V2894" s="3"/>
      <c r="W2894" s="17"/>
    </row>
    <row r="2895" spans="8:23" ht="15.75" customHeight="1" x14ac:dyDescent="0.2">
      <c r="H2895" s="8"/>
      <c r="I2895" s="8" t="s">
        <v>434</v>
      </c>
      <c r="J2895" s="13" t="s">
        <v>349</v>
      </c>
      <c r="K2895" s="12" t="s">
        <v>3805</v>
      </c>
      <c r="L2895" s="13" t="s">
        <v>16689</v>
      </c>
      <c r="M2895" s="8" t="s">
        <v>50</v>
      </c>
      <c r="N2895" s="8" t="s">
        <v>120</v>
      </c>
      <c r="O2895" s="8" t="s">
        <v>52</v>
      </c>
      <c r="P2895" s="8" t="s">
        <v>73</v>
      </c>
      <c r="Q2895" s="8" t="s">
        <v>54</v>
      </c>
      <c r="R2895" s="8" t="s">
        <v>3807</v>
      </c>
      <c r="S2895" s="13" t="s">
        <v>3808</v>
      </c>
      <c r="T2895" s="8" t="s">
        <v>222</v>
      </c>
      <c r="U2895" s="3"/>
      <c r="V2895" s="3"/>
      <c r="W2895" s="25"/>
    </row>
    <row r="2896" spans="8:23" ht="15.75" customHeight="1" x14ac:dyDescent="0.2">
      <c r="H2896" s="8"/>
      <c r="I2896" s="8" t="s">
        <v>2257</v>
      </c>
      <c r="J2896" s="13" t="s">
        <v>16690</v>
      </c>
      <c r="K2896" s="12" t="s">
        <v>2259</v>
      </c>
      <c r="L2896" s="13" t="s">
        <v>16691</v>
      </c>
      <c r="M2896" s="8" t="s">
        <v>50</v>
      </c>
      <c r="N2896" s="8" t="s">
        <v>120</v>
      </c>
      <c r="O2896" s="8" t="s">
        <v>52</v>
      </c>
      <c r="P2896" s="8" t="s">
        <v>2263</v>
      </c>
      <c r="Q2896" s="8" t="s">
        <v>84</v>
      </c>
      <c r="R2896" s="8" t="s">
        <v>2264</v>
      </c>
      <c r="S2896" s="13" t="s">
        <v>2265</v>
      </c>
      <c r="T2896" s="8" t="s">
        <v>2266</v>
      </c>
      <c r="U2896" s="3"/>
      <c r="V2896" s="3"/>
      <c r="W2896" s="25"/>
    </row>
    <row r="2897" spans="8:23" ht="15.75" customHeight="1" x14ac:dyDescent="0.2">
      <c r="H2897" s="8"/>
      <c r="I2897" s="8" t="s">
        <v>2257</v>
      </c>
      <c r="J2897" s="13" t="s">
        <v>2625</v>
      </c>
      <c r="K2897" s="12" t="s">
        <v>3821</v>
      </c>
      <c r="L2897" s="13" t="s">
        <v>16692</v>
      </c>
      <c r="M2897" s="8" t="s">
        <v>50</v>
      </c>
      <c r="N2897" s="8" t="s">
        <v>120</v>
      </c>
      <c r="O2897" s="8" t="s">
        <v>52</v>
      </c>
      <c r="P2897" s="8" t="s">
        <v>84</v>
      </c>
      <c r="Q2897" s="8" t="s">
        <v>84</v>
      </c>
      <c r="R2897" s="8" t="s">
        <v>3826</v>
      </c>
      <c r="S2897" s="13" t="s">
        <v>3827</v>
      </c>
      <c r="T2897" s="8" t="s">
        <v>3828</v>
      </c>
      <c r="U2897" s="3"/>
      <c r="V2897" s="3"/>
      <c r="W2897" s="17"/>
    </row>
    <row r="2898" spans="8:23" ht="15.75" customHeight="1" x14ac:dyDescent="0.2">
      <c r="H2898" s="8"/>
      <c r="I2898" s="8" t="s">
        <v>46</v>
      </c>
      <c r="J2898" s="13" t="s">
        <v>16546</v>
      </c>
      <c r="K2898" s="12" t="s">
        <v>16695</v>
      </c>
      <c r="L2898" s="13" t="s">
        <v>16696</v>
      </c>
      <c r="M2898" s="8" t="s">
        <v>50</v>
      </c>
      <c r="N2898" s="8" t="s">
        <v>51</v>
      </c>
      <c r="O2898" s="8" t="s">
        <v>52</v>
      </c>
      <c r="P2898" s="8" t="s">
        <v>73</v>
      </c>
      <c r="Q2898" s="8" t="s">
        <v>54</v>
      </c>
      <c r="R2898" s="8" t="s">
        <v>16697</v>
      </c>
      <c r="S2898" s="8" t="s">
        <v>222</v>
      </c>
      <c r="T2898" s="8" t="s">
        <v>222</v>
      </c>
      <c r="U2898" s="3"/>
      <c r="V2898" s="3"/>
      <c r="W2898" s="25"/>
    </row>
    <row r="2899" spans="8:23" ht="15.75" customHeight="1" x14ac:dyDescent="0.2">
      <c r="H2899" s="8"/>
      <c r="I2899" s="8" t="s">
        <v>634</v>
      </c>
      <c r="J2899" s="8" t="s">
        <v>634</v>
      </c>
      <c r="K2899" s="12" t="s">
        <v>16700</v>
      </c>
      <c r="L2899" s="13" t="s">
        <v>16701</v>
      </c>
      <c r="M2899" s="8" t="s">
        <v>50</v>
      </c>
      <c r="N2899" s="8" t="s">
        <v>639</v>
      </c>
      <c r="O2899" s="8" t="s">
        <v>222</v>
      </c>
      <c r="P2899" s="8" t="s">
        <v>222</v>
      </c>
      <c r="Q2899" s="8" t="s">
        <v>222</v>
      </c>
      <c r="R2899" s="8" t="s">
        <v>222</v>
      </c>
      <c r="S2899" s="8" t="s">
        <v>222</v>
      </c>
      <c r="T2899" s="8" t="s">
        <v>222</v>
      </c>
      <c r="U2899" s="3"/>
      <c r="V2899" s="3"/>
      <c r="W2899" s="17"/>
    </row>
    <row r="2900" spans="8:23" ht="15.75" customHeight="1" x14ac:dyDescent="0.2">
      <c r="H2900" s="8"/>
      <c r="I2900" s="8" t="s">
        <v>384</v>
      </c>
      <c r="J2900" s="13" t="s">
        <v>7719</v>
      </c>
      <c r="K2900" s="12" t="s">
        <v>3877</v>
      </c>
      <c r="L2900" s="13" t="s">
        <v>16702</v>
      </c>
      <c r="M2900" s="8" t="s">
        <v>50</v>
      </c>
      <c r="N2900" s="8" t="s">
        <v>51</v>
      </c>
      <c r="O2900" s="8" t="s">
        <v>52</v>
      </c>
      <c r="P2900" s="8" t="s">
        <v>392</v>
      </c>
      <c r="Q2900" s="8" t="s">
        <v>393</v>
      </c>
      <c r="R2900" s="8" t="s">
        <v>3879</v>
      </c>
      <c r="S2900" s="13" t="s">
        <v>3880</v>
      </c>
      <c r="T2900" s="8" t="s">
        <v>3881</v>
      </c>
      <c r="U2900" s="3"/>
      <c r="V2900" s="3"/>
      <c r="W2900" s="25"/>
    </row>
    <row r="2901" spans="8:23" ht="15.75" customHeight="1" x14ac:dyDescent="0.2">
      <c r="H2901" s="8"/>
      <c r="I2901" s="8" t="s">
        <v>70</v>
      </c>
      <c r="J2901" s="13" t="s">
        <v>3865</v>
      </c>
      <c r="K2901" s="12" t="s">
        <v>3866</v>
      </c>
      <c r="L2901" s="13" t="s">
        <v>16703</v>
      </c>
      <c r="M2901" s="8" t="s">
        <v>50</v>
      </c>
      <c r="N2901" s="8" t="s">
        <v>51</v>
      </c>
      <c r="O2901" s="8" t="s">
        <v>52</v>
      </c>
      <c r="P2901" s="8" t="s">
        <v>518</v>
      </c>
      <c r="Q2901" s="8" t="s">
        <v>54</v>
      </c>
      <c r="R2901" s="8" t="s">
        <v>3868</v>
      </c>
      <c r="S2901" s="13" t="s">
        <v>520</v>
      </c>
      <c r="T2901" s="8" t="s">
        <v>3871</v>
      </c>
      <c r="U2901" s="3"/>
      <c r="V2901" s="3"/>
      <c r="W2901" s="17"/>
    </row>
    <row r="2902" spans="8:23" ht="15.75" customHeight="1" x14ac:dyDescent="0.2">
      <c r="H2902" s="8"/>
      <c r="I2902" s="8" t="s">
        <v>3885</v>
      </c>
      <c r="J2902" s="13" t="s">
        <v>16704</v>
      </c>
      <c r="K2902" s="12" t="s">
        <v>3886</v>
      </c>
      <c r="L2902" s="13" t="s">
        <v>16705</v>
      </c>
      <c r="M2902" s="8" t="s">
        <v>50</v>
      </c>
      <c r="N2902" s="8" t="s">
        <v>51</v>
      </c>
      <c r="O2902" s="8" t="s">
        <v>52</v>
      </c>
      <c r="P2902" s="8" t="s">
        <v>193</v>
      </c>
      <c r="Q2902" s="8" t="s">
        <v>195</v>
      </c>
      <c r="R2902" s="8" t="s">
        <v>3888</v>
      </c>
      <c r="S2902" s="13" t="s">
        <v>199</v>
      </c>
      <c r="T2902" s="8" t="s">
        <v>3889</v>
      </c>
      <c r="U2902" s="3"/>
      <c r="V2902" s="3"/>
      <c r="W2902" s="25"/>
    </row>
    <row r="2903" spans="8:23" ht="15.75" customHeight="1" x14ac:dyDescent="0.2">
      <c r="H2903" s="8"/>
      <c r="I2903" s="8" t="s">
        <v>188</v>
      </c>
      <c r="J2903" s="13" t="s">
        <v>9106</v>
      </c>
      <c r="K2903" s="12" t="s">
        <v>16710</v>
      </c>
      <c r="L2903" s="13" t="s">
        <v>16711</v>
      </c>
      <c r="M2903" s="8" t="s">
        <v>50</v>
      </c>
      <c r="N2903" s="8" t="s">
        <v>120</v>
      </c>
      <c r="O2903" s="8" t="s">
        <v>52</v>
      </c>
      <c r="P2903" s="8" t="s">
        <v>242</v>
      </c>
      <c r="Q2903" s="8" t="s">
        <v>54</v>
      </c>
      <c r="R2903" s="8" t="s">
        <v>16712</v>
      </c>
      <c r="S2903" s="13" t="s">
        <v>244</v>
      </c>
      <c r="T2903" s="8" t="s">
        <v>16713</v>
      </c>
      <c r="U2903" s="3"/>
      <c r="V2903" s="3"/>
      <c r="W2903" s="17"/>
    </row>
    <row r="2904" spans="8:23" ht="15.75" customHeight="1" x14ac:dyDescent="0.2">
      <c r="H2904" s="8"/>
      <c r="I2904" s="8" t="s">
        <v>634</v>
      </c>
      <c r="J2904" s="8" t="s">
        <v>634</v>
      </c>
      <c r="K2904" s="12" t="s">
        <v>5004</v>
      </c>
      <c r="L2904" s="13" t="s">
        <v>16714</v>
      </c>
      <c r="M2904" s="8" t="s">
        <v>50</v>
      </c>
      <c r="N2904" s="8" t="s">
        <v>639</v>
      </c>
      <c r="O2904" s="8" t="s">
        <v>222</v>
      </c>
      <c r="P2904" s="8" t="s">
        <v>222</v>
      </c>
      <c r="Q2904" s="8" t="s">
        <v>222</v>
      </c>
      <c r="R2904" s="8" t="s">
        <v>222</v>
      </c>
      <c r="S2904" s="8" t="s">
        <v>222</v>
      </c>
      <c r="T2904" s="8" t="s">
        <v>222</v>
      </c>
      <c r="U2904" s="3"/>
      <c r="V2904" s="3"/>
      <c r="W2904" s="25"/>
    </row>
    <row r="2905" spans="8:23" ht="15.75" customHeight="1" x14ac:dyDescent="0.2">
      <c r="H2905" s="8"/>
      <c r="I2905" s="8" t="s">
        <v>1726</v>
      </c>
      <c r="J2905" s="13" t="s">
        <v>16330</v>
      </c>
      <c r="K2905" s="12" t="s">
        <v>16716</v>
      </c>
      <c r="L2905" s="13" t="s">
        <v>16717</v>
      </c>
      <c r="M2905" s="8" t="s">
        <v>50</v>
      </c>
      <c r="N2905" s="8" t="s">
        <v>120</v>
      </c>
      <c r="O2905" s="8" t="s">
        <v>52</v>
      </c>
      <c r="P2905" s="8" t="s">
        <v>16718</v>
      </c>
      <c r="Q2905" s="8" t="s">
        <v>195</v>
      </c>
      <c r="R2905" s="8" t="s">
        <v>16719</v>
      </c>
      <c r="S2905" s="13" t="s">
        <v>16720</v>
      </c>
      <c r="T2905" s="8" t="s">
        <v>222</v>
      </c>
      <c r="U2905" s="3"/>
      <c r="V2905" s="3"/>
      <c r="W2905" s="25"/>
    </row>
    <row r="2906" spans="8:23" ht="15.75" customHeight="1" x14ac:dyDescent="0.2">
      <c r="H2906" s="8"/>
      <c r="I2906" s="8" t="s">
        <v>3722</v>
      </c>
      <c r="J2906" s="13" t="s">
        <v>5611</v>
      </c>
      <c r="K2906" s="12" t="s">
        <v>3724</v>
      </c>
      <c r="L2906" s="13" t="s">
        <v>16721</v>
      </c>
      <c r="M2906" s="8" t="s">
        <v>50</v>
      </c>
      <c r="N2906" s="8" t="s">
        <v>120</v>
      </c>
      <c r="O2906" s="8" t="s">
        <v>52</v>
      </c>
      <c r="P2906" s="8" t="s">
        <v>73</v>
      </c>
      <c r="Q2906" s="8" t="s">
        <v>54</v>
      </c>
      <c r="R2906" s="8" t="s">
        <v>3728</v>
      </c>
      <c r="S2906" s="13" t="s">
        <v>3423</v>
      </c>
      <c r="T2906" s="8" t="s">
        <v>3730</v>
      </c>
      <c r="U2906" s="3"/>
      <c r="V2906" s="3"/>
      <c r="W2906" s="25"/>
    </row>
    <row r="2907" spans="8:23" ht="15.75" customHeight="1" x14ac:dyDescent="0.2">
      <c r="H2907" s="8"/>
      <c r="I2907" s="8" t="s">
        <v>70</v>
      </c>
      <c r="J2907" s="13" t="s">
        <v>5870</v>
      </c>
      <c r="K2907" s="12" t="s">
        <v>16725</v>
      </c>
      <c r="L2907" s="13" t="s">
        <v>16726</v>
      </c>
      <c r="M2907" s="8" t="s">
        <v>50</v>
      </c>
      <c r="N2907" s="8" t="s">
        <v>51</v>
      </c>
      <c r="O2907" s="8" t="s">
        <v>52</v>
      </c>
      <c r="P2907" s="8" t="s">
        <v>273</v>
      </c>
      <c r="Q2907" s="8" t="s">
        <v>275</v>
      </c>
      <c r="R2907" s="8" t="s">
        <v>16727</v>
      </c>
      <c r="S2907" s="13" t="s">
        <v>15778</v>
      </c>
      <c r="T2907" s="8" t="s">
        <v>222</v>
      </c>
      <c r="U2907" s="3"/>
      <c r="V2907" s="3"/>
      <c r="W2907" s="25"/>
    </row>
    <row r="2908" spans="8:23" ht="15.75" customHeight="1" x14ac:dyDescent="0.2">
      <c r="H2908" s="8"/>
      <c r="I2908" s="8" t="s">
        <v>2834</v>
      </c>
      <c r="J2908" s="13" t="s">
        <v>6678</v>
      </c>
      <c r="K2908" s="12" t="s">
        <v>16669</v>
      </c>
      <c r="L2908" s="13" t="s">
        <v>16728</v>
      </c>
      <c r="M2908" s="8" t="s">
        <v>50</v>
      </c>
      <c r="N2908" s="8" t="s">
        <v>120</v>
      </c>
      <c r="O2908" s="8" t="s">
        <v>52</v>
      </c>
      <c r="P2908" s="8" t="s">
        <v>1993</v>
      </c>
      <c r="Q2908" s="8" t="s">
        <v>781</v>
      </c>
      <c r="R2908" s="8" t="s">
        <v>16671</v>
      </c>
      <c r="S2908" s="13" t="s">
        <v>16672</v>
      </c>
      <c r="T2908" s="8" t="s">
        <v>222</v>
      </c>
      <c r="U2908" s="3"/>
      <c r="V2908" s="3"/>
      <c r="W2908" s="17"/>
    </row>
    <row r="2909" spans="8:23" ht="15.75" customHeight="1" x14ac:dyDescent="0.2">
      <c r="H2909" s="8"/>
      <c r="I2909" s="8" t="s">
        <v>70</v>
      </c>
      <c r="J2909" s="13" t="s">
        <v>12095</v>
      </c>
      <c r="K2909" s="12" t="s">
        <v>16654</v>
      </c>
      <c r="L2909" s="13" t="s">
        <v>16729</v>
      </c>
      <c r="M2909" s="8" t="s">
        <v>50</v>
      </c>
      <c r="N2909" s="8" t="s">
        <v>51</v>
      </c>
      <c r="O2909" s="8" t="s">
        <v>52</v>
      </c>
      <c r="P2909" s="8" t="s">
        <v>2206</v>
      </c>
      <c r="Q2909" s="8" t="s">
        <v>175</v>
      </c>
      <c r="R2909" s="8" t="s">
        <v>16656</v>
      </c>
      <c r="S2909" s="13" t="s">
        <v>16657</v>
      </c>
      <c r="T2909" s="8" t="s">
        <v>16658</v>
      </c>
      <c r="U2909" s="3"/>
      <c r="V2909" s="3"/>
      <c r="W2909" s="17"/>
    </row>
    <row r="2910" spans="8:23" ht="15.75" customHeight="1" x14ac:dyDescent="0.2">
      <c r="H2910" s="8"/>
      <c r="I2910" s="8" t="s">
        <v>49</v>
      </c>
      <c r="J2910" s="13" t="s">
        <v>2184</v>
      </c>
      <c r="K2910" s="12" t="s">
        <v>2185</v>
      </c>
      <c r="L2910" s="13" t="s">
        <v>16730</v>
      </c>
      <c r="M2910" s="8" t="s">
        <v>50</v>
      </c>
      <c r="N2910" s="8" t="s">
        <v>120</v>
      </c>
      <c r="O2910" s="8" t="s">
        <v>52</v>
      </c>
      <c r="P2910" s="8" t="s">
        <v>2187</v>
      </c>
      <c r="Q2910" s="8" t="s">
        <v>1593</v>
      </c>
      <c r="R2910" s="8" t="s">
        <v>2188</v>
      </c>
      <c r="S2910" s="13" t="s">
        <v>2189</v>
      </c>
      <c r="T2910" s="8" t="s">
        <v>2190</v>
      </c>
      <c r="U2910" s="3"/>
      <c r="V2910" s="3"/>
      <c r="W2910" s="17"/>
    </row>
    <row r="2911" spans="8:23" ht="15.75" customHeight="1" x14ac:dyDescent="0.2">
      <c r="H2911" s="8"/>
      <c r="I2911" s="8" t="s">
        <v>434</v>
      </c>
      <c r="J2911" s="13" t="s">
        <v>6842</v>
      </c>
      <c r="K2911" s="12" t="s">
        <v>16682</v>
      </c>
      <c r="L2911" s="13" t="s">
        <v>16731</v>
      </c>
      <c r="M2911" s="8" t="s">
        <v>50</v>
      </c>
      <c r="N2911" s="8" t="s">
        <v>120</v>
      </c>
      <c r="O2911" s="8" t="s">
        <v>52</v>
      </c>
      <c r="P2911" s="8" t="s">
        <v>16684</v>
      </c>
      <c r="Q2911" s="8" t="s">
        <v>16685</v>
      </c>
      <c r="R2911" s="8" t="s">
        <v>16686</v>
      </c>
      <c r="S2911" s="13" t="s">
        <v>16687</v>
      </c>
      <c r="T2911" s="8" t="s">
        <v>16688</v>
      </c>
      <c r="U2911" s="3"/>
      <c r="V2911" s="3"/>
      <c r="W2911" s="17"/>
    </row>
    <row r="2912" spans="8:23" ht="15.75" customHeight="1" x14ac:dyDescent="0.2">
      <c r="H2912" s="8"/>
      <c r="I2912" s="8" t="s">
        <v>2257</v>
      </c>
      <c r="J2912" s="13" t="s">
        <v>7325</v>
      </c>
      <c r="K2912" s="12" t="s">
        <v>2259</v>
      </c>
      <c r="L2912" s="13" t="s">
        <v>16732</v>
      </c>
      <c r="M2912" s="8" t="s">
        <v>50</v>
      </c>
      <c r="N2912" s="8" t="s">
        <v>120</v>
      </c>
      <c r="O2912" s="8" t="s">
        <v>52</v>
      </c>
      <c r="P2912" s="8" t="s">
        <v>2263</v>
      </c>
      <c r="Q2912" s="8" t="s">
        <v>84</v>
      </c>
      <c r="R2912" s="8" t="s">
        <v>2264</v>
      </c>
      <c r="S2912" s="13" t="s">
        <v>2265</v>
      </c>
      <c r="T2912" s="8" t="s">
        <v>2266</v>
      </c>
      <c r="U2912" s="3"/>
      <c r="V2912" s="3"/>
      <c r="W2912" s="25"/>
    </row>
    <row r="2913" spans="8:23" ht="15.75" customHeight="1" x14ac:dyDescent="0.2">
      <c r="H2913" s="8"/>
      <c r="I2913" s="8" t="s">
        <v>706</v>
      </c>
      <c r="J2913" s="13" t="s">
        <v>4945</v>
      </c>
      <c r="K2913" s="12" t="s">
        <v>16676</v>
      </c>
      <c r="L2913" s="13" t="s">
        <v>16733</v>
      </c>
      <c r="M2913" s="8" t="s">
        <v>50</v>
      </c>
      <c r="N2913" s="8" t="s">
        <v>120</v>
      </c>
      <c r="O2913" s="8" t="s">
        <v>52</v>
      </c>
      <c r="P2913" s="8" t="s">
        <v>222</v>
      </c>
      <c r="Q2913" s="8" t="s">
        <v>222</v>
      </c>
      <c r="R2913" s="8" t="s">
        <v>222</v>
      </c>
      <c r="S2913" s="8" t="s">
        <v>222</v>
      </c>
      <c r="T2913" s="8" t="s">
        <v>222</v>
      </c>
      <c r="U2913" s="3"/>
      <c r="V2913" s="3"/>
      <c r="W2913" s="25"/>
    </row>
    <row r="2914" spans="8:23" ht="15.75" customHeight="1" x14ac:dyDescent="0.2">
      <c r="H2914" s="8"/>
      <c r="I2914" s="8" t="s">
        <v>434</v>
      </c>
      <c r="J2914" s="13" t="s">
        <v>349</v>
      </c>
      <c r="K2914" s="12" t="s">
        <v>3805</v>
      </c>
      <c r="L2914" s="13" t="s">
        <v>16734</v>
      </c>
      <c r="M2914" s="8" t="s">
        <v>50</v>
      </c>
      <c r="N2914" s="8" t="s">
        <v>120</v>
      </c>
      <c r="O2914" s="8" t="s">
        <v>52</v>
      </c>
      <c r="P2914" s="8" t="s">
        <v>73</v>
      </c>
      <c r="Q2914" s="8" t="s">
        <v>54</v>
      </c>
      <c r="R2914" s="8" t="s">
        <v>3807</v>
      </c>
      <c r="S2914" s="13" t="s">
        <v>3808</v>
      </c>
      <c r="T2914" s="8" t="s">
        <v>222</v>
      </c>
      <c r="U2914" s="3"/>
      <c r="V2914" s="3"/>
      <c r="W2914" s="25"/>
    </row>
    <row r="2915" spans="8:23" ht="15.75" customHeight="1" x14ac:dyDescent="0.2">
      <c r="H2915" s="8"/>
      <c r="I2915" s="8" t="s">
        <v>2257</v>
      </c>
      <c r="J2915" s="13" t="s">
        <v>2625</v>
      </c>
      <c r="K2915" s="12" t="s">
        <v>3821</v>
      </c>
      <c r="L2915" s="13" t="s">
        <v>16735</v>
      </c>
      <c r="M2915" s="8" t="s">
        <v>50</v>
      </c>
      <c r="N2915" s="8" t="s">
        <v>120</v>
      </c>
      <c r="O2915" s="8" t="s">
        <v>52</v>
      </c>
      <c r="P2915" s="8" t="s">
        <v>84</v>
      </c>
      <c r="Q2915" s="8" t="s">
        <v>84</v>
      </c>
      <c r="R2915" s="8" t="s">
        <v>3826</v>
      </c>
      <c r="S2915" s="13" t="s">
        <v>3827</v>
      </c>
      <c r="T2915" s="8" t="s">
        <v>3828</v>
      </c>
      <c r="U2915" s="3"/>
      <c r="V2915" s="3"/>
      <c r="W2915" s="17"/>
    </row>
    <row r="2916" spans="8:23" ht="15.75" customHeight="1" x14ac:dyDescent="0.2">
      <c r="H2916" s="8"/>
      <c r="I2916" s="8" t="s">
        <v>46</v>
      </c>
      <c r="J2916" s="13" t="s">
        <v>16546</v>
      </c>
      <c r="K2916" s="12" t="s">
        <v>16695</v>
      </c>
      <c r="L2916" s="13" t="s">
        <v>16736</v>
      </c>
      <c r="M2916" s="8" t="s">
        <v>50</v>
      </c>
      <c r="N2916" s="8" t="s">
        <v>51</v>
      </c>
      <c r="O2916" s="8" t="s">
        <v>52</v>
      </c>
      <c r="P2916" s="8" t="s">
        <v>73</v>
      </c>
      <c r="Q2916" s="8" t="s">
        <v>54</v>
      </c>
      <c r="R2916" s="8" t="s">
        <v>16697</v>
      </c>
      <c r="S2916" s="8" t="s">
        <v>222</v>
      </c>
      <c r="T2916" s="8" t="s">
        <v>222</v>
      </c>
      <c r="U2916" s="3"/>
      <c r="V2916" s="3"/>
      <c r="W2916" s="25"/>
    </row>
    <row r="2917" spans="8:23" ht="15.75" customHeight="1" x14ac:dyDescent="0.2">
      <c r="H2917" s="8"/>
      <c r="I2917" s="8" t="s">
        <v>634</v>
      </c>
      <c r="J2917" s="8" t="s">
        <v>634</v>
      </c>
      <c r="K2917" s="12" t="s">
        <v>16700</v>
      </c>
      <c r="L2917" s="13" t="s">
        <v>16737</v>
      </c>
      <c r="M2917" s="8" t="s">
        <v>50</v>
      </c>
      <c r="N2917" s="8" t="s">
        <v>639</v>
      </c>
      <c r="O2917" s="8" t="s">
        <v>222</v>
      </c>
      <c r="P2917" s="8" t="s">
        <v>222</v>
      </c>
      <c r="Q2917" s="8" t="s">
        <v>222</v>
      </c>
      <c r="R2917" s="8" t="s">
        <v>222</v>
      </c>
      <c r="S2917" s="8" t="s">
        <v>222</v>
      </c>
      <c r="T2917" s="8" t="s">
        <v>222</v>
      </c>
      <c r="U2917" s="3"/>
      <c r="V2917" s="3"/>
      <c r="W2917" s="17"/>
    </row>
    <row r="2918" spans="8:23" ht="15.75" customHeight="1" x14ac:dyDescent="0.2">
      <c r="H2918" s="8"/>
      <c r="I2918" s="8" t="s">
        <v>384</v>
      </c>
      <c r="J2918" s="13" t="s">
        <v>16738</v>
      </c>
      <c r="K2918" s="12" t="s">
        <v>3877</v>
      </c>
      <c r="L2918" s="13" t="s">
        <v>16739</v>
      </c>
      <c r="M2918" s="8" t="s">
        <v>50</v>
      </c>
      <c r="N2918" s="8" t="s">
        <v>51</v>
      </c>
      <c r="O2918" s="8" t="s">
        <v>52</v>
      </c>
      <c r="P2918" s="8" t="s">
        <v>392</v>
      </c>
      <c r="Q2918" s="8" t="s">
        <v>393</v>
      </c>
      <c r="R2918" s="8" t="s">
        <v>3879</v>
      </c>
      <c r="S2918" s="13" t="s">
        <v>3880</v>
      </c>
      <c r="T2918" s="8" t="s">
        <v>3881</v>
      </c>
      <c r="U2918" s="3"/>
      <c r="V2918" s="3"/>
      <c r="W2918" s="25"/>
    </row>
    <row r="2919" spans="8:23" ht="15.75" customHeight="1" x14ac:dyDescent="0.2">
      <c r="H2919" s="8"/>
      <c r="I2919" s="8" t="s">
        <v>70</v>
      </c>
      <c r="J2919" s="13" t="s">
        <v>3865</v>
      </c>
      <c r="K2919" s="12" t="s">
        <v>3866</v>
      </c>
      <c r="L2919" s="13" t="s">
        <v>16740</v>
      </c>
      <c r="M2919" s="8" t="s">
        <v>50</v>
      </c>
      <c r="N2919" s="8" t="s">
        <v>51</v>
      </c>
      <c r="O2919" s="8" t="s">
        <v>52</v>
      </c>
      <c r="P2919" s="8" t="s">
        <v>518</v>
      </c>
      <c r="Q2919" s="8" t="s">
        <v>54</v>
      </c>
      <c r="R2919" s="8" t="s">
        <v>3868</v>
      </c>
      <c r="S2919" s="13" t="s">
        <v>520</v>
      </c>
      <c r="T2919" s="8" t="s">
        <v>3871</v>
      </c>
      <c r="U2919" s="3"/>
      <c r="V2919" s="3"/>
      <c r="W2919" s="17"/>
    </row>
    <row r="2920" spans="8:23" ht="15.75" customHeight="1" x14ac:dyDescent="0.2">
      <c r="H2920" s="8"/>
      <c r="I2920" s="8" t="s">
        <v>634</v>
      </c>
      <c r="J2920" s="8" t="s">
        <v>634</v>
      </c>
      <c r="K2920" s="12" t="s">
        <v>5004</v>
      </c>
      <c r="L2920" s="13" t="s">
        <v>16741</v>
      </c>
      <c r="M2920" s="8" t="s">
        <v>50</v>
      </c>
      <c r="N2920" s="8" t="s">
        <v>639</v>
      </c>
      <c r="O2920" s="8" t="s">
        <v>222</v>
      </c>
      <c r="P2920" s="8" t="s">
        <v>222</v>
      </c>
      <c r="Q2920" s="8" t="s">
        <v>222</v>
      </c>
      <c r="R2920" s="8" t="s">
        <v>222</v>
      </c>
      <c r="S2920" s="8" t="s">
        <v>222</v>
      </c>
      <c r="T2920" s="8" t="s">
        <v>222</v>
      </c>
      <c r="U2920" s="3"/>
      <c r="V2920" s="3"/>
      <c r="W2920" s="17"/>
    </row>
    <row r="2921" spans="8:23" ht="15.75" customHeight="1" x14ac:dyDescent="0.2">
      <c r="H2921" s="8"/>
      <c r="I2921" s="8" t="s">
        <v>3885</v>
      </c>
      <c r="J2921" s="13" t="s">
        <v>16742</v>
      </c>
      <c r="K2921" s="12" t="s">
        <v>3886</v>
      </c>
      <c r="L2921" s="13" t="s">
        <v>16743</v>
      </c>
      <c r="M2921" s="8" t="s">
        <v>50</v>
      </c>
      <c r="N2921" s="8" t="s">
        <v>51</v>
      </c>
      <c r="O2921" s="8" t="s">
        <v>52</v>
      </c>
      <c r="P2921" s="8" t="s">
        <v>193</v>
      </c>
      <c r="Q2921" s="8" t="s">
        <v>195</v>
      </c>
      <c r="R2921" s="8" t="s">
        <v>3888</v>
      </c>
      <c r="S2921" s="13" t="s">
        <v>199</v>
      </c>
      <c r="T2921" s="8" t="s">
        <v>3889</v>
      </c>
      <c r="U2921" s="3"/>
      <c r="V2921" s="3"/>
      <c r="W2921" s="25"/>
    </row>
    <row r="2922" spans="8:23" ht="15.75" customHeight="1" x14ac:dyDescent="0.2">
      <c r="H2922" s="8"/>
      <c r="I2922" s="8" t="s">
        <v>188</v>
      </c>
      <c r="J2922" s="13" t="s">
        <v>9106</v>
      </c>
      <c r="K2922" s="12" t="s">
        <v>16710</v>
      </c>
      <c r="L2922" s="13" t="s">
        <v>16744</v>
      </c>
      <c r="M2922" s="8" t="s">
        <v>50</v>
      </c>
      <c r="N2922" s="8" t="s">
        <v>120</v>
      </c>
      <c r="O2922" s="8" t="s">
        <v>52</v>
      </c>
      <c r="P2922" s="8" t="s">
        <v>242</v>
      </c>
      <c r="Q2922" s="8" t="s">
        <v>54</v>
      </c>
      <c r="R2922" s="8" t="s">
        <v>16712</v>
      </c>
      <c r="S2922" s="13" t="s">
        <v>244</v>
      </c>
      <c r="T2922" s="8" t="s">
        <v>16713</v>
      </c>
      <c r="U2922" s="3"/>
      <c r="V2922" s="3"/>
      <c r="W2922" s="17"/>
    </row>
    <row r="2923" spans="8:23" ht="15.75" customHeight="1" x14ac:dyDescent="0.2">
      <c r="H2923" s="8"/>
      <c r="I2923" s="8" t="s">
        <v>3722</v>
      </c>
      <c r="J2923" s="13" t="s">
        <v>5611</v>
      </c>
      <c r="K2923" s="12" t="s">
        <v>3724</v>
      </c>
      <c r="L2923" s="13" t="s">
        <v>16745</v>
      </c>
      <c r="M2923" s="8" t="s">
        <v>50</v>
      </c>
      <c r="N2923" s="8" t="s">
        <v>120</v>
      </c>
      <c r="O2923" s="8" t="s">
        <v>52</v>
      </c>
      <c r="P2923" s="8" t="s">
        <v>73</v>
      </c>
      <c r="Q2923" s="8" t="s">
        <v>54</v>
      </c>
      <c r="R2923" s="8" t="s">
        <v>3728</v>
      </c>
      <c r="S2923" s="13" t="s">
        <v>3423</v>
      </c>
      <c r="T2923" s="8" t="s">
        <v>3730</v>
      </c>
      <c r="U2923" s="3"/>
      <c r="V2923" s="3"/>
      <c r="W2923" s="25"/>
    </row>
    <row r="2924" spans="8:23" ht="15.75" customHeight="1" x14ac:dyDescent="0.2">
      <c r="H2924" s="8"/>
      <c r="I2924" s="8" t="s">
        <v>2834</v>
      </c>
      <c r="J2924" s="13" t="s">
        <v>6678</v>
      </c>
      <c r="K2924" s="12" t="s">
        <v>16669</v>
      </c>
      <c r="L2924" s="13" t="s">
        <v>16746</v>
      </c>
      <c r="M2924" s="8" t="s">
        <v>50</v>
      </c>
      <c r="N2924" s="8" t="s">
        <v>120</v>
      </c>
      <c r="O2924" s="8" t="s">
        <v>52</v>
      </c>
      <c r="P2924" s="8" t="s">
        <v>1993</v>
      </c>
      <c r="Q2924" s="8" t="s">
        <v>781</v>
      </c>
      <c r="R2924" s="8" t="s">
        <v>16671</v>
      </c>
      <c r="S2924" s="13" t="s">
        <v>16672</v>
      </c>
      <c r="T2924" s="8" t="s">
        <v>222</v>
      </c>
      <c r="U2924" s="3"/>
      <c r="V2924" s="3"/>
      <c r="W2924" s="17"/>
    </row>
    <row r="2925" spans="8:23" ht="15.75" customHeight="1" x14ac:dyDescent="0.2">
      <c r="H2925" s="8"/>
      <c r="I2925" s="8" t="s">
        <v>70</v>
      </c>
      <c r="J2925" s="13" t="s">
        <v>12095</v>
      </c>
      <c r="K2925" s="12" t="s">
        <v>16654</v>
      </c>
      <c r="L2925" s="13" t="s">
        <v>16747</v>
      </c>
      <c r="M2925" s="8" t="s">
        <v>50</v>
      </c>
      <c r="N2925" s="8" t="s">
        <v>51</v>
      </c>
      <c r="O2925" s="8" t="s">
        <v>52</v>
      </c>
      <c r="P2925" s="8" t="s">
        <v>2206</v>
      </c>
      <c r="Q2925" s="8" t="s">
        <v>175</v>
      </c>
      <c r="R2925" s="8" t="s">
        <v>16656</v>
      </c>
      <c r="S2925" s="13" t="s">
        <v>16657</v>
      </c>
      <c r="T2925" s="8" t="s">
        <v>16658</v>
      </c>
      <c r="U2925" s="3"/>
      <c r="V2925" s="3"/>
      <c r="W2925" s="17"/>
    </row>
    <row r="2926" spans="8:23" ht="15.75" customHeight="1" x14ac:dyDescent="0.2">
      <c r="H2926" s="8"/>
      <c r="I2926" s="8" t="s">
        <v>49</v>
      </c>
      <c r="J2926" s="13" t="s">
        <v>2184</v>
      </c>
      <c r="K2926" s="12" t="s">
        <v>2185</v>
      </c>
      <c r="L2926" s="13" t="s">
        <v>16748</v>
      </c>
      <c r="M2926" s="8" t="s">
        <v>50</v>
      </c>
      <c r="N2926" s="8" t="s">
        <v>120</v>
      </c>
      <c r="O2926" s="8" t="s">
        <v>52</v>
      </c>
      <c r="P2926" s="8" t="s">
        <v>2187</v>
      </c>
      <c r="Q2926" s="8" t="s">
        <v>1593</v>
      </c>
      <c r="R2926" s="8" t="s">
        <v>2188</v>
      </c>
      <c r="S2926" s="13" t="s">
        <v>2189</v>
      </c>
      <c r="T2926" s="8" t="s">
        <v>2190</v>
      </c>
      <c r="U2926" s="3"/>
      <c r="V2926" s="3"/>
      <c r="W2926" s="17"/>
    </row>
    <row r="2927" spans="8:23" ht="15.75" customHeight="1" x14ac:dyDescent="0.2">
      <c r="H2927" s="8"/>
      <c r="I2927" s="8" t="s">
        <v>434</v>
      </c>
      <c r="J2927" s="13" t="s">
        <v>6842</v>
      </c>
      <c r="K2927" s="12" t="s">
        <v>16682</v>
      </c>
      <c r="L2927" s="13" t="s">
        <v>16749</v>
      </c>
      <c r="M2927" s="8" t="s">
        <v>50</v>
      </c>
      <c r="N2927" s="8" t="s">
        <v>120</v>
      </c>
      <c r="O2927" s="8" t="s">
        <v>52</v>
      </c>
      <c r="P2927" s="8" t="s">
        <v>16684</v>
      </c>
      <c r="Q2927" s="8" t="s">
        <v>16685</v>
      </c>
      <c r="R2927" s="8" t="s">
        <v>16686</v>
      </c>
      <c r="S2927" s="13" t="s">
        <v>16687</v>
      </c>
      <c r="T2927" s="8" t="s">
        <v>16688</v>
      </c>
      <c r="U2927" s="3"/>
      <c r="V2927" s="3"/>
      <c r="W2927" s="17"/>
    </row>
    <row r="2928" spans="8:23" ht="15.75" customHeight="1" x14ac:dyDescent="0.2">
      <c r="H2928" s="8"/>
      <c r="I2928" s="8" t="s">
        <v>2257</v>
      </c>
      <c r="J2928" s="13" t="s">
        <v>7325</v>
      </c>
      <c r="K2928" s="12" t="s">
        <v>2259</v>
      </c>
      <c r="L2928" s="13" t="s">
        <v>16750</v>
      </c>
      <c r="M2928" s="8" t="s">
        <v>50</v>
      </c>
      <c r="N2928" s="8" t="s">
        <v>120</v>
      </c>
      <c r="O2928" s="8" t="s">
        <v>52</v>
      </c>
      <c r="P2928" s="8" t="s">
        <v>2263</v>
      </c>
      <c r="Q2928" s="8" t="s">
        <v>84</v>
      </c>
      <c r="R2928" s="8" t="s">
        <v>2264</v>
      </c>
      <c r="S2928" s="13" t="s">
        <v>2265</v>
      </c>
      <c r="T2928" s="8" t="s">
        <v>2266</v>
      </c>
      <c r="U2928" s="3"/>
      <c r="V2928" s="3"/>
      <c r="W2928" s="25"/>
    </row>
    <row r="2929" spans="8:23" ht="15.75" customHeight="1" x14ac:dyDescent="0.2">
      <c r="H2929" s="8"/>
      <c r="I2929" s="8" t="s">
        <v>706</v>
      </c>
      <c r="J2929" s="13" t="s">
        <v>4945</v>
      </c>
      <c r="K2929" s="12" t="s">
        <v>16676</v>
      </c>
      <c r="L2929" s="13" t="s">
        <v>16751</v>
      </c>
      <c r="M2929" s="8" t="s">
        <v>50</v>
      </c>
      <c r="N2929" s="8" t="s">
        <v>120</v>
      </c>
      <c r="O2929" s="8" t="s">
        <v>52</v>
      </c>
      <c r="P2929" s="8" t="s">
        <v>222</v>
      </c>
      <c r="Q2929" s="8" t="s">
        <v>222</v>
      </c>
      <c r="R2929" s="8" t="s">
        <v>222</v>
      </c>
      <c r="S2929" s="8" t="s">
        <v>222</v>
      </c>
      <c r="T2929" s="8" t="s">
        <v>222</v>
      </c>
      <c r="U2929" s="3"/>
      <c r="V2929" s="3"/>
      <c r="W2929" s="25"/>
    </row>
    <row r="2930" spans="8:23" ht="15.75" customHeight="1" x14ac:dyDescent="0.2">
      <c r="H2930" s="8"/>
      <c r="I2930" s="8" t="s">
        <v>434</v>
      </c>
      <c r="J2930" s="13" t="s">
        <v>349</v>
      </c>
      <c r="K2930" s="12" t="s">
        <v>3805</v>
      </c>
      <c r="L2930" s="13" t="s">
        <v>16752</v>
      </c>
      <c r="M2930" s="8" t="s">
        <v>50</v>
      </c>
      <c r="N2930" s="8" t="s">
        <v>120</v>
      </c>
      <c r="O2930" s="8" t="s">
        <v>52</v>
      </c>
      <c r="P2930" s="8" t="s">
        <v>73</v>
      </c>
      <c r="Q2930" s="8" t="s">
        <v>54</v>
      </c>
      <c r="R2930" s="8" t="s">
        <v>3807</v>
      </c>
      <c r="S2930" s="13" t="s">
        <v>3808</v>
      </c>
      <c r="T2930" s="8" t="s">
        <v>222</v>
      </c>
      <c r="U2930" s="3"/>
      <c r="V2930" s="3"/>
      <c r="W2930" s="25"/>
    </row>
    <row r="2931" spans="8:23" ht="15.75" customHeight="1" x14ac:dyDescent="0.2">
      <c r="H2931" s="8"/>
      <c r="I2931" s="8" t="s">
        <v>2257</v>
      </c>
      <c r="J2931" s="13" t="s">
        <v>2625</v>
      </c>
      <c r="K2931" s="12" t="s">
        <v>3821</v>
      </c>
      <c r="L2931" s="13" t="s">
        <v>16753</v>
      </c>
      <c r="M2931" s="8" t="s">
        <v>50</v>
      </c>
      <c r="N2931" s="8" t="s">
        <v>120</v>
      </c>
      <c r="O2931" s="8" t="s">
        <v>52</v>
      </c>
      <c r="P2931" s="8" t="s">
        <v>84</v>
      </c>
      <c r="Q2931" s="8" t="s">
        <v>84</v>
      </c>
      <c r="R2931" s="8" t="s">
        <v>3826</v>
      </c>
      <c r="S2931" s="13" t="s">
        <v>3827</v>
      </c>
      <c r="T2931" s="8" t="s">
        <v>3828</v>
      </c>
      <c r="U2931" s="3"/>
      <c r="V2931" s="3"/>
      <c r="W2931" s="17"/>
    </row>
    <row r="2932" spans="8:23" ht="15.75" customHeight="1" x14ac:dyDescent="0.2">
      <c r="H2932" s="8"/>
      <c r="I2932" s="8" t="s">
        <v>46</v>
      </c>
      <c r="J2932" s="13" t="s">
        <v>16546</v>
      </c>
      <c r="K2932" s="12" t="s">
        <v>16695</v>
      </c>
      <c r="L2932" s="13" t="s">
        <v>16754</v>
      </c>
      <c r="M2932" s="8" t="s">
        <v>50</v>
      </c>
      <c r="N2932" s="8" t="s">
        <v>51</v>
      </c>
      <c r="O2932" s="8" t="s">
        <v>52</v>
      </c>
      <c r="P2932" s="8" t="s">
        <v>73</v>
      </c>
      <c r="Q2932" s="8" t="s">
        <v>54</v>
      </c>
      <c r="R2932" s="8" t="s">
        <v>16697</v>
      </c>
      <c r="S2932" s="8" t="s">
        <v>222</v>
      </c>
      <c r="T2932" s="8" t="s">
        <v>222</v>
      </c>
      <c r="U2932" s="3"/>
      <c r="V2932" s="3"/>
      <c r="W2932" s="25"/>
    </row>
    <row r="2933" spans="8:23" ht="15.75" customHeight="1" x14ac:dyDescent="0.2">
      <c r="H2933" s="8"/>
      <c r="I2933" s="8" t="s">
        <v>634</v>
      </c>
      <c r="J2933" s="8" t="s">
        <v>634</v>
      </c>
      <c r="K2933" s="12" t="s">
        <v>16700</v>
      </c>
      <c r="L2933" s="13" t="s">
        <v>16755</v>
      </c>
      <c r="M2933" s="8" t="s">
        <v>50</v>
      </c>
      <c r="N2933" s="8" t="s">
        <v>639</v>
      </c>
      <c r="O2933" s="8" t="s">
        <v>222</v>
      </c>
      <c r="P2933" s="8" t="s">
        <v>222</v>
      </c>
      <c r="Q2933" s="8" t="s">
        <v>222</v>
      </c>
      <c r="R2933" s="8" t="s">
        <v>222</v>
      </c>
      <c r="S2933" s="8" t="s">
        <v>222</v>
      </c>
      <c r="T2933" s="8" t="s">
        <v>222</v>
      </c>
      <c r="U2933" s="3"/>
      <c r="V2933" s="3"/>
      <c r="W2933" s="17"/>
    </row>
    <row r="2934" spans="8:23" ht="15.75" customHeight="1" x14ac:dyDescent="0.2">
      <c r="H2934" s="8"/>
      <c r="I2934" s="8" t="s">
        <v>384</v>
      </c>
      <c r="J2934" s="13" t="s">
        <v>16738</v>
      </c>
      <c r="K2934" s="12" t="s">
        <v>3877</v>
      </c>
      <c r="L2934" s="13" t="s">
        <v>16756</v>
      </c>
      <c r="M2934" s="8" t="s">
        <v>50</v>
      </c>
      <c r="N2934" s="8" t="s">
        <v>51</v>
      </c>
      <c r="O2934" s="8" t="s">
        <v>52</v>
      </c>
      <c r="P2934" s="8" t="s">
        <v>392</v>
      </c>
      <c r="Q2934" s="8" t="s">
        <v>393</v>
      </c>
      <c r="R2934" s="8" t="s">
        <v>3879</v>
      </c>
      <c r="S2934" s="13" t="s">
        <v>3880</v>
      </c>
      <c r="T2934" s="8" t="s">
        <v>3881</v>
      </c>
      <c r="U2934" s="3"/>
      <c r="V2934" s="3"/>
      <c r="W2934" s="25"/>
    </row>
    <row r="2935" spans="8:23" ht="15.75" customHeight="1" x14ac:dyDescent="0.2">
      <c r="H2935" s="8"/>
      <c r="I2935" s="8" t="s">
        <v>70</v>
      </c>
      <c r="J2935" s="13" t="s">
        <v>3865</v>
      </c>
      <c r="K2935" s="12" t="s">
        <v>3866</v>
      </c>
      <c r="L2935" s="13" t="s">
        <v>16757</v>
      </c>
      <c r="M2935" s="8" t="s">
        <v>50</v>
      </c>
      <c r="N2935" s="8" t="s">
        <v>51</v>
      </c>
      <c r="O2935" s="8" t="s">
        <v>52</v>
      </c>
      <c r="P2935" s="8" t="s">
        <v>518</v>
      </c>
      <c r="Q2935" s="8" t="s">
        <v>54</v>
      </c>
      <c r="R2935" s="8" t="s">
        <v>3868</v>
      </c>
      <c r="S2935" s="13" t="s">
        <v>520</v>
      </c>
      <c r="T2935" s="8" t="s">
        <v>3871</v>
      </c>
      <c r="U2935" s="3"/>
      <c r="V2935" s="3"/>
      <c r="W2935" s="17"/>
    </row>
    <row r="2936" spans="8:23" ht="15.75" customHeight="1" x14ac:dyDescent="0.2">
      <c r="H2936" s="8"/>
      <c r="I2936" s="8" t="s">
        <v>634</v>
      </c>
      <c r="J2936" s="8" t="s">
        <v>634</v>
      </c>
      <c r="K2936" s="12" t="s">
        <v>5004</v>
      </c>
      <c r="L2936" s="13" t="s">
        <v>16758</v>
      </c>
      <c r="M2936" s="8" t="s">
        <v>50</v>
      </c>
      <c r="N2936" s="8" t="s">
        <v>639</v>
      </c>
      <c r="O2936" s="8" t="s">
        <v>222</v>
      </c>
      <c r="P2936" s="8" t="s">
        <v>222</v>
      </c>
      <c r="Q2936" s="8" t="s">
        <v>222</v>
      </c>
      <c r="R2936" s="8" t="s">
        <v>222</v>
      </c>
      <c r="S2936" s="8" t="s">
        <v>222</v>
      </c>
      <c r="T2936" s="8" t="s">
        <v>222</v>
      </c>
      <c r="U2936" s="3"/>
      <c r="V2936" s="3"/>
      <c r="W2936" s="17"/>
    </row>
    <row r="2937" spans="8:23" ht="15.75" customHeight="1" x14ac:dyDescent="0.2">
      <c r="H2937" s="8"/>
      <c r="I2937" s="8" t="s">
        <v>3885</v>
      </c>
      <c r="J2937" s="13" t="s">
        <v>16742</v>
      </c>
      <c r="K2937" s="12" t="s">
        <v>3886</v>
      </c>
      <c r="L2937" s="13" t="s">
        <v>16759</v>
      </c>
      <c r="M2937" s="8" t="s">
        <v>50</v>
      </c>
      <c r="N2937" s="8" t="s">
        <v>51</v>
      </c>
      <c r="O2937" s="8" t="s">
        <v>52</v>
      </c>
      <c r="P2937" s="8" t="s">
        <v>193</v>
      </c>
      <c r="Q2937" s="8" t="s">
        <v>195</v>
      </c>
      <c r="R2937" s="8" t="s">
        <v>3888</v>
      </c>
      <c r="S2937" s="13" t="s">
        <v>199</v>
      </c>
      <c r="T2937" s="8" t="s">
        <v>3889</v>
      </c>
      <c r="U2937" s="3"/>
      <c r="V2937" s="3"/>
      <c r="W2937" s="25"/>
    </row>
    <row r="2938" spans="8:23" ht="15.75" customHeight="1" x14ac:dyDescent="0.2">
      <c r="H2938" s="8"/>
      <c r="I2938" s="8" t="s">
        <v>188</v>
      </c>
      <c r="J2938" s="13" t="s">
        <v>9106</v>
      </c>
      <c r="K2938" s="12" t="s">
        <v>16710</v>
      </c>
      <c r="L2938" s="13" t="s">
        <v>16760</v>
      </c>
      <c r="M2938" s="8" t="s">
        <v>50</v>
      </c>
      <c r="N2938" s="8" t="s">
        <v>120</v>
      </c>
      <c r="O2938" s="8" t="s">
        <v>52</v>
      </c>
      <c r="P2938" s="8" t="s">
        <v>242</v>
      </c>
      <c r="Q2938" s="8" t="s">
        <v>54</v>
      </c>
      <c r="R2938" s="8" t="s">
        <v>16712</v>
      </c>
      <c r="S2938" s="13" t="s">
        <v>244</v>
      </c>
      <c r="T2938" s="8" t="s">
        <v>16713</v>
      </c>
      <c r="U2938" s="3"/>
      <c r="V2938" s="3"/>
      <c r="W2938" s="17"/>
    </row>
    <row r="2939" spans="8:23" ht="15.75" customHeight="1" x14ac:dyDescent="0.2">
      <c r="H2939" s="8"/>
      <c r="I2939" s="8" t="s">
        <v>3722</v>
      </c>
      <c r="J2939" s="13" t="s">
        <v>5611</v>
      </c>
      <c r="K2939" s="12" t="s">
        <v>3724</v>
      </c>
      <c r="L2939" s="13" t="s">
        <v>16761</v>
      </c>
      <c r="M2939" s="8" t="s">
        <v>50</v>
      </c>
      <c r="N2939" s="8" t="s">
        <v>120</v>
      </c>
      <c r="O2939" s="8" t="s">
        <v>52</v>
      </c>
      <c r="P2939" s="8" t="s">
        <v>73</v>
      </c>
      <c r="Q2939" s="8" t="s">
        <v>54</v>
      </c>
      <c r="R2939" s="8" t="s">
        <v>3728</v>
      </c>
      <c r="S2939" s="13" t="s">
        <v>3423</v>
      </c>
      <c r="T2939" s="8" t="s">
        <v>3730</v>
      </c>
      <c r="U2939" s="3"/>
      <c r="V2939" s="3"/>
      <c r="W2939" s="25"/>
    </row>
    <row r="2940" spans="8:23" ht="15.75" customHeight="1" x14ac:dyDescent="0.2">
      <c r="H2940" s="8"/>
      <c r="I2940" s="8" t="s">
        <v>49</v>
      </c>
      <c r="J2940" s="13" t="s">
        <v>1472</v>
      </c>
      <c r="K2940" s="12" t="s">
        <v>16766</v>
      </c>
      <c r="L2940" s="13" t="s">
        <v>16767</v>
      </c>
      <c r="M2940" s="8" t="s">
        <v>50</v>
      </c>
      <c r="N2940" s="8" t="s">
        <v>51</v>
      </c>
      <c r="O2940" s="8" t="s">
        <v>483</v>
      </c>
      <c r="P2940" s="8" t="s">
        <v>1927</v>
      </c>
      <c r="Q2940" s="8" t="s">
        <v>653</v>
      </c>
      <c r="R2940" s="8" t="s">
        <v>16768</v>
      </c>
      <c r="S2940" s="8" t="s">
        <v>16769</v>
      </c>
      <c r="T2940" s="8" t="s">
        <v>16770</v>
      </c>
      <c r="U2940" s="3"/>
      <c r="V2940" s="3"/>
      <c r="W2940" s="25"/>
    </row>
    <row r="2941" spans="8:23" ht="15.75" customHeight="1" x14ac:dyDescent="0.2">
      <c r="H2941" s="8"/>
      <c r="I2941" s="8" t="s">
        <v>46</v>
      </c>
      <c r="J2941" s="13" t="s">
        <v>3865</v>
      </c>
      <c r="K2941" s="12" t="s">
        <v>16771</v>
      </c>
      <c r="L2941" s="13" t="s">
        <v>16772</v>
      </c>
      <c r="M2941" s="8" t="s">
        <v>50</v>
      </c>
      <c r="N2941" s="8" t="s">
        <v>6080</v>
      </c>
      <c r="O2941" s="8" t="s">
        <v>52</v>
      </c>
      <c r="P2941" s="8" t="s">
        <v>193</v>
      </c>
      <c r="Q2941" s="8" t="s">
        <v>195</v>
      </c>
      <c r="R2941" s="8" t="s">
        <v>16558</v>
      </c>
      <c r="S2941" s="13" t="s">
        <v>16559</v>
      </c>
      <c r="T2941" s="8" t="s">
        <v>222</v>
      </c>
      <c r="U2941" s="3"/>
      <c r="V2941" s="3"/>
      <c r="W2941" s="17"/>
    </row>
    <row r="2942" spans="8:23" ht="15.75" customHeight="1" x14ac:dyDescent="0.2">
      <c r="H2942" s="8"/>
      <c r="I2942" s="8" t="s">
        <v>46</v>
      </c>
      <c r="J2942" s="13" t="s">
        <v>3865</v>
      </c>
      <c r="K2942" s="12" t="s">
        <v>16771</v>
      </c>
      <c r="L2942" s="13" t="s">
        <v>16773</v>
      </c>
      <c r="M2942" s="8" t="s">
        <v>50</v>
      </c>
      <c r="N2942" s="8" t="s">
        <v>120</v>
      </c>
      <c r="O2942" s="8" t="s">
        <v>52</v>
      </c>
      <c r="P2942" s="8" t="s">
        <v>193</v>
      </c>
      <c r="Q2942" s="8" t="s">
        <v>195</v>
      </c>
      <c r="R2942" s="8" t="s">
        <v>16558</v>
      </c>
      <c r="S2942" s="13" t="s">
        <v>16559</v>
      </c>
      <c r="T2942" s="8" t="s">
        <v>222</v>
      </c>
      <c r="U2942" s="3"/>
      <c r="V2942" s="3"/>
      <c r="W2942" s="17"/>
    </row>
    <row r="2943" spans="8:23" ht="15.75" customHeight="1" x14ac:dyDescent="0.2">
      <c r="H2943" s="8"/>
      <c r="I2943" s="8" t="s">
        <v>46</v>
      </c>
      <c r="J2943" s="13" t="s">
        <v>3865</v>
      </c>
      <c r="K2943" s="12" t="s">
        <v>16771</v>
      </c>
      <c r="L2943" s="13" t="s">
        <v>16774</v>
      </c>
      <c r="M2943" s="8" t="s">
        <v>50</v>
      </c>
      <c r="N2943" s="8" t="s">
        <v>120</v>
      </c>
      <c r="O2943" s="8" t="s">
        <v>52</v>
      </c>
      <c r="P2943" s="8" t="s">
        <v>193</v>
      </c>
      <c r="Q2943" s="8" t="s">
        <v>195</v>
      </c>
      <c r="R2943" s="8" t="s">
        <v>16558</v>
      </c>
      <c r="S2943" s="13" t="s">
        <v>16559</v>
      </c>
      <c r="T2943" s="8" t="s">
        <v>222</v>
      </c>
      <c r="U2943" s="3"/>
      <c r="V2943" s="3"/>
      <c r="W2943" s="17"/>
    </row>
    <row r="2944" spans="8:23" ht="15.75" customHeight="1" x14ac:dyDescent="0.2">
      <c r="H2944" s="8"/>
      <c r="I2944" s="8" t="s">
        <v>706</v>
      </c>
      <c r="J2944" s="13" t="s">
        <v>16779</v>
      </c>
      <c r="K2944" s="12" t="s">
        <v>16780</v>
      </c>
      <c r="L2944" s="13" t="s">
        <v>16781</v>
      </c>
      <c r="M2944" s="8" t="s">
        <v>50</v>
      </c>
      <c r="N2944" s="8" t="s">
        <v>51</v>
      </c>
      <c r="O2944" s="8" t="s">
        <v>52</v>
      </c>
      <c r="P2944" s="8" t="s">
        <v>3758</v>
      </c>
      <c r="Q2944" s="8" t="s">
        <v>5676</v>
      </c>
      <c r="R2944" s="8" t="s">
        <v>16782</v>
      </c>
      <c r="S2944" s="8" t="s">
        <v>16783</v>
      </c>
      <c r="T2944" s="8" t="s">
        <v>16784</v>
      </c>
      <c r="U2944" s="3"/>
      <c r="V2944" s="3"/>
      <c r="W2944" s="17"/>
    </row>
    <row r="2945" spans="8:23" ht="15.75" customHeight="1" x14ac:dyDescent="0.2">
      <c r="H2945" s="8"/>
      <c r="I2945" s="8" t="s">
        <v>46</v>
      </c>
      <c r="J2945" s="13" t="s">
        <v>16789</v>
      </c>
      <c r="K2945" s="12" t="s">
        <v>16790</v>
      </c>
      <c r="L2945" s="13" t="s">
        <v>16781</v>
      </c>
      <c r="M2945" s="8" t="s">
        <v>50</v>
      </c>
      <c r="N2945" s="8" t="s">
        <v>120</v>
      </c>
      <c r="O2945" s="8" t="s">
        <v>52</v>
      </c>
      <c r="P2945" s="8" t="s">
        <v>3197</v>
      </c>
      <c r="Q2945" s="8" t="s">
        <v>195</v>
      </c>
      <c r="R2945" s="8" t="s">
        <v>16791</v>
      </c>
      <c r="S2945" s="13" t="s">
        <v>16334</v>
      </c>
      <c r="T2945" s="8" t="s">
        <v>16792</v>
      </c>
      <c r="U2945" s="8"/>
      <c r="V2945" s="8"/>
      <c r="W2945" s="17"/>
    </row>
    <row r="2946" spans="8:23" ht="15.75" customHeight="1" x14ac:dyDescent="0.2"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3"/>
      <c r="V2946" s="3"/>
      <c r="W2946" s="17"/>
    </row>
    <row r="2947" spans="8:23" ht="15.75" customHeight="1" x14ac:dyDescent="0.2"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3"/>
      <c r="V2947" s="3"/>
      <c r="W2947" s="17"/>
    </row>
  </sheetData>
  <dataConsolidate/>
  <hyperlinks>
    <hyperlink ref="G3" r:id="rId1"/>
    <hyperlink ref="G4" r:id="rId2"/>
    <hyperlink ref="G5" r:id="rId3"/>
    <hyperlink ref="G6" r:id="rId4"/>
    <hyperlink ref="G7" r:id="rId5"/>
    <hyperlink ref="G8" r:id="rId6"/>
    <hyperlink ref="G9" r:id="rId7"/>
    <hyperlink ref="G10" r:id="rId8"/>
    <hyperlink ref="G11" r:id="rId9"/>
    <hyperlink ref="G12" r:id="rId10"/>
    <hyperlink ref="G13" r:id="rId11"/>
    <hyperlink ref="G14" r:id="rId12"/>
    <hyperlink ref="G15" r:id="rId13"/>
    <hyperlink ref="G16" r:id="rId14"/>
    <hyperlink ref="G17" r:id="rId15"/>
    <hyperlink ref="G18" r:id="rId16"/>
    <hyperlink ref="G19" r:id="rId17"/>
    <hyperlink ref="G20" r:id="rId18"/>
    <hyperlink ref="F21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6" r:id="rId44"/>
    <hyperlink ref="G47" r:id="rId45"/>
    <hyperlink ref="G48" r:id="rId46"/>
    <hyperlink ref="G49" r:id="rId47"/>
    <hyperlink ref="G50" r:id="rId48"/>
    <hyperlink ref="G51" r:id="rId49"/>
    <hyperlink ref="G52" r:id="rId50"/>
    <hyperlink ref="G53" r:id="rId51"/>
    <hyperlink ref="G54" r:id="rId52"/>
    <hyperlink ref="G55" r:id="rId53"/>
    <hyperlink ref="G56" r:id="rId54"/>
    <hyperlink ref="G57" r:id="rId55"/>
    <hyperlink ref="G58" r:id="rId56"/>
    <hyperlink ref="F61" r:id="rId57"/>
    <hyperlink ref="G61" r:id="rId58"/>
    <hyperlink ref="G62" r:id="rId59"/>
    <hyperlink ref="G63" r:id="rId60"/>
    <hyperlink ref="G64" r:id="rId61"/>
    <hyperlink ref="G65" r:id="rId62"/>
    <hyperlink ref="G66" r:id="rId63"/>
    <hyperlink ref="G68" r:id="rId64"/>
    <hyperlink ref="G69" r:id="rId65"/>
    <hyperlink ref="G70" r:id="rId66"/>
    <hyperlink ref="G71" r:id="rId67"/>
    <hyperlink ref="G72" r:id="rId68"/>
    <hyperlink ref="G73" r:id="rId69"/>
    <hyperlink ref="G74" r:id="rId70"/>
    <hyperlink ref="G75" r:id="rId71"/>
    <hyperlink ref="G76" r:id="rId72"/>
    <hyperlink ref="G77" r:id="rId73"/>
    <hyperlink ref="G78" r:id="rId74"/>
    <hyperlink ref="G79" r:id="rId75"/>
    <hyperlink ref="G80" r:id="rId76"/>
    <hyperlink ref="G82" r:id="rId77"/>
    <hyperlink ref="G83" r:id="rId78"/>
    <hyperlink ref="G85" r:id="rId79"/>
    <hyperlink ref="G86" r:id="rId80"/>
    <hyperlink ref="G87" r:id="rId81"/>
    <hyperlink ref="G88" r:id="rId82"/>
    <hyperlink ref="G89" r:id="rId83"/>
    <hyperlink ref="G90" r:id="rId84"/>
    <hyperlink ref="G92" r:id="rId85"/>
    <hyperlink ref="G93" r:id="rId86"/>
    <hyperlink ref="G95" r:id="rId87"/>
    <hyperlink ref="G96" r:id="rId88"/>
    <hyperlink ref="G98" r:id="rId89"/>
    <hyperlink ref="G99" r:id="rId90"/>
    <hyperlink ref="G100" r:id="rId91"/>
    <hyperlink ref="G102" r:id="rId92"/>
    <hyperlink ref="G103" r:id="rId93"/>
    <hyperlink ref="G104" r:id="rId94"/>
    <hyperlink ref="G105" r:id="rId95"/>
    <hyperlink ref="G106" r:id="rId96"/>
    <hyperlink ref="G107" r:id="rId97"/>
    <hyperlink ref="G108" r:id="rId98"/>
    <hyperlink ref="G109" r:id="rId99"/>
    <hyperlink ref="G110" r:id="rId100"/>
    <hyperlink ref="G111" r:id="rId101"/>
    <hyperlink ref="G112" r:id="rId102"/>
    <hyperlink ref="G113" r:id="rId103"/>
    <hyperlink ref="G114" r:id="rId104"/>
    <hyperlink ref="G115" r:id="rId105"/>
    <hyperlink ref="G116" r:id="rId106"/>
    <hyperlink ref="G117" r:id="rId107"/>
    <hyperlink ref="G118" r:id="rId108"/>
    <hyperlink ref="G119" r:id="rId109"/>
    <hyperlink ref="G120" r:id="rId110"/>
    <hyperlink ref="G121" r:id="rId111"/>
    <hyperlink ref="G122" r:id="rId112"/>
    <hyperlink ref="G123" r:id="rId113"/>
    <hyperlink ref="G124" r:id="rId114"/>
    <hyperlink ref="G125" r:id="rId115"/>
    <hyperlink ref="G126" r:id="rId116"/>
    <hyperlink ref="G128" r:id="rId117"/>
    <hyperlink ref="G129" r:id="rId118"/>
    <hyperlink ref="G130" r:id="rId119"/>
    <hyperlink ref="G131" r:id="rId120"/>
    <hyperlink ref="G132" r:id="rId121"/>
    <hyperlink ref="G133" r:id="rId122"/>
    <hyperlink ref="G134" r:id="rId123"/>
    <hyperlink ref="G135" r:id="rId124"/>
    <hyperlink ref="G136" r:id="rId125"/>
    <hyperlink ref="G137" r:id="rId126"/>
    <hyperlink ref="G138" r:id="rId127"/>
    <hyperlink ref="G139" r:id="rId128"/>
    <hyperlink ref="G140" r:id="rId129"/>
    <hyperlink ref="G141" r:id="rId130"/>
    <hyperlink ref="G142" r:id="rId131"/>
    <hyperlink ref="G143" r:id="rId132"/>
    <hyperlink ref="G144" r:id="rId133"/>
    <hyperlink ref="G145" r:id="rId134"/>
    <hyperlink ref="G146" r:id="rId135"/>
    <hyperlink ref="G148" r:id="rId136"/>
    <hyperlink ref="G149" r:id="rId137"/>
    <hyperlink ref="G151" r:id="rId138"/>
    <hyperlink ref="G152" r:id="rId139"/>
    <hyperlink ref="G154" r:id="rId140"/>
    <hyperlink ref="G155" r:id="rId141"/>
    <hyperlink ref="G156" r:id="rId142"/>
    <hyperlink ref="G157" r:id="rId143"/>
    <hyperlink ref="G158" r:id="rId144"/>
    <hyperlink ref="G159" r:id="rId145"/>
    <hyperlink ref="G161" r:id="rId146"/>
    <hyperlink ref="G162" r:id="rId147"/>
    <hyperlink ref="G163" r:id="rId148"/>
    <hyperlink ref="G164" r:id="rId149"/>
    <hyperlink ref="G165" r:id="rId150"/>
    <hyperlink ref="G166" r:id="rId151"/>
    <hyperlink ref="G167" r:id="rId152"/>
    <hyperlink ref="G168" r:id="rId153"/>
    <hyperlink ref="G169" r:id="rId154"/>
    <hyperlink ref="F170" r:id="rId155"/>
    <hyperlink ref="G170" r:id="rId156"/>
    <hyperlink ref="G171" r:id="rId157"/>
    <hyperlink ref="G172" r:id="rId158"/>
    <hyperlink ref="G173" r:id="rId159"/>
    <hyperlink ref="G174" r:id="rId160"/>
    <hyperlink ref="G175" r:id="rId161"/>
    <hyperlink ref="G176" r:id="rId162"/>
    <hyperlink ref="G177" r:id="rId163"/>
    <hyperlink ref="G178" r:id="rId164"/>
    <hyperlink ref="G179" r:id="rId165"/>
    <hyperlink ref="G180" r:id="rId166"/>
    <hyperlink ref="G181" r:id="rId167"/>
    <hyperlink ref="G182" r:id="rId168"/>
    <hyperlink ref="G183" r:id="rId169"/>
    <hyperlink ref="G184" r:id="rId170"/>
    <hyperlink ref="G185" r:id="rId171"/>
    <hyperlink ref="G187" r:id="rId172"/>
    <hyperlink ref="G189" r:id="rId173"/>
    <hyperlink ref="G190" r:id="rId174"/>
    <hyperlink ref="G191" r:id="rId175"/>
    <hyperlink ref="G192" r:id="rId176"/>
    <hyperlink ref="G193" r:id="rId177"/>
    <hyperlink ref="G194" r:id="rId178"/>
    <hyperlink ref="G195" r:id="rId179"/>
    <hyperlink ref="G196" r:id="rId180"/>
    <hyperlink ref="G197" r:id="rId181"/>
    <hyperlink ref="G199" r:id="rId182"/>
    <hyperlink ref="G200" r:id="rId183"/>
    <hyperlink ref="G201" r:id="rId184"/>
    <hyperlink ref="G203" r:id="rId185"/>
    <hyperlink ref="G204" r:id="rId186"/>
    <hyperlink ref="G205" r:id="rId187"/>
    <hyperlink ref="G206" r:id="rId188"/>
    <hyperlink ref="G207" r:id="rId189"/>
    <hyperlink ref="G208" r:id="rId190"/>
    <hyperlink ref="G209" r:id="rId191"/>
    <hyperlink ref="G210" r:id="rId192"/>
    <hyperlink ref="G211" r:id="rId193"/>
    <hyperlink ref="G212" r:id="rId194"/>
    <hyperlink ref="G213" r:id="rId195"/>
    <hyperlink ref="G214" r:id="rId196"/>
    <hyperlink ref="G215" r:id="rId197"/>
    <hyperlink ref="G216" r:id="rId198"/>
    <hyperlink ref="G217" r:id="rId199"/>
    <hyperlink ref="G218" r:id="rId200"/>
    <hyperlink ref="G220" r:id="rId201"/>
    <hyperlink ref="G221" r:id="rId202"/>
    <hyperlink ref="G222" r:id="rId203"/>
    <hyperlink ref="G223" r:id="rId204"/>
    <hyperlink ref="G224" r:id="rId205"/>
    <hyperlink ref="G225" r:id="rId206"/>
    <hyperlink ref="G226" r:id="rId207"/>
    <hyperlink ref="G227" r:id="rId208"/>
    <hyperlink ref="G228" r:id="rId209"/>
    <hyperlink ref="F229" r:id="rId210"/>
    <hyperlink ref="G229" r:id="rId211"/>
    <hyperlink ref="G230" r:id="rId212"/>
    <hyperlink ref="G231" r:id="rId213"/>
    <hyperlink ref="G232" r:id="rId214"/>
    <hyperlink ref="G233" r:id="rId215"/>
    <hyperlink ref="F234" r:id="rId216"/>
    <hyperlink ref="G234" r:id="rId217"/>
    <hyperlink ref="G235" r:id="rId218"/>
    <hyperlink ref="G236" r:id="rId219"/>
    <hyperlink ref="G237" r:id="rId220"/>
    <hyperlink ref="G238" r:id="rId221"/>
    <hyperlink ref="G239" r:id="rId222"/>
    <hyperlink ref="G240" r:id="rId223"/>
    <hyperlink ref="G241" r:id="rId224"/>
    <hyperlink ref="G243" r:id="rId225"/>
    <hyperlink ref="G244" r:id="rId226"/>
    <hyperlink ref="G245" r:id="rId227"/>
    <hyperlink ref="G246" r:id="rId228"/>
    <hyperlink ref="G247" r:id="rId229"/>
    <hyperlink ref="G248" r:id="rId230"/>
    <hyperlink ref="G249" r:id="rId231"/>
    <hyperlink ref="G250" r:id="rId232"/>
    <hyperlink ref="G251" r:id="rId233"/>
    <hyperlink ref="G252" r:id="rId234"/>
    <hyperlink ref="G253" r:id="rId235"/>
    <hyperlink ref="G254" r:id="rId236"/>
    <hyperlink ref="G255" r:id="rId237"/>
    <hyperlink ref="G256" r:id="rId238"/>
    <hyperlink ref="G257" r:id="rId239"/>
    <hyperlink ref="G258" r:id="rId240"/>
    <hyperlink ref="G259" r:id="rId241"/>
    <hyperlink ref="G260" r:id="rId242"/>
    <hyperlink ref="G261" r:id="rId243"/>
    <hyperlink ref="G262" r:id="rId244"/>
    <hyperlink ref="G263" r:id="rId245"/>
    <hyperlink ref="G264" r:id="rId246"/>
    <hyperlink ref="G265" r:id="rId247"/>
    <hyperlink ref="G268" r:id="rId248"/>
    <hyperlink ref="G269" r:id="rId249"/>
    <hyperlink ref="G270" r:id="rId250"/>
    <hyperlink ref="G271" r:id="rId251"/>
    <hyperlink ref="G272" r:id="rId252"/>
    <hyperlink ref="G273" r:id="rId253"/>
    <hyperlink ref="G274" r:id="rId254"/>
    <hyperlink ref="G276" r:id="rId255"/>
    <hyperlink ref="G277" r:id="rId256"/>
    <hyperlink ref="G278" r:id="rId257"/>
    <hyperlink ref="G279" r:id="rId258"/>
    <hyperlink ref="G280" r:id="rId259"/>
    <hyperlink ref="G281" r:id="rId260"/>
    <hyperlink ref="G282" r:id="rId261"/>
    <hyperlink ref="G283" r:id="rId262"/>
    <hyperlink ref="G284" r:id="rId263"/>
    <hyperlink ref="G285" r:id="rId264"/>
    <hyperlink ref="G286" r:id="rId265"/>
    <hyperlink ref="G287" r:id="rId266"/>
    <hyperlink ref="F288" r:id="rId267"/>
    <hyperlink ref="G288" r:id="rId268"/>
    <hyperlink ref="F289" r:id="rId269"/>
    <hyperlink ref="G289" r:id="rId270"/>
    <hyperlink ref="G290" r:id="rId271"/>
    <hyperlink ref="G291" r:id="rId272"/>
    <hyperlink ref="G292" r:id="rId273"/>
    <hyperlink ref="G293" r:id="rId274"/>
    <hyperlink ref="G294" r:id="rId275"/>
    <hyperlink ref="G295" r:id="rId276"/>
    <hyperlink ref="G296" r:id="rId277"/>
    <hyperlink ref="G297" r:id="rId278"/>
    <hyperlink ref="G299" r:id="rId279"/>
    <hyperlink ref="G300" r:id="rId280"/>
    <hyperlink ref="G302" r:id="rId281"/>
    <hyperlink ref="G303" r:id="rId282"/>
    <hyperlink ref="G304" r:id="rId283"/>
    <hyperlink ref="G305" r:id="rId284"/>
    <hyperlink ref="G306" r:id="rId285"/>
    <hyperlink ref="G307" r:id="rId286"/>
    <hyperlink ref="G308" r:id="rId287"/>
    <hyperlink ref="G309" r:id="rId288"/>
    <hyperlink ref="G310" r:id="rId289"/>
    <hyperlink ref="G311" r:id="rId290"/>
    <hyperlink ref="G312" r:id="rId291"/>
    <hyperlink ref="G313" r:id="rId292"/>
    <hyperlink ref="G314" r:id="rId293"/>
    <hyperlink ref="G315" r:id="rId294"/>
    <hyperlink ref="G316" r:id="rId295"/>
    <hyperlink ref="G317" r:id="rId296"/>
    <hyperlink ref="G318" r:id="rId297"/>
    <hyperlink ref="G319" r:id="rId298"/>
    <hyperlink ref="G320" r:id="rId299"/>
    <hyperlink ref="G321" r:id="rId300"/>
    <hyperlink ref="G322" r:id="rId301"/>
    <hyperlink ref="G323" r:id="rId302"/>
    <hyperlink ref="G324" r:id="rId303"/>
    <hyperlink ref="G325" r:id="rId304"/>
    <hyperlink ref="G326" r:id="rId305"/>
    <hyperlink ref="G327" r:id="rId306"/>
    <hyperlink ref="G328" r:id="rId307"/>
    <hyperlink ref="G329" r:id="rId308"/>
    <hyperlink ref="G330" r:id="rId309"/>
    <hyperlink ref="G331" r:id="rId310"/>
    <hyperlink ref="G332" r:id="rId311"/>
    <hyperlink ref="G333" r:id="rId312"/>
    <hyperlink ref="G334" r:id="rId313"/>
    <hyperlink ref="G335" r:id="rId314"/>
    <hyperlink ref="G336" r:id="rId315"/>
    <hyperlink ref="G337" r:id="rId316"/>
    <hyperlink ref="G338" r:id="rId317"/>
    <hyperlink ref="G339" r:id="rId318"/>
    <hyperlink ref="G340" r:id="rId319"/>
    <hyperlink ref="G341" r:id="rId320"/>
    <hyperlink ref="G342" r:id="rId321"/>
    <hyperlink ref="G343" r:id="rId322"/>
    <hyperlink ref="G344" r:id="rId323"/>
    <hyperlink ref="G345" r:id="rId324"/>
    <hyperlink ref="G346" r:id="rId325"/>
    <hyperlink ref="G347" r:id="rId326"/>
    <hyperlink ref="G348" r:id="rId327"/>
    <hyperlink ref="G349" r:id="rId328"/>
    <hyperlink ref="G350" r:id="rId329"/>
    <hyperlink ref="G351" r:id="rId330"/>
    <hyperlink ref="G352" r:id="rId331"/>
    <hyperlink ref="G353" r:id="rId332"/>
    <hyperlink ref="G354" r:id="rId333"/>
    <hyperlink ref="G355" r:id="rId334"/>
    <hyperlink ref="G356" r:id="rId335"/>
    <hyperlink ref="G357" r:id="rId336"/>
    <hyperlink ref="G358" r:id="rId337"/>
    <hyperlink ref="G359" r:id="rId338"/>
    <hyperlink ref="G360" r:id="rId339"/>
    <hyperlink ref="G361" r:id="rId340"/>
    <hyperlink ref="G362" r:id="rId341"/>
    <hyperlink ref="G363" r:id="rId342"/>
    <hyperlink ref="G364" r:id="rId343"/>
    <hyperlink ref="G365" r:id="rId344"/>
    <hyperlink ref="G366" r:id="rId345"/>
    <hyperlink ref="G367" r:id="rId346"/>
    <hyperlink ref="G368" r:id="rId347"/>
    <hyperlink ref="G369" r:id="rId348"/>
    <hyperlink ref="G370" r:id="rId349"/>
    <hyperlink ref="G371" r:id="rId350"/>
    <hyperlink ref="G372" r:id="rId351"/>
    <hyperlink ref="G373" r:id="rId352"/>
    <hyperlink ref="G374" r:id="rId353"/>
    <hyperlink ref="G375" r:id="rId354"/>
    <hyperlink ref="G377" r:id="rId355"/>
    <hyperlink ref="G378" r:id="rId356"/>
    <hyperlink ref="G379" r:id="rId357"/>
    <hyperlink ref="G380" r:id="rId358"/>
    <hyperlink ref="G382" r:id="rId359"/>
    <hyperlink ref="G383" r:id="rId360"/>
    <hyperlink ref="G385" r:id="rId361"/>
    <hyperlink ref="G386" r:id="rId362"/>
    <hyperlink ref="G387" r:id="rId363"/>
    <hyperlink ref="G388" r:id="rId364"/>
    <hyperlink ref="G389" r:id="rId365"/>
    <hyperlink ref="G390" r:id="rId366"/>
    <hyperlink ref="G392" r:id="rId367"/>
    <hyperlink ref="G393" r:id="rId368"/>
    <hyperlink ref="G394" r:id="rId369"/>
    <hyperlink ref="G395" r:id="rId370"/>
    <hyperlink ref="G396" r:id="rId371"/>
    <hyperlink ref="G397" r:id="rId372"/>
    <hyperlink ref="G400" r:id="rId373"/>
    <hyperlink ref="G401" r:id="rId374"/>
    <hyperlink ref="G402" r:id="rId375"/>
    <hyperlink ref="G403" r:id="rId376"/>
    <hyperlink ref="G405" r:id="rId377"/>
    <hyperlink ref="G406" r:id="rId378"/>
    <hyperlink ref="G408" r:id="rId379"/>
    <hyperlink ref="G409" r:id="rId380"/>
    <hyperlink ref="G410" r:id="rId381"/>
    <hyperlink ref="G411" r:id="rId382"/>
    <hyperlink ref="G412" r:id="rId383"/>
    <hyperlink ref="G413" r:id="rId384"/>
    <hyperlink ref="G414" r:id="rId385"/>
    <hyperlink ref="G415" r:id="rId386"/>
    <hyperlink ref="G416" r:id="rId387"/>
    <hyperlink ref="G417" r:id="rId388"/>
    <hyperlink ref="G418" r:id="rId389"/>
    <hyperlink ref="G419" r:id="rId390"/>
    <hyperlink ref="G421" r:id="rId391"/>
    <hyperlink ref="G423" r:id="rId392"/>
    <hyperlink ref="G424" r:id="rId393"/>
    <hyperlink ref="G425" r:id="rId394"/>
    <hyperlink ref="G426" r:id="rId395"/>
    <hyperlink ref="G427" r:id="rId396"/>
    <hyperlink ref="G429" r:id="rId397"/>
    <hyperlink ref="G430" r:id="rId398"/>
    <hyperlink ref="G431" r:id="rId399"/>
    <hyperlink ref="G432" r:id="rId400"/>
    <hyperlink ref="G433" r:id="rId401"/>
    <hyperlink ref="G434" r:id="rId402"/>
    <hyperlink ref="G435" r:id="rId403"/>
    <hyperlink ref="G436" r:id="rId404"/>
    <hyperlink ref="G437" r:id="rId405"/>
    <hyperlink ref="G438" r:id="rId406"/>
    <hyperlink ref="G440" r:id="rId407"/>
    <hyperlink ref="G441" r:id="rId408"/>
    <hyperlink ref="G442" r:id="rId409"/>
    <hyperlink ref="G443" r:id="rId410"/>
    <hyperlink ref="G444" r:id="rId411"/>
    <hyperlink ref="G445" r:id="rId412"/>
    <hyperlink ref="G446" r:id="rId413"/>
    <hyperlink ref="G447" r:id="rId414"/>
    <hyperlink ref="G448" r:id="rId415"/>
    <hyperlink ref="G449" r:id="rId416"/>
    <hyperlink ref="G450" r:id="rId417"/>
    <hyperlink ref="G451" r:id="rId418"/>
    <hyperlink ref="G452" r:id="rId419"/>
    <hyperlink ref="G453" r:id="rId420"/>
    <hyperlink ref="G454" r:id="rId421"/>
    <hyperlink ref="G455" r:id="rId422"/>
    <hyperlink ref="G456" r:id="rId423"/>
    <hyperlink ref="G457" r:id="rId424"/>
    <hyperlink ref="G458" r:id="rId425"/>
    <hyperlink ref="G459" r:id="rId426"/>
    <hyperlink ref="G460" r:id="rId427"/>
    <hyperlink ref="G461" r:id="rId428"/>
    <hyperlink ref="G462" r:id="rId429"/>
    <hyperlink ref="G463" r:id="rId430"/>
    <hyperlink ref="G464" r:id="rId431"/>
    <hyperlink ref="G465" r:id="rId432"/>
    <hyperlink ref="G466" r:id="rId433"/>
    <hyperlink ref="G467" r:id="rId434"/>
    <hyperlink ref="G468" r:id="rId435"/>
    <hyperlink ref="G469" r:id="rId436"/>
    <hyperlink ref="G470" r:id="rId437"/>
    <hyperlink ref="G472" r:id="rId438"/>
    <hyperlink ref="G473" r:id="rId439"/>
    <hyperlink ref="G474" r:id="rId440"/>
    <hyperlink ref="G475" r:id="rId441"/>
    <hyperlink ref="G476" r:id="rId442"/>
    <hyperlink ref="G477" r:id="rId443"/>
    <hyperlink ref="G478" r:id="rId444"/>
    <hyperlink ref="G479" r:id="rId445"/>
    <hyperlink ref="G481" r:id="rId446"/>
    <hyperlink ref="G482" r:id="rId447"/>
    <hyperlink ref="G483" r:id="rId448"/>
    <hyperlink ref="G484" r:id="rId449"/>
    <hyperlink ref="G485" r:id="rId450"/>
    <hyperlink ref="G487" r:id="rId451"/>
    <hyperlink ref="G488" r:id="rId452"/>
    <hyperlink ref="G489" r:id="rId453"/>
    <hyperlink ref="G490" r:id="rId454"/>
    <hyperlink ref="G491" r:id="rId455"/>
    <hyperlink ref="G492" r:id="rId456"/>
    <hyperlink ref="G493" r:id="rId457"/>
    <hyperlink ref="G494" r:id="rId458"/>
    <hyperlink ref="G495" r:id="rId459"/>
    <hyperlink ref="G496" r:id="rId460"/>
    <hyperlink ref="G497" r:id="rId461"/>
    <hyperlink ref="G498" r:id="rId462"/>
    <hyperlink ref="G499" r:id="rId463"/>
    <hyperlink ref="G500" r:id="rId464"/>
    <hyperlink ref="G501" r:id="rId465"/>
    <hyperlink ref="G503" r:id="rId466"/>
    <hyperlink ref="G504" r:id="rId467"/>
    <hyperlink ref="G505" r:id="rId468"/>
    <hyperlink ref="G506" r:id="rId469"/>
    <hyperlink ref="G507" r:id="rId470"/>
    <hyperlink ref="G508" r:id="rId471"/>
    <hyperlink ref="G509" r:id="rId472"/>
    <hyperlink ref="G510" r:id="rId473"/>
    <hyperlink ref="G511" r:id="rId474"/>
    <hyperlink ref="G512" r:id="rId475"/>
    <hyperlink ref="G513" r:id="rId476"/>
    <hyperlink ref="G514" r:id="rId477"/>
    <hyperlink ref="G515" r:id="rId478"/>
    <hyperlink ref="G516" r:id="rId479"/>
    <hyperlink ref="G518" r:id="rId480"/>
    <hyperlink ref="G519" r:id="rId481"/>
    <hyperlink ref="G520" r:id="rId482"/>
    <hyperlink ref="G521" r:id="rId483"/>
    <hyperlink ref="G522" r:id="rId484"/>
    <hyperlink ref="G523" r:id="rId485"/>
    <hyperlink ref="G524" r:id="rId486"/>
    <hyperlink ref="G525" r:id="rId487"/>
    <hyperlink ref="G526" r:id="rId488"/>
    <hyperlink ref="G527" r:id="rId489"/>
    <hyperlink ref="G528" r:id="rId490"/>
    <hyperlink ref="G529" r:id="rId491"/>
    <hyperlink ref="G530" r:id="rId492"/>
    <hyperlink ref="G531" r:id="rId493"/>
    <hyperlink ref="G532" r:id="rId494"/>
    <hyperlink ref="G533" r:id="rId495"/>
    <hyperlink ref="G534" r:id="rId496"/>
    <hyperlink ref="G535" r:id="rId497"/>
    <hyperlink ref="G536" r:id="rId498"/>
    <hyperlink ref="G537" r:id="rId499"/>
    <hyperlink ref="G538" r:id="rId500"/>
    <hyperlink ref="G539" r:id="rId501"/>
    <hyperlink ref="G540" r:id="rId502"/>
    <hyperlink ref="G542" r:id="rId503"/>
    <hyperlink ref="G543" r:id="rId504"/>
    <hyperlink ref="G544" r:id="rId505"/>
    <hyperlink ref="G545" r:id="rId506"/>
    <hyperlink ref="G546" r:id="rId507"/>
    <hyperlink ref="G547" r:id="rId508"/>
    <hyperlink ref="G548" r:id="rId509"/>
    <hyperlink ref="G550" r:id="rId510"/>
    <hyperlink ref="G551" r:id="rId511"/>
    <hyperlink ref="G554" r:id="rId512"/>
    <hyperlink ref="G555" r:id="rId513"/>
    <hyperlink ref="G556" r:id="rId514"/>
    <hyperlink ref="G558" r:id="rId515"/>
    <hyperlink ref="G559" r:id="rId516"/>
    <hyperlink ref="G560" r:id="rId517"/>
    <hyperlink ref="G561" r:id="rId518"/>
    <hyperlink ref="G562" r:id="rId519"/>
    <hyperlink ref="G563" r:id="rId520"/>
    <hyperlink ref="G564" r:id="rId521"/>
    <hyperlink ref="G565" r:id="rId522"/>
    <hyperlink ref="G566" r:id="rId523"/>
    <hyperlink ref="G567" r:id="rId524"/>
    <hyperlink ref="G568" r:id="rId525"/>
    <hyperlink ref="G569" r:id="rId526"/>
    <hyperlink ref="G570" r:id="rId527"/>
    <hyperlink ref="G571" r:id="rId528"/>
    <hyperlink ref="G572" r:id="rId529"/>
    <hyperlink ref="G573" r:id="rId530"/>
    <hyperlink ref="G574" r:id="rId531"/>
    <hyperlink ref="G575" r:id="rId532"/>
    <hyperlink ref="G576" r:id="rId533"/>
    <hyperlink ref="G577" r:id="rId534"/>
    <hyperlink ref="G578" r:id="rId535"/>
    <hyperlink ref="G579" r:id="rId536"/>
    <hyperlink ref="G580" r:id="rId537"/>
    <hyperlink ref="G581" r:id="rId538"/>
    <hyperlink ref="G582" r:id="rId539"/>
    <hyperlink ref="G583" r:id="rId540"/>
    <hyperlink ref="G584" r:id="rId541"/>
    <hyperlink ref="G585" r:id="rId542"/>
    <hyperlink ref="G586" r:id="rId543"/>
    <hyperlink ref="G587" r:id="rId544"/>
    <hyperlink ref="G588" r:id="rId545"/>
    <hyperlink ref="G589" r:id="rId546"/>
    <hyperlink ref="G590" r:id="rId547"/>
    <hyperlink ref="G591" r:id="rId548"/>
    <hyperlink ref="G592" r:id="rId549"/>
    <hyperlink ref="G593" r:id="rId550"/>
    <hyperlink ref="G594" r:id="rId551"/>
    <hyperlink ref="G595" r:id="rId552"/>
    <hyperlink ref="G596" r:id="rId553"/>
    <hyperlink ref="G597" r:id="rId554"/>
    <hyperlink ref="G598" r:id="rId555"/>
    <hyperlink ref="G599" r:id="rId556"/>
    <hyperlink ref="G600" r:id="rId557"/>
    <hyperlink ref="F601" r:id="rId558"/>
    <hyperlink ref="G601" r:id="rId559"/>
    <hyperlink ref="G602" r:id="rId560"/>
    <hyperlink ref="G603" r:id="rId561"/>
    <hyperlink ref="G604" r:id="rId562"/>
    <hyperlink ref="G605" r:id="rId563"/>
    <hyperlink ref="G606" r:id="rId564"/>
    <hyperlink ref="G607" r:id="rId565"/>
    <hyperlink ref="G608" r:id="rId566"/>
    <hyperlink ref="G609" r:id="rId567"/>
    <hyperlink ref="G610" r:id="rId568"/>
    <hyperlink ref="G611" r:id="rId569"/>
    <hyperlink ref="G612" r:id="rId570"/>
    <hyperlink ref="G613" r:id="rId571"/>
    <hyperlink ref="G614" r:id="rId572"/>
    <hyperlink ref="G615" r:id="rId573"/>
    <hyperlink ref="G616" r:id="rId574"/>
    <hyperlink ref="G617" r:id="rId575"/>
    <hyperlink ref="G618" r:id="rId576"/>
    <hyperlink ref="G619" r:id="rId577"/>
    <hyperlink ref="G620" r:id="rId578"/>
    <hyperlink ref="G621" r:id="rId579"/>
    <hyperlink ref="G622" r:id="rId580"/>
    <hyperlink ref="G623" r:id="rId581"/>
    <hyperlink ref="G625" r:id="rId582"/>
    <hyperlink ref="G626" r:id="rId583"/>
    <hyperlink ref="G627" r:id="rId584"/>
    <hyperlink ref="G628" r:id="rId585"/>
    <hyperlink ref="G629" r:id="rId586"/>
    <hyperlink ref="G630" r:id="rId587"/>
    <hyperlink ref="G631" r:id="rId588"/>
    <hyperlink ref="G632" r:id="rId589"/>
    <hyperlink ref="G633" r:id="rId590"/>
    <hyperlink ref="G634" r:id="rId591"/>
    <hyperlink ref="G635" r:id="rId592"/>
    <hyperlink ref="G636" r:id="rId593"/>
    <hyperlink ref="G637" r:id="rId594"/>
    <hyperlink ref="F640" r:id="rId595"/>
    <hyperlink ref="G640" r:id="rId596"/>
    <hyperlink ref="G641" r:id="rId597"/>
    <hyperlink ref="G642" r:id="rId598"/>
    <hyperlink ref="G643" r:id="rId599"/>
    <hyperlink ref="G644" r:id="rId600"/>
    <hyperlink ref="G645" r:id="rId601"/>
    <hyperlink ref="G647" r:id="rId602"/>
    <hyperlink ref="G648" r:id="rId603"/>
    <hyperlink ref="G649" r:id="rId604"/>
    <hyperlink ref="G650" r:id="rId605"/>
    <hyperlink ref="G651" r:id="rId606"/>
    <hyperlink ref="G652" r:id="rId607"/>
    <hyperlink ref="G653" r:id="rId608"/>
    <hyperlink ref="G654" r:id="rId609"/>
    <hyperlink ref="G655" r:id="rId610"/>
    <hyperlink ref="G656" r:id="rId611"/>
    <hyperlink ref="G657" r:id="rId612"/>
    <hyperlink ref="G658" r:id="rId613"/>
    <hyperlink ref="G659" r:id="rId614"/>
    <hyperlink ref="G661" r:id="rId615"/>
    <hyperlink ref="G662" r:id="rId616"/>
    <hyperlink ref="G664" r:id="rId617"/>
    <hyperlink ref="G665" r:id="rId618"/>
    <hyperlink ref="G666" r:id="rId619"/>
    <hyperlink ref="G667" r:id="rId620"/>
    <hyperlink ref="G668" r:id="rId621"/>
    <hyperlink ref="G669" r:id="rId622"/>
    <hyperlink ref="G671" r:id="rId623"/>
    <hyperlink ref="G672" r:id="rId624"/>
    <hyperlink ref="G674" r:id="rId625"/>
    <hyperlink ref="G675" r:id="rId626"/>
    <hyperlink ref="G677" r:id="rId627"/>
    <hyperlink ref="G678" r:id="rId628"/>
    <hyperlink ref="G679" r:id="rId629"/>
    <hyperlink ref="G681" r:id="rId630"/>
    <hyperlink ref="G682" r:id="rId631"/>
    <hyperlink ref="G683" r:id="rId632"/>
    <hyperlink ref="G684" r:id="rId633"/>
    <hyperlink ref="G685" r:id="rId634"/>
    <hyperlink ref="G686" r:id="rId635"/>
    <hyperlink ref="G687" r:id="rId636"/>
    <hyperlink ref="G688" r:id="rId637"/>
    <hyperlink ref="G689" r:id="rId638"/>
    <hyperlink ref="G690" r:id="rId639"/>
    <hyperlink ref="G691" r:id="rId640"/>
    <hyperlink ref="G692" r:id="rId641"/>
    <hyperlink ref="G693" r:id="rId642"/>
    <hyperlink ref="G694" r:id="rId643"/>
    <hyperlink ref="G695" r:id="rId644"/>
    <hyperlink ref="G696" r:id="rId645"/>
    <hyperlink ref="G697" r:id="rId646"/>
    <hyperlink ref="G698" r:id="rId647"/>
    <hyperlink ref="G699" r:id="rId648"/>
    <hyperlink ref="G700" r:id="rId649"/>
    <hyperlink ref="G701" r:id="rId650"/>
    <hyperlink ref="G702" r:id="rId651"/>
    <hyperlink ref="G703" r:id="rId652"/>
    <hyperlink ref="G704" r:id="rId653"/>
    <hyperlink ref="G705" r:id="rId654"/>
    <hyperlink ref="G707" r:id="rId655"/>
    <hyperlink ref="G708" r:id="rId656"/>
    <hyperlink ref="G709" r:id="rId657"/>
    <hyperlink ref="G710" r:id="rId658"/>
    <hyperlink ref="G711" r:id="rId659"/>
    <hyperlink ref="G712" r:id="rId660"/>
    <hyperlink ref="G713" r:id="rId661"/>
    <hyperlink ref="G714" r:id="rId662"/>
    <hyperlink ref="G715" r:id="rId663"/>
    <hyperlink ref="G716" r:id="rId664"/>
    <hyperlink ref="G717" r:id="rId665"/>
    <hyperlink ref="G718" r:id="rId666"/>
    <hyperlink ref="G719" r:id="rId667"/>
    <hyperlink ref="G720" r:id="rId668"/>
    <hyperlink ref="G721" r:id="rId669"/>
    <hyperlink ref="G722" r:id="rId670"/>
    <hyperlink ref="G723" r:id="rId671"/>
    <hyperlink ref="G724" r:id="rId672"/>
    <hyperlink ref="G725" r:id="rId673"/>
    <hyperlink ref="G727" r:id="rId674"/>
    <hyperlink ref="G729" r:id="rId675"/>
    <hyperlink ref="G730" r:id="rId676"/>
    <hyperlink ref="G732" r:id="rId677"/>
    <hyperlink ref="G733" r:id="rId678"/>
    <hyperlink ref="G734" r:id="rId679"/>
    <hyperlink ref="G735" r:id="rId680"/>
    <hyperlink ref="G736" r:id="rId681"/>
    <hyperlink ref="G737" r:id="rId682"/>
    <hyperlink ref="G738" r:id="rId683"/>
    <hyperlink ref="G740" r:id="rId684"/>
    <hyperlink ref="G741" r:id="rId685"/>
    <hyperlink ref="G742" r:id="rId686"/>
    <hyperlink ref="G743" r:id="rId687"/>
    <hyperlink ref="G744" r:id="rId688"/>
    <hyperlink ref="G745" r:id="rId689"/>
    <hyperlink ref="G746" r:id="rId690"/>
    <hyperlink ref="G747" r:id="rId691"/>
    <hyperlink ref="G748" r:id="rId692"/>
    <hyperlink ref="G749" r:id="rId693"/>
    <hyperlink ref="F750" r:id="rId694"/>
    <hyperlink ref="G750" r:id="rId695"/>
    <hyperlink ref="G751" r:id="rId696"/>
    <hyperlink ref="G752" r:id="rId697"/>
    <hyperlink ref="G753" r:id="rId698"/>
    <hyperlink ref="G754" r:id="rId699"/>
    <hyperlink ref="G755" r:id="rId700"/>
    <hyperlink ref="G756" r:id="rId701"/>
    <hyperlink ref="G757" r:id="rId702"/>
    <hyperlink ref="G758" r:id="rId703"/>
    <hyperlink ref="G759" r:id="rId704"/>
    <hyperlink ref="G760" r:id="rId705"/>
    <hyperlink ref="G761" r:id="rId706"/>
    <hyperlink ref="G762" r:id="rId707"/>
    <hyperlink ref="G763" r:id="rId708"/>
    <hyperlink ref="G764" r:id="rId709"/>
    <hyperlink ref="G766" r:id="rId710"/>
    <hyperlink ref="G768" r:id="rId711"/>
    <hyperlink ref="G769" r:id="rId712"/>
    <hyperlink ref="G770" r:id="rId713"/>
    <hyperlink ref="G771" r:id="rId714"/>
    <hyperlink ref="G772" r:id="rId715"/>
    <hyperlink ref="G773" r:id="rId716"/>
    <hyperlink ref="G774" r:id="rId717"/>
    <hyperlink ref="G775" r:id="rId718"/>
    <hyperlink ref="G776" r:id="rId719"/>
    <hyperlink ref="G778" r:id="rId720"/>
    <hyperlink ref="G779" r:id="rId721"/>
    <hyperlink ref="G780" r:id="rId722"/>
    <hyperlink ref="G782" r:id="rId723"/>
    <hyperlink ref="G783" r:id="rId724"/>
    <hyperlink ref="G784" r:id="rId725"/>
    <hyperlink ref="G785" r:id="rId726"/>
    <hyperlink ref="G786" r:id="rId727"/>
    <hyperlink ref="G787" r:id="rId728"/>
    <hyperlink ref="G788" r:id="rId729"/>
    <hyperlink ref="G789" r:id="rId730"/>
    <hyperlink ref="G790" r:id="rId731"/>
    <hyperlink ref="G791" r:id="rId732"/>
    <hyperlink ref="G792" r:id="rId733"/>
    <hyperlink ref="G793" r:id="rId734"/>
    <hyperlink ref="G794" r:id="rId735"/>
    <hyperlink ref="G795" r:id="rId736"/>
    <hyperlink ref="G796" r:id="rId737"/>
    <hyperlink ref="G797" r:id="rId738"/>
    <hyperlink ref="G799" r:id="rId739"/>
    <hyperlink ref="G800" r:id="rId740"/>
    <hyperlink ref="G801" r:id="rId741"/>
    <hyperlink ref="G802" r:id="rId742"/>
    <hyperlink ref="G803" r:id="rId743"/>
    <hyperlink ref="G804" r:id="rId744"/>
    <hyperlink ref="G805" r:id="rId745"/>
    <hyperlink ref="G806" r:id="rId746"/>
    <hyperlink ref="F807" r:id="rId747"/>
    <hyperlink ref="G807" r:id="rId748"/>
    <hyperlink ref="G808" r:id="rId749"/>
    <hyperlink ref="G809" r:id="rId750"/>
    <hyperlink ref="G810" r:id="rId751"/>
    <hyperlink ref="G811" r:id="rId752"/>
    <hyperlink ref="G812" r:id="rId753"/>
    <hyperlink ref="G813" r:id="rId754"/>
    <hyperlink ref="G814" r:id="rId755"/>
    <hyperlink ref="F815" r:id="rId756"/>
    <hyperlink ref="G815" r:id="rId757"/>
    <hyperlink ref="G816" r:id="rId758"/>
    <hyperlink ref="G817" r:id="rId759"/>
    <hyperlink ref="G818" r:id="rId760"/>
    <hyperlink ref="G819" r:id="rId761"/>
    <hyperlink ref="G820" r:id="rId762"/>
    <hyperlink ref="G821" r:id="rId763"/>
    <hyperlink ref="G822" r:id="rId764"/>
    <hyperlink ref="G823" r:id="rId765"/>
    <hyperlink ref="G824" r:id="rId766"/>
    <hyperlink ref="G825" r:id="rId767"/>
    <hyperlink ref="G826" r:id="rId768"/>
    <hyperlink ref="G827" r:id="rId769"/>
    <hyperlink ref="G828" r:id="rId770"/>
    <hyperlink ref="G829" r:id="rId771"/>
    <hyperlink ref="G830" r:id="rId772"/>
    <hyperlink ref="G831" r:id="rId773"/>
    <hyperlink ref="G832" r:id="rId774"/>
    <hyperlink ref="G833" r:id="rId775"/>
    <hyperlink ref="G835" r:id="rId776"/>
    <hyperlink ref="G836" r:id="rId777"/>
    <hyperlink ref="G837" r:id="rId778"/>
    <hyperlink ref="G838" r:id="rId779"/>
    <hyperlink ref="G839" r:id="rId780"/>
    <hyperlink ref="G840" r:id="rId781"/>
    <hyperlink ref="G841" r:id="rId782"/>
    <hyperlink ref="G842" r:id="rId783"/>
    <hyperlink ref="G843" r:id="rId784"/>
    <hyperlink ref="G844" r:id="rId785"/>
    <hyperlink ref="F845" r:id="rId786"/>
    <hyperlink ref="G845" r:id="rId787"/>
    <hyperlink ref="G846" r:id="rId788"/>
    <hyperlink ref="G847" r:id="rId789"/>
    <hyperlink ref="G848" r:id="rId790"/>
    <hyperlink ref="G849" r:id="rId791"/>
    <hyperlink ref="F850" r:id="rId792"/>
    <hyperlink ref="G850" r:id="rId793"/>
    <hyperlink ref="G851" r:id="rId794"/>
    <hyperlink ref="G852" r:id="rId795"/>
    <hyperlink ref="G853" r:id="rId796"/>
    <hyperlink ref="G854" r:id="rId797"/>
    <hyperlink ref="G855" r:id="rId798"/>
    <hyperlink ref="G856" r:id="rId799"/>
    <hyperlink ref="G857" r:id="rId800"/>
    <hyperlink ref="F858" r:id="rId801"/>
    <hyperlink ref="G858" r:id="rId802"/>
    <hyperlink ref="G859" r:id="rId803"/>
    <hyperlink ref="G860" r:id="rId804"/>
    <hyperlink ref="G861" r:id="rId805"/>
    <hyperlink ref="G862" r:id="rId806"/>
    <hyperlink ref="G864" r:id="rId807"/>
    <hyperlink ref="G865" r:id="rId808"/>
    <hyperlink ref="G866" r:id="rId809"/>
    <hyperlink ref="G867" r:id="rId810"/>
    <hyperlink ref="G868" r:id="rId811"/>
    <hyperlink ref="G869" r:id="rId812"/>
    <hyperlink ref="G870" r:id="rId813"/>
    <hyperlink ref="G871" r:id="rId814"/>
    <hyperlink ref="G872" r:id="rId815"/>
    <hyperlink ref="G873" r:id="rId816"/>
    <hyperlink ref="G874" r:id="rId817"/>
    <hyperlink ref="G875" r:id="rId818"/>
    <hyperlink ref="G876" r:id="rId819"/>
    <hyperlink ref="G877" r:id="rId820"/>
    <hyperlink ref="G878" r:id="rId821"/>
    <hyperlink ref="G879" r:id="rId822"/>
    <hyperlink ref="G880" r:id="rId823"/>
    <hyperlink ref="G881" r:id="rId824"/>
    <hyperlink ref="G882" r:id="rId825"/>
    <hyperlink ref="G883" r:id="rId826"/>
    <hyperlink ref="G884" r:id="rId827"/>
    <hyperlink ref="G885" r:id="rId828"/>
    <hyperlink ref="G886" r:id="rId829"/>
    <hyperlink ref="G888" r:id="rId830"/>
    <hyperlink ref="G890" r:id="rId831"/>
    <hyperlink ref="G891" r:id="rId832"/>
    <hyperlink ref="G892" r:id="rId833"/>
    <hyperlink ref="G893" r:id="rId834"/>
    <hyperlink ref="G894" r:id="rId835"/>
    <hyperlink ref="G895" r:id="rId836"/>
    <hyperlink ref="G897" r:id="rId837"/>
    <hyperlink ref="G898" r:id="rId838"/>
    <hyperlink ref="G899" r:id="rId839"/>
    <hyperlink ref="G900" r:id="rId840"/>
    <hyperlink ref="G901" r:id="rId841"/>
    <hyperlink ref="G902" r:id="rId842"/>
    <hyperlink ref="G903" r:id="rId843"/>
    <hyperlink ref="G904" r:id="rId844"/>
    <hyperlink ref="G905" r:id="rId845"/>
    <hyperlink ref="G906" r:id="rId846"/>
    <hyperlink ref="G907" r:id="rId847"/>
    <hyperlink ref="G908" r:id="rId848"/>
    <hyperlink ref="G909" r:id="rId849"/>
    <hyperlink ref="F910" r:id="rId850"/>
    <hyperlink ref="G910" r:id="rId851"/>
    <hyperlink ref="F911" r:id="rId852"/>
    <hyperlink ref="G911" r:id="rId853"/>
    <hyperlink ref="G912" r:id="rId854"/>
    <hyperlink ref="G913" r:id="rId855"/>
    <hyperlink ref="G914" r:id="rId856"/>
    <hyperlink ref="G915" r:id="rId857"/>
    <hyperlink ref="G916" r:id="rId858"/>
    <hyperlink ref="G917" r:id="rId859"/>
    <hyperlink ref="G918" r:id="rId860"/>
    <hyperlink ref="G919" r:id="rId861"/>
    <hyperlink ref="G921" r:id="rId862"/>
    <hyperlink ref="G922" r:id="rId863"/>
    <hyperlink ref="G924" r:id="rId864"/>
    <hyperlink ref="G925" r:id="rId865"/>
    <hyperlink ref="G926" r:id="rId866"/>
    <hyperlink ref="G927" r:id="rId867"/>
    <hyperlink ref="G928" r:id="rId868"/>
    <hyperlink ref="G929" r:id="rId869"/>
    <hyperlink ref="G930" r:id="rId870"/>
    <hyperlink ref="G931" r:id="rId871"/>
    <hyperlink ref="G932" r:id="rId872"/>
    <hyperlink ref="G933" r:id="rId873"/>
    <hyperlink ref="G934" r:id="rId874"/>
    <hyperlink ref="G935" r:id="rId875"/>
    <hyperlink ref="G936" r:id="rId876"/>
    <hyperlink ref="G937" r:id="rId877"/>
    <hyperlink ref="G938" r:id="rId878"/>
    <hyperlink ref="G939" r:id="rId879"/>
    <hyperlink ref="G940" r:id="rId880"/>
    <hyperlink ref="G941" r:id="rId881"/>
    <hyperlink ref="G942" r:id="rId882"/>
    <hyperlink ref="G943" r:id="rId883"/>
    <hyperlink ref="G944" r:id="rId884"/>
    <hyperlink ref="G945" r:id="rId885"/>
    <hyperlink ref="G946" r:id="rId886"/>
    <hyperlink ref="G947" r:id="rId887"/>
    <hyperlink ref="G948" r:id="rId888"/>
    <hyperlink ref="G949" r:id="rId889"/>
    <hyperlink ref="G950" r:id="rId890"/>
    <hyperlink ref="G951" r:id="rId891"/>
    <hyperlink ref="G952" r:id="rId892"/>
    <hyperlink ref="G953" r:id="rId893"/>
    <hyperlink ref="G954" r:id="rId894"/>
    <hyperlink ref="G955" r:id="rId895"/>
    <hyperlink ref="G956" r:id="rId896"/>
    <hyperlink ref="G957" r:id="rId897"/>
    <hyperlink ref="G958" r:id="rId898"/>
    <hyperlink ref="G959" r:id="rId899"/>
    <hyperlink ref="G960" r:id="rId900"/>
    <hyperlink ref="G961" r:id="rId901"/>
    <hyperlink ref="G962" r:id="rId902"/>
    <hyperlink ref="G963" r:id="rId903"/>
    <hyperlink ref="G964" r:id="rId904"/>
    <hyperlink ref="G965" r:id="rId905"/>
    <hyperlink ref="G966" r:id="rId906"/>
    <hyperlink ref="G967" r:id="rId907"/>
    <hyperlink ref="G968" r:id="rId908"/>
    <hyperlink ref="G969" r:id="rId909"/>
    <hyperlink ref="G970" r:id="rId910"/>
    <hyperlink ref="G971" r:id="rId911"/>
    <hyperlink ref="G972" r:id="rId912"/>
    <hyperlink ref="G973" r:id="rId913"/>
    <hyperlink ref="G974" r:id="rId914"/>
    <hyperlink ref="G975" r:id="rId915"/>
    <hyperlink ref="G976" r:id="rId916"/>
    <hyperlink ref="G977" r:id="rId917"/>
    <hyperlink ref="G978" r:id="rId918"/>
    <hyperlink ref="G979" r:id="rId919"/>
    <hyperlink ref="G980" r:id="rId920"/>
    <hyperlink ref="G981" r:id="rId921"/>
    <hyperlink ref="G982" r:id="rId922"/>
    <hyperlink ref="G983" r:id="rId923"/>
    <hyperlink ref="G984" r:id="rId924"/>
    <hyperlink ref="G985" r:id="rId925"/>
    <hyperlink ref="G986" r:id="rId926"/>
    <hyperlink ref="G987" r:id="rId927"/>
    <hyperlink ref="G988" r:id="rId928"/>
    <hyperlink ref="G989" r:id="rId929"/>
    <hyperlink ref="G990" r:id="rId930"/>
    <hyperlink ref="G991" r:id="rId931"/>
    <hyperlink ref="G992" r:id="rId932"/>
    <hyperlink ref="G993" r:id="rId933"/>
    <hyperlink ref="G994" r:id="rId934"/>
    <hyperlink ref="G995" r:id="rId935"/>
    <hyperlink ref="G996" r:id="rId936"/>
    <hyperlink ref="G997" r:id="rId937"/>
    <hyperlink ref="G999" r:id="rId938"/>
    <hyperlink ref="G1000" r:id="rId939"/>
    <hyperlink ref="G1001" r:id="rId940"/>
    <hyperlink ref="G1002" r:id="rId941"/>
    <hyperlink ref="G1004" r:id="rId942"/>
    <hyperlink ref="G1005" r:id="rId943"/>
    <hyperlink ref="G1007" r:id="rId944"/>
    <hyperlink ref="G1008" r:id="rId945"/>
    <hyperlink ref="G1009" r:id="rId946"/>
    <hyperlink ref="G1010" r:id="rId947"/>
    <hyperlink ref="G1011" r:id="rId948"/>
    <hyperlink ref="G1012" r:id="rId949"/>
    <hyperlink ref="G1013" r:id="rId950"/>
    <hyperlink ref="G1014" r:id="rId951"/>
    <hyperlink ref="G1015" r:id="rId952"/>
    <hyperlink ref="G1016" r:id="rId953"/>
    <hyperlink ref="G1017" r:id="rId954"/>
    <hyperlink ref="G1018" r:id="rId955"/>
    <hyperlink ref="G1019" r:id="rId956"/>
    <hyperlink ref="G1021" r:id="rId957"/>
    <hyperlink ref="G1023" r:id="rId958"/>
    <hyperlink ref="G1024" r:id="rId959"/>
    <hyperlink ref="G1025" r:id="rId960"/>
    <hyperlink ref="G1026" r:id="rId961"/>
    <hyperlink ref="G1028" r:id="rId962"/>
    <hyperlink ref="G1029" r:id="rId963"/>
    <hyperlink ref="G1030" r:id="rId964"/>
    <hyperlink ref="G1031" r:id="rId965"/>
    <hyperlink ref="G1032" r:id="rId966"/>
    <hyperlink ref="G1033" r:id="rId967"/>
    <hyperlink ref="G1034" r:id="rId968"/>
    <hyperlink ref="G1035" r:id="rId969"/>
    <hyperlink ref="G1036" r:id="rId970"/>
    <hyperlink ref="G1037" r:id="rId971"/>
    <hyperlink ref="G1039" r:id="rId972"/>
    <hyperlink ref="G1040" r:id="rId973"/>
    <hyperlink ref="G1041" r:id="rId974"/>
    <hyperlink ref="G1042" r:id="rId975"/>
    <hyperlink ref="G1043" r:id="rId976"/>
    <hyperlink ref="G1044" r:id="rId977"/>
    <hyperlink ref="G1045" r:id="rId978"/>
    <hyperlink ref="G1046" r:id="rId979"/>
    <hyperlink ref="G1047" r:id="rId980"/>
    <hyperlink ref="G1048" r:id="rId981"/>
    <hyperlink ref="G1049" r:id="rId982"/>
    <hyperlink ref="G1050" r:id="rId983"/>
    <hyperlink ref="G1051" r:id="rId984"/>
    <hyperlink ref="G1052" r:id="rId985"/>
    <hyperlink ref="G1053" r:id="rId986"/>
    <hyperlink ref="G1054" r:id="rId987"/>
    <hyperlink ref="G1055" r:id="rId988"/>
    <hyperlink ref="G1056" r:id="rId989"/>
    <hyperlink ref="G1057" r:id="rId990"/>
    <hyperlink ref="G1058" r:id="rId991"/>
    <hyperlink ref="G1059" r:id="rId992"/>
    <hyperlink ref="G1060" r:id="rId993"/>
    <hyperlink ref="G1061" r:id="rId994"/>
    <hyperlink ref="G1062" r:id="rId995"/>
    <hyperlink ref="G1063" r:id="rId996"/>
    <hyperlink ref="G1064" r:id="rId997"/>
    <hyperlink ref="G1065" r:id="rId998"/>
    <hyperlink ref="G1066" r:id="rId999"/>
    <hyperlink ref="G1067" r:id="rId1000"/>
    <hyperlink ref="G1068" r:id="rId1001"/>
    <hyperlink ref="G1069" r:id="rId1002"/>
    <hyperlink ref="G1070" r:id="rId1003"/>
    <hyperlink ref="G1071" r:id="rId1004"/>
    <hyperlink ref="G1072" r:id="rId1005"/>
    <hyperlink ref="G1073" r:id="rId1006"/>
    <hyperlink ref="G1074" r:id="rId1007"/>
    <hyperlink ref="G1075" r:id="rId1008"/>
    <hyperlink ref="G1076" r:id="rId1009"/>
    <hyperlink ref="G1077" r:id="rId1010"/>
    <hyperlink ref="G1078" r:id="rId1011"/>
    <hyperlink ref="G1080" r:id="rId1012"/>
    <hyperlink ref="G1081" r:id="rId1013"/>
    <hyperlink ref="G1082" r:id="rId1014"/>
    <hyperlink ref="G1083" r:id="rId1015"/>
    <hyperlink ref="G1084" r:id="rId1016"/>
    <hyperlink ref="G1085" r:id="rId1017"/>
    <hyperlink ref="G1087" r:id="rId1018"/>
    <hyperlink ref="G1088" r:id="rId1019"/>
    <hyperlink ref="G1089" r:id="rId1020"/>
    <hyperlink ref="G1090" r:id="rId1021"/>
    <hyperlink ref="G1091" r:id="rId1022"/>
    <hyperlink ref="G1092" r:id="rId1023"/>
    <hyperlink ref="G1093" r:id="rId1024"/>
    <hyperlink ref="G1094" r:id="rId1025"/>
    <hyperlink ref="G1095" r:id="rId1026"/>
    <hyperlink ref="G1096" r:id="rId1027"/>
    <hyperlink ref="G1097" r:id="rId1028"/>
    <hyperlink ref="G1098" r:id="rId1029"/>
    <hyperlink ref="G1099" r:id="rId1030"/>
    <hyperlink ref="G1100" r:id="rId1031"/>
    <hyperlink ref="G1102" r:id="rId1032"/>
    <hyperlink ref="G1103" r:id="rId1033"/>
    <hyperlink ref="G1104" r:id="rId1034"/>
    <hyperlink ref="G1105" r:id="rId1035"/>
    <hyperlink ref="G1106" r:id="rId1036"/>
    <hyperlink ref="G1107" r:id="rId1037"/>
    <hyperlink ref="G1108" r:id="rId1038"/>
    <hyperlink ref="G1109" r:id="rId1039"/>
    <hyperlink ref="G1110" r:id="rId1040"/>
    <hyperlink ref="G1111" r:id="rId1041"/>
    <hyperlink ref="G1112" r:id="rId1042"/>
    <hyperlink ref="G1113" r:id="rId1043"/>
    <hyperlink ref="G1114" r:id="rId1044"/>
    <hyperlink ref="G1115" r:id="rId1045"/>
    <hyperlink ref="G1117" r:id="rId1046"/>
    <hyperlink ref="G1118" r:id="rId1047"/>
    <hyperlink ref="G1119" r:id="rId1048"/>
    <hyperlink ref="G1120" r:id="rId1049"/>
    <hyperlink ref="G1121" r:id="rId1050"/>
    <hyperlink ref="G1122" r:id="rId1051"/>
    <hyperlink ref="G1123" r:id="rId1052"/>
    <hyperlink ref="G1124" r:id="rId1053"/>
    <hyperlink ref="G1125" r:id="rId1054"/>
    <hyperlink ref="G1126" r:id="rId1055"/>
    <hyperlink ref="G1127" r:id="rId1056"/>
    <hyperlink ref="G1128" r:id="rId1057"/>
    <hyperlink ref="G1129" r:id="rId1058"/>
    <hyperlink ref="G1130" r:id="rId1059"/>
    <hyperlink ref="G1131" r:id="rId1060"/>
    <hyperlink ref="G1132" r:id="rId1061"/>
    <hyperlink ref="G1133" r:id="rId1062"/>
    <hyperlink ref="G1134" r:id="rId1063"/>
    <hyperlink ref="G1135" r:id="rId1064"/>
    <hyperlink ref="G1136" r:id="rId1065"/>
    <hyperlink ref="G1137" r:id="rId1066"/>
    <hyperlink ref="G1138" r:id="rId1067"/>
    <hyperlink ref="G1139" r:id="rId1068"/>
    <hyperlink ref="G1140" r:id="rId1069"/>
    <hyperlink ref="G1141" r:id="rId1070"/>
    <hyperlink ref="G1143" r:id="rId1071"/>
    <hyperlink ref="G1144" r:id="rId1072"/>
    <hyperlink ref="G1145" r:id="rId1073"/>
    <hyperlink ref="G1146" r:id="rId1074"/>
    <hyperlink ref="G1147" r:id="rId1075"/>
    <hyperlink ref="G1148" r:id="rId1076"/>
    <hyperlink ref="G1149" r:id="rId1077"/>
    <hyperlink ref="G1151" r:id="rId1078"/>
    <hyperlink ref="G1152" r:id="rId1079"/>
    <hyperlink ref="G1155" r:id="rId1080"/>
    <hyperlink ref="G1156" r:id="rId1081"/>
    <hyperlink ref="G1157" r:id="rId1082"/>
    <hyperlink ref="G1159" r:id="rId1083"/>
    <hyperlink ref="G1160" r:id="rId1084"/>
    <hyperlink ref="G1161" r:id="rId1085"/>
    <hyperlink ref="G1162" r:id="rId1086"/>
    <hyperlink ref="G1163" r:id="rId1087"/>
    <hyperlink ref="G1164" r:id="rId1088"/>
    <hyperlink ref="G1165" r:id="rId1089"/>
    <hyperlink ref="G1166" r:id="rId1090"/>
    <hyperlink ref="G1167" r:id="rId1091"/>
    <hyperlink ref="G1168" r:id="rId1092"/>
    <hyperlink ref="G1169" r:id="rId1093"/>
    <hyperlink ref="G1170" r:id="rId1094"/>
    <hyperlink ref="G1171" r:id="rId1095"/>
    <hyperlink ref="G1172" r:id="rId1096"/>
    <hyperlink ref="G1173" r:id="rId1097"/>
    <hyperlink ref="G1174" r:id="rId1098"/>
    <hyperlink ref="G1175" r:id="rId1099"/>
    <hyperlink ref="G1176" r:id="rId1100"/>
    <hyperlink ref="G1177" r:id="rId1101"/>
    <hyperlink ref="G1178" r:id="rId1102"/>
    <hyperlink ref="G1179" r:id="rId1103"/>
    <hyperlink ref="G1180" r:id="rId1104"/>
    <hyperlink ref="G1181" r:id="rId1105"/>
    <hyperlink ref="G1182" r:id="rId1106"/>
    <hyperlink ref="G1183" r:id="rId1107"/>
    <hyperlink ref="G1184" r:id="rId1108"/>
    <hyperlink ref="G1185" r:id="rId1109"/>
    <hyperlink ref="G1187" r:id="rId1110"/>
    <hyperlink ref="G1189" r:id="rId1111"/>
    <hyperlink ref="G1190" r:id="rId1112"/>
    <hyperlink ref="G1191" r:id="rId1113"/>
    <hyperlink ref="G1192" r:id="rId1114"/>
    <hyperlink ref="G1193" r:id="rId1115"/>
    <hyperlink ref="G1195" r:id="rId1116"/>
    <hyperlink ref="F1196" r:id="rId1117"/>
    <hyperlink ref="G1197" r:id="rId1118"/>
    <hyperlink ref="G1198" r:id="rId1119"/>
    <hyperlink ref="G1199" r:id="rId1120"/>
    <hyperlink ref="G1200" r:id="rId1121"/>
    <hyperlink ref="G1201" r:id="rId1122"/>
    <hyperlink ref="G1202" r:id="rId1123"/>
    <hyperlink ref="F1203" r:id="rId1124"/>
    <hyperlink ref="G1203" r:id="rId1125"/>
    <hyperlink ref="G1204" r:id="rId1126"/>
    <hyperlink ref="G1205" r:id="rId1127"/>
    <hyperlink ref="G1207" r:id="rId1128"/>
    <hyperlink ref="G1208" r:id="rId1129"/>
    <hyperlink ref="G1209" r:id="rId1130"/>
    <hyperlink ref="G1210" r:id="rId1131"/>
    <hyperlink ref="G1212" r:id="rId1132"/>
    <hyperlink ref="G1214" r:id="rId1133"/>
    <hyperlink ref="G1215" r:id="rId1134"/>
    <hyperlink ref="G1216" r:id="rId1135"/>
    <hyperlink ref="G1217" r:id="rId1136"/>
    <hyperlink ref="G1218" r:id="rId1137"/>
    <hyperlink ref="G1219" r:id="rId1138"/>
    <hyperlink ref="G1220" r:id="rId1139"/>
    <hyperlink ref="G1222" r:id="rId1140"/>
    <hyperlink ref="G1223" r:id="rId1141"/>
    <hyperlink ref="G1224" r:id="rId1142"/>
    <hyperlink ref="G1226" r:id="rId1143"/>
    <hyperlink ref="G1227" r:id="rId1144"/>
    <hyperlink ref="G1228" r:id="rId1145"/>
    <hyperlink ref="G1230" r:id="rId1146"/>
    <hyperlink ref="G1231" r:id="rId1147"/>
    <hyperlink ref="G1232" r:id="rId1148"/>
    <hyperlink ref="G1233" r:id="rId1149"/>
    <hyperlink ref="G1234" r:id="rId1150"/>
    <hyperlink ref="G1236" r:id="rId1151"/>
    <hyperlink ref="G1237" r:id="rId1152"/>
    <hyperlink ref="G1238" r:id="rId1153"/>
    <hyperlink ref="G1239" r:id="rId1154"/>
    <hyperlink ref="G1240" r:id="rId1155"/>
    <hyperlink ref="G1241" r:id="rId1156"/>
    <hyperlink ref="G1242" r:id="rId1157"/>
    <hyperlink ref="G1243" r:id="rId1158"/>
    <hyperlink ref="G1244" r:id="rId1159"/>
    <hyperlink ref="G1245" r:id="rId1160"/>
    <hyperlink ref="G1246" r:id="rId1161"/>
    <hyperlink ref="G1248" r:id="rId1162"/>
    <hyperlink ref="G1249" r:id="rId1163"/>
    <hyperlink ref="G1250" r:id="rId1164"/>
    <hyperlink ref="F1251" r:id="rId1165"/>
    <hyperlink ref="G1251" r:id="rId1166"/>
    <hyperlink ref="G1254" r:id="rId1167"/>
    <hyperlink ref="G1255" r:id="rId1168"/>
    <hyperlink ref="G1256" r:id="rId1169"/>
    <hyperlink ref="G1257" r:id="rId1170"/>
    <hyperlink ref="G1258" r:id="rId1171"/>
    <hyperlink ref="G1259" r:id="rId1172"/>
    <hyperlink ref="G1260" r:id="rId1173"/>
    <hyperlink ref="G1262" r:id="rId1174"/>
    <hyperlink ref="G1263" r:id="rId1175"/>
    <hyperlink ref="F1264" r:id="rId1176"/>
    <hyperlink ref="G1264" r:id="rId1177"/>
    <hyperlink ref="G1265" r:id="rId1178"/>
    <hyperlink ref="G1267" r:id="rId1179"/>
    <hyperlink ref="G1268" r:id="rId1180"/>
    <hyperlink ref="G1270" r:id="rId1181"/>
    <hyperlink ref="G1271" r:id="rId1182"/>
    <hyperlink ref="G1272" r:id="rId1183"/>
    <hyperlink ref="G1273" r:id="rId1184"/>
    <hyperlink ref="G1274" r:id="rId1185"/>
    <hyperlink ref="G1276" r:id="rId1186"/>
    <hyperlink ref="G1277" r:id="rId1187"/>
    <hyperlink ref="F1278" r:id="rId1188"/>
    <hyperlink ref="G1278" r:id="rId1189"/>
    <hyperlink ref="G1280" r:id="rId1190"/>
    <hyperlink ref="G1281" r:id="rId1191"/>
    <hyperlink ref="G1283" r:id="rId1192"/>
    <hyperlink ref="G1284" r:id="rId1193"/>
    <hyperlink ref="G1285" r:id="rId1194"/>
    <hyperlink ref="G1287" r:id="rId1195"/>
    <hyperlink ref="G1288" r:id="rId1196"/>
    <hyperlink ref="G1289" r:id="rId1197"/>
    <hyperlink ref="G1290" r:id="rId1198"/>
    <hyperlink ref="G1291" r:id="rId1199"/>
    <hyperlink ref="G1292" r:id="rId1200"/>
    <hyperlink ref="G1295" r:id="rId1201"/>
    <hyperlink ref="G1296" r:id="rId1202"/>
    <hyperlink ref="G1297" r:id="rId1203"/>
    <hyperlink ref="G1299" r:id="rId1204"/>
    <hyperlink ref="G1300" r:id="rId1205"/>
    <hyperlink ref="G1302" r:id="rId1206"/>
    <hyperlink ref="G1304" r:id="rId1207"/>
    <hyperlink ref="G1306" r:id="rId1208"/>
    <hyperlink ref="G1307" r:id="rId1209"/>
    <hyperlink ref="G1308" r:id="rId1210"/>
    <hyperlink ref="G1310" r:id="rId1211"/>
    <hyperlink ref="G1311" r:id="rId1212"/>
    <hyperlink ref="G1312" r:id="rId1213"/>
    <hyperlink ref="G1313" r:id="rId1214"/>
    <hyperlink ref="G1314" r:id="rId1215"/>
    <hyperlink ref="G1315" r:id="rId1216"/>
    <hyperlink ref="G1316" r:id="rId1217"/>
    <hyperlink ref="G1317" r:id="rId1218"/>
    <hyperlink ref="G1318" r:id="rId1219"/>
    <hyperlink ref="G1320" r:id="rId1220"/>
    <hyperlink ref="G1321" r:id="rId1221"/>
    <hyperlink ref="G1323" r:id="rId1222"/>
    <hyperlink ref="G1324" r:id="rId1223"/>
    <hyperlink ref="G1325" r:id="rId1224"/>
    <hyperlink ref="G1326" r:id="rId1225"/>
    <hyperlink ref="G1327" r:id="rId1226"/>
    <hyperlink ref="G1328" r:id="rId1227"/>
    <hyperlink ref="G1329" r:id="rId1228"/>
    <hyperlink ref="G1330" r:id="rId1229"/>
    <hyperlink ref="G1331" r:id="rId1230"/>
    <hyperlink ref="G1332" r:id="rId1231"/>
    <hyperlink ref="G1333" r:id="rId1232"/>
    <hyperlink ref="G1334" r:id="rId1233"/>
    <hyperlink ref="G1335" r:id="rId1234"/>
    <hyperlink ref="G1336" r:id="rId1235"/>
    <hyperlink ref="G1337" r:id="rId1236"/>
    <hyperlink ref="G1338" r:id="rId1237"/>
    <hyperlink ref="G1339" r:id="rId1238"/>
    <hyperlink ref="G1340" r:id="rId1239"/>
    <hyperlink ref="G1341" r:id="rId1240"/>
    <hyperlink ref="G1342" r:id="rId1241"/>
    <hyperlink ref="G1343" r:id="rId1242"/>
    <hyperlink ref="G1344" r:id="rId1243"/>
    <hyperlink ref="G1345" r:id="rId1244"/>
    <hyperlink ref="G1346" r:id="rId1245"/>
    <hyperlink ref="G1347" r:id="rId1246"/>
    <hyperlink ref="G1348" r:id="rId1247"/>
    <hyperlink ref="G1349" r:id="rId1248"/>
    <hyperlink ref="G1350" r:id="rId1249"/>
    <hyperlink ref="G1351" r:id="rId1250"/>
    <hyperlink ref="G1352" r:id="rId1251"/>
    <hyperlink ref="G1353" r:id="rId1252"/>
    <hyperlink ref="G1354" r:id="rId1253"/>
    <hyperlink ref="G1355" r:id="rId1254"/>
    <hyperlink ref="G1356" r:id="rId1255"/>
    <hyperlink ref="G1357" r:id="rId1256"/>
    <hyperlink ref="G1358" r:id="rId1257"/>
    <hyperlink ref="G1359" r:id="rId1258"/>
    <hyperlink ref="G1360" r:id="rId1259"/>
    <hyperlink ref="G1361" r:id="rId1260"/>
    <hyperlink ref="G1362" r:id="rId1261"/>
    <hyperlink ref="G1363" r:id="rId1262"/>
    <hyperlink ref="G1364" r:id="rId1263"/>
    <hyperlink ref="G1365" r:id="rId1264"/>
    <hyperlink ref="G1366" r:id="rId1265"/>
    <hyperlink ref="G1367" r:id="rId1266"/>
    <hyperlink ref="G1368" r:id="rId1267"/>
    <hyperlink ref="G1369" r:id="rId1268"/>
    <hyperlink ref="G1370" r:id="rId1269"/>
    <hyperlink ref="G1371" r:id="rId1270"/>
    <hyperlink ref="G1372" r:id="rId1271"/>
    <hyperlink ref="G1373" r:id="rId1272"/>
    <hyperlink ref="G1374" r:id="rId1273"/>
    <hyperlink ref="G1375" r:id="rId1274"/>
    <hyperlink ref="G1377" r:id="rId1275"/>
    <hyperlink ref="G1379" r:id="rId1276"/>
    <hyperlink ref="G1380" r:id="rId1277"/>
    <hyperlink ref="G1381" r:id="rId1278"/>
    <hyperlink ref="G1382" r:id="rId1279"/>
    <hyperlink ref="G1383" r:id="rId1280"/>
    <hyperlink ref="G1384" r:id="rId1281"/>
    <hyperlink ref="G1385" r:id="rId1282"/>
    <hyperlink ref="G1386" r:id="rId1283"/>
    <hyperlink ref="G1388" r:id="rId1284"/>
    <hyperlink ref="G1389" r:id="rId1285"/>
    <hyperlink ref="G1390" r:id="rId1286"/>
    <hyperlink ref="G1391" r:id="rId1287"/>
    <hyperlink ref="G1392" r:id="rId1288"/>
    <hyperlink ref="G1393" r:id="rId1289"/>
    <hyperlink ref="G1394" r:id="rId1290"/>
    <hyperlink ref="G1395" r:id="rId1291"/>
    <hyperlink ref="G1396" r:id="rId1292"/>
    <hyperlink ref="G1397" r:id="rId1293"/>
    <hyperlink ref="G1398" r:id="rId1294"/>
    <hyperlink ref="G1400" r:id="rId1295"/>
    <hyperlink ref="G1401" r:id="rId1296"/>
    <hyperlink ref="G1403" r:id="rId1297"/>
    <hyperlink ref="G1404" r:id="rId1298"/>
    <hyperlink ref="G1405" r:id="rId1299"/>
    <hyperlink ref="G1406" r:id="rId1300"/>
    <hyperlink ref="G1407" r:id="rId1301"/>
    <hyperlink ref="G1408" r:id="rId1302"/>
    <hyperlink ref="G1409" r:id="rId1303"/>
    <hyperlink ref="G1410" r:id="rId1304"/>
    <hyperlink ref="G1411" r:id="rId1305"/>
    <hyperlink ref="G1412" r:id="rId1306"/>
    <hyperlink ref="G1413" r:id="rId1307"/>
    <hyperlink ref="G1414" r:id="rId1308"/>
    <hyperlink ref="G1415" r:id="rId1309"/>
    <hyperlink ref="G1416" r:id="rId1310"/>
    <hyperlink ref="G1417" r:id="rId1311"/>
    <hyperlink ref="G1418" r:id="rId1312"/>
    <hyperlink ref="G1419" r:id="rId1313"/>
    <hyperlink ref="G1420" r:id="rId1314"/>
    <hyperlink ref="G1421" r:id="rId1315"/>
    <hyperlink ref="G1422" r:id="rId1316"/>
    <hyperlink ref="G1423" r:id="rId1317"/>
    <hyperlink ref="G1424" r:id="rId1318"/>
    <hyperlink ref="G1425" r:id="rId1319"/>
    <hyperlink ref="G1426" r:id="rId1320"/>
    <hyperlink ref="G1427" r:id="rId1321"/>
    <hyperlink ref="G1428" r:id="rId1322"/>
    <hyperlink ref="G1429" r:id="rId1323"/>
    <hyperlink ref="G1431" r:id="rId1324"/>
    <hyperlink ref="G1432" r:id="rId1325"/>
    <hyperlink ref="G1433" r:id="rId1326"/>
    <hyperlink ref="G1434" r:id="rId1327"/>
    <hyperlink ref="G1435" r:id="rId1328"/>
    <hyperlink ref="G1436" r:id="rId1329"/>
    <hyperlink ref="G1437" r:id="rId1330"/>
    <hyperlink ref="G1438" r:id="rId1331"/>
    <hyperlink ref="G1439" r:id="rId1332"/>
    <hyperlink ref="G1440" r:id="rId1333"/>
    <hyperlink ref="G1441" r:id="rId1334"/>
    <hyperlink ref="G1442" r:id="rId1335"/>
    <hyperlink ref="G1443" r:id="rId1336"/>
    <hyperlink ref="G1444" r:id="rId1337"/>
    <hyperlink ref="G1445" r:id="rId1338"/>
    <hyperlink ref="G1446" r:id="rId1339"/>
    <hyperlink ref="G1447" r:id="rId1340"/>
    <hyperlink ref="G1448" r:id="rId1341"/>
    <hyperlink ref="G1449" r:id="rId1342"/>
    <hyperlink ref="G1450" r:id="rId1343"/>
    <hyperlink ref="G1451" r:id="rId1344"/>
    <hyperlink ref="G1452" r:id="rId1345"/>
    <hyperlink ref="G1453" r:id="rId1346"/>
    <hyperlink ref="G1454" r:id="rId1347"/>
    <hyperlink ref="G1455" r:id="rId1348"/>
    <hyperlink ref="G1456" r:id="rId1349"/>
    <hyperlink ref="G1457" r:id="rId1350"/>
    <hyperlink ref="G1458" r:id="rId1351"/>
    <hyperlink ref="G1459" r:id="rId1352"/>
    <hyperlink ref="G1460" r:id="rId1353"/>
    <hyperlink ref="G1461" r:id="rId1354"/>
    <hyperlink ref="G1462" r:id="rId1355"/>
    <hyperlink ref="G1463" r:id="rId1356"/>
    <hyperlink ref="G1464" r:id="rId1357"/>
    <hyperlink ref="G1465" r:id="rId1358"/>
    <hyperlink ref="G1466" r:id="rId1359"/>
    <hyperlink ref="G1467" r:id="rId1360"/>
    <hyperlink ref="G1468" r:id="rId1361"/>
    <hyperlink ref="G1469" r:id="rId1362"/>
    <hyperlink ref="G1470" r:id="rId1363"/>
    <hyperlink ref="G1471" r:id="rId1364"/>
    <hyperlink ref="G1472" r:id="rId1365"/>
    <hyperlink ref="G1474" r:id="rId1366"/>
    <hyperlink ref="G1475" r:id="rId1367"/>
    <hyperlink ref="G1476" r:id="rId1368"/>
    <hyperlink ref="G1477" r:id="rId1369"/>
    <hyperlink ref="G1478" r:id="rId1370"/>
    <hyperlink ref="G1479" r:id="rId1371"/>
    <hyperlink ref="G1481" r:id="rId1372"/>
    <hyperlink ref="G1482" r:id="rId1373"/>
    <hyperlink ref="G1483" r:id="rId1374"/>
    <hyperlink ref="G1484" r:id="rId1375"/>
    <hyperlink ref="G1485" r:id="rId1376"/>
    <hyperlink ref="G1486" r:id="rId1377"/>
    <hyperlink ref="G1487" r:id="rId1378"/>
    <hyperlink ref="G1488" r:id="rId1379"/>
    <hyperlink ref="G1489" r:id="rId1380"/>
    <hyperlink ref="G1490" r:id="rId1381"/>
    <hyperlink ref="G1491" r:id="rId1382"/>
    <hyperlink ref="G1492" r:id="rId1383"/>
    <hyperlink ref="G1493" r:id="rId1384"/>
    <hyperlink ref="G1494" r:id="rId1385"/>
    <hyperlink ref="G1495" r:id="rId1386"/>
    <hyperlink ref="G1496" r:id="rId1387"/>
    <hyperlink ref="G1497" r:id="rId1388"/>
    <hyperlink ref="G1498" r:id="rId1389"/>
    <hyperlink ref="G1499" r:id="rId1390"/>
    <hyperlink ref="G1500" r:id="rId1391"/>
    <hyperlink ref="G1501" r:id="rId1392"/>
    <hyperlink ref="G1502" r:id="rId1393"/>
    <hyperlink ref="G1503" r:id="rId1394"/>
    <hyperlink ref="G1504" r:id="rId1395"/>
    <hyperlink ref="G1505" r:id="rId1396"/>
    <hyperlink ref="G1506" r:id="rId1397"/>
    <hyperlink ref="G1507" r:id="rId1398"/>
    <hyperlink ref="G1508" r:id="rId1399"/>
    <hyperlink ref="G1509" r:id="rId1400"/>
    <hyperlink ref="G1510" r:id="rId1401"/>
    <hyperlink ref="G1511" r:id="rId1402"/>
    <hyperlink ref="G1512" r:id="rId1403"/>
    <hyperlink ref="G1513" r:id="rId1404"/>
    <hyperlink ref="G1514" r:id="rId1405"/>
    <hyperlink ref="G1515" r:id="rId1406"/>
    <hyperlink ref="G1516" r:id="rId1407"/>
    <hyperlink ref="G1517" r:id="rId1408"/>
    <hyperlink ref="G1518" r:id="rId1409"/>
    <hyperlink ref="G1519" r:id="rId1410"/>
    <hyperlink ref="G1520" r:id="rId1411"/>
    <hyperlink ref="G1521" r:id="rId1412"/>
    <hyperlink ref="G1522" r:id="rId1413"/>
    <hyperlink ref="G1523" r:id="rId1414"/>
    <hyperlink ref="G1524" r:id="rId1415"/>
    <hyperlink ref="G1525" r:id="rId1416"/>
    <hyperlink ref="G1526" r:id="rId1417"/>
    <hyperlink ref="G1527" r:id="rId1418"/>
    <hyperlink ref="G1528" r:id="rId1419"/>
    <hyperlink ref="G1529" r:id="rId1420"/>
    <hyperlink ref="G1530" r:id="rId1421"/>
    <hyperlink ref="G1531" r:id="rId1422"/>
    <hyperlink ref="G1532" r:id="rId1423"/>
    <hyperlink ref="G1533" r:id="rId1424"/>
    <hyperlink ref="G1534" r:id="rId1425"/>
    <hyperlink ref="G1535" r:id="rId1426"/>
    <hyperlink ref="G1536" r:id="rId1427"/>
    <hyperlink ref="G1537" r:id="rId1428"/>
    <hyperlink ref="G1538" r:id="rId1429"/>
    <hyperlink ref="G1539" r:id="rId1430"/>
    <hyperlink ref="G1540" r:id="rId1431"/>
    <hyperlink ref="G1541" r:id="rId1432"/>
    <hyperlink ref="G1542" r:id="rId1433"/>
    <hyperlink ref="G1543" r:id="rId1434"/>
    <hyperlink ref="G1544" r:id="rId1435"/>
    <hyperlink ref="G1545" r:id="rId1436"/>
    <hyperlink ref="G1546" r:id="rId1437"/>
    <hyperlink ref="G1548" r:id="rId1438"/>
    <hyperlink ref="G1549" r:id="rId1439"/>
    <hyperlink ref="G1550" r:id="rId1440"/>
    <hyperlink ref="G1551" r:id="rId1441"/>
    <hyperlink ref="G1552" r:id="rId1442"/>
    <hyperlink ref="G1553" r:id="rId1443"/>
    <hyperlink ref="G1554" r:id="rId1444"/>
    <hyperlink ref="G1555" r:id="rId1445"/>
    <hyperlink ref="G1556" r:id="rId1446"/>
    <hyperlink ref="G1557" r:id="rId1447"/>
    <hyperlink ref="G1558" r:id="rId1448"/>
    <hyperlink ref="F1560" r:id="rId1449"/>
    <hyperlink ref="G1560" r:id="rId1450"/>
    <hyperlink ref="G1561" r:id="rId1451"/>
    <hyperlink ref="G1562" r:id="rId1452"/>
    <hyperlink ref="G1563" r:id="rId1453"/>
    <hyperlink ref="G1565" r:id="rId1454"/>
    <hyperlink ref="G1566" r:id="rId1455"/>
    <hyperlink ref="G1567" r:id="rId1456"/>
    <hyperlink ref="G1568" r:id="rId1457"/>
    <hyperlink ref="G1569" r:id="rId1458"/>
    <hyperlink ref="G1570" r:id="rId1459"/>
    <hyperlink ref="G1571" r:id="rId1460"/>
    <hyperlink ref="G1572" r:id="rId1461"/>
    <hyperlink ref="G1573" r:id="rId1462"/>
    <hyperlink ref="G1574" r:id="rId1463"/>
    <hyperlink ref="G1575" r:id="rId1464"/>
    <hyperlink ref="G1576" r:id="rId1465"/>
    <hyperlink ref="G1577" r:id="rId1466"/>
    <hyperlink ref="G1578" r:id="rId1467"/>
    <hyperlink ref="G1579" r:id="rId1468"/>
    <hyperlink ref="G1580" r:id="rId1469"/>
    <hyperlink ref="G1581" r:id="rId1470"/>
    <hyperlink ref="G1582" r:id="rId1471"/>
    <hyperlink ref="G1583" r:id="rId1472"/>
    <hyperlink ref="G1584" r:id="rId1473"/>
    <hyperlink ref="G1585" r:id="rId1474"/>
    <hyperlink ref="G1586" r:id="rId1475"/>
    <hyperlink ref="G1587" r:id="rId1476"/>
    <hyperlink ref="G1589" r:id="rId1477"/>
    <hyperlink ref="G1590" r:id="rId1478"/>
    <hyperlink ref="G1591" r:id="rId1479"/>
    <hyperlink ref="G1592" r:id="rId1480"/>
    <hyperlink ref="G1593" r:id="rId1481"/>
    <hyperlink ref="G1594" r:id="rId1482"/>
    <hyperlink ref="G1595" r:id="rId1483"/>
    <hyperlink ref="G1596" r:id="rId1484"/>
    <hyperlink ref="G1597" r:id="rId1485"/>
    <hyperlink ref="G1598" r:id="rId1486"/>
    <hyperlink ref="G1600" r:id="rId1487"/>
    <hyperlink ref="G1601" r:id="rId1488"/>
    <hyperlink ref="G1602" r:id="rId1489"/>
    <hyperlink ref="G1603" r:id="rId1490"/>
    <hyperlink ref="G1604" r:id="rId1491"/>
    <hyperlink ref="G1605" r:id="rId1492"/>
    <hyperlink ref="G1606" r:id="rId1493"/>
    <hyperlink ref="G1607" r:id="rId1494"/>
    <hyperlink ref="G1608" r:id="rId1495"/>
    <hyperlink ref="G1609" r:id="rId1496"/>
    <hyperlink ref="G1610" r:id="rId1497"/>
    <hyperlink ref="G1611" r:id="rId1498"/>
    <hyperlink ref="G1612" r:id="rId1499"/>
    <hyperlink ref="G1613" r:id="rId1500"/>
    <hyperlink ref="G1614" r:id="rId1501"/>
    <hyperlink ref="G1615" r:id="rId1502"/>
    <hyperlink ref="G1616" r:id="rId1503"/>
    <hyperlink ref="G1617" r:id="rId1504"/>
    <hyperlink ref="G1618" r:id="rId1505"/>
    <hyperlink ref="G1619" r:id="rId1506"/>
    <hyperlink ref="G1620" r:id="rId1507"/>
    <hyperlink ref="G1621" r:id="rId1508"/>
    <hyperlink ref="G1622" r:id="rId1509"/>
    <hyperlink ref="G1623" r:id="rId1510"/>
    <hyperlink ref="G1624" r:id="rId1511"/>
    <hyperlink ref="G1625" r:id="rId1512"/>
    <hyperlink ref="G1626" r:id="rId1513"/>
    <hyperlink ref="G1627" r:id="rId1514"/>
    <hyperlink ref="G1628" r:id="rId1515"/>
    <hyperlink ref="G1629" r:id="rId1516"/>
    <hyperlink ref="G1630" r:id="rId1517"/>
    <hyperlink ref="G1631" r:id="rId1518"/>
    <hyperlink ref="G1632" r:id="rId1519"/>
    <hyperlink ref="G1633" r:id="rId1520"/>
    <hyperlink ref="G1636" r:id="rId1521"/>
    <hyperlink ref="G1637" r:id="rId1522"/>
    <hyperlink ref="G1638" r:id="rId1523"/>
    <hyperlink ref="G1639" r:id="rId1524"/>
    <hyperlink ref="G1640" r:id="rId1525"/>
    <hyperlink ref="G1641" r:id="rId1526"/>
    <hyperlink ref="G1642" r:id="rId1527"/>
    <hyperlink ref="G1643" r:id="rId1528"/>
    <hyperlink ref="G1644" r:id="rId1529"/>
    <hyperlink ref="G1645" r:id="rId1530"/>
    <hyperlink ref="G1646" r:id="rId1531"/>
    <hyperlink ref="G1647" r:id="rId1532"/>
    <hyperlink ref="G1648" r:id="rId1533"/>
    <hyperlink ref="G1649" r:id="rId1534"/>
    <hyperlink ref="G1650" r:id="rId1535"/>
    <hyperlink ref="G1651" r:id="rId1536"/>
    <hyperlink ref="G1652" r:id="rId1537"/>
    <hyperlink ref="G1653" r:id="rId1538"/>
    <hyperlink ref="G1654" r:id="rId1539"/>
    <hyperlink ref="G1655" r:id="rId1540"/>
    <hyperlink ref="G1656" r:id="rId1541"/>
    <hyperlink ref="G1657" r:id="rId1542"/>
    <hyperlink ref="G1660" r:id="rId1543"/>
    <hyperlink ref="G1661" r:id="rId1544"/>
    <hyperlink ref="G1662" r:id="rId1545"/>
    <hyperlink ref="G1663" r:id="rId1546"/>
    <hyperlink ref="G1664" r:id="rId1547"/>
    <hyperlink ref="G1665" r:id="rId1548"/>
    <hyperlink ref="G1666" r:id="rId1549"/>
    <hyperlink ref="G1667" r:id="rId1550"/>
    <hyperlink ref="G1668" r:id="rId1551"/>
    <hyperlink ref="G1669" r:id="rId1552"/>
    <hyperlink ref="G1670" r:id="rId1553"/>
    <hyperlink ref="G1671" r:id="rId1554"/>
    <hyperlink ref="G1672" r:id="rId1555"/>
    <hyperlink ref="G1673" r:id="rId1556"/>
    <hyperlink ref="G1674" r:id="rId1557"/>
    <hyperlink ref="G1675" r:id="rId1558"/>
    <hyperlink ref="G1676" r:id="rId1559"/>
    <hyperlink ref="G1677" r:id="rId1560"/>
    <hyperlink ref="G1678" r:id="rId1561"/>
    <hyperlink ref="G1679" r:id="rId1562"/>
    <hyperlink ref="G1680" r:id="rId1563"/>
    <hyperlink ref="G1681" r:id="rId1564"/>
    <hyperlink ref="G1682" r:id="rId1565"/>
    <hyperlink ref="G1683" r:id="rId1566"/>
    <hyperlink ref="G1684" r:id="rId1567"/>
    <hyperlink ref="G1685" r:id="rId1568"/>
    <hyperlink ref="G1686" r:id="rId1569"/>
    <hyperlink ref="G1687" r:id="rId1570"/>
    <hyperlink ref="G1688" r:id="rId1571"/>
    <hyperlink ref="G1689" r:id="rId1572"/>
    <hyperlink ref="G1690" r:id="rId1573"/>
    <hyperlink ref="G1691" r:id="rId1574"/>
    <hyperlink ref="G1692" r:id="rId1575"/>
    <hyperlink ref="G1693" r:id="rId1576"/>
    <hyperlink ref="G1694" r:id="rId1577"/>
    <hyperlink ref="G1695" r:id="rId1578"/>
    <hyperlink ref="G1696" r:id="rId1579"/>
    <hyperlink ref="G1697" r:id="rId1580"/>
    <hyperlink ref="G1698" r:id="rId1581"/>
    <hyperlink ref="G1699" r:id="rId1582"/>
    <hyperlink ref="G1700" r:id="rId1583"/>
    <hyperlink ref="G1701" r:id="rId1584"/>
    <hyperlink ref="G1702" r:id="rId1585"/>
    <hyperlink ref="G1703" r:id="rId1586"/>
    <hyperlink ref="G1704" r:id="rId1587"/>
    <hyperlink ref="G1705" r:id="rId1588"/>
    <hyperlink ref="G1706" r:id="rId1589"/>
    <hyperlink ref="G1707" r:id="rId1590"/>
    <hyperlink ref="G1708" r:id="rId1591"/>
    <hyperlink ref="G1709" r:id="rId1592"/>
    <hyperlink ref="G1711" r:id="rId1593"/>
    <hyperlink ref="G1712" r:id="rId1594"/>
    <hyperlink ref="G1714" r:id="rId1595"/>
    <hyperlink ref="G1715" r:id="rId1596"/>
    <hyperlink ref="G1716" r:id="rId1597"/>
    <hyperlink ref="G1717" r:id="rId1598"/>
    <hyperlink ref="G1718" r:id="rId1599"/>
    <hyperlink ref="G1719" r:id="rId1600"/>
    <hyperlink ref="G1720" r:id="rId1601"/>
    <hyperlink ref="G1721" r:id="rId1602"/>
    <hyperlink ref="G1722" r:id="rId1603"/>
    <hyperlink ref="G1723" r:id="rId1604"/>
    <hyperlink ref="G1724" r:id="rId1605"/>
    <hyperlink ref="G1725" r:id="rId1606"/>
    <hyperlink ref="G1727" r:id="rId1607"/>
    <hyperlink ref="G1730" r:id="rId1608"/>
    <hyperlink ref="G1731" r:id="rId1609"/>
    <hyperlink ref="G1732" r:id="rId1610"/>
    <hyperlink ref="G1733" r:id="rId1611"/>
    <hyperlink ref="G1734" r:id="rId1612"/>
    <hyperlink ref="G1735" r:id="rId1613"/>
    <hyperlink ref="G1736" r:id="rId1614"/>
    <hyperlink ref="G1737" r:id="rId1615"/>
    <hyperlink ref="G1738" r:id="rId1616"/>
    <hyperlink ref="G1739" r:id="rId1617"/>
    <hyperlink ref="G1740" r:id="rId1618"/>
    <hyperlink ref="G1741" r:id="rId1619"/>
    <hyperlink ref="G1742" r:id="rId1620"/>
    <hyperlink ref="G1743" r:id="rId1621"/>
    <hyperlink ref="G1744" r:id="rId1622"/>
    <hyperlink ref="G1745" r:id="rId1623"/>
    <hyperlink ref="G1746" r:id="rId1624"/>
    <hyperlink ref="G1748" r:id="rId1625"/>
    <hyperlink ref="G1749" r:id="rId1626"/>
    <hyperlink ref="G1750" r:id="rId1627"/>
    <hyperlink ref="G1751" r:id="rId1628"/>
    <hyperlink ref="G1752" r:id="rId1629"/>
    <hyperlink ref="G1753" r:id="rId1630"/>
    <hyperlink ref="G1754" r:id="rId1631"/>
    <hyperlink ref="G1755" r:id="rId1632"/>
    <hyperlink ref="G1756" r:id="rId1633"/>
    <hyperlink ref="G1758" r:id="rId1634"/>
    <hyperlink ref="G1759" r:id="rId1635"/>
    <hyperlink ref="G1761" r:id="rId1636"/>
    <hyperlink ref="G1762" r:id="rId1637"/>
    <hyperlink ref="G1763" r:id="rId1638"/>
    <hyperlink ref="G1765" r:id="rId1639"/>
    <hyperlink ref="G1766" r:id="rId1640"/>
    <hyperlink ref="G1767" r:id="rId1641"/>
    <hyperlink ref="G1768" r:id="rId1642"/>
    <hyperlink ref="G1769" r:id="rId1643"/>
    <hyperlink ref="G1770" r:id="rId1644"/>
    <hyperlink ref="G1772" r:id="rId1645"/>
    <hyperlink ref="G1774" r:id="rId1646"/>
    <hyperlink ref="G1775" r:id="rId1647"/>
    <hyperlink ref="G1776" r:id="rId1648"/>
    <hyperlink ref="G1777" r:id="rId1649"/>
    <hyperlink ref="G1778" r:id="rId1650"/>
    <hyperlink ref="G1779" r:id="rId1651"/>
    <hyperlink ref="G1780" r:id="rId1652"/>
    <hyperlink ref="G1781" r:id="rId1653"/>
    <hyperlink ref="G1782" r:id="rId1654"/>
    <hyperlink ref="G1783" r:id="rId1655"/>
    <hyperlink ref="G1784" r:id="rId1656"/>
    <hyperlink ref="G1785" r:id="rId1657"/>
    <hyperlink ref="G1786" r:id="rId1658"/>
    <hyperlink ref="F1787" r:id="rId1659"/>
    <hyperlink ref="G1787" r:id="rId1660"/>
    <hyperlink ref="G1788" r:id="rId1661"/>
    <hyperlink ref="G1789" r:id="rId1662"/>
    <hyperlink ref="G1790" r:id="rId1663"/>
    <hyperlink ref="G1791" r:id="rId1664"/>
    <hyperlink ref="G1792" r:id="rId1665"/>
    <hyperlink ref="G1793" r:id="rId1666"/>
    <hyperlink ref="G1794" r:id="rId1667"/>
    <hyperlink ref="G1795" r:id="rId1668"/>
    <hyperlink ref="G1796" r:id="rId1669"/>
    <hyperlink ref="G1797" r:id="rId1670"/>
    <hyperlink ref="G1798" r:id="rId1671"/>
    <hyperlink ref="G1799" r:id="rId1672"/>
    <hyperlink ref="G1800" r:id="rId1673"/>
    <hyperlink ref="G1801" r:id="rId1674"/>
    <hyperlink ref="G1802" r:id="rId1675"/>
    <hyperlink ref="G1803" r:id="rId1676"/>
    <hyperlink ref="G1804" r:id="rId1677"/>
    <hyperlink ref="G1805" r:id="rId1678"/>
    <hyperlink ref="G1806" r:id="rId1679"/>
    <hyperlink ref="G1807" r:id="rId1680"/>
    <hyperlink ref="G1808" r:id="rId1681"/>
    <hyperlink ref="G1809" r:id="rId1682"/>
    <hyperlink ref="G1810" r:id="rId1683"/>
    <hyperlink ref="G1811" r:id="rId1684"/>
    <hyperlink ref="G1812" r:id="rId1685"/>
    <hyperlink ref="G1813" r:id="rId1686"/>
    <hyperlink ref="G1814" r:id="rId1687"/>
    <hyperlink ref="G1815" r:id="rId1688"/>
    <hyperlink ref="G1816" r:id="rId1689"/>
    <hyperlink ref="G1817" r:id="rId1690"/>
    <hyperlink ref="G1818" r:id="rId1691"/>
    <hyperlink ref="G1819" r:id="rId1692"/>
    <hyperlink ref="G1820" r:id="rId1693"/>
    <hyperlink ref="G1821" r:id="rId1694"/>
    <hyperlink ref="G1822" r:id="rId1695"/>
    <hyperlink ref="G1823" r:id="rId1696"/>
    <hyperlink ref="G1824" r:id="rId1697"/>
    <hyperlink ref="G1825" r:id="rId1698"/>
    <hyperlink ref="G1826" r:id="rId1699"/>
    <hyperlink ref="G1827" r:id="rId1700"/>
    <hyperlink ref="G1828" r:id="rId1701"/>
    <hyperlink ref="G1829" r:id="rId1702"/>
    <hyperlink ref="G1830" r:id="rId1703"/>
    <hyperlink ref="G1832" r:id="rId1704"/>
    <hyperlink ref="G1833" r:id="rId1705"/>
    <hyperlink ref="G1834" r:id="rId1706"/>
    <hyperlink ref="G1835" r:id="rId1707"/>
    <hyperlink ref="G1836" r:id="rId1708"/>
    <hyperlink ref="G1837" r:id="rId1709"/>
    <hyperlink ref="G1838" r:id="rId1710"/>
    <hyperlink ref="G1839" r:id="rId1711"/>
    <hyperlink ref="G1840" r:id="rId1712"/>
    <hyperlink ref="G1841" r:id="rId1713"/>
    <hyperlink ref="G1842" r:id="rId1714"/>
    <hyperlink ref="G1843" r:id="rId1715"/>
    <hyperlink ref="G1844" r:id="rId1716"/>
    <hyperlink ref="G1845" r:id="rId1717"/>
    <hyperlink ref="G1846" r:id="rId1718"/>
    <hyperlink ref="G1847" r:id="rId1719"/>
    <hyperlink ref="G1848" r:id="rId1720"/>
    <hyperlink ref="G1849" r:id="rId1721"/>
    <hyperlink ref="G1850" r:id="rId1722"/>
    <hyperlink ref="G1851" r:id="rId1723"/>
    <hyperlink ref="G1852" r:id="rId1724"/>
    <hyperlink ref="G1853" r:id="rId1725"/>
    <hyperlink ref="G1854" r:id="rId1726"/>
    <hyperlink ref="G1855" r:id="rId1727"/>
    <hyperlink ref="G1856" r:id="rId1728"/>
    <hyperlink ref="G1857" r:id="rId1729"/>
    <hyperlink ref="G1858" r:id="rId1730"/>
    <hyperlink ref="G1859" r:id="rId1731"/>
    <hyperlink ref="G1860" r:id="rId1732"/>
    <hyperlink ref="G1861" r:id="rId1733"/>
    <hyperlink ref="G1862" r:id="rId1734"/>
    <hyperlink ref="G1863" r:id="rId1735"/>
    <hyperlink ref="G1864" r:id="rId1736"/>
    <hyperlink ref="F1865" r:id="rId1737"/>
    <hyperlink ref="G1865" r:id="rId1738"/>
    <hyperlink ref="G1866" r:id="rId1739"/>
    <hyperlink ref="G1867" r:id="rId1740"/>
    <hyperlink ref="G1868" r:id="rId1741"/>
    <hyperlink ref="G1869" r:id="rId1742"/>
    <hyperlink ref="G1870" r:id="rId1743"/>
    <hyperlink ref="G1871" r:id="rId1744"/>
    <hyperlink ref="G1872" r:id="rId1745"/>
    <hyperlink ref="G1873" r:id="rId1746"/>
    <hyperlink ref="G1874" r:id="rId1747"/>
    <hyperlink ref="G1875" r:id="rId1748"/>
    <hyperlink ref="G1876" r:id="rId1749"/>
    <hyperlink ref="G1877" r:id="rId1750"/>
    <hyperlink ref="G1878" r:id="rId1751"/>
    <hyperlink ref="G1879" r:id="rId1752"/>
    <hyperlink ref="G1880" r:id="rId1753"/>
    <hyperlink ref="G1881" r:id="rId1754"/>
    <hyperlink ref="G1882" r:id="rId1755"/>
    <hyperlink ref="G1883" r:id="rId1756"/>
    <hyperlink ref="G1884" r:id="rId1757"/>
    <hyperlink ref="G1885" r:id="rId1758"/>
    <hyperlink ref="G1886" r:id="rId1759"/>
    <hyperlink ref="G1887" r:id="rId1760"/>
    <hyperlink ref="G1889" r:id="rId1761"/>
    <hyperlink ref="G1890" r:id="rId1762"/>
    <hyperlink ref="G1891" r:id="rId1763"/>
    <hyperlink ref="G1892" r:id="rId1764"/>
    <hyperlink ref="G1893" r:id="rId1765"/>
    <hyperlink ref="G1894" r:id="rId1766"/>
    <hyperlink ref="G1895" r:id="rId1767"/>
    <hyperlink ref="G1896" r:id="rId1768"/>
    <hyperlink ref="G1897" r:id="rId1769"/>
    <hyperlink ref="G1898" r:id="rId1770"/>
    <hyperlink ref="G1899" r:id="rId1771"/>
    <hyperlink ref="G1900" r:id="rId1772"/>
    <hyperlink ref="G1901" r:id="rId1773"/>
    <hyperlink ref="G1902" r:id="rId1774"/>
    <hyperlink ref="F1903" r:id="rId1775"/>
    <hyperlink ref="G1903" r:id="rId1776"/>
    <hyperlink ref="G1904" r:id="rId1777"/>
    <hyperlink ref="G1905" r:id="rId1778"/>
    <hyperlink ref="G1906" r:id="rId1779"/>
    <hyperlink ref="G1907" r:id="rId1780"/>
    <hyperlink ref="G1908" r:id="rId1781"/>
    <hyperlink ref="G1909" r:id="rId1782"/>
    <hyperlink ref="G1910" r:id="rId1783"/>
    <hyperlink ref="G1911" r:id="rId1784"/>
    <hyperlink ref="G1912" r:id="rId1785"/>
    <hyperlink ref="G1914" r:id="rId1786"/>
    <hyperlink ref="G1915" r:id="rId1787"/>
    <hyperlink ref="G1916" r:id="rId1788"/>
    <hyperlink ref="G1917" r:id="rId1789"/>
    <hyperlink ref="G1918" r:id="rId1790"/>
    <hyperlink ref="G1919" r:id="rId1791"/>
    <hyperlink ref="G1920" r:id="rId1792"/>
    <hyperlink ref="G1921" r:id="rId1793"/>
    <hyperlink ref="G1922" r:id="rId1794"/>
    <hyperlink ref="G1923" r:id="rId1795"/>
    <hyperlink ref="G1924" r:id="rId1796"/>
    <hyperlink ref="G1925" r:id="rId1797"/>
    <hyperlink ref="G1926" r:id="rId1798"/>
    <hyperlink ref="G1927" r:id="rId1799"/>
    <hyperlink ref="G1928" r:id="rId1800"/>
    <hyperlink ref="G1930" r:id="rId1801"/>
    <hyperlink ref="G1931" r:id="rId1802"/>
    <hyperlink ref="G1932" r:id="rId1803"/>
    <hyperlink ref="G1934" r:id="rId1804"/>
    <hyperlink ref="G1935" r:id="rId1805"/>
    <hyperlink ref="G1936" r:id="rId1806"/>
    <hyperlink ref="G1937" r:id="rId1807"/>
    <hyperlink ref="G1938" r:id="rId1808"/>
    <hyperlink ref="G1939" r:id="rId1809"/>
    <hyperlink ref="G1940" r:id="rId1810"/>
    <hyperlink ref="G1941" r:id="rId1811"/>
    <hyperlink ref="G1942" r:id="rId1812"/>
    <hyperlink ref="G1943" r:id="rId1813"/>
    <hyperlink ref="G1944" r:id="rId1814"/>
    <hyperlink ref="G1945" r:id="rId1815"/>
    <hyperlink ref="G1947" r:id="rId1816"/>
    <hyperlink ref="G1948" r:id="rId1817"/>
    <hyperlink ref="G1949" r:id="rId1818"/>
    <hyperlink ref="G1950" r:id="rId1819"/>
    <hyperlink ref="G1952" r:id="rId1820"/>
    <hyperlink ref="G1953" r:id="rId1821"/>
    <hyperlink ref="G1954" r:id="rId1822"/>
    <hyperlink ref="G1955" r:id="rId1823"/>
    <hyperlink ref="G1956" r:id="rId1824"/>
    <hyperlink ref="G1958" r:id="rId1825"/>
    <hyperlink ref="G1959" r:id="rId1826"/>
    <hyperlink ref="G1960" r:id="rId1827"/>
    <hyperlink ref="G1961" r:id="rId1828"/>
    <hyperlink ref="G1962" r:id="rId1829"/>
    <hyperlink ref="G1963" r:id="rId1830"/>
    <hyperlink ref="G1964" r:id="rId1831"/>
    <hyperlink ref="G1965" r:id="rId1832"/>
    <hyperlink ref="G1966" r:id="rId1833"/>
    <hyperlink ref="G1967" r:id="rId1834"/>
    <hyperlink ref="G1968" r:id="rId1835"/>
    <hyperlink ref="G1969" r:id="rId1836"/>
    <hyperlink ref="G1970" r:id="rId1837"/>
    <hyperlink ref="G1972" r:id="rId1838"/>
    <hyperlink ref="G1973" r:id="rId1839"/>
    <hyperlink ref="G1974" r:id="rId1840"/>
    <hyperlink ref="G1975" r:id="rId1841"/>
    <hyperlink ref="G1976" r:id="rId1842"/>
    <hyperlink ref="G1977" r:id="rId1843"/>
    <hyperlink ref="G1978" r:id="rId1844"/>
    <hyperlink ref="G1979" r:id="rId1845"/>
    <hyperlink ref="G1980" r:id="rId1846"/>
    <hyperlink ref="G1981" r:id="rId1847"/>
    <hyperlink ref="G1982" r:id="rId1848"/>
    <hyperlink ref="G1983" r:id="rId1849"/>
    <hyperlink ref="G1984" r:id="rId1850"/>
    <hyperlink ref="G1985" r:id="rId1851"/>
    <hyperlink ref="G1986" r:id="rId1852"/>
    <hyperlink ref="G1987" r:id="rId1853"/>
    <hyperlink ref="G1988" r:id="rId1854"/>
    <hyperlink ref="G1989" r:id="rId1855"/>
    <hyperlink ref="G1990" r:id="rId1856"/>
    <hyperlink ref="G1991" r:id="rId1857"/>
    <hyperlink ref="G1992" r:id="rId1858"/>
    <hyperlink ref="G1993" r:id="rId1859"/>
    <hyperlink ref="G1994" r:id="rId1860"/>
    <hyperlink ref="G1995" r:id="rId1861"/>
    <hyperlink ref="G1996" r:id="rId1862"/>
    <hyperlink ref="G1997" r:id="rId1863"/>
    <hyperlink ref="G1998" r:id="rId1864"/>
    <hyperlink ref="G1999" r:id="rId1865"/>
    <hyperlink ref="G2000" r:id="rId1866"/>
    <hyperlink ref="G2001" r:id="rId1867"/>
    <hyperlink ref="G2002" r:id="rId1868"/>
    <hyperlink ref="G2003" r:id="rId1869"/>
    <hyperlink ref="G2004" r:id="rId1870"/>
    <hyperlink ref="G2005" r:id="rId1871"/>
    <hyperlink ref="G2006" r:id="rId1872"/>
    <hyperlink ref="G2007" r:id="rId1873"/>
    <hyperlink ref="G2008" r:id="rId1874"/>
    <hyperlink ref="G2009" r:id="rId1875"/>
    <hyperlink ref="G2010" r:id="rId1876"/>
    <hyperlink ref="G2011" r:id="rId1877"/>
    <hyperlink ref="G2012" r:id="rId1878"/>
    <hyperlink ref="G2014" r:id="rId1879"/>
    <hyperlink ref="G2015" r:id="rId1880"/>
    <hyperlink ref="G2016" r:id="rId1881"/>
    <hyperlink ref="G2017" r:id="rId1882"/>
    <hyperlink ref="G2018" r:id="rId1883"/>
    <hyperlink ref="G2019" r:id="rId1884"/>
    <hyperlink ref="G2020" r:id="rId1885"/>
    <hyperlink ref="G2021" r:id="rId1886"/>
    <hyperlink ref="G2022" r:id="rId1887"/>
    <hyperlink ref="G2024" r:id="rId1888"/>
    <hyperlink ref="G2025" r:id="rId1889"/>
    <hyperlink ref="G2026" r:id="rId1890"/>
    <hyperlink ref="G2027" r:id="rId1891"/>
    <hyperlink ref="G2028" r:id="rId1892"/>
    <hyperlink ref="G2029" r:id="rId1893"/>
    <hyperlink ref="G2030" r:id="rId1894"/>
    <hyperlink ref="G2031" r:id="rId1895"/>
    <hyperlink ref="G2032" r:id="rId1896"/>
    <hyperlink ref="G2033" r:id="rId1897"/>
    <hyperlink ref="G2034" r:id="rId1898"/>
    <hyperlink ref="G2035" r:id="rId1899"/>
    <hyperlink ref="G2036" r:id="rId1900"/>
    <hyperlink ref="G2037" r:id="rId1901"/>
    <hyperlink ref="G2038" r:id="rId1902"/>
    <hyperlink ref="G2039" r:id="rId1903"/>
    <hyperlink ref="G2041" r:id="rId1904"/>
    <hyperlink ref="G2042" r:id="rId1905"/>
    <hyperlink ref="G2043" r:id="rId1906"/>
    <hyperlink ref="G2044" r:id="rId1907"/>
    <hyperlink ref="G2045" r:id="rId1908"/>
    <hyperlink ref="G2046" r:id="rId1909"/>
    <hyperlink ref="G2047" r:id="rId1910"/>
    <hyperlink ref="F2048" r:id="rId1911"/>
    <hyperlink ref="G2048" r:id="rId1912"/>
    <hyperlink ref="G2049" r:id="rId1913"/>
    <hyperlink ref="G2050" r:id="rId1914"/>
    <hyperlink ref="G2052" r:id="rId1915"/>
    <hyperlink ref="G2053" r:id="rId1916"/>
    <hyperlink ref="G2055" r:id="rId1917"/>
    <hyperlink ref="G2056" r:id="rId1918"/>
    <hyperlink ref="G2058" r:id="rId1919"/>
    <hyperlink ref="G2059" r:id="rId1920"/>
    <hyperlink ref="G2060" r:id="rId1921"/>
    <hyperlink ref="G2061" r:id="rId1922"/>
    <hyperlink ref="G2064" r:id="rId1923"/>
    <hyperlink ref="G2065" r:id="rId1924"/>
    <hyperlink ref="G2067" r:id="rId1925"/>
    <hyperlink ref="G2068" r:id="rId1926"/>
    <hyperlink ref="G2070" r:id="rId1927"/>
    <hyperlink ref="G2071" r:id="rId1928"/>
    <hyperlink ref="G2072" r:id="rId1929"/>
    <hyperlink ref="G2073" r:id="rId1930"/>
    <hyperlink ref="G2074" r:id="rId1931"/>
    <hyperlink ref="G2075" r:id="rId1932"/>
    <hyperlink ref="G2076" r:id="rId1933"/>
    <hyperlink ref="G2077" r:id="rId1934"/>
    <hyperlink ref="G2078" r:id="rId1935"/>
    <hyperlink ref="G2079" r:id="rId1936"/>
    <hyperlink ref="G2080" r:id="rId1937"/>
    <hyperlink ref="G2081" r:id="rId1938"/>
    <hyperlink ref="G2082" r:id="rId1939"/>
    <hyperlink ref="G2083" r:id="rId1940"/>
    <hyperlink ref="G2084" r:id="rId1941"/>
    <hyperlink ref="G2085" r:id="rId1942"/>
    <hyperlink ref="G2086" r:id="rId1943"/>
    <hyperlink ref="G2087" r:id="rId1944"/>
    <hyperlink ref="G2088" r:id="rId1945"/>
    <hyperlink ref="G2089" r:id="rId1946"/>
    <hyperlink ref="G2090" r:id="rId1947"/>
    <hyperlink ref="G2091" r:id="rId1948"/>
    <hyperlink ref="G2092" r:id="rId1949"/>
    <hyperlink ref="G2093" r:id="rId1950"/>
    <hyperlink ref="G2094" r:id="rId1951"/>
    <hyperlink ref="G2095" r:id="rId1952"/>
    <hyperlink ref="G2096" r:id="rId1953"/>
    <hyperlink ref="G2097" r:id="rId1954"/>
    <hyperlink ref="G2098" r:id="rId1955"/>
    <hyperlink ref="G2099" r:id="rId1956"/>
    <hyperlink ref="G2100" r:id="rId1957"/>
    <hyperlink ref="G2101" r:id="rId1958"/>
    <hyperlink ref="G2102" r:id="rId1959"/>
    <hyperlink ref="G2103" r:id="rId1960"/>
    <hyperlink ref="G2104" r:id="rId1961"/>
    <hyperlink ref="G2105" r:id="rId1962"/>
    <hyperlink ref="G2106" r:id="rId1963"/>
    <hyperlink ref="G2107" r:id="rId1964"/>
    <hyperlink ref="G2108" r:id="rId1965"/>
    <hyperlink ref="G2109" r:id="rId1966"/>
    <hyperlink ref="G2110" r:id="rId1967"/>
    <hyperlink ref="G2112" r:id="rId1968"/>
    <hyperlink ref="G2113" r:id="rId1969"/>
    <hyperlink ref="G2114" r:id="rId1970"/>
    <hyperlink ref="G2115" r:id="rId1971"/>
    <hyperlink ref="G2116" r:id="rId1972"/>
    <hyperlink ref="G2117" r:id="rId1973"/>
    <hyperlink ref="G2118" r:id="rId1974"/>
    <hyperlink ref="G2119" r:id="rId1975"/>
    <hyperlink ref="G2120" r:id="rId1976"/>
    <hyperlink ref="G2121" r:id="rId1977"/>
    <hyperlink ref="G2122" r:id="rId1978"/>
    <hyperlink ref="G2123" r:id="rId1979"/>
    <hyperlink ref="G2124" r:id="rId1980"/>
    <hyperlink ref="G2125" r:id="rId1981"/>
    <hyperlink ref="G2126" r:id="rId1982"/>
    <hyperlink ref="G2128" r:id="rId1983"/>
    <hyperlink ref="G2129" r:id="rId1984"/>
    <hyperlink ref="G2130" r:id="rId1985"/>
    <hyperlink ref="G2131" r:id="rId1986"/>
    <hyperlink ref="G2132" r:id="rId1987"/>
    <hyperlink ref="G2133" r:id="rId1988"/>
    <hyperlink ref="G2134" r:id="rId1989"/>
    <hyperlink ref="G2135" r:id="rId1990"/>
    <hyperlink ref="G2136" r:id="rId1991"/>
    <hyperlink ref="G2137" r:id="rId1992"/>
    <hyperlink ref="G2138" r:id="rId1993"/>
    <hyperlink ref="G2139" r:id="rId1994"/>
    <hyperlink ref="G2140" r:id="rId1995"/>
    <hyperlink ref="G2141" r:id="rId1996"/>
    <hyperlink ref="G2142" r:id="rId1997"/>
    <hyperlink ref="G2143" r:id="rId1998"/>
    <hyperlink ref="G2144" r:id="rId1999"/>
    <hyperlink ref="G2145" r:id="rId2000"/>
    <hyperlink ref="G2146" r:id="rId2001"/>
    <hyperlink ref="G2147" r:id="rId2002"/>
    <hyperlink ref="G2148" r:id="rId2003"/>
    <hyperlink ref="G2149" r:id="rId2004"/>
    <hyperlink ref="G2150" r:id="rId2005"/>
    <hyperlink ref="G2151" r:id="rId2006"/>
    <hyperlink ref="F2152" r:id="rId2007"/>
    <hyperlink ref="G2152" r:id="rId2008"/>
    <hyperlink ref="G2153" r:id="rId2009"/>
    <hyperlink ref="G2154" r:id="rId2010"/>
    <hyperlink ref="G2155" r:id="rId2011"/>
    <hyperlink ref="G2156" r:id="rId2012"/>
    <hyperlink ref="G2157" r:id="rId2013"/>
    <hyperlink ref="G2158" r:id="rId2014"/>
    <hyperlink ref="G2159" r:id="rId2015"/>
    <hyperlink ref="G2160" r:id="rId2016"/>
    <hyperlink ref="G2161" r:id="rId2017"/>
    <hyperlink ref="G2162" r:id="rId2018"/>
    <hyperlink ref="G2163" r:id="rId2019"/>
    <hyperlink ref="G2164" r:id="rId2020"/>
    <hyperlink ref="G2165" r:id="rId2021"/>
    <hyperlink ref="G2166" r:id="rId2022"/>
    <hyperlink ref="G2167" r:id="rId2023"/>
    <hyperlink ref="G2168" r:id="rId2024"/>
    <hyperlink ref="G2169" r:id="rId2025"/>
    <hyperlink ref="G2170" r:id="rId2026"/>
    <hyperlink ref="G2171" r:id="rId2027"/>
    <hyperlink ref="G2172" r:id="rId2028"/>
    <hyperlink ref="G2173" r:id="rId2029"/>
    <hyperlink ref="G2174" r:id="rId2030"/>
    <hyperlink ref="G2175" r:id="rId2031"/>
    <hyperlink ref="G2176" r:id="rId2032"/>
    <hyperlink ref="G2177" r:id="rId2033"/>
    <hyperlink ref="G2178" r:id="rId2034"/>
    <hyperlink ref="G2179" r:id="rId2035"/>
    <hyperlink ref="G2180" r:id="rId2036"/>
    <hyperlink ref="G2181" r:id="rId2037"/>
    <hyperlink ref="G2182" r:id="rId2038"/>
    <hyperlink ref="G2183" r:id="rId2039"/>
    <hyperlink ref="G2184" r:id="rId2040"/>
    <hyperlink ref="G2185" r:id="rId2041"/>
    <hyperlink ref="G2186" r:id="rId2042"/>
    <hyperlink ref="G2187" r:id="rId2043"/>
    <hyperlink ref="G2188" r:id="rId2044"/>
    <hyperlink ref="G2189" r:id="rId2045"/>
    <hyperlink ref="G2190" r:id="rId2046"/>
    <hyperlink ref="G2191" r:id="rId2047"/>
    <hyperlink ref="G2192" r:id="rId2048"/>
    <hyperlink ref="G2193" r:id="rId2049"/>
    <hyperlink ref="G2195" r:id="rId2050"/>
    <hyperlink ref="G2196" r:id="rId2051"/>
    <hyperlink ref="G2197" r:id="rId2052"/>
    <hyperlink ref="G2198" r:id="rId2053"/>
    <hyperlink ref="G2199" r:id="rId2054"/>
    <hyperlink ref="G2200" r:id="rId2055"/>
    <hyperlink ref="G2201" r:id="rId2056"/>
    <hyperlink ref="G2202" r:id="rId2057"/>
    <hyperlink ref="G2203" r:id="rId2058"/>
    <hyperlink ref="G2204" r:id="rId2059"/>
    <hyperlink ref="G2205" r:id="rId2060"/>
    <hyperlink ref="F2207" r:id="rId2061"/>
    <hyperlink ref="G2207" r:id="rId2062"/>
    <hyperlink ref="G2208" r:id="rId2063"/>
    <hyperlink ref="G2209" r:id="rId2064"/>
    <hyperlink ref="G2210" r:id="rId2065"/>
    <hyperlink ref="G2211" r:id="rId2066"/>
    <hyperlink ref="G2212" r:id="rId2067"/>
    <hyperlink ref="G2213" r:id="rId2068"/>
    <hyperlink ref="G2214" r:id="rId2069"/>
    <hyperlink ref="G2215" r:id="rId2070"/>
    <hyperlink ref="G2216" r:id="rId2071"/>
    <hyperlink ref="G2217" r:id="rId2072"/>
    <hyperlink ref="G2218" r:id="rId2073"/>
    <hyperlink ref="G2219" r:id="rId2074"/>
    <hyperlink ref="G2220" r:id="rId2075"/>
    <hyperlink ref="G2221" r:id="rId2076"/>
    <hyperlink ref="G2222" r:id="rId2077"/>
    <hyperlink ref="G2223" r:id="rId2078"/>
    <hyperlink ref="G2224" r:id="rId2079"/>
    <hyperlink ref="G2225" r:id="rId2080"/>
    <hyperlink ref="G2226" r:id="rId2081"/>
    <hyperlink ref="G2227" r:id="rId2082"/>
    <hyperlink ref="G2228" r:id="rId2083"/>
    <hyperlink ref="G2229" r:id="rId2084"/>
    <hyperlink ref="G2230" r:id="rId2085"/>
    <hyperlink ref="G2231" r:id="rId2086"/>
    <hyperlink ref="G2232" r:id="rId2087"/>
    <hyperlink ref="G2233" r:id="rId2088"/>
    <hyperlink ref="G2234" r:id="rId2089"/>
    <hyperlink ref="G2235" r:id="rId2090"/>
    <hyperlink ref="G2236" r:id="rId2091"/>
    <hyperlink ref="F2237" r:id="rId2092"/>
    <hyperlink ref="G2237" r:id="rId2093"/>
    <hyperlink ref="G2238" r:id="rId2094"/>
    <hyperlink ref="G2239" r:id="rId2095"/>
    <hyperlink ref="G2240" r:id="rId2096"/>
    <hyperlink ref="G2241" r:id="rId2097"/>
    <hyperlink ref="G2243" r:id="rId2098"/>
    <hyperlink ref="G2244" r:id="rId2099"/>
    <hyperlink ref="G2245" r:id="rId2100"/>
    <hyperlink ref="G2246" r:id="rId2101"/>
    <hyperlink ref="G2247" r:id="rId2102"/>
    <hyperlink ref="G2248" r:id="rId2103"/>
    <hyperlink ref="G2249" r:id="rId2104"/>
    <hyperlink ref="G2250" r:id="rId2105"/>
    <hyperlink ref="G2251" r:id="rId2106"/>
    <hyperlink ref="G2252" r:id="rId2107"/>
    <hyperlink ref="G2253" r:id="rId2108"/>
    <hyperlink ref="G2254" r:id="rId2109"/>
    <hyperlink ref="G2255" r:id="rId2110"/>
    <hyperlink ref="G2256" r:id="rId2111"/>
    <hyperlink ref="G2257" r:id="rId2112"/>
    <hyperlink ref="G2258" r:id="rId2113"/>
    <hyperlink ref="G2259" r:id="rId2114"/>
    <hyperlink ref="G2260" r:id="rId2115"/>
    <hyperlink ref="G2261" r:id="rId2116"/>
    <hyperlink ref="G2262" r:id="rId2117"/>
    <hyperlink ref="G2263" r:id="rId2118"/>
    <hyperlink ref="G2264" r:id="rId2119"/>
    <hyperlink ref="G2265" r:id="rId2120"/>
    <hyperlink ref="G2266" r:id="rId2121"/>
    <hyperlink ref="G2267" r:id="rId2122"/>
    <hyperlink ref="G2268" r:id="rId2123"/>
    <hyperlink ref="G2269" r:id="rId2124"/>
    <hyperlink ref="G2270" r:id="rId2125"/>
    <hyperlink ref="G2272" r:id="rId2126"/>
    <hyperlink ref="G2273" r:id="rId2127"/>
    <hyperlink ref="G2274" r:id="rId2128"/>
    <hyperlink ref="F2275" r:id="rId2129"/>
    <hyperlink ref="G2275" r:id="rId2130"/>
    <hyperlink ref="G2276" r:id="rId2131"/>
    <hyperlink ref="G2278" r:id="rId2132"/>
    <hyperlink ref="G2279" r:id="rId2133"/>
    <hyperlink ref="G2280" r:id="rId2134"/>
    <hyperlink ref="F2281" r:id="rId2135"/>
    <hyperlink ref="G2281" r:id="rId2136"/>
    <hyperlink ref="G2282" r:id="rId2137"/>
    <hyperlink ref="G2283" r:id="rId2138"/>
    <hyperlink ref="G2284" r:id="rId2139"/>
    <hyperlink ref="G2286" r:id="rId2140"/>
    <hyperlink ref="G2287" r:id="rId2141"/>
    <hyperlink ref="G2289" r:id="rId2142"/>
    <hyperlink ref="G2290" r:id="rId2143"/>
    <hyperlink ref="G2291" r:id="rId2144"/>
    <hyperlink ref="G2292" r:id="rId2145"/>
    <hyperlink ref="G2293" r:id="rId2146"/>
    <hyperlink ref="G2294" r:id="rId2147"/>
    <hyperlink ref="G2295" r:id="rId2148"/>
    <hyperlink ref="G2296" r:id="rId2149"/>
    <hyperlink ref="G2297" r:id="rId2150"/>
    <hyperlink ref="G2298" r:id="rId2151"/>
    <hyperlink ref="G2299" r:id="rId2152"/>
    <hyperlink ref="G2300" r:id="rId2153"/>
    <hyperlink ref="G2301" r:id="rId2154"/>
    <hyperlink ref="G2302" r:id="rId2155"/>
    <hyperlink ref="G2303" r:id="rId2156"/>
    <hyperlink ref="G2304" r:id="rId2157"/>
    <hyperlink ref="G2305" r:id="rId2158"/>
    <hyperlink ref="G2306" r:id="rId2159"/>
    <hyperlink ref="G2307" r:id="rId2160"/>
    <hyperlink ref="G2308" r:id="rId2161"/>
    <hyperlink ref="G2309" r:id="rId2162"/>
    <hyperlink ref="G2310" r:id="rId2163"/>
    <hyperlink ref="G2311" r:id="rId2164"/>
    <hyperlink ref="G2312" r:id="rId2165"/>
    <hyperlink ref="G2313" r:id="rId2166"/>
    <hyperlink ref="G2314" r:id="rId2167"/>
    <hyperlink ref="G2315" r:id="rId2168"/>
    <hyperlink ref="G2316" r:id="rId2169"/>
    <hyperlink ref="G2317" r:id="rId2170"/>
    <hyperlink ref="G2318" r:id="rId2171"/>
    <hyperlink ref="G2319" r:id="rId2172"/>
    <hyperlink ref="G2320" r:id="rId2173"/>
    <hyperlink ref="G2321" r:id="rId2174"/>
    <hyperlink ref="G2322" r:id="rId2175"/>
    <hyperlink ref="G2323" r:id="rId2176"/>
    <hyperlink ref="G2324" r:id="rId2177"/>
    <hyperlink ref="G2325" r:id="rId2178"/>
    <hyperlink ref="G2327" r:id="rId2179"/>
    <hyperlink ref="G2328" r:id="rId2180"/>
    <hyperlink ref="G2329" r:id="rId2181"/>
    <hyperlink ref="G2330" r:id="rId2182"/>
    <hyperlink ref="G2331" r:id="rId2183"/>
    <hyperlink ref="G2332" r:id="rId2184"/>
    <hyperlink ref="G2333" r:id="rId2185"/>
    <hyperlink ref="G2334" r:id="rId2186"/>
    <hyperlink ref="G2335" r:id="rId2187"/>
    <hyperlink ref="G2336" r:id="rId2188"/>
    <hyperlink ref="G2337" r:id="rId2189"/>
    <hyperlink ref="G2338" r:id="rId2190"/>
    <hyperlink ref="G2339" r:id="rId2191"/>
    <hyperlink ref="G2340" r:id="rId2192"/>
    <hyperlink ref="G2341" r:id="rId2193"/>
    <hyperlink ref="G2342" r:id="rId2194"/>
    <hyperlink ref="G2343" r:id="rId2195"/>
    <hyperlink ref="G2344" r:id="rId2196"/>
    <hyperlink ref="G2345" r:id="rId2197"/>
    <hyperlink ref="G2346" r:id="rId2198"/>
    <hyperlink ref="G2347" r:id="rId2199"/>
    <hyperlink ref="G2348" r:id="rId2200"/>
    <hyperlink ref="G2349" r:id="rId2201"/>
    <hyperlink ref="G2350" r:id="rId2202"/>
    <hyperlink ref="G2351" r:id="rId2203"/>
    <hyperlink ref="G2352" r:id="rId2204"/>
    <hyperlink ref="G2353" r:id="rId2205"/>
    <hyperlink ref="G2354" r:id="rId2206"/>
    <hyperlink ref="G2355" r:id="rId2207"/>
    <hyperlink ref="G2356" r:id="rId2208"/>
    <hyperlink ref="G2357" r:id="rId2209"/>
    <hyperlink ref="G2358" r:id="rId2210"/>
    <hyperlink ref="G2359" r:id="rId2211"/>
    <hyperlink ref="G2362" r:id="rId2212"/>
    <hyperlink ref="G2363" r:id="rId2213"/>
    <hyperlink ref="G2364" r:id="rId2214"/>
    <hyperlink ref="G2366" r:id="rId2215"/>
    <hyperlink ref="G2367" r:id="rId2216"/>
    <hyperlink ref="G2368" r:id="rId2217"/>
    <hyperlink ref="G2369" r:id="rId2218"/>
    <hyperlink ref="G2370" r:id="rId2219"/>
    <hyperlink ref="G2371" r:id="rId2220"/>
    <hyperlink ref="G2372" r:id="rId2221"/>
    <hyperlink ref="G2373" r:id="rId2222"/>
    <hyperlink ref="G2374" r:id="rId2223"/>
    <hyperlink ref="G2375" r:id="rId2224"/>
    <hyperlink ref="G2376" r:id="rId2225"/>
    <hyperlink ref="G2377" r:id="rId2226"/>
    <hyperlink ref="G2379" r:id="rId2227"/>
    <hyperlink ref="G2380" r:id="rId2228"/>
    <hyperlink ref="G2381" r:id="rId2229"/>
    <hyperlink ref="G2382" r:id="rId2230"/>
    <hyperlink ref="G2383" r:id="rId2231"/>
    <hyperlink ref="G2384" r:id="rId2232"/>
    <hyperlink ref="G2385" r:id="rId2233"/>
    <hyperlink ref="G2386" r:id="rId2234"/>
    <hyperlink ref="G2387" r:id="rId2235"/>
    <hyperlink ref="G2388" r:id="rId2236"/>
    <hyperlink ref="G2389" r:id="rId2237"/>
    <hyperlink ref="G2390" r:id="rId2238"/>
    <hyperlink ref="G2391" r:id="rId2239"/>
    <hyperlink ref="G2392" r:id="rId2240"/>
    <hyperlink ref="G2393" r:id="rId2241"/>
    <hyperlink ref="G2394" r:id="rId2242"/>
    <hyperlink ref="G2395" r:id="rId2243"/>
    <hyperlink ref="G2396" r:id="rId2244"/>
    <hyperlink ref="G2397" r:id="rId2245"/>
    <hyperlink ref="G2398" r:id="rId2246"/>
    <hyperlink ref="G2399" r:id="rId2247"/>
    <hyperlink ref="G2400" r:id="rId2248"/>
    <hyperlink ref="G2403" r:id="rId2249"/>
    <hyperlink ref="G2404" r:id="rId2250"/>
    <hyperlink ref="G2405" r:id="rId2251"/>
    <hyperlink ref="G2406" r:id="rId2252"/>
    <hyperlink ref="G2407" r:id="rId2253"/>
    <hyperlink ref="G2408" r:id="rId2254"/>
    <hyperlink ref="G2410" r:id="rId2255"/>
    <hyperlink ref="G2411" r:id="rId2256"/>
    <hyperlink ref="G2412" r:id="rId2257"/>
    <hyperlink ref="G2413" r:id="rId2258"/>
    <hyperlink ref="G2414" r:id="rId2259"/>
    <hyperlink ref="G2415" r:id="rId2260"/>
    <hyperlink ref="G2416" r:id="rId2261"/>
    <hyperlink ref="G2418" r:id="rId2262"/>
    <hyperlink ref="G2419" r:id="rId2263"/>
    <hyperlink ref="G2420" r:id="rId2264"/>
    <hyperlink ref="G2421" r:id="rId2265"/>
    <hyperlink ref="G2422" r:id="rId2266"/>
    <hyperlink ref="G2423" r:id="rId2267"/>
    <hyperlink ref="G2424" r:id="rId2268"/>
    <hyperlink ref="F2425" r:id="rId2269"/>
    <hyperlink ref="G2425" r:id="rId2270"/>
    <hyperlink ref="G2426" r:id="rId2271"/>
    <hyperlink ref="G2427" r:id="rId2272"/>
    <hyperlink ref="G2428" r:id="rId2273"/>
    <hyperlink ref="G2429" r:id="rId2274"/>
    <hyperlink ref="G2430" r:id="rId2275"/>
    <hyperlink ref="G2431" r:id="rId2276"/>
    <hyperlink ref="G2432" r:id="rId2277"/>
    <hyperlink ref="G2433" r:id="rId2278"/>
    <hyperlink ref="G2434" r:id="rId2279"/>
    <hyperlink ref="G2436" r:id="rId2280"/>
    <hyperlink ref="G2438" r:id="rId2281"/>
    <hyperlink ref="G2439" r:id="rId2282"/>
    <hyperlink ref="G2440" r:id="rId2283"/>
    <hyperlink ref="G2441" r:id="rId2284"/>
    <hyperlink ref="G2442" r:id="rId2285"/>
    <hyperlink ref="G2443" r:id="rId2286"/>
    <hyperlink ref="G2444" r:id="rId2287"/>
    <hyperlink ref="G2445" r:id="rId2288"/>
    <hyperlink ref="G2446" r:id="rId2289"/>
    <hyperlink ref="G2447" r:id="rId2290"/>
    <hyperlink ref="G2449" r:id="rId2291"/>
    <hyperlink ref="G2451" r:id="rId2292"/>
    <hyperlink ref="G2453" r:id="rId2293"/>
    <hyperlink ref="G2454" r:id="rId2294"/>
    <hyperlink ref="G2455" r:id="rId2295"/>
    <hyperlink ref="G2456" r:id="rId2296"/>
    <hyperlink ref="G2457" r:id="rId2297"/>
    <hyperlink ref="G2459" r:id="rId2298"/>
    <hyperlink ref="G2460" r:id="rId2299"/>
    <hyperlink ref="G2461" r:id="rId2300"/>
    <hyperlink ref="G2463" r:id="rId2301"/>
    <hyperlink ref="G2464" r:id="rId2302"/>
    <hyperlink ref="G2465" r:id="rId2303"/>
    <hyperlink ref="G2466" r:id="rId2304"/>
    <hyperlink ref="G2467" r:id="rId2305"/>
    <hyperlink ref="G2468" r:id="rId2306"/>
    <hyperlink ref="G2469" r:id="rId2307"/>
    <hyperlink ref="G2471" r:id="rId2308"/>
    <hyperlink ref="G2472" r:id="rId2309"/>
    <hyperlink ref="G2473" r:id="rId2310"/>
    <hyperlink ref="G2474" r:id="rId2311"/>
    <hyperlink ref="G2475" r:id="rId2312"/>
    <hyperlink ref="G2476" r:id="rId2313"/>
    <hyperlink ref="G2478" r:id="rId2314"/>
    <hyperlink ref="G2479" r:id="rId2315"/>
    <hyperlink ref="G2480" r:id="rId2316"/>
    <hyperlink ref="G2481" r:id="rId2317"/>
    <hyperlink ref="G2482" r:id="rId2318"/>
    <hyperlink ref="G2483" r:id="rId2319"/>
    <hyperlink ref="G2484" r:id="rId2320"/>
    <hyperlink ref="G2485" r:id="rId2321"/>
    <hyperlink ref="G2486" r:id="rId2322"/>
    <hyperlink ref="G2487" r:id="rId2323"/>
    <hyperlink ref="G2488" r:id="rId2324"/>
    <hyperlink ref="G2489" r:id="rId2325"/>
    <hyperlink ref="G2490" r:id="rId2326"/>
    <hyperlink ref="G2491" r:id="rId2327"/>
    <hyperlink ref="G2492" r:id="rId2328"/>
    <hyperlink ref="G2493" r:id="rId2329"/>
    <hyperlink ref="G2494" r:id="rId2330"/>
    <hyperlink ref="G2495" r:id="rId2331"/>
    <hyperlink ref="G2497" r:id="rId2332"/>
    <hyperlink ref="G2498" r:id="rId2333"/>
    <hyperlink ref="G2499" r:id="rId2334"/>
    <hyperlink ref="G2500" r:id="rId2335"/>
    <hyperlink ref="G2501" r:id="rId2336"/>
    <hyperlink ref="G2502" r:id="rId2337"/>
    <hyperlink ref="G2503" r:id="rId2338"/>
    <hyperlink ref="G2504" r:id="rId2339"/>
    <hyperlink ref="G2505" r:id="rId2340"/>
    <hyperlink ref="G2506" r:id="rId2341"/>
    <hyperlink ref="G2507" r:id="rId2342"/>
    <hyperlink ref="G2508" r:id="rId2343"/>
    <hyperlink ref="G2509" r:id="rId2344"/>
    <hyperlink ref="G2510" r:id="rId2345"/>
    <hyperlink ref="G2511" r:id="rId2346"/>
    <hyperlink ref="G2512" r:id="rId2347"/>
    <hyperlink ref="G2513" r:id="rId2348"/>
    <hyperlink ref="F2514" r:id="rId2349"/>
    <hyperlink ref="G2514" r:id="rId2350"/>
    <hyperlink ref="G2515" r:id="rId2351"/>
    <hyperlink ref="G2516" r:id="rId2352"/>
    <hyperlink ref="G2517" r:id="rId2353"/>
    <hyperlink ref="G2518" r:id="rId2354"/>
    <hyperlink ref="G2519" r:id="rId2355"/>
    <hyperlink ref="G2520" r:id="rId2356"/>
    <hyperlink ref="G2521" r:id="rId2357"/>
    <hyperlink ref="G2522" r:id="rId2358"/>
    <hyperlink ref="G2523" r:id="rId2359"/>
    <hyperlink ref="G2524" r:id="rId2360"/>
    <hyperlink ref="G2526" r:id="rId2361"/>
    <hyperlink ref="G2527" r:id="rId2362"/>
    <hyperlink ref="G2528" r:id="rId2363"/>
    <hyperlink ref="G2529" r:id="rId2364"/>
    <hyperlink ref="G2530" r:id="rId2365"/>
    <hyperlink ref="G2531" r:id="rId2366"/>
    <hyperlink ref="G2532" r:id="rId2367"/>
    <hyperlink ref="G2533" r:id="rId2368"/>
    <hyperlink ref="G2534" r:id="rId2369"/>
    <hyperlink ref="G2535" r:id="rId2370"/>
    <hyperlink ref="G2536" r:id="rId2371"/>
    <hyperlink ref="G2537" r:id="rId2372"/>
    <hyperlink ref="G2538" r:id="rId2373"/>
    <hyperlink ref="G2539" r:id="rId2374"/>
    <hyperlink ref="F2540" r:id="rId2375"/>
    <hyperlink ref="G2540" r:id="rId2376"/>
    <hyperlink ref="G2541" r:id="rId2377"/>
    <hyperlink ref="G2542" r:id="rId2378"/>
    <hyperlink ref="G2543" r:id="rId2379"/>
    <hyperlink ref="G2544" r:id="rId2380"/>
    <hyperlink ref="G2545" r:id="rId2381"/>
    <hyperlink ref="G2546" r:id="rId2382"/>
    <hyperlink ref="G2548" r:id="rId2383"/>
    <hyperlink ref="G2549" r:id="rId2384"/>
    <hyperlink ref="G2552" r:id="rId2385"/>
    <hyperlink ref="G2553" r:id="rId2386"/>
    <hyperlink ref="G2554" r:id="rId2387"/>
    <hyperlink ref="G2555" r:id="rId2388"/>
    <hyperlink ref="G2556" r:id="rId2389"/>
    <hyperlink ref="G2557" r:id="rId2390"/>
    <hyperlink ref="G2558" r:id="rId2391"/>
    <hyperlink ref="G2559" r:id="rId2392"/>
    <hyperlink ref="G2560" r:id="rId2393"/>
    <hyperlink ref="G2561" r:id="rId2394"/>
    <hyperlink ref="G2562" r:id="rId2395"/>
    <hyperlink ref="G2563" r:id="rId2396"/>
    <hyperlink ref="G2564" r:id="rId2397"/>
    <hyperlink ref="G2565" r:id="rId2398"/>
    <hyperlink ref="G2569" r:id="rId2399"/>
    <hyperlink ref="G2570" r:id="rId2400"/>
    <hyperlink ref="G2571" r:id="rId2401"/>
    <hyperlink ref="G2572" r:id="rId2402"/>
    <hyperlink ref="G2573" r:id="rId2403"/>
    <hyperlink ref="G2574" r:id="rId2404"/>
    <hyperlink ref="G2575" r:id="rId2405"/>
    <hyperlink ref="G2576" r:id="rId2406"/>
    <hyperlink ref="G2577" r:id="rId2407"/>
    <hyperlink ref="G2578" r:id="rId2408"/>
    <hyperlink ref="G2579" r:id="rId2409"/>
    <hyperlink ref="G2580" r:id="rId2410"/>
    <hyperlink ref="G2584" r:id="rId2411"/>
    <hyperlink ref="G2585" r:id="rId2412"/>
    <hyperlink ref="G2586" r:id="rId2413"/>
    <hyperlink ref="G2587" r:id="rId2414"/>
    <hyperlink ref="G2588" r:id="rId2415"/>
    <hyperlink ref="G2591" r:id="rId2416"/>
    <hyperlink ref="G2594" r:id="rId2417"/>
    <hyperlink ref="G2595" r:id="rId2418"/>
    <hyperlink ref="G2596" r:id="rId2419"/>
    <hyperlink ref="G2598" r:id="rId2420"/>
    <hyperlink ref="G2599" r:id="rId2421"/>
    <hyperlink ref="G2600" r:id="rId2422"/>
    <hyperlink ref="G2601" r:id="rId2423"/>
    <hyperlink ref="G2602" r:id="rId2424"/>
    <hyperlink ref="G2603" r:id="rId2425"/>
    <hyperlink ref="G2604" r:id="rId2426"/>
    <hyperlink ref="G2605" r:id="rId2427"/>
    <hyperlink ref="G2607" r:id="rId2428"/>
    <hyperlink ref="G2608" r:id="rId2429"/>
    <hyperlink ref="G2609" r:id="rId2430"/>
    <hyperlink ref="G2610" r:id="rId2431"/>
    <hyperlink ref="G2611" r:id="rId2432"/>
    <hyperlink ref="G2612" r:id="rId2433"/>
    <hyperlink ref="G2613" r:id="rId2434"/>
    <hyperlink ref="G2614" r:id="rId2435"/>
    <hyperlink ref="G2615" r:id="rId2436"/>
    <hyperlink ref="G2616" r:id="rId2437"/>
    <hyperlink ref="G2617" r:id="rId2438"/>
    <hyperlink ref="G2618" r:id="rId2439"/>
    <hyperlink ref="G2619" r:id="rId2440"/>
    <hyperlink ref="G2620" r:id="rId2441"/>
    <hyperlink ref="G2621" r:id="rId2442"/>
    <hyperlink ref="G2622" r:id="rId2443"/>
    <hyperlink ref="G2623" r:id="rId2444"/>
    <hyperlink ref="G2624" r:id="rId2445"/>
    <hyperlink ref="G2625" r:id="rId2446"/>
    <hyperlink ref="G2626" r:id="rId2447"/>
    <hyperlink ref="G2627" r:id="rId2448"/>
    <hyperlink ref="G2628" r:id="rId2449"/>
    <hyperlink ref="G2629" r:id="rId2450"/>
    <hyperlink ref="G2630" r:id="rId2451"/>
    <hyperlink ref="G2631" r:id="rId2452"/>
    <hyperlink ref="G2632" r:id="rId2453"/>
    <hyperlink ref="G2633" r:id="rId2454"/>
    <hyperlink ref="G2634" r:id="rId2455"/>
    <hyperlink ref="G2635" r:id="rId2456"/>
    <hyperlink ref="G2636" r:id="rId2457"/>
    <hyperlink ref="G2637" r:id="rId2458"/>
    <hyperlink ref="G2638" r:id="rId2459"/>
    <hyperlink ref="G2639" r:id="rId2460"/>
    <hyperlink ref="G2640" r:id="rId2461"/>
    <hyperlink ref="G2641" r:id="rId2462"/>
    <hyperlink ref="G2642" r:id="rId2463"/>
    <hyperlink ref="G2643" r:id="rId2464"/>
    <hyperlink ref="G2644" r:id="rId2465"/>
    <hyperlink ref="G2645" r:id="rId2466"/>
    <hyperlink ref="G2646" r:id="rId2467"/>
    <hyperlink ref="G2648" r:id="rId2468"/>
    <hyperlink ref="G2649" r:id="rId2469"/>
    <hyperlink ref="G2650" r:id="rId2470"/>
    <hyperlink ref="G2651" r:id="rId2471"/>
    <hyperlink ref="G2652" r:id="rId2472"/>
    <hyperlink ref="G2654" r:id="rId2473"/>
    <hyperlink ref="G2655" r:id="rId2474"/>
    <hyperlink ref="G2656" r:id="rId2475"/>
    <hyperlink ref="G2657" r:id="rId2476"/>
    <hyperlink ref="G2658" r:id="rId2477"/>
    <hyperlink ref="G2659" r:id="rId2478"/>
    <hyperlink ref="G2660" r:id="rId2479"/>
    <hyperlink ref="G2661" r:id="rId2480"/>
    <hyperlink ref="G2663" r:id="rId2481"/>
    <hyperlink ref="G2664" r:id="rId2482"/>
    <hyperlink ref="G2665" r:id="rId2483"/>
    <hyperlink ref="G2666" r:id="rId2484"/>
    <hyperlink ref="G2667" r:id="rId2485"/>
    <hyperlink ref="G2668" r:id="rId2486"/>
    <hyperlink ref="G2669" r:id="rId2487"/>
    <hyperlink ref="G2671" r:id="rId2488"/>
    <hyperlink ref="G2672" r:id="rId2489"/>
    <hyperlink ref="F2676" r:id="rId2490"/>
    <hyperlink ref="G2676" r:id="rId2491"/>
    <hyperlink ref="G2677" r:id="rId2492"/>
    <hyperlink ref="G2678" r:id="rId2493"/>
    <hyperlink ref="G2680" r:id="rId2494"/>
    <hyperlink ref="G2681" r:id="rId2495"/>
    <hyperlink ref="G2682" r:id="rId2496"/>
    <hyperlink ref="G2683" r:id="rId2497"/>
    <hyperlink ref="G2684" r:id="rId2498"/>
    <hyperlink ref="F2685" r:id="rId2499"/>
    <hyperlink ref="G2686" r:id="rId2500"/>
    <hyperlink ref="G2688" r:id="rId2501"/>
    <hyperlink ref="G2689" r:id="rId2502"/>
    <hyperlink ref="G2690" r:id="rId2503"/>
    <hyperlink ref="G2691" r:id="rId2504"/>
    <hyperlink ref="G2692" r:id="rId2505"/>
    <hyperlink ref="G2693" r:id="rId2506"/>
    <hyperlink ref="G2694" r:id="rId2507"/>
    <hyperlink ref="G2696" r:id="rId2508"/>
    <hyperlink ref="G2697" r:id="rId2509"/>
    <hyperlink ref="G2698" r:id="rId2510"/>
    <hyperlink ref="G2699" r:id="rId2511"/>
    <hyperlink ref="G2700" r:id="rId2512"/>
    <hyperlink ref="G2703" r:id="rId2513"/>
    <hyperlink ref="G2704" r:id="rId2514"/>
    <hyperlink ref="G2705" r:id="rId2515"/>
    <hyperlink ref="G2706" r:id="rId2516"/>
    <hyperlink ref="G2707" r:id="rId2517"/>
    <hyperlink ref="G2708" r:id="rId2518"/>
    <hyperlink ref="G2709" r:id="rId2519"/>
    <hyperlink ref="G2710" r:id="rId2520"/>
    <hyperlink ref="G2711" r:id="rId2521"/>
    <hyperlink ref="G2712" r:id="rId2522"/>
    <hyperlink ref="G2713" r:id="rId2523"/>
    <hyperlink ref="G2714" r:id="rId2524"/>
    <hyperlink ref="G2715" r:id="rId2525"/>
    <hyperlink ref="G2716" r:id="rId2526"/>
    <hyperlink ref="G2717" r:id="rId2527"/>
    <hyperlink ref="G2718" r:id="rId2528"/>
    <hyperlink ref="G2719" r:id="rId2529"/>
    <hyperlink ref="G2720" r:id="rId2530"/>
    <hyperlink ref="G2721" r:id="rId2531"/>
    <hyperlink ref="G2722" r:id="rId2532"/>
    <hyperlink ref="G2724" r:id="rId2533"/>
    <hyperlink ref="G2725" r:id="rId2534"/>
    <hyperlink ref="F2726" r:id="rId2535"/>
    <hyperlink ref="G2726" r:id="rId2536"/>
    <hyperlink ref="G2727" r:id="rId2537"/>
    <hyperlink ref="G2728" r:id="rId2538"/>
    <hyperlink ref="G2730" r:id="rId2539"/>
    <hyperlink ref="G2731" r:id="rId2540"/>
    <hyperlink ref="G2732" r:id="rId2541"/>
    <hyperlink ref="G2734" r:id="rId2542"/>
    <hyperlink ref="G2735" r:id="rId2543"/>
    <hyperlink ref="G2737" r:id="rId2544"/>
    <hyperlink ref="G2738" r:id="rId2545"/>
    <hyperlink ref="K2842" r:id="rId2546"/>
    <hyperlink ref="G2739" r:id="rId2547"/>
    <hyperlink ref="K2843" r:id="rId2548"/>
    <hyperlink ref="G2740" r:id="rId2549"/>
    <hyperlink ref="K2844" r:id="rId2550"/>
    <hyperlink ref="G2741" r:id="rId2551"/>
    <hyperlink ref="K2845" r:id="rId2552"/>
    <hyperlink ref="G2742" r:id="rId2553"/>
    <hyperlink ref="K2846" r:id="rId2554"/>
    <hyperlink ref="G2743" r:id="rId2555"/>
    <hyperlink ref="K2847" r:id="rId2556"/>
    <hyperlink ref="G2744" r:id="rId2557"/>
    <hyperlink ref="K2848" r:id="rId2558"/>
    <hyperlink ref="G2745" r:id="rId2559"/>
    <hyperlink ref="K2849" r:id="rId2560"/>
    <hyperlink ref="G2746" r:id="rId2561"/>
    <hyperlink ref="K2850" r:id="rId2562"/>
    <hyperlink ref="G2747" r:id="rId2563"/>
    <hyperlink ref="K2851" r:id="rId2564"/>
    <hyperlink ref="G2748" r:id="rId2565"/>
    <hyperlink ref="K2852" r:id="rId2566"/>
    <hyperlink ref="G2749" r:id="rId2567"/>
    <hyperlink ref="K2853" r:id="rId2568"/>
    <hyperlink ref="G2750" r:id="rId2569"/>
    <hyperlink ref="K2854" r:id="rId2570"/>
    <hyperlink ref="G2751" r:id="rId2571"/>
    <hyperlink ref="K2855" r:id="rId2572"/>
    <hyperlink ref="G2752" r:id="rId2573"/>
    <hyperlink ref="K2856" r:id="rId2574"/>
    <hyperlink ref="F2753" r:id="rId2575"/>
    <hyperlink ref="G2753" r:id="rId2576"/>
    <hyperlink ref="K2857" r:id="rId2577"/>
    <hyperlink ref="G2754" r:id="rId2578"/>
    <hyperlink ref="K2858" r:id="rId2579"/>
    <hyperlink ref="G2755" r:id="rId2580"/>
    <hyperlink ref="K2859" r:id="rId2581"/>
    <hyperlink ref="G2756" r:id="rId2582"/>
    <hyperlink ref="K2860" r:id="rId2583"/>
    <hyperlink ref="K2861" r:id="rId2584"/>
    <hyperlink ref="F2758" r:id="rId2585"/>
    <hyperlink ref="G2758" r:id="rId2586"/>
    <hyperlink ref="K2862" r:id="rId2587"/>
    <hyperlink ref="G2759" r:id="rId2588"/>
    <hyperlink ref="K2863" r:id="rId2589"/>
    <hyperlink ref="G2760" r:id="rId2590"/>
    <hyperlink ref="K2864" r:id="rId2591"/>
    <hyperlink ref="G2761" r:id="rId2592"/>
    <hyperlink ref="K2865" r:id="rId2593"/>
    <hyperlink ref="G2762" r:id="rId2594"/>
    <hyperlink ref="K2866" r:id="rId2595"/>
    <hyperlink ref="G2763" r:id="rId2596"/>
    <hyperlink ref="K2867" r:id="rId2597"/>
    <hyperlink ref="G2764" r:id="rId2598"/>
    <hyperlink ref="K2868" r:id="rId2599"/>
    <hyperlink ref="G2765" r:id="rId2600"/>
    <hyperlink ref="K2869" r:id="rId2601"/>
    <hyperlink ref="G2766" r:id="rId2602"/>
    <hyperlink ref="K2870" r:id="rId2603"/>
    <hyperlink ref="G2767" r:id="rId2604"/>
    <hyperlink ref="K2871" r:id="rId2605"/>
    <hyperlink ref="G2768" r:id="rId2606"/>
    <hyperlink ref="K2872" r:id="rId2607"/>
    <hyperlink ref="G2769" r:id="rId2608"/>
    <hyperlink ref="K2873" r:id="rId2609"/>
    <hyperlink ref="F2770" r:id="rId2610"/>
    <hyperlink ref="G2770" r:id="rId2611"/>
    <hyperlink ref="K2874" r:id="rId2612"/>
    <hyperlink ref="G2771" r:id="rId2613"/>
    <hyperlink ref="K2875" r:id="rId2614"/>
    <hyperlink ref="G2772" r:id="rId2615"/>
    <hyperlink ref="K2876" r:id="rId2616"/>
    <hyperlink ref="G2773" r:id="rId2617"/>
    <hyperlink ref="K2877" r:id="rId2618"/>
    <hyperlink ref="G2774" r:id="rId2619"/>
    <hyperlink ref="K2878" r:id="rId2620"/>
    <hyperlink ref="G2775" r:id="rId2621"/>
    <hyperlink ref="K2879" r:id="rId2622"/>
    <hyperlink ref="G2776" r:id="rId2623"/>
    <hyperlink ref="K2880" r:id="rId2624"/>
    <hyperlink ref="G2777" r:id="rId2625"/>
    <hyperlink ref="K2881" r:id="rId2626"/>
    <hyperlink ref="G2778" r:id="rId2627"/>
    <hyperlink ref="K2882" r:id="rId2628"/>
    <hyperlink ref="G2779" r:id="rId2629"/>
    <hyperlink ref="K2883" r:id="rId2630"/>
    <hyperlink ref="G2780" r:id="rId2631"/>
    <hyperlink ref="K2884" r:id="rId2632"/>
    <hyperlink ref="G2781" r:id="rId2633"/>
    <hyperlink ref="K2885" r:id="rId2634"/>
    <hyperlink ref="G2782" r:id="rId2635"/>
    <hyperlink ref="K2886" r:id="rId2636"/>
    <hyperlink ref="G2783" r:id="rId2637"/>
    <hyperlink ref="K2887" r:id="rId2638"/>
    <hyperlink ref="K2888" r:id="rId2639"/>
    <hyperlink ref="G2785" r:id="rId2640"/>
    <hyperlink ref="K2889" r:id="rId2641"/>
    <hyperlink ref="G2786" r:id="rId2642"/>
    <hyperlink ref="K2890" r:id="rId2643"/>
    <hyperlink ref="G2787" r:id="rId2644"/>
    <hyperlink ref="K2891" r:id="rId2645"/>
    <hyperlink ref="G2788" r:id="rId2646"/>
    <hyperlink ref="K2892" r:id="rId2647"/>
    <hyperlink ref="G2789" r:id="rId2648"/>
    <hyperlink ref="K2893" r:id="rId2649"/>
    <hyperlink ref="G2790" r:id="rId2650"/>
    <hyperlink ref="K2894" r:id="rId2651"/>
    <hyperlink ref="G2791" r:id="rId2652"/>
    <hyperlink ref="K2895" r:id="rId2653"/>
    <hyperlink ref="G2792" r:id="rId2654"/>
    <hyperlink ref="K2896" r:id="rId2655"/>
    <hyperlink ref="G2793" r:id="rId2656"/>
    <hyperlink ref="K2897" r:id="rId2657"/>
    <hyperlink ref="G2794" r:id="rId2658"/>
    <hyperlink ref="K2898" r:id="rId2659"/>
    <hyperlink ref="K2899" r:id="rId2660"/>
    <hyperlink ref="G2796" r:id="rId2661"/>
    <hyperlink ref="K2900" r:id="rId2662"/>
    <hyperlink ref="G2797" r:id="rId2663"/>
    <hyperlink ref="K2901" r:id="rId2664"/>
    <hyperlink ref="G2798" r:id="rId2665"/>
    <hyperlink ref="K2902" r:id="rId2666"/>
    <hyperlink ref="G2799" r:id="rId2667"/>
    <hyperlink ref="K2903" r:id="rId2668"/>
    <hyperlink ref="K2904" r:id="rId2669"/>
    <hyperlink ref="G2801" r:id="rId2670"/>
    <hyperlink ref="K2905" r:id="rId2671"/>
    <hyperlink ref="G2802" r:id="rId2672"/>
    <hyperlink ref="K2906" r:id="rId2673"/>
    <hyperlink ref="G2803" r:id="rId2674"/>
    <hyperlink ref="K2907" r:id="rId2675"/>
    <hyperlink ref="G2804" r:id="rId2676"/>
    <hyperlink ref="K2908" r:id="rId2677"/>
    <hyperlink ref="G2805" r:id="rId2678"/>
    <hyperlink ref="K2909" r:id="rId2679"/>
    <hyperlink ref="G2806" r:id="rId2680"/>
    <hyperlink ref="K2910" r:id="rId2681"/>
    <hyperlink ref="G2807" r:id="rId2682"/>
    <hyperlink ref="K2911" r:id="rId2683"/>
    <hyperlink ref="G2808" r:id="rId2684"/>
    <hyperlink ref="K2912" r:id="rId2685"/>
    <hyperlink ref="G2809" r:id="rId2686"/>
    <hyperlink ref="K2913" r:id="rId2687"/>
    <hyperlink ref="G2810" r:id="rId2688"/>
    <hyperlink ref="K2914" r:id="rId2689"/>
    <hyperlink ref="G2811" r:id="rId2690"/>
    <hyperlink ref="K2915" r:id="rId2691"/>
    <hyperlink ref="G2812" r:id="rId2692"/>
    <hyperlink ref="K2916" r:id="rId2693"/>
    <hyperlink ref="K2917" r:id="rId2694"/>
    <hyperlink ref="G2814" r:id="rId2695"/>
    <hyperlink ref="K2918" r:id="rId2696"/>
    <hyperlink ref="G2815" r:id="rId2697"/>
    <hyperlink ref="K2919" r:id="rId2698"/>
    <hyperlink ref="K2920" r:id="rId2699"/>
    <hyperlink ref="G2817" r:id="rId2700"/>
    <hyperlink ref="K2921" r:id="rId2701"/>
    <hyperlink ref="G2818" r:id="rId2702"/>
    <hyperlink ref="K2922" r:id="rId2703"/>
    <hyperlink ref="G2819" r:id="rId2704"/>
    <hyperlink ref="K2923" r:id="rId2705"/>
    <hyperlink ref="G2820" r:id="rId2706"/>
    <hyperlink ref="K2924" r:id="rId2707"/>
    <hyperlink ref="G2821" r:id="rId2708"/>
    <hyperlink ref="K2925" r:id="rId2709"/>
    <hyperlink ref="G2822" r:id="rId2710"/>
    <hyperlink ref="K2926" r:id="rId2711"/>
    <hyperlink ref="G2823" r:id="rId2712"/>
    <hyperlink ref="K2927" r:id="rId2713"/>
    <hyperlink ref="G2824" r:id="rId2714"/>
    <hyperlink ref="K2928" r:id="rId2715"/>
    <hyperlink ref="G2825" r:id="rId2716"/>
    <hyperlink ref="K2929" r:id="rId2717"/>
    <hyperlink ref="G2826" r:id="rId2718"/>
    <hyperlink ref="K2930" r:id="rId2719"/>
    <hyperlink ref="G2827" r:id="rId2720"/>
    <hyperlink ref="K2931" r:id="rId2721"/>
    <hyperlink ref="G2828" r:id="rId2722"/>
    <hyperlink ref="K2932" r:id="rId2723"/>
    <hyperlink ref="K2933" r:id="rId2724"/>
    <hyperlink ref="G2830" r:id="rId2725"/>
    <hyperlink ref="K2934" r:id="rId2726"/>
    <hyperlink ref="G2831" r:id="rId2727"/>
    <hyperlink ref="K2935" r:id="rId2728"/>
    <hyperlink ref="K2936" r:id="rId2729"/>
    <hyperlink ref="G2833" r:id="rId2730"/>
    <hyperlink ref="K2937" r:id="rId2731"/>
    <hyperlink ref="G2834" r:id="rId2732"/>
    <hyperlink ref="K2938" r:id="rId2733"/>
    <hyperlink ref="G2835" r:id="rId2734"/>
    <hyperlink ref="K2939" r:id="rId2735"/>
    <hyperlink ref="G2836" r:id="rId2736"/>
    <hyperlink ref="K2940" r:id="rId2737"/>
    <hyperlink ref="G2837" r:id="rId2738"/>
    <hyperlink ref="K2941" r:id="rId2739"/>
    <hyperlink ref="G2838" r:id="rId2740"/>
    <hyperlink ref="K2942" r:id="rId2741"/>
    <hyperlink ref="G2839" r:id="rId2742"/>
    <hyperlink ref="K2943" r:id="rId2743"/>
    <hyperlink ref="G2840" r:id="rId2744"/>
    <hyperlink ref="K2944" r:id="rId2745"/>
    <hyperlink ref="G2841" r:id="rId2746"/>
    <hyperlink ref="K2945" r:id="rId2747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15"/>
  <sheetViews>
    <sheetView workbookViewId="0">
      <selection activeCell="F1" sqref="F1"/>
    </sheetView>
  </sheetViews>
  <sheetFormatPr baseColWidth="10" defaultRowHeight="13" x14ac:dyDescent="0.15"/>
  <sheetData>
    <row r="1" spans="1:6" x14ac:dyDescent="0.15">
      <c r="A1">
        <v>1</v>
      </c>
      <c r="B1">
        <v>2</v>
      </c>
      <c r="C1">
        <v>3</v>
      </c>
      <c r="D1">
        <v>1</v>
      </c>
      <c r="E1">
        <v>2</v>
      </c>
      <c r="F1">
        <v>3</v>
      </c>
    </row>
    <row r="2" spans="1:6" ht="19" x14ac:dyDescent="0.25">
      <c r="A2" s="27" t="s">
        <v>10</v>
      </c>
      <c r="B2" s="27" t="s">
        <v>28</v>
      </c>
      <c r="C2" s="27" t="s">
        <v>29</v>
      </c>
      <c r="D2" s="23" t="s">
        <v>25</v>
      </c>
      <c r="E2" s="23" t="s">
        <v>16794</v>
      </c>
      <c r="F2" s="23" t="s">
        <v>16795</v>
      </c>
    </row>
    <row r="3" spans="1:6" ht="16" x14ac:dyDescent="0.2">
      <c r="A3" s="26" t="s">
        <v>35</v>
      </c>
      <c r="B3" s="28">
        <v>4600</v>
      </c>
      <c r="C3" s="28">
        <v>624</v>
      </c>
      <c r="D3" s="23" t="s">
        <v>377</v>
      </c>
      <c r="E3" s="23"/>
      <c r="F3" s="23" t="s">
        <v>16796</v>
      </c>
    </row>
    <row r="4" spans="1:6" ht="16" x14ac:dyDescent="0.2">
      <c r="A4" s="26" t="s">
        <v>69</v>
      </c>
      <c r="B4" s="28">
        <v>389000</v>
      </c>
      <c r="C4" s="28">
        <v>1200</v>
      </c>
      <c r="D4" s="23" t="s">
        <v>3840</v>
      </c>
      <c r="E4" s="23" t="s">
        <v>161</v>
      </c>
      <c r="F4" s="23" t="s">
        <v>16796</v>
      </c>
    </row>
    <row r="5" spans="1:6" ht="16" x14ac:dyDescent="0.2">
      <c r="A5" s="26" t="s">
        <v>81</v>
      </c>
      <c r="B5" s="28">
        <v>874000</v>
      </c>
      <c r="C5" s="28">
        <v>28200</v>
      </c>
      <c r="D5" s="23" t="s">
        <v>3056</v>
      </c>
      <c r="E5" s="23" t="s">
        <v>161</v>
      </c>
      <c r="F5" s="23" t="s">
        <v>16797</v>
      </c>
    </row>
    <row r="6" spans="1:6" ht="16" x14ac:dyDescent="0.2">
      <c r="A6" s="26" t="s">
        <v>93</v>
      </c>
      <c r="B6" s="28">
        <v>64100000</v>
      </c>
      <c r="C6" s="28">
        <v>3800000</v>
      </c>
      <c r="D6" s="23" t="s">
        <v>3104</v>
      </c>
      <c r="E6" s="23" t="s">
        <v>161</v>
      </c>
      <c r="F6" s="23" t="s">
        <v>16796</v>
      </c>
    </row>
    <row r="7" spans="1:6" ht="16" x14ac:dyDescent="0.2">
      <c r="A7" s="26" t="s">
        <v>105</v>
      </c>
      <c r="B7" s="28">
        <v>25000</v>
      </c>
      <c r="C7" s="28">
        <v>1800</v>
      </c>
      <c r="D7" s="23" t="s">
        <v>3285</v>
      </c>
      <c r="E7" s="23" t="s">
        <v>161</v>
      </c>
      <c r="F7" s="23" t="s">
        <v>16796</v>
      </c>
    </row>
    <row r="8" spans="1:6" ht="16" x14ac:dyDescent="0.2">
      <c r="A8" s="26" t="s">
        <v>117</v>
      </c>
      <c r="B8" s="28">
        <v>239</v>
      </c>
      <c r="C8" s="28">
        <v>12300</v>
      </c>
      <c r="D8" s="23" t="s">
        <v>2001</v>
      </c>
      <c r="E8" s="23" t="s">
        <v>161</v>
      </c>
      <c r="F8" s="23" t="s">
        <v>16797</v>
      </c>
    </row>
    <row r="9" spans="1:6" ht="16" x14ac:dyDescent="0.2">
      <c r="A9" s="26" t="s">
        <v>130</v>
      </c>
      <c r="B9" s="28">
        <v>2700</v>
      </c>
      <c r="C9" s="28">
        <v>0</v>
      </c>
      <c r="D9" s="23" t="s">
        <v>7972</v>
      </c>
      <c r="E9" s="23" t="s">
        <v>161</v>
      </c>
      <c r="F9" s="23" t="s">
        <v>16796</v>
      </c>
    </row>
    <row r="10" spans="1:6" ht="16" x14ac:dyDescent="0.2">
      <c r="A10" s="26" t="s">
        <v>146</v>
      </c>
      <c r="B10" s="28">
        <v>3700</v>
      </c>
      <c r="C10" s="28">
        <v>1800</v>
      </c>
      <c r="D10" s="23" t="s">
        <v>7239</v>
      </c>
      <c r="E10" s="23"/>
      <c r="F10" s="23" t="s">
        <v>16797</v>
      </c>
    </row>
    <row r="11" spans="1:6" ht="16" x14ac:dyDescent="0.2">
      <c r="A11" s="26" t="s">
        <v>162</v>
      </c>
      <c r="B11" s="28">
        <v>691000</v>
      </c>
      <c r="C11" s="28">
        <v>39900</v>
      </c>
      <c r="D11" s="23" t="s">
        <v>7003</v>
      </c>
      <c r="E11" s="23" t="s">
        <v>161</v>
      </c>
      <c r="F11" s="23" t="s">
        <v>16796</v>
      </c>
    </row>
    <row r="12" spans="1:6" ht="16" x14ac:dyDescent="0.2">
      <c r="A12" s="26" t="s">
        <v>171</v>
      </c>
      <c r="B12" s="28">
        <v>323</v>
      </c>
      <c r="C12" s="28">
        <v>0</v>
      </c>
      <c r="D12" s="23" t="s">
        <v>16798</v>
      </c>
      <c r="E12" s="23"/>
      <c r="F12" s="23" t="s">
        <v>16796</v>
      </c>
    </row>
    <row r="13" spans="1:6" ht="16" x14ac:dyDescent="0.2">
      <c r="A13" s="26" t="s">
        <v>187</v>
      </c>
      <c r="B13" s="28">
        <v>63100</v>
      </c>
      <c r="C13" s="28">
        <v>14100</v>
      </c>
      <c r="D13" s="23" t="s">
        <v>7464</v>
      </c>
      <c r="E13" s="23" t="s">
        <v>161</v>
      </c>
      <c r="F13" s="23" t="s">
        <v>16797</v>
      </c>
    </row>
    <row r="14" spans="1:6" ht="16" x14ac:dyDescent="0.2">
      <c r="A14" s="26" t="s">
        <v>206</v>
      </c>
      <c r="B14" s="28">
        <v>617000</v>
      </c>
      <c r="C14" s="28">
        <v>107000</v>
      </c>
      <c r="D14" s="23" t="s">
        <v>7858</v>
      </c>
      <c r="E14" s="23"/>
      <c r="F14" s="23" t="s">
        <v>16796</v>
      </c>
    </row>
    <row r="15" spans="1:6" ht="16" x14ac:dyDescent="0.2">
      <c r="A15" s="26" t="s">
        <v>218</v>
      </c>
      <c r="B15" s="28">
        <v>24500</v>
      </c>
      <c r="C15" s="28">
        <v>65</v>
      </c>
      <c r="D15" s="23" t="s">
        <v>6169</v>
      </c>
      <c r="E15" s="23"/>
      <c r="F15" s="23" t="s">
        <v>16797</v>
      </c>
    </row>
    <row r="16" spans="1:6" ht="16" x14ac:dyDescent="0.2">
      <c r="A16" s="26" t="s">
        <v>235</v>
      </c>
      <c r="B16" s="28">
        <v>9200000</v>
      </c>
      <c r="C16" s="28">
        <v>218000</v>
      </c>
      <c r="D16" s="23" t="s">
        <v>7607</v>
      </c>
      <c r="E16" s="23" t="s">
        <v>161</v>
      </c>
      <c r="F16" s="23" t="s">
        <v>16797</v>
      </c>
    </row>
    <row r="17" spans="1:6" ht="16" x14ac:dyDescent="0.2">
      <c r="A17" s="26" t="s">
        <v>250</v>
      </c>
      <c r="B17" s="28">
        <v>1200000</v>
      </c>
      <c r="C17" s="28">
        <v>57900</v>
      </c>
      <c r="D17" s="23" t="s">
        <v>5775</v>
      </c>
      <c r="E17" s="23" t="s">
        <v>161</v>
      </c>
      <c r="F17" s="23" t="s">
        <v>16796</v>
      </c>
    </row>
    <row r="18" spans="1:6" ht="16" x14ac:dyDescent="0.2">
      <c r="A18" s="26" t="s">
        <v>260</v>
      </c>
      <c r="B18" s="28">
        <v>307000</v>
      </c>
      <c r="C18" s="28">
        <v>41700</v>
      </c>
      <c r="D18" s="23" t="s">
        <v>5897</v>
      </c>
      <c r="E18" s="23" t="s">
        <v>161</v>
      </c>
      <c r="F18" s="23" t="s">
        <v>16797</v>
      </c>
    </row>
    <row r="19" spans="1:6" ht="16" x14ac:dyDescent="0.2">
      <c r="A19" s="26" t="s">
        <v>282</v>
      </c>
      <c r="B19" s="28">
        <v>1000</v>
      </c>
      <c r="C19" s="28">
        <v>2500</v>
      </c>
      <c r="D19" s="23" t="s">
        <v>2171</v>
      </c>
      <c r="E19" s="23" t="s">
        <v>161</v>
      </c>
      <c r="F19" s="23" t="s">
        <v>16796</v>
      </c>
    </row>
    <row r="20" spans="1:6" ht="16" x14ac:dyDescent="0.2">
      <c r="A20" s="26" t="s">
        <v>294</v>
      </c>
      <c r="B20" s="28">
        <v>43400</v>
      </c>
      <c r="C20" s="28">
        <v>97</v>
      </c>
      <c r="D20" s="23" t="s">
        <v>7391</v>
      </c>
      <c r="E20" s="23"/>
      <c r="F20" s="23" t="s">
        <v>16796</v>
      </c>
    </row>
    <row r="21" spans="1:6" ht="16" x14ac:dyDescent="0.2">
      <c r="A21" s="26" t="s">
        <v>302</v>
      </c>
      <c r="B21" s="28">
        <v>69700</v>
      </c>
      <c r="C21" s="28">
        <v>236</v>
      </c>
      <c r="D21" s="23" t="s">
        <v>4160</v>
      </c>
      <c r="E21" s="23" t="s">
        <v>15891</v>
      </c>
      <c r="F21" s="23" t="s">
        <v>16797</v>
      </c>
    </row>
    <row r="22" spans="1:6" ht="16" x14ac:dyDescent="0.2">
      <c r="A22" s="26" t="s">
        <v>325</v>
      </c>
      <c r="B22" s="28">
        <v>277000</v>
      </c>
      <c r="C22" s="28">
        <v>39800</v>
      </c>
      <c r="D22" s="23" t="s">
        <v>3489</v>
      </c>
      <c r="E22" s="23" t="s">
        <v>15891</v>
      </c>
      <c r="F22" s="23" t="s">
        <v>16796</v>
      </c>
    </row>
    <row r="23" spans="1:6" ht="16" x14ac:dyDescent="0.2">
      <c r="A23" s="26" t="s">
        <v>337</v>
      </c>
      <c r="B23" s="28">
        <v>3600000</v>
      </c>
      <c r="C23" s="28">
        <v>81100</v>
      </c>
      <c r="D23" s="23" t="s">
        <v>5640</v>
      </c>
      <c r="E23" s="23" t="s">
        <v>161</v>
      </c>
      <c r="F23" s="23" t="s">
        <v>16796</v>
      </c>
    </row>
    <row r="24" spans="1:6" ht="16" x14ac:dyDescent="0.2">
      <c r="A24" s="26" t="s">
        <v>356</v>
      </c>
      <c r="B24" s="28">
        <v>0</v>
      </c>
      <c r="C24" s="28">
        <v>0</v>
      </c>
      <c r="D24" s="23" t="s">
        <v>16799</v>
      </c>
      <c r="E24" s="23" t="s">
        <v>161</v>
      </c>
      <c r="F24" s="23" t="s">
        <v>16796</v>
      </c>
    </row>
    <row r="25" spans="1:6" ht="16" x14ac:dyDescent="0.2">
      <c r="A25" s="26" t="s">
        <v>366</v>
      </c>
      <c r="B25" s="28">
        <v>27200</v>
      </c>
      <c r="C25" s="28">
        <v>3000</v>
      </c>
      <c r="D25" s="23" t="s">
        <v>7510</v>
      </c>
      <c r="E25" s="23" t="s">
        <v>161</v>
      </c>
      <c r="F25" s="23" t="s">
        <v>16796</v>
      </c>
    </row>
    <row r="26" spans="1:6" ht="16" x14ac:dyDescent="0.2">
      <c r="A26" s="26" t="s">
        <v>382</v>
      </c>
      <c r="B26" s="28">
        <v>1400000</v>
      </c>
      <c r="C26" s="28">
        <v>169000</v>
      </c>
      <c r="D26" s="23" t="s">
        <v>7631</v>
      </c>
      <c r="E26" s="23" t="s">
        <v>161</v>
      </c>
      <c r="F26" s="23" t="s">
        <v>16796</v>
      </c>
    </row>
    <row r="27" spans="1:6" ht="16" x14ac:dyDescent="0.2">
      <c r="A27" s="26" t="s">
        <v>406</v>
      </c>
      <c r="B27" s="28">
        <v>25400</v>
      </c>
      <c r="C27" s="28">
        <v>1700</v>
      </c>
      <c r="D27" s="23" t="s">
        <v>2388</v>
      </c>
      <c r="E27" s="23" t="s">
        <v>161</v>
      </c>
      <c r="F27" s="23" t="s">
        <v>16796</v>
      </c>
    </row>
    <row r="28" spans="1:6" ht="16" x14ac:dyDescent="0.2">
      <c r="A28" s="26" t="s">
        <v>424</v>
      </c>
      <c r="B28" s="28">
        <v>0</v>
      </c>
      <c r="C28" s="28">
        <v>0</v>
      </c>
      <c r="D28" s="23" t="s">
        <v>5651</v>
      </c>
      <c r="E28" s="23"/>
      <c r="F28" s="23" t="s">
        <v>16796</v>
      </c>
    </row>
    <row r="29" spans="1:6" ht="16" x14ac:dyDescent="0.2">
      <c r="A29" s="26" t="s">
        <v>433</v>
      </c>
      <c r="B29" s="28">
        <v>1100</v>
      </c>
      <c r="C29" s="28">
        <v>16400</v>
      </c>
      <c r="D29" s="23" t="s">
        <v>8661</v>
      </c>
      <c r="E29" s="23" t="s">
        <v>161</v>
      </c>
      <c r="F29" s="23" t="s">
        <v>16796</v>
      </c>
    </row>
    <row r="30" spans="1:6" ht="16" x14ac:dyDescent="0.2">
      <c r="A30" s="26" t="s">
        <v>447</v>
      </c>
      <c r="B30" s="28">
        <v>31200</v>
      </c>
      <c r="C30" s="28">
        <v>3900</v>
      </c>
      <c r="D30" s="23" t="s">
        <v>16800</v>
      </c>
      <c r="E30" s="23"/>
      <c r="F30" s="23" t="s">
        <v>16796</v>
      </c>
    </row>
    <row r="31" spans="1:6" ht="16" x14ac:dyDescent="0.2">
      <c r="A31" s="26" t="s">
        <v>458</v>
      </c>
      <c r="B31" s="28">
        <v>12800000</v>
      </c>
      <c r="C31" s="28">
        <v>37200</v>
      </c>
      <c r="D31" s="23" t="s">
        <v>5508</v>
      </c>
      <c r="E31" s="23" t="s">
        <v>161</v>
      </c>
      <c r="F31" s="23" t="s">
        <v>16796</v>
      </c>
    </row>
    <row r="32" spans="1:6" ht="16" x14ac:dyDescent="0.2">
      <c r="A32" s="26" t="s">
        <v>140</v>
      </c>
      <c r="B32" s="28">
        <v>659</v>
      </c>
      <c r="C32" s="28">
        <v>0</v>
      </c>
      <c r="D32" s="23" t="s">
        <v>3945</v>
      </c>
      <c r="E32" s="23" t="s">
        <v>161</v>
      </c>
      <c r="F32" s="23" t="s">
        <v>16796</v>
      </c>
    </row>
    <row r="33" spans="1:6" ht="16" x14ac:dyDescent="0.2">
      <c r="A33" s="26" t="s">
        <v>469</v>
      </c>
      <c r="B33" s="28">
        <v>373000</v>
      </c>
      <c r="C33" s="28">
        <v>1500</v>
      </c>
      <c r="D33" s="23" t="s">
        <v>6312</v>
      </c>
      <c r="E33" s="23" t="s">
        <v>15891</v>
      </c>
      <c r="F33" s="23" t="s">
        <v>16796</v>
      </c>
    </row>
    <row r="34" spans="1:6" ht="16" x14ac:dyDescent="0.2">
      <c r="A34" s="26" t="s">
        <v>480</v>
      </c>
      <c r="B34" s="28">
        <v>11400</v>
      </c>
      <c r="C34" s="28">
        <v>2900</v>
      </c>
      <c r="D34" s="23" t="s">
        <v>6516</v>
      </c>
      <c r="E34" s="23" t="s">
        <v>161</v>
      </c>
      <c r="F34" s="23" t="s">
        <v>16796</v>
      </c>
    </row>
    <row r="35" spans="1:6" ht="16" x14ac:dyDescent="0.2">
      <c r="A35" s="26" t="s">
        <v>499</v>
      </c>
      <c r="B35" s="28">
        <v>212000</v>
      </c>
      <c r="C35" s="28">
        <v>42600</v>
      </c>
      <c r="D35" s="23" t="s">
        <v>2544</v>
      </c>
      <c r="E35" s="23" t="s">
        <v>161</v>
      </c>
      <c r="F35" s="23" t="s">
        <v>16797</v>
      </c>
    </row>
    <row r="36" spans="1:6" ht="16" x14ac:dyDescent="0.2">
      <c r="A36" s="26" t="s">
        <v>515</v>
      </c>
      <c r="B36" s="28">
        <v>7200</v>
      </c>
      <c r="C36" s="28">
        <v>1800</v>
      </c>
      <c r="D36" s="23" t="s">
        <v>3073</v>
      </c>
      <c r="E36" s="23" t="s">
        <v>161</v>
      </c>
      <c r="F36" s="23" t="s">
        <v>16796</v>
      </c>
    </row>
    <row r="37" spans="1:6" ht="16" x14ac:dyDescent="0.2">
      <c r="A37" s="26" t="s">
        <v>530</v>
      </c>
      <c r="B37" s="28">
        <v>20900</v>
      </c>
      <c r="C37" s="28">
        <v>2500</v>
      </c>
      <c r="D37" s="23" t="s">
        <v>5553</v>
      </c>
      <c r="E37" s="23"/>
      <c r="F37" s="23" t="s">
        <v>16796</v>
      </c>
    </row>
    <row r="38" spans="1:6" ht="16" x14ac:dyDescent="0.2">
      <c r="A38" s="26" t="s">
        <v>551</v>
      </c>
      <c r="B38" s="28">
        <v>0</v>
      </c>
      <c r="C38" s="28">
        <v>0</v>
      </c>
      <c r="D38" s="23" t="s">
        <v>5194</v>
      </c>
      <c r="E38" s="23" t="s">
        <v>161</v>
      </c>
      <c r="F38" s="23" t="s">
        <v>16796</v>
      </c>
    </row>
    <row r="39" spans="1:6" ht="16" x14ac:dyDescent="0.2">
      <c r="A39" s="26" t="s">
        <v>562</v>
      </c>
      <c r="B39" s="28">
        <v>368000</v>
      </c>
      <c r="C39" s="28">
        <v>12100</v>
      </c>
      <c r="D39" s="23" t="s">
        <v>1946</v>
      </c>
      <c r="E39" s="23" t="s">
        <v>161</v>
      </c>
      <c r="F39" s="23" t="s">
        <v>16796</v>
      </c>
    </row>
    <row r="40" spans="1:6" ht="16" x14ac:dyDescent="0.2">
      <c r="A40" s="26" t="s">
        <v>578</v>
      </c>
      <c r="B40" s="28">
        <v>167</v>
      </c>
      <c r="C40" s="28">
        <v>0</v>
      </c>
      <c r="D40" s="23" t="s">
        <v>4704</v>
      </c>
      <c r="E40" s="23" t="s">
        <v>161</v>
      </c>
      <c r="F40" s="23" t="s">
        <v>16796</v>
      </c>
    </row>
    <row r="41" spans="1:6" ht="16" x14ac:dyDescent="0.2">
      <c r="A41" s="26" t="s">
        <v>587</v>
      </c>
      <c r="B41" s="28">
        <v>0</v>
      </c>
      <c r="C41" s="28">
        <v>0</v>
      </c>
      <c r="D41" s="23" t="s">
        <v>7310</v>
      </c>
      <c r="E41" s="23" t="s">
        <v>16788</v>
      </c>
      <c r="F41" s="23" t="s">
        <v>16796</v>
      </c>
    </row>
    <row r="42" spans="1:6" ht="16" x14ac:dyDescent="0.2">
      <c r="A42" s="26" t="s">
        <v>598</v>
      </c>
      <c r="B42" s="28">
        <v>1300000000</v>
      </c>
      <c r="C42" s="28">
        <v>4000000</v>
      </c>
      <c r="D42" s="23" t="s">
        <v>4131</v>
      </c>
      <c r="E42" s="23"/>
      <c r="F42" s="23" t="s">
        <v>16796</v>
      </c>
    </row>
    <row r="43" spans="1:6" ht="16" x14ac:dyDescent="0.2">
      <c r="A43" s="26" t="s">
        <v>612</v>
      </c>
      <c r="B43" s="28">
        <v>15300</v>
      </c>
      <c r="C43" s="28">
        <v>10</v>
      </c>
      <c r="D43" s="23" t="s">
        <v>1900</v>
      </c>
      <c r="E43" s="23" t="s">
        <v>16788</v>
      </c>
      <c r="F43" s="23" t="s">
        <v>16796</v>
      </c>
    </row>
    <row r="44" spans="1:6" ht="16" x14ac:dyDescent="0.2">
      <c r="A44" s="26" t="s">
        <v>623</v>
      </c>
      <c r="B44" s="28">
        <v>4100</v>
      </c>
      <c r="C44" s="28">
        <v>2400</v>
      </c>
      <c r="D44" s="23" t="s">
        <v>2376</v>
      </c>
      <c r="E44" s="23" t="s">
        <v>161</v>
      </c>
      <c r="F44" s="23" t="s">
        <v>16797</v>
      </c>
    </row>
    <row r="45" spans="1:6" ht="16" x14ac:dyDescent="0.2">
      <c r="A45" s="26" t="s">
        <v>649</v>
      </c>
      <c r="B45" s="28">
        <v>0</v>
      </c>
      <c r="C45" s="28">
        <v>0</v>
      </c>
      <c r="D45" s="23" t="s">
        <v>5233</v>
      </c>
      <c r="E45" s="23" t="s">
        <v>15869</v>
      </c>
      <c r="F45" s="23" t="s">
        <v>16796</v>
      </c>
    </row>
    <row r="46" spans="1:6" ht="16" x14ac:dyDescent="0.2">
      <c r="A46" s="26" t="s">
        <v>661</v>
      </c>
      <c r="B46" s="28">
        <v>107000</v>
      </c>
      <c r="C46" s="28">
        <v>697</v>
      </c>
      <c r="D46" s="23" t="s">
        <v>5703</v>
      </c>
      <c r="E46" s="23" t="s">
        <v>15891</v>
      </c>
      <c r="F46" s="23" t="s">
        <v>16797</v>
      </c>
    </row>
    <row r="47" spans="1:6" ht="16" x14ac:dyDescent="0.2">
      <c r="A47" s="26" t="s">
        <v>671</v>
      </c>
      <c r="B47" s="28">
        <v>180000</v>
      </c>
      <c r="C47" s="28">
        <v>1200</v>
      </c>
      <c r="D47" s="23" t="s">
        <v>3864</v>
      </c>
      <c r="E47" s="23" t="s">
        <v>161</v>
      </c>
      <c r="F47" s="23" t="s">
        <v>16796</v>
      </c>
    </row>
    <row r="48" spans="1:6" ht="16" x14ac:dyDescent="0.2">
      <c r="A48" s="26" t="s">
        <v>681</v>
      </c>
      <c r="B48" s="28">
        <v>12900</v>
      </c>
      <c r="C48" s="28">
        <v>2200</v>
      </c>
      <c r="D48" s="23" t="s">
        <v>7484</v>
      </c>
      <c r="E48" s="23" t="s">
        <v>15869</v>
      </c>
      <c r="F48" s="23" t="s">
        <v>16796</v>
      </c>
    </row>
    <row r="49" spans="1:6" ht="16" x14ac:dyDescent="0.2">
      <c r="A49" s="26" t="s">
        <v>705</v>
      </c>
      <c r="B49" s="28">
        <v>422000</v>
      </c>
      <c r="C49" s="28">
        <v>68</v>
      </c>
      <c r="D49" s="23" t="s">
        <v>480</v>
      </c>
      <c r="E49" s="23" t="s">
        <v>161</v>
      </c>
      <c r="F49" s="23" t="s">
        <v>16796</v>
      </c>
    </row>
    <row r="50" spans="1:6" ht="16" x14ac:dyDescent="0.2">
      <c r="A50" s="26" t="s">
        <v>722</v>
      </c>
      <c r="B50" s="28">
        <v>402000</v>
      </c>
      <c r="C50" s="28">
        <v>0</v>
      </c>
      <c r="D50" s="23" t="s">
        <v>2884</v>
      </c>
      <c r="E50" s="23" t="s">
        <v>161</v>
      </c>
      <c r="F50" s="23" t="s">
        <v>16796</v>
      </c>
    </row>
    <row r="51" spans="1:6" ht="16" x14ac:dyDescent="0.2">
      <c r="A51" s="26" t="s">
        <v>731</v>
      </c>
      <c r="B51" s="28">
        <v>53</v>
      </c>
      <c r="C51" s="28">
        <v>0</v>
      </c>
      <c r="D51" s="23" t="s">
        <v>1414</v>
      </c>
      <c r="E51" s="23" t="s">
        <v>161</v>
      </c>
      <c r="F51" s="23" t="s">
        <v>16796</v>
      </c>
    </row>
    <row r="52" spans="1:6" ht="16" x14ac:dyDescent="0.2">
      <c r="A52" s="26" t="s">
        <v>742</v>
      </c>
      <c r="B52" s="28">
        <v>1100</v>
      </c>
      <c r="C52" s="28">
        <v>0</v>
      </c>
      <c r="D52" s="23" t="s">
        <v>183</v>
      </c>
      <c r="E52" s="23" t="s">
        <v>161</v>
      </c>
      <c r="F52" s="23" t="s">
        <v>16796</v>
      </c>
    </row>
    <row r="53" spans="1:6" ht="16" x14ac:dyDescent="0.2">
      <c r="A53" s="26" t="s">
        <v>765</v>
      </c>
      <c r="B53" s="28">
        <v>62500</v>
      </c>
      <c r="C53" s="28">
        <v>1900</v>
      </c>
      <c r="D53" s="23" t="s">
        <v>1727</v>
      </c>
      <c r="E53" s="23" t="s">
        <v>161</v>
      </c>
      <c r="F53" s="23" t="s">
        <v>16796</v>
      </c>
    </row>
    <row r="54" spans="1:6" ht="16" x14ac:dyDescent="0.2">
      <c r="A54" s="26" t="s">
        <v>790</v>
      </c>
      <c r="B54" s="28">
        <v>27</v>
      </c>
      <c r="C54" s="28">
        <v>0</v>
      </c>
      <c r="D54" s="23" t="s">
        <v>6542</v>
      </c>
      <c r="E54" s="23"/>
      <c r="F54" s="23" t="s">
        <v>16796</v>
      </c>
    </row>
    <row r="55" spans="1:6" ht="16" x14ac:dyDescent="0.2">
      <c r="A55" s="26" t="s">
        <v>809</v>
      </c>
      <c r="B55" s="28">
        <v>71700</v>
      </c>
      <c r="C55" s="28">
        <v>20800</v>
      </c>
      <c r="D55" s="23" t="s">
        <v>7267</v>
      </c>
      <c r="E55" s="23" t="s">
        <v>16788</v>
      </c>
      <c r="F55" s="23" t="s">
        <v>16796</v>
      </c>
    </row>
    <row r="56" spans="1:6" ht="16" x14ac:dyDescent="0.2">
      <c r="A56" s="26" t="s">
        <v>819</v>
      </c>
      <c r="B56" s="28">
        <v>190000</v>
      </c>
      <c r="C56" s="28">
        <v>7100</v>
      </c>
      <c r="D56" s="23" t="s">
        <v>1207</v>
      </c>
      <c r="E56" s="23" t="s">
        <v>15891</v>
      </c>
      <c r="F56" s="23" t="s">
        <v>16797</v>
      </c>
    </row>
    <row r="57" spans="1:6" ht="16" x14ac:dyDescent="0.2">
      <c r="A57" s="26" t="s">
        <v>834</v>
      </c>
      <c r="B57" s="28">
        <v>670000</v>
      </c>
      <c r="C57" s="28">
        <v>0</v>
      </c>
      <c r="D57" s="23" t="s">
        <v>7228</v>
      </c>
      <c r="E57" s="23" t="s">
        <v>15869</v>
      </c>
      <c r="F57" s="23" t="s">
        <v>16796</v>
      </c>
    </row>
    <row r="58" spans="1:6" ht="16" x14ac:dyDescent="0.2">
      <c r="A58" s="26" t="s">
        <v>855</v>
      </c>
      <c r="B58" s="28">
        <v>31</v>
      </c>
      <c r="C58" s="28">
        <v>0</v>
      </c>
      <c r="D58" s="23" t="s">
        <v>2196</v>
      </c>
      <c r="E58" s="23" t="s">
        <v>161</v>
      </c>
      <c r="F58" s="23" t="s">
        <v>16796</v>
      </c>
    </row>
    <row r="59" spans="1:6" ht="16" x14ac:dyDescent="0.2">
      <c r="A59" s="26" t="s">
        <v>183</v>
      </c>
      <c r="B59" s="28">
        <v>4700</v>
      </c>
      <c r="C59" s="28">
        <v>5400</v>
      </c>
      <c r="D59" s="23" t="s">
        <v>5246</v>
      </c>
      <c r="E59" s="23" t="s">
        <v>15891</v>
      </c>
      <c r="F59" s="23" t="s">
        <v>16796</v>
      </c>
    </row>
    <row r="60" spans="1:6" ht="16" x14ac:dyDescent="0.2">
      <c r="A60" s="26" t="s">
        <v>873</v>
      </c>
      <c r="B60" s="28">
        <v>6600</v>
      </c>
      <c r="C60" s="28">
        <v>76</v>
      </c>
      <c r="D60" s="23" t="s">
        <v>2157</v>
      </c>
      <c r="E60" s="23"/>
      <c r="F60" s="23" t="s">
        <v>16796</v>
      </c>
    </row>
    <row r="61" spans="1:6" ht="16" x14ac:dyDescent="0.2">
      <c r="A61" s="26" t="s">
        <v>892</v>
      </c>
      <c r="B61" s="28">
        <v>677000</v>
      </c>
      <c r="C61" s="28">
        <v>4900</v>
      </c>
      <c r="D61" s="23" t="s">
        <v>7348</v>
      </c>
      <c r="E61" s="23" t="s">
        <v>161</v>
      </c>
      <c r="F61" s="23" t="s">
        <v>16796</v>
      </c>
    </row>
    <row r="62" spans="1:6" ht="16" x14ac:dyDescent="0.2">
      <c r="A62" s="26" t="s">
        <v>907</v>
      </c>
      <c r="B62" s="28">
        <v>12100</v>
      </c>
      <c r="C62" s="28">
        <v>18200</v>
      </c>
      <c r="D62" s="23" t="s">
        <v>6581</v>
      </c>
      <c r="E62" s="23" t="s">
        <v>15869</v>
      </c>
      <c r="F62" s="23" t="s">
        <v>16797</v>
      </c>
    </row>
    <row r="63" spans="1:6" ht="16" x14ac:dyDescent="0.2">
      <c r="A63" s="26" t="s">
        <v>922</v>
      </c>
      <c r="B63" s="28">
        <v>632000</v>
      </c>
      <c r="C63" s="28">
        <v>20700</v>
      </c>
      <c r="D63" s="23" t="s">
        <v>515</v>
      </c>
      <c r="E63" s="23" t="s">
        <v>15869</v>
      </c>
      <c r="F63" s="23" t="s">
        <v>16796</v>
      </c>
    </row>
    <row r="64" spans="1:6" ht="16" x14ac:dyDescent="0.2">
      <c r="A64" s="26" t="s">
        <v>933</v>
      </c>
      <c r="B64" s="28">
        <v>246000</v>
      </c>
      <c r="C64" s="28">
        <v>6100</v>
      </c>
      <c r="D64" s="23" t="s">
        <v>3342</v>
      </c>
      <c r="E64" s="23" t="s">
        <v>161</v>
      </c>
      <c r="F64" s="23" t="s">
        <v>16796</v>
      </c>
    </row>
    <row r="65" spans="1:6" ht="16" x14ac:dyDescent="0.2">
      <c r="A65" s="26" t="s">
        <v>953</v>
      </c>
      <c r="B65" s="28">
        <v>324</v>
      </c>
      <c r="C65" s="28">
        <v>0</v>
      </c>
      <c r="D65" s="23" t="s">
        <v>7647</v>
      </c>
      <c r="E65" s="23" t="s">
        <v>161</v>
      </c>
      <c r="F65" s="23" t="s">
        <v>16796</v>
      </c>
    </row>
    <row r="66" spans="1:6" ht="16" x14ac:dyDescent="0.2">
      <c r="A66" s="26" t="s">
        <v>972</v>
      </c>
      <c r="B66" s="28">
        <v>41700</v>
      </c>
      <c r="C66" s="28">
        <v>1</v>
      </c>
      <c r="D66" s="23" t="s">
        <v>1824</v>
      </c>
      <c r="E66" s="23" t="s">
        <v>15869</v>
      </c>
      <c r="F66" s="23" t="s">
        <v>16796</v>
      </c>
    </row>
    <row r="67" spans="1:6" ht="16" x14ac:dyDescent="0.2">
      <c r="A67" s="26" t="s">
        <v>987</v>
      </c>
      <c r="B67" s="28">
        <v>386000</v>
      </c>
      <c r="C67" s="28">
        <v>112000</v>
      </c>
      <c r="D67" s="23" t="s">
        <v>3035</v>
      </c>
      <c r="E67" s="23" t="s">
        <v>161</v>
      </c>
      <c r="F67" s="23" t="s">
        <v>16796</v>
      </c>
    </row>
    <row r="68" spans="1:6" ht="16" x14ac:dyDescent="0.2">
      <c r="A68" s="26" t="s">
        <v>1010</v>
      </c>
      <c r="B68" s="28">
        <v>1300</v>
      </c>
      <c r="C68" s="28">
        <v>10200</v>
      </c>
      <c r="D68" s="23" t="s">
        <v>4012</v>
      </c>
      <c r="E68" s="23" t="s">
        <v>161</v>
      </c>
      <c r="F68" s="23" t="s">
        <v>16796</v>
      </c>
    </row>
    <row r="69" spans="1:6" ht="16" x14ac:dyDescent="0.2">
      <c r="A69" s="26" t="s">
        <v>1028</v>
      </c>
      <c r="B69" s="28">
        <v>0</v>
      </c>
      <c r="C69" s="28">
        <v>0</v>
      </c>
      <c r="D69" s="23" t="s">
        <v>1063</v>
      </c>
      <c r="E69" s="23"/>
      <c r="F69" s="23" t="s">
        <v>16796</v>
      </c>
    </row>
    <row r="70" spans="1:6" ht="16" x14ac:dyDescent="0.2">
      <c r="A70" s="26" t="s">
        <v>1045</v>
      </c>
      <c r="B70" s="28">
        <v>546</v>
      </c>
      <c r="C70" s="28">
        <v>0</v>
      </c>
      <c r="D70" s="23" t="s">
        <v>4804</v>
      </c>
      <c r="E70" s="23" t="s">
        <v>16788</v>
      </c>
      <c r="F70" s="23" t="s">
        <v>16796</v>
      </c>
    </row>
    <row r="71" spans="1:6" ht="16" x14ac:dyDescent="0.2">
      <c r="A71" s="26" t="s">
        <v>1063</v>
      </c>
      <c r="B71" s="28">
        <v>1200</v>
      </c>
      <c r="C71" s="28">
        <v>90</v>
      </c>
      <c r="D71" s="23" t="s">
        <v>4431</v>
      </c>
      <c r="E71" s="23"/>
      <c r="F71" s="23" t="s">
        <v>16796</v>
      </c>
    </row>
    <row r="72" spans="1:6" ht="16" x14ac:dyDescent="0.2">
      <c r="A72" s="26" t="s">
        <v>1075</v>
      </c>
      <c r="B72" s="28">
        <v>25200000</v>
      </c>
      <c r="C72" s="28">
        <v>1300000</v>
      </c>
      <c r="D72" s="23" t="s">
        <v>4147</v>
      </c>
      <c r="E72" s="23" t="s">
        <v>161</v>
      </c>
      <c r="F72" s="23" t="s">
        <v>16796</v>
      </c>
    </row>
    <row r="73" spans="1:6" ht="16" x14ac:dyDescent="0.2">
      <c r="A73" s="26" t="s">
        <v>1097</v>
      </c>
      <c r="B73" s="28">
        <v>39200</v>
      </c>
      <c r="C73" s="28">
        <v>0</v>
      </c>
      <c r="D73" s="23" t="s">
        <v>7274</v>
      </c>
      <c r="E73" s="23" t="s">
        <v>161</v>
      </c>
      <c r="F73" s="23" t="s">
        <v>16796</v>
      </c>
    </row>
    <row r="74" spans="1:6" ht="16" x14ac:dyDescent="0.2">
      <c r="A74" s="26" t="s">
        <v>1111</v>
      </c>
      <c r="B74" s="28">
        <v>196</v>
      </c>
      <c r="C74" s="28">
        <v>404</v>
      </c>
      <c r="D74" s="23" t="s">
        <v>2711</v>
      </c>
      <c r="E74" s="23" t="s">
        <v>161</v>
      </c>
      <c r="F74" s="23" t="s">
        <v>16796</v>
      </c>
    </row>
    <row r="75" spans="1:6" ht="16" x14ac:dyDescent="0.2">
      <c r="A75" s="26" t="s">
        <v>93</v>
      </c>
      <c r="B75" s="28">
        <v>64100000</v>
      </c>
      <c r="C75" s="28">
        <v>3800000</v>
      </c>
      <c r="D75" s="23" t="s">
        <v>3746</v>
      </c>
      <c r="E75" s="23"/>
      <c r="F75" s="23" t="s">
        <v>16796</v>
      </c>
    </row>
    <row r="76" spans="1:6" ht="16" x14ac:dyDescent="0.2">
      <c r="A76" s="26" t="s">
        <v>1145</v>
      </c>
      <c r="B76" s="28">
        <v>533</v>
      </c>
      <c r="C76" s="28">
        <v>0</v>
      </c>
      <c r="D76" s="23" t="s">
        <v>638</v>
      </c>
      <c r="E76" s="23" t="s">
        <v>15869</v>
      </c>
      <c r="F76" s="23" t="s">
        <v>16796</v>
      </c>
    </row>
    <row r="77" spans="1:6" ht="16" x14ac:dyDescent="0.2">
      <c r="A77" s="26" t="s">
        <v>1163</v>
      </c>
      <c r="B77" s="28">
        <v>310</v>
      </c>
      <c r="C77" s="28">
        <v>0</v>
      </c>
      <c r="D77" s="23" t="s">
        <v>5805</v>
      </c>
      <c r="E77" s="23" t="s">
        <v>161</v>
      </c>
      <c r="F77" s="23" t="s">
        <v>16796</v>
      </c>
    </row>
    <row r="78" spans="1:6" ht="16" x14ac:dyDescent="0.2">
      <c r="A78" s="26" t="s">
        <v>1179</v>
      </c>
      <c r="B78" s="28">
        <v>297000</v>
      </c>
      <c r="C78" s="28">
        <v>393000</v>
      </c>
      <c r="D78" s="23" t="s">
        <v>8475</v>
      </c>
      <c r="E78" s="23" t="s">
        <v>161</v>
      </c>
      <c r="F78" s="23" t="s">
        <v>16796</v>
      </c>
    </row>
    <row r="79" spans="1:6" ht="16" x14ac:dyDescent="0.2">
      <c r="A79" s="26" t="s">
        <v>1193</v>
      </c>
      <c r="B79" s="28">
        <v>266000000</v>
      </c>
      <c r="C79" s="28">
        <v>60700000</v>
      </c>
      <c r="D79" s="23" t="s">
        <v>16801</v>
      </c>
      <c r="E79" s="23" t="s">
        <v>161</v>
      </c>
      <c r="F79" s="23" t="s">
        <v>16797</v>
      </c>
    </row>
    <row r="80" spans="1:6" ht="16" x14ac:dyDescent="0.2">
      <c r="A80" s="26" t="s">
        <v>1207</v>
      </c>
      <c r="B80" s="28">
        <v>158000</v>
      </c>
      <c r="C80" s="28">
        <v>86700</v>
      </c>
      <c r="D80" s="23" t="s">
        <v>7911</v>
      </c>
      <c r="E80" s="23"/>
      <c r="F80" s="23" t="s">
        <v>16796</v>
      </c>
    </row>
    <row r="81" spans="1:6" ht="16" x14ac:dyDescent="0.2">
      <c r="A81" s="26" t="s">
        <v>1220</v>
      </c>
      <c r="B81" s="28">
        <v>41600</v>
      </c>
      <c r="C81" s="28">
        <v>1000</v>
      </c>
      <c r="D81" s="23" t="s">
        <v>7965</v>
      </c>
      <c r="E81" s="23" t="s">
        <v>15869</v>
      </c>
      <c r="F81" s="23" t="s">
        <v>16797</v>
      </c>
    </row>
    <row r="82" spans="1:6" ht="16" x14ac:dyDescent="0.2">
      <c r="A82" s="26" t="s">
        <v>1229</v>
      </c>
      <c r="B82" s="28">
        <v>7100</v>
      </c>
      <c r="C82" s="28">
        <v>6200</v>
      </c>
      <c r="D82" s="23" t="s">
        <v>4488</v>
      </c>
      <c r="E82" s="23" t="s">
        <v>161</v>
      </c>
      <c r="F82" s="23" t="s">
        <v>16796</v>
      </c>
    </row>
    <row r="83" spans="1:6" ht="16" x14ac:dyDescent="0.2">
      <c r="A83" s="26" t="s">
        <v>1251</v>
      </c>
      <c r="B83" s="28">
        <v>0</v>
      </c>
      <c r="C83" s="28">
        <v>0</v>
      </c>
      <c r="D83" s="23" t="s">
        <v>140</v>
      </c>
      <c r="E83" s="23" t="s">
        <v>161</v>
      </c>
      <c r="F83" s="23" t="s">
        <v>16796</v>
      </c>
    </row>
    <row r="84" spans="1:6" ht="16" x14ac:dyDescent="0.2">
      <c r="A84" s="26" t="s">
        <v>1257</v>
      </c>
      <c r="B84" s="28">
        <v>46800</v>
      </c>
      <c r="C84" s="28">
        <v>0</v>
      </c>
      <c r="D84" s="23" t="s">
        <v>8396</v>
      </c>
      <c r="E84" s="23" t="s">
        <v>161</v>
      </c>
      <c r="F84" s="23" t="s">
        <v>16796</v>
      </c>
    </row>
    <row r="85" spans="1:6" ht="16" x14ac:dyDescent="0.2">
      <c r="A85" s="26" t="s">
        <v>93</v>
      </c>
      <c r="B85" s="28">
        <v>64100000</v>
      </c>
      <c r="C85" s="28">
        <v>3800000</v>
      </c>
      <c r="D85" s="23" t="s">
        <v>5115</v>
      </c>
      <c r="E85" s="23"/>
      <c r="F85" s="23" t="s">
        <v>16796</v>
      </c>
    </row>
    <row r="86" spans="1:6" ht="16" x14ac:dyDescent="0.2">
      <c r="A86" s="26" t="s">
        <v>1285</v>
      </c>
      <c r="B86" s="28">
        <v>3700</v>
      </c>
      <c r="C86" s="28">
        <v>0</v>
      </c>
      <c r="D86" s="23" t="s">
        <v>7354</v>
      </c>
      <c r="E86" s="23" t="s">
        <v>15869</v>
      </c>
      <c r="F86" s="23" t="s">
        <v>16796</v>
      </c>
    </row>
    <row r="87" spans="1:6" ht="16" x14ac:dyDescent="0.2">
      <c r="A87" s="26" t="s">
        <v>1297</v>
      </c>
      <c r="B87" s="28">
        <v>534</v>
      </c>
      <c r="C87" s="28">
        <v>5</v>
      </c>
      <c r="D87" s="23" t="s">
        <v>7675</v>
      </c>
      <c r="E87" s="23"/>
      <c r="F87" s="23" t="s">
        <v>16796</v>
      </c>
    </row>
    <row r="88" spans="1:6" ht="16" x14ac:dyDescent="0.2">
      <c r="A88" s="26" t="s">
        <v>1318</v>
      </c>
      <c r="B88" s="28">
        <v>5</v>
      </c>
      <c r="C88" s="28">
        <v>0</v>
      </c>
      <c r="D88" s="23" t="s">
        <v>3319</v>
      </c>
      <c r="E88" s="23" t="s">
        <v>161</v>
      </c>
      <c r="F88" s="23" t="s">
        <v>16796</v>
      </c>
    </row>
    <row r="89" spans="1:6" ht="16" x14ac:dyDescent="0.2">
      <c r="A89" s="26" t="s">
        <v>1329</v>
      </c>
      <c r="B89" s="28">
        <v>3100</v>
      </c>
      <c r="C89" s="28">
        <v>0</v>
      </c>
      <c r="D89" s="23" t="s">
        <v>16802</v>
      </c>
      <c r="E89" s="23" t="s">
        <v>161</v>
      </c>
      <c r="F89" s="23" t="s">
        <v>16796</v>
      </c>
    </row>
    <row r="90" spans="1:6" ht="16" x14ac:dyDescent="0.2">
      <c r="A90" s="26" t="s">
        <v>1158</v>
      </c>
      <c r="B90" s="28">
        <v>1000</v>
      </c>
      <c r="C90" s="28">
        <v>0</v>
      </c>
      <c r="D90" s="23" t="s">
        <v>2010</v>
      </c>
      <c r="E90" s="23" t="s">
        <v>161</v>
      </c>
      <c r="F90" s="23" t="s">
        <v>16796</v>
      </c>
    </row>
    <row r="91" spans="1:6" ht="16" x14ac:dyDescent="0.2">
      <c r="A91" s="26" t="s">
        <v>1354</v>
      </c>
      <c r="B91" s="28">
        <v>0</v>
      </c>
      <c r="C91" s="28">
        <v>0</v>
      </c>
      <c r="D91" s="23" t="s">
        <v>7901</v>
      </c>
      <c r="E91" s="23"/>
      <c r="F91" s="23" t="s">
        <v>16796</v>
      </c>
    </row>
    <row r="92" spans="1:6" ht="16" x14ac:dyDescent="0.2">
      <c r="A92" s="26" t="s">
        <v>1365</v>
      </c>
      <c r="B92" s="28">
        <v>2</v>
      </c>
      <c r="C92" s="28">
        <v>0</v>
      </c>
      <c r="D92" s="23" t="s">
        <v>8648</v>
      </c>
      <c r="E92" s="23" t="s">
        <v>161</v>
      </c>
      <c r="F92" s="23" t="s">
        <v>16797</v>
      </c>
    </row>
    <row r="93" spans="1:6" ht="16" x14ac:dyDescent="0.2">
      <c r="A93" s="26" t="s">
        <v>1379</v>
      </c>
      <c r="B93" s="28">
        <v>17100</v>
      </c>
      <c r="C93" s="28">
        <v>1600</v>
      </c>
      <c r="D93" s="23" t="s">
        <v>16803</v>
      </c>
      <c r="E93" s="23" t="s">
        <v>15869</v>
      </c>
      <c r="F93" s="23" t="s">
        <v>16796</v>
      </c>
    </row>
    <row r="94" spans="1:6" ht="16" x14ac:dyDescent="0.2">
      <c r="A94" s="26" t="s">
        <v>1387</v>
      </c>
      <c r="B94" s="28">
        <v>131000</v>
      </c>
      <c r="C94" s="28">
        <v>660</v>
      </c>
      <c r="D94" s="23" t="s">
        <v>5750</v>
      </c>
      <c r="E94" s="23" t="s">
        <v>161</v>
      </c>
      <c r="F94" s="23" t="s">
        <v>16797</v>
      </c>
    </row>
    <row r="95" spans="1:6" ht="16" x14ac:dyDescent="0.2">
      <c r="A95" s="26" t="s">
        <v>1399</v>
      </c>
      <c r="B95" s="28">
        <v>20400</v>
      </c>
      <c r="C95" s="28">
        <v>5800</v>
      </c>
      <c r="D95" s="23" t="s">
        <v>7213</v>
      </c>
      <c r="E95" s="23" t="s">
        <v>161</v>
      </c>
      <c r="F95" s="23" t="s">
        <v>16796</v>
      </c>
    </row>
    <row r="96" spans="1:6" ht="16" x14ac:dyDescent="0.2">
      <c r="A96" s="26" t="s">
        <v>1414</v>
      </c>
      <c r="B96" s="28">
        <v>16200</v>
      </c>
      <c r="C96" s="28">
        <v>6700</v>
      </c>
      <c r="D96" s="23" t="s">
        <v>7531</v>
      </c>
      <c r="E96" s="23"/>
      <c r="F96" s="23" t="s">
        <v>16796</v>
      </c>
    </row>
    <row r="97" spans="1:6" ht="16" x14ac:dyDescent="0.2">
      <c r="A97" s="26" t="s">
        <v>1425</v>
      </c>
      <c r="B97" s="28">
        <v>407</v>
      </c>
      <c r="C97" s="28">
        <v>2</v>
      </c>
      <c r="D97" s="23" t="s">
        <v>6705</v>
      </c>
      <c r="E97" s="23" t="s">
        <v>161</v>
      </c>
      <c r="F97" s="23" t="s">
        <v>16797</v>
      </c>
    </row>
    <row r="98" spans="1:6" ht="16" x14ac:dyDescent="0.2">
      <c r="A98" s="26" t="s">
        <v>1434</v>
      </c>
      <c r="B98" s="28">
        <v>221000</v>
      </c>
      <c r="C98" s="28">
        <v>56300</v>
      </c>
      <c r="D98" s="23" t="s">
        <v>3067</v>
      </c>
      <c r="E98" s="23" t="s">
        <v>161</v>
      </c>
      <c r="F98" s="23" t="s">
        <v>16796</v>
      </c>
    </row>
    <row r="99" spans="1:6" ht="16" x14ac:dyDescent="0.2">
      <c r="A99" s="26" t="s">
        <v>1443</v>
      </c>
      <c r="B99" s="28">
        <v>156000</v>
      </c>
      <c r="C99" s="28">
        <v>214</v>
      </c>
      <c r="D99" s="23" t="s">
        <v>7062</v>
      </c>
      <c r="E99" s="23"/>
      <c r="F99" s="23" t="s">
        <v>16796</v>
      </c>
    </row>
    <row r="100" spans="1:6" ht="16" x14ac:dyDescent="0.2">
      <c r="A100" s="26" t="s">
        <v>1452</v>
      </c>
      <c r="B100" s="28">
        <v>0</v>
      </c>
      <c r="C100" s="28">
        <v>0</v>
      </c>
      <c r="D100" s="23" t="s">
        <v>344</v>
      </c>
      <c r="E100" s="23" t="s">
        <v>161</v>
      </c>
      <c r="F100" s="23" t="s">
        <v>16796</v>
      </c>
    </row>
    <row r="101" spans="1:6" ht="16" x14ac:dyDescent="0.2">
      <c r="A101" s="26" t="s">
        <v>1462</v>
      </c>
      <c r="B101" s="28">
        <v>1800000</v>
      </c>
      <c r="C101" s="28">
        <v>371000</v>
      </c>
      <c r="D101" s="23" t="s">
        <v>1791</v>
      </c>
      <c r="E101" s="23" t="s">
        <v>161</v>
      </c>
      <c r="F101" s="23" t="s">
        <v>16796</v>
      </c>
    </row>
    <row r="102" spans="1:6" ht="16" x14ac:dyDescent="0.2">
      <c r="A102" s="26" t="s">
        <v>1471</v>
      </c>
      <c r="B102" s="28">
        <v>0</v>
      </c>
      <c r="C102" s="28">
        <v>0</v>
      </c>
      <c r="D102" s="23" t="s">
        <v>7500</v>
      </c>
      <c r="E102" s="23"/>
      <c r="F102" s="23" t="s">
        <v>16796</v>
      </c>
    </row>
    <row r="103" spans="1:6" ht="16" x14ac:dyDescent="0.2">
      <c r="A103" s="26" t="s">
        <v>1000</v>
      </c>
      <c r="B103" s="28">
        <v>31300</v>
      </c>
      <c r="C103" s="28">
        <v>3200</v>
      </c>
      <c r="D103" s="23" t="s">
        <v>1953</v>
      </c>
      <c r="E103" s="23" t="s">
        <v>161</v>
      </c>
      <c r="F103" s="23" t="s">
        <v>16796</v>
      </c>
    </row>
    <row r="104" spans="1:6" ht="16" x14ac:dyDescent="0.2">
      <c r="A104" s="26" t="s">
        <v>1508</v>
      </c>
      <c r="B104" s="28">
        <v>108000</v>
      </c>
      <c r="C104" s="28">
        <v>16000</v>
      </c>
      <c r="D104" s="23" t="s">
        <v>6252</v>
      </c>
      <c r="E104" s="23" t="s">
        <v>161</v>
      </c>
      <c r="F104" s="23" t="s">
        <v>16796</v>
      </c>
    </row>
    <row r="105" spans="1:6" ht="16" x14ac:dyDescent="0.2">
      <c r="A105" s="26" t="s">
        <v>1520</v>
      </c>
      <c r="B105" s="28">
        <v>15900</v>
      </c>
      <c r="C105" s="28">
        <v>11400</v>
      </c>
      <c r="D105" s="23" t="s">
        <v>2334</v>
      </c>
      <c r="E105" s="23"/>
      <c r="F105" s="23" t="s">
        <v>16796</v>
      </c>
    </row>
    <row r="106" spans="1:6" ht="16" x14ac:dyDescent="0.2">
      <c r="A106" s="26" t="s">
        <v>1531</v>
      </c>
      <c r="B106" s="28">
        <v>3000</v>
      </c>
      <c r="C106" s="28">
        <v>5000</v>
      </c>
      <c r="D106" s="23" t="s">
        <v>5518</v>
      </c>
      <c r="E106" s="23" t="s">
        <v>15869</v>
      </c>
      <c r="F106" s="23" t="s">
        <v>16796</v>
      </c>
    </row>
    <row r="107" spans="1:6" ht="16" x14ac:dyDescent="0.2">
      <c r="A107" s="26" t="s">
        <v>1539</v>
      </c>
      <c r="B107" s="28">
        <v>0</v>
      </c>
      <c r="C107" s="28">
        <v>0</v>
      </c>
      <c r="D107" s="23" t="s">
        <v>1750</v>
      </c>
      <c r="E107" s="23" t="s">
        <v>16788</v>
      </c>
      <c r="F107" s="23" t="s">
        <v>16796</v>
      </c>
    </row>
    <row r="108" spans="1:6" ht="16" x14ac:dyDescent="0.2">
      <c r="A108" s="26" t="s">
        <v>1559</v>
      </c>
      <c r="B108" s="28">
        <v>496000</v>
      </c>
      <c r="C108" s="28">
        <v>38200</v>
      </c>
      <c r="D108" s="23" t="s">
        <v>3620</v>
      </c>
      <c r="E108" s="23" t="s">
        <v>15869</v>
      </c>
      <c r="F108" s="23" t="s">
        <v>16796</v>
      </c>
    </row>
    <row r="109" spans="1:6" ht="16" x14ac:dyDescent="0.2">
      <c r="A109" s="26" t="s">
        <v>1571</v>
      </c>
      <c r="B109" s="28">
        <v>218000</v>
      </c>
      <c r="C109" s="28">
        <v>3100</v>
      </c>
      <c r="D109" s="23" t="s">
        <v>3002</v>
      </c>
      <c r="E109" s="23" t="s">
        <v>15869</v>
      </c>
      <c r="F109" s="23" t="s">
        <v>16797</v>
      </c>
    </row>
    <row r="110" spans="1:6" ht="16" x14ac:dyDescent="0.2">
      <c r="A110" s="26" t="s">
        <v>1589</v>
      </c>
      <c r="B110" s="28">
        <v>337000</v>
      </c>
      <c r="C110" s="28">
        <v>42000</v>
      </c>
      <c r="D110" s="23" t="s">
        <v>16804</v>
      </c>
      <c r="E110" s="23" t="s">
        <v>161</v>
      </c>
      <c r="F110" s="23" t="s">
        <v>16796</v>
      </c>
    </row>
    <row r="111" spans="1:6" ht="16" x14ac:dyDescent="0.2">
      <c r="A111" s="26" t="s">
        <v>1608</v>
      </c>
      <c r="B111" s="28">
        <v>3800000</v>
      </c>
      <c r="C111" s="28">
        <v>2100000</v>
      </c>
      <c r="D111" s="23" t="s">
        <v>8044</v>
      </c>
      <c r="E111" s="23"/>
      <c r="F111" s="23" t="s">
        <v>16797</v>
      </c>
    </row>
    <row r="112" spans="1:6" ht="16" x14ac:dyDescent="0.2">
      <c r="A112" s="26" t="s">
        <v>1625</v>
      </c>
      <c r="B112" s="28">
        <v>41300</v>
      </c>
      <c r="C112" s="28">
        <v>0</v>
      </c>
      <c r="D112" s="23" t="s">
        <v>3059</v>
      </c>
      <c r="E112" s="23" t="s">
        <v>161</v>
      </c>
      <c r="F112" s="23" t="s">
        <v>16796</v>
      </c>
    </row>
    <row r="113" spans="1:6" ht="16" x14ac:dyDescent="0.2">
      <c r="A113" s="26" t="s">
        <v>1637</v>
      </c>
      <c r="B113" s="28">
        <v>497</v>
      </c>
      <c r="C113" s="28">
        <v>0</v>
      </c>
      <c r="D113" s="23" t="s">
        <v>16805</v>
      </c>
      <c r="E113" s="23"/>
      <c r="F113" s="23" t="s">
        <v>16796</v>
      </c>
    </row>
    <row r="114" spans="1:6" ht="16" x14ac:dyDescent="0.2">
      <c r="A114" s="26" t="s">
        <v>1642</v>
      </c>
      <c r="B114" s="28">
        <v>0</v>
      </c>
      <c r="C114" s="28">
        <v>0</v>
      </c>
      <c r="D114" s="23" t="s">
        <v>3302</v>
      </c>
      <c r="E114" s="23" t="s">
        <v>15869</v>
      </c>
      <c r="F114" s="23" t="s">
        <v>16796</v>
      </c>
    </row>
    <row r="115" spans="1:6" ht="16" x14ac:dyDescent="0.2">
      <c r="A115" s="26" t="s">
        <v>1193</v>
      </c>
      <c r="B115" s="28">
        <v>266000000</v>
      </c>
      <c r="C115" s="28">
        <v>60700000</v>
      </c>
      <c r="D115" s="23" t="s">
        <v>4454</v>
      </c>
      <c r="E115" s="23"/>
      <c r="F115" s="23" t="s">
        <v>16796</v>
      </c>
    </row>
    <row r="116" spans="1:6" ht="16" x14ac:dyDescent="0.2">
      <c r="A116" s="26" t="s">
        <v>1674</v>
      </c>
      <c r="B116" s="28">
        <v>16300</v>
      </c>
      <c r="C116" s="28">
        <v>1600</v>
      </c>
      <c r="D116" s="23" t="s">
        <v>307</v>
      </c>
      <c r="E116" s="23"/>
      <c r="F116" s="23" t="s">
        <v>16796</v>
      </c>
    </row>
    <row r="117" spans="1:6" ht="16" x14ac:dyDescent="0.2">
      <c r="A117" s="26" t="s">
        <v>1691</v>
      </c>
      <c r="B117" s="28">
        <v>22400</v>
      </c>
      <c r="C117" s="28">
        <v>0</v>
      </c>
      <c r="D117" s="23" t="s">
        <v>16806</v>
      </c>
      <c r="E117" s="23" t="s">
        <v>161</v>
      </c>
      <c r="F117" s="23" t="s">
        <v>16796</v>
      </c>
    </row>
    <row r="118" spans="1:6" ht="16" x14ac:dyDescent="0.2">
      <c r="A118" s="26" t="s">
        <v>1712</v>
      </c>
      <c r="B118" s="28">
        <v>0</v>
      </c>
      <c r="C118" s="28">
        <v>0</v>
      </c>
      <c r="D118" s="23" t="s">
        <v>6475</v>
      </c>
      <c r="E118" s="23" t="s">
        <v>161</v>
      </c>
      <c r="F118" s="23" t="s">
        <v>16796</v>
      </c>
    </row>
    <row r="119" spans="1:6" ht="16" x14ac:dyDescent="0.2">
      <c r="A119" s="26" t="s">
        <v>1723</v>
      </c>
      <c r="B119" s="28">
        <v>105000</v>
      </c>
      <c r="C119" s="28">
        <v>5400</v>
      </c>
      <c r="D119" s="23" t="s">
        <v>282</v>
      </c>
      <c r="E119" s="23" t="s">
        <v>161</v>
      </c>
      <c r="F119" s="23" t="s">
        <v>16797</v>
      </c>
    </row>
    <row r="120" spans="1:6" ht="16" x14ac:dyDescent="0.2">
      <c r="A120" s="26" t="s">
        <v>1741</v>
      </c>
      <c r="B120" s="28">
        <v>113000</v>
      </c>
      <c r="C120" s="28">
        <v>12600</v>
      </c>
      <c r="D120" s="23" t="s">
        <v>5268</v>
      </c>
      <c r="E120" s="23" t="s">
        <v>161</v>
      </c>
      <c r="F120" s="23" t="s">
        <v>16796</v>
      </c>
    </row>
    <row r="121" spans="1:6" ht="16" x14ac:dyDescent="0.2">
      <c r="A121" s="26" t="s">
        <v>1759</v>
      </c>
      <c r="B121" s="28">
        <v>7600</v>
      </c>
      <c r="C121" s="28">
        <v>0</v>
      </c>
      <c r="D121" s="23" t="s">
        <v>3461</v>
      </c>
      <c r="E121" s="23" t="s">
        <v>16788</v>
      </c>
      <c r="F121" s="23" t="s">
        <v>16796</v>
      </c>
    </row>
    <row r="122" spans="1:6" ht="16" x14ac:dyDescent="0.2">
      <c r="A122" s="26" t="s">
        <v>1771</v>
      </c>
      <c r="B122" s="28">
        <v>5900</v>
      </c>
      <c r="C122" s="28">
        <v>6300</v>
      </c>
      <c r="D122" s="23" t="s">
        <v>16807</v>
      </c>
      <c r="E122" s="23" t="s">
        <v>161</v>
      </c>
      <c r="F122" s="23" t="s">
        <v>16796</v>
      </c>
    </row>
    <row r="123" spans="1:6" ht="16" x14ac:dyDescent="0.2">
      <c r="A123" s="26" t="s">
        <v>1783</v>
      </c>
      <c r="B123" s="28">
        <v>9500</v>
      </c>
      <c r="C123" s="28">
        <v>473</v>
      </c>
      <c r="D123" s="23" t="s">
        <v>5441</v>
      </c>
      <c r="E123" s="23" t="s">
        <v>15869</v>
      </c>
      <c r="F123" s="23" t="s">
        <v>16797</v>
      </c>
    </row>
    <row r="124" spans="1:6" ht="16" x14ac:dyDescent="0.2">
      <c r="A124" s="26" t="s">
        <v>1803</v>
      </c>
      <c r="B124" s="28">
        <v>0</v>
      </c>
      <c r="C124" s="28">
        <v>33</v>
      </c>
      <c r="D124" s="23" t="s">
        <v>4990</v>
      </c>
      <c r="E124" s="23"/>
      <c r="F124" s="23" t="s">
        <v>16796</v>
      </c>
    </row>
    <row r="125" spans="1:6" ht="16" x14ac:dyDescent="0.2">
      <c r="A125" s="26" t="s">
        <v>1817</v>
      </c>
      <c r="B125" s="28">
        <v>8800</v>
      </c>
      <c r="C125" s="28">
        <v>61</v>
      </c>
      <c r="D125" s="23" t="s">
        <v>2892</v>
      </c>
      <c r="E125" s="23" t="s">
        <v>16788</v>
      </c>
      <c r="F125" s="23" t="s">
        <v>16796</v>
      </c>
    </row>
    <row r="126" spans="1:6" ht="16" x14ac:dyDescent="0.2">
      <c r="A126" s="26" t="s">
        <v>1835</v>
      </c>
      <c r="B126" s="28">
        <v>14500</v>
      </c>
      <c r="C126" s="28">
        <v>4300</v>
      </c>
      <c r="D126" s="23" t="s">
        <v>2226</v>
      </c>
      <c r="E126" s="23" t="s">
        <v>16788</v>
      </c>
      <c r="F126" s="23" t="s">
        <v>16796</v>
      </c>
    </row>
    <row r="127" spans="1:6" ht="16" x14ac:dyDescent="0.2">
      <c r="A127" s="26" t="s">
        <v>1846</v>
      </c>
      <c r="B127" s="28">
        <v>0</v>
      </c>
      <c r="C127" s="28">
        <v>0</v>
      </c>
      <c r="D127" s="23" t="s">
        <v>5691</v>
      </c>
      <c r="E127" s="23" t="s">
        <v>161</v>
      </c>
      <c r="F127" s="23" t="s">
        <v>16796</v>
      </c>
    </row>
    <row r="128" spans="1:6" ht="16" x14ac:dyDescent="0.2">
      <c r="A128" s="26" t="s">
        <v>1856</v>
      </c>
      <c r="B128" s="28">
        <v>37500</v>
      </c>
      <c r="C128" s="28">
        <v>3200</v>
      </c>
      <c r="D128" s="23" t="s">
        <v>4549</v>
      </c>
      <c r="E128" s="23" t="s">
        <v>16788</v>
      </c>
      <c r="F128" s="23" t="s">
        <v>16797</v>
      </c>
    </row>
    <row r="129" spans="1:6" ht="16" x14ac:dyDescent="0.2">
      <c r="A129" s="26" t="s">
        <v>1179</v>
      </c>
      <c r="B129" s="28">
        <v>297000</v>
      </c>
      <c r="C129" s="28">
        <v>393000</v>
      </c>
      <c r="D129" s="23" t="s">
        <v>7015</v>
      </c>
      <c r="E129" s="23" t="s">
        <v>161</v>
      </c>
      <c r="F129" s="23" t="s">
        <v>16796</v>
      </c>
    </row>
    <row r="130" spans="1:6" ht="16" x14ac:dyDescent="0.2">
      <c r="A130" s="26" t="s">
        <v>1885</v>
      </c>
      <c r="B130" s="28">
        <v>1500</v>
      </c>
      <c r="C130" s="28">
        <v>0</v>
      </c>
      <c r="D130" s="23" t="s">
        <v>3522</v>
      </c>
      <c r="E130" s="23"/>
      <c r="F130" s="23" t="s">
        <v>16797</v>
      </c>
    </row>
    <row r="131" spans="1:6" ht="16" x14ac:dyDescent="0.2">
      <c r="A131" s="26" t="s">
        <v>1898</v>
      </c>
      <c r="B131" s="28">
        <v>70000</v>
      </c>
      <c r="C131" s="28">
        <v>2200</v>
      </c>
      <c r="D131" s="23" t="s">
        <v>2914</v>
      </c>
      <c r="E131" s="23"/>
      <c r="F131" s="23" t="s">
        <v>16796</v>
      </c>
    </row>
    <row r="132" spans="1:6" ht="16" x14ac:dyDescent="0.2">
      <c r="A132" s="26" t="s">
        <v>1913</v>
      </c>
      <c r="B132" s="28">
        <v>34600</v>
      </c>
      <c r="C132" s="28">
        <v>1800</v>
      </c>
      <c r="D132" s="23" t="s">
        <v>1024</v>
      </c>
      <c r="E132" s="23" t="s">
        <v>161</v>
      </c>
      <c r="F132" s="23" t="s">
        <v>16796</v>
      </c>
    </row>
    <row r="133" spans="1:6" ht="16" x14ac:dyDescent="0.2">
      <c r="A133" s="26" t="s">
        <v>1936</v>
      </c>
      <c r="B133" s="28">
        <v>85</v>
      </c>
      <c r="C133" s="28">
        <v>257</v>
      </c>
      <c r="D133" s="23" t="s">
        <v>1741</v>
      </c>
      <c r="E133" s="23" t="s">
        <v>161</v>
      </c>
      <c r="F133" s="23" t="s">
        <v>16796</v>
      </c>
    </row>
    <row r="134" spans="1:6" ht="16" x14ac:dyDescent="0.2">
      <c r="A134" s="26" t="s">
        <v>1946</v>
      </c>
      <c r="B134" s="28">
        <v>62900</v>
      </c>
      <c r="C134" s="28">
        <v>2</v>
      </c>
      <c r="D134" s="23" t="s">
        <v>5176</v>
      </c>
      <c r="E134" s="23"/>
      <c r="F134" s="23" t="s">
        <v>16796</v>
      </c>
    </row>
    <row r="135" spans="1:6" ht="16" x14ac:dyDescent="0.2">
      <c r="A135" s="26" t="s">
        <v>1965</v>
      </c>
      <c r="B135" s="28">
        <v>168000</v>
      </c>
      <c r="C135" s="28">
        <v>4400</v>
      </c>
      <c r="D135" s="23" t="s">
        <v>6670</v>
      </c>
      <c r="E135" s="23" t="s">
        <v>161</v>
      </c>
      <c r="F135" s="23" t="s">
        <v>16796</v>
      </c>
    </row>
    <row r="136" spans="1:6" ht="16" x14ac:dyDescent="0.2">
      <c r="A136" s="26" t="s">
        <v>1978</v>
      </c>
      <c r="B136" s="28">
        <v>96100</v>
      </c>
      <c r="C136" s="28">
        <v>15400</v>
      </c>
      <c r="D136" s="23" t="s">
        <v>8123</v>
      </c>
      <c r="E136" s="23" t="s">
        <v>15891</v>
      </c>
      <c r="F136" s="23" t="s">
        <v>16796</v>
      </c>
    </row>
    <row r="137" spans="1:6" ht="16" x14ac:dyDescent="0.2">
      <c r="A137" s="26" t="s">
        <v>1990</v>
      </c>
      <c r="B137" s="28">
        <v>3</v>
      </c>
      <c r="C137" s="28">
        <v>0</v>
      </c>
      <c r="D137" s="23" t="s">
        <v>5721</v>
      </c>
      <c r="E137" s="23"/>
      <c r="F137" s="23" t="s">
        <v>16796</v>
      </c>
    </row>
    <row r="138" spans="1:6" ht="16" x14ac:dyDescent="0.2">
      <c r="A138" s="26" t="s">
        <v>2010</v>
      </c>
      <c r="B138" s="28">
        <v>3400</v>
      </c>
      <c r="C138" s="28">
        <v>11700</v>
      </c>
      <c r="D138" s="23" t="s">
        <v>7399</v>
      </c>
      <c r="E138" s="23" t="s">
        <v>15869</v>
      </c>
      <c r="F138" s="23" t="s">
        <v>16796</v>
      </c>
    </row>
    <row r="139" spans="1:6" ht="16" x14ac:dyDescent="0.2">
      <c r="A139" s="26" t="s">
        <v>2024</v>
      </c>
      <c r="B139" s="28">
        <v>18400</v>
      </c>
      <c r="C139" s="28">
        <v>1900</v>
      </c>
      <c r="D139" s="23" t="s">
        <v>6813</v>
      </c>
      <c r="E139" s="23" t="s">
        <v>161</v>
      </c>
      <c r="F139" s="23" t="s">
        <v>16796</v>
      </c>
    </row>
    <row r="140" spans="1:6" ht="16" x14ac:dyDescent="0.2">
      <c r="A140" s="26" t="s">
        <v>2041</v>
      </c>
      <c r="B140" s="28">
        <v>215</v>
      </c>
      <c r="C140" s="28">
        <v>0</v>
      </c>
      <c r="D140" s="23" t="s">
        <v>1672</v>
      </c>
      <c r="E140" s="23" t="s">
        <v>161</v>
      </c>
      <c r="F140" s="23" t="s">
        <v>16797</v>
      </c>
    </row>
    <row r="141" spans="1:6" ht="16" x14ac:dyDescent="0.2">
      <c r="A141" s="26" t="s">
        <v>2052</v>
      </c>
      <c r="B141" s="28">
        <v>3700000</v>
      </c>
      <c r="C141" s="28">
        <v>177000</v>
      </c>
      <c r="D141" s="23" t="s">
        <v>5219</v>
      </c>
      <c r="E141" s="23"/>
      <c r="F141" s="23" t="s">
        <v>16797</v>
      </c>
    </row>
    <row r="142" spans="1:6" ht="16" x14ac:dyDescent="0.2">
      <c r="A142" s="26" t="s">
        <v>2064</v>
      </c>
      <c r="B142" s="28">
        <v>671</v>
      </c>
      <c r="C142" s="28">
        <v>0</v>
      </c>
      <c r="D142" s="23" t="s">
        <v>4039</v>
      </c>
      <c r="E142" s="23"/>
      <c r="F142" s="23" t="s">
        <v>16796</v>
      </c>
    </row>
    <row r="143" spans="1:6" ht="16" x14ac:dyDescent="0.2">
      <c r="A143" s="26" t="s">
        <v>2082</v>
      </c>
      <c r="B143" s="28">
        <v>146000</v>
      </c>
      <c r="C143" s="28">
        <v>42500</v>
      </c>
      <c r="D143" s="23" t="s">
        <v>2402</v>
      </c>
      <c r="E143" s="23" t="s">
        <v>15869</v>
      </c>
      <c r="F143" s="23" t="s">
        <v>16797</v>
      </c>
    </row>
    <row r="144" spans="1:6" ht="16" x14ac:dyDescent="0.2">
      <c r="A144" s="26" t="s">
        <v>2097</v>
      </c>
      <c r="B144" s="28">
        <v>303000</v>
      </c>
      <c r="C144" s="28">
        <v>17200</v>
      </c>
      <c r="D144" s="23" t="s">
        <v>7541</v>
      </c>
      <c r="E144" s="23"/>
      <c r="F144" s="23" t="s">
        <v>16796</v>
      </c>
    </row>
    <row r="145" spans="1:6" ht="16" x14ac:dyDescent="0.2">
      <c r="A145" s="26" t="s">
        <v>2110</v>
      </c>
      <c r="B145" s="28">
        <v>514</v>
      </c>
      <c r="C145" s="28">
        <v>2000</v>
      </c>
      <c r="D145" s="23" t="s">
        <v>4832</v>
      </c>
      <c r="E145" s="23"/>
      <c r="F145" s="23" t="s">
        <v>16796</v>
      </c>
    </row>
    <row r="146" spans="1:6" ht="16" x14ac:dyDescent="0.2">
      <c r="A146" s="26" t="s">
        <v>2121</v>
      </c>
      <c r="B146" s="28">
        <v>4300</v>
      </c>
      <c r="C146" s="28">
        <v>5300</v>
      </c>
      <c r="D146" s="23" t="s">
        <v>3817</v>
      </c>
      <c r="E146" s="23" t="s">
        <v>161</v>
      </c>
      <c r="F146" s="23" t="s">
        <v>16796</v>
      </c>
    </row>
    <row r="147" spans="1:6" ht="16" x14ac:dyDescent="0.2">
      <c r="A147" s="26" t="s">
        <v>2134</v>
      </c>
      <c r="B147" s="28">
        <v>4800</v>
      </c>
      <c r="C147" s="28">
        <v>2900</v>
      </c>
      <c r="D147" s="23" t="s">
        <v>896</v>
      </c>
      <c r="E147" s="23" t="s">
        <v>161</v>
      </c>
      <c r="F147" s="23" t="s">
        <v>16797</v>
      </c>
    </row>
    <row r="148" spans="1:6" ht="16" x14ac:dyDescent="0.2">
      <c r="A148" s="26" t="s">
        <v>2146</v>
      </c>
      <c r="B148" s="28">
        <v>10200</v>
      </c>
      <c r="C148" s="28">
        <v>0</v>
      </c>
      <c r="D148" s="23" t="s">
        <v>7431</v>
      </c>
      <c r="E148" s="23" t="s">
        <v>161</v>
      </c>
      <c r="F148" s="23" t="s">
        <v>16796</v>
      </c>
    </row>
    <row r="149" spans="1:6" ht="16" x14ac:dyDescent="0.2">
      <c r="A149" s="26" t="s">
        <v>2167</v>
      </c>
      <c r="B149" s="28">
        <v>4700</v>
      </c>
      <c r="C149" s="28">
        <v>6800</v>
      </c>
      <c r="D149" s="23" t="s">
        <v>623</v>
      </c>
      <c r="E149" s="23" t="s">
        <v>161</v>
      </c>
      <c r="F149" s="23" t="s">
        <v>16796</v>
      </c>
    </row>
    <row r="150" spans="1:6" ht="16" x14ac:dyDescent="0.2">
      <c r="A150" s="26"/>
      <c r="B150" s="28" t="e">
        <v>#VALUE!</v>
      </c>
      <c r="C150" s="28" t="e">
        <v>#VALUE!</v>
      </c>
      <c r="D150" s="23" t="s">
        <v>3350</v>
      </c>
      <c r="E150" s="23" t="s">
        <v>161</v>
      </c>
      <c r="F150" s="23" t="s">
        <v>16796</v>
      </c>
    </row>
    <row r="151" spans="1:6" ht="16" x14ac:dyDescent="0.2">
      <c r="A151" s="26" t="s">
        <v>2202</v>
      </c>
      <c r="B151" s="28">
        <v>111</v>
      </c>
      <c r="C151" s="28">
        <v>1000</v>
      </c>
      <c r="D151" s="23" t="s">
        <v>4248</v>
      </c>
      <c r="E151" s="23" t="s">
        <v>16788</v>
      </c>
      <c r="F151" s="23" t="s">
        <v>16796</v>
      </c>
    </row>
    <row r="152" spans="1:6" ht="16" x14ac:dyDescent="0.2">
      <c r="A152" s="26" t="s">
        <v>2217</v>
      </c>
      <c r="B152" s="28">
        <v>166</v>
      </c>
      <c r="C152" s="28">
        <v>0</v>
      </c>
      <c r="D152" s="23" t="s">
        <v>819</v>
      </c>
      <c r="E152" s="23" t="s">
        <v>161</v>
      </c>
      <c r="F152" s="23" t="s">
        <v>16796</v>
      </c>
    </row>
    <row r="153" spans="1:6" ht="16" x14ac:dyDescent="0.2">
      <c r="A153" s="26"/>
      <c r="B153" s="28" t="e">
        <v>#VALUE!</v>
      </c>
      <c r="C153" s="28" t="e">
        <v>#VALUE!</v>
      </c>
      <c r="D153" s="23" t="s">
        <v>6908</v>
      </c>
      <c r="E153" s="23" t="s">
        <v>161</v>
      </c>
      <c r="F153" s="23" t="s">
        <v>16796</v>
      </c>
    </row>
    <row r="154" spans="1:6" ht="16" x14ac:dyDescent="0.2">
      <c r="A154" s="26" t="s">
        <v>2244</v>
      </c>
      <c r="B154" s="28">
        <v>581</v>
      </c>
      <c r="C154" s="28">
        <v>0</v>
      </c>
      <c r="D154" s="23" t="s">
        <v>532</v>
      </c>
      <c r="E154" s="23" t="s">
        <v>161</v>
      </c>
      <c r="F154" s="23" t="s">
        <v>16796</v>
      </c>
    </row>
    <row r="155" spans="1:6" ht="16" x14ac:dyDescent="0.2">
      <c r="A155" s="26" t="s">
        <v>2255</v>
      </c>
      <c r="B155" s="28">
        <v>24400</v>
      </c>
      <c r="C155" s="28">
        <v>17200</v>
      </c>
      <c r="D155" s="23" t="s">
        <v>1441</v>
      </c>
      <c r="E155" s="23" t="s">
        <v>161</v>
      </c>
      <c r="F155" s="23" t="s">
        <v>16796</v>
      </c>
    </row>
    <row r="156" spans="1:6" ht="16" x14ac:dyDescent="0.2">
      <c r="A156" s="26" t="s">
        <v>2274</v>
      </c>
      <c r="B156" s="28">
        <v>178</v>
      </c>
      <c r="C156" s="28">
        <v>0</v>
      </c>
      <c r="D156" s="23" t="s">
        <v>5135</v>
      </c>
      <c r="E156" s="23" t="s">
        <v>161</v>
      </c>
      <c r="F156" s="23" t="s">
        <v>16796</v>
      </c>
    </row>
    <row r="157" spans="1:6" ht="16" x14ac:dyDescent="0.2">
      <c r="A157" s="26" t="s">
        <v>2281</v>
      </c>
      <c r="B157" s="28">
        <v>152</v>
      </c>
      <c r="C157" s="28">
        <v>33</v>
      </c>
      <c r="D157" s="23" t="s">
        <v>1783</v>
      </c>
      <c r="E157" s="23" t="s">
        <v>15869</v>
      </c>
      <c r="F157" s="23" t="s">
        <v>16796</v>
      </c>
    </row>
    <row r="158" spans="1:6" ht="16" x14ac:dyDescent="0.2">
      <c r="A158" s="26" t="s">
        <v>2296</v>
      </c>
      <c r="B158" s="28">
        <v>35600</v>
      </c>
      <c r="C158" s="28">
        <v>0</v>
      </c>
      <c r="D158" s="23" t="s">
        <v>2289</v>
      </c>
      <c r="E158" s="23" t="s">
        <v>15869</v>
      </c>
      <c r="F158" s="23" t="s">
        <v>16796</v>
      </c>
    </row>
    <row r="159" spans="1:6" ht="16" x14ac:dyDescent="0.2">
      <c r="A159" s="26" t="s">
        <v>2313</v>
      </c>
      <c r="B159" s="28">
        <v>46000</v>
      </c>
      <c r="C159" s="28">
        <v>3900</v>
      </c>
      <c r="D159" s="23" t="s">
        <v>4467</v>
      </c>
      <c r="E159" s="23" t="s">
        <v>15869</v>
      </c>
      <c r="F159" s="23" t="s">
        <v>16796</v>
      </c>
    </row>
    <row r="160" spans="1:6" ht="16" x14ac:dyDescent="0.2">
      <c r="A160" s="26" t="s">
        <v>2317</v>
      </c>
      <c r="B160" s="28">
        <v>288000</v>
      </c>
      <c r="C160" s="28">
        <v>60300</v>
      </c>
      <c r="D160" s="23" t="s">
        <v>406</v>
      </c>
      <c r="E160" s="23" t="s">
        <v>161</v>
      </c>
      <c r="F160" s="23" t="s">
        <v>16797</v>
      </c>
    </row>
    <row r="161" spans="1:6" ht="16" x14ac:dyDescent="0.2">
      <c r="A161" s="26" t="s">
        <v>2334</v>
      </c>
      <c r="B161" s="28">
        <v>147000</v>
      </c>
      <c r="C161" s="28">
        <v>74600</v>
      </c>
      <c r="D161" s="23" t="s">
        <v>2775</v>
      </c>
      <c r="E161" s="23" t="s">
        <v>161</v>
      </c>
      <c r="F161" s="23" t="s">
        <v>16796</v>
      </c>
    </row>
    <row r="162" spans="1:6" ht="16" x14ac:dyDescent="0.2">
      <c r="A162" s="26" t="s">
        <v>2347</v>
      </c>
      <c r="B162" s="28">
        <v>18600</v>
      </c>
      <c r="C162" s="28">
        <v>19600</v>
      </c>
      <c r="D162" s="23" t="s">
        <v>1604</v>
      </c>
      <c r="E162" s="23"/>
      <c r="F162" s="23" t="s">
        <v>16796</v>
      </c>
    </row>
    <row r="163" spans="1:6" ht="16" x14ac:dyDescent="0.2">
      <c r="A163" s="26" t="s">
        <v>2366</v>
      </c>
      <c r="B163" s="28">
        <v>2600000</v>
      </c>
      <c r="C163" s="28">
        <v>56700</v>
      </c>
      <c r="D163" s="23" t="s">
        <v>2262</v>
      </c>
      <c r="E163" s="23" t="s">
        <v>161</v>
      </c>
      <c r="F163" s="23" t="s">
        <v>16796</v>
      </c>
    </row>
    <row r="164" spans="1:6" ht="16" x14ac:dyDescent="0.2">
      <c r="A164" s="26" t="s">
        <v>2388</v>
      </c>
      <c r="B164" s="28">
        <v>13900</v>
      </c>
      <c r="C164" s="28">
        <v>922</v>
      </c>
      <c r="D164" s="23" t="s">
        <v>7567</v>
      </c>
      <c r="E164" s="23"/>
      <c r="F164" s="23" t="s">
        <v>16796</v>
      </c>
    </row>
    <row r="165" spans="1:6" ht="16" x14ac:dyDescent="0.2">
      <c r="A165" s="26" t="s">
        <v>2402</v>
      </c>
      <c r="B165" s="28">
        <v>46700</v>
      </c>
      <c r="C165" s="28">
        <v>37400</v>
      </c>
      <c r="D165" s="23" t="s">
        <v>7158</v>
      </c>
      <c r="E165" s="23" t="s">
        <v>16788</v>
      </c>
      <c r="F165" s="23" t="s">
        <v>16796</v>
      </c>
    </row>
    <row r="166" spans="1:6" ht="16" x14ac:dyDescent="0.2">
      <c r="A166" s="26" t="s">
        <v>2421</v>
      </c>
      <c r="B166" s="28">
        <v>0</v>
      </c>
      <c r="C166" s="28">
        <v>54</v>
      </c>
      <c r="D166" s="23" t="s">
        <v>3876</v>
      </c>
      <c r="E166" s="23" t="s">
        <v>161</v>
      </c>
      <c r="F166" s="23" t="s">
        <v>16796</v>
      </c>
    </row>
    <row r="167" spans="1:6" ht="16" x14ac:dyDescent="0.2">
      <c r="A167" s="26" t="s">
        <v>2430</v>
      </c>
      <c r="B167" s="28">
        <v>859000</v>
      </c>
      <c r="C167" s="28">
        <v>100000</v>
      </c>
      <c r="D167" s="23" t="s">
        <v>3929</v>
      </c>
      <c r="E167" s="23" t="s">
        <v>16788</v>
      </c>
      <c r="F167" s="23" t="s">
        <v>16796</v>
      </c>
    </row>
    <row r="168" spans="1:6" ht="16" x14ac:dyDescent="0.2">
      <c r="A168" s="26" t="s">
        <v>2449</v>
      </c>
      <c r="B168" s="28">
        <v>68200</v>
      </c>
      <c r="C168" s="28">
        <v>0</v>
      </c>
      <c r="D168" s="23" t="s">
        <v>4236</v>
      </c>
      <c r="E168" s="23" t="s">
        <v>15891</v>
      </c>
      <c r="F168" s="23" t="s">
        <v>16796</v>
      </c>
    </row>
    <row r="169" spans="1:6" ht="16" x14ac:dyDescent="0.2">
      <c r="A169" s="26" t="s">
        <v>2459</v>
      </c>
      <c r="B169" s="28">
        <v>5100</v>
      </c>
      <c r="C169" s="28">
        <v>0</v>
      </c>
      <c r="D169" s="23" t="s">
        <v>7667</v>
      </c>
      <c r="E169" s="23"/>
      <c r="F169" s="23" t="s">
        <v>16796</v>
      </c>
    </row>
    <row r="170" spans="1:6" ht="16" x14ac:dyDescent="0.2">
      <c r="A170" s="26" t="s">
        <v>2477</v>
      </c>
      <c r="B170" s="28">
        <v>198000</v>
      </c>
      <c r="C170" s="28">
        <v>19200</v>
      </c>
      <c r="D170" s="23" t="s">
        <v>447</v>
      </c>
      <c r="E170" s="23" t="s">
        <v>16788</v>
      </c>
      <c r="F170" s="23" t="s">
        <v>16796</v>
      </c>
    </row>
    <row r="171" spans="1:6" ht="16" x14ac:dyDescent="0.2">
      <c r="A171" s="26" t="s">
        <v>2488</v>
      </c>
      <c r="B171" s="28">
        <v>34200</v>
      </c>
      <c r="C171" s="28">
        <v>12800</v>
      </c>
      <c r="D171" s="23" t="s">
        <v>1047</v>
      </c>
      <c r="E171" s="23" t="s">
        <v>161</v>
      </c>
      <c r="F171" s="23" t="s">
        <v>16796</v>
      </c>
    </row>
    <row r="172" spans="1:6" ht="16" x14ac:dyDescent="0.2">
      <c r="A172" s="26" t="s">
        <v>2496</v>
      </c>
      <c r="B172" s="28">
        <v>2700</v>
      </c>
      <c r="C172" s="28">
        <v>4</v>
      </c>
      <c r="D172" s="23" t="s">
        <v>8093</v>
      </c>
      <c r="E172" s="23"/>
      <c r="F172" s="23" t="s">
        <v>16796</v>
      </c>
    </row>
    <row r="173" spans="1:6" ht="16" x14ac:dyDescent="0.2">
      <c r="A173" s="26" t="s">
        <v>2505</v>
      </c>
      <c r="B173" s="28">
        <v>10</v>
      </c>
      <c r="C173" s="28">
        <v>0</v>
      </c>
      <c r="D173" s="23" t="s">
        <v>2734</v>
      </c>
      <c r="E173" s="23" t="s">
        <v>161</v>
      </c>
      <c r="F173" s="23" t="s">
        <v>16796</v>
      </c>
    </row>
    <row r="174" spans="1:6" ht="16" x14ac:dyDescent="0.2">
      <c r="A174" s="26" t="s">
        <v>2524</v>
      </c>
      <c r="B174" s="28">
        <v>882000</v>
      </c>
      <c r="C174" s="28">
        <v>433000</v>
      </c>
      <c r="D174" s="23" t="s">
        <v>2313</v>
      </c>
      <c r="E174" s="23" t="s">
        <v>161</v>
      </c>
      <c r="F174" s="23" t="s">
        <v>16796</v>
      </c>
    </row>
    <row r="175" spans="1:6" ht="16" x14ac:dyDescent="0.2">
      <c r="A175" s="26" t="s">
        <v>2537</v>
      </c>
      <c r="B175" s="28">
        <v>30200</v>
      </c>
      <c r="C175" s="28">
        <v>5000</v>
      </c>
      <c r="D175" s="23" t="s">
        <v>7685</v>
      </c>
      <c r="E175" s="23" t="s">
        <v>161</v>
      </c>
      <c r="F175" s="23" t="s">
        <v>16796</v>
      </c>
    </row>
    <row r="176" spans="1:6" ht="16" x14ac:dyDescent="0.2">
      <c r="A176" s="26" t="s">
        <v>2553</v>
      </c>
      <c r="B176" s="28">
        <v>215</v>
      </c>
      <c r="C176" s="28">
        <v>476</v>
      </c>
      <c r="D176" s="23" t="s">
        <v>4025</v>
      </c>
      <c r="E176" s="23"/>
      <c r="F176" s="23" t="s">
        <v>16796</v>
      </c>
    </row>
    <row r="177" spans="1:6" ht="16" x14ac:dyDescent="0.2">
      <c r="A177" s="26" t="s">
        <v>2566</v>
      </c>
      <c r="B177" s="28">
        <v>0</v>
      </c>
      <c r="C177" s="28">
        <v>0</v>
      </c>
      <c r="D177" s="23" t="s">
        <v>2346</v>
      </c>
      <c r="E177" s="23" t="s">
        <v>161</v>
      </c>
      <c r="F177" s="23" t="s">
        <v>16796</v>
      </c>
    </row>
    <row r="178" spans="1:6" ht="16" x14ac:dyDescent="0.2">
      <c r="A178" s="26" t="s">
        <v>2580</v>
      </c>
      <c r="B178" s="28">
        <v>1100000</v>
      </c>
      <c r="C178" s="28">
        <v>1900</v>
      </c>
      <c r="D178" s="23" t="s">
        <v>2123</v>
      </c>
      <c r="E178" s="23" t="s">
        <v>161</v>
      </c>
      <c r="F178" s="23" t="s">
        <v>16796</v>
      </c>
    </row>
    <row r="179" spans="1:6" ht="16" x14ac:dyDescent="0.2">
      <c r="A179" s="26" t="s">
        <v>2595</v>
      </c>
      <c r="B179" s="28">
        <v>159000</v>
      </c>
      <c r="C179" s="28">
        <v>30800</v>
      </c>
      <c r="D179" s="23" t="s">
        <v>5490</v>
      </c>
      <c r="E179" s="23" t="s">
        <v>15869</v>
      </c>
      <c r="F179" s="23" t="s">
        <v>16796</v>
      </c>
    </row>
    <row r="180" spans="1:6" ht="16" x14ac:dyDescent="0.2">
      <c r="A180" s="26" t="s">
        <v>2605</v>
      </c>
      <c r="B180" s="28">
        <v>3700</v>
      </c>
      <c r="C180" s="28">
        <v>0</v>
      </c>
      <c r="D180" s="23" t="s">
        <v>4082</v>
      </c>
      <c r="E180" s="23" t="s">
        <v>161</v>
      </c>
      <c r="F180" s="23" t="s">
        <v>16796</v>
      </c>
    </row>
    <row r="181" spans="1:6" ht="16" x14ac:dyDescent="0.2">
      <c r="A181" s="26" t="s">
        <v>2624</v>
      </c>
      <c r="B181" s="28">
        <v>17</v>
      </c>
      <c r="C181" s="28">
        <v>14</v>
      </c>
      <c r="D181" s="23" t="s">
        <v>3333</v>
      </c>
      <c r="E181" s="23"/>
      <c r="F181" s="23" t="s">
        <v>16796</v>
      </c>
    </row>
    <row r="182" spans="1:6" ht="16" x14ac:dyDescent="0.2">
      <c r="A182" s="26" t="s">
        <v>2634</v>
      </c>
      <c r="B182" s="28">
        <v>7300</v>
      </c>
      <c r="C182" s="28">
        <v>0</v>
      </c>
      <c r="D182" s="23" t="s">
        <v>2993</v>
      </c>
      <c r="E182" s="23" t="s">
        <v>16788</v>
      </c>
      <c r="F182" s="23" t="s">
        <v>16797</v>
      </c>
    </row>
    <row r="183" spans="1:6" ht="16" x14ac:dyDescent="0.2">
      <c r="A183" s="26" t="s">
        <v>1978</v>
      </c>
      <c r="B183" s="28">
        <v>96100</v>
      </c>
      <c r="C183" s="28">
        <v>15400</v>
      </c>
      <c r="D183" s="23" t="s">
        <v>6226</v>
      </c>
      <c r="E183" s="23" t="s">
        <v>161</v>
      </c>
      <c r="F183" s="23" t="s">
        <v>16796</v>
      </c>
    </row>
    <row r="184" spans="1:6" ht="16" x14ac:dyDescent="0.2">
      <c r="A184" s="26" t="s">
        <v>2664</v>
      </c>
      <c r="B184" s="28">
        <v>997000</v>
      </c>
      <c r="C184" s="28">
        <v>123000</v>
      </c>
      <c r="D184" s="23" t="s">
        <v>4271</v>
      </c>
      <c r="E184" s="23" t="s">
        <v>15869</v>
      </c>
      <c r="F184" s="23" t="s">
        <v>16796</v>
      </c>
    </row>
    <row r="185" spans="1:6" ht="16" x14ac:dyDescent="0.2">
      <c r="A185" s="26" t="s">
        <v>2673</v>
      </c>
      <c r="B185" s="28">
        <v>4400</v>
      </c>
      <c r="C185" s="28">
        <v>3100</v>
      </c>
      <c r="D185" s="23" t="s">
        <v>863</v>
      </c>
      <c r="E185" s="23" t="s">
        <v>161</v>
      </c>
      <c r="F185" s="23" t="s">
        <v>16796</v>
      </c>
    </row>
    <row r="186" spans="1:6" ht="16" x14ac:dyDescent="0.2">
      <c r="A186" s="26" t="s">
        <v>2687</v>
      </c>
      <c r="B186" s="28">
        <v>217000</v>
      </c>
      <c r="C186" s="28">
        <v>60900</v>
      </c>
      <c r="D186" s="23" t="s">
        <v>2871</v>
      </c>
      <c r="E186" s="23"/>
      <c r="F186" s="23" t="s">
        <v>16796</v>
      </c>
    </row>
    <row r="187" spans="1:6" ht="16" x14ac:dyDescent="0.2">
      <c r="A187" s="26" t="s">
        <v>2544</v>
      </c>
      <c r="B187" s="28">
        <v>32600</v>
      </c>
      <c r="C187" s="28">
        <v>1900</v>
      </c>
      <c r="D187" s="23" t="s">
        <v>7148</v>
      </c>
      <c r="E187" s="23" t="s">
        <v>15869</v>
      </c>
      <c r="F187" s="23" t="s">
        <v>16796</v>
      </c>
    </row>
    <row r="188" spans="1:6" ht="16" x14ac:dyDescent="0.2">
      <c r="A188" s="26" t="s">
        <v>2711</v>
      </c>
      <c r="B188" s="28">
        <v>39700</v>
      </c>
      <c r="C188" s="28">
        <v>5100</v>
      </c>
      <c r="D188" s="23" t="s">
        <v>3907</v>
      </c>
      <c r="E188" s="23"/>
      <c r="F188" s="23" t="s">
        <v>16796</v>
      </c>
    </row>
    <row r="189" spans="1:6" ht="16" x14ac:dyDescent="0.2">
      <c r="A189" s="26" t="s">
        <v>2722</v>
      </c>
      <c r="B189" s="28">
        <v>120000</v>
      </c>
      <c r="C189" s="28">
        <v>3500</v>
      </c>
      <c r="D189" s="23" t="s">
        <v>5312</v>
      </c>
      <c r="E189" s="23" t="s">
        <v>16788</v>
      </c>
      <c r="F189" s="23" t="s">
        <v>16796</v>
      </c>
    </row>
    <row r="190" spans="1:6" ht="16" x14ac:dyDescent="0.2">
      <c r="A190" s="26" t="s">
        <v>2734</v>
      </c>
      <c r="B190" s="28">
        <v>5100</v>
      </c>
      <c r="C190" s="28">
        <v>2200</v>
      </c>
      <c r="D190" s="23" t="s">
        <v>16808</v>
      </c>
      <c r="E190" s="23" t="s">
        <v>15869</v>
      </c>
      <c r="F190" s="23" t="s">
        <v>16796</v>
      </c>
    </row>
    <row r="191" spans="1:6" ht="16" x14ac:dyDescent="0.2">
      <c r="A191" s="26" t="s">
        <v>2743</v>
      </c>
      <c r="B191" s="28">
        <v>40</v>
      </c>
      <c r="C191" s="28">
        <v>2300</v>
      </c>
      <c r="D191" s="23" t="s">
        <v>3546</v>
      </c>
      <c r="E191" s="23" t="s">
        <v>161</v>
      </c>
      <c r="F191" s="23" t="s">
        <v>16797</v>
      </c>
    </row>
    <row r="192" spans="1:6" ht="16" x14ac:dyDescent="0.2">
      <c r="A192" s="26" t="s">
        <v>2753</v>
      </c>
      <c r="B192" s="28">
        <v>15200</v>
      </c>
      <c r="C192" s="28">
        <v>186</v>
      </c>
      <c r="D192" s="23" t="s">
        <v>2304</v>
      </c>
      <c r="E192" s="23" t="s">
        <v>15891</v>
      </c>
      <c r="F192" s="23" t="s">
        <v>16796</v>
      </c>
    </row>
    <row r="193" spans="1:6" ht="16" x14ac:dyDescent="0.2">
      <c r="A193" s="26" t="s">
        <v>2769</v>
      </c>
      <c r="B193" s="28">
        <v>2900000</v>
      </c>
      <c r="C193" s="28">
        <v>112000</v>
      </c>
      <c r="D193" s="23" t="s">
        <v>8026</v>
      </c>
      <c r="E193" s="23"/>
      <c r="F193" s="23" t="s">
        <v>16797</v>
      </c>
    </row>
    <row r="194" spans="1:6" ht="16" x14ac:dyDescent="0.2">
      <c r="A194" s="26" t="s">
        <v>2787</v>
      </c>
      <c r="B194" s="28">
        <v>20300</v>
      </c>
      <c r="C194" s="28">
        <v>0</v>
      </c>
      <c r="D194" s="23" t="s">
        <v>4853</v>
      </c>
      <c r="E194" s="23" t="s">
        <v>15869</v>
      </c>
      <c r="F194" s="23" t="s">
        <v>16796</v>
      </c>
    </row>
    <row r="195" spans="1:6" ht="16" x14ac:dyDescent="0.2">
      <c r="A195" s="26" t="s">
        <v>2806</v>
      </c>
      <c r="B195" s="28">
        <v>5200000</v>
      </c>
      <c r="C195" s="28">
        <v>108000</v>
      </c>
      <c r="D195" s="23" t="s">
        <v>4402</v>
      </c>
      <c r="E195" s="23" t="s">
        <v>161</v>
      </c>
      <c r="F195" s="23" t="s">
        <v>16796</v>
      </c>
    </row>
    <row r="196" spans="1:6" ht="16" x14ac:dyDescent="0.2">
      <c r="A196" s="26" t="s">
        <v>2824</v>
      </c>
      <c r="B196" s="28">
        <v>152</v>
      </c>
      <c r="C196" s="28">
        <v>0</v>
      </c>
      <c r="D196" s="23" t="s">
        <v>469</v>
      </c>
      <c r="E196" s="23" t="s">
        <v>161</v>
      </c>
      <c r="F196" s="23" t="s">
        <v>16797</v>
      </c>
    </row>
    <row r="197" spans="1:6" ht="16" x14ac:dyDescent="0.2">
      <c r="A197" s="26" t="s">
        <v>2843</v>
      </c>
      <c r="B197" s="28">
        <v>50000</v>
      </c>
      <c r="C197" s="28">
        <v>4300</v>
      </c>
      <c r="D197" s="23" t="s">
        <v>366</v>
      </c>
      <c r="E197" s="23" t="s">
        <v>161</v>
      </c>
      <c r="F197" s="23" t="s">
        <v>16796</v>
      </c>
    </row>
    <row r="198" spans="1:6" ht="16" x14ac:dyDescent="0.2">
      <c r="A198" s="26" t="s">
        <v>2304</v>
      </c>
      <c r="B198" s="28">
        <v>21100</v>
      </c>
      <c r="C198" s="28">
        <v>1700</v>
      </c>
      <c r="D198" s="23" t="s">
        <v>4633</v>
      </c>
      <c r="E198" s="23" t="s">
        <v>161</v>
      </c>
      <c r="F198" s="23" t="s">
        <v>16796</v>
      </c>
    </row>
    <row r="199" spans="1:6" ht="16" x14ac:dyDescent="0.2">
      <c r="A199" s="26" t="s">
        <v>2871</v>
      </c>
      <c r="B199" s="28">
        <v>414</v>
      </c>
      <c r="C199" s="28">
        <v>45300</v>
      </c>
      <c r="D199" s="23" t="s">
        <v>7785</v>
      </c>
      <c r="E199" s="23"/>
      <c r="F199" s="23" t="s">
        <v>16796</v>
      </c>
    </row>
    <row r="200" spans="1:6" ht="16" x14ac:dyDescent="0.2">
      <c r="A200" s="26" t="s">
        <v>2884</v>
      </c>
      <c r="B200" s="28">
        <v>20100</v>
      </c>
      <c r="C200" s="28">
        <v>18300</v>
      </c>
      <c r="D200" s="23" t="s">
        <v>6485</v>
      </c>
      <c r="E200" s="23" t="s">
        <v>161</v>
      </c>
      <c r="F200" s="23" t="s">
        <v>16796</v>
      </c>
    </row>
    <row r="201" spans="1:6" ht="16" x14ac:dyDescent="0.2">
      <c r="A201" s="26" t="s">
        <v>2897</v>
      </c>
      <c r="B201" s="28">
        <v>10200</v>
      </c>
      <c r="C201" s="28">
        <v>1400</v>
      </c>
      <c r="D201" s="23" t="s">
        <v>3653</v>
      </c>
      <c r="E201" s="23"/>
      <c r="F201" s="23" t="s">
        <v>16796</v>
      </c>
    </row>
    <row r="202" spans="1:6" ht="16" x14ac:dyDescent="0.2">
      <c r="A202" s="26" t="s">
        <v>2908</v>
      </c>
      <c r="B202" s="28">
        <v>53000</v>
      </c>
      <c r="C202" s="28">
        <v>6900</v>
      </c>
      <c r="D202" s="23" t="s">
        <v>187</v>
      </c>
      <c r="E202" s="23" t="s">
        <v>161</v>
      </c>
      <c r="F202" s="23" t="s">
        <v>16796</v>
      </c>
    </row>
    <row r="203" spans="1:6" ht="16" x14ac:dyDescent="0.2">
      <c r="A203" s="26" t="s">
        <v>2920</v>
      </c>
      <c r="B203" s="28">
        <v>308</v>
      </c>
      <c r="C203" s="28">
        <v>0</v>
      </c>
      <c r="D203" s="23" t="s">
        <v>5256</v>
      </c>
      <c r="E203" s="23"/>
      <c r="F203" s="23" t="s">
        <v>16796</v>
      </c>
    </row>
    <row r="204" spans="1:6" ht="16" x14ac:dyDescent="0.2">
      <c r="A204" s="26" t="s">
        <v>2931</v>
      </c>
      <c r="B204" s="28">
        <v>31500</v>
      </c>
      <c r="C204" s="28">
        <v>37800</v>
      </c>
      <c r="D204" s="23" t="s">
        <v>977</v>
      </c>
      <c r="E204" s="23" t="s">
        <v>161</v>
      </c>
      <c r="F204" s="23" t="s">
        <v>16796</v>
      </c>
    </row>
    <row r="205" spans="1:6" ht="16" x14ac:dyDescent="0.2">
      <c r="A205" s="26" t="s">
        <v>2951</v>
      </c>
      <c r="B205" s="28">
        <v>1900000</v>
      </c>
      <c r="C205" s="28">
        <v>17000</v>
      </c>
      <c r="D205" s="23" t="s">
        <v>7407</v>
      </c>
      <c r="E205" s="23" t="s">
        <v>161</v>
      </c>
      <c r="F205" s="23" t="s">
        <v>16796</v>
      </c>
    </row>
    <row r="206" spans="1:6" ht="16" x14ac:dyDescent="0.2">
      <c r="A206" s="26" t="s">
        <v>2956</v>
      </c>
      <c r="B206" s="28">
        <v>59300</v>
      </c>
      <c r="C206" s="28">
        <v>17000</v>
      </c>
      <c r="D206" s="23" t="s">
        <v>4518</v>
      </c>
      <c r="E206" s="23" t="s">
        <v>161</v>
      </c>
      <c r="F206" s="23" t="s">
        <v>16796</v>
      </c>
    </row>
    <row r="207" spans="1:6" ht="16" x14ac:dyDescent="0.2">
      <c r="A207" s="26" t="s">
        <v>2960</v>
      </c>
      <c r="B207" s="28">
        <v>105000</v>
      </c>
      <c r="C207" s="28">
        <v>33000</v>
      </c>
      <c r="D207" s="23" t="s">
        <v>8301</v>
      </c>
      <c r="E207" s="23" t="s">
        <v>161</v>
      </c>
      <c r="F207" s="23" t="s">
        <v>16796</v>
      </c>
    </row>
    <row r="208" spans="1:6" ht="16" x14ac:dyDescent="0.2">
      <c r="A208" s="26" t="s">
        <v>2975</v>
      </c>
      <c r="B208" s="28">
        <v>13200000</v>
      </c>
      <c r="C208" s="28">
        <v>143000</v>
      </c>
      <c r="D208" s="23" t="s">
        <v>7337</v>
      </c>
      <c r="E208" s="23" t="s">
        <v>15869</v>
      </c>
      <c r="F208" s="23" t="s">
        <v>16796</v>
      </c>
    </row>
    <row r="209" spans="1:6" ht="16" x14ac:dyDescent="0.2">
      <c r="A209" s="26" t="s">
        <v>2984</v>
      </c>
      <c r="B209" s="28">
        <v>28400</v>
      </c>
      <c r="C209" s="28">
        <v>207</v>
      </c>
      <c r="D209" s="23" t="s">
        <v>405</v>
      </c>
      <c r="E209" s="23" t="s">
        <v>16788</v>
      </c>
      <c r="F209" s="23" t="s">
        <v>16796</v>
      </c>
    </row>
    <row r="210" spans="1:6" ht="16" x14ac:dyDescent="0.2">
      <c r="A210" s="26" t="s">
        <v>3002</v>
      </c>
      <c r="B210" s="28">
        <v>458000</v>
      </c>
      <c r="C210" s="28">
        <v>53500</v>
      </c>
      <c r="D210" s="23" t="s">
        <v>8351</v>
      </c>
      <c r="E210" s="23" t="s">
        <v>16788</v>
      </c>
      <c r="F210" s="23" t="s">
        <v>16796</v>
      </c>
    </row>
    <row r="211" spans="1:6" ht="16" x14ac:dyDescent="0.2">
      <c r="A211" s="26" t="s">
        <v>3019</v>
      </c>
      <c r="B211" s="28">
        <v>101000</v>
      </c>
      <c r="C211" s="28">
        <v>8900</v>
      </c>
      <c r="D211" s="23" t="s">
        <v>8054</v>
      </c>
      <c r="E211" s="23" t="s">
        <v>15891</v>
      </c>
      <c r="F211" s="23" t="s">
        <v>16796</v>
      </c>
    </row>
    <row r="212" spans="1:6" ht="16" x14ac:dyDescent="0.2">
      <c r="A212" s="26" t="s">
        <v>3037</v>
      </c>
      <c r="B212" s="28">
        <v>447</v>
      </c>
      <c r="C212" s="28">
        <v>0</v>
      </c>
      <c r="D212" s="23" t="s">
        <v>8187</v>
      </c>
      <c r="E212" s="23" t="s">
        <v>15869</v>
      </c>
      <c r="F212" s="23" t="s">
        <v>16796</v>
      </c>
    </row>
    <row r="213" spans="1:6" ht="16" x14ac:dyDescent="0.2">
      <c r="A213" s="26" t="s">
        <v>3049</v>
      </c>
      <c r="B213" s="28">
        <v>194000</v>
      </c>
      <c r="C213" s="28">
        <v>18400</v>
      </c>
      <c r="D213" s="23" t="s">
        <v>913</v>
      </c>
      <c r="E213" s="23" t="s">
        <v>161</v>
      </c>
      <c r="F213" s="23" t="s">
        <v>16796</v>
      </c>
    </row>
    <row r="214" spans="1:6" ht="16" x14ac:dyDescent="0.2">
      <c r="A214" s="26" t="s">
        <v>3056</v>
      </c>
      <c r="B214" s="28">
        <v>24200</v>
      </c>
      <c r="C214" s="28">
        <v>5000</v>
      </c>
      <c r="D214" s="23" t="s">
        <v>2951</v>
      </c>
      <c r="E214" s="23" t="s">
        <v>161</v>
      </c>
      <c r="F214" s="23" t="s">
        <v>16796</v>
      </c>
    </row>
    <row r="215" spans="1:6" ht="16" x14ac:dyDescent="0.2">
      <c r="A215" s="26" t="s">
        <v>3067</v>
      </c>
      <c r="B215" s="28">
        <v>3900</v>
      </c>
      <c r="C215" s="28">
        <v>4700</v>
      </c>
      <c r="D215" s="23" t="s">
        <v>6865</v>
      </c>
      <c r="E215" s="23" t="s">
        <v>161</v>
      </c>
      <c r="F215" s="23" t="s">
        <v>16796</v>
      </c>
    </row>
    <row r="216" spans="1:6" ht="16" x14ac:dyDescent="0.2">
      <c r="A216" s="26" t="s">
        <v>3079</v>
      </c>
      <c r="B216" s="28">
        <v>2500000</v>
      </c>
      <c r="C216" s="28">
        <v>68300</v>
      </c>
      <c r="D216" s="23" t="s">
        <v>4205</v>
      </c>
      <c r="E216" s="23"/>
      <c r="F216" s="23" t="s">
        <v>16796</v>
      </c>
    </row>
    <row r="217" spans="1:6" ht="16" x14ac:dyDescent="0.2">
      <c r="A217" s="26" t="s">
        <v>3088</v>
      </c>
      <c r="B217" s="28">
        <v>350000</v>
      </c>
      <c r="C217" s="28">
        <v>15000</v>
      </c>
      <c r="D217" s="23" t="s">
        <v>3884</v>
      </c>
      <c r="E217" s="23" t="s">
        <v>16788</v>
      </c>
      <c r="F217" s="23" t="s">
        <v>16796</v>
      </c>
    </row>
    <row r="218" spans="1:6" ht="16" x14ac:dyDescent="0.2">
      <c r="A218" s="26" t="s">
        <v>3093</v>
      </c>
      <c r="B218" s="28">
        <v>17600</v>
      </c>
      <c r="C218" s="28">
        <v>1400</v>
      </c>
      <c r="D218" s="23" t="s">
        <v>3235</v>
      </c>
      <c r="E218" s="23" t="s">
        <v>161</v>
      </c>
      <c r="F218" s="23" t="s">
        <v>16796</v>
      </c>
    </row>
    <row r="219" spans="1:6" ht="16" x14ac:dyDescent="0.2">
      <c r="A219" s="26" t="s">
        <v>2001</v>
      </c>
      <c r="B219" s="28">
        <v>74800</v>
      </c>
      <c r="C219" s="28">
        <v>846</v>
      </c>
      <c r="D219" s="23" t="s">
        <v>1608</v>
      </c>
      <c r="E219" s="23"/>
      <c r="F219" s="23" t="s">
        <v>16796</v>
      </c>
    </row>
    <row r="220" spans="1:6" ht="16" x14ac:dyDescent="0.2">
      <c r="A220" s="26" t="s">
        <v>3117</v>
      </c>
      <c r="B220" s="28">
        <v>1600000</v>
      </c>
      <c r="C220" s="28">
        <v>37300</v>
      </c>
      <c r="D220" s="23" t="s">
        <v>5627</v>
      </c>
      <c r="E220" s="23" t="s">
        <v>15869</v>
      </c>
      <c r="F220" s="23" t="s">
        <v>16796</v>
      </c>
    </row>
    <row r="221" spans="1:6" ht="16" x14ac:dyDescent="0.2">
      <c r="A221" s="26" t="s">
        <v>3125</v>
      </c>
      <c r="B221" s="28">
        <v>38300</v>
      </c>
      <c r="C221" s="28">
        <v>0</v>
      </c>
      <c r="D221" s="23" t="s">
        <v>3019</v>
      </c>
      <c r="E221" s="23" t="s">
        <v>161</v>
      </c>
      <c r="F221" s="23" t="s">
        <v>16796</v>
      </c>
    </row>
    <row r="222" spans="1:6" ht="16" x14ac:dyDescent="0.2">
      <c r="A222" s="26" t="s">
        <v>3135</v>
      </c>
      <c r="B222" s="28">
        <v>117000</v>
      </c>
      <c r="C222" s="28">
        <v>4300</v>
      </c>
      <c r="D222" s="23" t="s">
        <v>4739</v>
      </c>
      <c r="E222" s="23" t="s">
        <v>161</v>
      </c>
      <c r="F222" s="23" t="s">
        <v>16796</v>
      </c>
    </row>
    <row r="223" spans="1:6" ht="16" x14ac:dyDescent="0.2">
      <c r="A223" s="26" t="s">
        <v>3145</v>
      </c>
      <c r="B223" s="28">
        <v>35200</v>
      </c>
      <c r="C223" s="28">
        <v>2200</v>
      </c>
      <c r="D223" s="23" t="s">
        <v>4123</v>
      </c>
      <c r="E223" s="23" t="s">
        <v>161</v>
      </c>
      <c r="F223" s="23" t="s">
        <v>16796</v>
      </c>
    </row>
    <row r="224" spans="1:6" ht="16" x14ac:dyDescent="0.2">
      <c r="A224" s="26" t="s">
        <v>3157</v>
      </c>
      <c r="B224" s="28">
        <v>371000</v>
      </c>
      <c r="C224" s="28">
        <v>118000</v>
      </c>
      <c r="D224" s="23" t="s">
        <v>7204</v>
      </c>
      <c r="E224" s="23" t="s">
        <v>161</v>
      </c>
      <c r="F224" s="23" t="s">
        <v>16796</v>
      </c>
    </row>
    <row r="225" spans="1:6" ht="16" x14ac:dyDescent="0.2">
      <c r="A225" s="26" t="s">
        <v>1024</v>
      </c>
      <c r="B225" s="28">
        <v>32500</v>
      </c>
      <c r="C225" s="28">
        <v>0</v>
      </c>
      <c r="D225" s="23" t="s">
        <v>5223</v>
      </c>
      <c r="E225" s="23" t="s">
        <v>161</v>
      </c>
      <c r="F225" s="23" t="s">
        <v>16796</v>
      </c>
    </row>
    <row r="226" spans="1:6" ht="16" x14ac:dyDescent="0.2">
      <c r="A226" s="26" t="s">
        <v>3174</v>
      </c>
      <c r="B226" s="28">
        <v>3300</v>
      </c>
      <c r="C226" s="28">
        <v>367</v>
      </c>
      <c r="D226" s="23" t="s">
        <v>2975</v>
      </c>
      <c r="E226" s="23" t="s">
        <v>15891</v>
      </c>
      <c r="F226" s="23" t="s">
        <v>16796</v>
      </c>
    </row>
    <row r="227" spans="1:6" ht="16" x14ac:dyDescent="0.2">
      <c r="A227" s="26" t="s">
        <v>3194</v>
      </c>
      <c r="B227" s="28">
        <v>21000</v>
      </c>
      <c r="C227" s="28">
        <v>10500</v>
      </c>
      <c r="D227" s="23" t="s">
        <v>218</v>
      </c>
      <c r="E227" s="23"/>
      <c r="F227" s="23" t="s">
        <v>16796</v>
      </c>
    </row>
    <row r="228" spans="1:6" ht="16" x14ac:dyDescent="0.2">
      <c r="A228" s="26" t="s">
        <v>3204</v>
      </c>
      <c r="B228" s="28">
        <v>7100</v>
      </c>
      <c r="C228" s="28">
        <v>643</v>
      </c>
      <c r="D228" s="23" t="s">
        <v>2931</v>
      </c>
      <c r="E228" s="23" t="s">
        <v>161</v>
      </c>
      <c r="F228" s="23" t="s">
        <v>16796</v>
      </c>
    </row>
    <row r="229" spans="1:6" ht="16" x14ac:dyDescent="0.2">
      <c r="A229" s="26" t="s">
        <v>3223</v>
      </c>
      <c r="B229" s="28">
        <v>51800</v>
      </c>
      <c r="C229" s="28">
        <v>10300</v>
      </c>
      <c r="D229" s="23" t="s">
        <v>7777</v>
      </c>
      <c r="E229" s="23" t="s">
        <v>161</v>
      </c>
      <c r="F229" s="23" t="s">
        <v>16796</v>
      </c>
    </row>
    <row r="230" spans="1:6" ht="16" x14ac:dyDescent="0.2">
      <c r="A230" s="26" t="s">
        <v>3238</v>
      </c>
      <c r="B230" s="28">
        <v>104000</v>
      </c>
      <c r="C230" s="28">
        <v>9600</v>
      </c>
      <c r="D230" s="23" t="s">
        <v>1264</v>
      </c>
      <c r="E230" s="23"/>
      <c r="F230" s="23" t="s">
        <v>16796</v>
      </c>
    </row>
    <row r="231" spans="1:6" ht="16" x14ac:dyDescent="0.2">
      <c r="A231" s="26" t="s">
        <v>922</v>
      </c>
      <c r="B231" s="28">
        <v>632000</v>
      </c>
      <c r="C231" s="28">
        <v>20700</v>
      </c>
      <c r="D231" s="23" t="s">
        <v>3446</v>
      </c>
      <c r="E231" s="23" t="s">
        <v>161</v>
      </c>
      <c r="F231" s="23" t="s">
        <v>16796</v>
      </c>
    </row>
    <row r="232" spans="1:6" ht="16" x14ac:dyDescent="0.2">
      <c r="A232" s="26" t="s">
        <v>3260</v>
      </c>
      <c r="B232" s="28">
        <v>407000</v>
      </c>
      <c r="C232" s="28">
        <v>36100</v>
      </c>
      <c r="D232" s="23" t="s">
        <v>7051</v>
      </c>
      <c r="E232" s="23" t="s">
        <v>161</v>
      </c>
      <c r="F232" s="23" t="s">
        <v>16797</v>
      </c>
    </row>
    <row r="233" spans="1:6" ht="16" x14ac:dyDescent="0.2">
      <c r="A233" s="26" t="s">
        <v>3273</v>
      </c>
      <c r="B233" s="28">
        <v>9000</v>
      </c>
      <c r="C233" s="28">
        <v>4400</v>
      </c>
      <c r="D233" s="23" t="s">
        <v>4481</v>
      </c>
      <c r="E233" s="23" t="s">
        <v>161</v>
      </c>
      <c r="F233" s="23" t="s">
        <v>16796</v>
      </c>
    </row>
    <row r="234" spans="1:6" ht="16" x14ac:dyDescent="0.2">
      <c r="A234" s="26" t="s">
        <v>3285</v>
      </c>
      <c r="B234" s="28">
        <v>24800</v>
      </c>
      <c r="C234" s="28">
        <v>1</v>
      </c>
      <c r="D234" s="23" t="s">
        <v>1211</v>
      </c>
      <c r="E234" s="23" t="s">
        <v>161</v>
      </c>
      <c r="F234" s="23" t="s">
        <v>16796</v>
      </c>
    </row>
    <row r="235" spans="1:6" ht="16" x14ac:dyDescent="0.2">
      <c r="A235" s="26" t="s">
        <v>3302</v>
      </c>
      <c r="B235" s="28">
        <v>66200</v>
      </c>
      <c r="C235" s="28">
        <v>10600</v>
      </c>
      <c r="D235" s="23" t="s">
        <v>7891</v>
      </c>
      <c r="E235" s="23"/>
      <c r="F235" s="23" t="s">
        <v>16796</v>
      </c>
    </row>
    <row r="236" spans="1:6" ht="16" x14ac:dyDescent="0.2">
      <c r="A236" s="26" t="s">
        <v>3319</v>
      </c>
      <c r="B236" s="28">
        <v>26600000</v>
      </c>
      <c r="C236" s="28">
        <v>1800000</v>
      </c>
      <c r="D236" s="23" t="s">
        <v>5031</v>
      </c>
      <c r="E236" s="23" t="s">
        <v>16788</v>
      </c>
      <c r="F236" s="23" t="s">
        <v>16796</v>
      </c>
    </row>
    <row r="237" spans="1:6" ht="16" x14ac:dyDescent="0.2">
      <c r="A237" s="26" t="s">
        <v>3324</v>
      </c>
      <c r="B237" s="28">
        <v>313000</v>
      </c>
      <c r="C237" s="28">
        <v>41600</v>
      </c>
      <c r="D237" s="23" t="s">
        <v>5283</v>
      </c>
      <c r="E237" s="23" t="s">
        <v>161</v>
      </c>
      <c r="F237" s="23" t="s">
        <v>16796</v>
      </c>
    </row>
    <row r="238" spans="1:6" ht="16" x14ac:dyDescent="0.2">
      <c r="A238" s="26" t="s">
        <v>3342</v>
      </c>
      <c r="B238" s="28">
        <v>1900</v>
      </c>
      <c r="C238" s="28">
        <v>693</v>
      </c>
      <c r="D238" s="23" t="s">
        <v>6599</v>
      </c>
      <c r="E238" s="23" t="s">
        <v>161</v>
      </c>
      <c r="F238" s="23" t="s">
        <v>16796</v>
      </c>
    </row>
    <row r="239" spans="1:6" ht="16" x14ac:dyDescent="0.2">
      <c r="A239" s="26" t="s">
        <v>3346</v>
      </c>
      <c r="B239" s="28">
        <v>357</v>
      </c>
      <c r="C239" s="28">
        <v>480</v>
      </c>
      <c r="D239" s="23" t="s">
        <v>7813</v>
      </c>
      <c r="E239" s="23" t="s">
        <v>161</v>
      </c>
      <c r="F239" s="23" t="s">
        <v>16796</v>
      </c>
    </row>
    <row r="240" spans="1:6" ht="16" x14ac:dyDescent="0.2">
      <c r="A240" s="26" t="s">
        <v>3360</v>
      </c>
      <c r="B240" s="28">
        <v>3500</v>
      </c>
      <c r="C240" s="28">
        <v>0</v>
      </c>
      <c r="D240" s="23" t="s">
        <v>7982</v>
      </c>
      <c r="E240" s="23" t="s">
        <v>161</v>
      </c>
      <c r="F240" s="23" t="s">
        <v>16796</v>
      </c>
    </row>
    <row r="241" spans="1:6" ht="16" x14ac:dyDescent="0.2">
      <c r="A241" s="26" t="s">
        <v>3374</v>
      </c>
      <c r="B241" s="28">
        <v>5500</v>
      </c>
      <c r="C241" s="28">
        <v>841</v>
      </c>
      <c r="D241" s="23" t="s">
        <v>2787</v>
      </c>
      <c r="E241" s="23"/>
      <c r="F241" s="23" t="s">
        <v>16797</v>
      </c>
    </row>
    <row r="242" spans="1:6" ht="16" x14ac:dyDescent="0.2">
      <c r="A242" s="26" t="s">
        <v>3381</v>
      </c>
      <c r="B242" s="28">
        <v>29000</v>
      </c>
      <c r="C242" s="28">
        <v>24400</v>
      </c>
      <c r="D242" s="23" t="s">
        <v>8251</v>
      </c>
      <c r="E242" s="23"/>
      <c r="F242" s="23" t="s">
        <v>16797</v>
      </c>
    </row>
    <row r="243" spans="1:6" ht="16" x14ac:dyDescent="0.2">
      <c r="A243" s="26" t="s">
        <v>3394</v>
      </c>
      <c r="B243" s="28">
        <v>2600000</v>
      </c>
      <c r="C243" s="28">
        <v>71000</v>
      </c>
      <c r="D243" s="23" t="s">
        <v>1531</v>
      </c>
      <c r="E243" s="23" t="s">
        <v>161</v>
      </c>
      <c r="F243" s="23" t="s">
        <v>16796</v>
      </c>
    </row>
    <row r="244" spans="1:6" ht="16" x14ac:dyDescent="0.2">
      <c r="A244" s="26" t="s">
        <v>3410</v>
      </c>
      <c r="B244" s="28">
        <v>75900</v>
      </c>
      <c r="C244" s="28">
        <v>26800</v>
      </c>
      <c r="D244" s="23" t="s">
        <v>8216</v>
      </c>
      <c r="E244" s="23" t="s">
        <v>16788</v>
      </c>
      <c r="F244" s="23" t="s">
        <v>16796</v>
      </c>
    </row>
    <row r="245" spans="1:6" ht="16" x14ac:dyDescent="0.2">
      <c r="A245" s="26" t="s">
        <v>3429</v>
      </c>
      <c r="B245" s="28">
        <v>37</v>
      </c>
      <c r="C245" s="28">
        <v>0</v>
      </c>
      <c r="D245" s="23" t="s">
        <v>3346</v>
      </c>
      <c r="E245" s="23" t="s">
        <v>161</v>
      </c>
      <c r="F245" s="23" t="s">
        <v>16796</v>
      </c>
    </row>
    <row r="246" spans="1:6" ht="16" x14ac:dyDescent="0.2">
      <c r="A246" s="26" t="s">
        <v>3433</v>
      </c>
      <c r="B246" s="28">
        <v>7700</v>
      </c>
      <c r="C246" s="28">
        <v>0</v>
      </c>
      <c r="D246" s="23" t="s">
        <v>2082</v>
      </c>
      <c r="E246" s="23" t="s">
        <v>161</v>
      </c>
      <c r="F246" s="23" t="s">
        <v>16796</v>
      </c>
    </row>
    <row r="247" spans="1:6" ht="16" x14ac:dyDescent="0.2">
      <c r="A247" s="26" t="s">
        <v>3446</v>
      </c>
      <c r="B247" s="28">
        <v>1800</v>
      </c>
      <c r="C247" s="28">
        <v>5900</v>
      </c>
      <c r="D247" s="23" t="s">
        <v>4749</v>
      </c>
      <c r="E247" s="23" t="s">
        <v>161</v>
      </c>
      <c r="F247" s="23" t="s">
        <v>16796</v>
      </c>
    </row>
    <row r="248" spans="1:6" ht="16" x14ac:dyDescent="0.2">
      <c r="A248" s="26" t="s">
        <v>3460</v>
      </c>
      <c r="B248" s="28">
        <v>60400</v>
      </c>
      <c r="C248" s="28">
        <v>10600</v>
      </c>
      <c r="D248" s="23" t="s">
        <v>2769</v>
      </c>
      <c r="E248" s="23"/>
      <c r="F248" s="23" t="s">
        <v>16796</v>
      </c>
    </row>
    <row r="249" spans="1:6" ht="16" x14ac:dyDescent="0.2">
      <c r="A249" s="26" t="s">
        <v>3478</v>
      </c>
      <c r="B249" s="28">
        <v>264000</v>
      </c>
      <c r="C249" s="28">
        <v>102</v>
      </c>
      <c r="D249" s="23" t="s">
        <v>2803</v>
      </c>
      <c r="E249" s="23"/>
      <c r="F249" s="23" t="s">
        <v>16796</v>
      </c>
    </row>
    <row r="250" spans="1:6" ht="16" x14ac:dyDescent="0.2">
      <c r="A250" s="26" t="s">
        <v>3498</v>
      </c>
      <c r="B250" s="28">
        <v>114000</v>
      </c>
      <c r="C250" s="28">
        <v>16400</v>
      </c>
      <c r="D250" s="23" t="s">
        <v>3437</v>
      </c>
      <c r="E250" s="23" t="s">
        <v>15891</v>
      </c>
      <c r="F250" s="23" t="s">
        <v>16796</v>
      </c>
    </row>
    <row r="251" spans="1:6" ht="16" x14ac:dyDescent="0.2">
      <c r="A251" s="26" t="s">
        <v>3507</v>
      </c>
      <c r="B251" s="28">
        <v>6600000</v>
      </c>
      <c r="C251" s="28">
        <v>2400000</v>
      </c>
      <c r="D251" s="23" t="s">
        <v>8222</v>
      </c>
      <c r="E251" s="23" t="s">
        <v>161</v>
      </c>
      <c r="F251" s="23" t="s">
        <v>16796</v>
      </c>
    </row>
    <row r="252" spans="1:6" ht="16" x14ac:dyDescent="0.2">
      <c r="A252" s="26"/>
      <c r="B252" s="28" t="e">
        <v>#VALUE!</v>
      </c>
      <c r="C252" s="28" t="e">
        <v>#VALUE!</v>
      </c>
      <c r="D252" s="23" t="s">
        <v>4764</v>
      </c>
      <c r="E252" s="23"/>
      <c r="F252" s="23" t="s">
        <v>16796</v>
      </c>
    </row>
    <row r="253" spans="1:6" ht="16" x14ac:dyDescent="0.2">
      <c r="A253" s="26" t="s">
        <v>3530</v>
      </c>
      <c r="B253" s="28">
        <v>0</v>
      </c>
      <c r="C253" s="28">
        <v>0</v>
      </c>
      <c r="D253" s="23" t="s">
        <v>8106</v>
      </c>
      <c r="E253" s="23" t="s">
        <v>15869</v>
      </c>
      <c r="F253" s="23" t="s">
        <v>16796</v>
      </c>
    </row>
    <row r="254" spans="1:6" ht="16" x14ac:dyDescent="0.2">
      <c r="A254" s="26" t="s">
        <v>3551</v>
      </c>
      <c r="B254" s="28">
        <v>9200</v>
      </c>
      <c r="C254" s="28">
        <v>866</v>
      </c>
      <c r="D254" s="23" t="s">
        <v>16809</v>
      </c>
      <c r="E254" s="23" t="s">
        <v>161</v>
      </c>
      <c r="F254" s="23" t="s">
        <v>16796</v>
      </c>
    </row>
    <row r="255" spans="1:6" ht="16" x14ac:dyDescent="0.2">
      <c r="A255" s="26" t="s">
        <v>3566</v>
      </c>
      <c r="B255" s="28">
        <v>1600</v>
      </c>
      <c r="C255" s="28">
        <v>0</v>
      </c>
      <c r="D255" s="23" t="s">
        <v>6624</v>
      </c>
      <c r="E255" s="23" t="s">
        <v>161</v>
      </c>
      <c r="F255" s="23" t="s">
        <v>16796</v>
      </c>
    </row>
    <row r="256" spans="1:6" ht="16" x14ac:dyDescent="0.2">
      <c r="A256" s="26" t="s">
        <v>3577</v>
      </c>
      <c r="B256" s="28">
        <v>879</v>
      </c>
      <c r="C256" s="28">
        <v>1400</v>
      </c>
      <c r="D256" s="23" t="s">
        <v>5449</v>
      </c>
      <c r="E256" s="23" t="s">
        <v>161</v>
      </c>
      <c r="F256" s="23" t="s">
        <v>16796</v>
      </c>
    </row>
    <row r="257" spans="1:6" ht="16" x14ac:dyDescent="0.2">
      <c r="A257" s="26" t="s">
        <v>3586</v>
      </c>
      <c r="B257" s="28">
        <v>6700000</v>
      </c>
      <c r="C257" s="28">
        <v>45600</v>
      </c>
      <c r="D257" s="23" t="s">
        <v>1571</v>
      </c>
      <c r="E257" s="23" t="s">
        <v>16788</v>
      </c>
      <c r="F257" s="23" t="s">
        <v>16796</v>
      </c>
    </row>
    <row r="258" spans="1:6" ht="16" x14ac:dyDescent="0.2">
      <c r="A258" s="26" t="s">
        <v>3596</v>
      </c>
      <c r="B258" s="28">
        <v>48900</v>
      </c>
      <c r="C258" s="28">
        <v>0</v>
      </c>
      <c r="D258" s="23" t="s">
        <v>6889</v>
      </c>
      <c r="E258" s="23" t="s">
        <v>15869</v>
      </c>
      <c r="F258" s="23" t="s">
        <v>16796</v>
      </c>
    </row>
    <row r="259" spans="1:6" ht="16" x14ac:dyDescent="0.2">
      <c r="A259" s="26" t="s">
        <v>3611</v>
      </c>
      <c r="B259" s="28">
        <v>594000</v>
      </c>
      <c r="C259" s="28">
        <v>34800</v>
      </c>
      <c r="D259" s="23" t="s">
        <v>7769</v>
      </c>
      <c r="E259" s="23" t="s">
        <v>15891</v>
      </c>
      <c r="F259" s="23" t="s">
        <v>16797</v>
      </c>
    </row>
    <row r="260" spans="1:6" ht="16" x14ac:dyDescent="0.2">
      <c r="A260" s="26" t="s">
        <v>3629</v>
      </c>
      <c r="B260" s="28">
        <v>804000</v>
      </c>
      <c r="C260" s="28">
        <v>4500</v>
      </c>
      <c r="D260" s="23" t="s">
        <v>587</v>
      </c>
      <c r="E260" s="23"/>
      <c r="F260" s="23" t="s">
        <v>16796</v>
      </c>
    </row>
    <row r="261" spans="1:6" ht="16" x14ac:dyDescent="0.2">
      <c r="A261" s="26" t="s">
        <v>3638</v>
      </c>
      <c r="B261" s="28">
        <v>147000</v>
      </c>
      <c r="C261" s="28">
        <v>7600</v>
      </c>
      <c r="D261" s="23" t="s">
        <v>105</v>
      </c>
      <c r="E261" s="23" t="s">
        <v>161</v>
      </c>
      <c r="F261" s="23" t="s">
        <v>16796</v>
      </c>
    </row>
    <row r="262" spans="1:6" ht="16" x14ac:dyDescent="0.2">
      <c r="A262" s="26" t="s">
        <v>801</v>
      </c>
      <c r="B262" s="28">
        <v>4500</v>
      </c>
      <c r="C262" s="28">
        <v>5300</v>
      </c>
      <c r="D262" s="23" t="s">
        <v>2940</v>
      </c>
      <c r="E262" s="23"/>
      <c r="F262" s="23" t="s">
        <v>16796</v>
      </c>
    </row>
    <row r="263" spans="1:6" ht="16" x14ac:dyDescent="0.2">
      <c r="A263" s="26" t="s">
        <v>1211</v>
      </c>
      <c r="B263" s="28">
        <v>204000</v>
      </c>
      <c r="C263" s="28">
        <v>1300</v>
      </c>
      <c r="D263" s="23" t="s">
        <v>801</v>
      </c>
      <c r="E263" s="23" t="s">
        <v>161</v>
      </c>
      <c r="F263" s="23" t="s">
        <v>16796</v>
      </c>
    </row>
    <row r="264" spans="1:6" ht="16" x14ac:dyDescent="0.2">
      <c r="A264" s="26" t="s">
        <v>3670</v>
      </c>
      <c r="B264" s="28">
        <v>3100</v>
      </c>
      <c r="C264" s="28">
        <v>3800</v>
      </c>
      <c r="D264" s="23" t="s">
        <v>8010</v>
      </c>
      <c r="E264" s="23" t="s">
        <v>161</v>
      </c>
      <c r="F264" s="23" t="s">
        <v>16796</v>
      </c>
    </row>
    <row r="265" spans="1:6" ht="16" x14ac:dyDescent="0.2">
      <c r="A265" s="26"/>
      <c r="B265" s="28" t="e">
        <v>#VALUE!</v>
      </c>
      <c r="C265" s="28" t="e">
        <v>#VALUE!</v>
      </c>
      <c r="D265" s="23" t="s">
        <v>8621</v>
      </c>
      <c r="E265" s="23" t="s">
        <v>161</v>
      </c>
      <c r="F265" s="23" t="s">
        <v>16796</v>
      </c>
    </row>
    <row r="266" spans="1:6" ht="16" x14ac:dyDescent="0.2">
      <c r="A266" s="26" t="s">
        <v>3684</v>
      </c>
      <c r="B266" s="28">
        <v>1100000</v>
      </c>
      <c r="C266" s="28">
        <v>138000</v>
      </c>
      <c r="D266" s="23" t="s">
        <v>7989</v>
      </c>
      <c r="E266" s="23" t="s">
        <v>161</v>
      </c>
      <c r="F266" s="23" t="s">
        <v>16796</v>
      </c>
    </row>
    <row r="267" spans="1:6" ht="16" x14ac:dyDescent="0.2">
      <c r="A267" s="26" t="s">
        <v>3691</v>
      </c>
      <c r="B267" s="28">
        <v>218</v>
      </c>
      <c r="C267" s="28">
        <v>2</v>
      </c>
      <c r="D267" s="23" t="s">
        <v>3125</v>
      </c>
      <c r="E267" s="23"/>
      <c r="F267" s="23" t="s">
        <v>16797</v>
      </c>
    </row>
    <row r="268" spans="1:6" ht="16" x14ac:dyDescent="0.2">
      <c r="A268" s="26" t="s">
        <v>3546</v>
      </c>
      <c r="B268" s="28">
        <v>14100</v>
      </c>
      <c r="C268" s="28">
        <v>4900</v>
      </c>
      <c r="D268" s="23" t="s">
        <v>7833</v>
      </c>
      <c r="E268" s="23"/>
      <c r="F268" s="23" t="s">
        <v>16796</v>
      </c>
    </row>
    <row r="269" spans="1:6" ht="16" x14ac:dyDescent="0.2">
      <c r="A269" s="26" t="s">
        <v>3715</v>
      </c>
      <c r="B269" s="28">
        <v>0</v>
      </c>
      <c r="C269" s="28">
        <v>0</v>
      </c>
      <c r="D269" s="23" t="s">
        <v>1000</v>
      </c>
      <c r="E269" s="23" t="s">
        <v>161</v>
      </c>
      <c r="F269" s="23" t="s">
        <v>16797</v>
      </c>
    </row>
    <row r="270" spans="1:6" ht="16" x14ac:dyDescent="0.2">
      <c r="A270" s="26" t="s">
        <v>3729</v>
      </c>
      <c r="B270" s="28">
        <v>37500</v>
      </c>
      <c r="C270" s="28">
        <v>1100</v>
      </c>
      <c r="D270" s="23" t="s">
        <v>4351</v>
      </c>
      <c r="E270" s="23" t="s">
        <v>16788</v>
      </c>
      <c r="F270" s="23" t="s">
        <v>16796</v>
      </c>
    </row>
    <row r="271" spans="1:6" ht="16" x14ac:dyDescent="0.2">
      <c r="A271" s="26"/>
      <c r="B271" s="28" t="e">
        <v>#VALUE!</v>
      </c>
      <c r="C271" s="28" t="e">
        <v>#VALUE!</v>
      </c>
      <c r="D271" s="23" t="s">
        <v>7574</v>
      </c>
      <c r="E271" s="23" t="s">
        <v>16788</v>
      </c>
      <c r="F271" s="23" t="s">
        <v>16796</v>
      </c>
    </row>
    <row r="272" spans="1:6" ht="16" x14ac:dyDescent="0.2">
      <c r="A272" s="26" t="s">
        <v>3755</v>
      </c>
      <c r="B272" s="28">
        <v>7400</v>
      </c>
      <c r="C272" s="28">
        <v>1900</v>
      </c>
      <c r="D272" s="23" t="s">
        <v>4134</v>
      </c>
      <c r="E272" s="23"/>
      <c r="F272" s="23" t="s">
        <v>16796</v>
      </c>
    </row>
    <row r="273" spans="1:6" ht="16" x14ac:dyDescent="0.2">
      <c r="A273" s="26" t="s">
        <v>3762</v>
      </c>
      <c r="B273" s="28">
        <v>26</v>
      </c>
      <c r="C273" s="28">
        <v>0</v>
      </c>
      <c r="D273" s="23" t="s">
        <v>7318</v>
      </c>
      <c r="E273" s="23" t="s">
        <v>16788</v>
      </c>
      <c r="F273" s="23" t="s">
        <v>16796</v>
      </c>
    </row>
    <row r="274" spans="1:6" ht="16" x14ac:dyDescent="0.2">
      <c r="A274" s="26" t="s">
        <v>3767</v>
      </c>
      <c r="B274" s="28">
        <v>22800</v>
      </c>
      <c r="C274" s="28">
        <v>13000</v>
      </c>
      <c r="D274" s="23" t="s">
        <v>6179</v>
      </c>
      <c r="E274" s="23"/>
      <c r="F274" s="23" t="s">
        <v>16796</v>
      </c>
    </row>
    <row r="275" spans="1:6" ht="16" x14ac:dyDescent="0.2">
      <c r="A275" s="26"/>
      <c r="B275" s="28" t="e">
        <v>#VALUE!</v>
      </c>
      <c r="C275" s="28" t="e">
        <v>#VALUE!</v>
      </c>
      <c r="D275" s="23" t="s">
        <v>3289</v>
      </c>
      <c r="E275" s="23"/>
      <c r="F275" s="23" t="s">
        <v>16796</v>
      </c>
    </row>
    <row r="276" spans="1:6" ht="16" x14ac:dyDescent="0.2">
      <c r="A276" s="26" t="s">
        <v>3804</v>
      </c>
      <c r="B276" s="28">
        <v>0</v>
      </c>
      <c r="C276" s="28">
        <v>0</v>
      </c>
      <c r="D276" s="23" t="s">
        <v>3670</v>
      </c>
      <c r="E276" s="23" t="s">
        <v>161</v>
      </c>
      <c r="F276" s="23" t="s">
        <v>16796</v>
      </c>
    </row>
    <row r="277" spans="1:6" ht="16" x14ac:dyDescent="0.2">
      <c r="A277" s="26" t="s">
        <v>3818</v>
      </c>
      <c r="B277" s="28">
        <v>2600</v>
      </c>
      <c r="C277" s="28">
        <v>1500</v>
      </c>
      <c r="D277" s="23" t="s">
        <v>4535</v>
      </c>
      <c r="E277" s="23" t="s">
        <v>161</v>
      </c>
      <c r="F277" s="23" t="s">
        <v>16796</v>
      </c>
    </row>
    <row r="278" spans="1:6" ht="16" x14ac:dyDescent="0.2">
      <c r="A278" s="26" t="s">
        <v>1579</v>
      </c>
      <c r="B278" s="28">
        <v>0</v>
      </c>
      <c r="C278" s="28">
        <v>0</v>
      </c>
      <c r="D278" s="23" t="s">
        <v>2409</v>
      </c>
      <c r="E278" s="23"/>
      <c r="F278" s="23" t="s">
        <v>16796</v>
      </c>
    </row>
    <row r="279" spans="1:6" ht="16" x14ac:dyDescent="0.2">
      <c r="A279" s="26" t="s">
        <v>3850</v>
      </c>
      <c r="B279" s="28">
        <v>1200</v>
      </c>
      <c r="C279" s="28">
        <v>4600</v>
      </c>
      <c r="D279" s="23" t="s">
        <v>2908</v>
      </c>
      <c r="E279" s="23" t="s">
        <v>161</v>
      </c>
      <c r="F279" s="23" t="s">
        <v>16796</v>
      </c>
    </row>
    <row r="280" spans="1:6" ht="16" x14ac:dyDescent="0.2">
      <c r="A280" s="26" t="s">
        <v>3864</v>
      </c>
      <c r="B280" s="28">
        <v>6900</v>
      </c>
      <c r="C280" s="28">
        <v>68</v>
      </c>
      <c r="D280" s="23" t="s">
        <v>5185</v>
      </c>
      <c r="E280" s="23"/>
      <c r="F280" s="23" t="s">
        <v>16796</v>
      </c>
    </row>
    <row r="281" spans="1:6" ht="16" x14ac:dyDescent="0.2">
      <c r="A281" s="26" t="s">
        <v>3876</v>
      </c>
      <c r="B281" s="28">
        <v>81700</v>
      </c>
      <c r="C281" s="28">
        <v>261</v>
      </c>
      <c r="D281" s="23" t="s">
        <v>530</v>
      </c>
      <c r="E281" s="23" t="s">
        <v>161</v>
      </c>
      <c r="F281" s="23" t="s">
        <v>16796</v>
      </c>
    </row>
    <row r="282" spans="1:6" ht="16" x14ac:dyDescent="0.2">
      <c r="A282" s="26" t="s">
        <v>3884</v>
      </c>
      <c r="B282" s="28">
        <v>0</v>
      </c>
      <c r="C282" s="28">
        <v>0</v>
      </c>
      <c r="D282" s="23" t="s">
        <v>671</v>
      </c>
      <c r="E282" s="23" t="s">
        <v>15869</v>
      </c>
      <c r="F282" s="23" t="s">
        <v>16796</v>
      </c>
    </row>
    <row r="283" spans="1:6" ht="16" x14ac:dyDescent="0.2">
      <c r="A283" s="26" t="s">
        <v>3893</v>
      </c>
      <c r="B283" s="28">
        <v>58400</v>
      </c>
      <c r="C283" s="28">
        <v>17900</v>
      </c>
      <c r="D283" s="23" t="s">
        <v>3605</v>
      </c>
      <c r="E283" s="23"/>
      <c r="F283" s="23" t="s">
        <v>16796</v>
      </c>
    </row>
    <row r="284" spans="1:6" ht="16" x14ac:dyDescent="0.2">
      <c r="A284" s="26" t="s">
        <v>3908</v>
      </c>
      <c r="B284" s="28">
        <v>14</v>
      </c>
      <c r="C284" s="28">
        <v>15900</v>
      </c>
      <c r="D284" s="23" t="s">
        <v>2438</v>
      </c>
      <c r="E284" s="23" t="s">
        <v>15869</v>
      </c>
      <c r="F284" s="23" t="s">
        <v>16796</v>
      </c>
    </row>
    <row r="285" spans="1:6" ht="16" x14ac:dyDescent="0.2">
      <c r="A285" s="26" t="s">
        <v>3924</v>
      </c>
      <c r="B285" s="28">
        <v>552</v>
      </c>
      <c r="C285" s="28">
        <v>4900</v>
      </c>
      <c r="D285" s="23" t="s">
        <v>2515</v>
      </c>
      <c r="E285" s="23"/>
      <c r="F285" s="23" t="s">
        <v>16796</v>
      </c>
    </row>
    <row r="286" spans="1:6" ht="16" x14ac:dyDescent="0.2">
      <c r="A286" s="26" t="s">
        <v>3929</v>
      </c>
      <c r="B286" s="28">
        <v>0</v>
      </c>
      <c r="C286" s="28">
        <v>0</v>
      </c>
      <c r="D286" s="23" t="s">
        <v>7733</v>
      </c>
      <c r="E286" s="23"/>
      <c r="F286" s="23" t="s">
        <v>16796</v>
      </c>
    </row>
    <row r="287" spans="1:6" ht="16" x14ac:dyDescent="0.2">
      <c r="A287" s="26" t="s">
        <v>3930</v>
      </c>
      <c r="B287" s="28">
        <v>6200</v>
      </c>
      <c r="C287" s="28">
        <v>355</v>
      </c>
      <c r="D287" s="23" t="s">
        <v>3850</v>
      </c>
      <c r="E287" s="23" t="s">
        <v>161</v>
      </c>
      <c r="F287" s="23" t="s">
        <v>16796</v>
      </c>
    </row>
    <row r="288" spans="1:6" ht="16" x14ac:dyDescent="0.2">
      <c r="A288" s="26" t="s">
        <v>3945</v>
      </c>
      <c r="B288" s="28">
        <v>41800</v>
      </c>
      <c r="C288" s="28">
        <v>8500</v>
      </c>
      <c r="D288" s="23" t="s">
        <v>1913</v>
      </c>
      <c r="E288" s="23"/>
      <c r="F288" s="23" t="s">
        <v>16796</v>
      </c>
    </row>
    <row r="289" spans="1:6" ht="16" x14ac:dyDescent="0.2">
      <c r="A289" s="26" t="s">
        <v>3958</v>
      </c>
      <c r="B289" s="28">
        <v>6800</v>
      </c>
      <c r="C289" s="28">
        <v>22500</v>
      </c>
      <c r="D289" s="23" t="s">
        <v>4105</v>
      </c>
      <c r="E289" s="23" t="s">
        <v>15869</v>
      </c>
      <c r="F289" s="23" t="s">
        <v>16796</v>
      </c>
    </row>
    <row r="290" spans="1:6" ht="16" x14ac:dyDescent="0.2">
      <c r="A290" s="26" t="s">
        <v>3966</v>
      </c>
      <c r="B290" s="28">
        <v>30800</v>
      </c>
      <c r="C290" s="28">
        <v>5200</v>
      </c>
      <c r="D290" s="23" t="s">
        <v>6147</v>
      </c>
      <c r="E290" s="23" t="s">
        <v>15869</v>
      </c>
      <c r="F290" s="23" t="s">
        <v>16796</v>
      </c>
    </row>
    <row r="291" spans="1:6" ht="16" x14ac:dyDescent="0.2">
      <c r="A291" s="26" t="s">
        <v>1372</v>
      </c>
      <c r="B291" s="28">
        <v>0</v>
      </c>
      <c r="C291" s="28">
        <v>0</v>
      </c>
      <c r="D291" s="23" t="s">
        <v>1443</v>
      </c>
      <c r="E291" s="23" t="s">
        <v>161</v>
      </c>
      <c r="F291" s="23" t="s">
        <v>16796</v>
      </c>
    </row>
    <row r="292" spans="1:6" ht="16" x14ac:dyDescent="0.2">
      <c r="A292" s="26" t="s">
        <v>3983</v>
      </c>
      <c r="B292" s="28">
        <v>363000</v>
      </c>
      <c r="C292" s="28">
        <v>31000</v>
      </c>
      <c r="D292" s="23" t="s">
        <v>8180</v>
      </c>
      <c r="E292" s="23" t="s">
        <v>15869</v>
      </c>
      <c r="F292" s="23" t="s">
        <v>16797</v>
      </c>
    </row>
    <row r="293" spans="1:6" ht="16" x14ac:dyDescent="0.2">
      <c r="A293" s="26" t="s">
        <v>3998</v>
      </c>
      <c r="B293" s="28">
        <v>69800</v>
      </c>
      <c r="C293" s="28">
        <v>38900</v>
      </c>
      <c r="D293" s="23" t="s">
        <v>4180</v>
      </c>
      <c r="E293" s="23" t="s">
        <v>161</v>
      </c>
      <c r="F293" s="23" t="s">
        <v>16796</v>
      </c>
    </row>
    <row r="294" spans="1:6" ht="16" x14ac:dyDescent="0.2">
      <c r="A294" s="26" t="s">
        <v>4006</v>
      </c>
      <c r="B294" s="28">
        <v>0</v>
      </c>
      <c r="C294" s="28">
        <v>0</v>
      </c>
      <c r="D294" s="23" t="s">
        <v>8018</v>
      </c>
      <c r="E294" s="23" t="s">
        <v>15869</v>
      </c>
      <c r="F294" s="23" t="s">
        <v>16796</v>
      </c>
    </row>
    <row r="295" spans="1:6" ht="16" x14ac:dyDescent="0.2">
      <c r="A295" s="26" t="s">
        <v>4025</v>
      </c>
      <c r="B295" s="28">
        <v>8400</v>
      </c>
      <c r="C295" s="28">
        <v>2100</v>
      </c>
      <c r="D295" s="23" t="s">
        <v>7694</v>
      </c>
      <c r="E295" s="23" t="s">
        <v>15891</v>
      </c>
      <c r="F295" s="23" t="s">
        <v>16796</v>
      </c>
    </row>
    <row r="296" spans="1:6" ht="16" x14ac:dyDescent="0.2">
      <c r="A296" s="26" t="s">
        <v>4038</v>
      </c>
      <c r="B296" s="28">
        <v>4</v>
      </c>
      <c r="C296" s="28">
        <v>0</v>
      </c>
      <c r="D296" s="23" t="s">
        <v>2366</v>
      </c>
      <c r="E296" s="23"/>
      <c r="F296" s="23" t="s">
        <v>16796</v>
      </c>
    </row>
    <row r="297" spans="1:6" ht="16" x14ac:dyDescent="0.2">
      <c r="A297" s="26" t="s">
        <v>2677</v>
      </c>
      <c r="B297" s="28">
        <v>12100</v>
      </c>
      <c r="C297" s="28">
        <v>1900</v>
      </c>
      <c r="D297" s="23" t="s">
        <v>2051</v>
      </c>
      <c r="E297" s="23" t="s">
        <v>161</v>
      </c>
      <c r="F297" s="23" t="s">
        <v>16796</v>
      </c>
    </row>
    <row r="298" spans="1:6" ht="16" x14ac:dyDescent="0.2">
      <c r="A298" s="26"/>
      <c r="B298" s="28" t="e">
        <v>#VALUE!</v>
      </c>
      <c r="C298" s="28" t="e">
        <v>#VALUE!</v>
      </c>
      <c r="D298" s="23" t="s">
        <v>7083</v>
      </c>
      <c r="E298" s="23" t="s">
        <v>15869</v>
      </c>
      <c r="F298" s="23" t="s">
        <v>16796</v>
      </c>
    </row>
    <row r="299" spans="1:6" ht="16" x14ac:dyDescent="0.2">
      <c r="A299" s="26" t="s">
        <v>4082</v>
      </c>
      <c r="B299" s="28">
        <v>73200</v>
      </c>
      <c r="C299" s="28">
        <v>26000</v>
      </c>
      <c r="D299" s="23" t="s">
        <v>1452</v>
      </c>
      <c r="E299" s="23" t="s">
        <v>161</v>
      </c>
      <c r="F299" s="23" t="s">
        <v>16796</v>
      </c>
    </row>
    <row r="300" spans="1:6" ht="16" x14ac:dyDescent="0.2">
      <c r="A300" s="26" t="s">
        <v>4093</v>
      </c>
      <c r="B300" s="28">
        <v>39400</v>
      </c>
      <c r="C300" s="28">
        <v>764</v>
      </c>
      <c r="D300" s="23" t="s">
        <v>4892</v>
      </c>
      <c r="E300" s="23" t="s">
        <v>161</v>
      </c>
      <c r="F300" s="23" t="s">
        <v>16796</v>
      </c>
    </row>
    <row r="301" spans="1:6" ht="16" x14ac:dyDescent="0.2">
      <c r="A301" s="26" t="s">
        <v>4105</v>
      </c>
      <c r="B301" s="28">
        <v>0</v>
      </c>
      <c r="C301" s="28">
        <v>0</v>
      </c>
      <c r="D301" s="23" t="s">
        <v>3771</v>
      </c>
      <c r="E301" s="23" t="s">
        <v>161</v>
      </c>
      <c r="F301" s="23" t="s">
        <v>16797</v>
      </c>
    </row>
    <row r="302" spans="1:6" ht="16" x14ac:dyDescent="0.2">
      <c r="A302" s="26" t="s">
        <v>4123</v>
      </c>
      <c r="B302" s="28">
        <v>8100</v>
      </c>
      <c r="C302" s="28">
        <v>5100</v>
      </c>
      <c r="D302" s="23" t="s">
        <v>7553</v>
      </c>
      <c r="E302" s="23" t="s">
        <v>161</v>
      </c>
      <c r="F302" s="23" t="s">
        <v>16796</v>
      </c>
    </row>
    <row r="303" spans="1:6" ht="16" x14ac:dyDescent="0.2">
      <c r="A303" s="26" t="s">
        <v>4134</v>
      </c>
      <c r="B303" s="28">
        <v>10800</v>
      </c>
      <c r="C303" s="28">
        <v>3900</v>
      </c>
      <c r="D303" s="23" t="s">
        <v>8034</v>
      </c>
      <c r="E303" s="23" t="s">
        <v>161</v>
      </c>
      <c r="F303" s="23" t="s">
        <v>16797</v>
      </c>
    </row>
    <row r="304" spans="1:6" ht="16" x14ac:dyDescent="0.2">
      <c r="A304" s="26" t="s">
        <v>4142</v>
      </c>
      <c r="B304" s="28">
        <v>27</v>
      </c>
      <c r="C304" s="28">
        <v>2400</v>
      </c>
      <c r="D304" s="23" t="s">
        <v>1134</v>
      </c>
      <c r="E304" s="23"/>
      <c r="F304" s="23" t="s">
        <v>16796</v>
      </c>
    </row>
    <row r="305" spans="1:6" ht="16" x14ac:dyDescent="0.2">
      <c r="A305" s="26" t="s">
        <v>4160</v>
      </c>
      <c r="B305" s="28">
        <v>42000</v>
      </c>
      <c r="C305" s="28">
        <v>14200</v>
      </c>
      <c r="D305" s="23" t="s">
        <v>1924</v>
      </c>
      <c r="E305" s="23" t="s">
        <v>161</v>
      </c>
      <c r="F305" s="23" t="s">
        <v>16796</v>
      </c>
    </row>
    <row r="306" spans="1:6" ht="16" x14ac:dyDescent="0.2">
      <c r="A306" s="26" t="s">
        <v>4169</v>
      </c>
      <c r="B306" s="28">
        <v>25700</v>
      </c>
      <c r="C306" s="28">
        <v>3700</v>
      </c>
      <c r="D306" s="23" t="s">
        <v>8117</v>
      </c>
      <c r="E306" s="23" t="s">
        <v>161</v>
      </c>
      <c r="F306" s="23" t="s">
        <v>16796</v>
      </c>
    </row>
    <row r="307" spans="1:6" ht="16" x14ac:dyDescent="0.2">
      <c r="A307" s="26" t="s">
        <v>4188</v>
      </c>
      <c r="B307" s="28">
        <v>337000</v>
      </c>
      <c r="C307" s="28">
        <v>48500</v>
      </c>
      <c r="D307" s="23" t="s">
        <v>6519</v>
      </c>
      <c r="E307" s="23" t="s">
        <v>161</v>
      </c>
      <c r="F307" s="23" t="s">
        <v>16797</v>
      </c>
    </row>
    <row r="308" spans="1:6" ht="16" x14ac:dyDescent="0.2">
      <c r="A308" s="26" t="s">
        <v>4199</v>
      </c>
      <c r="B308" s="28">
        <v>0</v>
      </c>
      <c r="C308" s="28">
        <v>0</v>
      </c>
      <c r="D308" s="23" t="s">
        <v>8368</v>
      </c>
      <c r="E308" s="23" t="s">
        <v>161</v>
      </c>
      <c r="F308" s="23" t="s">
        <v>16797</v>
      </c>
    </row>
    <row r="309" spans="1:6" ht="16" x14ac:dyDescent="0.2">
      <c r="A309" s="26" t="s">
        <v>4218</v>
      </c>
      <c r="B309" s="28">
        <v>4500</v>
      </c>
      <c r="C309" s="28">
        <v>197</v>
      </c>
      <c r="D309" s="23" t="s">
        <v>16810</v>
      </c>
      <c r="E309" s="23"/>
      <c r="F309" s="23" t="s">
        <v>16796</v>
      </c>
    </row>
    <row r="310" spans="1:6" ht="16" x14ac:dyDescent="0.2">
      <c r="A310" s="26" t="s">
        <v>4236</v>
      </c>
      <c r="B310" s="28">
        <v>18400</v>
      </c>
      <c r="C310" s="28">
        <v>11100</v>
      </c>
      <c r="D310" s="23" t="s">
        <v>964</v>
      </c>
      <c r="E310" s="23"/>
      <c r="F310" s="23" t="s">
        <v>16796</v>
      </c>
    </row>
    <row r="311" spans="1:6" ht="16" x14ac:dyDescent="0.2">
      <c r="A311" s="26" t="s">
        <v>2226</v>
      </c>
      <c r="B311" s="28">
        <v>58700</v>
      </c>
      <c r="C311" s="28">
        <v>2800</v>
      </c>
      <c r="D311" s="23" t="s">
        <v>7938</v>
      </c>
      <c r="E311" s="23" t="s">
        <v>16788</v>
      </c>
      <c r="F311" s="23" t="s">
        <v>16796</v>
      </c>
    </row>
    <row r="312" spans="1:6" ht="16" x14ac:dyDescent="0.2">
      <c r="A312" s="26" t="s">
        <v>1462</v>
      </c>
      <c r="B312" s="28">
        <v>1800000</v>
      </c>
      <c r="C312" s="28">
        <v>371000</v>
      </c>
      <c r="D312" s="23" t="s">
        <v>6122</v>
      </c>
      <c r="E312" s="23" t="s">
        <v>16788</v>
      </c>
      <c r="F312" s="23" t="s">
        <v>16796</v>
      </c>
    </row>
    <row r="313" spans="1:6" ht="16" x14ac:dyDescent="0.2">
      <c r="A313" s="26" t="s">
        <v>4271</v>
      </c>
      <c r="B313" s="28">
        <v>17500</v>
      </c>
      <c r="C313" s="28">
        <v>30300</v>
      </c>
      <c r="D313" s="23" t="s">
        <v>7822</v>
      </c>
      <c r="E313" s="23" t="s">
        <v>161</v>
      </c>
      <c r="F313" s="23" t="s">
        <v>16796</v>
      </c>
    </row>
    <row r="314" spans="1:6" ht="16" x14ac:dyDescent="0.2">
      <c r="A314" s="26" t="s">
        <v>4290</v>
      </c>
      <c r="B314" s="28">
        <v>0</v>
      </c>
      <c r="C314" s="28">
        <v>0</v>
      </c>
      <c r="D314" s="23" t="s">
        <v>6746</v>
      </c>
      <c r="E314" s="23" t="s">
        <v>161</v>
      </c>
      <c r="F314" s="23" t="s">
        <v>16796</v>
      </c>
    </row>
    <row r="315" spans="1:6" ht="16" x14ac:dyDescent="0.2">
      <c r="A315" s="26" t="s">
        <v>4298</v>
      </c>
      <c r="B315" s="28">
        <v>799</v>
      </c>
      <c r="C315" s="28">
        <v>1000</v>
      </c>
      <c r="D315" s="23" t="s">
        <v>6943</v>
      </c>
      <c r="E315" s="23" t="s">
        <v>16788</v>
      </c>
      <c r="F315" s="23" t="s">
        <v>16796</v>
      </c>
    </row>
    <row r="316" spans="1:6" ht="16" x14ac:dyDescent="0.2">
      <c r="A316" s="26" t="s">
        <v>4304</v>
      </c>
      <c r="B316" s="28">
        <v>1400</v>
      </c>
      <c r="C316" s="28">
        <v>4800</v>
      </c>
      <c r="D316" s="23" t="s">
        <v>4575</v>
      </c>
      <c r="E316" s="23" t="s">
        <v>161</v>
      </c>
      <c r="F316" s="23" t="s">
        <v>16796</v>
      </c>
    </row>
    <row r="317" spans="1:6" ht="16" x14ac:dyDescent="0.2">
      <c r="A317" s="26" t="s">
        <v>4308</v>
      </c>
      <c r="B317" s="28">
        <v>499</v>
      </c>
      <c r="C317" s="28">
        <v>0</v>
      </c>
      <c r="D317" s="23" t="s">
        <v>7291</v>
      </c>
      <c r="E317" s="23" t="s">
        <v>161</v>
      </c>
      <c r="F317" s="23" t="s">
        <v>16797</v>
      </c>
    </row>
    <row r="318" spans="1:6" ht="16" x14ac:dyDescent="0.2">
      <c r="A318" s="26" t="s">
        <v>4318</v>
      </c>
      <c r="B318" s="28">
        <v>25900</v>
      </c>
      <c r="C318" s="28">
        <v>5500</v>
      </c>
      <c r="D318" s="23" t="s">
        <v>4360</v>
      </c>
      <c r="E318" s="23" t="s">
        <v>161</v>
      </c>
      <c r="F318" s="23" t="s">
        <v>16797</v>
      </c>
    </row>
    <row r="319" spans="1:6" ht="16" x14ac:dyDescent="0.2">
      <c r="A319" s="26" t="s">
        <v>987</v>
      </c>
      <c r="B319" s="28">
        <v>386000</v>
      </c>
      <c r="C319" s="28">
        <v>112000</v>
      </c>
      <c r="D319" s="23" t="s">
        <v>69</v>
      </c>
      <c r="E319" s="23" t="s">
        <v>161</v>
      </c>
      <c r="F319" s="23" t="s">
        <v>16796</v>
      </c>
    </row>
    <row r="320" spans="1:6" ht="16" x14ac:dyDescent="0.2">
      <c r="A320" s="26" t="s">
        <v>4342</v>
      </c>
      <c r="B320" s="28">
        <v>278</v>
      </c>
      <c r="C320" s="28">
        <v>3</v>
      </c>
      <c r="D320" s="23" t="s">
        <v>8072</v>
      </c>
      <c r="E320" s="23" t="s">
        <v>161</v>
      </c>
      <c r="F320" s="23" t="s">
        <v>16797</v>
      </c>
    </row>
    <row r="321" spans="1:6" ht="16" x14ac:dyDescent="0.2">
      <c r="A321" s="26" t="s">
        <v>4360</v>
      </c>
      <c r="B321" s="28">
        <v>57300</v>
      </c>
      <c r="C321" s="28">
        <v>2800</v>
      </c>
      <c r="D321" s="23" t="s">
        <v>7103</v>
      </c>
      <c r="E321" s="23" t="s">
        <v>161</v>
      </c>
      <c r="F321" s="23" t="s">
        <v>16796</v>
      </c>
    </row>
    <row r="322" spans="1:6" ht="16" x14ac:dyDescent="0.2">
      <c r="A322" s="26" t="s">
        <v>4365</v>
      </c>
      <c r="B322" s="28">
        <v>47800</v>
      </c>
      <c r="C322" s="28">
        <v>2400</v>
      </c>
      <c r="D322" s="23" t="s">
        <v>146</v>
      </c>
      <c r="E322" s="23" t="s">
        <v>161</v>
      </c>
      <c r="F322" s="23" t="s">
        <v>16796</v>
      </c>
    </row>
    <row r="323" spans="1:6" ht="16" x14ac:dyDescent="0.2">
      <c r="A323" s="26" t="s">
        <v>4379</v>
      </c>
      <c r="B323" s="28">
        <v>3</v>
      </c>
      <c r="C323" s="28">
        <v>0</v>
      </c>
      <c r="D323" s="23" t="s">
        <v>1481</v>
      </c>
      <c r="E323" s="23" t="s">
        <v>161</v>
      </c>
      <c r="F323" s="23" t="s">
        <v>16796</v>
      </c>
    </row>
    <row r="324" spans="1:6" ht="16" x14ac:dyDescent="0.2">
      <c r="A324" s="26" t="s">
        <v>4388</v>
      </c>
      <c r="B324" s="28">
        <v>3000000</v>
      </c>
      <c r="C324" s="28">
        <v>4900</v>
      </c>
      <c r="D324" s="23" t="s">
        <v>1186</v>
      </c>
      <c r="E324" s="23" t="s">
        <v>16788</v>
      </c>
      <c r="F324" s="23" t="s">
        <v>16797</v>
      </c>
    </row>
    <row r="325" spans="1:6" ht="16" x14ac:dyDescent="0.2">
      <c r="A325" s="26" t="s">
        <v>4396</v>
      </c>
      <c r="B325" s="28">
        <v>54200</v>
      </c>
      <c r="C325" s="28">
        <v>74</v>
      </c>
      <c r="D325" s="23" t="s">
        <v>6384</v>
      </c>
      <c r="E325" s="23" t="s">
        <v>161</v>
      </c>
      <c r="F325" s="23" t="s">
        <v>16796</v>
      </c>
    </row>
    <row r="326" spans="1:6" ht="16" x14ac:dyDescent="0.2">
      <c r="A326" s="26" t="s">
        <v>4409</v>
      </c>
      <c r="B326" s="28">
        <v>274</v>
      </c>
      <c r="C326" s="28">
        <v>1000</v>
      </c>
      <c r="D326" s="23" t="s">
        <v>6360</v>
      </c>
      <c r="E326" s="23" t="s">
        <v>161</v>
      </c>
      <c r="F326" s="23" t="s">
        <v>16796</v>
      </c>
    </row>
    <row r="327" spans="1:6" ht="16" x14ac:dyDescent="0.2">
      <c r="A327" s="26" t="s">
        <v>4422</v>
      </c>
      <c r="B327" s="28">
        <v>14400</v>
      </c>
      <c r="C327" s="28">
        <v>0</v>
      </c>
      <c r="D327" s="23" t="s">
        <v>4369</v>
      </c>
      <c r="E327" s="23"/>
      <c r="F327" s="23" t="s">
        <v>16796</v>
      </c>
    </row>
    <row r="328" spans="1:6" ht="16" x14ac:dyDescent="0.2">
      <c r="A328" s="26" t="s">
        <v>4431</v>
      </c>
      <c r="B328" s="28">
        <v>30400</v>
      </c>
      <c r="C328" s="28">
        <v>2</v>
      </c>
      <c r="D328" s="23" t="s">
        <v>382</v>
      </c>
      <c r="E328" s="23"/>
      <c r="F328" s="23" t="s">
        <v>16796</v>
      </c>
    </row>
    <row r="329" spans="1:6" ht="16" x14ac:dyDescent="0.2">
      <c r="A329" s="26" t="s">
        <v>4063</v>
      </c>
      <c r="B329" s="28">
        <v>7200</v>
      </c>
      <c r="C329" s="28">
        <v>3400</v>
      </c>
      <c r="D329" s="23" t="s">
        <v>2477</v>
      </c>
      <c r="E329" s="23"/>
      <c r="F329" s="23" t="s">
        <v>16796</v>
      </c>
    </row>
    <row r="330" spans="1:6" ht="16" x14ac:dyDescent="0.2">
      <c r="A330" s="26" t="s">
        <v>4454</v>
      </c>
      <c r="B330" s="28">
        <v>52300</v>
      </c>
      <c r="C330" s="28">
        <v>0</v>
      </c>
      <c r="D330" s="23" t="s">
        <v>8234</v>
      </c>
      <c r="E330" s="23" t="s">
        <v>16788</v>
      </c>
      <c r="F330" s="23" t="s">
        <v>16796</v>
      </c>
    </row>
    <row r="331" spans="1:6" ht="16" x14ac:dyDescent="0.2">
      <c r="A331" s="26" t="s">
        <v>4466</v>
      </c>
      <c r="B331" s="28">
        <v>1900</v>
      </c>
      <c r="C331" s="28">
        <v>608</v>
      </c>
      <c r="D331" s="23" t="s">
        <v>5018</v>
      </c>
      <c r="E331" s="23" t="s">
        <v>161</v>
      </c>
      <c r="F331" s="23" t="s">
        <v>16796</v>
      </c>
    </row>
    <row r="332" spans="1:6" ht="16" x14ac:dyDescent="0.2">
      <c r="A332" s="26" t="s">
        <v>4481</v>
      </c>
      <c r="B332" s="28">
        <v>131000</v>
      </c>
      <c r="C332" s="28">
        <v>12900</v>
      </c>
      <c r="D332" s="23" t="s">
        <v>7805</v>
      </c>
      <c r="E332" s="23" t="s">
        <v>16788</v>
      </c>
      <c r="F332" s="23" t="s">
        <v>16796</v>
      </c>
    </row>
    <row r="333" spans="1:6" ht="16" x14ac:dyDescent="0.2">
      <c r="A333" s="26" t="s">
        <v>4498</v>
      </c>
      <c r="B333" s="28">
        <v>5000</v>
      </c>
      <c r="C333" s="28">
        <v>0</v>
      </c>
      <c r="D333" s="23" t="s">
        <v>7474</v>
      </c>
      <c r="E333" s="23" t="s">
        <v>15869</v>
      </c>
      <c r="F333" s="23" t="s">
        <v>16796</v>
      </c>
    </row>
    <row r="334" spans="1:6" ht="16" x14ac:dyDescent="0.2">
      <c r="A334" s="26" t="s">
        <v>4507</v>
      </c>
      <c r="B334" s="28">
        <v>385</v>
      </c>
      <c r="C334" s="28">
        <v>0</v>
      </c>
      <c r="D334" s="23" t="s">
        <v>1239</v>
      </c>
      <c r="E334" s="23"/>
      <c r="F334" s="23" t="s">
        <v>16796</v>
      </c>
    </row>
    <row r="335" spans="1:6" ht="16" x14ac:dyDescent="0.2">
      <c r="A335" s="26" t="s">
        <v>4528</v>
      </c>
      <c r="B335" s="28">
        <v>4700</v>
      </c>
      <c r="C335" s="28">
        <v>0</v>
      </c>
      <c r="D335" s="23" t="s">
        <v>8600</v>
      </c>
      <c r="E335" s="23"/>
      <c r="F335" s="23" t="s">
        <v>16796</v>
      </c>
    </row>
    <row r="336" spans="1:6" ht="16" x14ac:dyDescent="0.2">
      <c r="A336" s="26" t="s">
        <v>4538</v>
      </c>
      <c r="B336" s="28">
        <v>0</v>
      </c>
      <c r="C336" s="28">
        <v>0</v>
      </c>
      <c r="D336" s="23" t="s">
        <v>8290</v>
      </c>
      <c r="E336" s="23"/>
      <c r="F336" s="23" t="s">
        <v>16796</v>
      </c>
    </row>
    <row r="337" spans="1:6" ht="16" x14ac:dyDescent="0.2">
      <c r="A337" s="26" t="s">
        <v>4544</v>
      </c>
      <c r="B337" s="28">
        <v>75</v>
      </c>
      <c r="C337" s="28">
        <v>22800</v>
      </c>
      <c r="D337" s="23" t="s">
        <v>4280</v>
      </c>
      <c r="E337" s="23" t="s">
        <v>161</v>
      </c>
      <c r="F337" s="23" t="s">
        <v>16797</v>
      </c>
    </row>
    <row r="338" spans="1:6" ht="16" x14ac:dyDescent="0.2">
      <c r="A338" s="26" t="s">
        <v>4560</v>
      </c>
      <c r="B338" s="28">
        <v>627</v>
      </c>
      <c r="C338" s="28">
        <v>0</v>
      </c>
      <c r="D338" s="23" t="s">
        <v>1372</v>
      </c>
      <c r="E338" s="23" t="s">
        <v>161</v>
      </c>
      <c r="F338" s="23" t="s">
        <v>16796</v>
      </c>
    </row>
    <row r="339" spans="1:6" ht="16" x14ac:dyDescent="0.2">
      <c r="A339" s="26" t="s">
        <v>4569</v>
      </c>
      <c r="B339" s="28">
        <v>496</v>
      </c>
      <c r="C339" s="28">
        <v>4600</v>
      </c>
      <c r="D339" s="23" t="s">
        <v>1110</v>
      </c>
      <c r="E339" s="23"/>
      <c r="F339" s="23" t="s">
        <v>16796</v>
      </c>
    </row>
    <row r="340" spans="1:6" ht="16" x14ac:dyDescent="0.2">
      <c r="A340" s="26" t="s">
        <v>4583</v>
      </c>
      <c r="B340" s="28">
        <v>15500</v>
      </c>
      <c r="C340" s="28">
        <v>1300</v>
      </c>
      <c r="D340" s="23" t="s">
        <v>754</v>
      </c>
      <c r="E340" s="23" t="s">
        <v>161</v>
      </c>
      <c r="F340" s="23" t="s">
        <v>16797</v>
      </c>
    </row>
    <row r="341" spans="1:6" ht="16" x14ac:dyDescent="0.2">
      <c r="A341" s="26" t="s">
        <v>4595</v>
      </c>
      <c r="B341" s="28">
        <v>0</v>
      </c>
      <c r="C341" s="28">
        <v>0</v>
      </c>
      <c r="D341" s="23" t="s">
        <v>4063</v>
      </c>
      <c r="E341" s="23"/>
      <c r="F341" s="23" t="s">
        <v>16796</v>
      </c>
    </row>
    <row r="342" spans="1:6" ht="16" x14ac:dyDescent="0.2">
      <c r="A342" s="26" t="s">
        <v>4611</v>
      </c>
      <c r="B342" s="28">
        <v>7300000</v>
      </c>
      <c r="C342" s="28">
        <v>4</v>
      </c>
      <c r="D342" s="23" t="s">
        <v>5144</v>
      </c>
      <c r="E342" s="23" t="s">
        <v>161</v>
      </c>
      <c r="F342" s="23" t="s">
        <v>16796</v>
      </c>
    </row>
    <row r="343" spans="1:6" ht="16" x14ac:dyDescent="0.2">
      <c r="A343" s="26" t="s">
        <v>4619</v>
      </c>
      <c r="B343" s="28">
        <v>19500</v>
      </c>
      <c r="C343" s="28">
        <v>0</v>
      </c>
      <c r="D343" s="23" t="s">
        <v>834</v>
      </c>
      <c r="E343" s="23"/>
      <c r="F343" s="23" t="s">
        <v>16796</v>
      </c>
    </row>
    <row r="344" spans="1:6" ht="16" x14ac:dyDescent="0.2">
      <c r="A344" s="26" t="s">
        <v>4627</v>
      </c>
      <c r="B344" s="28">
        <v>3100</v>
      </c>
      <c r="C344" s="28">
        <v>3100</v>
      </c>
      <c r="D344" s="23" t="s">
        <v>16811</v>
      </c>
      <c r="E344" s="23" t="s">
        <v>15869</v>
      </c>
      <c r="F344" s="23" t="s">
        <v>16796</v>
      </c>
    </row>
    <row r="345" spans="1:6" ht="16" x14ac:dyDescent="0.2">
      <c r="A345" s="26" t="s">
        <v>4643</v>
      </c>
      <c r="B345" s="28">
        <v>28</v>
      </c>
      <c r="C345" s="28">
        <v>0</v>
      </c>
      <c r="D345" s="23" t="s">
        <v>8385</v>
      </c>
      <c r="E345" s="23" t="s">
        <v>15891</v>
      </c>
      <c r="F345" s="23" t="s">
        <v>16796</v>
      </c>
    </row>
    <row r="346" spans="1:6" ht="16" x14ac:dyDescent="0.2">
      <c r="A346" s="26" t="s">
        <v>4658</v>
      </c>
      <c r="B346" s="28">
        <v>0</v>
      </c>
      <c r="C346" s="28">
        <v>0</v>
      </c>
      <c r="D346" s="23" t="s">
        <v>16812</v>
      </c>
      <c r="E346" s="23" t="s">
        <v>161</v>
      </c>
      <c r="F346" s="23" t="s">
        <v>16796</v>
      </c>
    </row>
    <row r="347" spans="1:6" ht="16" x14ac:dyDescent="0.2">
      <c r="A347" s="26" t="s">
        <v>4666</v>
      </c>
      <c r="B347" s="28">
        <v>4</v>
      </c>
      <c r="C347" s="28">
        <v>0</v>
      </c>
      <c r="D347" s="23" t="s">
        <v>4290</v>
      </c>
      <c r="E347" s="23"/>
      <c r="F347" s="23" t="s">
        <v>16796</v>
      </c>
    </row>
    <row r="348" spans="1:6" ht="16" x14ac:dyDescent="0.2">
      <c r="A348" s="26" t="s">
        <v>4687</v>
      </c>
      <c r="B348" s="28">
        <v>44700</v>
      </c>
      <c r="C348" s="28">
        <v>2800</v>
      </c>
      <c r="D348" s="23" t="s">
        <v>250</v>
      </c>
      <c r="E348" s="23" t="s">
        <v>161</v>
      </c>
      <c r="F348" s="23" t="s">
        <v>16797</v>
      </c>
    </row>
    <row r="349" spans="1:6" ht="16" x14ac:dyDescent="0.2">
      <c r="A349" s="26" t="s">
        <v>4694</v>
      </c>
      <c r="B349" s="28">
        <v>0</v>
      </c>
      <c r="C349" s="28">
        <v>0</v>
      </c>
      <c r="D349" s="23" t="s">
        <v>8259</v>
      </c>
      <c r="E349" s="23" t="s">
        <v>161</v>
      </c>
      <c r="F349" s="23" t="s">
        <v>16796</v>
      </c>
    </row>
    <row r="350" spans="1:6" ht="16" x14ac:dyDescent="0.2">
      <c r="A350" s="26" t="s">
        <v>4704</v>
      </c>
      <c r="B350" s="28">
        <v>10900</v>
      </c>
      <c r="C350" s="28">
        <v>191</v>
      </c>
      <c r="D350" s="23" t="s">
        <v>7249</v>
      </c>
      <c r="E350" s="23" t="s">
        <v>161</v>
      </c>
      <c r="F350" s="23" t="s">
        <v>16796</v>
      </c>
    </row>
    <row r="351" spans="1:6" ht="16" x14ac:dyDescent="0.2">
      <c r="A351" s="26" t="s">
        <v>4147</v>
      </c>
      <c r="B351" s="28">
        <v>522</v>
      </c>
      <c r="C351" s="28">
        <v>0</v>
      </c>
      <c r="D351" s="23" t="s">
        <v>7123</v>
      </c>
      <c r="E351" s="23"/>
      <c r="F351" s="23" t="s">
        <v>16796</v>
      </c>
    </row>
    <row r="352" spans="1:6" ht="16" x14ac:dyDescent="0.2">
      <c r="A352" s="26" t="s">
        <v>3721</v>
      </c>
      <c r="B352" s="28">
        <v>26000</v>
      </c>
      <c r="C352" s="28">
        <v>0</v>
      </c>
      <c r="D352" s="23" t="s">
        <v>7439</v>
      </c>
      <c r="E352" s="23" t="s">
        <v>161</v>
      </c>
      <c r="F352" s="23" t="s">
        <v>16797</v>
      </c>
    </row>
    <row r="353" spans="1:6" ht="16" x14ac:dyDescent="0.2">
      <c r="A353" s="26" t="s">
        <v>4729</v>
      </c>
      <c r="B353" s="28">
        <v>19500</v>
      </c>
      <c r="C353" s="28">
        <v>2300</v>
      </c>
      <c r="D353" s="23" t="s">
        <v>7929</v>
      </c>
      <c r="E353" s="23" t="s">
        <v>161</v>
      </c>
      <c r="F353" s="23" t="s">
        <v>16797</v>
      </c>
    </row>
    <row r="354" spans="1:6" ht="16" x14ac:dyDescent="0.2">
      <c r="A354" s="26" t="s">
        <v>4742</v>
      </c>
      <c r="B354" s="28">
        <v>89200</v>
      </c>
      <c r="C354" s="28">
        <v>15200</v>
      </c>
      <c r="D354" s="23" t="s">
        <v>8084</v>
      </c>
      <c r="E354" s="23"/>
      <c r="F354" s="23" t="s">
        <v>16796</v>
      </c>
    </row>
    <row r="355" spans="1:6" ht="16" x14ac:dyDescent="0.2">
      <c r="A355" s="26" t="s">
        <v>4749</v>
      </c>
      <c r="B355" s="28">
        <v>0</v>
      </c>
      <c r="C355" s="28">
        <v>0</v>
      </c>
      <c r="D355" s="23" t="s">
        <v>8280</v>
      </c>
      <c r="E355" s="23" t="s">
        <v>161</v>
      </c>
      <c r="F355" s="23" t="s">
        <v>16796</v>
      </c>
    </row>
    <row r="356" spans="1:6" ht="16" x14ac:dyDescent="0.2">
      <c r="A356" s="26" t="s">
        <v>4764</v>
      </c>
      <c r="B356" s="28">
        <v>66</v>
      </c>
      <c r="C356" s="28">
        <v>193</v>
      </c>
      <c r="D356" s="23" t="s">
        <v>3966</v>
      </c>
      <c r="E356" s="23" t="s">
        <v>161</v>
      </c>
      <c r="F356" s="23" t="s">
        <v>16797</v>
      </c>
    </row>
    <row r="357" spans="1:6" ht="16" x14ac:dyDescent="0.2">
      <c r="A357" s="26" t="s">
        <v>4772</v>
      </c>
      <c r="B357" s="28">
        <v>57</v>
      </c>
      <c r="C357" s="28">
        <v>19</v>
      </c>
      <c r="D357" s="23" t="s">
        <v>498</v>
      </c>
      <c r="E357" s="23" t="s">
        <v>161</v>
      </c>
      <c r="F357" s="23" t="s">
        <v>16796</v>
      </c>
    </row>
    <row r="358" spans="1:6" ht="16" x14ac:dyDescent="0.2">
      <c r="A358" s="26" t="s">
        <v>4783</v>
      </c>
      <c r="B358" s="28">
        <v>55800</v>
      </c>
      <c r="C358" s="28">
        <v>5100</v>
      </c>
      <c r="D358" s="23" t="s">
        <v>8514</v>
      </c>
      <c r="E358" s="23" t="s">
        <v>161</v>
      </c>
      <c r="F358" s="23" t="s">
        <v>16797</v>
      </c>
    </row>
    <row r="359" spans="1:6" ht="16" x14ac:dyDescent="0.2">
      <c r="A359" s="26" t="s">
        <v>4794</v>
      </c>
      <c r="B359" s="28">
        <v>0</v>
      </c>
      <c r="C359" s="28">
        <v>282</v>
      </c>
      <c r="D359" s="23" t="s">
        <v>4676</v>
      </c>
      <c r="E359" s="23" t="s">
        <v>15869</v>
      </c>
      <c r="F359" s="23" t="s">
        <v>16796</v>
      </c>
    </row>
    <row r="360" spans="1:6" ht="16" x14ac:dyDescent="0.2">
      <c r="A360" s="26" t="s">
        <v>4147</v>
      </c>
      <c r="B360" s="28">
        <v>522</v>
      </c>
      <c r="C360" s="28">
        <v>0</v>
      </c>
      <c r="D360" s="23" t="s">
        <v>45</v>
      </c>
      <c r="E360" s="23"/>
      <c r="F360" s="23" t="s">
        <v>16796</v>
      </c>
    </row>
    <row r="361" spans="1:6" ht="16" x14ac:dyDescent="0.2">
      <c r="A361" s="26" t="s">
        <v>4729</v>
      </c>
      <c r="B361" s="28">
        <v>19500</v>
      </c>
      <c r="C361" s="28">
        <v>2300</v>
      </c>
      <c r="D361" s="23" t="s">
        <v>5263</v>
      </c>
      <c r="E361" s="23"/>
      <c r="F361" s="23" t="s">
        <v>16797</v>
      </c>
    </row>
    <row r="362" spans="1:6" ht="16" x14ac:dyDescent="0.2">
      <c r="A362" s="26" t="s">
        <v>4749</v>
      </c>
      <c r="B362" s="28">
        <v>41900</v>
      </c>
      <c r="C362" s="28">
        <v>1700</v>
      </c>
      <c r="D362" s="23" t="s">
        <v>7418</v>
      </c>
      <c r="E362" s="23" t="s">
        <v>161</v>
      </c>
      <c r="F362" s="23" t="s">
        <v>16796</v>
      </c>
    </row>
    <row r="363" spans="1:6" ht="16" x14ac:dyDescent="0.2">
      <c r="A363" s="26" t="s">
        <v>4783</v>
      </c>
      <c r="B363" s="28">
        <v>55800</v>
      </c>
      <c r="C363" s="28">
        <v>5100</v>
      </c>
      <c r="D363" s="23" t="s">
        <v>6464</v>
      </c>
      <c r="E363" s="23"/>
      <c r="F363" s="23" t="s">
        <v>16796</v>
      </c>
    </row>
    <row r="364" spans="1:6" ht="16" x14ac:dyDescent="0.2">
      <c r="A364" s="26" t="s">
        <v>1088</v>
      </c>
      <c r="B364" s="28">
        <v>1400000</v>
      </c>
      <c r="C364" s="28">
        <v>55800</v>
      </c>
      <c r="D364" s="23" t="s">
        <v>8142</v>
      </c>
      <c r="E364" s="23" t="s">
        <v>16788</v>
      </c>
      <c r="F364" s="23" t="s">
        <v>16796</v>
      </c>
    </row>
    <row r="365" spans="1:6" ht="16" x14ac:dyDescent="0.2">
      <c r="A365" s="26" t="s">
        <v>4883</v>
      </c>
      <c r="B365" s="28">
        <v>2700</v>
      </c>
      <c r="C365" s="28">
        <v>0</v>
      </c>
      <c r="D365" s="23" t="s">
        <v>2052</v>
      </c>
      <c r="E365" s="23"/>
      <c r="F365" s="23" t="s">
        <v>16796</v>
      </c>
    </row>
    <row r="366" spans="1:6" ht="16" x14ac:dyDescent="0.2">
      <c r="A366" s="26" t="s">
        <v>4903</v>
      </c>
      <c r="B366" s="28">
        <v>68200</v>
      </c>
      <c r="C366" s="28">
        <v>175</v>
      </c>
      <c r="D366" s="23" t="s">
        <v>2459</v>
      </c>
      <c r="E366" s="23" t="s">
        <v>161</v>
      </c>
      <c r="F366" s="23" t="s">
        <v>16797</v>
      </c>
    </row>
    <row r="367" spans="1:6" ht="16" x14ac:dyDescent="0.2">
      <c r="A367" s="26" t="s">
        <v>2566</v>
      </c>
      <c r="B367" s="28">
        <v>0</v>
      </c>
      <c r="C367" s="28">
        <v>0</v>
      </c>
      <c r="D367" s="23" t="s">
        <v>8248</v>
      </c>
      <c r="E367" s="23"/>
      <c r="F367" s="23" t="s">
        <v>16796</v>
      </c>
    </row>
    <row r="368" spans="1:6" ht="16" x14ac:dyDescent="0.2">
      <c r="A368" s="26" t="s">
        <v>4922</v>
      </c>
      <c r="B368" s="28">
        <v>10</v>
      </c>
      <c r="C368" s="28">
        <v>0</v>
      </c>
      <c r="D368" s="23" t="s">
        <v>3629</v>
      </c>
      <c r="E368" s="23"/>
      <c r="F368" s="23" t="s">
        <v>16796</v>
      </c>
    </row>
    <row r="369" spans="1:6" ht="16" x14ac:dyDescent="0.2">
      <c r="A369" s="26" t="s">
        <v>4933</v>
      </c>
      <c r="B369" s="28">
        <v>21200</v>
      </c>
      <c r="C369" s="28">
        <v>0</v>
      </c>
      <c r="D369" s="23" t="s">
        <v>16813</v>
      </c>
      <c r="E369" s="23" t="s">
        <v>15869</v>
      </c>
      <c r="F369" s="23" t="s">
        <v>16796</v>
      </c>
    </row>
    <row r="370" spans="1:6" ht="16" x14ac:dyDescent="0.2">
      <c r="A370" s="26" t="s">
        <v>4147</v>
      </c>
      <c r="B370" s="28">
        <v>522</v>
      </c>
      <c r="C370" s="28">
        <v>0</v>
      </c>
      <c r="D370" s="23" t="s">
        <v>9625</v>
      </c>
      <c r="E370" s="23" t="s">
        <v>161</v>
      </c>
      <c r="F370" s="23" t="s">
        <v>16796</v>
      </c>
    </row>
    <row r="371" spans="1:6" ht="16" x14ac:dyDescent="0.2">
      <c r="A371" s="26" t="s">
        <v>3721</v>
      </c>
      <c r="B371" s="28">
        <v>26000</v>
      </c>
      <c r="C371" s="28">
        <v>0</v>
      </c>
      <c r="D371" s="23" t="s">
        <v>1365</v>
      </c>
      <c r="E371" s="23"/>
      <c r="F371" s="23" t="s">
        <v>16796</v>
      </c>
    </row>
    <row r="372" spans="1:6" ht="16" x14ac:dyDescent="0.2">
      <c r="A372" s="26" t="s">
        <v>4729</v>
      </c>
      <c r="B372" s="28">
        <v>19500</v>
      </c>
      <c r="C372" s="28">
        <v>2300</v>
      </c>
      <c r="D372" s="23" t="s">
        <v>8845</v>
      </c>
      <c r="E372" s="23" t="s">
        <v>15891</v>
      </c>
      <c r="F372" s="23" t="s">
        <v>16796</v>
      </c>
    </row>
    <row r="373" spans="1:6" ht="16" x14ac:dyDescent="0.2">
      <c r="A373" s="26" t="s">
        <v>4742</v>
      </c>
      <c r="B373" s="28">
        <v>89200</v>
      </c>
      <c r="C373" s="28">
        <v>15200</v>
      </c>
      <c r="D373" s="23" t="s">
        <v>4298</v>
      </c>
      <c r="E373" s="23" t="s">
        <v>15869</v>
      </c>
      <c r="F373" s="23" t="s">
        <v>16796</v>
      </c>
    </row>
    <row r="374" spans="1:6" ht="16" x14ac:dyDescent="0.2">
      <c r="A374" s="26" t="s">
        <v>4749</v>
      </c>
      <c r="B374" s="28">
        <v>41900</v>
      </c>
      <c r="C374" s="28">
        <v>1700</v>
      </c>
      <c r="D374" s="23" t="s">
        <v>3908</v>
      </c>
      <c r="E374" s="23" t="s">
        <v>161</v>
      </c>
      <c r="F374" s="23" t="s">
        <v>16796</v>
      </c>
    </row>
    <row r="375" spans="1:6" ht="16" x14ac:dyDescent="0.2">
      <c r="A375" s="26" t="s">
        <v>4764</v>
      </c>
      <c r="B375" s="28">
        <v>66</v>
      </c>
      <c r="C375" s="28">
        <v>193</v>
      </c>
      <c r="D375" s="23" t="s">
        <v>5917</v>
      </c>
      <c r="E375" s="23" t="s">
        <v>15869</v>
      </c>
      <c r="F375" s="23" t="s">
        <v>16796</v>
      </c>
    </row>
    <row r="376" spans="1:6" ht="16" x14ac:dyDescent="0.2">
      <c r="A376" s="26" t="s">
        <v>4772</v>
      </c>
      <c r="B376" s="28">
        <v>57</v>
      </c>
      <c r="C376" s="28">
        <v>19</v>
      </c>
      <c r="D376" s="23" t="s">
        <v>4169</v>
      </c>
      <c r="E376" s="23" t="s">
        <v>161</v>
      </c>
      <c r="F376" s="23" t="s">
        <v>16796</v>
      </c>
    </row>
    <row r="377" spans="1:6" ht="16" x14ac:dyDescent="0.2">
      <c r="A377" s="26" t="s">
        <v>4783</v>
      </c>
      <c r="B377" s="28">
        <v>55800</v>
      </c>
      <c r="C377" s="28">
        <v>5100</v>
      </c>
      <c r="D377" s="23" t="s">
        <v>2041</v>
      </c>
      <c r="E377" s="23"/>
      <c r="F377" s="23" t="s">
        <v>16796</v>
      </c>
    </row>
    <row r="378" spans="1:6" ht="16" x14ac:dyDescent="0.2">
      <c r="A378" s="26" t="s">
        <v>4794</v>
      </c>
      <c r="B378" s="28">
        <v>0</v>
      </c>
      <c r="C378" s="28">
        <v>282</v>
      </c>
      <c r="D378" s="23" t="s">
        <v>294</v>
      </c>
      <c r="E378" s="23" t="s">
        <v>161</v>
      </c>
      <c r="F378" s="23" t="s">
        <v>16796</v>
      </c>
    </row>
    <row r="379" spans="1:6" ht="16" x14ac:dyDescent="0.2">
      <c r="A379" s="26" t="s">
        <v>1088</v>
      </c>
      <c r="B379" s="28">
        <v>1400000</v>
      </c>
      <c r="C379" s="28">
        <v>55800</v>
      </c>
      <c r="D379" s="23" t="s">
        <v>10721</v>
      </c>
      <c r="E379" s="23" t="s">
        <v>16788</v>
      </c>
      <c r="F379" s="23" t="s">
        <v>16796</v>
      </c>
    </row>
    <row r="380" spans="1:6" ht="16" x14ac:dyDescent="0.2">
      <c r="A380" s="26" t="s">
        <v>5046</v>
      </c>
      <c r="B380" s="28">
        <v>898000</v>
      </c>
      <c r="C380" s="28">
        <v>44600</v>
      </c>
      <c r="D380" s="23" t="s">
        <v>1978</v>
      </c>
      <c r="E380" s="23"/>
      <c r="F380" s="23" t="s">
        <v>16796</v>
      </c>
    </row>
    <row r="381" spans="1:6" ht="16" x14ac:dyDescent="0.2">
      <c r="A381" s="26" t="s">
        <v>4883</v>
      </c>
      <c r="B381" s="28">
        <v>2700</v>
      </c>
      <c r="C381" s="28">
        <v>0</v>
      </c>
      <c r="D381" s="23" t="s">
        <v>8943</v>
      </c>
      <c r="E381" s="23"/>
      <c r="F381" s="23" t="s">
        <v>16796</v>
      </c>
    </row>
    <row r="382" spans="1:6" ht="16" x14ac:dyDescent="0.2">
      <c r="A382" s="26" t="s">
        <v>5078</v>
      </c>
      <c r="B382" s="28">
        <v>0</v>
      </c>
      <c r="C382" s="28">
        <v>0</v>
      </c>
      <c r="D382" s="23" t="s">
        <v>9615</v>
      </c>
      <c r="E382" s="23" t="s">
        <v>161</v>
      </c>
      <c r="F382" s="23" t="s">
        <v>16796</v>
      </c>
    </row>
    <row r="383" spans="1:6" ht="16" x14ac:dyDescent="0.2">
      <c r="A383" s="26" t="s">
        <v>4903</v>
      </c>
      <c r="B383" s="28">
        <v>68200</v>
      </c>
      <c r="C383" s="28">
        <v>175</v>
      </c>
      <c r="D383" s="23" t="s">
        <v>11195</v>
      </c>
      <c r="E383" s="23"/>
      <c r="F383" s="23" t="s">
        <v>16796</v>
      </c>
    </row>
    <row r="384" spans="1:6" ht="16" x14ac:dyDescent="0.2">
      <c r="A384" s="26" t="s">
        <v>5089</v>
      </c>
      <c r="B384" s="28">
        <v>17800</v>
      </c>
      <c r="C384" s="28">
        <v>2900</v>
      </c>
      <c r="D384" s="23" t="s">
        <v>1111</v>
      </c>
      <c r="E384" s="23" t="s">
        <v>16788</v>
      </c>
      <c r="F384" s="23" t="s">
        <v>16796</v>
      </c>
    </row>
    <row r="385" spans="1:6" ht="16" x14ac:dyDescent="0.2">
      <c r="A385" s="26" t="s">
        <v>2566</v>
      </c>
      <c r="B385" s="28">
        <v>0</v>
      </c>
      <c r="C385" s="28">
        <v>0</v>
      </c>
      <c r="D385" s="23" t="s">
        <v>8959</v>
      </c>
      <c r="E385" s="23" t="s">
        <v>16788</v>
      </c>
      <c r="F385" s="23" t="s">
        <v>16797</v>
      </c>
    </row>
    <row r="386" spans="1:6" ht="16" x14ac:dyDescent="0.2">
      <c r="A386" s="26" t="s">
        <v>4922</v>
      </c>
      <c r="B386" s="28">
        <v>10</v>
      </c>
      <c r="C386" s="28">
        <v>0</v>
      </c>
      <c r="D386" s="23" t="s">
        <v>8262</v>
      </c>
      <c r="E386" s="23" t="s">
        <v>161</v>
      </c>
      <c r="F386" s="23" t="s">
        <v>16796</v>
      </c>
    </row>
    <row r="387" spans="1:6" ht="16" x14ac:dyDescent="0.2">
      <c r="A387" s="26" t="s">
        <v>5130</v>
      </c>
      <c r="B387" s="28">
        <v>2</v>
      </c>
      <c r="C387" s="28">
        <v>0</v>
      </c>
      <c r="D387" s="23" t="s">
        <v>6134</v>
      </c>
      <c r="E387" s="23" t="s">
        <v>161</v>
      </c>
      <c r="F387" s="23" t="s">
        <v>16796</v>
      </c>
    </row>
    <row r="388" spans="1:6" ht="16" x14ac:dyDescent="0.2">
      <c r="A388" s="26" t="s">
        <v>5132</v>
      </c>
      <c r="B388" s="28">
        <v>0</v>
      </c>
      <c r="C388" s="28">
        <v>0</v>
      </c>
      <c r="D388" s="23" t="s">
        <v>8224</v>
      </c>
      <c r="E388" s="23" t="s">
        <v>16788</v>
      </c>
      <c r="F388" s="23" t="s">
        <v>16796</v>
      </c>
    </row>
    <row r="389" spans="1:6" ht="16" x14ac:dyDescent="0.2">
      <c r="A389" s="26" t="s">
        <v>5140</v>
      </c>
      <c r="B389" s="28">
        <v>0</v>
      </c>
      <c r="C389" s="28">
        <v>0</v>
      </c>
      <c r="D389" s="23" t="s">
        <v>10946</v>
      </c>
      <c r="E389" s="23" t="s">
        <v>161</v>
      </c>
      <c r="F389" s="23" t="s">
        <v>16796</v>
      </c>
    </row>
    <row r="390" spans="1:6" ht="16" x14ac:dyDescent="0.2">
      <c r="A390" s="26" t="s">
        <v>5148</v>
      </c>
      <c r="B390" s="28">
        <v>3</v>
      </c>
      <c r="C390" s="28">
        <v>0</v>
      </c>
      <c r="D390" s="23" t="s">
        <v>9001</v>
      </c>
      <c r="E390" s="23" t="s">
        <v>15869</v>
      </c>
      <c r="F390" s="23" t="s">
        <v>16796</v>
      </c>
    </row>
    <row r="391" spans="1:6" ht="16" x14ac:dyDescent="0.2">
      <c r="A391" s="26" t="s">
        <v>4933</v>
      </c>
      <c r="B391" s="28">
        <v>21200</v>
      </c>
      <c r="C391" s="28">
        <v>0</v>
      </c>
      <c r="D391" s="23" t="s">
        <v>8725</v>
      </c>
      <c r="E391" s="23" t="s">
        <v>15891</v>
      </c>
      <c r="F391" s="23" t="s">
        <v>16796</v>
      </c>
    </row>
    <row r="392" spans="1:6" ht="16" x14ac:dyDescent="0.2">
      <c r="A392" s="26" t="s">
        <v>5163</v>
      </c>
      <c r="B392" s="28">
        <v>1800</v>
      </c>
      <c r="C392" s="28">
        <v>54</v>
      </c>
      <c r="D392" s="23" t="s">
        <v>10457</v>
      </c>
      <c r="E392" s="23" t="s">
        <v>161</v>
      </c>
      <c r="F392" s="23" t="s">
        <v>16796</v>
      </c>
    </row>
    <row r="393" spans="1:6" ht="16" x14ac:dyDescent="0.2">
      <c r="A393" s="26" t="s">
        <v>5169</v>
      </c>
      <c r="B393" s="28">
        <v>2600</v>
      </c>
      <c r="C393" s="28">
        <v>783</v>
      </c>
      <c r="D393" s="23" t="s">
        <v>8189</v>
      </c>
      <c r="E393" s="23" t="s">
        <v>161</v>
      </c>
      <c r="F393" s="23" t="s">
        <v>16796</v>
      </c>
    </row>
    <row r="394" spans="1:6" ht="16" x14ac:dyDescent="0.2">
      <c r="A394" s="26" t="s">
        <v>5185</v>
      </c>
      <c r="B394" s="28">
        <v>53200</v>
      </c>
      <c r="C394" s="28">
        <v>1700</v>
      </c>
      <c r="D394" s="23" t="s">
        <v>5343</v>
      </c>
      <c r="E394" s="23" t="s">
        <v>16788</v>
      </c>
      <c r="F394" s="23" t="s">
        <v>16796</v>
      </c>
    </row>
    <row r="395" spans="1:6" ht="16" x14ac:dyDescent="0.2">
      <c r="A395" s="26" t="s">
        <v>5199</v>
      </c>
      <c r="B395" s="28">
        <v>1</v>
      </c>
      <c r="C395" s="28">
        <v>2300</v>
      </c>
      <c r="D395" s="23" t="s">
        <v>10940</v>
      </c>
      <c r="E395" s="23"/>
      <c r="F395" s="23" t="s">
        <v>16796</v>
      </c>
    </row>
    <row r="396" spans="1:6" ht="16" x14ac:dyDescent="0.2">
      <c r="A396" s="26" t="s">
        <v>5207</v>
      </c>
      <c r="B396" s="28">
        <v>3900</v>
      </c>
      <c r="C396" s="28">
        <v>0</v>
      </c>
      <c r="D396" s="23" t="s">
        <v>9020</v>
      </c>
      <c r="E396" s="23" t="s">
        <v>15891</v>
      </c>
      <c r="F396" s="23" t="s">
        <v>16796</v>
      </c>
    </row>
    <row r="397" spans="1:6" ht="16" x14ac:dyDescent="0.2">
      <c r="A397" s="26" t="s">
        <v>5219</v>
      </c>
      <c r="B397" s="28">
        <v>455</v>
      </c>
      <c r="C397" s="28">
        <v>2</v>
      </c>
      <c r="D397" s="23" t="s">
        <v>5271</v>
      </c>
      <c r="E397" s="23"/>
      <c r="F397" s="23" t="s">
        <v>16796</v>
      </c>
    </row>
    <row r="398" spans="1:6" ht="16" x14ac:dyDescent="0.2">
      <c r="A398" s="26" t="s">
        <v>5233</v>
      </c>
      <c r="B398" s="28">
        <v>15600</v>
      </c>
      <c r="C398" s="28">
        <v>2300</v>
      </c>
      <c r="D398" s="23" t="s">
        <v>2167</v>
      </c>
      <c r="E398" s="23" t="s">
        <v>161</v>
      </c>
      <c r="F398" s="23" t="s">
        <v>16796</v>
      </c>
    </row>
    <row r="399" spans="1:6" ht="16" x14ac:dyDescent="0.2">
      <c r="A399" s="26" t="s">
        <v>5239</v>
      </c>
      <c r="B399" s="28">
        <v>23500</v>
      </c>
      <c r="C399" s="28">
        <v>0</v>
      </c>
      <c r="D399" s="23" t="s">
        <v>987</v>
      </c>
      <c r="E399" s="23" t="s">
        <v>161</v>
      </c>
      <c r="F399" s="23" t="s">
        <v>16797</v>
      </c>
    </row>
    <row r="400" spans="1:6" ht="16" x14ac:dyDescent="0.2">
      <c r="A400" s="26" t="s">
        <v>5242</v>
      </c>
      <c r="B400" s="28">
        <v>92</v>
      </c>
      <c r="C400" s="28">
        <v>642</v>
      </c>
      <c r="D400" s="23" t="s">
        <v>8871</v>
      </c>
      <c r="E400" s="23"/>
      <c r="F400" s="23" t="s">
        <v>16796</v>
      </c>
    </row>
    <row r="401" spans="1:6" ht="16" x14ac:dyDescent="0.2">
      <c r="A401" s="26" t="s">
        <v>5252</v>
      </c>
      <c r="B401" s="28">
        <v>96</v>
      </c>
      <c r="C401" s="28">
        <v>0</v>
      </c>
      <c r="D401" s="23" t="s">
        <v>5889</v>
      </c>
      <c r="E401" s="23"/>
      <c r="F401" s="23" t="s">
        <v>16796</v>
      </c>
    </row>
    <row r="402" spans="1:6" ht="16" x14ac:dyDescent="0.2">
      <c r="A402" s="26" t="s">
        <v>5263</v>
      </c>
      <c r="B402" s="28">
        <v>2500</v>
      </c>
      <c r="C402" s="28">
        <v>0</v>
      </c>
      <c r="D402" s="23" t="s">
        <v>1145</v>
      </c>
      <c r="E402" s="23" t="s">
        <v>15869</v>
      </c>
      <c r="F402" s="23" t="s">
        <v>16796</v>
      </c>
    </row>
    <row r="403" spans="1:6" ht="16" x14ac:dyDescent="0.2">
      <c r="A403" s="26" t="s">
        <v>5264</v>
      </c>
      <c r="B403" s="28">
        <v>95500</v>
      </c>
      <c r="C403" s="28">
        <v>2800</v>
      </c>
      <c r="D403" s="23" t="s">
        <v>3088</v>
      </c>
      <c r="E403" s="23" t="s">
        <v>161</v>
      </c>
      <c r="F403" s="23" t="s">
        <v>16796</v>
      </c>
    </row>
    <row r="404" spans="1:6" ht="16" x14ac:dyDescent="0.2">
      <c r="A404" s="26" t="s">
        <v>5271</v>
      </c>
      <c r="B404" s="28">
        <v>775000</v>
      </c>
      <c r="C404" s="28">
        <v>6500</v>
      </c>
      <c r="D404" s="23" t="s">
        <v>8338</v>
      </c>
      <c r="E404" s="23" t="s">
        <v>161</v>
      </c>
      <c r="F404" s="23" t="s">
        <v>16796</v>
      </c>
    </row>
    <row r="405" spans="1:6" ht="16" x14ac:dyDescent="0.2">
      <c r="A405" s="26" t="s">
        <v>5274</v>
      </c>
      <c r="B405" s="28">
        <v>63700</v>
      </c>
      <c r="C405" s="28">
        <v>249</v>
      </c>
      <c r="D405" s="23" t="s">
        <v>4903</v>
      </c>
      <c r="E405" s="23" t="s">
        <v>15891</v>
      </c>
      <c r="F405" s="23" t="s">
        <v>16796</v>
      </c>
    </row>
    <row r="406" spans="1:6" ht="16" x14ac:dyDescent="0.2">
      <c r="A406" s="26" t="s">
        <v>5275</v>
      </c>
      <c r="B406" s="28">
        <v>71000</v>
      </c>
      <c r="C406" s="28">
        <v>24900</v>
      </c>
      <c r="D406" s="23" t="s">
        <v>5333</v>
      </c>
      <c r="E406" s="23"/>
      <c r="F406" s="23" t="s">
        <v>16796</v>
      </c>
    </row>
    <row r="407" spans="1:6" ht="16" x14ac:dyDescent="0.2">
      <c r="A407" s="26" t="s">
        <v>5276</v>
      </c>
      <c r="B407" s="28">
        <v>8100</v>
      </c>
      <c r="C407" s="28">
        <v>1000</v>
      </c>
      <c r="D407" s="23" t="s">
        <v>3551</v>
      </c>
      <c r="E407" s="23" t="s">
        <v>161</v>
      </c>
      <c r="F407" s="23" t="s">
        <v>16796</v>
      </c>
    </row>
    <row r="408" spans="1:6" ht="16" x14ac:dyDescent="0.2">
      <c r="A408" s="26" t="s">
        <v>5277</v>
      </c>
      <c r="B408" s="28">
        <v>2500</v>
      </c>
      <c r="C408" s="28">
        <v>0</v>
      </c>
      <c r="D408" s="23" t="s">
        <v>9936</v>
      </c>
      <c r="E408" s="23" t="s">
        <v>161</v>
      </c>
      <c r="F408" s="23" t="s">
        <v>16796</v>
      </c>
    </row>
    <row r="409" spans="1:6" ht="16" x14ac:dyDescent="0.2">
      <c r="A409" s="26" t="s">
        <v>5278</v>
      </c>
      <c r="B409" s="28">
        <v>0</v>
      </c>
      <c r="C409" s="28">
        <v>0</v>
      </c>
      <c r="D409" s="23" t="s">
        <v>10070</v>
      </c>
      <c r="E409" s="23" t="s">
        <v>15869</v>
      </c>
      <c r="F409" s="23" t="s">
        <v>16796</v>
      </c>
    </row>
    <row r="410" spans="1:6" ht="16" x14ac:dyDescent="0.2">
      <c r="A410" s="26" t="s">
        <v>3817</v>
      </c>
      <c r="B410" s="28">
        <v>7100</v>
      </c>
      <c r="C410" s="28">
        <v>0</v>
      </c>
      <c r="D410" s="23" t="s">
        <v>8988</v>
      </c>
      <c r="E410" s="23" t="s">
        <v>16788</v>
      </c>
      <c r="F410" s="23" t="s">
        <v>16796</v>
      </c>
    </row>
    <row r="411" spans="1:6" ht="16" x14ac:dyDescent="0.2">
      <c r="A411" s="26" t="s">
        <v>5291</v>
      </c>
      <c r="B411" s="28">
        <v>3500</v>
      </c>
      <c r="C411" s="28">
        <v>282</v>
      </c>
      <c r="D411" s="23" t="s">
        <v>4687</v>
      </c>
      <c r="E411" s="23" t="s">
        <v>15891</v>
      </c>
      <c r="F411" s="23" t="s">
        <v>16796</v>
      </c>
    </row>
    <row r="412" spans="1:6" ht="16" x14ac:dyDescent="0.2">
      <c r="A412" s="26" t="s">
        <v>5300</v>
      </c>
      <c r="B412" s="28">
        <v>624</v>
      </c>
      <c r="C412" s="28">
        <v>944</v>
      </c>
      <c r="D412" s="23" t="s">
        <v>3893</v>
      </c>
      <c r="E412" s="23" t="s">
        <v>161</v>
      </c>
      <c r="F412" s="23" t="s">
        <v>16797</v>
      </c>
    </row>
    <row r="413" spans="1:6" ht="16" x14ac:dyDescent="0.2">
      <c r="A413" s="26" t="s">
        <v>5305</v>
      </c>
      <c r="B413" s="28">
        <v>2500</v>
      </c>
      <c r="C413" s="28">
        <v>0</v>
      </c>
      <c r="D413" s="23" t="s">
        <v>10204</v>
      </c>
      <c r="E413" s="23" t="s">
        <v>15869</v>
      </c>
      <c r="F413" s="23" t="s">
        <v>16796</v>
      </c>
    </row>
    <row r="414" spans="1:6" ht="16" x14ac:dyDescent="0.2">
      <c r="A414" s="26" t="s">
        <v>5312</v>
      </c>
      <c r="B414" s="28">
        <v>11900</v>
      </c>
      <c r="C414" s="28">
        <v>32</v>
      </c>
      <c r="D414" s="23" t="s">
        <v>260</v>
      </c>
      <c r="E414" s="23" t="s">
        <v>161</v>
      </c>
      <c r="F414" s="23" t="s">
        <v>16796</v>
      </c>
    </row>
    <row r="415" spans="1:6" ht="16" x14ac:dyDescent="0.2">
      <c r="A415" s="26" t="s">
        <v>5316</v>
      </c>
      <c r="B415" s="28">
        <v>531000</v>
      </c>
      <c r="C415" s="28">
        <v>50600</v>
      </c>
      <c r="D415" s="23" t="s">
        <v>4006</v>
      </c>
      <c r="E415" s="23" t="s">
        <v>15891</v>
      </c>
      <c r="F415" s="23" t="s">
        <v>16796</v>
      </c>
    </row>
    <row r="416" spans="1:6" ht="16" x14ac:dyDescent="0.2">
      <c r="A416" s="26" t="s">
        <v>5323</v>
      </c>
      <c r="B416" s="28">
        <v>15000</v>
      </c>
      <c r="C416" s="28">
        <v>0</v>
      </c>
      <c r="D416" s="23" t="s">
        <v>9956</v>
      </c>
      <c r="E416" s="23" t="s">
        <v>161</v>
      </c>
      <c r="F416" s="23" t="s">
        <v>16797</v>
      </c>
    </row>
    <row r="417" spans="1:6" ht="16" x14ac:dyDescent="0.2">
      <c r="A417" s="26" t="s">
        <v>5324</v>
      </c>
      <c r="B417" s="28">
        <v>4800</v>
      </c>
      <c r="C417" s="28">
        <v>6500</v>
      </c>
      <c r="D417" s="23" t="s">
        <v>8268</v>
      </c>
      <c r="E417" s="23" t="s">
        <v>161</v>
      </c>
      <c r="F417" s="23" t="s">
        <v>16796</v>
      </c>
    </row>
    <row r="418" spans="1:6" ht="16" x14ac:dyDescent="0.2">
      <c r="A418" s="26" t="s">
        <v>5333</v>
      </c>
      <c r="B418" s="28">
        <v>389</v>
      </c>
      <c r="C418" s="28">
        <v>0</v>
      </c>
      <c r="D418" s="23" t="s">
        <v>9357</v>
      </c>
      <c r="E418" s="23" t="s">
        <v>161</v>
      </c>
      <c r="F418" s="23" t="s">
        <v>16797</v>
      </c>
    </row>
    <row r="419" spans="1:6" ht="16" x14ac:dyDescent="0.2">
      <c r="A419" s="26" t="s">
        <v>5343</v>
      </c>
      <c r="B419" s="28">
        <v>1600</v>
      </c>
      <c r="C419" s="28">
        <v>0</v>
      </c>
      <c r="D419" s="23" t="s">
        <v>3037</v>
      </c>
      <c r="E419" s="23" t="s">
        <v>16788</v>
      </c>
      <c r="F419" s="23" t="s">
        <v>16796</v>
      </c>
    </row>
    <row r="420" spans="1:6" ht="16" x14ac:dyDescent="0.2">
      <c r="A420" s="26" t="s">
        <v>5349</v>
      </c>
      <c r="B420" s="28">
        <v>1300000</v>
      </c>
      <c r="C420" s="28">
        <v>5800</v>
      </c>
      <c r="D420" s="23" t="s">
        <v>8210</v>
      </c>
      <c r="E420" s="23"/>
      <c r="F420" s="23" t="s">
        <v>16797</v>
      </c>
    </row>
    <row r="421" spans="1:6" ht="16" x14ac:dyDescent="0.2">
      <c r="A421" s="26" t="s">
        <v>4248</v>
      </c>
      <c r="B421" s="28">
        <v>413</v>
      </c>
      <c r="C421" s="28">
        <v>0</v>
      </c>
      <c r="D421" s="23" t="s">
        <v>9624</v>
      </c>
      <c r="E421" s="23" t="s">
        <v>15869</v>
      </c>
      <c r="F421" s="23" t="s">
        <v>16796</v>
      </c>
    </row>
    <row r="422" spans="1:6" ht="16" x14ac:dyDescent="0.2">
      <c r="A422" s="26" t="s">
        <v>5360</v>
      </c>
      <c r="B422" s="28">
        <v>0</v>
      </c>
      <c r="C422" s="28">
        <v>0</v>
      </c>
      <c r="D422" s="23" t="s">
        <v>5564</v>
      </c>
      <c r="E422" s="23" t="s">
        <v>16788</v>
      </c>
      <c r="F422" s="23" t="s">
        <v>16796</v>
      </c>
    </row>
    <row r="423" spans="1:6" ht="16" x14ac:dyDescent="0.2">
      <c r="A423" s="26" t="s">
        <v>5375</v>
      </c>
      <c r="B423" s="28">
        <v>259</v>
      </c>
      <c r="C423" s="28">
        <v>0</v>
      </c>
      <c r="D423" s="23" t="s">
        <v>6331</v>
      </c>
      <c r="E423" s="23"/>
      <c r="F423" s="23" t="s">
        <v>16796</v>
      </c>
    </row>
    <row r="424" spans="1:6" ht="16" x14ac:dyDescent="0.2">
      <c r="A424" s="26" t="s">
        <v>5387</v>
      </c>
      <c r="B424" s="28">
        <v>19500</v>
      </c>
      <c r="C424" s="28">
        <v>1200</v>
      </c>
      <c r="D424" s="23" t="s">
        <v>10355</v>
      </c>
      <c r="E424" s="23" t="s">
        <v>16788</v>
      </c>
      <c r="F424" s="23" t="s">
        <v>16796</v>
      </c>
    </row>
    <row r="425" spans="1:6" ht="16" x14ac:dyDescent="0.2">
      <c r="A425" s="26" t="s">
        <v>5392</v>
      </c>
      <c r="B425" s="28">
        <v>3900</v>
      </c>
      <c r="C425" s="28">
        <v>243000</v>
      </c>
      <c r="D425" s="23" t="s">
        <v>5403</v>
      </c>
      <c r="E425" s="23" t="s">
        <v>16788</v>
      </c>
      <c r="F425" s="23" t="s">
        <v>16796</v>
      </c>
    </row>
    <row r="426" spans="1:6" ht="16" x14ac:dyDescent="0.2">
      <c r="A426" s="26" t="s">
        <v>5403</v>
      </c>
      <c r="B426" s="28">
        <v>27</v>
      </c>
      <c r="C426" s="28">
        <v>0</v>
      </c>
      <c r="D426" s="23" t="s">
        <v>9852</v>
      </c>
      <c r="E426" s="23" t="s">
        <v>161</v>
      </c>
      <c r="F426" s="23" t="s">
        <v>16796</v>
      </c>
    </row>
    <row r="427" spans="1:6" ht="16" x14ac:dyDescent="0.2">
      <c r="A427" s="26" t="s">
        <v>5409</v>
      </c>
      <c r="B427" s="28">
        <v>0</v>
      </c>
      <c r="C427" s="28">
        <v>0</v>
      </c>
      <c r="D427" s="23" t="s">
        <v>8808</v>
      </c>
      <c r="E427" s="23" t="s">
        <v>161</v>
      </c>
      <c r="F427" s="23" t="s">
        <v>16796</v>
      </c>
    </row>
    <row r="428" spans="1:6" ht="16" x14ac:dyDescent="0.2">
      <c r="A428" s="26"/>
      <c r="B428" s="28" t="e">
        <v>#VALUE!</v>
      </c>
      <c r="C428" s="28" t="e">
        <v>#VALUE!</v>
      </c>
      <c r="D428" s="23" t="s">
        <v>3174</v>
      </c>
      <c r="E428" s="23" t="s">
        <v>161</v>
      </c>
      <c r="F428" s="23" t="s">
        <v>16796</v>
      </c>
    </row>
    <row r="429" spans="1:6" ht="16" x14ac:dyDescent="0.2">
      <c r="A429" s="26" t="s">
        <v>5427</v>
      </c>
      <c r="B429" s="28">
        <v>1300</v>
      </c>
      <c r="C429" s="28">
        <v>0</v>
      </c>
      <c r="D429" s="23" t="s">
        <v>9954</v>
      </c>
      <c r="E429" s="23"/>
      <c r="F429" s="23" t="s">
        <v>16796</v>
      </c>
    </row>
    <row r="430" spans="1:6" ht="16" x14ac:dyDescent="0.2">
      <c r="A430" s="26" t="s">
        <v>5441</v>
      </c>
      <c r="B430" s="28">
        <v>75600</v>
      </c>
      <c r="C430" s="28">
        <v>3300</v>
      </c>
      <c r="D430" s="23" t="s">
        <v>1329</v>
      </c>
      <c r="E430" s="23"/>
      <c r="F430" s="23" t="s">
        <v>16796</v>
      </c>
    </row>
    <row r="431" spans="1:6" ht="16" x14ac:dyDescent="0.2">
      <c r="A431" s="26" t="s">
        <v>5456</v>
      </c>
      <c r="B431" s="28">
        <v>0</v>
      </c>
      <c r="C431" s="28">
        <v>0</v>
      </c>
      <c r="D431" s="23" t="s">
        <v>5468</v>
      </c>
      <c r="E431" s="23"/>
      <c r="F431" s="23" t="s">
        <v>16796</v>
      </c>
    </row>
    <row r="432" spans="1:6" ht="16" x14ac:dyDescent="0.2">
      <c r="A432" s="26" t="s">
        <v>5468</v>
      </c>
      <c r="B432" s="28">
        <v>64</v>
      </c>
      <c r="C432" s="28">
        <v>0</v>
      </c>
      <c r="D432" s="23" t="s">
        <v>6204</v>
      </c>
      <c r="E432" s="23" t="s">
        <v>161</v>
      </c>
      <c r="F432" s="23" t="s">
        <v>16796</v>
      </c>
    </row>
    <row r="433" spans="1:6" ht="16" x14ac:dyDescent="0.2">
      <c r="A433" s="26" t="s">
        <v>5479</v>
      </c>
      <c r="B433" s="28">
        <v>6</v>
      </c>
      <c r="C433" s="28">
        <v>0</v>
      </c>
      <c r="D433" s="23" t="s">
        <v>2673</v>
      </c>
      <c r="E433" s="23"/>
      <c r="F433" s="23" t="s">
        <v>16796</v>
      </c>
    </row>
    <row r="434" spans="1:6" ht="16" x14ac:dyDescent="0.2">
      <c r="A434" s="26" t="s">
        <v>250</v>
      </c>
      <c r="B434" s="28">
        <v>1200000</v>
      </c>
      <c r="C434" s="28">
        <v>57900</v>
      </c>
      <c r="D434" s="23" t="s">
        <v>3381</v>
      </c>
      <c r="E434" s="23" t="s">
        <v>161</v>
      </c>
      <c r="F434" s="23" t="s">
        <v>16796</v>
      </c>
    </row>
    <row r="435" spans="1:6" ht="16" x14ac:dyDescent="0.2">
      <c r="A435" s="26" t="s">
        <v>5508</v>
      </c>
      <c r="B435" s="28">
        <v>195000</v>
      </c>
      <c r="C435" s="28">
        <v>3900</v>
      </c>
      <c r="D435" s="23" t="s">
        <v>9758</v>
      </c>
      <c r="E435" s="23" t="s">
        <v>161</v>
      </c>
      <c r="F435" s="23" t="s">
        <v>16796</v>
      </c>
    </row>
    <row r="436" spans="1:6" ht="16" x14ac:dyDescent="0.2">
      <c r="A436" s="26" t="s">
        <v>5518</v>
      </c>
      <c r="B436" s="28">
        <v>445</v>
      </c>
      <c r="C436" s="28">
        <v>0</v>
      </c>
      <c r="D436" s="23" t="s">
        <v>8502</v>
      </c>
      <c r="E436" s="23" t="s">
        <v>15869</v>
      </c>
      <c r="F436" s="23" t="s">
        <v>16796</v>
      </c>
    </row>
    <row r="437" spans="1:6" ht="16" x14ac:dyDescent="0.2">
      <c r="A437" s="26" t="s">
        <v>5524</v>
      </c>
      <c r="B437" s="28">
        <v>512000</v>
      </c>
      <c r="C437" s="28">
        <v>18200</v>
      </c>
      <c r="D437" s="23" t="s">
        <v>8835</v>
      </c>
      <c r="E437" s="23"/>
      <c r="F437" s="23" t="s">
        <v>16796</v>
      </c>
    </row>
    <row r="438" spans="1:6" ht="16" x14ac:dyDescent="0.2">
      <c r="A438" s="26" t="s">
        <v>5539</v>
      </c>
      <c r="B438" s="28">
        <v>3100</v>
      </c>
      <c r="C438" s="28">
        <v>1</v>
      </c>
      <c r="D438" s="23" t="s">
        <v>3507</v>
      </c>
      <c r="E438" s="23" t="s">
        <v>161</v>
      </c>
      <c r="F438" s="23" t="s">
        <v>16796</v>
      </c>
    </row>
    <row r="439" spans="1:6" ht="16" x14ac:dyDescent="0.2">
      <c r="A439" s="26" t="s">
        <v>1047</v>
      </c>
      <c r="B439" s="28">
        <v>5400</v>
      </c>
      <c r="C439" s="28">
        <v>1900</v>
      </c>
      <c r="D439" s="23" t="s">
        <v>8308</v>
      </c>
      <c r="E439" s="23" t="s">
        <v>16788</v>
      </c>
      <c r="F439" s="23" t="s">
        <v>16796</v>
      </c>
    </row>
    <row r="440" spans="1:6" ht="16" x14ac:dyDescent="0.2">
      <c r="A440" s="26" t="s">
        <v>5564</v>
      </c>
      <c r="B440" s="28">
        <v>1</v>
      </c>
      <c r="C440" s="28">
        <v>0</v>
      </c>
      <c r="D440" s="23" t="s">
        <v>3596</v>
      </c>
      <c r="E440" s="23"/>
      <c r="F440" s="23" t="s">
        <v>16796</v>
      </c>
    </row>
    <row r="441" spans="1:6" ht="16" x14ac:dyDescent="0.2">
      <c r="A441" s="26" t="s">
        <v>5574</v>
      </c>
      <c r="B441" s="28">
        <v>522</v>
      </c>
      <c r="C441" s="28">
        <v>575</v>
      </c>
      <c r="D441" s="23" t="s">
        <v>9803</v>
      </c>
      <c r="E441" s="23" t="s">
        <v>16788</v>
      </c>
      <c r="F441" s="23" t="s">
        <v>16796</v>
      </c>
    </row>
    <row r="442" spans="1:6" ht="16" x14ac:dyDescent="0.2">
      <c r="A442" s="26" t="s">
        <v>5584</v>
      </c>
      <c r="B442" s="28">
        <v>18200</v>
      </c>
      <c r="C442" s="28">
        <v>1200</v>
      </c>
      <c r="D442" s="23" t="s">
        <v>356</v>
      </c>
      <c r="E442" s="23"/>
      <c r="F442" s="23" t="s">
        <v>16796</v>
      </c>
    </row>
    <row r="443" spans="1:6" ht="16" x14ac:dyDescent="0.2">
      <c r="A443" s="26" t="s">
        <v>5595</v>
      </c>
      <c r="B443" s="28">
        <v>393000</v>
      </c>
      <c r="C443" s="28">
        <v>81500</v>
      </c>
      <c r="D443" s="23" t="s">
        <v>8334</v>
      </c>
      <c r="E443" s="23" t="s">
        <v>161</v>
      </c>
      <c r="F443" s="23" t="s">
        <v>16796</v>
      </c>
    </row>
    <row r="444" spans="1:6" ht="16" x14ac:dyDescent="0.2">
      <c r="A444" s="26" t="s">
        <v>5605</v>
      </c>
      <c r="B444" s="28">
        <v>569000</v>
      </c>
      <c r="C444" s="28">
        <v>8200</v>
      </c>
      <c r="D444" s="23" t="s">
        <v>9953</v>
      </c>
      <c r="E444" s="23" t="s">
        <v>15869</v>
      </c>
      <c r="F444" s="23" t="s">
        <v>16796</v>
      </c>
    </row>
    <row r="445" spans="1:6" ht="16" x14ac:dyDescent="0.2">
      <c r="A445" s="26" t="s">
        <v>5610</v>
      </c>
      <c r="B445" s="28">
        <v>10</v>
      </c>
      <c r="C445" s="28">
        <v>0</v>
      </c>
      <c r="D445" s="23" t="s">
        <v>4304</v>
      </c>
      <c r="E445" s="23" t="s">
        <v>15869</v>
      </c>
      <c r="F445" s="23" t="s">
        <v>16796</v>
      </c>
    </row>
    <row r="446" spans="1:6" ht="16" x14ac:dyDescent="0.2">
      <c r="A446" s="26" t="s">
        <v>5616</v>
      </c>
      <c r="B446" s="28">
        <v>11600</v>
      </c>
      <c r="C446" s="28">
        <v>0</v>
      </c>
      <c r="D446" s="23" t="s">
        <v>5978</v>
      </c>
      <c r="E446" s="23" t="s">
        <v>15891</v>
      </c>
      <c r="F446" s="23" t="s">
        <v>16796</v>
      </c>
    </row>
    <row r="447" spans="1:6" ht="16" x14ac:dyDescent="0.2">
      <c r="A447" s="26" t="s">
        <v>5621</v>
      </c>
      <c r="B447" s="28">
        <v>484000</v>
      </c>
      <c r="C447" s="28">
        <v>12900</v>
      </c>
      <c r="D447" s="23" t="s">
        <v>8203</v>
      </c>
      <c r="E447" s="23" t="s">
        <v>16788</v>
      </c>
      <c r="F447" s="23" t="s">
        <v>16796</v>
      </c>
    </row>
    <row r="448" spans="1:6" ht="16" x14ac:dyDescent="0.2">
      <c r="A448" s="26" t="s">
        <v>5640</v>
      </c>
      <c r="B448" s="28">
        <v>15700</v>
      </c>
      <c r="C448" s="28">
        <v>13200</v>
      </c>
      <c r="D448" s="23" t="s">
        <v>2624</v>
      </c>
      <c r="E448" s="23"/>
      <c r="F448" s="23" t="s">
        <v>16796</v>
      </c>
    </row>
    <row r="449" spans="1:6" ht="16" x14ac:dyDescent="0.2">
      <c r="A449" s="26" t="s">
        <v>5651</v>
      </c>
      <c r="B449" s="28">
        <v>1100</v>
      </c>
      <c r="C449" s="28">
        <v>0</v>
      </c>
      <c r="D449" s="23" t="s">
        <v>9358</v>
      </c>
      <c r="E449" s="23"/>
      <c r="F449" s="23" t="s">
        <v>16796</v>
      </c>
    </row>
    <row r="450" spans="1:6" ht="16" x14ac:dyDescent="0.2">
      <c r="A450" s="26" t="s">
        <v>5662</v>
      </c>
      <c r="B450" s="28">
        <v>58</v>
      </c>
      <c r="C450" s="28">
        <v>0</v>
      </c>
      <c r="D450" s="23" t="s">
        <v>11848</v>
      </c>
      <c r="E450" s="23"/>
      <c r="F450" s="23" t="s">
        <v>16796</v>
      </c>
    </row>
    <row r="451" spans="1:6" ht="16" x14ac:dyDescent="0.2">
      <c r="A451" s="26" t="s">
        <v>5672</v>
      </c>
      <c r="B451" s="28">
        <v>299000</v>
      </c>
      <c r="C451" s="28">
        <v>500</v>
      </c>
      <c r="D451" s="23" t="s">
        <v>3324</v>
      </c>
      <c r="E451" s="23"/>
      <c r="F451" s="23" t="s">
        <v>16796</v>
      </c>
    </row>
    <row r="452" spans="1:6" ht="16" x14ac:dyDescent="0.2">
      <c r="A452" s="26" t="s">
        <v>5223</v>
      </c>
      <c r="B452" s="28">
        <v>27600</v>
      </c>
      <c r="C452" s="28">
        <v>3500</v>
      </c>
      <c r="D452" s="23" t="s">
        <v>3684</v>
      </c>
      <c r="E452" s="23"/>
      <c r="F452" s="23" t="s">
        <v>16796</v>
      </c>
    </row>
    <row r="453" spans="1:6" ht="16" x14ac:dyDescent="0.2">
      <c r="A453" s="26" t="s">
        <v>5691</v>
      </c>
      <c r="B453" s="28">
        <v>10100</v>
      </c>
      <c r="C453" s="28">
        <v>9300</v>
      </c>
      <c r="D453" s="23" t="s">
        <v>8653</v>
      </c>
      <c r="E453" s="23" t="s">
        <v>15869</v>
      </c>
      <c r="F453" s="23" t="s">
        <v>16796</v>
      </c>
    </row>
    <row r="454" spans="1:6" ht="16" x14ac:dyDescent="0.2">
      <c r="A454" s="26" t="s">
        <v>5703</v>
      </c>
      <c r="B454" s="28">
        <v>115000</v>
      </c>
      <c r="C454" s="28">
        <v>20700</v>
      </c>
      <c r="D454" s="23" t="s">
        <v>1462</v>
      </c>
      <c r="E454" s="23"/>
      <c r="F454" s="23" t="s">
        <v>16796</v>
      </c>
    </row>
    <row r="455" spans="1:6" ht="16" x14ac:dyDescent="0.2">
      <c r="A455" s="26" t="s">
        <v>5711</v>
      </c>
      <c r="B455" s="28">
        <v>179</v>
      </c>
      <c r="C455" s="28">
        <v>0</v>
      </c>
      <c r="D455" s="23" t="s">
        <v>16814</v>
      </c>
      <c r="E455" s="23"/>
      <c r="F455" s="23" t="s">
        <v>16797</v>
      </c>
    </row>
    <row r="456" spans="1:6" ht="16" x14ac:dyDescent="0.2">
      <c r="A456" s="26" t="s">
        <v>5724</v>
      </c>
      <c r="B456" s="28">
        <v>3400</v>
      </c>
      <c r="C456" s="28">
        <v>9100</v>
      </c>
      <c r="D456" s="23" t="s">
        <v>6458</v>
      </c>
      <c r="E456" s="23" t="s">
        <v>16788</v>
      </c>
      <c r="F456" s="23" t="s">
        <v>16796</v>
      </c>
    </row>
    <row r="457" spans="1:6" ht="16" x14ac:dyDescent="0.2">
      <c r="A457" s="26" t="s">
        <v>5731</v>
      </c>
      <c r="B457" s="28">
        <v>1800</v>
      </c>
      <c r="C457" s="28">
        <v>0</v>
      </c>
      <c r="D457" s="23" t="s">
        <v>8211</v>
      </c>
      <c r="E457" s="23" t="s">
        <v>161</v>
      </c>
      <c r="F457" s="23" t="s">
        <v>16796</v>
      </c>
    </row>
    <row r="458" spans="1:6" ht="16" x14ac:dyDescent="0.2">
      <c r="A458" s="26" t="s">
        <v>5740</v>
      </c>
      <c r="B458" s="28">
        <v>0</v>
      </c>
      <c r="C458" s="28">
        <v>0</v>
      </c>
      <c r="D458" s="23" t="s">
        <v>9623</v>
      </c>
      <c r="E458" s="23" t="s">
        <v>15891</v>
      </c>
      <c r="F458" s="23" t="s">
        <v>16797</v>
      </c>
    </row>
    <row r="459" spans="1:6" ht="16" x14ac:dyDescent="0.2">
      <c r="A459" s="26" t="s">
        <v>5759</v>
      </c>
      <c r="B459" s="28">
        <v>3</v>
      </c>
      <c r="C459" s="28">
        <v>0</v>
      </c>
      <c r="D459" s="23" t="s">
        <v>4794</v>
      </c>
      <c r="E459" s="23"/>
      <c r="F459" s="23" t="s">
        <v>16796</v>
      </c>
    </row>
    <row r="460" spans="1:6" ht="16" x14ac:dyDescent="0.2">
      <c r="A460" s="26" t="s">
        <v>5773</v>
      </c>
      <c r="B460" s="28">
        <v>96</v>
      </c>
      <c r="C460" s="28">
        <v>0</v>
      </c>
      <c r="D460" s="23" t="s">
        <v>2664</v>
      </c>
      <c r="E460" s="23" t="s">
        <v>15891</v>
      </c>
      <c r="F460" s="23" t="s">
        <v>16796</v>
      </c>
    </row>
    <row r="461" spans="1:6" ht="16" x14ac:dyDescent="0.2">
      <c r="A461" s="26" t="s">
        <v>5791</v>
      </c>
      <c r="B461" s="28">
        <v>10</v>
      </c>
      <c r="C461" s="28">
        <v>0</v>
      </c>
      <c r="D461" s="23" t="s">
        <v>5078</v>
      </c>
      <c r="E461" s="23" t="s">
        <v>161</v>
      </c>
      <c r="F461" s="23" t="s">
        <v>16796</v>
      </c>
    </row>
    <row r="462" spans="1:6" ht="16" x14ac:dyDescent="0.2">
      <c r="A462" s="26" t="s">
        <v>2892</v>
      </c>
      <c r="B462" s="28">
        <v>1300</v>
      </c>
      <c r="C462" s="28">
        <v>0</v>
      </c>
      <c r="D462" s="23" t="s">
        <v>6841</v>
      </c>
      <c r="E462" s="23"/>
      <c r="F462" s="23" t="s">
        <v>16796</v>
      </c>
    </row>
    <row r="463" spans="1:6" ht="16" x14ac:dyDescent="0.2">
      <c r="A463" s="26" t="s">
        <v>5820</v>
      </c>
      <c r="B463" s="28">
        <v>52000</v>
      </c>
      <c r="C463" s="28">
        <v>6200</v>
      </c>
      <c r="D463" s="23" t="s">
        <v>8265</v>
      </c>
      <c r="E463" s="23"/>
      <c r="F463" s="23" t="s">
        <v>16797</v>
      </c>
    </row>
    <row r="464" spans="1:6" ht="16" x14ac:dyDescent="0.2">
      <c r="A464" s="26" t="s">
        <v>5830</v>
      </c>
      <c r="B464" s="28">
        <v>6900</v>
      </c>
      <c r="C464" s="28">
        <v>0</v>
      </c>
      <c r="D464" s="23" t="s">
        <v>578</v>
      </c>
      <c r="E464" s="23" t="s">
        <v>15869</v>
      </c>
      <c r="F464" s="23" t="s">
        <v>16796</v>
      </c>
    </row>
    <row r="465" spans="1:6" ht="16" x14ac:dyDescent="0.2">
      <c r="A465" s="26" t="s">
        <v>5844</v>
      </c>
      <c r="B465" s="28">
        <v>1000</v>
      </c>
      <c r="C465" s="28">
        <v>3000</v>
      </c>
      <c r="D465" s="23" t="s">
        <v>3093</v>
      </c>
      <c r="E465" s="23"/>
      <c r="F465" s="23" t="s">
        <v>16796</v>
      </c>
    </row>
    <row r="466" spans="1:6" ht="16" x14ac:dyDescent="0.2">
      <c r="A466" s="26" t="s">
        <v>5857</v>
      </c>
      <c r="B466" s="28">
        <v>116000</v>
      </c>
      <c r="C466" s="28">
        <v>558</v>
      </c>
      <c r="D466" s="23" t="s">
        <v>4729</v>
      </c>
      <c r="E466" s="23" t="s">
        <v>15869</v>
      </c>
      <c r="F466" s="23" t="s">
        <v>16796</v>
      </c>
    </row>
    <row r="467" spans="1:6" ht="16" x14ac:dyDescent="0.2">
      <c r="A467" s="26" t="s">
        <v>5868</v>
      </c>
      <c r="B467" s="28">
        <v>2</v>
      </c>
      <c r="C467" s="28">
        <v>0</v>
      </c>
      <c r="D467" s="23" t="s">
        <v>9352</v>
      </c>
      <c r="E467" s="23" t="s">
        <v>161</v>
      </c>
      <c r="F467" s="23" t="s">
        <v>16796</v>
      </c>
    </row>
    <row r="468" spans="1:6" ht="16" x14ac:dyDescent="0.2">
      <c r="A468" s="26" t="s">
        <v>5880</v>
      </c>
      <c r="B468" s="28">
        <v>19500</v>
      </c>
      <c r="C468" s="28">
        <v>6800</v>
      </c>
      <c r="D468" s="23" t="s">
        <v>2110</v>
      </c>
      <c r="E468" s="23"/>
      <c r="F468" s="23" t="s">
        <v>16796</v>
      </c>
    </row>
    <row r="469" spans="1:6" ht="16" x14ac:dyDescent="0.2">
      <c r="A469" s="26" t="s">
        <v>5889</v>
      </c>
      <c r="B469" s="28">
        <v>41700</v>
      </c>
      <c r="C469" s="28">
        <v>15100</v>
      </c>
      <c r="D469" s="23" t="s">
        <v>6524</v>
      </c>
      <c r="E469" s="23"/>
      <c r="F469" s="23" t="s">
        <v>16796</v>
      </c>
    </row>
    <row r="470" spans="1:6" ht="16" x14ac:dyDescent="0.2">
      <c r="A470" s="26" t="s">
        <v>5903</v>
      </c>
      <c r="B470" s="28">
        <v>106</v>
      </c>
      <c r="C470" s="28">
        <v>5000</v>
      </c>
      <c r="D470" s="23" t="s">
        <v>1846</v>
      </c>
      <c r="E470" s="23" t="s">
        <v>16788</v>
      </c>
      <c r="F470" s="23" t="s">
        <v>16796</v>
      </c>
    </row>
    <row r="471" spans="1:6" ht="16" x14ac:dyDescent="0.2">
      <c r="A471" s="26" t="s">
        <v>5911</v>
      </c>
      <c r="B471" s="28">
        <v>14</v>
      </c>
      <c r="C471" s="28">
        <v>28</v>
      </c>
      <c r="D471" s="23" t="s">
        <v>9373</v>
      </c>
      <c r="E471" s="23" t="s">
        <v>161</v>
      </c>
      <c r="F471" s="23" t="s">
        <v>16796</v>
      </c>
    </row>
    <row r="472" spans="1:6" ht="16" x14ac:dyDescent="0.2">
      <c r="A472" s="26" t="s">
        <v>5917</v>
      </c>
      <c r="B472" s="28">
        <v>656000</v>
      </c>
      <c r="C472" s="28">
        <v>92400</v>
      </c>
      <c r="D472" s="23" t="s">
        <v>3204</v>
      </c>
      <c r="E472" s="23" t="s">
        <v>15869</v>
      </c>
      <c r="F472" s="23" t="s">
        <v>16796</v>
      </c>
    </row>
    <row r="473" spans="1:6" ht="16" x14ac:dyDescent="0.2">
      <c r="A473" s="26" t="s">
        <v>5925</v>
      </c>
      <c r="B473" s="28">
        <v>830</v>
      </c>
      <c r="C473" s="28">
        <v>0</v>
      </c>
      <c r="D473" s="23" t="s">
        <v>3460</v>
      </c>
      <c r="E473" s="23" t="s">
        <v>161</v>
      </c>
      <c r="F473" s="23" t="s">
        <v>16796</v>
      </c>
    </row>
    <row r="474" spans="1:6" ht="16" x14ac:dyDescent="0.2">
      <c r="A474" s="26" t="s">
        <v>5936</v>
      </c>
      <c r="B474" s="28">
        <v>9600</v>
      </c>
      <c r="C474" s="28">
        <v>4</v>
      </c>
      <c r="D474" s="23" t="s">
        <v>9043</v>
      </c>
      <c r="E474" s="23" t="s">
        <v>16788</v>
      </c>
      <c r="F474" s="23" t="s">
        <v>16796</v>
      </c>
    </row>
    <row r="475" spans="1:6" ht="16" x14ac:dyDescent="0.2">
      <c r="A475" s="26" t="s">
        <v>1193</v>
      </c>
      <c r="B475" s="28">
        <v>266000000</v>
      </c>
      <c r="C475" s="28">
        <v>60700000</v>
      </c>
      <c r="D475" s="23" t="s">
        <v>5610</v>
      </c>
      <c r="E475" s="23"/>
      <c r="F475" s="23" t="s">
        <v>16796</v>
      </c>
    </row>
    <row r="476" spans="1:6" ht="16" x14ac:dyDescent="0.2">
      <c r="A476" s="26" t="s">
        <v>5959</v>
      </c>
      <c r="B476" s="28">
        <v>10700000</v>
      </c>
      <c r="C476" s="28">
        <v>1200000</v>
      </c>
      <c r="D476" s="23" t="s">
        <v>8309</v>
      </c>
      <c r="E476" s="23" t="s">
        <v>161</v>
      </c>
      <c r="F476" s="23" t="s">
        <v>16796</v>
      </c>
    </row>
    <row r="477" spans="1:6" ht="16" x14ac:dyDescent="0.2">
      <c r="A477" s="26" t="s">
        <v>5978</v>
      </c>
      <c r="B477" s="28">
        <v>0</v>
      </c>
      <c r="C477" s="28">
        <v>0</v>
      </c>
      <c r="D477" s="23" t="s">
        <v>7978</v>
      </c>
      <c r="E477" s="23"/>
      <c r="F477" s="23" t="s">
        <v>16796</v>
      </c>
    </row>
    <row r="478" spans="1:6" ht="16" x14ac:dyDescent="0.2">
      <c r="A478" s="26" t="s">
        <v>5997</v>
      </c>
      <c r="B478" s="28">
        <v>2300000</v>
      </c>
      <c r="C478" s="28">
        <v>157000</v>
      </c>
      <c r="D478" s="23" t="s">
        <v>10508</v>
      </c>
      <c r="E478" s="23"/>
      <c r="F478" s="23" t="s">
        <v>16796</v>
      </c>
    </row>
    <row r="479" spans="1:6" ht="16" x14ac:dyDescent="0.2">
      <c r="A479" s="26" t="s">
        <v>6008</v>
      </c>
      <c r="B479" s="28">
        <v>664</v>
      </c>
      <c r="C479" s="28">
        <v>0</v>
      </c>
      <c r="D479" s="23" t="s">
        <v>3049</v>
      </c>
      <c r="E479" s="23"/>
      <c r="F479" s="23" t="s">
        <v>16796</v>
      </c>
    </row>
    <row r="480" spans="1:6" ht="16" x14ac:dyDescent="0.2">
      <c r="A480" s="26" t="s">
        <v>2884</v>
      </c>
      <c r="B480" s="28">
        <v>20100</v>
      </c>
      <c r="C480" s="28">
        <v>18300</v>
      </c>
      <c r="D480" s="23" t="s">
        <v>8324</v>
      </c>
      <c r="E480" s="23" t="s">
        <v>15891</v>
      </c>
      <c r="F480" s="23" t="s">
        <v>16796</v>
      </c>
    </row>
    <row r="481" spans="1:6" ht="16" x14ac:dyDescent="0.2">
      <c r="A481" s="26" t="s">
        <v>6024</v>
      </c>
      <c r="B481" s="28">
        <v>0</v>
      </c>
      <c r="C481" s="28">
        <v>0</v>
      </c>
      <c r="D481" s="23" t="s">
        <v>5387</v>
      </c>
      <c r="E481" s="23"/>
      <c r="F481" s="23" t="s">
        <v>16796</v>
      </c>
    </row>
    <row r="482" spans="1:6" ht="16" x14ac:dyDescent="0.2">
      <c r="A482" s="26" t="s">
        <v>6034</v>
      </c>
      <c r="B482" s="28">
        <v>0</v>
      </c>
      <c r="C482" s="28">
        <v>0</v>
      </c>
      <c r="D482" s="23" t="s">
        <v>171</v>
      </c>
      <c r="E482" s="23"/>
      <c r="F482" s="23" t="s">
        <v>16796</v>
      </c>
    </row>
    <row r="483" spans="1:6" ht="16" x14ac:dyDescent="0.2">
      <c r="A483" s="26" t="s">
        <v>6043</v>
      </c>
      <c r="B483" s="28">
        <v>42</v>
      </c>
      <c r="C483" s="28">
        <v>139</v>
      </c>
      <c r="D483" s="23" t="s">
        <v>8668</v>
      </c>
      <c r="E483" s="23" t="s">
        <v>161</v>
      </c>
      <c r="F483" s="23" t="s">
        <v>16796</v>
      </c>
    </row>
    <row r="484" spans="1:6" ht="16" x14ac:dyDescent="0.2">
      <c r="A484" s="26" t="s">
        <v>93</v>
      </c>
      <c r="B484" s="28">
        <v>64100000</v>
      </c>
      <c r="C484" s="28">
        <v>3800000</v>
      </c>
      <c r="D484" s="23" t="s">
        <v>8264</v>
      </c>
      <c r="E484" s="23" t="s">
        <v>15869</v>
      </c>
      <c r="F484" s="23" t="s">
        <v>16796</v>
      </c>
    </row>
    <row r="485" spans="1:6" ht="16" x14ac:dyDescent="0.2">
      <c r="A485" s="26" t="s">
        <v>6066</v>
      </c>
      <c r="B485" s="28">
        <v>19700</v>
      </c>
      <c r="C485" s="28">
        <v>20400</v>
      </c>
      <c r="D485" s="23" t="s">
        <v>8754</v>
      </c>
      <c r="E485" s="23" t="s">
        <v>16788</v>
      </c>
      <c r="F485" s="23" t="s">
        <v>16796</v>
      </c>
    </row>
    <row r="486" spans="1:6" ht="16" x14ac:dyDescent="0.2">
      <c r="A486" s="26" t="s">
        <v>6070</v>
      </c>
      <c r="B486" s="28">
        <v>0</v>
      </c>
      <c r="C486" s="28">
        <v>0</v>
      </c>
      <c r="D486" s="23" t="s">
        <v>2505</v>
      </c>
      <c r="E486" s="23"/>
      <c r="F486" s="23" t="s">
        <v>16796</v>
      </c>
    </row>
    <row r="487" spans="1:6" ht="16" x14ac:dyDescent="0.2">
      <c r="A487" s="26" t="s">
        <v>6078</v>
      </c>
      <c r="B487" s="28">
        <v>5600</v>
      </c>
      <c r="C487" s="28">
        <v>0</v>
      </c>
      <c r="D487" s="23" t="s">
        <v>16815</v>
      </c>
      <c r="E487" s="23" t="s">
        <v>161</v>
      </c>
      <c r="F487" s="23" t="s">
        <v>16796</v>
      </c>
    </row>
    <row r="488" spans="1:6" ht="16" x14ac:dyDescent="0.2">
      <c r="A488" s="26" t="s">
        <v>3771</v>
      </c>
      <c r="B488" s="28">
        <v>2900</v>
      </c>
      <c r="C488" s="28">
        <v>0</v>
      </c>
      <c r="D488" s="23" t="s">
        <v>1387</v>
      </c>
      <c r="E488" s="23"/>
      <c r="F488" s="23" t="s">
        <v>16796</v>
      </c>
    </row>
    <row r="489" spans="1:6" ht="16" x14ac:dyDescent="0.2">
      <c r="A489" s="26" t="s">
        <v>5283</v>
      </c>
      <c r="B489" s="28">
        <v>41500</v>
      </c>
      <c r="C489" s="28">
        <v>1400</v>
      </c>
      <c r="D489" s="23" t="s">
        <v>8664</v>
      </c>
      <c r="E489" s="23" t="s">
        <v>161</v>
      </c>
      <c r="F489" s="23" t="s">
        <v>16796</v>
      </c>
    </row>
    <row r="490" spans="1:6" ht="16" x14ac:dyDescent="0.2">
      <c r="A490" s="26" t="s">
        <v>6111</v>
      </c>
      <c r="B490" s="28">
        <v>197000</v>
      </c>
      <c r="C490" s="28">
        <v>33</v>
      </c>
      <c r="D490" s="23" t="s">
        <v>2743</v>
      </c>
      <c r="E490" s="23" t="s">
        <v>16788</v>
      </c>
      <c r="F490" s="23" t="s">
        <v>16796</v>
      </c>
    </row>
    <row r="491" spans="1:6" ht="16" x14ac:dyDescent="0.2">
      <c r="A491" s="26" t="s">
        <v>6116</v>
      </c>
      <c r="B491" s="28">
        <v>2300</v>
      </c>
      <c r="C491" s="28">
        <v>0</v>
      </c>
      <c r="D491" s="23" t="s">
        <v>9929</v>
      </c>
      <c r="E491" s="23"/>
      <c r="F491" s="23" t="s">
        <v>16796</v>
      </c>
    </row>
    <row r="492" spans="1:6" ht="16" x14ac:dyDescent="0.2">
      <c r="A492" s="26" t="s">
        <v>6134</v>
      </c>
      <c r="B492" s="28">
        <v>1800000</v>
      </c>
      <c r="C492" s="28">
        <v>51900</v>
      </c>
      <c r="D492" s="23" t="s">
        <v>5323</v>
      </c>
      <c r="E492" s="23" t="s">
        <v>15869</v>
      </c>
      <c r="F492" s="23" t="s">
        <v>16796</v>
      </c>
    </row>
    <row r="493" spans="1:6" ht="16" x14ac:dyDescent="0.2">
      <c r="A493" s="26" t="s">
        <v>6147</v>
      </c>
      <c r="B493" s="28">
        <v>90000</v>
      </c>
      <c r="C493" s="28">
        <v>7500</v>
      </c>
      <c r="D493" s="23" t="s">
        <v>4544</v>
      </c>
      <c r="E493" s="23"/>
      <c r="F493" s="23" t="s">
        <v>16796</v>
      </c>
    </row>
    <row r="494" spans="1:6" ht="16" x14ac:dyDescent="0.2">
      <c r="A494" s="26" t="s">
        <v>6156</v>
      </c>
      <c r="B494" s="28">
        <v>33300</v>
      </c>
      <c r="C494" s="28">
        <v>60300</v>
      </c>
      <c r="D494" s="23" t="s">
        <v>612</v>
      </c>
      <c r="E494" s="23"/>
      <c r="F494" s="23" t="s">
        <v>16797</v>
      </c>
    </row>
    <row r="495" spans="1:6" ht="16" x14ac:dyDescent="0.2">
      <c r="A495" s="26" t="s">
        <v>5553</v>
      </c>
      <c r="B495" s="28">
        <v>99</v>
      </c>
      <c r="C495" s="28">
        <v>549</v>
      </c>
      <c r="D495" s="23" t="s">
        <v>5584</v>
      </c>
      <c r="E495" s="23"/>
      <c r="F495" s="23" t="s">
        <v>16796</v>
      </c>
    </row>
    <row r="496" spans="1:6" ht="16" x14ac:dyDescent="0.2">
      <c r="A496" s="26" t="s">
        <v>6179</v>
      </c>
      <c r="B496" s="28">
        <v>585</v>
      </c>
      <c r="C496" s="28">
        <v>0</v>
      </c>
      <c r="D496" s="23" t="s">
        <v>3566</v>
      </c>
      <c r="E496" s="23"/>
      <c r="F496" s="23" t="s">
        <v>16796</v>
      </c>
    </row>
    <row r="497" spans="1:6" ht="16" x14ac:dyDescent="0.2">
      <c r="A497" s="26" t="s">
        <v>6187</v>
      </c>
      <c r="B497" s="28">
        <v>241</v>
      </c>
      <c r="C497" s="28">
        <v>0</v>
      </c>
      <c r="D497" s="23" t="s">
        <v>4409</v>
      </c>
      <c r="E497" s="23" t="s">
        <v>16788</v>
      </c>
      <c r="F497" s="23" t="s">
        <v>16796</v>
      </c>
    </row>
    <row r="498" spans="1:6" ht="16" x14ac:dyDescent="0.2">
      <c r="A498" s="26" t="s">
        <v>6204</v>
      </c>
      <c r="B498" s="28">
        <v>23000</v>
      </c>
      <c r="C498" s="28">
        <v>0</v>
      </c>
      <c r="D498" s="23" t="s">
        <v>9442</v>
      </c>
      <c r="E498" s="23"/>
      <c r="F498" s="23" t="s">
        <v>16796</v>
      </c>
    </row>
    <row r="499" spans="1:6" ht="16" x14ac:dyDescent="0.2">
      <c r="A499" s="26" t="s">
        <v>2993</v>
      </c>
      <c r="B499" s="28">
        <v>555</v>
      </c>
      <c r="C499" s="28">
        <v>0</v>
      </c>
      <c r="D499" s="23" t="s">
        <v>9915</v>
      </c>
      <c r="E499" s="23" t="s">
        <v>161</v>
      </c>
      <c r="F499" s="23" t="s">
        <v>16796</v>
      </c>
    </row>
    <row r="500" spans="1:6" ht="16" x14ac:dyDescent="0.2">
      <c r="A500" s="26" t="s">
        <v>3289</v>
      </c>
      <c r="B500" s="28">
        <v>134</v>
      </c>
      <c r="C500" s="28">
        <v>0</v>
      </c>
      <c r="D500" s="23" t="s">
        <v>8469</v>
      </c>
      <c r="E500" s="23"/>
      <c r="F500" s="23" t="s">
        <v>16796</v>
      </c>
    </row>
    <row r="501" spans="1:6" ht="16" x14ac:dyDescent="0.2">
      <c r="A501" s="26" t="s">
        <v>4180</v>
      </c>
      <c r="B501" s="28">
        <v>59400</v>
      </c>
      <c r="C501" s="28">
        <v>6400</v>
      </c>
      <c r="D501" s="23" t="s">
        <v>10143</v>
      </c>
      <c r="E501" s="23" t="s">
        <v>15869</v>
      </c>
      <c r="F501" s="23" t="s">
        <v>16796</v>
      </c>
    </row>
    <row r="502" spans="1:6" ht="16" x14ac:dyDescent="0.2">
      <c r="A502" s="26" t="s">
        <v>6239</v>
      </c>
      <c r="B502" s="28">
        <v>476</v>
      </c>
      <c r="C502" s="28">
        <v>16100</v>
      </c>
      <c r="D502" s="23" t="s">
        <v>3818</v>
      </c>
      <c r="E502" s="23" t="s">
        <v>161</v>
      </c>
      <c r="F502" s="23" t="s">
        <v>16796</v>
      </c>
    </row>
    <row r="503" spans="1:6" ht="16" x14ac:dyDescent="0.2">
      <c r="A503" s="26" t="s">
        <v>6253</v>
      </c>
      <c r="B503" s="28">
        <v>1600</v>
      </c>
      <c r="C503" s="28">
        <v>0</v>
      </c>
      <c r="D503" s="23" t="s">
        <v>8979</v>
      </c>
      <c r="E503" s="23" t="s">
        <v>161</v>
      </c>
      <c r="F503" s="23" t="s">
        <v>16796</v>
      </c>
    </row>
    <row r="504" spans="1:6" ht="16" x14ac:dyDescent="0.2">
      <c r="A504" s="26" t="s">
        <v>6266</v>
      </c>
      <c r="B504" s="28">
        <v>354</v>
      </c>
      <c r="C504" s="28">
        <v>0</v>
      </c>
      <c r="D504" s="23" t="s">
        <v>2146</v>
      </c>
      <c r="E504" s="23"/>
      <c r="F504" s="23" t="s">
        <v>16796</v>
      </c>
    </row>
    <row r="505" spans="1:6" ht="16" x14ac:dyDescent="0.2">
      <c r="A505" s="26" t="s">
        <v>6274</v>
      </c>
      <c r="B505" s="28">
        <v>16300</v>
      </c>
      <c r="C505" s="28">
        <v>1800</v>
      </c>
      <c r="D505" s="23" t="s">
        <v>9206</v>
      </c>
      <c r="E505" s="23" t="s">
        <v>15869</v>
      </c>
      <c r="F505" s="23" t="s">
        <v>16796</v>
      </c>
    </row>
    <row r="506" spans="1:6" ht="16" x14ac:dyDescent="0.2">
      <c r="A506" s="26" t="s">
        <v>6285</v>
      </c>
      <c r="B506" s="28">
        <v>0</v>
      </c>
      <c r="C506" s="28">
        <v>20</v>
      </c>
      <c r="D506" s="23" t="s">
        <v>8398</v>
      </c>
      <c r="E506" s="23"/>
      <c r="F506" s="23" t="s">
        <v>16796</v>
      </c>
    </row>
    <row r="507" spans="1:6" ht="16" x14ac:dyDescent="0.2">
      <c r="A507" s="26" t="s">
        <v>6294</v>
      </c>
      <c r="B507" s="28">
        <v>81</v>
      </c>
      <c r="C507" s="28">
        <v>0</v>
      </c>
      <c r="D507" s="23" t="s">
        <v>16816</v>
      </c>
      <c r="E507" s="23"/>
      <c r="F507" s="23" t="s">
        <v>16797</v>
      </c>
    </row>
    <row r="508" spans="1:6" ht="16" x14ac:dyDescent="0.2">
      <c r="A508" s="26" t="s">
        <v>2409</v>
      </c>
      <c r="B508" s="28">
        <v>10</v>
      </c>
      <c r="C508" s="28">
        <v>0</v>
      </c>
      <c r="D508" s="23" t="s">
        <v>3374</v>
      </c>
      <c r="E508" s="23" t="s">
        <v>15891</v>
      </c>
      <c r="F508" s="23" t="s">
        <v>16796</v>
      </c>
    </row>
    <row r="509" spans="1:6" ht="16" x14ac:dyDescent="0.2">
      <c r="A509" s="26" t="s">
        <v>6321</v>
      </c>
      <c r="B509" s="28">
        <v>51800</v>
      </c>
      <c r="C509" s="28">
        <v>2000</v>
      </c>
      <c r="D509" s="23" t="s">
        <v>3998</v>
      </c>
      <c r="E509" s="23" t="s">
        <v>15891</v>
      </c>
      <c r="F509" s="23" t="s">
        <v>16796</v>
      </c>
    </row>
    <row r="510" spans="1:6" ht="16" x14ac:dyDescent="0.2">
      <c r="A510" s="26" t="s">
        <v>6331</v>
      </c>
      <c r="B510" s="28">
        <v>2000</v>
      </c>
      <c r="C510" s="28">
        <v>6</v>
      </c>
      <c r="D510" s="23" t="s">
        <v>2753</v>
      </c>
      <c r="E510" s="23" t="s">
        <v>15869</v>
      </c>
      <c r="F510" s="23" t="s">
        <v>16796</v>
      </c>
    </row>
    <row r="511" spans="1:6" ht="16" x14ac:dyDescent="0.2">
      <c r="A511" s="26" t="s">
        <v>977</v>
      </c>
      <c r="B511" s="28">
        <v>88900</v>
      </c>
      <c r="C511" s="28">
        <v>2400</v>
      </c>
      <c r="D511" s="23" t="s">
        <v>5731</v>
      </c>
      <c r="E511" s="23" t="s">
        <v>161</v>
      </c>
      <c r="F511" s="23" t="s">
        <v>16796</v>
      </c>
    </row>
    <row r="512" spans="1:6" ht="16" x14ac:dyDescent="0.2">
      <c r="A512" s="26" t="s">
        <v>6252</v>
      </c>
      <c r="B512" s="28">
        <v>7600</v>
      </c>
      <c r="C512" s="28">
        <v>4900</v>
      </c>
      <c r="D512" s="23" t="s">
        <v>3117</v>
      </c>
      <c r="E512" s="23" t="s">
        <v>16788</v>
      </c>
      <c r="F512" s="23" t="s">
        <v>16796</v>
      </c>
    </row>
    <row r="513" spans="1:6" ht="16" x14ac:dyDescent="0.2">
      <c r="A513" s="26" t="s">
        <v>6368</v>
      </c>
      <c r="B513" s="28">
        <v>11100</v>
      </c>
      <c r="C513" s="28">
        <v>1100</v>
      </c>
      <c r="D513" s="23" t="s">
        <v>117</v>
      </c>
      <c r="E513" s="23"/>
      <c r="F513" s="23" t="s">
        <v>16796</v>
      </c>
    </row>
    <row r="514" spans="1:6" ht="16" x14ac:dyDescent="0.2">
      <c r="A514" s="26" t="s">
        <v>6377</v>
      </c>
      <c r="B514" s="28">
        <v>962</v>
      </c>
      <c r="C514" s="28">
        <v>29600</v>
      </c>
      <c r="D514" s="23" t="s">
        <v>8363</v>
      </c>
      <c r="E514" s="23"/>
      <c r="F514" s="23" t="s">
        <v>16796</v>
      </c>
    </row>
    <row r="515" spans="1:6" ht="16" x14ac:dyDescent="0.2">
      <c r="A515" s="26" t="s">
        <v>6391</v>
      </c>
      <c r="B515" s="28">
        <v>365000</v>
      </c>
      <c r="C515" s="28">
        <v>40300</v>
      </c>
      <c r="D515" s="23" t="s">
        <v>2121</v>
      </c>
      <c r="E515" s="23" t="s">
        <v>161</v>
      </c>
      <c r="F515" s="23" t="s">
        <v>16796</v>
      </c>
    </row>
    <row r="516" spans="1:6" ht="16" x14ac:dyDescent="0.2">
      <c r="A516" s="26"/>
      <c r="B516" s="28" t="e">
        <v>#VALUE!</v>
      </c>
      <c r="C516" s="28" t="e">
        <v>#VALUE!</v>
      </c>
      <c r="D516" s="23" t="s">
        <v>5791</v>
      </c>
      <c r="E516" s="23"/>
      <c r="F516" s="23" t="s">
        <v>16796</v>
      </c>
    </row>
    <row r="517" spans="1:6" ht="16" x14ac:dyDescent="0.2">
      <c r="A517" s="26" t="s">
        <v>6406</v>
      </c>
      <c r="B517" s="28">
        <v>262000</v>
      </c>
      <c r="C517" s="28">
        <v>27800</v>
      </c>
      <c r="D517" s="23" t="s">
        <v>9681</v>
      </c>
      <c r="E517" s="23" t="s">
        <v>15891</v>
      </c>
      <c r="F517" s="23" t="s">
        <v>16796</v>
      </c>
    </row>
    <row r="518" spans="1:6" ht="16" x14ac:dyDescent="0.2">
      <c r="A518" s="26" t="s">
        <v>3507</v>
      </c>
      <c r="B518" s="28">
        <v>6600000</v>
      </c>
      <c r="C518" s="28">
        <v>2400000</v>
      </c>
      <c r="D518" s="23" t="s">
        <v>4142</v>
      </c>
      <c r="E518" s="23" t="s">
        <v>161</v>
      </c>
      <c r="F518" s="23" t="s">
        <v>16796</v>
      </c>
    </row>
    <row r="519" spans="1:6" ht="16" x14ac:dyDescent="0.2">
      <c r="A519" s="26" t="s">
        <v>1229</v>
      </c>
      <c r="B519" s="28">
        <v>7100</v>
      </c>
      <c r="C519" s="28">
        <v>6200</v>
      </c>
      <c r="D519" s="23" t="s">
        <v>6111</v>
      </c>
      <c r="E519" s="23" t="s">
        <v>15891</v>
      </c>
      <c r="F519" s="23" t="s">
        <v>16796</v>
      </c>
    </row>
    <row r="520" spans="1:6" ht="16" x14ac:dyDescent="0.2">
      <c r="A520" s="26"/>
      <c r="B520" s="28" t="e">
        <v>#VALUE!</v>
      </c>
      <c r="C520" s="28" t="e">
        <v>#VALUE!</v>
      </c>
      <c r="D520" s="23" t="s">
        <v>3715</v>
      </c>
      <c r="E520" s="23"/>
      <c r="F520" s="23" t="s">
        <v>16796</v>
      </c>
    </row>
    <row r="521" spans="1:6" ht="16" x14ac:dyDescent="0.2">
      <c r="A521" s="26" t="s">
        <v>1441</v>
      </c>
      <c r="B521" s="28">
        <v>57300</v>
      </c>
      <c r="C521" s="28">
        <v>11900</v>
      </c>
      <c r="D521" s="23" t="s">
        <v>9479</v>
      </c>
      <c r="E521" s="23" t="s">
        <v>15891</v>
      </c>
      <c r="F521" s="23" t="s">
        <v>16796</v>
      </c>
    </row>
    <row r="522" spans="1:6" ht="16" x14ac:dyDescent="0.2">
      <c r="A522" s="26" t="s">
        <v>6458</v>
      </c>
      <c r="B522" s="28">
        <v>14600</v>
      </c>
      <c r="C522" s="28">
        <v>1500</v>
      </c>
      <c r="D522" s="23" t="s">
        <v>5278</v>
      </c>
      <c r="E522" s="23"/>
      <c r="F522" s="23" t="s">
        <v>16796</v>
      </c>
    </row>
    <row r="523" spans="1:6" ht="16" x14ac:dyDescent="0.2">
      <c r="A523" s="26" t="s">
        <v>6475</v>
      </c>
      <c r="B523" s="28">
        <v>0</v>
      </c>
      <c r="C523" s="28">
        <v>0</v>
      </c>
      <c r="D523" s="23" t="s">
        <v>5539</v>
      </c>
      <c r="E523" s="23"/>
      <c r="F523" s="23" t="s">
        <v>16796</v>
      </c>
    </row>
    <row r="524" spans="1:6" ht="16" x14ac:dyDescent="0.2">
      <c r="A524" s="26" t="s">
        <v>6493</v>
      </c>
      <c r="B524" s="28">
        <v>21400000</v>
      </c>
      <c r="C524" s="28">
        <v>85900</v>
      </c>
      <c r="D524" s="23" t="s">
        <v>8701</v>
      </c>
      <c r="E524" s="23"/>
      <c r="F524" s="23" t="s">
        <v>16796</v>
      </c>
    </row>
    <row r="525" spans="1:6" ht="16" x14ac:dyDescent="0.2">
      <c r="A525" s="26" t="s">
        <v>6499</v>
      </c>
      <c r="B525" s="28">
        <v>147</v>
      </c>
      <c r="C525" s="28">
        <v>0</v>
      </c>
      <c r="D525" s="23" t="s">
        <v>9719</v>
      </c>
      <c r="E525" s="23"/>
      <c r="F525" s="23" t="s">
        <v>16797</v>
      </c>
    </row>
    <row r="526" spans="1:6" ht="16" x14ac:dyDescent="0.2">
      <c r="A526" s="26" t="s">
        <v>4892</v>
      </c>
      <c r="B526" s="28">
        <v>776000</v>
      </c>
      <c r="C526" s="28">
        <v>54300</v>
      </c>
      <c r="D526" s="23" t="s">
        <v>1885</v>
      </c>
      <c r="E526" s="23" t="s">
        <v>15869</v>
      </c>
      <c r="F526" s="23" t="s">
        <v>16796</v>
      </c>
    </row>
    <row r="527" spans="1:6" ht="16" x14ac:dyDescent="0.2">
      <c r="A527" s="26" t="s">
        <v>6511</v>
      </c>
      <c r="B527" s="28">
        <v>596000</v>
      </c>
      <c r="C527" s="28">
        <v>17100</v>
      </c>
      <c r="D527" s="23" t="s">
        <v>8276</v>
      </c>
      <c r="E527" s="23" t="s">
        <v>15869</v>
      </c>
      <c r="F527" s="23" t="s">
        <v>16796</v>
      </c>
    </row>
    <row r="528" spans="1:6" ht="16" x14ac:dyDescent="0.2">
      <c r="A528" s="26" t="s">
        <v>6516</v>
      </c>
      <c r="B528" s="28">
        <v>58500</v>
      </c>
      <c r="C528" s="28">
        <v>12500</v>
      </c>
      <c r="D528" s="23" t="s">
        <v>1028</v>
      </c>
      <c r="E528" s="23" t="s">
        <v>15891</v>
      </c>
      <c r="F528" s="23" t="s">
        <v>16797</v>
      </c>
    </row>
    <row r="529" spans="1:6" ht="16" x14ac:dyDescent="0.2">
      <c r="A529" s="26" t="s">
        <v>6519</v>
      </c>
      <c r="B529" s="28">
        <v>82100</v>
      </c>
      <c r="C529" s="28">
        <v>24700</v>
      </c>
      <c r="D529" s="23" t="s">
        <v>6391</v>
      </c>
      <c r="E529" s="23" t="s">
        <v>161</v>
      </c>
      <c r="F529" s="23" t="s">
        <v>16796</v>
      </c>
    </row>
    <row r="530" spans="1:6" ht="16" x14ac:dyDescent="0.2">
      <c r="A530" s="26" t="s">
        <v>6524</v>
      </c>
      <c r="B530" s="28">
        <v>3000</v>
      </c>
      <c r="C530" s="28">
        <v>928</v>
      </c>
      <c r="D530" s="23" t="s">
        <v>3762</v>
      </c>
      <c r="E530" s="23"/>
      <c r="F530" s="23" t="s">
        <v>16797</v>
      </c>
    </row>
    <row r="531" spans="1:6" ht="16" x14ac:dyDescent="0.2">
      <c r="A531" s="26" t="s">
        <v>6534</v>
      </c>
      <c r="B531" s="28">
        <v>705</v>
      </c>
      <c r="C531" s="28">
        <v>9</v>
      </c>
      <c r="D531" s="23" t="s">
        <v>922</v>
      </c>
      <c r="E531" s="23" t="s">
        <v>161</v>
      </c>
      <c r="F531" s="23" t="s">
        <v>16796</v>
      </c>
    </row>
    <row r="532" spans="1:6" ht="16" x14ac:dyDescent="0.2">
      <c r="A532" s="26" t="s">
        <v>5334</v>
      </c>
      <c r="B532" s="28">
        <v>20400</v>
      </c>
      <c r="C532" s="28">
        <v>8900</v>
      </c>
      <c r="D532" s="23" t="s">
        <v>10013</v>
      </c>
      <c r="E532" s="23" t="s">
        <v>15869</v>
      </c>
      <c r="F532" s="23" t="s">
        <v>16797</v>
      </c>
    </row>
    <row r="533" spans="1:6" ht="16" x14ac:dyDescent="0.2">
      <c r="A533" s="26" t="s">
        <v>6560</v>
      </c>
      <c r="B533" s="28">
        <v>4300</v>
      </c>
      <c r="C533" s="28">
        <v>0</v>
      </c>
      <c r="D533" s="23" t="s">
        <v>424</v>
      </c>
      <c r="E533" s="23"/>
      <c r="F533" s="23" t="s">
        <v>16796</v>
      </c>
    </row>
    <row r="534" spans="1:6" ht="16" x14ac:dyDescent="0.2">
      <c r="A534" s="26" t="s">
        <v>3840</v>
      </c>
      <c r="B534" s="28">
        <v>65600</v>
      </c>
      <c r="C534" s="28">
        <v>16900</v>
      </c>
      <c r="D534" s="23" t="s">
        <v>499</v>
      </c>
      <c r="E534" s="23" t="s">
        <v>161</v>
      </c>
      <c r="F534" s="23" t="s">
        <v>16796</v>
      </c>
    </row>
    <row r="535" spans="1:6" ht="16" x14ac:dyDescent="0.2">
      <c r="A535" s="26" t="s">
        <v>6577</v>
      </c>
      <c r="B535" s="28">
        <v>205</v>
      </c>
      <c r="C535" s="28">
        <v>1</v>
      </c>
      <c r="D535" s="23" t="s">
        <v>6274</v>
      </c>
      <c r="E535" s="23" t="s">
        <v>15869</v>
      </c>
      <c r="F535" s="23" t="s">
        <v>16797</v>
      </c>
    </row>
    <row r="536" spans="1:6" ht="16" x14ac:dyDescent="0.2">
      <c r="A536" s="26" t="s">
        <v>69</v>
      </c>
      <c r="B536" s="28">
        <v>389000</v>
      </c>
      <c r="C536" s="28">
        <v>1200</v>
      </c>
      <c r="D536" s="23" t="s">
        <v>16817</v>
      </c>
      <c r="E536" s="23"/>
      <c r="F536" s="23" t="s">
        <v>16796</v>
      </c>
    </row>
    <row r="537" spans="1:6" ht="16" x14ac:dyDescent="0.2">
      <c r="A537" s="26" t="s">
        <v>93</v>
      </c>
      <c r="B537" s="28">
        <v>64100000</v>
      </c>
      <c r="C537" s="28">
        <v>3800000</v>
      </c>
      <c r="D537" s="23" t="s">
        <v>1425</v>
      </c>
      <c r="E537" s="23" t="s">
        <v>15869</v>
      </c>
      <c r="F537" s="23" t="s">
        <v>16796</v>
      </c>
    </row>
    <row r="538" spans="1:6" ht="16" x14ac:dyDescent="0.2">
      <c r="A538" s="26" t="s">
        <v>35</v>
      </c>
      <c r="B538" s="28">
        <v>0</v>
      </c>
      <c r="C538" s="28">
        <v>0</v>
      </c>
      <c r="D538" s="23" t="s">
        <v>10569</v>
      </c>
      <c r="E538" s="23"/>
      <c r="F538" s="23" t="s">
        <v>16796</v>
      </c>
    </row>
    <row r="539" spans="1:6" ht="16" x14ac:dyDescent="0.2">
      <c r="A539" s="26" t="s">
        <v>117</v>
      </c>
      <c r="B539" s="28">
        <v>239</v>
      </c>
      <c r="C539" s="28">
        <v>12300</v>
      </c>
      <c r="D539" s="23" t="s">
        <v>9269</v>
      </c>
      <c r="E539" s="23"/>
      <c r="F539" s="23" t="s">
        <v>16796</v>
      </c>
    </row>
    <row r="540" spans="1:6" ht="16" x14ac:dyDescent="0.2">
      <c r="A540" s="26" t="s">
        <v>81</v>
      </c>
      <c r="B540" s="28">
        <v>874000</v>
      </c>
      <c r="C540" s="28">
        <v>28200</v>
      </c>
      <c r="D540" s="23" t="s">
        <v>10657</v>
      </c>
      <c r="E540" s="23"/>
      <c r="F540" s="23" t="s">
        <v>16796</v>
      </c>
    </row>
    <row r="541" spans="1:6" ht="16" x14ac:dyDescent="0.2">
      <c r="A541" s="26" t="s">
        <v>130</v>
      </c>
      <c r="B541" s="28">
        <v>2700</v>
      </c>
      <c r="C541" s="28">
        <v>0</v>
      </c>
      <c r="D541" s="23" t="s">
        <v>1835</v>
      </c>
      <c r="E541" s="23"/>
      <c r="F541" s="23" t="s">
        <v>16796</v>
      </c>
    </row>
    <row r="542" spans="1:6" ht="16" x14ac:dyDescent="0.2">
      <c r="A542" s="26" t="s">
        <v>105</v>
      </c>
      <c r="B542" s="28">
        <v>25000</v>
      </c>
      <c r="C542" s="28">
        <v>1800</v>
      </c>
      <c r="D542" s="23" t="s">
        <v>10014</v>
      </c>
      <c r="E542" s="23" t="s">
        <v>161</v>
      </c>
      <c r="F542" s="23" t="s">
        <v>16796</v>
      </c>
    </row>
    <row r="543" spans="1:6" ht="16" x14ac:dyDescent="0.2">
      <c r="A543" s="26" t="s">
        <v>146</v>
      </c>
      <c r="B543" s="28">
        <v>3700</v>
      </c>
      <c r="C543" s="28">
        <v>1800</v>
      </c>
      <c r="D543" s="23" t="s">
        <v>9072</v>
      </c>
      <c r="E543" s="23" t="s">
        <v>161</v>
      </c>
      <c r="F543" s="23" t="s">
        <v>16796</v>
      </c>
    </row>
    <row r="544" spans="1:6" ht="16" x14ac:dyDescent="0.2">
      <c r="A544" s="26" t="s">
        <v>162</v>
      </c>
      <c r="B544" s="28">
        <v>691000</v>
      </c>
      <c r="C544" s="28">
        <v>39900</v>
      </c>
      <c r="D544" s="23" t="s">
        <v>933</v>
      </c>
      <c r="E544" s="23"/>
      <c r="F544" s="23" t="s">
        <v>16796</v>
      </c>
    </row>
    <row r="545" spans="1:6" ht="16" x14ac:dyDescent="0.2">
      <c r="A545" s="26"/>
      <c r="B545" s="28" t="e">
        <v>#VALUE!</v>
      </c>
      <c r="C545" s="28" t="e">
        <v>#VALUE!</v>
      </c>
      <c r="D545" s="23" t="s">
        <v>8263</v>
      </c>
      <c r="E545" s="23" t="s">
        <v>161</v>
      </c>
      <c r="F545" s="23" t="s">
        <v>16796</v>
      </c>
    </row>
    <row r="546" spans="1:6" ht="16" x14ac:dyDescent="0.2">
      <c r="A546" s="26"/>
      <c r="B546" s="28" t="e">
        <v>#VALUE!</v>
      </c>
      <c r="C546" s="28" t="e">
        <v>#VALUE!</v>
      </c>
      <c r="D546" s="23" t="s">
        <v>6321</v>
      </c>
      <c r="E546" s="23"/>
      <c r="F546" s="23" t="s">
        <v>16797</v>
      </c>
    </row>
    <row r="547" spans="1:6" ht="16" x14ac:dyDescent="0.2">
      <c r="A547" s="26" t="s">
        <v>206</v>
      </c>
      <c r="B547" s="28">
        <v>0</v>
      </c>
      <c r="C547" s="28">
        <v>0</v>
      </c>
      <c r="D547" s="23" t="s">
        <v>8390</v>
      </c>
      <c r="E547" s="23"/>
      <c r="F547" s="23" t="s">
        <v>16796</v>
      </c>
    </row>
    <row r="548" spans="1:6" ht="16" x14ac:dyDescent="0.2">
      <c r="A548" s="26"/>
      <c r="B548" s="28" t="e">
        <v>#VALUE!</v>
      </c>
      <c r="C548" s="28" t="e">
        <v>#VALUE!</v>
      </c>
      <c r="D548" s="23" t="s">
        <v>7641</v>
      </c>
      <c r="E548" s="23"/>
      <c r="F548" s="23" t="s">
        <v>16796</v>
      </c>
    </row>
    <row r="549" spans="1:6" ht="16" x14ac:dyDescent="0.2">
      <c r="A549" s="26"/>
      <c r="B549" s="28" t="e">
        <v>#VALUE!</v>
      </c>
      <c r="C549" s="28" t="e">
        <v>#VALUE!</v>
      </c>
      <c r="D549" s="23" t="s">
        <v>4218</v>
      </c>
      <c r="E549" s="23" t="s">
        <v>161</v>
      </c>
      <c r="F549" s="23" t="s">
        <v>16796</v>
      </c>
    </row>
    <row r="550" spans="1:6" ht="16" x14ac:dyDescent="0.2">
      <c r="A550" s="26" t="s">
        <v>260</v>
      </c>
      <c r="B550" s="28">
        <v>307000</v>
      </c>
      <c r="C550" s="28">
        <v>41700</v>
      </c>
      <c r="D550" s="23" t="s">
        <v>8326</v>
      </c>
      <c r="E550" s="23" t="s">
        <v>161</v>
      </c>
      <c r="F550" s="23" t="s">
        <v>16796</v>
      </c>
    </row>
    <row r="551" spans="1:6" ht="16" x14ac:dyDescent="0.2">
      <c r="A551" s="26"/>
      <c r="B551" s="28" t="e">
        <v>#VALUE!</v>
      </c>
      <c r="C551" s="28" t="e">
        <v>#VALUE!</v>
      </c>
      <c r="D551" s="23" t="s">
        <v>9293</v>
      </c>
      <c r="E551" s="23"/>
      <c r="F551" s="23" t="s">
        <v>16796</v>
      </c>
    </row>
    <row r="552" spans="1:6" ht="16" x14ac:dyDescent="0.2">
      <c r="A552" s="26" t="s">
        <v>282</v>
      </c>
      <c r="B552" s="28">
        <v>1000</v>
      </c>
      <c r="C552" s="28">
        <v>2500</v>
      </c>
      <c r="D552" s="23" t="s">
        <v>1589</v>
      </c>
      <c r="E552" s="23" t="s">
        <v>161</v>
      </c>
      <c r="F552" s="23" t="s">
        <v>16796</v>
      </c>
    </row>
    <row r="553" spans="1:6" ht="16" x14ac:dyDescent="0.2">
      <c r="A553" s="26"/>
      <c r="B553" s="28" t="e">
        <v>#VALUE!</v>
      </c>
      <c r="C553" s="28" t="e">
        <v>#VALUE!</v>
      </c>
      <c r="D553" s="23" t="s">
        <v>5199</v>
      </c>
      <c r="E553" s="23" t="s">
        <v>15869</v>
      </c>
      <c r="F553" s="23" t="s">
        <v>16796</v>
      </c>
    </row>
    <row r="554" spans="1:6" ht="16" x14ac:dyDescent="0.2">
      <c r="A554" s="26"/>
      <c r="B554" s="28" t="e">
        <v>#VALUE!</v>
      </c>
      <c r="C554" s="28" t="e">
        <v>#VALUE!</v>
      </c>
      <c r="D554" s="23" t="s">
        <v>1898</v>
      </c>
      <c r="E554" s="23" t="s">
        <v>161</v>
      </c>
      <c r="F554" s="23" t="s">
        <v>16796</v>
      </c>
    </row>
    <row r="555" spans="1:6" ht="16" x14ac:dyDescent="0.2">
      <c r="A555" s="26"/>
      <c r="B555" s="28" t="e">
        <v>#VALUE!</v>
      </c>
      <c r="C555" s="28" t="e">
        <v>#VALUE!</v>
      </c>
      <c r="D555" s="23" t="s">
        <v>3924</v>
      </c>
      <c r="E555" s="23" t="s">
        <v>15869</v>
      </c>
      <c r="F555" s="23" t="s">
        <v>16796</v>
      </c>
    </row>
    <row r="556" spans="1:6" ht="16" x14ac:dyDescent="0.2">
      <c r="A556" s="26"/>
      <c r="B556" s="28" t="e">
        <v>#VALUE!</v>
      </c>
      <c r="C556" s="28" t="e">
        <v>#VALUE!</v>
      </c>
      <c r="D556" s="23" t="s">
        <v>1759</v>
      </c>
      <c r="E556" s="23"/>
      <c r="F556" s="23" t="s">
        <v>16796</v>
      </c>
    </row>
    <row r="557" spans="1:6" ht="16" x14ac:dyDescent="0.2">
      <c r="A557" s="26"/>
      <c r="B557" s="28" t="e">
        <v>#VALUE!</v>
      </c>
      <c r="C557" s="28" t="e">
        <v>#VALUE!</v>
      </c>
      <c r="D557" s="23" t="s">
        <v>9636</v>
      </c>
      <c r="E557" s="23" t="s">
        <v>161</v>
      </c>
      <c r="F557" s="23" t="s">
        <v>16796</v>
      </c>
    </row>
    <row r="558" spans="1:6" ht="16" x14ac:dyDescent="0.2">
      <c r="A558" s="26" t="s">
        <v>382</v>
      </c>
      <c r="B558" s="28">
        <v>0</v>
      </c>
      <c r="C558" s="28">
        <v>0</v>
      </c>
      <c r="D558" s="23" t="s">
        <v>5277</v>
      </c>
      <c r="E558" s="23" t="s">
        <v>15869</v>
      </c>
      <c r="F558" s="23" t="s">
        <v>16796</v>
      </c>
    </row>
    <row r="559" spans="1:6" ht="16" x14ac:dyDescent="0.2">
      <c r="A559" s="26" t="s">
        <v>366</v>
      </c>
      <c r="B559" s="28">
        <v>27200</v>
      </c>
      <c r="C559" s="28">
        <v>3000</v>
      </c>
      <c r="D559" s="23" t="s">
        <v>1625</v>
      </c>
      <c r="E559" s="23"/>
      <c r="F559" s="23" t="s">
        <v>16797</v>
      </c>
    </row>
    <row r="560" spans="1:6" ht="16" x14ac:dyDescent="0.2">
      <c r="A560" s="26" t="s">
        <v>406</v>
      </c>
      <c r="B560" s="28">
        <v>25400</v>
      </c>
      <c r="C560" s="28">
        <v>1700</v>
      </c>
      <c r="D560" s="23" t="s">
        <v>11712</v>
      </c>
      <c r="E560" s="23" t="s">
        <v>16788</v>
      </c>
      <c r="F560" s="23" t="s">
        <v>16796</v>
      </c>
    </row>
    <row r="561" spans="1:6" ht="16" x14ac:dyDescent="0.2">
      <c r="A561" s="26" t="s">
        <v>424</v>
      </c>
      <c r="B561" s="28">
        <v>301000</v>
      </c>
      <c r="C561" s="28">
        <v>91300</v>
      </c>
      <c r="D561" s="23" t="s">
        <v>8481</v>
      </c>
      <c r="E561" s="23" t="s">
        <v>161</v>
      </c>
      <c r="F561" s="23" t="s">
        <v>16796</v>
      </c>
    </row>
    <row r="562" spans="1:6" ht="16" x14ac:dyDescent="0.2">
      <c r="A562" s="26" t="s">
        <v>433</v>
      </c>
      <c r="B562" s="28">
        <v>1100</v>
      </c>
      <c r="C562" s="28">
        <v>16400</v>
      </c>
      <c r="D562" s="23" t="s">
        <v>1990</v>
      </c>
      <c r="E562" s="23"/>
      <c r="F562" s="23" t="s">
        <v>16796</v>
      </c>
    </row>
    <row r="563" spans="1:6" ht="16" x14ac:dyDescent="0.2">
      <c r="A563" s="26" t="s">
        <v>447</v>
      </c>
      <c r="B563" s="28">
        <v>31200</v>
      </c>
      <c r="C563" s="28">
        <v>3900</v>
      </c>
      <c r="D563" s="23" t="s">
        <v>722</v>
      </c>
      <c r="E563" s="23"/>
      <c r="F563" s="23" t="s">
        <v>16796</v>
      </c>
    </row>
    <row r="564" spans="1:6" ht="16" x14ac:dyDescent="0.2">
      <c r="A564" s="26" t="s">
        <v>458</v>
      </c>
      <c r="B564" s="28">
        <v>12800000</v>
      </c>
      <c r="C564" s="28">
        <v>37200</v>
      </c>
      <c r="D564" s="23" t="s">
        <v>8212</v>
      </c>
      <c r="E564" s="23"/>
      <c r="F564" s="23" t="s">
        <v>16796</v>
      </c>
    </row>
    <row r="565" spans="1:6" ht="16" x14ac:dyDescent="0.2">
      <c r="A565" s="26" t="s">
        <v>140</v>
      </c>
      <c r="B565" s="28">
        <v>659</v>
      </c>
      <c r="C565" s="28">
        <v>0</v>
      </c>
      <c r="D565" s="23" t="s">
        <v>3729</v>
      </c>
      <c r="E565" s="23" t="s">
        <v>161</v>
      </c>
      <c r="F565" s="23" t="s">
        <v>16796</v>
      </c>
    </row>
    <row r="566" spans="1:6" ht="16" x14ac:dyDescent="0.2">
      <c r="A566" s="26" t="s">
        <v>469</v>
      </c>
      <c r="B566" s="28">
        <v>0</v>
      </c>
      <c r="C566" s="28">
        <v>0</v>
      </c>
      <c r="D566" s="23" t="s">
        <v>4342</v>
      </c>
      <c r="E566" s="23"/>
      <c r="F566" s="23" t="s">
        <v>16797</v>
      </c>
    </row>
    <row r="567" spans="1:6" ht="16" x14ac:dyDescent="0.2">
      <c r="A567" s="26" t="s">
        <v>480</v>
      </c>
      <c r="B567" s="28">
        <v>11400</v>
      </c>
      <c r="C567" s="28">
        <v>2900</v>
      </c>
      <c r="D567" s="23" t="s">
        <v>1179</v>
      </c>
      <c r="E567" s="23" t="s">
        <v>161</v>
      </c>
      <c r="F567" s="23" t="s">
        <v>16796</v>
      </c>
    </row>
    <row r="568" spans="1:6" ht="16" x14ac:dyDescent="0.2">
      <c r="A568" s="26" t="s">
        <v>499</v>
      </c>
      <c r="B568" s="28">
        <v>212000</v>
      </c>
      <c r="C568" s="28">
        <v>42600</v>
      </c>
      <c r="D568" s="23" t="s">
        <v>2064</v>
      </c>
      <c r="E568" s="23" t="s">
        <v>15869</v>
      </c>
      <c r="F568" s="23" t="s">
        <v>16796</v>
      </c>
    </row>
    <row r="569" spans="1:6" ht="16" x14ac:dyDescent="0.2">
      <c r="A569" s="26" t="s">
        <v>515</v>
      </c>
      <c r="B569" s="28">
        <v>7200</v>
      </c>
      <c r="C569" s="28">
        <v>1800</v>
      </c>
      <c r="D569" s="23" t="s">
        <v>10422</v>
      </c>
      <c r="E569" s="23"/>
      <c r="F569" s="23" t="s">
        <v>16796</v>
      </c>
    </row>
    <row r="570" spans="1:6" ht="16" x14ac:dyDescent="0.2">
      <c r="A570" s="26" t="s">
        <v>530</v>
      </c>
      <c r="B570" s="28">
        <v>20900</v>
      </c>
      <c r="C570" s="28">
        <v>2500</v>
      </c>
      <c r="D570" s="23" t="s">
        <v>1771</v>
      </c>
      <c r="E570" s="23"/>
      <c r="F570" s="23" t="s">
        <v>16796</v>
      </c>
    </row>
    <row r="571" spans="1:6" ht="16" x14ac:dyDescent="0.2">
      <c r="A571" s="26" t="s">
        <v>551</v>
      </c>
      <c r="B571" s="28">
        <v>1100000</v>
      </c>
      <c r="C571" s="28">
        <v>4</v>
      </c>
      <c r="D571" s="23" t="s">
        <v>4883</v>
      </c>
      <c r="E571" s="23" t="s">
        <v>161</v>
      </c>
      <c r="F571" s="23" t="s">
        <v>16796</v>
      </c>
    </row>
    <row r="572" spans="1:6" ht="16" x14ac:dyDescent="0.2">
      <c r="A572" s="26"/>
      <c r="B572" s="28" t="e">
        <v>#VALUE!</v>
      </c>
      <c r="C572" s="28" t="e">
        <v>#VALUE!</v>
      </c>
      <c r="D572" s="23" t="s">
        <v>1193</v>
      </c>
      <c r="E572" s="23" t="s">
        <v>161</v>
      </c>
      <c r="F572" s="23" t="s">
        <v>16796</v>
      </c>
    </row>
    <row r="573" spans="1:6" ht="16" x14ac:dyDescent="0.2">
      <c r="A573" s="26" t="s">
        <v>578</v>
      </c>
      <c r="B573" s="28">
        <v>167</v>
      </c>
      <c r="C573" s="28">
        <v>0</v>
      </c>
      <c r="D573" s="23" t="s">
        <v>10173</v>
      </c>
      <c r="E573" s="23"/>
      <c r="F573" s="23" t="s">
        <v>16796</v>
      </c>
    </row>
    <row r="574" spans="1:6" ht="16" x14ac:dyDescent="0.2">
      <c r="A574" s="26" t="s">
        <v>587</v>
      </c>
      <c r="B574" s="28">
        <v>1700000</v>
      </c>
      <c r="C574" s="28">
        <v>16900</v>
      </c>
      <c r="D574" s="23" t="s">
        <v>4093</v>
      </c>
      <c r="E574" s="23" t="s">
        <v>16788</v>
      </c>
      <c r="F574" s="23" t="s">
        <v>16796</v>
      </c>
    </row>
    <row r="575" spans="1:6" ht="16" x14ac:dyDescent="0.2">
      <c r="A575" s="26" t="s">
        <v>598</v>
      </c>
      <c r="B575" s="28">
        <v>1300000000</v>
      </c>
      <c r="C575" s="28">
        <v>4000000</v>
      </c>
      <c r="D575" s="23" t="s">
        <v>10226</v>
      </c>
      <c r="E575" s="23" t="s">
        <v>161</v>
      </c>
      <c r="F575" s="23" t="s">
        <v>16796</v>
      </c>
    </row>
    <row r="576" spans="1:6" ht="16" x14ac:dyDescent="0.2">
      <c r="A576" s="26" t="s">
        <v>612</v>
      </c>
      <c r="B576" s="28">
        <v>0</v>
      </c>
      <c r="C576" s="28">
        <v>0</v>
      </c>
      <c r="D576" s="23" t="s">
        <v>9678</v>
      </c>
      <c r="E576" s="23" t="s">
        <v>161</v>
      </c>
      <c r="F576" s="23" t="s">
        <v>16796</v>
      </c>
    </row>
    <row r="577" spans="1:6" ht="16" x14ac:dyDescent="0.2">
      <c r="A577" s="26" t="s">
        <v>623</v>
      </c>
      <c r="B577" s="28">
        <v>4100</v>
      </c>
      <c r="C577" s="28">
        <v>2400</v>
      </c>
      <c r="D577" s="23" t="s">
        <v>907</v>
      </c>
      <c r="E577" s="23" t="s">
        <v>161</v>
      </c>
      <c r="F577" s="23" t="s">
        <v>16796</v>
      </c>
    </row>
    <row r="578" spans="1:6" ht="16" x14ac:dyDescent="0.2">
      <c r="A578" s="26" t="s">
        <v>649</v>
      </c>
      <c r="B578" s="28">
        <v>767000</v>
      </c>
      <c r="C578" s="28">
        <v>59300</v>
      </c>
      <c r="D578" s="23" t="s">
        <v>2956</v>
      </c>
      <c r="E578" s="23" t="s">
        <v>161</v>
      </c>
      <c r="F578" s="23" t="s">
        <v>16796</v>
      </c>
    </row>
    <row r="579" spans="1:6" ht="16" x14ac:dyDescent="0.2">
      <c r="A579" s="26" t="s">
        <v>661</v>
      </c>
      <c r="B579" s="28">
        <v>107000</v>
      </c>
      <c r="C579" s="28">
        <v>697</v>
      </c>
      <c r="D579" s="23" t="s">
        <v>4772</v>
      </c>
      <c r="E579" s="23"/>
      <c r="F579" s="23" t="s">
        <v>16796</v>
      </c>
    </row>
    <row r="580" spans="1:6" ht="16" x14ac:dyDescent="0.2">
      <c r="A580" s="26" t="s">
        <v>671</v>
      </c>
      <c r="B580" s="28">
        <v>180000</v>
      </c>
      <c r="C580" s="28">
        <v>1200</v>
      </c>
      <c r="D580" s="23" t="s">
        <v>16818</v>
      </c>
      <c r="E580" s="23" t="s">
        <v>161</v>
      </c>
      <c r="F580" s="23" t="s">
        <v>16797</v>
      </c>
    </row>
    <row r="581" spans="1:6" ht="16" x14ac:dyDescent="0.2">
      <c r="A581" s="26" t="s">
        <v>681</v>
      </c>
      <c r="B581" s="28">
        <v>12900</v>
      </c>
      <c r="C581" s="28">
        <v>2200</v>
      </c>
      <c r="D581" s="23" t="s">
        <v>9048</v>
      </c>
      <c r="E581" s="23"/>
      <c r="F581" s="23" t="s">
        <v>16796</v>
      </c>
    </row>
    <row r="582" spans="1:6" ht="16" x14ac:dyDescent="0.2">
      <c r="A582" s="26" t="s">
        <v>705</v>
      </c>
      <c r="B582" s="28">
        <v>422000</v>
      </c>
      <c r="C582" s="28">
        <v>68</v>
      </c>
      <c r="D582" s="23" t="s">
        <v>35</v>
      </c>
      <c r="E582" s="23"/>
      <c r="F582" s="23" t="s">
        <v>16796</v>
      </c>
    </row>
    <row r="583" spans="1:6" ht="16" x14ac:dyDescent="0.2">
      <c r="A583" s="26" t="s">
        <v>722</v>
      </c>
      <c r="B583" s="28">
        <v>0</v>
      </c>
      <c r="C583" s="28">
        <v>0</v>
      </c>
      <c r="D583" s="23" t="s">
        <v>5252</v>
      </c>
      <c r="E583" s="23" t="s">
        <v>16788</v>
      </c>
      <c r="F583" s="23" t="s">
        <v>16796</v>
      </c>
    </row>
    <row r="584" spans="1:6" ht="16" x14ac:dyDescent="0.2">
      <c r="A584" s="26" t="s">
        <v>731</v>
      </c>
      <c r="B584" s="28">
        <v>53</v>
      </c>
      <c r="C584" s="28">
        <v>0</v>
      </c>
      <c r="D584" s="23" t="s">
        <v>4466</v>
      </c>
      <c r="E584" s="23" t="s">
        <v>161</v>
      </c>
      <c r="F584" s="23" t="s">
        <v>16797</v>
      </c>
    </row>
    <row r="585" spans="1:6" ht="16" x14ac:dyDescent="0.2">
      <c r="A585" s="26" t="s">
        <v>765</v>
      </c>
      <c r="B585" s="28">
        <v>62500</v>
      </c>
      <c r="C585" s="28">
        <v>1900</v>
      </c>
      <c r="D585" s="23" t="s">
        <v>3223</v>
      </c>
      <c r="E585" s="23" t="s">
        <v>15869</v>
      </c>
      <c r="F585" s="23" t="s">
        <v>16797</v>
      </c>
    </row>
    <row r="586" spans="1:6" ht="16" x14ac:dyDescent="0.2">
      <c r="A586" s="26" t="s">
        <v>742</v>
      </c>
      <c r="B586" s="28">
        <v>1100</v>
      </c>
      <c r="C586" s="28">
        <v>0</v>
      </c>
      <c r="D586" s="23" t="s">
        <v>8336</v>
      </c>
      <c r="E586" s="23"/>
      <c r="F586" s="23" t="s">
        <v>16796</v>
      </c>
    </row>
    <row r="587" spans="1:6" ht="16" x14ac:dyDescent="0.2">
      <c r="A587" s="26" t="s">
        <v>809</v>
      </c>
      <c r="B587" s="28">
        <v>71700</v>
      </c>
      <c r="C587" s="28">
        <v>20800</v>
      </c>
      <c r="D587" s="23" t="s">
        <v>4666</v>
      </c>
      <c r="E587" s="23" t="s">
        <v>161</v>
      </c>
      <c r="F587" s="23" t="s">
        <v>16796</v>
      </c>
    </row>
    <row r="588" spans="1:6" ht="16" x14ac:dyDescent="0.2">
      <c r="A588" s="26" t="s">
        <v>790</v>
      </c>
      <c r="B588" s="28">
        <v>27</v>
      </c>
      <c r="C588" s="28">
        <v>0</v>
      </c>
      <c r="D588" s="23" t="s">
        <v>10500</v>
      </c>
      <c r="E588" s="23"/>
      <c r="F588" s="23" t="s">
        <v>16796</v>
      </c>
    </row>
    <row r="589" spans="1:6" ht="16" x14ac:dyDescent="0.2">
      <c r="A589" s="26" t="s">
        <v>819</v>
      </c>
      <c r="B589" s="28">
        <v>190000</v>
      </c>
      <c r="C589" s="28">
        <v>7100</v>
      </c>
      <c r="D589" s="23" t="s">
        <v>5479</v>
      </c>
      <c r="E589" s="23"/>
      <c r="F589" s="23" t="s">
        <v>16796</v>
      </c>
    </row>
    <row r="590" spans="1:6" ht="16" x14ac:dyDescent="0.2">
      <c r="A590" s="26" t="s">
        <v>834</v>
      </c>
      <c r="B590" s="28">
        <v>670000</v>
      </c>
      <c r="C590" s="28">
        <v>0</v>
      </c>
      <c r="D590" s="23" t="s">
        <v>11572</v>
      </c>
      <c r="E590" s="23"/>
      <c r="F590" s="23" t="s">
        <v>16796</v>
      </c>
    </row>
    <row r="591" spans="1:6" ht="16" x14ac:dyDescent="0.2">
      <c r="A591" s="26" t="s">
        <v>855</v>
      </c>
      <c r="B591" s="28">
        <v>31</v>
      </c>
      <c r="C591" s="28">
        <v>0</v>
      </c>
      <c r="D591" s="23" t="s">
        <v>9266</v>
      </c>
      <c r="E591" s="23" t="s">
        <v>16788</v>
      </c>
      <c r="F591" s="23" t="s">
        <v>16796</v>
      </c>
    </row>
    <row r="592" spans="1:6" ht="16" x14ac:dyDescent="0.2">
      <c r="A592" s="26" t="s">
        <v>183</v>
      </c>
      <c r="B592" s="28">
        <v>4700</v>
      </c>
      <c r="C592" s="28">
        <v>5400</v>
      </c>
      <c r="D592" s="23" t="s">
        <v>8335</v>
      </c>
      <c r="E592" s="23"/>
      <c r="F592" s="23" t="s">
        <v>16796</v>
      </c>
    </row>
    <row r="593" spans="1:6" ht="16" x14ac:dyDescent="0.2">
      <c r="A593" s="26" t="s">
        <v>873</v>
      </c>
      <c r="B593" s="28">
        <v>6600</v>
      </c>
      <c r="C593" s="28">
        <v>76</v>
      </c>
      <c r="D593" s="23" t="s">
        <v>9976</v>
      </c>
      <c r="E593" s="23" t="s">
        <v>161</v>
      </c>
      <c r="F593" s="23" t="s">
        <v>16796</v>
      </c>
    </row>
    <row r="594" spans="1:6" ht="16" x14ac:dyDescent="0.2">
      <c r="A594" s="26" t="s">
        <v>892</v>
      </c>
      <c r="B594" s="28">
        <v>677000</v>
      </c>
      <c r="C594" s="28">
        <v>4900</v>
      </c>
      <c r="D594" s="23" t="s">
        <v>9589</v>
      </c>
      <c r="E594" s="23"/>
      <c r="F594" s="23" t="s">
        <v>16797</v>
      </c>
    </row>
    <row r="595" spans="1:6" ht="16" x14ac:dyDescent="0.2">
      <c r="A595" s="26" t="s">
        <v>922</v>
      </c>
      <c r="B595" s="28">
        <v>632000</v>
      </c>
      <c r="C595" s="28">
        <v>20700</v>
      </c>
      <c r="D595" s="23" t="s">
        <v>6511</v>
      </c>
      <c r="E595" s="23" t="s">
        <v>15869</v>
      </c>
      <c r="F595" s="23" t="s">
        <v>16796</v>
      </c>
    </row>
    <row r="596" spans="1:6" ht="16" x14ac:dyDescent="0.2">
      <c r="A596" s="26" t="s">
        <v>907</v>
      </c>
      <c r="B596" s="28">
        <v>12100</v>
      </c>
      <c r="C596" s="28">
        <v>18200</v>
      </c>
      <c r="D596" s="23" t="s">
        <v>1803</v>
      </c>
      <c r="E596" s="23"/>
      <c r="F596" s="23" t="s">
        <v>16796</v>
      </c>
    </row>
    <row r="597" spans="1:6" ht="16" x14ac:dyDescent="0.2">
      <c r="A597" s="26" t="s">
        <v>933</v>
      </c>
      <c r="B597" s="28">
        <v>246000</v>
      </c>
      <c r="C597" s="28">
        <v>6100</v>
      </c>
      <c r="D597" s="23" t="s">
        <v>9991</v>
      </c>
      <c r="E597" s="23"/>
      <c r="F597" s="23" t="s">
        <v>16796</v>
      </c>
    </row>
    <row r="598" spans="1:6" ht="16" x14ac:dyDescent="0.2">
      <c r="A598" s="26" t="s">
        <v>7053</v>
      </c>
      <c r="B598" s="28">
        <v>71</v>
      </c>
      <c r="C598" s="28">
        <v>0</v>
      </c>
      <c r="D598" s="23" t="s">
        <v>2897</v>
      </c>
      <c r="E598" s="23"/>
      <c r="F598" s="23" t="s">
        <v>16796</v>
      </c>
    </row>
    <row r="599" spans="1:6" ht="16" x14ac:dyDescent="0.2">
      <c r="A599" s="26" t="s">
        <v>972</v>
      </c>
      <c r="B599" s="28">
        <v>41700</v>
      </c>
      <c r="C599" s="28">
        <v>1</v>
      </c>
      <c r="D599" s="23" t="s">
        <v>8964</v>
      </c>
      <c r="E599" s="23" t="s">
        <v>161</v>
      </c>
      <c r="F599" s="23" t="s">
        <v>16796</v>
      </c>
    </row>
    <row r="600" spans="1:6" ht="16" x14ac:dyDescent="0.2">
      <c r="A600" s="26" t="s">
        <v>953</v>
      </c>
      <c r="B600" s="28">
        <v>324</v>
      </c>
      <c r="C600" s="28">
        <v>0</v>
      </c>
      <c r="D600" s="23" t="s">
        <v>16819</v>
      </c>
      <c r="E600" s="23" t="s">
        <v>15869</v>
      </c>
      <c r="F600" s="23" t="s">
        <v>16796</v>
      </c>
    </row>
    <row r="601" spans="1:6" ht="16" x14ac:dyDescent="0.2">
      <c r="A601" s="26" t="s">
        <v>987</v>
      </c>
      <c r="B601" s="28">
        <v>386000</v>
      </c>
      <c r="C601" s="28">
        <v>112000</v>
      </c>
      <c r="D601" s="23" t="s">
        <v>8813</v>
      </c>
      <c r="E601" s="23" t="s">
        <v>161</v>
      </c>
      <c r="F601" s="23" t="s">
        <v>16796</v>
      </c>
    </row>
    <row r="602" spans="1:6" ht="16" x14ac:dyDescent="0.2">
      <c r="A602" s="26" t="s">
        <v>1010</v>
      </c>
      <c r="B602" s="28">
        <v>0</v>
      </c>
      <c r="C602" s="28">
        <v>0</v>
      </c>
      <c r="D602" s="23" t="s">
        <v>10835</v>
      </c>
      <c r="E602" s="23"/>
      <c r="F602" s="23" t="s">
        <v>16796</v>
      </c>
    </row>
    <row r="603" spans="1:6" ht="16" x14ac:dyDescent="0.2">
      <c r="A603" s="26" t="s">
        <v>1045</v>
      </c>
      <c r="B603" s="28">
        <v>546</v>
      </c>
      <c r="C603" s="28">
        <v>0</v>
      </c>
      <c r="D603" s="23" t="s">
        <v>9379</v>
      </c>
      <c r="E603" s="23"/>
      <c r="F603" s="23" t="s">
        <v>16796</v>
      </c>
    </row>
    <row r="604" spans="1:6" ht="16" x14ac:dyDescent="0.2">
      <c r="A604" s="26" t="s">
        <v>1063</v>
      </c>
      <c r="B604" s="28">
        <v>1200</v>
      </c>
      <c r="C604" s="28">
        <v>90</v>
      </c>
      <c r="D604" s="23" t="s">
        <v>8293</v>
      </c>
      <c r="E604" s="23" t="s">
        <v>161</v>
      </c>
      <c r="F604" s="23" t="s">
        <v>16796</v>
      </c>
    </row>
    <row r="605" spans="1:6" ht="16" x14ac:dyDescent="0.2">
      <c r="A605" s="26" t="s">
        <v>1075</v>
      </c>
      <c r="B605" s="28">
        <v>25200000</v>
      </c>
      <c r="C605" s="28">
        <v>1300000</v>
      </c>
      <c r="D605" s="23" t="s">
        <v>162</v>
      </c>
      <c r="E605" s="23" t="s">
        <v>161</v>
      </c>
      <c r="F605" s="23" t="s">
        <v>16796</v>
      </c>
    </row>
    <row r="606" spans="1:6" ht="16" x14ac:dyDescent="0.2">
      <c r="A606" s="26" t="s">
        <v>1097</v>
      </c>
      <c r="B606" s="28">
        <v>39200</v>
      </c>
      <c r="C606" s="28">
        <v>0</v>
      </c>
      <c r="D606" s="23" t="s">
        <v>873</v>
      </c>
      <c r="E606" s="23"/>
      <c r="F606" s="23" t="s">
        <v>16796</v>
      </c>
    </row>
    <row r="607" spans="1:6" ht="16" x14ac:dyDescent="0.2">
      <c r="A607" s="26" t="s">
        <v>1111</v>
      </c>
      <c r="B607" s="28">
        <v>196</v>
      </c>
      <c r="C607" s="28">
        <v>404</v>
      </c>
      <c r="D607" s="23" t="s">
        <v>10018</v>
      </c>
      <c r="E607" s="23" t="s">
        <v>15869</v>
      </c>
      <c r="F607" s="23" t="s">
        <v>16796</v>
      </c>
    </row>
    <row r="608" spans="1:6" ht="16" x14ac:dyDescent="0.2">
      <c r="A608" s="26" t="s">
        <v>93</v>
      </c>
      <c r="B608" s="28">
        <v>64100000</v>
      </c>
      <c r="C608" s="28">
        <v>3800000</v>
      </c>
      <c r="D608" s="23" t="s">
        <v>2984</v>
      </c>
      <c r="E608" s="23" t="s">
        <v>15891</v>
      </c>
      <c r="F608" s="23" t="s">
        <v>16797</v>
      </c>
    </row>
    <row r="609" spans="1:6" ht="16" x14ac:dyDescent="0.2">
      <c r="A609" s="26" t="s">
        <v>1145</v>
      </c>
      <c r="B609" s="28">
        <v>0</v>
      </c>
      <c r="C609" s="28">
        <v>0</v>
      </c>
      <c r="D609" s="23" t="s">
        <v>5925</v>
      </c>
      <c r="E609" s="23" t="s">
        <v>15869</v>
      </c>
      <c r="F609" s="23" t="s">
        <v>16796</v>
      </c>
    </row>
    <row r="610" spans="1:6" ht="16" x14ac:dyDescent="0.2">
      <c r="A610" s="26"/>
      <c r="B610" s="28" t="e">
        <v>#VALUE!</v>
      </c>
      <c r="C610" s="28" t="e">
        <v>#VALUE!</v>
      </c>
      <c r="D610" s="23" t="s">
        <v>5324</v>
      </c>
      <c r="E610" s="23" t="s">
        <v>161</v>
      </c>
      <c r="F610" s="23" t="s">
        <v>16796</v>
      </c>
    </row>
    <row r="611" spans="1:6" ht="16" x14ac:dyDescent="0.2">
      <c r="A611" s="26" t="s">
        <v>1163</v>
      </c>
      <c r="B611" s="28">
        <v>310</v>
      </c>
      <c r="C611" s="28">
        <v>0</v>
      </c>
      <c r="D611" s="23" t="s">
        <v>10673</v>
      </c>
      <c r="E611" s="23"/>
      <c r="F611" s="23" t="s">
        <v>16797</v>
      </c>
    </row>
    <row r="612" spans="1:6" ht="16" x14ac:dyDescent="0.2">
      <c r="A612" s="26" t="s">
        <v>1179</v>
      </c>
      <c r="B612" s="28">
        <v>297000</v>
      </c>
      <c r="C612" s="28">
        <v>393000</v>
      </c>
      <c r="D612" s="23" t="s">
        <v>892</v>
      </c>
      <c r="E612" s="23" t="s">
        <v>15891</v>
      </c>
      <c r="F612" s="23" t="s">
        <v>16797</v>
      </c>
    </row>
    <row r="613" spans="1:6" ht="16" x14ac:dyDescent="0.2">
      <c r="A613" s="26" t="s">
        <v>1193</v>
      </c>
      <c r="B613" s="28">
        <v>266000000</v>
      </c>
      <c r="C613" s="28">
        <v>60700000</v>
      </c>
      <c r="D613" s="23" t="s">
        <v>8258</v>
      </c>
      <c r="E613" s="23" t="s">
        <v>161</v>
      </c>
      <c r="F613" s="23" t="s">
        <v>16797</v>
      </c>
    </row>
    <row r="614" spans="1:6" ht="16" x14ac:dyDescent="0.2">
      <c r="A614" s="26" t="s">
        <v>1207</v>
      </c>
      <c r="B614" s="28">
        <v>158000</v>
      </c>
      <c r="C614" s="28">
        <v>86700</v>
      </c>
      <c r="D614" s="23" t="s">
        <v>6285</v>
      </c>
      <c r="E614" s="23"/>
      <c r="F614" s="23" t="s">
        <v>16796</v>
      </c>
    </row>
    <row r="615" spans="1:6" ht="16" x14ac:dyDescent="0.2">
      <c r="A615" s="26" t="s">
        <v>1220</v>
      </c>
      <c r="B615" s="28">
        <v>41600</v>
      </c>
      <c r="C615" s="28">
        <v>1000</v>
      </c>
      <c r="D615" s="23" t="s">
        <v>5456</v>
      </c>
      <c r="E615" s="23"/>
      <c r="F615" s="23" t="s">
        <v>16796</v>
      </c>
    </row>
    <row r="616" spans="1:6" ht="16" x14ac:dyDescent="0.2">
      <c r="A616" s="26" t="s">
        <v>1229</v>
      </c>
      <c r="B616" s="28">
        <v>7100</v>
      </c>
      <c r="C616" s="28">
        <v>6200</v>
      </c>
      <c r="D616" s="23" t="s">
        <v>235</v>
      </c>
      <c r="E616" s="23"/>
      <c r="F616" s="23" t="s">
        <v>16796</v>
      </c>
    </row>
    <row r="617" spans="1:6" ht="16" x14ac:dyDescent="0.2">
      <c r="A617" s="26" t="s">
        <v>1251</v>
      </c>
      <c r="B617" s="28">
        <v>9100</v>
      </c>
      <c r="C617" s="28">
        <v>19</v>
      </c>
      <c r="D617" s="23" t="s">
        <v>9078</v>
      </c>
      <c r="E617" s="23" t="s">
        <v>161</v>
      </c>
      <c r="F617" s="23" t="s">
        <v>16796</v>
      </c>
    </row>
    <row r="618" spans="1:6" ht="16" x14ac:dyDescent="0.2">
      <c r="A618" s="26" t="s">
        <v>1257</v>
      </c>
      <c r="B618" s="28">
        <v>46800</v>
      </c>
      <c r="C618" s="28">
        <v>0</v>
      </c>
      <c r="D618" s="23" t="s">
        <v>10101</v>
      </c>
      <c r="E618" s="23"/>
      <c r="F618" s="23" t="s">
        <v>16796</v>
      </c>
    </row>
    <row r="619" spans="1:6" ht="16" x14ac:dyDescent="0.2">
      <c r="A619" s="26" t="s">
        <v>93</v>
      </c>
      <c r="B619" s="28">
        <v>64100000</v>
      </c>
      <c r="C619" s="28">
        <v>3800000</v>
      </c>
      <c r="D619" s="23" t="s">
        <v>8381</v>
      </c>
      <c r="E619" s="23"/>
      <c r="F619" s="23" t="s">
        <v>16796</v>
      </c>
    </row>
    <row r="620" spans="1:6" ht="16" x14ac:dyDescent="0.2">
      <c r="A620" s="26" t="s">
        <v>1285</v>
      </c>
      <c r="B620" s="28">
        <v>3700</v>
      </c>
      <c r="C620" s="28">
        <v>0</v>
      </c>
    </row>
    <row r="621" spans="1:6" ht="16" x14ac:dyDescent="0.2">
      <c r="A621" s="26" t="s">
        <v>1297</v>
      </c>
      <c r="B621" s="28">
        <v>534</v>
      </c>
      <c r="C621" s="28">
        <v>5</v>
      </c>
    </row>
    <row r="622" spans="1:6" ht="16" x14ac:dyDescent="0.2">
      <c r="A622" s="26" t="s">
        <v>1318</v>
      </c>
      <c r="B622" s="28">
        <v>5</v>
      </c>
      <c r="C622" s="28">
        <v>0</v>
      </c>
    </row>
    <row r="623" spans="1:6" ht="16" x14ac:dyDescent="0.2">
      <c r="A623" s="26" t="s">
        <v>1329</v>
      </c>
      <c r="B623" s="28">
        <v>3100</v>
      </c>
      <c r="C623" s="28">
        <v>0</v>
      </c>
    </row>
    <row r="624" spans="1:6" ht="16" x14ac:dyDescent="0.2">
      <c r="A624" s="26" t="s">
        <v>1158</v>
      </c>
      <c r="B624" s="28">
        <v>1000</v>
      </c>
      <c r="C624" s="28">
        <v>0</v>
      </c>
    </row>
    <row r="625" spans="1:3" ht="16" x14ac:dyDescent="0.2">
      <c r="A625" s="26" t="s">
        <v>1354</v>
      </c>
      <c r="B625" s="28">
        <v>21600000</v>
      </c>
      <c r="C625" s="28">
        <v>248000</v>
      </c>
    </row>
    <row r="626" spans="1:3" ht="16" x14ac:dyDescent="0.2">
      <c r="A626" s="26" t="s">
        <v>1365</v>
      </c>
      <c r="B626" s="28">
        <v>2</v>
      </c>
      <c r="C626" s="28">
        <v>0</v>
      </c>
    </row>
    <row r="627" spans="1:3" ht="16" x14ac:dyDescent="0.2">
      <c r="A627" s="26" t="s">
        <v>1379</v>
      </c>
      <c r="B627" s="28">
        <v>17100</v>
      </c>
      <c r="C627" s="28">
        <v>1600</v>
      </c>
    </row>
    <row r="628" spans="1:3" ht="16" x14ac:dyDescent="0.2">
      <c r="A628" s="26" t="s">
        <v>1387</v>
      </c>
      <c r="B628" s="28">
        <v>131000</v>
      </c>
      <c r="C628" s="28">
        <v>660</v>
      </c>
    </row>
    <row r="629" spans="1:3" ht="16" x14ac:dyDescent="0.2">
      <c r="A629" s="26" t="s">
        <v>1399</v>
      </c>
      <c r="B629" s="28">
        <v>20400</v>
      </c>
      <c r="C629" s="28">
        <v>5800</v>
      </c>
    </row>
    <row r="630" spans="1:3" ht="16" x14ac:dyDescent="0.2">
      <c r="A630" s="26" t="s">
        <v>1414</v>
      </c>
      <c r="B630" s="28">
        <v>16200</v>
      </c>
      <c r="C630" s="28">
        <v>6700</v>
      </c>
    </row>
    <row r="631" spans="1:3" ht="16" x14ac:dyDescent="0.2">
      <c r="A631" s="26" t="s">
        <v>1425</v>
      </c>
      <c r="B631" s="28">
        <v>407</v>
      </c>
      <c r="C631" s="28">
        <v>2</v>
      </c>
    </row>
    <row r="632" spans="1:3" ht="16" x14ac:dyDescent="0.2">
      <c r="A632" s="26" t="s">
        <v>1434</v>
      </c>
      <c r="B632" s="28">
        <v>221000</v>
      </c>
      <c r="C632" s="28">
        <v>56300</v>
      </c>
    </row>
    <row r="633" spans="1:3" ht="16" x14ac:dyDescent="0.2">
      <c r="A633" s="26" t="s">
        <v>1443</v>
      </c>
      <c r="B633" s="28">
        <v>0</v>
      </c>
      <c r="C633" s="28">
        <v>0</v>
      </c>
    </row>
    <row r="634" spans="1:3" ht="16" x14ac:dyDescent="0.2">
      <c r="A634" s="26" t="s">
        <v>1452</v>
      </c>
      <c r="B634" s="28">
        <v>94300</v>
      </c>
      <c r="C634" s="28">
        <v>27300</v>
      </c>
    </row>
    <row r="635" spans="1:3" ht="16" x14ac:dyDescent="0.2">
      <c r="A635" s="26" t="s">
        <v>1462</v>
      </c>
      <c r="B635" s="28">
        <v>1800000</v>
      </c>
      <c r="C635" s="28">
        <v>371000</v>
      </c>
    </row>
    <row r="636" spans="1:3" ht="16" x14ac:dyDescent="0.2">
      <c r="A636" s="26" t="s">
        <v>1471</v>
      </c>
      <c r="B636" s="28">
        <v>144</v>
      </c>
      <c r="C636" s="28">
        <v>0</v>
      </c>
    </row>
    <row r="637" spans="1:3" ht="16" x14ac:dyDescent="0.2">
      <c r="A637" s="26" t="s">
        <v>1000</v>
      </c>
      <c r="B637" s="28">
        <v>31300</v>
      </c>
      <c r="C637" s="28">
        <v>3200</v>
      </c>
    </row>
    <row r="638" spans="1:3" ht="16" x14ac:dyDescent="0.2">
      <c r="A638" s="26" t="s">
        <v>1508</v>
      </c>
      <c r="B638" s="28">
        <v>0</v>
      </c>
      <c r="C638" s="28">
        <v>0</v>
      </c>
    </row>
    <row r="639" spans="1:3" ht="16" x14ac:dyDescent="0.2">
      <c r="A639" s="26" t="s">
        <v>1520</v>
      </c>
      <c r="B639" s="28">
        <v>15900</v>
      </c>
      <c r="C639" s="28">
        <v>11400</v>
      </c>
    </row>
    <row r="640" spans="1:3" ht="16" x14ac:dyDescent="0.2">
      <c r="A640" s="26" t="s">
        <v>1531</v>
      </c>
      <c r="B640" s="28">
        <v>3000</v>
      </c>
      <c r="C640" s="28">
        <v>5000</v>
      </c>
    </row>
    <row r="641" spans="1:3" ht="16" x14ac:dyDescent="0.2">
      <c r="A641" s="26" t="s">
        <v>1539</v>
      </c>
      <c r="B641" s="28">
        <v>913000</v>
      </c>
      <c r="C641" s="28">
        <v>428000</v>
      </c>
    </row>
    <row r="642" spans="1:3" ht="16" x14ac:dyDescent="0.2">
      <c r="A642" s="26" t="s">
        <v>1559</v>
      </c>
      <c r="B642" s="28">
        <v>496000</v>
      </c>
      <c r="C642" s="28">
        <v>38200</v>
      </c>
    </row>
    <row r="643" spans="1:3" ht="16" x14ac:dyDescent="0.2">
      <c r="A643" s="26" t="s">
        <v>1571</v>
      </c>
      <c r="B643" s="28">
        <v>218000</v>
      </c>
      <c r="C643" s="28">
        <v>3100</v>
      </c>
    </row>
    <row r="644" spans="1:3" ht="16" x14ac:dyDescent="0.2">
      <c r="A644" s="26" t="s">
        <v>1589</v>
      </c>
      <c r="B644" s="28">
        <v>337000</v>
      </c>
      <c r="C644" s="28">
        <v>42000</v>
      </c>
    </row>
    <row r="645" spans="1:3" ht="16" x14ac:dyDescent="0.2">
      <c r="A645" s="26" t="s">
        <v>1608</v>
      </c>
      <c r="B645" s="28">
        <v>3800000</v>
      </c>
      <c r="C645" s="28">
        <v>2100000</v>
      </c>
    </row>
    <row r="646" spans="1:3" ht="16" x14ac:dyDescent="0.2">
      <c r="A646" s="26" t="s">
        <v>1625</v>
      </c>
      <c r="B646" s="28">
        <v>41300</v>
      </c>
      <c r="C646" s="28">
        <v>0</v>
      </c>
    </row>
    <row r="647" spans="1:3" ht="16" x14ac:dyDescent="0.2">
      <c r="A647" s="26" t="s">
        <v>1637</v>
      </c>
      <c r="B647" s="28">
        <v>497</v>
      </c>
      <c r="C647" s="28">
        <v>0</v>
      </c>
    </row>
    <row r="648" spans="1:3" ht="16" x14ac:dyDescent="0.2">
      <c r="A648" s="26" t="s">
        <v>1642</v>
      </c>
      <c r="B648" s="28">
        <v>0</v>
      </c>
      <c r="C648" s="28">
        <v>0</v>
      </c>
    </row>
    <row r="649" spans="1:3" ht="16" x14ac:dyDescent="0.2">
      <c r="A649" s="26" t="s">
        <v>1193</v>
      </c>
      <c r="B649" s="28">
        <v>266000000</v>
      </c>
      <c r="C649" s="28">
        <v>60700000</v>
      </c>
    </row>
    <row r="650" spans="1:3" ht="16" x14ac:dyDescent="0.2">
      <c r="A650" s="26" t="s">
        <v>1674</v>
      </c>
      <c r="B650" s="28">
        <v>16300</v>
      </c>
      <c r="C650" s="28">
        <v>1600</v>
      </c>
    </row>
    <row r="651" spans="1:3" ht="16" x14ac:dyDescent="0.2">
      <c r="A651" s="26" t="s">
        <v>1691</v>
      </c>
      <c r="B651" s="28">
        <v>22400</v>
      </c>
      <c r="C651" s="28">
        <v>0</v>
      </c>
    </row>
    <row r="652" spans="1:3" ht="16" x14ac:dyDescent="0.2">
      <c r="A652" s="26" t="s">
        <v>1723</v>
      </c>
      <c r="B652" s="28">
        <v>105000</v>
      </c>
      <c r="C652" s="28">
        <v>5400</v>
      </c>
    </row>
    <row r="653" spans="1:3" ht="16" x14ac:dyDescent="0.2">
      <c r="A653" s="26" t="s">
        <v>1712</v>
      </c>
      <c r="B653" s="28">
        <v>550</v>
      </c>
      <c r="C653" s="28">
        <v>216</v>
      </c>
    </row>
    <row r="654" spans="1:3" ht="16" x14ac:dyDescent="0.2">
      <c r="A654" s="26" t="s">
        <v>1759</v>
      </c>
      <c r="B654" s="28">
        <v>7600</v>
      </c>
      <c r="C654" s="28">
        <v>0</v>
      </c>
    </row>
    <row r="655" spans="1:3" ht="16" x14ac:dyDescent="0.2">
      <c r="A655" s="26" t="s">
        <v>1741</v>
      </c>
      <c r="B655" s="28">
        <v>113000</v>
      </c>
      <c r="C655" s="28">
        <v>12600</v>
      </c>
    </row>
    <row r="656" spans="1:3" ht="16" x14ac:dyDescent="0.2">
      <c r="A656" s="26" t="s">
        <v>1783</v>
      </c>
      <c r="B656" s="28">
        <v>9500</v>
      </c>
      <c r="C656" s="28">
        <v>473</v>
      </c>
    </row>
    <row r="657" spans="1:3" ht="16" x14ac:dyDescent="0.2">
      <c r="A657" s="26" t="s">
        <v>1771</v>
      </c>
      <c r="B657" s="28">
        <v>5900</v>
      </c>
      <c r="C657" s="28">
        <v>6300</v>
      </c>
    </row>
    <row r="658" spans="1:3" ht="16" x14ac:dyDescent="0.2">
      <c r="A658" s="26" t="s">
        <v>1817</v>
      </c>
      <c r="B658" s="28">
        <v>0</v>
      </c>
      <c r="C658" s="28">
        <v>0</v>
      </c>
    </row>
    <row r="659" spans="1:3" ht="16" x14ac:dyDescent="0.2">
      <c r="A659" s="26" t="s">
        <v>1803</v>
      </c>
      <c r="B659" s="28">
        <v>0</v>
      </c>
      <c r="C659" s="28">
        <v>33</v>
      </c>
    </row>
    <row r="660" spans="1:3" ht="16" x14ac:dyDescent="0.2">
      <c r="A660" s="26" t="s">
        <v>1846</v>
      </c>
      <c r="B660" s="28">
        <v>0</v>
      </c>
      <c r="C660" s="28">
        <v>0</v>
      </c>
    </row>
    <row r="661" spans="1:3" ht="16" x14ac:dyDescent="0.2">
      <c r="A661" s="26" t="s">
        <v>1835</v>
      </c>
      <c r="B661" s="28">
        <v>14500</v>
      </c>
      <c r="C661" s="28">
        <v>4300</v>
      </c>
    </row>
    <row r="662" spans="1:3" ht="16" x14ac:dyDescent="0.2">
      <c r="A662" s="26" t="s">
        <v>1856</v>
      </c>
      <c r="B662" s="28">
        <v>37500</v>
      </c>
      <c r="C662" s="28">
        <v>3200</v>
      </c>
    </row>
    <row r="663" spans="1:3" ht="16" x14ac:dyDescent="0.2">
      <c r="A663" s="26" t="s">
        <v>1179</v>
      </c>
      <c r="B663" s="28">
        <v>297000</v>
      </c>
      <c r="C663" s="28">
        <v>393000</v>
      </c>
    </row>
    <row r="664" spans="1:3" ht="16" x14ac:dyDescent="0.2">
      <c r="A664" s="26" t="s">
        <v>1885</v>
      </c>
      <c r="B664" s="28">
        <v>1500</v>
      </c>
      <c r="C664" s="28">
        <v>0</v>
      </c>
    </row>
    <row r="665" spans="1:3" ht="16" x14ac:dyDescent="0.2">
      <c r="A665" s="26" t="s">
        <v>1898</v>
      </c>
      <c r="B665" s="28">
        <v>70000</v>
      </c>
      <c r="C665" s="28">
        <v>2200</v>
      </c>
    </row>
    <row r="666" spans="1:3" ht="16" x14ac:dyDescent="0.2">
      <c r="A666" s="26" t="s">
        <v>1913</v>
      </c>
      <c r="B666" s="28">
        <v>34600</v>
      </c>
      <c r="C666" s="28">
        <v>1800</v>
      </c>
    </row>
    <row r="667" spans="1:3" ht="16" x14ac:dyDescent="0.2">
      <c r="A667" s="26" t="s">
        <v>1936</v>
      </c>
      <c r="B667" s="28">
        <v>0</v>
      </c>
      <c r="C667" s="28">
        <v>0</v>
      </c>
    </row>
    <row r="668" spans="1:3" ht="16" x14ac:dyDescent="0.2">
      <c r="A668" s="26" t="s">
        <v>1978</v>
      </c>
      <c r="B668" s="28">
        <v>96100</v>
      </c>
      <c r="C668" s="28">
        <v>15400</v>
      </c>
    </row>
    <row r="669" spans="1:3" ht="16" x14ac:dyDescent="0.2">
      <c r="A669" s="26" t="s">
        <v>1965</v>
      </c>
      <c r="B669" s="28">
        <v>168000</v>
      </c>
      <c r="C669" s="28">
        <v>4400</v>
      </c>
    </row>
    <row r="670" spans="1:3" ht="16" x14ac:dyDescent="0.2">
      <c r="A670" s="26" t="s">
        <v>1990</v>
      </c>
      <c r="B670" s="28">
        <v>3</v>
      </c>
      <c r="C670" s="28">
        <v>0</v>
      </c>
    </row>
    <row r="671" spans="1:3" ht="16" x14ac:dyDescent="0.2">
      <c r="A671" s="26" t="s">
        <v>2010</v>
      </c>
      <c r="B671" s="28">
        <v>3400</v>
      </c>
      <c r="C671" s="28">
        <v>11700</v>
      </c>
    </row>
    <row r="672" spans="1:3" ht="16" x14ac:dyDescent="0.2">
      <c r="A672" s="26" t="s">
        <v>2041</v>
      </c>
      <c r="B672" s="28">
        <v>215</v>
      </c>
      <c r="C672" s="28">
        <v>0</v>
      </c>
    </row>
    <row r="673" spans="1:3" ht="16" x14ac:dyDescent="0.2">
      <c r="A673" s="26" t="s">
        <v>2024</v>
      </c>
      <c r="B673" s="28">
        <v>18400</v>
      </c>
      <c r="C673" s="28">
        <v>1900</v>
      </c>
    </row>
    <row r="674" spans="1:3" ht="16" x14ac:dyDescent="0.2">
      <c r="A674" s="26" t="s">
        <v>2064</v>
      </c>
      <c r="B674" s="28">
        <v>671</v>
      </c>
      <c r="C674" s="28">
        <v>0</v>
      </c>
    </row>
    <row r="675" spans="1:3" ht="16" x14ac:dyDescent="0.2">
      <c r="A675" s="26" t="s">
        <v>2052</v>
      </c>
      <c r="B675" s="28">
        <v>3700000</v>
      </c>
      <c r="C675" s="28">
        <v>177000</v>
      </c>
    </row>
    <row r="676" spans="1:3" ht="16" x14ac:dyDescent="0.2">
      <c r="A676" s="26" t="s">
        <v>1028</v>
      </c>
      <c r="B676" s="28">
        <v>512000</v>
      </c>
      <c r="C676" s="28">
        <v>10700</v>
      </c>
    </row>
    <row r="677" spans="1:3" ht="16" x14ac:dyDescent="0.2">
      <c r="A677" s="26" t="s">
        <v>2097</v>
      </c>
      <c r="B677" s="28">
        <v>303000</v>
      </c>
      <c r="C677" s="28">
        <v>17200</v>
      </c>
    </row>
    <row r="678" spans="1:3" ht="16" x14ac:dyDescent="0.2">
      <c r="A678" s="26" t="s">
        <v>2082</v>
      </c>
      <c r="B678" s="28">
        <v>146000</v>
      </c>
      <c r="C678" s="28">
        <v>42500</v>
      </c>
    </row>
    <row r="679" spans="1:3" ht="16" x14ac:dyDescent="0.2">
      <c r="A679" s="26" t="s">
        <v>2110</v>
      </c>
      <c r="B679" s="28">
        <v>514</v>
      </c>
      <c r="C679" s="28">
        <v>2000</v>
      </c>
    </row>
    <row r="680" spans="1:3" ht="16" x14ac:dyDescent="0.2">
      <c r="A680" s="26" t="s">
        <v>2134</v>
      </c>
      <c r="B680" s="28">
        <v>4800</v>
      </c>
      <c r="C680" s="28">
        <v>2900</v>
      </c>
    </row>
    <row r="681" spans="1:3" ht="16" x14ac:dyDescent="0.2">
      <c r="A681" s="26" t="s">
        <v>2121</v>
      </c>
      <c r="B681" s="28">
        <v>4300</v>
      </c>
      <c r="C681" s="28">
        <v>5300</v>
      </c>
    </row>
    <row r="682" spans="1:3" ht="16" x14ac:dyDescent="0.2">
      <c r="A682" s="26" t="s">
        <v>2146</v>
      </c>
      <c r="B682" s="28">
        <v>10200</v>
      </c>
      <c r="C682" s="28">
        <v>0</v>
      </c>
    </row>
    <row r="683" spans="1:3" ht="16" x14ac:dyDescent="0.2">
      <c r="A683" s="26" t="s">
        <v>2167</v>
      </c>
      <c r="B683" s="28">
        <v>4700</v>
      </c>
      <c r="C683" s="28">
        <v>6800</v>
      </c>
    </row>
    <row r="684" spans="1:3" ht="16" x14ac:dyDescent="0.2">
      <c r="A684" s="26" t="s">
        <v>2202</v>
      </c>
      <c r="B684" s="28">
        <v>111</v>
      </c>
      <c r="C684" s="28">
        <v>1000</v>
      </c>
    </row>
    <row r="685" spans="1:3" ht="16" x14ac:dyDescent="0.2">
      <c r="A685" s="26"/>
      <c r="B685" s="28" t="e">
        <v>#VALUE!</v>
      </c>
      <c r="C685" s="28" t="e">
        <v>#VALUE!</v>
      </c>
    </row>
    <row r="686" spans="1:3" ht="16" x14ac:dyDescent="0.2">
      <c r="A686" s="26" t="s">
        <v>2217</v>
      </c>
      <c r="B686" s="28">
        <v>166</v>
      </c>
      <c r="C686" s="28">
        <v>0</v>
      </c>
    </row>
    <row r="687" spans="1:3" ht="16" x14ac:dyDescent="0.2">
      <c r="A687" s="26"/>
      <c r="B687" s="28" t="e">
        <v>#VALUE!</v>
      </c>
      <c r="C687" s="28" t="e">
        <v>#VALUE!</v>
      </c>
    </row>
    <row r="688" spans="1:3" ht="16" x14ac:dyDescent="0.2">
      <c r="A688" s="26" t="s">
        <v>2255</v>
      </c>
      <c r="B688" s="28">
        <v>24400</v>
      </c>
      <c r="C688" s="28">
        <v>17200</v>
      </c>
    </row>
    <row r="689" spans="1:3" ht="16" x14ac:dyDescent="0.2">
      <c r="A689" s="26" t="s">
        <v>2244</v>
      </c>
      <c r="B689" s="28">
        <v>0</v>
      </c>
      <c r="C689" s="28">
        <v>0</v>
      </c>
    </row>
    <row r="690" spans="1:3" ht="16" x14ac:dyDescent="0.2">
      <c r="A690" s="26" t="s">
        <v>2281</v>
      </c>
      <c r="B690" s="28">
        <v>152</v>
      </c>
      <c r="C690" s="28">
        <v>33</v>
      </c>
    </row>
    <row r="691" spans="1:3" ht="16" x14ac:dyDescent="0.2">
      <c r="A691" s="26" t="s">
        <v>2274</v>
      </c>
      <c r="B691" s="28">
        <v>178</v>
      </c>
      <c r="C691" s="28">
        <v>0</v>
      </c>
    </row>
    <row r="692" spans="1:3" ht="16" x14ac:dyDescent="0.2">
      <c r="A692" s="26" t="s">
        <v>2313</v>
      </c>
      <c r="B692" s="28">
        <v>46000</v>
      </c>
      <c r="C692" s="28">
        <v>3900</v>
      </c>
    </row>
    <row r="693" spans="1:3" ht="16" x14ac:dyDescent="0.2">
      <c r="A693" s="26" t="s">
        <v>2296</v>
      </c>
      <c r="B693" s="28">
        <v>35600</v>
      </c>
      <c r="C693" s="28">
        <v>0</v>
      </c>
    </row>
    <row r="694" spans="1:3" ht="16" x14ac:dyDescent="0.2">
      <c r="A694" s="26" t="s">
        <v>2317</v>
      </c>
      <c r="B694" s="28">
        <v>288000</v>
      </c>
      <c r="C694" s="28">
        <v>60300</v>
      </c>
    </row>
    <row r="695" spans="1:3" ht="16" x14ac:dyDescent="0.2">
      <c r="A695" s="26" t="s">
        <v>2334</v>
      </c>
      <c r="B695" s="28">
        <v>147000</v>
      </c>
      <c r="C695" s="28">
        <v>74600</v>
      </c>
    </row>
    <row r="696" spans="1:3" ht="16" x14ac:dyDescent="0.2">
      <c r="A696" s="26" t="s">
        <v>2347</v>
      </c>
      <c r="B696" s="28">
        <v>18600</v>
      </c>
      <c r="C696" s="28">
        <v>19600</v>
      </c>
    </row>
    <row r="697" spans="1:3" ht="16" x14ac:dyDescent="0.2">
      <c r="A697" s="26" t="s">
        <v>2366</v>
      </c>
      <c r="B697" s="28">
        <v>0</v>
      </c>
      <c r="C697" s="28">
        <v>0</v>
      </c>
    </row>
    <row r="698" spans="1:3" ht="16" x14ac:dyDescent="0.2">
      <c r="A698" s="26" t="s">
        <v>2388</v>
      </c>
      <c r="B698" s="28">
        <v>13900</v>
      </c>
      <c r="C698" s="28">
        <v>922</v>
      </c>
    </row>
    <row r="699" spans="1:3" ht="16" x14ac:dyDescent="0.2">
      <c r="A699" s="26" t="s">
        <v>2402</v>
      </c>
      <c r="B699" s="28">
        <v>46700</v>
      </c>
      <c r="C699" s="28">
        <v>37400</v>
      </c>
    </row>
    <row r="700" spans="1:3" ht="16" x14ac:dyDescent="0.2">
      <c r="A700" s="26" t="s">
        <v>2421</v>
      </c>
      <c r="B700" s="28">
        <v>0</v>
      </c>
      <c r="C700" s="28">
        <v>54</v>
      </c>
    </row>
    <row r="701" spans="1:3" ht="16" x14ac:dyDescent="0.2">
      <c r="A701" s="26" t="s">
        <v>2430</v>
      </c>
      <c r="B701" s="28">
        <v>859000</v>
      </c>
      <c r="C701" s="28">
        <v>100000</v>
      </c>
    </row>
    <row r="702" spans="1:3" ht="16" x14ac:dyDescent="0.2">
      <c r="A702" s="26" t="s">
        <v>2449</v>
      </c>
      <c r="B702" s="28">
        <v>68200</v>
      </c>
      <c r="C702" s="28">
        <v>0</v>
      </c>
    </row>
    <row r="703" spans="1:3" ht="16" x14ac:dyDescent="0.2">
      <c r="A703" s="26" t="s">
        <v>2459</v>
      </c>
      <c r="B703" s="28">
        <v>5100</v>
      </c>
      <c r="C703" s="28">
        <v>0</v>
      </c>
    </row>
    <row r="704" spans="1:3" ht="16" x14ac:dyDescent="0.2">
      <c r="A704" s="26" t="s">
        <v>2477</v>
      </c>
      <c r="B704" s="28">
        <v>198000</v>
      </c>
      <c r="C704" s="28">
        <v>19200</v>
      </c>
    </row>
    <row r="705" spans="1:3" ht="16" x14ac:dyDescent="0.2">
      <c r="A705" s="26" t="s">
        <v>2488</v>
      </c>
      <c r="B705" s="28">
        <v>34200</v>
      </c>
      <c r="C705" s="28">
        <v>12800</v>
      </c>
    </row>
    <row r="706" spans="1:3" ht="16" x14ac:dyDescent="0.2">
      <c r="A706" s="26" t="s">
        <v>2496</v>
      </c>
      <c r="B706" s="28">
        <v>2700</v>
      </c>
      <c r="C706" s="28">
        <v>4</v>
      </c>
    </row>
    <row r="707" spans="1:3" ht="16" x14ac:dyDescent="0.2">
      <c r="A707" s="26" t="s">
        <v>2505</v>
      </c>
      <c r="B707" s="28">
        <v>10</v>
      </c>
      <c r="C707" s="28">
        <v>0</v>
      </c>
    </row>
    <row r="708" spans="1:3" ht="16" x14ac:dyDescent="0.2">
      <c r="A708" s="26" t="s">
        <v>2524</v>
      </c>
      <c r="B708" s="28">
        <v>882000</v>
      </c>
      <c r="C708" s="28">
        <v>433000</v>
      </c>
    </row>
    <row r="709" spans="1:3" ht="16" x14ac:dyDescent="0.2">
      <c r="A709" s="26" t="s">
        <v>2537</v>
      </c>
      <c r="B709" s="28">
        <v>30200</v>
      </c>
      <c r="C709" s="28">
        <v>5000</v>
      </c>
    </row>
    <row r="710" spans="1:3" ht="16" x14ac:dyDescent="0.2">
      <c r="A710" s="26" t="s">
        <v>2553</v>
      </c>
      <c r="B710" s="28">
        <v>215</v>
      </c>
      <c r="C710" s="28">
        <v>476</v>
      </c>
    </row>
    <row r="711" spans="1:3" ht="16" x14ac:dyDescent="0.2">
      <c r="A711" s="26" t="s">
        <v>2566</v>
      </c>
      <c r="B711" s="28">
        <v>0</v>
      </c>
      <c r="C711" s="28">
        <v>0</v>
      </c>
    </row>
    <row r="712" spans="1:3" ht="16" x14ac:dyDescent="0.2">
      <c r="A712" s="26" t="s">
        <v>2580</v>
      </c>
      <c r="B712" s="28">
        <v>1100000</v>
      </c>
      <c r="C712" s="28">
        <v>1900</v>
      </c>
    </row>
    <row r="713" spans="1:3" ht="16" x14ac:dyDescent="0.2">
      <c r="A713" s="26" t="s">
        <v>2595</v>
      </c>
      <c r="B713" s="28">
        <v>159000</v>
      </c>
      <c r="C713" s="28">
        <v>30800</v>
      </c>
    </row>
    <row r="714" spans="1:3" ht="16" x14ac:dyDescent="0.2">
      <c r="A714" s="26" t="s">
        <v>2605</v>
      </c>
      <c r="B714" s="28">
        <v>3700</v>
      </c>
      <c r="C714" s="28">
        <v>0</v>
      </c>
    </row>
    <row r="715" spans="1:3" ht="16" x14ac:dyDescent="0.2">
      <c r="A715" s="26" t="s">
        <v>2624</v>
      </c>
      <c r="B715" s="28">
        <v>17</v>
      </c>
      <c r="C715" s="28">
        <v>14</v>
      </c>
    </row>
    <row r="716" spans="1:3" ht="16" x14ac:dyDescent="0.2">
      <c r="A716" s="26" t="s">
        <v>2634</v>
      </c>
      <c r="B716" s="28">
        <v>7300</v>
      </c>
      <c r="C716" s="28">
        <v>0</v>
      </c>
    </row>
    <row r="717" spans="1:3" ht="16" x14ac:dyDescent="0.2">
      <c r="A717" s="26" t="s">
        <v>1978</v>
      </c>
      <c r="B717" s="28">
        <v>96100</v>
      </c>
      <c r="C717" s="28">
        <v>15400</v>
      </c>
    </row>
    <row r="718" spans="1:3" ht="16" x14ac:dyDescent="0.2">
      <c r="A718" s="26" t="s">
        <v>2664</v>
      </c>
      <c r="B718" s="28">
        <v>997000</v>
      </c>
      <c r="C718" s="28">
        <v>123000</v>
      </c>
    </row>
    <row r="719" spans="1:3" ht="16" x14ac:dyDescent="0.2">
      <c r="A719" s="26" t="s">
        <v>2673</v>
      </c>
      <c r="B719" s="28">
        <v>4400</v>
      </c>
      <c r="C719" s="28">
        <v>3100</v>
      </c>
    </row>
    <row r="720" spans="1:3" ht="16" x14ac:dyDescent="0.2">
      <c r="A720" s="26" t="s">
        <v>2687</v>
      </c>
      <c r="B720" s="28">
        <v>217000</v>
      </c>
      <c r="C720" s="28">
        <v>60900</v>
      </c>
    </row>
    <row r="721" spans="1:3" ht="16" x14ac:dyDescent="0.2">
      <c r="A721" s="26" t="s">
        <v>2544</v>
      </c>
      <c r="B721" s="28">
        <v>32600</v>
      </c>
      <c r="C721" s="28">
        <v>1900</v>
      </c>
    </row>
    <row r="722" spans="1:3" ht="16" x14ac:dyDescent="0.2">
      <c r="A722" s="26" t="s">
        <v>2711</v>
      </c>
      <c r="B722" s="28">
        <v>39700</v>
      </c>
      <c r="C722" s="28">
        <v>5100</v>
      </c>
    </row>
    <row r="723" spans="1:3" ht="16" x14ac:dyDescent="0.2">
      <c r="A723" s="26" t="s">
        <v>2722</v>
      </c>
      <c r="B723" s="28">
        <v>120000</v>
      </c>
      <c r="C723" s="28">
        <v>3500</v>
      </c>
    </row>
    <row r="724" spans="1:3" ht="16" x14ac:dyDescent="0.2">
      <c r="A724" s="26" t="s">
        <v>2734</v>
      </c>
      <c r="B724" s="28">
        <v>5100</v>
      </c>
      <c r="C724" s="28">
        <v>2200</v>
      </c>
    </row>
    <row r="725" spans="1:3" ht="16" x14ac:dyDescent="0.2">
      <c r="A725" s="26" t="s">
        <v>2743</v>
      </c>
      <c r="B725" s="28">
        <v>40</v>
      </c>
      <c r="C725" s="28">
        <v>2300</v>
      </c>
    </row>
    <row r="726" spans="1:3" ht="16" x14ac:dyDescent="0.2">
      <c r="A726" s="26" t="s">
        <v>2753</v>
      </c>
      <c r="B726" s="28">
        <v>15200</v>
      </c>
      <c r="C726" s="28">
        <v>186</v>
      </c>
    </row>
    <row r="727" spans="1:3" ht="16" x14ac:dyDescent="0.2">
      <c r="A727" s="26" t="s">
        <v>2769</v>
      </c>
      <c r="B727" s="28">
        <v>2900000</v>
      </c>
      <c r="C727" s="28">
        <v>112000</v>
      </c>
    </row>
    <row r="728" spans="1:3" ht="16" x14ac:dyDescent="0.2">
      <c r="A728" s="26" t="s">
        <v>2787</v>
      </c>
      <c r="B728" s="28">
        <v>20300</v>
      </c>
      <c r="C728" s="28">
        <v>0</v>
      </c>
    </row>
    <row r="729" spans="1:3" ht="16" x14ac:dyDescent="0.2">
      <c r="A729" s="26" t="s">
        <v>2806</v>
      </c>
      <c r="B729" s="28">
        <v>5200000</v>
      </c>
      <c r="C729" s="28">
        <v>108000</v>
      </c>
    </row>
    <row r="730" spans="1:3" ht="16" x14ac:dyDescent="0.2">
      <c r="A730" s="26" t="s">
        <v>2824</v>
      </c>
      <c r="B730" s="28">
        <v>152</v>
      </c>
      <c r="C730" s="28">
        <v>0</v>
      </c>
    </row>
    <row r="731" spans="1:3" ht="16" x14ac:dyDescent="0.2">
      <c r="A731" s="26" t="s">
        <v>2843</v>
      </c>
      <c r="B731" s="28">
        <v>50000</v>
      </c>
      <c r="C731" s="28">
        <v>4300</v>
      </c>
    </row>
    <row r="732" spans="1:3" ht="16" x14ac:dyDescent="0.2">
      <c r="A732" s="26" t="s">
        <v>2304</v>
      </c>
      <c r="B732" s="28">
        <v>0</v>
      </c>
      <c r="C732" s="28">
        <v>0</v>
      </c>
    </row>
    <row r="733" spans="1:3" ht="16" x14ac:dyDescent="0.2">
      <c r="A733" s="26" t="s">
        <v>2871</v>
      </c>
      <c r="B733" s="28">
        <v>414</v>
      </c>
      <c r="C733" s="28">
        <v>45300</v>
      </c>
    </row>
    <row r="734" spans="1:3" ht="16" x14ac:dyDescent="0.2">
      <c r="A734" s="26" t="s">
        <v>2884</v>
      </c>
      <c r="B734" s="28">
        <v>20100</v>
      </c>
      <c r="C734" s="28">
        <v>18300</v>
      </c>
    </row>
    <row r="735" spans="1:3" ht="16" x14ac:dyDescent="0.2">
      <c r="A735" s="26" t="s">
        <v>2897</v>
      </c>
      <c r="B735" s="28">
        <v>10200</v>
      </c>
      <c r="C735" s="28">
        <v>1400</v>
      </c>
    </row>
    <row r="736" spans="1:3" ht="16" x14ac:dyDescent="0.2">
      <c r="A736" s="26" t="s">
        <v>2908</v>
      </c>
      <c r="B736" s="28">
        <v>53000</v>
      </c>
      <c r="C736" s="28">
        <v>6900</v>
      </c>
    </row>
    <row r="737" spans="1:3" ht="16" x14ac:dyDescent="0.2">
      <c r="A737" s="26" t="s">
        <v>2920</v>
      </c>
      <c r="B737" s="28">
        <v>308</v>
      </c>
      <c r="C737" s="28">
        <v>0</v>
      </c>
    </row>
    <row r="738" spans="1:3" ht="16" x14ac:dyDescent="0.2">
      <c r="A738" s="26" t="s">
        <v>2931</v>
      </c>
      <c r="B738" s="28">
        <v>31500</v>
      </c>
      <c r="C738" s="28">
        <v>37800</v>
      </c>
    </row>
    <row r="739" spans="1:3" ht="16" x14ac:dyDescent="0.2">
      <c r="A739" s="26" t="s">
        <v>2951</v>
      </c>
      <c r="B739" s="28">
        <v>1900000</v>
      </c>
      <c r="C739" s="28">
        <v>17000</v>
      </c>
    </row>
    <row r="740" spans="1:3" ht="16" x14ac:dyDescent="0.2">
      <c r="A740" s="26" t="s">
        <v>2956</v>
      </c>
      <c r="B740" s="28">
        <v>59300</v>
      </c>
      <c r="C740" s="28">
        <v>17000</v>
      </c>
    </row>
    <row r="741" spans="1:3" ht="16" x14ac:dyDescent="0.2">
      <c r="A741" s="26" t="s">
        <v>2975</v>
      </c>
      <c r="B741" s="28">
        <v>13200000</v>
      </c>
      <c r="C741" s="28">
        <v>143000</v>
      </c>
    </row>
    <row r="742" spans="1:3" ht="16" x14ac:dyDescent="0.2">
      <c r="A742" s="26" t="s">
        <v>3002</v>
      </c>
      <c r="B742" s="28">
        <v>458000</v>
      </c>
      <c r="C742" s="28">
        <v>53500</v>
      </c>
    </row>
    <row r="743" spans="1:3" ht="16" x14ac:dyDescent="0.2">
      <c r="A743" s="26" t="s">
        <v>2960</v>
      </c>
      <c r="B743" s="28">
        <v>105000</v>
      </c>
      <c r="C743" s="28">
        <v>33000</v>
      </c>
    </row>
    <row r="744" spans="1:3" ht="16" x14ac:dyDescent="0.2">
      <c r="A744" s="26" t="s">
        <v>2984</v>
      </c>
      <c r="B744" s="28">
        <v>28400</v>
      </c>
      <c r="C744" s="28">
        <v>207</v>
      </c>
    </row>
    <row r="745" spans="1:3" ht="16" x14ac:dyDescent="0.2">
      <c r="A745" s="26" t="s">
        <v>3019</v>
      </c>
      <c r="B745" s="28">
        <v>101000</v>
      </c>
      <c r="C745" s="28">
        <v>8900</v>
      </c>
    </row>
    <row r="746" spans="1:3" ht="16" x14ac:dyDescent="0.2">
      <c r="A746" s="26" t="s">
        <v>3056</v>
      </c>
      <c r="B746" s="28">
        <v>24200</v>
      </c>
      <c r="C746" s="28">
        <v>5000</v>
      </c>
    </row>
    <row r="747" spans="1:3" ht="16" x14ac:dyDescent="0.2">
      <c r="A747" s="26" t="s">
        <v>3037</v>
      </c>
      <c r="B747" s="28">
        <v>447</v>
      </c>
      <c r="C747" s="28">
        <v>0</v>
      </c>
    </row>
    <row r="748" spans="1:3" ht="16" x14ac:dyDescent="0.2">
      <c r="A748" s="26" t="s">
        <v>3067</v>
      </c>
      <c r="B748" s="28">
        <v>3900</v>
      </c>
      <c r="C748" s="28">
        <v>4700</v>
      </c>
    </row>
    <row r="749" spans="1:3" ht="16" x14ac:dyDescent="0.2">
      <c r="A749" s="26" t="s">
        <v>3049</v>
      </c>
      <c r="B749" s="28">
        <v>194000</v>
      </c>
      <c r="C749" s="28">
        <v>18400</v>
      </c>
    </row>
    <row r="750" spans="1:3" ht="16" x14ac:dyDescent="0.2">
      <c r="A750" s="26" t="s">
        <v>3093</v>
      </c>
      <c r="B750" s="28">
        <v>17600</v>
      </c>
      <c r="C750" s="28">
        <v>1400</v>
      </c>
    </row>
    <row r="751" spans="1:3" ht="16" x14ac:dyDescent="0.2">
      <c r="A751" s="26" t="s">
        <v>3088</v>
      </c>
      <c r="B751" s="28">
        <v>350000</v>
      </c>
      <c r="C751" s="28">
        <v>15000</v>
      </c>
    </row>
    <row r="752" spans="1:3" ht="16" x14ac:dyDescent="0.2">
      <c r="A752" s="26" t="s">
        <v>2001</v>
      </c>
      <c r="B752" s="28">
        <v>74800</v>
      </c>
      <c r="C752" s="28">
        <v>846</v>
      </c>
    </row>
    <row r="753" spans="1:3" ht="16" x14ac:dyDescent="0.2">
      <c r="A753" s="26" t="s">
        <v>2664</v>
      </c>
      <c r="B753" s="28">
        <v>997000</v>
      </c>
      <c r="C753" s="28">
        <v>123000</v>
      </c>
    </row>
    <row r="754" spans="1:3" ht="16" x14ac:dyDescent="0.2">
      <c r="A754" s="26" t="s">
        <v>1978</v>
      </c>
      <c r="B754" s="28">
        <v>96100</v>
      </c>
      <c r="C754" s="28">
        <v>15400</v>
      </c>
    </row>
    <row r="755" spans="1:3" ht="16" x14ac:dyDescent="0.2">
      <c r="A755" s="26" t="s">
        <v>2673</v>
      </c>
      <c r="B755" s="28">
        <v>4400</v>
      </c>
      <c r="C755" s="28">
        <v>3100</v>
      </c>
    </row>
    <row r="756" spans="1:3" ht="16" x14ac:dyDescent="0.2">
      <c r="A756" s="26" t="s">
        <v>2687</v>
      </c>
      <c r="B756" s="28">
        <v>217000</v>
      </c>
      <c r="C756" s="28">
        <v>60900</v>
      </c>
    </row>
    <row r="757" spans="1:3" ht="16" x14ac:dyDescent="0.2">
      <c r="A757" s="26" t="s">
        <v>2544</v>
      </c>
      <c r="B757" s="28">
        <v>32600</v>
      </c>
      <c r="C757" s="28">
        <v>1900</v>
      </c>
    </row>
    <row r="758" spans="1:3" ht="16" x14ac:dyDescent="0.2">
      <c r="A758" s="26" t="s">
        <v>2711</v>
      </c>
      <c r="B758" s="28">
        <v>39700</v>
      </c>
      <c r="C758" s="28">
        <v>5100</v>
      </c>
    </row>
    <row r="759" spans="1:3" ht="16" x14ac:dyDescent="0.2">
      <c r="A759" s="26" t="s">
        <v>2722</v>
      </c>
      <c r="B759" s="28">
        <v>120000</v>
      </c>
      <c r="C759" s="28">
        <v>3500</v>
      </c>
    </row>
    <row r="760" spans="1:3" ht="16" x14ac:dyDescent="0.2">
      <c r="A760" s="26" t="s">
        <v>2734</v>
      </c>
      <c r="B760" s="28">
        <v>5100</v>
      </c>
      <c r="C760" s="28">
        <v>2200</v>
      </c>
    </row>
    <row r="761" spans="1:3" ht="16" x14ac:dyDescent="0.2">
      <c r="A761" s="26" t="s">
        <v>2743</v>
      </c>
      <c r="B761" s="28">
        <v>40</v>
      </c>
      <c r="C761" s="28">
        <v>2300</v>
      </c>
    </row>
    <row r="762" spans="1:3" ht="16" x14ac:dyDescent="0.2">
      <c r="A762" s="26" t="s">
        <v>2753</v>
      </c>
      <c r="B762" s="28">
        <v>15200</v>
      </c>
      <c r="C762" s="28">
        <v>186</v>
      </c>
    </row>
    <row r="763" spans="1:3" ht="16" x14ac:dyDescent="0.2">
      <c r="A763" s="26" t="s">
        <v>2769</v>
      </c>
      <c r="B763" s="28">
        <v>2900000</v>
      </c>
      <c r="C763" s="28">
        <v>112000</v>
      </c>
    </row>
    <row r="764" spans="1:3" ht="16" x14ac:dyDescent="0.2">
      <c r="A764" s="26" t="s">
        <v>2787</v>
      </c>
      <c r="B764" s="28">
        <v>0</v>
      </c>
      <c r="C764" s="28">
        <v>0</v>
      </c>
    </row>
    <row r="765" spans="1:3" ht="16" x14ac:dyDescent="0.2">
      <c r="A765" s="26" t="s">
        <v>2806</v>
      </c>
      <c r="B765" s="28">
        <v>5200000</v>
      </c>
      <c r="C765" s="28">
        <v>108000</v>
      </c>
    </row>
    <row r="766" spans="1:3" ht="16" x14ac:dyDescent="0.2">
      <c r="A766" s="26" t="s">
        <v>2824</v>
      </c>
      <c r="B766" s="28">
        <v>152</v>
      </c>
      <c r="C766" s="28">
        <v>0</v>
      </c>
    </row>
    <row r="767" spans="1:3" ht="16" x14ac:dyDescent="0.2">
      <c r="A767" s="26" t="s">
        <v>2843</v>
      </c>
      <c r="B767" s="28">
        <v>50000</v>
      </c>
      <c r="C767" s="28">
        <v>4300</v>
      </c>
    </row>
    <row r="768" spans="1:3" ht="16" x14ac:dyDescent="0.2">
      <c r="A768" s="26" t="s">
        <v>2304</v>
      </c>
      <c r="B768" s="28">
        <v>21100</v>
      </c>
      <c r="C768" s="28">
        <v>1700</v>
      </c>
    </row>
    <row r="769" spans="1:3" ht="16" x14ac:dyDescent="0.2">
      <c r="A769" s="26" t="s">
        <v>2871</v>
      </c>
      <c r="B769" s="28">
        <v>414</v>
      </c>
      <c r="C769" s="28">
        <v>45300</v>
      </c>
    </row>
    <row r="770" spans="1:3" ht="16" x14ac:dyDescent="0.2">
      <c r="A770" s="26" t="s">
        <v>2884</v>
      </c>
      <c r="B770" s="28">
        <v>0</v>
      </c>
      <c r="C770" s="28">
        <v>0</v>
      </c>
    </row>
    <row r="771" spans="1:3" ht="16" x14ac:dyDescent="0.2">
      <c r="A771" s="26" t="s">
        <v>2897</v>
      </c>
      <c r="B771" s="28">
        <v>10200</v>
      </c>
      <c r="C771" s="28">
        <v>1400</v>
      </c>
    </row>
    <row r="772" spans="1:3" ht="16" x14ac:dyDescent="0.2">
      <c r="A772" s="26" t="s">
        <v>2908</v>
      </c>
      <c r="B772" s="28">
        <v>53000</v>
      </c>
      <c r="C772" s="28">
        <v>6900</v>
      </c>
    </row>
    <row r="773" spans="1:3" ht="16" x14ac:dyDescent="0.2">
      <c r="A773" s="26" t="s">
        <v>2920</v>
      </c>
      <c r="B773" s="28">
        <v>308</v>
      </c>
      <c r="C773" s="28">
        <v>0</v>
      </c>
    </row>
    <row r="774" spans="1:3" ht="16" x14ac:dyDescent="0.2">
      <c r="A774" s="26" t="s">
        <v>2931</v>
      </c>
      <c r="B774" s="28">
        <v>31500</v>
      </c>
      <c r="C774" s="28">
        <v>37800</v>
      </c>
    </row>
    <row r="775" spans="1:3" ht="16" x14ac:dyDescent="0.2">
      <c r="A775" s="26" t="s">
        <v>2951</v>
      </c>
      <c r="B775" s="28">
        <v>1900000</v>
      </c>
      <c r="C775" s="28">
        <v>17000</v>
      </c>
    </row>
    <row r="776" spans="1:3" ht="16" x14ac:dyDescent="0.2">
      <c r="A776" s="26" t="s">
        <v>2956</v>
      </c>
      <c r="B776" s="28">
        <v>59300</v>
      </c>
      <c r="C776" s="28">
        <v>17000</v>
      </c>
    </row>
    <row r="777" spans="1:3" ht="16" x14ac:dyDescent="0.2">
      <c r="A777" s="26" t="s">
        <v>3002</v>
      </c>
      <c r="B777" s="28">
        <v>458000</v>
      </c>
      <c r="C777" s="28">
        <v>53500</v>
      </c>
    </row>
    <row r="778" spans="1:3" ht="16" x14ac:dyDescent="0.2">
      <c r="A778" s="26" t="s">
        <v>2975</v>
      </c>
      <c r="B778" s="28">
        <v>13200000</v>
      </c>
      <c r="C778" s="28">
        <v>143000</v>
      </c>
    </row>
    <row r="779" spans="1:3" ht="16" x14ac:dyDescent="0.2">
      <c r="A779" s="26" t="s">
        <v>2984</v>
      </c>
      <c r="B779" s="28">
        <v>28400</v>
      </c>
      <c r="C779" s="28">
        <v>207</v>
      </c>
    </row>
    <row r="780" spans="1:3" ht="16" x14ac:dyDescent="0.2">
      <c r="A780" s="26" t="s">
        <v>2960</v>
      </c>
      <c r="B780" s="28">
        <v>105000</v>
      </c>
      <c r="C780" s="28">
        <v>33000</v>
      </c>
    </row>
    <row r="781" spans="1:3" ht="16" x14ac:dyDescent="0.2">
      <c r="A781" s="26" t="s">
        <v>3056</v>
      </c>
      <c r="B781" s="28">
        <v>24200</v>
      </c>
      <c r="C781" s="28">
        <v>5000</v>
      </c>
    </row>
    <row r="782" spans="1:3" ht="16" x14ac:dyDescent="0.2">
      <c r="A782" s="26" t="s">
        <v>3019</v>
      </c>
      <c r="B782" s="28">
        <v>101000</v>
      </c>
      <c r="C782" s="28">
        <v>8900</v>
      </c>
    </row>
    <row r="783" spans="1:3" ht="16" x14ac:dyDescent="0.2">
      <c r="A783" s="26" t="s">
        <v>2975</v>
      </c>
      <c r="B783" s="28">
        <v>13200000</v>
      </c>
      <c r="C783" s="28">
        <v>143000</v>
      </c>
    </row>
    <row r="784" spans="1:3" ht="16" x14ac:dyDescent="0.2">
      <c r="A784" s="26" t="s">
        <v>3002</v>
      </c>
      <c r="B784" s="28">
        <v>458000</v>
      </c>
      <c r="C784" s="28">
        <v>53500</v>
      </c>
    </row>
    <row r="785" spans="1:3" ht="16" x14ac:dyDescent="0.2">
      <c r="A785" s="26" t="s">
        <v>2960</v>
      </c>
      <c r="B785" s="28">
        <v>105000</v>
      </c>
      <c r="C785" s="28">
        <v>33000</v>
      </c>
    </row>
    <row r="786" spans="1:3" ht="16" x14ac:dyDescent="0.2">
      <c r="A786" s="26" t="s">
        <v>2984</v>
      </c>
      <c r="B786" s="28">
        <v>28400</v>
      </c>
      <c r="C786" s="28">
        <v>207</v>
      </c>
    </row>
    <row r="787" spans="1:3" ht="16" x14ac:dyDescent="0.2">
      <c r="A787" s="26" t="s">
        <v>3019</v>
      </c>
      <c r="B787" s="28">
        <v>101000</v>
      </c>
      <c r="C787" s="28">
        <v>8900</v>
      </c>
    </row>
    <row r="788" spans="1:3" ht="16" x14ac:dyDescent="0.2">
      <c r="A788" s="26" t="s">
        <v>3056</v>
      </c>
      <c r="B788" s="28">
        <v>24200</v>
      </c>
      <c r="C788" s="28">
        <v>5000</v>
      </c>
    </row>
    <row r="789" spans="1:3" ht="16" x14ac:dyDescent="0.2">
      <c r="A789" s="26" t="s">
        <v>3037</v>
      </c>
      <c r="B789" s="28">
        <v>447</v>
      </c>
      <c r="C789" s="28">
        <v>0</v>
      </c>
    </row>
    <row r="790" spans="1:3" ht="16" x14ac:dyDescent="0.2">
      <c r="A790" s="26" t="s">
        <v>3067</v>
      </c>
      <c r="B790" s="28">
        <v>0</v>
      </c>
      <c r="C790" s="28">
        <v>0</v>
      </c>
    </row>
    <row r="791" spans="1:3" ht="16" x14ac:dyDescent="0.2">
      <c r="A791" s="26" t="s">
        <v>3049</v>
      </c>
      <c r="B791" s="28">
        <v>194000</v>
      </c>
      <c r="C791" s="28">
        <v>18400</v>
      </c>
    </row>
    <row r="792" spans="1:3" ht="16" x14ac:dyDescent="0.2">
      <c r="A792" s="26" t="s">
        <v>3093</v>
      </c>
      <c r="B792" s="28">
        <v>17600</v>
      </c>
      <c r="C792" s="28">
        <v>1400</v>
      </c>
    </row>
    <row r="793" spans="1:3" ht="16" x14ac:dyDescent="0.2">
      <c r="A793" s="26" t="s">
        <v>3088</v>
      </c>
      <c r="B793" s="28">
        <v>350000</v>
      </c>
      <c r="C793" s="28">
        <v>15000</v>
      </c>
    </row>
    <row r="794" spans="1:3" ht="16" x14ac:dyDescent="0.2">
      <c r="A794" s="26" t="s">
        <v>2001</v>
      </c>
      <c r="B794" s="28">
        <v>74800</v>
      </c>
      <c r="C794" s="28">
        <v>846</v>
      </c>
    </row>
    <row r="795" spans="1:3" ht="16" x14ac:dyDescent="0.2">
      <c r="A795" s="26" t="s">
        <v>3117</v>
      </c>
      <c r="B795" s="28">
        <v>1600000</v>
      </c>
      <c r="C795" s="28">
        <v>37300</v>
      </c>
    </row>
    <row r="796" spans="1:3" ht="16" x14ac:dyDescent="0.2">
      <c r="A796" s="26" t="s">
        <v>3125</v>
      </c>
      <c r="B796" s="28">
        <v>38300</v>
      </c>
      <c r="C796" s="28">
        <v>0</v>
      </c>
    </row>
    <row r="797" spans="1:3" ht="16" x14ac:dyDescent="0.2">
      <c r="A797" s="26" t="s">
        <v>3145</v>
      </c>
      <c r="B797" s="28">
        <v>35200</v>
      </c>
      <c r="C797" s="28">
        <v>2200</v>
      </c>
    </row>
    <row r="798" spans="1:3" ht="16" x14ac:dyDescent="0.2">
      <c r="A798" s="26" t="s">
        <v>3135</v>
      </c>
      <c r="B798" s="28">
        <v>117000</v>
      </c>
      <c r="C798" s="28">
        <v>4300</v>
      </c>
    </row>
    <row r="799" spans="1:3" ht="16" x14ac:dyDescent="0.2">
      <c r="A799" s="26" t="s">
        <v>1024</v>
      </c>
      <c r="B799" s="28">
        <v>32500</v>
      </c>
      <c r="C799" s="28">
        <v>0</v>
      </c>
    </row>
    <row r="800" spans="1:3" ht="16" x14ac:dyDescent="0.2">
      <c r="A800" s="26" t="s">
        <v>3157</v>
      </c>
      <c r="B800" s="28">
        <v>371000</v>
      </c>
      <c r="C800" s="28">
        <v>118000</v>
      </c>
    </row>
    <row r="801" spans="1:3" ht="16" x14ac:dyDescent="0.2">
      <c r="A801" s="26" t="s">
        <v>3174</v>
      </c>
      <c r="B801" s="28">
        <v>3300</v>
      </c>
      <c r="C801" s="28">
        <v>367</v>
      </c>
    </row>
    <row r="802" spans="1:3" ht="16" x14ac:dyDescent="0.2">
      <c r="A802" s="26" t="s">
        <v>3194</v>
      </c>
      <c r="B802" s="28">
        <v>0</v>
      </c>
      <c r="C802" s="28">
        <v>0</v>
      </c>
    </row>
    <row r="803" spans="1:3" ht="16" x14ac:dyDescent="0.2">
      <c r="A803" s="26" t="s">
        <v>3223</v>
      </c>
      <c r="B803" s="28">
        <v>51800</v>
      </c>
      <c r="C803" s="28">
        <v>10300</v>
      </c>
    </row>
    <row r="804" spans="1:3" ht="16" x14ac:dyDescent="0.2">
      <c r="A804" s="26" t="s">
        <v>3204</v>
      </c>
      <c r="B804" s="28">
        <v>7100</v>
      </c>
      <c r="C804" s="28">
        <v>643</v>
      </c>
    </row>
    <row r="805" spans="1:3" ht="16" x14ac:dyDescent="0.2">
      <c r="A805" s="26" t="s">
        <v>3238</v>
      </c>
      <c r="B805" s="28">
        <v>104000</v>
      </c>
      <c r="C805" s="28">
        <v>9600</v>
      </c>
    </row>
    <row r="806" spans="1:3" ht="16" x14ac:dyDescent="0.2">
      <c r="A806" s="26" t="s">
        <v>3260</v>
      </c>
      <c r="B806" s="28">
        <v>407000</v>
      </c>
      <c r="C806" s="28">
        <v>36100</v>
      </c>
    </row>
    <row r="807" spans="1:3" ht="16" x14ac:dyDescent="0.2">
      <c r="A807" s="26" t="s">
        <v>922</v>
      </c>
      <c r="B807" s="28">
        <v>632000</v>
      </c>
      <c r="C807" s="28">
        <v>20700</v>
      </c>
    </row>
    <row r="808" spans="1:3" ht="16" x14ac:dyDescent="0.2">
      <c r="A808" s="26" t="s">
        <v>3273</v>
      </c>
      <c r="B808" s="28">
        <v>9000</v>
      </c>
      <c r="C808" s="28">
        <v>4400</v>
      </c>
    </row>
    <row r="809" spans="1:3" ht="16" x14ac:dyDescent="0.2">
      <c r="A809" s="26" t="s">
        <v>3285</v>
      </c>
      <c r="B809" s="28">
        <v>24800</v>
      </c>
      <c r="C809" s="28">
        <v>1</v>
      </c>
    </row>
    <row r="810" spans="1:3" ht="16" x14ac:dyDescent="0.2">
      <c r="A810" s="26" t="s">
        <v>3319</v>
      </c>
      <c r="B810" s="28">
        <v>26600000</v>
      </c>
      <c r="C810" s="28">
        <v>1800000</v>
      </c>
    </row>
    <row r="811" spans="1:3" ht="16" x14ac:dyDescent="0.2">
      <c r="A811" s="26" t="s">
        <v>3302</v>
      </c>
      <c r="B811" s="28">
        <v>0</v>
      </c>
      <c r="C811" s="28">
        <v>0</v>
      </c>
    </row>
    <row r="812" spans="1:3" ht="16" x14ac:dyDescent="0.2">
      <c r="A812" s="26" t="s">
        <v>3342</v>
      </c>
      <c r="B812" s="28">
        <v>1900</v>
      </c>
      <c r="C812" s="28">
        <v>693</v>
      </c>
    </row>
    <row r="813" spans="1:3" ht="16" x14ac:dyDescent="0.2">
      <c r="A813" s="26" t="s">
        <v>3324</v>
      </c>
      <c r="B813" s="28">
        <v>313000</v>
      </c>
      <c r="C813" s="28">
        <v>41600</v>
      </c>
    </row>
    <row r="814" spans="1:3" ht="16" x14ac:dyDescent="0.2">
      <c r="A814" s="26" t="s">
        <v>3346</v>
      </c>
      <c r="B814" s="28">
        <v>357</v>
      </c>
      <c r="C814" s="28">
        <v>480</v>
      </c>
    </row>
    <row r="815" spans="1:3" ht="16" x14ac:dyDescent="0.2">
      <c r="A815" s="26" t="s">
        <v>3360</v>
      </c>
      <c r="B815" s="28">
        <v>3500</v>
      </c>
      <c r="C815" s="28">
        <v>0</v>
      </c>
    </row>
    <row r="816" spans="1:3" ht="16" x14ac:dyDescent="0.2">
      <c r="A816" s="26" t="s">
        <v>3374</v>
      </c>
      <c r="B816" s="28">
        <v>5500</v>
      </c>
      <c r="C816" s="28">
        <v>841</v>
      </c>
    </row>
    <row r="817" spans="1:3" ht="16" x14ac:dyDescent="0.2">
      <c r="A817" s="26" t="s">
        <v>4308</v>
      </c>
      <c r="B817" s="28">
        <v>499</v>
      </c>
      <c r="C817" s="28">
        <v>0</v>
      </c>
    </row>
    <row r="818" spans="1:3" ht="16" x14ac:dyDescent="0.2">
      <c r="A818" s="26" t="s">
        <v>3381</v>
      </c>
      <c r="B818" s="28">
        <v>29000</v>
      </c>
      <c r="C818" s="28">
        <v>24400</v>
      </c>
    </row>
    <row r="819" spans="1:3" ht="16" x14ac:dyDescent="0.2">
      <c r="A819" s="26"/>
      <c r="B819" s="28" t="e">
        <v>#VALUE!</v>
      </c>
      <c r="C819" s="28" t="e">
        <v>#VALUE!</v>
      </c>
    </row>
    <row r="820" spans="1:3" ht="16" x14ac:dyDescent="0.2">
      <c r="A820" s="26" t="s">
        <v>3410</v>
      </c>
      <c r="B820" s="28">
        <v>75900</v>
      </c>
      <c r="C820" s="28">
        <v>26800</v>
      </c>
    </row>
    <row r="821" spans="1:3" ht="16" x14ac:dyDescent="0.2">
      <c r="A821" s="26" t="s">
        <v>3433</v>
      </c>
      <c r="B821" s="28">
        <v>7700</v>
      </c>
      <c r="C821" s="28">
        <v>0</v>
      </c>
    </row>
    <row r="822" spans="1:3" ht="16" x14ac:dyDescent="0.2">
      <c r="A822" s="26" t="s">
        <v>3446</v>
      </c>
      <c r="B822" s="28">
        <v>1800</v>
      </c>
      <c r="C822" s="28">
        <v>5900</v>
      </c>
    </row>
    <row r="823" spans="1:3" ht="16" x14ac:dyDescent="0.2">
      <c r="A823" s="26" t="s">
        <v>3429</v>
      </c>
      <c r="B823" s="28">
        <v>37</v>
      </c>
      <c r="C823" s="28">
        <v>0</v>
      </c>
    </row>
    <row r="824" spans="1:3" ht="16" x14ac:dyDescent="0.2">
      <c r="A824" s="26" t="s">
        <v>3478</v>
      </c>
      <c r="B824" s="28">
        <v>0</v>
      </c>
      <c r="C824" s="28">
        <v>0</v>
      </c>
    </row>
    <row r="825" spans="1:3" ht="16" x14ac:dyDescent="0.2">
      <c r="A825" s="26" t="s">
        <v>3460</v>
      </c>
      <c r="B825" s="28">
        <v>60400</v>
      </c>
      <c r="C825" s="28">
        <v>10600</v>
      </c>
    </row>
    <row r="826" spans="1:3" ht="16" x14ac:dyDescent="0.2">
      <c r="A826" s="26" t="s">
        <v>3498</v>
      </c>
      <c r="B826" s="28">
        <v>114000</v>
      </c>
      <c r="C826" s="28">
        <v>16400</v>
      </c>
    </row>
    <row r="827" spans="1:3" ht="16" x14ac:dyDescent="0.2">
      <c r="A827" s="26" t="s">
        <v>3507</v>
      </c>
      <c r="B827" s="28">
        <v>6600000</v>
      </c>
      <c r="C827" s="28">
        <v>2400000</v>
      </c>
    </row>
    <row r="828" spans="1:3" ht="16" x14ac:dyDescent="0.2">
      <c r="A828" s="26" t="s">
        <v>3803</v>
      </c>
      <c r="B828" s="28">
        <v>0</v>
      </c>
      <c r="C828" s="28">
        <v>0</v>
      </c>
    </row>
    <row r="829" spans="1:3" ht="16" x14ac:dyDescent="0.2">
      <c r="A829" s="26" t="s">
        <v>3530</v>
      </c>
      <c r="B829" s="28">
        <v>0</v>
      </c>
      <c r="C829" s="28">
        <v>0</v>
      </c>
    </row>
    <row r="830" spans="1:3" ht="16" x14ac:dyDescent="0.2">
      <c r="A830" s="26" t="s">
        <v>3551</v>
      </c>
      <c r="B830" s="28">
        <v>9200</v>
      </c>
      <c r="C830" s="28">
        <v>866</v>
      </c>
    </row>
    <row r="831" spans="1:3" ht="16" x14ac:dyDescent="0.2">
      <c r="A831" s="26" t="s">
        <v>3566</v>
      </c>
      <c r="B831" s="28">
        <v>1600</v>
      </c>
      <c r="C831" s="28">
        <v>0</v>
      </c>
    </row>
    <row r="832" spans="1:3" ht="16" x14ac:dyDescent="0.2">
      <c r="A832" s="26" t="s">
        <v>3577</v>
      </c>
      <c r="B832" s="28">
        <v>879</v>
      </c>
      <c r="C832" s="28">
        <v>1400</v>
      </c>
    </row>
    <row r="833" spans="1:3" ht="16" x14ac:dyDescent="0.2">
      <c r="A833" s="26" t="s">
        <v>3586</v>
      </c>
      <c r="B833" s="28">
        <v>6700000</v>
      </c>
      <c r="C833" s="28">
        <v>45600</v>
      </c>
    </row>
    <row r="834" spans="1:3" ht="16" x14ac:dyDescent="0.2">
      <c r="A834" s="26" t="s">
        <v>3596</v>
      </c>
      <c r="B834" s="28">
        <v>48900</v>
      </c>
      <c r="C834" s="28">
        <v>0</v>
      </c>
    </row>
    <row r="835" spans="1:3" ht="16" x14ac:dyDescent="0.2">
      <c r="A835" s="26" t="s">
        <v>3611</v>
      </c>
      <c r="B835" s="28">
        <v>594000</v>
      </c>
      <c r="C835" s="28">
        <v>34800</v>
      </c>
    </row>
    <row r="836" spans="1:3" ht="16" x14ac:dyDescent="0.2">
      <c r="A836" s="26" t="s">
        <v>3629</v>
      </c>
      <c r="B836" s="28">
        <v>804000</v>
      </c>
      <c r="C836" s="28">
        <v>4500</v>
      </c>
    </row>
    <row r="837" spans="1:3" ht="16" x14ac:dyDescent="0.2">
      <c r="A837" s="26" t="s">
        <v>3638</v>
      </c>
      <c r="B837" s="28">
        <v>147000</v>
      </c>
      <c r="C837" s="28">
        <v>7600</v>
      </c>
    </row>
    <row r="838" spans="1:3" ht="16" x14ac:dyDescent="0.2">
      <c r="A838" s="26" t="s">
        <v>801</v>
      </c>
      <c r="B838" s="28">
        <v>4500</v>
      </c>
      <c r="C838" s="28">
        <v>5300</v>
      </c>
    </row>
    <row r="839" spans="1:3" ht="16" x14ac:dyDescent="0.2">
      <c r="A839" s="26" t="s">
        <v>1211</v>
      </c>
      <c r="B839" s="28">
        <v>204000</v>
      </c>
      <c r="C839" s="28">
        <v>1300</v>
      </c>
    </row>
    <row r="840" spans="1:3" ht="16" x14ac:dyDescent="0.2">
      <c r="A840" s="26" t="s">
        <v>3670</v>
      </c>
      <c r="B840" s="28">
        <v>3100</v>
      </c>
      <c r="C840" s="28">
        <v>3800</v>
      </c>
    </row>
    <row r="841" spans="1:3" ht="16" x14ac:dyDescent="0.2">
      <c r="A841" s="26"/>
      <c r="B841" s="28" t="e">
        <v>#VALUE!</v>
      </c>
      <c r="C841" s="28" t="e">
        <v>#VALUE!</v>
      </c>
    </row>
    <row r="842" spans="1:3" ht="16" x14ac:dyDescent="0.2">
      <c r="A842" s="26" t="s">
        <v>3684</v>
      </c>
      <c r="B842" s="28">
        <v>1100000</v>
      </c>
      <c r="C842" s="28">
        <v>138000</v>
      </c>
    </row>
    <row r="843" spans="1:3" ht="16" x14ac:dyDescent="0.2">
      <c r="A843" s="26" t="s">
        <v>3691</v>
      </c>
      <c r="B843" s="28">
        <v>218</v>
      </c>
      <c r="C843" s="28">
        <v>2</v>
      </c>
    </row>
    <row r="844" spans="1:3" ht="16" x14ac:dyDescent="0.2">
      <c r="A844" s="26" t="s">
        <v>3546</v>
      </c>
      <c r="B844" s="28">
        <v>14100</v>
      </c>
      <c r="C844" s="28">
        <v>4900</v>
      </c>
    </row>
    <row r="845" spans="1:3" ht="16" x14ac:dyDescent="0.2">
      <c r="A845" s="26" t="s">
        <v>3715</v>
      </c>
      <c r="B845" s="28">
        <v>0</v>
      </c>
      <c r="C845" s="28">
        <v>0</v>
      </c>
    </row>
    <row r="846" spans="1:3" ht="16" x14ac:dyDescent="0.2">
      <c r="A846" s="26" t="s">
        <v>3729</v>
      </c>
      <c r="B846" s="28">
        <v>37500</v>
      </c>
      <c r="C846" s="28">
        <v>1100</v>
      </c>
    </row>
    <row r="847" spans="1:3" ht="16" x14ac:dyDescent="0.2">
      <c r="A847" s="26"/>
      <c r="B847" s="28" t="e">
        <v>#VALUE!</v>
      </c>
      <c r="C847" s="28" t="e">
        <v>#VALUE!</v>
      </c>
    </row>
    <row r="848" spans="1:3" ht="16" x14ac:dyDescent="0.2">
      <c r="A848" s="26" t="s">
        <v>3755</v>
      </c>
      <c r="B848" s="28">
        <v>7400</v>
      </c>
      <c r="C848" s="28">
        <v>1900</v>
      </c>
    </row>
    <row r="849" spans="1:3" ht="16" x14ac:dyDescent="0.2">
      <c r="A849" s="26" t="s">
        <v>3762</v>
      </c>
      <c r="B849" s="28">
        <v>26</v>
      </c>
      <c r="C849" s="28">
        <v>0</v>
      </c>
    </row>
    <row r="850" spans="1:3" ht="16" x14ac:dyDescent="0.2">
      <c r="A850" s="26" t="s">
        <v>3767</v>
      </c>
      <c r="B850" s="28">
        <v>22800</v>
      </c>
      <c r="C850" s="28">
        <v>13000</v>
      </c>
    </row>
    <row r="851" spans="1:3" ht="16" x14ac:dyDescent="0.2">
      <c r="A851" s="26"/>
      <c r="B851" s="28" t="e">
        <v>#VALUE!</v>
      </c>
      <c r="C851" s="28" t="e">
        <v>#VALUE!</v>
      </c>
    </row>
    <row r="852" spans="1:3" ht="16" x14ac:dyDescent="0.2">
      <c r="A852" s="26" t="s">
        <v>3804</v>
      </c>
      <c r="B852" s="28">
        <v>0</v>
      </c>
      <c r="C852" s="28">
        <v>0</v>
      </c>
    </row>
    <row r="853" spans="1:3" ht="16" x14ac:dyDescent="0.2">
      <c r="A853" s="26" t="s">
        <v>1579</v>
      </c>
      <c r="B853" s="28">
        <v>28100</v>
      </c>
      <c r="C853" s="28">
        <v>3200</v>
      </c>
    </row>
    <row r="854" spans="1:3" ht="16" x14ac:dyDescent="0.2">
      <c r="A854" s="26" t="s">
        <v>3818</v>
      </c>
      <c r="B854" s="28">
        <v>2600</v>
      </c>
      <c r="C854" s="28">
        <v>1500</v>
      </c>
    </row>
    <row r="855" spans="1:3" ht="16" x14ac:dyDescent="0.2">
      <c r="A855" s="26" t="s">
        <v>3850</v>
      </c>
      <c r="B855" s="28">
        <v>1200</v>
      </c>
      <c r="C855" s="28">
        <v>4600</v>
      </c>
    </row>
    <row r="856" spans="1:3" ht="16" x14ac:dyDescent="0.2">
      <c r="A856" s="26" t="s">
        <v>3864</v>
      </c>
      <c r="B856" s="28">
        <v>6900</v>
      </c>
      <c r="C856" s="28">
        <v>68</v>
      </c>
    </row>
    <row r="857" spans="1:3" ht="16" x14ac:dyDescent="0.2">
      <c r="A857" s="26" t="s">
        <v>3876</v>
      </c>
      <c r="B857" s="28">
        <v>81700</v>
      </c>
      <c r="C857" s="28">
        <v>261</v>
      </c>
    </row>
    <row r="858" spans="1:3" ht="16" x14ac:dyDescent="0.2">
      <c r="A858" s="26" t="s">
        <v>3884</v>
      </c>
      <c r="B858" s="28">
        <v>4500000</v>
      </c>
      <c r="C858" s="28">
        <v>706000</v>
      </c>
    </row>
    <row r="859" spans="1:3" ht="16" x14ac:dyDescent="0.2">
      <c r="A859" s="26" t="s">
        <v>3893</v>
      </c>
      <c r="B859" s="28">
        <v>58400</v>
      </c>
      <c r="C859" s="28">
        <v>17900</v>
      </c>
    </row>
    <row r="860" spans="1:3" ht="16" x14ac:dyDescent="0.2">
      <c r="A860" s="26" t="s">
        <v>3908</v>
      </c>
      <c r="B860" s="28">
        <v>14</v>
      </c>
      <c r="C860" s="28">
        <v>15900</v>
      </c>
    </row>
    <row r="861" spans="1:3" ht="16" x14ac:dyDescent="0.2">
      <c r="A861" s="26" t="s">
        <v>3924</v>
      </c>
      <c r="B861" s="28">
        <v>552</v>
      </c>
      <c r="C861" s="28">
        <v>4900</v>
      </c>
    </row>
    <row r="862" spans="1:3" ht="16" x14ac:dyDescent="0.2">
      <c r="A862" s="26" t="s">
        <v>3929</v>
      </c>
      <c r="B862" s="28">
        <v>11200000</v>
      </c>
      <c r="C862" s="28">
        <v>15</v>
      </c>
    </row>
    <row r="863" spans="1:3" ht="16" x14ac:dyDescent="0.2">
      <c r="A863" s="26" t="s">
        <v>3945</v>
      </c>
      <c r="B863" s="28">
        <v>41800</v>
      </c>
      <c r="C863" s="28">
        <v>8500</v>
      </c>
    </row>
    <row r="864" spans="1:3" ht="16" x14ac:dyDescent="0.2">
      <c r="A864" s="26" t="s">
        <v>3930</v>
      </c>
      <c r="B864" s="28">
        <v>6200</v>
      </c>
      <c r="C864" s="28">
        <v>355</v>
      </c>
    </row>
    <row r="865" spans="1:3" ht="16" x14ac:dyDescent="0.2">
      <c r="A865" s="26" t="s">
        <v>3958</v>
      </c>
      <c r="B865" s="28">
        <v>6800</v>
      </c>
      <c r="C865" s="28">
        <v>22500</v>
      </c>
    </row>
    <row r="866" spans="1:3" ht="16" x14ac:dyDescent="0.2">
      <c r="A866" s="26" t="s">
        <v>3966</v>
      </c>
      <c r="B866" s="28">
        <v>30800</v>
      </c>
      <c r="C866" s="28">
        <v>5200</v>
      </c>
    </row>
    <row r="867" spans="1:3" ht="16" x14ac:dyDescent="0.2">
      <c r="A867" s="26" t="s">
        <v>1372</v>
      </c>
      <c r="B867" s="28">
        <v>33400</v>
      </c>
      <c r="C867" s="28">
        <v>3000</v>
      </c>
    </row>
    <row r="868" spans="1:3" ht="16" x14ac:dyDescent="0.2">
      <c r="A868" s="26" t="s">
        <v>3983</v>
      </c>
      <c r="B868" s="28">
        <v>363000</v>
      </c>
      <c r="C868" s="28">
        <v>31000</v>
      </c>
    </row>
    <row r="869" spans="1:3" ht="16" x14ac:dyDescent="0.2">
      <c r="A869" s="26" t="s">
        <v>4006</v>
      </c>
      <c r="B869" s="28">
        <v>469000</v>
      </c>
      <c r="C869" s="28">
        <v>66600</v>
      </c>
    </row>
    <row r="870" spans="1:3" ht="16" x14ac:dyDescent="0.2">
      <c r="A870" s="26" t="s">
        <v>3998</v>
      </c>
      <c r="B870" s="28">
        <v>69800</v>
      </c>
      <c r="C870" s="28">
        <v>38900</v>
      </c>
    </row>
    <row r="871" spans="1:3" ht="16" x14ac:dyDescent="0.2">
      <c r="A871" s="26" t="s">
        <v>4025</v>
      </c>
      <c r="B871" s="28">
        <v>8400</v>
      </c>
      <c r="C871" s="28">
        <v>2100</v>
      </c>
    </row>
    <row r="872" spans="1:3" ht="16" x14ac:dyDescent="0.2">
      <c r="A872" s="26" t="s">
        <v>4038</v>
      </c>
      <c r="B872" s="28">
        <v>4</v>
      </c>
      <c r="C872" s="28">
        <v>0</v>
      </c>
    </row>
    <row r="873" spans="1:3" ht="16" x14ac:dyDescent="0.2">
      <c r="A873" s="26" t="s">
        <v>2677</v>
      </c>
      <c r="B873" s="28">
        <v>0</v>
      </c>
      <c r="C873" s="28">
        <v>0</v>
      </c>
    </row>
    <row r="874" spans="1:3" ht="16" x14ac:dyDescent="0.2">
      <c r="A874" s="26"/>
      <c r="B874" s="28" t="e">
        <v>#VALUE!</v>
      </c>
      <c r="C874" s="28" t="e">
        <v>#VALUE!</v>
      </c>
    </row>
    <row r="875" spans="1:3" ht="16" x14ac:dyDescent="0.2">
      <c r="A875" s="26" t="s">
        <v>4082</v>
      </c>
      <c r="B875" s="28">
        <v>73200</v>
      </c>
      <c r="C875" s="28">
        <v>26000</v>
      </c>
    </row>
    <row r="876" spans="1:3" ht="16" x14ac:dyDescent="0.2">
      <c r="A876" s="26" t="s">
        <v>7641</v>
      </c>
      <c r="B876" s="28">
        <v>0</v>
      </c>
      <c r="C876" s="28">
        <v>0</v>
      </c>
    </row>
    <row r="877" spans="1:3" ht="16" x14ac:dyDescent="0.2">
      <c r="A877" s="26" t="s">
        <v>4093</v>
      </c>
      <c r="B877" s="28">
        <v>39400</v>
      </c>
      <c r="C877" s="28">
        <v>764</v>
      </c>
    </row>
    <row r="878" spans="1:3" ht="16" x14ac:dyDescent="0.2">
      <c r="A878" s="26" t="s">
        <v>4105</v>
      </c>
      <c r="B878" s="28">
        <v>5400</v>
      </c>
      <c r="C878" s="28">
        <v>457</v>
      </c>
    </row>
    <row r="879" spans="1:3" ht="16" x14ac:dyDescent="0.2">
      <c r="A879" s="26" t="s">
        <v>4134</v>
      </c>
      <c r="B879" s="28">
        <v>10800</v>
      </c>
      <c r="C879" s="28">
        <v>3900</v>
      </c>
    </row>
    <row r="880" spans="1:3" ht="16" x14ac:dyDescent="0.2">
      <c r="A880" s="26" t="s">
        <v>4123</v>
      </c>
      <c r="B880" s="28">
        <v>8100</v>
      </c>
      <c r="C880" s="28">
        <v>5100</v>
      </c>
    </row>
    <row r="881" spans="1:3" ht="16" x14ac:dyDescent="0.2">
      <c r="A881" s="26" t="s">
        <v>4169</v>
      </c>
      <c r="B881" s="28">
        <v>25700</v>
      </c>
      <c r="C881" s="28">
        <v>3700</v>
      </c>
    </row>
    <row r="882" spans="1:3" ht="16" x14ac:dyDescent="0.2">
      <c r="A882" s="26" t="s">
        <v>4142</v>
      </c>
      <c r="B882" s="28">
        <v>27</v>
      </c>
      <c r="C882" s="28">
        <v>2400</v>
      </c>
    </row>
    <row r="883" spans="1:3" ht="16" x14ac:dyDescent="0.2">
      <c r="A883" s="26" t="s">
        <v>4160</v>
      </c>
      <c r="B883" s="28">
        <v>42000</v>
      </c>
      <c r="C883" s="28">
        <v>14200</v>
      </c>
    </row>
    <row r="884" spans="1:3" ht="16" x14ac:dyDescent="0.2">
      <c r="A884" s="26" t="s">
        <v>4199</v>
      </c>
      <c r="B884" s="28">
        <v>10</v>
      </c>
      <c r="C884" s="28">
        <v>2100</v>
      </c>
    </row>
    <row r="885" spans="1:3" ht="16" x14ac:dyDescent="0.2">
      <c r="A885" s="26" t="s">
        <v>4218</v>
      </c>
      <c r="B885" s="28">
        <v>4500</v>
      </c>
      <c r="C885" s="28">
        <v>197</v>
      </c>
    </row>
    <row r="886" spans="1:3" ht="16" x14ac:dyDescent="0.2">
      <c r="A886" s="26" t="s">
        <v>4188</v>
      </c>
      <c r="B886" s="28">
        <v>337000</v>
      </c>
      <c r="C886" s="28">
        <v>48500</v>
      </c>
    </row>
    <row r="887" spans="1:3" ht="16" x14ac:dyDescent="0.2">
      <c r="A887" s="26" t="s">
        <v>1462</v>
      </c>
      <c r="B887" s="28">
        <v>1800000</v>
      </c>
      <c r="C887" s="28">
        <v>371000</v>
      </c>
    </row>
    <row r="888" spans="1:3" ht="16" x14ac:dyDescent="0.2">
      <c r="A888" s="26" t="s">
        <v>4236</v>
      </c>
      <c r="B888" s="28">
        <v>18400</v>
      </c>
      <c r="C888" s="28">
        <v>11100</v>
      </c>
    </row>
    <row r="889" spans="1:3" ht="16" x14ac:dyDescent="0.2">
      <c r="A889" s="26" t="s">
        <v>2226</v>
      </c>
      <c r="B889" s="28">
        <v>58700</v>
      </c>
      <c r="C889" s="28">
        <v>2800</v>
      </c>
    </row>
    <row r="890" spans="1:3" ht="16" x14ac:dyDescent="0.2">
      <c r="A890" s="26" t="s">
        <v>4290</v>
      </c>
      <c r="B890" s="28">
        <v>141000</v>
      </c>
      <c r="C890" s="28">
        <v>667000</v>
      </c>
    </row>
    <row r="891" spans="1:3" ht="16" x14ac:dyDescent="0.2">
      <c r="A891" s="26" t="s">
        <v>4271</v>
      </c>
      <c r="B891" s="28">
        <v>17500</v>
      </c>
      <c r="C891" s="28">
        <v>30300</v>
      </c>
    </row>
    <row r="892" spans="1:3" ht="16" x14ac:dyDescent="0.2">
      <c r="A892" s="26" t="s">
        <v>4304</v>
      </c>
      <c r="B892" s="28">
        <v>1400</v>
      </c>
      <c r="C892" s="28">
        <v>4800</v>
      </c>
    </row>
    <row r="893" spans="1:3" ht="16" x14ac:dyDescent="0.2">
      <c r="A893" s="26" t="s">
        <v>4298</v>
      </c>
      <c r="B893" s="28">
        <v>799</v>
      </c>
      <c r="C893" s="28">
        <v>1000</v>
      </c>
    </row>
    <row r="894" spans="1:3" ht="16" x14ac:dyDescent="0.2">
      <c r="A894" s="26" t="s">
        <v>4318</v>
      </c>
      <c r="B894" s="28">
        <v>25900</v>
      </c>
      <c r="C894" s="28">
        <v>5500</v>
      </c>
    </row>
    <row r="895" spans="1:3" ht="16" x14ac:dyDescent="0.2">
      <c r="A895" s="26" t="s">
        <v>987</v>
      </c>
      <c r="B895" s="28">
        <v>386000</v>
      </c>
      <c r="C895" s="28">
        <v>112000</v>
      </c>
    </row>
    <row r="896" spans="1:3" ht="16" x14ac:dyDescent="0.2">
      <c r="A896" s="26" t="s">
        <v>4342</v>
      </c>
      <c r="B896" s="28">
        <v>278</v>
      </c>
      <c r="C896" s="28">
        <v>3</v>
      </c>
    </row>
    <row r="897" spans="1:3" ht="16" x14ac:dyDescent="0.2">
      <c r="A897" s="26" t="s">
        <v>4360</v>
      </c>
      <c r="B897" s="28">
        <v>57300</v>
      </c>
      <c r="C897" s="28">
        <v>2800</v>
      </c>
    </row>
    <row r="898" spans="1:3" ht="16" x14ac:dyDescent="0.2">
      <c r="A898" s="26" t="s">
        <v>4365</v>
      </c>
      <c r="B898" s="28">
        <v>47800</v>
      </c>
      <c r="C898" s="28">
        <v>2400</v>
      </c>
    </row>
    <row r="899" spans="1:3" ht="16" x14ac:dyDescent="0.2">
      <c r="A899" s="26" t="s">
        <v>4388</v>
      </c>
      <c r="B899" s="28">
        <v>3000000</v>
      </c>
      <c r="C899" s="28">
        <v>4900</v>
      </c>
    </row>
    <row r="900" spans="1:3" ht="16" x14ac:dyDescent="0.2">
      <c r="A900" s="26" t="s">
        <v>4379</v>
      </c>
      <c r="B900" s="28">
        <v>3</v>
      </c>
      <c r="C900" s="28">
        <v>0</v>
      </c>
    </row>
    <row r="901" spans="1:3" ht="16" x14ac:dyDescent="0.2">
      <c r="A901" s="26" t="s">
        <v>4409</v>
      </c>
      <c r="B901" s="28">
        <v>274</v>
      </c>
      <c r="C901" s="28">
        <v>1000</v>
      </c>
    </row>
    <row r="902" spans="1:3" ht="16" x14ac:dyDescent="0.2">
      <c r="A902" s="26" t="s">
        <v>4396</v>
      </c>
      <c r="B902" s="28">
        <v>54200</v>
      </c>
      <c r="C902" s="28">
        <v>74</v>
      </c>
    </row>
    <row r="903" spans="1:3" ht="16" x14ac:dyDescent="0.2">
      <c r="A903" s="26" t="s">
        <v>4422</v>
      </c>
      <c r="B903" s="28">
        <v>0</v>
      </c>
      <c r="C903" s="28">
        <v>0</v>
      </c>
    </row>
    <row r="904" spans="1:3" ht="16" x14ac:dyDescent="0.2">
      <c r="A904" s="26" t="s">
        <v>4431</v>
      </c>
      <c r="B904" s="28">
        <v>30400</v>
      </c>
      <c r="C904" s="28">
        <v>2</v>
      </c>
    </row>
    <row r="905" spans="1:3" ht="16" x14ac:dyDescent="0.2">
      <c r="A905" s="26" t="s">
        <v>4063</v>
      </c>
      <c r="B905" s="28">
        <v>7200</v>
      </c>
      <c r="C905" s="28">
        <v>3400</v>
      </c>
    </row>
    <row r="906" spans="1:3" ht="16" x14ac:dyDescent="0.2">
      <c r="A906" s="26" t="s">
        <v>4454</v>
      </c>
      <c r="B906" s="28">
        <v>52300</v>
      </c>
      <c r="C906" s="28">
        <v>0</v>
      </c>
    </row>
    <row r="907" spans="1:3" ht="16" x14ac:dyDescent="0.2">
      <c r="A907" s="26" t="s">
        <v>4466</v>
      </c>
      <c r="B907" s="28">
        <v>1900</v>
      </c>
      <c r="C907" s="28">
        <v>608</v>
      </c>
    </row>
    <row r="908" spans="1:3" ht="16" x14ac:dyDescent="0.2">
      <c r="A908" s="26" t="s">
        <v>4481</v>
      </c>
      <c r="B908" s="28">
        <v>131000</v>
      </c>
      <c r="C908" s="28">
        <v>12900</v>
      </c>
    </row>
    <row r="909" spans="1:3" ht="16" x14ac:dyDescent="0.2">
      <c r="A909" s="26" t="s">
        <v>4498</v>
      </c>
      <c r="B909" s="28">
        <v>5000</v>
      </c>
      <c r="C909" s="28">
        <v>0</v>
      </c>
    </row>
    <row r="910" spans="1:3" ht="16" x14ac:dyDescent="0.2">
      <c r="A910" s="26" t="s">
        <v>4507</v>
      </c>
      <c r="B910" s="28">
        <v>0</v>
      </c>
      <c r="C910" s="28">
        <v>0</v>
      </c>
    </row>
    <row r="911" spans="1:3" ht="16" x14ac:dyDescent="0.2">
      <c r="A911" s="26" t="s">
        <v>4528</v>
      </c>
      <c r="B911" s="28">
        <v>4700</v>
      </c>
      <c r="C911" s="28">
        <v>0</v>
      </c>
    </row>
    <row r="912" spans="1:3" ht="16" x14ac:dyDescent="0.2">
      <c r="A912" s="26" t="s">
        <v>4538</v>
      </c>
      <c r="B912" s="28">
        <v>0</v>
      </c>
      <c r="C912" s="28">
        <v>0</v>
      </c>
    </row>
    <row r="913" spans="1:3" ht="16" x14ac:dyDescent="0.2">
      <c r="A913" s="26" t="s">
        <v>4544</v>
      </c>
      <c r="B913" s="28">
        <v>75</v>
      </c>
      <c r="C913" s="28">
        <v>22800</v>
      </c>
    </row>
    <row r="914" spans="1:3" ht="16" x14ac:dyDescent="0.2">
      <c r="A914" s="26" t="s">
        <v>4560</v>
      </c>
      <c r="B914" s="28">
        <v>627</v>
      </c>
      <c r="C914" s="28">
        <v>0</v>
      </c>
    </row>
    <row r="915" spans="1:3" ht="16" x14ac:dyDescent="0.2">
      <c r="A915" s="26" t="s">
        <v>4569</v>
      </c>
      <c r="B915" s="28">
        <v>496</v>
      </c>
      <c r="C915" s="28">
        <v>4600</v>
      </c>
    </row>
    <row r="916" spans="1:3" ht="16" x14ac:dyDescent="0.2">
      <c r="A916" s="26" t="s">
        <v>4583</v>
      </c>
      <c r="B916" s="28">
        <v>15500</v>
      </c>
      <c r="C916" s="28">
        <v>1300</v>
      </c>
    </row>
    <row r="917" spans="1:3" ht="16" x14ac:dyDescent="0.2">
      <c r="A917" s="26" t="s">
        <v>4595</v>
      </c>
      <c r="B917" s="28">
        <v>0</v>
      </c>
      <c r="C917" s="28">
        <v>0</v>
      </c>
    </row>
    <row r="918" spans="1:3" ht="16" x14ac:dyDescent="0.2">
      <c r="A918" s="26" t="s">
        <v>4611</v>
      </c>
      <c r="B918" s="28">
        <v>7300000</v>
      </c>
      <c r="C918" s="28">
        <v>4</v>
      </c>
    </row>
    <row r="919" spans="1:3" ht="16" x14ac:dyDescent="0.2">
      <c r="A919" s="26" t="s">
        <v>4619</v>
      </c>
      <c r="B919" s="28">
        <v>19500</v>
      </c>
      <c r="C919" s="28">
        <v>0</v>
      </c>
    </row>
    <row r="920" spans="1:3" ht="16" x14ac:dyDescent="0.2">
      <c r="A920" s="26" t="s">
        <v>4627</v>
      </c>
      <c r="B920" s="28">
        <v>3100</v>
      </c>
      <c r="C920" s="28">
        <v>3100</v>
      </c>
    </row>
    <row r="921" spans="1:3" ht="16" x14ac:dyDescent="0.2">
      <c r="A921" s="26" t="s">
        <v>4643</v>
      </c>
      <c r="B921" s="28">
        <v>28</v>
      </c>
      <c r="C921" s="28">
        <v>0</v>
      </c>
    </row>
    <row r="922" spans="1:3" ht="16" x14ac:dyDescent="0.2">
      <c r="A922" s="26" t="s">
        <v>4658</v>
      </c>
      <c r="B922" s="28">
        <v>1300</v>
      </c>
      <c r="C922" s="28">
        <v>0</v>
      </c>
    </row>
    <row r="923" spans="1:3" ht="16" x14ac:dyDescent="0.2">
      <c r="A923" s="26" t="s">
        <v>4666</v>
      </c>
      <c r="B923" s="28">
        <v>4</v>
      </c>
      <c r="C923" s="28">
        <v>0</v>
      </c>
    </row>
    <row r="924" spans="1:3" ht="16" x14ac:dyDescent="0.2">
      <c r="A924" s="26" t="s">
        <v>4687</v>
      </c>
      <c r="B924" s="28">
        <v>44700</v>
      </c>
      <c r="C924" s="28">
        <v>2800</v>
      </c>
    </row>
    <row r="925" spans="1:3" ht="16" x14ac:dyDescent="0.2">
      <c r="A925" s="26" t="s">
        <v>4694</v>
      </c>
      <c r="B925" s="28">
        <v>479000</v>
      </c>
      <c r="C925" s="28">
        <v>42600</v>
      </c>
    </row>
    <row r="926" spans="1:3" ht="16" x14ac:dyDescent="0.2">
      <c r="A926" s="26" t="s">
        <v>4704</v>
      </c>
      <c r="B926" s="28">
        <v>10900</v>
      </c>
      <c r="C926" s="28">
        <v>191</v>
      </c>
    </row>
    <row r="927" spans="1:3" ht="16" x14ac:dyDescent="0.2">
      <c r="A927" s="26" t="s">
        <v>4147</v>
      </c>
      <c r="B927" s="28">
        <v>522</v>
      </c>
      <c r="C927" s="28">
        <v>0</v>
      </c>
    </row>
    <row r="928" spans="1:3" ht="16" x14ac:dyDescent="0.2">
      <c r="A928" s="26" t="s">
        <v>3721</v>
      </c>
      <c r="B928" s="28">
        <v>26000</v>
      </c>
      <c r="C928" s="28">
        <v>0</v>
      </c>
    </row>
    <row r="929" spans="1:3" ht="16" x14ac:dyDescent="0.2">
      <c r="A929" s="26" t="s">
        <v>4729</v>
      </c>
      <c r="B929" s="28">
        <v>19500</v>
      </c>
      <c r="C929" s="28">
        <v>2300</v>
      </c>
    </row>
    <row r="930" spans="1:3" ht="16" x14ac:dyDescent="0.2">
      <c r="A930" s="26" t="s">
        <v>4742</v>
      </c>
      <c r="B930" s="28">
        <v>89200</v>
      </c>
      <c r="C930" s="28">
        <v>15200</v>
      </c>
    </row>
    <row r="931" spans="1:3" ht="16" x14ac:dyDescent="0.2">
      <c r="A931" s="26" t="s">
        <v>4749</v>
      </c>
      <c r="B931" s="28">
        <v>41900</v>
      </c>
      <c r="C931" s="28">
        <v>1700</v>
      </c>
    </row>
    <row r="932" spans="1:3" ht="16" x14ac:dyDescent="0.2">
      <c r="A932" s="26" t="s">
        <v>4764</v>
      </c>
      <c r="B932" s="28">
        <v>66</v>
      </c>
      <c r="C932" s="28">
        <v>193</v>
      </c>
    </row>
    <row r="933" spans="1:3" ht="16" x14ac:dyDescent="0.2">
      <c r="A933" s="26" t="s">
        <v>4772</v>
      </c>
      <c r="B933" s="28">
        <v>0</v>
      </c>
      <c r="C933" s="28">
        <v>0</v>
      </c>
    </row>
    <row r="934" spans="1:3" ht="16" x14ac:dyDescent="0.2">
      <c r="A934" s="26" t="s">
        <v>4783</v>
      </c>
      <c r="B934" s="28">
        <v>55800</v>
      </c>
      <c r="C934" s="28">
        <v>5100</v>
      </c>
    </row>
    <row r="935" spans="1:3" ht="16" x14ac:dyDescent="0.2">
      <c r="A935" s="26" t="s">
        <v>4794</v>
      </c>
      <c r="B935" s="28">
        <v>0</v>
      </c>
      <c r="C935" s="28">
        <v>282</v>
      </c>
    </row>
    <row r="936" spans="1:3" ht="16" x14ac:dyDescent="0.2">
      <c r="A936" s="26" t="s">
        <v>1088</v>
      </c>
      <c r="B936" s="28">
        <v>1400000</v>
      </c>
      <c r="C936" s="28">
        <v>55800</v>
      </c>
    </row>
    <row r="937" spans="1:3" ht="16" x14ac:dyDescent="0.2">
      <c r="A937" s="26" t="s">
        <v>5046</v>
      </c>
      <c r="B937" s="28">
        <v>898000</v>
      </c>
      <c r="C937" s="28">
        <v>44600</v>
      </c>
    </row>
    <row r="938" spans="1:3" ht="16" x14ac:dyDescent="0.2">
      <c r="A938" s="26" t="s">
        <v>4883</v>
      </c>
      <c r="B938" s="28">
        <v>2700</v>
      </c>
      <c r="C938" s="28">
        <v>0</v>
      </c>
    </row>
    <row r="939" spans="1:3" ht="16" x14ac:dyDescent="0.2">
      <c r="A939" s="26" t="s">
        <v>5078</v>
      </c>
      <c r="B939" s="28">
        <v>893</v>
      </c>
      <c r="C939" s="28">
        <v>974</v>
      </c>
    </row>
    <row r="940" spans="1:3" ht="16" x14ac:dyDescent="0.2">
      <c r="A940" s="26" t="s">
        <v>4903</v>
      </c>
      <c r="B940" s="28">
        <v>68200</v>
      </c>
      <c r="C940" s="28">
        <v>175</v>
      </c>
    </row>
    <row r="941" spans="1:3" ht="16" x14ac:dyDescent="0.2">
      <c r="A941" s="26" t="s">
        <v>5089</v>
      </c>
      <c r="B941" s="28">
        <v>17800</v>
      </c>
      <c r="C941" s="28">
        <v>2900</v>
      </c>
    </row>
    <row r="942" spans="1:3" ht="16" x14ac:dyDescent="0.2">
      <c r="A942" s="26" t="s">
        <v>2566</v>
      </c>
      <c r="B942" s="28">
        <v>0</v>
      </c>
      <c r="C942" s="28">
        <v>0</v>
      </c>
    </row>
    <row r="943" spans="1:3" ht="16" x14ac:dyDescent="0.2">
      <c r="A943" s="26" t="s">
        <v>5140</v>
      </c>
      <c r="B943" s="28">
        <v>0</v>
      </c>
      <c r="C943" s="28">
        <v>0</v>
      </c>
    </row>
    <row r="944" spans="1:3" ht="16" x14ac:dyDescent="0.2">
      <c r="A944" s="26" t="s">
        <v>4922</v>
      </c>
      <c r="B944" s="28">
        <v>10</v>
      </c>
      <c r="C944" s="28">
        <v>0</v>
      </c>
    </row>
    <row r="945" spans="1:3" ht="16" x14ac:dyDescent="0.2">
      <c r="A945" s="26" t="s">
        <v>5130</v>
      </c>
      <c r="B945" s="28">
        <v>2</v>
      </c>
      <c r="C945" s="28">
        <v>0</v>
      </c>
    </row>
    <row r="946" spans="1:3" ht="16" x14ac:dyDescent="0.2">
      <c r="A946" s="26" t="s">
        <v>5132</v>
      </c>
      <c r="B946" s="28">
        <v>874</v>
      </c>
      <c r="C946" s="28">
        <v>0</v>
      </c>
    </row>
    <row r="947" spans="1:3" ht="16" x14ac:dyDescent="0.2">
      <c r="A947" s="26" t="s">
        <v>5148</v>
      </c>
      <c r="B947" s="28">
        <v>0</v>
      </c>
      <c r="C947" s="28">
        <v>0</v>
      </c>
    </row>
    <row r="948" spans="1:3" ht="16" x14ac:dyDescent="0.2">
      <c r="A948" s="26" t="s">
        <v>4933</v>
      </c>
      <c r="B948" s="28">
        <v>21200</v>
      </c>
      <c r="C948" s="28">
        <v>0</v>
      </c>
    </row>
    <row r="949" spans="1:3" ht="16" x14ac:dyDescent="0.2">
      <c r="A949" s="26" t="s">
        <v>5163</v>
      </c>
      <c r="B949" s="28">
        <v>1800</v>
      </c>
      <c r="C949" s="28">
        <v>54</v>
      </c>
    </row>
    <row r="950" spans="1:3" ht="16" x14ac:dyDescent="0.2">
      <c r="A950" s="26" t="s">
        <v>5169</v>
      </c>
      <c r="B950" s="28">
        <v>2600</v>
      </c>
      <c r="C950" s="28">
        <v>783</v>
      </c>
    </row>
    <row r="951" spans="1:3" ht="16" x14ac:dyDescent="0.2">
      <c r="A951" s="26" t="s">
        <v>5185</v>
      </c>
      <c r="B951" s="28">
        <v>53200</v>
      </c>
      <c r="C951" s="28">
        <v>1700</v>
      </c>
    </row>
    <row r="952" spans="1:3" ht="16" x14ac:dyDescent="0.2">
      <c r="A952" s="26" t="s">
        <v>5199</v>
      </c>
      <c r="B952" s="28">
        <v>1</v>
      </c>
      <c r="C952" s="28">
        <v>2300</v>
      </c>
    </row>
    <row r="953" spans="1:3" ht="16" x14ac:dyDescent="0.2">
      <c r="A953" s="26" t="s">
        <v>5207</v>
      </c>
      <c r="B953" s="28">
        <v>3900</v>
      </c>
      <c r="C953" s="28">
        <v>0</v>
      </c>
    </row>
    <row r="954" spans="1:3" ht="16" x14ac:dyDescent="0.2">
      <c r="A954" s="26" t="s">
        <v>5219</v>
      </c>
      <c r="B954" s="28">
        <v>455</v>
      </c>
      <c r="C954" s="28">
        <v>2</v>
      </c>
    </row>
    <row r="955" spans="1:3" ht="16" x14ac:dyDescent="0.2">
      <c r="A955" s="26" t="s">
        <v>5233</v>
      </c>
      <c r="B955" s="28">
        <v>15600</v>
      </c>
      <c r="C955" s="28">
        <v>2300</v>
      </c>
    </row>
    <row r="956" spans="1:3" ht="16" x14ac:dyDescent="0.2">
      <c r="A956" s="26" t="s">
        <v>5239</v>
      </c>
      <c r="B956" s="28">
        <v>23500</v>
      </c>
      <c r="C956" s="28">
        <v>0</v>
      </c>
    </row>
    <row r="957" spans="1:3" ht="16" x14ac:dyDescent="0.2">
      <c r="A957" s="26" t="s">
        <v>5242</v>
      </c>
      <c r="B957" s="28">
        <v>92</v>
      </c>
      <c r="C957" s="28">
        <v>642</v>
      </c>
    </row>
    <row r="958" spans="1:3" ht="16" x14ac:dyDescent="0.2">
      <c r="A958" s="26" t="s">
        <v>5252</v>
      </c>
      <c r="B958" s="28">
        <v>96</v>
      </c>
      <c r="C958" s="28">
        <v>0</v>
      </c>
    </row>
    <row r="959" spans="1:3" ht="16" x14ac:dyDescent="0.2">
      <c r="A959" s="26" t="s">
        <v>5263</v>
      </c>
      <c r="B959" s="28">
        <v>2500</v>
      </c>
      <c r="C959" s="28">
        <v>0</v>
      </c>
    </row>
    <row r="960" spans="1:3" ht="16" x14ac:dyDescent="0.2">
      <c r="A960" s="26" t="s">
        <v>5264</v>
      </c>
      <c r="B960" s="28">
        <v>0</v>
      </c>
      <c r="C960" s="28">
        <v>0</v>
      </c>
    </row>
    <row r="961" spans="1:3" ht="16" x14ac:dyDescent="0.2">
      <c r="A961" s="26" t="s">
        <v>5271</v>
      </c>
      <c r="B961" s="28">
        <v>775000</v>
      </c>
      <c r="C961" s="28">
        <v>6500</v>
      </c>
    </row>
    <row r="962" spans="1:3" ht="16" x14ac:dyDescent="0.2">
      <c r="A962" s="26" t="s">
        <v>5274</v>
      </c>
      <c r="B962" s="28">
        <v>63700</v>
      </c>
      <c r="C962" s="28">
        <v>249</v>
      </c>
    </row>
    <row r="963" spans="1:3" ht="16" x14ac:dyDescent="0.2">
      <c r="A963" s="26" t="s">
        <v>5275</v>
      </c>
      <c r="B963" s="28">
        <v>0</v>
      </c>
      <c r="C963" s="28">
        <v>0</v>
      </c>
    </row>
    <row r="964" spans="1:3" ht="16" x14ac:dyDescent="0.2">
      <c r="A964" s="26" t="s">
        <v>5276</v>
      </c>
      <c r="B964" s="28">
        <v>0</v>
      </c>
      <c r="C964" s="28">
        <v>0</v>
      </c>
    </row>
    <row r="965" spans="1:3" ht="16" x14ac:dyDescent="0.2">
      <c r="A965" s="26" t="s">
        <v>5277</v>
      </c>
      <c r="B965" s="28">
        <v>2500</v>
      </c>
      <c r="C965" s="28">
        <v>0</v>
      </c>
    </row>
    <row r="966" spans="1:3" ht="16" x14ac:dyDescent="0.2">
      <c r="A966" s="26" t="s">
        <v>5278</v>
      </c>
      <c r="B966" s="28">
        <v>0</v>
      </c>
      <c r="C966" s="28">
        <v>0</v>
      </c>
    </row>
    <row r="967" spans="1:3" ht="16" x14ac:dyDescent="0.2">
      <c r="A967" s="26" t="s">
        <v>3817</v>
      </c>
      <c r="B967" s="28">
        <v>7100</v>
      </c>
      <c r="C967" s="28">
        <v>0</v>
      </c>
    </row>
    <row r="968" spans="1:3" ht="16" x14ac:dyDescent="0.2">
      <c r="A968" s="26" t="s">
        <v>5291</v>
      </c>
      <c r="B968" s="28">
        <v>3500</v>
      </c>
      <c r="C968" s="28">
        <v>282</v>
      </c>
    </row>
    <row r="969" spans="1:3" ht="16" x14ac:dyDescent="0.2">
      <c r="A969" s="26" t="s">
        <v>5300</v>
      </c>
      <c r="B969" s="28">
        <v>624</v>
      </c>
      <c r="C969" s="28">
        <v>944</v>
      </c>
    </row>
    <row r="970" spans="1:3" ht="16" x14ac:dyDescent="0.2">
      <c r="A970" s="26" t="s">
        <v>5305</v>
      </c>
      <c r="B970" s="28">
        <v>2500</v>
      </c>
      <c r="C970" s="28">
        <v>0</v>
      </c>
    </row>
    <row r="971" spans="1:3" ht="16" x14ac:dyDescent="0.2">
      <c r="A971" s="26" t="s">
        <v>5312</v>
      </c>
      <c r="B971" s="28">
        <v>11900</v>
      </c>
      <c r="C971" s="28">
        <v>32</v>
      </c>
    </row>
    <row r="972" spans="1:3" ht="16" x14ac:dyDescent="0.2">
      <c r="A972" s="26" t="s">
        <v>5316</v>
      </c>
      <c r="B972" s="28">
        <v>531000</v>
      </c>
      <c r="C972" s="28">
        <v>50600</v>
      </c>
    </row>
    <row r="973" spans="1:3" ht="16" x14ac:dyDescent="0.2">
      <c r="A973" s="26" t="s">
        <v>5323</v>
      </c>
      <c r="B973" s="28">
        <v>15000</v>
      </c>
      <c r="C973" s="28">
        <v>0</v>
      </c>
    </row>
    <row r="974" spans="1:3" ht="16" x14ac:dyDescent="0.2">
      <c r="A974" s="26" t="s">
        <v>5324</v>
      </c>
      <c r="B974" s="28">
        <v>4800</v>
      </c>
      <c r="C974" s="28">
        <v>6500</v>
      </c>
    </row>
    <row r="975" spans="1:3" ht="16" x14ac:dyDescent="0.2">
      <c r="A975" s="26" t="s">
        <v>5333</v>
      </c>
      <c r="B975" s="28">
        <v>389</v>
      </c>
      <c r="C975" s="28">
        <v>0</v>
      </c>
    </row>
    <row r="976" spans="1:3" ht="16" x14ac:dyDescent="0.2">
      <c r="A976" s="26" t="s">
        <v>5343</v>
      </c>
      <c r="B976" s="28">
        <v>1600</v>
      </c>
      <c r="C976" s="28">
        <v>0</v>
      </c>
    </row>
    <row r="977" spans="1:3" ht="16" x14ac:dyDescent="0.2">
      <c r="A977" s="26" t="s">
        <v>5349</v>
      </c>
      <c r="B977" s="28">
        <v>1300000</v>
      </c>
      <c r="C977" s="28">
        <v>5800</v>
      </c>
    </row>
    <row r="978" spans="1:3" ht="16" x14ac:dyDescent="0.2">
      <c r="A978" s="26" t="s">
        <v>4248</v>
      </c>
      <c r="B978" s="28">
        <v>413</v>
      </c>
      <c r="C978" s="28">
        <v>0</v>
      </c>
    </row>
    <row r="979" spans="1:3" ht="16" x14ac:dyDescent="0.2">
      <c r="A979" s="26" t="s">
        <v>5360</v>
      </c>
      <c r="B979" s="28">
        <v>343</v>
      </c>
      <c r="C979" s="28">
        <v>0</v>
      </c>
    </row>
    <row r="980" spans="1:3" ht="16" x14ac:dyDescent="0.2">
      <c r="A980" s="26" t="s">
        <v>5375</v>
      </c>
      <c r="B980" s="28">
        <v>259</v>
      </c>
      <c r="C980" s="28">
        <v>0</v>
      </c>
    </row>
    <row r="981" spans="1:3" ht="16" x14ac:dyDescent="0.2">
      <c r="A981" s="26" t="s">
        <v>5387</v>
      </c>
      <c r="B981" s="28">
        <v>19500</v>
      </c>
      <c r="C981" s="28">
        <v>1200</v>
      </c>
    </row>
    <row r="982" spans="1:3" ht="16" x14ac:dyDescent="0.2">
      <c r="A982" s="26" t="s">
        <v>5392</v>
      </c>
      <c r="B982" s="28">
        <v>3900</v>
      </c>
      <c r="C982" s="28">
        <v>243000</v>
      </c>
    </row>
    <row r="983" spans="1:3" ht="16" x14ac:dyDescent="0.2">
      <c r="A983" s="26" t="s">
        <v>5403</v>
      </c>
      <c r="B983" s="28">
        <v>27</v>
      </c>
      <c r="C983" s="28">
        <v>0</v>
      </c>
    </row>
    <row r="984" spans="1:3" ht="16" x14ac:dyDescent="0.2">
      <c r="A984" s="26" t="s">
        <v>5409</v>
      </c>
      <c r="B984" s="28">
        <v>0</v>
      </c>
      <c r="C984" s="28">
        <v>0</v>
      </c>
    </row>
    <row r="985" spans="1:3" ht="16" x14ac:dyDescent="0.2">
      <c r="A985" s="26"/>
      <c r="B985" s="28" t="e">
        <v>#VALUE!</v>
      </c>
      <c r="C985" s="28" t="e">
        <v>#VALUE!</v>
      </c>
    </row>
    <row r="986" spans="1:3" ht="16" x14ac:dyDescent="0.2">
      <c r="A986" s="26" t="s">
        <v>5427</v>
      </c>
      <c r="B986" s="28">
        <v>1300</v>
      </c>
      <c r="C986" s="28">
        <v>0</v>
      </c>
    </row>
    <row r="987" spans="1:3" ht="16" x14ac:dyDescent="0.2">
      <c r="A987" s="26" t="s">
        <v>5441</v>
      </c>
      <c r="B987" s="28">
        <v>75600</v>
      </c>
      <c r="C987" s="28">
        <v>3300</v>
      </c>
    </row>
    <row r="988" spans="1:3" ht="16" x14ac:dyDescent="0.2">
      <c r="A988" s="26" t="s">
        <v>5456</v>
      </c>
      <c r="B988" s="28">
        <v>0</v>
      </c>
      <c r="C988" s="28">
        <v>0</v>
      </c>
    </row>
    <row r="989" spans="1:3" ht="16" x14ac:dyDescent="0.2">
      <c r="A989" s="26" t="s">
        <v>5468</v>
      </c>
      <c r="B989" s="28">
        <v>64</v>
      </c>
      <c r="C989" s="28">
        <v>0</v>
      </c>
    </row>
    <row r="990" spans="1:3" ht="16" x14ac:dyDescent="0.2">
      <c r="A990" s="26" t="s">
        <v>5479</v>
      </c>
      <c r="B990" s="28">
        <v>6</v>
      </c>
      <c r="C990" s="28">
        <v>0</v>
      </c>
    </row>
    <row r="991" spans="1:3" ht="16" x14ac:dyDescent="0.2">
      <c r="A991" s="26" t="s">
        <v>7977</v>
      </c>
      <c r="B991" s="28">
        <v>0</v>
      </c>
      <c r="C991" s="28">
        <v>0</v>
      </c>
    </row>
    <row r="992" spans="1:3" ht="16" x14ac:dyDescent="0.2">
      <c r="A992" s="26" t="s">
        <v>7978</v>
      </c>
      <c r="B992" s="28">
        <v>1</v>
      </c>
      <c r="C992" s="28">
        <v>6</v>
      </c>
    </row>
    <row r="993" spans="1:3" ht="16" x14ac:dyDescent="0.2">
      <c r="A993" s="26" t="s">
        <v>5508</v>
      </c>
      <c r="B993" s="28">
        <v>195000</v>
      </c>
      <c r="C993" s="28">
        <v>3900</v>
      </c>
    </row>
    <row r="994" spans="1:3" ht="16" x14ac:dyDescent="0.2">
      <c r="A994" s="26" t="s">
        <v>5518</v>
      </c>
      <c r="B994" s="28">
        <v>445</v>
      </c>
      <c r="C994" s="28">
        <v>0</v>
      </c>
    </row>
    <row r="995" spans="1:3" ht="16" x14ac:dyDescent="0.2">
      <c r="A995" s="26" t="s">
        <v>5524</v>
      </c>
      <c r="B995" s="28">
        <v>512000</v>
      </c>
      <c r="C995" s="28">
        <v>18200</v>
      </c>
    </row>
    <row r="996" spans="1:3" ht="16" x14ac:dyDescent="0.2">
      <c r="A996" s="26" t="s">
        <v>5539</v>
      </c>
      <c r="B996" s="28">
        <v>3100</v>
      </c>
      <c r="C996" s="28">
        <v>1</v>
      </c>
    </row>
    <row r="997" spans="1:3" ht="16" x14ac:dyDescent="0.2">
      <c r="A997" s="26" t="s">
        <v>1047</v>
      </c>
      <c r="B997" s="28">
        <v>5400</v>
      </c>
      <c r="C997" s="28">
        <v>1900</v>
      </c>
    </row>
    <row r="998" spans="1:3" ht="16" x14ac:dyDescent="0.2">
      <c r="A998" s="26" t="s">
        <v>5564</v>
      </c>
      <c r="B998" s="28">
        <v>1</v>
      </c>
      <c r="C998" s="28">
        <v>0</v>
      </c>
    </row>
    <row r="999" spans="1:3" ht="16" x14ac:dyDescent="0.2">
      <c r="A999" s="26" t="s">
        <v>5574</v>
      </c>
      <c r="B999" s="28">
        <v>522</v>
      </c>
      <c r="C999" s="28">
        <v>575</v>
      </c>
    </row>
    <row r="1000" spans="1:3" ht="16" x14ac:dyDescent="0.2">
      <c r="A1000" s="26" t="s">
        <v>5584</v>
      </c>
      <c r="B1000" s="28">
        <v>18200</v>
      </c>
      <c r="C1000" s="28">
        <v>1200</v>
      </c>
    </row>
    <row r="1001" spans="1:3" ht="16" x14ac:dyDescent="0.2">
      <c r="A1001" s="26" t="s">
        <v>5595</v>
      </c>
      <c r="B1001" s="28">
        <v>393000</v>
      </c>
      <c r="C1001" s="28">
        <v>81500</v>
      </c>
    </row>
    <row r="1002" spans="1:3" ht="16" x14ac:dyDescent="0.2">
      <c r="A1002" s="26" t="s">
        <v>5605</v>
      </c>
      <c r="B1002" s="28">
        <v>569000</v>
      </c>
      <c r="C1002" s="28">
        <v>8200</v>
      </c>
    </row>
    <row r="1003" spans="1:3" ht="16" x14ac:dyDescent="0.2">
      <c r="A1003" s="26" t="s">
        <v>5610</v>
      </c>
      <c r="B1003" s="28">
        <v>10</v>
      </c>
      <c r="C1003" s="28">
        <v>0</v>
      </c>
    </row>
    <row r="1004" spans="1:3" ht="16" x14ac:dyDescent="0.2">
      <c r="A1004" s="26" t="s">
        <v>5616</v>
      </c>
      <c r="B1004" s="28">
        <v>11600</v>
      </c>
      <c r="C1004" s="28">
        <v>0</v>
      </c>
    </row>
    <row r="1005" spans="1:3" ht="16" x14ac:dyDescent="0.2">
      <c r="A1005" s="26" t="s">
        <v>5621</v>
      </c>
      <c r="B1005" s="28">
        <v>484000</v>
      </c>
      <c r="C1005" s="28">
        <v>12900</v>
      </c>
    </row>
    <row r="1006" spans="1:3" ht="16" x14ac:dyDescent="0.2">
      <c r="A1006" s="26" t="s">
        <v>5651</v>
      </c>
      <c r="B1006" s="28">
        <v>1100</v>
      </c>
      <c r="C1006" s="28">
        <v>0</v>
      </c>
    </row>
    <row r="1007" spans="1:3" ht="16" x14ac:dyDescent="0.2">
      <c r="A1007" s="26" t="s">
        <v>5640</v>
      </c>
      <c r="B1007" s="28">
        <v>15700</v>
      </c>
      <c r="C1007" s="28">
        <v>13200</v>
      </c>
    </row>
    <row r="1008" spans="1:3" ht="16" x14ac:dyDescent="0.2">
      <c r="A1008" s="26" t="s">
        <v>5662</v>
      </c>
      <c r="B1008" s="28">
        <v>58</v>
      </c>
      <c r="C1008" s="28">
        <v>0</v>
      </c>
    </row>
    <row r="1009" spans="1:3" ht="16" x14ac:dyDescent="0.2">
      <c r="A1009" s="26" t="s">
        <v>5672</v>
      </c>
      <c r="B1009" s="28">
        <v>299000</v>
      </c>
      <c r="C1009" s="28">
        <v>500</v>
      </c>
    </row>
    <row r="1010" spans="1:3" ht="16" x14ac:dyDescent="0.2">
      <c r="A1010" s="26" t="s">
        <v>5223</v>
      </c>
      <c r="B1010" s="28">
        <v>27600</v>
      </c>
      <c r="C1010" s="28">
        <v>3500</v>
      </c>
    </row>
    <row r="1011" spans="1:3" ht="16" x14ac:dyDescent="0.2">
      <c r="A1011" s="26" t="s">
        <v>5691</v>
      </c>
      <c r="B1011" s="28">
        <v>10100</v>
      </c>
      <c r="C1011" s="28">
        <v>9300</v>
      </c>
    </row>
    <row r="1012" spans="1:3" ht="16" x14ac:dyDescent="0.2">
      <c r="A1012" s="26" t="s">
        <v>5703</v>
      </c>
      <c r="B1012" s="28">
        <v>115000</v>
      </c>
      <c r="C1012" s="28">
        <v>20700</v>
      </c>
    </row>
    <row r="1013" spans="1:3" ht="16" x14ac:dyDescent="0.2">
      <c r="A1013" s="26" t="s">
        <v>5711</v>
      </c>
      <c r="B1013" s="28">
        <v>179</v>
      </c>
      <c r="C1013" s="28">
        <v>0</v>
      </c>
    </row>
    <row r="1014" spans="1:3" ht="16" x14ac:dyDescent="0.2">
      <c r="A1014" s="26" t="s">
        <v>5724</v>
      </c>
      <c r="B1014" s="28">
        <v>3400</v>
      </c>
      <c r="C1014" s="28">
        <v>9100</v>
      </c>
    </row>
    <row r="1015" spans="1:3" ht="16" x14ac:dyDescent="0.2">
      <c r="A1015" s="26" t="s">
        <v>5731</v>
      </c>
      <c r="B1015" s="28">
        <v>1800</v>
      </c>
      <c r="C1015" s="28">
        <v>0</v>
      </c>
    </row>
    <row r="1016" spans="1:3" ht="16" x14ac:dyDescent="0.2">
      <c r="A1016" s="26" t="s">
        <v>5740</v>
      </c>
      <c r="B1016" s="28">
        <v>0</v>
      </c>
      <c r="C1016" s="28">
        <v>0</v>
      </c>
    </row>
    <row r="1017" spans="1:3" ht="16" x14ac:dyDescent="0.2">
      <c r="A1017" s="26" t="s">
        <v>5759</v>
      </c>
      <c r="B1017" s="28">
        <v>3</v>
      </c>
      <c r="C1017" s="28">
        <v>0</v>
      </c>
    </row>
    <row r="1018" spans="1:3" ht="16" x14ac:dyDescent="0.2">
      <c r="A1018" s="26" t="s">
        <v>5773</v>
      </c>
      <c r="B1018" s="28">
        <v>96</v>
      </c>
      <c r="C1018" s="28">
        <v>0</v>
      </c>
    </row>
    <row r="1019" spans="1:3" ht="16" x14ac:dyDescent="0.2">
      <c r="A1019" s="26" t="s">
        <v>5791</v>
      </c>
      <c r="B1019" s="28">
        <v>10</v>
      </c>
      <c r="C1019" s="28">
        <v>0</v>
      </c>
    </row>
    <row r="1020" spans="1:3" ht="16" x14ac:dyDescent="0.2">
      <c r="A1020" s="26" t="s">
        <v>2892</v>
      </c>
      <c r="B1020" s="28">
        <v>1300</v>
      </c>
      <c r="C1020" s="28">
        <v>0</v>
      </c>
    </row>
    <row r="1021" spans="1:3" ht="16" x14ac:dyDescent="0.2">
      <c r="A1021" s="26" t="s">
        <v>5820</v>
      </c>
      <c r="B1021" s="28">
        <v>52000</v>
      </c>
      <c r="C1021" s="28">
        <v>6200</v>
      </c>
    </row>
    <row r="1022" spans="1:3" ht="16" x14ac:dyDescent="0.2">
      <c r="A1022" s="26" t="s">
        <v>5830</v>
      </c>
      <c r="B1022" s="28">
        <v>6900</v>
      </c>
      <c r="C1022" s="28">
        <v>0</v>
      </c>
    </row>
    <row r="1023" spans="1:3" ht="16" x14ac:dyDescent="0.2">
      <c r="A1023" s="26" t="s">
        <v>5844</v>
      </c>
      <c r="B1023" s="28">
        <v>1000</v>
      </c>
      <c r="C1023" s="28">
        <v>3000</v>
      </c>
    </row>
    <row r="1024" spans="1:3" ht="16" x14ac:dyDescent="0.2">
      <c r="A1024" s="26" t="s">
        <v>5857</v>
      </c>
      <c r="B1024" s="28">
        <v>116000</v>
      </c>
      <c r="C1024" s="28">
        <v>558</v>
      </c>
    </row>
    <row r="1025" spans="1:3" ht="16" x14ac:dyDescent="0.2">
      <c r="A1025" s="26" t="s">
        <v>5868</v>
      </c>
      <c r="B1025" s="28">
        <v>2</v>
      </c>
      <c r="C1025" s="28">
        <v>0</v>
      </c>
    </row>
    <row r="1026" spans="1:3" ht="16" x14ac:dyDescent="0.2">
      <c r="A1026" s="26" t="s">
        <v>5880</v>
      </c>
      <c r="B1026" s="28">
        <v>19500</v>
      </c>
      <c r="C1026" s="28">
        <v>6800</v>
      </c>
    </row>
    <row r="1027" spans="1:3" ht="16" x14ac:dyDescent="0.2">
      <c r="A1027" s="26" t="s">
        <v>5889</v>
      </c>
      <c r="B1027" s="28">
        <v>41700</v>
      </c>
      <c r="C1027" s="28">
        <v>15100</v>
      </c>
    </row>
    <row r="1028" spans="1:3" ht="16" x14ac:dyDescent="0.2">
      <c r="A1028" s="26" t="s">
        <v>5903</v>
      </c>
      <c r="B1028" s="28">
        <v>106</v>
      </c>
      <c r="C1028" s="28">
        <v>5000</v>
      </c>
    </row>
    <row r="1029" spans="1:3" ht="16" x14ac:dyDescent="0.2">
      <c r="A1029" s="26" t="s">
        <v>5911</v>
      </c>
      <c r="B1029" s="28">
        <v>14</v>
      </c>
      <c r="C1029" s="28">
        <v>28</v>
      </c>
    </row>
    <row r="1030" spans="1:3" ht="16" x14ac:dyDescent="0.2">
      <c r="A1030" s="26" t="s">
        <v>5917</v>
      </c>
      <c r="B1030" s="28">
        <v>656000</v>
      </c>
      <c r="C1030" s="28">
        <v>92400</v>
      </c>
    </row>
    <row r="1031" spans="1:3" ht="16" x14ac:dyDescent="0.2">
      <c r="A1031" s="26" t="s">
        <v>5925</v>
      </c>
      <c r="B1031" s="28">
        <v>830</v>
      </c>
      <c r="C1031" s="28">
        <v>0</v>
      </c>
    </row>
    <row r="1032" spans="1:3" ht="16" x14ac:dyDescent="0.2">
      <c r="A1032" s="26" t="s">
        <v>5936</v>
      </c>
      <c r="B1032" s="28">
        <v>9600</v>
      </c>
      <c r="C1032" s="28">
        <v>4</v>
      </c>
    </row>
    <row r="1033" spans="1:3" ht="16" x14ac:dyDescent="0.2">
      <c r="A1033" s="26" t="s">
        <v>1193</v>
      </c>
      <c r="B1033" s="28">
        <v>266000000</v>
      </c>
      <c r="C1033" s="28">
        <v>60700000</v>
      </c>
    </row>
    <row r="1034" spans="1:3" ht="16" x14ac:dyDescent="0.2">
      <c r="A1034" s="26" t="s">
        <v>5959</v>
      </c>
      <c r="B1034" s="28">
        <v>10700000</v>
      </c>
      <c r="C1034" s="28">
        <v>1200000</v>
      </c>
    </row>
    <row r="1035" spans="1:3" ht="16" x14ac:dyDescent="0.2">
      <c r="A1035" s="26" t="s">
        <v>5978</v>
      </c>
      <c r="B1035" s="28">
        <v>2600000</v>
      </c>
      <c r="C1035" s="28">
        <v>892000</v>
      </c>
    </row>
    <row r="1036" spans="1:3" ht="16" x14ac:dyDescent="0.2">
      <c r="A1036" s="26" t="s">
        <v>5997</v>
      </c>
      <c r="B1036" s="28">
        <v>2300000</v>
      </c>
      <c r="C1036" s="28">
        <v>157000</v>
      </c>
    </row>
    <row r="1037" spans="1:3" ht="16" x14ac:dyDescent="0.2">
      <c r="A1037" s="26" t="s">
        <v>6008</v>
      </c>
      <c r="B1037" s="28">
        <v>664</v>
      </c>
      <c r="C1037" s="28">
        <v>0</v>
      </c>
    </row>
    <row r="1038" spans="1:3" ht="16" x14ac:dyDescent="0.2">
      <c r="A1038" s="26" t="s">
        <v>2884</v>
      </c>
      <c r="B1038" s="28">
        <v>20100</v>
      </c>
      <c r="C1038" s="28">
        <v>18300</v>
      </c>
    </row>
    <row r="1039" spans="1:3" ht="16" x14ac:dyDescent="0.2">
      <c r="A1039" s="26" t="s">
        <v>6024</v>
      </c>
      <c r="B1039" s="28">
        <v>0</v>
      </c>
      <c r="C1039" s="28">
        <v>0</v>
      </c>
    </row>
    <row r="1040" spans="1:3" ht="16" x14ac:dyDescent="0.2">
      <c r="A1040" s="26" t="s">
        <v>6034</v>
      </c>
      <c r="B1040" s="28">
        <v>162</v>
      </c>
      <c r="C1040" s="28">
        <v>0</v>
      </c>
    </row>
    <row r="1041" spans="1:3" ht="16" x14ac:dyDescent="0.2">
      <c r="A1041" s="26" t="s">
        <v>6043</v>
      </c>
      <c r="B1041" s="28">
        <v>42</v>
      </c>
      <c r="C1041" s="28">
        <v>139</v>
      </c>
    </row>
    <row r="1042" spans="1:3" ht="16" x14ac:dyDescent="0.2">
      <c r="A1042" s="26" t="s">
        <v>93</v>
      </c>
      <c r="B1042" s="28">
        <v>64100000</v>
      </c>
      <c r="C1042" s="28">
        <v>3800000</v>
      </c>
    </row>
    <row r="1043" spans="1:3" ht="16" x14ac:dyDescent="0.2">
      <c r="A1043" s="26"/>
      <c r="B1043" s="28" t="e">
        <v>#VALUE!</v>
      </c>
      <c r="C1043" s="28" t="e">
        <v>#VALUE!</v>
      </c>
    </row>
    <row r="1044" spans="1:3" ht="16" x14ac:dyDescent="0.2">
      <c r="A1044" s="26" t="s">
        <v>6066</v>
      </c>
      <c r="B1044" s="28">
        <v>19700</v>
      </c>
      <c r="C1044" s="28">
        <v>20400</v>
      </c>
    </row>
    <row r="1045" spans="1:3" ht="16" x14ac:dyDescent="0.2">
      <c r="A1045" s="26" t="s">
        <v>6066</v>
      </c>
      <c r="B1045" s="28">
        <v>19700</v>
      </c>
      <c r="C1045" s="28">
        <v>20400</v>
      </c>
    </row>
    <row r="1046" spans="1:3" ht="16" x14ac:dyDescent="0.2">
      <c r="A1046" s="26"/>
      <c r="B1046" s="28" t="e">
        <v>#VALUE!</v>
      </c>
      <c r="C1046" s="28" t="e">
        <v>#VALUE!</v>
      </c>
    </row>
    <row r="1047" spans="1:3" ht="16" x14ac:dyDescent="0.2">
      <c r="A1047" s="26" t="s">
        <v>6078</v>
      </c>
      <c r="B1047" s="28">
        <v>5600</v>
      </c>
      <c r="C1047" s="28">
        <v>0</v>
      </c>
    </row>
    <row r="1048" spans="1:3" ht="16" x14ac:dyDescent="0.2">
      <c r="A1048" s="26" t="s">
        <v>3771</v>
      </c>
      <c r="B1048" s="28">
        <v>2900</v>
      </c>
      <c r="C1048" s="28">
        <v>0</v>
      </c>
    </row>
    <row r="1049" spans="1:3" ht="16" x14ac:dyDescent="0.2">
      <c r="A1049" s="26" t="s">
        <v>5283</v>
      </c>
      <c r="B1049" s="28">
        <v>41500</v>
      </c>
      <c r="C1049" s="28">
        <v>1400</v>
      </c>
    </row>
    <row r="1050" spans="1:3" ht="16" x14ac:dyDescent="0.2">
      <c r="A1050" s="26" t="s">
        <v>6111</v>
      </c>
      <c r="B1050" s="28">
        <v>197000</v>
      </c>
      <c r="C1050" s="28">
        <v>33</v>
      </c>
    </row>
    <row r="1051" spans="1:3" ht="16" x14ac:dyDescent="0.2">
      <c r="A1051" s="26" t="s">
        <v>6116</v>
      </c>
      <c r="B1051" s="28">
        <v>2300</v>
      </c>
      <c r="C1051" s="28">
        <v>0</v>
      </c>
    </row>
    <row r="1052" spans="1:3" ht="16" x14ac:dyDescent="0.2">
      <c r="A1052" s="26" t="s">
        <v>6134</v>
      </c>
      <c r="B1052" s="28">
        <v>1800000</v>
      </c>
      <c r="C1052" s="28">
        <v>51900</v>
      </c>
    </row>
    <row r="1053" spans="1:3" ht="16" x14ac:dyDescent="0.2">
      <c r="A1053" s="26" t="s">
        <v>6147</v>
      </c>
      <c r="B1053" s="28">
        <v>90000</v>
      </c>
      <c r="C1053" s="28">
        <v>7500</v>
      </c>
    </row>
    <row r="1054" spans="1:3" ht="16" x14ac:dyDescent="0.2">
      <c r="A1054" s="26" t="s">
        <v>6156</v>
      </c>
      <c r="B1054" s="28">
        <v>33300</v>
      </c>
      <c r="C1054" s="28">
        <v>60300</v>
      </c>
    </row>
    <row r="1055" spans="1:3" ht="16" x14ac:dyDescent="0.2">
      <c r="A1055" s="26" t="s">
        <v>5553</v>
      </c>
      <c r="B1055" s="28">
        <v>99</v>
      </c>
      <c r="C1055" s="28">
        <v>549</v>
      </c>
    </row>
    <row r="1056" spans="1:3" ht="16" x14ac:dyDescent="0.2">
      <c r="A1056" s="26" t="s">
        <v>6179</v>
      </c>
      <c r="B1056" s="28">
        <v>585</v>
      </c>
      <c r="C1056" s="28">
        <v>0</v>
      </c>
    </row>
    <row r="1057" spans="1:3" ht="16" x14ac:dyDescent="0.2">
      <c r="A1057" s="26" t="s">
        <v>6187</v>
      </c>
      <c r="B1057" s="28">
        <v>241</v>
      </c>
      <c r="C1057" s="28">
        <v>0</v>
      </c>
    </row>
    <row r="1058" spans="1:3" ht="16" x14ac:dyDescent="0.2">
      <c r="A1058" s="26" t="s">
        <v>6204</v>
      </c>
      <c r="B1058" s="28">
        <v>23000</v>
      </c>
      <c r="C1058" s="28">
        <v>0</v>
      </c>
    </row>
    <row r="1059" spans="1:3" ht="16" x14ac:dyDescent="0.2">
      <c r="A1059" s="26" t="s">
        <v>2993</v>
      </c>
      <c r="B1059" s="28">
        <v>555</v>
      </c>
      <c r="C1059" s="28">
        <v>0</v>
      </c>
    </row>
    <row r="1060" spans="1:3" ht="16" x14ac:dyDescent="0.2">
      <c r="A1060" s="26" t="s">
        <v>3289</v>
      </c>
      <c r="B1060" s="28">
        <v>134</v>
      </c>
      <c r="C1060" s="28">
        <v>0</v>
      </c>
    </row>
    <row r="1061" spans="1:3" ht="16" x14ac:dyDescent="0.2">
      <c r="A1061" s="26" t="s">
        <v>4180</v>
      </c>
      <c r="B1061" s="28">
        <v>59400</v>
      </c>
      <c r="C1061" s="28">
        <v>6400</v>
      </c>
    </row>
    <row r="1062" spans="1:3" ht="16" x14ac:dyDescent="0.2">
      <c r="A1062" s="26" t="s">
        <v>6239</v>
      </c>
      <c r="B1062" s="28">
        <v>476</v>
      </c>
      <c r="C1062" s="28">
        <v>16100</v>
      </c>
    </row>
    <row r="1063" spans="1:3" ht="16" x14ac:dyDescent="0.2">
      <c r="A1063" s="26" t="s">
        <v>6253</v>
      </c>
      <c r="B1063" s="28">
        <v>1600</v>
      </c>
      <c r="C1063" s="28">
        <v>0</v>
      </c>
    </row>
    <row r="1064" spans="1:3" ht="16" x14ac:dyDescent="0.2">
      <c r="A1064" s="26" t="s">
        <v>6266</v>
      </c>
      <c r="B1064" s="28">
        <v>354</v>
      </c>
      <c r="C1064" s="28">
        <v>0</v>
      </c>
    </row>
    <row r="1065" spans="1:3" ht="16" x14ac:dyDescent="0.2">
      <c r="A1065" s="26" t="s">
        <v>6274</v>
      </c>
      <c r="B1065" s="28">
        <v>16300</v>
      </c>
      <c r="C1065" s="28">
        <v>1800</v>
      </c>
    </row>
    <row r="1066" spans="1:3" ht="16" x14ac:dyDescent="0.2">
      <c r="A1066" s="26" t="s">
        <v>6285</v>
      </c>
      <c r="B1066" s="28">
        <v>0</v>
      </c>
      <c r="C1066" s="28">
        <v>20</v>
      </c>
    </row>
    <row r="1067" spans="1:3" ht="16" x14ac:dyDescent="0.2">
      <c r="A1067" s="26" t="s">
        <v>6294</v>
      </c>
      <c r="B1067" s="28">
        <v>81</v>
      </c>
      <c r="C1067" s="28">
        <v>0</v>
      </c>
    </row>
    <row r="1068" spans="1:3" ht="16" x14ac:dyDescent="0.2">
      <c r="A1068" s="26" t="s">
        <v>2409</v>
      </c>
      <c r="B1068" s="28">
        <v>10</v>
      </c>
      <c r="C1068" s="28">
        <v>0</v>
      </c>
    </row>
    <row r="1069" spans="1:3" ht="16" x14ac:dyDescent="0.2">
      <c r="A1069" s="26" t="s">
        <v>6321</v>
      </c>
      <c r="B1069" s="28">
        <v>51800</v>
      </c>
      <c r="C1069" s="28">
        <v>2000</v>
      </c>
    </row>
    <row r="1070" spans="1:3" ht="16" x14ac:dyDescent="0.2">
      <c r="A1070" s="26" t="s">
        <v>6331</v>
      </c>
      <c r="B1070" s="28">
        <v>2000</v>
      </c>
      <c r="C1070" s="28">
        <v>6</v>
      </c>
    </row>
    <row r="1071" spans="1:3" ht="16" x14ac:dyDescent="0.2">
      <c r="A1071" s="26" t="s">
        <v>977</v>
      </c>
      <c r="B1071" s="28">
        <v>88900</v>
      </c>
      <c r="C1071" s="28">
        <v>2400</v>
      </c>
    </row>
    <row r="1072" spans="1:3" ht="16" x14ac:dyDescent="0.2">
      <c r="A1072" s="26" t="s">
        <v>6252</v>
      </c>
      <c r="B1072" s="28">
        <v>7600</v>
      </c>
      <c r="C1072" s="28">
        <v>4900</v>
      </c>
    </row>
    <row r="1073" spans="1:3" ht="16" x14ac:dyDescent="0.2">
      <c r="A1073" s="26" t="s">
        <v>6368</v>
      </c>
      <c r="B1073" s="28">
        <v>11100</v>
      </c>
      <c r="C1073" s="28">
        <v>1100</v>
      </c>
    </row>
    <row r="1074" spans="1:3" ht="16" x14ac:dyDescent="0.2">
      <c r="A1074" s="26" t="s">
        <v>6377</v>
      </c>
      <c r="B1074" s="28">
        <v>962</v>
      </c>
      <c r="C1074" s="28">
        <v>29600</v>
      </c>
    </row>
    <row r="1075" spans="1:3" ht="16" x14ac:dyDescent="0.2">
      <c r="A1075" s="26" t="s">
        <v>6391</v>
      </c>
      <c r="B1075" s="28">
        <v>365000</v>
      </c>
      <c r="C1075" s="28">
        <v>40300</v>
      </c>
    </row>
    <row r="1076" spans="1:3" ht="16" x14ac:dyDescent="0.2">
      <c r="A1076" s="26"/>
      <c r="B1076" s="28" t="e">
        <v>#VALUE!</v>
      </c>
      <c r="C1076" s="28" t="e">
        <v>#VALUE!</v>
      </c>
    </row>
    <row r="1077" spans="1:3" ht="16" x14ac:dyDescent="0.2">
      <c r="A1077" s="26" t="s">
        <v>6406</v>
      </c>
      <c r="B1077" s="28">
        <v>262000</v>
      </c>
      <c r="C1077" s="28">
        <v>27800</v>
      </c>
    </row>
    <row r="1078" spans="1:3" ht="16" x14ac:dyDescent="0.2">
      <c r="A1078" s="26" t="s">
        <v>3507</v>
      </c>
      <c r="B1078" s="28">
        <v>6600000</v>
      </c>
      <c r="C1078" s="28">
        <v>2400000</v>
      </c>
    </row>
    <row r="1079" spans="1:3" ht="16" x14ac:dyDescent="0.2">
      <c r="A1079" s="26" t="s">
        <v>1229</v>
      </c>
      <c r="B1079" s="28">
        <v>7100</v>
      </c>
      <c r="C1079" s="28">
        <v>6200</v>
      </c>
    </row>
    <row r="1080" spans="1:3" ht="16" x14ac:dyDescent="0.2">
      <c r="A1080" s="26"/>
      <c r="B1080" s="28" t="e">
        <v>#VALUE!</v>
      </c>
      <c r="C1080" s="28" t="e">
        <v>#VALUE!</v>
      </c>
    </row>
    <row r="1081" spans="1:3" ht="16" x14ac:dyDescent="0.2">
      <c r="A1081" s="26" t="s">
        <v>1441</v>
      </c>
      <c r="B1081" s="28">
        <v>57300</v>
      </c>
      <c r="C1081" s="28">
        <v>11900</v>
      </c>
    </row>
    <row r="1082" spans="1:3" ht="16" x14ac:dyDescent="0.2">
      <c r="A1082" s="26" t="s">
        <v>6458</v>
      </c>
      <c r="B1082" s="28">
        <v>14600</v>
      </c>
      <c r="C1082" s="28">
        <v>1500</v>
      </c>
    </row>
    <row r="1083" spans="1:3" ht="16" x14ac:dyDescent="0.2">
      <c r="A1083" s="26" t="s">
        <v>6475</v>
      </c>
      <c r="B1083" s="28">
        <v>134000</v>
      </c>
      <c r="C1083" s="28">
        <v>8700</v>
      </c>
    </row>
    <row r="1084" spans="1:3" ht="16" x14ac:dyDescent="0.2">
      <c r="A1084" s="26" t="s">
        <v>6493</v>
      </c>
      <c r="B1084" s="28">
        <v>21400000</v>
      </c>
      <c r="C1084" s="28">
        <v>85900</v>
      </c>
    </row>
    <row r="1085" spans="1:3" ht="16" x14ac:dyDescent="0.2">
      <c r="A1085" s="26" t="s">
        <v>6499</v>
      </c>
      <c r="B1085" s="28">
        <v>147</v>
      </c>
      <c r="C1085" s="28">
        <v>0</v>
      </c>
    </row>
    <row r="1086" spans="1:3" ht="16" x14ac:dyDescent="0.2">
      <c r="A1086" s="26" t="s">
        <v>4892</v>
      </c>
      <c r="B1086" s="28">
        <v>776000</v>
      </c>
      <c r="C1086" s="28">
        <v>54300</v>
      </c>
    </row>
    <row r="1087" spans="1:3" ht="16" x14ac:dyDescent="0.2">
      <c r="A1087" s="26" t="s">
        <v>6511</v>
      </c>
      <c r="B1087" s="28">
        <v>0</v>
      </c>
      <c r="C1087" s="28">
        <v>0</v>
      </c>
    </row>
    <row r="1088" spans="1:3" ht="16" x14ac:dyDescent="0.2">
      <c r="A1088" s="26" t="s">
        <v>6516</v>
      </c>
      <c r="B1088" s="28">
        <v>58500</v>
      </c>
      <c r="C1088" s="28">
        <v>12500</v>
      </c>
    </row>
    <row r="1089" spans="1:3" ht="16" x14ac:dyDescent="0.2">
      <c r="A1089" s="26" t="s">
        <v>6519</v>
      </c>
      <c r="B1089" s="28">
        <v>82100</v>
      </c>
      <c r="C1089" s="28">
        <v>24700</v>
      </c>
    </row>
    <row r="1090" spans="1:3" ht="16" x14ac:dyDescent="0.2">
      <c r="A1090" s="26" t="s">
        <v>6524</v>
      </c>
      <c r="B1090" s="28">
        <v>3000</v>
      </c>
      <c r="C1090" s="28">
        <v>928</v>
      </c>
    </row>
    <row r="1091" spans="1:3" ht="16" x14ac:dyDescent="0.2">
      <c r="A1091" s="26" t="s">
        <v>6534</v>
      </c>
      <c r="B1091" s="28">
        <v>0</v>
      </c>
      <c r="C1091" s="28">
        <v>0</v>
      </c>
    </row>
    <row r="1092" spans="1:3" ht="16" x14ac:dyDescent="0.2">
      <c r="A1092" s="26" t="s">
        <v>5334</v>
      </c>
      <c r="B1092" s="28">
        <v>20400</v>
      </c>
      <c r="C1092" s="28">
        <v>8900</v>
      </c>
    </row>
    <row r="1093" spans="1:3" ht="16" x14ac:dyDescent="0.2">
      <c r="A1093" s="26" t="s">
        <v>6560</v>
      </c>
      <c r="B1093" s="28">
        <v>4300</v>
      </c>
      <c r="C1093" s="28">
        <v>0</v>
      </c>
    </row>
    <row r="1094" spans="1:3" ht="16" x14ac:dyDescent="0.2">
      <c r="A1094" s="26" t="s">
        <v>3840</v>
      </c>
      <c r="B1094" s="28">
        <v>65600</v>
      </c>
      <c r="C1094" s="28">
        <v>16900</v>
      </c>
    </row>
    <row r="1095" spans="1:3" ht="16" x14ac:dyDescent="0.2">
      <c r="A1095" s="26" t="s">
        <v>6577</v>
      </c>
      <c r="B1095" s="28">
        <v>205</v>
      </c>
      <c r="C1095" s="28">
        <v>1</v>
      </c>
    </row>
    <row r="1096" spans="1:3" ht="16" x14ac:dyDescent="0.2">
      <c r="A1096" s="26" t="s">
        <v>7484</v>
      </c>
      <c r="B1096" s="28">
        <v>31</v>
      </c>
      <c r="C1096" s="28">
        <v>0</v>
      </c>
    </row>
    <row r="1097" spans="1:3" ht="16" x14ac:dyDescent="0.2">
      <c r="A1097" s="26" t="s">
        <v>8187</v>
      </c>
      <c r="B1097" s="28">
        <v>3200</v>
      </c>
      <c r="C1097" s="28">
        <v>2900</v>
      </c>
    </row>
    <row r="1098" spans="1:3" ht="16" x14ac:dyDescent="0.2">
      <c r="A1098" s="26" t="s">
        <v>7891</v>
      </c>
      <c r="B1098" s="28">
        <v>21100</v>
      </c>
      <c r="C1098" s="28">
        <v>1100</v>
      </c>
    </row>
    <row r="1099" spans="1:3" ht="16" x14ac:dyDescent="0.2">
      <c r="A1099" s="26" t="s">
        <v>8188</v>
      </c>
      <c r="B1099" s="28">
        <v>0</v>
      </c>
      <c r="C1099" s="28">
        <v>0</v>
      </c>
    </row>
    <row r="1100" spans="1:3" ht="16" x14ac:dyDescent="0.2">
      <c r="A1100" s="26" t="s">
        <v>7982</v>
      </c>
      <c r="B1100" s="28">
        <v>190</v>
      </c>
      <c r="C1100" s="28">
        <v>1800</v>
      </c>
    </row>
    <row r="1101" spans="1:3" ht="16" x14ac:dyDescent="0.2">
      <c r="A1101" s="26" t="s">
        <v>8189</v>
      </c>
      <c r="B1101" s="28">
        <v>0</v>
      </c>
      <c r="C1101" s="28">
        <v>0</v>
      </c>
    </row>
    <row r="1102" spans="1:3" ht="16" x14ac:dyDescent="0.2">
      <c r="A1102" s="26" t="s">
        <v>8190</v>
      </c>
      <c r="B1102" s="28">
        <v>12800</v>
      </c>
      <c r="C1102" s="28">
        <v>2800</v>
      </c>
    </row>
    <row r="1103" spans="1:3" ht="16" x14ac:dyDescent="0.2">
      <c r="A1103" s="26" t="s">
        <v>8191</v>
      </c>
      <c r="B1103" s="28">
        <v>59</v>
      </c>
      <c r="C1103" s="28">
        <v>130</v>
      </c>
    </row>
    <row r="1104" spans="1:3" ht="16" x14ac:dyDescent="0.2">
      <c r="A1104" s="26" t="s">
        <v>93</v>
      </c>
      <c r="B1104" s="28">
        <v>64100000</v>
      </c>
      <c r="C1104" s="28">
        <v>3800000</v>
      </c>
    </row>
    <row r="1105" spans="1:3" ht="16" x14ac:dyDescent="0.2">
      <c r="A1105" s="26" t="s">
        <v>8203</v>
      </c>
      <c r="B1105" s="28">
        <v>13100</v>
      </c>
      <c r="C1105" s="28">
        <v>0</v>
      </c>
    </row>
    <row r="1106" spans="1:3" ht="16" x14ac:dyDescent="0.2">
      <c r="A1106" s="26" t="s">
        <v>4169</v>
      </c>
      <c r="B1106" s="28">
        <v>25700</v>
      </c>
      <c r="C1106" s="28">
        <v>3700</v>
      </c>
    </row>
    <row r="1107" spans="1:3" ht="16" x14ac:dyDescent="0.2">
      <c r="A1107" s="26" t="s">
        <v>8208</v>
      </c>
      <c r="B1107" s="28">
        <v>540000</v>
      </c>
      <c r="C1107" s="28">
        <v>351</v>
      </c>
    </row>
    <row r="1108" spans="1:3" ht="16" x14ac:dyDescent="0.2">
      <c r="A1108" s="26" t="s">
        <v>598</v>
      </c>
      <c r="B1108" s="28">
        <v>1300000000</v>
      </c>
      <c r="C1108" s="28">
        <v>4000000</v>
      </c>
    </row>
    <row r="1109" spans="1:3" ht="16" x14ac:dyDescent="0.2">
      <c r="A1109" s="26" t="s">
        <v>8210</v>
      </c>
      <c r="B1109" s="28">
        <v>120</v>
      </c>
      <c r="C1109" s="28">
        <v>0</v>
      </c>
    </row>
    <row r="1110" spans="1:3" ht="16" x14ac:dyDescent="0.2">
      <c r="A1110" s="26" t="s">
        <v>8211</v>
      </c>
      <c r="B1110" s="28">
        <v>29000</v>
      </c>
      <c r="C1110" s="28">
        <v>93</v>
      </c>
    </row>
    <row r="1111" spans="1:3" ht="16" x14ac:dyDescent="0.2">
      <c r="A1111" s="26" t="s">
        <v>8212</v>
      </c>
      <c r="B1111" s="28">
        <v>15</v>
      </c>
      <c r="C1111" s="28">
        <v>0</v>
      </c>
    </row>
    <row r="1112" spans="1:3" ht="16" x14ac:dyDescent="0.2">
      <c r="A1112" s="26" t="s">
        <v>7667</v>
      </c>
      <c r="B1112" s="28">
        <v>2400</v>
      </c>
      <c r="C1112" s="28">
        <v>0</v>
      </c>
    </row>
    <row r="1113" spans="1:3" ht="16" x14ac:dyDescent="0.2">
      <c r="A1113" s="26" t="s">
        <v>3310</v>
      </c>
      <c r="B1113" s="28">
        <v>5800</v>
      </c>
      <c r="C1113" s="28">
        <v>0</v>
      </c>
    </row>
    <row r="1114" spans="1:3" ht="16" x14ac:dyDescent="0.2">
      <c r="A1114" s="26" t="s">
        <v>5115</v>
      </c>
      <c r="B1114" s="28">
        <v>651</v>
      </c>
      <c r="C1114" s="28">
        <v>225</v>
      </c>
    </row>
    <row r="1115" spans="1:3" ht="16" x14ac:dyDescent="0.2">
      <c r="A1115" s="26" t="s">
        <v>8224</v>
      </c>
      <c r="B1115" s="28">
        <v>0</v>
      </c>
      <c r="C1115" s="28">
        <v>0</v>
      </c>
    </row>
    <row r="1116" spans="1:3" ht="16" x14ac:dyDescent="0.2">
      <c r="A1116" s="26" t="s">
        <v>8228</v>
      </c>
      <c r="B1116" s="28">
        <v>3700000</v>
      </c>
      <c r="C1116" s="28">
        <v>332000</v>
      </c>
    </row>
    <row r="1117" spans="1:3" ht="16" x14ac:dyDescent="0.2">
      <c r="A1117" s="26" t="s">
        <v>8229</v>
      </c>
      <c r="B1117" s="28">
        <v>2700</v>
      </c>
      <c r="C1117" s="28">
        <v>0</v>
      </c>
    </row>
    <row r="1118" spans="1:3" ht="16" x14ac:dyDescent="0.2">
      <c r="A1118" s="26" t="s">
        <v>8230</v>
      </c>
      <c r="B1118" s="28">
        <v>408000</v>
      </c>
      <c r="C1118" s="28">
        <v>22900</v>
      </c>
    </row>
    <row r="1119" spans="1:3" ht="16" x14ac:dyDescent="0.2">
      <c r="A1119" s="26" t="s">
        <v>8235</v>
      </c>
      <c r="B1119" s="28">
        <v>13900</v>
      </c>
      <c r="C1119" s="28">
        <v>0</v>
      </c>
    </row>
    <row r="1120" spans="1:3" ht="16" x14ac:dyDescent="0.2">
      <c r="A1120" s="26"/>
      <c r="B1120" s="28" t="e">
        <v>#VALUE!</v>
      </c>
      <c r="C1120" s="28" t="e">
        <v>#VALUE!</v>
      </c>
    </row>
    <row r="1121" spans="1:3" ht="16" x14ac:dyDescent="0.2">
      <c r="A1121" s="26"/>
      <c r="B1121" s="28" t="e">
        <v>#VALUE!</v>
      </c>
      <c r="C1121" s="28" t="e">
        <v>#VALUE!</v>
      </c>
    </row>
    <row r="1122" spans="1:3" ht="16" x14ac:dyDescent="0.2">
      <c r="A1122" s="26" t="s">
        <v>8247</v>
      </c>
      <c r="B1122" s="28">
        <v>33800</v>
      </c>
      <c r="C1122" s="28">
        <v>0</v>
      </c>
    </row>
    <row r="1123" spans="1:3" ht="16" x14ac:dyDescent="0.2">
      <c r="A1123" s="26" t="s">
        <v>8248</v>
      </c>
      <c r="B1123" s="28">
        <v>2800</v>
      </c>
      <c r="C1123" s="28">
        <v>21</v>
      </c>
    </row>
    <row r="1124" spans="1:3" ht="16" x14ac:dyDescent="0.2">
      <c r="A1124" s="26" t="s">
        <v>8258</v>
      </c>
      <c r="B1124" s="28">
        <v>189000</v>
      </c>
      <c r="C1124" s="28">
        <v>47400</v>
      </c>
    </row>
    <row r="1125" spans="1:3" ht="16" x14ac:dyDescent="0.2">
      <c r="A1125" s="26" t="s">
        <v>2544</v>
      </c>
      <c r="B1125" s="28">
        <v>32600</v>
      </c>
      <c r="C1125" s="28">
        <v>1900</v>
      </c>
    </row>
    <row r="1126" spans="1:3" ht="16" x14ac:dyDescent="0.2">
      <c r="A1126" s="26" t="s">
        <v>8259</v>
      </c>
      <c r="B1126" s="28">
        <v>5900</v>
      </c>
      <c r="C1126" s="28">
        <v>1400</v>
      </c>
    </row>
    <row r="1127" spans="1:3" ht="16" x14ac:dyDescent="0.2">
      <c r="A1127" s="26" t="s">
        <v>1462</v>
      </c>
      <c r="B1127" s="28">
        <v>1800000</v>
      </c>
      <c r="C1127" s="28">
        <v>371000</v>
      </c>
    </row>
    <row r="1128" spans="1:3" ht="16" x14ac:dyDescent="0.2">
      <c r="A1128" s="26" t="s">
        <v>8260</v>
      </c>
      <c r="B1128" s="28">
        <v>0</v>
      </c>
      <c r="C1128" s="28">
        <v>0</v>
      </c>
    </row>
    <row r="1129" spans="1:3" ht="16" x14ac:dyDescent="0.2">
      <c r="A1129" s="26" t="s">
        <v>6111</v>
      </c>
      <c r="B1129" s="28">
        <v>0</v>
      </c>
      <c r="C1129" s="28">
        <v>0</v>
      </c>
    </row>
    <row r="1130" spans="1:3" ht="16" x14ac:dyDescent="0.2">
      <c r="A1130" s="26" t="s">
        <v>8261</v>
      </c>
      <c r="B1130" s="28">
        <v>1000000</v>
      </c>
      <c r="C1130" s="28">
        <v>82500</v>
      </c>
    </row>
    <row r="1131" spans="1:3" ht="16" x14ac:dyDescent="0.2">
      <c r="A1131" s="26" t="s">
        <v>8262</v>
      </c>
      <c r="B1131" s="28">
        <v>0</v>
      </c>
      <c r="C1131" s="28">
        <v>0</v>
      </c>
    </row>
    <row r="1132" spans="1:3" ht="16" x14ac:dyDescent="0.2">
      <c r="A1132" s="26" t="s">
        <v>8263</v>
      </c>
      <c r="B1132" s="28">
        <v>3100000</v>
      </c>
      <c r="C1132" s="28">
        <v>6400</v>
      </c>
    </row>
    <row r="1133" spans="1:3" ht="16" x14ac:dyDescent="0.2">
      <c r="A1133" s="26" t="s">
        <v>8264</v>
      </c>
      <c r="B1133" s="28">
        <v>35900</v>
      </c>
      <c r="C1133" s="28">
        <v>9700</v>
      </c>
    </row>
    <row r="1134" spans="1:3" ht="16" x14ac:dyDescent="0.2">
      <c r="A1134" s="26" t="s">
        <v>8265</v>
      </c>
      <c r="B1134" s="28">
        <v>0</v>
      </c>
      <c r="C1134" s="28">
        <v>0</v>
      </c>
    </row>
    <row r="1135" spans="1:3" ht="16" x14ac:dyDescent="0.2">
      <c r="A1135" s="26" t="s">
        <v>8266</v>
      </c>
      <c r="B1135" s="28">
        <v>6200</v>
      </c>
      <c r="C1135" s="28">
        <v>5000</v>
      </c>
    </row>
    <row r="1136" spans="1:3" ht="16" x14ac:dyDescent="0.2">
      <c r="A1136" s="26" t="s">
        <v>3507</v>
      </c>
      <c r="B1136" s="28">
        <v>6600000</v>
      </c>
      <c r="C1136" s="28">
        <v>2400000</v>
      </c>
    </row>
    <row r="1137" spans="1:3" ht="16" x14ac:dyDescent="0.2">
      <c r="A1137" s="26" t="s">
        <v>8267</v>
      </c>
      <c r="B1137" s="28">
        <v>987000</v>
      </c>
      <c r="C1137" s="28">
        <v>243000</v>
      </c>
    </row>
    <row r="1138" spans="1:3" ht="16" x14ac:dyDescent="0.2">
      <c r="A1138" s="26" t="s">
        <v>8268</v>
      </c>
      <c r="B1138" s="28">
        <v>249000</v>
      </c>
      <c r="C1138" s="28">
        <v>4600</v>
      </c>
    </row>
    <row r="1139" spans="1:3" ht="16" x14ac:dyDescent="0.2">
      <c r="A1139" s="26" t="s">
        <v>6086</v>
      </c>
      <c r="B1139" s="28">
        <v>1600</v>
      </c>
      <c r="C1139" s="28">
        <v>3000</v>
      </c>
    </row>
    <row r="1140" spans="1:3" ht="16" x14ac:dyDescent="0.2">
      <c r="A1140" s="26" t="s">
        <v>8276</v>
      </c>
      <c r="B1140" s="28">
        <v>0</v>
      </c>
      <c r="C1140" s="28">
        <v>0</v>
      </c>
    </row>
    <row r="1141" spans="1:3" ht="16" x14ac:dyDescent="0.2">
      <c r="A1141" s="26" t="s">
        <v>6865</v>
      </c>
      <c r="B1141" s="28">
        <v>1800</v>
      </c>
      <c r="C1141" s="28">
        <v>35</v>
      </c>
    </row>
    <row r="1142" spans="1:3" ht="16" x14ac:dyDescent="0.2">
      <c r="A1142" s="26" t="s">
        <v>7123</v>
      </c>
      <c r="B1142" s="28">
        <v>1500000</v>
      </c>
      <c r="C1142" s="28">
        <v>100000</v>
      </c>
    </row>
    <row r="1143" spans="1:3" ht="16" x14ac:dyDescent="0.2">
      <c r="A1143" s="26" t="s">
        <v>8285</v>
      </c>
      <c r="B1143" s="28">
        <v>45200</v>
      </c>
      <c r="C1143" s="28">
        <v>0</v>
      </c>
    </row>
    <row r="1144" spans="1:3" ht="16" x14ac:dyDescent="0.2">
      <c r="A1144" s="26" t="s">
        <v>8286</v>
      </c>
      <c r="B1144" s="28">
        <v>82000</v>
      </c>
      <c r="C1144" s="28">
        <v>45800</v>
      </c>
    </row>
    <row r="1145" spans="1:3" ht="16" x14ac:dyDescent="0.2">
      <c r="A1145" s="26" t="s">
        <v>8293</v>
      </c>
      <c r="B1145" s="28">
        <v>5200</v>
      </c>
      <c r="C1145" s="28">
        <v>8500</v>
      </c>
    </row>
    <row r="1146" spans="1:3" ht="16" x14ac:dyDescent="0.2">
      <c r="A1146" s="26" t="s">
        <v>8296</v>
      </c>
      <c r="B1146" s="28">
        <v>236000</v>
      </c>
      <c r="C1146" s="28">
        <v>11100</v>
      </c>
    </row>
    <row r="1147" spans="1:3" ht="16" x14ac:dyDescent="0.2">
      <c r="A1147" s="26" t="s">
        <v>8297</v>
      </c>
      <c r="B1147" s="28">
        <v>9500</v>
      </c>
      <c r="C1147" s="28">
        <v>146</v>
      </c>
    </row>
    <row r="1148" spans="1:3" ht="16" x14ac:dyDescent="0.2">
      <c r="A1148" s="26" t="s">
        <v>8305</v>
      </c>
      <c r="B1148" s="28">
        <v>2800</v>
      </c>
      <c r="C1148" s="28">
        <v>0</v>
      </c>
    </row>
    <row r="1149" spans="1:3" ht="16" x14ac:dyDescent="0.2">
      <c r="A1149" s="26" t="s">
        <v>7337</v>
      </c>
      <c r="B1149" s="28">
        <v>15600</v>
      </c>
      <c r="C1149" s="28">
        <v>185</v>
      </c>
    </row>
    <row r="1150" spans="1:3" ht="16" x14ac:dyDescent="0.2">
      <c r="A1150" s="26" t="s">
        <v>8306</v>
      </c>
      <c r="B1150" s="28">
        <v>0</v>
      </c>
      <c r="C1150" s="28">
        <v>0</v>
      </c>
    </row>
    <row r="1151" spans="1:3" ht="16" x14ac:dyDescent="0.2">
      <c r="A1151" s="26" t="s">
        <v>8307</v>
      </c>
      <c r="B1151" s="28">
        <v>874</v>
      </c>
      <c r="C1151" s="28">
        <v>473</v>
      </c>
    </row>
    <row r="1152" spans="1:3" ht="16" x14ac:dyDescent="0.2">
      <c r="A1152" s="26" t="s">
        <v>8308</v>
      </c>
      <c r="B1152" s="28">
        <v>27000</v>
      </c>
      <c r="C1152" s="28">
        <v>3900</v>
      </c>
    </row>
    <row r="1153" spans="1:3" ht="16" x14ac:dyDescent="0.2">
      <c r="A1153" s="26" t="s">
        <v>8309</v>
      </c>
      <c r="B1153" s="28">
        <v>1000</v>
      </c>
      <c r="C1153" s="28">
        <v>0</v>
      </c>
    </row>
    <row r="1154" spans="1:3" ht="16" x14ac:dyDescent="0.2">
      <c r="A1154" s="26" t="s">
        <v>8319</v>
      </c>
      <c r="B1154" s="28">
        <v>6600000</v>
      </c>
      <c r="C1154" s="28">
        <v>708000</v>
      </c>
    </row>
    <row r="1155" spans="1:3" ht="16" x14ac:dyDescent="0.2">
      <c r="A1155" s="26" t="s">
        <v>8320</v>
      </c>
      <c r="B1155" s="28">
        <v>812</v>
      </c>
      <c r="C1155" s="28">
        <v>0</v>
      </c>
    </row>
    <row r="1156" spans="1:3" ht="16" x14ac:dyDescent="0.2">
      <c r="A1156" s="26" t="s">
        <v>8322</v>
      </c>
      <c r="B1156" s="28">
        <v>336000</v>
      </c>
      <c r="C1156" s="28">
        <v>52500</v>
      </c>
    </row>
    <row r="1157" spans="1:3" ht="16" x14ac:dyDescent="0.2">
      <c r="A1157" s="26" t="s">
        <v>8323</v>
      </c>
      <c r="B1157" s="28">
        <v>114000</v>
      </c>
      <c r="C1157" s="28">
        <v>30700</v>
      </c>
    </row>
    <row r="1158" spans="1:3" ht="16" x14ac:dyDescent="0.2">
      <c r="A1158" s="26" t="s">
        <v>7196</v>
      </c>
      <c r="B1158" s="28">
        <v>1200</v>
      </c>
      <c r="C1158" s="28">
        <v>295</v>
      </c>
    </row>
    <row r="1159" spans="1:3" ht="16" x14ac:dyDescent="0.2">
      <c r="A1159" s="26" t="s">
        <v>8324</v>
      </c>
      <c r="B1159" s="28">
        <v>1500000</v>
      </c>
      <c r="C1159" s="28">
        <v>99100</v>
      </c>
    </row>
    <row r="1160" spans="1:3" ht="16" x14ac:dyDescent="0.2">
      <c r="A1160" s="26" t="s">
        <v>8325</v>
      </c>
      <c r="B1160" s="28">
        <v>179</v>
      </c>
      <c r="C1160" s="28">
        <v>0</v>
      </c>
    </row>
    <row r="1161" spans="1:3" ht="16" x14ac:dyDescent="0.2">
      <c r="A1161" s="26" t="s">
        <v>8326</v>
      </c>
      <c r="B1161" s="28">
        <v>0</v>
      </c>
      <c r="C1161" s="28">
        <v>0</v>
      </c>
    </row>
    <row r="1162" spans="1:3" ht="16" x14ac:dyDescent="0.2">
      <c r="A1162" s="26" t="s">
        <v>7348</v>
      </c>
      <c r="B1162" s="28">
        <v>3</v>
      </c>
      <c r="C1162" s="28">
        <v>60</v>
      </c>
    </row>
    <row r="1163" spans="1:3" ht="16" x14ac:dyDescent="0.2">
      <c r="A1163" s="26" t="s">
        <v>8334</v>
      </c>
      <c r="B1163" s="28">
        <v>4000</v>
      </c>
      <c r="C1163" s="28">
        <v>5000</v>
      </c>
    </row>
    <row r="1164" spans="1:3" ht="16" x14ac:dyDescent="0.2">
      <c r="A1164" s="26" t="s">
        <v>8335</v>
      </c>
      <c r="B1164" s="28">
        <v>9600</v>
      </c>
      <c r="C1164" s="28">
        <v>0</v>
      </c>
    </row>
    <row r="1165" spans="1:3" ht="16" x14ac:dyDescent="0.2">
      <c r="A1165" s="26" t="s">
        <v>8336</v>
      </c>
      <c r="B1165" s="28">
        <v>80</v>
      </c>
      <c r="C1165" s="28">
        <v>0</v>
      </c>
    </row>
    <row r="1166" spans="1:3" ht="16" x14ac:dyDescent="0.2">
      <c r="A1166" s="26" t="s">
        <v>8337</v>
      </c>
      <c r="B1166" s="28">
        <v>30600</v>
      </c>
      <c r="C1166" s="28">
        <v>5400</v>
      </c>
    </row>
    <row r="1167" spans="1:3" ht="16" x14ac:dyDescent="0.2">
      <c r="A1167" s="26" t="s">
        <v>8338</v>
      </c>
      <c r="B1167" s="28">
        <v>0</v>
      </c>
      <c r="C1167" s="28">
        <v>0</v>
      </c>
    </row>
    <row r="1168" spans="1:3" ht="16" x14ac:dyDescent="0.2">
      <c r="A1168" s="26" t="s">
        <v>8346</v>
      </c>
      <c r="B1168" s="28">
        <v>0</v>
      </c>
      <c r="C1168" s="28">
        <v>0</v>
      </c>
    </row>
    <row r="1169" spans="1:3" ht="16" x14ac:dyDescent="0.2">
      <c r="A1169" s="26" t="s">
        <v>5524</v>
      </c>
      <c r="B1169" s="28">
        <v>512000</v>
      </c>
      <c r="C1169" s="28">
        <v>18200</v>
      </c>
    </row>
    <row r="1170" spans="1:3" ht="16" x14ac:dyDescent="0.2">
      <c r="A1170" s="26" t="s">
        <v>8358</v>
      </c>
      <c r="B1170" s="28">
        <v>0</v>
      </c>
      <c r="C1170" s="28">
        <v>0</v>
      </c>
    </row>
    <row r="1171" spans="1:3" ht="16" x14ac:dyDescent="0.2">
      <c r="A1171" s="26" t="s">
        <v>8360</v>
      </c>
      <c r="B1171" s="28">
        <v>2</v>
      </c>
      <c r="C1171" s="28">
        <v>0</v>
      </c>
    </row>
    <row r="1172" spans="1:3" ht="16" x14ac:dyDescent="0.2">
      <c r="A1172" s="26" t="s">
        <v>8362</v>
      </c>
      <c r="B1172" s="28">
        <v>0</v>
      </c>
      <c r="C1172" s="28">
        <v>0</v>
      </c>
    </row>
    <row r="1173" spans="1:3" ht="16" x14ac:dyDescent="0.2">
      <c r="A1173" s="26" t="s">
        <v>8363</v>
      </c>
      <c r="B1173" s="28">
        <v>59100</v>
      </c>
      <c r="C1173" s="28">
        <v>15</v>
      </c>
    </row>
    <row r="1174" spans="1:3" ht="16" x14ac:dyDescent="0.2">
      <c r="A1174" s="26" t="s">
        <v>8373</v>
      </c>
      <c r="B1174" s="28">
        <v>0</v>
      </c>
      <c r="C1174" s="28">
        <v>0</v>
      </c>
    </row>
    <row r="1175" spans="1:3" ht="16" x14ac:dyDescent="0.2">
      <c r="A1175" s="26" t="s">
        <v>8378</v>
      </c>
      <c r="B1175" s="28">
        <v>0</v>
      </c>
      <c r="C1175" s="28">
        <v>0</v>
      </c>
    </row>
    <row r="1176" spans="1:3" ht="16" x14ac:dyDescent="0.2">
      <c r="A1176" s="26" t="s">
        <v>8379</v>
      </c>
      <c r="B1176" s="28">
        <v>71</v>
      </c>
      <c r="C1176" s="28">
        <v>0</v>
      </c>
    </row>
    <row r="1177" spans="1:3" ht="16" x14ac:dyDescent="0.2">
      <c r="A1177" s="26" t="s">
        <v>8324</v>
      </c>
      <c r="B1177" s="28">
        <v>1500000</v>
      </c>
      <c r="C1177" s="28">
        <v>99100</v>
      </c>
    </row>
    <row r="1178" spans="1:3" ht="16" x14ac:dyDescent="0.2">
      <c r="A1178" s="26" t="s">
        <v>8380</v>
      </c>
      <c r="B1178" s="28">
        <v>0</v>
      </c>
      <c r="C1178" s="28">
        <v>0</v>
      </c>
    </row>
    <row r="1179" spans="1:3" ht="16" x14ac:dyDescent="0.2">
      <c r="A1179" s="26" t="s">
        <v>8381</v>
      </c>
      <c r="B1179" s="28">
        <v>22</v>
      </c>
      <c r="C1179" s="28">
        <v>0</v>
      </c>
    </row>
    <row r="1180" spans="1:3" ht="16" x14ac:dyDescent="0.2">
      <c r="A1180" s="26" t="s">
        <v>8390</v>
      </c>
      <c r="B1180" s="28">
        <v>0</v>
      </c>
      <c r="C1180" s="28">
        <v>0</v>
      </c>
    </row>
    <row r="1181" spans="1:3" ht="16" x14ac:dyDescent="0.2">
      <c r="A1181" s="26" t="s">
        <v>8391</v>
      </c>
      <c r="B1181" s="28">
        <v>27000</v>
      </c>
      <c r="C1181" s="28">
        <v>131</v>
      </c>
    </row>
    <row r="1182" spans="1:3" ht="16" x14ac:dyDescent="0.2">
      <c r="A1182" s="26" t="s">
        <v>8398</v>
      </c>
      <c r="B1182" s="28">
        <v>326000</v>
      </c>
      <c r="C1182" s="28">
        <v>2300</v>
      </c>
    </row>
    <row r="1183" spans="1:3" ht="16" x14ac:dyDescent="0.2">
      <c r="A1183" s="26"/>
      <c r="B1183" s="28" t="e">
        <v>#VALUE!</v>
      </c>
      <c r="C1183" s="28" t="e">
        <v>#VALUE!</v>
      </c>
    </row>
    <row r="1184" spans="1:3" ht="16" x14ac:dyDescent="0.2">
      <c r="A1184" s="26" t="s">
        <v>3507</v>
      </c>
      <c r="B1184" s="28">
        <v>6600000</v>
      </c>
      <c r="C1184" s="28">
        <v>2400000</v>
      </c>
    </row>
    <row r="1185" spans="1:3" ht="16" x14ac:dyDescent="0.2">
      <c r="A1185" s="26" t="s">
        <v>8404</v>
      </c>
      <c r="B1185" s="28">
        <v>15</v>
      </c>
      <c r="C1185" s="28">
        <v>2</v>
      </c>
    </row>
    <row r="1186" spans="1:3" ht="16" x14ac:dyDescent="0.2">
      <c r="A1186" s="26" t="s">
        <v>8409</v>
      </c>
      <c r="B1186" s="28">
        <v>0</v>
      </c>
      <c r="C1186" s="28">
        <v>0</v>
      </c>
    </row>
    <row r="1187" spans="1:3" ht="16" x14ac:dyDescent="0.2">
      <c r="A1187" s="26" t="s">
        <v>8419</v>
      </c>
      <c r="B1187" s="28">
        <v>246000</v>
      </c>
      <c r="C1187" s="28">
        <v>28</v>
      </c>
    </row>
    <row r="1188" spans="1:3" ht="16" x14ac:dyDescent="0.2">
      <c r="A1188" s="26" t="s">
        <v>498</v>
      </c>
      <c r="B1188" s="28">
        <v>9200</v>
      </c>
      <c r="C1188" s="28">
        <v>0</v>
      </c>
    </row>
    <row r="1189" spans="1:3" ht="16" x14ac:dyDescent="0.2">
      <c r="A1189" s="26" t="s">
        <v>8423</v>
      </c>
      <c r="B1189" s="28">
        <v>0</v>
      </c>
      <c r="C1189" s="28">
        <v>0</v>
      </c>
    </row>
    <row r="1190" spans="1:3" ht="16" x14ac:dyDescent="0.2">
      <c r="A1190" s="26" t="s">
        <v>3507</v>
      </c>
      <c r="B1190" s="28">
        <v>6600000</v>
      </c>
      <c r="C1190" s="28">
        <v>2400000</v>
      </c>
    </row>
    <row r="1191" spans="1:3" ht="16" x14ac:dyDescent="0.2">
      <c r="A1191" s="26" t="s">
        <v>3507</v>
      </c>
      <c r="B1191" s="28">
        <v>6600000</v>
      </c>
      <c r="C1191" s="28">
        <v>2400000</v>
      </c>
    </row>
    <row r="1192" spans="1:3" ht="16" x14ac:dyDescent="0.2">
      <c r="A1192" s="26" t="s">
        <v>3507</v>
      </c>
      <c r="B1192" s="28">
        <v>6600000</v>
      </c>
      <c r="C1192" s="28">
        <v>2400000</v>
      </c>
    </row>
    <row r="1193" spans="1:3" ht="16" x14ac:dyDescent="0.2">
      <c r="A1193" s="26" t="s">
        <v>8453</v>
      </c>
      <c r="B1193" s="28">
        <v>56100</v>
      </c>
      <c r="C1193" s="28">
        <v>16100</v>
      </c>
    </row>
    <row r="1194" spans="1:3" ht="16" x14ac:dyDescent="0.2">
      <c r="A1194" s="26" t="s">
        <v>8457</v>
      </c>
      <c r="B1194" s="28">
        <v>1100</v>
      </c>
      <c r="C1194" s="28">
        <v>8500</v>
      </c>
    </row>
    <row r="1195" spans="1:3" ht="16" x14ac:dyDescent="0.2">
      <c r="A1195" s="26" t="s">
        <v>8322</v>
      </c>
      <c r="B1195" s="28">
        <v>336000</v>
      </c>
      <c r="C1195" s="28">
        <v>52500</v>
      </c>
    </row>
    <row r="1196" spans="1:3" ht="16" x14ac:dyDescent="0.2">
      <c r="A1196" s="26" t="s">
        <v>8469</v>
      </c>
      <c r="B1196" s="28">
        <v>0</v>
      </c>
      <c r="C1196" s="28">
        <v>0</v>
      </c>
    </row>
    <row r="1197" spans="1:3" ht="16" x14ac:dyDescent="0.2">
      <c r="A1197" s="26" t="s">
        <v>8481</v>
      </c>
      <c r="B1197" s="28">
        <v>605000</v>
      </c>
      <c r="C1197" s="28">
        <v>80400</v>
      </c>
    </row>
    <row r="1198" spans="1:3" ht="16" x14ac:dyDescent="0.2">
      <c r="A1198" s="26" t="s">
        <v>8496</v>
      </c>
      <c r="B1198" s="28">
        <v>2200000</v>
      </c>
      <c r="C1198" s="28">
        <v>135000</v>
      </c>
    </row>
    <row r="1199" spans="1:3" ht="16" x14ac:dyDescent="0.2">
      <c r="A1199" s="26" t="s">
        <v>8502</v>
      </c>
      <c r="B1199" s="28">
        <v>180000000</v>
      </c>
      <c r="C1199" s="28">
        <v>1500000</v>
      </c>
    </row>
    <row r="1200" spans="1:3" ht="16" x14ac:dyDescent="0.2">
      <c r="A1200" s="26" t="s">
        <v>7301</v>
      </c>
      <c r="B1200" s="28">
        <v>76800</v>
      </c>
      <c r="C1200" s="28">
        <v>3700</v>
      </c>
    </row>
    <row r="1201" spans="1:3" ht="16" x14ac:dyDescent="0.2">
      <c r="A1201" s="26" t="s">
        <v>8535</v>
      </c>
      <c r="B1201" s="28">
        <v>5000</v>
      </c>
      <c r="C1201" s="28">
        <v>0</v>
      </c>
    </row>
    <row r="1202" spans="1:3" ht="16" x14ac:dyDescent="0.2">
      <c r="A1202" s="26" t="s">
        <v>8538</v>
      </c>
      <c r="B1202" s="28">
        <v>16</v>
      </c>
      <c r="C1202" s="28">
        <v>2400</v>
      </c>
    </row>
    <row r="1203" spans="1:3" ht="16" x14ac:dyDescent="0.2">
      <c r="A1203" s="26" t="s">
        <v>3507</v>
      </c>
      <c r="B1203" s="28">
        <v>6600000</v>
      </c>
      <c r="C1203" s="28">
        <v>2400000</v>
      </c>
    </row>
    <row r="1204" spans="1:3" ht="16" x14ac:dyDescent="0.2">
      <c r="A1204" s="26" t="s">
        <v>8453</v>
      </c>
      <c r="B1204" s="28">
        <v>56100</v>
      </c>
      <c r="C1204" s="28">
        <v>16100</v>
      </c>
    </row>
    <row r="1205" spans="1:3" ht="16" x14ac:dyDescent="0.2">
      <c r="A1205" s="26"/>
      <c r="B1205" s="28" t="e">
        <v>#VALUE!</v>
      </c>
      <c r="C1205" s="28" t="e">
        <v>#VALUE!</v>
      </c>
    </row>
    <row r="1206" spans="1:3" ht="16" x14ac:dyDescent="0.2">
      <c r="A1206" s="26" t="s">
        <v>8322</v>
      </c>
      <c r="B1206" s="28">
        <v>336000</v>
      </c>
      <c r="C1206" s="28">
        <v>52500</v>
      </c>
    </row>
    <row r="1207" spans="1:3" ht="16" x14ac:dyDescent="0.2">
      <c r="A1207" s="26" t="s">
        <v>8469</v>
      </c>
      <c r="B1207" s="28">
        <v>0</v>
      </c>
      <c r="C1207" s="28">
        <v>0</v>
      </c>
    </row>
    <row r="1208" spans="1:3" ht="16" x14ac:dyDescent="0.2">
      <c r="A1208" s="26" t="s">
        <v>8481</v>
      </c>
      <c r="B1208" s="28">
        <v>605000</v>
      </c>
      <c r="C1208" s="28">
        <v>80400</v>
      </c>
    </row>
    <row r="1209" spans="1:3" ht="16" x14ac:dyDescent="0.2">
      <c r="A1209" s="26" t="s">
        <v>8496</v>
      </c>
      <c r="B1209" s="28">
        <v>2200000</v>
      </c>
      <c r="C1209" s="28">
        <v>135000</v>
      </c>
    </row>
    <row r="1210" spans="1:3" ht="16" x14ac:dyDescent="0.2">
      <c r="A1210" s="26" t="s">
        <v>8502</v>
      </c>
      <c r="B1210" s="28">
        <v>180000000</v>
      </c>
      <c r="C1210" s="28">
        <v>1500000</v>
      </c>
    </row>
    <row r="1211" spans="1:3" ht="16" x14ac:dyDescent="0.2">
      <c r="A1211" s="26" t="s">
        <v>7301</v>
      </c>
      <c r="B1211" s="28">
        <v>76800</v>
      </c>
      <c r="C1211" s="28">
        <v>3700</v>
      </c>
    </row>
    <row r="1212" spans="1:3" ht="16" x14ac:dyDescent="0.2">
      <c r="A1212" s="26" t="s">
        <v>8535</v>
      </c>
      <c r="B1212" s="28">
        <v>5000</v>
      </c>
      <c r="C1212" s="28">
        <v>0</v>
      </c>
    </row>
    <row r="1213" spans="1:3" ht="16" x14ac:dyDescent="0.2">
      <c r="A1213" s="26" t="s">
        <v>8538</v>
      </c>
      <c r="B1213" s="28">
        <v>16</v>
      </c>
      <c r="C1213" s="28">
        <v>2400</v>
      </c>
    </row>
    <row r="1214" spans="1:3" ht="16" x14ac:dyDescent="0.2">
      <c r="A1214" s="26" t="s">
        <v>1462</v>
      </c>
      <c r="B1214" s="28">
        <v>1800000</v>
      </c>
      <c r="C1214" s="28">
        <v>371000</v>
      </c>
    </row>
    <row r="1215" spans="1:3" ht="16" x14ac:dyDescent="0.2">
      <c r="A1215" s="26" t="s">
        <v>7864</v>
      </c>
      <c r="B1215" s="28">
        <v>89600</v>
      </c>
      <c r="C1215" s="28">
        <v>53600</v>
      </c>
    </row>
    <row r="1216" spans="1:3" ht="16" x14ac:dyDescent="0.2">
      <c r="A1216" s="26" t="s">
        <v>8648</v>
      </c>
      <c r="B1216" s="28">
        <v>174000</v>
      </c>
      <c r="C1216" s="28">
        <v>18400</v>
      </c>
    </row>
    <row r="1217" spans="1:3" ht="16" x14ac:dyDescent="0.2">
      <c r="A1217" s="26" t="s">
        <v>8653</v>
      </c>
      <c r="B1217" s="28">
        <v>11800000</v>
      </c>
      <c r="C1217" s="28">
        <v>615000</v>
      </c>
    </row>
    <row r="1218" spans="1:3" ht="16" x14ac:dyDescent="0.2">
      <c r="A1218" s="26" t="s">
        <v>8664</v>
      </c>
      <c r="B1218" s="28">
        <v>0</v>
      </c>
      <c r="C1218" s="28">
        <v>0</v>
      </c>
    </row>
    <row r="1219" spans="1:3" ht="16" x14ac:dyDescent="0.2">
      <c r="A1219" s="26" t="s">
        <v>8668</v>
      </c>
      <c r="B1219" s="28">
        <v>736000</v>
      </c>
      <c r="C1219" s="28">
        <v>0</v>
      </c>
    </row>
    <row r="1220" spans="1:3" ht="16" x14ac:dyDescent="0.2">
      <c r="A1220" s="26" t="s">
        <v>8672</v>
      </c>
      <c r="B1220" s="28">
        <v>31600000</v>
      </c>
      <c r="C1220" s="28">
        <v>600000</v>
      </c>
    </row>
    <row r="1221" spans="1:3" ht="16" x14ac:dyDescent="0.2">
      <c r="A1221" s="26" t="s">
        <v>8251</v>
      </c>
      <c r="B1221" s="28">
        <v>0</v>
      </c>
      <c r="C1221" s="28">
        <v>0</v>
      </c>
    </row>
    <row r="1222" spans="1:3" ht="16" x14ac:dyDescent="0.2">
      <c r="A1222" s="26" t="s">
        <v>8692</v>
      </c>
      <c r="B1222" s="28">
        <v>945</v>
      </c>
      <c r="C1222" s="28">
        <v>211</v>
      </c>
    </row>
    <row r="1223" spans="1:3" ht="16" x14ac:dyDescent="0.2">
      <c r="A1223" s="26" t="s">
        <v>8701</v>
      </c>
      <c r="B1223" s="28">
        <v>11300</v>
      </c>
      <c r="C1223" s="28">
        <v>0</v>
      </c>
    </row>
    <row r="1224" spans="1:3" ht="16" x14ac:dyDescent="0.2">
      <c r="A1224" s="26"/>
      <c r="B1224" s="28" t="e">
        <v>#VALUE!</v>
      </c>
      <c r="C1224" s="28" t="e">
        <v>#VALUE!</v>
      </c>
    </row>
    <row r="1225" spans="1:3" ht="16" x14ac:dyDescent="0.2">
      <c r="A1225" s="26" t="s">
        <v>8715</v>
      </c>
      <c r="B1225" s="28">
        <v>0</v>
      </c>
      <c r="C1225" s="28">
        <v>0</v>
      </c>
    </row>
    <row r="1226" spans="1:3" ht="16" x14ac:dyDescent="0.2">
      <c r="A1226" s="26" t="s">
        <v>8725</v>
      </c>
      <c r="B1226" s="28">
        <v>396000</v>
      </c>
      <c r="C1226" s="28">
        <v>80900</v>
      </c>
    </row>
    <row r="1227" spans="1:3" ht="16" x14ac:dyDescent="0.2">
      <c r="A1227" s="26"/>
      <c r="B1227" s="28" t="e">
        <v>#VALUE!</v>
      </c>
      <c r="C1227" s="28" t="e">
        <v>#VALUE!</v>
      </c>
    </row>
    <row r="1228" spans="1:3" ht="16" x14ac:dyDescent="0.2">
      <c r="A1228" s="26" t="s">
        <v>922</v>
      </c>
      <c r="B1228" s="28">
        <v>632000</v>
      </c>
      <c r="C1228" s="28">
        <v>20700</v>
      </c>
    </row>
    <row r="1229" spans="1:3" ht="16" x14ac:dyDescent="0.2">
      <c r="A1229" s="26" t="s">
        <v>7769</v>
      </c>
      <c r="B1229" s="28">
        <v>37000</v>
      </c>
      <c r="C1229" s="28">
        <v>5</v>
      </c>
    </row>
    <row r="1230" spans="1:3" ht="16" x14ac:dyDescent="0.2">
      <c r="A1230" s="26" t="s">
        <v>8661</v>
      </c>
      <c r="B1230" s="28">
        <v>42300</v>
      </c>
      <c r="C1230" s="28">
        <v>13800</v>
      </c>
    </row>
    <row r="1231" spans="1:3" ht="16" x14ac:dyDescent="0.2">
      <c r="A1231" s="26" t="s">
        <v>3333</v>
      </c>
      <c r="B1231" s="28">
        <v>89800</v>
      </c>
      <c r="C1231" s="28">
        <v>24900</v>
      </c>
    </row>
    <row r="1232" spans="1:3" ht="16" x14ac:dyDescent="0.2">
      <c r="A1232" s="26" t="s">
        <v>8496</v>
      </c>
      <c r="B1232" s="28">
        <v>2200000</v>
      </c>
      <c r="C1232" s="28">
        <v>135000</v>
      </c>
    </row>
    <row r="1233" spans="1:3" ht="16" x14ac:dyDescent="0.2">
      <c r="A1233" s="26" t="s">
        <v>8785</v>
      </c>
      <c r="B1233" s="28">
        <v>1700</v>
      </c>
      <c r="C1233" s="28">
        <v>0</v>
      </c>
    </row>
    <row r="1234" spans="1:3" ht="16" x14ac:dyDescent="0.2">
      <c r="A1234" s="26" t="s">
        <v>3386</v>
      </c>
      <c r="B1234" s="28">
        <v>33700</v>
      </c>
      <c r="C1234" s="28">
        <v>38000</v>
      </c>
    </row>
    <row r="1235" spans="1:3" ht="16" x14ac:dyDescent="0.2">
      <c r="A1235" s="26" t="s">
        <v>8326</v>
      </c>
      <c r="B1235" s="28">
        <v>0</v>
      </c>
      <c r="C1235" s="28">
        <v>0</v>
      </c>
    </row>
    <row r="1236" spans="1:3" ht="16" x14ac:dyDescent="0.2">
      <c r="A1236" s="26" t="s">
        <v>7103</v>
      </c>
      <c r="B1236" s="28">
        <v>53100</v>
      </c>
      <c r="C1236" s="28">
        <v>18000</v>
      </c>
    </row>
    <row r="1237" spans="1:3" ht="16" x14ac:dyDescent="0.2">
      <c r="A1237" s="26"/>
      <c r="B1237" s="28" t="e">
        <v>#VALUE!</v>
      </c>
      <c r="C1237" s="28" t="e">
        <v>#VALUE!</v>
      </c>
    </row>
    <row r="1238" spans="1:3" ht="16" x14ac:dyDescent="0.2">
      <c r="A1238" s="26" t="s">
        <v>8808</v>
      </c>
      <c r="B1238" s="28">
        <v>261000</v>
      </c>
      <c r="C1238" s="28">
        <v>84300</v>
      </c>
    </row>
    <row r="1239" spans="1:3" ht="16" x14ac:dyDescent="0.2">
      <c r="A1239" s="26" t="s">
        <v>7464</v>
      </c>
      <c r="B1239" s="28">
        <v>295000</v>
      </c>
      <c r="C1239" s="28">
        <v>38700</v>
      </c>
    </row>
    <row r="1240" spans="1:3" ht="16" x14ac:dyDescent="0.2">
      <c r="A1240" s="26" t="s">
        <v>7618</v>
      </c>
      <c r="B1240" s="28">
        <v>108000</v>
      </c>
      <c r="C1240" s="28">
        <v>5800</v>
      </c>
    </row>
    <row r="1241" spans="1:3" ht="16" x14ac:dyDescent="0.2">
      <c r="A1241" s="26" t="s">
        <v>8833</v>
      </c>
      <c r="B1241" s="28">
        <v>41000</v>
      </c>
      <c r="C1241" s="28">
        <v>31400</v>
      </c>
    </row>
    <row r="1242" spans="1:3" ht="16" x14ac:dyDescent="0.2">
      <c r="A1242" s="26" t="s">
        <v>8845</v>
      </c>
      <c r="B1242" s="28">
        <v>23700000</v>
      </c>
      <c r="C1242" s="28">
        <v>18500</v>
      </c>
    </row>
    <row r="1243" spans="1:3" ht="16" x14ac:dyDescent="0.2">
      <c r="A1243" s="26" t="s">
        <v>8854</v>
      </c>
      <c r="B1243" s="28">
        <v>0</v>
      </c>
      <c r="C1243" s="28">
        <v>0</v>
      </c>
    </row>
    <row r="1244" spans="1:3" ht="16" x14ac:dyDescent="0.2">
      <c r="A1244" s="26" t="s">
        <v>8863</v>
      </c>
      <c r="B1244" s="28">
        <v>81900</v>
      </c>
      <c r="C1244" s="28">
        <v>5300</v>
      </c>
    </row>
    <row r="1245" spans="1:3" ht="16" x14ac:dyDescent="0.2">
      <c r="A1245" s="26" t="s">
        <v>8871</v>
      </c>
      <c r="B1245" s="28">
        <v>0</v>
      </c>
      <c r="C1245" s="28">
        <v>0</v>
      </c>
    </row>
    <row r="1246" spans="1:3" ht="16" x14ac:dyDescent="0.2">
      <c r="A1246" s="26" t="s">
        <v>8875</v>
      </c>
      <c r="B1246" s="28">
        <v>1900000</v>
      </c>
      <c r="C1246" s="28">
        <v>230000</v>
      </c>
    </row>
    <row r="1247" spans="1:3" ht="16" x14ac:dyDescent="0.2">
      <c r="A1247" s="26" t="s">
        <v>8878</v>
      </c>
      <c r="B1247" s="28">
        <v>61900</v>
      </c>
      <c r="C1247" s="28">
        <v>58100</v>
      </c>
    </row>
    <row r="1248" spans="1:3" ht="16" x14ac:dyDescent="0.2">
      <c r="A1248" s="26" t="s">
        <v>8884</v>
      </c>
      <c r="B1248" s="28">
        <v>2200</v>
      </c>
      <c r="C1248" s="28">
        <v>0</v>
      </c>
    </row>
    <row r="1249" spans="1:3" ht="16" x14ac:dyDescent="0.2">
      <c r="A1249" s="26" t="s">
        <v>5917</v>
      </c>
      <c r="B1249" s="28">
        <v>656000</v>
      </c>
      <c r="C1249" s="28">
        <v>92400</v>
      </c>
    </row>
    <row r="1250" spans="1:3" ht="16" x14ac:dyDescent="0.2">
      <c r="A1250" s="26" t="s">
        <v>8902</v>
      </c>
      <c r="B1250" s="28">
        <v>169000</v>
      </c>
      <c r="C1250" s="28">
        <v>19000</v>
      </c>
    </row>
    <row r="1251" spans="1:3" ht="16" x14ac:dyDescent="0.2">
      <c r="A1251" s="26" t="s">
        <v>3350</v>
      </c>
      <c r="B1251" s="28">
        <v>81800</v>
      </c>
      <c r="C1251" s="28">
        <v>9100</v>
      </c>
    </row>
    <row r="1252" spans="1:3" ht="16" x14ac:dyDescent="0.2">
      <c r="A1252" s="26" t="s">
        <v>8913</v>
      </c>
      <c r="B1252" s="28">
        <v>2300000</v>
      </c>
      <c r="C1252" s="28">
        <v>4100</v>
      </c>
    </row>
    <row r="1253" spans="1:3" ht="16" x14ac:dyDescent="0.2">
      <c r="A1253" s="26" t="s">
        <v>6782</v>
      </c>
      <c r="B1253" s="28">
        <v>1500</v>
      </c>
      <c r="C1253" s="28">
        <v>0</v>
      </c>
    </row>
    <row r="1254" spans="1:3" ht="16" x14ac:dyDescent="0.2">
      <c r="A1254" s="26" t="s">
        <v>7259</v>
      </c>
      <c r="B1254" s="28">
        <v>94100</v>
      </c>
      <c r="C1254" s="28">
        <v>17100</v>
      </c>
    </row>
    <row r="1255" spans="1:3" ht="16" x14ac:dyDescent="0.2">
      <c r="A1255" s="26" t="s">
        <v>8475</v>
      </c>
      <c r="B1255" s="28">
        <v>76200</v>
      </c>
      <c r="C1255" s="28">
        <v>7300</v>
      </c>
    </row>
    <row r="1256" spans="1:3" ht="16" x14ac:dyDescent="0.2">
      <c r="A1256" s="26" t="s">
        <v>7492</v>
      </c>
      <c r="B1256" s="28">
        <v>274000</v>
      </c>
      <c r="C1256" s="28">
        <v>75900</v>
      </c>
    </row>
    <row r="1257" spans="1:3" ht="16" x14ac:dyDescent="0.2">
      <c r="A1257" s="26" t="s">
        <v>8959</v>
      </c>
      <c r="B1257" s="28">
        <v>9200</v>
      </c>
      <c r="C1257" s="28">
        <v>77</v>
      </c>
    </row>
    <row r="1258" spans="1:3" ht="16" x14ac:dyDescent="0.2">
      <c r="A1258" s="26" t="s">
        <v>8964</v>
      </c>
      <c r="B1258" s="28">
        <v>49400</v>
      </c>
      <c r="C1258" s="28">
        <v>22100</v>
      </c>
    </row>
    <row r="1259" spans="1:3" ht="16" x14ac:dyDescent="0.2">
      <c r="A1259" s="26" t="s">
        <v>8653</v>
      </c>
      <c r="B1259" s="28">
        <v>0</v>
      </c>
      <c r="C1259" s="28">
        <v>0</v>
      </c>
    </row>
    <row r="1260" spans="1:3" ht="16" x14ac:dyDescent="0.2">
      <c r="A1260" s="26" t="s">
        <v>3104</v>
      </c>
      <c r="B1260" s="28">
        <v>36200</v>
      </c>
      <c r="C1260" s="28">
        <v>844</v>
      </c>
    </row>
    <row r="1261" spans="1:3" ht="16" x14ac:dyDescent="0.2">
      <c r="A1261" s="26" t="s">
        <v>8979</v>
      </c>
      <c r="B1261" s="28">
        <v>0</v>
      </c>
      <c r="C1261" s="28">
        <v>0</v>
      </c>
    </row>
    <row r="1262" spans="1:3" ht="16" x14ac:dyDescent="0.2">
      <c r="A1262" s="26" t="s">
        <v>8988</v>
      </c>
      <c r="B1262" s="28">
        <v>327</v>
      </c>
      <c r="C1262" s="28">
        <v>2700</v>
      </c>
    </row>
    <row r="1263" spans="1:3" ht="16" x14ac:dyDescent="0.2">
      <c r="A1263" s="26" t="s">
        <v>8992</v>
      </c>
      <c r="B1263" s="28">
        <v>1500000</v>
      </c>
      <c r="C1263" s="28">
        <v>2</v>
      </c>
    </row>
    <row r="1264" spans="1:3" ht="16" x14ac:dyDescent="0.2">
      <c r="A1264" s="26" t="s">
        <v>8159</v>
      </c>
      <c r="B1264" s="28">
        <v>0</v>
      </c>
      <c r="C1264" s="28">
        <v>326</v>
      </c>
    </row>
    <row r="1265" spans="1:3" ht="16" x14ac:dyDescent="0.2">
      <c r="A1265" s="26" t="s">
        <v>9011</v>
      </c>
      <c r="B1265" s="28">
        <v>295</v>
      </c>
      <c r="C1265" s="28">
        <v>106</v>
      </c>
    </row>
    <row r="1266" spans="1:3" ht="16" x14ac:dyDescent="0.2">
      <c r="A1266" s="26" t="s">
        <v>9014</v>
      </c>
      <c r="B1266" s="28">
        <v>1800</v>
      </c>
      <c r="C1266" s="28">
        <v>647</v>
      </c>
    </row>
    <row r="1267" spans="1:3" ht="16" x14ac:dyDescent="0.2">
      <c r="A1267" s="26" t="s">
        <v>9032</v>
      </c>
      <c r="B1267" s="28">
        <v>1300</v>
      </c>
      <c r="C1267" s="28">
        <v>0</v>
      </c>
    </row>
    <row r="1268" spans="1:3" ht="16" x14ac:dyDescent="0.2">
      <c r="A1268" s="26" t="s">
        <v>3507</v>
      </c>
      <c r="B1268" s="28">
        <v>6600000</v>
      </c>
      <c r="C1268" s="28">
        <v>2400000</v>
      </c>
    </row>
    <row r="1269" spans="1:3" ht="16" x14ac:dyDescent="0.2">
      <c r="A1269" s="26" t="s">
        <v>9043</v>
      </c>
      <c r="B1269" s="28">
        <v>0</v>
      </c>
      <c r="C1269" s="28">
        <v>3</v>
      </c>
    </row>
    <row r="1270" spans="1:3" ht="16" x14ac:dyDescent="0.2">
      <c r="A1270" s="26" t="s">
        <v>9048</v>
      </c>
      <c r="B1270" s="28">
        <v>2700000</v>
      </c>
      <c r="C1270" s="28">
        <v>179000</v>
      </c>
    </row>
    <row r="1271" spans="1:3" ht="16" x14ac:dyDescent="0.2">
      <c r="A1271" s="26" t="s">
        <v>9058</v>
      </c>
      <c r="B1271" s="28">
        <v>3</v>
      </c>
      <c r="C1271" s="28">
        <v>0</v>
      </c>
    </row>
    <row r="1272" spans="1:3" ht="16" x14ac:dyDescent="0.2">
      <c r="A1272" s="26" t="s">
        <v>5948</v>
      </c>
      <c r="B1272" s="28">
        <v>41200</v>
      </c>
      <c r="C1272" s="28">
        <v>7900</v>
      </c>
    </row>
    <row r="1273" spans="1:3" ht="16" x14ac:dyDescent="0.2">
      <c r="A1273" s="26" t="s">
        <v>9072</v>
      </c>
      <c r="B1273" s="28">
        <v>12600000</v>
      </c>
      <c r="C1273" s="28">
        <v>71200</v>
      </c>
    </row>
    <row r="1274" spans="1:3" ht="16" x14ac:dyDescent="0.2">
      <c r="A1274" s="26" t="s">
        <v>9078</v>
      </c>
      <c r="B1274" s="28">
        <v>524000</v>
      </c>
      <c r="C1274" s="28">
        <v>56400</v>
      </c>
    </row>
    <row r="1275" spans="1:3" ht="16" x14ac:dyDescent="0.2">
      <c r="A1275" s="26" t="s">
        <v>3073</v>
      </c>
      <c r="B1275" s="28">
        <v>107000</v>
      </c>
      <c r="C1275" s="28">
        <v>9400</v>
      </c>
    </row>
    <row r="1276" spans="1:3" ht="16" x14ac:dyDescent="0.2">
      <c r="A1276" s="26" t="s">
        <v>4990</v>
      </c>
      <c r="B1276" s="28">
        <v>131000</v>
      </c>
      <c r="C1276" s="28">
        <v>23800</v>
      </c>
    </row>
    <row r="1277" spans="1:3" ht="16" x14ac:dyDescent="0.2">
      <c r="A1277" s="26" t="s">
        <v>9095</v>
      </c>
      <c r="B1277" s="28">
        <v>22700</v>
      </c>
      <c r="C1277" s="28">
        <v>196</v>
      </c>
    </row>
    <row r="1278" spans="1:3" ht="16" x14ac:dyDescent="0.2">
      <c r="A1278" s="26" t="s">
        <v>1462</v>
      </c>
      <c r="B1278" s="28">
        <v>1800000</v>
      </c>
      <c r="C1278" s="28">
        <v>371000</v>
      </c>
    </row>
    <row r="1279" spans="1:3" ht="16" x14ac:dyDescent="0.2">
      <c r="A1279" s="26" t="s">
        <v>3507</v>
      </c>
      <c r="B1279" s="28">
        <v>6600000</v>
      </c>
      <c r="C1279" s="28">
        <v>2400000</v>
      </c>
    </row>
    <row r="1280" spans="1:3" ht="16" x14ac:dyDescent="0.2">
      <c r="A1280" s="26" t="s">
        <v>9078</v>
      </c>
      <c r="B1280" s="28">
        <v>524000</v>
      </c>
      <c r="C1280" s="28">
        <v>56400</v>
      </c>
    </row>
    <row r="1281" spans="1:3" ht="16" x14ac:dyDescent="0.2">
      <c r="A1281" s="26" t="s">
        <v>4990</v>
      </c>
      <c r="B1281" s="28">
        <v>131000</v>
      </c>
      <c r="C1281" s="28">
        <v>23800</v>
      </c>
    </row>
    <row r="1282" spans="1:3" ht="16" x14ac:dyDescent="0.2">
      <c r="A1282" s="26" t="s">
        <v>9095</v>
      </c>
      <c r="B1282" s="28">
        <v>22700</v>
      </c>
      <c r="C1282" s="28">
        <v>196</v>
      </c>
    </row>
    <row r="1283" spans="1:3" ht="16" x14ac:dyDescent="0.2">
      <c r="A1283" s="26" t="s">
        <v>3507</v>
      </c>
      <c r="B1283" s="28">
        <v>6600000</v>
      </c>
      <c r="C1283" s="28">
        <v>2400000</v>
      </c>
    </row>
    <row r="1284" spans="1:3" ht="16" x14ac:dyDescent="0.2">
      <c r="A1284" s="26" t="s">
        <v>1462</v>
      </c>
      <c r="B1284" s="28">
        <v>1800000</v>
      </c>
      <c r="C1284" s="28">
        <v>371000</v>
      </c>
    </row>
    <row r="1285" spans="1:3" ht="16" x14ac:dyDescent="0.2">
      <c r="A1285" s="26" t="s">
        <v>9153</v>
      </c>
      <c r="B1285" s="28">
        <v>4600000</v>
      </c>
      <c r="C1285" s="28">
        <v>17000</v>
      </c>
    </row>
    <row r="1286" spans="1:3" ht="16" x14ac:dyDescent="0.2">
      <c r="A1286" s="26" t="s">
        <v>9158</v>
      </c>
      <c r="B1286" s="28">
        <v>3300000</v>
      </c>
      <c r="C1286" s="28">
        <v>332000</v>
      </c>
    </row>
    <row r="1287" spans="1:3" ht="16" x14ac:dyDescent="0.2">
      <c r="A1287" s="26" t="s">
        <v>93</v>
      </c>
      <c r="B1287" s="28">
        <v>64100000</v>
      </c>
      <c r="C1287" s="28">
        <v>3800000</v>
      </c>
    </row>
    <row r="1288" spans="1:3" ht="16" x14ac:dyDescent="0.2">
      <c r="A1288" s="26" t="s">
        <v>9170</v>
      </c>
      <c r="B1288" s="28">
        <v>29100</v>
      </c>
      <c r="C1288" s="28">
        <v>6300</v>
      </c>
    </row>
    <row r="1289" spans="1:3" ht="16" x14ac:dyDescent="0.2">
      <c r="A1289" s="26" t="s">
        <v>9179</v>
      </c>
      <c r="B1289" s="28">
        <v>424000</v>
      </c>
      <c r="C1289" s="28">
        <v>0</v>
      </c>
    </row>
    <row r="1290" spans="1:3" ht="16" x14ac:dyDescent="0.2">
      <c r="A1290" s="26" t="s">
        <v>9189</v>
      </c>
      <c r="B1290" s="28">
        <v>4</v>
      </c>
      <c r="C1290" s="28">
        <v>0</v>
      </c>
    </row>
    <row r="1291" spans="1:3" ht="16" x14ac:dyDescent="0.2">
      <c r="A1291" s="26" t="s">
        <v>8263</v>
      </c>
      <c r="B1291" s="28">
        <v>3100000</v>
      </c>
      <c r="C1291" s="28">
        <v>6400</v>
      </c>
    </row>
    <row r="1292" spans="1:3" ht="16" x14ac:dyDescent="0.2">
      <c r="A1292" s="26" t="s">
        <v>8496</v>
      </c>
      <c r="B1292" s="28">
        <v>2200000</v>
      </c>
      <c r="C1292" s="28">
        <v>135000</v>
      </c>
    </row>
    <row r="1293" spans="1:3" ht="16" x14ac:dyDescent="0.2">
      <c r="A1293" s="26"/>
      <c r="B1293" s="28" t="e">
        <v>#VALUE!</v>
      </c>
      <c r="C1293" s="28" t="e">
        <v>#VALUE!</v>
      </c>
    </row>
    <row r="1294" spans="1:3" ht="16" x14ac:dyDescent="0.2">
      <c r="A1294" s="26" t="s">
        <v>9216</v>
      </c>
      <c r="B1294" s="28">
        <v>33000</v>
      </c>
      <c r="C1294" s="28">
        <v>0</v>
      </c>
    </row>
    <row r="1295" spans="1:3" ht="16" x14ac:dyDescent="0.2">
      <c r="A1295" s="26" t="s">
        <v>9226</v>
      </c>
      <c r="B1295" s="28">
        <v>70200</v>
      </c>
      <c r="C1295" s="28">
        <v>281</v>
      </c>
    </row>
    <row r="1296" spans="1:3" ht="16" x14ac:dyDescent="0.2">
      <c r="A1296" s="26" t="s">
        <v>9236</v>
      </c>
      <c r="B1296" s="28">
        <v>101</v>
      </c>
      <c r="C1296" s="28">
        <v>0</v>
      </c>
    </row>
    <row r="1297" spans="1:3" ht="16" x14ac:dyDescent="0.2">
      <c r="A1297" s="26" t="s">
        <v>9245</v>
      </c>
      <c r="B1297" s="28">
        <v>103000</v>
      </c>
      <c r="C1297" s="28">
        <v>1300</v>
      </c>
    </row>
    <row r="1298" spans="1:3" ht="16" x14ac:dyDescent="0.2">
      <c r="A1298" s="26" t="s">
        <v>9246</v>
      </c>
      <c r="B1298" s="28">
        <v>36</v>
      </c>
      <c r="C1298" s="28">
        <v>0</v>
      </c>
    </row>
    <row r="1299" spans="1:3" ht="16" x14ac:dyDescent="0.2">
      <c r="A1299" s="26" t="s">
        <v>9072</v>
      </c>
      <c r="B1299" s="28">
        <v>12600000</v>
      </c>
      <c r="C1299" s="28">
        <v>71200</v>
      </c>
    </row>
    <row r="1300" spans="1:3" ht="16" x14ac:dyDescent="0.2">
      <c r="A1300" s="26" t="s">
        <v>9259</v>
      </c>
      <c r="B1300" s="28">
        <v>3200000</v>
      </c>
      <c r="C1300" s="28">
        <v>479000</v>
      </c>
    </row>
    <row r="1301" spans="1:3" ht="16" x14ac:dyDescent="0.2">
      <c r="A1301" s="26" t="s">
        <v>3073</v>
      </c>
      <c r="B1301" s="28">
        <v>107000</v>
      </c>
      <c r="C1301" s="28">
        <v>9400</v>
      </c>
    </row>
    <row r="1302" spans="1:3" ht="16" x14ac:dyDescent="0.2">
      <c r="A1302" s="26" t="s">
        <v>9266</v>
      </c>
      <c r="B1302" s="28">
        <v>98</v>
      </c>
      <c r="C1302" s="28">
        <v>0</v>
      </c>
    </row>
    <row r="1303" spans="1:3" ht="16" x14ac:dyDescent="0.2">
      <c r="A1303" s="26"/>
      <c r="B1303" s="28" t="e">
        <v>#VALUE!</v>
      </c>
      <c r="C1303" s="28" t="e">
        <v>#VALUE!</v>
      </c>
    </row>
    <row r="1304" spans="1:3" ht="16" x14ac:dyDescent="0.2">
      <c r="A1304" s="26" t="s">
        <v>4488</v>
      </c>
      <c r="B1304" s="28">
        <v>0</v>
      </c>
      <c r="C1304" s="28">
        <v>0</v>
      </c>
    </row>
    <row r="1305" spans="1:3" ht="16" x14ac:dyDescent="0.2">
      <c r="A1305" s="26" t="s">
        <v>8222</v>
      </c>
      <c r="B1305" s="28">
        <v>115000</v>
      </c>
      <c r="C1305" s="28">
        <v>6600</v>
      </c>
    </row>
    <row r="1306" spans="1:3" ht="16" x14ac:dyDescent="0.2">
      <c r="A1306" s="26" t="s">
        <v>9269</v>
      </c>
      <c r="B1306" s="28">
        <v>18000000</v>
      </c>
      <c r="C1306" s="28">
        <v>614000</v>
      </c>
    </row>
    <row r="1307" spans="1:3" ht="16" x14ac:dyDescent="0.2">
      <c r="A1307" s="26" t="s">
        <v>7567</v>
      </c>
      <c r="B1307" s="28">
        <v>6300</v>
      </c>
      <c r="C1307" s="28">
        <v>1600</v>
      </c>
    </row>
    <row r="1308" spans="1:3" ht="16" x14ac:dyDescent="0.2">
      <c r="A1308" s="26" t="s">
        <v>5805</v>
      </c>
      <c r="B1308" s="28">
        <v>67800</v>
      </c>
      <c r="C1308" s="28">
        <v>34100</v>
      </c>
    </row>
    <row r="1309" spans="1:3" ht="16" x14ac:dyDescent="0.2">
      <c r="A1309" s="26" t="s">
        <v>7003</v>
      </c>
      <c r="B1309" s="28">
        <v>1500</v>
      </c>
      <c r="C1309" s="28">
        <v>1400</v>
      </c>
    </row>
    <row r="1310" spans="1:3" ht="16" x14ac:dyDescent="0.2">
      <c r="A1310" s="26" t="s">
        <v>8324</v>
      </c>
      <c r="B1310" s="28">
        <v>1500000</v>
      </c>
      <c r="C1310" s="28">
        <v>99100</v>
      </c>
    </row>
    <row r="1311" spans="1:3" ht="16" x14ac:dyDescent="0.2">
      <c r="A1311" s="26" t="s">
        <v>8621</v>
      </c>
      <c r="B1311" s="28">
        <v>49000000</v>
      </c>
      <c r="C1311" s="28">
        <v>32000</v>
      </c>
    </row>
    <row r="1312" spans="1:3" ht="16" x14ac:dyDescent="0.2">
      <c r="A1312" s="26" t="s">
        <v>1505</v>
      </c>
      <c r="B1312" s="28">
        <v>2700</v>
      </c>
      <c r="C1312" s="28">
        <v>920</v>
      </c>
    </row>
    <row r="1313" spans="1:3" ht="16" x14ac:dyDescent="0.2">
      <c r="A1313" s="26" t="s">
        <v>8396</v>
      </c>
      <c r="B1313" s="28">
        <v>141000</v>
      </c>
      <c r="C1313" s="28">
        <v>16300</v>
      </c>
    </row>
    <row r="1314" spans="1:3" ht="16" x14ac:dyDescent="0.2">
      <c r="A1314" s="26" t="s">
        <v>9330</v>
      </c>
      <c r="B1314" s="28">
        <v>5400000</v>
      </c>
      <c r="C1314" s="28">
        <v>48200</v>
      </c>
    </row>
    <row r="1315" spans="1:3" ht="16" x14ac:dyDescent="0.2">
      <c r="A1315" s="26" t="s">
        <v>7354</v>
      </c>
      <c r="B1315" s="28">
        <v>208000</v>
      </c>
      <c r="C1315" s="28">
        <v>0</v>
      </c>
    </row>
    <row r="1316" spans="1:3" ht="16" x14ac:dyDescent="0.2">
      <c r="A1316" s="26" t="s">
        <v>227</v>
      </c>
      <c r="B1316" s="28">
        <v>109000</v>
      </c>
      <c r="C1316" s="28">
        <v>21600</v>
      </c>
    </row>
    <row r="1317" spans="1:3" ht="16" x14ac:dyDescent="0.2">
      <c r="A1317" s="26" t="s">
        <v>9346</v>
      </c>
      <c r="B1317" s="28">
        <v>43500</v>
      </c>
      <c r="C1317" s="28">
        <v>9300</v>
      </c>
    </row>
    <row r="1318" spans="1:3" ht="16" x14ac:dyDescent="0.2">
      <c r="A1318" s="26" t="s">
        <v>8117</v>
      </c>
      <c r="B1318" s="28">
        <v>39900</v>
      </c>
      <c r="C1318" s="28">
        <v>3900</v>
      </c>
    </row>
    <row r="1319" spans="1:3" ht="16" x14ac:dyDescent="0.2">
      <c r="A1319" s="26" t="s">
        <v>9347</v>
      </c>
      <c r="B1319" s="28">
        <v>111000</v>
      </c>
      <c r="C1319" s="28">
        <v>25200</v>
      </c>
    </row>
    <row r="1320" spans="1:3" ht="16" x14ac:dyDescent="0.2">
      <c r="A1320" s="26" t="s">
        <v>1750</v>
      </c>
      <c r="B1320" s="28">
        <v>398000</v>
      </c>
      <c r="C1320" s="28">
        <v>43100</v>
      </c>
    </row>
    <row r="1321" spans="1:3" ht="16" x14ac:dyDescent="0.2">
      <c r="A1321" s="26" t="s">
        <v>3211</v>
      </c>
      <c r="B1321" s="28">
        <v>36500</v>
      </c>
      <c r="C1321" s="28">
        <v>24900</v>
      </c>
    </row>
    <row r="1322" spans="1:3" ht="16" x14ac:dyDescent="0.2">
      <c r="A1322" s="26" t="s">
        <v>9356</v>
      </c>
      <c r="B1322" s="28">
        <v>773000</v>
      </c>
      <c r="C1322" s="28">
        <v>139000</v>
      </c>
    </row>
    <row r="1323" spans="1:3" ht="16" x14ac:dyDescent="0.2">
      <c r="A1323" s="26" t="s">
        <v>7584</v>
      </c>
      <c r="B1323" s="28">
        <v>70300</v>
      </c>
      <c r="C1323" s="28">
        <v>497</v>
      </c>
    </row>
    <row r="1324" spans="1:3" ht="16" x14ac:dyDescent="0.2">
      <c r="A1324" s="26" t="s">
        <v>9357</v>
      </c>
      <c r="B1324" s="28">
        <v>388000</v>
      </c>
      <c r="C1324" s="28">
        <v>45500</v>
      </c>
    </row>
    <row r="1325" spans="1:3" ht="16" x14ac:dyDescent="0.2">
      <c r="A1325" s="26" t="s">
        <v>3418</v>
      </c>
      <c r="B1325" s="28">
        <v>472000</v>
      </c>
      <c r="C1325" s="28">
        <v>56900</v>
      </c>
    </row>
    <row r="1326" spans="1:3" ht="16" x14ac:dyDescent="0.2">
      <c r="A1326" s="26" t="s">
        <v>9358</v>
      </c>
      <c r="B1326" s="28">
        <v>285</v>
      </c>
      <c r="C1326" s="28">
        <v>29500</v>
      </c>
    </row>
    <row r="1327" spans="1:3" ht="16" x14ac:dyDescent="0.2">
      <c r="A1327" s="26" t="s">
        <v>8010</v>
      </c>
      <c r="B1327" s="28">
        <v>25800</v>
      </c>
      <c r="C1327" s="28">
        <v>24300</v>
      </c>
    </row>
    <row r="1328" spans="1:3" ht="16" x14ac:dyDescent="0.2">
      <c r="A1328" s="26" t="s">
        <v>2832</v>
      </c>
      <c r="B1328" s="28">
        <v>75700</v>
      </c>
      <c r="C1328" s="28">
        <v>43000</v>
      </c>
    </row>
    <row r="1329" spans="1:3" ht="16" x14ac:dyDescent="0.2">
      <c r="A1329" s="26" t="s">
        <v>5820</v>
      </c>
      <c r="B1329" s="28">
        <v>52000</v>
      </c>
      <c r="C1329" s="28">
        <v>6200</v>
      </c>
    </row>
    <row r="1330" spans="1:3" ht="16" x14ac:dyDescent="0.2">
      <c r="A1330" s="26" t="s">
        <v>9373</v>
      </c>
      <c r="B1330" s="28">
        <v>968000</v>
      </c>
      <c r="C1330" s="28">
        <v>509000</v>
      </c>
    </row>
    <row r="1331" spans="1:3" ht="16" x14ac:dyDescent="0.2">
      <c r="A1331" s="26" t="s">
        <v>2196</v>
      </c>
      <c r="B1331" s="28">
        <v>19600</v>
      </c>
      <c r="C1331" s="28">
        <v>4500</v>
      </c>
    </row>
    <row r="1332" spans="1:3" ht="16" x14ac:dyDescent="0.2">
      <c r="A1332" s="26" t="s">
        <v>7656</v>
      </c>
      <c r="B1332" s="28">
        <v>1700000</v>
      </c>
      <c r="C1332" s="28">
        <v>5500</v>
      </c>
    </row>
    <row r="1333" spans="1:3" ht="16" x14ac:dyDescent="0.2">
      <c r="A1333" s="26" t="s">
        <v>9385</v>
      </c>
      <c r="B1333" s="28">
        <v>2</v>
      </c>
      <c r="C1333" s="28">
        <v>0</v>
      </c>
    </row>
    <row r="1334" spans="1:3" ht="16" x14ac:dyDescent="0.2">
      <c r="A1334" s="26" t="s">
        <v>9392</v>
      </c>
      <c r="B1334" s="28">
        <v>1700000</v>
      </c>
      <c r="C1334" s="28">
        <v>705000</v>
      </c>
    </row>
    <row r="1335" spans="1:3" ht="16" x14ac:dyDescent="0.2">
      <c r="A1335" s="26" t="s">
        <v>8064</v>
      </c>
      <c r="B1335" s="28">
        <v>0</v>
      </c>
      <c r="C1335" s="28">
        <v>0</v>
      </c>
    </row>
    <row r="1336" spans="1:3" ht="16" x14ac:dyDescent="0.2">
      <c r="A1336" s="26" t="s">
        <v>2376</v>
      </c>
      <c r="B1336" s="28">
        <v>21400</v>
      </c>
      <c r="C1336" s="28">
        <v>2000</v>
      </c>
    </row>
    <row r="1337" spans="1:3" ht="16" x14ac:dyDescent="0.2">
      <c r="A1337" s="26" t="s">
        <v>6670</v>
      </c>
      <c r="B1337" s="28">
        <v>49600</v>
      </c>
      <c r="C1337" s="28">
        <v>26600</v>
      </c>
    </row>
    <row r="1338" spans="1:3" ht="16" x14ac:dyDescent="0.2">
      <c r="A1338" s="26" t="s">
        <v>6122</v>
      </c>
      <c r="B1338" s="28">
        <v>121000</v>
      </c>
      <c r="C1338" s="28">
        <v>12100</v>
      </c>
    </row>
    <row r="1339" spans="1:3" ht="16" x14ac:dyDescent="0.2">
      <c r="A1339" s="26" t="s">
        <v>7989</v>
      </c>
      <c r="B1339" s="28">
        <v>6700</v>
      </c>
      <c r="C1339" s="28">
        <v>2700</v>
      </c>
    </row>
    <row r="1340" spans="1:3" ht="16" x14ac:dyDescent="0.2">
      <c r="A1340" s="26" t="s">
        <v>8835</v>
      </c>
      <c r="B1340" s="28">
        <v>164000</v>
      </c>
      <c r="C1340" s="28">
        <v>0</v>
      </c>
    </row>
    <row r="1341" spans="1:3" ht="16" x14ac:dyDescent="0.2">
      <c r="A1341" s="26" t="s">
        <v>5959</v>
      </c>
      <c r="B1341" s="28">
        <v>10700000</v>
      </c>
      <c r="C1341" s="28">
        <v>1200000</v>
      </c>
    </row>
    <row r="1342" spans="1:3" ht="16" x14ac:dyDescent="0.2">
      <c r="A1342" s="26" t="s">
        <v>9452</v>
      </c>
      <c r="B1342" s="28">
        <v>26700</v>
      </c>
      <c r="C1342" s="28">
        <v>604</v>
      </c>
    </row>
    <row r="1343" spans="1:3" ht="16" x14ac:dyDescent="0.2">
      <c r="A1343" s="26" t="s">
        <v>6226</v>
      </c>
      <c r="B1343" s="28">
        <v>147000</v>
      </c>
      <c r="C1343" s="28">
        <v>44900</v>
      </c>
    </row>
    <row r="1344" spans="1:3" ht="16" x14ac:dyDescent="0.2">
      <c r="A1344" s="26" t="s">
        <v>9318</v>
      </c>
      <c r="B1344" s="28">
        <v>112000</v>
      </c>
      <c r="C1344" s="28">
        <v>27100</v>
      </c>
    </row>
    <row r="1345" spans="1:3" ht="16" x14ac:dyDescent="0.2">
      <c r="A1345" s="26" t="s">
        <v>7631</v>
      </c>
      <c r="B1345" s="28">
        <v>20600</v>
      </c>
      <c r="C1345" s="28">
        <v>27200</v>
      </c>
    </row>
    <row r="1346" spans="1:3" ht="16" x14ac:dyDescent="0.2">
      <c r="A1346" s="26" t="s">
        <v>8234</v>
      </c>
      <c r="B1346" s="28">
        <v>1800</v>
      </c>
      <c r="C1346" s="28">
        <v>50</v>
      </c>
    </row>
    <row r="1347" spans="1:3" ht="16" x14ac:dyDescent="0.2">
      <c r="A1347" s="26" t="s">
        <v>9476</v>
      </c>
      <c r="B1347" s="28">
        <v>351000</v>
      </c>
      <c r="C1347" s="28">
        <v>195000</v>
      </c>
    </row>
    <row r="1348" spans="1:3" ht="16" x14ac:dyDescent="0.2">
      <c r="A1348" s="26" t="s">
        <v>9479</v>
      </c>
      <c r="B1348" s="28">
        <v>37100</v>
      </c>
      <c r="C1348" s="28">
        <v>0</v>
      </c>
    </row>
    <row r="1349" spans="1:3" ht="16" x14ac:dyDescent="0.2">
      <c r="A1349" s="26" t="s">
        <v>3507</v>
      </c>
      <c r="B1349" s="28">
        <v>6600000</v>
      </c>
      <c r="C1349" s="28">
        <v>2400000</v>
      </c>
    </row>
    <row r="1350" spans="1:3" ht="16" x14ac:dyDescent="0.2">
      <c r="A1350" s="26" t="s">
        <v>9492</v>
      </c>
      <c r="B1350" s="28">
        <v>0</v>
      </c>
      <c r="C1350" s="28">
        <v>0</v>
      </c>
    </row>
    <row r="1351" spans="1:3" ht="16" x14ac:dyDescent="0.2">
      <c r="A1351" s="26" t="s">
        <v>9496</v>
      </c>
      <c r="B1351" s="28">
        <v>97300</v>
      </c>
      <c r="C1351" s="28">
        <v>22400</v>
      </c>
    </row>
    <row r="1352" spans="1:3" ht="16" x14ac:dyDescent="0.2">
      <c r="A1352" s="26" t="s">
        <v>9499</v>
      </c>
      <c r="B1352" s="28">
        <v>746000</v>
      </c>
      <c r="C1352" s="28">
        <v>20900</v>
      </c>
    </row>
    <row r="1353" spans="1:3" ht="16" x14ac:dyDescent="0.2">
      <c r="A1353" s="26" t="s">
        <v>7274</v>
      </c>
      <c r="B1353" s="28">
        <v>0</v>
      </c>
      <c r="C1353" s="28">
        <v>0</v>
      </c>
    </row>
    <row r="1354" spans="1:3" ht="16" x14ac:dyDescent="0.2">
      <c r="A1354" s="26" t="s">
        <v>9503</v>
      </c>
      <c r="B1354" s="28">
        <v>14</v>
      </c>
      <c r="C1354" s="28">
        <v>0</v>
      </c>
    </row>
    <row r="1355" spans="1:3" ht="16" x14ac:dyDescent="0.2">
      <c r="A1355" s="26" t="s">
        <v>6341</v>
      </c>
      <c r="B1355" s="28">
        <v>621</v>
      </c>
      <c r="C1355" s="28">
        <v>21600</v>
      </c>
    </row>
    <row r="1356" spans="1:3" ht="16" x14ac:dyDescent="0.2">
      <c r="A1356" s="26" t="s">
        <v>8653</v>
      </c>
      <c r="B1356" s="28">
        <v>11800000</v>
      </c>
      <c r="C1356" s="28">
        <v>615000</v>
      </c>
    </row>
    <row r="1357" spans="1:3" ht="16" x14ac:dyDescent="0.2">
      <c r="A1357" s="26" t="s">
        <v>9511</v>
      </c>
      <c r="B1357" s="28">
        <v>65400</v>
      </c>
      <c r="C1357" s="28">
        <v>0</v>
      </c>
    </row>
    <row r="1358" spans="1:3" ht="16" x14ac:dyDescent="0.2">
      <c r="A1358" s="26" t="s">
        <v>5316</v>
      </c>
      <c r="B1358" s="28">
        <v>531000</v>
      </c>
      <c r="C1358" s="28">
        <v>50600</v>
      </c>
    </row>
    <row r="1359" spans="1:3" ht="16" x14ac:dyDescent="0.2">
      <c r="A1359" s="26" t="s">
        <v>8132</v>
      </c>
      <c r="B1359" s="28">
        <v>16000</v>
      </c>
      <c r="C1359" s="28">
        <v>3600</v>
      </c>
    </row>
    <row r="1360" spans="1:3" ht="16" x14ac:dyDescent="0.2">
      <c r="A1360" s="26" t="s">
        <v>9535</v>
      </c>
      <c r="B1360" s="28">
        <v>0</v>
      </c>
      <c r="C1360" s="28">
        <v>0</v>
      </c>
    </row>
    <row r="1361" spans="1:3" ht="16" x14ac:dyDescent="0.2">
      <c r="A1361" s="26" t="s">
        <v>8754</v>
      </c>
      <c r="B1361" s="28">
        <v>408</v>
      </c>
      <c r="C1361" s="28">
        <v>0</v>
      </c>
    </row>
    <row r="1362" spans="1:3" ht="16" x14ac:dyDescent="0.2">
      <c r="A1362" s="26" t="s">
        <v>3285</v>
      </c>
      <c r="B1362" s="28">
        <v>24800</v>
      </c>
      <c r="C1362" s="28">
        <v>1</v>
      </c>
    </row>
    <row r="1363" spans="1:3" ht="16" x14ac:dyDescent="0.2">
      <c r="A1363" s="26" t="s">
        <v>9572</v>
      </c>
      <c r="B1363" s="28">
        <v>10</v>
      </c>
      <c r="C1363" s="28">
        <v>0</v>
      </c>
    </row>
    <row r="1364" spans="1:3" ht="16" x14ac:dyDescent="0.2">
      <c r="A1364" s="26" t="s">
        <v>922</v>
      </c>
      <c r="B1364" s="28">
        <v>632000</v>
      </c>
      <c r="C1364" s="28">
        <v>20700</v>
      </c>
    </row>
    <row r="1365" spans="1:3" ht="16" x14ac:dyDescent="0.2">
      <c r="A1365" s="26" t="s">
        <v>712</v>
      </c>
      <c r="B1365" s="28">
        <v>0</v>
      </c>
      <c r="C1365" s="28">
        <v>0</v>
      </c>
    </row>
    <row r="1366" spans="1:3" ht="16" x14ac:dyDescent="0.2">
      <c r="A1366" s="26" t="s">
        <v>9605</v>
      </c>
      <c r="B1366" s="28">
        <v>251</v>
      </c>
      <c r="C1366" s="28">
        <v>464</v>
      </c>
    </row>
    <row r="1367" spans="1:3" ht="16" x14ac:dyDescent="0.2">
      <c r="A1367" s="26" t="s">
        <v>6519</v>
      </c>
      <c r="B1367" s="28">
        <v>82100</v>
      </c>
      <c r="C1367" s="28">
        <v>24700</v>
      </c>
    </row>
    <row r="1368" spans="1:3" ht="16" x14ac:dyDescent="0.2">
      <c r="A1368" s="26" t="s">
        <v>9615</v>
      </c>
      <c r="B1368" s="28">
        <v>424</v>
      </c>
      <c r="C1368" s="28">
        <v>1100</v>
      </c>
    </row>
    <row r="1369" spans="1:3" ht="16" x14ac:dyDescent="0.2">
      <c r="A1369" s="26" t="s">
        <v>8653</v>
      </c>
      <c r="B1369" s="28">
        <v>11800000</v>
      </c>
      <c r="C1369" s="28">
        <v>615000</v>
      </c>
    </row>
    <row r="1370" spans="1:3" ht="16" x14ac:dyDescent="0.2">
      <c r="A1370" s="26" t="s">
        <v>9623</v>
      </c>
      <c r="B1370" s="28">
        <v>139000</v>
      </c>
      <c r="C1370" s="28">
        <v>6800</v>
      </c>
    </row>
    <row r="1371" spans="1:3" ht="16" x14ac:dyDescent="0.2">
      <c r="A1371" s="26" t="s">
        <v>9624</v>
      </c>
      <c r="B1371" s="28">
        <v>102000</v>
      </c>
      <c r="C1371" s="28">
        <v>1900</v>
      </c>
    </row>
    <row r="1372" spans="1:3" ht="16" x14ac:dyDescent="0.2">
      <c r="A1372" s="26" t="s">
        <v>9625</v>
      </c>
      <c r="B1372" s="28">
        <v>1800</v>
      </c>
      <c r="C1372" s="28">
        <v>0</v>
      </c>
    </row>
    <row r="1373" spans="1:3" ht="16" x14ac:dyDescent="0.2">
      <c r="A1373" s="26" t="s">
        <v>1874</v>
      </c>
      <c r="B1373" s="28">
        <v>92400</v>
      </c>
      <c r="C1373" s="28">
        <v>1900</v>
      </c>
    </row>
    <row r="1374" spans="1:3" ht="16" x14ac:dyDescent="0.2">
      <c r="A1374" s="26" t="s">
        <v>1333</v>
      </c>
      <c r="B1374" s="28">
        <v>31900</v>
      </c>
      <c r="C1374" s="28">
        <v>5700</v>
      </c>
    </row>
    <row r="1375" spans="1:3" ht="16" x14ac:dyDescent="0.2">
      <c r="A1375" s="26" t="s">
        <v>6992</v>
      </c>
      <c r="B1375" s="28">
        <v>2100</v>
      </c>
      <c r="C1375" s="28">
        <v>1900</v>
      </c>
    </row>
    <row r="1376" spans="1:3" ht="16" x14ac:dyDescent="0.2">
      <c r="A1376" s="26" t="s">
        <v>8368</v>
      </c>
      <c r="B1376" s="28">
        <v>368000</v>
      </c>
      <c r="C1376" s="28">
        <v>38000</v>
      </c>
    </row>
    <row r="1377" spans="1:3" ht="16" x14ac:dyDescent="0.2">
      <c r="A1377" s="26" t="s">
        <v>2459</v>
      </c>
      <c r="B1377" s="28">
        <v>5100</v>
      </c>
      <c r="C1377" s="28">
        <v>0</v>
      </c>
    </row>
    <row r="1378" spans="1:3" ht="16" x14ac:dyDescent="0.2">
      <c r="A1378" s="26" t="s">
        <v>7328</v>
      </c>
      <c r="B1378" s="28">
        <v>88000</v>
      </c>
      <c r="C1378" s="28">
        <v>19200</v>
      </c>
    </row>
    <row r="1379" spans="1:3" ht="16" x14ac:dyDescent="0.2">
      <c r="A1379" s="26" t="s">
        <v>7026</v>
      </c>
      <c r="B1379" s="28">
        <v>107000</v>
      </c>
      <c r="C1379" s="28">
        <v>1500</v>
      </c>
    </row>
    <row r="1380" spans="1:3" ht="16" x14ac:dyDescent="0.2">
      <c r="A1380" s="26" t="s">
        <v>532</v>
      </c>
      <c r="B1380" s="28">
        <v>664000</v>
      </c>
      <c r="C1380" s="28">
        <v>32400</v>
      </c>
    </row>
    <row r="1381" spans="1:3" ht="16" x14ac:dyDescent="0.2">
      <c r="A1381" s="26" t="s">
        <v>9678</v>
      </c>
      <c r="B1381" s="28">
        <v>18700</v>
      </c>
      <c r="C1381" s="28">
        <v>5300</v>
      </c>
    </row>
    <row r="1382" spans="1:3" ht="16" x14ac:dyDescent="0.2">
      <c r="A1382" s="26" t="s">
        <v>9681</v>
      </c>
      <c r="B1382" s="28">
        <v>117000</v>
      </c>
      <c r="C1382" s="28">
        <v>21700</v>
      </c>
    </row>
    <row r="1383" spans="1:3" ht="16" x14ac:dyDescent="0.2">
      <c r="A1383" s="26" t="s">
        <v>7328</v>
      </c>
      <c r="B1383" s="28">
        <v>88000</v>
      </c>
      <c r="C1383" s="28">
        <v>19200</v>
      </c>
    </row>
    <row r="1384" spans="1:3" ht="16" x14ac:dyDescent="0.2">
      <c r="A1384" s="26" t="s">
        <v>532</v>
      </c>
      <c r="B1384" s="28">
        <v>664000</v>
      </c>
      <c r="C1384" s="28">
        <v>32400</v>
      </c>
    </row>
    <row r="1385" spans="1:3" ht="16" x14ac:dyDescent="0.2">
      <c r="A1385" s="26" t="s">
        <v>9714</v>
      </c>
      <c r="B1385" s="28">
        <v>11700000</v>
      </c>
      <c r="C1385" s="28">
        <v>1600000</v>
      </c>
    </row>
    <row r="1386" spans="1:3" ht="16" x14ac:dyDescent="0.2">
      <c r="A1386" s="26" t="s">
        <v>7026</v>
      </c>
      <c r="B1386" s="28">
        <v>107000</v>
      </c>
      <c r="C1386" s="28">
        <v>1500</v>
      </c>
    </row>
    <row r="1387" spans="1:3" ht="16" x14ac:dyDescent="0.2">
      <c r="A1387" s="26" t="s">
        <v>7095</v>
      </c>
      <c r="B1387" s="28">
        <v>0</v>
      </c>
      <c r="C1387" s="28">
        <v>0</v>
      </c>
    </row>
    <row r="1388" spans="1:3" ht="16" x14ac:dyDescent="0.2">
      <c r="A1388" s="26" t="s">
        <v>2466</v>
      </c>
      <c r="B1388" s="28">
        <v>4300</v>
      </c>
      <c r="C1388" s="28">
        <v>0</v>
      </c>
    </row>
    <row r="1389" spans="1:3" ht="16" x14ac:dyDescent="0.2">
      <c r="A1389" s="26" t="s">
        <v>7748</v>
      </c>
      <c r="B1389" s="28">
        <v>85300</v>
      </c>
      <c r="C1389" s="28">
        <v>18500</v>
      </c>
    </row>
    <row r="1390" spans="1:3" ht="16" x14ac:dyDescent="0.2">
      <c r="A1390" s="26" t="s">
        <v>9758</v>
      </c>
      <c r="B1390" s="28">
        <v>6</v>
      </c>
      <c r="C1390" s="28">
        <v>20100</v>
      </c>
    </row>
    <row r="1391" spans="1:3" ht="16" x14ac:dyDescent="0.2">
      <c r="A1391" s="26" t="s">
        <v>9759</v>
      </c>
      <c r="B1391" s="28">
        <v>13</v>
      </c>
      <c r="C1391" s="28">
        <v>0</v>
      </c>
    </row>
    <row r="1392" spans="1:3" ht="16" x14ac:dyDescent="0.2">
      <c r="A1392" s="26" t="s">
        <v>9763</v>
      </c>
      <c r="B1392" s="28">
        <v>3400</v>
      </c>
      <c r="C1392" s="28">
        <v>0</v>
      </c>
    </row>
    <row r="1393" spans="1:3" ht="16" x14ac:dyDescent="0.2">
      <c r="A1393" s="26" t="s">
        <v>9774</v>
      </c>
      <c r="B1393" s="28">
        <v>118000</v>
      </c>
      <c r="C1393" s="28">
        <v>31100</v>
      </c>
    </row>
    <row r="1394" spans="1:3" ht="16" x14ac:dyDescent="0.2">
      <c r="A1394" s="26" t="s">
        <v>9379</v>
      </c>
      <c r="B1394" s="28">
        <v>114000</v>
      </c>
      <c r="C1394" s="28">
        <v>769</v>
      </c>
    </row>
    <row r="1395" spans="1:3" ht="16" x14ac:dyDescent="0.2">
      <c r="A1395" s="26" t="s">
        <v>2334</v>
      </c>
      <c r="B1395" s="28">
        <v>147000</v>
      </c>
      <c r="C1395" s="28">
        <v>74600</v>
      </c>
    </row>
    <row r="1396" spans="1:3" ht="16" x14ac:dyDescent="0.2">
      <c r="A1396" s="26"/>
      <c r="B1396" s="28" t="e">
        <v>#VALUE!</v>
      </c>
      <c r="C1396" s="28" t="e">
        <v>#VALUE!</v>
      </c>
    </row>
    <row r="1397" spans="1:3" ht="16" x14ac:dyDescent="0.2">
      <c r="A1397" s="26" t="s">
        <v>9793</v>
      </c>
      <c r="B1397" s="28">
        <v>766</v>
      </c>
      <c r="C1397" s="28">
        <v>0</v>
      </c>
    </row>
    <row r="1398" spans="1:3" ht="16" x14ac:dyDescent="0.2">
      <c r="A1398" s="26"/>
      <c r="B1398" s="28" t="e">
        <v>#VALUE!</v>
      </c>
      <c r="C1398" s="28" t="e">
        <v>#VALUE!</v>
      </c>
    </row>
    <row r="1399" spans="1:3" ht="16" x14ac:dyDescent="0.2">
      <c r="A1399" s="26" t="s">
        <v>9352</v>
      </c>
      <c r="B1399" s="28">
        <v>3700</v>
      </c>
      <c r="C1399" s="28">
        <v>472</v>
      </c>
    </row>
    <row r="1400" spans="1:3" ht="16" x14ac:dyDescent="0.2">
      <c r="A1400" s="26" t="s">
        <v>9803</v>
      </c>
      <c r="B1400" s="28">
        <v>2600</v>
      </c>
      <c r="C1400" s="28">
        <v>0</v>
      </c>
    </row>
    <row r="1401" spans="1:3" ht="16" x14ac:dyDescent="0.2">
      <c r="A1401" s="26" t="s">
        <v>9804</v>
      </c>
      <c r="B1401" s="28">
        <v>0</v>
      </c>
      <c r="C1401" s="28">
        <v>0</v>
      </c>
    </row>
    <row r="1402" spans="1:3" ht="16" x14ac:dyDescent="0.2">
      <c r="A1402" s="26" t="s">
        <v>9805</v>
      </c>
      <c r="B1402" s="28">
        <v>37800</v>
      </c>
      <c r="C1402" s="28">
        <v>0</v>
      </c>
    </row>
    <row r="1403" spans="1:3" ht="16" x14ac:dyDescent="0.2">
      <c r="A1403" s="26" t="s">
        <v>8196</v>
      </c>
      <c r="B1403" s="28">
        <v>31300</v>
      </c>
      <c r="C1403" s="28">
        <v>4200</v>
      </c>
    </row>
    <row r="1404" spans="1:3" ht="16" x14ac:dyDescent="0.2">
      <c r="A1404" s="26" t="s">
        <v>93</v>
      </c>
      <c r="B1404" s="28">
        <v>64100000</v>
      </c>
      <c r="C1404" s="28">
        <v>3800000</v>
      </c>
    </row>
    <row r="1405" spans="1:3" ht="16" x14ac:dyDescent="0.2">
      <c r="A1405" s="26" t="s">
        <v>8106</v>
      </c>
      <c r="B1405" s="28">
        <v>25300</v>
      </c>
      <c r="C1405" s="28">
        <v>4100</v>
      </c>
    </row>
    <row r="1406" spans="1:3" ht="16" x14ac:dyDescent="0.2">
      <c r="A1406" s="26" t="s">
        <v>8203</v>
      </c>
      <c r="B1406" s="28">
        <v>13100</v>
      </c>
      <c r="C1406" s="28">
        <v>0</v>
      </c>
    </row>
    <row r="1407" spans="1:3" ht="16" x14ac:dyDescent="0.2">
      <c r="A1407" s="26" t="s">
        <v>7391</v>
      </c>
      <c r="B1407" s="28">
        <v>438</v>
      </c>
      <c r="C1407" s="28">
        <v>0</v>
      </c>
    </row>
    <row r="1408" spans="1:3" ht="16" x14ac:dyDescent="0.2">
      <c r="A1408" s="26" t="s">
        <v>5449</v>
      </c>
      <c r="B1408" s="28">
        <v>15600</v>
      </c>
      <c r="C1408" s="28">
        <v>35600</v>
      </c>
    </row>
    <row r="1409" spans="1:3" ht="16" x14ac:dyDescent="0.2">
      <c r="A1409" s="26" t="s">
        <v>6813</v>
      </c>
      <c r="B1409" s="28">
        <v>0</v>
      </c>
      <c r="C1409" s="28">
        <v>0</v>
      </c>
    </row>
    <row r="1410" spans="1:3" ht="16" x14ac:dyDescent="0.2">
      <c r="A1410" s="26" t="s">
        <v>8813</v>
      </c>
      <c r="B1410" s="28">
        <v>921</v>
      </c>
      <c r="C1410" s="28">
        <v>330</v>
      </c>
    </row>
    <row r="1411" spans="1:3" ht="16" x14ac:dyDescent="0.2">
      <c r="A1411" s="26" t="s">
        <v>9841</v>
      </c>
      <c r="B1411" s="28">
        <v>326000</v>
      </c>
      <c r="C1411" s="28">
        <v>28400</v>
      </c>
    </row>
    <row r="1412" spans="1:3" ht="16" x14ac:dyDescent="0.2">
      <c r="A1412" s="26" t="s">
        <v>9852</v>
      </c>
      <c r="B1412" s="28">
        <v>1700</v>
      </c>
      <c r="C1412" s="28">
        <v>969</v>
      </c>
    </row>
    <row r="1413" spans="1:3" ht="16" x14ac:dyDescent="0.2">
      <c r="A1413" s="26" t="s">
        <v>7901</v>
      </c>
      <c r="B1413" s="28">
        <v>1400</v>
      </c>
      <c r="C1413" s="28">
        <v>10900</v>
      </c>
    </row>
    <row r="1414" spans="1:3" ht="16" x14ac:dyDescent="0.2">
      <c r="A1414" s="26" t="s">
        <v>7938</v>
      </c>
      <c r="B1414" s="28">
        <v>49800</v>
      </c>
      <c r="C1414" s="28">
        <v>22900</v>
      </c>
    </row>
    <row r="1415" spans="1:3" ht="16" x14ac:dyDescent="0.2">
      <c r="A1415" s="26" t="s">
        <v>7813</v>
      </c>
      <c r="B1415" s="28">
        <v>420</v>
      </c>
      <c r="C1415" s="28">
        <v>0</v>
      </c>
    </row>
    <row r="1416" spans="1:3" ht="16" x14ac:dyDescent="0.2">
      <c r="A1416" s="26" t="s">
        <v>7500</v>
      </c>
      <c r="B1416" s="28">
        <v>12300000</v>
      </c>
      <c r="C1416" s="28">
        <v>1100000</v>
      </c>
    </row>
    <row r="1417" spans="1:3" ht="16" x14ac:dyDescent="0.2">
      <c r="A1417" s="26" t="s">
        <v>4633</v>
      </c>
      <c r="B1417" s="28">
        <v>66000</v>
      </c>
      <c r="C1417" s="28">
        <v>47100</v>
      </c>
    </row>
    <row r="1418" spans="1:3" ht="16" x14ac:dyDescent="0.2">
      <c r="A1418" s="26" t="s">
        <v>9894</v>
      </c>
      <c r="B1418" s="28">
        <v>922000</v>
      </c>
      <c r="C1418" s="28">
        <v>2400</v>
      </c>
    </row>
    <row r="1419" spans="1:3" ht="16" x14ac:dyDescent="0.2">
      <c r="A1419" s="26" t="s">
        <v>9902</v>
      </c>
      <c r="B1419" s="28">
        <v>1100000</v>
      </c>
      <c r="C1419" s="28">
        <v>1000000</v>
      </c>
    </row>
    <row r="1420" spans="1:3" ht="16" x14ac:dyDescent="0.2">
      <c r="A1420" s="26" t="s">
        <v>344</v>
      </c>
      <c r="B1420" s="28">
        <v>4700</v>
      </c>
      <c r="C1420" s="28">
        <v>0</v>
      </c>
    </row>
    <row r="1421" spans="1:3" ht="16" x14ac:dyDescent="0.2">
      <c r="A1421" s="26" t="s">
        <v>9206</v>
      </c>
      <c r="B1421" s="28">
        <v>225000</v>
      </c>
      <c r="C1421" s="28">
        <v>2300</v>
      </c>
    </row>
    <row r="1422" spans="1:3" ht="16" x14ac:dyDescent="0.2">
      <c r="A1422" s="26" t="s">
        <v>7972</v>
      </c>
      <c r="B1422" s="28">
        <v>20700</v>
      </c>
      <c r="C1422" s="28">
        <v>1200</v>
      </c>
    </row>
    <row r="1423" spans="1:3" ht="16" x14ac:dyDescent="0.2">
      <c r="A1423" s="26" t="s">
        <v>3285</v>
      </c>
      <c r="B1423" s="28">
        <v>24800</v>
      </c>
      <c r="C1423" s="28">
        <v>1</v>
      </c>
    </row>
    <row r="1424" spans="1:3" ht="16" x14ac:dyDescent="0.2">
      <c r="A1424" s="26" t="s">
        <v>9929</v>
      </c>
      <c r="B1424" s="28">
        <v>798000</v>
      </c>
      <c r="C1424" s="28">
        <v>7300</v>
      </c>
    </row>
    <row r="1425" spans="1:3" ht="16" x14ac:dyDescent="0.2">
      <c r="A1425" s="26" t="s">
        <v>9936</v>
      </c>
      <c r="B1425" s="28">
        <v>2000</v>
      </c>
      <c r="C1425" s="28">
        <v>3000</v>
      </c>
    </row>
    <row r="1426" spans="1:3" ht="16" x14ac:dyDescent="0.2">
      <c r="A1426" s="26" t="s">
        <v>9937</v>
      </c>
      <c r="B1426" s="28">
        <v>2100</v>
      </c>
      <c r="C1426" s="28">
        <v>630</v>
      </c>
    </row>
    <row r="1427" spans="1:3" ht="16" x14ac:dyDescent="0.2">
      <c r="A1427" s="26" t="s">
        <v>6384</v>
      </c>
      <c r="B1427" s="28">
        <v>0</v>
      </c>
      <c r="C1427" s="28">
        <v>0</v>
      </c>
    </row>
    <row r="1428" spans="1:3" ht="16" x14ac:dyDescent="0.2">
      <c r="A1428" s="26" t="s">
        <v>9951</v>
      </c>
      <c r="B1428" s="28">
        <v>0</v>
      </c>
      <c r="C1428" s="28">
        <v>0</v>
      </c>
    </row>
    <row r="1429" spans="1:3" ht="16" x14ac:dyDescent="0.2">
      <c r="A1429" s="26" t="s">
        <v>9953</v>
      </c>
      <c r="B1429" s="28">
        <v>0</v>
      </c>
      <c r="C1429" s="28">
        <v>0</v>
      </c>
    </row>
    <row r="1430" spans="1:3" ht="16" x14ac:dyDescent="0.2">
      <c r="A1430" s="26"/>
      <c r="B1430" s="28" t="e">
        <v>#VALUE!</v>
      </c>
      <c r="C1430" s="28" t="e">
        <v>#VALUE!</v>
      </c>
    </row>
    <row r="1431" spans="1:3" ht="16" x14ac:dyDescent="0.2">
      <c r="A1431" s="26" t="s">
        <v>9954</v>
      </c>
      <c r="B1431" s="28">
        <v>144000</v>
      </c>
      <c r="C1431" s="28">
        <v>4400</v>
      </c>
    </row>
    <row r="1432" spans="1:3" ht="16" x14ac:dyDescent="0.2">
      <c r="A1432" s="26" t="s">
        <v>9956</v>
      </c>
      <c r="B1432" s="28">
        <v>5400</v>
      </c>
      <c r="C1432" s="28">
        <v>5200</v>
      </c>
    </row>
    <row r="1433" spans="1:3" ht="16" x14ac:dyDescent="0.2">
      <c r="A1433" s="26" t="s">
        <v>7167</v>
      </c>
      <c r="B1433" s="28">
        <v>2600</v>
      </c>
      <c r="C1433" s="28">
        <v>0</v>
      </c>
    </row>
    <row r="1434" spans="1:3" ht="16" x14ac:dyDescent="0.2">
      <c r="A1434" s="26" t="s">
        <v>9958</v>
      </c>
      <c r="B1434" s="28">
        <v>1100000</v>
      </c>
      <c r="C1434" s="28">
        <v>11000</v>
      </c>
    </row>
    <row r="1435" spans="1:3" ht="16" x14ac:dyDescent="0.2">
      <c r="A1435" s="26" t="s">
        <v>5721</v>
      </c>
      <c r="B1435" s="28">
        <v>11300000</v>
      </c>
      <c r="C1435" s="28">
        <v>3</v>
      </c>
    </row>
    <row r="1436" spans="1:3" ht="16" x14ac:dyDescent="0.2">
      <c r="A1436" s="26" t="s">
        <v>9963</v>
      </c>
      <c r="B1436" s="28">
        <v>19100</v>
      </c>
      <c r="C1436" s="28">
        <v>266</v>
      </c>
    </row>
    <row r="1437" spans="1:3" ht="16" x14ac:dyDescent="0.2">
      <c r="A1437" s="26" t="s">
        <v>6542</v>
      </c>
      <c r="B1437" s="28">
        <v>4600</v>
      </c>
      <c r="C1437" s="28">
        <v>7000</v>
      </c>
    </row>
    <row r="1438" spans="1:3" ht="16" x14ac:dyDescent="0.2">
      <c r="A1438" s="26" t="s">
        <v>7418</v>
      </c>
      <c r="B1438" s="28">
        <v>25900</v>
      </c>
      <c r="C1438" s="28">
        <v>1600</v>
      </c>
    </row>
    <row r="1439" spans="1:3" ht="16" x14ac:dyDescent="0.2">
      <c r="A1439" s="26" t="s">
        <v>9976</v>
      </c>
      <c r="B1439" s="28">
        <v>0</v>
      </c>
      <c r="C1439" s="28">
        <v>0</v>
      </c>
    </row>
    <row r="1440" spans="1:3" ht="16" x14ac:dyDescent="0.2">
      <c r="A1440" s="26" t="s">
        <v>9987</v>
      </c>
      <c r="B1440" s="28">
        <v>0</v>
      </c>
      <c r="C1440" s="28">
        <v>0</v>
      </c>
    </row>
    <row r="1441" spans="1:3" ht="16" x14ac:dyDescent="0.2">
      <c r="A1441" s="26" t="s">
        <v>7213</v>
      </c>
      <c r="B1441" s="28">
        <v>13200</v>
      </c>
      <c r="C1441" s="28">
        <v>20500</v>
      </c>
    </row>
    <row r="1442" spans="1:3" ht="16" x14ac:dyDescent="0.2">
      <c r="A1442" s="26" t="s">
        <v>3620</v>
      </c>
      <c r="B1442" s="28">
        <v>0</v>
      </c>
      <c r="C1442" s="28">
        <v>0</v>
      </c>
    </row>
    <row r="1443" spans="1:3" ht="16" x14ac:dyDescent="0.2">
      <c r="A1443" s="26" t="s">
        <v>4739</v>
      </c>
      <c r="B1443" s="28">
        <v>27900</v>
      </c>
      <c r="C1443" s="28">
        <v>23500</v>
      </c>
    </row>
    <row r="1444" spans="1:3" ht="16" x14ac:dyDescent="0.2">
      <c r="A1444" s="26" t="s">
        <v>10007</v>
      </c>
      <c r="B1444" s="28">
        <v>0</v>
      </c>
      <c r="C1444" s="28">
        <v>0</v>
      </c>
    </row>
    <row r="1445" spans="1:3" ht="16" x14ac:dyDescent="0.2">
      <c r="A1445" s="26" t="s">
        <v>10012</v>
      </c>
      <c r="B1445" s="28">
        <v>37200</v>
      </c>
      <c r="C1445" s="28">
        <v>5700</v>
      </c>
    </row>
    <row r="1446" spans="1:3" ht="16" x14ac:dyDescent="0.2">
      <c r="A1446" s="26" t="s">
        <v>6705</v>
      </c>
      <c r="B1446" s="28">
        <v>17000</v>
      </c>
      <c r="C1446" s="28">
        <v>2700</v>
      </c>
    </row>
    <row r="1447" spans="1:3" ht="16" x14ac:dyDescent="0.2">
      <c r="A1447" s="26" t="s">
        <v>10013</v>
      </c>
      <c r="B1447" s="28">
        <v>138</v>
      </c>
      <c r="C1447" s="28">
        <v>0</v>
      </c>
    </row>
    <row r="1448" spans="1:3" ht="16" x14ac:dyDescent="0.2">
      <c r="A1448" s="26" t="s">
        <v>8575</v>
      </c>
      <c r="B1448" s="28">
        <v>0</v>
      </c>
      <c r="C1448" s="28">
        <v>0</v>
      </c>
    </row>
    <row r="1449" spans="1:3" ht="16" x14ac:dyDescent="0.2">
      <c r="A1449" s="26" t="s">
        <v>10014</v>
      </c>
      <c r="B1449" s="28">
        <v>109000</v>
      </c>
      <c r="C1449" s="28">
        <v>766</v>
      </c>
    </row>
    <row r="1450" spans="1:3" ht="16" x14ac:dyDescent="0.2">
      <c r="A1450" s="26" t="s">
        <v>9001</v>
      </c>
      <c r="B1450" s="28">
        <v>0</v>
      </c>
      <c r="C1450" s="28">
        <v>0</v>
      </c>
    </row>
    <row r="1451" spans="1:3" ht="16" x14ac:dyDescent="0.2">
      <c r="A1451" s="26" t="s">
        <v>10018</v>
      </c>
      <c r="B1451" s="28">
        <v>1600</v>
      </c>
      <c r="C1451" s="28">
        <v>9700</v>
      </c>
    </row>
    <row r="1452" spans="1:3" ht="16" x14ac:dyDescent="0.2">
      <c r="A1452" s="26" t="s">
        <v>10023</v>
      </c>
      <c r="B1452" s="28">
        <v>11400</v>
      </c>
      <c r="C1452" s="28">
        <v>736</v>
      </c>
    </row>
    <row r="1453" spans="1:3" ht="16" x14ac:dyDescent="0.2">
      <c r="A1453" s="26" t="s">
        <v>7510</v>
      </c>
      <c r="B1453" s="28">
        <v>380000</v>
      </c>
      <c r="C1453" s="28">
        <v>14100</v>
      </c>
    </row>
    <row r="1454" spans="1:3" ht="16" x14ac:dyDescent="0.2">
      <c r="A1454" s="26" t="s">
        <v>10027</v>
      </c>
      <c r="B1454" s="28">
        <v>11800</v>
      </c>
      <c r="C1454" s="28">
        <v>7600</v>
      </c>
    </row>
    <row r="1455" spans="1:3" ht="16" x14ac:dyDescent="0.2">
      <c r="A1455" s="26" t="s">
        <v>964</v>
      </c>
      <c r="B1455" s="28">
        <v>51500</v>
      </c>
      <c r="C1455" s="28">
        <v>0</v>
      </c>
    </row>
    <row r="1456" spans="1:3" ht="16" x14ac:dyDescent="0.2">
      <c r="A1456" s="26" t="s">
        <v>377</v>
      </c>
      <c r="B1456" s="28">
        <v>134000</v>
      </c>
      <c r="C1456" s="28">
        <v>130000</v>
      </c>
    </row>
    <row r="1457" spans="1:3" ht="16" x14ac:dyDescent="0.2">
      <c r="A1457" s="26" t="s">
        <v>7850</v>
      </c>
      <c r="B1457" s="28">
        <v>434000</v>
      </c>
      <c r="C1457" s="28">
        <v>25200</v>
      </c>
    </row>
    <row r="1458" spans="1:3" ht="16" x14ac:dyDescent="0.2">
      <c r="A1458" s="26" t="s">
        <v>10046</v>
      </c>
      <c r="B1458" s="28">
        <v>2300000</v>
      </c>
      <c r="C1458" s="28">
        <v>517000</v>
      </c>
    </row>
    <row r="1459" spans="1:3" ht="16" x14ac:dyDescent="0.2">
      <c r="A1459" s="26" t="s">
        <v>3936</v>
      </c>
      <c r="B1459" s="28">
        <v>1400000</v>
      </c>
      <c r="C1459" s="28">
        <v>0</v>
      </c>
    </row>
    <row r="1460" spans="1:3" ht="16" x14ac:dyDescent="0.2">
      <c r="A1460" s="26" t="s">
        <v>1650</v>
      </c>
      <c r="B1460" s="28">
        <v>6000</v>
      </c>
      <c r="C1460" s="28">
        <v>20</v>
      </c>
    </row>
    <row r="1461" spans="1:3" ht="16" x14ac:dyDescent="0.2">
      <c r="A1461" s="26" t="s">
        <v>8242</v>
      </c>
      <c r="B1461" s="28">
        <v>147</v>
      </c>
      <c r="C1461" s="28">
        <v>0</v>
      </c>
    </row>
    <row r="1462" spans="1:3" ht="16" x14ac:dyDescent="0.2">
      <c r="A1462" s="26" t="s">
        <v>7965</v>
      </c>
      <c r="B1462" s="28">
        <v>9900</v>
      </c>
      <c r="C1462" s="28">
        <v>3400</v>
      </c>
    </row>
    <row r="1463" spans="1:3" ht="16" x14ac:dyDescent="0.2">
      <c r="A1463" s="26" t="s">
        <v>7318</v>
      </c>
      <c r="B1463" s="28">
        <v>16500</v>
      </c>
      <c r="C1463" s="28">
        <v>14200</v>
      </c>
    </row>
    <row r="1464" spans="1:3" ht="16" x14ac:dyDescent="0.2">
      <c r="A1464" s="26" t="s">
        <v>8988</v>
      </c>
      <c r="B1464" s="28">
        <v>327</v>
      </c>
      <c r="C1464" s="28">
        <v>2700</v>
      </c>
    </row>
    <row r="1465" spans="1:3" ht="16" x14ac:dyDescent="0.2">
      <c r="A1465" s="26" t="s">
        <v>3507</v>
      </c>
      <c r="B1465" s="28">
        <v>6600000</v>
      </c>
      <c r="C1465" s="28">
        <v>2400000</v>
      </c>
    </row>
    <row r="1466" spans="1:3" ht="16" x14ac:dyDescent="0.2">
      <c r="A1466" s="26" t="s">
        <v>45</v>
      </c>
      <c r="B1466" s="28">
        <v>2200</v>
      </c>
      <c r="C1466" s="28">
        <v>3600</v>
      </c>
    </row>
    <row r="1467" spans="1:3" ht="16" x14ac:dyDescent="0.2">
      <c r="A1467" s="26" t="s">
        <v>10070</v>
      </c>
      <c r="B1467" s="28">
        <v>495</v>
      </c>
      <c r="C1467" s="28">
        <v>520</v>
      </c>
    </row>
    <row r="1468" spans="1:3" ht="16" x14ac:dyDescent="0.2">
      <c r="A1468" s="26" t="s">
        <v>4594</v>
      </c>
      <c r="B1468" s="28">
        <v>54500</v>
      </c>
      <c r="C1468" s="28">
        <v>4800</v>
      </c>
    </row>
    <row r="1469" spans="1:3" ht="16" x14ac:dyDescent="0.2">
      <c r="A1469" s="26" t="s">
        <v>10082</v>
      </c>
      <c r="B1469" s="28">
        <v>0</v>
      </c>
      <c r="C1469" s="28">
        <v>0</v>
      </c>
    </row>
    <row r="1470" spans="1:3" ht="16" x14ac:dyDescent="0.2">
      <c r="A1470" s="26" t="s">
        <v>8280</v>
      </c>
      <c r="B1470" s="28">
        <v>16800</v>
      </c>
      <c r="C1470" s="28">
        <v>8400</v>
      </c>
    </row>
    <row r="1471" spans="1:3" ht="16" x14ac:dyDescent="0.2">
      <c r="A1471" s="26" t="s">
        <v>10101</v>
      </c>
      <c r="B1471" s="28">
        <v>32</v>
      </c>
      <c r="C1471" s="28">
        <v>0</v>
      </c>
    </row>
    <row r="1472" spans="1:3" ht="16" x14ac:dyDescent="0.2">
      <c r="A1472" s="26" t="s">
        <v>2438</v>
      </c>
      <c r="B1472" s="28">
        <v>49400</v>
      </c>
      <c r="C1472" s="28">
        <v>1100</v>
      </c>
    </row>
    <row r="1473" spans="1:3" ht="16" x14ac:dyDescent="0.2">
      <c r="A1473" s="26" t="s">
        <v>7291</v>
      </c>
      <c r="B1473" s="28">
        <v>0</v>
      </c>
      <c r="C1473" s="28">
        <v>0</v>
      </c>
    </row>
    <row r="1474" spans="1:3" ht="16" x14ac:dyDescent="0.2">
      <c r="A1474" s="26" t="s">
        <v>8018</v>
      </c>
      <c r="B1474" s="28">
        <v>10000</v>
      </c>
      <c r="C1474" s="28">
        <v>0</v>
      </c>
    </row>
    <row r="1475" spans="1:3" ht="16" x14ac:dyDescent="0.2">
      <c r="A1475" s="26"/>
      <c r="B1475" s="28" t="e">
        <v>#VALUE!</v>
      </c>
      <c r="C1475" s="28" t="e">
        <v>#VALUE!</v>
      </c>
    </row>
    <row r="1476" spans="1:3" ht="16" x14ac:dyDescent="0.2">
      <c r="A1476" s="26" t="s">
        <v>8216</v>
      </c>
      <c r="B1476" s="28">
        <v>3500</v>
      </c>
      <c r="C1476" s="28">
        <v>258</v>
      </c>
    </row>
    <row r="1477" spans="1:3" ht="16" x14ac:dyDescent="0.2">
      <c r="A1477" s="26" t="s">
        <v>10135</v>
      </c>
      <c r="B1477" s="28">
        <v>1100</v>
      </c>
      <c r="C1477" s="28">
        <v>0</v>
      </c>
    </row>
    <row r="1478" spans="1:3" ht="16" x14ac:dyDescent="0.2">
      <c r="A1478" s="26" t="s">
        <v>7220</v>
      </c>
      <c r="B1478" s="28">
        <v>742</v>
      </c>
      <c r="C1478" s="28">
        <v>788</v>
      </c>
    </row>
    <row r="1479" spans="1:3" ht="16" x14ac:dyDescent="0.2">
      <c r="A1479" s="26" t="s">
        <v>10143</v>
      </c>
      <c r="B1479" s="28">
        <v>25800</v>
      </c>
      <c r="C1479" s="28">
        <v>2800</v>
      </c>
    </row>
    <row r="1480" spans="1:3" ht="16" x14ac:dyDescent="0.2">
      <c r="A1480" s="26" t="s">
        <v>7431</v>
      </c>
      <c r="B1480" s="28">
        <v>152000</v>
      </c>
      <c r="C1480" s="28">
        <v>0</v>
      </c>
    </row>
    <row r="1481" spans="1:3" ht="16" x14ac:dyDescent="0.2">
      <c r="A1481" s="26" t="s">
        <v>7517</v>
      </c>
      <c r="B1481" s="28">
        <v>6400</v>
      </c>
      <c r="C1481" s="28">
        <v>173</v>
      </c>
    </row>
    <row r="1482" spans="1:3" ht="16" x14ac:dyDescent="0.2">
      <c r="A1482" s="26" t="s">
        <v>8343</v>
      </c>
      <c r="B1482" s="28">
        <v>26400</v>
      </c>
      <c r="C1482" s="28">
        <v>171</v>
      </c>
    </row>
    <row r="1483" spans="1:3" ht="16" x14ac:dyDescent="0.2">
      <c r="A1483" s="26" t="s">
        <v>7076</v>
      </c>
      <c r="B1483" s="28">
        <v>50500</v>
      </c>
      <c r="C1483" s="28">
        <v>401000</v>
      </c>
    </row>
    <row r="1484" spans="1:3" ht="16" x14ac:dyDescent="0.2">
      <c r="A1484" s="26" t="s">
        <v>10155</v>
      </c>
      <c r="B1484" s="28">
        <v>0</v>
      </c>
      <c r="C1484" s="28">
        <v>0</v>
      </c>
    </row>
    <row r="1485" spans="1:3" ht="16" x14ac:dyDescent="0.2">
      <c r="A1485" s="26"/>
      <c r="B1485" s="28" t="e">
        <v>#VALUE!</v>
      </c>
      <c r="C1485" s="28" t="e">
        <v>#VALUE!</v>
      </c>
    </row>
    <row r="1486" spans="1:3" ht="16" x14ac:dyDescent="0.2">
      <c r="A1486" s="26" t="s">
        <v>7282</v>
      </c>
      <c r="B1486" s="28">
        <v>1800</v>
      </c>
      <c r="C1486" s="28">
        <v>0</v>
      </c>
    </row>
    <row r="1487" spans="1:3" ht="16" x14ac:dyDescent="0.2">
      <c r="A1487" s="26" t="s">
        <v>844</v>
      </c>
      <c r="B1487" s="28">
        <v>0</v>
      </c>
      <c r="C1487" s="28">
        <v>0</v>
      </c>
    </row>
    <row r="1488" spans="1:3" ht="16" x14ac:dyDescent="0.2">
      <c r="A1488" s="26" t="s">
        <v>10168</v>
      </c>
      <c r="B1488" s="28">
        <v>239000</v>
      </c>
      <c r="C1488" s="28">
        <v>90800</v>
      </c>
    </row>
    <row r="1489" spans="1:3" ht="16" x14ac:dyDescent="0.2">
      <c r="A1489" s="26" t="s">
        <v>10173</v>
      </c>
      <c r="B1489" s="28">
        <v>1700</v>
      </c>
      <c r="C1489" s="28">
        <v>6900</v>
      </c>
    </row>
    <row r="1490" spans="1:3" ht="16" x14ac:dyDescent="0.2">
      <c r="A1490" s="26" t="s">
        <v>6908</v>
      </c>
      <c r="B1490" s="28">
        <v>5200</v>
      </c>
      <c r="C1490" s="28">
        <v>1700</v>
      </c>
    </row>
    <row r="1491" spans="1:3" ht="16" x14ac:dyDescent="0.2">
      <c r="A1491" s="26" t="s">
        <v>8054</v>
      </c>
      <c r="B1491" s="28">
        <v>8900</v>
      </c>
      <c r="C1491" s="28">
        <v>640</v>
      </c>
    </row>
    <row r="1492" spans="1:3" ht="16" x14ac:dyDescent="0.2">
      <c r="A1492" s="26" t="s">
        <v>10188</v>
      </c>
      <c r="B1492" s="28">
        <v>0</v>
      </c>
      <c r="C1492" s="28">
        <v>0</v>
      </c>
    </row>
    <row r="1493" spans="1:3" ht="16" x14ac:dyDescent="0.2">
      <c r="A1493" s="26" t="s">
        <v>896</v>
      </c>
      <c r="B1493" s="28">
        <v>49200</v>
      </c>
      <c r="C1493" s="28">
        <v>9</v>
      </c>
    </row>
    <row r="1494" spans="1:3" ht="16" x14ac:dyDescent="0.2">
      <c r="A1494" s="26" t="s">
        <v>8180</v>
      </c>
      <c r="B1494" s="28">
        <v>0</v>
      </c>
      <c r="C1494" s="28">
        <v>0</v>
      </c>
    </row>
    <row r="1495" spans="1:3" ht="16" x14ac:dyDescent="0.2">
      <c r="A1495" s="26" t="s">
        <v>10209</v>
      </c>
      <c r="B1495" s="28">
        <v>0</v>
      </c>
      <c r="C1495" s="28">
        <v>0</v>
      </c>
    </row>
    <row r="1496" spans="1:3" ht="16" x14ac:dyDescent="0.2">
      <c r="A1496" s="26" t="s">
        <v>10204</v>
      </c>
      <c r="B1496" s="28">
        <v>0</v>
      </c>
      <c r="C1496" s="28">
        <v>0</v>
      </c>
    </row>
    <row r="1497" spans="1:3" ht="16" x14ac:dyDescent="0.2">
      <c r="A1497" s="26" t="s">
        <v>10214</v>
      </c>
      <c r="B1497" s="28">
        <v>20</v>
      </c>
      <c r="C1497" s="28">
        <v>603</v>
      </c>
    </row>
    <row r="1498" spans="1:3" ht="16" x14ac:dyDescent="0.2">
      <c r="A1498" s="26" t="s">
        <v>5144</v>
      </c>
      <c r="B1498" s="28">
        <v>0</v>
      </c>
      <c r="C1498" s="28">
        <v>0</v>
      </c>
    </row>
    <row r="1499" spans="1:3" ht="16" x14ac:dyDescent="0.2">
      <c r="A1499" s="26" t="s">
        <v>10218</v>
      </c>
      <c r="B1499" s="28">
        <v>51</v>
      </c>
      <c r="C1499" s="28">
        <v>5200</v>
      </c>
    </row>
    <row r="1500" spans="1:3" ht="16" x14ac:dyDescent="0.2">
      <c r="A1500" s="26" t="s">
        <v>10221</v>
      </c>
      <c r="B1500" s="28">
        <v>0</v>
      </c>
      <c r="C1500" s="28">
        <v>0</v>
      </c>
    </row>
    <row r="1501" spans="1:3" ht="16" x14ac:dyDescent="0.2">
      <c r="A1501" s="26" t="s">
        <v>5239</v>
      </c>
      <c r="B1501" s="28">
        <v>23500</v>
      </c>
      <c r="C1501" s="28">
        <v>0</v>
      </c>
    </row>
    <row r="1502" spans="1:3" ht="16" x14ac:dyDescent="0.2">
      <c r="A1502" s="26" t="s">
        <v>4318</v>
      </c>
      <c r="B1502" s="28">
        <v>25900</v>
      </c>
      <c r="C1502" s="28">
        <v>5500</v>
      </c>
    </row>
    <row r="1503" spans="1:3" ht="16" x14ac:dyDescent="0.2">
      <c r="A1503" s="26" t="s">
        <v>661</v>
      </c>
      <c r="B1503" s="28">
        <v>107000</v>
      </c>
      <c r="C1503" s="28">
        <v>697</v>
      </c>
    </row>
    <row r="1504" spans="1:3" ht="16" x14ac:dyDescent="0.2">
      <c r="A1504" s="26" t="s">
        <v>105</v>
      </c>
      <c r="B1504" s="28">
        <v>25000</v>
      </c>
      <c r="C1504" s="28">
        <v>1800</v>
      </c>
    </row>
    <row r="1505" spans="1:3" ht="16" x14ac:dyDescent="0.2">
      <c r="A1505" s="26" t="s">
        <v>81</v>
      </c>
      <c r="B1505" s="28">
        <v>874000</v>
      </c>
      <c r="C1505" s="28">
        <v>28200</v>
      </c>
    </row>
    <row r="1506" spans="1:3" ht="16" x14ac:dyDescent="0.2">
      <c r="A1506" s="26" t="s">
        <v>1452</v>
      </c>
      <c r="B1506" s="28">
        <v>0</v>
      </c>
      <c r="C1506" s="28">
        <v>0</v>
      </c>
    </row>
    <row r="1507" spans="1:3" ht="16" x14ac:dyDescent="0.2">
      <c r="A1507" s="26" t="s">
        <v>1531</v>
      </c>
      <c r="B1507" s="28">
        <v>3000</v>
      </c>
      <c r="C1507" s="28">
        <v>5000</v>
      </c>
    </row>
    <row r="1508" spans="1:3" ht="16" x14ac:dyDescent="0.2">
      <c r="A1508" s="26" t="s">
        <v>187</v>
      </c>
      <c r="B1508" s="28">
        <v>63100</v>
      </c>
      <c r="C1508" s="28">
        <v>14100</v>
      </c>
    </row>
    <row r="1509" spans="1:3" ht="16" x14ac:dyDescent="0.2">
      <c r="A1509" s="26" t="s">
        <v>3125</v>
      </c>
      <c r="B1509" s="28">
        <v>38300</v>
      </c>
      <c r="C1509" s="28">
        <v>0</v>
      </c>
    </row>
    <row r="1510" spans="1:3" ht="16" x14ac:dyDescent="0.2">
      <c r="A1510" s="26" t="s">
        <v>469</v>
      </c>
      <c r="B1510" s="28">
        <v>373000</v>
      </c>
      <c r="C1510" s="28">
        <v>1500</v>
      </c>
    </row>
    <row r="1511" spans="1:3" ht="16" x14ac:dyDescent="0.2">
      <c r="A1511" s="26" t="s">
        <v>206</v>
      </c>
      <c r="B1511" s="28">
        <v>617000</v>
      </c>
      <c r="C1511" s="28">
        <v>107000</v>
      </c>
    </row>
    <row r="1512" spans="1:3" ht="16" x14ac:dyDescent="0.2">
      <c r="A1512" s="26" t="s">
        <v>69</v>
      </c>
      <c r="B1512" s="28">
        <v>389000</v>
      </c>
      <c r="C1512" s="28">
        <v>1200</v>
      </c>
    </row>
    <row r="1513" spans="1:3" ht="16" x14ac:dyDescent="0.2">
      <c r="A1513" s="26" t="s">
        <v>1443</v>
      </c>
      <c r="B1513" s="28">
        <v>156000</v>
      </c>
      <c r="C1513" s="28">
        <v>214</v>
      </c>
    </row>
    <row r="1514" spans="1:3" ht="16" x14ac:dyDescent="0.2">
      <c r="A1514" s="26" t="s">
        <v>260</v>
      </c>
      <c r="B1514" s="28">
        <v>307000</v>
      </c>
      <c r="C1514" s="28">
        <v>41700</v>
      </c>
    </row>
    <row r="1515" spans="1:3" ht="16" x14ac:dyDescent="0.2">
      <c r="A1515" s="26" t="s">
        <v>424</v>
      </c>
      <c r="B1515" s="28">
        <v>301000</v>
      </c>
      <c r="C1515" s="28">
        <v>91300</v>
      </c>
    </row>
    <row r="1516" spans="1:3" ht="16" x14ac:dyDescent="0.2">
      <c r="A1516" s="26" t="s">
        <v>171</v>
      </c>
      <c r="B1516" s="28">
        <v>323</v>
      </c>
      <c r="C1516" s="28">
        <v>0</v>
      </c>
    </row>
    <row r="1517" spans="1:3" ht="16" x14ac:dyDescent="0.2">
      <c r="A1517" s="26" t="s">
        <v>382</v>
      </c>
      <c r="B1517" s="28">
        <v>1400000</v>
      </c>
      <c r="C1517" s="28">
        <v>169000</v>
      </c>
    </row>
    <row r="1518" spans="1:3" ht="16" x14ac:dyDescent="0.2">
      <c r="A1518" s="26" t="s">
        <v>140</v>
      </c>
      <c r="B1518" s="28">
        <v>0</v>
      </c>
      <c r="C1518" s="28">
        <v>0</v>
      </c>
    </row>
    <row r="1519" spans="1:3" ht="16" x14ac:dyDescent="0.2">
      <c r="A1519" s="26" t="s">
        <v>406</v>
      </c>
      <c r="B1519" s="28">
        <v>25400</v>
      </c>
      <c r="C1519" s="28">
        <v>1700</v>
      </c>
    </row>
    <row r="1520" spans="1:3" ht="16" x14ac:dyDescent="0.2">
      <c r="A1520" s="26" t="s">
        <v>218</v>
      </c>
      <c r="B1520" s="28">
        <v>24500</v>
      </c>
      <c r="C1520" s="28">
        <v>65</v>
      </c>
    </row>
    <row r="1521" spans="1:3" ht="16" x14ac:dyDescent="0.2">
      <c r="A1521" s="26" t="s">
        <v>105</v>
      </c>
      <c r="B1521" s="28">
        <v>25000</v>
      </c>
      <c r="C1521" s="28">
        <v>1800</v>
      </c>
    </row>
    <row r="1522" spans="1:3" ht="16" x14ac:dyDescent="0.2">
      <c r="A1522" s="26" t="s">
        <v>250</v>
      </c>
      <c r="B1522" s="28">
        <v>1200000</v>
      </c>
      <c r="C1522" s="28">
        <v>57900</v>
      </c>
    </row>
    <row r="1523" spans="1:3" ht="16" x14ac:dyDescent="0.2">
      <c r="A1523" s="26" t="s">
        <v>117</v>
      </c>
      <c r="B1523" s="28">
        <v>239</v>
      </c>
      <c r="C1523" s="28">
        <v>12300</v>
      </c>
    </row>
    <row r="1524" spans="1:3" ht="16" x14ac:dyDescent="0.2">
      <c r="A1524" s="26" t="s">
        <v>235</v>
      </c>
      <c r="B1524" s="28">
        <v>9200000</v>
      </c>
      <c r="C1524" s="28">
        <v>218000</v>
      </c>
    </row>
    <row r="1525" spans="1:3" ht="16" x14ac:dyDescent="0.2">
      <c r="A1525" s="26" t="s">
        <v>1924</v>
      </c>
      <c r="B1525" s="28">
        <v>7500</v>
      </c>
      <c r="C1525" s="28">
        <v>3900</v>
      </c>
    </row>
    <row r="1526" spans="1:3" ht="16" x14ac:dyDescent="0.2">
      <c r="A1526" s="26" t="s">
        <v>146</v>
      </c>
      <c r="B1526" s="28">
        <v>3700</v>
      </c>
      <c r="C1526" s="28">
        <v>1800</v>
      </c>
    </row>
    <row r="1527" spans="1:3" ht="16" x14ac:dyDescent="0.2">
      <c r="A1527" s="26" t="s">
        <v>356</v>
      </c>
      <c r="B1527" s="28">
        <v>5</v>
      </c>
      <c r="C1527" s="28">
        <v>134</v>
      </c>
    </row>
    <row r="1528" spans="1:3" ht="16" x14ac:dyDescent="0.2">
      <c r="A1528" s="26" t="s">
        <v>3691</v>
      </c>
      <c r="B1528" s="28">
        <v>218</v>
      </c>
      <c r="C1528" s="28">
        <v>2</v>
      </c>
    </row>
    <row r="1529" spans="1:3" ht="16" x14ac:dyDescent="0.2">
      <c r="A1529" s="26" t="s">
        <v>1441</v>
      </c>
      <c r="B1529" s="28">
        <v>57300</v>
      </c>
      <c r="C1529" s="28">
        <v>11900</v>
      </c>
    </row>
    <row r="1530" spans="1:3" ht="16" x14ac:dyDescent="0.2">
      <c r="A1530" s="26" t="s">
        <v>10355</v>
      </c>
      <c r="B1530" s="28">
        <v>28</v>
      </c>
      <c r="C1530" s="28">
        <v>0</v>
      </c>
    </row>
    <row r="1531" spans="1:3" ht="16" x14ac:dyDescent="0.2">
      <c r="A1531" s="26" t="s">
        <v>10356</v>
      </c>
      <c r="B1531" s="28">
        <v>886000</v>
      </c>
      <c r="C1531" s="28">
        <v>11900</v>
      </c>
    </row>
    <row r="1532" spans="1:3" ht="16" x14ac:dyDescent="0.2">
      <c r="A1532" s="26" t="s">
        <v>1712</v>
      </c>
      <c r="B1532" s="28">
        <v>550</v>
      </c>
      <c r="C1532" s="28">
        <v>216</v>
      </c>
    </row>
    <row r="1533" spans="1:3" ht="16" x14ac:dyDescent="0.2">
      <c r="A1533" s="26" t="s">
        <v>1608</v>
      </c>
      <c r="B1533" s="28">
        <v>3800000</v>
      </c>
      <c r="C1533" s="28">
        <v>2100000</v>
      </c>
    </row>
    <row r="1534" spans="1:3" ht="16" x14ac:dyDescent="0.2">
      <c r="A1534" s="26" t="s">
        <v>2787</v>
      </c>
      <c r="B1534" s="28">
        <v>20300</v>
      </c>
      <c r="C1534" s="28">
        <v>0</v>
      </c>
    </row>
    <row r="1535" spans="1:3" ht="16" x14ac:dyDescent="0.2">
      <c r="A1535" s="26" t="s">
        <v>9953</v>
      </c>
      <c r="B1535" s="28">
        <v>122000</v>
      </c>
      <c r="C1535" s="28">
        <v>17500</v>
      </c>
    </row>
    <row r="1536" spans="1:3" ht="16" x14ac:dyDescent="0.2">
      <c r="A1536" s="26" t="s">
        <v>1913</v>
      </c>
      <c r="B1536" s="28">
        <v>34600</v>
      </c>
      <c r="C1536" s="28">
        <v>1800</v>
      </c>
    </row>
    <row r="1537" spans="1:3" ht="16" x14ac:dyDescent="0.2">
      <c r="A1537" s="26" t="s">
        <v>1579</v>
      </c>
      <c r="B1537" s="28">
        <v>28100</v>
      </c>
      <c r="C1537" s="28">
        <v>3200</v>
      </c>
    </row>
    <row r="1538" spans="1:3" ht="16" x14ac:dyDescent="0.2">
      <c r="A1538" s="26" t="s">
        <v>705</v>
      </c>
      <c r="B1538" s="28">
        <v>422000</v>
      </c>
      <c r="C1538" s="28">
        <v>68</v>
      </c>
    </row>
    <row r="1539" spans="1:3" ht="16" x14ac:dyDescent="0.2">
      <c r="A1539" s="26" t="s">
        <v>1637</v>
      </c>
      <c r="B1539" s="28">
        <v>497</v>
      </c>
      <c r="C1539" s="28">
        <v>0</v>
      </c>
    </row>
    <row r="1540" spans="1:3" ht="16" x14ac:dyDescent="0.2">
      <c r="A1540" s="26" t="s">
        <v>260</v>
      </c>
      <c r="B1540" s="28">
        <v>307000</v>
      </c>
      <c r="C1540" s="28">
        <v>41700</v>
      </c>
    </row>
    <row r="1541" spans="1:3" ht="16" x14ac:dyDescent="0.2">
      <c r="A1541" s="26" t="s">
        <v>7704</v>
      </c>
      <c r="B1541" s="28">
        <v>5300</v>
      </c>
      <c r="C1541" s="28">
        <v>413</v>
      </c>
    </row>
    <row r="1542" spans="1:3" ht="16" x14ac:dyDescent="0.2">
      <c r="A1542" s="26" t="s">
        <v>1856</v>
      </c>
      <c r="B1542" s="28">
        <v>37500</v>
      </c>
      <c r="C1542" s="28">
        <v>3200</v>
      </c>
    </row>
    <row r="1543" spans="1:3" ht="16" x14ac:dyDescent="0.2">
      <c r="A1543" s="26" t="s">
        <v>530</v>
      </c>
      <c r="B1543" s="28">
        <v>20900</v>
      </c>
      <c r="C1543" s="28">
        <v>2500</v>
      </c>
    </row>
    <row r="1544" spans="1:3" ht="16" x14ac:dyDescent="0.2">
      <c r="A1544" s="26" t="s">
        <v>10382</v>
      </c>
      <c r="B1544" s="28">
        <v>12800</v>
      </c>
      <c r="C1544" s="28">
        <v>2100</v>
      </c>
    </row>
    <row r="1545" spans="1:3" ht="16" x14ac:dyDescent="0.2">
      <c r="A1545" s="26" t="s">
        <v>1674</v>
      </c>
      <c r="B1545" s="28">
        <v>16300</v>
      </c>
      <c r="C1545" s="28">
        <v>1600</v>
      </c>
    </row>
    <row r="1546" spans="1:3" ht="16" x14ac:dyDescent="0.2">
      <c r="A1546" s="26" t="s">
        <v>480</v>
      </c>
      <c r="B1546" s="28">
        <v>11400</v>
      </c>
      <c r="C1546" s="28">
        <v>2900</v>
      </c>
    </row>
    <row r="1547" spans="1:3" ht="16" x14ac:dyDescent="0.2">
      <c r="A1547" s="26" t="s">
        <v>1953</v>
      </c>
      <c r="B1547" s="28">
        <v>210000</v>
      </c>
      <c r="C1547" s="28">
        <v>6300</v>
      </c>
    </row>
    <row r="1548" spans="1:3" ht="16" x14ac:dyDescent="0.2">
      <c r="A1548" s="26" t="s">
        <v>3691</v>
      </c>
      <c r="B1548" s="28">
        <v>218</v>
      </c>
      <c r="C1548" s="28">
        <v>2</v>
      </c>
    </row>
    <row r="1549" spans="1:3" ht="16" x14ac:dyDescent="0.2">
      <c r="A1549" s="26" t="s">
        <v>480</v>
      </c>
      <c r="B1549" s="28">
        <v>11400</v>
      </c>
      <c r="C1549" s="28">
        <v>2900</v>
      </c>
    </row>
    <row r="1550" spans="1:3" ht="16" x14ac:dyDescent="0.2">
      <c r="A1550" s="26" t="s">
        <v>1608</v>
      </c>
      <c r="B1550" s="28">
        <v>3800000</v>
      </c>
      <c r="C1550" s="28">
        <v>2100000</v>
      </c>
    </row>
    <row r="1551" spans="1:3" ht="16" x14ac:dyDescent="0.2">
      <c r="A1551" s="26" t="s">
        <v>2544</v>
      </c>
      <c r="B1551" s="28">
        <v>32600</v>
      </c>
      <c r="C1551" s="28">
        <v>1900</v>
      </c>
    </row>
    <row r="1552" spans="1:3" ht="16" x14ac:dyDescent="0.2">
      <c r="A1552" s="26" t="s">
        <v>1608</v>
      </c>
      <c r="B1552" s="28">
        <v>3800000</v>
      </c>
      <c r="C1552" s="28">
        <v>2100000</v>
      </c>
    </row>
    <row r="1553" spans="1:3" ht="16" x14ac:dyDescent="0.2">
      <c r="A1553" s="26" t="s">
        <v>2544</v>
      </c>
      <c r="B1553" s="28">
        <v>32600</v>
      </c>
      <c r="C1553" s="28">
        <v>1900</v>
      </c>
    </row>
    <row r="1554" spans="1:3" ht="16" x14ac:dyDescent="0.2">
      <c r="A1554" s="26" t="s">
        <v>2544</v>
      </c>
      <c r="B1554" s="28">
        <v>32600</v>
      </c>
      <c r="C1554" s="28">
        <v>1900</v>
      </c>
    </row>
    <row r="1555" spans="1:3" ht="16" x14ac:dyDescent="0.2">
      <c r="A1555" s="26" t="s">
        <v>7704</v>
      </c>
      <c r="B1555" s="28">
        <v>5300</v>
      </c>
      <c r="C1555" s="28">
        <v>413</v>
      </c>
    </row>
    <row r="1556" spans="1:3" ht="16" x14ac:dyDescent="0.2">
      <c r="A1556" s="26"/>
      <c r="B1556" s="28" t="e">
        <v>#VALUE!</v>
      </c>
      <c r="C1556" s="28" t="e">
        <v>#VALUE!</v>
      </c>
    </row>
    <row r="1557" spans="1:3" ht="16" x14ac:dyDescent="0.2">
      <c r="A1557" s="26" t="s">
        <v>1637</v>
      </c>
      <c r="B1557" s="28">
        <v>497</v>
      </c>
      <c r="C1557" s="28">
        <v>0</v>
      </c>
    </row>
    <row r="1558" spans="1:3" ht="16" x14ac:dyDescent="0.2">
      <c r="A1558" s="26" t="s">
        <v>1579</v>
      </c>
      <c r="B1558" s="28">
        <v>0</v>
      </c>
      <c r="C1558" s="28">
        <v>0</v>
      </c>
    </row>
    <row r="1559" spans="1:3" ht="16" x14ac:dyDescent="0.2">
      <c r="A1559" s="26" t="s">
        <v>2787</v>
      </c>
      <c r="B1559" s="28">
        <v>20300</v>
      </c>
      <c r="C1559" s="28">
        <v>0</v>
      </c>
    </row>
    <row r="1560" spans="1:3" ht="16" x14ac:dyDescent="0.2">
      <c r="A1560" s="26" t="s">
        <v>3691</v>
      </c>
      <c r="B1560" s="28">
        <v>218</v>
      </c>
      <c r="C1560" s="28">
        <v>2</v>
      </c>
    </row>
    <row r="1561" spans="1:3" ht="16" x14ac:dyDescent="0.2">
      <c r="A1561" s="26" t="s">
        <v>530</v>
      </c>
      <c r="B1561" s="28">
        <v>20900</v>
      </c>
      <c r="C1561" s="28">
        <v>2500</v>
      </c>
    </row>
    <row r="1562" spans="1:3" ht="16" x14ac:dyDescent="0.2">
      <c r="A1562" s="26" t="s">
        <v>3691</v>
      </c>
      <c r="B1562" s="28">
        <v>218</v>
      </c>
      <c r="C1562" s="28">
        <v>2</v>
      </c>
    </row>
    <row r="1563" spans="1:3" ht="16" x14ac:dyDescent="0.2">
      <c r="A1563" s="26" t="s">
        <v>530</v>
      </c>
      <c r="B1563" s="28">
        <v>20900</v>
      </c>
      <c r="C1563" s="28">
        <v>2500</v>
      </c>
    </row>
    <row r="1564" spans="1:3" ht="16" x14ac:dyDescent="0.2">
      <c r="A1564" s="26" t="s">
        <v>3691</v>
      </c>
      <c r="B1564" s="28">
        <v>218</v>
      </c>
      <c r="C1564" s="28">
        <v>2</v>
      </c>
    </row>
    <row r="1565" spans="1:3" ht="16" x14ac:dyDescent="0.2">
      <c r="A1565" s="26" t="s">
        <v>3691</v>
      </c>
      <c r="B1565" s="28">
        <v>0</v>
      </c>
      <c r="C1565" s="28">
        <v>0</v>
      </c>
    </row>
    <row r="1566" spans="1:3" ht="16" x14ac:dyDescent="0.2">
      <c r="A1566" s="26" t="s">
        <v>3691</v>
      </c>
      <c r="B1566" s="28">
        <v>218</v>
      </c>
      <c r="C1566" s="28">
        <v>2</v>
      </c>
    </row>
    <row r="1567" spans="1:3" ht="16" x14ac:dyDescent="0.2">
      <c r="A1567" s="26" t="s">
        <v>3691</v>
      </c>
      <c r="B1567" s="28">
        <v>0</v>
      </c>
      <c r="C1567" s="28">
        <v>0</v>
      </c>
    </row>
    <row r="1568" spans="1:3" ht="16" x14ac:dyDescent="0.2">
      <c r="A1568" s="26" t="s">
        <v>530</v>
      </c>
      <c r="B1568" s="28">
        <v>20900</v>
      </c>
      <c r="C1568" s="28">
        <v>2500</v>
      </c>
    </row>
    <row r="1569" spans="1:3" ht="16" x14ac:dyDescent="0.2">
      <c r="A1569" s="26" t="s">
        <v>480</v>
      </c>
      <c r="B1569" s="28">
        <v>11400</v>
      </c>
      <c r="C1569" s="28">
        <v>2900</v>
      </c>
    </row>
    <row r="1570" spans="1:3" ht="16" x14ac:dyDescent="0.2">
      <c r="A1570" s="26" t="s">
        <v>1608</v>
      </c>
      <c r="B1570" s="28">
        <v>3800000</v>
      </c>
      <c r="C1570" s="28">
        <v>2100000</v>
      </c>
    </row>
    <row r="1571" spans="1:3" ht="16" x14ac:dyDescent="0.2">
      <c r="A1571" s="26" t="s">
        <v>2544</v>
      </c>
      <c r="B1571" s="28">
        <v>32600</v>
      </c>
      <c r="C1571" s="28">
        <v>1900</v>
      </c>
    </row>
    <row r="1572" spans="1:3" ht="16" x14ac:dyDescent="0.2">
      <c r="A1572" s="26" t="s">
        <v>7704</v>
      </c>
      <c r="B1572" s="28">
        <v>5300</v>
      </c>
      <c r="C1572" s="28">
        <v>413</v>
      </c>
    </row>
    <row r="1573" spans="1:3" ht="16" x14ac:dyDescent="0.2">
      <c r="A1573" s="26" t="s">
        <v>1441</v>
      </c>
      <c r="B1573" s="28">
        <v>57300</v>
      </c>
      <c r="C1573" s="28">
        <v>11900</v>
      </c>
    </row>
    <row r="1574" spans="1:3" ht="16" x14ac:dyDescent="0.2">
      <c r="A1574" s="26" t="s">
        <v>1637</v>
      </c>
      <c r="B1574" s="28">
        <v>497</v>
      </c>
      <c r="C1574" s="28">
        <v>0</v>
      </c>
    </row>
    <row r="1575" spans="1:3" ht="16" x14ac:dyDescent="0.2">
      <c r="A1575" s="26" t="s">
        <v>1579</v>
      </c>
      <c r="B1575" s="28">
        <v>28100</v>
      </c>
      <c r="C1575" s="28">
        <v>3200</v>
      </c>
    </row>
    <row r="1576" spans="1:3" ht="16" x14ac:dyDescent="0.2">
      <c r="A1576" s="26" t="s">
        <v>2787</v>
      </c>
      <c r="B1576" s="28">
        <v>20300</v>
      </c>
      <c r="C1576" s="28">
        <v>0</v>
      </c>
    </row>
    <row r="1577" spans="1:3" ht="16" x14ac:dyDescent="0.2">
      <c r="A1577" s="26" t="s">
        <v>1414</v>
      </c>
      <c r="B1577" s="28">
        <v>16200</v>
      </c>
      <c r="C1577" s="28">
        <v>6700</v>
      </c>
    </row>
    <row r="1578" spans="1:3" ht="16" x14ac:dyDescent="0.2">
      <c r="A1578" s="26" t="s">
        <v>1642</v>
      </c>
      <c r="B1578" s="28">
        <v>0</v>
      </c>
      <c r="C1578" s="28">
        <v>0</v>
      </c>
    </row>
    <row r="1579" spans="1:3" ht="16" x14ac:dyDescent="0.2">
      <c r="A1579" s="26" t="s">
        <v>10355</v>
      </c>
      <c r="B1579" s="28">
        <v>28</v>
      </c>
      <c r="C1579" s="28">
        <v>0</v>
      </c>
    </row>
    <row r="1580" spans="1:3" ht="16" x14ac:dyDescent="0.2">
      <c r="A1580" s="26" t="s">
        <v>10382</v>
      </c>
      <c r="B1580" s="28">
        <v>12800</v>
      </c>
      <c r="C1580" s="28">
        <v>2100</v>
      </c>
    </row>
    <row r="1581" spans="1:3" ht="16" x14ac:dyDescent="0.2">
      <c r="A1581" s="26" t="s">
        <v>1674</v>
      </c>
      <c r="B1581" s="28">
        <v>16300</v>
      </c>
      <c r="C1581" s="28">
        <v>1600</v>
      </c>
    </row>
    <row r="1582" spans="1:3" ht="16" x14ac:dyDescent="0.2">
      <c r="A1582" s="26" t="s">
        <v>1712</v>
      </c>
      <c r="B1582" s="28">
        <v>550</v>
      </c>
      <c r="C1582" s="28">
        <v>216</v>
      </c>
    </row>
    <row r="1583" spans="1:3" ht="16" x14ac:dyDescent="0.2">
      <c r="A1583" s="26" t="s">
        <v>9953</v>
      </c>
      <c r="B1583" s="28">
        <v>122000</v>
      </c>
      <c r="C1583" s="28">
        <v>17500</v>
      </c>
    </row>
    <row r="1584" spans="1:3" ht="16" x14ac:dyDescent="0.2">
      <c r="A1584" s="26" t="s">
        <v>705</v>
      </c>
      <c r="B1584" s="28">
        <v>422000</v>
      </c>
      <c r="C1584" s="28">
        <v>68</v>
      </c>
    </row>
    <row r="1585" spans="1:3" ht="16" x14ac:dyDescent="0.2">
      <c r="A1585" s="26" t="s">
        <v>10356</v>
      </c>
      <c r="B1585" s="28">
        <v>886000</v>
      </c>
      <c r="C1585" s="28">
        <v>11900</v>
      </c>
    </row>
    <row r="1586" spans="1:3" ht="16" x14ac:dyDescent="0.2">
      <c r="A1586" s="26" t="s">
        <v>1913</v>
      </c>
      <c r="B1586" s="28">
        <v>34600</v>
      </c>
      <c r="C1586" s="28">
        <v>1800</v>
      </c>
    </row>
    <row r="1587" spans="1:3" ht="16" x14ac:dyDescent="0.2">
      <c r="A1587" s="26" t="s">
        <v>1856</v>
      </c>
      <c r="B1587" s="28">
        <v>37500</v>
      </c>
      <c r="C1587" s="28">
        <v>3200</v>
      </c>
    </row>
    <row r="1588" spans="1:3" ht="16" x14ac:dyDescent="0.2">
      <c r="A1588" s="26" t="s">
        <v>260</v>
      </c>
      <c r="B1588" s="28">
        <v>307000</v>
      </c>
      <c r="C1588" s="28">
        <v>41700</v>
      </c>
    </row>
    <row r="1589" spans="1:3" ht="16" x14ac:dyDescent="0.2">
      <c r="A1589" s="26" t="s">
        <v>1953</v>
      </c>
      <c r="B1589" s="28">
        <v>210000</v>
      </c>
      <c r="C1589" s="28">
        <v>6300</v>
      </c>
    </row>
    <row r="1590" spans="1:3" ht="16" x14ac:dyDescent="0.2">
      <c r="A1590" s="26" t="s">
        <v>10544</v>
      </c>
      <c r="B1590" s="28">
        <v>7600000</v>
      </c>
      <c r="C1590" s="28">
        <v>222</v>
      </c>
    </row>
    <row r="1591" spans="1:3" ht="16" x14ac:dyDescent="0.2">
      <c r="A1591" s="26" t="s">
        <v>834</v>
      </c>
      <c r="B1591" s="28">
        <v>670000</v>
      </c>
      <c r="C1591" s="28">
        <v>0</v>
      </c>
    </row>
    <row r="1592" spans="1:3" ht="16" x14ac:dyDescent="0.2">
      <c r="A1592" s="26" t="s">
        <v>260</v>
      </c>
      <c r="B1592" s="28">
        <v>307000</v>
      </c>
      <c r="C1592" s="28">
        <v>41700</v>
      </c>
    </row>
    <row r="1593" spans="1:3" ht="16" x14ac:dyDescent="0.2">
      <c r="A1593" s="26" t="s">
        <v>10554</v>
      </c>
      <c r="B1593" s="28">
        <v>11200</v>
      </c>
      <c r="C1593" s="28">
        <v>104</v>
      </c>
    </row>
    <row r="1594" spans="1:3" ht="16" x14ac:dyDescent="0.2">
      <c r="A1594" s="26" t="s">
        <v>2010</v>
      </c>
      <c r="B1594" s="28">
        <v>3400</v>
      </c>
      <c r="C1594" s="28">
        <v>11700</v>
      </c>
    </row>
    <row r="1595" spans="1:3" ht="16" x14ac:dyDescent="0.2">
      <c r="A1595" s="26" t="s">
        <v>1990</v>
      </c>
      <c r="B1595" s="28">
        <v>3</v>
      </c>
      <c r="C1595" s="28">
        <v>0</v>
      </c>
    </row>
    <row r="1596" spans="1:3" ht="16" x14ac:dyDescent="0.2">
      <c r="A1596" s="26" t="s">
        <v>661</v>
      </c>
      <c r="B1596" s="28">
        <v>107000</v>
      </c>
      <c r="C1596" s="28">
        <v>697</v>
      </c>
    </row>
    <row r="1597" spans="1:3" ht="16" x14ac:dyDescent="0.2">
      <c r="A1597" s="26" t="s">
        <v>10579</v>
      </c>
      <c r="B1597" s="28">
        <v>170</v>
      </c>
      <c r="C1597" s="28">
        <v>456</v>
      </c>
    </row>
    <row r="1598" spans="1:3" ht="16" x14ac:dyDescent="0.2">
      <c r="A1598" s="26" t="s">
        <v>907</v>
      </c>
      <c r="B1598" s="28">
        <v>12100</v>
      </c>
      <c r="C1598" s="28">
        <v>18200</v>
      </c>
    </row>
    <row r="1599" spans="1:3" ht="16" x14ac:dyDescent="0.2">
      <c r="A1599" s="26" t="s">
        <v>933</v>
      </c>
      <c r="B1599" s="28">
        <v>246000</v>
      </c>
      <c r="C1599" s="28">
        <v>6100</v>
      </c>
    </row>
    <row r="1600" spans="1:3" ht="16" x14ac:dyDescent="0.2">
      <c r="A1600" s="26" t="s">
        <v>972</v>
      </c>
      <c r="B1600" s="28">
        <v>41700</v>
      </c>
      <c r="C1600" s="28">
        <v>1</v>
      </c>
    </row>
    <row r="1601" spans="1:3" ht="16" x14ac:dyDescent="0.2">
      <c r="A1601" s="26" t="s">
        <v>731</v>
      </c>
      <c r="B1601" s="28">
        <v>53</v>
      </c>
      <c r="C1601" s="28">
        <v>0</v>
      </c>
    </row>
    <row r="1602" spans="1:3" ht="16" x14ac:dyDescent="0.2">
      <c r="A1602" s="26" t="s">
        <v>1097</v>
      </c>
      <c r="B1602" s="28">
        <v>39200</v>
      </c>
      <c r="C1602" s="28">
        <v>0</v>
      </c>
    </row>
    <row r="1603" spans="1:3" ht="16" x14ac:dyDescent="0.2">
      <c r="A1603" s="26" t="s">
        <v>10587</v>
      </c>
      <c r="B1603" s="28">
        <v>4200000</v>
      </c>
      <c r="C1603" s="28">
        <v>0</v>
      </c>
    </row>
    <row r="1604" spans="1:3" ht="16" x14ac:dyDescent="0.2">
      <c r="A1604" s="26" t="s">
        <v>809</v>
      </c>
      <c r="B1604" s="28">
        <v>71700</v>
      </c>
      <c r="C1604" s="28">
        <v>20800</v>
      </c>
    </row>
    <row r="1605" spans="1:3" ht="16" x14ac:dyDescent="0.2">
      <c r="A1605" s="26" t="s">
        <v>4236</v>
      </c>
      <c r="B1605" s="28">
        <v>18400</v>
      </c>
      <c r="C1605" s="28">
        <v>11100</v>
      </c>
    </row>
    <row r="1606" spans="1:3" ht="16" x14ac:dyDescent="0.2">
      <c r="A1606" s="26" t="s">
        <v>2134</v>
      </c>
      <c r="B1606" s="28">
        <v>4800</v>
      </c>
      <c r="C1606" s="28">
        <v>2900</v>
      </c>
    </row>
    <row r="1607" spans="1:3" ht="16" x14ac:dyDescent="0.2">
      <c r="A1607" s="26" t="s">
        <v>1088</v>
      </c>
      <c r="B1607" s="28">
        <v>0</v>
      </c>
      <c r="C1607" s="28">
        <v>0</v>
      </c>
    </row>
    <row r="1608" spans="1:3" ht="16" x14ac:dyDescent="0.2">
      <c r="A1608" s="26" t="s">
        <v>10605</v>
      </c>
      <c r="B1608" s="28">
        <v>791</v>
      </c>
      <c r="C1608" s="28">
        <v>0</v>
      </c>
    </row>
    <row r="1609" spans="1:3" ht="16" x14ac:dyDescent="0.2">
      <c r="A1609" s="26" t="s">
        <v>819</v>
      </c>
      <c r="B1609" s="28">
        <v>190000</v>
      </c>
      <c r="C1609" s="28">
        <v>7100</v>
      </c>
    </row>
    <row r="1610" spans="1:3" ht="16" x14ac:dyDescent="0.2">
      <c r="A1610" s="26"/>
      <c r="B1610" s="28" t="e">
        <v>#VALUE!</v>
      </c>
      <c r="C1610" s="28" t="e">
        <v>#VALUE!</v>
      </c>
    </row>
    <row r="1611" spans="1:3" ht="16" x14ac:dyDescent="0.2">
      <c r="A1611" s="26" t="s">
        <v>2255</v>
      </c>
      <c r="B1611" s="28">
        <v>24400</v>
      </c>
      <c r="C1611" s="28">
        <v>17200</v>
      </c>
    </row>
    <row r="1612" spans="1:3" ht="16" x14ac:dyDescent="0.2">
      <c r="A1612" s="26" t="s">
        <v>722</v>
      </c>
      <c r="B1612" s="28">
        <v>402000</v>
      </c>
      <c r="C1612" s="28">
        <v>0</v>
      </c>
    </row>
    <row r="1613" spans="1:3" ht="16" x14ac:dyDescent="0.2">
      <c r="A1613" s="26" t="s">
        <v>1179</v>
      </c>
      <c r="B1613" s="28">
        <v>297000</v>
      </c>
      <c r="C1613" s="28">
        <v>393000</v>
      </c>
    </row>
    <row r="1614" spans="1:3" ht="16" x14ac:dyDescent="0.2">
      <c r="A1614" s="26" t="s">
        <v>2409</v>
      </c>
      <c r="B1614" s="28">
        <v>10</v>
      </c>
      <c r="C1614" s="28">
        <v>0</v>
      </c>
    </row>
    <row r="1615" spans="1:3" ht="16" x14ac:dyDescent="0.2">
      <c r="A1615" s="26" t="s">
        <v>1251</v>
      </c>
      <c r="B1615" s="28">
        <v>9100</v>
      </c>
      <c r="C1615" s="28">
        <v>19</v>
      </c>
    </row>
    <row r="1616" spans="1:3" ht="16" x14ac:dyDescent="0.2">
      <c r="A1616" s="26" t="s">
        <v>1207</v>
      </c>
      <c r="B1616" s="28">
        <v>158000</v>
      </c>
      <c r="C1616" s="28">
        <v>86700</v>
      </c>
    </row>
    <row r="1617" spans="1:3" ht="16" x14ac:dyDescent="0.2">
      <c r="A1617" s="26" t="s">
        <v>405</v>
      </c>
      <c r="B1617" s="28">
        <v>1200</v>
      </c>
      <c r="C1617" s="28">
        <v>0</v>
      </c>
    </row>
    <row r="1618" spans="1:3" ht="16" x14ac:dyDescent="0.2">
      <c r="A1618" s="26" t="s">
        <v>1045</v>
      </c>
      <c r="B1618" s="28">
        <v>546</v>
      </c>
      <c r="C1618" s="28">
        <v>0</v>
      </c>
    </row>
    <row r="1619" spans="1:3" ht="16" x14ac:dyDescent="0.2">
      <c r="A1619" s="26" t="s">
        <v>10635</v>
      </c>
      <c r="B1619" s="28">
        <v>1800</v>
      </c>
      <c r="C1619" s="28">
        <v>0</v>
      </c>
    </row>
    <row r="1620" spans="1:3" ht="16" x14ac:dyDescent="0.2">
      <c r="A1620" s="26" t="s">
        <v>81</v>
      </c>
      <c r="B1620" s="28">
        <v>874000</v>
      </c>
      <c r="C1620" s="28">
        <v>28200</v>
      </c>
    </row>
    <row r="1621" spans="1:3" ht="16" x14ac:dyDescent="0.2">
      <c r="A1621" s="26" t="s">
        <v>2082</v>
      </c>
      <c r="B1621" s="28">
        <v>146000</v>
      </c>
      <c r="C1621" s="28">
        <v>42500</v>
      </c>
    </row>
    <row r="1622" spans="1:3" ht="16" x14ac:dyDescent="0.2">
      <c r="A1622" s="26" t="s">
        <v>1257</v>
      </c>
      <c r="B1622" s="28">
        <v>46800</v>
      </c>
      <c r="C1622" s="28">
        <v>0</v>
      </c>
    </row>
    <row r="1623" spans="1:3" ht="16" x14ac:dyDescent="0.2">
      <c r="A1623" s="26" t="s">
        <v>2097</v>
      </c>
      <c r="B1623" s="28">
        <v>303000</v>
      </c>
      <c r="C1623" s="28">
        <v>17200</v>
      </c>
    </row>
    <row r="1624" spans="1:3" ht="16" x14ac:dyDescent="0.2">
      <c r="A1624" s="26"/>
      <c r="B1624" s="28" t="e">
        <v>#VALUE!</v>
      </c>
      <c r="C1624" s="28" t="e">
        <v>#VALUE!</v>
      </c>
    </row>
    <row r="1625" spans="1:3" ht="16" x14ac:dyDescent="0.2">
      <c r="A1625" s="26" t="s">
        <v>2167</v>
      </c>
      <c r="B1625" s="28">
        <v>4700</v>
      </c>
      <c r="C1625" s="28">
        <v>6800</v>
      </c>
    </row>
    <row r="1626" spans="1:3" ht="16" x14ac:dyDescent="0.2">
      <c r="A1626" s="26" t="s">
        <v>1145</v>
      </c>
      <c r="B1626" s="28">
        <v>0</v>
      </c>
      <c r="C1626" s="28">
        <v>0</v>
      </c>
    </row>
    <row r="1627" spans="1:3" ht="16" x14ac:dyDescent="0.2">
      <c r="A1627" s="26" t="s">
        <v>10689</v>
      </c>
      <c r="B1627" s="28">
        <v>109000</v>
      </c>
      <c r="C1627" s="28">
        <v>0</v>
      </c>
    </row>
    <row r="1628" spans="1:3" ht="16" x14ac:dyDescent="0.2">
      <c r="A1628" s="26" t="s">
        <v>10690</v>
      </c>
      <c r="B1628" s="28">
        <v>317000</v>
      </c>
      <c r="C1628" s="28">
        <v>18800</v>
      </c>
    </row>
    <row r="1629" spans="1:3" ht="16" x14ac:dyDescent="0.2">
      <c r="A1629" s="26" t="s">
        <v>6889</v>
      </c>
      <c r="B1629" s="28">
        <v>57000</v>
      </c>
      <c r="C1629" s="28">
        <v>2400</v>
      </c>
    </row>
    <row r="1630" spans="1:3" ht="16" x14ac:dyDescent="0.2">
      <c r="A1630" s="26" t="s">
        <v>10691</v>
      </c>
      <c r="B1630" s="28">
        <v>770</v>
      </c>
      <c r="C1630" s="28">
        <v>0</v>
      </c>
    </row>
    <row r="1631" spans="1:3" ht="16" x14ac:dyDescent="0.2">
      <c r="A1631" s="26" t="s">
        <v>10692</v>
      </c>
      <c r="B1631" s="28">
        <v>58900</v>
      </c>
      <c r="C1631" s="28">
        <v>2600</v>
      </c>
    </row>
    <row r="1632" spans="1:3" ht="16" x14ac:dyDescent="0.2">
      <c r="A1632" s="26" t="s">
        <v>3194</v>
      </c>
      <c r="B1632" s="28">
        <v>21000</v>
      </c>
      <c r="C1632" s="28">
        <v>10500</v>
      </c>
    </row>
    <row r="1633" spans="1:3" ht="16" x14ac:dyDescent="0.2">
      <c r="A1633" s="26" t="s">
        <v>2711</v>
      </c>
      <c r="B1633" s="28">
        <v>39700</v>
      </c>
      <c r="C1633" s="28">
        <v>5100</v>
      </c>
    </row>
    <row r="1634" spans="1:3" ht="16" x14ac:dyDescent="0.2">
      <c r="A1634" s="26" t="s">
        <v>7180</v>
      </c>
      <c r="B1634" s="28">
        <v>6200000</v>
      </c>
      <c r="C1634" s="28">
        <v>5800</v>
      </c>
    </row>
    <row r="1635" spans="1:3" ht="16" x14ac:dyDescent="0.2">
      <c r="A1635" s="26" t="s">
        <v>2769</v>
      </c>
      <c r="B1635" s="28">
        <v>2900000</v>
      </c>
      <c r="C1635" s="28">
        <v>112000</v>
      </c>
    </row>
    <row r="1636" spans="1:3" ht="16" x14ac:dyDescent="0.2">
      <c r="A1636" s="26" t="s">
        <v>2824</v>
      </c>
      <c r="B1636" s="28">
        <v>152</v>
      </c>
      <c r="C1636" s="28">
        <v>0</v>
      </c>
    </row>
    <row r="1637" spans="1:3" ht="16" x14ac:dyDescent="0.2">
      <c r="A1637" s="26" t="s">
        <v>2304</v>
      </c>
      <c r="B1637" s="28">
        <v>21100</v>
      </c>
      <c r="C1637" s="28">
        <v>1700</v>
      </c>
    </row>
    <row r="1638" spans="1:3" ht="16" x14ac:dyDescent="0.2">
      <c r="A1638" s="26" t="s">
        <v>2843</v>
      </c>
      <c r="B1638" s="28">
        <v>50000</v>
      </c>
      <c r="C1638" s="28">
        <v>4300</v>
      </c>
    </row>
    <row r="1639" spans="1:3" ht="16" x14ac:dyDescent="0.2">
      <c r="A1639" s="26" t="s">
        <v>2884</v>
      </c>
      <c r="B1639" s="28">
        <v>20100</v>
      </c>
      <c r="C1639" s="28">
        <v>18300</v>
      </c>
    </row>
    <row r="1640" spans="1:3" ht="16" x14ac:dyDescent="0.2">
      <c r="A1640" s="26" t="s">
        <v>2871</v>
      </c>
      <c r="B1640" s="28">
        <v>414</v>
      </c>
      <c r="C1640" s="28">
        <v>45300</v>
      </c>
    </row>
    <row r="1641" spans="1:3" ht="16" x14ac:dyDescent="0.2">
      <c r="A1641" s="26" t="s">
        <v>2908</v>
      </c>
      <c r="B1641" s="28">
        <v>53000</v>
      </c>
      <c r="C1641" s="28">
        <v>6900</v>
      </c>
    </row>
    <row r="1642" spans="1:3" ht="16" x14ac:dyDescent="0.2">
      <c r="A1642" s="26" t="s">
        <v>2920</v>
      </c>
      <c r="B1642" s="28">
        <v>308</v>
      </c>
      <c r="C1642" s="28">
        <v>0</v>
      </c>
    </row>
    <row r="1643" spans="1:3" ht="16" x14ac:dyDescent="0.2">
      <c r="A1643" s="26" t="s">
        <v>3002</v>
      </c>
      <c r="B1643" s="28">
        <v>458000</v>
      </c>
      <c r="C1643" s="28">
        <v>53500</v>
      </c>
    </row>
    <row r="1644" spans="1:3" ht="16" x14ac:dyDescent="0.2">
      <c r="A1644" s="26" t="s">
        <v>2951</v>
      </c>
      <c r="B1644" s="28">
        <v>1900000</v>
      </c>
      <c r="C1644" s="28">
        <v>17000</v>
      </c>
    </row>
    <row r="1645" spans="1:3" ht="16" x14ac:dyDescent="0.2">
      <c r="A1645" s="26" t="s">
        <v>3049</v>
      </c>
      <c r="B1645" s="28">
        <v>194000</v>
      </c>
      <c r="C1645" s="28">
        <v>18400</v>
      </c>
    </row>
    <row r="1646" spans="1:3" ht="16" x14ac:dyDescent="0.2">
      <c r="A1646" s="26" t="s">
        <v>7003</v>
      </c>
      <c r="B1646" s="28">
        <v>1500</v>
      </c>
      <c r="C1646" s="28">
        <v>1400</v>
      </c>
    </row>
    <row r="1647" spans="1:3" ht="16" x14ac:dyDescent="0.2">
      <c r="A1647" s="26" t="s">
        <v>3067</v>
      </c>
      <c r="B1647" s="28">
        <v>3900</v>
      </c>
      <c r="C1647" s="28">
        <v>4700</v>
      </c>
    </row>
    <row r="1648" spans="1:3" ht="16" x14ac:dyDescent="0.2">
      <c r="A1648" s="26" t="s">
        <v>2001</v>
      </c>
      <c r="B1648" s="28">
        <v>74800</v>
      </c>
      <c r="C1648" s="28">
        <v>846</v>
      </c>
    </row>
    <row r="1649" spans="1:3" ht="16" x14ac:dyDescent="0.2">
      <c r="A1649" s="26" t="s">
        <v>3125</v>
      </c>
      <c r="B1649" s="28">
        <v>0</v>
      </c>
      <c r="C1649" s="28">
        <v>0</v>
      </c>
    </row>
    <row r="1650" spans="1:3" ht="16" x14ac:dyDescent="0.2">
      <c r="A1650" s="26" t="s">
        <v>1000</v>
      </c>
      <c r="B1650" s="28">
        <v>0</v>
      </c>
      <c r="C1650" s="28">
        <v>0</v>
      </c>
    </row>
    <row r="1651" spans="1:3" ht="16" x14ac:dyDescent="0.2">
      <c r="A1651" s="26" t="s">
        <v>3145</v>
      </c>
      <c r="B1651" s="28">
        <v>35200</v>
      </c>
      <c r="C1651" s="28">
        <v>2200</v>
      </c>
    </row>
    <row r="1652" spans="1:3" ht="16" x14ac:dyDescent="0.2">
      <c r="A1652" s="26" t="s">
        <v>1024</v>
      </c>
      <c r="B1652" s="28">
        <v>32500</v>
      </c>
      <c r="C1652" s="28">
        <v>0</v>
      </c>
    </row>
    <row r="1653" spans="1:3" ht="16" x14ac:dyDescent="0.2">
      <c r="A1653" s="26" t="s">
        <v>1579</v>
      </c>
      <c r="B1653" s="28">
        <v>28100</v>
      </c>
      <c r="C1653" s="28">
        <v>3200</v>
      </c>
    </row>
    <row r="1654" spans="1:3" ht="16" x14ac:dyDescent="0.2">
      <c r="A1654" s="26" t="s">
        <v>2673</v>
      </c>
      <c r="B1654" s="28">
        <v>4400</v>
      </c>
      <c r="C1654" s="28">
        <v>3100</v>
      </c>
    </row>
    <row r="1655" spans="1:3" ht="16" x14ac:dyDescent="0.2">
      <c r="A1655" s="26" t="s">
        <v>3884</v>
      </c>
      <c r="B1655" s="28">
        <v>4500000</v>
      </c>
      <c r="C1655" s="28">
        <v>706000</v>
      </c>
    </row>
    <row r="1656" spans="1:3" ht="16" x14ac:dyDescent="0.2">
      <c r="A1656" s="26" t="s">
        <v>406</v>
      </c>
      <c r="B1656" s="28">
        <v>25400</v>
      </c>
      <c r="C1656" s="28">
        <v>1700</v>
      </c>
    </row>
    <row r="1657" spans="1:3" ht="16" x14ac:dyDescent="0.2">
      <c r="A1657" s="26" t="s">
        <v>3930</v>
      </c>
      <c r="B1657" s="28">
        <v>6200</v>
      </c>
      <c r="C1657" s="28">
        <v>355</v>
      </c>
    </row>
    <row r="1658" spans="1:3" ht="16" x14ac:dyDescent="0.2">
      <c r="A1658" s="26" t="s">
        <v>2613</v>
      </c>
      <c r="B1658" s="28">
        <v>125000</v>
      </c>
      <c r="C1658" s="28">
        <v>306</v>
      </c>
    </row>
    <row r="1659" spans="1:3" ht="16" x14ac:dyDescent="0.2">
      <c r="A1659" s="26" t="s">
        <v>3966</v>
      </c>
      <c r="B1659" s="28">
        <v>30800</v>
      </c>
      <c r="C1659" s="28">
        <v>5200</v>
      </c>
    </row>
    <row r="1660" spans="1:3" ht="16" x14ac:dyDescent="0.2">
      <c r="A1660" s="26" t="s">
        <v>3958</v>
      </c>
      <c r="B1660" s="28">
        <v>6800</v>
      </c>
      <c r="C1660" s="28">
        <v>22500</v>
      </c>
    </row>
    <row r="1661" spans="1:3" ht="16" x14ac:dyDescent="0.2">
      <c r="A1661" s="26" t="s">
        <v>1372</v>
      </c>
      <c r="B1661" s="28">
        <v>33400</v>
      </c>
      <c r="C1661" s="28">
        <v>3000</v>
      </c>
    </row>
    <row r="1662" spans="1:3" ht="16" x14ac:dyDescent="0.2">
      <c r="A1662" s="26" t="s">
        <v>3998</v>
      </c>
      <c r="B1662" s="28">
        <v>69800</v>
      </c>
      <c r="C1662" s="28">
        <v>38900</v>
      </c>
    </row>
    <row r="1663" spans="1:3" ht="16" x14ac:dyDescent="0.2">
      <c r="A1663" s="26" t="s">
        <v>4038</v>
      </c>
      <c r="B1663" s="28">
        <v>4</v>
      </c>
      <c r="C1663" s="28">
        <v>0</v>
      </c>
    </row>
    <row r="1664" spans="1:3" ht="16" x14ac:dyDescent="0.2">
      <c r="A1664" s="26" t="s">
        <v>4025</v>
      </c>
      <c r="B1664" s="28">
        <v>0</v>
      </c>
      <c r="C1664" s="28">
        <v>0</v>
      </c>
    </row>
    <row r="1665" spans="1:3" ht="16" x14ac:dyDescent="0.2">
      <c r="A1665" s="26" t="s">
        <v>8034</v>
      </c>
      <c r="B1665" s="28">
        <v>43200</v>
      </c>
      <c r="C1665" s="28">
        <v>464</v>
      </c>
    </row>
    <row r="1666" spans="1:3" ht="16" x14ac:dyDescent="0.2">
      <c r="A1666" s="26" t="s">
        <v>2677</v>
      </c>
      <c r="B1666" s="28">
        <v>12100</v>
      </c>
      <c r="C1666" s="28">
        <v>1900</v>
      </c>
    </row>
    <row r="1667" spans="1:3" ht="16" x14ac:dyDescent="0.2">
      <c r="A1667" s="26" t="s">
        <v>3273</v>
      </c>
      <c r="B1667" s="28">
        <v>0</v>
      </c>
      <c r="C1667" s="28">
        <v>0</v>
      </c>
    </row>
    <row r="1668" spans="1:3" ht="16" x14ac:dyDescent="0.2">
      <c r="A1668" s="26" t="s">
        <v>4039</v>
      </c>
      <c r="B1668" s="28">
        <v>15900</v>
      </c>
      <c r="C1668" s="28">
        <v>0</v>
      </c>
    </row>
    <row r="1669" spans="1:3" ht="16" x14ac:dyDescent="0.2">
      <c r="A1669" s="26" t="s">
        <v>3319</v>
      </c>
      <c r="B1669" s="28">
        <v>26600000</v>
      </c>
      <c r="C1669" s="28">
        <v>1800000</v>
      </c>
    </row>
    <row r="1670" spans="1:3" ht="16" x14ac:dyDescent="0.2">
      <c r="A1670" s="26" t="s">
        <v>3302</v>
      </c>
      <c r="B1670" s="28">
        <v>66200</v>
      </c>
      <c r="C1670" s="28">
        <v>10600</v>
      </c>
    </row>
    <row r="1671" spans="1:3" ht="16" x14ac:dyDescent="0.2">
      <c r="A1671" s="26" t="s">
        <v>3342</v>
      </c>
      <c r="B1671" s="28">
        <v>1900</v>
      </c>
      <c r="C1671" s="28">
        <v>693</v>
      </c>
    </row>
    <row r="1672" spans="1:3" ht="16" x14ac:dyDescent="0.2">
      <c r="A1672" s="26" t="s">
        <v>4134</v>
      </c>
      <c r="B1672" s="28">
        <v>10800</v>
      </c>
      <c r="C1672" s="28">
        <v>3900</v>
      </c>
    </row>
    <row r="1673" spans="1:3" ht="16" x14ac:dyDescent="0.2">
      <c r="A1673" s="26" t="s">
        <v>4160</v>
      </c>
      <c r="B1673" s="28">
        <v>42000</v>
      </c>
      <c r="C1673" s="28">
        <v>14200</v>
      </c>
    </row>
    <row r="1674" spans="1:3" ht="16" x14ac:dyDescent="0.2">
      <c r="A1674" s="26" t="s">
        <v>4188</v>
      </c>
      <c r="B1674" s="28">
        <v>337000</v>
      </c>
      <c r="C1674" s="28">
        <v>48500</v>
      </c>
    </row>
    <row r="1675" spans="1:3" ht="16" x14ac:dyDescent="0.2">
      <c r="A1675" s="26" t="s">
        <v>1399</v>
      </c>
      <c r="B1675" s="28">
        <v>20400</v>
      </c>
      <c r="C1675" s="28">
        <v>5800</v>
      </c>
    </row>
    <row r="1676" spans="1:3" ht="16" x14ac:dyDescent="0.2">
      <c r="A1676" s="26" t="s">
        <v>3324</v>
      </c>
      <c r="B1676" s="28">
        <v>313000</v>
      </c>
      <c r="C1676" s="28">
        <v>41600</v>
      </c>
    </row>
    <row r="1677" spans="1:3" ht="16" x14ac:dyDescent="0.2">
      <c r="A1677" s="26" t="s">
        <v>4236</v>
      </c>
      <c r="B1677" s="28">
        <v>18400</v>
      </c>
      <c r="C1677" s="28">
        <v>11100</v>
      </c>
    </row>
    <row r="1678" spans="1:3" ht="16" x14ac:dyDescent="0.2">
      <c r="A1678" s="26" t="s">
        <v>4575</v>
      </c>
      <c r="B1678" s="28">
        <v>52800</v>
      </c>
      <c r="C1678" s="28">
        <v>2500</v>
      </c>
    </row>
    <row r="1679" spans="1:3" ht="16" x14ac:dyDescent="0.2">
      <c r="A1679" s="26" t="s">
        <v>2226</v>
      </c>
      <c r="B1679" s="28">
        <v>58700</v>
      </c>
      <c r="C1679" s="28">
        <v>2800</v>
      </c>
    </row>
    <row r="1680" spans="1:3" ht="16" x14ac:dyDescent="0.2">
      <c r="A1680" s="26" t="s">
        <v>1520</v>
      </c>
      <c r="B1680" s="28">
        <v>15900</v>
      </c>
      <c r="C1680" s="28">
        <v>11400</v>
      </c>
    </row>
    <row r="1681" spans="1:3" ht="16" x14ac:dyDescent="0.2">
      <c r="A1681" s="26" t="s">
        <v>4290</v>
      </c>
      <c r="B1681" s="28">
        <v>141000</v>
      </c>
      <c r="C1681" s="28">
        <v>667000</v>
      </c>
    </row>
    <row r="1682" spans="1:3" ht="16" x14ac:dyDescent="0.2">
      <c r="A1682" s="26" t="s">
        <v>4318</v>
      </c>
      <c r="B1682" s="28">
        <v>25900</v>
      </c>
      <c r="C1682" s="28">
        <v>5500</v>
      </c>
    </row>
    <row r="1683" spans="1:3" ht="16" x14ac:dyDescent="0.2">
      <c r="A1683" s="26" t="s">
        <v>4271</v>
      </c>
      <c r="B1683" s="28">
        <v>17500</v>
      </c>
      <c r="C1683" s="28">
        <v>30300</v>
      </c>
    </row>
    <row r="1684" spans="1:3" ht="16" x14ac:dyDescent="0.2">
      <c r="A1684" s="26" t="s">
        <v>5233</v>
      </c>
      <c r="B1684" s="28">
        <v>15600</v>
      </c>
      <c r="C1684" s="28">
        <v>2300</v>
      </c>
    </row>
    <row r="1685" spans="1:3" ht="16" x14ac:dyDescent="0.2">
      <c r="A1685" s="26" t="s">
        <v>4360</v>
      </c>
      <c r="B1685" s="28">
        <v>57300</v>
      </c>
      <c r="C1685" s="28">
        <v>2800</v>
      </c>
    </row>
    <row r="1686" spans="1:3" ht="16" x14ac:dyDescent="0.2">
      <c r="A1686" s="26" t="s">
        <v>4365</v>
      </c>
      <c r="B1686" s="28">
        <v>47800</v>
      </c>
      <c r="C1686" s="28">
        <v>2400</v>
      </c>
    </row>
    <row r="1687" spans="1:3" ht="16" x14ac:dyDescent="0.2">
      <c r="A1687" s="26" t="s">
        <v>4063</v>
      </c>
      <c r="B1687" s="28">
        <v>0</v>
      </c>
      <c r="C1687" s="28">
        <v>0</v>
      </c>
    </row>
    <row r="1688" spans="1:3" ht="16" x14ac:dyDescent="0.2">
      <c r="A1688" s="26" t="s">
        <v>5276</v>
      </c>
      <c r="B1688" s="28">
        <v>8100</v>
      </c>
      <c r="C1688" s="28">
        <v>1000</v>
      </c>
    </row>
    <row r="1689" spans="1:3" ht="16" x14ac:dyDescent="0.2">
      <c r="A1689" s="26" t="s">
        <v>5305</v>
      </c>
      <c r="B1689" s="28">
        <v>2500</v>
      </c>
      <c r="C1689" s="28">
        <v>0</v>
      </c>
    </row>
    <row r="1690" spans="1:3" ht="16" x14ac:dyDescent="0.2">
      <c r="A1690" s="26" t="s">
        <v>3817</v>
      </c>
      <c r="B1690" s="28">
        <v>0</v>
      </c>
      <c r="C1690" s="28">
        <v>0</v>
      </c>
    </row>
    <row r="1691" spans="1:3" ht="16" x14ac:dyDescent="0.2">
      <c r="A1691" s="26" t="s">
        <v>4507</v>
      </c>
      <c r="B1691" s="28">
        <v>385</v>
      </c>
      <c r="C1691" s="28">
        <v>0</v>
      </c>
    </row>
    <row r="1692" spans="1:3" ht="16" x14ac:dyDescent="0.2">
      <c r="A1692" s="26" t="s">
        <v>4569</v>
      </c>
      <c r="B1692" s="28">
        <v>496</v>
      </c>
      <c r="C1692" s="28">
        <v>4600</v>
      </c>
    </row>
    <row r="1693" spans="1:3" ht="16" x14ac:dyDescent="0.2">
      <c r="A1693" s="26" t="s">
        <v>7267</v>
      </c>
      <c r="B1693" s="28">
        <v>1200</v>
      </c>
      <c r="C1693" s="28">
        <v>0</v>
      </c>
    </row>
    <row r="1694" spans="1:3" ht="16" x14ac:dyDescent="0.2">
      <c r="A1694" s="26" t="s">
        <v>4595</v>
      </c>
      <c r="B1694" s="28">
        <v>0</v>
      </c>
      <c r="C1694" s="28">
        <v>0</v>
      </c>
    </row>
    <row r="1695" spans="1:3" ht="16" x14ac:dyDescent="0.2">
      <c r="A1695" s="26" t="s">
        <v>1900</v>
      </c>
      <c r="B1695" s="28">
        <v>0</v>
      </c>
      <c r="C1695" s="28">
        <v>0</v>
      </c>
    </row>
    <row r="1696" spans="1:3" ht="16" x14ac:dyDescent="0.2">
      <c r="A1696" s="26" t="s">
        <v>250</v>
      </c>
      <c r="B1696" s="28">
        <v>1200000</v>
      </c>
      <c r="C1696" s="28">
        <v>57900</v>
      </c>
    </row>
    <row r="1697" spans="1:3" ht="16" x14ac:dyDescent="0.2">
      <c r="A1697" s="26" t="s">
        <v>5518</v>
      </c>
      <c r="B1697" s="28">
        <v>0</v>
      </c>
      <c r="C1697" s="28">
        <v>0</v>
      </c>
    </row>
    <row r="1698" spans="1:3" ht="16" x14ac:dyDescent="0.2">
      <c r="A1698" s="26" t="s">
        <v>3433</v>
      </c>
      <c r="B1698" s="28">
        <v>7700</v>
      </c>
      <c r="C1698" s="28">
        <v>0</v>
      </c>
    </row>
    <row r="1699" spans="1:3" ht="16" x14ac:dyDescent="0.2">
      <c r="A1699" s="26" t="s">
        <v>4643</v>
      </c>
      <c r="B1699" s="28">
        <v>28</v>
      </c>
      <c r="C1699" s="28">
        <v>0</v>
      </c>
    </row>
    <row r="1700" spans="1:3" ht="16" x14ac:dyDescent="0.2">
      <c r="A1700" s="26" t="s">
        <v>5595</v>
      </c>
      <c r="B1700" s="28">
        <v>0</v>
      </c>
      <c r="C1700" s="28">
        <v>0</v>
      </c>
    </row>
    <row r="1701" spans="1:3" ht="16" x14ac:dyDescent="0.2">
      <c r="A1701" s="26" t="s">
        <v>1741</v>
      </c>
      <c r="B1701" s="28">
        <v>113000</v>
      </c>
      <c r="C1701" s="28">
        <v>12600</v>
      </c>
    </row>
    <row r="1702" spans="1:3" ht="16" x14ac:dyDescent="0.2">
      <c r="A1702" s="26" t="s">
        <v>5691</v>
      </c>
      <c r="B1702" s="28">
        <v>0</v>
      </c>
      <c r="C1702" s="28">
        <v>0</v>
      </c>
    </row>
    <row r="1703" spans="1:3" ht="16" x14ac:dyDescent="0.2">
      <c r="A1703" s="26" t="s">
        <v>5130</v>
      </c>
      <c r="B1703" s="28">
        <v>2</v>
      </c>
      <c r="C1703" s="28">
        <v>0</v>
      </c>
    </row>
    <row r="1704" spans="1:3" ht="16" x14ac:dyDescent="0.2">
      <c r="A1704" s="26" t="s">
        <v>1047</v>
      </c>
      <c r="B1704" s="28">
        <v>5400</v>
      </c>
      <c r="C1704" s="28">
        <v>1900</v>
      </c>
    </row>
    <row r="1705" spans="1:3" ht="16" x14ac:dyDescent="0.2">
      <c r="A1705" s="26" t="s">
        <v>4764</v>
      </c>
      <c r="B1705" s="28">
        <v>66</v>
      </c>
      <c r="C1705" s="28">
        <v>193</v>
      </c>
    </row>
    <row r="1706" spans="1:3" ht="16" x14ac:dyDescent="0.2">
      <c r="A1706" s="26" t="s">
        <v>1817</v>
      </c>
      <c r="B1706" s="28">
        <v>8800</v>
      </c>
      <c r="C1706" s="28">
        <v>61</v>
      </c>
    </row>
    <row r="1707" spans="1:3" ht="16" x14ac:dyDescent="0.2">
      <c r="A1707" s="26" t="s">
        <v>10744</v>
      </c>
      <c r="B1707" s="28">
        <v>26200</v>
      </c>
      <c r="C1707" s="28">
        <v>13200</v>
      </c>
    </row>
    <row r="1708" spans="1:3" ht="16" x14ac:dyDescent="0.2">
      <c r="A1708" s="26" t="s">
        <v>1088</v>
      </c>
      <c r="B1708" s="28">
        <v>1400000</v>
      </c>
      <c r="C1708" s="28">
        <v>55800</v>
      </c>
    </row>
    <row r="1709" spans="1:3" ht="16" x14ac:dyDescent="0.2">
      <c r="A1709" s="26" t="s">
        <v>5844</v>
      </c>
      <c r="B1709" s="28">
        <v>1000</v>
      </c>
      <c r="C1709" s="28">
        <v>3000</v>
      </c>
    </row>
    <row r="1710" spans="1:3" ht="16" x14ac:dyDescent="0.2">
      <c r="A1710" s="26" t="s">
        <v>4627</v>
      </c>
      <c r="B1710" s="28">
        <v>3100</v>
      </c>
      <c r="C1710" s="28">
        <v>3100</v>
      </c>
    </row>
    <row r="1711" spans="1:3" ht="16" x14ac:dyDescent="0.2">
      <c r="A1711" s="26" t="s">
        <v>3691</v>
      </c>
      <c r="B1711" s="28">
        <v>218</v>
      </c>
      <c r="C1711" s="28">
        <v>2</v>
      </c>
    </row>
    <row r="1712" spans="1:3" ht="16" x14ac:dyDescent="0.2">
      <c r="A1712" s="26" t="s">
        <v>5651</v>
      </c>
      <c r="B1712" s="28">
        <v>1100</v>
      </c>
      <c r="C1712" s="28">
        <v>0</v>
      </c>
    </row>
    <row r="1713" spans="1:3" ht="16" x14ac:dyDescent="0.2">
      <c r="A1713" s="26" t="s">
        <v>3546</v>
      </c>
      <c r="B1713" s="28">
        <v>14100</v>
      </c>
      <c r="C1713" s="28">
        <v>4900</v>
      </c>
    </row>
    <row r="1714" spans="1:3" ht="16" x14ac:dyDescent="0.2">
      <c r="A1714" s="26"/>
      <c r="B1714" s="28" t="e">
        <v>#VALUE!</v>
      </c>
      <c r="C1714" s="28" t="e">
        <v>#VALUE!</v>
      </c>
    </row>
    <row r="1715" spans="1:3" ht="16" x14ac:dyDescent="0.2">
      <c r="A1715" s="26" t="s">
        <v>3577</v>
      </c>
      <c r="B1715" s="28">
        <v>879</v>
      </c>
      <c r="C1715" s="28">
        <v>1400</v>
      </c>
    </row>
    <row r="1716" spans="1:3" ht="16" x14ac:dyDescent="0.2">
      <c r="A1716" s="26" t="s">
        <v>4694</v>
      </c>
      <c r="B1716" s="28">
        <v>479000</v>
      </c>
      <c r="C1716" s="28">
        <v>42600</v>
      </c>
    </row>
    <row r="1717" spans="1:3" ht="16" x14ac:dyDescent="0.2">
      <c r="A1717" s="26" t="s">
        <v>4147</v>
      </c>
      <c r="B1717" s="28">
        <v>0</v>
      </c>
      <c r="C1717" s="28">
        <v>0</v>
      </c>
    </row>
    <row r="1718" spans="1:3" ht="16" x14ac:dyDescent="0.2">
      <c r="A1718" s="26" t="s">
        <v>2041</v>
      </c>
      <c r="B1718" s="28">
        <v>215</v>
      </c>
      <c r="C1718" s="28">
        <v>0</v>
      </c>
    </row>
    <row r="1719" spans="1:3" ht="16" x14ac:dyDescent="0.2">
      <c r="A1719" s="26"/>
      <c r="B1719" s="28" t="e">
        <v>#VALUE!</v>
      </c>
      <c r="C1719" s="28" t="e">
        <v>#VALUE!</v>
      </c>
    </row>
    <row r="1720" spans="1:3" ht="16" x14ac:dyDescent="0.2">
      <c r="A1720" s="26" t="s">
        <v>5374</v>
      </c>
      <c r="B1720" s="28">
        <v>25800</v>
      </c>
      <c r="C1720" s="28">
        <v>0</v>
      </c>
    </row>
    <row r="1721" spans="1:3" ht="16" x14ac:dyDescent="0.2">
      <c r="A1721" s="26" t="s">
        <v>3721</v>
      </c>
      <c r="B1721" s="28">
        <v>26000</v>
      </c>
      <c r="C1721" s="28">
        <v>0</v>
      </c>
    </row>
    <row r="1722" spans="1:3" ht="16" x14ac:dyDescent="0.2">
      <c r="A1722" s="26" t="s">
        <v>1211</v>
      </c>
      <c r="B1722" s="28">
        <v>204000</v>
      </c>
      <c r="C1722" s="28">
        <v>1300</v>
      </c>
    </row>
    <row r="1723" spans="1:3" ht="16" x14ac:dyDescent="0.2">
      <c r="A1723" s="26" t="s">
        <v>5703</v>
      </c>
      <c r="B1723" s="28">
        <v>115000</v>
      </c>
      <c r="C1723" s="28">
        <v>20700</v>
      </c>
    </row>
    <row r="1724" spans="1:3" ht="16" x14ac:dyDescent="0.2">
      <c r="A1724" s="26" t="s">
        <v>4749</v>
      </c>
      <c r="B1724" s="28">
        <v>41900</v>
      </c>
      <c r="C1724" s="28">
        <v>1700</v>
      </c>
    </row>
    <row r="1725" spans="1:3" ht="16" x14ac:dyDescent="0.2">
      <c r="A1725" s="26" t="s">
        <v>4922</v>
      </c>
      <c r="B1725" s="28">
        <v>10</v>
      </c>
      <c r="C1725" s="28">
        <v>0</v>
      </c>
    </row>
    <row r="1726" spans="1:3" ht="16" x14ac:dyDescent="0.2">
      <c r="A1726" s="26" t="s">
        <v>3762</v>
      </c>
      <c r="B1726" s="28">
        <v>0</v>
      </c>
      <c r="C1726" s="28">
        <v>0</v>
      </c>
    </row>
    <row r="1727" spans="1:3" ht="16" x14ac:dyDescent="0.2">
      <c r="A1727" s="26" t="s">
        <v>2892</v>
      </c>
      <c r="B1727" s="28">
        <v>1300</v>
      </c>
      <c r="C1727" s="28">
        <v>0</v>
      </c>
    </row>
    <row r="1728" spans="1:3" ht="16" x14ac:dyDescent="0.2">
      <c r="A1728" s="26" t="s">
        <v>5046</v>
      </c>
      <c r="B1728" s="28">
        <v>0</v>
      </c>
      <c r="C1728" s="28">
        <v>0</v>
      </c>
    </row>
    <row r="1729" spans="1:3" ht="16" x14ac:dyDescent="0.2">
      <c r="A1729" s="26" t="s">
        <v>3804</v>
      </c>
      <c r="B1729" s="28">
        <v>0</v>
      </c>
      <c r="C1729" s="28">
        <v>0</v>
      </c>
    </row>
    <row r="1730" spans="1:3" ht="16" x14ac:dyDescent="0.2">
      <c r="A1730" s="26" t="s">
        <v>5067</v>
      </c>
      <c r="B1730" s="28">
        <v>0</v>
      </c>
      <c r="C1730" s="28">
        <v>0</v>
      </c>
    </row>
    <row r="1731" spans="1:3" ht="16" x14ac:dyDescent="0.2">
      <c r="A1731" s="26" t="s">
        <v>5239</v>
      </c>
      <c r="B1731" s="28">
        <v>23500</v>
      </c>
      <c r="C1731" s="28">
        <v>0</v>
      </c>
    </row>
    <row r="1732" spans="1:3" ht="16" x14ac:dyDescent="0.2">
      <c r="A1732" s="26" t="s">
        <v>6179</v>
      </c>
      <c r="B1732" s="28">
        <v>585</v>
      </c>
      <c r="C1732" s="28">
        <v>0</v>
      </c>
    </row>
    <row r="1733" spans="1:3" ht="16" x14ac:dyDescent="0.2">
      <c r="A1733" s="26" t="s">
        <v>8385</v>
      </c>
      <c r="B1733" s="28">
        <v>7300000</v>
      </c>
      <c r="C1733" s="28">
        <v>761000</v>
      </c>
    </row>
    <row r="1734" spans="1:3" ht="16" x14ac:dyDescent="0.2">
      <c r="A1734" s="26" t="s">
        <v>7883</v>
      </c>
      <c r="B1734" s="28">
        <v>64000</v>
      </c>
      <c r="C1734" s="28">
        <v>216</v>
      </c>
    </row>
    <row r="1735" spans="1:3" ht="16" x14ac:dyDescent="0.2">
      <c r="A1735" s="26"/>
      <c r="B1735" s="28" t="e">
        <v>#VALUE!</v>
      </c>
      <c r="C1735" s="28" t="e">
        <v>#VALUE!</v>
      </c>
    </row>
    <row r="1736" spans="1:3" ht="16" x14ac:dyDescent="0.2">
      <c r="A1736" s="26" t="s">
        <v>5264</v>
      </c>
      <c r="B1736" s="28">
        <v>95500</v>
      </c>
      <c r="C1736" s="28">
        <v>2800</v>
      </c>
    </row>
    <row r="1737" spans="1:3" ht="16" x14ac:dyDescent="0.2">
      <c r="A1737" s="26" t="s">
        <v>4248</v>
      </c>
      <c r="B1737" s="28">
        <v>413</v>
      </c>
      <c r="C1737" s="28">
        <v>0</v>
      </c>
    </row>
    <row r="1738" spans="1:3" ht="16" x14ac:dyDescent="0.2">
      <c r="A1738" s="26" t="s">
        <v>6187</v>
      </c>
      <c r="B1738" s="28">
        <v>241</v>
      </c>
      <c r="C1738" s="28">
        <v>0</v>
      </c>
    </row>
    <row r="1739" spans="1:3" ht="16" x14ac:dyDescent="0.2">
      <c r="A1739" s="26" t="s">
        <v>5375</v>
      </c>
      <c r="B1739" s="28">
        <v>259</v>
      </c>
      <c r="C1739" s="28">
        <v>0</v>
      </c>
    </row>
    <row r="1740" spans="1:3" ht="16" x14ac:dyDescent="0.2">
      <c r="A1740" s="26" t="s">
        <v>4972</v>
      </c>
      <c r="B1740" s="28">
        <v>15300</v>
      </c>
      <c r="C1740" s="28">
        <v>8000</v>
      </c>
    </row>
    <row r="1741" spans="1:3" ht="16" x14ac:dyDescent="0.2">
      <c r="A1741" s="26" t="s">
        <v>5524</v>
      </c>
      <c r="B1741" s="28">
        <v>512000</v>
      </c>
      <c r="C1741" s="28">
        <v>18200</v>
      </c>
    </row>
    <row r="1742" spans="1:3" ht="16" x14ac:dyDescent="0.2">
      <c r="A1742" s="26" t="s">
        <v>7140</v>
      </c>
      <c r="B1742" s="28">
        <v>1000</v>
      </c>
      <c r="C1742" s="28">
        <v>0</v>
      </c>
    </row>
    <row r="1743" spans="1:3" ht="16" x14ac:dyDescent="0.2">
      <c r="A1743" s="26"/>
      <c r="B1743" s="28" t="e">
        <v>#VALUE!</v>
      </c>
      <c r="C1743" s="28" t="e">
        <v>#VALUE!</v>
      </c>
    </row>
    <row r="1744" spans="1:3" ht="16" x14ac:dyDescent="0.2">
      <c r="A1744" s="26" t="s">
        <v>3073</v>
      </c>
      <c r="B1744" s="28">
        <v>107000</v>
      </c>
      <c r="C1744" s="28">
        <v>9400</v>
      </c>
    </row>
    <row r="1745" spans="1:3" ht="16" x14ac:dyDescent="0.2">
      <c r="A1745" s="26" t="s">
        <v>7833</v>
      </c>
      <c r="B1745" s="28">
        <v>128000</v>
      </c>
      <c r="C1745" s="28">
        <v>13000</v>
      </c>
    </row>
    <row r="1746" spans="1:3" ht="16" x14ac:dyDescent="0.2">
      <c r="A1746" s="26" t="s">
        <v>10800</v>
      </c>
      <c r="B1746" s="28">
        <v>0</v>
      </c>
      <c r="C1746" s="28">
        <v>0</v>
      </c>
    </row>
    <row r="1747" spans="1:3" ht="16" x14ac:dyDescent="0.2">
      <c r="A1747" s="26" t="s">
        <v>10806</v>
      </c>
      <c r="B1747" s="28">
        <v>10600</v>
      </c>
      <c r="C1747" s="28">
        <v>2</v>
      </c>
    </row>
    <row r="1748" spans="1:3" ht="16" x14ac:dyDescent="0.2">
      <c r="A1748" s="26" t="s">
        <v>10810</v>
      </c>
      <c r="B1748" s="28">
        <v>263</v>
      </c>
      <c r="C1748" s="28">
        <v>312</v>
      </c>
    </row>
    <row r="1749" spans="1:3" ht="16" x14ac:dyDescent="0.2">
      <c r="A1749" s="26" t="s">
        <v>8117</v>
      </c>
      <c r="B1749" s="28">
        <v>39900</v>
      </c>
      <c r="C1749" s="28">
        <v>3900</v>
      </c>
    </row>
    <row r="1750" spans="1:3" ht="16" x14ac:dyDescent="0.2">
      <c r="A1750" s="26" t="s">
        <v>10811</v>
      </c>
      <c r="B1750" s="28">
        <v>6300</v>
      </c>
      <c r="C1750" s="28">
        <v>210</v>
      </c>
    </row>
    <row r="1751" spans="1:3" ht="16" x14ac:dyDescent="0.2">
      <c r="A1751" s="26" t="s">
        <v>10812</v>
      </c>
      <c r="B1751" s="28">
        <v>56900</v>
      </c>
      <c r="C1751" s="28">
        <v>391</v>
      </c>
    </row>
    <row r="1752" spans="1:3" ht="16" x14ac:dyDescent="0.2">
      <c r="A1752" s="26" t="s">
        <v>10813</v>
      </c>
      <c r="B1752" s="28">
        <v>14300</v>
      </c>
      <c r="C1752" s="28">
        <v>3100</v>
      </c>
    </row>
    <row r="1753" spans="1:3" ht="16" x14ac:dyDescent="0.2">
      <c r="A1753" s="26" t="s">
        <v>10814</v>
      </c>
      <c r="B1753" s="28">
        <v>10800</v>
      </c>
      <c r="C1753" s="28">
        <v>468</v>
      </c>
    </row>
    <row r="1754" spans="1:3" ht="16" x14ac:dyDescent="0.2">
      <c r="A1754" s="26" t="s">
        <v>5959</v>
      </c>
      <c r="B1754" s="28">
        <v>0</v>
      </c>
      <c r="C1754" s="28">
        <v>0</v>
      </c>
    </row>
    <row r="1755" spans="1:3" ht="16" x14ac:dyDescent="0.2">
      <c r="A1755" s="26" t="s">
        <v>10815</v>
      </c>
      <c r="B1755" s="28">
        <v>24000</v>
      </c>
      <c r="C1755" s="28">
        <v>13100</v>
      </c>
    </row>
    <row r="1756" spans="1:3" ht="16" x14ac:dyDescent="0.2">
      <c r="A1756" s="26" t="s">
        <v>10820</v>
      </c>
      <c r="B1756" s="28">
        <v>0</v>
      </c>
      <c r="C1756" s="28">
        <v>0</v>
      </c>
    </row>
    <row r="1757" spans="1:3" ht="16" x14ac:dyDescent="0.2">
      <c r="A1757" s="26" t="s">
        <v>10827</v>
      </c>
      <c r="B1757" s="28">
        <v>2000</v>
      </c>
      <c r="C1757" s="28">
        <v>375</v>
      </c>
    </row>
    <row r="1758" spans="1:3" ht="16" x14ac:dyDescent="0.2">
      <c r="A1758" s="26" t="s">
        <v>8064</v>
      </c>
      <c r="B1758" s="28">
        <v>255000</v>
      </c>
      <c r="C1758" s="28">
        <v>34100</v>
      </c>
    </row>
    <row r="1759" spans="1:3" ht="16" x14ac:dyDescent="0.2">
      <c r="A1759" s="26" t="s">
        <v>10830</v>
      </c>
      <c r="B1759" s="28">
        <v>17000</v>
      </c>
      <c r="C1759" s="28">
        <v>7000</v>
      </c>
    </row>
    <row r="1760" spans="1:3" ht="16" x14ac:dyDescent="0.2">
      <c r="A1760" s="26" t="s">
        <v>10837</v>
      </c>
      <c r="B1760" s="28">
        <v>34100</v>
      </c>
      <c r="C1760" s="28">
        <v>2100</v>
      </c>
    </row>
    <row r="1761" spans="1:3" ht="16" x14ac:dyDescent="0.2">
      <c r="A1761" s="26" t="s">
        <v>10838</v>
      </c>
      <c r="B1761" s="28">
        <v>0</v>
      </c>
      <c r="C1761" s="28">
        <v>0</v>
      </c>
    </row>
    <row r="1762" spans="1:3" ht="16" x14ac:dyDescent="0.2">
      <c r="A1762" s="26" t="s">
        <v>10843</v>
      </c>
      <c r="B1762" s="28">
        <v>40700</v>
      </c>
      <c r="C1762" s="28">
        <v>4400</v>
      </c>
    </row>
    <row r="1763" spans="1:3" ht="16" x14ac:dyDescent="0.2">
      <c r="A1763" s="26" t="s">
        <v>10849</v>
      </c>
      <c r="B1763" s="28">
        <v>18400</v>
      </c>
      <c r="C1763" s="28">
        <v>149</v>
      </c>
    </row>
    <row r="1764" spans="1:3" ht="16" x14ac:dyDescent="0.2">
      <c r="A1764" s="26" t="s">
        <v>2843</v>
      </c>
      <c r="B1764" s="28">
        <v>50000</v>
      </c>
      <c r="C1764" s="28">
        <v>4300</v>
      </c>
    </row>
    <row r="1765" spans="1:3" ht="16" x14ac:dyDescent="0.2">
      <c r="A1765" s="26" t="s">
        <v>7239</v>
      </c>
      <c r="B1765" s="28">
        <v>2300</v>
      </c>
      <c r="C1765" s="28">
        <v>91</v>
      </c>
    </row>
    <row r="1766" spans="1:3" ht="16" x14ac:dyDescent="0.2">
      <c r="A1766" s="26" t="s">
        <v>10855</v>
      </c>
      <c r="B1766" s="28">
        <v>0</v>
      </c>
      <c r="C1766" s="28">
        <v>0</v>
      </c>
    </row>
    <row r="1767" spans="1:3" ht="16" x14ac:dyDescent="0.2">
      <c r="A1767" s="26" t="s">
        <v>10862</v>
      </c>
      <c r="B1767" s="28">
        <v>0</v>
      </c>
      <c r="C1767" s="28">
        <v>0</v>
      </c>
    </row>
    <row r="1768" spans="1:3" ht="16" x14ac:dyDescent="0.2">
      <c r="A1768" s="26" t="s">
        <v>10867</v>
      </c>
      <c r="B1768" s="28">
        <v>12</v>
      </c>
      <c r="C1768" s="28">
        <v>0</v>
      </c>
    </row>
    <row r="1769" spans="1:3" ht="16" x14ac:dyDescent="0.2">
      <c r="A1769" s="26" t="s">
        <v>10870</v>
      </c>
      <c r="B1769" s="28">
        <v>35</v>
      </c>
      <c r="C1769" s="28">
        <v>0</v>
      </c>
    </row>
    <row r="1770" spans="1:3" ht="16" x14ac:dyDescent="0.2">
      <c r="A1770" s="26" t="s">
        <v>2051</v>
      </c>
      <c r="B1770" s="28">
        <v>0</v>
      </c>
      <c r="C1770" s="28">
        <v>0</v>
      </c>
    </row>
    <row r="1771" spans="1:3" ht="16" x14ac:dyDescent="0.2">
      <c r="A1771" s="26" t="s">
        <v>10876</v>
      </c>
      <c r="B1771" s="28">
        <v>2700000</v>
      </c>
      <c r="C1771" s="28">
        <v>298000</v>
      </c>
    </row>
    <row r="1772" spans="1:3" ht="16" x14ac:dyDescent="0.2">
      <c r="A1772" s="26" t="s">
        <v>10884</v>
      </c>
      <c r="B1772" s="28">
        <v>0</v>
      </c>
      <c r="C1772" s="28">
        <v>0</v>
      </c>
    </row>
    <row r="1773" spans="1:3" ht="16" x14ac:dyDescent="0.2">
      <c r="A1773" s="26" t="s">
        <v>10885</v>
      </c>
      <c r="B1773" s="28">
        <v>23300</v>
      </c>
      <c r="C1773" s="28">
        <v>1300</v>
      </c>
    </row>
    <row r="1774" spans="1:3" ht="16" x14ac:dyDescent="0.2">
      <c r="A1774" s="26" t="s">
        <v>10886</v>
      </c>
      <c r="B1774" s="28">
        <v>0</v>
      </c>
      <c r="C1774" s="28">
        <v>0</v>
      </c>
    </row>
    <row r="1775" spans="1:3" ht="16" x14ac:dyDescent="0.2">
      <c r="A1775" s="26" t="s">
        <v>10887</v>
      </c>
      <c r="B1775" s="28">
        <v>11</v>
      </c>
      <c r="C1775" s="28">
        <v>0</v>
      </c>
    </row>
    <row r="1776" spans="1:3" ht="16" x14ac:dyDescent="0.2">
      <c r="A1776" s="26" t="s">
        <v>10888</v>
      </c>
      <c r="B1776" s="28">
        <v>493000</v>
      </c>
      <c r="C1776" s="28">
        <v>366000</v>
      </c>
    </row>
    <row r="1777" spans="1:3" ht="16" x14ac:dyDescent="0.2">
      <c r="A1777" s="26" t="s">
        <v>10889</v>
      </c>
      <c r="B1777" s="28">
        <v>27100</v>
      </c>
      <c r="C1777" s="28">
        <v>5500</v>
      </c>
    </row>
    <row r="1778" spans="1:3" ht="16" x14ac:dyDescent="0.2">
      <c r="A1778" s="26" t="s">
        <v>10890</v>
      </c>
      <c r="B1778" s="28">
        <v>31800</v>
      </c>
      <c r="C1778" s="28">
        <v>2700</v>
      </c>
    </row>
    <row r="1779" spans="1:3" ht="16" x14ac:dyDescent="0.2">
      <c r="A1779" s="26"/>
      <c r="B1779" s="28" t="e">
        <v>#VALUE!</v>
      </c>
      <c r="C1779" s="28" t="e">
        <v>#VALUE!</v>
      </c>
    </row>
    <row r="1780" spans="1:3" ht="16" x14ac:dyDescent="0.2">
      <c r="A1780" s="26" t="s">
        <v>10891</v>
      </c>
      <c r="B1780" s="28">
        <v>0</v>
      </c>
      <c r="C1780" s="28">
        <v>0</v>
      </c>
    </row>
    <row r="1781" spans="1:3" ht="16" x14ac:dyDescent="0.2">
      <c r="A1781" s="26" t="s">
        <v>250</v>
      </c>
      <c r="B1781" s="28">
        <v>1200000</v>
      </c>
      <c r="C1781" s="28">
        <v>57900</v>
      </c>
    </row>
    <row r="1782" spans="1:3" ht="16" x14ac:dyDescent="0.2">
      <c r="A1782" s="26" t="s">
        <v>8170</v>
      </c>
      <c r="B1782" s="28">
        <v>0</v>
      </c>
      <c r="C1782" s="28">
        <v>0</v>
      </c>
    </row>
    <row r="1783" spans="1:3" ht="16" x14ac:dyDescent="0.2">
      <c r="A1783" s="26" t="s">
        <v>10892</v>
      </c>
      <c r="B1783" s="28">
        <v>2900</v>
      </c>
      <c r="C1783" s="28">
        <v>1</v>
      </c>
    </row>
    <row r="1784" spans="1:3" ht="16" x14ac:dyDescent="0.2">
      <c r="A1784" s="26" t="s">
        <v>1443</v>
      </c>
      <c r="B1784" s="28">
        <v>156000</v>
      </c>
      <c r="C1784" s="28">
        <v>214</v>
      </c>
    </row>
    <row r="1785" spans="1:3" ht="16" x14ac:dyDescent="0.2">
      <c r="A1785" s="26" t="s">
        <v>10893</v>
      </c>
      <c r="B1785" s="28">
        <v>658</v>
      </c>
      <c r="C1785" s="28">
        <v>113</v>
      </c>
    </row>
    <row r="1786" spans="1:3" ht="16" x14ac:dyDescent="0.2">
      <c r="A1786" s="26" t="s">
        <v>10894</v>
      </c>
      <c r="B1786" s="28">
        <v>592000</v>
      </c>
      <c r="C1786" s="28">
        <v>24100</v>
      </c>
    </row>
    <row r="1787" spans="1:3" ht="16" x14ac:dyDescent="0.2">
      <c r="A1787" s="26" t="s">
        <v>10895</v>
      </c>
      <c r="B1787" s="28">
        <v>0</v>
      </c>
      <c r="C1787" s="28">
        <v>0</v>
      </c>
    </row>
    <row r="1788" spans="1:3" ht="16" x14ac:dyDescent="0.2">
      <c r="A1788" s="26" t="s">
        <v>10896</v>
      </c>
      <c r="B1788" s="28">
        <v>0</v>
      </c>
      <c r="C1788" s="28">
        <v>0</v>
      </c>
    </row>
    <row r="1789" spans="1:3" ht="16" x14ac:dyDescent="0.2">
      <c r="A1789" s="26" t="s">
        <v>10897</v>
      </c>
      <c r="B1789" s="28">
        <v>0</v>
      </c>
      <c r="C1789" s="28">
        <v>0</v>
      </c>
    </row>
    <row r="1790" spans="1:3" ht="16" x14ac:dyDescent="0.2">
      <c r="A1790" s="26" t="s">
        <v>10898</v>
      </c>
      <c r="B1790" s="28">
        <v>37900</v>
      </c>
      <c r="C1790" s="28">
        <v>0</v>
      </c>
    </row>
    <row r="1791" spans="1:3" ht="16" x14ac:dyDescent="0.2">
      <c r="A1791" s="26" t="s">
        <v>10899</v>
      </c>
      <c r="B1791" s="28">
        <v>1600000</v>
      </c>
      <c r="C1791" s="28">
        <v>158000</v>
      </c>
    </row>
    <row r="1792" spans="1:3" ht="16" x14ac:dyDescent="0.2">
      <c r="A1792" s="26" t="s">
        <v>7972</v>
      </c>
      <c r="B1792" s="28">
        <v>20700</v>
      </c>
      <c r="C1792" s="28">
        <v>1200</v>
      </c>
    </row>
    <row r="1793" spans="1:3" ht="16" x14ac:dyDescent="0.2">
      <c r="A1793" s="26" t="s">
        <v>1443</v>
      </c>
      <c r="B1793" s="28">
        <v>156000</v>
      </c>
      <c r="C1793" s="28">
        <v>214</v>
      </c>
    </row>
    <row r="1794" spans="1:3" ht="16" x14ac:dyDescent="0.2">
      <c r="A1794" s="26" t="s">
        <v>5868</v>
      </c>
      <c r="B1794" s="28">
        <v>2</v>
      </c>
      <c r="C1794" s="28">
        <v>0</v>
      </c>
    </row>
    <row r="1795" spans="1:3" ht="16" x14ac:dyDescent="0.2">
      <c r="A1795" s="26" t="s">
        <v>10900</v>
      </c>
      <c r="B1795" s="28">
        <v>603000</v>
      </c>
      <c r="C1795" s="28">
        <v>0</v>
      </c>
    </row>
    <row r="1796" spans="1:3" ht="16" x14ac:dyDescent="0.2">
      <c r="A1796" s="26" t="s">
        <v>10901</v>
      </c>
      <c r="B1796" s="28">
        <v>73</v>
      </c>
      <c r="C1796" s="28">
        <v>9800</v>
      </c>
    </row>
    <row r="1797" spans="1:3" ht="16" x14ac:dyDescent="0.2">
      <c r="A1797" s="26" t="s">
        <v>10902</v>
      </c>
      <c r="B1797" s="28">
        <v>12400</v>
      </c>
      <c r="C1797" s="28">
        <v>4200</v>
      </c>
    </row>
    <row r="1798" spans="1:3" ht="16" x14ac:dyDescent="0.2">
      <c r="A1798" s="26" t="s">
        <v>10903</v>
      </c>
      <c r="B1798" s="28">
        <v>44000</v>
      </c>
      <c r="C1798" s="28">
        <v>9600</v>
      </c>
    </row>
    <row r="1799" spans="1:3" ht="16" x14ac:dyDescent="0.2">
      <c r="A1799" s="26" t="s">
        <v>5925</v>
      </c>
      <c r="B1799" s="28">
        <v>830</v>
      </c>
      <c r="C1799" s="28">
        <v>0</v>
      </c>
    </row>
    <row r="1800" spans="1:3" ht="16" x14ac:dyDescent="0.2">
      <c r="A1800" s="26" t="s">
        <v>10673</v>
      </c>
      <c r="B1800" s="28">
        <v>0</v>
      </c>
      <c r="C1800" s="28">
        <v>0</v>
      </c>
    </row>
    <row r="1801" spans="1:3" ht="16" x14ac:dyDescent="0.2">
      <c r="A1801" s="26" t="s">
        <v>10904</v>
      </c>
      <c r="B1801" s="28">
        <v>1</v>
      </c>
      <c r="C1801" s="28">
        <v>0</v>
      </c>
    </row>
    <row r="1802" spans="1:3" ht="16" x14ac:dyDescent="0.2">
      <c r="A1802" s="26" t="s">
        <v>10905</v>
      </c>
      <c r="B1802" s="28">
        <v>1000</v>
      </c>
      <c r="C1802" s="28">
        <v>2400</v>
      </c>
    </row>
    <row r="1803" spans="1:3" ht="16" x14ac:dyDescent="0.2">
      <c r="A1803" s="26" t="s">
        <v>6519</v>
      </c>
      <c r="B1803" s="28">
        <v>82100</v>
      </c>
      <c r="C1803" s="28">
        <v>24700</v>
      </c>
    </row>
    <row r="1804" spans="1:3" ht="16" x14ac:dyDescent="0.2">
      <c r="A1804" s="26" t="s">
        <v>10895</v>
      </c>
      <c r="B1804" s="28">
        <v>0</v>
      </c>
      <c r="C1804" s="28">
        <v>0</v>
      </c>
    </row>
    <row r="1805" spans="1:3" ht="16" x14ac:dyDescent="0.2">
      <c r="A1805" s="26" t="s">
        <v>235</v>
      </c>
      <c r="B1805" s="28">
        <v>9200000</v>
      </c>
      <c r="C1805" s="28">
        <v>218000</v>
      </c>
    </row>
    <row r="1806" spans="1:3" ht="16" x14ac:dyDescent="0.2">
      <c r="A1806" s="26" t="s">
        <v>10906</v>
      </c>
      <c r="B1806" s="28">
        <v>119</v>
      </c>
      <c r="C1806" s="28">
        <v>20</v>
      </c>
    </row>
    <row r="1807" spans="1:3" ht="16" x14ac:dyDescent="0.2">
      <c r="A1807" s="26" t="s">
        <v>10907</v>
      </c>
      <c r="B1807" s="28">
        <v>6100</v>
      </c>
      <c r="C1807" s="28">
        <v>0</v>
      </c>
    </row>
    <row r="1808" spans="1:3" ht="16" x14ac:dyDescent="0.2">
      <c r="A1808" s="26" t="s">
        <v>10908</v>
      </c>
      <c r="B1808" s="28">
        <v>1200</v>
      </c>
      <c r="C1808" s="28">
        <v>0</v>
      </c>
    </row>
    <row r="1809" spans="1:3" ht="16" x14ac:dyDescent="0.2">
      <c r="A1809" s="26" t="s">
        <v>10909</v>
      </c>
      <c r="B1809" s="28">
        <v>414</v>
      </c>
      <c r="C1809" s="28">
        <v>0</v>
      </c>
    </row>
    <row r="1810" spans="1:3" ht="16" x14ac:dyDescent="0.2">
      <c r="A1810" s="26" t="s">
        <v>6542</v>
      </c>
      <c r="B1810" s="28">
        <v>4600</v>
      </c>
      <c r="C1810" s="28">
        <v>7000</v>
      </c>
    </row>
    <row r="1811" spans="1:3" ht="16" x14ac:dyDescent="0.2">
      <c r="A1811" s="26" t="s">
        <v>10910</v>
      </c>
      <c r="B1811" s="28">
        <v>0</v>
      </c>
      <c r="C1811" s="28">
        <v>0</v>
      </c>
    </row>
    <row r="1812" spans="1:3" ht="16" x14ac:dyDescent="0.2">
      <c r="A1812" s="26" t="s">
        <v>10911</v>
      </c>
      <c r="B1812" s="28">
        <v>1200000</v>
      </c>
      <c r="C1812" s="28">
        <v>149000</v>
      </c>
    </row>
    <row r="1813" spans="1:3" ht="16" x14ac:dyDescent="0.2">
      <c r="A1813" s="26" t="s">
        <v>2884</v>
      </c>
      <c r="B1813" s="28">
        <v>20100</v>
      </c>
      <c r="C1813" s="28">
        <v>18300</v>
      </c>
    </row>
    <row r="1814" spans="1:3" ht="16" x14ac:dyDescent="0.2">
      <c r="A1814" s="26" t="s">
        <v>1452</v>
      </c>
      <c r="B1814" s="28">
        <v>94300</v>
      </c>
      <c r="C1814" s="28">
        <v>27300</v>
      </c>
    </row>
    <row r="1815" spans="1:3" ht="16" x14ac:dyDescent="0.2">
      <c r="A1815" s="26" t="s">
        <v>8230</v>
      </c>
      <c r="B1815" s="28">
        <v>408000</v>
      </c>
      <c r="C1815" s="28">
        <v>22900</v>
      </c>
    </row>
    <row r="1816" spans="1:3" ht="16" x14ac:dyDescent="0.2">
      <c r="A1816" s="26" t="s">
        <v>10912</v>
      </c>
      <c r="B1816" s="28">
        <v>29</v>
      </c>
      <c r="C1816" s="28">
        <v>7</v>
      </c>
    </row>
    <row r="1817" spans="1:3" ht="16" x14ac:dyDescent="0.2">
      <c r="A1817" s="26" t="s">
        <v>6043</v>
      </c>
      <c r="B1817" s="28">
        <v>42</v>
      </c>
      <c r="C1817" s="28">
        <v>139</v>
      </c>
    </row>
    <row r="1818" spans="1:3" ht="16" x14ac:dyDescent="0.2">
      <c r="A1818" s="26" t="s">
        <v>10913</v>
      </c>
      <c r="B1818" s="28">
        <v>21200</v>
      </c>
      <c r="C1818" s="28">
        <v>517</v>
      </c>
    </row>
    <row r="1819" spans="1:3" ht="16" x14ac:dyDescent="0.2">
      <c r="A1819" s="26" t="s">
        <v>4575</v>
      </c>
      <c r="B1819" s="28">
        <v>52800</v>
      </c>
      <c r="C1819" s="28">
        <v>2500</v>
      </c>
    </row>
    <row r="1820" spans="1:3" ht="16" x14ac:dyDescent="0.2">
      <c r="A1820" s="26"/>
      <c r="B1820" s="28" t="e">
        <v>#VALUE!</v>
      </c>
      <c r="C1820" s="28" t="e">
        <v>#VALUE!</v>
      </c>
    </row>
    <row r="1821" spans="1:3" ht="16" x14ac:dyDescent="0.2">
      <c r="A1821" s="26" t="s">
        <v>250</v>
      </c>
      <c r="B1821" s="28">
        <v>1200000</v>
      </c>
      <c r="C1821" s="28">
        <v>57900</v>
      </c>
    </row>
    <row r="1822" spans="1:3" ht="16" x14ac:dyDescent="0.2">
      <c r="A1822" s="26" t="s">
        <v>10914</v>
      </c>
      <c r="B1822" s="28">
        <v>0</v>
      </c>
      <c r="C1822" s="28">
        <v>0</v>
      </c>
    </row>
    <row r="1823" spans="1:3" ht="16" x14ac:dyDescent="0.2">
      <c r="A1823" s="26" t="s">
        <v>4853</v>
      </c>
      <c r="B1823" s="28">
        <v>30400</v>
      </c>
      <c r="C1823" s="28">
        <v>20500</v>
      </c>
    </row>
    <row r="1824" spans="1:3" ht="16" x14ac:dyDescent="0.2">
      <c r="A1824" s="26" t="s">
        <v>10927</v>
      </c>
      <c r="B1824" s="28">
        <v>4</v>
      </c>
      <c r="C1824" s="28">
        <v>25</v>
      </c>
    </row>
    <row r="1825" spans="1:3" ht="16" x14ac:dyDescent="0.2">
      <c r="A1825" s="26" t="s">
        <v>4351</v>
      </c>
      <c r="B1825" s="28">
        <v>473</v>
      </c>
      <c r="C1825" s="28">
        <v>82</v>
      </c>
    </row>
    <row r="1826" spans="1:3" ht="16" x14ac:dyDescent="0.2">
      <c r="A1826" s="26" t="s">
        <v>5897</v>
      </c>
      <c r="B1826" s="28">
        <v>26900</v>
      </c>
      <c r="C1826" s="28">
        <v>2900</v>
      </c>
    </row>
    <row r="1827" spans="1:3" ht="16" x14ac:dyDescent="0.2">
      <c r="A1827" s="26"/>
      <c r="B1827" s="28" t="e">
        <v>#VALUE!</v>
      </c>
      <c r="C1827" s="28" t="e">
        <v>#VALUE!</v>
      </c>
    </row>
    <row r="1828" spans="1:3" ht="16" x14ac:dyDescent="0.2">
      <c r="A1828" s="26" t="s">
        <v>8093</v>
      </c>
      <c r="B1828" s="28">
        <v>41600</v>
      </c>
      <c r="C1828" s="28">
        <v>1800</v>
      </c>
    </row>
    <row r="1829" spans="1:3" ht="16" x14ac:dyDescent="0.2">
      <c r="A1829" s="26" t="s">
        <v>5627</v>
      </c>
      <c r="B1829" s="28">
        <v>52300</v>
      </c>
      <c r="C1829" s="28">
        <v>1100</v>
      </c>
    </row>
    <row r="1830" spans="1:3" ht="16" x14ac:dyDescent="0.2">
      <c r="A1830" s="26" t="s">
        <v>3771</v>
      </c>
      <c r="B1830" s="28">
        <v>2900</v>
      </c>
      <c r="C1830" s="28">
        <v>0</v>
      </c>
    </row>
    <row r="1831" spans="1:3" ht="16" x14ac:dyDescent="0.2">
      <c r="A1831" s="26" t="s">
        <v>5283</v>
      </c>
      <c r="B1831" s="28">
        <v>41500</v>
      </c>
      <c r="C1831" s="28">
        <v>1400</v>
      </c>
    </row>
    <row r="1832" spans="1:3" ht="16" x14ac:dyDescent="0.2">
      <c r="A1832" s="26" t="s">
        <v>8502</v>
      </c>
      <c r="B1832" s="28">
        <v>180000000</v>
      </c>
      <c r="C1832" s="28">
        <v>1500000</v>
      </c>
    </row>
    <row r="1833" spans="1:3" ht="16" x14ac:dyDescent="0.2">
      <c r="A1833" s="26" t="s">
        <v>10928</v>
      </c>
      <c r="B1833" s="28">
        <v>309000</v>
      </c>
      <c r="C1833" s="28">
        <v>37100</v>
      </c>
    </row>
    <row r="1834" spans="1:3" ht="16" x14ac:dyDescent="0.2">
      <c r="A1834" s="26" t="s">
        <v>7301</v>
      </c>
      <c r="B1834" s="28">
        <v>76800</v>
      </c>
      <c r="C1834" s="28">
        <v>3700</v>
      </c>
    </row>
    <row r="1835" spans="1:3" ht="16" x14ac:dyDescent="0.2">
      <c r="A1835" s="26" t="s">
        <v>6147</v>
      </c>
      <c r="B1835" s="28">
        <v>0</v>
      </c>
      <c r="C1835" s="28">
        <v>0</v>
      </c>
    </row>
    <row r="1836" spans="1:3" ht="16" x14ac:dyDescent="0.2">
      <c r="A1836" s="26" t="s">
        <v>8535</v>
      </c>
      <c r="B1836" s="28">
        <v>5000</v>
      </c>
      <c r="C1836" s="28">
        <v>0</v>
      </c>
    </row>
    <row r="1837" spans="1:3" ht="16" x14ac:dyDescent="0.2">
      <c r="A1837" s="26" t="s">
        <v>8538</v>
      </c>
      <c r="B1837" s="28">
        <v>16</v>
      </c>
      <c r="C1837" s="28">
        <v>2400</v>
      </c>
    </row>
    <row r="1838" spans="1:3" ht="16" x14ac:dyDescent="0.2">
      <c r="A1838" s="26" t="s">
        <v>5531</v>
      </c>
      <c r="B1838" s="28">
        <v>42400</v>
      </c>
      <c r="C1838" s="28">
        <v>54400</v>
      </c>
    </row>
    <row r="1839" spans="1:3" ht="16" x14ac:dyDescent="0.2">
      <c r="A1839" s="26" t="s">
        <v>7864</v>
      </c>
      <c r="B1839" s="28">
        <v>89600</v>
      </c>
      <c r="C1839" s="28">
        <v>53600</v>
      </c>
    </row>
    <row r="1840" spans="1:3" ht="16" x14ac:dyDescent="0.2">
      <c r="A1840" s="26" t="s">
        <v>8648</v>
      </c>
      <c r="B1840" s="28">
        <v>174000</v>
      </c>
      <c r="C1840" s="28">
        <v>18400</v>
      </c>
    </row>
    <row r="1841" spans="1:3" ht="16" x14ac:dyDescent="0.2">
      <c r="A1841" s="26" t="s">
        <v>7291</v>
      </c>
      <c r="B1841" s="28">
        <v>73600</v>
      </c>
      <c r="C1841" s="28">
        <v>48900</v>
      </c>
    </row>
    <row r="1842" spans="1:3" ht="16" x14ac:dyDescent="0.2">
      <c r="A1842" s="26" t="s">
        <v>6519</v>
      </c>
      <c r="B1842" s="28">
        <v>82100</v>
      </c>
      <c r="C1842" s="28">
        <v>24700</v>
      </c>
    </row>
    <row r="1843" spans="1:3" ht="16" x14ac:dyDescent="0.2">
      <c r="A1843" s="26" t="s">
        <v>7354</v>
      </c>
      <c r="B1843" s="28">
        <v>208000</v>
      </c>
      <c r="C1843" s="28">
        <v>0</v>
      </c>
    </row>
    <row r="1844" spans="1:3" ht="16" x14ac:dyDescent="0.2">
      <c r="A1844" s="26" t="s">
        <v>8251</v>
      </c>
      <c r="B1844" s="28">
        <v>2800000</v>
      </c>
      <c r="C1844" s="28">
        <v>1300</v>
      </c>
    </row>
    <row r="1845" spans="1:3" ht="16" x14ac:dyDescent="0.2">
      <c r="A1845" s="26" t="s">
        <v>81</v>
      </c>
      <c r="B1845" s="28">
        <v>874000</v>
      </c>
      <c r="C1845" s="28">
        <v>28200</v>
      </c>
    </row>
    <row r="1846" spans="1:3" ht="16" x14ac:dyDescent="0.2">
      <c r="A1846" s="26" t="s">
        <v>7647</v>
      </c>
      <c r="B1846" s="28">
        <v>45000</v>
      </c>
      <c r="C1846" s="28">
        <v>98</v>
      </c>
    </row>
    <row r="1847" spans="1:3" ht="16" x14ac:dyDescent="0.2">
      <c r="A1847" s="26" t="s">
        <v>8701</v>
      </c>
      <c r="B1847" s="28">
        <v>11300</v>
      </c>
      <c r="C1847" s="28">
        <v>0</v>
      </c>
    </row>
    <row r="1848" spans="1:3" ht="16" x14ac:dyDescent="0.2">
      <c r="A1848" s="26" t="s">
        <v>6086</v>
      </c>
      <c r="B1848" s="28">
        <v>1600</v>
      </c>
      <c r="C1848" s="28">
        <v>3000</v>
      </c>
    </row>
    <row r="1849" spans="1:3" ht="16" x14ac:dyDescent="0.2">
      <c r="A1849" s="26" t="s">
        <v>922</v>
      </c>
      <c r="B1849" s="28">
        <v>632000</v>
      </c>
      <c r="C1849" s="28">
        <v>20700</v>
      </c>
    </row>
    <row r="1850" spans="1:3" ht="16" x14ac:dyDescent="0.2">
      <c r="A1850" s="26" t="s">
        <v>7618</v>
      </c>
      <c r="B1850" s="28">
        <v>108000</v>
      </c>
      <c r="C1850" s="28">
        <v>5800</v>
      </c>
    </row>
    <row r="1851" spans="1:3" ht="16" x14ac:dyDescent="0.2">
      <c r="A1851" s="26" t="s">
        <v>8845</v>
      </c>
      <c r="B1851" s="28">
        <v>23700000</v>
      </c>
      <c r="C1851" s="28">
        <v>18500</v>
      </c>
    </row>
    <row r="1852" spans="1:3" ht="16" x14ac:dyDescent="0.2">
      <c r="A1852" s="26" t="s">
        <v>7220</v>
      </c>
      <c r="B1852" s="28">
        <v>742</v>
      </c>
      <c r="C1852" s="28">
        <v>788</v>
      </c>
    </row>
    <row r="1853" spans="1:3" ht="16" x14ac:dyDescent="0.2">
      <c r="A1853" s="26" t="s">
        <v>3936</v>
      </c>
      <c r="B1853" s="28">
        <v>1400000</v>
      </c>
      <c r="C1853" s="28">
        <v>0</v>
      </c>
    </row>
    <row r="1854" spans="1:3" ht="16" x14ac:dyDescent="0.2">
      <c r="A1854" s="26" t="s">
        <v>8884</v>
      </c>
      <c r="B1854" s="28">
        <v>2200</v>
      </c>
      <c r="C1854" s="28">
        <v>0</v>
      </c>
    </row>
    <row r="1855" spans="1:3" ht="16" x14ac:dyDescent="0.2">
      <c r="A1855" s="26" t="s">
        <v>7123</v>
      </c>
      <c r="B1855" s="28">
        <v>1500000</v>
      </c>
      <c r="C1855" s="28">
        <v>100000</v>
      </c>
    </row>
    <row r="1856" spans="1:3" ht="16" x14ac:dyDescent="0.2">
      <c r="A1856" s="26" t="s">
        <v>6782</v>
      </c>
      <c r="B1856" s="28">
        <v>1500</v>
      </c>
      <c r="C1856" s="28">
        <v>0</v>
      </c>
    </row>
    <row r="1857" spans="1:3" ht="16" x14ac:dyDescent="0.2">
      <c r="A1857" s="26" t="s">
        <v>3350</v>
      </c>
      <c r="B1857" s="28">
        <v>81800</v>
      </c>
      <c r="C1857" s="28">
        <v>9100</v>
      </c>
    </row>
    <row r="1858" spans="1:3" ht="16" x14ac:dyDescent="0.2">
      <c r="A1858" s="26" t="s">
        <v>8475</v>
      </c>
      <c r="B1858" s="28">
        <v>76200</v>
      </c>
      <c r="C1858" s="28">
        <v>7300</v>
      </c>
    </row>
    <row r="1859" spans="1:3" ht="16" x14ac:dyDescent="0.2">
      <c r="A1859" s="26" t="s">
        <v>10940</v>
      </c>
      <c r="B1859" s="28">
        <v>1900</v>
      </c>
      <c r="C1859" s="28">
        <v>0</v>
      </c>
    </row>
    <row r="1860" spans="1:3" ht="16" x14ac:dyDescent="0.2">
      <c r="A1860" s="26" t="s">
        <v>5246</v>
      </c>
      <c r="B1860" s="28">
        <v>0</v>
      </c>
      <c r="C1860" s="28">
        <v>0</v>
      </c>
    </row>
    <row r="1861" spans="1:3" ht="16" x14ac:dyDescent="0.2">
      <c r="A1861" s="26" t="s">
        <v>8754</v>
      </c>
      <c r="B1861" s="28">
        <v>408</v>
      </c>
      <c r="C1861" s="28">
        <v>0</v>
      </c>
    </row>
    <row r="1862" spans="1:3" ht="16" x14ac:dyDescent="0.2">
      <c r="A1862" s="26" t="s">
        <v>10955</v>
      </c>
      <c r="B1862" s="28">
        <v>31400</v>
      </c>
      <c r="C1862" s="28">
        <v>49000</v>
      </c>
    </row>
    <row r="1863" spans="1:3" ht="16" x14ac:dyDescent="0.2">
      <c r="A1863" s="26" t="s">
        <v>8306</v>
      </c>
      <c r="B1863" s="28">
        <v>2800</v>
      </c>
      <c r="C1863" s="28">
        <v>58</v>
      </c>
    </row>
    <row r="1864" spans="1:3" ht="16" x14ac:dyDescent="0.2">
      <c r="A1864" s="26" t="s">
        <v>8309</v>
      </c>
      <c r="B1864" s="28">
        <v>1000</v>
      </c>
      <c r="C1864" s="28">
        <v>0</v>
      </c>
    </row>
    <row r="1865" spans="1:3" ht="16" x14ac:dyDescent="0.2">
      <c r="A1865" s="26" t="s">
        <v>9043</v>
      </c>
      <c r="B1865" s="28">
        <v>0</v>
      </c>
      <c r="C1865" s="28">
        <v>3</v>
      </c>
    </row>
    <row r="1866" spans="1:3" ht="16" x14ac:dyDescent="0.2">
      <c r="A1866" s="26" t="s">
        <v>3104</v>
      </c>
      <c r="B1866" s="28">
        <v>36200</v>
      </c>
      <c r="C1866" s="28">
        <v>844</v>
      </c>
    </row>
    <row r="1867" spans="1:3" ht="16" x14ac:dyDescent="0.2">
      <c r="A1867" s="26" t="s">
        <v>8323</v>
      </c>
      <c r="B1867" s="28">
        <v>114000</v>
      </c>
      <c r="C1867" s="28">
        <v>30700</v>
      </c>
    </row>
    <row r="1868" spans="1:3" ht="16" x14ac:dyDescent="0.2">
      <c r="A1868" s="26" t="s">
        <v>570</v>
      </c>
      <c r="B1868" s="28">
        <v>2400</v>
      </c>
      <c r="C1868" s="28">
        <v>0</v>
      </c>
    </row>
    <row r="1869" spans="1:3" ht="16" x14ac:dyDescent="0.2">
      <c r="A1869" s="26" t="s">
        <v>10956</v>
      </c>
      <c r="B1869" s="28">
        <v>0</v>
      </c>
      <c r="C1869" s="28">
        <v>0</v>
      </c>
    </row>
    <row r="1870" spans="1:3" ht="16" x14ac:dyDescent="0.2">
      <c r="A1870" s="26" t="s">
        <v>7196</v>
      </c>
      <c r="B1870" s="28">
        <v>1200</v>
      </c>
      <c r="C1870" s="28">
        <v>295</v>
      </c>
    </row>
    <row r="1871" spans="1:3" ht="16" x14ac:dyDescent="0.2">
      <c r="A1871" s="26" t="s">
        <v>10957</v>
      </c>
      <c r="B1871" s="28">
        <v>2200</v>
      </c>
      <c r="C1871" s="28">
        <v>591</v>
      </c>
    </row>
    <row r="1872" spans="1:3" ht="16" x14ac:dyDescent="0.2">
      <c r="A1872" s="26" t="s">
        <v>10958</v>
      </c>
      <c r="B1872" s="28">
        <v>8400000</v>
      </c>
      <c r="C1872" s="28">
        <v>319000</v>
      </c>
    </row>
    <row r="1873" spans="1:3" ht="16" x14ac:dyDescent="0.2">
      <c r="A1873" s="26" t="s">
        <v>10959</v>
      </c>
      <c r="B1873" s="28">
        <v>62100</v>
      </c>
      <c r="C1873" s="28">
        <v>0</v>
      </c>
    </row>
    <row r="1874" spans="1:3" ht="16" x14ac:dyDescent="0.2">
      <c r="A1874" s="26" t="s">
        <v>5948</v>
      </c>
      <c r="B1874" s="28">
        <v>41200</v>
      </c>
      <c r="C1874" s="28">
        <v>7900</v>
      </c>
    </row>
    <row r="1875" spans="1:3" ht="16" x14ac:dyDescent="0.2">
      <c r="A1875" s="26" t="s">
        <v>10960</v>
      </c>
      <c r="B1875" s="28">
        <v>0</v>
      </c>
      <c r="C1875" s="28">
        <v>0</v>
      </c>
    </row>
    <row r="1876" spans="1:3" ht="16" x14ac:dyDescent="0.2">
      <c r="A1876" s="26" t="s">
        <v>10961</v>
      </c>
      <c r="B1876" s="28">
        <v>0</v>
      </c>
      <c r="C1876" s="28">
        <v>0</v>
      </c>
    </row>
    <row r="1877" spans="1:3" ht="16" x14ac:dyDescent="0.2">
      <c r="A1877" s="26" t="s">
        <v>10894</v>
      </c>
      <c r="B1877" s="28">
        <v>592000</v>
      </c>
      <c r="C1877" s="28">
        <v>24100</v>
      </c>
    </row>
    <row r="1878" spans="1:3" ht="16" x14ac:dyDescent="0.2">
      <c r="A1878" s="26" t="s">
        <v>10962</v>
      </c>
      <c r="B1878" s="28">
        <v>3700</v>
      </c>
      <c r="C1878" s="28">
        <v>93</v>
      </c>
    </row>
    <row r="1879" spans="1:3" ht="16" x14ac:dyDescent="0.2">
      <c r="A1879" s="26" t="s">
        <v>10963</v>
      </c>
      <c r="B1879" s="28">
        <v>2600</v>
      </c>
      <c r="C1879" s="28">
        <v>1200</v>
      </c>
    </row>
    <row r="1880" spans="1:3" ht="16" x14ac:dyDescent="0.2">
      <c r="A1880" s="26" t="s">
        <v>10964</v>
      </c>
      <c r="B1880" s="28">
        <v>903</v>
      </c>
      <c r="C1880" s="28">
        <v>1200</v>
      </c>
    </row>
    <row r="1881" spans="1:3" ht="16" x14ac:dyDescent="0.2">
      <c r="A1881" s="26" t="s">
        <v>10965</v>
      </c>
      <c r="B1881" s="28">
        <v>44</v>
      </c>
      <c r="C1881" s="28">
        <v>0</v>
      </c>
    </row>
    <row r="1882" spans="1:3" ht="16" x14ac:dyDescent="0.2">
      <c r="A1882" s="26" t="s">
        <v>8338</v>
      </c>
      <c r="B1882" s="28">
        <v>90700</v>
      </c>
      <c r="C1882" s="28">
        <v>2</v>
      </c>
    </row>
    <row r="1883" spans="1:3" ht="16" x14ac:dyDescent="0.2">
      <c r="A1883" s="26" t="s">
        <v>6156</v>
      </c>
      <c r="B1883" s="28">
        <v>33300</v>
      </c>
      <c r="C1883" s="28">
        <v>60300</v>
      </c>
    </row>
    <row r="1884" spans="1:3" ht="16" x14ac:dyDescent="0.2">
      <c r="A1884" s="26" t="s">
        <v>10966</v>
      </c>
      <c r="B1884" s="28">
        <v>1200</v>
      </c>
      <c r="C1884" s="28">
        <v>0</v>
      </c>
    </row>
    <row r="1885" spans="1:3" ht="16" x14ac:dyDescent="0.2">
      <c r="A1885" s="26" t="s">
        <v>10899</v>
      </c>
      <c r="B1885" s="28">
        <v>1600000</v>
      </c>
      <c r="C1885" s="28">
        <v>158000</v>
      </c>
    </row>
    <row r="1886" spans="1:3" ht="16" x14ac:dyDescent="0.2">
      <c r="A1886" s="26" t="s">
        <v>5703</v>
      </c>
      <c r="B1886" s="28">
        <v>115000</v>
      </c>
      <c r="C1886" s="28">
        <v>20700</v>
      </c>
    </row>
    <row r="1887" spans="1:3" ht="16" x14ac:dyDescent="0.2">
      <c r="A1887" s="26" t="s">
        <v>105</v>
      </c>
      <c r="B1887" s="28">
        <v>0</v>
      </c>
      <c r="C1887" s="28">
        <v>0</v>
      </c>
    </row>
    <row r="1888" spans="1:3" ht="16" x14ac:dyDescent="0.2">
      <c r="A1888" s="26" t="s">
        <v>10983</v>
      </c>
      <c r="B1888" s="28">
        <v>0</v>
      </c>
      <c r="C1888" s="28">
        <v>0</v>
      </c>
    </row>
    <row r="1889" spans="1:3" ht="16" x14ac:dyDescent="0.2">
      <c r="A1889" s="26" t="s">
        <v>2544</v>
      </c>
      <c r="B1889" s="28">
        <v>32600</v>
      </c>
      <c r="C1889" s="28">
        <v>1900</v>
      </c>
    </row>
    <row r="1890" spans="1:3" ht="16" x14ac:dyDescent="0.2">
      <c r="A1890" s="26" t="s">
        <v>2984</v>
      </c>
      <c r="B1890" s="28">
        <v>28400</v>
      </c>
      <c r="C1890" s="28">
        <v>207</v>
      </c>
    </row>
    <row r="1891" spans="1:3" ht="16" x14ac:dyDescent="0.2">
      <c r="A1891" s="26" t="s">
        <v>11006</v>
      </c>
      <c r="B1891" s="28">
        <v>131000</v>
      </c>
      <c r="C1891" s="28">
        <v>14700</v>
      </c>
    </row>
    <row r="1892" spans="1:3" ht="16" x14ac:dyDescent="0.2">
      <c r="A1892" s="26" t="s">
        <v>7911</v>
      </c>
      <c r="B1892" s="28">
        <v>2900</v>
      </c>
      <c r="C1892" s="28">
        <v>0</v>
      </c>
    </row>
    <row r="1893" spans="1:3" ht="16" x14ac:dyDescent="0.2">
      <c r="A1893" s="26" t="s">
        <v>93</v>
      </c>
      <c r="B1893" s="28">
        <v>64100000</v>
      </c>
      <c r="C1893" s="28">
        <v>3800000</v>
      </c>
    </row>
    <row r="1894" spans="1:3" ht="16" x14ac:dyDescent="0.2">
      <c r="A1894" s="26" t="s">
        <v>2803</v>
      </c>
      <c r="B1894" s="28">
        <v>6400</v>
      </c>
      <c r="C1894" s="28">
        <v>0</v>
      </c>
    </row>
    <row r="1895" spans="1:3" ht="16" x14ac:dyDescent="0.2">
      <c r="A1895" s="26" t="s">
        <v>9072</v>
      </c>
      <c r="B1895" s="28">
        <v>12600000</v>
      </c>
      <c r="C1895" s="28">
        <v>71200</v>
      </c>
    </row>
    <row r="1896" spans="1:3" ht="16" x14ac:dyDescent="0.2">
      <c r="A1896" s="26" t="s">
        <v>3073</v>
      </c>
      <c r="B1896" s="28">
        <v>107000</v>
      </c>
      <c r="C1896" s="28">
        <v>9400</v>
      </c>
    </row>
    <row r="1897" spans="1:3" ht="16" x14ac:dyDescent="0.2">
      <c r="A1897" s="26" t="s">
        <v>11049</v>
      </c>
      <c r="B1897" s="28">
        <v>162000</v>
      </c>
      <c r="C1897" s="28">
        <v>17600</v>
      </c>
    </row>
    <row r="1898" spans="1:3" ht="16" x14ac:dyDescent="0.2">
      <c r="A1898" s="26" t="s">
        <v>93</v>
      </c>
      <c r="B1898" s="28">
        <v>64100000</v>
      </c>
      <c r="C1898" s="28">
        <v>3800000</v>
      </c>
    </row>
    <row r="1899" spans="1:3" ht="16" x14ac:dyDescent="0.2">
      <c r="A1899" s="26" t="s">
        <v>11063</v>
      </c>
      <c r="B1899" s="28">
        <v>4100</v>
      </c>
      <c r="C1899" s="28">
        <v>1</v>
      </c>
    </row>
    <row r="1900" spans="1:3" ht="16" x14ac:dyDescent="0.2">
      <c r="A1900" s="26" t="s">
        <v>11073</v>
      </c>
      <c r="B1900" s="28">
        <v>0</v>
      </c>
      <c r="C1900" s="28">
        <v>0</v>
      </c>
    </row>
    <row r="1901" spans="1:3" ht="16" x14ac:dyDescent="0.2">
      <c r="A1901" s="26" t="s">
        <v>11082</v>
      </c>
      <c r="B1901" s="28">
        <v>34500</v>
      </c>
      <c r="C1901" s="28">
        <v>8200</v>
      </c>
    </row>
    <row r="1902" spans="1:3" ht="16" x14ac:dyDescent="0.2">
      <c r="A1902" s="26" t="s">
        <v>10214</v>
      </c>
      <c r="B1902" s="28">
        <v>20</v>
      </c>
      <c r="C1902" s="28">
        <v>603</v>
      </c>
    </row>
    <row r="1903" spans="1:3" ht="16" x14ac:dyDescent="0.2">
      <c r="A1903" s="26" t="s">
        <v>11098</v>
      </c>
      <c r="B1903" s="28">
        <v>3200</v>
      </c>
      <c r="C1903" s="28">
        <v>0</v>
      </c>
    </row>
    <row r="1904" spans="1:3" ht="16" x14ac:dyDescent="0.2">
      <c r="A1904" s="26" t="s">
        <v>5524</v>
      </c>
      <c r="B1904" s="28">
        <v>512000</v>
      </c>
      <c r="C1904" s="28">
        <v>18200</v>
      </c>
    </row>
    <row r="1905" spans="1:3" ht="16" x14ac:dyDescent="0.2">
      <c r="A1905" s="26" t="s">
        <v>7795</v>
      </c>
      <c r="B1905" s="28">
        <v>635000</v>
      </c>
      <c r="C1905" s="28">
        <v>3900</v>
      </c>
    </row>
    <row r="1906" spans="1:3" ht="16" x14ac:dyDescent="0.2">
      <c r="A1906" s="26" t="s">
        <v>11120</v>
      </c>
      <c r="B1906" s="28">
        <v>0</v>
      </c>
      <c r="C1906" s="28">
        <v>0</v>
      </c>
    </row>
    <row r="1907" spans="1:3" ht="16" x14ac:dyDescent="0.2">
      <c r="A1907" s="26" t="s">
        <v>9991</v>
      </c>
      <c r="B1907" s="28">
        <v>15500</v>
      </c>
      <c r="C1907" s="28">
        <v>10600</v>
      </c>
    </row>
    <row r="1908" spans="1:3" ht="16" x14ac:dyDescent="0.2">
      <c r="A1908" s="26" t="s">
        <v>11130</v>
      </c>
      <c r="B1908" s="28">
        <v>0</v>
      </c>
      <c r="C1908" s="28">
        <v>0</v>
      </c>
    </row>
    <row r="1909" spans="1:3" ht="16" x14ac:dyDescent="0.2">
      <c r="A1909" s="26" t="s">
        <v>11136</v>
      </c>
      <c r="B1909" s="28">
        <v>264</v>
      </c>
      <c r="C1909" s="28">
        <v>1200</v>
      </c>
    </row>
    <row r="1910" spans="1:3" ht="16" x14ac:dyDescent="0.2">
      <c r="A1910" s="26" t="s">
        <v>7378</v>
      </c>
      <c r="B1910" s="28">
        <v>0</v>
      </c>
      <c r="C1910" s="28">
        <v>0</v>
      </c>
    </row>
    <row r="1911" spans="1:3" ht="16" x14ac:dyDescent="0.2">
      <c r="A1911" s="26" t="s">
        <v>8379</v>
      </c>
      <c r="B1911" s="28">
        <v>71</v>
      </c>
      <c r="C1911" s="28">
        <v>0</v>
      </c>
    </row>
    <row r="1912" spans="1:3" ht="16" x14ac:dyDescent="0.2">
      <c r="A1912" s="26" t="s">
        <v>11161</v>
      </c>
      <c r="B1912" s="28">
        <v>0</v>
      </c>
      <c r="C1912" s="28">
        <v>0</v>
      </c>
    </row>
    <row r="1913" spans="1:3" ht="16" x14ac:dyDescent="0.2">
      <c r="A1913" s="26" t="s">
        <v>3012</v>
      </c>
      <c r="B1913" s="28">
        <v>113000</v>
      </c>
      <c r="C1913" s="28">
        <v>86800</v>
      </c>
    </row>
    <row r="1914" spans="1:3" ht="16" x14ac:dyDescent="0.2">
      <c r="A1914" s="26" t="s">
        <v>7769</v>
      </c>
      <c r="B1914" s="28">
        <v>37000</v>
      </c>
      <c r="C1914" s="28">
        <v>5</v>
      </c>
    </row>
    <row r="1915" spans="1:3" ht="16" x14ac:dyDescent="0.2">
      <c r="A1915" s="26" t="s">
        <v>1727</v>
      </c>
      <c r="B1915" s="28">
        <v>885000</v>
      </c>
      <c r="C1915" s="28">
        <v>333000</v>
      </c>
    </row>
    <row r="1916" spans="1:3" ht="16" x14ac:dyDescent="0.2">
      <c r="A1916" s="26" t="s">
        <v>8661</v>
      </c>
      <c r="B1916" s="28">
        <v>42300</v>
      </c>
      <c r="C1916" s="28">
        <v>13800</v>
      </c>
    </row>
    <row r="1917" spans="1:3" ht="16" x14ac:dyDescent="0.2">
      <c r="A1917" s="26" t="s">
        <v>3386</v>
      </c>
      <c r="B1917" s="28">
        <v>33700</v>
      </c>
      <c r="C1917" s="28">
        <v>38000</v>
      </c>
    </row>
    <row r="1918" spans="1:3" ht="16" x14ac:dyDescent="0.2">
      <c r="A1918" s="26" t="s">
        <v>809</v>
      </c>
      <c r="B1918" s="28">
        <v>71700</v>
      </c>
      <c r="C1918" s="28">
        <v>20800</v>
      </c>
    </row>
    <row r="1919" spans="1:3" ht="16" x14ac:dyDescent="0.2">
      <c r="A1919" s="26" t="s">
        <v>10226</v>
      </c>
      <c r="B1919" s="28">
        <v>272000</v>
      </c>
      <c r="C1919" s="28">
        <v>106000</v>
      </c>
    </row>
    <row r="1920" spans="1:3" ht="16" x14ac:dyDescent="0.2">
      <c r="A1920" s="26" t="s">
        <v>7103</v>
      </c>
      <c r="B1920" s="28">
        <v>53100</v>
      </c>
      <c r="C1920" s="28">
        <v>18000</v>
      </c>
    </row>
    <row r="1921" spans="1:3" ht="16" x14ac:dyDescent="0.2">
      <c r="A1921" s="26" t="s">
        <v>2262</v>
      </c>
      <c r="B1921" s="28">
        <v>72000</v>
      </c>
      <c r="C1921" s="28">
        <v>13100</v>
      </c>
    </row>
    <row r="1922" spans="1:3" ht="16" x14ac:dyDescent="0.2">
      <c r="A1922" s="26" t="s">
        <v>9915</v>
      </c>
      <c r="B1922" s="28">
        <v>405000</v>
      </c>
      <c r="C1922" s="28">
        <v>8500</v>
      </c>
    </row>
    <row r="1923" spans="1:3" ht="16" x14ac:dyDescent="0.2">
      <c r="A1923" s="26" t="s">
        <v>7464</v>
      </c>
      <c r="B1923" s="28">
        <v>295000</v>
      </c>
      <c r="C1923" s="28">
        <v>38700</v>
      </c>
    </row>
    <row r="1924" spans="1:3" ht="16" x14ac:dyDescent="0.2">
      <c r="A1924" s="26" t="s">
        <v>7439</v>
      </c>
      <c r="B1924" s="28">
        <v>254000</v>
      </c>
      <c r="C1924" s="28">
        <v>7</v>
      </c>
    </row>
    <row r="1925" spans="1:3" ht="16" x14ac:dyDescent="0.2">
      <c r="A1925" s="26" t="s">
        <v>4488</v>
      </c>
      <c r="B1925" s="28">
        <v>297000</v>
      </c>
      <c r="C1925" s="28">
        <v>19400</v>
      </c>
    </row>
    <row r="1926" spans="1:3" ht="16" x14ac:dyDescent="0.2">
      <c r="A1926" s="26" t="s">
        <v>8222</v>
      </c>
      <c r="B1926" s="28">
        <v>115000</v>
      </c>
      <c r="C1926" s="28">
        <v>6600</v>
      </c>
    </row>
    <row r="1927" spans="1:3" ht="16" x14ac:dyDescent="0.2">
      <c r="A1927" s="26" t="s">
        <v>8010</v>
      </c>
      <c r="B1927" s="28">
        <v>25800</v>
      </c>
      <c r="C1927" s="28">
        <v>24300</v>
      </c>
    </row>
    <row r="1928" spans="1:3" ht="16" x14ac:dyDescent="0.2">
      <c r="A1928" s="26" t="s">
        <v>9347</v>
      </c>
      <c r="B1928" s="28">
        <v>0</v>
      </c>
      <c r="C1928" s="28">
        <v>0</v>
      </c>
    </row>
    <row r="1929" spans="1:3" ht="16" x14ac:dyDescent="0.2">
      <c r="A1929" s="26" t="s">
        <v>3418</v>
      </c>
      <c r="B1929" s="28">
        <v>472000</v>
      </c>
      <c r="C1929" s="28">
        <v>56900</v>
      </c>
    </row>
    <row r="1930" spans="1:3" ht="16" x14ac:dyDescent="0.2">
      <c r="A1930" s="26" t="s">
        <v>5805</v>
      </c>
      <c r="B1930" s="28">
        <v>67800</v>
      </c>
      <c r="C1930" s="28">
        <v>34100</v>
      </c>
    </row>
    <row r="1931" spans="1:3" ht="16" x14ac:dyDescent="0.2">
      <c r="A1931" s="26" t="s">
        <v>9357</v>
      </c>
      <c r="B1931" s="28">
        <v>388000</v>
      </c>
      <c r="C1931" s="28">
        <v>45500</v>
      </c>
    </row>
    <row r="1932" spans="1:3" ht="16" x14ac:dyDescent="0.2">
      <c r="A1932" s="26" t="s">
        <v>7003</v>
      </c>
      <c r="B1932" s="28">
        <v>1500</v>
      </c>
      <c r="C1932" s="28">
        <v>1400</v>
      </c>
    </row>
    <row r="1933" spans="1:3" ht="16" x14ac:dyDescent="0.2">
      <c r="A1933" s="26" t="s">
        <v>8117</v>
      </c>
      <c r="B1933" s="28">
        <v>39900</v>
      </c>
      <c r="C1933" s="28">
        <v>3900</v>
      </c>
    </row>
    <row r="1934" spans="1:3" ht="16" x14ac:dyDescent="0.2">
      <c r="A1934" s="26" t="s">
        <v>8396</v>
      </c>
      <c r="B1934" s="28">
        <v>141000</v>
      </c>
      <c r="C1934" s="28">
        <v>16300</v>
      </c>
    </row>
    <row r="1935" spans="1:3" ht="16" x14ac:dyDescent="0.2">
      <c r="A1935" s="26" t="s">
        <v>940</v>
      </c>
      <c r="B1935" s="28">
        <v>182000</v>
      </c>
      <c r="C1935" s="28">
        <v>68400</v>
      </c>
    </row>
    <row r="1936" spans="1:3" ht="16" x14ac:dyDescent="0.2">
      <c r="A1936" s="26" t="s">
        <v>8621</v>
      </c>
      <c r="B1936" s="28">
        <v>49000000</v>
      </c>
      <c r="C1936" s="28">
        <v>32000</v>
      </c>
    </row>
    <row r="1937" spans="1:3" ht="16" x14ac:dyDescent="0.2">
      <c r="A1937" s="26" t="s">
        <v>9347</v>
      </c>
      <c r="B1937" s="28">
        <v>0</v>
      </c>
      <c r="C1937" s="28">
        <v>0</v>
      </c>
    </row>
    <row r="1938" spans="1:3" ht="16" x14ac:dyDescent="0.2">
      <c r="A1938" s="26" t="s">
        <v>3073</v>
      </c>
      <c r="B1938" s="28">
        <v>0</v>
      </c>
      <c r="C1938" s="28">
        <v>0</v>
      </c>
    </row>
    <row r="1939" spans="1:3" ht="16" x14ac:dyDescent="0.2">
      <c r="A1939" s="26" t="s">
        <v>9356</v>
      </c>
      <c r="B1939" s="28">
        <v>773000</v>
      </c>
      <c r="C1939" s="28">
        <v>139000</v>
      </c>
    </row>
    <row r="1940" spans="1:3" ht="16" x14ac:dyDescent="0.2">
      <c r="A1940" s="26" t="s">
        <v>1505</v>
      </c>
      <c r="B1940" s="28">
        <v>0</v>
      </c>
      <c r="C1940" s="28">
        <v>0</v>
      </c>
    </row>
    <row r="1941" spans="1:3" ht="16" x14ac:dyDescent="0.2">
      <c r="A1941" s="26" t="s">
        <v>227</v>
      </c>
      <c r="B1941" s="28">
        <v>109000</v>
      </c>
      <c r="C1941" s="28">
        <v>21600</v>
      </c>
    </row>
    <row r="1942" spans="1:3" ht="16" x14ac:dyDescent="0.2">
      <c r="A1942" s="26" t="s">
        <v>3211</v>
      </c>
      <c r="B1942" s="28">
        <v>36500</v>
      </c>
      <c r="C1942" s="28">
        <v>24900</v>
      </c>
    </row>
    <row r="1943" spans="1:3" ht="16" x14ac:dyDescent="0.2">
      <c r="A1943" s="26" t="s">
        <v>11394</v>
      </c>
      <c r="B1943" s="28">
        <v>8500</v>
      </c>
      <c r="C1943" s="28">
        <v>67</v>
      </c>
    </row>
    <row r="1944" spans="1:3" ht="16" x14ac:dyDescent="0.2">
      <c r="A1944" s="26" t="s">
        <v>7354</v>
      </c>
      <c r="B1944" s="28">
        <v>0</v>
      </c>
      <c r="C1944" s="28">
        <v>0</v>
      </c>
    </row>
    <row r="1945" spans="1:3" ht="16" x14ac:dyDescent="0.2">
      <c r="A1945" s="26" t="s">
        <v>896</v>
      </c>
      <c r="B1945" s="28">
        <v>49200</v>
      </c>
      <c r="C1945" s="28">
        <v>9</v>
      </c>
    </row>
    <row r="1946" spans="1:3" ht="16" x14ac:dyDescent="0.2">
      <c r="A1946" s="26" t="s">
        <v>8170</v>
      </c>
      <c r="B1946" s="28">
        <v>3600000</v>
      </c>
      <c r="C1946" s="28">
        <v>127000</v>
      </c>
    </row>
    <row r="1947" spans="1:3" ht="16" x14ac:dyDescent="0.2">
      <c r="A1947" s="26" t="s">
        <v>6516</v>
      </c>
      <c r="B1947" s="28">
        <v>58500</v>
      </c>
      <c r="C1947" s="28">
        <v>12500</v>
      </c>
    </row>
    <row r="1948" spans="1:3" ht="16" x14ac:dyDescent="0.2">
      <c r="A1948" s="26" t="s">
        <v>8123</v>
      </c>
      <c r="B1948" s="28">
        <v>111000</v>
      </c>
      <c r="C1948" s="28">
        <v>6700</v>
      </c>
    </row>
    <row r="1949" spans="1:3" ht="16" x14ac:dyDescent="0.2">
      <c r="A1949" s="26" t="s">
        <v>2051</v>
      </c>
      <c r="B1949" s="28">
        <v>16300</v>
      </c>
      <c r="C1949" s="28">
        <v>16300</v>
      </c>
    </row>
    <row r="1950" spans="1:3" ht="16" x14ac:dyDescent="0.2">
      <c r="A1950" s="26" t="s">
        <v>9492</v>
      </c>
      <c r="B1950" s="28">
        <v>0</v>
      </c>
      <c r="C1950" s="28">
        <v>0</v>
      </c>
    </row>
    <row r="1951" spans="1:3" ht="16" x14ac:dyDescent="0.2">
      <c r="A1951" s="26" t="s">
        <v>7447</v>
      </c>
      <c r="B1951" s="28">
        <v>0</v>
      </c>
      <c r="C1951" s="28">
        <v>0</v>
      </c>
    </row>
    <row r="1952" spans="1:3" ht="16" x14ac:dyDescent="0.2">
      <c r="A1952" s="26" t="s">
        <v>7595</v>
      </c>
      <c r="B1952" s="28">
        <v>648000</v>
      </c>
      <c r="C1952" s="28">
        <v>15000</v>
      </c>
    </row>
    <row r="1953" spans="1:3" ht="16" x14ac:dyDescent="0.2">
      <c r="A1953" s="26" t="s">
        <v>6226</v>
      </c>
      <c r="B1953" s="28">
        <v>147000</v>
      </c>
      <c r="C1953" s="28">
        <v>44900</v>
      </c>
    </row>
    <row r="1954" spans="1:3" ht="16" x14ac:dyDescent="0.2">
      <c r="A1954" s="26" t="s">
        <v>8064</v>
      </c>
      <c r="B1954" s="28">
        <v>255000</v>
      </c>
      <c r="C1954" s="28">
        <v>34100</v>
      </c>
    </row>
    <row r="1955" spans="1:3" ht="16" x14ac:dyDescent="0.2">
      <c r="A1955" s="26" t="s">
        <v>227</v>
      </c>
      <c r="B1955" s="28">
        <v>109000</v>
      </c>
      <c r="C1955" s="28">
        <v>21600</v>
      </c>
    </row>
    <row r="1956" spans="1:3" ht="16" x14ac:dyDescent="0.2">
      <c r="A1956" s="26" t="s">
        <v>9452</v>
      </c>
      <c r="B1956" s="28">
        <v>26700</v>
      </c>
      <c r="C1956" s="28">
        <v>604</v>
      </c>
    </row>
    <row r="1957" spans="1:3" ht="16" x14ac:dyDescent="0.2">
      <c r="A1957" s="26" t="s">
        <v>8835</v>
      </c>
      <c r="B1957" s="28">
        <v>164000</v>
      </c>
      <c r="C1957" s="28">
        <v>0</v>
      </c>
    </row>
    <row r="1958" spans="1:3" ht="16" x14ac:dyDescent="0.2">
      <c r="A1958" s="26" t="s">
        <v>2376</v>
      </c>
      <c r="B1958" s="28">
        <v>21400</v>
      </c>
      <c r="C1958" s="28">
        <v>2000</v>
      </c>
    </row>
    <row r="1959" spans="1:3" ht="16" x14ac:dyDescent="0.2">
      <c r="A1959" s="26" t="s">
        <v>5176</v>
      </c>
      <c r="B1959" s="28">
        <v>0</v>
      </c>
      <c r="C1959" s="28">
        <v>0</v>
      </c>
    </row>
    <row r="1960" spans="1:3" ht="16" x14ac:dyDescent="0.2">
      <c r="A1960" s="26" t="s">
        <v>1750</v>
      </c>
      <c r="B1960" s="28">
        <v>398000</v>
      </c>
      <c r="C1960" s="28">
        <v>43100</v>
      </c>
    </row>
    <row r="1961" spans="1:3" ht="16" x14ac:dyDescent="0.2">
      <c r="A1961" s="26" t="s">
        <v>183</v>
      </c>
      <c r="B1961" s="28">
        <v>4700</v>
      </c>
      <c r="C1961" s="28">
        <v>5400</v>
      </c>
    </row>
    <row r="1962" spans="1:3" ht="16" x14ac:dyDescent="0.2">
      <c r="A1962" s="26" t="s">
        <v>4228</v>
      </c>
      <c r="B1962" s="28">
        <v>139</v>
      </c>
      <c r="C1962" s="28">
        <v>310</v>
      </c>
    </row>
    <row r="1963" spans="1:3" ht="16" x14ac:dyDescent="0.2">
      <c r="A1963" s="26" t="s">
        <v>2884</v>
      </c>
      <c r="B1963" s="28">
        <v>20100</v>
      </c>
      <c r="C1963" s="28">
        <v>18300</v>
      </c>
    </row>
    <row r="1964" spans="1:3" ht="16" x14ac:dyDescent="0.2">
      <c r="A1964" s="26" t="s">
        <v>2196</v>
      </c>
      <c r="B1964" s="28">
        <v>19600</v>
      </c>
      <c r="C1964" s="28">
        <v>4500</v>
      </c>
    </row>
    <row r="1965" spans="1:3" ht="16" x14ac:dyDescent="0.2">
      <c r="A1965" s="26" t="s">
        <v>6156</v>
      </c>
      <c r="B1965" s="28">
        <v>33300</v>
      </c>
      <c r="C1965" s="28">
        <v>60300</v>
      </c>
    </row>
    <row r="1966" spans="1:3" ht="16" x14ac:dyDescent="0.2">
      <c r="A1966" s="26" t="s">
        <v>1874</v>
      </c>
      <c r="B1966" s="28">
        <v>92400</v>
      </c>
      <c r="C1966" s="28">
        <v>1900</v>
      </c>
    </row>
    <row r="1967" spans="1:3" ht="16" x14ac:dyDescent="0.2">
      <c r="A1967" s="26"/>
      <c r="B1967" s="28" t="e">
        <v>#VALUE!</v>
      </c>
      <c r="C1967" s="28" t="e">
        <v>#VALUE!</v>
      </c>
    </row>
    <row r="1968" spans="1:3" ht="16" x14ac:dyDescent="0.2">
      <c r="A1968" s="26" t="s">
        <v>146</v>
      </c>
      <c r="B1968" s="28">
        <v>3700</v>
      </c>
      <c r="C1968" s="28">
        <v>1800</v>
      </c>
    </row>
    <row r="1969" spans="1:3" ht="16" x14ac:dyDescent="0.2">
      <c r="A1969" s="26" t="s">
        <v>7033</v>
      </c>
      <c r="B1969" s="28">
        <v>8800</v>
      </c>
      <c r="C1969" s="28">
        <v>0</v>
      </c>
    </row>
    <row r="1970" spans="1:3" ht="16" x14ac:dyDescent="0.2">
      <c r="A1970" s="26" t="s">
        <v>5805</v>
      </c>
      <c r="B1970" s="28">
        <v>67800</v>
      </c>
      <c r="C1970" s="28">
        <v>34100</v>
      </c>
    </row>
    <row r="1971" spans="1:3" ht="16" x14ac:dyDescent="0.2">
      <c r="A1971" s="26" t="s">
        <v>4764</v>
      </c>
      <c r="B1971" s="28">
        <v>66</v>
      </c>
      <c r="C1971" s="28">
        <v>193</v>
      </c>
    </row>
    <row r="1972" spans="1:3" ht="16" x14ac:dyDescent="0.2">
      <c r="A1972" s="26" t="s">
        <v>10012</v>
      </c>
      <c r="B1972" s="28">
        <v>37200</v>
      </c>
      <c r="C1972" s="28">
        <v>5700</v>
      </c>
    </row>
    <row r="1973" spans="1:3" ht="16" x14ac:dyDescent="0.2">
      <c r="A1973" s="26" t="s">
        <v>7640</v>
      </c>
      <c r="B1973" s="28">
        <v>128000</v>
      </c>
      <c r="C1973" s="28">
        <v>14900</v>
      </c>
    </row>
    <row r="1974" spans="1:3" ht="16" x14ac:dyDescent="0.2">
      <c r="A1974" s="26" t="s">
        <v>7946</v>
      </c>
      <c r="B1974" s="28">
        <v>5700000</v>
      </c>
      <c r="C1974" s="28">
        <v>2200</v>
      </c>
    </row>
    <row r="1975" spans="1:3" ht="16" x14ac:dyDescent="0.2">
      <c r="A1975" s="26" t="s">
        <v>105</v>
      </c>
      <c r="B1975" s="28">
        <v>25000</v>
      </c>
      <c r="C1975" s="28">
        <v>1800</v>
      </c>
    </row>
    <row r="1976" spans="1:3" ht="16" x14ac:dyDescent="0.2">
      <c r="A1976" s="26" t="s">
        <v>8653</v>
      </c>
      <c r="B1976" s="28">
        <v>11800000</v>
      </c>
      <c r="C1976" s="28">
        <v>615000</v>
      </c>
    </row>
    <row r="1977" spans="1:3" ht="16" x14ac:dyDescent="0.2">
      <c r="A1977" s="26" t="s">
        <v>712</v>
      </c>
      <c r="B1977" s="28">
        <v>15100</v>
      </c>
      <c r="C1977" s="28">
        <v>963</v>
      </c>
    </row>
    <row r="1978" spans="1:3" ht="16" x14ac:dyDescent="0.2">
      <c r="A1978" s="26" t="s">
        <v>1650</v>
      </c>
      <c r="B1978" s="28">
        <v>6000</v>
      </c>
      <c r="C1978" s="28">
        <v>20</v>
      </c>
    </row>
    <row r="1979" spans="1:3" ht="16" x14ac:dyDescent="0.2">
      <c r="A1979" s="26" t="s">
        <v>3285</v>
      </c>
      <c r="B1979" s="28">
        <v>24800</v>
      </c>
      <c r="C1979" s="28">
        <v>1</v>
      </c>
    </row>
    <row r="1980" spans="1:3" ht="16" x14ac:dyDescent="0.2">
      <c r="A1980" s="26" t="s">
        <v>922</v>
      </c>
      <c r="B1980" s="28">
        <v>632000</v>
      </c>
      <c r="C1980" s="28">
        <v>20700</v>
      </c>
    </row>
    <row r="1981" spans="1:3" ht="16" x14ac:dyDescent="0.2">
      <c r="A1981" s="26" t="s">
        <v>6992</v>
      </c>
      <c r="B1981" s="28">
        <v>2100</v>
      </c>
      <c r="C1981" s="28">
        <v>1900</v>
      </c>
    </row>
    <row r="1982" spans="1:3" ht="16" x14ac:dyDescent="0.2">
      <c r="A1982" s="26" t="s">
        <v>9535</v>
      </c>
      <c r="B1982" s="28">
        <v>2200</v>
      </c>
      <c r="C1982" s="28">
        <v>0</v>
      </c>
    </row>
    <row r="1983" spans="1:3" ht="16" x14ac:dyDescent="0.2">
      <c r="A1983" s="26"/>
      <c r="B1983" s="28" t="e">
        <v>#VALUE!</v>
      </c>
      <c r="C1983" s="28" t="e">
        <v>#VALUE!</v>
      </c>
    </row>
    <row r="1984" spans="1:3" ht="16" x14ac:dyDescent="0.2">
      <c r="A1984" s="26" t="s">
        <v>2027</v>
      </c>
      <c r="B1984" s="28">
        <v>0</v>
      </c>
      <c r="C1984" s="28">
        <v>0</v>
      </c>
    </row>
    <row r="1985" spans="1:3" ht="16" x14ac:dyDescent="0.2">
      <c r="A1985" s="26" t="s">
        <v>1333</v>
      </c>
      <c r="B1985" s="28">
        <v>31900</v>
      </c>
      <c r="C1985" s="28">
        <v>5700</v>
      </c>
    </row>
    <row r="1986" spans="1:3" ht="16" x14ac:dyDescent="0.2">
      <c r="A1986" s="26" t="s">
        <v>5750</v>
      </c>
      <c r="B1986" s="28">
        <v>0</v>
      </c>
      <c r="C1986" s="28">
        <v>0</v>
      </c>
    </row>
    <row r="1987" spans="1:3" ht="16" x14ac:dyDescent="0.2">
      <c r="A1987" s="26" t="s">
        <v>11571</v>
      </c>
      <c r="B1987" s="28">
        <v>73000</v>
      </c>
      <c r="C1987" s="28">
        <v>154</v>
      </c>
    </row>
    <row r="1988" spans="1:3" ht="16" x14ac:dyDescent="0.2">
      <c r="A1988" s="26" t="s">
        <v>5965</v>
      </c>
      <c r="B1988" s="28">
        <v>0</v>
      </c>
      <c r="C1988" s="28">
        <v>0</v>
      </c>
    </row>
    <row r="1989" spans="1:3" ht="16" x14ac:dyDescent="0.2">
      <c r="A1989" s="26" t="s">
        <v>532</v>
      </c>
      <c r="B1989" s="28">
        <v>664000</v>
      </c>
      <c r="C1989" s="28">
        <v>32400</v>
      </c>
    </row>
    <row r="1990" spans="1:3" ht="16" x14ac:dyDescent="0.2">
      <c r="A1990" s="26" t="s">
        <v>7348</v>
      </c>
      <c r="B1990" s="28">
        <v>3</v>
      </c>
      <c r="C1990" s="28">
        <v>60</v>
      </c>
    </row>
    <row r="1991" spans="1:3" ht="16" x14ac:dyDescent="0.2">
      <c r="A1991" s="26" t="s">
        <v>7095</v>
      </c>
      <c r="B1991" s="28">
        <v>37700</v>
      </c>
      <c r="C1991" s="28">
        <v>0</v>
      </c>
    </row>
    <row r="1992" spans="1:3" ht="16" x14ac:dyDescent="0.2">
      <c r="A1992" s="26" t="s">
        <v>11572</v>
      </c>
      <c r="B1992" s="28">
        <v>536</v>
      </c>
      <c r="C1992" s="28">
        <v>2</v>
      </c>
    </row>
    <row r="1993" spans="1:3" ht="16" x14ac:dyDescent="0.2">
      <c r="A1993" s="26" t="s">
        <v>7822</v>
      </c>
      <c r="B1993" s="28">
        <v>112000</v>
      </c>
      <c r="C1993" s="28">
        <v>4900</v>
      </c>
    </row>
    <row r="1994" spans="1:3" ht="16" x14ac:dyDescent="0.2">
      <c r="A1994" s="26" t="s">
        <v>8496</v>
      </c>
      <c r="B1994" s="28">
        <v>2200000</v>
      </c>
      <c r="C1994" s="28">
        <v>135000</v>
      </c>
    </row>
    <row r="1995" spans="1:3" ht="16" x14ac:dyDescent="0.2">
      <c r="A1995" s="26" t="s">
        <v>4990</v>
      </c>
      <c r="B1995" s="28">
        <v>131000</v>
      </c>
      <c r="C1995" s="28">
        <v>23800</v>
      </c>
    </row>
    <row r="1996" spans="1:3" ht="16" x14ac:dyDescent="0.2">
      <c r="A1996" s="26" t="s">
        <v>9357</v>
      </c>
      <c r="B1996" s="28">
        <v>388000</v>
      </c>
      <c r="C1996" s="28">
        <v>45500</v>
      </c>
    </row>
    <row r="1997" spans="1:3" ht="16" x14ac:dyDescent="0.2">
      <c r="A1997" s="26" t="s">
        <v>8324</v>
      </c>
      <c r="B1997" s="28">
        <v>1500000</v>
      </c>
      <c r="C1997" s="28">
        <v>99100</v>
      </c>
    </row>
    <row r="1998" spans="1:3" ht="16" x14ac:dyDescent="0.2">
      <c r="A1998" s="26" t="s">
        <v>7328</v>
      </c>
      <c r="B1998" s="28">
        <v>88000</v>
      </c>
      <c r="C1998" s="28">
        <v>19200</v>
      </c>
    </row>
    <row r="1999" spans="1:3" ht="16" x14ac:dyDescent="0.2">
      <c r="A1999" s="26" t="s">
        <v>11581</v>
      </c>
      <c r="B1999" s="28">
        <v>5700</v>
      </c>
      <c r="C1999" s="28">
        <v>8500</v>
      </c>
    </row>
    <row r="2000" spans="1:3" ht="16" x14ac:dyDescent="0.2">
      <c r="A2000" s="26" t="s">
        <v>7431</v>
      </c>
      <c r="B2000" s="28">
        <v>152000</v>
      </c>
      <c r="C2000" s="28">
        <v>0</v>
      </c>
    </row>
    <row r="2001" spans="1:3" ht="16" x14ac:dyDescent="0.2">
      <c r="A2001" s="26" t="s">
        <v>9379</v>
      </c>
      <c r="B2001" s="28">
        <v>114000</v>
      </c>
      <c r="C2001" s="28">
        <v>769</v>
      </c>
    </row>
    <row r="2002" spans="1:3" ht="16" x14ac:dyDescent="0.2">
      <c r="A2002" s="26" t="s">
        <v>8514</v>
      </c>
      <c r="B2002" s="28">
        <v>370000</v>
      </c>
      <c r="C2002" s="28">
        <v>21300</v>
      </c>
    </row>
    <row r="2003" spans="1:3" ht="16" x14ac:dyDescent="0.2">
      <c r="A2003" s="26" t="s">
        <v>7026</v>
      </c>
      <c r="B2003" s="28">
        <v>107000</v>
      </c>
      <c r="C2003" s="28">
        <v>1500</v>
      </c>
    </row>
    <row r="2004" spans="1:3" ht="16" x14ac:dyDescent="0.2">
      <c r="A2004" s="26" t="s">
        <v>7748</v>
      </c>
      <c r="B2004" s="28">
        <v>85300</v>
      </c>
      <c r="C2004" s="28">
        <v>18500</v>
      </c>
    </row>
    <row r="2005" spans="1:3" ht="16" x14ac:dyDescent="0.2">
      <c r="A2005" s="26" t="s">
        <v>2466</v>
      </c>
      <c r="B2005" s="28">
        <v>4300</v>
      </c>
      <c r="C2005" s="28">
        <v>0</v>
      </c>
    </row>
    <row r="2006" spans="1:3" ht="16" x14ac:dyDescent="0.2">
      <c r="A2006" s="26" t="s">
        <v>9803</v>
      </c>
      <c r="B2006" s="28">
        <v>2600</v>
      </c>
      <c r="C2006" s="28">
        <v>0</v>
      </c>
    </row>
    <row r="2007" spans="1:3" ht="16" x14ac:dyDescent="0.2">
      <c r="A2007" s="26" t="s">
        <v>11582</v>
      </c>
      <c r="B2007" s="28">
        <v>0</v>
      </c>
      <c r="C2007" s="28">
        <v>0</v>
      </c>
    </row>
    <row r="2008" spans="1:3" ht="16" x14ac:dyDescent="0.2">
      <c r="A2008" s="26" t="s">
        <v>8106</v>
      </c>
      <c r="B2008" s="28">
        <v>25300</v>
      </c>
      <c r="C2008" s="28">
        <v>4100</v>
      </c>
    </row>
    <row r="2009" spans="1:3" ht="16" x14ac:dyDescent="0.2">
      <c r="A2009" s="26" t="s">
        <v>9805</v>
      </c>
      <c r="B2009" s="28">
        <v>0</v>
      </c>
      <c r="C2009" s="28">
        <v>0</v>
      </c>
    </row>
    <row r="2010" spans="1:3" ht="16" x14ac:dyDescent="0.2">
      <c r="A2010" s="26" t="s">
        <v>1333</v>
      </c>
      <c r="B2010" s="28">
        <v>31900</v>
      </c>
      <c r="C2010" s="28">
        <v>5700</v>
      </c>
    </row>
    <row r="2011" spans="1:3" ht="16" x14ac:dyDescent="0.2">
      <c r="A2011" s="26" t="s">
        <v>6122</v>
      </c>
      <c r="B2011" s="28">
        <v>121000</v>
      </c>
      <c r="C2011" s="28">
        <v>12100</v>
      </c>
    </row>
    <row r="2012" spans="1:3" ht="16" x14ac:dyDescent="0.2">
      <c r="A2012" s="26" t="s">
        <v>6813</v>
      </c>
      <c r="B2012" s="28">
        <v>6600</v>
      </c>
      <c r="C2012" s="28">
        <v>3500</v>
      </c>
    </row>
    <row r="2013" spans="1:3" ht="16" x14ac:dyDescent="0.2">
      <c r="A2013" s="26" t="s">
        <v>5449</v>
      </c>
      <c r="B2013" s="28">
        <v>15600</v>
      </c>
      <c r="C2013" s="28">
        <v>35600</v>
      </c>
    </row>
    <row r="2014" spans="1:3" ht="16" x14ac:dyDescent="0.2">
      <c r="A2014" s="26" t="s">
        <v>1672</v>
      </c>
      <c r="B2014" s="28">
        <v>49200</v>
      </c>
      <c r="C2014" s="28">
        <v>2900</v>
      </c>
    </row>
    <row r="2015" spans="1:3" ht="16" x14ac:dyDescent="0.2">
      <c r="A2015" s="26" t="s">
        <v>3386</v>
      </c>
      <c r="B2015" s="28">
        <v>33700</v>
      </c>
      <c r="C2015" s="28">
        <v>38000</v>
      </c>
    </row>
    <row r="2016" spans="1:3" ht="16" x14ac:dyDescent="0.2">
      <c r="A2016" s="26" t="s">
        <v>7901</v>
      </c>
      <c r="B2016" s="28">
        <v>1400</v>
      </c>
      <c r="C2016" s="28">
        <v>10900</v>
      </c>
    </row>
    <row r="2017" spans="1:3" ht="16" x14ac:dyDescent="0.2">
      <c r="A2017" s="26" t="s">
        <v>8072</v>
      </c>
      <c r="B2017" s="28">
        <v>13700</v>
      </c>
      <c r="C2017" s="28">
        <v>12800</v>
      </c>
    </row>
    <row r="2018" spans="1:3" ht="16" x14ac:dyDescent="0.2">
      <c r="A2018" s="26" t="s">
        <v>7813</v>
      </c>
      <c r="B2018" s="28">
        <v>420</v>
      </c>
      <c r="C2018" s="28">
        <v>0</v>
      </c>
    </row>
    <row r="2019" spans="1:3" ht="16" x14ac:dyDescent="0.2">
      <c r="A2019" s="26" t="s">
        <v>7972</v>
      </c>
      <c r="B2019" s="28">
        <v>20700</v>
      </c>
      <c r="C2019" s="28">
        <v>1200</v>
      </c>
    </row>
    <row r="2020" spans="1:3" ht="16" x14ac:dyDescent="0.2">
      <c r="A2020" s="26" t="s">
        <v>7553</v>
      </c>
      <c r="B2020" s="28">
        <v>68600</v>
      </c>
      <c r="C2020" s="28">
        <v>5200</v>
      </c>
    </row>
    <row r="2021" spans="1:3" ht="16" x14ac:dyDescent="0.2">
      <c r="A2021" s="26" t="s">
        <v>4633</v>
      </c>
      <c r="B2021" s="28">
        <v>66000</v>
      </c>
      <c r="C2021" s="28">
        <v>47100</v>
      </c>
    </row>
    <row r="2022" spans="1:3" ht="16" x14ac:dyDescent="0.2">
      <c r="A2022" s="26" t="s">
        <v>7500</v>
      </c>
      <c r="B2022" s="28">
        <v>12300000</v>
      </c>
      <c r="C2022" s="28">
        <v>1100000</v>
      </c>
    </row>
    <row r="2023" spans="1:3" ht="16" x14ac:dyDescent="0.2">
      <c r="A2023" s="26" t="s">
        <v>344</v>
      </c>
      <c r="B2023" s="28">
        <v>0</v>
      </c>
      <c r="C2023" s="28">
        <v>0</v>
      </c>
    </row>
    <row r="2024" spans="1:3" ht="16" x14ac:dyDescent="0.2">
      <c r="A2024" s="26" t="s">
        <v>3285</v>
      </c>
      <c r="B2024" s="28">
        <v>24800</v>
      </c>
      <c r="C2024" s="28">
        <v>1</v>
      </c>
    </row>
    <row r="2025" spans="1:3" ht="16" x14ac:dyDescent="0.2">
      <c r="A2025" s="26" t="s">
        <v>11619</v>
      </c>
      <c r="B2025" s="28">
        <v>62100</v>
      </c>
      <c r="C2025" s="28">
        <v>4800</v>
      </c>
    </row>
    <row r="2026" spans="1:3" ht="16" x14ac:dyDescent="0.2">
      <c r="A2026" s="26" t="s">
        <v>7972</v>
      </c>
      <c r="B2026" s="28">
        <v>20700</v>
      </c>
      <c r="C2026" s="28">
        <v>1200</v>
      </c>
    </row>
    <row r="2027" spans="1:3" ht="16" x14ac:dyDescent="0.2">
      <c r="A2027" s="26" t="s">
        <v>863</v>
      </c>
      <c r="B2027" s="28">
        <v>15100</v>
      </c>
      <c r="C2027" s="28">
        <v>3600</v>
      </c>
    </row>
    <row r="2028" spans="1:3" ht="16" x14ac:dyDescent="0.2">
      <c r="A2028" s="26" t="s">
        <v>754</v>
      </c>
      <c r="B2028" s="28">
        <v>23100</v>
      </c>
      <c r="C2028" s="28">
        <v>9600</v>
      </c>
    </row>
    <row r="2029" spans="1:3" ht="16" x14ac:dyDescent="0.2">
      <c r="A2029" s="26" t="s">
        <v>4369</v>
      </c>
      <c r="B2029" s="28">
        <v>177000</v>
      </c>
      <c r="C2029" s="28">
        <v>1500</v>
      </c>
    </row>
    <row r="2030" spans="1:3" ht="16" x14ac:dyDescent="0.2">
      <c r="A2030" s="26" t="s">
        <v>9951</v>
      </c>
      <c r="B2030" s="28">
        <v>0</v>
      </c>
      <c r="C2030" s="28">
        <v>0</v>
      </c>
    </row>
    <row r="2031" spans="1:3" ht="16" x14ac:dyDescent="0.2">
      <c r="A2031" s="26" t="s">
        <v>6384</v>
      </c>
      <c r="B2031" s="28">
        <v>9600</v>
      </c>
      <c r="C2031" s="28">
        <v>24600</v>
      </c>
    </row>
    <row r="2032" spans="1:3" ht="16" x14ac:dyDescent="0.2">
      <c r="A2032" s="26" t="s">
        <v>8064</v>
      </c>
      <c r="B2032" s="28">
        <v>255000</v>
      </c>
      <c r="C2032" s="28">
        <v>34100</v>
      </c>
    </row>
    <row r="2033" spans="1:3" ht="16" x14ac:dyDescent="0.2">
      <c r="A2033" s="26" t="s">
        <v>4549</v>
      </c>
      <c r="B2033" s="28">
        <v>0</v>
      </c>
      <c r="C2033" s="28">
        <v>0</v>
      </c>
    </row>
    <row r="2034" spans="1:3" ht="16" x14ac:dyDescent="0.2">
      <c r="A2034" s="26" t="s">
        <v>2640</v>
      </c>
      <c r="B2034" s="28">
        <v>8000</v>
      </c>
      <c r="C2034" s="28">
        <v>742</v>
      </c>
    </row>
    <row r="2035" spans="1:3" ht="16" x14ac:dyDescent="0.2">
      <c r="A2035" s="26" t="s">
        <v>7310</v>
      </c>
      <c r="B2035" s="28">
        <v>46100</v>
      </c>
      <c r="C2035" s="28">
        <v>765</v>
      </c>
    </row>
    <row r="2036" spans="1:3" ht="16" x14ac:dyDescent="0.2">
      <c r="A2036" s="26" t="s">
        <v>6360</v>
      </c>
      <c r="B2036" s="28">
        <v>3200</v>
      </c>
      <c r="C2036" s="28">
        <v>6600</v>
      </c>
    </row>
    <row r="2037" spans="1:3" ht="16" x14ac:dyDescent="0.2">
      <c r="A2037" s="26" t="s">
        <v>7694</v>
      </c>
      <c r="B2037" s="28">
        <v>332000</v>
      </c>
      <c r="C2037" s="28">
        <v>21400</v>
      </c>
    </row>
    <row r="2038" spans="1:3" ht="16" x14ac:dyDescent="0.2">
      <c r="A2038" s="26" t="s">
        <v>7756</v>
      </c>
      <c r="B2038" s="28">
        <v>90300</v>
      </c>
      <c r="C2038" s="28">
        <v>20400</v>
      </c>
    </row>
    <row r="2039" spans="1:3" ht="16" x14ac:dyDescent="0.2">
      <c r="A2039" s="26" t="s">
        <v>7167</v>
      </c>
      <c r="B2039" s="28">
        <v>2600</v>
      </c>
      <c r="C2039" s="28">
        <v>0</v>
      </c>
    </row>
    <row r="2040" spans="1:3" ht="16" x14ac:dyDescent="0.2">
      <c r="A2040" s="26" t="s">
        <v>7607</v>
      </c>
      <c r="B2040" s="28">
        <v>226000</v>
      </c>
      <c r="C2040" s="28">
        <v>16100</v>
      </c>
    </row>
    <row r="2041" spans="1:3" ht="16" x14ac:dyDescent="0.2">
      <c r="A2041" s="26"/>
      <c r="B2041" s="28" t="e">
        <v>#VALUE!</v>
      </c>
      <c r="C2041" s="28" t="e">
        <v>#VALUE!</v>
      </c>
    </row>
    <row r="2042" spans="1:3" ht="16" x14ac:dyDescent="0.2">
      <c r="A2042" s="26" t="s">
        <v>7132</v>
      </c>
      <c r="B2042" s="28">
        <v>29300</v>
      </c>
      <c r="C2042" s="28">
        <v>0</v>
      </c>
    </row>
    <row r="2043" spans="1:3" ht="16" x14ac:dyDescent="0.2">
      <c r="A2043" s="26" t="s">
        <v>5721</v>
      </c>
      <c r="B2043" s="28">
        <v>11300000</v>
      </c>
      <c r="C2043" s="28">
        <v>3</v>
      </c>
    </row>
    <row r="2044" spans="1:3" ht="16" x14ac:dyDescent="0.2">
      <c r="A2044" s="26" t="s">
        <v>6542</v>
      </c>
      <c r="B2044" s="28">
        <v>0</v>
      </c>
      <c r="C2044" s="28">
        <v>0</v>
      </c>
    </row>
    <row r="2045" spans="1:3" ht="16" x14ac:dyDescent="0.2">
      <c r="A2045" s="26" t="s">
        <v>8224</v>
      </c>
      <c r="B2045" s="28">
        <v>107</v>
      </c>
      <c r="C2045" s="28">
        <v>0</v>
      </c>
    </row>
    <row r="2046" spans="1:3" ht="16" x14ac:dyDescent="0.2">
      <c r="A2046" s="26" t="s">
        <v>270</v>
      </c>
      <c r="B2046" s="28">
        <v>14000</v>
      </c>
      <c r="C2046" s="28">
        <v>4800</v>
      </c>
    </row>
    <row r="2047" spans="1:3" ht="16" x14ac:dyDescent="0.2">
      <c r="A2047" s="26" t="s">
        <v>8338</v>
      </c>
      <c r="B2047" s="28">
        <v>90700</v>
      </c>
      <c r="C2047" s="28">
        <v>2</v>
      </c>
    </row>
    <row r="2048" spans="1:3" ht="16" x14ac:dyDescent="0.2">
      <c r="A2048" s="26" t="s">
        <v>3437</v>
      </c>
      <c r="B2048" s="28">
        <v>223000</v>
      </c>
      <c r="C2048" s="28">
        <v>42500</v>
      </c>
    </row>
    <row r="2049" spans="1:3" ht="16" x14ac:dyDescent="0.2">
      <c r="A2049" s="26" t="s">
        <v>7418</v>
      </c>
      <c r="B2049" s="28">
        <v>25900</v>
      </c>
      <c r="C2049" s="28">
        <v>1600</v>
      </c>
    </row>
    <row r="2050" spans="1:3" ht="16" x14ac:dyDescent="0.2">
      <c r="A2050" s="26" t="s">
        <v>5490</v>
      </c>
      <c r="B2050" s="28">
        <v>420</v>
      </c>
      <c r="C2050" s="28">
        <v>1800</v>
      </c>
    </row>
    <row r="2051" spans="1:3" ht="16" x14ac:dyDescent="0.2">
      <c r="A2051" s="26" t="s">
        <v>3620</v>
      </c>
      <c r="B2051" s="28">
        <v>1200</v>
      </c>
      <c r="C2051" s="28">
        <v>8600</v>
      </c>
    </row>
    <row r="2052" spans="1:3" ht="16" x14ac:dyDescent="0.2">
      <c r="A2052" s="26" t="s">
        <v>6705</v>
      </c>
      <c r="B2052" s="28">
        <v>17000</v>
      </c>
      <c r="C2052" s="28">
        <v>2700</v>
      </c>
    </row>
    <row r="2053" spans="1:3" ht="16" x14ac:dyDescent="0.2">
      <c r="A2053" s="26" t="s">
        <v>4739</v>
      </c>
      <c r="B2053" s="28">
        <v>0</v>
      </c>
      <c r="C2053" s="28">
        <v>0</v>
      </c>
    </row>
    <row r="2054" spans="1:3" ht="16" x14ac:dyDescent="0.2">
      <c r="A2054" s="26" t="s">
        <v>7712</v>
      </c>
      <c r="B2054" s="28">
        <v>9700</v>
      </c>
      <c r="C2054" s="28">
        <v>0</v>
      </c>
    </row>
    <row r="2055" spans="1:3" ht="16" x14ac:dyDescent="0.2">
      <c r="A2055" s="26" t="s">
        <v>10721</v>
      </c>
      <c r="B2055" s="28">
        <v>27000000</v>
      </c>
      <c r="C2055" s="28">
        <v>347</v>
      </c>
    </row>
    <row r="2056" spans="1:3" ht="16" x14ac:dyDescent="0.2">
      <c r="A2056" s="26" t="s">
        <v>1481</v>
      </c>
      <c r="B2056" s="28">
        <v>29400</v>
      </c>
      <c r="C2056" s="28">
        <v>3500</v>
      </c>
    </row>
    <row r="2057" spans="1:3" ht="16" x14ac:dyDescent="0.2">
      <c r="A2057" s="26" t="s">
        <v>913</v>
      </c>
      <c r="B2057" s="28">
        <v>25000</v>
      </c>
      <c r="C2057" s="28">
        <v>16400</v>
      </c>
    </row>
    <row r="2058" spans="1:3" ht="16" x14ac:dyDescent="0.2">
      <c r="A2058" s="26" t="s">
        <v>4280</v>
      </c>
      <c r="B2058" s="28">
        <v>7300</v>
      </c>
      <c r="C2058" s="28">
        <v>80</v>
      </c>
    </row>
    <row r="2059" spans="1:3" ht="16" x14ac:dyDescent="0.2">
      <c r="A2059" s="26" t="s">
        <v>2171</v>
      </c>
      <c r="B2059" s="28">
        <v>198000</v>
      </c>
      <c r="C2059" s="28">
        <v>2100</v>
      </c>
    </row>
    <row r="2060" spans="1:3" ht="16" x14ac:dyDescent="0.2">
      <c r="A2060" s="26" t="s">
        <v>11800</v>
      </c>
      <c r="B2060" s="28">
        <v>1400</v>
      </c>
      <c r="C2060" s="28">
        <v>3500</v>
      </c>
    </row>
    <row r="2061" spans="1:3" ht="16" x14ac:dyDescent="0.2">
      <c r="A2061" s="26" t="s">
        <v>7510</v>
      </c>
      <c r="B2061" s="28">
        <v>380000</v>
      </c>
      <c r="C2061" s="28">
        <v>14100</v>
      </c>
    </row>
    <row r="2062" spans="1:3" ht="16" x14ac:dyDescent="0.2">
      <c r="A2062" s="26" t="s">
        <v>8106</v>
      </c>
      <c r="B2062" s="28">
        <v>25300</v>
      </c>
      <c r="C2062" s="28">
        <v>4100</v>
      </c>
    </row>
    <row r="2063" spans="1:3" ht="16" x14ac:dyDescent="0.2">
      <c r="A2063" s="26" t="s">
        <v>5524</v>
      </c>
      <c r="B2063" s="28">
        <v>512000</v>
      </c>
      <c r="C2063" s="28">
        <v>18200</v>
      </c>
    </row>
    <row r="2064" spans="1:3" ht="16" x14ac:dyDescent="0.2">
      <c r="A2064" s="26" t="s">
        <v>377</v>
      </c>
      <c r="B2064" s="28">
        <v>134000</v>
      </c>
      <c r="C2064" s="28">
        <v>130000</v>
      </c>
    </row>
    <row r="2065" spans="1:3" ht="16" x14ac:dyDescent="0.2">
      <c r="A2065" s="26" t="s">
        <v>6599</v>
      </c>
      <c r="B2065" s="28">
        <v>820</v>
      </c>
      <c r="C2065" s="28">
        <v>2000</v>
      </c>
    </row>
    <row r="2066" spans="1:3" ht="16" x14ac:dyDescent="0.2">
      <c r="A2066" s="26" t="s">
        <v>964</v>
      </c>
      <c r="B2066" s="28">
        <v>51500</v>
      </c>
      <c r="C2066" s="28">
        <v>0</v>
      </c>
    </row>
    <row r="2067" spans="1:3" ht="16" x14ac:dyDescent="0.2">
      <c r="A2067" s="26" t="s">
        <v>2914</v>
      </c>
      <c r="B2067" s="28">
        <v>0</v>
      </c>
      <c r="C2067" s="28">
        <v>0</v>
      </c>
    </row>
    <row r="2068" spans="1:3" ht="16" x14ac:dyDescent="0.2">
      <c r="A2068" s="26" t="s">
        <v>3605</v>
      </c>
      <c r="B2068" s="28">
        <v>37500</v>
      </c>
      <c r="C2068" s="28">
        <v>1100</v>
      </c>
    </row>
    <row r="2069" spans="1:3" ht="16" x14ac:dyDescent="0.2">
      <c r="A2069" s="26" t="s">
        <v>7858</v>
      </c>
      <c r="B2069" s="28">
        <v>1500</v>
      </c>
      <c r="C2069" s="28">
        <v>0</v>
      </c>
    </row>
    <row r="2070" spans="1:3" ht="16" x14ac:dyDescent="0.2">
      <c r="A2070" s="26" t="s">
        <v>3059</v>
      </c>
      <c r="B2070" s="28">
        <v>25200</v>
      </c>
      <c r="C2070" s="28">
        <v>0</v>
      </c>
    </row>
    <row r="2071" spans="1:3" ht="16" x14ac:dyDescent="0.2">
      <c r="A2071" s="26" t="s">
        <v>8084</v>
      </c>
      <c r="B2071" s="28">
        <v>360</v>
      </c>
      <c r="C2071" s="28">
        <v>0</v>
      </c>
    </row>
    <row r="2072" spans="1:3" ht="16" x14ac:dyDescent="0.2">
      <c r="A2072" s="26" t="s">
        <v>7318</v>
      </c>
      <c r="B2072" s="28">
        <v>16500</v>
      </c>
      <c r="C2072" s="28">
        <v>14200</v>
      </c>
    </row>
    <row r="2073" spans="1:3" ht="16" x14ac:dyDescent="0.2">
      <c r="A2073" s="26" t="s">
        <v>7399</v>
      </c>
      <c r="B2073" s="28">
        <v>167000</v>
      </c>
      <c r="C2073" s="28">
        <v>4100</v>
      </c>
    </row>
    <row r="2074" spans="1:3" ht="16" x14ac:dyDescent="0.2">
      <c r="A2074" s="26" t="s">
        <v>7041</v>
      </c>
      <c r="B2074" s="28">
        <v>38700</v>
      </c>
      <c r="C2074" s="28">
        <v>0</v>
      </c>
    </row>
    <row r="2075" spans="1:3" ht="16" x14ac:dyDescent="0.2">
      <c r="A2075" s="26" t="s">
        <v>45</v>
      </c>
      <c r="B2075" s="28">
        <v>2200</v>
      </c>
      <c r="C2075" s="28">
        <v>3600</v>
      </c>
    </row>
    <row r="2076" spans="1:3" ht="16" x14ac:dyDescent="0.2">
      <c r="A2076" s="26" t="s">
        <v>7929</v>
      </c>
      <c r="B2076" s="28">
        <v>15000</v>
      </c>
      <c r="C2076" s="28">
        <v>97</v>
      </c>
    </row>
    <row r="2077" spans="1:3" ht="16" x14ac:dyDescent="0.2">
      <c r="A2077" s="26" t="s">
        <v>2304</v>
      </c>
      <c r="B2077" s="28">
        <v>21100</v>
      </c>
      <c r="C2077" s="28">
        <v>1700</v>
      </c>
    </row>
    <row r="2078" spans="1:3" ht="16" x14ac:dyDescent="0.2">
      <c r="A2078" s="26" t="s">
        <v>4594</v>
      </c>
      <c r="B2078" s="28">
        <v>54500</v>
      </c>
      <c r="C2078" s="28">
        <v>4800</v>
      </c>
    </row>
    <row r="2079" spans="1:3" ht="16" x14ac:dyDescent="0.2">
      <c r="A2079" s="26" t="s">
        <v>6849</v>
      </c>
      <c r="B2079" s="28">
        <v>898</v>
      </c>
      <c r="C2079" s="28">
        <v>0</v>
      </c>
    </row>
    <row r="2080" spans="1:3" ht="16" x14ac:dyDescent="0.2">
      <c r="A2080" s="26" t="s">
        <v>8301</v>
      </c>
      <c r="B2080" s="28">
        <v>4400000</v>
      </c>
      <c r="C2080" s="28">
        <v>14400</v>
      </c>
    </row>
    <row r="2081" spans="1:3" ht="16" x14ac:dyDescent="0.2">
      <c r="A2081" s="26" t="s">
        <v>5135</v>
      </c>
      <c r="B2081" s="28">
        <v>79700</v>
      </c>
      <c r="C2081" s="28">
        <v>2100</v>
      </c>
    </row>
    <row r="2082" spans="1:3" ht="16" x14ac:dyDescent="0.2">
      <c r="A2082" s="26" t="s">
        <v>7510</v>
      </c>
      <c r="B2082" s="28">
        <v>380000</v>
      </c>
      <c r="C2082" s="28">
        <v>14100</v>
      </c>
    </row>
    <row r="2083" spans="1:3" ht="16" x14ac:dyDescent="0.2">
      <c r="A2083" s="26" t="s">
        <v>7873</v>
      </c>
      <c r="B2083" s="28">
        <v>91000</v>
      </c>
      <c r="C2083" s="28">
        <v>0</v>
      </c>
    </row>
    <row r="2084" spans="1:3" ht="16" x14ac:dyDescent="0.2">
      <c r="A2084" s="26" t="s">
        <v>10919</v>
      </c>
      <c r="B2084" s="28">
        <v>112</v>
      </c>
      <c r="C2084" s="28">
        <v>1600</v>
      </c>
    </row>
    <row r="2085" spans="1:3" ht="16" x14ac:dyDescent="0.2">
      <c r="A2085" s="26" t="s">
        <v>6733</v>
      </c>
      <c r="B2085" s="28">
        <v>187000</v>
      </c>
      <c r="C2085" s="28">
        <v>51</v>
      </c>
    </row>
    <row r="2086" spans="1:3" ht="16" x14ac:dyDescent="0.2">
      <c r="A2086" s="26" t="s">
        <v>7291</v>
      </c>
      <c r="B2086" s="28">
        <v>73600</v>
      </c>
      <c r="C2086" s="28">
        <v>48900</v>
      </c>
    </row>
    <row r="2087" spans="1:3" ht="16" x14ac:dyDescent="0.2">
      <c r="A2087" s="26" t="s">
        <v>2438</v>
      </c>
      <c r="B2087" s="28">
        <v>49400</v>
      </c>
      <c r="C2087" s="28">
        <v>1100</v>
      </c>
    </row>
    <row r="2088" spans="1:3" ht="16" x14ac:dyDescent="0.2">
      <c r="A2088" s="26" t="s">
        <v>6624</v>
      </c>
      <c r="B2088" s="28">
        <v>18900</v>
      </c>
      <c r="C2088" s="28">
        <v>972</v>
      </c>
    </row>
    <row r="2089" spans="1:3" ht="16" x14ac:dyDescent="0.2">
      <c r="A2089" s="26" t="s">
        <v>10135</v>
      </c>
      <c r="B2089" s="28">
        <v>1100</v>
      </c>
      <c r="C2089" s="28">
        <v>0</v>
      </c>
    </row>
    <row r="2090" spans="1:3" ht="16" x14ac:dyDescent="0.2">
      <c r="A2090" s="26" t="s">
        <v>8018</v>
      </c>
      <c r="B2090" s="28">
        <v>10000</v>
      </c>
      <c r="C2090" s="28">
        <v>0</v>
      </c>
    </row>
    <row r="2091" spans="1:3" ht="16" x14ac:dyDescent="0.2">
      <c r="A2091" s="26" t="s">
        <v>2854</v>
      </c>
      <c r="B2091" s="28">
        <v>21800</v>
      </c>
      <c r="C2091" s="28">
        <v>712</v>
      </c>
    </row>
    <row r="2092" spans="1:3" ht="16" x14ac:dyDescent="0.2">
      <c r="A2092" s="26" t="s">
        <v>10508</v>
      </c>
      <c r="B2092" s="28">
        <v>19</v>
      </c>
      <c r="C2092" s="28">
        <v>0</v>
      </c>
    </row>
    <row r="2093" spans="1:3" ht="16" x14ac:dyDescent="0.2">
      <c r="A2093" s="26" t="s">
        <v>7228</v>
      </c>
      <c r="B2093" s="28">
        <v>18500</v>
      </c>
      <c r="C2093" s="28">
        <v>2800</v>
      </c>
    </row>
    <row r="2094" spans="1:3" ht="16" x14ac:dyDescent="0.2">
      <c r="A2094" s="26" t="s">
        <v>1301</v>
      </c>
      <c r="B2094" s="28">
        <v>67000</v>
      </c>
      <c r="C2094" s="28">
        <v>1800</v>
      </c>
    </row>
    <row r="2095" spans="1:3" ht="16" x14ac:dyDescent="0.2">
      <c r="A2095" s="26" t="s">
        <v>8054</v>
      </c>
      <c r="B2095" s="28">
        <v>8900</v>
      </c>
      <c r="C2095" s="28">
        <v>640</v>
      </c>
    </row>
    <row r="2096" spans="1:3" ht="16" x14ac:dyDescent="0.2">
      <c r="A2096" s="26" t="s">
        <v>5775</v>
      </c>
      <c r="B2096" s="28">
        <v>0</v>
      </c>
      <c r="C2096" s="28">
        <v>0</v>
      </c>
    </row>
    <row r="2097" spans="1:3" ht="16" x14ac:dyDescent="0.2">
      <c r="A2097" s="26" t="s">
        <v>11800</v>
      </c>
      <c r="B2097" s="28">
        <v>1400</v>
      </c>
      <c r="C2097" s="28">
        <v>3500</v>
      </c>
    </row>
    <row r="2098" spans="1:3" ht="16" x14ac:dyDescent="0.2">
      <c r="A2098" s="26" t="s">
        <v>896</v>
      </c>
      <c r="B2098" s="28">
        <v>49200</v>
      </c>
      <c r="C2098" s="28">
        <v>9</v>
      </c>
    </row>
    <row r="2099" spans="1:3" ht="16" x14ac:dyDescent="0.2">
      <c r="A2099" s="26" t="s">
        <v>11852</v>
      </c>
      <c r="B2099" s="28">
        <v>724</v>
      </c>
      <c r="C2099" s="28">
        <v>0</v>
      </c>
    </row>
    <row r="2100" spans="1:3" ht="16" x14ac:dyDescent="0.2">
      <c r="A2100" s="26" t="s">
        <v>10209</v>
      </c>
      <c r="B2100" s="28">
        <v>0</v>
      </c>
      <c r="C2100" s="28">
        <v>0</v>
      </c>
    </row>
    <row r="2101" spans="1:3" ht="16" x14ac:dyDescent="0.2">
      <c r="A2101" s="26" t="s">
        <v>10946</v>
      </c>
      <c r="B2101" s="28">
        <v>21700</v>
      </c>
      <c r="C2101" s="28">
        <v>17800</v>
      </c>
    </row>
    <row r="2102" spans="1:3" ht="16" x14ac:dyDescent="0.2">
      <c r="A2102" s="26" t="s">
        <v>10204</v>
      </c>
      <c r="B2102" s="28">
        <v>500</v>
      </c>
      <c r="C2102" s="28">
        <v>9100</v>
      </c>
    </row>
    <row r="2103" spans="1:3" ht="16" x14ac:dyDescent="0.2">
      <c r="A2103" s="26" t="s">
        <v>844</v>
      </c>
      <c r="B2103" s="28">
        <v>804</v>
      </c>
      <c r="C2103" s="28">
        <v>44</v>
      </c>
    </row>
    <row r="2104" spans="1:3" ht="16" x14ac:dyDescent="0.2">
      <c r="A2104" s="26" t="s">
        <v>8648</v>
      </c>
      <c r="B2104" s="28">
        <v>174000</v>
      </c>
      <c r="C2104" s="28">
        <v>18400</v>
      </c>
    </row>
    <row r="2105" spans="1:3" ht="16" x14ac:dyDescent="0.2">
      <c r="A2105" s="26" t="s">
        <v>5144</v>
      </c>
      <c r="B2105" s="28">
        <v>42200</v>
      </c>
      <c r="C2105" s="28">
        <v>894</v>
      </c>
    </row>
    <row r="2106" spans="1:3" ht="16" x14ac:dyDescent="0.2">
      <c r="A2106" s="26" t="s">
        <v>7995</v>
      </c>
      <c r="B2106" s="28">
        <v>18300</v>
      </c>
      <c r="C2106" s="28">
        <v>210</v>
      </c>
    </row>
    <row r="2107" spans="1:3" ht="16" x14ac:dyDescent="0.2">
      <c r="A2107" s="26" t="s">
        <v>5256</v>
      </c>
      <c r="B2107" s="28">
        <v>13100</v>
      </c>
      <c r="C2107" s="28">
        <v>402</v>
      </c>
    </row>
    <row r="2108" spans="1:3" ht="16" x14ac:dyDescent="0.2">
      <c r="A2108" s="26" t="s">
        <v>1550</v>
      </c>
      <c r="B2108" s="28">
        <v>284</v>
      </c>
      <c r="C2108" s="28">
        <v>0</v>
      </c>
    </row>
    <row r="2109" spans="1:3" ht="16" x14ac:dyDescent="0.2">
      <c r="A2109" s="26" t="s">
        <v>1604</v>
      </c>
      <c r="B2109" s="28">
        <v>1400000</v>
      </c>
      <c r="C2109" s="28">
        <v>102000</v>
      </c>
    </row>
    <row r="2110" spans="1:3" ht="16" x14ac:dyDescent="0.2">
      <c r="A2110" s="26" t="s">
        <v>7685</v>
      </c>
      <c r="B2110" s="28">
        <v>65500</v>
      </c>
      <c r="C2110" s="28">
        <v>7000</v>
      </c>
    </row>
    <row r="2111" spans="1:3" ht="16" x14ac:dyDescent="0.2">
      <c r="A2111" s="26" t="s">
        <v>7553</v>
      </c>
      <c r="B2111" s="28">
        <v>68600</v>
      </c>
      <c r="C2111" s="28">
        <v>5200</v>
      </c>
    </row>
    <row r="2112" spans="1:3" ht="16" x14ac:dyDescent="0.2">
      <c r="A2112" s="26" t="s">
        <v>3858</v>
      </c>
      <c r="B2112" s="28">
        <v>59700</v>
      </c>
      <c r="C2112" s="28">
        <v>3300</v>
      </c>
    </row>
    <row r="2113" spans="1:3" ht="16" x14ac:dyDescent="0.2">
      <c r="A2113" s="26" t="s">
        <v>2074</v>
      </c>
      <c r="B2113" s="28">
        <v>6400</v>
      </c>
      <c r="C2113" s="28">
        <v>197</v>
      </c>
    </row>
    <row r="2114" spans="1:3" ht="16" x14ac:dyDescent="0.2">
      <c r="A2114" s="26" t="s">
        <v>4205</v>
      </c>
      <c r="B2114" s="28">
        <v>7100000</v>
      </c>
      <c r="C2114" s="28">
        <v>16600</v>
      </c>
    </row>
    <row r="2115" spans="1:3" ht="16" x14ac:dyDescent="0.2">
      <c r="A2115" s="26" t="s">
        <v>5194</v>
      </c>
      <c r="B2115" s="28">
        <v>161000</v>
      </c>
      <c r="C2115" s="28">
        <v>9800</v>
      </c>
    </row>
    <row r="2116" spans="1:3" ht="16" x14ac:dyDescent="0.2">
      <c r="A2116" s="26" t="s">
        <v>3104</v>
      </c>
      <c r="B2116" s="28">
        <v>36200</v>
      </c>
      <c r="C2116" s="28">
        <v>844</v>
      </c>
    </row>
    <row r="2117" spans="1:3" ht="16" x14ac:dyDescent="0.2">
      <c r="A2117" s="26" t="s">
        <v>8368</v>
      </c>
      <c r="B2117" s="28">
        <v>368000</v>
      </c>
      <c r="C2117" s="28">
        <v>38000</v>
      </c>
    </row>
    <row r="2118" spans="1:3" ht="16" x14ac:dyDescent="0.2">
      <c r="A2118" s="26" t="s">
        <v>1134</v>
      </c>
      <c r="B2118" s="28">
        <v>29300</v>
      </c>
      <c r="C2118" s="28">
        <v>562</v>
      </c>
    </row>
    <row r="2119" spans="1:3" ht="16" x14ac:dyDescent="0.2">
      <c r="A2119" s="26" t="s">
        <v>3907</v>
      </c>
      <c r="B2119" s="28">
        <v>0</v>
      </c>
      <c r="C2119" s="28">
        <v>0</v>
      </c>
    </row>
    <row r="2120" spans="1:3" ht="16" x14ac:dyDescent="0.2">
      <c r="A2120" s="26" t="s">
        <v>6943</v>
      </c>
      <c r="B2120" s="28">
        <v>1100</v>
      </c>
      <c r="C2120" s="28">
        <v>1900</v>
      </c>
    </row>
    <row r="2121" spans="1:3" ht="16" x14ac:dyDescent="0.2">
      <c r="A2121" s="26" t="s">
        <v>6444</v>
      </c>
      <c r="B2121" s="28">
        <v>0</v>
      </c>
      <c r="C2121" s="28">
        <v>0</v>
      </c>
    </row>
    <row r="2122" spans="1:3" ht="16" x14ac:dyDescent="0.2">
      <c r="A2122" s="26" t="s">
        <v>3988</v>
      </c>
      <c r="B2122" s="28">
        <v>25500</v>
      </c>
      <c r="C2122" s="28">
        <v>5600</v>
      </c>
    </row>
    <row r="2123" spans="1:3" ht="16" x14ac:dyDescent="0.2">
      <c r="A2123" s="26" t="s">
        <v>877</v>
      </c>
      <c r="B2123" s="28">
        <v>5900</v>
      </c>
      <c r="C2123" s="28">
        <v>9300</v>
      </c>
    </row>
    <row r="2124" spans="1:3" ht="16" x14ac:dyDescent="0.2">
      <c r="A2124" s="26" t="s">
        <v>6464</v>
      </c>
      <c r="B2124" s="28">
        <v>1500</v>
      </c>
      <c r="C2124" s="28">
        <v>0</v>
      </c>
    </row>
    <row r="2125" spans="1:3" ht="16" x14ac:dyDescent="0.2">
      <c r="A2125" s="26" t="s">
        <v>4739</v>
      </c>
      <c r="B2125" s="28">
        <v>27900</v>
      </c>
      <c r="C2125" s="28">
        <v>23500</v>
      </c>
    </row>
    <row r="2126" spans="1:3" ht="16" x14ac:dyDescent="0.2">
      <c r="A2126" s="26" t="s">
        <v>9020</v>
      </c>
      <c r="B2126" s="28">
        <v>25</v>
      </c>
      <c r="C2126" s="28">
        <v>0</v>
      </c>
    </row>
    <row r="2127" spans="1:3" ht="16" x14ac:dyDescent="0.2">
      <c r="A2127" s="26" t="s">
        <v>9636</v>
      </c>
      <c r="B2127" s="28">
        <v>5700</v>
      </c>
      <c r="C2127" s="28">
        <v>189</v>
      </c>
    </row>
    <row r="2128" spans="1:3" ht="16" x14ac:dyDescent="0.2">
      <c r="A2128" s="26" t="s">
        <v>4402</v>
      </c>
      <c r="B2128" s="28">
        <v>388000</v>
      </c>
      <c r="C2128" s="28">
        <v>77300</v>
      </c>
    </row>
    <row r="2129" spans="1:3" ht="16" x14ac:dyDescent="0.2">
      <c r="A2129" s="26" t="s">
        <v>3461</v>
      </c>
      <c r="B2129" s="28">
        <v>24000</v>
      </c>
      <c r="C2129" s="28">
        <v>0</v>
      </c>
    </row>
    <row r="2130" spans="1:3" ht="16" x14ac:dyDescent="0.2">
      <c r="A2130" s="26" t="s">
        <v>11865</v>
      </c>
      <c r="B2130" s="28">
        <v>20500</v>
      </c>
      <c r="C2130" s="28">
        <v>0</v>
      </c>
    </row>
    <row r="2131" spans="1:3" ht="16" x14ac:dyDescent="0.2">
      <c r="A2131" s="26" t="s">
        <v>9417</v>
      </c>
      <c r="B2131" s="28">
        <v>127000</v>
      </c>
      <c r="C2131" s="28">
        <v>0</v>
      </c>
    </row>
    <row r="2132" spans="1:3" ht="16" x14ac:dyDescent="0.2">
      <c r="A2132" s="26" t="s">
        <v>6746</v>
      </c>
      <c r="B2132" s="28">
        <v>636000</v>
      </c>
      <c r="C2132" s="28">
        <v>167000</v>
      </c>
    </row>
    <row r="2133" spans="1:3" ht="16" x14ac:dyDescent="0.2">
      <c r="A2133" s="26" t="s">
        <v>7954</v>
      </c>
      <c r="B2133" s="28">
        <v>101</v>
      </c>
      <c r="C2133" s="28">
        <v>1</v>
      </c>
    </row>
    <row r="2134" spans="1:3" ht="16" x14ac:dyDescent="0.2">
      <c r="A2134" s="26" t="s">
        <v>2775</v>
      </c>
      <c r="B2134" s="28">
        <v>285</v>
      </c>
      <c r="C2134" s="28">
        <v>0</v>
      </c>
    </row>
    <row r="2135" spans="1:3" ht="16" x14ac:dyDescent="0.2">
      <c r="A2135" s="26" t="s">
        <v>7015</v>
      </c>
      <c r="B2135" s="28">
        <v>195000</v>
      </c>
      <c r="C2135" s="28">
        <v>510</v>
      </c>
    </row>
    <row r="2136" spans="1:3" ht="16" x14ac:dyDescent="0.2">
      <c r="A2136" s="26" t="s">
        <v>4518</v>
      </c>
      <c r="B2136" s="28">
        <v>70700</v>
      </c>
      <c r="C2136" s="28">
        <v>383</v>
      </c>
    </row>
    <row r="2137" spans="1:3" ht="16" x14ac:dyDescent="0.2">
      <c r="A2137" s="26" t="s">
        <v>2515</v>
      </c>
      <c r="B2137" s="28">
        <v>870000</v>
      </c>
      <c r="C2137" s="28">
        <v>4600</v>
      </c>
    </row>
    <row r="2138" spans="1:3" ht="16" x14ac:dyDescent="0.2">
      <c r="A2138" s="26" t="s">
        <v>1791</v>
      </c>
      <c r="B2138" s="28">
        <v>0</v>
      </c>
      <c r="C2138" s="28">
        <v>0</v>
      </c>
    </row>
    <row r="2139" spans="1:3" ht="16" x14ac:dyDescent="0.2">
      <c r="A2139" s="26" t="s">
        <v>1791</v>
      </c>
      <c r="B2139" s="28">
        <v>5100</v>
      </c>
      <c r="C2139" s="28">
        <v>2200</v>
      </c>
    </row>
    <row r="2140" spans="1:3" ht="16" x14ac:dyDescent="0.2">
      <c r="A2140" s="26" t="s">
        <v>4535</v>
      </c>
      <c r="B2140" s="28">
        <v>413000</v>
      </c>
      <c r="C2140" s="28">
        <v>0</v>
      </c>
    </row>
    <row r="2141" spans="1:3" ht="16" x14ac:dyDescent="0.2">
      <c r="A2141" s="26" t="s">
        <v>10569</v>
      </c>
      <c r="B2141" s="28">
        <v>0</v>
      </c>
      <c r="C2141" s="28">
        <v>0</v>
      </c>
    </row>
    <row r="2142" spans="1:3" ht="16" x14ac:dyDescent="0.2">
      <c r="A2142" s="26" t="s">
        <v>7574</v>
      </c>
      <c r="B2142" s="28">
        <v>9400</v>
      </c>
      <c r="C2142" s="28">
        <v>20</v>
      </c>
    </row>
    <row r="2143" spans="1:3" ht="16" x14ac:dyDescent="0.2">
      <c r="A2143" s="26" t="s">
        <v>2438</v>
      </c>
      <c r="B2143" s="28">
        <v>49400</v>
      </c>
      <c r="C2143" s="28">
        <v>1100</v>
      </c>
    </row>
    <row r="2144" spans="1:3" ht="16" x14ac:dyDescent="0.2">
      <c r="A2144" s="26" t="s">
        <v>7723</v>
      </c>
      <c r="B2144" s="28">
        <v>1900</v>
      </c>
      <c r="C2144" s="28">
        <v>204</v>
      </c>
    </row>
    <row r="2145" spans="1:3" ht="16" x14ac:dyDescent="0.2">
      <c r="A2145" s="26" t="s">
        <v>2951</v>
      </c>
      <c r="B2145" s="28">
        <v>1900000</v>
      </c>
      <c r="C2145" s="28">
        <v>17000</v>
      </c>
    </row>
    <row r="2146" spans="1:3" ht="16" x14ac:dyDescent="0.2">
      <c r="A2146" s="26" t="s">
        <v>2074</v>
      </c>
      <c r="B2146" s="28">
        <v>6400</v>
      </c>
      <c r="C2146" s="28">
        <v>197</v>
      </c>
    </row>
    <row r="2147" spans="1:3" ht="16" x14ac:dyDescent="0.2">
      <c r="A2147" s="26" t="s">
        <v>5283</v>
      </c>
      <c r="B2147" s="28">
        <v>41500</v>
      </c>
      <c r="C2147" s="28">
        <v>1400</v>
      </c>
    </row>
    <row r="2148" spans="1:3" ht="16" x14ac:dyDescent="0.2">
      <c r="A2148" s="26" t="s">
        <v>2346</v>
      </c>
      <c r="B2148" s="28">
        <v>17800</v>
      </c>
      <c r="C2148" s="28">
        <v>199</v>
      </c>
    </row>
    <row r="2149" spans="1:3" ht="16" x14ac:dyDescent="0.2">
      <c r="A2149" s="26" t="s">
        <v>1372</v>
      </c>
      <c r="B2149" s="28">
        <v>33400</v>
      </c>
      <c r="C2149" s="28">
        <v>3000</v>
      </c>
    </row>
    <row r="2150" spans="1:3" ht="16" x14ac:dyDescent="0.2">
      <c r="A2150" s="26" t="s">
        <v>10500</v>
      </c>
      <c r="B2150" s="28">
        <v>970</v>
      </c>
      <c r="C2150" s="28">
        <v>0</v>
      </c>
    </row>
    <row r="2151" spans="1:3" ht="16" x14ac:dyDescent="0.2">
      <c r="A2151" s="26" t="s">
        <v>7407</v>
      </c>
      <c r="B2151" s="28">
        <v>12000</v>
      </c>
      <c r="C2151" s="28">
        <v>0</v>
      </c>
    </row>
    <row r="2152" spans="1:3" ht="16" x14ac:dyDescent="0.2">
      <c r="A2152" s="26" t="s">
        <v>4804</v>
      </c>
      <c r="B2152" s="28">
        <v>309</v>
      </c>
      <c r="C2152" s="28">
        <v>0</v>
      </c>
    </row>
    <row r="2153" spans="1:3" ht="16" x14ac:dyDescent="0.2">
      <c r="A2153" s="26" t="s">
        <v>6312</v>
      </c>
      <c r="B2153" s="28">
        <v>42000</v>
      </c>
      <c r="C2153" s="28">
        <v>486</v>
      </c>
    </row>
    <row r="2154" spans="1:3" ht="16" x14ac:dyDescent="0.2">
      <c r="A2154" s="26" t="s">
        <v>2123</v>
      </c>
      <c r="B2154" s="28">
        <v>3200</v>
      </c>
      <c r="C2154" s="28">
        <v>0</v>
      </c>
    </row>
    <row r="2155" spans="1:3" ht="16" x14ac:dyDescent="0.2">
      <c r="A2155" s="26" t="s">
        <v>7113</v>
      </c>
      <c r="B2155" s="28">
        <v>1</v>
      </c>
      <c r="C2155" s="28">
        <v>0</v>
      </c>
    </row>
    <row r="2156" spans="1:3" ht="16" x14ac:dyDescent="0.2">
      <c r="A2156" s="26" t="s">
        <v>6831</v>
      </c>
      <c r="B2156" s="28">
        <v>44300</v>
      </c>
      <c r="C2156" s="28">
        <v>2300</v>
      </c>
    </row>
    <row r="2157" spans="1:3" ht="16" x14ac:dyDescent="0.2">
      <c r="A2157" s="26" t="s">
        <v>1824</v>
      </c>
      <c r="B2157" s="28">
        <v>9300</v>
      </c>
      <c r="C2157" s="28">
        <v>0</v>
      </c>
    </row>
    <row r="2158" spans="1:3" ht="16" x14ac:dyDescent="0.2">
      <c r="A2158" s="26" t="s">
        <v>5018</v>
      </c>
      <c r="B2158" s="28">
        <v>0</v>
      </c>
      <c r="C2158" s="28">
        <v>0</v>
      </c>
    </row>
    <row r="2159" spans="1:3" ht="16" x14ac:dyDescent="0.2">
      <c r="A2159" s="26" t="s">
        <v>7337</v>
      </c>
      <c r="B2159" s="28">
        <v>15600</v>
      </c>
      <c r="C2159" s="28">
        <v>185</v>
      </c>
    </row>
    <row r="2160" spans="1:3" ht="16" x14ac:dyDescent="0.2">
      <c r="A2160" s="26" t="s">
        <v>9719</v>
      </c>
      <c r="B2160" s="28">
        <v>12800</v>
      </c>
      <c r="C2160" s="28">
        <v>0</v>
      </c>
    </row>
    <row r="2161" spans="1:3" ht="16" x14ac:dyDescent="0.2">
      <c r="A2161" s="26" t="s">
        <v>5096</v>
      </c>
      <c r="B2161" s="28">
        <v>201000</v>
      </c>
      <c r="C2161" s="28">
        <v>0</v>
      </c>
    </row>
    <row r="2162" spans="1:3" ht="16" x14ac:dyDescent="0.2">
      <c r="A2162" s="26" t="s">
        <v>4832</v>
      </c>
      <c r="B2162" s="28">
        <v>23700</v>
      </c>
      <c r="C2162" s="28">
        <v>1700</v>
      </c>
    </row>
    <row r="2163" spans="1:3" ht="16" x14ac:dyDescent="0.2">
      <c r="A2163" s="26" t="s">
        <v>5153</v>
      </c>
      <c r="B2163" s="28">
        <v>5100</v>
      </c>
      <c r="C2163" s="28">
        <v>1800</v>
      </c>
    </row>
    <row r="2164" spans="1:3" ht="16" x14ac:dyDescent="0.2">
      <c r="A2164" s="26" t="s">
        <v>11952</v>
      </c>
      <c r="B2164" s="28">
        <v>1700</v>
      </c>
      <c r="C2164" s="28">
        <v>0</v>
      </c>
    </row>
    <row r="2165" spans="1:3" ht="16" x14ac:dyDescent="0.2">
      <c r="A2165" s="26" t="s">
        <v>4012</v>
      </c>
      <c r="B2165" s="28">
        <v>0</v>
      </c>
      <c r="C2165" s="28">
        <v>0</v>
      </c>
    </row>
    <row r="2166" spans="1:3" ht="16" x14ac:dyDescent="0.2">
      <c r="A2166" s="26" t="s">
        <v>2289</v>
      </c>
      <c r="B2166" s="28">
        <v>2400</v>
      </c>
      <c r="C2166" s="28">
        <v>1600</v>
      </c>
    </row>
    <row r="2167" spans="1:3" ht="16" x14ac:dyDescent="0.2">
      <c r="A2167" s="26" t="s">
        <v>11953</v>
      </c>
      <c r="B2167" s="28">
        <v>31400</v>
      </c>
      <c r="C2167" s="28">
        <v>0</v>
      </c>
    </row>
    <row r="2168" spans="1:3" ht="16" x14ac:dyDescent="0.2">
      <c r="A2168" s="26" t="s">
        <v>7318</v>
      </c>
      <c r="B2168" s="28">
        <v>16500</v>
      </c>
      <c r="C2168" s="28">
        <v>14200</v>
      </c>
    </row>
    <row r="2169" spans="1:3" ht="16" x14ac:dyDescent="0.2">
      <c r="A2169" s="26" t="s">
        <v>11961</v>
      </c>
      <c r="B2169" s="28">
        <v>103000</v>
      </c>
      <c r="C2169" s="28">
        <v>9400</v>
      </c>
    </row>
    <row r="2170" spans="1:3" ht="16" x14ac:dyDescent="0.2">
      <c r="A2170" s="26" t="s">
        <v>307</v>
      </c>
      <c r="B2170" s="28">
        <v>3200</v>
      </c>
      <c r="C2170" s="28">
        <v>0</v>
      </c>
    </row>
    <row r="2171" spans="1:3" ht="16" x14ac:dyDescent="0.2">
      <c r="A2171" s="26" t="s">
        <v>5268</v>
      </c>
      <c r="B2171" s="28">
        <v>16100</v>
      </c>
      <c r="C2171" s="28">
        <v>315</v>
      </c>
    </row>
    <row r="2172" spans="1:3" ht="16" x14ac:dyDescent="0.2">
      <c r="A2172" s="26" t="s">
        <v>11962</v>
      </c>
      <c r="B2172" s="28">
        <v>21600</v>
      </c>
      <c r="C2172" s="28">
        <v>0</v>
      </c>
    </row>
    <row r="2173" spans="1:3" ht="16" x14ac:dyDescent="0.2">
      <c r="A2173" s="26" t="s">
        <v>7158</v>
      </c>
      <c r="B2173" s="28">
        <v>1700</v>
      </c>
      <c r="C2173" s="28">
        <v>196</v>
      </c>
    </row>
    <row r="2174" spans="1:3" ht="16" x14ac:dyDescent="0.2">
      <c r="A2174" s="26" t="s">
        <v>11963</v>
      </c>
      <c r="B2174" s="28">
        <v>176000</v>
      </c>
      <c r="C2174" s="28">
        <v>131000</v>
      </c>
    </row>
    <row r="2175" spans="1:3" ht="16" x14ac:dyDescent="0.2">
      <c r="A2175" s="26" t="s">
        <v>11964</v>
      </c>
      <c r="B2175" s="28">
        <v>175</v>
      </c>
      <c r="C2175" s="28">
        <v>0</v>
      </c>
    </row>
    <row r="2176" spans="1:3" ht="16" x14ac:dyDescent="0.2">
      <c r="A2176" s="26" t="s">
        <v>7083</v>
      </c>
      <c r="B2176" s="28">
        <v>1300</v>
      </c>
      <c r="C2176" s="28">
        <v>0</v>
      </c>
    </row>
    <row r="2177" spans="1:3" ht="16" x14ac:dyDescent="0.2">
      <c r="A2177" s="26" t="s">
        <v>11965</v>
      </c>
      <c r="B2177" s="28">
        <v>2600</v>
      </c>
      <c r="C2177" s="28">
        <v>0</v>
      </c>
    </row>
    <row r="2178" spans="1:3" ht="16" x14ac:dyDescent="0.2">
      <c r="A2178" s="26" t="s">
        <v>11627</v>
      </c>
      <c r="B2178" s="28">
        <v>0</v>
      </c>
      <c r="C2178" s="28">
        <v>0</v>
      </c>
    </row>
    <row r="2179" spans="1:3" ht="16" x14ac:dyDescent="0.2">
      <c r="A2179" s="26" t="s">
        <v>3235</v>
      </c>
      <c r="B2179" s="28">
        <v>6500</v>
      </c>
      <c r="C2179" s="28">
        <v>10700</v>
      </c>
    </row>
    <row r="2180" spans="1:3" ht="16" x14ac:dyDescent="0.2">
      <c r="A2180" s="26" t="s">
        <v>10657</v>
      </c>
      <c r="B2180" s="28">
        <v>10900</v>
      </c>
      <c r="C2180" s="28">
        <v>3100</v>
      </c>
    </row>
    <row r="2181" spans="1:3" ht="16" x14ac:dyDescent="0.2">
      <c r="A2181" s="26" t="s">
        <v>7249</v>
      </c>
      <c r="B2181" s="28">
        <v>1500</v>
      </c>
      <c r="C2181" s="28">
        <v>0</v>
      </c>
    </row>
    <row r="2182" spans="1:3" ht="16" x14ac:dyDescent="0.2">
      <c r="A2182" s="26" t="s">
        <v>11966</v>
      </c>
      <c r="B2182" s="28">
        <v>108000</v>
      </c>
      <c r="C2182" s="28">
        <v>889</v>
      </c>
    </row>
    <row r="2183" spans="1:3" ht="16" x14ac:dyDescent="0.2">
      <c r="A2183" s="26" t="s">
        <v>8351</v>
      </c>
      <c r="B2183" s="28">
        <v>16100</v>
      </c>
      <c r="C2183" s="28">
        <v>5000</v>
      </c>
    </row>
    <row r="2184" spans="1:3" ht="16" x14ac:dyDescent="0.2">
      <c r="A2184" s="26" t="s">
        <v>11967</v>
      </c>
      <c r="B2184" s="28">
        <v>23</v>
      </c>
      <c r="C2184" s="28">
        <v>0</v>
      </c>
    </row>
    <row r="2185" spans="1:3" ht="16" x14ac:dyDescent="0.2">
      <c r="A2185" s="26" t="s">
        <v>2892</v>
      </c>
      <c r="B2185" s="28">
        <v>1300</v>
      </c>
      <c r="C2185" s="28">
        <v>0</v>
      </c>
    </row>
    <row r="2186" spans="1:3" ht="16" x14ac:dyDescent="0.2">
      <c r="A2186" s="26" t="s">
        <v>10316</v>
      </c>
      <c r="B2186" s="28">
        <v>2</v>
      </c>
      <c r="C2186" s="28">
        <v>0</v>
      </c>
    </row>
    <row r="2187" spans="1:3" ht="16" x14ac:dyDescent="0.2">
      <c r="A2187" s="26" t="s">
        <v>11878</v>
      </c>
      <c r="B2187" s="28">
        <v>41200</v>
      </c>
      <c r="C2187" s="28">
        <v>3500</v>
      </c>
    </row>
    <row r="2188" spans="1:3" ht="16" x14ac:dyDescent="0.2">
      <c r="A2188" s="26" t="s">
        <v>7756</v>
      </c>
      <c r="B2188" s="28">
        <v>90300</v>
      </c>
      <c r="C2188" s="28">
        <v>20400</v>
      </c>
    </row>
    <row r="2189" spans="1:3" ht="16" x14ac:dyDescent="0.2">
      <c r="A2189" s="26" t="s">
        <v>5031</v>
      </c>
      <c r="B2189" s="28">
        <v>178000</v>
      </c>
      <c r="C2189" s="28">
        <v>5</v>
      </c>
    </row>
    <row r="2190" spans="1:3" ht="16" x14ac:dyDescent="0.2">
      <c r="A2190" s="26" t="s">
        <v>8943</v>
      </c>
      <c r="B2190" s="28">
        <v>2</v>
      </c>
      <c r="C2190" s="28">
        <v>0</v>
      </c>
    </row>
    <row r="2191" spans="1:3" ht="16" x14ac:dyDescent="0.2">
      <c r="A2191" s="26" t="s">
        <v>687</v>
      </c>
      <c r="B2191" s="28">
        <v>0</v>
      </c>
      <c r="C2191" s="28">
        <v>0</v>
      </c>
    </row>
    <row r="2192" spans="1:3" ht="16" x14ac:dyDescent="0.2">
      <c r="A2192" s="26" t="s">
        <v>11977</v>
      </c>
      <c r="B2192" s="28">
        <v>6100</v>
      </c>
      <c r="C2192" s="28">
        <v>0</v>
      </c>
    </row>
    <row r="2193" spans="1:3" ht="16" x14ac:dyDescent="0.2">
      <c r="A2193" s="26" t="s">
        <v>3067</v>
      </c>
      <c r="B2193" s="28">
        <v>3900</v>
      </c>
      <c r="C2193" s="28">
        <v>4700</v>
      </c>
    </row>
    <row r="2194" spans="1:3" ht="16" x14ac:dyDescent="0.2">
      <c r="A2194" s="26" t="s">
        <v>11887</v>
      </c>
      <c r="B2194" s="28">
        <v>3</v>
      </c>
      <c r="C2194" s="28">
        <v>0</v>
      </c>
    </row>
    <row r="2195" spans="1:3" ht="16" x14ac:dyDescent="0.2">
      <c r="A2195" s="26" t="s">
        <v>69</v>
      </c>
      <c r="B2195" s="28">
        <v>389000</v>
      </c>
      <c r="C2195" s="28">
        <v>1200</v>
      </c>
    </row>
    <row r="2196" spans="1:3" ht="16" x14ac:dyDescent="0.2">
      <c r="A2196" s="26" t="s">
        <v>11980</v>
      </c>
      <c r="B2196" s="28">
        <v>15600</v>
      </c>
      <c r="C2196" s="28">
        <v>137</v>
      </c>
    </row>
    <row r="2197" spans="1:3" ht="16" x14ac:dyDescent="0.2">
      <c r="A2197" s="26"/>
      <c r="B2197" s="28" t="e">
        <v>#VALUE!</v>
      </c>
      <c r="C2197" s="28" t="e">
        <v>#VALUE!</v>
      </c>
    </row>
    <row r="2198" spans="1:3" ht="16" x14ac:dyDescent="0.2">
      <c r="A2198" s="26" t="s">
        <v>2157</v>
      </c>
      <c r="B2198" s="28">
        <v>8500</v>
      </c>
      <c r="C2198" s="28">
        <v>0</v>
      </c>
    </row>
    <row r="2199" spans="1:3" ht="16" x14ac:dyDescent="0.2">
      <c r="A2199" s="26" t="s">
        <v>7733</v>
      </c>
      <c r="B2199" s="28">
        <v>4700</v>
      </c>
      <c r="C2199" s="28">
        <v>0</v>
      </c>
    </row>
    <row r="2200" spans="1:3" ht="16" x14ac:dyDescent="0.2">
      <c r="A2200" s="26" t="s">
        <v>6542</v>
      </c>
      <c r="B2200" s="28">
        <v>4600</v>
      </c>
      <c r="C2200" s="28">
        <v>7000</v>
      </c>
    </row>
    <row r="2201" spans="1:3" ht="16" x14ac:dyDescent="0.2">
      <c r="A2201" s="26" t="s">
        <v>7148</v>
      </c>
      <c r="B2201" s="28">
        <v>5500</v>
      </c>
      <c r="C2201" s="28">
        <v>402</v>
      </c>
    </row>
    <row r="2202" spans="1:3" ht="16" x14ac:dyDescent="0.2">
      <c r="A2202" s="26" t="s">
        <v>4749</v>
      </c>
      <c r="B2202" s="28">
        <v>41900</v>
      </c>
      <c r="C2202" s="28">
        <v>1700</v>
      </c>
    </row>
    <row r="2203" spans="1:3" ht="16" x14ac:dyDescent="0.2">
      <c r="A2203" s="26" t="s">
        <v>4633</v>
      </c>
      <c r="B2203" s="28">
        <v>66000</v>
      </c>
      <c r="C2203" s="28">
        <v>47100</v>
      </c>
    </row>
    <row r="2204" spans="1:3" ht="16" x14ac:dyDescent="0.2">
      <c r="A2204" s="26" t="s">
        <v>11990</v>
      </c>
      <c r="B2204" s="28">
        <v>3200</v>
      </c>
      <c r="C2204" s="28">
        <v>9000</v>
      </c>
    </row>
    <row r="2205" spans="1:3" ht="16" x14ac:dyDescent="0.2">
      <c r="A2205" s="26" t="s">
        <v>11998</v>
      </c>
      <c r="B2205" s="28">
        <v>1600</v>
      </c>
      <c r="C2205" s="28">
        <v>0</v>
      </c>
    </row>
    <row r="2206" spans="1:3" ht="16" x14ac:dyDescent="0.2">
      <c r="A2206" s="26" t="s">
        <v>235</v>
      </c>
      <c r="B2206" s="28">
        <v>9200000</v>
      </c>
      <c r="C2206" s="28">
        <v>218000</v>
      </c>
    </row>
    <row r="2207" spans="1:3" ht="16" x14ac:dyDescent="0.2">
      <c r="A2207" s="26" t="s">
        <v>777</v>
      </c>
      <c r="B2207" s="28">
        <v>3100</v>
      </c>
      <c r="C2207" s="28">
        <v>0</v>
      </c>
    </row>
    <row r="2208" spans="1:3" ht="16" x14ac:dyDescent="0.2">
      <c r="A2208" s="26" t="s">
        <v>7785</v>
      </c>
      <c r="B2208" s="28">
        <v>429</v>
      </c>
      <c r="C2208" s="28">
        <v>461</v>
      </c>
    </row>
    <row r="2209" spans="1:3" ht="16" x14ac:dyDescent="0.2">
      <c r="A2209" s="26" t="s">
        <v>1110</v>
      </c>
      <c r="B2209" s="28">
        <v>0</v>
      </c>
      <c r="C2209" s="28">
        <v>0</v>
      </c>
    </row>
    <row r="2210" spans="1:3" ht="16" x14ac:dyDescent="0.2">
      <c r="A2210" s="26" t="s">
        <v>1186</v>
      </c>
      <c r="B2210" s="28">
        <v>334</v>
      </c>
      <c r="C2210" s="28">
        <v>0</v>
      </c>
    </row>
    <row r="2211" spans="1:3" ht="16" x14ac:dyDescent="0.2">
      <c r="A2211" s="26" t="s">
        <v>12016</v>
      </c>
      <c r="B2211" s="28">
        <v>492</v>
      </c>
      <c r="C2211" s="28">
        <v>2600</v>
      </c>
    </row>
    <row r="2212" spans="1:3" ht="16" x14ac:dyDescent="0.2">
      <c r="A2212" s="26" t="s">
        <v>7541</v>
      </c>
      <c r="B2212" s="28">
        <v>31900</v>
      </c>
      <c r="C2212" s="28">
        <v>8</v>
      </c>
    </row>
    <row r="2213" spans="1:3" ht="16" x14ac:dyDescent="0.2">
      <c r="A2213" s="26" t="s">
        <v>7805</v>
      </c>
      <c r="B2213" s="28">
        <v>263000</v>
      </c>
      <c r="C2213" s="28">
        <v>4700</v>
      </c>
    </row>
    <row r="2214" spans="1:3" ht="16" x14ac:dyDescent="0.2">
      <c r="A2214" s="26" t="s">
        <v>7455</v>
      </c>
      <c r="B2214" s="28">
        <v>3300</v>
      </c>
      <c r="C2214" s="28">
        <v>0</v>
      </c>
    </row>
    <row r="2215" spans="1:3" ht="16" x14ac:dyDescent="0.2">
      <c r="A2215" s="26" t="s">
        <v>8314</v>
      </c>
      <c r="B2215" s="28">
        <v>14600</v>
      </c>
      <c r="C2215" s="28">
        <v>5700</v>
      </c>
    </row>
    <row r="2216" spans="1:3" ht="16" x14ac:dyDescent="0.2">
      <c r="A2216" s="26" t="s">
        <v>3035</v>
      </c>
      <c r="B2216" s="28">
        <v>0</v>
      </c>
      <c r="C2216" s="28">
        <v>0</v>
      </c>
    </row>
    <row r="2217" spans="1:3" ht="16" x14ac:dyDescent="0.2">
      <c r="A2217" s="26" t="s">
        <v>3302</v>
      </c>
      <c r="B2217" s="28">
        <v>66200</v>
      </c>
      <c r="C2217" s="28">
        <v>10600</v>
      </c>
    </row>
    <row r="2218" spans="1:3" ht="16" x14ac:dyDescent="0.2">
      <c r="A2218" s="26" t="s">
        <v>7474</v>
      </c>
      <c r="B2218" s="28">
        <v>2200</v>
      </c>
      <c r="C2218" s="28">
        <v>11</v>
      </c>
    </row>
    <row r="2219" spans="1:3" ht="16" x14ac:dyDescent="0.2">
      <c r="A2219" s="26" t="s">
        <v>896</v>
      </c>
      <c r="B2219" s="28">
        <v>49200</v>
      </c>
      <c r="C2219" s="28">
        <v>9</v>
      </c>
    </row>
    <row r="2220" spans="1:3" ht="16" x14ac:dyDescent="0.2">
      <c r="A2220" s="26" t="s">
        <v>5049</v>
      </c>
      <c r="B2220" s="28">
        <v>0</v>
      </c>
      <c r="C2220" s="28">
        <v>0</v>
      </c>
    </row>
    <row r="2221" spans="1:3" ht="16" x14ac:dyDescent="0.2">
      <c r="A2221" s="26" t="s">
        <v>8290</v>
      </c>
      <c r="B2221" s="28">
        <v>331</v>
      </c>
      <c r="C2221" s="28">
        <v>1200</v>
      </c>
    </row>
    <row r="2222" spans="1:3" ht="16" x14ac:dyDescent="0.2">
      <c r="A2222" s="26" t="s">
        <v>4131</v>
      </c>
      <c r="B2222" s="28">
        <v>1</v>
      </c>
      <c r="C2222" s="28">
        <v>0</v>
      </c>
    </row>
    <row r="2223" spans="1:3" ht="16" x14ac:dyDescent="0.2">
      <c r="A2223" s="26" t="s">
        <v>3746</v>
      </c>
      <c r="B2223" s="28">
        <v>7100</v>
      </c>
      <c r="C2223" s="28">
        <v>0</v>
      </c>
    </row>
    <row r="2224" spans="1:3" ht="16" x14ac:dyDescent="0.2">
      <c r="A2224" s="26" t="s">
        <v>7062</v>
      </c>
      <c r="B2224" s="28">
        <v>353</v>
      </c>
      <c r="C2224" s="28">
        <v>0</v>
      </c>
    </row>
    <row r="2225" spans="1:3" ht="16" x14ac:dyDescent="0.2">
      <c r="A2225" s="26" t="s">
        <v>1700</v>
      </c>
      <c r="B2225" s="28">
        <v>242000</v>
      </c>
      <c r="C2225" s="28">
        <v>9800</v>
      </c>
    </row>
    <row r="2226" spans="1:3" ht="16" x14ac:dyDescent="0.2">
      <c r="A2226" s="26" t="s">
        <v>6968</v>
      </c>
      <c r="B2226" s="28">
        <v>30900</v>
      </c>
      <c r="C2226" s="28">
        <v>0</v>
      </c>
    </row>
    <row r="2227" spans="1:3" ht="16" x14ac:dyDescent="0.2">
      <c r="A2227" s="26"/>
      <c r="B2227" s="28" t="e">
        <v>#VALUE!</v>
      </c>
      <c r="C2227" s="28" t="e">
        <v>#VALUE!</v>
      </c>
    </row>
    <row r="2228" spans="1:3" ht="16" x14ac:dyDescent="0.2">
      <c r="A2228" s="26" t="s">
        <v>4280</v>
      </c>
      <c r="B2228" s="28">
        <v>7300</v>
      </c>
      <c r="C2228" s="28">
        <v>80</v>
      </c>
    </row>
    <row r="2229" spans="1:3" ht="16" x14ac:dyDescent="0.2">
      <c r="A2229" s="26" t="s">
        <v>11848</v>
      </c>
      <c r="B2229" s="28">
        <v>0</v>
      </c>
      <c r="C2229" s="28">
        <v>0</v>
      </c>
    </row>
    <row r="2230" spans="1:3" ht="16" x14ac:dyDescent="0.2">
      <c r="A2230" s="26" t="s">
        <v>9589</v>
      </c>
      <c r="B2230" s="28">
        <v>437</v>
      </c>
      <c r="C2230" s="28">
        <v>0</v>
      </c>
    </row>
    <row r="2231" spans="1:3" ht="16" x14ac:dyDescent="0.2">
      <c r="A2231" s="26" t="s">
        <v>4413</v>
      </c>
      <c r="B2231" s="28">
        <v>4900</v>
      </c>
      <c r="C2231" s="28">
        <v>522</v>
      </c>
    </row>
    <row r="2232" spans="1:3" ht="16" x14ac:dyDescent="0.2">
      <c r="A2232" s="26" t="s">
        <v>6156</v>
      </c>
      <c r="B2232" s="28">
        <v>33300</v>
      </c>
      <c r="C2232" s="28">
        <v>60300</v>
      </c>
    </row>
    <row r="2233" spans="1:3" ht="16" x14ac:dyDescent="0.2">
      <c r="A2233" s="26" t="s">
        <v>3522</v>
      </c>
      <c r="B2233" s="28">
        <v>5</v>
      </c>
      <c r="C2233" s="28">
        <v>0</v>
      </c>
    </row>
    <row r="2234" spans="1:3" ht="16" x14ac:dyDescent="0.2">
      <c r="A2234" s="26" t="s">
        <v>6122</v>
      </c>
      <c r="B2234" s="28">
        <v>121000</v>
      </c>
      <c r="C2234" s="28">
        <v>12100</v>
      </c>
    </row>
    <row r="2235" spans="1:3" ht="16" x14ac:dyDescent="0.2">
      <c r="A2235" s="26" t="s">
        <v>1239</v>
      </c>
      <c r="B2235" s="28">
        <v>4500</v>
      </c>
      <c r="C2235" s="28">
        <v>28200</v>
      </c>
    </row>
    <row r="2236" spans="1:3" ht="16" x14ac:dyDescent="0.2">
      <c r="A2236" s="26" t="s">
        <v>12019</v>
      </c>
      <c r="B2236" s="28">
        <v>0</v>
      </c>
      <c r="C2236" s="28">
        <v>0</v>
      </c>
    </row>
    <row r="2237" spans="1:3" ht="16" x14ac:dyDescent="0.2">
      <c r="A2237" s="26" t="s">
        <v>3790</v>
      </c>
      <c r="B2237" s="28">
        <v>2000</v>
      </c>
      <c r="C2237" s="28">
        <v>0</v>
      </c>
    </row>
    <row r="2238" spans="1:3" ht="16" x14ac:dyDescent="0.2">
      <c r="A2238" s="26" t="s">
        <v>12029</v>
      </c>
      <c r="B2238" s="28">
        <v>492</v>
      </c>
      <c r="C2238" s="28">
        <v>0</v>
      </c>
    </row>
    <row r="2239" spans="1:3" ht="16" x14ac:dyDescent="0.2">
      <c r="A2239" s="26" t="s">
        <v>12070</v>
      </c>
      <c r="B2239" s="28">
        <v>3300</v>
      </c>
      <c r="C2239" s="28">
        <v>15300</v>
      </c>
    </row>
    <row r="2240" spans="1:3" ht="16" x14ac:dyDescent="0.2">
      <c r="A2240" s="26" t="s">
        <v>81</v>
      </c>
      <c r="B2240" s="28">
        <v>0</v>
      </c>
      <c r="C2240" s="28">
        <v>0</v>
      </c>
    </row>
    <row r="2241" spans="1:3" ht="16" x14ac:dyDescent="0.2">
      <c r="A2241" s="26" t="s">
        <v>12074</v>
      </c>
      <c r="B2241" s="28">
        <v>0</v>
      </c>
      <c r="C2241" s="28">
        <v>0</v>
      </c>
    </row>
    <row r="2242" spans="1:3" ht="16" x14ac:dyDescent="0.2">
      <c r="A2242" s="26" t="s">
        <v>12075</v>
      </c>
      <c r="B2242" s="28">
        <v>400</v>
      </c>
      <c r="C2242" s="28">
        <v>0</v>
      </c>
    </row>
    <row r="2243" spans="1:3" ht="16" x14ac:dyDescent="0.2">
      <c r="A2243" s="26" t="s">
        <v>12076</v>
      </c>
      <c r="B2243" s="28">
        <v>109000</v>
      </c>
      <c r="C2243" s="28">
        <v>0</v>
      </c>
    </row>
    <row r="2244" spans="1:3" ht="16" x14ac:dyDescent="0.2">
      <c r="A2244" s="26" t="s">
        <v>1193</v>
      </c>
      <c r="B2244" s="28">
        <v>266000000</v>
      </c>
      <c r="C2244" s="28">
        <v>60700000</v>
      </c>
    </row>
    <row r="2245" spans="1:3" ht="16" x14ac:dyDescent="0.2">
      <c r="A2245" s="26" t="s">
        <v>12077</v>
      </c>
      <c r="B2245" s="28">
        <v>0</v>
      </c>
      <c r="C2245" s="28">
        <v>0</v>
      </c>
    </row>
    <row r="2246" spans="1:3" ht="16" x14ac:dyDescent="0.2">
      <c r="A2246" s="26" t="s">
        <v>598</v>
      </c>
      <c r="B2246" s="28">
        <v>1300000000</v>
      </c>
      <c r="C2246" s="28">
        <v>4000000</v>
      </c>
    </row>
    <row r="2247" spans="1:3" ht="16" x14ac:dyDescent="0.2">
      <c r="A2247" s="26" t="s">
        <v>12078</v>
      </c>
      <c r="B2247" s="28">
        <v>375000000</v>
      </c>
      <c r="C2247" s="28">
        <v>41900</v>
      </c>
    </row>
    <row r="2248" spans="1:3" ht="16" x14ac:dyDescent="0.2">
      <c r="A2248" s="26" t="s">
        <v>12079</v>
      </c>
      <c r="B2248" s="28">
        <v>9600</v>
      </c>
      <c r="C2248" s="28">
        <v>0</v>
      </c>
    </row>
    <row r="2249" spans="1:3" ht="16" x14ac:dyDescent="0.2">
      <c r="A2249" s="26" t="s">
        <v>7095</v>
      </c>
      <c r="B2249" s="28">
        <v>37700</v>
      </c>
      <c r="C2249" s="28">
        <v>0</v>
      </c>
    </row>
    <row r="2250" spans="1:3" ht="16" x14ac:dyDescent="0.2">
      <c r="A2250" s="26" t="s">
        <v>12080</v>
      </c>
      <c r="B2250" s="28">
        <v>810</v>
      </c>
      <c r="C2250" s="28">
        <v>0</v>
      </c>
    </row>
    <row r="2251" spans="1:3" ht="16" x14ac:dyDescent="0.2">
      <c r="A2251" s="26" t="s">
        <v>9293</v>
      </c>
      <c r="B2251" s="28">
        <v>42</v>
      </c>
      <c r="C2251" s="28">
        <v>0</v>
      </c>
    </row>
    <row r="2252" spans="1:3" ht="16" x14ac:dyDescent="0.2">
      <c r="A2252" s="26" t="s">
        <v>638</v>
      </c>
      <c r="B2252" s="28">
        <v>12</v>
      </c>
      <c r="C2252" s="28">
        <v>0</v>
      </c>
    </row>
    <row r="2253" spans="1:3" ht="16" x14ac:dyDescent="0.2">
      <c r="A2253" s="26" t="s">
        <v>12081</v>
      </c>
      <c r="B2253" s="28">
        <v>0</v>
      </c>
      <c r="C2253" s="28">
        <v>0</v>
      </c>
    </row>
    <row r="2254" spans="1:3" ht="16" x14ac:dyDescent="0.2">
      <c r="A2254" s="26" t="s">
        <v>3605</v>
      </c>
      <c r="B2254" s="28">
        <v>37500</v>
      </c>
      <c r="C2254" s="28">
        <v>1100</v>
      </c>
    </row>
    <row r="2255" spans="1:3" ht="16" x14ac:dyDescent="0.2">
      <c r="A2255" s="26" t="s">
        <v>12082</v>
      </c>
      <c r="B2255" s="28">
        <v>0</v>
      </c>
      <c r="C2255" s="28">
        <v>0</v>
      </c>
    </row>
    <row r="2256" spans="1:3" ht="16" x14ac:dyDescent="0.2">
      <c r="A2256" s="26" t="s">
        <v>2940</v>
      </c>
      <c r="B2256" s="28">
        <v>54</v>
      </c>
      <c r="C2256" s="28">
        <v>0</v>
      </c>
    </row>
    <row r="2257" spans="1:3" ht="16" x14ac:dyDescent="0.2">
      <c r="A2257" s="26" t="s">
        <v>12038</v>
      </c>
      <c r="B2257" s="28">
        <v>1</v>
      </c>
      <c r="C2257" s="28">
        <v>0</v>
      </c>
    </row>
    <row r="2258" spans="1:3" ht="16" x14ac:dyDescent="0.2">
      <c r="A2258" s="26" t="s">
        <v>12083</v>
      </c>
      <c r="B2258" s="28">
        <v>3500000</v>
      </c>
      <c r="C2258" s="28">
        <v>300000</v>
      </c>
    </row>
    <row r="2259" spans="1:3" ht="16" x14ac:dyDescent="0.2">
      <c r="A2259" s="26" t="s">
        <v>12084</v>
      </c>
      <c r="B2259" s="28">
        <v>263000</v>
      </c>
      <c r="C2259" s="28">
        <v>318000</v>
      </c>
    </row>
    <row r="2260" spans="1:3" ht="16" x14ac:dyDescent="0.2">
      <c r="A2260" s="26"/>
      <c r="B2260" s="28" t="e">
        <v>#VALUE!</v>
      </c>
      <c r="C2260" s="28" t="e">
        <v>#VALUE!</v>
      </c>
    </row>
    <row r="2261" spans="1:3" ht="16" x14ac:dyDescent="0.2">
      <c r="A2261" s="26" t="s">
        <v>12085</v>
      </c>
      <c r="B2261" s="28">
        <v>1000000</v>
      </c>
      <c r="C2261" s="28">
        <v>58700</v>
      </c>
    </row>
    <row r="2262" spans="1:3" ht="16" x14ac:dyDescent="0.2">
      <c r="A2262" s="26" t="s">
        <v>11901</v>
      </c>
      <c r="B2262" s="28">
        <v>0</v>
      </c>
      <c r="C2262" s="28">
        <v>0</v>
      </c>
    </row>
    <row r="2263" spans="1:3" ht="16" x14ac:dyDescent="0.2">
      <c r="A2263" s="26" t="s">
        <v>11901</v>
      </c>
      <c r="B2263" s="28">
        <v>59</v>
      </c>
      <c r="C2263" s="28">
        <v>0</v>
      </c>
    </row>
    <row r="2264" spans="1:3" ht="16" x14ac:dyDescent="0.2">
      <c r="A2264" s="26" t="s">
        <v>4271</v>
      </c>
      <c r="B2264" s="28">
        <v>0</v>
      </c>
      <c r="C2264" s="28">
        <v>0</v>
      </c>
    </row>
    <row r="2265" spans="1:3" ht="16" x14ac:dyDescent="0.2">
      <c r="A2265" s="26" t="s">
        <v>11712</v>
      </c>
      <c r="B2265" s="28">
        <v>0</v>
      </c>
      <c r="C2265" s="28">
        <v>0</v>
      </c>
    </row>
    <row r="2266" spans="1:3" ht="16" x14ac:dyDescent="0.2">
      <c r="A2266" s="26" t="s">
        <v>12096</v>
      </c>
      <c r="B2266" s="28">
        <v>3500</v>
      </c>
      <c r="C2266" s="28">
        <v>4100</v>
      </c>
    </row>
    <row r="2267" spans="1:3" ht="16" x14ac:dyDescent="0.2">
      <c r="A2267" s="26" t="s">
        <v>10890</v>
      </c>
      <c r="B2267" s="28">
        <v>31800</v>
      </c>
      <c r="C2267" s="28">
        <v>2700</v>
      </c>
    </row>
    <row r="2268" spans="1:3" ht="16" x14ac:dyDescent="0.2">
      <c r="A2268" s="26" t="s">
        <v>11195</v>
      </c>
      <c r="B2268" s="28">
        <v>6000</v>
      </c>
      <c r="C2268" s="28">
        <v>0</v>
      </c>
    </row>
    <row r="2269" spans="1:3" ht="16" x14ac:dyDescent="0.2">
      <c r="A2269" s="26" t="s">
        <v>12097</v>
      </c>
      <c r="B2269" s="28">
        <v>15400000</v>
      </c>
      <c r="C2269" s="28">
        <v>817000</v>
      </c>
    </row>
    <row r="2270" spans="1:3" ht="16" x14ac:dyDescent="0.2">
      <c r="A2270" s="26" t="s">
        <v>8142</v>
      </c>
      <c r="B2270" s="28">
        <v>21100</v>
      </c>
      <c r="C2270" s="28">
        <v>83</v>
      </c>
    </row>
    <row r="2271" spans="1:3" ht="16" x14ac:dyDescent="0.2">
      <c r="A2271" s="26" t="s">
        <v>3073</v>
      </c>
      <c r="B2271" s="28">
        <v>107000</v>
      </c>
      <c r="C2271" s="28">
        <v>9400</v>
      </c>
    </row>
    <row r="2272" spans="1:3" ht="16" x14ac:dyDescent="0.2">
      <c r="A2272" s="26" t="s">
        <v>1264</v>
      </c>
      <c r="B2272" s="28">
        <v>4300</v>
      </c>
      <c r="C2272" s="28">
        <v>189</v>
      </c>
    </row>
    <row r="2273" spans="1:3" ht="16" x14ac:dyDescent="0.2">
      <c r="A2273" s="26" t="s">
        <v>12100</v>
      </c>
      <c r="B2273" s="28">
        <v>3900</v>
      </c>
      <c r="C2273" s="28">
        <v>0</v>
      </c>
    </row>
    <row r="2274" spans="1:3" ht="16" x14ac:dyDescent="0.2">
      <c r="A2274" s="26" t="s">
        <v>8044</v>
      </c>
      <c r="B2274" s="28">
        <v>395</v>
      </c>
      <c r="C2274" s="28">
        <v>0</v>
      </c>
    </row>
    <row r="2275" spans="1:3" ht="16" x14ac:dyDescent="0.2">
      <c r="A2275" s="26" t="s">
        <v>12101</v>
      </c>
      <c r="B2275" s="28">
        <v>1800</v>
      </c>
      <c r="C2275" s="28">
        <v>0</v>
      </c>
    </row>
    <row r="2276" spans="1:3" ht="16" x14ac:dyDescent="0.2">
      <c r="A2276" s="26" t="s">
        <v>4575</v>
      </c>
      <c r="B2276" s="28">
        <v>52800</v>
      </c>
      <c r="C2276" s="28">
        <v>2500</v>
      </c>
    </row>
    <row r="2277" spans="1:3" ht="16" x14ac:dyDescent="0.2">
      <c r="A2277" s="26" t="s">
        <v>9357</v>
      </c>
      <c r="B2277" s="28">
        <v>388000</v>
      </c>
      <c r="C2277" s="28">
        <v>45500</v>
      </c>
    </row>
    <row r="2278" spans="1:3" ht="16" x14ac:dyDescent="0.2">
      <c r="A2278" s="26" t="s">
        <v>6705</v>
      </c>
      <c r="B2278" s="28">
        <v>17000</v>
      </c>
      <c r="C2278" s="28">
        <v>2700</v>
      </c>
    </row>
    <row r="2279" spans="1:3" ht="16" x14ac:dyDescent="0.2">
      <c r="A2279" s="26" t="s">
        <v>6519</v>
      </c>
      <c r="B2279" s="28">
        <v>82100</v>
      </c>
      <c r="C2279" s="28">
        <v>24700</v>
      </c>
    </row>
    <row r="2280" spans="1:3" ht="16" x14ac:dyDescent="0.2">
      <c r="A2280" s="26"/>
      <c r="B2280" s="28" t="e">
        <v>#VALUE!</v>
      </c>
      <c r="C2280" s="28" t="e">
        <v>#VALUE!</v>
      </c>
    </row>
    <row r="2281" spans="1:3" ht="16" x14ac:dyDescent="0.2">
      <c r="A2281" s="26" t="s">
        <v>12105</v>
      </c>
      <c r="B2281" s="28">
        <v>388000</v>
      </c>
      <c r="C2281" s="28">
        <v>0</v>
      </c>
    </row>
    <row r="2282" spans="1:3" ht="16" x14ac:dyDescent="0.2">
      <c r="A2282" s="26" t="s">
        <v>12106</v>
      </c>
      <c r="B2282" s="28">
        <v>0</v>
      </c>
      <c r="C2282" s="28">
        <v>0</v>
      </c>
    </row>
    <row r="2283" spans="1:3" ht="16" x14ac:dyDescent="0.2">
      <c r="A2283" s="26" t="s">
        <v>12107</v>
      </c>
      <c r="B2283" s="28">
        <v>13</v>
      </c>
      <c r="C2283" s="28">
        <v>0</v>
      </c>
    </row>
    <row r="2284" spans="1:3" ht="16" x14ac:dyDescent="0.2">
      <c r="A2284" s="26" t="s">
        <v>7363</v>
      </c>
      <c r="B2284" s="28">
        <v>171000</v>
      </c>
      <c r="C2284" s="28">
        <v>28600</v>
      </c>
    </row>
    <row r="2285" spans="1:3" ht="16" x14ac:dyDescent="0.2">
      <c r="A2285" s="26" t="s">
        <v>12110</v>
      </c>
      <c r="B2285" s="28">
        <v>3400000</v>
      </c>
      <c r="C2285" s="28">
        <v>203000</v>
      </c>
    </row>
    <row r="2286" spans="1:3" ht="16" x14ac:dyDescent="0.2">
      <c r="A2286" s="26" t="s">
        <v>12111</v>
      </c>
      <c r="B2286" s="28">
        <v>130000</v>
      </c>
      <c r="C2286" s="28">
        <v>1900</v>
      </c>
    </row>
    <row r="2287" spans="1:3" ht="16" x14ac:dyDescent="0.2">
      <c r="A2287" s="26" t="s">
        <v>12115</v>
      </c>
      <c r="B2287" s="28">
        <v>0</v>
      </c>
      <c r="C2287" s="28">
        <v>0</v>
      </c>
    </row>
    <row r="2288" spans="1:3" ht="16" x14ac:dyDescent="0.2">
      <c r="A2288" s="26" t="s">
        <v>3285</v>
      </c>
      <c r="B2288" s="28">
        <v>24800</v>
      </c>
      <c r="C2288" s="28">
        <v>1</v>
      </c>
    </row>
    <row r="2289" spans="1:3" ht="16" x14ac:dyDescent="0.2">
      <c r="A2289" s="26" t="s">
        <v>12116</v>
      </c>
      <c r="B2289" s="28">
        <v>0</v>
      </c>
      <c r="C2289" s="28">
        <v>0</v>
      </c>
    </row>
    <row r="2290" spans="1:3" ht="16" x14ac:dyDescent="0.2">
      <c r="A2290" s="26" t="s">
        <v>10827</v>
      </c>
      <c r="B2290" s="28">
        <v>2000</v>
      </c>
      <c r="C2290" s="28">
        <v>375</v>
      </c>
    </row>
    <row r="2291" spans="1:3" ht="16" x14ac:dyDescent="0.2">
      <c r="A2291" s="26" t="s">
        <v>12116</v>
      </c>
      <c r="B2291" s="28">
        <v>56900</v>
      </c>
      <c r="C2291" s="28">
        <v>986</v>
      </c>
    </row>
    <row r="2292" spans="1:3" ht="16" x14ac:dyDescent="0.2">
      <c r="A2292" s="26" t="s">
        <v>12117</v>
      </c>
      <c r="B2292" s="28">
        <v>1600</v>
      </c>
      <c r="C2292" s="28">
        <v>759</v>
      </c>
    </row>
    <row r="2293" spans="1:3" ht="16" x14ac:dyDescent="0.2">
      <c r="A2293" s="26" t="s">
        <v>12118</v>
      </c>
      <c r="B2293" s="28">
        <v>0</v>
      </c>
      <c r="C2293" s="28">
        <v>0</v>
      </c>
    </row>
    <row r="2294" spans="1:3" ht="16" x14ac:dyDescent="0.2">
      <c r="A2294" s="26" t="s">
        <v>10895</v>
      </c>
      <c r="B2294" s="28">
        <v>4000</v>
      </c>
      <c r="C2294" s="28">
        <v>7100</v>
      </c>
    </row>
    <row r="2295" spans="1:3" ht="16" x14ac:dyDescent="0.2">
      <c r="A2295" s="26" t="s">
        <v>3489</v>
      </c>
      <c r="B2295" s="28">
        <v>14500</v>
      </c>
      <c r="C2295" s="28">
        <v>1000</v>
      </c>
    </row>
    <row r="2296" spans="1:3" ht="16" x14ac:dyDescent="0.2">
      <c r="A2296" s="26" t="s">
        <v>12119</v>
      </c>
      <c r="B2296" s="28">
        <v>469000</v>
      </c>
      <c r="C2296" s="28">
        <v>37200</v>
      </c>
    </row>
    <row r="2297" spans="1:3" ht="16" x14ac:dyDescent="0.2">
      <c r="A2297" s="26" t="s">
        <v>12120</v>
      </c>
      <c r="B2297" s="28">
        <v>5</v>
      </c>
      <c r="C2297" s="28">
        <v>0</v>
      </c>
    </row>
    <row r="2298" spans="1:3" ht="16" x14ac:dyDescent="0.2">
      <c r="A2298" s="26" t="s">
        <v>12121</v>
      </c>
      <c r="B2298" s="28">
        <v>19</v>
      </c>
      <c r="C2298" s="28">
        <v>0</v>
      </c>
    </row>
    <row r="2299" spans="1:3" ht="16" x14ac:dyDescent="0.2">
      <c r="A2299" s="26" t="s">
        <v>12122</v>
      </c>
      <c r="B2299" s="28">
        <v>9700000</v>
      </c>
      <c r="C2299" s="28">
        <v>598000</v>
      </c>
    </row>
    <row r="2300" spans="1:3" ht="16" x14ac:dyDescent="0.2">
      <c r="A2300" s="26" t="s">
        <v>12123</v>
      </c>
      <c r="B2300" s="28">
        <v>5300000</v>
      </c>
      <c r="C2300" s="28">
        <v>355000</v>
      </c>
    </row>
    <row r="2301" spans="1:3" ht="16" x14ac:dyDescent="0.2">
      <c r="A2301" s="26" t="s">
        <v>8368</v>
      </c>
      <c r="B2301" s="28">
        <v>368000</v>
      </c>
      <c r="C2301" s="28">
        <v>38000</v>
      </c>
    </row>
    <row r="2302" spans="1:3" ht="16" x14ac:dyDescent="0.2">
      <c r="A2302" s="26" t="s">
        <v>12124</v>
      </c>
      <c r="B2302" s="28">
        <v>24000</v>
      </c>
      <c r="C2302" s="28">
        <v>88</v>
      </c>
    </row>
    <row r="2303" spans="1:3" ht="16" x14ac:dyDescent="0.2">
      <c r="A2303" s="26" t="s">
        <v>7595</v>
      </c>
      <c r="B2303" s="28">
        <v>648000</v>
      </c>
      <c r="C2303" s="28">
        <v>15000</v>
      </c>
    </row>
    <row r="2304" spans="1:3" ht="16" x14ac:dyDescent="0.2">
      <c r="A2304" s="26" t="s">
        <v>12125</v>
      </c>
      <c r="B2304" s="28">
        <v>60400</v>
      </c>
      <c r="C2304" s="28">
        <v>27900</v>
      </c>
    </row>
    <row r="2305" spans="1:3" ht="16" x14ac:dyDescent="0.2">
      <c r="A2305" s="26" t="s">
        <v>3386</v>
      </c>
      <c r="B2305" s="28">
        <v>0</v>
      </c>
      <c r="C2305" s="28">
        <v>0</v>
      </c>
    </row>
    <row r="2306" spans="1:3" ht="16" x14ac:dyDescent="0.2">
      <c r="A2306" s="26" t="s">
        <v>12126</v>
      </c>
      <c r="B2306" s="28">
        <v>46600</v>
      </c>
      <c r="C2306" s="28">
        <v>1200</v>
      </c>
    </row>
    <row r="2307" spans="1:3" ht="16" x14ac:dyDescent="0.2">
      <c r="A2307" s="26" t="s">
        <v>10890</v>
      </c>
      <c r="B2307" s="28">
        <v>31800</v>
      </c>
      <c r="C2307" s="28">
        <v>2700</v>
      </c>
    </row>
    <row r="2308" spans="1:3" ht="16" x14ac:dyDescent="0.2">
      <c r="A2308" s="26" t="s">
        <v>12127</v>
      </c>
      <c r="B2308" s="28">
        <v>1700</v>
      </c>
      <c r="C2308" s="28">
        <v>0</v>
      </c>
    </row>
    <row r="2309" spans="1:3" ht="16" x14ac:dyDescent="0.2">
      <c r="A2309" s="26"/>
      <c r="B2309" s="28" t="e">
        <v>#VALUE!</v>
      </c>
      <c r="C2309" s="28" t="e">
        <v>#VALUE!</v>
      </c>
    </row>
    <row r="2310" spans="1:3" ht="16" x14ac:dyDescent="0.2">
      <c r="A2310" s="26" t="s">
        <v>3418</v>
      </c>
      <c r="B2310" s="28">
        <v>472000</v>
      </c>
      <c r="C2310" s="28">
        <v>56900</v>
      </c>
    </row>
    <row r="2311" spans="1:3" ht="16" x14ac:dyDescent="0.2">
      <c r="A2311" s="26" t="s">
        <v>10827</v>
      </c>
      <c r="B2311" s="28">
        <v>0</v>
      </c>
      <c r="C2311" s="28">
        <v>0</v>
      </c>
    </row>
    <row r="2312" spans="1:3" ht="16" x14ac:dyDescent="0.2">
      <c r="A2312" s="26" t="s">
        <v>12128</v>
      </c>
      <c r="B2312" s="28">
        <v>65900</v>
      </c>
      <c r="C2312" s="28">
        <v>69400</v>
      </c>
    </row>
    <row r="2313" spans="1:3" ht="16" x14ac:dyDescent="0.2">
      <c r="A2313" s="26" t="s">
        <v>12129</v>
      </c>
      <c r="B2313" s="28">
        <v>5300</v>
      </c>
      <c r="C2313" s="28">
        <v>0</v>
      </c>
    </row>
    <row r="2314" spans="1:3" ht="16" x14ac:dyDescent="0.2">
      <c r="A2314" s="26" t="s">
        <v>8117</v>
      </c>
      <c r="B2314" s="28">
        <v>39900</v>
      </c>
      <c r="C2314" s="28">
        <v>3900</v>
      </c>
    </row>
    <row r="2315" spans="1:3" ht="16" x14ac:dyDescent="0.2">
      <c r="A2315" s="26" t="s">
        <v>12130</v>
      </c>
      <c r="B2315" s="28">
        <v>0</v>
      </c>
      <c r="C2315" s="28">
        <v>0</v>
      </c>
    </row>
    <row r="2316" spans="1:3" ht="16" x14ac:dyDescent="0.2">
      <c r="A2316" s="26" t="s">
        <v>12131</v>
      </c>
      <c r="B2316" s="28">
        <v>0</v>
      </c>
      <c r="C2316" s="28">
        <v>0</v>
      </c>
    </row>
    <row r="2317" spans="1:3" ht="16" x14ac:dyDescent="0.2">
      <c r="A2317" s="26" t="s">
        <v>12132</v>
      </c>
      <c r="B2317" s="28">
        <v>0</v>
      </c>
      <c r="C2317" s="28">
        <v>0</v>
      </c>
    </row>
    <row r="2318" spans="1:3" ht="16" x14ac:dyDescent="0.2">
      <c r="A2318" s="26" t="s">
        <v>12136</v>
      </c>
      <c r="B2318" s="28">
        <v>3900</v>
      </c>
      <c r="C2318" s="28">
        <v>342</v>
      </c>
    </row>
    <row r="2319" spans="1:3" ht="16" x14ac:dyDescent="0.2">
      <c r="A2319" s="26" t="s">
        <v>12141</v>
      </c>
      <c r="B2319" s="28">
        <v>76500</v>
      </c>
      <c r="C2319" s="28">
        <v>3900</v>
      </c>
    </row>
    <row r="2320" spans="1:3" ht="16" x14ac:dyDescent="0.2">
      <c r="A2320" s="26" t="s">
        <v>1045</v>
      </c>
      <c r="B2320" s="28">
        <v>546</v>
      </c>
      <c r="C2320" s="28">
        <v>0</v>
      </c>
    </row>
    <row r="2321" spans="1:3" ht="16" x14ac:dyDescent="0.2">
      <c r="A2321" s="26" t="s">
        <v>12149</v>
      </c>
      <c r="B2321" s="28">
        <v>2100000</v>
      </c>
      <c r="C2321" s="28">
        <v>252000</v>
      </c>
    </row>
    <row r="2322" spans="1:3" ht="16" x14ac:dyDescent="0.2">
      <c r="A2322" s="26" t="s">
        <v>12119</v>
      </c>
      <c r="B2322" s="28">
        <v>469000</v>
      </c>
      <c r="C2322" s="28">
        <v>37200</v>
      </c>
    </row>
    <row r="2323" spans="1:3" ht="16" x14ac:dyDescent="0.2">
      <c r="A2323" s="26" t="s">
        <v>12162</v>
      </c>
      <c r="B2323" s="28">
        <v>4500</v>
      </c>
      <c r="C2323" s="28">
        <v>0</v>
      </c>
    </row>
    <row r="2324" spans="1:3" ht="16" x14ac:dyDescent="0.2">
      <c r="A2324" s="26" t="s">
        <v>12175</v>
      </c>
      <c r="B2324" s="28">
        <v>3400</v>
      </c>
      <c r="C2324" s="28">
        <v>220</v>
      </c>
    </row>
    <row r="2325" spans="1:3" ht="16" x14ac:dyDescent="0.2">
      <c r="A2325" s="26" t="s">
        <v>12189</v>
      </c>
      <c r="B2325" s="28">
        <v>1800</v>
      </c>
      <c r="C2325" s="28">
        <v>5200</v>
      </c>
    </row>
    <row r="2326" spans="1:3" ht="16" x14ac:dyDescent="0.2">
      <c r="A2326" s="26" t="s">
        <v>12198</v>
      </c>
      <c r="B2326" s="28">
        <v>0</v>
      </c>
      <c r="C2326" s="28">
        <v>0</v>
      </c>
    </row>
    <row r="2327" spans="1:3" ht="16" x14ac:dyDescent="0.2">
      <c r="A2327" s="26" t="s">
        <v>12203</v>
      </c>
      <c r="B2327" s="28">
        <v>98500</v>
      </c>
      <c r="C2327" s="28">
        <v>3400</v>
      </c>
    </row>
    <row r="2328" spans="1:3" ht="16" x14ac:dyDescent="0.2">
      <c r="A2328" s="26" t="s">
        <v>12207</v>
      </c>
      <c r="B2328" s="28">
        <v>12900</v>
      </c>
      <c r="C2328" s="28">
        <v>1400</v>
      </c>
    </row>
    <row r="2329" spans="1:3" ht="16" x14ac:dyDescent="0.2">
      <c r="A2329" s="26" t="s">
        <v>12218</v>
      </c>
      <c r="B2329" s="28">
        <v>1100000</v>
      </c>
      <c r="C2329" s="28">
        <v>56900</v>
      </c>
    </row>
    <row r="2330" spans="1:3" ht="16" x14ac:dyDescent="0.2">
      <c r="A2330" s="26" t="s">
        <v>11049</v>
      </c>
      <c r="B2330" s="28">
        <v>162000</v>
      </c>
      <c r="C2330" s="28">
        <v>17600</v>
      </c>
    </row>
    <row r="2331" spans="1:3" ht="16" x14ac:dyDescent="0.2">
      <c r="A2331" s="26" t="s">
        <v>12226</v>
      </c>
      <c r="B2331" s="28">
        <v>2100000</v>
      </c>
      <c r="C2331" s="28">
        <v>12300</v>
      </c>
    </row>
    <row r="2332" spans="1:3" ht="16" x14ac:dyDescent="0.2">
      <c r="A2332" s="26" t="s">
        <v>4739</v>
      </c>
      <c r="B2332" s="28">
        <v>27900</v>
      </c>
      <c r="C2332" s="28">
        <v>23500</v>
      </c>
    </row>
    <row r="2333" spans="1:3" ht="16" x14ac:dyDescent="0.2">
      <c r="A2333" s="26" t="s">
        <v>12118</v>
      </c>
      <c r="B2333" s="28">
        <v>0</v>
      </c>
      <c r="C2333" s="28">
        <v>0</v>
      </c>
    </row>
    <row r="2334" spans="1:3" ht="16" x14ac:dyDescent="0.2">
      <c r="A2334" s="26" t="s">
        <v>12263</v>
      </c>
      <c r="B2334" s="28">
        <v>463</v>
      </c>
      <c r="C2334" s="28">
        <v>0</v>
      </c>
    </row>
    <row r="2335" spans="1:3" ht="16" x14ac:dyDescent="0.2">
      <c r="A2335" s="26" t="s">
        <v>382</v>
      </c>
      <c r="B2335" s="28">
        <v>0</v>
      </c>
      <c r="C2335" s="28">
        <v>0</v>
      </c>
    </row>
    <row r="2336" spans="1:3" ht="16" x14ac:dyDescent="0.2">
      <c r="A2336" s="26" t="s">
        <v>12270</v>
      </c>
      <c r="B2336" s="28">
        <v>1300</v>
      </c>
      <c r="C2336" s="28">
        <v>0</v>
      </c>
    </row>
    <row r="2337" spans="1:3" ht="16" x14ac:dyDescent="0.2">
      <c r="A2337" s="26" t="s">
        <v>1674</v>
      </c>
      <c r="B2337" s="28">
        <v>16300</v>
      </c>
      <c r="C2337" s="28">
        <v>1600</v>
      </c>
    </row>
    <row r="2338" spans="1:3" ht="16" x14ac:dyDescent="0.2">
      <c r="A2338" s="26" t="s">
        <v>12277</v>
      </c>
      <c r="B2338" s="28">
        <v>7</v>
      </c>
      <c r="C2338" s="28">
        <v>313</v>
      </c>
    </row>
    <row r="2339" spans="1:3" ht="16" x14ac:dyDescent="0.2">
      <c r="A2339" s="26" t="s">
        <v>12281</v>
      </c>
      <c r="B2339" s="28">
        <v>0</v>
      </c>
      <c r="C2339" s="28">
        <v>0</v>
      </c>
    </row>
    <row r="2340" spans="1:3" ht="16" x14ac:dyDescent="0.2">
      <c r="A2340" s="26" t="s">
        <v>9803</v>
      </c>
      <c r="B2340" s="28">
        <v>0</v>
      </c>
      <c r="C2340" s="28">
        <v>0</v>
      </c>
    </row>
    <row r="2341" spans="1:3" ht="16" x14ac:dyDescent="0.2">
      <c r="A2341" s="26" t="s">
        <v>12286</v>
      </c>
      <c r="B2341" s="28">
        <v>584</v>
      </c>
      <c r="C2341" s="28">
        <v>210</v>
      </c>
    </row>
    <row r="2342" spans="1:3" ht="16" x14ac:dyDescent="0.2">
      <c r="A2342" s="26" t="s">
        <v>12292</v>
      </c>
      <c r="B2342" s="28">
        <v>550000</v>
      </c>
      <c r="C2342" s="28">
        <v>50700</v>
      </c>
    </row>
    <row r="2343" spans="1:3" ht="16" x14ac:dyDescent="0.2">
      <c r="A2343" s="26" t="s">
        <v>12297</v>
      </c>
      <c r="B2343" s="28">
        <v>5200</v>
      </c>
      <c r="C2343" s="28">
        <v>0</v>
      </c>
    </row>
    <row r="2344" spans="1:3" ht="16" x14ac:dyDescent="0.2">
      <c r="A2344" s="26" t="s">
        <v>12149</v>
      </c>
      <c r="B2344" s="28">
        <v>0</v>
      </c>
      <c r="C2344" s="28">
        <v>0</v>
      </c>
    </row>
    <row r="2345" spans="1:3" ht="16" x14ac:dyDescent="0.2">
      <c r="A2345" s="26" t="s">
        <v>12311</v>
      </c>
      <c r="B2345" s="28">
        <v>23800</v>
      </c>
      <c r="C2345" s="28">
        <v>0</v>
      </c>
    </row>
    <row r="2346" spans="1:3" ht="16" x14ac:dyDescent="0.2">
      <c r="A2346" s="26" t="s">
        <v>12315</v>
      </c>
      <c r="B2346" s="28">
        <v>6200</v>
      </c>
      <c r="C2346" s="28">
        <v>63</v>
      </c>
    </row>
    <row r="2347" spans="1:3" ht="16" x14ac:dyDescent="0.2">
      <c r="A2347" s="26" t="s">
        <v>12119</v>
      </c>
      <c r="B2347" s="28">
        <v>469000</v>
      </c>
      <c r="C2347" s="28">
        <v>37200</v>
      </c>
    </row>
    <row r="2348" spans="1:3" ht="16" x14ac:dyDescent="0.2">
      <c r="A2348" s="26" t="s">
        <v>8203</v>
      </c>
      <c r="B2348" s="28">
        <v>13100</v>
      </c>
      <c r="C2348" s="28">
        <v>0</v>
      </c>
    </row>
    <row r="2349" spans="1:3" ht="16" x14ac:dyDescent="0.2">
      <c r="A2349" s="26" t="s">
        <v>5965</v>
      </c>
      <c r="B2349" s="28">
        <v>435000</v>
      </c>
      <c r="C2349" s="28">
        <v>131000</v>
      </c>
    </row>
    <row r="2350" spans="1:3" ht="16" x14ac:dyDescent="0.2">
      <c r="A2350" s="26" t="s">
        <v>187</v>
      </c>
      <c r="B2350" s="28">
        <v>63100</v>
      </c>
      <c r="C2350" s="28">
        <v>14100</v>
      </c>
    </row>
    <row r="2351" spans="1:3" ht="16" x14ac:dyDescent="0.2">
      <c r="A2351" s="26" t="s">
        <v>12049</v>
      </c>
      <c r="B2351" s="28">
        <v>4500</v>
      </c>
      <c r="C2351" s="28">
        <v>1800</v>
      </c>
    </row>
    <row r="2352" spans="1:3" ht="16" x14ac:dyDescent="0.2">
      <c r="A2352" s="26" t="s">
        <v>12329</v>
      </c>
      <c r="B2352" s="28">
        <v>4700</v>
      </c>
      <c r="C2352" s="28">
        <v>0</v>
      </c>
    </row>
    <row r="2353" spans="1:3" ht="16" x14ac:dyDescent="0.2">
      <c r="A2353" s="26" t="s">
        <v>12110</v>
      </c>
      <c r="B2353" s="28">
        <v>3400000</v>
      </c>
      <c r="C2353" s="28">
        <v>203000</v>
      </c>
    </row>
    <row r="2354" spans="1:3" ht="16" x14ac:dyDescent="0.2">
      <c r="A2354" s="26" t="s">
        <v>12345</v>
      </c>
      <c r="B2354" s="28">
        <v>26600</v>
      </c>
      <c r="C2354" s="28">
        <v>0</v>
      </c>
    </row>
    <row r="2355" spans="1:3" ht="16" x14ac:dyDescent="0.2">
      <c r="A2355" s="26" t="s">
        <v>12350</v>
      </c>
      <c r="B2355" s="28">
        <v>11300</v>
      </c>
      <c r="C2355" s="28">
        <v>0</v>
      </c>
    </row>
    <row r="2356" spans="1:3" ht="16" x14ac:dyDescent="0.2">
      <c r="A2356" s="26" t="s">
        <v>10356</v>
      </c>
      <c r="B2356" s="28">
        <v>886000</v>
      </c>
      <c r="C2356" s="28">
        <v>11900</v>
      </c>
    </row>
    <row r="2357" spans="1:3" ht="16" x14ac:dyDescent="0.2">
      <c r="A2357" s="26" t="s">
        <v>12354</v>
      </c>
      <c r="B2357" s="28">
        <v>4400</v>
      </c>
      <c r="C2357" s="28">
        <v>185</v>
      </c>
    </row>
    <row r="2358" spans="1:3" ht="16" x14ac:dyDescent="0.2">
      <c r="A2358" s="26" t="s">
        <v>10356</v>
      </c>
      <c r="B2358" s="28">
        <v>886000</v>
      </c>
      <c r="C2358" s="28">
        <v>11900</v>
      </c>
    </row>
    <row r="2359" spans="1:3" ht="16" x14ac:dyDescent="0.2">
      <c r="A2359" s="26" t="s">
        <v>11049</v>
      </c>
      <c r="B2359" s="28">
        <v>162000</v>
      </c>
      <c r="C2359" s="28">
        <v>17600</v>
      </c>
    </row>
    <row r="2360" spans="1:3" ht="16" x14ac:dyDescent="0.2">
      <c r="A2360" s="26" t="s">
        <v>6169</v>
      </c>
      <c r="B2360" s="28">
        <v>1100</v>
      </c>
      <c r="C2360" s="28">
        <v>0</v>
      </c>
    </row>
    <row r="2361" spans="1:3" ht="16" x14ac:dyDescent="0.2">
      <c r="A2361" s="26" t="s">
        <v>6156</v>
      </c>
      <c r="B2361" s="28">
        <v>0</v>
      </c>
      <c r="C2361" s="28">
        <v>0</v>
      </c>
    </row>
    <row r="2362" spans="1:3" ht="16" x14ac:dyDescent="0.2">
      <c r="A2362" s="26" t="s">
        <v>12366</v>
      </c>
      <c r="B2362" s="28">
        <v>86200</v>
      </c>
      <c r="C2362" s="28">
        <v>24300</v>
      </c>
    </row>
    <row r="2363" spans="1:3" ht="16" x14ac:dyDescent="0.2">
      <c r="A2363" s="26" t="s">
        <v>12370</v>
      </c>
      <c r="B2363" s="28">
        <v>93500</v>
      </c>
      <c r="C2363" s="28">
        <v>353</v>
      </c>
    </row>
    <row r="2364" spans="1:3" ht="16" x14ac:dyDescent="0.2">
      <c r="A2364" s="26" t="s">
        <v>12062</v>
      </c>
      <c r="B2364" s="28">
        <v>42</v>
      </c>
      <c r="C2364" s="28">
        <v>0</v>
      </c>
    </row>
    <row r="2365" spans="1:3" ht="16" x14ac:dyDescent="0.2">
      <c r="A2365" s="26" t="s">
        <v>12379</v>
      </c>
      <c r="B2365" s="28">
        <v>13700</v>
      </c>
      <c r="C2365" s="28">
        <v>45</v>
      </c>
    </row>
    <row r="2366" spans="1:3" ht="16" x14ac:dyDescent="0.2">
      <c r="A2366" s="26" t="s">
        <v>12382</v>
      </c>
      <c r="B2366" s="28">
        <v>24</v>
      </c>
      <c r="C2366" s="28">
        <v>0</v>
      </c>
    </row>
    <row r="2367" spans="1:3" ht="16" x14ac:dyDescent="0.2">
      <c r="A2367" s="26" t="s">
        <v>12385</v>
      </c>
      <c r="B2367" s="28">
        <v>223000</v>
      </c>
      <c r="C2367" s="28">
        <v>8100</v>
      </c>
    </row>
    <row r="2368" spans="1:3" ht="16" x14ac:dyDescent="0.2">
      <c r="A2368" s="26" t="s">
        <v>12391</v>
      </c>
      <c r="B2368" s="28">
        <v>971000</v>
      </c>
      <c r="C2368" s="28">
        <v>88300</v>
      </c>
    </row>
    <row r="2369" spans="1:3" ht="16" x14ac:dyDescent="0.2">
      <c r="A2369" s="26" t="s">
        <v>11911</v>
      </c>
      <c r="B2369" s="28">
        <v>18</v>
      </c>
      <c r="C2369" s="28">
        <v>0</v>
      </c>
    </row>
    <row r="2370" spans="1:3" ht="16" x14ac:dyDescent="0.2">
      <c r="A2370" s="26" t="s">
        <v>12409</v>
      </c>
      <c r="B2370" s="28">
        <v>354000</v>
      </c>
      <c r="C2370" s="28">
        <v>58600</v>
      </c>
    </row>
    <row r="2371" spans="1:3" ht="16" x14ac:dyDescent="0.2">
      <c r="A2371" s="26" t="s">
        <v>11921</v>
      </c>
      <c r="B2371" s="28">
        <v>85000</v>
      </c>
      <c r="C2371" s="28">
        <v>0</v>
      </c>
    </row>
    <row r="2372" spans="1:3" ht="16" x14ac:dyDescent="0.2">
      <c r="A2372" s="26" t="s">
        <v>12410</v>
      </c>
      <c r="B2372" s="28">
        <v>29</v>
      </c>
      <c r="C2372" s="28">
        <v>0</v>
      </c>
    </row>
    <row r="2373" spans="1:3" ht="16" x14ac:dyDescent="0.2">
      <c r="A2373" s="26" t="s">
        <v>12412</v>
      </c>
      <c r="B2373" s="28">
        <v>6</v>
      </c>
      <c r="C2373" s="28">
        <v>244</v>
      </c>
    </row>
    <row r="2374" spans="1:3" ht="16" x14ac:dyDescent="0.2">
      <c r="A2374" s="26" t="s">
        <v>12413</v>
      </c>
      <c r="B2374" s="28">
        <v>161000</v>
      </c>
      <c r="C2374" s="28">
        <v>322000</v>
      </c>
    </row>
    <row r="2375" spans="1:3" ht="16" x14ac:dyDescent="0.2">
      <c r="A2375" s="26" t="s">
        <v>12414</v>
      </c>
      <c r="B2375" s="28">
        <v>6200</v>
      </c>
      <c r="C2375" s="28">
        <v>31</v>
      </c>
    </row>
    <row r="2376" spans="1:3" ht="16" x14ac:dyDescent="0.2">
      <c r="A2376" s="26" t="s">
        <v>4676</v>
      </c>
      <c r="B2376" s="28">
        <v>0</v>
      </c>
      <c r="C2376" s="28">
        <v>0</v>
      </c>
    </row>
    <row r="2377" spans="1:3" ht="16" x14ac:dyDescent="0.2">
      <c r="A2377" s="26" t="s">
        <v>6581</v>
      </c>
      <c r="B2377" s="28">
        <v>3500</v>
      </c>
      <c r="C2377" s="28">
        <v>0</v>
      </c>
    </row>
    <row r="2378" spans="1:3" ht="16" x14ac:dyDescent="0.2">
      <c r="A2378" s="26" t="s">
        <v>7531</v>
      </c>
      <c r="B2378" s="28">
        <v>8700000</v>
      </c>
      <c r="C2378" s="28">
        <v>14300</v>
      </c>
    </row>
    <row r="2379" spans="1:3" ht="16" x14ac:dyDescent="0.2">
      <c r="A2379" s="26" t="s">
        <v>7051</v>
      </c>
      <c r="B2379" s="28">
        <v>9000</v>
      </c>
      <c r="C2379" s="28">
        <v>390</v>
      </c>
    </row>
    <row r="2380" spans="1:3" ht="16" x14ac:dyDescent="0.2">
      <c r="A2380" s="26" t="s">
        <v>12430</v>
      </c>
      <c r="B2380" s="28">
        <v>6200</v>
      </c>
      <c r="C2380" s="28">
        <v>19</v>
      </c>
    </row>
    <row r="2381" spans="1:3" ht="16" x14ac:dyDescent="0.2">
      <c r="A2381" s="26"/>
      <c r="B2381" s="28" t="e">
        <v>#VALUE!</v>
      </c>
      <c r="C2381" s="28" t="e">
        <v>#VALUE!</v>
      </c>
    </row>
    <row r="2382" spans="1:3" ht="16" x14ac:dyDescent="0.2">
      <c r="A2382" s="26" t="s">
        <v>3653</v>
      </c>
      <c r="B2382" s="28">
        <v>523000</v>
      </c>
      <c r="C2382" s="28">
        <v>39500</v>
      </c>
    </row>
    <row r="2383" spans="1:3" ht="16" x14ac:dyDescent="0.2">
      <c r="A2383" s="26" t="s">
        <v>4892</v>
      </c>
      <c r="B2383" s="28">
        <v>776000</v>
      </c>
      <c r="C2383" s="28">
        <v>54300</v>
      </c>
    </row>
    <row r="2384" spans="1:3" ht="16" x14ac:dyDescent="0.2">
      <c r="A2384" s="26" t="s">
        <v>12519</v>
      </c>
      <c r="B2384" s="28">
        <v>3</v>
      </c>
      <c r="C2384" s="28">
        <v>0</v>
      </c>
    </row>
    <row r="2385" spans="1:3" ht="16" x14ac:dyDescent="0.2">
      <c r="A2385" s="26" t="s">
        <v>12149</v>
      </c>
      <c r="B2385" s="28">
        <v>2100000</v>
      </c>
      <c r="C2385" s="28">
        <v>252000</v>
      </c>
    </row>
    <row r="2386" spans="1:3" ht="16" x14ac:dyDescent="0.2">
      <c r="A2386" s="26" t="s">
        <v>12539</v>
      </c>
      <c r="B2386" s="28">
        <v>1600</v>
      </c>
      <c r="C2386" s="28">
        <v>0</v>
      </c>
    </row>
    <row r="2387" spans="1:3" ht="16" x14ac:dyDescent="0.2">
      <c r="A2387" s="26" t="s">
        <v>12546</v>
      </c>
      <c r="B2387" s="28">
        <v>1300</v>
      </c>
      <c r="C2387" s="28">
        <v>3</v>
      </c>
    </row>
    <row r="2388" spans="1:3" ht="16" x14ac:dyDescent="0.2">
      <c r="A2388" s="26" t="s">
        <v>12555</v>
      </c>
      <c r="B2388" s="28">
        <v>500</v>
      </c>
      <c r="C2388" s="28">
        <v>0</v>
      </c>
    </row>
    <row r="2389" spans="1:3" ht="16" x14ac:dyDescent="0.2">
      <c r="A2389" s="26" t="s">
        <v>4467</v>
      </c>
      <c r="B2389" s="28">
        <v>3700</v>
      </c>
      <c r="C2389" s="28">
        <v>6</v>
      </c>
    </row>
    <row r="2390" spans="1:3" ht="16" x14ac:dyDescent="0.2">
      <c r="A2390" s="26" t="s">
        <v>8600</v>
      </c>
      <c r="B2390" s="28">
        <v>12200</v>
      </c>
      <c r="C2390" s="28">
        <v>0</v>
      </c>
    </row>
    <row r="2391" spans="1:3" ht="16" x14ac:dyDescent="0.2">
      <c r="A2391" s="26" t="s">
        <v>11931</v>
      </c>
      <c r="B2391" s="28">
        <v>0</v>
      </c>
      <c r="C2391" s="28">
        <v>0</v>
      </c>
    </row>
    <row r="2392" spans="1:3" ht="16" x14ac:dyDescent="0.2">
      <c r="A2392" s="26" t="s">
        <v>11082</v>
      </c>
      <c r="B2392" s="28">
        <v>34500</v>
      </c>
      <c r="C2392" s="28">
        <v>8200</v>
      </c>
    </row>
    <row r="2393" spans="1:3" ht="16" x14ac:dyDescent="0.2">
      <c r="A2393" s="26" t="s">
        <v>12645</v>
      </c>
      <c r="B2393" s="28">
        <v>685000</v>
      </c>
      <c r="C2393" s="28">
        <v>2500</v>
      </c>
    </row>
    <row r="2394" spans="1:3" ht="16" x14ac:dyDescent="0.2">
      <c r="A2394" s="26" t="s">
        <v>4360</v>
      </c>
      <c r="B2394" s="28">
        <v>0</v>
      </c>
      <c r="C2394" s="28">
        <v>0</v>
      </c>
    </row>
    <row r="2395" spans="1:3" ht="16" x14ac:dyDescent="0.2">
      <c r="A2395" s="26" t="s">
        <v>12149</v>
      </c>
      <c r="B2395" s="28">
        <v>2100000</v>
      </c>
      <c r="C2395" s="28">
        <v>252000</v>
      </c>
    </row>
    <row r="2396" spans="1:3" ht="16" x14ac:dyDescent="0.2">
      <c r="A2396" s="26" t="s">
        <v>12690</v>
      </c>
      <c r="B2396" s="28">
        <v>0</v>
      </c>
      <c r="C2396" s="28">
        <v>0</v>
      </c>
    </row>
    <row r="2397" spans="1:3" ht="16" x14ac:dyDescent="0.2">
      <c r="A2397" s="26" t="s">
        <v>8026</v>
      </c>
      <c r="B2397" s="28">
        <v>37700</v>
      </c>
      <c r="C2397" s="28">
        <v>0</v>
      </c>
    </row>
    <row r="2398" spans="1:3" ht="16" x14ac:dyDescent="0.2">
      <c r="A2398" s="26" t="s">
        <v>532</v>
      </c>
      <c r="B2398" s="28">
        <v>664000</v>
      </c>
      <c r="C2398" s="28">
        <v>32400</v>
      </c>
    </row>
    <row r="2399" spans="1:3" ht="16" x14ac:dyDescent="0.2">
      <c r="A2399" s="26" t="s">
        <v>12800</v>
      </c>
      <c r="B2399" s="28">
        <v>3600</v>
      </c>
      <c r="C2399" s="28">
        <v>4100</v>
      </c>
    </row>
    <row r="2400" spans="1:3" ht="16" x14ac:dyDescent="0.2">
      <c r="A2400" s="26" t="s">
        <v>7204</v>
      </c>
      <c r="B2400" s="28">
        <v>30300</v>
      </c>
      <c r="C2400" s="28">
        <v>1800</v>
      </c>
    </row>
    <row r="2401" spans="1:3" ht="16" x14ac:dyDescent="0.2">
      <c r="A2401" s="26" t="s">
        <v>5989</v>
      </c>
      <c r="B2401" s="28">
        <v>27500</v>
      </c>
      <c r="C2401" s="28">
        <v>1600</v>
      </c>
    </row>
    <row r="2402" spans="1:3" ht="16" x14ac:dyDescent="0.2">
      <c r="A2402" s="26" t="s">
        <v>661</v>
      </c>
      <c r="B2402" s="28">
        <v>107000</v>
      </c>
      <c r="C2402" s="28">
        <v>697</v>
      </c>
    </row>
    <row r="2403" spans="1:3" ht="16" x14ac:dyDescent="0.2">
      <c r="A2403" s="26" t="s">
        <v>12878</v>
      </c>
      <c r="B2403" s="28">
        <v>66</v>
      </c>
      <c r="C2403" s="28">
        <v>1000</v>
      </c>
    </row>
    <row r="2404" spans="1:3" ht="16" x14ac:dyDescent="0.2">
      <c r="A2404" s="26" t="s">
        <v>6200</v>
      </c>
      <c r="B2404" s="28">
        <v>325000</v>
      </c>
      <c r="C2404" s="28">
        <v>3600</v>
      </c>
    </row>
    <row r="2405" spans="1:3" ht="16" x14ac:dyDescent="0.2">
      <c r="A2405" s="26" t="s">
        <v>12911</v>
      </c>
      <c r="B2405" s="28">
        <v>0</v>
      </c>
      <c r="C2405" s="28">
        <v>0</v>
      </c>
    </row>
    <row r="2406" spans="1:3" ht="16" x14ac:dyDescent="0.2">
      <c r="A2406" s="26" t="s">
        <v>1372</v>
      </c>
      <c r="B2406" s="28">
        <v>33400</v>
      </c>
      <c r="C2406" s="28">
        <v>3000</v>
      </c>
    </row>
    <row r="2407" spans="1:3" ht="16" x14ac:dyDescent="0.2">
      <c r="A2407" s="26" t="s">
        <v>3375</v>
      </c>
      <c r="B2407" s="28">
        <v>85000</v>
      </c>
      <c r="C2407" s="28">
        <v>39</v>
      </c>
    </row>
    <row r="2408" spans="1:3" ht="16" x14ac:dyDescent="0.2">
      <c r="A2408" s="26" t="s">
        <v>12947</v>
      </c>
      <c r="B2408" s="28">
        <v>130000</v>
      </c>
      <c r="C2408" s="28">
        <v>12100</v>
      </c>
    </row>
    <row r="2409" spans="1:3" ht="16" x14ac:dyDescent="0.2">
      <c r="A2409" s="26" t="s">
        <v>11049</v>
      </c>
      <c r="B2409" s="28">
        <v>162000</v>
      </c>
      <c r="C2409" s="28">
        <v>17600</v>
      </c>
    </row>
    <row r="2410" spans="1:3" ht="16" x14ac:dyDescent="0.2">
      <c r="A2410" s="26" t="s">
        <v>11800</v>
      </c>
      <c r="B2410" s="28">
        <v>1400</v>
      </c>
      <c r="C2410" s="28">
        <v>3500</v>
      </c>
    </row>
    <row r="2411" spans="1:3" ht="16" x14ac:dyDescent="0.2">
      <c r="A2411" s="26" t="s">
        <v>12986</v>
      </c>
      <c r="B2411" s="28">
        <v>0</v>
      </c>
      <c r="C2411" s="28">
        <v>0</v>
      </c>
    </row>
    <row r="2412" spans="1:3" ht="16" x14ac:dyDescent="0.2">
      <c r="A2412" s="26" t="s">
        <v>12998</v>
      </c>
      <c r="B2412" s="28">
        <v>0</v>
      </c>
      <c r="C2412" s="28">
        <v>0</v>
      </c>
    </row>
    <row r="2413" spans="1:3" ht="16" x14ac:dyDescent="0.2">
      <c r="A2413" s="26" t="s">
        <v>7833</v>
      </c>
      <c r="B2413" s="28">
        <v>128000</v>
      </c>
      <c r="C2413" s="28">
        <v>13000</v>
      </c>
    </row>
    <row r="2414" spans="1:3" ht="16" x14ac:dyDescent="0.2">
      <c r="A2414" s="26" t="s">
        <v>11946</v>
      </c>
      <c r="B2414" s="28">
        <v>2200</v>
      </c>
      <c r="C2414" s="28">
        <v>0</v>
      </c>
    </row>
    <row r="2415" spans="1:3" ht="16" x14ac:dyDescent="0.2">
      <c r="A2415" s="26" t="s">
        <v>10457</v>
      </c>
      <c r="B2415" s="28">
        <v>605</v>
      </c>
      <c r="C2415" s="28">
        <v>2400</v>
      </c>
    </row>
    <row r="2416" spans="1:3" ht="16" x14ac:dyDescent="0.2">
      <c r="A2416" s="26" t="s">
        <v>2701</v>
      </c>
      <c r="B2416" s="28">
        <v>418000</v>
      </c>
      <c r="C2416" s="28">
        <v>13200</v>
      </c>
    </row>
    <row r="2417" spans="1:3" ht="16" x14ac:dyDescent="0.2">
      <c r="A2417" s="26" t="s">
        <v>13160</v>
      </c>
      <c r="B2417" s="28">
        <v>5300</v>
      </c>
      <c r="C2417" s="28">
        <v>2700</v>
      </c>
    </row>
    <row r="2418" spans="1:3" ht="16" x14ac:dyDescent="0.2">
      <c r="A2418" s="26" t="s">
        <v>206</v>
      </c>
      <c r="B2418" s="28">
        <v>617000</v>
      </c>
      <c r="C2418" s="28">
        <v>107000</v>
      </c>
    </row>
    <row r="2419" spans="1:3" ht="16" x14ac:dyDescent="0.2">
      <c r="A2419" s="26" t="s">
        <v>13206</v>
      </c>
      <c r="B2419" s="28">
        <v>2900</v>
      </c>
      <c r="C2419" s="28">
        <v>18</v>
      </c>
    </row>
    <row r="2420" spans="1:3" ht="16" x14ac:dyDescent="0.2">
      <c r="A2420" s="26" t="s">
        <v>13231</v>
      </c>
      <c r="B2420" s="28">
        <v>6200</v>
      </c>
      <c r="C2420" s="28">
        <v>0</v>
      </c>
    </row>
    <row r="2421" spans="1:3" ht="16" x14ac:dyDescent="0.2">
      <c r="A2421" s="26" t="s">
        <v>13257</v>
      </c>
      <c r="B2421" s="28">
        <v>762000</v>
      </c>
      <c r="C2421" s="28">
        <v>42200</v>
      </c>
    </row>
    <row r="2422" spans="1:3" ht="16" x14ac:dyDescent="0.2">
      <c r="A2422" s="26" t="s">
        <v>13280</v>
      </c>
      <c r="B2422" s="28">
        <v>0</v>
      </c>
      <c r="C2422" s="28">
        <v>0</v>
      </c>
    </row>
    <row r="2423" spans="1:3" ht="16" x14ac:dyDescent="0.2">
      <c r="A2423" s="26" t="s">
        <v>940</v>
      </c>
      <c r="B2423" s="28">
        <v>182000</v>
      </c>
      <c r="C2423" s="28">
        <v>68400</v>
      </c>
    </row>
    <row r="2424" spans="1:3" ht="16" x14ac:dyDescent="0.2">
      <c r="A2424" s="26" t="s">
        <v>13318</v>
      </c>
      <c r="B2424" s="28">
        <v>3600</v>
      </c>
      <c r="C2424" s="28">
        <v>861</v>
      </c>
    </row>
    <row r="2425" spans="1:3" ht="16" x14ac:dyDescent="0.2">
      <c r="A2425" s="26" t="s">
        <v>5959</v>
      </c>
      <c r="B2425" s="28">
        <v>10700000</v>
      </c>
      <c r="C2425" s="28">
        <v>1200000</v>
      </c>
    </row>
    <row r="2426" spans="1:3" ht="16" x14ac:dyDescent="0.2">
      <c r="A2426" s="26" t="s">
        <v>13352</v>
      </c>
      <c r="B2426" s="28">
        <v>3400</v>
      </c>
      <c r="C2426" s="28">
        <v>465</v>
      </c>
    </row>
    <row r="2427" spans="1:3" ht="16" x14ac:dyDescent="0.2">
      <c r="A2427" s="26" t="s">
        <v>13368</v>
      </c>
      <c r="B2427" s="28">
        <v>30</v>
      </c>
      <c r="C2427" s="28">
        <v>0</v>
      </c>
    </row>
    <row r="2428" spans="1:3" ht="16" x14ac:dyDescent="0.2">
      <c r="A2428" s="26" t="s">
        <v>13388</v>
      </c>
      <c r="B2428" s="28">
        <v>43100</v>
      </c>
      <c r="C2428" s="28">
        <v>4100</v>
      </c>
    </row>
    <row r="2429" spans="1:3" ht="16" x14ac:dyDescent="0.2">
      <c r="A2429" s="26" t="s">
        <v>4039</v>
      </c>
      <c r="B2429" s="28">
        <v>15900</v>
      </c>
      <c r="C2429" s="28">
        <v>0</v>
      </c>
    </row>
    <row r="2430" spans="1:3" ht="16" x14ac:dyDescent="0.2">
      <c r="A2430" s="26" t="s">
        <v>13498</v>
      </c>
      <c r="B2430" s="28">
        <v>6300</v>
      </c>
      <c r="C2430" s="28">
        <v>9000</v>
      </c>
    </row>
    <row r="2431" spans="1:3" ht="16" x14ac:dyDescent="0.2">
      <c r="A2431" s="26" t="s">
        <v>13526</v>
      </c>
      <c r="B2431" s="28">
        <v>49600</v>
      </c>
      <c r="C2431" s="28">
        <v>1200</v>
      </c>
    </row>
    <row r="2432" spans="1:3" ht="16" x14ac:dyDescent="0.2">
      <c r="A2432" s="26" t="s">
        <v>13548</v>
      </c>
      <c r="B2432" s="28">
        <v>99500</v>
      </c>
      <c r="C2432" s="28">
        <v>754</v>
      </c>
    </row>
    <row r="2433" spans="1:3" ht="16" x14ac:dyDescent="0.2">
      <c r="A2433" s="26" t="s">
        <v>10835</v>
      </c>
      <c r="B2433" s="28">
        <v>30000</v>
      </c>
      <c r="C2433" s="28">
        <v>1400</v>
      </c>
    </row>
    <row r="2434" spans="1:3" ht="16" x14ac:dyDescent="0.2">
      <c r="A2434" s="26" t="s">
        <v>69</v>
      </c>
      <c r="B2434" s="28">
        <v>389000</v>
      </c>
      <c r="C2434" s="28">
        <v>1200</v>
      </c>
    </row>
    <row r="2435" spans="1:3" ht="16" x14ac:dyDescent="0.2">
      <c r="A2435" s="26" t="s">
        <v>13602</v>
      </c>
      <c r="B2435" s="28">
        <v>0</v>
      </c>
      <c r="C2435" s="28">
        <v>0</v>
      </c>
    </row>
    <row r="2436" spans="1:3" ht="16" x14ac:dyDescent="0.2">
      <c r="A2436" s="26" t="s">
        <v>10835</v>
      </c>
      <c r="B2436" s="28">
        <v>30000</v>
      </c>
      <c r="C2436" s="28">
        <v>1400</v>
      </c>
    </row>
    <row r="2437" spans="1:3" ht="16" x14ac:dyDescent="0.2">
      <c r="A2437" s="26" t="s">
        <v>81</v>
      </c>
      <c r="B2437" s="28">
        <v>874000</v>
      </c>
      <c r="C2437" s="28">
        <v>28200</v>
      </c>
    </row>
    <row r="2438" spans="1:3" ht="16" x14ac:dyDescent="0.2">
      <c r="A2438" s="26" t="s">
        <v>117</v>
      </c>
      <c r="B2438" s="28">
        <v>239</v>
      </c>
      <c r="C2438" s="28">
        <v>12300</v>
      </c>
    </row>
    <row r="2439" spans="1:3" ht="16" x14ac:dyDescent="0.2">
      <c r="A2439" s="26" t="s">
        <v>162</v>
      </c>
      <c r="B2439" s="28">
        <v>691000</v>
      </c>
      <c r="C2439" s="28">
        <v>39900</v>
      </c>
    </row>
    <row r="2440" spans="1:3" ht="16" x14ac:dyDescent="0.2">
      <c r="A2440" s="26" t="s">
        <v>105</v>
      </c>
      <c r="B2440" s="28">
        <v>25000</v>
      </c>
      <c r="C2440" s="28">
        <v>1800</v>
      </c>
    </row>
    <row r="2441" spans="1:3" ht="16" x14ac:dyDescent="0.2">
      <c r="A2441" s="26" t="s">
        <v>171</v>
      </c>
      <c r="B2441" s="28">
        <v>323</v>
      </c>
      <c r="C2441" s="28">
        <v>0</v>
      </c>
    </row>
    <row r="2442" spans="1:3" ht="16" x14ac:dyDescent="0.2">
      <c r="A2442" s="26" t="s">
        <v>13699</v>
      </c>
      <c r="B2442" s="28">
        <v>246</v>
      </c>
      <c r="C2442" s="28">
        <v>11600</v>
      </c>
    </row>
    <row r="2443" spans="1:3" ht="16" x14ac:dyDescent="0.2">
      <c r="A2443" s="26" t="s">
        <v>218</v>
      </c>
      <c r="B2443" s="28">
        <v>24500</v>
      </c>
      <c r="C2443" s="28">
        <v>65</v>
      </c>
    </row>
    <row r="2444" spans="1:3" ht="16" x14ac:dyDescent="0.2">
      <c r="A2444" s="26" t="s">
        <v>294</v>
      </c>
      <c r="B2444" s="28">
        <v>43400</v>
      </c>
      <c r="C2444" s="28">
        <v>97</v>
      </c>
    </row>
    <row r="2445" spans="1:3" ht="16" x14ac:dyDescent="0.2">
      <c r="A2445" s="26" t="s">
        <v>13778</v>
      </c>
      <c r="B2445" s="28">
        <v>74</v>
      </c>
      <c r="C2445" s="28">
        <v>0</v>
      </c>
    </row>
    <row r="2446" spans="1:3" ht="16" x14ac:dyDescent="0.2">
      <c r="A2446" s="26" t="s">
        <v>13809</v>
      </c>
      <c r="B2446" s="28">
        <v>4100</v>
      </c>
      <c r="C2446" s="28">
        <v>0</v>
      </c>
    </row>
    <row r="2447" spans="1:3" ht="16" x14ac:dyDescent="0.2">
      <c r="A2447" s="26" t="s">
        <v>13824</v>
      </c>
      <c r="B2447" s="28">
        <v>0</v>
      </c>
      <c r="C2447" s="28">
        <v>0</v>
      </c>
    </row>
    <row r="2448" spans="1:3" ht="16" x14ac:dyDescent="0.2">
      <c r="A2448" s="26" t="s">
        <v>13846</v>
      </c>
      <c r="B2448" s="28">
        <v>0</v>
      </c>
      <c r="C2448" s="28">
        <v>0</v>
      </c>
    </row>
    <row r="2449" spans="1:3" ht="16" x14ac:dyDescent="0.2">
      <c r="A2449" s="26" t="s">
        <v>13874</v>
      </c>
      <c r="B2449" s="28">
        <v>5</v>
      </c>
      <c r="C2449" s="28">
        <v>0</v>
      </c>
    </row>
    <row r="2450" spans="1:3" ht="16" x14ac:dyDescent="0.2">
      <c r="A2450" s="26" t="s">
        <v>13895</v>
      </c>
      <c r="B2450" s="28">
        <v>1000</v>
      </c>
      <c r="C2450" s="28">
        <v>0</v>
      </c>
    </row>
    <row r="2451" spans="1:3" ht="16" x14ac:dyDescent="0.2">
      <c r="A2451" s="26" t="s">
        <v>13917</v>
      </c>
      <c r="B2451" s="28">
        <v>0</v>
      </c>
      <c r="C2451" s="28">
        <v>0</v>
      </c>
    </row>
    <row r="2452" spans="1:3" ht="16" x14ac:dyDescent="0.2">
      <c r="A2452" s="26" t="s">
        <v>598</v>
      </c>
      <c r="B2452" s="28">
        <v>1300000000</v>
      </c>
      <c r="C2452" s="28">
        <v>4000000</v>
      </c>
    </row>
    <row r="2453" spans="1:3" ht="16" x14ac:dyDescent="0.2">
      <c r="A2453" s="26" t="s">
        <v>13954</v>
      </c>
      <c r="B2453" s="28">
        <v>3100</v>
      </c>
      <c r="C2453" s="28">
        <v>0</v>
      </c>
    </row>
    <row r="2454" spans="1:3" ht="16" x14ac:dyDescent="0.2">
      <c r="A2454" s="26"/>
      <c r="B2454" s="28" t="e">
        <v>#VALUE!</v>
      </c>
      <c r="C2454" s="28" t="e">
        <v>#VALUE!</v>
      </c>
    </row>
    <row r="2455" spans="1:3" ht="16" x14ac:dyDescent="0.2">
      <c r="A2455" s="26" t="s">
        <v>612</v>
      </c>
      <c r="B2455" s="28">
        <v>15300</v>
      </c>
      <c r="C2455" s="28">
        <v>10</v>
      </c>
    </row>
    <row r="2456" spans="1:3" ht="16" x14ac:dyDescent="0.2">
      <c r="A2456" s="26" t="s">
        <v>661</v>
      </c>
      <c r="B2456" s="28">
        <v>107000</v>
      </c>
      <c r="C2456" s="28">
        <v>697</v>
      </c>
    </row>
    <row r="2457" spans="1:3" ht="16" x14ac:dyDescent="0.2">
      <c r="A2457" s="26" t="s">
        <v>14014</v>
      </c>
      <c r="B2457" s="28">
        <v>48</v>
      </c>
      <c r="C2457" s="28">
        <v>1</v>
      </c>
    </row>
    <row r="2458" spans="1:3" ht="16" x14ac:dyDescent="0.2">
      <c r="A2458" s="26" t="s">
        <v>14028</v>
      </c>
      <c r="B2458" s="28">
        <v>2</v>
      </c>
      <c r="C2458" s="28">
        <v>0</v>
      </c>
    </row>
    <row r="2459" spans="1:3" ht="16" x14ac:dyDescent="0.2">
      <c r="A2459" s="26" t="s">
        <v>1817</v>
      </c>
      <c r="B2459" s="28">
        <v>8800</v>
      </c>
      <c r="C2459" s="28">
        <v>61</v>
      </c>
    </row>
    <row r="2460" spans="1:3" ht="16" x14ac:dyDescent="0.2">
      <c r="A2460" s="26" t="s">
        <v>1835</v>
      </c>
      <c r="B2460" s="28">
        <v>14500</v>
      </c>
      <c r="C2460" s="28">
        <v>4300</v>
      </c>
    </row>
    <row r="2461" spans="1:3" ht="16" x14ac:dyDescent="0.2">
      <c r="A2461" s="26" t="s">
        <v>14105</v>
      </c>
      <c r="B2461" s="28">
        <v>0</v>
      </c>
      <c r="C2461" s="28">
        <v>0</v>
      </c>
    </row>
    <row r="2462" spans="1:3" ht="16" x14ac:dyDescent="0.2">
      <c r="A2462" s="26" t="s">
        <v>722</v>
      </c>
      <c r="B2462" s="28">
        <v>402000</v>
      </c>
      <c r="C2462" s="28">
        <v>0</v>
      </c>
    </row>
    <row r="2463" spans="1:3" ht="16" x14ac:dyDescent="0.2">
      <c r="A2463" s="26" t="s">
        <v>731</v>
      </c>
      <c r="B2463" s="28">
        <v>53</v>
      </c>
      <c r="C2463" s="28">
        <v>0</v>
      </c>
    </row>
    <row r="2464" spans="1:3" ht="16" x14ac:dyDescent="0.2">
      <c r="A2464" s="26" t="s">
        <v>742</v>
      </c>
      <c r="B2464" s="28">
        <v>1100</v>
      </c>
      <c r="C2464" s="28">
        <v>0</v>
      </c>
    </row>
    <row r="2465" spans="1:3" ht="16" x14ac:dyDescent="0.2">
      <c r="A2465" s="26" t="s">
        <v>14202</v>
      </c>
      <c r="B2465" s="28">
        <v>2300</v>
      </c>
      <c r="C2465" s="28">
        <v>0</v>
      </c>
    </row>
    <row r="2466" spans="1:3" ht="16" x14ac:dyDescent="0.2">
      <c r="A2466" s="26" t="s">
        <v>809</v>
      </c>
      <c r="B2466" s="28">
        <v>71700</v>
      </c>
      <c r="C2466" s="28">
        <v>20800</v>
      </c>
    </row>
    <row r="2467" spans="1:3" ht="16" x14ac:dyDescent="0.2">
      <c r="A2467" s="26" t="s">
        <v>855</v>
      </c>
      <c r="B2467" s="28">
        <v>31</v>
      </c>
      <c r="C2467" s="28">
        <v>0</v>
      </c>
    </row>
    <row r="2468" spans="1:3" ht="16" x14ac:dyDescent="0.2">
      <c r="A2468" s="26" t="s">
        <v>2041</v>
      </c>
      <c r="B2468" s="28">
        <v>215</v>
      </c>
      <c r="C2468" s="28">
        <v>0</v>
      </c>
    </row>
    <row r="2469" spans="1:3" ht="16" x14ac:dyDescent="0.2">
      <c r="A2469" s="26" t="s">
        <v>14282</v>
      </c>
      <c r="B2469" s="28">
        <v>20</v>
      </c>
      <c r="C2469" s="28">
        <v>0</v>
      </c>
    </row>
    <row r="2470" spans="1:3" ht="16" x14ac:dyDescent="0.2">
      <c r="A2470" s="26" t="s">
        <v>873</v>
      </c>
      <c r="B2470" s="28">
        <v>6600</v>
      </c>
      <c r="C2470" s="28">
        <v>76</v>
      </c>
    </row>
    <row r="2471" spans="1:3" ht="16" x14ac:dyDescent="0.2">
      <c r="A2471" s="26" t="s">
        <v>14306</v>
      </c>
      <c r="B2471" s="28">
        <v>293</v>
      </c>
      <c r="C2471" s="28">
        <v>0</v>
      </c>
    </row>
    <row r="2472" spans="1:3" ht="16" x14ac:dyDescent="0.2">
      <c r="A2472" s="26" t="s">
        <v>14319</v>
      </c>
      <c r="B2472" s="28">
        <v>751</v>
      </c>
      <c r="C2472" s="28">
        <v>0</v>
      </c>
    </row>
    <row r="2473" spans="1:3" ht="16" x14ac:dyDescent="0.2">
      <c r="A2473" s="26" t="s">
        <v>953</v>
      </c>
      <c r="B2473" s="28">
        <v>324</v>
      </c>
      <c r="C2473" s="28">
        <v>0</v>
      </c>
    </row>
    <row r="2474" spans="1:3" ht="16" x14ac:dyDescent="0.2">
      <c r="A2474" s="26" t="s">
        <v>1010</v>
      </c>
      <c r="B2474" s="28">
        <v>1300</v>
      </c>
      <c r="C2474" s="28">
        <v>10200</v>
      </c>
    </row>
    <row r="2475" spans="1:3" ht="16" x14ac:dyDescent="0.2">
      <c r="A2475" s="26" t="s">
        <v>2097</v>
      </c>
      <c r="B2475" s="28">
        <v>303000</v>
      </c>
      <c r="C2475" s="28">
        <v>17200</v>
      </c>
    </row>
    <row r="2476" spans="1:3" ht="16" x14ac:dyDescent="0.2">
      <c r="A2476" s="26" t="s">
        <v>14363</v>
      </c>
      <c r="B2476" s="28">
        <v>40</v>
      </c>
      <c r="C2476" s="28">
        <v>0</v>
      </c>
    </row>
    <row r="2477" spans="1:3" ht="16" x14ac:dyDescent="0.2">
      <c r="A2477" s="26" t="s">
        <v>1097</v>
      </c>
      <c r="B2477" s="28">
        <v>39200</v>
      </c>
      <c r="C2477" s="28">
        <v>0</v>
      </c>
    </row>
    <row r="2478" spans="1:3" ht="16" x14ac:dyDescent="0.2">
      <c r="A2478" s="26" t="s">
        <v>14431</v>
      </c>
      <c r="B2478" s="28">
        <v>3</v>
      </c>
      <c r="C2478" s="28">
        <v>529</v>
      </c>
    </row>
    <row r="2479" spans="1:3" ht="16" x14ac:dyDescent="0.2">
      <c r="A2479" s="26" t="s">
        <v>14450</v>
      </c>
      <c r="B2479" s="28">
        <v>1400</v>
      </c>
      <c r="C2479" s="28">
        <v>0</v>
      </c>
    </row>
    <row r="2480" spans="1:3" ht="16" x14ac:dyDescent="0.2">
      <c r="A2480" s="26" t="s">
        <v>14465</v>
      </c>
      <c r="B2480" s="28">
        <v>8200</v>
      </c>
      <c r="C2480" s="28">
        <v>153</v>
      </c>
    </row>
    <row r="2481" spans="1:3" ht="16" x14ac:dyDescent="0.2">
      <c r="A2481" s="26" t="s">
        <v>2202</v>
      </c>
      <c r="B2481" s="28">
        <v>111</v>
      </c>
      <c r="C2481" s="28">
        <v>1000</v>
      </c>
    </row>
    <row r="2482" spans="1:3" ht="16" x14ac:dyDescent="0.2">
      <c r="A2482" s="26" t="s">
        <v>14523</v>
      </c>
      <c r="B2482" s="28">
        <v>2300</v>
      </c>
      <c r="C2482" s="28">
        <v>86</v>
      </c>
    </row>
    <row r="2483" spans="1:3" ht="16" x14ac:dyDescent="0.2">
      <c r="A2483" s="26" t="s">
        <v>14561</v>
      </c>
      <c r="B2483" s="28">
        <v>0</v>
      </c>
      <c r="C2483" s="28">
        <v>0</v>
      </c>
    </row>
    <row r="2484" spans="1:3" ht="16" x14ac:dyDescent="0.2">
      <c r="A2484" s="26"/>
      <c r="B2484" s="28" t="e">
        <v>#VALUE!</v>
      </c>
      <c r="C2484" s="28" t="e">
        <v>#VALUE!</v>
      </c>
    </row>
    <row r="2485" spans="1:3" ht="16" x14ac:dyDescent="0.2">
      <c r="A2485" s="26" t="s">
        <v>14620</v>
      </c>
      <c r="B2485" s="28">
        <v>179000</v>
      </c>
      <c r="C2485" s="28">
        <v>989</v>
      </c>
    </row>
    <row r="2486" spans="1:3" ht="16" x14ac:dyDescent="0.2">
      <c r="A2486" s="26" t="s">
        <v>2274</v>
      </c>
      <c r="B2486" s="28">
        <v>178</v>
      </c>
      <c r="C2486" s="28">
        <v>0</v>
      </c>
    </row>
    <row r="2487" spans="1:3" ht="16" x14ac:dyDescent="0.2">
      <c r="A2487" s="26" t="s">
        <v>14650</v>
      </c>
      <c r="B2487" s="28">
        <v>1100</v>
      </c>
      <c r="C2487" s="28">
        <v>30</v>
      </c>
    </row>
    <row r="2488" spans="1:3" ht="16" x14ac:dyDescent="0.2">
      <c r="A2488" s="26"/>
      <c r="B2488" s="28" t="e">
        <v>#VALUE!</v>
      </c>
      <c r="C2488" s="28" t="e">
        <v>#VALUE!</v>
      </c>
    </row>
    <row r="2489" spans="1:3" ht="16" x14ac:dyDescent="0.2">
      <c r="A2489" s="26" t="s">
        <v>14685</v>
      </c>
      <c r="B2489" s="28">
        <v>0</v>
      </c>
      <c r="C2489" s="28">
        <v>0</v>
      </c>
    </row>
    <row r="2490" spans="1:3" ht="16" x14ac:dyDescent="0.2">
      <c r="A2490" s="26" t="s">
        <v>2366</v>
      </c>
      <c r="B2490" s="28">
        <v>2600000</v>
      </c>
      <c r="C2490" s="28">
        <v>56700</v>
      </c>
    </row>
    <row r="2491" spans="1:3" ht="16" x14ac:dyDescent="0.2">
      <c r="A2491" s="26" t="s">
        <v>1257</v>
      </c>
      <c r="B2491" s="28">
        <v>46800</v>
      </c>
      <c r="C2491" s="28">
        <v>0</v>
      </c>
    </row>
    <row r="2492" spans="1:3" ht="16" x14ac:dyDescent="0.2">
      <c r="A2492" s="26" t="s">
        <v>2477</v>
      </c>
      <c r="B2492" s="28">
        <v>198000</v>
      </c>
      <c r="C2492" s="28">
        <v>19200</v>
      </c>
    </row>
    <row r="2493" spans="1:3" ht="16" x14ac:dyDescent="0.2">
      <c r="A2493" s="26" t="s">
        <v>14820</v>
      </c>
      <c r="B2493" s="28">
        <v>4100</v>
      </c>
      <c r="C2493" s="28">
        <v>0</v>
      </c>
    </row>
    <row r="2494" spans="1:3" ht="16" x14ac:dyDescent="0.2">
      <c r="A2494" s="26" t="s">
        <v>1297</v>
      </c>
      <c r="B2494" s="28">
        <v>534</v>
      </c>
      <c r="C2494" s="28">
        <v>5</v>
      </c>
    </row>
    <row r="2495" spans="1:3" ht="16" x14ac:dyDescent="0.2">
      <c r="A2495" s="26" t="s">
        <v>14868</v>
      </c>
      <c r="B2495" s="28">
        <v>0</v>
      </c>
      <c r="C2495" s="28">
        <v>0</v>
      </c>
    </row>
    <row r="2496" spans="1:3" ht="16" x14ac:dyDescent="0.2">
      <c r="A2496" s="26" t="s">
        <v>14894</v>
      </c>
      <c r="B2496" s="28">
        <v>26</v>
      </c>
      <c r="C2496" s="28">
        <v>202</v>
      </c>
    </row>
    <row r="2497" spans="1:3" ht="16" x14ac:dyDescent="0.2">
      <c r="A2497" s="26" t="s">
        <v>14925</v>
      </c>
      <c r="B2497" s="28">
        <v>7500</v>
      </c>
      <c r="C2497" s="28">
        <v>24100</v>
      </c>
    </row>
    <row r="2498" spans="1:3" ht="16" x14ac:dyDescent="0.2">
      <c r="A2498" s="26" t="s">
        <v>14951</v>
      </c>
      <c r="B2498" s="28">
        <v>1100</v>
      </c>
      <c r="C2498" s="28">
        <v>0</v>
      </c>
    </row>
    <row r="2499" spans="1:3" ht="16" x14ac:dyDescent="0.2">
      <c r="A2499" s="26" t="s">
        <v>14971</v>
      </c>
      <c r="B2499" s="28">
        <v>0</v>
      </c>
      <c r="C2499" s="28">
        <v>0</v>
      </c>
    </row>
    <row r="2500" spans="1:3" ht="16" x14ac:dyDescent="0.2">
      <c r="A2500" s="26" t="s">
        <v>15005</v>
      </c>
      <c r="B2500" s="28">
        <v>38</v>
      </c>
      <c r="C2500" s="28">
        <v>0</v>
      </c>
    </row>
    <row r="2501" spans="1:3" ht="16" x14ac:dyDescent="0.2">
      <c r="A2501" s="26" t="s">
        <v>15038</v>
      </c>
      <c r="B2501" s="28">
        <v>0</v>
      </c>
      <c r="C2501" s="28">
        <v>0</v>
      </c>
    </row>
    <row r="2502" spans="1:3" ht="16" x14ac:dyDescent="0.2">
      <c r="A2502" s="26" t="s">
        <v>15070</v>
      </c>
      <c r="B2502" s="28">
        <v>4</v>
      </c>
      <c r="C2502" s="28">
        <v>0</v>
      </c>
    </row>
    <row r="2503" spans="1:3" ht="16" x14ac:dyDescent="0.2">
      <c r="A2503" s="26" t="s">
        <v>1329</v>
      </c>
      <c r="B2503" s="28">
        <v>3100</v>
      </c>
      <c r="C2503" s="28">
        <v>0</v>
      </c>
    </row>
    <row r="2504" spans="1:3" ht="16" x14ac:dyDescent="0.2">
      <c r="A2504" s="26" t="s">
        <v>15111</v>
      </c>
      <c r="B2504" s="28">
        <v>0</v>
      </c>
      <c r="C2504" s="28">
        <v>0</v>
      </c>
    </row>
    <row r="2505" spans="1:3" ht="16" x14ac:dyDescent="0.2">
      <c r="A2505" s="26" t="s">
        <v>15135</v>
      </c>
      <c r="B2505" s="28">
        <v>0</v>
      </c>
      <c r="C2505" s="28">
        <v>0</v>
      </c>
    </row>
    <row r="2506" spans="1:3" ht="16" x14ac:dyDescent="0.2">
      <c r="A2506" s="26" t="s">
        <v>15153</v>
      </c>
      <c r="B2506" s="28">
        <v>564</v>
      </c>
      <c r="C2506" s="28">
        <v>150</v>
      </c>
    </row>
    <row r="2507" spans="1:3" ht="16" x14ac:dyDescent="0.2">
      <c r="A2507" s="26" t="s">
        <v>15175</v>
      </c>
      <c r="B2507" s="28">
        <v>14</v>
      </c>
      <c r="C2507" s="28">
        <v>0</v>
      </c>
    </row>
    <row r="2508" spans="1:3" ht="16" x14ac:dyDescent="0.2">
      <c r="A2508" s="26" t="s">
        <v>15195</v>
      </c>
      <c r="B2508" s="28">
        <v>156</v>
      </c>
      <c r="C2508" s="28">
        <v>8</v>
      </c>
    </row>
    <row r="2509" spans="1:3" ht="16" x14ac:dyDescent="0.2">
      <c r="A2509" s="26" t="s">
        <v>2566</v>
      </c>
      <c r="B2509" s="28">
        <v>0</v>
      </c>
      <c r="C2509" s="28">
        <v>0</v>
      </c>
    </row>
    <row r="2510" spans="1:3" ht="16" x14ac:dyDescent="0.2">
      <c r="A2510" s="26" t="s">
        <v>15301</v>
      </c>
      <c r="B2510" s="28">
        <v>6</v>
      </c>
      <c r="C2510" s="28">
        <v>0</v>
      </c>
    </row>
    <row r="2511" spans="1:3" ht="16" x14ac:dyDescent="0.2">
      <c r="A2511" s="26" t="s">
        <v>15320</v>
      </c>
      <c r="B2511" s="28">
        <v>0</v>
      </c>
      <c r="C2511" s="28">
        <v>0</v>
      </c>
    </row>
    <row r="2512" spans="1:3" ht="16" x14ac:dyDescent="0.2">
      <c r="A2512" s="26" t="s">
        <v>15344</v>
      </c>
      <c r="B2512" s="28">
        <v>0</v>
      </c>
      <c r="C2512" s="28">
        <v>0</v>
      </c>
    </row>
    <row r="2513" spans="1:3" ht="16" x14ac:dyDescent="0.2">
      <c r="A2513" s="26" t="s">
        <v>15370</v>
      </c>
      <c r="B2513" s="28">
        <v>0</v>
      </c>
      <c r="C2513" s="28">
        <v>0</v>
      </c>
    </row>
    <row r="2514" spans="1:3" ht="16" x14ac:dyDescent="0.2">
      <c r="A2514" s="26" t="s">
        <v>15400</v>
      </c>
      <c r="B2514" s="28">
        <v>40400</v>
      </c>
      <c r="C2514" s="28">
        <v>293</v>
      </c>
    </row>
    <row r="2515" spans="1:3" ht="16" x14ac:dyDescent="0.2">
      <c r="A2515" s="26" t="s">
        <v>15422</v>
      </c>
      <c r="B2515" s="28">
        <v>6500</v>
      </c>
      <c r="C2515" s="28">
        <v>0</v>
      </c>
    </row>
    <row r="2516" spans="1:3" ht="16" x14ac:dyDescent="0.2">
      <c r="A2516" s="26" t="s">
        <v>15458</v>
      </c>
      <c r="B2516" s="28">
        <v>0</v>
      </c>
      <c r="C2516" s="28">
        <v>0</v>
      </c>
    </row>
    <row r="2517" spans="1:3" ht="16" x14ac:dyDescent="0.2">
      <c r="A2517" s="26" t="s">
        <v>15496</v>
      </c>
      <c r="B2517" s="28">
        <v>4400</v>
      </c>
      <c r="C2517" s="28">
        <v>165</v>
      </c>
    </row>
    <row r="2518" spans="1:3" ht="16" x14ac:dyDescent="0.2">
      <c r="A2518" s="26" t="s">
        <v>15533</v>
      </c>
      <c r="B2518" s="28">
        <v>905</v>
      </c>
      <c r="C2518" s="28">
        <v>0</v>
      </c>
    </row>
    <row r="2519" spans="1:3" ht="16" x14ac:dyDescent="0.2">
      <c r="A2519" s="26" t="s">
        <v>1443</v>
      </c>
      <c r="B2519" s="28">
        <v>156000</v>
      </c>
      <c r="C2519" s="28">
        <v>214</v>
      </c>
    </row>
    <row r="2520" spans="1:3" ht="16" x14ac:dyDescent="0.2">
      <c r="A2520" s="26" t="s">
        <v>15597</v>
      </c>
      <c r="B2520" s="28">
        <v>11600</v>
      </c>
      <c r="C2520" s="28">
        <v>0</v>
      </c>
    </row>
    <row r="2521" spans="1:3" ht="16" x14ac:dyDescent="0.2">
      <c r="A2521" s="26" t="s">
        <v>15609</v>
      </c>
      <c r="B2521" s="28">
        <v>15000</v>
      </c>
      <c r="C2521" s="28">
        <v>11800</v>
      </c>
    </row>
    <row r="2522" spans="1:3" ht="16" x14ac:dyDescent="0.2">
      <c r="A2522" s="26" t="s">
        <v>1508</v>
      </c>
      <c r="B2522" s="28">
        <v>108000</v>
      </c>
      <c r="C2522" s="28">
        <v>16000</v>
      </c>
    </row>
    <row r="2523" spans="1:3" ht="16" x14ac:dyDescent="0.2">
      <c r="A2523" s="26" t="s">
        <v>1539</v>
      </c>
      <c r="B2523" s="28">
        <v>913000</v>
      </c>
      <c r="C2523" s="28">
        <v>428000</v>
      </c>
    </row>
    <row r="2524" spans="1:3" ht="16" x14ac:dyDescent="0.2">
      <c r="A2524" s="26" t="s">
        <v>15625</v>
      </c>
      <c r="B2524" s="28">
        <v>0</v>
      </c>
      <c r="C2524" s="28">
        <v>0</v>
      </c>
    </row>
    <row r="2525" spans="1:3" ht="16" x14ac:dyDescent="0.2">
      <c r="A2525" s="26"/>
      <c r="B2525" s="28" t="e">
        <v>#VALUE!</v>
      </c>
      <c r="C2525" s="28" t="e">
        <v>#VALUE!</v>
      </c>
    </row>
    <row r="2526" spans="1:3" ht="16" x14ac:dyDescent="0.2">
      <c r="A2526" s="26" t="s">
        <v>15638</v>
      </c>
      <c r="B2526" s="28">
        <v>7800</v>
      </c>
      <c r="C2526" s="28">
        <v>30400</v>
      </c>
    </row>
    <row r="2527" spans="1:3" ht="16" x14ac:dyDescent="0.2">
      <c r="A2527" s="26" t="s">
        <v>2743</v>
      </c>
      <c r="B2527" s="28">
        <v>40</v>
      </c>
      <c r="C2527" s="28">
        <v>2300</v>
      </c>
    </row>
    <row r="2528" spans="1:3" ht="16" x14ac:dyDescent="0.2">
      <c r="A2528" s="26" t="s">
        <v>2753</v>
      </c>
      <c r="B2528" s="28">
        <v>15200</v>
      </c>
      <c r="C2528" s="28">
        <v>186</v>
      </c>
    </row>
    <row r="2529" spans="1:3" ht="16" x14ac:dyDescent="0.2">
      <c r="A2529" s="26" t="s">
        <v>2824</v>
      </c>
      <c r="B2529" s="28">
        <v>152</v>
      </c>
      <c r="C2529" s="28">
        <v>0</v>
      </c>
    </row>
    <row r="2530" spans="1:3" ht="16" x14ac:dyDescent="0.2">
      <c r="A2530" s="26" t="s">
        <v>2843</v>
      </c>
      <c r="B2530" s="28">
        <v>50000</v>
      </c>
      <c r="C2530" s="28">
        <v>4300</v>
      </c>
    </row>
    <row r="2531" spans="1:3" ht="16" x14ac:dyDescent="0.2">
      <c r="A2531" s="26" t="s">
        <v>15671</v>
      </c>
      <c r="B2531" s="28">
        <v>11</v>
      </c>
      <c r="C2531" s="28">
        <v>1600</v>
      </c>
    </row>
    <row r="2532" spans="1:3" ht="16" x14ac:dyDescent="0.2">
      <c r="A2532" s="26" t="s">
        <v>2897</v>
      </c>
      <c r="B2532" s="28">
        <v>10200</v>
      </c>
      <c r="C2532" s="28">
        <v>1400</v>
      </c>
    </row>
    <row r="2533" spans="1:3" ht="16" x14ac:dyDescent="0.2">
      <c r="A2533" s="26" t="s">
        <v>2920</v>
      </c>
      <c r="B2533" s="28">
        <v>308</v>
      </c>
      <c r="C2533" s="28">
        <v>0</v>
      </c>
    </row>
    <row r="2534" spans="1:3" ht="16" x14ac:dyDescent="0.2">
      <c r="A2534" s="26" t="s">
        <v>2956</v>
      </c>
      <c r="B2534" s="28">
        <v>59300</v>
      </c>
      <c r="C2534" s="28">
        <v>17000</v>
      </c>
    </row>
    <row r="2535" spans="1:3" ht="16" x14ac:dyDescent="0.2">
      <c r="A2535" s="26" t="s">
        <v>2975</v>
      </c>
      <c r="B2535" s="28">
        <v>13200000</v>
      </c>
      <c r="C2535" s="28">
        <v>143000</v>
      </c>
    </row>
    <row r="2536" spans="1:3" ht="16" x14ac:dyDescent="0.2">
      <c r="A2536" s="26" t="s">
        <v>2984</v>
      </c>
      <c r="B2536" s="28">
        <v>28400</v>
      </c>
      <c r="C2536" s="28">
        <v>207</v>
      </c>
    </row>
    <row r="2537" spans="1:3" ht="16" x14ac:dyDescent="0.2">
      <c r="A2537" s="26" t="s">
        <v>3093</v>
      </c>
      <c r="B2537" s="28">
        <v>17600</v>
      </c>
      <c r="C2537" s="28">
        <v>1400</v>
      </c>
    </row>
    <row r="2538" spans="1:3" ht="16" x14ac:dyDescent="0.2">
      <c r="A2538" s="26" t="s">
        <v>15708</v>
      </c>
      <c r="B2538" s="28">
        <v>1</v>
      </c>
      <c r="C2538" s="28">
        <v>0</v>
      </c>
    </row>
    <row r="2539" spans="1:3" ht="16" x14ac:dyDescent="0.2">
      <c r="A2539" s="26" t="s">
        <v>15713</v>
      </c>
      <c r="B2539" s="28">
        <v>187</v>
      </c>
      <c r="C2539" s="28">
        <v>0</v>
      </c>
    </row>
    <row r="2540" spans="1:3" ht="16" x14ac:dyDescent="0.2">
      <c r="A2540" s="26" t="s">
        <v>3204</v>
      </c>
      <c r="B2540" s="28">
        <v>7100</v>
      </c>
      <c r="C2540" s="28">
        <v>643</v>
      </c>
    </row>
    <row r="2541" spans="1:3" ht="16" x14ac:dyDescent="0.2">
      <c r="A2541" s="26" t="s">
        <v>15728</v>
      </c>
      <c r="B2541" s="28">
        <v>12800</v>
      </c>
      <c r="C2541" s="28">
        <v>1000</v>
      </c>
    </row>
    <row r="2542" spans="1:3" ht="16" x14ac:dyDescent="0.2">
      <c r="A2542" s="26" t="s">
        <v>15736</v>
      </c>
      <c r="B2542" s="28">
        <v>284</v>
      </c>
      <c r="C2542" s="28">
        <v>5600</v>
      </c>
    </row>
    <row r="2543" spans="1:3" ht="16" x14ac:dyDescent="0.2">
      <c r="A2543" s="26" t="s">
        <v>3346</v>
      </c>
      <c r="B2543" s="28">
        <v>357</v>
      </c>
      <c r="C2543" s="28">
        <v>480</v>
      </c>
    </row>
    <row r="2544" spans="1:3" ht="16" x14ac:dyDescent="0.2">
      <c r="A2544" s="26" t="s">
        <v>15747</v>
      </c>
      <c r="B2544" s="28">
        <v>181000</v>
      </c>
      <c r="C2544" s="28">
        <v>23700</v>
      </c>
    </row>
    <row r="2545" spans="1:3" ht="16" x14ac:dyDescent="0.2">
      <c r="A2545" s="26" t="s">
        <v>15753</v>
      </c>
      <c r="B2545" s="28">
        <v>12600</v>
      </c>
      <c r="C2545" s="28">
        <v>308</v>
      </c>
    </row>
    <row r="2546" spans="1:3" ht="16" x14ac:dyDescent="0.2">
      <c r="A2546" s="26" t="s">
        <v>1674</v>
      </c>
      <c r="B2546" s="28">
        <v>16300</v>
      </c>
      <c r="C2546" s="28">
        <v>1600</v>
      </c>
    </row>
    <row r="2547" spans="1:3" ht="16" x14ac:dyDescent="0.2">
      <c r="A2547" s="26" t="s">
        <v>15758</v>
      </c>
      <c r="B2547" s="28">
        <v>3</v>
      </c>
      <c r="C2547" s="28">
        <v>72</v>
      </c>
    </row>
    <row r="2548" spans="1:3" ht="16" x14ac:dyDescent="0.2">
      <c r="A2548" s="26" t="s">
        <v>15761</v>
      </c>
      <c r="B2548" s="28">
        <v>1100</v>
      </c>
      <c r="C2548" s="28">
        <v>8400</v>
      </c>
    </row>
    <row r="2549" spans="1:3" ht="16" x14ac:dyDescent="0.2">
      <c r="A2549" s="26" t="s">
        <v>15762</v>
      </c>
      <c r="B2549" s="28">
        <v>827</v>
      </c>
      <c r="C2549" s="28">
        <v>0</v>
      </c>
    </row>
    <row r="2550" spans="1:3" ht="16" x14ac:dyDescent="0.2">
      <c r="A2550" s="26" t="s">
        <v>15766</v>
      </c>
      <c r="B2550" s="28">
        <v>1</v>
      </c>
      <c r="C2550" s="28">
        <v>0</v>
      </c>
    </row>
    <row r="2551" spans="1:3" ht="16" x14ac:dyDescent="0.2">
      <c r="A2551" s="26" t="s">
        <v>15769</v>
      </c>
      <c r="B2551" s="28">
        <v>47</v>
      </c>
      <c r="C2551" s="28">
        <v>0</v>
      </c>
    </row>
    <row r="2552" spans="1:3" ht="16" x14ac:dyDescent="0.2">
      <c r="A2552" s="26" t="s">
        <v>15774</v>
      </c>
      <c r="B2552" s="28">
        <v>833</v>
      </c>
      <c r="C2552" s="28">
        <v>534</v>
      </c>
    </row>
    <row r="2553" spans="1:3" ht="16" x14ac:dyDescent="0.2">
      <c r="A2553" s="26" t="s">
        <v>15783</v>
      </c>
      <c r="B2553" s="28">
        <v>1400</v>
      </c>
      <c r="C2553" s="28">
        <v>0</v>
      </c>
    </row>
    <row r="2554" spans="1:3" ht="16" x14ac:dyDescent="0.2">
      <c r="A2554" s="26" t="s">
        <v>15789</v>
      </c>
      <c r="B2554" s="28">
        <v>16200</v>
      </c>
      <c r="C2554" s="28">
        <v>557</v>
      </c>
    </row>
    <row r="2555" spans="1:3" ht="16" x14ac:dyDescent="0.2">
      <c r="A2555" s="26" t="s">
        <v>4538</v>
      </c>
      <c r="B2555" s="28">
        <v>0</v>
      </c>
      <c r="C2555" s="28">
        <v>0</v>
      </c>
    </row>
    <row r="2556" spans="1:3" ht="16" x14ac:dyDescent="0.2">
      <c r="A2556" s="26" t="s">
        <v>15801</v>
      </c>
      <c r="B2556" s="28">
        <v>26</v>
      </c>
      <c r="C2556" s="28">
        <v>0</v>
      </c>
    </row>
    <row r="2557" spans="1:3" ht="16" x14ac:dyDescent="0.2">
      <c r="A2557" s="26" t="s">
        <v>1846</v>
      </c>
      <c r="B2557" s="28">
        <v>0</v>
      </c>
      <c r="C2557" s="28">
        <v>0</v>
      </c>
    </row>
    <row r="2558" spans="1:3" ht="16" x14ac:dyDescent="0.2">
      <c r="A2558" s="26" t="s">
        <v>4569</v>
      </c>
      <c r="B2558" s="28">
        <v>496</v>
      </c>
      <c r="C2558" s="28">
        <v>4600</v>
      </c>
    </row>
    <row r="2559" spans="1:3" ht="16" x14ac:dyDescent="0.2">
      <c r="A2559" s="26" t="s">
        <v>15826</v>
      </c>
      <c r="B2559" s="28">
        <v>7</v>
      </c>
      <c r="C2559" s="28">
        <v>0</v>
      </c>
    </row>
    <row r="2560" spans="1:3" ht="16" x14ac:dyDescent="0.2">
      <c r="A2560" s="26" t="s">
        <v>3394</v>
      </c>
      <c r="B2560" s="28">
        <v>2600000</v>
      </c>
      <c r="C2560" s="28">
        <v>71000</v>
      </c>
    </row>
    <row r="2561" spans="1:3" ht="16" x14ac:dyDescent="0.2">
      <c r="A2561" s="26" t="s">
        <v>15833</v>
      </c>
      <c r="B2561" s="28">
        <v>6500</v>
      </c>
      <c r="C2561" s="28">
        <v>864</v>
      </c>
    </row>
    <row r="2562" spans="1:3" ht="16" x14ac:dyDescent="0.2">
      <c r="A2562" s="26" t="s">
        <v>15843</v>
      </c>
      <c r="B2562" s="28">
        <v>9</v>
      </c>
      <c r="C2562" s="28">
        <v>0</v>
      </c>
    </row>
    <row r="2563" spans="1:3" ht="16" x14ac:dyDescent="0.2">
      <c r="A2563" s="26" t="s">
        <v>15871</v>
      </c>
      <c r="B2563" s="28">
        <v>75100</v>
      </c>
      <c r="C2563" s="28">
        <v>14900</v>
      </c>
    </row>
    <row r="2564" spans="1:3" ht="16" x14ac:dyDescent="0.2">
      <c r="A2564" s="26" t="s">
        <v>3433</v>
      </c>
      <c r="B2564" s="28">
        <v>7700</v>
      </c>
      <c r="C2564" s="28">
        <v>0</v>
      </c>
    </row>
    <row r="2565" spans="1:3" ht="16" x14ac:dyDescent="0.2">
      <c r="A2565" s="26" t="s">
        <v>15925</v>
      </c>
      <c r="B2565" s="28">
        <v>4</v>
      </c>
      <c r="C2565" s="28">
        <v>0</v>
      </c>
    </row>
    <row r="2566" spans="1:3" ht="16" x14ac:dyDescent="0.2">
      <c r="A2566" s="26" t="s">
        <v>15944</v>
      </c>
      <c r="B2566" s="28">
        <v>687</v>
      </c>
      <c r="C2566" s="28">
        <v>3200</v>
      </c>
    </row>
    <row r="2567" spans="1:3" ht="16" x14ac:dyDescent="0.2">
      <c r="A2567" s="26" t="s">
        <v>15961</v>
      </c>
      <c r="B2567" s="28">
        <v>64</v>
      </c>
      <c r="C2567" s="28">
        <v>2</v>
      </c>
    </row>
    <row r="2568" spans="1:3" ht="16" x14ac:dyDescent="0.2">
      <c r="A2568" s="26" t="s">
        <v>1990</v>
      </c>
      <c r="B2568" s="28">
        <v>3</v>
      </c>
      <c r="C2568" s="28">
        <v>0</v>
      </c>
    </row>
    <row r="2569" spans="1:3" ht="16" x14ac:dyDescent="0.2">
      <c r="A2569" s="26" t="s">
        <v>15976</v>
      </c>
      <c r="B2569" s="28">
        <v>3600</v>
      </c>
      <c r="C2569" s="28">
        <v>0</v>
      </c>
    </row>
    <row r="2570" spans="1:3" ht="16" x14ac:dyDescent="0.2">
      <c r="A2570" s="26" t="s">
        <v>15977</v>
      </c>
      <c r="B2570" s="28">
        <v>0</v>
      </c>
      <c r="C2570" s="28">
        <v>0</v>
      </c>
    </row>
    <row r="2571" spans="1:3" ht="16" x14ac:dyDescent="0.2">
      <c r="A2571" s="26"/>
      <c r="B2571" s="28" t="e">
        <v>#VALUE!</v>
      </c>
      <c r="C2571" s="28" t="e">
        <v>#VALUE!</v>
      </c>
    </row>
    <row r="2572" spans="1:3" ht="16" x14ac:dyDescent="0.2">
      <c r="A2572" s="26" t="s">
        <v>2052</v>
      </c>
      <c r="B2572" s="28">
        <v>0</v>
      </c>
      <c r="C2572" s="28">
        <v>0</v>
      </c>
    </row>
    <row r="2573" spans="1:3" ht="16" x14ac:dyDescent="0.2">
      <c r="A2573" s="26" t="s">
        <v>3530</v>
      </c>
      <c r="B2573" s="28">
        <v>0</v>
      </c>
      <c r="C2573" s="28">
        <v>0</v>
      </c>
    </row>
    <row r="2574" spans="1:3" ht="16" x14ac:dyDescent="0.2">
      <c r="A2574" s="26" t="s">
        <v>15990</v>
      </c>
      <c r="B2574" s="28">
        <v>734</v>
      </c>
      <c r="C2574" s="28">
        <v>12400</v>
      </c>
    </row>
    <row r="2575" spans="1:3" ht="16" x14ac:dyDescent="0.2">
      <c r="A2575" s="26" t="s">
        <v>3586</v>
      </c>
      <c r="B2575" s="28">
        <v>6700000</v>
      </c>
      <c r="C2575" s="28">
        <v>45600</v>
      </c>
    </row>
    <row r="2576" spans="1:3" ht="16" x14ac:dyDescent="0.2">
      <c r="A2576" s="26" t="s">
        <v>3577</v>
      </c>
      <c r="B2576" s="28">
        <v>879</v>
      </c>
      <c r="C2576" s="28">
        <v>1400</v>
      </c>
    </row>
    <row r="2577" spans="1:3" ht="16" x14ac:dyDescent="0.2">
      <c r="A2577" s="26" t="s">
        <v>3596</v>
      </c>
      <c r="B2577" s="28">
        <v>48900</v>
      </c>
      <c r="C2577" s="28">
        <v>0</v>
      </c>
    </row>
    <row r="2578" spans="1:3" ht="16" x14ac:dyDescent="0.2">
      <c r="A2578" s="26" t="s">
        <v>15999</v>
      </c>
      <c r="B2578" s="28">
        <v>0</v>
      </c>
      <c r="C2578" s="28">
        <v>178</v>
      </c>
    </row>
    <row r="2579" spans="1:3" ht="16" x14ac:dyDescent="0.2">
      <c r="A2579" s="26" t="s">
        <v>16005</v>
      </c>
      <c r="B2579" s="28">
        <v>33000</v>
      </c>
      <c r="C2579" s="28">
        <v>0</v>
      </c>
    </row>
    <row r="2580" spans="1:3" ht="16" x14ac:dyDescent="0.2">
      <c r="A2580" s="26" t="s">
        <v>3721</v>
      </c>
      <c r="B2580" s="28">
        <v>26000</v>
      </c>
      <c r="C2580" s="28">
        <v>0</v>
      </c>
    </row>
    <row r="2581" spans="1:3" ht="16" x14ac:dyDescent="0.2">
      <c r="A2581" s="26" t="s">
        <v>16014</v>
      </c>
      <c r="B2581" s="28">
        <v>0</v>
      </c>
      <c r="C2581" s="28">
        <v>0</v>
      </c>
    </row>
    <row r="2582" spans="1:3" ht="16" x14ac:dyDescent="0.2">
      <c r="A2582" s="26" t="s">
        <v>15961</v>
      </c>
      <c r="B2582" s="28">
        <v>64</v>
      </c>
      <c r="C2582" s="28">
        <v>2</v>
      </c>
    </row>
    <row r="2583" spans="1:3" ht="16" x14ac:dyDescent="0.2">
      <c r="A2583" s="26" t="s">
        <v>15925</v>
      </c>
      <c r="B2583" s="28">
        <v>4</v>
      </c>
      <c r="C2583" s="28">
        <v>0</v>
      </c>
    </row>
    <row r="2584" spans="1:3" ht="16" x14ac:dyDescent="0.2">
      <c r="A2584" s="26" t="s">
        <v>1990</v>
      </c>
      <c r="B2584" s="28">
        <v>3</v>
      </c>
      <c r="C2584" s="28">
        <v>0</v>
      </c>
    </row>
    <row r="2585" spans="1:3" ht="16" x14ac:dyDescent="0.2">
      <c r="A2585" s="26" t="s">
        <v>15977</v>
      </c>
      <c r="B2585" s="28">
        <v>0</v>
      </c>
      <c r="C2585" s="28">
        <v>0</v>
      </c>
    </row>
    <row r="2586" spans="1:3" ht="16" x14ac:dyDescent="0.2">
      <c r="A2586" s="26" t="s">
        <v>2052</v>
      </c>
      <c r="B2586" s="28">
        <v>3700000</v>
      </c>
      <c r="C2586" s="28">
        <v>177000</v>
      </c>
    </row>
    <row r="2587" spans="1:3" ht="16" x14ac:dyDescent="0.2">
      <c r="A2587" s="26" t="s">
        <v>15976</v>
      </c>
      <c r="B2587" s="28">
        <v>3600</v>
      </c>
      <c r="C2587" s="28">
        <v>0</v>
      </c>
    </row>
    <row r="2588" spans="1:3" ht="16" x14ac:dyDescent="0.2">
      <c r="A2588" s="26"/>
      <c r="B2588" s="28" t="e">
        <v>#VALUE!</v>
      </c>
      <c r="C2588" s="28" t="e">
        <v>#VALUE!</v>
      </c>
    </row>
    <row r="2589" spans="1:3" ht="16" x14ac:dyDescent="0.2">
      <c r="A2589" s="26" t="s">
        <v>3530</v>
      </c>
      <c r="B2589" s="28">
        <v>0</v>
      </c>
      <c r="C2589" s="28">
        <v>0</v>
      </c>
    </row>
    <row r="2590" spans="1:3" ht="16" x14ac:dyDescent="0.2">
      <c r="A2590" s="26" t="s">
        <v>15990</v>
      </c>
      <c r="B2590" s="28">
        <v>734</v>
      </c>
      <c r="C2590" s="28">
        <v>12400</v>
      </c>
    </row>
    <row r="2591" spans="1:3" ht="16" x14ac:dyDescent="0.2">
      <c r="A2591" s="26" t="s">
        <v>3586</v>
      </c>
      <c r="B2591" s="28">
        <v>6700000</v>
      </c>
      <c r="C2591" s="28">
        <v>45600</v>
      </c>
    </row>
    <row r="2592" spans="1:3" ht="16" x14ac:dyDescent="0.2">
      <c r="A2592" s="26" t="s">
        <v>3577</v>
      </c>
      <c r="B2592" s="28">
        <v>879</v>
      </c>
      <c r="C2592" s="28">
        <v>1400</v>
      </c>
    </row>
    <row r="2593" spans="1:3" ht="16" x14ac:dyDescent="0.2">
      <c r="A2593" s="26" t="s">
        <v>3596</v>
      </c>
      <c r="B2593" s="28">
        <v>48900</v>
      </c>
      <c r="C2593" s="28">
        <v>0</v>
      </c>
    </row>
    <row r="2594" spans="1:3" ht="16" x14ac:dyDescent="0.2">
      <c r="A2594" s="26" t="s">
        <v>15999</v>
      </c>
      <c r="B2594" s="28">
        <v>0</v>
      </c>
      <c r="C2594" s="28">
        <v>178</v>
      </c>
    </row>
    <row r="2595" spans="1:3" ht="16" x14ac:dyDescent="0.2">
      <c r="A2595" s="26" t="s">
        <v>3721</v>
      </c>
      <c r="B2595" s="28">
        <v>26000</v>
      </c>
      <c r="C2595" s="28">
        <v>0</v>
      </c>
    </row>
    <row r="2596" spans="1:3" ht="16" x14ac:dyDescent="0.2">
      <c r="A2596" s="26" t="s">
        <v>15961</v>
      </c>
      <c r="B2596" s="28">
        <v>64</v>
      </c>
      <c r="C2596" s="28">
        <v>2</v>
      </c>
    </row>
    <row r="2597" spans="1:3" ht="16" x14ac:dyDescent="0.2">
      <c r="A2597" s="26" t="s">
        <v>15925</v>
      </c>
      <c r="B2597" s="28">
        <v>4</v>
      </c>
      <c r="C2597" s="28">
        <v>0</v>
      </c>
    </row>
    <row r="2598" spans="1:3" ht="16" x14ac:dyDescent="0.2">
      <c r="A2598" s="26" t="s">
        <v>1990</v>
      </c>
      <c r="B2598" s="28">
        <v>3</v>
      </c>
      <c r="C2598" s="28">
        <v>0</v>
      </c>
    </row>
    <row r="2599" spans="1:3" ht="16" x14ac:dyDescent="0.2">
      <c r="A2599" s="26" t="s">
        <v>15977</v>
      </c>
      <c r="B2599" s="28">
        <v>0</v>
      </c>
      <c r="C2599" s="28">
        <v>0</v>
      </c>
    </row>
    <row r="2600" spans="1:3" ht="16" x14ac:dyDescent="0.2">
      <c r="A2600" s="26" t="s">
        <v>2052</v>
      </c>
      <c r="B2600" s="28">
        <v>3700000</v>
      </c>
      <c r="C2600" s="28">
        <v>177000</v>
      </c>
    </row>
    <row r="2601" spans="1:3" ht="16" x14ac:dyDescent="0.2">
      <c r="A2601" s="26" t="s">
        <v>15976</v>
      </c>
      <c r="B2601" s="28">
        <v>3600</v>
      </c>
      <c r="C2601" s="28">
        <v>0</v>
      </c>
    </row>
    <row r="2602" spans="1:3" ht="16" x14ac:dyDescent="0.2">
      <c r="A2602" s="26"/>
      <c r="B2602" s="28" t="e">
        <v>#VALUE!</v>
      </c>
      <c r="C2602" s="28" t="e">
        <v>#VALUE!</v>
      </c>
    </row>
    <row r="2603" spans="1:3" ht="16" x14ac:dyDescent="0.2">
      <c r="A2603" s="26" t="s">
        <v>3530</v>
      </c>
      <c r="B2603" s="28">
        <v>0</v>
      </c>
      <c r="C2603" s="28">
        <v>0</v>
      </c>
    </row>
    <row r="2604" spans="1:3" ht="16" x14ac:dyDescent="0.2">
      <c r="A2604" s="26" t="s">
        <v>15990</v>
      </c>
      <c r="B2604" s="28">
        <v>734</v>
      </c>
      <c r="C2604" s="28">
        <v>12400</v>
      </c>
    </row>
    <row r="2605" spans="1:3" ht="16" x14ac:dyDescent="0.2">
      <c r="A2605" s="26" t="s">
        <v>3586</v>
      </c>
      <c r="B2605" s="28">
        <v>6700000</v>
      </c>
      <c r="C2605" s="28">
        <v>45600</v>
      </c>
    </row>
    <row r="2606" spans="1:3" ht="16" x14ac:dyDescent="0.2">
      <c r="A2606" s="26" t="s">
        <v>3577</v>
      </c>
      <c r="B2606" s="28">
        <v>879</v>
      </c>
      <c r="C2606" s="28">
        <v>1400</v>
      </c>
    </row>
    <row r="2607" spans="1:3" ht="16" x14ac:dyDescent="0.2">
      <c r="A2607" s="26" t="s">
        <v>3596</v>
      </c>
      <c r="B2607" s="28">
        <v>48900</v>
      </c>
      <c r="C2607" s="28">
        <v>0</v>
      </c>
    </row>
    <row r="2608" spans="1:3" ht="16" x14ac:dyDescent="0.2">
      <c r="A2608" s="26" t="s">
        <v>15999</v>
      </c>
      <c r="B2608" s="28">
        <v>0</v>
      </c>
      <c r="C2608" s="28">
        <v>178</v>
      </c>
    </row>
    <row r="2609" spans="1:3" ht="16" x14ac:dyDescent="0.2">
      <c r="A2609" s="26" t="s">
        <v>3721</v>
      </c>
      <c r="B2609" s="28">
        <v>26000</v>
      </c>
      <c r="C2609" s="28">
        <v>0</v>
      </c>
    </row>
    <row r="2610" spans="1:3" ht="16" x14ac:dyDescent="0.2">
      <c r="A2610" s="26" t="s">
        <v>3596</v>
      </c>
      <c r="B2610" s="28">
        <v>48900</v>
      </c>
      <c r="C2610" s="28">
        <v>0</v>
      </c>
    </row>
    <row r="2611" spans="1:3" ht="16" x14ac:dyDescent="0.2">
      <c r="A2611" s="26" t="s">
        <v>15758</v>
      </c>
      <c r="B2611" s="28">
        <v>3</v>
      </c>
      <c r="C2611" s="28">
        <v>72</v>
      </c>
    </row>
    <row r="2612" spans="1:3" ht="16" x14ac:dyDescent="0.2">
      <c r="A2612" s="26" t="s">
        <v>15758</v>
      </c>
      <c r="B2612" s="28">
        <v>3</v>
      </c>
      <c r="C2612" s="28">
        <v>72</v>
      </c>
    </row>
    <row r="2613" spans="1:3" ht="16" x14ac:dyDescent="0.2">
      <c r="A2613" s="26" t="s">
        <v>15758</v>
      </c>
      <c r="B2613" s="28">
        <v>3</v>
      </c>
      <c r="C2613" s="28">
        <v>72</v>
      </c>
    </row>
    <row r="2614" spans="1:3" ht="16" x14ac:dyDescent="0.2">
      <c r="A2614" s="26" t="s">
        <v>16128</v>
      </c>
      <c r="B2614" s="28">
        <v>4300000</v>
      </c>
      <c r="C2614" s="28">
        <v>157000</v>
      </c>
    </row>
    <row r="2615" spans="1:3" ht="16" x14ac:dyDescent="0.2">
      <c r="A2615" s="26" t="s">
        <v>16134</v>
      </c>
      <c r="B2615" s="28">
        <v>6000000</v>
      </c>
      <c r="C2615" s="28">
        <v>21300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B1601"/>
  <sheetViews>
    <sheetView workbookViewId="0">
      <pane xSplit="8" topLeftCell="I1" activePane="topRight" state="frozen"/>
      <selection pane="topRight" activeCell="J2" sqref="J2"/>
    </sheetView>
  </sheetViews>
  <sheetFormatPr baseColWidth="10" defaultColWidth="14.5" defaultRowHeight="15.75" customHeight="1" x14ac:dyDescent="0.15"/>
  <cols>
    <col min="1" max="2" width="11" customWidth="1"/>
    <col min="3" max="3" width="24.5" customWidth="1"/>
    <col min="8" max="8" width="9.83203125" customWidth="1"/>
  </cols>
  <sheetData>
    <row r="1" spans="1:28" ht="16" x14ac:dyDescent="0.2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7" t="s">
        <v>23</v>
      </c>
      <c r="T1" s="7" t="s">
        <v>24</v>
      </c>
      <c r="U1" s="9" t="s">
        <v>25</v>
      </c>
      <c r="V1" s="10" t="s">
        <v>26</v>
      </c>
      <c r="W1" s="7" t="s">
        <v>27</v>
      </c>
      <c r="X1" s="7" t="s">
        <v>36</v>
      </c>
      <c r="Y1" s="7" t="s">
        <v>37</v>
      </c>
      <c r="Z1" s="7" t="s">
        <v>38</v>
      </c>
      <c r="AA1" s="11" t="s">
        <v>39</v>
      </c>
      <c r="AB1" s="11"/>
    </row>
    <row r="2" spans="1:28" ht="16" x14ac:dyDescent="0.2">
      <c r="A2" s="8" t="s">
        <v>40</v>
      </c>
      <c r="B2" s="8" t="s">
        <v>41</v>
      </c>
      <c r="C2" s="8" t="s">
        <v>42</v>
      </c>
      <c r="D2" s="8" t="s">
        <v>43</v>
      </c>
      <c r="E2" s="8" t="s">
        <v>44</v>
      </c>
      <c r="F2" s="12" t="s">
        <v>45</v>
      </c>
      <c r="G2" s="8" t="s">
        <v>46</v>
      </c>
      <c r="H2" s="3">
        <v>351</v>
      </c>
      <c r="I2" s="12" t="s">
        <v>47</v>
      </c>
      <c r="J2" s="13" t="s">
        <v>48</v>
      </c>
      <c r="K2" s="8" t="s">
        <v>50</v>
      </c>
      <c r="L2" s="8" t="s">
        <v>51</v>
      </c>
      <c r="M2" s="8" t="s">
        <v>52</v>
      </c>
      <c r="N2" s="8" t="s">
        <v>53</v>
      </c>
      <c r="O2" s="8" t="s">
        <v>54</v>
      </c>
      <c r="P2" s="8" t="s">
        <v>55</v>
      </c>
      <c r="Q2" s="13" t="s">
        <v>57</v>
      </c>
      <c r="R2" s="8" t="s">
        <v>58</v>
      </c>
      <c r="S2" s="3">
        <v>2598</v>
      </c>
      <c r="T2" s="3">
        <v>1</v>
      </c>
      <c r="U2" s="14" t="str">
        <f t="shared" ref="U2:U9" ca="1" si="0">IFERROR(__xludf.DUMMYFUNCTION("lower( trim ( (REGEXEXTRACT(D2,""^(?:https?:\/\/)?(?:[^@\n]+@)?(?:www\.)?([^:\/\n]+)""))))"),"modsquad.com")</f>
        <v>modsquad.com</v>
      </c>
      <c r="V2" s="15" t="str">
        <f t="shared" ref="V2:V9" ca="1" si="1">IF(LEN(TRIM(D2))= 0,"",CONCATENATE("domains = domains.concat(", CHAR(34), U2, CHAR(34), ");"))</f>
        <v>domains = domains.concat("modsquad.com");</v>
      </c>
      <c r="W2">
        <f>VLOOKUP(C2,'Copy of Pivot Position'!A:C,3,FALSE)</f>
        <v>10</v>
      </c>
      <c r="X2">
        <f>IF(D2="","",COUNTIF($D$1:D1,D2))</f>
        <v>0</v>
      </c>
      <c r="Y2">
        <f>IF(F2="","",COUNTIF($F$1:F2,F2))</f>
        <v>1</v>
      </c>
      <c r="AA2" s="16">
        <f t="shared" ref="AA2:AA65" si="2">(0.5-ABS(1-PERCENTRANK(H:H,H2)-0.5))*2</f>
        <v>0.998</v>
      </c>
      <c r="AB2" s="16"/>
    </row>
    <row r="3" spans="1:28" ht="16" x14ac:dyDescent="0.2">
      <c r="A3" s="8" t="s">
        <v>136</v>
      </c>
      <c r="B3" s="8" t="s">
        <v>137</v>
      </c>
      <c r="C3" s="8" t="s">
        <v>42</v>
      </c>
      <c r="D3" s="8" t="s">
        <v>138</v>
      </c>
      <c r="E3" s="8" t="s">
        <v>139</v>
      </c>
      <c r="F3" s="12" t="s">
        <v>140</v>
      </c>
      <c r="G3" s="8" t="s">
        <v>46</v>
      </c>
      <c r="H3" s="3">
        <v>352</v>
      </c>
      <c r="I3" s="12" t="s">
        <v>145</v>
      </c>
      <c r="J3" s="13" t="s">
        <v>147</v>
      </c>
      <c r="K3" s="8" t="s">
        <v>50</v>
      </c>
      <c r="L3" s="8" t="s">
        <v>120</v>
      </c>
      <c r="M3" s="8" t="s">
        <v>52</v>
      </c>
      <c r="N3" s="8" t="s">
        <v>150</v>
      </c>
      <c r="O3" s="8" t="s">
        <v>54</v>
      </c>
      <c r="P3" s="8" t="s">
        <v>152</v>
      </c>
      <c r="Q3" s="13" t="s">
        <v>153</v>
      </c>
      <c r="R3" s="8" t="s">
        <v>154</v>
      </c>
      <c r="S3" s="3">
        <v>1037</v>
      </c>
      <c r="T3" s="3">
        <v>1</v>
      </c>
      <c r="U3" s="14" t="str">
        <f t="shared" ca="1" si="0"/>
        <v>modsquad.com</v>
      </c>
      <c r="V3" s="15" t="str">
        <f t="shared" ca="1" si="1"/>
        <v>domains = domains.concat("modsquad.com");</v>
      </c>
      <c r="W3">
        <f>VLOOKUP(C3,'Copy of Pivot Position'!A:C,3,FALSE)</f>
        <v>10</v>
      </c>
      <c r="X3">
        <f>IF(D3="","",COUNTIF($D$1:D2,D3))</f>
        <v>0</v>
      </c>
      <c r="Y3">
        <f>IF(F3="","",COUNTIF($F$1:F3,F3))</f>
        <v>1</v>
      </c>
      <c r="AA3" s="16">
        <f t="shared" si="2"/>
        <v>0.998</v>
      </c>
      <c r="AB3" s="16"/>
    </row>
    <row r="4" spans="1:28" ht="16" x14ac:dyDescent="0.2">
      <c r="A4" s="8" t="s">
        <v>112</v>
      </c>
      <c r="B4" s="8" t="s">
        <v>179</v>
      </c>
      <c r="C4" s="8" t="s">
        <v>180</v>
      </c>
      <c r="D4" s="8" t="s">
        <v>181</v>
      </c>
      <c r="E4" s="8" t="s">
        <v>182</v>
      </c>
      <c r="F4" s="12" t="s">
        <v>183</v>
      </c>
      <c r="G4" s="8" t="s">
        <v>188</v>
      </c>
      <c r="H4" s="3">
        <v>347</v>
      </c>
      <c r="I4" s="12" t="s">
        <v>189</v>
      </c>
      <c r="J4" s="13" t="s">
        <v>190</v>
      </c>
      <c r="K4" s="8" t="s">
        <v>50</v>
      </c>
      <c r="L4" s="8" t="s">
        <v>120</v>
      </c>
      <c r="M4" s="8" t="s">
        <v>52</v>
      </c>
      <c r="N4" s="8" t="s">
        <v>193</v>
      </c>
      <c r="O4" s="8" t="s">
        <v>195</v>
      </c>
      <c r="P4" s="8" t="s">
        <v>196</v>
      </c>
      <c r="Q4" s="13" t="s">
        <v>199</v>
      </c>
      <c r="R4" s="8" t="s">
        <v>201</v>
      </c>
      <c r="S4" s="3">
        <v>1646</v>
      </c>
      <c r="T4" s="3">
        <v>1</v>
      </c>
      <c r="U4" s="14" t="str">
        <f t="shared" ca="1" si="0"/>
        <v>modsquad.com</v>
      </c>
      <c r="V4" s="15" t="str">
        <f t="shared" ca="1" si="1"/>
        <v>domains = domains.concat("modsquad.com");</v>
      </c>
      <c r="W4">
        <f>VLOOKUP(C4,'Copy of Pivot Position'!A:C,3,FALSE)</f>
        <v>10</v>
      </c>
      <c r="X4">
        <f>IF(D4="","",COUNTIF($D$1:D3,D4))</f>
        <v>0</v>
      </c>
      <c r="Y4">
        <f>IF(F4="","",COUNTIF($F$1:F4,F4))</f>
        <v>1</v>
      </c>
      <c r="Z4" s="3">
        <v>0</v>
      </c>
      <c r="AA4" s="16">
        <f t="shared" si="2"/>
        <v>0.99399999999999999</v>
      </c>
      <c r="AB4" s="16"/>
    </row>
    <row r="5" spans="1:28" ht="16" x14ac:dyDescent="0.2">
      <c r="A5" s="8" t="s">
        <v>223</v>
      </c>
      <c r="B5" s="8" t="s">
        <v>224</v>
      </c>
      <c r="C5" s="8" t="s">
        <v>42</v>
      </c>
      <c r="D5" s="8" t="s">
        <v>225</v>
      </c>
      <c r="E5" s="8" t="s">
        <v>226</v>
      </c>
      <c r="F5" s="12" t="s">
        <v>227</v>
      </c>
      <c r="G5" s="8" t="s">
        <v>49</v>
      </c>
      <c r="H5" s="3">
        <v>358</v>
      </c>
      <c r="I5" s="12" t="s">
        <v>228</v>
      </c>
      <c r="J5" s="13" t="s">
        <v>229</v>
      </c>
      <c r="K5" s="8" t="s">
        <v>50</v>
      </c>
      <c r="L5" s="8" t="s">
        <v>120</v>
      </c>
      <c r="M5" s="8" t="s">
        <v>52</v>
      </c>
      <c r="N5" s="8" t="s">
        <v>234</v>
      </c>
      <c r="O5" s="8" t="s">
        <v>236</v>
      </c>
      <c r="P5" s="8" t="s">
        <v>237</v>
      </c>
      <c r="Q5" s="13" t="s">
        <v>238</v>
      </c>
      <c r="R5" s="8" t="s">
        <v>239</v>
      </c>
      <c r="S5" s="3">
        <v>2444</v>
      </c>
      <c r="T5" s="3">
        <v>1</v>
      </c>
      <c r="U5" s="14" t="str">
        <f t="shared" ca="1" si="0"/>
        <v>modsquad.com</v>
      </c>
      <c r="V5" s="15" t="str">
        <f t="shared" ca="1" si="1"/>
        <v>domains = domains.concat("modsquad.com");</v>
      </c>
      <c r="W5">
        <f>VLOOKUP(C5,'Copy of Pivot Position'!A:C,3,FALSE)</f>
        <v>10</v>
      </c>
      <c r="X5">
        <f>IF(D5="","",COUNTIF($D$1:D4,D5))</f>
        <v>0</v>
      </c>
      <c r="Y5">
        <f>IF(F5="","",COUNTIF($F$1:F5,F5))</f>
        <v>1</v>
      </c>
      <c r="AA5" s="16">
        <f t="shared" si="2"/>
        <v>0.996</v>
      </c>
      <c r="AB5" s="16"/>
    </row>
    <row r="6" spans="1:28" ht="16" x14ac:dyDescent="0.2">
      <c r="A6" s="8" t="s">
        <v>262</v>
      </c>
      <c r="B6" s="8" t="s">
        <v>264</v>
      </c>
      <c r="C6" s="8" t="s">
        <v>42</v>
      </c>
      <c r="D6" s="8" t="s">
        <v>265</v>
      </c>
      <c r="E6" s="8" t="s">
        <v>267</v>
      </c>
      <c r="F6" s="12" t="s">
        <v>270</v>
      </c>
      <c r="G6" s="8" t="s">
        <v>49</v>
      </c>
      <c r="H6" s="3">
        <v>358</v>
      </c>
      <c r="I6" s="12" t="s">
        <v>271</v>
      </c>
      <c r="J6" s="13" t="s">
        <v>272</v>
      </c>
      <c r="K6" s="8" t="s">
        <v>50</v>
      </c>
      <c r="L6" s="8" t="s">
        <v>120</v>
      </c>
      <c r="M6" s="8" t="s">
        <v>52</v>
      </c>
      <c r="N6" s="8" t="s">
        <v>273</v>
      </c>
      <c r="O6" s="8" t="s">
        <v>275</v>
      </c>
      <c r="P6" s="8" t="s">
        <v>277</v>
      </c>
      <c r="Q6" s="13" t="s">
        <v>278</v>
      </c>
      <c r="R6" s="8" t="s">
        <v>281</v>
      </c>
      <c r="S6" s="3">
        <v>582</v>
      </c>
      <c r="T6" s="3">
        <v>2</v>
      </c>
      <c r="U6" s="14" t="str">
        <f t="shared" ca="1" si="0"/>
        <v>modsquad.com</v>
      </c>
      <c r="V6" s="15" t="str">
        <f t="shared" ca="1" si="1"/>
        <v>domains = domains.concat("modsquad.com");</v>
      </c>
      <c r="W6">
        <f>VLOOKUP(C6,'Copy of Pivot Position'!A:C,3,FALSE)</f>
        <v>10</v>
      </c>
      <c r="X6">
        <f>IF(D6="","",COUNTIF($D$1:D5,D6))</f>
        <v>0</v>
      </c>
      <c r="Y6">
        <f>IF(F6="","",COUNTIF($F$1:F6,F6))</f>
        <v>1</v>
      </c>
      <c r="AA6" s="16">
        <f t="shared" si="2"/>
        <v>0.996</v>
      </c>
      <c r="AB6" s="16"/>
    </row>
    <row r="7" spans="1:28" ht="16" x14ac:dyDescent="0.2">
      <c r="A7" s="8" t="s">
        <v>301</v>
      </c>
      <c r="B7" s="8" t="s">
        <v>303</v>
      </c>
      <c r="C7" s="8" t="s">
        <v>304</v>
      </c>
      <c r="D7" s="8" t="s">
        <v>305</v>
      </c>
      <c r="E7" s="8" t="s">
        <v>306</v>
      </c>
      <c r="F7" s="12" t="s">
        <v>307</v>
      </c>
      <c r="G7" s="8" t="s">
        <v>70</v>
      </c>
      <c r="H7" s="3">
        <v>358</v>
      </c>
      <c r="I7" s="12" t="s">
        <v>313</v>
      </c>
      <c r="J7" s="13" t="s">
        <v>316</v>
      </c>
      <c r="K7" s="8" t="s">
        <v>50</v>
      </c>
      <c r="L7" s="8" t="s">
        <v>51</v>
      </c>
      <c r="M7" s="8" t="s">
        <v>52</v>
      </c>
      <c r="N7" s="8" t="s">
        <v>317</v>
      </c>
      <c r="O7" s="8" t="s">
        <v>97</v>
      </c>
      <c r="P7" s="8" t="s">
        <v>318</v>
      </c>
      <c r="Q7" s="13" t="s">
        <v>319</v>
      </c>
      <c r="R7" s="8" t="s">
        <v>320</v>
      </c>
      <c r="S7" s="3">
        <v>712</v>
      </c>
      <c r="T7" s="3">
        <v>2</v>
      </c>
      <c r="U7" s="14" t="str">
        <f t="shared" ca="1" si="0"/>
        <v>modsquad.com</v>
      </c>
      <c r="V7" s="15" t="str">
        <f t="shared" ca="1" si="1"/>
        <v>domains = domains.concat("modsquad.com");</v>
      </c>
      <c r="W7">
        <f>VLOOKUP(C7,'Copy of Pivot Position'!A:C,3,FALSE)</f>
        <v>9</v>
      </c>
      <c r="X7">
        <f>IF(D7="","",COUNTIF($D$1:D6,D7))</f>
        <v>0</v>
      </c>
      <c r="Y7">
        <f>IF(F7="","",COUNTIF($F$1:F7,F7))</f>
        <v>1</v>
      </c>
      <c r="AA7" s="16">
        <f t="shared" si="2"/>
        <v>0.996</v>
      </c>
      <c r="AB7" s="16"/>
    </row>
    <row r="8" spans="1:28" ht="16" x14ac:dyDescent="0.2">
      <c r="A8" s="8" t="s">
        <v>338</v>
      </c>
      <c r="B8" s="8" t="s">
        <v>340</v>
      </c>
      <c r="C8" s="8" t="s">
        <v>42</v>
      </c>
      <c r="D8" s="8" t="s">
        <v>342</v>
      </c>
      <c r="E8" s="8" t="s">
        <v>343</v>
      </c>
      <c r="F8" s="12" t="s">
        <v>344</v>
      </c>
      <c r="G8" s="8" t="s">
        <v>70</v>
      </c>
      <c r="H8" s="3">
        <v>346</v>
      </c>
      <c r="I8" s="12" t="s">
        <v>345</v>
      </c>
      <c r="J8" s="13" t="s">
        <v>346</v>
      </c>
      <c r="K8" s="8" t="s">
        <v>50</v>
      </c>
      <c r="L8" s="8" t="s">
        <v>120</v>
      </c>
      <c r="M8" s="8" t="s">
        <v>347</v>
      </c>
      <c r="N8" s="8" t="s">
        <v>348</v>
      </c>
      <c r="O8" s="8" t="s">
        <v>348</v>
      </c>
      <c r="P8" s="13" t="s">
        <v>349</v>
      </c>
      <c r="Q8" s="13" t="s">
        <v>350</v>
      </c>
      <c r="R8" s="8" t="s">
        <v>351</v>
      </c>
      <c r="S8" s="3">
        <v>2548</v>
      </c>
      <c r="T8" s="3">
        <v>1</v>
      </c>
      <c r="U8" s="14" t="str">
        <f t="shared" ca="1" si="0"/>
        <v>modsquad.com</v>
      </c>
      <c r="V8" s="15" t="str">
        <f t="shared" ca="1" si="1"/>
        <v>domains = domains.concat("modsquad.com");</v>
      </c>
      <c r="W8">
        <f>VLOOKUP(C8,'Copy of Pivot Position'!A:C,3,FALSE)</f>
        <v>10</v>
      </c>
      <c r="X8">
        <f>IF(D8="","",COUNTIF($D$1:D7,D8))</f>
        <v>0</v>
      </c>
      <c r="Y8">
        <f>IF(F8="","",COUNTIF($F$1:F8,F8))</f>
        <v>1</v>
      </c>
      <c r="AA8" s="16">
        <f t="shared" si="2"/>
        <v>0.99199999999999999</v>
      </c>
      <c r="AB8" s="16"/>
    </row>
    <row r="9" spans="1:28" ht="16" x14ac:dyDescent="0.2">
      <c r="A9" s="8" t="s">
        <v>372</v>
      </c>
      <c r="B9" s="8" t="s">
        <v>373</v>
      </c>
      <c r="C9" s="8" t="s">
        <v>42</v>
      </c>
      <c r="D9" s="8" t="s">
        <v>374</v>
      </c>
      <c r="E9" s="8" t="s">
        <v>375</v>
      </c>
      <c r="F9" s="12" t="s">
        <v>377</v>
      </c>
      <c r="G9" s="8" t="s">
        <v>49</v>
      </c>
      <c r="H9" s="3">
        <v>359</v>
      </c>
      <c r="I9" s="12" t="s">
        <v>383</v>
      </c>
      <c r="J9" s="13" t="s">
        <v>385</v>
      </c>
      <c r="K9" s="8" t="s">
        <v>50</v>
      </c>
      <c r="L9" s="8" t="s">
        <v>51</v>
      </c>
      <c r="M9" s="8" t="s">
        <v>52</v>
      </c>
      <c r="N9" s="8" t="s">
        <v>388</v>
      </c>
      <c r="O9" s="8" t="s">
        <v>210</v>
      </c>
      <c r="P9" s="8" t="s">
        <v>389</v>
      </c>
      <c r="Q9" s="8" t="s">
        <v>390</v>
      </c>
      <c r="R9" s="8" t="s">
        <v>391</v>
      </c>
      <c r="S9" s="3">
        <v>2587</v>
      </c>
      <c r="T9" s="3">
        <v>1</v>
      </c>
      <c r="U9" s="14" t="str">
        <f t="shared" ca="1" si="0"/>
        <v>modsquad.com</v>
      </c>
      <c r="V9" s="15" t="str">
        <f t="shared" ca="1" si="1"/>
        <v>domains = domains.concat("modsquad.com");</v>
      </c>
      <c r="W9">
        <f>VLOOKUP(C9,'Copy of Pivot Position'!A:C,3,FALSE)</f>
        <v>10</v>
      </c>
      <c r="X9">
        <f>IF(D9="","",COUNTIF($D$1:D8,D9))</f>
        <v>0</v>
      </c>
      <c r="Y9">
        <f>IF(F9="","",COUNTIF($F$1:F9,F9))</f>
        <v>1</v>
      </c>
      <c r="AA9" s="16">
        <f t="shared" si="2"/>
        <v>0.99199999999999999</v>
      </c>
      <c r="AB9" s="16"/>
    </row>
    <row r="10" spans="1:28" ht="13" x14ac:dyDescent="0.15">
      <c r="A10" s="8" t="s">
        <v>397</v>
      </c>
      <c r="B10" s="8" t="s">
        <v>399</v>
      </c>
      <c r="C10" s="8" t="s">
        <v>304</v>
      </c>
      <c r="D10" s="8" t="s">
        <v>401</v>
      </c>
      <c r="E10" s="8" t="s">
        <v>403</v>
      </c>
      <c r="F10" s="12" t="s">
        <v>405</v>
      </c>
      <c r="G10" s="8" t="s">
        <v>46</v>
      </c>
      <c r="H10" s="3">
        <v>345</v>
      </c>
      <c r="I10" s="12" t="s">
        <v>407</v>
      </c>
      <c r="J10" s="13" t="s">
        <v>408</v>
      </c>
      <c r="K10" s="8" t="s">
        <v>50</v>
      </c>
      <c r="L10" s="8" t="s">
        <v>51</v>
      </c>
      <c r="M10" s="8" t="s">
        <v>411</v>
      </c>
      <c r="N10" s="8" t="s">
        <v>412</v>
      </c>
      <c r="O10" s="8" t="s">
        <v>222</v>
      </c>
      <c r="P10" s="8" t="s">
        <v>413</v>
      </c>
      <c r="Q10" s="8" t="s">
        <v>414</v>
      </c>
      <c r="R10" s="8" t="s">
        <v>416</v>
      </c>
      <c r="S10" s="3">
        <v>127</v>
      </c>
      <c r="T10" s="3">
        <v>2</v>
      </c>
      <c r="W10">
        <f>VLOOKUP(C10,'Copy of Pivot Position'!A:C,3,FALSE)</f>
        <v>9</v>
      </c>
      <c r="X10">
        <f>IF(D10="","",COUNTIF($D$1:D9,D10))</f>
        <v>0</v>
      </c>
      <c r="Y10">
        <f>IF(F10="","",COUNTIF($F$1:F10,F10))</f>
        <v>1</v>
      </c>
      <c r="AA10" s="16">
        <f t="shared" si="2"/>
        <v>0.99199999999999999</v>
      </c>
      <c r="AB10" s="16"/>
    </row>
    <row r="11" spans="1:28" ht="16" x14ac:dyDescent="0.2">
      <c r="A11" s="8" t="s">
        <v>438</v>
      </c>
      <c r="B11" s="8" t="s">
        <v>439</v>
      </c>
      <c r="C11" s="8" t="s">
        <v>304</v>
      </c>
      <c r="D11" s="8" t="s">
        <v>440</v>
      </c>
      <c r="E11" s="8" t="s">
        <v>226</v>
      </c>
      <c r="F11" s="12" t="s">
        <v>227</v>
      </c>
      <c r="G11" s="8" t="s">
        <v>49</v>
      </c>
      <c r="H11" s="3">
        <v>360</v>
      </c>
      <c r="I11" s="12" t="s">
        <v>446</v>
      </c>
      <c r="J11" s="13" t="s">
        <v>448</v>
      </c>
      <c r="K11" s="8" t="s">
        <v>50</v>
      </c>
      <c r="L11" s="8" t="s">
        <v>120</v>
      </c>
      <c r="M11" s="8" t="s">
        <v>52</v>
      </c>
      <c r="N11" s="8" t="s">
        <v>234</v>
      </c>
      <c r="O11" s="8" t="s">
        <v>236</v>
      </c>
      <c r="P11" s="8" t="s">
        <v>237</v>
      </c>
      <c r="Q11" s="13" t="s">
        <v>238</v>
      </c>
      <c r="R11" s="8" t="s">
        <v>239</v>
      </c>
      <c r="S11" s="3">
        <v>488</v>
      </c>
      <c r="T11" s="3">
        <v>2</v>
      </c>
      <c r="U11" s="14" t="str">
        <f ca="1">IFERROR(__xludf.DUMMYFUNCTION("lower( trim ( (REGEXEXTRACT(D11,""^(?:https?:\/\/)?(?:[^@\n]+@)?(?:www\.)?([^:\/\n]+)""))))"),"act-on.com")</f>
        <v>act-on.com</v>
      </c>
      <c r="V11" s="17" t="str">
        <f ca="1">IF(LEN(TRIM(D11))= 0,"",CONCATENATE("domains = domains.concat(", CHAR(34), U11, CHAR(34), ");"))</f>
        <v>domains = domains.concat("act-on.com");</v>
      </c>
      <c r="W11">
        <f>VLOOKUP(C11,'Copy of Pivot Position'!A:C,3,FALSE)</f>
        <v>9</v>
      </c>
      <c r="X11">
        <f>IF(D11="","",COUNTIF($D$1:D10,D11))</f>
        <v>0</v>
      </c>
      <c r="Y11">
        <f>IF(F11="","",COUNTIF($F$1:F11,F11))</f>
        <v>2</v>
      </c>
      <c r="Z11" s="3">
        <v>0</v>
      </c>
      <c r="AA11" s="16">
        <f t="shared" si="2"/>
        <v>0.99</v>
      </c>
      <c r="AB11" s="16"/>
    </row>
    <row r="12" spans="1:28" ht="16" x14ac:dyDescent="0.2">
      <c r="A12" s="8" t="s">
        <v>489</v>
      </c>
      <c r="B12" s="8" t="s">
        <v>490</v>
      </c>
      <c r="C12" s="8" t="s">
        <v>492</v>
      </c>
      <c r="D12" s="8" t="s">
        <v>494</v>
      </c>
      <c r="E12" s="8" t="s">
        <v>496</v>
      </c>
      <c r="F12" s="12" t="s">
        <v>498</v>
      </c>
      <c r="G12" s="8" t="s">
        <v>49</v>
      </c>
      <c r="H12" s="3">
        <v>361</v>
      </c>
      <c r="I12" s="12" t="s">
        <v>500</v>
      </c>
      <c r="J12" s="13" t="s">
        <v>502</v>
      </c>
      <c r="K12" s="8" t="s">
        <v>50</v>
      </c>
      <c r="L12" s="8" t="s">
        <v>51</v>
      </c>
      <c r="M12" s="8" t="s">
        <v>52</v>
      </c>
      <c r="N12" s="8" t="s">
        <v>174</v>
      </c>
      <c r="O12" s="8" t="s">
        <v>175</v>
      </c>
      <c r="P12" s="8" t="s">
        <v>506</v>
      </c>
      <c r="Q12" s="13" t="s">
        <v>508</v>
      </c>
      <c r="R12" s="8" t="s">
        <v>510</v>
      </c>
      <c r="S12" s="3">
        <v>2304</v>
      </c>
      <c r="T12" s="3">
        <v>1</v>
      </c>
      <c r="U12" s="14" t="str">
        <f ca="1">IFERROR(__xludf.DUMMYFUNCTION("lower( trim ( (REGEXEXTRACT(D11,""^(?:https?:\/\/)?(?:[^@\n]+@)?(?:www\.)?([^:\/\n]+)""))))"),"act-on.com")</f>
        <v>act-on.com</v>
      </c>
      <c r="V12" s="17" t="str">
        <f ca="1">IF(LEN(TRIM(D12))= 0,"",CONCATENATE("domains = domains.concat(", CHAR(34), U12, CHAR(34), ");"))</f>
        <v>domains = domains.concat("act-on.com");</v>
      </c>
      <c r="W12">
        <f>VLOOKUP(C12,'Copy of Pivot Position'!A:C,3,FALSE)</f>
        <v>10</v>
      </c>
      <c r="X12">
        <f>IF(D12="","",COUNTIF($D$1:D11,D12))</f>
        <v>0</v>
      </c>
      <c r="Y12">
        <f>IF(F12="","",COUNTIF($F$1:F12,F12))</f>
        <v>1</v>
      </c>
      <c r="AA12" s="16">
        <f t="shared" si="2"/>
        <v>0.98799999999999999</v>
      </c>
      <c r="AB12" s="16"/>
    </row>
    <row r="13" spans="1:28" ht="16" x14ac:dyDescent="0.2">
      <c r="A13" s="8" t="s">
        <v>522</v>
      </c>
      <c r="B13" s="8" t="s">
        <v>524</v>
      </c>
      <c r="C13" s="8" t="s">
        <v>42</v>
      </c>
      <c r="D13" s="8" t="s">
        <v>529</v>
      </c>
      <c r="E13" s="8" t="s">
        <v>531</v>
      </c>
      <c r="F13" s="12" t="s">
        <v>532</v>
      </c>
      <c r="G13" s="8" t="s">
        <v>49</v>
      </c>
      <c r="H13" s="3">
        <v>344</v>
      </c>
      <c r="I13" s="12" t="s">
        <v>535</v>
      </c>
      <c r="J13" s="13" t="s">
        <v>537</v>
      </c>
      <c r="K13" s="8" t="s">
        <v>50</v>
      </c>
      <c r="L13" s="8" t="s">
        <v>120</v>
      </c>
      <c r="M13" s="8" t="s">
        <v>52</v>
      </c>
      <c r="N13" s="8" t="s">
        <v>542</v>
      </c>
      <c r="O13" s="8" t="s">
        <v>195</v>
      </c>
      <c r="P13" s="8" t="s">
        <v>543</v>
      </c>
      <c r="Q13" s="13" t="s">
        <v>544</v>
      </c>
      <c r="R13" s="8" t="s">
        <v>545</v>
      </c>
      <c r="S13" s="3">
        <v>2508</v>
      </c>
      <c r="T13" s="3">
        <v>1</v>
      </c>
      <c r="U13" s="14" t="str">
        <f ca="1">IFERROR(__xludf.DUMMYFUNCTION("lower( trim ( (REGEXEXTRACT(D11,""^(?:https?:\/\/)?(?:[^@\n]+@)?(?:www\.)?([^:\/\n]+)""))))"),"act-on.com")</f>
        <v>act-on.com</v>
      </c>
      <c r="V13" s="17" t="str">
        <f ca="1">IF(LEN(TRIM(D13))= 0,"",CONCATENATE("domains = domains.concat(", CHAR(34), U13, CHAR(34), ");"))</f>
        <v>domains = domains.concat("act-on.com");</v>
      </c>
      <c r="W13">
        <f>VLOOKUP(C13,'Copy of Pivot Position'!A:C,3,FALSE)</f>
        <v>10</v>
      </c>
      <c r="X13">
        <f>IF(D13="","",COUNTIF($D$1:D12,D13))</f>
        <v>0</v>
      </c>
      <c r="Y13">
        <f>IF(F13="","",COUNTIF($F$1:F13,F13))</f>
        <v>1</v>
      </c>
      <c r="AA13" s="16">
        <f t="shared" si="2"/>
        <v>0.98799999999999999</v>
      </c>
      <c r="AB13" s="16"/>
    </row>
    <row r="14" spans="1:28" ht="16" x14ac:dyDescent="0.2">
      <c r="A14" s="8" t="s">
        <v>563</v>
      </c>
      <c r="B14" s="8" t="s">
        <v>564</v>
      </c>
      <c r="C14" s="8" t="s">
        <v>566</v>
      </c>
      <c r="D14" s="8" t="s">
        <v>568</v>
      </c>
      <c r="E14" s="8" t="s">
        <v>569</v>
      </c>
      <c r="F14" s="12" t="s">
        <v>570</v>
      </c>
      <c r="G14" s="8" t="s">
        <v>434</v>
      </c>
      <c r="H14" s="3">
        <v>344</v>
      </c>
      <c r="I14" s="12" t="s">
        <v>571</v>
      </c>
      <c r="J14" s="13" t="s">
        <v>572</v>
      </c>
      <c r="K14" s="8" t="s">
        <v>50</v>
      </c>
      <c r="L14" s="8" t="s">
        <v>120</v>
      </c>
      <c r="M14" s="8" t="s">
        <v>52</v>
      </c>
      <c r="N14" s="8" t="s">
        <v>84</v>
      </c>
      <c r="O14" s="8" t="s">
        <v>84</v>
      </c>
      <c r="P14" s="8" t="s">
        <v>575</v>
      </c>
      <c r="Q14" s="13" t="s">
        <v>87</v>
      </c>
      <c r="R14" s="8" t="s">
        <v>222</v>
      </c>
      <c r="S14" s="3">
        <v>392</v>
      </c>
      <c r="T14" s="3">
        <v>2</v>
      </c>
      <c r="U14" s="14" t="str">
        <f ca="1">IFERROR(__xludf.DUMMYFUNCTION("lower( trim ( (REGEXEXTRACT(D11,""^(?:https?:\/\/)?(?:[^@\n]+@)?(?:www\.)?([^:\/\n]+)""))))"),"act-on.com")</f>
        <v>act-on.com</v>
      </c>
      <c r="V14" s="17" t="str">
        <f ca="1">IF(LEN(TRIM(D14))= 0,"",CONCATENATE("domains = domains.concat(", CHAR(34), U14, CHAR(34), ");"))</f>
        <v>domains = domains.concat("act-on.com");</v>
      </c>
      <c r="W14">
        <f>VLOOKUP(C14,'Copy of Pivot Position'!A:C,3,FALSE)</f>
        <v>9</v>
      </c>
      <c r="X14">
        <f>IF(D14="","",COUNTIF($D$1:D13,D14))</f>
        <v>0</v>
      </c>
      <c r="Y14">
        <f>IF(F14="","",COUNTIF($F$1:F14,F14))</f>
        <v>1</v>
      </c>
      <c r="AA14" s="16">
        <f t="shared" si="2"/>
        <v>0.98799999999999999</v>
      </c>
      <c r="AB14" s="16"/>
    </row>
    <row r="15" spans="1:28" ht="13" x14ac:dyDescent="0.15">
      <c r="A15" s="8" t="s">
        <v>602</v>
      </c>
      <c r="B15" s="8" t="s">
        <v>603</v>
      </c>
      <c r="C15" s="8" t="s">
        <v>604</v>
      </c>
      <c r="D15" s="8" t="s">
        <v>605</v>
      </c>
      <c r="E15" s="8" t="s">
        <v>531</v>
      </c>
      <c r="F15" s="12" t="s">
        <v>532</v>
      </c>
      <c r="G15" s="8" t="s">
        <v>49</v>
      </c>
      <c r="H15" s="3">
        <v>344</v>
      </c>
      <c r="I15" s="12" t="s">
        <v>606</v>
      </c>
      <c r="J15" s="13" t="s">
        <v>609</v>
      </c>
      <c r="K15" s="8" t="s">
        <v>50</v>
      </c>
      <c r="L15" s="8" t="s">
        <v>120</v>
      </c>
      <c r="M15" s="8" t="s">
        <v>52</v>
      </c>
      <c r="N15" s="8" t="s">
        <v>542</v>
      </c>
      <c r="O15" s="8" t="s">
        <v>195</v>
      </c>
      <c r="P15" s="8" t="s">
        <v>543</v>
      </c>
      <c r="Q15" s="13" t="s">
        <v>544</v>
      </c>
      <c r="R15" s="8" t="s">
        <v>545</v>
      </c>
      <c r="S15" s="3">
        <v>972</v>
      </c>
      <c r="T15" s="3">
        <v>2</v>
      </c>
      <c r="W15">
        <f>VLOOKUP(C15,'Copy of Pivot Position'!A:C,3,FALSE)</f>
        <v>9</v>
      </c>
      <c r="X15">
        <f>IF(D15="","",COUNTIF($D$1:D14,D15))</f>
        <v>0</v>
      </c>
      <c r="Y15">
        <f>IF(F15="","",COUNTIF($F$1:F15,F15))</f>
        <v>2</v>
      </c>
      <c r="Z15" s="3">
        <v>0</v>
      </c>
      <c r="AA15" s="16">
        <f t="shared" si="2"/>
        <v>0.98799999999999999</v>
      </c>
      <c r="AB15" s="16"/>
    </row>
    <row r="16" spans="1:28" ht="16" x14ac:dyDescent="0.2">
      <c r="A16" s="8" t="s">
        <v>630</v>
      </c>
      <c r="B16" s="8" t="s">
        <v>632</v>
      </c>
      <c r="C16" s="8" t="s">
        <v>304</v>
      </c>
      <c r="D16" s="8" t="s">
        <v>635</v>
      </c>
      <c r="E16" s="8" t="s">
        <v>637</v>
      </c>
      <c r="F16" s="12" t="s">
        <v>638</v>
      </c>
      <c r="G16" s="8" t="s">
        <v>49</v>
      </c>
      <c r="H16" s="3">
        <v>342</v>
      </c>
      <c r="I16" s="12" t="s">
        <v>640</v>
      </c>
      <c r="J16" s="13" t="s">
        <v>641</v>
      </c>
      <c r="K16" s="8" t="s">
        <v>50</v>
      </c>
      <c r="L16" s="8" t="s">
        <v>120</v>
      </c>
      <c r="M16" s="8" t="s">
        <v>52</v>
      </c>
      <c r="N16" s="8" t="s">
        <v>642</v>
      </c>
      <c r="O16" s="8" t="s">
        <v>275</v>
      </c>
      <c r="P16" s="8" t="s">
        <v>643</v>
      </c>
      <c r="Q16" s="13" t="s">
        <v>644</v>
      </c>
      <c r="R16" s="8" t="s">
        <v>645</v>
      </c>
      <c r="S16" s="3">
        <v>802</v>
      </c>
      <c r="T16" s="3">
        <v>2</v>
      </c>
      <c r="U16" s="14" t="str">
        <f ca="1">IFERROR(__xludf.DUMMYFUNCTION("lower( trim ( (REGEXEXTRACT(D16,""^(?:https?:\/\/)?(?:[^@\n]+@)?(?:www\.)?([^:\/\n]+)""))))"),"objectfrontier.com")</f>
        <v>objectfrontier.com</v>
      </c>
      <c r="V16" s="15" t="str">
        <f ca="1">IF(LEN(TRIM(D16))= 0,"",CONCATENATE("domains = domains.concat(", CHAR(34), U16, CHAR(34), ");"))</f>
        <v>domains = domains.concat("objectfrontier.com");</v>
      </c>
      <c r="W16">
        <f>VLOOKUP(C16,'Copy of Pivot Position'!A:C,3,FALSE)</f>
        <v>9</v>
      </c>
      <c r="X16">
        <f>IF(D16="","",COUNTIF($D$1:D15,D16))</f>
        <v>0</v>
      </c>
      <c r="Y16">
        <f>IF(F16="","",COUNTIF($F$1:F16,F16))</f>
        <v>1</v>
      </c>
      <c r="AA16" s="16">
        <f t="shared" si="2"/>
        <v>0.98599999999999999</v>
      </c>
      <c r="AB16" s="16"/>
    </row>
    <row r="17" spans="1:28" ht="13" x14ac:dyDescent="0.15">
      <c r="A17" s="8" t="s">
        <v>682</v>
      </c>
      <c r="B17" s="8" t="s">
        <v>683</v>
      </c>
      <c r="C17" s="8" t="s">
        <v>304</v>
      </c>
      <c r="D17" s="8" t="s">
        <v>684</v>
      </c>
      <c r="E17" s="8" t="s">
        <v>685</v>
      </c>
      <c r="F17" s="12" t="s">
        <v>687</v>
      </c>
      <c r="G17" s="8" t="s">
        <v>434</v>
      </c>
      <c r="H17" s="3">
        <v>367</v>
      </c>
      <c r="I17" s="12" t="s">
        <v>689</v>
      </c>
      <c r="J17" s="13" t="s">
        <v>690</v>
      </c>
      <c r="K17" s="8" t="s">
        <v>50</v>
      </c>
      <c r="L17" s="8" t="s">
        <v>120</v>
      </c>
      <c r="M17" s="8" t="s">
        <v>692</v>
      </c>
      <c r="N17" s="8" t="s">
        <v>694</v>
      </c>
      <c r="O17" s="8" t="s">
        <v>695</v>
      </c>
      <c r="P17" s="8" t="s">
        <v>697</v>
      </c>
      <c r="Q17" s="13" t="s">
        <v>699</v>
      </c>
      <c r="R17" s="8" t="s">
        <v>700</v>
      </c>
      <c r="S17" s="3">
        <v>735</v>
      </c>
      <c r="T17" s="3">
        <v>2</v>
      </c>
      <c r="V17" s="18"/>
      <c r="W17">
        <f>VLOOKUP(C17,'Copy of Pivot Position'!A:C,3,FALSE)</f>
        <v>9</v>
      </c>
      <c r="X17">
        <f>IF(D17="","",COUNTIF($D$1:D16,D17))</f>
        <v>0</v>
      </c>
      <c r="Y17">
        <f>IF(F17="","",COUNTIF($F$1:F17,F17))</f>
        <v>1</v>
      </c>
      <c r="AA17" s="16">
        <f t="shared" si="2"/>
        <v>0.98399999999999999</v>
      </c>
      <c r="AB17" s="16"/>
    </row>
    <row r="18" spans="1:28" ht="16" x14ac:dyDescent="0.2">
      <c r="A18" s="8" t="s">
        <v>708</v>
      </c>
      <c r="B18" s="8" t="s">
        <v>709</v>
      </c>
      <c r="C18" s="8" t="s">
        <v>42</v>
      </c>
      <c r="D18" s="8" t="s">
        <v>710</v>
      </c>
      <c r="E18" s="8" t="s">
        <v>711</v>
      </c>
      <c r="F18" s="12" t="s">
        <v>712</v>
      </c>
      <c r="G18" s="8" t="s">
        <v>49</v>
      </c>
      <c r="H18" s="3">
        <v>341</v>
      </c>
      <c r="I18" s="12" t="s">
        <v>713</v>
      </c>
      <c r="J18" s="13" t="s">
        <v>714</v>
      </c>
      <c r="K18" s="8" t="s">
        <v>50</v>
      </c>
      <c r="L18" s="8" t="s">
        <v>120</v>
      </c>
      <c r="M18" s="8" t="s">
        <v>52</v>
      </c>
      <c r="N18" s="8" t="s">
        <v>84</v>
      </c>
      <c r="O18" s="8" t="s">
        <v>84</v>
      </c>
      <c r="P18" s="8" t="s">
        <v>715</v>
      </c>
      <c r="Q18" s="8" t="s">
        <v>716</v>
      </c>
      <c r="R18" s="8" t="s">
        <v>717</v>
      </c>
      <c r="S18" s="3">
        <v>2493</v>
      </c>
      <c r="T18" s="3">
        <v>1</v>
      </c>
      <c r="U18" s="14" t="str">
        <f ca="1">IFERROR(__xludf.DUMMYFUNCTION("lower( trim ( (REGEXEXTRACT(D18,""^(?:https?:\/\/)?(?:[^@\n]+@)?(?:www\.)?([^:\/\n]+)""))))"),"uipath.com")</f>
        <v>uipath.com</v>
      </c>
      <c r="V18" s="15" t="str">
        <f ca="1">IF(LEN(TRIM(D18))= 0,"",CONCATENATE("domains = domains.concat(", CHAR(34), U18, CHAR(34), ");"))</f>
        <v>domains = domains.concat("uipath.com");</v>
      </c>
      <c r="W18">
        <f>VLOOKUP(C18,'Copy of Pivot Position'!A:C,3,FALSE)</f>
        <v>10</v>
      </c>
      <c r="X18">
        <f>IF(D18="","",COUNTIF($D$1:D17,D18))</f>
        <v>0</v>
      </c>
      <c r="Y18">
        <f>IF(F18="","",COUNTIF($F$1:F18,F18))</f>
        <v>1</v>
      </c>
      <c r="AA18" s="16">
        <f t="shared" si="2"/>
        <v>0.98199999999999998</v>
      </c>
      <c r="AB18" s="16"/>
    </row>
    <row r="19" spans="1:28" ht="16" x14ac:dyDescent="0.2">
      <c r="A19" s="8" t="s">
        <v>749</v>
      </c>
      <c r="B19" s="8" t="s">
        <v>751</v>
      </c>
      <c r="C19" s="8" t="s">
        <v>42</v>
      </c>
      <c r="D19" s="8" t="s">
        <v>752</v>
      </c>
      <c r="E19" s="8" t="s">
        <v>753</v>
      </c>
      <c r="F19" s="12" t="s">
        <v>754</v>
      </c>
      <c r="G19" s="8" t="s">
        <v>49</v>
      </c>
      <c r="H19" s="3">
        <v>341</v>
      </c>
      <c r="I19" s="12" t="s">
        <v>755</v>
      </c>
      <c r="J19" s="13" t="s">
        <v>756</v>
      </c>
      <c r="K19" s="8" t="s">
        <v>50</v>
      </c>
      <c r="L19" s="8" t="s">
        <v>51</v>
      </c>
      <c r="M19" s="8" t="s">
        <v>52</v>
      </c>
      <c r="N19" s="8" t="s">
        <v>757</v>
      </c>
      <c r="O19" s="8" t="s">
        <v>195</v>
      </c>
      <c r="P19" s="8" t="s">
        <v>758</v>
      </c>
      <c r="Q19" s="13" t="s">
        <v>759</v>
      </c>
      <c r="R19" s="8" t="s">
        <v>222</v>
      </c>
      <c r="S19" s="3">
        <v>562</v>
      </c>
      <c r="T19" s="3">
        <v>2</v>
      </c>
      <c r="U19" s="14" t="str">
        <f ca="1">IFERROR(__xludf.DUMMYFUNCTION("lower( trim ( (REGEXEXTRACT(D18,""^(?:https?:\/\/)?(?:[^@\n]+@)?(?:www\.)?([^:\/\n]+)""))))"),"uipath.com")</f>
        <v>uipath.com</v>
      </c>
      <c r="V19" s="15" t="str">
        <f ca="1">IF(LEN(TRIM(D19))= 0,"",CONCATENATE("domains = domains.concat(", CHAR(34), U19, CHAR(34), ");"))</f>
        <v>domains = domains.concat("uipath.com");</v>
      </c>
      <c r="W19">
        <f>VLOOKUP(C19,'Copy of Pivot Position'!A:C,3,FALSE)</f>
        <v>10</v>
      </c>
      <c r="X19">
        <f>IF(D19="","",COUNTIF($D$1:D18,D19))</f>
        <v>0</v>
      </c>
      <c r="Y19">
        <f>IF(F19="","",COUNTIF($F$1:F19,F19))</f>
        <v>1</v>
      </c>
      <c r="AA19" s="16">
        <f t="shared" si="2"/>
        <v>0.98199999999999998</v>
      </c>
      <c r="AB19" s="16"/>
    </row>
    <row r="20" spans="1:28" ht="16" x14ac:dyDescent="0.2">
      <c r="A20" s="8" t="s">
        <v>428</v>
      </c>
      <c r="B20" s="8" t="s">
        <v>774</v>
      </c>
      <c r="C20" s="8" t="s">
        <v>304</v>
      </c>
      <c r="D20" s="8" t="s">
        <v>775</v>
      </c>
      <c r="E20" s="8" t="s">
        <v>776</v>
      </c>
      <c r="F20" s="12" t="s">
        <v>777</v>
      </c>
      <c r="G20" s="8" t="s">
        <v>70</v>
      </c>
      <c r="H20" s="3">
        <v>341</v>
      </c>
      <c r="I20" s="12" t="s">
        <v>778</v>
      </c>
      <c r="J20" s="13" t="s">
        <v>779</v>
      </c>
      <c r="K20" s="8" t="s">
        <v>50</v>
      </c>
      <c r="L20" s="8" t="s">
        <v>120</v>
      </c>
      <c r="M20" s="8" t="s">
        <v>52</v>
      </c>
      <c r="N20" s="8" t="s">
        <v>780</v>
      </c>
      <c r="O20" s="8" t="s">
        <v>781</v>
      </c>
      <c r="P20" s="8" t="s">
        <v>782</v>
      </c>
      <c r="Q20" s="13" t="s">
        <v>783</v>
      </c>
      <c r="R20" s="8" t="s">
        <v>784</v>
      </c>
      <c r="S20" s="3">
        <v>753</v>
      </c>
      <c r="T20" s="3">
        <v>2</v>
      </c>
      <c r="U20" s="14" t="str">
        <f ca="1">IFERROR(__xludf.DUMMYFUNCTION("lower( trim ( (REGEXEXTRACT(D18,""^(?:https?:\/\/)?(?:[^@\n]+@)?(?:www\.)?([^:\/\n]+)""))))"),"uipath.com")</f>
        <v>uipath.com</v>
      </c>
      <c r="V20" s="15" t="str">
        <f ca="1">IF(LEN(TRIM(D20))= 0,"",CONCATENATE("domains = domains.concat(", CHAR(34), U20, CHAR(34), ");"))</f>
        <v>domains = domains.concat("uipath.com");</v>
      </c>
      <c r="W20">
        <f>VLOOKUP(C20,'Copy of Pivot Position'!A:C,3,FALSE)</f>
        <v>9</v>
      </c>
      <c r="X20">
        <f>IF(D20="","",COUNTIF($D$1:D19,D20))</f>
        <v>0</v>
      </c>
      <c r="Y20">
        <f>IF(F20="","",COUNTIF($F$1:F20,F20))</f>
        <v>1</v>
      </c>
      <c r="AA20" s="16">
        <f t="shared" si="2"/>
        <v>0.98199999999999998</v>
      </c>
      <c r="AB20" s="16"/>
    </row>
    <row r="21" spans="1:28" ht="16" x14ac:dyDescent="0.2">
      <c r="A21" s="8" t="s">
        <v>797</v>
      </c>
      <c r="B21" s="8" t="s">
        <v>798</v>
      </c>
      <c r="C21" s="8" t="s">
        <v>42</v>
      </c>
      <c r="D21" s="8" t="s">
        <v>799</v>
      </c>
      <c r="E21" s="8" t="s">
        <v>800</v>
      </c>
      <c r="F21" s="12" t="s">
        <v>801</v>
      </c>
      <c r="G21" s="8" t="s">
        <v>803</v>
      </c>
      <c r="H21" s="3">
        <v>340</v>
      </c>
      <c r="I21" s="12" t="s">
        <v>805</v>
      </c>
      <c r="J21" s="13" t="s">
        <v>807</v>
      </c>
      <c r="K21" s="8" t="s">
        <v>50</v>
      </c>
      <c r="L21" s="8" t="s">
        <v>120</v>
      </c>
      <c r="M21" s="8" t="s">
        <v>52</v>
      </c>
      <c r="N21" s="8" t="s">
        <v>73</v>
      </c>
      <c r="O21" s="8" t="s">
        <v>54</v>
      </c>
      <c r="P21" s="8" t="s">
        <v>810</v>
      </c>
      <c r="Q21" s="13" t="s">
        <v>582</v>
      </c>
      <c r="R21" s="8" t="s">
        <v>811</v>
      </c>
      <c r="S21" s="3">
        <v>1292</v>
      </c>
      <c r="T21" s="3">
        <v>1</v>
      </c>
      <c r="U21" s="14" t="str">
        <f ca="1">IFERROR(__xludf.DUMMYFUNCTION("lower( trim ( (REGEXEXTRACT(D18,""^(?:https?:\/\/)?(?:[^@\n]+@)?(?:www\.)?([^:\/\n]+)""))))"),"uipath.com")</f>
        <v>uipath.com</v>
      </c>
      <c r="V21" s="15" t="str">
        <f ca="1">IF(LEN(TRIM(D21))= 0,"",CONCATENATE("domains = domains.concat(", CHAR(34), U21, CHAR(34), ");"))</f>
        <v>domains = domains.concat("uipath.com");</v>
      </c>
      <c r="W21">
        <f>VLOOKUP(C21,'Copy of Pivot Position'!A:C,3,FALSE)</f>
        <v>10</v>
      </c>
      <c r="X21">
        <f>IF(D21="","",COUNTIF($D$1:D20,D21))</f>
        <v>0</v>
      </c>
      <c r="Y21">
        <f>IF(F21="","",COUNTIF($F$1:F21,F21))</f>
        <v>1</v>
      </c>
      <c r="AA21" s="16">
        <f t="shared" si="2"/>
        <v>0.97799999999999998</v>
      </c>
      <c r="AB21" s="16"/>
    </row>
    <row r="22" spans="1:28" ht="13" x14ac:dyDescent="0.15">
      <c r="A22" s="8" t="s">
        <v>820</v>
      </c>
      <c r="B22" s="8" t="s">
        <v>821</v>
      </c>
      <c r="C22" s="8" t="s">
        <v>822</v>
      </c>
      <c r="D22" s="8" t="s">
        <v>823</v>
      </c>
      <c r="E22" s="8" t="s">
        <v>660</v>
      </c>
      <c r="F22" s="12" t="s">
        <v>661</v>
      </c>
      <c r="G22" s="8" t="s">
        <v>49</v>
      </c>
      <c r="H22" s="3">
        <v>340</v>
      </c>
      <c r="I22" s="12" t="s">
        <v>826</v>
      </c>
      <c r="J22" s="13" t="s">
        <v>828</v>
      </c>
      <c r="K22" s="8" t="s">
        <v>50</v>
      </c>
      <c r="L22" s="8" t="s">
        <v>120</v>
      </c>
      <c r="M22" s="8" t="s">
        <v>52</v>
      </c>
      <c r="N22" s="8" t="s">
        <v>536</v>
      </c>
      <c r="O22" s="8" t="s">
        <v>195</v>
      </c>
      <c r="P22" s="8" t="s">
        <v>664</v>
      </c>
      <c r="Q22" s="13" t="s">
        <v>540</v>
      </c>
      <c r="R22" s="8" t="s">
        <v>665</v>
      </c>
      <c r="S22" s="3">
        <v>976</v>
      </c>
      <c r="T22" s="3">
        <v>2</v>
      </c>
      <c r="V22" s="18"/>
      <c r="W22">
        <f>VLOOKUP(C22,'Copy of Pivot Position'!A:C,3,FALSE)</f>
        <v>9</v>
      </c>
      <c r="X22">
        <f>IF(D22="","",COUNTIF($D$1:D21,D22))</f>
        <v>0</v>
      </c>
      <c r="Y22">
        <f>IF(F22="","",COUNTIF($F$1:F22,F22))</f>
        <v>1</v>
      </c>
      <c r="AA22" s="16">
        <f t="shared" si="2"/>
        <v>0.97799999999999998</v>
      </c>
      <c r="AB22" s="16"/>
    </row>
    <row r="23" spans="1:28" ht="16" x14ac:dyDescent="0.2">
      <c r="A23" s="8" t="s">
        <v>838</v>
      </c>
      <c r="B23" s="8" t="s">
        <v>840</v>
      </c>
      <c r="C23" s="8" t="s">
        <v>42</v>
      </c>
      <c r="D23" s="8" t="s">
        <v>842</v>
      </c>
      <c r="E23" s="8" t="s">
        <v>843</v>
      </c>
      <c r="F23" s="12" t="s">
        <v>844</v>
      </c>
      <c r="G23" s="8" t="s">
        <v>845</v>
      </c>
      <c r="H23" s="3">
        <v>369</v>
      </c>
      <c r="I23" s="12" t="s">
        <v>846</v>
      </c>
      <c r="J23" s="13" t="s">
        <v>847</v>
      </c>
      <c r="K23" s="8" t="s">
        <v>50</v>
      </c>
      <c r="L23" s="8" t="s">
        <v>120</v>
      </c>
      <c r="M23" s="8" t="s">
        <v>52</v>
      </c>
      <c r="N23" s="8" t="s">
        <v>84</v>
      </c>
      <c r="O23" s="8" t="s">
        <v>85</v>
      </c>
      <c r="P23" s="8" t="s">
        <v>848</v>
      </c>
      <c r="Q23" s="13" t="s">
        <v>849</v>
      </c>
      <c r="R23" s="8" t="s">
        <v>850</v>
      </c>
      <c r="S23" s="3">
        <v>2620</v>
      </c>
      <c r="T23" s="3">
        <v>1</v>
      </c>
      <c r="U23" s="14" t="str">
        <f ca="1">IFERROR(__xludf.DUMMYFUNCTION("lower( trim ( (REGEXEXTRACT(D23,""^(?:https?:\/\/)?(?:[^@\n]+@)?(?:www\.)?([^:\/\n]+)""))))"),"joinreal.com")</f>
        <v>joinreal.com</v>
      </c>
      <c r="V23" s="15" t="str">
        <f ca="1">IF(LEN(TRIM(D23))= 0,"",CONCATENATE("domains = domains.concat(", CHAR(34), U23, CHAR(34), ");"))</f>
        <v>domains = domains.concat("joinreal.com");</v>
      </c>
      <c r="W23">
        <f>VLOOKUP(C23,'Copy of Pivot Position'!A:C,3,FALSE)</f>
        <v>10</v>
      </c>
      <c r="X23">
        <f>IF(D23="","",COUNTIF($D$1:D22,D23))</f>
        <v>0</v>
      </c>
      <c r="Y23">
        <f>IF(F23="","",COUNTIF($F$1:F23,F23))</f>
        <v>1</v>
      </c>
      <c r="AA23" s="16">
        <f t="shared" si="2"/>
        <v>0.97799999999999998</v>
      </c>
      <c r="AB23" s="16"/>
    </row>
    <row r="24" spans="1:28" ht="16" x14ac:dyDescent="0.2">
      <c r="A24" s="8" t="s">
        <v>859</v>
      </c>
      <c r="B24" s="8" t="s">
        <v>860</v>
      </c>
      <c r="C24" s="8" t="s">
        <v>304</v>
      </c>
      <c r="D24" s="8" t="s">
        <v>861</v>
      </c>
      <c r="E24" s="8" t="s">
        <v>862</v>
      </c>
      <c r="F24" s="12" t="s">
        <v>863</v>
      </c>
      <c r="G24" s="8" t="s">
        <v>434</v>
      </c>
      <c r="H24" s="3">
        <v>369</v>
      </c>
      <c r="I24" s="12" t="s">
        <v>864</v>
      </c>
      <c r="J24" s="13" t="s">
        <v>865</v>
      </c>
      <c r="K24" s="8" t="s">
        <v>50</v>
      </c>
      <c r="L24" s="8" t="s">
        <v>51</v>
      </c>
      <c r="M24" s="8" t="s">
        <v>52</v>
      </c>
      <c r="N24" s="8" t="s">
        <v>193</v>
      </c>
      <c r="O24" s="8" t="s">
        <v>195</v>
      </c>
      <c r="P24" s="8" t="s">
        <v>866</v>
      </c>
      <c r="Q24" s="13" t="s">
        <v>867</v>
      </c>
      <c r="R24" s="8" t="s">
        <v>868</v>
      </c>
      <c r="S24" s="3">
        <v>561</v>
      </c>
      <c r="T24" s="3">
        <v>2</v>
      </c>
      <c r="U24" s="14" t="str">
        <f ca="1">IFERROR(__xludf.DUMMYFUNCTION("lower( trim ( (REGEXEXTRACT(D23,""^(?:https?:\/\/)?(?:[^@\n]+@)?(?:www\.)?([^:\/\n]+)""))))"),"joinreal.com")</f>
        <v>joinreal.com</v>
      </c>
      <c r="V24" s="15" t="str">
        <f ca="1">IF(LEN(TRIM(D24))= 0,"",CONCATENATE("domains = domains.concat(", CHAR(34), U24, CHAR(34), ");"))</f>
        <v>domains = domains.concat("joinreal.com");</v>
      </c>
      <c r="W24">
        <f>VLOOKUP(C24,'Copy of Pivot Position'!A:C,3,FALSE)</f>
        <v>9</v>
      </c>
      <c r="X24">
        <f>IF(D24="","",COUNTIF($D$1:D23,D24))</f>
        <v>0</v>
      </c>
      <c r="Y24">
        <f>IF(F24="","",COUNTIF($F$1:F24,F24))</f>
        <v>1</v>
      </c>
      <c r="AA24" s="16">
        <f t="shared" si="2"/>
        <v>0.97799999999999998</v>
      </c>
      <c r="AB24" s="16"/>
    </row>
    <row r="25" spans="1:28" ht="16" x14ac:dyDescent="0.2">
      <c r="A25" s="8" t="s">
        <v>872</v>
      </c>
      <c r="B25" s="8" t="s">
        <v>874</v>
      </c>
      <c r="C25" s="8" t="s">
        <v>304</v>
      </c>
      <c r="D25" s="8" t="s">
        <v>875</v>
      </c>
      <c r="E25" s="8" t="s">
        <v>876</v>
      </c>
      <c r="F25" s="12" t="s">
        <v>877</v>
      </c>
      <c r="G25" s="8" t="s">
        <v>49</v>
      </c>
      <c r="H25" s="3">
        <v>371</v>
      </c>
      <c r="I25" s="12" t="s">
        <v>880</v>
      </c>
      <c r="J25" s="13" t="s">
        <v>882</v>
      </c>
      <c r="K25" s="8" t="s">
        <v>50</v>
      </c>
      <c r="L25" s="8" t="s">
        <v>120</v>
      </c>
      <c r="M25" s="8" t="s">
        <v>52</v>
      </c>
      <c r="N25" s="8" t="s">
        <v>884</v>
      </c>
      <c r="O25" s="8" t="s">
        <v>746</v>
      </c>
      <c r="P25" s="8" t="s">
        <v>886</v>
      </c>
      <c r="Q25" s="13" t="s">
        <v>887</v>
      </c>
      <c r="R25" s="8" t="s">
        <v>888</v>
      </c>
      <c r="S25" s="3">
        <v>664</v>
      </c>
      <c r="T25" s="3">
        <v>2</v>
      </c>
      <c r="U25" s="14" t="str">
        <f ca="1">IFERROR(__xludf.DUMMYFUNCTION("lower( trim ( (REGEXEXTRACT(D23,""^(?:https?:\/\/)?(?:[^@\n]+@)?(?:www\.)?([^:\/\n]+)""))))"),"joinreal.com")</f>
        <v>joinreal.com</v>
      </c>
      <c r="V25" s="15" t="str">
        <f ca="1">IF(LEN(TRIM(D25))= 0,"",CONCATENATE("domains = domains.concat(", CHAR(34), U25, CHAR(34), ");"))</f>
        <v>domains = domains.concat("joinreal.com");</v>
      </c>
      <c r="W25">
        <f>VLOOKUP(C25,'Copy of Pivot Position'!A:C,3,FALSE)</f>
        <v>9</v>
      </c>
      <c r="X25">
        <f>IF(D25="","",COUNTIF($D$1:D24,D25))</f>
        <v>0</v>
      </c>
      <c r="Y25">
        <f>IF(F25="","",COUNTIF($F$1:F25,F25))</f>
        <v>1</v>
      </c>
      <c r="AA25" s="16">
        <f t="shared" si="2"/>
        <v>0.97599999999999998</v>
      </c>
      <c r="AB25" s="16"/>
    </row>
    <row r="26" spans="1:28" ht="13" x14ac:dyDescent="0.15">
      <c r="A26" s="8" t="s">
        <v>476</v>
      </c>
      <c r="B26" s="8" t="s">
        <v>893</v>
      </c>
      <c r="C26" s="8" t="s">
        <v>304</v>
      </c>
      <c r="D26" s="8" t="s">
        <v>894</v>
      </c>
      <c r="E26" s="8" t="s">
        <v>895</v>
      </c>
      <c r="F26" s="12" t="s">
        <v>896</v>
      </c>
      <c r="G26" s="8" t="s">
        <v>148</v>
      </c>
      <c r="H26" s="3">
        <v>338</v>
      </c>
      <c r="I26" s="12" t="s">
        <v>898</v>
      </c>
      <c r="J26" s="13" t="s">
        <v>899</v>
      </c>
      <c r="K26" s="8" t="s">
        <v>50</v>
      </c>
      <c r="L26" s="8" t="s">
        <v>120</v>
      </c>
      <c r="M26" s="8" t="s">
        <v>52</v>
      </c>
      <c r="N26" s="8" t="s">
        <v>193</v>
      </c>
      <c r="O26" s="8" t="s">
        <v>195</v>
      </c>
      <c r="P26" s="8" t="s">
        <v>900</v>
      </c>
      <c r="Q26" s="13" t="s">
        <v>901</v>
      </c>
      <c r="R26" s="8" t="s">
        <v>222</v>
      </c>
      <c r="S26" s="3">
        <v>478</v>
      </c>
      <c r="T26" s="3">
        <v>2</v>
      </c>
      <c r="W26">
        <f>VLOOKUP(C26,'Copy of Pivot Position'!A:C,3,FALSE)</f>
        <v>9</v>
      </c>
      <c r="X26">
        <f>IF(D26="","",COUNTIF($D$1:D25,D26))</f>
        <v>0</v>
      </c>
      <c r="Y26">
        <f>IF(F26="","",COUNTIF($F$1:F26,F26))</f>
        <v>1</v>
      </c>
      <c r="AA26" s="16">
        <f t="shared" si="2"/>
        <v>0.97</v>
      </c>
      <c r="AB26" s="16"/>
    </row>
    <row r="27" spans="1:28" ht="16" x14ac:dyDescent="0.2">
      <c r="A27" s="8" t="s">
        <v>869</v>
      </c>
      <c r="B27" s="8" t="s">
        <v>910</v>
      </c>
      <c r="C27" s="8" t="s">
        <v>304</v>
      </c>
      <c r="D27" s="8" t="s">
        <v>911</v>
      </c>
      <c r="E27" s="8" t="s">
        <v>912</v>
      </c>
      <c r="F27" s="12" t="s">
        <v>913</v>
      </c>
      <c r="G27" s="8" t="s">
        <v>49</v>
      </c>
      <c r="H27" s="3">
        <v>338</v>
      </c>
      <c r="I27" s="12" t="s">
        <v>914</v>
      </c>
      <c r="J27" s="13" t="s">
        <v>915</v>
      </c>
      <c r="K27" s="8" t="s">
        <v>50</v>
      </c>
      <c r="L27" s="8" t="s">
        <v>120</v>
      </c>
      <c r="M27" s="8" t="s">
        <v>52</v>
      </c>
      <c r="N27" s="8" t="s">
        <v>108</v>
      </c>
      <c r="O27" s="8" t="s">
        <v>54</v>
      </c>
      <c r="P27" s="8" t="s">
        <v>916</v>
      </c>
      <c r="Q27" s="13" t="s">
        <v>110</v>
      </c>
      <c r="R27" s="8" t="s">
        <v>917</v>
      </c>
      <c r="S27" s="3">
        <v>593</v>
      </c>
      <c r="T27" s="3">
        <v>2</v>
      </c>
      <c r="U27" s="14" t="str">
        <f t="shared" ref="U27:U40" ca="1" si="3">IFERROR(__xludf.DUMMYFUNCTION("lower( trim ( (REGEXEXTRACT(D27,""^(?:https?:\/\/)?(?:[^@\n]+@)?(?:www\.)?([^:\/\n]+)""))))"),"hostanalytics.com")</f>
        <v>hostanalytics.com</v>
      </c>
      <c r="V27" s="17" t="str">
        <f t="shared" ref="V27:V40" ca="1" si="4">IF(LEN(TRIM(D27))= 0,"",CONCATENATE("domains = domains.concat(", CHAR(34), U27, CHAR(34), ");"))</f>
        <v>domains = domains.concat("hostanalytics.com");</v>
      </c>
      <c r="W27">
        <f>VLOOKUP(C27,'Copy of Pivot Position'!A:C,3,FALSE)</f>
        <v>9</v>
      </c>
      <c r="X27">
        <f>IF(D27="","",COUNTIF($D$1:D26,D27))</f>
        <v>0</v>
      </c>
      <c r="Y27">
        <f>IF(F27="","",COUNTIF($F$1:F27,F27))</f>
        <v>1</v>
      </c>
      <c r="AA27" s="16">
        <f t="shared" si="2"/>
        <v>0.97</v>
      </c>
      <c r="AB27" s="16"/>
    </row>
    <row r="28" spans="1:28" ht="16" x14ac:dyDescent="0.2">
      <c r="A28" s="8" t="s">
        <v>934</v>
      </c>
      <c r="B28" s="8" t="s">
        <v>935</v>
      </c>
      <c r="C28" s="8" t="s">
        <v>304</v>
      </c>
      <c r="D28" s="8" t="s">
        <v>937</v>
      </c>
      <c r="E28" s="8" t="s">
        <v>939</v>
      </c>
      <c r="F28" s="12" t="s">
        <v>940</v>
      </c>
      <c r="G28" s="8" t="s">
        <v>188</v>
      </c>
      <c r="H28" s="3">
        <v>373</v>
      </c>
      <c r="I28" s="12" t="s">
        <v>942</v>
      </c>
      <c r="J28" s="13" t="s">
        <v>945</v>
      </c>
      <c r="K28" s="8" t="s">
        <v>50</v>
      </c>
      <c r="L28" s="8" t="s">
        <v>120</v>
      </c>
      <c r="M28" s="8" t="s">
        <v>52</v>
      </c>
      <c r="N28" s="8" t="s">
        <v>60</v>
      </c>
      <c r="O28" s="8" t="s">
        <v>54</v>
      </c>
      <c r="P28" s="8" t="s">
        <v>947</v>
      </c>
      <c r="Q28" s="13" t="s">
        <v>63</v>
      </c>
      <c r="R28" s="8" t="s">
        <v>948</v>
      </c>
      <c r="S28" s="3">
        <v>468</v>
      </c>
      <c r="T28" s="3">
        <v>2</v>
      </c>
      <c r="U28" s="14" t="str">
        <f t="shared" ca="1" si="3"/>
        <v>hostanalytics.com</v>
      </c>
      <c r="V28" s="17" t="str">
        <f t="shared" ca="1" si="4"/>
        <v>domains = domains.concat("hostanalytics.com");</v>
      </c>
      <c r="W28">
        <f>VLOOKUP(C28,'Copy of Pivot Position'!A:C,3,FALSE)</f>
        <v>9</v>
      </c>
      <c r="X28">
        <f>IF(D28="","",COUNTIF($D$1:D27,D28))</f>
        <v>0</v>
      </c>
      <c r="Y28">
        <f>IF(F28="","",COUNTIF($F$1:F28,F28))</f>
        <v>1</v>
      </c>
      <c r="AA28" s="16">
        <f t="shared" si="2"/>
        <v>0.96799999999999997</v>
      </c>
      <c r="AB28" s="16"/>
    </row>
    <row r="29" spans="1:28" ht="16" x14ac:dyDescent="0.2">
      <c r="A29" s="8" t="s">
        <v>960</v>
      </c>
      <c r="B29" s="8" t="s">
        <v>961</v>
      </c>
      <c r="C29" s="8" t="s">
        <v>42</v>
      </c>
      <c r="D29" s="8" t="s">
        <v>962</v>
      </c>
      <c r="E29" s="8" t="s">
        <v>963</v>
      </c>
      <c r="F29" s="12" t="s">
        <v>964</v>
      </c>
      <c r="G29" s="8" t="s">
        <v>70</v>
      </c>
      <c r="H29" s="3">
        <v>376</v>
      </c>
      <c r="I29" s="12" t="s">
        <v>965</v>
      </c>
      <c r="J29" s="13" t="s">
        <v>966</v>
      </c>
      <c r="K29" s="8" t="s">
        <v>50</v>
      </c>
      <c r="L29" s="8" t="s">
        <v>51</v>
      </c>
      <c r="M29" s="8" t="s">
        <v>52</v>
      </c>
      <c r="N29" s="8" t="s">
        <v>472</v>
      </c>
      <c r="O29" s="8" t="s">
        <v>195</v>
      </c>
      <c r="P29" s="8" t="s">
        <v>967</v>
      </c>
      <c r="Q29" s="13" t="s">
        <v>474</v>
      </c>
      <c r="R29" s="8" t="s">
        <v>968</v>
      </c>
      <c r="S29" s="3">
        <v>2586</v>
      </c>
      <c r="T29" s="3">
        <v>1</v>
      </c>
      <c r="U29" s="14" t="str">
        <f t="shared" ca="1" si="3"/>
        <v>hostanalytics.com</v>
      </c>
      <c r="V29" s="17" t="str">
        <f t="shared" ca="1" si="4"/>
        <v>domains = domains.concat("hostanalytics.com");</v>
      </c>
      <c r="W29">
        <f>VLOOKUP(C29,'Copy of Pivot Position'!A:C,3,FALSE)</f>
        <v>10</v>
      </c>
      <c r="X29">
        <f>IF(D29="","",COUNTIF($D$1:D28,D29))</f>
        <v>0</v>
      </c>
      <c r="Y29">
        <f>IF(F29="","",COUNTIF($F$1:F29,F29))</f>
        <v>1</v>
      </c>
      <c r="AA29" s="16">
        <f t="shared" si="2"/>
        <v>0.96399999999999997</v>
      </c>
      <c r="AB29" s="16"/>
    </row>
    <row r="30" spans="1:28" ht="16" x14ac:dyDescent="0.2">
      <c r="A30" s="8" t="s">
        <v>973</v>
      </c>
      <c r="B30" s="8" t="s">
        <v>974</v>
      </c>
      <c r="C30" s="8" t="s">
        <v>180</v>
      </c>
      <c r="D30" s="8" t="s">
        <v>975</v>
      </c>
      <c r="E30" s="8" t="s">
        <v>976</v>
      </c>
      <c r="F30" s="12" t="s">
        <v>977</v>
      </c>
      <c r="G30" s="8" t="s">
        <v>49</v>
      </c>
      <c r="H30" s="3">
        <v>334</v>
      </c>
      <c r="I30" s="12" t="s">
        <v>978</v>
      </c>
      <c r="J30" s="13" t="s">
        <v>979</v>
      </c>
      <c r="K30" s="8" t="s">
        <v>50</v>
      </c>
      <c r="L30" s="8" t="s">
        <v>120</v>
      </c>
      <c r="M30" s="8" t="s">
        <v>52</v>
      </c>
      <c r="N30" s="8" t="s">
        <v>462</v>
      </c>
      <c r="O30" s="8" t="s">
        <v>54</v>
      </c>
      <c r="P30" s="8" t="s">
        <v>980</v>
      </c>
      <c r="Q30" s="13" t="s">
        <v>981</v>
      </c>
      <c r="R30" s="8" t="s">
        <v>982</v>
      </c>
      <c r="S30" s="3">
        <v>1561</v>
      </c>
      <c r="T30" s="3">
        <v>1</v>
      </c>
      <c r="U30" s="14" t="str">
        <f t="shared" ca="1" si="3"/>
        <v>hostanalytics.com</v>
      </c>
      <c r="V30" s="17" t="str">
        <f t="shared" ca="1" si="4"/>
        <v>domains = domains.concat("hostanalytics.com");</v>
      </c>
      <c r="W30">
        <f>VLOOKUP(C30,'Copy of Pivot Position'!A:C,3,FALSE)</f>
        <v>10</v>
      </c>
      <c r="X30">
        <f>IF(D30="","",COUNTIF($D$1:D29,D30))</f>
        <v>0</v>
      </c>
      <c r="Y30">
        <f>IF(F30="","",COUNTIF($F$1:F30,F30))</f>
        <v>1</v>
      </c>
      <c r="AA30" s="16">
        <f t="shared" si="2"/>
        <v>0.96399999999999997</v>
      </c>
      <c r="AB30" s="16"/>
    </row>
    <row r="31" spans="1:28" ht="16" x14ac:dyDescent="0.2">
      <c r="A31" s="8" t="s">
        <v>995</v>
      </c>
      <c r="B31" s="8" t="s">
        <v>996</v>
      </c>
      <c r="C31" s="8" t="s">
        <v>997</v>
      </c>
      <c r="D31" s="8" t="s">
        <v>998</v>
      </c>
      <c r="E31" s="8" t="s">
        <v>999</v>
      </c>
      <c r="F31" s="12" t="s">
        <v>1000</v>
      </c>
      <c r="G31" s="8" t="s">
        <v>49</v>
      </c>
      <c r="H31" s="3">
        <v>332</v>
      </c>
      <c r="I31" s="12" t="s">
        <v>1001</v>
      </c>
      <c r="J31" s="13" t="s">
        <v>1002</v>
      </c>
      <c r="K31" s="8" t="s">
        <v>50</v>
      </c>
      <c r="L31" s="8" t="s">
        <v>51</v>
      </c>
      <c r="M31" s="8" t="s">
        <v>52</v>
      </c>
      <c r="N31" s="8" t="s">
        <v>73</v>
      </c>
      <c r="O31" s="8" t="s">
        <v>54</v>
      </c>
      <c r="P31" s="8" t="s">
        <v>1005</v>
      </c>
      <c r="Q31" s="13" t="s">
        <v>75</v>
      </c>
      <c r="R31" s="8" t="s">
        <v>1007</v>
      </c>
      <c r="S31" s="3">
        <v>1119</v>
      </c>
      <c r="T31" s="3">
        <v>1</v>
      </c>
      <c r="U31" s="14" t="str">
        <f t="shared" ca="1" si="3"/>
        <v>hostanalytics.com</v>
      </c>
      <c r="V31" s="17" t="str">
        <f t="shared" ca="1" si="4"/>
        <v>domains = domains.concat("hostanalytics.com");</v>
      </c>
      <c r="W31">
        <f>VLOOKUP(C31,'Copy of Pivot Position'!A:C,3,FALSE)</f>
        <v>10</v>
      </c>
      <c r="X31">
        <f>IF(D31="","",COUNTIF($D$1:D30,D31))</f>
        <v>0</v>
      </c>
      <c r="Y31">
        <f>IF(F31="","",COUNTIF($F$1:F31,F31))</f>
        <v>1</v>
      </c>
      <c r="AA31" s="16">
        <f t="shared" si="2"/>
        <v>0.96199999999999997</v>
      </c>
      <c r="AB31" s="16"/>
    </row>
    <row r="32" spans="1:28" ht="16" x14ac:dyDescent="0.2">
      <c r="A32" s="8" t="s">
        <v>630</v>
      </c>
      <c r="B32" s="8" t="s">
        <v>1018</v>
      </c>
      <c r="C32" s="8" t="s">
        <v>42</v>
      </c>
      <c r="D32" s="8" t="s">
        <v>1020</v>
      </c>
      <c r="E32" s="8" t="s">
        <v>1022</v>
      </c>
      <c r="F32" s="12" t="s">
        <v>1024</v>
      </c>
      <c r="G32" s="8" t="s">
        <v>70</v>
      </c>
      <c r="H32" s="3">
        <v>377</v>
      </c>
      <c r="I32" s="12" t="s">
        <v>1027</v>
      </c>
      <c r="J32" s="13" t="s">
        <v>1029</v>
      </c>
      <c r="K32" s="8" t="s">
        <v>50</v>
      </c>
      <c r="L32" s="8" t="s">
        <v>51</v>
      </c>
      <c r="M32" s="8" t="s">
        <v>52</v>
      </c>
      <c r="N32" s="8" t="s">
        <v>392</v>
      </c>
      <c r="O32" s="8" t="s">
        <v>393</v>
      </c>
      <c r="P32" s="8" t="s">
        <v>1030</v>
      </c>
      <c r="Q32" s="13" t="s">
        <v>1032</v>
      </c>
      <c r="R32" s="8" t="s">
        <v>1033</v>
      </c>
      <c r="S32" s="3">
        <v>1252</v>
      </c>
      <c r="T32" s="3">
        <v>1</v>
      </c>
      <c r="U32" s="14" t="str">
        <f t="shared" ca="1" si="3"/>
        <v>hostanalytics.com</v>
      </c>
      <c r="V32" s="15" t="str">
        <f t="shared" ca="1" si="4"/>
        <v>domains = domains.concat("hostanalytics.com");</v>
      </c>
      <c r="W32">
        <f>VLOOKUP(C32,'Copy of Pivot Position'!A:C,3,FALSE)</f>
        <v>10</v>
      </c>
      <c r="X32">
        <f>IF(D32="","",COUNTIF($D$1:D31,D32))</f>
        <v>0</v>
      </c>
      <c r="Y32">
        <f>IF(F32="","",COUNTIF($F$1:F32,F32))</f>
        <v>1</v>
      </c>
      <c r="AA32" s="16">
        <f t="shared" si="2"/>
        <v>0.96199999999999997</v>
      </c>
      <c r="AB32" s="16"/>
    </row>
    <row r="33" spans="1:28" ht="16" x14ac:dyDescent="0.2">
      <c r="A33" s="8" t="s">
        <v>1042</v>
      </c>
      <c r="B33" s="8" t="s">
        <v>1043</v>
      </c>
      <c r="C33" s="8" t="s">
        <v>42</v>
      </c>
      <c r="D33" s="8" t="s">
        <v>1044</v>
      </c>
      <c r="E33" s="8" t="s">
        <v>1046</v>
      </c>
      <c r="F33" s="12" t="s">
        <v>1047</v>
      </c>
      <c r="G33" s="8" t="s">
        <v>49</v>
      </c>
      <c r="H33" s="3">
        <v>380</v>
      </c>
      <c r="I33" s="12" t="s">
        <v>1049</v>
      </c>
      <c r="J33" s="13" t="s">
        <v>1051</v>
      </c>
      <c r="K33" s="8" t="s">
        <v>50</v>
      </c>
      <c r="L33" s="8" t="s">
        <v>120</v>
      </c>
      <c r="M33" s="8" t="s">
        <v>52</v>
      </c>
      <c r="N33" s="8" t="s">
        <v>884</v>
      </c>
      <c r="O33" s="8" t="s">
        <v>746</v>
      </c>
      <c r="P33" s="8" t="s">
        <v>1054</v>
      </c>
      <c r="Q33" s="13" t="s">
        <v>1056</v>
      </c>
      <c r="R33" s="8" t="s">
        <v>222</v>
      </c>
      <c r="S33" s="3">
        <v>1481</v>
      </c>
      <c r="T33" s="3">
        <v>1</v>
      </c>
      <c r="U33" s="14" t="str">
        <f t="shared" ca="1" si="3"/>
        <v>hostanalytics.com</v>
      </c>
      <c r="V33" s="15" t="str">
        <f t="shared" ca="1" si="4"/>
        <v>domains = domains.concat("hostanalytics.com");</v>
      </c>
      <c r="W33">
        <f>VLOOKUP(C33,'Copy of Pivot Position'!A:C,3,FALSE)</f>
        <v>10</v>
      </c>
      <c r="X33">
        <f>IF(D33="","",COUNTIF($D$1:D32,D33))</f>
        <v>0</v>
      </c>
      <c r="Y33">
        <f>IF(F33="","",COUNTIF($F$1:F33,F33))</f>
        <v>1</v>
      </c>
      <c r="AA33" s="16">
        <f t="shared" si="2"/>
        <v>0.96</v>
      </c>
      <c r="AB33" s="16"/>
    </row>
    <row r="34" spans="1:28" ht="16" x14ac:dyDescent="0.2">
      <c r="A34" s="8" t="s">
        <v>815</v>
      </c>
      <c r="B34" s="8" t="s">
        <v>816</v>
      </c>
      <c r="C34" s="8" t="s">
        <v>42</v>
      </c>
      <c r="D34" s="8" t="s">
        <v>817</v>
      </c>
      <c r="E34" s="8" t="s">
        <v>818</v>
      </c>
      <c r="F34" s="12" t="s">
        <v>819</v>
      </c>
      <c r="G34" s="8" t="s">
        <v>188</v>
      </c>
      <c r="H34" s="3">
        <v>379</v>
      </c>
      <c r="I34" s="12" t="s">
        <v>824</v>
      </c>
      <c r="J34" s="13" t="s">
        <v>825</v>
      </c>
      <c r="K34" s="8" t="s">
        <v>50</v>
      </c>
      <c r="L34" s="8" t="s">
        <v>120</v>
      </c>
      <c r="M34" s="8" t="s">
        <v>52</v>
      </c>
      <c r="N34" s="8" t="s">
        <v>253</v>
      </c>
      <c r="O34" s="8" t="s">
        <v>54</v>
      </c>
      <c r="P34" s="8" t="s">
        <v>827</v>
      </c>
      <c r="Q34" s="13" t="s">
        <v>255</v>
      </c>
      <c r="R34" s="8" t="s">
        <v>829</v>
      </c>
      <c r="S34" s="3">
        <v>1062</v>
      </c>
      <c r="T34" s="3">
        <v>1</v>
      </c>
      <c r="U34" s="14" t="str">
        <f t="shared" ca="1" si="3"/>
        <v>hostanalytics.com</v>
      </c>
      <c r="V34" s="15" t="str">
        <f t="shared" ca="1" si="4"/>
        <v>domains = domains.concat("hostanalytics.com");</v>
      </c>
      <c r="W34">
        <f>VLOOKUP(C34,'Copy of Pivot Position'!A:C,3,FALSE)</f>
        <v>10</v>
      </c>
      <c r="X34">
        <f>IF(D34="","",COUNTIF($D$1:D33,D34))</f>
        <v>0</v>
      </c>
      <c r="Y34">
        <f>IF(F34="","",COUNTIF($F$1:F34,F34))</f>
        <v>1</v>
      </c>
      <c r="AA34" s="16">
        <f t="shared" si="2"/>
        <v>0.96</v>
      </c>
      <c r="AB34" s="16"/>
    </row>
    <row r="35" spans="1:28" ht="16" x14ac:dyDescent="0.2">
      <c r="A35" s="8" t="s">
        <v>1083</v>
      </c>
      <c r="B35" s="8" t="s">
        <v>1084</v>
      </c>
      <c r="C35" s="8" t="s">
        <v>1085</v>
      </c>
      <c r="D35" s="8" t="s">
        <v>1086</v>
      </c>
      <c r="E35" s="8" t="s">
        <v>1087</v>
      </c>
      <c r="F35" s="12" t="s">
        <v>1088</v>
      </c>
      <c r="G35" s="8" t="s">
        <v>46</v>
      </c>
      <c r="H35" s="3">
        <v>381</v>
      </c>
      <c r="I35" s="12" t="s">
        <v>1089</v>
      </c>
      <c r="J35" s="13" t="s">
        <v>1090</v>
      </c>
      <c r="K35" s="8" t="s">
        <v>50</v>
      </c>
      <c r="L35" s="8" t="s">
        <v>51</v>
      </c>
      <c r="M35" s="8" t="s">
        <v>52</v>
      </c>
      <c r="N35" s="8" t="s">
        <v>84</v>
      </c>
      <c r="O35" s="8" t="s">
        <v>85</v>
      </c>
      <c r="P35" s="8" t="s">
        <v>1091</v>
      </c>
      <c r="Q35" s="13" t="s">
        <v>1092</v>
      </c>
      <c r="R35" s="8" t="s">
        <v>1094</v>
      </c>
      <c r="S35" s="3">
        <v>116</v>
      </c>
      <c r="T35" s="3">
        <v>2</v>
      </c>
      <c r="U35" s="14" t="str">
        <f t="shared" ca="1" si="3"/>
        <v>hostanalytics.com</v>
      </c>
      <c r="V35" s="15" t="str">
        <f t="shared" ca="1" si="4"/>
        <v>domains = domains.concat("hostanalytics.com");</v>
      </c>
      <c r="W35">
        <f>VLOOKUP(C35,'Copy of Pivot Position'!A:C,3,FALSE)</f>
        <v>10</v>
      </c>
      <c r="X35">
        <f>IF(D35="","",COUNTIF($D$1:D34,D35))</f>
        <v>0</v>
      </c>
      <c r="Y35">
        <f>IF(F35="","",COUNTIF($F$1:F35,F35))</f>
        <v>1</v>
      </c>
      <c r="AA35" s="16">
        <f t="shared" si="2"/>
        <v>0.95799999999999996</v>
      </c>
      <c r="AB35" s="16"/>
    </row>
    <row r="36" spans="1:28" ht="16" x14ac:dyDescent="0.2">
      <c r="A36" s="8" t="s">
        <v>476</v>
      </c>
      <c r="B36" s="8" t="s">
        <v>1105</v>
      </c>
      <c r="C36" s="8" t="s">
        <v>304</v>
      </c>
      <c r="D36" s="8" t="s">
        <v>1107</v>
      </c>
      <c r="E36" s="8" t="s">
        <v>1109</v>
      </c>
      <c r="F36" s="12" t="s">
        <v>1110</v>
      </c>
      <c r="G36" s="8" t="s">
        <v>70</v>
      </c>
      <c r="H36" s="3">
        <v>381</v>
      </c>
      <c r="I36" s="12" t="s">
        <v>1112</v>
      </c>
      <c r="J36" s="13" t="s">
        <v>1115</v>
      </c>
      <c r="K36" s="8" t="s">
        <v>50</v>
      </c>
      <c r="L36" s="8" t="s">
        <v>120</v>
      </c>
      <c r="M36" s="8" t="s">
        <v>52</v>
      </c>
      <c r="N36" s="8" t="s">
        <v>1116</v>
      </c>
      <c r="O36" s="8" t="s">
        <v>222</v>
      </c>
      <c r="P36" s="8" t="s">
        <v>1119</v>
      </c>
      <c r="Q36" s="8" t="s">
        <v>1120</v>
      </c>
      <c r="R36" s="8" t="s">
        <v>222</v>
      </c>
      <c r="S36" s="3">
        <v>755</v>
      </c>
      <c r="T36" s="3">
        <v>2</v>
      </c>
      <c r="U36" s="14" t="str">
        <f t="shared" ca="1" si="3"/>
        <v>hostanalytics.com</v>
      </c>
      <c r="V36" s="15" t="str">
        <f t="shared" ca="1" si="4"/>
        <v>domains = domains.concat("hostanalytics.com");</v>
      </c>
      <c r="W36">
        <f>VLOOKUP(C36,'Copy of Pivot Position'!A:C,3,FALSE)</f>
        <v>9</v>
      </c>
      <c r="X36">
        <f>IF(D36="","",COUNTIF($D$1:D35,D36))</f>
        <v>0</v>
      </c>
      <c r="Y36">
        <f>IF(F36="","",COUNTIF($F$1:F36,F36))</f>
        <v>1</v>
      </c>
      <c r="AA36" s="16">
        <f t="shared" si="2"/>
        <v>0.95799999999999996</v>
      </c>
      <c r="AB36" s="16"/>
    </row>
    <row r="37" spans="1:28" ht="16" x14ac:dyDescent="0.2">
      <c r="A37" s="8" t="s">
        <v>737</v>
      </c>
      <c r="B37" s="8" t="s">
        <v>1131</v>
      </c>
      <c r="C37" s="8" t="s">
        <v>304</v>
      </c>
      <c r="D37" s="8" t="s">
        <v>1132</v>
      </c>
      <c r="E37" s="8" t="s">
        <v>1133</v>
      </c>
      <c r="F37" s="12" t="s">
        <v>1134</v>
      </c>
      <c r="G37" s="8" t="s">
        <v>803</v>
      </c>
      <c r="H37" s="3">
        <v>329</v>
      </c>
      <c r="I37" s="12" t="s">
        <v>1135</v>
      </c>
      <c r="J37" s="13" t="s">
        <v>1136</v>
      </c>
      <c r="K37" s="8" t="s">
        <v>50</v>
      </c>
      <c r="L37" s="8" t="s">
        <v>120</v>
      </c>
      <c r="M37" s="8" t="s">
        <v>52</v>
      </c>
      <c r="N37" s="8" t="s">
        <v>1137</v>
      </c>
      <c r="O37" s="8" t="s">
        <v>54</v>
      </c>
      <c r="P37" s="8" t="s">
        <v>1138</v>
      </c>
      <c r="Q37" s="13" t="s">
        <v>1139</v>
      </c>
      <c r="R37" s="8" t="s">
        <v>1140</v>
      </c>
      <c r="S37" s="3">
        <v>658</v>
      </c>
      <c r="T37" s="3">
        <v>2</v>
      </c>
      <c r="U37" s="14" t="str">
        <f t="shared" ca="1" si="3"/>
        <v>hostanalytics.com</v>
      </c>
      <c r="V37" s="15" t="str">
        <f t="shared" ca="1" si="4"/>
        <v>domains = domains.concat("hostanalytics.com");</v>
      </c>
      <c r="W37">
        <f>VLOOKUP(C37,'Copy of Pivot Position'!A:C,3,FALSE)</f>
        <v>9</v>
      </c>
      <c r="X37">
        <f>IF(D37="","",COUNTIF($D$1:D36,D37))</f>
        <v>0</v>
      </c>
      <c r="Y37">
        <f>IF(F37="","",COUNTIF($F$1:F37,F37))</f>
        <v>1</v>
      </c>
      <c r="AA37" s="16">
        <f t="shared" si="2"/>
        <v>0.95599999999999996</v>
      </c>
      <c r="AB37" s="16"/>
    </row>
    <row r="38" spans="1:28" ht="16" x14ac:dyDescent="0.2">
      <c r="A38" s="8" t="s">
        <v>1153</v>
      </c>
      <c r="B38" s="8" t="s">
        <v>1154</v>
      </c>
      <c r="C38" s="8" t="s">
        <v>180</v>
      </c>
      <c r="D38" s="8" t="s">
        <v>1155</v>
      </c>
      <c r="E38" s="8" t="s">
        <v>1156</v>
      </c>
      <c r="F38" s="12" t="s">
        <v>1158</v>
      </c>
      <c r="G38" s="8" t="s">
        <v>49</v>
      </c>
      <c r="H38" s="3">
        <v>383</v>
      </c>
      <c r="I38" s="12" t="s">
        <v>1162</v>
      </c>
      <c r="J38" s="13" t="s">
        <v>1164</v>
      </c>
      <c r="K38" s="8" t="s">
        <v>50</v>
      </c>
      <c r="L38" s="8" t="s">
        <v>51</v>
      </c>
      <c r="M38" s="8" t="s">
        <v>52</v>
      </c>
      <c r="N38" s="8" t="s">
        <v>1167</v>
      </c>
      <c r="O38" s="8" t="s">
        <v>85</v>
      </c>
      <c r="P38" s="8" t="s">
        <v>1168</v>
      </c>
      <c r="Q38" s="13" t="s">
        <v>1169</v>
      </c>
      <c r="R38" s="8" t="s">
        <v>1172</v>
      </c>
      <c r="S38" s="3">
        <v>1105</v>
      </c>
      <c r="T38" s="3">
        <v>1</v>
      </c>
      <c r="U38" s="14" t="str">
        <f t="shared" ca="1" si="3"/>
        <v>hostanalytics.com</v>
      </c>
      <c r="V38" s="15" t="str">
        <f t="shared" ca="1" si="4"/>
        <v>domains = domains.concat("hostanalytics.com");</v>
      </c>
      <c r="W38">
        <f>VLOOKUP(C38,'Copy of Pivot Position'!A:C,3,FALSE)</f>
        <v>10</v>
      </c>
      <c r="X38">
        <f>IF(D38="","",COUNTIF($D$1:D37,D38))</f>
        <v>0</v>
      </c>
      <c r="Y38">
        <f>IF(F38="","",COUNTIF($F$1:F38,F38))</f>
        <v>1</v>
      </c>
      <c r="AA38" s="16">
        <f t="shared" si="2"/>
        <v>0.95199999999999996</v>
      </c>
      <c r="AB38" s="16"/>
    </row>
    <row r="39" spans="1:28" ht="16" x14ac:dyDescent="0.2">
      <c r="A39" s="8" t="s">
        <v>1182</v>
      </c>
      <c r="B39" s="8" t="s">
        <v>1183</v>
      </c>
      <c r="C39" s="8" t="s">
        <v>42</v>
      </c>
      <c r="D39" s="8" t="s">
        <v>1184</v>
      </c>
      <c r="E39" s="8" t="s">
        <v>1185</v>
      </c>
      <c r="F39" s="12" t="s">
        <v>1186</v>
      </c>
      <c r="G39" s="8" t="s">
        <v>70</v>
      </c>
      <c r="H39" s="3">
        <v>382</v>
      </c>
      <c r="I39" s="12" t="s">
        <v>1189</v>
      </c>
      <c r="J39" s="13" t="s">
        <v>1192</v>
      </c>
      <c r="K39" s="8" t="s">
        <v>50</v>
      </c>
      <c r="L39" s="8" t="s">
        <v>120</v>
      </c>
      <c r="M39" s="8" t="s">
        <v>52</v>
      </c>
      <c r="N39" s="8" t="s">
        <v>310</v>
      </c>
      <c r="O39" s="8" t="s">
        <v>1194</v>
      </c>
      <c r="P39" s="8" t="s">
        <v>1195</v>
      </c>
      <c r="Q39" s="13" t="s">
        <v>314</v>
      </c>
      <c r="R39" s="8" t="s">
        <v>1197</v>
      </c>
      <c r="S39" s="3">
        <v>756</v>
      </c>
      <c r="T39" s="3">
        <v>2</v>
      </c>
      <c r="U39" s="14" t="str">
        <f t="shared" ca="1" si="3"/>
        <v>hostanalytics.com</v>
      </c>
      <c r="V39" s="15" t="str">
        <f t="shared" ca="1" si="4"/>
        <v>domains = domains.concat("hostanalytics.com");</v>
      </c>
      <c r="W39">
        <f>VLOOKUP(C39,'Copy of Pivot Position'!A:C,3,FALSE)</f>
        <v>10</v>
      </c>
      <c r="X39">
        <f>IF(D39="","",COUNTIF($D$1:D38,D39))</f>
        <v>0</v>
      </c>
      <c r="Y39">
        <f>IF(F39="","",COUNTIF($F$1:F39,F39))</f>
        <v>1</v>
      </c>
      <c r="AA39" s="16">
        <f t="shared" si="2"/>
        <v>0.95199999999999996</v>
      </c>
      <c r="AB39" s="16"/>
    </row>
    <row r="40" spans="1:28" ht="16" x14ac:dyDescent="0.2">
      <c r="A40" s="8" t="s">
        <v>476</v>
      </c>
      <c r="B40" s="8" t="s">
        <v>1208</v>
      </c>
      <c r="C40" s="8" t="s">
        <v>42</v>
      </c>
      <c r="D40" s="8" t="s">
        <v>1209</v>
      </c>
      <c r="E40" s="12" t="s">
        <v>1210</v>
      </c>
      <c r="F40" s="12" t="s">
        <v>1211</v>
      </c>
      <c r="G40" s="8" t="s">
        <v>46</v>
      </c>
      <c r="H40" s="3">
        <v>328</v>
      </c>
      <c r="I40" s="12" t="s">
        <v>1212</v>
      </c>
      <c r="J40" s="13" t="s">
        <v>1213</v>
      </c>
      <c r="K40" s="8" t="s">
        <v>50</v>
      </c>
      <c r="L40" s="8" t="s">
        <v>120</v>
      </c>
      <c r="M40" s="8" t="s">
        <v>222</v>
      </c>
      <c r="N40" s="8" t="s">
        <v>222</v>
      </c>
      <c r="O40" s="8" t="s">
        <v>222</v>
      </c>
      <c r="P40" s="8" t="s">
        <v>222</v>
      </c>
      <c r="Q40" s="8" t="s">
        <v>222</v>
      </c>
      <c r="R40" s="8" t="s">
        <v>222</v>
      </c>
      <c r="S40" s="3">
        <v>1293</v>
      </c>
      <c r="T40" s="3">
        <v>1</v>
      </c>
      <c r="U40" s="14" t="str">
        <f t="shared" ca="1" si="3"/>
        <v>hostanalytics.com</v>
      </c>
      <c r="V40" s="15" t="str">
        <f t="shared" ca="1" si="4"/>
        <v>domains = domains.concat("hostanalytics.com");</v>
      </c>
      <c r="W40">
        <f>VLOOKUP(C40,'Copy of Pivot Position'!A:C,3,FALSE)</f>
        <v>10</v>
      </c>
      <c r="X40">
        <f>IF(D40="","",COUNTIF($D$1:D39,D40))</f>
        <v>0</v>
      </c>
      <c r="Y40">
        <f>IF(F40="","",COUNTIF($F$1:F40,F40))</f>
        <v>1</v>
      </c>
      <c r="AA40" s="16">
        <f t="shared" si="2"/>
        <v>0.95199999999999996</v>
      </c>
      <c r="AB40" s="16"/>
    </row>
    <row r="41" spans="1:28" ht="13" x14ac:dyDescent="0.15">
      <c r="A41" s="8" t="s">
        <v>1235</v>
      </c>
      <c r="B41" s="8" t="s">
        <v>1236</v>
      </c>
      <c r="C41" s="8" t="s">
        <v>42</v>
      </c>
      <c r="D41" s="8" t="s">
        <v>1237</v>
      </c>
      <c r="E41" s="8" t="s">
        <v>1238</v>
      </c>
      <c r="F41" s="12" t="s">
        <v>1239</v>
      </c>
      <c r="G41" s="8" t="s">
        <v>70</v>
      </c>
      <c r="H41" s="3">
        <v>328</v>
      </c>
      <c r="I41" s="12" t="s">
        <v>1240</v>
      </c>
      <c r="J41" s="13" t="s">
        <v>1241</v>
      </c>
      <c r="K41" s="8" t="s">
        <v>50</v>
      </c>
      <c r="L41" s="8" t="s">
        <v>120</v>
      </c>
      <c r="M41" s="8" t="s">
        <v>692</v>
      </c>
      <c r="N41" s="8" t="s">
        <v>1242</v>
      </c>
      <c r="O41" s="8" t="s">
        <v>1244</v>
      </c>
      <c r="P41" s="8" t="s">
        <v>1246</v>
      </c>
      <c r="Q41" s="13" t="s">
        <v>1247</v>
      </c>
      <c r="R41" s="8" t="s">
        <v>1249</v>
      </c>
      <c r="S41" s="3">
        <v>784</v>
      </c>
      <c r="T41" s="3">
        <v>2</v>
      </c>
      <c r="W41">
        <f>VLOOKUP(C41,'Copy of Pivot Position'!A:C,3,FALSE)</f>
        <v>10</v>
      </c>
      <c r="X41">
        <f>IF(D41="","",COUNTIF($D$1:D40,D41))</f>
        <v>0</v>
      </c>
      <c r="Y41">
        <f>IF(F41="","",COUNTIF($F$1:F41,F41))</f>
        <v>1</v>
      </c>
      <c r="AA41" s="16">
        <f t="shared" si="2"/>
        <v>0.95199999999999996</v>
      </c>
      <c r="AB41" s="16"/>
    </row>
    <row r="42" spans="1:28" ht="16" x14ac:dyDescent="0.2">
      <c r="A42" s="8" t="s">
        <v>1258</v>
      </c>
      <c r="B42" s="8" t="s">
        <v>1259</v>
      </c>
      <c r="C42" s="8" t="s">
        <v>304</v>
      </c>
      <c r="D42" s="8" t="s">
        <v>1261</v>
      </c>
      <c r="E42" s="8" t="s">
        <v>1263</v>
      </c>
      <c r="F42" s="12" t="s">
        <v>1264</v>
      </c>
      <c r="G42" s="8" t="s">
        <v>1267</v>
      </c>
      <c r="H42" s="3">
        <v>328</v>
      </c>
      <c r="I42" s="12" t="s">
        <v>1269</v>
      </c>
      <c r="J42" s="13" t="s">
        <v>1270</v>
      </c>
      <c r="K42" s="8" t="s">
        <v>50</v>
      </c>
      <c r="L42" s="8" t="s">
        <v>120</v>
      </c>
      <c r="M42" s="8" t="s">
        <v>222</v>
      </c>
      <c r="N42" s="8" t="s">
        <v>222</v>
      </c>
      <c r="O42" s="8" t="s">
        <v>222</v>
      </c>
      <c r="P42" s="8" t="s">
        <v>222</v>
      </c>
      <c r="Q42" s="8" t="s">
        <v>222</v>
      </c>
      <c r="R42" s="8" t="s">
        <v>222</v>
      </c>
      <c r="S42" s="3">
        <v>826</v>
      </c>
      <c r="T42" s="3">
        <v>2</v>
      </c>
      <c r="U42" s="14" t="str">
        <f ca="1">IFERROR(__xludf.DUMMYFUNCTION("lower( trim ( (REGEXEXTRACT(D42,""^(?:https?:\/\/)?(?:[^@\n]+@)?(?:www\.)?([^:\/\n]+)""))))"),"reebonz.com")</f>
        <v>reebonz.com</v>
      </c>
      <c r="V42" s="17" t="str">
        <f ca="1">IF(LEN(TRIM(D42))= 0,"",CONCATENATE("domains = domains.concat(", CHAR(34), U42, CHAR(34), ");"))</f>
        <v>domains = domains.concat("reebonz.com");</v>
      </c>
      <c r="W42">
        <f>VLOOKUP(C42,'Copy of Pivot Position'!A:C,3,FALSE)</f>
        <v>9</v>
      </c>
      <c r="X42">
        <f>IF(D42="","",COUNTIF($D$1:D41,D42))</f>
        <v>0</v>
      </c>
      <c r="Y42">
        <f>IF(F42="","",COUNTIF($F$1:F42,F42))</f>
        <v>1</v>
      </c>
      <c r="AA42" s="16">
        <f t="shared" si="2"/>
        <v>0.95199999999999996</v>
      </c>
      <c r="AB42" s="16"/>
    </row>
    <row r="43" spans="1:28" ht="16" x14ac:dyDescent="0.2">
      <c r="A43" s="8" t="s">
        <v>960</v>
      </c>
      <c r="B43" s="8" t="s">
        <v>1296</v>
      </c>
      <c r="C43" s="8" t="s">
        <v>304</v>
      </c>
      <c r="D43" s="8" t="s">
        <v>1298</v>
      </c>
      <c r="E43" s="8" t="s">
        <v>1300</v>
      </c>
      <c r="F43" s="12" t="s">
        <v>1301</v>
      </c>
      <c r="G43" s="8" t="s">
        <v>46</v>
      </c>
      <c r="H43" s="3">
        <v>384</v>
      </c>
      <c r="I43" s="12" t="s">
        <v>1305</v>
      </c>
      <c r="J43" s="13" t="s">
        <v>1308</v>
      </c>
      <c r="K43" s="8" t="s">
        <v>50</v>
      </c>
      <c r="L43" s="8" t="s">
        <v>51</v>
      </c>
      <c r="M43" s="8" t="s">
        <v>52</v>
      </c>
      <c r="N43" s="8" t="s">
        <v>1309</v>
      </c>
      <c r="O43" s="8" t="s">
        <v>707</v>
      </c>
      <c r="P43" s="8" t="s">
        <v>1310</v>
      </c>
      <c r="Q43" s="13" t="s">
        <v>1311</v>
      </c>
      <c r="R43" s="8" t="s">
        <v>1312</v>
      </c>
      <c r="S43" s="3">
        <v>631</v>
      </c>
      <c r="T43" s="3">
        <v>2</v>
      </c>
      <c r="U43" s="14" t="str">
        <f ca="1">IFERROR(__xludf.DUMMYFUNCTION("lower( trim ( (REGEXEXTRACT(D42,""^(?:https?:\/\/)?(?:[^@\n]+@)?(?:www\.)?([^:\/\n]+)""))))"),"reebonz.com")</f>
        <v>reebonz.com</v>
      </c>
      <c r="V43" s="17" t="str">
        <f ca="1">IF(LEN(TRIM(D43))= 0,"",CONCATENATE("domains = domains.concat(", CHAR(34), U43, CHAR(34), ");"))</f>
        <v>domains = domains.concat("reebonz.com");</v>
      </c>
      <c r="W43">
        <f>VLOOKUP(C43,'Copy of Pivot Position'!A:C,3,FALSE)</f>
        <v>9</v>
      </c>
      <c r="X43">
        <f>IF(D43="","",COUNTIF($D$1:D42,D43))</f>
        <v>0</v>
      </c>
      <c r="Y43">
        <f>IF(F43="","",COUNTIF($F$1:F43,F43))</f>
        <v>1</v>
      </c>
      <c r="AA43" s="16">
        <f t="shared" si="2"/>
        <v>0.95</v>
      </c>
      <c r="AB43" s="16"/>
    </row>
    <row r="44" spans="1:28" ht="16" x14ac:dyDescent="0.2">
      <c r="A44" s="8" t="s">
        <v>1326</v>
      </c>
      <c r="B44" s="8" t="s">
        <v>1328</v>
      </c>
      <c r="C44" s="8" t="s">
        <v>42</v>
      </c>
      <c r="D44" s="8" t="s">
        <v>1330</v>
      </c>
      <c r="E44" s="8" t="s">
        <v>1331</v>
      </c>
      <c r="F44" s="12" t="s">
        <v>1333</v>
      </c>
      <c r="G44" s="8" t="s">
        <v>49</v>
      </c>
      <c r="H44" s="3">
        <v>326</v>
      </c>
      <c r="I44" s="12" t="s">
        <v>1341</v>
      </c>
      <c r="J44" s="13" t="s">
        <v>1342</v>
      </c>
      <c r="K44" s="8" t="s">
        <v>50</v>
      </c>
      <c r="L44" s="8" t="s">
        <v>51</v>
      </c>
      <c r="M44" s="8" t="s">
        <v>52</v>
      </c>
      <c r="N44" s="8" t="s">
        <v>73</v>
      </c>
      <c r="O44" s="8" t="s">
        <v>54</v>
      </c>
      <c r="P44" s="8" t="s">
        <v>1343</v>
      </c>
      <c r="Q44" s="13" t="s">
        <v>75</v>
      </c>
      <c r="R44" s="8" t="s">
        <v>1344</v>
      </c>
      <c r="S44" s="3">
        <v>2502</v>
      </c>
      <c r="T44" s="3">
        <v>1</v>
      </c>
      <c r="U44" s="14" t="str">
        <f ca="1">IFERROR(__xludf.DUMMYFUNCTION("lower( trim ( (REGEXEXTRACT(D42,""^(?:https?:\/\/)?(?:[^@\n]+@)?(?:www\.)?([^:\/\n]+)""))))"),"reebonz.com")</f>
        <v>reebonz.com</v>
      </c>
      <c r="V44" s="17" t="str">
        <f ca="1">IF(LEN(TRIM(D44))= 0,"",CONCATENATE("domains = domains.concat(", CHAR(34), U44, CHAR(34), ");"))</f>
        <v>domains = domains.concat("reebonz.com");</v>
      </c>
      <c r="W44">
        <f>VLOOKUP(C44,'Copy of Pivot Position'!A:C,3,FALSE)</f>
        <v>10</v>
      </c>
      <c r="X44">
        <f>IF(D44="","",COUNTIF($D$1:D43,D44))</f>
        <v>0</v>
      </c>
      <c r="Y44">
        <f>IF(F44="","",COUNTIF($F$1:F44,F44))</f>
        <v>1</v>
      </c>
      <c r="AA44" s="16">
        <f t="shared" si="2"/>
        <v>0.94799999999999995</v>
      </c>
      <c r="AB44" s="16"/>
    </row>
    <row r="45" spans="1:28" ht="13" x14ac:dyDescent="0.15">
      <c r="A45" s="8" t="s">
        <v>428</v>
      </c>
      <c r="B45" s="8" t="s">
        <v>1352</v>
      </c>
      <c r="C45" s="8" t="s">
        <v>304</v>
      </c>
      <c r="D45" s="8" t="s">
        <v>1353</v>
      </c>
      <c r="E45" s="8" t="s">
        <v>1331</v>
      </c>
      <c r="F45" s="12" t="s">
        <v>1333</v>
      </c>
      <c r="G45" s="8" t="s">
        <v>49</v>
      </c>
      <c r="H45" s="3">
        <v>326</v>
      </c>
      <c r="I45" s="12" t="s">
        <v>1356</v>
      </c>
      <c r="J45" s="13" t="s">
        <v>1358</v>
      </c>
      <c r="K45" s="8" t="s">
        <v>50</v>
      </c>
      <c r="L45" s="8" t="s">
        <v>51</v>
      </c>
      <c r="M45" s="8" t="s">
        <v>52</v>
      </c>
      <c r="N45" s="8" t="s">
        <v>73</v>
      </c>
      <c r="O45" s="8" t="s">
        <v>54</v>
      </c>
      <c r="P45" s="8" t="s">
        <v>1343</v>
      </c>
      <c r="Q45" s="13" t="s">
        <v>75</v>
      </c>
      <c r="R45" s="8" t="s">
        <v>1344</v>
      </c>
      <c r="S45" s="3">
        <v>544</v>
      </c>
      <c r="T45" s="3">
        <v>2</v>
      </c>
      <c r="W45">
        <f>VLOOKUP(C45,'Copy of Pivot Position'!A:C,3,FALSE)</f>
        <v>9</v>
      </c>
      <c r="X45">
        <f>IF(D45="","",COUNTIF($D$1:D44,D45))</f>
        <v>0</v>
      </c>
      <c r="Y45">
        <f>IF(F45="","",COUNTIF($F$1:F45,F45))</f>
        <v>2</v>
      </c>
      <c r="Z45" s="3">
        <v>0</v>
      </c>
      <c r="AA45" s="16">
        <f t="shared" si="2"/>
        <v>0.94799999999999995</v>
      </c>
      <c r="AB45" s="16"/>
    </row>
    <row r="46" spans="1:28" ht="16" x14ac:dyDescent="0.2">
      <c r="A46" s="8" t="s">
        <v>1368</v>
      </c>
      <c r="B46" s="8" t="s">
        <v>1369</v>
      </c>
      <c r="C46" s="8" t="s">
        <v>42</v>
      </c>
      <c r="D46" s="8" t="s">
        <v>1370</v>
      </c>
      <c r="E46" s="8" t="s">
        <v>1371</v>
      </c>
      <c r="F46" s="12" t="s">
        <v>1372</v>
      </c>
      <c r="G46" s="8" t="s">
        <v>49</v>
      </c>
      <c r="H46" s="3">
        <v>386</v>
      </c>
      <c r="I46" s="12" t="s">
        <v>1375</v>
      </c>
      <c r="J46" s="13" t="s">
        <v>1377</v>
      </c>
      <c r="K46" s="8" t="s">
        <v>50</v>
      </c>
      <c r="L46" s="8" t="s">
        <v>51</v>
      </c>
      <c r="M46" s="8" t="s">
        <v>52</v>
      </c>
      <c r="N46" s="8" t="s">
        <v>392</v>
      </c>
      <c r="O46" s="8" t="s">
        <v>393</v>
      </c>
      <c r="P46" s="8" t="s">
        <v>1380</v>
      </c>
      <c r="Q46" s="13" t="s">
        <v>591</v>
      </c>
      <c r="R46" s="8" t="s">
        <v>1381</v>
      </c>
      <c r="S46" s="3">
        <v>1322</v>
      </c>
      <c r="T46" s="3">
        <v>1</v>
      </c>
      <c r="U46" s="14" t="str">
        <f ca="1">IFERROR(__xludf.DUMMYFUNCTION("lower( trim ( (REGEXEXTRACT(D46,""^(?:https?:\/\/)?(?:[^@\n]+@)?(?:www\.)?([^:\/\n]+)""))))"),"enablon.com")</f>
        <v>enablon.com</v>
      </c>
      <c r="V46" s="15" t="str">
        <f ca="1">IF(LEN(TRIM(D46))= 0,"",CONCATENATE("domains = domains.concat(", CHAR(34), U46, CHAR(34), ");"))</f>
        <v>domains = domains.concat("enablon.com");</v>
      </c>
      <c r="W46">
        <f>VLOOKUP(C46,'Copy of Pivot Position'!A:C,3,FALSE)</f>
        <v>10</v>
      </c>
      <c r="X46">
        <f>IF(D46="","",COUNTIF($D$1:D45,D46))</f>
        <v>0</v>
      </c>
      <c r="Y46">
        <f>IF(F46="","",COUNTIF($F$1:F46,F46))</f>
        <v>1</v>
      </c>
      <c r="AA46" s="16">
        <f t="shared" si="2"/>
        <v>0.94799999999999995</v>
      </c>
      <c r="AB46" s="16"/>
    </row>
    <row r="47" spans="1:28" ht="16" x14ac:dyDescent="0.2">
      <c r="A47" s="8" t="s">
        <v>631</v>
      </c>
      <c r="B47" s="8" t="s">
        <v>1405</v>
      </c>
      <c r="C47" s="8" t="s">
        <v>304</v>
      </c>
      <c r="D47" s="8" t="s">
        <v>1406</v>
      </c>
      <c r="E47" s="8" t="s">
        <v>1371</v>
      </c>
      <c r="F47" s="12" t="s">
        <v>1372</v>
      </c>
      <c r="G47" s="8" t="s">
        <v>49</v>
      </c>
      <c r="H47" s="3">
        <v>386</v>
      </c>
      <c r="I47" s="12" t="s">
        <v>1408</v>
      </c>
      <c r="J47" s="13" t="s">
        <v>1409</v>
      </c>
      <c r="K47" s="8" t="s">
        <v>50</v>
      </c>
      <c r="L47" s="8" t="s">
        <v>51</v>
      </c>
      <c r="M47" s="8" t="s">
        <v>52</v>
      </c>
      <c r="N47" s="8" t="s">
        <v>392</v>
      </c>
      <c r="O47" s="8" t="s">
        <v>393</v>
      </c>
      <c r="P47" s="8" t="s">
        <v>1380</v>
      </c>
      <c r="Q47" s="13" t="s">
        <v>591</v>
      </c>
      <c r="R47" s="8" t="s">
        <v>1381</v>
      </c>
      <c r="S47" s="3">
        <v>690</v>
      </c>
      <c r="T47" s="3">
        <v>2</v>
      </c>
      <c r="U47" s="14" t="str">
        <f ca="1">IFERROR(__xludf.DUMMYFUNCTION("lower( trim ( (REGEXEXTRACT(D46,""^(?:https?:\/\/)?(?:[^@\n]+@)?(?:www\.)?([^:\/\n]+)""))))"),"enablon.com")</f>
        <v>enablon.com</v>
      </c>
      <c r="V47" s="15" t="str">
        <f ca="1">IF(LEN(TRIM(D47))= 0,"",CONCATENATE("domains = domains.concat(", CHAR(34), U47, CHAR(34), ");"))</f>
        <v>domains = domains.concat("enablon.com");</v>
      </c>
      <c r="W47">
        <f>VLOOKUP(C47,'Copy of Pivot Position'!A:C,3,FALSE)</f>
        <v>9</v>
      </c>
      <c r="X47">
        <f>IF(D47="","",COUNTIF($D$1:D46,D47))</f>
        <v>0</v>
      </c>
      <c r="Y47">
        <f>IF(F47="","",COUNTIF($F$1:F47,F47))</f>
        <v>2</v>
      </c>
      <c r="Z47" s="3">
        <v>0</v>
      </c>
      <c r="AA47" s="16">
        <f t="shared" si="2"/>
        <v>0.94799999999999995</v>
      </c>
      <c r="AB47" s="16"/>
    </row>
    <row r="48" spans="1:28" ht="16" x14ac:dyDescent="0.2">
      <c r="A48" s="8" t="s">
        <v>1417</v>
      </c>
      <c r="B48" s="8" t="s">
        <v>1418</v>
      </c>
      <c r="C48" s="8" t="s">
        <v>1419</v>
      </c>
      <c r="D48" s="8" t="s">
        <v>1420</v>
      </c>
      <c r="E48" s="8" t="s">
        <v>1371</v>
      </c>
      <c r="F48" s="12" t="s">
        <v>1372</v>
      </c>
      <c r="G48" s="8" t="s">
        <v>49</v>
      </c>
      <c r="H48" s="3">
        <v>386</v>
      </c>
      <c r="I48" s="12" t="s">
        <v>1426</v>
      </c>
      <c r="J48" s="13" t="s">
        <v>1428</v>
      </c>
      <c r="K48" s="8" t="s">
        <v>50</v>
      </c>
      <c r="L48" s="8" t="s">
        <v>51</v>
      </c>
      <c r="M48" s="8" t="s">
        <v>52</v>
      </c>
      <c r="N48" s="8" t="s">
        <v>392</v>
      </c>
      <c r="O48" s="8" t="s">
        <v>393</v>
      </c>
      <c r="P48" s="8" t="s">
        <v>1380</v>
      </c>
      <c r="Q48" s="13" t="s">
        <v>591</v>
      </c>
      <c r="R48" s="8" t="s">
        <v>1381</v>
      </c>
      <c r="S48" s="3">
        <v>981</v>
      </c>
      <c r="T48" s="3">
        <v>2</v>
      </c>
      <c r="U48" s="14" t="str">
        <f ca="1">IFERROR(__xludf.DUMMYFUNCTION("lower( trim ( (REGEXEXTRACT(D46,""^(?:https?:\/\/)?(?:[^@\n]+@)?(?:www\.)?([^:\/\n]+)""))))"),"enablon.com")</f>
        <v>enablon.com</v>
      </c>
      <c r="V48" s="15" t="str">
        <f ca="1">IF(LEN(TRIM(D48))= 0,"",CONCATENATE("domains = domains.concat(", CHAR(34), U48, CHAR(34), ");"))</f>
        <v>domains = domains.concat("enablon.com");</v>
      </c>
      <c r="W48">
        <f>VLOOKUP(C48,'Copy of Pivot Position'!A:C,3,FALSE)</f>
        <v>9</v>
      </c>
      <c r="X48">
        <f>IF(D48="","",COUNTIF($D$1:D47,D48))</f>
        <v>0</v>
      </c>
      <c r="Y48">
        <f>IF(F48="","",COUNTIF($F$1:F48,F48))</f>
        <v>3</v>
      </c>
      <c r="Z48" s="3">
        <v>0</v>
      </c>
      <c r="AA48" s="16">
        <f t="shared" si="2"/>
        <v>0.94799999999999995</v>
      </c>
      <c r="AB48" s="16"/>
    </row>
    <row r="49" spans="1:28" ht="16" x14ac:dyDescent="0.2">
      <c r="A49" s="8" t="s">
        <v>1437</v>
      </c>
      <c r="B49" s="8" t="s">
        <v>1438</v>
      </c>
      <c r="C49" s="8" t="s">
        <v>180</v>
      </c>
      <c r="D49" s="8" t="s">
        <v>1439</v>
      </c>
      <c r="E49" s="8" t="s">
        <v>1440</v>
      </c>
      <c r="F49" s="12" t="s">
        <v>1441</v>
      </c>
      <c r="G49" s="8" t="s">
        <v>49</v>
      </c>
      <c r="H49" s="3">
        <v>322</v>
      </c>
      <c r="I49" s="12" t="s">
        <v>1442</v>
      </c>
      <c r="J49" s="13" t="s">
        <v>1444</v>
      </c>
      <c r="K49" s="8" t="s">
        <v>50</v>
      </c>
      <c r="L49" s="8" t="s">
        <v>51</v>
      </c>
      <c r="M49" s="8" t="s">
        <v>52</v>
      </c>
      <c r="N49" s="8" t="s">
        <v>60</v>
      </c>
      <c r="O49" s="8" t="s">
        <v>54</v>
      </c>
      <c r="P49" s="8" t="s">
        <v>1445</v>
      </c>
      <c r="Q49" s="13" t="s">
        <v>1446</v>
      </c>
      <c r="R49" s="8" t="s">
        <v>1447</v>
      </c>
      <c r="S49" s="3">
        <v>1572</v>
      </c>
      <c r="T49" s="3">
        <v>1</v>
      </c>
      <c r="U49" s="14" t="str">
        <f ca="1">IFERROR(__xludf.DUMMYFUNCTION("lower( trim ( (REGEXEXTRACT(D46,""^(?:https?:\/\/)?(?:[^@\n]+@)?(?:www\.)?([^:\/\n]+)""))))"),"enablon.com")</f>
        <v>enablon.com</v>
      </c>
      <c r="V49" s="15" t="str">
        <f ca="1">IF(LEN(TRIM(D49))= 0,"",CONCATENATE("domains = domains.concat(", CHAR(34), U49, CHAR(34), ");"))</f>
        <v>domains = domains.concat("enablon.com");</v>
      </c>
      <c r="W49">
        <f>VLOOKUP(C49,'Copy of Pivot Position'!A:C,3,FALSE)</f>
        <v>10</v>
      </c>
      <c r="X49">
        <f>IF(D49="","",COUNTIF($D$1:D48,D49))</f>
        <v>0</v>
      </c>
      <c r="Y49">
        <f>IF(F49="","",COUNTIF($F$1:F49,F49))</f>
        <v>1</v>
      </c>
      <c r="AA49" s="16">
        <f t="shared" si="2"/>
        <v>0.94399999999999995</v>
      </c>
      <c r="AB49" s="16"/>
    </row>
    <row r="50" spans="1:28" ht="16" x14ac:dyDescent="0.2">
      <c r="A50" s="8" t="s">
        <v>89</v>
      </c>
      <c r="B50" s="8" t="s">
        <v>1453</v>
      </c>
      <c r="C50" s="8" t="s">
        <v>304</v>
      </c>
      <c r="D50" s="8" t="s">
        <v>1454</v>
      </c>
      <c r="E50" s="8" t="s">
        <v>1440</v>
      </c>
      <c r="F50" s="12" t="s">
        <v>1441</v>
      </c>
      <c r="G50" s="8" t="s">
        <v>49</v>
      </c>
      <c r="H50" s="3">
        <v>322</v>
      </c>
      <c r="I50" s="12" t="s">
        <v>1455</v>
      </c>
      <c r="J50" s="13" t="s">
        <v>1456</v>
      </c>
      <c r="K50" s="8" t="s">
        <v>50</v>
      </c>
      <c r="L50" s="8" t="s">
        <v>51</v>
      </c>
      <c r="M50" s="8" t="s">
        <v>52</v>
      </c>
      <c r="N50" s="8" t="s">
        <v>60</v>
      </c>
      <c r="O50" s="8" t="s">
        <v>54</v>
      </c>
      <c r="P50" s="8" t="s">
        <v>1445</v>
      </c>
      <c r="Q50" s="13" t="s">
        <v>1446</v>
      </c>
      <c r="R50" s="8" t="s">
        <v>1447</v>
      </c>
      <c r="S50" s="3">
        <v>33</v>
      </c>
      <c r="T50" s="3">
        <v>2</v>
      </c>
      <c r="U50" s="14" t="str">
        <f ca="1">IFERROR(__xludf.DUMMYFUNCTION("lower( trim ( (REGEXEXTRACT(D46,""^(?:https?:\/\/)?(?:[^@\n]+@)?(?:www\.)?([^:\/\n]+)""))))"),"enablon.com")</f>
        <v>enablon.com</v>
      </c>
      <c r="V50" s="15" t="str">
        <f ca="1">IF(LEN(TRIM(D50))= 0,"",CONCATENATE("domains = domains.concat(", CHAR(34), U50, CHAR(34), ");"))</f>
        <v>domains = domains.concat("enablon.com");</v>
      </c>
      <c r="W50">
        <f>VLOOKUP(C50,'Copy of Pivot Position'!A:C,3,FALSE)</f>
        <v>9</v>
      </c>
      <c r="X50">
        <f>IF(D50="","",COUNTIF($D$1:D49,D50))</f>
        <v>0</v>
      </c>
      <c r="Y50">
        <f>IF(F50="","",COUNTIF($F$1:F50,F50))</f>
        <v>2</v>
      </c>
      <c r="Z50" s="3">
        <v>0</v>
      </c>
      <c r="AA50" s="16">
        <f t="shared" si="2"/>
        <v>0.94399999999999995</v>
      </c>
      <c r="AB50" s="16"/>
    </row>
    <row r="51" spans="1:28" ht="13" x14ac:dyDescent="0.15">
      <c r="A51" s="8" t="s">
        <v>1474</v>
      </c>
      <c r="B51" s="8" t="s">
        <v>1476</v>
      </c>
      <c r="C51" s="8" t="s">
        <v>304</v>
      </c>
      <c r="D51" s="8" t="s">
        <v>1477</v>
      </c>
      <c r="E51" s="8" t="s">
        <v>1478</v>
      </c>
      <c r="F51" s="12" t="s">
        <v>1481</v>
      </c>
      <c r="G51" s="8" t="s">
        <v>49</v>
      </c>
      <c r="H51" s="3">
        <v>321</v>
      </c>
      <c r="I51" s="12" t="s">
        <v>1484</v>
      </c>
      <c r="J51" s="13" t="s">
        <v>1485</v>
      </c>
      <c r="K51" s="8" t="s">
        <v>50</v>
      </c>
      <c r="L51" s="8" t="s">
        <v>51</v>
      </c>
      <c r="M51" s="8" t="s">
        <v>52</v>
      </c>
      <c r="N51" s="8" t="s">
        <v>174</v>
      </c>
      <c r="O51" s="8" t="s">
        <v>175</v>
      </c>
      <c r="P51" s="8" t="s">
        <v>1486</v>
      </c>
      <c r="Q51" s="13" t="s">
        <v>508</v>
      </c>
      <c r="R51" s="8" t="s">
        <v>1487</v>
      </c>
      <c r="S51" s="3">
        <v>592</v>
      </c>
      <c r="T51" s="3">
        <v>2</v>
      </c>
      <c r="V51" s="18"/>
      <c r="W51">
        <f>VLOOKUP(C51,'Copy of Pivot Position'!A:C,3,FALSE)</f>
        <v>9</v>
      </c>
      <c r="X51">
        <f>IF(D51="","",COUNTIF($D$1:D50,D51))</f>
        <v>0</v>
      </c>
      <c r="Y51">
        <f>IF(F51="","",COUNTIF($F$1:F51,F51))</f>
        <v>1</v>
      </c>
      <c r="AA51" s="16">
        <f t="shared" si="2"/>
        <v>0.94</v>
      </c>
      <c r="AB51" s="16"/>
    </row>
    <row r="52" spans="1:28" ht="16" x14ac:dyDescent="0.2">
      <c r="A52" s="8" t="s">
        <v>1498</v>
      </c>
      <c r="B52" s="8" t="s">
        <v>1499</v>
      </c>
      <c r="C52" s="8" t="s">
        <v>1500</v>
      </c>
      <c r="D52" s="8" t="s">
        <v>1501</v>
      </c>
      <c r="E52" s="8" t="s">
        <v>1503</v>
      </c>
      <c r="F52" s="12" t="s">
        <v>1505</v>
      </c>
      <c r="G52" s="8" t="s">
        <v>49</v>
      </c>
      <c r="H52" s="3">
        <v>387</v>
      </c>
      <c r="I52" s="12" t="s">
        <v>1509</v>
      </c>
      <c r="J52" s="13" t="s">
        <v>1510</v>
      </c>
      <c r="K52" s="8" t="s">
        <v>50</v>
      </c>
      <c r="L52" s="8" t="s">
        <v>51</v>
      </c>
      <c r="M52" s="8" t="s">
        <v>52</v>
      </c>
      <c r="N52" s="8" t="s">
        <v>73</v>
      </c>
      <c r="O52" s="8" t="s">
        <v>369</v>
      </c>
      <c r="P52" s="8" t="s">
        <v>1514</v>
      </c>
      <c r="Q52" s="13" t="s">
        <v>268</v>
      </c>
      <c r="R52" s="8" t="s">
        <v>1515</v>
      </c>
      <c r="S52" s="3">
        <v>2440</v>
      </c>
      <c r="T52" s="3">
        <v>1</v>
      </c>
      <c r="U52" s="14" t="str">
        <f t="shared" ref="U52:U59" ca="1" si="5">IFERROR(__xludf.DUMMYFUNCTION("lower( trim ( (REGEXEXTRACT(D52,""^(?:https?:\/\/)?(?:[^@\n]+@)?(?:www\.)?([^:\/\n]+)""))))"),"vlocity.com")</f>
        <v>vlocity.com</v>
      </c>
      <c r="V52" s="15" t="str">
        <f t="shared" ref="V52:V59" ca="1" si="6">IF(LEN(TRIM(D52))= 0,"",CONCATENATE("domains = domains.concat(", CHAR(34), U52, CHAR(34), ");"))</f>
        <v>domains = domains.concat("vlocity.com");</v>
      </c>
      <c r="W52">
        <f>VLOOKUP(C52,'Copy of Pivot Position'!A:C,3,FALSE)</f>
        <v>10</v>
      </c>
      <c r="X52">
        <f>IF(D52="","",COUNTIF($D$1:D51,D52))</f>
        <v>0</v>
      </c>
      <c r="Y52">
        <f>IF(F52="","",COUNTIF($F$1:F52,F52))</f>
        <v>1</v>
      </c>
      <c r="AA52" s="16">
        <f t="shared" si="2"/>
        <v>0.94</v>
      </c>
      <c r="AB52" s="16"/>
    </row>
    <row r="53" spans="1:28" ht="16" x14ac:dyDescent="0.2">
      <c r="A53" s="8" t="s">
        <v>1542</v>
      </c>
      <c r="B53" s="8" t="s">
        <v>1544</v>
      </c>
      <c r="C53" s="8" t="s">
        <v>42</v>
      </c>
      <c r="D53" s="8" t="s">
        <v>1548</v>
      </c>
      <c r="E53" s="8" t="s">
        <v>1549</v>
      </c>
      <c r="F53" s="12" t="s">
        <v>1550</v>
      </c>
      <c r="G53" s="8" t="s">
        <v>70</v>
      </c>
      <c r="H53" s="3">
        <v>387</v>
      </c>
      <c r="I53" s="12" t="s">
        <v>1551</v>
      </c>
      <c r="J53" s="13" t="s">
        <v>1552</v>
      </c>
      <c r="K53" s="8" t="s">
        <v>50</v>
      </c>
      <c r="L53" s="8" t="s">
        <v>51</v>
      </c>
      <c r="M53" s="8" t="s">
        <v>52</v>
      </c>
      <c r="N53" s="8" t="s">
        <v>472</v>
      </c>
      <c r="O53" s="8" t="s">
        <v>195</v>
      </c>
      <c r="P53" s="8" t="s">
        <v>1553</v>
      </c>
      <c r="Q53" s="13" t="s">
        <v>474</v>
      </c>
      <c r="R53" s="8" t="s">
        <v>1554</v>
      </c>
      <c r="S53" s="3">
        <v>646</v>
      </c>
      <c r="T53" s="3">
        <v>2</v>
      </c>
      <c r="U53" s="14" t="str">
        <f t="shared" ca="1" si="5"/>
        <v>vlocity.com</v>
      </c>
      <c r="V53" s="15" t="str">
        <f t="shared" ca="1" si="6"/>
        <v>domains = domains.concat("vlocity.com");</v>
      </c>
      <c r="W53">
        <f>VLOOKUP(C53,'Copy of Pivot Position'!A:C,3,FALSE)</f>
        <v>10</v>
      </c>
      <c r="X53">
        <f>IF(D53="","",COUNTIF($D$1:D52,D53))</f>
        <v>0</v>
      </c>
      <c r="Y53">
        <f>IF(F53="","",COUNTIF($F$1:F53,F53))</f>
        <v>1</v>
      </c>
      <c r="AA53" s="16">
        <f t="shared" si="2"/>
        <v>0.94</v>
      </c>
      <c r="AB53" s="16"/>
    </row>
    <row r="54" spans="1:28" ht="16" x14ac:dyDescent="0.2">
      <c r="A54" s="8" t="s">
        <v>338</v>
      </c>
      <c r="B54" s="8" t="s">
        <v>1576</v>
      </c>
      <c r="C54" s="8" t="s">
        <v>42</v>
      </c>
      <c r="D54" s="8" t="s">
        <v>1577</v>
      </c>
      <c r="E54" s="8" t="s">
        <v>1578</v>
      </c>
      <c r="F54" s="12" t="s">
        <v>1579</v>
      </c>
      <c r="G54" s="8" t="s">
        <v>434</v>
      </c>
      <c r="H54" s="3">
        <v>320</v>
      </c>
      <c r="I54" s="12" t="s">
        <v>1580</v>
      </c>
      <c r="J54" s="13" t="s">
        <v>1581</v>
      </c>
      <c r="K54" s="8" t="s">
        <v>50</v>
      </c>
      <c r="L54" s="8" t="s">
        <v>120</v>
      </c>
      <c r="M54" s="8" t="s">
        <v>52</v>
      </c>
      <c r="N54" s="8" t="s">
        <v>1582</v>
      </c>
      <c r="O54" s="8" t="s">
        <v>195</v>
      </c>
      <c r="P54" s="8" t="s">
        <v>1583</v>
      </c>
      <c r="Q54" s="13" t="s">
        <v>1584</v>
      </c>
      <c r="R54" s="8" t="s">
        <v>1585</v>
      </c>
      <c r="S54" s="3">
        <v>1309</v>
      </c>
      <c r="T54" s="3">
        <v>1</v>
      </c>
      <c r="U54" s="14" t="str">
        <f t="shared" ca="1" si="5"/>
        <v>vlocity.com</v>
      </c>
      <c r="V54" s="15" t="str">
        <f t="shared" ca="1" si="6"/>
        <v>domains = domains.concat("vlocity.com");</v>
      </c>
      <c r="W54">
        <f>VLOOKUP(C54,'Copy of Pivot Position'!A:C,3,FALSE)</f>
        <v>10</v>
      </c>
      <c r="X54">
        <f>IF(D54="","",COUNTIF($D$1:D53,D54))</f>
        <v>0</v>
      </c>
      <c r="Y54">
        <f>IF(F54="","",COUNTIF($F$1:F54,F54))</f>
        <v>1</v>
      </c>
      <c r="AA54" s="16">
        <f t="shared" si="2"/>
        <v>0.93599999999999994</v>
      </c>
      <c r="AB54" s="16"/>
    </row>
    <row r="55" spans="1:28" ht="16" x14ac:dyDescent="0.2">
      <c r="A55" s="8" t="s">
        <v>1597</v>
      </c>
      <c r="B55" s="8" t="s">
        <v>1598</v>
      </c>
      <c r="C55" s="8" t="s">
        <v>42</v>
      </c>
      <c r="D55" s="8" t="s">
        <v>1600</v>
      </c>
      <c r="E55" s="12" t="s">
        <v>1602</v>
      </c>
      <c r="F55" s="12" t="s">
        <v>1604</v>
      </c>
      <c r="G55" s="8" t="s">
        <v>46</v>
      </c>
      <c r="H55" s="3">
        <v>320</v>
      </c>
      <c r="I55" s="12" t="s">
        <v>1606</v>
      </c>
      <c r="J55" s="13" t="s">
        <v>1607</v>
      </c>
      <c r="K55" s="8" t="s">
        <v>50</v>
      </c>
      <c r="L55" s="8" t="s">
        <v>120</v>
      </c>
      <c r="M55" s="8" t="s">
        <v>52</v>
      </c>
      <c r="N55" s="8" t="s">
        <v>1609</v>
      </c>
      <c r="O55" s="8" t="s">
        <v>54</v>
      </c>
      <c r="P55" s="8" t="s">
        <v>1611</v>
      </c>
      <c r="Q55" s="13" t="s">
        <v>1613</v>
      </c>
      <c r="R55" s="8" t="s">
        <v>1614</v>
      </c>
      <c r="S55" s="3">
        <v>647</v>
      </c>
      <c r="T55" s="3">
        <v>2</v>
      </c>
      <c r="U55" s="14" t="str">
        <f t="shared" ca="1" si="5"/>
        <v>vlocity.com</v>
      </c>
      <c r="V55" s="15" t="str">
        <f t="shared" ca="1" si="6"/>
        <v>domains = domains.concat("vlocity.com");</v>
      </c>
      <c r="W55">
        <f>VLOOKUP(C55,'Copy of Pivot Position'!A:C,3,FALSE)</f>
        <v>10</v>
      </c>
      <c r="X55">
        <f>IF(D55="","",COUNTIF($D$1:D54,D55))</f>
        <v>0</v>
      </c>
      <c r="Y55">
        <f>IF(F55="","",COUNTIF($F$1:F55,F55))</f>
        <v>1</v>
      </c>
      <c r="AA55" s="16">
        <f t="shared" si="2"/>
        <v>0.93599999999999994</v>
      </c>
      <c r="AB55" s="16"/>
    </row>
    <row r="56" spans="1:28" ht="16" x14ac:dyDescent="0.2">
      <c r="A56" s="8" t="s">
        <v>1632</v>
      </c>
      <c r="B56" s="8" t="s">
        <v>1633</v>
      </c>
      <c r="C56" s="8" t="s">
        <v>304</v>
      </c>
      <c r="D56" s="8" t="s">
        <v>1634</v>
      </c>
      <c r="E56" s="8" t="s">
        <v>1578</v>
      </c>
      <c r="F56" s="12" t="s">
        <v>1579</v>
      </c>
      <c r="G56" s="8" t="s">
        <v>434</v>
      </c>
      <c r="H56" s="3">
        <v>320</v>
      </c>
      <c r="I56" s="12" t="s">
        <v>1635</v>
      </c>
      <c r="J56" s="13" t="s">
        <v>1636</v>
      </c>
      <c r="K56" s="8" t="s">
        <v>50</v>
      </c>
      <c r="L56" s="8" t="s">
        <v>120</v>
      </c>
      <c r="M56" s="8" t="s">
        <v>52</v>
      </c>
      <c r="N56" s="8" t="s">
        <v>1582</v>
      </c>
      <c r="O56" s="8" t="s">
        <v>195</v>
      </c>
      <c r="P56" s="8" t="s">
        <v>1583</v>
      </c>
      <c r="Q56" s="13" t="s">
        <v>1584</v>
      </c>
      <c r="R56" s="8" t="s">
        <v>1585</v>
      </c>
      <c r="S56" s="3">
        <v>41</v>
      </c>
      <c r="T56" s="3">
        <v>2</v>
      </c>
      <c r="U56" s="14" t="str">
        <f t="shared" ca="1" si="5"/>
        <v>vlocity.com</v>
      </c>
      <c r="V56" s="17" t="str">
        <f t="shared" ca="1" si="6"/>
        <v>domains = domains.concat("vlocity.com");</v>
      </c>
      <c r="W56">
        <f>VLOOKUP(C56,'Copy of Pivot Position'!A:C,3,FALSE)</f>
        <v>9</v>
      </c>
      <c r="X56">
        <f>IF(D56="","",COUNTIF($D$1:D55,D56))</f>
        <v>0</v>
      </c>
      <c r="Y56">
        <f>IF(F56="","",COUNTIF($F$1:F56,F56))</f>
        <v>2</v>
      </c>
      <c r="Z56" s="3">
        <v>0</v>
      </c>
      <c r="AA56" s="16">
        <f t="shared" si="2"/>
        <v>0.93599999999999994</v>
      </c>
      <c r="AB56" s="16"/>
    </row>
    <row r="57" spans="1:28" ht="16" x14ac:dyDescent="0.2">
      <c r="A57" s="8" t="s">
        <v>546</v>
      </c>
      <c r="B57" s="8" t="s">
        <v>1646</v>
      </c>
      <c r="C57" s="8" t="s">
        <v>42</v>
      </c>
      <c r="D57" s="8" t="s">
        <v>1647</v>
      </c>
      <c r="E57" s="8" t="s">
        <v>1648</v>
      </c>
      <c r="F57" s="12" t="s">
        <v>1650</v>
      </c>
      <c r="G57" s="8" t="s">
        <v>70</v>
      </c>
      <c r="H57" s="3">
        <v>319</v>
      </c>
      <c r="I57" s="12" t="s">
        <v>1652</v>
      </c>
      <c r="J57" s="13" t="s">
        <v>1653</v>
      </c>
      <c r="K57" s="8" t="s">
        <v>50</v>
      </c>
      <c r="L57" s="8" t="s">
        <v>120</v>
      </c>
      <c r="M57" s="8" t="s">
        <v>52</v>
      </c>
      <c r="N57" s="8" t="s">
        <v>745</v>
      </c>
      <c r="O57" s="8" t="s">
        <v>746</v>
      </c>
      <c r="P57" s="8" t="s">
        <v>1654</v>
      </c>
      <c r="Q57" s="13" t="s">
        <v>1655</v>
      </c>
      <c r="R57" s="8" t="s">
        <v>1656</v>
      </c>
      <c r="S57" s="3">
        <v>2591</v>
      </c>
      <c r="T57" s="3">
        <v>1</v>
      </c>
      <c r="U57" s="14" t="str">
        <f t="shared" ca="1" si="5"/>
        <v>vlocity.com</v>
      </c>
      <c r="V57" s="17" t="str">
        <f t="shared" ca="1" si="6"/>
        <v>domains = domains.concat("vlocity.com");</v>
      </c>
      <c r="W57">
        <f>VLOOKUP(C57,'Copy of Pivot Position'!A:C,3,FALSE)</f>
        <v>10</v>
      </c>
      <c r="X57">
        <f>IF(D57="","",COUNTIF($D$1:D56,D57))</f>
        <v>0</v>
      </c>
      <c r="Y57">
        <f>IF(F57="","",COUNTIF($F$1:F57,F57))</f>
        <v>1</v>
      </c>
      <c r="AA57" s="16">
        <f t="shared" si="2"/>
        <v>0.93599999999999994</v>
      </c>
      <c r="AB57" s="16"/>
    </row>
    <row r="58" spans="1:28" ht="16" x14ac:dyDescent="0.2">
      <c r="A58" s="8" t="s">
        <v>737</v>
      </c>
      <c r="B58" s="8" t="s">
        <v>1667</v>
      </c>
      <c r="C58" s="8" t="s">
        <v>304</v>
      </c>
      <c r="D58" s="8" t="s">
        <v>1669</v>
      </c>
      <c r="E58" s="8" t="s">
        <v>1670</v>
      </c>
      <c r="F58" s="12" t="s">
        <v>1672</v>
      </c>
      <c r="G58" s="8" t="s">
        <v>70</v>
      </c>
      <c r="H58" s="3">
        <v>318</v>
      </c>
      <c r="I58" s="12" t="s">
        <v>1675</v>
      </c>
      <c r="J58" s="13" t="s">
        <v>1676</v>
      </c>
      <c r="K58" s="8" t="s">
        <v>50</v>
      </c>
      <c r="L58" s="8" t="s">
        <v>51</v>
      </c>
      <c r="M58" s="8" t="s">
        <v>52</v>
      </c>
      <c r="N58" s="8" t="s">
        <v>1678</v>
      </c>
      <c r="O58" s="8" t="s">
        <v>1194</v>
      </c>
      <c r="P58" s="8" t="s">
        <v>1680</v>
      </c>
      <c r="Q58" s="13" t="s">
        <v>1681</v>
      </c>
      <c r="R58" s="8" t="s">
        <v>1682</v>
      </c>
      <c r="S58" s="3">
        <v>548</v>
      </c>
      <c r="T58" s="3">
        <v>2</v>
      </c>
      <c r="U58" s="14" t="str">
        <f t="shared" ca="1" si="5"/>
        <v>vlocity.com</v>
      </c>
      <c r="V58" s="17" t="str">
        <f t="shared" ca="1" si="6"/>
        <v>domains = domains.concat("vlocity.com");</v>
      </c>
      <c r="W58">
        <f>VLOOKUP(C58,'Copy of Pivot Position'!A:C,3,FALSE)</f>
        <v>9</v>
      </c>
      <c r="X58">
        <f>IF(D58="","",COUNTIF($D$1:D57,D58))</f>
        <v>0</v>
      </c>
      <c r="Y58">
        <f>IF(F58="","",COUNTIF($F$1:F58,F58))</f>
        <v>1</v>
      </c>
      <c r="AA58" s="16">
        <f t="shared" si="2"/>
        <v>0.93400000000000016</v>
      </c>
      <c r="AB58" s="16"/>
    </row>
    <row r="59" spans="1:28" ht="16" x14ac:dyDescent="0.2">
      <c r="A59" s="8" t="s">
        <v>1696</v>
      </c>
      <c r="B59" s="8" t="s">
        <v>1697</v>
      </c>
      <c r="C59" s="8" t="s">
        <v>42</v>
      </c>
      <c r="D59" s="8" t="s">
        <v>1698</v>
      </c>
      <c r="E59" s="8" t="s">
        <v>1699</v>
      </c>
      <c r="F59" s="12" t="s">
        <v>1700</v>
      </c>
      <c r="G59" s="8" t="s">
        <v>1701</v>
      </c>
      <c r="H59" s="3">
        <v>391</v>
      </c>
      <c r="I59" s="12" t="s">
        <v>1702</v>
      </c>
      <c r="J59" s="13" t="s">
        <v>1703</v>
      </c>
      <c r="K59" s="8" t="s">
        <v>50</v>
      </c>
      <c r="L59" s="8" t="s">
        <v>51</v>
      </c>
      <c r="M59" s="8" t="s">
        <v>52</v>
      </c>
      <c r="N59" s="8" t="s">
        <v>234</v>
      </c>
      <c r="O59" s="8" t="s">
        <v>1706</v>
      </c>
      <c r="P59" s="8" t="s">
        <v>1707</v>
      </c>
      <c r="Q59" s="13" t="s">
        <v>1709</v>
      </c>
      <c r="R59" s="8" t="s">
        <v>1711</v>
      </c>
      <c r="S59" s="3">
        <v>771</v>
      </c>
      <c r="T59" s="3">
        <v>2</v>
      </c>
      <c r="U59" s="14" t="str">
        <f t="shared" ca="1" si="5"/>
        <v>vlocity.com</v>
      </c>
      <c r="V59" s="17" t="str">
        <f t="shared" ca="1" si="6"/>
        <v>domains = domains.concat("vlocity.com");</v>
      </c>
      <c r="W59">
        <f>VLOOKUP(C59,'Copy of Pivot Position'!A:C,3,FALSE)</f>
        <v>10</v>
      </c>
      <c r="X59">
        <f>IF(D59="","",COUNTIF($D$1:D58,D59))</f>
        <v>0</v>
      </c>
      <c r="Y59">
        <f>IF(F59="","",COUNTIF($F$1:F59,F59))</f>
        <v>1</v>
      </c>
      <c r="AA59" s="16">
        <f t="shared" si="2"/>
        <v>0.93599999999999994</v>
      </c>
      <c r="AB59" s="16"/>
    </row>
    <row r="60" spans="1:28" ht="13" x14ac:dyDescent="0.15">
      <c r="A60" s="8" t="s">
        <v>372</v>
      </c>
      <c r="B60" s="8" t="s">
        <v>1722</v>
      </c>
      <c r="C60" s="8" t="s">
        <v>304</v>
      </c>
      <c r="D60" s="8" t="s">
        <v>1724</v>
      </c>
      <c r="E60" s="8" t="s">
        <v>1725</v>
      </c>
      <c r="F60" s="12" t="s">
        <v>1727</v>
      </c>
      <c r="G60" s="8" t="s">
        <v>384</v>
      </c>
      <c r="H60" s="3">
        <v>390</v>
      </c>
      <c r="I60" s="12" t="s">
        <v>1730</v>
      </c>
      <c r="J60" s="13" t="s">
        <v>1731</v>
      </c>
      <c r="K60" s="8" t="s">
        <v>50</v>
      </c>
      <c r="L60" s="8" t="s">
        <v>120</v>
      </c>
      <c r="M60" s="8" t="s">
        <v>52</v>
      </c>
      <c r="N60" s="8" t="s">
        <v>273</v>
      </c>
      <c r="O60" s="8" t="s">
        <v>275</v>
      </c>
      <c r="P60" s="8" t="s">
        <v>1735</v>
      </c>
      <c r="Q60" s="13" t="s">
        <v>1736</v>
      </c>
      <c r="R60" s="8" t="s">
        <v>1737</v>
      </c>
      <c r="S60" s="3">
        <v>448</v>
      </c>
      <c r="T60" s="3">
        <v>2</v>
      </c>
      <c r="W60">
        <f>VLOOKUP(C60,'Copy of Pivot Position'!A:C,3,FALSE)</f>
        <v>9</v>
      </c>
      <c r="X60">
        <f>IF(D60="","",COUNTIF($D$1:D59,D60))</f>
        <v>0</v>
      </c>
      <c r="Y60">
        <f>IF(F60="","",COUNTIF($F$1:F60,F60))</f>
        <v>1</v>
      </c>
      <c r="AA60" s="16">
        <f t="shared" si="2"/>
        <v>0.93599999999999994</v>
      </c>
      <c r="AB60" s="16"/>
    </row>
    <row r="61" spans="1:28" ht="16" x14ac:dyDescent="0.2">
      <c r="A61" s="8" t="s">
        <v>1746</v>
      </c>
      <c r="B61" s="8" t="s">
        <v>1747</v>
      </c>
      <c r="C61" s="8" t="s">
        <v>42</v>
      </c>
      <c r="D61" s="8" t="s">
        <v>1748</v>
      </c>
      <c r="E61" s="8" t="s">
        <v>1749</v>
      </c>
      <c r="F61" s="12" t="s">
        <v>1750</v>
      </c>
      <c r="G61" s="8" t="s">
        <v>46</v>
      </c>
      <c r="H61" s="3">
        <v>392</v>
      </c>
      <c r="I61" s="12" t="s">
        <v>1751</v>
      </c>
      <c r="J61" s="13" t="s">
        <v>1752</v>
      </c>
      <c r="K61" s="8" t="s">
        <v>50</v>
      </c>
      <c r="L61" s="8" t="s">
        <v>51</v>
      </c>
      <c r="M61" s="8" t="s">
        <v>52</v>
      </c>
      <c r="N61" s="8" t="s">
        <v>884</v>
      </c>
      <c r="O61" s="8" t="s">
        <v>1753</v>
      </c>
      <c r="P61" s="8" t="s">
        <v>1754</v>
      </c>
      <c r="Q61" s="13" t="s">
        <v>1755</v>
      </c>
      <c r="R61" s="8" t="s">
        <v>1756</v>
      </c>
      <c r="S61" s="3">
        <v>2448</v>
      </c>
      <c r="T61" s="3">
        <v>1</v>
      </c>
      <c r="U61" s="14" t="str">
        <f ca="1">IFERROR(__xludf.DUMMYFUNCTION("lower( trim ( (REGEXEXTRACT(D61,""^(?:https?:\/\/)?(?:[^@\n]+@)?(?:www\.)?([^:\/\n]+)""))))"),"ibotta.com")</f>
        <v>ibotta.com</v>
      </c>
      <c r="V61" s="15" t="str">
        <f ca="1">IF(LEN(TRIM(D61))= 0,"",CONCATENATE("domains = domains.concat(", CHAR(34), U61, CHAR(34), ");"))</f>
        <v>domains = domains.concat("ibotta.com");</v>
      </c>
      <c r="W61">
        <f>VLOOKUP(C61,'Copy of Pivot Position'!A:C,3,FALSE)</f>
        <v>10</v>
      </c>
      <c r="X61">
        <f>IF(D61="","",COUNTIF($D$1:D60,D61))</f>
        <v>0</v>
      </c>
      <c r="Y61">
        <f>IF(F61="","",COUNTIF($F$1:F61,F61))</f>
        <v>1</v>
      </c>
      <c r="AA61" s="16">
        <f t="shared" si="2"/>
        <v>0.93399999999999994</v>
      </c>
      <c r="AB61" s="16"/>
    </row>
    <row r="62" spans="1:28" ht="16" x14ac:dyDescent="0.2">
      <c r="A62" s="8" t="s">
        <v>438</v>
      </c>
      <c r="B62" s="8" t="s">
        <v>1788</v>
      </c>
      <c r="C62" s="8" t="s">
        <v>42</v>
      </c>
      <c r="D62" s="8" t="s">
        <v>1789</v>
      </c>
      <c r="E62" s="8" t="s">
        <v>1790</v>
      </c>
      <c r="F62" s="12" t="s">
        <v>1791</v>
      </c>
      <c r="G62" s="8" t="s">
        <v>49</v>
      </c>
      <c r="H62" s="3">
        <v>392</v>
      </c>
      <c r="I62" s="12" t="s">
        <v>1793</v>
      </c>
      <c r="J62" s="13" t="s">
        <v>1796</v>
      </c>
      <c r="K62" s="8" t="s">
        <v>50</v>
      </c>
      <c r="L62" s="8" t="s">
        <v>51</v>
      </c>
      <c r="M62" s="8" t="s">
        <v>52</v>
      </c>
      <c r="N62" s="8" t="s">
        <v>991</v>
      </c>
      <c r="O62" s="8" t="s">
        <v>1799</v>
      </c>
      <c r="P62" s="8" t="s">
        <v>1800</v>
      </c>
      <c r="Q62" s="13" t="s">
        <v>1801</v>
      </c>
      <c r="R62" s="8" t="s">
        <v>1802</v>
      </c>
      <c r="S62" s="3">
        <v>680</v>
      </c>
      <c r="T62" s="3">
        <v>2</v>
      </c>
      <c r="U62" s="14" t="str">
        <f ca="1">IFERROR(__xludf.DUMMYFUNCTION("lower( trim ( (REGEXEXTRACT(D61,""^(?:https?:\/\/)?(?:[^@\n]+@)?(?:www\.)?([^:\/\n]+)""))))"),"ibotta.com")</f>
        <v>ibotta.com</v>
      </c>
      <c r="V62" s="15" t="str">
        <f ca="1">IF(LEN(TRIM(D62))= 0,"",CONCATENATE("domains = domains.concat(", CHAR(34), U62, CHAR(34), ");"))</f>
        <v>domains = domains.concat("ibotta.com");</v>
      </c>
      <c r="W62">
        <f>VLOOKUP(C62,'Copy of Pivot Position'!A:C,3,FALSE)</f>
        <v>10</v>
      </c>
      <c r="X62">
        <f>IF(D62="","",COUNTIF($D$1:D61,D62))</f>
        <v>0</v>
      </c>
      <c r="Y62">
        <f>IF(F62="","",COUNTIF($F$1:F62,F62))</f>
        <v>1</v>
      </c>
      <c r="AA62" s="16">
        <f t="shared" si="2"/>
        <v>0.93399999999999994</v>
      </c>
      <c r="AB62" s="16"/>
    </row>
    <row r="63" spans="1:28" ht="13" x14ac:dyDescent="0.15">
      <c r="A63" s="8" t="s">
        <v>1818</v>
      </c>
      <c r="B63" s="8" t="s">
        <v>1820</v>
      </c>
      <c r="C63" s="8" t="s">
        <v>42</v>
      </c>
      <c r="D63" s="8" t="s">
        <v>1822</v>
      </c>
      <c r="E63" s="8" t="s">
        <v>1823</v>
      </c>
      <c r="F63" s="12" t="s">
        <v>1824</v>
      </c>
      <c r="G63" s="8" t="s">
        <v>46</v>
      </c>
      <c r="H63" s="3">
        <v>392</v>
      </c>
      <c r="I63" s="12" t="s">
        <v>1828</v>
      </c>
      <c r="J63" s="13" t="s">
        <v>1829</v>
      </c>
      <c r="K63" s="8" t="s">
        <v>50</v>
      </c>
      <c r="L63" s="8" t="s">
        <v>51</v>
      </c>
      <c r="M63" s="8" t="s">
        <v>52</v>
      </c>
      <c r="N63" s="8" t="s">
        <v>174</v>
      </c>
      <c r="O63" s="8" t="s">
        <v>175</v>
      </c>
      <c r="P63" s="8" t="s">
        <v>1830</v>
      </c>
      <c r="Q63" s="13" t="s">
        <v>1831</v>
      </c>
      <c r="R63" s="8" t="s">
        <v>1832</v>
      </c>
      <c r="S63" s="3">
        <v>699</v>
      </c>
      <c r="T63" s="3">
        <v>2</v>
      </c>
      <c r="V63" s="18"/>
      <c r="W63">
        <f>VLOOKUP(C63,'Copy of Pivot Position'!A:C,3,FALSE)</f>
        <v>10</v>
      </c>
      <c r="X63">
        <f>IF(D63="","",COUNTIF($D$1:D62,D63))</f>
        <v>0</v>
      </c>
      <c r="Y63">
        <f>IF(F63="","",COUNTIF($F$1:F63,F63))</f>
        <v>1</v>
      </c>
      <c r="AA63" s="16">
        <f t="shared" si="2"/>
        <v>0.93399999999999994</v>
      </c>
      <c r="AB63" s="16"/>
    </row>
    <row r="64" spans="1:28" ht="16" x14ac:dyDescent="0.2">
      <c r="A64" s="8" t="s">
        <v>1836</v>
      </c>
      <c r="B64" s="8" t="s">
        <v>1837</v>
      </c>
      <c r="C64" s="8" t="s">
        <v>304</v>
      </c>
      <c r="D64" s="8" t="s">
        <v>1838</v>
      </c>
      <c r="E64" s="8" t="s">
        <v>1790</v>
      </c>
      <c r="F64" s="12" t="s">
        <v>1791</v>
      </c>
      <c r="G64" s="8" t="s">
        <v>49</v>
      </c>
      <c r="H64" s="3">
        <v>392</v>
      </c>
      <c r="I64" s="12" t="s">
        <v>1840</v>
      </c>
      <c r="J64" s="13" t="s">
        <v>1844</v>
      </c>
      <c r="K64" s="8" t="s">
        <v>50</v>
      </c>
      <c r="L64" s="8" t="s">
        <v>51</v>
      </c>
      <c r="M64" s="8" t="s">
        <v>52</v>
      </c>
      <c r="N64" s="8" t="s">
        <v>991</v>
      </c>
      <c r="O64" s="8" t="s">
        <v>1799</v>
      </c>
      <c r="P64" s="8" t="s">
        <v>1800</v>
      </c>
      <c r="Q64" s="13" t="s">
        <v>1801</v>
      </c>
      <c r="R64" s="8" t="s">
        <v>1802</v>
      </c>
      <c r="S64" s="3">
        <v>679</v>
      </c>
      <c r="T64" s="3">
        <v>2</v>
      </c>
      <c r="U64" s="14" t="str">
        <f ca="1">IFERROR(__xludf.DUMMYFUNCTION("lower( trim ( (REGEXEXTRACT(D64,""^(?:https?:\/\/)?(?:[^@\n]+@)?(?:www\.)?([^:\/\n]+)""))))"),"trintech.com")</f>
        <v>trintech.com</v>
      </c>
      <c r="V64" s="15" t="str">
        <f ca="1">IF(LEN(TRIM(D64))= 0,"",CONCATENATE("domains = domains.concat(", CHAR(34), U64, CHAR(34), ");"))</f>
        <v>domains = domains.concat("trintech.com");</v>
      </c>
      <c r="W64">
        <f>VLOOKUP(C64,'Copy of Pivot Position'!A:C,3,FALSE)</f>
        <v>9</v>
      </c>
      <c r="X64">
        <f>IF(D64="","",COUNTIF($D$1:D63,D64))</f>
        <v>0</v>
      </c>
      <c r="Y64">
        <f>IF(F64="","",COUNTIF($F$1:F64,F64))</f>
        <v>2</v>
      </c>
      <c r="Z64" s="3">
        <v>0</v>
      </c>
      <c r="AA64" s="16">
        <f t="shared" si="2"/>
        <v>0.93399999999999994</v>
      </c>
      <c r="AB64" s="16"/>
    </row>
    <row r="65" spans="1:28" ht="16" x14ac:dyDescent="0.2">
      <c r="A65" s="8" t="s">
        <v>737</v>
      </c>
      <c r="B65" s="8" t="s">
        <v>1871</v>
      </c>
      <c r="C65" s="8" t="s">
        <v>42</v>
      </c>
      <c r="D65" s="8" t="s">
        <v>1872</v>
      </c>
      <c r="E65" s="8" t="s">
        <v>1873</v>
      </c>
      <c r="F65" s="12" t="s">
        <v>1874</v>
      </c>
      <c r="G65" s="8" t="s">
        <v>46</v>
      </c>
      <c r="H65" s="3">
        <v>317</v>
      </c>
      <c r="I65" s="12" t="s">
        <v>1875</v>
      </c>
      <c r="J65" s="13" t="s">
        <v>1342</v>
      </c>
      <c r="K65" s="8" t="s">
        <v>50</v>
      </c>
      <c r="L65" s="8" t="s">
        <v>120</v>
      </c>
      <c r="M65" s="8" t="s">
        <v>1876</v>
      </c>
      <c r="N65" s="8" t="s">
        <v>1877</v>
      </c>
      <c r="O65" s="8" t="s">
        <v>1878</v>
      </c>
      <c r="P65" s="8" t="s">
        <v>1879</v>
      </c>
      <c r="Q65" s="8" t="s">
        <v>1880</v>
      </c>
      <c r="R65" s="8" t="s">
        <v>222</v>
      </c>
      <c r="S65" s="3">
        <v>2501</v>
      </c>
      <c r="T65" s="3">
        <v>1</v>
      </c>
      <c r="U65" s="14" t="str">
        <f ca="1">IFERROR(__xludf.DUMMYFUNCTION("lower( trim ( (REGEXEXTRACT(D64,""^(?:https?:\/\/)?(?:[^@\n]+@)?(?:www\.)?([^:\/\n]+)""))))"),"trintech.com")</f>
        <v>trintech.com</v>
      </c>
      <c r="V65" s="15" t="str">
        <f ca="1">IF(LEN(TRIM(D65))= 0,"",CONCATENATE("domains = domains.concat(", CHAR(34), U65, CHAR(34), ");"))</f>
        <v>domains = domains.concat("trintech.com");</v>
      </c>
      <c r="W65">
        <f>VLOOKUP(C65,'Copy of Pivot Position'!A:C,3,FALSE)</f>
        <v>10</v>
      </c>
      <c r="X65">
        <f>IF(D65="","",COUNTIF($D$1:D64,D65))</f>
        <v>0</v>
      </c>
      <c r="Y65">
        <f>IF(F65="","",COUNTIF($F$1:F65,F65))</f>
        <v>1</v>
      </c>
      <c r="AA65" s="16">
        <f t="shared" si="2"/>
        <v>0.93000000000000016</v>
      </c>
      <c r="AB65" s="16"/>
    </row>
    <row r="66" spans="1:28" ht="16" x14ac:dyDescent="0.2">
      <c r="A66" s="8" t="s">
        <v>1891</v>
      </c>
      <c r="B66" s="8" t="s">
        <v>1895</v>
      </c>
      <c r="C66" s="8" t="s">
        <v>304</v>
      </c>
      <c r="D66" s="8" t="s">
        <v>1897</v>
      </c>
      <c r="E66" s="8" t="s">
        <v>1899</v>
      </c>
      <c r="F66" s="12" t="s">
        <v>1900</v>
      </c>
      <c r="G66" s="8" t="s">
        <v>49</v>
      </c>
      <c r="H66" s="3">
        <v>316</v>
      </c>
      <c r="I66" s="12" t="s">
        <v>1903</v>
      </c>
      <c r="J66" s="13" t="s">
        <v>1904</v>
      </c>
      <c r="K66" s="8" t="s">
        <v>50</v>
      </c>
      <c r="L66" s="8" t="s">
        <v>120</v>
      </c>
      <c r="M66" s="8" t="s">
        <v>692</v>
      </c>
      <c r="N66" s="8" t="s">
        <v>1774</v>
      </c>
      <c r="O66" s="8" t="s">
        <v>1775</v>
      </c>
      <c r="P66" s="8" t="s">
        <v>1906</v>
      </c>
      <c r="Q66" s="13" t="s">
        <v>1907</v>
      </c>
      <c r="R66" s="8" t="s">
        <v>1908</v>
      </c>
      <c r="S66" s="3">
        <v>210</v>
      </c>
      <c r="T66" s="3">
        <v>2</v>
      </c>
      <c r="U66" s="14" t="str">
        <f ca="1">IFERROR(__xludf.DUMMYFUNCTION("lower( trim ( (REGEXEXTRACT(D64,""^(?:https?:\/\/)?(?:[^@\n]+@)?(?:www\.)?([^:\/\n]+)""))))"),"trintech.com")</f>
        <v>trintech.com</v>
      </c>
      <c r="V66" s="15" t="str">
        <f ca="1">IF(LEN(TRIM(D66))= 0,"",CONCATENATE("domains = domains.concat(", CHAR(34), U66, CHAR(34), ");"))</f>
        <v>domains = domains.concat("trintech.com");</v>
      </c>
      <c r="W66">
        <f>VLOOKUP(C66,'Copy of Pivot Position'!A:C,3,FALSE)</f>
        <v>9</v>
      </c>
      <c r="X66">
        <f>IF(D66="","",COUNTIF($D$1:D65,D66))</f>
        <v>0</v>
      </c>
      <c r="Y66">
        <f>IF(F66="","",COUNTIF($F$1:F66,F66))</f>
        <v>1</v>
      </c>
      <c r="AA66" s="16">
        <f t="shared" ref="AA66:AA129" si="7">(0.5-ABS(1-PERCENTRANK(H:H,H66)-0.5))*2</f>
        <v>0.92799999999999994</v>
      </c>
      <c r="AB66" s="16"/>
    </row>
    <row r="67" spans="1:28" ht="13" x14ac:dyDescent="0.15">
      <c r="A67" s="8" t="s">
        <v>1203</v>
      </c>
      <c r="B67" s="8" t="s">
        <v>1921</v>
      </c>
      <c r="C67" s="8" t="s">
        <v>304</v>
      </c>
      <c r="D67" s="8" t="s">
        <v>1922</v>
      </c>
      <c r="E67" s="8" t="s">
        <v>1923</v>
      </c>
      <c r="F67" s="12" t="s">
        <v>1924</v>
      </c>
      <c r="G67" s="8" t="s">
        <v>49</v>
      </c>
      <c r="H67" s="3">
        <v>394</v>
      </c>
      <c r="I67" s="12" t="s">
        <v>1925</v>
      </c>
      <c r="J67" s="13" t="s">
        <v>1926</v>
      </c>
      <c r="K67" s="8" t="s">
        <v>50</v>
      </c>
      <c r="L67" s="8" t="s">
        <v>120</v>
      </c>
      <c r="M67" s="8" t="s">
        <v>483</v>
      </c>
      <c r="N67" s="8" t="s">
        <v>1927</v>
      </c>
      <c r="O67" s="8" t="s">
        <v>653</v>
      </c>
      <c r="P67" s="8" t="s">
        <v>1928</v>
      </c>
      <c r="Q67" s="8" t="s">
        <v>1930</v>
      </c>
      <c r="R67" s="8" t="s">
        <v>1932</v>
      </c>
      <c r="S67" s="3">
        <v>27</v>
      </c>
      <c r="T67" s="3">
        <v>2</v>
      </c>
      <c r="V67" s="18"/>
      <c r="W67">
        <f>VLOOKUP(C67,'Copy of Pivot Position'!A:C,3,FALSE)</f>
        <v>9</v>
      </c>
      <c r="X67">
        <f>IF(D67="","",COUNTIF($D$1:D66,D67))</f>
        <v>0</v>
      </c>
      <c r="Y67">
        <f>IF(F67="","",COUNTIF($F$1:F67,F67))</f>
        <v>1</v>
      </c>
      <c r="AA67" s="16">
        <f t="shared" si="7"/>
        <v>0.92799999999999994</v>
      </c>
      <c r="AB67" s="16"/>
    </row>
    <row r="68" spans="1:28" ht="16" x14ac:dyDescent="0.2">
      <c r="A68" s="8" t="s">
        <v>785</v>
      </c>
      <c r="B68" s="8" t="s">
        <v>1948</v>
      </c>
      <c r="C68" s="8" t="s">
        <v>1950</v>
      </c>
      <c r="D68" s="8" t="s">
        <v>1951</v>
      </c>
      <c r="E68" s="8" t="s">
        <v>1952</v>
      </c>
      <c r="F68" s="12" t="s">
        <v>1953</v>
      </c>
      <c r="G68" s="8" t="s">
        <v>1332</v>
      </c>
      <c r="H68" s="3">
        <v>393</v>
      </c>
      <c r="I68" s="12" t="s">
        <v>1957</v>
      </c>
      <c r="J68" s="13" t="s">
        <v>1958</v>
      </c>
      <c r="K68" s="8" t="s">
        <v>50</v>
      </c>
      <c r="L68" s="8" t="s">
        <v>120</v>
      </c>
      <c r="M68" s="8" t="s">
        <v>52</v>
      </c>
      <c r="N68" s="8" t="s">
        <v>1278</v>
      </c>
      <c r="O68" s="8" t="s">
        <v>769</v>
      </c>
      <c r="P68" s="8" t="s">
        <v>1959</v>
      </c>
      <c r="Q68" s="13" t="s">
        <v>1960</v>
      </c>
      <c r="R68" s="8" t="s">
        <v>1961</v>
      </c>
      <c r="S68" s="3">
        <v>51</v>
      </c>
      <c r="T68" s="3">
        <v>2</v>
      </c>
      <c r="U68" s="14" t="str">
        <f ca="1">IFERROR(__xludf.DUMMYFUNCTION("lower( trim ( (REGEXEXTRACT(D68,""^(?:https?:\/\/)?(?:[^@\n]+@)?(?:www\.)?([^:\/\n]+)""))))"),"trupanion.com")</f>
        <v>trupanion.com</v>
      </c>
      <c r="V68" s="15" t="str">
        <f ca="1">IF(LEN(TRIM(D68))= 0,"",CONCATENATE("domains = domains.concat(", CHAR(34), U68, CHAR(34), ");"))</f>
        <v>domains = domains.concat("trupanion.com");</v>
      </c>
      <c r="W68">
        <f>VLOOKUP(C68,'Copy of Pivot Position'!A:C,3,FALSE)</f>
        <v>10</v>
      </c>
      <c r="X68">
        <f>IF(D68="","",COUNTIF($D$1:D67,D68))</f>
        <v>0</v>
      </c>
      <c r="Y68">
        <f>IF(F68="","",COUNTIF($F$1:F68,F68))</f>
        <v>1</v>
      </c>
      <c r="AA68" s="16">
        <f t="shared" si="7"/>
        <v>0.92799999999999994</v>
      </c>
      <c r="AB68" s="16"/>
    </row>
    <row r="69" spans="1:28" ht="16" x14ac:dyDescent="0.2">
      <c r="A69" s="8" t="s">
        <v>630</v>
      </c>
      <c r="B69" s="8" t="s">
        <v>1996</v>
      </c>
      <c r="C69" s="8" t="s">
        <v>42</v>
      </c>
      <c r="D69" s="8" t="s">
        <v>1999</v>
      </c>
      <c r="E69" s="8" t="s">
        <v>2000</v>
      </c>
      <c r="F69" s="12" t="s">
        <v>2001</v>
      </c>
      <c r="G69" s="8" t="s">
        <v>49</v>
      </c>
      <c r="H69" s="3">
        <v>395</v>
      </c>
      <c r="I69" s="12" t="s">
        <v>2002</v>
      </c>
      <c r="J69" s="13" t="s">
        <v>2003</v>
      </c>
      <c r="K69" s="8" t="s">
        <v>50</v>
      </c>
      <c r="L69" s="8" t="s">
        <v>120</v>
      </c>
      <c r="M69" s="8" t="s">
        <v>52</v>
      </c>
      <c r="N69" s="8" t="s">
        <v>536</v>
      </c>
      <c r="O69" s="8" t="s">
        <v>195</v>
      </c>
      <c r="P69" s="8" t="s">
        <v>2004</v>
      </c>
      <c r="Q69" s="13" t="s">
        <v>540</v>
      </c>
      <c r="R69" s="8" t="s">
        <v>2005</v>
      </c>
      <c r="S69" s="3">
        <v>1245</v>
      </c>
      <c r="T69" s="3">
        <v>1</v>
      </c>
      <c r="U69" s="14" t="str">
        <f ca="1">IFERROR(__xludf.DUMMYFUNCTION("lower( trim ( (REGEXEXTRACT(D68,""^(?:https?:\/\/)?(?:[^@\n]+@)?(?:www\.)?([^:\/\n]+)""))))"),"trupanion.com")</f>
        <v>trupanion.com</v>
      </c>
      <c r="V69" s="15" t="str">
        <f ca="1">IF(LEN(TRIM(D69))= 0,"",CONCATENATE("domains = domains.concat(", CHAR(34), U69, CHAR(34), ");"))</f>
        <v>domains = domains.concat("trupanion.com");</v>
      </c>
      <c r="W69">
        <f>VLOOKUP(C69,'Copy of Pivot Position'!A:C,3,FALSE)</f>
        <v>10</v>
      </c>
      <c r="X69">
        <f>IF(D69="","",COUNTIF($D$1:D68,D69))</f>
        <v>0</v>
      </c>
      <c r="Y69">
        <f>IF(F69="","",COUNTIF($F$1:F69,F69))</f>
        <v>1</v>
      </c>
      <c r="AA69" s="16">
        <f t="shared" si="7"/>
        <v>0.92599999999999993</v>
      </c>
      <c r="AB69" s="16"/>
    </row>
    <row r="70" spans="1:28" ht="16" x14ac:dyDescent="0.2">
      <c r="A70" s="8" t="s">
        <v>2021</v>
      </c>
      <c r="B70" s="8" t="s">
        <v>2022</v>
      </c>
      <c r="C70" s="8" t="s">
        <v>2023</v>
      </c>
      <c r="D70" s="8" t="s">
        <v>2025</v>
      </c>
      <c r="E70" s="8" t="s">
        <v>2026</v>
      </c>
      <c r="F70" s="12" t="s">
        <v>2027</v>
      </c>
      <c r="G70" s="8" t="s">
        <v>70</v>
      </c>
      <c r="H70" s="3">
        <v>395</v>
      </c>
      <c r="I70" s="12" t="s">
        <v>2030</v>
      </c>
      <c r="J70" s="13" t="s">
        <v>2031</v>
      </c>
      <c r="K70" s="8" t="s">
        <v>50</v>
      </c>
      <c r="L70" s="8" t="s">
        <v>51</v>
      </c>
      <c r="M70" s="8" t="s">
        <v>52</v>
      </c>
      <c r="N70" s="8" t="s">
        <v>2035</v>
      </c>
      <c r="O70" s="8" t="s">
        <v>2035</v>
      </c>
      <c r="P70" s="8" t="s">
        <v>2037</v>
      </c>
      <c r="Q70" s="13" t="s">
        <v>2038</v>
      </c>
      <c r="R70" s="8" t="s">
        <v>222</v>
      </c>
      <c r="S70" s="3">
        <v>518</v>
      </c>
      <c r="T70" s="3">
        <v>2</v>
      </c>
      <c r="U70" s="14" t="str">
        <f ca="1">IFERROR(__xludf.DUMMYFUNCTION("lower( trim ( (REGEXEXTRACT(D68,""^(?:https?:\/\/)?(?:[^@\n]+@)?(?:www\.)?([^:\/\n]+)""))))"),"trupanion.com")</f>
        <v>trupanion.com</v>
      </c>
      <c r="V70" s="15" t="str">
        <f ca="1">IF(LEN(TRIM(D70))= 0,"",CONCATENATE("domains = domains.concat(", CHAR(34), U70, CHAR(34), ");"))</f>
        <v>domains = domains.concat("trupanion.com");</v>
      </c>
      <c r="W70">
        <f>VLOOKUP(C70,'Copy of Pivot Position'!A:C,3,FALSE)</f>
        <v>9</v>
      </c>
      <c r="X70">
        <f>IF(D70="","",COUNTIF($D$1:D69,D70))</f>
        <v>0</v>
      </c>
      <c r="Y70">
        <f>IF(F70="","",COUNTIF($F$1:F70,F70))</f>
        <v>1</v>
      </c>
      <c r="AA70" s="16">
        <f t="shared" si="7"/>
        <v>0.92599999999999993</v>
      </c>
      <c r="AB70" s="16"/>
    </row>
    <row r="71" spans="1:28" ht="16" x14ac:dyDescent="0.2">
      <c r="A71" s="8" t="s">
        <v>856</v>
      </c>
      <c r="B71" s="8" t="s">
        <v>2044</v>
      </c>
      <c r="C71" s="8" t="s">
        <v>304</v>
      </c>
      <c r="D71" s="8" t="s">
        <v>2047</v>
      </c>
      <c r="E71" s="8" t="s">
        <v>2049</v>
      </c>
      <c r="F71" s="12" t="s">
        <v>2051</v>
      </c>
      <c r="G71" s="8" t="s">
        <v>49</v>
      </c>
      <c r="H71" s="3">
        <v>313</v>
      </c>
      <c r="I71" s="12" t="s">
        <v>2055</v>
      </c>
      <c r="J71" s="13" t="s">
        <v>2056</v>
      </c>
      <c r="K71" s="8" t="s">
        <v>50</v>
      </c>
      <c r="L71" s="8" t="s">
        <v>120</v>
      </c>
      <c r="M71" s="8" t="s">
        <v>52</v>
      </c>
      <c r="N71" s="8" t="s">
        <v>518</v>
      </c>
      <c r="O71" s="8" t="s">
        <v>54</v>
      </c>
      <c r="P71" s="8" t="s">
        <v>2058</v>
      </c>
      <c r="Q71" s="13" t="s">
        <v>520</v>
      </c>
      <c r="R71" s="8" t="s">
        <v>2059</v>
      </c>
      <c r="S71" s="3">
        <v>482</v>
      </c>
      <c r="T71" s="3">
        <v>2</v>
      </c>
      <c r="U71" s="14" t="str">
        <f ca="1">IFERROR(__xludf.DUMMYFUNCTION("lower( trim ( (REGEXEXTRACT(D68,""^(?:https?:\/\/)?(?:[^@\n]+@)?(?:www\.)?([^:\/\n]+)""))))"),"trupanion.com")</f>
        <v>trupanion.com</v>
      </c>
      <c r="V71" s="17" t="str">
        <f ca="1">IF(LEN(TRIM(D71))= 0,"",CONCATENATE("domains = domains.concat(", CHAR(34), U71, CHAR(34), ");"))</f>
        <v>domains = domains.concat("trupanion.com");</v>
      </c>
      <c r="W71">
        <f>VLOOKUP(C71,'Copy of Pivot Position'!A:C,3,FALSE)</f>
        <v>9</v>
      </c>
      <c r="X71">
        <f>IF(D71="","",COUNTIF($D$1:D70,D71))</f>
        <v>0</v>
      </c>
      <c r="Y71">
        <f>IF(F71="","",COUNTIF($F$1:F71,F71))</f>
        <v>1</v>
      </c>
      <c r="AA71" s="16">
        <f t="shared" si="7"/>
        <v>0.92399999999999993</v>
      </c>
      <c r="AB71" s="16"/>
    </row>
    <row r="72" spans="1:28" ht="13" x14ac:dyDescent="0.15">
      <c r="A72" s="8" t="s">
        <v>2070</v>
      </c>
      <c r="B72" s="8" t="s">
        <v>2071</v>
      </c>
      <c r="C72" s="8" t="s">
        <v>42</v>
      </c>
      <c r="D72" s="8" t="s">
        <v>2072</v>
      </c>
      <c r="E72" s="8" t="s">
        <v>2073</v>
      </c>
      <c r="F72" s="12" t="s">
        <v>2074</v>
      </c>
      <c r="G72" s="8" t="s">
        <v>49</v>
      </c>
      <c r="H72" s="3">
        <v>396</v>
      </c>
      <c r="I72" s="12" t="s">
        <v>2077</v>
      </c>
      <c r="J72" s="13" t="s">
        <v>2081</v>
      </c>
      <c r="K72" s="8" t="s">
        <v>50</v>
      </c>
      <c r="L72" s="8" t="s">
        <v>51</v>
      </c>
      <c r="M72" s="8" t="s">
        <v>52</v>
      </c>
      <c r="N72" s="8" t="s">
        <v>2083</v>
      </c>
      <c r="O72" s="8" t="s">
        <v>195</v>
      </c>
      <c r="P72" s="8" t="s">
        <v>2084</v>
      </c>
      <c r="Q72" s="13" t="s">
        <v>2086</v>
      </c>
      <c r="R72" s="8" t="s">
        <v>2088</v>
      </c>
      <c r="S72" s="3">
        <v>652</v>
      </c>
      <c r="T72" s="3">
        <v>2</v>
      </c>
      <c r="W72">
        <f>VLOOKUP(C72,'Copy of Pivot Position'!A:C,3,FALSE)</f>
        <v>10</v>
      </c>
      <c r="X72">
        <f>IF(D72="","",COUNTIF($D$1:D71,D72))</f>
        <v>0</v>
      </c>
      <c r="Y72">
        <f>IF(F72="","",COUNTIF($F$1:F72,F72))</f>
        <v>1</v>
      </c>
      <c r="AA72" s="16">
        <f t="shared" si="7"/>
        <v>0.92399999999999993</v>
      </c>
      <c r="AB72" s="16"/>
    </row>
    <row r="73" spans="1:28" ht="13" x14ac:dyDescent="0.15">
      <c r="A73" s="8" t="s">
        <v>112</v>
      </c>
      <c r="B73" s="8" t="s">
        <v>2100</v>
      </c>
      <c r="C73" s="8" t="s">
        <v>304</v>
      </c>
      <c r="D73" s="8" t="s">
        <v>2101</v>
      </c>
      <c r="E73" s="8" t="s">
        <v>2073</v>
      </c>
      <c r="F73" s="12" t="s">
        <v>2074</v>
      </c>
      <c r="G73" s="8" t="s">
        <v>49</v>
      </c>
      <c r="H73" s="3">
        <v>396</v>
      </c>
      <c r="I73" s="12" t="s">
        <v>2104</v>
      </c>
      <c r="J73" s="13" t="s">
        <v>2105</v>
      </c>
      <c r="K73" s="8" t="s">
        <v>50</v>
      </c>
      <c r="L73" s="8" t="s">
        <v>51</v>
      </c>
      <c r="M73" s="8" t="s">
        <v>52</v>
      </c>
      <c r="N73" s="8" t="s">
        <v>2083</v>
      </c>
      <c r="O73" s="8" t="s">
        <v>195</v>
      </c>
      <c r="P73" s="8" t="s">
        <v>2084</v>
      </c>
      <c r="Q73" s="13" t="s">
        <v>2086</v>
      </c>
      <c r="R73" s="8" t="s">
        <v>2088</v>
      </c>
      <c r="S73" s="3">
        <v>687</v>
      </c>
      <c r="T73" s="3">
        <v>2</v>
      </c>
      <c r="W73">
        <f>VLOOKUP(C73,'Copy of Pivot Position'!A:C,3,FALSE)</f>
        <v>9</v>
      </c>
      <c r="X73">
        <f>IF(D73="","",COUNTIF($D$1:D72,D73))</f>
        <v>0</v>
      </c>
      <c r="Y73">
        <f>IF(F73="","",COUNTIF($F$1:F73,F73))</f>
        <v>2</v>
      </c>
      <c r="Z73" s="3">
        <v>0</v>
      </c>
      <c r="AA73" s="16">
        <f t="shared" si="7"/>
        <v>0.92399999999999993</v>
      </c>
      <c r="AB73" s="16"/>
    </row>
    <row r="74" spans="1:28" ht="16" x14ac:dyDescent="0.2">
      <c r="A74" s="8" t="s">
        <v>428</v>
      </c>
      <c r="B74" s="8" t="s">
        <v>2116</v>
      </c>
      <c r="C74" s="8" t="s">
        <v>42</v>
      </c>
      <c r="D74" s="8" t="s">
        <v>2120</v>
      </c>
      <c r="E74" s="8" t="s">
        <v>2122</v>
      </c>
      <c r="F74" s="12" t="s">
        <v>2123</v>
      </c>
      <c r="G74" s="8" t="s">
        <v>2124</v>
      </c>
      <c r="H74" s="3">
        <v>308</v>
      </c>
      <c r="I74" s="12" t="s">
        <v>2125</v>
      </c>
      <c r="J74" s="13" t="s">
        <v>2126</v>
      </c>
      <c r="K74" s="8" t="s">
        <v>50</v>
      </c>
      <c r="L74" s="8" t="s">
        <v>120</v>
      </c>
      <c r="M74" s="8" t="s">
        <v>52</v>
      </c>
      <c r="N74" s="8" t="s">
        <v>2127</v>
      </c>
      <c r="O74" s="8" t="s">
        <v>746</v>
      </c>
      <c r="P74" s="8" t="s">
        <v>2128</v>
      </c>
      <c r="Q74" s="13" t="s">
        <v>2129</v>
      </c>
      <c r="R74" s="8" t="s">
        <v>2130</v>
      </c>
      <c r="S74" s="3">
        <v>695</v>
      </c>
      <c r="T74" s="3">
        <v>2</v>
      </c>
      <c r="U74" s="14" t="str">
        <f t="shared" ref="U74:U85" ca="1" si="8">IFERROR(__xludf.DUMMYFUNCTION("lower( trim ( (REGEXEXTRACT(D74,""^(?:https?:\/\/)?(?:[^@\n]+@)?(?:www\.)?([^:\/\n]+)""))))"),"vitac.com")</f>
        <v>vitac.com</v>
      </c>
      <c r="V74" s="17" t="str">
        <f t="shared" ref="V74:V85" ca="1" si="9">IF(LEN(TRIM(D74))= 0,"",CONCATENATE("domains = domains.concat(", CHAR(34), U74, CHAR(34), ");"))</f>
        <v>domains = domains.concat("vitac.com");</v>
      </c>
      <c r="W74">
        <f>VLOOKUP(C74,'Copy of Pivot Position'!A:C,3,FALSE)</f>
        <v>10</v>
      </c>
      <c r="X74">
        <f>IF(D74="","",COUNTIF($D$1:D73,D74))</f>
        <v>0</v>
      </c>
      <c r="Y74">
        <f>IF(F74="","",COUNTIF($F$1:F74,F74))</f>
        <v>1</v>
      </c>
      <c r="AA74" s="16">
        <f t="shared" si="7"/>
        <v>0.91999999999999993</v>
      </c>
      <c r="AB74" s="16"/>
    </row>
    <row r="75" spans="1:28" ht="16" x14ac:dyDescent="0.2">
      <c r="A75" s="8" t="s">
        <v>2153</v>
      </c>
      <c r="B75" s="8" t="s">
        <v>2154</v>
      </c>
      <c r="C75" s="8" t="s">
        <v>42</v>
      </c>
      <c r="D75" s="8" t="s">
        <v>2155</v>
      </c>
      <c r="E75" s="8" t="s">
        <v>2156</v>
      </c>
      <c r="F75" s="12" t="s">
        <v>2157</v>
      </c>
      <c r="G75" s="8" t="s">
        <v>2158</v>
      </c>
      <c r="H75" s="3">
        <v>308</v>
      </c>
      <c r="I75" s="12" t="s">
        <v>2159</v>
      </c>
      <c r="J75" s="13" t="s">
        <v>2160</v>
      </c>
      <c r="K75" s="8" t="s">
        <v>50</v>
      </c>
      <c r="L75" s="8" t="s">
        <v>51</v>
      </c>
      <c r="M75" s="8" t="s">
        <v>52</v>
      </c>
      <c r="N75" s="8" t="s">
        <v>2161</v>
      </c>
      <c r="O75" s="8" t="s">
        <v>1129</v>
      </c>
      <c r="P75" s="8" t="s">
        <v>2162</v>
      </c>
      <c r="Q75" s="13" t="s">
        <v>2163</v>
      </c>
      <c r="R75" s="8" t="s">
        <v>2164</v>
      </c>
      <c r="S75" s="3">
        <v>743</v>
      </c>
      <c r="T75" s="3">
        <v>2</v>
      </c>
      <c r="U75" s="14" t="str">
        <f t="shared" ca="1" si="8"/>
        <v>vitac.com</v>
      </c>
      <c r="V75" s="17" t="str">
        <f t="shared" ca="1" si="9"/>
        <v>domains = domains.concat("vitac.com");</v>
      </c>
      <c r="W75">
        <f>VLOOKUP(C75,'Copy of Pivot Position'!A:C,3,FALSE)</f>
        <v>10</v>
      </c>
      <c r="X75">
        <f>IF(D75="","",COUNTIF($D$1:D74,D75))</f>
        <v>0</v>
      </c>
      <c r="Y75">
        <f>IF(F75="","",COUNTIF($F$1:F75,F75))</f>
        <v>1</v>
      </c>
      <c r="AA75" s="16">
        <f t="shared" si="7"/>
        <v>0.91999999999999993</v>
      </c>
      <c r="AB75" s="16"/>
    </row>
    <row r="76" spans="1:28" ht="16" x14ac:dyDescent="0.2">
      <c r="A76" s="8" t="s">
        <v>785</v>
      </c>
      <c r="B76" s="8" t="s">
        <v>2168</v>
      </c>
      <c r="C76" s="8" t="s">
        <v>304</v>
      </c>
      <c r="D76" s="8" t="s">
        <v>2169</v>
      </c>
      <c r="E76" s="8" t="s">
        <v>2170</v>
      </c>
      <c r="F76" s="12" t="s">
        <v>2171</v>
      </c>
      <c r="G76" s="8" t="s">
        <v>46</v>
      </c>
      <c r="H76" s="3">
        <v>397</v>
      </c>
      <c r="I76" s="12" t="s">
        <v>2172</v>
      </c>
      <c r="J76" s="13" t="s">
        <v>2173</v>
      </c>
      <c r="K76" s="8" t="s">
        <v>50</v>
      </c>
      <c r="L76" s="8" t="s">
        <v>51</v>
      </c>
      <c r="M76" s="8" t="s">
        <v>411</v>
      </c>
      <c r="N76" s="8" t="s">
        <v>2174</v>
      </c>
      <c r="O76" s="8" t="s">
        <v>2175</v>
      </c>
      <c r="P76" s="8" t="s">
        <v>2177</v>
      </c>
      <c r="Q76" s="8" t="s">
        <v>2178</v>
      </c>
      <c r="R76" s="8" t="s">
        <v>2180</v>
      </c>
      <c r="S76" s="3">
        <v>595</v>
      </c>
      <c r="T76" s="3">
        <v>2</v>
      </c>
      <c r="U76" s="14" t="str">
        <f t="shared" ca="1" si="8"/>
        <v>vitac.com</v>
      </c>
      <c r="V76" s="17" t="str">
        <f t="shared" ca="1" si="9"/>
        <v>domains = domains.concat("vitac.com");</v>
      </c>
      <c r="W76">
        <f>VLOOKUP(C76,'Copy of Pivot Position'!A:C,3,FALSE)</f>
        <v>9</v>
      </c>
      <c r="X76">
        <f>IF(D76="","",COUNTIF($D$1:D75,D76))</f>
        <v>0</v>
      </c>
      <c r="Y76">
        <f>IF(F76="","",COUNTIF($F$1:F76,F76))</f>
        <v>1</v>
      </c>
      <c r="AA76" s="16">
        <f t="shared" si="7"/>
        <v>0.91999999999999993</v>
      </c>
      <c r="AB76" s="16"/>
    </row>
    <row r="77" spans="1:28" ht="16" x14ac:dyDescent="0.2">
      <c r="A77" s="8" t="s">
        <v>2191</v>
      </c>
      <c r="B77" s="8" t="s">
        <v>2192</v>
      </c>
      <c r="C77" s="8" t="s">
        <v>42</v>
      </c>
      <c r="D77" s="8" t="s">
        <v>2193</v>
      </c>
      <c r="E77" s="8" t="s">
        <v>2194</v>
      </c>
      <c r="F77" s="12" t="s">
        <v>2196</v>
      </c>
      <c r="G77" s="8" t="s">
        <v>46</v>
      </c>
      <c r="H77" s="3">
        <v>398</v>
      </c>
      <c r="I77" s="12" t="s">
        <v>2201</v>
      </c>
      <c r="J77" s="13" t="s">
        <v>2203</v>
      </c>
      <c r="K77" s="8" t="s">
        <v>50</v>
      </c>
      <c r="L77" s="8" t="s">
        <v>120</v>
      </c>
      <c r="M77" s="8" t="s">
        <v>52</v>
      </c>
      <c r="N77" s="8" t="s">
        <v>2206</v>
      </c>
      <c r="O77" s="8" t="s">
        <v>1799</v>
      </c>
      <c r="P77" s="8" t="s">
        <v>2208</v>
      </c>
      <c r="Q77" s="13" t="s">
        <v>2209</v>
      </c>
      <c r="R77" s="8" t="s">
        <v>2212</v>
      </c>
      <c r="S77" s="3">
        <v>2459</v>
      </c>
      <c r="T77" s="3">
        <v>1</v>
      </c>
      <c r="U77" s="14" t="str">
        <f t="shared" ca="1" si="8"/>
        <v>vitac.com</v>
      </c>
      <c r="V77" s="15" t="str">
        <f t="shared" ca="1" si="9"/>
        <v>domains = domains.concat("vitac.com");</v>
      </c>
      <c r="W77">
        <f>VLOOKUP(C77,'Copy of Pivot Position'!A:C,3,FALSE)</f>
        <v>10</v>
      </c>
      <c r="X77">
        <f>IF(D77="","",COUNTIF($D$1:D76,D77))</f>
        <v>0</v>
      </c>
      <c r="Y77">
        <f>IF(F77="","",COUNTIF($F$1:F77,F77))</f>
        <v>1</v>
      </c>
      <c r="AA77" s="16">
        <f t="shared" si="7"/>
        <v>0.91799999999999993</v>
      </c>
      <c r="AB77" s="16"/>
    </row>
    <row r="78" spans="1:28" ht="16" x14ac:dyDescent="0.2">
      <c r="A78" s="8" t="s">
        <v>1864</v>
      </c>
      <c r="B78" s="8" t="s">
        <v>2222</v>
      </c>
      <c r="C78" s="8" t="s">
        <v>42</v>
      </c>
      <c r="D78" s="8" t="s">
        <v>2223</v>
      </c>
      <c r="E78" s="8" t="s">
        <v>2224</v>
      </c>
      <c r="F78" s="12" t="s">
        <v>2226</v>
      </c>
      <c r="G78" s="8" t="s">
        <v>49</v>
      </c>
      <c r="H78" s="3">
        <v>305</v>
      </c>
      <c r="I78" s="12" t="s">
        <v>2230</v>
      </c>
      <c r="J78" s="13" t="s">
        <v>2234</v>
      </c>
      <c r="K78" s="8" t="s">
        <v>50</v>
      </c>
      <c r="L78" s="8" t="s">
        <v>120</v>
      </c>
      <c r="M78" s="8" t="s">
        <v>52</v>
      </c>
      <c r="N78" s="8" t="s">
        <v>2235</v>
      </c>
      <c r="O78" s="8" t="s">
        <v>54</v>
      </c>
      <c r="P78" s="8" t="s">
        <v>2236</v>
      </c>
      <c r="Q78" s="13" t="s">
        <v>2237</v>
      </c>
      <c r="R78" s="8" t="s">
        <v>2238</v>
      </c>
      <c r="S78" s="3">
        <v>1342</v>
      </c>
      <c r="T78" s="3">
        <v>1</v>
      </c>
      <c r="U78" s="14" t="str">
        <f t="shared" ca="1" si="8"/>
        <v>vitac.com</v>
      </c>
      <c r="V78" s="15" t="str">
        <f t="shared" ca="1" si="9"/>
        <v>domains = domains.concat("vitac.com");</v>
      </c>
      <c r="W78">
        <f>VLOOKUP(C78,'Copy of Pivot Position'!A:C,3,FALSE)</f>
        <v>10</v>
      </c>
      <c r="X78">
        <f>IF(D78="","",COUNTIF($D$1:D77,D78))</f>
        <v>0</v>
      </c>
      <c r="Y78">
        <f>IF(F78="","",COUNTIF($F$1:F78,F78))</f>
        <v>1</v>
      </c>
      <c r="AA78" s="16">
        <f t="shared" si="7"/>
        <v>0.91599999999999993</v>
      </c>
      <c r="AB78" s="16"/>
    </row>
    <row r="79" spans="1:28" ht="16" x14ac:dyDescent="0.2">
      <c r="A79" s="8" t="s">
        <v>1566</v>
      </c>
      <c r="B79" s="8" t="s">
        <v>2256</v>
      </c>
      <c r="C79" s="8" t="s">
        <v>304</v>
      </c>
      <c r="D79" s="8" t="s">
        <v>2258</v>
      </c>
      <c r="E79" s="8" t="s">
        <v>2260</v>
      </c>
      <c r="F79" s="12" t="s">
        <v>2262</v>
      </c>
      <c r="G79" s="8" t="s">
        <v>49</v>
      </c>
      <c r="H79" s="3">
        <v>399</v>
      </c>
      <c r="I79" s="12" t="s">
        <v>2267</v>
      </c>
      <c r="J79" s="13" t="s">
        <v>2268</v>
      </c>
      <c r="K79" s="8" t="s">
        <v>50</v>
      </c>
      <c r="L79" s="8" t="s">
        <v>51</v>
      </c>
      <c r="M79" s="8" t="s">
        <v>52</v>
      </c>
      <c r="N79" s="8" t="s">
        <v>108</v>
      </c>
      <c r="O79" s="8" t="s">
        <v>54</v>
      </c>
      <c r="P79" s="8" t="s">
        <v>2269</v>
      </c>
      <c r="Q79" s="13" t="s">
        <v>839</v>
      </c>
      <c r="R79" s="8" t="s">
        <v>2270</v>
      </c>
      <c r="S79" s="3">
        <v>454</v>
      </c>
      <c r="T79" s="3">
        <v>2</v>
      </c>
      <c r="U79" s="14" t="str">
        <f t="shared" ca="1" si="8"/>
        <v>vitac.com</v>
      </c>
      <c r="V79" s="15" t="str">
        <f t="shared" ca="1" si="9"/>
        <v>domains = domains.concat("vitac.com");</v>
      </c>
      <c r="W79">
        <f>VLOOKUP(C79,'Copy of Pivot Position'!A:C,3,FALSE)</f>
        <v>9</v>
      </c>
      <c r="X79">
        <f>IF(D79="","",COUNTIF($D$1:D78,D79))</f>
        <v>0</v>
      </c>
      <c r="Y79">
        <f>IF(F79="","",COUNTIF($F$1:F79,F79))</f>
        <v>1</v>
      </c>
      <c r="AA79" s="16">
        <f t="shared" si="7"/>
        <v>0.91599999999999993</v>
      </c>
      <c r="AB79" s="16"/>
    </row>
    <row r="80" spans="1:28" ht="16" x14ac:dyDescent="0.2">
      <c r="A80" s="8" t="s">
        <v>274</v>
      </c>
      <c r="B80" s="8" t="s">
        <v>2285</v>
      </c>
      <c r="C80" s="8" t="s">
        <v>304</v>
      </c>
      <c r="D80" s="8" t="s">
        <v>2287</v>
      </c>
      <c r="E80" s="8" t="s">
        <v>2288</v>
      </c>
      <c r="F80" s="12" t="s">
        <v>2289</v>
      </c>
      <c r="G80" s="8" t="s">
        <v>70</v>
      </c>
      <c r="H80" s="3">
        <v>400</v>
      </c>
      <c r="I80" s="12" t="s">
        <v>2290</v>
      </c>
      <c r="J80" s="13" t="s">
        <v>2291</v>
      </c>
      <c r="K80" s="8" t="s">
        <v>50</v>
      </c>
      <c r="L80" s="8" t="s">
        <v>120</v>
      </c>
      <c r="M80" s="8" t="s">
        <v>222</v>
      </c>
      <c r="N80" s="8" t="s">
        <v>222</v>
      </c>
      <c r="O80" s="8" t="s">
        <v>222</v>
      </c>
      <c r="P80" s="8" t="s">
        <v>222</v>
      </c>
      <c r="Q80" s="8" t="s">
        <v>222</v>
      </c>
      <c r="R80" s="8" t="s">
        <v>222</v>
      </c>
      <c r="S80" s="3">
        <v>708</v>
      </c>
      <c r="T80" s="3">
        <v>2</v>
      </c>
      <c r="U80" s="14" t="str">
        <f t="shared" ca="1" si="8"/>
        <v>vitac.com</v>
      </c>
      <c r="V80" s="15" t="str">
        <f t="shared" ca="1" si="9"/>
        <v>domains = domains.concat("vitac.com");</v>
      </c>
      <c r="W80">
        <f>VLOOKUP(C80,'Copy of Pivot Position'!A:C,3,FALSE)</f>
        <v>9</v>
      </c>
      <c r="X80">
        <f>IF(D80="","",COUNTIF($D$1:D79,D80))</f>
        <v>0</v>
      </c>
      <c r="Y80">
        <f>IF(F80="","",COUNTIF($F$1:F80,F80))</f>
        <v>1</v>
      </c>
      <c r="AA80" s="16">
        <f t="shared" si="7"/>
        <v>0.91399999999999992</v>
      </c>
      <c r="AB80" s="16"/>
    </row>
    <row r="81" spans="1:28" ht="16" x14ac:dyDescent="0.2">
      <c r="A81" s="8" t="s">
        <v>602</v>
      </c>
      <c r="B81" s="8" t="s">
        <v>2301</v>
      </c>
      <c r="C81" s="8" t="s">
        <v>42</v>
      </c>
      <c r="D81" s="8" t="s">
        <v>2302</v>
      </c>
      <c r="E81" s="8" t="s">
        <v>2303</v>
      </c>
      <c r="F81" s="12" t="s">
        <v>2304</v>
      </c>
      <c r="G81" s="8" t="s">
        <v>434</v>
      </c>
      <c r="H81" s="3">
        <v>304</v>
      </c>
      <c r="I81" s="12" t="s">
        <v>2305</v>
      </c>
      <c r="J81" s="13" t="s">
        <v>2306</v>
      </c>
      <c r="K81" s="8" t="s">
        <v>50</v>
      </c>
      <c r="L81" s="8" t="s">
        <v>120</v>
      </c>
      <c r="M81" s="8" t="s">
        <v>52</v>
      </c>
      <c r="N81" s="8" t="s">
        <v>73</v>
      </c>
      <c r="O81" s="8" t="s">
        <v>54</v>
      </c>
      <c r="P81" s="8" t="s">
        <v>2310</v>
      </c>
      <c r="Q81" s="13" t="s">
        <v>75</v>
      </c>
      <c r="R81" s="8" t="s">
        <v>2312</v>
      </c>
      <c r="S81" s="3">
        <v>1223</v>
      </c>
      <c r="T81" s="3">
        <v>1</v>
      </c>
      <c r="U81" s="14" t="str">
        <f t="shared" ca="1" si="8"/>
        <v>vitac.com</v>
      </c>
      <c r="V81" s="15" t="str">
        <f t="shared" ca="1" si="9"/>
        <v>domains = domains.concat("vitac.com");</v>
      </c>
      <c r="W81">
        <f>VLOOKUP(C81,'Copy of Pivot Position'!A:C,3,FALSE)</f>
        <v>10</v>
      </c>
      <c r="X81">
        <f>IF(D81="","",COUNTIF($D$1:D80,D81))</f>
        <v>0</v>
      </c>
      <c r="Y81">
        <f>IF(F81="","",COUNTIF($F$1:F81,F81))</f>
        <v>1</v>
      </c>
      <c r="AA81" s="16">
        <f t="shared" si="7"/>
        <v>0.91199999999999992</v>
      </c>
      <c r="AB81" s="16"/>
    </row>
    <row r="82" spans="1:28" ht="16" x14ac:dyDescent="0.2">
      <c r="A82" s="8" t="s">
        <v>376</v>
      </c>
      <c r="B82" s="8" t="s">
        <v>2320</v>
      </c>
      <c r="C82" s="8" t="s">
        <v>2321</v>
      </c>
      <c r="D82" s="8" t="s">
        <v>2322</v>
      </c>
      <c r="E82" s="8" t="s">
        <v>2303</v>
      </c>
      <c r="F82" s="12" t="s">
        <v>2304</v>
      </c>
      <c r="G82" s="8" t="s">
        <v>434</v>
      </c>
      <c r="H82" s="3">
        <v>304</v>
      </c>
      <c r="I82" s="12" t="s">
        <v>2327</v>
      </c>
      <c r="J82" s="13" t="s">
        <v>2328</v>
      </c>
      <c r="K82" s="8" t="s">
        <v>50</v>
      </c>
      <c r="L82" s="8" t="s">
        <v>120</v>
      </c>
      <c r="M82" s="8" t="s">
        <v>52</v>
      </c>
      <c r="N82" s="8" t="s">
        <v>73</v>
      </c>
      <c r="O82" s="8" t="s">
        <v>54</v>
      </c>
      <c r="P82" s="8" t="s">
        <v>2310</v>
      </c>
      <c r="Q82" s="13" t="s">
        <v>75</v>
      </c>
      <c r="R82" s="8" t="s">
        <v>2312</v>
      </c>
      <c r="S82" s="3">
        <v>613</v>
      </c>
      <c r="T82" s="3">
        <v>2</v>
      </c>
      <c r="U82" s="14" t="str">
        <f t="shared" ca="1" si="8"/>
        <v>vitac.com</v>
      </c>
      <c r="V82" s="15" t="str">
        <f t="shared" ca="1" si="9"/>
        <v>domains = domains.concat("vitac.com");</v>
      </c>
      <c r="W82">
        <f>VLOOKUP(C82,'Copy of Pivot Position'!A:C,3,FALSE)</f>
        <v>9</v>
      </c>
      <c r="X82">
        <f>IF(D82="","",COUNTIF($D$1:D81,D82))</f>
        <v>0</v>
      </c>
      <c r="Y82">
        <f>IF(F82="","",COUNTIF($F$1:F82,F82))</f>
        <v>2</v>
      </c>
      <c r="Z82" s="3">
        <v>0</v>
      </c>
      <c r="AA82" s="16">
        <f t="shared" si="7"/>
        <v>0.91199999999999992</v>
      </c>
      <c r="AB82" s="16"/>
    </row>
    <row r="83" spans="1:28" ht="16" x14ac:dyDescent="0.2">
      <c r="A83" s="8" t="s">
        <v>1864</v>
      </c>
      <c r="B83" s="8" t="s">
        <v>2341</v>
      </c>
      <c r="C83" s="8" t="s">
        <v>304</v>
      </c>
      <c r="D83" s="8" t="s">
        <v>2344</v>
      </c>
      <c r="E83" s="8" t="s">
        <v>2345</v>
      </c>
      <c r="F83" s="12" t="s">
        <v>2346</v>
      </c>
      <c r="G83" s="8" t="s">
        <v>49</v>
      </c>
      <c r="H83" s="3">
        <v>302</v>
      </c>
      <c r="I83" s="12" t="s">
        <v>2348</v>
      </c>
      <c r="J83" s="13" t="s">
        <v>2350</v>
      </c>
      <c r="K83" s="8" t="s">
        <v>50</v>
      </c>
      <c r="L83" s="8" t="s">
        <v>51</v>
      </c>
      <c r="M83" s="8" t="s">
        <v>483</v>
      </c>
      <c r="N83" s="8" t="s">
        <v>2352</v>
      </c>
      <c r="O83" s="8" t="s">
        <v>2354</v>
      </c>
      <c r="P83" s="8" t="s">
        <v>2356</v>
      </c>
      <c r="Q83" s="8" t="s">
        <v>2357</v>
      </c>
      <c r="R83" s="8" t="s">
        <v>2359</v>
      </c>
      <c r="S83" s="3">
        <v>689</v>
      </c>
      <c r="T83" s="3">
        <v>2</v>
      </c>
      <c r="U83" s="14" t="str">
        <f t="shared" ca="1" si="8"/>
        <v>vitac.com</v>
      </c>
      <c r="V83" s="15" t="str">
        <f t="shared" ca="1" si="9"/>
        <v>domains = domains.concat("vitac.com");</v>
      </c>
      <c r="W83">
        <f>VLOOKUP(C83,'Copy of Pivot Position'!A:C,3,FALSE)</f>
        <v>9</v>
      </c>
      <c r="X83">
        <f>IF(D83="","",COUNTIF($D$1:D82,D83))</f>
        <v>0</v>
      </c>
      <c r="Y83">
        <f>IF(F83="","",COUNTIF($F$1:F83,F83))</f>
        <v>1</v>
      </c>
      <c r="AA83" s="16">
        <f t="shared" si="7"/>
        <v>0.91199999999999992</v>
      </c>
      <c r="AB83" s="16"/>
    </row>
    <row r="84" spans="1:28" ht="16" x14ac:dyDescent="0.2">
      <c r="A84" s="8" t="s">
        <v>1203</v>
      </c>
      <c r="B84" s="8" t="s">
        <v>2373</v>
      </c>
      <c r="C84" s="8" t="s">
        <v>42</v>
      </c>
      <c r="D84" s="8" t="s">
        <v>2374</v>
      </c>
      <c r="E84" s="8" t="s">
        <v>2375</v>
      </c>
      <c r="F84" s="12" t="s">
        <v>2376</v>
      </c>
      <c r="G84" s="8" t="s">
        <v>70</v>
      </c>
      <c r="H84" s="3">
        <v>403</v>
      </c>
      <c r="I84" s="12" t="s">
        <v>2377</v>
      </c>
      <c r="J84" s="13" t="s">
        <v>2378</v>
      </c>
      <c r="K84" s="8" t="s">
        <v>50</v>
      </c>
      <c r="L84" s="8" t="s">
        <v>120</v>
      </c>
      <c r="M84" s="8" t="s">
        <v>2379</v>
      </c>
      <c r="N84" s="8" t="s">
        <v>2380</v>
      </c>
      <c r="O84" s="8" t="s">
        <v>2380</v>
      </c>
      <c r="P84" s="8" t="s">
        <v>2381</v>
      </c>
      <c r="Q84" s="13" t="s">
        <v>2382</v>
      </c>
      <c r="R84" s="8" t="s">
        <v>2383</v>
      </c>
      <c r="S84" s="3">
        <v>2464</v>
      </c>
      <c r="T84" s="3">
        <v>1</v>
      </c>
      <c r="U84" s="14" t="str">
        <f t="shared" ca="1" si="8"/>
        <v>vitac.com</v>
      </c>
      <c r="V84" s="15" t="str">
        <f t="shared" ca="1" si="9"/>
        <v>domains = domains.concat("vitac.com");</v>
      </c>
      <c r="W84">
        <f>VLOOKUP(C84,'Copy of Pivot Position'!A:C,3,FALSE)</f>
        <v>10</v>
      </c>
      <c r="X84">
        <f>IF(D84="","",COUNTIF($D$1:D83,D84))</f>
        <v>0</v>
      </c>
      <c r="Y84">
        <f>IF(F84="","",COUNTIF($F$1:F84,F84))</f>
        <v>1</v>
      </c>
      <c r="AA84" s="16">
        <f t="shared" si="7"/>
        <v>0.91199999999999992</v>
      </c>
      <c r="AB84" s="16"/>
    </row>
    <row r="85" spans="1:28" ht="16" x14ac:dyDescent="0.2">
      <c r="A85" s="8" t="s">
        <v>2400</v>
      </c>
      <c r="B85" s="8" t="s">
        <v>2401</v>
      </c>
      <c r="C85" s="8" t="s">
        <v>2403</v>
      </c>
      <c r="D85" s="8" t="s">
        <v>2404</v>
      </c>
      <c r="E85" s="8" t="s">
        <v>2405</v>
      </c>
      <c r="F85" s="12" t="s">
        <v>2409</v>
      </c>
      <c r="G85" s="8" t="s">
        <v>70</v>
      </c>
      <c r="H85" s="3">
        <v>401</v>
      </c>
      <c r="I85" s="12" t="s">
        <v>2410</v>
      </c>
      <c r="J85" s="13" t="s">
        <v>2411</v>
      </c>
      <c r="K85" s="8" t="s">
        <v>50</v>
      </c>
      <c r="L85" s="8" t="s">
        <v>120</v>
      </c>
      <c r="M85" s="8" t="s">
        <v>2412</v>
      </c>
      <c r="N85" s="8" t="s">
        <v>2413</v>
      </c>
      <c r="O85" s="8" t="s">
        <v>222</v>
      </c>
      <c r="P85" s="8" t="s">
        <v>2414</v>
      </c>
      <c r="Q85" s="13" t="s">
        <v>2416</v>
      </c>
      <c r="R85" s="8" t="s">
        <v>222</v>
      </c>
      <c r="S85" s="3">
        <v>1556</v>
      </c>
      <c r="T85" s="3">
        <v>1</v>
      </c>
      <c r="U85" s="14" t="str">
        <f t="shared" ca="1" si="8"/>
        <v>vitac.com</v>
      </c>
      <c r="V85" s="15" t="str">
        <f t="shared" ca="1" si="9"/>
        <v>domains = domains.concat("vitac.com");</v>
      </c>
      <c r="W85">
        <f>VLOOKUP(C85,'Copy of Pivot Position'!A:C,3,FALSE)</f>
        <v>10</v>
      </c>
      <c r="X85">
        <f>IF(D85="","",COUNTIF($D$1:D84,D85))</f>
        <v>0</v>
      </c>
      <c r="Y85">
        <f>IF(F85="","",COUNTIF($F$1:F85,F85))</f>
        <v>1</v>
      </c>
      <c r="AA85" s="16">
        <f t="shared" si="7"/>
        <v>0.91199999999999992</v>
      </c>
      <c r="AB85" s="16"/>
    </row>
    <row r="86" spans="1:28" ht="13" x14ac:dyDescent="0.15">
      <c r="A86" s="8" t="s">
        <v>136</v>
      </c>
      <c r="B86" s="8" t="s">
        <v>2435</v>
      </c>
      <c r="C86" s="8" t="s">
        <v>304</v>
      </c>
      <c r="D86" s="8" t="s">
        <v>2436</v>
      </c>
      <c r="E86" s="8" t="s">
        <v>2437</v>
      </c>
      <c r="F86" s="12" t="s">
        <v>2438</v>
      </c>
      <c r="G86" s="8" t="s">
        <v>70</v>
      </c>
      <c r="H86" s="3">
        <v>404</v>
      </c>
      <c r="I86" s="12" t="s">
        <v>2439</v>
      </c>
      <c r="J86" s="13" t="s">
        <v>2440</v>
      </c>
      <c r="K86" s="8" t="s">
        <v>50</v>
      </c>
      <c r="L86" s="8" t="s">
        <v>51</v>
      </c>
      <c r="M86" s="8" t="s">
        <v>52</v>
      </c>
      <c r="N86" s="8" t="s">
        <v>2446</v>
      </c>
      <c r="O86" s="8" t="s">
        <v>2447</v>
      </c>
      <c r="P86" s="8" t="s">
        <v>2448</v>
      </c>
      <c r="Q86" s="13" t="s">
        <v>2450</v>
      </c>
      <c r="R86" s="8" t="s">
        <v>2451</v>
      </c>
      <c r="S86" s="3">
        <v>684</v>
      </c>
      <c r="T86" s="3">
        <v>2</v>
      </c>
      <c r="W86">
        <f>VLOOKUP(C86,'Copy of Pivot Position'!A:C,3,FALSE)</f>
        <v>9</v>
      </c>
      <c r="X86">
        <f>IF(D86="","",COUNTIF($D$1:D85,D86))</f>
        <v>0</v>
      </c>
      <c r="Y86">
        <f>IF(F86="","",COUNTIF($F$1:F86,F86))</f>
        <v>1</v>
      </c>
      <c r="Z86" s="3">
        <v>0</v>
      </c>
      <c r="AA86" s="16">
        <f t="shared" si="7"/>
        <v>0.90999999999999992</v>
      </c>
      <c r="AB86" s="16"/>
    </row>
    <row r="87" spans="1:28" ht="16" x14ac:dyDescent="0.2">
      <c r="A87" s="8" t="s">
        <v>1696</v>
      </c>
      <c r="B87" s="8" t="s">
        <v>2463</v>
      </c>
      <c r="C87" s="8" t="s">
        <v>42</v>
      </c>
      <c r="D87" s="8" t="s">
        <v>2464</v>
      </c>
      <c r="E87" s="8" t="s">
        <v>2465</v>
      </c>
      <c r="F87" s="12" t="s">
        <v>2466</v>
      </c>
      <c r="G87" s="8" t="s">
        <v>70</v>
      </c>
      <c r="H87" s="3">
        <v>301</v>
      </c>
      <c r="I87" s="12" t="s">
        <v>2467</v>
      </c>
      <c r="J87" s="13" t="s">
        <v>2468</v>
      </c>
      <c r="K87" s="8" t="s">
        <v>50</v>
      </c>
      <c r="L87" s="8" t="s">
        <v>51</v>
      </c>
      <c r="M87" s="8" t="s">
        <v>52</v>
      </c>
      <c r="N87" s="8" t="s">
        <v>392</v>
      </c>
      <c r="O87" s="8" t="s">
        <v>393</v>
      </c>
      <c r="P87" s="8" t="s">
        <v>2469</v>
      </c>
      <c r="Q87" s="13" t="s">
        <v>2470</v>
      </c>
      <c r="R87" s="8" t="s">
        <v>2472</v>
      </c>
      <c r="S87" s="3">
        <v>2516</v>
      </c>
      <c r="T87" s="3">
        <v>1</v>
      </c>
      <c r="U87" s="14" t="str">
        <f ca="1">IFERROR(__xludf.DUMMYFUNCTION("lower( trim ( (REGEXEXTRACT(D87,""^(?:https?:\/\/)?(?:[^@\n]+@)?(?:www\.)?([^:\/\n]+)""))))"),"thinkahead.com")</f>
        <v>thinkahead.com</v>
      </c>
      <c r="V87" s="17" t="str">
        <f ca="1">IF(LEN(TRIM(D87))= 0,"",CONCATENATE("domains = domains.concat(", CHAR(34), U87, CHAR(34), ");"))</f>
        <v>domains = domains.concat("thinkahead.com");</v>
      </c>
      <c r="W87">
        <f>VLOOKUP(C87,'Copy of Pivot Position'!A:C,3,FALSE)</f>
        <v>10</v>
      </c>
      <c r="X87">
        <f>IF(D87="","",COUNTIF($D$1:D86,D87))</f>
        <v>0</v>
      </c>
      <c r="Y87">
        <f>IF(F87="","",COUNTIF($F$1:F87,F87))</f>
        <v>1</v>
      </c>
      <c r="AA87" s="16">
        <f t="shared" si="7"/>
        <v>0.90399999999999991</v>
      </c>
      <c r="AB87" s="16"/>
    </row>
    <row r="88" spans="1:28" ht="16" x14ac:dyDescent="0.2">
      <c r="A88" s="8" t="s">
        <v>167</v>
      </c>
      <c r="B88" s="8" t="s">
        <v>2512</v>
      </c>
      <c r="C88" s="8" t="s">
        <v>304</v>
      </c>
      <c r="D88" s="8" t="s">
        <v>2513</v>
      </c>
      <c r="E88" s="8" t="s">
        <v>2514</v>
      </c>
      <c r="F88" s="12" t="s">
        <v>2515</v>
      </c>
      <c r="G88" s="8" t="s">
        <v>46</v>
      </c>
      <c r="H88" s="3">
        <v>301</v>
      </c>
      <c r="I88" s="12" t="s">
        <v>2516</v>
      </c>
      <c r="J88" s="13" t="s">
        <v>2517</v>
      </c>
      <c r="K88" s="8" t="s">
        <v>50</v>
      </c>
      <c r="L88" s="8" t="s">
        <v>120</v>
      </c>
      <c r="M88" s="8" t="s">
        <v>52</v>
      </c>
      <c r="N88" s="8" t="s">
        <v>1278</v>
      </c>
      <c r="O88" s="8" t="s">
        <v>97</v>
      </c>
      <c r="P88" s="8" t="s">
        <v>2518</v>
      </c>
      <c r="Q88" s="13" t="s">
        <v>2519</v>
      </c>
      <c r="R88" s="8" t="s">
        <v>222</v>
      </c>
      <c r="S88" s="3">
        <v>678</v>
      </c>
      <c r="T88" s="3">
        <v>2</v>
      </c>
      <c r="U88" s="14" t="str">
        <f ca="1">IFERROR(__xludf.DUMMYFUNCTION("lower( trim ( (REGEXEXTRACT(D87,""^(?:https?:\/\/)?(?:[^@\n]+@)?(?:www\.)?([^:\/\n]+)""))))"),"thinkahead.com")</f>
        <v>thinkahead.com</v>
      </c>
      <c r="V88" s="17" t="str">
        <f ca="1">IF(LEN(TRIM(D88))= 0,"",CONCATENATE("domains = domains.concat(", CHAR(34), U88, CHAR(34), ");"))</f>
        <v>domains = domains.concat("thinkahead.com");</v>
      </c>
      <c r="W88">
        <f>VLOOKUP(C88,'Copy of Pivot Position'!A:C,3,FALSE)</f>
        <v>9</v>
      </c>
      <c r="X88">
        <f>IF(D88="","",COUNTIF($D$1:D87,D88))</f>
        <v>0</v>
      </c>
      <c r="Y88">
        <f>IF(F88="","",COUNTIF($F$1:F88,F88))</f>
        <v>1</v>
      </c>
      <c r="AA88" s="16">
        <f t="shared" si="7"/>
        <v>0.90399999999999991</v>
      </c>
      <c r="AB88" s="16"/>
    </row>
    <row r="89" spans="1:28" ht="16" x14ac:dyDescent="0.2">
      <c r="A89" s="8" t="s">
        <v>2540</v>
      </c>
      <c r="B89" s="8" t="s">
        <v>2541</v>
      </c>
      <c r="C89" s="8" t="s">
        <v>42</v>
      </c>
      <c r="D89" s="8" t="s">
        <v>2542</v>
      </c>
      <c r="E89" s="8" t="s">
        <v>2543</v>
      </c>
      <c r="F89" s="12" t="s">
        <v>2544</v>
      </c>
      <c r="G89" s="8" t="s">
        <v>49</v>
      </c>
      <c r="H89" s="3">
        <v>405</v>
      </c>
      <c r="I89" s="12" t="s">
        <v>2545</v>
      </c>
      <c r="J89" s="13" t="s">
        <v>2546</v>
      </c>
      <c r="K89" s="8" t="s">
        <v>50</v>
      </c>
      <c r="L89" s="8" t="s">
        <v>51</v>
      </c>
      <c r="M89" s="8" t="s">
        <v>52</v>
      </c>
      <c r="N89" s="8" t="s">
        <v>253</v>
      </c>
      <c r="O89" s="8" t="s">
        <v>54</v>
      </c>
      <c r="P89" s="8" t="s">
        <v>2547</v>
      </c>
      <c r="Q89" s="8" t="s">
        <v>2548</v>
      </c>
      <c r="R89" s="8" t="s">
        <v>2549</v>
      </c>
      <c r="S89" s="3">
        <v>1212</v>
      </c>
      <c r="T89" s="3">
        <v>1</v>
      </c>
      <c r="U89" s="14" t="str">
        <f ca="1">IFERROR(__xludf.DUMMYFUNCTION("lower( trim ( (REGEXEXTRACT(D87,""^(?:https?:\/\/)?(?:[^@\n]+@)?(?:www\.)?([^:\/\n]+)""))))"),"thinkahead.com")</f>
        <v>thinkahead.com</v>
      </c>
      <c r="V89" s="17" t="str">
        <f ca="1">IF(LEN(TRIM(D89))= 0,"",CONCATENATE("domains = domains.concat(", CHAR(34), U89, CHAR(34), ");"))</f>
        <v>domains = domains.concat("thinkahead.com");</v>
      </c>
      <c r="W89">
        <f>VLOOKUP(C89,'Copy of Pivot Position'!A:C,3,FALSE)</f>
        <v>10</v>
      </c>
      <c r="X89">
        <f>IF(D89="","",COUNTIF($D$1:D88,D89))</f>
        <v>0</v>
      </c>
      <c r="Y89">
        <f>IF(F89="","",COUNTIF($F$1:F89,F89))</f>
        <v>1</v>
      </c>
      <c r="AA89" s="16">
        <f t="shared" si="7"/>
        <v>0.90399999999999991</v>
      </c>
      <c r="AB89" s="16"/>
    </row>
    <row r="90" spans="1:28" ht="16" x14ac:dyDescent="0.2">
      <c r="A90" s="8" t="s">
        <v>546</v>
      </c>
      <c r="B90" s="8" t="s">
        <v>2561</v>
      </c>
      <c r="C90" s="8" t="s">
        <v>2563</v>
      </c>
      <c r="D90" s="8" t="s">
        <v>2565</v>
      </c>
      <c r="E90" s="8" t="s">
        <v>2543</v>
      </c>
      <c r="F90" s="12" t="s">
        <v>2544</v>
      </c>
      <c r="G90" s="8" t="s">
        <v>49</v>
      </c>
      <c r="H90" s="3">
        <v>405</v>
      </c>
      <c r="I90" s="12" t="s">
        <v>2567</v>
      </c>
      <c r="J90" s="13" t="s">
        <v>2569</v>
      </c>
      <c r="K90" s="8" t="s">
        <v>50</v>
      </c>
      <c r="L90" s="8" t="s">
        <v>51</v>
      </c>
      <c r="M90" s="8" t="s">
        <v>52</v>
      </c>
      <c r="N90" s="8" t="s">
        <v>253</v>
      </c>
      <c r="O90" s="8" t="s">
        <v>54</v>
      </c>
      <c r="P90" s="8" t="s">
        <v>2547</v>
      </c>
      <c r="Q90" s="8" t="s">
        <v>2548</v>
      </c>
      <c r="R90" s="8" t="s">
        <v>2549</v>
      </c>
      <c r="S90" s="3">
        <v>2224</v>
      </c>
      <c r="T90" s="3">
        <v>1</v>
      </c>
      <c r="U90" s="14" t="str">
        <f ca="1">IFERROR(__xludf.DUMMYFUNCTION("lower( trim ( (REGEXEXTRACT(D87,""^(?:https?:\/\/)?(?:[^@\n]+@)?(?:www\.)?([^:\/\n]+)""))))"),"thinkahead.com")</f>
        <v>thinkahead.com</v>
      </c>
      <c r="V90" s="17" t="str">
        <f ca="1">IF(LEN(TRIM(D90))= 0,"",CONCATENATE("domains = domains.concat(", CHAR(34), U90, CHAR(34), ");"))</f>
        <v>domains = domains.concat("thinkahead.com");</v>
      </c>
      <c r="W90">
        <f>VLOOKUP(C90,'Copy of Pivot Position'!A:C,3,FALSE)</f>
        <v>10</v>
      </c>
      <c r="X90">
        <f>IF(D90="","",COUNTIF($D$1:D89,D90))</f>
        <v>0</v>
      </c>
      <c r="Y90">
        <f>IF(F90="","",COUNTIF($F$1:F90,F90))</f>
        <v>2</v>
      </c>
      <c r="Z90" s="3">
        <v>0</v>
      </c>
      <c r="AA90" s="16">
        <f t="shared" si="7"/>
        <v>0.90399999999999991</v>
      </c>
      <c r="AB90" s="16"/>
    </row>
    <row r="91" spans="1:28" ht="16" x14ac:dyDescent="0.2">
      <c r="A91" s="8" t="s">
        <v>1457</v>
      </c>
      <c r="B91" s="8" t="s">
        <v>2588</v>
      </c>
      <c r="C91" s="8" t="s">
        <v>42</v>
      </c>
      <c r="D91" s="8" t="s">
        <v>2589</v>
      </c>
      <c r="E91" s="8" t="s">
        <v>2437</v>
      </c>
      <c r="F91" s="12" t="s">
        <v>2438</v>
      </c>
      <c r="G91" s="8" t="s">
        <v>70</v>
      </c>
      <c r="H91" s="3">
        <v>405</v>
      </c>
      <c r="I91" s="12" t="s">
        <v>2594</v>
      </c>
      <c r="J91" s="13" t="s">
        <v>2596</v>
      </c>
      <c r="K91" s="8" t="s">
        <v>50</v>
      </c>
      <c r="L91" s="8" t="s">
        <v>51</v>
      </c>
      <c r="M91" s="8" t="s">
        <v>52</v>
      </c>
      <c r="N91" s="8" t="s">
        <v>2446</v>
      </c>
      <c r="O91" s="8" t="s">
        <v>2447</v>
      </c>
      <c r="P91" s="8" t="s">
        <v>2448</v>
      </c>
      <c r="Q91" s="13" t="s">
        <v>2450</v>
      </c>
      <c r="R91" s="8" t="s">
        <v>2451</v>
      </c>
      <c r="S91" s="3">
        <v>2605</v>
      </c>
      <c r="T91" s="3">
        <v>1</v>
      </c>
      <c r="U91" s="14" t="str">
        <f ca="1">IFERROR(__xludf.DUMMYFUNCTION("lower( trim ( (REGEXEXTRACT(D87,""^(?:https?:\/\/)?(?:[^@\n]+@)?(?:www\.)?([^:\/\n]+)""))))"),"thinkahead.com")</f>
        <v>thinkahead.com</v>
      </c>
      <c r="V91" s="17" t="str">
        <f ca="1">IF(LEN(TRIM(D91))= 0,"",CONCATENATE("domains = domains.concat(", CHAR(34), U91, CHAR(34), ");"))</f>
        <v>domains = domains.concat("thinkahead.com");</v>
      </c>
      <c r="W91">
        <f>VLOOKUP(C91,'Copy of Pivot Position'!A:C,3,FALSE)</f>
        <v>10</v>
      </c>
      <c r="X91">
        <f>IF(D91="","",COUNTIF($D$1:D90,D91))</f>
        <v>0</v>
      </c>
      <c r="Y91">
        <f>IF(F91="","",COUNTIF($F$1:F91,F91))</f>
        <v>2</v>
      </c>
      <c r="AA91" s="16">
        <f t="shared" si="7"/>
        <v>0.90399999999999991</v>
      </c>
      <c r="AB91" s="16"/>
    </row>
    <row r="92" spans="1:28" ht="13" x14ac:dyDescent="0.15">
      <c r="A92" s="8" t="s">
        <v>89</v>
      </c>
      <c r="B92" s="8" t="s">
        <v>2610</v>
      </c>
      <c r="C92" s="8" t="s">
        <v>304</v>
      </c>
      <c r="D92" s="8" t="s">
        <v>2611</v>
      </c>
      <c r="E92" s="8" t="s">
        <v>2612</v>
      </c>
      <c r="F92" s="12" t="s">
        <v>2613</v>
      </c>
      <c r="G92" s="8" t="s">
        <v>434</v>
      </c>
      <c r="H92" s="3">
        <v>300</v>
      </c>
      <c r="I92" s="12" t="s">
        <v>2614</v>
      </c>
      <c r="J92" s="13" t="s">
        <v>2616</v>
      </c>
      <c r="K92" s="8" t="s">
        <v>50</v>
      </c>
      <c r="L92" s="8" t="s">
        <v>120</v>
      </c>
      <c r="M92" s="8" t="s">
        <v>52</v>
      </c>
      <c r="N92" s="8" t="s">
        <v>84</v>
      </c>
      <c r="O92" s="8" t="s">
        <v>2621</v>
      </c>
      <c r="P92" s="8" t="s">
        <v>2622</v>
      </c>
      <c r="Q92" s="13" t="s">
        <v>2623</v>
      </c>
      <c r="R92" s="8" t="s">
        <v>222</v>
      </c>
      <c r="S92" s="3">
        <v>172</v>
      </c>
      <c r="T92" s="3">
        <v>2</v>
      </c>
      <c r="V92" s="18"/>
      <c r="W92">
        <f>VLOOKUP(C92,'Copy of Pivot Position'!A:C,3,FALSE)</f>
        <v>9</v>
      </c>
      <c r="X92">
        <f>IF(D92="","",COUNTIF($D$1:D91,D92))</f>
        <v>0</v>
      </c>
      <c r="Y92">
        <f>IF(F92="","",COUNTIF($F$1:F92,F92))</f>
        <v>1</v>
      </c>
      <c r="AA92" s="16">
        <f t="shared" si="7"/>
        <v>0.89999999999999991</v>
      </c>
      <c r="AB92" s="16"/>
    </row>
    <row r="93" spans="1:28" ht="16" x14ac:dyDescent="0.2">
      <c r="A93" s="8" t="s">
        <v>476</v>
      </c>
      <c r="B93" s="8" t="s">
        <v>2635</v>
      </c>
      <c r="C93" s="8" t="s">
        <v>304</v>
      </c>
      <c r="D93" s="8" t="s">
        <v>2637</v>
      </c>
      <c r="E93" s="8" t="s">
        <v>2638</v>
      </c>
      <c r="F93" s="12" t="s">
        <v>2640</v>
      </c>
      <c r="G93" s="8" t="s">
        <v>49</v>
      </c>
      <c r="H93" s="3">
        <v>300</v>
      </c>
      <c r="I93" s="12" t="s">
        <v>2643</v>
      </c>
      <c r="J93" s="13" t="s">
        <v>2646</v>
      </c>
      <c r="K93" s="8" t="s">
        <v>50</v>
      </c>
      <c r="L93" s="8" t="s">
        <v>51</v>
      </c>
      <c r="M93" s="8" t="s">
        <v>52</v>
      </c>
      <c r="N93" s="8" t="s">
        <v>2647</v>
      </c>
      <c r="O93" s="8" t="s">
        <v>311</v>
      </c>
      <c r="P93" s="8" t="s">
        <v>2648</v>
      </c>
      <c r="Q93" s="13" t="s">
        <v>2649</v>
      </c>
      <c r="R93" s="8" t="s">
        <v>2650</v>
      </c>
      <c r="S93" s="3">
        <v>569</v>
      </c>
      <c r="T93" s="3">
        <v>2</v>
      </c>
      <c r="U93" s="14" t="str">
        <f ca="1">IFERROR(__xludf.DUMMYFUNCTION("lower( trim ( (REGEXEXTRACT(D93,""^(?:https?:\/\/)?(?:[^@\n]+@)?(?:www\.)?([^:\/\n]+)""))))"),"higherlogic.com")</f>
        <v>higherlogic.com</v>
      </c>
      <c r="V93" s="15" t="str">
        <f ca="1">IF(LEN(TRIM(D93))= 0,"",CONCATENATE("domains = domains.concat(", CHAR(34), U93, CHAR(34), ");"))</f>
        <v>domains = domains.concat("higherlogic.com");</v>
      </c>
      <c r="W93">
        <f>VLOOKUP(C93,'Copy of Pivot Position'!A:C,3,FALSE)</f>
        <v>9</v>
      </c>
      <c r="X93">
        <f>IF(D93="","",COUNTIF($D$1:D92,D93))</f>
        <v>0</v>
      </c>
      <c r="Y93">
        <f>IF(F93="","",COUNTIF($F$1:F93,F93))</f>
        <v>1</v>
      </c>
      <c r="AA93" s="16">
        <f t="shared" si="7"/>
        <v>0.89999999999999991</v>
      </c>
      <c r="AB93" s="16"/>
    </row>
    <row r="94" spans="1:28" ht="16" x14ac:dyDescent="0.2">
      <c r="A94" s="8" t="s">
        <v>511</v>
      </c>
      <c r="B94" s="8" t="s">
        <v>2674</v>
      </c>
      <c r="C94" s="8" t="s">
        <v>42</v>
      </c>
      <c r="D94" s="8" t="s">
        <v>2675</v>
      </c>
      <c r="E94" s="8" t="s">
        <v>2676</v>
      </c>
      <c r="F94" s="12" t="s">
        <v>2677</v>
      </c>
      <c r="G94" s="8" t="s">
        <v>70</v>
      </c>
      <c r="H94" s="3">
        <v>406</v>
      </c>
      <c r="I94" s="12" t="s">
        <v>2678</v>
      </c>
      <c r="J94" s="13" t="s">
        <v>2679</v>
      </c>
      <c r="K94" s="8" t="s">
        <v>50</v>
      </c>
      <c r="L94" s="8" t="s">
        <v>120</v>
      </c>
      <c r="M94" s="8" t="s">
        <v>52</v>
      </c>
      <c r="N94" s="8" t="s">
        <v>1543</v>
      </c>
      <c r="O94" s="8" t="s">
        <v>54</v>
      </c>
      <c r="P94" s="8" t="s">
        <v>2680</v>
      </c>
      <c r="Q94" s="13" t="s">
        <v>2681</v>
      </c>
      <c r="R94" s="8" t="s">
        <v>2682</v>
      </c>
      <c r="S94" s="3">
        <v>1328</v>
      </c>
      <c r="T94" s="3">
        <v>1</v>
      </c>
      <c r="U94" s="14" t="str">
        <f ca="1">IFERROR(__xludf.DUMMYFUNCTION("lower( trim ( (REGEXEXTRACT(D93,""^(?:https?:\/\/)?(?:[^@\n]+@)?(?:www\.)?([^:\/\n]+)""))))"),"higherlogic.com")</f>
        <v>higherlogic.com</v>
      </c>
      <c r="V94" s="15" t="str">
        <f ca="1">IF(LEN(TRIM(D94))= 0,"",CONCATENATE("domains = domains.concat(", CHAR(34), U94, CHAR(34), ");"))</f>
        <v>domains = domains.concat("higherlogic.com");</v>
      </c>
      <c r="W94">
        <f>VLOOKUP(C94,'Copy of Pivot Position'!A:C,3,FALSE)</f>
        <v>10</v>
      </c>
      <c r="X94">
        <f>IF(D94="","",COUNTIF($D$1:D93,D94))</f>
        <v>0</v>
      </c>
      <c r="Y94">
        <f>IF(F94="","",COUNTIF($F$1:F94,F94))</f>
        <v>1</v>
      </c>
      <c r="AA94" s="16">
        <f t="shared" si="7"/>
        <v>0.89799999999999991</v>
      </c>
      <c r="AB94" s="16"/>
    </row>
    <row r="95" spans="1:28" ht="13" x14ac:dyDescent="0.15">
      <c r="A95" s="8" t="s">
        <v>274</v>
      </c>
      <c r="B95" s="8" t="s">
        <v>2695</v>
      </c>
      <c r="C95" s="8" t="s">
        <v>2697</v>
      </c>
      <c r="D95" s="8" t="s">
        <v>2699</v>
      </c>
      <c r="E95" s="8" t="s">
        <v>2700</v>
      </c>
      <c r="F95" s="12" t="s">
        <v>2701</v>
      </c>
      <c r="G95" s="8" t="s">
        <v>46</v>
      </c>
      <c r="H95" s="3">
        <v>406</v>
      </c>
      <c r="I95" s="12" t="s">
        <v>2702</v>
      </c>
      <c r="J95" s="13" t="s">
        <v>2703</v>
      </c>
      <c r="K95" s="8" t="s">
        <v>50</v>
      </c>
      <c r="L95" s="8" t="s">
        <v>51</v>
      </c>
      <c r="M95" s="8" t="s">
        <v>52</v>
      </c>
      <c r="N95" s="8" t="s">
        <v>84</v>
      </c>
      <c r="O95" s="8" t="s">
        <v>85</v>
      </c>
      <c r="P95" s="8" t="s">
        <v>2704</v>
      </c>
      <c r="Q95" s="13" t="s">
        <v>2705</v>
      </c>
      <c r="R95" s="8" t="s">
        <v>2706</v>
      </c>
      <c r="S95" s="3">
        <v>991</v>
      </c>
      <c r="T95" s="3">
        <v>2</v>
      </c>
      <c r="V95" s="18"/>
      <c r="W95">
        <f>VLOOKUP(C95,'Copy of Pivot Position'!A:C,3,FALSE)</f>
        <v>9</v>
      </c>
      <c r="X95">
        <f>IF(D95="","",COUNTIF($D$1:D94,D95))</f>
        <v>0</v>
      </c>
      <c r="Y95">
        <f>IF(F95="","",COUNTIF($F$1:F95,F95))</f>
        <v>1</v>
      </c>
      <c r="AA95" s="16">
        <f t="shared" si="7"/>
        <v>0.89799999999999991</v>
      </c>
      <c r="AB95" s="16"/>
    </row>
    <row r="96" spans="1:28" ht="16" x14ac:dyDescent="0.2">
      <c r="A96" s="8" t="s">
        <v>141</v>
      </c>
      <c r="B96" s="8" t="s">
        <v>142</v>
      </c>
      <c r="C96" s="8" t="s">
        <v>32</v>
      </c>
      <c r="D96" s="8" t="s">
        <v>143</v>
      </c>
      <c r="E96" s="8" t="s">
        <v>144</v>
      </c>
      <c r="F96" s="12" t="s">
        <v>146</v>
      </c>
      <c r="G96" s="8" t="s">
        <v>148</v>
      </c>
      <c r="H96" s="3">
        <v>297</v>
      </c>
      <c r="I96" s="12" t="s">
        <v>149</v>
      </c>
      <c r="J96" s="13" t="s">
        <v>151</v>
      </c>
      <c r="K96" s="8" t="s">
        <v>50</v>
      </c>
      <c r="L96" s="8" t="s">
        <v>120</v>
      </c>
      <c r="M96" s="8" t="s">
        <v>52</v>
      </c>
      <c r="N96" s="8" t="s">
        <v>60</v>
      </c>
      <c r="O96" s="8" t="s">
        <v>54</v>
      </c>
      <c r="P96" s="8" t="s">
        <v>155</v>
      </c>
      <c r="Q96" s="13" t="s">
        <v>156</v>
      </c>
      <c r="R96" s="8" t="s">
        <v>157</v>
      </c>
      <c r="S96" s="3">
        <v>1015</v>
      </c>
      <c r="T96" s="3">
        <v>1</v>
      </c>
      <c r="U96" s="14" t="str">
        <f t="shared" ref="U96:U104" ca="1" si="10">IFERROR(__xludf.DUMMYFUNCTION("lower( trim ( (REGEXEXTRACT(D96,""^(?:https?:\/\/)?(?:[^@\n]+@)?(?:www\.)?([^:\/\n]+)""))))"),"aryaka.com")</f>
        <v>aryaka.com</v>
      </c>
      <c r="V96" s="15" t="str">
        <f t="shared" ref="V96:V104" ca="1" si="11">IF(LEN(TRIM(D96))= 0,"",CONCATENATE("domains = domains.concat(", CHAR(34), U96, CHAR(34), ");"))</f>
        <v>domains = domains.concat("aryaka.com");</v>
      </c>
      <c r="W96">
        <f>VLOOKUP(C96,'Copy of Pivot Position'!A:C,3,FALSE)</f>
        <v>10</v>
      </c>
      <c r="X96">
        <f>IF(D96="","",COUNTIF($D$1:D95,D96))</f>
        <v>0</v>
      </c>
      <c r="Y96">
        <f>IF(F96="","",COUNTIF($F$1:F96,F96))</f>
        <v>1</v>
      </c>
      <c r="AA96" s="16">
        <f t="shared" si="7"/>
        <v>0.89599999999999991</v>
      </c>
      <c r="AB96" s="16"/>
    </row>
    <row r="97" spans="1:28" ht="16" x14ac:dyDescent="0.2">
      <c r="A97" s="8" t="s">
        <v>476</v>
      </c>
      <c r="B97" s="8" t="s">
        <v>477</v>
      </c>
      <c r="C97" s="8" t="s">
        <v>42</v>
      </c>
      <c r="D97" s="8" t="s">
        <v>478</v>
      </c>
      <c r="E97" s="8" t="s">
        <v>479</v>
      </c>
      <c r="F97" s="12" t="s">
        <v>480</v>
      </c>
      <c r="G97" s="8" t="s">
        <v>49</v>
      </c>
      <c r="H97" s="3">
        <v>297</v>
      </c>
      <c r="I97" s="12" t="s">
        <v>481</v>
      </c>
      <c r="J97" s="13" t="s">
        <v>482</v>
      </c>
      <c r="K97" s="8" t="s">
        <v>50</v>
      </c>
      <c r="L97" s="8" t="s">
        <v>51</v>
      </c>
      <c r="M97" s="8" t="s">
        <v>483</v>
      </c>
      <c r="N97" s="8" t="s">
        <v>484</v>
      </c>
      <c r="O97" s="8" t="s">
        <v>485</v>
      </c>
      <c r="P97" s="8" t="s">
        <v>486</v>
      </c>
      <c r="Q97" s="8" t="s">
        <v>487</v>
      </c>
      <c r="R97" s="8" t="s">
        <v>488</v>
      </c>
      <c r="S97" s="3">
        <v>1039</v>
      </c>
      <c r="T97" s="3">
        <v>1</v>
      </c>
      <c r="U97" s="14" t="str">
        <f t="shared" ca="1" si="10"/>
        <v>aryaka.com</v>
      </c>
      <c r="V97" s="15" t="str">
        <f t="shared" ca="1" si="11"/>
        <v>domains = domains.concat("aryaka.com");</v>
      </c>
      <c r="W97">
        <f>VLOOKUP(C97,'Copy of Pivot Position'!A:C,3,FALSE)</f>
        <v>10</v>
      </c>
      <c r="X97">
        <f>IF(D97="","",COUNTIF($D$1:D96,D97))</f>
        <v>0</v>
      </c>
      <c r="Y97">
        <f>IF(F97="","",COUNTIF($F$1:F97,F97))</f>
        <v>1</v>
      </c>
      <c r="AA97" s="16">
        <f t="shared" si="7"/>
        <v>0.89599999999999991</v>
      </c>
      <c r="AB97" s="16"/>
    </row>
    <row r="98" spans="1:28" ht="16" x14ac:dyDescent="0.2">
      <c r="A98" s="8" t="s">
        <v>398</v>
      </c>
      <c r="B98" s="8" t="s">
        <v>2754</v>
      </c>
      <c r="C98" s="8" t="s">
        <v>304</v>
      </c>
      <c r="D98" s="8" t="s">
        <v>2755</v>
      </c>
      <c r="E98" s="8" t="s">
        <v>144</v>
      </c>
      <c r="F98" s="12" t="s">
        <v>146</v>
      </c>
      <c r="G98" s="8" t="s">
        <v>148</v>
      </c>
      <c r="H98" s="3">
        <v>297</v>
      </c>
      <c r="I98" s="12" t="s">
        <v>2758</v>
      </c>
      <c r="J98" s="13" t="s">
        <v>2759</v>
      </c>
      <c r="K98" s="8" t="s">
        <v>50</v>
      </c>
      <c r="L98" s="8" t="s">
        <v>120</v>
      </c>
      <c r="M98" s="8" t="s">
        <v>52</v>
      </c>
      <c r="N98" s="8" t="s">
        <v>60</v>
      </c>
      <c r="O98" s="8" t="s">
        <v>54</v>
      </c>
      <c r="P98" s="8" t="s">
        <v>155</v>
      </c>
      <c r="Q98" s="13" t="s">
        <v>156</v>
      </c>
      <c r="R98" s="8" t="s">
        <v>157</v>
      </c>
      <c r="S98" s="3">
        <v>502</v>
      </c>
      <c r="T98" s="3">
        <v>2</v>
      </c>
      <c r="U98" s="14" t="str">
        <f t="shared" ca="1" si="10"/>
        <v>aryaka.com</v>
      </c>
      <c r="V98" s="15" t="str">
        <f t="shared" ca="1" si="11"/>
        <v>domains = domains.concat("aryaka.com");</v>
      </c>
      <c r="W98">
        <f>VLOOKUP(C98,'Copy of Pivot Position'!A:C,3,FALSE)</f>
        <v>9</v>
      </c>
      <c r="X98">
        <f>IF(D98="","",COUNTIF($D$1:D97,D98))</f>
        <v>0</v>
      </c>
      <c r="Y98">
        <f>IF(F98="","",COUNTIF($F$1:F98,F98))</f>
        <v>2</v>
      </c>
      <c r="Z98" s="3">
        <v>0</v>
      </c>
      <c r="AA98" s="16">
        <f t="shared" si="7"/>
        <v>0.89599999999999991</v>
      </c>
      <c r="AB98" s="16"/>
    </row>
    <row r="99" spans="1:28" ht="16" x14ac:dyDescent="0.2">
      <c r="A99" s="8" t="s">
        <v>321</v>
      </c>
      <c r="B99" s="8" t="s">
        <v>2772</v>
      </c>
      <c r="C99" s="8" t="s">
        <v>304</v>
      </c>
      <c r="D99" s="8" t="s">
        <v>2773</v>
      </c>
      <c r="E99" s="8" t="s">
        <v>2774</v>
      </c>
      <c r="F99" s="12" t="s">
        <v>2775</v>
      </c>
      <c r="G99" s="8" t="s">
        <v>49</v>
      </c>
      <c r="H99" s="3">
        <v>297</v>
      </c>
      <c r="I99" s="12" t="s">
        <v>2779</v>
      </c>
      <c r="J99" s="13" t="s">
        <v>2780</v>
      </c>
      <c r="K99" s="8" t="s">
        <v>50</v>
      </c>
      <c r="L99" s="8" t="s">
        <v>51</v>
      </c>
      <c r="M99" s="8" t="s">
        <v>52</v>
      </c>
      <c r="N99" s="8" t="s">
        <v>1678</v>
      </c>
      <c r="O99" s="8" t="s">
        <v>311</v>
      </c>
      <c r="P99" s="8" t="s">
        <v>2781</v>
      </c>
      <c r="Q99" s="13" t="s">
        <v>2338</v>
      </c>
      <c r="R99" s="8" t="s">
        <v>2782</v>
      </c>
      <c r="S99" s="3">
        <v>675</v>
      </c>
      <c r="T99" s="3">
        <v>2</v>
      </c>
      <c r="U99" s="14" t="str">
        <f t="shared" ca="1" si="10"/>
        <v>aryaka.com</v>
      </c>
      <c r="V99" s="15" t="str">
        <f t="shared" ca="1" si="11"/>
        <v>domains = domains.concat("aryaka.com");</v>
      </c>
      <c r="W99">
        <f>VLOOKUP(C99,'Copy of Pivot Position'!A:C,3,FALSE)</f>
        <v>9</v>
      </c>
      <c r="X99">
        <f>IF(D99="","",COUNTIF($D$1:D98,D99))</f>
        <v>0</v>
      </c>
      <c r="Y99">
        <f>IF(F99="","",COUNTIF($F$1:F99,F99))</f>
        <v>1</v>
      </c>
      <c r="AA99" s="16">
        <f t="shared" si="7"/>
        <v>0.89599999999999991</v>
      </c>
      <c r="AB99" s="16"/>
    </row>
    <row r="100" spans="1:28" ht="16" x14ac:dyDescent="0.2">
      <c r="A100" s="8" t="s">
        <v>2793</v>
      </c>
      <c r="B100" s="8" t="s">
        <v>2794</v>
      </c>
      <c r="C100" s="8" t="s">
        <v>2795</v>
      </c>
      <c r="D100" s="8" t="s">
        <v>2797</v>
      </c>
      <c r="E100" s="12" t="s">
        <v>2799</v>
      </c>
      <c r="F100" s="12" t="s">
        <v>2803</v>
      </c>
      <c r="G100" s="8" t="s">
        <v>2804</v>
      </c>
      <c r="H100" s="3">
        <v>407</v>
      </c>
      <c r="I100" s="12" t="s">
        <v>2805</v>
      </c>
      <c r="J100" s="13" t="s">
        <v>2807</v>
      </c>
      <c r="K100" s="8" t="s">
        <v>50</v>
      </c>
      <c r="L100" s="8" t="s">
        <v>51</v>
      </c>
      <c r="M100" s="8" t="s">
        <v>2808</v>
      </c>
      <c r="N100" s="8" t="s">
        <v>2809</v>
      </c>
      <c r="O100" s="8" t="s">
        <v>2810</v>
      </c>
      <c r="P100" s="8" t="s">
        <v>2811</v>
      </c>
      <c r="Q100" s="8" t="s">
        <v>2812</v>
      </c>
      <c r="R100" s="8" t="s">
        <v>2814</v>
      </c>
      <c r="S100" s="3">
        <v>420</v>
      </c>
      <c r="T100" s="3">
        <v>2</v>
      </c>
      <c r="U100" s="14" t="str">
        <f t="shared" ca="1" si="10"/>
        <v>aryaka.com</v>
      </c>
      <c r="V100" s="17" t="str">
        <f t="shared" ca="1" si="11"/>
        <v>domains = domains.concat("aryaka.com");</v>
      </c>
      <c r="W100">
        <f>VLOOKUP(C100,'Copy of Pivot Position'!A:C,3,FALSE)</f>
        <v>9</v>
      </c>
      <c r="X100">
        <f>IF(D100="","",COUNTIF($D$1:D99,D100))</f>
        <v>0</v>
      </c>
      <c r="Y100">
        <f>IF(F100="","",COUNTIF($F$1:F100,F100))</f>
        <v>1</v>
      </c>
      <c r="AA100" s="16">
        <f t="shared" si="7"/>
        <v>0.89599999999999991</v>
      </c>
      <c r="AB100" s="16"/>
    </row>
    <row r="101" spans="1:28" ht="16" x14ac:dyDescent="0.2">
      <c r="A101" s="8" t="s">
        <v>546</v>
      </c>
      <c r="B101" s="8" t="s">
        <v>2827</v>
      </c>
      <c r="C101" s="8" t="s">
        <v>42</v>
      </c>
      <c r="D101" s="8" t="s">
        <v>2828</v>
      </c>
      <c r="E101" s="8" t="s">
        <v>2829</v>
      </c>
      <c r="F101" s="12" t="s">
        <v>2832</v>
      </c>
      <c r="G101" s="8" t="s">
        <v>2834</v>
      </c>
      <c r="H101" s="3">
        <v>295</v>
      </c>
      <c r="I101" s="12" t="s">
        <v>2835</v>
      </c>
      <c r="J101" s="13" t="s">
        <v>2836</v>
      </c>
      <c r="K101" s="8" t="s">
        <v>50</v>
      </c>
      <c r="L101" s="8" t="s">
        <v>51</v>
      </c>
      <c r="M101" s="8" t="s">
        <v>52</v>
      </c>
      <c r="N101" s="8" t="s">
        <v>73</v>
      </c>
      <c r="O101" s="8" t="s">
        <v>54</v>
      </c>
      <c r="P101" s="8" t="s">
        <v>2837</v>
      </c>
      <c r="Q101" s="13" t="s">
        <v>582</v>
      </c>
      <c r="R101" s="8" t="s">
        <v>2838</v>
      </c>
      <c r="S101" s="3">
        <v>2456</v>
      </c>
      <c r="T101" s="3">
        <v>1</v>
      </c>
      <c r="U101" s="14" t="str">
        <f t="shared" ca="1" si="10"/>
        <v>aryaka.com</v>
      </c>
      <c r="V101" s="17" t="str">
        <f t="shared" ca="1" si="11"/>
        <v>domains = domains.concat("aryaka.com");</v>
      </c>
      <c r="W101">
        <f>VLOOKUP(C101,'Copy of Pivot Position'!A:C,3,FALSE)</f>
        <v>10</v>
      </c>
      <c r="X101">
        <f>IF(D101="","",COUNTIF($D$1:D100,D101))</f>
        <v>0</v>
      </c>
      <c r="Y101">
        <f>IF(F101="","",COUNTIF($F$1:F101,F101))</f>
        <v>1</v>
      </c>
      <c r="AA101" s="16">
        <f t="shared" si="7"/>
        <v>0.8919999999999999</v>
      </c>
      <c r="AB101" s="16"/>
    </row>
    <row r="102" spans="1:28" ht="16" x14ac:dyDescent="0.2">
      <c r="A102" s="8" t="s">
        <v>2849</v>
      </c>
      <c r="B102" s="8" t="s">
        <v>2850</v>
      </c>
      <c r="C102" s="8" t="s">
        <v>42</v>
      </c>
      <c r="D102" s="8" t="s">
        <v>2851</v>
      </c>
      <c r="E102" s="8" t="s">
        <v>2852</v>
      </c>
      <c r="F102" s="12" t="s">
        <v>2854</v>
      </c>
      <c r="G102" s="8" t="s">
        <v>46</v>
      </c>
      <c r="H102" s="3">
        <v>295</v>
      </c>
      <c r="I102" s="12" t="s">
        <v>2857</v>
      </c>
      <c r="J102" s="13" t="s">
        <v>2858</v>
      </c>
      <c r="K102" s="8" t="s">
        <v>50</v>
      </c>
      <c r="L102" s="8" t="s">
        <v>51</v>
      </c>
      <c r="M102" s="8" t="s">
        <v>359</v>
      </c>
      <c r="N102" s="8" t="s">
        <v>360</v>
      </c>
      <c r="O102" s="8" t="s">
        <v>2862</v>
      </c>
      <c r="P102" s="8" t="s">
        <v>2864</v>
      </c>
      <c r="Q102" s="13" t="s">
        <v>2865</v>
      </c>
      <c r="R102" s="8" t="s">
        <v>222</v>
      </c>
      <c r="S102" s="3">
        <v>628</v>
      </c>
      <c r="T102" s="3">
        <v>2</v>
      </c>
      <c r="U102" s="14" t="str">
        <f t="shared" ca="1" si="10"/>
        <v>aryaka.com</v>
      </c>
      <c r="V102" s="17" t="str">
        <f t="shared" ca="1" si="11"/>
        <v>domains = domains.concat("aryaka.com");</v>
      </c>
      <c r="W102">
        <f>VLOOKUP(C102,'Copy of Pivot Position'!A:C,3,FALSE)</f>
        <v>10</v>
      </c>
      <c r="X102">
        <f>IF(D102="","",COUNTIF($D$1:D101,D102))</f>
        <v>0</v>
      </c>
      <c r="Y102">
        <f>IF(F102="","",COUNTIF($F$1:F102,F102))</f>
        <v>1</v>
      </c>
      <c r="AA102" s="16">
        <f t="shared" si="7"/>
        <v>0.8919999999999999</v>
      </c>
      <c r="AB102" s="16"/>
    </row>
    <row r="103" spans="1:28" ht="16" x14ac:dyDescent="0.2">
      <c r="A103" s="8" t="s">
        <v>2017</v>
      </c>
      <c r="B103" s="8" t="s">
        <v>2018</v>
      </c>
      <c r="C103" s="8" t="s">
        <v>42</v>
      </c>
      <c r="D103" s="8" t="s">
        <v>2019</v>
      </c>
      <c r="E103" s="8" t="s">
        <v>2020</v>
      </c>
      <c r="F103" s="12" t="s">
        <v>1856</v>
      </c>
      <c r="G103" s="8" t="s">
        <v>384</v>
      </c>
      <c r="H103" s="3">
        <v>411</v>
      </c>
      <c r="I103" s="12" t="s">
        <v>2028</v>
      </c>
      <c r="J103" s="13" t="s">
        <v>2029</v>
      </c>
      <c r="K103" s="8" t="s">
        <v>50</v>
      </c>
      <c r="L103" s="8" t="s">
        <v>120</v>
      </c>
      <c r="M103" s="8" t="s">
        <v>52</v>
      </c>
      <c r="N103" s="8" t="s">
        <v>2032</v>
      </c>
      <c r="O103" s="8" t="s">
        <v>175</v>
      </c>
      <c r="P103" s="8" t="s">
        <v>2033</v>
      </c>
      <c r="Q103" s="13" t="s">
        <v>2034</v>
      </c>
      <c r="R103" s="8" t="s">
        <v>2036</v>
      </c>
      <c r="S103" s="3">
        <v>1145</v>
      </c>
      <c r="T103" s="3">
        <v>1</v>
      </c>
      <c r="U103" s="14" t="str">
        <f t="shared" ca="1" si="10"/>
        <v>aryaka.com</v>
      </c>
      <c r="V103" s="17" t="str">
        <f t="shared" ca="1" si="11"/>
        <v>domains = domains.concat("aryaka.com");</v>
      </c>
      <c r="W103">
        <f>VLOOKUP(C103,'Copy of Pivot Position'!A:C,3,FALSE)</f>
        <v>10</v>
      </c>
      <c r="X103">
        <f>IF(D103="","",COUNTIF($D$1:D102,D103))</f>
        <v>0</v>
      </c>
      <c r="Y103">
        <f>IF(F103="","",COUNTIF($F$1:F103,F103))</f>
        <v>1</v>
      </c>
      <c r="AA103" s="16">
        <f t="shared" si="7"/>
        <v>0.8919999999999999</v>
      </c>
      <c r="AB103" s="16"/>
    </row>
    <row r="104" spans="1:28" ht="16" x14ac:dyDescent="0.2">
      <c r="A104" s="8" t="s">
        <v>1203</v>
      </c>
      <c r="B104" s="8" t="s">
        <v>2889</v>
      </c>
      <c r="C104" s="8" t="s">
        <v>42</v>
      </c>
      <c r="D104" s="8" t="s">
        <v>2890</v>
      </c>
      <c r="E104" s="8" t="s">
        <v>2891</v>
      </c>
      <c r="F104" s="12" t="s">
        <v>2892</v>
      </c>
      <c r="G104" s="8" t="s">
        <v>70</v>
      </c>
      <c r="H104" s="3">
        <v>409</v>
      </c>
      <c r="I104" s="12" t="s">
        <v>2898</v>
      </c>
      <c r="J104" s="13" t="s">
        <v>2899</v>
      </c>
      <c r="K104" s="8" t="s">
        <v>50</v>
      </c>
      <c r="L104" s="8" t="s">
        <v>51</v>
      </c>
      <c r="M104" s="8" t="s">
        <v>52</v>
      </c>
      <c r="N104" s="8" t="s">
        <v>2900</v>
      </c>
      <c r="O104" s="8" t="s">
        <v>781</v>
      </c>
      <c r="P104" s="8" t="s">
        <v>2901</v>
      </c>
      <c r="Q104" s="13" t="s">
        <v>2902</v>
      </c>
      <c r="R104" s="8" t="s">
        <v>2903</v>
      </c>
      <c r="S104" s="3">
        <v>1506</v>
      </c>
      <c r="T104" s="3">
        <v>1</v>
      </c>
      <c r="U104" s="14" t="str">
        <f t="shared" ca="1" si="10"/>
        <v>aryaka.com</v>
      </c>
      <c r="V104" s="17" t="str">
        <f t="shared" ca="1" si="11"/>
        <v>domains = domains.concat("aryaka.com");</v>
      </c>
      <c r="W104">
        <f>VLOOKUP(C104,'Copy of Pivot Position'!A:C,3,FALSE)</f>
        <v>10</v>
      </c>
      <c r="X104">
        <f>IF(D104="","",COUNTIF($D$1:D103,D104))</f>
        <v>0</v>
      </c>
      <c r="Y104">
        <f>IF(F104="","",COUNTIF($F$1:F104,F104))</f>
        <v>1</v>
      </c>
      <c r="AA104" s="16">
        <f t="shared" si="7"/>
        <v>0.8919999999999999</v>
      </c>
      <c r="AB104" s="16"/>
    </row>
    <row r="105" spans="1:28" ht="13" x14ac:dyDescent="0.15">
      <c r="A105" s="8" t="s">
        <v>214</v>
      </c>
      <c r="B105" s="8" t="s">
        <v>2911</v>
      </c>
      <c r="C105" s="8" t="s">
        <v>42</v>
      </c>
      <c r="D105" s="8" t="s">
        <v>2912</v>
      </c>
      <c r="E105" s="8" t="s">
        <v>2913</v>
      </c>
      <c r="F105" s="12" t="s">
        <v>2914</v>
      </c>
      <c r="G105" s="8" t="s">
        <v>49</v>
      </c>
      <c r="H105" s="3">
        <v>294</v>
      </c>
      <c r="I105" s="12" t="s">
        <v>2915</v>
      </c>
      <c r="J105" s="13" t="s">
        <v>2916</v>
      </c>
      <c r="K105" s="8" t="s">
        <v>50</v>
      </c>
      <c r="L105" s="8" t="s">
        <v>51</v>
      </c>
      <c r="M105" s="8" t="s">
        <v>1917</v>
      </c>
      <c r="N105" s="8" t="s">
        <v>2919</v>
      </c>
      <c r="O105" s="8" t="s">
        <v>222</v>
      </c>
      <c r="P105" s="8" t="s">
        <v>2921</v>
      </c>
      <c r="Q105" s="13" t="s">
        <v>2922</v>
      </c>
      <c r="R105" s="8" t="s">
        <v>222</v>
      </c>
      <c r="S105" s="3">
        <v>603</v>
      </c>
      <c r="T105" s="3">
        <v>2</v>
      </c>
      <c r="W105">
        <f>VLOOKUP(C105,'Copy of Pivot Position'!A:C,3,FALSE)</f>
        <v>10</v>
      </c>
      <c r="X105">
        <f>IF(D105="","",COUNTIF($D$1:D104,D105))</f>
        <v>0</v>
      </c>
      <c r="Y105">
        <f>IF(F105="","",COUNTIF($F$1:F105,F105))</f>
        <v>1</v>
      </c>
      <c r="AA105" s="16">
        <f t="shared" si="7"/>
        <v>0.8879999999999999</v>
      </c>
      <c r="AB105" s="16"/>
    </row>
    <row r="106" spans="1:28" ht="16" x14ac:dyDescent="0.2">
      <c r="A106" s="8" t="s">
        <v>2936</v>
      </c>
      <c r="B106" s="8" t="s">
        <v>2937</v>
      </c>
      <c r="C106" s="8" t="s">
        <v>304</v>
      </c>
      <c r="D106" s="8" t="s">
        <v>2938</v>
      </c>
      <c r="E106" s="8" t="s">
        <v>2939</v>
      </c>
      <c r="F106" s="12" t="s">
        <v>2940</v>
      </c>
      <c r="G106" s="8" t="s">
        <v>2422</v>
      </c>
      <c r="H106" s="3">
        <v>294</v>
      </c>
      <c r="I106" s="12" t="s">
        <v>2941</v>
      </c>
      <c r="J106" s="13" t="s">
        <v>2942</v>
      </c>
      <c r="K106" s="8" t="s">
        <v>50</v>
      </c>
      <c r="L106" s="8" t="s">
        <v>120</v>
      </c>
      <c r="M106" s="8" t="s">
        <v>411</v>
      </c>
      <c r="N106" s="8" t="s">
        <v>412</v>
      </c>
      <c r="O106" s="8" t="s">
        <v>222</v>
      </c>
      <c r="P106" s="8" t="s">
        <v>2943</v>
      </c>
      <c r="Q106" s="8" t="s">
        <v>2944</v>
      </c>
      <c r="R106" s="8" t="s">
        <v>2945</v>
      </c>
      <c r="S106" s="3">
        <v>806</v>
      </c>
      <c r="T106" s="3">
        <v>2</v>
      </c>
      <c r="U106" s="14" t="str">
        <f ca="1">IFERROR(__xludf.DUMMYFUNCTION("lower( trim ( (REGEXEXTRACT(D106,""^(?:https?:\/\/)?(?:[^@\n]+@)?(?:www\.)?([^:\/\n]+)""))))"),"geniussports.com")</f>
        <v>geniussports.com</v>
      </c>
      <c r="V106" s="15" t="str">
        <f ca="1">IF(LEN(TRIM(D106))= 0,"",CONCATENATE("domains = domains.concat(", CHAR(34), U106, CHAR(34), ");"))</f>
        <v>domains = domains.concat("geniussports.com");</v>
      </c>
      <c r="W106">
        <f>VLOOKUP(C106,'Copy of Pivot Position'!A:C,3,FALSE)</f>
        <v>9</v>
      </c>
      <c r="X106">
        <f>IF(D106="","",COUNTIF($D$1:D105,D106))</f>
        <v>0</v>
      </c>
      <c r="Y106">
        <f>IF(F106="","",COUNTIF($F$1:F106,F106))</f>
        <v>1</v>
      </c>
      <c r="AA106" s="16">
        <f t="shared" si="7"/>
        <v>0.8879999999999999</v>
      </c>
      <c r="AB106" s="16"/>
    </row>
    <row r="107" spans="1:28" ht="16" x14ac:dyDescent="0.2">
      <c r="A107" s="8" t="s">
        <v>2894</v>
      </c>
      <c r="B107" s="8" t="s">
        <v>2965</v>
      </c>
      <c r="C107" s="8" t="s">
        <v>42</v>
      </c>
      <c r="D107" s="8" t="s">
        <v>2966</v>
      </c>
      <c r="E107" s="8" t="s">
        <v>2967</v>
      </c>
      <c r="F107" s="12" t="s">
        <v>2806</v>
      </c>
      <c r="G107" s="8" t="s">
        <v>46</v>
      </c>
      <c r="H107" s="3">
        <v>412</v>
      </c>
      <c r="I107" s="12" t="s">
        <v>2968</v>
      </c>
      <c r="J107" s="13" t="s">
        <v>2969</v>
      </c>
      <c r="K107" s="8" t="s">
        <v>50</v>
      </c>
      <c r="L107" s="8" t="s">
        <v>120</v>
      </c>
      <c r="M107" s="8" t="s">
        <v>52</v>
      </c>
      <c r="N107" s="8" t="s">
        <v>84</v>
      </c>
      <c r="O107" s="8" t="s">
        <v>85</v>
      </c>
      <c r="P107" s="8" t="s">
        <v>2974</v>
      </c>
      <c r="Q107" s="13" t="s">
        <v>2482</v>
      </c>
      <c r="R107" s="8" t="s">
        <v>222</v>
      </c>
      <c r="S107" s="3">
        <v>1220</v>
      </c>
      <c r="T107" s="3">
        <v>1</v>
      </c>
      <c r="U107" s="14" t="str">
        <f ca="1">IFERROR(__xludf.DUMMYFUNCTION("lower( trim ( (REGEXEXTRACT(D106,""^(?:https?:\/\/)?(?:[^@\n]+@)?(?:www\.)?([^:\/\n]+)""))))"),"geniussports.com")</f>
        <v>geniussports.com</v>
      </c>
      <c r="V107" s="15" t="str">
        <f ca="1">IF(LEN(TRIM(D107))= 0,"",CONCATENATE("domains = domains.concat(", CHAR(34), U107, CHAR(34), ");"))</f>
        <v>domains = domains.concat("geniussports.com");</v>
      </c>
      <c r="W107">
        <f>VLOOKUP(C107,'Copy of Pivot Position'!A:C,3,FALSE)</f>
        <v>10</v>
      </c>
      <c r="X107">
        <f>IF(D107="","",COUNTIF($D$1:D106,D107))</f>
        <v>0</v>
      </c>
      <c r="Y107">
        <f>IF(F107="","",COUNTIF($F$1:F107,F107))</f>
        <v>1</v>
      </c>
      <c r="AA107" s="16">
        <f t="shared" si="7"/>
        <v>0.8879999999999999</v>
      </c>
      <c r="AB107" s="16"/>
    </row>
    <row r="108" spans="1:28" ht="16" x14ac:dyDescent="0.2">
      <c r="A108" s="8" t="s">
        <v>2989</v>
      </c>
      <c r="B108" s="8" t="s">
        <v>2990</v>
      </c>
      <c r="C108" s="8" t="s">
        <v>42</v>
      </c>
      <c r="D108" s="8" t="s">
        <v>2991</v>
      </c>
      <c r="E108" s="8" t="s">
        <v>2992</v>
      </c>
      <c r="F108" s="12" t="s">
        <v>2993</v>
      </c>
      <c r="G108" s="8" t="s">
        <v>70</v>
      </c>
      <c r="H108" s="3">
        <v>416</v>
      </c>
      <c r="I108" s="12" t="s">
        <v>2994</v>
      </c>
      <c r="J108" s="13" t="s">
        <v>2995</v>
      </c>
      <c r="K108" s="8" t="s">
        <v>50</v>
      </c>
      <c r="L108" s="8" t="s">
        <v>120</v>
      </c>
      <c r="M108" s="8" t="s">
        <v>52</v>
      </c>
      <c r="N108" s="8" t="s">
        <v>1993</v>
      </c>
      <c r="O108" s="8" t="s">
        <v>781</v>
      </c>
      <c r="P108" s="8" t="s">
        <v>2996</v>
      </c>
      <c r="Q108" s="13" t="s">
        <v>1997</v>
      </c>
      <c r="R108" s="8" t="s">
        <v>2997</v>
      </c>
      <c r="S108" s="3">
        <v>1545</v>
      </c>
      <c r="T108" s="3">
        <v>1</v>
      </c>
      <c r="U108" s="14" t="str">
        <f ca="1">IFERROR(__xludf.DUMMYFUNCTION("lower( trim ( (REGEXEXTRACT(D106,""^(?:https?:\/\/)?(?:[^@\n]+@)?(?:www\.)?([^:\/\n]+)""))))"),"geniussports.com")</f>
        <v>geniussports.com</v>
      </c>
      <c r="V108" s="15" t="str">
        <f ca="1">IF(LEN(TRIM(D108))= 0,"",CONCATENATE("domains = domains.concat(", CHAR(34), U108, CHAR(34), ");"))</f>
        <v>domains = domains.concat("geniussports.com");</v>
      </c>
      <c r="W108">
        <f>VLOOKUP(C108,'Copy of Pivot Position'!A:C,3,FALSE)</f>
        <v>10</v>
      </c>
      <c r="X108">
        <f>IF(D108="","",COUNTIF($D$1:D107,D108))</f>
        <v>0</v>
      </c>
      <c r="Y108">
        <f>IF(F108="","",COUNTIF($F$1:F108,F108))</f>
        <v>1</v>
      </c>
      <c r="AA108" s="16">
        <f t="shared" si="7"/>
        <v>0.8859999999999999</v>
      </c>
      <c r="AB108" s="16"/>
    </row>
    <row r="109" spans="1:28" ht="13" x14ac:dyDescent="0.15">
      <c r="A109" s="8" t="s">
        <v>3008</v>
      </c>
      <c r="B109" s="8" t="s">
        <v>3009</v>
      </c>
      <c r="C109" s="8" t="s">
        <v>304</v>
      </c>
      <c r="D109" s="8" t="s">
        <v>3010</v>
      </c>
      <c r="E109" s="8" t="s">
        <v>3011</v>
      </c>
      <c r="F109" s="12" t="s">
        <v>3012</v>
      </c>
      <c r="G109" s="8" t="s">
        <v>46</v>
      </c>
      <c r="H109" s="3">
        <v>416</v>
      </c>
      <c r="I109" s="12" t="s">
        <v>3014</v>
      </c>
      <c r="J109" s="13" t="s">
        <v>3016</v>
      </c>
      <c r="K109" s="8" t="s">
        <v>50</v>
      </c>
      <c r="L109" s="8" t="s">
        <v>120</v>
      </c>
      <c r="M109" s="8" t="s">
        <v>52</v>
      </c>
      <c r="N109" s="8" t="s">
        <v>3018</v>
      </c>
      <c r="O109" s="8" t="s">
        <v>1994</v>
      </c>
      <c r="P109" s="8" t="s">
        <v>3020</v>
      </c>
      <c r="Q109" s="13" t="s">
        <v>3021</v>
      </c>
      <c r="R109" s="8" t="s">
        <v>3022</v>
      </c>
      <c r="S109" s="3">
        <v>446</v>
      </c>
      <c r="T109" s="3">
        <v>2</v>
      </c>
      <c r="V109" s="18"/>
      <c r="W109">
        <f>VLOOKUP(C109,'Copy of Pivot Position'!A:C,3,FALSE)</f>
        <v>9</v>
      </c>
      <c r="X109">
        <f>IF(D109="","",COUNTIF($D$1:D108,D109))</f>
        <v>0</v>
      </c>
      <c r="Y109">
        <f>IF(F109="","",COUNTIF($F$1:F109,F109))</f>
        <v>1</v>
      </c>
      <c r="AA109" s="16">
        <f t="shared" si="7"/>
        <v>0.8859999999999999</v>
      </c>
      <c r="AB109" s="16"/>
    </row>
    <row r="110" spans="1:28" ht="16" x14ac:dyDescent="0.2">
      <c r="A110" s="8" t="s">
        <v>362</v>
      </c>
      <c r="B110" s="8" t="s">
        <v>3032</v>
      </c>
      <c r="C110" s="8" t="s">
        <v>304</v>
      </c>
      <c r="D110" s="8" t="s">
        <v>3033</v>
      </c>
      <c r="E110" s="8" t="s">
        <v>3034</v>
      </c>
      <c r="F110" s="12" t="s">
        <v>3035</v>
      </c>
      <c r="G110" s="8" t="s">
        <v>49</v>
      </c>
      <c r="H110" s="3">
        <v>293</v>
      </c>
      <c r="I110" s="12" t="s">
        <v>3036</v>
      </c>
      <c r="J110" s="13" t="s">
        <v>3038</v>
      </c>
      <c r="K110" s="8" t="s">
        <v>50</v>
      </c>
      <c r="L110" s="8" t="s">
        <v>51</v>
      </c>
      <c r="M110" s="8" t="s">
        <v>52</v>
      </c>
      <c r="N110" s="8" t="s">
        <v>3039</v>
      </c>
      <c r="O110" s="8" t="s">
        <v>707</v>
      </c>
      <c r="P110" s="8" t="s">
        <v>3041</v>
      </c>
      <c r="Q110" s="13" t="s">
        <v>3043</v>
      </c>
      <c r="R110" s="8" t="s">
        <v>3044</v>
      </c>
      <c r="S110" s="3">
        <v>762</v>
      </c>
      <c r="T110" s="3">
        <v>2</v>
      </c>
      <c r="U110" s="14" t="str">
        <f ca="1">IFERROR(__xludf.DUMMYFUNCTION("lower( trim ( (REGEXEXTRACT(D110,""^(?:https?:\/\/)?(?:[^@\n]+@)?(?:www\.)?([^:\/\n]+)""))))"),"newscycle.com")</f>
        <v>newscycle.com</v>
      </c>
      <c r="V110" s="15" t="str">
        <f ca="1">IF(LEN(TRIM(D110))= 0,"",CONCATENATE("domains = domains.concat(", CHAR(34), U110, CHAR(34), ");"))</f>
        <v>domains = domains.concat("newscycle.com");</v>
      </c>
      <c r="W110">
        <f>VLOOKUP(C110,'Copy of Pivot Position'!A:C,3,FALSE)</f>
        <v>9</v>
      </c>
      <c r="X110">
        <f>IF(D110="","",COUNTIF($D$1:D109,D110))</f>
        <v>0</v>
      </c>
      <c r="Y110">
        <f>IF(F110="","",COUNTIF($F$1:F110,F110))</f>
        <v>1</v>
      </c>
      <c r="AA110" s="16">
        <f t="shared" si="7"/>
        <v>0.8839999999999999</v>
      </c>
      <c r="AB110" s="16"/>
    </row>
    <row r="111" spans="1:28" ht="13" x14ac:dyDescent="0.15">
      <c r="A111" s="8" t="s">
        <v>362</v>
      </c>
      <c r="B111" s="8" t="s">
        <v>525</v>
      </c>
      <c r="C111" s="8" t="s">
        <v>42</v>
      </c>
      <c r="D111" s="8" t="s">
        <v>3057</v>
      </c>
      <c r="E111" s="8" t="s">
        <v>3058</v>
      </c>
      <c r="F111" s="12" t="s">
        <v>3059</v>
      </c>
      <c r="G111" s="8" t="s">
        <v>49</v>
      </c>
      <c r="H111" s="3">
        <v>417</v>
      </c>
      <c r="I111" s="12" t="s">
        <v>3060</v>
      </c>
      <c r="J111" s="13" t="s">
        <v>3061</v>
      </c>
      <c r="K111" s="8" t="s">
        <v>50</v>
      </c>
      <c r="L111" s="8" t="s">
        <v>120</v>
      </c>
      <c r="M111" s="8" t="s">
        <v>52</v>
      </c>
      <c r="N111" s="8" t="s">
        <v>222</v>
      </c>
      <c r="O111" s="8" t="s">
        <v>222</v>
      </c>
      <c r="P111" s="8" t="s">
        <v>222</v>
      </c>
      <c r="Q111" s="8" t="s">
        <v>222</v>
      </c>
      <c r="R111" s="8" t="s">
        <v>222</v>
      </c>
      <c r="S111" s="3">
        <v>606</v>
      </c>
      <c r="T111" s="3">
        <v>2</v>
      </c>
      <c r="V111" s="18"/>
      <c r="W111">
        <f>VLOOKUP(C111,'Copy of Pivot Position'!A:C,3,FALSE)</f>
        <v>10</v>
      </c>
      <c r="X111">
        <f>IF(D111="","",COUNTIF($D$1:D110,D111))</f>
        <v>0</v>
      </c>
      <c r="Y111">
        <f>IF(F111="","",COUNTIF($F$1:F111,F111))</f>
        <v>1</v>
      </c>
      <c r="AA111" s="16">
        <f t="shared" si="7"/>
        <v>0.8819999999999999</v>
      </c>
      <c r="AB111" s="16"/>
    </row>
    <row r="112" spans="1:28" ht="16" x14ac:dyDescent="0.2">
      <c r="A112" s="8" t="s">
        <v>112</v>
      </c>
      <c r="B112" s="8" t="s">
        <v>3070</v>
      </c>
      <c r="C112" s="8" t="s">
        <v>304</v>
      </c>
      <c r="D112" s="8" t="s">
        <v>3071</v>
      </c>
      <c r="E112" s="8" t="s">
        <v>3072</v>
      </c>
      <c r="F112" s="12" t="s">
        <v>3073</v>
      </c>
      <c r="G112" s="8" t="s">
        <v>49</v>
      </c>
      <c r="H112" s="3">
        <v>419</v>
      </c>
      <c r="I112" s="12" t="s">
        <v>3075</v>
      </c>
      <c r="J112" s="13" t="s">
        <v>3078</v>
      </c>
      <c r="K112" s="8" t="s">
        <v>50</v>
      </c>
      <c r="L112" s="8" t="s">
        <v>120</v>
      </c>
      <c r="M112" s="8" t="s">
        <v>52</v>
      </c>
      <c r="N112" s="8" t="s">
        <v>3080</v>
      </c>
      <c r="O112" s="8" t="s">
        <v>746</v>
      </c>
      <c r="P112" s="8" t="s">
        <v>3081</v>
      </c>
      <c r="Q112" s="13" t="s">
        <v>3083</v>
      </c>
      <c r="R112" s="8" t="s">
        <v>3085</v>
      </c>
      <c r="S112" s="3">
        <v>471</v>
      </c>
      <c r="T112" s="3">
        <v>2</v>
      </c>
      <c r="U112" s="14" t="str">
        <f ca="1">IFERROR(__xludf.DUMMYFUNCTION("lower( trim ( (REGEXEXTRACT(D112,""^(?:https?:\/\/)?(?:[^@\n]+@)?(?:www\.)?([^:\/\n]+)""))))"),"cherwell.com")</f>
        <v>cherwell.com</v>
      </c>
      <c r="V112" s="15" t="str">
        <f ca="1">IF(LEN(TRIM(D112))= 0,"",CONCATENATE("domains = domains.concat(", CHAR(34), U112, CHAR(34), ");"))</f>
        <v>domains = domains.concat("cherwell.com");</v>
      </c>
      <c r="W112">
        <f>VLOOKUP(C112,'Copy of Pivot Position'!A:C,3,FALSE)</f>
        <v>9</v>
      </c>
      <c r="X112">
        <f>IF(D112="","",COUNTIF($D$1:D111,D112))</f>
        <v>0</v>
      </c>
      <c r="Y112">
        <f>IF(F112="","",COUNTIF($F$1:F112,F112))</f>
        <v>1</v>
      </c>
      <c r="Z112" s="3">
        <v>0</v>
      </c>
      <c r="AA112" s="16">
        <f t="shared" si="7"/>
        <v>0.87999999999999989</v>
      </c>
      <c r="AB112" s="16"/>
    </row>
    <row r="113" spans="1:28" ht="13" x14ac:dyDescent="0.15">
      <c r="A113" s="8" t="s">
        <v>3098</v>
      </c>
      <c r="B113" s="8" t="s">
        <v>3100</v>
      </c>
      <c r="C113" s="8" t="s">
        <v>304</v>
      </c>
      <c r="D113" s="8" t="s">
        <v>3102</v>
      </c>
      <c r="E113" s="8" t="s">
        <v>3103</v>
      </c>
      <c r="F113" s="12" t="s">
        <v>3104</v>
      </c>
      <c r="G113" s="8" t="s">
        <v>384</v>
      </c>
      <c r="H113" s="3">
        <v>418</v>
      </c>
      <c r="I113" s="12" t="s">
        <v>3106</v>
      </c>
      <c r="J113" s="13" t="s">
        <v>3107</v>
      </c>
      <c r="K113" s="8" t="s">
        <v>50</v>
      </c>
      <c r="L113" s="8" t="s">
        <v>51</v>
      </c>
      <c r="M113" s="8" t="s">
        <v>52</v>
      </c>
      <c r="N113" s="8" t="s">
        <v>3108</v>
      </c>
      <c r="O113" s="8" t="s">
        <v>3109</v>
      </c>
      <c r="P113" s="8" t="s">
        <v>3110</v>
      </c>
      <c r="Q113" s="13" t="s">
        <v>3111</v>
      </c>
      <c r="R113" s="8" t="s">
        <v>3112</v>
      </c>
      <c r="S113" s="3">
        <v>655</v>
      </c>
      <c r="T113" s="3">
        <v>2</v>
      </c>
      <c r="V113" s="18"/>
      <c r="W113">
        <f>VLOOKUP(C113,'Copy of Pivot Position'!A:C,3,FALSE)</f>
        <v>9</v>
      </c>
      <c r="X113">
        <f>IF(D113="","",COUNTIF($D$1:D112,D113))</f>
        <v>0</v>
      </c>
      <c r="Y113">
        <f>IF(F113="","",COUNTIF($F$1:F113,F113))</f>
        <v>1</v>
      </c>
      <c r="Z113" s="3">
        <v>0</v>
      </c>
      <c r="AA113" s="16">
        <f t="shared" si="7"/>
        <v>0.87999999999999989</v>
      </c>
      <c r="AB113" s="16"/>
    </row>
    <row r="114" spans="1:28" ht="16" x14ac:dyDescent="0.2">
      <c r="A114" s="8" t="s">
        <v>465</v>
      </c>
      <c r="B114" s="8" t="s">
        <v>466</v>
      </c>
      <c r="C114" s="8" t="s">
        <v>42</v>
      </c>
      <c r="D114" s="8" t="s">
        <v>467</v>
      </c>
      <c r="E114" s="8" t="s">
        <v>468</v>
      </c>
      <c r="F114" s="12" t="s">
        <v>469</v>
      </c>
      <c r="G114" s="8" t="s">
        <v>188</v>
      </c>
      <c r="H114" s="3">
        <v>420</v>
      </c>
      <c r="I114" s="12" t="s">
        <v>470</v>
      </c>
      <c r="J114" s="13" t="s">
        <v>471</v>
      </c>
      <c r="K114" s="8" t="s">
        <v>50</v>
      </c>
      <c r="L114" s="8" t="s">
        <v>120</v>
      </c>
      <c r="M114" s="8" t="s">
        <v>52</v>
      </c>
      <c r="N114" s="8" t="s">
        <v>472</v>
      </c>
      <c r="O114" s="8" t="s">
        <v>195</v>
      </c>
      <c r="P114" s="8" t="s">
        <v>473</v>
      </c>
      <c r="Q114" s="13" t="s">
        <v>474</v>
      </c>
      <c r="R114" s="8" t="s">
        <v>475</v>
      </c>
      <c r="S114" s="3">
        <v>1038</v>
      </c>
      <c r="T114" s="3">
        <v>1</v>
      </c>
      <c r="U114" s="14" t="str">
        <f t="shared" ref="U114:U129" ca="1" si="12">IFERROR(__xludf.DUMMYFUNCTION("lower( trim ( (REGEXEXTRACT(D114,""^(?:https?:\/\/)?(?:[^@\n]+@)?(?:www\.)?([^:\/\n]+)""))))"),"digitalguardian.com")</f>
        <v>digitalguardian.com</v>
      </c>
      <c r="V114" s="15" t="str">
        <f t="shared" ref="V114:V129" ca="1" si="13">IF(LEN(TRIM(D114))= 0,"",CONCATENATE("domains = domains.concat(", CHAR(34), U114, CHAR(34), ");"))</f>
        <v>domains = domains.concat("digitalguardian.com");</v>
      </c>
      <c r="W114">
        <f>VLOOKUP(C114,'Copy of Pivot Position'!A:C,3,FALSE)</f>
        <v>10</v>
      </c>
      <c r="X114">
        <f>IF(D114="","",COUNTIF($D$1:D113,D114))</f>
        <v>0</v>
      </c>
      <c r="Y114">
        <f>IF(F114="","",COUNTIF($F$1:F114,F114))</f>
        <v>1</v>
      </c>
      <c r="AA114" s="16">
        <f t="shared" si="7"/>
        <v>0.87599999999999989</v>
      </c>
      <c r="AB114" s="16"/>
    </row>
    <row r="115" spans="1:28" ht="16" x14ac:dyDescent="0.2">
      <c r="A115" s="8" t="s">
        <v>3149</v>
      </c>
      <c r="B115" s="8" t="s">
        <v>3150</v>
      </c>
      <c r="C115" s="8" t="s">
        <v>42</v>
      </c>
      <c r="D115" s="8" t="s">
        <v>3151</v>
      </c>
      <c r="E115" s="8" t="s">
        <v>3103</v>
      </c>
      <c r="F115" s="12" t="s">
        <v>3104</v>
      </c>
      <c r="G115" s="8" t="s">
        <v>384</v>
      </c>
      <c r="H115" s="3">
        <v>420</v>
      </c>
      <c r="I115" s="12" t="s">
        <v>3152</v>
      </c>
      <c r="J115" s="13" t="s">
        <v>3153</v>
      </c>
      <c r="K115" s="8" t="s">
        <v>50</v>
      </c>
      <c r="L115" s="8" t="s">
        <v>120</v>
      </c>
      <c r="M115" s="8" t="s">
        <v>52</v>
      </c>
      <c r="N115" s="8" t="s">
        <v>3108</v>
      </c>
      <c r="O115" s="8" t="s">
        <v>3109</v>
      </c>
      <c r="P115" s="8" t="s">
        <v>3110</v>
      </c>
      <c r="Q115" s="13" t="s">
        <v>3111</v>
      </c>
      <c r="R115" s="8" t="s">
        <v>3112</v>
      </c>
      <c r="S115" s="3">
        <v>2384</v>
      </c>
      <c r="T115" s="3">
        <v>1</v>
      </c>
      <c r="U115" s="14" t="str">
        <f t="shared" ca="1" si="12"/>
        <v>digitalguardian.com</v>
      </c>
      <c r="V115" s="15" t="str">
        <f t="shared" ca="1" si="13"/>
        <v>domains = domains.concat("digitalguardian.com");</v>
      </c>
      <c r="W115">
        <f>VLOOKUP(C115,'Copy of Pivot Position'!A:C,3,FALSE)</f>
        <v>10</v>
      </c>
      <c r="X115">
        <f>IF(D115="","",COUNTIF($D$1:D114,D115))</f>
        <v>0</v>
      </c>
      <c r="Y115">
        <f>IF(F115="","",COUNTIF($F$1:F115,F115))</f>
        <v>2</v>
      </c>
      <c r="AA115" s="16">
        <f t="shared" si="7"/>
        <v>0.87599999999999989</v>
      </c>
      <c r="AB115" s="16"/>
    </row>
    <row r="116" spans="1:28" ht="16" x14ac:dyDescent="0.2">
      <c r="A116" s="8" t="s">
        <v>321</v>
      </c>
      <c r="B116" s="8" t="s">
        <v>322</v>
      </c>
      <c r="C116" s="8" t="s">
        <v>42</v>
      </c>
      <c r="D116" s="8" t="s">
        <v>323</v>
      </c>
      <c r="E116" s="8" t="s">
        <v>324</v>
      </c>
      <c r="F116" s="12" t="s">
        <v>325</v>
      </c>
      <c r="G116" s="8" t="s">
        <v>326</v>
      </c>
      <c r="H116" s="3">
        <v>291</v>
      </c>
      <c r="I116" s="12" t="s">
        <v>328</v>
      </c>
      <c r="J116" s="13" t="s">
        <v>329</v>
      </c>
      <c r="K116" s="8" t="s">
        <v>50</v>
      </c>
      <c r="L116" s="8" t="s">
        <v>120</v>
      </c>
      <c r="M116" s="8" t="s">
        <v>52</v>
      </c>
      <c r="N116" s="8" t="s">
        <v>60</v>
      </c>
      <c r="O116" s="8" t="s">
        <v>54</v>
      </c>
      <c r="P116" s="8" t="s">
        <v>330</v>
      </c>
      <c r="Q116" s="13" t="s">
        <v>331</v>
      </c>
      <c r="R116" s="8" t="s">
        <v>332</v>
      </c>
      <c r="S116" s="3">
        <v>1027</v>
      </c>
      <c r="T116" s="3">
        <v>1</v>
      </c>
      <c r="U116" s="14" t="str">
        <f t="shared" ca="1" si="12"/>
        <v>digitalguardian.com</v>
      </c>
      <c r="V116" s="17" t="str">
        <f t="shared" ca="1" si="13"/>
        <v>domains = domains.concat("digitalguardian.com");</v>
      </c>
      <c r="W116">
        <f>VLOOKUP(C116,'Copy of Pivot Position'!A:C,3,FALSE)</f>
        <v>10</v>
      </c>
      <c r="X116">
        <f>IF(D116="","",COUNTIF($D$1:D115,D116))</f>
        <v>0</v>
      </c>
      <c r="Y116">
        <f>IF(F116="","",COUNTIF($F$1:F116,F116))</f>
        <v>1</v>
      </c>
      <c r="AA116" s="16">
        <f t="shared" si="7"/>
        <v>0.87599999999999989</v>
      </c>
      <c r="AB116" s="16"/>
    </row>
    <row r="117" spans="1:28" ht="16" x14ac:dyDescent="0.2">
      <c r="A117" s="8" t="s">
        <v>3177</v>
      </c>
      <c r="B117" s="8" t="s">
        <v>3180</v>
      </c>
      <c r="C117" s="8" t="s">
        <v>42</v>
      </c>
      <c r="D117" s="8" t="s">
        <v>3182</v>
      </c>
      <c r="E117" s="8" t="s">
        <v>3183</v>
      </c>
      <c r="F117" s="12" t="s">
        <v>3125</v>
      </c>
      <c r="G117" s="8" t="s">
        <v>49</v>
      </c>
      <c r="H117" s="3">
        <v>291</v>
      </c>
      <c r="I117" s="12" t="s">
        <v>3184</v>
      </c>
      <c r="J117" s="13" t="s">
        <v>3185</v>
      </c>
      <c r="K117" s="8" t="s">
        <v>50</v>
      </c>
      <c r="L117" s="8" t="s">
        <v>51</v>
      </c>
      <c r="M117" s="8" t="s">
        <v>52</v>
      </c>
      <c r="N117" s="8" t="s">
        <v>3186</v>
      </c>
      <c r="O117" s="8" t="s">
        <v>1593</v>
      </c>
      <c r="P117" s="8" t="s">
        <v>3187</v>
      </c>
      <c r="Q117" s="13" t="s">
        <v>3188</v>
      </c>
      <c r="R117" s="8" t="s">
        <v>3189</v>
      </c>
      <c r="S117" s="3">
        <v>1248</v>
      </c>
      <c r="T117" s="3">
        <v>1</v>
      </c>
      <c r="U117" s="14" t="str">
        <f t="shared" ca="1" si="12"/>
        <v>digitalguardian.com</v>
      </c>
      <c r="V117" s="17" t="str">
        <f t="shared" ca="1" si="13"/>
        <v>domains = domains.concat("digitalguardian.com");</v>
      </c>
      <c r="W117">
        <f>VLOOKUP(C117,'Copy of Pivot Position'!A:C,3,FALSE)</f>
        <v>10</v>
      </c>
      <c r="X117">
        <f>IF(D117="","",COUNTIF($D$1:D116,D117))</f>
        <v>0</v>
      </c>
      <c r="Y117">
        <f>IF(F117="","",COUNTIF($F$1:F117,F117))</f>
        <v>1</v>
      </c>
      <c r="AA117" s="16">
        <f t="shared" si="7"/>
        <v>0.87599999999999989</v>
      </c>
      <c r="AB117" s="16"/>
    </row>
    <row r="118" spans="1:28" ht="16" x14ac:dyDescent="0.2">
      <c r="A118" s="8" t="s">
        <v>3205</v>
      </c>
      <c r="B118" s="8" t="s">
        <v>3206</v>
      </c>
      <c r="C118" s="8" t="s">
        <v>42</v>
      </c>
      <c r="D118" s="8" t="s">
        <v>3208</v>
      </c>
      <c r="E118" s="8" t="s">
        <v>3209</v>
      </c>
      <c r="F118" s="12" t="s">
        <v>3211</v>
      </c>
      <c r="G118" s="8" t="s">
        <v>459</v>
      </c>
      <c r="H118" s="3">
        <v>291</v>
      </c>
      <c r="I118" s="12" t="s">
        <v>3213</v>
      </c>
      <c r="J118" s="13" t="s">
        <v>1752</v>
      </c>
      <c r="K118" s="8" t="s">
        <v>50</v>
      </c>
      <c r="L118" s="8" t="s">
        <v>120</v>
      </c>
      <c r="M118" s="8" t="s">
        <v>52</v>
      </c>
      <c r="N118" s="8" t="s">
        <v>3215</v>
      </c>
      <c r="O118" s="8" t="s">
        <v>3216</v>
      </c>
      <c r="P118" s="8" t="s">
        <v>3217</v>
      </c>
      <c r="Q118" s="13" t="s">
        <v>3218</v>
      </c>
      <c r="R118" s="8" t="s">
        <v>3219</v>
      </c>
      <c r="S118" s="3">
        <v>2449</v>
      </c>
      <c r="T118" s="3">
        <v>1</v>
      </c>
      <c r="U118" s="14" t="str">
        <f t="shared" ca="1" si="12"/>
        <v>digitalguardian.com</v>
      </c>
      <c r="V118" s="17" t="str">
        <f t="shared" ca="1" si="13"/>
        <v>domains = domains.concat("digitalguardian.com");</v>
      </c>
      <c r="W118">
        <f>VLOOKUP(C118,'Copy of Pivot Position'!A:C,3,FALSE)</f>
        <v>10</v>
      </c>
      <c r="X118">
        <f>IF(D118="","",COUNTIF($D$1:D117,D118))</f>
        <v>0</v>
      </c>
      <c r="Y118">
        <f>IF(F118="","",COUNTIF($F$1:F118,F118))</f>
        <v>1</v>
      </c>
      <c r="AA118" s="16">
        <f t="shared" si="7"/>
        <v>0.87599999999999989</v>
      </c>
      <c r="AB118" s="16"/>
    </row>
    <row r="119" spans="1:28" ht="16" x14ac:dyDescent="0.2">
      <c r="A119" s="8" t="s">
        <v>3229</v>
      </c>
      <c r="B119" s="8" t="s">
        <v>3230</v>
      </c>
      <c r="C119" s="8" t="s">
        <v>3231</v>
      </c>
      <c r="D119" s="8" t="s">
        <v>3232</v>
      </c>
      <c r="E119" s="8" t="s">
        <v>3233</v>
      </c>
      <c r="F119" s="12" t="s">
        <v>3235</v>
      </c>
      <c r="G119" s="8" t="s">
        <v>384</v>
      </c>
      <c r="H119" s="3">
        <v>291</v>
      </c>
      <c r="I119" s="12" t="s">
        <v>3239</v>
      </c>
      <c r="J119" s="13" t="s">
        <v>3240</v>
      </c>
      <c r="K119" s="8" t="s">
        <v>50</v>
      </c>
      <c r="L119" s="8" t="s">
        <v>120</v>
      </c>
      <c r="M119" s="8" t="s">
        <v>52</v>
      </c>
      <c r="N119" s="8" t="s">
        <v>73</v>
      </c>
      <c r="O119" s="8" t="s">
        <v>369</v>
      </c>
      <c r="P119" s="8" t="s">
        <v>3243</v>
      </c>
      <c r="Q119" s="13" t="s">
        <v>582</v>
      </c>
      <c r="R119" s="8" t="s">
        <v>3244</v>
      </c>
      <c r="S119" s="3">
        <v>721</v>
      </c>
      <c r="T119" s="3">
        <v>2</v>
      </c>
      <c r="U119" s="14" t="str">
        <f t="shared" ca="1" si="12"/>
        <v>digitalguardian.com</v>
      </c>
      <c r="V119" s="17" t="str">
        <f t="shared" ca="1" si="13"/>
        <v>domains = domains.concat("digitalguardian.com");</v>
      </c>
      <c r="W119">
        <f>VLOOKUP(C119,'Copy of Pivot Position'!A:C,3,FALSE)</f>
        <v>10</v>
      </c>
      <c r="X119">
        <f>IF(D119="","",COUNTIF($D$1:D118,D119))</f>
        <v>0</v>
      </c>
      <c r="Y119">
        <f>IF(F119="","",COUNTIF($F$1:F119,F119))</f>
        <v>1</v>
      </c>
      <c r="AA119" s="16">
        <f t="shared" si="7"/>
        <v>0.87599999999999989</v>
      </c>
      <c r="AB119" s="16"/>
    </row>
    <row r="120" spans="1:28" ht="16" x14ac:dyDescent="0.2">
      <c r="A120" s="8" t="s">
        <v>602</v>
      </c>
      <c r="B120" s="8" t="s">
        <v>3074</v>
      </c>
      <c r="C120" s="8" t="s">
        <v>42</v>
      </c>
      <c r="D120" s="8" t="s">
        <v>3076</v>
      </c>
      <c r="E120" s="8" t="s">
        <v>3077</v>
      </c>
      <c r="F120" s="12" t="s">
        <v>2843</v>
      </c>
      <c r="G120" s="8" t="s">
        <v>49</v>
      </c>
      <c r="H120" s="3">
        <v>289</v>
      </c>
      <c r="I120" s="12" t="s">
        <v>3082</v>
      </c>
      <c r="J120" s="13" t="s">
        <v>3084</v>
      </c>
      <c r="K120" s="8" t="s">
        <v>50</v>
      </c>
      <c r="L120" s="8" t="s">
        <v>120</v>
      </c>
      <c r="M120" s="8" t="s">
        <v>52</v>
      </c>
      <c r="N120" s="8" t="s">
        <v>73</v>
      </c>
      <c r="O120" s="8" t="s">
        <v>369</v>
      </c>
      <c r="P120" s="8" t="s">
        <v>3086</v>
      </c>
      <c r="Q120" s="13" t="s">
        <v>268</v>
      </c>
      <c r="R120" s="8" t="s">
        <v>3087</v>
      </c>
      <c r="S120" s="3">
        <v>1222</v>
      </c>
      <c r="T120" s="3">
        <v>1</v>
      </c>
      <c r="U120" s="14" t="str">
        <f t="shared" ca="1" si="12"/>
        <v>digitalguardian.com</v>
      </c>
      <c r="V120" s="15" t="str">
        <f t="shared" ca="1" si="13"/>
        <v>domains = domains.concat("digitalguardian.com");</v>
      </c>
      <c r="W120">
        <f>VLOOKUP(C120,'Copy of Pivot Position'!A:C,3,FALSE)</f>
        <v>10</v>
      </c>
      <c r="X120">
        <f>IF(D120="","",COUNTIF($D$1:D119,D120))</f>
        <v>0</v>
      </c>
      <c r="Y120">
        <f>IF(F120="","",COUNTIF($F$1:F120,F120))</f>
        <v>1</v>
      </c>
      <c r="AA120" s="16">
        <f t="shared" si="7"/>
        <v>0.87199999999999989</v>
      </c>
      <c r="AB120" s="16"/>
    </row>
    <row r="121" spans="1:28" ht="16" x14ac:dyDescent="0.2">
      <c r="A121" s="8" t="s">
        <v>737</v>
      </c>
      <c r="B121" s="8" t="s">
        <v>3265</v>
      </c>
      <c r="C121" s="8" t="s">
        <v>42</v>
      </c>
      <c r="D121" s="8" t="s">
        <v>3266</v>
      </c>
      <c r="E121" s="8" t="s">
        <v>3072</v>
      </c>
      <c r="F121" s="12" t="s">
        <v>3073</v>
      </c>
      <c r="G121" s="8" t="s">
        <v>49</v>
      </c>
      <c r="H121" s="3">
        <v>421</v>
      </c>
      <c r="I121" s="12" t="s">
        <v>3267</v>
      </c>
      <c r="J121" s="13" t="s">
        <v>3268</v>
      </c>
      <c r="K121" s="8" t="s">
        <v>50</v>
      </c>
      <c r="L121" s="8" t="s">
        <v>120</v>
      </c>
      <c r="M121" s="8" t="s">
        <v>52</v>
      </c>
      <c r="N121" s="8" t="s">
        <v>3080</v>
      </c>
      <c r="O121" s="8" t="s">
        <v>746</v>
      </c>
      <c r="P121" s="8" t="s">
        <v>3081</v>
      </c>
      <c r="Q121" s="13" t="s">
        <v>3083</v>
      </c>
      <c r="R121" s="8" t="s">
        <v>3085</v>
      </c>
      <c r="S121" s="3">
        <v>2400</v>
      </c>
      <c r="T121" s="3">
        <v>1</v>
      </c>
      <c r="U121" s="14" t="str">
        <f t="shared" ca="1" si="12"/>
        <v>digitalguardian.com</v>
      </c>
      <c r="V121" s="15" t="str">
        <f t="shared" ca="1" si="13"/>
        <v>domains = domains.concat("digitalguardian.com");</v>
      </c>
      <c r="W121">
        <f>VLOOKUP(C121,'Copy of Pivot Position'!A:C,3,FALSE)</f>
        <v>10</v>
      </c>
      <c r="X121">
        <f>IF(D121="","",COUNTIF($D$1:D120,D121))</f>
        <v>0</v>
      </c>
      <c r="Y121">
        <f>IF(F121="","",COUNTIF($F$1:F121,F121))</f>
        <v>2</v>
      </c>
      <c r="AA121" s="16">
        <f t="shared" si="7"/>
        <v>0.87000000000000011</v>
      </c>
      <c r="AB121" s="16"/>
    </row>
    <row r="122" spans="1:28" ht="16" x14ac:dyDescent="0.2">
      <c r="A122" s="8" t="s">
        <v>1252</v>
      </c>
      <c r="B122" s="8" t="s">
        <v>3286</v>
      </c>
      <c r="C122" s="8" t="s">
        <v>180</v>
      </c>
      <c r="D122" s="8" t="s">
        <v>3287</v>
      </c>
      <c r="E122" s="8" t="s">
        <v>3288</v>
      </c>
      <c r="F122" s="12" t="s">
        <v>3289</v>
      </c>
      <c r="G122" s="8" t="s">
        <v>384</v>
      </c>
      <c r="H122" s="3">
        <v>423</v>
      </c>
      <c r="I122" s="12" t="s">
        <v>3292</v>
      </c>
      <c r="J122" s="13" t="s">
        <v>3293</v>
      </c>
      <c r="K122" s="8" t="s">
        <v>50</v>
      </c>
      <c r="L122" s="8" t="s">
        <v>120</v>
      </c>
      <c r="M122" s="8" t="s">
        <v>52</v>
      </c>
      <c r="N122" s="8" t="s">
        <v>392</v>
      </c>
      <c r="O122" s="8" t="s">
        <v>393</v>
      </c>
      <c r="P122" s="8" t="s">
        <v>3296</v>
      </c>
      <c r="Q122" s="13" t="s">
        <v>3297</v>
      </c>
      <c r="R122" s="8" t="s">
        <v>3298</v>
      </c>
      <c r="S122" s="3">
        <v>1547</v>
      </c>
      <c r="T122" s="3">
        <v>1</v>
      </c>
      <c r="U122" s="14" t="str">
        <f t="shared" ca="1" si="12"/>
        <v>digitalguardian.com</v>
      </c>
      <c r="V122" s="15" t="str">
        <f t="shared" ca="1" si="13"/>
        <v>domains = domains.concat("digitalguardian.com");</v>
      </c>
      <c r="W122">
        <f>VLOOKUP(C122,'Copy of Pivot Position'!A:C,3,FALSE)</f>
        <v>10</v>
      </c>
      <c r="X122">
        <f>IF(D122="","",COUNTIF($D$1:D121,D122))</f>
        <v>0</v>
      </c>
      <c r="Y122">
        <f>IF(F122="","",COUNTIF($F$1:F122,F122))</f>
        <v>1</v>
      </c>
      <c r="AA122" s="16">
        <f t="shared" si="7"/>
        <v>0.8680000000000001</v>
      </c>
      <c r="AB122" s="16"/>
    </row>
    <row r="123" spans="1:28" ht="16" x14ac:dyDescent="0.2">
      <c r="A123" s="8" t="s">
        <v>1203</v>
      </c>
      <c r="B123" s="8" t="s">
        <v>3307</v>
      </c>
      <c r="C123" s="8" t="s">
        <v>1384</v>
      </c>
      <c r="D123" s="8" t="s">
        <v>3308</v>
      </c>
      <c r="E123" s="8" t="s">
        <v>3309</v>
      </c>
      <c r="F123" s="12" t="s">
        <v>3310</v>
      </c>
      <c r="G123" s="8" t="s">
        <v>70</v>
      </c>
      <c r="H123" s="3">
        <v>288</v>
      </c>
      <c r="I123" s="12" t="s">
        <v>3311</v>
      </c>
      <c r="J123" s="13" t="s">
        <v>3312</v>
      </c>
      <c r="K123" s="8" t="s">
        <v>50</v>
      </c>
      <c r="L123" s="8" t="s">
        <v>120</v>
      </c>
      <c r="M123" s="8" t="s">
        <v>52</v>
      </c>
      <c r="N123" s="8" t="s">
        <v>3313</v>
      </c>
      <c r="O123" s="8" t="s">
        <v>393</v>
      </c>
      <c r="P123" s="8" t="s">
        <v>3315</v>
      </c>
      <c r="Q123" s="13" t="s">
        <v>3317</v>
      </c>
      <c r="R123" s="8" t="s">
        <v>222</v>
      </c>
      <c r="S123" s="3">
        <v>2209</v>
      </c>
      <c r="T123" s="3">
        <v>1</v>
      </c>
      <c r="U123" s="14" t="str">
        <f t="shared" ca="1" si="12"/>
        <v>digitalguardian.com</v>
      </c>
      <c r="V123" s="15" t="str">
        <f t="shared" ca="1" si="13"/>
        <v>domains = domains.concat("digitalguardian.com");</v>
      </c>
      <c r="W123">
        <f>VLOOKUP(C123,'Copy of Pivot Position'!A:C,3,FALSE)</f>
        <v>10</v>
      </c>
      <c r="X123">
        <f>IF(D123="","",COUNTIF($D$1:D122,D123))</f>
        <v>0</v>
      </c>
      <c r="Y123">
        <f>IF(F123="","",COUNTIF($F$1:F123,F123))</f>
        <v>1</v>
      </c>
      <c r="AA123" s="16">
        <f t="shared" si="7"/>
        <v>0.86799999999999988</v>
      </c>
      <c r="AB123" s="16"/>
    </row>
    <row r="124" spans="1:28" ht="16" x14ac:dyDescent="0.2">
      <c r="A124" s="8" t="s">
        <v>2927</v>
      </c>
      <c r="B124" s="8" t="s">
        <v>3330</v>
      </c>
      <c r="C124" s="8" t="s">
        <v>42</v>
      </c>
      <c r="D124" s="8" t="s">
        <v>3331</v>
      </c>
      <c r="E124" s="8" t="s">
        <v>3332</v>
      </c>
      <c r="F124" s="12" t="s">
        <v>3333</v>
      </c>
      <c r="G124" s="8" t="s">
        <v>49</v>
      </c>
      <c r="H124" s="3">
        <v>288</v>
      </c>
      <c r="I124" s="12" t="s">
        <v>3334</v>
      </c>
      <c r="J124" s="13" t="s">
        <v>3335</v>
      </c>
      <c r="K124" s="8" t="s">
        <v>50</v>
      </c>
      <c r="L124" s="8" t="s">
        <v>120</v>
      </c>
      <c r="M124" s="8" t="s">
        <v>52</v>
      </c>
      <c r="N124" s="8" t="s">
        <v>73</v>
      </c>
      <c r="O124" s="8" t="s">
        <v>54</v>
      </c>
      <c r="P124" s="8" t="s">
        <v>3336</v>
      </c>
      <c r="Q124" s="13" t="s">
        <v>268</v>
      </c>
      <c r="R124" s="8" t="s">
        <v>3337</v>
      </c>
      <c r="S124" s="3">
        <v>2353</v>
      </c>
      <c r="T124" s="3">
        <v>1</v>
      </c>
      <c r="U124" s="14" t="str">
        <f t="shared" ca="1" si="12"/>
        <v>digitalguardian.com</v>
      </c>
      <c r="V124" s="15" t="str">
        <f t="shared" ca="1" si="13"/>
        <v>domains = domains.concat("digitalguardian.com");</v>
      </c>
      <c r="W124">
        <f>VLOOKUP(C124,'Copy of Pivot Position'!A:C,3,FALSE)</f>
        <v>10</v>
      </c>
      <c r="X124">
        <f>IF(D124="","",COUNTIF($D$1:D123,D124))</f>
        <v>0</v>
      </c>
      <c r="Y124">
        <f>IF(F124="","",COUNTIF($F$1:F124,F124))</f>
        <v>1</v>
      </c>
      <c r="AA124" s="16">
        <f t="shared" si="7"/>
        <v>0.86799999999999988</v>
      </c>
      <c r="AB124" s="16"/>
    </row>
    <row r="125" spans="1:28" ht="16" x14ac:dyDescent="0.2">
      <c r="A125" s="8" t="s">
        <v>246</v>
      </c>
      <c r="B125" s="8" t="s">
        <v>3347</v>
      </c>
      <c r="C125" s="8" t="s">
        <v>42</v>
      </c>
      <c r="D125" s="8" t="s">
        <v>3348</v>
      </c>
      <c r="E125" s="8" t="s">
        <v>3349</v>
      </c>
      <c r="F125" s="12" t="s">
        <v>3350</v>
      </c>
      <c r="G125" s="8" t="s">
        <v>434</v>
      </c>
      <c r="H125" s="3">
        <v>288</v>
      </c>
      <c r="I125" s="12" t="s">
        <v>3351</v>
      </c>
      <c r="J125" s="13" t="s">
        <v>3352</v>
      </c>
      <c r="K125" s="8" t="s">
        <v>50</v>
      </c>
      <c r="L125" s="8" t="s">
        <v>51</v>
      </c>
      <c r="M125" s="8" t="s">
        <v>52</v>
      </c>
      <c r="N125" s="8" t="s">
        <v>84</v>
      </c>
      <c r="O125" s="8" t="s">
        <v>85</v>
      </c>
      <c r="P125" s="8" t="s">
        <v>3353</v>
      </c>
      <c r="Q125" s="13" t="s">
        <v>2705</v>
      </c>
      <c r="R125" s="8" t="s">
        <v>3354</v>
      </c>
      <c r="S125" s="3">
        <v>2373</v>
      </c>
      <c r="T125" s="3">
        <v>1</v>
      </c>
      <c r="U125" s="14" t="str">
        <f t="shared" ca="1" si="12"/>
        <v>digitalguardian.com</v>
      </c>
      <c r="V125" s="15" t="str">
        <f t="shared" ca="1" si="13"/>
        <v>domains = domains.concat("digitalguardian.com");</v>
      </c>
      <c r="W125">
        <f>VLOOKUP(C125,'Copy of Pivot Position'!A:C,3,FALSE)</f>
        <v>10</v>
      </c>
      <c r="X125">
        <f>IF(D125="","",COUNTIF($D$1:D124,D125))</f>
        <v>0</v>
      </c>
      <c r="Y125">
        <f>IF(F125="","",COUNTIF($F$1:F125,F125))</f>
        <v>1</v>
      </c>
      <c r="AA125" s="16">
        <f t="shared" si="7"/>
        <v>0.86799999999999988</v>
      </c>
      <c r="AB125" s="16"/>
    </row>
    <row r="126" spans="1:28" ht="16" x14ac:dyDescent="0.2">
      <c r="A126" s="8" t="s">
        <v>1696</v>
      </c>
      <c r="B126" s="8" t="s">
        <v>3369</v>
      </c>
      <c r="C126" s="8" t="s">
        <v>604</v>
      </c>
      <c r="D126" s="8" t="s">
        <v>3371</v>
      </c>
      <c r="E126" s="8" t="s">
        <v>3373</v>
      </c>
      <c r="F126" s="12" t="s">
        <v>3375</v>
      </c>
      <c r="G126" s="8" t="s">
        <v>295</v>
      </c>
      <c r="H126" s="3">
        <v>424</v>
      </c>
      <c r="I126" s="12" t="s">
        <v>3377</v>
      </c>
      <c r="J126" s="13" t="s">
        <v>3378</v>
      </c>
      <c r="K126" s="8" t="s">
        <v>50</v>
      </c>
      <c r="L126" s="8" t="s">
        <v>51</v>
      </c>
      <c r="M126" s="8" t="s">
        <v>52</v>
      </c>
      <c r="N126" s="8" t="s">
        <v>174</v>
      </c>
      <c r="O126" s="8" t="s">
        <v>175</v>
      </c>
      <c r="P126" s="8" t="s">
        <v>3379</v>
      </c>
      <c r="Q126" s="13" t="s">
        <v>508</v>
      </c>
      <c r="R126" s="8" t="s">
        <v>3380</v>
      </c>
      <c r="S126" s="3">
        <v>982</v>
      </c>
      <c r="T126" s="3">
        <v>2</v>
      </c>
      <c r="U126" s="14" t="str">
        <f t="shared" ca="1" si="12"/>
        <v>digitalguardian.com</v>
      </c>
      <c r="V126" s="15" t="str">
        <f t="shared" ca="1" si="13"/>
        <v>domains = domains.concat("digitalguardian.com");</v>
      </c>
      <c r="W126">
        <f>VLOOKUP(C126,'Copy of Pivot Position'!A:C,3,FALSE)</f>
        <v>9</v>
      </c>
      <c r="X126">
        <f>IF(D126="","",COUNTIF($D$1:D125,D126))</f>
        <v>0</v>
      </c>
      <c r="Y126">
        <f>IF(F126="","",COUNTIF($F$1:F126,F126))</f>
        <v>1</v>
      </c>
      <c r="AA126" s="16">
        <f t="shared" si="7"/>
        <v>0.8660000000000001</v>
      </c>
      <c r="AB126" s="16"/>
    </row>
    <row r="127" spans="1:28" ht="16" x14ac:dyDescent="0.2">
      <c r="A127" s="8" t="s">
        <v>3382</v>
      </c>
      <c r="B127" s="8" t="s">
        <v>3383</v>
      </c>
      <c r="C127" s="8" t="s">
        <v>304</v>
      </c>
      <c r="D127" s="8" t="s">
        <v>3384</v>
      </c>
      <c r="E127" s="8" t="s">
        <v>3385</v>
      </c>
      <c r="F127" s="12" t="s">
        <v>3386</v>
      </c>
      <c r="G127" s="8" t="s">
        <v>49</v>
      </c>
      <c r="H127" s="3">
        <v>425</v>
      </c>
      <c r="I127" s="12" t="s">
        <v>3391</v>
      </c>
      <c r="J127" s="13" t="s">
        <v>3393</v>
      </c>
      <c r="K127" s="8" t="s">
        <v>50</v>
      </c>
      <c r="L127" s="8" t="s">
        <v>120</v>
      </c>
      <c r="M127" s="8" t="s">
        <v>52</v>
      </c>
      <c r="N127" s="8" t="s">
        <v>3395</v>
      </c>
      <c r="O127" s="8" t="s">
        <v>54</v>
      </c>
      <c r="P127" s="8" t="s">
        <v>3396</v>
      </c>
      <c r="Q127" s="13" t="s">
        <v>3398</v>
      </c>
      <c r="R127" s="8" t="s">
        <v>3399</v>
      </c>
      <c r="S127" s="3">
        <v>549</v>
      </c>
      <c r="T127" s="3">
        <v>2</v>
      </c>
      <c r="U127" s="14" t="str">
        <f t="shared" ca="1" si="12"/>
        <v>digitalguardian.com</v>
      </c>
      <c r="V127" s="15" t="str">
        <f t="shared" ca="1" si="13"/>
        <v>domains = domains.concat("digitalguardian.com");</v>
      </c>
      <c r="W127">
        <f>VLOOKUP(C127,'Copy of Pivot Position'!A:C,3,FALSE)</f>
        <v>9</v>
      </c>
      <c r="X127">
        <f>IF(D127="","",COUNTIF($D$1:D126,D127))</f>
        <v>0</v>
      </c>
      <c r="Y127">
        <f>IF(F127="","",COUNTIF($F$1:F127,F127))</f>
        <v>1</v>
      </c>
      <c r="Z127" s="3">
        <v>0</v>
      </c>
      <c r="AA127" s="16">
        <f t="shared" si="7"/>
        <v>0.8640000000000001</v>
      </c>
      <c r="AB127" s="16"/>
    </row>
    <row r="128" spans="1:28" ht="16" x14ac:dyDescent="0.2">
      <c r="A128" s="8" t="s">
        <v>101</v>
      </c>
      <c r="B128" s="8" t="s">
        <v>3415</v>
      </c>
      <c r="C128" s="8" t="s">
        <v>42</v>
      </c>
      <c r="D128" s="8" t="s">
        <v>3416</v>
      </c>
      <c r="E128" s="8" t="s">
        <v>3417</v>
      </c>
      <c r="F128" s="12" t="s">
        <v>3418</v>
      </c>
      <c r="G128" s="8" t="s">
        <v>3419</v>
      </c>
      <c r="H128" s="3">
        <v>287</v>
      </c>
      <c r="I128" s="12" t="s">
        <v>3420</v>
      </c>
      <c r="J128" s="13" t="s">
        <v>3421</v>
      </c>
      <c r="K128" s="8" t="s">
        <v>50</v>
      </c>
      <c r="L128" s="8" t="s">
        <v>51</v>
      </c>
      <c r="M128" s="8" t="s">
        <v>52</v>
      </c>
      <c r="N128" s="8" t="s">
        <v>73</v>
      </c>
      <c r="O128" s="8" t="s">
        <v>54</v>
      </c>
      <c r="P128" s="8" t="s">
        <v>3422</v>
      </c>
      <c r="Q128" s="13" t="s">
        <v>3423</v>
      </c>
      <c r="R128" s="8" t="s">
        <v>3424</v>
      </c>
      <c r="S128" s="3">
        <v>2453</v>
      </c>
      <c r="T128" s="3">
        <v>1</v>
      </c>
      <c r="U128" s="14" t="str">
        <f t="shared" ca="1" si="12"/>
        <v>digitalguardian.com</v>
      </c>
      <c r="V128" s="15" t="str">
        <f t="shared" ca="1" si="13"/>
        <v>domains = domains.concat("digitalguardian.com");</v>
      </c>
      <c r="W128">
        <f>VLOOKUP(C128,'Copy of Pivot Position'!A:C,3,FALSE)</f>
        <v>10</v>
      </c>
      <c r="X128">
        <f>IF(D128="","",COUNTIF($D$1:D127,D128))</f>
        <v>0</v>
      </c>
      <c r="Y128">
        <f>IF(F128="","",COUNTIF($F$1:F128,F128))</f>
        <v>1</v>
      </c>
      <c r="AA128" s="16">
        <f t="shared" si="7"/>
        <v>0.86399999999999988</v>
      </c>
      <c r="AB128" s="16"/>
    </row>
    <row r="129" spans="1:28" ht="16" x14ac:dyDescent="0.2">
      <c r="A129" s="8" t="s">
        <v>602</v>
      </c>
      <c r="B129" s="8" t="s">
        <v>3434</v>
      </c>
      <c r="C129" s="8" t="s">
        <v>304</v>
      </c>
      <c r="D129" s="8" t="s">
        <v>3435</v>
      </c>
      <c r="E129" s="8" t="s">
        <v>3436</v>
      </c>
      <c r="F129" s="12" t="s">
        <v>3437</v>
      </c>
      <c r="G129" s="8" t="s">
        <v>219</v>
      </c>
      <c r="H129" s="3">
        <v>287</v>
      </c>
      <c r="I129" s="12" t="s">
        <v>3438</v>
      </c>
      <c r="J129" s="13" t="s">
        <v>3439</v>
      </c>
      <c r="K129" s="8" t="s">
        <v>50</v>
      </c>
      <c r="L129" s="8" t="s">
        <v>51</v>
      </c>
      <c r="M129" s="8" t="s">
        <v>52</v>
      </c>
      <c r="N129" s="8" t="s">
        <v>472</v>
      </c>
      <c r="O129" s="8" t="s">
        <v>195</v>
      </c>
      <c r="P129" s="8" t="s">
        <v>3440</v>
      </c>
      <c r="Q129" s="13" t="s">
        <v>3441</v>
      </c>
      <c r="R129" s="8" t="s">
        <v>3442</v>
      </c>
      <c r="S129" s="3">
        <v>584</v>
      </c>
      <c r="T129" s="3">
        <v>2</v>
      </c>
      <c r="U129" s="14" t="str">
        <f t="shared" ca="1" si="12"/>
        <v>digitalguardian.com</v>
      </c>
      <c r="V129" s="15" t="str">
        <f t="shared" ca="1" si="13"/>
        <v>domains = domains.concat("digitalguardian.com");</v>
      </c>
      <c r="W129">
        <f>VLOOKUP(C129,'Copy of Pivot Position'!A:C,3,FALSE)</f>
        <v>9</v>
      </c>
      <c r="X129">
        <f>IF(D129="","",COUNTIF($D$1:D128,D129))</f>
        <v>0</v>
      </c>
      <c r="Y129">
        <f>IF(F129="","",COUNTIF($F$1:F129,F129))</f>
        <v>1</v>
      </c>
      <c r="AA129" s="16">
        <f t="shared" si="7"/>
        <v>0.86399999999999988</v>
      </c>
      <c r="AB129" s="16"/>
    </row>
    <row r="130" spans="1:28" ht="13" x14ac:dyDescent="0.15">
      <c r="A130" s="8" t="s">
        <v>3455</v>
      </c>
      <c r="B130" s="8" t="s">
        <v>3456</v>
      </c>
      <c r="C130" s="8" t="s">
        <v>3457</v>
      </c>
      <c r="D130" s="8" t="s">
        <v>3458</v>
      </c>
      <c r="E130" s="8" t="s">
        <v>3459</v>
      </c>
      <c r="F130" s="12" t="s">
        <v>3461</v>
      </c>
      <c r="G130" s="8" t="s">
        <v>70</v>
      </c>
      <c r="H130" s="3">
        <v>427</v>
      </c>
      <c r="I130" s="12" t="s">
        <v>3463</v>
      </c>
      <c r="J130" s="13" t="s">
        <v>3465</v>
      </c>
      <c r="K130" s="8" t="s">
        <v>50</v>
      </c>
      <c r="L130" s="8" t="s">
        <v>51</v>
      </c>
      <c r="M130" s="8" t="s">
        <v>52</v>
      </c>
      <c r="N130" s="8" t="s">
        <v>3467</v>
      </c>
      <c r="O130" s="8" t="s">
        <v>3469</v>
      </c>
      <c r="P130" s="8" t="s">
        <v>3471</v>
      </c>
      <c r="Q130" s="13" t="s">
        <v>3472</v>
      </c>
      <c r="R130" s="8" t="s">
        <v>3473</v>
      </c>
      <c r="S130" s="3">
        <v>670</v>
      </c>
      <c r="T130" s="3">
        <v>2</v>
      </c>
      <c r="W130">
        <f>VLOOKUP(C130,'Copy of Pivot Position'!A:C,3,FALSE)</f>
        <v>10</v>
      </c>
      <c r="X130">
        <f>IF(D130="","",COUNTIF($D$1:D129,D130))</f>
        <v>0</v>
      </c>
      <c r="Y130">
        <f>IF(F130="","",COUNTIF($F$1:F130,F130))</f>
        <v>1</v>
      </c>
      <c r="AA130" s="16">
        <f t="shared" ref="AA130:AA193" si="14">(0.5-ABS(1-PERCENTRANK(H:H,H130)-0.5))*2</f>
        <v>0.8600000000000001</v>
      </c>
      <c r="AB130" s="16"/>
    </row>
    <row r="131" spans="1:28" ht="16" x14ac:dyDescent="0.2">
      <c r="A131" s="8" t="s">
        <v>2683</v>
      </c>
      <c r="B131" s="8" t="s">
        <v>3485</v>
      </c>
      <c r="C131" s="8" t="s">
        <v>3486</v>
      </c>
      <c r="D131" s="8" t="s">
        <v>3487</v>
      </c>
      <c r="E131" s="8" t="s">
        <v>3488</v>
      </c>
      <c r="F131" s="12" t="s">
        <v>3489</v>
      </c>
      <c r="G131" s="8" t="s">
        <v>49</v>
      </c>
      <c r="H131" s="3">
        <v>426</v>
      </c>
      <c r="I131" s="12" t="s">
        <v>3490</v>
      </c>
      <c r="J131" s="13" t="s">
        <v>3491</v>
      </c>
      <c r="K131" s="8" t="s">
        <v>50</v>
      </c>
      <c r="L131" s="8" t="s">
        <v>120</v>
      </c>
      <c r="M131" s="8" t="s">
        <v>52</v>
      </c>
      <c r="N131" s="8" t="s">
        <v>3493</v>
      </c>
      <c r="O131" s="8" t="s">
        <v>54</v>
      </c>
      <c r="P131" s="8" t="s">
        <v>3496</v>
      </c>
      <c r="Q131" s="13" t="s">
        <v>156</v>
      </c>
      <c r="R131" s="8" t="s">
        <v>3497</v>
      </c>
      <c r="S131" s="3">
        <v>853</v>
      </c>
      <c r="T131" s="3">
        <v>2</v>
      </c>
      <c r="U131" s="14" t="str">
        <f ca="1">IFERROR(__xludf.DUMMYFUNCTION("lower( trim ( (REGEXEXTRACT(D131,""^(?:https?:\/\/)?(?:[^@\n]+@)?(?:www\.)?([^:\/\n]+)""))))"),"brightedge.com")</f>
        <v>brightedge.com</v>
      </c>
      <c r="V131" s="17" t="str">
        <f ca="1">IF(LEN(TRIM(D131))= 0,"",CONCATENATE("domains = domains.concat(", CHAR(34), U131, CHAR(34), ");"))</f>
        <v>domains = domains.concat("brightedge.com");</v>
      </c>
      <c r="W131">
        <f>VLOOKUP(C131,'Copy of Pivot Position'!A:C,3,FALSE)</f>
        <v>10</v>
      </c>
      <c r="X131">
        <f>IF(D131="","",COUNTIF($D$1:D130,D131))</f>
        <v>0</v>
      </c>
      <c r="Y131">
        <f>IF(F131="","",COUNTIF($F$1:F131,F131))</f>
        <v>1</v>
      </c>
      <c r="AA131" s="16">
        <f t="shared" si="14"/>
        <v>0.8600000000000001</v>
      </c>
      <c r="AB131" s="16"/>
    </row>
    <row r="132" spans="1:28" ht="13" x14ac:dyDescent="0.15">
      <c r="A132" s="8" t="s">
        <v>2277</v>
      </c>
      <c r="B132" s="8" t="s">
        <v>3519</v>
      </c>
      <c r="C132" s="8" t="s">
        <v>304</v>
      </c>
      <c r="D132" s="8" t="s">
        <v>3520</v>
      </c>
      <c r="E132" s="8" t="s">
        <v>3521</v>
      </c>
      <c r="F132" s="12" t="s">
        <v>3522</v>
      </c>
      <c r="G132" s="8" t="s">
        <v>70</v>
      </c>
      <c r="H132" s="3">
        <v>286</v>
      </c>
      <c r="I132" s="12" t="s">
        <v>3527</v>
      </c>
      <c r="J132" s="13" t="s">
        <v>3529</v>
      </c>
      <c r="K132" s="8" t="s">
        <v>50</v>
      </c>
      <c r="L132" s="8" t="s">
        <v>120</v>
      </c>
      <c r="M132" s="8" t="s">
        <v>52</v>
      </c>
      <c r="N132" s="8" t="s">
        <v>3531</v>
      </c>
      <c r="O132" s="8" t="s">
        <v>3109</v>
      </c>
      <c r="P132" s="8" t="s">
        <v>3532</v>
      </c>
      <c r="Q132" s="13" t="s">
        <v>3533</v>
      </c>
      <c r="R132" s="8" t="s">
        <v>3534</v>
      </c>
      <c r="S132" s="3">
        <v>782</v>
      </c>
      <c r="T132" s="3">
        <v>2</v>
      </c>
      <c r="W132">
        <f>VLOOKUP(C132,'Copy of Pivot Position'!A:C,3,FALSE)</f>
        <v>9</v>
      </c>
      <c r="X132">
        <f>IF(D132="","",COUNTIF($D$1:D131,D132))</f>
        <v>0</v>
      </c>
      <c r="Y132">
        <f>IF(F132="","",COUNTIF($F$1:F132,F132))</f>
        <v>1</v>
      </c>
      <c r="AA132" s="16">
        <f t="shared" si="14"/>
        <v>0.85999999999999988</v>
      </c>
      <c r="AB132" s="16"/>
    </row>
    <row r="133" spans="1:28" ht="16" x14ac:dyDescent="0.2">
      <c r="A133" s="8" t="s">
        <v>223</v>
      </c>
      <c r="B133" s="8" t="s">
        <v>3541</v>
      </c>
      <c r="C133" s="8" t="s">
        <v>42</v>
      </c>
      <c r="D133" s="8" t="s">
        <v>3542</v>
      </c>
      <c r="E133" s="8" t="s">
        <v>3544</v>
      </c>
      <c r="F133" s="12" t="s">
        <v>3546</v>
      </c>
      <c r="G133" s="8" t="s">
        <v>49</v>
      </c>
      <c r="H133" s="3">
        <v>428</v>
      </c>
      <c r="I133" s="12" t="s">
        <v>3550</v>
      </c>
      <c r="J133" s="13" t="s">
        <v>3552</v>
      </c>
      <c r="K133" s="8" t="s">
        <v>50</v>
      </c>
      <c r="L133" s="8" t="s">
        <v>51</v>
      </c>
      <c r="M133" s="8" t="s">
        <v>52</v>
      </c>
      <c r="N133" s="8" t="s">
        <v>108</v>
      </c>
      <c r="O133" s="8" t="s">
        <v>54</v>
      </c>
      <c r="P133" s="8" t="s">
        <v>3554</v>
      </c>
      <c r="Q133" s="13" t="s">
        <v>839</v>
      </c>
      <c r="R133" s="8" t="s">
        <v>3556</v>
      </c>
      <c r="S133" s="3">
        <v>1298</v>
      </c>
      <c r="T133" s="3">
        <v>1</v>
      </c>
      <c r="U133" s="14" t="str">
        <f ca="1">IFERROR(__xludf.DUMMYFUNCTION("lower( trim ( (REGEXEXTRACT(D133,""^(?:https?:\/\/)?(?:[^@\n]+@)?(?:www\.)?([^:\/\n]+)""))))"),"delphix.com")</f>
        <v>delphix.com</v>
      </c>
      <c r="V133" s="17" t="str">
        <f ca="1">IF(LEN(TRIM(D133))= 0,"",CONCATENATE("domains = domains.concat(", CHAR(34), U133, CHAR(34), ");"))</f>
        <v>domains = domains.concat("delphix.com");</v>
      </c>
      <c r="W133">
        <f>VLOOKUP(C133,'Copy of Pivot Position'!A:C,3,FALSE)</f>
        <v>10</v>
      </c>
      <c r="X133">
        <f>IF(D133="","",COUNTIF($D$1:D132,D133))</f>
        <v>0</v>
      </c>
      <c r="Y133">
        <f>IF(F133="","",COUNTIF($F$1:F133,F133))</f>
        <v>1</v>
      </c>
      <c r="AA133" s="16">
        <f t="shared" si="14"/>
        <v>0.8580000000000001</v>
      </c>
      <c r="AB133" s="16"/>
    </row>
    <row r="134" spans="1:28" ht="16" x14ac:dyDescent="0.2">
      <c r="A134" s="8" t="s">
        <v>438</v>
      </c>
      <c r="B134" s="8" t="s">
        <v>2340</v>
      </c>
      <c r="C134" s="8" t="s">
        <v>2331</v>
      </c>
      <c r="D134" s="8" t="s">
        <v>2342</v>
      </c>
      <c r="E134" s="8" t="s">
        <v>2343</v>
      </c>
      <c r="F134" s="12" t="s">
        <v>2134</v>
      </c>
      <c r="G134" s="8" t="s">
        <v>70</v>
      </c>
      <c r="H134" s="3">
        <v>429</v>
      </c>
      <c r="I134" s="12" t="s">
        <v>2349</v>
      </c>
      <c r="J134" s="13" t="s">
        <v>2351</v>
      </c>
      <c r="K134" s="8" t="s">
        <v>50</v>
      </c>
      <c r="L134" s="8" t="s">
        <v>120</v>
      </c>
      <c r="M134" s="8" t="s">
        <v>2353</v>
      </c>
      <c r="N134" s="8" t="s">
        <v>2355</v>
      </c>
      <c r="O134" s="8" t="s">
        <v>222</v>
      </c>
      <c r="P134" s="8" t="s">
        <v>2358</v>
      </c>
      <c r="Q134" s="13" t="s">
        <v>2360</v>
      </c>
      <c r="R134" s="8" t="s">
        <v>2361</v>
      </c>
      <c r="S134" s="3">
        <v>1168</v>
      </c>
      <c r="T134" s="3">
        <v>1</v>
      </c>
      <c r="U134" s="14" t="str">
        <f ca="1">IFERROR(__xludf.DUMMYFUNCTION("lower( trim ( (REGEXEXTRACT(D133,""^(?:https?:\/\/)?(?:[^@\n]+@)?(?:www\.)?([^:\/\n]+)""))))"),"delphix.com")</f>
        <v>delphix.com</v>
      </c>
      <c r="V134" s="17" t="str">
        <f ca="1">IF(LEN(TRIM(D134))= 0,"",CONCATENATE("domains = domains.concat(", CHAR(34), U134, CHAR(34), ");"))</f>
        <v>domains = domains.concat("delphix.com");</v>
      </c>
      <c r="W134">
        <f>VLOOKUP(C134,'Copy of Pivot Position'!A:C,3,FALSE)</f>
        <v>10</v>
      </c>
      <c r="X134">
        <f>IF(D134="","",COUNTIF($D$1:D133,D134))</f>
        <v>0</v>
      </c>
      <c r="Y134">
        <f>IF(F134="","",COUNTIF($F$1:F134,F134))</f>
        <v>1</v>
      </c>
      <c r="AA134" s="16">
        <f t="shared" si="14"/>
        <v>0.85600000000000009</v>
      </c>
      <c r="AB134" s="16"/>
    </row>
    <row r="135" spans="1:28" ht="13" x14ac:dyDescent="0.15">
      <c r="A135" s="8" t="s">
        <v>2218</v>
      </c>
      <c r="B135" s="8" t="s">
        <v>3601</v>
      </c>
      <c r="C135" s="8" t="s">
        <v>304</v>
      </c>
      <c r="D135" s="8" t="s">
        <v>3603</v>
      </c>
      <c r="E135" s="8" t="s">
        <v>3604</v>
      </c>
      <c r="F135" s="12" t="s">
        <v>3605</v>
      </c>
      <c r="G135" s="8" t="s">
        <v>46</v>
      </c>
      <c r="H135" s="3">
        <v>429</v>
      </c>
      <c r="I135" s="12" t="s">
        <v>3606</v>
      </c>
      <c r="J135" s="13" t="s">
        <v>3607</v>
      </c>
      <c r="K135" s="8" t="s">
        <v>50</v>
      </c>
      <c r="L135" s="8" t="s">
        <v>51</v>
      </c>
      <c r="M135" s="8" t="s">
        <v>222</v>
      </c>
      <c r="N135" s="8" t="s">
        <v>222</v>
      </c>
      <c r="O135" s="8" t="s">
        <v>222</v>
      </c>
      <c r="P135" s="8" t="s">
        <v>222</v>
      </c>
      <c r="Q135" s="8" t="s">
        <v>222</v>
      </c>
      <c r="R135" s="8" t="s">
        <v>222</v>
      </c>
      <c r="S135" s="3">
        <v>604</v>
      </c>
      <c r="T135" s="3">
        <v>2</v>
      </c>
      <c r="W135">
        <f>VLOOKUP(C135,'Copy of Pivot Position'!A:C,3,FALSE)</f>
        <v>9</v>
      </c>
      <c r="X135">
        <f>IF(D135="","",COUNTIF($D$1:D134,D135))</f>
        <v>0</v>
      </c>
      <c r="Y135">
        <f>IF(F135="","",COUNTIF($F$1:F135,F135))</f>
        <v>1</v>
      </c>
      <c r="AA135" s="16">
        <f t="shared" si="14"/>
        <v>0.85600000000000009</v>
      </c>
      <c r="AB135" s="16"/>
    </row>
    <row r="136" spans="1:28" ht="16" x14ac:dyDescent="0.2">
      <c r="A136" s="8" t="s">
        <v>3616</v>
      </c>
      <c r="B136" s="8" t="s">
        <v>3617</v>
      </c>
      <c r="C136" s="8" t="s">
        <v>42</v>
      </c>
      <c r="D136" s="8" t="s">
        <v>3618</v>
      </c>
      <c r="E136" s="8" t="s">
        <v>3619</v>
      </c>
      <c r="F136" s="12" t="s">
        <v>3620</v>
      </c>
      <c r="G136" s="8" t="s">
        <v>70</v>
      </c>
      <c r="H136" s="3">
        <v>430</v>
      </c>
      <c r="I136" s="12" t="s">
        <v>3621</v>
      </c>
      <c r="J136" s="13" t="s">
        <v>3622</v>
      </c>
      <c r="K136" s="8" t="s">
        <v>50</v>
      </c>
      <c r="L136" s="8" t="s">
        <v>120</v>
      </c>
      <c r="M136" s="8" t="s">
        <v>52</v>
      </c>
      <c r="N136" s="8" t="s">
        <v>1052</v>
      </c>
      <c r="O136" s="8" t="s">
        <v>97</v>
      </c>
      <c r="P136" s="8" t="s">
        <v>3623</v>
      </c>
      <c r="Q136" s="13" t="s">
        <v>3624</v>
      </c>
      <c r="R136" s="8" t="s">
        <v>3625</v>
      </c>
      <c r="S136" s="3">
        <v>2573</v>
      </c>
      <c r="T136" s="3">
        <v>1</v>
      </c>
      <c r="U136" s="14" t="str">
        <f t="shared" ref="U136:U148" ca="1" si="15">IFERROR(__xludf.DUMMYFUNCTION("lower( trim ( (REGEXEXTRACT(D136,""^(?:https?:\/\/)?(?:[^@\n]+@)?(?:www\.)?([^:\/\n]+)""))))"),"icertis.com")</f>
        <v>icertis.com</v>
      </c>
      <c r="V136" s="15" t="str">
        <f t="shared" ref="V136:V148" ca="1" si="16">IF(LEN(TRIM(D136))= 0,"",CONCATENATE("domains = domains.concat(", CHAR(34), U136, CHAR(34), ");"))</f>
        <v>domains = domains.concat("icertis.com");</v>
      </c>
      <c r="W136">
        <f>VLOOKUP(C136,'Copy of Pivot Position'!A:C,3,FALSE)</f>
        <v>10</v>
      </c>
      <c r="X136">
        <f>IF(D136="","",COUNTIF($D$1:D135,D136))</f>
        <v>0</v>
      </c>
      <c r="Y136">
        <f>IF(F136="","",COUNTIF($F$1:F136,F136))</f>
        <v>1</v>
      </c>
      <c r="AA136" s="16">
        <f t="shared" si="14"/>
        <v>0.85200000000000009</v>
      </c>
      <c r="AB136" s="16"/>
    </row>
    <row r="137" spans="1:28" ht="16" x14ac:dyDescent="0.2">
      <c r="A137" s="8" t="s">
        <v>167</v>
      </c>
      <c r="B137" s="8" t="s">
        <v>3647</v>
      </c>
      <c r="C137" s="8" t="s">
        <v>3648</v>
      </c>
      <c r="D137" s="8" t="s">
        <v>3649</v>
      </c>
      <c r="E137" s="8" t="s">
        <v>3651</v>
      </c>
      <c r="F137" s="12" t="s">
        <v>3653</v>
      </c>
      <c r="G137" s="8" t="s">
        <v>46</v>
      </c>
      <c r="H137" s="3">
        <v>430</v>
      </c>
      <c r="I137" s="12" t="s">
        <v>3655</v>
      </c>
      <c r="J137" s="13" t="s">
        <v>3656</v>
      </c>
      <c r="K137" s="8" t="s">
        <v>50</v>
      </c>
      <c r="L137" s="8" t="s">
        <v>51</v>
      </c>
      <c r="M137" s="8" t="s">
        <v>52</v>
      </c>
      <c r="N137" s="8" t="s">
        <v>193</v>
      </c>
      <c r="O137" s="8" t="s">
        <v>195</v>
      </c>
      <c r="P137" s="8" t="s">
        <v>3657</v>
      </c>
      <c r="Q137" s="13" t="s">
        <v>675</v>
      </c>
      <c r="R137" s="8" t="s">
        <v>222</v>
      </c>
      <c r="S137" s="3">
        <v>948</v>
      </c>
      <c r="T137" s="3">
        <v>2</v>
      </c>
      <c r="U137" s="14" t="str">
        <f t="shared" ca="1" si="15"/>
        <v>icertis.com</v>
      </c>
      <c r="V137" s="15" t="str">
        <f t="shared" ca="1" si="16"/>
        <v>domains = domains.concat("icertis.com");</v>
      </c>
      <c r="W137">
        <f>VLOOKUP(C137,'Copy of Pivot Position'!A:C,3,FALSE)</f>
        <v>9</v>
      </c>
      <c r="X137">
        <f>IF(D137="","",COUNTIF($D$1:D136,D137))</f>
        <v>0</v>
      </c>
      <c r="Y137">
        <f>IF(F137="","",COUNTIF($F$1:F137,F137))</f>
        <v>1</v>
      </c>
      <c r="AA137" s="16">
        <f t="shared" si="14"/>
        <v>0.85200000000000009</v>
      </c>
      <c r="AB137" s="16"/>
    </row>
    <row r="138" spans="1:28" ht="16" x14ac:dyDescent="0.2">
      <c r="A138" s="8" t="s">
        <v>3094</v>
      </c>
      <c r="B138" s="8" t="s">
        <v>3095</v>
      </c>
      <c r="C138" s="8" t="s">
        <v>42</v>
      </c>
      <c r="D138" s="8" t="s">
        <v>3096</v>
      </c>
      <c r="E138" s="8" t="s">
        <v>3097</v>
      </c>
      <c r="F138" s="12" t="s">
        <v>2871</v>
      </c>
      <c r="G138" s="8" t="s">
        <v>49</v>
      </c>
      <c r="H138" s="3">
        <v>282</v>
      </c>
      <c r="I138" s="12" t="s">
        <v>3099</v>
      </c>
      <c r="J138" s="13" t="s">
        <v>3101</v>
      </c>
      <c r="K138" s="8" t="s">
        <v>50</v>
      </c>
      <c r="L138" s="8" t="s">
        <v>120</v>
      </c>
      <c r="M138" s="8" t="s">
        <v>52</v>
      </c>
      <c r="N138" s="8" t="s">
        <v>84</v>
      </c>
      <c r="O138" s="8" t="s">
        <v>85</v>
      </c>
      <c r="P138" s="8" t="s">
        <v>3105</v>
      </c>
      <c r="Q138" s="13" t="s">
        <v>849</v>
      </c>
      <c r="R138" s="8" t="s">
        <v>222</v>
      </c>
      <c r="S138" s="3">
        <v>1225</v>
      </c>
      <c r="T138" s="3">
        <v>1</v>
      </c>
      <c r="U138" s="14" t="str">
        <f t="shared" ca="1" si="15"/>
        <v>icertis.com</v>
      </c>
      <c r="V138" s="15" t="str">
        <f t="shared" ca="1" si="16"/>
        <v>domains = domains.concat("icertis.com");</v>
      </c>
      <c r="W138">
        <f>VLOOKUP(C138,'Copy of Pivot Position'!A:C,3,FALSE)</f>
        <v>10</v>
      </c>
      <c r="X138">
        <f>IF(D138="","",COUNTIF($D$1:D137,D138))</f>
        <v>0</v>
      </c>
      <c r="Y138">
        <f>IF(F138="","",COUNTIF($F$1:F138,F138))</f>
        <v>1</v>
      </c>
      <c r="AA138" s="16">
        <f t="shared" si="14"/>
        <v>0.85199999999999987</v>
      </c>
      <c r="AB138" s="16"/>
    </row>
    <row r="139" spans="1:28" ht="16" x14ac:dyDescent="0.2">
      <c r="A139" s="8" t="s">
        <v>2195</v>
      </c>
      <c r="B139" s="8" t="s">
        <v>2197</v>
      </c>
      <c r="C139" s="8" t="s">
        <v>2198</v>
      </c>
      <c r="D139" s="8" t="s">
        <v>2199</v>
      </c>
      <c r="E139" s="8" t="s">
        <v>2200</v>
      </c>
      <c r="F139" s="12" t="s">
        <v>2010</v>
      </c>
      <c r="G139" s="8" t="s">
        <v>70</v>
      </c>
      <c r="H139" s="3">
        <v>281</v>
      </c>
      <c r="I139" s="12" t="s">
        <v>2204</v>
      </c>
      <c r="J139" s="13" t="s">
        <v>2205</v>
      </c>
      <c r="K139" s="8" t="s">
        <v>50</v>
      </c>
      <c r="L139" s="8" t="s">
        <v>120</v>
      </c>
      <c r="M139" s="8" t="s">
        <v>52</v>
      </c>
      <c r="N139" s="8" t="s">
        <v>2207</v>
      </c>
      <c r="O139" s="8" t="s">
        <v>54</v>
      </c>
      <c r="P139" s="8" t="s">
        <v>2210</v>
      </c>
      <c r="Q139" s="13" t="s">
        <v>2211</v>
      </c>
      <c r="R139" s="8" t="s">
        <v>2213</v>
      </c>
      <c r="S139" s="3">
        <v>1157</v>
      </c>
      <c r="T139" s="3">
        <v>1</v>
      </c>
      <c r="U139" s="14" t="str">
        <f t="shared" ca="1" si="15"/>
        <v>icertis.com</v>
      </c>
      <c r="V139" s="15" t="str">
        <f t="shared" ca="1" si="16"/>
        <v>domains = domains.concat("icertis.com");</v>
      </c>
      <c r="W139">
        <f>VLOOKUP(C139,'Copy of Pivot Position'!A:C,3,FALSE)</f>
        <v>10</v>
      </c>
      <c r="X139">
        <f>IF(D139="","",COUNTIF($D$1:D138,D139))</f>
        <v>0</v>
      </c>
      <c r="Y139">
        <f>IF(F139="","",COUNTIF($F$1:F139,F139))</f>
        <v>1</v>
      </c>
      <c r="AA139" s="16">
        <f t="shared" si="14"/>
        <v>0.85000000000000009</v>
      </c>
      <c r="AB139" s="16"/>
    </row>
    <row r="140" spans="1:28" ht="16" x14ac:dyDescent="0.2">
      <c r="A140" s="8" t="s">
        <v>3686</v>
      </c>
      <c r="B140" s="8" t="s">
        <v>3687</v>
      </c>
      <c r="C140" s="8" t="s">
        <v>42</v>
      </c>
      <c r="D140" s="8" t="s">
        <v>3689</v>
      </c>
      <c r="E140" s="8" t="s">
        <v>3385</v>
      </c>
      <c r="F140" s="12" t="s">
        <v>3386</v>
      </c>
      <c r="G140" s="8" t="s">
        <v>49</v>
      </c>
      <c r="H140" s="3">
        <v>432</v>
      </c>
      <c r="I140" s="12" t="s">
        <v>3692</v>
      </c>
      <c r="J140" s="13" t="s">
        <v>3693</v>
      </c>
      <c r="K140" s="8" t="s">
        <v>50</v>
      </c>
      <c r="L140" s="8" t="s">
        <v>51</v>
      </c>
      <c r="M140" s="8" t="s">
        <v>52</v>
      </c>
      <c r="N140" s="8" t="s">
        <v>3395</v>
      </c>
      <c r="O140" s="8" t="s">
        <v>54</v>
      </c>
      <c r="P140" s="8" t="s">
        <v>3396</v>
      </c>
      <c r="Q140" s="13" t="s">
        <v>3398</v>
      </c>
      <c r="R140" s="8" t="s">
        <v>3399</v>
      </c>
      <c r="S140" s="3">
        <v>2356</v>
      </c>
      <c r="T140" s="3">
        <v>1</v>
      </c>
      <c r="U140" s="14" t="str">
        <f t="shared" ca="1" si="15"/>
        <v>icertis.com</v>
      </c>
      <c r="V140" s="15" t="str">
        <f t="shared" ca="1" si="16"/>
        <v>domains = domains.concat("icertis.com");</v>
      </c>
      <c r="W140">
        <f>VLOOKUP(C140,'Copy of Pivot Position'!A:C,3,FALSE)</f>
        <v>10</v>
      </c>
      <c r="X140">
        <f>IF(D140="","",COUNTIF($D$1:D139,D140))</f>
        <v>0</v>
      </c>
      <c r="Y140">
        <f>IF(F140="","",COUNTIF($F$1:F140,F140))</f>
        <v>2</v>
      </c>
      <c r="AA140" s="16">
        <f t="shared" si="14"/>
        <v>0.84800000000000009</v>
      </c>
      <c r="AB140" s="16"/>
    </row>
    <row r="141" spans="1:28" ht="16" x14ac:dyDescent="0.2">
      <c r="A141" s="8" t="s">
        <v>682</v>
      </c>
      <c r="B141" s="8" t="s">
        <v>3703</v>
      </c>
      <c r="C141" s="8" t="s">
        <v>42</v>
      </c>
      <c r="D141" s="8" t="s">
        <v>3704</v>
      </c>
      <c r="E141" s="8" t="s">
        <v>3705</v>
      </c>
      <c r="F141" s="12" t="s">
        <v>3285</v>
      </c>
      <c r="G141" s="8" t="s">
        <v>3706</v>
      </c>
      <c r="H141" s="3">
        <v>432</v>
      </c>
      <c r="I141" s="12" t="s">
        <v>3707</v>
      </c>
      <c r="J141" s="13" t="s">
        <v>3708</v>
      </c>
      <c r="K141" s="8" t="s">
        <v>50</v>
      </c>
      <c r="L141" s="8" t="s">
        <v>120</v>
      </c>
      <c r="M141" s="8" t="s">
        <v>52</v>
      </c>
      <c r="N141" s="8" t="s">
        <v>1278</v>
      </c>
      <c r="O141" s="8" t="s">
        <v>97</v>
      </c>
      <c r="P141" s="8" t="s">
        <v>3709</v>
      </c>
      <c r="Q141" s="13" t="s">
        <v>1851</v>
      </c>
      <c r="R141" s="8" t="s">
        <v>3710</v>
      </c>
      <c r="S141" s="3">
        <v>2551</v>
      </c>
      <c r="T141" s="3">
        <v>1</v>
      </c>
      <c r="U141" s="14" t="str">
        <f t="shared" ca="1" si="15"/>
        <v>icertis.com</v>
      </c>
      <c r="V141" s="15" t="str">
        <f t="shared" ca="1" si="16"/>
        <v>domains = domains.concat("icertis.com");</v>
      </c>
      <c r="W141">
        <f>VLOOKUP(C141,'Copy of Pivot Position'!A:C,3,FALSE)</f>
        <v>10</v>
      </c>
      <c r="X141">
        <f>IF(D141="","",COUNTIF($D$1:D140,D141))</f>
        <v>0</v>
      </c>
      <c r="Y141">
        <f>IF(F141="","",COUNTIF($F$1:F141,F141))</f>
        <v>1</v>
      </c>
      <c r="Z141" s="3">
        <v>0</v>
      </c>
      <c r="AA141" s="16">
        <f t="shared" si="14"/>
        <v>0.84800000000000009</v>
      </c>
      <c r="AB141" s="16"/>
    </row>
    <row r="142" spans="1:28" ht="16" x14ac:dyDescent="0.2">
      <c r="A142" s="8" t="s">
        <v>428</v>
      </c>
      <c r="B142" s="8" t="s">
        <v>3718</v>
      </c>
      <c r="C142" s="8" t="s">
        <v>42</v>
      </c>
      <c r="D142" s="8" t="s">
        <v>3719</v>
      </c>
      <c r="E142" s="8" t="s">
        <v>3720</v>
      </c>
      <c r="F142" s="12" t="s">
        <v>3721</v>
      </c>
      <c r="G142" s="8" t="s">
        <v>3722</v>
      </c>
      <c r="H142" s="3">
        <v>279</v>
      </c>
      <c r="I142" s="12" t="s">
        <v>3724</v>
      </c>
      <c r="J142" s="13" t="s">
        <v>3725</v>
      </c>
      <c r="K142" s="8" t="s">
        <v>50</v>
      </c>
      <c r="L142" s="8" t="s">
        <v>120</v>
      </c>
      <c r="M142" s="8" t="s">
        <v>52</v>
      </c>
      <c r="N142" s="8" t="s">
        <v>73</v>
      </c>
      <c r="O142" s="8" t="s">
        <v>54</v>
      </c>
      <c r="P142" s="8" t="s">
        <v>3728</v>
      </c>
      <c r="Q142" s="13" t="s">
        <v>3423</v>
      </c>
      <c r="R142" s="8" t="s">
        <v>3730</v>
      </c>
      <c r="S142" s="3">
        <v>1384</v>
      </c>
      <c r="T142" s="3">
        <v>1</v>
      </c>
      <c r="U142" s="14" t="str">
        <f t="shared" ca="1" si="15"/>
        <v>icertis.com</v>
      </c>
      <c r="V142" s="15" t="str">
        <f t="shared" ca="1" si="16"/>
        <v>domains = domains.concat("icertis.com");</v>
      </c>
      <c r="W142">
        <f>VLOOKUP(C142,'Copy of Pivot Position'!A:C,3,FALSE)</f>
        <v>10</v>
      </c>
      <c r="X142">
        <f>IF(D142="","",COUNTIF($D$1:D141,D142))</f>
        <v>0</v>
      </c>
      <c r="Y142">
        <f>IF(F142="","",COUNTIF($F$1:F142,F142))</f>
        <v>1</v>
      </c>
      <c r="AA142" s="16">
        <f t="shared" si="14"/>
        <v>0.84399999999999986</v>
      </c>
      <c r="AB142" s="16"/>
    </row>
    <row r="143" spans="1:28" ht="16" x14ac:dyDescent="0.2">
      <c r="A143" s="8" t="s">
        <v>3742</v>
      </c>
      <c r="B143" s="8" t="s">
        <v>3743</v>
      </c>
      <c r="C143" s="8" t="s">
        <v>42</v>
      </c>
      <c r="D143" s="8" t="s">
        <v>3744</v>
      </c>
      <c r="E143" s="8" t="s">
        <v>3745</v>
      </c>
      <c r="F143" s="12" t="s">
        <v>3746</v>
      </c>
      <c r="G143" s="8" t="s">
        <v>49</v>
      </c>
      <c r="H143" s="3">
        <v>279</v>
      </c>
      <c r="I143" s="12" t="s">
        <v>3747</v>
      </c>
      <c r="J143" s="13" t="s">
        <v>3748</v>
      </c>
      <c r="K143" s="8" t="s">
        <v>50</v>
      </c>
      <c r="L143" s="8" t="s">
        <v>120</v>
      </c>
      <c r="M143" s="8" t="s">
        <v>52</v>
      </c>
      <c r="N143" s="8" t="s">
        <v>3749</v>
      </c>
      <c r="O143" s="8" t="s">
        <v>175</v>
      </c>
      <c r="P143" s="8" t="s">
        <v>3750</v>
      </c>
      <c r="Q143" s="13" t="s">
        <v>3751</v>
      </c>
      <c r="R143" s="8" t="s">
        <v>222</v>
      </c>
      <c r="S143" s="3">
        <v>769</v>
      </c>
      <c r="T143" s="3">
        <v>2</v>
      </c>
      <c r="U143" s="14" t="str">
        <f t="shared" ca="1" si="15"/>
        <v>icertis.com</v>
      </c>
      <c r="V143" s="15" t="str">
        <f t="shared" ca="1" si="16"/>
        <v>domains = domains.concat("icertis.com");</v>
      </c>
      <c r="W143">
        <f>VLOOKUP(C143,'Copy of Pivot Position'!A:C,3,FALSE)</f>
        <v>10</v>
      </c>
      <c r="X143">
        <f>IF(D143="","",COUNTIF($D$1:D142,D143))</f>
        <v>0</v>
      </c>
      <c r="Y143">
        <f>IF(F143="","",COUNTIF($F$1:F143,F143))</f>
        <v>1</v>
      </c>
      <c r="AA143" s="16">
        <f t="shared" si="14"/>
        <v>0.84399999999999986</v>
      </c>
      <c r="AB143" s="16"/>
    </row>
    <row r="144" spans="1:28" ht="16" x14ac:dyDescent="0.2">
      <c r="A144" s="8" t="s">
        <v>3406</v>
      </c>
      <c r="B144" s="8" t="s">
        <v>3407</v>
      </c>
      <c r="C144" s="8" t="s">
        <v>42</v>
      </c>
      <c r="D144" s="8" t="s">
        <v>3408</v>
      </c>
      <c r="E144" s="8" t="s">
        <v>3409</v>
      </c>
      <c r="F144" s="12" t="s">
        <v>3145</v>
      </c>
      <c r="G144" s="8" t="s">
        <v>49</v>
      </c>
      <c r="H144" s="3">
        <v>278</v>
      </c>
      <c r="I144" s="12" t="s">
        <v>3411</v>
      </c>
      <c r="J144" s="13" t="s">
        <v>3412</v>
      </c>
      <c r="K144" s="8" t="s">
        <v>50</v>
      </c>
      <c r="L144" s="8" t="s">
        <v>120</v>
      </c>
      <c r="M144" s="8" t="s">
        <v>52</v>
      </c>
      <c r="N144" s="8" t="s">
        <v>3186</v>
      </c>
      <c r="O144" s="8" t="s">
        <v>1593</v>
      </c>
      <c r="P144" s="8" t="s">
        <v>3413</v>
      </c>
      <c r="Q144" s="13" t="s">
        <v>3188</v>
      </c>
      <c r="R144" s="8" t="s">
        <v>3414</v>
      </c>
      <c r="S144" s="3">
        <v>1250</v>
      </c>
      <c r="T144" s="3">
        <v>1</v>
      </c>
      <c r="U144" s="14" t="str">
        <f t="shared" ca="1" si="15"/>
        <v>icertis.com</v>
      </c>
      <c r="V144" s="15" t="str">
        <f t="shared" ca="1" si="16"/>
        <v>domains = domains.concat("icertis.com");</v>
      </c>
      <c r="W144">
        <f>VLOOKUP(C144,'Copy of Pivot Position'!A:C,3,FALSE)</f>
        <v>10</v>
      </c>
      <c r="X144">
        <f>IF(D144="","",COUNTIF($D$1:D143,D144))</f>
        <v>0</v>
      </c>
      <c r="Y144">
        <f>IF(F144="","",COUNTIF($F$1:F144,F144))</f>
        <v>1</v>
      </c>
      <c r="AA144" s="16">
        <f t="shared" si="14"/>
        <v>0.84200000000000008</v>
      </c>
      <c r="AB144" s="16"/>
    </row>
    <row r="145" spans="1:28" ht="16" x14ac:dyDescent="0.2">
      <c r="A145" s="8" t="s">
        <v>1909</v>
      </c>
      <c r="B145" s="8" t="s">
        <v>3768</v>
      </c>
      <c r="C145" s="8" t="s">
        <v>42</v>
      </c>
      <c r="D145" s="8" t="s">
        <v>3769</v>
      </c>
      <c r="E145" s="8" t="s">
        <v>3770</v>
      </c>
      <c r="F145" s="12" t="s">
        <v>3771</v>
      </c>
      <c r="G145" s="8" t="s">
        <v>70</v>
      </c>
      <c r="H145" s="3">
        <v>278</v>
      </c>
      <c r="I145" s="12" t="s">
        <v>3772</v>
      </c>
      <c r="J145" s="13" t="s">
        <v>3773</v>
      </c>
      <c r="K145" s="8" t="s">
        <v>50</v>
      </c>
      <c r="L145" s="8" t="s">
        <v>51</v>
      </c>
      <c r="M145" s="8" t="s">
        <v>52</v>
      </c>
      <c r="N145" s="8" t="s">
        <v>150</v>
      </c>
      <c r="O145" s="8" t="s">
        <v>54</v>
      </c>
      <c r="P145" s="8" t="s">
        <v>3774</v>
      </c>
      <c r="Q145" s="13" t="s">
        <v>3775</v>
      </c>
      <c r="R145" s="8" t="s">
        <v>3776</v>
      </c>
      <c r="S145" s="3">
        <v>1534</v>
      </c>
      <c r="T145" s="3">
        <v>1</v>
      </c>
      <c r="U145" s="14" t="str">
        <f t="shared" ca="1" si="15"/>
        <v>icertis.com</v>
      </c>
      <c r="V145" s="15" t="str">
        <f t="shared" ca="1" si="16"/>
        <v>domains = domains.concat("icertis.com");</v>
      </c>
      <c r="W145">
        <f>VLOOKUP(C145,'Copy of Pivot Position'!A:C,3,FALSE)</f>
        <v>10</v>
      </c>
      <c r="X145">
        <f>IF(D145="","",COUNTIF($D$1:D144,D145))</f>
        <v>0</v>
      </c>
      <c r="Y145">
        <f>IF(F145="","",COUNTIF($F$1:F145,F145))</f>
        <v>1</v>
      </c>
      <c r="AA145" s="16">
        <f t="shared" si="14"/>
        <v>0.84200000000000008</v>
      </c>
      <c r="AB145" s="16"/>
    </row>
    <row r="146" spans="1:28" ht="16" x14ac:dyDescent="0.2">
      <c r="A146" s="8" t="s">
        <v>1502</v>
      </c>
      <c r="B146" s="8" t="s">
        <v>3787</v>
      </c>
      <c r="C146" s="8" t="s">
        <v>304</v>
      </c>
      <c r="D146" s="8" t="s">
        <v>3788</v>
      </c>
      <c r="E146" s="8" t="s">
        <v>3789</v>
      </c>
      <c r="F146" s="12" t="s">
        <v>3790</v>
      </c>
      <c r="G146" s="8" t="s">
        <v>49</v>
      </c>
      <c r="H146" s="3">
        <v>441</v>
      </c>
      <c r="I146" s="12" t="s">
        <v>3794</v>
      </c>
      <c r="J146" s="13" t="s">
        <v>3796</v>
      </c>
      <c r="K146" s="8" t="s">
        <v>50</v>
      </c>
      <c r="L146" s="8" t="s">
        <v>120</v>
      </c>
      <c r="M146" s="8" t="s">
        <v>52</v>
      </c>
      <c r="N146" s="8" t="s">
        <v>3797</v>
      </c>
      <c r="O146" s="8" t="s">
        <v>3798</v>
      </c>
      <c r="P146" s="8" t="s">
        <v>3799</v>
      </c>
      <c r="Q146" s="13" t="s">
        <v>3800</v>
      </c>
      <c r="R146" s="8" t="s">
        <v>3802</v>
      </c>
      <c r="S146" s="3">
        <v>786</v>
      </c>
      <c r="T146" s="3">
        <v>2</v>
      </c>
      <c r="U146" s="14" t="str">
        <f t="shared" ca="1" si="15"/>
        <v>icertis.com</v>
      </c>
      <c r="V146" s="17" t="str">
        <f t="shared" ca="1" si="16"/>
        <v>domains = domains.concat("icertis.com");</v>
      </c>
      <c r="W146">
        <f>VLOOKUP(C146,'Copy of Pivot Position'!A:C,3,FALSE)</f>
        <v>9</v>
      </c>
      <c r="X146">
        <f>IF(D146="","",COUNTIF($D$1:D145,D146))</f>
        <v>0</v>
      </c>
      <c r="Y146">
        <f>IF(F146="","",COUNTIF($F$1:F146,F146))</f>
        <v>1</v>
      </c>
      <c r="AA146" s="16">
        <f t="shared" si="14"/>
        <v>0.84200000000000008</v>
      </c>
      <c r="AB146" s="16"/>
    </row>
    <row r="147" spans="1:28" ht="16" x14ac:dyDescent="0.2">
      <c r="A147" s="8" t="s">
        <v>3812</v>
      </c>
      <c r="B147" s="8" t="s">
        <v>3814</v>
      </c>
      <c r="C147" s="8" t="s">
        <v>42</v>
      </c>
      <c r="D147" s="8" t="s">
        <v>3815</v>
      </c>
      <c r="E147" s="8" t="s">
        <v>3816</v>
      </c>
      <c r="F147" s="12" t="s">
        <v>3817</v>
      </c>
      <c r="G147" s="8" t="s">
        <v>3819</v>
      </c>
      <c r="H147" s="3">
        <v>277</v>
      </c>
      <c r="I147" s="12" t="s">
        <v>3820</v>
      </c>
      <c r="J147" s="13" t="s">
        <v>3822</v>
      </c>
      <c r="K147" s="8" t="s">
        <v>50</v>
      </c>
      <c r="L147" s="8" t="s">
        <v>120</v>
      </c>
      <c r="M147" s="8" t="s">
        <v>52</v>
      </c>
      <c r="N147" s="8" t="s">
        <v>60</v>
      </c>
      <c r="O147" s="8" t="s">
        <v>54</v>
      </c>
      <c r="P147" s="8" t="s">
        <v>3824</v>
      </c>
      <c r="Q147" s="13" t="s">
        <v>156</v>
      </c>
      <c r="R147" s="8" t="s">
        <v>3825</v>
      </c>
      <c r="S147" s="3">
        <v>1451</v>
      </c>
      <c r="T147" s="3">
        <v>1</v>
      </c>
      <c r="U147" s="14" t="str">
        <f t="shared" ca="1" si="15"/>
        <v>icertis.com</v>
      </c>
      <c r="V147" s="17" t="str">
        <f t="shared" ca="1" si="16"/>
        <v>domains = domains.concat("icertis.com");</v>
      </c>
      <c r="W147">
        <f>VLOOKUP(C147,'Copy of Pivot Position'!A:C,3,FALSE)</f>
        <v>10</v>
      </c>
      <c r="X147">
        <f>IF(D147="","",COUNTIF($D$1:D146,D147))</f>
        <v>0</v>
      </c>
      <c r="Y147">
        <f>IF(F147="","",COUNTIF($F$1:F147,F147))</f>
        <v>1</v>
      </c>
      <c r="AA147" s="16">
        <f t="shared" si="14"/>
        <v>0.83999999999999986</v>
      </c>
      <c r="AB147" s="16"/>
    </row>
    <row r="148" spans="1:28" ht="16" x14ac:dyDescent="0.2">
      <c r="A148" s="8" t="s">
        <v>3837</v>
      </c>
      <c r="B148" s="8" t="s">
        <v>3749</v>
      </c>
      <c r="C148" s="8" t="s">
        <v>180</v>
      </c>
      <c r="D148" s="8" t="s">
        <v>3838</v>
      </c>
      <c r="E148" s="8" t="s">
        <v>3839</v>
      </c>
      <c r="F148" s="12" t="s">
        <v>3840</v>
      </c>
      <c r="G148" s="8" t="s">
        <v>49</v>
      </c>
      <c r="H148" s="3">
        <v>443</v>
      </c>
      <c r="I148" s="12" t="s">
        <v>3841</v>
      </c>
      <c r="J148" s="13" t="s">
        <v>3842</v>
      </c>
      <c r="K148" s="8" t="s">
        <v>50</v>
      </c>
      <c r="L148" s="8" t="s">
        <v>51</v>
      </c>
      <c r="M148" s="8" t="s">
        <v>52</v>
      </c>
      <c r="N148" s="8" t="s">
        <v>3843</v>
      </c>
      <c r="O148" s="8" t="s">
        <v>1763</v>
      </c>
      <c r="P148" s="8" t="s">
        <v>3844</v>
      </c>
      <c r="Q148" s="13" t="s">
        <v>3845</v>
      </c>
      <c r="R148" s="8" t="s">
        <v>3846</v>
      </c>
      <c r="S148" s="3">
        <v>1585</v>
      </c>
      <c r="T148" s="3">
        <v>1</v>
      </c>
      <c r="U148" s="14" t="str">
        <f t="shared" ca="1" si="15"/>
        <v>icertis.com</v>
      </c>
      <c r="V148" s="17" t="str">
        <f t="shared" ca="1" si="16"/>
        <v>domains = domains.concat("icertis.com");</v>
      </c>
      <c r="W148">
        <f>VLOOKUP(C148,'Copy of Pivot Position'!A:C,3,FALSE)</f>
        <v>10</v>
      </c>
      <c r="X148">
        <f>IF(D148="","",COUNTIF($D$1:D147,D148))</f>
        <v>0</v>
      </c>
      <c r="Y148">
        <f>IF(F148="","",COUNTIF($F$1:F148,F148))</f>
        <v>1</v>
      </c>
      <c r="AA148" s="16">
        <f t="shared" si="14"/>
        <v>0.84000000000000008</v>
      </c>
      <c r="AB148" s="16"/>
    </row>
    <row r="149" spans="1:28" ht="13" x14ac:dyDescent="0.15">
      <c r="A149" s="8" t="s">
        <v>1839</v>
      </c>
      <c r="B149" s="8" t="s">
        <v>3855</v>
      </c>
      <c r="C149" s="8" t="s">
        <v>42</v>
      </c>
      <c r="D149" s="8" t="s">
        <v>3856</v>
      </c>
      <c r="E149" s="8" t="s">
        <v>3857</v>
      </c>
      <c r="F149" s="12" t="s">
        <v>3858</v>
      </c>
      <c r="G149" s="8" t="s">
        <v>49</v>
      </c>
      <c r="H149" s="3">
        <v>443</v>
      </c>
      <c r="I149" s="12" t="s">
        <v>3860</v>
      </c>
      <c r="J149" s="13" t="s">
        <v>3863</v>
      </c>
      <c r="K149" s="8" t="s">
        <v>50</v>
      </c>
      <c r="L149" s="8" t="s">
        <v>120</v>
      </c>
      <c r="M149" s="8" t="s">
        <v>52</v>
      </c>
      <c r="N149" s="8" t="s">
        <v>1309</v>
      </c>
      <c r="O149" s="8" t="s">
        <v>707</v>
      </c>
      <c r="P149" s="8" t="s">
        <v>3869</v>
      </c>
      <c r="Q149" s="13" t="s">
        <v>3870</v>
      </c>
      <c r="R149" s="8" t="s">
        <v>3872</v>
      </c>
      <c r="S149" s="3">
        <v>651</v>
      </c>
      <c r="T149" s="3">
        <v>2</v>
      </c>
      <c r="W149">
        <f>VLOOKUP(C149,'Copy of Pivot Position'!A:C,3,FALSE)</f>
        <v>10</v>
      </c>
      <c r="X149">
        <f>IF(D149="","",COUNTIF($D$1:D148,D149))</f>
        <v>0</v>
      </c>
      <c r="Y149">
        <f>IF(F149="","",COUNTIF($F$1:F149,F149))</f>
        <v>1</v>
      </c>
      <c r="AA149" s="16">
        <f t="shared" si="14"/>
        <v>0.84000000000000008</v>
      </c>
      <c r="AB149" s="16"/>
    </row>
    <row r="150" spans="1:28" ht="16" x14ac:dyDescent="0.2">
      <c r="A150" s="8" t="s">
        <v>1864</v>
      </c>
      <c r="B150" s="8" t="s">
        <v>1865</v>
      </c>
      <c r="C150" s="8" t="s">
        <v>42</v>
      </c>
      <c r="D150" s="8" t="s">
        <v>1866</v>
      </c>
      <c r="E150" s="8" t="s">
        <v>1867</v>
      </c>
      <c r="F150" s="12" t="s">
        <v>1712</v>
      </c>
      <c r="G150" s="8" t="s">
        <v>384</v>
      </c>
      <c r="H150" s="3">
        <v>276</v>
      </c>
      <c r="I150" s="12" t="s">
        <v>1868</v>
      </c>
      <c r="J150" s="13" t="s">
        <v>1869</v>
      </c>
      <c r="K150" s="8" t="s">
        <v>50</v>
      </c>
      <c r="L150" s="8" t="s">
        <v>51</v>
      </c>
      <c r="M150" s="8" t="s">
        <v>52</v>
      </c>
      <c r="N150" s="8" t="s">
        <v>84</v>
      </c>
      <c r="O150" s="8" t="s">
        <v>84</v>
      </c>
      <c r="P150" s="8" t="s">
        <v>133</v>
      </c>
      <c r="Q150" s="13" t="s">
        <v>134</v>
      </c>
      <c r="R150" s="8" t="s">
        <v>1870</v>
      </c>
      <c r="S150" s="3">
        <v>1135</v>
      </c>
      <c r="T150" s="3">
        <v>1</v>
      </c>
      <c r="U150" s="14" t="str">
        <f t="shared" ref="U150:U161" ca="1" si="17">IFERROR(__xludf.DUMMYFUNCTION("lower( trim ( (REGEXEXTRACT(D150,""^(?:https?:\/\/)?(?:[^@\n]+@)?(?:www\.)?([^:\/\n]+)""))))"),"axioma.com")</f>
        <v>axioma.com</v>
      </c>
      <c r="V150" s="17" t="str">
        <f t="shared" ref="V150:V161" ca="1" si="18">IF(LEN(TRIM(D150))= 0,"",CONCATENATE("domains = domains.concat(", CHAR(34), U150, CHAR(34), ");"))</f>
        <v>domains = domains.concat("axioma.com");</v>
      </c>
      <c r="W150">
        <f>VLOOKUP(C150,'Copy of Pivot Position'!A:C,3,FALSE)</f>
        <v>10</v>
      </c>
      <c r="X150">
        <f>IF(D150="","",COUNTIF($D$1:D149,D150))</f>
        <v>0</v>
      </c>
      <c r="Y150">
        <f>IF(F150="","",COUNTIF($F$1:F150,F150))</f>
        <v>1</v>
      </c>
      <c r="AA150" s="16">
        <f t="shared" si="14"/>
        <v>0.83800000000000008</v>
      </c>
      <c r="AB150" s="16"/>
    </row>
    <row r="151" spans="1:28" ht="16" x14ac:dyDescent="0.2">
      <c r="A151" s="8" t="s">
        <v>438</v>
      </c>
      <c r="B151" s="8" t="s">
        <v>3904</v>
      </c>
      <c r="C151" s="8" t="s">
        <v>42</v>
      </c>
      <c r="D151" s="8" t="s">
        <v>3905</v>
      </c>
      <c r="E151" s="8" t="s">
        <v>3906</v>
      </c>
      <c r="F151" s="12" t="s">
        <v>3907</v>
      </c>
      <c r="G151" s="8" t="s">
        <v>49</v>
      </c>
      <c r="H151" s="3">
        <v>276</v>
      </c>
      <c r="I151" s="12" t="s">
        <v>3910</v>
      </c>
      <c r="J151" s="13" t="s">
        <v>3912</v>
      </c>
      <c r="K151" s="8" t="s">
        <v>50</v>
      </c>
      <c r="L151" s="8" t="s">
        <v>120</v>
      </c>
      <c r="M151" s="8" t="s">
        <v>483</v>
      </c>
      <c r="N151" s="8" t="s">
        <v>1927</v>
      </c>
      <c r="O151" s="8" t="s">
        <v>653</v>
      </c>
      <c r="P151" s="8" t="s">
        <v>3916</v>
      </c>
      <c r="Q151" s="8" t="s">
        <v>3917</v>
      </c>
      <c r="R151" s="8" t="s">
        <v>3918</v>
      </c>
      <c r="S151" s="3">
        <v>659</v>
      </c>
      <c r="T151" s="3">
        <v>2</v>
      </c>
      <c r="U151" s="14" t="str">
        <f t="shared" ca="1" si="17"/>
        <v>axioma.com</v>
      </c>
      <c r="V151" s="17" t="str">
        <f t="shared" ca="1" si="18"/>
        <v>domains = domains.concat("axioma.com");</v>
      </c>
      <c r="W151">
        <f>VLOOKUP(C151,'Copy of Pivot Position'!A:C,3,FALSE)</f>
        <v>10</v>
      </c>
      <c r="X151">
        <f>IF(D151="","",COUNTIF($D$1:D150,D151))</f>
        <v>0</v>
      </c>
      <c r="Y151">
        <f>IF(F151="","",COUNTIF($F$1:F151,F151))</f>
        <v>1</v>
      </c>
      <c r="AA151" s="16">
        <f t="shared" si="14"/>
        <v>0.83800000000000008</v>
      </c>
      <c r="AB151" s="16"/>
    </row>
    <row r="152" spans="1:28" ht="16" x14ac:dyDescent="0.2">
      <c r="A152" s="8" t="s">
        <v>830</v>
      </c>
      <c r="B152" s="8" t="s">
        <v>2550</v>
      </c>
      <c r="C152" s="8" t="s">
        <v>180</v>
      </c>
      <c r="D152" s="8" t="s">
        <v>2551</v>
      </c>
      <c r="E152" s="8" t="s">
        <v>2552</v>
      </c>
      <c r="F152" s="12" t="s">
        <v>2334</v>
      </c>
      <c r="G152" s="8" t="s">
        <v>1701</v>
      </c>
      <c r="H152" s="3">
        <v>273</v>
      </c>
      <c r="I152" s="12" t="s">
        <v>2554</v>
      </c>
      <c r="J152" s="13" t="s">
        <v>2555</v>
      </c>
      <c r="K152" s="8" t="s">
        <v>50</v>
      </c>
      <c r="L152" s="8" t="s">
        <v>120</v>
      </c>
      <c r="M152" s="8" t="s">
        <v>52</v>
      </c>
      <c r="N152" s="8" t="s">
        <v>73</v>
      </c>
      <c r="O152" s="8" t="s">
        <v>54</v>
      </c>
      <c r="P152" s="8" t="s">
        <v>2556</v>
      </c>
      <c r="Q152" s="13" t="s">
        <v>268</v>
      </c>
      <c r="R152" s="8" t="s">
        <v>2557</v>
      </c>
      <c r="S152" s="3">
        <v>1182</v>
      </c>
      <c r="T152" s="3">
        <v>1</v>
      </c>
      <c r="U152" s="14" t="str">
        <f t="shared" ca="1" si="17"/>
        <v>axioma.com</v>
      </c>
      <c r="V152" s="15" t="str">
        <f t="shared" ca="1" si="18"/>
        <v>domains = domains.concat("axioma.com");</v>
      </c>
      <c r="W152">
        <f>VLOOKUP(C152,'Copy of Pivot Position'!A:C,3,FALSE)</f>
        <v>10</v>
      </c>
      <c r="X152">
        <f>IF(D152="","",COUNTIF($D$1:D151,D152))</f>
        <v>0</v>
      </c>
      <c r="Y152">
        <f>IF(F152="","",COUNTIF($F$1:F152,F152))</f>
        <v>1</v>
      </c>
      <c r="AA152" s="16">
        <f t="shared" si="14"/>
        <v>0.83400000000000007</v>
      </c>
      <c r="AB152" s="16"/>
    </row>
    <row r="153" spans="1:28" ht="16" x14ac:dyDescent="0.2">
      <c r="A153" s="8" t="s">
        <v>3931</v>
      </c>
      <c r="B153" s="8" t="s">
        <v>3932</v>
      </c>
      <c r="C153" s="8" t="s">
        <v>3933</v>
      </c>
      <c r="D153" s="8" t="s">
        <v>3934</v>
      </c>
      <c r="E153" s="8" t="s">
        <v>3935</v>
      </c>
      <c r="F153" s="12" t="s">
        <v>3936</v>
      </c>
      <c r="G153" s="8" t="s">
        <v>46</v>
      </c>
      <c r="H153" s="3">
        <v>273</v>
      </c>
      <c r="I153" s="12" t="s">
        <v>3937</v>
      </c>
      <c r="J153" s="13" t="s">
        <v>3938</v>
      </c>
      <c r="K153" s="8" t="s">
        <v>50</v>
      </c>
      <c r="L153" s="8" t="s">
        <v>120</v>
      </c>
      <c r="M153" s="8" t="s">
        <v>52</v>
      </c>
      <c r="N153" s="8" t="s">
        <v>84</v>
      </c>
      <c r="O153" s="8" t="s">
        <v>85</v>
      </c>
      <c r="P153" s="8" t="s">
        <v>3939</v>
      </c>
      <c r="Q153" s="13" t="s">
        <v>3940</v>
      </c>
      <c r="R153" s="8" t="s">
        <v>222</v>
      </c>
      <c r="S153" s="3">
        <v>2590</v>
      </c>
      <c r="T153" s="3">
        <v>1</v>
      </c>
      <c r="U153" s="14" t="str">
        <f t="shared" ca="1" si="17"/>
        <v>axioma.com</v>
      </c>
      <c r="V153" s="15" t="str">
        <f t="shared" ca="1" si="18"/>
        <v>domains = domains.concat("axioma.com");</v>
      </c>
      <c r="W153">
        <f>VLOOKUP(C153,'Copy of Pivot Position'!A:C,3,FALSE)</f>
        <v>10</v>
      </c>
      <c r="X153">
        <f>IF(D153="","",COUNTIF($D$1:D152,D153))</f>
        <v>0</v>
      </c>
      <c r="Y153">
        <f>IF(F153="","",COUNTIF($F$1:F153,F153))</f>
        <v>1</v>
      </c>
      <c r="AA153" s="16">
        <f t="shared" si="14"/>
        <v>0.83400000000000007</v>
      </c>
      <c r="AB153" s="16"/>
    </row>
    <row r="154" spans="1:28" ht="16" x14ac:dyDescent="0.2">
      <c r="A154" s="8" t="s">
        <v>167</v>
      </c>
      <c r="B154" s="8" t="s">
        <v>184</v>
      </c>
      <c r="C154" s="8" t="s">
        <v>42</v>
      </c>
      <c r="D154" s="8" t="s">
        <v>185</v>
      </c>
      <c r="E154" s="8" t="s">
        <v>186</v>
      </c>
      <c r="F154" s="12" t="s">
        <v>187</v>
      </c>
      <c r="G154" s="8" t="s">
        <v>49</v>
      </c>
      <c r="H154" s="3">
        <v>447</v>
      </c>
      <c r="I154" s="12" t="s">
        <v>191</v>
      </c>
      <c r="J154" s="13" t="s">
        <v>192</v>
      </c>
      <c r="K154" s="8" t="s">
        <v>50</v>
      </c>
      <c r="L154" s="8" t="s">
        <v>51</v>
      </c>
      <c r="M154" s="8" t="s">
        <v>52</v>
      </c>
      <c r="N154" s="8" t="s">
        <v>194</v>
      </c>
      <c r="O154" s="8" t="s">
        <v>54</v>
      </c>
      <c r="P154" s="8" t="s">
        <v>197</v>
      </c>
      <c r="Q154" s="13" t="s">
        <v>198</v>
      </c>
      <c r="R154" s="8" t="s">
        <v>200</v>
      </c>
      <c r="S154" s="3">
        <v>1018</v>
      </c>
      <c r="T154" s="3">
        <v>1</v>
      </c>
      <c r="U154" s="14" t="str">
        <f t="shared" ca="1" si="17"/>
        <v>axioma.com</v>
      </c>
      <c r="V154" s="15" t="str">
        <f t="shared" ca="1" si="18"/>
        <v>domains = domains.concat("axioma.com");</v>
      </c>
      <c r="W154">
        <f>VLOOKUP(C154,'Copy of Pivot Position'!A:C,3,FALSE)</f>
        <v>10</v>
      </c>
      <c r="X154">
        <f>IF(D154="","",COUNTIF($D$1:D153,D154))</f>
        <v>0</v>
      </c>
      <c r="Y154">
        <f>IF(F154="","",COUNTIF($F$1:F154,F154))</f>
        <v>1</v>
      </c>
      <c r="AA154" s="16">
        <f t="shared" si="14"/>
        <v>0.83200000000000007</v>
      </c>
      <c r="AB154" s="16"/>
    </row>
    <row r="155" spans="1:28" ht="16" x14ac:dyDescent="0.2">
      <c r="A155" s="8" t="s">
        <v>167</v>
      </c>
      <c r="B155" s="8" t="s">
        <v>184</v>
      </c>
      <c r="C155" s="8" t="s">
        <v>42</v>
      </c>
      <c r="D155" s="8" t="s">
        <v>3976</v>
      </c>
      <c r="E155" s="8" t="s">
        <v>186</v>
      </c>
      <c r="F155" s="12" t="s">
        <v>187</v>
      </c>
      <c r="G155" s="8" t="s">
        <v>49</v>
      </c>
      <c r="H155" s="3">
        <v>447</v>
      </c>
      <c r="I155" s="12" t="s">
        <v>191</v>
      </c>
      <c r="J155" s="13" t="s">
        <v>3977</v>
      </c>
      <c r="K155" s="8" t="s">
        <v>50</v>
      </c>
      <c r="L155" s="8" t="s">
        <v>120</v>
      </c>
      <c r="M155" s="8" t="s">
        <v>52</v>
      </c>
      <c r="N155" s="8" t="s">
        <v>194</v>
      </c>
      <c r="O155" s="8" t="s">
        <v>54</v>
      </c>
      <c r="P155" s="8" t="s">
        <v>197</v>
      </c>
      <c r="Q155" s="13" t="s">
        <v>198</v>
      </c>
      <c r="R155" s="8" t="s">
        <v>200</v>
      </c>
      <c r="S155" s="3">
        <v>1597</v>
      </c>
      <c r="T155" s="3">
        <v>1</v>
      </c>
      <c r="U155" s="14" t="str">
        <f t="shared" ca="1" si="17"/>
        <v>axioma.com</v>
      </c>
      <c r="V155" s="15" t="str">
        <f t="shared" ca="1" si="18"/>
        <v>domains = domains.concat("axioma.com");</v>
      </c>
      <c r="W155">
        <f>VLOOKUP(C155,'Copy of Pivot Position'!A:C,3,FALSE)</f>
        <v>10</v>
      </c>
      <c r="X155">
        <f>IF(D155="","",COUNTIF($D$1:D154,D155))</f>
        <v>0</v>
      </c>
      <c r="Y155">
        <f>IF(F155="","",COUNTIF($F$1:F155,F155))</f>
        <v>2</v>
      </c>
      <c r="Z155" s="3">
        <v>0</v>
      </c>
      <c r="AA155" s="16">
        <f t="shared" si="14"/>
        <v>0.83200000000000007</v>
      </c>
      <c r="AB155" s="16"/>
    </row>
    <row r="156" spans="1:28" ht="16" x14ac:dyDescent="0.2">
      <c r="A156" s="8" t="s">
        <v>3984</v>
      </c>
      <c r="B156" s="8" t="s">
        <v>3985</v>
      </c>
      <c r="C156" s="8" t="s">
        <v>42</v>
      </c>
      <c r="D156" s="8" t="s">
        <v>3986</v>
      </c>
      <c r="E156" s="8" t="s">
        <v>3987</v>
      </c>
      <c r="F156" s="12" t="s">
        <v>3988</v>
      </c>
      <c r="G156" s="8" t="s">
        <v>49</v>
      </c>
      <c r="H156" s="3">
        <v>272</v>
      </c>
      <c r="I156" s="12" t="s">
        <v>3989</v>
      </c>
      <c r="J156" s="13" t="s">
        <v>3990</v>
      </c>
      <c r="K156" s="8" t="s">
        <v>50</v>
      </c>
      <c r="L156" s="8" t="s">
        <v>51</v>
      </c>
      <c r="M156" s="8" t="s">
        <v>52</v>
      </c>
      <c r="N156" s="8" t="s">
        <v>3991</v>
      </c>
      <c r="O156" s="8" t="s">
        <v>746</v>
      </c>
      <c r="P156" s="8" t="s">
        <v>3992</v>
      </c>
      <c r="Q156" s="13" t="s">
        <v>3993</v>
      </c>
      <c r="R156" s="8" t="s">
        <v>3994</v>
      </c>
      <c r="S156" s="3">
        <v>663</v>
      </c>
      <c r="T156" s="3">
        <v>2</v>
      </c>
      <c r="U156" s="14" t="str">
        <f t="shared" ca="1" si="17"/>
        <v>axioma.com</v>
      </c>
      <c r="V156" s="15" t="str">
        <f t="shared" ca="1" si="18"/>
        <v>domains = domains.concat("axioma.com");</v>
      </c>
      <c r="W156">
        <f>VLOOKUP(C156,'Copy of Pivot Position'!A:C,3,FALSE)</f>
        <v>10</v>
      </c>
      <c r="X156">
        <f>IF(D156="","",COUNTIF($D$1:D155,D156))</f>
        <v>0</v>
      </c>
      <c r="Y156">
        <f>IF(F156="","",COUNTIF($F$1:F156,F156))</f>
        <v>1</v>
      </c>
      <c r="AA156" s="16">
        <f t="shared" si="14"/>
        <v>0.82799999999999985</v>
      </c>
      <c r="AB156" s="16"/>
    </row>
    <row r="157" spans="1:28" ht="16" x14ac:dyDescent="0.2">
      <c r="A157" s="8" t="s">
        <v>4007</v>
      </c>
      <c r="B157" s="8" t="s">
        <v>4008</v>
      </c>
      <c r="C157" s="8" t="s">
        <v>42</v>
      </c>
      <c r="D157" s="8" t="s">
        <v>4009</v>
      </c>
      <c r="E157" s="8" t="s">
        <v>4011</v>
      </c>
      <c r="F157" s="12" t="s">
        <v>4012</v>
      </c>
      <c r="G157" s="8" t="s">
        <v>70</v>
      </c>
      <c r="H157" s="3">
        <v>272</v>
      </c>
      <c r="I157" s="12" t="s">
        <v>4014</v>
      </c>
      <c r="J157" s="13" t="s">
        <v>4017</v>
      </c>
      <c r="K157" s="8" t="s">
        <v>50</v>
      </c>
      <c r="L157" s="8" t="s">
        <v>120</v>
      </c>
      <c r="M157" s="8" t="s">
        <v>52</v>
      </c>
      <c r="N157" s="8" t="s">
        <v>769</v>
      </c>
      <c r="O157" s="8" t="s">
        <v>770</v>
      </c>
      <c r="P157" s="8" t="s">
        <v>4018</v>
      </c>
      <c r="Q157" s="13" t="s">
        <v>4019</v>
      </c>
      <c r="R157" s="8" t="s">
        <v>4020</v>
      </c>
      <c r="S157" s="3">
        <v>707</v>
      </c>
      <c r="T157" s="3">
        <v>2</v>
      </c>
      <c r="U157" s="14" t="str">
        <f t="shared" ca="1" si="17"/>
        <v>axioma.com</v>
      </c>
      <c r="V157" s="15" t="str">
        <f t="shared" ca="1" si="18"/>
        <v>domains = domains.concat("axioma.com");</v>
      </c>
      <c r="W157">
        <f>VLOOKUP(C157,'Copy of Pivot Position'!A:C,3,FALSE)</f>
        <v>10</v>
      </c>
      <c r="X157">
        <f>IF(D157="","",COUNTIF($D$1:D156,D157))</f>
        <v>0</v>
      </c>
      <c r="Y157">
        <f>IF(F157="","",COUNTIF($F$1:F157,F157))</f>
        <v>1</v>
      </c>
      <c r="AA157" s="16">
        <f t="shared" si="14"/>
        <v>0.82799999999999985</v>
      </c>
      <c r="AB157" s="16"/>
    </row>
    <row r="158" spans="1:28" ht="16" x14ac:dyDescent="0.2">
      <c r="A158" s="8" t="s">
        <v>3543</v>
      </c>
      <c r="B158" s="8" t="s">
        <v>4034</v>
      </c>
      <c r="C158" s="8" t="s">
        <v>304</v>
      </c>
      <c r="D158" s="8" t="s">
        <v>4036</v>
      </c>
      <c r="E158" s="8" t="s">
        <v>4037</v>
      </c>
      <c r="F158" s="12" t="s">
        <v>4039</v>
      </c>
      <c r="G158" s="8" t="s">
        <v>46</v>
      </c>
      <c r="H158" s="3">
        <v>272</v>
      </c>
      <c r="I158" s="12" t="s">
        <v>4042</v>
      </c>
      <c r="J158" s="13" t="s">
        <v>4044</v>
      </c>
      <c r="K158" s="8" t="s">
        <v>50</v>
      </c>
      <c r="L158" s="8" t="s">
        <v>120</v>
      </c>
      <c r="M158" s="8" t="s">
        <v>52</v>
      </c>
      <c r="N158" s="8" t="s">
        <v>4046</v>
      </c>
      <c r="O158" s="8" t="s">
        <v>54</v>
      </c>
      <c r="P158" s="8" t="s">
        <v>4049</v>
      </c>
      <c r="Q158" s="13" t="s">
        <v>4051</v>
      </c>
      <c r="R158" s="8" t="s">
        <v>4052</v>
      </c>
      <c r="S158" s="3">
        <v>182</v>
      </c>
      <c r="T158" s="3">
        <v>2</v>
      </c>
      <c r="U158" s="14" t="str">
        <f t="shared" ca="1" si="17"/>
        <v>axioma.com</v>
      </c>
      <c r="V158" s="15" t="str">
        <f t="shared" ca="1" si="18"/>
        <v>domains = domains.concat("axioma.com");</v>
      </c>
      <c r="W158">
        <f>VLOOKUP(C158,'Copy of Pivot Position'!A:C,3,FALSE)</f>
        <v>9</v>
      </c>
      <c r="X158">
        <f>IF(D158="","",COUNTIF($D$1:D157,D158))</f>
        <v>0</v>
      </c>
      <c r="Y158">
        <f>IF(F158="","",COUNTIF($F$1:F158,F158))</f>
        <v>1</v>
      </c>
      <c r="AA158" s="16">
        <f t="shared" si="14"/>
        <v>0.82799999999999985</v>
      </c>
      <c r="AB158" s="16"/>
    </row>
    <row r="159" spans="1:28" ht="16" x14ac:dyDescent="0.2">
      <c r="A159" s="8" t="s">
        <v>4055</v>
      </c>
      <c r="B159" s="8" t="s">
        <v>4056</v>
      </c>
      <c r="C159" s="8" t="s">
        <v>4058</v>
      </c>
      <c r="D159" s="8" t="s">
        <v>4060</v>
      </c>
      <c r="E159" s="8" t="s">
        <v>4061</v>
      </c>
      <c r="F159" s="12" t="s">
        <v>4063</v>
      </c>
      <c r="G159" s="8" t="s">
        <v>49</v>
      </c>
      <c r="H159" s="3">
        <v>271</v>
      </c>
      <c r="I159" s="12" t="s">
        <v>4065</v>
      </c>
      <c r="J159" s="13" t="s">
        <v>4067</v>
      </c>
      <c r="K159" s="8" t="s">
        <v>50</v>
      </c>
      <c r="L159" s="8" t="s">
        <v>120</v>
      </c>
      <c r="M159" s="8" t="s">
        <v>52</v>
      </c>
      <c r="N159" s="8" t="s">
        <v>4069</v>
      </c>
      <c r="O159" s="8" t="s">
        <v>1480</v>
      </c>
      <c r="P159" s="8" t="s">
        <v>4071</v>
      </c>
      <c r="Q159" s="13" t="s">
        <v>4072</v>
      </c>
      <c r="R159" s="8" t="s">
        <v>4073</v>
      </c>
      <c r="S159" s="3">
        <v>1360</v>
      </c>
      <c r="T159" s="3">
        <v>1</v>
      </c>
      <c r="U159" s="14" t="str">
        <f t="shared" ca="1" si="17"/>
        <v>axioma.com</v>
      </c>
      <c r="V159" s="15" t="str">
        <f t="shared" ca="1" si="18"/>
        <v>domains = domains.concat("axioma.com");</v>
      </c>
      <c r="W159">
        <f>VLOOKUP(C159,'Copy of Pivot Position'!A:C,3,FALSE)</f>
        <v>10</v>
      </c>
      <c r="X159">
        <f>IF(D159="","",COUNTIF($D$1:D158,D159))</f>
        <v>0</v>
      </c>
      <c r="Y159">
        <f>IF(F159="","",COUNTIF($F$1:F159,F159))</f>
        <v>1</v>
      </c>
      <c r="AA159" s="16">
        <f t="shared" si="14"/>
        <v>0.82600000000000007</v>
      </c>
      <c r="AB159" s="16"/>
    </row>
    <row r="160" spans="1:28" ht="16" x14ac:dyDescent="0.2">
      <c r="A160" s="8" t="s">
        <v>376</v>
      </c>
      <c r="B160" s="8" t="s">
        <v>378</v>
      </c>
      <c r="C160" s="8" t="s">
        <v>379</v>
      </c>
      <c r="D160" s="8" t="s">
        <v>380</v>
      </c>
      <c r="E160" s="8" t="s">
        <v>381</v>
      </c>
      <c r="F160" s="12" t="s">
        <v>382</v>
      </c>
      <c r="G160" s="8" t="s">
        <v>384</v>
      </c>
      <c r="H160" s="3">
        <v>451</v>
      </c>
      <c r="I160" s="12" t="s">
        <v>386</v>
      </c>
      <c r="J160" s="13" t="s">
        <v>387</v>
      </c>
      <c r="K160" s="8" t="s">
        <v>50</v>
      </c>
      <c r="L160" s="8" t="s">
        <v>120</v>
      </c>
      <c r="M160" s="8" t="s">
        <v>52</v>
      </c>
      <c r="N160" s="8" t="s">
        <v>392</v>
      </c>
      <c r="O160" s="8" t="s">
        <v>393</v>
      </c>
      <c r="P160" s="8" t="s">
        <v>394</v>
      </c>
      <c r="Q160" s="13" t="s">
        <v>395</v>
      </c>
      <c r="R160" s="8" t="s">
        <v>396</v>
      </c>
      <c r="S160" s="3">
        <v>1031</v>
      </c>
      <c r="T160" s="3">
        <v>1</v>
      </c>
      <c r="U160" s="14" t="str">
        <f t="shared" ca="1" si="17"/>
        <v>axioma.com</v>
      </c>
      <c r="V160" s="15" t="str">
        <f t="shared" ca="1" si="18"/>
        <v>domains = domains.concat("axioma.com");</v>
      </c>
      <c r="W160">
        <f>VLOOKUP(C160,'Copy of Pivot Position'!A:C,3,FALSE)</f>
        <v>10</v>
      </c>
      <c r="X160">
        <f>IF(D160="","",COUNTIF($D$1:D159,D160))</f>
        <v>0</v>
      </c>
      <c r="Y160">
        <f>IF(F160="","",COUNTIF($F$1:F160,F160))</f>
        <v>1</v>
      </c>
      <c r="AA160" s="16">
        <f t="shared" si="14"/>
        <v>0.82600000000000007</v>
      </c>
      <c r="AB160" s="16"/>
    </row>
    <row r="161" spans="1:28" ht="16" x14ac:dyDescent="0.2">
      <c r="A161" s="8" t="s">
        <v>4109</v>
      </c>
      <c r="B161" s="8" t="s">
        <v>4110</v>
      </c>
      <c r="C161" s="8" t="s">
        <v>42</v>
      </c>
      <c r="D161" s="8" t="s">
        <v>4111</v>
      </c>
      <c r="E161" s="8" t="s">
        <v>4112</v>
      </c>
      <c r="F161" s="12" t="s">
        <v>4105</v>
      </c>
      <c r="G161" s="8" t="s">
        <v>188</v>
      </c>
      <c r="H161" s="3">
        <v>269</v>
      </c>
      <c r="I161" s="12" t="s">
        <v>4114</v>
      </c>
      <c r="J161" s="13" t="s">
        <v>4115</v>
      </c>
      <c r="K161" s="8" t="s">
        <v>50</v>
      </c>
      <c r="L161" s="8" t="s">
        <v>120</v>
      </c>
      <c r="M161" s="8" t="s">
        <v>52</v>
      </c>
      <c r="N161" s="8" t="s">
        <v>3896</v>
      </c>
      <c r="O161" s="8" t="s">
        <v>1480</v>
      </c>
      <c r="P161" s="8" t="s">
        <v>4116</v>
      </c>
      <c r="Q161" s="13" t="s">
        <v>4117</v>
      </c>
      <c r="R161" s="8" t="s">
        <v>4118</v>
      </c>
      <c r="S161" s="3">
        <v>1332</v>
      </c>
      <c r="T161" s="3">
        <v>1</v>
      </c>
      <c r="U161" s="14" t="str">
        <f t="shared" ca="1" si="17"/>
        <v>axioma.com</v>
      </c>
      <c r="V161" s="15" t="str">
        <f t="shared" ca="1" si="18"/>
        <v>domains = domains.concat("axioma.com");</v>
      </c>
      <c r="W161">
        <f>VLOOKUP(C161,'Copy of Pivot Position'!A:C,3,FALSE)</f>
        <v>10</v>
      </c>
      <c r="X161">
        <f>IF(D161="","",COUNTIF($D$1:D160,D161))</f>
        <v>0</v>
      </c>
      <c r="Y161">
        <f>IF(F161="","",COUNTIF($F$1:F161,F161))</f>
        <v>1</v>
      </c>
      <c r="AA161" s="16">
        <f t="shared" si="14"/>
        <v>0.82399999999999984</v>
      </c>
      <c r="AB161" s="16"/>
    </row>
    <row r="162" spans="1:28" ht="13" x14ac:dyDescent="0.15">
      <c r="A162" s="8" t="s">
        <v>1839</v>
      </c>
      <c r="B162" s="8" t="s">
        <v>4128</v>
      </c>
      <c r="C162" s="8" t="s">
        <v>42</v>
      </c>
      <c r="D162" s="8" t="s">
        <v>4129</v>
      </c>
      <c r="E162" s="8" t="s">
        <v>4130</v>
      </c>
      <c r="F162" s="12" t="s">
        <v>4131</v>
      </c>
      <c r="G162" s="8" t="s">
        <v>70</v>
      </c>
      <c r="H162" s="3">
        <v>452</v>
      </c>
      <c r="I162" s="12" t="s">
        <v>4132</v>
      </c>
      <c r="J162" s="13" t="s">
        <v>4133</v>
      </c>
      <c r="K162" s="8" t="s">
        <v>50</v>
      </c>
      <c r="L162" s="8" t="s">
        <v>120</v>
      </c>
      <c r="M162" s="8" t="s">
        <v>4135</v>
      </c>
      <c r="N162" s="8" t="s">
        <v>4136</v>
      </c>
      <c r="O162" s="8" t="s">
        <v>222</v>
      </c>
      <c r="P162" s="8" t="s">
        <v>4137</v>
      </c>
      <c r="Q162" s="8" t="s">
        <v>222</v>
      </c>
      <c r="R162" s="8" t="s">
        <v>222</v>
      </c>
      <c r="S162" s="3">
        <v>768</v>
      </c>
      <c r="T162" s="3">
        <v>2</v>
      </c>
      <c r="W162">
        <f>VLOOKUP(C162,'Copy of Pivot Position'!A:C,3,FALSE)</f>
        <v>10</v>
      </c>
      <c r="X162">
        <f>IF(D162="","",COUNTIF($D$1:D161,D162))</f>
        <v>0</v>
      </c>
      <c r="Y162">
        <f>IF(F162="","",COUNTIF($F$1:F162,F162))</f>
        <v>1</v>
      </c>
      <c r="AA162" s="16">
        <f t="shared" si="14"/>
        <v>0.82400000000000007</v>
      </c>
      <c r="AB162" s="16"/>
    </row>
    <row r="163" spans="1:28" ht="16" x14ac:dyDescent="0.2">
      <c r="A163" s="8" t="s">
        <v>202</v>
      </c>
      <c r="B163" s="8" t="s">
        <v>4143</v>
      </c>
      <c r="C163" s="8" t="s">
        <v>42</v>
      </c>
      <c r="D163" s="8" t="s">
        <v>4144</v>
      </c>
      <c r="E163" s="8" t="s">
        <v>4145</v>
      </c>
      <c r="F163" s="12" t="s">
        <v>4147</v>
      </c>
      <c r="G163" s="8" t="s">
        <v>49</v>
      </c>
      <c r="H163" s="3">
        <v>268</v>
      </c>
      <c r="I163" s="12" t="s">
        <v>4149</v>
      </c>
      <c r="J163" s="13" t="s">
        <v>4150</v>
      </c>
      <c r="K163" s="8" t="s">
        <v>50</v>
      </c>
      <c r="L163" s="8" t="s">
        <v>51</v>
      </c>
      <c r="M163" s="8" t="s">
        <v>52</v>
      </c>
      <c r="N163" s="8" t="s">
        <v>193</v>
      </c>
      <c r="O163" s="8" t="s">
        <v>538</v>
      </c>
      <c r="P163" s="8" t="s">
        <v>4154</v>
      </c>
      <c r="Q163" s="13" t="s">
        <v>1118</v>
      </c>
      <c r="R163" s="8" t="s">
        <v>4155</v>
      </c>
      <c r="S163" s="3">
        <v>1383</v>
      </c>
      <c r="T163" s="3">
        <v>1</v>
      </c>
      <c r="U163" s="14" t="str">
        <f ca="1">IFERROR(__xludf.DUMMYFUNCTION("lower( trim ( (REGEXEXTRACT(D163,""^(?:https?:\/\/)?(?:[^@\n]+@)?(?:www\.)?([^:\/\n]+)""))))"),"nexthink.com")</f>
        <v>nexthink.com</v>
      </c>
      <c r="V163" s="17" t="str">
        <f ca="1">IF(LEN(TRIM(D163))= 0,"",CONCATENATE("domains = domains.concat(", CHAR(34), U163, CHAR(34), ");"))</f>
        <v>domains = domains.concat("nexthink.com");</v>
      </c>
      <c r="W163">
        <f>VLOOKUP(C163,'Copy of Pivot Position'!A:C,3,FALSE)</f>
        <v>10</v>
      </c>
      <c r="X163">
        <f>IF(D163="","",COUNTIF($D$1:D162,D163))</f>
        <v>0</v>
      </c>
      <c r="Y163">
        <f>IF(F163="","",COUNTIF($F$1:F163,F163))</f>
        <v>1</v>
      </c>
      <c r="AA163" s="16">
        <f t="shared" si="14"/>
        <v>0.82200000000000006</v>
      </c>
      <c r="AB163" s="16"/>
    </row>
    <row r="164" spans="1:28" ht="16" x14ac:dyDescent="0.2">
      <c r="A164" s="8" t="s">
        <v>1864</v>
      </c>
      <c r="B164" s="8" t="s">
        <v>4176</v>
      </c>
      <c r="C164" s="8" t="s">
        <v>4177</v>
      </c>
      <c r="D164" s="8" t="s">
        <v>4178</v>
      </c>
      <c r="E164" s="8" t="s">
        <v>4179</v>
      </c>
      <c r="F164" s="12" t="s">
        <v>4180</v>
      </c>
      <c r="G164" s="8" t="s">
        <v>70</v>
      </c>
      <c r="H164" s="3">
        <v>268</v>
      </c>
      <c r="I164" s="12" t="s">
        <v>4181</v>
      </c>
      <c r="J164" s="13" t="s">
        <v>4182</v>
      </c>
      <c r="K164" s="8" t="s">
        <v>50</v>
      </c>
      <c r="L164" s="8" t="s">
        <v>120</v>
      </c>
      <c r="M164" s="8" t="s">
        <v>52</v>
      </c>
      <c r="N164" s="8" t="s">
        <v>518</v>
      </c>
      <c r="O164" s="8" t="s">
        <v>54</v>
      </c>
      <c r="P164" s="8" t="s">
        <v>4184</v>
      </c>
      <c r="Q164" s="13" t="s">
        <v>2831</v>
      </c>
      <c r="R164" s="8" t="s">
        <v>4186</v>
      </c>
      <c r="S164" s="3">
        <v>1548</v>
      </c>
      <c r="T164" s="3">
        <v>1</v>
      </c>
      <c r="U164" s="14" t="str">
        <f ca="1">IFERROR(__xludf.DUMMYFUNCTION("lower( trim ( (REGEXEXTRACT(D163,""^(?:https?:\/\/)?(?:[^@\n]+@)?(?:www\.)?([^:\/\n]+)""))))"),"nexthink.com")</f>
        <v>nexthink.com</v>
      </c>
      <c r="V164" s="17" t="str">
        <f ca="1">IF(LEN(TRIM(D164))= 0,"",CONCATENATE("domains = domains.concat(", CHAR(34), U164, CHAR(34), ");"))</f>
        <v>domains = domains.concat("nexthink.com");</v>
      </c>
      <c r="W164">
        <f>VLOOKUP(C164,'Copy of Pivot Position'!A:C,3,FALSE)</f>
        <v>10</v>
      </c>
      <c r="X164">
        <f>IF(D164="","",COUNTIF($D$1:D163,D164))</f>
        <v>0</v>
      </c>
      <c r="Y164">
        <f>IF(F164="","",COUNTIF($F$1:F164,F164))</f>
        <v>1</v>
      </c>
      <c r="AA164" s="16">
        <f t="shared" si="14"/>
        <v>0.82200000000000006</v>
      </c>
      <c r="AB164" s="16"/>
    </row>
    <row r="165" spans="1:28" ht="13" x14ac:dyDescent="0.15">
      <c r="A165" s="8" t="s">
        <v>1243</v>
      </c>
      <c r="B165" s="8" t="s">
        <v>4200</v>
      </c>
      <c r="C165" s="8" t="s">
        <v>304</v>
      </c>
      <c r="D165" s="8" t="s">
        <v>4201</v>
      </c>
      <c r="E165" s="12" t="s">
        <v>4203</v>
      </c>
      <c r="F165" s="12" t="s">
        <v>4205</v>
      </c>
      <c r="G165" s="8" t="s">
        <v>2525</v>
      </c>
      <c r="H165" s="3">
        <v>454</v>
      </c>
      <c r="I165" s="12" t="s">
        <v>4206</v>
      </c>
      <c r="J165" s="13" t="s">
        <v>4207</v>
      </c>
      <c r="K165" s="8" t="s">
        <v>50</v>
      </c>
      <c r="L165" s="8" t="s">
        <v>51</v>
      </c>
      <c r="M165" s="8" t="s">
        <v>52</v>
      </c>
      <c r="N165" s="8" t="s">
        <v>3673</v>
      </c>
      <c r="O165" s="8" t="s">
        <v>393</v>
      </c>
      <c r="P165" s="8" t="s">
        <v>4211</v>
      </c>
      <c r="Q165" s="13" t="s">
        <v>4212</v>
      </c>
      <c r="R165" s="8" t="s">
        <v>4213</v>
      </c>
      <c r="S165" s="3">
        <v>653</v>
      </c>
      <c r="T165" s="3">
        <v>2</v>
      </c>
      <c r="W165">
        <f>VLOOKUP(C165,'Copy of Pivot Position'!A:C,3,FALSE)</f>
        <v>9</v>
      </c>
      <c r="X165">
        <f>IF(D165="","",COUNTIF($D$1:D164,D165))</f>
        <v>0</v>
      </c>
      <c r="Y165">
        <f>IF(F165="","",COUNTIF($F$1:F165,F165))</f>
        <v>1</v>
      </c>
      <c r="AA165" s="16">
        <f t="shared" si="14"/>
        <v>0.82200000000000006</v>
      </c>
      <c r="AB165" s="16"/>
    </row>
    <row r="166" spans="1:28" ht="13" x14ac:dyDescent="0.15">
      <c r="A166" s="8" t="s">
        <v>1458</v>
      </c>
      <c r="B166" s="8" t="s">
        <v>4225</v>
      </c>
      <c r="C166" s="8" t="s">
        <v>304</v>
      </c>
      <c r="D166" s="8" t="s">
        <v>4226</v>
      </c>
      <c r="E166" s="8" t="s">
        <v>4227</v>
      </c>
      <c r="F166" s="12" t="s">
        <v>4228</v>
      </c>
      <c r="G166" s="8" t="s">
        <v>49</v>
      </c>
      <c r="H166" s="3">
        <v>267</v>
      </c>
      <c r="I166" s="12" t="s">
        <v>4229</v>
      </c>
      <c r="J166" s="13" t="s">
        <v>4230</v>
      </c>
      <c r="K166" s="8" t="s">
        <v>50</v>
      </c>
      <c r="L166" s="8" t="s">
        <v>120</v>
      </c>
      <c r="M166" s="8" t="s">
        <v>52</v>
      </c>
      <c r="N166" s="8" t="s">
        <v>84</v>
      </c>
      <c r="O166" s="8" t="s">
        <v>84</v>
      </c>
      <c r="P166" s="8" t="s">
        <v>4231</v>
      </c>
      <c r="Q166" s="13" t="s">
        <v>3827</v>
      </c>
      <c r="R166" s="8" t="s">
        <v>4232</v>
      </c>
      <c r="S166" s="3">
        <v>495</v>
      </c>
      <c r="T166" s="3">
        <v>2</v>
      </c>
      <c r="W166">
        <f>VLOOKUP(C166,'Copy of Pivot Position'!A:C,3,FALSE)</f>
        <v>9</v>
      </c>
      <c r="X166">
        <f>IF(D166="","",COUNTIF($D$1:D165,D166))</f>
        <v>0</v>
      </c>
      <c r="Y166">
        <f>IF(F166="","",COUNTIF($F$1:F166,F166))</f>
        <v>1</v>
      </c>
      <c r="AA166" s="16">
        <f t="shared" si="14"/>
        <v>0.81999999999999984</v>
      </c>
      <c r="AB166" s="16"/>
    </row>
    <row r="167" spans="1:28" ht="16" x14ac:dyDescent="0.2">
      <c r="A167" s="8" t="s">
        <v>4241</v>
      </c>
      <c r="B167" s="8" t="s">
        <v>4243</v>
      </c>
      <c r="C167" s="8" t="s">
        <v>42</v>
      </c>
      <c r="D167" s="8" t="s">
        <v>4245</v>
      </c>
      <c r="E167" s="8" t="s">
        <v>4246</v>
      </c>
      <c r="F167" s="12" t="s">
        <v>4248</v>
      </c>
      <c r="G167" s="8" t="s">
        <v>845</v>
      </c>
      <c r="H167" s="3">
        <v>456</v>
      </c>
      <c r="I167" s="12" t="s">
        <v>4250</v>
      </c>
      <c r="J167" s="13" t="s">
        <v>4251</v>
      </c>
      <c r="K167" s="8" t="s">
        <v>50</v>
      </c>
      <c r="L167" s="8" t="s">
        <v>51</v>
      </c>
      <c r="M167" s="8" t="s">
        <v>52</v>
      </c>
      <c r="N167" s="8" t="s">
        <v>2760</v>
      </c>
      <c r="O167" s="8" t="s">
        <v>175</v>
      </c>
      <c r="P167" s="8" t="s">
        <v>4253</v>
      </c>
      <c r="Q167" s="13" t="s">
        <v>2762</v>
      </c>
      <c r="R167" s="8" t="s">
        <v>4254</v>
      </c>
      <c r="S167" s="3">
        <v>1462</v>
      </c>
      <c r="T167" s="3">
        <v>1</v>
      </c>
      <c r="U167" s="14" t="str">
        <f ca="1">IFERROR(__xludf.DUMMYFUNCTION("lower( trim ( (REGEXEXTRACT(D167,""^(?:https?:\/\/)?(?:[^@\n]+@)?(?:www\.)?([^:\/\n]+)""))))"),"situs.com")</f>
        <v>situs.com</v>
      </c>
      <c r="V167" s="17" t="str">
        <f ca="1">IF(LEN(TRIM(D167))= 0,"",CONCATENATE("domains = domains.concat(", CHAR(34), U167, CHAR(34), ");"))</f>
        <v>domains = domains.concat("situs.com");</v>
      </c>
      <c r="W167">
        <f>VLOOKUP(C167,'Copy of Pivot Position'!A:C,3,FALSE)</f>
        <v>10</v>
      </c>
      <c r="X167">
        <f>IF(D167="","",COUNTIF($D$1:D166,D167))</f>
        <v>0</v>
      </c>
      <c r="Y167">
        <f>IF(F167="","",COUNTIF($F$1:F167,F167))</f>
        <v>1</v>
      </c>
      <c r="AA167" s="16">
        <f t="shared" si="14"/>
        <v>0.82000000000000006</v>
      </c>
      <c r="AB167" s="16"/>
    </row>
    <row r="168" spans="1:28" ht="16" x14ac:dyDescent="0.2">
      <c r="A168" s="8" t="s">
        <v>749</v>
      </c>
      <c r="B168" s="8" t="s">
        <v>4277</v>
      </c>
      <c r="C168" s="8" t="s">
        <v>42</v>
      </c>
      <c r="D168" s="8" t="s">
        <v>4278</v>
      </c>
      <c r="E168" s="8" t="s">
        <v>4279</v>
      </c>
      <c r="F168" s="12" t="s">
        <v>4280</v>
      </c>
      <c r="G168" s="8" t="s">
        <v>49</v>
      </c>
      <c r="H168" s="3">
        <v>456</v>
      </c>
      <c r="I168" s="12" t="s">
        <v>4281</v>
      </c>
      <c r="J168" s="13" t="s">
        <v>4282</v>
      </c>
      <c r="K168" s="8" t="s">
        <v>50</v>
      </c>
      <c r="L168" s="8" t="s">
        <v>51</v>
      </c>
      <c r="M168" s="8" t="s">
        <v>52</v>
      </c>
      <c r="N168" s="8" t="s">
        <v>234</v>
      </c>
      <c r="O168" s="8" t="s">
        <v>236</v>
      </c>
      <c r="P168" s="8" t="s">
        <v>4283</v>
      </c>
      <c r="Q168" s="13" t="s">
        <v>4284</v>
      </c>
      <c r="R168" s="8" t="s">
        <v>4285</v>
      </c>
      <c r="S168" s="3">
        <v>594</v>
      </c>
      <c r="T168" s="3">
        <v>2</v>
      </c>
      <c r="U168" s="14" t="str">
        <f ca="1">IFERROR(__xludf.DUMMYFUNCTION("lower( trim ( (REGEXEXTRACT(D167,""^(?:https?:\/\/)?(?:[^@\n]+@)?(?:www\.)?([^:\/\n]+)""))))"),"situs.com")</f>
        <v>situs.com</v>
      </c>
      <c r="V168" s="15" t="str">
        <f ca="1">IF(LEN(TRIM(D168))= 0,"",CONCATENATE("domains = domains.concat(", CHAR(34), U168, CHAR(34), ");"))</f>
        <v>domains = domains.concat("situs.com");</v>
      </c>
      <c r="W168">
        <f>VLOOKUP(C168,'Copy of Pivot Position'!A:C,3,FALSE)</f>
        <v>10</v>
      </c>
      <c r="X168">
        <f>IF(D168="","",COUNTIF($D$1:D167,D168))</f>
        <v>0</v>
      </c>
      <c r="Y168">
        <f>IF(F168="","",COUNTIF($F$1:F168,F168))</f>
        <v>1</v>
      </c>
      <c r="AA168" s="16">
        <f t="shared" si="14"/>
        <v>0.82000000000000006</v>
      </c>
      <c r="AB168" s="16"/>
    </row>
    <row r="169" spans="1:28" ht="16" x14ac:dyDescent="0.2">
      <c r="A169" s="8" t="s">
        <v>158</v>
      </c>
      <c r="B169" s="8" t="s">
        <v>3626</v>
      </c>
      <c r="C169" s="8" t="s">
        <v>42</v>
      </c>
      <c r="D169" s="8" t="s">
        <v>3627</v>
      </c>
      <c r="E169" s="8" t="s">
        <v>3628</v>
      </c>
      <c r="F169" s="12" t="s">
        <v>3346</v>
      </c>
      <c r="G169" s="8" t="s">
        <v>70</v>
      </c>
      <c r="H169" s="3">
        <v>266</v>
      </c>
      <c r="I169" s="12" t="s">
        <v>3630</v>
      </c>
      <c r="J169" s="13" t="s">
        <v>3631</v>
      </c>
      <c r="K169" s="8" t="s">
        <v>50</v>
      </c>
      <c r="L169" s="8" t="s">
        <v>120</v>
      </c>
      <c r="M169" s="8" t="s">
        <v>52</v>
      </c>
      <c r="N169" s="8" t="s">
        <v>273</v>
      </c>
      <c r="O169" s="8" t="s">
        <v>3481</v>
      </c>
      <c r="P169" s="8" t="s">
        <v>3632</v>
      </c>
      <c r="Q169" s="13" t="s">
        <v>3633</v>
      </c>
      <c r="R169" s="8" t="s">
        <v>3634</v>
      </c>
      <c r="S169" s="3">
        <v>1266</v>
      </c>
      <c r="T169" s="3">
        <v>1</v>
      </c>
      <c r="U169" s="14" t="str">
        <f ca="1">IFERROR(__xludf.DUMMYFUNCTION("lower( trim ( (REGEXEXTRACT(D167,""^(?:https?:\/\/)?(?:[^@\n]+@)?(?:www\.)?([^:\/\n]+)""))))"),"situs.com")</f>
        <v>situs.com</v>
      </c>
      <c r="V169" s="15" t="str">
        <f ca="1">IF(LEN(TRIM(D169))= 0,"",CONCATENATE("domains = domains.concat(", CHAR(34), U169, CHAR(34), ");"))</f>
        <v>domains = domains.concat("situs.com");</v>
      </c>
      <c r="W169">
        <f>VLOOKUP(C169,'Copy of Pivot Position'!A:C,3,FALSE)</f>
        <v>10</v>
      </c>
      <c r="X169">
        <f>IF(D169="","",COUNTIF($D$1:D168,D169))</f>
        <v>0</v>
      </c>
      <c r="Y169">
        <f>IF(F169="","",COUNTIF($F$1:F169,F169))</f>
        <v>1</v>
      </c>
      <c r="AA169" s="16">
        <f t="shared" si="14"/>
        <v>0.81999999999999984</v>
      </c>
      <c r="AB169" s="16"/>
    </row>
    <row r="170" spans="1:28" ht="16" x14ac:dyDescent="0.2">
      <c r="A170" s="8" t="s">
        <v>3162</v>
      </c>
      <c r="B170" s="8" t="s">
        <v>3163</v>
      </c>
      <c r="C170" s="8" t="s">
        <v>42</v>
      </c>
      <c r="D170" s="8" t="s">
        <v>3164</v>
      </c>
      <c r="E170" s="8" t="s">
        <v>3165</v>
      </c>
      <c r="F170" s="12" t="s">
        <v>2951</v>
      </c>
      <c r="G170" s="8" t="s">
        <v>49</v>
      </c>
      <c r="H170" s="3">
        <v>459</v>
      </c>
      <c r="I170" s="12" t="s">
        <v>3166</v>
      </c>
      <c r="J170" s="13" t="s">
        <v>3167</v>
      </c>
      <c r="K170" s="8" t="s">
        <v>50</v>
      </c>
      <c r="L170" s="8" t="s">
        <v>51</v>
      </c>
      <c r="M170" s="8" t="s">
        <v>52</v>
      </c>
      <c r="N170" s="8" t="s">
        <v>174</v>
      </c>
      <c r="O170" s="8" t="s">
        <v>1799</v>
      </c>
      <c r="P170" s="8" t="s">
        <v>3168</v>
      </c>
      <c r="Q170" s="13" t="s">
        <v>177</v>
      </c>
      <c r="R170" s="8" t="s">
        <v>3169</v>
      </c>
      <c r="S170" s="3">
        <v>1231</v>
      </c>
      <c r="T170" s="3">
        <v>1</v>
      </c>
      <c r="U170" s="14" t="str">
        <f ca="1">IFERROR(__xludf.DUMMYFUNCTION("lower( trim ( (REGEXEXTRACT(D167,""^(?:https?:\/\/)?(?:[^@\n]+@)?(?:www\.)?([^:\/\n]+)""))))"),"situs.com")</f>
        <v>situs.com</v>
      </c>
      <c r="V170" s="15" t="str">
        <f ca="1">IF(LEN(TRIM(D170))= 0,"",CONCATENATE("domains = domains.concat(", CHAR(34), U170, CHAR(34), ");"))</f>
        <v>domains = domains.concat("situs.com");</v>
      </c>
      <c r="W170">
        <f>VLOOKUP(C170,'Copy of Pivot Position'!A:C,3,FALSE)</f>
        <v>10</v>
      </c>
      <c r="X170">
        <f>IF(D170="","",COUNTIF($D$1:D169,D170))</f>
        <v>0</v>
      </c>
      <c r="Y170">
        <f>IF(F170="","",COUNTIF($F$1:F170,F170))</f>
        <v>1</v>
      </c>
      <c r="AA170" s="16">
        <f t="shared" si="14"/>
        <v>0.81600000000000006</v>
      </c>
      <c r="AB170" s="16"/>
    </row>
    <row r="171" spans="1:28" ht="13" x14ac:dyDescent="0.15">
      <c r="A171" s="8" t="s">
        <v>4327</v>
      </c>
      <c r="B171" s="8" t="s">
        <v>4330</v>
      </c>
      <c r="C171" s="8" t="s">
        <v>304</v>
      </c>
      <c r="D171" s="8" t="s">
        <v>4331</v>
      </c>
      <c r="E171" s="8" t="s">
        <v>3165</v>
      </c>
      <c r="F171" s="12" t="s">
        <v>2951</v>
      </c>
      <c r="G171" s="8" t="s">
        <v>49</v>
      </c>
      <c r="H171" s="3">
        <v>459</v>
      </c>
      <c r="I171" s="12" t="s">
        <v>4334</v>
      </c>
      <c r="J171" s="13" t="s">
        <v>4335</v>
      </c>
      <c r="K171" s="8" t="s">
        <v>50</v>
      </c>
      <c r="L171" s="8" t="s">
        <v>51</v>
      </c>
      <c r="M171" s="8" t="s">
        <v>52</v>
      </c>
      <c r="N171" s="8" t="s">
        <v>174</v>
      </c>
      <c r="O171" s="8" t="s">
        <v>1799</v>
      </c>
      <c r="P171" s="8" t="s">
        <v>3168</v>
      </c>
      <c r="Q171" s="13" t="s">
        <v>177</v>
      </c>
      <c r="R171" s="8" t="s">
        <v>3169</v>
      </c>
      <c r="S171" s="3">
        <v>686</v>
      </c>
      <c r="T171" s="3">
        <v>2</v>
      </c>
      <c r="V171" s="18"/>
      <c r="W171">
        <f>VLOOKUP(C171,'Copy of Pivot Position'!A:C,3,FALSE)</f>
        <v>9</v>
      </c>
      <c r="X171">
        <f>IF(D171="","",COUNTIF($D$1:D170,D171))</f>
        <v>0</v>
      </c>
      <c r="Y171">
        <f>IF(F171="","",COUNTIF($F$1:F171,F171))</f>
        <v>2</v>
      </c>
      <c r="Z171" s="3">
        <v>0</v>
      </c>
      <c r="AA171" s="16">
        <f t="shared" si="14"/>
        <v>0.81600000000000006</v>
      </c>
      <c r="AB171" s="16"/>
    </row>
    <row r="172" spans="1:28" ht="13" x14ac:dyDescent="0.15">
      <c r="A172" s="8" t="s">
        <v>4347</v>
      </c>
      <c r="B172" s="8" t="s">
        <v>4348</v>
      </c>
      <c r="C172" s="8" t="s">
        <v>443</v>
      </c>
      <c r="D172" s="8" t="s">
        <v>4349</v>
      </c>
      <c r="E172" s="8" t="s">
        <v>4350</v>
      </c>
      <c r="F172" s="12" t="s">
        <v>4351</v>
      </c>
      <c r="G172" s="8" t="s">
        <v>1914</v>
      </c>
      <c r="H172" s="3">
        <v>264</v>
      </c>
      <c r="I172" s="12" t="s">
        <v>4352</v>
      </c>
      <c r="J172" s="13" t="s">
        <v>4353</v>
      </c>
      <c r="K172" s="8" t="s">
        <v>50</v>
      </c>
      <c r="L172" s="8" t="s">
        <v>51</v>
      </c>
      <c r="M172" s="8" t="s">
        <v>52</v>
      </c>
      <c r="N172" s="8" t="s">
        <v>174</v>
      </c>
      <c r="O172" s="8" t="s">
        <v>175</v>
      </c>
      <c r="P172" s="8" t="s">
        <v>4354</v>
      </c>
      <c r="Q172" s="13" t="s">
        <v>1630</v>
      </c>
      <c r="R172" s="8" t="s">
        <v>4357</v>
      </c>
      <c r="S172" s="3">
        <v>348</v>
      </c>
      <c r="T172" s="3">
        <v>2</v>
      </c>
      <c r="V172" s="18"/>
      <c r="W172">
        <f>VLOOKUP(C172,'Copy of Pivot Position'!A:C,3,FALSE)</f>
        <v>9</v>
      </c>
      <c r="X172">
        <f>IF(D172="","",COUNTIF($D$1:D171,D172))</f>
        <v>0</v>
      </c>
      <c r="Y172">
        <f>IF(F172="","",COUNTIF($F$1:F172,F172))</f>
        <v>1</v>
      </c>
      <c r="AA172" s="16">
        <f t="shared" si="14"/>
        <v>0.81599999999999984</v>
      </c>
      <c r="AB172" s="16"/>
    </row>
    <row r="173" spans="1:28" ht="16" x14ac:dyDescent="0.2">
      <c r="A173" s="8" t="s">
        <v>4214</v>
      </c>
      <c r="B173" s="8" t="s">
        <v>4366</v>
      </c>
      <c r="C173" s="8" t="s">
        <v>304</v>
      </c>
      <c r="D173" s="8" t="s">
        <v>4367</v>
      </c>
      <c r="E173" s="8" t="s">
        <v>4368</v>
      </c>
      <c r="F173" s="12" t="s">
        <v>4369</v>
      </c>
      <c r="G173" s="8" t="s">
        <v>70</v>
      </c>
      <c r="H173" s="3">
        <v>264</v>
      </c>
      <c r="I173" s="12" t="s">
        <v>4370</v>
      </c>
      <c r="J173" s="13" t="s">
        <v>4371</v>
      </c>
      <c r="K173" s="8" t="s">
        <v>50</v>
      </c>
      <c r="L173" s="8" t="s">
        <v>120</v>
      </c>
      <c r="M173" s="8" t="s">
        <v>52</v>
      </c>
      <c r="N173" s="8" t="s">
        <v>1052</v>
      </c>
      <c r="O173" s="8" t="s">
        <v>97</v>
      </c>
      <c r="P173" s="8" t="s">
        <v>4372</v>
      </c>
      <c r="Q173" s="13" t="s">
        <v>1055</v>
      </c>
      <c r="R173" s="8" t="s">
        <v>4373</v>
      </c>
      <c r="S173" s="3">
        <v>563</v>
      </c>
      <c r="T173" s="3">
        <v>2</v>
      </c>
      <c r="U173" s="14" t="str">
        <f ca="1">IFERROR(__xludf.DUMMYFUNCTION("lower( trim ( (REGEXEXTRACT(D173,""^(?:https?:\/\/)?(?:[^@\n]+@)?(?:www\.)?([^:\/\n]+)""))))"),"auth0.com")</f>
        <v>auth0.com</v>
      </c>
      <c r="V173" s="15" t="str">
        <f ca="1">IF(LEN(TRIM(D173))= 0,"",CONCATENATE("domains = domains.concat(", CHAR(34), U173, CHAR(34), ");"))</f>
        <v>domains = domains.concat("auth0.com");</v>
      </c>
      <c r="W173">
        <f>VLOOKUP(C173,'Copy of Pivot Position'!A:C,3,FALSE)</f>
        <v>9</v>
      </c>
      <c r="X173">
        <f>IF(D173="","",COUNTIF($D$1:D172,D173))</f>
        <v>0</v>
      </c>
      <c r="Y173">
        <f>IF(F173="","",COUNTIF($F$1:F173,F173))</f>
        <v>1</v>
      </c>
      <c r="AA173" s="16">
        <f t="shared" si="14"/>
        <v>0.81599999999999984</v>
      </c>
      <c r="AB173" s="16"/>
    </row>
    <row r="174" spans="1:28" ht="13" x14ac:dyDescent="0.15">
      <c r="A174" s="8" t="s">
        <v>1836</v>
      </c>
      <c r="B174" s="8" t="s">
        <v>4397</v>
      </c>
      <c r="C174" s="8" t="s">
        <v>304</v>
      </c>
      <c r="D174" s="8" t="s">
        <v>4398</v>
      </c>
      <c r="E174" s="8" t="s">
        <v>4400</v>
      </c>
      <c r="F174" s="12" t="s">
        <v>4402</v>
      </c>
      <c r="G174" s="8" t="s">
        <v>188</v>
      </c>
      <c r="H174" s="3">
        <v>462</v>
      </c>
      <c r="I174" s="12" t="s">
        <v>4404</v>
      </c>
      <c r="J174" s="13" t="s">
        <v>4406</v>
      </c>
      <c r="K174" s="8" t="s">
        <v>50</v>
      </c>
      <c r="L174" s="8" t="s">
        <v>120</v>
      </c>
      <c r="M174" s="8" t="s">
        <v>52</v>
      </c>
      <c r="N174" s="8" t="s">
        <v>1592</v>
      </c>
      <c r="O174" s="8" t="s">
        <v>1593</v>
      </c>
      <c r="P174" s="8" t="s">
        <v>4407</v>
      </c>
      <c r="Q174" s="13" t="s">
        <v>1595</v>
      </c>
      <c r="R174" s="8" t="s">
        <v>4408</v>
      </c>
      <c r="S174" s="3">
        <v>669</v>
      </c>
      <c r="T174" s="3">
        <v>2</v>
      </c>
      <c r="V174" s="18"/>
      <c r="W174">
        <f>VLOOKUP(C174,'Copy of Pivot Position'!A:C,3,FALSE)</f>
        <v>9</v>
      </c>
      <c r="X174">
        <f>IF(D174="","",COUNTIF($D$1:D173,D174))</f>
        <v>0</v>
      </c>
      <c r="Y174">
        <f>IF(F174="","",COUNTIF($F$1:F174,F174))</f>
        <v>1</v>
      </c>
      <c r="AA174" s="16">
        <f t="shared" si="14"/>
        <v>0.81400000000000006</v>
      </c>
      <c r="AB174" s="16"/>
    </row>
    <row r="175" spans="1:28" ht="13" x14ac:dyDescent="0.15">
      <c r="A175" s="8" t="s">
        <v>709</v>
      </c>
      <c r="B175" s="8" t="s">
        <v>4410</v>
      </c>
      <c r="C175" s="8" t="s">
        <v>858</v>
      </c>
      <c r="D175" s="8" t="s">
        <v>4411</v>
      </c>
      <c r="E175" s="8" t="s">
        <v>4412</v>
      </c>
      <c r="F175" s="12" t="s">
        <v>4413</v>
      </c>
      <c r="G175" s="8" t="s">
        <v>49</v>
      </c>
      <c r="H175" s="3">
        <v>462</v>
      </c>
      <c r="I175" s="12" t="s">
        <v>4414</v>
      </c>
      <c r="J175" s="13" t="s">
        <v>4415</v>
      </c>
      <c r="K175" s="8" t="s">
        <v>50</v>
      </c>
      <c r="L175" s="8" t="s">
        <v>51</v>
      </c>
      <c r="M175" s="8" t="s">
        <v>52</v>
      </c>
      <c r="N175" s="8" t="s">
        <v>3843</v>
      </c>
      <c r="O175" s="8" t="s">
        <v>1763</v>
      </c>
      <c r="P175" s="8" t="s">
        <v>4416</v>
      </c>
      <c r="Q175" s="13" t="s">
        <v>4417</v>
      </c>
      <c r="R175" s="8" t="s">
        <v>4418</v>
      </c>
      <c r="S175" s="3">
        <v>779</v>
      </c>
      <c r="T175" s="3">
        <v>2</v>
      </c>
      <c r="W175">
        <f>VLOOKUP(C175,'Copy of Pivot Position'!A:C,3,FALSE)</f>
        <v>9</v>
      </c>
      <c r="X175">
        <f>IF(D175="","",COUNTIF($D$1:D174,D175))</f>
        <v>0</v>
      </c>
      <c r="Y175">
        <f>IF(F175="","",COUNTIF($F$1:F175,F175))</f>
        <v>1</v>
      </c>
      <c r="AA175" s="16">
        <f t="shared" si="14"/>
        <v>0.81400000000000006</v>
      </c>
      <c r="AB175" s="16"/>
    </row>
    <row r="176" spans="1:28" ht="16" x14ac:dyDescent="0.2">
      <c r="A176" s="8" t="s">
        <v>3573</v>
      </c>
      <c r="B176" s="8" t="s">
        <v>3574</v>
      </c>
      <c r="C176" s="8" t="s">
        <v>42</v>
      </c>
      <c r="D176" s="8" t="s">
        <v>3575</v>
      </c>
      <c r="E176" s="8" t="s">
        <v>3576</v>
      </c>
      <c r="F176" s="12" t="s">
        <v>3302</v>
      </c>
      <c r="G176" s="8" t="s">
        <v>2834</v>
      </c>
      <c r="H176" s="3">
        <v>262</v>
      </c>
      <c r="I176" s="12" t="s">
        <v>3578</v>
      </c>
      <c r="J176" s="13" t="s">
        <v>3579</v>
      </c>
      <c r="K176" s="8" t="s">
        <v>50</v>
      </c>
      <c r="L176" s="8" t="s">
        <v>120</v>
      </c>
      <c r="M176" s="8" t="s">
        <v>52</v>
      </c>
      <c r="N176" s="8" t="s">
        <v>273</v>
      </c>
      <c r="O176" s="8" t="s">
        <v>275</v>
      </c>
      <c r="P176" s="8" t="s">
        <v>3580</v>
      </c>
      <c r="Q176" s="13" t="s">
        <v>3581</v>
      </c>
      <c r="R176" s="8" t="s">
        <v>3582</v>
      </c>
      <c r="S176" s="3">
        <v>1262</v>
      </c>
      <c r="T176" s="3">
        <v>1</v>
      </c>
      <c r="U176" s="14" t="str">
        <f ca="1">IFERROR(__xludf.DUMMYFUNCTION("lower( trim ( (REGEXEXTRACT(D176,""^(?:https?:\/\/)?(?:[^@\n]+@)?(?:www\.)?([^:\/\n]+)""))))"),"ingeniousmed.com")</f>
        <v>ingeniousmed.com</v>
      </c>
      <c r="V176" s="17" t="str">
        <f ca="1">IF(LEN(TRIM(D176))= 0,"",CONCATENATE("domains = domains.concat(", CHAR(34), U176, CHAR(34), ");"))</f>
        <v>domains = domains.concat("ingeniousmed.com");</v>
      </c>
      <c r="W176">
        <f>VLOOKUP(C176,'Copy of Pivot Position'!A:C,3,FALSE)</f>
        <v>10</v>
      </c>
      <c r="X176">
        <f>IF(D176="","",COUNTIF($D$1:D175,D176))</f>
        <v>0</v>
      </c>
      <c r="Y176">
        <f>IF(F176="","",COUNTIF($F$1:F176,F176))</f>
        <v>1</v>
      </c>
      <c r="AA176" s="16">
        <f t="shared" si="14"/>
        <v>0.81200000000000006</v>
      </c>
      <c r="AB176" s="16"/>
    </row>
    <row r="177" spans="1:28" ht="13" x14ac:dyDescent="0.15">
      <c r="A177" s="8" t="s">
        <v>1103</v>
      </c>
      <c r="B177" s="8" t="s">
        <v>4446</v>
      </c>
      <c r="C177" s="8" t="s">
        <v>304</v>
      </c>
      <c r="D177" s="8" t="s">
        <v>4447</v>
      </c>
      <c r="E177" s="8" t="s">
        <v>3576</v>
      </c>
      <c r="F177" s="12" t="s">
        <v>3302</v>
      </c>
      <c r="G177" s="8" t="s">
        <v>2834</v>
      </c>
      <c r="H177" s="3">
        <v>262</v>
      </c>
      <c r="I177" s="12" t="s">
        <v>4449</v>
      </c>
      <c r="J177" s="13" t="s">
        <v>4451</v>
      </c>
      <c r="K177" s="8" t="s">
        <v>50</v>
      </c>
      <c r="L177" s="8" t="s">
        <v>120</v>
      </c>
      <c r="M177" s="8" t="s">
        <v>52</v>
      </c>
      <c r="N177" s="8" t="s">
        <v>273</v>
      </c>
      <c r="O177" s="8" t="s">
        <v>275</v>
      </c>
      <c r="P177" s="8" t="s">
        <v>3580</v>
      </c>
      <c r="Q177" s="13" t="s">
        <v>3581</v>
      </c>
      <c r="R177" s="8" t="s">
        <v>3582</v>
      </c>
      <c r="S177" s="3">
        <v>763</v>
      </c>
      <c r="T177" s="3">
        <v>2</v>
      </c>
      <c r="W177">
        <f>VLOOKUP(C177,'Copy of Pivot Position'!A:C,3,FALSE)</f>
        <v>9</v>
      </c>
      <c r="X177">
        <f>IF(D177="","",COUNTIF($D$1:D176,D177))</f>
        <v>0</v>
      </c>
      <c r="Y177">
        <f>IF(F177="","",COUNTIF($F$1:F177,F177))</f>
        <v>2</v>
      </c>
      <c r="Z177" s="3">
        <v>0</v>
      </c>
      <c r="AA177" s="16">
        <f t="shared" si="14"/>
        <v>0.81200000000000006</v>
      </c>
      <c r="AB177" s="16"/>
    </row>
    <row r="178" spans="1:28" ht="13" x14ac:dyDescent="0.15">
      <c r="A178" s="8" t="s">
        <v>4461</v>
      </c>
      <c r="B178" s="8" t="s">
        <v>4463</v>
      </c>
      <c r="C178" s="8" t="s">
        <v>42</v>
      </c>
      <c r="D178" s="8" t="s">
        <v>4464</v>
      </c>
      <c r="E178" s="8" t="s">
        <v>4465</v>
      </c>
      <c r="F178" s="12" t="s">
        <v>4467</v>
      </c>
      <c r="G178" s="8" t="s">
        <v>70</v>
      </c>
      <c r="H178" s="3">
        <v>464</v>
      </c>
      <c r="I178" s="12" t="s">
        <v>4468</v>
      </c>
      <c r="J178" s="13" t="s">
        <v>4470</v>
      </c>
      <c r="K178" s="8" t="s">
        <v>50</v>
      </c>
      <c r="L178" s="8" t="s">
        <v>120</v>
      </c>
      <c r="M178" s="8" t="s">
        <v>52</v>
      </c>
      <c r="N178" s="8" t="s">
        <v>392</v>
      </c>
      <c r="O178" s="8" t="s">
        <v>393</v>
      </c>
      <c r="P178" s="8" t="s">
        <v>4472</v>
      </c>
      <c r="Q178" s="13" t="s">
        <v>591</v>
      </c>
      <c r="R178" s="8" t="s">
        <v>4474</v>
      </c>
      <c r="S178" s="3">
        <v>958</v>
      </c>
      <c r="T178" s="3">
        <v>2</v>
      </c>
      <c r="W178">
        <f>VLOOKUP(C178,'Copy of Pivot Position'!A:C,3,FALSE)</f>
        <v>10</v>
      </c>
      <c r="X178">
        <f>IF(D178="","",COUNTIF($D$1:D177,D178))</f>
        <v>0</v>
      </c>
      <c r="Y178">
        <f>IF(F178="","",COUNTIF($F$1:F178,F178))</f>
        <v>1</v>
      </c>
      <c r="AA178" s="16">
        <f t="shared" si="14"/>
        <v>0.81</v>
      </c>
      <c r="AB178" s="16"/>
    </row>
    <row r="179" spans="1:28" ht="16" x14ac:dyDescent="0.2">
      <c r="A179" s="8" t="s">
        <v>4483</v>
      </c>
      <c r="B179" s="8" t="s">
        <v>4484</v>
      </c>
      <c r="C179" s="8" t="s">
        <v>42</v>
      </c>
      <c r="D179" s="8" t="s">
        <v>4486</v>
      </c>
      <c r="E179" s="8" t="s">
        <v>4487</v>
      </c>
      <c r="F179" s="12" t="s">
        <v>4488</v>
      </c>
      <c r="G179" s="8" t="s">
        <v>46</v>
      </c>
      <c r="H179" s="3">
        <v>465</v>
      </c>
      <c r="I179" s="12" t="s">
        <v>4491</v>
      </c>
      <c r="J179" s="13" t="s">
        <v>4492</v>
      </c>
      <c r="K179" s="8" t="s">
        <v>50</v>
      </c>
      <c r="L179" s="8" t="s">
        <v>51</v>
      </c>
      <c r="M179" s="8" t="s">
        <v>52</v>
      </c>
      <c r="N179" s="8" t="s">
        <v>73</v>
      </c>
      <c r="O179" s="8" t="s">
        <v>54</v>
      </c>
      <c r="P179" s="8" t="s">
        <v>4493</v>
      </c>
      <c r="Q179" s="13" t="s">
        <v>268</v>
      </c>
      <c r="R179" s="8" t="s">
        <v>4494</v>
      </c>
      <c r="S179" s="3">
        <v>2431</v>
      </c>
      <c r="T179" s="3">
        <v>1</v>
      </c>
      <c r="U179" s="14" t="str">
        <f ca="1">IFERROR(__xludf.DUMMYFUNCTION("lower( trim ( (REGEXEXTRACT(D179,""^(?:https?:\/\/)?(?:[^@\n]+@)?(?:www\.)?([^:\/\n]+)""))))"),"optimizely.com")</f>
        <v>optimizely.com</v>
      </c>
      <c r="V179" s="17" t="str">
        <f ca="1">IF(LEN(TRIM(D179))= 0,"",CONCATENATE("domains = domains.concat(", CHAR(34), U179, CHAR(34), ");"))</f>
        <v>domains = domains.concat("optimizely.com");</v>
      </c>
      <c r="W179">
        <f>VLOOKUP(C179,'Copy of Pivot Position'!A:C,3,FALSE)</f>
        <v>10</v>
      </c>
      <c r="X179">
        <f>IF(D179="","",COUNTIF($D$1:D178,D179))</f>
        <v>0</v>
      </c>
      <c r="Y179">
        <f>IF(F179="","",COUNTIF($F$1:F179,F179))</f>
        <v>1</v>
      </c>
      <c r="AA179" s="16">
        <f t="shared" si="14"/>
        <v>0.80800000000000005</v>
      </c>
      <c r="AB179" s="16"/>
    </row>
    <row r="180" spans="1:28" ht="16" x14ac:dyDescent="0.2">
      <c r="A180" s="8" t="s">
        <v>438</v>
      </c>
      <c r="B180" s="8" t="s">
        <v>4515</v>
      </c>
      <c r="C180" s="8" t="s">
        <v>42</v>
      </c>
      <c r="D180" s="8" t="s">
        <v>4516</v>
      </c>
      <c r="E180" s="8" t="s">
        <v>4517</v>
      </c>
      <c r="F180" s="12" t="s">
        <v>4518</v>
      </c>
      <c r="G180" s="8" t="s">
        <v>49</v>
      </c>
      <c r="H180" s="3">
        <v>260</v>
      </c>
      <c r="I180" s="12" t="s">
        <v>4519</v>
      </c>
      <c r="J180" s="13" t="s">
        <v>4520</v>
      </c>
      <c r="K180" s="8" t="s">
        <v>50</v>
      </c>
      <c r="L180" s="8" t="s">
        <v>120</v>
      </c>
      <c r="M180" s="8" t="s">
        <v>52</v>
      </c>
      <c r="N180" s="8" t="s">
        <v>4521</v>
      </c>
      <c r="O180" s="8" t="s">
        <v>195</v>
      </c>
      <c r="P180" s="8" t="s">
        <v>4522</v>
      </c>
      <c r="Q180" s="13" t="s">
        <v>4523</v>
      </c>
      <c r="R180" s="8" t="s">
        <v>4524</v>
      </c>
      <c r="S180" s="3">
        <v>677</v>
      </c>
      <c r="T180" s="3">
        <v>2</v>
      </c>
      <c r="U180" s="14" t="str">
        <f ca="1">IFERROR(__xludf.DUMMYFUNCTION("lower( trim ( (REGEXEXTRACT(D179,""^(?:https?:\/\/)?(?:[^@\n]+@)?(?:www\.)?([^:\/\n]+)""))))"),"optimizely.com")</f>
        <v>optimizely.com</v>
      </c>
      <c r="V180" s="17" t="str">
        <f ca="1">IF(LEN(TRIM(D180))= 0,"",CONCATENATE("domains = domains.concat(", CHAR(34), U180, CHAR(34), ");"))</f>
        <v>domains = domains.concat("optimizely.com");</v>
      </c>
      <c r="W180">
        <f>VLOOKUP(C180,'Copy of Pivot Position'!A:C,3,FALSE)</f>
        <v>10</v>
      </c>
      <c r="X180">
        <f>IF(D180="","",COUNTIF($D$1:D179,D180))</f>
        <v>0</v>
      </c>
      <c r="Y180">
        <f>IF(F180="","",COUNTIF($F$1:F180,F180))</f>
        <v>1</v>
      </c>
      <c r="AA180" s="16">
        <f t="shared" si="14"/>
        <v>0.80800000000000005</v>
      </c>
      <c r="AB180" s="16"/>
    </row>
    <row r="181" spans="1:28" ht="16" x14ac:dyDescent="0.2">
      <c r="A181" s="8" t="s">
        <v>856</v>
      </c>
      <c r="B181" s="8" t="s">
        <v>2285</v>
      </c>
      <c r="C181" s="8" t="s">
        <v>304</v>
      </c>
      <c r="D181" s="8" t="s">
        <v>4533</v>
      </c>
      <c r="E181" s="8" t="s">
        <v>4534</v>
      </c>
      <c r="F181" s="12" t="s">
        <v>4535</v>
      </c>
      <c r="G181" s="8" t="s">
        <v>49</v>
      </c>
      <c r="H181" s="3">
        <v>259</v>
      </c>
      <c r="I181" s="12" t="s">
        <v>4536</v>
      </c>
      <c r="J181" s="13" t="s">
        <v>4537</v>
      </c>
      <c r="K181" s="8" t="s">
        <v>50</v>
      </c>
      <c r="L181" s="8" t="s">
        <v>120</v>
      </c>
      <c r="M181" s="8" t="s">
        <v>52</v>
      </c>
      <c r="N181" s="8" t="s">
        <v>174</v>
      </c>
      <c r="O181" s="8" t="s">
        <v>1799</v>
      </c>
      <c r="P181" s="8" t="s">
        <v>4539</v>
      </c>
      <c r="Q181" s="13" t="s">
        <v>508</v>
      </c>
      <c r="R181" s="8" t="s">
        <v>4540</v>
      </c>
      <c r="S181" s="3">
        <v>681</v>
      </c>
      <c r="T181" s="3">
        <v>2</v>
      </c>
      <c r="U181" s="14" t="str">
        <f ca="1">IFERROR(__xludf.DUMMYFUNCTION("lower( trim ( (REGEXEXTRACT(D179,""^(?:https?:\/\/)?(?:[^@\n]+@)?(?:www\.)?([^:\/\n]+)""))))"),"optimizely.com")</f>
        <v>optimizely.com</v>
      </c>
      <c r="V181" s="15" t="str">
        <f ca="1">IF(LEN(TRIM(D181))= 0,"",CONCATENATE("domains = domains.concat(", CHAR(34), U181, CHAR(34), ");"))</f>
        <v>domains = domains.concat("optimizely.com");</v>
      </c>
      <c r="W181">
        <f>VLOOKUP(C181,'Copy of Pivot Position'!A:C,3,FALSE)</f>
        <v>9</v>
      </c>
      <c r="X181">
        <f>IF(D181="","",COUNTIF($D$1:D180,D181))</f>
        <v>0</v>
      </c>
      <c r="Y181">
        <f>IF(F181="","",COUNTIF($F$1:F181,F181))</f>
        <v>1</v>
      </c>
      <c r="AA181" s="16">
        <f t="shared" si="14"/>
        <v>0.80600000000000005</v>
      </c>
      <c r="AB181" s="16"/>
    </row>
    <row r="182" spans="1:28" ht="16" x14ac:dyDescent="0.2">
      <c r="A182" s="8" t="s">
        <v>1586</v>
      </c>
      <c r="B182" s="8" t="s">
        <v>4545</v>
      </c>
      <c r="C182" s="8" t="s">
        <v>42</v>
      </c>
      <c r="D182" s="8" t="s">
        <v>4546</v>
      </c>
      <c r="E182" s="8" t="s">
        <v>4547</v>
      </c>
      <c r="F182" s="12" t="s">
        <v>4549</v>
      </c>
      <c r="G182" s="8" t="s">
        <v>70</v>
      </c>
      <c r="H182" s="3">
        <v>468</v>
      </c>
      <c r="I182" s="12" t="s">
        <v>4551</v>
      </c>
      <c r="J182" s="13" t="s">
        <v>4552</v>
      </c>
      <c r="K182" s="8" t="s">
        <v>50</v>
      </c>
      <c r="L182" s="8" t="s">
        <v>51</v>
      </c>
      <c r="M182" s="8" t="s">
        <v>52</v>
      </c>
      <c r="N182" s="8" t="s">
        <v>4553</v>
      </c>
      <c r="O182" s="8" t="s">
        <v>54</v>
      </c>
      <c r="P182" s="8" t="s">
        <v>4554</v>
      </c>
      <c r="Q182" s="13" t="s">
        <v>4555</v>
      </c>
      <c r="R182" s="8" t="s">
        <v>4556</v>
      </c>
      <c r="S182" s="3">
        <v>568</v>
      </c>
      <c r="T182" s="3">
        <v>2</v>
      </c>
      <c r="U182" s="14" t="str">
        <f ca="1">IFERROR(__xludf.DUMMYFUNCTION("lower( trim ( (REGEXEXTRACT(D179,""^(?:https?:\/\/)?(?:[^@\n]+@)?(?:www\.)?([^:\/\n]+)""))))"),"optimizely.com")</f>
        <v>optimizely.com</v>
      </c>
      <c r="V182" s="15" t="str">
        <f ca="1">IF(LEN(TRIM(D182))= 0,"",CONCATENATE("domains = domains.concat(", CHAR(34), U182, CHAR(34), ");"))</f>
        <v>domains = domains.concat("optimizely.com");</v>
      </c>
      <c r="W182">
        <f>VLOOKUP(C182,'Copy of Pivot Position'!A:C,3,FALSE)</f>
        <v>10</v>
      </c>
      <c r="X182">
        <f>IF(D182="","",COUNTIF($D$1:D181,D182))</f>
        <v>0</v>
      </c>
      <c r="Y182">
        <f>IF(F182="","",COUNTIF($F$1:F182,F182))</f>
        <v>1</v>
      </c>
      <c r="AA182" s="16">
        <f t="shared" si="14"/>
        <v>0.80600000000000005</v>
      </c>
      <c r="AB182" s="16"/>
    </row>
    <row r="183" spans="1:28" ht="13" x14ac:dyDescent="0.15">
      <c r="A183" s="8" t="s">
        <v>4570</v>
      </c>
      <c r="B183" s="8" t="s">
        <v>774</v>
      </c>
      <c r="C183" s="8" t="s">
        <v>304</v>
      </c>
      <c r="D183" s="8" t="s">
        <v>4572</v>
      </c>
      <c r="E183" s="8" t="s">
        <v>4573</v>
      </c>
      <c r="F183" s="12" t="s">
        <v>4575</v>
      </c>
      <c r="G183" s="8" t="s">
        <v>49</v>
      </c>
      <c r="H183" s="3">
        <v>468</v>
      </c>
      <c r="I183" s="12" t="s">
        <v>4576</v>
      </c>
      <c r="J183" s="13" t="s">
        <v>4577</v>
      </c>
      <c r="K183" s="8" t="s">
        <v>50</v>
      </c>
      <c r="L183" s="8" t="s">
        <v>120</v>
      </c>
      <c r="M183" s="8" t="s">
        <v>52</v>
      </c>
      <c r="N183" s="8" t="s">
        <v>60</v>
      </c>
      <c r="O183" s="8" t="s">
        <v>369</v>
      </c>
      <c r="P183" s="8" t="s">
        <v>4578</v>
      </c>
      <c r="Q183" s="8" t="s">
        <v>4579</v>
      </c>
      <c r="R183" s="8" t="s">
        <v>4580</v>
      </c>
      <c r="S183" s="3">
        <v>192</v>
      </c>
      <c r="T183" s="3">
        <v>2</v>
      </c>
      <c r="V183" s="18"/>
      <c r="W183">
        <f>VLOOKUP(C183,'Copy of Pivot Position'!A:C,3,FALSE)</f>
        <v>9</v>
      </c>
      <c r="X183">
        <f>IF(D183="","",COUNTIF($D$1:D182,D183))</f>
        <v>0</v>
      </c>
      <c r="Y183">
        <f>IF(F183="","",COUNTIF($F$1:F183,F183))</f>
        <v>1</v>
      </c>
      <c r="AA183" s="16">
        <f t="shared" si="14"/>
        <v>0.80600000000000005</v>
      </c>
      <c r="AB183" s="16"/>
    </row>
    <row r="184" spans="1:28" ht="16" x14ac:dyDescent="0.2">
      <c r="A184" s="8" t="s">
        <v>4588</v>
      </c>
      <c r="B184" s="8" t="s">
        <v>934</v>
      </c>
      <c r="C184" s="8" t="s">
        <v>42</v>
      </c>
      <c r="D184" s="8" t="s">
        <v>4590</v>
      </c>
      <c r="E184" s="8" t="s">
        <v>4592</v>
      </c>
      <c r="F184" s="12" t="s">
        <v>4594</v>
      </c>
      <c r="G184" s="8" t="s">
        <v>70</v>
      </c>
      <c r="H184" s="3">
        <v>472</v>
      </c>
      <c r="I184" s="12" t="s">
        <v>4596</v>
      </c>
      <c r="J184" s="13" t="s">
        <v>4598</v>
      </c>
      <c r="K184" s="8" t="s">
        <v>50</v>
      </c>
      <c r="L184" s="8" t="s">
        <v>120</v>
      </c>
      <c r="M184" s="8" t="s">
        <v>52</v>
      </c>
      <c r="N184" s="8" t="s">
        <v>2647</v>
      </c>
      <c r="O184" s="8" t="s">
        <v>311</v>
      </c>
      <c r="P184" s="8" t="s">
        <v>4603</v>
      </c>
      <c r="Q184" s="13" t="s">
        <v>4605</v>
      </c>
      <c r="R184" s="8" t="s">
        <v>4606</v>
      </c>
      <c r="S184" s="3">
        <v>2600</v>
      </c>
      <c r="T184" s="3">
        <v>1</v>
      </c>
      <c r="U184" s="14" t="str">
        <f ca="1">IFERROR(__xludf.DUMMYFUNCTION("lower( trim ( (REGEXEXTRACT(D184,""^(?:https?:\/\/)?(?:[^@\n]+@)?(?:www\.)?([^:\/\n]+)""))))"),"surescripts.com")</f>
        <v>surescripts.com</v>
      </c>
      <c r="V184" s="15" t="str">
        <f ca="1">IF(LEN(TRIM(D184))= 0,"",CONCATENATE("domains = domains.concat(", CHAR(34), U184, CHAR(34), ");"))</f>
        <v>domains = domains.concat("surescripts.com");</v>
      </c>
      <c r="W184">
        <f>VLOOKUP(C184,'Copy of Pivot Position'!A:C,3,FALSE)</f>
        <v>10</v>
      </c>
      <c r="X184">
        <f>IF(D184="","",COUNTIF($D$1:D183,D184))</f>
        <v>0</v>
      </c>
      <c r="Y184">
        <f>IF(F184="","",COUNTIF($F$1:F184,F184))</f>
        <v>1</v>
      </c>
      <c r="AA184" s="16">
        <f t="shared" si="14"/>
        <v>0.8</v>
      </c>
      <c r="AB184" s="16"/>
    </row>
    <row r="185" spans="1:28" ht="13" x14ac:dyDescent="0.15">
      <c r="A185" s="8" t="s">
        <v>1153</v>
      </c>
      <c r="B185" s="8" t="s">
        <v>4630</v>
      </c>
      <c r="C185" s="8" t="s">
        <v>42</v>
      </c>
      <c r="D185" s="8" t="s">
        <v>4631</v>
      </c>
      <c r="E185" s="8" t="s">
        <v>4632</v>
      </c>
      <c r="F185" s="12" t="s">
        <v>4633</v>
      </c>
      <c r="G185" s="8" t="s">
        <v>49</v>
      </c>
      <c r="H185" s="3">
        <v>472</v>
      </c>
      <c r="I185" s="12" t="s">
        <v>4634</v>
      </c>
      <c r="J185" s="13" t="s">
        <v>4635</v>
      </c>
      <c r="K185" s="8" t="s">
        <v>50</v>
      </c>
      <c r="L185" s="8" t="s">
        <v>120</v>
      </c>
      <c r="M185" s="8" t="s">
        <v>52</v>
      </c>
      <c r="N185" s="8" t="s">
        <v>84</v>
      </c>
      <c r="O185" s="8" t="s">
        <v>85</v>
      </c>
      <c r="P185" s="8" t="s">
        <v>4636</v>
      </c>
      <c r="Q185" s="13" t="s">
        <v>3827</v>
      </c>
      <c r="R185" s="8" t="s">
        <v>4637</v>
      </c>
      <c r="S185" s="3">
        <v>555</v>
      </c>
      <c r="T185" s="3">
        <v>2</v>
      </c>
      <c r="V185" s="18"/>
      <c r="W185">
        <f>VLOOKUP(C185,'Copy of Pivot Position'!A:C,3,FALSE)</f>
        <v>10</v>
      </c>
      <c r="X185">
        <f>IF(D185="","",COUNTIF($D$1:D184,D185))</f>
        <v>0</v>
      </c>
      <c r="Y185">
        <f>IF(F185="","",COUNTIF($F$1:F185,F185))</f>
        <v>1</v>
      </c>
      <c r="Z185" s="3">
        <v>0</v>
      </c>
      <c r="AA185" s="16">
        <f t="shared" si="14"/>
        <v>0.8</v>
      </c>
      <c r="AB185" s="16"/>
    </row>
    <row r="186" spans="1:28" ht="13" x14ac:dyDescent="0.15">
      <c r="A186" s="8" t="s">
        <v>2520</v>
      </c>
      <c r="B186" s="8" t="s">
        <v>4652</v>
      </c>
      <c r="C186" s="8" t="s">
        <v>304</v>
      </c>
      <c r="D186" s="8" t="s">
        <v>4653</v>
      </c>
      <c r="E186" s="8" t="s">
        <v>4632</v>
      </c>
      <c r="F186" s="12" t="s">
        <v>4633</v>
      </c>
      <c r="G186" s="8" t="s">
        <v>49</v>
      </c>
      <c r="H186" s="3">
        <v>472</v>
      </c>
      <c r="I186" s="12" t="s">
        <v>4657</v>
      </c>
      <c r="J186" s="13" t="s">
        <v>4659</v>
      </c>
      <c r="K186" s="8" t="s">
        <v>50</v>
      </c>
      <c r="L186" s="8" t="s">
        <v>51</v>
      </c>
      <c r="M186" s="8" t="s">
        <v>52</v>
      </c>
      <c r="N186" s="8" t="s">
        <v>84</v>
      </c>
      <c r="O186" s="8" t="s">
        <v>85</v>
      </c>
      <c r="P186" s="8" t="s">
        <v>4636</v>
      </c>
      <c r="Q186" s="13" t="s">
        <v>3827</v>
      </c>
      <c r="R186" s="8" t="s">
        <v>4637</v>
      </c>
      <c r="S186" s="3">
        <v>748</v>
      </c>
      <c r="T186" s="3">
        <v>2</v>
      </c>
      <c r="V186" s="18"/>
      <c r="W186">
        <f>VLOOKUP(C186,'Copy of Pivot Position'!A:C,3,FALSE)</f>
        <v>9</v>
      </c>
      <c r="X186">
        <f>IF(D186="","",COUNTIF($D$1:D185,D186))</f>
        <v>0</v>
      </c>
      <c r="Y186">
        <f>IF(F186="","",COUNTIF($F$1:F186,F186))</f>
        <v>2</v>
      </c>
      <c r="Z186" s="3">
        <v>0</v>
      </c>
      <c r="AA186" s="16">
        <f t="shared" si="14"/>
        <v>0.8</v>
      </c>
      <c r="AB186" s="16"/>
    </row>
    <row r="187" spans="1:28" ht="13" x14ac:dyDescent="0.15">
      <c r="A187" s="8" t="s">
        <v>2927</v>
      </c>
      <c r="B187" s="8" t="s">
        <v>4673</v>
      </c>
      <c r="C187" s="8" t="s">
        <v>304</v>
      </c>
      <c r="D187" s="8" t="s">
        <v>4674</v>
      </c>
      <c r="E187" s="8" t="s">
        <v>4675</v>
      </c>
      <c r="F187" s="12" t="s">
        <v>4676</v>
      </c>
      <c r="G187" s="8" t="s">
        <v>2834</v>
      </c>
      <c r="H187" s="3">
        <v>472</v>
      </c>
      <c r="I187" s="12" t="s">
        <v>4677</v>
      </c>
      <c r="J187" s="13" t="s">
        <v>4678</v>
      </c>
      <c r="K187" s="8" t="s">
        <v>50</v>
      </c>
      <c r="L187" s="8" t="s">
        <v>120</v>
      </c>
      <c r="M187" s="8" t="s">
        <v>52</v>
      </c>
      <c r="N187" s="8" t="s">
        <v>3557</v>
      </c>
      <c r="O187" s="8" t="s">
        <v>2629</v>
      </c>
      <c r="P187" s="8" t="s">
        <v>4679</v>
      </c>
      <c r="Q187" s="13" t="s">
        <v>4680</v>
      </c>
      <c r="R187" s="8" t="s">
        <v>4681</v>
      </c>
      <c r="S187" s="3">
        <v>942</v>
      </c>
      <c r="T187" s="3">
        <v>2</v>
      </c>
      <c r="V187" s="18"/>
      <c r="W187">
        <f>VLOOKUP(C187,'Copy of Pivot Position'!A:C,3,FALSE)</f>
        <v>9</v>
      </c>
      <c r="X187">
        <f>IF(D187="","",COUNTIF($D$1:D186,D187))</f>
        <v>0</v>
      </c>
      <c r="Y187">
        <f>IF(F187="","",COUNTIF($F$1:F187,F187))</f>
        <v>1</v>
      </c>
      <c r="AA187" s="16">
        <f t="shared" si="14"/>
        <v>0.8</v>
      </c>
      <c r="AB187" s="16"/>
    </row>
    <row r="188" spans="1:28" ht="16" x14ac:dyDescent="0.2">
      <c r="A188" s="8" t="s">
        <v>4338</v>
      </c>
      <c r="B188" s="8" t="s">
        <v>4339</v>
      </c>
      <c r="C188" s="8" t="s">
        <v>42</v>
      </c>
      <c r="D188" s="8" t="s">
        <v>4340</v>
      </c>
      <c r="E188" s="8" t="s">
        <v>4341</v>
      </c>
      <c r="F188" s="12" t="s">
        <v>4025</v>
      </c>
      <c r="G188" s="8" t="s">
        <v>49</v>
      </c>
      <c r="H188" s="3">
        <v>469</v>
      </c>
      <c r="I188" s="12" t="s">
        <v>4343</v>
      </c>
      <c r="J188" s="13" t="s">
        <v>4344</v>
      </c>
      <c r="K188" s="8" t="s">
        <v>50</v>
      </c>
      <c r="L188" s="8" t="s">
        <v>120</v>
      </c>
      <c r="M188" s="8" t="s">
        <v>52</v>
      </c>
      <c r="N188" s="8" t="s">
        <v>941</v>
      </c>
      <c r="O188" s="8" t="s">
        <v>195</v>
      </c>
      <c r="P188" s="8" t="s">
        <v>4345</v>
      </c>
      <c r="Q188" s="13" t="s">
        <v>944</v>
      </c>
      <c r="R188" s="8" t="s">
        <v>4346</v>
      </c>
      <c r="S188" s="3">
        <v>1326</v>
      </c>
      <c r="T188" s="3">
        <v>1</v>
      </c>
      <c r="U188" s="14" t="str">
        <f t="shared" ref="U188:U193" ca="1" si="19">IFERROR(__xludf.DUMMYFUNCTION("lower( trim ( (REGEXEXTRACT(D188,""^(?:https?:\/\/)?(?:[^@\n]+@)?(?:www\.)?([^:\/\n]+)""))))"),"virginpulse.com")</f>
        <v>virginpulse.com</v>
      </c>
      <c r="V188" s="15" t="str">
        <f t="shared" ref="V188:V193" ca="1" si="20">IF(LEN(TRIM(D188))= 0,"",CONCATENATE("domains = domains.concat(", CHAR(34), U188, CHAR(34), ");"))</f>
        <v>domains = domains.concat("virginpulse.com");</v>
      </c>
      <c r="W188">
        <f>VLOOKUP(C188,'Copy of Pivot Position'!A:C,3,FALSE)</f>
        <v>10</v>
      </c>
      <c r="X188">
        <f>IF(D188="","",COUNTIF($D$1:D187,D188))</f>
        <v>0</v>
      </c>
      <c r="Y188">
        <f>IF(F188="","",COUNTIF($F$1:F188,F188))</f>
        <v>1</v>
      </c>
      <c r="AA188" s="16">
        <f t="shared" si="14"/>
        <v>0.8</v>
      </c>
      <c r="AB188" s="16"/>
    </row>
    <row r="189" spans="1:28" ht="16" x14ac:dyDescent="0.2">
      <c r="A189" s="8" t="s">
        <v>4355</v>
      </c>
      <c r="B189" s="8" t="s">
        <v>4356</v>
      </c>
      <c r="C189" s="8" t="s">
        <v>42</v>
      </c>
      <c r="D189" s="8" t="s">
        <v>4358</v>
      </c>
      <c r="E189" s="8" t="s">
        <v>4359</v>
      </c>
      <c r="F189" s="12" t="s">
        <v>4038</v>
      </c>
      <c r="G189" s="8" t="s">
        <v>2257</v>
      </c>
      <c r="H189" s="3">
        <v>258</v>
      </c>
      <c r="I189" s="12" t="s">
        <v>4361</v>
      </c>
      <c r="J189" s="13" t="s">
        <v>4362</v>
      </c>
      <c r="K189" s="8" t="s">
        <v>50</v>
      </c>
      <c r="L189" s="8" t="s">
        <v>51</v>
      </c>
      <c r="M189" s="8" t="s">
        <v>52</v>
      </c>
      <c r="N189" s="8" t="s">
        <v>253</v>
      </c>
      <c r="O189" s="8" t="s">
        <v>54</v>
      </c>
      <c r="P189" s="8" t="s">
        <v>4363</v>
      </c>
      <c r="Q189" s="13" t="s">
        <v>255</v>
      </c>
      <c r="R189" s="8" t="s">
        <v>4364</v>
      </c>
      <c r="S189" s="3">
        <v>1327</v>
      </c>
      <c r="T189" s="3">
        <v>1</v>
      </c>
      <c r="U189" s="14" t="str">
        <f t="shared" ca="1" si="19"/>
        <v>virginpulse.com</v>
      </c>
      <c r="V189" s="15" t="str">
        <f t="shared" ca="1" si="20"/>
        <v>domains = domains.concat("virginpulse.com");</v>
      </c>
      <c r="W189">
        <f>VLOOKUP(C189,'Copy of Pivot Position'!A:C,3,FALSE)</f>
        <v>10</v>
      </c>
      <c r="X189">
        <f>IF(D189="","",COUNTIF($D$1:D188,D189))</f>
        <v>0</v>
      </c>
      <c r="Y189">
        <f>IF(F189="","",COUNTIF($F$1:F189,F189))</f>
        <v>1</v>
      </c>
      <c r="AA189" s="16">
        <f t="shared" si="14"/>
        <v>0.8</v>
      </c>
      <c r="AB189" s="16"/>
    </row>
    <row r="190" spans="1:28" ht="16" x14ac:dyDescent="0.2">
      <c r="A190" s="8" t="s">
        <v>4735</v>
      </c>
      <c r="B190" s="8" t="s">
        <v>4736</v>
      </c>
      <c r="C190" s="8" t="s">
        <v>42</v>
      </c>
      <c r="D190" s="8" t="s">
        <v>4737</v>
      </c>
      <c r="E190" s="8" t="s">
        <v>4738</v>
      </c>
      <c r="F190" s="12" t="s">
        <v>4739</v>
      </c>
      <c r="G190" s="8" t="s">
        <v>188</v>
      </c>
      <c r="H190" s="3">
        <v>258</v>
      </c>
      <c r="I190" s="12" t="s">
        <v>4740</v>
      </c>
      <c r="J190" s="13" t="s">
        <v>4741</v>
      </c>
      <c r="K190" s="8" t="s">
        <v>50</v>
      </c>
      <c r="L190" s="8" t="s">
        <v>120</v>
      </c>
      <c r="M190" s="8" t="s">
        <v>52</v>
      </c>
      <c r="N190" s="8" t="s">
        <v>1678</v>
      </c>
      <c r="O190" s="8" t="s">
        <v>311</v>
      </c>
      <c r="P190" s="8" t="s">
        <v>4743</v>
      </c>
      <c r="Q190" s="13" t="s">
        <v>1681</v>
      </c>
      <c r="R190" s="8" t="s">
        <v>4744</v>
      </c>
      <c r="S190" s="3">
        <v>2574</v>
      </c>
      <c r="T190" s="3">
        <v>1</v>
      </c>
      <c r="U190" s="14" t="str">
        <f t="shared" ca="1" si="19"/>
        <v>virginpulse.com</v>
      </c>
      <c r="V190" s="15" t="str">
        <f t="shared" ca="1" si="20"/>
        <v>domains = domains.concat("virginpulse.com");</v>
      </c>
      <c r="W190">
        <f>VLOOKUP(C190,'Copy of Pivot Position'!A:C,3,FALSE)</f>
        <v>10</v>
      </c>
      <c r="X190">
        <f>IF(D190="","",COUNTIF($D$1:D189,D190))</f>
        <v>0</v>
      </c>
      <c r="Y190">
        <f>IF(F190="","",COUNTIF($F$1:F190,F190))</f>
        <v>1</v>
      </c>
      <c r="AA190" s="16">
        <f t="shared" si="14"/>
        <v>0.8</v>
      </c>
      <c r="AB190" s="16"/>
    </row>
    <row r="191" spans="1:28" ht="16" x14ac:dyDescent="0.2">
      <c r="A191" s="8" t="s">
        <v>4755</v>
      </c>
      <c r="B191" s="8" t="s">
        <v>4756</v>
      </c>
      <c r="C191" s="8" t="s">
        <v>304</v>
      </c>
      <c r="D191" s="8" t="s">
        <v>4757</v>
      </c>
      <c r="E191" s="8" t="s">
        <v>4738</v>
      </c>
      <c r="F191" s="12" t="s">
        <v>4739</v>
      </c>
      <c r="G191" s="8" t="s">
        <v>188</v>
      </c>
      <c r="H191" s="3">
        <v>258</v>
      </c>
      <c r="I191" s="12" t="s">
        <v>4760</v>
      </c>
      <c r="J191" s="13" t="s">
        <v>4761</v>
      </c>
      <c r="K191" s="8" t="s">
        <v>50</v>
      </c>
      <c r="L191" s="8" t="s">
        <v>120</v>
      </c>
      <c r="M191" s="8" t="s">
        <v>52</v>
      </c>
      <c r="N191" s="8" t="s">
        <v>1678</v>
      </c>
      <c r="O191" s="8" t="s">
        <v>311</v>
      </c>
      <c r="P191" s="8" t="s">
        <v>4743</v>
      </c>
      <c r="Q191" s="13" t="s">
        <v>1681</v>
      </c>
      <c r="R191" s="8" t="s">
        <v>4744</v>
      </c>
      <c r="S191" s="3">
        <v>666</v>
      </c>
      <c r="T191" s="3">
        <v>2</v>
      </c>
      <c r="U191" s="14" t="str">
        <f t="shared" ca="1" si="19"/>
        <v>virginpulse.com</v>
      </c>
      <c r="V191" s="17" t="str">
        <f t="shared" ca="1" si="20"/>
        <v>domains = domains.concat("virginpulse.com");</v>
      </c>
      <c r="W191">
        <f>VLOOKUP(C191,'Copy of Pivot Position'!A:C,3,FALSE)</f>
        <v>9</v>
      </c>
      <c r="X191">
        <f>IF(D191="","",COUNTIF($D$1:D190,D191))</f>
        <v>0</v>
      </c>
      <c r="Y191">
        <f>IF(F191="","",COUNTIF($F$1:F191,F191))</f>
        <v>2</v>
      </c>
      <c r="Z191" s="3">
        <v>0</v>
      </c>
      <c r="AA191" s="16">
        <f t="shared" si="14"/>
        <v>0.8</v>
      </c>
      <c r="AB191" s="16"/>
    </row>
    <row r="192" spans="1:28" ht="16" x14ac:dyDescent="0.2">
      <c r="A192" s="8" t="s">
        <v>737</v>
      </c>
      <c r="B192" s="8" t="s">
        <v>3132</v>
      </c>
      <c r="C192" s="8" t="s">
        <v>42</v>
      </c>
      <c r="D192" s="8" t="s">
        <v>3133</v>
      </c>
      <c r="E192" s="8" t="s">
        <v>3134</v>
      </c>
      <c r="F192" s="12" t="s">
        <v>2908</v>
      </c>
      <c r="G192" s="8" t="s">
        <v>49</v>
      </c>
      <c r="H192" s="3">
        <v>257</v>
      </c>
      <c r="I192" s="12" t="s">
        <v>3136</v>
      </c>
      <c r="J192" s="13" t="s">
        <v>3137</v>
      </c>
      <c r="K192" s="8" t="s">
        <v>50</v>
      </c>
      <c r="L192" s="8" t="s">
        <v>120</v>
      </c>
      <c r="M192" s="8" t="s">
        <v>52</v>
      </c>
      <c r="N192" s="8" t="s">
        <v>2480</v>
      </c>
      <c r="O192" s="8" t="s">
        <v>85</v>
      </c>
      <c r="P192" s="8" t="s">
        <v>3138</v>
      </c>
      <c r="Q192" s="13" t="s">
        <v>1092</v>
      </c>
      <c r="R192" s="8" t="s">
        <v>3139</v>
      </c>
      <c r="S192" s="3">
        <v>1228</v>
      </c>
      <c r="T192" s="3">
        <v>1</v>
      </c>
      <c r="U192" s="14" t="str">
        <f t="shared" ca="1" si="19"/>
        <v>virginpulse.com</v>
      </c>
      <c r="V192" s="17" t="str">
        <f t="shared" ca="1" si="20"/>
        <v>domains = domains.concat("virginpulse.com");</v>
      </c>
      <c r="W192">
        <f>VLOOKUP(C192,'Copy of Pivot Position'!A:C,3,FALSE)</f>
        <v>10</v>
      </c>
      <c r="X192">
        <f>IF(D192="","",COUNTIF($D$1:D191,D192))</f>
        <v>0</v>
      </c>
      <c r="Y192">
        <f>IF(F192="","",COUNTIF($F$1:F192,F192))</f>
        <v>1</v>
      </c>
      <c r="AA192" s="16">
        <f t="shared" si="14"/>
        <v>0.79600000000000004</v>
      </c>
      <c r="AB192" s="16"/>
    </row>
    <row r="193" spans="1:28" ht="16" x14ac:dyDescent="0.2">
      <c r="A193" s="8" t="s">
        <v>4800</v>
      </c>
      <c r="B193" s="8" t="s">
        <v>4801</v>
      </c>
      <c r="C193" s="8" t="s">
        <v>42</v>
      </c>
      <c r="D193" s="8" t="s">
        <v>4802</v>
      </c>
      <c r="E193" s="8" t="s">
        <v>4803</v>
      </c>
      <c r="F193" s="12" t="s">
        <v>4804</v>
      </c>
      <c r="G193" s="8" t="s">
        <v>70</v>
      </c>
      <c r="H193" s="3">
        <v>256</v>
      </c>
      <c r="I193" s="12" t="s">
        <v>4805</v>
      </c>
      <c r="J193" s="13" t="s">
        <v>4806</v>
      </c>
      <c r="K193" s="8" t="s">
        <v>50</v>
      </c>
      <c r="L193" s="8" t="s">
        <v>120</v>
      </c>
      <c r="M193" s="8" t="s">
        <v>52</v>
      </c>
      <c r="N193" s="8" t="s">
        <v>3569</v>
      </c>
      <c r="O193" s="8" t="s">
        <v>54</v>
      </c>
      <c r="P193" s="8" t="s">
        <v>222</v>
      </c>
      <c r="Q193" s="13" t="s">
        <v>4807</v>
      </c>
      <c r="R193" s="8" t="s">
        <v>4808</v>
      </c>
      <c r="S193" s="3">
        <v>693</v>
      </c>
      <c r="T193" s="3">
        <v>2</v>
      </c>
      <c r="U193" s="14" t="str">
        <f t="shared" ca="1" si="19"/>
        <v>virginpulse.com</v>
      </c>
      <c r="V193" s="17" t="str">
        <f t="shared" ca="1" si="20"/>
        <v>domains = domains.concat("virginpulse.com");</v>
      </c>
      <c r="W193">
        <f>VLOOKUP(C193,'Copy of Pivot Position'!A:C,3,FALSE)</f>
        <v>10</v>
      </c>
      <c r="X193">
        <f>IF(D193="","",COUNTIF($D$1:D192,D193))</f>
        <v>0</v>
      </c>
      <c r="Y193">
        <f>IF(F193="","",COUNTIF($F$1:F193,F193))</f>
        <v>1</v>
      </c>
      <c r="AA193" s="16">
        <f t="shared" si="14"/>
        <v>0.79200000000000004</v>
      </c>
      <c r="AB193" s="16"/>
    </row>
    <row r="194" spans="1:28" ht="13" x14ac:dyDescent="0.15">
      <c r="A194" s="8" t="s">
        <v>428</v>
      </c>
      <c r="B194" s="8" t="s">
        <v>4826</v>
      </c>
      <c r="C194" s="8" t="s">
        <v>42</v>
      </c>
      <c r="D194" s="8" t="s">
        <v>4828</v>
      </c>
      <c r="E194" s="8" t="s">
        <v>4829</v>
      </c>
      <c r="F194" s="12" t="s">
        <v>4832</v>
      </c>
      <c r="G194" s="8" t="s">
        <v>49</v>
      </c>
      <c r="H194" s="3">
        <v>256</v>
      </c>
      <c r="I194" s="12" t="s">
        <v>4834</v>
      </c>
      <c r="J194" s="13" t="s">
        <v>4835</v>
      </c>
      <c r="K194" s="8" t="s">
        <v>50</v>
      </c>
      <c r="L194" s="8" t="s">
        <v>120</v>
      </c>
      <c r="M194" s="8" t="s">
        <v>52</v>
      </c>
      <c r="N194" s="8" t="s">
        <v>150</v>
      </c>
      <c r="O194" s="8" t="s">
        <v>54</v>
      </c>
      <c r="P194" s="8" t="s">
        <v>4836</v>
      </c>
      <c r="Q194" s="13" t="s">
        <v>3775</v>
      </c>
      <c r="R194" s="8" t="s">
        <v>4837</v>
      </c>
      <c r="S194" s="3">
        <v>704</v>
      </c>
      <c r="T194" s="3">
        <v>2</v>
      </c>
      <c r="W194">
        <f>VLOOKUP(C194,'Copy of Pivot Position'!A:C,3,FALSE)</f>
        <v>10</v>
      </c>
      <c r="X194">
        <f>IF(D194="","",COUNTIF($D$1:D193,D194))</f>
        <v>0</v>
      </c>
      <c r="Y194">
        <f>IF(F194="","",COUNTIF($F$1:F194,F194))</f>
        <v>1</v>
      </c>
      <c r="AA194" s="16">
        <f t="shared" ref="AA194:AA257" si="21">(0.5-ABS(1-PERCENTRANK(H:H,H194)-0.5))*2</f>
        <v>0.79200000000000004</v>
      </c>
      <c r="AB194" s="16"/>
    </row>
    <row r="195" spans="1:28" ht="16" x14ac:dyDescent="0.2">
      <c r="A195" s="8" t="s">
        <v>1864</v>
      </c>
      <c r="B195" s="8" t="s">
        <v>4849</v>
      </c>
      <c r="C195" s="8" t="s">
        <v>4850</v>
      </c>
      <c r="D195" s="8" t="s">
        <v>4851</v>
      </c>
      <c r="E195" s="8" t="s">
        <v>4852</v>
      </c>
      <c r="F195" s="12" t="s">
        <v>4853</v>
      </c>
      <c r="G195" s="8" t="s">
        <v>49</v>
      </c>
      <c r="H195" s="3">
        <v>256</v>
      </c>
      <c r="I195" s="12" t="s">
        <v>4858</v>
      </c>
      <c r="J195" s="13" t="s">
        <v>4860</v>
      </c>
      <c r="K195" s="8" t="s">
        <v>50</v>
      </c>
      <c r="L195" s="8" t="s">
        <v>51</v>
      </c>
      <c r="M195" s="8" t="s">
        <v>52</v>
      </c>
      <c r="N195" s="8" t="s">
        <v>525</v>
      </c>
      <c r="O195" s="8" t="s">
        <v>1337</v>
      </c>
      <c r="P195" s="8" t="s">
        <v>4861</v>
      </c>
      <c r="Q195" s="13" t="s">
        <v>4862</v>
      </c>
      <c r="R195" s="8" t="s">
        <v>4863</v>
      </c>
      <c r="S195" s="3">
        <v>346</v>
      </c>
      <c r="T195" s="3">
        <v>2</v>
      </c>
      <c r="U195" s="14" t="str">
        <f ca="1">IFERROR(__xludf.DUMMYFUNCTION("lower( trim ( (REGEXEXTRACT(D195,""^(?:https?:\/\/)?(?:[^@\n]+@)?(?:www\.)?([^:\/\n]+)""))))"),"determine.com")</f>
        <v>determine.com</v>
      </c>
      <c r="V195" s="17" t="str">
        <f ca="1">IF(LEN(TRIM(D195))= 0,"",CONCATENATE("domains = domains.concat(", CHAR(34), U195, CHAR(34), ");"))</f>
        <v>domains = domains.concat("determine.com");</v>
      </c>
      <c r="W195">
        <f>VLOOKUP(C195,'Copy of Pivot Position'!A:C,3,FALSE)</f>
        <v>9</v>
      </c>
      <c r="X195">
        <f>IF(D195="","",COUNTIF($D$1:D194,D195))</f>
        <v>0</v>
      </c>
      <c r="Y195">
        <f>IF(F195="","",COUNTIF($F$1:F195,F195))</f>
        <v>1</v>
      </c>
      <c r="AA195" s="16">
        <f t="shared" si="21"/>
        <v>0.79200000000000004</v>
      </c>
      <c r="AB195" s="16"/>
    </row>
    <row r="196" spans="1:28" ht="16" x14ac:dyDescent="0.2">
      <c r="A196" s="8" t="s">
        <v>4889</v>
      </c>
      <c r="B196" s="8" t="s">
        <v>1405</v>
      </c>
      <c r="C196" s="8" t="s">
        <v>180</v>
      </c>
      <c r="D196" s="8" t="s">
        <v>4890</v>
      </c>
      <c r="E196" s="8" t="s">
        <v>4891</v>
      </c>
      <c r="F196" s="12" t="s">
        <v>4892</v>
      </c>
      <c r="G196" s="8" t="s">
        <v>49</v>
      </c>
      <c r="H196" s="3">
        <v>473</v>
      </c>
      <c r="I196" s="12" t="s">
        <v>4893</v>
      </c>
      <c r="J196" s="13" t="s">
        <v>4894</v>
      </c>
      <c r="K196" s="8" t="s">
        <v>50</v>
      </c>
      <c r="L196" s="8" t="s">
        <v>120</v>
      </c>
      <c r="M196" s="8" t="s">
        <v>52</v>
      </c>
      <c r="N196" s="8" t="s">
        <v>1543</v>
      </c>
      <c r="O196" s="8" t="s">
        <v>54</v>
      </c>
      <c r="P196" s="8" t="s">
        <v>4900</v>
      </c>
      <c r="Q196" s="13" t="s">
        <v>4901</v>
      </c>
      <c r="R196" s="8" t="s">
        <v>4902</v>
      </c>
      <c r="S196" s="3">
        <v>1577</v>
      </c>
      <c r="T196" s="3">
        <v>1</v>
      </c>
      <c r="U196" s="14" t="str">
        <f ca="1">IFERROR(__xludf.DUMMYFUNCTION("lower( trim ( (REGEXEXTRACT(D195,""^(?:https?:\/\/)?(?:[^@\n]+@)?(?:www\.)?([^:\/\n]+)""))))"),"determine.com")</f>
        <v>determine.com</v>
      </c>
      <c r="V196" s="15" t="str">
        <f ca="1">IF(LEN(TRIM(D196))= 0,"",CONCATENATE("domains = domains.concat(", CHAR(34), U196, CHAR(34), ");"))</f>
        <v>domains = domains.concat("determine.com");</v>
      </c>
      <c r="W196">
        <f>VLOOKUP(C196,'Copy of Pivot Position'!A:C,3,FALSE)</f>
        <v>10</v>
      </c>
      <c r="X196">
        <f>IF(D196="","",COUNTIF($D$1:D195,D196))</f>
        <v>0</v>
      </c>
      <c r="Y196">
        <f>IF(F196="","",COUNTIF($F$1:F196,F196))</f>
        <v>1</v>
      </c>
      <c r="AA196" s="16">
        <f t="shared" si="21"/>
        <v>0.79200000000000004</v>
      </c>
      <c r="AB196" s="16"/>
    </row>
    <row r="197" spans="1:28" ht="16" x14ac:dyDescent="0.2">
      <c r="A197" s="8" t="s">
        <v>4889</v>
      </c>
      <c r="B197" s="8" t="s">
        <v>1405</v>
      </c>
      <c r="C197" s="8" t="s">
        <v>180</v>
      </c>
      <c r="D197" s="8" t="s">
        <v>4916</v>
      </c>
      <c r="E197" s="8" t="s">
        <v>4891</v>
      </c>
      <c r="F197" s="12" t="s">
        <v>4892</v>
      </c>
      <c r="G197" s="8" t="s">
        <v>49</v>
      </c>
      <c r="H197" s="3">
        <v>473</v>
      </c>
      <c r="I197" s="12" t="s">
        <v>4893</v>
      </c>
      <c r="J197" s="13" t="s">
        <v>4917</v>
      </c>
      <c r="K197" s="8" t="s">
        <v>50</v>
      </c>
      <c r="L197" s="8" t="s">
        <v>120</v>
      </c>
      <c r="M197" s="8" t="s">
        <v>52</v>
      </c>
      <c r="N197" s="8" t="s">
        <v>1543</v>
      </c>
      <c r="O197" s="8" t="s">
        <v>54</v>
      </c>
      <c r="P197" s="8" t="s">
        <v>4900</v>
      </c>
      <c r="Q197" s="13" t="s">
        <v>4901</v>
      </c>
      <c r="R197" s="8" t="s">
        <v>4902</v>
      </c>
      <c r="S197" s="3">
        <v>2178</v>
      </c>
      <c r="T197" s="3">
        <v>1</v>
      </c>
      <c r="U197" s="14" t="str">
        <f ca="1">IFERROR(__xludf.DUMMYFUNCTION("lower( trim ( (REGEXEXTRACT(D195,""^(?:https?:\/\/)?(?:[^@\n]+@)?(?:www\.)?([^:\/\n]+)""))))"),"determine.com")</f>
        <v>determine.com</v>
      </c>
      <c r="V197" s="15" t="str">
        <f ca="1">IF(LEN(TRIM(D197))= 0,"",CONCATENATE("domains = domains.concat(", CHAR(34), U197, CHAR(34), ");"))</f>
        <v>domains = domains.concat("determine.com");</v>
      </c>
      <c r="W197">
        <f>VLOOKUP(C197,'Copy of Pivot Position'!A:C,3,FALSE)</f>
        <v>10</v>
      </c>
      <c r="X197">
        <f>IF(D197="","",COUNTIF($D$1:D196,D197))</f>
        <v>0</v>
      </c>
      <c r="Y197">
        <f>IF(F197="","",COUNTIF($F$1:F197,F197))</f>
        <v>2</v>
      </c>
      <c r="Z197" s="3">
        <v>0</v>
      </c>
      <c r="AA197" s="16">
        <f t="shared" si="21"/>
        <v>0.79200000000000004</v>
      </c>
      <c r="AB197" s="16"/>
    </row>
    <row r="198" spans="1:28" ht="16" x14ac:dyDescent="0.2">
      <c r="A198" s="8" t="s">
        <v>1153</v>
      </c>
      <c r="B198" s="8" t="s">
        <v>4630</v>
      </c>
      <c r="C198" s="8" t="s">
        <v>42</v>
      </c>
      <c r="D198" s="8" t="s">
        <v>4936</v>
      </c>
      <c r="E198" s="8" t="s">
        <v>4632</v>
      </c>
      <c r="F198" s="12" t="s">
        <v>4633</v>
      </c>
      <c r="G198" s="8" t="s">
        <v>49</v>
      </c>
      <c r="H198" s="3">
        <v>473</v>
      </c>
      <c r="I198" s="12" t="s">
        <v>4634</v>
      </c>
      <c r="J198" s="13" t="s">
        <v>4939</v>
      </c>
      <c r="K198" s="8" t="s">
        <v>50</v>
      </c>
      <c r="L198" s="8" t="s">
        <v>51</v>
      </c>
      <c r="M198" s="8" t="s">
        <v>52</v>
      </c>
      <c r="N198" s="8" t="s">
        <v>84</v>
      </c>
      <c r="O198" s="8" t="s">
        <v>85</v>
      </c>
      <c r="P198" s="8" t="s">
        <v>4636</v>
      </c>
      <c r="Q198" s="13" t="s">
        <v>3827</v>
      </c>
      <c r="R198" s="8" t="s">
        <v>4637</v>
      </c>
      <c r="S198" s="3">
        <v>2545</v>
      </c>
      <c r="T198" s="3">
        <v>1</v>
      </c>
      <c r="U198" s="14" t="str">
        <f ca="1">IFERROR(__xludf.DUMMYFUNCTION("lower( trim ( (REGEXEXTRACT(D195,""^(?:https?:\/\/)?(?:[^@\n]+@)?(?:www\.)?([^:\/\n]+)""))))"),"determine.com")</f>
        <v>determine.com</v>
      </c>
      <c r="V198" s="15" t="str">
        <f ca="1">IF(LEN(TRIM(D198))= 0,"",CONCATENATE("domains = domains.concat(", CHAR(34), U198, CHAR(34), ");"))</f>
        <v>domains = domains.concat("determine.com");</v>
      </c>
      <c r="W198">
        <f>VLOOKUP(C198,'Copy of Pivot Position'!A:C,3,FALSE)</f>
        <v>10</v>
      </c>
      <c r="X198">
        <f>IF(D198="","",COUNTIF($D$1:D197,D198))</f>
        <v>0</v>
      </c>
      <c r="Y198">
        <f>IF(F198="","",COUNTIF($F$1:F198,F198))</f>
        <v>3</v>
      </c>
      <c r="AA198" s="16">
        <f t="shared" si="21"/>
        <v>0.79200000000000004</v>
      </c>
      <c r="AB198" s="16"/>
    </row>
    <row r="199" spans="1:28" ht="16" x14ac:dyDescent="0.2">
      <c r="A199" s="8" t="s">
        <v>4951</v>
      </c>
      <c r="B199" s="8" t="s">
        <v>4952</v>
      </c>
      <c r="C199" s="8" t="s">
        <v>604</v>
      </c>
      <c r="D199" s="8" t="s">
        <v>4953</v>
      </c>
      <c r="E199" s="8" t="s">
        <v>4891</v>
      </c>
      <c r="F199" s="12" t="s">
        <v>4892</v>
      </c>
      <c r="G199" s="8" t="s">
        <v>49</v>
      </c>
      <c r="H199" s="3">
        <v>473</v>
      </c>
      <c r="I199" s="12" t="s">
        <v>4954</v>
      </c>
      <c r="J199" s="13" t="s">
        <v>4955</v>
      </c>
      <c r="K199" s="8" t="s">
        <v>50</v>
      </c>
      <c r="L199" s="8" t="s">
        <v>120</v>
      </c>
      <c r="M199" s="8" t="s">
        <v>52</v>
      </c>
      <c r="N199" s="8" t="s">
        <v>1543</v>
      </c>
      <c r="O199" s="8" t="s">
        <v>54</v>
      </c>
      <c r="P199" s="8" t="s">
        <v>4900</v>
      </c>
      <c r="Q199" s="13" t="s">
        <v>4901</v>
      </c>
      <c r="R199" s="8" t="s">
        <v>4902</v>
      </c>
      <c r="S199" s="3">
        <v>949</v>
      </c>
      <c r="T199" s="3">
        <v>2</v>
      </c>
      <c r="U199" s="14" t="str">
        <f ca="1">IFERROR(__xludf.DUMMYFUNCTION("lower( trim ( (REGEXEXTRACT(D195,""^(?:https?:\/\/)?(?:[^@\n]+@)?(?:www\.)?([^:\/\n]+)""))))"),"determine.com")</f>
        <v>determine.com</v>
      </c>
      <c r="V199" s="15" t="str">
        <f ca="1">IF(LEN(TRIM(D199))= 0,"",CONCATENATE("domains = domains.concat(", CHAR(34), U199, CHAR(34), ");"))</f>
        <v>domains = domains.concat("determine.com");</v>
      </c>
      <c r="W199">
        <f>VLOOKUP(C199,'Copy of Pivot Position'!A:C,3,FALSE)</f>
        <v>9</v>
      </c>
      <c r="X199">
        <f>IF(D199="","",COUNTIF($D$1:D198,D199))</f>
        <v>0</v>
      </c>
      <c r="Y199">
        <f>IF(F199="","",COUNTIF($F$1:F199,F199))</f>
        <v>3</v>
      </c>
      <c r="Z199" s="3">
        <v>0</v>
      </c>
      <c r="AA199" s="16">
        <f t="shared" si="21"/>
        <v>0.79200000000000004</v>
      </c>
      <c r="AB199" s="16"/>
    </row>
    <row r="200" spans="1:28" ht="13" x14ac:dyDescent="0.15">
      <c r="A200" s="8" t="s">
        <v>428</v>
      </c>
      <c r="B200" s="8" t="s">
        <v>4969</v>
      </c>
      <c r="C200" s="8" t="s">
        <v>304</v>
      </c>
      <c r="D200" s="8" t="s">
        <v>4970</v>
      </c>
      <c r="E200" s="8" t="s">
        <v>4971</v>
      </c>
      <c r="F200" s="12" t="s">
        <v>4972</v>
      </c>
      <c r="G200" s="8" t="s">
        <v>434</v>
      </c>
      <c r="H200" s="3">
        <v>253</v>
      </c>
      <c r="I200" s="12" t="s">
        <v>4973</v>
      </c>
      <c r="J200" s="13" t="s">
        <v>4974</v>
      </c>
      <c r="K200" s="8" t="s">
        <v>50</v>
      </c>
      <c r="L200" s="8" t="s">
        <v>120</v>
      </c>
      <c r="M200" s="8" t="s">
        <v>52</v>
      </c>
      <c r="N200" s="8" t="s">
        <v>2776</v>
      </c>
      <c r="O200" s="8" t="s">
        <v>1593</v>
      </c>
      <c r="P200" s="8" t="s">
        <v>4975</v>
      </c>
      <c r="Q200" s="13" t="s">
        <v>2778</v>
      </c>
      <c r="R200" s="8" t="s">
        <v>4976</v>
      </c>
      <c r="S200" s="3">
        <v>255</v>
      </c>
      <c r="T200" s="3">
        <v>2</v>
      </c>
      <c r="V200" s="18"/>
      <c r="W200">
        <f>VLOOKUP(C200,'Copy of Pivot Position'!A:C,3,FALSE)</f>
        <v>9</v>
      </c>
      <c r="X200">
        <f>IF(D200="","",COUNTIF($D$1:D199,D200))</f>
        <v>0</v>
      </c>
      <c r="Y200">
        <f>IF(F200="","",COUNTIF($F$1:F200,F200))</f>
        <v>1</v>
      </c>
      <c r="AA200" s="16">
        <f t="shared" si="21"/>
        <v>0.78600000000000003</v>
      </c>
      <c r="AB200" s="16"/>
    </row>
    <row r="201" spans="1:28" ht="16" x14ac:dyDescent="0.2">
      <c r="A201" s="8" t="s">
        <v>4984</v>
      </c>
      <c r="B201" s="8" t="s">
        <v>4985</v>
      </c>
      <c r="C201" s="8" t="s">
        <v>42</v>
      </c>
      <c r="D201" s="8" t="s">
        <v>4987</v>
      </c>
      <c r="E201" s="8" t="s">
        <v>4988</v>
      </c>
      <c r="F201" s="12" t="s">
        <v>4990</v>
      </c>
      <c r="G201" s="8" t="s">
        <v>46</v>
      </c>
      <c r="H201" s="3">
        <v>475</v>
      </c>
      <c r="I201" s="12" t="s">
        <v>4992</v>
      </c>
      <c r="J201" s="13" t="s">
        <v>4993</v>
      </c>
      <c r="K201" s="8" t="s">
        <v>50</v>
      </c>
      <c r="L201" s="8" t="s">
        <v>51</v>
      </c>
      <c r="M201" s="8" t="s">
        <v>52</v>
      </c>
      <c r="N201" s="8" t="s">
        <v>84</v>
      </c>
      <c r="O201" s="8" t="s">
        <v>85</v>
      </c>
      <c r="P201" s="8" t="s">
        <v>4995</v>
      </c>
      <c r="Q201" s="13" t="s">
        <v>849</v>
      </c>
      <c r="R201" s="8" t="s">
        <v>4997</v>
      </c>
      <c r="S201" s="3">
        <v>2401</v>
      </c>
      <c r="T201" s="3">
        <v>1</v>
      </c>
      <c r="U201" s="14" t="str">
        <f ca="1">IFERROR(__xludf.DUMMYFUNCTION("lower( trim ( (REGEXEXTRACT(D201,""^(?:https?:\/\/)?(?:[^@\n]+@)?(?:www\.)?([^:\/\n]+)""))))"),"invisionapp.com")</f>
        <v>invisionapp.com</v>
      </c>
      <c r="V201" s="15" t="str">
        <f ca="1">IF(LEN(TRIM(D201))= 0,"",CONCATENATE("domains = domains.concat(", CHAR(34), U201, CHAR(34), ");"))</f>
        <v>domains = domains.concat("invisionapp.com");</v>
      </c>
      <c r="W201">
        <f>VLOOKUP(C201,'Copy of Pivot Position'!A:C,3,FALSE)</f>
        <v>10</v>
      </c>
      <c r="X201">
        <f>IF(D201="","",COUNTIF($D$1:D200,D201))</f>
        <v>0</v>
      </c>
      <c r="Y201">
        <f>IF(F201="","",COUNTIF($F$1:F201,F201))</f>
        <v>1</v>
      </c>
      <c r="AA201" s="16">
        <f t="shared" si="21"/>
        <v>0.78600000000000003</v>
      </c>
      <c r="AB201" s="16"/>
    </row>
    <row r="202" spans="1:28" ht="16" x14ac:dyDescent="0.2">
      <c r="A202" s="8" t="s">
        <v>428</v>
      </c>
      <c r="B202" s="8" t="s">
        <v>4525</v>
      </c>
      <c r="C202" s="8" t="s">
        <v>42</v>
      </c>
      <c r="D202" s="8" t="s">
        <v>4526</v>
      </c>
      <c r="E202" s="8" t="s">
        <v>4527</v>
      </c>
      <c r="F202" s="12" t="s">
        <v>4236</v>
      </c>
      <c r="G202" s="8" t="s">
        <v>49</v>
      </c>
      <c r="H202" s="3">
        <v>482</v>
      </c>
      <c r="I202" s="12" t="s">
        <v>4529</v>
      </c>
      <c r="J202" s="13" t="s">
        <v>4530</v>
      </c>
      <c r="K202" s="8" t="s">
        <v>50</v>
      </c>
      <c r="L202" s="8" t="s">
        <v>51</v>
      </c>
      <c r="M202" s="8" t="s">
        <v>52</v>
      </c>
      <c r="N202" s="8" t="s">
        <v>3364</v>
      </c>
      <c r="O202" s="8" t="s">
        <v>393</v>
      </c>
      <c r="P202" s="8" t="s">
        <v>4531</v>
      </c>
      <c r="Q202" s="13" t="s">
        <v>3366</v>
      </c>
      <c r="R202" s="8" t="s">
        <v>4532</v>
      </c>
      <c r="S202" s="3">
        <v>1341</v>
      </c>
      <c r="T202" s="3">
        <v>1</v>
      </c>
      <c r="U202" s="14" t="str">
        <f ca="1">IFERROR(__xludf.DUMMYFUNCTION("lower( trim ( (REGEXEXTRACT(D201,""^(?:https?:\/\/)?(?:[^@\n]+@)?(?:www\.)?([^:\/\n]+)""))))"),"invisionapp.com")</f>
        <v>invisionapp.com</v>
      </c>
      <c r="V202" s="15" t="str">
        <f ca="1">IF(LEN(TRIM(D202))= 0,"",CONCATENATE("domains = domains.concat(", CHAR(34), U202, CHAR(34), ");"))</f>
        <v>domains = domains.concat("invisionapp.com");</v>
      </c>
      <c r="W202">
        <f>VLOOKUP(C202,'Copy of Pivot Position'!A:C,3,FALSE)</f>
        <v>10</v>
      </c>
      <c r="X202">
        <f>IF(D202="","",COUNTIF($D$1:D201,D202))</f>
        <v>0</v>
      </c>
      <c r="Y202">
        <f>IF(F202="","",COUNTIF($F$1:F202,F202))</f>
        <v>1</v>
      </c>
      <c r="AA202" s="16">
        <f t="shared" si="21"/>
        <v>0.78400000000000003</v>
      </c>
      <c r="AB202" s="16"/>
    </row>
    <row r="203" spans="1:28" ht="13" x14ac:dyDescent="0.15">
      <c r="A203" s="8" t="s">
        <v>785</v>
      </c>
      <c r="B203" s="8" t="s">
        <v>5015</v>
      </c>
      <c r="C203" s="8" t="s">
        <v>304</v>
      </c>
      <c r="D203" s="8" t="s">
        <v>5016</v>
      </c>
      <c r="E203" s="8" t="s">
        <v>5017</v>
      </c>
      <c r="F203" s="12" t="s">
        <v>5018</v>
      </c>
      <c r="G203" s="8" t="s">
        <v>70</v>
      </c>
      <c r="H203" s="3">
        <v>482</v>
      </c>
      <c r="I203" s="12" t="s">
        <v>5019</v>
      </c>
      <c r="J203" s="13" t="s">
        <v>5020</v>
      </c>
      <c r="K203" s="8" t="s">
        <v>50</v>
      </c>
      <c r="L203" s="8" t="s">
        <v>120</v>
      </c>
      <c r="M203" s="8" t="s">
        <v>52</v>
      </c>
      <c r="N203" s="8" t="s">
        <v>5021</v>
      </c>
      <c r="O203" s="8" t="s">
        <v>769</v>
      </c>
      <c r="P203" s="8" t="s">
        <v>5022</v>
      </c>
      <c r="Q203" s="13" t="s">
        <v>5023</v>
      </c>
      <c r="R203" s="8" t="s">
        <v>5024</v>
      </c>
      <c r="S203" s="3">
        <v>700</v>
      </c>
      <c r="T203" s="3">
        <v>2</v>
      </c>
      <c r="V203" s="18"/>
      <c r="W203">
        <f>VLOOKUP(C203,'Copy of Pivot Position'!A:C,3,FALSE)</f>
        <v>9</v>
      </c>
      <c r="X203">
        <f>IF(D203="","",COUNTIF($D$1:D202,D203))</f>
        <v>0</v>
      </c>
      <c r="Y203">
        <f>IF(F203="","",COUNTIF($F$1:F203,F203))</f>
        <v>1</v>
      </c>
      <c r="AA203" s="16">
        <f t="shared" si="21"/>
        <v>0.78400000000000003</v>
      </c>
      <c r="AB203" s="16"/>
    </row>
    <row r="204" spans="1:28" ht="13" x14ac:dyDescent="0.15">
      <c r="A204" s="8" t="s">
        <v>5025</v>
      </c>
      <c r="B204" s="8" t="s">
        <v>5027</v>
      </c>
      <c r="C204" s="8" t="s">
        <v>304</v>
      </c>
      <c r="D204" s="8" t="s">
        <v>5029</v>
      </c>
      <c r="E204" s="8" t="s">
        <v>5030</v>
      </c>
      <c r="F204" s="12" t="s">
        <v>5031</v>
      </c>
      <c r="G204" s="8" t="s">
        <v>5032</v>
      </c>
      <c r="H204" s="3">
        <v>482</v>
      </c>
      <c r="I204" s="12" t="s">
        <v>5033</v>
      </c>
      <c r="J204" s="13" t="s">
        <v>5034</v>
      </c>
      <c r="K204" s="8" t="s">
        <v>50</v>
      </c>
      <c r="L204" s="8" t="s">
        <v>51</v>
      </c>
      <c r="M204" s="8" t="s">
        <v>52</v>
      </c>
      <c r="N204" s="8" t="s">
        <v>769</v>
      </c>
      <c r="O204" s="8" t="s">
        <v>770</v>
      </c>
      <c r="P204" s="8" t="s">
        <v>5037</v>
      </c>
      <c r="Q204" s="13" t="s">
        <v>5038</v>
      </c>
      <c r="R204" s="8" t="s">
        <v>5039</v>
      </c>
      <c r="S204" s="3">
        <v>731</v>
      </c>
      <c r="T204" s="3">
        <v>2</v>
      </c>
      <c r="V204" s="18"/>
      <c r="W204">
        <f>VLOOKUP(C204,'Copy of Pivot Position'!A:C,3,FALSE)</f>
        <v>9</v>
      </c>
      <c r="X204">
        <f>IF(D204="","",COUNTIF($D$1:D203,D204))</f>
        <v>0</v>
      </c>
      <c r="Y204">
        <f>IF(F204="","",COUNTIF($F$1:F204,F204))</f>
        <v>1</v>
      </c>
      <c r="AA204" s="16">
        <f t="shared" si="21"/>
        <v>0.78400000000000003</v>
      </c>
      <c r="AB204" s="16"/>
    </row>
    <row r="205" spans="1:28" ht="13" x14ac:dyDescent="0.15">
      <c r="A205" s="8" t="s">
        <v>785</v>
      </c>
      <c r="B205" s="8" t="s">
        <v>1122</v>
      </c>
      <c r="C205" s="8" t="s">
        <v>42</v>
      </c>
      <c r="D205" s="8" t="s">
        <v>5047</v>
      </c>
      <c r="E205" s="8" t="s">
        <v>5048</v>
      </c>
      <c r="F205" s="12" t="s">
        <v>5049</v>
      </c>
      <c r="G205" s="8" t="s">
        <v>49</v>
      </c>
      <c r="H205" s="3">
        <v>252</v>
      </c>
      <c r="I205" s="12" t="s">
        <v>5050</v>
      </c>
      <c r="J205" s="13" t="s">
        <v>5051</v>
      </c>
      <c r="K205" s="8" t="s">
        <v>50</v>
      </c>
      <c r="L205" s="8" t="s">
        <v>120</v>
      </c>
      <c r="M205" s="8" t="s">
        <v>52</v>
      </c>
      <c r="N205" s="8" t="s">
        <v>1137</v>
      </c>
      <c r="O205" s="8" t="s">
        <v>54</v>
      </c>
      <c r="P205" s="8" t="s">
        <v>5052</v>
      </c>
      <c r="Q205" s="13" t="s">
        <v>5053</v>
      </c>
      <c r="R205" s="8" t="s">
        <v>5054</v>
      </c>
      <c r="S205" s="3">
        <v>766</v>
      </c>
      <c r="T205" s="3">
        <v>2</v>
      </c>
      <c r="V205" s="18"/>
      <c r="W205">
        <f>VLOOKUP(C205,'Copy of Pivot Position'!A:C,3,FALSE)</f>
        <v>10</v>
      </c>
      <c r="X205">
        <f>IF(D205="","",COUNTIF($D$1:D204,D205))</f>
        <v>0</v>
      </c>
      <c r="Y205">
        <f>IF(F205="","",COUNTIF($F$1:F205,F205))</f>
        <v>1</v>
      </c>
      <c r="AA205" s="16">
        <f t="shared" si="21"/>
        <v>0.78</v>
      </c>
      <c r="AB205" s="16"/>
    </row>
    <row r="206" spans="1:28" ht="16" x14ac:dyDescent="0.2">
      <c r="A206" s="8" t="s">
        <v>398</v>
      </c>
      <c r="B206" s="8" t="s">
        <v>5064</v>
      </c>
      <c r="C206" s="8" t="s">
        <v>304</v>
      </c>
      <c r="D206" s="8" t="s">
        <v>5065</v>
      </c>
      <c r="E206" s="8" t="s">
        <v>5066</v>
      </c>
      <c r="F206" s="12" t="s">
        <v>5067</v>
      </c>
      <c r="G206" s="8" t="s">
        <v>49</v>
      </c>
      <c r="H206" s="3">
        <v>252</v>
      </c>
      <c r="I206" s="12" t="s">
        <v>5068</v>
      </c>
      <c r="J206" s="13" t="s">
        <v>5069</v>
      </c>
      <c r="K206" s="8" t="s">
        <v>50</v>
      </c>
      <c r="L206" s="8" t="s">
        <v>51</v>
      </c>
      <c r="M206" s="8" t="s">
        <v>483</v>
      </c>
      <c r="N206" s="8" t="s">
        <v>5071</v>
      </c>
      <c r="O206" s="8" t="s">
        <v>4845</v>
      </c>
      <c r="P206" s="8" t="s">
        <v>5073</v>
      </c>
      <c r="Q206" s="8" t="s">
        <v>5074</v>
      </c>
      <c r="R206" s="8" t="s">
        <v>5075</v>
      </c>
      <c r="S206" s="3">
        <v>245</v>
      </c>
      <c r="T206" s="3">
        <v>2</v>
      </c>
      <c r="U206" s="14" t="str">
        <f ca="1">IFERROR(__xludf.DUMMYFUNCTION("lower( trim ( (REGEXEXTRACT(D206,""^(?:https?:\/\/)?(?:[^@\n]+@)?(?:www\.)?([^:\/\n]+)""))))"),"titus.com")</f>
        <v>titus.com</v>
      </c>
      <c r="V206" s="17" t="str">
        <f ca="1">IF(LEN(TRIM(D206))= 0,"",CONCATENATE("domains = domains.concat(", CHAR(34), U206, CHAR(34), ");"))</f>
        <v>domains = domains.concat("titus.com");</v>
      </c>
      <c r="W206">
        <f>VLOOKUP(C206,'Copy of Pivot Position'!A:C,3,FALSE)</f>
        <v>9</v>
      </c>
      <c r="X206">
        <f>IF(D206="","",COUNTIF($D$1:D205,D206))</f>
        <v>0</v>
      </c>
      <c r="Y206">
        <f>IF(F206="","",COUNTIF($F$1:F206,F206))</f>
        <v>1</v>
      </c>
      <c r="AA206" s="16">
        <f t="shared" si="21"/>
        <v>0.78</v>
      </c>
      <c r="AB206" s="16"/>
    </row>
    <row r="207" spans="1:28" ht="13" x14ac:dyDescent="0.15">
      <c r="A207" s="8" t="s">
        <v>2165</v>
      </c>
      <c r="B207" s="8" t="s">
        <v>5093</v>
      </c>
      <c r="C207" s="8" t="s">
        <v>42</v>
      </c>
      <c r="D207" s="8" t="s">
        <v>5094</v>
      </c>
      <c r="E207" s="8" t="s">
        <v>5095</v>
      </c>
      <c r="F207" s="12" t="s">
        <v>5096</v>
      </c>
      <c r="G207" s="8" t="s">
        <v>49</v>
      </c>
      <c r="H207" s="3">
        <v>484</v>
      </c>
      <c r="I207" s="12" t="s">
        <v>5097</v>
      </c>
      <c r="J207" s="13" t="s">
        <v>5098</v>
      </c>
      <c r="K207" s="8" t="s">
        <v>50</v>
      </c>
      <c r="L207" s="8" t="s">
        <v>51</v>
      </c>
      <c r="M207" s="8" t="s">
        <v>52</v>
      </c>
      <c r="N207" s="8" t="s">
        <v>5099</v>
      </c>
      <c r="O207" s="8" t="s">
        <v>3216</v>
      </c>
      <c r="P207" s="8" t="s">
        <v>5100</v>
      </c>
      <c r="Q207" s="13" t="s">
        <v>5101</v>
      </c>
      <c r="R207" s="8" t="s">
        <v>222</v>
      </c>
      <c r="S207" s="3">
        <v>703</v>
      </c>
      <c r="T207" s="3">
        <v>2</v>
      </c>
      <c r="W207">
        <f>VLOOKUP(C207,'Copy of Pivot Position'!A:C,3,FALSE)</f>
        <v>10</v>
      </c>
      <c r="X207">
        <f>IF(D207="","",COUNTIF($D$1:D206,D207))</f>
        <v>0</v>
      </c>
      <c r="Y207">
        <f>IF(F207="","",COUNTIF($F$1:F207,F207))</f>
        <v>1</v>
      </c>
      <c r="AA207" s="16">
        <f t="shared" si="21"/>
        <v>0.77800000000000002</v>
      </c>
      <c r="AB207" s="16"/>
    </row>
    <row r="208" spans="1:28" ht="16" x14ac:dyDescent="0.2">
      <c r="A208" s="8" t="s">
        <v>5110</v>
      </c>
      <c r="B208" s="8" t="s">
        <v>5111</v>
      </c>
      <c r="C208" s="8" t="s">
        <v>5112</v>
      </c>
      <c r="D208" s="8" t="s">
        <v>5113</v>
      </c>
      <c r="E208" s="8" t="s">
        <v>5114</v>
      </c>
      <c r="F208" s="12" t="s">
        <v>5115</v>
      </c>
      <c r="G208" s="8" t="s">
        <v>49</v>
      </c>
      <c r="H208" s="3">
        <v>251</v>
      </c>
      <c r="I208" s="12" t="s">
        <v>5116</v>
      </c>
      <c r="J208" s="13" t="s">
        <v>3312</v>
      </c>
      <c r="K208" s="8" t="s">
        <v>50</v>
      </c>
      <c r="L208" s="8" t="s">
        <v>51</v>
      </c>
      <c r="M208" s="8" t="s">
        <v>52</v>
      </c>
      <c r="N208" s="8" t="s">
        <v>1116</v>
      </c>
      <c r="O208" s="8" t="s">
        <v>1799</v>
      </c>
      <c r="P208" s="8" t="s">
        <v>5118</v>
      </c>
      <c r="Q208" s="13" t="s">
        <v>5120</v>
      </c>
      <c r="R208" s="8" t="s">
        <v>5122</v>
      </c>
      <c r="S208" s="3">
        <v>2210</v>
      </c>
      <c r="T208" s="3">
        <v>1</v>
      </c>
      <c r="U208" s="14" t="str">
        <f ca="1">IFERROR(__xludf.DUMMYFUNCTION("lower( trim ( (REGEXEXTRACT(D208,""^(?:https?:\/\/)?(?:[^@\n]+@)?(?:www\.)?([^:\/\n]+)""))))"),"tangoanalytics.com")</f>
        <v>tangoanalytics.com</v>
      </c>
      <c r="V208" s="17" t="str">
        <f ca="1">IF(LEN(TRIM(D208))= 0,"",CONCATENATE("domains = domains.concat(", CHAR(34), U208, CHAR(34), ");"))</f>
        <v>domains = domains.concat("tangoanalytics.com");</v>
      </c>
      <c r="W208">
        <f>VLOOKUP(C208,'Copy of Pivot Position'!A:C,3,FALSE)</f>
        <v>10</v>
      </c>
      <c r="X208">
        <f>IF(D208="","",COUNTIF($D$1:D207,D208))</f>
        <v>0</v>
      </c>
      <c r="Y208">
        <f>IF(F208="","",COUNTIF($F$1:F208,F208))</f>
        <v>1</v>
      </c>
      <c r="AA208" s="16">
        <f t="shared" si="21"/>
        <v>0.77600000000000002</v>
      </c>
      <c r="AB208" s="16"/>
    </row>
    <row r="209" spans="1:28" ht="16" x14ac:dyDescent="0.2">
      <c r="A209" s="8" t="s">
        <v>619</v>
      </c>
      <c r="B209" s="8" t="s">
        <v>5131</v>
      </c>
      <c r="C209" s="8" t="s">
        <v>304</v>
      </c>
      <c r="D209" s="8" t="s">
        <v>5133</v>
      </c>
      <c r="E209" s="8" t="s">
        <v>5134</v>
      </c>
      <c r="F209" s="12" t="s">
        <v>5135</v>
      </c>
      <c r="G209" s="8" t="s">
        <v>49</v>
      </c>
      <c r="H209" s="3">
        <v>251</v>
      </c>
      <c r="I209" s="12" t="s">
        <v>5136</v>
      </c>
      <c r="J209" s="13" t="s">
        <v>5137</v>
      </c>
      <c r="K209" s="8" t="s">
        <v>50</v>
      </c>
      <c r="L209" s="8" t="s">
        <v>120</v>
      </c>
      <c r="M209" s="8" t="s">
        <v>52</v>
      </c>
      <c r="N209" s="8" t="s">
        <v>174</v>
      </c>
      <c r="O209" s="8" t="s">
        <v>175</v>
      </c>
      <c r="P209" s="8" t="s">
        <v>5138</v>
      </c>
      <c r="Q209" s="13" t="s">
        <v>1630</v>
      </c>
      <c r="R209" s="8" t="s">
        <v>5139</v>
      </c>
      <c r="S209" s="3">
        <v>618</v>
      </c>
      <c r="T209" s="3">
        <v>2</v>
      </c>
      <c r="U209" s="14" t="str">
        <f ca="1">IFERROR(__xludf.DUMMYFUNCTION("lower( trim ( (REGEXEXTRACT(D208,""^(?:https?:\/\/)?(?:[^@\n]+@)?(?:www\.)?([^:\/\n]+)""))))"),"tangoanalytics.com")</f>
        <v>tangoanalytics.com</v>
      </c>
      <c r="V209" s="17" t="str">
        <f ca="1">IF(LEN(TRIM(D209))= 0,"",CONCATENATE("domains = domains.concat(", CHAR(34), U209, CHAR(34), ");"))</f>
        <v>domains = domains.concat("tangoanalytics.com");</v>
      </c>
      <c r="W209">
        <f>VLOOKUP(C209,'Copy of Pivot Position'!A:C,3,FALSE)</f>
        <v>9</v>
      </c>
      <c r="X209">
        <f>IF(D209="","",COUNTIF($D$1:D208,D209))</f>
        <v>0</v>
      </c>
      <c r="Y209">
        <f>IF(F209="","",COUNTIF($F$1:F209,F209))</f>
        <v>1</v>
      </c>
      <c r="AA209" s="16">
        <f t="shared" si="21"/>
        <v>0.77600000000000002</v>
      </c>
      <c r="AB209" s="16"/>
    </row>
    <row r="210" spans="1:28" ht="16" x14ac:dyDescent="0.2">
      <c r="A210" s="8" t="s">
        <v>902</v>
      </c>
      <c r="B210" s="8" t="s">
        <v>5141</v>
      </c>
      <c r="C210" s="8" t="s">
        <v>42</v>
      </c>
      <c r="D210" s="8" t="s">
        <v>5142</v>
      </c>
      <c r="E210" s="8" t="s">
        <v>5143</v>
      </c>
      <c r="F210" s="12" t="s">
        <v>5144</v>
      </c>
      <c r="G210" s="8" t="s">
        <v>70</v>
      </c>
      <c r="H210" s="3">
        <v>487</v>
      </c>
      <c r="I210" s="12" t="s">
        <v>5145</v>
      </c>
      <c r="J210" s="13" t="s">
        <v>5146</v>
      </c>
      <c r="K210" s="8" t="s">
        <v>50</v>
      </c>
      <c r="L210" s="8" t="s">
        <v>120</v>
      </c>
      <c r="M210" s="8" t="s">
        <v>52</v>
      </c>
      <c r="N210" s="8" t="s">
        <v>536</v>
      </c>
      <c r="O210" s="8" t="s">
        <v>195</v>
      </c>
      <c r="P210" s="8" t="s">
        <v>539</v>
      </c>
      <c r="Q210" s="13" t="s">
        <v>540</v>
      </c>
      <c r="R210" s="8" t="s">
        <v>5147</v>
      </c>
      <c r="S210" s="3">
        <v>2631</v>
      </c>
      <c r="T210" s="3">
        <v>1</v>
      </c>
      <c r="U210" s="14" t="str">
        <f ca="1">IFERROR(__xludf.DUMMYFUNCTION("lower( trim ( (REGEXEXTRACT(D208,""^(?:https?:\/\/)?(?:[^@\n]+@)?(?:www\.)?([^:\/\n]+)""))))"),"tangoanalytics.com")</f>
        <v>tangoanalytics.com</v>
      </c>
      <c r="V210" s="17" t="str">
        <f ca="1">IF(LEN(TRIM(D210))= 0,"",CONCATENATE("domains = domains.concat(", CHAR(34), U210, CHAR(34), ");"))</f>
        <v>domains = domains.concat("tangoanalytics.com");</v>
      </c>
      <c r="W210">
        <f>VLOOKUP(C210,'Copy of Pivot Position'!A:C,3,FALSE)</f>
        <v>10</v>
      </c>
      <c r="X210">
        <f>IF(D210="","",COUNTIF($D$1:D209,D210))</f>
        <v>0</v>
      </c>
      <c r="Y210">
        <f>IF(F210="","",COUNTIF($F$1:F210,F210))</f>
        <v>1</v>
      </c>
      <c r="AA210" s="16">
        <f t="shared" si="21"/>
        <v>0.77600000000000002</v>
      </c>
      <c r="AB210" s="16"/>
    </row>
    <row r="211" spans="1:28" ht="16" x14ac:dyDescent="0.2">
      <c r="A211" s="8" t="s">
        <v>5149</v>
      </c>
      <c r="B211" s="8" t="s">
        <v>5150</v>
      </c>
      <c r="C211" s="8" t="s">
        <v>42</v>
      </c>
      <c r="D211" s="8" t="s">
        <v>5151</v>
      </c>
      <c r="E211" s="8" t="s">
        <v>5152</v>
      </c>
      <c r="F211" s="12" t="s">
        <v>5153</v>
      </c>
      <c r="G211" s="8" t="s">
        <v>70</v>
      </c>
      <c r="H211" s="3">
        <v>487</v>
      </c>
      <c r="I211" s="12" t="s">
        <v>5154</v>
      </c>
      <c r="J211" s="13" t="s">
        <v>5155</v>
      </c>
      <c r="K211" s="8" t="s">
        <v>50</v>
      </c>
      <c r="L211" s="8" t="s">
        <v>120</v>
      </c>
      <c r="M211" s="8" t="s">
        <v>52</v>
      </c>
      <c r="N211" s="8" t="s">
        <v>5156</v>
      </c>
      <c r="O211" s="8" t="s">
        <v>5157</v>
      </c>
      <c r="P211" s="8" t="s">
        <v>5158</v>
      </c>
      <c r="Q211" s="13" t="s">
        <v>5159</v>
      </c>
      <c r="R211" s="8" t="s">
        <v>5160</v>
      </c>
      <c r="S211" s="3">
        <v>705</v>
      </c>
      <c r="T211" s="3">
        <v>2</v>
      </c>
      <c r="U211" s="14" t="str">
        <f ca="1">IFERROR(__xludf.DUMMYFUNCTION("lower( trim ( (REGEXEXTRACT(D208,""^(?:https?:\/\/)?(?:[^@\n]+@)?(?:www\.)?([^:\/\n]+)""))))"),"tangoanalytics.com")</f>
        <v>tangoanalytics.com</v>
      </c>
      <c r="V211" s="17" t="str">
        <f ca="1">IF(LEN(TRIM(D211))= 0,"",CONCATENATE("domains = domains.concat(", CHAR(34), U211, CHAR(34), ");"))</f>
        <v>domains = domains.concat("tangoanalytics.com");</v>
      </c>
      <c r="W211">
        <f>VLOOKUP(C211,'Copy of Pivot Position'!A:C,3,FALSE)</f>
        <v>10</v>
      </c>
      <c r="X211">
        <f>IF(D211="","",COUNTIF($D$1:D210,D211))</f>
        <v>0</v>
      </c>
      <c r="Y211">
        <f>IF(F211="","",COUNTIF($F$1:F211,F211))</f>
        <v>1</v>
      </c>
      <c r="AA211" s="16">
        <f t="shared" si="21"/>
        <v>0.77600000000000002</v>
      </c>
      <c r="AB211" s="16"/>
    </row>
    <row r="212" spans="1:28" ht="13" x14ac:dyDescent="0.15">
      <c r="A212" s="8" t="s">
        <v>1836</v>
      </c>
      <c r="B212" s="8" t="s">
        <v>5173</v>
      </c>
      <c r="C212" s="8" t="s">
        <v>304</v>
      </c>
      <c r="D212" s="8" t="s">
        <v>5174</v>
      </c>
      <c r="E212" s="8" t="s">
        <v>5175</v>
      </c>
      <c r="F212" s="12" t="s">
        <v>5176</v>
      </c>
      <c r="G212" s="8" t="s">
        <v>70</v>
      </c>
      <c r="H212" s="3">
        <v>250</v>
      </c>
      <c r="I212" s="12" t="s">
        <v>5177</v>
      </c>
      <c r="J212" s="13" t="s">
        <v>5178</v>
      </c>
      <c r="K212" s="8" t="s">
        <v>50</v>
      </c>
      <c r="L212" s="8" t="s">
        <v>51</v>
      </c>
      <c r="M212" s="8" t="s">
        <v>52</v>
      </c>
      <c r="N212" s="8" t="s">
        <v>462</v>
      </c>
      <c r="O212" s="8" t="s">
        <v>222</v>
      </c>
      <c r="P212" s="8" t="s">
        <v>5179</v>
      </c>
      <c r="Q212" s="8" t="s">
        <v>5180</v>
      </c>
      <c r="R212" s="8" t="s">
        <v>5181</v>
      </c>
      <c r="S212" s="3">
        <v>492</v>
      </c>
      <c r="T212" s="3">
        <v>2</v>
      </c>
      <c r="V212" s="18"/>
      <c r="W212">
        <f>VLOOKUP(C212,'Copy of Pivot Position'!A:C,3,FALSE)</f>
        <v>9</v>
      </c>
      <c r="X212">
        <f>IF(D212="","",COUNTIF($D$1:D211,D212))</f>
        <v>0</v>
      </c>
      <c r="Y212">
        <f>IF(F212="","",COUNTIF($F$1:F212,F212))</f>
        <v>1</v>
      </c>
      <c r="AA212" s="16">
        <f t="shared" si="21"/>
        <v>0.77400000000000002</v>
      </c>
      <c r="AB212" s="16"/>
    </row>
    <row r="213" spans="1:28" ht="13" x14ac:dyDescent="0.15">
      <c r="A213" s="8" t="s">
        <v>5190</v>
      </c>
      <c r="B213" s="8" t="s">
        <v>5191</v>
      </c>
      <c r="C213" s="8" t="s">
        <v>304</v>
      </c>
      <c r="D213" s="8" t="s">
        <v>5192</v>
      </c>
      <c r="E213" s="8" t="s">
        <v>5193</v>
      </c>
      <c r="F213" s="12" t="s">
        <v>5194</v>
      </c>
      <c r="G213" s="8" t="s">
        <v>49</v>
      </c>
      <c r="H213" s="3">
        <v>250</v>
      </c>
      <c r="I213" s="12" t="s">
        <v>5197</v>
      </c>
      <c r="J213" s="13" t="s">
        <v>5198</v>
      </c>
      <c r="K213" s="8" t="s">
        <v>50</v>
      </c>
      <c r="L213" s="8" t="s">
        <v>51</v>
      </c>
      <c r="M213" s="8" t="s">
        <v>52</v>
      </c>
      <c r="N213" s="8" t="s">
        <v>1678</v>
      </c>
      <c r="O213" s="8" t="s">
        <v>311</v>
      </c>
      <c r="P213" s="8" t="s">
        <v>5202</v>
      </c>
      <c r="Q213" s="13" t="s">
        <v>1681</v>
      </c>
      <c r="R213" s="8" t="s">
        <v>5203</v>
      </c>
      <c r="S213" s="3">
        <v>654</v>
      </c>
      <c r="T213" s="3">
        <v>2</v>
      </c>
      <c r="V213" s="18"/>
      <c r="W213">
        <f>VLOOKUP(C213,'Copy of Pivot Position'!A:C,3,FALSE)</f>
        <v>9</v>
      </c>
      <c r="X213">
        <f>IF(D213="","",COUNTIF($D$1:D212,D213))</f>
        <v>0</v>
      </c>
      <c r="Y213">
        <f>IF(F213="","",COUNTIF($F$1:F213,F213))</f>
        <v>1</v>
      </c>
      <c r="AA213" s="16">
        <f t="shared" si="21"/>
        <v>0.77400000000000002</v>
      </c>
      <c r="AB213" s="16"/>
    </row>
    <row r="214" spans="1:28" ht="16" x14ac:dyDescent="0.2">
      <c r="A214" s="8" t="s">
        <v>1203</v>
      </c>
      <c r="B214" s="8" t="s">
        <v>5220</v>
      </c>
      <c r="C214" s="8" t="s">
        <v>42</v>
      </c>
      <c r="D214" s="8" t="s">
        <v>5221</v>
      </c>
      <c r="E214" s="8" t="s">
        <v>5222</v>
      </c>
      <c r="F214" s="12" t="s">
        <v>5223</v>
      </c>
      <c r="G214" s="8" t="s">
        <v>49</v>
      </c>
      <c r="H214" s="3">
        <v>488</v>
      </c>
      <c r="I214" s="12" t="s">
        <v>5224</v>
      </c>
      <c r="J214" s="13" t="s">
        <v>5225</v>
      </c>
      <c r="K214" s="8" t="s">
        <v>50</v>
      </c>
      <c r="L214" s="8" t="s">
        <v>120</v>
      </c>
      <c r="M214" s="8" t="s">
        <v>52</v>
      </c>
      <c r="N214" s="8" t="s">
        <v>5226</v>
      </c>
      <c r="O214" s="8" t="s">
        <v>781</v>
      </c>
      <c r="P214" s="8" t="s">
        <v>5227</v>
      </c>
      <c r="Q214" s="13" t="s">
        <v>5228</v>
      </c>
      <c r="R214" s="8" t="s">
        <v>5229</v>
      </c>
      <c r="S214" s="3">
        <v>1496</v>
      </c>
      <c r="T214" s="3">
        <v>1</v>
      </c>
      <c r="U214" s="14" t="str">
        <f ca="1">IFERROR(__xludf.DUMMYFUNCTION("lower( trim ( (REGEXEXTRACT(D214,""^(?:https?:\/\/)?(?:[^@\n]+@)?(?:www\.)?([^:\/\n]+)""))))"),"rdc.com")</f>
        <v>rdc.com</v>
      </c>
      <c r="V214" s="15" t="str">
        <f ca="1">IF(LEN(TRIM(D214))= 0,"",CONCATENATE("domains = domains.concat(", CHAR(34), U214, CHAR(34), ");"))</f>
        <v>domains = domains.concat("rdc.com");</v>
      </c>
      <c r="W214">
        <f>VLOOKUP(C214,'Copy of Pivot Position'!A:C,3,FALSE)</f>
        <v>10</v>
      </c>
      <c r="X214">
        <f>IF(D214="","",COUNTIF($D$1:D213,D214))</f>
        <v>0</v>
      </c>
      <c r="Y214">
        <f>IF(F214="","",COUNTIF($F$1:F214,F214))</f>
        <v>1</v>
      </c>
      <c r="AA214" s="16">
        <f t="shared" si="21"/>
        <v>0.77200000000000002</v>
      </c>
      <c r="AB214" s="16"/>
    </row>
    <row r="215" spans="1:28" ht="13" x14ac:dyDescent="0.15">
      <c r="A215" s="8" t="s">
        <v>397</v>
      </c>
      <c r="B215" s="8" t="s">
        <v>5243</v>
      </c>
      <c r="C215" s="8" t="s">
        <v>304</v>
      </c>
      <c r="D215" s="8" t="s">
        <v>5244</v>
      </c>
      <c r="E215" s="8" t="s">
        <v>5245</v>
      </c>
      <c r="F215" s="12" t="s">
        <v>5246</v>
      </c>
      <c r="G215" s="8" t="s">
        <v>49</v>
      </c>
      <c r="H215" s="3">
        <v>491</v>
      </c>
      <c r="I215" s="12" t="s">
        <v>5247</v>
      </c>
      <c r="J215" s="13" t="s">
        <v>5248</v>
      </c>
      <c r="K215" s="8" t="s">
        <v>50</v>
      </c>
      <c r="L215" s="8" t="s">
        <v>120</v>
      </c>
      <c r="M215" s="8" t="s">
        <v>483</v>
      </c>
      <c r="N215" s="8" t="s">
        <v>5071</v>
      </c>
      <c r="O215" s="8" t="s">
        <v>4845</v>
      </c>
      <c r="P215" s="8" t="s">
        <v>5249</v>
      </c>
      <c r="Q215" s="8" t="s">
        <v>5250</v>
      </c>
      <c r="R215" s="8" t="s">
        <v>5251</v>
      </c>
      <c r="S215" s="3">
        <v>383</v>
      </c>
      <c r="T215" s="3">
        <v>2</v>
      </c>
      <c r="V215" s="18"/>
      <c r="W215">
        <f>VLOOKUP(C215,'Copy of Pivot Position'!A:C,3,FALSE)</f>
        <v>9</v>
      </c>
      <c r="X215">
        <f>IF(D215="","",COUNTIF($D$1:D214,D215))</f>
        <v>0</v>
      </c>
      <c r="Y215">
        <f>IF(F215="","",COUNTIF($F$1:F215,F215))</f>
        <v>1</v>
      </c>
      <c r="AA215" s="16">
        <f t="shared" si="21"/>
        <v>0.77</v>
      </c>
      <c r="AB215" s="16"/>
    </row>
    <row r="216" spans="1:28" ht="16" x14ac:dyDescent="0.2">
      <c r="A216" s="8" t="s">
        <v>476</v>
      </c>
      <c r="B216" s="8" t="s">
        <v>5253</v>
      </c>
      <c r="C216" s="8" t="s">
        <v>304</v>
      </c>
      <c r="D216" s="8" t="s">
        <v>5254</v>
      </c>
      <c r="E216" s="8" t="s">
        <v>5255</v>
      </c>
      <c r="F216" s="12" t="s">
        <v>5256</v>
      </c>
      <c r="G216" s="8" t="s">
        <v>49</v>
      </c>
      <c r="H216" s="3">
        <v>491</v>
      </c>
      <c r="I216" s="12" t="s">
        <v>5257</v>
      </c>
      <c r="J216" s="13" t="s">
        <v>5258</v>
      </c>
      <c r="K216" s="8" t="s">
        <v>50</v>
      </c>
      <c r="L216" s="8" t="s">
        <v>51</v>
      </c>
      <c r="M216" s="8" t="s">
        <v>52</v>
      </c>
      <c r="N216" s="8" t="s">
        <v>5259</v>
      </c>
      <c r="O216" s="8" t="s">
        <v>3469</v>
      </c>
      <c r="P216" s="8" t="s">
        <v>5260</v>
      </c>
      <c r="Q216" s="13" t="s">
        <v>5261</v>
      </c>
      <c r="R216" s="8" t="s">
        <v>5262</v>
      </c>
      <c r="S216" s="3">
        <v>645</v>
      </c>
      <c r="T216" s="3">
        <v>2</v>
      </c>
      <c r="U216" s="14" t="str">
        <f ca="1">IFERROR(__xludf.DUMMYFUNCTION("lower( trim ( (REGEXEXTRACT(D216,""^(?:https?:\/\/)?(?:[^@\n]+@)?(?:www\.)?([^:\/\n]+)""))))"),"dsiglobal.com")</f>
        <v>dsiglobal.com</v>
      </c>
      <c r="V216" s="15" t="str">
        <f ca="1">IF(LEN(TRIM(D216))= 0,"",CONCATENATE("domains = domains.concat(", CHAR(34), U216, CHAR(34), ");"))</f>
        <v>domains = domains.concat("dsiglobal.com");</v>
      </c>
      <c r="W216">
        <f>VLOOKUP(C216,'Copy of Pivot Position'!A:C,3,FALSE)</f>
        <v>9</v>
      </c>
      <c r="X216">
        <f>IF(D216="","",COUNTIF($D$1:D215,D216))</f>
        <v>0</v>
      </c>
      <c r="Y216">
        <f>IF(F216="","",COUNTIF($F$1:F216,F216))</f>
        <v>1</v>
      </c>
      <c r="AA216" s="16">
        <f t="shared" si="21"/>
        <v>0.77</v>
      </c>
      <c r="AB216" s="16"/>
    </row>
    <row r="217" spans="1:28" ht="16" x14ac:dyDescent="0.2">
      <c r="A217" s="8" t="s">
        <v>1203</v>
      </c>
      <c r="B217" s="8" t="s">
        <v>5265</v>
      </c>
      <c r="C217" s="8" t="s">
        <v>304</v>
      </c>
      <c r="D217" s="8" t="s">
        <v>5266</v>
      </c>
      <c r="E217" s="8" t="s">
        <v>5267</v>
      </c>
      <c r="F217" s="12" t="s">
        <v>5268</v>
      </c>
      <c r="G217" s="8" t="s">
        <v>46</v>
      </c>
      <c r="H217" s="3">
        <v>496</v>
      </c>
      <c r="I217" s="12" t="s">
        <v>5269</v>
      </c>
      <c r="J217" s="13" t="s">
        <v>5270</v>
      </c>
      <c r="K217" s="8" t="s">
        <v>50</v>
      </c>
      <c r="L217" s="8" t="s">
        <v>120</v>
      </c>
      <c r="M217" s="8" t="s">
        <v>52</v>
      </c>
      <c r="N217" s="8" t="s">
        <v>84</v>
      </c>
      <c r="O217" s="8" t="s">
        <v>84</v>
      </c>
      <c r="P217" s="8" t="s">
        <v>5272</v>
      </c>
      <c r="Q217" s="13" t="s">
        <v>3227</v>
      </c>
      <c r="R217" s="8" t="s">
        <v>5273</v>
      </c>
      <c r="S217" s="3">
        <v>713</v>
      </c>
      <c r="T217" s="3">
        <v>2</v>
      </c>
      <c r="U217" s="14" t="str">
        <f ca="1">IFERROR(__xludf.DUMMYFUNCTION("lower( trim ( (REGEXEXTRACT(D216,""^(?:https?:\/\/)?(?:[^@\n]+@)?(?:www\.)?([^:\/\n]+)""))))"),"dsiglobal.com")</f>
        <v>dsiglobal.com</v>
      </c>
      <c r="V217" s="15" t="str">
        <f ca="1">IF(LEN(TRIM(D217))= 0,"",CONCATENATE("domains = domains.concat(", CHAR(34), U217, CHAR(34), ");"))</f>
        <v>domains = domains.concat("dsiglobal.com");</v>
      </c>
      <c r="W217">
        <f>VLOOKUP(C217,'Copy of Pivot Position'!A:C,3,FALSE)</f>
        <v>9</v>
      </c>
      <c r="X217">
        <f>IF(D217="","",COUNTIF($D$1:D216,D217))</f>
        <v>0</v>
      </c>
      <c r="Y217">
        <f>IF(F217="","",COUNTIF($F$1:F217,F217))</f>
        <v>1</v>
      </c>
      <c r="AA217" s="16">
        <f t="shared" si="21"/>
        <v>0.76800000000000002</v>
      </c>
      <c r="AB217" s="16"/>
    </row>
    <row r="218" spans="1:28" ht="16" x14ac:dyDescent="0.2">
      <c r="A218" s="8" t="s">
        <v>523</v>
      </c>
      <c r="B218" s="8" t="s">
        <v>525</v>
      </c>
      <c r="C218" s="8" t="s">
        <v>526</v>
      </c>
      <c r="D218" s="8" t="s">
        <v>527</v>
      </c>
      <c r="E218" s="8" t="s">
        <v>528</v>
      </c>
      <c r="F218" s="12" t="s">
        <v>530</v>
      </c>
      <c r="G218" s="8" t="s">
        <v>70</v>
      </c>
      <c r="H218" s="3">
        <v>248</v>
      </c>
      <c r="I218" s="12" t="s">
        <v>533</v>
      </c>
      <c r="J218" s="13" t="s">
        <v>534</v>
      </c>
      <c r="K218" s="8" t="s">
        <v>50</v>
      </c>
      <c r="L218" s="8" t="s">
        <v>120</v>
      </c>
      <c r="M218" s="8" t="s">
        <v>52</v>
      </c>
      <c r="N218" s="8" t="s">
        <v>536</v>
      </c>
      <c r="O218" s="8" t="s">
        <v>538</v>
      </c>
      <c r="P218" s="8" t="s">
        <v>539</v>
      </c>
      <c r="Q218" s="13" t="s">
        <v>540</v>
      </c>
      <c r="R218" s="8" t="s">
        <v>541</v>
      </c>
      <c r="S218" s="3">
        <v>1042</v>
      </c>
      <c r="T218" s="3">
        <v>1</v>
      </c>
      <c r="U218" s="14" t="str">
        <f ca="1">IFERROR(__xludf.DUMMYFUNCTION("lower( trim ( (REGEXEXTRACT(D216,""^(?:https?:\/\/)?(?:[^@\n]+@)?(?:www\.)?([^:\/\n]+)""))))"),"dsiglobal.com")</f>
        <v>dsiglobal.com</v>
      </c>
      <c r="V218" s="15" t="str">
        <f ca="1">IF(LEN(TRIM(D218))= 0,"",CONCATENATE("domains = domains.concat(", CHAR(34), U218, CHAR(34), ");"))</f>
        <v>domains = domains.concat("dsiglobal.com");</v>
      </c>
      <c r="W218">
        <f>VLOOKUP(C218,'Copy of Pivot Position'!A:C,3,FALSE)</f>
        <v>10</v>
      </c>
      <c r="X218">
        <f>IF(D218="","",COUNTIF($D$1:D217,D218))</f>
        <v>0</v>
      </c>
      <c r="Y218">
        <f>IF(F218="","",COUNTIF($F$1:F218,F218))</f>
        <v>1</v>
      </c>
      <c r="AA218" s="16">
        <f t="shared" si="21"/>
        <v>0.76800000000000002</v>
      </c>
      <c r="AB218" s="16"/>
    </row>
    <row r="219" spans="1:28" ht="16" x14ac:dyDescent="0.2">
      <c r="A219" s="8" t="s">
        <v>1779</v>
      </c>
      <c r="B219" s="8" t="s">
        <v>1780</v>
      </c>
      <c r="C219" s="8" t="s">
        <v>42</v>
      </c>
      <c r="D219" s="8" t="s">
        <v>1781</v>
      </c>
      <c r="E219" s="8" t="s">
        <v>1782</v>
      </c>
      <c r="F219" s="12" t="s">
        <v>1637</v>
      </c>
      <c r="G219" s="8" t="s">
        <v>70</v>
      </c>
      <c r="H219" s="3">
        <v>248</v>
      </c>
      <c r="I219" s="12" t="s">
        <v>1784</v>
      </c>
      <c r="J219" s="13" t="s">
        <v>1785</v>
      </c>
      <c r="K219" s="8" t="s">
        <v>50</v>
      </c>
      <c r="L219" s="8" t="s">
        <v>51</v>
      </c>
      <c r="M219" s="8" t="s">
        <v>52</v>
      </c>
      <c r="N219" s="8" t="s">
        <v>84</v>
      </c>
      <c r="O219" s="8" t="s">
        <v>85</v>
      </c>
      <c r="P219" s="8" t="s">
        <v>1786</v>
      </c>
      <c r="Q219" s="13" t="s">
        <v>1787</v>
      </c>
      <c r="R219" s="8" t="s">
        <v>222</v>
      </c>
      <c r="S219" s="3">
        <v>1129</v>
      </c>
      <c r="T219" s="3">
        <v>1</v>
      </c>
      <c r="U219" s="14" t="str">
        <f ca="1">IFERROR(__xludf.DUMMYFUNCTION("lower( trim ( (REGEXEXTRACT(D216,""^(?:https?:\/\/)?(?:[^@\n]+@)?(?:www\.)?([^:\/\n]+)""))))"),"dsiglobal.com")</f>
        <v>dsiglobal.com</v>
      </c>
      <c r="V219" s="15" t="str">
        <f ca="1">IF(LEN(TRIM(D219))= 0,"",CONCATENATE("domains = domains.concat(", CHAR(34), U219, CHAR(34), ");"))</f>
        <v>domains = domains.concat("dsiglobal.com");</v>
      </c>
      <c r="W219">
        <f>VLOOKUP(C219,'Copy of Pivot Position'!A:C,3,FALSE)</f>
        <v>10</v>
      </c>
      <c r="X219">
        <f>IF(D219="","",COUNTIF($D$1:D218,D219))</f>
        <v>0</v>
      </c>
      <c r="Y219">
        <f>IF(F219="","",COUNTIF($F$1:F219,F219))</f>
        <v>1</v>
      </c>
      <c r="AA219" s="16">
        <f t="shared" si="21"/>
        <v>0.76800000000000002</v>
      </c>
      <c r="AB219" s="16"/>
    </row>
    <row r="220" spans="1:28" ht="16" x14ac:dyDescent="0.2">
      <c r="A220" s="8" t="s">
        <v>362</v>
      </c>
      <c r="B220" s="8" t="s">
        <v>4986</v>
      </c>
      <c r="C220" s="8" t="s">
        <v>42</v>
      </c>
      <c r="D220" s="8" t="s">
        <v>4989</v>
      </c>
      <c r="E220" s="8" t="s">
        <v>4991</v>
      </c>
      <c r="F220" s="12" t="s">
        <v>4694</v>
      </c>
      <c r="G220" s="8" t="s">
        <v>2257</v>
      </c>
      <c r="H220" s="3">
        <v>247</v>
      </c>
      <c r="I220" s="12" t="s">
        <v>4994</v>
      </c>
      <c r="J220" s="13" t="s">
        <v>4996</v>
      </c>
      <c r="K220" s="8" t="s">
        <v>50</v>
      </c>
      <c r="L220" s="8" t="s">
        <v>51</v>
      </c>
      <c r="M220" s="8" t="s">
        <v>52</v>
      </c>
      <c r="N220" s="8" t="s">
        <v>4998</v>
      </c>
      <c r="O220" s="8" t="s">
        <v>1970</v>
      </c>
      <c r="P220" s="8" t="s">
        <v>4999</v>
      </c>
      <c r="Q220" s="13" t="s">
        <v>5000</v>
      </c>
      <c r="R220" s="8" t="s">
        <v>5001</v>
      </c>
      <c r="S220" s="3">
        <v>1380</v>
      </c>
      <c r="T220" s="3">
        <v>1</v>
      </c>
      <c r="U220" s="14" t="str">
        <f ca="1">IFERROR(__xludf.DUMMYFUNCTION("lower( trim ( (REGEXEXTRACT(D216,""^(?:https?:\/\/)?(?:[^@\n]+@)?(?:www\.)?([^:\/\n]+)""))))"),"dsiglobal.com")</f>
        <v>dsiglobal.com</v>
      </c>
      <c r="V220" s="15" t="str">
        <f ca="1">IF(LEN(TRIM(D220))= 0,"",CONCATENATE("domains = domains.concat(", CHAR(34), U220, CHAR(34), ");"))</f>
        <v>domains = domains.concat("dsiglobal.com");</v>
      </c>
      <c r="W220">
        <f>VLOOKUP(C220,'Copy of Pivot Position'!A:C,3,FALSE)</f>
        <v>10</v>
      </c>
      <c r="X220">
        <f>IF(D220="","",COUNTIF($D$1:D219,D220))</f>
        <v>0</v>
      </c>
      <c r="Y220">
        <f>IF(F220="","",COUNTIF($F$1:F220,F220))</f>
        <v>1</v>
      </c>
      <c r="AA220" s="16">
        <f t="shared" si="21"/>
        <v>0.76600000000000001</v>
      </c>
      <c r="AB220" s="16"/>
    </row>
    <row r="221" spans="1:28" ht="13" x14ac:dyDescent="0.15">
      <c r="A221" s="8" t="s">
        <v>5279</v>
      </c>
      <c r="B221" s="8" t="s">
        <v>5280</v>
      </c>
      <c r="C221" s="8" t="s">
        <v>304</v>
      </c>
      <c r="D221" s="8" t="s">
        <v>5281</v>
      </c>
      <c r="E221" s="8" t="s">
        <v>5282</v>
      </c>
      <c r="F221" s="12" t="s">
        <v>5283</v>
      </c>
      <c r="G221" s="8" t="s">
        <v>49</v>
      </c>
      <c r="H221" s="3">
        <v>497</v>
      </c>
      <c r="I221" s="12" t="s">
        <v>5284</v>
      </c>
      <c r="J221" s="13" t="s">
        <v>5285</v>
      </c>
      <c r="K221" s="8" t="s">
        <v>50</v>
      </c>
      <c r="L221" s="8" t="s">
        <v>51</v>
      </c>
      <c r="M221" s="8" t="s">
        <v>52</v>
      </c>
      <c r="N221" s="8" t="s">
        <v>84</v>
      </c>
      <c r="O221" s="8" t="s">
        <v>85</v>
      </c>
      <c r="P221" s="8" t="s">
        <v>5286</v>
      </c>
      <c r="Q221" s="13" t="s">
        <v>2623</v>
      </c>
      <c r="R221" s="8" t="s">
        <v>5287</v>
      </c>
      <c r="S221" s="3">
        <v>688</v>
      </c>
      <c r="T221" s="3">
        <v>2</v>
      </c>
      <c r="V221" s="18"/>
      <c r="W221">
        <f>VLOOKUP(C221,'Copy of Pivot Position'!A:C,3,FALSE)</f>
        <v>9</v>
      </c>
      <c r="X221">
        <f>IF(D221="","",COUNTIF($D$1:D220,D221))</f>
        <v>0</v>
      </c>
      <c r="Y221">
        <f>IF(F221="","",COUNTIF($F$1:F221,F221))</f>
        <v>1</v>
      </c>
      <c r="Z221" s="3">
        <v>0</v>
      </c>
      <c r="AA221" s="16">
        <f t="shared" si="21"/>
        <v>0.76600000000000001</v>
      </c>
      <c r="AB221" s="16"/>
    </row>
    <row r="222" spans="1:28" ht="16" x14ac:dyDescent="0.2">
      <c r="A222" s="8" t="s">
        <v>274</v>
      </c>
      <c r="B222" s="8" t="s">
        <v>5296</v>
      </c>
      <c r="C222" s="8" t="s">
        <v>42</v>
      </c>
      <c r="D222" s="8" t="s">
        <v>5297</v>
      </c>
      <c r="E222" s="8" t="s">
        <v>5282</v>
      </c>
      <c r="F222" s="12" t="s">
        <v>5283</v>
      </c>
      <c r="G222" s="8" t="s">
        <v>49</v>
      </c>
      <c r="H222" s="3">
        <v>498</v>
      </c>
      <c r="I222" s="12" t="s">
        <v>5298</v>
      </c>
      <c r="J222" s="13" t="s">
        <v>5299</v>
      </c>
      <c r="K222" s="8" t="s">
        <v>50</v>
      </c>
      <c r="L222" s="8" t="s">
        <v>51</v>
      </c>
      <c r="M222" s="8" t="s">
        <v>52</v>
      </c>
      <c r="N222" s="8" t="s">
        <v>84</v>
      </c>
      <c r="O222" s="8" t="s">
        <v>85</v>
      </c>
      <c r="P222" s="8" t="s">
        <v>5286</v>
      </c>
      <c r="Q222" s="13" t="s">
        <v>2623</v>
      </c>
      <c r="R222" s="8" t="s">
        <v>5287</v>
      </c>
      <c r="S222" s="3">
        <v>1535</v>
      </c>
      <c r="T222" s="3">
        <v>1</v>
      </c>
      <c r="U222" s="14" t="str">
        <f ca="1">IFERROR(__xludf.DUMMYFUNCTION("lower( trim ( (REGEXEXTRACT(D222,""^(?:https?:\/\/)?(?:[^@\n]+@)?(?:www\.)?([^:\/\n]+)""))))"),"returnpath.com")</f>
        <v>returnpath.com</v>
      </c>
      <c r="V222" s="17" t="str">
        <f ca="1">IF(LEN(TRIM(D222))= 0,"",CONCATENATE("domains = domains.concat(", CHAR(34), U222, CHAR(34), ");"))</f>
        <v>domains = domains.concat("returnpath.com");</v>
      </c>
      <c r="W222">
        <f>VLOOKUP(C222,'Copy of Pivot Position'!A:C,3,FALSE)</f>
        <v>10</v>
      </c>
      <c r="X222">
        <f>IF(D222="","",COUNTIF($D$1:D221,D222))</f>
        <v>0</v>
      </c>
      <c r="Y222">
        <f>IF(F222="","",COUNTIF($F$1:F222,F222))</f>
        <v>2</v>
      </c>
      <c r="AA222" s="16">
        <f t="shared" si="21"/>
        <v>0.76400000000000001</v>
      </c>
      <c r="AB222" s="16"/>
    </row>
    <row r="223" spans="1:28" ht="16" x14ac:dyDescent="0.2">
      <c r="A223" s="8" t="s">
        <v>4940</v>
      </c>
      <c r="B223" s="8" t="s">
        <v>4941</v>
      </c>
      <c r="C223" s="8" t="s">
        <v>4942</v>
      </c>
      <c r="D223" s="8" t="s">
        <v>4943</v>
      </c>
      <c r="E223" s="8" t="s">
        <v>4944</v>
      </c>
      <c r="F223" s="12" t="s">
        <v>4643</v>
      </c>
      <c r="G223" s="8" t="s">
        <v>49</v>
      </c>
      <c r="H223" s="3">
        <v>246</v>
      </c>
      <c r="I223" s="12" t="s">
        <v>4946</v>
      </c>
      <c r="J223" s="13" t="s">
        <v>4947</v>
      </c>
      <c r="K223" s="8" t="s">
        <v>50</v>
      </c>
      <c r="L223" s="8" t="s">
        <v>51</v>
      </c>
      <c r="M223" s="8" t="s">
        <v>52</v>
      </c>
      <c r="N223" s="8" t="s">
        <v>4096</v>
      </c>
      <c r="O223" s="8" t="s">
        <v>2629</v>
      </c>
      <c r="P223" s="8" t="s">
        <v>4948</v>
      </c>
      <c r="Q223" s="13" t="s">
        <v>4949</v>
      </c>
      <c r="R223" s="8" t="s">
        <v>4950</v>
      </c>
      <c r="S223" s="3">
        <v>1376</v>
      </c>
      <c r="T223" s="3">
        <v>1</v>
      </c>
      <c r="U223" s="14" t="str">
        <f ca="1">IFERROR(__xludf.DUMMYFUNCTION("lower( trim ( (REGEXEXTRACT(D222,""^(?:https?:\/\/)?(?:[^@\n]+@)?(?:www\.)?([^:\/\n]+)""))))"),"returnpath.com")</f>
        <v>returnpath.com</v>
      </c>
      <c r="V223" s="17" t="str">
        <f ca="1">IF(LEN(TRIM(D223))= 0,"",CONCATENATE("domains = domains.concat(", CHAR(34), U223, CHAR(34), ");"))</f>
        <v>domains = domains.concat("returnpath.com");</v>
      </c>
      <c r="W223">
        <f>VLOOKUP(C223,'Copy of Pivot Position'!A:C,3,FALSE)</f>
        <v>9</v>
      </c>
      <c r="X223">
        <f>IF(D223="","",COUNTIF($D$1:D222,D223))</f>
        <v>0</v>
      </c>
      <c r="Y223">
        <f>IF(F223="","",COUNTIF($F$1:F223,F223))</f>
        <v>1</v>
      </c>
      <c r="AA223" s="16">
        <f t="shared" si="21"/>
        <v>0.76400000000000001</v>
      </c>
      <c r="AB223" s="16"/>
    </row>
    <row r="224" spans="1:28" ht="16" x14ac:dyDescent="0.2">
      <c r="A224" s="8" t="s">
        <v>4427</v>
      </c>
      <c r="B224" s="8" t="s">
        <v>5327</v>
      </c>
      <c r="C224" s="8" t="s">
        <v>5329</v>
      </c>
      <c r="D224" s="8" t="s">
        <v>5331</v>
      </c>
      <c r="E224" s="8" t="s">
        <v>5332</v>
      </c>
      <c r="F224" s="12" t="s">
        <v>5334</v>
      </c>
      <c r="G224" s="8" t="s">
        <v>49</v>
      </c>
      <c r="H224" s="3">
        <v>503</v>
      </c>
      <c r="I224" s="12" t="s">
        <v>5336</v>
      </c>
      <c r="J224" s="13" t="s">
        <v>5338</v>
      </c>
      <c r="K224" s="8" t="s">
        <v>50</v>
      </c>
      <c r="L224" s="8" t="s">
        <v>120</v>
      </c>
      <c r="M224" s="8" t="s">
        <v>52</v>
      </c>
      <c r="N224" s="8" t="s">
        <v>472</v>
      </c>
      <c r="O224" s="8" t="s">
        <v>195</v>
      </c>
      <c r="P224" s="8" t="s">
        <v>5341</v>
      </c>
      <c r="Q224" s="13" t="s">
        <v>474</v>
      </c>
      <c r="R224" s="8" t="s">
        <v>5342</v>
      </c>
      <c r="S224" s="3">
        <v>1583</v>
      </c>
      <c r="T224" s="3">
        <v>1</v>
      </c>
      <c r="U224" s="14" t="str">
        <f ca="1">IFERROR(__xludf.DUMMYFUNCTION("lower( trim ( (REGEXEXTRACT(D222,""^(?:https?:\/\/)?(?:[^@\n]+@)?(?:www\.)?([^:\/\n]+)""))))"),"returnpath.com")</f>
        <v>returnpath.com</v>
      </c>
      <c r="V224" s="17" t="str">
        <f ca="1">IF(LEN(TRIM(D224))= 0,"",CONCATENATE("domains = domains.concat(", CHAR(34), U224, CHAR(34), ");"))</f>
        <v>domains = domains.concat("returnpath.com");</v>
      </c>
      <c r="W224">
        <f>VLOOKUP(C224,'Copy of Pivot Position'!A:C,3,FALSE)</f>
        <v>10</v>
      </c>
      <c r="X224">
        <f>IF(D224="","",COUNTIF($D$1:D223,D224))</f>
        <v>0</v>
      </c>
      <c r="Y224">
        <f>IF(F224="","",COUNTIF($F$1:F224,F224))</f>
        <v>1</v>
      </c>
      <c r="AA224" s="16">
        <f t="shared" si="21"/>
        <v>0.76200000000000001</v>
      </c>
      <c r="AB224" s="16"/>
    </row>
    <row r="225" spans="1:28" ht="16" x14ac:dyDescent="0.2">
      <c r="A225" s="8" t="s">
        <v>1203</v>
      </c>
      <c r="B225" s="8" t="s">
        <v>4295</v>
      </c>
      <c r="C225" s="8" t="s">
        <v>42</v>
      </c>
      <c r="D225" s="8" t="s">
        <v>4296</v>
      </c>
      <c r="E225" s="8" t="s">
        <v>4297</v>
      </c>
      <c r="F225" s="12" t="s">
        <v>3966</v>
      </c>
      <c r="G225" s="8" t="s">
        <v>49</v>
      </c>
      <c r="H225" s="3">
        <v>245</v>
      </c>
      <c r="I225" s="12" t="s">
        <v>4299</v>
      </c>
      <c r="J225" s="13" t="s">
        <v>4300</v>
      </c>
      <c r="K225" s="8" t="s">
        <v>50</v>
      </c>
      <c r="L225" s="8" t="s">
        <v>120</v>
      </c>
      <c r="M225" s="8" t="s">
        <v>52</v>
      </c>
      <c r="N225" s="8" t="s">
        <v>769</v>
      </c>
      <c r="O225" s="8" t="s">
        <v>770</v>
      </c>
      <c r="P225" s="8" t="s">
        <v>4301</v>
      </c>
      <c r="Q225" s="13" t="s">
        <v>4302</v>
      </c>
      <c r="R225" s="8" t="s">
        <v>4303</v>
      </c>
      <c r="S225" s="3">
        <v>1321</v>
      </c>
      <c r="T225" s="3">
        <v>1</v>
      </c>
      <c r="U225" s="14" t="str">
        <f ca="1">IFERROR(__xludf.DUMMYFUNCTION("lower( trim ( (REGEXEXTRACT(D222,""^(?:https?:\/\/)?(?:[^@\n]+@)?(?:www\.)?([^:\/\n]+)""))))"),"returnpath.com")</f>
        <v>returnpath.com</v>
      </c>
      <c r="V225" s="17" t="str">
        <f ca="1">IF(LEN(TRIM(D225))= 0,"",CONCATENATE("domains = domains.concat(", CHAR(34), U225, CHAR(34), ");"))</f>
        <v>domains = domains.concat("returnpath.com");</v>
      </c>
      <c r="W225">
        <f>VLOOKUP(C225,'Copy of Pivot Position'!A:C,3,FALSE)</f>
        <v>10</v>
      </c>
      <c r="X225">
        <f>IF(D225="","",COUNTIF($D$1:D224,D225))</f>
        <v>0</v>
      </c>
      <c r="Y225">
        <f>IF(F225="","",COUNTIF($F$1:F225,F225))</f>
        <v>1</v>
      </c>
      <c r="AA225" s="16">
        <f t="shared" si="21"/>
        <v>0.76</v>
      </c>
      <c r="AB225" s="16"/>
    </row>
    <row r="226" spans="1:28" ht="13" x14ac:dyDescent="0.15">
      <c r="A226" s="8" t="s">
        <v>2520</v>
      </c>
      <c r="B226" s="8" t="s">
        <v>215</v>
      </c>
      <c r="C226" s="8" t="s">
        <v>5368</v>
      </c>
      <c r="D226" s="8" t="s">
        <v>5370</v>
      </c>
      <c r="E226" s="8" t="s">
        <v>5372</v>
      </c>
      <c r="F226" s="12" t="s">
        <v>5374</v>
      </c>
      <c r="G226" s="8" t="s">
        <v>434</v>
      </c>
      <c r="H226" s="3">
        <v>245</v>
      </c>
      <c r="I226" s="12" t="s">
        <v>5377</v>
      </c>
      <c r="J226" s="13" t="s">
        <v>5379</v>
      </c>
      <c r="K226" s="8" t="s">
        <v>50</v>
      </c>
      <c r="L226" s="8" t="s">
        <v>51</v>
      </c>
      <c r="M226" s="8" t="s">
        <v>52</v>
      </c>
      <c r="N226" s="8" t="s">
        <v>5382</v>
      </c>
      <c r="O226" s="8" t="s">
        <v>5157</v>
      </c>
      <c r="P226" s="8" t="s">
        <v>5384</v>
      </c>
      <c r="Q226" s="13" t="s">
        <v>5385</v>
      </c>
      <c r="R226" s="8" t="s">
        <v>5386</v>
      </c>
      <c r="S226" s="3">
        <v>235</v>
      </c>
      <c r="T226" s="3">
        <v>2</v>
      </c>
      <c r="W226">
        <f>VLOOKUP(C226,'Copy of Pivot Position'!A:C,3,FALSE)</f>
        <v>10</v>
      </c>
      <c r="X226">
        <f>IF(D226="","",COUNTIF($D$1:D225,D226))</f>
        <v>0</v>
      </c>
      <c r="Y226">
        <f>IF(F226="","",COUNTIF($F$1:F226,F226))</f>
        <v>1</v>
      </c>
      <c r="AA226" s="16">
        <f t="shared" si="21"/>
        <v>0.76</v>
      </c>
      <c r="AB226" s="16"/>
    </row>
    <row r="227" spans="1:28" ht="16" x14ac:dyDescent="0.2">
      <c r="A227" s="8" t="s">
        <v>101</v>
      </c>
      <c r="B227" s="8" t="s">
        <v>102</v>
      </c>
      <c r="C227" s="8" t="s">
        <v>42</v>
      </c>
      <c r="D227" s="8" t="s">
        <v>103</v>
      </c>
      <c r="E227" s="8" t="s">
        <v>104</v>
      </c>
      <c r="F227" s="12" t="s">
        <v>105</v>
      </c>
      <c r="G227" s="8" t="s">
        <v>49</v>
      </c>
      <c r="H227" s="3">
        <v>506</v>
      </c>
      <c r="I227" s="12" t="s">
        <v>106</v>
      </c>
      <c r="J227" s="13" t="s">
        <v>107</v>
      </c>
      <c r="K227" s="8" t="s">
        <v>50</v>
      </c>
      <c r="L227" s="8" t="s">
        <v>51</v>
      </c>
      <c r="M227" s="8" t="s">
        <v>52</v>
      </c>
      <c r="N227" s="8" t="s">
        <v>108</v>
      </c>
      <c r="O227" s="8" t="s">
        <v>54</v>
      </c>
      <c r="P227" s="8" t="s">
        <v>109</v>
      </c>
      <c r="Q227" s="13" t="s">
        <v>110</v>
      </c>
      <c r="R227" s="8" t="s">
        <v>111</v>
      </c>
      <c r="S227" s="3">
        <v>1012</v>
      </c>
      <c r="T227" s="3">
        <v>1</v>
      </c>
      <c r="U227" s="14" t="str">
        <f ca="1">IFERROR(__xludf.DUMMYFUNCTION("lower( trim ( (REGEXEXTRACT(D227,""^(?:https?:\/\/)?(?:[^@\n]+@)?(?:www\.)?([^:\/\n]+)""))))"),"gainsight.com")</f>
        <v>gainsight.com</v>
      </c>
      <c r="V227" s="17" t="str">
        <f ca="1">IF(LEN(TRIM(D227))= 0,"",CONCATENATE("domains = domains.concat(", CHAR(34), U227, CHAR(34), ");"))</f>
        <v>domains = domains.concat("gainsight.com");</v>
      </c>
      <c r="W227">
        <f>VLOOKUP(C227,'Copy of Pivot Position'!A:C,3,FALSE)</f>
        <v>10</v>
      </c>
      <c r="X227">
        <f>IF(D227="","",COUNTIF($D$1:D226,D227))</f>
        <v>0</v>
      </c>
      <c r="Y227">
        <f>IF(F227="","",COUNTIF($F$1:F227,F227))</f>
        <v>1</v>
      </c>
      <c r="AA227" s="16">
        <f t="shared" si="21"/>
        <v>0.76</v>
      </c>
      <c r="AB227" s="16"/>
    </row>
    <row r="228" spans="1:28" ht="13" x14ac:dyDescent="0.15">
      <c r="A228" s="8" t="s">
        <v>5410</v>
      </c>
      <c r="B228" s="8" t="s">
        <v>5411</v>
      </c>
      <c r="C228" s="8" t="s">
        <v>858</v>
      </c>
      <c r="D228" s="8" t="s">
        <v>5412</v>
      </c>
      <c r="E228" s="8" t="s">
        <v>104</v>
      </c>
      <c r="F228" s="12" t="s">
        <v>105</v>
      </c>
      <c r="G228" s="8" t="s">
        <v>49</v>
      </c>
      <c r="H228" s="3">
        <v>506</v>
      </c>
      <c r="I228" s="12" t="s">
        <v>5417</v>
      </c>
      <c r="J228" s="13" t="s">
        <v>5419</v>
      </c>
      <c r="K228" s="8" t="s">
        <v>50</v>
      </c>
      <c r="L228" s="8" t="s">
        <v>51</v>
      </c>
      <c r="M228" s="8" t="s">
        <v>52</v>
      </c>
      <c r="N228" s="8" t="s">
        <v>108</v>
      </c>
      <c r="O228" s="8" t="s">
        <v>54</v>
      </c>
      <c r="P228" s="8" t="s">
        <v>109</v>
      </c>
      <c r="Q228" s="13" t="s">
        <v>110</v>
      </c>
      <c r="R228" s="8" t="s">
        <v>111</v>
      </c>
      <c r="S228" s="3">
        <v>413</v>
      </c>
      <c r="T228" s="3">
        <v>2</v>
      </c>
      <c r="V228" s="18"/>
      <c r="W228">
        <f>VLOOKUP(C228,'Copy of Pivot Position'!A:C,3,FALSE)</f>
        <v>9</v>
      </c>
      <c r="X228">
        <f>IF(D228="","",COUNTIF($D$1:D227,D228))</f>
        <v>0</v>
      </c>
      <c r="Y228">
        <f>IF(F228="","",COUNTIF($F$1:F228,F228))</f>
        <v>2</v>
      </c>
      <c r="Z228" s="3">
        <v>0</v>
      </c>
      <c r="AA228" s="16">
        <f t="shared" si="21"/>
        <v>0.76</v>
      </c>
      <c r="AB228" s="16"/>
    </row>
    <row r="229" spans="1:28" ht="13" x14ac:dyDescent="0.15">
      <c r="A229" s="8" t="s">
        <v>682</v>
      </c>
      <c r="B229" s="8" t="s">
        <v>5432</v>
      </c>
      <c r="C229" s="8" t="s">
        <v>304</v>
      </c>
      <c r="D229" s="8" t="s">
        <v>5433</v>
      </c>
      <c r="E229" s="8" t="s">
        <v>104</v>
      </c>
      <c r="F229" s="12" t="s">
        <v>105</v>
      </c>
      <c r="G229" s="8" t="s">
        <v>49</v>
      </c>
      <c r="H229" s="3">
        <v>506</v>
      </c>
      <c r="I229" s="12" t="s">
        <v>5434</v>
      </c>
      <c r="J229" s="13" t="s">
        <v>5435</v>
      </c>
      <c r="K229" s="8" t="s">
        <v>50</v>
      </c>
      <c r="L229" s="8" t="s">
        <v>51</v>
      </c>
      <c r="M229" s="8" t="s">
        <v>52</v>
      </c>
      <c r="N229" s="8" t="s">
        <v>108</v>
      </c>
      <c r="O229" s="8" t="s">
        <v>54</v>
      </c>
      <c r="P229" s="8" t="s">
        <v>109</v>
      </c>
      <c r="Q229" s="13" t="s">
        <v>110</v>
      </c>
      <c r="R229" s="8" t="s">
        <v>111</v>
      </c>
      <c r="S229" s="3">
        <v>509</v>
      </c>
      <c r="T229" s="3">
        <v>2</v>
      </c>
      <c r="V229" s="18"/>
      <c r="W229">
        <f>VLOOKUP(C229,'Copy of Pivot Position'!A:C,3,FALSE)</f>
        <v>9</v>
      </c>
      <c r="X229">
        <f>IF(D229="","",COUNTIF($D$1:D228,D229))</f>
        <v>0</v>
      </c>
      <c r="Y229">
        <f>IF(F229="","",COUNTIF($F$1:F229,F229))</f>
        <v>3</v>
      </c>
      <c r="Z229" s="3">
        <v>0</v>
      </c>
      <c r="AA229" s="16">
        <f t="shared" si="21"/>
        <v>0.76</v>
      </c>
      <c r="AB229" s="16"/>
    </row>
    <row r="230" spans="1:28" ht="16" x14ac:dyDescent="0.2">
      <c r="A230" s="8" t="s">
        <v>1836</v>
      </c>
      <c r="B230" s="8" t="s">
        <v>5446</v>
      </c>
      <c r="C230" s="8" t="s">
        <v>42</v>
      </c>
      <c r="D230" s="8" t="s">
        <v>5447</v>
      </c>
      <c r="E230" s="8" t="s">
        <v>5448</v>
      </c>
      <c r="F230" s="12" t="s">
        <v>5449</v>
      </c>
      <c r="G230" s="8" t="s">
        <v>70</v>
      </c>
      <c r="H230" s="3">
        <v>508</v>
      </c>
      <c r="I230" s="12" t="s">
        <v>5453</v>
      </c>
      <c r="J230" s="13" t="s">
        <v>5455</v>
      </c>
      <c r="K230" s="8" t="s">
        <v>50</v>
      </c>
      <c r="L230" s="8" t="s">
        <v>51</v>
      </c>
      <c r="M230" s="8" t="s">
        <v>52</v>
      </c>
      <c r="N230" s="8" t="s">
        <v>73</v>
      </c>
      <c r="O230" s="8" t="s">
        <v>54</v>
      </c>
      <c r="P230" s="8" t="s">
        <v>5457</v>
      </c>
      <c r="Q230" s="13" t="s">
        <v>268</v>
      </c>
      <c r="R230" s="8" t="s">
        <v>5459</v>
      </c>
      <c r="S230" s="3">
        <v>2536</v>
      </c>
      <c r="T230" s="3">
        <v>1</v>
      </c>
      <c r="U230" s="14" t="str">
        <f t="shared" ref="U230:U237" ca="1" si="22">IFERROR(__xludf.DUMMYFUNCTION("lower( trim ( (REGEXEXTRACT(D230,""^(?:https?:\/\/)?(?:[^@\n]+@)?(?:www\.)?([^:\/\n]+)""))))"),"forgerock.com")</f>
        <v>forgerock.com</v>
      </c>
      <c r="V230" s="15" t="str">
        <f t="shared" ref="V230:V237" ca="1" si="23">IF(LEN(TRIM(D230))= 0,"",CONCATENATE("domains = domains.concat(", CHAR(34), U230, CHAR(34), ");"))</f>
        <v>domains = domains.concat("forgerock.com");</v>
      </c>
      <c r="W230">
        <f>VLOOKUP(C230,'Copy of Pivot Position'!A:C,3,FALSE)</f>
        <v>10</v>
      </c>
      <c r="X230">
        <f>IF(D230="","",COUNTIF($D$1:D229,D230))</f>
        <v>0</v>
      </c>
      <c r="Y230">
        <f>IF(F230="","",COUNTIF($F$1:F230,F230))</f>
        <v>1</v>
      </c>
      <c r="AA230" s="16">
        <f t="shared" si="21"/>
        <v>0.754</v>
      </c>
      <c r="AB230" s="16"/>
    </row>
    <row r="231" spans="1:28" ht="16" x14ac:dyDescent="0.2">
      <c r="A231" s="8" t="s">
        <v>438</v>
      </c>
      <c r="B231" s="8" t="s">
        <v>5487</v>
      </c>
      <c r="C231" s="8" t="s">
        <v>304</v>
      </c>
      <c r="D231" s="8" t="s">
        <v>5488</v>
      </c>
      <c r="E231" s="8" t="s">
        <v>5489</v>
      </c>
      <c r="F231" s="12" t="s">
        <v>5490</v>
      </c>
      <c r="G231" s="8" t="s">
        <v>70</v>
      </c>
      <c r="H231" s="3">
        <v>241</v>
      </c>
      <c r="I231" s="12" t="s">
        <v>5491</v>
      </c>
      <c r="J231" s="13" t="s">
        <v>5492</v>
      </c>
      <c r="K231" s="8" t="s">
        <v>50</v>
      </c>
      <c r="L231" s="8" t="s">
        <v>120</v>
      </c>
      <c r="M231" s="8" t="s">
        <v>52</v>
      </c>
      <c r="N231" s="8" t="s">
        <v>5495</v>
      </c>
      <c r="O231" s="8" t="s">
        <v>2447</v>
      </c>
      <c r="P231" s="8" t="s">
        <v>5498</v>
      </c>
      <c r="Q231" s="13" t="s">
        <v>5499</v>
      </c>
      <c r="R231" s="8" t="s">
        <v>5500</v>
      </c>
      <c r="S231" s="3">
        <v>586</v>
      </c>
      <c r="T231" s="3">
        <v>2</v>
      </c>
      <c r="U231" s="14" t="str">
        <f t="shared" ca="1" si="22"/>
        <v>forgerock.com</v>
      </c>
      <c r="V231" s="15" t="str">
        <f t="shared" ca="1" si="23"/>
        <v>domains = domains.concat("forgerock.com");</v>
      </c>
      <c r="W231">
        <f>VLOOKUP(C231,'Copy of Pivot Position'!A:C,3,FALSE)</f>
        <v>9</v>
      </c>
      <c r="X231">
        <f>IF(D231="","",COUNTIF($D$1:D230,D231))</f>
        <v>0</v>
      </c>
      <c r="Y231">
        <f>IF(F231="","",COUNTIF($F$1:F231,F231))</f>
        <v>1</v>
      </c>
      <c r="AA231" s="16">
        <f t="shared" si="21"/>
        <v>0.752</v>
      </c>
      <c r="AB231" s="16"/>
    </row>
    <row r="232" spans="1:28" ht="16" x14ac:dyDescent="0.2">
      <c r="A232" s="8" t="s">
        <v>709</v>
      </c>
      <c r="B232" s="8" t="s">
        <v>1657</v>
      </c>
      <c r="C232" s="8" t="s">
        <v>1658</v>
      </c>
      <c r="D232" s="8" t="s">
        <v>1659</v>
      </c>
      <c r="E232" s="8" t="s">
        <v>1660</v>
      </c>
      <c r="F232" s="12" t="s">
        <v>1520</v>
      </c>
      <c r="G232" s="8" t="s">
        <v>188</v>
      </c>
      <c r="H232" s="3">
        <v>509</v>
      </c>
      <c r="I232" s="12" t="s">
        <v>1661</v>
      </c>
      <c r="J232" s="13" t="s">
        <v>1662</v>
      </c>
      <c r="K232" s="8" t="s">
        <v>50</v>
      </c>
      <c r="L232" s="8" t="s">
        <v>120</v>
      </c>
      <c r="M232" s="8" t="s">
        <v>52</v>
      </c>
      <c r="N232" s="8" t="s">
        <v>1663</v>
      </c>
      <c r="O232" s="8" t="s">
        <v>746</v>
      </c>
      <c r="P232" s="8" t="s">
        <v>1664</v>
      </c>
      <c r="Q232" s="13" t="s">
        <v>1665</v>
      </c>
      <c r="R232" s="8" t="s">
        <v>1666</v>
      </c>
      <c r="S232" s="3">
        <v>1121</v>
      </c>
      <c r="T232" s="3">
        <v>1</v>
      </c>
      <c r="U232" s="14" t="str">
        <f t="shared" ca="1" si="22"/>
        <v>forgerock.com</v>
      </c>
      <c r="V232" s="15" t="str">
        <f t="shared" ca="1" si="23"/>
        <v>domains = domains.concat("forgerock.com");</v>
      </c>
      <c r="W232">
        <f>VLOOKUP(C232,'Copy of Pivot Position'!A:C,3,FALSE)</f>
        <v>10</v>
      </c>
      <c r="X232">
        <f>IF(D232="","",COUNTIF($D$1:D231,D232))</f>
        <v>0</v>
      </c>
      <c r="Y232">
        <f>IF(F232="","",COUNTIF($F$1:F232,F232))</f>
        <v>1</v>
      </c>
      <c r="AA232" s="16">
        <f t="shared" si="21"/>
        <v>0.752</v>
      </c>
      <c r="AB232" s="16"/>
    </row>
    <row r="233" spans="1:28" ht="16" x14ac:dyDescent="0.2">
      <c r="A233" s="8" t="s">
        <v>362</v>
      </c>
      <c r="B233" s="8" t="s">
        <v>5528</v>
      </c>
      <c r="C233" s="8" t="s">
        <v>304</v>
      </c>
      <c r="D233" s="8" t="s">
        <v>5529</v>
      </c>
      <c r="E233" s="8" t="s">
        <v>5530</v>
      </c>
      <c r="F233" s="12" t="s">
        <v>5531</v>
      </c>
      <c r="G233" s="8" t="s">
        <v>49</v>
      </c>
      <c r="H233" s="3">
        <v>513</v>
      </c>
      <c r="I233" s="12" t="s">
        <v>5532</v>
      </c>
      <c r="J233" s="13" t="s">
        <v>5533</v>
      </c>
      <c r="K233" s="8" t="s">
        <v>50</v>
      </c>
      <c r="L233" s="8" t="s">
        <v>120</v>
      </c>
      <c r="M233" s="8" t="s">
        <v>52</v>
      </c>
      <c r="N233" s="8" t="s">
        <v>84</v>
      </c>
      <c r="O233" s="8" t="s">
        <v>85</v>
      </c>
      <c r="P233" s="8" t="s">
        <v>5534</v>
      </c>
      <c r="Q233" s="13" t="s">
        <v>3827</v>
      </c>
      <c r="R233" s="8" t="s">
        <v>5537</v>
      </c>
      <c r="S233" s="3">
        <v>361</v>
      </c>
      <c r="T233" s="3">
        <v>2</v>
      </c>
      <c r="U233" s="14" t="str">
        <f t="shared" ca="1" si="22"/>
        <v>forgerock.com</v>
      </c>
      <c r="V233" s="15" t="str">
        <f t="shared" ca="1" si="23"/>
        <v>domains = domains.concat("forgerock.com");</v>
      </c>
      <c r="W233">
        <f>VLOOKUP(C233,'Copy of Pivot Position'!A:C,3,FALSE)</f>
        <v>9</v>
      </c>
      <c r="X233">
        <f>IF(D233="","",COUNTIF($D$1:D232,D233))</f>
        <v>0</v>
      </c>
      <c r="Y233">
        <f>IF(F233="","",COUNTIF($F$1:F233,F233))</f>
        <v>1</v>
      </c>
      <c r="AA233" s="16">
        <f t="shared" si="21"/>
        <v>0.748</v>
      </c>
      <c r="AB233" s="16"/>
    </row>
    <row r="234" spans="1:28" ht="16" x14ac:dyDescent="0.2">
      <c r="A234" s="8" t="s">
        <v>214</v>
      </c>
      <c r="B234" s="8" t="s">
        <v>5550</v>
      </c>
      <c r="C234" s="8" t="s">
        <v>180</v>
      </c>
      <c r="D234" s="8" t="s">
        <v>5551</v>
      </c>
      <c r="E234" s="8" t="s">
        <v>5552</v>
      </c>
      <c r="F234" s="12" t="s">
        <v>5553</v>
      </c>
      <c r="G234" s="8" t="s">
        <v>434</v>
      </c>
      <c r="H234" s="3">
        <v>511</v>
      </c>
      <c r="I234" s="12" t="s">
        <v>5554</v>
      </c>
      <c r="J234" s="13" t="s">
        <v>5555</v>
      </c>
      <c r="K234" s="8" t="s">
        <v>50</v>
      </c>
      <c r="L234" s="8" t="s">
        <v>120</v>
      </c>
      <c r="M234" s="8" t="s">
        <v>52</v>
      </c>
      <c r="N234" s="8" t="s">
        <v>5556</v>
      </c>
      <c r="O234" s="8" t="s">
        <v>54</v>
      </c>
      <c r="P234" s="8" t="s">
        <v>5557</v>
      </c>
      <c r="Q234" s="13" t="s">
        <v>5559</v>
      </c>
      <c r="R234" s="8" t="s">
        <v>5561</v>
      </c>
      <c r="S234" s="3">
        <v>1541</v>
      </c>
      <c r="T234" s="3">
        <v>1</v>
      </c>
      <c r="U234" s="14" t="str">
        <f t="shared" ca="1" si="22"/>
        <v>forgerock.com</v>
      </c>
      <c r="V234" s="15" t="str">
        <f t="shared" ca="1" si="23"/>
        <v>domains = domains.concat("forgerock.com");</v>
      </c>
      <c r="W234">
        <f>VLOOKUP(C234,'Copy of Pivot Position'!A:C,3,FALSE)</f>
        <v>10</v>
      </c>
      <c r="X234">
        <f>IF(D234="","",COUNTIF($D$1:D233,D234))</f>
        <v>0</v>
      </c>
      <c r="Y234">
        <f>IF(F234="","",COUNTIF($F$1:F234,F234))</f>
        <v>1</v>
      </c>
      <c r="AA234" s="16">
        <f t="shared" si="21"/>
        <v>0.75</v>
      </c>
      <c r="AB234" s="16"/>
    </row>
    <row r="235" spans="1:28" ht="16" x14ac:dyDescent="0.2">
      <c r="A235" s="8" t="s">
        <v>1516</v>
      </c>
      <c r="B235" s="8" t="s">
        <v>1517</v>
      </c>
      <c r="C235" s="8" t="s">
        <v>32</v>
      </c>
      <c r="D235" s="8" t="s">
        <v>1518</v>
      </c>
      <c r="E235" s="8" t="s">
        <v>1519</v>
      </c>
      <c r="F235" s="12" t="s">
        <v>1399</v>
      </c>
      <c r="G235" s="8" t="s">
        <v>49</v>
      </c>
      <c r="H235" s="3">
        <v>239</v>
      </c>
      <c r="I235" s="12" t="s">
        <v>1521</v>
      </c>
      <c r="J235" s="13" t="s">
        <v>1522</v>
      </c>
      <c r="K235" s="8" t="s">
        <v>50</v>
      </c>
      <c r="L235" s="8" t="s">
        <v>51</v>
      </c>
      <c r="M235" s="8" t="s">
        <v>52</v>
      </c>
      <c r="N235" s="8" t="s">
        <v>1523</v>
      </c>
      <c r="O235" s="8" t="s">
        <v>275</v>
      </c>
      <c r="P235" s="8" t="s">
        <v>1524</v>
      </c>
      <c r="Q235" s="13" t="s">
        <v>1525</v>
      </c>
      <c r="R235" s="8" t="s">
        <v>1526</v>
      </c>
      <c r="S235" s="3">
        <v>1111</v>
      </c>
      <c r="T235" s="3">
        <v>1</v>
      </c>
      <c r="U235" s="14" t="str">
        <f t="shared" ca="1" si="22"/>
        <v>forgerock.com</v>
      </c>
      <c r="V235" s="15" t="str">
        <f t="shared" ca="1" si="23"/>
        <v>domains = domains.concat("forgerock.com");</v>
      </c>
      <c r="W235">
        <f>VLOOKUP(C235,'Copy of Pivot Position'!A:C,3,FALSE)</f>
        <v>10</v>
      </c>
      <c r="X235">
        <f>IF(D235="","",COUNTIF($D$1:D234,D235))</f>
        <v>0</v>
      </c>
      <c r="Y235">
        <f>IF(F235="","",COUNTIF($F$1:F235,F235))</f>
        <v>1</v>
      </c>
      <c r="AA235" s="16">
        <f t="shared" si="21"/>
        <v>0.748</v>
      </c>
      <c r="AB235" s="16"/>
    </row>
    <row r="236" spans="1:28" ht="16" x14ac:dyDescent="0.2">
      <c r="A236" s="8" t="s">
        <v>2980</v>
      </c>
      <c r="B236" s="8" t="s">
        <v>2981</v>
      </c>
      <c r="C236" s="8" t="s">
        <v>42</v>
      </c>
      <c r="D236" s="8" t="s">
        <v>2982</v>
      </c>
      <c r="E236" s="8" t="s">
        <v>2983</v>
      </c>
      <c r="F236" s="12" t="s">
        <v>2734</v>
      </c>
      <c r="G236" s="8" t="s">
        <v>434</v>
      </c>
      <c r="H236" s="3">
        <v>239</v>
      </c>
      <c r="I236" s="12" t="s">
        <v>2985</v>
      </c>
      <c r="J236" s="13" t="s">
        <v>2986</v>
      </c>
      <c r="K236" s="8" t="s">
        <v>50</v>
      </c>
      <c r="L236" s="8" t="s">
        <v>51</v>
      </c>
      <c r="M236" s="8" t="s">
        <v>52</v>
      </c>
      <c r="N236" s="8" t="s">
        <v>392</v>
      </c>
      <c r="O236" s="8" t="s">
        <v>393</v>
      </c>
      <c r="P236" s="8" t="s">
        <v>2987</v>
      </c>
      <c r="Q236" s="13" t="s">
        <v>591</v>
      </c>
      <c r="R236" s="8" t="s">
        <v>2988</v>
      </c>
      <c r="S236" s="3">
        <v>1215</v>
      </c>
      <c r="T236" s="3">
        <v>1</v>
      </c>
      <c r="U236" s="14" t="str">
        <f t="shared" ca="1" si="22"/>
        <v>forgerock.com</v>
      </c>
      <c r="V236" s="15" t="str">
        <f t="shared" ca="1" si="23"/>
        <v>domains = domains.concat("forgerock.com");</v>
      </c>
      <c r="W236">
        <f>VLOOKUP(C236,'Copy of Pivot Position'!A:C,3,FALSE)</f>
        <v>10</v>
      </c>
      <c r="X236">
        <f>IF(D236="","",COUNTIF($D$1:D235,D236))</f>
        <v>0</v>
      </c>
      <c r="Y236">
        <f>IF(F236="","",COUNTIF($F$1:F236,F236))</f>
        <v>1</v>
      </c>
      <c r="AA236" s="16">
        <f t="shared" si="21"/>
        <v>0.748</v>
      </c>
      <c r="AB236" s="16"/>
    </row>
    <row r="237" spans="1:28" ht="16" x14ac:dyDescent="0.2">
      <c r="A237" s="8" t="s">
        <v>438</v>
      </c>
      <c r="B237" s="8" t="s">
        <v>4258</v>
      </c>
      <c r="C237" s="8" t="s">
        <v>42</v>
      </c>
      <c r="D237" s="8" t="s">
        <v>4259</v>
      </c>
      <c r="E237" s="8" t="s">
        <v>4260</v>
      </c>
      <c r="F237" s="12" t="s">
        <v>3930</v>
      </c>
      <c r="G237" s="8" t="s">
        <v>434</v>
      </c>
      <c r="H237" s="3">
        <v>239</v>
      </c>
      <c r="I237" s="12" t="s">
        <v>4261</v>
      </c>
      <c r="J237" s="13" t="s">
        <v>4262</v>
      </c>
      <c r="K237" s="8" t="s">
        <v>50</v>
      </c>
      <c r="L237" s="8" t="s">
        <v>51</v>
      </c>
      <c r="M237" s="8" t="s">
        <v>52</v>
      </c>
      <c r="N237" s="8" t="s">
        <v>4263</v>
      </c>
      <c r="O237" s="8" t="s">
        <v>236</v>
      </c>
      <c r="P237" s="8" t="s">
        <v>4264</v>
      </c>
      <c r="Q237" s="13" t="s">
        <v>4265</v>
      </c>
      <c r="R237" s="8" t="s">
        <v>4266</v>
      </c>
      <c r="S237" s="3">
        <v>1318</v>
      </c>
      <c r="T237" s="3">
        <v>1</v>
      </c>
      <c r="U237" s="14" t="str">
        <f t="shared" ca="1" si="22"/>
        <v>forgerock.com</v>
      </c>
      <c r="V237" s="15" t="str">
        <f t="shared" ca="1" si="23"/>
        <v>domains = domains.concat("forgerock.com");</v>
      </c>
      <c r="W237">
        <f>VLOOKUP(C237,'Copy of Pivot Position'!A:C,3,FALSE)</f>
        <v>10</v>
      </c>
      <c r="X237">
        <f>IF(D237="","",COUNTIF($D$1:D236,D237))</f>
        <v>0</v>
      </c>
      <c r="Y237">
        <f>IF(F237="","",COUNTIF($F$1:F237,F237))</f>
        <v>1</v>
      </c>
      <c r="AA237" s="16">
        <f t="shared" si="21"/>
        <v>0.748</v>
      </c>
      <c r="AB237" s="16"/>
    </row>
    <row r="238" spans="1:28" ht="13" x14ac:dyDescent="0.15">
      <c r="A238" s="8" t="s">
        <v>1037</v>
      </c>
      <c r="B238" s="8" t="s">
        <v>5622</v>
      </c>
      <c r="C238" s="8" t="s">
        <v>4850</v>
      </c>
      <c r="D238" s="8" t="s">
        <v>5623</v>
      </c>
      <c r="E238" s="8" t="s">
        <v>5625</v>
      </c>
      <c r="F238" s="12" t="s">
        <v>5627</v>
      </c>
      <c r="G238" s="8" t="s">
        <v>70</v>
      </c>
      <c r="H238" s="3">
        <v>514</v>
      </c>
      <c r="I238" s="12" t="s">
        <v>5632</v>
      </c>
      <c r="J238" s="13" t="s">
        <v>5633</v>
      </c>
      <c r="K238" s="8" t="s">
        <v>50</v>
      </c>
      <c r="L238" s="8" t="s">
        <v>120</v>
      </c>
      <c r="M238" s="8" t="s">
        <v>52</v>
      </c>
      <c r="N238" s="8" t="s">
        <v>642</v>
      </c>
      <c r="O238" s="8" t="s">
        <v>3481</v>
      </c>
      <c r="P238" s="8" t="s">
        <v>5634</v>
      </c>
      <c r="Q238" s="13" t="s">
        <v>3179</v>
      </c>
      <c r="R238" s="8" t="s">
        <v>5635</v>
      </c>
      <c r="S238" s="3">
        <v>352</v>
      </c>
      <c r="T238" s="3">
        <v>2</v>
      </c>
      <c r="W238">
        <f>VLOOKUP(C238,'Copy of Pivot Position'!A:C,3,FALSE)</f>
        <v>9</v>
      </c>
      <c r="X238">
        <f>IF(D238="","",COUNTIF($D$1:D237,D238))</f>
        <v>0</v>
      </c>
      <c r="Y238">
        <f>IF(F238="","",COUNTIF($F$1:F238,F238))</f>
        <v>1</v>
      </c>
      <c r="AA238" s="16">
        <f t="shared" si="21"/>
        <v>0.748</v>
      </c>
      <c r="AB238" s="16"/>
    </row>
    <row r="239" spans="1:28" ht="16" x14ac:dyDescent="0.2">
      <c r="A239" s="8" t="s">
        <v>398</v>
      </c>
      <c r="B239" s="8" t="s">
        <v>400</v>
      </c>
      <c r="C239" s="8" t="s">
        <v>42</v>
      </c>
      <c r="D239" s="8" t="s">
        <v>402</v>
      </c>
      <c r="E239" s="8" t="s">
        <v>404</v>
      </c>
      <c r="F239" s="12" t="s">
        <v>406</v>
      </c>
      <c r="G239" s="8" t="s">
        <v>49</v>
      </c>
      <c r="H239" s="3">
        <v>515</v>
      </c>
      <c r="I239" s="12" t="s">
        <v>409</v>
      </c>
      <c r="J239" s="13" t="s">
        <v>410</v>
      </c>
      <c r="K239" s="8" t="s">
        <v>50</v>
      </c>
      <c r="L239" s="8" t="s">
        <v>51</v>
      </c>
      <c r="M239" s="8" t="s">
        <v>52</v>
      </c>
      <c r="N239" s="8" t="s">
        <v>174</v>
      </c>
      <c r="O239" s="8" t="s">
        <v>175</v>
      </c>
      <c r="P239" s="8" t="s">
        <v>415</v>
      </c>
      <c r="Q239" s="13" t="s">
        <v>417</v>
      </c>
      <c r="R239" s="8" t="s">
        <v>418</v>
      </c>
      <c r="S239" s="3">
        <v>1032</v>
      </c>
      <c r="T239" s="3">
        <v>1</v>
      </c>
      <c r="U239" s="14" t="str">
        <f t="shared" ref="U239:U246" ca="1" si="24">IFERROR(__xludf.DUMMYFUNCTION("lower( trim ( (REGEXEXTRACT(D239,""^(?:https?:\/\/)?(?:[^@\n]+@)?(?:www\.)?([^:\/\n]+)""))))"),"spredfast.com")</f>
        <v>spredfast.com</v>
      </c>
      <c r="V239" s="17" t="str">
        <f t="shared" ref="V239:V246" ca="1" si="25">IF(LEN(TRIM(D239))= 0,"",CONCATENATE("domains = domains.concat(", CHAR(34), U239, CHAR(34), ");"))</f>
        <v>domains = domains.concat("spredfast.com");</v>
      </c>
      <c r="W239">
        <f>VLOOKUP(C239,'Copy of Pivot Position'!A:C,3,FALSE)</f>
        <v>10</v>
      </c>
      <c r="X239">
        <f>IF(D239="","",COUNTIF($D$1:D238,D239))</f>
        <v>0</v>
      </c>
      <c r="Y239">
        <f>IF(F239="","",COUNTIF($F$1:F239,F239))</f>
        <v>1</v>
      </c>
      <c r="AA239" s="16">
        <f t="shared" si="21"/>
        <v>0.746</v>
      </c>
      <c r="AB239" s="16"/>
    </row>
    <row r="240" spans="1:28" ht="16" x14ac:dyDescent="0.2">
      <c r="A240" s="8" t="s">
        <v>214</v>
      </c>
      <c r="B240" s="8" t="s">
        <v>5694</v>
      </c>
      <c r="C240" s="8" t="s">
        <v>304</v>
      </c>
      <c r="D240" s="8" t="s">
        <v>5697</v>
      </c>
      <c r="E240" s="8" t="s">
        <v>404</v>
      </c>
      <c r="F240" s="12" t="s">
        <v>406</v>
      </c>
      <c r="G240" s="8" t="s">
        <v>49</v>
      </c>
      <c r="H240" s="3">
        <v>515</v>
      </c>
      <c r="I240" s="12" t="s">
        <v>5698</v>
      </c>
      <c r="J240" s="13" t="s">
        <v>5699</v>
      </c>
      <c r="K240" s="8" t="s">
        <v>50</v>
      </c>
      <c r="L240" s="8" t="s">
        <v>51</v>
      </c>
      <c r="M240" s="8" t="s">
        <v>52</v>
      </c>
      <c r="N240" s="8" t="s">
        <v>174</v>
      </c>
      <c r="O240" s="8" t="s">
        <v>175</v>
      </c>
      <c r="P240" s="8" t="s">
        <v>415</v>
      </c>
      <c r="Q240" s="13" t="s">
        <v>417</v>
      </c>
      <c r="R240" s="8" t="s">
        <v>418</v>
      </c>
      <c r="S240" s="3">
        <v>170</v>
      </c>
      <c r="T240" s="3">
        <v>2</v>
      </c>
      <c r="U240" s="14" t="str">
        <f t="shared" ca="1" si="24"/>
        <v>spredfast.com</v>
      </c>
      <c r="V240" s="17" t="str">
        <f t="shared" ca="1" si="25"/>
        <v>domains = domains.concat("spredfast.com");</v>
      </c>
      <c r="W240">
        <f>VLOOKUP(C240,'Copy of Pivot Position'!A:C,3,FALSE)</f>
        <v>9</v>
      </c>
      <c r="X240">
        <f>IF(D240="","",COUNTIF($D$1:D239,D240))</f>
        <v>0</v>
      </c>
      <c r="Y240">
        <f>IF(F240="","",COUNTIF($F$1:F240,F240))</f>
        <v>2</v>
      </c>
      <c r="Z240" s="3">
        <v>0</v>
      </c>
      <c r="AA240" s="16">
        <f t="shared" si="21"/>
        <v>0.746</v>
      </c>
      <c r="AB240" s="16"/>
    </row>
    <row r="241" spans="1:28" ht="16" x14ac:dyDescent="0.2">
      <c r="A241" s="8" t="s">
        <v>5718</v>
      </c>
      <c r="B241" s="8" t="s">
        <v>737</v>
      </c>
      <c r="C241" s="8" t="s">
        <v>42</v>
      </c>
      <c r="D241" s="8" t="s">
        <v>5719</v>
      </c>
      <c r="E241" s="12" t="s">
        <v>5720</v>
      </c>
      <c r="F241" s="12" t="s">
        <v>5721</v>
      </c>
      <c r="G241" s="8" t="s">
        <v>49</v>
      </c>
      <c r="H241" s="3">
        <v>238</v>
      </c>
      <c r="I241" s="12" t="s">
        <v>5722</v>
      </c>
      <c r="J241" s="13" t="s">
        <v>5723</v>
      </c>
      <c r="K241" s="8" t="s">
        <v>50</v>
      </c>
      <c r="L241" s="8" t="s">
        <v>120</v>
      </c>
      <c r="M241" s="8" t="s">
        <v>52</v>
      </c>
      <c r="N241" s="8" t="s">
        <v>472</v>
      </c>
      <c r="O241" s="8" t="s">
        <v>538</v>
      </c>
      <c r="P241" s="8" t="s">
        <v>5725</v>
      </c>
      <c r="Q241" s="13" t="s">
        <v>5726</v>
      </c>
      <c r="R241" s="8" t="s">
        <v>5727</v>
      </c>
      <c r="S241" s="3">
        <v>2565</v>
      </c>
      <c r="T241" s="3">
        <v>1</v>
      </c>
      <c r="U241" s="14" t="str">
        <f t="shared" ca="1" si="24"/>
        <v>spredfast.com</v>
      </c>
      <c r="V241" s="17" t="str">
        <f t="shared" ca="1" si="25"/>
        <v>domains = domains.concat("spredfast.com");</v>
      </c>
      <c r="W241">
        <f>VLOOKUP(C241,'Copy of Pivot Position'!A:C,3,FALSE)</f>
        <v>10</v>
      </c>
      <c r="X241">
        <f>IF(D241="","",COUNTIF($D$1:D240,D241))</f>
        <v>0</v>
      </c>
      <c r="Y241">
        <f>IF(F241="","",COUNTIF($F$1:F241,F241))</f>
        <v>1</v>
      </c>
      <c r="AA241" s="16">
        <f t="shared" si="21"/>
        <v>0.74399999999999999</v>
      </c>
      <c r="AB241" s="16"/>
    </row>
    <row r="242" spans="1:28" ht="16" x14ac:dyDescent="0.2">
      <c r="A242" s="8" t="s">
        <v>960</v>
      </c>
      <c r="B242" s="8" t="s">
        <v>5746</v>
      </c>
      <c r="C242" s="8" t="s">
        <v>304</v>
      </c>
      <c r="D242" s="8" t="s">
        <v>5748</v>
      </c>
      <c r="E242" s="8" t="s">
        <v>5749</v>
      </c>
      <c r="F242" s="12" t="s">
        <v>5750</v>
      </c>
      <c r="G242" s="8" t="s">
        <v>49</v>
      </c>
      <c r="H242" s="3">
        <v>238</v>
      </c>
      <c r="I242" s="12" t="s">
        <v>5751</v>
      </c>
      <c r="J242" s="13" t="s">
        <v>5752</v>
      </c>
      <c r="K242" s="8" t="s">
        <v>50</v>
      </c>
      <c r="L242" s="8" t="s">
        <v>51</v>
      </c>
      <c r="M242" s="8" t="s">
        <v>52</v>
      </c>
      <c r="N242" s="8" t="s">
        <v>462</v>
      </c>
      <c r="O242" s="8" t="s">
        <v>54</v>
      </c>
      <c r="P242" s="8" t="s">
        <v>5753</v>
      </c>
      <c r="Q242" s="13" t="s">
        <v>287</v>
      </c>
      <c r="R242" s="8" t="s">
        <v>5757</v>
      </c>
      <c r="S242" s="3">
        <v>520</v>
      </c>
      <c r="T242" s="3">
        <v>2</v>
      </c>
      <c r="U242" s="14" t="str">
        <f t="shared" ca="1" si="24"/>
        <v>spredfast.com</v>
      </c>
      <c r="V242" s="17" t="str">
        <f t="shared" ca="1" si="25"/>
        <v>domains = domains.concat("spredfast.com");</v>
      </c>
      <c r="W242">
        <f>VLOOKUP(C242,'Copy of Pivot Position'!A:C,3,FALSE)</f>
        <v>9</v>
      </c>
      <c r="X242">
        <f>IF(D242="","",COUNTIF($D$1:D241,D242))</f>
        <v>0</v>
      </c>
      <c r="Y242">
        <f>IF(F242="","",COUNTIF($F$1:F242,F242))</f>
        <v>1</v>
      </c>
      <c r="AA242" s="16">
        <f t="shared" si="21"/>
        <v>0.74399999999999999</v>
      </c>
      <c r="AB242" s="16"/>
    </row>
    <row r="243" spans="1:28" ht="16" x14ac:dyDescent="0.2">
      <c r="A243" s="8" t="s">
        <v>5768</v>
      </c>
      <c r="B243" s="8" t="s">
        <v>5770</v>
      </c>
      <c r="C243" s="8" t="s">
        <v>5771</v>
      </c>
      <c r="D243" s="8" t="s">
        <v>5772</v>
      </c>
      <c r="E243" s="8" t="s">
        <v>5774</v>
      </c>
      <c r="F243" s="12" t="s">
        <v>5775</v>
      </c>
      <c r="G243" s="8" t="s">
        <v>49</v>
      </c>
      <c r="H243" s="3">
        <v>516</v>
      </c>
      <c r="I243" s="12" t="s">
        <v>5778</v>
      </c>
      <c r="J243" s="13" t="s">
        <v>5779</v>
      </c>
      <c r="K243" s="8" t="s">
        <v>50</v>
      </c>
      <c r="L243" s="8" t="s">
        <v>120</v>
      </c>
      <c r="M243" s="8" t="s">
        <v>52</v>
      </c>
      <c r="N243" s="8" t="s">
        <v>5783</v>
      </c>
      <c r="O243" s="8" t="s">
        <v>781</v>
      </c>
      <c r="P243" s="8" t="s">
        <v>5785</v>
      </c>
      <c r="Q243" s="13" t="s">
        <v>5786</v>
      </c>
      <c r="R243" s="8" t="s">
        <v>222</v>
      </c>
      <c r="S243" s="3">
        <v>2618</v>
      </c>
      <c r="T243" s="3">
        <v>1</v>
      </c>
      <c r="U243" s="14" t="str">
        <f t="shared" ca="1" si="24"/>
        <v>spredfast.com</v>
      </c>
      <c r="V243" s="17" t="str">
        <f t="shared" ca="1" si="25"/>
        <v>domains = domains.concat("spredfast.com");</v>
      </c>
      <c r="W243">
        <f>VLOOKUP(C243,'Copy of Pivot Position'!A:C,3,FALSE)</f>
        <v>10</v>
      </c>
      <c r="X243">
        <f>IF(D243="","",COUNTIF($D$1:D242,D243))</f>
        <v>0</v>
      </c>
      <c r="Y243">
        <f>IF(F243="","",COUNTIF($F$1:F243,F243))</f>
        <v>1</v>
      </c>
      <c r="AA243" s="16">
        <f t="shared" si="21"/>
        <v>0.74399999999999999</v>
      </c>
      <c r="AB243" s="16"/>
    </row>
    <row r="244" spans="1:28" ht="16" x14ac:dyDescent="0.2">
      <c r="A244" s="8" t="s">
        <v>1586</v>
      </c>
      <c r="B244" s="8" t="s">
        <v>5802</v>
      </c>
      <c r="C244" s="8" t="s">
        <v>42</v>
      </c>
      <c r="D244" s="8" t="s">
        <v>5803</v>
      </c>
      <c r="E244" s="8" t="s">
        <v>5804</v>
      </c>
      <c r="F244" s="12" t="s">
        <v>5805</v>
      </c>
      <c r="G244" s="8" t="s">
        <v>46</v>
      </c>
      <c r="H244" s="3">
        <v>517</v>
      </c>
      <c r="I244" s="12" t="s">
        <v>5808</v>
      </c>
      <c r="J244" s="13" t="s">
        <v>5811</v>
      </c>
      <c r="K244" s="8" t="s">
        <v>50</v>
      </c>
      <c r="L244" s="8" t="s">
        <v>120</v>
      </c>
      <c r="M244" s="8" t="s">
        <v>52</v>
      </c>
      <c r="N244" s="8" t="s">
        <v>73</v>
      </c>
      <c r="O244" s="8" t="s">
        <v>54</v>
      </c>
      <c r="P244" s="8" t="s">
        <v>5812</v>
      </c>
      <c r="Q244" s="8" t="s">
        <v>5813</v>
      </c>
      <c r="R244" s="8" t="s">
        <v>5814</v>
      </c>
      <c r="S244" s="3">
        <v>2436</v>
      </c>
      <c r="T244" s="3">
        <v>1</v>
      </c>
      <c r="U244" s="14" t="str">
        <f t="shared" ca="1" si="24"/>
        <v>spredfast.com</v>
      </c>
      <c r="V244" s="15" t="str">
        <f t="shared" ca="1" si="25"/>
        <v>domains = domains.concat("spredfast.com");</v>
      </c>
      <c r="W244">
        <f>VLOOKUP(C244,'Copy of Pivot Position'!A:C,3,FALSE)</f>
        <v>10</v>
      </c>
      <c r="X244">
        <f>IF(D244="","",COUNTIF($D$1:D243,D244))</f>
        <v>0</v>
      </c>
      <c r="Y244">
        <f>IF(F244="","",COUNTIF($F$1:F244,F244))</f>
        <v>1</v>
      </c>
      <c r="AA244" s="16">
        <f t="shared" si="21"/>
        <v>0.74199999999999999</v>
      </c>
      <c r="AB244" s="16"/>
    </row>
    <row r="245" spans="1:28" ht="16" x14ac:dyDescent="0.2">
      <c r="A245" s="8" t="s">
        <v>398</v>
      </c>
      <c r="B245" s="8" t="s">
        <v>5836</v>
      </c>
      <c r="C245" s="8" t="s">
        <v>304</v>
      </c>
      <c r="D245" s="8" t="s">
        <v>5837</v>
      </c>
      <c r="E245" s="8" t="s">
        <v>5804</v>
      </c>
      <c r="F245" s="12" t="s">
        <v>5805</v>
      </c>
      <c r="G245" s="8" t="s">
        <v>46</v>
      </c>
      <c r="H245" s="3">
        <v>517</v>
      </c>
      <c r="I245" s="12" t="s">
        <v>5839</v>
      </c>
      <c r="J245" s="13" t="s">
        <v>5843</v>
      </c>
      <c r="K245" s="8" t="s">
        <v>50</v>
      </c>
      <c r="L245" s="8" t="s">
        <v>120</v>
      </c>
      <c r="M245" s="8" t="s">
        <v>52</v>
      </c>
      <c r="N245" s="8" t="s">
        <v>73</v>
      </c>
      <c r="O245" s="8" t="s">
        <v>54</v>
      </c>
      <c r="P245" s="8" t="s">
        <v>5812</v>
      </c>
      <c r="Q245" s="8" t="s">
        <v>5813</v>
      </c>
      <c r="R245" s="8" t="s">
        <v>5814</v>
      </c>
      <c r="S245" s="3">
        <v>504</v>
      </c>
      <c r="T245" s="3">
        <v>2</v>
      </c>
      <c r="U245" s="14" t="str">
        <f t="shared" ca="1" si="24"/>
        <v>spredfast.com</v>
      </c>
      <c r="V245" s="15" t="str">
        <f t="shared" ca="1" si="25"/>
        <v>domains = domains.concat("spredfast.com");</v>
      </c>
      <c r="W245">
        <f>VLOOKUP(C245,'Copy of Pivot Position'!A:C,3,FALSE)</f>
        <v>9</v>
      </c>
      <c r="X245">
        <f>IF(D245="","",COUNTIF($D$1:D244,D245))</f>
        <v>0</v>
      </c>
      <c r="Y245">
        <f>IF(F245="","",COUNTIF($F$1:F245,F245))</f>
        <v>2</v>
      </c>
      <c r="Z245" s="3">
        <v>0</v>
      </c>
      <c r="AA245" s="16">
        <f t="shared" si="21"/>
        <v>0.74199999999999999</v>
      </c>
      <c r="AB245" s="16"/>
    </row>
    <row r="246" spans="1:28" ht="16" x14ac:dyDescent="0.2">
      <c r="A246" s="8" t="s">
        <v>4165</v>
      </c>
      <c r="B246" s="8" t="s">
        <v>4166</v>
      </c>
      <c r="C246" s="8" t="s">
        <v>42</v>
      </c>
      <c r="D246" s="8" t="s">
        <v>4167</v>
      </c>
      <c r="E246" s="8" t="s">
        <v>4168</v>
      </c>
      <c r="F246" s="12" t="s">
        <v>3876</v>
      </c>
      <c r="G246" s="8" t="s">
        <v>49</v>
      </c>
      <c r="H246" s="3">
        <v>236</v>
      </c>
      <c r="I246" s="12" t="s">
        <v>4170</v>
      </c>
      <c r="J246" s="13" t="s">
        <v>4171</v>
      </c>
      <c r="K246" s="8" t="s">
        <v>50</v>
      </c>
      <c r="L246" s="8" t="s">
        <v>120</v>
      </c>
      <c r="M246" s="8" t="s">
        <v>52</v>
      </c>
      <c r="N246" s="8" t="s">
        <v>4172</v>
      </c>
      <c r="O246" s="8" t="s">
        <v>54</v>
      </c>
      <c r="P246" s="8" t="s">
        <v>4173</v>
      </c>
      <c r="Q246" s="13" t="s">
        <v>4174</v>
      </c>
      <c r="R246" s="8" t="s">
        <v>4175</v>
      </c>
      <c r="S246" s="3">
        <v>1312</v>
      </c>
      <c r="T246" s="3">
        <v>1</v>
      </c>
      <c r="U246" s="14" t="str">
        <f t="shared" ca="1" si="24"/>
        <v>spredfast.com</v>
      </c>
      <c r="V246" s="15" t="str">
        <f t="shared" ca="1" si="25"/>
        <v>domains = domains.concat("spredfast.com");</v>
      </c>
      <c r="W246">
        <f>VLOOKUP(C246,'Copy of Pivot Position'!A:C,3,FALSE)</f>
        <v>10</v>
      </c>
      <c r="X246">
        <f>IF(D246="","",COUNTIF($D$1:D245,D246))</f>
        <v>0</v>
      </c>
      <c r="Y246">
        <f>IF(F246="","",COUNTIF($F$1:F246,F246))</f>
        <v>1</v>
      </c>
      <c r="AA246" s="16">
        <f t="shared" si="21"/>
        <v>0.74</v>
      </c>
      <c r="AB246" s="16"/>
    </row>
    <row r="247" spans="1:28" ht="13" x14ac:dyDescent="0.15">
      <c r="A247" s="8" t="s">
        <v>5892</v>
      </c>
      <c r="B247" s="8" t="s">
        <v>5893</v>
      </c>
      <c r="C247" s="8" t="s">
        <v>5894</v>
      </c>
      <c r="D247" s="8" t="s">
        <v>5895</v>
      </c>
      <c r="E247" s="8" t="s">
        <v>5896</v>
      </c>
      <c r="F247" s="12" t="s">
        <v>5897</v>
      </c>
      <c r="G247" s="8" t="s">
        <v>49</v>
      </c>
      <c r="H247" s="3">
        <v>236</v>
      </c>
      <c r="I247" s="12" t="s">
        <v>5898</v>
      </c>
      <c r="J247" s="13" t="s">
        <v>5901</v>
      </c>
      <c r="K247" s="8" t="s">
        <v>50</v>
      </c>
      <c r="L247" s="8" t="s">
        <v>51</v>
      </c>
      <c r="M247" s="8" t="s">
        <v>52</v>
      </c>
      <c r="N247" s="8" t="s">
        <v>472</v>
      </c>
      <c r="O247" s="8" t="s">
        <v>195</v>
      </c>
      <c r="P247" s="8" t="s">
        <v>5904</v>
      </c>
      <c r="Q247" s="13" t="s">
        <v>5012</v>
      </c>
      <c r="R247" s="8" t="s">
        <v>5905</v>
      </c>
      <c r="S247" s="3">
        <v>349</v>
      </c>
      <c r="T247" s="3">
        <v>2</v>
      </c>
      <c r="V247" s="18"/>
      <c r="W247">
        <f>VLOOKUP(C247,'Copy of Pivot Position'!A:C,3,FALSE)</f>
        <v>9</v>
      </c>
      <c r="X247">
        <f>IF(D247="","",COUNTIF($D$1:D246,D247))</f>
        <v>0</v>
      </c>
      <c r="Y247">
        <f>IF(F247="","",COUNTIF($F$1:F247,F247))</f>
        <v>1</v>
      </c>
      <c r="AA247" s="16">
        <f t="shared" si="21"/>
        <v>0.74</v>
      </c>
      <c r="AB247" s="16"/>
    </row>
    <row r="248" spans="1:28" ht="16" x14ac:dyDescent="0.2">
      <c r="A248" s="8" t="s">
        <v>830</v>
      </c>
      <c r="B248" s="8" t="s">
        <v>831</v>
      </c>
      <c r="C248" s="8" t="s">
        <v>42</v>
      </c>
      <c r="D248" s="8" t="s">
        <v>832</v>
      </c>
      <c r="E248" s="8" t="s">
        <v>833</v>
      </c>
      <c r="F248" s="12" t="s">
        <v>834</v>
      </c>
      <c r="G248" s="8" t="s">
        <v>49</v>
      </c>
      <c r="H248" s="3">
        <v>519</v>
      </c>
      <c r="I248" s="12" t="s">
        <v>835</v>
      </c>
      <c r="J248" s="13" t="s">
        <v>836</v>
      </c>
      <c r="K248" s="8" t="s">
        <v>50</v>
      </c>
      <c r="L248" s="8" t="s">
        <v>51</v>
      </c>
      <c r="M248" s="8" t="s">
        <v>52</v>
      </c>
      <c r="N248" s="8" t="s">
        <v>108</v>
      </c>
      <c r="O248" s="8" t="s">
        <v>369</v>
      </c>
      <c r="P248" s="8" t="s">
        <v>837</v>
      </c>
      <c r="Q248" s="13" t="s">
        <v>839</v>
      </c>
      <c r="R248" s="8" t="s">
        <v>841</v>
      </c>
      <c r="S248" s="3">
        <v>1063</v>
      </c>
      <c r="T248" s="3">
        <v>1</v>
      </c>
      <c r="U248" s="14" t="str">
        <f ca="1">IFERROR(__xludf.DUMMYFUNCTION("lower( trim ( (REGEXEXTRACT(D248,""^(?:https?:\/\/)?(?:[^@\n]+@)?(?:www\.)?([^:\/\n]+)""))))"),"evernote.com")</f>
        <v>evernote.com</v>
      </c>
      <c r="V248" s="15" t="str">
        <f ca="1">IF(LEN(TRIM(D248))= 0,"",CONCATENATE("domains = domains.concat(", CHAR(34), U248, CHAR(34), ");"))</f>
        <v>domains = domains.concat("evernote.com");</v>
      </c>
      <c r="W248">
        <f>VLOOKUP(C248,'Copy of Pivot Position'!A:C,3,FALSE)</f>
        <v>10</v>
      </c>
      <c r="X248">
        <f>IF(D248="","",COUNTIF($D$1:D247,D248))</f>
        <v>0</v>
      </c>
      <c r="Y248">
        <f>IF(F248="","",COUNTIF($F$1:F248,F248))</f>
        <v>1</v>
      </c>
      <c r="AA248" s="16">
        <f t="shared" si="21"/>
        <v>0.74</v>
      </c>
      <c r="AB248" s="16"/>
    </row>
    <row r="249" spans="1:28" ht="16" x14ac:dyDescent="0.2">
      <c r="A249" s="8" t="s">
        <v>5944</v>
      </c>
      <c r="B249" s="8" t="s">
        <v>5945</v>
      </c>
      <c r="C249" s="8" t="s">
        <v>42</v>
      </c>
      <c r="D249" s="8" t="s">
        <v>5946</v>
      </c>
      <c r="E249" s="8" t="s">
        <v>5947</v>
      </c>
      <c r="F249" s="12" t="s">
        <v>5948</v>
      </c>
      <c r="G249" s="8" t="s">
        <v>49</v>
      </c>
      <c r="H249" s="3">
        <v>519</v>
      </c>
      <c r="I249" s="12" t="s">
        <v>5949</v>
      </c>
      <c r="J249" s="13" t="s">
        <v>5950</v>
      </c>
      <c r="K249" s="8" t="s">
        <v>50</v>
      </c>
      <c r="L249" s="8" t="s">
        <v>120</v>
      </c>
      <c r="M249" s="8" t="s">
        <v>52</v>
      </c>
      <c r="N249" s="8" t="s">
        <v>5951</v>
      </c>
      <c r="O249" s="8" t="s">
        <v>1970</v>
      </c>
      <c r="P249" s="8" t="s">
        <v>5952</v>
      </c>
      <c r="Q249" s="13" t="s">
        <v>5953</v>
      </c>
      <c r="R249" s="8" t="s">
        <v>5954</v>
      </c>
      <c r="S249" s="3">
        <v>2397</v>
      </c>
      <c r="T249" s="3">
        <v>1</v>
      </c>
      <c r="U249" s="14" t="str">
        <f ca="1">IFERROR(__xludf.DUMMYFUNCTION("lower( trim ( (REGEXEXTRACT(D248,""^(?:https?:\/\/)?(?:[^@\n]+@)?(?:www\.)?([^:\/\n]+)""))))"),"evernote.com")</f>
        <v>evernote.com</v>
      </c>
      <c r="V249" s="15" t="str">
        <f ca="1">IF(LEN(TRIM(D249))= 0,"",CONCATENATE("domains = domains.concat(", CHAR(34), U249, CHAR(34), ");"))</f>
        <v>domains = domains.concat("evernote.com");</v>
      </c>
      <c r="W249">
        <f>VLOOKUP(C249,'Copy of Pivot Position'!A:C,3,FALSE)</f>
        <v>10</v>
      </c>
      <c r="X249">
        <f>IF(D249="","",COUNTIF($D$1:D248,D249))</f>
        <v>0</v>
      </c>
      <c r="Y249">
        <f>IF(F249="","",COUNTIF($F$1:F249,F249))</f>
        <v>1</v>
      </c>
      <c r="AA249" s="16">
        <f t="shared" si="21"/>
        <v>0.74</v>
      </c>
      <c r="AB249" s="16"/>
    </row>
    <row r="250" spans="1:28" ht="16" x14ac:dyDescent="0.2">
      <c r="A250" s="8" t="s">
        <v>89</v>
      </c>
      <c r="B250" s="8" t="s">
        <v>5962</v>
      </c>
      <c r="C250" s="8" t="s">
        <v>304</v>
      </c>
      <c r="D250" s="8" t="s">
        <v>5963</v>
      </c>
      <c r="E250" s="8" t="s">
        <v>5964</v>
      </c>
      <c r="F250" s="12" t="s">
        <v>5965</v>
      </c>
      <c r="G250" s="8" t="s">
        <v>46</v>
      </c>
      <c r="H250" s="3">
        <v>520</v>
      </c>
      <c r="I250" s="12" t="s">
        <v>5967</v>
      </c>
      <c r="J250" s="13" t="s">
        <v>5971</v>
      </c>
      <c r="K250" s="8" t="s">
        <v>50</v>
      </c>
      <c r="L250" s="8" t="s">
        <v>51</v>
      </c>
      <c r="M250" s="8" t="s">
        <v>52</v>
      </c>
      <c r="N250" s="8" t="s">
        <v>73</v>
      </c>
      <c r="O250" s="8" t="s">
        <v>54</v>
      </c>
      <c r="P250" s="8" t="s">
        <v>5972</v>
      </c>
      <c r="Q250" s="13" t="s">
        <v>75</v>
      </c>
      <c r="R250" s="8" t="s">
        <v>5973</v>
      </c>
      <c r="S250" s="3">
        <v>522</v>
      </c>
      <c r="T250" s="3">
        <v>2</v>
      </c>
      <c r="U250" s="14" t="str">
        <f ca="1">IFERROR(__xludf.DUMMYFUNCTION("lower( trim ( (REGEXEXTRACT(D248,""^(?:https?:\/\/)?(?:[^@\n]+@)?(?:www\.)?([^:\/\n]+)""))))"),"evernote.com")</f>
        <v>evernote.com</v>
      </c>
      <c r="V250" s="15" t="str">
        <f ca="1">IF(LEN(TRIM(D250))= 0,"",CONCATENATE("domains = domains.concat(", CHAR(34), U250, CHAR(34), ");"))</f>
        <v>domains = domains.concat("evernote.com");</v>
      </c>
      <c r="W250">
        <f>VLOOKUP(C250,'Copy of Pivot Position'!A:C,3,FALSE)</f>
        <v>9</v>
      </c>
      <c r="X250">
        <f>IF(D250="","",COUNTIF($D$1:D249,D250))</f>
        <v>0</v>
      </c>
      <c r="Y250">
        <f>IF(F250="","",COUNTIF($F$1:F250,F250))</f>
        <v>1</v>
      </c>
      <c r="AA250" s="16">
        <f t="shared" si="21"/>
        <v>0.73599999999999999</v>
      </c>
      <c r="AB250" s="16"/>
    </row>
    <row r="251" spans="1:28" ht="13" x14ac:dyDescent="0.15">
      <c r="A251" s="8" t="s">
        <v>5985</v>
      </c>
      <c r="B251" s="8" t="s">
        <v>5986</v>
      </c>
      <c r="C251" s="8" t="s">
        <v>604</v>
      </c>
      <c r="D251" s="8" t="s">
        <v>5987</v>
      </c>
      <c r="E251" s="8" t="s">
        <v>5988</v>
      </c>
      <c r="F251" s="12" t="s">
        <v>5989</v>
      </c>
      <c r="G251" s="8" t="s">
        <v>46</v>
      </c>
      <c r="H251" s="3">
        <v>520</v>
      </c>
      <c r="I251" s="12" t="s">
        <v>5990</v>
      </c>
      <c r="J251" s="13" t="s">
        <v>5991</v>
      </c>
      <c r="K251" s="8" t="s">
        <v>50</v>
      </c>
      <c r="L251" s="8" t="s">
        <v>120</v>
      </c>
      <c r="M251" s="8" t="s">
        <v>52</v>
      </c>
      <c r="N251" s="8" t="s">
        <v>1543</v>
      </c>
      <c r="O251" s="8" t="s">
        <v>54</v>
      </c>
      <c r="P251" s="8" t="s">
        <v>5993</v>
      </c>
      <c r="Q251" s="13" t="s">
        <v>1546</v>
      </c>
      <c r="R251" s="8" t="s">
        <v>5995</v>
      </c>
      <c r="S251" s="3">
        <v>975</v>
      </c>
      <c r="T251" s="3">
        <v>2</v>
      </c>
      <c r="V251" s="18"/>
      <c r="W251">
        <f>VLOOKUP(C251,'Copy of Pivot Position'!A:C,3,FALSE)</f>
        <v>9</v>
      </c>
      <c r="X251">
        <f>IF(D251="","",COUNTIF($D$1:D250,D251))</f>
        <v>0</v>
      </c>
      <c r="Y251">
        <f>IF(F251="","",COUNTIF($F$1:F251,F251))</f>
        <v>1</v>
      </c>
      <c r="AA251" s="16">
        <f t="shared" si="21"/>
        <v>0.73599999999999999</v>
      </c>
      <c r="AB251" s="16"/>
    </row>
    <row r="252" spans="1:28" ht="16" x14ac:dyDescent="0.2">
      <c r="A252" s="8" t="s">
        <v>682</v>
      </c>
      <c r="B252" s="8" t="s">
        <v>1093</v>
      </c>
      <c r="C252" s="8" t="s">
        <v>42</v>
      </c>
      <c r="D252" s="8" t="s">
        <v>1095</v>
      </c>
      <c r="E252" s="8" t="s">
        <v>1096</v>
      </c>
      <c r="F252" s="12" t="s">
        <v>1045</v>
      </c>
      <c r="G252" s="8" t="s">
        <v>49</v>
      </c>
      <c r="H252" s="3">
        <v>235</v>
      </c>
      <c r="I252" s="12" t="s">
        <v>1098</v>
      </c>
      <c r="J252" s="13" t="s">
        <v>1099</v>
      </c>
      <c r="K252" s="8" t="s">
        <v>50</v>
      </c>
      <c r="L252" s="8" t="s">
        <v>120</v>
      </c>
      <c r="M252" s="8" t="s">
        <v>411</v>
      </c>
      <c r="N252" s="8" t="s">
        <v>412</v>
      </c>
      <c r="O252" s="8" t="s">
        <v>222</v>
      </c>
      <c r="P252" s="8" t="s">
        <v>1100</v>
      </c>
      <c r="Q252" s="8" t="s">
        <v>1101</v>
      </c>
      <c r="R252" s="8" t="s">
        <v>1102</v>
      </c>
      <c r="S252" s="3">
        <v>1079</v>
      </c>
      <c r="T252" s="3">
        <v>1</v>
      </c>
      <c r="U252" s="14" t="str">
        <f t="shared" ref="U252:U266" ca="1" si="26">IFERROR(__xludf.DUMMYFUNCTION("lower( trim ( (REGEXEXTRACT(D252,""^(?:https?:\/\/)?(?:[^@\n]+@)?(?:www\.)?([^:\/\n]+)""))))"),"improbable.io")</f>
        <v>improbable.io</v>
      </c>
      <c r="V252" s="15" t="str">
        <f t="shared" ref="V252:V266" ca="1" si="27">IF(LEN(TRIM(D252))= 0,"",CONCATENATE("domains = domains.concat(", CHAR(34), U252, CHAR(34), ");"))</f>
        <v>domains = domains.concat("improbable.io");</v>
      </c>
      <c r="W252">
        <f>VLOOKUP(C252,'Copy of Pivot Position'!A:C,3,FALSE)</f>
        <v>10</v>
      </c>
      <c r="X252">
        <f>IF(D252="","",COUNTIF($D$1:D251,D252))</f>
        <v>0</v>
      </c>
      <c r="Y252">
        <f>IF(F252="","",COUNTIF($F$1:F252,F252))</f>
        <v>1</v>
      </c>
      <c r="AA252" s="16">
        <f t="shared" si="21"/>
        <v>0.73399999999999999</v>
      </c>
      <c r="AB252" s="16"/>
    </row>
    <row r="253" spans="1:28" ht="16" x14ac:dyDescent="0.2">
      <c r="A253" s="8" t="s">
        <v>5070</v>
      </c>
      <c r="B253" s="8" t="s">
        <v>5072</v>
      </c>
      <c r="C253" s="8" t="s">
        <v>42</v>
      </c>
      <c r="D253" s="8" t="s">
        <v>5076</v>
      </c>
      <c r="E253" s="8" t="s">
        <v>5077</v>
      </c>
      <c r="F253" s="12" t="s">
        <v>4764</v>
      </c>
      <c r="G253" s="8" t="s">
        <v>70</v>
      </c>
      <c r="H253" s="3">
        <v>235</v>
      </c>
      <c r="I253" s="12" t="s">
        <v>5079</v>
      </c>
      <c r="J253" s="13" t="s">
        <v>5080</v>
      </c>
      <c r="K253" s="8" t="s">
        <v>50</v>
      </c>
      <c r="L253" s="8" t="s">
        <v>51</v>
      </c>
      <c r="M253" s="8" t="s">
        <v>52</v>
      </c>
      <c r="N253" s="8" t="s">
        <v>60</v>
      </c>
      <c r="O253" s="8" t="s">
        <v>54</v>
      </c>
      <c r="P253" s="8" t="s">
        <v>5081</v>
      </c>
      <c r="Q253" s="13" t="s">
        <v>63</v>
      </c>
      <c r="R253" s="8" t="s">
        <v>5082</v>
      </c>
      <c r="S253" s="3">
        <v>1388</v>
      </c>
      <c r="T253" s="3">
        <v>1</v>
      </c>
      <c r="U253" s="14" t="str">
        <f t="shared" ca="1" si="26"/>
        <v>improbable.io</v>
      </c>
      <c r="V253" s="17" t="str">
        <f t="shared" ca="1" si="27"/>
        <v>domains = domains.concat("improbable.io");</v>
      </c>
      <c r="W253">
        <f>VLOOKUP(C253,'Copy of Pivot Position'!A:C,3,FALSE)</f>
        <v>10</v>
      </c>
      <c r="X253">
        <f>IF(D253="","",COUNTIF($D$1:D252,D253))</f>
        <v>0</v>
      </c>
      <c r="Y253">
        <f>IF(F253="","",COUNTIF($F$1:F253,F253))</f>
        <v>1</v>
      </c>
      <c r="AA253" s="16">
        <f t="shared" si="21"/>
        <v>0.73399999999999999</v>
      </c>
      <c r="AB253" s="16"/>
    </row>
    <row r="254" spans="1:28" ht="16" x14ac:dyDescent="0.2">
      <c r="A254" s="8" t="s">
        <v>398</v>
      </c>
      <c r="B254" s="8" t="s">
        <v>6045</v>
      </c>
      <c r="C254" s="8" t="s">
        <v>304</v>
      </c>
      <c r="D254" s="8" t="s">
        <v>6047</v>
      </c>
      <c r="E254" s="8" t="s">
        <v>5077</v>
      </c>
      <c r="F254" s="12" t="s">
        <v>4764</v>
      </c>
      <c r="G254" s="8" t="s">
        <v>70</v>
      </c>
      <c r="H254" s="3">
        <v>235</v>
      </c>
      <c r="I254" s="12" t="s">
        <v>6053</v>
      </c>
      <c r="J254" s="13" t="s">
        <v>6054</v>
      </c>
      <c r="K254" s="8" t="s">
        <v>50</v>
      </c>
      <c r="L254" s="8" t="s">
        <v>51</v>
      </c>
      <c r="M254" s="8" t="s">
        <v>52</v>
      </c>
      <c r="N254" s="8" t="s">
        <v>60</v>
      </c>
      <c r="O254" s="8" t="s">
        <v>54</v>
      </c>
      <c r="P254" s="8" t="s">
        <v>5081</v>
      </c>
      <c r="Q254" s="13" t="s">
        <v>63</v>
      </c>
      <c r="R254" s="8" t="s">
        <v>5082</v>
      </c>
      <c r="S254" s="3">
        <v>505</v>
      </c>
      <c r="T254" s="3">
        <v>2</v>
      </c>
      <c r="U254" s="14" t="str">
        <f t="shared" ca="1" si="26"/>
        <v>improbable.io</v>
      </c>
      <c r="V254" s="17" t="str">
        <f t="shared" ca="1" si="27"/>
        <v>domains = domains.concat("improbable.io");</v>
      </c>
      <c r="W254">
        <f>VLOOKUP(C254,'Copy of Pivot Position'!A:C,3,FALSE)</f>
        <v>9</v>
      </c>
      <c r="X254">
        <f>IF(D254="","",COUNTIF($D$1:D253,D254))</f>
        <v>0</v>
      </c>
      <c r="Y254">
        <f>IF(F254="","",COUNTIF($F$1:F254,F254))</f>
        <v>2</v>
      </c>
      <c r="Z254" s="3">
        <v>0</v>
      </c>
      <c r="AA254" s="16">
        <f t="shared" si="21"/>
        <v>0.73399999999999999</v>
      </c>
      <c r="AB254" s="16"/>
    </row>
    <row r="255" spans="1:28" ht="16" x14ac:dyDescent="0.2">
      <c r="A255" s="8" t="s">
        <v>2075</v>
      </c>
      <c r="B255" s="8" t="s">
        <v>2076</v>
      </c>
      <c r="C255" s="8" t="s">
        <v>2078</v>
      </c>
      <c r="D255" s="8" t="s">
        <v>2079</v>
      </c>
      <c r="E255" s="8" t="s">
        <v>2080</v>
      </c>
      <c r="F255" s="12" t="s">
        <v>1913</v>
      </c>
      <c r="G255" s="8" t="s">
        <v>803</v>
      </c>
      <c r="H255" s="3">
        <v>234</v>
      </c>
      <c r="I255" s="12" t="s">
        <v>2085</v>
      </c>
      <c r="J255" s="13" t="s">
        <v>2087</v>
      </c>
      <c r="K255" s="8" t="s">
        <v>50</v>
      </c>
      <c r="L255" s="8" t="s">
        <v>51</v>
      </c>
      <c r="M255" s="8" t="s">
        <v>52</v>
      </c>
      <c r="N255" s="8" t="s">
        <v>2089</v>
      </c>
      <c r="O255" s="8" t="s">
        <v>2090</v>
      </c>
      <c r="P255" s="8" t="s">
        <v>2091</v>
      </c>
      <c r="Q255" s="13" t="s">
        <v>2092</v>
      </c>
      <c r="R255" s="8" t="s">
        <v>2093</v>
      </c>
      <c r="S255" s="3">
        <v>1149</v>
      </c>
      <c r="T255" s="3">
        <v>1</v>
      </c>
      <c r="U255" s="14" t="str">
        <f t="shared" ca="1" si="26"/>
        <v>improbable.io</v>
      </c>
      <c r="V255" s="17" t="str">
        <f t="shared" ca="1" si="27"/>
        <v>domains = domains.concat("improbable.io");</v>
      </c>
      <c r="W255">
        <f>VLOOKUP(C255,'Copy of Pivot Position'!A:C,3,FALSE)</f>
        <v>10</v>
      </c>
      <c r="X255">
        <f>IF(D255="","",COUNTIF($D$1:D254,D255))</f>
        <v>0</v>
      </c>
      <c r="Y255">
        <f>IF(F255="","",COUNTIF($F$1:F255,F255))</f>
        <v>1</v>
      </c>
      <c r="AA255" s="16">
        <f t="shared" si="21"/>
        <v>0.73199999999999998</v>
      </c>
      <c r="AB255" s="16"/>
    </row>
    <row r="256" spans="1:28" ht="16" x14ac:dyDescent="0.2">
      <c r="A256" s="8" t="s">
        <v>3573</v>
      </c>
      <c r="B256" s="8" t="s">
        <v>6083</v>
      </c>
      <c r="C256" s="8" t="s">
        <v>42</v>
      </c>
      <c r="D256" s="8" t="s">
        <v>6084</v>
      </c>
      <c r="E256" s="8" t="s">
        <v>6085</v>
      </c>
      <c r="F256" s="12" t="s">
        <v>6086</v>
      </c>
      <c r="G256" s="8" t="s">
        <v>49</v>
      </c>
      <c r="H256" s="3">
        <v>234</v>
      </c>
      <c r="I256" s="12" t="s">
        <v>6087</v>
      </c>
      <c r="J256" s="13" t="s">
        <v>6088</v>
      </c>
      <c r="K256" s="8" t="s">
        <v>50</v>
      </c>
      <c r="L256" s="8" t="s">
        <v>51</v>
      </c>
      <c r="M256" s="8" t="s">
        <v>411</v>
      </c>
      <c r="N256" s="8" t="s">
        <v>6089</v>
      </c>
      <c r="O256" s="8" t="s">
        <v>222</v>
      </c>
      <c r="P256" s="8" t="s">
        <v>6090</v>
      </c>
      <c r="Q256" s="8" t="s">
        <v>6091</v>
      </c>
      <c r="R256" s="8" t="s">
        <v>6092</v>
      </c>
      <c r="S256" s="3">
        <v>2242</v>
      </c>
      <c r="T256" s="3">
        <v>1</v>
      </c>
      <c r="U256" s="14" t="str">
        <f t="shared" ca="1" si="26"/>
        <v>improbable.io</v>
      </c>
      <c r="V256" s="17" t="str">
        <f t="shared" ca="1" si="27"/>
        <v>domains = domains.concat("improbable.io");</v>
      </c>
      <c r="W256">
        <f>VLOOKUP(C256,'Copy of Pivot Position'!A:C,3,FALSE)</f>
        <v>10</v>
      </c>
      <c r="X256">
        <f>IF(D256="","",COUNTIF($D$1:D255,D256))</f>
        <v>0</v>
      </c>
      <c r="Y256">
        <f>IF(F256="","",COUNTIF($F$1:F256,F256))</f>
        <v>1</v>
      </c>
      <c r="AA256" s="16">
        <f t="shared" si="21"/>
        <v>0.73199999999999998</v>
      </c>
      <c r="AB256" s="16"/>
    </row>
    <row r="257" spans="1:28" ht="16" x14ac:dyDescent="0.2">
      <c r="A257" s="8" t="s">
        <v>856</v>
      </c>
      <c r="B257" s="8" t="s">
        <v>2957</v>
      </c>
      <c r="C257" s="8" t="s">
        <v>42</v>
      </c>
      <c r="D257" s="8" t="s">
        <v>2958</v>
      </c>
      <c r="E257" s="8" t="s">
        <v>2959</v>
      </c>
      <c r="F257" s="12" t="s">
        <v>2711</v>
      </c>
      <c r="G257" s="8" t="s">
        <v>49</v>
      </c>
      <c r="H257" s="3">
        <v>521</v>
      </c>
      <c r="I257" s="12" t="s">
        <v>2961</v>
      </c>
      <c r="J257" s="13" t="s">
        <v>2962</v>
      </c>
      <c r="K257" s="8" t="s">
        <v>50</v>
      </c>
      <c r="L257" s="8" t="s">
        <v>51</v>
      </c>
      <c r="M257" s="8" t="s">
        <v>52</v>
      </c>
      <c r="N257" s="8" t="s">
        <v>1052</v>
      </c>
      <c r="O257" s="8" t="s">
        <v>769</v>
      </c>
      <c r="P257" s="8" t="s">
        <v>2963</v>
      </c>
      <c r="Q257" s="13" t="s">
        <v>1055</v>
      </c>
      <c r="R257" s="8" t="s">
        <v>2964</v>
      </c>
      <c r="S257" s="3">
        <v>1213</v>
      </c>
      <c r="T257" s="3">
        <v>1</v>
      </c>
      <c r="U257" s="14" t="str">
        <f t="shared" ca="1" si="26"/>
        <v>improbable.io</v>
      </c>
      <c r="V257" s="15" t="str">
        <f t="shared" ca="1" si="27"/>
        <v>domains = domains.concat("improbable.io");</v>
      </c>
      <c r="W257">
        <f>VLOOKUP(C257,'Copy of Pivot Position'!A:C,3,FALSE)</f>
        <v>10</v>
      </c>
      <c r="X257">
        <f>IF(D257="","",COUNTIF($D$1:D256,D257))</f>
        <v>0</v>
      </c>
      <c r="Y257">
        <f>IF(F257="","",COUNTIF($F$1:F257,F257))</f>
        <v>1</v>
      </c>
      <c r="AA257" s="16">
        <f t="shared" si="21"/>
        <v>0.73</v>
      </c>
      <c r="AB257" s="16"/>
    </row>
    <row r="258" spans="1:28" ht="16" x14ac:dyDescent="0.2">
      <c r="A258" s="8" t="s">
        <v>1203</v>
      </c>
      <c r="B258" s="8" t="s">
        <v>6117</v>
      </c>
      <c r="C258" s="8" t="s">
        <v>42</v>
      </c>
      <c r="D258" s="8" t="s">
        <v>6119</v>
      </c>
      <c r="E258" s="8" t="s">
        <v>6120</v>
      </c>
      <c r="F258" s="12" t="s">
        <v>6122</v>
      </c>
      <c r="G258" s="8" t="s">
        <v>49</v>
      </c>
      <c r="H258" s="3">
        <v>521</v>
      </c>
      <c r="I258" s="12" t="s">
        <v>6125</v>
      </c>
      <c r="J258" s="13" t="s">
        <v>6127</v>
      </c>
      <c r="K258" s="8" t="s">
        <v>50</v>
      </c>
      <c r="L258" s="8" t="s">
        <v>120</v>
      </c>
      <c r="M258" s="8" t="s">
        <v>52</v>
      </c>
      <c r="N258" s="8" t="s">
        <v>462</v>
      </c>
      <c r="O258" s="8" t="s">
        <v>54</v>
      </c>
      <c r="P258" s="8" t="s">
        <v>6128</v>
      </c>
      <c r="Q258" s="13" t="s">
        <v>981</v>
      </c>
      <c r="R258" s="8" t="s">
        <v>6129</v>
      </c>
      <c r="S258" s="3">
        <v>2466</v>
      </c>
      <c r="T258" s="3">
        <v>1</v>
      </c>
      <c r="U258" s="14" t="str">
        <f t="shared" ca="1" si="26"/>
        <v>improbable.io</v>
      </c>
      <c r="V258" s="15" t="str">
        <f t="shared" ca="1" si="27"/>
        <v>domains = domains.concat("improbable.io");</v>
      </c>
      <c r="W258">
        <f>VLOOKUP(C258,'Copy of Pivot Position'!A:C,3,FALSE)</f>
        <v>10</v>
      </c>
      <c r="X258">
        <f>IF(D258="","",COUNTIF($D$1:D257,D258))</f>
        <v>0</v>
      </c>
      <c r="Y258">
        <f>IF(F258="","",COUNTIF($F$1:F258,F258))</f>
        <v>1</v>
      </c>
      <c r="AA258" s="16">
        <f t="shared" ref="AA258:AA321" si="28">(0.5-ABS(1-PERCENTRANK(H:H,H258)-0.5))*2</f>
        <v>0.73</v>
      </c>
      <c r="AB258" s="16"/>
    </row>
    <row r="259" spans="1:28" ht="16" x14ac:dyDescent="0.2">
      <c r="A259" s="8" t="s">
        <v>6138</v>
      </c>
      <c r="B259" s="8" t="s">
        <v>6139</v>
      </c>
      <c r="C259" s="8" t="s">
        <v>304</v>
      </c>
      <c r="D259" s="8" t="s">
        <v>6140</v>
      </c>
      <c r="E259" s="8" t="s">
        <v>6120</v>
      </c>
      <c r="F259" s="12" t="s">
        <v>6122</v>
      </c>
      <c r="G259" s="8" t="s">
        <v>49</v>
      </c>
      <c r="H259" s="3">
        <v>521</v>
      </c>
      <c r="I259" s="12" t="s">
        <v>6141</v>
      </c>
      <c r="J259" s="13" t="s">
        <v>6142</v>
      </c>
      <c r="K259" s="8" t="s">
        <v>50</v>
      </c>
      <c r="L259" s="8" t="s">
        <v>120</v>
      </c>
      <c r="M259" s="8" t="s">
        <v>52</v>
      </c>
      <c r="N259" s="8" t="s">
        <v>462</v>
      </c>
      <c r="O259" s="8" t="s">
        <v>54</v>
      </c>
      <c r="P259" s="8" t="s">
        <v>6128</v>
      </c>
      <c r="Q259" s="13" t="s">
        <v>981</v>
      </c>
      <c r="R259" s="8" t="s">
        <v>6129</v>
      </c>
      <c r="S259" s="3">
        <v>545</v>
      </c>
      <c r="T259" s="3">
        <v>2</v>
      </c>
      <c r="U259" s="14" t="str">
        <f t="shared" ca="1" si="26"/>
        <v>improbable.io</v>
      </c>
      <c r="V259" s="15" t="str">
        <f t="shared" ca="1" si="27"/>
        <v>domains = domains.concat("improbable.io");</v>
      </c>
      <c r="W259">
        <f>VLOOKUP(C259,'Copy of Pivot Position'!A:C,3,FALSE)</f>
        <v>9</v>
      </c>
      <c r="X259">
        <f>IF(D259="","",COUNTIF($D$1:D258,D259))</f>
        <v>0</v>
      </c>
      <c r="Y259">
        <f>IF(F259="","",COUNTIF($F$1:F259,F259))</f>
        <v>2</v>
      </c>
      <c r="Z259" s="3">
        <v>0</v>
      </c>
      <c r="AA259" s="16">
        <f t="shared" si="28"/>
        <v>0.73</v>
      </c>
      <c r="AB259" s="16"/>
    </row>
    <row r="260" spans="1:28" ht="16" x14ac:dyDescent="0.2">
      <c r="A260" s="8" t="s">
        <v>6163</v>
      </c>
      <c r="B260" s="8" t="s">
        <v>737</v>
      </c>
      <c r="C260" s="8" t="s">
        <v>6166</v>
      </c>
      <c r="D260" s="8" t="s">
        <v>6167</v>
      </c>
      <c r="E260" s="8" t="s">
        <v>6168</v>
      </c>
      <c r="F260" s="12" t="s">
        <v>6169</v>
      </c>
      <c r="G260" s="8" t="s">
        <v>6172</v>
      </c>
      <c r="H260" s="3">
        <v>232</v>
      </c>
      <c r="I260" s="12" t="s">
        <v>6173</v>
      </c>
      <c r="J260" s="13" t="s">
        <v>6174</v>
      </c>
      <c r="K260" s="8" t="s">
        <v>50</v>
      </c>
      <c r="L260" s="8" t="s">
        <v>120</v>
      </c>
      <c r="M260" s="8" t="s">
        <v>222</v>
      </c>
      <c r="N260" s="8" t="s">
        <v>222</v>
      </c>
      <c r="O260" s="8" t="s">
        <v>222</v>
      </c>
      <c r="P260" s="8" t="s">
        <v>222</v>
      </c>
      <c r="Q260" s="8" t="s">
        <v>222</v>
      </c>
      <c r="R260" s="8" t="s">
        <v>222</v>
      </c>
      <c r="S260" s="3">
        <v>921</v>
      </c>
      <c r="T260" s="3">
        <v>2</v>
      </c>
      <c r="U260" s="14" t="str">
        <f t="shared" ca="1" si="26"/>
        <v>improbable.io</v>
      </c>
      <c r="V260" s="15" t="str">
        <f t="shared" ca="1" si="27"/>
        <v>domains = domains.concat("improbable.io");</v>
      </c>
      <c r="W260">
        <f>VLOOKUP(C260,'Copy of Pivot Position'!A:C,3,FALSE)</f>
        <v>10</v>
      </c>
      <c r="X260">
        <f>IF(D260="","",COUNTIF($D$1:D259,D260))</f>
        <v>0</v>
      </c>
      <c r="Y260">
        <f>IF(F260="","",COUNTIF($F$1:F260,F260))</f>
        <v>1</v>
      </c>
      <c r="AA260" s="16">
        <f t="shared" si="28"/>
        <v>0.72799999999999998</v>
      </c>
      <c r="AB260" s="16"/>
    </row>
    <row r="261" spans="1:28" ht="16" x14ac:dyDescent="0.2">
      <c r="A261" s="8" t="s">
        <v>112</v>
      </c>
      <c r="B261" s="8" t="s">
        <v>6194</v>
      </c>
      <c r="C261" s="8" t="s">
        <v>6195</v>
      </c>
      <c r="D261" s="8" t="s">
        <v>6196</v>
      </c>
      <c r="E261" s="8" t="s">
        <v>6197</v>
      </c>
      <c r="F261" s="12" t="s">
        <v>6200</v>
      </c>
      <c r="G261" s="8" t="s">
        <v>49</v>
      </c>
      <c r="H261" s="3">
        <v>232</v>
      </c>
      <c r="I261" s="12" t="s">
        <v>6205</v>
      </c>
      <c r="J261" s="13" t="s">
        <v>6207</v>
      </c>
      <c r="K261" s="8" t="s">
        <v>50</v>
      </c>
      <c r="L261" s="8" t="s">
        <v>51</v>
      </c>
      <c r="M261" s="8" t="s">
        <v>52</v>
      </c>
      <c r="N261" s="8" t="s">
        <v>73</v>
      </c>
      <c r="O261" s="8" t="s">
        <v>54</v>
      </c>
      <c r="P261" s="8" t="s">
        <v>6212</v>
      </c>
      <c r="Q261" s="13" t="s">
        <v>555</v>
      </c>
      <c r="R261" s="8" t="s">
        <v>6214</v>
      </c>
      <c r="S261" s="3">
        <v>979</v>
      </c>
      <c r="T261" s="3">
        <v>2</v>
      </c>
      <c r="U261" s="14" t="str">
        <f t="shared" ca="1" si="26"/>
        <v>improbable.io</v>
      </c>
      <c r="V261" s="15" t="str">
        <f t="shared" ca="1" si="27"/>
        <v>domains = domains.concat("improbable.io");</v>
      </c>
      <c r="W261">
        <f>VLOOKUP(C261,'Copy of Pivot Position'!A:C,3,FALSE)</f>
        <v>9</v>
      </c>
      <c r="X261">
        <f>IF(D261="","",COUNTIF($D$1:D260,D261))</f>
        <v>0</v>
      </c>
      <c r="Y261">
        <f>IF(F261="","",COUNTIF($F$1:F261,F261))</f>
        <v>1</v>
      </c>
      <c r="AA261" s="16">
        <f t="shared" si="28"/>
        <v>0.72799999999999998</v>
      </c>
      <c r="AB261" s="16"/>
    </row>
    <row r="262" spans="1:28" ht="16" x14ac:dyDescent="0.2">
      <c r="A262" s="8" t="s">
        <v>6222</v>
      </c>
      <c r="B262" s="8" t="s">
        <v>6223</v>
      </c>
      <c r="C262" s="8" t="s">
        <v>42</v>
      </c>
      <c r="D262" s="8" t="s">
        <v>6224</v>
      </c>
      <c r="E262" s="8" t="s">
        <v>6225</v>
      </c>
      <c r="F262" s="12" t="s">
        <v>6226</v>
      </c>
      <c r="G262" s="8" t="s">
        <v>49</v>
      </c>
      <c r="H262" s="3">
        <v>522</v>
      </c>
      <c r="I262" s="12" t="s">
        <v>6227</v>
      </c>
      <c r="J262" s="13" t="s">
        <v>6228</v>
      </c>
      <c r="K262" s="8" t="s">
        <v>50</v>
      </c>
      <c r="L262" s="8" t="s">
        <v>120</v>
      </c>
      <c r="M262" s="8" t="s">
        <v>52</v>
      </c>
      <c r="N262" s="8" t="s">
        <v>518</v>
      </c>
      <c r="O262" s="8" t="s">
        <v>54</v>
      </c>
      <c r="P262" s="8" t="s">
        <v>6229</v>
      </c>
      <c r="Q262" s="13" t="s">
        <v>520</v>
      </c>
      <c r="R262" s="8" t="s">
        <v>6230</v>
      </c>
      <c r="S262" s="3">
        <v>2471</v>
      </c>
      <c r="T262" s="3">
        <v>1</v>
      </c>
      <c r="U262" s="14" t="str">
        <f t="shared" ca="1" si="26"/>
        <v>improbable.io</v>
      </c>
      <c r="V262" s="15" t="str">
        <f t="shared" ca="1" si="27"/>
        <v>domains = domains.concat("improbable.io");</v>
      </c>
      <c r="W262">
        <f>VLOOKUP(C262,'Copy of Pivot Position'!A:C,3,FALSE)</f>
        <v>10</v>
      </c>
      <c r="X262">
        <f>IF(D262="","",COUNTIF($D$1:D261,D262))</f>
        <v>0</v>
      </c>
      <c r="Y262">
        <f>IF(F262="","",COUNTIF($F$1:F262,F262))</f>
        <v>1</v>
      </c>
      <c r="AA262" s="16">
        <f t="shared" si="28"/>
        <v>0.72399999999999998</v>
      </c>
      <c r="AB262" s="16"/>
    </row>
    <row r="263" spans="1:28" ht="16" x14ac:dyDescent="0.2">
      <c r="A263" s="8" t="s">
        <v>4214</v>
      </c>
      <c r="B263" s="8" t="s">
        <v>6244</v>
      </c>
      <c r="C263" s="8" t="s">
        <v>6245</v>
      </c>
      <c r="D263" s="8" t="s">
        <v>6247</v>
      </c>
      <c r="E263" s="8" t="s">
        <v>6250</v>
      </c>
      <c r="F263" s="12" t="s">
        <v>6252</v>
      </c>
      <c r="G263" s="8" t="s">
        <v>49</v>
      </c>
      <c r="H263" s="3">
        <v>230</v>
      </c>
      <c r="I263" s="12" t="s">
        <v>6255</v>
      </c>
      <c r="J263" s="13" t="s">
        <v>6258</v>
      </c>
      <c r="K263" s="8" t="s">
        <v>50</v>
      </c>
      <c r="L263" s="8" t="s">
        <v>51</v>
      </c>
      <c r="M263" s="8" t="s">
        <v>52</v>
      </c>
      <c r="N263" s="8" t="s">
        <v>73</v>
      </c>
      <c r="O263" s="8" t="s">
        <v>54</v>
      </c>
      <c r="P263" s="8" t="s">
        <v>6262</v>
      </c>
      <c r="Q263" s="13" t="s">
        <v>555</v>
      </c>
      <c r="R263" s="8" t="s">
        <v>222</v>
      </c>
      <c r="S263" s="3">
        <v>1563</v>
      </c>
      <c r="T263" s="3">
        <v>1</v>
      </c>
      <c r="U263" s="14" t="str">
        <f t="shared" ca="1" si="26"/>
        <v>improbable.io</v>
      </c>
      <c r="V263" s="15" t="str">
        <f t="shared" ca="1" si="27"/>
        <v>domains = domains.concat("improbable.io");</v>
      </c>
      <c r="W263">
        <f>VLOOKUP(C263,'Copy of Pivot Position'!A:C,3,FALSE)</f>
        <v>10</v>
      </c>
      <c r="X263">
        <f>IF(D263="","",COUNTIF($D$1:D262,D263))</f>
        <v>0</v>
      </c>
      <c r="Y263">
        <f>IF(F263="","",COUNTIF($F$1:F263,F263))</f>
        <v>1</v>
      </c>
      <c r="AA263" s="16">
        <f t="shared" si="28"/>
        <v>0.72199999999999998</v>
      </c>
      <c r="AB263" s="16"/>
    </row>
    <row r="264" spans="1:28" ht="16" x14ac:dyDescent="0.2">
      <c r="A264" s="8" t="s">
        <v>6075</v>
      </c>
      <c r="B264" s="8" t="s">
        <v>6076</v>
      </c>
      <c r="C264" s="8" t="s">
        <v>42</v>
      </c>
      <c r="D264" s="8" t="s">
        <v>6279</v>
      </c>
      <c r="E264" s="8" t="s">
        <v>6077</v>
      </c>
      <c r="F264" s="12" t="s">
        <v>5651</v>
      </c>
      <c r="G264" s="8" t="s">
        <v>49</v>
      </c>
      <c r="H264" s="3">
        <v>230</v>
      </c>
      <c r="I264" s="12" t="s">
        <v>6079</v>
      </c>
      <c r="J264" s="13" t="s">
        <v>6282</v>
      </c>
      <c r="K264" s="8" t="s">
        <v>50</v>
      </c>
      <c r="L264" s="8" t="s">
        <v>51</v>
      </c>
      <c r="M264" s="8" t="s">
        <v>52</v>
      </c>
      <c r="N264" s="8" t="s">
        <v>73</v>
      </c>
      <c r="O264" s="8" t="s">
        <v>54</v>
      </c>
      <c r="P264" s="8" t="s">
        <v>6081</v>
      </c>
      <c r="Q264" s="13" t="s">
        <v>3423</v>
      </c>
      <c r="R264" s="8" t="s">
        <v>6082</v>
      </c>
      <c r="S264" s="3">
        <v>2090</v>
      </c>
      <c r="T264" s="3">
        <v>1</v>
      </c>
      <c r="U264" s="14" t="str">
        <f t="shared" ca="1" si="26"/>
        <v>improbable.io</v>
      </c>
      <c r="V264" s="15" t="str">
        <f t="shared" ca="1" si="27"/>
        <v>domains = domains.concat("improbable.io");</v>
      </c>
      <c r="W264">
        <f>VLOOKUP(C264,'Copy of Pivot Position'!A:C,3,FALSE)</f>
        <v>10</v>
      </c>
      <c r="X264">
        <f>IF(D264="","",COUNTIF($D$1:D263,D264))</f>
        <v>0</v>
      </c>
      <c r="Y264">
        <f>IF(F264="","",COUNTIF($F$1:F264,F264))</f>
        <v>1</v>
      </c>
      <c r="AA264" s="16">
        <f t="shared" si="28"/>
        <v>0.72199999999999998</v>
      </c>
      <c r="AB264" s="16"/>
    </row>
    <row r="265" spans="1:28" ht="16" x14ac:dyDescent="0.2">
      <c r="A265" s="8" t="s">
        <v>856</v>
      </c>
      <c r="B265" s="8" t="s">
        <v>6307</v>
      </c>
      <c r="C265" s="8" t="s">
        <v>304</v>
      </c>
      <c r="D265" s="8" t="s">
        <v>6310</v>
      </c>
      <c r="E265" s="8" t="s">
        <v>6311</v>
      </c>
      <c r="F265" s="12" t="s">
        <v>6312</v>
      </c>
      <c r="G265" s="8" t="s">
        <v>49</v>
      </c>
      <c r="H265" s="3">
        <v>229</v>
      </c>
      <c r="I265" s="12" t="s">
        <v>6313</v>
      </c>
      <c r="J265" s="13" t="s">
        <v>6314</v>
      </c>
      <c r="K265" s="8" t="s">
        <v>50</v>
      </c>
      <c r="L265" s="8" t="s">
        <v>51</v>
      </c>
      <c r="M265" s="8" t="s">
        <v>52</v>
      </c>
      <c r="N265" s="8" t="s">
        <v>1278</v>
      </c>
      <c r="O265" s="8" t="s">
        <v>97</v>
      </c>
      <c r="P265" s="8" t="s">
        <v>6311</v>
      </c>
      <c r="Q265" s="13" t="s">
        <v>1851</v>
      </c>
      <c r="R265" s="8" t="s">
        <v>6315</v>
      </c>
      <c r="S265" s="3">
        <v>694</v>
      </c>
      <c r="T265" s="3">
        <v>2</v>
      </c>
      <c r="U265" s="14" t="str">
        <f t="shared" ca="1" si="26"/>
        <v>improbable.io</v>
      </c>
      <c r="V265" s="15" t="str">
        <f t="shared" ca="1" si="27"/>
        <v>domains = domains.concat("improbable.io");</v>
      </c>
      <c r="W265">
        <f>VLOOKUP(C265,'Copy of Pivot Position'!A:C,3,FALSE)</f>
        <v>9</v>
      </c>
      <c r="X265">
        <f>IF(D265="","",COUNTIF($D$1:D264,D265))</f>
        <v>0</v>
      </c>
      <c r="Y265">
        <f>IF(F265="","",COUNTIF($F$1:F265,F265))</f>
        <v>1</v>
      </c>
      <c r="AA265" s="16">
        <f t="shared" si="28"/>
        <v>0.72</v>
      </c>
      <c r="AB265" s="16"/>
    </row>
    <row r="266" spans="1:28" ht="16" x14ac:dyDescent="0.2">
      <c r="A266" s="8" t="s">
        <v>321</v>
      </c>
      <c r="B266" s="8" t="s">
        <v>6335</v>
      </c>
      <c r="C266" s="8" t="s">
        <v>42</v>
      </c>
      <c r="D266" s="8" t="s">
        <v>6338</v>
      </c>
      <c r="E266" s="8" t="s">
        <v>6340</v>
      </c>
      <c r="F266" s="12" t="s">
        <v>6341</v>
      </c>
      <c r="G266" s="8" t="s">
        <v>70</v>
      </c>
      <c r="H266" s="3">
        <v>530</v>
      </c>
      <c r="I266" s="12" t="s">
        <v>6343</v>
      </c>
      <c r="J266" s="13" t="s">
        <v>6344</v>
      </c>
      <c r="K266" s="8" t="s">
        <v>50</v>
      </c>
      <c r="L266" s="8" t="s">
        <v>120</v>
      </c>
      <c r="M266" s="8" t="s">
        <v>222</v>
      </c>
      <c r="N266" s="8" t="s">
        <v>222</v>
      </c>
      <c r="O266" s="8" t="s">
        <v>222</v>
      </c>
      <c r="P266" s="8" t="s">
        <v>222</v>
      </c>
      <c r="Q266" s="8" t="s">
        <v>222</v>
      </c>
      <c r="R266" s="8" t="s">
        <v>222</v>
      </c>
      <c r="S266" s="3">
        <v>2483</v>
      </c>
      <c r="T266" s="3">
        <v>1</v>
      </c>
      <c r="U266" s="14" t="str">
        <f t="shared" ca="1" si="26"/>
        <v>improbable.io</v>
      </c>
      <c r="V266" s="17" t="str">
        <f t="shared" ca="1" si="27"/>
        <v>domains = domains.concat("improbable.io");</v>
      </c>
      <c r="W266">
        <f>VLOOKUP(C266,'Copy of Pivot Position'!A:C,3,FALSE)</f>
        <v>10</v>
      </c>
      <c r="X266">
        <f>IF(D266="","",COUNTIF($D$1:D265,D266))</f>
        <v>0</v>
      </c>
      <c r="Y266">
        <f>IF(F266="","",COUNTIF($F$1:F266,F266))</f>
        <v>1</v>
      </c>
      <c r="AA266" s="16">
        <f t="shared" si="28"/>
        <v>0.72</v>
      </c>
      <c r="AB266" s="16"/>
    </row>
    <row r="267" spans="1:28" ht="13" x14ac:dyDescent="0.15">
      <c r="A267" s="8" t="s">
        <v>1214</v>
      </c>
      <c r="B267" s="8" t="s">
        <v>6358</v>
      </c>
      <c r="C267" s="8" t="s">
        <v>304</v>
      </c>
      <c r="D267" s="8" t="s">
        <v>6359</v>
      </c>
      <c r="E267" s="8" t="s">
        <v>3372</v>
      </c>
      <c r="F267" s="12" t="s">
        <v>6360</v>
      </c>
      <c r="G267" s="8" t="s">
        <v>49</v>
      </c>
      <c r="H267" s="3">
        <v>532</v>
      </c>
      <c r="I267" s="12" t="s">
        <v>6362</v>
      </c>
      <c r="J267" s="13" t="s">
        <v>6367</v>
      </c>
      <c r="K267" s="8" t="s">
        <v>50</v>
      </c>
      <c r="L267" s="8" t="s">
        <v>51</v>
      </c>
      <c r="M267" s="8" t="s">
        <v>52</v>
      </c>
      <c r="N267" s="8" t="s">
        <v>174</v>
      </c>
      <c r="O267" s="8" t="s">
        <v>1799</v>
      </c>
      <c r="P267" s="8" t="s">
        <v>6370</v>
      </c>
      <c r="Q267" s="13" t="s">
        <v>417</v>
      </c>
      <c r="R267" s="8" t="s">
        <v>6372</v>
      </c>
      <c r="S267" s="3">
        <v>571</v>
      </c>
      <c r="T267" s="3">
        <v>2</v>
      </c>
      <c r="W267">
        <f>VLOOKUP(C267,'Copy of Pivot Position'!A:C,3,FALSE)</f>
        <v>9</v>
      </c>
      <c r="X267">
        <f>IF(D267="","",COUNTIF($D$1:D266,D267))</f>
        <v>0</v>
      </c>
      <c r="Y267">
        <f>IF(F267="","",COUNTIF($F$1:F267,F267))</f>
        <v>1</v>
      </c>
      <c r="AA267" s="16">
        <f t="shared" si="28"/>
        <v>0.71599999999999997</v>
      </c>
      <c r="AB267" s="16"/>
    </row>
    <row r="268" spans="1:28" ht="16" x14ac:dyDescent="0.2">
      <c r="A268" s="8" t="s">
        <v>6380</v>
      </c>
      <c r="B268" s="8" t="s">
        <v>6381</v>
      </c>
      <c r="C268" s="8" t="s">
        <v>42</v>
      </c>
      <c r="D268" s="8" t="s">
        <v>6382</v>
      </c>
      <c r="E268" s="8" t="s">
        <v>6383</v>
      </c>
      <c r="F268" s="12" t="s">
        <v>6384</v>
      </c>
      <c r="G268" s="8" t="s">
        <v>70</v>
      </c>
      <c r="H268" s="3">
        <v>531</v>
      </c>
      <c r="I268" s="12" t="s">
        <v>6390</v>
      </c>
      <c r="J268" s="13" t="s">
        <v>6392</v>
      </c>
      <c r="K268" s="8" t="s">
        <v>50</v>
      </c>
      <c r="L268" s="8" t="s">
        <v>51</v>
      </c>
      <c r="M268" s="8" t="s">
        <v>52</v>
      </c>
      <c r="N268" s="8" t="s">
        <v>536</v>
      </c>
      <c r="O268" s="8" t="s">
        <v>195</v>
      </c>
      <c r="P268" s="8" t="s">
        <v>6394</v>
      </c>
      <c r="Q268" s="13" t="s">
        <v>540</v>
      </c>
      <c r="R268" s="8" t="s">
        <v>6396</v>
      </c>
      <c r="S268" s="3">
        <v>2556</v>
      </c>
      <c r="T268" s="3">
        <v>1</v>
      </c>
      <c r="U268" s="14" t="str">
        <f t="shared" ref="U268:U279" ca="1" si="29">IFERROR(__xludf.DUMMYFUNCTION("lower( trim ( (REGEXEXTRACT(D268,""^(?:https?:\/\/)?(?:[^@\n]+@)?(?:www\.)?([^:\/\n]+)""))))"),"attunity.com")</f>
        <v>attunity.com</v>
      </c>
      <c r="V268" s="17" t="str">
        <f t="shared" ref="V268:V279" ca="1" si="30">IF(LEN(TRIM(D268))= 0,"",CONCATENATE("domains = domains.concat(", CHAR(34), U268, CHAR(34), ");"))</f>
        <v>domains = domains.concat("attunity.com");</v>
      </c>
      <c r="W268">
        <f>VLOOKUP(C268,'Copy of Pivot Position'!A:C,3,FALSE)</f>
        <v>10</v>
      </c>
      <c r="X268">
        <f>IF(D268="","",COUNTIF($D$1:D267,D268))</f>
        <v>0</v>
      </c>
      <c r="Y268">
        <f>IF(F268="","",COUNTIF($F$1:F268,F268))</f>
        <v>1</v>
      </c>
      <c r="AA268" s="16">
        <f t="shared" si="28"/>
        <v>0.71799999999999997</v>
      </c>
      <c r="AB268" s="16"/>
    </row>
    <row r="269" spans="1:28" ht="16" x14ac:dyDescent="0.2">
      <c r="A269" s="8" t="s">
        <v>214</v>
      </c>
      <c r="B269" s="8" t="s">
        <v>215</v>
      </c>
      <c r="C269" s="8" t="s">
        <v>42</v>
      </c>
      <c r="D269" s="8" t="s">
        <v>216</v>
      </c>
      <c r="E269" s="8" t="s">
        <v>217</v>
      </c>
      <c r="F269" s="12" t="s">
        <v>218</v>
      </c>
      <c r="G269" s="8" t="s">
        <v>219</v>
      </c>
      <c r="H269" s="3">
        <v>228</v>
      </c>
      <c r="I269" s="12" t="s">
        <v>220</v>
      </c>
      <c r="J269" s="13" t="s">
        <v>221</v>
      </c>
      <c r="K269" s="8" t="s">
        <v>50</v>
      </c>
      <c r="L269" s="8" t="s">
        <v>120</v>
      </c>
      <c r="M269" s="8" t="s">
        <v>222</v>
      </c>
      <c r="N269" s="8" t="s">
        <v>222</v>
      </c>
      <c r="O269" s="8" t="s">
        <v>222</v>
      </c>
      <c r="P269" s="8" t="s">
        <v>222</v>
      </c>
      <c r="Q269" s="8" t="s">
        <v>222</v>
      </c>
      <c r="R269" s="8" t="s">
        <v>222</v>
      </c>
      <c r="S269" s="3">
        <v>1020</v>
      </c>
      <c r="T269" s="3">
        <v>1</v>
      </c>
      <c r="U269" s="14" t="str">
        <f t="shared" ca="1" si="29"/>
        <v>attunity.com</v>
      </c>
      <c r="V269" s="17" t="str">
        <f t="shared" ca="1" si="30"/>
        <v>domains = domains.concat("attunity.com");</v>
      </c>
      <c r="W269">
        <f>VLOOKUP(C269,'Copy of Pivot Position'!A:C,3,FALSE)</f>
        <v>10</v>
      </c>
      <c r="X269">
        <f>IF(D269="","",COUNTIF($D$1:D268,D269))</f>
        <v>0</v>
      </c>
      <c r="Y269">
        <f>IF(F269="","",COUNTIF($F$1:F269,F269))</f>
        <v>1</v>
      </c>
      <c r="AA269" s="16">
        <f t="shared" si="28"/>
        <v>0.71599999999999997</v>
      </c>
      <c r="AB269" s="16"/>
    </row>
    <row r="270" spans="1:28" ht="16" x14ac:dyDescent="0.2">
      <c r="A270" s="8" t="s">
        <v>4427</v>
      </c>
      <c r="B270" s="8" t="s">
        <v>4428</v>
      </c>
      <c r="C270" s="8" t="s">
        <v>42</v>
      </c>
      <c r="D270" s="8" t="s">
        <v>4429</v>
      </c>
      <c r="E270" s="8" t="s">
        <v>4430</v>
      </c>
      <c r="F270" s="12" t="s">
        <v>4134</v>
      </c>
      <c r="G270" s="8" t="s">
        <v>49</v>
      </c>
      <c r="H270" s="3">
        <v>228</v>
      </c>
      <c r="I270" s="12" t="s">
        <v>4432</v>
      </c>
      <c r="J270" s="13" t="s">
        <v>4433</v>
      </c>
      <c r="K270" s="8" t="s">
        <v>50</v>
      </c>
      <c r="L270" s="8" t="s">
        <v>120</v>
      </c>
      <c r="M270" s="8" t="s">
        <v>52</v>
      </c>
      <c r="N270" s="8" t="s">
        <v>4434</v>
      </c>
      <c r="O270" s="8" t="s">
        <v>54</v>
      </c>
      <c r="P270" s="8" t="s">
        <v>4435</v>
      </c>
      <c r="Q270" s="13" t="s">
        <v>4436</v>
      </c>
      <c r="R270" s="8" t="s">
        <v>4437</v>
      </c>
      <c r="S270" s="3">
        <v>1334</v>
      </c>
      <c r="T270" s="3">
        <v>1</v>
      </c>
      <c r="U270" s="14" t="str">
        <f t="shared" ca="1" si="29"/>
        <v>attunity.com</v>
      </c>
      <c r="V270" s="17" t="str">
        <f t="shared" ca="1" si="30"/>
        <v>domains = domains.concat("attunity.com");</v>
      </c>
      <c r="W270">
        <f>VLOOKUP(C270,'Copy of Pivot Position'!A:C,3,FALSE)</f>
        <v>10</v>
      </c>
      <c r="X270">
        <f>IF(D270="","",COUNTIF($D$1:D269,D270))</f>
        <v>0</v>
      </c>
      <c r="Y270">
        <f>IF(F270="","",COUNTIF($F$1:F270,F270))</f>
        <v>1</v>
      </c>
      <c r="AA270" s="16">
        <f t="shared" si="28"/>
        <v>0.71599999999999997</v>
      </c>
      <c r="AB270" s="16"/>
    </row>
    <row r="271" spans="1:28" ht="16" x14ac:dyDescent="0.2">
      <c r="A271" s="8" t="s">
        <v>6075</v>
      </c>
      <c r="B271" s="8" t="s">
        <v>6437</v>
      </c>
      <c r="C271" s="8" t="s">
        <v>304</v>
      </c>
      <c r="D271" s="8" t="s">
        <v>6442</v>
      </c>
      <c r="E271" s="8" t="s">
        <v>6443</v>
      </c>
      <c r="F271" s="12" t="s">
        <v>6444</v>
      </c>
      <c r="G271" s="8" t="s">
        <v>70</v>
      </c>
      <c r="H271" s="3">
        <v>227</v>
      </c>
      <c r="I271" s="12" t="s">
        <v>6445</v>
      </c>
      <c r="J271" s="13" t="s">
        <v>6446</v>
      </c>
      <c r="K271" s="8" t="s">
        <v>50</v>
      </c>
      <c r="L271" s="8" t="s">
        <v>51</v>
      </c>
      <c r="M271" s="8" t="s">
        <v>52</v>
      </c>
      <c r="N271" s="8" t="s">
        <v>4096</v>
      </c>
      <c r="O271" s="8" t="s">
        <v>2447</v>
      </c>
      <c r="P271" s="8" t="s">
        <v>6448</v>
      </c>
      <c r="Q271" s="13" t="s">
        <v>5353</v>
      </c>
      <c r="R271" s="8" t="s">
        <v>6450</v>
      </c>
      <c r="S271" s="3">
        <v>662</v>
      </c>
      <c r="T271" s="3">
        <v>2</v>
      </c>
      <c r="U271" s="14" t="str">
        <f t="shared" ca="1" si="29"/>
        <v>attunity.com</v>
      </c>
      <c r="V271" s="15" t="str">
        <f t="shared" ca="1" si="30"/>
        <v>domains = domains.concat("attunity.com");</v>
      </c>
      <c r="W271">
        <f>VLOOKUP(C271,'Copy of Pivot Position'!A:C,3,FALSE)</f>
        <v>9</v>
      </c>
      <c r="X271">
        <f>IF(D271="","",COUNTIF($D$1:D270,D271))</f>
        <v>0</v>
      </c>
      <c r="Y271">
        <f>IF(F271="","",COUNTIF($F$1:F271,F271))</f>
        <v>1</v>
      </c>
      <c r="AA271" s="16">
        <f t="shared" si="28"/>
        <v>0.71599999999999997</v>
      </c>
      <c r="AB271" s="16"/>
    </row>
    <row r="272" spans="1:28" ht="16" x14ac:dyDescent="0.2">
      <c r="A272" s="8" t="s">
        <v>4791</v>
      </c>
      <c r="B272" s="8" t="s">
        <v>6461</v>
      </c>
      <c r="C272" s="8" t="s">
        <v>304</v>
      </c>
      <c r="D272" s="8" t="s">
        <v>6462</v>
      </c>
      <c r="E272" s="8" t="s">
        <v>6463</v>
      </c>
      <c r="F272" s="12" t="s">
        <v>6464</v>
      </c>
      <c r="G272" s="8" t="s">
        <v>49</v>
      </c>
      <c r="H272" s="3">
        <v>226</v>
      </c>
      <c r="I272" s="12" t="s">
        <v>6467</v>
      </c>
      <c r="J272" s="13" t="s">
        <v>6468</v>
      </c>
      <c r="K272" s="8" t="s">
        <v>50</v>
      </c>
      <c r="L272" s="8" t="s">
        <v>120</v>
      </c>
      <c r="M272" s="8" t="s">
        <v>52</v>
      </c>
      <c r="N272" s="8" t="s">
        <v>5928</v>
      </c>
      <c r="O272" s="8" t="s">
        <v>3402</v>
      </c>
      <c r="P272" s="8" t="s">
        <v>6469</v>
      </c>
      <c r="Q272" s="13" t="s">
        <v>6470</v>
      </c>
      <c r="R272" s="8" t="s">
        <v>6471</v>
      </c>
      <c r="S272" s="3">
        <v>665</v>
      </c>
      <c r="T272" s="3">
        <v>2</v>
      </c>
      <c r="U272" s="14" t="str">
        <f t="shared" ca="1" si="29"/>
        <v>attunity.com</v>
      </c>
      <c r="V272" s="15" t="str">
        <f t="shared" ca="1" si="30"/>
        <v>domains = domains.concat("attunity.com");</v>
      </c>
      <c r="W272">
        <f>VLOOKUP(C272,'Copy of Pivot Position'!A:C,3,FALSE)</f>
        <v>9</v>
      </c>
      <c r="X272">
        <f>IF(D272="","",COUNTIF($D$1:D271,D272))</f>
        <v>0</v>
      </c>
      <c r="Y272">
        <f>IF(F272="","",COUNTIF($F$1:F272,F272))</f>
        <v>1</v>
      </c>
      <c r="AA272" s="16">
        <f t="shared" si="28"/>
        <v>0.71399999999999997</v>
      </c>
      <c r="AB272" s="16"/>
    </row>
    <row r="273" spans="1:28" ht="16" x14ac:dyDescent="0.2">
      <c r="A273" s="8" t="s">
        <v>709</v>
      </c>
      <c r="B273" s="8" t="s">
        <v>6482</v>
      </c>
      <c r="C273" s="8" t="s">
        <v>304</v>
      </c>
      <c r="D273" s="8" t="s">
        <v>6483</v>
      </c>
      <c r="E273" s="8" t="s">
        <v>6484</v>
      </c>
      <c r="F273" s="12" t="s">
        <v>6485</v>
      </c>
      <c r="G273" s="8" t="s">
        <v>219</v>
      </c>
      <c r="H273" s="3">
        <v>535</v>
      </c>
      <c r="I273" s="12" t="s">
        <v>6486</v>
      </c>
      <c r="J273" s="13" t="s">
        <v>6487</v>
      </c>
      <c r="K273" s="8" t="s">
        <v>50</v>
      </c>
      <c r="L273" s="8" t="s">
        <v>120</v>
      </c>
      <c r="M273" s="8" t="s">
        <v>52</v>
      </c>
      <c r="N273" s="8" t="s">
        <v>2352</v>
      </c>
      <c r="O273" s="8" t="s">
        <v>97</v>
      </c>
      <c r="P273" s="8" t="s">
        <v>6491</v>
      </c>
      <c r="Q273" s="13" t="s">
        <v>4312</v>
      </c>
      <c r="R273" s="8" t="s">
        <v>6492</v>
      </c>
      <c r="S273" s="3">
        <v>501</v>
      </c>
      <c r="T273" s="3">
        <v>2</v>
      </c>
      <c r="U273" s="14" t="str">
        <f t="shared" ca="1" si="29"/>
        <v>attunity.com</v>
      </c>
      <c r="V273" s="15" t="str">
        <f t="shared" ca="1" si="30"/>
        <v>domains = domains.concat("attunity.com");</v>
      </c>
      <c r="W273">
        <f>VLOOKUP(C273,'Copy of Pivot Position'!A:C,3,FALSE)</f>
        <v>9</v>
      </c>
      <c r="X273">
        <f>IF(D273="","",COUNTIF($D$1:D272,D273))</f>
        <v>0</v>
      </c>
      <c r="Y273">
        <f>IF(F273="","",COUNTIF($F$1:F273,F273))</f>
        <v>1</v>
      </c>
      <c r="AA273" s="16">
        <f t="shared" si="28"/>
        <v>0.71199999999999997</v>
      </c>
      <c r="AB273" s="16"/>
    </row>
    <row r="274" spans="1:28" ht="16" x14ac:dyDescent="0.2">
      <c r="A274" s="8" t="s">
        <v>969</v>
      </c>
      <c r="B274" s="8" t="s">
        <v>4908</v>
      </c>
      <c r="C274" s="8" t="s">
        <v>4909</v>
      </c>
      <c r="D274" s="8" t="s">
        <v>4910</v>
      </c>
      <c r="E274" s="8" t="s">
        <v>4911</v>
      </c>
      <c r="F274" s="12" t="s">
        <v>4611</v>
      </c>
      <c r="G274" s="8" t="s">
        <v>2525</v>
      </c>
      <c r="H274" s="3">
        <v>533</v>
      </c>
      <c r="I274" s="12" t="s">
        <v>4912</v>
      </c>
      <c r="J274" s="13" t="s">
        <v>4913</v>
      </c>
      <c r="K274" s="8" t="s">
        <v>50</v>
      </c>
      <c r="L274" s="8" t="s">
        <v>51</v>
      </c>
      <c r="M274" s="8" t="s">
        <v>52</v>
      </c>
      <c r="N274" s="8" t="s">
        <v>73</v>
      </c>
      <c r="O274" s="8" t="s">
        <v>54</v>
      </c>
      <c r="P274" s="8" t="s">
        <v>4914</v>
      </c>
      <c r="Q274" s="13" t="s">
        <v>75</v>
      </c>
      <c r="R274" s="8" t="s">
        <v>4915</v>
      </c>
      <c r="S274" s="3">
        <v>1373</v>
      </c>
      <c r="T274" s="3">
        <v>1</v>
      </c>
      <c r="U274" s="14" t="str">
        <f t="shared" ca="1" si="29"/>
        <v>attunity.com</v>
      </c>
      <c r="V274" s="15" t="str">
        <f t="shared" ca="1" si="30"/>
        <v>domains = domains.concat("attunity.com");</v>
      </c>
      <c r="W274">
        <f>VLOOKUP(C274,'Copy of Pivot Position'!A:C,3,FALSE)</f>
        <v>9</v>
      </c>
      <c r="X274">
        <f>IF(D274="","",COUNTIF($D$1:D273,D274))</f>
        <v>0</v>
      </c>
      <c r="Y274">
        <f>IF(F274="","",COUNTIF($F$1:F274,F274))</f>
        <v>1</v>
      </c>
      <c r="AA274" s="16">
        <f t="shared" si="28"/>
        <v>0.71399999999999997</v>
      </c>
      <c r="AB274" s="16"/>
    </row>
    <row r="275" spans="1:28" ht="16" x14ac:dyDescent="0.2">
      <c r="A275" s="8" t="s">
        <v>454</v>
      </c>
      <c r="B275" s="8" t="s">
        <v>455</v>
      </c>
      <c r="C275" s="8" t="s">
        <v>42</v>
      </c>
      <c r="D275" s="8" t="s">
        <v>456</v>
      </c>
      <c r="E275" s="8" t="s">
        <v>457</v>
      </c>
      <c r="F275" s="12" t="s">
        <v>458</v>
      </c>
      <c r="G275" s="8" t="s">
        <v>459</v>
      </c>
      <c r="H275" s="3">
        <v>538</v>
      </c>
      <c r="I275" s="12" t="s">
        <v>460</v>
      </c>
      <c r="J275" s="13" t="s">
        <v>461</v>
      </c>
      <c r="K275" s="8" t="s">
        <v>50</v>
      </c>
      <c r="L275" s="8" t="s">
        <v>51</v>
      </c>
      <c r="M275" s="8" t="s">
        <v>52</v>
      </c>
      <c r="N275" s="8" t="s">
        <v>462</v>
      </c>
      <c r="O275" s="8" t="s">
        <v>54</v>
      </c>
      <c r="P275" s="8" t="s">
        <v>463</v>
      </c>
      <c r="Q275" s="13" t="s">
        <v>464</v>
      </c>
      <c r="R275" s="8" t="s">
        <v>222</v>
      </c>
      <c r="S275" s="3">
        <v>1036</v>
      </c>
      <c r="T275" s="3">
        <v>1</v>
      </c>
      <c r="U275" s="14" t="str">
        <f t="shared" ca="1" si="29"/>
        <v>attunity.com</v>
      </c>
      <c r="V275" s="15" t="str">
        <f t="shared" ca="1" si="30"/>
        <v>domains = domains.concat("attunity.com");</v>
      </c>
      <c r="W275">
        <f>VLOOKUP(C275,'Copy of Pivot Position'!A:C,3,FALSE)</f>
        <v>10</v>
      </c>
      <c r="X275">
        <f>IF(D275="","",COUNTIF($D$1:D274,D275))</f>
        <v>0</v>
      </c>
      <c r="Y275">
        <f>IF(F275="","",COUNTIF($F$1:F275,F275))</f>
        <v>1</v>
      </c>
      <c r="AA275" s="16">
        <f t="shared" si="28"/>
        <v>0.71</v>
      </c>
      <c r="AB275" s="16"/>
    </row>
    <row r="276" spans="1:28" ht="16" x14ac:dyDescent="0.2">
      <c r="A276" s="8" t="s">
        <v>454</v>
      </c>
      <c r="B276" s="8" t="s">
        <v>455</v>
      </c>
      <c r="C276" s="8" t="s">
        <v>42</v>
      </c>
      <c r="D276" s="8" t="s">
        <v>6517</v>
      </c>
      <c r="E276" s="8" t="s">
        <v>457</v>
      </c>
      <c r="F276" s="12" t="s">
        <v>458</v>
      </c>
      <c r="G276" s="8" t="s">
        <v>459</v>
      </c>
      <c r="H276" s="3">
        <v>538</v>
      </c>
      <c r="I276" s="12" t="s">
        <v>460</v>
      </c>
      <c r="J276" s="13" t="s">
        <v>6518</v>
      </c>
      <c r="K276" s="8" t="s">
        <v>50</v>
      </c>
      <c r="L276" s="8" t="s">
        <v>120</v>
      </c>
      <c r="M276" s="8" t="s">
        <v>52</v>
      </c>
      <c r="N276" s="8" t="s">
        <v>462</v>
      </c>
      <c r="O276" s="8" t="s">
        <v>54</v>
      </c>
      <c r="P276" s="8" t="s">
        <v>463</v>
      </c>
      <c r="Q276" s="13" t="s">
        <v>464</v>
      </c>
      <c r="R276" s="8" t="s">
        <v>222</v>
      </c>
      <c r="S276" s="3">
        <v>1615</v>
      </c>
      <c r="T276" s="3">
        <v>1</v>
      </c>
      <c r="U276" s="14" t="str">
        <f t="shared" ca="1" si="29"/>
        <v>attunity.com</v>
      </c>
      <c r="V276" s="15" t="str">
        <f t="shared" ca="1" si="30"/>
        <v>domains = domains.concat("attunity.com");</v>
      </c>
      <c r="W276">
        <f>VLOOKUP(C276,'Copy of Pivot Position'!A:C,3,FALSE)</f>
        <v>10</v>
      </c>
      <c r="X276">
        <f>IF(D276="","",COUNTIF($D$1:D275,D276))</f>
        <v>0</v>
      </c>
      <c r="Y276">
        <f>IF(F276="","",COUNTIF($F$1:F276,F276))</f>
        <v>2</v>
      </c>
      <c r="Z276" s="3">
        <v>0</v>
      </c>
      <c r="AA276" s="16">
        <f t="shared" si="28"/>
        <v>0.71</v>
      </c>
      <c r="AB276" s="16"/>
    </row>
    <row r="277" spans="1:28" ht="16" x14ac:dyDescent="0.2">
      <c r="A277" s="8" t="s">
        <v>1488</v>
      </c>
      <c r="B277" s="8" t="s">
        <v>1489</v>
      </c>
      <c r="C277" s="8" t="s">
        <v>32</v>
      </c>
      <c r="D277" s="8" t="s">
        <v>1490</v>
      </c>
      <c r="E277" s="8" t="s">
        <v>1491</v>
      </c>
      <c r="F277" s="12" t="s">
        <v>1379</v>
      </c>
      <c r="G277" s="8" t="s">
        <v>46</v>
      </c>
      <c r="H277" s="3">
        <v>225</v>
      </c>
      <c r="I277" s="12" t="s">
        <v>1492</v>
      </c>
      <c r="J277" s="13" t="s">
        <v>1493</v>
      </c>
      <c r="K277" s="8" t="s">
        <v>50</v>
      </c>
      <c r="L277" s="8" t="s">
        <v>120</v>
      </c>
      <c r="M277" s="8" t="s">
        <v>52</v>
      </c>
      <c r="N277" s="8" t="s">
        <v>1494</v>
      </c>
      <c r="O277" s="8" t="s">
        <v>54</v>
      </c>
      <c r="P277" s="8" t="s">
        <v>1495</v>
      </c>
      <c r="Q277" s="13" t="s">
        <v>1496</v>
      </c>
      <c r="R277" s="8" t="s">
        <v>1497</v>
      </c>
      <c r="S277" s="3">
        <v>1109</v>
      </c>
      <c r="T277" s="3">
        <v>1</v>
      </c>
      <c r="U277" s="14" t="str">
        <f t="shared" ca="1" si="29"/>
        <v>attunity.com</v>
      </c>
      <c r="V277" s="15" t="str">
        <f t="shared" ca="1" si="30"/>
        <v>domains = domains.concat("attunity.com");</v>
      </c>
      <c r="W277">
        <f>VLOOKUP(C277,'Copy of Pivot Position'!A:C,3,FALSE)</f>
        <v>10</v>
      </c>
      <c r="X277">
        <f>IF(D277="","",COUNTIF($D$1:D276,D277))</f>
        <v>0</v>
      </c>
      <c r="Y277">
        <f>IF(F277="","",COUNTIF($F$1:F277,F277))</f>
        <v>1</v>
      </c>
      <c r="AA277" s="16">
        <f t="shared" si="28"/>
        <v>0.70799999999999996</v>
      </c>
      <c r="AB277" s="16"/>
    </row>
    <row r="278" spans="1:28" ht="16" x14ac:dyDescent="0.2">
      <c r="A278" s="8" t="s">
        <v>701</v>
      </c>
      <c r="B278" s="8" t="s">
        <v>6539</v>
      </c>
      <c r="C278" s="8" t="s">
        <v>42</v>
      </c>
      <c r="D278" s="8" t="s">
        <v>6540</v>
      </c>
      <c r="E278" s="8" t="s">
        <v>6541</v>
      </c>
      <c r="F278" s="12" t="s">
        <v>6542</v>
      </c>
      <c r="G278" s="8" t="s">
        <v>1847</v>
      </c>
      <c r="H278" s="3">
        <v>225</v>
      </c>
      <c r="I278" s="12" t="s">
        <v>6543</v>
      </c>
      <c r="J278" s="13" t="s">
        <v>6544</v>
      </c>
      <c r="K278" s="8" t="s">
        <v>50</v>
      </c>
      <c r="L278" s="8" t="s">
        <v>120</v>
      </c>
      <c r="M278" s="8" t="s">
        <v>52</v>
      </c>
      <c r="N278" s="8" t="s">
        <v>1582</v>
      </c>
      <c r="O278" s="8" t="s">
        <v>195</v>
      </c>
      <c r="P278" s="8" t="s">
        <v>6545</v>
      </c>
      <c r="Q278" s="13" t="s">
        <v>1584</v>
      </c>
      <c r="R278" s="8" t="s">
        <v>6546</v>
      </c>
      <c r="S278" s="3">
        <v>2567</v>
      </c>
      <c r="T278" s="3">
        <v>1</v>
      </c>
      <c r="U278" s="14" t="str">
        <f t="shared" ca="1" si="29"/>
        <v>attunity.com</v>
      </c>
      <c r="V278" s="15" t="str">
        <f t="shared" ca="1" si="30"/>
        <v>domains = domains.concat("attunity.com");</v>
      </c>
      <c r="W278">
        <f>VLOOKUP(C278,'Copy of Pivot Position'!A:C,3,FALSE)</f>
        <v>10</v>
      </c>
      <c r="X278">
        <f>IF(D278="","",COUNTIF($D$1:D277,D278))</f>
        <v>0</v>
      </c>
      <c r="Y278">
        <f>IF(F278="","",COUNTIF($F$1:F278,F278))</f>
        <v>1</v>
      </c>
      <c r="AA278" s="16">
        <f t="shared" si="28"/>
        <v>0.70799999999999996</v>
      </c>
      <c r="AB278" s="16"/>
    </row>
    <row r="279" spans="1:28" ht="16" x14ac:dyDescent="0.2">
      <c r="A279" s="8" t="s">
        <v>6556</v>
      </c>
      <c r="B279" s="8" t="s">
        <v>6558</v>
      </c>
      <c r="C279" s="8" t="s">
        <v>304</v>
      </c>
      <c r="D279" s="8" t="s">
        <v>6559</v>
      </c>
      <c r="E279" s="8" t="s">
        <v>6541</v>
      </c>
      <c r="F279" s="12" t="s">
        <v>6542</v>
      </c>
      <c r="G279" s="8" t="s">
        <v>1847</v>
      </c>
      <c r="H279" s="3">
        <v>225</v>
      </c>
      <c r="I279" s="12" t="s">
        <v>6562</v>
      </c>
      <c r="J279" s="13" t="s">
        <v>6564</v>
      </c>
      <c r="K279" s="8" t="s">
        <v>50</v>
      </c>
      <c r="L279" s="8" t="s">
        <v>120</v>
      </c>
      <c r="M279" s="8" t="s">
        <v>52</v>
      </c>
      <c r="N279" s="8" t="s">
        <v>1582</v>
      </c>
      <c r="O279" s="8" t="s">
        <v>195</v>
      </c>
      <c r="P279" s="8" t="s">
        <v>6545</v>
      </c>
      <c r="Q279" s="13" t="s">
        <v>1584</v>
      </c>
      <c r="R279" s="8" t="s">
        <v>6546</v>
      </c>
      <c r="S279" s="3">
        <v>745</v>
      </c>
      <c r="T279" s="3">
        <v>2</v>
      </c>
      <c r="U279" s="14" t="str">
        <f t="shared" ca="1" si="29"/>
        <v>attunity.com</v>
      </c>
      <c r="V279" s="15" t="str">
        <f t="shared" ca="1" si="30"/>
        <v>domains = domains.concat("attunity.com");</v>
      </c>
      <c r="W279">
        <f>VLOOKUP(C279,'Copy of Pivot Position'!A:C,3,FALSE)</f>
        <v>9</v>
      </c>
      <c r="X279">
        <f>IF(D279="","",COUNTIF($D$1:D278,D279))</f>
        <v>0</v>
      </c>
      <c r="Y279">
        <f>IF(F279="","",COUNTIF($F$1:F279,F279))</f>
        <v>2</v>
      </c>
      <c r="Z279" s="3">
        <v>0</v>
      </c>
      <c r="AA279" s="16">
        <f t="shared" si="28"/>
        <v>0.70799999999999996</v>
      </c>
      <c r="AB279" s="16"/>
    </row>
    <row r="280" spans="1:28" ht="13" x14ac:dyDescent="0.15">
      <c r="A280" s="8" t="s">
        <v>4663</v>
      </c>
      <c r="B280" s="8" t="s">
        <v>6578</v>
      </c>
      <c r="C280" s="8" t="s">
        <v>304</v>
      </c>
      <c r="D280" s="8" t="s">
        <v>6579</v>
      </c>
      <c r="E280" s="8" t="s">
        <v>6580</v>
      </c>
      <c r="F280" s="12" t="s">
        <v>6581</v>
      </c>
      <c r="G280" s="8" t="s">
        <v>49</v>
      </c>
      <c r="H280" s="3">
        <v>544</v>
      </c>
      <c r="I280" s="12" t="s">
        <v>6582</v>
      </c>
      <c r="J280" s="13" t="s">
        <v>6583</v>
      </c>
      <c r="K280" s="8" t="s">
        <v>50</v>
      </c>
      <c r="L280" s="8" t="s">
        <v>51</v>
      </c>
      <c r="M280" s="8" t="s">
        <v>52</v>
      </c>
      <c r="N280" s="8" t="s">
        <v>6584</v>
      </c>
      <c r="O280" s="8" t="s">
        <v>54</v>
      </c>
      <c r="P280" s="8" t="s">
        <v>6585</v>
      </c>
      <c r="Q280" s="13" t="s">
        <v>5716</v>
      </c>
      <c r="R280" s="8" t="s">
        <v>6586</v>
      </c>
      <c r="S280" s="3">
        <v>943</v>
      </c>
      <c r="T280" s="3">
        <v>2</v>
      </c>
      <c r="W280">
        <f>VLOOKUP(C280,'Copy of Pivot Position'!A:C,3,FALSE)</f>
        <v>9</v>
      </c>
      <c r="X280">
        <f>IF(D280="","",COUNTIF($D$1:D279,D280))</f>
        <v>0</v>
      </c>
      <c r="Y280">
        <f>IF(F280="","",COUNTIF($F$1:F280,F280))</f>
        <v>1</v>
      </c>
      <c r="AA280" s="16">
        <f t="shared" si="28"/>
        <v>0.70399999999999996</v>
      </c>
      <c r="AB280" s="16"/>
    </row>
    <row r="281" spans="1:28" ht="16" x14ac:dyDescent="0.2">
      <c r="A281" s="8" t="s">
        <v>1586</v>
      </c>
      <c r="B281" s="8" t="s">
        <v>6596</v>
      </c>
      <c r="C281" s="8" t="s">
        <v>42</v>
      </c>
      <c r="D281" s="8" t="s">
        <v>6597</v>
      </c>
      <c r="E281" s="8" t="s">
        <v>6598</v>
      </c>
      <c r="F281" s="12" t="s">
        <v>6599</v>
      </c>
      <c r="G281" s="8" t="s">
        <v>70</v>
      </c>
      <c r="H281" s="3">
        <v>543</v>
      </c>
      <c r="I281" s="12" t="s">
        <v>6600</v>
      </c>
      <c r="J281" s="13" t="s">
        <v>6603</v>
      </c>
      <c r="K281" s="8" t="s">
        <v>50</v>
      </c>
      <c r="L281" s="8" t="s">
        <v>51</v>
      </c>
      <c r="M281" s="8" t="s">
        <v>52</v>
      </c>
      <c r="N281" s="8" t="s">
        <v>1678</v>
      </c>
      <c r="O281" s="8" t="s">
        <v>311</v>
      </c>
      <c r="P281" s="8" t="s">
        <v>6604</v>
      </c>
      <c r="Q281" s="13" t="s">
        <v>2338</v>
      </c>
      <c r="R281" s="8" t="s">
        <v>6605</v>
      </c>
      <c r="S281" s="3">
        <v>601</v>
      </c>
      <c r="T281" s="3">
        <v>2</v>
      </c>
      <c r="U281" s="14" t="str">
        <f ca="1">IFERROR(__xludf.DUMMYFUNCTION("lower( trim ( (REGEXEXTRACT(D281,""^(?:https?:\/\/)?(?:[^@\n]+@)?(?:www\.)?([^:\/\n]+)""))))"),"revature.com")</f>
        <v>revature.com</v>
      </c>
      <c r="V281" s="17" t="str">
        <f ca="1">IF(LEN(TRIM(D281))= 0,"",CONCATENATE("domains = domains.concat(", CHAR(34), U281, CHAR(34), ");"))</f>
        <v>domains = domains.concat("revature.com");</v>
      </c>
      <c r="W281">
        <f>VLOOKUP(C281,'Copy of Pivot Position'!A:C,3,FALSE)</f>
        <v>10</v>
      </c>
      <c r="X281">
        <f>IF(D281="","",COUNTIF($D$1:D280,D281))</f>
        <v>0</v>
      </c>
      <c r="Y281">
        <f>IF(F281="","",COUNTIF($F$1:F281,F281))</f>
        <v>1</v>
      </c>
      <c r="AA281" s="16">
        <f t="shared" si="28"/>
        <v>0.70599999999999996</v>
      </c>
      <c r="AB281" s="16"/>
    </row>
    <row r="282" spans="1:28" ht="16" x14ac:dyDescent="0.2">
      <c r="A282" s="8" t="s">
        <v>6619</v>
      </c>
      <c r="B282" s="8" t="s">
        <v>6620</v>
      </c>
      <c r="C282" s="8" t="s">
        <v>6621</v>
      </c>
      <c r="D282" s="8" t="s">
        <v>6622</v>
      </c>
      <c r="E282" s="8" t="s">
        <v>6623</v>
      </c>
      <c r="F282" s="12" t="s">
        <v>6624</v>
      </c>
      <c r="G282" s="8" t="s">
        <v>6626</v>
      </c>
      <c r="H282" s="3">
        <v>546</v>
      </c>
      <c r="I282" s="12" t="s">
        <v>6628</v>
      </c>
      <c r="J282" s="13" t="s">
        <v>6629</v>
      </c>
      <c r="K282" s="8" t="s">
        <v>50</v>
      </c>
      <c r="L282" s="8" t="s">
        <v>120</v>
      </c>
      <c r="M282" s="8" t="s">
        <v>52</v>
      </c>
      <c r="N282" s="8" t="s">
        <v>73</v>
      </c>
      <c r="O282" s="8" t="s">
        <v>369</v>
      </c>
      <c r="P282" s="8" t="s">
        <v>6630</v>
      </c>
      <c r="Q282" s="13" t="s">
        <v>6631</v>
      </c>
      <c r="R282" s="8" t="s">
        <v>6632</v>
      </c>
      <c r="S282" s="3">
        <v>625</v>
      </c>
      <c r="T282" s="3">
        <v>2</v>
      </c>
      <c r="U282" s="14" t="str">
        <f ca="1">IFERROR(__xludf.DUMMYFUNCTION("lower( trim ( (REGEXEXTRACT(D281,""^(?:https?:\/\/)?(?:[^@\n]+@)?(?:www\.)?([^:\/\n]+)""))))"),"revature.com")</f>
        <v>revature.com</v>
      </c>
      <c r="V282" s="17" t="str">
        <f ca="1">IF(LEN(TRIM(D282))= 0,"",CONCATENATE("domains = domains.concat(", CHAR(34), U282, CHAR(34), ");"))</f>
        <v>domains = domains.concat("revature.com");</v>
      </c>
      <c r="W282">
        <f>VLOOKUP(C282,'Copy of Pivot Position'!A:C,3,FALSE)</f>
        <v>9</v>
      </c>
      <c r="X282">
        <f>IF(D282="","",COUNTIF($D$1:D281,D282))</f>
        <v>0</v>
      </c>
      <c r="Y282">
        <f>IF(F282="","",COUNTIF($F$1:F282,F282))</f>
        <v>1</v>
      </c>
      <c r="AA282" s="16">
        <f t="shared" si="28"/>
        <v>0.70399999999999996</v>
      </c>
      <c r="AB282" s="16"/>
    </row>
    <row r="283" spans="1:28" ht="16" x14ac:dyDescent="0.2">
      <c r="A283" s="8" t="s">
        <v>2520</v>
      </c>
      <c r="B283" s="8" t="s">
        <v>2521</v>
      </c>
      <c r="C283" s="8" t="s">
        <v>180</v>
      </c>
      <c r="D283" s="8" t="s">
        <v>2522</v>
      </c>
      <c r="E283" s="8" t="s">
        <v>2523</v>
      </c>
      <c r="F283" s="12" t="s">
        <v>2313</v>
      </c>
      <c r="G283" s="8" t="s">
        <v>2525</v>
      </c>
      <c r="H283" s="3">
        <v>224</v>
      </c>
      <c r="I283" s="12" t="s">
        <v>2526</v>
      </c>
      <c r="J283" s="13" t="s">
        <v>2527</v>
      </c>
      <c r="K283" s="8" t="s">
        <v>50</v>
      </c>
      <c r="L283" s="8" t="s">
        <v>120</v>
      </c>
      <c r="M283" s="8" t="s">
        <v>483</v>
      </c>
      <c r="N283" s="8" t="s">
        <v>2528</v>
      </c>
      <c r="O283" s="8" t="s">
        <v>653</v>
      </c>
      <c r="P283" s="8" t="s">
        <v>2529</v>
      </c>
      <c r="Q283" s="8" t="s">
        <v>2530</v>
      </c>
      <c r="R283" s="8" t="s">
        <v>2531</v>
      </c>
      <c r="S283" s="3">
        <v>1180</v>
      </c>
      <c r="T283" s="3">
        <v>1</v>
      </c>
      <c r="U283" s="14" t="str">
        <f ca="1">IFERROR(__xludf.DUMMYFUNCTION("lower( trim ( (REGEXEXTRACT(D281,""^(?:https?:\/\/)?(?:[^@\n]+@)?(?:www\.)?([^:\/\n]+)""))))"),"revature.com")</f>
        <v>revature.com</v>
      </c>
      <c r="V283" s="17" t="str">
        <f ca="1">IF(LEN(TRIM(D283))= 0,"",CONCATENATE("domains = domains.concat(", CHAR(34), U283, CHAR(34), ");"))</f>
        <v>domains = domains.concat("revature.com");</v>
      </c>
      <c r="W283">
        <f>VLOOKUP(C283,'Copy of Pivot Position'!A:C,3,FALSE)</f>
        <v>10</v>
      </c>
      <c r="X283">
        <f>IF(D283="","",COUNTIF($D$1:D282,D283))</f>
        <v>0</v>
      </c>
      <c r="Y283">
        <f>IF(F283="","",COUNTIF($F$1:F283,F283))</f>
        <v>1</v>
      </c>
      <c r="AA283" s="16">
        <f t="shared" si="28"/>
        <v>0.70199999999999996</v>
      </c>
      <c r="AB283" s="16"/>
    </row>
    <row r="284" spans="1:28" ht="16" x14ac:dyDescent="0.2">
      <c r="A284" s="8" t="s">
        <v>3113</v>
      </c>
      <c r="B284" s="8" t="s">
        <v>3114</v>
      </c>
      <c r="C284" s="8" t="s">
        <v>42</v>
      </c>
      <c r="D284" s="8" t="s">
        <v>3115</v>
      </c>
      <c r="E284" s="8" t="s">
        <v>3116</v>
      </c>
      <c r="F284" s="12" t="s">
        <v>2884</v>
      </c>
      <c r="G284" s="8" t="s">
        <v>49</v>
      </c>
      <c r="H284" s="3">
        <v>224</v>
      </c>
      <c r="I284" s="12" t="s">
        <v>3118</v>
      </c>
      <c r="J284" s="13" t="s">
        <v>3119</v>
      </c>
      <c r="K284" s="8" t="s">
        <v>50</v>
      </c>
      <c r="L284" s="8" t="s">
        <v>51</v>
      </c>
      <c r="M284" s="8" t="s">
        <v>52</v>
      </c>
      <c r="N284" s="8" t="s">
        <v>193</v>
      </c>
      <c r="O284" s="8" t="s">
        <v>195</v>
      </c>
      <c r="P284" s="8" t="s">
        <v>3120</v>
      </c>
      <c r="Q284" s="13" t="s">
        <v>867</v>
      </c>
      <c r="R284" s="8" t="s">
        <v>3121</v>
      </c>
      <c r="S284" s="3">
        <v>1226</v>
      </c>
      <c r="T284" s="3">
        <v>1</v>
      </c>
      <c r="U284" s="14" t="str">
        <f ca="1">IFERROR(__xludf.DUMMYFUNCTION("lower( trim ( (REGEXEXTRACT(D281,""^(?:https?:\/\/)?(?:[^@\n]+@)?(?:www\.)?([^:\/\n]+)""))))"),"revature.com")</f>
        <v>revature.com</v>
      </c>
      <c r="V284" s="17" t="str">
        <f ca="1">IF(LEN(TRIM(D284))= 0,"",CONCATENATE("domains = domains.concat(", CHAR(34), U284, CHAR(34), ");"))</f>
        <v>domains = domains.concat("revature.com");</v>
      </c>
      <c r="W284">
        <f>VLOOKUP(C284,'Copy of Pivot Position'!A:C,3,FALSE)</f>
        <v>10</v>
      </c>
      <c r="X284">
        <f>IF(D284="","",COUNTIF($D$1:D283,D284))</f>
        <v>0</v>
      </c>
      <c r="Y284">
        <f>IF(F284="","",COUNTIF($F$1:F284,F284))</f>
        <v>1</v>
      </c>
      <c r="AA284" s="16">
        <f t="shared" si="28"/>
        <v>0.70199999999999996</v>
      </c>
      <c r="AB284" s="16"/>
    </row>
    <row r="285" spans="1:28" ht="16" x14ac:dyDescent="0.2">
      <c r="A285" s="8" t="s">
        <v>6667</v>
      </c>
      <c r="B285" s="8" t="s">
        <v>3666</v>
      </c>
      <c r="C285" s="8" t="s">
        <v>42</v>
      </c>
      <c r="D285" s="8" t="s">
        <v>6668</v>
      </c>
      <c r="E285" s="8" t="s">
        <v>6669</v>
      </c>
      <c r="F285" s="12" t="s">
        <v>6670</v>
      </c>
      <c r="G285" s="8" t="s">
        <v>46</v>
      </c>
      <c r="H285" s="3">
        <v>224</v>
      </c>
      <c r="I285" s="12" t="s">
        <v>6673</v>
      </c>
      <c r="J285" s="13" t="s">
        <v>6676</v>
      </c>
      <c r="K285" s="8" t="s">
        <v>50</v>
      </c>
      <c r="L285" s="8" t="s">
        <v>120</v>
      </c>
      <c r="M285" s="8" t="s">
        <v>52</v>
      </c>
      <c r="N285" s="8" t="s">
        <v>84</v>
      </c>
      <c r="O285" s="8" t="s">
        <v>84</v>
      </c>
      <c r="P285" s="8" t="s">
        <v>6677</v>
      </c>
      <c r="Q285" s="13" t="s">
        <v>2623</v>
      </c>
      <c r="R285" s="8" t="s">
        <v>6679</v>
      </c>
      <c r="S285" s="3">
        <v>2465</v>
      </c>
      <c r="T285" s="3">
        <v>1</v>
      </c>
      <c r="U285" s="14" t="str">
        <f ca="1">IFERROR(__xludf.DUMMYFUNCTION("lower( trim ( (REGEXEXTRACT(D281,""^(?:https?:\/\/)?(?:[^@\n]+@)?(?:www\.)?([^:\/\n]+)""))))"),"revature.com")</f>
        <v>revature.com</v>
      </c>
      <c r="V285" s="17" t="str">
        <f ca="1">IF(LEN(TRIM(D285))= 0,"",CONCATENATE("domains = domains.concat(", CHAR(34), U285, CHAR(34), ");"))</f>
        <v>domains = domains.concat("revature.com");</v>
      </c>
      <c r="W285">
        <f>VLOOKUP(C285,'Copy of Pivot Position'!A:C,3,FALSE)</f>
        <v>10</v>
      </c>
      <c r="X285">
        <f>IF(D285="","",COUNTIF($D$1:D284,D285))</f>
        <v>0</v>
      </c>
      <c r="Y285">
        <f>IF(F285="","",COUNTIF($F$1:F285,F285))</f>
        <v>1</v>
      </c>
      <c r="AA285" s="16">
        <f t="shared" si="28"/>
        <v>0.70199999999999996</v>
      </c>
      <c r="AB285" s="16"/>
    </row>
    <row r="286" spans="1:28" ht="13" x14ac:dyDescent="0.15">
      <c r="A286" s="8" t="s">
        <v>6692</v>
      </c>
      <c r="B286" s="8" t="s">
        <v>6693</v>
      </c>
      <c r="C286" s="8" t="s">
        <v>6694</v>
      </c>
      <c r="D286" s="8" t="s">
        <v>6696</v>
      </c>
      <c r="E286" s="8" t="s">
        <v>3116</v>
      </c>
      <c r="F286" s="12" t="s">
        <v>2884</v>
      </c>
      <c r="G286" s="8" t="s">
        <v>49</v>
      </c>
      <c r="H286" s="3">
        <v>224</v>
      </c>
      <c r="I286" s="12" t="s">
        <v>6700</v>
      </c>
      <c r="J286" s="13" t="s">
        <v>6701</v>
      </c>
      <c r="K286" s="8" t="s">
        <v>50</v>
      </c>
      <c r="L286" s="8" t="s">
        <v>51</v>
      </c>
      <c r="M286" s="8" t="s">
        <v>52</v>
      </c>
      <c r="N286" s="8" t="s">
        <v>193</v>
      </c>
      <c r="O286" s="8" t="s">
        <v>195</v>
      </c>
      <c r="P286" s="8" t="s">
        <v>3120</v>
      </c>
      <c r="Q286" s="13" t="s">
        <v>867</v>
      </c>
      <c r="R286" s="8" t="s">
        <v>3121</v>
      </c>
      <c r="S286" s="3">
        <v>496</v>
      </c>
      <c r="T286" s="3">
        <v>2</v>
      </c>
      <c r="V286" s="18"/>
      <c r="W286">
        <f>VLOOKUP(C286,'Copy of Pivot Position'!A:C,3,FALSE)</f>
        <v>9</v>
      </c>
      <c r="X286">
        <f>IF(D286="","",COUNTIF($D$1:D285,D286))</f>
        <v>0</v>
      </c>
      <c r="Y286">
        <f>IF(F286="","",COUNTIF($F$1:F286,F286))</f>
        <v>2</v>
      </c>
      <c r="Z286" s="3">
        <v>0</v>
      </c>
      <c r="AA286" s="16">
        <f t="shared" si="28"/>
        <v>0.70199999999999996</v>
      </c>
      <c r="AB286" s="16"/>
    </row>
    <row r="287" spans="1:28" ht="16" x14ac:dyDescent="0.2">
      <c r="A287" s="8" t="s">
        <v>737</v>
      </c>
      <c r="B287" s="8" t="s">
        <v>6702</v>
      </c>
      <c r="C287" s="8" t="s">
        <v>42</v>
      </c>
      <c r="D287" s="8" t="s">
        <v>6703</v>
      </c>
      <c r="E287" s="8" t="s">
        <v>6704</v>
      </c>
      <c r="F287" s="12" t="s">
        <v>6705</v>
      </c>
      <c r="G287" s="8" t="s">
        <v>70</v>
      </c>
      <c r="H287" s="3">
        <v>550</v>
      </c>
      <c r="I287" s="12" t="s">
        <v>6706</v>
      </c>
      <c r="J287" s="13" t="s">
        <v>6707</v>
      </c>
      <c r="K287" s="8" t="s">
        <v>50</v>
      </c>
      <c r="L287" s="8" t="s">
        <v>51</v>
      </c>
      <c r="M287" s="8" t="s">
        <v>52</v>
      </c>
      <c r="N287" s="8" t="s">
        <v>242</v>
      </c>
      <c r="O287" s="8" t="s">
        <v>54</v>
      </c>
      <c r="P287" s="8" t="s">
        <v>6708</v>
      </c>
      <c r="Q287" s="13" t="s">
        <v>464</v>
      </c>
      <c r="R287" s="8" t="s">
        <v>6711</v>
      </c>
      <c r="S287" s="3">
        <v>2577</v>
      </c>
      <c r="T287" s="3">
        <v>1</v>
      </c>
      <c r="U287" s="14" t="str">
        <f ca="1">IFERROR(__xludf.DUMMYFUNCTION("lower( trim ( (REGEXEXTRACT(D287,""^(?:https?:\/\/)?(?:[^@\n]+@)?(?:www\.)?([^:\/\n]+)""))))"),"tintri.com")</f>
        <v>tintri.com</v>
      </c>
      <c r="V287" s="15" t="str">
        <f ca="1">IF(LEN(TRIM(D287))= 0,"",CONCATENATE("domains = domains.concat(", CHAR(34), U287, CHAR(34), ");"))</f>
        <v>domains = domains.concat("tintri.com");</v>
      </c>
      <c r="W287">
        <f>VLOOKUP(C287,'Copy of Pivot Position'!A:C,3,FALSE)</f>
        <v>10</v>
      </c>
      <c r="X287">
        <f>IF(D287="","",COUNTIF($D$1:D286,D287))</f>
        <v>0</v>
      </c>
      <c r="Y287">
        <f>IF(F287="","",COUNTIF($F$1:F287,F287))</f>
        <v>1</v>
      </c>
      <c r="AA287" s="16">
        <f t="shared" si="28"/>
        <v>0.7</v>
      </c>
      <c r="AB287" s="16"/>
    </row>
    <row r="288" spans="1:28" ht="13" x14ac:dyDescent="0.15">
      <c r="A288" s="8" t="s">
        <v>4156</v>
      </c>
      <c r="B288" s="8" t="s">
        <v>6727</v>
      </c>
      <c r="C288" s="8" t="s">
        <v>6728</v>
      </c>
      <c r="D288" s="8" t="s">
        <v>6729</v>
      </c>
      <c r="E288" s="8" t="s">
        <v>6731</v>
      </c>
      <c r="F288" s="12" t="s">
        <v>6733</v>
      </c>
      <c r="G288" s="8" t="s">
        <v>49</v>
      </c>
      <c r="H288" s="3">
        <v>548</v>
      </c>
      <c r="I288" s="12" t="s">
        <v>6738</v>
      </c>
      <c r="J288" s="13" t="s">
        <v>6739</v>
      </c>
      <c r="K288" s="8" t="s">
        <v>50</v>
      </c>
      <c r="L288" s="8" t="s">
        <v>51</v>
      </c>
      <c r="M288" s="8" t="s">
        <v>52</v>
      </c>
      <c r="N288" s="8" t="s">
        <v>6740</v>
      </c>
      <c r="O288" s="8" t="s">
        <v>781</v>
      </c>
      <c r="P288" s="8" t="s">
        <v>6741</v>
      </c>
      <c r="Q288" s="13" t="s">
        <v>6742</v>
      </c>
      <c r="R288" s="8" t="s">
        <v>222</v>
      </c>
      <c r="S288" s="3">
        <v>622</v>
      </c>
      <c r="T288" s="3">
        <v>2</v>
      </c>
      <c r="V288" s="18"/>
      <c r="W288">
        <f>VLOOKUP(C288,'Copy of Pivot Position'!A:C,3,FALSE)</f>
        <v>10</v>
      </c>
      <c r="X288">
        <f>IF(D288="","",COUNTIF($D$1:D287,D288))</f>
        <v>0</v>
      </c>
      <c r="Y288">
        <f>IF(F288="","",COUNTIF($F$1:F288,F288))</f>
        <v>1</v>
      </c>
      <c r="AA288" s="16">
        <f t="shared" si="28"/>
        <v>0.70199999999999996</v>
      </c>
      <c r="AB288" s="16"/>
    </row>
    <row r="289" spans="1:28" ht="16" x14ac:dyDescent="0.2">
      <c r="A289" s="8" t="s">
        <v>398</v>
      </c>
      <c r="B289" s="8" t="s">
        <v>6743</v>
      </c>
      <c r="C289" s="8" t="s">
        <v>42</v>
      </c>
      <c r="D289" s="8" t="s">
        <v>6744</v>
      </c>
      <c r="E289" s="8" t="s">
        <v>6745</v>
      </c>
      <c r="F289" s="12" t="s">
        <v>6746</v>
      </c>
      <c r="G289" s="8" t="s">
        <v>49</v>
      </c>
      <c r="H289" s="3">
        <v>552</v>
      </c>
      <c r="I289" s="12" t="s">
        <v>6749</v>
      </c>
      <c r="J289" s="13" t="s">
        <v>6750</v>
      </c>
      <c r="K289" s="8" t="s">
        <v>50</v>
      </c>
      <c r="L289" s="8" t="s">
        <v>120</v>
      </c>
      <c r="M289" s="8" t="s">
        <v>52</v>
      </c>
      <c r="N289" s="8" t="s">
        <v>3186</v>
      </c>
      <c r="O289" s="8" t="s">
        <v>210</v>
      </c>
      <c r="P289" s="8" t="s">
        <v>6751</v>
      </c>
      <c r="Q289" s="13" t="s">
        <v>3188</v>
      </c>
      <c r="R289" s="8" t="s">
        <v>222</v>
      </c>
      <c r="S289" s="3">
        <v>673</v>
      </c>
      <c r="T289" s="3">
        <v>2</v>
      </c>
      <c r="U289" s="14" t="str">
        <f t="shared" ref="U289:U296" ca="1" si="31">IFERROR(__xludf.DUMMYFUNCTION("lower( trim ( (REGEXEXTRACT(D289,""^(?:https?:\/\/)?(?:[^@\n]+@)?(?:www\.)?([^:\/\n]+)""))))"),"advancedmd.com")</f>
        <v>advancedmd.com</v>
      </c>
      <c r="V289" s="15" t="str">
        <f t="shared" ref="V289:V296" ca="1" si="32">IF(LEN(TRIM(D289))= 0,"",CONCATENATE("domains = domains.concat(", CHAR(34), U289, CHAR(34), ");"))</f>
        <v>domains = domains.concat("advancedmd.com");</v>
      </c>
      <c r="W289">
        <f>VLOOKUP(C289,'Copy of Pivot Position'!A:C,3,FALSE)</f>
        <v>10</v>
      </c>
      <c r="X289">
        <f>IF(D289="","",COUNTIF($D$1:D288,D289))</f>
        <v>0</v>
      </c>
      <c r="Y289">
        <f>IF(F289="","",COUNTIF($F$1:F289,F289))</f>
        <v>1</v>
      </c>
      <c r="AA289" s="16">
        <f t="shared" si="28"/>
        <v>0.7</v>
      </c>
      <c r="AB289" s="16"/>
    </row>
    <row r="290" spans="1:28" ht="16" x14ac:dyDescent="0.2">
      <c r="A290" s="8" t="s">
        <v>4242</v>
      </c>
      <c r="B290" s="8" t="s">
        <v>4244</v>
      </c>
      <c r="C290" s="8" t="s">
        <v>42</v>
      </c>
      <c r="D290" s="8" t="s">
        <v>4247</v>
      </c>
      <c r="E290" s="8" t="s">
        <v>4249</v>
      </c>
      <c r="F290" s="12" t="s">
        <v>3929</v>
      </c>
      <c r="G290" s="8" t="s">
        <v>3361</v>
      </c>
      <c r="H290" s="3">
        <v>555</v>
      </c>
      <c r="I290" s="12" t="s">
        <v>4252</v>
      </c>
      <c r="J290" s="13" t="s">
        <v>4255</v>
      </c>
      <c r="K290" s="8" t="s">
        <v>50</v>
      </c>
      <c r="L290" s="8" t="s">
        <v>51</v>
      </c>
      <c r="M290" s="8" t="s">
        <v>52</v>
      </c>
      <c r="N290" s="8" t="s">
        <v>2247</v>
      </c>
      <c r="O290" s="8" t="s">
        <v>54</v>
      </c>
      <c r="P290" s="8" t="s">
        <v>4256</v>
      </c>
      <c r="Q290" s="13" t="s">
        <v>2249</v>
      </c>
      <c r="R290" s="8" t="s">
        <v>4257</v>
      </c>
      <c r="S290" s="3">
        <v>1317</v>
      </c>
      <c r="T290" s="3">
        <v>1</v>
      </c>
      <c r="U290" s="14" t="str">
        <f t="shared" ca="1" si="31"/>
        <v>advancedmd.com</v>
      </c>
      <c r="V290" s="15" t="str">
        <f t="shared" ca="1" si="32"/>
        <v>domains = domains.concat("advancedmd.com");</v>
      </c>
      <c r="W290">
        <f>VLOOKUP(C290,'Copy of Pivot Position'!A:C,3,FALSE)</f>
        <v>10</v>
      </c>
      <c r="X290">
        <f>IF(D290="","",COUNTIF($D$1:D289,D290))</f>
        <v>0</v>
      </c>
      <c r="Y290">
        <f>IF(F290="","",COUNTIF($F$1:F290,F290))</f>
        <v>1</v>
      </c>
      <c r="AA290" s="16">
        <f t="shared" si="28"/>
        <v>0.69599999999999995</v>
      </c>
      <c r="AB290" s="16"/>
    </row>
    <row r="291" spans="1:28" ht="16" x14ac:dyDescent="0.2">
      <c r="A291" s="8" t="s">
        <v>6778</v>
      </c>
      <c r="B291" s="8" t="s">
        <v>6779</v>
      </c>
      <c r="C291" s="8" t="s">
        <v>42</v>
      </c>
      <c r="D291" s="8" t="s">
        <v>6780</v>
      </c>
      <c r="E291" s="8" t="s">
        <v>6781</v>
      </c>
      <c r="F291" s="12" t="s">
        <v>6782</v>
      </c>
      <c r="G291" s="8" t="s">
        <v>49</v>
      </c>
      <c r="H291" s="3">
        <v>555</v>
      </c>
      <c r="I291" s="12" t="s">
        <v>6789</v>
      </c>
      <c r="J291" s="13" t="s">
        <v>6790</v>
      </c>
      <c r="K291" s="8" t="s">
        <v>50</v>
      </c>
      <c r="L291" s="8" t="s">
        <v>120</v>
      </c>
      <c r="M291" s="8" t="s">
        <v>52</v>
      </c>
      <c r="N291" s="8" t="s">
        <v>642</v>
      </c>
      <c r="O291" s="8" t="s">
        <v>3481</v>
      </c>
      <c r="P291" s="8" t="s">
        <v>6793</v>
      </c>
      <c r="Q291" s="13" t="s">
        <v>3179</v>
      </c>
      <c r="R291" s="8" t="s">
        <v>6796</v>
      </c>
      <c r="S291" s="3">
        <v>2375</v>
      </c>
      <c r="T291" s="3">
        <v>1</v>
      </c>
      <c r="U291" s="14" t="str">
        <f t="shared" ca="1" si="31"/>
        <v>advancedmd.com</v>
      </c>
      <c r="V291" s="15" t="str">
        <f t="shared" ca="1" si="32"/>
        <v>domains = domains.concat("advancedmd.com");</v>
      </c>
      <c r="W291">
        <f>VLOOKUP(C291,'Copy of Pivot Position'!A:C,3,FALSE)</f>
        <v>10</v>
      </c>
      <c r="X291">
        <f>IF(D291="","",COUNTIF($D$1:D290,D291))</f>
        <v>0</v>
      </c>
      <c r="Y291">
        <f>IF(F291="","",COUNTIF($F$1:F291,F291))</f>
        <v>1</v>
      </c>
      <c r="AA291" s="16">
        <f t="shared" si="28"/>
        <v>0.69599999999999995</v>
      </c>
      <c r="AB291" s="16"/>
    </row>
    <row r="292" spans="1:28" ht="16" x14ac:dyDescent="0.2">
      <c r="A292" s="8" t="s">
        <v>397</v>
      </c>
      <c r="B292" s="8" t="s">
        <v>6810</v>
      </c>
      <c r="C292" s="8" t="s">
        <v>42</v>
      </c>
      <c r="D292" s="8" t="s">
        <v>6811</v>
      </c>
      <c r="E292" s="8" t="s">
        <v>6812</v>
      </c>
      <c r="F292" s="12" t="s">
        <v>6813</v>
      </c>
      <c r="G292" s="8" t="s">
        <v>49</v>
      </c>
      <c r="H292" s="3">
        <v>223</v>
      </c>
      <c r="I292" s="12" t="s">
        <v>6814</v>
      </c>
      <c r="J292" s="13" t="s">
        <v>6815</v>
      </c>
      <c r="K292" s="8" t="s">
        <v>50</v>
      </c>
      <c r="L292" s="8" t="s">
        <v>51</v>
      </c>
      <c r="M292" s="8" t="s">
        <v>52</v>
      </c>
      <c r="N292" s="8" t="s">
        <v>73</v>
      </c>
      <c r="O292" s="8" t="s">
        <v>222</v>
      </c>
      <c r="P292" s="8" t="s">
        <v>5092</v>
      </c>
      <c r="Q292" s="13" t="s">
        <v>582</v>
      </c>
      <c r="R292" s="8" t="s">
        <v>6819</v>
      </c>
      <c r="S292" s="3">
        <v>2537</v>
      </c>
      <c r="T292" s="3">
        <v>1</v>
      </c>
      <c r="U292" s="14" t="str">
        <f t="shared" ca="1" si="31"/>
        <v>advancedmd.com</v>
      </c>
      <c r="V292" s="15" t="str">
        <f t="shared" ca="1" si="32"/>
        <v>domains = domains.concat("advancedmd.com");</v>
      </c>
      <c r="W292">
        <f>VLOOKUP(C292,'Copy of Pivot Position'!A:C,3,FALSE)</f>
        <v>10</v>
      </c>
      <c r="X292">
        <f>IF(D292="","",COUNTIF($D$1:D291,D292))</f>
        <v>0</v>
      </c>
      <c r="Y292">
        <f>IF(F292="","",COUNTIF($F$1:F292,F292))</f>
        <v>1</v>
      </c>
      <c r="AA292" s="16">
        <f t="shared" si="28"/>
        <v>0.69599999999999995</v>
      </c>
      <c r="AB292" s="16"/>
    </row>
    <row r="293" spans="1:28" ht="16" x14ac:dyDescent="0.2">
      <c r="A293" s="8" t="s">
        <v>1839</v>
      </c>
      <c r="B293" s="8" t="s">
        <v>6827</v>
      </c>
      <c r="C293" s="8" t="s">
        <v>42</v>
      </c>
      <c r="D293" s="8" t="s">
        <v>6828</v>
      </c>
      <c r="E293" s="8" t="s">
        <v>6830</v>
      </c>
      <c r="F293" s="12" t="s">
        <v>6831</v>
      </c>
      <c r="G293" s="8" t="s">
        <v>70</v>
      </c>
      <c r="H293" s="3">
        <v>223</v>
      </c>
      <c r="I293" s="12" t="s">
        <v>6832</v>
      </c>
      <c r="J293" s="13" t="s">
        <v>6833</v>
      </c>
      <c r="K293" s="8" t="s">
        <v>50</v>
      </c>
      <c r="L293" s="8" t="s">
        <v>51</v>
      </c>
      <c r="M293" s="8" t="s">
        <v>52</v>
      </c>
      <c r="N293" s="8" t="s">
        <v>6834</v>
      </c>
      <c r="O293" s="8" t="s">
        <v>4669</v>
      </c>
      <c r="P293" s="8" t="s">
        <v>6835</v>
      </c>
      <c r="Q293" s="13" t="s">
        <v>6836</v>
      </c>
      <c r="R293" s="8" t="s">
        <v>6837</v>
      </c>
      <c r="S293" s="3">
        <v>697</v>
      </c>
      <c r="T293" s="3">
        <v>2</v>
      </c>
      <c r="U293" s="14" t="str">
        <f t="shared" ca="1" si="31"/>
        <v>advancedmd.com</v>
      </c>
      <c r="V293" s="15" t="str">
        <f t="shared" ca="1" si="32"/>
        <v>domains = domains.concat("advancedmd.com");</v>
      </c>
      <c r="W293">
        <f>VLOOKUP(C293,'Copy of Pivot Position'!A:C,3,FALSE)</f>
        <v>10</v>
      </c>
      <c r="X293">
        <f>IF(D293="","",COUNTIF($D$1:D292,D293))</f>
        <v>0</v>
      </c>
      <c r="Y293">
        <f>IF(F293="","",COUNTIF($F$1:F293,F293))</f>
        <v>1</v>
      </c>
      <c r="AA293" s="16">
        <f t="shared" si="28"/>
        <v>0.69599999999999995</v>
      </c>
      <c r="AB293" s="16"/>
    </row>
    <row r="294" spans="1:28" ht="16" x14ac:dyDescent="0.2">
      <c r="A294" s="8" t="s">
        <v>476</v>
      </c>
      <c r="B294" s="8" t="s">
        <v>6846</v>
      </c>
      <c r="C294" s="8" t="s">
        <v>304</v>
      </c>
      <c r="D294" s="8" t="s">
        <v>6847</v>
      </c>
      <c r="E294" s="8" t="s">
        <v>6848</v>
      </c>
      <c r="F294" s="12" t="s">
        <v>6849</v>
      </c>
      <c r="G294" s="8" t="s">
        <v>46</v>
      </c>
      <c r="H294" s="3">
        <v>223</v>
      </c>
      <c r="I294" s="12" t="s">
        <v>6850</v>
      </c>
      <c r="J294" s="13" t="s">
        <v>6851</v>
      </c>
      <c r="K294" s="8" t="s">
        <v>50</v>
      </c>
      <c r="L294" s="8" t="s">
        <v>120</v>
      </c>
      <c r="M294" s="8" t="s">
        <v>52</v>
      </c>
      <c r="N294" s="8" t="s">
        <v>84</v>
      </c>
      <c r="O294" s="8" t="s">
        <v>85</v>
      </c>
      <c r="P294" s="8" t="s">
        <v>6852</v>
      </c>
      <c r="Q294" s="13" t="s">
        <v>3827</v>
      </c>
      <c r="R294" s="8" t="s">
        <v>6853</v>
      </c>
      <c r="S294" s="3">
        <v>616</v>
      </c>
      <c r="T294" s="3">
        <v>2</v>
      </c>
      <c r="U294" s="14" t="str">
        <f t="shared" ca="1" si="31"/>
        <v>advancedmd.com</v>
      </c>
      <c r="V294" s="15" t="str">
        <f t="shared" ca="1" si="32"/>
        <v>domains = domains.concat("advancedmd.com");</v>
      </c>
      <c r="W294">
        <f>VLOOKUP(C294,'Copy of Pivot Position'!A:C,3,FALSE)</f>
        <v>9</v>
      </c>
      <c r="X294">
        <f>IF(D294="","",COUNTIF($D$1:D293,D294))</f>
        <v>0</v>
      </c>
      <c r="Y294">
        <f>IF(F294="","",COUNTIF($F$1:F294,F294))</f>
        <v>1</v>
      </c>
      <c r="AA294" s="16">
        <f t="shared" si="28"/>
        <v>0.69599999999999995</v>
      </c>
      <c r="AB294" s="16"/>
    </row>
    <row r="295" spans="1:28" ht="16" x14ac:dyDescent="0.2">
      <c r="A295" s="8" t="s">
        <v>1864</v>
      </c>
      <c r="B295" s="8" t="s">
        <v>6862</v>
      </c>
      <c r="C295" s="8" t="s">
        <v>42</v>
      </c>
      <c r="D295" s="8" t="s">
        <v>6863</v>
      </c>
      <c r="E295" s="8" t="s">
        <v>6864</v>
      </c>
      <c r="F295" s="12" t="s">
        <v>6865</v>
      </c>
      <c r="G295" s="8" t="s">
        <v>49</v>
      </c>
      <c r="H295" s="3">
        <v>556</v>
      </c>
      <c r="I295" s="12" t="s">
        <v>6866</v>
      </c>
      <c r="J295" s="13" t="s">
        <v>6867</v>
      </c>
      <c r="K295" s="8" t="s">
        <v>50</v>
      </c>
      <c r="L295" s="8" t="s">
        <v>120</v>
      </c>
      <c r="M295" s="8" t="s">
        <v>52</v>
      </c>
      <c r="N295" s="8" t="s">
        <v>6868</v>
      </c>
      <c r="O295" s="8" t="s">
        <v>1593</v>
      </c>
      <c r="P295" s="8" t="s">
        <v>6869</v>
      </c>
      <c r="Q295" s="13" t="s">
        <v>3188</v>
      </c>
      <c r="R295" s="8" t="s">
        <v>6870</v>
      </c>
      <c r="S295" s="3">
        <v>2244</v>
      </c>
      <c r="T295" s="3">
        <v>1</v>
      </c>
      <c r="U295" s="14" t="str">
        <f t="shared" ca="1" si="31"/>
        <v>advancedmd.com</v>
      </c>
      <c r="V295" s="15" t="str">
        <f t="shared" ca="1" si="32"/>
        <v>domains = domains.concat("advancedmd.com");</v>
      </c>
      <c r="W295">
        <f>VLOOKUP(C295,'Copy of Pivot Position'!A:C,3,FALSE)</f>
        <v>10</v>
      </c>
      <c r="X295">
        <f>IF(D295="","",COUNTIF($D$1:D294,D295))</f>
        <v>0</v>
      </c>
      <c r="Y295">
        <f>IF(F295="","",COUNTIF($F$1:F295,F295))</f>
        <v>1</v>
      </c>
      <c r="AA295" s="16">
        <f t="shared" si="28"/>
        <v>0.69399999999999995</v>
      </c>
      <c r="AB295" s="16"/>
    </row>
    <row r="296" spans="1:28" ht="16" x14ac:dyDescent="0.2">
      <c r="A296" s="8" t="s">
        <v>5464</v>
      </c>
      <c r="B296" s="8" t="s">
        <v>5465</v>
      </c>
      <c r="C296" s="8" t="s">
        <v>42</v>
      </c>
      <c r="D296" s="8" t="s">
        <v>5466</v>
      </c>
      <c r="E296" s="8" t="s">
        <v>5467</v>
      </c>
      <c r="F296" s="12" t="s">
        <v>5233</v>
      </c>
      <c r="G296" s="8" t="s">
        <v>384</v>
      </c>
      <c r="H296" s="3">
        <v>222</v>
      </c>
      <c r="I296" s="12" t="s">
        <v>5469</v>
      </c>
      <c r="J296" s="13" t="s">
        <v>5470</v>
      </c>
      <c r="K296" s="8" t="s">
        <v>50</v>
      </c>
      <c r="L296" s="8" t="s">
        <v>120</v>
      </c>
      <c r="M296" s="8" t="s">
        <v>52</v>
      </c>
      <c r="N296" s="8" t="s">
        <v>5471</v>
      </c>
      <c r="O296" s="8" t="s">
        <v>2584</v>
      </c>
      <c r="P296" s="8" t="s">
        <v>5472</v>
      </c>
      <c r="Q296" s="13" t="s">
        <v>5473</v>
      </c>
      <c r="R296" s="8" t="s">
        <v>5474</v>
      </c>
      <c r="S296" s="3">
        <v>1438</v>
      </c>
      <c r="T296" s="3">
        <v>1</v>
      </c>
      <c r="U296" s="14" t="str">
        <f t="shared" ca="1" si="31"/>
        <v>advancedmd.com</v>
      </c>
      <c r="V296" s="17" t="str">
        <f t="shared" ca="1" si="32"/>
        <v>domains = domains.concat("advancedmd.com");</v>
      </c>
      <c r="W296">
        <f>VLOOKUP(C296,'Copy of Pivot Position'!A:C,3,FALSE)</f>
        <v>10</v>
      </c>
      <c r="X296">
        <f>IF(D296="","",COUNTIF($D$1:D295,D296))</f>
        <v>0</v>
      </c>
      <c r="Y296">
        <f>IF(F296="","",COUNTIF($F$1:F296,F296))</f>
        <v>1</v>
      </c>
      <c r="AA296" s="16">
        <f t="shared" si="28"/>
        <v>0.69199999999999995</v>
      </c>
      <c r="AB296" s="16"/>
    </row>
    <row r="297" spans="1:28" ht="13" x14ac:dyDescent="0.15">
      <c r="A297" s="8" t="s">
        <v>476</v>
      </c>
      <c r="B297" s="8" t="s">
        <v>6886</v>
      </c>
      <c r="C297" s="8" t="s">
        <v>304</v>
      </c>
      <c r="D297" s="8" t="s">
        <v>6887</v>
      </c>
      <c r="E297" s="8" t="s">
        <v>6888</v>
      </c>
      <c r="F297" s="12" t="s">
        <v>6889</v>
      </c>
      <c r="G297" s="8" t="s">
        <v>6890</v>
      </c>
      <c r="H297" s="3">
        <v>222</v>
      </c>
      <c r="I297" s="12" t="s">
        <v>6891</v>
      </c>
      <c r="J297" s="13" t="s">
        <v>6893</v>
      </c>
      <c r="K297" s="8" t="s">
        <v>50</v>
      </c>
      <c r="L297" s="8" t="s">
        <v>51</v>
      </c>
      <c r="M297" s="8" t="s">
        <v>52</v>
      </c>
      <c r="N297" s="8" t="s">
        <v>1678</v>
      </c>
      <c r="O297" s="8" t="s">
        <v>311</v>
      </c>
      <c r="P297" s="8" t="s">
        <v>6896</v>
      </c>
      <c r="Q297" s="13" t="s">
        <v>1681</v>
      </c>
      <c r="R297" s="8" t="s">
        <v>6897</v>
      </c>
      <c r="S297" s="3">
        <v>141</v>
      </c>
      <c r="T297" s="3">
        <v>2</v>
      </c>
      <c r="W297">
        <f>VLOOKUP(C297,'Copy of Pivot Position'!A:C,3,FALSE)</f>
        <v>9</v>
      </c>
      <c r="X297">
        <f>IF(D297="","",COUNTIF($D$1:D296,D297))</f>
        <v>0</v>
      </c>
      <c r="Y297">
        <f>IF(F297="","",COUNTIF($F$1:F297,F297))</f>
        <v>1</v>
      </c>
      <c r="AA297" s="16">
        <f t="shared" si="28"/>
        <v>0.69199999999999995</v>
      </c>
      <c r="AB297" s="16"/>
    </row>
    <row r="298" spans="1:28" ht="16" x14ac:dyDescent="0.2">
      <c r="A298" s="8" t="s">
        <v>338</v>
      </c>
      <c r="B298" s="8" t="s">
        <v>6905</v>
      </c>
      <c r="C298" s="8" t="s">
        <v>42</v>
      </c>
      <c r="D298" s="8" t="s">
        <v>6906</v>
      </c>
      <c r="E298" s="8" t="s">
        <v>6907</v>
      </c>
      <c r="F298" s="12" t="s">
        <v>6908</v>
      </c>
      <c r="G298" s="8" t="s">
        <v>70</v>
      </c>
      <c r="H298" s="3">
        <v>221</v>
      </c>
      <c r="I298" s="12" t="s">
        <v>6909</v>
      </c>
      <c r="J298" s="13" t="s">
        <v>6910</v>
      </c>
      <c r="K298" s="8" t="s">
        <v>50</v>
      </c>
      <c r="L298" s="8" t="s">
        <v>51</v>
      </c>
      <c r="M298" s="8" t="s">
        <v>52</v>
      </c>
      <c r="N298" s="8" t="s">
        <v>1278</v>
      </c>
      <c r="O298" s="8" t="s">
        <v>97</v>
      </c>
      <c r="P298" s="8" t="s">
        <v>6911</v>
      </c>
      <c r="Q298" s="8" t="s">
        <v>6912</v>
      </c>
      <c r="R298" s="8" t="s">
        <v>6913</v>
      </c>
      <c r="S298" s="3">
        <v>2623</v>
      </c>
      <c r="T298" s="3">
        <v>1</v>
      </c>
      <c r="U298" s="14" t="str">
        <f t="shared" ref="U298:U304" ca="1" si="33">IFERROR(__xludf.DUMMYFUNCTION("lower( trim ( (REGEXEXTRACT(D298,""^(?:https?:\/\/)?(?:[^@\n]+@)?(?:www\.)?([^:\/\n]+)""))))"),"skytap.com")</f>
        <v>skytap.com</v>
      </c>
      <c r="V298" s="17" t="str">
        <f t="shared" ref="V298:V304" ca="1" si="34">IF(LEN(TRIM(D298))= 0,"",CONCATENATE("domains = domains.concat(", CHAR(34), U298, CHAR(34), ");"))</f>
        <v>domains = domains.concat("skytap.com");</v>
      </c>
      <c r="W298">
        <f>VLOOKUP(C298,'Copy of Pivot Position'!A:C,3,FALSE)</f>
        <v>10</v>
      </c>
      <c r="X298">
        <f>IF(D298="","",COUNTIF($D$1:D297,D298))</f>
        <v>0</v>
      </c>
      <c r="Y298">
        <f>IF(F298="","",COUNTIF($F$1:F298,F298))</f>
        <v>1</v>
      </c>
      <c r="AA298" s="16">
        <f t="shared" si="28"/>
        <v>0.69</v>
      </c>
      <c r="AB298" s="16"/>
    </row>
    <row r="299" spans="1:28" ht="16" x14ac:dyDescent="0.2">
      <c r="A299" s="8" t="s">
        <v>6939</v>
      </c>
      <c r="B299" s="8" t="s">
        <v>2252</v>
      </c>
      <c r="C299" s="8" t="s">
        <v>3339</v>
      </c>
      <c r="D299" s="8" t="s">
        <v>6941</v>
      </c>
      <c r="E299" s="8" t="s">
        <v>6942</v>
      </c>
      <c r="F299" s="12" t="s">
        <v>6943</v>
      </c>
      <c r="G299" s="8" t="s">
        <v>49</v>
      </c>
      <c r="H299" s="3">
        <v>221</v>
      </c>
      <c r="I299" s="12" t="s">
        <v>6944</v>
      </c>
      <c r="J299" s="13" t="s">
        <v>6945</v>
      </c>
      <c r="K299" s="8" t="s">
        <v>50</v>
      </c>
      <c r="L299" s="8" t="s">
        <v>120</v>
      </c>
      <c r="M299" s="8" t="s">
        <v>52</v>
      </c>
      <c r="N299" s="8" t="s">
        <v>174</v>
      </c>
      <c r="O299" s="8" t="s">
        <v>175</v>
      </c>
      <c r="P299" s="8" t="s">
        <v>6946</v>
      </c>
      <c r="Q299" s="13" t="s">
        <v>6947</v>
      </c>
      <c r="R299" s="8" t="s">
        <v>6948</v>
      </c>
      <c r="S299" s="3">
        <v>661</v>
      </c>
      <c r="T299" s="3">
        <v>2</v>
      </c>
      <c r="U299" s="14" t="str">
        <f t="shared" ca="1" si="33"/>
        <v>skytap.com</v>
      </c>
      <c r="V299" s="17" t="str">
        <f t="shared" ca="1" si="34"/>
        <v>domains = domains.concat("skytap.com");</v>
      </c>
      <c r="W299">
        <f>VLOOKUP(C299,'Copy of Pivot Position'!A:C,3,FALSE)</f>
        <v>10</v>
      </c>
      <c r="X299">
        <f>IF(D299="","",COUNTIF($D$1:D298,D299))</f>
        <v>0</v>
      </c>
      <c r="Y299">
        <f>IF(F299="","",COUNTIF($F$1:F299,F299))</f>
        <v>1</v>
      </c>
      <c r="AA299" s="16">
        <f t="shared" si="28"/>
        <v>0.69</v>
      </c>
      <c r="AB299" s="16"/>
    </row>
    <row r="300" spans="1:28" ht="16" x14ac:dyDescent="0.2">
      <c r="A300" s="8" t="s">
        <v>1037</v>
      </c>
      <c r="B300" s="8" t="s">
        <v>1281</v>
      </c>
      <c r="C300" s="8" t="s">
        <v>1282</v>
      </c>
      <c r="D300" s="8" t="s">
        <v>1283</v>
      </c>
      <c r="E300" s="8" t="s">
        <v>1284</v>
      </c>
      <c r="F300" s="12" t="s">
        <v>1207</v>
      </c>
      <c r="G300" s="8" t="s">
        <v>49</v>
      </c>
      <c r="H300" s="3">
        <v>561</v>
      </c>
      <c r="I300" s="12" t="s">
        <v>1286</v>
      </c>
      <c r="J300" s="13" t="s">
        <v>1287</v>
      </c>
      <c r="K300" s="8" t="s">
        <v>50</v>
      </c>
      <c r="L300" s="8" t="s">
        <v>51</v>
      </c>
      <c r="M300" s="8" t="s">
        <v>52</v>
      </c>
      <c r="N300" s="8" t="s">
        <v>1137</v>
      </c>
      <c r="O300" s="8" t="s">
        <v>54</v>
      </c>
      <c r="P300" s="8" t="s">
        <v>1288</v>
      </c>
      <c r="Q300" s="13" t="s">
        <v>1289</v>
      </c>
      <c r="R300" s="8" t="s">
        <v>1290</v>
      </c>
      <c r="S300" s="3">
        <v>1092</v>
      </c>
      <c r="T300" s="3">
        <v>1</v>
      </c>
      <c r="U300" s="14" t="str">
        <f t="shared" ca="1" si="33"/>
        <v>skytap.com</v>
      </c>
      <c r="V300" s="17" t="str">
        <f t="shared" ca="1" si="34"/>
        <v>domains = domains.concat("skytap.com");</v>
      </c>
      <c r="W300">
        <f>VLOOKUP(C300,'Copy of Pivot Position'!A:C,3,FALSE)</f>
        <v>10</v>
      </c>
      <c r="X300">
        <f>IF(D300="","",COUNTIF($D$1:D299,D300))</f>
        <v>0</v>
      </c>
      <c r="Y300">
        <f>IF(F300="","",COUNTIF($F$1:F300,F300))</f>
        <v>1</v>
      </c>
      <c r="AA300" s="16">
        <f t="shared" si="28"/>
        <v>0.69</v>
      </c>
      <c r="AB300" s="16"/>
    </row>
    <row r="301" spans="1:28" ht="16" x14ac:dyDescent="0.2">
      <c r="A301" s="8" t="s">
        <v>1252</v>
      </c>
      <c r="B301" s="8" t="s">
        <v>6965</v>
      </c>
      <c r="C301" s="8" t="s">
        <v>304</v>
      </c>
      <c r="D301" s="8" t="s">
        <v>6966</v>
      </c>
      <c r="E301" s="8" t="s">
        <v>6967</v>
      </c>
      <c r="F301" s="12" t="s">
        <v>6968</v>
      </c>
      <c r="G301" s="8" t="s">
        <v>46</v>
      </c>
      <c r="H301" s="3">
        <v>561</v>
      </c>
      <c r="I301" s="12" t="s">
        <v>6969</v>
      </c>
      <c r="J301" s="13" t="s">
        <v>6970</v>
      </c>
      <c r="K301" s="8" t="s">
        <v>50</v>
      </c>
      <c r="L301" s="8" t="s">
        <v>120</v>
      </c>
      <c r="M301" s="8" t="s">
        <v>52</v>
      </c>
      <c r="N301" s="8" t="s">
        <v>73</v>
      </c>
      <c r="O301" s="8" t="s">
        <v>54</v>
      </c>
      <c r="P301" s="8" t="s">
        <v>6971</v>
      </c>
      <c r="Q301" s="13" t="s">
        <v>3423</v>
      </c>
      <c r="R301" s="8" t="s">
        <v>6972</v>
      </c>
      <c r="S301" s="3">
        <v>772</v>
      </c>
      <c r="T301" s="3">
        <v>2</v>
      </c>
      <c r="U301" s="14" t="str">
        <f t="shared" ca="1" si="33"/>
        <v>skytap.com</v>
      </c>
      <c r="V301" s="15" t="str">
        <f t="shared" ca="1" si="34"/>
        <v>domains = domains.concat("skytap.com");</v>
      </c>
      <c r="W301">
        <f>VLOOKUP(C301,'Copy of Pivot Position'!A:C,3,FALSE)</f>
        <v>9</v>
      </c>
      <c r="X301">
        <f>IF(D301="","",COUNTIF($D$1:D300,D301))</f>
        <v>0</v>
      </c>
      <c r="Y301">
        <f>IF(F301="","",COUNTIF($F$1:F301,F301))</f>
        <v>1</v>
      </c>
      <c r="AA301" s="16">
        <f t="shared" si="28"/>
        <v>0.69</v>
      </c>
      <c r="AB301" s="16"/>
    </row>
    <row r="302" spans="1:28" ht="16" x14ac:dyDescent="0.2">
      <c r="A302" s="8" t="s">
        <v>4662</v>
      </c>
      <c r="B302" s="8" t="s">
        <v>4663</v>
      </c>
      <c r="C302" s="8" t="s">
        <v>42</v>
      </c>
      <c r="D302" s="8" t="s">
        <v>4664</v>
      </c>
      <c r="E302" s="8" t="s">
        <v>4665</v>
      </c>
      <c r="F302" s="12" t="s">
        <v>4365</v>
      </c>
      <c r="G302" s="8" t="s">
        <v>326</v>
      </c>
      <c r="H302" s="3">
        <v>562</v>
      </c>
      <c r="I302" s="12" t="s">
        <v>4667</v>
      </c>
      <c r="J302" s="13" t="s">
        <v>4668</v>
      </c>
      <c r="K302" s="8" t="s">
        <v>50</v>
      </c>
      <c r="L302" s="8" t="s">
        <v>120</v>
      </c>
      <c r="M302" s="8" t="s">
        <v>52</v>
      </c>
      <c r="N302" s="8" t="s">
        <v>234</v>
      </c>
      <c r="O302" s="8" t="s">
        <v>4669</v>
      </c>
      <c r="P302" s="8" t="s">
        <v>4670</v>
      </c>
      <c r="Q302" s="13" t="s">
        <v>4671</v>
      </c>
      <c r="R302" s="8" t="s">
        <v>4672</v>
      </c>
      <c r="S302" s="3">
        <v>1353</v>
      </c>
      <c r="T302" s="3">
        <v>1</v>
      </c>
      <c r="U302" s="14" t="str">
        <f t="shared" ca="1" si="33"/>
        <v>skytap.com</v>
      </c>
      <c r="V302" s="15" t="str">
        <f t="shared" ca="1" si="34"/>
        <v>domains = domains.concat("skytap.com");</v>
      </c>
      <c r="W302">
        <f>VLOOKUP(C302,'Copy of Pivot Position'!A:C,3,FALSE)</f>
        <v>10</v>
      </c>
      <c r="X302">
        <f>IF(D302="","",COUNTIF($D$1:D301,D302))</f>
        <v>0</v>
      </c>
      <c r="Y302">
        <f>IF(F302="","",COUNTIF($F$1:F302,F302))</f>
        <v>1</v>
      </c>
      <c r="AA302" s="16">
        <f t="shared" si="28"/>
        <v>0.68799999999999994</v>
      </c>
      <c r="AB302" s="16"/>
    </row>
    <row r="303" spans="1:28" ht="16" x14ac:dyDescent="0.2">
      <c r="A303" s="8" t="s">
        <v>6988</v>
      </c>
      <c r="B303" s="8" t="s">
        <v>6989</v>
      </c>
      <c r="C303" s="8" t="s">
        <v>42</v>
      </c>
      <c r="D303" s="8" t="s">
        <v>6990</v>
      </c>
      <c r="E303" s="8" t="s">
        <v>6991</v>
      </c>
      <c r="F303" s="12" t="s">
        <v>6992</v>
      </c>
      <c r="G303" s="8" t="s">
        <v>49</v>
      </c>
      <c r="H303" s="3">
        <v>562</v>
      </c>
      <c r="I303" s="12" t="s">
        <v>6993</v>
      </c>
      <c r="J303" s="13" t="s">
        <v>6994</v>
      </c>
      <c r="K303" s="8" t="s">
        <v>50</v>
      </c>
      <c r="L303" s="8" t="s">
        <v>120</v>
      </c>
      <c r="M303" s="8" t="s">
        <v>6995</v>
      </c>
      <c r="N303" s="8" t="s">
        <v>6996</v>
      </c>
      <c r="O303" s="8" t="s">
        <v>222</v>
      </c>
      <c r="P303" s="8" t="s">
        <v>6997</v>
      </c>
      <c r="Q303" s="8" t="s">
        <v>6998</v>
      </c>
      <c r="R303" s="8" t="s">
        <v>6999</v>
      </c>
      <c r="S303" s="3">
        <v>2503</v>
      </c>
      <c r="T303" s="3">
        <v>1</v>
      </c>
      <c r="U303" s="14" t="str">
        <f t="shared" ca="1" si="33"/>
        <v>skytap.com</v>
      </c>
      <c r="V303" s="15" t="str">
        <f t="shared" ca="1" si="34"/>
        <v>domains = domains.concat("skytap.com");</v>
      </c>
      <c r="W303">
        <f>VLOOKUP(C303,'Copy of Pivot Position'!A:C,3,FALSE)</f>
        <v>10</v>
      </c>
      <c r="X303">
        <f>IF(D303="","",COUNTIF($D$1:D302,D303))</f>
        <v>0</v>
      </c>
      <c r="Y303">
        <f>IF(F303="","",COUNTIF($F$1:F303,F303))</f>
        <v>1</v>
      </c>
      <c r="AA303" s="16">
        <f t="shared" si="28"/>
        <v>0.68799999999999994</v>
      </c>
      <c r="AB303" s="16"/>
    </row>
    <row r="304" spans="1:28" ht="16" x14ac:dyDescent="0.2">
      <c r="A304" s="8" t="s">
        <v>2277</v>
      </c>
      <c r="B304" s="8" t="s">
        <v>7000</v>
      </c>
      <c r="C304" s="8" t="s">
        <v>42</v>
      </c>
      <c r="D304" s="8" t="s">
        <v>7001</v>
      </c>
      <c r="E304" s="8" t="s">
        <v>7002</v>
      </c>
      <c r="F304" s="12" t="s">
        <v>7003</v>
      </c>
      <c r="G304" s="8" t="s">
        <v>46</v>
      </c>
      <c r="H304" s="3">
        <v>219</v>
      </c>
      <c r="I304" s="12" t="s">
        <v>7004</v>
      </c>
      <c r="J304" s="13" t="s">
        <v>5811</v>
      </c>
      <c r="K304" s="8" t="s">
        <v>50</v>
      </c>
      <c r="L304" s="8" t="s">
        <v>51</v>
      </c>
      <c r="M304" s="8" t="s">
        <v>52</v>
      </c>
      <c r="N304" s="8" t="s">
        <v>242</v>
      </c>
      <c r="O304" s="8" t="s">
        <v>54</v>
      </c>
      <c r="P304" s="8" t="s">
        <v>7005</v>
      </c>
      <c r="Q304" s="13" t="s">
        <v>244</v>
      </c>
      <c r="R304" s="8" t="s">
        <v>7006</v>
      </c>
      <c r="S304" s="3">
        <v>2437</v>
      </c>
      <c r="T304" s="3">
        <v>1</v>
      </c>
      <c r="U304" s="14" t="str">
        <f t="shared" ca="1" si="33"/>
        <v>skytap.com</v>
      </c>
      <c r="V304" s="15" t="str">
        <f t="shared" ca="1" si="34"/>
        <v>domains = domains.concat("skytap.com");</v>
      </c>
      <c r="W304">
        <f>VLOOKUP(C304,'Copy of Pivot Position'!A:C,3,FALSE)</f>
        <v>10</v>
      </c>
      <c r="X304">
        <f>IF(D304="","",COUNTIF($D$1:D303,D304))</f>
        <v>0</v>
      </c>
      <c r="Y304">
        <f>IF(F304="","",COUNTIF($F$1:F304,F304))</f>
        <v>1</v>
      </c>
      <c r="AA304" s="16">
        <f t="shared" si="28"/>
        <v>0.68599999999999994</v>
      </c>
      <c r="AB304" s="16"/>
    </row>
    <row r="305" spans="1:28" ht="13" x14ac:dyDescent="0.15">
      <c r="A305" s="8" t="s">
        <v>5515</v>
      </c>
      <c r="B305" s="8" t="s">
        <v>3202</v>
      </c>
      <c r="C305" s="8" t="s">
        <v>304</v>
      </c>
      <c r="D305" s="8" t="s">
        <v>7009</v>
      </c>
      <c r="E305" s="8" t="s">
        <v>7002</v>
      </c>
      <c r="F305" s="12" t="s">
        <v>7003</v>
      </c>
      <c r="G305" s="8" t="s">
        <v>46</v>
      </c>
      <c r="H305" s="3">
        <v>219</v>
      </c>
      <c r="I305" s="12" t="s">
        <v>7010</v>
      </c>
      <c r="J305" s="13" t="s">
        <v>7011</v>
      </c>
      <c r="K305" s="8" t="s">
        <v>50</v>
      </c>
      <c r="L305" s="8" t="s">
        <v>120</v>
      </c>
      <c r="M305" s="8" t="s">
        <v>52</v>
      </c>
      <c r="N305" s="8" t="s">
        <v>242</v>
      </c>
      <c r="O305" s="8" t="s">
        <v>54</v>
      </c>
      <c r="P305" s="8" t="s">
        <v>7005</v>
      </c>
      <c r="Q305" s="13" t="s">
        <v>244</v>
      </c>
      <c r="R305" s="8" t="s">
        <v>7006</v>
      </c>
      <c r="S305" s="3">
        <v>160</v>
      </c>
      <c r="T305" s="3">
        <v>2</v>
      </c>
      <c r="V305" s="18"/>
      <c r="W305">
        <f>VLOOKUP(C305,'Copy of Pivot Position'!A:C,3,FALSE)</f>
        <v>9</v>
      </c>
      <c r="X305">
        <f>IF(D305="","",COUNTIF($D$1:D304,D305))</f>
        <v>0</v>
      </c>
      <c r="Y305">
        <f>IF(F305="","",COUNTIF($F$1:F305,F305))</f>
        <v>2</v>
      </c>
      <c r="Z305" s="3">
        <v>0</v>
      </c>
      <c r="AA305" s="16">
        <f t="shared" si="28"/>
        <v>0.68599999999999994</v>
      </c>
      <c r="AB305" s="16"/>
    </row>
    <row r="306" spans="1:28" ht="16" x14ac:dyDescent="0.2">
      <c r="A306" s="8" t="s">
        <v>1696</v>
      </c>
      <c r="B306" s="8" t="s">
        <v>7012</v>
      </c>
      <c r="C306" s="8" t="s">
        <v>42</v>
      </c>
      <c r="D306" s="8" t="s">
        <v>7013</v>
      </c>
      <c r="E306" s="8" t="s">
        <v>7014</v>
      </c>
      <c r="F306" s="12" t="s">
        <v>7015</v>
      </c>
      <c r="G306" s="8" t="s">
        <v>459</v>
      </c>
      <c r="H306" s="3">
        <v>218</v>
      </c>
      <c r="I306" s="12" t="s">
        <v>7016</v>
      </c>
      <c r="J306" s="13" t="s">
        <v>7017</v>
      </c>
      <c r="K306" s="8" t="s">
        <v>50</v>
      </c>
      <c r="L306" s="8" t="s">
        <v>120</v>
      </c>
      <c r="M306" s="8" t="s">
        <v>2379</v>
      </c>
      <c r="N306" s="8" t="s">
        <v>7018</v>
      </c>
      <c r="O306" s="8" t="s">
        <v>222</v>
      </c>
      <c r="P306" s="8" t="s">
        <v>7019</v>
      </c>
      <c r="Q306" s="13" t="s">
        <v>7020</v>
      </c>
      <c r="R306" s="8" t="s">
        <v>7021</v>
      </c>
      <c r="S306" s="3">
        <v>676</v>
      </c>
      <c r="T306" s="3">
        <v>2</v>
      </c>
      <c r="U306" s="14" t="str">
        <f t="shared" ref="U306:U313" ca="1" si="35">IFERROR(__xludf.DUMMYFUNCTION("lower( trim ( (REGEXEXTRACT(D306,""^(?:https?:\/\/)?(?:[^@\n]+@)?(?:www\.)?([^:\/\n]+)""))))"),"itslearning.com")</f>
        <v>itslearning.com</v>
      </c>
      <c r="V306" s="15" t="str">
        <f t="shared" ref="V306:V313" ca="1" si="36">IF(LEN(TRIM(D306))= 0,"",CONCATENATE("domains = domains.concat(", CHAR(34), U306, CHAR(34), ");"))</f>
        <v>domains = domains.concat("itslearning.com");</v>
      </c>
      <c r="W306">
        <f>VLOOKUP(C306,'Copy of Pivot Position'!A:C,3,FALSE)</f>
        <v>10</v>
      </c>
      <c r="X306">
        <f>IF(D306="","",COUNTIF($D$1:D305,D306))</f>
        <v>0</v>
      </c>
      <c r="Y306">
        <f>IF(F306="","",COUNTIF($F$1:F306,F306))</f>
        <v>1</v>
      </c>
      <c r="AA306" s="16">
        <f t="shared" si="28"/>
        <v>0.68400000000000016</v>
      </c>
      <c r="AB306" s="16"/>
    </row>
    <row r="307" spans="1:28" ht="16" x14ac:dyDescent="0.2">
      <c r="A307" s="8" t="s">
        <v>6878</v>
      </c>
      <c r="B307" s="8" t="s">
        <v>6879</v>
      </c>
      <c r="C307" s="8" t="s">
        <v>5329</v>
      </c>
      <c r="D307" s="8" t="s">
        <v>6880</v>
      </c>
      <c r="E307" s="8" t="s">
        <v>6881</v>
      </c>
      <c r="F307" s="12" t="s">
        <v>6493</v>
      </c>
      <c r="G307" s="8" t="s">
        <v>2525</v>
      </c>
      <c r="H307" s="3">
        <v>563</v>
      </c>
      <c r="I307" s="12" t="s">
        <v>6882</v>
      </c>
      <c r="J307" s="13" t="s">
        <v>6883</v>
      </c>
      <c r="K307" s="8" t="s">
        <v>50</v>
      </c>
      <c r="L307" s="8" t="s">
        <v>120</v>
      </c>
      <c r="M307" s="8" t="s">
        <v>52</v>
      </c>
      <c r="N307" s="8" t="s">
        <v>174</v>
      </c>
      <c r="O307" s="8" t="s">
        <v>175</v>
      </c>
      <c r="P307" s="8" t="s">
        <v>6884</v>
      </c>
      <c r="Q307" s="13" t="s">
        <v>417</v>
      </c>
      <c r="R307" s="8" t="s">
        <v>6885</v>
      </c>
      <c r="S307" s="3">
        <v>1575</v>
      </c>
      <c r="T307" s="3">
        <v>1</v>
      </c>
      <c r="U307" s="14" t="str">
        <f t="shared" ca="1" si="35"/>
        <v>itslearning.com</v>
      </c>
      <c r="V307" s="15" t="str">
        <f t="shared" ca="1" si="36"/>
        <v>domains = domains.concat("itslearning.com");</v>
      </c>
      <c r="W307">
        <f>VLOOKUP(C307,'Copy of Pivot Position'!A:C,3,FALSE)</f>
        <v>10</v>
      </c>
      <c r="X307">
        <f>IF(D307="","",COUNTIF($D$1:D306,D307))</f>
        <v>0</v>
      </c>
      <c r="Y307">
        <f>IF(F307="","",COUNTIF($F$1:F307,F307))</f>
        <v>1</v>
      </c>
      <c r="AA307" s="16">
        <f t="shared" si="28"/>
        <v>0.68399999999999994</v>
      </c>
      <c r="AB307" s="16"/>
    </row>
    <row r="308" spans="1:28" ht="16" x14ac:dyDescent="0.2">
      <c r="A308" s="8" t="s">
        <v>7022</v>
      </c>
      <c r="B308" s="8" t="s">
        <v>7023</v>
      </c>
      <c r="C308" s="8" t="s">
        <v>42</v>
      </c>
      <c r="D308" s="8" t="s">
        <v>7024</v>
      </c>
      <c r="E308" s="8" t="s">
        <v>7025</v>
      </c>
      <c r="F308" s="12" t="s">
        <v>7026</v>
      </c>
      <c r="G308" s="8" t="s">
        <v>2834</v>
      </c>
      <c r="H308" s="3">
        <v>563</v>
      </c>
      <c r="I308" s="12" t="s">
        <v>7027</v>
      </c>
      <c r="J308" s="13" t="s">
        <v>537</v>
      </c>
      <c r="K308" s="8" t="s">
        <v>50</v>
      </c>
      <c r="L308" s="8" t="s">
        <v>51</v>
      </c>
      <c r="M308" s="8" t="s">
        <v>52</v>
      </c>
      <c r="N308" s="8" t="s">
        <v>6049</v>
      </c>
      <c r="O308" s="8" t="s">
        <v>85</v>
      </c>
      <c r="P308" s="8" t="s">
        <v>7028</v>
      </c>
      <c r="Q308" s="13" t="s">
        <v>6051</v>
      </c>
      <c r="R308" s="8" t="s">
        <v>7029</v>
      </c>
      <c r="S308" s="3">
        <v>2507</v>
      </c>
      <c r="T308" s="3">
        <v>1</v>
      </c>
      <c r="U308" s="14" t="str">
        <f t="shared" ca="1" si="35"/>
        <v>itslearning.com</v>
      </c>
      <c r="V308" s="15" t="str">
        <f t="shared" ca="1" si="36"/>
        <v>domains = domains.concat("itslearning.com");</v>
      </c>
      <c r="W308">
        <f>VLOOKUP(C308,'Copy of Pivot Position'!A:C,3,FALSE)</f>
        <v>10</v>
      </c>
      <c r="X308">
        <f>IF(D308="","",COUNTIF($D$1:D307,D308))</f>
        <v>0</v>
      </c>
      <c r="Y308">
        <f>IF(F308="","",COUNTIF($F$1:F308,F308))</f>
        <v>1</v>
      </c>
      <c r="AA308" s="16">
        <f t="shared" si="28"/>
        <v>0.68399999999999994</v>
      </c>
      <c r="AB308" s="16"/>
    </row>
    <row r="309" spans="1:28" ht="16" x14ac:dyDescent="0.2">
      <c r="A309" s="8" t="s">
        <v>7030</v>
      </c>
      <c r="B309" s="8" t="s">
        <v>1405</v>
      </c>
      <c r="C309" s="8" t="s">
        <v>304</v>
      </c>
      <c r="D309" s="8" t="s">
        <v>7031</v>
      </c>
      <c r="E309" s="8" t="s">
        <v>7032</v>
      </c>
      <c r="F309" s="12" t="s">
        <v>7033</v>
      </c>
      <c r="G309" s="8" t="s">
        <v>49</v>
      </c>
      <c r="H309" s="3">
        <v>563</v>
      </c>
      <c r="I309" s="12" t="s">
        <v>7034</v>
      </c>
      <c r="J309" s="13" t="s">
        <v>7035</v>
      </c>
      <c r="K309" s="8" t="s">
        <v>50</v>
      </c>
      <c r="L309" s="8" t="s">
        <v>51</v>
      </c>
      <c r="M309" s="8" t="s">
        <v>52</v>
      </c>
      <c r="N309" s="8" t="s">
        <v>2014</v>
      </c>
      <c r="O309" s="8" t="s">
        <v>175</v>
      </c>
      <c r="P309" s="8" t="s">
        <v>7036</v>
      </c>
      <c r="Q309" s="13" t="s">
        <v>2016</v>
      </c>
      <c r="R309" s="8" t="s">
        <v>7037</v>
      </c>
      <c r="S309" s="3">
        <v>503</v>
      </c>
      <c r="T309" s="3">
        <v>2</v>
      </c>
      <c r="U309" s="14" t="str">
        <f t="shared" ca="1" si="35"/>
        <v>itslearning.com</v>
      </c>
      <c r="V309" s="17" t="str">
        <f t="shared" ca="1" si="36"/>
        <v>domains = domains.concat("itslearning.com");</v>
      </c>
      <c r="W309">
        <f>VLOOKUP(C309,'Copy of Pivot Position'!A:C,3,FALSE)</f>
        <v>9</v>
      </c>
      <c r="X309">
        <f>IF(D309="","",COUNTIF($D$1:D308,D309))</f>
        <v>0</v>
      </c>
      <c r="Y309">
        <f>IF(F309="","",COUNTIF($F$1:F309,F309))</f>
        <v>1</v>
      </c>
      <c r="AA309" s="16">
        <f t="shared" si="28"/>
        <v>0.68399999999999994</v>
      </c>
      <c r="AB309" s="16"/>
    </row>
    <row r="310" spans="1:28" ht="16" x14ac:dyDescent="0.2">
      <c r="A310" s="8" t="s">
        <v>40</v>
      </c>
      <c r="B310" s="8" t="s">
        <v>7038</v>
      </c>
      <c r="C310" s="8" t="s">
        <v>42</v>
      </c>
      <c r="D310" s="8" t="s">
        <v>7039</v>
      </c>
      <c r="E310" s="8" t="s">
        <v>7040</v>
      </c>
      <c r="F310" s="12" t="s">
        <v>7041</v>
      </c>
      <c r="G310" s="8" t="s">
        <v>70</v>
      </c>
      <c r="H310" s="3">
        <v>216</v>
      </c>
      <c r="I310" s="12" t="s">
        <v>7042</v>
      </c>
      <c r="J310" s="13" t="s">
        <v>7043</v>
      </c>
      <c r="K310" s="8" t="s">
        <v>50</v>
      </c>
      <c r="L310" s="8" t="s">
        <v>120</v>
      </c>
      <c r="M310" s="8" t="s">
        <v>52</v>
      </c>
      <c r="N310" s="8" t="s">
        <v>7044</v>
      </c>
      <c r="O310" s="8" t="s">
        <v>707</v>
      </c>
      <c r="P310" s="8" t="s">
        <v>7045</v>
      </c>
      <c r="Q310" s="13" t="s">
        <v>7046</v>
      </c>
      <c r="R310" s="8" t="s">
        <v>7047</v>
      </c>
      <c r="S310" s="3">
        <v>610</v>
      </c>
      <c r="T310" s="3">
        <v>2</v>
      </c>
      <c r="U310" s="14" t="str">
        <f t="shared" ca="1" si="35"/>
        <v>itslearning.com</v>
      </c>
      <c r="V310" s="17" t="str">
        <f t="shared" ca="1" si="36"/>
        <v>domains = domains.concat("itslearning.com");</v>
      </c>
      <c r="W310">
        <f>VLOOKUP(C310,'Copy of Pivot Position'!A:C,3,FALSE)</f>
        <v>10</v>
      </c>
      <c r="X310">
        <f>IF(D310="","",COUNTIF($D$1:D309,D310))</f>
        <v>0</v>
      </c>
      <c r="Y310">
        <f>IF(F310="","",COUNTIF($F$1:F310,F310))</f>
        <v>1</v>
      </c>
      <c r="AA310" s="16">
        <f t="shared" si="28"/>
        <v>0.68000000000000016</v>
      </c>
      <c r="AB310" s="16"/>
    </row>
    <row r="311" spans="1:28" ht="16" x14ac:dyDescent="0.2">
      <c r="A311" s="8" t="s">
        <v>1929</v>
      </c>
      <c r="B311" s="8" t="s">
        <v>7048</v>
      </c>
      <c r="C311" s="8" t="s">
        <v>42</v>
      </c>
      <c r="D311" s="8" t="s">
        <v>7049</v>
      </c>
      <c r="E311" s="8" t="s">
        <v>7050</v>
      </c>
      <c r="F311" s="12" t="s">
        <v>7051</v>
      </c>
      <c r="G311" s="8" t="s">
        <v>459</v>
      </c>
      <c r="H311" s="3">
        <v>567</v>
      </c>
      <c r="I311" s="12" t="s">
        <v>7052</v>
      </c>
      <c r="J311" s="13" t="s">
        <v>7054</v>
      </c>
      <c r="K311" s="8" t="s">
        <v>50</v>
      </c>
      <c r="L311" s="8" t="s">
        <v>120</v>
      </c>
      <c r="M311" s="8" t="s">
        <v>52</v>
      </c>
      <c r="N311" s="8" t="s">
        <v>7055</v>
      </c>
      <c r="O311" s="8" t="s">
        <v>1763</v>
      </c>
      <c r="P311" s="8" t="s">
        <v>7056</v>
      </c>
      <c r="Q311" s="13" t="s">
        <v>7057</v>
      </c>
      <c r="R311" s="8" t="s">
        <v>7058</v>
      </c>
      <c r="S311" s="3">
        <v>945</v>
      </c>
      <c r="T311" s="3">
        <v>2</v>
      </c>
      <c r="U311" s="14" t="str">
        <f t="shared" ca="1" si="35"/>
        <v>itslearning.com</v>
      </c>
      <c r="V311" s="17" t="str">
        <f t="shared" ca="1" si="36"/>
        <v>domains = domains.concat("itslearning.com");</v>
      </c>
      <c r="W311">
        <f>VLOOKUP(C311,'Copy of Pivot Position'!A:C,3,FALSE)</f>
        <v>10</v>
      </c>
      <c r="X311">
        <f>IF(D311="","",COUNTIF($D$1:D310,D311))</f>
        <v>0</v>
      </c>
      <c r="Y311">
        <f>IF(F311="","",COUNTIF($F$1:F311,F311))</f>
        <v>1</v>
      </c>
      <c r="AA311" s="16">
        <f t="shared" si="28"/>
        <v>0.67999999999999994</v>
      </c>
      <c r="AB311" s="16"/>
    </row>
    <row r="312" spans="1:28" ht="16" x14ac:dyDescent="0.2">
      <c r="A312" s="8" t="s">
        <v>1542</v>
      </c>
      <c r="B312" s="8" t="s">
        <v>7059</v>
      </c>
      <c r="C312" s="8" t="s">
        <v>304</v>
      </c>
      <c r="D312" s="8" t="s">
        <v>7060</v>
      </c>
      <c r="E312" s="8" t="s">
        <v>7061</v>
      </c>
      <c r="F312" s="12" t="s">
        <v>7062</v>
      </c>
      <c r="G312" s="8" t="s">
        <v>434</v>
      </c>
      <c r="H312" s="3">
        <v>215</v>
      </c>
      <c r="I312" s="12" t="s">
        <v>7064</v>
      </c>
      <c r="J312" s="13" t="s">
        <v>7065</v>
      </c>
      <c r="K312" s="8" t="s">
        <v>50</v>
      </c>
      <c r="L312" s="8" t="s">
        <v>120</v>
      </c>
      <c r="M312" s="8" t="s">
        <v>52</v>
      </c>
      <c r="N312" s="8" t="s">
        <v>84</v>
      </c>
      <c r="O312" s="8" t="s">
        <v>85</v>
      </c>
      <c r="P312" s="8" t="s">
        <v>7066</v>
      </c>
      <c r="Q312" s="13" t="s">
        <v>87</v>
      </c>
      <c r="R312" s="8" t="s">
        <v>7068</v>
      </c>
      <c r="S312" s="3">
        <v>770</v>
      </c>
      <c r="T312" s="3">
        <v>2</v>
      </c>
      <c r="U312" s="14" t="str">
        <f t="shared" ca="1" si="35"/>
        <v>itslearning.com</v>
      </c>
      <c r="V312" s="17" t="str">
        <f t="shared" ca="1" si="36"/>
        <v>domains = domains.concat("itslearning.com");</v>
      </c>
      <c r="W312">
        <f>VLOOKUP(C312,'Copy of Pivot Position'!A:C,3,FALSE)</f>
        <v>9</v>
      </c>
      <c r="X312">
        <f>IF(D312="","",COUNTIF($D$1:D311,D312))</f>
        <v>0</v>
      </c>
      <c r="Y312">
        <f>IF(F312="","",COUNTIF($F$1:F312,F312))</f>
        <v>1</v>
      </c>
      <c r="AA312" s="16">
        <f t="shared" si="28"/>
        <v>0.67799999999999994</v>
      </c>
      <c r="AB312" s="16"/>
    </row>
    <row r="313" spans="1:28" ht="16" x14ac:dyDescent="0.2">
      <c r="A313" s="8" t="s">
        <v>7071</v>
      </c>
      <c r="B313" s="8" t="s">
        <v>7072</v>
      </c>
      <c r="C313" s="8" t="s">
        <v>7073</v>
      </c>
      <c r="D313" s="8" t="s">
        <v>7074</v>
      </c>
      <c r="E313" s="8" t="s">
        <v>7075</v>
      </c>
      <c r="F313" s="12" t="s">
        <v>7076</v>
      </c>
      <c r="G313" s="8" t="s">
        <v>46</v>
      </c>
      <c r="H313" s="3">
        <v>214</v>
      </c>
      <c r="I313" s="12" t="s">
        <v>7077</v>
      </c>
      <c r="J313" s="13" t="s">
        <v>7078</v>
      </c>
      <c r="K313" s="8" t="s">
        <v>50</v>
      </c>
      <c r="L313" s="8" t="s">
        <v>51</v>
      </c>
      <c r="M313" s="8" t="s">
        <v>52</v>
      </c>
      <c r="N313" s="8" t="s">
        <v>3197</v>
      </c>
      <c r="O313" s="8" t="s">
        <v>195</v>
      </c>
      <c r="P313" s="8" t="s">
        <v>7079</v>
      </c>
      <c r="Q313" s="13" t="s">
        <v>5108</v>
      </c>
      <c r="R313" s="8" t="s">
        <v>222</v>
      </c>
      <c r="S313" s="3">
        <v>2616</v>
      </c>
      <c r="T313" s="3">
        <v>1</v>
      </c>
      <c r="U313" s="14" t="str">
        <f t="shared" ca="1" si="35"/>
        <v>itslearning.com</v>
      </c>
      <c r="V313" s="17" t="str">
        <f t="shared" ca="1" si="36"/>
        <v>domains = domains.concat("itslearning.com");</v>
      </c>
      <c r="W313">
        <f>VLOOKUP(C313,'Copy of Pivot Position'!A:C,3,FALSE)</f>
        <v>9</v>
      </c>
      <c r="X313">
        <f>IF(D313="","",COUNTIF($D$1:D312,D313))</f>
        <v>0</v>
      </c>
      <c r="Y313">
        <f>IF(F313="","",COUNTIF($F$1:F313,F313))</f>
        <v>1</v>
      </c>
      <c r="AA313" s="16">
        <f t="shared" si="28"/>
        <v>0.67600000000000016</v>
      </c>
      <c r="AB313" s="16"/>
    </row>
    <row r="314" spans="1:28" ht="13" x14ac:dyDescent="0.15">
      <c r="A314" s="8" t="s">
        <v>112</v>
      </c>
      <c r="B314" s="8" t="s">
        <v>7080</v>
      </c>
      <c r="C314" s="8" t="s">
        <v>304</v>
      </c>
      <c r="D314" s="8" t="s">
        <v>7081</v>
      </c>
      <c r="E314" s="8" t="s">
        <v>7082</v>
      </c>
      <c r="F314" s="12" t="s">
        <v>7083</v>
      </c>
      <c r="G314" s="8" t="s">
        <v>49</v>
      </c>
      <c r="H314" s="3">
        <v>570</v>
      </c>
      <c r="I314" s="12" t="s">
        <v>7084</v>
      </c>
      <c r="J314" s="13" t="s">
        <v>7085</v>
      </c>
      <c r="K314" s="8" t="s">
        <v>50</v>
      </c>
      <c r="L314" s="8" t="s">
        <v>51</v>
      </c>
      <c r="M314" s="8" t="s">
        <v>52</v>
      </c>
      <c r="N314" s="8" t="s">
        <v>73</v>
      </c>
      <c r="O314" s="8" t="s">
        <v>54</v>
      </c>
      <c r="P314" s="8" t="s">
        <v>7086</v>
      </c>
      <c r="Q314" s="13" t="s">
        <v>582</v>
      </c>
      <c r="R314" s="8" t="s">
        <v>7087</v>
      </c>
      <c r="S314" s="3">
        <v>718</v>
      </c>
      <c r="T314" s="3">
        <v>2</v>
      </c>
      <c r="V314" s="18"/>
      <c r="W314">
        <f>VLOOKUP(C314,'Copy of Pivot Position'!A:C,3,FALSE)</f>
        <v>9</v>
      </c>
      <c r="X314">
        <f>IF(D314="","",COUNTIF($D$1:D313,D314))</f>
        <v>0</v>
      </c>
      <c r="Y314">
        <f>IF(F314="","",COUNTIF($F$1:F314,F314))</f>
        <v>1</v>
      </c>
      <c r="AA314" s="16">
        <f t="shared" si="28"/>
        <v>0.67799999999999994</v>
      </c>
      <c r="AB314" s="16"/>
    </row>
    <row r="315" spans="1:28" ht="16" x14ac:dyDescent="0.2">
      <c r="A315" s="8" t="s">
        <v>7090</v>
      </c>
      <c r="B315" s="8" t="s">
        <v>7091</v>
      </c>
      <c r="C315" s="8" t="s">
        <v>7092</v>
      </c>
      <c r="D315" s="8" t="s">
        <v>7093</v>
      </c>
      <c r="E315" s="8" t="s">
        <v>7094</v>
      </c>
      <c r="F315" s="12" t="s">
        <v>7095</v>
      </c>
      <c r="G315" s="8" t="s">
        <v>46</v>
      </c>
      <c r="H315" s="3">
        <v>572</v>
      </c>
      <c r="I315" s="12" t="s">
        <v>7096</v>
      </c>
      <c r="J315" s="13" t="s">
        <v>7097</v>
      </c>
      <c r="K315" s="8" t="s">
        <v>50</v>
      </c>
      <c r="L315" s="8" t="s">
        <v>120</v>
      </c>
      <c r="M315" s="8" t="s">
        <v>52</v>
      </c>
      <c r="N315" s="8" t="s">
        <v>84</v>
      </c>
      <c r="O315" s="8" t="s">
        <v>84</v>
      </c>
      <c r="P315" s="8" t="s">
        <v>7098</v>
      </c>
      <c r="Q315" s="13" t="s">
        <v>849</v>
      </c>
      <c r="R315" s="8" t="s">
        <v>7099</v>
      </c>
      <c r="S315" s="3">
        <v>2515</v>
      </c>
      <c r="T315" s="3">
        <v>1</v>
      </c>
      <c r="U315" s="14" t="str">
        <f t="shared" ref="U315:U324" ca="1" si="37">IFERROR(__xludf.DUMMYFUNCTION("lower( trim ( (REGEXEXTRACT(D315,""^(?:https?:\/\/)?(?:[^@\n]+@)?(?:www\.)?([^:\/\n]+)""))))"),"flatiron.com")</f>
        <v>flatiron.com</v>
      </c>
      <c r="V315" s="15" t="str">
        <f t="shared" ref="V315:V324" ca="1" si="38">IF(LEN(TRIM(D315))= 0,"",CONCATENATE("domains = domains.concat(", CHAR(34), U315, CHAR(34), ");"))</f>
        <v>domains = domains.concat("flatiron.com");</v>
      </c>
      <c r="W315">
        <f>VLOOKUP(C315,'Copy of Pivot Position'!A:C,3,FALSE)</f>
        <v>10</v>
      </c>
      <c r="X315">
        <f>IF(D315="","",COUNTIF($D$1:D314,D315))</f>
        <v>0</v>
      </c>
      <c r="Y315">
        <f>IF(F315="","",COUNTIF($F$1:F315,F315))</f>
        <v>1</v>
      </c>
      <c r="AA315" s="16">
        <f t="shared" si="28"/>
        <v>0.67599999999999993</v>
      </c>
      <c r="AB315" s="16"/>
    </row>
    <row r="316" spans="1:28" ht="16" x14ac:dyDescent="0.2">
      <c r="A316" s="8" t="s">
        <v>4725</v>
      </c>
      <c r="B316" s="8" t="s">
        <v>4726</v>
      </c>
      <c r="C316" s="8" t="s">
        <v>42</v>
      </c>
      <c r="D316" s="8" t="s">
        <v>4727</v>
      </c>
      <c r="E316" s="8" t="s">
        <v>4728</v>
      </c>
      <c r="F316" s="12" t="s">
        <v>4431</v>
      </c>
      <c r="G316" s="8" t="s">
        <v>49</v>
      </c>
      <c r="H316" s="3">
        <v>213</v>
      </c>
      <c r="I316" s="12" t="s">
        <v>4730</v>
      </c>
      <c r="J316" s="13" t="s">
        <v>4731</v>
      </c>
      <c r="K316" s="8" t="s">
        <v>50</v>
      </c>
      <c r="L316" s="8" t="s">
        <v>120</v>
      </c>
      <c r="M316" s="8" t="s">
        <v>52</v>
      </c>
      <c r="N316" s="8" t="s">
        <v>2508</v>
      </c>
      <c r="O316" s="8" t="s">
        <v>2447</v>
      </c>
      <c r="P316" s="8" t="s">
        <v>4732</v>
      </c>
      <c r="Q316" s="13" t="s">
        <v>4733</v>
      </c>
      <c r="R316" s="8" t="s">
        <v>4734</v>
      </c>
      <c r="S316" s="3">
        <v>1359</v>
      </c>
      <c r="T316" s="3">
        <v>1</v>
      </c>
      <c r="U316" s="14" t="str">
        <f t="shared" ca="1" si="37"/>
        <v>flatiron.com</v>
      </c>
      <c r="V316" s="15" t="str">
        <f t="shared" ca="1" si="38"/>
        <v>domains = domains.concat("flatiron.com");</v>
      </c>
      <c r="W316">
        <f>VLOOKUP(C316,'Copy of Pivot Position'!A:C,3,FALSE)</f>
        <v>10</v>
      </c>
      <c r="X316">
        <f>IF(D316="","",COUNTIF($D$1:D315,D316))</f>
        <v>0</v>
      </c>
      <c r="Y316">
        <f>IF(F316="","",COUNTIF($F$1:F316,F316))</f>
        <v>1</v>
      </c>
      <c r="AA316" s="16">
        <f t="shared" si="28"/>
        <v>0.67200000000000015</v>
      </c>
      <c r="AB316" s="16"/>
    </row>
    <row r="317" spans="1:28" ht="16" x14ac:dyDescent="0.2">
      <c r="A317" s="8" t="s">
        <v>3406</v>
      </c>
      <c r="B317" s="8" t="s">
        <v>7100</v>
      </c>
      <c r="C317" s="8" t="s">
        <v>42</v>
      </c>
      <c r="D317" s="8" t="s">
        <v>7101</v>
      </c>
      <c r="E317" s="8" t="s">
        <v>7102</v>
      </c>
      <c r="F317" s="12" t="s">
        <v>7103</v>
      </c>
      <c r="G317" s="8" t="s">
        <v>70</v>
      </c>
      <c r="H317" s="3">
        <v>213</v>
      </c>
      <c r="I317" s="12" t="s">
        <v>7104</v>
      </c>
      <c r="J317" s="13" t="s">
        <v>7105</v>
      </c>
      <c r="K317" s="8" t="s">
        <v>50</v>
      </c>
      <c r="L317" s="8" t="s">
        <v>51</v>
      </c>
      <c r="M317" s="8" t="s">
        <v>52</v>
      </c>
      <c r="N317" s="8" t="s">
        <v>7106</v>
      </c>
      <c r="O317" s="8" t="s">
        <v>175</v>
      </c>
      <c r="P317" s="8" t="s">
        <v>7107</v>
      </c>
      <c r="Q317" s="13" t="s">
        <v>7108</v>
      </c>
      <c r="R317" s="8" t="s">
        <v>7109</v>
      </c>
      <c r="S317" s="3">
        <v>2358</v>
      </c>
      <c r="T317" s="3">
        <v>1</v>
      </c>
      <c r="U317" s="14" t="str">
        <f t="shared" ca="1" si="37"/>
        <v>flatiron.com</v>
      </c>
      <c r="V317" s="15" t="str">
        <f t="shared" ca="1" si="38"/>
        <v>domains = domains.concat("flatiron.com");</v>
      </c>
      <c r="W317">
        <f>VLOOKUP(C317,'Copy of Pivot Position'!A:C,3,FALSE)</f>
        <v>10</v>
      </c>
      <c r="X317">
        <f>IF(D317="","",COUNTIF($D$1:D316,D317))</f>
        <v>0</v>
      </c>
      <c r="Y317">
        <f>IF(F317="","",COUNTIF($F$1:F317,F317))</f>
        <v>1</v>
      </c>
      <c r="AA317" s="16">
        <f t="shared" si="28"/>
        <v>0.67200000000000015</v>
      </c>
      <c r="AB317" s="16"/>
    </row>
    <row r="318" spans="1:28" ht="16" x14ac:dyDescent="0.2">
      <c r="A318" s="8" t="s">
        <v>274</v>
      </c>
      <c r="B318" s="8" t="s">
        <v>7110</v>
      </c>
      <c r="C318" s="8" t="s">
        <v>304</v>
      </c>
      <c r="D318" s="8" t="s">
        <v>7111</v>
      </c>
      <c r="E318" s="8" t="s">
        <v>7112</v>
      </c>
      <c r="F318" s="12" t="s">
        <v>7113</v>
      </c>
      <c r="G318" s="8" t="s">
        <v>70</v>
      </c>
      <c r="H318" s="3">
        <v>213</v>
      </c>
      <c r="I318" s="12" t="s">
        <v>7114</v>
      </c>
      <c r="J318" s="13" t="s">
        <v>7115</v>
      </c>
      <c r="K318" s="8" t="s">
        <v>50</v>
      </c>
      <c r="L318" s="8" t="s">
        <v>120</v>
      </c>
      <c r="M318" s="8" t="s">
        <v>52</v>
      </c>
      <c r="N318" s="8" t="s">
        <v>1762</v>
      </c>
      <c r="O318" s="8" t="s">
        <v>1763</v>
      </c>
      <c r="P318" s="8" t="s">
        <v>7116</v>
      </c>
      <c r="Q318" s="13" t="s">
        <v>7117</v>
      </c>
      <c r="R318" s="8" t="s">
        <v>7118</v>
      </c>
      <c r="S318" s="3">
        <v>696</v>
      </c>
      <c r="T318" s="3">
        <v>2</v>
      </c>
      <c r="U318" s="14" t="str">
        <f t="shared" ca="1" si="37"/>
        <v>flatiron.com</v>
      </c>
      <c r="V318" s="15" t="str">
        <f t="shared" ca="1" si="38"/>
        <v>domains = domains.concat("flatiron.com");</v>
      </c>
      <c r="W318">
        <f>VLOOKUP(C318,'Copy of Pivot Position'!A:C,3,FALSE)</f>
        <v>9</v>
      </c>
      <c r="X318">
        <f>IF(D318="","",COUNTIF($D$1:D317,D318))</f>
        <v>0</v>
      </c>
      <c r="Y318">
        <f>IF(F318="","",COUNTIF($F$1:F318,F318))</f>
        <v>1</v>
      </c>
      <c r="AA318" s="16">
        <f t="shared" si="28"/>
        <v>0.67200000000000015</v>
      </c>
      <c r="AB318" s="16"/>
    </row>
    <row r="319" spans="1:28" ht="16" x14ac:dyDescent="0.2">
      <c r="A319" s="8" t="s">
        <v>438</v>
      </c>
      <c r="B319" s="8" t="s">
        <v>3299</v>
      </c>
      <c r="C319" s="8" t="s">
        <v>42</v>
      </c>
      <c r="D319" s="8" t="s">
        <v>3300</v>
      </c>
      <c r="E319" s="8" t="s">
        <v>3301</v>
      </c>
      <c r="F319" s="12" t="s">
        <v>3067</v>
      </c>
      <c r="G319" s="8" t="s">
        <v>70</v>
      </c>
      <c r="H319" s="3">
        <v>574</v>
      </c>
      <c r="I319" s="12" t="s">
        <v>3303</v>
      </c>
      <c r="J319" s="13" t="s">
        <v>3304</v>
      </c>
      <c r="K319" s="8" t="s">
        <v>50</v>
      </c>
      <c r="L319" s="8" t="s">
        <v>51</v>
      </c>
      <c r="M319" s="8" t="s">
        <v>52</v>
      </c>
      <c r="N319" s="8" t="s">
        <v>73</v>
      </c>
      <c r="O319" s="8" t="s">
        <v>61</v>
      </c>
      <c r="P319" s="8" t="s">
        <v>3305</v>
      </c>
      <c r="Q319" s="13" t="s">
        <v>268</v>
      </c>
      <c r="R319" s="8" t="s">
        <v>3306</v>
      </c>
      <c r="S319" s="3">
        <v>1241</v>
      </c>
      <c r="T319" s="3">
        <v>1</v>
      </c>
      <c r="U319" s="14" t="str">
        <f t="shared" ca="1" si="37"/>
        <v>flatiron.com</v>
      </c>
      <c r="V319" s="15" t="str">
        <f t="shared" ca="1" si="38"/>
        <v>domains = domains.concat("flatiron.com");</v>
      </c>
      <c r="W319">
        <f>VLOOKUP(C319,'Copy of Pivot Position'!A:C,3,FALSE)</f>
        <v>10</v>
      </c>
      <c r="X319">
        <f>IF(D319="","",COUNTIF($D$1:D318,D319))</f>
        <v>0</v>
      </c>
      <c r="Y319">
        <f>IF(F319="","",COUNTIF($F$1:F319,F319))</f>
        <v>1</v>
      </c>
      <c r="AA319" s="16">
        <f t="shared" si="28"/>
        <v>0.67399999999999993</v>
      </c>
      <c r="AB319" s="16"/>
    </row>
    <row r="320" spans="1:28" ht="16" x14ac:dyDescent="0.2">
      <c r="A320" s="8" t="s">
        <v>1696</v>
      </c>
      <c r="B320" s="8" t="s">
        <v>4639</v>
      </c>
      <c r="C320" s="8" t="s">
        <v>42</v>
      </c>
      <c r="D320" s="8" t="s">
        <v>7121</v>
      </c>
      <c r="E320" s="8" t="s">
        <v>7122</v>
      </c>
      <c r="F320" s="12" t="s">
        <v>7123</v>
      </c>
      <c r="G320" s="8" t="s">
        <v>46</v>
      </c>
      <c r="H320" s="3">
        <v>576</v>
      </c>
      <c r="I320" s="12" t="s">
        <v>7125</v>
      </c>
      <c r="J320" s="13" t="s">
        <v>7126</v>
      </c>
      <c r="K320" s="8" t="s">
        <v>50</v>
      </c>
      <c r="L320" s="8" t="s">
        <v>51</v>
      </c>
      <c r="M320" s="8" t="s">
        <v>52</v>
      </c>
      <c r="N320" s="8" t="s">
        <v>273</v>
      </c>
      <c r="O320" s="8" t="s">
        <v>3481</v>
      </c>
      <c r="P320" s="8" t="s">
        <v>7127</v>
      </c>
      <c r="Q320" s="13" t="s">
        <v>1736</v>
      </c>
      <c r="R320" s="8" t="s">
        <v>222</v>
      </c>
      <c r="S320" s="3">
        <v>2245</v>
      </c>
      <c r="T320" s="3">
        <v>1</v>
      </c>
      <c r="U320" s="14" t="str">
        <f t="shared" ca="1" si="37"/>
        <v>flatiron.com</v>
      </c>
      <c r="V320" s="15" t="str">
        <f t="shared" ca="1" si="38"/>
        <v>domains = domains.concat("flatiron.com");</v>
      </c>
      <c r="W320">
        <f>VLOOKUP(C320,'Copy of Pivot Position'!A:C,3,FALSE)</f>
        <v>10</v>
      </c>
      <c r="X320">
        <f>IF(D320="","",COUNTIF($D$1:D319,D320))</f>
        <v>0</v>
      </c>
      <c r="Y320">
        <f>IF(F320="","",COUNTIF($F$1:F320,F320))</f>
        <v>1</v>
      </c>
      <c r="AA320" s="16">
        <f t="shared" si="28"/>
        <v>0.67199999999999993</v>
      </c>
      <c r="AB320" s="16"/>
    </row>
    <row r="321" spans="1:28" ht="16" x14ac:dyDescent="0.2">
      <c r="A321" s="8" t="s">
        <v>4448</v>
      </c>
      <c r="B321" s="8" t="s">
        <v>4450</v>
      </c>
      <c r="C321" s="8" t="s">
        <v>42</v>
      </c>
      <c r="D321" s="8" t="s">
        <v>4452</v>
      </c>
      <c r="E321" s="8" t="s">
        <v>4453</v>
      </c>
      <c r="F321" s="12" t="s">
        <v>4160</v>
      </c>
      <c r="G321" s="8" t="s">
        <v>2525</v>
      </c>
      <c r="H321" s="3">
        <v>578</v>
      </c>
      <c r="I321" s="12" t="s">
        <v>4455</v>
      </c>
      <c r="J321" s="13" t="s">
        <v>4456</v>
      </c>
      <c r="K321" s="8" t="s">
        <v>50</v>
      </c>
      <c r="L321" s="8" t="s">
        <v>51</v>
      </c>
      <c r="M321" s="8" t="s">
        <v>52</v>
      </c>
      <c r="N321" s="8" t="s">
        <v>193</v>
      </c>
      <c r="O321" s="8" t="s">
        <v>195</v>
      </c>
      <c r="P321" s="8" t="s">
        <v>4457</v>
      </c>
      <c r="Q321" s="13" t="s">
        <v>867</v>
      </c>
      <c r="R321" s="8" t="s">
        <v>4458</v>
      </c>
      <c r="S321" s="3">
        <v>1336</v>
      </c>
      <c r="T321" s="3">
        <v>1</v>
      </c>
      <c r="U321" s="14" t="str">
        <f t="shared" ca="1" si="37"/>
        <v>flatiron.com</v>
      </c>
      <c r="V321" s="15" t="str">
        <f t="shared" ca="1" si="38"/>
        <v>domains = domains.concat("flatiron.com");</v>
      </c>
      <c r="W321">
        <f>VLOOKUP(C321,'Copy of Pivot Position'!A:C,3,FALSE)</f>
        <v>10</v>
      </c>
      <c r="X321">
        <f>IF(D321="","",COUNTIF($D$1:D320,D321))</f>
        <v>0</v>
      </c>
      <c r="Y321">
        <f>IF(F321="","",COUNTIF($F$1:F321,F321))</f>
        <v>1</v>
      </c>
      <c r="AA321" s="16">
        <f t="shared" si="28"/>
        <v>0.66999999999999993</v>
      </c>
      <c r="AB321" s="16"/>
    </row>
    <row r="322" spans="1:28" ht="16" x14ac:dyDescent="0.2">
      <c r="A322" s="8" t="s">
        <v>856</v>
      </c>
      <c r="B322" s="8" t="s">
        <v>7129</v>
      </c>
      <c r="C322" s="8" t="s">
        <v>304</v>
      </c>
      <c r="D322" s="8" t="s">
        <v>7130</v>
      </c>
      <c r="E322" s="8" t="s">
        <v>7131</v>
      </c>
      <c r="F322" s="12" t="s">
        <v>7132</v>
      </c>
      <c r="G322" s="8" t="s">
        <v>5641</v>
      </c>
      <c r="H322" s="3">
        <v>582</v>
      </c>
      <c r="I322" s="12" t="s">
        <v>7133</v>
      </c>
      <c r="J322" s="13" t="s">
        <v>7134</v>
      </c>
      <c r="K322" s="8" t="s">
        <v>50</v>
      </c>
      <c r="L322" s="8" t="s">
        <v>51</v>
      </c>
      <c r="M322" s="8" t="s">
        <v>52</v>
      </c>
      <c r="N322" s="8" t="s">
        <v>392</v>
      </c>
      <c r="O322" s="8" t="s">
        <v>393</v>
      </c>
      <c r="P322" s="8" t="s">
        <v>7135</v>
      </c>
      <c r="Q322" s="13" t="s">
        <v>2470</v>
      </c>
      <c r="R322" s="8" t="s">
        <v>7136</v>
      </c>
      <c r="S322" s="3">
        <v>577</v>
      </c>
      <c r="T322" s="3">
        <v>2</v>
      </c>
      <c r="U322" s="14" t="str">
        <f t="shared" ca="1" si="37"/>
        <v>flatiron.com</v>
      </c>
      <c r="V322" s="15" t="str">
        <f t="shared" ca="1" si="38"/>
        <v>domains = domains.concat("flatiron.com");</v>
      </c>
      <c r="W322">
        <f>VLOOKUP(C322,'Copy of Pivot Position'!A:C,3,FALSE)</f>
        <v>9</v>
      </c>
      <c r="X322">
        <f>IF(D322="","",COUNTIF($D$1:D321,D322))</f>
        <v>0</v>
      </c>
      <c r="Y322">
        <f>IF(F322="","",COUNTIF($F$1:F322,F322))</f>
        <v>1</v>
      </c>
      <c r="AA322" s="16">
        <f t="shared" ref="AA322:AA385" si="39">(0.5-ABS(1-PERCENTRANK(H:H,H322)-0.5))*2</f>
        <v>0.66799999999999993</v>
      </c>
      <c r="AB322" s="16"/>
    </row>
    <row r="323" spans="1:28" ht="16" x14ac:dyDescent="0.2">
      <c r="A323" s="8" t="s">
        <v>2520</v>
      </c>
      <c r="B323" s="8" t="s">
        <v>7137</v>
      </c>
      <c r="C323" s="8" t="s">
        <v>304</v>
      </c>
      <c r="D323" s="8" t="s">
        <v>7138</v>
      </c>
      <c r="E323" s="8" t="s">
        <v>7139</v>
      </c>
      <c r="F323" s="12" t="s">
        <v>7140</v>
      </c>
      <c r="G323" s="8" t="s">
        <v>803</v>
      </c>
      <c r="H323" s="3">
        <v>212</v>
      </c>
      <c r="I323" s="12" t="s">
        <v>7141</v>
      </c>
      <c r="J323" s="13" t="s">
        <v>7142</v>
      </c>
      <c r="K323" s="8" t="s">
        <v>50</v>
      </c>
      <c r="L323" s="8" t="s">
        <v>51</v>
      </c>
      <c r="M323" s="8" t="s">
        <v>52</v>
      </c>
      <c r="N323" s="8" t="s">
        <v>392</v>
      </c>
      <c r="O323" s="8" t="s">
        <v>393</v>
      </c>
      <c r="P323" s="8" t="s">
        <v>7143</v>
      </c>
      <c r="Q323" s="13" t="s">
        <v>5884</v>
      </c>
      <c r="R323" s="8" t="s">
        <v>7144</v>
      </c>
      <c r="S323" s="3">
        <v>257</v>
      </c>
      <c r="T323" s="3">
        <v>2</v>
      </c>
      <c r="U323" s="14" t="str">
        <f t="shared" ca="1" si="37"/>
        <v>flatiron.com</v>
      </c>
      <c r="V323" s="17" t="str">
        <f t="shared" ca="1" si="38"/>
        <v>domains = domains.concat("flatiron.com");</v>
      </c>
      <c r="W323">
        <f>VLOOKUP(C323,'Copy of Pivot Position'!A:C,3,FALSE)</f>
        <v>9</v>
      </c>
      <c r="X323">
        <f>IF(D323="","",COUNTIF($D$1:D322,D323))</f>
        <v>0</v>
      </c>
      <c r="Y323">
        <f>IF(F323="","",COUNTIF($F$1:F323,F323))</f>
        <v>1</v>
      </c>
      <c r="AA323" s="16">
        <f t="shared" si="39"/>
        <v>0.66599999999999993</v>
      </c>
      <c r="AB323" s="16"/>
    </row>
    <row r="324" spans="1:28" ht="16" x14ac:dyDescent="0.2">
      <c r="A324" s="8" t="s">
        <v>1141</v>
      </c>
      <c r="B324" s="8" t="s">
        <v>7145</v>
      </c>
      <c r="C324" s="8" t="s">
        <v>304</v>
      </c>
      <c r="D324" s="8" t="s">
        <v>7146</v>
      </c>
      <c r="E324" s="8" t="s">
        <v>7147</v>
      </c>
      <c r="F324" s="12" t="s">
        <v>7148</v>
      </c>
      <c r="G324" s="8" t="s">
        <v>49</v>
      </c>
      <c r="H324" s="3">
        <v>212</v>
      </c>
      <c r="I324" s="12" t="s">
        <v>7149</v>
      </c>
      <c r="J324" s="13" t="s">
        <v>7150</v>
      </c>
      <c r="K324" s="8" t="s">
        <v>50</v>
      </c>
      <c r="L324" s="8" t="s">
        <v>120</v>
      </c>
      <c r="M324" s="8" t="s">
        <v>52</v>
      </c>
      <c r="N324" s="8" t="s">
        <v>7151</v>
      </c>
      <c r="O324" s="8" t="s">
        <v>6656</v>
      </c>
      <c r="P324" s="8" t="s">
        <v>7152</v>
      </c>
      <c r="Q324" s="13" t="s">
        <v>7153</v>
      </c>
      <c r="R324" s="8" t="s">
        <v>7154</v>
      </c>
      <c r="S324" s="3">
        <v>746</v>
      </c>
      <c r="T324" s="3">
        <v>2</v>
      </c>
      <c r="U324" s="14" t="str">
        <f t="shared" ca="1" si="37"/>
        <v>flatiron.com</v>
      </c>
      <c r="V324" s="17" t="str">
        <f t="shared" ca="1" si="38"/>
        <v>domains = domains.concat("flatiron.com");</v>
      </c>
      <c r="W324">
        <f>VLOOKUP(C324,'Copy of Pivot Position'!A:C,3,FALSE)</f>
        <v>9</v>
      </c>
      <c r="X324">
        <f>IF(D324="","",COUNTIF($D$1:D323,D324))</f>
        <v>0</v>
      </c>
      <c r="Y324">
        <f>IF(F324="","",COUNTIF($F$1:F324,F324))</f>
        <v>1</v>
      </c>
      <c r="AA324" s="16">
        <f t="shared" si="39"/>
        <v>0.66599999999999993</v>
      </c>
      <c r="AB324" s="16"/>
    </row>
    <row r="325" spans="1:28" ht="13" x14ac:dyDescent="0.15">
      <c r="A325" s="8" t="s">
        <v>709</v>
      </c>
      <c r="B325" s="8" t="s">
        <v>7155</v>
      </c>
      <c r="C325" s="8" t="s">
        <v>2078</v>
      </c>
      <c r="D325" s="8" t="s">
        <v>7156</v>
      </c>
      <c r="E325" s="8" t="s">
        <v>7157</v>
      </c>
      <c r="F325" s="12" t="s">
        <v>7158</v>
      </c>
      <c r="G325" s="8" t="s">
        <v>49</v>
      </c>
      <c r="H325" s="3">
        <v>211</v>
      </c>
      <c r="I325" s="12" t="s">
        <v>7159</v>
      </c>
      <c r="J325" s="13" t="s">
        <v>7160</v>
      </c>
      <c r="K325" s="8" t="s">
        <v>50</v>
      </c>
      <c r="L325" s="8" t="s">
        <v>51</v>
      </c>
      <c r="M325" s="8" t="s">
        <v>52</v>
      </c>
      <c r="N325" s="8" t="s">
        <v>84</v>
      </c>
      <c r="O325" s="8" t="s">
        <v>85</v>
      </c>
      <c r="P325" s="8" t="s">
        <v>7161</v>
      </c>
      <c r="Q325" s="13" t="s">
        <v>7162</v>
      </c>
      <c r="R325" s="8" t="s">
        <v>7163</v>
      </c>
      <c r="S325" s="3">
        <v>715</v>
      </c>
      <c r="T325" s="3">
        <v>2</v>
      </c>
      <c r="W325">
        <f>VLOOKUP(C325,'Copy of Pivot Position'!A:C,3,FALSE)</f>
        <v>10</v>
      </c>
      <c r="X325">
        <f>IF(D325="","",COUNTIF($D$1:D324,D325))</f>
        <v>0</v>
      </c>
      <c r="Y325">
        <f>IF(F325="","",COUNTIF($F$1:F325,F325))</f>
        <v>1</v>
      </c>
      <c r="AA325" s="16">
        <f t="shared" si="39"/>
        <v>0.66400000000000015</v>
      </c>
      <c r="AB325" s="16"/>
    </row>
    <row r="326" spans="1:28" ht="16" x14ac:dyDescent="0.2">
      <c r="A326" s="8" t="s">
        <v>6130</v>
      </c>
      <c r="B326" s="8" t="s">
        <v>6131</v>
      </c>
      <c r="C326" s="8" t="s">
        <v>42</v>
      </c>
      <c r="D326" s="8" t="s">
        <v>6132</v>
      </c>
      <c r="E326" s="8" t="s">
        <v>6133</v>
      </c>
      <c r="F326" s="12" t="s">
        <v>5703</v>
      </c>
      <c r="G326" s="8" t="s">
        <v>70</v>
      </c>
      <c r="H326" s="3">
        <v>585</v>
      </c>
      <c r="I326" s="12" t="s">
        <v>6135</v>
      </c>
      <c r="J326" s="13" t="s">
        <v>6136</v>
      </c>
      <c r="K326" s="8" t="s">
        <v>50</v>
      </c>
      <c r="L326" s="8" t="s">
        <v>120</v>
      </c>
      <c r="M326" s="8" t="s">
        <v>52</v>
      </c>
      <c r="N326" s="8" t="s">
        <v>84</v>
      </c>
      <c r="O326" s="8" t="s">
        <v>85</v>
      </c>
      <c r="P326" s="8" t="s">
        <v>6137</v>
      </c>
      <c r="Q326" s="13" t="s">
        <v>4502</v>
      </c>
      <c r="R326" s="8" t="s">
        <v>222</v>
      </c>
      <c r="S326" s="3">
        <v>1498</v>
      </c>
      <c r="T326" s="3">
        <v>1</v>
      </c>
      <c r="U326" s="14" t="str">
        <f t="shared" ref="U326:U332" ca="1" si="40">IFERROR(__xludf.DUMMYFUNCTION("lower( trim ( (REGEXEXTRACT(D326,""^(?:https?:\/\/)?(?:[^@\n]+@)?(?:www\.)?([^:\/\n]+)""))))"),"construction.com")</f>
        <v>construction.com</v>
      </c>
      <c r="V326" s="17" t="str">
        <f t="shared" ref="V326:V332" ca="1" si="41">IF(LEN(TRIM(D326))= 0,"",CONCATENATE("domains = domains.concat(", CHAR(34), U326, CHAR(34), ");"))</f>
        <v>domains = domains.concat("construction.com");</v>
      </c>
      <c r="W326">
        <f>VLOOKUP(C326,'Copy of Pivot Position'!A:C,3,FALSE)</f>
        <v>10</v>
      </c>
      <c r="X326">
        <f>IF(D326="","",COUNTIF($D$1:D325,D326))</f>
        <v>0</v>
      </c>
      <c r="Y326">
        <f>IF(F326="","",COUNTIF($F$1:F326,F326))</f>
        <v>1</v>
      </c>
      <c r="AA326" s="16">
        <f t="shared" si="39"/>
        <v>0.66399999999999992</v>
      </c>
      <c r="AB326" s="16"/>
    </row>
    <row r="327" spans="1:28" ht="16" x14ac:dyDescent="0.2">
      <c r="A327" s="8" t="s">
        <v>2575</v>
      </c>
      <c r="B327" s="8" t="s">
        <v>2576</v>
      </c>
      <c r="C327" s="8" t="s">
        <v>2577</v>
      </c>
      <c r="D327" s="8" t="s">
        <v>2578</v>
      </c>
      <c r="E327" s="8" t="s">
        <v>2579</v>
      </c>
      <c r="F327" s="12" t="s">
        <v>2366</v>
      </c>
      <c r="G327" s="8" t="s">
        <v>46</v>
      </c>
      <c r="H327" s="3">
        <v>583</v>
      </c>
      <c r="I327" s="12" t="s">
        <v>2581</v>
      </c>
      <c r="J327" s="13" t="s">
        <v>2582</v>
      </c>
      <c r="K327" s="8" t="s">
        <v>50</v>
      </c>
      <c r="L327" s="8" t="s">
        <v>51</v>
      </c>
      <c r="M327" s="8" t="s">
        <v>52</v>
      </c>
      <c r="N327" s="8" t="s">
        <v>2583</v>
      </c>
      <c r="O327" s="8" t="s">
        <v>2584</v>
      </c>
      <c r="P327" s="8" t="s">
        <v>2585</v>
      </c>
      <c r="Q327" s="13" t="s">
        <v>2586</v>
      </c>
      <c r="R327" s="8" t="s">
        <v>2587</v>
      </c>
      <c r="S327" s="3">
        <v>1184</v>
      </c>
      <c r="T327" s="3">
        <v>1</v>
      </c>
      <c r="U327" s="14" t="str">
        <f t="shared" ca="1" si="40"/>
        <v>construction.com</v>
      </c>
      <c r="V327" s="17" t="str">
        <f t="shared" ca="1" si="41"/>
        <v>domains = domains.concat("construction.com");</v>
      </c>
      <c r="W327">
        <f>VLOOKUP(C327,'Copy of Pivot Position'!A:C,3,FALSE)</f>
        <v>10</v>
      </c>
      <c r="X327">
        <f>IF(D327="","",COUNTIF($D$1:D326,D327))</f>
        <v>0</v>
      </c>
      <c r="Y327">
        <f>IF(F327="","",COUNTIF($F$1:F327,F327))</f>
        <v>1</v>
      </c>
      <c r="AA327" s="16">
        <f t="shared" si="39"/>
        <v>0.66599999999999993</v>
      </c>
      <c r="AB327" s="16"/>
    </row>
    <row r="328" spans="1:28" ht="16" x14ac:dyDescent="0.2">
      <c r="A328" s="8" t="s">
        <v>2520</v>
      </c>
      <c r="B328" s="8" t="s">
        <v>2602</v>
      </c>
      <c r="C328" s="8" t="s">
        <v>180</v>
      </c>
      <c r="D328" s="8" t="s">
        <v>2603</v>
      </c>
      <c r="E328" s="8" t="s">
        <v>2604</v>
      </c>
      <c r="F328" s="12" t="s">
        <v>2402</v>
      </c>
      <c r="G328" s="8" t="s">
        <v>70</v>
      </c>
      <c r="H328" s="3">
        <v>208</v>
      </c>
      <c r="I328" s="12" t="s">
        <v>2606</v>
      </c>
      <c r="J328" s="13" t="s">
        <v>2607</v>
      </c>
      <c r="K328" s="8" t="s">
        <v>50</v>
      </c>
      <c r="L328" s="8" t="s">
        <v>51</v>
      </c>
      <c r="M328" s="8" t="s">
        <v>52</v>
      </c>
      <c r="N328" s="8" t="s">
        <v>1137</v>
      </c>
      <c r="O328" s="8" t="s">
        <v>54</v>
      </c>
      <c r="P328" s="8" t="s">
        <v>2608</v>
      </c>
      <c r="Q328" s="13" t="s">
        <v>1139</v>
      </c>
      <c r="R328" s="8" t="s">
        <v>2609</v>
      </c>
      <c r="S328" s="3">
        <v>1186</v>
      </c>
      <c r="T328" s="3">
        <v>1</v>
      </c>
      <c r="U328" s="14" t="str">
        <f t="shared" ca="1" si="40"/>
        <v>construction.com</v>
      </c>
      <c r="V328" s="17" t="str">
        <f t="shared" ca="1" si="41"/>
        <v>domains = domains.concat("construction.com");</v>
      </c>
      <c r="W328">
        <f>VLOOKUP(C328,'Copy of Pivot Position'!A:C,3,FALSE)</f>
        <v>10</v>
      </c>
      <c r="X328">
        <f>IF(D328="","",COUNTIF($D$1:D327,D328))</f>
        <v>0</v>
      </c>
      <c r="Y328">
        <f>IF(F328="","",COUNTIF($F$1:F328,F328))</f>
        <v>1</v>
      </c>
      <c r="AA328" s="16">
        <f t="shared" si="39"/>
        <v>0.66000000000000014</v>
      </c>
      <c r="AB328" s="16"/>
    </row>
    <row r="329" spans="1:28" ht="16" x14ac:dyDescent="0.2">
      <c r="A329" s="8" t="s">
        <v>7164</v>
      </c>
      <c r="B329" s="8" t="s">
        <v>1405</v>
      </c>
      <c r="C329" s="8" t="s">
        <v>42</v>
      </c>
      <c r="D329" s="8" t="s">
        <v>7165</v>
      </c>
      <c r="E329" s="8" t="s">
        <v>7166</v>
      </c>
      <c r="F329" s="12" t="s">
        <v>7167</v>
      </c>
      <c r="G329" s="8" t="s">
        <v>49</v>
      </c>
      <c r="H329" s="3">
        <v>586</v>
      </c>
      <c r="I329" s="12" t="s">
        <v>7168</v>
      </c>
      <c r="J329" s="13" t="s">
        <v>7169</v>
      </c>
      <c r="K329" s="8" t="s">
        <v>50</v>
      </c>
      <c r="L329" s="8" t="s">
        <v>120</v>
      </c>
      <c r="M329" s="8" t="s">
        <v>52</v>
      </c>
      <c r="N329" s="8" t="s">
        <v>7170</v>
      </c>
      <c r="O329" s="8" t="s">
        <v>54</v>
      </c>
      <c r="P329" s="8" t="s">
        <v>7171</v>
      </c>
      <c r="Q329" s="13" t="s">
        <v>7172</v>
      </c>
      <c r="R329" s="8" t="s">
        <v>7173</v>
      </c>
      <c r="S329" s="3">
        <v>2562</v>
      </c>
      <c r="T329" s="3">
        <v>1</v>
      </c>
      <c r="U329" s="14" t="str">
        <f t="shared" ca="1" si="40"/>
        <v>construction.com</v>
      </c>
      <c r="V329" s="15" t="str">
        <f t="shared" ca="1" si="41"/>
        <v>domains = domains.concat("construction.com");</v>
      </c>
      <c r="W329">
        <f>VLOOKUP(C329,'Copy of Pivot Position'!A:C,3,FALSE)</f>
        <v>10</v>
      </c>
      <c r="X329">
        <f>IF(D329="","",COUNTIF($D$1:D328,D329))</f>
        <v>0</v>
      </c>
      <c r="Y329">
        <f>IF(F329="","",COUNTIF($F$1:F329,F329))</f>
        <v>1</v>
      </c>
      <c r="AA329" s="16">
        <f t="shared" si="39"/>
        <v>0.66199999999999992</v>
      </c>
      <c r="AB329" s="16"/>
    </row>
    <row r="330" spans="1:28" ht="16" x14ac:dyDescent="0.2">
      <c r="A330" s="8" t="s">
        <v>2849</v>
      </c>
      <c r="B330" s="8" t="s">
        <v>7176</v>
      </c>
      <c r="C330" s="8" t="s">
        <v>7177</v>
      </c>
      <c r="D330" s="8" t="s">
        <v>7178</v>
      </c>
      <c r="E330" s="8" t="s">
        <v>7179</v>
      </c>
      <c r="F330" s="12" t="s">
        <v>7180</v>
      </c>
      <c r="G330" s="8" t="s">
        <v>3885</v>
      </c>
      <c r="H330" s="3">
        <v>588</v>
      </c>
      <c r="I330" s="12" t="s">
        <v>7181</v>
      </c>
      <c r="J330" s="13" t="s">
        <v>7182</v>
      </c>
      <c r="K330" s="8" t="s">
        <v>50</v>
      </c>
      <c r="L330" s="8" t="s">
        <v>51</v>
      </c>
      <c r="M330" s="8" t="s">
        <v>52</v>
      </c>
      <c r="N330" s="8" t="s">
        <v>73</v>
      </c>
      <c r="O330" s="8" t="s">
        <v>54</v>
      </c>
      <c r="P330" s="8" t="s">
        <v>7183</v>
      </c>
      <c r="Q330" s="13" t="s">
        <v>3423</v>
      </c>
      <c r="R330" s="8" t="s">
        <v>7184</v>
      </c>
      <c r="S330" s="3">
        <v>148</v>
      </c>
      <c r="T330" s="3">
        <v>2</v>
      </c>
      <c r="U330" s="14" t="str">
        <f t="shared" ca="1" si="40"/>
        <v>construction.com</v>
      </c>
      <c r="V330" s="15" t="str">
        <f t="shared" ca="1" si="41"/>
        <v>domains = domains.concat("construction.com");</v>
      </c>
      <c r="W330">
        <f>VLOOKUP(C330,'Copy of Pivot Position'!A:C,3,FALSE)</f>
        <v>9</v>
      </c>
      <c r="X330">
        <f>IF(D330="","",COUNTIF($D$1:D329,D330))</f>
        <v>0</v>
      </c>
      <c r="Y330">
        <f>IF(F330="","",COUNTIF($F$1:F330,F330))</f>
        <v>1</v>
      </c>
      <c r="AA330" s="16">
        <f t="shared" si="39"/>
        <v>0.65999999999999992</v>
      </c>
      <c r="AB330" s="16"/>
    </row>
    <row r="331" spans="1:28" ht="16" x14ac:dyDescent="0.2">
      <c r="A331" s="8" t="s">
        <v>438</v>
      </c>
      <c r="B331" s="8" t="s">
        <v>4566</v>
      </c>
      <c r="C331" s="8" t="s">
        <v>42</v>
      </c>
      <c r="D331" s="8" t="s">
        <v>4567</v>
      </c>
      <c r="E331" s="8" t="s">
        <v>4568</v>
      </c>
      <c r="F331" s="12" t="s">
        <v>4290</v>
      </c>
      <c r="G331" s="8" t="s">
        <v>46</v>
      </c>
      <c r="H331" s="3">
        <v>207</v>
      </c>
      <c r="I331" s="12" t="s">
        <v>4571</v>
      </c>
      <c r="J331" s="13" t="s">
        <v>4574</v>
      </c>
      <c r="K331" s="8" t="s">
        <v>50</v>
      </c>
      <c r="L331" s="8" t="s">
        <v>51</v>
      </c>
      <c r="M331" s="8" t="s">
        <v>222</v>
      </c>
      <c r="N331" s="8" t="s">
        <v>222</v>
      </c>
      <c r="O331" s="8" t="s">
        <v>222</v>
      </c>
      <c r="P331" s="8" t="s">
        <v>222</v>
      </c>
      <c r="Q331" s="8" t="s">
        <v>222</v>
      </c>
      <c r="R331" s="8" t="s">
        <v>222</v>
      </c>
      <c r="S331" s="3">
        <v>1345</v>
      </c>
      <c r="T331" s="3">
        <v>1</v>
      </c>
      <c r="U331" s="14" t="str">
        <f t="shared" ca="1" si="40"/>
        <v>construction.com</v>
      </c>
      <c r="V331" s="15" t="str">
        <f t="shared" ca="1" si="41"/>
        <v>domains = domains.concat("construction.com");</v>
      </c>
      <c r="W331">
        <f>VLOOKUP(C331,'Copy of Pivot Position'!A:C,3,FALSE)</f>
        <v>10</v>
      </c>
      <c r="X331">
        <f>IF(D331="","",COUNTIF($D$1:D330,D331))</f>
        <v>0</v>
      </c>
      <c r="Y331">
        <f>IF(F331="","",COUNTIF($F$1:F331,F331))</f>
        <v>1</v>
      </c>
      <c r="AA331" s="16">
        <f t="shared" si="39"/>
        <v>0.65600000000000014</v>
      </c>
      <c r="AB331" s="16"/>
    </row>
    <row r="332" spans="1:28" ht="16" x14ac:dyDescent="0.2">
      <c r="A332" s="8" t="s">
        <v>438</v>
      </c>
      <c r="B332" s="8" t="s">
        <v>7193</v>
      </c>
      <c r="C332" s="8" t="s">
        <v>6184</v>
      </c>
      <c r="D332" s="8" t="s">
        <v>7194</v>
      </c>
      <c r="E332" s="8" t="s">
        <v>7195</v>
      </c>
      <c r="F332" s="12" t="s">
        <v>7196</v>
      </c>
      <c r="G332" s="8" t="s">
        <v>70</v>
      </c>
      <c r="H332" s="3">
        <v>207</v>
      </c>
      <c r="I332" s="12" t="s">
        <v>7197</v>
      </c>
      <c r="J332" s="13" t="s">
        <v>7198</v>
      </c>
      <c r="K332" s="8" t="s">
        <v>50</v>
      </c>
      <c r="L332" s="8" t="s">
        <v>51</v>
      </c>
      <c r="M332" s="8" t="s">
        <v>1265</v>
      </c>
      <c r="N332" s="8" t="s">
        <v>2149</v>
      </c>
      <c r="O332" s="8" t="s">
        <v>222</v>
      </c>
      <c r="P332" s="8" t="s">
        <v>7199</v>
      </c>
      <c r="Q332" s="13" t="s">
        <v>349</v>
      </c>
      <c r="R332" s="8" t="s">
        <v>7200</v>
      </c>
      <c r="S332" s="3">
        <v>2264</v>
      </c>
      <c r="T332" s="3">
        <v>1</v>
      </c>
      <c r="U332" s="14" t="str">
        <f t="shared" ca="1" si="40"/>
        <v>construction.com</v>
      </c>
      <c r="V332" s="15" t="str">
        <f t="shared" ca="1" si="41"/>
        <v>domains = domains.concat("construction.com");</v>
      </c>
      <c r="W332">
        <f>VLOOKUP(C332,'Copy of Pivot Position'!A:C,3,FALSE)</f>
        <v>10</v>
      </c>
      <c r="X332">
        <f>IF(D332="","",COUNTIF($D$1:D331,D332))</f>
        <v>0</v>
      </c>
      <c r="Y332">
        <f>IF(F332="","",COUNTIF($F$1:F332,F332))</f>
        <v>1</v>
      </c>
      <c r="AA332" s="16">
        <f t="shared" si="39"/>
        <v>0.65600000000000014</v>
      </c>
      <c r="AB332" s="16"/>
    </row>
    <row r="333" spans="1:28" ht="13" x14ac:dyDescent="0.15">
      <c r="A333" s="8" t="s">
        <v>112</v>
      </c>
      <c r="B333" s="8" t="s">
        <v>7201</v>
      </c>
      <c r="C333" s="8" t="s">
        <v>604</v>
      </c>
      <c r="D333" s="8" t="s">
        <v>7202</v>
      </c>
      <c r="E333" s="8" t="s">
        <v>7203</v>
      </c>
      <c r="F333" s="12" t="s">
        <v>7204</v>
      </c>
      <c r="G333" s="8" t="s">
        <v>70</v>
      </c>
      <c r="H333" s="3">
        <v>207</v>
      </c>
      <c r="I333" s="12" t="s">
        <v>7205</v>
      </c>
      <c r="J333" s="13" t="s">
        <v>7206</v>
      </c>
      <c r="K333" s="8" t="s">
        <v>50</v>
      </c>
      <c r="L333" s="8" t="s">
        <v>51</v>
      </c>
      <c r="M333" s="8" t="s">
        <v>52</v>
      </c>
      <c r="N333" s="8" t="s">
        <v>7207</v>
      </c>
      <c r="O333" s="8" t="s">
        <v>2584</v>
      </c>
      <c r="P333" s="8" t="s">
        <v>7208</v>
      </c>
      <c r="Q333" s="13" t="s">
        <v>7209</v>
      </c>
      <c r="R333" s="8" t="s">
        <v>222</v>
      </c>
      <c r="S333" s="3">
        <v>974</v>
      </c>
      <c r="T333" s="3">
        <v>2</v>
      </c>
      <c r="V333" s="18"/>
      <c r="W333">
        <f>VLOOKUP(C333,'Copy of Pivot Position'!A:C,3,FALSE)</f>
        <v>9</v>
      </c>
      <c r="X333">
        <f>IF(D333="","",COUNTIF($D$1:D332,D333))</f>
        <v>0</v>
      </c>
      <c r="Y333">
        <f>IF(F333="","",COUNTIF($F$1:F333,F333))</f>
        <v>1</v>
      </c>
      <c r="AA333" s="16">
        <f t="shared" si="39"/>
        <v>0.65600000000000014</v>
      </c>
      <c r="AB333" s="16"/>
    </row>
    <row r="334" spans="1:28" ht="16" x14ac:dyDescent="0.2">
      <c r="A334" s="8" t="s">
        <v>3573</v>
      </c>
      <c r="B334" s="8" t="s">
        <v>4557</v>
      </c>
      <c r="C334" s="8" t="s">
        <v>42</v>
      </c>
      <c r="D334" s="8" t="s">
        <v>4558</v>
      </c>
      <c r="E334" s="8" t="s">
        <v>4559</v>
      </c>
      <c r="F334" s="12" t="s">
        <v>4271</v>
      </c>
      <c r="G334" s="8" t="s">
        <v>70</v>
      </c>
      <c r="H334" s="3">
        <v>589</v>
      </c>
      <c r="I334" s="12" t="s">
        <v>4561</v>
      </c>
      <c r="J334" s="13" t="s">
        <v>4562</v>
      </c>
      <c r="K334" s="8" t="s">
        <v>50</v>
      </c>
      <c r="L334" s="8" t="s">
        <v>120</v>
      </c>
      <c r="M334" s="8" t="s">
        <v>52</v>
      </c>
      <c r="N334" s="8" t="s">
        <v>4563</v>
      </c>
      <c r="O334" s="8" t="s">
        <v>746</v>
      </c>
      <c r="P334" s="8" t="s">
        <v>4564</v>
      </c>
      <c r="Q334" s="13" t="s">
        <v>1665</v>
      </c>
      <c r="R334" s="8" t="s">
        <v>4565</v>
      </c>
      <c r="S334" s="3">
        <v>1344</v>
      </c>
      <c r="T334" s="3">
        <v>1</v>
      </c>
      <c r="U334" s="14" t="str">
        <f t="shared" ref="U334:U342" ca="1" si="42">IFERROR(__xludf.DUMMYFUNCTION("lower( trim ( (REGEXEXTRACT(D334,""^(?:https?:\/\/)?(?:[^@\n]+@)?(?:www\.)?([^:\/\n]+)""))))"),"datavail.com")</f>
        <v>datavail.com</v>
      </c>
      <c r="V334" s="15" t="str">
        <f t="shared" ref="V334:V342" ca="1" si="43">IF(LEN(TRIM(D334))= 0,"",CONCATENATE("domains = domains.concat(", CHAR(34), U334, CHAR(34), ");"))</f>
        <v>domains = domains.concat("datavail.com");</v>
      </c>
      <c r="W334">
        <f>VLOOKUP(C334,'Copy of Pivot Position'!A:C,3,FALSE)</f>
        <v>10</v>
      </c>
      <c r="X334">
        <f>IF(D334="","",COUNTIF($D$1:D333,D334))</f>
        <v>0</v>
      </c>
      <c r="Y334">
        <f>IF(F334="","",COUNTIF($F$1:F334,F334))</f>
        <v>1</v>
      </c>
      <c r="AA334" s="16">
        <f t="shared" si="39"/>
        <v>0.65799999999999992</v>
      </c>
      <c r="AB334" s="16"/>
    </row>
    <row r="335" spans="1:28" ht="16" x14ac:dyDescent="0.2">
      <c r="A335" s="8" t="s">
        <v>7210</v>
      </c>
      <c r="B335" s="8" t="s">
        <v>6031</v>
      </c>
      <c r="C335" s="8" t="s">
        <v>42</v>
      </c>
      <c r="D335" s="8" t="s">
        <v>7211</v>
      </c>
      <c r="E335" s="8" t="s">
        <v>7212</v>
      </c>
      <c r="F335" s="12" t="s">
        <v>7213</v>
      </c>
      <c r="G335" s="8" t="s">
        <v>148</v>
      </c>
      <c r="H335" s="3">
        <v>206</v>
      </c>
      <c r="I335" s="12" t="s">
        <v>7214</v>
      </c>
      <c r="J335" s="13" t="s">
        <v>7215</v>
      </c>
      <c r="K335" s="8" t="s">
        <v>50</v>
      </c>
      <c r="L335" s="8" t="s">
        <v>120</v>
      </c>
      <c r="M335" s="8" t="s">
        <v>52</v>
      </c>
      <c r="N335" s="8" t="s">
        <v>73</v>
      </c>
      <c r="O335" s="8" t="s">
        <v>54</v>
      </c>
      <c r="P335" s="8" t="s">
        <v>6502</v>
      </c>
      <c r="Q335" s="13" t="s">
        <v>268</v>
      </c>
      <c r="R335" s="8" t="s">
        <v>7216</v>
      </c>
      <c r="S335" s="3">
        <v>2572</v>
      </c>
      <c r="T335" s="3">
        <v>1</v>
      </c>
      <c r="U335" s="14" t="str">
        <f t="shared" ca="1" si="42"/>
        <v>datavail.com</v>
      </c>
      <c r="V335" s="15" t="str">
        <f t="shared" ca="1" si="43"/>
        <v>domains = domains.concat("datavail.com");</v>
      </c>
      <c r="W335">
        <f>VLOOKUP(C335,'Copy of Pivot Position'!A:C,3,FALSE)</f>
        <v>10</v>
      </c>
      <c r="X335">
        <f>IF(D335="","",COUNTIF($D$1:D334,D335))</f>
        <v>0</v>
      </c>
      <c r="Y335">
        <f>IF(F335="","",COUNTIF($F$1:F335,F335))</f>
        <v>1</v>
      </c>
      <c r="AA335" s="16">
        <f t="shared" si="39"/>
        <v>0.65399999999999991</v>
      </c>
      <c r="AB335" s="16"/>
    </row>
    <row r="336" spans="1:28" ht="16" x14ac:dyDescent="0.2">
      <c r="A336" s="8" t="s">
        <v>141</v>
      </c>
      <c r="B336" s="8" t="s">
        <v>7217</v>
      </c>
      <c r="C336" s="8" t="s">
        <v>304</v>
      </c>
      <c r="D336" s="8" t="s">
        <v>7218</v>
      </c>
      <c r="E336" s="8" t="s">
        <v>7219</v>
      </c>
      <c r="F336" s="12" t="s">
        <v>7220</v>
      </c>
      <c r="G336" s="8" t="s">
        <v>70</v>
      </c>
      <c r="H336" s="3">
        <v>205</v>
      </c>
      <c r="I336" s="12" t="s">
        <v>7221</v>
      </c>
      <c r="J336" s="13" t="s">
        <v>7222</v>
      </c>
      <c r="K336" s="8" t="s">
        <v>50</v>
      </c>
      <c r="L336" s="8" t="s">
        <v>51</v>
      </c>
      <c r="M336" s="8" t="s">
        <v>52</v>
      </c>
      <c r="N336" s="8" t="s">
        <v>1543</v>
      </c>
      <c r="O336" s="8" t="s">
        <v>54</v>
      </c>
      <c r="P336" s="8" t="s">
        <v>7223</v>
      </c>
      <c r="Q336" s="13" t="s">
        <v>1546</v>
      </c>
      <c r="R336" s="8" t="s">
        <v>7224</v>
      </c>
      <c r="S336" s="3">
        <v>2611</v>
      </c>
      <c r="T336" s="3">
        <v>1</v>
      </c>
      <c r="U336" s="14" t="str">
        <f t="shared" ca="1" si="42"/>
        <v>datavail.com</v>
      </c>
      <c r="V336" s="15" t="str">
        <f t="shared" ca="1" si="43"/>
        <v>domains = domains.concat("datavail.com");</v>
      </c>
      <c r="W336">
        <f>VLOOKUP(C336,'Copy of Pivot Position'!A:C,3,FALSE)</f>
        <v>9</v>
      </c>
      <c r="X336">
        <f>IF(D336="","",COUNTIF($D$1:D335,D336))</f>
        <v>0</v>
      </c>
      <c r="Y336">
        <f>IF(F336="","",COUNTIF($F$1:F336,F336))</f>
        <v>1</v>
      </c>
      <c r="AA336" s="16">
        <f t="shared" si="39"/>
        <v>0.65200000000000014</v>
      </c>
      <c r="AB336" s="16"/>
    </row>
    <row r="337" spans="1:28" ht="16" x14ac:dyDescent="0.2">
      <c r="A337" s="8" t="s">
        <v>3201</v>
      </c>
      <c r="B337" s="8" t="s">
        <v>3202</v>
      </c>
      <c r="C337" s="8" t="s">
        <v>42</v>
      </c>
      <c r="D337" s="8" t="s">
        <v>3203</v>
      </c>
      <c r="E337" s="12" t="s">
        <v>2975</v>
      </c>
      <c r="F337" s="12" t="s">
        <v>2975</v>
      </c>
      <c r="G337" s="8" t="s">
        <v>845</v>
      </c>
      <c r="H337" s="3">
        <v>595</v>
      </c>
      <c r="I337" s="12" t="s">
        <v>3207</v>
      </c>
      <c r="J337" s="13" t="s">
        <v>3210</v>
      </c>
      <c r="K337" s="8" t="s">
        <v>50</v>
      </c>
      <c r="L337" s="8" t="s">
        <v>51</v>
      </c>
      <c r="M337" s="8" t="s">
        <v>52</v>
      </c>
      <c r="N337" s="8" t="s">
        <v>518</v>
      </c>
      <c r="O337" s="8" t="s">
        <v>369</v>
      </c>
      <c r="P337" s="8" t="s">
        <v>3212</v>
      </c>
      <c r="Q337" s="13" t="s">
        <v>520</v>
      </c>
      <c r="R337" s="8" t="s">
        <v>3214</v>
      </c>
      <c r="S337" s="3">
        <v>1234</v>
      </c>
      <c r="T337" s="3">
        <v>1</v>
      </c>
      <c r="U337" s="14" t="str">
        <f t="shared" ca="1" si="42"/>
        <v>datavail.com</v>
      </c>
      <c r="V337" s="15" t="str">
        <f t="shared" ca="1" si="43"/>
        <v>domains = domains.concat("datavail.com");</v>
      </c>
      <c r="W337">
        <f>VLOOKUP(C337,'Copy of Pivot Position'!A:C,3,FALSE)</f>
        <v>10</v>
      </c>
      <c r="X337">
        <f>IF(D337="","",COUNTIF($D$1:D336,D337))</f>
        <v>0</v>
      </c>
      <c r="Y337">
        <f>IF(F337="","",COUNTIF($F$1:F337,F337))</f>
        <v>1</v>
      </c>
      <c r="AA337" s="16">
        <f t="shared" si="39"/>
        <v>0.65199999999999991</v>
      </c>
      <c r="AB337" s="16"/>
    </row>
    <row r="338" spans="1:28" ht="16" x14ac:dyDescent="0.2">
      <c r="A338" s="8" t="s">
        <v>5493</v>
      </c>
      <c r="B338" s="8" t="s">
        <v>7225</v>
      </c>
      <c r="C338" s="8" t="s">
        <v>304</v>
      </c>
      <c r="D338" s="8" t="s">
        <v>7226</v>
      </c>
      <c r="E338" s="8" t="s">
        <v>7227</v>
      </c>
      <c r="F338" s="12" t="s">
        <v>7228</v>
      </c>
      <c r="G338" s="8" t="s">
        <v>46</v>
      </c>
      <c r="H338" s="3">
        <v>594</v>
      </c>
      <c r="I338" s="12" t="s">
        <v>7229</v>
      </c>
      <c r="J338" s="13" t="s">
        <v>7230</v>
      </c>
      <c r="K338" s="8" t="s">
        <v>50</v>
      </c>
      <c r="L338" s="8" t="s">
        <v>51</v>
      </c>
      <c r="M338" s="8" t="s">
        <v>359</v>
      </c>
      <c r="N338" s="8" t="s">
        <v>360</v>
      </c>
      <c r="O338" s="8" t="s">
        <v>359</v>
      </c>
      <c r="P338" s="8" t="s">
        <v>7231</v>
      </c>
      <c r="Q338" s="8" t="s">
        <v>222</v>
      </c>
      <c r="R338" s="8" t="s">
        <v>222</v>
      </c>
      <c r="S338" s="3">
        <v>630</v>
      </c>
      <c r="T338" s="3">
        <v>2</v>
      </c>
      <c r="U338" s="14" t="str">
        <f t="shared" ca="1" si="42"/>
        <v>datavail.com</v>
      </c>
      <c r="V338" s="15" t="str">
        <f t="shared" ca="1" si="43"/>
        <v>domains = domains.concat("datavail.com");</v>
      </c>
      <c r="W338">
        <f>VLOOKUP(C338,'Copy of Pivot Position'!A:C,3,FALSE)</f>
        <v>9</v>
      </c>
      <c r="X338">
        <f>IF(D338="","",COUNTIF($D$1:D337,D338))</f>
        <v>0</v>
      </c>
      <c r="Y338">
        <f>IF(F338="","",COUNTIF($F$1:F338,F338))</f>
        <v>1</v>
      </c>
      <c r="AA338" s="16">
        <f t="shared" si="39"/>
        <v>0.65399999999999991</v>
      </c>
      <c r="AB338" s="16"/>
    </row>
    <row r="339" spans="1:28" ht="16" x14ac:dyDescent="0.2">
      <c r="A339" s="8" t="s">
        <v>4327</v>
      </c>
      <c r="B339" s="8" t="s">
        <v>4654</v>
      </c>
      <c r="C339" s="8" t="s">
        <v>42</v>
      </c>
      <c r="D339" s="8" t="s">
        <v>4655</v>
      </c>
      <c r="E339" s="8" t="s">
        <v>4656</v>
      </c>
      <c r="F339" s="12" t="s">
        <v>4360</v>
      </c>
      <c r="G339" s="8" t="s">
        <v>49</v>
      </c>
      <c r="H339" s="3">
        <v>596</v>
      </c>
      <c r="I339" s="12" t="s">
        <v>4660</v>
      </c>
      <c r="J339" s="13" t="s">
        <v>4661</v>
      </c>
      <c r="K339" s="8" t="s">
        <v>50</v>
      </c>
      <c r="L339" s="8" t="s">
        <v>51</v>
      </c>
      <c r="M339" s="8" t="s">
        <v>52</v>
      </c>
      <c r="N339" s="8" t="s">
        <v>222</v>
      </c>
      <c r="O339" s="8" t="s">
        <v>222</v>
      </c>
      <c r="P339" s="8" t="s">
        <v>222</v>
      </c>
      <c r="Q339" s="8" t="s">
        <v>222</v>
      </c>
      <c r="R339" s="8" t="s">
        <v>222</v>
      </c>
      <c r="S339" s="3">
        <v>1352</v>
      </c>
      <c r="T339" s="3">
        <v>1</v>
      </c>
      <c r="U339" s="14" t="str">
        <f t="shared" ca="1" si="42"/>
        <v>datavail.com</v>
      </c>
      <c r="V339" s="17" t="str">
        <f t="shared" ca="1" si="43"/>
        <v>domains = domains.concat("datavail.com");</v>
      </c>
      <c r="W339">
        <f>VLOOKUP(C339,'Copy of Pivot Position'!A:C,3,FALSE)</f>
        <v>10</v>
      </c>
      <c r="X339">
        <f>IF(D339="","",COUNTIF($D$1:D338,D339))</f>
        <v>0</v>
      </c>
      <c r="Y339">
        <f>IF(F339="","",COUNTIF($F$1:F339,F339))</f>
        <v>1</v>
      </c>
      <c r="AA339" s="16">
        <f t="shared" si="39"/>
        <v>0.65199999999999991</v>
      </c>
      <c r="AB339" s="16"/>
    </row>
    <row r="340" spans="1:28" ht="16" x14ac:dyDescent="0.2">
      <c r="A340" s="8" t="s">
        <v>7234</v>
      </c>
      <c r="B340" s="8" t="s">
        <v>7235</v>
      </c>
      <c r="C340" s="8" t="s">
        <v>7236</v>
      </c>
      <c r="D340" s="8" t="s">
        <v>7237</v>
      </c>
      <c r="E340" s="8" t="s">
        <v>7238</v>
      </c>
      <c r="F340" s="12" t="s">
        <v>7239</v>
      </c>
      <c r="G340" s="8" t="s">
        <v>49</v>
      </c>
      <c r="H340" s="3">
        <v>203</v>
      </c>
      <c r="I340" s="12" t="s">
        <v>7240</v>
      </c>
      <c r="J340" s="13" t="s">
        <v>7241</v>
      </c>
      <c r="K340" s="8" t="s">
        <v>50</v>
      </c>
      <c r="L340" s="8" t="s">
        <v>51</v>
      </c>
      <c r="M340" s="8" t="s">
        <v>411</v>
      </c>
      <c r="N340" s="8" t="s">
        <v>412</v>
      </c>
      <c r="O340" s="8" t="s">
        <v>222</v>
      </c>
      <c r="P340" s="8" t="s">
        <v>7242</v>
      </c>
      <c r="Q340" s="8" t="s">
        <v>7243</v>
      </c>
      <c r="R340" s="8" t="s">
        <v>7244</v>
      </c>
      <c r="S340" s="3">
        <v>281</v>
      </c>
      <c r="T340" s="3">
        <v>2</v>
      </c>
      <c r="U340" s="14" t="str">
        <f t="shared" ca="1" si="42"/>
        <v>datavail.com</v>
      </c>
      <c r="V340" s="17" t="str">
        <f t="shared" ca="1" si="43"/>
        <v>domains = domains.concat("datavail.com");</v>
      </c>
      <c r="W340">
        <f>VLOOKUP(C340,'Copy of Pivot Position'!A:C,3,FALSE)</f>
        <v>9</v>
      </c>
      <c r="X340">
        <f>IF(D340="","",COUNTIF($D$1:D339,D340))</f>
        <v>0</v>
      </c>
      <c r="Y340">
        <f>IF(F340="","",COUNTIF($F$1:F340,F340))</f>
        <v>1</v>
      </c>
      <c r="AA340" s="16">
        <f t="shared" si="39"/>
        <v>0.64999999999999991</v>
      </c>
      <c r="AB340" s="16"/>
    </row>
    <row r="341" spans="1:28" ht="16" x14ac:dyDescent="0.2">
      <c r="A341" s="8" t="s">
        <v>7245</v>
      </c>
      <c r="B341" s="8" t="s">
        <v>7246</v>
      </c>
      <c r="C341" s="8" t="s">
        <v>304</v>
      </c>
      <c r="D341" s="8" t="s">
        <v>7247</v>
      </c>
      <c r="E341" s="8" t="s">
        <v>7248</v>
      </c>
      <c r="F341" s="12" t="s">
        <v>7249</v>
      </c>
      <c r="G341" s="8" t="s">
        <v>49</v>
      </c>
      <c r="H341" s="3">
        <v>203</v>
      </c>
      <c r="I341" s="12" t="s">
        <v>7250</v>
      </c>
      <c r="J341" s="13" t="s">
        <v>7251</v>
      </c>
      <c r="K341" s="8" t="s">
        <v>50</v>
      </c>
      <c r="L341" s="8" t="s">
        <v>120</v>
      </c>
      <c r="M341" s="8" t="s">
        <v>52</v>
      </c>
      <c r="N341" s="8" t="s">
        <v>174</v>
      </c>
      <c r="O341" s="8" t="s">
        <v>1799</v>
      </c>
      <c r="P341" s="8" t="s">
        <v>7252</v>
      </c>
      <c r="Q341" s="13" t="s">
        <v>7253</v>
      </c>
      <c r="R341" s="8" t="s">
        <v>7254</v>
      </c>
      <c r="S341" s="3">
        <v>723</v>
      </c>
      <c r="T341" s="3">
        <v>2</v>
      </c>
      <c r="U341" s="14" t="str">
        <f t="shared" ca="1" si="42"/>
        <v>datavail.com</v>
      </c>
      <c r="V341" s="17" t="str">
        <f t="shared" ca="1" si="43"/>
        <v>domains = domains.concat("datavail.com");</v>
      </c>
      <c r="W341">
        <f>VLOOKUP(C341,'Copy of Pivot Position'!A:C,3,FALSE)</f>
        <v>9</v>
      </c>
      <c r="X341">
        <f>IF(D341="","",COUNTIF($D$1:D340,D341))</f>
        <v>0</v>
      </c>
      <c r="Y341">
        <f>IF(F341="","",COUNTIF($F$1:F341,F341))</f>
        <v>1</v>
      </c>
      <c r="AA341" s="16">
        <f t="shared" si="39"/>
        <v>0.64999999999999991</v>
      </c>
      <c r="AB341" s="16"/>
    </row>
    <row r="342" spans="1:28" ht="16" x14ac:dyDescent="0.2">
      <c r="A342" s="8" t="s">
        <v>7255</v>
      </c>
      <c r="B342" s="8" t="s">
        <v>7256</v>
      </c>
      <c r="C342" s="8" t="s">
        <v>42</v>
      </c>
      <c r="D342" s="8" t="s">
        <v>7257</v>
      </c>
      <c r="E342" s="8" t="s">
        <v>7258</v>
      </c>
      <c r="F342" s="12" t="s">
        <v>7259</v>
      </c>
      <c r="G342" s="8" t="s">
        <v>70</v>
      </c>
      <c r="H342" s="3">
        <v>202</v>
      </c>
      <c r="I342" s="12" t="s">
        <v>7260</v>
      </c>
      <c r="J342" s="13" t="s">
        <v>7261</v>
      </c>
      <c r="K342" s="8" t="s">
        <v>50</v>
      </c>
      <c r="L342" s="8" t="s">
        <v>51</v>
      </c>
      <c r="M342" s="8" t="s">
        <v>52</v>
      </c>
      <c r="N342" s="8" t="s">
        <v>73</v>
      </c>
      <c r="O342" s="8" t="s">
        <v>222</v>
      </c>
      <c r="P342" s="8" t="s">
        <v>7262</v>
      </c>
      <c r="Q342" s="13" t="s">
        <v>75</v>
      </c>
      <c r="R342" s="8" t="s">
        <v>7263</v>
      </c>
      <c r="S342" s="3">
        <v>2376</v>
      </c>
      <c r="T342" s="3">
        <v>1</v>
      </c>
      <c r="U342" s="14" t="str">
        <f t="shared" ca="1" si="42"/>
        <v>datavail.com</v>
      </c>
      <c r="V342" s="17" t="str">
        <f t="shared" ca="1" si="43"/>
        <v>domains = domains.concat("datavail.com");</v>
      </c>
      <c r="W342">
        <f>VLOOKUP(C342,'Copy of Pivot Position'!A:C,3,FALSE)</f>
        <v>10</v>
      </c>
      <c r="X342">
        <f>IF(D342="","",COUNTIF($D$1:D341,D342))</f>
        <v>0</v>
      </c>
      <c r="Y342">
        <f>IF(F342="","",COUNTIF($F$1:F342,F342))</f>
        <v>1</v>
      </c>
      <c r="AA342" s="16">
        <f t="shared" si="39"/>
        <v>0.64800000000000013</v>
      </c>
      <c r="AB342" s="16"/>
    </row>
    <row r="343" spans="1:28" ht="13" x14ac:dyDescent="0.15">
      <c r="A343" s="8" t="s">
        <v>428</v>
      </c>
      <c r="B343" s="8" t="s">
        <v>7264</v>
      </c>
      <c r="C343" s="8" t="s">
        <v>304</v>
      </c>
      <c r="D343" s="8" t="s">
        <v>7265</v>
      </c>
      <c r="E343" s="8" t="s">
        <v>7266</v>
      </c>
      <c r="F343" s="12" t="s">
        <v>7267</v>
      </c>
      <c r="G343" s="8" t="s">
        <v>2158</v>
      </c>
      <c r="H343" s="3">
        <v>605</v>
      </c>
      <c r="I343" s="12" t="s">
        <v>7268</v>
      </c>
      <c r="J343" s="13" t="s">
        <v>7269</v>
      </c>
      <c r="K343" s="8" t="s">
        <v>50</v>
      </c>
      <c r="L343" s="8" t="s">
        <v>120</v>
      </c>
      <c r="M343" s="8" t="s">
        <v>411</v>
      </c>
      <c r="N343" s="8" t="s">
        <v>412</v>
      </c>
      <c r="O343" s="8" t="s">
        <v>222</v>
      </c>
      <c r="P343" s="8" t="s">
        <v>222</v>
      </c>
      <c r="Q343" s="8" t="s">
        <v>7270</v>
      </c>
      <c r="R343" s="8" t="s">
        <v>222</v>
      </c>
      <c r="S343" s="3">
        <v>208</v>
      </c>
      <c r="T343" s="3">
        <v>2</v>
      </c>
      <c r="W343">
        <f>VLOOKUP(C343,'Copy of Pivot Position'!A:C,3,FALSE)</f>
        <v>9</v>
      </c>
      <c r="X343">
        <f>IF(D343="","",COUNTIF($D$1:D342,D343))</f>
        <v>0</v>
      </c>
      <c r="Y343">
        <f>IF(F343="","",COUNTIF($F$1:F343,F343))</f>
        <v>1</v>
      </c>
      <c r="AA343" s="16">
        <f t="shared" si="39"/>
        <v>0.64799999999999991</v>
      </c>
      <c r="AB343" s="16"/>
    </row>
    <row r="344" spans="1:28" ht="16" x14ac:dyDescent="0.2">
      <c r="A344" s="8" t="s">
        <v>438</v>
      </c>
      <c r="B344" s="8" t="s">
        <v>6067</v>
      </c>
      <c r="C344" s="8" t="s">
        <v>42</v>
      </c>
      <c r="D344" s="8" t="s">
        <v>6068</v>
      </c>
      <c r="E344" s="8" t="s">
        <v>6069</v>
      </c>
      <c r="F344" s="12" t="s">
        <v>5640</v>
      </c>
      <c r="G344" s="8" t="s">
        <v>434</v>
      </c>
      <c r="H344" s="3">
        <v>201</v>
      </c>
      <c r="I344" s="12" t="s">
        <v>6071</v>
      </c>
      <c r="J344" s="13" t="s">
        <v>6072</v>
      </c>
      <c r="K344" s="8" t="s">
        <v>50</v>
      </c>
      <c r="L344" s="8" t="s">
        <v>51</v>
      </c>
      <c r="M344" s="8" t="s">
        <v>52</v>
      </c>
      <c r="N344" s="8" t="s">
        <v>73</v>
      </c>
      <c r="O344" s="8" t="s">
        <v>54</v>
      </c>
      <c r="P344" s="8" t="s">
        <v>6073</v>
      </c>
      <c r="Q344" s="13" t="s">
        <v>268</v>
      </c>
      <c r="R344" s="8" t="s">
        <v>6074</v>
      </c>
      <c r="S344" s="3">
        <v>1492</v>
      </c>
      <c r="T344" s="3">
        <v>1</v>
      </c>
      <c r="U344" s="14" t="str">
        <f ca="1">IFERROR(__xludf.DUMMYFUNCTION("lower( trim ( (REGEXEXTRACT(D344,""^(?:https?:\/\/)?(?:[^@\n]+@)?(?:www\.)?([^:\/\n]+)""))))"),"brighttalk.com")</f>
        <v>brighttalk.com</v>
      </c>
      <c r="V344" s="15" t="str">
        <f ca="1">IF(LEN(TRIM(D344))= 0,"",CONCATENATE("domains = domains.concat(", CHAR(34), U344, CHAR(34), ");"))</f>
        <v>domains = domains.concat("brighttalk.com");</v>
      </c>
      <c r="W344">
        <f>VLOOKUP(C344,'Copy of Pivot Position'!A:C,3,FALSE)</f>
        <v>10</v>
      </c>
      <c r="X344">
        <f>IF(D344="","",COUNTIF($D$1:D343,D344))</f>
        <v>0</v>
      </c>
      <c r="Y344">
        <f>IF(F344="","",COUNTIF($F$1:F344,F344))</f>
        <v>1</v>
      </c>
      <c r="AA344" s="16">
        <f t="shared" si="39"/>
        <v>0.64599999999999991</v>
      </c>
      <c r="AB344" s="16"/>
    </row>
    <row r="345" spans="1:28" ht="16" x14ac:dyDescent="0.2">
      <c r="A345" s="8" t="s">
        <v>1836</v>
      </c>
      <c r="B345" s="8" t="s">
        <v>7271</v>
      </c>
      <c r="C345" s="8" t="s">
        <v>42</v>
      </c>
      <c r="D345" s="8" t="s">
        <v>7272</v>
      </c>
      <c r="E345" s="8" t="s">
        <v>7273</v>
      </c>
      <c r="F345" s="12" t="s">
        <v>7274</v>
      </c>
      <c r="G345" s="8" t="s">
        <v>70</v>
      </c>
      <c r="H345" s="3">
        <v>201</v>
      </c>
      <c r="I345" s="12" t="s">
        <v>7275</v>
      </c>
      <c r="J345" s="13" t="s">
        <v>7276</v>
      </c>
      <c r="K345" s="8" t="s">
        <v>50</v>
      </c>
      <c r="L345" s="8" t="s">
        <v>120</v>
      </c>
      <c r="M345" s="8" t="s">
        <v>52</v>
      </c>
      <c r="N345" s="8" t="s">
        <v>73</v>
      </c>
      <c r="O345" s="8" t="s">
        <v>54</v>
      </c>
      <c r="P345" s="8" t="s">
        <v>7277</v>
      </c>
      <c r="Q345" s="13" t="s">
        <v>75</v>
      </c>
      <c r="R345" s="8" t="s">
        <v>7278</v>
      </c>
      <c r="S345" s="3">
        <v>2481</v>
      </c>
      <c r="T345" s="3">
        <v>1</v>
      </c>
      <c r="U345" s="14" t="str">
        <f ca="1">IFERROR(__xludf.DUMMYFUNCTION("lower( trim ( (REGEXEXTRACT(D344,""^(?:https?:\/\/)?(?:[^@\n]+@)?(?:www\.)?([^:\/\n]+)""))))"),"brighttalk.com")</f>
        <v>brighttalk.com</v>
      </c>
      <c r="V345" s="15" t="str">
        <f ca="1">IF(LEN(TRIM(D345))= 0,"",CONCATENATE("domains = domains.concat(", CHAR(34), U345, CHAR(34), ");"))</f>
        <v>domains = domains.concat("brighttalk.com");</v>
      </c>
      <c r="W345">
        <f>VLOOKUP(C345,'Copy of Pivot Position'!A:C,3,FALSE)</f>
        <v>10</v>
      </c>
      <c r="X345">
        <f>IF(D345="","",COUNTIF($D$1:D344,D345))</f>
        <v>0</v>
      </c>
      <c r="Y345">
        <f>IF(F345="","",COUNTIF($F$1:F345,F345))</f>
        <v>1</v>
      </c>
      <c r="AA345" s="16">
        <f t="shared" si="39"/>
        <v>0.64599999999999991</v>
      </c>
      <c r="AB345" s="16"/>
    </row>
    <row r="346" spans="1:28" ht="16" x14ac:dyDescent="0.2">
      <c r="A346" s="8" t="s">
        <v>2277</v>
      </c>
      <c r="B346" s="8" t="s">
        <v>3249</v>
      </c>
      <c r="C346" s="8" t="s">
        <v>42</v>
      </c>
      <c r="D346" s="8" t="s">
        <v>3250</v>
      </c>
      <c r="E346" s="8" t="s">
        <v>3251</v>
      </c>
      <c r="F346" s="12" t="s">
        <v>3019</v>
      </c>
      <c r="G346" s="8" t="s">
        <v>49</v>
      </c>
      <c r="H346" s="3">
        <v>200</v>
      </c>
      <c r="I346" s="12" t="s">
        <v>3252</v>
      </c>
      <c r="J346" s="13" t="s">
        <v>3253</v>
      </c>
      <c r="K346" s="8" t="s">
        <v>50</v>
      </c>
      <c r="L346" s="8" t="s">
        <v>120</v>
      </c>
      <c r="M346" s="8" t="s">
        <v>52</v>
      </c>
      <c r="N346" s="8" t="s">
        <v>310</v>
      </c>
      <c r="O346" s="8" t="s">
        <v>311</v>
      </c>
      <c r="P346" s="8" t="s">
        <v>3254</v>
      </c>
      <c r="Q346" s="13" t="s">
        <v>314</v>
      </c>
      <c r="R346" s="8" t="s">
        <v>3255</v>
      </c>
      <c r="S346" s="3">
        <v>1237</v>
      </c>
      <c r="T346" s="3">
        <v>1</v>
      </c>
      <c r="U346" s="14" t="str">
        <f ca="1">IFERROR(__xludf.DUMMYFUNCTION("lower( trim ( (REGEXEXTRACT(D344,""^(?:https?:\/\/)?(?:[^@\n]+@)?(?:www\.)?([^:\/\n]+)""))))"),"brighttalk.com")</f>
        <v>brighttalk.com</v>
      </c>
      <c r="V346" s="15" t="str">
        <f ca="1">IF(LEN(TRIM(D346))= 0,"",CONCATENATE("domains = domains.concat(", CHAR(34), U346, CHAR(34), ");"))</f>
        <v>domains = domains.concat("brighttalk.com");</v>
      </c>
      <c r="W346">
        <f>VLOOKUP(C346,'Copy of Pivot Position'!A:C,3,FALSE)</f>
        <v>10</v>
      </c>
      <c r="X346">
        <f>IF(D346="","",COUNTIF($D$1:D345,D346))</f>
        <v>0</v>
      </c>
      <c r="Y346">
        <f>IF(F346="","",COUNTIF($F$1:F346,F346))</f>
        <v>1</v>
      </c>
      <c r="AA346" s="16">
        <f t="shared" si="39"/>
        <v>0.64400000000000013</v>
      </c>
      <c r="AB346" s="16"/>
    </row>
    <row r="347" spans="1:28" ht="16" x14ac:dyDescent="0.2">
      <c r="A347" s="8" t="s">
        <v>428</v>
      </c>
      <c r="B347" s="8" t="s">
        <v>7279</v>
      </c>
      <c r="C347" s="8" t="s">
        <v>42</v>
      </c>
      <c r="D347" s="8" t="s">
        <v>7280</v>
      </c>
      <c r="E347" s="8" t="s">
        <v>7281</v>
      </c>
      <c r="F347" s="12" t="s">
        <v>7282</v>
      </c>
      <c r="G347" s="8" t="s">
        <v>70</v>
      </c>
      <c r="H347" s="3">
        <v>200</v>
      </c>
      <c r="I347" s="12" t="s">
        <v>7283</v>
      </c>
      <c r="J347" s="13" t="s">
        <v>7284</v>
      </c>
      <c r="K347" s="8" t="s">
        <v>50</v>
      </c>
      <c r="L347" s="8" t="s">
        <v>51</v>
      </c>
      <c r="M347" s="8" t="s">
        <v>52</v>
      </c>
      <c r="N347" s="8" t="s">
        <v>84</v>
      </c>
      <c r="O347" s="8" t="s">
        <v>84</v>
      </c>
      <c r="P347" s="8" t="s">
        <v>7285</v>
      </c>
      <c r="Q347" s="13" t="s">
        <v>5365</v>
      </c>
      <c r="R347" s="8" t="s">
        <v>7286</v>
      </c>
      <c r="S347" s="3">
        <v>2619</v>
      </c>
      <c r="T347" s="3">
        <v>1</v>
      </c>
      <c r="U347" s="14" t="str">
        <f ca="1">IFERROR(__xludf.DUMMYFUNCTION("lower( trim ( (REGEXEXTRACT(D344,""^(?:https?:\/\/)?(?:[^@\n]+@)?(?:www\.)?([^:\/\n]+)""))))"),"brighttalk.com")</f>
        <v>brighttalk.com</v>
      </c>
      <c r="V347" s="15" t="str">
        <f ca="1">IF(LEN(TRIM(D347))= 0,"",CONCATENATE("domains = domains.concat(", CHAR(34), U347, CHAR(34), ");"))</f>
        <v>domains = domains.concat("brighttalk.com");</v>
      </c>
      <c r="W347">
        <f>VLOOKUP(C347,'Copy of Pivot Position'!A:C,3,FALSE)</f>
        <v>10</v>
      </c>
      <c r="X347">
        <f>IF(D347="","",COUNTIF($D$1:D346,D347))</f>
        <v>0</v>
      </c>
      <c r="Y347">
        <f>IF(F347="","",COUNTIF($F$1:F347,F347))</f>
        <v>1</v>
      </c>
      <c r="AA347" s="16">
        <f t="shared" si="39"/>
        <v>0.64400000000000013</v>
      </c>
      <c r="AB347" s="16"/>
    </row>
    <row r="348" spans="1:28" ht="16" x14ac:dyDescent="0.2">
      <c r="A348" s="8" t="s">
        <v>7287</v>
      </c>
      <c r="B348" s="8" t="s">
        <v>7288</v>
      </c>
      <c r="C348" s="8" t="s">
        <v>858</v>
      </c>
      <c r="D348" s="8" t="s">
        <v>7289</v>
      </c>
      <c r="E348" s="8" t="s">
        <v>7290</v>
      </c>
      <c r="F348" s="12" t="s">
        <v>7291</v>
      </c>
      <c r="G348" s="8" t="s">
        <v>70</v>
      </c>
      <c r="H348" s="3">
        <v>607</v>
      </c>
      <c r="I348" s="12" t="s">
        <v>7292</v>
      </c>
      <c r="J348" s="13" t="s">
        <v>7293</v>
      </c>
      <c r="K348" s="8" t="s">
        <v>50</v>
      </c>
      <c r="L348" s="8" t="s">
        <v>120</v>
      </c>
      <c r="M348" s="8" t="s">
        <v>52</v>
      </c>
      <c r="N348" s="8" t="s">
        <v>1137</v>
      </c>
      <c r="O348" s="8" t="s">
        <v>54</v>
      </c>
      <c r="P348" s="8" t="s">
        <v>7294</v>
      </c>
      <c r="Q348" s="13" t="s">
        <v>1289</v>
      </c>
      <c r="R348" s="8" t="s">
        <v>7295</v>
      </c>
      <c r="S348" s="3">
        <v>2606</v>
      </c>
      <c r="T348" s="3">
        <v>1</v>
      </c>
      <c r="U348" s="14" t="str">
        <f ca="1">IFERROR(__xludf.DUMMYFUNCTION("lower( trim ( (REGEXEXTRACT(D344,""^(?:https?:\/\/)?(?:[^@\n]+@)?(?:www\.)?([^:\/\n]+)""))))"),"brighttalk.com")</f>
        <v>brighttalk.com</v>
      </c>
      <c r="V348" s="15" t="str">
        <f ca="1">IF(LEN(TRIM(D348))= 0,"",CONCATENATE("domains = domains.concat(", CHAR(34), U348, CHAR(34), ");"))</f>
        <v>domains = domains.concat("brighttalk.com");</v>
      </c>
      <c r="W348">
        <f>VLOOKUP(C348,'Copy of Pivot Position'!A:C,3,FALSE)</f>
        <v>9</v>
      </c>
      <c r="X348">
        <f>IF(D348="","",COUNTIF($D$1:D347,D348))</f>
        <v>0</v>
      </c>
      <c r="Y348">
        <f>IF(F348="","",COUNTIF($F$1:F348,F348))</f>
        <v>1</v>
      </c>
      <c r="AA348" s="16">
        <f t="shared" si="39"/>
        <v>0.64599999999999991</v>
      </c>
      <c r="AB348" s="16"/>
    </row>
    <row r="349" spans="1:28" ht="13" x14ac:dyDescent="0.15">
      <c r="A349" s="8" t="s">
        <v>737</v>
      </c>
      <c r="B349" s="8" t="s">
        <v>3132</v>
      </c>
      <c r="C349" s="8" t="s">
        <v>304</v>
      </c>
      <c r="D349" s="8" t="s">
        <v>7296</v>
      </c>
      <c r="E349" s="8" t="s">
        <v>7290</v>
      </c>
      <c r="F349" s="12" t="s">
        <v>7291</v>
      </c>
      <c r="G349" s="8" t="s">
        <v>70</v>
      </c>
      <c r="H349" s="3">
        <v>607</v>
      </c>
      <c r="I349" s="12" t="s">
        <v>7297</v>
      </c>
      <c r="J349" s="13" t="s">
        <v>7298</v>
      </c>
      <c r="K349" s="8" t="s">
        <v>50</v>
      </c>
      <c r="L349" s="8" t="s">
        <v>120</v>
      </c>
      <c r="M349" s="8" t="s">
        <v>52</v>
      </c>
      <c r="N349" s="8" t="s">
        <v>1137</v>
      </c>
      <c r="O349" s="8" t="s">
        <v>54</v>
      </c>
      <c r="P349" s="8" t="s">
        <v>7294</v>
      </c>
      <c r="Q349" s="13" t="s">
        <v>1289</v>
      </c>
      <c r="R349" s="8" t="s">
        <v>7295</v>
      </c>
      <c r="S349" s="3">
        <v>364</v>
      </c>
      <c r="T349" s="3">
        <v>2</v>
      </c>
      <c r="V349" s="18"/>
      <c r="W349">
        <f>VLOOKUP(C349,'Copy of Pivot Position'!A:C,3,FALSE)</f>
        <v>9</v>
      </c>
      <c r="X349">
        <f>IF(D349="","",COUNTIF($D$1:D348,D349))</f>
        <v>0</v>
      </c>
      <c r="Y349">
        <f>IF(F349="","",COUNTIF($F$1:F349,F349))</f>
        <v>2</v>
      </c>
      <c r="Z349" s="3">
        <v>0</v>
      </c>
      <c r="AA349" s="16">
        <f t="shared" si="39"/>
        <v>0.64599999999999991</v>
      </c>
      <c r="AB349" s="16"/>
    </row>
    <row r="350" spans="1:28" ht="16" x14ac:dyDescent="0.2">
      <c r="A350" s="8" t="s">
        <v>136</v>
      </c>
      <c r="B350" s="8" t="s">
        <v>6779</v>
      </c>
      <c r="C350" s="8" t="s">
        <v>42</v>
      </c>
      <c r="D350" s="8" t="s">
        <v>7299</v>
      </c>
      <c r="E350" s="8" t="s">
        <v>7300</v>
      </c>
      <c r="F350" s="12" t="s">
        <v>7301</v>
      </c>
      <c r="G350" s="8" t="s">
        <v>46</v>
      </c>
      <c r="H350" s="3">
        <v>609</v>
      </c>
      <c r="I350" s="12" t="s">
        <v>7302</v>
      </c>
      <c r="J350" s="13" t="s">
        <v>7303</v>
      </c>
      <c r="K350" s="8" t="s">
        <v>50</v>
      </c>
      <c r="L350" s="8" t="s">
        <v>120</v>
      </c>
      <c r="M350" s="8" t="s">
        <v>52</v>
      </c>
      <c r="N350" s="8" t="s">
        <v>3758</v>
      </c>
      <c r="O350" s="8" t="s">
        <v>1983</v>
      </c>
      <c r="P350" s="8" t="s">
        <v>7304</v>
      </c>
      <c r="Q350" s="13" t="s">
        <v>7305</v>
      </c>
      <c r="R350" s="8" t="s">
        <v>7306</v>
      </c>
      <c r="S350" s="3">
        <v>2320</v>
      </c>
      <c r="T350" s="3">
        <v>1</v>
      </c>
      <c r="U350" s="14" t="str">
        <f t="shared" ref="U350:U359" ca="1" si="44">IFERROR(__xludf.DUMMYFUNCTION("lower( trim ( (REGEXEXTRACT(D350,""^(?:https?:\/\/)?(?:[^@\n]+@)?(?:www\.)?([^:\/\n]+)""))))"),"ebth.com")</f>
        <v>ebth.com</v>
      </c>
      <c r="V350" s="15" t="str">
        <f t="shared" ref="V350:V359" ca="1" si="45">IF(LEN(TRIM(D350))= 0,"",CONCATENATE("domains = domains.concat(", CHAR(34), U350, CHAR(34), ");"))</f>
        <v>domains = domains.concat("ebth.com");</v>
      </c>
      <c r="W350">
        <f>VLOOKUP(C350,'Copy of Pivot Position'!A:C,3,FALSE)</f>
        <v>10</v>
      </c>
      <c r="X350">
        <f>IF(D350="","",COUNTIF($D$1:D349,D350))</f>
        <v>0</v>
      </c>
      <c r="Y350">
        <f>IF(F350="","",COUNTIF($F$1:F350,F350))</f>
        <v>1</v>
      </c>
      <c r="AA350" s="16">
        <f t="shared" si="39"/>
        <v>0.64399999999999991</v>
      </c>
      <c r="AB350" s="16"/>
    </row>
    <row r="351" spans="1:28" ht="16" x14ac:dyDescent="0.2">
      <c r="A351" s="8" t="s">
        <v>1141</v>
      </c>
      <c r="B351" s="8" t="s">
        <v>7307</v>
      </c>
      <c r="C351" s="8" t="s">
        <v>42</v>
      </c>
      <c r="D351" s="8" t="s">
        <v>7308</v>
      </c>
      <c r="E351" s="8" t="s">
        <v>7309</v>
      </c>
      <c r="F351" s="12" t="s">
        <v>7310</v>
      </c>
      <c r="G351" s="8" t="s">
        <v>70</v>
      </c>
      <c r="H351" s="3">
        <v>198</v>
      </c>
      <c r="I351" s="12" t="s">
        <v>7311</v>
      </c>
      <c r="J351" s="13" t="s">
        <v>7312</v>
      </c>
      <c r="K351" s="8" t="s">
        <v>50</v>
      </c>
      <c r="L351" s="8" t="s">
        <v>51</v>
      </c>
      <c r="M351" s="8" t="s">
        <v>52</v>
      </c>
      <c r="N351" s="8" t="s">
        <v>193</v>
      </c>
      <c r="O351" s="8" t="s">
        <v>195</v>
      </c>
      <c r="P351" s="8" t="s">
        <v>7313</v>
      </c>
      <c r="Q351" s="13" t="s">
        <v>867</v>
      </c>
      <c r="R351" s="8" t="s">
        <v>7314</v>
      </c>
      <c r="S351" s="3">
        <v>570</v>
      </c>
      <c r="T351" s="3">
        <v>2</v>
      </c>
      <c r="U351" s="14" t="str">
        <f t="shared" ca="1" si="44"/>
        <v>ebth.com</v>
      </c>
      <c r="V351" s="15" t="str">
        <f t="shared" ca="1" si="45"/>
        <v>domains = domains.concat("ebth.com");</v>
      </c>
      <c r="W351">
        <f>VLOOKUP(C351,'Copy of Pivot Position'!A:C,3,FALSE)</f>
        <v>10</v>
      </c>
      <c r="X351">
        <f>IF(D351="","",COUNTIF($D$1:D350,D351))</f>
        <v>0</v>
      </c>
      <c r="Y351">
        <f>IF(F351="","",COUNTIF($F$1:F351,F351))</f>
        <v>1</v>
      </c>
      <c r="AA351" s="16">
        <f t="shared" si="39"/>
        <v>0.64000000000000012</v>
      </c>
      <c r="AB351" s="16"/>
    </row>
    <row r="352" spans="1:28" ht="16" x14ac:dyDescent="0.2">
      <c r="A352" s="8" t="s">
        <v>546</v>
      </c>
      <c r="B352" s="8" t="s">
        <v>7315</v>
      </c>
      <c r="C352" s="8" t="s">
        <v>42</v>
      </c>
      <c r="D352" s="8" t="s">
        <v>7316</v>
      </c>
      <c r="E352" s="8" t="s">
        <v>7317</v>
      </c>
      <c r="F352" s="12" t="s">
        <v>7318</v>
      </c>
      <c r="G352" s="8" t="s">
        <v>70</v>
      </c>
      <c r="H352" s="3">
        <v>614</v>
      </c>
      <c r="I352" s="12" t="s">
        <v>7319</v>
      </c>
      <c r="J352" s="13" t="s">
        <v>7320</v>
      </c>
      <c r="K352" s="8" t="s">
        <v>50</v>
      </c>
      <c r="L352" s="8" t="s">
        <v>120</v>
      </c>
      <c r="M352" s="8" t="s">
        <v>52</v>
      </c>
      <c r="N352" s="8" t="s">
        <v>7321</v>
      </c>
      <c r="O352" s="8" t="s">
        <v>1983</v>
      </c>
      <c r="P352" s="8" t="s">
        <v>7322</v>
      </c>
      <c r="Q352" s="13" t="s">
        <v>7323</v>
      </c>
      <c r="R352" s="8" t="s">
        <v>7324</v>
      </c>
      <c r="S352" s="3">
        <v>2595</v>
      </c>
      <c r="T352" s="3">
        <v>1</v>
      </c>
      <c r="U352" s="14" t="str">
        <f t="shared" ca="1" si="44"/>
        <v>ebth.com</v>
      </c>
      <c r="V352" s="15" t="str">
        <f t="shared" ca="1" si="45"/>
        <v>domains = domains.concat("ebth.com");</v>
      </c>
      <c r="W352">
        <f>VLOOKUP(C352,'Copy of Pivot Position'!A:C,3,FALSE)</f>
        <v>10</v>
      </c>
      <c r="X352">
        <f>IF(D352="","",COUNTIF($D$1:D351,D352))</f>
        <v>0</v>
      </c>
      <c r="Y352">
        <f>IF(F352="","",COUNTIF($F$1:F352,F352))</f>
        <v>1</v>
      </c>
      <c r="AA352" s="16">
        <f t="shared" si="39"/>
        <v>0.6399999999999999</v>
      </c>
      <c r="AB352" s="16"/>
    </row>
    <row r="353" spans="1:28" ht="16" x14ac:dyDescent="0.2">
      <c r="A353" s="8" t="s">
        <v>960</v>
      </c>
      <c r="B353" s="8" t="s">
        <v>1296</v>
      </c>
      <c r="C353" s="8" t="s">
        <v>42</v>
      </c>
      <c r="D353" s="8" t="s">
        <v>7326</v>
      </c>
      <c r="E353" s="8" t="s">
        <v>7327</v>
      </c>
      <c r="F353" s="12" t="s">
        <v>7328</v>
      </c>
      <c r="G353" s="8" t="s">
        <v>49</v>
      </c>
      <c r="H353" s="3">
        <v>610</v>
      </c>
      <c r="I353" s="12" t="s">
        <v>7329</v>
      </c>
      <c r="J353" s="13" t="s">
        <v>7330</v>
      </c>
      <c r="K353" s="8" t="s">
        <v>50</v>
      </c>
      <c r="L353" s="8" t="s">
        <v>51</v>
      </c>
      <c r="M353" s="8" t="s">
        <v>52</v>
      </c>
      <c r="N353" s="8" t="s">
        <v>884</v>
      </c>
      <c r="O353" s="8" t="s">
        <v>746</v>
      </c>
      <c r="P353" s="8" t="s">
        <v>7331</v>
      </c>
      <c r="Q353" s="13" t="s">
        <v>1755</v>
      </c>
      <c r="R353" s="8" t="s">
        <v>7332</v>
      </c>
      <c r="S353" s="3">
        <v>2506</v>
      </c>
      <c r="T353" s="3">
        <v>1</v>
      </c>
      <c r="U353" s="14" t="str">
        <f t="shared" ca="1" si="44"/>
        <v>ebth.com</v>
      </c>
      <c r="V353" s="17" t="str">
        <f t="shared" ca="1" si="45"/>
        <v>domains = domains.concat("ebth.com");</v>
      </c>
      <c r="W353">
        <f>VLOOKUP(C353,'Copy of Pivot Position'!A:C,3,FALSE)</f>
        <v>10</v>
      </c>
      <c r="X353">
        <f>IF(D353="","",COUNTIF($D$1:D352,D353))</f>
        <v>0</v>
      </c>
      <c r="Y353">
        <f>IF(F353="","",COUNTIF($F$1:F353,F353))</f>
        <v>1</v>
      </c>
      <c r="AA353" s="16">
        <f t="shared" si="39"/>
        <v>0.6419999999999999</v>
      </c>
      <c r="AB353" s="16"/>
    </row>
    <row r="354" spans="1:28" ht="16" x14ac:dyDescent="0.2">
      <c r="A354" s="8" t="s">
        <v>3451</v>
      </c>
      <c r="B354" s="8" t="s">
        <v>3452</v>
      </c>
      <c r="C354" s="8" t="s">
        <v>42</v>
      </c>
      <c r="D354" s="8" t="s">
        <v>3453</v>
      </c>
      <c r="E354" s="8" t="s">
        <v>3454</v>
      </c>
      <c r="F354" s="12" t="s">
        <v>3194</v>
      </c>
      <c r="G354" s="8" t="s">
        <v>425</v>
      </c>
      <c r="H354" s="3">
        <v>197</v>
      </c>
      <c r="I354" s="12" t="s">
        <v>3462</v>
      </c>
      <c r="J354" s="13" t="s">
        <v>3464</v>
      </c>
      <c r="K354" s="8" t="s">
        <v>50</v>
      </c>
      <c r="L354" s="8" t="s">
        <v>120</v>
      </c>
      <c r="M354" s="8" t="s">
        <v>52</v>
      </c>
      <c r="N354" s="8" t="s">
        <v>769</v>
      </c>
      <c r="O354" s="8" t="s">
        <v>770</v>
      </c>
      <c r="P354" s="8" t="s">
        <v>3466</v>
      </c>
      <c r="Q354" s="13" t="s">
        <v>3468</v>
      </c>
      <c r="R354" s="8" t="s">
        <v>3470</v>
      </c>
      <c r="S354" s="3">
        <v>1254</v>
      </c>
      <c r="T354" s="3">
        <v>1</v>
      </c>
      <c r="U354" s="14" t="str">
        <f t="shared" ca="1" si="44"/>
        <v>ebth.com</v>
      </c>
      <c r="V354" s="17" t="str">
        <f t="shared" ca="1" si="45"/>
        <v>domains = domains.concat("ebth.com");</v>
      </c>
      <c r="W354">
        <f>VLOOKUP(C354,'Copy of Pivot Position'!A:C,3,FALSE)</f>
        <v>10</v>
      </c>
      <c r="X354">
        <f>IF(D354="","",COUNTIF($D$1:D353,D354))</f>
        <v>0</v>
      </c>
      <c r="Y354">
        <f>IF(F354="","",COUNTIF($F$1:F354,F354))</f>
        <v>1</v>
      </c>
      <c r="AA354" s="16">
        <f t="shared" si="39"/>
        <v>0.6379999999999999</v>
      </c>
      <c r="AB354" s="16"/>
    </row>
    <row r="355" spans="1:28" ht="16" x14ac:dyDescent="0.2">
      <c r="A355" s="8" t="s">
        <v>5558</v>
      </c>
      <c r="B355" s="8" t="s">
        <v>5560</v>
      </c>
      <c r="C355" s="8" t="s">
        <v>42</v>
      </c>
      <c r="D355" s="8" t="s">
        <v>5562</v>
      </c>
      <c r="E355" s="8" t="s">
        <v>5563</v>
      </c>
      <c r="F355" s="12" t="s">
        <v>5274</v>
      </c>
      <c r="G355" s="8" t="s">
        <v>49</v>
      </c>
      <c r="H355" s="3">
        <v>197</v>
      </c>
      <c r="I355" s="12" t="s">
        <v>5565</v>
      </c>
      <c r="J355" s="13" t="s">
        <v>5566</v>
      </c>
      <c r="K355" s="8" t="s">
        <v>50</v>
      </c>
      <c r="L355" s="8" t="s">
        <v>51</v>
      </c>
      <c r="M355" s="8" t="s">
        <v>52</v>
      </c>
      <c r="N355" s="8" t="s">
        <v>5567</v>
      </c>
      <c r="O355" s="8" t="s">
        <v>2447</v>
      </c>
      <c r="P355" s="8" t="s">
        <v>5568</v>
      </c>
      <c r="Q355" s="13" t="s">
        <v>5569</v>
      </c>
      <c r="R355" s="8" t="s">
        <v>5570</v>
      </c>
      <c r="S355" s="3">
        <v>1446</v>
      </c>
      <c r="T355" s="3">
        <v>1</v>
      </c>
      <c r="U355" s="14" t="str">
        <f t="shared" ca="1" si="44"/>
        <v>ebth.com</v>
      </c>
      <c r="V355" s="17" t="str">
        <f t="shared" ca="1" si="45"/>
        <v>domains = domains.concat("ebth.com");</v>
      </c>
      <c r="W355">
        <f>VLOOKUP(C355,'Copy of Pivot Position'!A:C,3,FALSE)</f>
        <v>10</v>
      </c>
      <c r="X355">
        <f>IF(D355="","",COUNTIF($D$1:D354,D355))</f>
        <v>0</v>
      </c>
      <c r="Y355">
        <f>IF(F355="","",COUNTIF($F$1:F355,F355))</f>
        <v>1</v>
      </c>
      <c r="AA355" s="16">
        <f t="shared" si="39"/>
        <v>0.6379999999999999</v>
      </c>
      <c r="AB355" s="16"/>
    </row>
    <row r="356" spans="1:28" ht="16" x14ac:dyDescent="0.2">
      <c r="A356" s="8" t="s">
        <v>682</v>
      </c>
      <c r="B356" s="8" t="s">
        <v>7333</v>
      </c>
      <c r="C356" s="8" t="s">
        <v>7334</v>
      </c>
      <c r="D356" s="8" t="s">
        <v>7335</v>
      </c>
      <c r="E356" s="8" t="s">
        <v>7336</v>
      </c>
      <c r="F356" s="12" t="s">
        <v>7337</v>
      </c>
      <c r="G356" s="8" t="s">
        <v>49</v>
      </c>
      <c r="H356" s="3">
        <v>195</v>
      </c>
      <c r="I356" s="12" t="s">
        <v>7338</v>
      </c>
      <c r="J356" s="13" t="s">
        <v>7339</v>
      </c>
      <c r="K356" s="8" t="s">
        <v>50</v>
      </c>
      <c r="L356" s="8" t="s">
        <v>120</v>
      </c>
      <c r="M356" s="8" t="s">
        <v>52</v>
      </c>
      <c r="N356" s="8" t="s">
        <v>7340</v>
      </c>
      <c r="O356" s="8" t="s">
        <v>3481</v>
      </c>
      <c r="P356" s="8" t="s">
        <v>7341</v>
      </c>
      <c r="Q356" s="13" t="s">
        <v>7342</v>
      </c>
      <c r="R356" s="8" t="s">
        <v>7343</v>
      </c>
      <c r="S356" s="3">
        <v>2253</v>
      </c>
      <c r="T356" s="3">
        <v>1</v>
      </c>
      <c r="U356" s="14" t="str">
        <f t="shared" ca="1" si="44"/>
        <v>ebth.com</v>
      </c>
      <c r="V356" s="17" t="str">
        <f t="shared" ca="1" si="45"/>
        <v>domains = domains.concat("ebth.com");</v>
      </c>
      <c r="W356">
        <f>VLOOKUP(C356,'Copy of Pivot Position'!A:C,3,FALSE)</f>
        <v>9</v>
      </c>
      <c r="X356">
        <f>IF(D356="","",COUNTIF($D$1:D355,D356))</f>
        <v>0</v>
      </c>
      <c r="Y356">
        <f>IF(F356="","",COUNTIF($F$1:F356,F356))</f>
        <v>1</v>
      </c>
      <c r="AA356" s="16">
        <f t="shared" si="39"/>
        <v>0.63600000000000012</v>
      </c>
      <c r="AB356" s="16"/>
    </row>
    <row r="357" spans="1:28" ht="16" x14ac:dyDescent="0.2">
      <c r="A357" s="8" t="s">
        <v>7344</v>
      </c>
      <c r="B357" s="8" t="s">
        <v>7345</v>
      </c>
      <c r="C357" s="8" t="s">
        <v>32</v>
      </c>
      <c r="D357" s="8" t="s">
        <v>7346</v>
      </c>
      <c r="E357" s="12" t="s">
        <v>7347</v>
      </c>
      <c r="F357" s="12" t="s">
        <v>7348</v>
      </c>
      <c r="G357" s="8" t="s">
        <v>49</v>
      </c>
      <c r="H357" s="3">
        <v>194</v>
      </c>
      <c r="I357" s="12" t="s">
        <v>7349</v>
      </c>
      <c r="J357" s="13" t="s">
        <v>7350</v>
      </c>
      <c r="K357" s="8" t="s">
        <v>50</v>
      </c>
      <c r="L357" s="8" t="s">
        <v>51</v>
      </c>
      <c r="M357" s="8" t="s">
        <v>52</v>
      </c>
      <c r="N357" s="8" t="s">
        <v>2446</v>
      </c>
      <c r="O357" s="8" t="s">
        <v>2629</v>
      </c>
      <c r="P357" s="8" t="s">
        <v>7351</v>
      </c>
      <c r="Q357" s="13" t="s">
        <v>6028</v>
      </c>
      <c r="R357" s="8" t="s">
        <v>222</v>
      </c>
      <c r="S357" s="3">
        <v>2269</v>
      </c>
      <c r="T357" s="3">
        <v>1</v>
      </c>
      <c r="U357" s="14" t="str">
        <f t="shared" ca="1" si="44"/>
        <v>ebth.com</v>
      </c>
      <c r="V357" s="17" t="str">
        <f t="shared" ca="1" si="45"/>
        <v>domains = domains.concat("ebth.com");</v>
      </c>
      <c r="W357">
        <f>VLOOKUP(C357,'Copy of Pivot Position'!A:C,3,FALSE)</f>
        <v>10</v>
      </c>
      <c r="X357">
        <f>IF(D357="","",COUNTIF($D$1:D356,D357))</f>
        <v>0</v>
      </c>
      <c r="Y357">
        <f>IF(F357="","",COUNTIF($F$1:F357,F357))</f>
        <v>1</v>
      </c>
      <c r="AA357" s="16">
        <f t="shared" si="39"/>
        <v>0.63200000000000012</v>
      </c>
      <c r="AB357" s="16"/>
    </row>
    <row r="358" spans="1:28" ht="16" x14ac:dyDescent="0.2">
      <c r="A358" s="8" t="s">
        <v>737</v>
      </c>
      <c r="B358" s="8" t="s">
        <v>6612</v>
      </c>
      <c r="C358" s="8" t="s">
        <v>42</v>
      </c>
      <c r="D358" s="8" t="s">
        <v>7352</v>
      </c>
      <c r="E358" s="8" t="s">
        <v>7353</v>
      </c>
      <c r="F358" s="12" t="s">
        <v>7354</v>
      </c>
      <c r="G358" s="8" t="s">
        <v>70</v>
      </c>
      <c r="H358" s="3">
        <v>623</v>
      </c>
      <c r="I358" s="12" t="s">
        <v>7355</v>
      </c>
      <c r="J358" s="13" t="s">
        <v>1510</v>
      </c>
      <c r="K358" s="8" t="s">
        <v>50</v>
      </c>
      <c r="L358" s="8" t="s">
        <v>120</v>
      </c>
      <c r="M358" s="8" t="s">
        <v>52</v>
      </c>
      <c r="N358" s="8" t="s">
        <v>7356</v>
      </c>
      <c r="O358" s="8" t="s">
        <v>54</v>
      </c>
      <c r="P358" s="8" t="s">
        <v>7357</v>
      </c>
      <c r="Q358" s="13" t="s">
        <v>7358</v>
      </c>
      <c r="R358" s="8" t="s">
        <v>7359</v>
      </c>
      <c r="S358" s="3">
        <v>2443</v>
      </c>
      <c r="T358" s="3">
        <v>1</v>
      </c>
      <c r="U358" s="14" t="str">
        <f t="shared" ca="1" si="44"/>
        <v>ebth.com</v>
      </c>
      <c r="V358" s="17" t="str">
        <f t="shared" ca="1" si="45"/>
        <v>domains = domains.concat("ebth.com");</v>
      </c>
      <c r="W358">
        <f>VLOOKUP(C358,'Copy of Pivot Position'!A:C,3,FALSE)</f>
        <v>10</v>
      </c>
      <c r="X358">
        <f>IF(D358="","",COUNTIF($D$1:D357,D358))</f>
        <v>0</v>
      </c>
      <c r="Y358">
        <f>IF(F358="","",COUNTIF($F$1:F358,F358))</f>
        <v>1</v>
      </c>
      <c r="AA358" s="16">
        <f t="shared" si="39"/>
        <v>0.6319999999999999</v>
      </c>
      <c r="AB358" s="16"/>
    </row>
    <row r="359" spans="1:28" ht="16" x14ac:dyDescent="0.2">
      <c r="A359" s="8" t="s">
        <v>6075</v>
      </c>
      <c r="B359" s="8" t="s">
        <v>7360</v>
      </c>
      <c r="C359" s="8" t="s">
        <v>180</v>
      </c>
      <c r="D359" s="8" t="s">
        <v>7361</v>
      </c>
      <c r="E359" s="8" t="s">
        <v>7362</v>
      </c>
      <c r="F359" s="12" t="s">
        <v>7363</v>
      </c>
      <c r="G359" s="8" t="s">
        <v>384</v>
      </c>
      <c r="H359" s="3">
        <v>624</v>
      </c>
      <c r="I359" s="12" t="s">
        <v>7364</v>
      </c>
      <c r="J359" s="13" t="s">
        <v>7365</v>
      </c>
      <c r="K359" s="8" t="s">
        <v>50</v>
      </c>
      <c r="L359" s="8" t="s">
        <v>120</v>
      </c>
      <c r="M359" s="8" t="s">
        <v>52</v>
      </c>
      <c r="N359" s="8" t="s">
        <v>392</v>
      </c>
      <c r="O359" s="8" t="s">
        <v>393</v>
      </c>
      <c r="P359" s="8" t="s">
        <v>7366</v>
      </c>
      <c r="Q359" s="13" t="s">
        <v>1360</v>
      </c>
      <c r="R359" s="8" t="s">
        <v>7367</v>
      </c>
      <c r="S359" s="3">
        <v>840</v>
      </c>
      <c r="T359" s="3">
        <v>2</v>
      </c>
      <c r="U359" s="14" t="str">
        <f t="shared" ca="1" si="44"/>
        <v>ebth.com</v>
      </c>
      <c r="V359" s="15" t="str">
        <f t="shared" ca="1" si="45"/>
        <v>domains = domains.concat("ebth.com");</v>
      </c>
      <c r="W359">
        <f>VLOOKUP(C359,'Copy of Pivot Position'!A:C,3,FALSE)</f>
        <v>10</v>
      </c>
      <c r="X359">
        <f>IF(D359="","",COUNTIF($D$1:D358,D359))</f>
        <v>0</v>
      </c>
      <c r="Y359">
        <f>IF(F359="","",COUNTIF($F$1:F359,F359))</f>
        <v>1</v>
      </c>
      <c r="AA359" s="16">
        <f t="shared" si="39"/>
        <v>0.6319999999999999</v>
      </c>
      <c r="AB359" s="16"/>
    </row>
    <row r="360" spans="1:28" ht="13" x14ac:dyDescent="0.15">
      <c r="A360" s="8" t="s">
        <v>476</v>
      </c>
      <c r="B360" s="8" t="s">
        <v>7368</v>
      </c>
      <c r="C360" s="8" t="s">
        <v>7369</v>
      </c>
      <c r="D360" s="8" t="s">
        <v>7370</v>
      </c>
      <c r="E360" s="8" t="s">
        <v>7353</v>
      </c>
      <c r="F360" s="12" t="s">
        <v>7354</v>
      </c>
      <c r="G360" s="8" t="s">
        <v>70</v>
      </c>
      <c r="H360" s="3">
        <v>624</v>
      </c>
      <c r="I360" s="12" t="s">
        <v>7371</v>
      </c>
      <c r="J360" s="13" t="s">
        <v>7372</v>
      </c>
      <c r="K360" s="8" t="s">
        <v>50</v>
      </c>
      <c r="L360" s="8" t="s">
        <v>120</v>
      </c>
      <c r="M360" s="8" t="s">
        <v>52</v>
      </c>
      <c r="N360" s="8" t="s">
        <v>7356</v>
      </c>
      <c r="O360" s="8" t="s">
        <v>54</v>
      </c>
      <c r="P360" s="8" t="s">
        <v>7357</v>
      </c>
      <c r="Q360" s="13" t="s">
        <v>7358</v>
      </c>
      <c r="R360" s="8" t="s">
        <v>7359</v>
      </c>
      <c r="S360" s="3">
        <v>366</v>
      </c>
      <c r="T360" s="3">
        <v>2</v>
      </c>
      <c r="V360" s="18"/>
      <c r="W360">
        <f>VLOOKUP(C360,'Copy of Pivot Position'!A:C,3,FALSE)</f>
        <v>9</v>
      </c>
      <c r="X360">
        <f>IF(D360="","",COUNTIF($D$1:D359,D360))</f>
        <v>0</v>
      </c>
      <c r="Y360">
        <f>IF(F360="","",COUNTIF($F$1:F360,F360))</f>
        <v>2</v>
      </c>
      <c r="Z360" s="3">
        <v>0</v>
      </c>
      <c r="AA360" s="16">
        <f t="shared" si="39"/>
        <v>0.6319999999999999</v>
      </c>
      <c r="AB360" s="16"/>
    </row>
    <row r="361" spans="1:28" ht="16" x14ac:dyDescent="0.2">
      <c r="A361" s="8" t="s">
        <v>1586</v>
      </c>
      <c r="B361" s="8" t="s">
        <v>3759</v>
      </c>
      <c r="C361" s="8" t="s">
        <v>42</v>
      </c>
      <c r="D361" s="8" t="s">
        <v>3760</v>
      </c>
      <c r="E361" s="8" t="s">
        <v>3761</v>
      </c>
      <c r="F361" s="12" t="s">
        <v>3498</v>
      </c>
      <c r="G361" s="8" t="s">
        <v>70</v>
      </c>
      <c r="H361" s="3">
        <v>193</v>
      </c>
      <c r="I361" s="12" t="s">
        <v>3763</v>
      </c>
      <c r="J361" s="13" t="s">
        <v>3764</v>
      </c>
      <c r="K361" s="8" t="s">
        <v>50</v>
      </c>
      <c r="L361" s="8" t="s">
        <v>51</v>
      </c>
      <c r="M361" s="8" t="s">
        <v>222</v>
      </c>
      <c r="N361" s="8" t="s">
        <v>222</v>
      </c>
      <c r="O361" s="8" t="s">
        <v>222</v>
      </c>
      <c r="P361" s="8" t="s">
        <v>222</v>
      </c>
      <c r="Q361" s="8" t="s">
        <v>222</v>
      </c>
      <c r="R361" s="8" t="s">
        <v>222</v>
      </c>
      <c r="S361" s="3">
        <v>1279</v>
      </c>
      <c r="T361" s="3">
        <v>1</v>
      </c>
      <c r="U361" s="14" t="str">
        <f ca="1">IFERROR(__xludf.DUMMYFUNCTION("lower( trim ( (REGEXEXTRACT(D361,""^(?:https?:\/\/)?(?:[^@\n]+@)?(?:www\.)?([^:\/\n]+)""))))"),"gitlab.com")</f>
        <v>gitlab.com</v>
      </c>
      <c r="V361" s="15" t="str">
        <f ca="1">IF(LEN(TRIM(D361))= 0,"",CONCATENATE("domains = domains.concat(", CHAR(34), U361, CHAR(34), ");"))</f>
        <v>domains = domains.concat("gitlab.com");</v>
      </c>
      <c r="W361">
        <f>VLOOKUP(C361,'Copy of Pivot Position'!A:C,3,FALSE)</f>
        <v>10</v>
      </c>
      <c r="X361">
        <f>IF(D361="","",COUNTIF($D$1:D360,D361))</f>
        <v>0</v>
      </c>
      <c r="Y361">
        <f>IF(F361="","",COUNTIF($F$1:F361,F361))</f>
        <v>1</v>
      </c>
      <c r="AA361" s="16">
        <f t="shared" si="39"/>
        <v>0.62800000000000011</v>
      </c>
      <c r="AB361" s="16"/>
    </row>
    <row r="362" spans="1:28" ht="13" x14ac:dyDescent="0.15">
      <c r="A362" s="8" t="s">
        <v>3812</v>
      </c>
      <c r="B362" s="8" t="s">
        <v>7374</v>
      </c>
      <c r="C362" s="8" t="s">
        <v>7375</v>
      </c>
      <c r="D362" s="8" t="s">
        <v>7376</v>
      </c>
      <c r="E362" s="8" t="s">
        <v>7377</v>
      </c>
      <c r="F362" s="12" t="s">
        <v>7378</v>
      </c>
      <c r="G362" s="8" t="s">
        <v>46</v>
      </c>
      <c r="H362" s="3">
        <v>193</v>
      </c>
      <c r="I362" s="12" t="s">
        <v>7379</v>
      </c>
      <c r="J362" s="13" t="s">
        <v>7380</v>
      </c>
      <c r="K362" s="8" t="s">
        <v>50</v>
      </c>
      <c r="L362" s="8" t="s">
        <v>51</v>
      </c>
      <c r="M362" s="8" t="s">
        <v>52</v>
      </c>
      <c r="N362" s="8" t="s">
        <v>7381</v>
      </c>
      <c r="O362" s="8" t="s">
        <v>7382</v>
      </c>
      <c r="P362" s="8" t="s">
        <v>7383</v>
      </c>
      <c r="Q362" s="13" t="s">
        <v>7384</v>
      </c>
      <c r="R362" s="8" t="s">
        <v>7385</v>
      </c>
      <c r="S362" s="3">
        <v>443</v>
      </c>
      <c r="T362" s="3">
        <v>2</v>
      </c>
      <c r="V362" s="18"/>
      <c r="W362">
        <f>VLOOKUP(C362,'Copy of Pivot Position'!A:C,3,FALSE)</f>
        <v>9</v>
      </c>
      <c r="X362">
        <f>IF(D362="","",COUNTIF($D$1:D361,D362))</f>
        <v>0</v>
      </c>
      <c r="Y362">
        <f>IF(F362="","",COUNTIF($F$1:F362,F362))</f>
        <v>1</v>
      </c>
      <c r="AA362" s="16">
        <f t="shared" si="39"/>
        <v>0.62800000000000011</v>
      </c>
      <c r="AB362" s="16"/>
    </row>
    <row r="363" spans="1:28" ht="16" x14ac:dyDescent="0.2">
      <c r="A363" s="8" t="s">
        <v>4427</v>
      </c>
      <c r="B363" s="8" t="s">
        <v>5914</v>
      </c>
      <c r="C363" s="8" t="s">
        <v>42</v>
      </c>
      <c r="D363" s="8" t="s">
        <v>5915</v>
      </c>
      <c r="E363" s="8" t="s">
        <v>5916</v>
      </c>
      <c r="F363" s="12" t="s">
        <v>5518</v>
      </c>
      <c r="G363" s="8" t="s">
        <v>384</v>
      </c>
      <c r="H363" s="3">
        <v>626</v>
      </c>
      <c r="I363" s="12" t="s">
        <v>5918</v>
      </c>
      <c r="J363" s="13" t="s">
        <v>5919</v>
      </c>
      <c r="K363" s="8" t="s">
        <v>50</v>
      </c>
      <c r="L363" s="8" t="s">
        <v>51</v>
      </c>
      <c r="M363" s="8" t="s">
        <v>52</v>
      </c>
      <c r="N363" s="8" t="s">
        <v>5920</v>
      </c>
      <c r="O363" s="8" t="s">
        <v>54</v>
      </c>
      <c r="P363" s="8" t="s">
        <v>5921</v>
      </c>
      <c r="Q363" s="13" t="s">
        <v>110</v>
      </c>
      <c r="R363" s="8" t="s">
        <v>5922</v>
      </c>
      <c r="S363" s="3">
        <v>1478</v>
      </c>
      <c r="T363" s="3">
        <v>1</v>
      </c>
      <c r="U363" s="14" t="str">
        <f t="shared" ref="U363:U373" ca="1" si="46">IFERROR(__xludf.DUMMYFUNCTION("lower( trim ( (REGEXEXTRACT(D363,""^(?:https?:\/\/)?(?:[^@\n]+@)?(?:www\.)?([^:\/\n]+)""))))"),"i2cinc.com")</f>
        <v>i2cinc.com</v>
      </c>
      <c r="V363" s="15" t="str">
        <f t="shared" ref="V363:V373" ca="1" si="47">IF(LEN(TRIM(D363))= 0,"",CONCATENATE("domains = domains.concat(", CHAR(34), U363, CHAR(34), ");"))</f>
        <v>domains = domains.concat("i2cinc.com");</v>
      </c>
      <c r="W363">
        <f>VLOOKUP(C363,'Copy of Pivot Position'!A:C,3,FALSE)</f>
        <v>10</v>
      </c>
      <c r="X363">
        <f>IF(D363="","",COUNTIF($D$1:D362,D363))</f>
        <v>0</v>
      </c>
      <c r="Y363">
        <f>IF(F363="","",COUNTIF($F$1:F363,F363))</f>
        <v>1</v>
      </c>
      <c r="AA363" s="16">
        <f t="shared" si="39"/>
        <v>0.62799999999999989</v>
      </c>
      <c r="AB363" s="16"/>
    </row>
    <row r="364" spans="1:28" ht="16" x14ac:dyDescent="0.2">
      <c r="A364" s="8" t="s">
        <v>246</v>
      </c>
      <c r="B364" s="8" t="s">
        <v>7388</v>
      </c>
      <c r="C364" s="8" t="s">
        <v>42</v>
      </c>
      <c r="D364" s="8" t="s">
        <v>7389</v>
      </c>
      <c r="E364" s="8" t="s">
        <v>7390</v>
      </c>
      <c r="F364" s="12" t="s">
        <v>7391</v>
      </c>
      <c r="G364" s="8" t="s">
        <v>49</v>
      </c>
      <c r="H364" s="3">
        <v>629</v>
      </c>
      <c r="I364" s="12" t="s">
        <v>7392</v>
      </c>
      <c r="J364" s="13" t="s">
        <v>7393</v>
      </c>
      <c r="K364" s="8" t="s">
        <v>50</v>
      </c>
      <c r="L364" s="8" t="s">
        <v>120</v>
      </c>
      <c r="M364" s="8" t="s">
        <v>52</v>
      </c>
      <c r="N364" s="8" t="s">
        <v>392</v>
      </c>
      <c r="O364" s="8" t="s">
        <v>3277</v>
      </c>
      <c r="P364" s="8" t="s">
        <v>7394</v>
      </c>
      <c r="Q364" s="13" t="s">
        <v>5884</v>
      </c>
      <c r="R364" s="8" t="s">
        <v>7395</v>
      </c>
      <c r="S364" s="3">
        <v>2535</v>
      </c>
      <c r="T364" s="3">
        <v>1</v>
      </c>
      <c r="U364" s="14" t="str">
        <f t="shared" ca="1" si="46"/>
        <v>i2cinc.com</v>
      </c>
      <c r="V364" s="15" t="str">
        <f t="shared" ca="1" si="47"/>
        <v>domains = domains.concat("i2cinc.com");</v>
      </c>
      <c r="W364">
        <f>VLOOKUP(C364,'Copy of Pivot Position'!A:C,3,FALSE)</f>
        <v>10</v>
      </c>
      <c r="X364">
        <f>IF(D364="","",COUNTIF($D$1:D363,D364))</f>
        <v>0</v>
      </c>
      <c r="Y364">
        <f>IF(F364="","",COUNTIF($F$1:F364,F364))</f>
        <v>1</v>
      </c>
      <c r="AA364" s="16">
        <f t="shared" si="39"/>
        <v>0.62799999999999989</v>
      </c>
      <c r="AB364" s="16"/>
    </row>
    <row r="365" spans="1:28" ht="16" x14ac:dyDescent="0.2">
      <c r="A365" s="8" t="s">
        <v>4758</v>
      </c>
      <c r="B365" s="8" t="s">
        <v>7396</v>
      </c>
      <c r="C365" s="8" t="s">
        <v>304</v>
      </c>
      <c r="D365" s="8" t="s">
        <v>7397</v>
      </c>
      <c r="E365" s="12" t="s">
        <v>7398</v>
      </c>
      <c r="F365" s="12" t="s">
        <v>7399</v>
      </c>
      <c r="G365" s="8" t="s">
        <v>49</v>
      </c>
      <c r="H365" s="3">
        <v>629</v>
      </c>
      <c r="I365" s="12" t="s">
        <v>7400</v>
      </c>
      <c r="J365" s="13" t="s">
        <v>7401</v>
      </c>
      <c r="K365" s="8" t="s">
        <v>50</v>
      </c>
      <c r="L365" s="8" t="s">
        <v>120</v>
      </c>
      <c r="M365" s="8" t="s">
        <v>52</v>
      </c>
      <c r="N365" s="8" t="s">
        <v>73</v>
      </c>
      <c r="O365" s="8" t="s">
        <v>369</v>
      </c>
      <c r="P365" s="8" t="s">
        <v>7402</v>
      </c>
      <c r="Q365" s="13" t="s">
        <v>268</v>
      </c>
      <c r="R365" s="8" t="s">
        <v>7403</v>
      </c>
      <c r="S365" s="3">
        <v>609</v>
      </c>
      <c r="T365" s="3">
        <v>2</v>
      </c>
      <c r="U365" s="14" t="str">
        <f t="shared" ca="1" si="46"/>
        <v>i2cinc.com</v>
      </c>
      <c r="V365" s="15" t="str">
        <f t="shared" ca="1" si="47"/>
        <v>domains = domains.concat("i2cinc.com");</v>
      </c>
      <c r="W365">
        <f>VLOOKUP(C365,'Copy of Pivot Position'!A:C,3,FALSE)</f>
        <v>9</v>
      </c>
      <c r="X365">
        <f>IF(D365="","",COUNTIF($D$1:D364,D365))</f>
        <v>0</v>
      </c>
      <c r="Y365">
        <f>IF(F365="","",COUNTIF($F$1:F365,F365))</f>
        <v>1</v>
      </c>
      <c r="AA365" s="16">
        <f t="shared" si="39"/>
        <v>0.62799999999999989</v>
      </c>
      <c r="AB365" s="16"/>
    </row>
    <row r="366" spans="1:28" ht="16" x14ac:dyDescent="0.2">
      <c r="A366" s="8" t="s">
        <v>4087</v>
      </c>
      <c r="B366" s="8" t="s">
        <v>7404</v>
      </c>
      <c r="C366" s="8" t="s">
        <v>304</v>
      </c>
      <c r="D366" s="8" t="s">
        <v>7405</v>
      </c>
      <c r="E366" s="8" t="s">
        <v>7406</v>
      </c>
      <c r="F366" s="12" t="s">
        <v>7407</v>
      </c>
      <c r="G366" s="8" t="s">
        <v>49</v>
      </c>
      <c r="H366" s="3">
        <v>192</v>
      </c>
      <c r="I366" s="12" t="s">
        <v>7408</v>
      </c>
      <c r="J366" s="13" t="s">
        <v>7409</v>
      </c>
      <c r="K366" s="8" t="s">
        <v>50</v>
      </c>
      <c r="L366" s="8" t="s">
        <v>51</v>
      </c>
      <c r="M366" s="8" t="s">
        <v>52</v>
      </c>
      <c r="N366" s="8" t="s">
        <v>7410</v>
      </c>
      <c r="O366" s="8" t="s">
        <v>54</v>
      </c>
      <c r="P366" s="8" t="s">
        <v>7411</v>
      </c>
      <c r="Q366" s="13" t="s">
        <v>7412</v>
      </c>
      <c r="R366" s="8" t="s">
        <v>7413</v>
      </c>
      <c r="S366" s="3">
        <v>692</v>
      </c>
      <c r="T366" s="3">
        <v>2</v>
      </c>
      <c r="U366" s="14" t="str">
        <f t="shared" ca="1" si="46"/>
        <v>i2cinc.com</v>
      </c>
      <c r="V366" s="15" t="str">
        <f t="shared" ca="1" si="47"/>
        <v>domains = domains.concat("i2cinc.com");</v>
      </c>
      <c r="W366">
        <f>VLOOKUP(C366,'Copy of Pivot Position'!A:C,3,FALSE)</f>
        <v>9</v>
      </c>
      <c r="X366">
        <f>IF(D366="","",COUNTIF($D$1:D365,D366))</f>
        <v>0</v>
      </c>
      <c r="Y366">
        <f>IF(F366="","",COUNTIF($F$1:F366,F366))</f>
        <v>1</v>
      </c>
      <c r="AA366" s="16">
        <f t="shared" si="39"/>
        <v>0.62599999999999989</v>
      </c>
      <c r="AB366" s="16"/>
    </row>
    <row r="367" spans="1:28" ht="16" x14ac:dyDescent="0.2">
      <c r="A367" s="8" t="s">
        <v>7414</v>
      </c>
      <c r="B367" s="8" t="s">
        <v>7415</v>
      </c>
      <c r="C367" s="8" t="s">
        <v>42</v>
      </c>
      <c r="D367" s="8" t="s">
        <v>7416</v>
      </c>
      <c r="E367" s="8" t="s">
        <v>7417</v>
      </c>
      <c r="F367" s="12" t="s">
        <v>7418</v>
      </c>
      <c r="G367" s="8" t="s">
        <v>70</v>
      </c>
      <c r="H367" s="3">
        <v>634</v>
      </c>
      <c r="I367" s="12" t="s">
        <v>7419</v>
      </c>
      <c r="J367" s="13" t="s">
        <v>7420</v>
      </c>
      <c r="K367" s="8" t="s">
        <v>50</v>
      </c>
      <c r="L367" s="8" t="s">
        <v>120</v>
      </c>
      <c r="M367" s="8" t="s">
        <v>52</v>
      </c>
      <c r="N367" s="8" t="s">
        <v>7421</v>
      </c>
      <c r="O367" s="8" t="s">
        <v>1983</v>
      </c>
      <c r="P367" s="8" t="s">
        <v>7422</v>
      </c>
      <c r="Q367" s="13" t="s">
        <v>7423</v>
      </c>
      <c r="R367" s="8" t="s">
        <v>7424</v>
      </c>
      <c r="S367" s="3">
        <v>2568</v>
      </c>
      <c r="T367" s="3">
        <v>1</v>
      </c>
      <c r="U367" s="14" t="str">
        <f t="shared" ca="1" si="46"/>
        <v>i2cinc.com</v>
      </c>
      <c r="V367" s="15" t="str">
        <f t="shared" ca="1" si="47"/>
        <v>domains = domains.concat("i2cinc.com");</v>
      </c>
      <c r="W367">
        <f>VLOOKUP(C367,'Copy of Pivot Position'!A:C,3,FALSE)</f>
        <v>10</v>
      </c>
      <c r="X367">
        <f>IF(D367="","",COUNTIF($D$1:D366,D367))</f>
        <v>0</v>
      </c>
      <c r="Y367">
        <f>IF(F367="","",COUNTIF($F$1:F367,F367))</f>
        <v>1</v>
      </c>
      <c r="AA367" s="16">
        <f t="shared" si="39"/>
        <v>0.62400000000000011</v>
      </c>
      <c r="AB367" s="16"/>
    </row>
    <row r="368" spans="1:28" ht="16" x14ac:dyDescent="0.2">
      <c r="A368" s="8" t="s">
        <v>4267</v>
      </c>
      <c r="B368" s="8" t="s">
        <v>4268</v>
      </c>
      <c r="C368" s="8" t="s">
        <v>42</v>
      </c>
      <c r="D368" s="8" t="s">
        <v>4269</v>
      </c>
      <c r="E368" s="8" t="s">
        <v>4270</v>
      </c>
      <c r="F368" s="12" t="s">
        <v>3945</v>
      </c>
      <c r="G368" s="8" t="s">
        <v>70</v>
      </c>
      <c r="H368" s="3">
        <v>191</v>
      </c>
      <c r="I368" s="12" t="s">
        <v>4272</v>
      </c>
      <c r="J368" s="13" t="s">
        <v>4273</v>
      </c>
      <c r="K368" s="8" t="s">
        <v>50</v>
      </c>
      <c r="L368" s="8" t="s">
        <v>120</v>
      </c>
      <c r="M368" s="8" t="s">
        <v>52</v>
      </c>
      <c r="N368" s="8" t="s">
        <v>84</v>
      </c>
      <c r="O368" s="8" t="s">
        <v>85</v>
      </c>
      <c r="P368" s="8" t="s">
        <v>4274</v>
      </c>
      <c r="Q368" s="13" t="s">
        <v>4275</v>
      </c>
      <c r="R368" s="8" t="s">
        <v>4276</v>
      </c>
      <c r="S368" s="3">
        <v>1319</v>
      </c>
      <c r="T368" s="3">
        <v>1</v>
      </c>
      <c r="U368" s="14" t="str">
        <f t="shared" ca="1" si="46"/>
        <v>i2cinc.com</v>
      </c>
      <c r="V368" s="15" t="str">
        <f t="shared" ca="1" si="47"/>
        <v>domains = domains.concat("i2cinc.com");</v>
      </c>
      <c r="W368">
        <f>VLOOKUP(C368,'Copy of Pivot Position'!A:C,3,FALSE)</f>
        <v>10</v>
      </c>
      <c r="X368">
        <f>IF(D368="","",COUNTIF($D$1:D367,D368))</f>
        <v>0</v>
      </c>
      <c r="Y368">
        <f>IF(F368="","",COUNTIF($F$1:F368,F368))</f>
        <v>1</v>
      </c>
      <c r="AA368" s="16">
        <f t="shared" si="39"/>
        <v>0.62199999999999989</v>
      </c>
      <c r="AB368" s="16"/>
    </row>
    <row r="369" spans="1:28" ht="16" x14ac:dyDescent="0.2">
      <c r="A369" s="8" t="s">
        <v>7427</v>
      </c>
      <c r="B369" s="8" t="s">
        <v>7428</v>
      </c>
      <c r="C369" s="8" t="s">
        <v>42</v>
      </c>
      <c r="D369" s="8" t="s">
        <v>7429</v>
      </c>
      <c r="E369" s="8" t="s">
        <v>7430</v>
      </c>
      <c r="F369" s="12" t="s">
        <v>7431</v>
      </c>
      <c r="G369" s="8" t="s">
        <v>434</v>
      </c>
      <c r="H369" s="3">
        <v>191</v>
      </c>
      <c r="I369" s="12" t="s">
        <v>7432</v>
      </c>
      <c r="J369" s="13" t="s">
        <v>7433</v>
      </c>
      <c r="K369" s="8" t="s">
        <v>50</v>
      </c>
      <c r="L369" s="8" t="s">
        <v>120</v>
      </c>
      <c r="M369" s="8" t="s">
        <v>52</v>
      </c>
      <c r="N369" s="8" t="s">
        <v>108</v>
      </c>
      <c r="O369" s="8" t="s">
        <v>369</v>
      </c>
      <c r="P369" s="8" t="s">
        <v>7434</v>
      </c>
      <c r="Q369" s="13" t="s">
        <v>839</v>
      </c>
      <c r="R369" s="8" t="s">
        <v>7435</v>
      </c>
      <c r="S369" s="3">
        <v>2613</v>
      </c>
      <c r="T369" s="3">
        <v>1</v>
      </c>
      <c r="U369" s="14" t="str">
        <f t="shared" ca="1" si="46"/>
        <v>i2cinc.com</v>
      </c>
      <c r="V369" s="17" t="str">
        <f t="shared" ca="1" si="47"/>
        <v>domains = domains.concat("i2cinc.com");</v>
      </c>
      <c r="W369">
        <f>VLOOKUP(C369,'Copy of Pivot Position'!A:C,3,FALSE)</f>
        <v>10</v>
      </c>
      <c r="X369">
        <f>IF(D369="","",COUNTIF($D$1:D368,D369))</f>
        <v>0</v>
      </c>
      <c r="Y369">
        <f>IF(F369="","",COUNTIF($F$1:F369,F369))</f>
        <v>1</v>
      </c>
      <c r="AA369" s="16">
        <f t="shared" si="39"/>
        <v>0.62199999999999989</v>
      </c>
      <c r="AB369" s="16"/>
    </row>
    <row r="370" spans="1:28" ht="16" x14ac:dyDescent="0.2">
      <c r="A370" s="8" t="s">
        <v>398</v>
      </c>
      <c r="B370" s="8" t="s">
        <v>7436</v>
      </c>
      <c r="C370" s="8" t="s">
        <v>304</v>
      </c>
      <c r="D370" s="8" t="s">
        <v>7437</v>
      </c>
      <c r="E370" s="8" t="s">
        <v>7438</v>
      </c>
      <c r="F370" s="12" t="s">
        <v>7439</v>
      </c>
      <c r="G370" s="8" t="s">
        <v>49</v>
      </c>
      <c r="H370" s="3">
        <v>645</v>
      </c>
      <c r="I370" s="12" t="s">
        <v>7440</v>
      </c>
      <c r="J370" s="13" t="s">
        <v>7441</v>
      </c>
      <c r="K370" s="8" t="s">
        <v>50</v>
      </c>
      <c r="L370" s="8" t="s">
        <v>120</v>
      </c>
      <c r="M370" s="8" t="s">
        <v>52</v>
      </c>
      <c r="N370" s="8" t="s">
        <v>518</v>
      </c>
      <c r="O370" s="8" t="s">
        <v>54</v>
      </c>
      <c r="P370" s="8" t="s">
        <v>7442</v>
      </c>
      <c r="Q370" s="13" t="s">
        <v>520</v>
      </c>
      <c r="R370" s="8" t="s">
        <v>7443</v>
      </c>
      <c r="S370" s="3">
        <v>457</v>
      </c>
      <c r="T370" s="3">
        <v>2</v>
      </c>
      <c r="U370" s="14" t="str">
        <f t="shared" ca="1" si="46"/>
        <v>i2cinc.com</v>
      </c>
      <c r="V370" s="17" t="str">
        <f t="shared" ca="1" si="47"/>
        <v>domains = domains.concat("i2cinc.com");</v>
      </c>
      <c r="W370">
        <f>VLOOKUP(C370,'Copy of Pivot Position'!A:C,3,FALSE)</f>
        <v>9</v>
      </c>
      <c r="X370">
        <f>IF(D370="","",COUNTIF($D$1:D369,D370))</f>
        <v>0</v>
      </c>
      <c r="Y370">
        <f>IF(F370="","",COUNTIF($F$1:F370,F370))</f>
        <v>1</v>
      </c>
      <c r="AA370" s="16">
        <f t="shared" si="39"/>
        <v>0.62000000000000011</v>
      </c>
      <c r="AB370" s="16"/>
    </row>
    <row r="371" spans="1:28" ht="16" x14ac:dyDescent="0.2">
      <c r="A371" s="8" t="s">
        <v>602</v>
      </c>
      <c r="B371" s="8" t="s">
        <v>7444</v>
      </c>
      <c r="C371" s="8" t="s">
        <v>304</v>
      </c>
      <c r="D371" s="8" t="s">
        <v>7445</v>
      </c>
      <c r="E371" s="8" t="s">
        <v>7446</v>
      </c>
      <c r="F371" s="12" t="s">
        <v>7447</v>
      </c>
      <c r="G371" s="8" t="s">
        <v>49</v>
      </c>
      <c r="H371" s="3">
        <v>190</v>
      </c>
      <c r="I371" s="12" t="s">
        <v>7448</v>
      </c>
      <c r="J371" s="13" t="s">
        <v>7449</v>
      </c>
      <c r="K371" s="8" t="s">
        <v>50</v>
      </c>
      <c r="L371" s="8" t="s">
        <v>51</v>
      </c>
      <c r="M371" s="8" t="s">
        <v>52</v>
      </c>
      <c r="N371" s="8" t="s">
        <v>5382</v>
      </c>
      <c r="O371" s="8" t="s">
        <v>5157</v>
      </c>
      <c r="P371" s="8" t="s">
        <v>7450</v>
      </c>
      <c r="Q371" s="13" t="s">
        <v>3640</v>
      </c>
      <c r="R371" s="8" t="s">
        <v>7451</v>
      </c>
      <c r="S371" s="3">
        <v>484</v>
      </c>
      <c r="T371" s="3">
        <v>2</v>
      </c>
      <c r="U371" s="14" t="str">
        <f t="shared" ca="1" si="46"/>
        <v>i2cinc.com</v>
      </c>
      <c r="V371" s="15" t="str">
        <f t="shared" ca="1" si="47"/>
        <v>domains = domains.concat("i2cinc.com");</v>
      </c>
      <c r="W371">
        <f>VLOOKUP(C371,'Copy of Pivot Position'!A:C,3,FALSE)</f>
        <v>9</v>
      </c>
      <c r="X371">
        <f>IF(D371="","",COUNTIF($D$1:D370,D371))</f>
        <v>0</v>
      </c>
      <c r="Y371">
        <f>IF(F371="","",COUNTIF($F$1:F371,F371))</f>
        <v>1</v>
      </c>
      <c r="AA371" s="16">
        <f t="shared" si="39"/>
        <v>0.62000000000000011</v>
      </c>
      <c r="AB371" s="16"/>
    </row>
    <row r="372" spans="1:28" ht="16" x14ac:dyDescent="0.2">
      <c r="A372" s="8" t="s">
        <v>2998</v>
      </c>
      <c r="B372" s="8" t="s">
        <v>7452</v>
      </c>
      <c r="C372" s="8" t="s">
        <v>304</v>
      </c>
      <c r="D372" s="8" t="s">
        <v>7453</v>
      </c>
      <c r="E372" s="8" t="s">
        <v>7454</v>
      </c>
      <c r="F372" s="12" t="s">
        <v>7455</v>
      </c>
      <c r="G372" s="8" t="s">
        <v>723</v>
      </c>
      <c r="H372" s="3">
        <v>651</v>
      </c>
      <c r="I372" s="12" t="s">
        <v>7456</v>
      </c>
      <c r="J372" s="13" t="s">
        <v>7457</v>
      </c>
      <c r="K372" s="8" t="s">
        <v>50</v>
      </c>
      <c r="L372" s="8" t="s">
        <v>120</v>
      </c>
      <c r="M372" s="8" t="s">
        <v>52</v>
      </c>
      <c r="N372" s="8" t="s">
        <v>1052</v>
      </c>
      <c r="O372" s="8" t="s">
        <v>97</v>
      </c>
      <c r="P372" s="8" t="s">
        <v>7458</v>
      </c>
      <c r="Q372" s="13" t="s">
        <v>1055</v>
      </c>
      <c r="R372" s="8" t="s">
        <v>7459</v>
      </c>
      <c r="S372" s="3">
        <v>760</v>
      </c>
      <c r="T372" s="3">
        <v>2</v>
      </c>
      <c r="U372" s="14" t="str">
        <f t="shared" ca="1" si="46"/>
        <v>i2cinc.com</v>
      </c>
      <c r="V372" s="15" t="str">
        <f t="shared" ca="1" si="47"/>
        <v>domains = domains.concat("i2cinc.com");</v>
      </c>
      <c r="W372">
        <f>VLOOKUP(C372,'Copy of Pivot Position'!A:C,3,FALSE)</f>
        <v>9</v>
      </c>
      <c r="X372">
        <f>IF(D372="","",COUNTIF($D$1:D371,D372))</f>
        <v>0</v>
      </c>
      <c r="Y372">
        <f>IF(F372="","",COUNTIF($F$1:F372,F372))</f>
        <v>1</v>
      </c>
      <c r="AA372" s="16">
        <f t="shared" si="39"/>
        <v>0.62000000000000011</v>
      </c>
      <c r="AB372" s="16"/>
    </row>
    <row r="373" spans="1:28" ht="16" x14ac:dyDescent="0.2">
      <c r="A373" s="8" t="s">
        <v>7460</v>
      </c>
      <c r="B373" s="8" t="s">
        <v>7461</v>
      </c>
      <c r="C373" s="8" t="s">
        <v>42</v>
      </c>
      <c r="D373" s="8" t="s">
        <v>7462</v>
      </c>
      <c r="E373" s="8" t="s">
        <v>7463</v>
      </c>
      <c r="F373" s="12" t="s">
        <v>7464</v>
      </c>
      <c r="G373" s="8" t="s">
        <v>49</v>
      </c>
      <c r="H373" s="3">
        <v>660</v>
      </c>
      <c r="I373" s="12" t="s">
        <v>7465</v>
      </c>
      <c r="J373" s="13" t="s">
        <v>7466</v>
      </c>
      <c r="K373" s="8" t="s">
        <v>50</v>
      </c>
      <c r="L373" s="8" t="s">
        <v>120</v>
      </c>
      <c r="M373" s="8" t="s">
        <v>52</v>
      </c>
      <c r="N373" s="8" t="s">
        <v>242</v>
      </c>
      <c r="O373" s="8" t="s">
        <v>54</v>
      </c>
      <c r="P373" s="8" t="s">
        <v>7467</v>
      </c>
      <c r="Q373" s="13" t="s">
        <v>464</v>
      </c>
      <c r="R373" s="8" t="s">
        <v>7468</v>
      </c>
      <c r="S373" s="3">
        <v>2361</v>
      </c>
      <c r="T373" s="3">
        <v>1</v>
      </c>
      <c r="U373" s="14" t="str">
        <f t="shared" ca="1" si="46"/>
        <v>i2cinc.com</v>
      </c>
      <c r="V373" s="15" t="str">
        <f t="shared" ca="1" si="47"/>
        <v>domains = domains.concat("i2cinc.com");</v>
      </c>
      <c r="W373">
        <f>VLOOKUP(C373,'Copy of Pivot Position'!A:C,3,FALSE)</f>
        <v>10</v>
      </c>
      <c r="X373">
        <f>IF(D373="","",COUNTIF($D$1:D372,D373))</f>
        <v>0</v>
      </c>
      <c r="Y373">
        <f>IF(F373="","",COUNTIF($F$1:F373,F373))</f>
        <v>1</v>
      </c>
      <c r="AA373" s="16">
        <f t="shared" si="39"/>
        <v>0.6180000000000001</v>
      </c>
      <c r="AB373" s="16"/>
    </row>
    <row r="374" spans="1:28" ht="13" x14ac:dyDescent="0.15">
      <c r="A374" s="8" t="s">
        <v>7469</v>
      </c>
      <c r="B374" s="8" t="s">
        <v>7470</v>
      </c>
      <c r="C374" s="8" t="s">
        <v>7471</v>
      </c>
      <c r="D374" s="8" t="s">
        <v>7472</v>
      </c>
      <c r="E374" s="8" t="s">
        <v>7473</v>
      </c>
      <c r="F374" s="12" t="s">
        <v>7474</v>
      </c>
      <c r="G374" s="8" t="s">
        <v>434</v>
      </c>
      <c r="H374" s="3">
        <v>663</v>
      </c>
      <c r="I374" s="12" t="s">
        <v>7475</v>
      </c>
      <c r="J374" s="13" t="s">
        <v>7476</v>
      </c>
      <c r="K374" s="8" t="s">
        <v>50</v>
      </c>
      <c r="L374" s="8" t="s">
        <v>120</v>
      </c>
      <c r="M374" s="8" t="s">
        <v>411</v>
      </c>
      <c r="N374" s="8" t="s">
        <v>412</v>
      </c>
      <c r="O374" s="8" t="s">
        <v>222</v>
      </c>
      <c r="P374" s="8" t="s">
        <v>7477</v>
      </c>
      <c r="Q374" s="8" t="s">
        <v>7478</v>
      </c>
      <c r="R374" s="8" t="s">
        <v>7479</v>
      </c>
      <c r="S374" s="3">
        <v>764</v>
      </c>
      <c r="T374" s="3">
        <v>2</v>
      </c>
      <c r="V374" s="18"/>
      <c r="W374">
        <f>VLOOKUP(C374,'Copy of Pivot Position'!A:C,3,FALSE)</f>
        <v>9</v>
      </c>
      <c r="X374">
        <f>IF(D374="","",COUNTIF($D$1:D373,D374))</f>
        <v>0</v>
      </c>
      <c r="Y374">
        <f>IF(F374="","",COUNTIF($F$1:F374,F374))</f>
        <v>1</v>
      </c>
      <c r="AA374" s="16">
        <f t="shared" si="39"/>
        <v>0.6120000000000001</v>
      </c>
      <c r="AB374" s="16"/>
    </row>
    <row r="375" spans="1:28" ht="16" x14ac:dyDescent="0.2">
      <c r="A375" s="8" t="s">
        <v>274</v>
      </c>
      <c r="B375" s="8" t="s">
        <v>276</v>
      </c>
      <c r="C375" s="8" t="s">
        <v>42</v>
      </c>
      <c r="D375" s="8" t="s">
        <v>279</v>
      </c>
      <c r="E375" s="8" t="s">
        <v>280</v>
      </c>
      <c r="F375" s="12" t="s">
        <v>282</v>
      </c>
      <c r="G375" s="8" t="s">
        <v>49</v>
      </c>
      <c r="H375" s="3">
        <v>187</v>
      </c>
      <c r="I375" s="12" t="s">
        <v>283</v>
      </c>
      <c r="J375" s="13" t="s">
        <v>284</v>
      </c>
      <c r="K375" s="8" t="s">
        <v>50</v>
      </c>
      <c r="L375" s="8" t="s">
        <v>51</v>
      </c>
      <c r="M375" s="8" t="s">
        <v>52</v>
      </c>
      <c r="N375" s="8" t="s">
        <v>285</v>
      </c>
      <c r="O375" s="8" t="s">
        <v>54</v>
      </c>
      <c r="P375" s="8" t="s">
        <v>286</v>
      </c>
      <c r="Q375" s="13" t="s">
        <v>287</v>
      </c>
      <c r="R375" s="8" t="s">
        <v>288</v>
      </c>
      <c r="S375" s="3">
        <v>1024</v>
      </c>
      <c r="T375" s="3">
        <v>1</v>
      </c>
      <c r="U375" s="14" t="str">
        <f t="shared" ref="U375:U380" ca="1" si="48">IFERROR(__xludf.DUMMYFUNCTION("lower( trim ( (REGEXEXTRACT(D375,""^(?:https?:\/\/)?(?:[^@\n]+@)?(?:www\.)?([^:\/\n]+)""))))"),"instartlogic.com")</f>
        <v>instartlogic.com</v>
      </c>
      <c r="V375" s="17" t="str">
        <f t="shared" ref="V375:V380" ca="1" si="49">IF(LEN(TRIM(D375))= 0,"",CONCATENATE("domains = domains.concat(", CHAR(34), U375, CHAR(34), ");"))</f>
        <v>domains = domains.concat("instartlogic.com");</v>
      </c>
      <c r="W375">
        <f>VLOOKUP(C375,'Copy of Pivot Position'!A:C,3,FALSE)</f>
        <v>10</v>
      </c>
      <c r="X375">
        <f>IF(D375="","",COUNTIF($D$1:D374,D375))</f>
        <v>0</v>
      </c>
      <c r="Y375">
        <f>IF(F375="","",COUNTIF($F$1:F375,F375))</f>
        <v>1</v>
      </c>
      <c r="AA375" s="16">
        <f t="shared" si="39"/>
        <v>0.6120000000000001</v>
      </c>
      <c r="AB375" s="16"/>
    </row>
    <row r="376" spans="1:28" ht="16" x14ac:dyDescent="0.2">
      <c r="A376" s="8" t="s">
        <v>563</v>
      </c>
      <c r="B376" s="8" t="s">
        <v>584</v>
      </c>
      <c r="C376" s="8" t="s">
        <v>180</v>
      </c>
      <c r="D376" s="8" t="s">
        <v>585</v>
      </c>
      <c r="E376" s="8" t="s">
        <v>586</v>
      </c>
      <c r="F376" s="12" t="s">
        <v>587</v>
      </c>
      <c r="G376" s="8" t="s">
        <v>46</v>
      </c>
      <c r="H376" s="3">
        <v>187</v>
      </c>
      <c r="I376" s="12" t="s">
        <v>588</v>
      </c>
      <c r="J376" s="13" t="s">
        <v>589</v>
      </c>
      <c r="K376" s="8" t="s">
        <v>50</v>
      </c>
      <c r="L376" s="8" t="s">
        <v>120</v>
      </c>
      <c r="M376" s="8" t="s">
        <v>52</v>
      </c>
      <c r="N376" s="8" t="s">
        <v>392</v>
      </c>
      <c r="O376" s="8" t="s">
        <v>393</v>
      </c>
      <c r="P376" s="8" t="s">
        <v>590</v>
      </c>
      <c r="Q376" s="13" t="s">
        <v>591</v>
      </c>
      <c r="R376" s="8" t="s">
        <v>592</v>
      </c>
      <c r="S376" s="3">
        <v>1046</v>
      </c>
      <c r="T376" s="3">
        <v>1</v>
      </c>
      <c r="U376" s="14" t="str">
        <f t="shared" ca="1" si="48"/>
        <v>instartlogic.com</v>
      </c>
      <c r="V376" s="15" t="str">
        <f t="shared" ca="1" si="49"/>
        <v>domains = domains.concat("instartlogic.com");</v>
      </c>
      <c r="W376">
        <f>VLOOKUP(C376,'Copy of Pivot Position'!A:C,3,FALSE)</f>
        <v>10</v>
      </c>
      <c r="X376">
        <f>IF(D376="","",COUNTIF($D$1:D375,D376))</f>
        <v>0</v>
      </c>
      <c r="Y376">
        <f>IF(F376="","",COUNTIF($F$1:F376,F376))</f>
        <v>1</v>
      </c>
      <c r="AA376" s="16">
        <f t="shared" si="39"/>
        <v>0.6120000000000001</v>
      </c>
      <c r="AB376" s="16"/>
    </row>
    <row r="377" spans="1:28" ht="16" x14ac:dyDescent="0.2">
      <c r="A377" s="8" t="s">
        <v>438</v>
      </c>
      <c r="B377" s="8" t="s">
        <v>677</v>
      </c>
      <c r="C377" s="8" t="s">
        <v>678</v>
      </c>
      <c r="D377" s="8" t="s">
        <v>679</v>
      </c>
      <c r="E377" s="8" t="s">
        <v>680</v>
      </c>
      <c r="F377" s="12" t="s">
        <v>681</v>
      </c>
      <c r="G377" s="8" t="s">
        <v>46</v>
      </c>
      <c r="H377" s="3">
        <v>187</v>
      </c>
      <c r="I377" s="12" t="s">
        <v>686</v>
      </c>
      <c r="J377" s="13" t="s">
        <v>688</v>
      </c>
      <c r="K377" s="8" t="s">
        <v>50</v>
      </c>
      <c r="L377" s="8" t="s">
        <v>51</v>
      </c>
      <c r="M377" s="8" t="s">
        <v>52</v>
      </c>
      <c r="N377" s="8" t="s">
        <v>691</v>
      </c>
      <c r="O377" s="8" t="s">
        <v>275</v>
      </c>
      <c r="P377" s="8" t="s">
        <v>693</v>
      </c>
      <c r="Q377" s="13" t="s">
        <v>696</v>
      </c>
      <c r="R377" s="8" t="s">
        <v>698</v>
      </c>
      <c r="S377" s="3">
        <v>1054</v>
      </c>
      <c r="T377" s="3">
        <v>1</v>
      </c>
      <c r="U377" s="14" t="str">
        <f t="shared" ca="1" si="48"/>
        <v>instartlogic.com</v>
      </c>
      <c r="V377" s="17" t="str">
        <f t="shared" ca="1" si="49"/>
        <v>domains = domains.concat("instartlogic.com");</v>
      </c>
      <c r="W377">
        <f>VLOOKUP(C377,'Copy of Pivot Position'!A:C,3,FALSE)</f>
        <v>10</v>
      </c>
      <c r="X377">
        <f>IF(D377="","",COUNTIF($D$1:D376,D377))</f>
        <v>0</v>
      </c>
      <c r="Y377">
        <f>IF(F377="","",COUNTIF($F$1:F377,F377))</f>
        <v>1</v>
      </c>
      <c r="AA377" s="16">
        <f t="shared" si="39"/>
        <v>0.6120000000000001</v>
      </c>
      <c r="AB377" s="16"/>
    </row>
    <row r="378" spans="1:28" ht="16" x14ac:dyDescent="0.2">
      <c r="A378" s="8" t="s">
        <v>859</v>
      </c>
      <c r="B378" s="8" t="s">
        <v>7481</v>
      </c>
      <c r="C378" s="8" t="s">
        <v>180</v>
      </c>
      <c r="D378" s="8" t="s">
        <v>7482</v>
      </c>
      <c r="E378" s="8" t="s">
        <v>7483</v>
      </c>
      <c r="F378" s="12" t="s">
        <v>7484</v>
      </c>
      <c r="G378" s="8" t="s">
        <v>46</v>
      </c>
      <c r="H378" s="3">
        <v>187</v>
      </c>
      <c r="I378" s="12" t="s">
        <v>7485</v>
      </c>
      <c r="J378" s="13" t="s">
        <v>7486</v>
      </c>
      <c r="K378" s="8" t="s">
        <v>50</v>
      </c>
      <c r="L378" s="8" t="s">
        <v>120</v>
      </c>
      <c r="M378" s="8" t="s">
        <v>52</v>
      </c>
      <c r="N378" s="8" t="s">
        <v>3493</v>
      </c>
      <c r="O378" s="8" t="s">
        <v>54</v>
      </c>
      <c r="P378" s="8" t="s">
        <v>7487</v>
      </c>
      <c r="Q378" s="13" t="s">
        <v>156</v>
      </c>
      <c r="R378" s="8" t="s">
        <v>7488</v>
      </c>
      <c r="S378" s="3">
        <v>2188</v>
      </c>
      <c r="T378" s="3">
        <v>1</v>
      </c>
      <c r="U378" s="14" t="str">
        <f t="shared" ca="1" si="48"/>
        <v>instartlogic.com</v>
      </c>
      <c r="V378" s="15" t="str">
        <f t="shared" ca="1" si="49"/>
        <v>domains = domains.concat("instartlogic.com");</v>
      </c>
      <c r="W378">
        <f>VLOOKUP(C378,'Copy of Pivot Position'!A:C,3,FALSE)</f>
        <v>10</v>
      </c>
      <c r="X378">
        <f>IF(D378="","",COUNTIF($D$1:D377,D378))</f>
        <v>0</v>
      </c>
      <c r="Y378">
        <f>IF(F378="","",COUNTIF($F$1:F378,F378))</f>
        <v>1</v>
      </c>
      <c r="AA378" s="16">
        <f t="shared" si="39"/>
        <v>0.6120000000000001</v>
      </c>
      <c r="AB378" s="16"/>
    </row>
    <row r="379" spans="1:28" ht="16" x14ac:dyDescent="0.2">
      <c r="A379" s="8" t="s">
        <v>246</v>
      </c>
      <c r="B379" s="8" t="s">
        <v>7489</v>
      </c>
      <c r="C379" s="8" t="s">
        <v>42</v>
      </c>
      <c r="D379" s="8" t="s">
        <v>7490</v>
      </c>
      <c r="E379" s="8" t="s">
        <v>7491</v>
      </c>
      <c r="F379" s="12" t="s">
        <v>7492</v>
      </c>
      <c r="G379" s="8" t="s">
        <v>49</v>
      </c>
      <c r="H379" s="3">
        <v>187</v>
      </c>
      <c r="I379" s="12" t="s">
        <v>7493</v>
      </c>
      <c r="J379" s="13" t="s">
        <v>7494</v>
      </c>
      <c r="K379" s="8" t="s">
        <v>50</v>
      </c>
      <c r="L379" s="8" t="s">
        <v>120</v>
      </c>
      <c r="M379" s="8" t="s">
        <v>52</v>
      </c>
      <c r="N379" s="8" t="s">
        <v>73</v>
      </c>
      <c r="O379" s="8" t="s">
        <v>54</v>
      </c>
      <c r="P379" s="8" t="s">
        <v>4493</v>
      </c>
      <c r="Q379" s="13" t="s">
        <v>7495</v>
      </c>
      <c r="R379" s="8" t="s">
        <v>222</v>
      </c>
      <c r="S379" s="3">
        <v>2378</v>
      </c>
      <c r="T379" s="3">
        <v>1</v>
      </c>
      <c r="U379" s="14" t="str">
        <f t="shared" ca="1" si="48"/>
        <v>instartlogic.com</v>
      </c>
      <c r="V379" s="15" t="str">
        <f t="shared" ca="1" si="49"/>
        <v>domains = domains.concat("instartlogic.com");</v>
      </c>
      <c r="W379">
        <f>VLOOKUP(C379,'Copy of Pivot Position'!A:C,3,FALSE)</f>
        <v>10</v>
      </c>
      <c r="X379">
        <f>IF(D379="","",COUNTIF($D$1:D378,D379))</f>
        <v>0</v>
      </c>
      <c r="Y379">
        <f>IF(F379="","",COUNTIF($F$1:F379,F379))</f>
        <v>1</v>
      </c>
      <c r="AA379" s="16">
        <f t="shared" si="39"/>
        <v>0.6120000000000001</v>
      </c>
      <c r="AB379" s="16"/>
    </row>
    <row r="380" spans="1:28" ht="16" x14ac:dyDescent="0.2">
      <c r="A380" s="8" t="s">
        <v>7496</v>
      </c>
      <c r="B380" s="8" t="s">
        <v>7497</v>
      </c>
      <c r="C380" s="8" t="s">
        <v>42</v>
      </c>
      <c r="D380" s="8" t="s">
        <v>7498</v>
      </c>
      <c r="E380" s="8" t="s">
        <v>7499</v>
      </c>
      <c r="F380" s="12" t="s">
        <v>7500</v>
      </c>
      <c r="G380" s="8" t="s">
        <v>46</v>
      </c>
      <c r="H380" s="3">
        <v>666</v>
      </c>
      <c r="I380" s="12" t="s">
        <v>7501</v>
      </c>
      <c r="J380" s="13" t="s">
        <v>7502</v>
      </c>
      <c r="K380" s="8" t="s">
        <v>50</v>
      </c>
      <c r="L380" s="8" t="s">
        <v>51</v>
      </c>
      <c r="M380" s="8" t="s">
        <v>52</v>
      </c>
      <c r="N380" s="8" t="s">
        <v>7503</v>
      </c>
      <c r="O380" s="8" t="s">
        <v>54</v>
      </c>
      <c r="P380" s="8" t="s">
        <v>7504</v>
      </c>
      <c r="Q380" s="13" t="s">
        <v>7505</v>
      </c>
      <c r="R380" s="8" t="s">
        <v>7506</v>
      </c>
      <c r="S380" s="3">
        <v>2544</v>
      </c>
      <c r="T380" s="3">
        <v>1</v>
      </c>
      <c r="U380" s="14" t="str">
        <f t="shared" ca="1" si="48"/>
        <v>instartlogic.com</v>
      </c>
      <c r="V380" s="15" t="str">
        <f t="shared" ca="1" si="49"/>
        <v>domains = domains.concat("instartlogic.com");</v>
      </c>
      <c r="W380">
        <f>VLOOKUP(C380,'Copy of Pivot Position'!A:C,3,FALSE)</f>
        <v>10</v>
      </c>
      <c r="X380">
        <f>IF(D380="","",COUNTIF($D$1:D379,D380))</f>
        <v>0</v>
      </c>
      <c r="Y380">
        <f>IF(F380="","",COUNTIF($F$1:F380,F380))</f>
        <v>1</v>
      </c>
      <c r="AA380" s="16">
        <f t="shared" si="39"/>
        <v>0.6120000000000001</v>
      </c>
      <c r="AB380" s="16"/>
    </row>
    <row r="381" spans="1:28" ht="13" x14ac:dyDescent="0.15">
      <c r="A381" s="8" t="s">
        <v>1203</v>
      </c>
      <c r="B381" s="8" t="s">
        <v>7507</v>
      </c>
      <c r="C381" s="8" t="s">
        <v>304</v>
      </c>
      <c r="D381" s="8" t="s">
        <v>7508</v>
      </c>
      <c r="E381" s="8" t="s">
        <v>7509</v>
      </c>
      <c r="F381" s="12" t="s">
        <v>7510</v>
      </c>
      <c r="G381" s="8" t="s">
        <v>49</v>
      </c>
      <c r="H381" s="3">
        <v>680</v>
      </c>
      <c r="I381" s="12" t="s">
        <v>7511</v>
      </c>
      <c r="J381" s="13" t="s">
        <v>7512</v>
      </c>
      <c r="K381" s="8" t="s">
        <v>50</v>
      </c>
      <c r="L381" s="8" t="s">
        <v>120</v>
      </c>
      <c r="M381" s="8" t="s">
        <v>52</v>
      </c>
      <c r="N381" s="8" t="s">
        <v>193</v>
      </c>
      <c r="O381" s="8" t="s">
        <v>195</v>
      </c>
      <c r="P381" s="8" t="s">
        <v>2299</v>
      </c>
      <c r="Q381" s="13" t="s">
        <v>675</v>
      </c>
      <c r="R381" s="8" t="s">
        <v>7513</v>
      </c>
      <c r="S381" s="3">
        <v>619</v>
      </c>
      <c r="T381" s="3">
        <v>2</v>
      </c>
      <c r="V381" s="18"/>
      <c r="W381">
        <f>VLOOKUP(C381,'Copy of Pivot Position'!A:C,3,FALSE)</f>
        <v>9</v>
      </c>
      <c r="X381">
        <f>IF(D381="","",COUNTIF($D$1:D380,D381))</f>
        <v>0</v>
      </c>
      <c r="Y381">
        <f>IF(F381="","",COUNTIF($F$1:F381,F381))</f>
        <v>1</v>
      </c>
      <c r="Z381" s="3">
        <v>0</v>
      </c>
      <c r="AA381" s="16">
        <f t="shared" si="39"/>
        <v>0.6080000000000001</v>
      </c>
      <c r="AB381" s="16"/>
    </row>
    <row r="382" spans="1:28" ht="16" x14ac:dyDescent="0.2">
      <c r="A382" s="8" t="s">
        <v>6112</v>
      </c>
      <c r="B382" s="8" t="s">
        <v>6113</v>
      </c>
      <c r="C382" s="8" t="s">
        <v>2331</v>
      </c>
      <c r="D382" s="8" t="s">
        <v>6114</v>
      </c>
      <c r="E382" s="8" t="s">
        <v>6115</v>
      </c>
      <c r="F382" s="12" t="s">
        <v>5691</v>
      </c>
      <c r="G382" s="8" t="s">
        <v>70</v>
      </c>
      <c r="H382" s="3">
        <v>186</v>
      </c>
      <c r="I382" s="12" t="s">
        <v>6118</v>
      </c>
      <c r="J382" s="13" t="s">
        <v>6121</v>
      </c>
      <c r="K382" s="8" t="s">
        <v>50</v>
      </c>
      <c r="L382" s="8" t="s">
        <v>120</v>
      </c>
      <c r="M382" s="8" t="s">
        <v>52</v>
      </c>
      <c r="N382" s="8" t="s">
        <v>3758</v>
      </c>
      <c r="O382" s="8" t="s">
        <v>1983</v>
      </c>
      <c r="P382" s="8" t="s">
        <v>6123</v>
      </c>
      <c r="Q382" s="13" t="s">
        <v>6124</v>
      </c>
      <c r="R382" s="8" t="s">
        <v>6126</v>
      </c>
      <c r="S382" s="3">
        <v>1497</v>
      </c>
      <c r="T382" s="3">
        <v>1</v>
      </c>
      <c r="U382" s="14" t="str">
        <f ca="1">IFERROR(__xludf.DUMMYFUNCTION("lower( trim ( (REGEXEXTRACT(D382,""^(?:https?:\/\/)?(?:[^@\n]+@)?(?:www\.)?([^:\/\n]+)""))))"),"itelligencegroup.com")</f>
        <v>itelligencegroup.com</v>
      </c>
      <c r="V382" s="15" t="str">
        <f ca="1">IF(LEN(TRIM(D382))= 0,"",CONCATENATE("domains = domains.concat(", CHAR(34), U382, CHAR(34), ");"))</f>
        <v>domains = domains.concat("itelligencegroup.com");</v>
      </c>
      <c r="W382">
        <f>VLOOKUP(C382,'Copy of Pivot Position'!A:C,3,FALSE)</f>
        <v>10</v>
      </c>
      <c r="X382">
        <f>IF(D382="","",COUNTIF($D$1:D381,D382))</f>
        <v>0</v>
      </c>
      <c r="Y382">
        <f>IF(F382="","",COUNTIF($F$1:F382,F382))</f>
        <v>1</v>
      </c>
      <c r="AA382" s="16">
        <f t="shared" si="39"/>
        <v>0.6080000000000001</v>
      </c>
      <c r="AB382" s="16"/>
    </row>
    <row r="383" spans="1:28" ht="16" x14ac:dyDescent="0.2">
      <c r="A383" s="8" t="s">
        <v>960</v>
      </c>
      <c r="B383" s="8" t="s">
        <v>7514</v>
      </c>
      <c r="C383" s="8" t="s">
        <v>42</v>
      </c>
      <c r="D383" s="8" t="s">
        <v>7515</v>
      </c>
      <c r="E383" s="8" t="s">
        <v>7516</v>
      </c>
      <c r="F383" s="12" t="s">
        <v>7517</v>
      </c>
      <c r="G383" s="8" t="s">
        <v>49</v>
      </c>
      <c r="H383" s="3">
        <v>186</v>
      </c>
      <c r="I383" s="12" t="s">
        <v>7518</v>
      </c>
      <c r="J383" s="13" t="s">
        <v>7519</v>
      </c>
      <c r="K383" s="8" t="s">
        <v>50</v>
      </c>
      <c r="L383" s="8" t="s">
        <v>51</v>
      </c>
      <c r="M383" s="8" t="s">
        <v>52</v>
      </c>
      <c r="N383" s="8" t="s">
        <v>1762</v>
      </c>
      <c r="O383" s="8" t="s">
        <v>1763</v>
      </c>
      <c r="P383" s="8" t="s">
        <v>7520</v>
      </c>
      <c r="Q383" s="13" t="s">
        <v>7521</v>
      </c>
      <c r="R383" s="8" t="s">
        <v>7522</v>
      </c>
      <c r="S383" s="3">
        <v>2614</v>
      </c>
      <c r="T383" s="3">
        <v>1</v>
      </c>
      <c r="U383" s="14" t="str">
        <f ca="1">IFERROR(__xludf.DUMMYFUNCTION("lower( trim ( (REGEXEXTRACT(D382,""^(?:https?:\/\/)?(?:[^@\n]+@)?(?:www\.)?([^:\/\n]+)""))))"),"itelligencegroup.com")</f>
        <v>itelligencegroup.com</v>
      </c>
      <c r="V383" s="15" t="str">
        <f ca="1">IF(LEN(TRIM(D383))= 0,"",CONCATENATE("domains = domains.concat(", CHAR(34), U383, CHAR(34), ");"))</f>
        <v>domains = domains.concat("itelligencegroup.com");</v>
      </c>
      <c r="W383">
        <f>VLOOKUP(C383,'Copy of Pivot Position'!A:C,3,FALSE)</f>
        <v>10</v>
      </c>
      <c r="X383">
        <f>IF(D383="","",COUNTIF($D$1:D382,D383))</f>
        <v>0</v>
      </c>
      <c r="Y383">
        <f>IF(F383="","",COUNTIF($F$1:F383,F383))</f>
        <v>1</v>
      </c>
      <c r="AA383" s="16">
        <f t="shared" si="39"/>
        <v>0.6080000000000001</v>
      </c>
      <c r="AB383" s="16"/>
    </row>
    <row r="384" spans="1:28" ht="16" x14ac:dyDescent="0.2">
      <c r="A384" s="8" t="s">
        <v>7523</v>
      </c>
      <c r="B384" s="8" t="s">
        <v>7524</v>
      </c>
      <c r="C384" s="8" t="s">
        <v>42</v>
      </c>
      <c r="D384" s="8" t="s">
        <v>7525</v>
      </c>
      <c r="E384" s="8" t="s">
        <v>7509</v>
      </c>
      <c r="F384" s="12" t="s">
        <v>7510</v>
      </c>
      <c r="G384" s="8" t="s">
        <v>49</v>
      </c>
      <c r="H384" s="3">
        <v>683</v>
      </c>
      <c r="I384" s="12" t="s">
        <v>7526</v>
      </c>
      <c r="J384" s="13" t="s">
        <v>7527</v>
      </c>
      <c r="K384" s="8" t="s">
        <v>50</v>
      </c>
      <c r="L384" s="8" t="s">
        <v>120</v>
      </c>
      <c r="M384" s="8" t="s">
        <v>52</v>
      </c>
      <c r="N384" s="8" t="s">
        <v>193</v>
      </c>
      <c r="O384" s="8" t="s">
        <v>195</v>
      </c>
      <c r="P384" s="8" t="s">
        <v>2299</v>
      </c>
      <c r="Q384" s="13" t="s">
        <v>675</v>
      </c>
      <c r="R384" s="8" t="s">
        <v>7513</v>
      </c>
      <c r="S384" s="3">
        <v>2584</v>
      </c>
      <c r="T384" s="3">
        <v>1</v>
      </c>
      <c r="U384" s="14" t="str">
        <f ca="1">IFERROR(__xludf.DUMMYFUNCTION("lower( trim ( (REGEXEXTRACT(D382,""^(?:https?:\/\/)?(?:[^@\n]+@)?(?:www\.)?([^:\/\n]+)""))))"),"itelligencegroup.com")</f>
        <v>itelligencegroup.com</v>
      </c>
      <c r="V384" s="15" t="str">
        <f ca="1">IF(LEN(TRIM(D384))= 0,"",CONCATENATE("domains = domains.concat(", CHAR(34), U384, CHAR(34), ");"))</f>
        <v>domains = domains.concat("itelligencegroup.com");</v>
      </c>
      <c r="W384">
        <f>VLOOKUP(C384,'Copy of Pivot Position'!A:C,3,FALSE)</f>
        <v>10</v>
      </c>
      <c r="X384">
        <f>IF(D384="","",COUNTIF($D$1:D383,D384))</f>
        <v>0</v>
      </c>
      <c r="Y384">
        <f>IF(F384="","",COUNTIF($F$1:F384,F384))</f>
        <v>2</v>
      </c>
      <c r="AA384" s="16">
        <f t="shared" si="39"/>
        <v>0.6080000000000001</v>
      </c>
      <c r="AB384" s="16"/>
    </row>
    <row r="385" spans="1:28" ht="16" x14ac:dyDescent="0.2">
      <c r="A385" s="8" t="s">
        <v>438</v>
      </c>
      <c r="B385" s="8" t="s">
        <v>1892</v>
      </c>
      <c r="C385" s="8" t="s">
        <v>1893</v>
      </c>
      <c r="D385" s="8" t="s">
        <v>1894</v>
      </c>
      <c r="E385" s="8" t="s">
        <v>1896</v>
      </c>
      <c r="F385" s="12" t="s">
        <v>1741</v>
      </c>
      <c r="G385" s="8" t="s">
        <v>49</v>
      </c>
      <c r="H385" s="3">
        <v>687</v>
      </c>
      <c r="I385" s="12" t="s">
        <v>1901</v>
      </c>
      <c r="J385" s="13" t="s">
        <v>1902</v>
      </c>
      <c r="K385" s="8" t="s">
        <v>50</v>
      </c>
      <c r="L385" s="8" t="s">
        <v>51</v>
      </c>
      <c r="M385" s="8" t="s">
        <v>52</v>
      </c>
      <c r="N385" s="8" t="s">
        <v>253</v>
      </c>
      <c r="O385" s="8" t="s">
        <v>54</v>
      </c>
      <c r="P385" s="8" t="s">
        <v>1905</v>
      </c>
      <c r="Q385" s="13" t="s">
        <v>255</v>
      </c>
      <c r="R385" s="8" t="s">
        <v>222</v>
      </c>
      <c r="S385" s="3">
        <v>1137</v>
      </c>
      <c r="T385" s="3">
        <v>1</v>
      </c>
      <c r="U385" s="14" t="str">
        <f ca="1">IFERROR(__xludf.DUMMYFUNCTION("lower( trim ( (REGEXEXTRACT(D382,""^(?:https?:\/\/)?(?:[^@\n]+@)?(?:www\.)?([^:\/\n]+)""))))"),"itelligencegroup.com")</f>
        <v>itelligencegroup.com</v>
      </c>
      <c r="V385" s="15" t="str">
        <f ca="1">IF(LEN(TRIM(D385))= 0,"",CONCATENATE("domains = domains.concat(", CHAR(34), U385, CHAR(34), ");"))</f>
        <v>domains = domains.concat("itelligencegroup.com");</v>
      </c>
      <c r="W385">
        <f>VLOOKUP(C385,'Copy of Pivot Position'!A:C,3,FALSE)</f>
        <v>10</v>
      </c>
      <c r="X385">
        <f>IF(D385="","",COUNTIF($D$1:D384,D385))</f>
        <v>0</v>
      </c>
      <c r="Y385">
        <f>IF(F385="","",COUNTIF($F$1:F385,F385))</f>
        <v>1</v>
      </c>
      <c r="AA385" s="16">
        <f t="shared" si="39"/>
        <v>0.60600000000000009</v>
      </c>
      <c r="AB385" s="16"/>
    </row>
    <row r="386" spans="1:28" ht="13" x14ac:dyDescent="0.15">
      <c r="A386" s="8" t="s">
        <v>2195</v>
      </c>
      <c r="B386" s="8" t="s">
        <v>7528</v>
      </c>
      <c r="C386" s="8" t="s">
        <v>304</v>
      </c>
      <c r="D386" s="8" t="s">
        <v>7529</v>
      </c>
      <c r="E386" s="8" t="s">
        <v>7530</v>
      </c>
      <c r="F386" s="12" t="s">
        <v>7531</v>
      </c>
      <c r="G386" s="8" t="s">
        <v>46</v>
      </c>
      <c r="H386" s="3">
        <v>687</v>
      </c>
      <c r="I386" s="12" t="s">
        <v>7532</v>
      </c>
      <c r="J386" s="13" t="s">
        <v>7533</v>
      </c>
      <c r="K386" s="8" t="s">
        <v>50</v>
      </c>
      <c r="L386" s="8" t="s">
        <v>120</v>
      </c>
      <c r="M386" s="8" t="s">
        <v>411</v>
      </c>
      <c r="N386" s="8" t="s">
        <v>412</v>
      </c>
      <c r="O386" s="8" t="s">
        <v>412</v>
      </c>
      <c r="P386" s="8" t="s">
        <v>7534</v>
      </c>
      <c r="Q386" s="8" t="s">
        <v>7535</v>
      </c>
      <c r="R386" s="8" t="s">
        <v>7536</v>
      </c>
      <c r="S386" s="3">
        <v>944</v>
      </c>
      <c r="T386" s="3">
        <v>2</v>
      </c>
      <c r="V386" s="18"/>
      <c r="W386">
        <f>VLOOKUP(C386,'Copy of Pivot Position'!A:C,3,FALSE)</f>
        <v>9</v>
      </c>
      <c r="X386">
        <f>IF(D386="","",COUNTIF($D$1:D385,D386))</f>
        <v>0</v>
      </c>
      <c r="Y386">
        <f>IF(F386="","",COUNTIF($F$1:F386,F386))</f>
        <v>1</v>
      </c>
      <c r="AA386" s="16">
        <f t="shared" ref="AA386:AA449" si="50">(0.5-ABS(1-PERCENTRANK(H:H,H386)-0.5))*2</f>
        <v>0.60600000000000009</v>
      </c>
      <c r="AB386" s="16"/>
    </row>
    <row r="387" spans="1:28" ht="16" x14ac:dyDescent="0.2">
      <c r="A387" s="8" t="s">
        <v>7537</v>
      </c>
      <c r="B387" s="8" t="s">
        <v>7538</v>
      </c>
      <c r="C387" s="8" t="s">
        <v>42</v>
      </c>
      <c r="D387" s="8" t="s">
        <v>7539</v>
      </c>
      <c r="E387" s="8" t="s">
        <v>7540</v>
      </c>
      <c r="F387" s="12" t="s">
        <v>7541</v>
      </c>
      <c r="G387" s="8" t="s">
        <v>3361</v>
      </c>
      <c r="H387" s="3">
        <v>184</v>
      </c>
      <c r="I387" s="12" t="s">
        <v>7542</v>
      </c>
      <c r="J387" s="13" t="s">
        <v>7543</v>
      </c>
      <c r="K387" s="8" t="s">
        <v>50</v>
      </c>
      <c r="L387" s="8" t="s">
        <v>120</v>
      </c>
      <c r="M387" s="8" t="s">
        <v>411</v>
      </c>
      <c r="N387" s="8" t="s">
        <v>7544</v>
      </c>
      <c r="O387" s="8" t="s">
        <v>222</v>
      </c>
      <c r="P387" s="8" t="s">
        <v>7545</v>
      </c>
      <c r="Q387" s="8" t="s">
        <v>7546</v>
      </c>
      <c r="R387" s="8" t="s">
        <v>7547</v>
      </c>
      <c r="S387" s="3">
        <v>758</v>
      </c>
      <c r="T387" s="3">
        <v>2</v>
      </c>
      <c r="U387" s="14" t="str">
        <f t="shared" ref="U387:U392" ca="1" si="51">IFERROR(__xludf.DUMMYFUNCTION("lower( trim ( (REGEXEXTRACT(D387,""^(?:https?:\/\/)?(?:[^@\n]+@)?(?:www\.)?([^:\/\n]+)""))))"),"seetickets.com")</f>
        <v>seetickets.com</v>
      </c>
      <c r="V387" s="15" t="str">
        <f t="shared" ref="V387:V392" ca="1" si="52">IF(LEN(TRIM(D387))= 0,"",CONCATENATE("domains = domains.concat(", CHAR(34), U387, CHAR(34), ");"))</f>
        <v>domains = domains.concat("seetickets.com");</v>
      </c>
      <c r="W387">
        <f>VLOOKUP(C387,'Copy of Pivot Position'!A:C,3,FALSE)</f>
        <v>10</v>
      </c>
      <c r="X387">
        <f>IF(D387="","",COUNTIF($D$1:D386,D387))</f>
        <v>0</v>
      </c>
      <c r="Y387">
        <f>IF(F387="","",COUNTIF($F$1:F387,F387))</f>
        <v>1</v>
      </c>
      <c r="AA387" s="16">
        <f t="shared" si="50"/>
        <v>0.60400000000000009</v>
      </c>
      <c r="AB387" s="16"/>
    </row>
    <row r="388" spans="1:28" ht="16" x14ac:dyDescent="0.2">
      <c r="A388" s="8" t="s">
        <v>869</v>
      </c>
      <c r="B388" s="8" t="s">
        <v>3685</v>
      </c>
      <c r="C388" s="8" t="s">
        <v>858</v>
      </c>
      <c r="D388" s="8" t="s">
        <v>3688</v>
      </c>
      <c r="E388" s="8" t="s">
        <v>3690</v>
      </c>
      <c r="F388" s="12" t="s">
        <v>3410</v>
      </c>
      <c r="G388" s="8" t="s">
        <v>49</v>
      </c>
      <c r="H388" s="3">
        <v>184</v>
      </c>
      <c r="I388" s="12" t="s">
        <v>3694</v>
      </c>
      <c r="J388" s="13" t="s">
        <v>3695</v>
      </c>
      <c r="K388" s="8" t="s">
        <v>50</v>
      </c>
      <c r="L388" s="8" t="s">
        <v>51</v>
      </c>
      <c r="M388" s="8" t="s">
        <v>52</v>
      </c>
      <c r="N388" s="8" t="s">
        <v>193</v>
      </c>
      <c r="O388" s="8" t="s">
        <v>195</v>
      </c>
      <c r="P388" s="8" t="s">
        <v>3657</v>
      </c>
      <c r="Q388" s="13" t="s">
        <v>675</v>
      </c>
      <c r="R388" s="8" t="s">
        <v>3696</v>
      </c>
      <c r="S388" s="3">
        <v>1273</v>
      </c>
      <c r="T388" s="3">
        <v>1</v>
      </c>
      <c r="U388" s="14" t="str">
        <f t="shared" ca="1" si="51"/>
        <v>seetickets.com</v>
      </c>
      <c r="V388" s="17" t="str">
        <f t="shared" ca="1" si="52"/>
        <v>domains = domains.concat("seetickets.com");</v>
      </c>
      <c r="W388">
        <f>VLOOKUP(C388,'Copy of Pivot Position'!A:C,3,FALSE)</f>
        <v>9</v>
      </c>
      <c r="X388">
        <f>IF(D388="","",COUNTIF($D$1:D387,D388))</f>
        <v>0</v>
      </c>
      <c r="Y388">
        <f>IF(F388="","",COUNTIF($F$1:F388,F388))</f>
        <v>1</v>
      </c>
      <c r="AA388" s="16">
        <f t="shared" si="50"/>
        <v>0.60400000000000009</v>
      </c>
      <c r="AB388" s="16"/>
    </row>
    <row r="389" spans="1:28" ht="16" x14ac:dyDescent="0.2">
      <c r="A389" s="8" t="s">
        <v>7549</v>
      </c>
      <c r="B389" s="8" t="s">
        <v>7550</v>
      </c>
      <c r="C389" s="8" t="s">
        <v>42</v>
      </c>
      <c r="D389" s="8" t="s">
        <v>7551</v>
      </c>
      <c r="E389" s="8" t="s">
        <v>7552</v>
      </c>
      <c r="F389" s="12" t="s">
        <v>7553</v>
      </c>
      <c r="G389" s="8" t="s">
        <v>1146</v>
      </c>
      <c r="H389" s="3">
        <v>688</v>
      </c>
      <c r="I389" s="12" t="s">
        <v>7554</v>
      </c>
      <c r="J389" s="13" t="s">
        <v>7555</v>
      </c>
      <c r="K389" s="8" t="s">
        <v>50</v>
      </c>
      <c r="L389" s="8" t="s">
        <v>120</v>
      </c>
      <c r="M389" s="8" t="s">
        <v>52</v>
      </c>
      <c r="N389" s="8" t="s">
        <v>7556</v>
      </c>
      <c r="O389" s="8" t="s">
        <v>781</v>
      </c>
      <c r="P389" s="8" t="s">
        <v>7557</v>
      </c>
      <c r="Q389" s="13" t="s">
        <v>7558</v>
      </c>
      <c r="R389" s="8" t="s">
        <v>7559</v>
      </c>
      <c r="S389" s="3">
        <v>650</v>
      </c>
      <c r="T389" s="3">
        <v>2</v>
      </c>
      <c r="U389" s="14" t="str">
        <f t="shared" ca="1" si="51"/>
        <v>seetickets.com</v>
      </c>
      <c r="V389" s="17" t="str">
        <f t="shared" ca="1" si="52"/>
        <v>domains = domains.concat("seetickets.com");</v>
      </c>
      <c r="W389">
        <f>VLOOKUP(C389,'Copy of Pivot Position'!A:C,3,FALSE)</f>
        <v>10</v>
      </c>
      <c r="X389">
        <f>IF(D389="","",COUNTIF($D$1:D388,D389))</f>
        <v>0</v>
      </c>
      <c r="Y389">
        <f>IF(F389="","",COUNTIF($F$1:F389,F389))</f>
        <v>1</v>
      </c>
      <c r="AA389" s="16">
        <f t="shared" si="50"/>
        <v>0.60400000000000009</v>
      </c>
      <c r="AB389" s="16"/>
    </row>
    <row r="390" spans="1:28" ht="16" x14ac:dyDescent="0.2">
      <c r="A390" s="8" t="s">
        <v>1058</v>
      </c>
      <c r="B390" s="8" t="s">
        <v>7560</v>
      </c>
      <c r="C390" s="8" t="s">
        <v>304</v>
      </c>
      <c r="D390" s="8" t="s">
        <v>7561</v>
      </c>
      <c r="E390" s="8" t="s">
        <v>7552</v>
      </c>
      <c r="F390" s="12" t="s">
        <v>7553</v>
      </c>
      <c r="G390" s="8" t="s">
        <v>1146</v>
      </c>
      <c r="H390" s="3">
        <v>688</v>
      </c>
      <c r="I390" s="12" t="s">
        <v>7562</v>
      </c>
      <c r="J390" s="13" t="s">
        <v>7563</v>
      </c>
      <c r="K390" s="8" t="s">
        <v>50</v>
      </c>
      <c r="L390" s="8" t="s">
        <v>120</v>
      </c>
      <c r="M390" s="8" t="s">
        <v>52</v>
      </c>
      <c r="N390" s="8" t="s">
        <v>7556</v>
      </c>
      <c r="O390" s="8" t="s">
        <v>781</v>
      </c>
      <c r="P390" s="8" t="s">
        <v>7557</v>
      </c>
      <c r="Q390" s="13" t="s">
        <v>7558</v>
      </c>
      <c r="R390" s="8" t="s">
        <v>7559</v>
      </c>
      <c r="S390" s="3">
        <v>554</v>
      </c>
      <c r="T390" s="3">
        <v>2</v>
      </c>
      <c r="U390" s="14" t="str">
        <f t="shared" ca="1" si="51"/>
        <v>seetickets.com</v>
      </c>
      <c r="V390" s="17" t="str">
        <f t="shared" ca="1" si="52"/>
        <v>domains = domains.concat("seetickets.com");</v>
      </c>
      <c r="W390">
        <f>VLOOKUP(C390,'Copy of Pivot Position'!A:C,3,FALSE)</f>
        <v>9</v>
      </c>
      <c r="X390">
        <f>IF(D390="","",COUNTIF($D$1:D389,D390))</f>
        <v>0</v>
      </c>
      <c r="Y390">
        <f>IF(F390="","",COUNTIF($F$1:F390,F390))</f>
        <v>2</v>
      </c>
      <c r="Z390" s="3">
        <v>0</v>
      </c>
      <c r="AA390" s="16">
        <f t="shared" si="50"/>
        <v>0.60400000000000009</v>
      </c>
      <c r="AB390" s="16"/>
    </row>
    <row r="391" spans="1:28" ht="16" x14ac:dyDescent="0.2">
      <c r="A391" s="8" t="s">
        <v>1638</v>
      </c>
      <c r="B391" s="8" t="s">
        <v>1639</v>
      </c>
      <c r="C391" s="8" t="s">
        <v>42</v>
      </c>
      <c r="D391" s="8" t="s">
        <v>1640</v>
      </c>
      <c r="E391" s="8" t="s">
        <v>1641</v>
      </c>
      <c r="F391" s="12" t="s">
        <v>1508</v>
      </c>
      <c r="G391" s="8" t="s">
        <v>46</v>
      </c>
      <c r="H391" s="3">
        <v>183</v>
      </c>
      <c r="I391" s="12" t="s">
        <v>1644</v>
      </c>
      <c r="J391" s="13" t="s">
        <v>1645</v>
      </c>
      <c r="K391" s="8" t="s">
        <v>50</v>
      </c>
      <c r="L391" s="8" t="s">
        <v>51</v>
      </c>
      <c r="M391" s="8" t="s">
        <v>52</v>
      </c>
      <c r="N391" s="8" t="s">
        <v>73</v>
      </c>
      <c r="O391" s="8" t="s">
        <v>369</v>
      </c>
      <c r="P391" s="8" t="s">
        <v>1649</v>
      </c>
      <c r="Q391" s="13" t="s">
        <v>555</v>
      </c>
      <c r="R391" s="8" t="s">
        <v>1651</v>
      </c>
      <c r="S391" s="3">
        <v>1120</v>
      </c>
      <c r="T391" s="3">
        <v>1</v>
      </c>
      <c r="U391" s="14" t="str">
        <f t="shared" ca="1" si="51"/>
        <v>seetickets.com</v>
      </c>
      <c r="V391" s="17" t="str">
        <f t="shared" ca="1" si="52"/>
        <v>domains = domains.concat("seetickets.com");</v>
      </c>
      <c r="W391">
        <f>VLOOKUP(C391,'Copy of Pivot Position'!A:C,3,FALSE)</f>
        <v>10</v>
      </c>
      <c r="X391">
        <f>IF(D391="","",COUNTIF($D$1:D390,D391))</f>
        <v>0</v>
      </c>
      <c r="Y391">
        <f>IF(F391="","",COUNTIF($F$1:F391,F391))</f>
        <v>1</v>
      </c>
      <c r="AA391" s="16">
        <f t="shared" si="50"/>
        <v>0.60199999999999987</v>
      </c>
      <c r="AB391" s="16"/>
    </row>
    <row r="392" spans="1:28" ht="16" x14ac:dyDescent="0.2">
      <c r="A392" s="8" t="s">
        <v>214</v>
      </c>
      <c r="B392" s="8" t="s">
        <v>7564</v>
      </c>
      <c r="C392" s="8" t="s">
        <v>42</v>
      </c>
      <c r="D392" s="8" t="s">
        <v>7565</v>
      </c>
      <c r="E392" s="8" t="s">
        <v>7566</v>
      </c>
      <c r="F392" s="12" t="s">
        <v>7567</v>
      </c>
      <c r="G392" s="8" t="s">
        <v>49</v>
      </c>
      <c r="H392" s="3">
        <v>183</v>
      </c>
      <c r="I392" s="12" t="s">
        <v>7568</v>
      </c>
      <c r="J392" s="13" t="s">
        <v>7569</v>
      </c>
      <c r="K392" s="8" t="s">
        <v>50</v>
      </c>
      <c r="L392" s="8" t="s">
        <v>120</v>
      </c>
      <c r="M392" s="8" t="s">
        <v>52</v>
      </c>
      <c r="N392" s="8" t="s">
        <v>84</v>
      </c>
      <c r="O392" s="8" t="s">
        <v>85</v>
      </c>
      <c r="P392" s="8" t="s">
        <v>7570</v>
      </c>
      <c r="Q392" s="13" t="s">
        <v>3827</v>
      </c>
      <c r="R392" s="8" t="s">
        <v>7571</v>
      </c>
      <c r="S392" s="3">
        <v>2434</v>
      </c>
      <c r="T392" s="3">
        <v>1</v>
      </c>
      <c r="U392" s="14" t="str">
        <f t="shared" ca="1" si="51"/>
        <v>seetickets.com</v>
      </c>
      <c r="V392" s="17" t="str">
        <f t="shared" ca="1" si="52"/>
        <v>domains = domains.concat("seetickets.com");</v>
      </c>
      <c r="W392">
        <f>VLOOKUP(C392,'Copy of Pivot Position'!A:C,3,FALSE)</f>
        <v>10</v>
      </c>
      <c r="X392">
        <f>IF(D392="","",COUNTIF($D$1:D391,D392))</f>
        <v>0</v>
      </c>
      <c r="Y392">
        <f>IF(F392="","",COUNTIF($F$1:F392,F392))</f>
        <v>1</v>
      </c>
      <c r="AA392" s="16">
        <f t="shared" si="50"/>
        <v>0.60199999999999987</v>
      </c>
      <c r="AB392" s="16"/>
    </row>
    <row r="393" spans="1:28" ht="13" x14ac:dyDescent="0.15">
      <c r="A393" s="8" t="s">
        <v>856</v>
      </c>
      <c r="B393" s="8" t="s">
        <v>7193</v>
      </c>
      <c r="C393" s="8" t="s">
        <v>42</v>
      </c>
      <c r="D393" s="8" t="s">
        <v>7572</v>
      </c>
      <c r="E393" s="8" t="s">
        <v>7573</v>
      </c>
      <c r="F393" s="12" t="s">
        <v>7574</v>
      </c>
      <c r="G393" s="8" t="s">
        <v>384</v>
      </c>
      <c r="H393" s="3">
        <v>689</v>
      </c>
      <c r="I393" s="12" t="s">
        <v>7575</v>
      </c>
      <c r="J393" s="13" t="s">
        <v>7576</v>
      </c>
      <c r="K393" s="8" t="s">
        <v>50</v>
      </c>
      <c r="L393" s="8" t="s">
        <v>51</v>
      </c>
      <c r="M393" s="8" t="s">
        <v>52</v>
      </c>
      <c r="N393" s="8" t="s">
        <v>7577</v>
      </c>
      <c r="O393" s="8" t="s">
        <v>369</v>
      </c>
      <c r="P393" s="8" t="s">
        <v>7578</v>
      </c>
      <c r="Q393" s="13" t="s">
        <v>7579</v>
      </c>
      <c r="R393" s="8" t="s">
        <v>7580</v>
      </c>
      <c r="S393" s="3">
        <v>683</v>
      </c>
      <c r="T393" s="3">
        <v>2</v>
      </c>
      <c r="W393">
        <f>VLOOKUP(C393,'Copy of Pivot Position'!A:C,3,FALSE)</f>
        <v>10</v>
      </c>
      <c r="X393">
        <f>IF(D393="","",COUNTIF($D$1:D392,D393))</f>
        <v>0</v>
      </c>
      <c r="Y393">
        <f>IF(F393="","",COUNTIF($F$1:F393,F393))</f>
        <v>1</v>
      </c>
      <c r="AA393" s="16">
        <f t="shared" si="50"/>
        <v>0.60000000000000009</v>
      </c>
      <c r="AB393" s="16"/>
    </row>
    <row r="394" spans="1:28" ht="16" x14ac:dyDescent="0.2">
      <c r="A394" s="8" t="s">
        <v>6005</v>
      </c>
      <c r="B394" s="8" t="s">
        <v>7581</v>
      </c>
      <c r="C394" s="8" t="s">
        <v>42</v>
      </c>
      <c r="D394" s="8" t="s">
        <v>7582</v>
      </c>
      <c r="E394" s="8" t="s">
        <v>7583</v>
      </c>
      <c r="F394" s="12" t="s">
        <v>7584</v>
      </c>
      <c r="G394" s="8" t="s">
        <v>46</v>
      </c>
      <c r="H394" s="3">
        <v>690</v>
      </c>
      <c r="I394" s="12" t="s">
        <v>7585</v>
      </c>
      <c r="J394" s="13" t="s">
        <v>7586</v>
      </c>
      <c r="K394" s="8" t="s">
        <v>50</v>
      </c>
      <c r="L394" s="8" t="s">
        <v>120</v>
      </c>
      <c r="M394" s="8" t="s">
        <v>52</v>
      </c>
      <c r="N394" s="8" t="s">
        <v>7587</v>
      </c>
      <c r="O394" s="8" t="s">
        <v>393</v>
      </c>
      <c r="P394" s="8" t="s">
        <v>7588</v>
      </c>
      <c r="Q394" s="13" t="s">
        <v>7589</v>
      </c>
      <c r="R394" s="8" t="s">
        <v>7590</v>
      </c>
      <c r="S394" s="3">
        <v>2451</v>
      </c>
      <c r="T394" s="3">
        <v>1</v>
      </c>
      <c r="U394" s="14" t="str">
        <f ca="1">IFERROR(__xludf.DUMMYFUNCTION("lower( trim ( (REGEXEXTRACT(D394,""^(?:https?:\/\/)?(?:[^@\n]+@)?(?:www\.)?([^:\/\n]+)""))))"),"peapod.com")</f>
        <v>peapod.com</v>
      </c>
      <c r="V394" s="15" t="str">
        <f ca="1">IF(LEN(TRIM(D394))= 0,"",CONCATENATE("domains = domains.concat(", CHAR(34), U394, CHAR(34), ");"))</f>
        <v>domains = domains.concat("peapod.com");</v>
      </c>
      <c r="W394">
        <f>VLOOKUP(C394,'Copy of Pivot Position'!A:C,3,FALSE)</f>
        <v>10</v>
      </c>
      <c r="X394">
        <f>IF(D394="","",COUNTIF($D$1:D393,D394))</f>
        <v>0</v>
      </c>
      <c r="Y394">
        <f>IF(F394="","",COUNTIF($F$1:F394,F394))</f>
        <v>1</v>
      </c>
      <c r="AA394" s="16">
        <f t="shared" si="50"/>
        <v>0.60000000000000009</v>
      </c>
      <c r="AB394" s="16"/>
    </row>
    <row r="395" spans="1:28" ht="13" x14ac:dyDescent="0.15">
      <c r="A395" s="8" t="s">
        <v>2520</v>
      </c>
      <c r="B395" s="8" t="s">
        <v>7591</v>
      </c>
      <c r="C395" s="8" t="s">
        <v>7592</v>
      </c>
      <c r="D395" s="8" t="s">
        <v>7593</v>
      </c>
      <c r="E395" s="8" t="s">
        <v>7594</v>
      </c>
      <c r="F395" s="12" t="s">
        <v>7595</v>
      </c>
      <c r="G395" s="8" t="s">
        <v>49</v>
      </c>
      <c r="H395" s="3">
        <v>690</v>
      </c>
      <c r="I395" s="12" t="s">
        <v>7596</v>
      </c>
      <c r="J395" s="13" t="s">
        <v>7597</v>
      </c>
      <c r="K395" s="8" t="s">
        <v>50</v>
      </c>
      <c r="L395" s="8" t="s">
        <v>51</v>
      </c>
      <c r="M395" s="8" t="s">
        <v>52</v>
      </c>
      <c r="N395" s="8" t="s">
        <v>242</v>
      </c>
      <c r="O395" s="8" t="s">
        <v>54</v>
      </c>
      <c r="P395" s="8" t="s">
        <v>7598</v>
      </c>
      <c r="Q395" s="13" t="s">
        <v>7599</v>
      </c>
      <c r="R395" s="8" t="s">
        <v>7600</v>
      </c>
      <c r="S395" s="3">
        <v>861</v>
      </c>
      <c r="T395" s="3">
        <v>2</v>
      </c>
      <c r="V395" s="18"/>
      <c r="W395">
        <f>VLOOKUP(C395,'Copy of Pivot Position'!A:C,3,FALSE)</f>
        <v>10</v>
      </c>
      <c r="X395">
        <f>IF(D395="","",COUNTIF($D$1:D394,D395))</f>
        <v>0</v>
      </c>
      <c r="Y395">
        <f>IF(F395="","",COUNTIF($F$1:F395,F395))</f>
        <v>1</v>
      </c>
      <c r="AA395" s="16">
        <f t="shared" si="50"/>
        <v>0.60000000000000009</v>
      </c>
      <c r="AB395" s="16"/>
    </row>
    <row r="396" spans="1:28" ht="16" x14ac:dyDescent="0.2">
      <c r="A396" s="8" t="s">
        <v>949</v>
      </c>
      <c r="B396" s="8" t="s">
        <v>5326</v>
      </c>
      <c r="C396" s="8" t="s">
        <v>304</v>
      </c>
      <c r="D396" s="8" t="s">
        <v>7601</v>
      </c>
      <c r="E396" s="8" t="s">
        <v>7594</v>
      </c>
      <c r="F396" s="12" t="s">
        <v>7595</v>
      </c>
      <c r="G396" s="8" t="s">
        <v>49</v>
      </c>
      <c r="H396" s="3">
        <v>690</v>
      </c>
      <c r="I396" s="12" t="s">
        <v>7602</v>
      </c>
      <c r="J396" s="13" t="s">
        <v>7603</v>
      </c>
      <c r="K396" s="8" t="s">
        <v>50</v>
      </c>
      <c r="L396" s="8" t="s">
        <v>51</v>
      </c>
      <c r="M396" s="8" t="s">
        <v>52</v>
      </c>
      <c r="N396" s="8" t="s">
        <v>242</v>
      </c>
      <c r="O396" s="8" t="s">
        <v>54</v>
      </c>
      <c r="P396" s="8" t="s">
        <v>7598</v>
      </c>
      <c r="Q396" s="13" t="s">
        <v>7599</v>
      </c>
      <c r="R396" s="8" t="s">
        <v>7600</v>
      </c>
      <c r="S396" s="3">
        <v>485</v>
      </c>
      <c r="T396" s="3">
        <v>2</v>
      </c>
      <c r="U396" s="14" t="str">
        <f ca="1">IFERROR(__xludf.DUMMYFUNCTION("lower( trim ( (REGEXEXTRACT(D396,""^(?:https?:\/\/)?(?:[^@\n]+@)?(?:www\.)?([^:\/\n]+)""))))"),"elastic.co")</f>
        <v>elastic.co</v>
      </c>
      <c r="V396" s="15" t="str">
        <f ca="1">IF(LEN(TRIM(D396))= 0,"",CONCATENATE("domains = domains.concat(", CHAR(34), U396, CHAR(34), ");"))</f>
        <v>domains = domains.concat("elastic.co");</v>
      </c>
      <c r="W396">
        <f>VLOOKUP(C396,'Copy of Pivot Position'!A:C,3,FALSE)</f>
        <v>9</v>
      </c>
      <c r="X396">
        <f>IF(D396="","",COUNTIF($D$1:D395,D396))</f>
        <v>0</v>
      </c>
      <c r="Y396">
        <f>IF(F396="","",COUNTIF($F$1:F396,F396))</f>
        <v>2</v>
      </c>
      <c r="Z396" s="3">
        <v>0</v>
      </c>
      <c r="AA396" s="16">
        <f t="shared" si="50"/>
        <v>0.60000000000000009</v>
      </c>
      <c r="AB396" s="16"/>
    </row>
    <row r="397" spans="1:28" ht="16" x14ac:dyDescent="0.2">
      <c r="A397" s="8" t="s">
        <v>5388</v>
      </c>
      <c r="B397" s="8" t="s">
        <v>5389</v>
      </c>
      <c r="C397" s="8" t="s">
        <v>42</v>
      </c>
      <c r="D397" s="8" t="s">
        <v>5390</v>
      </c>
      <c r="E397" s="8" t="s">
        <v>5391</v>
      </c>
      <c r="F397" s="12" t="s">
        <v>5163</v>
      </c>
      <c r="G397" s="8" t="s">
        <v>49</v>
      </c>
      <c r="H397" s="3">
        <v>182</v>
      </c>
      <c r="I397" s="12" t="s">
        <v>5393</v>
      </c>
      <c r="J397" s="13" t="s">
        <v>5394</v>
      </c>
      <c r="K397" s="8" t="s">
        <v>50</v>
      </c>
      <c r="L397" s="8" t="s">
        <v>51</v>
      </c>
      <c r="M397" s="8" t="s">
        <v>2808</v>
      </c>
      <c r="N397" s="8" t="s">
        <v>5395</v>
      </c>
      <c r="O397" s="8" t="s">
        <v>222</v>
      </c>
      <c r="P397" s="8" t="s">
        <v>5396</v>
      </c>
      <c r="Q397" s="8" t="s">
        <v>5397</v>
      </c>
      <c r="R397" s="8" t="s">
        <v>5398</v>
      </c>
      <c r="S397" s="3">
        <v>1431</v>
      </c>
      <c r="T397" s="3">
        <v>1</v>
      </c>
      <c r="U397" s="14" t="str">
        <f ca="1">IFERROR(__xludf.DUMMYFUNCTION("lower( trim ( (REGEXEXTRACT(D396,""^(?:https?:\/\/)?(?:[^@\n]+@)?(?:www\.)?([^:\/\n]+)""))))"),"elastic.co")</f>
        <v>elastic.co</v>
      </c>
      <c r="V397" s="15" t="str">
        <f ca="1">IF(LEN(TRIM(D397))= 0,"",CONCATENATE("domains = domains.concat(", CHAR(34), U397, CHAR(34), ");"))</f>
        <v>domains = domains.concat("elastic.co");</v>
      </c>
      <c r="W397">
        <f>VLOOKUP(C397,'Copy of Pivot Position'!A:C,3,FALSE)</f>
        <v>10</v>
      </c>
      <c r="X397">
        <f>IF(D397="","",COUNTIF($D$1:D396,D397))</f>
        <v>0</v>
      </c>
      <c r="Y397">
        <f>IF(F397="","",COUNTIF($F$1:F397,F397))</f>
        <v>1</v>
      </c>
      <c r="AA397" s="16">
        <f t="shared" si="50"/>
        <v>0.59799999999999986</v>
      </c>
      <c r="AB397" s="16"/>
    </row>
    <row r="398" spans="1:28" ht="13" x14ac:dyDescent="0.15">
      <c r="A398" s="8" t="s">
        <v>949</v>
      </c>
      <c r="B398" s="8" t="s">
        <v>7604</v>
      </c>
      <c r="C398" s="8" t="s">
        <v>304</v>
      </c>
      <c r="D398" s="8" t="s">
        <v>7605</v>
      </c>
      <c r="E398" s="8" t="s">
        <v>7606</v>
      </c>
      <c r="F398" s="12" t="s">
        <v>7607</v>
      </c>
      <c r="G398" s="8" t="s">
        <v>70</v>
      </c>
      <c r="H398" s="3">
        <v>182</v>
      </c>
      <c r="I398" s="12" t="s">
        <v>7608</v>
      </c>
      <c r="J398" s="13" t="s">
        <v>7609</v>
      </c>
      <c r="K398" s="8" t="s">
        <v>50</v>
      </c>
      <c r="L398" s="8" t="s">
        <v>51</v>
      </c>
      <c r="M398" s="8" t="s">
        <v>52</v>
      </c>
      <c r="N398" s="8" t="s">
        <v>84</v>
      </c>
      <c r="O398" s="8" t="s">
        <v>84</v>
      </c>
      <c r="P398" s="8" t="s">
        <v>7611</v>
      </c>
      <c r="Q398" s="13" t="s">
        <v>7612</v>
      </c>
      <c r="R398" s="8" t="s">
        <v>7613</v>
      </c>
      <c r="S398" s="3">
        <v>575</v>
      </c>
      <c r="T398" s="3">
        <v>2</v>
      </c>
      <c r="V398" s="18"/>
      <c r="W398">
        <f>VLOOKUP(C398,'Copy of Pivot Position'!A:C,3,FALSE)</f>
        <v>9</v>
      </c>
      <c r="X398">
        <f>IF(D398="","",COUNTIF($D$1:D397,D398))</f>
        <v>0</v>
      </c>
      <c r="Y398">
        <f>IF(F398="","",COUNTIF($F$1:F398,F398))</f>
        <v>1</v>
      </c>
      <c r="AA398" s="16">
        <f t="shared" si="50"/>
        <v>0.59799999999999986</v>
      </c>
      <c r="AB398" s="16"/>
    </row>
    <row r="399" spans="1:28" ht="16" x14ac:dyDescent="0.2">
      <c r="A399" s="8" t="s">
        <v>428</v>
      </c>
      <c r="B399" s="8" t="s">
        <v>996</v>
      </c>
      <c r="C399" s="8" t="s">
        <v>42</v>
      </c>
      <c r="D399" s="8" t="s">
        <v>5923</v>
      </c>
      <c r="E399" s="8" t="s">
        <v>5924</v>
      </c>
      <c r="F399" s="12" t="s">
        <v>5524</v>
      </c>
      <c r="G399" s="8" t="s">
        <v>49</v>
      </c>
      <c r="H399" s="3">
        <v>691</v>
      </c>
      <c r="I399" s="12" t="s">
        <v>5926</v>
      </c>
      <c r="J399" s="13" t="s">
        <v>5927</v>
      </c>
      <c r="K399" s="8" t="s">
        <v>50</v>
      </c>
      <c r="L399" s="8" t="s">
        <v>120</v>
      </c>
      <c r="M399" s="8" t="s">
        <v>52</v>
      </c>
      <c r="N399" s="8" t="s">
        <v>5928</v>
      </c>
      <c r="O399" s="8" t="s">
        <v>3402</v>
      </c>
      <c r="P399" s="8" t="s">
        <v>5929</v>
      </c>
      <c r="Q399" s="13" t="s">
        <v>5930</v>
      </c>
      <c r="R399" s="8" t="s">
        <v>5931</v>
      </c>
      <c r="S399" s="3">
        <v>1479</v>
      </c>
      <c r="T399" s="3">
        <v>1</v>
      </c>
      <c r="U399" s="14" t="str">
        <f ca="1">IFERROR(__xludf.DUMMYFUNCTION("lower( trim ( (REGEXEXTRACT(D399,""^(?:https?:\/\/)?(?:[^@\n]+@)?(?:www\.)?([^:\/\n]+)""))))"),"infusionsoft.com")</f>
        <v>infusionsoft.com</v>
      </c>
      <c r="V399" s="15" t="str">
        <f ca="1">IF(LEN(TRIM(D399))= 0,"",CONCATENATE("domains = domains.concat(", CHAR(34), U399, CHAR(34), ");"))</f>
        <v>domains = domains.concat("infusionsoft.com");</v>
      </c>
      <c r="W399">
        <f>VLOOKUP(C399,'Copy of Pivot Position'!A:C,3,FALSE)</f>
        <v>10</v>
      </c>
      <c r="X399">
        <f>IF(D399="","",COUNTIF($D$1:D398,D399))</f>
        <v>0</v>
      </c>
      <c r="Y399">
        <f>IF(F399="","",COUNTIF($F$1:F399,F399))</f>
        <v>1</v>
      </c>
      <c r="AA399" s="16">
        <f t="shared" si="50"/>
        <v>0.59600000000000009</v>
      </c>
      <c r="AB399" s="16"/>
    </row>
    <row r="400" spans="1:28" ht="16" x14ac:dyDescent="0.2">
      <c r="A400" s="8" t="s">
        <v>3149</v>
      </c>
      <c r="B400" s="8" t="s">
        <v>7615</v>
      </c>
      <c r="C400" s="8" t="s">
        <v>42</v>
      </c>
      <c r="D400" s="8" t="s">
        <v>7616</v>
      </c>
      <c r="E400" s="8" t="s">
        <v>7617</v>
      </c>
      <c r="F400" s="12" t="s">
        <v>7618</v>
      </c>
      <c r="G400" s="8" t="s">
        <v>46</v>
      </c>
      <c r="H400" s="3">
        <v>691</v>
      </c>
      <c r="I400" s="12" t="s">
        <v>7619</v>
      </c>
      <c r="J400" s="13" t="s">
        <v>7620</v>
      </c>
      <c r="K400" s="8" t="s">
        <v>50</v>
      </c>
      <c r="L400" s="8" t="s">
        <v>120</v>
      </c>
      <c r="M400" s="8" t="s">
        <v>52</v>
      </c>
      <c r="N400" s="8" t="s">
        <v>7621</v>
      </c>
      <c r="O400" s="8" t="s">
        <v>54</v>
      </c>
      <c r="P400" s="8" t="s">
        <v>7622</v>
      </c>
      <c r="Q400" s="13" t="s">
        <v>7623</v>
      </c>
      <c r="R400" s="8" t="s">
        <v>7624</v>
      </c>
      <c r="S400" s="3">
        <v>2362</v>
      </c>
      <c r="T400" s="3">
        <v>1</v>
      </c>
      <c r="U400" s="14" t="str">
        <f ca="1">IFERROR(__xludf.DUMMYFUNCTION("lower( trim ( (REGEXEXTRACT(D399,""^(?:https?:\/\/)?(?:[^@\n]+@)?(?:www\.)?([^:\/\n]+)""))))"),"infusionsoft.com")</f>
        <v>infusionsoft.com</v>
      </c>
      <c r="V400" s="15" t="str">
        <f ca="1">IF(LEN(TRIM(D400))= 0,"",CONCATENATE("domains = domains.concat(", CHAR(34), U400, CHAR(34), ");"))</f>
        <v>domains = domains.concat("infusionsoft.com");</v>
      </c>
      <c r="W400">
        <f>VLOOKUP(C400,'Copy of Pivot Position'!A:C,3,FALSE)</f>
        <v>10</v>
      </c>
      <c r="X400">
        <f>IF(D400="","",COUNTIF($D$1:D399,D400))</f>
        <v>0</v>
      </c>
      <c r="Y400">
        <f>IF(F400="","",COUNTIF($F$1:F400,F400))</f>
        <v>1</v>
      </c>
      <c r="AA400" s="16">
        <f t="shared" si="50"/>
        <v>0.59600000000000009</v>
      </c>
      <c r="AB400" s="16"/>
    </row>
    <row r="401" spans="1:28" ht="16" x14ac:dyDescent="0.2">
      <c r="A401" s="8" t="s">
        <v>749</v>
      </c>
      <c r="B401" s="8" t="s">
        <v>2502</v>
      </c>
      <c r="C401" s="8" t="s">
        <v>304</v>
      </c>
      <c r="D401" s="8" t="s">
        <v>7625</v>
      </c>
      <c r="E401" s="8" t="s">
        <v>5924</v>
      </c>
      <c r="F401" s="12" t="s">
        <v>5524</v>
      </c>
      <c r="G401" s="8" t="s">
        <v>49</v>
      </c>
      <c r="H401" s="3">
        <v>691</v>
      </c>
      <c r="I401" s="12" t="s">
        <v>7626</v>
      </c>
      <c r="J401" s="13" t="s">
        <v>7627</v>
      </c>
      <c r="K401" s="8" t="s">
        <v>50</v>
      </c>
      <c r="L401" s="8" t="s">
        <v>120</v>
      </c>
      <c r="M401" s="8" t="s">
        <v>52</v>
      </c>
      <c r="N401" s="8" t="s">
        <v>5928</v>
      </c>
      <c r="O401" s="8" t="s">
        <v>3402</v>
      </c>
      <c r="P401" s="8" t="s">
        <v>5929</v>
      </c>
      <c r="Q401" s="13" t="s">
        <v>5930</v>
      </c>
      <c r="R401" s="8" t="s">
        <v>5931</v>
      </c>
      <c r="S401" s="3">
        <v>599</v>
      </c>
      <c r="T401" s="3">
        <v>2</v>
      </c>
      <c r="U401" s="14" t="str">
        <f ca="1">IFERROR(__xludf.DUMMYFUNCTION("lower( trim ( (REGEXEXTRACT(D399,""^(?:https?:\/\/)?(?:[^@\n]+@)?(?:www\.)?([^:\/\n]+)""))))"),"infusionsoft.com")</f>
        <v>infusionsoft.com</v>
      </c>
      <c r="V401" s="15" t="str">
        <f ca="1">IF(LEN(TRIM(D401))= 0,"",CONCATENATE("domains = domains.concat(", CHAR(34), U401, CHAR(34), ");"))</f>
        <v>domains = domains.concat("infusionsoft.com");</v>
      </c>
      <c r="W401">
        <f>VLOOKUP(C401,'Copy of Pivot Position'!A:C,3,FALSE)</f>
        <v>9</v>
      </c>
      <c r="X401">
        <f>IF(D401="","",COUNTIF($D$1:D400,D401))</f>
        <v>0</v>
      </c>
      <c r="Y401">
        <f>IF(F401="","",COUNTIF($F$1:F401,F401))</f>
        <v>2</v>
      </c>
      <c r="Z401" s="3">
        <v>0</v>
      </c>
      <c r="AA401" s="16">
        <f t="shared" si="50"/>
        <v>0.59600000000000009</v>
      </c>
      <c r="AB401" s="16"/>
    </row>
    <row r="402" spans="1:28" ht="16" x14ac:dyDescent="0.2">
      <c r="A402" s="8" t="s">
        <v>1291</v>
      </c>
      <c r="B402" s="8" t="s">
        <v>7628</v>
      </c>
      <c r="C402" s="8" t="s">
        <v>42</v>
      </c>
      <c r="D402" s="8" t="s">
        <v>7629</v>
      </c>
      <c r="E402" s="8" t="s">
        <v>7630</v>
      </c>
      <c r="F402" s="12" t="s">
        <v>7631</v>
      </c>
      <c r="G402" s="8" t="s">
        <v>49</v>
      </c>
      <c r="H402" s="3">
        <v>180</v>
      </c>
      <c r="I402" s="12" t="s">
        <v>7632</v>
      </c>
      <c r="J402" s="13" t="s">
        <v>7633</v>
      </c>
      <c r="K402" s="8" t="s">
        <v>50</v>
      </c>
      <c r="L402" s="8" t="s">
        <v>51</v>
      </c>
      <c r="M402" s="8" t="s">
        <v>52</v>
      </c>
      <c r="N402" s="8" t="s">
        <v>108</v>
      </c>
      <c r="O402" s="8" t="s">
        <v>54</v>
      </c>
      <c r="P402" s="8" t="s">
        <v>7634</v>
      </c>
      <c r="Q402" s="13" t="s">
        <v>839</v>
      </c>
      <c r="R402" s="8" t="s">
        <v>7635</v>
      </c>
      <c r="S402" s="3">
        <v>2473</v>
      </c>
      <c r="T402" s="3">
        <v>1</v>
      </c>
      <c r="U402" s="14" t="str">
        <f ca="1">IFERROR(__xludf.DUMMYFUNCTION("lower( trim ( (REGEXEXTRACT(D399,""^(?:https?:\/\/)?(?:[^@\n]+@)?(?:www\.)?([^:\/\n]+)""))))"),"infusionsoft.com")</f>
        <v>infusionsoft.com</v>
      </c>
      <c r="V402" s="15" t="str">
        <f ca="1">IF(LEN(TRIM(D402))= 0,"",CONCATENATE("domains = domains.concat(", CHAR(34), U402, CHAR(34), ");"))</f>
        <v>domains = domains.concat("infusionsoft.com");</v>
      </c>
      <c r="W402">
        <f>VLOOKUP(C402,'Copy of Pivot Position'!A:C,3,FALSE)</f>
        <v>10</v>
      </c>
      <c r="X402">
        <f>IF(D402="","",COUNTIF($D$1:D401,D402))</f>
        <v>0</v>
      </c>
      <c r="Y402">
        <f>IF(F402="","",COUNTIF($F$1:F402,F402))</f>
        <v>1</v>
      </c>
      <c r="AA402" s="16">
        <f t="shared" si="50"/>
        <v>0.59200000000000008</v>
      </c>
      <c r="AB402" s="16"/>
    </row>
    <row r="403" spans="1:28" ht="13" x14ac:dyDescent="0.15">
      <c r="A403" s="8" t="s">
        <v>7636</v>
      </c>
      <c r="B403" s="8" t="s">
        <v>7637</v>
      </c>
      <c r="C403" s="8" t="s">
        <v>304</v>
      </c>
      <c r="D403" s="8" t="s">
        <v>7638</v>
      </c>
      <c r="E403" s="8" t="s">
        <v>7639</v>
      </c>
      <c r="F403" s="12" t="s">
        <v>7640</v>
      </c>
      <c r="G403" s="8" t="s">
        <v>46</v>
      </c>
      <c r="H403" s="3">
        <v>180</v>
      </c>
      <c r="I403" s="12" t="s">
        <v>7642</v>
      </c>
      <c r="J403" s="13" t="s">
        <v>7643</v>
      </c>
      <c r="K403" s="8" t="s">
        <v>50</v>
      </c>
      <c r="L403" s="8" t="s">
        <v>51</v>
      </c>
      <c r="M403" s="8" t="s">
        <v>52</v>
      </c>
      <c r="N403" s="8" t="s">
        <v>73</v>
      </c>
      <c r="O403" s="8" t="s">
        <v>54</v>
      </c>
      <c r="P403" s="8" t="s">
        <v>73</v>
      </c>
      <c r="Q403" s="8" t="s">
        <v>222</v>
      </c>
      <c r="R403" s="8" t="s">
        <v>222</v>
      </c>
      <c r="S403" s="3">
        <v>507</v>
      </c>
      <c r="T403" s="3">
        <v>2</v>
      </c>
      <c r="V403" s="18"/>
      <c r="W403">
        <f>VLOOKUP(C403,'Copy of Pivot Position'!A:C,3,FALSE)</f>
        <v>9</v>
      </c>
      <c r="X403">
        <f>IF(D403="","",COUNTIF($D$1:D402,D403))</f>
        <v>0</v>
      </c>
      <c r="Y403">
        <f>IF(F403="","",COUNTIF($F$1:F403,F403))</f>
        <v>1</v>
      </c>
      <c r="AA403" s="16">
        <f t="shared" si="50"/>
        <v>0.59200000000000008</v>
      </c>
      <c r="AB403" s="16"/>
    </row>
    <row r="404" spans="1:28" ht="16" x14ac:dyDescent="0.2">
      <c r="A404" s="8" t="s">
        <v>3749</v>
      </c>
      <c r="B404" s="8" t="s">
        <v>709</v>
      </c>
      <c r="C404" s="8" t="s">
        <v>7644</v>
      </c>
      <c r="D404" s="8" t="s">
        <v>7645</v>
      </c>
      <c r="E404" s="8" t="s">
        <v>7646</v>
      </c>
      <c r="F404" s="12" t="s">
        <v>7647</v>
      </c>
      <c r="G404" s="8" t="s">
        <v>49</v>
      </c>
      <c r="H404" s="3">
        <v>179</v>
      </c>
      <c r="I404" s="12" t="s">
        <v>7648</v>
      </c>
      <c r="J404" s="13" t="s">
        <v>7649</v>
      </c>
      <c r="K404" s="8" t="s">
        <v>50</v>
      </c>
      <c r="L404" s="8" t="s">
        <v>120</v>
      </c>
      <c r="M404" s="8" t="s">
        <v>52</v>
      </c>
      <c r="N404" s="8" t="s">
        <v>6089</v>
      </c>
      <c r="O404" s="8" t="s">
        <v>7650</v>
      </c>
      <c r="P404" s="8" t="s">
        <v>7651</v>
      </c>
      <c r="Q404" s="8" t="s">
        <v>222</v>
      </c>
      <c r="R404" s="8" t="s">
        <v>222</v>
      </c>
      <c r="S404" s="3">
        <v>369</v>
      </c>
      <c r="T404" s="3">
        <v>2</v>
      </c>
      <c r="U404" s="14" t="str">
        <f t="shared" ref="U404:U409" ca="1" si="53">IFERROR(__xludf.DUMMYFUNCTION("lower( trim ( (REGEXEXTRACT(D404,""^(?:https?:\/\/)?(?:[^@\n]+@)?(?:www\.)?([^:\/\n]+)""))))"),"newforma.com")</f>
        <v>newforma.com</v>
      </c>
      <c r="V404" s="17" t="str">
        <f t="shared" ref="V404:V409" ca="1" si="54">IF(LEN(TRIM(D404))= 0,"",CONCATENATE("domains = domains.concat(", CHAR(34), U404, CHAR(34), ");"))</f>
        <v>domains = domains.concat("newforma.com");</v>
      </c>
      <c r="W404">
        <f>VLOOKUP(C404,'Copy of Pivot Position'!A:C,3,FALSE)</f>
        <v>9</v>
      </c>
      <c r="X404">
        <f>IF(D404="","",COUNTIF($D$1:D403,D404))</f>
        <v>0</v>
      </c>
      <c r="Y404">
        <f>IF(F404="","",COUNTIF($F$1:F404,F404))</f>
        <v>1</v>
      </c>
      <c r="AA404" s="16">
        <f t="shared" si="50"/>
        <v>0.59200000000000008</v>
      </c>
      <c r="AB404" s="16"/>
    </row>
    <row r="405" spans="1:28" ht="16" x14ac:dyDescent="0.2">
      <c r="A405" s="8" t="s">
        <v>7652</v>
      </c>
      <c r="B405" s="8" t="s">
        <v>7653</v>
      </c>
      <c r="C405" s="8" t="s">
        <v>42</v>
      </c>
      <c r="D405" s="8" t="s">
        <v>7654</v>
      </c>
      <c r="E405" s="8" t="s">
        <v>7655</v>
      </c>
      <c r="F405" s="12" t="s">
        <v>7656</v>
      </c>
      <c r="G405" s="8" t="s">
        <v>46</v>
      </c>
      <c r="H405" s="3">
        <v>693</v>
      </c>
      <c r="I405" s="12" t="s">
        <v>7657</v>
      </c>
      <c r="J405" s="13" t="s">
        <v>2203</v>
      </c>
      <c r="K405" s="8" t="s">
        <v>50</v>
      </c>
      <c r="L405" s="8" t="s">
        <v>51</v>
      </c>
      <c r="M405" s="8" t="s">
        <v>2412</v>
      </c>
      <c r="N405" s="8" t="s">
        <v>2413</v>
      </c>
      <c r="O405" s="8" t="s">
        <v>372</v>
      </c>
      <c r="P405" s="8" t="s">
        <v>7658</v>
      </c>
      <c r="Q405" s="13" t="s">
        <v>7659</v>
      </c>
      <c r="R405" s="8" t="s">
        <v>222</v>
      </c>
      <c r="S405" s="3">
        <v>2460</v>
      </c>
      <c r="T405" s="3">
        <v>1</v>
      </c>
      <c r="U405" s="14" t="str">
        <f t="shared" ca="1" si="53"/>
        <v>newforma.com</v>
      </c>
      <c r="V405" s="17" t="str">
        <f t="shared" ca="1" si="54"/>
        <v>domains = domains.concat("newforma.com");</v>
      </c>
      <c r="W405">
        <f>VLOOKUP(C405,'Copy of Pivot Position'!A:C,3,FALSE)</f>
        <v>10</v>
      </c>
      <c r="X405">
        <f>IF(D405="","",COUNTIF($D$1:D404,D405))</f>
        <v>0</v>
      </c>
      <c r="Y405">
        <f>IF(F405="","",COUNTIF($F$1:F405,F405))</f>
        <v>1</v>
      </c>
      <c r="AA405" s="16">
        <f t="shared" si="50"/>
        <v>0.58800000000000008</v>
      </c>
      <c r="AB405" s="16"/>
    </row>
    <row r="406" spans="1:28" ht="16" x14ac:dyDescent="0.2">
      <c r="A406" s="8" t="s">
        <v>89</v>
      </c>
      <c r="B406" s="8" t="s">
        <v>5648</v>
      </c>
      <c r="C406" s="8" t="s">
        <v>42</v>
      </c>
      <c r="D406" s="8" t="s">
        <v>5649</v>
      </c>
      <c r="E406" s="8" t="s">
        <v>5650</v>
      </c>
      <c r="F406" s="12" t="s">
        <v>5312</v>
      </c>
      <c r="G406" s="8" t="s">
        <v>434</v>
      </c>
      <c r="H406" s="3">
        <v>178</v>
      </c>
      <c r="I406" s="12" t="s">
        <v>5652</v>
      </c>
      <c r="J406" s="13" t="s">
        <v>5653</v>
      </c>
      <c r="K406" s="8" t="s">
        <v>50</v>
      </c>
      <c r="L406" s="8" t="s">
        <v>51</v>
      </c>
      <c r="M406" s="8" t="s">
        <v>52</v>
      </c>
      <c r="N406" s="8" t="s">
        <v>5644</v>
      </c>
      <c r="O406" s="8" t="s">
        <v>5654</v>
      </c>
      <c r="P406" s="8" t="s">
        <v>5655</v>
      </c>
      <c r="Q406" s="13" t="s">
        <v>5656</v>
      </c>
      <c r="R406" s="8" t="s">
        <v>5657</v>
      </c>
      <c r="S406" s="3">
        <v>1455</v>
      </c>
      <c r="T406" s="3">
        <v>1</v>
      </c>
      <c r="U406" s="14" t="str">
        <f t="shared" ca="1" si="53"/>
        <v>newforma.com</v>
      </c>
      <c r="V406" s="17" t="str">
        <f t="shared" ca="1" si="54"/>
        <v>domains = domains.concat("newforma.com");</v>
      </c>
      <c r="W406">
        <f>VLOOKUP(C406,'Copy of Pivot Position'!A:C,3,FALSE)</f>
        <v>10</v>
      </c>
      <c r="X406">
        <f>IF(D406="","",COUNTIF($D$1:D405,D406))</f>
        <v>0</v>
      </c>
      <c r="Y406">
        <f>IF(F406="","",COUNTIF($F$1:F406,F406))</f>
        <v>1</v>
      </c>
      <c r="AA406" s="16">
        <f t="shared" si="50"/>
        <v>0.58800000000000008</v>
      </c>
      <c r="AB406" s="16"/>
    </row>
    <row r="407" spans="1:28" ht="16" x14ac:dyDescent="0.2">
      <c r="A407" s="8" t="s">
        <v>7662</v>
      </c>
      <c r="B407" s="8" t="s">
        <v>7663</v>
      </c>
      <c r="C407" s="8" t="s">
        <v>7664</v>
      </c>
      <c r="D407" s="8" t="s">
        <v>7665</v>
      </c>
      <c r="E407" s="12" t="s">
        <v>7666</v>
      </c>
      <c r="F407" s="12" t="s">
        <v>7667</v>
      </c>
      <c r="G407" s="8" t="s">
        <v>46</v>
      </c>
      <c r="H407" s="3">
        <v>178</v>
      </c>
      <c r="I407" s="12" t="s">
        <v>7668</v>
      </c>
      <c r="J407" s="13" t="s">
        <v>7669</v>
      </c>
      <c r="K407" s="8" t="s">
        <v>50</v>
      </c>
      <c r="L407" s="8" t="s">
        <v>51</v>
      </c>
      <c r="M407" s="8" t="s">
        <v>52</v>
      </c>
      <c r="N407" s="8" t="s">
        <v>174</v>
      </c>
      <c r="O407" s="8" t="s">
        <v>175</v>
      </c>
      <c r="P407" s="8" t="s">
        <v>7670</v>
      </c>
      <c r="Q407" s="13" t="s">
        <v>417</v>
      </c>
      <c r="R407" s="8" t="s">
        <v>7671</v>
      </c>
      <c r="S407" s="3">
        <v>2208</v>
      </c>
      <c r="T407" s="3">
        <v>1</v>
      </c>
      <c r="U407" s="14" t="str">
        <f t="shared" ca="1" si="53"/>
        <v>newforma.com</v>
      </c>
      <c r="V407" s="17" t="str">
        <f t="shared" ca="1" si="54"/>
        <v>domains = domains.concat("newforma.com");</v>
      </c>
      <c r="W407">
        <f>VLOOKUP(C407,'Copy of Pivot Position'!A:C,3,FALSE)</f>
        <v>10</v>
      </c>
      <c r="X407">
        <f>IF(D407="","",COUNTIF($D$1:D406,D407))</f>
        <v>0</v>
      </c>
      <c r="Y407">
        <f>IF(F407="","",COUNTIF($F$1:F407,F407))</f>
        <v>1</v>
      </c>
      <c r="AA407" s="16">
        <f t="shared" si="50"/>
        <v>0.58800000000000008</v>
      </c>
      <c r="AB407" s="16"/>
    </row>
    <row r="408" spans="1:28" ht="16" x14ac:dyDescent="0.2">
      <c r="A408" s="8" t="s">
        <v>919</v>
      </c>
      <c r="B408" s="8" t="s">
        <v>7672</v>
      </c>
      <c r="C408" s="8" t="s">
        <v>42</v>
      </c>
      <c r="D408" s="8" t="s">
        <v>7673</v>
      </c>
      <c r="E408" s="8" t="s">
        <v>7674</v>
      </c>
      <c r="F408" s="12" t="s">
        <v>7675</v>
      </c>
      <c r="G408" s="8" t="s">
        <v>70</v>
      </c>
      <c r="H408" s="3">
        <v>177</v>
      </c>
      <c r="I408" s="12" t="s">
        <v>7676</v>
      </c>
      <c r="J408" s="13" t="s">
        <v>7677</v>
      </c>
      <c r="K408" s="8" t="s">
        <v>50</v>
      </c>
      <c r="L408" s="8" t="s">
        <v>120</v>
      </c>
      <c r="M408" s="8" t="s">
        <v>52</v>
      </c>
      <c r="N408" s="8" t="s">
        <v>7678</v>
      </c>
      <c r="O408" s="8" t="s">
        <v>311</v>
      </c>
      <c r="P408" s="8" t="s">
        <v>7679</v>
      </c>
      <c r="Q408" s="13" t="s">
        <v>7680</v>
      </c>
      <c r="R408" s="8" t="s">
        <v>7681</v>
      </c>
      <c r="S408" s="3">
        <v>2608</v>
      </c>
      <c r="T408" s="3">
        <v>1</v>
      </c>
      <c r="U408" s="14" t="str">
        <f t="shared" ca="1" si="53"/>
        <v>newforma.com</v>
      </c>
      <c r="V408" s="17" t="str">
        <f t="shared" ca="1" si="54"/>
        <v>domains = domains.concat("newforma.com");</v>
      </c>
      <c r="W408">
        <f>VLOOKUP(C408,'Copy of Pivot Position'!A:C,3,FALSE)</f>
        <v>10</v>
      </c>
      <c r="X408">
        <f>IF(D408="","",COUNTIF($D$1:D407,D408))</f>
        <v>0</v>
      </c>
      <c r="Y408">
        <f>IF(F408="","",COUNTIF($F$1:F408,F408))</f>
        <v>1</v>
      </c>
      <c r="AA408" s="16">
        <f t="shared" si="50"/>
        <v>0.58800000000000008</v>
      </c>
      <c r="AB408" s="16"/>
    </row>
    <row r="409" spans="1:28" ht="16" x14ac:dyDescent="0.2">
      <c r="A409" s="8" t="s">
        <v>1696</v>
      </c>
      <c r="B409" s="8" t="s">
        <v>7682</v>
      </c>
      <c r="C409" s="8" t="s">
        <v>304</v>
      </c>
      <c r="D409" s="8" t="s">
        <v>7683</v>
      </c>
      <c r="E409" s="8" t="s">
        <v>7684</v>
      </c>
      <c r="F409" s="12" t="s">
        <v>7685</v>
      </c>
      <c r="G409" s="8" t="s">
        <v>49</v>
      </c>
      <c r="H409" s="3">
        <v>695</v>
      </c>
      <c r="I409" s="12" t="s">
        <v>7686</v>
      </c>
      <c r="J409" s="13" t="s">
        <v>7687</v>
      </c>
      <c r="K409" s="8" t="s">
        <v>50</v>
      </c>
      <c r="L409" s="8" t="s">
        <v>51</v>
      </c>
      <c r="M409" s="8" t="s">
        <v>52</v>
      </c>
      <c r="N409" s="8" t="s">
        <v>234</v>
      </c>
      <c r="O409" s="8" t="s">
        <v>4669</v>
      </c>
      <c r="P409" s="8" t="s">
        <v>7688</v>
      </c>
      <c r="Q409" s="13" t="s">
        <v>7689</v>
      </c>
      <c r="R409" s="8" t="s">
        <v>7690</v>
      </c>
      <c r="S409" s="3">
        <v>648</v>
      </c>
      <c r="T409" s="3">
        <v>2</v>
      </c>
      <c r="U409" s="14" t="str">
        <f t="shared" ca="1" si="53"/>
        <v>newforma.com</v>
      </c>
      <c r="V409" s="15" t="str">
        <f t="shared" ca="1" si="54"/>
        <v>domains = domains.concat("newforma.com");</v>
      </c>
      <c r="W409">
        <f>VLOOKUP(C409,'Copy of Pivot Position'!A:C,3,FALSE)</f>
        <v>9</v>
      </c>
      <c r="X409">
        <f>IF(D409="","",COUNTIF($D$1:D408,D409))</f>
        <v>0</v>
      </c>
      <c r="Y409">
        <f>IF(F409="","",COUNTIF($F$1:F409,F409))</f>
        <v>1</v>
      </c>
      <c r="AA409" s="16">
        <f t="shared" si="50"/>
        <v>0.58800000000000008</v>
      </c>
      <c r="AB409" s="16"/>
    </row>
    <row r="410" spans="1:28" ht="13" x14ac:dyDescent="0.15">
      <c r="A410" s="8" t="s">
        <v>438</v>
      </c>
      <c r="B410" s="8" t="s">
        <v>7691</v>
      </c>
      <c r="C410" s="8" t="s">
        <v>304</v>
      </c>
      <c r="D410" s="8" t="s">
        <v>7692</v>
      </c>
      <c r="E410" s="8" t="s">
        <v>7693</v>
      </c>
      <c r="F410" s="12" t="s">
        <v>7694</v>
      </c>
      <c r="G410" s="8" t="s">
        <v>188</v>
      </c>
      <c r="H410" s="3">
        <v>705</v>
      </c>
      <c r="I410" s="12" t="s">
        <v>7695</v>
      </c>
      <c r="J410" s="13" t="s">
        <v>7696</v>
      </c>
      <c r="K410" s="8" t="s">
        <v>50</v>
      </c>
      <c r="L410" s="8" t="s">
        <v>120</v>
      </c>
      <c r="M410" s="8" t="s">
        <v>52</v>
      </c>
      <c r="N410" s="8" t="s">
        <v>4563</v>
      </c>
      <c r="O410" s="8" t="s">
        <v>746</v>
      </c>
      <c r="P410" s="8" t="s">
        <v>7697</v>
      </c>
      <c r="Q410" s="13" t="s">
        <v>1665</v>
      </c>
      <c r="R410" s="8" t="s">
        <v>7698</v>
      </c>
      <c r="S410" s="3">
        <v>572</v>
      </c>
      <c r="T410" s="3">
        <v>2</v>
      </c>
      <c r="V410" s="18"/>
      <c r="W410">
        <f>VLOOKUP(C410,'Copy of Pivot Position'!A:C,3,FALSE)</f>
        <v>9</v>
      </c>
      <c r="X410">
        <f>IF(D410="","",COUNTIF($D$1:D409,D410))</f>
        <v>0</v>
      </c>
      <c r="Y410">
        <f>IF(F410="","",COUNTIF($F$1:F410,F410))</f>
        <v>1</v>
      </c>
      <c r="AA410" s="16">
        <f t="shared" si="50"/>
        <v>0.58400000000000007</v>
      </c>
      <c r="AB410" s="16"/>
    </row>
    <row r="411" spans="1:28" ht="13" x14ac:dyDescent="0.15">
      <c r="A411" s="8" t="s">
        <v>7699</v>
      </c>
      <c r="B411" s="8" t="s">
        <v>7700</v>
      </c>
      <c r="C411" s="8" t="s">
        <v>7701</v>
      </c>
      <c r="D411" s="8" t="s">
        <v>7702</v>
      </c>
      <c r="E411" s="8" t="s">
        <v>7703</v>
      </c>
      <c r="F411" s="12" t="s">
        <v>7704</v>
      </c>
      <c r="G411" s="8" t="s">
        <v>49</v>
      </c>
      <c r="H411" s="3">
        <v>703</v>
      </c>
      <c r="I411" s="12" t="s">
        <v>7705</v>
      </c>
      <c r="J411" s="13" t="s">
        <v>7706</v>
      </c>
      <c r="K411" s="8" t="s">
        <v>50</v>
      </c>
      <c r="L411" s="8" t="s">
        <v>120</v>
      </c>
      <c r="M411" s="8" t="s">
        <v>52</v>
      </c>
      <c r="N411" s="8" t="s">
        <v>1543</v>
      </c>
      <c r="O411" s="8" t="s">
        <v>54</v>
      </c>
      <c r="P411" s="8" t="s">
        <v>7707</v>
      </c>
      <c r="Q411" s="13" t="s">
        <v>2681</v>
      </c>
      <c r="R411" s="8" t="s">
        <v>7708</v>
      </c>
      <c r="S411" s="3">
        <v>45</v>
      </c>
      <c r="T411" s="3">
        <v>2</v>
      </c>
      <c r="V411" s="18"/>
      <c r="W411">
        <f>VLOOKUP(C411,'Copy of Pivot Position'!A:C,3,FALSE)</f>
        <v>10</v>
      </c>
      <c r="X411">
        <f>IF(D411="","",COUNTIF($D$1:D410,D411))</f>
        <v>0</v>
      </c>
      <c r="Y411">
        <f>IF(F411="","",COUNTIF($F$1:F411,F411))</f>
        <v>1</v>
      </c>
      <c r="AA411" s="16">
        <f t="shared" si="50"/>
        <v>0.58600000000000008</v>
      </c>
      <c r="AB411" s="16"/>
    </row>
    <row r="412" spans="1:28" ht="13" x14ac:dyDescent="0.15">
      <c r="A412" s="8" t="s">
        <v>602</v>
      </c>
      <c r="B412" s="8" t="s">
        <v>7709</v>
      </c>
      <c r="C412" s="8" t="s">
        <v>304</v>
      </c>
      <c r="D412" s="8" t="s">
        <v>7710</v>
      </c>
      <c r="E412" s="8" t="s">
        <v>7711</v>
      </c>
      <c r="F412" s="12" t="s">
        <v>7712</v>
      </c>
      <c r="G412" s="8" t="s">
        <v>384</v>
      </c>
      <c r="H412" s="3">
        <v>707</v>
      </c>
      <c r="I412" s="12" t="s">
        <v>7713</v>
      </c>
      <c r="J412" s="13" t="s">
        <v>7714</v>
      </c>
      <c r="K412" s="8" t="s">
        <v>50</v>
      </c>
      <c r="L412" s="8" t="s">
        <v>120</v>
      </c>
      <c r="M412" s="8" t="s">
        <v>52</v>
      </c>
      <c r="N412" s="8" t="s">
        <v>7715</v>
      </c>
      <c r="O412" s="8" t="s">
        <v>222</v>
      </c>
      <c r="P412" s="8" t="s">
        <v>7716</v>
      </c>
      <c r="Q412" s="13" t="s">
        <v>7717</v>
      </c>
      <c r="R412" s="8" t="s">
        <v>7718</v>
      </c>
      <c r="S412" s="3">
        <v>590</v>
      </c>
      <c r="T412" s="3">
        <v>2</v>
      </c>
      <c r="V412" s="18"/>
      <c r="W412">
        <f>VLOOKUP(C412,'Copy of Pivot Position'!A:C,3,FALSE)</f>
        <v>9</v>
      </c>
      <c r="X412">
        <f>IF(D412="","",COUNTIF($D$1:D411,D412))</f>
        <v>0</v>
      </c>
      <c r="Y412">
        <f>IF(F412="","",COUNTIF($F$1:F412,F412))</f>
        <v>1</v>
      </c>
      <c r="AA412" s="16">
        <f t="shared" si="50"/>
        <v>0.58400000000000007</v>
      </c>
      <c r="AB412" s="16"/>
    </row>
    <row r="413" spans="1:28" ht="16" x14ac:dyDescent="0.2">
      <c r="A413" s="8" t="s">
        <v>2277</v>
      </c>
      <c r="B413" s="8" t="s">
        <v>2278</v>
      </c>
      <c r="C413" s="8" t="s">
        <v>42</v>
      </c>
      <c r="D413" s="8" t="s">
        <v>2279</v>
      </c>
      <c r="E413" s="8" t="s">
        <v>2280</v>
      </c>
      <c r="F413" s="12" t="s">
        <v>2082</v>
      </c>
      <c r="G413" s="8" t="s">
        <v>803</v>
      </c>
      <c r="H413" s="3">
        <v>711</v>
      </c>
      <c r="I413" s="12" t="s">
        <v>2282</v>
      </c>
      <c r="J413" s="13" t="s">
        <v>2283</v>
      </c>
      <c r="K413" s="8" t="s">
        <v>50</v>
      </c>
      <c r="L413" s="8" t="s">
        <v>120</v>
      </c>
      <c r="M413" s="8" t="s">
        <v>52</v>
      </c>
      <c r="N413" s="8" t="s">
        <v>73</v>
      </c>
      <c r="O413" s="8" t="s">
        <v>54</v>
      </c>
      <c r="P413" s="8" t="s">
        <v>2284</v>
      </c>
      <c r="Q413" s="13" t="s">
        <v>75</v>
      </c>
      <c r="R413" s="8" t="s">
        <v>2286</v>
      </c>
      <c r="S413" s="3">
        <v>1163</v>
      </c>
      <c r="T413" s="3">
        <v>1</v>
      </c>
      <c r="U413" s="14" t="str">
        <f ca="1">IFERROR(__xludf.DUMMYFUNCTION("lower( trim ( (REGEXEXTRACT(D413,""^(?:https?:\/\/)?(?:[^@\n]+@)?(?:www\.)?([^:\/\n]+)""))))"),"zenefits.com")</f>
        <v>zenefits.com</v>
      </c>
      <c r="V413" s="15" t="str">
        <f ca="1">IF(LEN(TRIM(D413))= 0,"",CONCATENATE("domains = domains.concat(", CHAR(34), U413, CHAR(34), ");"))</f>
        <v>domains = domains.concat("zenefits.com");</v>
      </c>
      <c r="W413">
        <f>VLOOKUP(C413,'Copy of Pivot Position'!A:C,3,FALSE)</f>
        <v>10</v>
      </c>
      <c r="X413">
        <f>IF(D413="","",COUNTIF($D$1:D412,D413))</f>
        <v>0</v>
      </c>
      <c r="Y413">
        <f>IF(F413="","",COUNTIF($F$1:F413,F413))</f>
        <v>1</v>
      </c>
      <c r="AA413" s="16">
        <f t="shared" si="50"/>
        <v>0.58000000000000007</v>
      </c>
      <c r="AB413" s="16"/>
    </row>
    <row r="414" spans="1:28" ht="13" x14ac:dyDescent="0.15">
      <c r="A414" s="8" t="s">
        <v>476</v>
      </c>
      <c r="B414" s="8" t="s">
        <v>7720</v>
      </c>
      <c r="C414" s="8" t="s">
        <v>42</v>
      </c>
      <c r="D414" s="8" t="s">
        <v>7721</v>
      </c>
      <c r="E414" s="8" t="s">
        <v>7722</v>
      </c>
      <c r="F414" s="12" t="s">
        <v>7723</v>
      </c>
      <c r="G414" s="8" t="s">
        <v>384</v>
      </c>
      <c r="H414" s="3">
        <v>708</v>
      </c>
      <c r="I414" s="12" t="s">
        <v>7724</v>
      </c>
      <c r="J414" s="13" t="s">
        <v>7725</v>
      </c>
      <c r="K414" s="8" t="s">
        <v>50</v>
      </c>
      <c r="L414" s="8" t="s">
        <v>51</v>
      </c>
      <c r="M414" s="8" t="s">
        <v>411</v>
      </c>
      <c r="N414" s="8" t="s">
        <v>412</v>
      </c>
      <c r="O414" s="8" t="s">
        <v>7726</v>
      </c>
      <c r="P414" s="8" t="s">
        <v>7727</v>
      </c>
      <c r="Q414" s="8" t="s">
        <v>7728</v>
      </c>
      <c r="R414" s="8" t="s">
        <v>7729</v>
      </c>
      <c r="S414" s="3">
        <v>685</v>
      </c>
      <c r="T414" s="3">
        <v>2</v>
      </c>
      <c r="V414" s="18"/>
      <c r="W414">
        <f>VLOOKUP(C414,'Copy of Pivot Position'!A:C,3,FALSE)</f>
        <v>10</v>
      </c>
      <c r="X414">
        <f>IF(D414="","",COUNTIF($D$1:D413,D414))</f>
        <v>0</v>
      </c>
      <c r="Y414">
        <f>IF(F414="","",COUNTIF($F$1:F414,F414))</f>
        <v>1</v>
      </c>
      <c r="AA414" s="16">
        <f t="shared" si="50"/>
        <v>0.58200000000000007</v>
      </c>
      <c r="AB414" s="16"/>
    </row>
    <row r="415" spans="1:28" ht="16" x14ac:dyDescent="0.2">
      <c r="A415" s="8" t="s">
        <v>167</v>
      </c>
      <c r="B415" s="8" t="s">
        <v>5055</v>
      </c>
      <c r="C415" s="8" t="s">
        <v>42</v>
      </c>
      <c r="D415" s="8" t="s">
        <v>5056</v>
      </c>
      <c r="E415" s="8" t="s">
        <v>5057</v>
      </c>
      <c r="F415" s="12" t="s">
        <v>4749</v>
      </c>
      <c r="G415" s="8" t="s">
        <v>49</v>
      </c>
      <c r="H415" s="3">
        <v>176</v>
      </c>
      <c r="I415" s="12" t="s">
        <v>5058</v>
      </c>
      <c r="J415" s="13" t="s">
        <v>5059</v>
      </c>
      <c r="K415" s="8" t="s">
        <v>50</v>
      </c>
      <c r="L415" s="8" t="s">
        <v>120</v>
      </c>
      <c r="M415" s="8" t="s">
        <v>5060</v>
      </c>
      <c r="N415" s="8" t="s">
        <v>5061</v>
      </c>
      <c r="O415" s="8" t="s">
        <v>222</v>
      </c>
      <c r="P415" s="8" t="s">
        <v>5062</v>
      </c>
      <c r="Q415" s="13" t="s">
        <v>5063</v>
      </c>
      <c r="R415" s="8" t="s">
        <v>222</v>
      </c>
      <c r="S415" s="3">
        <v>1387</v>
      </c>
      <c r="T415" s="3">
        <v>1</v>
      </c>
      <c r="U415" s="14" t="str">
        <f ca="1">IFERROR(__xludf.DUMMYFUNCTION("lower( trim ( (REGEXEXTRACT(D415,""^(?:https?:\/\/)?(?:[^@\n]+@)?(?:www\.)?([^:\/\n]+)""))))"),"zeroturnaround.com")</f>
        <v>zeroturnaround.com</v>
      </c>
      <c r="V415" s="15" t="str">
        <f ca="1">IF(LEN(TRIM(D415))= 0,"",CONCATENATE("domains = domains.concat(", CHAR(34), U415, CHAR(34), ");"))</f>
        <v>domains = domains.concat("zeroturnaround.com");</v>
      </c>
      <c r="W415">
        <f>VLOOKUP(C415,'Copy of Pivot Position'!A:C,3,FALSE)</f>
        <v>10</v>
      </c>
      <c r="X415">
        <f>IF(D415="","",COUNTIF($D$1:D414,D415))</f>
        <v>0</v>
      </c>
      <c r="Y415">
        <f>IF(F415="","",COUNTIF($F$1:F415,F415))</f>
        <v>1</v>
      </c>
      <c r="AA415" s="16">
        <f t="shared" si="50"/>
        <v>0.58000000000000007</v>
      </c>
      <c r="AB415" s="16"/>
    </row>
    <row r="416" spans="1:28" ht="16" x14ac:dyDescent="0.2">
      <c r="A416" s="8" t="s">
        <v>6822</v>
      </c>
      <c r="B416" s="8" t="s">
        <v>6823</v>
      </c>
      <c r="C416" s="8" t="s">
        <v>6824</v>
      </c>
      <c r="D416" s="8" t="s">
        <v>6825</v>
      </c>
      <c r="E416" s="8" t="s">
        <v>1317</v>
      </c>
      <c r="F416" s="12" t="s">
        <v>1229</v>
      </c>
      <c r="G416" s="8" t="s">
        <v>49</v>
      </c>
      <c r="H416" s="3">
        <v>176</v>
      </c>
      <c r="I416" s="12" t="s">
        <v>6826</v>
      </c>
      <c r="J416" s="13" t="s">
        <v>6829</v>
      </c>
      <c r="K416" s="8" t="s">
        <v>50</v>
      </c>
      <c r="L416" s="8" t="s">
        <v>51</v>
      </c>
      <c r="M416" s="8" t="s">
        <v>52</v>
      </c>
      <c r="N416" s="8" t="s">
        <v>73</v>
      </c>
      <c r="O416" s="8" t="s">
        <v>369</v>
      </c>
      <c r="P416" s="8" t="s">
        <v>1321</v>
      </c>
      <c r="Q416" s="13" t="s">
        <v>268</v>
      </c>
      <c r="R416" s="8" t="s">
        <v>222</v>
      </c>
      <c r="S416" s="3">
        <v>1570</v>
      </c>
      <c r="T416" s="3">
        <v>1</v>
      </c>
      <c r="U416" s="14" t="str">
        <f ca="1">IFERROR(__xludf.DUMMYFUNCTION("lower( trim ( (REGEXEXTRACT(D415,""^(?:https?:\/\/)?(?:[^@\n]+@)?(?:www\.)?([^:\/\n]+)""))))"),"zeroturnaround.com")</f>
        <v>zeroturnaround.com</v>
      </c>
      <c r="V416" s="17" t="str">
        <f ca="1">IF(LEN(TRIM(D416))= 0,"",CONCATENATE("domains = domains.concat(", CHAR(34), U416, CHAR(34), ");"))</f>
        <v>domains = domains.concat("zeroturnaround.com");</v>
      </c>
      <c r="W416">
        <f>VLOOKUP(C416,'Copy of Pivot Position'!A:C,3,FALSE)</f>
        <v>10</v>
      </c>
      <c r="X416">
        <f>IF(D416="","",COUNTIF($D$1:D415,D416))</f>
        <v>0</v>
      </c>
      <c r="Y416">
        <f>IF(F416="","",COUNTIF($F$1:F416,F416))</f>
        <v>1</v>
      </c>
      <c r="AA416" s="16">
        <f t="shared" si="50"/>
        <v>0.58000000000000007</v>
      </c>
      <c r="AB416" s="16"/>
    </row>
    <row r="417" spans="1:28" ht="16" x14ac:dyDescent="0.2">
      <c r="A417" s="8" t="s">
        <v>476</v>
      </c>
      <c r="B417" s="8" t="s">
        <v>7730</v>
      </c>
      <c r="C417" s="8" t="s">
        <v>304</v>
      </c>
      <c r="D417" s="8" t="s">
        <v>7731</v>
      </c>
      <c r="E417" s="8" t="s">
        <v>7732</v>
      </c>
      <c r="F417" s="12" t="s">
        <v>7733</v>
      </c>
      <c r="G417" s="8" t="s">
        <v>49</v>
      </c>
      <c r="H417" s="3">
        <v>176</v>
      </c>
      <c r="I417" s="12" t="s">
        <v>7734</v>
      </c>
      <c r="J417" s="13" t="s">
        <v>7735</v>
      </c>
      <c r="K417" s="8" t="s">
        <v>50</v>
      </c>
      <c r="L417" s="8" t="s">
        <v>51</v>
      </c>
      <c r="M417" s="8" t="s">
        <v>52</v>
      </c>
      <c r="N417" s="8" t="s">
        <v>7736</v>
      </c>
      <c r="O417" s="8" t="s">
        <v>195</v>
      </c>
      <c r="P417" s="8" t="s">
        <v>7737</v>
      </c>
      <c r="Q417" s="13" t="s">
        <v>7738</v>
      </c>
      <c r="R417" s="8" t="s">
        <v>7739</v>
      </c>
      <c r="S417" s="3">
        <v>744</v>
      </c>
      <c r="T417" s="3">
        <v>2</v>
      </c>
      <c r="U417" s="14" t="str">
        <f ca="1">IFERROR(__xludf.DUMMYFUNCTION("lower( trim ( (REGEXEXTRACT(D415,""^(?:https?:\/\/)?(?:[^@\n]+@)?(?:www\.)?([^:\/\n]+)""))))"),"zeroturnaround.com")</f>
        <v>zeroturnaround.com</v>
      </c>
      <c r="V417" s="17" t="str">
        <f ca="1">IF(LEN(TRIM(D417))= 0,"",CONCATENATE("domains = domains.concat(", CHAR(34), U417, CHAR(34), ");"))</f>
        <v>domains = domains.concat("zeroturnaround.com");</v>
      </c>
      <c r="W417">
        <f>VLOOKUP(C417,'Copy of Pivot Position'!A:C,3,FALSE)</f>
        <v>9</v>
      </c>
      <c r="X417">
        <f>IF(D417="","",COUNTIF($D$1:D416,D417))</f>
        <v>0</v>
      </c>
      <c r="Y417">
        <f>IF(F417="","",COUNTIF($F$1:F417,F417))</f>
        <v>1</v>
      </c>
      <c r="AA417" s="16">
        <f t="shared" si="50"/>
        <v>0.58000000000000007</v>
      </c>
      <c r="AB417" s="16"/>
    </row>
    <row r="418" spans="1:28" ht="13" x14ac:dyDescent="0.15">
      <c r="A418" s="8" t="s">
        <v>7740</v>
      </c>
      <c r="B418" s="8" t="s">
        <v>7741</v>
      </c>
      <c r="C418" s="8" t="s">
        <v>304</v>
      </c>
      <c r="D418" s="8" t="s">
        <v>7742</v>
      </c>
      <c r="E418" s="8" t="s">
        <v>5057</v>
      </c>
      <c r="F418" s="12" t="s">
        <v>4749</v>
      </c>
      <c r="G418" s="8" t="s">
        <v>49</v>
      </c>
      <c r="H418" s="3">
        <v>176</v>
      </c>
      <c r="I418" s="12" t="s">
        <v>7743</v>
      </c>
      <c r="J418" s="13" t="s">
        <v>7744</v>
      </c>
      <c r="K418" s="8" t="s">
        <v>50</v>
      </c>
      <c r="L418" s="8" t="s">
        <v>51</v>
      </c>
      <c r="M418" s="8" t="s">
        <v>5060</v>
      </c>
      <c r="N418" s="8" t="s">
        <v>5061</v>
      </c>
      <c r="O418" s="8" t="s">
        <v>222</v>
      </c>
      <c r="P418" s="8" t="s">
        <v>5062</v>
      </c>
      <c r="Q418" s="13" t="s">
        <v>5063</v>
      </c>
      <c r="R418" s="8" t="s">
        <v>222</v>
      </c>
      <c r="S418" s="3">
        <v>747</v>
      </c>
      <c r="T418" s="3">
        <v>2</v>
      </c>
      <c r="W418">
        <f>VLOOKUP(C418,'Copy of Pivot Position'!A:C,3,FALSE)</f>
        <v>9</v>
      </c>
      <c r="X418">
        <f>IF(D418="","",COUNTIF($D$1:D417,D418))</f>
        <v>0</v>
      </c>
      <c r="Y418">
        <f>IF(F418="","",COUNTIF($F$1:F418,F418))</f>
        <v>2</v>
      </c>
      <c r="Z418" s="3">
        <v>0</v>
      </c>
      <c r="AA418" s="16">
        <f t="shared" si="50"/>
        <v>0.58000000000000007</v>
      </c>
      <c r="AB418" s="16"/>
    </row>
    <row r="419" spans="1:28" ht="16" x14ac:dyDescent="0.2">
      <c r="A419" s="8" t="s">
        <v>1252</v>
      </c>
      <c r="B419" s="8" t="s">
        <v>7745</v>
      </c>
      <c r="C419" s="8" t="s">
        <v>42</v>
      </c>
      <c r="D419" s="8" t="s">
        <v>7746</v>
      </c>
      <c r="E419" s="8" t="s">
        <v>7747</v>
      </c>
      <c r="F419" s="12" t="s">
        <v>7748</v>
      </c>
      <c r="G419" s="8" t="s">
        <v>49</v>
      </c>
      <c r="H419" s="3">
        <v>712</v>
      </c>
      <c r="I419" s="12" t="s">
        <v>7749</v>
      </c>
      <c r="J419" s="13" t="s">
        <v>7750</v>
      </c>
      <c r="K419" s="8" t="s">
        <v>50</v>
      </c>
      <c r="L419" s="8" t="s">
        <v>120</v>
      </c>
      <c r="M419" s="8" t="s">
        <v>52</v>
      </c>
      <c r="N419" s="8" t="s">
        <v>392</v>
      </c>
      <c r="O419" s="8" t="s">
        <v>393</v>
      </c>
      <c r="P419" s="8" t="s">
        <v>7751</v>
      </c>
      <c r="Q419" s="13" t="s">
        <v>3297</v>
      </c>
      <c r="R419" s="8" t="s">
        <v>7752</v>
      </c>
      <c r="S419" s="3">
        <v>2517</v>
      </c>
      <c r="T419" s="3">
        <v>1</v>
      </c>
      <c r="U419" s="14" t="str">
        <f ca="1">IFERROR(__xludf.DUMMYFUNCTION("lower( trim ( (REGEXEXTRACT(D419,""^(?:https?:\/\/)?(?:[^@\n]+@)?(?:www\.)?([^:\/\n]+)""))))"),"relativity.com")</f>
        <v>relativity.com</v>
      </c>
      <c r="V419" s="17" t="str">
        <f ca="1">IF(LEN(TRIM(D419))= 0,"",CONCATENATE("domains = domains.concat(", CHAR(34), U419, CHAR(34), ");"))</f>
        <v>domains = domains.concat("relativity.com");</v>
      </c>
      <c r="W419">
        <f>VLOOKUP(C419,'Copy of Pivot Position'!A:C,3,FALSE)</f>
        <v>10</v>
      </c>
      <c r="X419">
        <f>IF(D419="","",COUNTIF($D$1:D418,D419))</f>
        <v>0</v>
      </c>
      <c r="Y419">
        <f>IF(F419="","",COUNTIF($F$1:F419,F419))</f>
        <v>1</v>
      </c>
      <c r="AA419" s="16">
        <f t="shared" si="50"/>
        <v>0.58000000000000007</v>
      </c>
      <c r="AB419" s="16"/>
    </row>
    <row r="420" spans="1:28" ht="13" x14ac:dyDescent="0.15">
      <c r="A420" s="8" t="s">
        <v>4214</v>
      </c>
      <c r="B420" s="8" t="s">
        <v>7753</v>
      </c>
      <c r="C420" s="8" t="s">
        <v>42</v>
      </c>
      <c r="D420" s="8" t="s">
        <v>7754</v>
      </c>
      <c r="E420" s="8" t="s">
        <v>7755</v>
      </c>
      <c r="F420" s="12" t="s">
        <v>7756</v>
      </c>
      <c r="G420" s="8" t="s">
        <v>49</v>
      </c>
      <c r="H420" s="3">
        <v>715</v>
      </c>
      <c r="I420" s="12" t="s">
        <v>7757</v>
      </c>
      <c r="J420" s="13" t="s">
        <v>7758</v>
      </c>
      <c r="K420" s="8" t="s">
        <v>50</v>
      </c>
      <c r="L420" s="8" t="s">
        <v>51</v>
      </c>
      <c r="M420" s="8" t="s">
        <v>52</v>
      </c>
      <c r="N420" s="8" t="s">
        <v>1309</v>
      </c>
      <c r="O420" s="8" t="s">
        <v>707</v>
      </c>
      <c r="P420" s="8" t="s">
        <v>7759</v>
      </c>
      <c r="Q420" s="13" t="s">
        <v>7760</v>
      </c>
      <c r="R420" s="8" t="s">
        <v>7761</v>
      </c>
      <c r="S420" s="3">
        <v>573</v>
      </c>
      <c r="T420" s="3">
        <v>2</v>
      </c>
      <c r="V420" s="18"/>
      <c r="W420">
        <f>VLOOKUP(C420,'Copy of Pivot Position'!A:C,3,FALSE)</f>
        <v>10</v>
      </c>
      <c r="X420">
        <f>IF(D420="","",COUNTIF($D$1:D419,D420))</f>
        <v>0</v>
      </c>
      <c r="Y420">
        <f>IF(F420="","",COUNTIF($F$1:F420,F420))</f>
        <v>1</v>
      </c>
      <c r="AA420" s="16">
        <f t="shared" si="50"/>
        <v>0.57600000000000007</v>
      </c>
      <c r="AB420" s="16"/>
    </row>
    <row r="421" spans="1:28" ht="16" x14ac:dyDescent="0.2">
      <c r="A421" s="8" t="s">
        <v>428</v>
      </c>
      <c r="B421" s="8" t="s">
        <v>7762</v>
      </c>
      <c r="C421" s="8" t="s">
        <v>304</v>
      </c>
      <c r="D421" s="8" t="s">
        <v>7763</v>
      </c>
      <c r="E421" s="8" t="s">
        <v>7755</v>
      </c>
      <c r="F421" s="12" t="s">
        <v>7756</v>
      </c>
      <c r="G421" s="8" t="s">
        <v>49</v>
      </c>
      <c r="H421" s="3">
        <v>715</v>
      </c>
      <c r="I421" s="12" t="s">
        <v>7764</v>
      </c>
      <c r="J421" s="13" t="s">
        <v>7765</v>
      </c>
      <c r="K421" s="8" t="s">
        <v>50</v>
      </c>
      <c r="L421" s="8" t="s">
        <v>51</v>
      </c>
      <c r="M421" s="8" t="s">
        <v>52</v>
      </c>
      <c r="N421" s="8" t="s">
        <v>1309</v>
      </c>
      <c r="O421" s="8" t="s">
        <v>707</v>
      </c>
      <c r="P421" s="8" t="s">
        <v>7759</v>
      </c>
      <c r="Q421" s="13" t="s">
        <v>7760</v>
      </c>
      <c r="R421" s="8" t="s">
        <v>7761</v>
      </c>
      <c r="S421" s="3">
        <v>730</v>
      </c>
      <c r="T421" s="3">
        <v>2</v>
      </c>
      <c r="U421" s="14" t="str">
        <f t="shared" ref="U421:U428" ca="1" si="55">IFERROR(__xludf.DUMMYFUNCTION("lower( trim ( (REGEXEXTRACT(D421,""^(?:https?:\/\/)?(?:[^@\n]+@)?(?:www\.)?([^:\/\n]+)""))))"),"jamf.com")</f>
        <v>jamf.com</v>
      </c>
      <c r="V421" s="15" t="str">
        <f t="shared" ref="V421:V428" ca="1" si="56">IF(LEN(TRIM(D421))= 0,"",CONCATENATE("domains = domains.concat(", CHAR(34), U421, CHAR(34), ");"))</f>
        <v>domains = domains.concat("jamf.com");</v>
      </c>
      <c r="W421">
        <f>VLOOKUP(C421,'Copy of Pivot Position'!A:C,3,FALSE)</f>
        <v>9</v>
      </c>
      <c r="X421">
        <f>IF(D421="","",COUNTIF($D$1:D420,D421))</f>
        <v>0</v>
      </c>
      <c r="Y421">
        <f>IF(F421="","",COUNTIF($F$1:F421,F421))</f>
        <v>2</v>
      </c>
      <c r="Z421" s="3">
        <v>0</v>
      </c>
      <c r="AA421" s="16">
        <f t="shared" si="50"/>
        <v>0.57600000000000007</v>
      </c>
      <c r="AB421" s="16"/>
    </row>
    <row r="422" spans="1:28" ht="16" x14ac:dyDescent="0.2">
      <c r="A422" s="8" t="s">
        <v>960</v>
      </c>
      <c r="B422" s="8" t="s">
        <v>7766</v>
      </c>
      <c r="C422" s="8" t="s">
        <v>42</v>
      </c>
      <c r="D422" s="8" t="s">
        <v>7767</v>
      </c>
      <c r="E422" s="8" t="s">
        <v>7768</v>
      </c>
      <c r="F422" s="12" t="s">
        <v>7769</v>
      </c>
      <c r="G422" s="8" t="s">
        <v>49</v>
      </c>
      <c r="H422" s="3">
        <v>713</v>
      </c>
      <c r="I422" s="12" t="s">
        <v>7770</v>
      </c>
      <c r="J422" s="13" t="s">
        <v>7771</v>
      </c>
      <c r="K422" s="8" t="s">
        <v>50</v>
      </c>
      <c r="L422" s="8" t="s">
        <v>51</v>
      </c>
      <c r="M422" s="8" t="s">
        <v>52</v>
      </c>
      <c r="N422" s="8" t="s">
        <v>193</v>
      </c>
      <c r="O422" s="8" t="s">
        <v>195</v>
      </c>
      <c r="P422" s="8" t="s">
        <v>7772</v>
      </c>
      <c r="Q422" s="13" t="s">
        <v>199</v>
      </c>
      <c r="R422" s="8" t="s">
        <v>7773</v>
      </c>
      <c r="S422" s="3">
        <v>2351</v>
      </c>
      <c r="T422" s="3">
        <v>1</v>
      </c>
      <c r="U422" s="14" t="str">
        <f t="shared" ca="1" si="55"/>
        <v>jamf.com</v>
      </c>
      <c r="V422" s="15" t="str">
        <f t="shared" ca="1" si="56"/>
        <v>domains = domains.concat("jamf.com");</v>
      </c>
      <c r="W422">
        <f>VLOOKUP(C422,'Copy of Pivot Position'!A:C,3,FALSE)</f>
        <v>10</v>
      </c>
      <c r="X422">
        <f>IF(D422="","",COUNTIF($D$1:D421,D422))</f>
        <v>0</v>
      </c>
      <c r="Y422">
        <f>IF(F422="","",COUNTIF($F$1:F422,F422))</f>
        <v>1</v>
      </c>
      <c r="AA422" s="16">
        <f t="shared" si="50"/>
        <v>0.57800000000000007</v>
      </c>
      <c r="AB422" s="16"/>
    </row>
    <row r="423" spans="1:28" ht="16" x14ac:dyDescent="0.2">
      <c r="A423" s="8" t="s">
        <v>298</v>
      </c>
      <c r="B423" s="8" t="s">
        <v>7774</v>
      </c>
      <c r="C423" s="8" t="s">
        <v>42</v>
      </c>
      <c r="D423" s="8" t="s">
        <v>7775</v>
      </c>
      <c r="E423" s="8" t="s">
        <v>7776</v>
      </c>
      <c r="F423" s="12" t="s">
        <v>7777</v>
      </c>
      <c r="G423" s="8" t="s">
        <v>188</v>
      </c>
      <c r="H423" s="3">
        <v>174</v>
      </c>
      <c r="I423" s="12" t="s">
        <v>7778</v>
      </c>
      <c r="J423" s="13" t="s">
        <v>7779</v>
      </c>
      <c r="K423" s="8" t="s">
        <v>50</v>
      </c>
      <c r="L423" s="8" t="s">
        <v>120</v>
      </c>
      <c r="M423" s="8" t="s">
        <v>52</v>
      </c>
      <c r="N423" s="8" t="s">
        <v>194</v>
      </c>
      <c r="O423" s="8" t="s">
        <v>54</v>
      </c>
      <c r="P423" s="8" t="s">
        <v>7780</v>
      </c>
      <c r="Q423" s="13" t="s">
        <v>7781</v>
      </c>
      <c r="R423" s="8" t="s">
        <v>7782</v>
      </c>
      <c r="S423" s="3">
        <v>2359</v>
      </c>
      <c r="T423" s="3">
        <v>1</v>
      </c>
      <c r="U423" s="14" t="str">
        <f t="shared" ca="1" si="55"/>
        <v>jamf.com</v>
      </c>
      <c r="V423" s="15" t="str">
        <f t="shared" ca="1" si="56"/>
        <v>domains = domains.concat("jamf.com");</v>
      </c>
      <c r="W423">
        <f>VLOOKUP(C423,'Copy of Pivot Position'!A:C,3,FALSE)</f>
        <v>10</v>
      </c>
      <c r="X423">
        <f>IF(D423="","",COUNTIF($D$1:D422,D423))</f>
        <v>0</v>
      </c>
      <c r="Y423">
        <f>IF(F423="","",COUNTIF($F$1:F423,F423))</f>
        <v>1</v>
      </c>
      <c r="AA423" s="16">
        <f t="shared" si="50"/>
        <v>0.57600000000000007</v>
      </c>
      <c r="AB423" s="16"/>
    </row>
    <row r="424" spans="1:28" ht="16" x14ac:dyDescent="0.2">
      <c r="A424" s="8" t="s">
        <v>851</v>
      </c>
      <c r="B424" s="8" t="s">
        <v>4138</v>
      </c>
      <c r="C424" s="8" t="s">
        <v>42</v>
      </c>
      <c r="D424" s="8" t="s">
        <v>7783</v>
      </c>
      <c r="E424" s="8" t="s">
        <v>7784</v>
      </c>
      <c r="F424" s="12" t="s">
        <v>7785</v>
      </c>
      <c r="G424" s="8" t="s">
        <v>3819</v>
      </c>
      <c r="H424" s="3">
        <v>174</v>
      </c>
      <c r="I424" s="12" t="s">
        <v>7786</v>
      </c>
      <c r="J424" s="13" t="s">
        <v>7787</v>
      </c>
      <c r="K424" s="8" t="s">
        <v>50</v>
      </c>
      <c r="L424" s="8" t="s">
        <v>51</v>
      </c>
      <c r="M424" s="8" t="s">
        <v>52</v>
      </c>
      <c r="N424" s="8" t="s">
        <v>7151</v>
      </c>
      <c r="O424" s="8" t="s">
        <v>6656</v>
      </c>
      <c r="P424" s="8" t="s">
        <v>7788</v>
      </c>
      <c r="Q424" s="13" t="s">
        <v>7789</v>
      </c>
      <c r="R424" s="8" t="s">
        <v>7790</v>
      </c>
      <c r="S424" s="3">
        <v>754</v>
      </c>
      <c r="T424" s="3">
        <v>2</v>
      </c>
      <c r="U424" s="14" t="str">
        <f t="shared" ca="1" si="55"/>
        <v>jamf.com</v>
      </c>
      <c r="V424" s="15" t="str">
        <f t="shared" ca="1" si="56"/>
        <v>domains = domains.concat("jamf.com");</v>
      </c>
      <c r="W424">
        <f>VLOOKUP(C424,'Copy of Pivot Position'!A:C,3,FALSE)</f>
        <v>10</v>
      </c>
      <c r="X424">
        <f>IF(D424="","",COUNTIF($D$1:D423,D424))</f>
        <v>0</v>
      </c>
      <c r="Y424">
        <f>IF(F424="","",COUNTIF($F$1:F424,F424))</f>
        <v>1</v>
      </c>
      <c r="AA424" s="16">
        <f t="shared" si="50"/>
        <v>0.57600000000000007</v>
      </c>
      <c r="AB424" s="16"/>
    </row>
    <row r="425" spans="1:28" ht="16" x14ac:dyDescent="0.2">
      <c r="A425" s="8" t="s">
        <v>1668</v>
      </c>
      <c r="B425" s="8" t="s">
        <v>646</v>
      </c>
      <c r="C425" s="8" t="s">
        <v>42</v>
      </c>
      <c r="D425" s="8" t="s">
        <v>1671</v>
      </c>
      <c r="E425" s="8" t="s">
        <v>1673</v>
      </c>
      <c r="F425" s="12" t="s">
        <v>1531</v>
      </c>
      <c r="G425" s="8" t="s">
        <v>49</v>
      </c>
      <c r="H425" s="3">
        <v>716</v>
      </c>
      <c r="I425" s="12" t="s">
        <v>1677</v>
      </c>
      <c r="J425" s="13" t="s">
        <v>1679</v>
      </c>
      <c r="K425" s="8" t="s">
        <v>50</v>
      </c>
      <c r="L425" s="8" t="s">
        <v>51</v>
      </c>
      <c r="M425" s="8" t="s">
        <v>52</v>
      </c>
      <c r="N425" s="8" t="s">
        <v>462</v>
      </c>
      <c r="O425" s="8" t="s">
        <v>54</v>
      </c>
      <c r="P425" s="8" t="s">
        <v>1683</v>
      </c>
      <c r="Q425" s="13" t="s">
        <v>1684</v>
      </c>
      <c r="R425" s="8" t="s">
        <v>1685</v>
      </c>
      <c r="S425" s="3">
        <v>1122</v>
      </c>
      <c r="T425" s="3">
        <v>1</v>
      </c>
      <c r="U425" s="14" t="str">
        <f t="shared" ca="1" si="55"/>
        <v>jamf.com</v>
      </c>
      <c r="V425" s="15" t="str">
        <f t="shared" ca="1" si="56"/>
        <v>domains = domains.concat("jamf.com");</v>
      </c>
      <c r="W425">
        <f>VLOOKUP(C425,'Copy of Pivot Position'!A:C,3,FALSE)</f>
        <v>10</v>
      </c>
      <c r="X425">
        <f>IF(D425="","",COUNTIF($D$1:D424,D425))</f>
        <v>0</v>
      </c>
      <c r="Y425">
        <f>IF(F425="","",COUNTIF($F$1:F425,F425))</f>
        <v>1</v>
      </c>
      <c r="AA425" s="16">
        <f t="shared" si="50"/>
        <v>0.57400000000000007</v>
      </c>
      <c r="AB425" s="16"/>
    </row>
    <row r="426" spans="1:28" ht="16" x14ac:dyDescent="0.2">
      <c r="A426" s="8" t="s">
        <v>2520</v>
      </c>
      <c r="B426" s="8" t="s">
        <v>7791</v>
      </c>
      <c r="C426" s="8" t="s">
        <v>7792</v>
      </c>
      <c r="D426" s="8" t="s">
        <v>7793</v>
      </c>
      <c r="E426" s="8" t="s">
        <v>7794</v>
      </c>
      <c r="F426" s="12" t="s">
        <v>7795</v>
      </c>
      <c r="G426" s="8" t="s">
        <v>70</v>
      </c>
      <c r="H426" s="3">
        <v>716</v>
      </c>
      <c r="I426" s="12" t="s">
        <v>7796</v>
      </c>
      <c r="J426" s="13" t="s">
        <v>7797</v>
      </c>
      <c r="K426" s="8" t="s">
        <v>50</v>
      </c>
      <c r="L426" s="8" t="s">
        <v>120</v>
      </c>
      <c r="M426" s="8" t="s">
        <v>52</v>
      </c>
      <c r="N426" s="8" t="s">
        <v>7798</v>
      </c>
      <c r="O426" s="8" t="s">
        <v>2447</v>
      </c>
      <c r="P426" s="8" t="s">
        <v>7799</v>
      </c>
      <c r="Q426" s="13" t="s">
        <v>7800</v>
      </c>
      <c r="R426" s="8" t="s">
        <v>7801</v>
      </c>
      <c r="S426" s="3">
        <v>436</v>
      </c>
      <c r="T426" s="3">
        <v>2</v>
      </c>
      <c r="U426" s="14" t="str">
        <f t="shared" ca="1" si="55"/>
        <v>jamf.com</v>
      </c>
      <c r="V426" s="15" t="str">
        <f t="shared" ca="1" si="56"/>
        <v>domains = domains.concat("jamf.com");</v>
      </c>
      <c r="W426">
        <f>VLOOKUP(C426,'Copy of Pivot Position'!A:C,3,FALSE)</f>
        <v>9</v>
      </c>
      <c r="X426">
        <f>IF(D426="","",COUNTIF($D$1:D425,D426))</f>
        <v>0</v>
      </c>
      <c r="Y426">
        <f>IF(F426="","",COUNTIF($F$1:F426,F426))</f>
        <v>1</v>
      </c>
      <c r="AA426" s="16">
        <f t="shared" si="50"/>
        <v>0.57400000000000007</v>
      </c>
      <c r="AB426" s="16"/>
    </row>
    <row r="427" spans="1:28" ht="16" x14ac:dyDescent="0.2">
      <c r="A427" s="8" t="s">
        <v>934</v>
      </c>
      <c r="B427" s="8" t="s">
        <v>7802</v>
      </c>
      <c r="C427" s="8" t="s">
        <v>304</v>
      </c>
      <c r="D427" s="8" t="s">
        <v>7803</v>
      </c>
      <c r="E427" s="8" t="s">
        <v>7804</v>
      </c>
      <c r="F427" s="12" t="s">
        <v>7805</v>
      </c>
      <c r="G427" s="8" t="s">
        <v>46</v>
      </c>
      <c r="H427" s="3">
        <v>173</v>
      </c>
      <c r="I427" s="12" t="s">
        <v>7806</v>
      </c>
      <c r="J427" s="13" t="s">
        <v>7807</v>
      </c>
      <c r="K427" s="8" t="s">
        <v>50</v>
      </c>
      <c r="L427" s="8" t="s">
        <v>120</v>
      </c>
      <c r="M427" s="8" t="s">
        <v>52</v>
      </c>
      <c r="N427" s="8" t="s">
        <v>4511</v>
      </c>
      <c r="O427" s="8" t="s">
        <v>3216</v>
      </c>
      <c r="P427" s="8" t="s">
        <v>7808</v>
      </c>
      <c r="Q427" s="13" t="s">
        <v>4513</v>
      </c>
      <c r="R427" s="8" t="s">
        <v>7809</v>
      </c>
      <c r="S427" s="3">
        <v>759</v>
      </c>
      <c r="T427" s="3">
        <v>2</v>
      </c>
      <c r="U427" s="14" t="str">
        <f t="shared" ca="1" si="55"/>
        <v>jamf.com</v>
      </c>
      <c r="V427" s="17" t="str">
        <f t="shared" ca="1" si="56"/>
        <v>domains = domains.concat("jamf.com");</v>
      </c>
      <c r="W427">
        <f>VLOOKUP(C427,'Copy of Pivot Position'!A:C,3,FALSE)</f>
        <v>9</v>
      </c>
      <c r="X427">
        <f>IF(D427="","",COUNTIF($D$1:D426,D427))</f>
        <v>0</v>
      </c>
      <c r="Y427">
        <f>IF(F427="","",COUNTIF($F$1:F427,F427))</f>
        <v>1</v>
      </c>
      <c r="AA427" s="16">
        <f t="shared" si="50"/>
        <v>0.57200000000000006</v>
      </c>
      <c r="AB427" s="16"/>
    </row>
    <row r="428" spans="1:28" ht="16" x14ac:dyDescent="0.2">
      <c r="A428" s="8" t="s">
        <v>7810</v>
      </c>
      <c r="B428" s="8" t="s">
        <v>3545</v>
      </c>
      <c r="C428" s="8" t="s">
        <v>3339</v>
      </c>
      <c r="D428" s="8" t="s">
        <v>7811</v>
      </c>
      <c r="E428" s="8" t="s">
        <v>7812</v>
      </c>
      <c r="F428" s="12" t="s">
        <v>7813</v>
      </c>
      <c r="G428" s="8" t="s">
        <v>49</v>
      </c>
      <c r="H428" s="3">
        <v>172</v>
      </c>
      <c r="I428" s="12" t="s">
        <v>7814</v>
      </c>
      <c r="J428" s="13" t="s">
        <v>7815</v>
      </c>
      <c r="K428" s="8" t="s">
        <v>50</v>
      </c>
      <c r="L428" s="8" t="s">
        <v>120</v>
      </c>
      <c r="M428" s="8" t="s">
        <v>52</v>
      </c>
      <c r="N428" s="8" t="s">
        <v>174</v>
      </c>
      <c r="O428" s="8" t="s">
        <v>1799</v>
      </c>
      <c r="P428" s="8" t="s">
        <v>7816</v>
      </c>
      <c r="Q428" s="13" t="s">
        <v>508</v>
      </c>
      <c r="R428" s="8" t="s">
        <v>7817</v>
      </c>
      <c r="S428" s="3">
        <v>2543</v>
      </c>
      <c r="T428" s="3">
        <v>1</v>
      </c>
      <c r="U428" s="14" t="str">
        <f t="shared" ca="1" si="55"/>
        <v>jamf.com</v>
      </c>
      <c r="V428" s="17" t="str">
        <f t="shared" ca="1" si="56"/>
        <v>domains = domains.concat("jamf.com");</v>
      </c>
      <c r="W428">
        <f>VLOOKUP(C428,'Copy of Pivot Position'!A:C,3,FALSE)</f>
        <v>10</v>
      </c>
      <c r="X428">
        <f>IF(D428="","",COUNTIF($D$1:D427,D428))</f>
        <v>0</v>
      </c>
      <c r="Y428">
        <f>IF(F428="","",COUNTIF($F$1:F428,F428))</f>
        <v>1</v>
      </c>
      <c r="AA428" s="16">
        <f t="shared" si="50"/>
        <v>0.57200000000000006</v>
      </c>
      <c r="AB428" s="16"/>
    </row>
    <row r="429" spans="1:28" ht="13" x14ac:dyDescent="0.15">
      <c r="A429" s="8" t="s">
        <v>7818</v>
      </c>
      <c r="B429" s="8" t="s">
        <v>7819</v>
      </c>
      <c r="C429" s="8" t="s">
        <v>304</v>
      </c>
      <c r="D429" s="8" t="s">
        <v>7820</v>
      </c>
      <c r="E429" s="8" t="s">
        <v>7821</v>
      </c>
      <c r="F429" s="12" t="s">
        <v>7822</v>
      </c>
      <c r="G429" s="8" t="s">
        <v>434</v>
      </c>
      <c r="H429" s="3">
        <v>718</v>
      </c>
      <c r="I429" s="12" t="s">
        <v>7823</v>
      </c>
      <c r="J429" s="13" t="s">
        <v>7824</v>
      </c>
      <c r="K429" s="8" t="s">
        <v>50</v>
      </c>
      <c r="L429" s="8" t="s">
        <v>51</v>
      </c>
      <c r="M429" s="8" t="s">
        <v>52</v>
      </c>
      <c r="N429" s="8" t="s">
        <v>73</v>
      </c>
      <c r="O429" s="8" t="s">
        <v>54</v>
      </c>
      <c r="P429" s="8" t="s">
        <v>7825</v>
      </c>
      <c r="Q429" s="13" t="s">
        <v>555</v>
      </c>
      <c r="R429" s="8" t="s">
        <v>7826</v>
      </c>
      <c r="S429" s="3">
        <v>527</v>
      </c>
      <c r="T429" s="3">
        <v>2</v>
      </c>
      <c r="W429">
        <f>VLOOKUP(C429,'Copy of Pivot Position'!A:C,3,FALSE)</f>
        <v>9</v>
      </c>
      <c r="X429">
        <f>IF(D429="","",COUNTIF($D$1:D428,D429))</f>
        <v>0</v>
      </c>
      <c r="Y429">
        <f>IF(F429="","",COUNTIF($F$1:F429,F429))</f>
        <v>1</v>
      </c>
      <c r="AA429" s="16">
        <f t="shared" si="50"/>
        <v>0.57200000000000006</v>
      </c>
      <c r="AB429" s="16"/>
    </row>
    <row r="430" spans="1:28" ht="16" x14ac:dyDescent="0.2">
      <c r="A430" s="8" t="s">
        <v>112</v>
      </c>
      <c r="B430" s="8" t="s">
        <v>3382</v>
      </c>
      <c r="C430" s="8" t="s">
        <v>304</v>
      </c>
      <c r="D430" s="8" t="s">
        <v>7827</v>
      </c>
      <c r="E430" s="8" t="s">
        <v>6571</v>
      </c>
      <c r="F430" s="12" t="s">
        <v>6156</v>
      </c>
      <c r="G430" s="8" t="s">
        <v>49</v>
      </c>
      <c r="H430" s="3">
        <v>719</v>
      </c>
      <c r="I430" s="12" t="s">
        <v>7828</v>
      </c>
      <c r="J430" s="13" t="s">
        <v>7829</v>
      </c>
      <c r="K430" s="8" t="s">
        <v>50</v>
      </c>
      <c r="L430" s="8" t="s">
        <v>51</v>
      </c>
      <c r="M430" s="8" t="s">
        <v>52</v>
      </c>
      <c r="N430" s="8" t="s">
        <v>273</v>
      </c>
      <c r="O430" s="8" t="s">
        <v>3481</v>
      </c>
      <c r="P430" s="8" t="s">
        <v>6574</v>
      </c>
      <c r="Q430" s="13" t="s">
        <v>6575</v>
      </c>
      <c r="R430" s="8" t="s">
        <v>6576</v>
      </c>
      <c r="S430" s="3">
        <v>498</v>
      </c>
      <c r="T430" s="3">
        <v>2</v>
      </c>
      <c r="U430" s="14" t="str">
        <f ca="1">IFERROR(__xludf.DUMMYFUNCTION("lower( trim ( (REGEXEXTRACT(D430,""^(?:https?:\/\/)?(?:[^@\n]+@)?(?:www\.)?([^:\/\n]+)""))))"),"outsystems.com")</f>
        <v>outsystems.com</v>
      </c>
      <c r="V430" s="17" t="str">
        <f ca="1">IF(LEN(TRIM(D430))= 0,"",CONCATENATE("domains = domains.concat(", CHAR(34), U430, CHAR(34), ");"))</f>
        <v>domains = domains.concat("outsystems.com");</v>
      </c>
      <c r="W430">
        <f>VLOOKUP(C430,'Copy of Pivot Position'!A:C,3,FALSE)</f>
        <v>9</v>
      </c>
      <c r="X430">
        <f>IF(D430="","",COUNTIF($D$1:D429,D430))</f>
        <v>0</v>
      </c>
      <c r="Y430">
        <f>IF(F430="","",COUNTIF($F$1:F430,F430))</f>
        <v>1</v>
      </c>
      <c r="Z430" s="3">
        <v>0</v>
      </c>
      <c r="AA430" s="16">
        <f t="shared" si="50"/>
        <v>0.56800000000000006</v>
      </c>
      <c r="AB430" s="16"/>
    </row>
    <row r="431" spans="1:28" ht="13" x14ac:dyDescent="0.15">
      <c r="A431" s="8" t="s">
        <v>5366</v>
      </c>
      <c r="B431" s="8" t="s">
        <v>7830</v>
      </c>
      <c r="C431" s="8" t="s">
        <v>604</v>
      </c>
      <c r="D431" s="8" t="s">
        <v>7831</v>
      </c>
      <c r="E431" s="8" t="s">
        <v>7832</v>
      </c>
      <c r="F431" s="12" t="s">
        <v>7833</v>
      </c>
      <c r="G431" s="8" t="s">
        <v>49</v>
      </c>
      <c r="H431" s="3">
        <v>171</v>
      </c>
      <c r="I431" s="12" t="s">
        <v>7834</v>
      </c>
      <c r="J431" s="13" t="s">
        <v>7835</v>
      </c>
      <c r="K431" s="8" t="s">
        <v>50</v>
      </c>
      <c r="L431" s="8" t="s">
        <v>51</v>
      </c>
      <c r="M431" s="8" t="s">
        <v>52</v>
      </c>
      <c r="N431" s="8" t="s">
        <v>73</v>
      </c>
      <c r="O431" s="8" t="s">
        <v>369</v>
      </c>
      <c r="P431" s="8" t="s">
        <v>7836</v>
      </c>
      <c r="Q431" s="13" t="s">
        <v>3423</v>
      </c>
      <c r="R431" s="8" t="s">
        <v>7837</v>
      </c>
      <c r="S431" s="3">
        <v>988</v>
      </c>
      <c r="T431" s="3">
        <v>2</v>
      </c>
      <c r="V431" s="18"/>
      <c r="W431">
        <f>VLOOKUP(C431,'Copy of Pivot Position'!A:C,3,FALSE)</f>
        <v>9</v>
      </c>
      <c r="X431">
        <f>IF(D431="","",COUNTIF($D$1:D430,D431))</f>
        <v>0</v>
      </c>
      <c r="Y431">
        <f>IF(F431="","",COUNTIF($F$1:F431,F431))</f>
        <v>1</v>
      </c>
      <c r="AA431" s="16">
        <f t="shared" si="50"/>
        <v>0.56599999999999984</v>
      </c>
      <c r="AB431" s="16"/>
    </row>
    <row r="432" spans="1:28" ht="16" x14ac:dyDescent="0.2">
      <c r="A432" s="8" t="s">
        <v>1864</v>
      </c>
      <c r="B432" s="8" t="s">
        <v>6569</v>
      </c>
      <c r="C432" s="8" t="s">
        <v>180</v>
      </c>
      <c r="D432" s="8" t="s">
        <v>6570</v>
      </c>
      <c r="E432" s="8" t="s">
        <v>6571</v>
      </c>
      <c r="F432" s="12" t="s">
        <v>6156</v>
      </c>
      <c r="G432" s="8" t="s">
        <v>49</v>
      </c>
      <c r="H432" s="3">
        <v>722</v>
      </c>
      <c r="I432" s="12" t="s">
        <v>6572</v>
      </c>
      <c r="J432" s="13" t="s">
        <v>6573</v>
      </c>
      <c r="K432" s="8" t="s">
        <v>50</v>
      </c>
      <c r="L432" s="8" t="s">
        <v>51</v>
      </c>
      <c r="M432" s="8" t="s">
        <v>52</v>
      </c>
      <c r="N432" s="8" t="s">
        <v>273</v>
      </c>
      <c r="O432" s="8" t="s">
        <v>3481</v>
      </c>
      <c r="P432" s="8" t="s">
        <v>6574</v>
      </c>
      <c r="Q432" s="13" t="s">
        <v>6575</v>
      </c>
      <c r="R432" s="8" t="s">
        <v>6576</v>
      </c>
      <c r="S432" s="3">
        <v>1540</v>
      </c>
      <c r="T432" s="3">
        <v>1</v>
      </c>
      <c r="U432" s="14" t="str">
        <f ca="1">IFERROR(__xludf.DUMMYFUNCTION("lower( trim ( (REGEXEXTRACT(D432,""^(?:https?:\/\/)?(?:[^@\n]+@)?(?:www\.)?([^:\/\n]+)""))))"),"outsystems.com")</f>
        <v>outsystems.com</v>
      </c>
      <c r="V432" s="15" t="str">
        <f ca="1">IF(LEN(TRIM(D432))= 0,"",CONCATENATE("domains = domains.concat(", CHAR(34), U432, CHAR(34), ");"))</f>
        <v>domains = domains.concat("outsystems.com");</v>
      </c>
      <c r="W432">
        <f>VLOOKUP(C432,'Copy of Pivot Position'!A:C,3,FALSE)</f>
        <v>10</v>
      </c>
      <c r="X432">
        <f>IF(D432="","",COUNTIF($D$1:D431,D432))</f>
        <v>0</v>
      </c>
      <c r="Y432">
        <f>IF(F432="","",COUNTIF($F$1:F432,F432))</f>
        <v>2</v>
      </c>
      <c r="AA432" s="16">
        <f t="shared" si="50"/>
        <v>0.56400000000000006</v>
      </c>
      <c r="AB432" s="16"/>
    </row>
    <row r="433" spans="1:28" ht="16" x14ac:dyDescent="0.2">
      <c r="A433" s="8" t="s">
        <v>6667</v>
      </c>
      <c r="B433" s="8" t="s">
        <v>1352</v>
      </c>
      <c r="C433" s="8" t="s">
        <v>42</v>
      </c>
      <c r="D433" s="8" t="s">
        <v>7848</v>
      </c>
      <c r="E433" s="8" t="s">
        <v>7849</v>
      </c>
      <c r="F433" s="12" t="s">
        <v>7850</v>
      </c>
      <c r="G433" s="8" t="s">
        <v>70</v>
      </c>
      <c r="H433" s="3">
        <v>169</v>
      </c>
      <c r="I433" s="12" t="s">
        <v>7851</v>
      </c>
      <c r="J433" s="13" t="s">
        <v>7852</v>
      </c>
      <c r="K433" s="8" t="s">
        <v>50</v>
      </c>
      <c r="L433" s="8" t="s">
        <v>120</v>
      </c>
      <c r="M433" s="8" t="s">
        <v>52</v>
      </c>
      <c r="N433" s="8" t="s">
        <v>73</v>
      </c>
      <c r="O433" s="8" t="s">
        <v>54</v>
      </c>
      <c r="P433" s="8" t="s">
        <v>7853</v>
      </c>
      <c r="Q433" s="13" t="s">
        <v>582</v>
      </c>
      <c r="R433" s="8" t="s">
        <v>7854</v>
      </c>
      <c r="S433" s="3">
        <v>2588</v>
      </c>
      <c r="T433" s="3">
        <v>1</v>
      </c>
      <c r="U433" s="14" t="str">
        <f ca="1">IFERROR(__xludf.DUMMYFUNCTION("lower( trim ( (REGEXEXTRACT(D432,""^(?:https?:\/\/)?(?:[^@\n]+@)?(?:www\.)?([^:\/\n]+)""))))"),"outsystems.com")</f>
        <v>outsystems.com</v>
      </c>
      <c r="V433" s="17" t="str">
        <f ca="1">IF(LEN(TRIM(D433))= 0,"",CONCATENATE("domains = domains.concat(", CHAR(34), U433, CHAR(34), ");"))</f>
        <v>domains = domains.concat("outsystems.com");</v>
      </c>
      <c r="W433">
        <f>VLOOKUP(C433,'Copy of Pivot Position'!A:C,3,FALSE)</f>
        <v>10</v>
      </c>
      <c r="X433">
        <f>IF(D433="","",COUNTIF($D$1:D432,D433))</f>
        <v>0</v>
      </c>
      <c r="Y433">
        <f>IF(F433="","",COUNTIF($F$1:F433,F433))</f>
        <v>1</v>
      </c>
      <c r="AA433" s="16">
        <f t="shared" si="50"/>
        <v>0.56200000000000006</v>
      </c>
      <c r="AB433" s="16"/>
    </row>
    <row r="434" spans="1:28" ht="13" x14ac:dyDescent="0.15">
      <c r="A434" s="8" t="s">
        <v>1203</v>
      </c>
      <c r="B434" s="8" t="s">
        <v>7855</v>
      </c>
      <c r="C434" s="8" t="s">
        <v>304</v>
      </c>
      <c r="D434" s="8" t="s">
        <v>7856</v>
      </c>
      <c r="E434" s="8" t="s">
        <v>7857</v>
      </c>
      <c r="F434" s="12" t="s">
        <v>7858</v>
      </c>
      <c r="G434" s="8" t="s">
        <v>2422</v>
      </c>
      <c r="H434" s="3">
        <v>169</v>
      </c>
      <c r="I434" s="12" t="s">
        <v>7859</v>
      </c>
      <c r="J434" s="13" t="s">
        <v>7860</v>
      </c>
      <c r="K434" s="8" t="s">
        <v>50</v>
      </c>
      <c r="L434" s="8" t="s">
        <v>120</v>
      </c>
      <c r="M434" s="8" t="s">
        <v>222</v>
      </c>
      <c r="N434" s="8" t="s">
        <v>222</v>
      </c>
      <c r="O434" s="8" t="s">
        <v>222</v>
      </c>
      <c r="P434" s="8" t="s">
        <v>222</v>
      </c>
      <c r="Q434" s="8" t="s">
        <v>222</v>
      </c>
      <c r="R434" s="8" t="s">
        <v>222</v>
      </c>
      <c r="S434" s="3">
        <v>605</v>
      </c>
      <c r="T434" s="3">
        <v>2</v>
      </c>
      <c r="W434">
        <f>VLOOKUP(C434,'Copy of Pivot Position'!A:C,3,FALSE)</f>
        <v>9</v>
      </c>
      <c r="X434">
        <f>IF(D434="","",COUNTIF($D$1:D433,D434))</f>
        <v>0</v>
      </c>
      <c r="Y434">
        <f>IF(F434="","",COUNTIF($F$1:F434,F434))</f>
        <v>1</v>
      </c>
      <c r="AA434" s="16">
        <f t="shared" si="50"/>
        <v>0.56200000000000006</v>
      </c>
      <c r="AB434" s="16"/>
    </row>
    <row r="435" spans="1:28" ht="16" x14ac:dyDescent="0.2">
      <c r="A435" s="8" t="s">
        <v>6138</v>
      </c>
      <c r="B435" s="8" t="s">
        <v>7861</v>
      </c>
      <c r="C435" s="8" t="s">
        <v>42</v>
      </c>
      <c r="D435" s="8" t="s">
        <v>7862</v>
      </c>
      <c r="E435" s="8" t="s">
        <v>7863</v>
      </c>
      <c r="F435" s="12" t="s">
        <v>7864</v>
      </c>
      <c r="G435" s="8" t="s">
        <v>49</v>
      </c>
      <c r="H435" s="3">
        <v>726</v>
      </c>
      <c r="I435" s="12" t="s">
        <v>7865</v>
      </c>
      <c r="J435" s="13" t="s">
        <v>7866</v>
      </c>
      <c r="K435" s="8" t="s">
        <v>50</v>
      </c>
      <c r="L435" s="8" t="s">
        <v>120</v>
      </c>
      <c r="M435" s="8" t="s">
        <v>52</v>
      </c>
      <c r="N435" s="8" t="s">
        <v>73</v>
      </c>
      <c r="O435" s="8" t="s">
        <v>369</v>
      </c>
      <c r="P435" s="8" t="s">
        <v>7867</v>
      </c>
      <c r="Q435" s="13" t="s">
        <v>268</v>
      </c>
      <c r="R435" s="8" t="s">
        <v>7868</v>
      </c>
      <c r="S435" s="3">
        <v>2337</v>
      </c>
      <c r="T435" s="3">
        <v>1</v>
      </c>
      <c r="U435" s="14" t="str">
        <f ca="1">IFERROR(__xludf.DUMMYFUNCTION("lower( trim ( (REGEXEXTRACT(D435,""^(?:https?:\/\/)?(?:[^@\n]+@)?(?:www\.)?([^:\/\n]+)""))))"),"financialforce.com")</f>
        <v>financialforce.com</v>
      </c>
      <c r="V435" s="17" t="str">
        <f ca="1">IF(LEN(TRIM(D435))= 0,"",CONCATENATE("domains = domains.concat(", CHAR(34), U435, CHAR(34), ");"))</f>
        <v>domains = domains.concat("financialforce.com");</v>
      </c>
      <c r="W435">
        <f>VLOOKUP(C435,'Copy of Pivot Position'!A:C,3,FALSE)</f>
        <v>10</v>
      </c>
      <c r="X435">
        <f>IF(D435="","",COUNTIF($D$1:D434,D435))</f>
        <v>0</v>
      </c>
      <c r="Y435">
        <f>IF(F435="","",COUNTIF($F$1:F435,F435))</f>
        <v>1</v>
      </c>
      <c r="AA435" s="16">
        <f t="shared" si="50"/>
        <v>0.56000000000000005</v>
      </c>
      <c r="AB435" s="16"/>
    </row>
    <row r="436" spans="1:28" ht="13" x14ac:dyDescent="0.15">
      <c r="A436" s="8" t="s">
        <v>7869</v>
      </c>
      <c r="B436" s="8" t="s">
        <v>7870</v>
      </c>
      <c r="C436" s="8" t="s">
        <v>304</v>
      </c>
      <c r="D436" s="8" t="s">
        <v>7871</v>
      </c>
      <c r="E436" s="8" t="s">
        <v>7872</v>
      </c>
      <c r="F436" s="12" t="s">
        <v>7873</v>
      </c>
      <c r="G436" s="8" t="s">
        <v>70</v>
      </c>
      <c r="H436" s="3">
        <v>726</v>
      </c>
      <c r="I436" s="12" t="s">
        <v>7874</v>
      </c>
      <c r="J436" s="13" t="s">
        <v>7875</v>
      </c>
      <c r="K436" s="8" t="s">
        <v>50</v>
      </c>
      <c r="L436" s="8" t="s">
        <v>120</v>
      </c>
      <c r="M436" s="8" t="s">
        <v>52</v>
      </c>
      <c r="N436" s="8" t="s">
        <v>4069</v>
      </c>
      <c r="O436" s="8" t="s">
        <v>7876</v>
      </c>
      <c r="P436" s="8" t="s">
        <v>7877</v>
      </c>
      <c r="Q436" s="13" t="s">
        <v>7878</v>
      </c>
      <c r="R436" s="8" t="s">
        <v>7879</v>
      </c>
      <c r="S436" s="3">
        <v>620</v>
      </c>
      <c r="T436" s="3">
        <v>2</v>
      </c>
      <c r="W436">
        <f>VLOOKUP(C436,'Copy of Pivot Position'!A:C,3,FALSE)</f>
        <v>9</v>
      </c>
      <c r="X436">
        <f>IF(D436="","",COUNTIF($D$1:D435,D436))</f>
        <v>0</v>
      </c>
      <c r="Y436">
        <f>IF(F436="","",COUNTIF($F$1:F436,F436))</f>
        <v>1</v>
      </c>
      <c r="AA436" s="16">
        <f t="shared" si="50"/>
        <v>0.56000000000000005</v>
      </c>
      <c r="AB436" s="16"/>
    </row>
    <row r="437" spans="1:28" ht="16" x14ac:dyDescent="0.2">
      <c r="A437" s="8" t="s">
        <v>2395</v>
      </c>
      <c r="B437" s="8" t="s">
        <v>7880</v>
      </c>
      <c r="C437" s="8" t="s">
        <v>304</v>
      </c>
      <c r="D437" s="8" t="s">
        <v>7881</v>
      </c>
      <c r="E437" s="8" t="s">
        <v>7882</v>
      </c>
      <c r="F437" s="12" t="s">
        <v>7883</v>
      </c>
      <c r="G437" s="8" t="s">
        <v>46</v>
      </c>
      <c r="H437" s="3">
        <v>725</v>
      </c>
      <c r="I437" s="12" t="s">
        <v>7884</v>
      </c>
      <c r="J437" s="13" t="s">
        <v>7885</v>
      </c>
      <c r="K437" s="8" t="s">
        <v>50</v>
      </c>
      <c r="L437" s="8" t="s">
        <v>51</v>
      </c>
      <c r="M437" s="8" t="s">
        <v>52</v>
      </c>
      <c r="N437" s="8" t="s">
        <v>392</v>
      </c>
      <c r="O437" s="8" t="s">
        <v>393</v>
      </c>
      <c r="P437" s="8" t="s">
        <v>7886</v>
      </c>
      <c r="Q437" s="13" t="s">
        <v>5884</v>
      </c>
      <c r="R437" s="8" t="s">
        <v>7887</v>
      </c>
      <c r="S437" s="3">
        <v>249</v>
      </c>
      <c r="T437" s="3">
        <v>2</v>
      </c>
      <c r="U437" s="14" t="str">
        <f t="shared" ref="U437:U448" ca="1" si="57">IFERROR(__xludf.DUMMYFUNCTION("lower( trim ( (REGEXEXTRACT(D437,""^(?:https?:\/\/)?(?:[^@\n]+@)?(?:www\.)?([^:\/\n]+)""))))"),"shiftgig.com")</f>
        <v>shiftgig.com</v>
      </c>
      <c r="V437" s="17" t="str">
        <f t="shared" ref="V437:V448" ca="1" si="58">IF(LEN(TRIM(D437))= 0,"",CONCATENATE("domains = domains.concat(", CHAR(34), U437, CHAR(34), ");"))</f>
        <v>domains = domains.concat("shiftgig.com");</v>
      </c>
      <c r="W437">
        <f>VLOOKUP(C437,'Copy of Pivot Position'!A:C,3,FALSE)</f>
        <v>9</v>
      </c>
      <c r="X437">
        <f>IF(D437="","",COUNTIF($D$1:D436,D437))</f>
        <v>0</v>
      </c>
      <c r="Y437">
        <f>IF(F437="","",COUNTIF($F$1:F437,F437))</f>
        <v>1</v>
      </c>
      <c r="AA437" s="16">
        <f t="shared" si="50"/>
        <v>0.56200000000000006</v>
      </c>
      <c r="AB437" s="16"/>
    </row>
    <row r="438" spans="1:28" ht="16" x14ac:dyDescent="0.2">
      <c r="A438" s="8" t="s">
        <v>65</v>
      </c>
      <c r="B438" s="8" t="s">
        <v>7888</v>
      </c>
      <c r="C438" s="8" t="s">
        <v>180</v>
      </c>
      <c r="D438" s="8" t="s">
        <v>7889</v>
      </c>
      <c r="E438" s="8" t="s">
        <v>7890</v>
      </c>
      <c r="F438" s="12" t="s">
        <v>7891</v>
      </c>
      <c r="G438" s="8" t="s">
        <v>49</v>
      </c>
      <c r="H438" s="3">
        <v>166</v>
      </c>
      <c r="I438" s="12" t="s">
        <v>7892</v>
      </c>
      <c r="J438" s="13" t="s">
        <v>7893</v>
      </c>
      <c r="K438" s="8" t="s">
        <v>50</v>
      </c>
      <c r="L438" s="8" t="s">
        <v>120</v>
      </c>
      <c r="M438" s="8" t="s">
        <v>52</v>
      </c>
      <c r="N438" s="8" t="s">
        <v>3197</v>
      </c>
      <c r="O438" s="8" t="s">
        <v>538</v>
      </c>
      <c r="P438" s="8" t="s">
        <v>7894</v>
      </c>
      <c r="Q438" s="13" t="s">
        <v>7895</v>
      </c>
      <c r="R438" s="8" t="s">
        <v>7896</v>
      </c>
      <c r="S438" s="3">
        <v>2190</v>
      </c>
      <c r="T438" s="3">
        <v>1</v>
      </c>
      <c r="U438" s="14" t="str">
        <f t="shared" ca="1" si="57"/>
        <v>shiftgig.com</v>
      </c>
      <c r="V438" s="17" t="str">
        <f t="shared" ca="1" si="58"/>
        <v>domains = domains.concat("shiftgig.com");</v>
      </c>
      <c r="W438">
        <f>VLOOKUP(C438,'Copy of Pivot Position'!A:C,3,FALSE)</f>
        <v>10</v>
      </c>
      <c r="X438">
        <f>IF(D438="","",COUNTIF($D$1:D437,D438))</f>
        <v>0</v>
      </c>
      <c r="Y438">
        <f>IF(F438="","",COUNTIF($F$1:F438,F438))</f>
        <v>1</v>
      </c>
      <c r="AA438" s="16">
        <f t="shared" si="50"/>
        <v>0.56000000000000005</v>
      </c>
      <c r="AB438" s="16"/>
    </row>
    <row r="439" spans="1:28" ht="16" x14ac:dyDescent="0.2">
      <c r="A439" s="8" t="s">
        <v>7897</v>
      </c>
      <c r="B439" s="8" t="s">
        <v>7898</v>
      </c>
      <c r="C439" s="8" t="s">
        <v>42</v>
      </c>
      <c r="D439" s="8" t="s">
        <v>7899</v>
      </c>
      <c r="E439" s="8" t="s">
        <v>7900</v>
      </c>
      <c r="F439" s="12" t="s">
        <v>7901</v>
      </c>
      <c r="G439" s="8" t="s">
        <v>70</v>
      </c>
      <c r="H439" s="3">
        <v>728</v>
      </c>
      <c r="I439" s="12" t="s">
        <v>7902</v>
      </c>
      <c r="J439" s="13" t="s">
        <v>7903</v>
      </c>
      <c r="K439" s="8" t="s">
        <v>50</v>
      </c>
      <c r="L439" s="8" t="s">
        <v>120</v>
      </c>
      <c r="M439" s="8" t="s">
        <v>411</v>
      </c>
      <c r="N439" s="8" t="s">
        <v>412</v>
      </c>
      <c r="O439" s="8" t="s">
        <v>222</v>
      </c>
      <c r="P439" s="8" t="s">
        <v>7904</v>
      </c>
      <c r="Q439" s="8" t="s">
        <v>7905</v>
      </c>
      <c r="R439" s="8" t="s">
        <v>222</v>
      </c>
      <c r="S439" s="3">
        <v>2541</v>
      </c>
      <c r="T439" s="3">
        <v>1</v>
      </c>
      <c r="U439" s="14" t="str">
        <f t="shared" ca="1" si="57"/>
        <v>shiftgig.com</v>
      </c>
      <c r="V439" s="15" t="str">
        <f t="shared" ca="1" si="58"/>
        <v>domains = domains.concat("shiftgig.com");</v>
      </c>
      <c r="W439">
        <f>VLOOKUP(C439,'Copy of Pivot Position'!A:C,3,FALSE)</f>
        <v>10</v>
      </c>
      <c r="X439">
        <f>IF(D439="","",COUNTIF($D$1:D438,D439))</f>
        <v>0</v>
      </c>
      <c r="Y439">
        <f>IF(F439="","",COUNTIF($F$1:F439,F439))</f>
        <v>1</v>
      </c>
      <c r="AA439" s="16">
        <f t="shared" si="50"/>
        <v>0.55800000000000005</v>
      </c>
      <c r="AB439" s="16"/>
    </row>
    <row r="440" spans="1:28" ht="16" x14ac:dyDescent="0.2">
      <c r="A440" s="8" t="s">
        <v>1941</v>
      </c>
      <c r="B440" s="8" t="s">
        <v>1942</v>
      </c>
      <c r="C440" s="8" t="s">
        <v>1943</v>
      </c>
      <c r="D440" s="8" t="s">
        <v>1944</v>
      </c>
      <c r="E440" s="8" t="s">
        <v>1945</v>
      </c>
      <c r="F440" s="12" t="s">
        <v>1783</v>
      </c>
      <c r="G440" s="8" t="s">
        <v>49</v>
      </c>
      <c r="H440" s="3">
        <v>165</v>
      </c>
      <c r="I440" s="12" t="s">
        <v>1947</v>
      </c>
      <c r="J440" s="13" t="s">
        <v>1949</v>
      </c>
      <c r="K440" s="8" t="s">
        <v>50</v>
      </c>
      <c r="L440" s="8" t="s">
        <v>51</v>
      </c>
      <c r="M440" s="8" t="s">
        <v>52</v>
      </c>
      <c r="N440" s="8" t="s">
        <v>1278</v>
      </c>
      <c r="O440" s="8" t="s">
        <v>97</v>
      </c>
      <c r="P440" s="8" t="s">
        <v>1954</v>
      </c>
      <c r="Q440" s="13" t="s">
        <v>1955</v>
      </c>
      <c r="R440" s="8" t="s">
        <v>1956</v>
      </c>
      <c r="S440" s="3">
        <v>1140</v>
      </c>
      <c r="T440" s="3">
        <v>1</v>
      </c>
      <c r="U440" s="14" t="str">
        <f t="shared" ca="1" si="57"/>
        <v>shiftgig.com</v>
      </c>
      <c r="V440" s="15" t="str">
        <f t="shared" ca="1" si="58"/>
        <v>domains = domains.concat("shiftgig.com");</v>
      </c>
      <c r="W440">
        <f>VLOOKUP(C440,'Copy of Pivot Position'!A:C,3,FALSE)</f>
        <v>10</v>
      </c>
      <c r="X440">
        <f>IF(D440="","",COUNTIF($D$1:D439,D440))</f>
        <v>0</v>
      </c>
      <c r="Y440">
        <f>IF(F440="","",COUNTIF($F$1:F440,F440))</f>
        <v>1</v>
      </c>
      <c r="AA440" s="16">
        <f t="shared" si="50"/>
        <v>0.55600000000000005</v>
      </c>
      <c r="AB440" s="16"/>
    </row>
    <row r="441" spans="1:28" ht="16" x14ac:dyDescent="0.2">
      <c r="A441" s="8" t="s">
        <v>7906</v>
      </c>
      <c r="B441" s="8" t="s">
        <v>7907</v>
      </c>
      <c r="C441" s="8" t="s">
        <v>7908</v>
      </c>
      <c r="D441" s="8" t="s">
        <v>7909</v>
      </c>
      <c r="E441" s="8" t="s">
        <v>7910</v>
      </c>
      <c r="F441" s="12" t="s">
        <v>7911</v>
      </c>
      <c r="G441" s="8" t="s">
        <v>49</v>
      </c>
      <c r="H441" s="3">
        <v>165</v>
      </c>
      <c r="I441" s="12" t="s">
        <v>7912</v>
      </c>
      <c r="J441" s="13" t="s">
        <v>7913</v>
      </c>
      <c r="K441" s="8" t="s">
        <v>50</v>
      </c>
      <c r="L441" s="8" t="s">
        <v>120</v>
      </c>
      <c r="M441" s="8" t="s">
        <v>1615</v>
      </c>
      <c r="N441" s="8" t="s">
        <v>7914</v>
      </c>
      <c r="O441" s="8" t="s">
        <v>7915</v>
      </c>
      <c r="P441" s="8" t="s">
        <v>7916</v>
      </c>
      <c r="Q441" s="13" t="s">
        <v>7917</v>
      </c>
      <c r="R441" s="8" t="s">
        <v>7918</v>
      </c>
      <c r="S441" s="3">
        <v>418</v>
      </c>
      <c r="T441" s="3">
        <v>2</v>
      </c>
      <c r="U441" s="14" t="str">
        <f t="shared" ca="1" si="57"/>
        <v>shiftgig.com</v>
      </c>
      <c r="V441" s="15" t="str">
        <f t="shared" ca="1" si="58"/>
        <v>domains = domains.concat("shiftgig.com");</v>
      </c>
      <c r="W441">
        <f>VLOOKUP(C441,'Copy of Pivot Position'!A:C,3,FALSE)</f>
        <v>10</v>
      </c>
      <c r="X441">
        <f>IF(D441="","",COUNTIF($D$1:D440,D441))</f>
        <v>0</v>
      </c>
      <c r="Y441">
        <f>IF(F441="","",COUNTIF($F$1:F441,F441))</f>
        <v>1</v>
      </c>
      <c r="AA441" s="16">
        <f t="shared" si="50"/>
        <v>0.55600000000000005</v>
      </c>
      <c r="AB441" s="16"/>
    </row>
    <row r="442" spans="1:28" ht="16" x14ac:dyDescent="0.2">
      <c r="A442" s="8" t="s">
        <v>3281</v>
      </c>
      <c r="B442" s="8" t="s">
        <v>3282</v>
      </c>
      <c r="C442" s="8" t="s">
        <v>42</v>
      </c>
      <c r="D442" s="8" t="s">
        <v>3283</v>
      </c>
      <c r="E442" s="8" t="s">
        <v>3284</v>
      </c>
      <c r="F442" s="12" t="s">
        <v>3056</v>
      </c>
      <c r="G442" s="8" t="s">
        <v>148</v>
      </c>
      <c r="H442" s="3">
        <v>164</v>
      </c>
      <c r="I442" s="12" t="s">
        <v>3290</v>
      </c>
      <c r="J442" s="13" t="s">
        <v>3291</v>
      </c>
      <c r="K442" s="8" t="s">
        <v>50</v>
      </c>
      <c r="L442" s="8" t="s">
        <v>51</v>
      </c>
      <c r="M442" s="8" t="s">
        <v>52</v>
      </c>
      <c r="N442" s="8" t="s">
        <v>518</v>
      </c>
      <c r="O442" s="8" t="s">
        <v>54</v>
      </c>
      <c r="P442" s="8" t="s">
        <v>3294</v>
      </c>
      <c r="Q442" s="13" t="s">
        <v>520</v>
      </c>
      <c r="R442" s="8" t="s">
        <v>3295</v>
      </c>
      <c r="S442" s="3">
        <v>1240</v>
      </c>
      <c r="T442" s="3">
        <v>1</v>
      </c>
      <c r="U442" s="14" t="str">
        <f t="shared" ca="1" si="57"/>
        <v>shiftgig.com</v>
      </c>
      <c r="V442" s="15" t="str">
        <f t="shared" ca="1" si="58"/>
        <v>domains = domains.concat("shiftgig.com");</v>
      </c>
      <c r="W442">
        <f>VLOOKUP(C442,'Copy of Pivot Position'!A:C,3,FALSE)</f>
        <v>10</v>
      </c>
      <c r="X442">
        <f>IF(D442="","",COUNTIF($D$1:D441,D442))</f>
        <v>0</v>
      </c>
      <c r="Y442">
        <f>IF(F442="","",COUNTIF($F$1:F442,F442))</f>
        <v>1</v>
      </c>
      <c r="AA442" s="16">
        <f t="shared" si="50"/>
        <v>0.55600000000000005</v>
      </c>
      <c r="AB442" s="16"/>
    </row>
    <row r="443" spans="1:28" ht="16" x14ac:dyDescent="0.2">
      <c r="A443" s="8" t="s">
        <v>2017</v>
      </c>
      <c r="B443" s="8" t="s">
        <v>4183</v>
      </c>
      <c r="C443" s="8" t="s">
        <v>42</v>
      </c>
      <c r="D443" s="8" t="s">
        <v>4185</v>
      </c>
      <c r="E443" s="8" t="s">
        <v>4187</v>
      </c>
      <c r="F443" s="12" t="s">
        <v>3884</v>
      </c>
      <c r="G443" s="8" t="s">
        <v>3706</v>
      </c>
      <c r="H443" s="3">
        <v>736</v>
      </c>
      <c r="I443" s="12" t="s">
        <v>4189</v>
      </c>
      <c r="J443" s="13" t="s">
        <v>4190</v>
      </c>
      <c r="K443" s="8" t="s">
        <v>50</v>
      </c>
      <c r="L443" s="8" t="s">
        <v>120</v>
      </c>
      <c r="M443" s="8" t="s">
        <v>52</v>
      </c>
      <c r="N443" s="8" t="s">
        <v>4191</v>
      </c>
      <c r="O443" s="8" t="s">
        <v>54</v>
      </c>
      <c r="P443" s="8" t="s">
        <v>4192</v>
      </c>
      <c r="Q443" s="13" t="s">
        <v>4193</v>
      </c>
      <c r="R443" s="8" t="s">
        <v>4194</v>
      </c>
      <c r="S443" s="3">
        <v>1313</v>
      </c>
      <c r="T443" s="3">
        <v>1</v>
      </c>
      <c r="U443" s="14" t="str">
        <f t="shared" ca="1" si="57"/>
        <v>shiftgig.com</v>
      </c>
      <c r="V443" s="15" t="str">
        <f t="shared" ca="1" si="58"/>
        <v>domains = domains.concat("shiftgig.com");</v>
      </c>
      <c r="W443">
        <f>VLOOKUP(C443,'Copy of Pivot Position'!A:C,3,FALSE)</f>
        <v>10</v>
      </c>
      <c r="X443">
        <f>IF(D443="","",COUNTIF($D$1:D442,D443))</f>
        <v>0</v>
      </c>
      <c r="Y443">
        <f>IF(F443="","",COUNTIF($F$1:F443,F443))</f>
        <v>1</v>
      </c>
      <c r="AA443" s="16">
        <f t="shared" si="50"/>
        <v>0.55600000000000005</v>
      </c>
      <c r="AB443" s="16"/>
    </row>
    <row r="444" spans="1:28" ht="16" x14ac:dyDescent="0.2">
      <c r="A444" s="8" t="s">
        <v>362</v>
      </c>
      <c r="B444" s="8" t="s">
        <v>7919</v>
      </c>
      <c r="C444" s="8" t="s">
        <v>3339</v>
      </c>
      <c r="D444" s="8" t="s">
        <v>7920</v>
      </c>
      <c r="E444" s="8" t="s">
        <v>7921</v>
      </c>
      <c r="F444" s="12" t="s">
        <v>3285</v>
      </c>
      <c r="G444" s="8" t="s">
        <v>46</v>
      </c>
      <c r="H444" s="3">
        <v>746</v>
      </c>
      <c r="I444" s="12" t="s">
        <v>7922</v>
      </c>
      <c r="J444" s="13" t="s">
        <v>714</v>
      </c>
      <c r="K444" s="8" t="s">
        <v>50</v>
      </c>
      <c r="L444" s="8" t="s">
        <v>120</v>
      </c>
      <c r="M444" s="8" t="s">
        <v>52</v>
      </c>
      <c r="N444" s="8" t="s">
        <v>84</v>
      </c>
      <c r="O444" s="8" t="s">
        <v>85</v>
      </c>
      <c r="P444" s="8" t="s">
        <v>7923</v>
      </c>
      <c r="Q444" s="13" t="s">
        <v>3940</v>
      </c>
      <c r="R444" s="8" t="s">
        <v>7924</v>
      </c>
      <c r="S444" s="3">
        <v>2490</v>
      </c>
      <c r="T444" s="3">
        <v>1</v>
      </c>
      <c r="U444" s="14" t="str">
        <f t="shared" ca="1" si="57"/>
        <v>shiftgig.com</v>
      </c>
      <c r="V444" s="15" t="str">
        <f t="shared" ca="1" si="58"/>
        <v>domains = domains.concat("shiftgig.com");</v>
      </c>
      <c r="W444">
        <f>VLOOKUP(C444,'Copy of Pivot Position'!A:C,3,FALSE)</f>
        <v>10</v>
      </c>
      <c r="X444">
        <f>IF(D444="","",COUNTIF($D$1:D443,D444))</f>
        <v>0</v>
      </c>
      <c r="Y444">
        <f>IF(F444="","",COUNTIF($F$1:F444,F444))</f>
        <v>2</v>
      </c>
      <c r="Z444" s="3">
        <v>0</v>
      </c>
      <c r="AA444" s="16">
        <f t="shared" si="50"/>
        <v>0.55200000000000005</v>
      </c>
      <c r="AB444" s="16"/>
    </row>
    <row r="445" spans="1:28" ht="16" x14ac:dyDescent="0.2">
      <c r="A445" s="8" t="s">
        <v>7925</v>
      </c>
      <c r="B445" s="8" t="s">
        <v>7926</v>
      </c>
      <c r="C445" s="8" t="s">
        <v>304</v>
      </c>
      <c r="D445" s="8" t="s">
        <v>7927</v>
      </c>
      <c r="E445" s="8" t="s">
        <v>7928</v>
      </c>
      <c r="F445" s="12" t="s">
        <v>7929</v>
      </c>
      <c r="G445" s="8" t="s">
        <v>49</v>
      </c>
      <c r="H445" s="3">
        <v>737</v>
      </c>
      <c r="I445" s="12" t="s">
        <v>7930</v>
      </c>
      <c r="J445" s="13" t="s">
        <v>7931</v>
      </c>
      <c r="K445" s="8" t="s">
        <v>50</v>
      </c>
      <c r="L445" s="8" t="s">
        <v>120</v>
      </c>
      <c r="M445" s="8" t="s">
        <v>52</v>
      </c>
      <c r="N445" s="8" t="s">
        <v>84</v>
      </c>
      <c r="O445" s="8" t="s">
        <v>85</v>
      </c>
      <c r="P445" s="8" t="s">
        <v>7932</v>
      </c>
      <c r="Q445" s="13" t="s">
        <v>2482</v>
      </c>
      <c r="R445" s="8" t="s">
        <v>7933</v>
      </c>
      <c r="S445" s="3">
        <v>612</v>
      </c>
      <c r="T445" s="3">
        <v>2</v>
      </c>
      <c r="U445" s="14" t="str">
        <f t="shared" ca="1" si="57"/>
        <v>shiftgig.com</v>
      </c>
      <c r="V445" s="15" t="str">
        <f t="shared" ca="1" si="58"/>
        <v>domains = domains.concat("shiftgig.com");</v>
      </c>
      <c r="W445">
        <f>VLOOKUP(C445,'Copy of Pivot Position'!A:C,3,FALSE)</f>
        <v>9</v>
      </c>
      <c r="X445">
        <f>IF(D445="","",COUNTIF($D$1:D444,D445))</f>
        <v>0</v>
      </c>
      <c r="Y445">
        <f>IF(F445="","",COUNTIF($F$1:F445,F445))</f>
        <v>1</v>
      </c>
      <c r="AA445" s="16">
        <f t="shared" si="50"/>
        <v>0.55400000000000005</v>
      </c>
      <c r="AB445" s="16"/>
    </row>
    <row r="446" spans="1:28" ht="16" x14ac:dyDescent="0.2">
      <c r="A446" s="8" t="s">
        <v>4156</v>
      </c>
      <c r="B446" s="8" t="s">
        <v>6871</v>
      </c>
      <c r="C446" s="8" t="s">
        <v>180</v>
      </c>
      <c r="D446" s="8" t="s">
        <v>6872</v>
      </c>
      <c r="E446" s="8" t="s">
        <v>6873</v>
      </c>
      <c r="F446" s="12" t="s">
        <v>6475</v>
      </c>
      <c r="G446" s="8" t="s">
        <v>49</v>
      </c>
      <c r="H446" s="3">
        <v>163</v>
      </c>
      <c r="I446" s="12" t="s">
        <v>6874</v>
      </c>
      <c r="J446" s="13" t="s">
        <v>6875</v>
      </c>
      <c r="K446" s="8" t="s">
        <v>50</v>
      </c>
      <c r="L446" s="8" t="s">
        <v>120</v>
      </c>
      <c r="M446" s="8" t="s">
        <v>52</v>
      </c>
      <c r="N446" s="8" t="s">
        <v>73</v>
      </c>
      <c r="O446" s="8" t="s">
        <v>54</v>
      </c>
      <c r="P446" s="8" t="s">
        <v>6876</v>
      </c>
      <c r="Q446" s="13" t="s">
        <v>75</v>
      </c>
      <c r="R446" s="8" t="s">
        <v>6877</v>
      </c>
      <c r="S446" s="3">
        <v>1574</v>
      </c>
      <c r="T446" s="3">
        <v>1</v>
      </c>
      <c r="U446" s="14" t="str">
        <f t="shared" ca="1" si="57"/>
        <v>shiftgig.com</v>
      </c>
      <c r="V446" s="15" t="str">
        <f t="shared" ca="1" si="58"/>
        <v>domains = domains.concat("shiftgig.com");</v>
      </c>
      <c r="W446">
        <f>VLOOKUP(C446,'Copy of Pivot Position'!A:C,3,FALSE)</f>
        <v>10</v>
      </c>
      <c r="X446">
        <f>IF(D446="","",COUNTIF($D$1:D445,D446))</f>
        <v>0</v>
      </c>
      <c r="Y446">
        <f>IF(F446="","",COUNTIF($F$1:F446,F446))</f>
        <v>1</v>
      </c>
      <c r="AA446" s="16">
        <f t="shared" si="50"/>
        <v>0.55200000000000005</v>
      </c>
      <c r="AB446" s="16"/>
    </row>
    <row r="447" spans="1:28" ht="16" x14ac:dyDescent="0.2">
      <c r="A447" s="8" t="s">
        <v>7934</v>
      </c>
      <c r="B447" s="8" t="s">
        <v>7935</v>
      </c>
      <c r="C447" s="8" t="s">
        <v>42</v>
      </c>
      <c r="D447" s="8" t="s">
        <v>7936</v>
      </c>
      <c r="E447" s="8" t="s">
        <v>7937</v>
      </c>
      <c r="F447" s="12" t="s">
        <v>7938</v>
      </c>
      <c r="G447" s="8" t="s">
        <v>49</v>
      </c>
      <c r="H447" s="3">
        <v>163</v>
      </c>
      <c r="I447" s="12" t="s">
        <v>7939</v>
      </c>
      <c r="J447" s="13" t="s">
        <v>7940</v>
      </c>
      <c r="K447" s="8" t="s">
        <v>50</v>
      </c>
      <c r="L447" s="8" t="s">
        <v>120</v>
      </c>
      <c r="M447" s="8" t="s">
        <v>52</v>
      </c>
      <c r="N447" s="8" t="s">
        <v>1052</v>
      </c>
      <c r="O447" s="8" t="s">
        <v>97</v>
      </c>
      <c r="P447" s="8" t="s">
        <v>7941</v>
      </c>
      <c r="Q447" s="13" t="s">
        <v>1055</v>
      </c>
      <c r="R447" s="8" t="s">
        <v>7942</v>
      </c>
      <c r="S447" s="3">
        <v>2542</v>
      </c>
      <c r="T447" s="3">
        <v>1</v>
      </c>
      <c r="U447" s="14" t="str">
        <f t="shared" ca="1" si="57"/>
        <v>shiftgig.com</v>
      </c>
      <c r="V447" s="15" t="str">
        <f t="shared" ca="1" si="58"/>
        <v>domains = domains.concat("shiftgig.com");</v>
      </c>
      <c r="W447">
        <f>VLOOKUP(C447,'Copy of Pivot Position'!A:C,3,FALSE)</f>
        <v>10</v>
      </c>
      <c r="X447">
        <f>IF(D447="","",COUNTIF($D$1:D446,D447))</f>
        <v>0</v>
      </c>
      <c r="Y447">
        <f>IF(F447="","",COUNTIF($F$1:F447,F447))</f>
        <v>1</v>
      </c>
      <c r="AA447" s="16">
        <f t="shared" si="50"/>
        <v>0.55200000000000005</v>
      </c>
      <c r="AB447" s="16"/>
    </row>
    <row r="448" spans="1:28" ht="16" x14ac:dyDescent="0.2">
      <c r="A448" s="8" t="s">
        <v>749</v>
      </c>
      <c r="B448" s="8" t="s">
        <v>4419</v>
      </c>
      <c r="C448" s="8" t="s">
        <v>42</v>
      </c>
      <c r="D448" s="8" t="s">
        <v>4420</v>
      </c>
      <c r="E448" s="8" t="s">
        <v>4421</v>
      </c>
      <c r="F448" s="12" t="s">
        <v>4123</v>
      </c>
      <c r="G448" s="8" t="s">
        <v>49</v>
      </c>
      <c r="H448" s="3">
        <v>162</v>
      </c>
      <c r="I448" s="12" t="s">
        <v>4423</v>
      </c>
      <c r="J448" s="13" t="s">
        <v>4424</v>
      </c>
      <c r="K448" s="8" t="s">
        <v>50</v>
      </c>
      <c r="L448" s="8" t="s">
        <v>51</v>
      </c>
      <c r="M448" s="8" t="s">
        <v>52</v>
      </c>
      <c r="N448" s="8" t="s">
        <v>73</v>
      </c>
      <c r="O448" s="8" t="s">
        <v>54</v>
      </c>
      <c r="P448" s="8" t="s">
        <v>4425</v>
      </c>
      <c r="Q448" s="13" t="s">
        <v>555</v>
      </c>
      <c r="R448" s="8" t="s">
        <v>4426</v>
      </c>
      <c r="S448" s="3">
        <v>1333</v>
      </c>
      <c r="T448" s="3">
        <v>1</v>
      </c>
      <c r="U448" s="14" t="str">
        <f t="shared" ca="1" si="57"/>
        <v>shiftgig.com</v>
      </c>
      <c r="V448" s="15" t="str">
        <f t="shared" ca="1" si="58"/>
        <v>domains = domains.concat("shiftgig.com");</v>
      </c>
      <c r="W448">
        <f>VLOOKUP(C448,'Copy of Pivot Position'!A:C,3,FALSE)</f>
        <v>10</v>
      </c>
      <c r="X448">
        <f>IF(D448="","",COUNTIF($D$1:D447,D448))</f>
        <v>0</v>
      </c>
      <c r="Y448">
        <f>IF(F448="","",COUNTIF($F$1:F448,F448))</f>
        <v>1</v>
      </c>
      <c r="AA448" s="16">
        <f t="shared" si="50"/>
        <v>0.55000000000000004</v>
      </c>
      <c r="AB448" s="16"/>
    </row>
    <row r="449" spans="1:28" ht="13" x14ac:dyDescent="0.15">
      <c r="A449" s="8" t="s">
        <v>1779</v>
      </c>
      <c r="B449" s="8" t="s">
        <v>7943</v>
      </c>
      <c r="C449" s="8" t="s">
        <v>304</v>
      </c>
      <c r="D449" s="8" t="s">
        <v>7944</v>
      </c>
      <c r="E449" s="8" t="s">
        <v>7945</v>
      </c>
      <c r="F449" s="12" t="s">
        <v>7946</v>
      </c>
      <c r="G449" s="8" t="s">
        <v>46</v>
      </c>
      <c r="H449" s="3">
        <v>752</v>
      </c>
      <c r="I449" s="12" t="s">
        <v>7947</v>
      </c>
      <c r="J449" s="13" t="s">
        <v>7948</v>
      </c>
      <c r="K449" s="8" t="s">
        <v>50</v>
      </c>
      <c r="L449" s="8" t="s">
        <v>51</v>
      </c>
      <c r="M449" s="8" t="s">
        <v>52</v>
      </c>
      <c r="N449" s="8" t="s">
        <v>84</v>
      </c>
      <c r="O449" s="8" t="s">
        <v>85</v>
      </c>
      <c r="P449" s="8" t="s">
        <v>7949</v>
      </c>
      <c r="Q449" s="13" t="s">
        <v>7612</v>
      </c>
      <c r="R449" s="8" t="s">
        <v>7950</v>
      </c>
      <c r="S449" s="3">
        <v>508</v>
      </c>
      <c r="T449" s="3">
        <v>2</v>
      </c>
      <c r="W449">
        <f>VLOOKUP(C449,'Copy of Pivot Position'!A:C,3,FALSE)</f>
        <v>9</v>
      </c>
      <c r="X449">
        <f>IF(D449="","",COUNTIF($D$1:D448,D449))</f>
        <v>0</v>
      </c>
      <c r="Y449">
        <f>IF(F449="","",COUNTIF($F$1:F449,F449))</f>
        <v>1</v>
      </c>
      <c r="AA449" s="16">
        <f t="shared" si="50"/>
        <v>0.55000000000000004</v>
      </c>
      <c r="AB449" s="16"/>
    </row>
    <row r="450" spans="1:28" ht="16" x14ac:dyDescent="0.2">
      <c r="A450" s="8" t="s">
        <v>5413</v>
      </c>
      <c r="B450" s="8" t="s">
        <v>5414</v>
      </c>
      <c r="C450" s="8" t="s">
        <v>42</v>
      </c>
      <c r="D450" s="8" t="s">
        <v>5415</v>
      </c>
      <c r="E450" s="8" t="s">
        <v>5416</v>
      </c>
      <c r="F450" s="12" t="s">
        <v>5185</v>
      </c>
      <c r="G450" s="8" t="s">
        <v>70</v>
      </c>
      <c r="H450" s="3">
        <v>160</v>
      </c>
      <c r="I450" s="12" t="s">
        <v>5418</v>
      </c>
      <c r="J450" s="13" t="s">
        <v>5420</v>
      </c>
      <c r="K450" s="8" t="s">
        <v>50</v>
      </c>
      <c r="L450" s="8" t="s">
        <v>51</v>
      </c>
      <c r="M450" s="8" t="s">
        <v>52</v>
      </c>
      <c r="N450" s="8" t="s">
        <v>3843</v>
      </c>
      <c r="O450" s="8" t="s">
        <v>3948</v>
      </c>
      <c r="P450" s="8" t="s">
        <v>5421</v>
      </c>
      <c r="Q450" s="13" t="s">
        <v>5422</v>
      </c>
      <c r="R450" s="8" t="s">
        <v>222</v>
      </c>
      <c r="S450" s="3">
        <v>1434</v>
      </c>
      <c r="T450" s="3">
        <v>1</v>
      </c>
      <c r="U450" s="14" t="str">
        <f t="shared" ref="U450:U469" ca="1" si="59">IFERROR(__xludf.DUMMYFUNCTION("lower( trim ( (REGEXEXTRACT(D450,""^(?:https?:\/\/)?(?:[^@\n]+@)?(?:www\.)?([^:\/\n]+)""))))"),"percona.com")</f>
        <v>percona.com</v>
      </c>
      <c r="V450" s="17" t="str">
        <f t="shared" ref="V450:V469" ca="1" si="60">IF(LEN(TRIM(D450))= 0,"",CONCATENATE("domains = domains.concat(", CHAR(34), U450, CHAR(34), ");"))</f>
        <v>domains = domains.concat("percona.com");</v>
      </c>
      <c r="W450">
        <f>VLOOKUP(C450,'Copy of Pivot Position'!A:C,3,FALSE)</f>
        <v>10</v>
      </c>
      <c r="X450">
        <f>IF(D450="","",COUNTIF($D$1:D449,D450))</f>
        <v>0</v>
      </c>
      <c r="Y450">
        <f>IF(F450="","",COUNTIF($F$1:F450,F450))</f>
        <v>1</v>
      </c>
      <c r="AA450" s="16">
        <f t="shared" ref="AA450:AA513" si="61">(0.5-ABS(1-PERCENTRANK(H:H,H450)-0.5))*2</f>
        <v>0.54600000000000004</v>
      </c>
      <c r="AB450" s="16"/>
    </row>
    <row r="451" spans="1:28" ht="16" x14ac:dyDescent="0.2">
      <c r="A451" s="8" t="s">
        <v>1043</v>
      </c>
      <c r="B451" s="8" t="s">
        <v>7951</v>
      </c>
      <c r="C451" s="8" t="s">
        <v>304</v>
      </c>
      <c r="D451" s="8" t="s">
        <v>7952</v>
      </c>
      <c r="E451" s="8" t="s">
        <v>7953</v>
      </c>
      <c r="F451" s="12" t="s">
        <v>7954</v>
      </c>
      <c r="G451" s="8" t="s">
        <v>49</v>
      </c>
      <c r="H451" s="3">
        <v>160</v>
      </c>
      <c r="I451" s="12" t="s">
        <v>7955</v>
      </c>
      <c r="J451" s="13" t="s">
        <v>7956</v>
      </c>
      <c r="K451" s="8" t="s">
        <v>50</v>
      </c>
      <c r="L451" s="8" t="s">
        <v>51</v>
      </c>
      <c r="M451" s="8" t="s">
        <v>52</v>
      </c>
      <c r="N451" s="8" t="s">
        <v>7957</v>
      </c>
      <c r="O451" s="8" t="s">
        <v>54</v>
      </c>
      <c r="P451" s="8" t="s">
        <v>7958</v>
      </c>
      <c r="Q451" s="13" t="s">
        <v>7959</v>
      </c>
      <c r="R451" s="8" t="s">
        <v>7960</v>
      </c>
      <c r="S451" s="3">
        <v>674</v>
      </c>
      <c r="T451" s="3">
        <v>2</v>
      </c>
      <c r="U451" s="14" t="str">
        <f t="shared" ca="1" si="59"/>
        <v>percona.com</v>
      </c>
      <c r="V451" s="17" t="str">
        <f t="shared" ca="1" si="60"/>
        <v>domains = domains.concat("percona.com");</v>
      </c>
      <c r="W451">
        <f>VLOOKUP(C451,'Copy of Pivot Position'!A:C,3,FALSE)</f>
        <v>9</v>
      </c>
      <c r="X451">
        <f>IF(D451="","",COUNTIF($D$1:D450,D451))</f>
        <v>0</v>
      </c>
      <c r="Y451">
        <f>IF(F451="","",COUNTIF($F$1:F451,F451))</f>
        <v>1</v>
      </c>
      <c r="AA451" s="16">
        <f t="shared" si="61"/>
        <v>0.54600000000000004</v>
      </c>
      <c r="AB451" s="16"/>
    </row>
    <row r="452" spans="1:28" ht="16" x14ac:dyDescent="0.2">
      <c r="A452" s="8" t="s">
        <v>246</v>
      </c>
      <c r="B452" s="8" t="s">
        <v>247</v>
      </c>
      <c r="C452" s="8" t="s">
        <v>42</v>
      </c>
      <c r="D452" s="8" t="s">
        <v>248</v>
      </c>
      <c r="E452" s="8" t="s">
        <v>249</v>
      </c>
      <c r="F452" s="12" t="s">
        <v>250</v>
      </c>
      <c r="G452" s="8" t="s">
        <v>46</v>
      </c>
      <c r="H452" s="3">
        <v>756</v>
      </c>
      <c r="I452" s="12" t="s">
        <v>251</v>
      </c>
      <c r="J452" s="13" t="s">
        <v>252</v>
      </c>
      <c r="K452" s="8" t="s">
        <v>50</v>
      </c>
      <c r="L452" s="8" t="s">
        <v>51</v>
      </c>
      <c r="M452" s="8" t="s">
        <v>52</v>
      </c>
      <c r="N452" s="8" t="s">
        <v>253</v>
      </c>
      <c r="O452" s="8" t="s">
        <v>54</v>
      </c>
      <c r="P452" s="8" t="s">
        <v>254</v>
      </c>
      <c r="Q452" s="13" t="s">
        <v>255</v>
      </c>
      <c r="R452" s="8" t="s">
        <v>222</v>
      </c>
      <c r="S452" s="3">
        <v>1022</v>
      </c>
      <c r="T452" s="3">
        <v>1</v>
      </c>
      <c r="U452" s="14" t="str">
        <f t="shared" ca="1" si="59"/>
        <v>percona.com</v>
      </c>
      <c r="V452" s="17" t="str">
        <f t="shared" ca="1" si="60"/>
        <v>domains = domains.concat("percona.com");</v>
      </c>
      <c r="W452">
        <f>VLOOKUP(C452,'Copy of Pivot Position'!A:C,3,FALSE)</f>
        <v>10</v>
      </c>
      <c r="X452">
        <f>IF(D452="","",COUNTIF($D$1:D451,D452))</f>
        <v>0</v>
      </c>
      <c r="Y452">
        <f>IF(F452="","",COUNTIF($F$1:F452,F452))</f>
        <v>1</v>
      </c>
      <c r="AA452" s="16">
        <f t="shared" si="61"/>
        <v>0.54400000000000004</v>
      </c>
      <c r="AB452" s="16"/>
    </row>
    <row r="453" spans="1:28" ht="16" x14ac:dyDescent="0.2">
      <c r="A453" s="8" t="s">
        <v>5886</v>
      </c>
      <c r="B453" s="8" t="s">
        <v>3095</v>
      </c>
      <c r="C453" s="8" t="s">
        <v>5887</v>
      </c>
      <c r="D453" s="8" t="s">
        <v>5888</v>
      </c>
      <c r="E453" s="8" t="s">
        <v>249</v>
      </c>
      <c r="F453" s="12" t="s">
        <v>250</v>
      </c>
      <c r="G453" s="8" t="s">
        <v>46</v>
      </c>
      <c r="H453" s="3">
        <v>756</v>
      </c>
      <c r="I453" s="12" t="s">
        <v>5890</v>
      </c>
      <c r="J453" s="13" t="s">
        <v>5891</v>
      </c>
      <c r="K453" s="8" t="s">
        <v>50</v>
      </c>
      <c r="L453" s="8" t="s">
        <v>51</v>
      </c>
      <c r="M453" s="8" t="s">
        <v>52</v>
      </c>
      <c r="N453" s="8" t="s">
        <v>253</v>
      </c>
      <c r="O453" s="8" t="s">
        <v>54</v>
      </c>
      <c r="P453" s="8" t="s">
        <v>254</v>
      </c>
      <c r="Q453" s="13" t="s">
        <v>255</v>
      </c>
      <c r="R453" s="8" t="s">
        <v>222</v>
      </c>
      <c r="S453" s="3">
        <v>1475</v>
      </c>
      <c r="T453" s="3">
        <v>1</v>
      </c>
      <c r="U453" s="14" t="str">
        <f t="shared" ca="1" si="59"/>
        <v>percona.com</v>
      </c>
      <c r="V453" s="17" t="str">
        <f t="shared" ca="1" si="60"/>
        <v>domains = domains.concat("percona.com");</v>
      </c>
      <c r="W453">
        <f>VLOOKUP(C453,'Copy of Pivot Position'!A:C,3,FALSE)</f>
        <v>9</v>
      </c>
      <c r="X453">
        <f>IF(D453="","",COUNTIF($D$1:D452,D453))</f>
        <v>0</v>
      </c>
      <c r="Y453">
        <f>IF(F453="","",COUNTIF($F$1:F453,F453))</f>
        <v>2</v>
      </c>
      <c r="Z453" s="3">
        <v>0</v>
      </c>
      <c r="AA453" s="16">
        <f t="shared" si="61"/>
        <v>0.54400000000000004</v>
      </c>
      <c r="AB453" s="16"/>
    </row>
    <row r="454" spans="1:28" ht="16" x14ac:dyDescent="0.2">
      <c r="A454" s="8" t="s">
        <v>7961</v>
      </c>
      <c r="B454" s="8" t="s">
        <v>7962</v>
      </c>
      <c r="C454" s="8" t="s">
        <v>42</v>
      </c>
      <c r="D454" s="8" t="s">
        <v>7963</v>
      </c>
      <c r="E454" s="8" t="s">
        <v>7964</v>
      </c>
      <c r="F454" s="12" t="s">
        <v>7965</v>
      </c>
      <c r="G454" s="8" t="s">
        <v>49</v>
      </c>
      <c r="H454" s="3">
        <v>159</v>
      </c>
      <c r="I454" s="12" t="s">
        <v>7966</v>
      </c>
      <c r="J454" s="13" t="s">
        <v>7967</v>
      </c>
      <c r="K454" s="8" t="s">
        <v>50</v>
      </c>
      <c r="L454" s="8" t="s">
        <v>120</v>
      </c>
      <c r="M454" s="8" t="s">
        <v>52</v>
      </c>
      <c r="N454" s="8" t="s">
        <v>73</v>
      </c>
      <c r="O454" s="8" t="s">
        <v>54</v>
      </c>
      <c r="P454" s="8" t="s">
        <v>7968</v>
      </c>
      <c r="Q454" s="13" t="s">
        <v>555</v>
      </c>
      <c r="R454" s="8" t="s">
        <v>7969</v>
      </c>
      <c r="S454" s="3">
        <v>2594</v>
      </c>
      <c r="T454" s="3">
        <v>1</v>
      </c>
      <c r="U454" s="14" t="str">
        <f t="shared" ca="1" si="59"/>
        <v>percona.com</v>
      </c>
      <c r="V454" s="17" t="str">
        <f t="shared" ca="1" si="60"/>
        <v>domains = domains.concat("percona.com");</v>
      </c>
      <c r="W454">
        <f>VLOOKUP(C454,'Copy of Pivot Position'!A:C,3,FALSE)</f>
        <v>10</v>
      </c>
      <c r="X454">
        <f>IF(D454="","",COUNTIF($D$1:D453,D454))</f>
        <v>0</v>
      </c>
      <c r="Y454">
        <f>IF(F454="","",COUNTIF($F$1:F454,F454))</f>
        <v>1</v>
      </c>
      <c r="AA454" s="16">
        <f t="shared" si="61"/>
        <v>0.54400000000000004</v>
      </c>
      <c r="AB454" s="16"/>
    </row>
    <row r="455" spans="1:28" ht="16" x14ac:dyDescent="0.2">
      <c r="A455" s="8" t="s">
        <v>89</v>
      </c>
      <c r="B455" s="8" t="s">
        <v>3778</v>
      </c>
      <c r="C455" s="8" t="s">
        <v>304</v>
      </c>
      <c r="D455" s="8" t="s">
        <v>7970</v>
      </c>
      <c r="E455" s="8" t="s">
        <v>7971</v>
      </c>
      <c r="F455" s="12" t="s">
        <v>7972</v>
      </c>
      <c r="G455" s="8" t="s">
        <v>49</v>
      </c>
      <c r="H455" s="3">
        <v>760</v>
      </c>
      <c r="I455" s="12" t="s">
        <v>7973</v>
      </c>
      <c r="J455" s="13" t="s">
        <v>7974</v>
      </c>
      <c r="K455" s="8" t="s">
        <v>50</v>
      </c>
      <c r="L455" s="8" t="s">
        <v>51</v>
      </c>
      <c r="M455" s="8" t="s">
        <v>52</v>
      </c>
      <c r="N455" s="8" t="s">
        <v>2571</v>
      </c>
      <c r="O455" s="8" t="s">
        <v>54</v>
      </c>
      <c r="P455" s="8" t="s">
        <v>7975</v>
      </c>
      <c r="Q455" s="13" t="s">
        <v>2573</v>
      </c>
      <c r="R455" s="8" t="s">
        <v>7976</v>
      </c>
      <c r="S455" s="3">
        <v>553</v>
      </c>
      <c r="T455" s="3">
        <v>2</v>
      </c>
      <c r="U455" s="14" t="str">
        <f t="shared" ca="1" si="59"/>
        <v>percona.com</v>
      </c>
      <c r="V455" s="15" t="str">
        <f t="shared" ca="1" si="60"/>
        <v>domains = domains.concat("percona.com");</v>
      </c>
      <c r="W455">
        <f>VLOOKUP(C455,'Copy of Pivot Position'!A:C,3,FALSE)</f>
        <v>9</v>
      </c>
      <c r="X455">
        <f>IF(D455="","",COUNTIF($D$1:D454,D455))</f>
        <v>0</v>
      </c>
      <c r="Y455">
        <f>IF(F455="","",COUNTIF($F$1:F455,F455))</f>
        <v>1</v>
      </c>
      <c r="Z455" s="3">
        <v>0</v>
      </c>
      <c r="AA455" s="16">
        <f t="shared" si="61"/>
        <v>0.54</v>
      </c>
      <c r="AB455" s="16"/>
    </row>
    <row r="456" spans="1:28" ht="16" x14ac:dyDescent="0.2">
      <c r="A456" s="8" t="s">
        <v>2106</v>
      </c>
      <c r="B456" s="8" t="s">
        <v>2107</v>
      </c>
      <c r="C456" s="8" t="s">
        <v>180</v>
      </c>
      <c r="D456" s="8" t="s">
        <v>2108</v>
      </c>
      <c r="E456" s="8" t="s">
        <v>2109</v>
      </c>
      <c r="F456" s="12" t="s">
        <v>1946</v>
      </c>
      <c r="G456" s="8" t="s">
        <v>49</v>
      </c>
      <c r="H456" s="3">
        <v>759</v>
      </c>
      <c r="I456" s="12" t="s">
        <v>2111</v>
      </c>
      <c r="J456" s="13" t="s">
        <v>2112</v>
      </c>
      <c r="K456" s="8" t="s">
        <v>50</v>
      </c>
      <c r="L456" s="8" t="s">
        <v>120</v>
      </c>
      <c r="M456" s="8" t="s">
        <v>52</v>
      </c>
      <c r="N456" s="8" t="s">
        <v>536</v>
      </c>
      <c r="O456" s="8" t="s">
        <v>195</v>
      </c>
      <c r="P456" s="8" t="s">
        <v>2113</v>
      </c>
      <c r="Q456" s="13" t="s">
        <v>540</v>
      </c>
      <c r="R456" s="8" t="s">
        <v>2114</v>
      </c>
      <c r="S456" s="3">
        <v>1151</v>
      </c>
      <c r="T456" s="3">
        <v>1</v>
      </c>
      <c r="U456" s="14" t="str">
        <f t="shared" ca="1" si="59"/>
        <v>percona.com</v>
      </c>
      <c r="V456" s="15" t="str">
        <f t="shared" ca="1" si="60"/>
        <v>domains = domains.concat("percona.com");</v>
      </c>
      <c r="W456">
        <f>VLOOKUP(C456,'Copy of Pivot Position'!A:C,3,FALSE)</f>
        <v>10</v>
      </c>
      <c r="X456">
        <f>IF(D456="","",COUNTIF($D$1:D455,D456))</f>
        <v>0</v>
      </c>
      <c r="Y456">
        <f>IF(F456="","",COUNTIF($F$1:F456,F456))</f>
        <v>1</v>
      </c>
      <c r="AA456" s="16">
        <f t="shared" si="61"/>
        <v>0.54200000000000004</v>
      </c>
      <c r="AB456" s="16"/>
    </row>
    <row r="457" spans="1:28" ht="16" x14ac:dyDescent="0.2">
      <c r="A457" s="8" t="s">
        <v>5838</v>
      </c>
      <c r="B457" s="8" t="s">
        <v>5840</v>
      </c>
      <c r="C457" s="8" t="s">
        <v>42</v>
      </c>
      <c r="D457" s="8" t="s">
        <v>5841</v>
      </c>
      <c r="E457" s="8" t="s">
        <v>5842</v>
      </c>
      <c r="F457" s="12" t="s">
        <v>5441</v>
      </c>
      <c r="G457" s="8" t="s">
        <v>70</v>
      </c>
      <c r="H457" s="3">
        <v>158</v>
      </c>
      <c r="I457" s="12" t="s">
        <v>5845</v>
      </c>
      <c r="J457" s="13" t="s">
        <v>5846</v>
      </c>
      <c r="K457" s="8" t="s">
        <v>50</v>
      </c>
      <c r="L457" s="8" t="s">
        <v>120</v>
      </c>
      <c r="M457" s="8" t="s">
        <v>52</v>
      </c>
      <c r="N457" s="8" t="s">
        <v>5847</v>
      </c>
      <c r="O457" s="8" t="s">
        <v>5848</v>
      </c>
      <c r="P457" s="8" t="s">
        <v>5849</v>
      </c>
      <c r="Q457" s="13" t="s">
        <v>5850</v>
      </c>
      <c r="R457" s="8" t="s">
        <v>5851</v>
      </c>
      <c r="S457" s="3">
        <v>1471</v>
      </c>
      <c r="T457" s="3">
        <v>1</v>
      </c>
      <c r="U457" s="14" t="str">
        <f t="shared" ca="1" si="59"/>
        <v>percona.com</v>
      </c>
      <c r="V457" s="15" t="str">
        <f t="shared" ca="1" si="60"/>
        <v>domains = domains.concat("percona.com");</v>
      </c>
      <c r="W457">
        <f>VLOOKUP(C457,'Copy of Pivot Position'!A:C,3,FALSE)</f>
        <v>10</v>
      </c>
      <c r="X457">
        <f>IF(D457="","",COUNTIF($D$1:D456,D457))</f>
        <v>0</v>
      </c>
      <c r="Y457">
        <f>IF(F457="","",COUNTIF($F$1:F457,F457))</f>
        <v>1</v>
      </c>
      <c r="AA457" s="16">
        <f t="shared" si="61"/>
        <v>0.54</v>
      </c>
      <c r="AB457" s="16"/>
    </row>
    <row r="458" spans="1:28" ht="16" x14ac:dyDescent="0.2">
      <c r="A458" s="8" t="s">
        <v>5974</v>
      </c>
      <c r="B458" s="8" t="s">
        <v>5975</v>
      </c>
      <c r="C458" s="8" t="s">
        <v>42</v>
      </c>
      <c r="D458" s="8" t="s">
        <v>5976</v>
      </c>
      <c r="E458" s="8" t="s">
        <v>5977</v>
      </c>
      <c r="F458" s="12" t="s">
        <v>5574</v>
      </c>
      <c r="G458" s="8" t="s">
        <v>70</v>
      </c>
      <c r="H458" s="3">
        <v>158</v>
      </c>
      <c r="I458" s="12" t="s">
        <v>5979</v>
      </c>
      <c r="J458" s="13" t="s">
        <v>5980</v>
      </c>
      <c r="K458" s="8" t="s">
        <v>50</v>
      </c>
      <c r="L458" s="8" t="s">
        <v>51</v>
      </c>
      <c r="M458" s="8" t="s">
        <v>52</v>
      </c>
      <c r="N458" s="8" t="s">
        <v>5981</v>
      </c>
      <c r="O458" s="8" t="s">
        <v>707</v>
      </c>
      <c r="P458" s="8" t="s">
        <v>5982</v>
      </c>
      <c r="Q458" s="13" t="s">
        <v>5983</v>
      </c>
      <c r="R458" s="8" t="s">
        <v>5984</v>
      </c>
      <c r="S458" s="3">
        <v>1483</v>
      </c>
      <c r="T458" s="3">
        <v>1</v>
      </c>
      <c r="U458" s="14" t="str">
        <f t="shared" ca="1" si="59"/>
        <v>percona.com</v>
      </c>
      <c r="V458" s="15" t="str">
        <f t="shared" ca="1" si="60"/>
        <v>domains = domains.concat("percona.com");</v>
      </c>
      <c r="W458">
        <f>VLOOKUP(C458,'Copy of Pivot Position'!A:C,3,FALSE)</f>
        <v>10</v>
      </c>
      <c r="X458">
        <f>IF(D458="","",COUNTIF($D$1:D457,D458))</f>
        <v>0</v>
      </c>
      <c r="Y458">
        <f>IF(F458="","",COUNTIF($F$1:F458,F458))</f>
        <v>1</v>
      </c>
      <c r="AA458" s="16">
        <f t="shared" si="61"/>
        <v>0.54</v>
      </c>
      <c r="AB458" s="16"/>
    </row>
    <row r="459" spans="1:28" ht="16" x14ac:dyDescent="0.2">
      <c r="A459" s="8" t="s">
        <v>1203</v>
      </c>
      <c r="B459" s="8" t="s">
        <v>7979</v>
      </c>
      <c r="C459" s="8" t="s">
        <v>180</v>
      </c>
      <c r="D459" s="8" t="s">
        <v>7980</v>
      </c>
      <c r="E459" s="8" t="s">
        <v>7981</v>
      </c>
      <c r="F459" s="12" t="s">
        <v>7982</v>
      </c>
      <c r="G459" s="8" t="s">
        <v>46</v>
      </c>
      <c r="H459" s="3">
        <v>158</v>
      </c>
      <c r="I459" s="12" t="s">
        <v>7983</v>
      </c>
      <c r="J459" s="13" t="s">
        <v>7984</v>
      </c>
      <c r="K459" s="8" t="s">
        <v>50</v>
      </c>
      <c r="L459" s="8" t="s">
        <v>51</v>
      </c>
      <c r="M459" s="8" t="s">
        <v>52</v>
      </c>
      <c r="N459" s="8" t="s">
        <v>73</v>
      </c>
      <c r="O459" s="8" t="s">
        <v>54</v>
      </c>
      <c r="P459" s="8" t="s">
        <v>7985</v>
      </c>
      <c r="Q459" s="13" t="s">
        <v>75</v>
      </c>
      <c r="R459" s="8" t="s">
        <v>7986</v>
      </c>
      <c r="S459" s="3">
        <v>2194</v>
      </c>
      <c r="T459" s="3">
        <v>1</v>
      </c>
      <c r="U459" s="14" t="str">
        <f t="shared" ca="1" si="59"/>
        <v>percona.com</v>
      </c>
      <c r="V459" s="15" t="str">
        <f t="shared" ca="1" si="60"/>
        <v>domains = domains.concat("percona.com");</v>
      </c>
      <c r="W459">
        <f>VLOOKUP(C459,'Copy of Pivot Position'!A:C,3,FALSE)</f>
        <v>10</v>
      </c>
      <c r="X459">
        <f>IF(D459="","",COUNTIF($D$1:D458,D459))</f>
        <v>0</v>
      </c>
      <c r="Y459">
        <f>IF(F459="","",COUNTIF($F$1:F459,F459))</f>
        <v>1</v>
      </c>
      <c r="AA459" s="16">
        <f t="shared" si="61"/>
        <v>0.54</v>
      </c>
      <c r="AB459" s="16"/>
    </row>
    <row r="460" spans="1:28" ht="16" x14ac:dyDescent="0.2">
      <c r="A460" s="8" t="s">
        <v>398</v>
      </c>
      <c r="B460" s="8" t="s">
        <v>1296</v>
      </c>
      <c r="C460" s="8" t="s">
        <v>42</v>
      </c>
      <c r="D460" s="8" t="s">
        <v>7987</v>
      </c>
      <c r="E460" s="8" t="s">
        <v>7988</v>
      </c>
      <c r="F460" s="12" t="s">
        <v>7989</v>
      </c>
      <c r="G460" s="8" t="s">
        <v>49</v>
      </c>
      <c r="H460" s="3">
        <v>158</v>
      </c>
      <c r="I460" s="12" t="s">
        <v>7990</v>
      </c>
      <c r="J460" s="13" t="s">
        <v>6127</v>
      </c>
      <c r="K460" s="8" t="s">
        <v>50</v>
      </c>
      <c r="L460" s="8" t="s">
        <v>51</v>
      </c>
      <c r="M460" s="8" t="s">
        <v>52</v>
      </c>
      <c r="N460" s="8" t="s">
        <v>108</v>
      </c>
      <c r="O460" s="8" t="s">
        <v>54</v>
      </c>
      <c r="P460" s="8" t="s">
        <v>7991</v>
      </c>
      <c r="Q460" s="13" t="s">
        <v>110</v>
      </c>
      <c r="R460" s="8" t="s">
        <v>7992</v>
      </c>
      <c r="S460" s="3">
        <v>2467</v>
      </c>
      <c r="T460" s="3">
        <v>1</v>
      </c>
      <c r="U460" s="14" t="str">
        <f t="shared" ca="1" si="59"/>
        <v>percona.com</v>
      </c>
      <c r="V460" s="15" t="str">
        <f t="shared" ca="1" si="60"/>
        <v>domains = domains.concat("percona.com");</v>
      </c>
      <c r="W460">
        <f>VLOOKUP(C460,'Copy of Pivot Position'!A:C,3,FALSE)</f>
        <v>10</v>
      </c>
      <c r="X460">
        <f>IF(D460="","",COUNTIF($D$1:D459,D460))</f>
        <v>0</v>
      </c>
      <c r="Y460">
        <f>IF(F460="","",COUNTIF($F$1:F460,F460))</f>
        <v>1</v>
      </c>
      <c r="AA460" s="16">
        <f t="shared" si="61"/>
        <v>0.54</v>
      </c>
      <c r="AB460" s="16"/>
    </row>
    <row r="461" spans="1:28" ht="16" x14ac:dyDescent="0.2">
      <c r="A461" s="8" t="s">
        <v>2176</v>
      </c>
      <c r="B461" s="8" t="s">
        <v>7288</v>
      </c>
      <c r="C461" s="8" t="s">
        <v>304</v>
      </c>
      <c r="D461" s="8" t="s">
        <v>7993</v>
      </c>
      <c r="E461" s="8" t="s">
        <v>7994</v>
      </c>
      <c r="F461" s="12" t="s">
        <v>7995</v>
      </c>
      <c r="G461" s="8" t="s">
        <v>434</v>
      </c>
      <c r="H461" s="3">
        <v>762</v>
      </c>
      <c r="I461" s="12" t="s">
        <v>7996</v>
      </c>
      <c r="J461" s="13" t="s">
        <v>7997</v>
      </c>
      <c r="K461" s="8" t="s">
        <v>50</v>
      </c>
      <c r="L461" s="8" t="s">
        <v>120</v>
      </c>
      <c r="M461" s="8" t="s">
        <v>52</v>
      </c>
      <c r="N461" s="8" t="s">
        <v>7998</v>
      </c>
      <c r="O461" s="8" t="s">
        <v>369</v>
      </c>
      <c r="P461" s="8" t="s">
        <v>7999</v>
      </c>
      <c r="Q461" s="13" t="s">
        <v>8000</v>
      </c>
      <c r="R461" s="8" t="s">
        <v>8001</v>
      </c>
      <c r="S461" s="3">
        <v>644</v>
      </c>
      <c r="T461" s="3">
        <v>2</v>
      </c>
      <c r="U461" s="14" t="str">
        <f t="shared" ca="1" si="59"/>
        <v>percona.com</v>
      </c>
      <c r="V461" s="15" t="str">
        <f t="shared" ca="1" si="60"/>
        <v>domains = domains.concat("percona.com");</v>
      </c>
      <c r="W461">
        <f>VLOOKUP(C461,'Copy of Pivot Position'!A:C,3,FALSE)</f>
        <v>9</v>
      </c>
      <c r="X461">
        <f>IF(D461="","",COUNTIF($D$1:D460,D461))</f>
        <v>0</v>
      </c>
      <c r="Y461">
        <f>IF(F461="","",COUNTIF($F$1:F461,F461))</f>
        <v>1</v>
      </c>
      <c r="AA461" s="16">
        <f t="shared" si="61"/>
        <v>0.53600000000000003</v>
      </c>
      <c r="AB461" s="16"/>
    </row>
    <row r="462" spans="1:28" ht="16" x14ac:dyDescent="0.2">
      <c r="A462" s="8" t="s">
        <v>8002</v>
      </c>
      <c r="B462" s="8" t="s">
        <v>8003</v>
      </c>
      <c r="C462" s="8" t="s">
        <v>42</v>
      </c>
      <c r="D462" s="8" t="s">
        <v>8004</v>
      </c>
      <c r="E462" s="8" t="s">
        <v>7971</v>
      </c>
      <c r="F462" s="12" t="s">
        <v>7972</v>
      </c>
      <c r="G462" s="8" t="s">
        <v>49</v>
      </c>
      <c r="H462" s="3">
        <v>761</v>
      </c>
      <c r="I462" s="12" t="s">
        <v>8005</v>
      </c>
      <c r="J462" s="13" t="s">
        <v>8006</v>
      </c>
      <c r="K462" s="8" t="s">
        <v>50</v>
      </c>
      <c r="L462" s="8" t="s">
        <v>51</v>
      </c>
      <c r="M462" s="8" t="s">
        <v>52</v>
      </c>
      <c r="N462" s="8" t="s">
        <v>2571</v>
      </c>
      <c r="O462" s="8" t="s">
        <v>54</v>
      </c>
      <c r="P462" s="8" t="s">
        <v>7975</v>
      </c>
      <c r="Q462" s="13" t="s">
        <v>2573</v>
      </c>
      <c r="R462" s="8" t="s">
        <v>7976</v>
      </c>
      <c r="S462" s="3">
        <v>2550</v>
      </c>
      <c r="T462" s="3">
        <v>1</v>
      </c>
      <c r="U462" s="14" t="str">
        <f t="shared" ca="1" si="59"/>
        <v>percona.com</v>
      </c>
      <c r="V462" s="15" t="str">
        <f t="shared" ca="1" si="60"/>
        <v>domains = domains.concat("percona.com");</v>
      </c>
      <c r="W462">
        <f>VLOOKUP(C462,'Copy of Pivot Position'!A:C,3,FALSE)</f>
        <v>10</v>
      </c>
      <c r="X462">
        <f>IF(D462="","",COUNTIF($D$1:D461,D462))</f>
        <v>0</v>
      </c>
      <c r="Y462">
        <f>IF(F462="","",COUNTIF($F$1:F462,F462))</f>
        <v>2</v>
      </c>
      <c r="AA462" s="16">
        <f t="shared" si="61"/>
        <v>0.53800000000000003</v>
      </c>
      <c r="AB462" s="16"/>
    </row>
    <row r="463" spans="1:28" ht="16" x14ac:dyDescent="0.2">
      <c r="A463" s="8" t="s">
        <v>3941</v>
      </c>
      <c r="B463" s="8" t="s">
        <v>3942</v>
      </c>
      <c r="C463" s="8" t="s">
        <v>42</v>
      </c>
      <c r="D463" s="8" t="s">
        <v>3943</v>
      </c>
      <c r="E463" s="12" t="s">
        <v>3944</v>
      </c>
      <c r="F463" s="12" t="s">
        <v>3670</v>
      </c>
      <c r="G463" s="8" t="s">
        <v>49</v>
      </c>
      <c r="H463" s="3">
        <v>157</v>
      </c>
      <c r="I463" s="12" t="s">
        <v>3946</v>
      </c>
      <c r="J463" s="13" t="s">
        <v>3947</v>
      </c>
      <c r="K463" s="8" t="s">
        <v>50</v>
      </c>
      <c r="L463" s="8" t="s">
        <v>51</v>
      </c>
      <c r="M463" s="8" t="s">
        <v>52</v>
      </c>
      <c r="N463" s="8" t="s">
        <v>3843</v>
      </c>
      <c r="O463" s="8" t="s">
        <v>3948</v>
      </c>
      <c r="P463" s="8" t="s">
        <v>3949</v>
      </c>
      <c r="Q463" s="13" t="s">
        <v>3950</v>
      </c>
      <c r="R463" s="8" t="s">
        <v>3951</v>
      </c>
      <c r="S463" s="3">
        <v>1294</v>
      </c>
      <c r="T463" s="3">
        <v>1</v>
      </c>
      <c r="U463" s="14" t="str">
        <f t="shared" ca="1" si="59"/>
        <v>percona.com</v>
      </c>
      <c r="V463" s="15" t="str">
        <f t="shared" ca="1" si="60"/>
        <v>domains = domains.concat("percona.com");</v>
      </c>
      <c r="W463">
        <f>VLOOKUP(C463,'Copy of Pivot Position'!A:C,3,FALSE)</f>
        <v>10</v>
      </c>
      <c r="X463">
        <f>IF(D463="","",COUNTIF($D$1:D462,D463))</f>
        <v>0</v>
      </c>
      <c r="Y463">
        <f>IF(F463="","",COUNTIF($F$1:F463,F463))</f>
        <v>1</v>
      </c>
      <c r="AA463" s="16">
        <f t="shared" si="61"/>
        <v>0.53600000000000003</v>
      </c>
      <c r="AB463" s="16"/>
    </row>
    <row r="464" spans="1:28" ht="16" x14ac:dyDescent="0.2">
      <c r="A464" s="8" t="s">
        <v>3149</v>
      </c>
      <c r="B464" s="8" t="s">
        <v>3234</v>
      </c>
      <c r="C464" s="8" t="s">
        <v>42</v>
      </c>
      <c r="D464" s="8" t="s">
        <v>3236</v>
      </c>
      <c r="E464" s="8" t="s">
        <v>3237</v>
      </c>
      <c r="F464" s="12" t="s">
        <v>3002</v>
      </c>
      <c r="G464" s="8" t="s">
        <v>49</v>
      </c>
      <c r="H464" s="3">
        <v>768</v>
      </c>
      <c r="I464" s="12" t="s">
        <v>3241</v>
      </c>
      <c r="J464" s="13" t="s">
        <v>3242</v>
      </c>
      <c r="K464" s="8" t="s">
        <v>50</v>
      </c>
      <c r="L464" s="8" t="s">
        <v>120</v>
      </c>
      <c r="M464" s="8" t="s">
        <v>52</v>
      </c>
      <c r="N464" s="8" t="s">
        <v>3245</v>
      </c>
      <c r="O464" s="8" t="s">
        <v>1129</v>
      </c>
      <c r="P464" s="8" t="s">
        <v>3246</v>
      </c>
      <c r="Q464" s="13" t="s">
        <v>3247</v>
      </c>
      <c r="R464" s="8" t="s">
        <v>3248</v>
      </c>
      <c r="S464" s="3">
        <v>1236</v>
      </c>
      <c r="T464" s="3">
        <v>1</v>
      </c>
      <c r="U464" s="14" t="str">
        <f t="shared" ca="1" si="59"/>
        <v>percona.com</v>
      </c>
      <c r="V464" s="15" t="str">
        <f t="shared" ca="1" si="60"/>
        <v>domains = domains.concat("percona.com");</v>
      </c>
      <c r="W464">
        <f>VLOOKUP(C464,'Copy of Pivot Position'!A:C,3,FALSE)</f>
        <v>10</v>
      </c>
      <c r="X464">
        <f>IF(D464="","",COUNTIF($D$1:D463,D464))</f>
        <v>0</v>
      </c>
      <c r="Y464">
        <f>IF(F464="","",COUNTIF($F$1:F464,F464))</f>
        <v>1</v>
      </c>
      <c r="AA464" s="16">
        <f t="shared" si="61"/>
        <v>0.53600000000000003</v>
      </c>
      <c r="AB464" s="16"/>
    </row>
    <row r="465" spans="1:28" ht="16" x14ac:dyDescent="0.2">
      <c r="A465" s="8" t="s">
        <v>5864</v>
      </c>
      <c r="B465" s="8" t="s">
        <v>8007</v>
      </c>
      <c r="C465" s="8" t="s">
        <v>42</v>
      </c>
      <c r="D465" s="8" t="s">
        <v>8008</v>
      </c>
      <c r="E465" s="8" t="s">
        <v>8009</v>
      </c>
      <c r="F465" s="12" t="s">
        <v>8010</v>
      </c>
      <c r="G465" s="8" t="s">
        <v>148</v>
      </c>
      <c r="H465" s="3">
        <v>778</v>
      </c>
      <c r="I465" s="12" t="s">
        <v>8011</v>
      </c>
      <c r="J465" s="13" t="s">
        <v>8012</v>
      </c>
      <c r="K465" s="8" t="s">
        <v>50</v>
      </c>
      <c r="L465" s="8" t="s">
        <v>51</v>
      </c>
      <c r="M465" s="8" t="s">
        <v>52</v>
      </c>
      <c r="N465" s="8" t="s">
        <v>518</v>
      </c>
      <c r="O465" s="8" t="s">
        <v>54</v>
      </c>
      <c r="P465" s="8" t="s">
        <v>8013</v>
      </c>
      <c r="Q465" s="13" t="s">
        <v>520</v>
      </c>
      <c r="R465" s="8" t="s">
        <v>8014</v>
      </c>
      <c r="S465" s="3">
        <v>2455</v>
      </c>
      <c r="T465" s="3">
        <v>1</v>
      </c>
      <c r="U465" s="14" t="str">
        <f t="shared" ca="1" si="59"/>
        <v>percona.com</v>
      </c>
      <c r="V465" s="17" t="str">
        <f t="shared" ca="1" si="60"/>
        <v>domains = domains.concat("percona.com");</v>
      </c>
      <c r="W465">
        <f>VLOOKUP(C465,'Copy of Pivot Position'!A:C,3,FALSE)</f>
        <v>10</v>
      </c>
      <c r="X465">
        <f>IF(D465="","",COUNTIF($D$1:D464,D465))</f>
        <v>0</v>
      </c>
      <c r="Y465">
        <f>IF(F465="","",COUNTIF($F$1:F465,F465))</f>
        <v>1</v>
      </c>
      <c r="AA465" s="16">
        <f t="shared" si="61"/>
        <v>0.53200000000000003</v>
      </c>
      <c r="AB465" s="16"/>
    </row>
    <row r="466" spans="1:28" ht="16" x14ac:dyDescent="0.2">
      <c r="A466" s="8" t="s">
        <v>428</v>
      </c>
      <c r="B466" s="8" t="s">
        <v>1718</v>
      </c>
      <c r="C466" s="8" t="s">
        <v>1719</v>
      </c>
      <c r="D466" s="8" t="s">
        <v>1720</v>
      </c>
      <c r="E466" s="8" t="s">
        <v>1721</v>
      </c>
      <c r="F466" s="12" t="s">
        <v>1571</v>
      </c>
      <c r="G466" s="8" t="s">
        <v>1726</v>
      </c>
      <c r="H466" s="3">
        <v>780</v>
      </c>
      <c r="I466" s="12" t="s">
        <v>1728</v>
      </c>
      <c r="J466" s="13" t="s">
        <v>1729</v>
      </c>
      <c r="K466" s="8" t="s">
        <v>50</v>
      </c>
      <c r="L466" s="8" t="s">
        <v>120</v>
      </c>
      <c r="M466" s="8" t="s">
        <v>52</v>
      </c>
      <c r="N466" s="8" t="s">
        <v>1732</v>
      </c>
      <c r="O466" s="8" t="s">
        <v>84</v>
      </c>
      <c r="P466" s="8" t="s">
        <v>1733</v>
      </c>
      <c r="Q466" s="13" t="s">
        <v>1734</v>
      </c>
      <c r="R466" s="8" t="s">
        <v>222</v>
      </c>
      <c r="S466" s="3">
        <v>1125</v>
      </c>
      <c r="T466" s="3">
        <v>1</v>
      </c>
      <c r="U466" s="14" t="str">
        <f t="shared" ca="1" si="59"/>
        <v>percona.com</v>
      </c>
      <c r="V466" s="17" t="str">
        <f t="shared" ca="1" si="60"/>
        <v>domains = domains.concat("percona.com");</v>
      </c>
      <c r="W466">
        <f>VLOOKUP(C466,'Copy of Pivot Position'!A:C,3,FALSE)</f>
        <v>9</v>
      </c>
      <c r="X466">
        <f>IF(D466="","",COUNTIF($D$1:D465,D466))</f>
        <v>0</v>
      </c>
      <c r="Y466">
        <f>IF(F466="","",COUNTIF($F$1:F466,F466))</f>
        <v>1</v>
      </c>
      <c r="AA466" s="16">
        <f t="shared" si="61"/>
        <v>0.53</v>
      </c>
      <c r="AB466" s="16"/>
    </row>
    <row r="467" spans="1:28" ht="16" x14ac:dyDescent="0.2">
      <c r="A467" s="8" t="s">
        <v>3154</v>
      </c>
      <c r="B467" s="8" t="s">
        <v>2022</v>
      </c>
      <c r="C467" s="8" t="s">
        <v>42</v>
      </c>
      <c r="D467" s="8" t="s">
        <v>3155</v>
      </c>
      <c r="E467" s="8" t="s">
        <v>3156</v>
      </c>
      <c r="F467" s="12" t="s">
        <v>2931</v>
      </c>
      <c r="G467" s="8" t="s">
        <v>49</v>
      </c>
      <c r="H467" s="3">
        <v>156</v>
      </c>
      <c r="I467" s="12" t="s">
        <v>3158</v>
      </c>
      <c r="J467" s="13" t="s">
        <v>3159</v>
      </c>
      <c r="K467" s="8" t="s">
        <v>50</v>
      </c>
      <c r="L467" s="8" t="s">
        <v>51</v>
      </c>
      <c r="M467" s="8" t="s">
        <v>52</v>
      </c>
      <c r="N467" s="8" t="s">
        <v>242</v>
      </c>
      <c r="O467" s="8" t="s">
        <v>54</v>
      </c>
      <c r="P467" s="8" t="s">
        <v>3160</v>
      </c>
      <c r="Q467" s="13" t="s">
        <v>244</v>
      </c>
      <c r="R467" s="8" t="s">
        <v>3161</v>
      </c>
      <c r="S467" s="3">
        <v>1230</v>
      </c>
      <c r="T467" s="3">
        <v>1</v>
      </c>
      <c r="U467" s="14" t="str">
        <f t="shared" ca="1" si="59"/>
        <v>percona.com</v>
      </c>
      <c r="V467" s="17" t="str">
        <f t="shared" ca="1" si="60"/>
        <v>domains = domains.concat("percona.com");</v>
      </c>
      <c r="W467">
        <f>VLOOKUP(C467,'Copy of Pivot Position'!A:C,3,FALSE)</f>
        <v>10</v>
      </c>
      <c r="X467">
        <f>IF(D467="","",COUNTIF($D$1:D466,D467))</f>
        <v>0</v>
      </c>
      <c r="Y467">
        <f>IF(F467="","",COUNTIF($F$1:F467,F467))</f>
        <v>1</v>
      </c>
      <c r="AA467" s="16">
        <f t="shared" si="61"/>
        <v>0.52800000000000002</v>
      </c>
      <c r="AB467" s="16"/>
    </row>
    <row r="468" spans="1:28" ht="16" x14ac:dyDescent="0.2">
      <c r="A468" s="8" t="s">
        <v>2610</v>
      </c>
      <c r="B468" s="8" t="s">
        <v>6496</v>
      </c>
      <c r="C468" s="8" t="s">
        <v>42</v>
      </c>
      <c r="D468" s="8" t="s">
        <v>6497</v>
      </c>
      <c r="E468" s="8" t="s">
        <v>6498</v>
      </c>
      <c r="F468" s="12" t="s">
        <v>6066</v>
      </c>
      <c r="G468" s="8" t="s">
        <v>49</v>
      </c>
      <c r="H468" s="3">
        <v>156</v>
      </c>
      <c r="I468" s="12" t="s">
        <v>6500</v>
      </c>
      <c r="J468" s="13" t="s">
        <v>6501</v>
      </c>
      <c r="K468" s="8" t="s">
        <v>50</v>
      </c>
      <c r="L468" s="8" t="s">
        <v>51</v>
      </c>
      <c r="M468" s="8" t="s">
        <v>52</v>
      </c>
      <c r="N468" s="8" t="s">
        <v>73</v>
      </c>
      <c r="O468" s="8" t="s">
        <v>369</v>
      </c>
      <c r="P468" s="8" t="s">
        <v>6502</v>
      </c>
      <c r="Q468" s="13" t="s">
        <v>268</v>
      </c>
      <c r="R468" s="8" t="s">
        <v>6503</v>
      </c>
      <c r="S468" s="3">
        <v>1531</v>
      </c>
      <c r="T468" s="3">
        <v>1</v>
      </c>
      <c r="U468" s="14" t="str">
        <f t="shared" ca="1" si="59"/>
        <v>percona.com</v>
      </c>
      <c r="V468" s="17" t="str">
        <f t="shared" ca="1" si="60"/>
        <v>domains = domains.concat("percona.com");</v>
      </c>
      <c r="W468">
        <f>VLOOKUP(C468,'Copy of Pivot Position'!A:C,3,FALSE)</f>
        <v>10</v>
      </c>
      <c r="X468">
        <f>IF(D468="","",COUNTIF($D$1:D467,D468))</f>
        <v>0</v>
      </c>
      <c r="Y468">
        <f>IF(F468="","",COUNTIF($F$1:F468,F468))</f>
        <v>1</v>
      </c>
      <c r="AA468" s="16">
        <f t="shared" si="61"/>
        <v>0.52800000000000002</v>
      </c>
      <c r="AB468" s="16"/>
    </row>
    <row r="469" spans="1:28" ht="16" x14ac:dyDescent="0.2">
      <c r="A469" s="8" t="s">
        <v>1243</v>
      </c>
      <c r="B469" s="8" t="s">
        <v>8015</v>
      </c>
      <c r="C469" s="8" t="s">
        <v>42</v>
      </c>
      <c r="D469" s="8" t="s">
        <v>8016</v>
      </c>
      <c r="E469" s="8" t="s">
        <v>8017</v>
      </c>
      <c r="F469" s="12" t="s">
        <v>8018</v>
      </c>
      <c r="G469" s="8" t="s">
        <v>6106</v>
      </c>
      <c r="H469" s="3">
        <v>156</v>
      </c>
      <c r="I469" s="12" t="s">
        <v>8019</v>
      </c>
      <c r="J469" s="13" t="s">
        <v>8020</v>
      </c>
      <c r="K469" s="8" t="s">
        <v>50</v>
      </c>
      <c r="L469" s="8" t="s">
        <v>120</v>
      </c>
      <c r="M469" s="8" t="s">
        <v>52</v>
      </c>
      <c r="N469" s="8" t="s">
        <v>5319</v>
      </c>
      <c r="O469" s="8" t="s">
        <v>3109</v>
      </c>
      <c r="P469" s="8" t="s">
        <v>8021</v>
      </c>
      <c r="Q469" s="13" t="s">
        <v>5321</v>
      </c>
      <c r="R469" s="8" t="s">
        <v>222</v>
      </c>
      <c r="S469" s="3">
        <v>2607</v>
      </c>
      <c r="T469" s="3">
        <v>1</v>
      </c>
      <c r="U469" s="14" t="str">
        <f t="shared" ca="1" si="59"/>
        <v>percona.com</v>
      </c>
      <c r="V469" s="17" t="str">
        <f t="shared" ca="1" si="60"/>
        <v>domains = domains.concat("percona.com");</v>
      </c>
      <c r="W469">
        <f>VLOOKUP(C469,'Copy of Pivot Position'!A:C,3,FALSE)</f>
        <v>10</v>
      </c>
      <c r="X469">
        <f>IF(D469="","",COUNTIF($D$1:D468,D469))</f>
        <v>0</v>
      </c>
      <c r="Y469">
        <f>IF(F469="","",COUNTIF($F$1:F469,F469))</f>
        <v>1</v>
      </c>
      <c r="AA469" s="16">
        <f t="shared" si="61"/>
        <v>0.52800000000000002</v>
      </c>
      <c r="AB469" s="16"/>
    </row>
    <row r="470" spans="1:28" ht="13" x14ac:dyDescent="0.15">
      <c r="A470" s="8" t="s">
        <v>8022</v>
      </c>
      <c r="B470" s="8" t="s">
        <v>8023</v>
      </c>
      <c r="C470" s="8" t="s">
        <v>42</v>
      </c>
      <c r="D470" s="8" t="s">
        <v>8024</v>
      </c>
      <c r="E470" s="8" t="s">
        <v>8025</v>
      </c>
      <c r="F470" s="12" t="s">
        <v>8026</v>
      </c>
      <c r="G470" s="8" t="s">
        <v>49</v>
      </c>
      <c r="H470" s="3">
        <v>156</v>
      </c>
      <c r="I470" s="12" t="s">
        <v>8027</v>
      </c>
      <c r="J470" s="13" t="s">
        <v>8028</v>
      </c>
      <c r="K470" s="8" t="s">
        <v>50</v>
      </c>
      <c r="L470" s="8" t="s">
        <v>51</v>
      </c>
      <c r="M470" s="8" t="s">
        <v>52</v>
      </c>
      <c r="N470" s="8" t="s">
        <v>462</v>
      </c>
      <c r="O470" s="8" t="s">
        <v>54</v>
      </c>
      <c r="P470" s="8" t="s">
        <v>8029</v>
      </c>
      <c r="Q470" s="13" t="s">
        <v>2600</v>
      </c>
      <c r="R470" s="8" t="s">
        <v>8030</v>
      </c>
      <c r="S470" s="3">
        <v>971</v>
      </c>
      <c r="T470" s="3">
        <v>2</v>
      </c>
      <c r="V470" s="18"/>
      <c r="W470">
        <f>VLOOKUP(C470,'Copy of Pivot Position'!A:C,3,FALSE)</f>
        <v>10</v>
      </c>
      <c r="X470">
        <f>IF(D470="","",COUNTIF($D$1:D469,D470))</f>
        <v>0</v>
      </c>
      <c r="Y470">
        <f>IF(F470="","",COUNTIF($F$1:F470,F470))</f>
        <v>1</v>
      </c>
      <c r="AA470" s="16">
        <f t="shared" si="61"/>
        <v>0.52800000000000002</v>
      </c>
      <c r="AB470" s="16"/>
    </row>
    <row r="471" spans="1:28" ht="16" x14ac:dyDescent="0.2">
      <c r="A471" s="8" t="s">
        <v>2075</v>
      </c>
      <c r="B471" s="8" t="s">
        <v>6263</v>
      </c>
      <c r="C471" s="8" t="s">
        <v>42</v>
      </c>
      <c r="D471" s="8" t="s">
        <v>6264</v>
      </c>
      <c r="E471" s="8" t="s">
        <v>6265</v>
      </c>
      <c r="F471" s="12" t="s">
        <v>5844</v>
      </c>
      <c r="G471" s="8" t="s">
        <v>70</v>
      </c>
      <c r="H471" s="3">
        <v>154</v>
      </c>
      <c r="I471" s="12" t="s">
        <v>6267</v>
      </c>
      <c r="J471" s="13" t="s">
        <v>6268</v>
      </c>
      <c r="K471" s="8" t="s">
        <v>50</v>
      </c>
      <c r="L471" s="8" t="s">
        <v>120</v>
      </c>
      <c r="M471" s="8" t="s">
        <v>222</v>
      </c>
      <c r="N471" s="8" t="s">
        <v>222</v>
      </c>
      <c r="O471" s="8" t="s">
        <v>222</v>
      </c>
      <c r="P471" s="8" t="s">
        <v>222</v>
      </c>
      <c r="Q471" s="8" t="s">
        <v>222</v>
      </c>
      <c r="R471" s="8" t="s">
        <v>222</v>
      </c>
      <c r="S471" s="3">
        <v>1510</v>
      </c>
      <c r="T471" s="3">
        <v>1</v>
      </c>
      <c r="U471" s="14" t="str">
        <f ca="1">IFERROR(__xludf.DUMMYFUNCTION("lower( trim ( (REGEXEXTRACT(D471,""^(?:https?:\/\/)?(?:[^@\n]+@)?(?:www\.)?([^:\/\n]+)""))))"),"integraconnect.com")</f>
        <v>integraconnect.com</v>
      </c>
      <c r="V471" s="15" t="str">
        <f ca="1">IF(LEN(TRIM(D471))= 0,"",CONCATENATE("domains = domains.concat(", CHAR(34), U471, CHAR(34), ");"))</f>
        <v>domains = domains.concat("integraconnect.com");</v>
      </c>
      <c r="W471">
        <f>VLOOKUP(C471,'Copy of Pivot Position'!A:C,3,FALSE)</f>
        <v>10</v>
      </c>
      <c r="X471">
        <f>IF(D471="","",COUNTIF($D$1:D470,D471))</f>
        <v>0</v>
      </c>
      <c r="Y471">
        <f>IF(F471="","",COUNTIF($F$1:F471,F471))</f>
        <v>1</v>
      </c>
      <c r="AA471" s="16">
        <f t="shared" si="61"/>
        <v>0.52800000000000002</v>
      </c>
      <c r="AB471" s="16"/>
    </row>
    <row r="472" spans="1:28" ht="16" x14ac:dyDescent="0.2">
      <c r="A472" s="8" t="s">
        <v>476</v>
      </c>
      <c r="B472" s="8" t="s">
        <v>3132</v>
      </c>
      <c r="C472" s="8" t="s">
        <v>3608</v>
      </c>
      <c r="D472" s="8" t="s">
        <v>3609</v>
      </c>
      <c r="E472" s="8" t="s">
        <v>3610</v>
      </c>
      <c r="F472" s="12" t="s">
        <v>3342</v>
      </c>
      <c r="G472" s="8" t="s">
        <v>70</v>
      </c>
      <c r="H472" s="3">
        <v>795</v>
      </c>
      <c r="I472" s="12" t="s">
        <v>3612</v>
      </c>
      <c r="J472" s="13" t="s">
        <v>3613</v>
      </c>
      <c r="K472" s="8" t="s">
        <v>50</v>
      </c>
      <c r="L472" s="8" t="s">
        <v>120</v>
      </c>
      <c r="M472" s="8" t="s">
        <v>52</v>
      </c>
      <c r="N472" s="8" t="s">
        <v>1137</v>
      </c>
      <c r="O472" s="8" t="s">
        <v>54</v>
      </c>
      <c r="P472" s="8" t="s">
        <v>3614</v>
      </c>
      <c r="Q472" s="13" t="s">
        <v>1139</v>
      </c>
      <c r="R472" s="8" t="s">
        <v>3615</v>
      </c>
      <c r="S472" s="3">
        <v>1265</v>
      </c>
      <c r="T472" s="3">
        <v>1</v>
      </c>
      <c r="U472" s="14" t="str">
        <f ca="1">IFERROR(__xludf.DUMMYFUNCTION("lower( trim ( (REGEXEXTRACT(D471,""^(?:https?:\/\/)?(?:[^@\n]+@)?(?:www\.)?([^:\/\n]+)""))))"),"integraconnect.com")</f>
        <v>integraconnect.com</v>
      </c>
      <c r="V472" s="15" t="str">
        <f ca="1">IF(LEN(TRIM(D472))= 0,"",CONCATENATE("domains = domains.concat(", CHAR(34), U472, CHAR(34), ");"))</f>
        <v>domains = domains.concat("integraconnect.com");</v>
      </c>
      <c r="W472">
        <f>VLOOKUP(C472,'Copy of Pivot Position'!A:C,3,FALSE)</f>
        <v>10</v>
      </c>
      <c r="X472">
        <f>IF(D472="","",COUNTIF($D$1:D471,D472))</f>
        <v>0</v>
      </c>
      <c r="Y472">
        <f>IF(F472="","",COUNTIF($F$1:F472,F472))</f>
        <v>1</v>
      </c>
      <c r="AA472" s="16">
        <f t="shared" si="61"/>
        <v>0.52400000000000002</v>
      </c>
      <c r="AB472" s="16"/>
    </row>
    <row r="473" spans="1:28" ht="16" x14ac:dyDescent="0.2">
      <c r="A473" s="8" t="s">
        <v>1352</v>
      </c>
      <c r="B473" s="8" t="s">
        <v>8031</v>
      </c>
      <c r="C473" s="8" t="s">
        <v>304</v>
      </c>
      <c r="D473" s="8" t="s">
        <v>8032</v>
      </c>
      <c r="E473" s="8" t="s">
        <v>8033</v>
      </c>
      <c r="F473" s="12" t="s">
        <v>8034</v>
      </c>
      <c r="G473" s="8" t="s">
        <v>49</v>
      </c>
      <c r="H473" s="3">
        <v>794</v>
      </c>
      <c r="I473" s="12" t="s">
        <v>8035</v>
      </c>
      <c r="J473" s="13" t="s">
        <v>8036</v>
      </c>
      <c r="K473" s="8" t="s">
        <v>50</v>
      </c>
      <c r="L473" s="8" t="s">
        <v>120</v>
      </c>
      <c r="M473" s="8" t="s">
        <v>52</v>
      </c>
      <c r="N473" s="8" t="s">
        <v>174</v>
      </c>
      <c r="O473" s="8" t="s">
        <v>175</v>
      </c>
      <c r="P473" s="8" t="s">
        <v>8037</v>
      </c>
      <c r="Q473" s="13" t="s">
        <v>8038</v>
      </c>
      <c r="R473" s="8" t="s">
        <v>8039</v>
      </c>
      <c r="S473" s="3">
        <v>179</v>
      </c>
      <c r="T473" s="3">
        <v>2</v>
      </c>
      <c r="U473" s="14" t="str">
        <f ca="1">IFERROR(__xludf.DUMMYFUNCTION("lower( trim ( (REGEXEXTRACT(D471,""^(?:https?:\/\/)?(?:[^@\n]+@)?(?:www\.)?([^:\/\n]+)""))))"),"integraconnect.com")</f>
        <v>integraconnect.com</v>
      </c>
      <c r="V473" s="15" t="str">
        <f ca="1">IF(LEN(TRIM(D473))= 0,"",CONCATENATE("domains = domains.concat(", CHAR(34), U473, CHAR(34), ");"))</f>
        <v>domains = domains.concat("integraconnect.com");</v>
      </c>
      <c r="W473">
        <f>VLOOKUP(C473,'Copy of Pivot Position'!A:C,3,FALSE)</f>
        <v>9</v>
      </c>
      <c r="X473">
        <f>IF(D473="","",COUNTIF($D$1:D472,D473))</f>
        <v>0</v>
      </c>
      <c r="Y473">
        <f>IF(F473="","",COUNTIF($F$1:F473,F473))</f>
        <v>1</v>
      </c>
      <c r="AA473" s="16">
        <f t="shared" si="61"/>
        <v>0.52600000000000002</v>
      </c>
      <c r="AB473" s="16"/>
    </row>
    <row r="474" spans="1:28" ht="16" x14ac:dyDescent="0.2">
      <c r="A474" s="8" t="s">
        <v>6553</v>
      </c>
      <c r="B474" s="8" t="s">
        <v>6554</v>
      </c>
      <c r="C474" s="8" t="s">
        <v>42</v>
      </c>
      <c r="D474" s="8" t="s">
        <v>6555</v>
      </c>
      <c r="E474" s="8" t="s">
        <v>6557</v>
      </c>
      <c r="F474" s="12" t="s">
        <v>6147</v>
      </c>
      <c r="G474" s="8" t="s">
        <v>46</v>
      </c>
      <c r="H474" s="3">
        <v>153</v>
      </c>
      <c r="I474" s="12" t="s">
        <v>6561</v>
      </c>
      <c r="J474" s="13" t="s">
        <v>6563</v>
      </c>
      <c r="K474" s="8" t="s">
        <v>50</v>
      </c>
      <c r="L474" s="8" t="s">
        <v>120</v>
      </c>
      <c r="M474" s="8" t="s">
        <v>52</v>
      </c>
      <c r="N474" s="8" t="s">
        <v>6565</v>
      </c>
      <c r="O474" s="8" t="s">
        <v>1014</v>
      </c>
      <c r="P474" s="8" t="s">
        <v>6566</v>
      </c>
      <c r="Q474" s="13" t="s">
        <v>6567</v>
      </c>
      <c r="R474" s="8" t="s">
        <v>6568</v>
      </c>
      <c r="S474" s="3">
        <v>1539</v>
      </c>
      <c r="T474" s="3">
        <v>1</v>
      </c>
      <c r="U474" s="14" t="str">
        <f ca="1">IFERROR(__xludf.DUMMYFUNCTION("lower( trim ( (REGEXEXTRACT(D471,""^(?:https?:\/\/)?(?:[^@\n]+@)?(?:www\.)?([^:\/\n]+)""))))"),"integraconnect.com")</f>
        <v>integraconnect.com</v>
      </c>
      <c r="V474" s="15" t="str">
        <f ca="1">IF(LEN(TRIM(D474))= 0,"",CONCATENATE("domains = domains.concat(", CHAR(34), U474, CHAR(34), ");"))</f>
        <v>domains = domains.concat("integraconnect.com");</v>
      </c>
      <c r="W474">
        <f>VLOOKUP(C474,'Copy of Pivot Position'!A:C,3,FALSE)</f>
        <v>10</v>
      </c>
      <c r="X474">
        <f>IF(D474="","",COUNTIF($D$1:D473,D474))</f>
        <v>0</v>
      </c>
      <c r="Y474">
        <f>IF(F474="","",COUNTIF($F$1:F474,F474))</f>
        <v>1</v>
      </c>
      <c r="AA474" s="16">
        <f t="shared" si="61"/>
        <v>0.52400000000000002</v>
      </c>
      <c r="AB474" s="16"/>
    </row>
    <row r="475" spans="1:28" ht="13" x14ac:dyDescent="0.15">
      <c r="A475" s="8" t="s">
        <v>1203</v>
      </c>
      <c r="B475" s="8" t="s">
        <v>8040</v>
      </c>
      <c r="C475" s="8" t="s">
        <v>8041</v>
      </c>
      <c r="D475" s="8" t="s">
        <v>8042</v>
      </c>
      <c r="E475" s="8" t="s">
        <v>8043</v>
      </c>
      <c r="F475" s="12" t="s">
        <v>8044</v>
      </c>
      <c r="G475" s="8" t="s">
        <v>70</v>
      </c>
      <c r="H475" s="3">
        <v>153</v>
      </c>
      <c r="I475" s="12" t="s">
        <v>8045</v>
      </c>
      <c r="J475" s="13" t="s">
        <v>8046</v>
      </c>
      <c r="K475" s="8" t="s">
        <v>50</v>
      </c>
      <c r="L475" s="8" t="s">
        <v>51</v>
      </c>
      <c r="M475" s="8" t="s">
        <v>52</v>
      </c>
      <c r="N475" s="8" t="s">
        <v>8047</v>
      </c>
      <c r="O475" s="8" t="s">
        <v>8048</v>
      </c>
      <c r="P475" s="8" t="s">
        <v>8049</v>
      </c>
      <c r="Q475" s="13" t="s">
        <v>8050</v>
      </c>
      <c r="R475" s="8" t="s">
        <v>8051</v>
      </c>
      <c r="S475" s="3">
        <v>828</v>
      </c>
      <c r="T475" s="3">
        <v>2</v>
      </c>
      <c r="V475" s="18"/>
      <c r="W475">
        <f>VLOOKUP(C475,'Copy of Pivot Position'!A:C,3,FALSE)</f>
        <v>10</v>
      </c>
      <c r="X475">
        <f>IF(D475="","",COUNTIF($D$1:D474,D475))</f>
        <v>0</v>
      </c>
      <c r="Y475">
        <f>IF(F475="","",COUNTIF($F$1:F475,F475))</f>
        <v>1</v>
      </c>
      <c r="AA475" s="16">
        <f t="shared" si="61"/>
        <v>0.52400000000000002</v>
      </c>
      <c r="AB475" s="16"/>
    </row>
    <row r="476" spans="1:28" ht="16" x14ac:dyDescent="0.2">
      <c r="A476" s="8" t="s">
        <v>398</v>
      </c>
      <c r="B476" s="8" t="s">
        <v>2820</v>
      </c>
      <c r="C476" s="8" t="s">
        <v>42</v>
      </c>
      <c r="D476" s="8" t="s">
        <v>8052</v>
      </c>
      <c r="E476" s="8" t="s">
        <v>8053</v>
      </c>
      <c r="F476" s="12" t="s">
        <v>8054</v>
      </c>
      <c r="G476" s="8" t="s">
        <v>425</v>
      </c>
      <c r="H476" s="3">
        <v>797</v>
      </c>
      <c r="I476" s="12" t="s">
        <v>8055</v>
      </c>
      <c r="J476" s="13" t="s">
        <v>8056</v>
      </c>
      <c r="K476" s="8" t="s">
        <v>50</v>
      </c>
      <c r="L476" s="8" t="s">
        <v>120</v>
      </c>
      <c r="M476" s="8" t="s">
        <v>52</v>
      </c>
      <c r="N476" s="8" t="s">
        <v>3758</v>
      </c>
      <c r="O476" s="8" t="s">
        <v>1983</v>
      </c>
      <c r="P476" s="8" t="s">
        <v>8057</v>
      </c>
      <c r="Q476" s="13" t="s">
        <v>8058</v>
      </c>
      <c r="R476" s="8" t="s">
        <v>8059</v>
      </c>
      <c r="S476" s="3">
        <v>2624</v>
      </c>
      <c r="T476" s="3">
        <v>1</v>
      </c>
      <c r="U476" s="14" t="str">
        <f t="shared" ref="U476:U481" ca="1" si="62">IFERROR(__xludf.DUMMYFUNCTION("lower( trim ( (REGEXEXTRACT(D476,""^(?:https?:\/\/)?(?:[^@\n]+@)?(?:www\.)?([^:\/\n]+)""))))"),"hobsons.com")</f>
        <v>hobsons.com</v>
      </c>
      <c r="V476" s="15" t="str">
        <f t="shared" ref="V476:V481" ca="1" si="63">IF(LEN(TRIM(D476))= 0,"",CONCATENATE("domains = domains.concat(", CHAR(34), U476, CHAR(34), ");"))</f>
        <v>domains = domains.concat("hobsons.com");</v>
      </c>
      <c r="W476">
        <f>VLOOKUP(C476,'Copy of Pivot Position'!A:C,3,FALSE)</f>
        <v>10</v>
      </c>
      <c r="X476">
        <f>IF(D476="","",COUNTIF($D$1:D475,D476))</f>
        <v>0</v>
      </c>
      <c r="Y476">
        <f>IF(F476="","",COUNTIF($F$1:F476,F476))</f>
        <v>1</v>
      </c>
      <c r="AA476" s="16">
        <f t="shared" si="61"/>
        <v>0.52400000000000002</v>
      </c>
      <c r="AB476" s="16"/>
    </row>
    <row r="477" spans="1:28" ht="16" x14ac:dyDescent="0.2">
      <c r="A477" s="8" t="s">
        <v>398</v>
      </c>
      <c r="B477" s="8" t="s">
        <v>8061</v>
      </c>
      <c r="C477" s="8" t="s">
        <v>42</v>
      </c>
      <c r="D477" s="8" t="s">
        <v>8062</v>
      </c>
      <c r="E477" s="8" t="s">
        <v>8063</v>
      </c>
      <c r="F477" s="12" t="s">
        <v>8064</v>
      </c>
      <c r="G477" s="8" t="s">
        <v>70</v>
      </c>
      <c r="H477" s="3">
        <v>799</v>
      </c>
      <c r="I477" s="12" t="s">
        <v>8065</v>
      </c>
      <c r="J477" s="13" t="s">
        <v>2378</v>
      </c>
      <c r="K477" s="8" t="s">
        <v>50</v>
      </c>
      <c r="L477" s="8" t="s">
        <v>51</v>
      </c>
      <c r="M477" s="8" t="s">
        <v>52</v>
      </c>
      <c r="N477" s="8" t="s">
        <v>242</v>
      </c>
      <c r="O477" s="8" t="s">
        <v>369</v>
      </c>
      <c r="P477" s="8" t="s">
        <v>8066</v>
      </c>
      <c r="Q477" s="13" t="s">
        <v>464</v>
      </c>
      <c r="R477" s="8" t="s">
        <v>8067</v>
      </c>
      <c r="S477" s="3">
        <v>2463</v>
      </c>
      <c r="T477" s="3">
        <v>1</v>
      </c>
      <c r="U477" s="14" t="str">
        <f t="shared" ca="1" si="62"/>
        <v>hobsons.com</v>
      </c>
      <c r="V477" s="15" t="str">
        <f t="shared" ca="1" si="63"/>
        <v>domains = domains.concat("hobsons.com");</v>
      </c>
      <c r="W477">
        <f>VLOOKUP(C477,'Copy of Pivot Position'!A:C,3,FALSE)</f>
        <v>10</v>
      </c>
      <c r="X477">
        <f>IF(D477="","",COUNTIF($D$1:D476,D477))</f>
        <v>0</v>
      </c>
      <c r="Y477">
        <f>IF(F477="","",COUNTIF($F$1:F477,F477))</f>
        <v>1</v>
      </c>
      <c r="AA477" s="16">
        <f t="shared" si="61"/>
        <v>0.52</v>
      </c>
      <c r="AB477" s="16"/>
    </row>
    <row r="478" spans="1:28" ht="16" x14ac:dyDescent="0.2">
      <c r="A478" s="8" t="s">
        <v>8068</v>
      </c>
      <c r="B478" s="8" t="s">
        <v>8069</v>
      </c>
      <c r="C478" s="8" t="s">
        <v>304</v>
      </c>
      <c r="D478" s="8" t="s">
        <v>8070</v>
      </c>
      <c r="E478" s="8" t="s">
        <v>8071</v>
      </c>
      <c r="F478" s="12" t="s">
        <v>8072</v>
      </c>
      <c r="G478" s="8" t="s">
        <v>49</v>
      </c>
      <c r="H478" s="3">
        <v>798</v>
      </c>
      <c r="I478" s="12" t="s">
        <v>8073</v>
      </c>
      <c r="J478" s="13" t="s">
        <v>8074</v>
      </c>
      <c r="K478" s="8" t="s">
        <v>50</v>
      </c>
      <c r="L478" s="8" t="s">
        <v>120</v>
      </c>
      <c r="M478" s="8" t="s">
        <v>52</v>
      </c>
      <c r="N478" s="8" t="s">
        <v>1052</v>
      </c>
      <c r="O478" s="8" t="s">
        <v>97</v>
      </c>
      <c r="P478" s="8" t="s">
        <v>8075</v>
      </c>
      <c r="Q478" s="13" t="s">
        <v>1055</v>
      </c>
      <c r="R478" s="8" t="s">
        <v>8076</v>
      </c>
      <c r="S478" s="3">
        <v>551</v>
      </c>
      <c r="T478" s="3">
        <v>2</v>
      </c>
      <c r="U478" s="14" t="str">
        <f t="shared" ca="1" si="62"/>
        <v>hobsons.com</v>
      </c>
      <c r="V478" s="17" t="str">
        <f t="shared" ca="1" si="63"/>
        <v>domains = domains.concat("hobsons.com");</v>
      </c>
      <c r="W478">
        <f>VLOOKUP(C478,'Copy of Pivot Position'!A:C,3,FALSE)</f>
        <v>9</v>
      </c>
      <c r="X478">
        <f>IF(D478="","",COUNTIF($D$1:D477,D478))</f>
        <v>0</v>
      </c>
      <c r="Y478">
        <f>IF(F478="","",COUNTIF($F$1:F478,F478))</f>
        <v>1</v>
      </c>
      <c r="AA478" s="16">
        <f t="shared" si="61"/>
        <v>0.52200000000000002</v>
      </c>
      <c r="AB478" s="16"/>
    </row>
    <row r="479" spans="1:28" ht="16" x14ac:dyDescent="0.2">
      <c r="A479" s="8" t="s">
        <v>214</v>
      </c>
      <c r="B479" s="8" t="s">
        <v>8077</v>
      </c>
      <c r="C479" s="8" t="s">
        <v>304</v>
      </c>
      <c r="D479" s="8" t="s">
        <v>8078</v>
      </c>
      <c r="E479" s="8" t="s">
        <v>8063</v>
      </c>
      <c r="F479" s="12" t="s">
        <v>8064</v>
      </c>
      <c r="G479" s="8" t="s">
        <v>70</v>
      </c>
      <c r="H479" s="3">
        <v>800</v>
      </c>
      <c r="I479" s="12" t="s">
        <v>8079</v>
      </c>
      <c r="J479" s="13" t="s">
        <v>8080</v>
      </c>
      <c r="K479" s="8" t="s">
        <v>50</v>
      </c>
      <c r="L479" s="8" t="s">
        <v>51</v>
      </c>
      <c r="M479" s="8" t="s">
        <v>52</v>
      </c>
      <c r="N479" s="8" t="s">
        <v>242</v>
      </c>
      <c r="O479" s="8" t="s">
        <v>369</v>
      </c>
      <c r="P479" s="8" t="s">
        <v>8066</v>
      </c>
      <c r="Q479" s="13" t="s">
        <v>464</v>
      </c>
      <c r="R479" s="8" t="s">
        <v>8067</v>
      </c>
      <c r="S479" s="3">
        <v>567</v>
      </c>
      <c r="T479" s="3">
        <v>2</v>
      </c>
      <c r="U479" s="14" t="str">
        <f t="shared" ca="1" si="62"/>
        <v>hobsons.com</v>
      </c>
      <c r="V479" s="17" t="str">
        <f t="shared" ca="1" si="63"/>
        <v>domains = domains.concat("hobsons.com");</v>
      </c>
      <c r="W479">
        <f>VLOOKUP(C479,'Copy of Pivot Position'!A:C,3,FALSE)</f>
        <v>9</v>
      </c>
      <c r="X479">
        <f>IF(D479="","",COUNTIF($D$1:D478,D479))</f>
        <v>0</v>
      </c>
      <c r="Y479">
        <f>IF(F479="","",COUNTIF($F$1:F479,F479))</f>
        <v>2</v>
      </c>
      <c r="Z479" s="3">
        <v>0</v>
      </c>
      <c r="AA479" s="16">
        <f t="shared" si="61"/>
        <v>0.52</v>
      </c>
      <c r="AB479" s="16"/>
    </row>
    <row r="480" spans="1:28" ht="16" x14ac:dyDescent="0.2">
      <c r="A480" s="8" t="s">
        <v>2501</v>
      </c>
      <c r="B480" s="8" t="s">
        <v>2502</v>
      </c>
      <c r="C480" s="8" t="s">
        <v>42</v>
      </c>
      <c r="D480" s="8" t="s">
        <v>2503</v>
      </c>
      <c r="E480" s="8" t="s">
        <v>2504</v>
      </c>
      <c r="F480" s="12" t="s">
        <v>2296</v>
      </c>
      <c r="G480" s="8" t="s">
        <v>384</v>
      </c>
      <c r="H480" s="3">
        <v>149</v>
      </c>
      <c r="I480" s="12" t="s">
        <v>2506</v>
      </c>
      <c r="J480" s="13" t="s">
        <v>2507</v>
      </c>
      <c r="K480" s="8" t="s">
        <v>50</v>
      </c>
      <c r="L480" s="8" t="s">
        <v>51</v>
      </c>
      <c r="M480" s="8" t="s">
        <v>52</v>
      </c>
      <c r="N480" s="8" t="s">
        <v>2508</v>
      </c>
      <c r="O480" s="8" t="s">
        <v>2447</v>
      </c>
      <c r="P480" s="8" t="s">
        <v>2509</v>
      </c>
      <c r="Q480" s="13" t="s">
        <v>2510</v>
      </c>
      <c r="R480" s="8" t="s">
        <v>2511</v>
      </c>
      <c r="S480" s="3">
        <v>1179</v>
      </c>
      <c r="T480" s="3">
        <v>1</v>
      </c>
      <c r="U480" s="14" t="str">
        <f t="shared" ca="1" si="62"/>
        <v>hobsons.com</v>
      </c>
      <c r="V480" s="15" t="str">
        <f t="shared" ca="1" si="63"/>
        <v>domains = domains.concat("hobsons.com");</v>
      </c>
      <c r="W480">
        <f>VLOOKUP(C480,'Copy of Pivot Position'!A:C,3,FALSE)</f>
        <v>10</v>
      </c>
      <c r="X480">
        <f>IF(D480="","",COUNTIF($D$1:D479,D480))</f>
        <v>0</v>
      </c>
      <c r="Y480">
        <f>IF(F480="","",COUNTIF($F$1:F480,F480))</f>
        <v>1</v>
      </c>
      <c r="AA480" s="16">
        <f t="shared" si="61"/>
        <v>0.51800000000000002</v>
      </c>
      <c r="AB480" s="16"/>
    </row>
    <row r="481" spans="1:28" ht="16" x14ac:dyDescent="0.2">
      <c r="A481" s="8" t="s">
        <v>666</v>
      </c>
      <c r="B481" s="8" t="s">
        <v>667</v>
      </c>
      <c r="C481" s="8" t="s">
        <v>668</v>
      </c>
      <c r="D481" s="8" t="s">
        <v>669</v>
      </c>
      <c r="E481" s="8" t="s">
        <v>670</v>
      </c>
      <c r="F481" s="12" t="s">
        <v>671</v>
      </c>
      <c r="G481" s="8" t="s">
        <v>46</v>
      </c>
      <c r="H481" s="3">
        <v>149</v>
      </c>
      <c r="I481" s="12" t="s">
        <v>672</v>
      </c>
      <c r="J481" s="13" t="s">
        <v>673</v>
      </c>
      <c r="K481" s="8" t="s">
        <v>50</v>
      </c>
      <c r="L481" s="8" t="s">
        <v>120</v>
      </c>
      <c r="M481" s="8" t="s">
        <v>52</v>
      </c>
      <c r="N481" s="8" t="s">
        <v>193</v>
      </c>
      <c r="O481" s="8" t="s">
        <v>195</v>
      </c>
      <c r="P481" s="8" t="s">
        <v>674</v>
      </c>
      <c r="Q481" s="13" t="s">
        <v>675</v>
      </c>
      <c r="R481" s="8" t="s">
        <v>676</v>
      </c>
      <c r="S481" s="3">
        <v>1053</v>
      </c>
      <c r="T481" s="3">
        <v>1</v>
      </c>
      <c r="U481" s="14" t="str">
        <f t="shared" ca="1" si="62"/>
        <v>hobsons.com</v>
      </c>
      <c r="V481" s="15" t="str">
        <f t="shared" ca="1" si="63"/>
        <v>domains = domains.concat("hobsons.com");</v>
      </c>
      <c r="W481">
        <f>VLOOKUP(C481,'Copy of Pivot Position'!A:C,3,FALSE)</f>
        <v>9</v>
      </c>
      <c r="X481">
        <f>IF(D481="","",COUNTIF($D$1:D480,D481))</f>
        <v>0</v>
      </c>
      <c r="Y481">
        <f>IF(F481="","",COUNTIF($F$1:F481,F481))</f>
        <v>1</v>
      </c>
      <c r="AA481" s="16">
        <f t="shared" si="61"/>
        <v>0.51800000000000002</v>
      </c>
      <c r="AB481" s="16"/>
    </row>
    <row r="482" spans="1:28" ht="13" x14ac:dyDescent="0.15">
      <c r="A482" s="8" t="s">
        <v>546</v>
      </c>
      <c r="B482" s="8" t="s">
        <v>8081</v>
      </c>
      <c r="C482" s="8" t="s">
        <v>304</v>
      </c>
      <c r="D482" s="8" t="s">
        <v>8082</v>
      </c>
      <c r="E482" s="8" t="s">
        <v>8083</v>
      </c>
      <c r="F482" s="12" t="s">
        <v>8084</v>
      </c>
      <c r="G482" s="8" t="s">
        <v>2225</v>
      </c>
      <c r="H482" s="3">
        <v>149</v>
      </c>
      <c r="I482" s="12" t="s">
        <v>8085</v>
      </c>
      <c r="J482" s="13" t="s">
        <v>8086</v>
      </c>
      <c r="K482" s="8" t="s">
        <v>50</v>
      </c>
      <c r="L482" s="8" t="s">
        <v>51</v>
      </c>
      <c r="M482" s="8" t="s">
        <v>52</v>
      </c>
      <c r="N482" s="8" t="s">
        <v>84</v>
      </c>
      <c r="O482" s="8" t="s">
        <v>85</v>
      </c>
      <c r="P482" s="8" t="s">
        <v>8087</v>
      </c>
      <c r="Q482" s="13" t="s">
        <v>3827</v>
      </c>
      <c r="R482" s="8" t="s">
        <v>8088</v>
      </c>
      <c r="S482" s="3">
        <v>607</v>
      </c>
      <c r="T482" s="3">
        <v>2</v>
      </c>
      <c r="V482" s="18"/>
      <c r="W482">
        <f>VLOOKUP(C482,'Copy of Pivot Position'!A:C,3,FALSE)</f>
        <v>9</v>
      </c>
      <c r="X482">
        <f>IF(D482="","",COUNTIF($D$1:D481,D482))</f>
        <v>0</v>
      </c>
      <c r="Y482">
        <f>IF(F482="","",COUNTIF($F$1:F482,F482))</f>
        <v>1</v>
      </c>
      <c r="AA482" s="16">
        <f t="shared" si="61"/>
        <v>0.51800000000000002</v>
      </c>
      <c r="AB482" s="16"/>
    </row>
    <row r="483" spans="1:28" ht="13" x14ac:dyDescent="0.15">
      <c r="A483" s="8" t="s">
        <v>89</v>
      </c>
      <c r="B483" s="8" t="s">
        <v>8089</v>
      </c>
      <c r="C483" s="8" t="s">
        <v>8090</v>
      </c>
      <c r="D483" s="8" t="s">
        <v>8091</v>
      </c>
      <c r="E483" s="8" t="s">
        <v>8092</v>
      </c>
      <c r="F483" s="12" t="s">
        <v>8093</v>
      </c>
      <c r="G483" s="8" t="s">
        <v>70</v>
      </c>
      <c r="H483" s="3">
        <v>808</v>
      </c>
      <c r="I483" s="12" t="s">
        <v>8094</v>
      </c>
      <c r="J483" s="13" t="s">
        <v>8095</v>
      </c>
      <c r="K483" s="8" t="s">
        <v>50</v>
      </c>
      <c r="L483" s="8" t="s">
        <v>51</v>
      </c>
      <c r="M483" s="8" t="s">
        <v>52</v>
      </c>
      <c r="N483" s="8" t="s">
        <v>2247</v>
      </c>
      <c r="O483" s="8" t="s">
        <v>54</v>
      </c>
      <c r="P483" s="8" t="s">
        <v>8096</v>
      </c>
      <c r="Q483" s="13" t="s">
        <v>8097</v>
      </c>
      <c r="R483" s="8" t="s">
        <v>8098</v>
      </c>
      <c r="S483" s="3">
        <v>351</v>
      </c>
      <c r="T483" s="3">
        <v>2</v>
      </c>
      <c r="V483" s="18"/>
      <c r="W483">
        <f>VLOOKUP(C483,'Copy of Pivot Position'!A:C,3,FALSE)</f>
        <v>9</v>
      </c>
      <c r="X483">
        <f>IF(D483="","",COUNTIF($D$1:D482,D483))</f>
        <v>0</v>
      </c>
      <c r="Y483">
        <f>IF(F483="","",COUNTIF($F$1:F483,F483))</f>
        <v>1</v>
      </c>
      <c r="AA483" s="16">
        <f t="shared" si="61"/>
        <v>0.51600000000000001</v>
      </c>
      <c r="AB483" s="16"/>
    </row>
    <row r="484" spans="1:28" ht="16" x14ac:dyDescent="0.2">
      <c r="A484" s="8" t="s">
        <v>441</v>
      </c>
      <c r="B484" s="8" t="s">
        <v>442</v>
      </c>
      <c r="C484" s="8" t="s">
        <v>443</v>
      </c>
      <c r="D484" s="8" t="s">
        <v>444</v>
      </c>
      <c r="E484" s="8" t="s">
        <v>445</v>
      </c>
      <c r="F484" s="12" t="s">
        <v>447</v>
      </c>
      <c r="G484" s="8" t="s">
        <v>384</v>
      </c>
      <c r="H484" s="3">
        <v>147</v>
      </c>
      <c r="I484" s="12" t="s">
        <v>449</v>
      </c>
      <c r="J484" s="13" t="s">
        <v>450</v>
      </c>
      <c r="K484" s="8" t="s">
        <v>50</v>
      </c>
      <c r="L484" s="8" t="s">
        <v>120</v>
      </c>
      <c r="M484" s="8" t="s">
        <v>52</v>
      </c>
      <c r="N484" s="8" t="s">
        <v>73</v>
      </c>
      <c r="O484" s="8" t="s">
        <v>54</v>
      </c>
      <c r="P484" s="8" t="s">
        <v>451</v>
      </c>
      <c r="Q484" s="13" t="s">
        <v>452</v>
      </c>
      <c r="R484" s="8" t="s">
        <v>453</v>
      </c>
      <c r="S484" s="3">
        <v>1035</v>
      </c>
      <c r="T484" s="3">
        <v>1</v>
      </c>
      <c r="U484" s="14" t="str">
        <f ca="1">IFERROR(__xludf.DUMMYFUNCTION("lower( trim ( (REGEXEXTRACT(D484,""^(?:https?:\/\/)?(?:[^@\n]+@)?(?:www\.)?([^:\/\n]+)""))))"),"veem.com")</f>
        <v>veem.com</v>
      </c>
      <c r="V484" s="15" t="str">
        <f ca="1">IF(LEN(TRIM(D484))= 0,"",CONCATENATE("domains = domains.concat(", CHAR(34), U484, CHAR(34), ");"))</f>
        <v>domains = domains.concat("veem.com");</v>
      </c>
      <c r="W484">
        <f>VLOOKUP(C484,'Copy of Pivot Position'!A:C,3,FALSE)</f>
        <v>9</v>
      </c>
      <c r="X484">
        <f>IF(D484="","",COUNTIF($D$1:D483,D484))</f>
        <v>0</v>
      </c>
      <c r="Y484">
        <f>IF(F484="","",COUNTIF($F$1:F484,F484))</f>
        <v>1</v>
      </c>
      <c r="AA484" s="16">
        <f t="shared" si="61"/>
        <v>0.51400000000000001</v>
      </c>
      <c r="AB484" s="16"/>
    </row>
    <row r="485" spans="1:28" ht="16" x14ac:dyDescent="0.2">
      <c r="A485" s="8" t="s">
        <v>1779</v>
      </c>
      <c r="B485" s="8" t="s">
        <v>6924</v>
      </c>
      <c r="C485" s="8" t="s">
        <v>180</v>
      </c>
      <c r="D485" s="8" t="s">
        <v>6925</v>
      </c>
      <c r="E485" s="8" t="s">
        <v>6926</v>
      </c>
      <c r="F485" s="12" t="s">
        <v>6516</v>
      </c>
      <c r="G485" s="8" t="s">
        <v>49</v>
      </c>
      <c r="H485" s="3">
        <v>819</v>
      </c>
      <c r="I485" s="12" t="s">
        <v>6927</v>
      </c>
      <c r="J485" s="13" t="s">
        <v>6928</v>
      </c>
      <c r="K485" s="8" t="s">
        <v>50</v>
      </c>
      <c r="L485" s="8" t="s">
        <v>120</v>
      </c>
      <c r="M485" s="8" t="s">
        <v>52</v>
      </c>
      <c r="N485" s="8" t="s">
        <v>4600</v>
      </c>
      <c r="O485" s="8" t="s">
        <v>1763</v>
      </c>
      <c r="P485" s="8" t="s">
        <v>6929</v>
      </c>
      <c r="Q485" s="13" t="s">
        <v>4602</v>
      </c>
      <c r="R485" s="8" t="s">
        <v>6930</v>
      </c>
      <c r="S485" s="3">
        <v>1579</v>
      </c>
      <c r="T485" s="3">
        <v>1</v>
      </c>
      <c r="U485" s="14" t="str">
        <f ca="1">IFERROR(__xludf.DUMMYFUNCTION("lower( trim ( (REGEXEXTRACT(D484,""^(?:https?:\/\/)?(?:[^@\n]+@)?(?:www\.)?([^:\/\n]+)""))))"),"veem.com")</f>
        <v>veem.com</v>
      </c>
      <c r="V485" s="15" t="str">
        <f ca="1">IF(LEN(TRIM(D485))= 0,"",CONCATENATE("domains = domains.concat(", CHAR(34), U485, CHAR(34), ");"))</f>
        <v>domains = domains.concat("veem.com");</v>
      </c>
      <c r="W485">
        <f>VLOOKUP(C485,'Copy of Pivot Position'!A:C,3,FALSE)</f>
        <v>10</v>
      </c>
      <c r="X485">
        <f>IF(D485="","",COUNTIF($D$1:D484,D485))</f>
        <v>0</v>
      </c>
      <c r="Y485">
        <f>IF(F485="","",COUNTIF($F$1:F485,F485))</f>
        <v>1</v>
      </c>
      <c r="AA485" s="16">
        <f t="shared" si="61"/>
        <v>0.51200000000000001</v>
      </c>
      <c r="AB485" s="16"/>
    </row>
    <row r="486" spans="1:28" ht="13" x14ac:dyDescent="0.15">
      <c r="A486" s="8" t="s">
        <v>397</v>
      </c>
      <c r="B486" s="8" t="s">
        <v>8099</v>
      </c>
      <c r="C486" s="8" t="s">
        <v>304</v>
      </c>
      <c r="D486" s="8" t="s">
        <v>8100</v>
      </c>
      <c r="E486" s="8" t="s">
        <v>6926</v>
      </c>
      <c r="F486" s="12" t="s">
        <v>6516</v>
      </c>
      <c r="G486" s="8" t="s">
        <v>49</v>
      </c>
      <c r="H486" s="3">
        <v>819</v>
      </c>
      <c r="I486" s="12" t="s">
        <v>8101</v>
      </c>
      <c r="J486" s="13" t="s">
        <v>8102</v>
      </c>
      <c r="K486" s="8" t="s">
        <v>50</v>
      </c>
      <c r="L486" s="8" t="s">
        <v>120</v>
      </c>
      <c r="M486" s="8" t="s">
        <v>52</v>
      </c>
      <c r="N486" s="8" t="s">
        <v>4600</v>
      </c>
      <c r="O486" s="8" t="s">
        <v>1763</v>
      </c>
      <c r="P486" s="8" t="s">
        <v>6929</v>
      </c>
      <c r="Q486" s="13" t="s">
        <v>4602</v>
      </c>
      <c r="R486" s="8" t="s">
        <v>6930</v>
      </c>
      <c r="S486" s="3">
        <v>480</v>
      </c>
      <c r="T486" s="3">
        <v>2</v>
      </c>
      <c r="V486" s="18"/>
      <c r="W486">
        <f>VLOOKUP(C486,'Copy of Pivot Position'!A:C,3,FALSE)</f>
        <v>9</v>
      </c>
      <c r="X486">
        <f>IF(D486="","",COUNTIF($D$1:D485,D486))</f>
        <v>0</v>
      </c>
      <c r="Y486">
        <f>IF(F486="","",COUNTIF($F$1:F486,F486))</f>
        <v>2</v>
      </c>
      <c r="Z486" s="3">
        <v>0</v>
      </c>
      <c r="AA486" s="16">
        <f t="shared" si="61"/>
        <v>0.51200000000000001</v>
      </c>
      <c r="AB486" s="16"/>
    </row>
    <row r="487" spans="1:28" ht="16" x14ac:dyDescent="0.2">
      <c r="A487" s="8" t="s">
        <v>2970</v>
      </c>
      <c r="B487" s="8" t="s">
        <v>8103</v>
      </c>
      <c r="C487" s="8" t="s">
        <v>304</v>
      </c>
      <c r="D487" s="8" t="s">
        <v>8104</v>
      </c>
      <c r="E487" s="8" t="s">
        <v>8105</v>
      </c>
      <c r="F487" s="12" t="s">
        <v>8106</v>
      </c>
      <c r="G487" s="8" t="s">
        <v>49</v>
      </c>
      <c r="H487" s="3">
        <v>818</v>
      </c>
      <c r="I487" s="12" t="s">
        <v>8107</v>
      </c>
      <c r="J487" s="13" t="s">
        <v>8108</v>
      </c>
      <c r="K487" s="8" t="s">
        <v>50</v>
      </c>
      <c r="L487" s="8" t="s">
        <v>51</v>
      </c>
      <c r="M487" s="8" t="s">
        <v>52</v>
      </c>
      <c r="N487" s="8" t="s">
        <v>1309</v>
      </c>
      <c r="O487" s="8" t="s">
        <v>8109</v>
      </c>
      <c r="P487" s="8" t="s">
        <v>8110</v>
      </c>
      <c r="Q487" s="13" t="s">
        <v>8111</v>
      </c>
      <c r="R487" s="8" t="s">
        <v>8112</v>
      </c>
      <c r="S487" s="3">
        <v>598</v>
      </c>
      <c r="T487" s="3">
        <v>2</v>
      </c>
      <c r="U487" s="14" t="str">
        <f t="shared" ref="U487:U496" ca="1" si="64">IFERROR(__xludf.DUMMYFUNCTION("lower( trim ( (REGEXEXTRACT(D487,""^(?:https?:\/\/)?(?:[^@\n]+@)?(?:www\.)?([^:\/\n]+)""))))"),"fieldnation.com")</f>
        <v>fieldnation.com</v>
      </c>
      <c r="V487" s="17" t="str">
        <f t="shared" ref="V487:V496" ca="1" si="65">IF(LEN(TRIM(D487))= 0,"",CONCATENATE("domains = domains.concat(", CHAR(34), U487, CHAR(34), ");"))</f>
        <v>domains = domains.concat("fieldnation.com");</v>
      </c>
      <c r="W487">
        <f>VLOOKUP(C487,'Copy of Pivot Position'!A:C,3,FALSE)</f>
        <v>9</v>
      </c>
      <c r="X487">
        <f>IF(D487="","",COUNTIF($D$1:D486,D487))</f>
        <v>0</v>
      </c>
      <c r="Y487">
        <f>IF(F487="","",COUNTIF($F$1:F487,F487))</f>
        <v>1</v>
      </c>
      <c r="AA487" s="16">
        <f t="shared" si="61"/>
        <v>0.51400000000000001</v>
      </c>
      <c r="AB487" s="16"/>
    </row>
    <row r="488" spans="1:28" ht="16" x14ac:dyDescent="0.2">
      <c r="A488" s="8" t="s">
        <v>1527</v>
      </c>
      <c r="B488" s="8" t="s">
        <v>1528</v>
      </c>
      <c r="C488" s="8" t="s">
        <v>32</v>
      </c>
      <c r="D488" s="8" t="s">
        <v>1529</v>
      </c>
      <c r="E488" s="8" t="s">
        <v>1530</v>
      </c>
      <c r="F488" s="12" t="s">
        <v>1414</v>
      </c>
      <c r="G488" s="8" t="s">
        <v>188</v>
      </c>
      <c r="H488" s="3">
        <v>820</v>
      </c>
      <c r="I488" s="12" t="s">
        <v>1532</v>
      </c>
      <c r="J488" s="13" t="s">
        <v>1533</v>
      </c>
      <c r="K488" s="8" t="s">
        <v>50</v>
      </c>
      <c r="L488" s="8" t="s">
        <v>120</v>
      </c>
      <c r="M488" s="8" t="s">
        <v>52</v>
      </c>
      <c r="N488" s="8" t="s">
        <v>194</v>
      </c>
      <c r="O488" s="8" t="s">
        <v>54</v>
      </c>
      <c r="P488" s="8" t="s">
        <v>1534</v>
      </c>
      <c r="Q488" s="13" t="s">
        <v>198</v>
      </c>
      <c r="R488" s="8" t="s">
        <v>222</v>
      </c>
      <c r="S488" s="3">
        <v>1112</v>
      </c>
      <c r="T488" s="3">
        <v>1</v>
      </c>
      <c r="U488" s="14" t="str">
        <f t="shared" ca="1" si="64"/>
        <v>fieldnation.com</v>
      </c>
      <c r="V488" s="17" t="str">
        <f t="shared" ca="1" si="65"/>
        <v>domains = domains.concat("fieldnation.com");</v>
      </c>
      <c r="W488">
        <f>VLOOKUP(C488,'Copy of Pivot Position'!A:C,3,FALSE)</f>
        <v>10</v>
      </c>
      <c r="X488">
        <f>IF(D488="","",COUNTIF($D$1:D487,D488))</f>
        <v>0</v>
      </c>
      <c r="Y488">
        <f>IF(F488="","",COUNTIF($F$1:F488,F488))</f>
        <v>1</v>
      </c>
      <c r="AA488" s="16">
        <f t="shared" si="61"/>
        <v>0.51</v>
      </c>
      <c r="AB488" s="16"/>
    </row>
    <row r="489" spans="1:28" ht="16" x14ac:dyDescent="0.2">
      <c r="A489" s="8" t="s">
        <v>8113</v>
      </c>
      <c r="B489" s="8" t="s">
        <v>8114</v>
      </c>
      <c r="C489" s="8" t="s">
        <v>42</v>
      </c>
      <c r="D489" s="8" t="s">
        <v>8115</v>
      </c>
      <c r="E489" s="8" t="s">
        <v>8116</v>
      </c>
      <c r="F489" s="12" t="s">
        <v>8117</v>
      </c>
      <c r="G489" s="8" t="s">
        <v>70</v>
      </c>
      <c r="H489" s="3">
        <v>820</v>
      </c>
      <c r="I489" s="12" t="s">
        <v>8118</v>
      </c>
      <c r="J489" s="13" t="s">
        <v>1752</v>
      </c>
      <c r="K489" s="8" t="s">
        <v>50</v>
      </c>
      <c r="L489" s="8" t="s">
        <v>51</v>
      </c>
      <c r="M489" s="8" t="s">
        <v>2412</v>
      </c>
      <c r="N489" s="8" t="s">
        <v>2413</v>
      </c>
      <c r="O489" s="8" t="s">
        <v>222</v>
      </c>
      <c r="P489" s="8" t="s">
        <v>222</v>
      </c>
      <c r="Q489" s="8" t="s">
        <v>222</v>
      </c>
      <c r="R489" s="8" t="s">
        <v>222</v>
      </c>
      <c r="S489" s="3">
        <v>2446</v>
      </c>
      <c r="T489" s="3">
        <v>1</v>
      </c>
      <c r="U489" s="14" t="str">
        <f t="shared" ca="1" si="64"/>
        <v>fieldnation.com</v>
      </c>
      <c r="V489" s="17" t="str">
        <f t="shared" ca="1" si="65"/>
        <v>domains = domains.concat("fieldnation.com");</v>
      </c>
      <c r="W489">
        <f>VLOOKUP(C489,'Copy of Pivot Position'!A:C,3,FALSE)</f>
        <v>10</v>
      </c>
      <c r="X489">
        <f>IF(D489="","",COUNTIF($D$1:D488,D489))</f>
        <v>0</v>
      </c>
      <c r="Y489">
        <f>IF(F489="","",COUNTIF($F$1:F489,F489))</f>
        <v>1</v>
      </c>
      <c r="AA489" s="16">
        <f t="shared" si="61"/>
        <v>0.51</v>
      </c>
      <c r="AB489" s="16"/>
    </row>
    <row r="490" spans="1:28" ht="16" x14ac:dyDescent="0.2">
      <c r="A490" s="8" t="s">
        <v>8119</v>
      </c>
      <c r="B490" s="8" t="s">
        <v>8120</v>
      </c>
      <c r="C490" s="8" t="s">
        <v>304</v>
      </c>
      <c r="D490" s="8" t="s">
        <v>8121</v>
      </c>
      <c r="E490" s="8" t="s">
        <v>8122</v>
      </c>
      <c r="F490" s="12" t="s">
        <v>8123</v>
      </c>
      <c r="G490" s="8" t="s">
        <v>49</v>
      </c>
      <c r="H490" s="3">
        <v>820</v>
      </c>
      <c r="I490" s="12" t="s">
        <v>8124</v>
      </c>
      <c r="J490" s="13" t="s">
        <v>8125</v>
      </c>
      <c r="K490" s="8" t="s">
        <v>50</v>
      </c>
      <c r="L490" s="8" t="s">
        <v>120</v>
      </c>
      <c r="M490" s="8" t="s">
        <v>52</v>
      </c>
      <c r="N490" s="8" t="s">
        <v>174</v>
      </c>
      <c r="O490" s="8" t="s">
        <v>1799</v>
      </c>
      <c r="P490" s="8" t="s">
        <v>8126</v>
      </c>
      <c r="Q490" s="13" t="s">
        <v>8127</v>
      </c>
      <c r="R490" s="8" t="s">
        <v>8128</v>
      </c>
      <c r="S490" s="3">
        <v>481</v>
      </c>
      <c r="T490" s="3">
        <v>2</v>
      </c>
      <c r="U490" s="14" t="str">
        <f t="shared" ca="1" si="64"/>
        <v>fieldnation.com</v>
      </c>
      <c r="V490" s="17" t="str">
        <f t="shared" ca="1" si="65"/>
        <v>domains = domains.concat("fieldnation.com");</v>
      </c>
      <c r="W490">
        <f>VLOOKUP(C490,'Copy of Pivot Position'!A:C,3,FALSE)</f>
        <v>9</v>
      </c>
      <c r="X490">
        <f>IF(D490="","",COUNTIF($D$1:D489,D490))</f>
        <v>0</v>
      </c>
      <c r="Y490">
        <f>IF(F490="","",COUNTIF($F$1:F490,F490))</f>
        <v>1</v>
      </c>
      <c r="AA490" s="16">
        <f t="shared" si="61"/>
        <v>0.51</v>
      </c>
      <c r="AB490" s="16"/>
    </row>
    <row r="491" spans="1:28" ht="16" x14ac:dyDescent="0.2">
      <c r="A491" s="8" t="s">
        <v>869</v>
      </c>
      <c r="B491" s="8" t="s">
        <v>8129</v>
      </c>
      <c r="C491" s="8" t="s">
        <v>42</v>
      </c>
      <c r="D491" s="8" t="s">
        <v>8130</v>
      </c>
      <c r="E491" s="8" t="s">
        <v>8131</v>
      </c>
      <c r="F491" s="12" t="s">
        <v>8132</v>
      </c>
      <c r="G491" s="8" t="s">
        <v>49</v>
      </c>
      <c r="H491" s="3">
        <v>146</v>
      </c>
      <c r="I491" s="12" t="s">
        <v>8133</v>
      </c>
      <c r="J491" s="13" t="s">
        <v>8134</v>
      </c>
      <c r="K491" s="8" t="s">
        <v>50</v>
      </c>
      <c r="L491" s="8" t="s">
        <v>51</v>
      </c>
      <c r="M491" s="8" t="s">
        <v>52</v>
      </c>
      <c r="N491" s="8" t="s">
        <v>1167</v>
      </c>
      <c r="O491" s="8" t="s">
        <v>85</v>
      </c>
      <c r="P491" s="8" t="s">
        <v>8135</v>
      </c>
      <c r="Q491" s="13" t="s">
        <v>8136</v>
      </c>
      <c r="R491" s="8" t="s">
        <v>8137</v>
      </c>
      <c r="S491" s="3">
        <v>2487</v>
      </c>
      <c r="T491" s="3">
        <v>1</v>
      </c>
      <c r="U491" s="14" t="str">
        <f t="shared" ca="1" si="64"/>
        <v>fieldnation.com</v>
      </c>
      <c r="V491" s="17" t="str">
        <f t="shared" ca="1" si="65"/>
        <v>domains = domains.concat("fieldnation.com");</v>
      </c>
      <c r="W491">
        <f>VLOOKUP(C491,'Copy of Pivot Position'!A:C,3,FALSE)</f>
        <v>10</v>
      </c>
      <c r="X491">
        <f>IF(D491="","",COUNTIF($D$1:D490,D491))</f>
        <v>0</v>
      </c>
      <c r="Y491">
        <f>IF(F491="","",COUNTIF($F$1:F491,F491))</f>
        <v>1</v>
      </c>
      <c r="AA491" s="16">
        <f t="shared" si="61"/>
        <v>0.50800000000000001</v>
      </c>
      <c r="AB491" s="16"/>
    </row>
    <row r="492" spans="1:28" ht="16" x14ac:dyDescent="0.2">
      <c r="A492" s="8" t="s">
        <v>8138</v>
      </c>
      <c r="B492" s="8" t="s">
        <v>8139</v>
      </c>
      <c r="C492" s="8" t="s">
        <v>42</v>
      </c>
      <c r="D492" s="8" t="s">
        <v>8140</v>
      </c>
      <c r="E492" s="8" t="s">
        <v>8141</v>
      </c>
      <c r="F492" s="12" t="s">
        <v>8142</v>
      </c>
      <c r="G492" s="8" t="s">
        <v>8143</v>
      </c>
      <c r="H492" s="3">
        <v>146</v>
      </c>
      <c r="I492" s="12" t="s">
        <v>8144</v>
      </c>
      <c r="J492" s="13" t="s">
        <v>8145</v>
      </c>
      <c r="K492" s="8" t="s">
        <v>50</v>
      </c>
      <c r="L492" s="8" t="s">
        <v>120</v>
      </c>
      <c r="M492" s="8" t="s">
        <v>52</v>
      </c>
      <c r="N492" s="8" t="s">
        <v>3557</v>
      </c>
      <c r="O492" s="8" t="s">
        <v>2447</v>
      </c>
      <c r="P492" s="8" t="s">
        <v>8146</v>
      </c>
      <c r="Q492" s="13" t="s">
        <v>8147</v>
      </c>
      <c r="R492" s="8" t="s">
        <v>8148</v>
      </c>
      <c r="S492" s="3">
        <v>823</v>
      </c>
      <c r="T492" s="3">
        <v>2</v>
      </c>
      <c r="U492" s="14" t="str">
        <f t="shared" ca="1" si="64"/>
        <v>fieldnation.com</v>
      </c>
      <c r="V492" s="17" t="str">
        <f t="shared" ca="1" si="65"/>
        <v>domains = domains.concat("fieldnation.com");</v>
      </c>
      <c r="W492">
        <f>VLOOKUP(C492,'Copy of Pivot Position'!A:C,3,FALSE)</f>
        <v>10</v>
      </c>
      <c r="X492">
        <f>IF(D492="","",COUNTIF($D$1:D491,D492))</f>
        <v>0</v>
      </c>
      <c r="Y492">
        <f>IF(F492="","",COUNTIF($F$1:F492,F492))</f>
        <v>1</v>
      </c>
      <c r="AA492" s="16">
        <f t="shared" si="61"/>
        <v>0.50800000000000001</v>
      </c>
      <c r="AB492" s="16"/>
    </row>
    <row r="493" spans="1:28" ht="16" x14ac:dyDescent="0.2">
      <c r="A493" s="8" t="s">
        <v>4745</v>
      </c>
      <c r="B493" s="8" t="s">
        <v>4746</v>
      </c>
      <c r="C493" s="8" t="s">
        <v>42</v>
      </c>
      <c r="D493" s="8" t="s">
        <v>4747</v>
      </c>
      <c r="E493" s="8" t="s">
        <v>4748</v>
      </c>
      <c r="F493" s="12" t="s">
        <v>4454</v>
      </c>
      <c r="G493" s="8" t="s">
        <v>384</v>
      </c>
      <c r="H493" s="3">
        <v>145</v>
      </c>
      <c r="I493" s="12" t="s">
        <v>4750</v>
      </c>
      <c r="J493" s="13" t="s">
        <v>4751</v>
      </c>
      <c r="K493" s="8" t="s">
        <v>50</v>
      </c>
      <c r="L493" s="8" t="s">
        <v>120</v>
      </c>
      <c r="M493" s="8" t="s">
        <v>52</v>
      </c>
      <c r="N493" s="8" t="s">
        <v>642</v>
      </c>
      <c r="O493" s="8" t="s">
        <v>3481</v>
      </c>
      <c r="P493" s="8" t="s">
        <v>4752</v>
      </c>
      <c r="Q493" s="13" t="s">
        <v>4753</v>
      </c>
      <c r="R493" s="8" t="s">
        <v>4754</v>
      </c>
      <c r="S493" s="3">
        <v>1361</v>
      </c>
      <c r="T493" s="3">
        <v>1</v>
      </c>
      <c r="U493" s="14" t="str">
        <f t="shared" ca="1" si="64"/>
        <v>fieldnation.com</v>
      </c>
      <c r="V493" s="15" t="str">
        <f t="shared" ca="1" si="65"/>
        <v>domains = domains.concat("fieldnation.com");</v>
      </c>
      <c r="W493">
        <f>VLOOKUP(C493,'Copy of Pivot Position'!A:C,3,FALSE)</f>
        <v>10</v>
      </c>
      <c r="X493">
        <f>IF(D493="","",COUNTIF($D$1:D492,D493))</f>
        <v>0</v>
      </c>
      <c r="Y493">
        <f>IF(F493="","",COUNTIF($F$1:F493,F493))</f>
        <v>1</v>
      </c>
      <c r="AA493" s="16">
        <f t="shared" si="61"/>
        <v>0.50600000000000001</v>
      </c>
      <c r="AB493" s="16"/>
    </row>
    <row r="494" spans="1:28" ht="16" x14ac:dyDescent="0.2">
      <c r="A494" s="8" t="s">
        <v>8156</v>
      </c>
      <c r="B494" s="8" t="s">
        <v>1405</v>
      </c>
      <c r="C494" s="8" t="s">
        <v>42</v>
      </c>
      <c r="D494" s="8" t="s">
        <v>8157</v>
      </c>
      <c r="E494" s="8" t="s">
        <v>8158</v>
      </c>
      <c r="F494" s="12" t="s">
        <v>8159</v>
      </c>
      <c r="G494" s="8" t="s">
        <v>49</v>
      </c>
      <c r="H494" s="3">
        <v>144</v>
      </c>
      <c r="I494" s="12" t="s">
        <v>8160</v>
      </c>
      <c r="J494" s="13" t="s">
        <v>8161</v>
      </c>
      <c r="K494" s="8" t="s">
        <v>50</v>
      </c>
      <c r="L494" s="8" t="s">
        <v>51</v>
      </c>
      <c r="M494" s="8" t="s">
        <v>52</v>
      </c>
      <c r="N494" s="8" t="s">
        <v>195</v>
      </c>
      <c r="O494" s="8" t="s">
        <v>8162</v>
      </c>
      <c r="P494" s="8" t="s">
        <v>8163</v>
      </c>
      <c r="Q494" s="13" t="s">
        <v>8164</v>
      </c>
      <c r="R494" s="8" t="s">
        <v>8165</v>
      </c>
      <c r="S494" s="3">
        <v>2388</v>
      </c>
      <c r="T494" s="3">
        <v>1</v>
      </c>
      <c r="U494" s="14" t="str">
        <f t="shared" ca="1" si="64"/>
        <v>fieldnation.com</v>
      </c>
      <c r="V494" s="15" t="str">
        <f t="shared" ca="1" si="65"/>
        <v>domains = domains.concat("fieldnation.com");</v>
      </c>
      <c r="W494">
        <f>VLOOKUP(C494,'Copy of Pivot Position'!A:C,3,FALSE)</f>
        <v>10</v>
      </c>
      <c r="X494">
        <f>IF(D494="","",COUNTIF($D$1:D493,D494))</f>
        <v>0</v>
      </c>
      <c r="Y494">
        <f>IF(F494="","",COUNTIF($F$1:F494,F494))</f>
        <v>1</v>
      </c>
      <c r="AA494" s="16">
        <f t="shared" si="61"/>
        <v>0.504</v>
      </c>
      <c r="AB494" s="16"/>
    </row>
    <row r="495" spans="1:28" ht="16" x14ac:dyDescent="0.2">
      <c r="A495" s="8" t="s">
        <v>4156</v>
      </c>
      <c r="B495" s="8" t="s">
        <v>4157</v>
      </c>
      <c r="C495" s="8" t="s">
        <v>42</v>
      </c>
      <c r="D495" s="8" t="s">
        <v>4158</v>
      </c>
      <c r="E495" s="8" t="s">
        <v>4159</v>
      </c>
      <c r="F495" s="12" t="s">
        <v>3864</v>
      </c>
      <c r="G495" s="8" t="s">
        <v>49</v>
      </c>
      <c r="H495" s="3">
        <v>142</v>
      </c>
      <c r="I495" s="12" t="s">
        <v>4161</v>
      </c>
      <c r="J495" s="13" t="s">
        <v>4162</v>
      </c>
      <c r="K495" s="8" t="s">
        <v>50</v>
      </c>
      <c r="L495" s="8" t="s">
        <v>51</v>
      </c>
      <c r="M495" s="8" t="s">
        <v>52</v>
      </c>
      <c r="N495" s="8" t="s">
        <v>884</v>
      </c>
      <c r="O495" s="8" t="s">
        <v>1753</v>
      </c>
      <c r="P495" s="8" t="s">
        <v>4163</v>
      </c>
      <c r="Q495" s="13" t="s">
        <v>887</v>
      </c>
      <c r="R495" s="8" t="s">
        <v>4164</v>
      </c>
      <c r="S495" s="3">
        <v>1311</v>
      </c>
      <c r="T495" s="3">
        <v>1</v>
      </c>
      <c r="U495" s="14" t="str">
        <f t="shared" ca="1" si="64"/>
        <v>fieldnation.com</v>
      </c>
      <c r="V495" s="15" t="str">
        <f t="shared" ca="1" si="65"/>
        <v>domains = domains.concat("fieldnation.com");</v>
      </c>
      <c r="W495">
        <f>VLOOKUP(C495,'Copy of Pivot Position'!A:C,3,FALSE)</f>
        <v>10</v>
      </c>
      <c r="X495">
        <f>IF(D495="","",COUNTIF($D$1:D494,D495))</f>
        <v>0</v>
      </c>
      <c r="Y495">
        <f>IF(F495="","",COUNTIF($F$1:F495,F495))</f>
        <v>1</v>
      </c>
      <c r="AA495" s="16">
        <f t="shared" si="61"/>
        <v>0.502</v>
      </c>
      <c r="AB495" s="16"/>
    </row>
    <row r="496" spans="1:28" ht="16" x14ac:dyDescent="0.2">
      <c r="A496" s="8" t="s">
        <v>3919</v>
      </c>
      <c r="B496" s="8" t="s">
        <v>3920</v>
      </c>
      <c r="C496" s="8" t="s">
        <v>3921</v>
      </c>
      <c r="D496" s="8" t="s">
        <v>3922</v>
      </c>
      <c r="E496" s="8" t="s">
        <v>3923</v>
      </c>
      <c r="F496" s="12" t="s">
        <v>3638</v>
      </c>
      <c r="G496" s="8" t="s">
        <v>1332</v>
      </c>
      <c r="H496" s="3">
        <v>142</v>
      </c>
      <c r="I496" s="12" t="s">
        <v>3925</v>
      </c>
      <c r="J496" s="13" t="s">
        <v>3926</v>
      </c>
      <c r="K496" s="8" t="s">
        <v>50</v>
      </c>
      <c r="L496" s="8" t="s">
        <v>51</v>
      </c>
      <c r="M496" s="8" t="s">
        <v>52</v>
      </c>
      <c r="N496" s="8" t="s">
        <v>745</v>
      </c>
      <c r="O496" s="8" t="s">
        <v>746</v>
      </c>
      <c r="P496" s="8" t="s">
        <v>3927</v>
      </c>
      <c r="Q496" s="13" t="s">
        <v>748</v>
      </c>
      <c r="R496" s="8" t="s">
        <v>3928</v>
      </c>
      <c r="S496" s="3">
        <v>1291</v>
      </c>
      <c r="T496" s="3">
        <v>1</v>
      </c>
      <c r="U496" s="14" t="str">
        <f t="shared" ca="1" si="64"/>
        <v>fieldnation.com</v>
      </c>
      <c r="V496" s="15" t="str">
        <f t="shared" ca="1" si="65"/>
        <v>domains = domains.concat("fieldnation.com");</v>
      </c>
      <c r="W496">
        <f>VLOOKUP(C496,'Copy of Pivot Position'!A:C,3,FALSE)</f>
        <v>9</v>
      </c>
      <c r="X496">
        <f>IF(D496="","",COUNTIF($D$1:D495,D496))</f>
        <v>0</v>
      </c>
      <c r="Y496">
        <f>IF(F496="","",COUNTIF($F$1:F496,F496))</f>
        <v>1</v>
      </c>
      <c r="AA496" s="16">
        <f t="shared" si="61"/>
        <v>0.502</v>
      </c>
      <c r="AB496" s="16"/>
    </row>
    <row r="497" spans="1:28" ht="13" x14ac:dyDescent="0.15">
      <c r="A497" s="8" t="s">
        <v>856</v>
      </c>
      <c r="B497" s="8" t="s">
        <v>7919</v>
      </c>
      <c r="C497" s="8" t="s">
        <v>304</v>
      </c>
      <c r="D497" s="8" t="s">
        <v>8168</v>
      </c>
      <c r="E497" s="8" t="s">
        <v>8169</v>
      </c>
      <c r="F497" s="12" t="s">
        <v>8170</v>
      </c>
      <c r="G497" s="8" t="s">
        <v>46</v>
      </c>
      <c r="H497" s="3">
        <v>828</v>
      </c>
      <c r="I497" s="12" t="s">
        <v>8171</v>
      </c>
      <c r="J497" s="13" t="s">
        <v>8172</v>
      </c>
      <c r="K497" s="8" t="s">
        <v>50</v>
      </c>
      <c r="L497" s="8" t="s">
        <v>120</v>
      </c>
      <c r="M497" s="8" t="s">
        <v>52</v>
      </c>
      <c r="N497" s="8" t="s">
        <v>73</v>
      </c>
      <c r="O497" s="8" t="s">
        <v>54</v>
      </c>
      <c r="P497" s="8" t="s">
        <v>8173</v>
      </c>
      <c r="Q497" s="13" t="s">
        <v>555</v>
      </c>
      <c r="R497" s="8" t="s">
        <v>222</v>
      </c>
      <c r="S497" s="3">
        <v>479</v>
      </c>
      <c r="T497" s="3">
        <v>2</v>
      </c>
      <c r="V497" s="18"/>
      <c r="W497">
        <f>VLOOKUP(C497,'Copy of Pivot Position'!A:C,3,FALSE)</f>
        <v>9</v>
      </c>
      <c r="X497">
        <f>IF(D497="","",COUNTIF($D$1:D496,D497))</f>
        <v>0</v>
      </c>
      <c r="Y497">
        <f>IF(F497="","",COUNTIF($F$1:F497,F497))</f>
        <v>1</v>
      </c>
      <c r="AA497" s="16">
        <f t="shared" si="61"/>
        <v>0.5</v>
      </c>
      <c r="AB497" s="16"/>
    </row>
    <row r="498" spans="1:28" ht="16" x14ac:dyDescent="0.2">
      <c r="A498" s="8" t="s">
        <v>2683</v>
      </c>
      <c r="B498" s="8" t="s">
        <v>2684</v>
      </c>
      <c r="C498" s="8" t="s">
        <v>42</v>
      </c>
      <c r="D498" s="8" t="s">
        <v>2685</v>
      </c>
      <c r="E498" s="8" t="s">
        <v>2686</v>
      </c>
      <c r="F498" s="12" t="s">
        <v>2477</v>
      </c>
      <c r="G498" s="8" t="s">
        <v>49</v>
      </c>
      <c r="H498" s="3">
        <v>138</v>
      </c>
      <c r="I498" s="12" t="s">
        <v>2688</v>
      </c>
      <c r="J498" s="13" t="s">
        <v>2689</v>
      </c>
      <c r="K498" s="8" t="s">
        <v>50</v>
      </c>
      <c r="L498" s="8" t="s">
        <v>120</v>
      </c>
      <c r="M498" s="8" t="s">
        <v>52</v>
      </c>
      <c r="N498" s="8" t="s">
        <v>2690</v>
      </c>
      <c r="O498" s="8" t="s">
        <v>781</v>
      </c>
      <c r="P498" s="8" t="s">
        <v>2691</v>
      </c>
      <c r="Q498" s="13" t="s">
        <v>2692</v>
      </c>
      <c r="R498" s="8" t="s">
        <v>2693</v>
      </c>
      <c r="S498" s="3">
        <v>1192</v>
      </c>
      <c r="T498" s="3">
        <v>1</v>
      </c>
      <c r="U498" s="14" t="str">
        <f t="shared" ref="U498:U521" ca="1" si="66">IFERROR(__xludf.DUMMYFUNCTION("lower( trim ( (REGEXEXTRACT(D498,""^(?:https?:\/\/)?(?:[^@\n]+@)?(?:www\.)?([^:\/\n]+)""))))"),"aweber.com")</f>
        <v>aweber.com</v>
      </c>
      <c r="V498" s="15" t="str">
        <f t="shared" ref="V498:V521" ca="1" si="67">IF(LEN(TRIM(D498))= 0,"",CONCATENATE("domains = domains.concat(", CHAR(34), U498, CHAR(34), ");"))</f>
        <v>domains = domains.concat("aweber.com");</v>
      </c>
      <c r="W498">
        <f>VLOOKUP(C498,'Copy of Pivot Position'!A:C,3,FALSE)</f>
        <v>10</v>
      </c>
      <c r="X498">
        <f>IF(D498="","",COUNTIF($D$1:D497,D498))</f>
        <v>0</v>
      </c>
      <c r="Y498">
        <f>IF(F498="","",COUNTIF($F$1:F498,F498))</f>
        <v>1</v>
      </c>
      <c r="AA498" s="16">
        <f t="shared" si="61"/>
        <v>0.498</v>
      </c>
      <c r="AB498" s="16"/>
    </row>
    <row r="499" spans="1:28" ht="16" x14ac:dyDescent="0.2">
      <c r="A499" s="8" t="s">
        <v>8176</v>
      </c>
      <c r="B499" s="8" t="s">
        <v>8177</v>
      </c>
      <c r="C499" s="8" t="s">
        <v>42</v>
      </c>
      <c r="D499" s="8" t="s">
        <v>8178</v>
      </c>
      <c r="E499" s="8" t="s">
        <v>8179</v>
      </c>
      <c r="F499" s="12" t="s">
        <v>8180</v>
      </c>
      <c r="G499" s="8" t="s">
        <v>70</v>
      </c>
      <c r="H499" s="3">
        <v>138</v>
      </c>
      <c r="I499" s="12" t="s">
        <v>8181</v>
      </c>
      <c r="J499" s="13" t="s">
        <v>8182</v>
      </c>
      <c r="K499" s="8" t="s">
        <v>50</v>
      </c>
      <c r="L499" s="8" t="s">
        <v>120</v>
      </c>
      <c r="M499" s="8" t="s">
        <v>222</v>
      </c>
      <c r="N499" s="8" t="s">
        <v>222</v>
      </c>
      <c r="O499" s="8" t="s">
        <v>222</v>
      </c>
      <c r="P499" s="8" t="s">
        <v>222</v>
      </c>
      <c r="Q499" s="8" t="s">
        <v>222</v>
      </c>
      <c r="R499" s="8" t="s">
        <v>222</v>
      </c>
      <c r="S499" s="3">
        <v>2627</v>
      </c>
      <c r="T499" s="3">
        <v>1</v>
      </c>
      <c r="U499" s="14" t="str">
        <f t="shared" ca="1" si="66"/>
        <v>aweber.com</v>
      </c>
      <c r="V499" s="15" t="str">
        <f t="shared" ca="1" si="67"/>
        <v>domains = domains.concat("aweber.com");</v>
      </c>
      <c r="W499">
        <f>VLOOKUP(C499,'Copy of Pivot Position'!A:C,3,FALSE)</f>
        <v>10</v>
      </c>
      <c r="X499">
        <f>IF(D499="","",COUNTIF($D$1:D498,D499))</f>
        <v>0</v>
      </c>
      <c r="Y499">
        <f>IF(F499="","",COUNTIF($F$1:F499,F499))</f>
        <v>1</v>
      </c>
      <c r="AA499" s="16">
        <f t="shared" si="61"/>
        <v>0.498</v>
      </c>
      <c r="AB499" s="16"/>
    </row>
    <row r="500" spans="1:28" ht="16" x14ac:dyDescent="0.2">
      <c r="A500" s="8" t="s">
        <v>802</v>
      </c>
      <c r="B500" s="8" t="s">
        <v>804</v>
      </c>
      <c r="C500" s="8" t="s">
        <v>42</v>
      </c>
      <c r="D500" s="8" t="s">
        <v>806</v>
      </c>
      <c r="E500" s="8" t="s">
        <v>808</v>
      </c>
      <c r="F500" s="12" t="s">
        <v>809</v>
      </c>
      <c r="G500" s="8" t="s">
        <v>49</v>
      </c>
      <c r="H500" s="3">
        <v>840</v>
      </c>
      <c r="I500" s="12" t="s">
        <v>812</v>
      </c>
      <c r="J500" s="13" t="s">
        <v>813</v>
      </c>
      <c r="K500" s="8" t="s">
        <v>50</v>
      </c>
      <c r="L500" s="8" t="s">
        <v>51</v>
      </c>
      <c r="M500" s="8" t="s">
        <v>52</v>
      </c>
      <c r="N500" s="8" t="s">
        <v>814</v>
      </c>
      <c r="O500" s="8" t="s">
        <v>222</v>
      </c>
      <c r="P500" s="8" t="s">
        <v>222</v>
      </c>
      <c r="Q500" s="8" t="s">
        <v>222</v>
      </c>
      <c r="R500" s="8" t="s">
        <v>222</v>
      </c>
      <c r="S500" s="3">
        <v>1061</v>
      </c>
      <c r="T500" s="3">
        <v>1</v>
      </c>
      <c r="U500" s="14" t="str">
        <f t="shared" ca="1" si="66"/>
        <v>aweber.com</v>
      </c>
      <c r="V500" s="15" t="str">
        <f t="shared" ca="1" si="67"/>
        <v>domains = domains.concat("aweber.com");</v>
      </c>
      <c r="W500">
        <f>VLOOKUP(C500,'Copy of Pivot Position'!A:C,3,FALSE)</f>
        <v>10</v>
      </c>
      <c r="X500">
        <f>IF(D500="","",COUNTIF($D$1:D499,D500))</f>
        <v>0</v>
      </c>
      <c r="Y500">
        <f>IF(F500="","",COUNTIF($F$1:F500,F500))</f>
        <v>1</v>
      </c>
      <c r="AA500" s="16">
        <f t="shared" si="61"/>
        <v>0.498</v>
      </c>
      <c r="AB500" s="16"/>
    </row>
    <row r="501" spans="1:28" ht="16" x14ac:dyDescent="0.2">
      <c r="A501" s="8" t="s">
        <v>1864</v>
      </c>
      <c r="B501" s="8" t="s">
        <v>8183</v>
      </c>
      <c r="C501" s="8" t="s">
        <v>304</v>
      </c>
      <c r="D501" s="8" t="s">
        <v>8184</v>
      </c>
      <c r="E501" s="8" t="s">
        <v>808</v>
      </c>
      <c r="F501" s="12" t="s">
        <v>809</v>
      </c>
      <c r="G501" s="8" t="s">
        <v>49</v>
      </c>
      <c r="H501" s="3">
        <v>840</v>
      </c>
      <c r="I501" s="12" t="s">
        <v>8185</v>
      </c>
      <c r="J501" s="13" t="s">
        <v>8186</v>
      </c>
      <c r="K501" s="8" t="s">
        <v>50</v>
      </c>
      <c r="L501" s="8" t="s">
        <v>120</v>
      </c>
      <c r="M501" s="8" t="s">
        <v>52</v>
      </c>
      <c r="N501" s="8" t="s">
        <v>814</v>
      </c>
      <c r="O501" s="8" t="s">
        <v>222</v>
      </c>
      <c r="P501" s="8" t="s">
        <v>222</v>
      </c>
      <c r="Q501" s="8" t="s">
        <v>222</v>
      </c>
      <c r="R501" s="8" t="s">
        <v>222</v>
      </c>
      <c r="S501" s="3">
        <v>451</v>
      </c>
      <c r="T501" s="3">
        <v>2</v>
      </c>
      <c r="U501" s="14" t="str">
        <f t="shared" ca="1" si="66"/>
        <v>aweber.com</v>
      </c>
      <c r="V501" s="15" t="str">
        <f t="shared" ca="1" si="67"/>
        <v>domains = domains.concat("aweber.com");</v>
      </c>
      <c r="W501">
        <f>VLOOKUP(C501,'Copy of Pivot Position'!A:C,3,FALSE)</f>
        <v>9</v>
      </c>
      <c r="X501">
        <f>IF(D501="","",COUNTIF($D$1:D500,D501))</f>
        <v>0</v>
      </c>
      <c r="Y501">
        <f>IF(F501="","",COUNTIF($F$1:F501,F501))</f>
        <v>2</v>
      </c>
      <c r="Z501" s="3">
        <v>0</v>
      </c>
      <c r="AA501" s="16">
        <f t="shared" si="61"/>
        <v>0.498</v>
      </c>
      <c r="AB501" s="16"/>
    </row>
    <row r="502" spans="1:28" ht="16" x14ac:dyDescent="0.2">
      <c r="A502" s="8" t="s">
        <v>919</v>
      </c>
      <c r="B502" s="8" t="s">
        <v>1348</v>
      </c>
      <c r="C502" s="8" t="s">
        <v>1349</v>
      </c>
      <c r="D502" s="8" t="s">
        <v>1350</v>
      </c>
      <c r="E502" s="8" t="s">
        <v>1351</v>
      </c>
      <c r="F502" s="12" t="s">
        <v>1257</v>
      </c>
      <c r="G502" s="8" t="s">
        <v>46</v>
      </c>
      <c r="H502" s="3">
        <v>137</v>
      </c>
      <c r="I502" s="12" t="s">
        <v>1355</v>
      </c>
      <c r="J502" s="13" t="s">
        <v>1357</v>
      </c>
      <c r="K502" s="8" t="s">
        <v>50</v>
      </c>
      <c r="L502" s="8" t="s">
        <v>120</v>
      </c>
      <c r="M502" s="8" t="s">
        <v>52</v>
      </c>
      <c r="N502" s="8" t="s">
        <v>392</v>
      </c>
      <c r="O502" s="8" t="s">
        <v>393</v>
      </c>
      <c r="P502" s="8" t="s">
        <v>1359</v>
      </c>
      <c r="Q502" s="13" t="s">
        <v>1360</v>
      </c>
      <c r="R502" s="8" t="s">
        <v>222</v>
      </c>
      <c r="S502" s="3">
        <v>1097</v>
      </c>
      <c r="T502" s="3">
        <v>1</v>
      </c>
      <c r="U502" s="14" t="str">
        <f t="shared" ca="1" si="66"/>
        <v>aweber.com</v>
      </c>
      <c r="V502" s="15" t="str">
        <f t="shared" ca="1" si="67"/>
        <v>domains = domains.concat("aweber.com");</v>
      </c>
      <c r="W502">
        <f>VLOOKUP(C502,'Copy of Pivot Position'!A:C,3,FALSE)</f>
        <v>10</v>
      </c>
      <c r="X502">
        <f>IF(D502="","",COUNTIF($D$1:D501,D502))</f>
        <v>0</v>
      </c>
      <c r="Y502">
        <f>IF(F502="","",COUNTIF($F$1:F502,F502))</f>
        <v>1</v>
      </c>
      <c r="AA502" s="16">
        <f t="shared" si="61"/>
        <v>0.49399999999999999</v>
      </c>
      <c r="AB502" s="16"/>
    </row>
    <row r="503" spans="1:28" ht="16" x14ac:dyDescent="0.2">
      <c r="A503" s="8" t="s">
        <v>5907</v>
      </c>
      <c r="B503" s="8" t="s">
        <v>5908</v>
      </c>
      <c r="C503" s="8" t="s">
        <v>42</v>
      </c>
      <c r="D503" s="8" t="s">
        <v>5909</v>
      </c>
      <c r="E503" s="8" t="s">
        <v>5910</v>
      </c>
      <c r="F503" s="12" t="s">
        <v>5508</v>
      </c>
      <c r="G503" s="8" t="s">
        <v>46</v>
      </c>
      <c r="H503" s="3">
        <v>137</v>
      </c>
      <c r="I503" s="12" t="s">
        <v>5912</v>
      </c>
      <c r="J503" s="13" t="s">
        <v>5913</v>
      </c>
      <c r="K503" s="8" t="s">
        <v>50</v>
      </c>
      <c r="L503" s="8" t="s">
        <v>51</v>
      </c>
      <c r="M503" s="8" t="s">
        <v>222</v>
      </c>
      <c r="N503" s="8" t="s">
        <v>222</v>
      </c>
      <c r="O503" s="8" t="s">
        <v>222</v>
      </c>
      <c r="P503" s="8" t="s">
        <v>222</v>
      </c>
      <c r="Q503" s="8" t="s">
        <v>222</v>
      </c>
      <c r="R503" s="8" t="s">
        <v>222</v>
      </c>
      <c r="S503" s="3">
        <v>1477</v>
      </c>
      <c r="T503" s="3">
        <v>1</v>
      </c>
      <c r="U503" s="14" t="str">
        <f t="shared" ca="1" si="66"/>
        <v>aweber.com</v>
      </c>
      <c r="V503" s="17" t="str">
        <f t="shared" ca="1" si="67"/>
        <v>domains = domains.concat("aweber.com");</v>
      </c>
      <c r="W503">
        <f>VLOOKUP(C503,'Copy of Pivot Position'!A:C,3,FALSE)</f>
        <v>10</v>
      </c>
      <c r="X503">
        <f>IF(D503="","",COUNTIF($D$1:D502,D503))</f>
        <v>0</v>
      </c>
      <c r="Y503">
        <f>IF(F503="","",COUNTIF($F$1:F503,F503))</f>
        <v>1</v>
      </c>
      <c r="AA503" s="16">
        <f t="shared" si="61"/>
        <v>0.49399999999999999</v>
      </c>
      <c r="AB503" s="16"/>
    </row>
    <row r="504" spans="1:28" ht="16" x14ac:dyDescent="0.2">
      <c r="A504" s="8" t="s">
        <v>6587</v>
      </c>
      <c r="B504" s="8" t="s">
        <v>6588</v>
      </c>
      <c r="C504" s="8" t="s">
        <v>1943</v>
      </c>
      <c r="D504" s="8" t="s">
        <v>6589</v>
      </c>
      <c r="E504" s="8" t="s">
        <v>6590</v>
      </c>
      <c r="F504" s="12" t="s">
        <v>6179</v>
      </c>
      <c r="G504" s="8" t="s">
        <v>70</v>
      </c>
      <c r="H504" s="3">
        <v>137</v>
      </c>
      <c r="I504" s="12" t="s">
        <v>6591</v>
      </c>
      <c r="J504" s="13" t="s">
        <v>6592</v>
      </c>
      <c r="K504" s="8" t="s">
        <v>50</v>
      </c>
      <c r="L504" s="8" t="s">
        <v>120</v>
      </c>
      <c r="M504" s="8" t="s">
        <v>52</v>
      </c>
      <c r="N504" s="8" t="s">
        <v>273</v>
      </c>
      <c r="O504" s="8" t="s">
        <v>3481</v>
      </c>
      <c r="P504" s="8" t="s">
        <v>6593</v>
      </c>
      <c r="Q504" s="13" t="s">
        <v>6594</v>
      </c>
      <c r="R504" s="8" t="s">
        <v>6595</v>
      </c>
      <c r="S504" s="3">
        <v>1542</v>
      </c>
      <c r="T504" s="3">
        <v>1</v>
      </c>
      <c r="U504" s="14" t="str">
        <f t="shared" ca="1" si="66"/>
        <v>aweber.com</v>
      </c>
      <c r="V504" s="17" t="str">
        <f t="shared" ca="1" si="67"/>
        <v>domains = domains.concat("aweber.com");</v>
      </c>
      <c r="W504">
        <f>VLOOKUP(C504,'Copy of Pivot Position'!A:C,3,FALSE)</f>
        <v>10</v>
      </c>
      <c r="X504">
        <f>IF(D504="","",COUNTIF($D$1:D503,D504))</f>
        <v>0</v>
      </c>
      <c r="Y504">
        <f>IF(F504="","",COUNTIF($F$1:F504,F504))</f>
        <v>1</v>
      </c>
      <c r="AA504" s="16">
        <f t="shared" si="61"/>
        <v>0.49399999999999999</v>
      </c>
      <c r="AB504" s="16"/>
    </row>
    <row r="505" spans="1:28" ht="16" x14ac:dyDescent="0.2">
      <c r="A505" s="8" t="s">
        <v>6931</v>
      </c>
      <c r="B505" s="8" t="s">
        <v>6932</v>
      </c>
      <c r="C505" s="8" t="s">
        <v>180</v>
      </c>
      <c r="D505" s="8" t="s">
        <v>6933</v>
      </c>
      <c r="E505" s="8" t="s">
        <v>6934</v>
      </c>
      <c r="F505" s="12" t="s">
        <v>6519</v>
      </c>
      <c r="G505" s="8" t="s">
        <v>49</v>
      </c>
      <c r="H505" s="3">
        <v>844</v>
      </c>
      <c r="I505" s="12" t="s">
        <v>6935</v>
      </c>
      <c r="J505" s="13" t="s">
        <v>6936</v>
      </c>
      <c r="K505" s="8" t="s">
        <v>50</v>
      </c>
      <c r="L505" s="8" t="s">
        <v>51</v>
      </c>
      <c r="M505" s="8" t="s">
        <v>52</v>
      </c>
      <c r="N505" s="8" t="s">
        <v>193</v>
      </c>
      <c r="O505" s="8" t="s">
        <v>195</v>
      </c>
      <c r="P505" s="8" t="s">
        <v>6937</v>
      </c>
      <c r="Q505" s="13" t="s">
        <v>6938</v>
      </c>
      <c r="R505" s="8" t="s">
        <v>6940</v>
      </c>
      <c r="S505" s="3">
        <v>1580</v>
      </c>
      <c r="T505" s="3">
        <v>1</v>
      </c>
      <c r="U505" s="14" t="str">
        <f t="shared" ca="1" si="66"/>
        <v>aweber.com</v>
      </c>
      <c r="V505" s="17" t="str">
        <f t="shared" ca="1" si="67"/>
        <v>domains = domains.concat("aweber.com");</v>
      </c>
      <c r="W505">
        <f>VLOOKUP(C505,'Copy of Pivot Position'!A:C,3,FALSE)</f>
        <v>10</v>
      </c>
      <c r="X505">
        <f>IF(D505="","",COUNTIF($D$1:D504,D505))</f>
        <v>0</v>
      </c>
      <c r="Y505">
        <f>IF(F505="","",COUNTIF($F$1:F505,F505))</f>
        <v>1</v>
      </c>
      <c r="AA505" s="16">
        <f t="shared" si="61"/>
        <v>0.49199999999999999</v>
      </c>
      <c r="AB505" s="16"/>
    </row>
    <row r="506" spans="1:28" ht="16" x14ac:dyDescent="0.2">
      <c r="A506" s="8" t="s">
        <v>8192</v>
      </c>
      <c r="B506" s="8" t="s">
        <v>8193</v>
      </c>
      <c r="C506" s="8" t="s">
        <v>42</v>
      </c>
      <c r="D506" s="8" t="s">
        <v>8194</v>
      </c>
      <c r="E506" s="8" t="s">
        <v>8195</v>
      </c>
      <c r="F506" s="12" t="s">
        <v>8196</v>
      </c>
      <c r="G506" s="8" t="s">
        <v>49</v>
      </c>
      <c r="H506" s="3">
        <v>844</v>
      </c>
      <c r="I506" s="12" t="s">
        <v>8197</v>
      </c>
      <c r="J506" s="13" t="s">
        <v>8198</v>
      </c>
      <c r="K506" s="8" t="s">
        <v>50</v>
      </c>
      <c r="L506" s="8" t="s">
        <v>120</v>
      </c>
      <c r="M506" s="8" t="s">
        <v>52</v>
      </c>
      <c r="N506" s="8" t="s">
        <v>8199</v>
      </c>
      <c r="O506" s="8" t="s">
        <v>3109</v>
      </c>
      <c r="P506" s="8" t="s">
        <v>8200</v>
      </c>
      <c r="Q506" s="13" t="s">
        <v>8201</v>
      </c>
      <c r="R506" s="8" t="s">
        <v>8202</v>
      </c>
      <c r="S506" s="3">
        <v>2531</v>
      </c>
      <c r="T506" s="3">
        <v>1</v>
      </c>
      <c r="U506" s="14" t="str">
        <f t="shared" ca="1" si="66"/>
        <v>aweber.com</v>
      </c>
      <c r="V506" s="17" t="str">
        <f t="shared" ca="1" si="67"/>
        <v>domains = domains.concat("aweber.com");</v>
      </c>
      <c r="W506">
        <f>VLOOKUP(C506,'Copy of Pivot Position'!A:C,3,FALSE)</f>
        <v>10</v>
      </c>
      <c r="X506">
        <f>IF(D506="","",COUNTIF($D$1:D505,D506))</f>
        <v>0</v>
      </c>
      <c r="Y506">
        <f>IF(F506="","",COUNTIF($F$1:F506,F506))</f>
        <v>1</v>
      </c>
      <c r="AA506" s="16">
        <f t="shared" si="61"/>
        <v>0.49199999999999999</v>
      </c>
      <c r="AB506" s="16"/>
    </row>
    <row r="507" spans="1:28" ht="16" x14ac:dyDescent="0.2">
      <c r="A507" s="8" t="s">
        <v>8204</v>
      </c>
      <c r="B507" s="8" t="s">
        <v>8205</v>
      </c>
      <c r="C507" s="8" t="s">
        <v>304</v>
      </c>
      <c r="D507" s="8" t="s">
        <v>8206</v>
      </c>
      <c r="E507" s="8" t="s">
        <v>6934</v>
      </c>
      <c r="F507" s="12" t="s">
        <v>6519</v>
      </c>
      <c r="G507" s="8" t="s">
        <v>49</v>
      </c>
      <c r="H507" s="3">
        <v>844</v>
      </c>
      <c r="I507" s="12" t="s">
        <v>8207</v>
      </c>
      <c r="J507" s="13" t="s">
        <v>8209</v>
      </c>
      <c r="K507" s="8" t="s">
        <v>50</v>
      </c>
      <c r="L507" s="8" t="s">
        <v>51</v>
      </c>
      <c r="M507" s="8" t="s">
        <v>52</v>
      </c>
      <c r="N507" s="8" t="s">
        <v>193</v>
      </c>
      <c r="O507" s="8" t="s">
        <v>195</v>
      </c>
      <c r="P507" s="8" t="s">
        <v>6937</v>
      </c>
      <c r="Q507" s="13" t="s">
        <v>6938</v>
      </c>
      <c r="R507" s="8" t="s">
        <v>6940</v>
      </c>
      <c r="S507" s="3">
        <v>2495</v>
      </c>
      <c r="T507" s="3">
        <v>1</v>
      </c>
      <c r="U507" s="14" t="str">
        <f t="shared" ca="1" si="66"/>
        <v>aweber.com</v>
      </c>
      <c r="V507" s="17" t="str">
        <f t="shared" ca="1" si="67"/>
        <v>domains = domains.concat("aweber.com");</v>
      </c>
      <c r="W507">
        <f>VLOOKUP(C507,'Copy of Pivot Position'!A:C,3,FALSE)</f>
        <v>9</v>
      </c>
      <c r="X507">
        <f>IF(D507="","",COUNTIF($D$1:D506,D507))</f>
        <v>0</v>
      </c>
      <c r="Y507">
        <f>IF(F507="","",COUNTIF($F$1:F507,F507))</f>
        <v>2</v>
      </c>
      <c r="Z507" s="3">
        <v>0</v>
      </c>
      <c r="AA507" s="16">
        <f t="shared" si="61"/>
        <v>0.49199999999999999</v>
      </c>
      <c r="AB507" s="16"/>
    </row>
    <row r="508" spans="1:28" ht="16" x14ac:dyDescent="0.2">
      <c r="A508" s="8" t="s">
        <v>511</v>
      </c>
      <c r="B508" s="8" t="s">
        <v>512</v>
      </c>
      <c r="C508" s="8" t="s">
        <v>42</v>
      </c>
      <c r="D508" s="8" t="s">
        <v>513</v>
      </c>
      <c r="E508" s="8" t="s">
        <v>514</v>
      </c>
      <c r="F508" s="12" t="s">
        <v>515</v>
      </c>
      <c r="G508" s="8" t="s">
        <v>46</v>
      </c>
      <c r="H508" s="3">
        <v>136</v>
      </c>
      <c r="I508" s="12" t="s">
        <v>516</v>
      </c>
      <c r="J508" s="13" t="s">
        <v>517</v>
      </c>
      <c r="K508" s="8" t="s">
        <v>50</v>
      </c>
      <c r="L508" s="8" t="s">
        <v>120</v>
      </c>
      <c r="M508" s="8" t="s">
        <v>52</v>
      </c>
      <c r="N508" s="8" t="s">
        <v>518</v>
      </c>
      <c r="O508" s="8" t="s">
        <v>54</v>
      </c>
      <c r="P508" s="8" t="s">
        <v>519</v>
      </c>
      <c r="Q508" s="13" t="s">
        <v>520</v>
      </c>
      <c r="R508" s="8" t="s">
        <v>521</v>
      </c>
      <c r="S508" s="3">
        <v>1041</v>
      </c>
      <c r="T508" s="3">
        <v>1</v>
      </c>
      <c r="U508" s="14" t="str">
        <f t="shared" ca="1" si="66"/>
        <v>aweber.com</v>
      </c>
      <c r="V508" s="17" t="str">
        <f t="shared" ca="1" si="67"/>
        <v>domains = domains.concat("aweber.com");</v>
      </c>
      <c r="W508">
        <f>VLOOKUP(C508,'Copy of Pivot Position'!A:C,3,FALSE)</f>
        <v>10</v>
      </c>
      <c r="X508">
        <f>IF(D508="","",COUNTIF($D$1:D507,D508))</f>
        <v>0</v>
      </c>
      <c r="Y508">
        <f>IF(F508="","",COUNTIF($F$1:F508,F508))</f>
        <v>1</v>
      </c>
      <c r="AA508" s="16">
        <f t="shared" si="61"/>
        <v>0.49199999999999999</v>
      </c>
      <c r="AB508" s="16"/>
    </row>
    <row r="509" spans="1:28" ht="16" x14ac:dyDescent="0.2">
      <c r="A509" s="8" t="s">
        <v>362</v>
      </c>
      <c r="B509" s="8" t="s">
        <v>8213</v>
      </c>
      <c r="C509" s="8" t="s">
        <v>291</v>
      </c>
      <c r="D509" s="8" t="s">
        <v>8214</v>
      </c>
      <c r="E509" s="8" t="s">
        <v>8215</v>
      </c>
      <c r="F509" s="12" t="s">
        <v>8216</v>
      </c>
      <c r="G509" s="8" t="s">
        <v>1804</v>
      </c>
      <c r="H509" s="3">
        <v>136</v>
      </c>
      <c r="I509" s="12" t="s">
        <v>8217</v>
      </c>
      <c r="J509" s="13" t="s">
        <v>8218</v>
      </c>
      <c r="K509" s="8" t="s">
        <v>50</v>
      </c>
      <c r="L509" s="8" t="s">
        <v>120</v>
      </c>
      <c r="M509" s="8" t="s">
        <v>222</v>
      </c>
      <c r="N509" s="8" t="s">
        <v>222</v>
      </c>
      <c r="O509" s="8" t="s">
        <v>222</v>
      </c>
      <c r="P509" s="8" t="s">
        <v>222</v>
      </c>
      <c r="Q509" s="8" t="s">
        <v>222</v>
      </c>
      <c r="R509" s="8" t="s">
        <v>222</v>
      </c>
      <c r="S509" s="3">
        <v>2609</v>
      </c>
      <c r="T509" s="3">
        <v>1</v>
      </c>
      <c r="U509" s="14" t="str">
        <f t="shared" ca="1" si="66"/>
        <v>aweber.com</v>
      </c>
      <c r="V509" s="15" t="str">
        <f t="shared" ca="1" si="67"/>
        <v>domains = domains.concat("aweber.com");</v>
      </c>
      <c r="W509">
        <f>VLOOKUP(C509,'Copy of Pivot Position'!A:C,3,FALSE)</f>
        <v>10</v>
      </c>
      <c r="X509">
        <f>IF(D509="","",COUNTIF($D$1:D508,D509))</f>
        <v>0</v>
      </c>
      <c r="Y509">
        <f>IF(F509="","",COUNTIF($F$1:F509,F509))</f>
        <v>1</v>
      </c>
      <c r="AA509" s="16">
        <f t="shared" si="61"/>
        <v>0.49199999999999999</v>
      </c>
      <c r="AB509" s="16"/>
    </row>
    <row r="510" spans="1:28" ht="16" x14ac:dyDescent="0.2">
      <c r="A510" s="8" t="s">
        <v>438</v>
      </c>
      <c r="B510" s="8" t="s">
        <v>8219</v>
      </c>
      <c r="C510" s="8" t="s">
        <v>42</v>
      </c>
      <c r="D510" s="8" t="s">
        <v>8220</v>
      </c>
      <c r="E510" s="8" t="s">
        <v>8221</v>
      </c>
      <c r="F510" s="12" t="s">
        <v>8222</v>
      </c>
      <c r="G510" s="8" t="s">
        <v>46</v>
      </c>
      <c r="H510" s="3">
        <v>846</v>
      </c>
      <c r="I510" s="12" t="s">
        <v>8223</v>
      </c>
      <c r="J510" s="13" t="s">
        <v>8225</v>
      </c>
      <c r="K510" s="8" t="s">
        <v>50</v>
      </c>
      <c r="L510" s="8" t="s">
        <v>120</v>
      </c>
      <c r="M510" s="8" t="s">
        <v>52</v>
      </c>
      <c r="N510" s="8" t="s">
        <v>60</v>
      </c>
      <c r="O510" s="8" t="s">
        <v>54</v>
      </c>
      <c r="P510" s="8" t="s">
        <v>8226</v>
      </c>
      <c r="Q510" s="13" t="s">
        <v>331</v>
      </c>
      <c r="R510" s="8" t="s">
        <v>8227</v>
      </c>
      <c r="S510" s="3">
        <v>2432</v>
      </c>
      <c r="T510" s="3">
        <v>1</v>
      </c>
      <c r="U510" s="14" t="str">
        <f t="shared" ca="1" si="66"/>
        <v>aweber.com</v>
      </c>
      <c r="V510" s="15" t="str">
        <f t="shared" ca="1" si="67"/>
        <v>domains = domains.concat("aweber.com");</v>
      </c>
      <c r="W510">
        <f>VLOOKUP(C510,'Copy of Pivot Position'!A:C,3,FALSE)</f>
        <v>10</v>
      </c>
      <c r="X510">
        <f>IF(D510="","",COUNTIF($D$1:D509,D510))</f>
        <v>0</v>
      </c>
      <c r="Y510">
        <f>IF(F510="","",COUNTIF($F$1:F510,F510))</f>
        <v>1</v>
      </c>
      <c r="AA510" s="16">
        <f t="shared" si="61"/>
        <v>0.48799999999999999</v>
      </c>
      <c r="AB510" s="16"/>
    </row>
    <row r="511" spans="1:28" ht="16" x14ac:dyDescent="0.2">
      <c r="A511" s="8" t="s">
        <v>298</v>
      </c>
      <c r="B511" s="8" t="s">
        <v>3723</v>
      </c>
      <c r="C511" s="8" t="s">
        <v>42</v>
      </c>
      <c r="D511" s="8" t="s">
        <v>3726</v>
      </c>
      <c r="E511" s="8" t="s">
        <v>3727</v>
      </c>
      <c r="F511" s="12" t="s">
        <v>3446</v>
      </c>
      <c r="G511" s="8" t="s">
        <v>803</v>
      </c>
      <c r="H511" s="3">
        <v>135</v>
      </c>
      <c r="I511" s="12" t="s">
        <v>3731</v>
      </c>
      <c r="J511" s="13" t="s">
        <v>3732</v>
      </c>
      <c r="K511" s="8" t="s">
        <v>50</v>
      </c>
      <c r="L511" s="8" t="s">
        <v>120</v>
      </c>
      <c r="M511" s="8" t="s">
        <v>52</v>
      </c>
      <c r="N511" s="8" t="s">
        <v>73</v>
      </c>
      <c r="O511" s="8" t="s">
        <v>54</v>
      </c>
      <c r="P511" s="8" t="s">
        <v>3733</v>
      </c>
      <c r="Q511" s="13" t="s">
        <v>75</v>
      </c>
      <c r="R511" s="8" t="s">
        <v>3734</v>
      </c>
      <c r="S511" s="3">
        <v>1276</v>
      </c>
      <c r="T511" s="3">
        <v>1</v>
      </c>
      <c r="U511" s="14" t="str">
        <f t="shared" ca="1" si="66"/>
        <v>aweber.com</v>
      </c>
      <c r="V511" s="15" t="str">
        <f t="shared" ca="1" si="67"/>
        <v>domains = domains.concat("aweber.com");</v>
      </c>
      <c r="W511">
        <f>VLOOKUP(C511,'Copy of Pivot Position'!A:C,3,FALSE)</f>
        <v>10</v>
      </c>
      <c r="X511">
        <f>IF(D511="","",COUNTIF($D$1:D510,D511))</f>
        <v>0</v>
      </c>
      <c r="Y511">
        <f>IF(F511="","",COUNTIF($F$1:F511,F511))</f>
        <v>1</v>
      </c>
      <c r="AA511" s="16">
        <f t="shared" si="61"/>
        <v>0.48799999999999999</v>
      </c>
      <c r="AB511" s="16"/>
    </row>
    <row r="512" spans="1:28" ht="16" x14ac:dyDescent="0.2">
      <c r="A512" s="8" t="s">
        <v>1141</v>
      </c>
      <c r="B512" s="8" t="s">
        <v>8231</v>
      </c>
      <c r="C512" s="8" t="s">
        <v>42</v>
      </c>
      <c r="D512" s="8" t="s">
        <v>8232</v>
      </c>
      <c r="E512" s="8" t="s">
        <v>8233</v>
      </c>
      <c r="F512" s="12" t="s">
        <v>8234</v>
      </c>
      <c r="G512" s="8" t="s">
        <v>49</v>
      </c>
      <c r="H512" s="3">
        <v>135</v>
      </c>
      <c r="I512" s="12" t="s">
        <v>8236</v>
      </c>
      <c r="J512" s="13" t="s">
        <v>7633</v>
      </c>
      <c r="K512" s="8" t="s">
        <v>50</v>
      </c>
      <c r="L512" s="8" t="s">
        <v>51</v>
      </c>
      <c r="M512" s="8" t="s">
        <v>52</v>
      </c>
      <c r="N512" s="8" t="s">
        <v>3005</v>
      </c>
      <c r="O512" s="8" t="s">
        <v>54</v>
      </c>
      <c r="P512" s="8" t="s">
        <v>8237</v>
      </c>
      <c r="Q512" s="13" t="s">
        <v>3007</v>
      </c>
      <c r="R512" s="8" t="s">
        <v>8238</v>
      </c>
      <c r="S512" s="3">
        <v>2474</v>
      </c>
      <c r="T512" s="3">
        <v>1</v>
      </c>
      <c r="U512" s="14" t="str">
        <f t="shared" ca="1" si="66"/>
        <v>aweber.com</v>
      </c>
      <c r="V512" s="15" t="str">
        <f t="shared" ca="1" si="67"/>
        <v>domains = domains.concat("aweber.com");</v>
      </c>
      <c r="W512">
        <f>VLOOKUP(C512,'Copy of Pivot Position'!A:C,3,FALSE)</f>
        <v>10</v>
      </c>
      <c r="X512">
        <f>IF(D512="","",COUNTIF($D$1:D511,D512))</f>
        <v>0</v>
      </c>
      <c r="Y512">
        <f>IF(F512="","",COUNTIF($F$1:F512,F512))</f>
        <v>1</v>
      </c>
      <c r="AA512" s="16">
        <f t="shared" si="61"/>
        <v>0.48799999999999999</v>
      </c>
      <c r="AB512" s="16"/>
    </row>
    <row r="513" spans="1:28" ht="16" x14ac:dyDescent="0.2">
      <c r="A513" s="8" t="s">
        <v>136</v>
      </c>
      <c r="B513" s="8" t="s">
        <v>8239</v>
      </c>
      <c r="C513" s="8" t="s">
        <v>42</v>
      </c>
      <c r="D513" s="8" t="s">
        <v>8240</v>
      </c>
      <c r="E513" s="8" t="s">
        <v>8241</v>
      </c>
      <c r="F513" s="12" t="s">
        <v>8242</v>
      </c>
      <c r="G513" s="8" t="s">
        <v>49</v>
      </c>
      <c r="H513" s="3">
        <v>135</v>
      </c>
      <c r="I513" s="12" t="s">
        <v>8243</v>
      </c>
      <c r="J513" s="13" t="s">
        <v>8244</v>
      </c>
      <c r="K513" s="8" t="s">
        <v>50</v>
      </c>
      <c r="L513" s="8" t="s">
        <v>51</v>
      </c>
      <c r="M513" s="8" t="s">
        <v>52</v>
      </c>
      <c r="N513" s="8" t="s">
        <v>2206</v>
      </c>
      <c r="O513" s="8" t="s">
        <v>175</v>
      </c>
      <c r="P513" s="8" t="s">
        <v>8245</v>
      </c>
      <c r="Q513" s="13" t="s">
        <v>2209</v>
      </c>
      <c r="R513" s="8" t="s">
        <v>8246</v>
      </c>
      <c r="S513" s="3">
        <v>2592</v>
      </c>
      <c r="T513" s="3">
        <v>1</v>
      </c>
      <c r="U513" s="14" t="str">
        <f t="shared" ca="1" si="66"/>
        <v>aweber.com</v>
      </c>
      <c r="V513" s="15" t="str">
        <f t="shared" ca="1" si="67"/>
        <v>domains = domains.concat("aweber.com");</v>
      </c>
      <c r="W513">
        <f>VLOOKUP(C513,'Copy of Pivot Position'!A:C,3,FALSE)</f>
        <v>10</v>
      </c>
      <c r="X513">
        <f>IF(D513="","",COUNTIF($D$1:D512,D513))</f>
        <v>0</v>
      </c>
      <c r="Y513">
        <f>IF(F513="","",COUNTIF($F$1:F513,F513))</f>
        <v>1</v>
      </c>
      <c r="AA513" s="16">
        <f t="shared" si="61"/>
        <v>0.48799999999999999</v>
      </c>
      <c r="AB513" s="16"/>
    </row>
    <row r="514" spans="1:28" ht="16" x14ac:dyDescent="0.2">
      <c r="A514" s="8" t="s">
        <v>167</v>
      </c>
      <c r="B514" s="8" t="s">
        <v>5694</v>
      </c>
      <c r="C514" s="8" t="s">
        <v>42</v>
      </c>
      <c r="D514" s="8" t="s">
        <v>8249</v>
      </c>
      <c r="E514" s="8" t="s">
        <v>8250</v>
      </c>
      <c r="F514" s="12" t="s">
        <v>8251</v>
      </c>
      <c r="G514" s="8" t="s">
        <v>3361</v>
      </c>
      <c r="H514" s="3">
        <v>859</v>
      </c>
      <c r="I514" s="12" t="s">
        <v>8252</v>
      </c>
      <c r="J514" s="13" t="s">
        <v>8253</v>
      </c>
      <c r="K514" s="8" t="s">
        <v>50</v>
      </c>
      <c r="L514" s="8" t="s">
        <v>120</v>
      </c>
      <c r="M514" s="8" t="s">
        <v>52</v>
      </c>
      <c r="N514" s="8" t="s">
        <v>8254</v>
      </c>
      <c r="O514" s="8" t="s">
        <v>54</v>
      </c>
      <c r="P514" s="8" t="s">
        <v>8255</v>
      </c>
      <c r="Q514" s="13" t="s">
        <v>8256</v>
      </c>
      <c r="R514" s="8" t="s">
        <v>8257</v>
      </c>
      <c r="S514" s="3">
        <v>2343</v>
      </c>
      <c r="T514" s="3">
        <v>1</v>
      </c>
      <c r="U514" s="14" t="str">
        <f t="shared" ca="1" si="66"/>
        <v>aweber.com</v>
      </c>
      <c r="V514" s="15" t="str">
        <f t="shared" ca="1" si="67"/>
        <v>domains = domains.concat("aweber.com");</v>
      </c>
      <c r="W514">
        <f>VLOOKUP(C514,'Copy of Pivot Position'!A:C,3,FALSE)</f>
        <v>10</v>
      </c>
      <c r="X514">
        <f>IF(D514="","",COUNTIF($D$1:D513,D514))</f>
        <v>0</v>
      </c>
      <c r="Y514">
        <f>IF(F514="","",COUNTIF($F$1:F514,F514))</f>
        <v>1</v>
      </c>
      <c r="AA514" s="16">
        <f t="shared" ref="AA514:AA577" si="68">(0.5-ABS(1-PERCENTRANK(H:H,H514)-0.5))*2</f>
        <v>0.48399999999999999</v>
      </c>
      <c r="AB514" s="16"/>
    </row>
    <row r="515" spans="1:28" ht="16" x14ac:dyDescent="0.2">
      <c r="A515" s="8" t="s">
        <v>619</v>
      </c>
      <c r="B515" s="8" t="s">
        <v>620</v>
      </c>
      <c r="C515" s="8" t="s">
        <v>42</v>
      </c>
      <c r="D515" s="8" t="s">
        <v>621</v>
      </c>
      <c r="E515" s="8" t="s">
        <v>622</v>
      </c>
      <c r="F515" s="12" t="s">
        <v>623</v>
      </c>
      <c r="G515" s="8" t="s">
        <v>49</v>
      </c>
      <c r="H515" s="3">
        <v>132</v>
      </c>
      <c r="I515" s="12" t="s">
        <v>624</v>
      </c>
      <c r="J515" s="13" t="s">
        <v>625</v>
      </c>
      <c r="K515" s="8" t="s">
        <v>50</v>
      </c>
      <c r="L515" s="8" t="s">
        <v>51</v>
      </c>
      <c r="M515" s="8" t="s">
        <v>52</v>
      </c>
      <c r="N515" s="8" t="s">
        <v>626</v>
      </c>
      <c r="O515" s="8" t="s">
        <v>195</v>
      </c>
      <c r="P515" s="8" t="s">
        <v>627</v>
      </c>
      <c r="Q515" s="13" t="s">
        <v>628</v>
      </c>
      <c r="R515" s="8" t="s">
        <v>629</v>
      </c>
      <c r="S515" s="3">
        <v>1049</v>
      </c>
      <c r="T515" s="3">
        <v>1</v>
      </c>
      <c r="U515" s="14" t="str">
        <f t="shared" ca="1" si="66"/>
        <v>aweber.com</v>
      </c>
      <c r="V515" s="15" t="str">
        <f t="shared" ca="1" si="67"/>
        <v>domains = domains.concat("aweber.com");</v>
      </c>
      <c r="W515">
        <f>VLOOKUP(C515,'Copy of Pivot Position'!A:C,3,FALSE)</f>
        <v>10</v>
      </c>
      <c r="X515">
        <f>IF(D515="","",COUNTIF($D$1:D514,D515))</f>
        <v>0</v>
      </c>
      <c r="Y515">
        <f>IF(F515="","",COUNTIF($F$1:F515,F515))</f>
        <v>1</v>
      </c>
      <c r="AA515" s="16">
        <f t="shared" si="68"/>
        <v>0.48399999999999999</v>
      </c>
      <c r="AB515" s="16"/>
    </row>
    <row r="516" spans="1:28" ht="16" x14ac:dyDescent="0.2">
      <c r="A516" s="8" t="s">
        <v>5515</v>
      </c>
      <c r="B516" s="8" t="s">
        <v>1019</v>
      </c>
      <c r="C516" s="8" t="s">
        <v>42</v>
      </c>
      <c r="D516" s="8" t="s">
        <v>5516</v>
      </c>
      <c r="E516" s="8" t="s">
        <v>5517</v>
      </c>
      <c r="F516" s="12" t="s">
        <v>5263</v>
      </c>
      <c r="G516" s="8" t="s">
        <v>3430</v>
      </c>
      <c r="H516" s="3">
        <v>132</v>
      </c>
      <c r="I516" s="12" t="s">
        <v>5519</v>
      </c>
      <c r="J516" s="13" t="s">
        <v>5520</v>
      </c>
      <c r="K516" s="8" t="s">
        <v>50</v>
      </c>
      <c r="L516" s="8" t="s">
        <v>120</v>
      </c>
      <c r="M516" s="8" t="s">
        <v>222</v>
      </c>
      <c r="N516" s="8" t="s">
        <v>222</v>
      </c>
      <c r="O516" s="8" t="s">
        <v>222</v>
      </c>
      <c r="P516" s="8" t="s">
        <v>222</v>
      </c>
      <c r="Q516" s="8" t="s">
        <v>222</v>
      </c>
      <c r="R516" s="8" t="s">
        <v>222</v>
      </c>
      <c r="S516" s="3">
        <v>1442</v>
      </c>
      <c r="T516" s="3">
        <v>1</v>
      </c>
      <c r="U516" s="14" t="str">
        <f t="shared" ca="1" si="66"/>
        <v>aweber.com</v>
      </c>
      <c r="V516" s="15" t="str">
        <f t="shared" ca="1" si="67"/>
        <v>domains = domains.concat("aweber.com");</v>
      </c>
      <c r="W516">
        <f>VLOOKUP(C516,'Copy of Pivot Position'!A:C,3,FALSE)</f>
        <v>10</v>
      </c>
      <c r="X516">
        <f>IF(D516="","",COUNTIF($D$1:D515,D516))</f>
        <v>0</v>
      </c>
      <c r="Y516">
        <f>IF(F516="","",COUNTIF($F$1:F516,F516))</f>
        <v>1</v>
      </c>
      <c r="AA516" s="16">
        <f t="shared" si="68"/>
        <v>0.48399999999999999</v>
      </c>
      <c r="AB516" s="16"/>
    </row>
    <row r="517" spans="1:28" ht="16" x14ac:dyDescent="0.2">
      <c r="A517" s="8" t="s">
        <v>1474</v>
      </c>
      <c r="B517" s="8" t="s">
        <v>3029</v>
      </c>
      <c r="C517" s="8" t="s">
        <v>42</v>
      </c>
      <c r="D517" s="8" t="s">
        <v>3030</v>
      </c>
      <c r="E517" s="8" t="s">
        <v>3031</v>
      </c>
      <c r="F517" s="12" t="s">
        <v>2769</v>
      </c>
      <c r="G517" s="8" t="s">
        <v>46</v>
      </c>
      <c r="H517" s="3">
        <v>869</v>
      </c>
      <c r="I517" s="12" t="s">
        <v>3040</v>
      </c>
      <c r="J517" s="13" t="s">
        <v>3042</v>
      </c>
      <c r="K517" s="8" t="s">
        <v>50</v>
      </c>
      <c r="L517" s="8" t="s">
        <v>120</v>
      </c>
      <c r="M517" s="8" t="s">
        <v>52</v>
      </c>
      <c r="N517" s="8" t="s">
        <v>222</v>
      </c>
      <c r="O517" s="8" t="s">
        <v>222</v>
      </c>
      <c r="P517" s="8" t="s">
        <v>222</v>
      </c>
      <c r="Q517" s="8" t="s">
        <v>222</v>
      </c>
      <c r="R517" s="8" t="s">
        <v>222</v>
      </c>
      <c r="S517" s="3">
        <v>1218</v>
      </c>
      <c r="T517" s="3">
        <v>1</v>
      </c>
      <c r="U517" s="14" t="str">
        <f t="shared" ca="1" si="66"/>
        <v>aweber.com</v>
      </c>
      <c r="V517" s="15" t="str">
        <f t="shared" ca="1" si="67"/>
        <v>domains = domains.concat("aweber.com");</v>
      </c>
      <c r="W517">
        <f>VLOOKUP(C517,'Copy of Pivot Position'!A:C,3,FALSE)</f>
        <v>10</v>
      </c>
      <c r="X517">
        <f>IF(D517="","",COUNTIF($D$1:D516,D517))</f>
        <v>0</v>
      </c>
      <c r="Y517">
        <f>IF(F517="","",COUNTIF($F$1:F517,F517))</f>
        <v>1</v>
      </c>
      <c r="AA517" s="16">
        <f t="shared" si="68"/>
        <v>0.48199999999999998</v>
      </c>
      <c r="AB517" s="16"/>
    </row>
    <row r="518" spans="1:28" ht="16" x14ac:dyDescent="0.2">
      <c r="A518" s="8" t="s">
        <v>428</v>
      </c>
      <c r="B518" s="8" t="s">
        <v>3583</v>
      </c>
      <c r="C518" s="8" t="s">
        <v>42</v>
      </c>
      <c r="D518" s="8" t="s">
        <v>3584</v>
      </c>
      <c r="E518" s="8" t="s">
        <v>3585</v>
      </c>
      <c r="F518" s="12" t="s">
        <v>3319</v>
      </c>
      <c r="G518" s="8" t="s">
        <v>2525</v>
      </c>
      <c r="H518" s="3">
        <v>869</v>
      </c>
      <c r="I518" s="12" t="s">
        <v>3587</v>
      </c>
      <c r="J518" s="13" t="s">
        <v>3588</v>
      </c>
      <c r="K518" s="8" t="s">
        <v>50</v>
      </c>
      <c r="L518" s="8" t="s">
        <v>120</v>
      </c>
      <c r="M518" s="8" t="s">
        <v>52</v>
      </c>
      <c r="N518" s="8" t="s">
        <v>3485</v>
      </c>
      <c r="O518" s="8" t="s">
        <v>195</v>
      </c>
      <c r="P518" s="8" t="s">
        <v>3589</v>
      </c>
      <c r="Q518" s="13" t="s">
        <v>3590</v>
      </c>
      <c r="R518" s="8" t="s">
        <v>3591</v>
      </c>
      <c r="S518" s="3">
        <v>1263</v>
      </c>
      <c r="T518" s="3">
        <v>1</v>
      </c>
      <c r="U518" s="14" t="str">
        <f t="shared" ca="1" si="66"/>
        <v>aweber.com</v>
      </c>
      <c r="V518" s="15" t="str">
        <f t="shared" ca="1" si="67"/>
        <v>domains = domains.concat("aweber.com");</v>
      </c>
      <c r="W518">
        <f>VLOOKUP(C518,'Copy of Pivot Position'!A:C,3,FALSE)</f>
        <v>10</v>
      </c>
      <c r="X518">
        <f>IF(D518="","",COUNTIF($D$1:D517,D518))</f>
        <v>0</v>
      </c>
      <c r="Y518">
        <f>IF(F518="","",COUNTIF($F$1:F518,F518))</f>
        <v>1</v>
      </c>
      <c r="AA518" s="16">
        <f t="shared" si="68"/>
        <v>0.48199999999999998</v>
      </c>
      <c r="AB518" s="16"/>
    </row>
    <row r="519" spans="1:28" ht="16" x14ac:dyDescent="0.2">
      <c r="A519" s="8" t="s">
        <v>2520</v>
      </c>
      <c r="B519" s="8" t="s">
        <v>4385</v>
      </c>
      <c r="C519" s="8" t="s">
        <v>42</v>
      </c>
      <c r="D519" s="8" t="s">
        <v>4386</v>
      </c>
      <c r="E519" s="8" t="s">
        <v>4387</v>
      </c>
      <c r="F519" s="12" t="s">
        <v>4082</v>
      </c>
      <c r="G519" s="8" t="s">
        <v>46</v>
      </c>
      <c r="H519" s="3">
        <v>131</v>
      </c>
      <c r="I519" s="12" t="s">
        <v>4389</v>
      </c>
      <c r="J519" s="13" t="s">
        <v>4390</v>
      </c>
      <c r="K519" s="8" t="s">
        <v>50</v>
      </c>
      <c r="L519" s="8" t="s">
        <v>51</v>
      </c>
      <c r="M519" s="8" t="s">
        <v>52</v>
      </c>
      <c r="N519" s="8" t="s">
        <v>84</v>
      </c>
      <c r="O519" s="8" t="s">
        <v>4387</v>
      </c>
      <c r="P519" s="8" t="s">
        <v>4391</v>
      </c>
      <c r="Q519" s="13" t="s">
        <v>849</v>
      </c>
      <c r="R519" s="8" t="s">
        <v>4392</v>
      </c>
      <c r="S519" s="3">
        <v>1330</v>
      </c>
      <c r="T519" s="3">
        <v>1</v>
      </c>
      <c r="U519" s="14" t="str">
        <f t="shared" ca="1" si="66"/>
        <v>aweber.com</v>
      </c>
      <c r="V519" s="15" t="str">
        <f t="shared" ca="1" si="67"/>
        <v>domains = domains.concat("aweber.com");</v>
      </c>
      <c r="W519">
        <f>VLOOKUP(C519,'Copy of Pivot Position'!A:C,3,FALSE)</f>
        <v>10</v>
      </c>
      <c r="X519">
        <f>IF(D519="","",COUNTIF($D$1:D518,D519))</f>
        <v>0</v>
      </c>
      <c r="Y519">
        <f>IF(F519="","",COUNTIF($F$1:F519,F519))</f>
        <v>1</v>
      </c>
      <c r="AA519" s="16">
        <f t="shared" si="68"/>
        <v>0.47799999999999998</v>
      </c>
      <c r="AB519" s="16"/>
    </row>
    <row r="520" spans="1:28" ht="16" x14ac:dyDescent="0.2">
      <c r="A520" s="8" t="s">
        <v>1929</v>
      </c>
      <c r="B520" s="8" t="s">
        <v>8269</v>
      </c>
      <c r="C520" s="8" t="s">
        <v>180</v>
      </c>
      <c r="D520" s="8" t="s">
        <v>8270</v>
      </c>
      <c r="E520" s="8" t="s">
        <v>8271</v>
      </c>
      <c r="F520" s="12" t="s">
        <v>8259</v>
      </c>
      <c r="G520" s="8" t="s">
        <v>434</v>
      </c>
      <c r="H520" s="3">
        <v>131</v>
      </c>
      <c r="I520" s="12" t="s">
        <v>8272</v>
      </c>
      <c r="J520" s="13" t="s">
        <v>8273</v>
      </c>
      <c r="K520" s="8" t="s">
        <v>50</v>
      </c>
      <c r="L520" s="8" t="s">
        <v>51</v>
      </c>
      <c r="M520" s="8" t="s">
        <v>52</v>
      </c>
      <c r="N520" s="8" t="s">
        <v>84</v>
      </c>
      <c r="O520" s="8" t="s">
        <v>85</v>
      </c>
      <c r="P520" s="8" t="s">
        <v>8274</v>
      </c>
      <c r="Q520" s="13" t="s">
        <v>849</v>
      </c>
      <c r="R520" s="8" t="s">
        <v>8275</v>
      </c>
      <c r="S520" s="3">
        <v>2225</v>
      </c>
      <c r="T520" s="3">
        <v>1</v>
      </c>
      <c r="U520" s="14" t="str">
        <f t="shared" ca="1" si="66"/>
        <v>aweber.com</v>
      </c>
      <c r="V520" s="15" t="str">
        <f t="shared" ca="1" si="67"/>
        <v>domains = domains.concat("aweber.com");</v>
      </c>
      <c r="W520">
        <f>VLOOKUP(C520,'Copy of Pivot Position'!A:C,3,FALSE)</f>
        <v>10</v>
      </c>
      <c r="X520">
        <f>IF(D520="","",COUNTIF($D$1:D519,D520))</f>
        <v>0</v>
      </c>
      <c r="Y520">
        <f>IF(F520="","",COUNTIF($F$1:F520,F520))</f>
        <v>1</v>
      </c>
      <c r="AA520" s="16">
        <f t="shared" si="68"/>
        <v>0.47799999999999998</v>
      </c>
      <c r="AB520" s="16"/>
    </row>
    <row r="521" spans="1:28" ht="16" x14ac:dyDescent="0.2">
      <c r="A521" s="8" t="s">
        <v>141</v>
      </c>
      <c r="B521" s="8" t="s">
        <v>8277</v>
      </c>
      <c r="C521" s="8" t="s">
        <v>42</v>
      </c>
      <c r="D521" s="8" t="s">
        <v>8278</v>
      </c>
      <c r="E521" s="8" t="s">
        <v>8279</v>
      </c>
      <c r="F521" s="12" t="s">
        <v>8280</v>
      </c>
      <c r="G521" s="8" t="s">
        <v>49</v>
      </c>
      <c r="H521" s="3">
        <v>131</v>
      </c>
      <c r="I521" s="12" t="s">
        <v>8281</v>
      </c>
      <c r="J521" s="13" t="s">
        <v>8282</v>
      </c>
      <c r="K521" s="8" t="s">
        <v>50</v>
      </c>
      <c r="L521" s="8" t="s">
        <v>120</v>
      </c>
      <c r="M521" s="8" t="s">
        <v>52</v>
      </c>
      <c r="N521" s="8" t="s">
        <v>73</v>
      </c>
      <c r="O521" s="8" t="s">
        <v>54</v>
      </c>
      <c r="P521" s="8" t="s">
        <v>8283</v>
      </c>
      <c r="Q521" s="13" t="s">
        <v>75</v>
      </c>
      <c r="R521" s="8" t="s">
        <v>8284</v>
      </c>
      <c r="S521" s="3">
        <v>2602</v>
      </c>
      <c r="T521" s="3">
        <v>1</v>
      </c>
      <c r="U521" s="14" t="str">
        <f t="shared" ca="1" si="66"/>
        <v>aweber.com</v>
      </c>
      <c r="V521" s="15" t="str">
        <f t="shared" ca="1" si="67"/>
        <v>domains = domains.concat("aweber.com");</v>
      </c>
      <c r="W521">
        <f>VLOOKUP(C521,'Copy of Pivot Position'!A:C,3,FALSE)</f>
        <v>10</v>
      </c>
      <c r="X521">
        <f>IF(D521="","",COUNTIF($D$1:D520,D521))</f>
        <v>0</v>
      </c>
      <c r="Y521">
        <f>IF(F521="","",COUNTIF($F$1:F521,F521))</f>
        <v>1</v>
      </c>
      <c r="AA521" s="16">
        <f t="shared" si="68"/>
        <v>0.47799999999999998</v>
      </c>
      <c r="AB521" s="16"/>
    </row>
    <row r="522" spans="1:28" ht="13" x14ac:dyDescent="0.15">
      <c r="A522" s="8" t="s">
        <v>1203</v>
      </c>
      <c r="B522" s="8" t="s">
        <v>8287</v>
      </c>
      <c r="C522" s="8" t="s">
        <v>304</v>
      </c>
      <c r="D522" s="8" t="s">
        <v>8288</v>
      </c>
      <c r="E522" s="8" t="s">
        <v>8289</v>
      </c>
      <c r="F522" s="12" t="s">
        <v>8290</v>
      </c>
      <c r="G522" s="8" t="s">
        <v>70</v>
      </c>
      <c r="H522" s="3">
        <v>131</v>
      </c>
      <c r="I522" s="12" t="s">
        <v>8291</v>
      </c>
      <c r="J522" s="13" t="s">
        <v>8292</v>
      </c>
      <c r="K522" s="8" t="s">
        <v>50</v>
      </c>
      <c r="L522" s="8" t="s">
        <v>51</v>
      </c>
      <c r="M522" s="8" t="s">
        <v>52</v>
      </c>
      <c r="N522" s="8" t="s">
        <v>3843</v>
      </c>
      <c r="O522" s="8" t="s">
        <v>1763</v>
      </c>
      <c r="P522" s="8" t="s">
        <v>8294</v>
      </c>
      <c r="Q522" s="13" t="s">
        <v>3950</v>
      </c>
      <c r="R522" s="8" t="s">
        <v>8295</v>
      </c>
      <c r="S522" s="3">
        <v>767</v>
      </c>
      <c r="T522" s="3">
        <v>2</v>
      </c>
      <c r="V522" s="18"/>
      <c r="W522">
        <f>VLOOKUP(C522,'Copy of Pivot Position'!A:C,3,FALSE)</f>
        <v>9</v>
      </c>
      <c r="X522">
        <f>IF(D522="","",COUNTIF($D$1:D521,D522))</f>
        <v>0</v>
      </c>
      <c r="Y522">
        <f>IF(F522="","",COUNTIF($F$1:F522,F522))</f>
        <v>1</v>
      </c>
      <c r="AA522" s="16">
        <f t="shared" si="68"/>
        <v>0.47799999999999998</v>
      </c>
      <c r="AB522" s="16"/>
    </row>
    <row r="523" spans="1:28" ht="16" x14ac:dyDescent="0.2">
      <c r="A523" s="8" t="s">
        <v>246</v>
      </c>
      <c r="B523" s="8" t="s">
        <v>8298</v>
      </c>
      <c r="C523" s="8" t="s">
        <v>42</v>
      </c>
      <c r="D523" s="8" t="s">
        <v>8299</v>
      </c>
      <c r="E523" s="8" t="s">
        <v>8300</v>
      </c>
      <c r="F523" s="12" t="s">
        <v>8301</v>
      </c>
      <c r="G523" s="8" t="s">
        <v>2834</v>
      </c>
      <c r="H523" s="3">
        <v>872</v>
      </c>
      <c r="I523" s="12" t="s">
        <v>8302</v>
      </c>
      <c r="J523" s="13" t="s">
        <v>8303</v>
      </c>
      <c r="K523" s="8" t="s">
        <v>50</v>
      </c>
      <c r="L523" s="8" t="s">
        <v>120</v>
      </c>
      <c r="M523" s="8" t="s">
        <v>52</v>
      </c>
      <c r="N523" s="8" t="s">
        <v>884</v>
      </c>
      <c r="O523" s="8" t="s">
        <v>1753</v>
      </c>
      <c r="P523" s="8" t="s">
        <v>8304</v>
      </c>
      <c r="Q523" s="13" t="s">
        <v>1755</v>
      </c>
      <c r="R523" s="8" t="s">
        <v>222</v>
      </c>
      <c r="S523" s="3">
        <v>617</v>
      </c>
      <c r="T523" s="3">
        <v>2</v>
      </c>
      <c r="U523" s="14" t="str">
        <f t="shared" ref="U523:U534" ca="1" si="69">IFERROR(__xludf.DUMMYFUNCTION("lower( trim ( (REGEXEXTRACT(D523,""^(?:https?:\/\/)?(?:[^@\n]+@)?(?:www\.)?([^:\/\n]+)""))))"),"healthgrades.com")</f>
        <v>healthgrades.com</v>
      </c>
      <c r="V523" s="15" t="str">
        <f t="shared" ref="V523:V534" ca="1" si="70">IF(LEN(TRIM(D523))= 0,"",CONCATENATE("domains = domains.concat(", CHAR(34), U523, CHAR(34), ");"))</f>
        <v>domains = domains.concat("healthgrades.com");</v>
      </c>
      <c r="W523">
        <f>VLOOKUP(C523,'Copy of Pivot Position'!A:C,3,FALSE)</f>
        <v>10</v>
      </c>
      <c r="X523">
        <f>IF(D523="","",COUNTIF($D$1:D522,D523))</f>
        <v>0</v>
      </c>
      <c r="Y523">
        <f>IF(F523="","",COUNTIF($F$1:F523,F523))</f>
        <v>1</v>
      </c>
      <c r="AA523" s="16">
        <f t="shared" si="68"/>
        <v>0.47799999999999998</v>
      </c>
      <c r="AB523" s="16"/>
    </row>
    <row r="524" spans="1:28" ht="16" x14ac:dyDescent="0.2">
      <c r="A524" s="8" t="s">
        <v>362</v>
      </c>
      <c r="B524" s="8" t="s">
        <v>363</v>
      </c>
      <c r="C524" s="8" t="s">
        <v>42</v>
      </c>
      <c r="D524" s="8" t="s">
        <v>364</v>
      </c>
      <c r="E524" s="8" t="s">
        <v>365</v>
      </c>
      <c r="F524" s="12" t="s">
        <v>366</v>
      </c>
      <c r="G524" s="8" t="s">
        <v>188</v>
      </c>
      <c r="H524" s="3">
        <v>129</v>
      </c>
      <c r="I524" s="12" t="s">
        <v>367</v>
      </c>
      <c r="J524" s="13" t="s">
        <v>368</v>
      </c>
      <c r="K524" s="8" t="s">
        <v>50</v>
      </c>
      <c r="L524" s="8" t="s">
        <v>120</v>
      </c>
      <c r="M524" s="8" t="s">
        <v>52</v>
      </c>
      <c r="N524" s="8" t="s">
        <v>73</v>
      </c>
      <c r="O524" s="8" t="s">
        <v>369</v>
      </c>
      <c r="P524" s="8" t="s">
        <v>370</v>
      </c>
      <c r="Q524" s="8" t="s">
        <v>371</v>
      </c>
      <c r="R524" s="8" t="s">
        <v>222</v>
      </c>
      <c r="S524" s="3">
        <v>1030</v>
      </c>
      <c r="T524" s="3">
        <v>1</v>
      </c>
      <c r="U524" s="14" t="str">
        <f t="shared" ca="1" si="69"/>
        <v>healthgrades.com</v>
      </c>
      <c r="V524" s="15" t="str">
        <f t="shared" ca="1" si="70"/>
        <v>domains = domains.concat("healthgrades.com");</v>
      </c>
      <c r="W524">
        <f>VLOOKUP(C524,'Copy of Pivot Position'!A:C,3,FALSE)</f>
        <v>10</v>
      </c>
      <c r="X524">
        <f>IF(D524="","",COUNTIF($D$1:D523,D524))</f>
        <v>0</v>
      </c>
      <c r="Y524">
        <f>IF(F524="","",COUNTIF($F$1:F524,F524))</f>
        <v>1</v>
      </c>
      <c r="AA524" s="16">
        <f t="shared" si="68"/>
        <v>0.47599999999999998</v>
      </c>
      <c r="AB524" s="16"/>
    </row>
    <row r="525" spans="1:28" ht="16" x14ac:dyDescent="0.2">
      <c r="A525" s="8" t="s">
        <v>2590</v>
      </c>
      <c r="B525" s="8" t="s">
        <v>2591</v>
      </c>
      <c r="C525" s="8" t="s">
        <v>180</v>
      </c>
      <c r="D525" s="8" t="s">
        <v>2592</v>
      </c>
      <c r="E525" s="8" t="s">
        <v>2593</v>
      </c>
      <c r="F525" s="12" t="s">
        <v>2388</v>
      </c>
      <c r="G525" s="8" t="s">
        <v>49</v>
      </c>
      <c r="H525" s="3">
        <v>129</v>
      </c>
      <c r="I525" s="12" t="s">
        <v>2597</v>
      </c>
      <c r="J525" s="13" t="s">
        <v>2598</v>
      </c>
      <c r="K525" s="8" t="s">
        <v>50</v>
      </c>
      <c r="L525" s="8" t="s">
        <v>51</v>
      </c>
      <c r="M525" s="8" t="s">
        <v>52</v>
      </c>
      <c r="N525" s="8" t="s">
        <v>462</v>
      </c>
      <c r="O525" s="8" t="s">
        <v>54</v>
      </c>
      <c r="P525" s="8" t="s">
        <v>2599</v>
      </c>
      <c r="Q525" s="13" t="s">
        <v>2600</v>
      </c>
      <c r="R525" s="8" t="s">
        <v>2601</v>
      </c>
      <c r="S525" s="3">
        <v>1185</v>
      </c>
      <c r="T525" s="3">
        <v>1</v>
      </c>
      <c r="U525" s="14" t="str">
        <f t="shared" ca="1" si="69"/>
        <v>healthgrades.com</v>
      </c>
      <c r="V525" s="15" t="str">
        <f t="shared" ca="1" si="70"/>
        <v>domains = domains.concat("healthgrades.com");</v>
      </c>
      <c r="W525">
        <f>VLOOKUP(C525,'Copy of Pivot Position'!A:C,3,FALSE)</f>
        <v>10</v>
      </c>
      <c r="X525">
        <f>IF(D525="","",COUNTIF($D$1:D524,D525))</f>
        <v>0</v>
      </c>
      <c r="Y525">
        <f>IF(F525="","",COUNTIF($F$1:F525,F525))</f>
        <v>1</v>
      </c>
      <c r="AA525" s="16">
        <f t="shared" si="68"/>
        <v>0.47599999999999998</v>
      </c>
      <c r="AB525" s="16"/>
    </row>
    <row r="526" spans="1:28" ht="16" x14ac:dyDescent="0.2">
      <c r="A526" s="8" t="s">
        <v>8310</v>
      </c>
      <c r="B526" s="8" t="s">
        <v>8311</v>
      </c>
      <c r="C526" s="8" t="s">
        <v>42</v>
      </c>
      <c r="D526" s="8" t="s">
        <v>8312</v>
      </c>
      <c r="E526" s="8" t="s">
        <v>8313</v>
      </c>
      <c r="F526" s="12" t="s">
        <v>8314</v>
      </c>
      <c r="G526" s="8" t="s">
        <v>49</v>
      </c>
      <c r="H526" s="3">
        <v>885</v>
      </c>
      <c r="I526" s="12" t="s">
        <v>8315</v>
      </c>
      <c r="J526" s="13" t="s">
        <v>8316</v>
      </c>
      <c r="K526" s="8" t="s">
        <v>50</v>
      </c>
      <c r="L526" s="8" t="s">
        <v>120</v>
      </c>
      <c r="M526" s="8" t="s">
        <v>52</v>
      </c>
      <c r="N526" s="8" t="s">
        <v>5920</v>
      </c>
      <c r="O526" s="8" t="s">
        <v>369</v>
      </c>
      <c r="P526" s="8" t="s">
        <v>8317</v>
      </c>
      <c r="Q526" s="13" t="s">
        <v>110</v>
      </c>
      <c r="R526" s="8" t="s">
        <v>8318</v>
      </c>
      <c r="S526" s="3">
        <v>761</v>
      </c>
      <c r="T526" s="3">
        <v>2</v>
      </c>
      <c r="U526" s="14" t="str">
        <f t="shared" ca="1" si="69"/>
        <v>healthgrades.com</v>
      </c>
      <c r="V526" s="15" t="str">
        <f t="shared" ca="1" si="70"/>
        <v>domains = domains.concat("healthgrades.com");</v>
      </c>
      <c r="W526">
        <f>VLOOKUP(C526,'Copy of Pivot Position'!A:C,3,FALSE)</f>
        <v>10</v>
      </c>
      <c r="X526">
        <f>IF(D526="","",COUNTIF($D$1:D525,D526))</f>
        <v>0</v>
      </c>
      <c r="Y526">
        <f>IF(F526="","",COUNTIF($F$1:F526,F526))</f>
        <v>1</v>
      </c>
      <c r="AA526" s="16">
        <f t="shared" si="68"/>
        <v>0.47599999999999998</v>
      </c>
      <c r="AB526" s="16"/>
    </row>
    <row r="527" spans="1:28" ht="16" x14ac:dyDescent="0.2">
      <c r="A527" s="8" t="s">
        <v>1586</v>
      </c>
      <c r="B527" s="8" t="s">
        <v>490</v>
      </c>
      <c r="C527" s="8" t="s">
        <v>42</v>
      </c>
      <c r="D527" s="8" t="s">
        <v>1587</v>
      </c>
      <c r="E527" s="8" t="s">
        <v>1588</v>
      </c>
      <c r="F527" s="12" t="s">
        <v>1452</v>
      </c>
      <c r="G527" s="8" t="s">
        <v>49</v>
      </c>
      <c r="H527" s="3">
        <v>890</v>
      </c>
      <c r="I527" s="12" t="s">
        <v>1590</v>
      </c>
      <c r="J527" s="13" t="s">
        <v>1591</v>
      </c>
      <c r="K527" s="8" t="s">
        <v>50</v>
      </c>
      <c r="L527" s="8" t="s">
        <v>120</v>
      </c>
      <c r="M527" s="8" t="s">
        <v>52</v>
      </c>
      <c r="N527" s="8" t="s">
        <v>1592</v>
      </c>
      <c r="O527" s="8" t="s">
        <v>1593</v>
      </c>
      <c r="P527" s="8" t="s">
        <v>1594</v>
      </c>
      <c r="Q527" s="13" t="s">
        <v>1595</v>
      </c>
      <c r="R527" s="8" t="s">
        <v>1596</v>
      </c>
      <c r="S527" s="3">
        <v>1116</v>
      </c>
      <c r="T527" s="3">
        <v>1</v>
      </c>
      <c r="U527" s="14" t="str">
        <f t="shared" ca="1" si="69"/>
        <v>healthgrades.com</v>
      </c>
      <c r="V527" s="15" t="str">
        <f t="shared" ca="1" si="70"/>
        <v>domains = domains.concat("healthgrades.com");</v>
      </c>
      <c r="W527">
        <f>VLOOKUP(C527,'Copy of Pivot Position'!A:C,3,FALSE)</f>
        <v>10</v>
      </c>
      <c r="X527">
        <f>IF(D527="","",COUNTIF($D$1:D526,D527))</f>
        <v>0</v>
      </c>
      <c r="Y527">
        <f>IF(F527="","",COUNTIF($F$1:F527,F527))</f>
        <v>1</v>
      </c>
      <c r="AA527" s="16">
        <f t="shared" si="68"/>
        <v>0.47199999999999998</v>
      </c>
      <c r="AB527" s="16"/>
    </row>
    <row r="528" spans="1:28" ht="16" x14ac:dyDescent="0.2">
      <c r="A528" s="8" t="s">
        <v>3045</v>
      </c>
      <c r="B528" s="8" t="s">
        <v>3046</v>
      </c>
      <c r="C528" s="8" t="s">
        <v>42</v>
      </c>
      <c r="D528" s="8" t="s">
        <v>3047</v>
      </c>
      <c r="E528" s="8" t="s">
        <v>3048</v>
      </c>
      <c r="F528" s="12" t="s">
        <v>2787</v>
      </c>
      <c r="G528" s="8" t="s">
        <v>46</v>
      </c>
      <c r="H528" s="3">
        <v>898</v>
      </c>
      <c r="I528" s="12" t="s">
        <v>3050</v>
      </c>
      <c r="J528" s="13" t="s">
        <v>3051</v>
      </c>
      <c r="K528" s="8" t="s">
        <v>50</v>
      </c>
      <c r="L528" s="8" t="s">
        <v>51</v>
      </c>
      <c r="M528" s="8" t="s">
        <v>1615</v>
      </c>
      <c r="N528" s="8" t="s">
        <v>3052</v>
      </c>
      <c r="O528" s="8" t="s">
        <v>222</v>
      </c>
      <c r="P528" s="8" t="s">
        <v>3053</v>
      </c>
      <c r="Q528" s="13" t="s">
        <v>3054</v>
      </c>
      <c r="R528" s="8" t="s">
        <v>3055</v>
      </c>
      <c r="S528" s="3">
        <v>1219</v>
      </c>
      <c r="T528" s="3">
        <v>1</v>
      </c>
      <c r="U528" s="14" t="str">
        <f t="shared" ca="1" si="69"/>
        <v>healthgrades.com</v>
      </c>
      <c r="V528" s="15" t="str">
        <f t="shared" ca="1" si="70"/>
        <v>domains = domains.concat("healthgrades.com");</v>
      </c>
      <c r="W528">
        <f>VLOOKUP(C528,'Copy of Pivot Position'!A:C,3,FALSE)</f>
        <v>10</v>
      </c>
      <c r="X528">
        <f>IF(D528="","",COUNTIF($D$1:D527,D528))</f>
        <v>0</v>
      </c>
      <c r="Y528">
        <f>IF(F528="","",COUNTIF($F$1:F528,F528))</f>
        <v>1</v>
      </c>
      <c r="AA528" s="16">
        <f t="shared" si="68"/>
        <v>0.46799999999999997</v>
      </c>
      <c r="AB528" s="16"/>
    </row>
    <row r="529" spans="1:28" ht="16" x14ac:dyDescent="0.2">
      <c r="A529" s="8" t="s">
        <v>362</v>
      </c>
      <c r="B529" s="8" t="s">
        <v>8327</v>
      </c>
      <c r="C529" s="8" t="s">
        <v>180</v>
      </c>
      <c r="D529" s="8" t="s">
        <v>8328</v>
      </c>
      <c r="E529" s="8" t="s">
        <v>8329</v>
      </c>
      <c r="F529" s="12" t="s">
        <v>8187</v>
      </c>
      <c r="G529" s="8" t="s">
        <v>49</v>
      </c>
      <c r="H529" s="3">
        <v>125</v>
      </c>
      <c r="I529" s="12" t="s">
        <v>8330</v>
      </c>
      <c r="J529" s="13" t="s">
        <v>8331</v>
      </c>
      <c r="K529" s="8" t="s">
        <v>50</v>
      </c>
      <c r="L529" s="8" t="s">
        <v>120</v>
      </c>
      <c r="M529" s="8" t="s">
        <v>52</v>
      </c>
      <c r="N529" s="8" t="s">
        <v>73</v>
      </c>
      <c r="O529" s="8" t="s">
        <v>54</v>
      </c>
      <c r="P529" s="8" t="s">
        <v>8332</v>
      </c>
      <c r="Q529" s="13" t="s">
        <v>75</v>
      </c>
      <c r="R529" s="8" t="s">
        <v>8333</v>
      </c>
      <c r="S529" s="3">
        <v>2189</v>
      </c>
      <c r="T529" s="3">
        <v>1</v>
      </c>
      <c r="U529" s="14" t="str">
        <f t="shared" ca="1" si="69"/>
        <v>healthgrades.com</v>
      </c>
      <c r="V529" s="15" t="str">
        <f t="shared" ca="1" si="70"/>
        <v>domains = domains.concat("healthgrades.com");</v>
      </c>
      <c r="W529">
        <f>VLOOKUP(C529,'Copy of Pivot Position'!A:C,3,FALSE)</f>
        <v>10</v>
      </c>
      <c r="X529">
        <f>IF(D529="","",COUNTIF($D$1:D528,D529))</f>
        <v>0</v>
      </c>
      <c r="Y529">
        <f>IF(F529="","",COUNTIF($F$1:F529,F529))</f>
        <v>1</v>
      </c>
      <c r="AA529" s="16">
        <f t="shared" si="68"/>
        <v>0.46799999999999997</v>
      </c>
      <c r="AB529" s="16"/>
    </row>
    <row r="530" spans="1:28" ht="16" x14ac:dyDescent="0.2">
      <c r="A530" s="8" t="s">
        <v>1058</v>
      </c>
      <c r="B530" s="8" t="s">
        <v>646</v>
      </c>
      <c r="C530" s="8" t="s">
        <v>42</v>
      </c>
      <c r="D530" s="8" t="s">
        <v>1757</v>
      </c>
      <c r="E530" s="8" t="s">
        <v>1758</v>
      </c>
      <c r="F530" s="12" t="s">
        <v>1608</v>
      </c>
      <c r="G530" s="8" t="s">
        <v>384</v>
      </c>
      <c r="H530" s="3">
        <v>899</v>
      </c>
      <c r="I530" s="12" t="s">
        <v>1760</v>
      </c>
      <c r="J530" s="13" t="s">
        <v>1761</v>
      </c>
      <c r="K530" s="8" t="s">
        <v>50</v>
      </c>
      <c r="L530" s="8" t="s">
        <v>120</v>
      </c>
      <c r="M530" s="8" t="s">
        <v>52</v>
      </c>
      <c r="N530" s="8" t="s">
        <v>1762</v>
      </c>
      <c r="O530" s="8" t="s">
        <v>1763</v>
      </c>
      <c r="P530" s="8" t="s">
        <v>1764</v>
      </c>
      <c r="Q530" s="13" t="s">
        <v>1765</v>
      </c>
      <c r="R530" s="8" t="s">
        <v>1766</v>
      </c>
      <c r="S530" s="3">
        <v>1127</v>
      </c>
      <c r="T530" s="3">
        <v>1</v>
      </c>
      <c r="U530" s="14" t="str">
        <f t="shared" ca="1" si="69"/>
        <v>healthgrades.com</v>
      </c>
      <c r="V530" s="15" t="str">
        <f t="shared" ca="1" si="70"/>
        <v>domains = domains.concat("healthgrades.com");</v>
      </c>
      <c r="W530">
        <f>VLOOKUP(C530,'Copy of Pivot Position'!A:C,3,FALSE)</f>
        <v>10</v>
      </c>
      <c r="X530">
        <f>IF(D530="","",COUNTIF($D$1:D529,D530))</f>
        <v>0</v>
      </c>
      <c r="Y530">
        <f>IF(F530="","",COUNTIF($F$1:F530,F530))</f>
        <v>1</v>
      </c>
      <c r="AA530" s="16">
        <f t="shared" si="68"/>
        <v>0.46799999999999997</v>
      </c>
      <c r="AB530" s="16"/>
    </row>
    <row r="531" spans="1:28" ht="16" x14ac:dyDescent="0.2">
      <c r="A531" s="8" t="s">
        <v>8339</v>
      </c>
      <c r="B531" s="8" t="s">
        <v>8340</v>
      </c>
      <c r="C531" s="8" t="s">
        <v>42</v>
      </c>
      <c r="D531" s="8" t="s">
        <v>8341</v>
      </c>
      <c r="E531" s="8" t="s">
        <v>8342</v>
      </c>
      <c r="F531" s="12" t="s">
        <v>8343</v>
      </c>
      <c r="G531" s="8" t="s">
        <v>188</v>
      </c>
      <c r="H531" s="3">
        <v>124</v>
      </c>
      <c r="I531" s="12" t="s">
        <v>8344</v>
      </c>
      <c r="J531" s="13" t="s">
        <v>8345</v>
      </c>
      <c r="K531" s="8" t="s">
        <v>50</v>
      </c>
      <c r="L531" s="8" t="s">
        <v>51</v>
      </c>
      <c r="M531" s="8" t="s">
        <v>222</v>
      </c>
      <c r="N531" s="8" t="s">
        <v>222</v>
      </c>
      <c r="O531" s="8" t="s">
        <v>222</v>
      </c>
      <c r="P531" s="8" t="s">
        <v>222</v>
      </c>
      <c r="Q531" s="8" t="s">
        <v>222</v>
      </c>
      <c r="R531" s="8" t="s">
        <v>222</v>
      </c>
      <c r="S531" s="3">
        <v>2615</v>
      </c>
      <c r="T531" s="3">
        <v>1</v>
      </c>
      <c r="U531" s="14" t="str">
        <f t="shared" ca="1" si="69"/>
        <v>healthgrades.com</v>
      </c>
      <c r="V531" s="15" t="str">
        <f t="shared" ca="1" si="70"/>
        <v>domains = domains.concat("healthgrades.com");</v>
      </c>
      <c r="W531">
        <f>VLOOKUP(C531,'Copy of Pivot Position'!A:C,3,FALSE)</f>
        <v>10</v>
      </c>
      <c r="X531">
        <f>IF(D531="","",COUNTIF($D$1:D530,D531))</f>
        <v>0</v>
      </c>
      <c r="Y531">
        <f>IF(F531="","",COUNTIF($F$1:F531,F531))</f>
        <v>1</v>
      </c>
      <c r="AA531" s="16">
        <f t="shared" si="68"/>
        <v>0.46399999999999997</v>
      </c>
      <c r="AB531" s="16"/>
    </row>
    <row r="532" spans="1:28" ht="16" x14ac:dyDescent="0.2">
      <c r="A532" s="8" t="s">
        <v>428</v>
      </c>
      <c r="B532" s="8" t="s">
        <v>8347</v>
      </c>
      <c r="C532" s="8" t="s">
        <v>8348</v>
      </c>
      <c r="D532" s="8" t="s">
        <v>8349</v>
      </c>
      <c r="E532" s="8" t="s">
        <v>8350</v>
      </c>
      <c r="F532" s="12" t="s">
        <v>8351</v>
      </c>
      <c r="G532" s="8" t="s">
        <v>46</v>
      </c>
      <c r="H532" s="3">
        <v>124</v>
      </c>
      <c r="I532" s="12" t="s">
        <v>8352</v>
      </c>
      <c r="J532" s="13" t="s">
        <v>8353</v>
      </c>
      <c r="K532" s="8" t="s">
        <v>50</v>
      </c>
      <c r="L532" s="8" t="s">
        <v>120</v>
      </c>
      <c r="M532" s="8" t="s">
        <v>52</v>
      </c>
      <c r="N532" s="8" t="s">
        <v>8354</v>
      </c>
      <c r="O532" s="8" t="s">
        <v>2447</v>
      </c>
      <c r="P532" s="8" t="s">
        <v>8355</v>
      </c>
      <c r="Q532" s="13" t="s">
        <v>8356</v>
      </c>
      <c r="R532" s="8" t="s">
        <v>8357</v>
      </c>
      <c r="S532" s="3">
        <v>725</v>
      </c>
      <c r="T532" s="3">
        <v>2</v>
      </c>
      <c r="U532" s="14" t="str">
        <f t="shared" ca="1" si="69"/>
        <v>healthgrades.com</v>
      </c>
      <c r="V532" s="15" t="str">
        <f t="shared" ca="1" si="70"/>
        <v>domains = domains.concat("healthgrades.com");</v>
      </c>
      <c r="W532">
        <f>VLOOKUP(C532,'Copy of Pivot Position'!A:C,3,FALSE)</f>
        <v>10</v>
      </c>
      <c r="X532">
        <f>IF(D532="","",COUNTIF($D$1:D531,D532))</f>
        <v>0</v>
      </c>
      <c r="Y532">
        <f>IF(F532="","",COUNTIF($F$1:F532,F532))</f>
        <v>1</v>
      </c>
      <c r="AA532" s="16">
        <f t="shared" si="68"/>
        <v>0.46399999999999997</v>
      </c>
      <c r="AB532" s="16"/>
    </row>
    <row r="533" spans="1:28" ht="16" x14ac:dyDescent="0.2">
      <c r="A533" s="8" t="s">
        <v>5005</v>
      </c>
      <c r="B533" s="8" t="s">
        <v>5006</v>
      </c>
      <c r="C533" s="8" t="s">
        <v>42</v>
      </c>
      <c r="D533" s="8" t="s">
        <v>5007</v>
      </c>
      <c r="E533" s="8" t="s">
        <v>5008</v>
      </c>
      <c r="F533" s="12" t="s">
        <v>4704</v>
      </c>
      <c r="G533" s="8" t="s">
        <v>70</v>
      </c>
      <c r="H533" s="3">
        <v>122</v>
      </c>
      <c r="I533" s="12" t="s">
        <v>5009</v>
      </c>
      <c r="J533" s="13" t="s">
        <v>5010</v>
      </c>
      <c r="K533" s="8" t="s">
        <v>50</v>
      </c>
      <c r="L533" s="8" t="s">
        <v>120</v>
      </c>
      <c r="M533" s="8" t="s">
        <v>52</v>
      </c>
      <c r="N533" s="8" t="s">
        <v>472</v>
      </c>
      <c r="O533" s="8" t="s">
        <v>195</v>
      </c>
      <c r="P533" s="8" t="s">
        <v>5011</v>
      </c>
      <c r="Q533" s="13" t="s">
        <v>5012</v>
      </c>
      <c r="R533" s="8" t="s">
        <v>5013</v>
      </c>
      <c r="S533" s="3">
        <v>1382</v>
      </c>
      <c r="T533" s="3">
        <v>1</v>
      </c>
      <c r="U533" s="14" t="str">
        <f t="shared" ca="1" si="69"/>
        <v>healthgrades.com</v>
      </c>
      <c r="V533" s="15" t="str">
        <f t="shared" ca="1" si="70"/>
        <v>domains = domains.concat("healthgrades.com");</v>
      </c>
      <c r="W533">
        <f>VLOOKUP(C533,'Copy of Pivot Position'!A:C,3,FALSE)</f>
        <v>10</v>
      </c>
      <c r="X533">
        <f>IF(D533="","",COUNTIF($D$1:D532,D533))</f>
        <v>0</v>
      </c>
      <c r="Y533">
        <f>IF(F533="","",COUNTIF($F$1:F533,F533))</f>
        <v>1</v>
      </c>
      <c r="AA533" s="16">
        <f t="shared" si="68"/>
        <v>0.46399999999999997</v>
      </c>
      <c r="AB533" s="16"/>
    </row>
    <row r="534" spans="1:28" ht="16" x14ac:dyDescent="0.2">
      <c r="A534" s="8" t="s">
        <v>8364</v>
      </c>
      <c r="B534" s="8" t="s">
        <v>8365</v>
      </c>
      <c r="C534" s="8" t="s">
        <v>42</v>
      </c>
      <c r="D534" s="8" t="s">
        <v>8366</v>
      </c>
      <c r="E534" s="8" t="s">
        <v>8367</v>
      </c>
      <c r="F534" s="12" t="s">
        <v>8368</v>
      </c>
      <c r="G534" s="8" t="s">
        <v>49</v>
      </c>
      <c r="H534" s="3">
        <v>915</v>
      </c>
      <c r="I534" s="12" t="s">
        <v>8369</v>
      </c>
      <c r="J534" s="13" t="s">
        <v>8370</v>
      </c>
      <c r="K534" s="8" t="s">
        <v>50</v>
      </c>
      <c r="L534" s="8" t="s">
        <v>120</v>
      </c>
      <c r="M534" s="8" t="s">
        <v>52</v>
      </c>
      <c r="N534" s="8" t="s">
        <v>536</v>
      </c>
      <c r="O534" s="8" t="s">
        <v>195</v>
      </c>
      <c r="P534" s="8" t="s">
        <v>8371</v>
      </c>
      <c r="Q534" s="13" t="s">
        <v>540</v>
      </c>
      <c r="R534" s="8" t="s">
        <v>8372</v>
      </c>
      <c r="S534" s="3">
        <v>2504</v>
      </c>
      <c r="T534" s="3">
        <v>1</v>
      </c>
      <c r="U534" s="14" t="str">
        <f t="shared" ca="1" si="69"/>
        <v>healthgrades.com</v>
      </c>
      <c r="V534" s="15" t="str">
        <f t="shared" ca="1" si="70"/>
        <v>domains = domains.concat("healthgrades.com");</v>
      </c>
      <c r="W534">
        <f>VLOOKUP(C534,'Copy of Pivot Position'!A:C,3,FALSE)</f>
        <v>10</v>
      </c>
      <c r="X534">
        <f>IF(D534="","",COUNTIF($D$1:D533,D534))</f>
        <v>0</v>
      </c>
      <c r="Y534">
        <f>IF(F534="","",COUNTIF($F$1:F534,F534))</f>
        <v>1</v>
      </c>
      <c r="AA534" s="16">
        <f t="shared" si="68"/>
        <v>0.46399999999999997</v>
      </c>
      <c r="AB534" s="16"/>
    </row>
    <row r="535" spans="1:28" ht="13" x14ac:dyDescent="0.15">
      <c r="A535" s="8" t="s">
        <v>398</v>
      </c>
      <c r="B535" s="8" t="s">
        <v>8374</v>
      </c>
      <c r="C535" s="8" t="s">
        <v>304</v>
      </c>
      <c r="D535" s="8" t="s">
        <v>8375</v>
      </c>
      <c r="E535" s="8" t="s">
        <v>8367</v>
      </c>
      <c r="F535" s="12" t="s">
        <v>8368</v>
      </c>
      <c r="G535" s="8" t="s">
        <v>49</v>
      </c>
      <c r="H535" s="3">
        <v>915</v>
      </c>
      <c r="I535" s="12" t="s">
        <v>8376</v>
      </c>
      <c r="J535" s="13" t="s">
        <v>8377</v>
      </c>
      <c r="K535" s="8" t="s">
        <v>50</v>
      </c>
      <c r="L535" s="8" t="s">
        <v>120</v>
      </c>
      <c r="M535" s="8" t="s">
        <v>52</v>
      </c>
      <c r="N535" s="8" t="s">
        <v>536</v>
      </c>
      <c r="O535" s="8" t="s">
        <v>195</v>
      </c>
      <c r="P535" s="8" t="s">
        <v>8371</v>
      </c>
      <c r="Q535" s="13" t="s">
        <v>540</v>
      </c>
      <c r="R535" s="8" t="s">
        <v>8372</v>
      </c>
      <c r="S535" s="3">
        <v>656</v>
      </c>
      <c r="T535" s="3">
        <v>2</v>
      </c>
      <c r="V535" s="18"/>
      <c r="W535">
        <f>VLOOKUP(C535,'Copy of Pivot Position'!A:C,3,FALSE)</f>
        <v>9</v>
      </c>
      <c r="X535">
        <f>IF(D535="","",COUNTIF($D$1:D534,D535))</f>
        <v>0</v>
      </c>
      <c r="Y535">
        <f>IF(F535="","",COUNTIF($F$1:F535,F535))</f>
        <v>2</v>
      </c>
      <c r="Z535" s="3">
        <v>0</v>
      </c>
      <c r="AA535" s="16">
        <f t="shared" si="68"/>
        <v>0.46399999999999997</v>
      </c>
      <c r="AB535" s="16"/>
    </row>
    <row r="536" spans="1:28" ht="16" x14ac:dyDescent="0.2">
      <c r="A536" s="8" t="s">
        <v>1326</v>
      </c>
      <c r="B536" s="8" t="s">
        <v>4769</v>
      </c>
      <c r="C536" s="8" t="s">
        <v>42</v>
      </c>
      <c r="D536" s="8" t="s">
        <v>4770</v>
      </c>
      <c r="E536" s="8" t="s">
        <v>4771</v>
      </c>
      <c r="F536" s="12" t="s">
        <v>4481</v>
      </c>
      <c r="G536" s="8" t="s">
        <v>49</v>
      </c>
      <c r="H536" s="3">
        <v>916</v>
      </c>
      <c r="I536" s="12" t="s">
        <v>4773</v>
      </c>
      <c r="J536" s="13" t="s">
        <v>4774</v>
      </c>
      <c r="K536" s="8" t="s">
        <v>50</v>
      </c>
      <c r="L536" s="8" t="s">
        <v>120</v>
      </c>
      <c r="M536" s="8" t="s">
        <v>52</v>
      </c>
      <c r="N536" s="8" t="s">
        <v>4775</v>
      </c>
      <c r="O536" s="8" t="s">
        <v>3216</v>
      </c>
      <c r="P536" s="8" t="s">
        <v>4776</v>
      </c>
      <c r="Q536" s="13" t="s">
        <v>4777</v>
      </c>
      <c r="R536" s="8" t="s">
        <v>4778</v>
      </c>
      <c r="S536" s="3">
        <v>1363</v>
      </c>
      <c r="T536" s="3">
        <v>1</v>
      </c>
      <c r="U536" s="14" t="str">
        <f t="shared" ref="U536:U550" ca="1" si="71">IFERROR(__xludf.DUMMYFUNCTION("lower( trim ( (REGEXEXTRACT(D536,""^(?:https?:\/\/)?(?:[^@\n]+@)?(?:www\.)?([^:\/\n]+)""))))"),"renaissance.com")</f>
        <v>renaissance.com</v>
      </c>
      <c r="V536" s="15" t="str">
        <f t="shared" ref="V536:V550" ca="1" si="72">IF(LEN(TRIM(D536))= 0,"",CONCATENATE("domains = domains.concat(", CHAR(34), U536, CHAR(34), ");"))</f>
        <v>domains = domains.concat("renaissance.com");</v>
      </c>
      <c r="W536">
        <f>VLOOKUP(C536,'Copy of Pivot Position'!A:C,3,FALSE)</f>
        <v>10</v>
      </c>
      <c r="X536">
        <f>IF(D536="","",COUNTIF($D$1:D535,D536))</f>
        <v>0</v>
      </c>
      <c r="Y536">
        <f>IF(F536="","",COUNTIF($F$1:F536,F536))</f>
        <v>1</v>
      </c>
      <c r="AA536" s="16">
        <f t="shared" si="68"/>
        <v>0.45999999999999996</v>
      </c>
      <c r="AB536" s="16"/>
    </row>
    <row r="537" spans="1:28" ht="16" x14ac:dyDescent="0.2">
      <c r="A537" s="8" t="s">
        <v>2520</v>
      </c>
      <c r="B537" s="8" t="s">
        <v>8382</v>
      </c>
      <c r="C537" s="8" t="s">
        <v>304</v>
      </c>
      <c r="D537" s="8" t="s">
        <v>8383</v>
      </c>
      <c r="E537" s="8" t="s">
        <v>8384</v>
      </c>
      <c r="F537" s="12" t="s">
        <v>8385</v>
      </c>
      <c r="G537" s="8" t="s">
        <v>46</v>
      </c>
      <c r="H537" s="3">
        <v>936</v>
      </c>
      <c r="I537" s="12" t="s">
        <v>8386</v>
      </c>
      <c r="J537" s="13" t="s">
        <v>8387</v>
      </c>
      <c r="K537" s="8" t="s">
        <v>50</v>
      </c>
      <c r="L537" s="8" t="s">
        <v>120</v>
      </c>
      <c r="M537" s="8" t="s">
        <v>52</v>
      </c>
      <c r="N537" s="8" t="s">
        <v>4172</v>
      </c>
      <c r="O537" s="8" t="s">
        <v>54</v>
      </c>
      <c r="P537" s="8" t="s">
        <v>8388</v>
      </c>
      <c r="Q537" s="13" t="s">
        <v>4174</v>
      </c>
      <c r="R537" s="8" t="s">
        <v>8389</v>
      </c>
      <c r="S537" s="3">
        <v>248</v>
      </c>
      <c r="T537" s="3">
        <v>2</v>
      </c>
      <c r="U537" s="14" t="str">
        <f t="shared" ca="1" si="71"/>
        <v>renaissance.com</v>
      </c>
      <c r="V537" s="15" t="str">
        <f t="shared" ca="1" si="72"/>
        <v>domains = domains.concat("renaissance.com");</v>
      </c>
      <c r="W537">
        <f>VLOOKUP(C537,'Copy of Pivot Position'!A:C,3,FALSE)</f>
        <v>9</v>
      </c>
      <c r="X537">
        <f>IF(D537="","",COUNTIF($D$1:D536,D537))</f>
        <v>0</v>
      </c>
      <c r="Y537">
        <f>IF(F537="","",COUNTIF($F$1:F537,F537))</f>
        <v>1</v>
      </c>
      <c r="AA537" s="16">
        <f t="shared" si="68"/>
        <v>0.45199999999999996</v>
      </c>
      <c r="AB537" s="16"/>
    </row>
    <row r="538" spans="1:28" ht="16" x14ac:dyDescent="0.2">
      <c r="A538" s="8" t="s">
        <v>8392</v>
      </c>
      <c r="B538" s="8" t="s">
        <v>8393</v>
      </c>
      <c r="C538" s="8" t="s">
        <v>42</v>
      </c>
      <c r="D538" s="8" t="s">
        <v>8394</v>
      </c>
      <c r="E538" s="8" t="s">
        <v>8395</v>
      </c>
      <c r="F538" s="12" t="s">
        <v>8396</v>
      </c>
      <c r="G538" s="8" t="s">
        <v>49</v>
      </c>
      <c r="H538" s="3">
        <v>930</v>
      </c>
      <c r="I538" s="12" t="s">
        <v>8397</v>
      </c>
      <c r="J538" s="13" t="s">
        <v>1510</v>
      </c>
      <c r="K538" s="8" t="s">
        <v>50</v>
      </c>
      <c r="L538" s="8" t="s">
        <v>120</v>
      </c>
      <c r="M538" s="8" t="s">
        <v>52</v>
      </c>
      <c r="N538" s="8" t="s">
        <v>108</v>
      </c>
      <c r="O538" s="8" t="s">
        <v>369</v>
      </c>
      <c r="P538" s="8" t="s">
        <v>8399</v>
      </c>
      <c r="Q538" s="13" t="s">
        <v>110</v>
      </c>
      <c r="R538" s="8" t="s">
        <v>8400</v>
      </c>
      <c r="S538" s="3">
        <v>2441</v>
      </c>
      <c r="T538" s="3">
        <v>1</v>
      </c>
      <c r="U538" s="14" t="str">
        <f t="shared" ca="1" si="71"/>
        <v>renaissance.com</v>
      </c>
      <c r="V538" s="15" t="str">
        <f t="shared" ca="1" si="72"/>
        <v>domains = domains.concat("renaissance.com");</v>
      </c>
      <c r="W538">
        <f>VLOOKUP(C538,'Copy of Pivot Position'!A:C,3,FALSE)</f>
        <v>10</v>
      </c>
      <c r="X538">
        <f>IF(D538="","",COUNTIF($D$1:D537,D538))</f>
        <v>0</v>
      </c>
      <c r="Y538">
        <f>IF(F538="","",COUNTIF($F$1:F538,F538))</f>
        <v>1</v>
      </c>
      <c r="AA538" s="16">
        <f t="shared" si="68"/>
        <v>0.45399999999999996</v>
      </c>
      <c r="AB538" s="16"/>
    </row>
    <row r="539" spans="1:28" ht="16" x14ac:dyDescent="0.2">
      <c r="A539" s="8" t="s">
        <v>298</v>
      </c>
      <c r="B539" s="8" t="s">
        <v>299</v>
      </c>
      <c r="C539" s="8" t="s">
        <v>42</v>
      </c>
      <c r="D539" s="8" t="s">
        <v>300</v>
      </c>
      <c r="E539" s="12" t="s">
        <v>302</v>
      </c>
      <c r="F539" s="12" t="s">
        <v>302</v>
      </c>
      <c r="G539" s="8" t="s">
        <v>46</v>
      </c>
      <c r="H539" s="3">
        <v>121</v>
      </c>
      <c r="I539" s="12" t="s">
        <v>308</v>
      </c>
      <c r="J539" s="13" t="s">
        <v>309</v>
      </c>
      <c r="K539" s="8" t="s">
        <v>50</v>
      </c>
      <c r="L539" s="8" t="s">
        <v>51</v>
      </c>
      <c r="M539" s="8" t="s">
        <v>52</v>
      </c>
      <c r="N539" s="8" t="s">
        <v>310</v>
      </c>
      <c r="O539" s="8" t="s">
        <v>311</v>
      </c>
      <c r="P539" s="8" t="s">
        <v>312</v>
      </c>
      <c r="Q539" s="13" t="s">
        <v>314</v>
      </c>
      <c r="R539" s="8" t="s">
        <v>315</v>
      </c>
      <c r="S539" s="3">
        <v>1026</v>
      </c>
      <c r="T539" s="3">
        <v>1</v>
      </c>
      <c r="U539" s="14" t="str">
        <f t="shared" ca="1" si="71"/>
        <v>renaissance.com</v>
      </c>
      <c r="V539" s="15" t="str">
        <f t="shared" ca="1" si="72"/>
        <v>domains = domains.concat("renaissance.com");</v>
      </c>
      <c r="W539">
        <f>VLOOKUP(C539,'Copy of Pivot Position'!A:C,3,FALSE)</f>
        <v>10</v>
      </c>
      <c r="X539">
        <f>IF(D539="","",COUNTIF($D$1:D538,D539))</f>
        <v>0</v>
      </c>
      <c r="Y539">
        <f>IF(F539="","",COUNTIF($F$1:F539,F539))</f>
        <v>1</v>
      </c>
      <c r="AA539" s="16">
        <f t="shared" si="68"/>
        <v>0.45199999999999996</v>
      </c>
      <c r="AB539" s="16"/>
    </row>
    <row r="540" spans="1:28" ht="16" x14ac:dyDescent="0.2">
      <c r="A540" s="8" t="s">
        <v>1103</v>
      </c>
      <c r="B540" s="8" t="s">
        <v>1104</v>
      </c>
      <c r="C540" s="8" t="s">
        <v>42</v>
      </c>
      <c r="D540" s="8" t="s">
        <v>1106</v>
      </c>
      <c r="E540" s="8" t="s">
        <v>1108</v>
      </c>
      <c r="F540" s="12" t="s">
        <v>1063</v>
      </c>
      <c r="G540" s="8" t="s">
        <v>49</v>
      </c>
      <c r="H540" s="3">
        <v>121</v>
      </c>
      <c r="I540" s="12" t="s">
        <v>1113</v>
      </c>
      <c r="J540" s="13" t="s">
        <v>1114</v>
      </c>
      <c r="K540" s="8" t="s">
        <v>50</v>
      </c>
      <c r="L540" s="8" t="s">
        <v>51</v>
      </c>
      <c r="M540" s="8" t="s">
        <v>52</v>
      </c>
      <c r="N540" s="8" t="s">
        <v>193</v>
      </c>
      <c r="O540" s="8" t="s">
        <v>195</v>
      </c>
      <c r="P540" s="8" t="s">
        <v>1117</v>
      </c>
      <c r="Q540" s="13" t="s">
        <v>1118</v>
      </c>
      <c r="R540" s="8" t="s">
        <v>222</v>
      </c>
      <c r="S540" s="3">
        <v>1080</v>
      </c>
      <c r="T540" s="3">
        <v>1</v>
      </c>
      <c r="U540" s="14" t="str">
        <f t="shared" ca="1" si="71"/>
        <v>renaissance.com</v>
      </c>
      <c r="V540" s="15" t="str">
        <f t="shared" ca="1" si="72"/>
        <v>domains = domains.concat("renaissance.com");</v>
      </c>
      <c r="W540">
        <f>VLOOKUP(C540,'Copy of Pivot Position'!A:C,3,FALSE)</f>
        <v>10</v>
      </c>
      <c r="X540">
        <f>IF(D540="","",COUNTIF($D$1:D539,D540))</f>
        <v>0</v>
      </c>
      <c r="Y540">
        <f>IF(F540="","",COUNTIF($F$1:F540,F540))</f>
        <v>1</v>
      </c>
      <c r="AA540" s="16">
        <f t="shared" si="68"/>
        <v>0.45199999999999996</v>
      </c>
      <c r="AB540" s="16"/>
    </row>
    <row r="541" spans="1:28" ht="16" x14ac:dyDescent="0.2">
      <c r="A541" s="8" t="s">
        <v>4138</v>
      </c>
      <c r="B541" s="8" t="s">
        <v>4139</v>
      </c>
      <c r="C541" s="8" t="s">
        <v>42</v>
      </c>
      <c r="D541" s="8" t="s">
        <v>4140</v>
      </c>
      <c r="E541" s="8" t="s">
        <v>4141</v>
      </c>
      <c r="F541" s="12" t="s">
        <v>3850</v>
      </c>
      <c r="G541" s="8" t="s">
        <v>188</v>
      </c>
      <c r="H541" s="3">
        <v>121</v>
      </c>
      <c r="I541" s="12" t="s">
        <v>4146</v>
      </c>
      <c r="J541" s="13" t="s">
        <v>4148</v>
      </c>
      <c r="K541" s="8" t="s">
        <v>50</v>
      </c>
      <c r="L541" s="8" t="s">
        <v>120</v>
      </c>
      <c r="M541" s="8" t="s">
        <v>52</v>
      </c>
      <c r="N541" s="8" t="s">
        <v>4028</v>
      </c>
      <c r="O541" s="8" t="s">
        <v>54</v>
      </c>
      <c r="P541" s="8" t="s">
        <v>4151</v>
      </c>
      <c r="Q541" s="13" t="s">
        <v>4152</v>
      </c>
      <c r="R541" s="8" t="s">
        <v>4153</v>
      </c>
      <c r="S541" s="3">
        <v>1310</v>
      </c>
      <c r="T541" s="3">
        <v>1</v>
      </c>
      <c r="U541" s="14" t="str">
        <f t="shared" ca="1" si="71"/>
        <v>renaissance.com</v>
      </c>
      <c r="V541" s="15" t="str">
        <f t="shared" ca="1" si="72"/>
        <v>domains = domains.concat("renaissance.com");</v>
      </c>
      <c r="W541">
        <f>VLOOKUP(C541,'Copy of Pivot Position'!A:C,3,FALSE)</f>
        <v>10</v>
      </c>
      <c r="X541">
        <f>IF(D541="","",COUNTIF($D$1:D540,D541))</f>
        <v>0</v>
      </c>
      <c r="Y541">
        <f>IF(F541="","",COUNTIF($F$1:F541,F541))</f>
        <v>1</v>
      </c>
      <c r="AA541" s="16">
        <f t="shared" si="68"/>
        <v>0.45199999999999996</v>
      </c>
      <c r="AB541" s="16"/>
    </row>
    <row r="542" spans="1:28" ht="16" x14ac:dyDescent="0.2">
      <c r="A542" s="8" t="s">
        <v>428</v>
      </c>
      <c r="B542" s="8" t="s">
        <v>5102</v>
      </c>
      <c r="C542" s="8" t="s">
        <v>42</v>
      </c>
      <c r="D542" s="8" t="s">
        <v>5103</v>
      </c>
      <c r="E542" s="8" t="s">
        <v>5104</v>
      </c>
      <c r="F542" s="12" t="s">
        <v>4783</v>
      </c>
      <c r="G542" s="8" t="s">
        <v>49</v>
      </c>
      <c r="H542" s="3">
        <v>121</v>
      </c>
      <c r="I542" s="12" t="s">
        <v>5105</v>
      </c>
      <c r="J542" s="13" t="s">
        <v>5106</v>
      </c>
      <c r="K542" s="8" t="s">
        <v>50</v>
      </c>
      <c r="L542" s="8" t="s">
        <v>51</v>
      </c>
      <c r="M542" s="8" t="s">
        <v>52</v>
      </c>
      <c r="N542" s="8" t="s">
        <v>3197</v>
      </c>
      <c r="O542" s="8" t="s">
        <v>195</v>
      </c>
      <c r="P542" s="8" t="s">
        <v>5107</v>
      </c>
      <c r="Q542" s="13" t="s">
        <v>5108</v>
      </c>
      <c r="R542" s="8" t="s">
        <v>5109</v>
      </c>
      <c r="S542" s="3">
        <v>1391</v>
      </c>
      <c r="T542" s="3">
        <v>1</v>
      </c>
      <c r="U542" s="14" t="str">
        <f t="shared" ca="1" si="71"/>
        <v>renaissance.com</v>
      </c>
      <c r="V542" s="15" t="str">
        <f t="shared" ca="1" si="72"/>
        <v>domains = domains.concat("renaissance.com");</v>
      </c>
      <c r="W542">
        <f>VLOOKUP(C542,'Copy of Pivot Position'!A:C,3,FALSE)</f>
        <v>10</v>
      </c>
      <c r="X542">
        <f>IF(D542="","",COUNTIF($D$1:D541,D542))</f>
        <v>0</v>
      </c>
      <c r="Y542">
        <f>IF(F542="","",COUNTIF($F$1:F542,F542))</f>
        <v>1</v>
      </c>
      <c r="AA542" s="16">
        <f t="shared" si="68"/>
        <v>0.45199999999999996</v>
      </c>
      <c r="AB542" s="16"/>
    </row>
    <row r="543" spans="1:28" ht="16" x14ac:dyDescent="0.2">
      <c r="A543" s="8" t="s">
        <v>5450</v>
      </c>
      <c r="B543" s="8" t="s">
        <v>5451</v>
      </c>
      <c r="C543" s="8" t="s">
        <v>42</v>
      </c>
      <c r="D543" s="8" t="s">
        <v>5452</v>
      </c>
      <c r="E543" s="8" t="s">
        <v>5454</v>
      </c>
      <c r="F543" s="12" t="s">
        <v>5219</v>
      </c>
      <c r="G543" s="8" t="s">
        <v>49</v>
      </c>
      <c r="H543" s="3">
        <v>121</v>
      </c>
      <c r="I543" s="12" t="s">
        <v>5458</v>
      </c>
      <c r="J543" s="13" t="s">
        <v>5460</v>
      </c>
      <c r="K543" s="8" t="s">
        <v>50</v>
      </c>
      <c r="L543" s="8" t="s">
        <v>51</v>
      </c>
      <c r="M543" s="8" t="s">
        <v>52</v>
      </c>
      <c r="N543" s="8" t="s">
        <v>1543</v>
      </c>
      <c r="O543" s="8" t="s">
        <v>54</v>
      </c>
      <c r="P543" s="8" t="s">
        <v>5461</v>
      </c>
      <c r="Q543" s="13" t="s">
        <v>5462</v>
      </c>
      <c r="R543" s="8" t="s">
        <v>5463</v>
      </c>
      <c r="S543" s="3">
        <v>1437</v>
      </c>
      <c r="T543" s="3">
        <v>1</v>
      </c>
      <c r="U543" s="14" t="str">
        <f t="shared" ca="1" si="71"/>
        <v>renaissance.com</v>
      </c>
      <c r="V543" s="15" t="str">
        <f t="shared" ca="1" si="72"/>
        <v>domains = domains.concat("renaissance.com");</v>
      </c>
      <c r="W543">
        <f>VLOOKUP(C543,'Copy of Pivot Position'!A:C,3,FALSE)</f>
        <v>10</v>
      </c>
      <c r="X543">
        <f>IF(D543="","",COUNTIF($D$1:D542,D543))</f>
        <v>0</v>
      </c>
      <c r="Y543">
        <f>IF(F543="","",COUNTIF($F$1:F543,F543))</f>
        <v>1</v>
      </c>
      <c r="AA543" s="16">
        <f t="shared" si="68"/>
        <v>0.45199999999999996</v>
      </c>
      <c r="AB543" s="16"/>
    </row>
    <row r="544" spans="1:28" ht="16" x14ac:dyDescent="0.2">
      <c r="A544" s="8" t="s">
        <v>298</v>
      </c>
      <c r="B544" s="8" t="s">
        <v>299</v>
      </c>
      <c r="C544" s="8" t="s">
        <v>42</v>
      </c>
      <c r="D544" s="8" t="s">
        <v>7063</v>
      </c>
      <c r="E544" s="12" t="s">
        <v>302</v>
      </c>
      <c r="F544" s="12" t="s">
        <v>302</v>
      </c>
      <c r="G544" s="8" t="s">
        <v>46</v>
      </c>
      <c r="H544" s="3">
        <v>121</v>
      </c>
      <c r="I544" s="12" t="s">
        <v>308</v>
      </c>
      <c r="J544" s="13" t="s">
        <v>7067</v>
      </c>
      <c r="K544" s="8" t="s">
        <v>50</v>
      </c>
      <c r="L544" s="8" t="s">
        <v>120</v>
      </c>
      <c r="M544" s="8" t="s">
        <v>52</v>
      </c>
      <c r="N544" s="8" t="s">
        <v>310</v>
      </c>
      <c r="O544" s="8" t="s">
        <v>311</v>
      </c>
      <c r="P544" s="8" t="s">
        <v>312</v>
      </c>
      <c r="Q544" s="13" t="s">
        <v>314</v>
      </c>
      <c r="R544" s="8" t="s">
        <v>315</v>
      </c>
      <c r="S544" s="3">
        <v>1606</v>
      </c>
      <c r="T544" s="3">
        <v>1</v>
      </c>
      <c r="U544" s="14" t="str">
        <f t="shared" ca="1" si="71"/>
        <v>renaissance.com</v>
      </c>
      <c r="V544" s="15" t="str">
        <f t="shared" ca="1" si="72"/>
        <v>domains = domains.concat("renaissance.com");</v>
      </c>
      <c r="W544">
        <f>VLOOKUP(C544,'Copy of Pivot Position'!A:C,3,FALSE)</f>
        <v>10</v>
      </c>
      <c r="X544">
        <f>IF(D544="","",COUNTIF($D$1:D543,D544))</f>
        <v>0</v>
      </c>
      <c r="Y544">
        <f>IF(F544="","",COUNTIF($F$1:F544,F544))</f>
        <v>2</v>
      </c>
      <c r="Z544" s="3">
        <v>0</v>
      </c>
      <c r="AA544" s="16">
        <f t="shared" si="68"/>
        <v>0.45199999999999996</v>
      </c>
      <c r="AB544" s="16"/>
    </row>
    <row r="545" spans="1:28" ht="16" x14ac:dyDescent="0.2">
      <c r="A545" s="8" t="s">
        <v>949</v>
      </c>
      <c r="B545" s="8" t="s">
        <v>8472</v>
      </c>
      <c r="C545" s="8" t="s">
        <v>42</v>
      </c>
      <c r="D545" s="8" t="s">
        <v>8473</v>
      </c>
      <c r="E545" s="8" t="s">
        <v>8474</v>
      </c>
      <c r="F545" s="12" t="s">
        <v>8475</v>
      </c>
      <c r="G545" s="8" t="s">
        <v>70</v>
      </c>
      <c r="H545" s="3">
        <v>121</v>
      </c>
      <c r="I545" s="12" t="s">
        <v>8480</v>
      </c>
      <c r="J545" s="13" t="s">
        <v>8482</v>
      </c>
      <c r="K545" s="8" t="s">
        <v>50</v>
      </c>
      <c r="L545" s="8" t="s">
        <v>120</v>
      </c>
      <c r="M545" s="8" t="s">
        <v>52</v>
      </c>
      <c r="N545" s="8" t="s">
        <v>8484</v>
      </c>
      <c r="O545" s="8" t="s">
        <v>2629</v>
      </c>
      <c r="P545" s="8" t="s">
        <v>8486</v>
      </c>
      <c r="Q545" s="13" t="s">
        <v>8487</v>
      </c>
      <c r="R545" s="8" t="s">
        <v>8489</v>
      </c>
      <c r="S545" s="3">
        <v>2377</v>
      </c>
      <c r="T545" s="3">
        <v>1</v>
      </c>
      <c r="U545" s="14" t="str">
        <f t="shared" ca="1" si="71"/>
        <v>renaissance.com</v>
      </c>
      <c r="V545" s="15" t="str">
        <f t="shared" ca="1" si="72"/>
        <v>domains = domains.concat("renaissance.com");</v>
      </c>
      <c r="W545">
        <f>VLOOKUP(C545,'Copy of Pivot Position'!A:C,3,FALSE)</f>
        <v>10</v>
      </c>
      <c r="X545">
        <f>IF(D545="","",COUNTIF($D$1:D544,D545))</f>
        <v>0</v>
      </c>
      <c r="Y545">
        <f>IF(F545="","",COUNTIF($F$1:F545,F545))</f>
        <v>1</v>
      </c>
      <c r="AA545" s="16">
        <f t="shared" si="68"/>
        <v>0.45199999999999996</v>
      </c>
      <c r="AB545" s="16"/>
    </row>
    <row r="546" spans="1:28" ht="16" x14ac:dyDescent="0.2">
      <c r="A546" s="8" t="s">
        <v>8508</v>
      </c>
      <c r="B546" s="8" t="s">
        <v>8510</v>
      </c>
      <c r="C546" s="8" t="s">
        <v>6728</v>
      </c>
      <c r="D546" s="8" t="s">
        <v>8512</v>
      </c>
      <c r="E546" s="8" t="s">
        <v>8513</v>
      </c>
      <c r="F546" s="12" t="s">
        <v>8514</v>
      </c>
      <c r="G546" s="8" t="s">
        <v>49</v>
      </c>
      <c r="H546" s="3">
        <v>940</v>
      </c>
      <c r="I546" s="12" t="s">
        <v>8515</v>
      </c>
      <c r="J546" s="13" t="s">
        <v>8516</v>
      </c>
      <c r="K546" s="8" t="s">
        <v>50</v>
      </c>
      <c r="L546" s="8" t="s">
        <v>120</v>
      </c>
      <c r="M546" s="8" t="s">
        <v>52</v>
      </c>
      <c r="N546" s="8" t="s">
        <v>242</v>
      </c>
      <c r="O546" s="8" t="s">
        <v>54</v>
      </c>
      <c r="P546" s="8" t="s">
        <v>8518</v>
      </c>
      <c r="Q546" s="13" t="s">
        <v>464</v>
      </c>
      <c r="R546" s="8" t="s">
        <v>8520</v>
      </c>
      <c r="S546" s="3">
        <v>2524</v>
      </c>
      <c r="T546" s="3">
        <v>1</v>
      </c>
      <c r="U546" s="14" t="str">
        <f t="shared" ca="1" si="71"/>
        <v>renaissance.com</v>
      </c>
      <c r="V546" s="15" t="str">
        <f t="shared" ca="1" si="72"/>
        <v>domains = domains.concat("renaissance.com");</v>
      </c>
      <c r="W546">
        <f>VLOOKUP(C546,'Copy of Pivot Position'!A:C,3,FALSE)</f>
        <v>10</v>
      </c>
      <c r="X546">
        <f>IF(D546="","",COUNTIF($D$1:D545,D546))</f>
        <v>0</v>
      </c>
      <c r="Y546">
        <f>IF(F546="","",COUNTIF($F$1:F546,F546))</f>
        <v>1</v>
      </c>
      <c r="AA546" s="16">
        <f t="shared" si="68"/>
        <v>0.45199999999999996</v>
      </c>
      <c r="AB546" s="16"/>
    </row>
    <row r="547" spans="1:28" ht="16" x14ac:dyDescent="0.2">
      <c r="A547" s="8" t="s">
        <v>1566</v>
      </c>
      <c r="B547" s="8" t="s">
        <v>1567</v>
      </c>
      <c r="C547" s="8" t="s">
        <v>1568</v>
      </c>
      <c r="D547" s="8" t="s">
        <v>1569</v>
      </c>
      <c r="E547" s="8" t="s">
        <v>1570</v>
      </c>
      <c r="F547" s="12" t="s">
        <v>1443</v>
      </c>
      <c r="G547" s="8" t="s">
        <v>46</v>
      </c>
      <c r="H547" s="3">
        <v>947</v>
      </c>
      <c r="I547" s="12" t="s">
        <v>1572</v>
      </c>
      <c r="J547" s="13" t="s">
        <v>1573</v>
      </c>
      <c r="K547" s="8" t="s">
        <v>50</v>
      </c>
      <c r="L547" s="8" t="s">
        <v>120</v>
      </c>
      <c r="M547" s="8" t="s">
        <v>52</v>
      </c>
      <c r="N547" s="8" t="s">
        <v>73</v>
      </c>
      <c r="O547" s="8" t="s">
        <v>54</v>
      </c>
      <c r="P547" s="8" t="s">
        <v>1574</v>
      </c>
      <c r="Q547" s="13" t="s">
        <v>75</v>
      </c>
      <c r="R547" s="8" t="s">
        <v>1575</v>
      </c>
      <c r="S547" s="3">
        <v>1115</v>
      </c>
      <c r="T547" s="3">
        <v>1</v>
      </c>
      <c r="U547" s="14" t="str">
        <f t="shared" ca="1" si="71"/>
        <v>renaissance.com</v>
      </c>
      <c r="V547" s="15" t="str">
        <f t="shared" ca="1" si="72"/>
        <v>domains = domains.concat("renaissance.com");</v>
      </c>
      <c r="W547">
        <f>VLOOKUP(C547,'Copy of Pivot Position'!A:C,3,FALSE)</f>
        <v>10</v>
      </c>
      <c r="X547">
        <f>IF(D547="","",COUNTIF($D$1:D546,D547))</f>
        <v>0</v>
      </c>
      <c r="Y547">
        <f>IF(F547="","",COUNTIF($F$1:F547,F547))</f>
        <v>1</v>
      </c>
      <c r="AA547" s="16">
        <f t="shared" si="68"/>
        <v>0.44999999999999996</v>
      </c>
      <c r="AB547" s="16"/>
    </row>
    <row r="548" spans="1:28" ht="16" x14ac:dyDescent="0.2">
      <c r="A548" s="8" t="s">
        <v>65</v>
      </c>
      <c r="B548" s="8" t="s">
        <v>66</v>
      </c>
      <c r="C548" s="8" t="s">
        <v>32</v>
      </c>
      <c r="D548" s="8" t="s">
        <v>67</v>
      </c>
      <c r="E548" s="8" t="s">
        <v>68</v>
      </c>
      <c r="F548" s="12" t="s">
        <v>69</v>
      </c>
      <c r="G548" s="8" t="s">
        <v>70</v>
      </c>
      <c r="H548" s="3">
        <v>949</v>
      </c>
      <c r="I548" s="12" t="s">
        <v>71</v>
      </c>
      <c r="J548" s="13" t="s">
        <v>72</v>
      </c>
      <c r="K548" s="8" t="s">
        <v>50</v>
      </c>
      <c r="L548" s="8" t="s">
        <v>51</v>
      </c>
      <c r="M548" s="8" t="s">
        <v>52</v>
      </c>
      <c r="N548" s="8" t="s">
        <v>73</v>
      </c>
      <c r="O548" s="8" t="s">
        <v>54</v>
      </c>
      <c r="P548" s="8" t="s">
        <v>74</v>
      </c>
      <c r="Q548" s="13" t="s">
        <v>75</v>
      </c>
      <c r="R548" s="8" t="s">
        <v>76</v>
      </c>
      <c r="S548" s="3">
        <v>1009</v>
      </c>
      <c r="T548" s="3">
        <v>1</v>
      </c>
      <c r="U548" s="14" t="str">
        <f t="shared" ca="1" si="71"/>
        <v>renaissance.com</v>
      </c>
      <c r="V548" s="15" t="str">
        <f t="shared" ca="1" si="72"/>
        <v>domains = domains.concat("renaissance.com");</v>
      </c>
      <c r="W548">
        <f>VLOOKUP(C548,'Copy of Pivot Position'!A:C,3,FALSE)</f>
        <v>10</v>
      </c>
      <c r="X548">
        <f>IF(D548="","",COUNTIF($D$1:D547,D548))</f>
        <v>0</v>
      </c>
      <c r="Y548">
        <f>IF(F548="","",COUNTIF($F$1:F548,F548))</f>
        <v>1</v>
      </c>
      <c r="AA548" s="16">
        <f t="shared" si="68"/>
        <v>0.44599999999999995</v>
      </c>
      <c r="AB548" s="16"/>
    </row>
    <row r="549" spans="1:28" ht="16" x14ac:dyDescent="0.2">
      <c r="A549" s="8" t="s">
        <v>1502</v>
      </c>
      <c r="B549" s="8" t="s">
        <v>6633</v>
      </c>
      <c r="C549" s="8" t="s">
        <v>180</v>
      </c>
      <c r="D549" s="8" t="s">
        <v>6634</v>
      </c>
      <c r="E549" s="8" t="s">
        <v>6635</v>
      </c>
      <c r="F549" s="12" t="s">
        <v>6239</v>
      </c>
      <c r="G549" s="8" t="s">
        <v>49</v>
      </c>
      <c r="H549" s="3">
        <v>118</v>
      </c>
      <c r="I549" s="12" t="s">
        <v>6636</v>
      </c>
      <c r="J549" s="13" t="s">
        <v>6637</v>
      </c>
      <c r="K549" s="8" t="s">
        <v>50</v>
      </c>
      <c r="L549" s="8" t="s">
        <v>120</v>
      </c>
      <c r="M549" s="8" t="s">
        <v>52</v>
      </c>
      <c r="N549" s="8" t="s">
        <v>884</v>
      </c>
      <c r="O549" s="8" t="s">
        <v>746</v>
      </c>
      <c r="P549" s="8" t="s">
        <v>6638</v>
      </c>
      <c r="Q549" s="13" t="s">
        <v>1755</v>
      </c>
      <c r="R549" s="8" t="s">
        <v>6639</v>
      </c>
      <c r="S549" s="3">
        <v>1549</v>
      </c>
      <c r="T549" s="3">
        <v>1</v>
      </c>
      <c r="U549" s="14" t="str">
        <f t="shared" ca="1" si="71"/>
        <v>renaissance.com</v>
      </c>
      <c r="V549" s="15" t="str">
        <f t="shared" ca="1" si="72"/>
        <v>domains = domains.concat("renaissance.com");</v>
      </c>
      <c r="W549">
        <f>VLOOKUP(C549,'Copy of Pivot Position'!A:C,3,FALSE)</f>
        <v>10</v>
      </c>
      <c r="X549">
        <f>IF(D549="","",COUNTIF($D$1:D548,D549))</f>
        <v>0</v>
      </c>
      <c r="Y549">
        <f>IF(F549="","",COUNTIF($F$1:F549,F549))</f>
        <v>1</v>
      </c>
      <c r="AA549" s="16">
        <f t="shared" si="68"/>
        <v>0.44399999999999995</v>
      </c>
      <c r="AB549" s="16"/>
    </row>
    <row r="550" spans="1:28" ht="16" x14ac:dyDescent="0.2">
      <c r="A550" s="8" t="s">
        <v>3543</v>
      </c>
      <c r="B550" s="8" t="s">
        <v>8569</v>
      </c>
      <c r="C550" s="8" t="s">
        <v>42</v>
      </c>
      <c r="D550" s="8" t="s">
        <v>8572</v>
      </c>
      <c r="E550" s="8" t="s">
        <v>8574</v>
      </c>
      <c r="F550" s="12" t="s">
        <v>8575</v>
      </c>
      <c r="G550" s="8" t="s">
        <v>384</v>
      </c>
      <c r="H550" s="3">
        <v>118</v>
      </c>
      <c r="I550" s="12" t="s">
        <v>8576</v>
      </c>
      <c r="J550" s="13" t="s">
        <v>8577</v>
      </c>
      <c r="K550" s="8" t="s">
        <v>50</v>
      </c>
      <c r="L550" s="8" t="s">
        <v>120</v>
      </c>
      <c r="M550" s="8" t="s">
        <v>52</v>
      </c>
      <c r="N550" s="8" t="s">
        <v>84</v>
      </c>
      <c r="O550" s="8" t="s">
        <v>85</v>
      </c>
      <c r="P550" s="8" t="s">
        <v>8580</v>
      </c>
      <c r="Q550" s="13" t="s">
        <v>849</v>
      </c>
      <c r="R550" s="8" t="s">
        <v>222</v>
      </c>
      <c r="S550" s="3">
        <v>2579</v>
      </c>
      <c r="T550" s="3">
        <v>1</v>
      </c>
      <c r="U550" s="14" t="str">
        <f t="shared" ca="1" si="71"/>
        <v>renaissance.com</v>
      </c>
      <c r="V550" s="15" t="str">
        <f t="shared" ca="1" si="72"/>
        <v>domains = domains.concat("renaissance.com");</v>
      </c>
      <c r="W550">
        <f>VLOOKUP(C550,'Copy of Pivot Position'!A:C,3,FALSE)</f>
        <v>10</v>
      </c>
      <c r="X550">
        <f>IF(D550="","",COUNTIF($D$1:D549,D550))</f>
        <v>0</v>
      </c>
      <c r="Y550">
        <f>IF(F550="","",COUNTIF($F$1:F550,F550))</f>
        <v>1</v>
      </c>
      <c r="AA550" s="16">
        <f t="shared" si="68"/>
        <v>0.44399999999999995</v>
      </c>
      <c r="AB550" s="16"/>
    </row>
    <row r="551" spans="1:28" ht="13" x14ac:dyDescent="0.15">
      <c r="A551" s="8" t="s">
        <v>1516</v>
      </c>
      <c r="B551" s="8" t="s">
        <v>8594</v>
      </c>
      <c r="C551" s="8" t="s">
        <v>8595</v>
      </c>
      <c r="D551" s="8" t="s">
        <v>8597</v>
      </c>
      <c r="E551" s="8" t="s">
        <v>8598</v>
      </c>
      <c r="F551" s="12" t="s">
        <v>8600</v>
      </c>
      <c r="G551" s="8" t="s">
        <v>459</v>
      </c>
      <c r="H551" s="3">
        <v>118</v>
      </c>
      <c r="I551" s="12" t="s">
        <v>8604</v>
      </c>
      <c r="J551" s="13" t="s">
        <v>8605</v>
      </c>
      <c r="K551" s="8" t="s">
        <v>50</v>
      </c>
      <c r="L551" s="8" t="s">
        <v>120</v>
      </c>
      <c r="M551" s="8" t="s">
        <v>52</v>
      </c>
      <c r="N551" s="8" t="s">
        <v>242</v>
      </c>
      <c r="O551" s="8" t="s">
        <v>54</v>
      </c>
      <c r="P551" s="8" t="s">
        <v>222</v>
      </c>
      <c r="Q551" s="13" t="s">
        <v>464</v>
      </c>
      <c r="R551" s="8" t="s">
        <v>8606</v>
      </c>
      <c r="S551" s="3">
        <v>959</v>
      </c>
      <c r="T551" s="3">
        <v>2</v>
      </c>
      <c r="V551" s="18"/>
      <c r="W551">
        <f>VLOOKUP(C551,'Copy of Pivot Position'!A:C,3,FALSE)</f>
        <v>10</v>
      </c>
      <c r="X551">
        <f>IF(D551="","",COUNTIF($D$1:D550,D551))</f>
        <v>0</v>
      </c>
      <c r="Y551">
        <f>IF(F551="","",COUNTIF($F$1:F551,F551))</f>
        <v>1</v>
      </c>
      <c r="AA551" s="16">
        <f t="shared" si="68"/>
        <v>0.44399999999999995</v>
      </c>
      <c r="AB551" s="16"/>
    </row>
    <row r="552" spans="1:28" ht="16" x14ac:dyDescent="0.2">
      <c r="A552" s="8" t="s">
        <v>8616</v>
      </c>
      <c r="B552" s="8" t="s">
        <v>8617</v>
      </c>
      <c r="C552" s="8" t="s">
        <v>42</v>
      </c>
      <c r="D552" s="8" t="s">
        <v>8619</v>
      </c>
      <c r="E552" s="8" t="s">
        <v>8620</v>
      </c>
      <c r="F552" s="12" t="s">
        <v>8621</v>
      </c>
      <c r="G552" s="8" t="s">
        <v>46</v>
      </c>
      <c r="H552" s="3">
        <v>964</v>
      </c>
      <c r="I552" s="12" t="s">
        <v>8622</v>
      </c>
      <c r="J552" s="13" t="s">
        <v>1510</v>
      </c>
      <c r="K552" s="8" t="s">
        <v>50</v>
      </c>
      <c r="L552" s="8" t="s">
        <v>51</v>
      </c>
      <c r="M552" s="8" t="s">
        <v>52</v>
      </c>
      <c r="N552" s="8" t="s">
        <v>8623</v>
      </c>
      <c r="O552" s="8" t="s">
        <v>54</v>
      </c>
      <c r="P552" s="8" t="s">
        <v>8624</v>
      </c>
      <c r="Q552" s="13" t="s">
        <v>8625</v>
      </c>
      <c r="R552" s="8" t="s">
        <v>8626</v>
      </c>
      <c r="S552" s="3">
        <v>2439</v>
      </c>
      <c r="T552" s="3">
        <v>1</v>
      </c>
      <c r="U552" s="14" t="str">
        <f t="shared" ref="U552:U569" ca="1" si="73">IFERROR(__xludf.DUMMYFUNCTION("lower( trim ( (REGEXEXTRACT(D552,""^(?:https?:\/\/)?(?:[^@\n]+@)?(?:www\.)?([^:\/\n]+)""))))"),"glassdoor.com")</f>
        <v>glassdoor.com</v>
      </c>
      <c r="V552" s="15" t="str">
        <f t="shared" ref="V552:V569" ca="1" si="74">IF(LEN(TRIM(D552))= 0,"",CONCATENATE("domains = domains.concat(", CHAR(34), U552, CHAR(34), ");"))</f>
        <v>domains = domains.concat("glassdoor.com");</v>
      </c>
      <c r="W552">
        <f>VLOOKUP(C552,'Copy of Pivot Position'!A:C,3,FALSE)</f>
        <v>10</v>
      </c>
      <c r="X552">
        <f>IF(D552="","",COUNTIF($D$1:D551,D552))</f>
        <v>0</v>
      </c>
      <c r="Y552">
        <f>IF(F552="","",COUNTIF($F$1:F552,F552))</f>
        <v>1</v>
      </c>
      <c r="AA552" s="16">
        <f t="shared" si="68"/>
        <v>0.44399999999999995</v>
      </c>
      <c r="AB552" s="16"/>
    </row>
    <row r="553" spans="1:28" ht="16" x14ac:dyDescent="0.2">
      <c r="A553" s="8" t="s">
        <v>1909</v>
      </c>
      <c r="B553" s="8" t="s">
        <v>8658</v>
      </c>
      <c r="C553" s="8" t="s">
        <v>42</v>
      </c>
      <c r="D553" s="8" t="s">
        <v>8659</v>
      </c>
      <c r="E553" s="8" t="s">
        <v>8660</v>
      </c>
      <c r="F553" s="12" t="s">
        <v>8661</v>
      </c>
      <c r="G553" s="8" t="s">
        <v>188</v>
      </c>
      <c r="H553" s="3">
        <v>966</v>
      </c>
      <c r="I553" s="12" t="s">
        <v>8662</v>
      </c>
      <c r="J553" s="13" t="s">
        <v>8663</v>
      </c>
      <c r="K553" s="8" t="s">
        <v>50</v>
      </c>
      <c r="L553" s="8" t="s">
        <v>120</v>
      </c>
      <c r="M553" s="8" t="s">
        <v>52</v>
      </c>
      <c r="N553" s="8" t="s">
        <v>472</v>
      </c>
      <c r="O553" s="8" t="s">
        <v>8665</v>
      </c>
      <c r="P553" s="8" t="s">
        <v>8666</v>
      </c>
      <c r="Q553" s="13" t="s">
        <v>474</v>
      </c>
      <c r="R553" s="8" t="s">
        <v>8667</v>
      </c>
      <c r="S553" s="3">
        <v>2352</v>
      </c>
      <c r="T553" s="3">
        <v>1</v>
      </c>
      <c r="U553" s="14" t="str">
        <f t="shared" ca="1" si="73"/>
        <v>glassdoor.com</v>
      </c>
      <c r="V553" s="15" t="str">
        <f t="shared" ca="1" si="74"/>
        <v>domains = domains.concat("glassdoor.com");</v>
      </c>
      <c r="W553">
        <f>VLOOKUP(C553,'Copy of Pivot Position'!A:C,3,FALSE)</f>
        <v>10</v>
      </c>
      <c r="X553">
        <f>IF(D553="","",COUNTIF($D$1:D552,D553))</f>
        <v>0</v>
      </c>
      <c r="Y553">
        <f>IF(F553="","",COUNTIF($F$1:F553,F553))</f>
        <v>1</v>
      </c>
      <c r="AA553" s="16">
        <f t="shared" si="68"/>
        <v>0.44199999999999995</v>
      </c>
      <c r="AB553" s="16"/>
    </row>
    <row r="554" spans="1:28" ht="16" x14ac:dyDescent="0.2">
      <c r="A554" s="8" t="s">
        <v>546</v>
      </c>
      <c r="B554" s="8" t="s">
        <v>3202</v>
      </c>
      <c r="C554" s="8" t="s">
        <v>42</v>
      </c>
      <c r="D554" s="8" t="s">
        <v>8673</v>
      </c>
      <c r="E554" s="8" t="s">
        <v>8674</v>
      </c>
      <c r="F554" s="12" t="s">
        <v>8648</v>
      </c>
      <c r="G554" s="8" t="s">
        <v>188</v>
      </c>
      <c r="H554" s="3">
        <v>967</v>
      </c>
      <c r="I554" s="12" t="s">
        <v>8675</v>
      </c>
      <c r="J554" s="13" t="s">
        <v>8676</v>
      </c>
      <c r="K554" s="8" t="s">
        <v>50</v>
      </c>
      <c r="L554" s="8" t="s">
        <v>120</v>
      </c>
      <c r="M554" s="8" t="s">
        <v>52</v>
      </c>
      <c r="N554" s="8" t="s">
        <v>8677</v>
      </c>
      <c r="O554" s="8" t="s">
        <v>2584</v>
      </c>
      <c r="P554" s="8" t="s">
        <v>8678</v>
      </c>
      <c r="Q554" s="13" t="s">
        <v>8679</v>
      </c>
      <c r="R554" s="8" t="s">
        <v>8680</v>
      </c>
      <c r="S554" s="3">
        <v>2338</v>
      </c>
      <c r="T554" s="3">
        <v>1</v>
      </c>
      <c r="U554" s="14" t="str">
        <f t="shared" ca="1" si="73"/>
        <v>glassdoor.com</v>
      </c>
      <c r="V554" s="15" t="str">
        <f t="shared" ca="1" si="74"/>
        <v>domains = domains.concat("glassdoor.com");</v>
      </c>
      <c r="W554">
        <f>VLOOKUP(C554,'Copy of Pivot Position'!A:C,3,FALSE)</f>
        <v>10</v>
      </c>
      <c r="X554">
        <f>IF(D554="","",COUNTIF($D$1:D553,D554))</f>
        <v>0</v>
      </c>
      <c r="Y554">
        <f>IF(F554="","",COUNTIF($F$1:F554,F554))</f>
        <v>1</v>
      </c>
      <c r="AA554" s="16">
        <f t="shared" si="68"/>
        <v>0.43999999999999995</v>
      </c>
      <c r="AB554" s="16"/>
    </row>
    <row r="555" spans="1:28" ht="16" x14ac:dyDescent="0.2">
      <c r="A555" s="8" t="s">
        <v>428</v>
      </c>
      <c r="B555" s="8" t="s">
        <v>8703</v>
      </c>
      <c r="C555" s="8" t="s">
        <v>304</v>
      </c>
      <c r="D555" s="8" t="s">
        <v>8705</v>
      </c>
      <c r="E555" s="8" t="s">
        <v>8674</v>
      </c>
      <c r="F555" s="12" t="s">
        <v>8648</v>
      </c>
      <c r="G555" s="8" t="s">
        <v>188</v>
      </c>
      <c r="H555" s="3">
        <v>967</v>
      </c>
      <c r="I555" s="12" t="s">
        <v>8706</v>
      </c>
      <c r="J555" s="13" t="s">
        <v>8707</v>
      </c>
      <c r="K555" s="8" t="s">
        <v>50</v>
      </c>
      <c r="L555" s="8" t="s">
        <v>51</v>
      </c>
      <c r="M555" s="8" t="s">
        <v>52</v>
      </c>
      <c r="N555" s="8" t="s">
        <v>8677</v>
      </c>
      <c r="O555" s="8" t="s">
        <v>2584</v>
      </c>
      <c r="P555" s="8" t="s">
        <v>8678</v>
      </c>
      <c r="Q555" s="13" t="s">
        <v>8679</v>
      </c>
      <c r="R555" s="8" t="s">
        <v>8680</v>
      </c>
      <c r="S555" s="3">
        <v>641</v>
      </c>
      <c r="T555" s="3">
        <v>2</v>
      </c>
      <c r="U555" s="14" t="str">
        <f t="shared" ca="1" si="73"/>
        <v>glassdoor.com</v>
      </c>
      <c r="V555" s="15" t="str">
        <f t="shared" ca="1" si="74"/>
        <v>domains = domains.concat("glassdoor.com");</v>
      </c>
      <c r="W555">
        <f>VLOOKUP(C555,'Copy of Pivot Position'!A:C,3,FALSE)</f>
        <v>9</v>
      </c>
      <c r="X555">
        <f>IF(D555="","",COUNTIF($D$1:D554,D555))</f>
        <v>0</v>
      </c>
      <c r="Y555">
        <f>IF(F555="","",COUNTIF($F$1:F555,F555))</f>
        <v>2</v>
      </c>
      <c r="Z555" s="3">
        <v>0</v>
      </c>
      <c r="AA555" s="16">
        <f t="shared" si="68"/>
        <v>0.43999999999999995</v>
      </c>
      <c r="AB555" s="16"/>
    </row>
    <row r="556" spans="1:28" ht="16" x14ac:dyDescent="0.2">
      <c r="A556" s="8" t="s">
        <v>1037</v>
      </c>
      <c r="B556" s="8" t="s">
        <v>3658</v>
      </c>
      <c r="C556" s="8" t="s">
        <v>42</v>
      </c>
      <c r="D556" s="8" t="s">
        <v>3659</v>
      </c>
      <c r="E556" s="8" t="s">
        <v>3660</v>
      </c>
      <c r="F556" s="12" t="s">
        <v>3381</v>
      </c>
      <c r="G556" s="8" t="s">
        <v>49</v>
      </c>
      <c r="H556" s="3">
        <v>117</v>
      </c>
      <c r="I556" s="12" t="s">
        <v>3661</v>
      </c>
      <c r="J556" s="13" t="s">
        <v>3662</v>
      </c>
      <c r="K556" s="8" t="s">
        <v>50</v>
      </c>
      <c r="L556" s="8" t="s">
        <v>51</v>
      </c>
      <c r="M556" s="8" t="s">
        <v>52</v>
      </c>
      <c r="N556" s="8" t="s">
        <v>242</v>
      </c>
      <c r="O556" s="8" t="s">
        <v>54</v>
      </c>
      <c r="P556" s="8" t="s">
        <v>3663</v>
      </c>
      <c r="Q556" s="13" t="s">
        <v>464</v>
      </c>
      <c r="R556" s="8" t="s">
        <v>3664</v>
      </c>
      <c r="S556" s="3">
        <v>1269</v>
      </c>
      <c r="T556" s="3">
        <v>1</v>
      </c>
      <c r="U556" s="14" t="str">
        <f t="shared" ca="1" si="73"/>
        <v>glassdoor.com</v>
      </c>
      <c r="V556" s="15" t="str">
        <f t="shared" ca="1" si="74"/>
        <v>domains = domains.concat("glassdoor.com");</v>
      </c>
      <c r="W556">
        <f>VLOOKUP(C556,'Copy of Pivot Position'!A:C,3,FALSE)</f>
        <v>10</v>
      </c>
      <c r="X556">
        <f>IF(D556="","",COUNTIF($D$1:D555,D556))</f>
        <v>0</v>
      </c>
      <c r="Y556">
        <f>IF(F556="","",COUNTIF($F$1:F556,F556))</f>
        <v>1</v>
      </c>
      <c r="AA556" s="16">
        <f t="shared" si="68"/>
        <v>0.43799999999999994</v>
      </c>
      <c r="AB556" s="16"/>
    </row>
    <row r="557" spans="1:28" ht="16" x14ac:dyDescent="0.2">
      <c r="A557" s="8" t="s">
        <v>5754</v>
      </c>
      <c r="B557" s="8" t="s">
        <v>5755</v>
      </c>
      <c r="C557" s="8" t="s">
        <v>42</v>
      </c>
      <c r="D557" s="8" t="s">
        <v>5756</v>
      </c>
      <c r="E557" s="8" t="s">
        <v>5758</v>
      </c>
      <c r="F557" s="12" t="s">
        <v>5387</v>
      </c>
      <c r="G557" s="8" t="s">
        <v>70</v>
      </c>
      <c r="H557" s="3">
        <v>117</v>
      </c>
      <c r="I557" s="12" t="s">
        <v>5760</v>
      </c>
      <c r="J557" s="13" t="s">
        <v>5761</v>
      </c>
      <c r="K557" s="8" t="s">
        <v>50</v>
      </c>
      <c r="L557" s="8" t="s">
        <v>51</v>
      </c>
      <c r="M557" s="8" t="s">
        <v>52</v>
      </c>
      <c r="N557" s="8" t="s">
        <v>3215</v>
      </c>
      <c r="O557" s="8" t="s">
        <v>5762</v>
      </c>
      <c r="P557" s="8" t="s">
        <v>5763</v>
      </c>
      <c r="Q557" s="13" t="s">
        <v>5764</v>
      </c>
      <c r="R557" s="8" t="s">
        <v>5765</v>
      </c>
      <c r="S557" s="3">
        <v>1465</v>
      </c>
      <c r="T557" s="3">
        <v>1</v>
      </c>
      <c r="U557" s="14" t="str">
        <f t="shared" ca="1" si="73"/>
        <v>glassdoor.com</v>
      </c>
      <c r="V557" s="15" t="str">
        <f t="shared" ca="1" si="74"/>
        <v>domains = domains.concat("glassdoor.com");</v>
      </c>
      <c r="W557">
        <f>VLOOKUP(C557,'Copy of Pivot Position'!A:C,3,FALSE)</f>
        <v>10</v>
      </c>
      <c r="X557">
        <f>IF(D557="","",COUNTIF($D$1:D556,D557))</f>
        <v>0</v>
      </c>
      <c r="Y557">
        <f>IF(F557="","",COUNTIF($F$1:F557,F557))</f>
        <v>1</v>
      </c>
      <c r="AA557" s="16">
        <f t="shared" si="68"/>
        <v>0.43799999999999994</v>
      </c>
      <c r="AB557" s="16"/>
    </row>
    <row r="558" spans="1:28" ht="16" x14ac:dyDescent="0.2">
      <c r="A558" s="8" t="s">
        <v>5450</v>
      </c>
      <c r="B558" s="8" t="s">
        <v>8751</v>
      </c>
      <c r="C558" s="8" t="s">
        <v>304</v>
      </c>
      <c r="D558" s="8" t="s">
        <v>8752</v>
      </c>
      <c r="E558" s="8" t="s">
        <v>8753</v>
      </c>
      <c r="F558" s="12" t="s">
        <v>8754</v>
      </c>
      <c r="G558" s="8" t="s">
        <v>70</v>
      </c>
      <c r="H558" s="3">
        <v>117</v>
      </c>
      <c r="I558" s="12" t="s">
        <v>8757</v>
      </c>
      <c r="J558" s="13" t="s">
        <v>714</v>
      </c>
      <c r="K558" s="8" t="s">
        <v>50</v>
      </c>
      <c r="L558" s="8" t="s">
        <v>51</v>
      </c>
      <c r="M558" s="8" t="s">
        <v>52</v>
      </c>
      <c r="N558" s="8" t="s">
        <v>8759</v>
      </c>
      <c r="O558" s="8" t="s">
        <v>1194</v>
      </c>
      <c r="P558" s="8" t="s">
        <v>8760</v>
      </c>
      <c r="Q558" s="8" t="s">
        <v>8761</v>
      </c>
      <c r="R558" s="8" t="s">
        <v>8762</v>
      </c>
      <c r="S558" s="3">
        <v>2489</v>
      </c>
      <c r="T558" s="3">
        <v>1</v>
      </c>
      <c r="U558" s="14" t="str">
        <f t="shared" ca="1" si="73"/>
        <v>glassdoor.com</v>
      </c>
      <c r="V558" s="15" t="str">
        <f t="shared" ca="1" si="74"/>
        <v>domains = domains.concat("glassdoor.com");</v>
      </c>
      <c r="W558">
        <f>VLOOKUP(C558,'Copy of Pivot Position'!A:C,3,FALSE)</f>
        <v>9</v>
      </c>
      <c r="X558">
        <f>IF(D558="","",COUNTIF($D$1:D557,D558))</f>
        <v>0</v>
      </c>
      <c r="Y558">
        <f>IF(F558="","",COUNTIF($F$1:F558,F558))</f>
        <v>1</v>
      </c>
      <c r="AA558" s="16">
        <f t="shared" si="68"/>
        <v>0.43799999999999994</v>
      </c>
      <c r="AB558" s="16"/>
    </row>
    <row r="559" spans="1:28" ht="16" x14ac:dyDescent="0.2">
      <c r="A559" s="8" t="s">
        <v>5667</v>
      </c>
      <c r="B559" s="8" t="s">
        <v>5668</v>
      </c>
      <c r="C559" s="8" t="s">
        <v>5669</v>
      </c>
      <c r="D559" s="8" t="s">
        <v>5670</v>
      </c>
      <c r="E559" s="8" t="s">
        <v>5671</v>
      </c>
      <c r="F559" s="12" t="s">
        <v>5323</v>
      </c>
      <c r="G559" s="8" t="s">
        <v>1979</v>
      </c>
      <c r="H559" s="3">
        <v>970</v>
      </c>
      <c r="I559" s="12" t="s">
        <v>5673</v>
      </c>
      <c r="J559" s="13" t="s">
        <v>5674</v>
      </c>
      <c r="K559" s="8" t="s">
        <v>50</v>
      </c>
      <c r="L559" s="8" t="s">
        <v>51</v>
      </c>
      <c r="M559" s="8" t="s">
        <v>52</v>
      </c>
      <c r="N559" s="8" t="s">
        <v>5675</v>
      </c>
      <c r="O559" s="8" t="s">
        <v>5676</v>
      </c>
      <c r="P559" s="8" t="s">
        <v>5677</v>
      </c>
      <c r="Q559" s="13" t="s">
        <v>5678</v>
      </c>
      <c r="R559" s="8" t="s">
        <v>5679</v>
      </c>
      <c r="S559" s="3">
        <v>1457</v>
      </c>
      <c r="T559" s="3">
        <v>1</v>
      </c>
      <c r="U559" s="14" t="str">
        <f t="shared" ca="1" si="73"/>
        <v>glassdoor.com</v>
      </c>
      <c r="V559" s="15" t="str">
        <f t="shared" ca="1" si="74"/>
        <v>domains = domains.concat("glassdoor.com");</v>
      </c>
      <c r="W559">
        <f>VLOOKUP(C559,'Copy of Pivot Position'!A:C,3,FALSE)</f>
        <v>10</v>
      </c>
      <c r="X559">
        <f>IF(D559="","",COUNTIF($D$1:D558,D559))</f>
        <v>0</v>
      </c>
      <c r="Y559">
        <f>IF(F559="","",COUNTIF($F$1:F559,F559))</f>
        <v>1</v>
      </c>
      <c r="AA559" s="16">
        <f t="shared" si="68"/>
        <v>0.43599999999999994</v>
      </c>
      <c r="AB559" s="16"/>
    </row>
    <row r="560" spans="1:28" ht="16" x14ac:dyDescent="0.2">
      <c r="A560" s="8" t="s">
        <v>2060</v>
      </c>
      <c r="B560" s="8" t="s">
        <v>2061</v>
      </c>
      <c r="C560" s="8" t="s">
        <v>42</v>
      </c>
      <c r="D560" s="8" t="s">
        <v>2062</v>
      </c>
      <c r="E560" s="8" t="s">
        <v>2063</v>
      </c>
      <c r="F560" s="12" t="s">
        <v>1898</v>
      </c>
      <c r="G560" s="8" t="s">
        <v>49</v>
      </c>
      <c r="H560" s="3">
        <v>116</v>
      </c>
      <c r="I560" s="12" t="s">
        <v>2065</v>
      </c>
      <c r="J560" s="13" t="s">
        <v>2066</v>
      </c>
      <c r="K560" s="8" t="s">
        <v>50</v>
      </c>
      <c r="L560" s="8" t="s">
        <v>51</v>
      </c>
      <c r="M560" s="8" t="s">
        <v>52</v>
      </c>
      <c r="N560" s="8" t="s">
        <v>273</v>
      </c>
      <c r="O560" s="8" t="s">
        <v>275</v>
      </c>
      <c r="P560" s="8" t="s">
        <v>2067</v>
      </c>
      <c r="Q560" s="8" t="s">
        <v>2068</v>
      </c>
      <c r="R560" s="8" t="s">
        <v>2069</v>
      </c>
      <c r="S560" s="3">
        <v>1148</v>
      </c>
      <c r="T560" s="3">
        <v>1</v>
      </c>
      <c r="U560" s="14" t="str">
        <f t="shared" ca="1" si="73"/>
        <v>glassdoor.com</v>
      </c>
      <c r="V560" s="15" t="str">
        <f t="shared" ca="1" si="74"/>
        <v>domains = domains.concat("glassdoor.com");</v>
      </c>
      <c r="W560">
        <f>VLOOKUP(C560,'Copy of Pivot Position'!A:C,3,FALSE)</f>
        <v>10</v>
      </c>
      <c r="X560">
        <f>IF(D560="","",COUNTIF($D$1:D559,D560))</f>
        <v>0</v>
      </c>
      <c r="Y560">
        <f>IF(F560="","",COUNTIF($F$1:F560,F560))</f>
        <v>1</v>
      </c>
      <c r="AA560" s="16">
        <f t="shared" si="68"/>
        <v>0.43599999999999994</v>
      </c>
      <c r="AB560" s="16"/>
    </row>
    <row r="561" spans="1:28" ht="16" x14ac:dyDescent="0.2">
      <c r="A561" s="8" t="s">
        <v>476</v>
      </c>
      <c r="B561" s="8" t="s">
        <v>6009</v>
      </c>
      <c r="C561" s="8" t="s">
        <v>6010</v>
      </c>
      <c r="D561" s="8" t="s">
        <v>6011</v>
      </c>
      <c r="E561" s="8" t="s">
        <v>6012</v>
      </c>
      <c r="F561" s="12" t="s">
        <v>5595</v>
      </c>
      <c r="G561" s="8" t="s">
        <v>46</v>
      </c>
      <c r="H561" s="3">
        <v>116</v>
      </c>
      <c r="I561" s="12" t="s">
        <v>6013</v>
      </c>
      <c r="J561" s="13" t="s">
        <v>6014</v>
      </c>
      <c r="K561" s="8" t="s">
        <v>50</v>
      </c>
      <c r="L561" s="8" t="s">
        <v>120</v>
      </c>
      <c r="M561" s="8" t="s">
        <v>52</v>
      </c>
      <c r="N561" s="8" t="s">
        <v>6015</v>
      </c>
      <c r="O561" s="8" t="s">
        <v>6016</v>
      </c>
      <c r="P561" s="8" t="s">
        <v>6017</v>
      </c>
      <c r="Q561" s="13" t="s">
        <v>6018</v>
      </c>
      <c r="R561" s="8" t="s">
        <v>6019</v>
      </c>
      <c r="S561" s="3">
        <v>1486</v>
      </c>
      <c r="T561" s="3">
        <v>1</v>
      </c>
      <c r="U561" s="14" t="str">
        <f t="shared" ca="1" si="73"/>
        <v>glassdoor.com</v>
      </c>
      <c r="V561" s="15" t="str">
        <f t="shared" ca="1" si="74"/>
        <v>domains = domains.concat("glassdoor.com");</v>
      </c>
      <c r="W561">
        <f>VLOOKUP(C561,'Copy of Pivot Position'!A:C,3,FALSE)</f>
        <v>9</v>
      </c>
      <c r="X561">
        <f>IF(D561="","",COUNTIF($D$1:D560,D561))</f>
        <v>0</v>
      </c>
      <c r="Y561">
        <f>IF(F561="","",COUNTIF($F$1:F561,F561))</f>
        <v>1</v>
      </c>
      <c r="AA561" s="16">
        <f t="shared" si="68"/>
        <v>0.43599999999999994</v>
      </c>
      <c r="AB561" s="16"/>
    </row>
    <row r="562" spans="1:28" ht="16" x14ac:dyDescent="0.2">
      <c r="A562" s="8" t="s">
        <v>3355</v>
      </c>
      <c r="B562" s="8" t="s">
        <v>3356</v>
      </c>
      <c r="C562" s="8" t="s">
        <v>3357</v>
      </c>
      <c r="D562" s="8" t="s">
        <v>3358</v>
      </c>
      <c r="E562" s="8" t="s">
        <v>3359</v>
      </c>
      <c r="F562" s="12" t="s">
        <v>3117</v>
      </c>
      <c r="G562" s="8" t="s">
        <v>3361</v>
      </c>
      <c r="H562" s="3">
        <v>978</v>
      </c>
      <c r="I562" s="12" t="s">
        <v>3362</v>
      </c>
      <c r="J562" s="13" t="s">
        <v>3363</v>
      </c>
      <c r="K562" s="8" t="s">
        <v>50</v>
      </c>
      <c r="L562" s="8" t="s">
        <v>120</v>
      </c>
      <c r="M562" s="8" t="s">
        <v>52</v>
      </c>
      <c r="N562" s="8" t="s">
        <v>3364</v>
      </c>
      <c r="O562" s="8" t="s">
        <v>3277</v>
      </c>
      <c r="P562" s="8" t="s">
        <v>3365</v>
      </c>
      <c r="Q562" s="13" t="s">
        <v>3366</v>
      </c>
      <c r="R562" s="8" t="s">
        <v>3367</v>
      </c>
      <c r="S562" s="3">
        <v>1246</v>
      </c>
      <c r="T562" s="3">
        <v>1</v>
      </c>
      <c r="U562" s="14" t="str">
        <f t="shared" ca="1" si="73"/>
        <v>glassdoor.com</v>
      </c>
      <c r="V562" s="15" t="str">
        <f t="shared" ca="1" si="74"/>
        <v>domains = domains.concat("glassdoor.com");</v>
      </c>
      <c r="W562">
        <f>VLOOKUP(C562,'Copy of Pivot Position'!A:C,3,FALSE)</f>
        <v>10</v>
      </c>
      <c r="X562">
        <f>IF(D562="","",COUNTIF($D$1:D561,D562))</f>
        <v>0</v>
      </c>
      <c r="Y562">
        <f>IF(F562="","",COUNTIF($F$1:F562,F562))</f>
        <v>1</v>
      </c>
      <c r="AA562" s="16">
        <f t="shared" si="68"/>
        <v>0.43599999999999994</v>
      </c>
      <c r="AB562" s="16"/>
    </row>
    <row r="563" spans="1:28" ht="16" x14ac:dyDescent="0.2">
      <c r="A563" s="8" t="s">
        <v>737</v>
      </c>
      <c r="B563" s="8" t="s">
        <v>3847</v>
      </c>
      <c r="C563" s="8" t="s">
        <v>42</v>
      </c>
      <c r="D563" s="8" t="s">
        <v>3848</v>
      </c>
      <c r="E563" s="8" t="s">
        <v>3849</v>
      </c>
      <c r="F563" s="12" t="s">
        <v>3566</v>
      </c>
      <c r="G563" s="8" t="s">
        <v>3819</v>
      </c>
      <c r="H563" s="3">
        <v>993</v>
      </c>
      <c r="I563" s="12" t="s">
        <v>3851</v>
      </c>
      <c r="J563" s="13" t="s">
        <v>3852</v>
      </c>
      <c r="K563" s="8" t="s">
        <v>50</v>
      </c>
      <c r="L563" s="8" t="s">
        <v>120</v>
      </c>
      <c r="M563" s="8" t="s">
        <v>52</v>
      </c>
      <c r="N563" s="8" t="s">
        <v>193</v>
      </c>
      <c r="O563" s="8" t="s">
        <v>195</v>
      </c>
      <c r="P563" s="8" t="s">
        <v>3853</v>
      </c>
      <c r="Q563" s="13" t="s">
        <v>867</v>
      </c>
      <c r="R563" s="8" t="s">
        <v>3854</v>
      </c>
      <c r="S563" s="3">
        <v>1285</v>
      </c>
      <c r="T563" s="3">
        <v>1</v>
      </c>
      <c r="U563" s="14" t="str">
        <f t="shared" ca="1" si="73"/>
        <v>glassdoor.com</v>
      </c>
      <c r="V563" s="15" t="str">
        <f t="shared" ca="1" si="74"/>
        <v>domains = domains.concat("glassdoor.com");</v>
      </c>
      <c r="W563">
        <f>VLOOKUP(C563,'Copy of Pivot Position'!A:C,3,FALSE)</f>
        <v>10</v>
      </c>
      <c r="X563">
        <f>IF(D563="","",COUNTIF($D$1:D562,D563))</f>
        <v>0</v>
      </c>
      <c r="Y563">
        <f>IF(F563="","",COUNTIF($F$1:F563,F563))</f>
        <v>1</v>
      </c>
      <c r="AA563" s="16">
        <f t="shared" si="68"/>
        <v>0.43199999999999994</v>
      </c>
      <c r="AB563" s="16"/>
    </row>
    <row r="564" spans="1:28" ht="16" x14ac:dyDescent="0.2">
      <c r="A564" s="8" t="s">
        <v>8809</v>
      </c>
      <c r="B564" s="8" t="s">
        <v>8810</v>
      </c>
      <c r="C564" s="8" t="s">
        <v>42</v>
      </c>
      <c r="D564" s="8" t="s">
        <v>8811</v>
      </c>
      <c r="E564" s="8" t="s">
        <v>8812</v>
      </c>
      <c r="F564" s="12" t="s">
        <v>8813</v>
      </c>
      <c r="G564" s="8" t="s">
        <v>49</v>
      </c>
      <c r="H564" s="3">
        <v>114</v>
      </c>
      <c r="I564" s="12" t="s">
        <v>8814</v>
      </c>
      <c r="J564" s="13" t="s">
        <v>8815</v>
      </c>
      <c r="K564" s="8" t="s">
        <v>50</v>
      </c>
      <c r="L564" s="8" t="s">
        <v>120</v>
      </c>
      <c r="M564" s="8" t="s">
        <v>52</v>
      </c>
      <c r="N564" s="8" t="s">
        <v>462</v>
      </c>
      <c r="O564" s="8" t="s">
        <v>54</v>
      </c>
      <c r="P564" s="8" t="s">
        <v>8816</v>
      </c>
      <c r="Q564" s="13" t="s">
        <v>2600</v>
      </c>
      <c r="R564" s="8" t="s">
        <v>222</v>
      </c>
      <c r="S564" s="3">
        <v>2538</v>
      </c>
      <c r="T564" s="3">
        <v>1</v>
      </c>
      <c r="U564" s="14" t="str">
        <f t="shared" ca="1" si="73"/>
        <v>glassdoor.com</v>
      </c>
      <c r="V564" s="15" t="str">
        <f t="shared" ca="1" si="74"/>
        <v>domains = domains.concat("glassdoor.com");</v>
      </c>
      <c r="W564">
        <f>VLOOKUP(C564,'Copy of Pivot Position'!A:C,3,FALSE)</f>
        <v>10</v>
      </c>
      <c r="X564">
        <f>IF(D564="","",COUNTIF($D$1:D563,D564))</f>
        <v>0</v>
      </c>
      <c r="Y564">
        <f>IF(F564="","",COUNTIF($F$1:F564,F564))</f>
        <v>1</v>
      </c>
      <c r="AA564" s="16">
        <f t="shared" si="68"/>
        <v>0.43199999999999994</v>
      </c>
      <c r="AB564" s="16"/>
    </row>
    <row r="565" spans="1:28" ht="16" x14ac:dyDescent="0.2">
      <c r="A565" s="8" t="s">
        <v>4119</v>
      </c>
      <c r="B565" s="8" t="s">
        <v>4120</v>
      </c>
      <c r="C565" s="8" t="s">
        <v>42</v>
      </c>
      <c r="D565" s="8" t="s">
        <v>4121</v>
      </c>
      <c r="E565" s="8" t="s">
        <v>4122</v>
      </c>
      <c r="F565" s="12" t="s">
        <v>3818</v>
      </c>
      <c r="G565" s="8" t="s">
        <v>188</v>
      </c>
      <c r="H565" s="3">
        <v>113</v>
      </c>
      <c r="I565" s="12" t="s">
        <v>4124</v>
      </c>
      <c r="J565" s="13" t="s">
        <v>4125</v>
      </c>
      <c r="K565" s="8" t="s">
        <v>50</v>
      </c>
      <c r="L565" s="8" t="s">
        <v>120</v>
      </c>
      <c r="M565" s="8" t="s">
        <v>52</v>
      </c>
      <c r="N565" s="8" t="s">
        <v>108</v>
      </c>
      <c r="O565" s="8" t="s">
        <v>54</v>
      </c>
      <c r="P565" s="8" t="s">
        <v>4126</v>
      </c>
      <c r="Q565" s="13" t="s">
        <v>110</v>
      </c>
      <c r="R565" s="8" t="s">
        <v>4127</v>
      </c>
      <c r="S565" s="3">
        <v>1308</v>
      </c>
      <c r="T565" s="3">
        <v>1</v>
      </c>
      <c r="U565" s="14" t="str">
        <f t="shared" ca="1" si="73"/>
        <v>glassdoor.com</v>
      </c>
      <c r="V565" s="15" t="str">
        <f t="shared" ca="1" si="74"/>
        <v>domains = domains.concat("glassdoor.com");</v>
      </c>
      <c r="W565">
        <f>VLOOKUP(C565,'Copy of Pivot Position'!A:C,3,FALSE)</f>
        <v>10</v>
      </c>
      <c r="X565">
        <f>IF(D565="","",COUNTIF($D$1:D564,D565))</f>
        <v>0</v>
      </c>
      <c r="Y565">
        <f>IF(F565="","",COUNTIF($F$1:F565,F565))</f>
        <v>1</v>
      </c>
      <c r="AA565" s="16">
        <f t="shared" si="68"/>
        <v>0.43199999999999994</v>
      </c>
      <c r="AB565" s="16"/>
    </row>
    <row r="566" spans="1:28" ht="16" x14ac:dyDescent="0.2">
      <c r="A566" s="8" t="s">
        <v>8830</v>
      </c>
      <c r="B566" s="8" t="s">
        <v>8831</v>
      </c>
      <c r="C566" s="8" t="s">
        <v>42</v>
      </c>
      <c r="D566" s="8" t="s">
        <v>8832</v>
      </c>
      <c r="E566" s="8" t="s">
        <v>8834</v>
      </c>
      <c r="F566" s="12" t="s">
        <v>8835</v>
      </c>
      <c r="G566" s="8" t="s">
        <v>434</v>
      </c>
      <c r="H566" s="3">
        <v>995</v>
      </c>
      <c r="I566" s="12" t="s">
        <v>8836</v>
      </c>
      <c r="J566" s="13" t="s">
        <v>6127</v>
      </c>
      <c r="K566" s="8" t="s">
        <v>50</v>
      </c>
      <c r="L566" s="8" t="s">
        <v>120</v>
      </c>
      <c r="M566" s="8" t="s">
        <v>52</v>
      </c>
      <c r="N566" s="8" t="s">
        <v>84</v>
      </c>
      <c r="O566" s="8" t="s">
        <v>85</v>
      </c>
      <c r="P566" s="8" t="s">
        <v>8839</v>
      </c>
      <c r="Q566" s="13" t="s">
        <v>1092</v>
      </c>
      <c r="R566" s="8" t="s">
        <v>8840</v>
      </c>
      <c r="S566" s="3">
        <v>2468</v>
      </c>
      <c r="T566" s="3">
        <v>1</v>
      </c>
      <c r="U566" s="14" t="str">
        <f t="shared" ca="1" si="73"/>
        <v>glassdoor.com</v>
      </c>
      <c r="V566" s="15" t="str">
        <f t="shared" ca="1" si="74"/>
        <v>domains = domains.concat("glassdoor.com");</v>
      </c>
      <c r="W566">
        <f>VLOOKUP(C566,'Copy of Pivot Position'!A:C,3,FALSE)</f>
        <v>10</v>
      </c>
      <c r="X566">
        <f>IF(D566="","",COUNTIF($D$1:D565,D566))</f>
        <v>0</v>
      </c>
      <c r="Y566">
        <f>IF(F566="","",COUNTIF($F$1:F566,F566))</f>
        <v>1</v>
      </c>
      <c r="AA566" s="16">
        <f t="shared" si="68"/>
        <v>0.43199999999999994</v>
      </c>
      <c r="AB566" s="16"/>
    </row>
    <row r="567" spans="1:28" ht="16" x14ac:dyDescent="0.2">
      <c r="A567" s="8" t="s">
        <v>929</v>
      </c>
      <c r="B567" s="8" t="s">
        <v>930</v>
      </c>
      <c r="C567" s="8" t="s">
        <v>42</v>
      </c>
      <c r="D567" s="8" t="s">
        <v>931</v>
      </c>
      <c r="E567" s="8" t="s">
        <v>932</v>
      </c>
      <c r="F567" s="12" t="s">
        <v>907</v>
      </c>
      <c r="G567" s="8" t="s">
        <v>70</v>
      </c>
      <c r="H567" s="3">
        <v>1020</v>
      </c>
      <c r="I567" s="12" t="s">
        <v>936</v>
      </c>
      <c r="J567" s="13" t="s">
        <v>938</v>
      </c>
      <c r="K567" s="8" t="s">
        <v>50</v>
      </c>
      <c r="L567" s="8" t="s">
        <v>51</v>
      </c>
      <c r="M567" s="8" t="s">
        <v>52</v>
      </c>
      <c r="N567" s="8" t="s">
        <v>941</v>
      </c>
      <c r="O567" s="8" t="s">
        <v>538</v>
      </c>
      <c r="P567" s="8" t="s">
        <v>943</v>
      </c>
      <c r="Q567" s="13" t="s">
        <v>944</v>
      </c>
      <c r="R567" s="8" t="s">
        <v>946</v>
      </c>
      <c r="S567" s="3">
        <v>1070</v>
      </c>
      <c r="T567" s="3">
        <v>1</v>
      </c>
      <c r="U567" s="14" t="str">
        <f t="shared" ca="1" si="73"/>
        <v>glassdoor.com</v>
      </c>
      <c r="V567" s="15" t="str">
        <f t="shared" ca="1" si="74"/>
        <v>domains = domains.concat("glassdoor.com");</v>
      </c>
      <c r="W567">
        <f>VLOOKUP(C567,'Copy of Pivot Position'!A:C,3,FALSE)</f>
        <v>10</v>
      </c>
      <c r="X567">
        <f>IF(D567="","",COUNTIF($D$1:D566,D567))</f>
        <v>0</v>
      </c>
      <c r="Y567">
        <f>IF(F567="","",COUNTIF($F$1:F567,F567))</f>
        <v>1</v>
      </c>
      <c r="AA567" s="16">
        <f t="shared" si="68"/>
        <v>0.42799999999999994</v>
      </c>
      <c r="AB567" s="16"/>
    </row>
    <row r="568" spans="1:28" ht="16" x14ac:dyDescent="0.2">
      <c r="A568" s="8" t="s">
        <v>101</v>
      </c>
      <c r="B568" s="8" t="s">
        <v>1405</v>
      </c>
      <c r="C568" s="8" t="s">
        <v>42</v>
      </c>
      <c r="D568" s="8" t="s">
        <v>4692</v>
      </c>
      <c r="E568" s="8" t="s">
        <v>4693</v>
      </c>
      <c r="F568" s="12" t="s">
        <v>4388</v>
      </c>
      <c r="G568" s="8" t="s">
        <v>425</v>
      </c>
      <c r="H568" s="3">
        <v>1020</v>
      </c>
      <c r="I568" s="12" t="s">
        <v>4695</v>
      </c>
      <c r="J568" s="13" t="s">
        <v>4696</v>
      </c>
      <c r="K568" s="8" t="s">
        <v>50</v>
      </c>
      <c r="L568" s="8" t="s">
        <v>51</v>
      </c>
      <c r="M568" s="8" t="s">
        <v>52</v>
      </c>
      <c r="N568" s="8" t="s">
        <v>4697</v>
      </c>
      <c r="O568" s="8" t="s">
        <v>54</v>
      </c>
      <c r="P568" s="8" t="s">
        <v>4698</v>
      </c>
      <c r="Q568" s="13" t="s">
        <v>4699</v>
      </c>
      <c r="R568" s="8" t="s">
        <v>4700</v>
      </c>
      <c r="S568" s="3">
        <v>1355</v>
      </c>
      <c r="T568" s="3">
        <v>1</v>
      </c>
      <c r="U568" s="14" t="str">
        <f t="shared" ca="1" si="73"/>
        <v>glassdoor.com</v>
      </c>
      <c r="V568" s="15" t="str">
        <f t="shared" ca="1" si="74"/>
        <v>domains = domains.concat("glassdoor.com");</v>
      </c>
      <c r="W568">
        <f>VLOOKUP(C568,'Copy of Pivot Position'!A:C,3,FALSE)</f>
        <v>10</v>
      </c>
      <c r="X568">
        <f>IF(D568="","",COUNTIF($D$1:D567,D568))</f>
        <v>0</v>
      </c>
      <c r="Y568">
        <f>IF(F568="","",COUNTIF($F$1:F568,F568))</f>
        <v>1</v>
      </c>
      <c r="AA568" s="16">
        <f t="shared" si="68"/>
        <v>0.42799999999999994</v>
      </c>
      <c r="AB568" s="16"/>
    </row>
    <row r="569" spans="1:28" ht="16" x14ac:dyDescent="0.2">
      <c r="A569" s="8" t="s">
        <v>77</v>
      </c>
      <c r="B569" s="8" t="s">
        <v>78</v>
      </c>
      <c r="C569" s="8" t="s">
        <v>42</v>
      </c>
      <c r="D569" s="8" t="s">
        <v>79</v>
      </c>
      <c r="E569" s="8" t="s">
        <v>80</v>
      </c>
      <c r="F569" s="12" t="s">
        <v>81</v>
      </c>
      <c r="G569" s="8" t="s">
        <v>49</v>
      </c>
      <c r="H569" s="3">
        <v>1021</v>
      </c>
      <c r="I569" s="12" t="s">
        <v>82</v>
      </c>
      <c r="J569" s="13" t="s">
        <v>83</v>
      </c>
      <c r="K569" s="8" t="s">
        <v>50</v>
      </c>
      <c r="L569" s="8" t="s">
        <v>51</v>
      </c>
      <c r="M569" s="8" t="s">
        <v>52</v>
      </c>
      <c r="N569" s="8" t="s">
        <v>84</v>
      </c>
      <c r="O569" s="8" t="s">
        <v>85</v>
      </c>
      <c r="P569" s="8" t="s">
        <v>86</v>
      </c>
      <c r="Q569" s="13" t="s">
        <v>87</v>
      </c>
      <c r="R569" s="8" t="s">
        <v>88</v>
      </c>
      <c r="S569" s="3">
        <v>1010</v>
      </c>
      <c r="T569" s="3">
        <v>1</v>
      </c>
      <c r="U569" s="14" t="str">
        <f t="shared" ca="1" si="73"/>
        <v>glassdoor.com</v>
      </c>
      <c r="V569" s="15" t="str">
        <f t="shared" ca="1" si="74"/>
        <v>domains = domains.concat("glassdoor.com");</v>
      </c>
      <c r="W569">
        <f>VLOOKUP(C569,'Copy of Pivot Position'!A:C,3,FALSE)</f>
        <v>10</v>
      </c>
      <c r="X569">
        <f>IF(D569="","",COUNTIF($D$1:D568,D569))</f>
        <v>0</v>
      </c>
      <c r="Y569">
        <f>IF(F569="","",COUNTIF($F$1:F569,F569))</f>
        <v>1</v>
      </c>
      <c r="AA569" s="16">
        <f t="shared" si="68"/>
        <v>0.42599999999999993</v>
      </c>
      <c r="AB569" s="16"/>
    </row>
    <row r="570" spans="1:28" ht="13" x14ac:dyDescent="0.15">
      <c r="A570" s="8" t="s">
        <v>4195</v>
      </c>
      <c r="B570" s="8" t="s">
        <v>8876</v>
      </c>
      <c r="C570" s="8" t="s">
        <v>304</v>
      </c>
      <c r="D570" s="8" t="s">
        <v>8877</v>
      </c>
      <c r="E570" s="8" t="s">
        <v>80</v>
      </c>
      <c r="F570" s="12" t="s">
        <v>81</v>
      </c>
      <c r="G570" s="8" t="s">
        <v>49</v>
      </c>
      <c r="H570" s="3">
        <v>1021</v>
      </c>
      <c r="I570" s="12" t="s">
        <v>8879</v>
      </c>
      <c r="J570" s="13" t="s">
        <v>8880</v>
      </c>
      <c r="K570" s="8" t="s">
        <v>50</v>
      </c>
      <c r="L570" s="8" t="s">
        <v>51</v>
      </c>
      <c r="M570" s="8" t="s">
        <v>52</v>
      </c>
      <c r="N570" s="8" t="s">
        <v>84</v>
      </c>
      <c r="O570" s="8" t="s">
        <v>85</v>
      </c>
      <c r="P570" s="8" t="s">
        <v>86</v>
      </c>
      <c r="Q570" s="13" t="s">
        <v>87</v>
      </c>
      <c r="R570" s="8" t="s">
        <v>88</v>
      </c>
      <c r="S570" s="3">
        <v>368</v>
      </c>
      <c r="T570" s="3">
        <v>2</v>
      </c>
      <c r="V570" s="18"/>
      <c r="W570">
        <f>VLOOKUP(C570,'Copy of Pivot Position'!A:C,3,FALSE)</f>
        <v>9</v>
      </c>
      <c r="X570">
        <f>IF(D570="","",COUNTIF($D$1:D569,D570))</f>
        <v>0</v>
      </c>
      <c r="Y570">
        <f>IF(F570="","",COUNTIF($F$1:F570,F570))</f>
        <v>2</v>
      </c>
      <c r="Z570" s="3">
        <v>0</v>
      </c>
      <c r="AA570" s="16">
        <f t="shared" si="68"/>
        <v>0.42599999999999993</v>
      </c>
      <c r="AB570" s="16"/>
    </row>
    <row r="571" spans="1:28" ht="16" x14ac:dyDescent="0.2">
      <c r="A571" s="8" t="s">
        <v>30</v>
      </c>
      <c r="B571" s="8" t="s">
        <v>31</v>
      </c>
      <c r="C571" s="8" t="s">
        <v>32</v>
      </c>
      <c r="D571" s="8" t="s">
        <v>33</v>
      </c>
      <c r="E571" s="8" t="s">
        <v>34</v>
      </c>
      <c r="F571" s="12" t="s">
        <v>35</v>
      </c>
      <c r="G571" s="8" t="s">
        <v>49</v>
      </c>
      <c r="H571" s="3">
        <v>111</v>
      </c>
      <c r="I571" s="12" t="s">
        <v>56</v>
      </c>
      <c r="J571" s="13" t="s">
        <v>59</v>
      </c>
      <c r="K571" s="8" t="s">
        <v>50</v>
      </c>
      <c r="L571" s="8" t="s">
        <v>51</v>
      </c>
      <c r="M571" s="8" t="s">
        <v>52</v>
      </c>
      <c r="N571" s="8" t="s">
        <v>60</v>
      </c>
      <c r="O571" s="8" t="s">
        <v>61</v>
      </c>
      <c r="P571" s="8" t="s">
        <v>62</v>
      </c>
      <c r="Q571" s="13" t="s">
        <v>63</v>
      </c>
      <c r="R571" s="8" t="s">
        <v>64</v>
      </c>
      <c r="S571" s="3">
        <v>1008</v>
      </c>
      <c r="T571" s="3">
        <v>1</v>
      </c>
      <c r="U571" s="14" t="str">
        <f ca="1">IFERROR(__xludf.DUMMYFUNCTION("lower( trim ( (REGEXEXTRACT(D571,""^(?:https?:\/\/)?(?:[^@\n]+@)?(?:www\.)?([^:\/\n]+)""))))"),"atscale.com")</f>
        <v>atscale.com</v>
      </c>
      <c r="V571" s="15" t="str">
        <f ca="1">IF(LEN(TRIM(D571))= 0,"",CONCATENATE("domains = domains.concat(", CHAR(34), U571, CHAR(34), ");"))</f>
        <v>domains = domains.concat("atscale.com");</v>
      </c>
      <c r="W571">
        <f>VLOOKUP(C571,'Copy of Pivot Position'!A:C,3,FALSE)</f>
        <v>10</v>
      </c>
      <c r="X571">
        <f>IF(D571="","",COUNTIF($D$1:D570,D571))</f>
        <v>0</v>
      </c>
      <c r="Y571">
        <f>IF(F571="","",COUNTIF($F$1:F571,F571))</f>
        <v>1</v>
      </c>
      <c r="AA571" s="16">
        <f t="shared" si="68"/>
        <v>0.42399999999999993</v>
      </c>
      <c r="AB571" s="16"/>
    </row>
    <row r="572" spans="1:28" ht="16" x14ac:dyDescent="0.2">
      <c r="A572" s="8" t="s">
        <v>1187</v>
      </c>
      <c r="B572" s="8" t="s">
        <v>1188</v>
      </c>
      <c r="C572" s="8" t="s">
        <v>42</v>
      </c>
      <c r="D572" s="8" t="s">
        <v>1190</v>
      </c>
      <c r="E572" s="8" t="s">
        <v>1191</v>
      </c>
      <c r="F572" s="12" t="s">
        <v>1145</v>
      </c>
      <c r="G572" s="8" t="s">
        <v>70</v>
      </c>
      <c r="H572" s="3">
        <v>111</v>
      </c>
      <c r="I572" s="12" t="s">
        <v>1196</v>
      </c>
      <c r="J572" s="13" t="s">
        <v>1198</v>
      </c>
      <c r="K572" s="8" t="s">
        <v>50</v>
      </c>
      <c r="L572" s="8" t="s">
        <v>120</v>
      </c>
      <c r="M572" s="8" t="s">
        <v>52</v>
      </c>
      <c r="N572" s="8" t="s">
        <v>1199</v>
      </c>
      <c r="O572" s="8" t="s">
        <v>85</v>
      </c>
      <c r="P572" s="8" t="s">
        <v>1200</v>
      </c>
      <c r="Q572" s="13" t="s">
        <v>1201</v>
      </c>
      <c r="R572" s="8" t="s">
        <v>1202</v>
      </c>
      <c r="S572" s="3">
        <v>1085</v>
      </c>
      <c r="T572" s="3">
        <v>1</v>
      </c>
      <c r="U572" s="14" t="str">
        <f ca="1">IFERROR(__xludf.DUMMYFUNCTION("lower( trim ( (REGEXEXTRACT(D571,""^(?:https?:\/\/)?(?:[^@\n]+@)?(?:www\.)?([^:\/\n]+)""))))"),"atscale.com")</f>
        <v>atscale.com</v>
      </c>
      <c r="V572" s="15" t="str">
        <f ca="1">IF(LEN(TRIM(D572))= 0,"",CONCATENATE("domains = domains.concat(", CHAR(34), U572, CHAR(34), ");"))</f>
        <v>domains = domains.concat("atscale.com");</v>
      </c>
      <c r="W572">
        <f>VLOOKUP(C572,'Copy of Pivot Position'!A:C,3,FALSE)</f>
        <v>10</v>
      </c>
      <c r="X572">
        <f>IF(D572="","",COUNTIF($D$1:D571,D572))</f>
        <v>0</v>
      </c>
      <c r="Y572">
        <f>IF(F572="","",COUNTIF($F$1:F572,F572))</f>
        <v>1</v>
      </c>
      <c r="AA572" s="16">
        <f t="shared" si="68"/>
        <v>0.42399999999999993</v>
      </c>
      <c r="AB572" s="16"/>
    </row>
    <row r="573" spans="1:28" ht="16" x14ac:dyDescent="0.2">
      <c r="A573" s="8" t="s">
        <v>30</v>
      </c>
      <c r="B573" s="8" t="s">
        <v>31</v>
      </c>
      <c r="C573" s="8" t="s">
        <v>32</v>
      </c>
      <c r="D573" s="8" t="s">
        <v>7007</v>
      </c>
      <c r="E573" s="8" t="s">
        <v>34</v>
      </c>
      <c r="F573" s="12" t="s">
        <v>35</v>
      </c>
      <c r="G573" s="8" t="s">
        <v>49</v>
      </c>
      <c r="H573" s="3">
        <v>111</v>
      </c>
      <c r="I573" s="12" t="s">
        <v>56</v>
      </c>
      <c r="J573" s="13" t="s">
        <v>7008</v>
      </c>
      <c r="K573" s="8" t="s">
        <v>50</v>
      </c>
      <c r="L573" s="8" t="s">
        <v>120</v>
      </c>
      <c r="M573" s="8" t="s">
        <v>52</v>
      </c>
      <c r="N573" s="8" t="s">
        <v>60</v>
      </c>
      <c r="O573" s="8" t="s">
        <v>61</v>
      </c>
      <c r="P573" s="8" t="s">
        <v>62</v>
      </c>
      <c r="Q573" s="13" t="s">
        <v>63</v>
      </c>
      <c r="R573" s="8" t="s">
        <v>64</v>
      </c>
      <c r="S573" s="3">
        <v>1589</v>
      </c>
      <c r="T573" s="3">
        <v>1</v>
      </c>
      <c r="U573" s="14" t="str">
        <f ca="1">IFERROR(__xludf.DUMMYFUNCTION("lower( trim ( (REGEXEXTRACT(D571,""^(?:https?:\/\/)?(?:[^@\n]+@)?(?:www\.)?([^:\/\n]+)""))))"),"atscale.com")</f>
        <v>atscale.com</v>
      </c>
      <c r="V573" s="15" t="str">
        <f ca="1">IF(LEN(TRIM(D573))= 0,"",CONCATENATE("domains = domains.concat(", CHAR(34), U573, CHAR(34), ");"))</f>
        <v>domains = domains.concat("atscale.com");</v>
      </c>
      <c r="W573">
        <f>VLOOKUP(C573,'Copy of Pivot Position'!A:C,3,FALSE)</f>
        <v>10</v>
      </c>
      <c r="X573">
        <f>IF(D573="","",COUNTIF($D$1:D572,D573))</f>
        <v>0</v>
      </c>
      <c r="Y573">
        <f>IF(F573="","",COUNTIF($F$1:F573,F573))</f>
        <v>2</v>
      </c>
      <c r="Z573" s="3">
        <v>0</v>
      </c>
      <c r="AA573" s="16">
        <f t="shared" si="68"/>
        <v>0.42399999999999993</v>
      </c>
      <c r="AB573" s="16"/>
    </row>
    <row r="574" spans="1:28" ht="16" x14ac:dyDescent="0.2">
      <c r="A574" s="8" t="s">
        <v>438</v>
      </c>
      <c r="B574" s="8" t="s">
        <v>8420</v>
      </c>
      <c r="C574" s="8" t="s">
        <v>180</v>
      </c>
      <c r="D574" s="8" t="s">
        <v>8421</v>
      </c>
      <c r="E574" s="8" t="s">
        <v>8422</v>
      </c>
      <c r="F574" s="12" t="s">
        <v>8189</v>
      </c>
      <c r="G574" s="8" t="s">
        <v>49</v>
      </c>
      <c r="H574" s="3">
        <v>111</v>
      </c>
      <c r="I574" s="12" t="s">
        <v>8424</v>
      </c>
      <c r="J574" s="13" t="s">
        <v>8425</v>
      </c>
      <c r="K574" s="8" t="s">
        <v>50</v>
      </c>
      <c r="L574" s="8" t="s">
        <v>51</v>
      </c>
      <c r="M574" s="8" t="s">
        <v>52</v>
      </c>
      <c r="N574" s="8" t="s">
        <v>73</v>
      </c>
      <c r="O574" s="8" t="s">
        <v>54</v>
      </c>
      <c r="P574" s="8" t="s">
        <v>8426</v>
      </c>
      <c r="Q574" s="13" t="s">
        <v>75</v>
      </c>
      <c r="R574" s="8" t="s">
        <v>8427</v>
      </c>
      <c r="S574" s="3">
        <v>2195</v>
      </c>
      <c r="T574" s="3">
        <v>1</v>
      </c>
      <c r="U574" s="14" t="str">
        <f ca="1">IFERROR(__xludf.DUMMYFUNCTION("lower( trim ( (REGEXEXTRACT(D571,""^(?:https?:\/\/)?(?:[^@\n]+@)?(?:www\.)?([^:\/\n]+)""))))"),"atscale.com")</f>
        <v>atscale.com</v>
      </c>
      <c r="V574" s="15" t="str">
        <f ca="1">IF(LEN(TRIM(D574))= 0,"",CONCATENATE("domains = domains.concat(", CHAR(34), U574, CHAR(34), ");"))</f>
        <v>domains = domains.concat("atscale.com");</v>
      </c>
      <c r="W574">
        <f>VLOOKUP(C574,'Copy of Pivot Position'!A:C,3,FALSE)</f>
        <v>10</v>
      </c>
      <c r="X574">
        <f>IF(D574="","",COUNTIF($D$1:D573,D574))</f>
        <v>0</v>
      </c>
      <c r="Y574">
        <f>IF(F574="","",COUNTIF($F$1:F574,F574))</f>
        <v>1</v>
      </c>
      <c r="AA574" s="16">
        <f t="shared" si="68"/>
        <v>0.42399999999999993</v>
      </c>
      <c r="AB574" s="16"/>
    </row>
    <row r="575" spans="1:28" ht="13" x14ac:dyDescent="0.15">
      <c r="A575" s="8" t="s">
        <v>1141</v>
      </c>
      <c r="B575" s="8" t="s">
        <v>8940</v>
      </c>
      <c r="C575" s="8" t="s">
        <v>304</v>
      </c>
      <c r="D575" s="8" t="s">
        <v>8941</v>
      </c>
      <c r="E575" s="8" t="s">
        <v>8942</v>
      </c>
      <c r="F575" s="12" t="s">
        <v>8943</v>
      </c>
      <c r="G575" s="8" t="s">
        <v>70</v>
      </c>
      <c r="H575" s="3">
        <v>111</v>
      </c>
      <c r="I575" s="12" t="s">
        <v>8944</v>
      </c>
      <c r="J575" s="13" t="s">
        <v>8946</v>
      </c>
      <c r="K575" s="8" t="s">
        <v>50</v>
      </c>
      <c r="L575" s="8" t="s">
        <v>120</v>
      </c>
      <c r="M575" s="8" t="s">
        <v>52</v>
      </c>
      <c r="N575" s="8" t="s">
        <v>8948</v>
      </c>
      <c r="O575" s="8" t="s">
        <v>85</v>
      </c>
      <c r="P575" s="8" t="s">
        <v>8949</v>
      </c>
      <c r="Q575" s="13" t="s">
        <v>8950</v>
      </c>
      <c r="R575" s="8" t="s">
        <v>222</v>
      </c>
      <c r="S575" s="3">
        <v>734</v>
      </c>
      <c r="T575" s="3">
        <v>2</v>
      </c>
      <c r="V575" s="18"/>
      <c r="W575">
        <f>VLOOKUP(C575,'Copy of Pivot Position'!A:C,3,FALSE)</f>
        <v>9</v>
      </c>
      <c r="X575">
        <f>IF(D575="","",COUNTIF($D$1:D574,D575))</f>
        <v>0</v>
      </c>
      <c r="Y575">
        <f>IF(F575="","",COUNTIF($F$1:F575,F575))</f>
        <v>1</v>
      </c>
      <c r="AA575" s="16">
        <f t="shared" si="68"/>
        <v>0.42399999999999993</v>
      </c>
      <c r="AB575" s="16"/>
    </row>
    <row r="576" spans="1:28" ht="16" x14ac:dyDescent="0.2">
      <c r="A576" s="8" t="s">
        <v>6030</v>
      </c>
      <c r="B576" s="8" t="s">
        <v>6031</v>
      </c>
      <c r="C576" s="8" t="s">
        <v>42</v>
      </c>
      <c r="D576" s="8" t="s">
        <v>6032</v>
      </c>
      <c r="E576" s="8" t="s">
        <v>6033</v>
      </c>
      <c r="F576" s="12" t="s">
        <v>5610</v>
      </c>
      <c r="G576" s="8" t="s">
        <v>70</v>
      </c>
      <c r="H576" s="3">
        <v>109</v>
      </c>
      <c r="I576" s="12" t="s">
        <v>6035</v>
      </c>
      <c r="J576" s="13" t="s">
        <v>6036</v>
      </c>
      <c r="K576" s="8" t="s">
        <v>50</v>
      </c>
      <c r="L576" s="8" t="s">
        <v>120</v>
      </c>
      <c r="M576" s="8" t="s">
        <v>52</v>
      </c>
      <c r="N576" s="8" t="s">
        <v>6037</v>
      </c>
      <c r="O576" s="8" t="s">
        <v>6038</v>
      </c>
      <c r="P576" s="8" t="s">
        <v>6037</v>
      </c>
      <c r="Q576" s="13" t="s">
        <v>6039</v>
      </c>
      <c r="R576" s="8" t="s">
        <v>222</v>
      </c>
      <c r="S576" s="3">
        <v>1488</v>
      </c>
      <c r="T576" s="3">
        <v>1</v>
      </c>
      <c r="U576" s="14" t="str">
        <f ca="1">IFERROR(__xludf.DUMMYFUNCTION("lower( trim ( (REGEXEXTRACT(D576,""^(?:https?:\/\/)?(?:[^@\n]+@)?(?:www\.)?([^:\/\n]+)""))))"),"star-knowledge.com")</f>
        <v>star-knowledge.com</v>
      </c>
      <c r="V576" s="15" t="str">
        <f ca="1">IF(LEN(TRIM(D576))= 0,"",CONCATENATE("domains = domains.concat(", CHAR(34), U576, CHAR(34), ");"))</f>
        <v>domains = domains.concat("star-knowledge.com");</v>
      </c>
      <c r="W576">
        <f>VLOOKUP(C576,'Copy of Pivot Position'!A:C,3,FALSE)</f>
        <v>10</v>
      </c>
      <c r="X576">
        <f>IF(D576="","",COUNTIF($D$1:D575,D576))</f>
        <v>0</v>
      </c>
      <c r="Y576">
        <f>IF(F576="","",COUNTIF($F$1:F576,F576))</f>
        <v>1</v>
      </c>
      <c r="AA576" s="16">
        <f t="shared" si="68"/>
        <v>0.41999999999999993</v>
      </c>
      <c r="AB576" s="16"/>
    </row>
    <row r="577" spans="1:28" ht="16" x14ac:dyDescent="0.2">
      <c r="A577" s="8" t="s">
        <v>6030</v>
      </c>
      <c r="B577" s="8" t="s">
        <v>6031</v>
      </c>
      <c r="C577" s="8" t="s">
        <v>42</v>
      </c>
      <c r="D577" s="8" t="s">
        <v>8174</v>
      </c>
      <c r="E577" s="8" t="s">
        <v>6033</v>
      </c>
      <c r="F577" s="12" t="s">
        <v>5610</v>
      </c>
      <c r="G577" s="8" t="s">
        <v>70</v>
      </c>
      <c r="H577" s="3">
        <v>109</v>
      </c>
      <c r="I577" s="12" t="s">
        <v>6035</v>
      </c>
      <c r="J577" s="13" t="s">
        <v>8175</v>
      </c>
      <c r="K577" s="8" t="s">
        <v>50</v>
      </c>
      <c r="L577" s="8" t="s">
        <v>120</v>
      </c>
      <c r="M577" s="8" t="s">
        <v>52</v>
      </c>
      <c r="N577" s="8" t="s">
        <v>6037</v>
      </c>
      <c r="O577" s="8" t="s">
        <v>6038</v>
      </c>
      <c r="P577" s="8" t="s">
        <v>6037</v>
      </c>
      <c r="Q577" s="13" t="s">
        <v>6039</v>
      </c>
      <c r="R577" s="8" t="s">
        <v>222</v>
      </c>
      <c r="S577" s="3">
        <v>2087</v>
      </c>
      <c r="T577" s="3">
        <v>1</v>
      </c>
      <c r="U577" s="14" t="str">
        <f ca="1">IFERROR(__xludf.DUMMYFUNCTION("lower( trim ( (REGEXEXTRACT(D576,""^(?:https?:\/\/)?(?:[^@\n]+@)?(?:www\.)?([^:\/\n]+)""))))"),"star-knowledge.com")</f>
        <v>star-knowledge.com</v>
      </c>
      <c r="V577" s="15" t="str">
        <f ca="1">IF(LEN(TRIM(D577))= 0,"",CONCATENATE("domains = domains.concat(", CHAR(34), U577, CHAR(34), ");"))</f>
        <v>domains = domains.concat("star-knowledge.com");</v>
      </c>
      <c r="W577">
        <f>VLOOKUP(C577,'Copy of Pivot Position'!A:C,3,FALSE)</f>
        <v>10</v>
      </c>
      <c r="X577">
        <f>IF(D577="","",COUNTIF($D$1:D576,D577))</f>
        <v>0</v>
      </c>
      <c r="Y577">
        <f>IF(F577="","",COUNTIF($F$1:F577,F577))</f>
        <v>2</v>
      </c>
      <c r="Z577" s="3">
        <v>0</v>
      </c>
      <c r="AA577" s="16">
        <f t="shared" si="68"/>
        <v>0.41999999999999993</v>
      </c>
      <c r="AB577" s="16"/>
    </row>
    <row r="578" spans="1:28" ht="16" x14ac:dyDescent="0.2">
      <c r="A578" s="8" t="s">
        <v>856</v>
      </c>
      <c r="B578" s="8" t="s">
        <v>8997</v>
      </c>
      <c r="C578" s="8" t="s">
        <v>42</v>
      </c>
      <c r="D578" s="8" t="s">
        <v>8998</v>
      </c>
      <c r="E578" s="8" t="s">
        <v>9000</v>
      </c>
      <c r="F578" s="12" t="s">
        <v>9001</v>
      </c>
      <c r="G578" s="8" t="s">
        <v>70</v>
      </c>
      <c r="H578" s="3">
        <v>109</v>
      </c>
      <c r="I578" s="12" t="s">
        <v>9004</v>
      </c>
      <c r="J578" s="13" t="s">
        <v>9005</v>
      </c>
      <c r="K578" s="8" t="s">
        <v>50</v>
      </c>
      <c r="L578" s="8" t="s">
        <v>120</v>
      </c>
      <c r="M578" s="8" t="s">
        <v>52</v>
      </c>
      <c r="N578" s="8" t="s">
        <v>392</v>
      </c>
      <c r="O578" s="8" t="s">
        <v>393</v>
      </c>
      <c r="P578" s="8" t="s">
        <v>9006</v>
      </c>
      <c r="Q578" s="13" t="s">
        <v>591</v>
      </c>
      <c r="R578" s="8" t="s">
        <v>9007</v>
      </c>
      <c r="S578" s="3">
        <v>2581</v>
      </c>
      <c r="T578" s="3">
        <v>1</v>
      </c>
      <c r="U578" s="14" t="str">
        <f ca="1">IFERROR(__xludf.DUMMYFUNCTION("lower( trim ( (REGEXEXTRACT(D576,""^(?:https?:\/\/)?(?:[^@\n]+@)?(?:www\.)?([^:\/\n]+)""))))"),"star-knowledge.com")</f>
        <v>star-knowledge.com</v>
      </c>
      <c r="V578" s="15" t="str">
        <f ca="1">IF(LEN(TRIM(D578))= 0,"",CONCATENATE("domains = domains.concat(", CHAR(34), U578, CHAR(34), ");"))</f>
        <v>domains = domains.concat("star-knowledge.com");</v>
      </c>
      <c r="W578">
        <f>VLOOKUP(C578,'Copy of Pivot Position'!A:C,3,FALSE)</f>
        <v>10</v>
      </c>
      <c r="X578">
        <f>IF(D578="","",COUNTIF($D$1:D577,D578))</f>
        <v>0</v>
      </c>
      <c r="Y578">
        <f>IF(F578="","",COUNTIF($F$1:F578,F578))</f>
        <v>1</v>
      </c>
      <c r="AA578" s="16">
        <f t="shared" ref="AA578:AA641" si="75">(0.5-ABS(1-PERCENTRANK(H:H,H578)-0.5))*2</f>
        <v>0.41999999999999993</v>
      </c>
      <c r="AB578" s="16"/>
    </row>
    <row r="579" spans="1:28" ht="13" x14ac:dyDescent="0.15">
      <c r="A579" s="8" t="s">
        <v>428</v>
      </c>
      <c r="B579" s="8" t="s">
        <v>9017</v>
      </c>
      <c r="C579" s="8" t="s">
        <v>304</v>
      </c>
      <c r="D579" s="8" t="s">
        <v>9018</v>
      </c>
      <c r="E579" s="8" t="s">
        <v>9019</v>
      </c>
      <c r="F579" s="12" t="s">
        <v>9020</v>
      </c>
      <c r="G579" s="8" t="s">
        <v>49</v>
      </c>
      <c r="H579" s="3">
        <v>109</v>
      </c>
      <c r="I579" s="12" t="s">
        <v>9023</v>
      </c>
      <c r="J579" s="13" t="s">
        <v>9024</v>
      </c>
      <c r="K579" s="8" t="s">
        <v>50</v>
      </c>
      <c r="L579" s="8" t="s">
        <v>51</v>
      </c>
      <c r="M579" s="8" t="s">
        <v>52</v>
      </c>
      <c r="N579" s="8" t="s">
        <v>9025</v>
      </c>
      <c r="O579" s="8" t="s">
        <v>2447</v>
      </c>
      <c r="P579" s="8" t="s">
        <v>9026</v>
      </c>
      <c r="Q579" s="13" t="s">
        <v>9027</v>
      </c>
      <c r="R579" s="8" t="s">
        <v>222</v>
      </c>
      <c r="S579" s="3">
        <v>667</v>
      </c>
      <c r="T579" s="3">
        <v>2</v>
      </c>
      <c r="V579" s="18"/>
      <c r="W579">
        <f>VLOOKUP(C579,'Copy of Pivot Position'!A:C,3,FALSE)</f>
        <v>9</v>
      </c>
      <c r="X579">
        <f>IF(D579="","",COUNTIF($D$1:D578,D579))</f>
        <v>0</v>
      </c>
      <c r="Y579">
        <f>IF(F579="","",COUNTIF($F$1:F579,F579))</f>
        <v>1</v>
      </c>
      <c r="AA579" s="16">
        <f t="shared" si="75"/>
        <v>0.41999999999999993</v>
      </c>
      <c r="AB579" s="16"/>
    </row>
    <row r="580" spans="1:28" ht="16" x14ac:dyDescent="0.2">
      <c r="A580" s="8" t="s">
        <v>2615</v>
      </c>
      <c r="B580" s="8" t="s">
        <v>4003</v>
      </c>
      <c r="C580" s="8" t="s">
        <v>42</v>
      </c>
      <c r="D580" s="8" t="s">
        <v>4004</v>
      </c>
      <c r="E580" s="8" t="s">
        <v>4005</v>
      </c>
      <c r="F580" s="12" t="s">
        <v>3729</v>
      </c>
      <c r="G580" s="8" t="s">
        <v>46</v>
      </c>
      <c r="H580" s="3">
        <v>108</v>
      </c>
      <c r="I580" s="12" t="s">
        <v>4010</v>
      </c>
      <c r="J580" s="13" t="s">
        <v>4013</v>
      </c>
      <c r="K580" s="8" t="s">
        <v>50</v>
      </c>
      <c r="L580" s="8" t="s">
        <v>120</v>
      </c>
      <c r="M580" s="8" t="s">
        <v>52</v>
      </c>
      <c r="N580" s="8" t="s">
        <v>462</v>
      </c>
      <c r="O580" s="8" t="s">
        <v>369</v>
      </c>
      <c r="P580" s="8" t="s">
        <v>4015</v>
      </c>
      <c r="Q580" s="13" t="s">
        <v>2600</v>
      </c>
      <c r="R580" s="8" t="s">
        <v>4016</v>
      </c>
      <c r="S580" s="3">
        <v>1300</v>
      </c>
      <c r="T580" s="3">
        <v>1</v>
      </c>
      <c r="U580" s="14" t="str">
        <f t="shared" ref="U580:U605" ca="1" si="76">IFERROR(__xludf.DUMMYFUNCTION("lower( trim ( (REGEXEXTRACT(D580,""^(?:https?:\/\/)?(?:[^@\n]+@)?(?:www\.)?([^:\/\n]+)""))))"),"yubico.com")</f>
        <v>yubico.com</v>
      </c>
      <c r="V580" s="15" t="str">
        <f t="shared" ref="V580:V605" ca="1" si="77">IF(LEN(TRIM(D580))= 0,"",CONCATENATE("domains = domains.concat(", CHAR(34), U580, CHAR(34), ");"))</f>
        <v>domains = domains.concat("yubico.com");</v>
      </c>
      <c r="W580">
        <f>VLOOKUP(C580,'Copy of Pivot Position'!A:C,3,FALSE)</f>
        <v>10</v>
      </c>
      <c r="X580">
        <f>IF(D580="","",COUNTIF($D$1:D579,D580))</f>
        <v>0</v>
      </c>
      <c r="Y580">
        <f>IF(F580="","",COUNTIF($F$1:F580,F580))</f>
        <v>1</v>
      </c>
      <c r="AA580" s="16">
        <f t="shared" si="75"/>
        <v>0.41599999999999993</v>
      </c>
      <c r="AB580" s="16"/>
    </row>
    <row r="581" spans="1:28" ht="16" x14ac:dyDescent="0.2">
      <c r="A581" s="8" t="s">
        <v>9044</v>
      </c>
      <c r="B581" s="8" t="s">
        <v>9045</v>
      </c>
      <c r="C581" s="8" t="s">
        <v>42</v>
      </c>
      <c r="D581" s="8" t="s">
        <v>9046</v>
      </c>
      <c r="E581" s="8" t="s">
        <v>9047</v>
      </c>
      <c r="F581" s="12" t="s">
        <v>8338</v>
      </c>
      <c r="G581" s="8" t="s">
        <v>49</v>
      </c>
      <c r="H581" s="3">
        <v>1031</v>
      </c>
      <c r="I581" s="12" t="s">
        <v>9049</v>
      </c>
      <c r="J581" s="13" t="s">
        <v>9050</v>
      </c>
      <c r="K581" s="8" t="s">
        <v>50</v>
      </c>
      <c r="L581" s="8" t="s">
        <v>120</v>
      </c>
      <c r="M581" s="8" t="s">
        <v>52</v>
      </c>
      <c r="N581" s="8" t="s">
        <v>3485</v>
      </c>
      <c r="O581" s="8" t="s">
        <v>195</v>
      </c>
      <c r="P581" s="8" t="s">
        <v>9051</v>
      </c>
      <c r="Q581" s="13" t="s">
        <v>9052</v>
      </c>
      <c r="R581" s="8" t="s">
        <v>9053</v>
      </c>
      <c r="S581" s="3">
        <v>2276</v>
      </c>
      <c r="T581" s="3">
        <v>1</v>
      </c>
      <c r="U581" s="14" t="str">
        <f t="shared" ca="1" si="76"/>
        <v>yubico.com</v>
      </c>
      <c r="V581" s="15" t="str">
        <f t="shared" ca="1" si="77"/>
        <v>domains = domains.concat("yubico.com");</v>
      </c>
      <c r="W581">
        <f>VLOOKUP(C581,'Copy of Pivot Position'!A:C,3,FALSE)</f>
        <v>10</v>
      </c>
      <c r="X581">
        <f>IF(D581="","",COUNTIF($D$1:D580,D581))</f>
        <v>0</v>
      </c>
      <c r="Y581">
        <f>IF(F581="","",COUNTIF($F$1:F581,F581))</f>
        <v>1</v>
      </c>
      <c r="AA581" s="16">
        <f t="shared" si="75"/>
        <v>0.41199999999999992</v>
      </c>
      <c r="AB581" s="16"/>
    </row>
    <row r="582" spans="1:28" ht="16" x14ac:dyDescent="0.2">
      <c r="A582" s="8" t="s">
        <v>1864</v>
      </c>
      <c r="B582" s="8" t="s">
        <v>4233</v>
      </c>
      <c r="C582" s="8" t="s">
        <v>42</v>
      </c>
      <c r="D582" s="8" t="s">
        <v>4234</v>
      </c>
      <c r="E582" s="8" t="s">
        <v>4235</v>
      </c>
      <c r="F582" s="12" t="s">
        <v>3924</v>
      </c>
      <c r="G582" s="8" t="s">
        <v>49</v>
      </c>
      <c r="H582" s="3">
        <v>107</v>
      </c>
      <c r="I582" s="12" t="s">
        <v>4237</v>
      </c>
      <c r="J582" s="13" t="s">
        <v>4238</v>
      </c>
      <c r="K582" s="8" t="s">
        <v>50</v>
      </c>
      <c r="L582" s="8" t="s">
        <v>51</v>
      </c>
      <c r="M582" s="8" t="s">
        <v>52</v>
      </c>
      <c r="N582" s="8" t="s">
        <v>536</v>
      </c>
      <c r="O582" s="8" t="s">
        <v>195</v>
      </c>
      <c r="P582" s="8" t="s">
        <v>4239</v>
      </c>
      <c r="Q582" s="13" t="s">
        <v>540</v>
      </c>
      <c r="R582" s="8" t="s">
        <v>4240</v>
      </c>
      <c r="S582" s="3">
        <v>1316</v>
      </c>
      <c r="T582" s="3">
        <v>1</v>
      </c>
      <c r="U582" s="14" t="str">
        <f t="shared" ca="1" si="76"/>
        <v>yubico.com</v>
      </c>
      <c r="V582" s="15" t="str">
        <f t="shared" ca="1" si="77"/>
        <v>domains = domains.concat("yubico.com");</v>
      </c>
      <c r="W582">
        <f>VLOOKUP(C582,'Copy of Pivot Position'!A:C,3,FALSE)</f>
        <v>10</v>
      </c>
      <c r="X582">
        <f>IF(D582="","",COUNTIF($D$1:D581,D582))</f>
        <v>0</v>
      </c>
      <c r="Y582">
        <f>IF(F582="","",COUNTIF($F$1:F582,F582))</f>
        <v>1</v>
      </c>
      <c r="AA582" s="16">
        <f t="shared" si="75"/>
        <v>0.41199999999999992</v>
      </c>
      <c r="AB582" s="16"/>
    </row>
    <row r="583" spans="1:28" ht="16" x14ac:dyDescent="0.2">
      <c r="A583" s="8" t="s">
        <v>4963</v>
      </c>
      <c r="B583" s="8" t="s">
        <v>4964</v>
      </c>
      <c r="C583" s="8" t="s">
        <v>42</v>
      </c>
      <c r="D583" s="8" t="s">
        <v>4965</v>
      </c>
      <c r="E583" s="8" t="s">
        <v>4966</v>
      </c>
      <c r="F583" s="12" t="s">
        <v>4666</v>
      </c>
      <c r="G583" s="8" t="s">
        <v>70</v>
      </c>
      <c r="H583" s="3">
        <v>107</v>
      </c>
      <c r="I583" s="12" t="s">
        <v>4967</v>
      </c>
      <c r="J583" s="13" t="s">
        <v>4968</v>
      </c>
      <c r="K583" s="8" t="s">
        <v>50</v>
      </c>
      <c r="L583" s="8" t="s">
        <v>120</v>
      </c>
      <c r="M583" s="8" t="s">
        <v>222</v>
      </c>
      <c r="N583" s="8" t="s">
        <v>222</v>
      </c>
      <c r="O583" s="8" t="s">
        <v>222</v>
      </c>
      <c r="P583" s="8" t="s">
        <v>222</v>
      </c>
      <c r="Q583" s="8" t="s">
        <v>222</v>
      </c>
      <c r="R583" s="8" t="s">
        <v>222</v>
      </c>
      <c r="S583" s="3">
        <v>1378</v>
      </c>
      <c r="T583" s="3">
        <v>1</v>
      </c>
      <c r="U583" s="14" t="str">
        <f t="shared" ca="1" si="76"/>
        <v>yubico.com</v>
      </c>
      <c r="V583" s="15" t="str">
        <f t="shared" ca="1" si="77"/>
        <v>domains = domains.concat("yubico.com");</v>
      </c>
      <c r="W583">
        <f>VLOOKUP(C583,'Copy of Pivot Position'!A:C,3,FALSE)</f>
        <v>10</v>
      </c>
      <c r="X583">
        <f>IF(D583="","",COUNTIF($D$1:D582,D583))</f>
        <v>0</v>
      </c>
      <c r="Y583">
        <f>IF(F583="","",COUNTIF($F$1:F583,F583))</f>
        <v>1</v>
      </c>
      <c r="AA583" s="16">
        <f t="shared" si="75"/>
        <v>0.41199999999999992</v>
      </c>
      <c r="AB583" s="16"/>
    </row>
    <row r="584" spans="1:28" ht="16" x14ac:dyDescent="0.2">
      <c r="A584" s="8" t="s">
        <v>9131</v>
      </c>
      <c r="B584" s="8" t="s">
        <v>9132</v>
      </c>
      <c r="C584" s="8" t="s">
        <v>304</v>
      </c>
      <c r="D584" s="8" t="s">
        <v>9133</v>
      </c>
      <c r="E584" s="8" t="s">
        <v>9047</v>
      </c>
      <c r="F584" s="12" t="s">
        <v>8338</v>
      </c>
      <c r="G584" s="8" t="s">
        <v>49</v>
      </c>
      <c r="H584" s="3">
        <v>1032</v>
      </c>
      <c r="I584" s="12" t="s">
        <v>9134</v>
      </c>
      <c r="J584" s="13" t="s">
        <v>9138</v>
      </c>
      <c r="K584" s="8" t="s">
        <v>50</v>
      </c>
      <c r="L584" s="8" t="s">
        <v>120</v>
      </c>
      <c r="M584" s="8" t="s">
        <v>52</v>
      </c>
      <c r="N584" s="8" t="s">
        <v>3485</v>
      </c>
      <c r="O584" s="8" t="s">
        <v>195</v>
      </c>
      <c r="P584" s="8" t="s">
        <v>9051</v>
      </c>
      <c r="Q584" s="13" t="s">
        <v>9052</v>
      </c>
      <c r="R584" s="8" t="s">
        <v>9053</v>
      </c>
      <c r="S584" s="3">
        <v>583</v>
      </c>
      <c r="T584" s="3">
        <v>2</v>
      </c>
      <c r="U584" s="14" t="str">
        <f t="shared" ca="1" si="76"/>
        <v>yubico.com</v>
      </c>
      <c r="V584" s="15" t="str">
        <f t="shared" ca="1" si="77"/>
        <v>domains = domains.concat("yubico.com");</v>
      </c>
      <c r="W584">
        <f>VLOOKUP(C584,'Copy of Pivot Position'!A:C,3,FALSE)</f>
        <v>9</v>
      </c>
      <c r="X584">
        <f>IF(D584="","",COUNTIF($D$1:D583,D584))</f>
        <v>0</v>
      </c>
      <c r="Y584">
        <f>IF(F584="","",COUNTIF($F$1:F584,F584))</f>
        <v>2</v>
      </c>
      <c r="Z584" s="3">
        <v>0</v>
      </c>
      <c r="AA584" s="16">
        <f t="shared" si="75"/>
        <v>0.41199999999999992</v>
      </c>
      <c r="AB584" s="16"/>
    </row>
    <row r="585" spans="1:28" ht="16" x14ac:dyDescent="0.2">
      <c r="A585" s="8" t="s">
        <v>9028</v>
      </c>
      <c r="B585" s="8" t="s">
        <v>9029</v>
      </c>
      <c r="C585" s="8" t="s">
        <v>4897</v>
      </c>
      <c r="D585" s="8" t="s">
        <v>9030</v>
      </c>
      <c r="E585" s="8" t="s">
        <v>9031</v>
      </c>
      <c r="F585" s="12" t="s">
        <v>8336</v>
      </c>
      <c r="G585" s="8" t="s">
        <v>70</v>
      </c>
      <c r="H585" s="3">
        <v>105</v>
      </c>
      <c r="I585" s="12" t="s">
        <v>9033</v>
      </c>
      <c r="J585" s="13" t="s">
        <v>9034</v>
      </c>
      <c r="K585" s="8" t="s">
        <v>50</v>
      </c>
      <c r="L585" s="8" t="s">
        <v>51</v>
      </c>
      <c r="M585" s="8" t="s">
        <v>52</v>
      </c>
      <c r="N585" s="8" t="s">
        <v>9035</v>
      </c>
      <c r="O585" s="8" t="s">
        <v>311</v>
      </c>
      <c r="P585" s="8" t="s">
        <v>9036</v>
      </c>
      <c r="Q585" s="13" t="s">
        <v>9037</v>
      </c>
      <c r="R585" s="8" t="s">
        <v>9038</v>
      </c>
      <c r="S585" s="3">
        <v>2273</v>
      </c>
      <c r="T585" s="3">
        <v>1</v>
      </c>
      <c r="U585" s="14" t="str">
        <f t="shared" ca="1" si="76"/>
        <v>yubico.com</v>
      </c>
      <c r="V585" s="15" t="str">
        <f t="shared" ca="1" si="77"/>
        <v>domains = domains.concat("yubico.com");</v>
      </c>
      <c r="W585">
        <f>VLOOKUP(C585,'Copy of Pivot Position'!A:C,3,FALSE)</f>
        <v>9</v>
      </c>
      <c r="X585">
        <f>IF(D585="","",COUNTIF($D$1:D584,D585))</f>
        <v>0</v>
      </c>
      <c r="Y585">
        <f>IF(F585="","",COUNTIF($F$1:F585,F585))</f>
        <v>1</v>
      </c>
      <c r="AA585" s="16">
        <f t="shared" si="75"/>
        <v>0.40799999999999992</v>
      </c>
      <c r="AB585" s="16"/>
    </row>
    <row r="586" spans="1:28" ht="16" x14ac:dyDescent="0.2">
      <c r="A586" s="8" t="s">
        <v>5399</v>
      </c>
      <c r="B586" s="8" t="s">
        <v>5400</v>
      </c>
      <c r="C586" s="8" t="s">
        <v>42</v>
      </c>
      <c r="D586" s="8" t="s">
        <v>5401</v>
      </c>
      <c r="E586" s="8" t="s">
        <v>5402</v>
      </c>
      <c r="F586" s="12" t="s">
        <v>5169</v>
      </c>
      <c r="G586" s="8" t="s">
        <v>384</v>
      </c>
      <c r="H586" s="3">
        <v>104</v>
      </c>
      <c r="I586" s="12" t="s">
        <v>5404</v>
      </c>
      <c r="J586" s="13" t="s">
        <v>5405</v>
      </c>
      <c r="K586" s="8" t="s">
        <v>50</v>
      </c>
      <c r="L586" s="8" t="s">
        <v>51</v>
      </c>
      <c r="M586" s="8" t="s">
        <v>52</v>
      </c>
      <c r="N586" s="8" t="s">
        <v>2647</v>
      </c>
      <c r="O586" s="8" t="s">
        <v>311</v>
      </c>
      <c r="P586" s="8" t="s">
        <v>5406</v>
      </c>
      <c r="Q586" s="13" t="s">
        <v>2649</v>
      </c>
      <c r="R586" s="8" t="s">
        <v>5407</v>
      </c>
      <c r="S586" s="3">
        <v>1432</v>
      </c>
      <c r="T586" s="3">
        <v>1</v>
      </c>
      <c r="U586" s="14" t="str">
        <f t="shared" ca="1" si="76"/>
        <v>yubico.com</v>
      </c>
      <c r="V586" s="15" t="str">
        <f t="shared" ca="1" si="77"/>
        <v>domains = domains.concat("yubico.com");</v>
      </c>
      <c r="W586">
        <f>VLOOKUP(C586,'Copy of Pivot Position'!A:C,3,FALSE)</f>
        <v>10</v>
      </c>
      <c r="X586">
        <f>IF(D586="","",COUNTIF($D$1:D585,D586))</f>
        <v>0</v>
      </c>
      <c r="Y586">
        <f>IF(F586="","",COUNTIF($F$1:F586,F586))</f>
        <v>1</v>
      </c>
      <c r="AA586" s="16">
        <f t="shared" si="75"/>
        <v>0.40399999999999991</v>
      </c>
      <c r="AB586" s="16"/>
    </row>
    <row r="587" spans="1:28" ht="16" x14ac:dyDescent="0.2">
      <c r="A587" s="8" t="s">
        <v>438</v>
      </c>
      <c r="B587" s="8" t="s">
        <v>3269</v>
      </c>
      <c r="C587" s="8" t="s">
        <v>42</v>
      </c>
      <c r="D587" s="8" t="s">
        <v>9204</v>
      </c>
      <c r="E587" s="8" t="s">
        <v>9205</v>
      </c>
      <c r="F587" s="12" t="s">
        <v>9206</v>
      </c>
      <c r="G587" s="8" t="s">
        <v>49</v>
      </c>
      <c r="H587" s="3">
        <v>104</v>
      </c>
      <c r="I587" s="12" t="s">
        <v>9207</v>
      </c>
      <c r="J587" s="13" t="s">
        <v>9208</v>
      </c>
      <c r="K587" s="8" t="s">
        <v>50</v>
      </c>
      <c r="L587" s="8" t="s">
        <v>51</v>
      </c>
      <c r="M587" s="8" t="s">
        <v>52</v>
      </c>
      <c r="N587" s="8" t="s">
        <v>3197</v>
      </c>
      <c r="O587" s="8" t="s">
        <v>195</v>
      </c>
      <c r="P587" s="8" t="s">
        <v>9212</v>
      </c>
      <c r="Q587" s="13" t="s">
        <v>5108</v>
      </c>
      <c r="R587" s="8" t="s">
        <v>222</v>
      </c>
      <c r="S587" s="3">
        <v>2549</v>
      </c>
      <c r="T587" s="3">
        <v>1</v>
      </c>
      <c r="U587" s="14" t="str">
        <f t="shared" ca="1" si="76"/>
        <v>yubico.com</v>
      </c>
      <c r="V587" s="15" t="str">
        <f t="shared" ca="1" si="77"/>
        <v>domains = domains.concat("yubico.com");</v>
      </c>
      <c r="W587">
        <f>VLOOKUP(C587,'Copy of Pivot Position'!A:C,3,FALSE)</f>
        <v>10</v>
      </c>
      <c r="X587">
        <f>IF(D587="","",COUNTIF($D$1:D586,D587))</f>
        <v>0</v>
      </c>
      <c r="Y587">
        <f>IF(F587="","",COUNTIF($F$1:F587,F587))</f>
        <v>1</v>
      </c>
      <c r="AA587" s="16">
        <f t="shared" si="75"/>
        <v>0.40399999999999991</v>
      </c>
      <c r="AB587" s="16"/>
    </row>
    <row r="588" spans="1:28" ht="16" x14ac:dyDescent="0.2">
      <c r="A588" s="8" t="s">
        <v>438</v>
      </c>
      <c r="B588" s="8" t="s">
        <v>2094</v>
      </c>
      <c r="C588" s="8" t="s">
        <v>180</v>
      </c>
      <c r="D588" s="8" t="s">
        <v>2095</v>
      </c>
      <c r="E588" s="8" t="s">
        <v>2096</v>
      </c>
      <c r="F588" s="12" t="s">
        <v>1936</v>
      </c>
      <c r="G588" s="8" t="s">
        <v>49</v>
      </c>
      <c r="H588" s="3">
        <v>103</v>
      </c>
      <c r="I588" s="12" t="s">
        <v>2098</v>
      </c>
      <c r="J588" s="13" t="s">
        <v>2099</v>
      </c>
      <c r="K588" s="8" t="s">
        <v>50</v>
      </c>
      <c r="L588" s="8" t="s">
        <v>51</v>
      </c>
      <c r="M588" s="8" t="s">
        <v>52</v>
      </c>
      <c r="N588" s="8" t="s">
        <v>194</v>
      </c>
      <c r="O588" s="8" t="s">
        <v>54</v>
      </c>
      <c r="P588" s="8" t="s">
        <v>2102</v>
      </c>
      <c r="Q588" s="13" t="s">
        <v>198</v>
      </c>
      <c r="R588" s="8" t="s">
        <v>2103</v>
      </c>
      <c r="S588" s="3">
        <v>1150</v>
      </c>
      <c r="T588" s="3">
        <v>1</v>
      </c>
      <c r="U588" s="14" t="str">
        <f t="shared" ca="1" si="76"/>
        <v>yubico.com</v>
      </c>
      <c r="V588" s="15" t="str">
        <f t="shared" ca="1" si="77"/>
        <v>domains = domains.concat("yubico.com");</v>
      </c>
      <c r="W588">
        <f>VLOOKUP(C588,'Copy of Pivot Position'!A:C,3,FALSE)</f>
        <v>10</v>
      </c>
      <c r="X588">
        <f>IF(D588="","",COUNTIF($D$1:D587,D588))</f>
        <v>0</v>
      </c>
      <c r="Y588">
        <f>IF(F588="","",COUNTIF($F$1:F588,F588))</f>
        <v>1</v>
      </c>
      <c r="AA588" s="16">
        <f t="shared" si="75"/>
        <v>0.40200000000000014</v>
      </c>
      <c r="AB588" s="16"/>
    </row>
    <row r="589" spans="1:28" ht="16" x14ac:dyDescent="0.2">
      <c r="A589" s="8" t="s">
        <v>1836</v>
      </c>
      <c r="B589" s="8" t="s">
        <v>3443</v>
      </c>
      <c r="C589" s="8" t="s">
        <v>42</v>
      </c>
      <c r="D589" s="8" t="s">
        <v>3444</v>
      </c>
      <c r="E589" s="8" t="s">
        <v>3445</v>
      </c>
      <c r="F589" s="12" t="s">
        <v>3174</v>
      </c>
      <c r="G589" s="8" t="s">
        <v>49</v>
      </c>
      <c r="H589" s="3">
        <v>103</v>
      </c>
      <c r="I589" s="12" t="s">
        <v>3447</v>
      </c>
      <c r="J589" s="13" t="s">
        <v>3448</v>
      </c>
      <c r="K589" s="8" t="s">
        <v>50</v>
      </c>
      <c r="L589" s="8" t="s">
        <v>120</v>
      </c>
      <c r="M589" s="8" t="s">
        <v>52</v>
      </c>
      <c r="N589" s="8" t="s">
        <v>60</v>
      </c>
      <c r="O589" s="8" t="s">
        <v>369</v>
      </c>
      <c r="P589" s="8" t="s">
        <v>3449</v>
      </c>
      <c r="Q589" s="13" t="s">
        <v>156</v>
      </c>
      <c r="R589" s="8" t="s">
        <v>3450</v>
      </c>
      <c r="S589" s="3">
        <v>1253</v>
      </c>
      <c r="T589" s="3">
        <v>1</v>
      </c>
      <c r="U589" s="14" t="str">
        <f t="shared" ca="1" si="76"/>
        <v>yubico.com</v>
      </c>
      <c r="V589" s="15" t="str">
        <f t="shared" ca="1" si="77"/>
        <v>domains = domains.concat("yubico.com");</v>
      </c>
      <c r="W589">
        <f>VLOOKUP(C589,'Copy of Pivot Position'!A:C,3,FALSE)</f>
        <v>10</v>
      </c>
      <c r="X589">
        <f>IF(D589="","",COUNTIF($D$1:D588,D589))</f>
        <v>0</v>
      </c>
      <c r="Y589">
        <f>IF(F589="","",COUNTIF($F$1:F589,F589))</f>
        <v>1</v>
      </c>
      <c r="AA589" s="16">
        <f t="shared" si="75"/>
        <v>0.40200000000000014</v>
      </c>
      <c r="AB589" s="16"/>
    </row>
    <row r="590" spans="1:28" ht="16" x14ac:dyDescent="0.2">
      <c r="A590" s="8" t="s">
        <v>476</v>
      </c>
      <c r="B590" s="8" t="s">
        <v>5389</v>
      </c>
      <c r="C590" s="8" t="s">
        <v>180</v>
      </c>
      <c r="D590" s="8" t="s">
        <v>8651</v>
      </c>
      <c r="E590" s="8" t="s">
        <v>8652</v>
      </c>
      <c r="F590" s="12" t="s">
        <v>8258</v>
      </c>
      <c r="G590" s="8" t="s">
        <v>295</v>
      </c>
      <c r="H590" s="3">
        <v>1100</v>
      </c>
      <c r="I590" s="12" t="s">
        <v>8654</v>
      </c>
      <c r="J590" s="13" t="s">
        <v>8655</v>
      </c>
      <c r="K590" s="8" t="s">
        <v>50</v>
      </c>
      <c r="L590" s="8" t="s">
        <v>51</v>
      </c>
      <c r="M590" s="8" t="s">
        <v>52</v>
      </c>
      <c r="N590" s="8" t="s">
        <v>5628</v>
      </c>
      <c r="O590" s="8" t="s">
        <v>4845</v>
      </c>
      <c r="P590" s="8" t="s">
        <v>8656</v>
      </c>
      <c r="Q590" s="8" t="s">
        <v>8657</v>
      </c>
      <c r="R590" s="8" t="s">
        <v>222</v>
      </c>
      <c r="S590" s="3">
        <v>2223</v>
      </c>
      <c r="T590" s="3">
        <v>1</v>
      </c>
      <c r="U590" s="14" t="str">
        <f t="shared" ca="1" si="76"/>
        <v>yubico.com</v>
      </c>
      <c r="V590" s="15" t="str">
        <f t="shared" ca="1" si="77"/>
        <v>domains = domains.concat("yubico.com");</v>
      </c>
      <c r="W590">
        <f>VLOOKUP(C590,'Copy of Pivot Position'!A:C,3,FALSE)</f>
        <v>10</v>
      </c>
      <c r="X590">
        <f>IF(D590="","",COUNTIF($D$1:D589,D590))</f>
        <v>0</v>
      </c>
      <c r="Y590">
        <f>IF(F590="","",COUNTIF($F$1:F590,F590))</f>
        <v>1</v>
      </c>
      <c r="AA590" s="16">
        <f t="shared" si="75"/>
        <v>0.39999999999999991</v>
      </c>
      <c r="AB590" s="16"/>
    </row>
    <row r="591" spans="1:28" ht="16" x14ac:dyDescent="0.2">
      <c r="A591" s="8" t="s">
        <v>2927</v>
      </c>
      <c r="B591" s="8" t="s">
        <v>2928</v>
      </c>
      <c r="C591" s="8" t="s">
        <v>42</v>
      </c>
      <c r="D591" s="8" t="s">
        <v>2929</v>
      </c>
      <c r="E591" s="8" t="s">
        <v>2930</v>
      </c>
      <c r="F591" s="12" t="s">
        <v>2673</v>
      </c>
      <c r="G591" s="8" t="s">
        <v>49</v>
      </c>
      <c r="H591" s="3">
        <v>102</v>
      </c>
      <c r="I591" s="12" t="s">
        <v>2932</v>
      </c>
      <c r="J591" s="13" t="s">
        <v>2933</v>
      </c>
      <c r="K591" s="8" t="s">
        <v>50</v>
      </c>
      <c r="L591" s="8" t="s">
        <v>120</v>
      </c>
      <c r="M591" s="8" t="s">
        <v>52</v>
      </c>
      <c r="N591" s="8" t="s">
        <v>2508</v>
      </c>
      <c r="O591" s="8" t="s">
        <v>2447</v>
      </c>
      <c r="P591" s="8" t="s">
        <v>2934</v>
      </c>
      <c r="Q591" s="13" t="s">
        <v>2510</v>
      </c>
      <c r="R591" s="8" t="s">
        <v>2935</v>
      </c>
      <c r="S591" s="3">
        <v>1210</v>
      </c>
      <c r="T591" s="3">
        <v>1</v>
      </c>
      <c r="U591" s="14" t="str">
        <f t="shared" ca="1" si="76"/>
        <v>yubico.com</v>
      </c>
      <c r="V591" s="15" t="str">
        <f t="shared" ca="1" si="77"/>
        <v>domains = domains.concat("yubico.com");</v>
      </c>
      <c r="W591">
        <f>VLOOKUP(C591,'Copy of Pivot Position'!A:C,3,FALSE)</f>
        <v>10</v>
      </c>
      <c r="X591">
        <f>IF(D591="","",COUNTIF($D$1:D590,D591))</f>
        <v>0</v>
      </c>
      <c r="Y591">
        <f>IF(F591="","",COUNTIF($F$1:F591,F591))</f>
        <v>1</v>
      </c>
      <c r="AA591" s="16">
        <f t="shared" si="75"/>
        <v>0.39599999999999991</v>
      </c>
      <c r="AB591" s="16"/>
    </row>
    <row r="592" spans="1:28" ht="16" x14ac:dyDescent="0.2">
      <c r="A592" s="8" t="s">
        <v>3474</v>
      </c>
      <c r="B592" s="8" t="s">
        <v>3475</v>
      </c>
      <c r="C592" s="8" t="s">
        <v>42</v>
      </c>
      <c r="D592" s="8" t="s">
        <v>3476</v>
      </c>
      <c r="E592" s="8" t="s">
        <v>3477</v>
      </c>
      <c r="F592" s="12" t="s">
        <v>3204</v>
      </c>
      <c r="G592" s="8" t="s">
        <v>46</v>
      </c>
      <c r="H592" s="3">
        <v>102</v>
      </c>
      <c r="I592" s="12" t="s">
        <v>3479</v>
      </c>
      <c r="J592" s="13" t="s">
        <v>3480</v>
      </c>
      <c r="K592" s="8" t="s">
        <v>50</v>
      </c>
      <c r="L592" s="8" t="s">
        <v>51</v>
      </c>
      <c r="M592" s="8" t="s">
        <v>52</v>
      </c>
      <c r="N592" s="8" t="s">
        <v>273</v>
      </c>
      <c r="O592" s="8" t="s">
        <v>3481</v>
      </c>
      <c r="P592" s="8" t="s">
        <v>3482</v>
      </c>
      <c r="Q592" s="13" t="s">
        <v>3483</v>
      </c>
      <c r="R592" s="8" t="s">
        <v>3484</v>
      </c>
      <c r="S592" s="3">
        <v>1255</v>
      </c>
      <c r="T592" s="3">
        <v>1</v>
      </c>
      <c r="U592" s="14" t="str">
        <f t="shared" ca="1" si="76"/>
        <v>yubico.com</v>
      </c>
      <c r="V592" s="15" t="str">
        <f t="shared" ca="1" si="77"/>
        <v>domains = domains.concat("yubico.com");</v>
      </c>
      <c r="W592">
        <f>VLOOKUP(C592,'Copy of Pivot Position'!A:C,3,FALSE)</f>
        <v>10</v>
      </c>
      <c r="X592">
        <f>IF(D592="","",COUNTIF($D$1:D591,D592))</f>
        <v>0</v>
      </c>
      <c r="Y592">
        <f>IF(F592="","",COUNTIF($F$1:F592,F592))</f>
        <v>1</v>
      </c>
      <c r="AA592" s="16">
        <f t="shared" si="75"/>
        <v>0.39599999999999991</v>
      </c>
      <c r="AB592" s="16"/>
    </row>
    <row r="593" spans="1:28" ht="16" x14ac:dyDescent="0.2">
      <c r="A593" s="8" t="s">
        <v>6723</v>
      </c>
      <c r="B593" s="8" t="s">
        <v>6724</v>
      </c>
      <c r="C593" s="8" t="s">
        <v>180</v>
      </c>
      <c r="D593" s="8" t="s">
        <v>6725</v>
      </c>
      <c r="E593" s="8" t="s">
        <v>6726</v>
      </c>
      <c r="F593" s="12" t="s">
        <v>6331</v>
      </c>
      <c r="G593" s="8" t="s">
        <v>49</v>
      </c>
      <c r="H593" s="3">
        <v>102</v>
      </c>
      <c r="I593" s="12" t="s">
        <v>6730</v>
      </c>
      <c r="J593" s="13" t="s">
        <v>6732</v>
      </c>
      <c r="K593" s="8" t="s">
        <v>50</v>
      </c>
      <c r="L593" s="8" t="s">
        <v>51</v>
      </c>
      <c r="M593" s="8" t="s">
        <v>411</v>
      </c>
      <c r="N593" s="8" t="s">
        <v>412</v>
      </c>
      <c r="O593" s="8" t="s">
        <v>6734</v>
      </c>
      <c r="P593" s="8" t="s">
        <v>6735</v>
      </c>
      <c r="Q593" s="8" t="s">
        <v>6736</v>
      </c>
      <c r="R593" s="8" t="s">
        <v>6737</v>
      </c>
      <c r="S593" s="3">
        <v>1560</v>
      </c>
      <c r="T593" s="3">
        <v>1</v>
      </c>
      <c r="U593" s="14" t="str">
        <f t="shared" ca="1" si="76"/>
        <v>yubico.com</v>
      </c>
      <c r="V593" s="15" t="str">
        <f t="shared" ca="1" si="77"/>
        <v>domains = domains.concat("yubico.com");</v>
      </c>
      <c r="W593">
        <f>VLOOKUP(C593,'Copy of Pivot Position'!A:C,3,FALSE)</f>
        <v>10</v>
      </c>
      <c r="X593">
        <f>IF(D593="","",COUNTIF($D$1:D592,D593))</f>
        <v>0</v>
      </c>
      <c r="Y593">
        <f>IF(F593="","",COUNTIF($F$1:F593,F593))</f>
        <v>1</v>
      </c>
      <c r="AA593" s="16">
        <f t="shared" si="75"/>
        <v>0.39599999999999991</v>
      </c>
      <c r="AB593" s="16"/>
    </row>
    <row r="594" spans="1:28" ht="16" x14ac:dyDescent="0.2">
      <c r="A594" s="8" t="s">
        <v>869</v>
      </c>
      <c r="B594" s="8" t="s">
        <v>9289</v>
      </c>
      <c r="C594" s="8" t="s">
        <v>304</v>
      </c>
      <c r="D594" s="8" t="s">
        <v>9290</v>
      </c>
      <c r="E594" s="8" t="s">
        <v>9292</v>
      </c>
      <c r="F594" s="12" t="s">
        <v>9293</v>
      </c>
      <c r="G594" s="8" t="s">
        <v>70</v>
      </c>
      <c r="H594" s="3">
        <v>102</v>
      </c>
      <c r="I594" s="12" t="s">
        <v>9295</v>
      </c>
      <c r="J594" s="13" t="s">
        <v>9296</v>
      </c>
      <c r="K594" s="8" t="s">
        <v>50</v>
      </c>
      <c r="L594" s="8" t="s">
        <v>120</v>
      </c>
      <c r="M594" s="8" t="s">
        <v>52</v>
      </c>
      <c r="N594" s="8" t="s">
        <v>7715</v>
      </c>
      <c r="O594" s="8" t="s">
        <v>3402</v>
      </c>
      <c r="P594" s="8" t="s">
        <v>9297</v>
      </c>
      <c r="Q594" s="13" t="s">
        <v>7717</v>
      </c>
      <c r="R594" s="8" t="s">
        <v>9298</v>
      </c>
      <c r="S594" s="3">
        <v>801</v>
      </c>
      <c r="T594" s="3">
        <v>2</v>
      </c>
      <c r="U594" s="14" t="str">
        <f t="shared" ca="1" si="76"/>
        <v>yubico.com</v>
      </c>
      <c r="V594" s="15" t="str">
        <f t="shared" ca="1" si="77"/>
        <v>domains = domains.concat("yubico.com");</v>
      </c>
      <c r="W594">
        <f>VLOOKUP(C594,'Copy of Pivot Position'!A:C,3,FALSE)</f>
        <v>9</v>
      </c>
      <c r="X594">
        <f>IF(D594="","",COUNTIF($D$1:D593,D594))</f>
        <v>0</v>
      </c>
      <c r="Y594">
        <f>IF(F594="","",COUNTIF($F$1:F594,F594))</f>
        <v>1</v>
      </c>
      <c r="AA594" s="16">
        <f t="shared" si="75"/>
        <v>0.39599999999999991</v>
      </c>
      <c r="AB594" s="16"/>
    </row>
    <row r="595" spans="1:28" ht="16" x14ac:dyDescent="0.2">
      <c r="A595" s="8" t="s">
        <v>4138</v>
      </c>
      <c r="B595" s="8" t="s">
        <v>1633</v>
      </c>
      <c r="C595" s="8" t="s">
        <v>42</v>
      </c>
      <c r="D595" s="8" t="s">
        <v>9315</v>
      </c>
      <c r="E595" s="8" t="s">
        <v>9317</v>
      </c>
      <c r="F595" s="12" t="s">
        <v>9318</v>
      </c>
      <c r="G595" s="8" t="s">
        <v>49</v>
      </c>
      <c r="H595" s="3">
        <v>101</v>
      </c>
      <c r="I595" s="12" t="s">
        <v>9319</v>
      </c>
      <c r="J595" s="13" t="s">
        <v>7633</v>
      </c>
      <c r="K595" s="8" t="s">
        <v>50</v>
      </c>
      <c r="L595" s="8" t="s">
        <v>120</v>
      </c>
      <c r="M595" s="8" t="s">
        <v>222</v>
      </c>
      <c r="N595" s="8" t="s">
        <v>222</v>
      </c>
      <c r="O595" s="8" t="s">
        <v>222</v>
      </c>
      <c r="P595" s="8" t="s">
        <v>222</v>
      </c>
      <c r="Q595" s="8" t="s">
        <v>222</v>
      </c>
      <c r="R595" s="8" t="s">
        <v>222</v>
      </c>
      <c r="S595" s="3">
        <v>2472</v>
      </c>
      <c r="T595" s="3">
        <v>1</v>
      </c>
      <c r="U595" s="14" t="str">
        <f t="shared" ca="1" si="76"/>
        <v>yubico.com</v>
      </c>
      <c r="V595" s="15" t="str">
        <f t="shared" ca="1" si="77"/>
        <v>domains = domains.concat("yubico.com");</v>
      </c>
      <c r="W595">
        <f>VLOOKUP(C595,'Copy of Pivot Position'!A:C,3,FALSE)</f>
        <v>10</v>
      </c>
      <c r="X595">
        <f>IF(D595="","",COUNTIF($D$1:D594,D595))</f>
        <v>0</v>
      </c>
      <c r="Y595">
        <f>IF(F595="","",COUNTIF($F$1:F595,F595))</f>
        <v>1</v>
      </c>
      <c r="AA595" s="16">
        <f t="shared" si="75"/>
        <v>0.39400000000000013</v>
      </c>
      <c r="AB595" s="16"/>
    </row>
    <row r="596" spans="1:28" ht="16" x14ac:dyDescent="0.2">
      <c r="A596" s="8" t="s">
        <v>4314</v>
      </c>
      <c r="B596" s="8" t="s">
        <v>4315</v>
      </c>
      <c r="C596" s="8" t="s">
        <v>42</v>
      </c>
      <c r="D596" s="8" t="s">
        <v>4316</v>
      </c>
      <c r="E596" s="8" t="s">
        <v>4317</v>
      </c>
      <c r="F596" s="12" t="s">
        <v>3998</v>
      </c>
      <c r="G596" s="8" t="s">
        <v>148</v>
      </c>
      <c r="H596" s="3">
        <v>1148</v>
      </c>
      <c r="I596" s="12" t="s">
        <v>4319</v>
      </c>
      <c r="J596" s="13" t="s">
        <v>4320</v>
      </c>
      <c r="K596" s="8" t="s">
        <v>50</v>
      </c>
      <c r="L596" s="8" t="s">
        <v>120</v>
      </c>
      <c r="M596" s="8" t="s">
        <v>359</v>
      </c>
      <c r="N596" s="8" t="s">
        <v>360</v>
      </c>
      <c r="O596" s="8" t="s">
        <v>360</v>
      </c>
      <c r="P596" s="8" t="s">
        <v>4321</v>
      </c>
      <c r="Q596" s="13" t="s">
        <v>4322</v>
      </c>
      <c r="R596" s="8" t="s">
        <v>4323</v>
      </c>
      <c r="S596" s="3">
        <v>1324</v>
      </c>
      <c r="T596" s="3">
        <v>1</v>
      </c>
      <c r="U596" s="14" t="str">
        <f t="shared" ca="1" si="76"/>
        <v>yubico.com</v>
      </c>
      <c r="V596" s="15" t="str">
        <f t="shared" ca="1" si="77"/>
        <v>domains = domains.concat("yubico.com");</v>
      </c>
      <c r="W596">
        <f>VLOOKUP(C596,'Copy of Pivot Position'!A:C,3,FALSE)</f>
        <v>10</v>
      </c>
      <c r="X596">
        <f>IF(D596="","",COUNTIF($D$1:D595,D596))</f>
        <v>0</v>
      </c>
      <c r="Y596">
        <f>IF(F596="","",COUNTIF($F$1:F596,F596))</f>
        <v>1</v>
      </c>
      <c r="AA596" s="16">
        <f t="shared" si="75"/>
        <v>0.39599999999999991</v>
      </c>
      <c r="AB596" s="16"/>
    </row>
    <row r="597" spans="1:28" ht="16" x14ac:dyDescent="0.2">
      <c r="A597" s="8" t="s">
        <v>1853</v>
      </c>
      <c r="B597" s="8" t="s">
        <v>1314</v>
      </c>
      <c r="C597" s="8" t="s">
        <v>42</v>
      </c>
      <c r="D597" s="8" t="s">
        <v>1854</v>
      </c>
      <c r="E597" s="8" t="s">
        <v>1855</v>
      </c>
      <c r="F597" s="12" t="s">
        <v>1691</v>
      </c>
      <c r="G597" s="8" t="s">
        <v>295</v>
      </c>
      <c r="H597" s="3">
        <v>1160</v>
      </c>
      <c r="I597" s="12" t="s">
        <v>1858</v>
      </c>
      <c r="J597" s="13" t="s">
        <v>1859</v>
      </c>
      <c r="K597" s="8" t="s">
        <v>50</v>
      </c>
      <c r="L597" s="8" t="s">
        <v>120</v>
      </c>
      <c r="M597" s="8" t="s">
        <v>52</v>
      </c>
      <c r="N597" s="8" t="s">
        <v>1860</v>
      </c>
      <c r="O597" s="8" t="s">
        <v>54</v>
      </c>
      <c r="P597" s="8" t="s">
        <v>1861</v>
      </c>
      <c r="Q597" s="13" t="s">
        <v>1862</v>
      </c>
      <c r="R597" s="8" t="s">
        <v>1863</v>
      </c>
      <c r="S597" s="3">
        <v>1134</v>
      </c>
      <c r="T597" s="3">
        <v>1</v>
      </c>
      <c r="U597" s="14" t="str">
        <f t="shared" ca="1" si="76"/>
        <v>yubico.com</v>
      </c>
      <c r="V597" s="15" t="str">
        <f t="shared" ca="1" si="77"/>
        <v>domains = domains.concat("yubico.com");</v>
      </c>
      <c r="W597">
        <f>VLOOKUP(C597,'Copy of Pivot Position'!A:C,3,FALSE)</f>
        <v>10</v>
      </c>
      <c r="X597">
        <f>IF(D597="","",COUNTIF($D$1:D596,D597))</f>
        <v>0</v>
      </c>
      <c r="Y597">
        <f>IF(F597="","",COUNTIF($F$1:F597,F597))</f>
        <v>1</v>
      </c>
      <c r="AA597" s="16">
        <f t="shared" si="75"/>
        <v>0.39399999999999991</v>
      </c>
      <c r="AB597" s="16"/>
    </row>
    <row r="598" spans="1:28" ht="16" x14ac:dyDescent="0.2">
      <c r="A598" s="8" t="s">
        <v>1586</v>
      </c>
      <c r="B598" s="8" t="s">
        <v>5766</v>
      </c>
      <c r="C598" s="8" t="s">
        <v>42</v>
      </c>
      <c r="D598" s="8" t="s">
        <v>5767</v>
      </c>
      <c r="E598" s="8" t="s">
        <v>5769</v>
      </c>
      <c r="F598" s="12" t="s">
        <v>5392</v>
      </c>
      <c r="G598" s="8" t="s">
        <v>384</v>
      </c>
      <c r="H598" s="3">
        <v>100</v>
      </c>
      <c r="I598" s="12" t="s">
        <v>5776</v>
      </c>
      <c r="J598" s="13" t="s">
        <v>5777</v>
      </c>
      <c r="K598" s="8" t="s">
        <v>50</v>
      </c>
      <c r="L598" s="8" t="s">
        <v>51</v>
      </c>
      <c r="M598" s="8" t="s">
        <v>52</v>
      </c>
      <c r="N598" s="8" t="s">
        <v>5780</v>
      </c>
      <c r="O598" s="8" t="s">
        <v>2584</v>
      </c>
      <c r="P598" s="8" t="s">
        <v>5781</v>
      </c>
      <c r="Q598" s="13" t="s">
        <v>5782</v>
      </c>
      <c r="R598" s="8" t="s">
        <v>5784</v>
      </c>
      <c r="S598" s="3">
        <v>1466</v>
      </c>
      <c r="T598" s="3">
        <v>1</v>
      </c>
      <c r="U598" s="14" t="str">
        <f t="shared" ca="1" si="76"/>
        <v>yubico.com</v>
      </c>
      <c r="V598" s="15" t="str">
        <f t="shared" ca="1" si="77"/>
        <v>domains = domains.concat("yubico.com");</v>
      </c>
      <c r="W598">
        <f>VLOOKUP(C598,'Copy of Pivot Position'!A:C,3,FALSE)</f>
        <v>10</v>
      </c>
      <c r="X598">
        <f>IF(D598="","",COUNTIF($D$1:D597,D598))</f>
        <v>0</v>
      </c>
      <c r="Y598">
        <f>IF(F598="","",COUNTIF($F$1:F598,F598))</f>
        <v>1</v>
      </c>
      <c r="AA598" s="16">
        <f t="shared" si="75"/>
        <v>0.3919999999999999</v>
      </c>
      <c r="AB598" s="16"/>
    </row>
    <row r="599" spans="1:28" ht="16" x14ac:dyDescent="0.2">
      <c r="A599" s="8" t="s">
        <v>9348</v>
      </c>
      <c r="B599" s="8" t="s">
        <v>9349</v>
      </c>
      <c r="C599" s="8" t="s">
        <v>42</v>
      </c>
      <c r="D599" s="8" t="s">
        <v>9350</v>
      </c>
      <c r="E599" s="8" t="s">
        <v>9351</v>
      </c>
      <c r="F599" s="12" t="s">
        <v>9352</v>
      </c>
      <c r="G599" s="8" t="s">
        <v>3722</v>
      </c>
      <c r="H599" s="3">
        <v>100</v>
      </c>
      <c r="I599" s="12" t="s">
        <v>9353</v>
      </c>
      <c r="J599" s="13" t="s">
        <v>9354</v>
      </c>
      <c r="K599" s="8" t="s">
        <v>50</v>
      </c>
      <c r="L599" s="8" t="s">
        <v>51</v>
      </c>
      <c r="M599" s="8" t="s">
        <v>52</v>
      </c>
      <c r="N599" s="8" t="s">
        <v>73</v>
      </c>
      <c r="O599" s="8" t="s">
        <v>54</v>
      </c>
      <c r="P599" s="8" t="s">
        <v>9355</v>
      </c>
      <c r="Q599" s="13" t="s">
        <v>555</v>
      </c>
      <c r="R599" s="8" t="s">
        <v>222</v>
      </c>
      <c r="S599" s="3">
        <v>2527</v>
      </c>
      <c r="T599" s="3">
        <v>1</v>
      </c>
      <c r="U599" s="14" t="str">
        <f t="shared" ca="1" si="76"/>
        <v>yubico.com</v>
      </c>
      <c r="V599" s="15" t="str">
        <f t="shared" ca="1" si="77"/>
        <v>domains = domains.concat("yubico.com");</v>
      </c>
      <c r="W599">
        <f>VLOOKUP(C599,'Copy of Pivot Position'!A:C,3,FALSE)</f>
        <v>10</v>
      </c>
      <c r="X599">
        <f>IF(D599="","",COUNTIF($D$1:D598,D599))</f>
        <v>0</v>
      </c>
      <c r="Y599">
        <f>IF(F599="","",COUNTIF($F$1:F599,F599))</f>
        <v>1</v>
      </c>
      <c r="AA599" s="16">
        <f t="shared" si="75"/>
        <v>0.3919999999999999</v>
      </c>
      <c r="AB599" s="16"/>
    </row>
    <row r="600" spans="1:28" ht="16" x14ac:dyDescent="0.2">
      <c r="A600" s="8" t="s">
        <v>223</v>
      </c>
      <c r="B600" s="8" t="s">
        <v>2502</v>
      </c>
      <c r="C600" s="8" t="s">
        <v>42</v>
      </c>
      <c r="D600" s="8" t="s">
        <v>5026</v>
      </c>
      <c r="E600" s="8" t="s">
        <v>5028</v>
      </c>
      <c r="F600" s="12" t="s">
        <v>4729</v>
      </c>
      <c r="G600" s="8" t="s">
        <v>803</v>
      </c>
      <c r="H600" s="3">
        <v>99</v>
      </c>
      <c r="I600" s="12" t="s">
        <v>5035</v>
      </c>
      <c r="J600" s="13" t="s">
        <v>5036</v>
      </c>
      <c r="K600" s="8" t="s">
        <v>50</v>
      </c>
      <c r="L600" s="8" t="s">
        <v>51</v>
      </c>
      <c r="M600" s="8" t="s">
        <v>52</v>
      </c>
      <c r="N600" s="8" t="s">
        <v>5040</v>
      </c>
      <c r="O600" s="8" t="s">
        <v>781</v>
      </c>
      <c r="P600" s="8" t="s">
        <v>5041</v>
      </c>
      <c r="Q600" s="13" t="s">
        <v>5042</v>
      </c>
      <c r="R600" s="8" t="s">
        <v>5043</v>
      </c>
      <c r="S600" s="3">
        <v>1385</v>
      </c>
      <c r="T600" s="3">
        <v>1</v>
      </c>
      <c r="U600" s="14" t="str">
        <f t="shared" ca="1" si="76"/>
        <v>yubico.com</v>
      </c>
      <c r="V600" s="15" t="str">
        <f t="shared" ca="1" si="77"/>
        <v>domains = domains.concat("yubico.com");</v>
      </c>
      <c r="W600">
        <f>VLOOKUP(C600,'Copy of Pivot Position'!A:C,3,FALSE)</f>
        <v>10</v>
      </c>
      <c r="X600">
        <f>IF(D600="","",COUNTIF($D$1:D599,D600))</f>
        <v>0</v>
      </c>
      <c r="Y600">
        <f>IF(F600="","",COUNTIF($F$1:F600,F600))</f>
        <v>1</v>
      </c>
      <c r="AA600" s="16">
        <f t="shared" si="75"/>
        <v>0.39000000000000012</v>
      </c>
      <c r="AB600" s="16"/>
    </row>
    <row r="601" spans="1:28" ht="16" x14ac:dyDescent="0.2">
      <c r="A601" s="8" t="s">
        <v>89</v>
      </c>
      <c r="B601" s="8" t="s">
        <v>8842</v>
      </c>
      <c r="C601" s="8" t="s">
        <v>3339</v>
      </c>
      <c r="D601" s="8" t="s">
        <v>8843</v>
      </c>
      <c r="E601" s="8" t="s">
        <v>8844</v>
      </c>
      <c r="F601" s="12" t="s">
        <v>8293</v>
      </c>
      <c r="G601" s="8" t="s">
        <v>49</v>
      </c>
      <c r="H601" s="3">
        <v>1180</v>
      </c>
      <c r="I601" s="12" t="s">
        <v>8846</v>
      </c>
      <c r="J601" s="13" t="s">
        <v>8847</v>
      </c>
      <c r="K601" s="8" t="s">
        <v>50</v>
      </c>
      <c r="L601" s="8" t="s">
        <v>120</v>
      </c>
      <c r="M601" s="8" t="s">
        <v>52</v>
      </c>
      <c r="N601" s="8" t="s">
        <v>1592</v>
      </c>
      <c r="O601" s="8" t="s">
        <v>210</v>
      </c>
      <c r="P601" s="8" t="s">
        <v>8848</v>
      </c>
      <c r="Q601" s="13" t="s">
        <v>1595</v>
      </c>
      <c r="R601" s="8" t="s">
        <v>8849</v>
      </c>
      <c r="S601" s="3">
        <v>2248</v>
      </c>
      <c r="T601" s="3">
        <v>1</v>
      </c>
      <c r="U601" s="14" t="str">
        <f t="shared" ca="1" si="76"/>
        <v>yubico.com</v>
      </c>
      <c r="V601" s="15" t="str">
        <f t="shared" ca="1" si="77"/>
        <v>domains = domains.concat("yubico.com");</v>
      </c>
      <c r="W601">
        <f>VLOOKUP(C601,'Copy of Pivot Position'!A:C,3,FALSE)</f>
        <v>10</v>
      </c>
      <c r="X601">
        <f>IF(D601="","",COUNTIF($D$1:D600,D601))</f>
        <v>0</v>
      </c>
      <c r="Y601">
        <f>IF(F601="","",COUNTIF($F$1:F601,F601))</f>
        <v>1</v>
      </c>
      <c r="AA601" s="16">
        <f t="shared" si="75"/>
        <v>0.3919999999999999</v>
      </c>
      <c r="AB601" s="16"/>
    </row>
    <row r="602" spans="1:28" ht="16" x14ac:dyDescent="0.2">
      <c r="A602" s="8" t="s">
        <v>2292</v>
      </c>
      <c r="B602" s="8" t="s">
        <v>2293</v>
      </c>
      <c r="C602" s="8" t="s">
        <v>42</v>
      </c>
      <c r="D602" s="8" t="s">
        <v>2294</v>
      </c>
      <c r="E602" s="8" t="s">
        <v>2295</v>
      </c>
      <c r="F602" s="12" t="s">
        <v>2097</v>
      </c>
      <c r="G602" s="8" t="s">
        <v>188</v>
      </c>
      <c r="H602" s="3">
        <v>1195</v>
      </c>
      <c r="I602" s="12" t="s">
        <v>2297</v>
      </c>
      <c r="J602" s="13" t="s">
        <v>2298</v>
      </c>
      <c r="K602" s="8" t="s">
        <v>50</v>
      </c>
      <c r="L602" s="8" t="s">
        <v>51</v>
      </c>
      <c r="M602" s="8" t="s">
        <v>52</v>
      </c>
      <c r="N602" s="8" t="s">
        <v>193</v>
      </c>
      <c r="O602" s="8" t="s">
        <v>195</v>
      </c>
      <c r="P602" s="8" t="s">
        <v>2299</v>
      </c>
      <c r="Q602" s="13" t="s">
        <v>675</v>
      </c>
      <c r="R602" s="8" t="s">
        <v>2300</v>
      </c>
      <c r="S602" s="3">
        <v>1164</v>
      </c>
      <c r="T602" s="3">
        <v>1</v>
      </c>
      <c r="U602" s="14" t="str">
        <f t="shared" ca="1" si="76"/>
        <v>yubico.com</v>
      </c>
      <c r="V602" s="15" t="str">
        <f t="shared" ca="1" si="77"/>
        <v>domains = domains.concat("yubico.com");</v>
      </c>
      <c r="W602">
        <f>VLOOKUP(C602,'Copy of Pivot Position'!A:C,3,FALSE)</f>
        <v>10</v>
      </c>
      <c r="X602">
        <f>IF(D602="","",COUNTIF($D$1:D601,D602))</f>
        <v>0</v>
      </c>
      <c r="Y602">
        <f>IF(F602="","",COUNTIF($F$1:F602,F602))</f>
        <v>1</v>
      </c>
      <c r="AA602" s="16">
        <f t="shared" si="75"/>
        <v>0.3879999999999999</v>
      </c>
      <c r="AB602" s="16"/>
    </row>
    <row r="603" spans="1:28" ht="16" x14ac:dyDescent="0.2">
      <c r="A603" s="8" t="s">
        <v>1203</v>
      </c>
      <c r="B603" s="8" t="s">
        <v>9359</v>
      </c>
      <c r="C603" s="8" t="s">
        <v>9360</v>
      </c>
      <c r="D603" s="8" t="s">
        <v>9361</v>
      </c>
      <c r="E603" s="8" t="s">
        <v>9362</v>
      </c>
      <c r="F603" s="12" t="s">
        <v>9266</v>
      </c>
      <c r="G603" s="8" t="s">
        <v>70</v>
      </c>
      <c r="H603" s="3">
        <v>1187</v>
      </c>
      <c r="I603" s="12" t="s">
        <v>9363</v>
      </c>
      <c r="J603" s="13" t="s">
        <v>9364</v>
      </c>
      <c r="K603" s="8" t="s">
        <v>50</v>
      </c>
      <c r="L603" s="8" t="s">
        <v>120</v>
      </c>
      <c r="M603" s="8" t="s">
        <v>52</v>
      </c>
      <c r="N603" s="8" t="s">
        <v>9365</v>
      </c>
      <c r="O603" s="8" t="s">
        <v>8048</v>
      </c>
      <c r="P603" s="8" t="s">
        <v>9366</v>
      </c>
      <c r="Q603" s="13" t="s">
        <v>9367</v>
      </c>
      <c r="R603" s="8" t="s">
        <v>9368</v>
      </c>
      <c r="S603" s="3">
        <v>2429</v>
      </c>
      <c r="T603" s="3">
        <v>1</v>
      </c>
      <c r="U603" s="14" t="str">
        <f t="shared" ca="1" si="76"/>
        <v>yubico.com</v>
      </c>
      <c r="V603" s="15" t="str">
        <f t="shared" ca="1" si="77"/>
        <v>domains = domains.concat("yubico.com");</v>
      </c>
      <c r="W603">
        <f>VLOOKUP(C603,'Copy of Pivot Position'!A:C,3,FALSE)</f>
        <v>10</v>
      </c>
      <c r="X603">
        <f>IF(D603="","",COUNTIF($D$1:D602,D603))</f>
        <v>0</v>
      </c>
      <c r="Y603">
        <f>IF(F603="","",COUNTIF($F$1:F603,F603))</f>
        <v>1</v>
      </c>
      <c r="AA603" s="16">
        <f t="shared" si="75"/>
        <v>0.3899999999999999</v>
      </c>
      <c r="AB603" s="16"/>
    </row>
    <row r="604" spans="1:28" ht="16" x14ac:dyDescent="0.2">
      <c r="A604" s="8" t="s">
        <v>785</v>
      </c>
      <c r="B604" s="8" t="s">
        <v>9376</v>
      </c>
      <c r="C604" s="8" t="s">
        <v>42</v>
      </c>
      <c r="D604" s="8" t="s">
        <v>9377</v>
      </c>
      <c r="E604" s="8" t="s">
        <v>9378</v>
      </c>
      <c r="F604" s="12" t="s">
        <v>9379</v>
      </c>
      <c r="G604" s="8" t="s">
        <v>46</v>
      </c>
      <c r="H604" s="3">
        <v>98</v>
      </c>
      <c r="I604" s="12" t="s">
        <v>9380</v>
      </c>
      <c r="J604" s="13" t="s">
        <v>9381</v>
      </c>
      <c r="K604" s="8" t="s">
        <v>50</v>
      </c>
      <c r="L604" s="8" t="s">
        <v>120</v>
      </c>
      <c r="M604" s="8" t="s">
        <v>222</v>
      </c>
      <c r="N604" s="8" t="s">
        <v>222</v>
      </c>
      <c r="O604" s="8" t="s">
        <v>222</v>
      </c>
      <c r="P604" s="8" t="s">
        <v>222</v>
      </c>
      <c r="Q604" s="8" t="s">
        <v>222</v>
      </c>
      <c r="R604" s="8" t="s">
        <v>222</v>
      </c>
      <c r="S604" s="3">
        <v>2522</v>
      </c>
      <c r="T604" s="3">
        <v>1</v>
      </c>
      <c r="U604" s="14" t="str">
        <f t="shared" ca="1" si="76"/>
        <v>yubico.com</v>
      </c>
      <c r="V604" s="15" t="str">
        <f t="shared" ca="1" si="77"/>
        <v>domains = domains.concat("yubico.com");</v>
      </c>
      <c r="W604">
        <f>VLOOKUP(C604,'Copy of Pivot Position'!A:C,3,FALSE)</f>
        <v>10</v>
      </c>
      <c r="X604">
        <f>IF(D604="","",COUNTIF($D$1:D603,D604))</f>
        <v>0</v>
      </c>
      <c r="Y604">
        <f>IF(F604="","",COUNTIF($F$1:F604,F604))</f>
        <v>1</v>
      </c>
      <c r="AA604" s="16">
        <f t="shared" si="75"/>
        <v>0.3879999999999999</v>
      </c>
      <c r="AB604" s="16"/>
    </row>
    <row r="605" spans="1:28" ht="16" x14ac:dyDescent="0.2">
      <c r="A605" s="8" t="s">
        <v>202</v>
      </c>
      <c r="B605" s="8" t="s">
        <v>203</v>
      </c>
      <c r="C605" s="8" t="s">
        <v>42</v>
      </c>
      <c r="D605" s="8" t="s">
        <v>204</v>
      </c>
      <c r="E605" s="8" t="s">
        <v>205</v>
      </c>
      <c r="F605" s="12" t="s">
        <v>206</v>
      </c>
      <c r="G605" s="8" t="s">
        <v>70</v>
      </c>
      <c r="H605" s="3">
        <v>1207</v>
      </c>
      <c r="I605" s="12" t="s">
        <v>207</v>
      </c>
      <c r="J605" s="13" t="s">
        <v>208</v>
      </c>
      <c r="K605" s="8" t="s">
        <v>50</v>
      </c>
      <c r="L605" s="8" t="s">
        <v>120</v>
      </c>
      <c r="M605" s="8" t="s">
        <v>52</v>
      </c>
      <c r="N605" s="8" t="s">
        <v>209</v>
      </c>
      <c r="O605" s="8" t="s">
        <v>210</v>
      </c>
      <c r="P605" s="8" t="s">
        <v>211</v>
      </c>
      <c r="Q605" s="13" t="s">
        <v>212</v>
      </c>
      <c r="R605" s="8" t="s">
        <v>213</v>
      </c>
      <c r="S605" s="3">
        <v>1019</v>
      </c>
      <c r="T605" s="3">
        <v>1</v>
      </c>
      <c r="U605" s="14" t="str">
        <f t="shared" ca="1" si="76"/>
        <v>yubico.com</v>
      </c>
      <c r="V605" s="15" t="str">
        <f t="shared" ca="1" si="77"/>
        <v>domains = domains.concat("yubico.com");</v>
      </c>
      <c r="W605">
        <f>VLOOKUP(C605,'Copy of Pivot Position'!A:C,3,FALSE)</f>
        <v>10</v>
      </c>
      <c r="X605">
        <f>IF(D605="","",COUNTIF($D$1:D604,D605))</f>
        <v>0</v>
      </c>
      <c r="Y605">
        <f>IF(F605="","",COUNTIF($F$1:F605,F605))</f>
        <v>1</v>
      </c>
      <c r="AA605" s="16">
        <f t="shared" si="75"/>
        <v>0.3879999999999999</v>
      </c>
      <c r="AB605" s="16"/>
    </row>
    <row r="606" spans="1:28" ht="13" x14ac:dyDescent="0.15">
      <c r="A606" s="8" t="s">
        <v>398</v>
      </c>
      <c r="B606" s="8" t="s">
        <v>9413</v>
      </c>
      <c r="C606" s="8" t="s">
        <v>9414</v>
      </c>
      <c r="D606" s="8" t="s">
        <v>9415</v>
      </c>
      <c r="E606" s="8" t="s">
        <v>9416</v>
      </c>
      <c r="F606" s="12" t="s">
        <v>9417</v>
      </c>
      <c r="G606" s="8" t="s">
        <v>295</v>
      </c>
      <c r="H606" s="3">
        <v>1207</v>
      </c>
      <c r="I606" s="12" t="s">
        <v>9418</v>
      </c>
      <c r="J606" s="13" t="s">
        <v>9419</v>
      </c>
      <c r="K606" s="8" t="s">
        <v>50</v>
      </c>
      <c r="L606" s="8" t="s">
        <v>120</v>
      </c>
      <c r="M606" s="8" t="s">
        <v>52</v>
      </c>
      <c r="N606" s="8" t="s">
        <v>769</v>
      </c>
      <c r="O606" s="8" t="s">
        <v>770</v>
      </c>
      <c r="P606" s="8" t="s">
        <v>9420</v>
      </c>
      <c r="Q606" s="13" t="s">
        <v>9421</v>
      </c>
      <c r="R606" s="8" t="s">
        <v>9422</v>
      </c>
      <c r="S606" s="3">
        <v>672</v>
      </c>
      <c r="T606" s="3">
        <v>2</v>
      </c>
      <c r="V606" s="18"/>
      <c r="W606">
        <f>VLOOKUP(C606,'Copy of Pivot Position'!A:C,3,FALSE)</f>
        <v>9</v>
      </c>
      <c r="X606">
        <f>IF(D606="","",COUNTIF($D$1:D605,D606))</f>
        <v>0</v>
      </c>
      <c r="Y606">
        <f>IF(F606="","",COUNTIF($F$1:F606,F606))</f>
        <v>1</v>
      </c>
      <c r="AA606" s="16">
        <f t="shared" si="75"/>
        <v>0.3879999999999999</v>
      </c>
      <c r="AB606" s="16"/>
    </row>
    <row r="607" spans="1:28" ht="16" x14ac:dyDescent="0.2">
      <c r="A607" s="8" t="s">
        <v>619</v>
      </c>
      <c r="B607" s="8" t="s">
        <v>3973</v>
      </c>
      <c r="C607" s="8" t="s">
        <v>42</v>
      </c>
      <c r="D607" s="8" t="s">
        <v>3974</v>
      </c>
      <c r="E607" s="8" t="s">
        <v>3975</v>
      </c>
      <c r="F607" s="12" t="s">
        <v>3691</v>
      </c>
      <c r="G607" s="8" t="s">
        <v>49</v>
      </c>
      <c r="H607" s="3">
        <v>97</v>
      </c>
      <c r="I607" s="12" t="s">
        <v>3978</v>
      </c>
      <c r="J607" s="13" t="s">
        <v>3979</v>
      </c>
      <c r="K607" s="8" t="s">
        <v>50</v>
      </c>
      <c r="L607" s="8" t="s">
        <v>51</v>
      </c>
      <c r="M607" s="8" t="s">
        <v>52</v>
      </c>
      <c r="N607" s="8" t="s">
        <v>1278</v>
      </c>
      <c r="O607" s="8" t="s">
        <v>97</v>
      </c>
      <c r="P607" s="8" t="s">
        <v>3980</v>
      </c>
      <c r="Q607" s="13" t="s">
        <v>3981</v>
      </c>
      <c r="R607" s="8" t="s">
        <v>3982</v>
      </c>
      <c r="S607" s="3">
        <v>1297</v>
      </c>
      <c r="T607" s="3">
        <v>1</v>
      </c>
      <c r="U607" s="14" t="str">
        <f ca="1">IFERROR(__xludf.DUMMYFUNCTION("lower( trim ( (REGEXEXTRACT(D607,""^(?:https?:\/\/)?(?:[^@\n]+@)?(?:www\.)?([^:\/\n]+)""))))"),"spoken.com")</f>
        <v>spoken.com</v>
      </c>
      <c r="V607" s="15" t="str">
        <f ca="1">IF(LEN(TRIM(D607))= 0,"",CONCATENATE("domains = domains.concat(", CHAR(34), U607, CHAR(34), ");"))</f>
        <v>domains = domains.concat("spoken.com");</v>
      </c>
      <c r="W607">
        <f>VLOOKUP(C607,'Copy of Pivot Position'!A:C,3,FALSE)</f>
        <v>10</v>
      </c>
      <c r="X607">
        <f>IF(D607="","",COUNTIF($D$1:D606,D607))</f>
        <v>0</v>
      </c>
      <c r="Y607">
        <f>IF(F607="","",COUNTIF($F$1:F607,F607))</f>
        <v>1</v>
      </c>
      <c r="AA607" s="16">
        <f t="shared" si="75"/>
        <v>0.3839999999999999</v>
      </c>
      <c r="AB607" s="16"/>
    </row>
    <row r="608" spans="1:28" ht="13" x14ac:dyDescent="0.15">
      <c r="A608" s="8" t="s">
        <v>960</v>
      </c>
      <c r="B608" s="8" t="s">
        <v>9463</v>
      </c>
      <c r="C608" s="8" t="s">
        <v>304</v>
      </c>
      <c r="D608" s="8" t="s">
        <v>9464</v>
      </c>
      <c r="E608" s="8" t="s">
        <v>3975</v>
      </c>
      <c r="F608" s="12" t="s">
        <v>3691</v>
      </c>
      <c r="G608" s="8" t="s">
        <v>49</v>
      </c>
      <c r="H608" s="3">
        <v>97</v>
      </c>
      <c r="I608" s="12" t="s">
        <v>9465</v>
      </c>
      <c r="J608" s="13" t="s">
        <v>9467</v>
      </c>
      <c r="K608" s="8" t="s">
        <v>50</v>
      </c>
      <c r="L608" s="8" t="s">
        <v>51</v>
      </c>
      <c r="M608" s="8" t="s">
        <v>52</v>
      </c>
      <c r="N608" s="8" t="s">
        <v>1278</v>
      </c>
      <c r="O608" s="8" t="s">
        <v>97</v>
      </c>
      <c r="P608" s="8" t="s">
        <v>3980</v>
      </c>
      <c r="Q608" s="13" t="s">
        <v>3981</v>
      </c>
      <c r="R608" s="8" t="s">
        <v>3982</v>
      </c>
      <c r="S608" s="3">
        <v>32</v>
      </c>
      <c r="T608" s="3">
        <v>2</v>
      </c>
      <c r="V608" s="18"/>
      <c r="W608">
        <f>VLOOKUP(C608,'Copy of Pivot Position'!A:C,3,FALSE)</f>
        <v>9</v>
      </c>
      <c r="X608">
        <f>IF(D608="","",COUNTIF($D$1:D607,D608))</f>
        <v>0</v>
      </c>
      <c r="Y608">
        <f>IF(F608="","",COUNTIF($F$1:F608,F608))</f>
        <v>2</v>
      </c>
      <c r="Z608" s="3">
        <v>0</v>
      </c>
      <c r="AA608" s="16">
        <f t="shared" si="75"/>
        <v>0.3839999999999999</v>
      </c>
      <c r="AB608" s="16"/>
    </row>
    <row r="609" spans="1:28" ht="16" x14ac:dyDescent="0.2">
      <c r="A609" s="8" t="s">
        <v>2218</v>
      </c>
      <c r="B609" s="8" t="s">
        <v>3122</v>
      </c>
      <c r="C609" s="8" t="s">
        <v>42</v>
      </c>
      <c r="D609" s="8" t="s">
        <v>3123</v>
      </c>
      <c r="E609" s="8" t="s">
        <v>3124</v>
      </c>
      <c r="F609" s="12" t="s">
        <v>2897</v>
      </c>
      <c r="G609" s="8" t="s">
        <v>49</v>
      </c>
      <c r="H609" s="3">
        <v>96</v>
      </c>
      <c r="I609" s="12" t="s">
        <v>3127</v>
      </c>
      <c r="J609" s="13" t="s">
        <v>3128</v>
      </c>
      <c r="K609" s="8" t="s">
        <v>50</v>
      </c>
      <c r="L609" s="8" t="s">
        <v>51</v>
      </c>
      <c r="M609" s="8" t="s">
        <v>52</v>
      </c>
      <c r="N609" s="8" t="s">
        <v>542</v>
      </c>
      <c r="O609" s="8" t="s">
        <v>195</v>
      </c>
      <c r="P609" s="8" t="s">
        <v>3129</v>
      </c>
      <c r="Q609" s="13" t="s">
        <v>3130</v>
      </c>
      <c r="R609" s="8" t="s">
        <v>3131</v>
      </c>
      <c r="S609" s="3">
        <v>1227</v>
      </c>
      <c r="T609" s="3">
        <v>1</v>
      </c>
      <c r="U609" s="14" t="str">
        <f t="shared" ref="U609:U616" ca="1" si="78">IFERROR(__xludf.DUMMYFUNCTION("lower( trim ( (REGEXEXTRACT(D609,""^(?:https?:\/\/)?(?:[^@\n]+@)?(?:www\.)?([^:\/\n]+)""))))"),"evergage.com")</f>
        <v>evergage.com</v>
      </c>
      <c r="V609" s="15" t="str">
        <f t="shared" ref="V609:V616" ca="1" si="79">IF(LEN(TRIM(D609))= 0,"",CONCATENATE("domains = domains.concat(", CHAR(34), U609, CHAR(34), ");"))</f>
        <v>domains = domains.concat("evergage.com");</v>
      </c>
      <c r="W609">
        <f>VLOOKUP(C609,'Copy of Pivot Position'!A:C,3,FALSE)</f>
        <v>10</v>
      </c>
      <c r="X609">
        <f>IF(D609="","",COUNTIF($D$1:D608,D609))</f>
        <v>0</v>
      </c>
      <c r="Y609">
        <f>IF(F609="","",COUNTIF($F$1:F609,F609))</f>
        <v>1</v>
      </c>
      <c r="AA609" s="16">
        <f t="shared" si="75"/>
        <v>0.37800000000000011</v>
      </c>
      <c r="AB609" s="16"/>
    </row>
    <row r="610" spans="1:28" ht="16" x14ac:dyDescent="0.2">
      <c r="A610" s="8" t="s">
        <v>4838</v>
      </c>
      <c r="B610" s="8" t="s">
        <v>4839</v>
      </c>
      <c r="C610" s="8" t="s">
        <v>42</v>
      </c>
      <c r="D610" s="8" t="s">
        <v>4840</v>
      </c>
      <c r="E610" s="8" t="s">
        <v>4841</v>
      </c>
      <c r="F610" s="12" t="s">
        <v>4544</v>
      </c>
      <c r="G610" s="8" t="s">
        <v>49</v>
      </c>
      <c r="H610" s="3">
        <v>96</v>
      </c>
      <c r="I610" s="12" t="s">
        <v>4842</v>
      </c>
      <c r="J610" s="13" t="s">
        <v>4843</v>
      </c>
      <c r="K610" s="8" t="s">
        <v>50</v>
      </c>
      <c r="L610" s="8" t="s">
        <v>120</v>
      </c>
      <c r="M610" s="8" t="s">
        <v>483</v>
      </c>
      <c r="N610" s="8" t="s">
        <v>4844</v>
      </c>
      <c r="O610" s="8" t="s">
        <v>4845</v>
      </c>
      <c r="P610" s="8" t="s">
        <v>4846</v>
      </c>
      <c r="Q610" s="8" t="s">
        <v>4847</v>
      </c>
      <c r="R610" s="8" t="s">
        <v>4848</v>
      </c>
      <c r="S610" s="3">
        <v>1368</v>
      </c>
      <c r="T610" s="3">
        <v>1</v>
      </c>
      <c r="U610" s="14" t="str">
        <f t="shared" ca="1" si="78"/>
        <v>evergage.com</v>
      </c>
      <c r="V610" s="15" t="str">
        <f t="shared" ca="1" si="79"/>
        <v>domains = domains.concat("evergage.com");</v>
      </c>
      <c r="W610">
        <f>VLOOKUP(C610,'Copy of Pivot Position'!A:C,3,FALSE)</f>
        <v>10</v>
      </c>
      <c r="X610">
        <f>IF(D610="","",COUNTIF($D$1:D609,D610))</f>
        <v>0</v>
      </c>
      <c r="Y610">
        <f>IF(F610="","",COUNTIF($F$1:F610,F610))</f>
        <v>1</v>
      </c>
      <c r="AA610" s="16">
        <f t="shared" si="75"/>
        <v>0.37800000000000011</v>
      </c>
      <c r="AB610" s="16"/>
    </row>
    <row r="611" spans="1:28" ht="16" x14ac:dyDescent="0.2">
      <c r="A611" s="8" t="s">
        <v>8799</v>
      </c>
      <c r="B611" s="8" t="s">
        <v>1411</v>
      </c>
      <c r="C611" s="8" t="s">
        <v>42</v>
      </c>
      <c r="D611" s="8" t="s">
        <v>8800</v>
      </c>
      <c r="E611" s="8" t="s">
        <v>8801</v>
      </c>
      <c r="F611" s="12" t="s">
        <v>8276</v>
      </c>
      <c r="G611" s="8" t="s">
        <v>46</v>
      </c>
      <c r="H611" s="3">
        <v>96</v>
      </c>
      <c r="I611" s="12" t="s">
        <v>8802</v>
      </c>
      <c r="J611" s="13" t="s">
        <v>8803</v>
      </c>
      <c r="K611" s="8" t="s">
        <v>50</v>
      </c>
      <c r="L611" s="8" t="s">
        <v>120</v>
      </c>
      <c r="M611" s="8" t="s">
        <v>52</v>
      </c>
      <c r="N611" s="8" t="s">
        <v>8804</v>
      </c>
      <c r="O611" s="8" t="s">
        <v>369</v>
      </c>
      <c r="P611" s="8" t="s">
        <v>8805</v>
      </c>
      <c r="Q611" s="13" t="s">
        <v>8806</v>
      </c>
      <c r="R611" s="8" t="s">
        <v>8807</v>
      </c>
      <c r="S611" s="3">
        <v>2243</v>
      </c>
      <c r="T611" s="3">
        <v>1</v>
      </c>
      <c r="U611" s="14" t="str">
        <f t="shared" ca="1" si="78"/>
        <v>evergage.com</v>
      </c>
      <c r="V611" s="15" t="str">
        <f t="shared" ca="1" si="79"/>
        <v>domains = domains.concat("evergage.com");</v>
      </c>
      <c r="W611">
        <f>VLOOKUP(C611,'Copy of Pivot Position'!A:C,3,FALSE)</f>
        <v>10</v>
      </c>
      <c r="X611">
        <f>IF(D611="","",COUNTIF($D$1:D610,D611))</f>
        <v>0</v>
      </c>
      <c r="Y611">
        <f>IF(F611="","",COUNTIF($F$1:F611,F611))</f>
        <v>1</v>
      </c>
      <c r="AA611" s="16">
        <f t="shared" si="75"/>
        <v>0.37800000000000011</v>
      </c>
      <c r="AB611" s="16"/>
    </row>
    <row r="612" spans="1:28" ht="16" x14ac:dyDescent="0.2">
      <c r="A612" s="8" t="s">
        <v>9548</v>
      </c>
      <c r="B612" s="8" t="s">
        <v>9550</v>
      </c>
      <c r="C612" s="8" t="s">
        <v>42</v>
      </c>
      <c r="D612" s="8" t="s">
        <v>9552</v>
      </c>
      <c r="E612" s="8" t="s">
        <v>9553</v>
      </c>
      <c r="F612" s="12" t="s">
        <v>9358</v>
      </c>
      <c r="G612" s="8" t="s">
        <v>46</v>
      </c>
      <c r="H612" s="3">
        <v>96</v>
      </c>
      <c r="I612" s="12" t="s">
        <v>9557</v>
      </c>
      <c r="J612" s="13" t="s">
        <v>3421</v>
      </c>
      <c r="K612" s="8" t="s">
        <v>50</v>
      </c>
      <c r="L612" s="8" t="s">
        <v>120</v>
      </c>
      <c r="M612" s="8" t="s">
        <v>52</v>
      </c>
      <c r="N612" s="8" t="s">
        <v>73</v>
      </c>
      <c r="O612" s="8" t="s">
        <v>54</v>
      </c>
      <c r="P612" s="8" t="s">
        <v>9559</v>
      </c>
      <c r="Q612" s="13" t="s">
        <v>75</v>
      </c>
      <c r="R612" s="8" t="s">
        <v>9560</v>
      </c>
      <c r="S612" s="3">
        <v>2454</v>
      </c>
      <c r="T612" s="3">
        <v>1</v>
      </c>
      <c r="U612" s="14" t="str">
        <f t="shared" ca="1" si="78"/>
        <v>evergage.com</v>
      </c>
      <c r="V612" s="15" t="str">
        <f t="shared" ca="1" si="79"/>
        <v>domains = domains.concat("evergage.com");</v>
      </c>
      <c r="W612">
        <f>VLOOKUP(C612,'Copy of Pivot Position'!A:C,3,FALSE)</f>
        <v>10</v>
      </c>
      <c r="X612">
        <f>IF(D612="","",COUNTIF($D$1:D611,D612))</f>
        <v>0</v>
      </c>
      <c r="Y612">
        <f>IF(F612="","",COUNTIF($F$1:F612,F612))</f>
        <v>1</v>
      </c>
      <c r="AA612" s="16">
        <f t="shared" si="75"/>
        <v>0.37800000000000011</v>
      </c>
      <c r="AB612" s="16"/>
    </row>
    <row r="613" spans="1:28" ht="16" x14ac:dyDescent="0.2">
      <c r="A613" s="8" t="s">
        <v>3677</v>
      </c>
      <c r="B613" s="8" t="s">
        <v>9583</v>
      </c>
      <c r="C613" s="8" t="s">
        <v>42</v>
      </c>
      <c r="D613" s="8" t="s">
        <v>9585</v>
      </c>
      <c r="E613" s="8" t="s">
        <v>9587</v>
      </c>
      <c r="F613" s="12" t="s">
        <v>9589</v>
      </c>
      <c r="G613" s="8" t="s">
        <v>70</v>
      </c>
      <c r="H613" s="3">
        <v>96</v>
      </c>
      <c r="I613" s="12" t="s">
        <v>9592</v>
      </c>
      <c r="J613" s="13" t="s">
        <v>9593</v>
      </c>
      <c r="K613" s="8" t="s">
        <v>50</v>
      </c>
      <c r="L613" s="8" t="s">
        <v>51</v>
      </c>
      <c r="M613" s="8" t="s">
        <v>52</v>
      </c>
      <c r="N613" s="8" t="s">
        <v>9595</v>
      </c>
      <c r="O613" s="8" t="s">
        <v>1194</v>
      </c>
      <c r="P613" s="8" t="s">
        <v>9598</v>
      </c>
      <c r="Q613" s="13" t="s">
        <v>9599</v>
      </c>
      <c r="R613" s="8" t="s">
        <v>222</v>
      </c>
      <c r="S613" s="3">
        <v>778</v>
      </c>
      <c r="T613" s="3">
        <v>2</v>
      </c>
      <c r="U613" s="14" t="str">
        <f t="shared" ca="1" si="78"/>
        <v>evergage.com</v>
      </c>
      <c r="V613" s="15" t="str">
        <f t="shared" ca="1" si="79"/>
        <v>domains = domains.concat("evergage.com");</v>
      </c>
      <c r="W613">
        <f>VLOOKUP(C613,'Copy of Pivot Position'!A:C,3,FALSE)</f>
        <v>10</v>
      </c>
      <c r="X613">
        <f>IF(D613="","",COUNTIF($D$1:D612,D613))</f>
        <v>0</v>
      </c>
      <c r="Y613">
        <f>IF(F613="","",COUNTIF($F$1:F613,F613))</f>
        <v>1</v>
      </c>
      <c r="AA613" s="16">
        <f t="shared" si="75"/>
        <v>0.37800000000000011</v>
      </c>
      <c r="AB613" s="16"/>
    </row>
    <row r="614" spans="1:28" ht="16" x14ac:dyDescent="0.2">
      <c r="A614" s="8" t="s">
        <v>2904</v>
      </c>
      <c r="B614" s="8" t="s">
        <v>2905</v>
      </c>
      <c r="C614" s="8" t="s">
        <v>2906</v>
      </c>
      <c r="D614" s="8" t="s">
        <v>2907</v>
      </c>
      <c r="E614" s="8" t="s">
        <v>2145</v>
      </c>
      <c r="F614" s="12" t="s">
        <v>1978</v>
      </c>
      <c r="G614" s="8" t="s">
        <v>49</v>
      </c>
      <c r="H614" s="3">
        <v>1214</v>
      </c>
      <c r="I614" s="12" t="s">
        <v>2909</v>
      </c>
      <c r="J614" s="13" t="s">
        <v>2910</v>
      </c>
      <c r="K614" s="8" t="s">
        <v>50</v>
      </c>
      <c r="L614" s="8" t="s">
        <v>120</v>
      </c>
      <c r="M614" s="8" t="s">
        <v>52</v>
      </c>
      <c r="N614" s="8" t="s">
        <v>2149</v>
      </c>
      <c r="O614" s="8" t="s">
        <v>54</v>
      </c>
      <c r="P614" s="8" t="s">
        <v>2150</v>
      </c>
      <c r="Q614" s="13" t="s">
        <v>2151</v>
      </c>
      <c r="R614" s="8" t="s">
        <v>2152</v>
      </c>
      <c r="S614" s="3">
        <v>1208</v>
      </c>
      <c r="T614" s="3">
        <v>1</v>
      </c>
      <c r="U614" s="14" t="str">
        <f t="shared" ca="1" si="78"/>
        <v>evergage.com</v>
      </c>
      <c r="V614" s="15" t="str">
        <f t="shared" ca="1" si="79"/>
        <v>domains = domains.concat("evergage.com");</v>
      </c>
      <c r="W614">
        <f>VLOOKUP(C614,'Copy of Pivot Position'!A:C,3,FALSE)</f>
        <v>10</v>
      </c>
      <c r="X614">
        <f>IF(D614="","",COUNTIF($D$1:D613,D614))</f>
        <v>0</v>
      </c>
      <c r="Y614">
        <f>IF(F614="","",COUNTIF($F$1:F614,F614))</f>
        <v>1</v>
      </c>
      <c r="AA614" s="16">
        <f t="shared" si="75"/>
        <v>0.37999999999999989</v>
      </c>
      <c r="AB614" s="16"/>
    </row>
    <row r="615" spans="1:28" ht="16" x14ac:dyDescent="0.2">
      <c r="A615" s="8" t="s">
        <v>2904</v>
      </c>
      <c r="B615" s="8" t="s">
        <v>2905</v>
      </c>
      <c r="C615" s="8" t="s">
        <v>2906</v>
      </c>
      <c r="D615" s="8" t="s">
        <v>7425</v>
      </c>
      <c r="E615" s="8" t="s">
        <v>2145</v>
      </c>
      <c r="F615" s="12" t="s">
        <v>1978</v>
      </c>
      <c r="G615" s="8" t="s">
        <v>49</v>
      </c>
      <c r="H615" s="3">
        <v>1218</v>
      </c>
      <c r="I615" s="12" t="s">
        <v>2909</v>
      </c>
      <c r="J615" s="13" t="s">
        <v>7426</v>
      </c>
      <c r="K615" s="8" t="s">
        <v>50</v>
      </c>
      <c r="L615" s="8" t="s">
        <v>120</v>
      </c>
      <c r="M615" s="8" t="s">
        <v>52</v>
      </c>
      <c r="N615" s="8" t="s">
        <v>2149</v>
      </c>
      <c r="O615" s="8" t="s">
        <v>54</v>
      </c>
      <c r="P615" s="8" t="s">
        <v>2150</v>
      </c>
      <c r="Q615" s="13" t="s">
        <v>2151</v>
      </c>
      <c r="R615" s="8" t="s">
        <v>2152</v>
      </c>
      <c r="S615" s="3">
        <v>1787</v>
      </c>
      <c r="T615" s="3">
        <v>1</v>
      </c>
      <c r="U615" s="14" t="str">
        <f t="shared" ca="1" si="78"/>
        <v>evergage.com</v>
      </c>
      <c r="V615" s="15" t="str">
        <f t="shared" ca="1" si="79"/>
        <v>domains = domains.concat("evergage.com");</v>
      </c>
      <c r="W615">
        <f>VLOOKUP(C615,'Copy of Pivot Position'!A:C,3,FALSE)</f>
        <v>10</v>
      </c>
      <c r="X615">
        <f>IF(D615="","",COUNTIF($D$1:D614,D615))</f>
        <v>0</v>
      </c>
      <c r="Y615">
        <f>IF(F615="","",COUNTIF($F$1:F615,F615))</f>
        <v>2</v>
      </c>
      <c r="Z615" s="3">
        <v>0</v>
      </c>
      <c r="AA615" s="16">
        <f t="shared" si="75"/>
        <v>0.37599999999999989</v>
      </c>
      <c r="AB615" s="16"/>
    </row>
    <row r="616" spans="1:28" ht="16" x14ac:dyDescent="0.2">
      <c r="A616" s="8" t="s">
        <v>2329</v>
      </c>
      <c r="B616" s="8" t="s">
        <v>2330</v>
      </c>
      <c r="C616" s="8" t="s">
        <v>2331</v>
      </c>
      <c r="D616" s="8" t="s">
        <v>2332</v>
      </c>
      <c r="E616" s="8" t="s">
        <v>2333</v>
      </c>
      <c r="F616" s="12" t="s">
        <v>2121</v>
      </c>
      <c r="G616" s="8" t="s">
        <v>70</v>
      </c>
      <c r="H616" s="3">
        <v>95</v>
      </c>
      <c r="I616" s="12" t="s">
        <v>2335</v>
      </c>
      <c r="J616" s="13" t="s">
        <v>2336</v>
      </c>
      <c r="K616" s="8" t="s">
        <v>50</v>
      </c>
      <c r="L616" s="8" t="s">
        <v>51</v>
      </c>
      <c r="M616" s="8" t="s">
        <v>52</v>
      </c>
      <c r="N616" s="8" t="s">
        <v>1678</v>
      </c>
      <c r="O616" s="8" t="s">
        <v>311</v>
      </c>
      <c r="P616" s="8" t="s">
        <v>2337</v>
      </c>
      <c r="Q616" s="13" t="s">
        <v>2338</v>
      </c>
      <c r="R616" s="8" t="s">
        <v>2339</v>
      </c>
      <c r="S616" s="3">
        <v>1167</v>
      </c>
      <c r="T616" s="3">
        <v>1</v>
      </c>
      <c r="U616" s="14" t="str">
        <f t="shared" ca="1" si="78"/>
        <v>evergage.com</v>
      </c>
      <c r="V616" s="15" t="str">
        <f t="shared" ca="1" si="79"/>
        <v>domains = domains.concat("evergage.com");</v>
      </c>
      <c r="W616">
        <f>VLOOKUP(C616,'Copy of Pivot Position'!A:C,3,FALSE)</f>
        <v>10</v>
      </c>
      <c r="X616">
        <f>IF(D616="","",COUNTIF($D$1:D615,D616))</f>
        <v>0</v>
      </c>
      <c r="Y616">
        <f>IF(F616="","",COUNTIF($F$1:F616,F616))</f>
        <v>1</v>
      </c>
      <c r="AA616" s="16">
        <f t="shared" si="75"/>
        <v>0.37599999999999989</v>
      </c>
      <c r="AB616" s="16"/>
    </row>
    <row r="617" spans="1:28" ht="13" x14ac:dyDescent="0.15">
      <c r="A617" s="8" t="s">
        <v>438</v>
      </c>
      <c r="B617" s="8" t="s">
        <v>9633</v>
      </c>
      <c r="C617" s="8" t="s">
        <v>304</v>
      </c>
      <c r="D617" s="8" t="s">
        <v>9634</v>
      </c>
      <c r="E617" s="8" t="s">
        <v>9635</v>
      </c>
      <c r="F617" s="12" t="s">
        <v>9636</v>
      </c>
      <c r="G617" s="8" t="s">
        <v>49</v>
      </c>
      <c r="H617" s="3">
        <v>1238</v>
      </c>
      <c r="I617" s="12" t="s">
        <v>9637</v>
      </c>
      <c r="J617" s="13" t="s">
        <v>9638</v>
      </c>
      <c r="K617" s="8" t="s">
        <v>50</v>
      </c>
      <c r="L617" s="8" t="s">
        <v>120</v>
      </c>
      <c r="M617" s="8" t="s">
        <v>2808</v>
      </c>
      <c r="N617" s="8" t="s">
        <v>9639</v>
      </c>
      <c r="O617" s="8" t="s">
        <v>9640</v>
      </c>
      <c r="P617" s="8" t="s">
        <v>9641</v>
      </c>
      <c r="Q617" s="13" t="s">
        <v>9642</v>
      </c>
      <c r="R617" s="8" t="s">
        <v>9643</v>
      </c>
      <c r="S617" s="3">
        <v>668</v>
      </c>
      <c r="T617" s="3">
        <v>2</v>
      </c>
      <c r="V617" s="18"/>
      <c r="W617">
        <f>VLOOKUP(C617,'Copy of Pivot Position'!A:C,3,FALSE)</f>
        <v>9</v>
      </c>
      <c r="X617">
        <f>IF(D617="","",COUNTIF($D$1:D616,D617))</f>
        <v>0</v>
      </c>
      <c r="Y617">
        <f>IF(F617="","",COUNTIF($F$1:F617,F617))</f>
        <v>1</v>
      </c>
      <c r="AA617" s="16">
        <f t="shared" si="75"/>
        <v>0.37599999999999989</v>
      </c>
      <c r="AB617" s="16"/>
    </row>
    <row r="618" spans="1:28" ht="16" x14ac:dyDescent="0.2">
      <c r="A618" s="8" t="s">
        <v>3592</v>
      </c>
      <c r="B618" s="8" t="s">
        <v>3593</v>
      </c>
      <c r="C618" s="8" t="s">
        <v>1568</v>
      </c>
      <c r="D618" s="8" t="s">
        <v>3594</v>
      </c>
      <c r="E618" s="8" t="s">
        <v>3595</v>
      </c>
      <c r="F618" s="12" t="s">
        <v>3324</v>
      </c>
      <c r="G618" s="8" t="s">
        <v>3597</v>
      </c>
      <c r="H618" s="3">
        <v>1241</v>
      </c>
      <c r="I618" s="12" t="s">
        <v>3598</v>
      </c>
      <c r="J618" s="13" t="s">
        <v>3599</v>
      </c>
      <c r="K618" s="8" t="s">
        <v>50</v>
      </c>
      <c r="L618" s="8" t="s">
        <v>51</v>
      </c>
      <c r="M618" s="8" t="s">
        <v>52</v>
      </c>
      <c r="N618" s="8" t="s">
        <v>84</v>
      </c>
      <c r="O618" s="8" t="s">
        <v>85</v>
      </c>
      <c r="P618" s="8" t="s">
        <v>3600</v>
      </c>
      <c r="Q618" s="13" t="s">
        <v>134</v>
      </c>
      <c r="R618" s="8" t="s">
        <v>3602</v>
      </c>
      <c r="S618" s="3">
        <v>1264</v>
      </c>
      <c r="T618" s="3">
        <v>1</v>
      </c>
      <c r="U618" s="14" t="str">
        <f ca="1">IFERROR(__xludf.DUMMYFUNCTION("lower( trim ( (REGEXEXTRACT(D618,""^(?:https?:\/\/)?(?:[^@\n]+@)?(?:www\.)?([^:\/\n]+)""))))"),"jdrf.org")</f>
        <v>jdrf.org</v>
      </c>
      <c r="V618" s="15" t="str">
        <f ca="1">IF(LEN(TRIM(D618))= 0,"",CONCATENATE("domains = domains.concat(", CHAR(34), U618, CHAR(34), ");"))</f>
        <v>domains = domains.concat("jdrf.org");</v>
      </c>
      <c r="W618">
        <f>VLOOKUP(C618,'Copy of Pivot Position'!A:C,3,FALSE)</f>
        <v>10</v>
      </c>
      <c r="X618">
        <f>IF(D618="","",COUNTIF($D$1:D617,D618))</f>
        <v>0</v>
      </c>
      <c r="Y618">
        <f>IF(F618="","",COUNTIF($F$1:F618,F618))</f>
        <v>1</v>
      </c>
      <c r="AA618" s="16">
        <f t="shared" si="75"/>
        <v>0.37200000000000011</v>
      </c>
      <c r="AB618" s="16"/>
    </row>
    <row r="619" spans="1:28" ht="16" x14ac:dyDescent="0.2">
      <c r="A619" s="8" t="s">
        <v>112</v>
      </c>
      <c r="B619" s="8" t="s">
        <v>113</v>
      </c>
      <c r="C619" s="8" t="s">
        <v>114</v>
      </c>
      <c r="D619" s="8" t="s">
        <v>115</v>
      </c>
      <c r="E619" s="8" t="s">
        <v>116</v>
      </c>
      <c r="F619" s="12" t="s">
        <v>117</v>
      </c>
      <c r="G619" s="8" t="s">
        <v>70</v>
      </c>
      <c r="H619" s="3">
        <v>93</v>
      </c>
      <c r="I619" s="12" t="s">
        <v>118</v>
      </c>
      <c r="J619" s="13" t="s">
        <v>119</v>
      </c>
      <c r="K619" s="8" t="s">
        <v>50</v>
      </c>
      <c r="L619" s="8" t="s">
        <v>120</v>
      </c>
      <c r="M619" s="8" t="s">
        <v>52</v>
      </c>
      <c r="N619" s="8" t="s">
        <v>121</v>
      </c>
      <c r="O619" s="8" t="s">
        <v>54</v>
      </c>
      <c r="P619" s="8" t="s">
        <v>122</v>
      </c>
      <c r="Q619" s="13" t="s">
        <v>123</v>
      </c>
      <c r="R619" s="8" t="s">
        <v>124</v>
      </c>
      <c r="S619" s="3">
        <v>1013</v>
      </c>
      <c r="T619" s="3">
        <v>1</v>
      </c>
      <c r="U619" s="14" t="str">
        <f ca="1">IFERROR(__xludf.DUMMYFUNCTION("lower( trim ( (REGEXEXTRACT(D618,""^(?:https?:\/\/)?(?:[^@\n]+@)?(?:www\.)?([^:\/\n]+)""))))"),"jdrf.org")</f>
        <v>jdrf.org</v>
      </c>
      <c r="V619" s="15" t="str">
        <f ca="1">IF(LEN(TRIM(D619))= 0,"",CONCATENATE("domains = domains.concat(", CHAR(34), U619, CHAR(34), ");"))</f>
        <v>domains = domains.concat("jdrf.org");</v>
      </c>
      <c r="W619">
        <f>VLOOKUP(C619,'Copy of Pivot Position'!A:C,3,FALSE)</f>
        <v>10</v>
      </c>
      <c r="X619">
        <f>IF(D619="","",COUNTIF($D$1:D618,D619))</f>
        <v>0</v>
      </c>
      <c r="Y619">
        <f>IF(F619="","",COUNTIF($F$1:F619,F619))</f>
        <v>1</v>
      </c>
      <c r="AA619" s="16">
        <f t="shared" si="75"/>
        <v>0.37199999999999989</v>
      </c>
      <c r="AB619" s="16"/>
    </row>
    <row r="620" spans="1:28" ht="16" x14ac:dyDescent="0.2">
      <c r="A620" s="8" t="s">
        <v>9682</v>
      </c>
      <c r="B620" s="8" t="s">
        <v>9683</v>
      </c>
      <c r="C620" s="8" t="s">
        <v>9684</v>
      </c>
      <c r="D620" s="8" t="s">
        <v>9685</v>
      </c>
      <c r="E620" s="8" t="s">
        <v>9686</v>
      </c>
      <c r="F620" s="12" t="s">
        <v>9615</v>
      </c>
      <c r="G620" s="8" t="s">
        <v>46</v>
      </c>
      <c r="H620" s="3">
        <v>93</v>
      </c>
      <c r="I620" s="12" t="s">
        <v>9687</v>
      </c>
      <c r="J620" s="13" t="s">
        <v>9691</v>
      </c>
      <c r="K620" s="8" t="s">
        <v>50</v>
      </c>
      <c r="L620" s="8" t="s">
        <v>51</v>
      </c>
      <c r="M620" s="8" t="s">
        <v>52</v>
      </c>
      <c r="N620" s="8" t="s">
        <v>234</v>
      </c>
      <c r="O620" s="8" t="s">
        <v>236</v>
      </c>
      <c r="P620" s="8" t="s">
        <v>9692</v>
      </c>
      <c r="Q620" s="13" t="s">
        <v>238</v>
      </c>
      <c r="R620" s="8" t="s">
        <v>9694</v>
      </c>
      <c r="S620" s="3">
        <v>2496</v>
      </c>
      <c r="T620" s="3">
        <v>1</v>
      </c>
      <c r="U620" s="14" t="str">
        <f ca="1">IFERROR(__xludf.DUMMYFUNCTION("lower( trim ( (REGEXEXTRACT(D618,""^(?:https?:\/\/)?(?:[^@\n]+@)?(?:www\.)?([^:\/\n]+)""))))"),"jdrf.org")</f>
        <v>jdrf.org</v>
      </c>
      <c r="V620" s="15" t="str">
        <f ca="1">IF(LEN(TRIM(D620))= 0,"",CONCATENATE("domains = domains.concat(", CHAR(34), U620, CHAR(34), ");"))</f>
        <v>domains = domains.concat("jdrf.org");</v>
      </c>
      <c r="W620">
        <f>VLOOKUP(C620,'Copy of Pivot Position'!A:C,3,FALSE)</f>
        <v>10</v>
      </c>
      <c r="X620">
        <f>IF(D620="","",COUNTIF($D$1:D619,D620))</f>
        <v>0</v>
      </c>
      <c r="Y620">
        <f>IF(F620="","",COUNTIF($F$1:F620,F620))</f>
        <v>1</v>
      </c>
      <c r="AA620" s="16">
        <f t="shared" si="75"/>
        <v>0.37199999999999989</v>
      </c>
      <c r="AB620" s="16"/>
    </row>
    <row r="621" spans="1:28" ht="13" x14ac:dyDescent="0.15">
      <c r="A621" s="8" t="s">
        <v>438</v>
      </c>
      <c r="B621" s="8" t="s">
        <v>9715</v>
      </c>
      <c r="C621" s="8" t="s">
        <v>9716</v>
      </c>
      <c r="D621" s="8" t="s">
        <v>9717</v>
      </c>
      <c r="E621" s="8" t="s">
        <v>9718</v>
      </c>
      <c r="F621" s="12" t="s">
        <v>9719</v>
      </c>
      <c r="G621" s="8" t="s">
        <v>2257</v>
      </c>
      <c r="H621" s="3">
        <v>93</v>
      </c>
      <c r="I621" s="12" t="s">
        <v>9723</v>
      </c>
      <c r="J621" s="13" t="s">
        <v>9726</v>
      </c>
      <c r="K621" s="8" t="s">
        <v>50</v>
      </c>
      <c r="L621" s="8" t="s">
        <v>120</v>
      </c>
      <c r="M621" s="8" t="s">
        <v>52</v>
      </c>
      <c r="N621" s="8" t="s">
        <v>73</v>
      </c>
      <c r="O621" s="8" t="s">
        <v>54</v>
      </c>
      <c r="P621" s="8" t="s">
        <v>9727</v>
      </c>
      <c r="Q621" s="13" t="s">
        <v>555</v>
      </c>
      <c r="R621" s="8" t="s">
        <v>9728</v>
      </c>
      <c r="S621" s="3">
        <v>702</v>
      </c>
      <c r="T621" s="3">
        <v>2</v>
      </c>
      <c r="V621" s="18"/>
      <c r="W621">
        <f>VLOOKUP(C621,'Copy of Pivot Position'!A:C,3,FALSE)</f>
        <v>9</v>
      </c>
      <c r="X621">
        <f>IF(D621="","",COUNTIF($D$1:D620,D621))</f>
        <v>0</v>
      </c>
      <c r="Y621">
        <f>IF(F621="","",COUNTIF($F$1:F621,F621))</f>
        <v>1</v>
      </c>
      <c r="AA621" s="16">
        <f t="shared" si="75"/>
        <v>0.37199999999999989</v>
      </c>
      <c r="AB621" s="16"/>
    </row>
    <row r="622" spans="1:28" ht="16" x14ac:dyDescent="0.2">
      <c r="A622" s="8" t="s">
        <v>5540</v>
      </c>
      <c r="B622" s="8" t="s">
        <v>5541</v>
      </c>
      <c r="C622" s="8" t="s">
        <v>42</v>
      </c>
      <c r="D622" s="8" t="s">
        <v>5542</v>
      </c>
      <c r="E622" s="8" t="s">
        <v>5543</v>
      </c>
      <c r="F622" s="12" t="s">
        <v>5271</v>
      </c>
      <c r="G622" s="8" t="s">
        <v>70</v>
      </c>
      <c r="H622" s="3">
        <v>1252</v>
      </c>
      <c r="I622" s="12" t="s">
        <v>5544</v>
      </c>
      <c r="J622" s="13" t="s">
        <v>5545</v>
      </c>
      <c r="K622" s="8" t="s">
        <v>50</v>
      </c>
      <c r="L622" s="8" t="s">
        <v>120</v>
      </c>
      <c r="M622" s="8" t="s">
        <v>52</v>
      </c>
      <c r="N622" s="8" t="s">
        <v>5546</v>
      </c>
      <c r="O622" s="8" t="s">
        <v>3109</v>
      </c>
      <c r="P622" s="8" t="s">
        <v>5547</v>
      </c>
      <c r="Q622" s="13" t="s">
        <v>5548</v>
      </c>
      <c r="R622" s="8" t="s">
        <v>5549</v>
      </c>
      <c r="S622" s="3">
        <v>1445</v>
      </c>
      <c r="T622" s="3">
        <v>1</v>
      </c>
      <c r="U622" s="14" t="str">
        <f t="shared" ref="U622:U694" ca="1" si="80">IFERROR(__xludf.DUMMYFUNCTION("lower( trim ( (REGEXEXTRACT(D622,""^(?:https?:\/\/)?(?:[^@\n]+@)?(?:www\.)?([^:\/\n]+)""))))"),"comodo.com")</f>
        <v>comodo.com</v>
      </c>
      <c r="V622" s="15" t="str">
        <f t="shared" ref="V622:V694" ca="1" si="81">IF(LEN(TRIM(D622))= 0,"",CONCATENATE("domains = domains.concat(", CHAR(34), U622, CHAR(34), ");"))</f>
        <v>domains = domains.concat("comodo.com");</v>
      </c>
      <c r="W622">
        <f>VLOOKUP(C622,'Copy of Pivot Position'!A:C,3,FALSE)</f>
        <v>10</v>
      </c>
      <c r="X622">
        <f>IF(D622="","",COUNTIF($D$1:D621,D622))</f>
        <v>0</v>
      </c>
      <c r="Y622">
        <f>IF(F622="","",COUNTIF($F$1:F622,F622))</f>
        <v>1</v>
      </c>
      <c r="AA622" s="16">
        <f t="shared" si="75"/>
        <v>0.37200000000000011</v>
      </c>
      <c r="AB622" s="16"/>
    </row>
    <row r="623" spans="1:28" ht="16" x14ac:dyDescent="0.2">
      <c r="A623" s="8" t="s">
        <v>3455</v>
      </c>
      <c r="B623" s="8" t="s">
        <v>9768</v>
      </c>
      <c r="C623" s="8" t="s">
        <v>42</v>
      </c>
      <c r="D623" s="8" t="s">
        <v>9769</v>
      </c>
      <c r="E623" s="8" t="s">
        <v>8456</v>
      </c>
      <c r="F623" s="12" t="s">
        <v>8203</v>
      </c>
      <c r="G623" s="8" t="s">
        <v>46</v>
      </c>
      <c r="H623" s="3">
        <v>1259</v>
      </c>
      <c r="I623" s="12" t="s">
        <v>9773</v>
      </c>
      <c r="J623" s="13" t="s">
        <v>9775</v>
      </c>
      <c r="K623" s="8" t="s">
        <v>50</v>
      </c>
      <c r="L623" s="8" t="s">
        <v>120</v>
      </c>
      <c r="M623" s="8" t="s">
        <v>52</v>
      </c>
      <c r="N623" s="8" t="s">
        <v>1609</v>
      </c>
      <c r="O623" s="8" t="s">
        <v>54</v>
      </c>
      <c r="P623" s="8" t="s">
        <v>8460</v>
      </c>
      <c r="Q623" s="13" t="s">
        <v>1613</v>
      </c>
      <c r="R623" s="8" t="s">
        <v>8461</v>
      </c>
      <c r="S623" s="3">
        <v>2534</v>
      </c>
      <c r="T623" s="3">
        <v>1</v>
      </c>
      <c r="U623" s="14" t="str">
        <f t="shared" ca="1" si="80"/>
        <v>comodo.com</v>
      </c>
      <c r="V623" s="15" t="str">
        <f t="shared" ca="1" si="81"/>
        <v>domains = domains.concat("comodo.com");</v>
      </c>
      <c r="W623">
        <f>VLOOKUP(C623,'Copy of Pivot Position'!A:C,3,FALSE)</f>
        <v>10</v>
      </c>
      <c r="X623">
        <f>IF(D623="","",COUNTIF($D$1:D622,D623))</f>
        <v>0</v>
      </c>
      <c r="Y623">
        <f>IF(F623="","",COUNTIF($F$1:F623,F623))</f>
        <v>1</v>
      </c>
      <c r="AA623" s="16">
        <f t="shared" si="75"/>
        <v>0.3680000000000001</v>
      </c>
      <c r="AB623" s="16"/>
    </row>
    <row r="624" spans="1:28" ht="16" x14ac:dyDescent="0.2">
      <c r="A624" s="8" t="s">
        <v>1696</v>
      </c>
      <c r="B624" s="8" t="s">
        <v>3013</v>
      </c>
      <c r="C624" s="8" t="s">
        <v>42</v>
      </c>
      <c r="D624" s="8" t="s">
        <v>3015</v>
      </c>
      <c r="E624" s="8" t="s">
        <v>3017</v>
      </c>
      <c r="F624" s="12" t="s">
        <v>2753</v>
      </c>
      <c r="G624" s="8" t="s">
        <v>49</v>
      </c>
      <c r="H624" s="3">
        <v>92</v>
      </c>
      <c r="I624" s="12" t="s">
        <v>3024</v>
      </c>
      <c r="J624" s="13" t="s">
        <v>3025</v>
      </c>
      <c r="K624" s="8" t="s">
        <v>50</v>
      </c>
      <c r="L624" s="8" t="s">
        <v>120</v>
      </c>
      <c r="M624" s="8" t="s">
        <v>52</v>
      </c>
      <c r="N624" s="8" t="s">
        <v>193</v>
      </c>
      <c r="O624" s="8" t="s">
        <v>195</v>
      </c>
      <c r="P624" s="8" t="s">
        <v>3026</v>
      </c>
      <c r="Q624" s="13" t="s">
        <v>3027</v>
      </c>
      <c r="R624" s="8" t="s">
        <v>3028</v>
      </c>
      <c r="S624" s="3">
        <v>1217</v>
      </c>
      <c r="T624" s="3">
        <v>1</v>
      </c>
      <c r="U624" s="14" t="str">
        <f t="shared" ca="1" si="80"/>
        <v>comodo.com</v>
      </c>
      <c r="V624" s="15" t="str">
        <f t="shared" ca="1" si="81"/>
        <v>domains = domains.concat("comodo.com");</v>
      </c>
      <c r="W624">
        <f>VLOOKUP(C624,'Copy of Pivot Position'!A:C,3,FALSE)</f>
        <v>10</v>
      </c>
      <c r="X624">
        <f>IF(D624="","",COUNTIF($D$1:D623,D624))</f>
        <v>0</v>
      </c>
      <c r="Y624">
        <f>IF(F624="","",COUNTIF($F$1:F624,F624))</f>
        <v>1</v>
      </c>
      <c r="AA624" s="16">
        <f t="shared" si="75"/>
        <v>0.36799999999999988</v>
      </c>
      <c r="AB624" s="16"/>
    </row>
    <row r="625" spans="1:28" ht="16" x14ac:dyDescent="0.2">
      <c r="A625" s="8" t="s">
        <v>2520</v>
      </c>
      <c r="B625" s="8" t="s">
        <v>5521</v>
      </c>
      <c r="C625" s="8" t="s">
        <v>42</v>
      </c>
      <c r="D625" s="8" t="s">
        <v>5522</v>
      </c>
      <c r="E625" s="8" t="s">
        <v>5523</v>
      </c>
      <c r="F625" s="12" t="s">
        <v>5264</v>
      </c>
      <c r="G625" s="8" t="s">
        <v>46</v>
      </c>
      <c r="H625" s="3">
        <v>92</v>
      </c>
      <c r="I625" s="12" t="s">
        <v>5525</v>
      </c>
      <c r="J625" s="13" t="s">
        <v>5526</v>
      </c>
      <c r="K625" s="8" t="s">
        <v>50</v>
      </c>
      <c r="L625" s="8" t="s">
        <v>51</v>
      </c>
      <c r="M625" s="8" t="s">
        <v>52</v>
      </c>
      <c r="N625" s="8" t="s">
        <v>769</v>
      </c>
      <c r="O625" s="8" t="s">
        <v>770</v>
      </c>
      <c r="P625" s="8" t="s">
        <v>5527</v>
      </c>
      <c r="Q625" s="13" t="s">
        <v>2038</v>
      </c>
      <c r="R625" s="8" t="s">
        <v>222</v>
      </c>
      <c r="S625" s="3">
        <v>1443</v>
      </c>
      <c r="T625" s="3">
        <v>1</v>
      </c>
      <c r="U625" s="14" t="str">
        <f t="shared" ca="1" si="80"/>
        <v>comodo.com</v>
      </c>
      <c r="V625" s="15" t="str">
        <f t="shared" ca="1" si="81"/>
        <v>domains = domains.concat("comodo.com");</v>
      </c>
      <c r="W625">
        <f>VLOOKUP(C625,'Copy of Pivot Position'!A:C,3,FALSE)</f>
        <v>10</v>
      </c>
      <c r="X625">
        <f>IF(D625="","",COUNTIF($D$1:D624,D625))</f>
        <v>0</v>
      </c>
      <c r="Y625">
        <f>IF(F625="","",COUNTIF($F$1:F625,F625))</f>
        <v>1</v>
      </c>
      <c r="AA625" s="16">
        <f t="shared" si="75"/>
        <v>0.36799999999999988</v>
      </c>
      <c r="AB625" s="16"/>
    </row>
    <row r="626" spans="1:28" ht="16" x14ac:dyDescent="0.2">
      <c r="A626" s="8" t="s">
        <v>4156</v>
      </c>
      <c r="B626" s="8" t="s">
        <v>5602</v>
      </c>
      <c r="C626" s="8" t="s">
        <v>42</v>
      </c>
      <c r="D626" s="8" t="s">
        <v>5603</v>
      </c>
      <c r="E626" s="8" t="s">
        <v>5604</v>
      </c>
      <c r="F626" s="12" t="s">
        <v>5278</v>
      </c>
      <c r="G626" s="8" t="s">
        <v>384</v>
      </c>
      <c r="H626" s="3">
        <v>92</v>
      </c>
      <c r="I626" s="12" t="s">
        <v>5606</v>
      </c>
      <c r="J626" s="13" t="s">
        <v>5607</v>
      </c>
      <c r="K626" s="8" t="s">
        <v>50</v>
      </c>
      <c r="L626" s="8" t="s">
        <v>120</v>
      </c>
      <c r="M626" s="8" t="s">
        <v>52</v>
      </c>
      <c r="N626" s="8" t="s">
        <v>392</v>
      </c>
      <c r="O626" s="8" t="s">
        <v>3277</v>
      </c>
      <c r="P626" s="8" t="s">
        <v>5608</v>
      </c>
      <c r="Q626" s="13" t="s">
        <v>591</v>
      </c>
      <c r="R626" s="8" t="s">
        <v>5609</v>
      </c>
      <c r="S626" s="3">
        <v>1450</v>
      </c>
      <c r="T626" s="3">
        <v>1</v>
      </c>
      <c r="U626" s="14" t="str">
        <f t="shared" ca="1" si="80"/>
        <v>comodo.com</v>
      </c>
      <c r="V626" s="15" t="str">
        <f t="shared" ca="1" si="81"/>
        <v>domains = domains.concat("comodo.com");</v>
      </c>
      <c r="W626">
        <f>VLOOKUP(C626,'Copy of Pivot Position'!A:C,3,FALSE)</f>
        <v>10</v>
      </c>
      <c r="X626">
        <f>IF(D626="","",COUNTIF($D$1:D625,D626))</f>
        <v>0</v>
      </c>
      <c r="Y626">
        <f>IF(F626="","",COUNTIF($F$1:F626,F626))</f>
        <v>1</v>
      </c>
      <c r="AA626" s="16">
        <f t="shared" si="75"/>
        <v>0.36799999999999988</v>
      </c>
      <c r="AB626" s="16"/>
    </row>
    <row r="627" spans="1:28" ht="16" x14ac:dyDescent="0.2">
      <c r="A627" s="8" t="s">
        <v>3269</v>
      </c>
      <c r="B627" s="8" t="s">
        <v>3270</v>
      </c>
      <c r="C627" s="8" t="s">
        <v>42</v>
      </c>
      <c r="D627" s="8" t="s">
        <v>3271</v>
      </c>
      <c r="E627" s="12" t="s">
        <v>3272</v>
      </c>
      <c r="F627" s="12" t="s">
        <v>3049</v>
      </c>
      <c r="G627" s="8" t="s">
        <v>2257</v>
      </c>
      <c r="H627" s="3">
        <v>91</v>
      </c>
      <c r="I627" s="12" t="s">
        <v>3274</v>
      </c>
      <c r="J627" s="13" t="s">
        <v>3275</v>
      </c>
      <c r="K627" s="8" t="s">
        <v>50</v>
      </c>
      <c r="L627" s="8" t="s">
        <v>51</v>
      </c>
      <c r="M627" s="8" t="s">
        <v>52</v>
      </c>
      <c r="N627" s="8" t="s">
        <v>3276</v>
      </c>
      <c r="O627" s="8" t="s">
        <v>3277</v>
      </c>
      <c r="P627" s="8" t="s">
        <v>3278</v>
      </c>
      <c r="Q627" s="13" t="s">
        <v>3279</v>
      </c>
      <c r="R627" s="8" t="s">
        <v>3280</v>
      </c>
      <c r="S627" s="3">
        <v>1239</v>
      </c>
      <c r="T627" s="3">
        <v>1</v>
      </c>
      <c r="U627" s="14" t="str">
        <f t="shared" ca="1" si="80"/>
        <v>comodo.com</v>
      </c>
      <c r="V627" s="15" t="str">
        <f t="shared" ca="1" si="81"/>
        <v>domains = domains.concat("comodo.com");</v>
      </c>
      <c r="W627">
        <f>VLOOKUP(C627,'Copy of Pivot Position'!A:C,3,FALSE)</f>
        <v>10</v>
      </c>
      <c r="X627">
        <f>IF(D627="","",COUNTIF($D$1:D626,D627))</f>
        <v>0</v>
      </c>
      <c r="Y627">
        <f>IF(F627="","",COUNTIF($F$1:F627,F627))</f>
        <v>1</v>
      </c>
      <c r="AA627" s="16">
        <f t="shared" si="75"/>
        <v>0.3660000000000001</v>
      </c>
      <c r="AB627" s="16"/>
    </row>
    <row r="628" spans="1:28" ht="16" x14ac:dyDescent="0.2">
      <c r="A628" s="8" t="s">
        <v>4195</v>
      </c>
      <c r="B628" s="8" t="s">
        <v>4196</v>
      </c>
      <c r="C628" s="8" t="s">
        <v>42</v>
      </c>
      <c r="D628" s="8" t="s">
        <v>4197</v>
      </c>
      <c r="E628" s="8" t="s">
        <v>4198</v>
      </c>
      <c r="F628" s="12" t="s">
        <v>3893</v>
      </c>
      <c r="G628" s="8" t="s">
        <v>49</v>
      </c>
      <c r="H628" s="3">
        <v>1271</v>
      </c>
      <c r="I628" s="12" t="s">
        <v>4202</v>
      </c>
      <c r="J628" s="13" t="s">
        <v>4204</v>
      </c>
      <c r="K628" s="8" t="s">
        <v>50</v>
      </c>
      <c r="L628" s="8" t="s">
        <v>51</v>
      </c>
      <c r="M628" s="8" t="s">
        <v>52</v>
      </c>
      <c r="N628" s="8" t="s">
        <v>174</v>
      </c>
      <c r="O628" s="8" t="s">
        <v>175</v>
      </c>
      <c r="P628" s="8" t="s">
        <v>4208</v>
      </c>
      <c r="Q628" s="13" t="s">
        <v>4209</v>
      </c>
      <c r="R628" s="8" t="s">
        <v>4210</v>
      </c>
      <c r="S628" s="3">
        <v>1314</v>
      </c>
      <c r="T628" s="3">
        <v>1</v>
      </c>
      <c r="U628" s="14" t="str">
        <f t="shared" ca="1" si="80"/>
        <v>comodo.com</v>
      </c>
      <c r="V628" s="15" t="str">
        <f t="shared" ca="1" si="81"/>
        <v>domains = domains.concat("comodo.com");</v>
      </c>
      <c r="W628">
        <f>VLOOKUP(C628,'Copy of Pivot Position'!A:C,3,FALSE)</f>
        <v>10</v>
      </c>
      <c r="X628">
        <f>IF(D628="","",COUNTIF($D$1:D627,D628))</f>
        <v>0</v>
      </c>
      <c r="Y628">
        <f>IF(F628="","",COUNTIF($F$1:F628,F628))</f>
        <v>1</v>
      </c>
      <c r="AA628" s="16">
        <f t="shared" si="75"/>
        <v>0.3640000000000001</v>
      </c>
      <c r="AB628" s="16"/>
    </row>
    <row r="629" spans="1:28" ht="16" x14ac:dyDescent="0.2">
      <c r="A629" s="8" t="s">
        <v>489</v>
      </c>
      <c r="B629" s="8" t="s">
        <v>9770</v>
      </c>
      <c r="C629" s="8" t="s">
        <v>42</v>
      </c>
      <c r="D629" s="8" t="s">
        <v>9771</v>
      </c>
      <c r="E629" s="8" t="s">
        <v>9772</v>
      </c>
      <c r="F629" s="12" t="s">
        <v>9078</v>
      </c>
      <c r="G629" s="8" t="s">
        <v>49</v>
      </c>
      <c r="H629" s="3">
        <v>1285</v>
      </c>
      <c r="I629" s="12" t="s">
        <v>9776</v>
      </c>
      <c r="J629" s="13" t="s">
        <v>9777</v>
      </c>
      <c r="K629" s="8" t="s">
        <v>50</v>
      </c>
      <c r="L629" s="8" t="s">
        <v>51</v>
      </c>
      <c r="M629" s="8" t="s">
        <v>52</v>
      </c>
      <c r="N629" s="8" t="s">
        <v>73</v>
      </c>
      <c r="O629" s="8" t="s">
        <v>369</v>
      </c>
      <c r="P629" s="8" t="s">
        <v>9778</v>
      </c>
      <c r="Q629" s="13" t="s">
        <v>9779</v>
      </c>
      <c r="R629" s="8" t="s">
        <v>9780</v>
      </c>
      <c r="S629" s="3">
        <v>2399</v>
      </c>
      <c r="T629" s="3">
        <v>1</v>
      </c>
      <c r="U629" s="14" t="str">
        <f t="shared" ca="1" si="80"/>
        <v>comodo.com</v>
      </c>
      <c r="V629" s="15" t="str">
        <f t="shared" ca="1" si="81"/>
        <v>domains = domains.concat("comodo.com");</v>
      </c>
      <c r="W629">
        <f>VLOOKUP(C629,'Copy of Pivot Position'!A:C,3,FALSE)</f>
        <v>10</v>
      </c>
      <c r="X629">
        <f>IF(D629="","",COUNTIF($D$1:D628,D629))</f>
        <v>0</v>
      </c>
      <c r="Y629">
        <f>IF(F629="","",COUNTIF($F$1:F629,F629))</f>
        <v>1</v>
      </c>
      <c r="AA629" s="16">
        <f t="shared" si="75"/>
        <v>0.3640000000000001</v>
      </c>
      <c r="AB629" s="16"/>
    </row>
    <row r="630" spans="1:28" ht="16" x14ac:dyDescent="0.2">
      <c r="A630" s="8" t="s">
        <v>563</v>
      </c>
      <c r="B630" s="8" t="s">
        <v>9886</v>
      </c>
      <c r="C630" s="8" t="s">
        <v>42</v>
      </c>
      <c r="D630" s="8" t="s">
        <v>9887</v>
      </c>
      <c r="E630" s="8" t="s">
        <v>9888</v>
      </c>
      <c r="F630" s="12" t="s">
        <v>9357</v>
      </c>
      <c r="G630" s="8" t="s">
        <v>49</v>
      </c>
      <c r="H630" s="3">
        <v>1322</v>
      </c>
      <c r="I630" s="12" t="s">
        <v>9893</v>
      </c>
      <c r="J630" s="13" t="s">
        <v>9895</v>
      </c>
      <c r="K630" s="8" t="s">
        <v>50</v>
      </c>
      <c r="L630" s="8" t="s">
        <v>120</v>
      </c>
      <c r="M630" s="8" t="s">
        <v>52</v>
      </c>
      <c r="N630" s="8" t="s">
        <v>73</v>
      </c>
      <c r="O630" s="8" t="s">
        <v>54</v>
      </c>
      <c r="P630" s="8" t="s">
        <v>3379</v>
      </c>
      <c r="Q630" s="13" t="s">
        <v>75</v>
      </c>
      <c r="R630" s="8" t="s">
        <v>9896</v>
      </c>
      <c r="S630" s="3">
        <v>2452</v>
      </c>
      <c r="T630" s="3">
        <v>1</v>
      </c>
      <c r="U630" s="14" t="str">
        <f t="shared" ca="1" si="80"/>
        <v>comodo.com</v>
      </c>
      <c r="V630" s="15" t="str">
        <f t="shared" ca="1" si="81"/>
        <v>domains = domains.concat("comodo.com");</v>
      </c>
      <c r="W630">
        <f>VLOOKUP(C630,'Copy of Pivot Position'!A:C,3,FALSE)</f>
        <v>10</v>
      </c>
      <c r="X630">
        <f>IF(D630="","",COUNTIF($D$1:D629,D630))</f>
        <v>0</v>
      </c>
      <c r="Y630">
        <f>IF(F630="","",COUNTIF($F$1:F630,F630))</f>
        <v>1</v>
      </c>
      <c r="AA630" s="16">
        <f t="shared" si="75"/>
        <v>0.3600000000000001</v>
      </c>
      <c r="AB630" s="16"/>
    </row>
    <row r="631" spans="1:28" ht="16" x14ac:dyDescent="0.2">
      <c r="A631" s="8" t="s">
        <v>9907</v>
      </c>
      <c r="B631" s="8" t="s">
        <v>9909</v>
      </c>
      <c r="C631" s="8" t="s">
        <v>304</v>
      </c>
      <c r="D631" s="8" t="s">
        <v>9912</v>
      </c>
      <c r="E631" s="8" t="s">
        <v>9914</v>
      </c>
      <c r="F631" s="12" t="s">
        <v>9915</v>
      </c>
      <c r="G631" s="8" t="s">
        <v>49</v>
      </c>
      <c r="H631" s="3">
        <v>1322</v>
      </c>
      <c r="I631" s="12" t="s">
        <v>9917</v>
      </c>
      <c r="J631" s="13" t="s">
        <v>9918</v>
      </c>
      <c r="K631" s="8" t="s">
        <v>50</v>
      </c>
      <c r="L631" s="8" t="s">
        <v>51</v>
      </c>
      <c r="M631" s="8" t="s">
        <v>52</v>
      </c>
      <c r="N631" s="8" t="s">
        <v>518</v>
      </c>
      <c r="O631" s="8" t="s">
        <v>369</v>
      </c>
      <c r="P631" s="8" t="s">
        <v>9921</v>
      </c>
      <c r="Q631" s="13" t="s">
        <v>464</v>
      </c>
      <c r="R631" s="8" t="s">
        <v>9922</v>
      </c>
      <c r="S631" s="3">
        <v>455</v>
      </c>
      <c r="T631" s="3">
        <v>2</v>
      </c>
      <c r="U631" s="14" t="str">
        <f t="shared" ca="1" si="80"/>
        <v>comodo.com</v>
      </c>
      <c r="V631" s="15" t="str">
        <f t="shared" ca="1" si="81"/>
        <v>domains = domains.concat("comodo.com");</v>
      </c>
      <c r="W631">
        <f>VLOOKUP(C631,'Copy of Pivot Position'!A:C,3,FALSE)</f>
        <v>9</v>
      </c>
      <c r="X631">
        <f>IF(D631="","",COUNTIF($D$1:D630,D631))</f>
        <v>0</v>
      </c>
      <c r="Y631">
        <f>IF(F631="","",COUNTIF($F$1:F631,F631))</f>
        <v>1</v>
      </c>
      <c r="AA631" s="16">
        <f t="shared" si="75"/>
        <v>0.3600000000000001</v>
      </c>
      <c r="AB631" s="16"/>
    </row>
    <row r="632" spans="1:28" ht="16" x14ac:dyDescent="0.2">
      <c r="A632" s="8" t="s">
        <v>3812</v>
      </c>
      <c r="B632" s="8" t="s">
        <v>4701</v>
      </c>
      <c r="C632" s="8" t="s">
        <v>42</v>
      </c>
      <c r="D632" s="8" t="s">
        <v>4702</v>
      </c>
      <c r="E632" s="8" t="s">
        <v>4703</v>
      </c>
      <c r="F632" s="12" t="s">
        <v>4396</v>
      </c>
      <c r="G632" s="8" t="s">
        <v>4705</v>
      </c>
      <c r="H632" s="3">
        <v>1309</v>
      </c>
      <c r="I632" s="12" t="s">
        <v>4706</v>
      </c>
      <c r="J632" s="13" t="s">
        <v>4707</v>
      </c>
      <c r="K632" s="8" t="s">
        <v>50</v>
      </c>
      <c r="L632" s="8" t="s">
        <v>120</v>
      </c>
      <c r="M632" s="8" t="s">
        <v>52</v>
      </c>
      <c r="N632" s="8" t="s">
        <v>174</v>
      </c>
      <c r="O632" s="8" t="s">
        <v>175</v>
      </c>
      <c r="P632" s="8" t="s">
        <v>4708</v>
      </c>
      <c r="Q632" s="13" t="s">
        <v>417</v>
      </c>
      <c r="R632" s="8" t="s">
        <v>4709</v>
      </c>
      <c r="S632" s="3">
        <v>1356</v>
      </c>
      <c r="T632" s="3">
        <v>1</v>
      </c>
      <c r="U632" s="14" t="str">
        <f t="shared" ca="1" si="80"/>
        <v>comodo.com</v>
      </c>
      <c r="V632" s="15" t="str">
        <f t="shared" ca="1" si="81"/>
        <v>domains = domains.concat("comodo.com");</v>
      </c>
      <c r="W632">
        <f>VLOOKUP(C632,'Copy of Pivot Position'!A:C,3,FALSE)</f>
        <v>10</v>
      </c>
      <c r="X632">
        <f>IF(D632="","",COUNTIF($D$1:D631,D632))</f>
        <v>0</v>
      </c>
      <c r="Y632">
        <f>IF(F632="","",COUNTIF($F$1:F632,F632))</f>
        <v>1</v>
      </c>
      <c r="AA632" s="16">
        <f t="shared" si="75"/>
        <v>0.3620000000000001</v>
      </c>
      <c r="AB632" s="16"/>
    </row>
    <row r="633" spans="1:28" ht="16" x14ac:dyDescent="0.2">
      <c r="A633" s="8" t="s">
        <v>136</v>
      </c>
      <c r="B633" s="8" t="s">
        <v>9943</v>
      </c>
      <c r="C633" s="8" t="s">
        <v>304</v>
      </c>
      <c r="D633" s="8" t="s">
        <v>9944</v>
      </c>
      <c r="E633" s="8" t="s">
        <v>9888</v>
      </c>
      <c r="F633" s="12" t="s">
        <v>9357</v>
      </c>
      <c r="G633" s="8" t="s">
        <v>49</v>
      </c>
      <c r="H633" s="3">
        <v>1323</v>
      </c>
      <c r="I633" s="12" t="s">
        <v>9946</v>
      </c>
      <c r="J633" s="13" t="s">
        <v>9948</v>
      </c>
      <c r="K633" s="8" t="s">
        <v>50</v>
      </c>
      <c r="L633" s="8" t="s">
        <v>120</v>
      </c>
      <c r="M633" s="8" t="s">
        <v>52</v>
      </c>
      <c r="N633" s="8" t="s">
        <v>73</v>
      </c>
      <c r="O633" s="8" t="s">
        <v>54</v>
      </c>
      <c r="P633" s="8" t="s">
        <v>3379</v>
      </c>
      <c r="Q633" s="13" t="s">
        <v>75</v>
      </c>
      <c r="R633" s="8" t="s">
        <v>9896</v>
      </c>
      <c r="S633" s="3">
        <v>530</v>
      </c>
      <c r="T633" s="3">
        <v>2</v>
      </c>
      <c r="U633" s="14" t="str">
        <f t="shared" ca="1" si="80"/>
        <v>comodo.com</v>
      </c>
      <c r="V633" s="15" t="str">
        <f t="shared" ca="1" si="81"/>
        <v>domains = domains.concat("comodo.com");</v>
      </c>
      <c r="W633">
        <f>VLOOKUP(C633,'Copy of Pivot Position'!A:C,3,FALSE)</f>
        <v>9</v>
      </c>
      <c r="X633">
        <f>IF(D633="","",COUNTIF($D$1:D632,D633))</f>
        <v>0</v>
      </c>
      <c r="Y633">
        <f>IF(F633="","",COUNTIF($F$1:F633,F633))</f>
        <v>2</v>
      </c>
      <c r="Z633" s="3">
        <v>0</v>
      </c>
      <c r="AA633" s="16">
        <f t="shared" si="75"/>
        <v>0.3580000000000001</v>
      </c>
      <c r="AB633" s="16"/>
    </row>
    <row r="634" spans="1:28" ht="16" x14ac:dyDescent="0.2">
      <c r="A634" s="8" t="s">
        <v>5826</v>
      </c>
      <c r="B634" s="8" t="s">
        <v>5827</v>
      </c>
      <c r="C634" s="8" t="s">
        <v>42</v>
      </c>
      <c r="D634" s="8" t="s">
        <v>5828</v>
      </c>
      <c r="E634" s="8" t="s">
        <v>5829</v>
      </c>
      <c r="F634" s="12" t="s">
        <v>5427</v>
      </c>
      <c r="G634" s="8" t="s">
        <v>2158</v>
      </c>
      <c r="H634" s="3">
        <v>88</v>
      </c>
      <c r="I634" s="12" t="s">
        <v>5831</v>
      </c>
      <c r="J634" s="13" t="s">
        <v>5832</v>
      </c>
      <c r="K634" s="8" t="s">
        <v>50</v>
      </c>
      <c r="L634" s="8" t="s">
        <v>120</v>
      </c>
      <c r="M634" s="8" t="s">
        <v>52</v>
      </c>
      <c r="N634" s="8" t="s">
        <v>5833</v>
      </c>
      <c r="O634" s="8" t="s">
        <v>781</v>
      </c>
      <c r="P634" s="8" t="s">
        <v>5834</v>
      </c>
      <c r="Q634" s="13" t="s">
        <v>5786</v>
      </c>
      <c r="R634" s="8" t="s">
        <v>5835</v>
      </c>
      <c r="S634" s="3">
        <v>1470</v>
      </c>
      <c r="T634" s="3">
        <v>1</v>
      </c>
      <c r="U634" s="14" t="str">
        <f t="shared" ca="1" si="80"/>
        <v>comodo.com</v>
      </c>
      <c r="V634" s="15" t="str">
        <f t="shared" ca="1" si="81"/>
        <v>domains = domains.concat("comodo.com");</v>
      </c>
      <c r="W634">
        <f>VLOOKUP(C634,'Copy of Pivot Position'!A:C,3,FALSE)</f>
        <v>10</v>
      </c>
      <c r="X634">
        <f>IF(D634="","",COUNTIF($D$1:D633,D634))</f>
        <v>0</v>
      </c>
      <c r="Y634">
        <f>IF(F634="","",COUNTIF($F$1:F634,F634))</f>
        <v>1</v>
      </c>
      <c r="AA634" s="16">
        <f t="shared" si="75"/>
        <v>0.35599999999999987</v>
      </c>
      <c r="AB634" s="16"/>
    </row>
    <row r="635" spans="1:28" ht="16" x14ac:dyDescent="0.2">
      <c r="A635" s="8" t="s">
        <v>89</v>
      </c>
      <c r="B635" s="8" t="s">
        <v>6160</v>
      </c>
      <c r="C635" s="8" t="s">
        <v>42</v>
      </c>
      <c r="D635" s="8" t="s">
        <v>6161</v>
      </c>
      <c r="E635" s="8" t="s">
        <v>6162</v>
      </c>
      <c r="F635" s="12" t="s">
        <v>5731</v>
      </c>
      <c r="G635" s="8" t="s">
        <v>434</v>
      </c>
      <c r="H635" s="3">
        <v>88</v>
      </c>
      <c r="I635" s="12" t="s">
        <v>6164</v>
      </c>
      <c r="J635" s="13" t="s">
        <v>6165</v>
      </c>
      <c r="K635" s="8" t="s">
        <v>50</v>
      </c>
      <c r="L635" s="8" t="s">
        <v>120</v>
      </c>
      <c r="M635" s="8" t="s">
        <v>52</v>
      </c>
      <c r="N635" s="8" t="s">
        <v>84</v>
      </c>
      <c r="O635" s="8" t="s">
        <v>85</v>
      </c>
      <c r="P635" s="8" t="s">
        <v>6170</v>
      </c>
      <c r="Q635" s="13" t="s">
        <v>4502</v>
      </c>
      <c r="R635" s="8" t="s">
        <v>6171</v>
      </c>
      <c r="S635" s="3">
        <v>1501</v>
      </c>
      <c r="T635" s="3">
        <v>1</v>
      </c>
      <c r="U635" s="14" t="str">
        <f t="shared" ca="1" si="80"/>
        <v>comodo.com</v>
      </c>
      <c r="V635" s="15" t="str">
        <f t="shared" ca="1" si="81"/>
        <v>domains = domains.concat("comodo.com");</v>
      </c>
      <c r="W635">
        <f>VLOOKUP(C635,'Copy of Pivot Position'!A:C,3,FALSE)</f>
        <v>10</v>
      </c>
      <c r="X635">
        <f>IF(D635="","",COUNTIF($D$1:D634,D635))</f>
        <v>0</v>
      </c>
      <c r="Y635">
        <f>IF(F635="","",COUNTIF($F$1:F635,F635))</f>
        <v>1</v>
      </c>
      <c r="AA635" s="16">
        <f t="shared" si="75"/>
        <v>0.35599999999999987</v>
      </c>
      <c r="AB635" s="16"/>
    </row>
    <row r="636" spans="1:28" ht="16" x14ac:dyDescent="0.2">
      <c r="A636" s="8" t="s">
        <v>6301</v>
      </c>
      <c r="B636" s="8" t="s">
        <v>6302</v>
      </c>
      <c r="C636" s="8" t="s">
        <v>42</v>
      </c>
      <c r="D636" s="8" t="s">
        <v>6303</v>
      </c>
      <c r="E636" s="8" t="s">
        <v>6304</v>
      </c>
      <c r="F636" s="12" t="s">
        <v>5889</v>
      </c>
      <c r="G636" s="8" t="s">
        <v>3819</v>
      </c>
      <c r="H636" s="3">
        <v>88</v>
      </c>
      <c r="I636" s="12" t="s">
        <v>6305</v>
      </c>
      <c r="J636" s="13" t="s">
        <v>6306</v>
      </c>
      <c r="K636" s="8" t="s">
        <v>50</v>
      </c>
      <c r="L636" s="8" t="s">
        <v>51</v>
      </c>
      <c r="M636" s="8" t="s">
        <v>52</v>
      </c>
      <c r="N636" s="8" t="s">
        <v>84</v>
      </c>
      <c r="O636" s="8" t="s">
        <v>84</v>
      </c>
      <c r="P636" s="8" t="s">
        <v>6308</v>
      </c>
      <c r="Q636" s="13" t="s">
        <v>4275</v>
      </c>
      <c r="R636" s="8" t="s">
        <v>6309</v>
      </c>
      <c r="S636" s="3">
        <v>1514</v>
      </c>
      <c r="T636" s="3">
        <v>1</v>
      </c>
      <c r="U636" s="14" t="str">
        <f t="shared" ca="1" si="80"/>
        <v>comodo.com</v>
      </c>
      <c r="V636" s="15" t="str">
        <f t="shared" ca="1" si="81"/>
        <v>domains = domains.concat("comodo.com");</v>
      </c>
      <c r="W636">
        <f>VLOOKUP(C636,'Copy of Pivot Position'!A:C,3,FALSE)</f>
        <v>10</v>
      </c>
      <c r="X636">
        <f>IF(D636="","",COUNTIF($D$1:D635,D636))</f>
        <v>0</v>
      </c>
      <c r="Y636">
        <f>IF(F636="","",COUNTIF($F$1:F636,F636))</f>
        <v>1</v>
      </c>
      <c r="AA636" s="16">
        <f t="shared" si="75"/>
        <v>0.35599999999999987</v>
      </c>
      <c r="AB636" s="16"/>
    </row>
    <row r="637" spans="1:28" ht="16" x14ac:dyDescent="0.2">
      <c r="A637" s="8" t="s">
        <v>9968</v>
      </c>
      <c r="B637" s="8" t="s">
        <v>872</v>
      </c>
      <c r="C637" s="8" t="s">
        <v>42</v>
      </c>
      <c r="D637" s="8" t="s">
        <v>9969</v>
      </c>
      <c r="E637" s="8" t="s">
        <v>9970</v>
      </c>
      <c r="F637" s="12" t="s">
        <v>9958</v>
      </c>
      <c r="G637" s="8" t="s">
        <v>46</v>
      </c>
      <c r="H637" s="3">
        <v>88</v>
      </c>
      <c r="I637" s="12" t="s">
        <v>9971</v>
      </c>
      <c r="J637" s="13" t="s">
        <v>9972</v>
      </c>
      <c r="K637" s="8" t="s">
        <v>50</v>
      </c>
      <c r="L637" s="8" t="s">
        <v>120</v>
      </c>
      <c r="M637" s="8" t="s">
        <v>52</v>
      </c>
      <c r="N637" s="8" t="s">
        <v>7503</v>
      </c>
      <c r="O637" s="8" t="s">
        <v>54</v>
      </c>
      <c r="P637" s="8" t="s">
        <v>9973</v>
      </c>
      <c r="Q637" s="13" t="s">
        <v>7505</v>
      </c>
      <c r="R637" s="8" t="s">
        <v>222</v>
      </c>
      <c r="S637" s="3">
        <v>2563</v>
      </c>
      <c r="T637" s="3">
        <v>1</v>
      </c>
      <c r="U637" s="14" t="str">
        <f t="shared" ca="1" si="80"/>
        <v>comodo.com</v>
      </c>
      <c r="V637" s="15" t="str">
        <f t="shared" ca="1" si="81"/>
        <v>domains = domains.concat("comodo.com");</v>
      </c>
      <c r="W637">
        <f>VLOOKUP(C637,'Copy of Pivot Position'!A:C,3,FALSE)</f>
        <v>10</v>
      </c>
      <c r="X637">
        <f>IF(D637="","",COUNTIF($D$1:D636,D637))</f>
        <v>0</v>
      </c>
      <c r="Y637">
        <f>IF(F637="","",COUNTIF($F$1:F637,F637))</f>
        <v>1</v>
      </c>
      <c r="AA637" s="16">
        <f t="shared" si="75"/>
        <v>0.35599999999999987</v>
      </c>
      <c r="AB637" s="16"/>
    </row>
    <row r="638" spans="1:28" ht="16" x14ac:dyDescent="0.2">
      <c r="A638" s="8" t="s">
        <v>3812</v>
      </c>
      <c r="B638" s="8" t="s">
        <v>6779</v>
      </c>
      <c r="C638" s="8" t="s">
        <v>2198</v>
      </c>
      <c r="D638" s="8" t="s">
        <v>9974</v>
      </c>
      <c r="E638" s="8" t="s">
        <v>9975</v>
      </c>
      <c r="F638" s="12" t="s">
        <v>9976</v>
      </c>
      <c r="G638" s="8" t="s">
        <v>70</v>
      </c>
      <c r="H638" s="3">
        <v>88</v>
      </c>
      <c r="I638" s="12" t="s">
        <v>9977</v>
      </c>
      <c r="J638" s="13" t="s">
        <v>9978</v>
      </c>
      <c r="K638" s="8" t="s">
        <v>50</v>
      </c>
      <c r="L638" s="8" t="s">
        <v>51</v>
      </c>
      <c r="M638" s="8" t="s">
        <v>52</v>
      </c>
      <c r="N638" s="8" t="s">
        <v>5780</v>
      </c>
      <c r="O638" s="8" t="s">
        <v>2584</v>
      </c>
      <c r="P638" s="8" t="s">
        <v>9979</v>
      </c>
      <c r="Q638" s="13" t="s">
        <v>9980</v>
      </c>
      <c r="R638" s="8" t="s">
        <v>9981</v>
      </c>
      <c r="S638" s="3">
        <v>2570</v>
      </c>
      <c r="T638" s="3">
        <v>1</v>
      </c>
      <c r="U638" s="14" t="str">
        <f t="shared" ca="1" si="80"/>
        <v>comodo.com</v>
      </c>
      <c r="V638" s="15" t="str">
        <f t="shared" ca="1" si="81"/>
        <v>domains = domains.concat("comodo.com");</v>
      </c>
      <c r="W638">
        <f>VLOOKUP(C638,'Copy of Pivot Position'!A:C,3,FALSE)</f>
        <v>10</v>
      </c>
      <c r="X638">
        <f>IF(D638="","",COUNTIF($D$1:D637,D638))</f>
        <v>0</v>
      </c>
      <c r="Y638">
        <f>IF(F638="","",COUNTIF($F$1:F638,F638))</f>
        <v>1</v>
      </c>
      <c r="AA638" s="16">
        <f t="shared" si="75"/>
        <v>0.35599999999999987</v>
      </c>
      <c r="AB638" s="16"/>
    </row>
    <row r="639" spans="1:28" ht="16" x14ac:dyDescent="0.2">
      <c r="A639" s="8" t="s">
        <v>476</v>
      </c>
      <c r="B639" s="8" t="s">
        <v>9988</v>
      </c>
      <c r="C639" s="8" t="s">
        <v>304</v>
      </c>
      <c r="D639" s="8" t="s">
        <v>9989</v>
      </c>
      <c r="E639" s="8" t="s">
        <v>9990</v>
      </c>
      <c r="F639" s="12" t="s">
        <v>9991</v>
      </c>
      <c r="G639" s="8" t="s">
        <v>70</v>
      </c>
      <c r="H639" s="3">
        <v>88</v>
      </c>
      <c r="I639" s="12" t="s">
        <v>9992</v>
      </c>
      <c r="J639" s="13" t="s">
        <v>9993</v>
      </c>
      <c r="K639" s="8" t="s">
        <v>50</v>
      </c>
      <c r="L639" s="8" t="s">
        <v>51</v>
      </c>
      <c r="M639" s="8" t="s">
        <v>52</v>
      </c>
      <c r="N639" s="8" t="s">
        <v>8677</v>
      </c>
      <c r="O639" s="8" t="s">
        <v>2584</v>
      </c>
      <c r="P639" s="8" t="s">
        <v>9996</v>
      </c>
      <c r="Q639" s="13" t="s">
        <v>9997</v>
      </c>
      <c r="R639" s="8" t="s">
        <v>9999</v>
      </c>
      <c r="S639" s="3">
        <v>439</v>
      </c>
      <c r="T639" s="3">
        <v>2</v>
      </c>
      <c r="U639" s="14" t="str">
        <f t="shared" ca="1" si="80"/>
        <v>comodo.com</v>
      </c>
      <c r="V639" s="15" t="str">
        <f t="shared" ca="1" si="81"/>
        <v>domains = domains.concat("comodo.com");</v>
      </c>
      <c r="W639">
        <f>VLOOKUP(C639,'Copy of Pivot Position'!A:C,3,FALSE)</f>
        <v>9</v>
      </c>
      <c r="X639">
        <f>IF(D639="","",COUNTIF($D$1:D638,D639))</f>
        <v>0</v>
      </c>
      <c r="Y639">
        <f>IF(F639="","",COUNTIF($F$1:F639,F639))</f>
        <v>1</v>
      </c>
      <c r="AA639" s="16">
        <f t="shared" si="75"/>
        <v>0.35599999999999987</v>
      </c>
      <c r="AB639" s="16"/>
    </row>
    <row r="640" spans="1:28" ht="16" x14ac:dyDescent="0.2">
      <c r="A640" s="8" t="s">
        <v>256</v>
      </c>
      <c r="B640" s="8" t="s">
        <v>257</v>
      </c>
      <c r="C640" s="8" t="s">
        <v>42</v>
      </c>
      <c r="D640" s="8" t="s">
        <v>258</v>
      </c>
      <c r="E640" s="8" t="s">
        <v>259</v>
      </c>
      <c r="F640" s="12" t="s">
        <v>260</v>
      </c>
      <c r="G640" s="8" t="s">
        <v>49</v>
      </c>
      <c r="H640" s="3">
        <v>1354</v>
      </c>
      <c r="I640" s="12" t="s">
        <v>261</v>
      </c>
      <c r="J640" s="13" t="s">
        <v>263</v>
      </c>
      <c r="K640" s="8" t="s">
        <v>50</v>
      </c>
      <c r="L640" s="8" t="s">
        <v>51</v>
      </c>
      <c r="M640" s="8" t="s">
        <v>52</v>
      </c>
      <c r="N640" s="8" t="s">
        <v>73</v>
      </c>
      <c r="O640" s="8" t="s">
        <v>54</v>
      </c>
      <c r="P640" s="8" t="s">
        <v>266</v>
      </c>
      <c r="Q640" s="13" t="s">
        <v>268</v>
      </c>
      <c r="R640" s="8" t="s">
        <v>269</v>
      </c>
      <c r="S640" s="3">
        <v>1023</v>
      </c>
      <c r="T640" s="3">
        <v>1</v>
      </c>
      <c r="U640" s="14" t="str">
        <f t="shared" ca="1" si="80"/>
        <v>comodo.com</v>
      </c>
      <c r="V640" s="15" t="str">
        <f t="shared" ca="1" si="81"/>
        <v>domains = domains.concat("comodo.com");</v>
      </c>
      <c r="W640">
        <f>VLOOKUP(C640,'Copy of Pivot Position'!A:C,3,FALSE)</f>
        <v>10</v>
      </c>
      <c r="X640">
        <f>IF(D640="","",COUNTIF($D$1:D639,D640))</f>
        <v>0</v>
      </c>
      <c r="Y640">
        <f>IF(F640="","",COUNTIF($F$1:F640,F640))</f>
        <v>1</v>
      </c>
      <c r="AA640" s="16">
        <f t="shared" si="75"/>
        <v>0.35400000000000009</v>
      </c>
      <c r="AB640" s="16"/>
    </row>
    <row r="641" spans="1:28" ht="16" x14ac:dyDescent="0.2">
      <c r="A641" s="8" t="s">
        <v>4638</v>
      </c>
      <c r="B641" s="8" t="s">
        <v>4639</v>
      </c>
      <c r="C641" s="8" t="s">
        <v>4640</v>
      </c>
      <c r="D641" s="8" t="s">
        <v>4641</v>
      </c>
      <c r="E641" s="8" t="s">
        <v>4642</v>
      </c>
      <c r="F641" s="12" t="s">
        <v>4342</v>
      </c>
      <c r="G641" s="8" t="s">
        <v>70</v>
      </c>
      <c r="H641" s="3">
        <v>86</v>
      </c>
      <c r="I641" s="12" t="s">
        <v>4644</v>
      </c>
      <c r="J641" s="13" t="s">
        <v>4645</v>
      </c>
      <c r="K641" s="8" t="s">
        <v>50</v>
      </c>
      <c r="L641" s="8" t="s">
        <v>51</v>
      </c>
      <c r="M641" s="8" t="s">
        <v>4646</v>
      </c>
      <c r="N641" s="8" t="s">
        <v>4647</v>
      </c>
      <c r="O641" s="8" t="s">
        <v>4648</v>
      </c>
      <c r="P641" s="8" t="s">
        <v>4649</v>
      </c>
      <c r="Q641" s="13" t="s">
        <v>4650</v>
      </c>
      <c r="R641" s="8" t="s">
        <v>4651</v>
      </c>
      <c r="S641" s="3">
        <v>1351</v>
      </c>
      <c r="T641" s="3">
        <v>1</v>
      </c>
      <c r="U641" s="14" t="str">
        <f t="shared" ca="1" si="80"/>
        <v>comodo.com</v>
      </c>
      <c r="V641" s="15" t="str">
        <f t="shared" ca="1" si="81"/>
        <v>domains = domains.concat("comodo.com");</v>
      </c>
      <c r="W641">
        <f>VLOOKUP(C641,'Copy of Pivot Position'!A:C,3,FALSE)</f>
        <v>10</v>
      </c>
      <c r="X641">
        <f>IF(D641="","",COUNTIF($D$1:D640,D641))</f>
        <v>0</v>
      </c>
      <c r="Y641">
        <f>IF(F641="","",COUNTIF($F$1:F641,F641))</f>
        <v>1</v>
      </c>
      <c r="AA641" s="16">
        <f t="shared" si="75"/>
        <v>0.35199999999999987</v>
      </c>
      <c r="AB641" s="16"/>
    </row>
    <row r="642" spans="1:28" ht="16" x14ac:dyDescent="0.2">
      <c r="A642" s="8" t="s">
        <v>918</v>
      </c>
      <c r="B642" s="8" t="s">
        <v>919</v>
      </c>
      <c r="C642" s="8" t="s">
        <v>42</v>
      </c>
      <c r="D642" s="8" t="s">
        <v>920</v>
      </c>
      <c r="E642" s="8" t="s">
        <v>921</v>
      </c>
      <c r="F642" s="12" t="s">
        <v>892</v>
      </c>
      <c r="G642" s="8" t="s">
        <v>49</v>
      </c>
      <c r="H642" s="3">
        <v>1362</v>
      </c>
      <c r="I642" s="12" t="s">
        <v>923</v>
      </c>
      <c r="J642" s="13" t="s">
        <v>924</v>
      </c>
      <c r="K642" s="8" t="s">
        <v>50</v>
      </c>
      <c r="L642" s="8" t="s">
        <v>120</v>
      </c>
      <c r="M642" s="8" t="s">
        <v>52</v>
      </c>
      <c r="N642" s="8" t="s">
        <v>925</v>
      </c>
      <c r="O642" s="8" t="s">
        <v>369</v>
      </c>
      <c r="P642" s="8" t="s">
        <v>926</v>
      </c>
      <c r="Q642" s="13" t="s">
        <v>927</v>
      </c>
      <c r="R642" s="8" t="s">
        <v>928</v>
      </c>
      <c r="S642" s="3">
        <v>1069</v>
      </c>
      <c r="T642" s="3">
        <v>1</v>
      </c>
      <c r="U642" s="14" t="str">
        <f t="shared" ca="1" si="80"/>
        <v>comodo.com</v>
      </c>
      <c r="V642" s="15" t="str">
        <f t="shared" ca="1" si="81"/>
        <v>domains = domains.concat("comodo.com");</v>
      </c>
      <c r="W642">
        <f>VLOOKUP(C642,'Copy of Pivot Position'!A:C,3,FALSE)</f>
        <v>10</v>
      </c>
      <c r="X642">
        <f>IF(D642="","",COUNTIF($D$1:D641,D642))</f>
        <v>0</v>
      </c>
      <c r="Y642">
        <f>IF(F642="","",COUNTIF($F$1:F642,F642))</f>
        <v>1</v>
      </c>
      <c r="AA642" s="16">
        <f t="shared" ref="AA642:AA705" si="82">(0.5-ABS(1-PERCENTRANK(H:H,H642)-0.5))*2</f>
        <v>0.34800000000000009</v>
      </c>
      <c r="AB642" s="16"/>
    </row>
    <row r="643" spans="1:28" ht="16" x14ac:dyDescent="0.2">
      <c r="A643" s="8" t="s">
        <v>4758</v>
      </c>
      <c r="B643" s="8" t="s">
        <v>4759</v>
      </c>
      <c r="C643" s="8" t="s">
        <v>42</v>
      </c>
      <c r="D643" s="8" t="s">
        <v>4762</v>
      </c>
      <c r="E643" s="8" t="s">
        <v>4763</v>
      </c>
      <c r="F643" s="12" t="s">
        <v>4466</v>
      </c>
      <c r="G643" s="8" t="s">
        <v>49</v>
      </c>
      <c r="H643" s="3">
        <v>85</v>
      </c>
      <c r="I643" s="12" t="s">
        <v>4766</v>
      </c>
      <c r="J643" s="13" t="s">
        <v>4767</v>
      </c>
      <c r="K643" s="8" t="s">
        <v>50</v>
      </c>
      <c r="L643" s="8" t="s">
        <v>120</v>
      </c>
      <c r="M643" s="8" t="s">
        <v>52</v>
      </c>
      <c r="N643" s="8" t="s">
        <v>3485</v>
      </c>
      <c r="O643" s="8" t="s">
        <v>195</v>
      </c>
      <c r="P643" s="8" t="s">
        <v>3589</v>
      </c>
      <c r="Q643" s="13" t="s">
        <v>3590</v>
      </c>
      <c r="R643" s="8" t="s">
        <v>4768</v>
      </c>
      <c r="S643" s="3">
        <v>1362</v>
      </c>
      <c r="T643" s="3">
        <v>1</v>
      </c>
      <c r="U643" s="14" t="str">
        <f t="shared" ca="1" si="80"/>
        <v>comodo.com</v>
      </c>
      <c r="V643" s="15" t="str">
        <f t="shared" ca="1" si="81"/>
        <v>domains = domains.concat("comodo.com");</v>
      </c>
      <c r="W643">
        <f>VLOOKUP(C643,'Copy of Pivot Position'!A:C,3,FALSE)</f>
        <v>10</v>
      </c>
      <c r="X643">
        <f>IF(D643="","",COUNTIF($D$1:D642,D643))</f>
        <v>0</v>
      </c>
      <c r="Y643">
        <f>IF(F643="","",COUNTIF($F$1:F643,F643))</f>
        <v>1</v>
      </c>
      <c r="AA643" s="16">
        <f t="shared" si="82"/>
        <v>0.34799999999999986</v>
      </c>
      <c r="AB643" s="16"/>
    </row>
    <row r="644" spans="1:28" ht="16" x14ac:dyDescent="0.2">
      <c r="A644" s="8" t="s">
        <v>5680</v>
      </c>
      <c r="B644" s="8" t="s">
        <v>5681</v>
      </c>
      <c r="C644" s="8" t="s">
        <v>42</v>
      </c>
      <c r="D644" s="8" t="s">
        <v>5682</v>
      </c>
      <c r="E644" s="8" t="s">
        <v>5683</v>
      </c>
      <c r="F644" s="12" t="s">
        <v>5324</v>
      </c>
      <c r="G644" s="8" t="s">
        <v>459</v>
      </c>
      <c r="H644" s="3">
        <v>85</v>
      </c>
      <c r="I644" s="12" t="s">
        <v>5684</v>
      </c>
      <c r="J644" s="13" t="s">
        <v>5685</v>
      </c>
      <c r="K644" s="8" t="s">
        <v>50</v>
      </c>
      <c r="L644" s="8" t="s">
        <v>120</v>
      </c>
      <c r="M644" s="8" t="s">
        <v>52</v>
      </c>
      <c r="N644" s="8" t="s">
        <v>5021</v>
      </c>
      <c r="O644" s="8" t="s">
        <v>97</v>
      </c>
      <c r="P644" s="8" t="s">
        <v>5686</v>
      </c>
      <c r="Q644" s="13" t="s">
        <v>5687</v>
      </c>
      <c r="R644" s="8" t="s">
        <v>5688</v>
      </c>
      <c r="S644" s="3">
        <v>1458</v>
      </c>
      <c r="T644" s="3">
        <v>1</v>
      </c>
      <c r="U644" s="14" t="str">
        <f t="shared" ca="1" si="80"/>
        <v>comodo.com</v>
      </c>
      <c r="V644" s="15" t="str">
        <f t="shared" ca="1" si="81"/>
        <v>domains = domains.concat("comodo.com");</v>
      </c>
      <c r="W644">
        <f>VLOOKUP(C644,'Copy of Pivot Position'!A:C,3,FALSE)</f>
        <v>10</v>
      </c>
      <c r="X644">
        <f>IF(D644="","",COUNTIF($D$1:D643,D644))</f>
        <v>0</v>
      </c>
      <c r="Y644">
        <f>IF(F644="","",COUNTIF($F$1:F644,F644))</f>
        <v>1</v>
      </c>
      <c r="AA644" s="16">
        <f t="shared" si="82"/>
        <v>0.34799999999999986</v>
      </c>
      <c r="AB644" s="16"/>
    </row>
    <row r="645" spans="1:28" ht="16" x14ac:dyDescent="0.2">
      <c r="A645" s="8" t="s">
        <v>6980</v>
      </c>
      <c r="B645" s="8" t="s">
        <v>6981</v>
      </c>
      <c r="C645" s="8" t="s">
        <v>6982</v>
      </c>
      <c r="D645" s="8" t="s">
        <v>6983</v>
      </c>
      <c r="E645" s="8" t="s">
        <v>6984</v>
      </c>
      <c r="F645" s="12" t="s">
        <v>6577</v>
      </c>
      <c r="G645" s="8" t="s">
        <v>46</v>
      </c>
      <c r="H645" s="3">
        <v>85</v>
      </c>
      <c r="I645" s="12" t="s">
        <v>6985</v>
      </c>
      <c r="J645" s="13" t="s">
        <v>6986</v>
      </c>
      <c r="K645" s="8" t="s">
        <v>50</v>
      </c>
      <c r="L645" s="8" t="s">
        <v>51</v>
      </c>
      <c r="M645" s="8" t="s">
        <v>52</v>
      </c>
      <c r="N645" s="8" t="s">
        <v>108</v>
      </c>
      <c r="O645" s="8" t="s">
        <v>54</v>
      </c>
      <c r="P645" s="8" t="s">
        <v>6987</v>
      </c>
      <c r="Q645" s="13" t="s">
        <v>839</v>
      </c>
      <c r="R645" s="8" t="s">
        <v>222</v>
      </c>
      <c r="S645" s="3">
        <v>1586</v>
      </c>
      <c r="T645" s="3">
        <v>1</v>
      </c>
      <c r="U645" s="14" t="str">
        <f t="shared" ca="1" si="80"/>
        <v>comodo.com</v>
      </c>
      <c r="V645" s="15" t="str">
        <f t="shared" ca="1" si="81"/>
        <v>domains = domains.concat("comodo.com");</v>
      </c>
      <c r="W645">
        <f>VLOOKUP(C645,'Copy of Pivot Position'!A:C,3,FALSE)</f>
        <v>10</v>
      </c>
      <c r="X645">
        <f>IF(D645="","",COUNTIF($D$1:D644,D645))</f>
        <v>0</v>
      </c>
      <c r="Y645">
        <f>IF(F645="","",COUNTIF($F$1:F645,F645))</f>
        <v>1</v>
      </c>
      <c r="AA645" s="16">
        <f t="shared" si="82"/>
        <v>0.34799999999999986</v>
      </c>
      <c r="AB645" s="16"/>
    </row>
    <row r="646" spans="1:28" ht="16" x14ac:dyDescent="0.2">
      <c r="A646" s="8" t="s">
        <v>1841</v>
      </c>
      <c r="B646" s="8" t="s">
        <v>3752</v>
      </c>
      <c r="C646" s="8" t="s">
        <v>42</v>
      </c>
      <c r="D646" s="8" t="s">
        <v>3753</v>
      </c>
      <c r="E646" s="8" t="s">
        <v>3754</v>
      </c>
      <c r="F646" s="12" t="s">
        <v>3478</v>
      </c>
      <c r="G646" s="8" t="s">
        <v>49</v>
      </c>
      <c r="H646" s="3">
        <v>1399</v>
      </c>
      <c r="I646" s="12" t="s">
        <v>3756</v>
      </c>
      <c r="J646" s="13" t="s">
        <v>3757</v>
      </c>
      <c r="K646" s="8" t="s">
        <v>50</v>
      </c>
      <c r="L646" s="8" t="s">
        <v>120</v>
      </c>
      <c r="M646" s="8" t="s">
        <v>52</v>
      </c>
      <c r="N646" s="8" t="s">
        <v>3758</v>
      </c>
      <c r="O646" s="8" t="s">
        <v>1983</v>
      </c>
      <c r="P646" s="8" t="s">
        <v>222</v>
      </c>
      <c r="Q646" s="8" t="s">
        <v>222</v>
      </c>
      <c r="R646" s="8" t="s">
        <v>222</v>
      </c>
      <c r="S646" s="3">
        <v>1278</v>
      </c>
      <c r="T646" s="3">
        <v>1</v>
      </c>
      <c r="U646" s="14" t="str">
        <f t="shared" ca="1" si="80"/>
        <v>comodo.com</v>
      </c>
      <c r="V646" s="15" t="str">
        <f t="shared" ca="1" si="81"/>
        <v>domains = domains.concat("comodo.com");</v>
      </c>
      <c r="W646">
        <f>VLOOKUP(C646,'Copy of Pivot Position'!A:C,3,FALSE)</f>
        <v>10</v>
      </c>
      <c r="X646">
        <f>IF(D646="","",COUNTIF($D$1:D645,D646))</f>
        <v>0</v>
      </c>
      <c r="Y646">
        <f>IF(F646="","",COUNTIF($F$1:F646,F646))</f>
        <v>1</v>
      </c>
      <c r="AA646" s="16">
        <f t="shared" si="82"/>
        <v>0.34600000000000009</v>
      </c>
      <c r="AB646" s="16"/>
    </row>
    <row r="647" spans="1:28" ht="16" x14ac:dyDescent="0.2">
      <c r="A647" s="8" t="s">
        <v>476</v>
      </c>
      <c r="B647" s="8" t="s">
        <v>5288</v>
      </c>
      <c r="C647" s="8" t="s">
        <v>42</v>
      </c>
      <c r="D647" s="8" t="s">
        <v>5289</v>
      </c>
      <c r="E647" s="8" t="s">
        <v>5290</v>
      </c>
      <c r="F647" s="12" t="s">
        <v>5046</v>
      </c>
      <c r="G647" s="8" t="s">
        <v>425</v>
      </c>
      <c r="H647" s="3">
        <v>1419</v>
      </c>
      <c r="I647" s="12" t="s">
        <v>5292</v>
      </c>
      <c r="J647" s="13" t="s">
        <v>5293</v>
      </c>
      <c r="K647" s="8" t="s">
        <v>50</v>
      </c>
      <c r="L647" s="8" t="s">
        <v>51</v>
      </c>
      <c r="M647" s="8" t="s">
        <v>52</v>
      </c>
      <c r="N647" s="8" t="s">
        <v>73</v>
      </c>
      <c r="O647" s="8" t="s">
        <v>369</v>
      </c>
      <c r="P647" s="8" t="s">
        <v>5294</v>
      </c>
      <c r="Q647" s="13" t="s">
        <v>268</v>
      </c>
      <c r="R647" s="8" t="s">
        <v>5295</v>
      </c>
      <c r="S647" s="3">
        <v>1417</v>
      </c>
      <c r="T647" s="3">
        <v>1</v>
      </c>
      <c r="U647" s="14" t="str">
        <f t="shared" ca="1" si="80"/>
        <v>comodo.com</v>
      </c>
      <c r="V647" s="15" t="str">
        <f t="shared" ca="1" si="81"/>
        <v>domains = domains.concat("comodo.com");</v>
      </c>
      <c r="W647">
        <f>VLOOKUP(C647,'Copy of Pivot Position'!A:C,3,FALSE)</f>
        <v>10</v>
      </c>
      <c r="X647">
        <f>IF(D647="","",COUNTIF($D$1:D646,D647))</f>
        <v>0</v>
      </c>
      <c r="Y647">
        <f>IF(F647="","",COUNTIF($F$1:F647,F647))</f>
        <v>1</v>
      </c>
      <c r="AA647" s="16">
        <f t="shared" si="82"/>
        <v>0.34200000000000008</v>
      </c>
      <c r="AB647" s="16"/>
    </row>
    <row r="648" spans="1:28" ht="16" x14ac:dyDescent="0.2">
      <c r="A648" s="8" t="s">
        <v>5301</v>
      </c>
      <c r="B648" s="8" t="s">
        <v>5302</v>
      </c>
      <c r="C648" s="8" t="s">
        <v>42</v>
      </c>
      <c r="D648" s="8" t="s">
        <v>5303</v>
      </c>
      <c r="E648" s="8" t="s">
        <v>5304</v>
      </c>
      <c r="F648" s="12" t="s">
        <v>5078</v>
      </c>
      <c r="G648" s="8" t="s">
        <v>49</v>
      </c>
      <c r="H648" s="3">
        <v>84</v>
      </c>
      <c r="I648" s="12" t="s">
        <v>5306</v>
      </c>
      <c r="J648" s="13" t="s">
        <v>5307</v>
      </c>
      <c r="K648" s="8" t="s">
        <v>50</v>
      </c>
      <c r="L648" s="8" t="s">
        <v>51</v>
      </c>
      <c r="M648" s="8" t="s">
        <v>52</v>
      </c>
      <c r="N648" s="8" t="s">
        <v>5308</v>
      </c>
      <c r="O648" s="8" t="s">
        <v>54</v>
      </c>
      <c r="P648" s="8" t="s">
        <v>5309</v>
      </c>
      <c r="Q648" s="13" t="s">
        <v>5310</v>
      </c>
      <c r="R648" s="8" t="s">
        <v>5311</v>
      </c>
      <c r="S648" s="3">
        <v>1419</v>
      </c>
      <c r="T648" s="3">
        <v>1</v>
      </c>
      <c r="U648" s="14" t="str">
        <f t="shared" ca="1" si="80"/>
        <v>comodo.com</v>
      </c>
      <c r="V648" s="15" t="str">
        <f t="shared" ca="1" si="81"/>
        <v>domains = domains.concat("comodo.com");</v>
      </c>
      <c r="W648">
        <f>VLOOKUP(C648,'Copy of Pivot Position'!A:C,3,FALSE)</f>
        <v>10</v>
      </c>
      <c r="X648">
        <f>IF(D648="","",COUNTIF($D$1:D647,D648))</f>
        <v>0</v>
      </c>
      <c r="Y648">
        <f>IF(F648="","",COUNTIF($F$1:F648,F648))</f>
        <v>1</v>
      </c>
      <c r="AA648" s="16">
        <f t="shared" si="82"/>
        <v>0.34000000000000008</v>
      </c>
      <c r="AB648" s="16"/>
    </row>
    <row r="649" spans="1:28" ht="16" x14ac:dyDescent="0.2">
      <c r="A649" s="8" t="s">
        <v>3952</v>
      </c>
      <c r="B649" s="8" t="s">
        <v>10050</v>
      </c>
      <c r="C649" s="8" t="s">
        <v>42</v>
      </c>
      <c r="D649" s="8" t="s">
        <v>10051</v>
      </c>
      <c r="E649" s="8" t="s">
        <v>10052</v>
      </c>
      <c r="F649" s="12" t="s">
        <v>9625</v>
      </c>
      <c r="G649" s="8" t="s">
        <v>49</v>
      </c>
      <c r="H649" s="3">
        <v>84</v>
      </c>
      <c r="I649" s="12" t="s">
        <v>10053</v>
      </c>
      <c r="J649" s="13" t="s">
        <v>1342</v>
      </c>
      <c r="K649" s="8" t="s">
        <v>50</v>
      </c>
      <c r="L649" s="8" t="s">
        <v>51</v>
      </c>
      <c r="M649" s="8" t="s">
        <v>52</v>
      </c>
      <c r="N649" s="8" t="s">
        <v>242</v>
      </c>
      <c r="O649" s="8" t="s">
        <v>369</v>
      </c>
      <c r="P649" s="8" t="s">
        <v>10055</v>
      </c>
      <c r="Q649" s="13" t="s">
        <v>244</v>
      </c>
      <c r="R649" s="8" t="s">
        <v>222</v>
      </c>
      <c r="S649" s="3">
        <v>2500</v>
      </c>
      <c r="T649" s="3">
        <v>1</v>
      </c>
      <c r="U649" s="14" t="str">
        <f t="shared" ca="1" si="80"/>
        <v>comodo.com</v>
      </c>
      <c r="V649" s="15" t="str">
        <f t="shared" ca="1" si="81"/>
        <v>domains = domains.concat("comodo.com");</v>
      </c>
      <c r="W649">
        <f>VLOOKUP(C649,'Copy of Pivot Position'!A:C,3,FALSE)</f>
        <v>10</v>
      </c>
      <c r="X649">
        <f>IF(D649="","",COUNTIF($D$1:D648,D649))</f>
        <v>0</v>
      </c>
      <c r="Y649">
        <f>IF(F649="","",COUNTIF($F$1:F649,F649))</f>
        <v>1</v>
      </c>
      <c r="AA649" s="16">
        <f t="shared" si="82"/>
        <v>0.34000000000000008</v>
      </c>
      <c r="AB649" s="16"/>
    </row>
    <row r="650" spans="1:28" ht="16" x14ac:dyDescent="0.2">
      <c r="A650" s="8" t="s">
        <v>1153</v>
      </c>
      <c r="B650" s="8" t="s">
        <v>3202</v>
      </c>
      <c r="C650" s="8" t="s">
        <v>42</v>
      </c>
      <c r="D650" s="8" t="s">
        <v>10062</v>
      </c>
      <c r="E650" s="8" t="s">
        <v>10063</v>
      </c>
      <c r="F650" s="12" t="s">
        <v>10014</v>
      </c>
      <c r="G650" s="8" t="s">
        <v>70</v>
      </c>
      <c r="H650" s="3">
        <v>1441</v>
      </c>
      <c r="I650" s="12" t="s">
        <v>10064</v>
      </c>
      <c r="J650" s="13" t="s">
        <v>10065</v>
      </c>
      <c r="K650" s="8" t="s">
        <v>50</v>
      </c>
      <c r="L650" s="8" t="s">
        <v>120</v>
      </c>
      <c r="M650" s="8" t="s">
        <v>52</v>
      </c>
      <c r="N650" s="8" t="s">
        <v>10066</v>
      </c>
      <c r="O650" s="8" t="s">
        <v>3481</v>
      </c>
      <c r="P650" s="8" t="s">
        <v>10067</v>
      </c>
      <c r="Q650" s="13" t="s">
        <v>10068</v>
      </c>
      <c r="R650" s="8" t="s">
        <v>10069</v>
      </c>
      <c r="S650" s="3">
        <v>2580</v>
      </c>
      <c r="T650" s="3">
        <v>1</v>
      </c>
      <c r="U650" s="14" t="str">
        <f t="shared" ca="1" si="80"/>
        <v>comodo.com</v>
      </c>
      <c r="V650" s="15" t="str">
        <f t="shared" ca="1" si="81"/>
        <v>domains = domains.concat("comodo.com");</v>
      </c>
      <c r="W650">
        <f>VLOOKUP(C650,'Copy of Pivot Position'!A:C,3,FALSE)</f>
        <v>10</v>
      </c>
      <c r="X650">
        <f>IF(D650="","",COUNTIF($D$1:D649,D650))</f>
        <v>0</v>
      </c>
      <c r="Y650">
        <f>IF(F650="","",COUNTIF($F$1:F650,F650))</f>
        <v>1</v>
      </c>
      <c r="AA650" s="16">
        <f t="shared" si="82"/>
        <v>0.34000000000000008</v>
      </c>
      <c r="AB650" s="16"/>
    </row>
    <row r="651" spans="1:28" ht="16" x14ac:dyDescent="0.2">
      <c r="A651" s="8" t="s">
        <v>10071</v>
      </c>
      <c r="B651" s="8" t="s">
        <v>10072</v>
      </c>
      <c r="C651" s="8" t="s">
        <v>42</v>
      </c>
      <c r="D651" s="8" t="s">
        <v>10073</v>
      </c>
      <c r="E651" s="8" t="s">
        <v>10074</v>
      </c>
      <c r="F651" s="12" t="s">
        <v>9678</v>
      </c>
      <c r="G651" s="8" t="s">
        <v>70</v>
      </c>
      <c r="H651" s="3">
        <v>1525</v>
      </c>
      <c r="I651" s="12" t="s">
        <v>10075</v>
      </c>
      <c r="J651" s="13" t="s">
        <v>10076</v>
      </c>
      <c r="K651" s="8" t="s">
        <v>50</v>
      </c>
      <c r="L651" s="8" t="s">
        <v>51</v>
      </c>
      <c r="M651" s="8" t="s">
        <v>52</v>
      </c>
      <c r="N651" s="8" t="s">
        <v>1336</v>
      </c>
      <c r="O651" s="8" t="s">
        <v>1337</v>
      </c>
      <c r="P651" s="8" t="s">
        <v>10077</v>
      </c>
      <c r="Q651" s="13" t="s">
        <v>10078</v>
      </c>
      <c r="R651" s="8" t="s">
        <v>10079</v>
      </c>
      <c r="S651" s="3">
        <v>2509</v>
      </c>
      <c r="T651" s="3">
        <v>1</v>
      </c>
      <c r="U651" s="14" t="str">
        <f t="shared" ca="1" si="80"/>
        <v>comodo.com</v>
      </c>
      <c r="V651" s="15" t="str">
        <f t="shared" ca="1" si="81"/>
        <v>domains = domains.concat("comodo.com");</v>
      </c>
      <c r="W651">
        <f>VLOOKUP(C651,'Copy of Pivot Position'!A:C,3,FALSE)</f>
        <v>10</v>
      </c>
      <c r="X651">
        <f>IF(D651="","",COUNTIF($D$1:D650,D651))</f>
        <v>0</v>
      </c>
      <c r="Y651">
        <f>IF(F651="","",COUNTIF($F$1:F651,F651))</f>
        <v>1</v>
      </c>
      <c r="AA651" s="16">
        <f t="shared" si="82"/>
        <v>0.33200000000000007</v>
      </c>
      <c r="AB651" s="16"/>
    </row>
    <row r="652" spans="1:28" ht="16" x14ac:dyDescent="0.2">
      <c r="A652" s="8" t="s">
        <v>869</v>
      </c>
      <c r="B652" s="8" t="s">
        <v>2271</v>
      </c>
      <c r="C652" s="8" t="s">
        <v>32</v>
      </c>
      <c r="D652" s="8" t="s">
        <v>2272</v>
      </c>
      <c r="E652" s="8" t="s">
        <v>2273</v>
      </c>
      <c r="F652" s="12" t="s">
        <v>2064</v>
      </c>
      <c r="G652" s="8" t="s">
        <v>49</v>
      </c>
      <c r="H652" s="3">
        <v>83</v>
      </c>
      <c r="I652" s="12" t="s">
        <v>2275</v>
      </c>
      <c r="J652" s="13" t="s">
        <v>2276</v>
      </c>
      <c r="K652" s="8" t="s">
        <v>50</v>
      </c>
      <c r="L652" s="8" t="s">
        <v>120</v>
      </c>
      <c r="M652" s="8" t="s">
        <v>52</v>
      </c>
      <c r="N652" s="8" t="s">
        <v>1543</v>
      </c>
      <c r="O652" s="8" t="s">
        <v>369</v>
      </c>
      <c r="P652" s="8" t="s">
        <v>2273</v>
      </c>
      <c r="Q652" s="13" t="s">
        <v>1546</v>
      </c>
      <c r="R652" s="8" t="s">
        <v>222</v>
      </c>
      <c r="S652" s="3">
        <v>1162</v>
      </c>
      <c r="T652" s="3">
        <v>1</v>
      </c>
      <c r="U652" s="14" t="str">
        <f t="shared" ca="1" si="80"/>
        <v>comodo.com</v>
      </c>
      <c r="V652" s="15" t="str">
        <f t="shared" ca="1" si="81"/>
        <v>domains = domains.concat("comodo.com");</v>
      </c>
      <c r="W652">
        <f>VLOOKUP(C652,'Copy of Pivot Position'!A:C,3,FALSE)</f>
        <v>10</v>
      </c>
      <c r="X652">
        <f>IF(D652="","",COUNTIF($D$1:D651,D652))</f>
        <v>0</v>
      </c>
      <c r="Y652">
        <f>IF(F652="","",COUNTIF($F$1:F652,F652))</f>
        <v>1</v>
      </c>
      <c r="AA652" s="16">
        <f t="shared" si="82"/>
        <v>0.33200000000000007</v>
      </c>
      <c r="AB652" s="16"/>
    </row>
    <row r="653" spans="1:28" ht="16" x14ac:dyDescent="0.2">
      <c r="A653" s="8" t="s">
        <v>223</v>
      </c>
      <c r="B653" s="8" t="s">
        <v>4438</v>
      </c>
      <c r="C653" s="8" t="s">
        <v>42</v>
      </c>
      <c r="D653" s="8" t="s">
        <v>4439</v>
      </c>
      <c r="E653" s="8" t="s">
        <v>4440</v>
      </c>
      <c r="F653" s="12" t="s">
        <v>4142</v>
      </c>
      <c r="G653" s="8" t="s">
        <v>49</v>
      </c>
      <c r="H653" s="3">
        <v>83</v>
      </c>
      <c r="I653" s="12" t="s">
        <v>4441</v>
      </c>
      <c r="J653" s="13" t="s">
        <v>4442</v>
      </c>
      <c r="K653" s="8" t="s">
        <v>50</v>
      </c>
      <c r="L653" s="8" t="s">
        <v>51</v>
      </c>
      <c r="M653" s="8" t="s">
        <v>52</v>
      </c>
      <c r="N653" s="8" t="s">
        <v>2776</v>
      </c>
      <c r="O653" s="8" t="s">
        <v>210</v>
      </c>
      <c r="P653" s="8" t="s">
        <v>4443</v>
      </c>
      <c r="Q653" s="13" t="s">
        <v>4444</v>
      </c>
      <c r="R653" s="8" t="s">
        <v>4445</v>
      </c>
      <c r="S653" s="3">
        <v>1335</v>
      </c>
      <c r="T653" s="3">
        <v>1</v>
      </c>
      <c r="U653" s="14" t="str">
        <f t="shared" ca="1" si="80"/>
        <v>comodo.com</v>
      </c>
      <c r="V653" s="15" t="str">
        <f t="shared" ca="1" si="81"/>
        <v>domains = domains.concat("comodo.com");</v>
      </c>
      <c r="W653">
        <f>VLOOKUP(C653,'Copy of Pivot Position'!A:C,3,FALSE)</f>
        <v>10</v>
      </c>
      <c r="X653">
        <f>IF(D653="","",COUNTIF($D$1:D652,D653))</f>
        <v>0</v>
      </c>
      <c r="Y653">
        <f>IF(F653="","",COUNTIF($F$1:F653,F653))</f>
        <v>1</v>
      </c>
      <c r="AA653" s="16">
        <f t="shared" si="82"/>
        <v>0.33200000000000007</v>
      </c>
      <c r="AB653" s="16"/>
    </row>
    <row r="654" spans="1:28" ht="16" x14ac:dyDescent="0.2">
      <c r="A654" s="8" t="s">
        <v>919</v>
      </c>
      <c r="B654" s="8" t="s">
        <v>1243</v>
      </c>
      <c r="C654" s="8" t="s">
        <v>42</v>
      </c>
      <c r="D654" s="8" t="s">
        <v>4581</v>
      </c>
      <c r="E654" s="8" t="s">
        <v>4582</v>
      </c>
      <c r="F654" s="12" t="s">
        <v>4298</v>
      </c>
      <c r="G654" s="8" t="s">
        <v>70</v>
      </c>
      <c r="H654" s="3">
        <v>83</v>
      </c>
      <c r="I654" s="12" t="s">
        <v>4584</v>
      </c>
      <c r="J654" s="13" t="s">
        <v>4585</v>
      </c>
      <c r="K654" s="8" t="s">
        <v>50</v>
      </c>
      <c r="L654" s="8" t="s">
        <v>51</v>
      </c>
      <c r="M654" s="8" t="s">
        <v>52</v>
      </c>
      <c r="N654" s="8" t="s">
        <v>273</v>
      </c>
      <c r="O654" s="8" t="s">
        <v>275</v>
      </c>
      <c r="P654" s="8" t="s">
        <v>4586</v>
      </c>
      <c r="Q654" s="13" t="s">
        <v>3581</v>
      </c>
      <c r="R654" s="8" t="s">
        <v>4587</v>
      </c>
      <c r="S654" s="3">
        <v>1346</v>
      </c>
      <c r="T654" s="3">
        <v>1</v>
      </c>
      <c r="U654" s="14" t="str">
        <f t="shared" ca="1" si="80"/>
        <v>comodo.com</v>
      </c>
      <c r="V654" s="15" t="str">
        <f t="shared" ca="1" si="81"/>
        <v>domains = domains.concat("comodo.com");</v>
      </c>
      <c r="W654">
        <f>VLOOKUP(C654,'Copy of Pivot Position'!A:C,3,FALSE)</f>
        <v>10</v>
      </c>
      <c r="X654">
        <f>IF(D654="","",COUNTIF($D$1:D653,D654))</f>
        <v>0</v>
      </c>
      <c r="Y654">
        <f>IF(F654="","",COUNTIF($F$1:F654,F654))</f>
        <v>1</v>
      </c>
      <c r="AA654" s="16">
        <f t="shared" si="82"/>
        <v>0.33200000000000007</v>
      </c>
      <c r="AB654" s="16"/>
    </row>
    <row r="655" spans="1:28" ht="16" x14ac:dyDescent="0.2">
      <c r="A655" s="8" t="s">
        <v>4870</v>
      </c>
      <c r="B655" s="8" t="s">
        <v>4871</v>
      </c>
      <c r="C655" s="8" t="s">
        <v>42</v>
      </c>
      <c r="D655" s="8" t="s">
        <v>4872</v>
      </c>
      <c r="E655" s="8" t="s">
        <v>4873</v>
      </c>
      <c r="F655" s="12" t="s">
        <v>4569</v>
      </c>
      <c r="G655" s="8" t="s">
        <v>3819</v>
      </c>
      <c r="H655" s="3">
        <v>83</v>
      </c>
      <c r="I655" s="12" t="s">
        <v>4874</v>
      </c>
      <c r="J655" s="13" t="s">
        <v>4875</v>
      </c>
      <c r="K655" s="8" t="s">
        <v>50</v>
      </c>
      <c r="L655" s="8" t="s">
        <v>120</v>
      </c>
      <c r="M655" s="8" t="s">
        <v>52</v>
      </c>
      <c r="N655" s="8" t="s">
        <v>4876</v>
      </c>
      <c r="O655" s="8" t="s">
        <v>3216</v>
      </c>
      <c r="P655" s="8" t="s">
        <v>4877</v>
      </c>
      <c r="Q655" s="13" t="s">
        <v>4878</v>
      </c>
      <c r="R655" s="8" t="s">
        <v>222</v>
      </c>
      <c r="S655" s="3">
        <v>1370</v>
      </c>
      <c r="T655" s="3">
        <v>1</v>
      </c>
      <c r="U655" s="14" t="str">
        <f t="shared" ca="1" si="80"/>
        <v>comodo.com</v>
      </c>
      <c r="V655" s="15" t="str">
        <f t="shared" ca="1" si="81"/>
        <v>domains = domains.concat("comodo.com");</v>
      </c>
      <c r="W655">
        <f>VLOOKUP(C655,'Copy of Pivot Position'!A:C,3,FALSE)</f>
        <v>10</v>
      </c>
      <c r="X655">
        <f>IF(D655="","",COUNTIF($D$1:D654,D655))</f>
        <v>0</v>
      </c>
      <c r="Y655">
        <f>IF(F655="","",COUNTIF($F$1:F655,F655))</f>
        <v>1</v>
      </c>
      <c r="AA655" s="16">
        <f t="shared" si="82"/>
        <v>0.33200000000000007</v>
      </c>
      <c r="AB655" s="16"/>
    </row>
    <row r="656" spans="1:28" ht="16" x14ac:dyDescent="0.2">
      <c r="A656" s="8" t="s">
        <v>2520</v>
      </c>
      <c r="B656" s="8" t="s">
        <v>6716</v>
      </c>
      <c r="C656" s="8" t="s">
        <v>180</v>
      </c>
      <c r="D656" s="8" t="s">
        <v>6717</v>
      </c>
      <c r="E656" s="8" t="s">
        <v>6718</v>
      </c>
      <c r="F656" s="12" t="s">
        <v>6321</v>
      </c>
      <c r="G656" s="8" t="s">
        <v>49</v>
      </c>
      <c r="H656" s="3">
        <v>83</v>
      </c>
      <c r="I656" s="12" t="s">
        <v>6719</v>
      </c>
      <c r="J656" s="13" t="s">
        <v>6720</v>
      </c>
      <c r="K656" s="8" t="s">
        <v>50</v>
      </c>
      <c r="L656" s="8" t="s">
        <v>120</v>
      </c>
      <c r="M656" s="8" t="s">
        <v>52</v>
      </c>
      <c r="N656" s="8" t="s">
        <v>273</v>
      </c>
      <c r="O656" s="8" t="s">
        <v>222</v>
      </c>
      <c r="P656" s="8" t="s">
        <v>6721</v>
      </c>
      <c r="Q656" s="13" t="s">
        <v>3633</v>
      </c>
      <c r="R656" s="8" t="s">
        <v>6722</v>
      </c>
      <c r="S656" s="3">
        <v>1559</v>
      </c>
      <c r="T656" s="3">
        <v>1</v>
      </c>
      <c r="U656" s="14" t="str">
        <f t="shared" ca="1" si="80"/>
        <v>comodo.com</v>
      </c>
      <c r="V656" s="15" t="str">
        <f t="shared" ca="1" si="81"/>
        <v>domains = domains.concat("comodo.com");</v>
      </c>
      <c r="W656">
        <f>VLOOKUP(C656,'Copy of Pivot Position'!A:C,3,FALSE)</f>
        <v>10</v>
      </c>
      <c r="X656">
        <f>IF(D656="","",COUNTIF($D$1:D655,D656))</f>
        <v>0</v>
      </c>
      <c r="Y656">
        <f>IF(F656="","",COUNTIF($F$1:F656,F656))</f>
        <v>1</v>
      </c>
      <c r="AA656" s="16">
        <f t="shared" si="82"/>
        <v>0.33200000000000007</v>
      </c>
      <c r="AB656" s="16"/>
    </row>
    <row r="657" spans="1:28" ht="16" x14ac:dyDescent="0.2">
      <c r="A657" s="8" t="s">
        <v>9175</v>
      </c>
      <c r="B657" s="8" t="s">
        <v>9176</v>
      </c>
      <c r="C657" s="8" t="s">
        <v>180</v>
      </c>
      <c r="D657" s="8" t="s">
        <v>9177</v>
      </c>
      <c r="E657" s="8" t="s">
        <v>9178</v>
      </c>
      <c r="F657" s="12" t="s">
        <v>8398</v>
      </c>
      <c r="G657" s="8" t="s">
        <v>49</v>
      </c>
      <c r="H657" s="3">
        <v>83</v>
      </c>
      <c r="I657" s="12" t="s">
        <v>9180</v>
      </c>
      <c r="J657" s="13" t="s">
        <v>9181</v>
      </c>
      <c r="K657" s="8" t="s">
        <v>50</v>
      </c>
      <c r="L657" s="8" t="s">
        <v>51</v>
      </c>
      <c r="M657" s="8" t="s">
        <v>52</v>
      </c>
      <c r="N657" s="8" t="s">
        <v>193</v>
      </c>
      <c r="O657" s="8" t="s">
        <v>538</v>
      </c>
      <c r="P657" s="8" t="s">
        <v>9182</v>
      </c>
      <c r="Q657" s="13" t="s">
        <v>675</v>
      </c>
      <c r="R657" s="8" t="s">
        <v>9183</v>
      </c>
      <c r="S657" s="3">
        <v>2295</v>
      </c>
      <c r="T657" s="3">
        <v>1</v>
      </c>
      <c r="U657" s="14" t="str">
        <f t="shared" ca="1" si="80"/>
        <v>comodo.com</v>
      </c>
      <c r="V657" s="15" t="str">
        <f t="shared" ca="1" si="81"/>
        <v>domains = domains.concat("comodo.com");</v>
      </c>
      <c r="W657">
        <f>VLOOKUP(C657,'Copy of Pivot Position'!A:C,3,FALSE)</f>
        <v>10</v>
      </c>
      <c r="X657">
        <f>IF(D657="","",COUNTIF($D$1:D656,D657))</f>
        <v>0</v>
      </c>
      <c r="Y657">
        <f>IF(F657="","",COUNTIF($F$1:F657,F657))</f>
        <v>1</v>
      </c>
      <c r="AA657" s="16">
        <f t="shared" si="82"/>
        <v>0.33200000000000007</v>
      </c>
      <c r="AB657" s="16"/>
    </row>
    <row r="658" spans="1:28" ht="16" x14ac:dyDescent="0.2">
      <c r="A658" s="8" t="s">
        <v>158</v>
      </c>
      <c r="B658" s="8" t="s">
        <v>159</v>
      </c>
      <c r="C658" s="8" t="s">
        <v>42</v>
      </c>
      <c r="D658" s="8" t="s">
        <v>160</v>
      </c>
      <c r="E658" s="8" t="s">
        <v>161</v>
      </c>
      <c r="F658" s="12" t="s">
        <v>162</v>
      </c>
      <c r="G658" s="8" t="s">
        <v>49</v>
      </c>
      <c r="H658" s="3">
        <v>1539</v>
      </c>
      <c r="I658" s="12" t="s">
        <v>163</v>
      </c>
      <c r="J658" s="13" t="s">
        <v>164</v>
      </c>
      <c r="K658" s="8" t="s">
        <v>50</v>
      </c>
      <c r="L658" s="8" t="s">
        <v>120</v>
      </c>
      <c r="M658" s="8" t="s">
        <v>52</v>
      </c>
      <c r="N658" s="8" t="s">
        <v>60</v>
      </c>
      <c r="O658" s="8" t="s">
        <v>54</v>
      </c>
      <c r="P658" s="8" t="s">
        <v>165</v>
      </c>
      <c r="Q658" s="13" t="s">
        <v>63</v>
      </c>
      <c r="R658" s="8" t="s">
        <v>166</v>
      </c>
      <c r="S658" s="3">
        <v>1016</v>
      </c>
      <c r="T658" s="3">
        <v>1</v>
      </c>
      <c r="U658" s="14" t="str">
        <f t="shared" ca="1" si="80"/>
        <v>comodo.com</v>
      </c>
      <c r="V658" s="15" t="str">
        <f t="shared" ca="1" si="81"/>
        <v>domains = domains.concat("comodo.com");</v>
      </c>
      <c r="W658">
        <f>VLOOKUP(C658,'Copy of Pivot Position'!A:C,3,FALSE)</f>
        <v>10</v>
      </c>
      <c r="X658">
        <f>IF(D658="","",COUNTIF($D$1:D657,D658))</f>
        <v>0</v>
      </c>
      <c r="Y658">
        <f>IF(F658="","",COUNTIF($F$1:F658,F658))</f>
        <v>1</v>
      </c>
      <c r="AA658" s="16">
        <f t="shared" si="82"/>
        <v>0.33200000000000007</v>
      </c>
      <c r="AB658" s="16"/>
    </row>
    <row r="659" spans="1:28" ht="16" x14ac:dyDescent="0.2">
      <c r="A659" s="8" t="s">
        <v>9542</v>
      </c>
      <c r="B659" s="8" t="s">
        <v>9543</v>
      </c>
      <c r="C659" s="8" t="s">
        <v>9544</v>
      </c>
      <c r="D659" s="8" t="s">
        <v>9545</v>
      </c>
      <c r="E659" s="8" t="s">
        <v>9546</v>
      </c>
      <c r="F659" s="12" t="s">
        <v>8871</v>
      </c>
      <c r="G659" s="8" t="s">
        <v>295</v>
      </c>
      <c r="H659" s="3">
        <v>1580</v>
      </c>
      <c r="I659" s="12" t="s">
        <v>9547</v>
      </c>
      <c r="J659" s="13" t="s">
        <v>9549</v>
      </c>
      <c r="K659" s="8" t="s">
        <v>50</v>
      </c>
      <c r="L659" s="8" t="s">
        <v>120</v>
      </c>
      <c r="M659" s="8" t="s">
        <v>1615</v>
      </c>
      <c r="N659" s="8" t="s">
        <v>9551</v>
      </c>
      <c r="O659" s="8" t="s">
        <v>222</v>
      </c>
      <c r="P659" s="8" t="s">
        <v>9554</v>
      </c>
      <c r="Q659" s="13" t="s">
        <v>9555</v>
      </c>
      <c r="R659" s="8" t="s">
        <v>9556</v>
      </c>
      <c r="S659" s="3">
        <v>2367</v>
      </c>
      <c r="T659" s="3">
        <v>1</v>
      </c>
      <c r="U659" s="14" t="str">
        <f t="shared" ca="1" si="80"/>
        <v>comodo.com</v>
      </c>
      <c r="V659" s="15" t="str">
        <f t="shared" ca="1" si="81"/>
        <v>domains = domains.concat("comodo.com");</v>
      </c>
      <c r="W659">
        <f>VLOOKUP(C659,'Copy of Pivot Position'!A:C,3,FALSE)</f>
        <v>9</v>
      </c>
      <c r="X659">
        <f>IF(D659="","",COUNTIF($D$1:D658,D659))</f>
        <v>0</v>
      </c>
      <c r="Y659">
        <f>IF(F659="","",COUNTIF($F$1:F659,F659))</f>
        <v>1</v>
      </c>
      <c r="AA659" s="16">
        <f t="shared" si="82"/>
        <v>0.32800000000000007</v>
      </c>
      <c r="AB659" s="16"/>
    </row>
    <row r="660" spans="1:28" ht="16" x14ac:dyDescent="0.2">
      <c r="A660" s="8" t="s">
        <v>9907</v>
      </c>
      <c r="B660" s="8" t="s">
        <v>10174</v>
      </c>
      <c r="C660" s="8" t="s">
        <v>42</v>
      </c>
      <c r="D660" s="8" t="s">
        <v>10175</v>
      </c>
      <c r="E660" s="8" t="s">
        <v>10176</v>
      </c>
      <c r="F660" s="12" t="s">
        <v>9902</v>
      </c>
      <c r="G660" s="8" t="s">
        <v>2257</v>
      </c>
      <c r="H660" s="3">
        <v>1541</v>
      </c>
      <c r="I660" s="12" t="s">
        <v>10177</v>
      </c>
      <c r="J660" s="13" t="s">
        <v>10178</v>
      </c>
      <c r="K660" s="8" t="s">
        <v>50</v>
      </c>
      <c r="L660" s="8" t="s">
        <v>120</v>
      </c>
      <c r="M660" s="8" t="s">
        <v>52</v>
      </c>
      <c r="N660" s="8" t="s">
        <v>10179</v>
      </c>
      <c r="O660" s="8" t="s">
        <v>2447</v>
      </c>
      <c r="P660" s="8" t="s">
        <v>10180</v>
      </c>
      <c r="Q660" s="13" t="s">
        <v>10181</v>
      </c>
      <c r="R660" s="8" t="s">
        <v>222</v>
      </c>
      <c r="S660" s="3">
        <v>2547</v>
      </c>
      <c r="T660" s="3">
        <v>1</v>
      </c>
      <c r="U660" s="14" t="str">
        <f t="shared" ca="1" si="80"/>
        <v>comodo.com</v>
      </c>
      <c r="V660" s="15" t="str">
        <f t="shared" ca="1" si="81"/>
        <v>domains = domains.concat("comodo.com");</v>
      </c>
      <c r="W660">
        <f>VLOOKUP(C660,'Copy of Pivot Position'!A:C,3,FALSE)</f>
        <v>10</v>
      </c>
      <c r="X660">
        <f>IF(D660="","",COUNTIF($D$1:D659,D660))</f>
        <v>0</v>
      </c>
      <c r="Y660">
        <f>IF(F660="","",COUNTIF($F$1:F660,F660))</f>
        <v>1</v>
      </c>
      <c r="AA660" s="16">
        <f t="shared" si="82"/>
        <v>0.33000000000000007</v>
      </c>
      <c r="AB660" s="16"/>
    </row>
    <row r="661" spans="1:28" ht="16" x14ac:dyDescent="0.2">
      <c r="A661" s="8" t="s">
        <v>3829</v>
      </c>
      <c r="B661" s="8" t="s">
        <v>3830</v>
      </c>
      <c r="C661" s="8" t="s">
        <v>42</v>
      </c>
      <c r="D661" s="8" t="s">
        <v>3831</v>
      </c>
      <c r="E661" s="8" t="s">
        <v>3832</v>
      </c>
      <c r="F661" s="12" t="s">
        <v>3551</v>
      </c>
      <c r="G661" s="8" t="s">
        <v>49</v>
      </c>
      <c r="H661" s="3">
        <v>82</v>
      </c>
      <c r="I661" s="12" t="s">
        <v>3833</v>
      </c>
      <c r="J661" s="13" t="s">
        <v>3834</v>
      </c>
      <c r="K661" s="8" t="s">
        <v>50</v>
      </c>
      <c r="L661" s="8" t="s">
        <v>51</v>
      </c>
      <c r="M661" s="8" t="s">
        <v>52</v>
      </c>
      <c r="N661" s="8" t="s">
        <v>108</v>
      </c>
      <c r="O661" s="8" t="s">
        <v>54</v>
      </c>
      <c r="P661" s="8" t="s">
        <v>3835</v>
      </c>
      <c r="Q661" s="13" t="s">
        <v>110</v>
      </c>
      <c r="R661" s="8" t="s">
        <v>3836</v>
      </c>
      <c r="S661" s="3">
        <v>1284</v>
      </c>
      <c r="T661" s="3">
        <v>1</v>
      </c>
      <c r="U661" s="14" t="str">
        <f t="shared" ca="1" si="80"/>
        <v>comodo.com</v>
      </c>
      <c r="V661" s="15" t="str">
        <f t="shared" ca="1" si="81"/>
        <v>domains = domains.concat("comodo.com");</v>
      </c>
      <c r="W661">
        <f>VLOOKUP(C661,'Copy of Pivot Position'!A:C,3,FALSE)</f>
        <v>10</v>
      </c>
      <c r="X661">
        <f>IF(D661="","",COUNTIF($D$1:D660,D661))</f>
        <v>0</v>
      </c>
      <c r="Y661">
        <f>IF(F661="","",COUNTIF($F$1:F661,F661))</f>
        <v>1</v>
      </c>
      <c r="AA661" s="16">
        <f t="shared" si="82"/>
        <v>0.32800000000000007</v>
      </c>
      <c r="AB661" s="16"/>
    </row>
    <row r="662" spans="1:28" ht="16" x14ac:dyDescent="0.2">
      <c r="A662" s="8" t="s">
        <v>4214</v>
      </c>
      <c r="B662" s="8" t="s">
        <v>10201</v>
      </c>
      <c r="C662" s="8" t="s">
        <v>5217</v>
      </c>
      <c r="D662" s="8" t="s">
        <v>10202</v>
      </c>
      <c r="E662" s="8" t="s">
        <v>10203</v>
      </c>
      <c r="F662" s="12" t="s">
        <v>10204</v>
      </c>
      <c r="G662" s="8" t="s">
        <v>6626</v>
      </c>
      <c r="H662" s="3">
        <v>82</v>
      </c>
      <c r="I662" s="12" t="s">
        <v>10205</v>
      </c>
      <c r="J662" s="13" t="s">
        <v>10206</v>
      </c>
      <c r="K662" s="8" t="s">
        <v>50</v>
      </c>
      <c r="L662" s="8" t="s">
        <v>51</v>
      </c>
      <c r="M662" s="8" t="s">
        <v>52</v>
      </c>
      <c r="N662" s="8" t="s">
        <v>1415</v>
      </c>
      <c r="O662" s="8" t="s">
        <v>195</v>
      </c>
      <c r="P662" s="8" t="s">
        <v>10207</v>
      </c>
      <c r="Q662" s="13" t="s">
        <v>1416</v>
      </c>
      <c r="R662" s="8" t="s">
        <v>10208</v>
      </c>
      <c r="S662" s="3">
        <v>2629</v>
      </c>
      <c r="T662" s="3">
        <v>1</v>
      </c>
      <c r="U662" s="14" t="str">
        <f t="shared" ca="1" si="80"/>
        <v>comodo.com</v>
      </c>
      <c r="V662" s="15" t="str">
        <f t="shared" ca="1" si="81"/>
        <v>domains = domains.concat("comodo.com");</v>
      </c>
      <c r="W662">
        <f>VLOOKUP(C662,'Copy of Pivot Position'!A:C,3,FALSE)</f>
        <v>9</v>
      </c>
      <c r="X662">
        <f>IF(D662="","",COUNTIF($D$1:D661,D662))</f>
        <v>0</v>
      </c>
      <c r="Y662">
        <f>IF(F662="","",COUNTIF($F$1:F662,F662))</f>
        <v>1</v>
      </c>
      <c r="AA662" s="16">
        <f t="shared" si="82"/>
        <v>0.32800000000000007</v>
      </c>
      <c r="AB662" s="16"/>
    </row>
    <row r="663" spans="1:28" ht="16" x14ac:dyDescent="0.2">
      <c r="A663" s="8" t="s">
        <v>960</v>
      </c>
      <c r="B663" s="8" t="s">
        <v>10210</v>
      </c>
      <c r="C663" s="8" t="s">
        <v>304</v>
      </c>
      <c r="D663" s="8" t="s">
        <v>10211</v>
      </c>
      <c r="E663" s="8" t="s">
        <v>8545</v>
      </c>
      <c r="F663" s="12" t="s">
        <v>8224</v>
      </c>
      <c r="G663" s="8" t="s">
        <v>46</v>
      </c>
      <c r="H663" s="3">
        <v>82</v>
      </c>
      <c r="I663" s="12" t="s">
        <v>10212</v>
      </c>
      <c r="J663" s="13" t="s">
        <v>10213</v>
      </c>
      <c r="K663" s="8" t="s">
        <v>50</v>
      </c>
      <c r="L663" s="8" t="s">
        <v>120</v>
      </c>
      <c r="M663" s="8" t="s">
        <v>52</v>
      </c>
      <c r="N663" s="8" t="s">
        <v>174</v>
      </c>
      <c r="O663" s="8" t="s">
        <v>1799</v>
      </c>
      <c r="P663" s="8" t="s">
        <v>8547</v>
      </c>
      <c r="Q663" s="13" t="s">
        <v>8548</v>
      </c>
      <c r="R663" s="8" t="s">
        <v>222</v>
      </c>
      <c r="S663" s="3">
        <v>581</v>
      </c>
      <c r="T663" s="3">
        <v>2</v>
      </c>
      <c r="U663" s="14" t="str">
        <f t="shared" ca="1" si="80"/>
        <v>comodo.com</v>
      </c>
      <c r="V663" s="15" t="str">
        <f t="shared" ca="1" si="81"/>
        <v>domains = domains.concat("comodo.com");</v>
      </c>
      <c r="W663">
        <f>VLOOKUP(C663,'Copy of Pivot Position'!A:C,3,FALSE)</f>
        <v>9</v>
      </c>
      <c r="X663">
        <f>IF(D663="","",COUNTIF($D$1:D662,D663))</f>
        <v>0</v>
      </c>
      <c r="Y663">
        <f>IF(F663="","",COUNTIF($F$1:F663,F663))</f>
        <v>1</v>
      </c>
      <c r="AA663" s="16">
        <f t="shared" si="82"/>
        <v>0.32800000000000007</v>
      </c>
      <c r="AB663" s="16"/>
    </row>
    <row r="664" spans="1:28" ht="16" x14ac:dyDescent="0.2">
      <c r="A664" s="8" t="s">
        <v>289</v>
      </c>
      <c r="B664" s="8" t="s">
        <v>290</v>
      </c>
      <c r="C664" s="8" t="s">
        <v>291</v>
      </c>
      <c r="D664" s="8" t="s">
        <v>292</v>
      </c>
      <c r="E664" s="8" t="s">
        <v>293</v>
      </c>
      <c r="F664" s="12" t="s">
        <v>294</v>
      </c>
      <c r="G664" s="8" t="s">
        <v>295</v>
      </c>
      <c r="H664" s="3">
        <v>1592</v>
      </c>
      <c r="I664" s="12" t="s">
        <v>296</v>
      </c>
      <c r="J664" s="13" t="s">
        <v>297</v>
      </c>
      <c r="K664" s="8" t="s">
        <v>50</v>
      </c>
      <c r="L664" s="8" t="s">
        <v>120</v>
      </c>
      <c r="M664" s="8" t="s">
        <v>52</v>
      </c>
      <c r="N664" s="8" t="s">
        <v>222</v>
      </c>
      <c r="O664" s="8" t="s">
        <v>222</v>
      </c>
      <c r="P664" s="8" t="s">
        <v>222</v>
      </c>
      <c r="Q664" s="8" t="s">
        <v>222</v>
      </c>
      <c r="R664" s="8" t="s">
        <v>222</v>
      </c>
      <c r="S664" s="3">
        <v>1025</v>
      </c>
      <c r="T664" s="3">
        <v>1</v>
      </c>
      <c r="U664" s="14" t="str">
        <f t="shared" ca="1" si="80"/>
        <v>comodo.com</v>
      </c>
      <c r="V664" s="15" t="str">
        <f t="shared" ca="1" si="81"/>
        <v>domains = domains.concat("comodo.com");</v>
      </c>
      <c r="W664">
        <f>VLOOKUP(C664,'Copy of Pivot Position'!A:C,3,FALSE)</f>
        <v>10</v>
      </c>
      <c r="X664">
        <f>IF(D664="","",COUNTIF($D$1:D663,D664))</f>
        <v>0</v>
      </c>
      <c r="Y664">
        <f>IF(F664="","",COUNTIF($F$1:F664,F664))</f>
        <v>1</v>
      </c>
      <c r="AA664" s="16">
        <f t="shared" si="82"/>
        <v>0.32800000000000007</v>
      </c>
      <c r="AB664" s="16"/>
    </row>
    <row r="665" spans="1:28" ht="16" x14ac:dyDescent="0.2">
      <c r="A665" s="8" t="s">
        <v>5787</v>
      </c>
      <c r="B665" s="8" t="s">
        <v>8755</v>
      </c>
      <c r="C665" s="8" t="s">
        <v>32</v>
      </c>
      <c r="D665" s="8" t="s">
        <v>8756</v>
      </c>
      <c r="E665" s="8" t="s">
        <v>8758</v>
      </c>
      <c r="F665" s="12" t="s">
        <v>8265</v>
      </c>
      <c r="G665" s="8" t="s">
        <v>8763</v>
      </c>
      <c r="H665" s="3">
        <v>1650</v>
      </c>
      <c r="I665" s="12" t="s">
        <v>8764</v>
      </c>
      <c r="J665" s="13" t="s">
        <v>8765</v>
      </c>
      <c r="K665" s="8" t="s">
        <v>50</v>
      </c>
      <c r="L665" s="8" t="s">
        <v>51</v>
      </c>
      <c r="M665" s="8" t="s">
        <v>883</v>
      </c>
      <c r="N665" s="8" t="s">
        <v>8766</v>
      </c>
      <c r="O665" s="8" t="s">
        <v>222</v>
      </c>
      <c r="P665" s="8" t="s">
        <v>222</v>
      </c>
      <c r="Q665" s="8" t="s">
        <v>222</v>
      </c>
      <c r="R665" s="8" t="s">
        <v>222</v>
      </c>
      <c r="S665" s="3">
        <v>2236</v>
      </c>
      <c r="T665" s="3">
        <v>1</v>
      </c>
      <c r="U665" s="14" t="str">
        <f t="shared" ca="1" si="80"/>
        <v>comodo.com</v>
      </c>
      <c r="V665" s="15" t="str">
        <f t="shared" ca="1" si="81"/>
        <v>domains = domains.concat("comodo.com");</v>
      </c>
      <c r="W665">
        <f>VLOOKUP(C665,'Copy of Pivot Position'!A:C,3,FALSE)</f>
        <v>10</v>
      </c>
      <c r="X665">
        <f>IF(D665="","",COUNTIF($D$1:D664,D665))</f>
        <v>0</v>
      </c>
      <c r="Y665">
        <f>IF(F665="","",COUNTIF($F$1:F665,F665))</f>
        <v>1</v>
      </c>
      <c r="AA665" s="16">
        <f t="shared" si="82"/>
        <v>0.32400000000000007</v>
      </c>
      <c r="AB665" s="16"/>
    </row>
    <row r="666" spans="1:28" ht="16" x14ac:dyDescent="0.2">
      <c r="A666" s="8" t="s">
        <v>10222</v>
      </c>
      <c r="B666" s="8" t="s">
        <v>10223</v>
      </c>
      <c r="C666" s="8" t="s">
        <v>304</v>
      </c>
      <c r="D666" s="8" t="s">
        <v>10224</v>
      </c>
      <c r="E666" s="8" t="s">
        <v>10225</v>
      </c>
      <c r="F666" s="12" t="s">
        <v>10226</v>
      </c>
      <c r="G666" s="8" t="s">
        <v>49</v>
      </c>
      <c r="H666" s="3">
        <v>1611</v>
      </c>
      <c r="I666" s="12" t="s">
        <v>10227</v>
      </c>
      <c r="J666" s="13" t="s">
        <v>10228</v>
      </c>
      <c r="K666" s="8" t="s">
        <v>50</v>
      </c>
      <c r="L666" s="8" t="s">
        <v>120</v>
      </c>
      <c r="M666" s="8" t="s">
        <v>52</v>
      </c>
      <c r="N666" s="8" t="s">
        <v>73</v>
      </c>
      <c r="O666" s="8" t="s">
        <v>54</v>
      </c>
      <c r="P666" s="8" t="s">
        <v>7985</v>
      </c>
      <c r="Q666" s="13" t="s">
        <v>75</v>
      </c>
      <c r="R666" s="8" t="s">
        <v>10229</v>
      </c>
      <c r="S666" s="3">
        <v>452</v>
      </c>
      <c r="T666" s="3">
        <v>2</v>
      </c>
      <c r="U666" s="14" t="str">
        <f t="shared" ca="1" si="80"/>
        <v>comodo.com</v>
      </c>
      <c r="V666" s="15" t="str">
        <f t="shared" ca="1" si="81"/>
        <v>domains = domains.concat("comodo.com");</v>
      </c>
      <c r="W666">
        <f>VLOOKUP(C666,'Copy of Pivot Position'!A:C,3,FALSE)</f>
        <v>9</v>
      </c>
      <c r="X666">
        <f>IF(D666="","",COUNTIF($D$1:D665,D666))</f>
        <v>0</v>
      </c>
      <c r="Y666">
        <f>IF(F666="","",COUNTIF($F$1:F666,F666))</f>
        <v>1</v>
      </c>
      <c r="AA666" s="16">
        <f t="shared" si="82"/>
        <v>0.32600000000000007</v>
      </c>
      <c r="AB666" s="16"/>
    </row>
    <row r="667" spans="1:28" ht="16" x14ac:dyDescent="0.2">
      <c r="A667" s="8" t="s">
        <v>3687</v>
      </c>
      <c r="B667" s="8" t="s">
        <v>3202</v>
      </c>
      <c r="C667" s="8" t="s">
        <v>42</v>
      </c>
      <c r="D667" s="8" t="s">
        <v>4977</v>
      </c>
      <c r="E667" s="8" t="s">
        <v>4978</v>
      </c>
      <c r="F667" s="12" t="s">
        <v>4687</v>
      </c>
      <c r="G667" s="8" t="s">
        <v>49</v>
      </c>
      <c r="H667" s="3">
        <v>1655</v>
      </c>
      <c r="I667" s="12" t="s">
        <v>4979</v>
      </c>
      <c r="J667" s="13" t="s">
        <v>4980</v>
      </c>
      <c r="K667" s="8" t="s">
        <v>50</v>
      </c>
      <c r="L667" s="8" t="s">
        <v>51</v>
      </c>
      <c r="M667" s="8" t="s">
        <v>52</v>
      </c>
      <c r="N667" s="8" t="s">
        <v>1137</v>
      </c>
      <c r="O667" s="8" t="s">
        <v>54</v>
      </c>
      <c r="P667" s="8" t="s">
        <v>4981</v>
      </c>
      <c r="Q667" s="8" t="s">
        <v>4982</v>
      </c>
      <c r="R667" s="8" t="s">
        <v>4983</v>
      </c>
      <c r="S667" s="3">
        <v>1379</v>
      </c>
      <c r="T667" s="3">
        <v>1</v>
      </c>
      <c r="U667" s="14" t="str">
        <f t="shared" ca="1" si="80"/>
        <v>comodo.com</v>
      </c>
      <c r="V667" s="15" t="str">
        <f t="shared" ca="1" si="81"/>
        <v>domains = domains.concat("comodo.com");</v>
      </c>
      <c r="W667">
        <f>VLOOKUP(C667,'Copy of Pivot Position'!A:C,3,FALSE)</f>
        <v>10</v>
      </c>
      <c r="X667">
        <f>IF(D667="","",COUNTIF($D$1:D666,D667))</f>
        <v>0</v>
      </c>
      <c r="Y667">
        <f>IF(F667="","",COUNTIF($F$1:F667,F667))</f>
        <v>1</v>
      </c>
      <c r="AA667" s="16">
        <f t="shared" si="82"/>
        <v>0.32400000000000007</v>
      </c>
      <c r="AB667" s="16"/>
    </row>
    <row r="668" spans="1:28" ht="16" x14ac:dyDescent="0.2">
      <c r="A668" s="8" t="s">
        <v>2520</v>
      </c>
      <c r="B668" s="8" t="s">
        <v>4717</v>
      </c>
      <c r="C668" s="8" t="s">
        <v>42</v>
      </c>
      <c r="D668" s="8" t="s">
        <v>4718</v>
      </c>
      <c r="E668" s="8" t="s">
        <v>4719</v>
      </c>
      <c r="F668" s="12" t="s">
        <v>4422</v>
      </c>
      <c r="G668" s="8" t="s">
        <v>845</v>
      </c>
      <c r="H668" s="3">
        <v>1668</v>
      </c>
      <c r="I668" s="12" t="s">
        <v>4720</v>
      </c>
      <c r="J668" s="13" t="s">
        <v>4721</v>
      </c>
      <c r="K668" s="8" t="s">
        <v>50</v>
      </c>
      <c r="L668" s="8" t="s">
        <v>120</v>
      </c>
      <c r="M668" s="8" t="s">
        <v>52</v>
      </c>
      <c r="N668" s="8" t="s">
        <v>84</v>
      </c>
      <c r="O668" s="8" t="s">
        <v>85</v>
      </c>
      <c r="P668" s="8" t="s">
        <v>4722</v>
      </c>
      <c r="Q668" s="13" t="s">
        <v>4723</v>
      </c>
      <c r="R668" s="8" t="s">
        <v>4724</v>
      </c>
      <c r="S668" s="3">
        <v>1358</v>
      </c>
      <c r="T668" s="3">
        <v>1</v>
      </c>
      <c r="U668" s="14" t="str">
        <f t="shared" ca="1" si="80"/>
        <v>comodo.com</v>
      </c>
      <c r="V668" s="15" t="str">
        <f t="shared" ca="1" si="81"/>
        <v>domains = domains.concat("comodo.com");</v>
      </c>
      <c r="W668">
        <f>VLOOKUP(C668,'Copy of Pivot Position'!A:C,3,FALSE)</f>
        <v>10</v>
      </c>
      <c r="X668">
        <f>IF(D668="","",COUNTIF($D$1:D667,D668))</f>
        <v>0</v>
      </c>
      <c r="Y668">
        <f>IF(F668="","",COUNTIF($F$1:F668,F668))</f>
        <v>1</v>
      </c>
      <c r="AA668" s="16">
        <f t="shared" si="82"/>
        <v>0.32000000000000006</v>
      </c>
      <c r="AB668" s="16"/>
    </row>
    <row r="669" spans="1:28" ht="16" x14ac:dyDescent="0.2">
      <c r="A669" s="8" t="s">
        <v>2700</v>
      </c>
      <c r="B669" s="8" t="s">
        <v>3735</v>
      </c>
      <c r="C669" s="8" t="s">
        <v>42</v>
      </c>
      <c r="D669" s="8" t="s">
        <v>3736</v>
      </c>
      <c r="E669" s="8" t="s">
        <v>3737</v>
      </c>
      <c r="F669" s="12" t="s">
        <v>3460</v>
      </c>
      <c r="G669" s="8" t="s">
        <v>70</v>
      </c>
      <c r="H669" s="3">
        <v>1701</v>
      </c>
      <c r="I669" s="12" t="s">
        <v>3738</v>
      </c>
      <c r="J669" s="13" t="s">
        <v>3739</v>
      </c>
      <c r="K669" s="8" t="s">
        <v>50</v>
      </c>
      <c r="L669" s="8" t="s">
        <v>120</v>
      </c>
      <c r="M669" s="8" t="s">
        <v>52</v>
      </c>
      <c r="N669" s="8" t="s">
        <v>84</v>
      </c>
      <c r="O669" s="8" t="s">
        <v>85</v>
      </c>
      <c r="P669" s="8" t="s">
        <v>3740</v>
      </c>
      <c r="Q669" s="13" t="s">
        <v>2705</v>
      </c>
      <c r="R669" s="8" t="s">
        <v>3741</v>
      </c>
      <c r="S669" s="3">
        <v>1277</v>
      </c>
      <c r="T669" s="3">
        <v>1</v>
      </c>
      <c r="U669" s="14" t="str">
        <f t="shared" ca="1" si="80"/>
        <v>comodo.com</v>
      </c>
      <c r="V669" s="15" t="str">
        <f t="shared" ca="1" si="81"/>
        <v>domains = domains.concat("comodo.com");</v>
      </c>
      <c r="W669">
        <f>VLOOKUP(C669,'Copy of Pivot Position'!A:C,3,FALSE)</f>
        <v>10</v>
      </c>
      <c r="X669">
        <f>IF(D669="","",COUNTIF($D$1:D668,D669))</f>
        <v>0</v>
      </c>
      <c r="Y669">
        <f>IF(F669="","",COUNTIF($F$1:F669,F669))</f>
        <v>1</v>
      </c>
      <c r="AA669" s="16">
        <f t="shared" si="82"/>
        <v>0.32000000000000006</v>
      </c>
      <c r="AB669" s="16"/>
    </row>
    <row r="670" spans="1:28" ht="16" x14ac:dyDescent="0.2">
      <c r="A670" s="8" t="s">
        <v>5366</v>
      </c>
      <c r="B670" s="8" t="s">
        <v>10246</v>
      </c>
      <c r="C670" s="8" t="s">
        <v>42</v>
      </c>
      <c r="D670" s="8" t="s">
        <v>10247</v>
      </c>
      <c r="E670" s="8" t="s">
        <v>10248</v>
      </c>
      <c r="F670" s="12" t="s">
        <v>9987</v>
      </c>
      <c r="G670" s="8" t="s">
        <v>988</v>
      </c>
      <c r="H670" s="3">
        <v>1765</v>
      </c>
      <c r="I670" s="12" t="s">
        <v>10249</v>
      </c>
      <c r="J670" s="13" t="s">
        <v>10250</v>
      </c>
      <c r="K670" s="8" t="s">
        <v>50</v>
      </c>
      <c r="L670" s="8" t="s">
        <v>120</v>
      </c>
      <c r="M670" s="8" t="s">
        <v>52</v>
      </c>
      <c r="N670" s="8" t="s">
        <v>2137</v>
      </c>
      <c r="O670" s="8" t="s">
        <v>1129</v>
      </c>
      <c r="P670" s="8" t="s">
        <v>10251</v>
      </c>
      <c r="Q670" s="13" t="s">
        <v>2139</v>
      </c>
      <c r="R670" s="8" t="s">
        <v>10252</v>
      </c>
      <c r="S670" s="3">
        <v>2571</v>
      </c>
      <c r="T670" s="3">
        <v>1</v>
      </c>
      <c r="U670" s="14" t="str">
        <f t="shared" ca="1" si="80"/>
        <v>comodo.com</v>
      </c>
      <c r="V670" s="15" t="str">
        <f t="shared" ca="1" si="81"/>
        <v>domains = domains.concat("comodo.com");</v>
      </c>
      <c r="W670">
        <f>VLOOKUP(C670,'Copy of Pivot Position'!A:C,3,FALSE)</f>
        <v>10</v>
      </c>
      <c r="X670">
        <f>IF(D670="","",COUNTIF($D$1:D669,D670))</f>
        <v>0</v>
      </c>
      <c r="Y670">
        <f>IF(F670="","",COUNTIF($F$1:F670,F670))</f>
        <v>1</v>
      </c>
      <c r="AA670" s="16">
        <f t="shared" si="82"/>
        <v>0.31600000000000006</v>
      </c>
      <c r="AB670" s="16"/>
    </row>
    <row r="671" spans="1:28" ht="16" x14ac:dyDescent="0.2">
      <c r="A671" s="8" t="s">
        <v>10253</v>
      </c>
      <c r="B671" s="8" t="s">
        <v>10254</v>
      </c>
      <c r="C671" s="8" t="s">
        <v>42</v>
      </c>
      <c r="D671" s="8" t="s">
        <v>10255</v>
      </c>
      <c r="E671" s="8" t="s">
        <v>10256</v>
      </c>
      <c r="F671" s="12" t="s">
        <v>9929</v>
      </c>
      <c r="G671" s="8" t="s">
        <v>9159</v>
      </c>
      <c r="H671" s="3">
        <v>1726</v>
      </c>
      <c r="I671" s="12" t="s">
        <v>10257</v>
      </c>
      <c r="J671" s="13" t="s">
        <v>10258</v>
      </c>
      <c r="K671" s="8" t="s">
        <v>50</v>
      </c>
      <c r="L671" s="8" t="s">
        <v>51</v>
      </c>
      <c r="M671" s="8" t="s">
        <v>2412</v>
      </c>
      <c r="N671" s="8" t="s">
        <v>10259</v>
      </c>
      <c r="O671" s="8" t="s">
        <v>2412</v>
      </c>
      <c r="P671" s="8" t="s">
        <v>10260</v>
      </c>
      <c r="Q671" s="8" t="s">
        <v>10261</v>
      </c>
      <c r="R671" s="8" t="s">
        <v>10262</v>
      </c>
      <c r="S671" s="3">
        <v>2553</v>
      </c>
      <c r="T671" s="3">
        <v>1</v>
      </c>
      <c r="U671" s="14" t="str">
        <f t="shared" ca="1" si="80"/>
        <v>comodo.com</v>
      </c>
      <c r="V671" s="15" t="str">
        <f t="shared" ca="1" si="81"/>
        <v>domains = domains.concat("comodo.com");</v>
      </c>
      <c r="W671">
        <f>VLOOKUP(C671,'Copy of Pivot Position'!A:C,3,FALSE)</f>
        <v>10</v>
      </c>
      <c r="X671">
        <f>IF(D671="","",COUNTIF($D$1:D670,D671))</f>
        <v>0</v>
      </c>
      <c r="Y671">
        <f>IF(F671="","",COUNTIF($F$1:F671,F671))</f>
        <v>1</v>
      </c>
      <c r="AA671" s="16">
        <f t="shared" si="82"/>
        <v>0.31800000000000006</v>
      </c>
      <c r="AB671" s="16"/>
    </row>
    <row r="672" spans="1:28" ht="16" x14ac:dyDescent="0.2">
      <c r="A672" s="8" t="s">
        <v>321</v>
      </c>
      <c r="B672" s="8" t="s">
        <v>3220</v>
      </c>
      <c r="C672" s="8" t="s">
        <v>42</v>
      </c>
      <c r="D672" s="8" t="s">
        <v>3221</v>
      </c>
      <c r="E672" s="8" t="s">
        <v>3222</v>
      </c>
      <c r="F672" s="12" t="s">
        <v>2984</v>
      </c>
      <c r="G672" s="8" t="s">
        <v>49</v>
      </c>
      <c r="H672" s="3">
        <v>1767</v>
      </c>
      <c r="I672" s="12" t="s">
        <v>3224</v>
      </c>
      <c r="J672" s="13" t="s">
        <v>3225</v>
      </c>
      <c r="K672" s="8" t="s">
        <v>50</v>
      </c>
      <c r="L672" s="8" t="s">
        <v>120</v>
      </c>
      <c r="M672" s="8" t="s">
        <v>52</v>
      </c>
      <c r="N672" s="8" t="s">
        <v>84</v>
      </c>
      <c r="O672" s="8" t="s">
        <v>85</v>
      </c>
      <c r="P672" s="8" t="s">
        <v>3226</v>
      </c>
      <c r="Q672" s="13" t="s">
        <v>3227</v>
      </c>
      <c r="R672" s="8" t="s">
        <v>3228</v>
      </c>
      <c r="S672" s="3">
        <v>1235</v>
      </c>
      <c r="T672" s="3">
        <v>1</v>
      </c>
      <c r="U672" s="14" t="str">
        <f t="shared" ca="1" si="80"/>
        <v>comodo.com</v>
      </c>
      <c r="V672" s="15" t="str">
        <f t="shared" ca="1" si="81"/>
        <v>domains = domains.concat("comodo.com");</v>
      </c>
      <c r="W672">
        <f>VLOOKUP(C672,'Copy of Pivot Position'!A:C,3,FALSE)</f>
        <v>10</v>
      </c>
      <c r="X672">
        <f>IF(D672="","",COUNTIF($D$1:D671,D672))</f>
        <v>0</v>
      </c>
      <c r="Y672">
        <f>IF(F672="","",COUNTIF($F$1:F672,F672))</f>
        <v>1</v>
      </c>
      <c r="AA672" s="16">
        <f t="shared" si="82"/>
        <v>0.31600000000000006</v>
      </c>
      <c r="AB672" s="16"/>
    </row>
    <row r="673" spans="1:28" ht="16" x14ac:dyDescent="0.2">
      <c r="A673" s="8" t="s">
        <v>573</v>
      </c>
      <c r="B673" s="8" t="s">
        <v>574</v>
      </c>
      <c r="C673" s="8" t="s">
        <v>42</v>
      </c>
      <c r="D673" s="8" t="s">
        <v>576</v>
      </c>
      <c r="E673" s="8" t="s">
        <v>577</v>
      </c>
      <c r="F673" s="12" t="s">
        <v>578</v>
      </c>
      <c r="G673" s="8" t="s">
        <v>49</v>
      </c>
      <c r="H673" s="3">
        <v>80</v>
      </c>
      <c r="I673" s="12" t="s">
        <v>579</v>
      </c>
      <c r="J673" s="13" t="s">
        <v>580</v>
      </c>
      <c r="K673" s="8" t="s">
        <v>50</v>
      </c>
      <c r="L673" s="8" t="s">
        <v>51</v>
      </c>
      <c r="M673" s="8" t="s">
        <v>52</v>
      </c>
      <c r="N673" s="8" t="s">
        <v>73</v>
      </c>
      <c r="O673" s="8" t="s">
        <v>54</v>
      </c>
      <c r="P673" s="8" t="s">
        <v>581</v>
      </c>
      <c r="Q673" s="13" t="s">
        <v>582</v>
      </c>
      <c r="R673" s="8" t="s">
        <v>583</v>
      </c>
      <c r="S673" s="3">
        <v>1045</v>
      </c>
      <c r="T673" s="3">
        <v>1</v>
      </c>
      <c r="U673" s="14" t="str">
        <f t="shared" ca="1" si="80"/>
        <v>comodo.com</v>
      </c>
      <c r="V673" s="15" t="str">
        <f t="shared" ca="1" si="81"/>
        <v>domains = domains.concat("comodo.com");</v>
      </c>
      <c r="W673">
        <f>VLOOKUP(C673,'Copy of Pivot Position'!A:C,3,FALSE)</f>
        <v>10</v>
      </c>
      <c r="X673">
        <f>IF(D673="","",COUNTIF($D$1:D672,D673))</f>
        <v>0</v>
      </c>
      <c r="Y673">
        <f>IF(F673="","",COUNTIF($F$1:F673,F673))</f>
        <v>1</v>
      </c>
      <c r="AA673" s="16">
        <f t="shared" si="82"/>
        <v>0.31400000000000006</v>
      </c>
      <c r="AB673" s="16"/>
    </row>
    <row r="674" spans="1:28" ht="16" x14ac:dyDescent="0.2">
      <c r="A674" s="8" t="s">
        <v>6280</v>
      </c>
      <c r="B674" s="8" t="s">
        <v>6281</v>
      </c>
      <c r="C674" s="8" t="s">
        <v>42</v>
      </c>
      <c r="D674" s="8" t="s">
        <v>6283</v>
      </c>
      <c r="E674" s="8" t="s">
        <v>6284</v>
      </c>
      <c r="F674" s="12" t="s">
        <v>5868</v>
      </c>
      <c r="G674" s="8" t="s">
        <v>46</v>
      </c>
      <c r="H674" s="3">
        <v>80</v>
      </c>
      <c r="I674" s="12" t="s">
        <v>6286</v>
      </c>
      <c r="J674" s="13" t="s">
        <v>6287</v>
      </c>
      <c r="K674" s="8" t="s">
        <v>50</v>
      </c>
      <c r="L674" s="8" t="s">
        <v>120</v>
      </c>
      <c r="M674" s="8" t="s">
        <v>52</v>
      </c>
      <c r="N674" s="8" t="s">
        <v>84</v>
      </c>
      <c r="O674" s="8" t="s">
        <v>85</v>
      </c>
      <c r="P674" s="8" t="s">
        <v>6288</v>
      </c>
      <c r="Q674" s="13" t="s">
        <v>3827</v>
      </c>
      <c r="R674" s="8" t="s">
        <v>6289</v>
      </c>
      <c r="S674" s="3">
        <v>1512</v>
      </c>
      <c r="T674" s="3">
        <v>1</v>
      </c>
      <c r="U674" s="14" t="str">
        <f t="shared" ca="1" si="80"/>
        <v>comodo.com</v>
      </c>
      <c r="V674" s="15" t="str">
        <f t="shared" ca="1" si="81"/>
        <v>domains = domains.concat("comodo.com");</v>
      </c>
      <c r="W674">
        <f>VLOOKUP(C674,'Copy of Pivot Position'!A:C,3,FALSE)</f>
        <v>10</v>
      </c>
      <c r="X674">
        <f>IF(D674="","",COUNTIF($D$1:D673,D674))</f>
        <v>0</v>
      </c>
      <c r="Y674">
        <f>IF(F674="","",COUNTIF($F$1:F674,F674))</f>
        <v>1</v>
      </c>
      <c r="AA674" s="16">
        <f t="shared" si="82"/>
        <v>0.31400000000000006</v>
      </c>
      <c r="AB674" s="16"/>
    </row>
    <row r="675" spans="1:28" ht="16" x14ac:dyDescent="0.2">
      <c r="A675" s="8" t="s">
        <v>573</v>
      </c>
      <c r="B675" s="8" t="s">
        <v>574</v>
      </c>
      <c r="C675" s="8" t="s">
        <v>42</v>
      </c>
      <c r="D675" s="8" t="s">
        <v>7124</v>
      </c>
      <c r="E675" s="8" t="s">
        <v>577</v>
      </c>
      <c r="F675" s="12" t="s">
        <v>578</v>
      </c>
      <c r="G675" s="8" t="s">
        <v>49</v>
      </c>
      <c r="H675" s="3">
        <v>80</v>
      </c>
      <c r="I675" s="12" t="s">
        <v>579</v>
      </c>
      <c r="J675" s="13" t="s">
        <v>7128</v>
      </c>
      <c r="K675" s="8" t="s">
        <v>50</v>
      </c>
      <c r="L675" s="8" t="s">
        <v>120</v>
      </c>
      <c r="M675" s="8" t="s">
        <v>52</v>
      </c>
      <c r="N675" s="8" t="s">
        <v>73</v>
      </c>
      <c r="O675" s="8" t="s">
        <v>54</v>
      </c>
      <c r="P675" s="8" t="s">
        <v>581</v>
      </c>
      <c r="Q675" s="13" t="s">
        <v>582</v>
      </c>
      <c r="R675" s="8" t="s">
        <v>583</v>
      </c>
      <c r="S675" s="3">
        <v>1624</v>
      </c>
      <c r="T675" s="3">
        <v>1</v>
      </c>
      <c r="U675" s="14" t="str">
        <f t="shared" ca="1" si="80"/>
        <v>comodo.com</v>
      </c>
      <c r="V675" s="15" t="str">
        <f t="shared" ca="1" si="81"/>
        <v>domains = domains.concat("comodo.com");</v>
      </c>
      <c r="W675">
        <f>VLOOKUP(C675,'Copy of Pivot Position'!A:C,3,FALSE)</f>
        <v>10</v>
      </c>
      <c r="X675">
        <f>IF(D675="","",COUNTIF($D$1:D674,D675))</f>
        <v>0</v>
      </c>
      <c r="Y675">
        <f>IF(F675="","",COUNTIF($F$1:F675,F675))</f>
        <v>2</v>
      </c>
      <c r="Z675" s="3">
        <v>0</v>
      </c>
      <c r="AA675" s="16">
        <f t="shared" si="82"/>
        <v>0.31400000000000006</v>
      </c>
      <c r="AB675" s="16"/>
    </row>
    <row r="676" spans="1:28" ht="16" x14ac:dyDescent="0.2">
      <c r="A676" s="8" t="s">
        <v>274</v>
      </c>
      <c r="B676" s="8" t="s">
        <v>10294</v>
      </c>
      <c r="C676" s="8" t="s">
        <v>42</v>
      </c>
      <c r="D676" s="8" t="s">
        <v>10295</v>
      </c>
      <c r="E676" s="8" t="s">
        <v>9671</v>
      </c>
      <c r="F676" s="12" t="s">
        <v>8988</v>
      </c>
      <c r="G676" s="8" t="s">
        <v>70</v>
      </c>
      <c r="H676" s="3">
        <v>80</v>
      </c>
      <c r="I676" s="12" t="s">
        <v>10296</v>
      </c>
      <c r="J676" s="13" t="s">
        <v>10297</v>
      </c>
      <c r="K676" s="8" t="s">
        <v>50</v>
      </c>
      <c r="L676" s="8" t="s">
        <v>51</v>
      </c>
      <c r="M676" s="8" t="s">
        <v>52</v>
      </c>
      <c r="N676" s="8" t="s">
        <v>73</v>
      </c>
      <c r="O676" s="8" t="s">
        <v>54</v>
      </c>
      <c r="P676" s="8" t="s">
        <v>9674</v>
      </c>
      <c r="Q676" s="13" t="s">
        <v>582</v>
      </c>
      <c r="R676" s="8" t="s">
        <v>222</v>
      </c>
      <c r="S676" s="3">
        <v>2596</v>
      </c>
      <c r="T676" s="3">
        <v>1</v>
      </c>
      <c r="U676" s="14" t="str">
        <f t="shared" ca="1" si="80"/>
        <v>comodo.com</v>
      </c>
      <c r="V676" s="15" t="str">
        <f t="shared" ca="1" si="81"/>
        <v>domains = domains.concat("comodo.com");</v>
      </c>
      <c r="W676">
        <f>VLOOKUP(C676,'Copy of Pivot Position'!A:C,3,FALSE)</f>
        <v>10</v>
      </c>
      <c r="X676">
        <f>IF(D676="","",COUNTIF($D$1:D675,D676))</f>
        <v>0</v>
      </c>
      <c r="Y676">
        <f>IF(F676="","",COUNTIF($F$1:F676,F676))</f>
        <v>1</v>
      </c>
      <c r="AA676" s="16">
        <f t="shared" si="82"/>
        <v>0.31400000000000006</v>
      </c>
      <c r="AB676" s="16"/>
    </row>
    <row r="677" spans="1:28" ht="16" x14ac:dyDescent="0.2">
      <c r="A677" s="8" t="s">
        <v>1058</v>
      </c>
      <c r="B677" s="8" t="s">
        <v>4504</v>
      </c>
      <c r="C677" s="8" t="s">
        <v>42</v>
      </c>
      <c r="D677" s="8" t="s">
        <v>4505</v>
      </c>
      <c r="E677" s="8" t="s">
        <v>4506</v>
      </c>
      <c r="F677" s="12" t="s">
        <v>4218</v>
      </c>
      <c r="G677" s="8" t="s">
        <v>4508</v>
      </c>
      <c r="H677" s="3">
        <v>79</v>
      </c>
      <c r="I677" s="12" t="s">
        <v>4509</v>
      </c>
      <c r="J677" s="13" t="s">
        <v>4510</v>
      </c>
      <c r="K677" s="8" t="s">
        <v>50</v>
      </c>
      <c r="L677" s="8" t="s">
        <v>51</v>
      </c>
      <c r="M677" s="8" t="s">
        <v>52</v>
      </c>
      <c r="N677" s="8" t="s">
        <v>4511</v>
      </c>
      <c r="O677" s="8" t="s">
        <v>3216</v>
      </c>
      <c r="P677" s="8" t="s">
        <v>4512</v>
      </c>
      <c r="Q677" s="13" t="s">
        <v>4513</v>
      </c>
      <c r="R677" s="8" t="s">
        <v>4514</v>
      </c>
      <c r="S677" s="3">
        <v>1340</v>
      </c>
      <c r="T677" s="3">
        <v>1</v>
      </c>
      <c r="U677" s="14" t="str">
        <f t="shared" ca="1" si="80"/>
        <v>comodo.com</v>
      </c>
      <c r="V677" s="15" t="str">
        <f t="shared" ca="1" si="81"/>
        <v>domains = domains.concat("comodo.com");</v>
      </c>
      <c r="W677">
        <f>VLOOKUP(C677,'Copy of Pivot Position'!A:C,3,FALSE)</f>
        <v>10</v>
      </c>
      <c r="X677">
        <f>IF(D677="","",COUNTIF($D$1:D676,D677))</f>
        <v>0</v>
      </c>
      <c r="Y677">
        <f>IF(F677="","",COUNTIF($F$1:F677,F677))</f>
        <v>1</v>
      </c>
      <c r="AA677" s="16">
        <f t="shared" si="82"/>
        <v>0.31200000000000006</v>
      </c>
      <c r="AB677" s="16"/>
    </row>
    <row r="678" spans="1:28" ht="16" x14ac:dyDescent="0.2">
      <c r="A678" s="8" t="s">
        <v>522</v>
      </c>
      <c r="B678" s="8" t="s">
        <v>10312</v>
      </c>
      <c r="C678" s="8" t="s">
        <v>10313</v>
      </c>
      <c r="D678" s="8" t="s">
        <v>10314</v>
      </c>
      <c r="E678" s="8" t="s">
        <v>10315</v>
      </c>
      <c r="F678" s="12" t="s">
        <v>10316</v>
      </c>
      <c r="G678" s="8" t="s">
        <v>1701</v>
      </c>
      <c r="H678" s="3">
        <v>79</v>
      </c>
      <c r="I678" s="12" t="s">
        <v>10317</v>
      </c>
      <c r="J678" s="13" t="s">
        <v>10318</v>
      </c>
      <c r="K678" s="8" t="s">
        <v>50</v>
      </c>
      <c r="L678" s="8" t="s">
        <v>51</v>
      </c>
      <c r="M678" s="8" t="s">
        <v>52</v>
      </c>
      <c r="N678" s="8" t="s">
        <v>1402</v>
      </c>
      <c r="O678" s="8" t="s">
        <v>10319</v>
      </c>
      <c r="P678" s="8" t="s">
        <v>10320</v>
      </c>
      <c r="Q678" s="13" t="s">
        <v>1407</v>
      </c>
      <c r="R678" s="8" t="s">
        <v>10321</v>
      </c>
      <c r="S678" s="3">
        <v>728</v>
      </c>
      <c r="T678" s="3">
        <v>2</v>
      </c>
      <c r="U678" s="14" t="str">
        <f t="shared" ca="1" si="80"/>
        <v>comodo.com</v>
      </c>
      <c r="V678" s="15" t="str">
        <f t="shared" ca="1" si="81"/>
        <v>domains = domains.concat("comodo.com");</v>
      </c>
      <c r="W678">
        <f>VLOOKUP(C678,'Copy of Pivot Position'!A:C,3,FALSE)</f>
        <v>9</v>
      </c>
      <c r="X678">
        <f>IF(D678="","",COUNTIF($D$1:D677,D678))</f>
        <v>0</v>
      </c>
      <c r="Y678">
        <f>IF(F678="","",COUNTIF($F$1:F678,F678))</f>
        <v>1</v>
      </c>
      <c r="AA678" s="16">
        <f t="shared" si="82"/>
        <v>0.31200000000000006</v>
      </c>
      <c r="AB678" s="16"/>
    </row>
    <row r="679" spans="1:28" ht="16" x14ac:dyDescent="0.2">
      <c r="A679" s="8" t="s">
        <v>995</v>
      </c>
      <c r="B679" s="8" t="s">
        <v>6246</v>
      </c>
      <c r="C679" s="8" t="s">
        <v>6248</v>
      </c>
      <c r="D679" s="8" t="s">
        <v>6249</v>
      </c>
      <c r="E679" s="8" t="s">
        <v>6251</v>
      </c>
      <c r="F679" s="12" t="s">
        <v>5830</v>
      </c>
      <c r="G679" s="8" t="s">
        <v>6254</v>
      </c>
      <c r="H679" s="3">
        <v>1811</v>
      </c>
      <c r="I679" s="12" t="s">
        <v>6256</v>
      </c>
      <c r="J679" s="13" t="s">
        <v>6257</v>
      </c>
      <c r="K679" s="8" t="s">
        <v>50</v>
      </c>
      <c r="L679" s="8" t="s">
        <v>120</v>
      </c>
      <c r="M679" s="8" t="s">
        <v>52</v>
      </c>
      <c r="N679" s="8" t="s">
        <v>2760</v>
      </c>
      <c r="O679" s="8" t="s">
        <v>1799</v>
      </c>
      <c r="P679" s="8" t="s">
        <v>6259</v>
      </c>
      <c r="Q679" s="13" t="s">
        <v>6260</v>
      </c>
      <c r="R679" s="8" t="s">
        <v>6261</v>
      </c>
      <c r="S679" s="3">
        <v>1509</v>
      </c>
      <c r="T679" s="3">
        <v>1</v>
      </c>
      <c r="U679" s="14" t="str">
        <f t="shared" ca="1" si="80"/>
        <v>comodo.com</v>
      </c>
      <c r="V679" s="15" t="str">
        <f t="shared" ca="1" si="81"/>
        <v>domains = domains.concat("comodo.com");</v>
      </c>
      <c r="W679">
        <f>VLOOKUP(C679,'Copy of Pivot Position'!A:C,3,FALSE)</f>
        <v>10</v>
      </c>
      <c r="X679">
        <f>IF(D679="","",COUNTIF($D$1:D678,D679))</f>
        <v>0</v>
      </c>
      <c r="Y679">
        <f>IF(F679="","",COUNTIF($F$1:F679,F679))</f>
        <v>1</v>
      </c>
      <c r="AA679" s="16">
        <f t="shared" si="82"/>
        <v>0.31200000000000006</v>
      </c>
      <c r="AB679" s="16"/>
    </row>
    <row r="680" spans="1:28" ht="16" x14ac:dyDescent="0.2">
      <c r="A680" s="8" t="s">
        <v>438</v>
      </c>
      <c r="B680" s="8" t="s">
        <v>1987</v>
      </c>
      <c r="C680" s="8" t="s">
        <v>42</v>
      </c>
      <c r="D680" s="8" t="s">
        <v>1988</v>
      </c>
      <c r="E680" s="8" t="s">
        <v>1989</v>
      </c>
      <c r="F680" s="12" t="s">
        <v>1835</v>
      </c>
      <c r="G680" s="8" t="s">
        <v>1267</v>
      </c>
      <c r="H680" s="3">
        <v>77</v>
      </c>
      <c r="I680" s="12" t="s">
        <v>1991</v>
      </c>
      <c r="J680" s="13" t="s">
        <v>1992</v>
      </c>
      <c r="K680" s="8" t="s">
        <v>50</v>
      </c>
      <c r="L680" s="8" t="s">
        <v>51</v>
      </c>
      <c r="M680" s="8" t="s">
        <v>52</v>
      </c>
      <c r="N680" s="8" t="s">
        <v>1993</v>
      </c>
      <c r="O680" s="8" t="s">
        <v>1994</v>
      </c>
      <c r="P680" s="8" t="s">
        <v>1995</v>
      </c>
      <c r="Q680" s="13" t="s">
        <v>1997</v>
      </c>
      <c r="R680" s="8" t="s">
        <v>1998</v>
      </c>
      <c r="S680" s="3">
        <v>1143</v>
      </c>
      <c r="T680" s="3">
        <v>1</v>
      </c>
      <c r="U680" s="14" t="str">
        <f t="shared" ca="1" si="80"/>
        <v>comodo.com</v>
      </c>
      <c r="V680" s="15" t="str">
        <f t="shared" ca="1" si="81"/>
        <v>domains = domains.concat("comodo.com");</v>
      </c>
      <c r="W680">
        <f>VLOOKUP(C680,'Copy of Pivot Position'!A:C,3,FALSE)</f>
        <v>10</v>
      </c>
      <c r="X680">
        <f>IF(D680="","",COUNTIF($D$1:D679,D680))</f>
        <v>0</v>
      </c>
      <c r="Y680">
        <f>IF(F680="","",COUNTIF($F$1:F680,F680))</f>
        <v>1</v>
      </c>
      <c r="AA680" s="16">
        <f t="shared" si="82"/>
        <v>0.30800000000000005</v>
      </c>
      <c r="AB680" s="16"/>
    </row>
    <row r="681" spans="1:28" ht="16" x14ac:dyDescent="0.2">
      <c r="A681" s="8" t="s">
        <v>6656</v>
      </c>
      <c r="B681" s="8" t="s">
        <v>6657</v>
      </c>
      <c r="C681" s="8" t="s">
        <v>6658</v>
      </c>
      <c r="D681" s="8" t="s">
        <v>6659</v>
      </c>
      <c r="E681" s="8" t="s">
        <v>6660</v>
      </c>
      <c r="F681" s="12" t="s">
        <v>6274</v>
      </c>
      <c r="G681" s="8" t="s">
        <v>6626</v>
      </c>
      <c r="H681" s="3">
        <v>1834</v>
      </c>
      <c r="I681" s="12" t="s">
        <v>6661</v>
      </c>
      <c r="J681" s="13" t="s">
        <v>6662</v>
      </c>
      <c r="K681" s="8" t="s">
        <v>50</v>
      </c>
      <c r="L681" s="8" t="s">
        <v>51</v>
      </c>
      <c r="M681" s="8" t="s">
        <v>52</v>
      </c>
      <c r="N681" s="8" t="s">
        <v>6663</v>
      </c>
      <c r="O681" s="8" t="s">
        <v>1129</v>
      </c>
      <c r="P681" s="8" t="s">
        <v>6664</v>
      </c>
      <c r="Q681" s="13" t="s">
        <v>6665</v>
      </c>
      <c r="R681" s="8" t="s">
        <v>6666</v>
      </c>
      <c r="S681" s="3">
        <v>1552</v>
      </c>
      <c r="T681" s="3">
        <v>1</v>
      </c>
      <c r="U681" s="14" t="str">
        <f t="shared" ca="1" si="80"/>
        <v>comodo.com</v>
      </c>
      <c r="V681" s="15" t="str">
        <f t="shared" ca="1" si="81"/>
        <v>domains = domains.concat("comodo.com");</v>
      </c>
      <c r="W681">
        <f>VLOOKUP(C681,'Copy of Pivot Position'!A:C,3,FALSE)</f>
        <v>10</v>
      </c>
      <c r="X681">
        <f>IF(D681="","",COUNTIF($D$1:D680,D681))</f>
        <v>0</v>
      </c>
      <c r="Y681">
        <f>IF(F681="","",COUNTIF($F$1:F681,F681))</f>
        <v>1</v>
      </c>
      <c r="AA681" s="16">
        <f t="shared" si="82"/>
        <v>0.30800000000000005</v>
      </c>
      <c r="AB681" s="16"/>
    </row>
    <row r="682" spans="1:28" ht="16" x14ac:dyDescent="0.2">
      <c r="A682" s="8" t="s">
        <v>4427</v>
      </c>
      <c r="B682" s="8" t="s">
        <v>10357</v>
      </c>
      <c r="C682" s="8" t="s">
        <v>42</v>
      </c>
      <c r="D682" s="8" t="s">
        <v>10358</v>
      </c>
      <c r="E682" s="8" t="s">
        <v>10359</v>
      </c>
      <c r="F682" s="12" t="s">
        <v>9852</v>
      </c>
      <c r="G682" s="8" t="s">
        <v>188</v>
      </c>
      <c r="H682" s="3">
        <v>76</v>
      </c>
      <c r="I682" s="12" t="s">
        <v>10360</v>
      </c>
      <c r="J682" s="13" t="s">
        <v>10361</v>
      </c>
      <c r="K682" s="8" t="s">
        <v>50</v>
      </c>
      <c r="L682" s="8" t="s">
        <v>51</v>
      </c>
      <c r="M682" s="8" t="s">
        <v>222</v>
      </c>
      <c r="N682" s="8" t="s">
        <v>222</v>
      </c>
      <c r="O682" s="8" t="s">
        <v>222</v>
      </c>
      <c r="P682" s="8" t="s">
        <v>222</v>
      </c>
      <c r="Q682" s="8" t="s">
        <v>222</v>
      </c>
      <c r="R682" s="8" t="s">
        <v>222</v>
      </c>
      <c r="S682" s="3">
        <v>2540</v>
      </c>
      <c r="T682" s="3">
        <v>1</v>
      </c>
      <c r="U682" s="14" t="str">
        <f t="shared" ca="1" si="80"/>
        <v>comodo.com</v>
      </c>
      <c r="V682" s="15" t="str">
        <f t="shared" ca="1" si="81"/>
        <v>domains = domains.concat("comodo.com");</v>
      </c>
      <c r="W682">
        <f>VLOOKUP(C682,'Copy of Pivot Position'!A:C,3,FALSE)</f>
        <v>10</v>
      </c>
      <c r="X682">
        <f>IF(D682="","",COUNTIF($D$1:D681,D682))</f>
        <v>0</v>
      </c>
      <c r="Y682">
        <f>IF(F682="","",COUNTIF($F$1:F682,F682))</f>
        <v>1</v>
      </c>
      <c r="AA682" s="16">
        <f t="shared" si="82"/>
        <v>0.30600000000000005</v>
      </c>
      <c r="AB682" s="16"/>
    </row>
    <row r="683" spans="1:28" ht="16" x14ac:dyDescent="0.2">
      <c r="A683" s="8" t="s">
        <v>476</v>
      </c>
      <c r="B683" s="8" t="s">
        <v>10368</v>
      </c>
      <c r="C683" s="8" t="s">
        <v>42</v>
      </c>
      <c r="D683" s="8" t="s">
        <v>10369</v>
      </c>
      <c r="E683" s="8" t="s">
        <v>10370</v>
      </c>
      <c r="F683" s="12" t="s">
        <v>9936</v>
      </c>
      <c r="G683" s="8" t="s">
        <v>70</v>
      </c>
      <c r="H683" s="3">
        <v>76</v>
      </c>
      <c r="I683" s="12" t="s">
        <v>10371</v>
      </c>
      <c r="J683" s="13" t="s">
        <v>10372</v>
      </c>
      <c r="K683" s="8" t="s">
        <v>50</v>
      </c>
      <c r="L683" s="8" t="s">
        <v>51</v>
      </c>
      <c r="M683" s="8" t="s">
        <v>52</v>
      </c>
      <c r="N683" s="8" t="s">
        <v>73</v>
      </c>
      <c r="O683" s="8" t="s">
        <v>54</v>
      </c>
      <c r="P683" s="8" t="s">
        <v>4914</v>
      </c>
      <c r="Q683" s="13" t="s">
        <v>75</v>
      </c>
      <c r="R683" s="8" t="s">
        <v>10373</v>
      </c>
      <c r="S683" s="3">
        <v>2554</v>
      </c>
      <c r="T683" s="3">
        <v>1</v>
      </c>
      <c r="U683" s="14" t="str">
        <f t="shared" ca="1" si="80"/>
        <v>comodo.com</v>
      </c>
      <c r="V683" s="15" t="str">
        <f t="shared" ca="1" si="81"/>
        <v>domains = domains.concat("comodo.com");</v>
      </c>
      <c r="W683">
        <f>VLOOKUP(C683,'Copy of Pivot Position'!A:C,3,FALSE)</f>
        <v>10</v>
      </c>
      <c r="X683">
        <f>IF(D683="","",COUNTIF($D$1:D682,D683))</f>
        <v>0</v>
      </c>
      <c r="Y683">
        <f>IF(F683="","",COUNTIF($F$1:F683,F683))</f>
        <v>1</v>
      </c>
      <c r="AA683" s="16">
        <f t="shared" si="82"/>
        <v>0.30600000000000005</v>
      </c>
      <c r="AB683" s="16"/>
    </row>
    <row r="684" spans="1:28" ht="16" x14ac:dyDescent="0.2">
      <c r="A684" s="8" t="s">
        <v>5515</v>
      </c>
      <c r="B684" s="8" t="s">
        <v>1421</v>
      </c>
      <c r="C684" s="8" t="s">
        <v>42</v>
      </c>
      <c r="D684" s="8" t="s">
        <v>10021</v>
      </c>
      <c r="E684" s="8" t="s">
        <v>10022</v>
      </c>
      <c r="F684" s="12" t="s">
        <v>9373</v>
      </c>
      <c r="G684" s="8" t="s">
        <v>49</v>
      </c>
      <c r="H684" s="3">
        <v>1856</v>
      </c>
      <c r="I684" s="12" t="s">
        <v>10024</v>
      </c>
      <c r="J684" s="13" t="s">
        <v>10020</v>
      </c>
      <c r="K684" s="8" t="s">
        <v>50</v>
      </c>
      <c r="L684" s="8" t="s">
        <v>120</v>
      </c>
      <c r="M684" s="8" t="s">
        <v>52</v>
      </c>
      <c r="N684" s="8" t="s">
        <v>174</v>
      </c>
      <c r="O684" s="8" t="s">
        <v>175</v>
      </c>
      <c r="P684" s="8" t="s">
        <v>10025</v>
      </c>
      <c r="Q684" s="13" t="s">
        <v>508</v>
      </c>
      <c r="R684" s="8" t="s">
        <v>10026</v>
      </c>
      <c r="S684" s="3">
        <v>2458</v>
      </c>
      <c r="T684" s="3">
        <v>1</v>
      </c>
      <c r="U684" s="14" t="str">
        <f t="shared" ca="1" si="80"/>
        <v>comodo.com</v>
      </c>
      <c r="V684" s="15" t="str">
        <f t="shared" ca="1" si="81"/>
        <v>domains = domains.concat("comodo.com");</v>
      </c>
      <c r="W684">
        <f>VLOOKUP(C684,'Copy of Pivot Position'!A:C,3,FALSE)</f>
        <v>10</v>
      </c>
      <c r="X684">
        <f>IF(D684="","",COUNTIF($D$1:D683,D684))</f>
        <v>0</v>
      </c>
      <c r="Y684">
        <f>IF(F684="","",COUNTIF($F$1:F684,F684))</f>
        <v>1</v>
      </c>
      <c r="AA684" s="16">
        <f t="shared" si="82"/>
        <v>0.30400000000000005</v>
      </c>
      <c r="AB684" s="16"/>
    </row>
    <row r="685" spans="1:28" ht="16" x14ac:dyDescent="0.2">
      <c r="A685" s="8" t="s">
        <v>9448</v>
      </c>
      <c r="B685" s="8" t="s">
        <v>9449</v>
      </c>
      <c r="C685" s="8" t="s">
        <v>42</v>
      </c>
      <c r="D685" s="8" t="s">
        <v>9450</v>
      </c>
      <c r="E685" s="8" t="s">
        <v>9451</v>
      </c>
      <c r="F685" s="12" t="s">
        <v>8725</v>
      </c>
      <c r="G685" s="8" t="s">
        <v>49</v>
      </c>
      <c r="H685" s="3">
        <v>1842</v>
      </c>
      <c r="I685" s="12" t="s">
        <v>9453</v>
      </c>
      <c r="J685" s="13" t="s">
        <v>9454</v>
      </c>
      <c r="K685" s="8" t="s">
        <v>50</v>
      </c>
      <c r="L685" s="8" t="s">
        <v>51</v>
      </c>
      <c r="M685" s="8" t="s">
        <v>52</v>
      </c>
      <c r="N685" s="8" t="s">
        <v>462</v>
      </c>
      <c r="O685" s="8" t="s">
        <v>54</v>
      </c>
      <c r="P685" s="8" t="s">
        <v>9455</v>
      </c>
      <c r="Q685" s="13" t="s">
        <v>1684</v>
      </c>
      <c r="R685" s="8" t="s">
        <v>9456</v>
      </c>
      <c r="S685" s="3">
        <v>2348</v>
      </c>
      <c r="T685" s="3">
        <v>1</v>
      </c>
      <c r="U685" s="14" t="str">
        <f t="shared" ca="1" si="80"/>
        <v>comodo.com</v>
      </c>
      <c r="V685" s="15" t="str">
        <f t="shared" ca="1" si="81"/>
        <v>domains = domains.concat("comodo.com");</v>
      </c>
      <c r="W685">
        <f>VLOOKUP(C685,'Copy of Pivot Position'!A:C,3,FALSE)</f>
        <v>10</v>
      </c>
      <c r="X685">
        <f>IF(D685="","",COUNTIF($D$1:D684,D685))</f>
        <v>0</v>
      </c>
      <c r="Y685">
        <f>IF(F685="","",COUNTIF($F$1:F685,F685))</f>
        <v>1</v>
      </c>
      <c r="AA685" s="16">
        <f t="shared" si="82"/>
        <v>0.30600000000000005</v>
      </c>
      <c r="AB685" s="16"/>
    </row>
    <row r="686" spans="1:28" ht="16" x14ac:dyDescent="0.2">
      <c r="A686" s="8" t="s">
        <v>869</v>
      </c>
      <c r="B686" s="8" t="s">
        <v>8347</v>
      </c>
      <c r="C686" s="8" t="s">
        <v>32</v>
      </c>
      <c r="D686" s="8" t="s">
        <v>8723</v>
      </c>
      <c r="E686" s="8" t="s">
        <v>8724</v>
      </c>
      <c r="F686" s="12" t="s">
        <v>8262</v>
      </c>
      <c r="G686" s="8" t="s">
        <v>8726</v>
      </c>
      <c r="H686" s="3">
        <v>1864</v>
      </c>
      <c r="I686" s="12" t="s">
        <v>8727</v>
      </c>
      <c r="J686" s="13" t="s">
        <v>8728</v>
      </c>
      <c r="K686" s="8" t="s">
        <v>50</v>
      </c>
      <c r="L686" s="8" t="s">
        <v>120</v>
      </c>
      <c r="M686" s="8" t="s">
        <v>52</v>
      </c>
      <c r="N686" s="8" t="s">
        <v>392</v>
      </c>
      <c r="O686" s="8" t="s">
        <v>393</v>
      </c>
      <c r="P686" s="8" t="s">
        <v>8729</v>
      </c>
      <c r="Q686" s="13" t="s">
        <v>395</v>
      </c>
      <c r="R686" s="8" t="s">
        <v>8730</v>
      </c>
      <c r="S686" s="3">
        <v>2232</v>
      </c>
      <c r="T686" s="3">
        <v>1</v>
      </c>
      <c r="U686" s="14" t="str">
        <f t="shared" ca="1" si="80"/>
        <v>comodo.com</v>
      </c>
      <c r="V686" s="15" t="str">
        <f t="shared" ca="1" si="81"/>
        <v>domains = domains.concat("comodo.com");</v>
      </c>
      <c r="W686">
        <f>VLOOKUP(C686,'Copy of Pivot Position'!A:C,3,FALSE)</f>
        <v>10</v>
      </c>
      <c r="X686">
        <f>IF(D686="","",COUNTIF($D$1:D685,D686))</f>
        <v>0</v>
      </c>
      <c r="Y686">
        <f>IF(F686="","",COUNTIF($F$1:F686,F686))</f>
        <v>1</v>
      </c>
      <c r="AA686" s="16">
        <f t="shared" si="82"/>
        <v>0.30400000000000005</v>
      </c>
      <c r="AB686" s="16"/>
    </row>
    <row r="687" spans="1:28" ht="16" x14ac:dyDescent="0.2">
      <c r="A687" s="8" t="s">
        <v>3149</v>
      </c>
      <c r="B687" s="8" t="s">
        <v>1122</v>
      </c>
      <c r="C687" s="8" t="s">
        <v>42</v>
      </c>
      <c r="D687" s="8" t="s">
        <v>6601</v>
      </c>
      <c r="E687" s="8" t="s">
        <v>6602</v>
      </c>
      <c r="F687" s="12" t="s">
        <v>6187</v>
      </c>
      <c r="G687" s="8" t="s">
        <v>70</v>
      </c>
      <c r="H687" s="3">
        <v>75</v>
      </c>
      <c r="I687" s="12" t="s">
        <v>6606</v>
      </c>
      <c r="J687" s="13" t="s">
        <v>6607</v>
      </c>
      <c r="K687" s="8" t="s">
        <v>50</v>
      </c>
      <c r="L687" s="8" t="s">
        <v>120</v>
      </c>
      <c r="M687" s="8" t="s">
        <v>52</v>
      </c>
      <c r="N687" s="8" t="s">
        <v>6608</v>
      </c>
      <c r="O687" s="8" t="s">
        <v>195</v>
      </c>
      <c r="P687" s="8" t="s">
        <v>6609</v>
      </c>
      <c r="Q687" s="13" t="s">
        <v>6610</v>
      </c>
      <c r="R687" s="8" t="s">
        <v>6611</v>
      </c>
      <c r="S687" s="3">
        <v>1543</v>
      </c>
      <c r="T687" s="3">
        <v>1</v>
      </c>
      <c r="U687" s="14" t="str">
        <f t="shared" ca="1" si="80"/>
        <v>comodo.com</v>
      </c>
      <c r="V687" s="15" t="str">
        <f t="shared" ca="1" si="81"/>
        <v>domains = domains.concat("comodo.com");</v>
      </c>
      <c r="W687">
        <f>VLOOKUP(C687,'Copy of Pivot Position'!A:C,3,FALSE)</f>
        <v>10</v>
      </c>
      <c r="X687">
        <f>IF(D687="","",COUNTIF($D$1:D686,D687))</f>
        <v>0</v>
      </c>
      <c r="Y687">
        <f>IF(F687="","",COUNTIF($F$1:F687,F687))</f>
        <v>1</v>
      </c>
      <c r="AA687" s="16">
        <f t="shared" si="82"/>
        <v>0.30200000000000005</v>
      </c>
      <c r="AB687" s="16"/>
    </row>
    <row r="688" spans="1:28" ht="16" x14ac:dyDescent="0.2">
      <c r="A688" s="8" t="s">
        <v>5366</v>
      </c>
      <c r="B688" s="8" t="s">
        <v>10385</v>
      </c>
      <c r="C688" s="8" t="s">
        <v>42</v>
      </c>
      <c r="D688" s="8" t="s">
        <v>10386</v>
      </c>
      <c r="E688" s="8" t="s">
        <v>10387</v>
      </c>
      <c r="F688" s="12" t="s">
        <v>10018</v>
      </c>
      <c r="G688" s="8" t="s">
        <v>70</v>
      </c>
      <c r="H688" s="3">
        <v>75</v>
      </c>
      <c r="I688" s="12" t="s">
        <v>10388</v>
      </c>
      <c r="J688" s="13" t="s">
        <v>10389</v>
      </c>
      <c r="K688" s="8" t="s">
        <v>50</v>
      </c>
      <c r="L688" s="8" t="s">
        <v>120</v>
      </c>
      <c r="M688" s="8" t="s">
        <v>52</v>
      </c>
      <c r="N688" s="8" t="s">
        <v>518</v>
      </c>
      <c r="O688" s="8" t="s">
        <v>54</v>
      </c>
      <c r="P688" s="8" t="s">
        <v>10390</v>
      </c>
      <c r="Q688" s="13" t="s">
        <v>520</v>
      </c>
      <c r="R688" s="8" t="s">
        <v>10391</v>
      </c>
      <c r="S688" s="3">
        <v>2582</v>
      </c>
      <c r="T688" s="3">
        <v>1</v>
      </c>
      <c r="U688" s="14" t="str">
        <f t="shared" ca="1" si="80"/>
        <v>comodo.com</v>
      </c>
      <c r="V688" s="15" t="str">
        <f t="shared" ca="1" si="81"/>
        <v>domains = domains.concat("comodo.com");</v>
      </c>
      <c r="W688">
        <f>VLOOKUP(C688,'Copy of Pivot Position'!A:C,3,FALSE)</f>
        <v>10</v>
      </c>
      <c r="X688">
        <f>IF(D688="","",COUNTIF($D$1:D687,D688))</f>
        <v>0</v>
      </c>
      <c r="Y688">
        <f>IF(F688="","",COUNTIF($F$1:F688,F688))</f>
        <v>1</v>
      </c>
      <c r="AA688" s="16">
        <f t="shared" si="82"/>
        <v>0.30200000000000005</v>
      </c>
      <c r="AB688" s="16"/>
    </row>
    <row r="689" spans="1:28" ht="16" x14ac:dyDescent="0.2">
      <c r="A689" s="8" t="s">
        <v>7838</v>
      </c>
      <c r="B689" s="8" t="s">
        <v>9760</v>
      </c>
      <c r="C689" s="8" t="s">
        <v>42</v>
      </c>
      <c r="D689" s="8" t="s">
        <v>9761</v>
      </c>
      <c r="E689" s="8" t="s">
        <v>9762</v>
      </c>
      <c r="F689" s="12" t="s">
        <v>9072</v>
      </c>
      <c r="G689" s="8" t="s">
        <v>46</v>
      </c>
      <c r="H689" s="3">
        <v>1887</v>
      </c>
      <c r="I689" s="12" t="s">
        <v>9764</v>
      </c>
      <c r="J689" s="13" t="s">
        <v>9765</v>
      </c>
      <c r="K689" s="8" t="s">
        <v>50</v>
      </c>
      <c r="L689" s="8" t="s">
        <v>120</v>
      </c>
      <c r="M689" s="8" t="s">
        <v>52</v>
      </c>
      <c r="N689" s="8" t="s">
        <v>392</v>
      </c>
      <c r="O689" s="8" t="s">
        <v>3277</v>
      </c>
      <c r="P689" s="8" t="s">
        <v>9766</v>
      </c>
      <c r="Q689" s="13" t="s">
        <v>3880</v>
      </c>
      <c r="R689" s="8" t="s">
        <v>9767</v>
      </c>
      <c r="S689" s="3">
        <v>2398</v>
      </c>
      <c r="T689" s="3">
        <v>1</v>
      </c>
      <c r="U689" s="14" t="str">
        <f t="shared" ca="1" si="80"/>
        <v>comodo.com</v>
      </c>
      <c r="V689" s="15" t="str">
        <f t="shared" ca="1" si="81"/>
        <v>domains = domains.concat("comodo.com");</v>
      </c>
      <c r="W689">
        <f>VLOOKUP(C689,'Copy of Pivot Position'!A:C,3,FALSE)</f>
        <v>10</v>
      </c>
      <c r="X689">
        <f>IF(D689="","",COUNTIF($D$1:D688,D689))</f>
        <v>0</v>
      </c>
      <c r="Y689">
        <f>IF(F689="","",COUNTIF($F$1:F689,F689))</f>
        <v>1</v>
      </c>
      <c r="AA689" s="16">
        <f t="shared" si="82"/>
        <v>0.30000000000000004</v>
      </c>
      <c r="AB689" s="16"/>
    </row>
    <row r="690" spans="1:28" ht="16" x14ac:dyDescent="0.2">
      <c r="A690" s="8" t="s">
        <v>10192</v>
      </c>
      <c r="B690" s="8" t="s">
        <v>10193</v>
      </c>
      <c r="C690" s="8" t="s">
        <v>42</v>
      </c>
      <c r="D690" s="8" t="s">
        <v>10194</v>
      </c>
      <c r="E690" s="8" t="s">
        <v>10195</v>
      </c>
      <c r="F690" s="12" t="s">
        <v>9624</v>
      </c>
      <c r="G690" s="8" t="s">
        <v>70</v>
      </c>
      <c r="H690" s="3">
        <v>1883</v>
      </c>
      <c r="I690" s="12" t="s">
        <v>10196</v>
      </c>
      <c r="J690" s="13" t="s">
        <v>9691</v>
      </c>
      <c r="K690" s="8" t="s">
        <v>50</v>
      </c>
      <c r="L690" s="8" t="s">
        <v>51</v>
      </c>
      <c r="M690" s="8" t="s">
        <v>52</v>
      </c>
      <c r="N690" s="8" t="s">
        <v>10197</v>
      </c>
      <c r="O690" s="8" t="s">
        <v>1129</v>
      </c>
      <c r="P690" s="8" t="s">
        <v>10198</v>
      </c>
      <c r="Q690" s="13" t="s">
        <v>10199</v>
      </c>
      <c r="R690" s="8" t="s">
        <v>10200</v>
      </c>
      <c r="S690" s="3">
        <v>2499</v>
      </c>
      <c r="T690" s="3">
        <v>1</v>
      </c>
      <c r="U690" s="14" t="str">
        <f t="shared" ca="1" si="80"/>
        <v>comodo.com</v>
      </c>
      <c r="V690" s="15" t="str">
        <f t="shared" ca="1" si="81"/>
        <v>domains = domains.concat("comodo.com");</v>
      </c>
      <c r="W690">
        <f>VLOOKUP(C690,'Copy of Pivot Position'!A:C,3,FALSE)</f>
        <v>10</v>
      </c>
      <c r="X690">
        <f>IF(D690="","",COUNTIF($D$1:D689,D690))</f>
        <v>0</v>
      </c>
      <c r="Y690">
        <f>IF(F690="","",COUNTIF($F$1:F690,F690))</f>
        <v>1</v>
      </c>
      <c r="AA690" s="16">
        <f t="shared" si="82"/>
        <v>0.30200000000000005</v>
      </c>
      <c r="AB690" s="16"/>
    </row>
    <row r="691" spans="1:28" ht="16" x14ac:dyDescent="0.2">
      <c r="A691" s="8" t="s">
        <v>1203</v>
      </c>
      <c r="B691" s="8" t="s">
        <v>10411</v>
      </c>
      <c r="C691" s="8" t="s">
        <v>42</v>
      </c>
      <c r="D691" s="8" t="s">
        <v>10412</v>
      </c>
      <c r="E691" s="8" t="s">
        <v>10413</v>
      </c>
      <c r="F691" s="12" t="s">
        <v>9953</v>
      </c>
      <c r="G691" s="8" t="s">
        <v>49</v>
      </c>
      <c r="H691" s="3">
        <v>1901</v>
      </c>
      <c r="I691" s="12" t="s">
        <v>10414</v>
      </c>
      <c r="J691" s="13" t="s">
        <v>10415</v>
      </c>
      <c r="K691" s="8" t="s">
        <v>50</v>
      </c>
      <c r="L691" s="8" t="s">
        <v>51</v>
      </c>
      <c r="M691" s="8" t="s">
        <v>52</v>
      </c>
      <c r="N691" s="8" t="s">
        <v>84</v>
      </c>
      <c r="O691" s="8" t="s">
        <v>85</v>
      </c>
      <c r="P691" s="8" t="s">
        <v>10416</v>
      </c>
      <c r="Q691" s="8" t="s">
        <v>10417</v>
      </c>
      <c r="R691" s="8" t="s">
        <v>10418</v>
      </c>
      <c r="S691" s="3">
        <v>2558</v>
      </c>
      <c r="T691" s="3">
        <v>1</v>
      </c>
      <c r="U691" s="14" t="str">
        <f t="shared" ca="1" si="80"/>
        <v>comodo.com</v>
      </c>
      <c r="V691" s="15" t="str">
        <f t="shared" ca="1" si="81"/>
        <v>domains = domains.concat("comodo.com");</v>
      </c>
      <c r="W691">
        <f>VLOOKUP(C691,'Copy of Pivot Position'!A:C,3,FALSE)</f>
        <v>10</v>
      </c>
      <c r="X691">
        <f>IF(D691="","",COUNTIF($D$1:D690,D691))</f>
        <v>0</v>
      </c>
      <c r="Y691">
        <f>IF(F691="","",COUNTIF($F$1:F691,F691))</f>
        <v>1</v>
      </c>
      <c r="AA691" s="16">
        <f t="shared" si="82"/>
        <v>0.30000000000000004</v>
      </c>
      <c r="AB691" s="16"/>
    </row>
    <row r="692" spans="1:28" ht="16" x14ac:dyDescent="0.2">
      <c r="A692" s="8" t="s">
        <v>2395</v>
      </c>
      <c r="B692" s="8" t="s">
        <v>2396</v>
      </c>
      <c r="C692" s="8" t="s">
        <v>1384</v>
      </c>
      <c r="D692" s="8" t="s">
        <v>2397</v>
      </c>
      <c r="E692" s="8" t="s">
        <v>2398</v>
      </c>
      <c r="F692" s="12" t="s">
        <v>2399</v>
      </c>
      <c r="G692" s="8" t="s">
        <v>49</v>
      </c>
      <c r="H692" s="3">
        <v>74</v>
      </c>
      <c r="I692" s="12" t="s">
        <v>2406</v>
      </c>
      <c r="J692" s="13" t="s">
        <v>2407</v>
      </c>
      <c r="K692" s="8" t="s">
        <v>50</v>
      </c>
      <c r="L692" s="8" t="s">
        <v>51</v>
      </c>
      <c r="M692" s="8" t="s">
        <v>52</v>
      </c>
      <c r="N692" s="8" t="s">
        <v>1137</v>
      </c>
      <c r="O692" s="8" t="s">
        <v>54</v>
      </c>
      <c r="P692" s="8" t="s">
        <v>2408</v>
      </c>
      <c r="Q692" s="13" t="s">
        <v>1139</v>
      </c>
      <c r="R692" s="8" t="s">
        <v>222</v>
      </c>
      <c r="S692" s="3">
        <v>1171</v>
      </c>
      <c r="T692" s="3">
        <v>1</v>
      </c>
      <c r="U692" s="14" t="str">
        <f t="shared" ca="1" si="80"/>
        <v>comodo.com</v>
      </c>
      <c r="V692" s="15" t="str">
        <f t="shared" ca="1" si="81"/>
        <v>domains = domains.concat("comodo.com");</v>
      </c>
      <c r="W692">
        <f>VLOOKUP(C692,'Copy of Pivot Position'!A:C,3,FALSE)</f>
        <v>10</v>
      </c>
      <c r="X692">
        <f>IF(D692="","",COUNTIF($D$1:D691,D692))</f>
        <v>0</v>
      </c>
      <c r="Y692">
        <f>IF(F692="","",COUNTIF($F$1:F692,F692))</f>
        <v>1</v>
      </c>
      <c r="AA692" s="16">
        <f t="shared" si="82"/>
        <v>0.29600000000000004</v>
      </c>
      <c r="AB692" s="16"/>
    </row>
    <row r="693" spans="1:28" ht="16" x14ac:dyDescent="0.2">
      <c r="A693" s="8" t="s">
        <v>1929</v>
      </c>
      <c r="B693" s="8" t="s">
        <v>4589</v>
      </c>
      <c r="C693" s="8" t="s">
        <v>42</v>
      </c>
      <c r="D693" s="8" t="s">
        <v>4591</v>
      </c>
      <c r="E693" s="8" t="s">
        <v>4593</v>
      </c>
      <c r="F693" s="12" t="s">
        <v>4304</v>
      </c>
      <c r="G693" s="8" t="s">
        <v>49</v>
      </c>
      <c r="H693" s="3">
        <v>74</v>
      </c>
      <c r="I693" s="12" t="s">
        <v>4597</v>
      </c>
      <c r="J693" s="13" t="s">
        <v>4599</v>
      </c>
      <c r="K693" s="8" t="s">
        <v>50</v>
      </c>
      <c r="L693" s="8" t="s">
        <v>120</v>
      </c>
      <c r="M693" s="8" t="s">
        <v>52</v>
      </c>
      <c r="N693" s="8" t="s">
        <v>4600</v>
      </c>
      <c r="O693" s="8" t="s">
        <v>3948</v>
      </c>
      <c r="P693" s="8" t="s">
        <v>4601</v>
      </c>
      <c r="Q693" s="13" t="s">
        <v>4602</v>
      </c>
      <c r="R693" s="8" t="s">
        <v>4604</v>
      </c>
      <c r="S693" s="3">
        <v>1347</v>
      </c>
      <c r="T693" s="3">
        <v>1</v>
      </c>
      <c r="U693" s="14" t="str">
        <f t="shared" ca="1" si="80"/>
        <v>comodo.com</v>
      </c>
      <c r="V693" s="15" t="str">
        <f t="shared" ca="1" si="81"/>
        <v>domains = domains.concat("comodo.com");</v>
      </c>
      <c r="W693">
        <f>VLOOKUP(C693,'Copy of Pivot Position'!A:C,3,FALSE)</f>
        <v>10</v>
      </c>
      <c r="X693">
        <f>IF(D693="","",COUNTIF($D$1:D692,D693))</f>
        <v>0</v>
      </c>
      <c r="Y693">
        <f>IF(F693="","",COUNTIF($F$1:F693,F693))</f>
        <v>1</v>
      </c>
      <c r="AA693" s="16">
        <f t="shared" si="82"/>
        <v>0.29600000000000004</v>
      </c>
      <c r="AB693" s="16"/>
    </row>
    <row r="694" spans="1:28" ht="16" x14ac:dyDescent="0.2">
      <c r="A694" s="8" t="s">
        <v>89</v>
      </c>
      <c r="B694" s="8" t="s">
        <v>5571</v>
      </c>
      <c r="C694" s="8" t="s">
        <v>42</v>
      </c>
      <c r="D694" s="8" t="s">
        <v>5572</v>
      </c>
      <c r="E694" s="8" t="s">
        <v>5573</v>
      </c>
      <c r="F694" s="12" t="s">
        <v>5275</v>
      </c>
      <c r="G694" s="8" t="s">
        <v>70</v>
      </c>
      <c r="H694" s="3">
        <v>74</v>
      </c>
      <c r="I694" s="12" t="s">
        <v>5575</v>
      </c>
      <c r="J694" s="13" t="s">
        <v>5576</v>
      </c>
      <c r="K694" s="8" t="s">
        <v>50</v>
      </c>
      <c r="L694" s="8" t="s">
        <v>120</v>
      </c>
      <c r="M694" s="8" t="s">
        <v>52</v>
      </c>
      <c r="N694" s="8" t="s">
        <v>5495</v>
      </c>
      <c r="O694" s="8" t="s">
        <v>2629</v>
      </c>
      <c r="P694" s="8" t="s">
        <v>5577</v>
      </c>
      <c r="Q694" s="13" t="s">
        <v>5578</v>
      </c>
      <c r="R694" s="8" t="s">
        <v>5579</v>
      </c>
      <c r="S694" s="3">
        <v>1447</v>
      </c>
      <c r="T694" s="3">
        <v>1</v>
      </c>
      <c r="U694" s="14" t="str">
        <f t="shared" ca="1" si="80"/>
        <v>comodo.com</v>
      </c>
      <c r="V694" s="15" t="str">
        <f t="shared" ca="1" si="81"/>
        <v>domains = domains.concat("comodo.com");</v>
      </c>
      <c r="W694">
        <f>VLOOKUP(C694,'Copy of Pivot Position'!A:C,3,FALSE)</f>
        <v>10</v>
      </c>
      <c r="X694">
        <f>IF(D694="","",COUNTIF($D$1:D693,D694))</f>
        <v>0</v>
      </c>
      <c r="Y694">
        <f>IF(F694="","",COUNTIF($F$1:F694,F694))</f>
        <v>1</v>
      </c>
      <c r="AA694" s="16">
        <f t="shared" si="82"/>
        <v>0.29600000000000004</v>
      </c>
      <c r="AB694" s="16"/>
    </row>
    <row r="695" spans="1:28" ht="13" x14ac:dyDescent="0.15">
      <c r="A695" s="8" t="s">
        <v>919</v>
      </c>
      <c r="B695" s="8" t="s">
        <v>10454</v>
      </c>
      <c r="C695" s="8" t="s">
        <v>604</v>
      </c>
      <c r="D695" s="8" t="s">
        <v>10455</v>
      </c>
      <c r="E695" s="8" t="s">
        <v>10456</v>
      </c>
      <c r="F695" s="12" t="s">
        <v>10457</v>
      </c>
      <c r="G695" s="8" t="s">
        <v>49</v>
      </c>
      <c r="H695" s="3">
        <v>74</v>
      </c>
      <c r="I695" s="12" t="s">
        <v>10458</v>
      </c>
      <c r="J695" s="13" t="s">
        <v>10459</v>
      </c>
      <c r="K695" s="8" t="s">
        <v>50</v>
      </c>
      <c r="L695" s="8" t="s">
        <v>51</v>
      </c>
      <c r="M695" s="8" t="s">
        <v>52</v>
      </c>
      <c r="N695" s="8" t="s">
        <v>1678</v>
      </c>
      <c r="O695" s="8" t="s">
        <v>311</v>
      </c>
      <c r="P695" s="8" t="s">
        <v>10460</v>
      </c>
      <c r="Q695" s="13" t="s">
        <v>1681</v>
      </c>
      <c r="R695" s="8" t="s">
        <v>10461</v>
      </c>
      <c r="S695" s="3">
        <v>990</v>
      </c>
      <c r="T695" s="3">
        <v>2</v>
      </c>
      <c r="V695" s="18"/>
      <c r="W695">
        <f>VLOOKUP(C695,'Copy of Pivot Position'!A:C,3,FALSE)</f>
        <v>9</v>
      </c>
      <c r="X695">
        <f>IF(D695="","",COUNTIF($D$1:D694,D695))</f>
        <v>0</v>
      </c>
      <c r="Y695">
        <f>IF(F695="","",COUNTIF($F$1:F695,F695))</f>
        <v>1</v>
      </c>
      <c r="AA695" s="16">
        <f t="shared" si="82"/>
        <v>0.29600000000000004</v>
      </c>
      <c r="AB695" s="16"/>
    </row>
    <row r="696" spans="1:28" ht="16" x14ac:dyDescent="0.2">
      <c r="A696" s="8" t="s">
        <v>9493</v>
      </c>
      <c r="B696" s="8" t="s">
        <v>9494</v>
      </c>
      <c r="C696" s="8" t="s">
        <v>42</v>
      </c>
      <c r="D696" s="8" t="s">
        <v>9495</v>
      </c>
      <c r="E696" s="8" t="s">
        <v>8987</v>
      </c>
      <c r="F696" s="12" t="s">
        <v>8326</v>
      </c>
      <c r="G696" s="8" t="s">
        <v>49</v>
      </c>
      <c r="H696" s="3">
        <v>2039</v>
      </c>
      <c r="I696" s="12" t="s">
        <v>9497</v>
      </c>
      <c r="J696" s="13" t="s">
        <v>9498</v>
      </c>
      <c r="K696" s="8" t="s">
        <v>50</v>
      </c>
      <c r="L696" s="8" t="s">
        <v>120</v>
      </c>
      <c r="M696" s="8" t="s">
        <v>52</v>
      </c>
      <c r="N696" s="8" t="s">
        <v>2760</v>
      </c>
      <c r="O696" s="8" t="s">
        <v>1799</v>
      </c>
      <c r="P696" s="8" t="s">
        <v>8991</v>
      </c>
      <c r="Q696" s="13" t="s">
        <v>6260</v>
      </c>
      <c r="R696" s="8" t="s">
        <v>222</v>
      </c>
      <c r="S696" s="3">
        <v>2357</v>
      </c>
      <c r="T696" s="3">
        <v>1</v>
      </c>
      <c r="U696" s="14" t="str">
        <f t="shared" ref="U696:U723" ca="1" si="83">IFERROR(__xludf.DUMMYFUNCTION("lower( trim ( (REGEXEXTRACT(D696,""^(?:https?:\/\/)?(?:[^@\n]+@)?(?:www\.)?([^:\/\n]+)""))))"),"pros.com")</f>
        <v>pros.com</v>
      </c>
      <c r="V696" s="15" t="str">
        <f t="shared" ref="V696:V723" ca="1" si="84">IF(LEN(TRIM(D696))= 0,"",CONCATENATE("domains = domains.concat(", CHAR(34), U696, CHAR(34), ");"))</f>
        <v>domains = domains.concat("pros.com");</v>
      </c>
      <c r="W696">
        <f>VLOOKUP(C696,'Copy of Pivot Position'!A:C,3,FALSE)</f>
        <v>10</v>
      </c>
      <c r="X696">
        <f>IF(D696="","",COUNTIF($D$1:D695,D696))</f>
        <v>0</v>
      </c>
      <c r="Y696">
        <f>IF(F696="","",COUNTIF($F$1:F696,F696))</f>
        <v>1</v>
      </c>
      <c r="AA696" s="16">
        <f t="shared" si="82"/>
        <v>0.28800000000000003</v>
      </c>
      <c r="AB696" s="16"/>
    </row>
    <row r="697" spans="1:28" ht="16" x14ac:dyDescent="0.2">
      <c r="A697" s="8" t="s">
        <v>2218</v>
      </c>
      <c r="B697" s="8" t="s">
        <v>2219</v>
      </c>
      <c r="C697" s="8" t="s">
        <v>32</v>
      </c>
      <c r="D697" s="8" t="s">
        <v>2220</v>
      </c>
      <c r="E697" s="8" t="s">
        <v>2221</v>
      </c>
      <c r="F697" s="12" t="s">
        <v>2024</v>
      </c>
      <c r="G697" s="8" t="s">
        <v>2225</v>
      </c>
      <c r="H697" s="3">
        <v>1966</v>
      </c>
      <c r="I697" s="12" t="s">
        <v>2227</v>
      </c>
      <c r="J697" s="13" t="s">
        <v>2228</v>
      </c>
      <c r="K697" s="8" t="s">
        <v>50</v>
      </c>
      <c r="L697" s="8" t="s">
        <v>120</v>
      </c>
      <c r="M697" s="8" t="s">
        <v>52</v>
      </c>
      <c r="N697" s="8" t="s">
        <v>2229</v>
      </c>
      <c r="O697" s="8" t="s">
        <v>1480</v>
      </c>
      <c r="P697" s="8" t="s">
        <v>2231</v>
      </c>
      <c r="Q697" s="13" t="s">
        <v>2232</v>
      </c>
      <c r="R697" s="8" t="s">
        <v>2233</v>
      </c>
      <c r="S697" s="3">
        <v>1159</v>
      </c>
      <c r="T697" s="3">
        <v>1</v>
      </c>
      <c r="U697" s="14" t="str">
        <f t="shared" ca="1" si="83"/>
        <v>pros.com</v>
      </c>
      <c r="V697" s="15" t="str">
        <f t="shared" ca="1" si="84"/>
        <v>domains = domains.concat("pros.com");</v>
      </c>
      <c r="W697">
        <f>VLOOKUP(C697,'Copy of Pivot Position'!A:C,3,FALSE)</f>
        <v>10</v>
      </c>
      <c r="X697">
        <f>IF(D697="","",COUNTIF($D$1:D696,D697))</f>
        <v>0</v>
      </c>
      <c r="Y697">
        <f>IF(F697="","",COUNTIF($F$1:F697,F697))</f>
        <v>1</v>
      </c>
      <c r="AA697" s="16">
        <f t="shared" si="82"/>
        <v>0.29000000000000004</v>
      </c>
      <c r="AB697" s="16"/>
    </row>
    <row r="698" spans="1:28" ht="16" x14ac:dyDescent="0.2">
      <c r="A698" s="8" t="s">
        <v>352</v>
      </c>
      <c r="B698" s="8" t="s">
        <v>353</v>
      </c>
      <c r="C698" s="8" t="s">
        <v>42</v>
      </c>
      <c r="D698" s="8" t="s">
        <v>354</v>
      </c>
      <c r="E698" s="8" t="s">
        <v>355</v>
      </c>
      <c r="F698" s="12" t="s">
        <v>356</v>
      </c>
      <c r="G698" s="8" t="s">
        <v>188</v>
      </c>
      <c r="H698" s="3">
        <v>72</v>
      </c>
      <c r="I698" s="12" t="s">
        <v>357</v>
      </c>
      <c r="J698" s="13" t="s">
        <v>358</v>
      </c>
      <c r="K698" s="8" t="s">
        <v>50</v>
      </c>
      <c r="L698" s="8" t="s">
        <v>51</v>
      </c>
      <c r="M698" s="8" t="s">
        <v>359</v>
      </c>
      <c r="N698" s="8" t="s">
        <v>360</v>
      </c>
      <c r="O698" s="8" t="s">
        <v>222</v>
      </c>
      <c r="P698" s="8" t="s">
        <v>361</v>
      </c>
      <c r="Q698" s="8" t="s">
        <v>222</v>
      </c>
      <c r="R698" s="8" t="s">
        <v>222</v>
      </c>
      <c r="S698" s="3">
        <v>1029</v>
      </c>
      <c r="T698" s="3">
        <v>1</v>
      </c>
      <c r="U698" s="14" t="str">
        <f t="shared" ca="1" si="83"/>
        <v>pros.com</v>
      </c>
      <c r="V698" s="15" t="str">
        <f t="shared" ca="1" si="84"/>
        <v>domains = domains.concat("pros.com");</v>
      </c>
      <c r="W698">
        <f>VLOOKUP(C698,'Copy of Pivot Position'!A:C,3,FALSE)</f>
        <v>10</v>
      </c>
      <c r="X698">
        <f>IF(D698="","",COUNTIF($D$1:D697,D698))</f>
        <v>0</v>
      </c>
      <c r="Y698">
        <f>IF(F698="","",COUNTIF($F$1:F698,F698))</f>
        <v>1</v>
      </c>
      <c r="AA698" s="16">
        <f t="shared" si="82"/>
        <v>0.28600000000000003</v>
      </c>
      <c r="AB698" s="16"/>
    </row>
    <row r="699" spans="1:28" ht="16" x14ac:dyDescent="0.2">
      <c r="A699" s="8" t="s">
        <v>1566</v>
      </c>
      <c r="B699" s="8" t="s">
        <v>3256</v>
      </c>
      <c r="C699" s="8" t="s">
        <v>3257</v>
      </c>
      <c r="D699" s="8" t="s">
        <v>3258</v>
      </c>
      <c r="E699" s="8" t="s">
        <v>3259</v>
      </c>
      <c r="F699" s="12" t="s">
        <v>3037</v>
      </c>
      <c r="G699" s="8" t="s">
        <v>49</v>
      </c>
      <c r="H699" s="3">
        <v>72</v>
      </c>
      <c r="I699" s="12" t="s">
        <v>3261</v>
      </c>
      <c r="J699" s="13" t="s">
        <v>3262</v>
      </c>
      <c r="K699" s="8" t="s">
        <v>50</v>
      </c>
      <c r="L699" s="8" t="s">
        <v>120</v>
      </c>
      <c r="M699" s="8" t="s">
        <v>52</v>
      </c>
      <c r="N699" s="8" t="s">
        <v>242</v>
      </c>
      <c r="O699" s="8" t="s">
        <v>54</v>
      </c>
      <c r="P699" s="8" t="s">
        <v>3263</v>
      </c>
      <c r="Q699" s="13" t="s">
        <v>244</v>
      </c>
      <c r="R699" s="8" t="s">
        <v>3264</v>
      </c>
      <c r="S699" s="3">
        <v>1238</v>
      </c>
      <c r="T699" s="3">
        <v>1</v>
      </c>
      <c r="U699" s="14" t="str">
        <f t="shared" ca="1" si="83"/>
        <v>pros.com</v>
      </c>
      <c r="V699" s="15" t="str">
        <f t="shared" ca="1" si="84"/>
        <v>domains = domains.concat("pros.com");</v>
      </c>
      <c r="W699">
        <f>VLOOKUP(C699,'Copy of Pivot Position'!A:C,3,FALSE)</f>
        <v>10</v>
      </c>
      <c r="X699">
        <f>IF(D699="","",COUNTIF($D$1:D698,D699))</f>
        <v>0</v>
      </c>
      <c r="Y699">
        <f>IF(F699="","",COUNTIF($F$1:F699,F699))</f>
        <v>1</v>
      </c>
      <c r="AA699" s="16">
        <f t="shared" si="82"/>
        <v>0.28600000000000003</v>
      </c>
      <c r="AB699" s="16"/>
    </row>
    <row r="700" spans="1:28" ht="16" x14ac:dyDescent="0.2">
      <c r="A700" s="8" t="s">
        <v>352</v>
      </c>
      <c r="B700" s="8" t="s">
        <v>353</v>
      </c>
      <c r="C700" s="8" t="s">
        <v>42</v>
      </c>
      <c r="D700" s="8" t="s">
        <v>7069</v>
      </c>
      <c r="E700" s="8" t="s">
        <v>355</v>
      </c>
      <c r="F700" s="12" t="s">
        <v>356</v>
      </c>
      <c r="G700" s="8" t="s">
        <v>188</v>
      </c>
      <c r="H700" s="3">
        <v>72</v>
      </c>
      <c r="I700" s="12" t="s">
        <v>357</v>
      </c>
      <c r="J700" s="13" t="s">
        <v>7070</v>
      </c>
      <c r="K700" s="8" t="s">
        <v>50</v>
      </c>
      <c r="L700" s="8" t="s">
        <v>120</v>
      </c>
      <c r="M700" s="8" t="s">
        <v>359</v>
      </c>
      <c r="N700" s="8" t="s">
        <v>360</v>
      </c>
      <c r="O700" s="8" t="s">
        <v>222</v>
      </c>
      <c r="P700" s="8" t="s">
        <v>361</v>
      </c>
      <c r="Q700" s="8" t="s">
        <v>222</v>
      </c>
      <c r="R700" s="8" t="s">
        <v>222</v>
      </c>
      <c r="S700" s="3">
        <v>1607</v>
      </c>
      <c r="T700" s="3">
        <v>1</v>
      </c>
      <c r="U700" s="14" t="str">
        <f t="shared" ca="1" si="83"/>
        <v>pros.com</v>
      </c>
      <c r="V700" s="15" t="str">
        <f t="shared" ca="1" si="84"/>
        <v>domains = domains.concat("pros.com");</v>
      </c>
      <c r="W700">
        <f>VLOOKUP(C700,'Copy of Pivot Position'!A:C,3,FALSE)</f>
        <v>10</v>
      </c>
      <c r="X700">
        <f>IF(D700="","",COUNTIF($D$1:D699,D700))</f>
        <v>0</v>
      </c>
      <c r="Y700">
        <f>IF(F700="","",COUNTIF($F$1:F700,F700))</f>
        <v>2</v>
      </c>
      <c r="Z700" s="3">
        <v>0</v>
      </c>
      <c r="AA700" s="16">
        <f t="shared" si="82"/>
        <v>0.28600000000000003</v>
      </c>
      <c r="AB700" s="16"/>
    </row>
    <row r="701" spans="1:28" ht="16" x14ac:dyDescent="0.2">
      <c r="A701" s="8" t="s">
        <v>40</v>
      </c>
      <c r="B701" s="8" t="s">
        <v>10482</v>
      </c>
      <c r="C701" s="8" t="s">
        <v>42</v>
      </c>
      <c r="D701" s="8" t="s">
        <v>10483</v>
      </c>
      <c r="E701" s="8" t="s">
        <v>10484</v>
      </c>
      <c r="F701" s="12" t="s">
        <v>10221</v>
      </c>
      <c r="G701" s="8" t="s">
        <v>2257</v>
      </c>
      <c r="H701" s="3">
        <v>72</v>
      </c>
      <c r="I701" s="12" t="s">
        <v>10485</v>
      </c>
      <c r="J701" s="13" t="s">
        <v>10486</v>
      </c>
      <c r="K701" s="8" t="s">
        <v>50</v>
      </c>
      <c r="L701" s="8" t="s">
        <v>51</v>
      </c>
      <c r="M701" s="8" t="s">
        <v>52</v>
      </c>
      <c r="N701" s="8" t="s">
        <v>84</v>
      </c>
      <c r="O701" s="8" t="s">
        <v>84</v>
      </c>
      <c r="P701" s="8" t="s">
        <v>10487</v>
      </c>
      <c r="Q701" s="13" t="s">
        <v>3827</v>
      </c>
      <c r="R701" s="8" t="s">
        <v>10488</v>
      </c>
      <c r="S701" s="3">
        <v>2633</v>
      </c>
      <c r="T701" s="3">
        <v>1</v>
      </c>
      <c r="U701" s="14" t="str">
        <f t="shared" ca="1" si="83"/>
        <v>pros.com</v>
      </c>
      <c r="V701" s="15" t="str">
        <f t="shared" ca="1" si="84"/>
        <v>domains = domains.concat("pros.com");</v>
      </c>
      <c r="W701">
        <f>VLOOKUP(C701,'Copy of Pivot Position'!A:C,3,FALSE)</f>
        <v>10</v>
      </c>
      <c r="X701">
        <f>IF(D701="","",COUNTIF($D$1:D700,D701))</f>
        <v>0</v>
      </c>
      <c r="Y701">
        <f>IF(F701="","",COUNTIF($F$1:F701,F701))</f>
        <v>1</v>
      </c>
      <c r="AA701" s="16">
        <f t="shared" si="82"/>
        <v>0.28600000000000003</v>
      </c>
      <c r="AB701" s="16"/>
    </row>
    <row r="702" spans="1:28" ht="16" x14ac:dyDescent="0.2">
      <c r="A702" s="8" t="s">
        <v>1696</v>
      </c>
      <c r="B702" s="8" t="s">
        <v>10497</v>
      </c>
      <c r="C702" s="8" t="s">
        <v>42</v>
      </c>
      <c r="D702" s="8" t="s">
        <v>10498</v>
      </c>
      <c r="E702" s="8" t="s">
        <v>10499</v>
      </c>
      <c r="F702" s="12" t="s">
        <v>10500</v>
      </c>
      <c r="G702" s="8" t="s">
        <v>6254</v>
      </c>
      <c r="H702" s="3">
        <v>72</v>
      </c>
      <c r="I702" s="12" t="s">
        <v>10501</v>
      </c>
      <c r="J702" s="13" t="s">
        <v>10502</v>
      </c>
      <c r="K702" s="8" t="s">
        <v>50</v>
      </c>
      <c r="L702" s="8" t="s">
        <v>120</v>
      </c>
      <c r="M702" s="8" t="s">
        <v>52</v>
      </c>
      <c r="N702" s="8" t="s">
        <v>1137</v>
      </c>
      <c r="O702" s="8" t="s">
        <v>369</v>
      </c>
      <c r="P702" s="8" t="s">
        <v>10503</v>
      </c>
      <c r="Q702" s="13" t="s">
        <v>10504</v>
      </c>
      <c r="R702" s="8" t="s">
        <v>222</v>
      </c>
      <c r="S702" s="3">
        <v>691</v>
      </c>
      <c r="T702" s="3">
        <v>2</v>
      </c>
      <c r="U702" s="14" t="str">
        <f t="shared" ca="1" si="83"/>
        <v>pros.com</v>
      </c>
      <c r="V702" s="15" t="str">
        <f t="shared" ca="1" si="84"/>
        <v>domains = domains.concat("pros.com");</v>
      </c>
      <c r="W702">
        <f>VLOOKUP(C702,'Copy of Pivot Position'!A:C,3,FALSE)</f>
        <v>10</v>
      </c>
      <c r="X702">
        <f>IF(D702="","",COUNTIF($D$1:D701,D702))</f>
        <v>0</v>
      </c>
      <c r="Y702">
        <f>IF(F702="","",COUNTIF($F$1:F702,F702))</f>
        <v>1</v>
      </c>
      <c r="AA702" s="16">
        <f t="shared" si="82"/>
        <v>0.28600000000000003</v>
      </c>
      <c r="AB702" s="16"/>
    </row>
    <row r="703" spans="1:28" ht="16" x14ac:dyDescent="0.2">
      <c r="A703" s="8" t="s">
        <v>995</v>
      </c>
      <c r="B703" s="8" t="s">
        <v>10505</v>
      </c>
      <c r="C703" s="8" t="s">
        <v>304</v>
      </c>
      <c r="D703" s="8" t="s">
        <v>10506</v>
      </c>
      <c r="E703" s="8" t="s">
        <v>10507</v>
      </c>
      <c r="F703" s="12" t="s">
        <v>10508</v>
      </c>
      <c r="G703" s="8" t="s">
        <v>70</v>
      </c>
      <c r="H703" s="3">
        <v>72</v>
      </c>
      <c r="I703" s="12" t="s">
        <v>10509</v>
      </c>
      <c r="J703" s="13" t="s">
        <v>10510</v>
      </c>
      <c r="K703" s="8" t="s">
        <v>50</v>
      </c>
      <c r="L703" s="8" t="s">
        <v>120</v>
      </c>
      <c r="M703" s="8" t="s">
        <v>52</v>
      </c>
      <c r="N703" s="8" t="s">
        <v>10511</v>
      </c>
      <c r="O703" s="8" t="s">
        <v>3469</v>
      </c>
      <c r="P703" s="8" t="s">
        <v>10512</v>
      </c>
      <c r="Q703" s="13" t="s">
        <v>10513</v>
      </c>
      <c r="R703" s="8" t="s">
        <v>10514</v>
      </c>
      <c r="S703" s="3">
        <v>629</v>
      </c>
      <c r="T703" s="3">
        <v>2</v>
      </c>
      <c r="U703" s="14" t="str">
        <f t="shared" ca="1" si="83"/>
        <v>pros.com</v>
      </c>
      <c r="V703" s="15" t="str">
        <f t="shared" ca="1" si="84"/>
        <v>domains = domains.concat("pros.com");</v>
      </c>
      <c r="W703">
        <f>VLOOKUP(C703,'Copy of Pivot Position'!A:C,3,FALSE)</f>
        <v>9</v>
      </c>
      <c r="X703">
        <f>IF(D703="","",COUNTIF($D$1:D702,D703))</f>
        <v>0</v>
      </c>
      <c r="Y703">
        <f>IF(F703="","",COUNTIF($F$1:F703,F703))</f>
        <v>1</v>
      </c>
      <c r="AA703" s="16">
        <f t="shared" si="82"/>
        <v>0.28600000000000003</v>
      </c>
      <c r="AB703" s="16"/>
    </row>
    <row r="704" spans="1:28" ht="16" x14ac:dyDescent="0.2">
      <c r="A704" s="8" t="s">
        <v>230</v>
      </c>
      <c r="B704" s="8" t="s">
        <v>231</v>
      </c>
      <c r="C704" s="8" t="s">
        <v>42</v>
      </c>
      <c r="D704" s="8" t="s">
        <v>232</v>
      </c>
      <c r="E704" s="8" t="s">
        <v>233</v>
      </c>
      <c r="F704" s="12" t="s">
        <v>235</v>
      </c>
      <c r="G704" s="8" t="s">
        <v>49</v>
      </c>
      <c r="H704" s="3">
        <v>2072</v>
      </c>
      <c r="I704" s="12" t="s">
        <v>240</v>
      </c>
      <c r="J704" s="13" t="s">
        <v>241</v>
      </c>
      <c r="K704" s="8" t="s">
        <v>50</v>
      </c>
      <c r="L704" s="8" t="s">
        <v>120</v>
      </c>
      <c r="M704" s="8" t="s">
        <v>52</v>
      </c>
      <c r="N704" s="8" t="s">
        <v>242</v>
      </c>
      <c r="O704" s="8" t="s">
        <v>54</v>
      </c>
      <c r="P704" s="8" t="s">
        <v>243</v>
      </c>
      <c r="Q704" s="13" t="s">
        <v>244</v>
      </c>
      <c r="R704" s="8" t="s">
        <v>245</v>
      </c>
      <c r="S704" s="3">
        <v>1021</v>
      </c>
      <c r="T704" s="3">
        <v>1</v>
      </c>
      <c r="U704" s="14" t="str">
        <f t="shared" ca="1" si="83"/>
        <v>pros.com</v>
      </c>
      <c r="V704" s="15" t="str">
        <f t="shared" ca="1" si="84"/>
        <v>domains = domains.concat("pros.com");</v>
      </c>
      <c r="W704">
        <f>VLOOKUP(C704,'Copy of Pivot Position'!A:C,3,FALSE)</f>
        <v>10</v>
      </c>
      <c r="X704">
        <f>IF(D704="","",COUNTIF($D$1:D703,D704))</f>
        <v>0</v>
      </c>
      <c r="Y704">
        <f>IF(F704="","",COUNTIF($F$1:F704,F704))</f>
        <v>1</v>
      </c>
      <c r="AA704" s="16">
        <f t="shared" si="82"/>
        <v>0.28600000000000003</v>
      </c>
      <c r="AB704" s="16"/>
    </row>
    <row r="705" spans="1:28" ht="16" x14ac:dyDescent="0.2">
      <c r="A705" s="8" t="s">
        <v>136</v>
      </c>
      <c r="B705" s="8" t="s">
        <v>6973</v>
      </c>
      <c r="C705" s="8" t="s">
        <v>180</v>
      </c>
      <c r="D705" s="8" t="s">
        <v>6974</v>
      </c>
      <c r="E705" s="8" t="s">
        <v>6975</v>
      </c>
      <c r="F705" s="12" t="s">
        <v>6560</v>
      </c>
      <c r="G705" s="8" t="s">
        <v>70</v>
      </c>
      <c r="H705" s="3">
        <v>71</v>
      </c>
      <c r="I705" s="12" t="s">
        <v>6976</v>
      </c>
      <c r="J705" s="13" t="s">
        <v>6977</v>
      </c>
      <c r="K705" s="8" t="s">
        <v>50</v>
      </c>
      <c r="L705" s="8" t="s">
        <v>51</v>
      </c>
      <c r="M705" s="8" t="s">
        <v>52</v>
      </c>
      <c r="N705" s="8" t="s">
        <v>84</v>
      </c>
      <c r="O705" s="8" t="s">
        <v>85</v>
      </c>
      <c r="P705" s="8" t="s">
        <v>6978</v>
      </c>
      <c r="Q705" s="13" t="s">
        <v>134</v>
      </c>
      <c r="R705" s="8" t="s">
        <v>6979</v>
      </c>
      <c r="S705" s="3">
        <v>1584</v>
      </c>
      <c r="T705" s="3">
        <v>1</v>
      </c>
      <c r="U705" s="14" t="str">
        <f t="shared" ca="1" si="83"/>
        <v>pros.com</v>
      </c>
      <c r="V705" s="15" t="str">
        <f t="shared" ca="1" si="84"/>
        <v>domains = domains.concat("pros.com");</v>
      </c>
      <c r="W705">
        <f>VLOOKUP(C705,'Copy of Pivot Position'!A:C,3,FALSE)</f>
        <v>10</v>
      </c>
      <c r="X705">
        <f>IF(D705="","",COUNTIF($D$1:D704,D705))</f>
        <v>0</v>
      </c>
      <c r="Y705">
        <f>IF(F705="","",COUNTIF($F$1:F705,F705))</f>
        <v>1</v>
      </c>
      <c r="AA705" s="16">
        <f t="shared" si="82"/>
        <v>0.28200000000000003</v>
      </c>
      <c r="AB705" s="16"/>
    </row>
    <row r="706" spans="1:28" ht="16" x14ac:dyDescent="0.2">
      <c r="A706" s="8" t="s">
        <v>6138</v>
      </c>
      <c r="B706" s="8" t="s">
        <v>8645</v>
      </c>
      <c r="C706" s="8" t="s">
        <v>180</v>
      </c>
      <c r="D706" s="8" t="s">
        <v>8646</v>
      </c>
      <c r="E706" s="8" t="s">
        <v>8647</v>
      </c>
      <c r="F706" s="12" t="s">
        <v>8248</v>
      </c>
      <c r="G706" s="8" t="s">
        <v>46</v>
      </c>
      <c r="H706" s="3">
        <v>71</v>
      </c>
      <c r="I706" s="12" t="s">
        <v>8649</v>
      </c>
      <c r="J706" s="13" t="s">
        <v>8650</v>
      </c>
      <c r="K706" s="8" t="s">
        <v>50</v>
      </c>
      <c r="L706" s="8" t="s">
        <v>51</v>
      </c>
      <c r="M706" s="8" t="s">
        <v>222</v>
      </c>
      <c r="N706" s="8" t="s">
        <v>222</v>
      </c>
      <c r="O706" s="8" t="s">
        <v>222</v>
      </c>
      <c r="P706" s="8" t="s">
        <v>222</v>
      </c>
      <c r="Q706" s="8" t="s">
        <v>222</v>
      </c>
      <c r="R706" s="8" t="s">
        <v>222</v>
      </c>
      <c r="S706" s="3">
        <v>2222</v>
      </c>
      <c r="T706" s="3">
        <v>1</v>
      </c>
      <c r="U706" s="14" t="str">
        <f t="shared" ca="1" si="83"/>
        <v>pros.com</v>
      </c>
      <c r="V706" s="15" t="str">
        <f t="shared" ca="1" si="84"/>
        <v>domains = domains.concat("pros.com");</v>
      </c>
      <c r="W706">
        <f>VLOOKUP(C706,'Copy of Pivot Position'!A:C,3,FALSE)</f>
        <v>10</v>
      </c>
      <c r="X706">
        <f>IF(D706="","",COUNTIF($D$1:D705,D706))</f>
        <v>0</v>
      </c>
      <c r="Y706">
        <f>IF(F706="","",COUNTIF($F$1:F706,F706))</f>
        <v>1</v>
      </c>
      <c r="AA706" s="16">
        <f t="shared" ref="AA706:AA769" si="85">(0.5-ABS(1-PERCENTRANK(H:H,H706)-0.5))*2</f>
        <v>0.28200000000000003</v>
      </c>
      <c r="AB706" s="16"/>
    </row>
    <row r="707" spans="1:28" ht="16" x14ac:dyDescent="0.2">
      <c r="A707" s="8" t="s">
        <v>1352</v>
      </c>
      <c r="B707" s="8" t="s">
        <v>253</v>
      </c>
      <c r="C707" s="8" t="s">
        <v>42</v>
      </c>
      <c r="D707" s="8" t="s">
        <v>9299</v>
      </c>
      <c r="E707" s="8" t="s">
        <v>9300</v>
      </c>
      <c r="F707" s="12" t="s">
        <v>8469</v>
      </c>
      <c r="G707" s="8" t="s">
        <v>46</v>
      </c>
      <c r="H707" s="3">
        <v>2089</v>
      </c>
      <c r="I707" s="12" t="s">
        <v>9301</v>
      </c>
      <c r="J707" s="13" t="s">
        <v>9302</v>
      </c>
      <c r="K707" s="8" t="s">
        <v>50</v>
      </c>
      <c r="L707" s="8" t="s">
        <v>51</v>
      </c>
      <c r="M707" s="8" t="s">
        <v>52</v>
      </c>
      <c r="N707" s="8" t="s">
        <v>7503</v>
      </c>
      <c r="O707" s="8" t="s">
        <v>54</v>
      </c>
      <c r="P707" s="8" t="s">
        <v>9303</v>
      </c>
      <c r="Q707" s="13" t="s">
        <v>9304</v>
      </c>
      <c r="R707" s="8" t="s">
        <v>9305</v>
      </c>
      <c r="S707" s="3">
        <v>2316</v>
      </c>
      <c r="T707" s="3">
        <v>1</v>
      </c>
      <c r="U707" s="14" t="str">
        <f t="shared" ca="1" si="83"/>
        <v>pros.com</v>
      </c>
      <c r="V707" s="15" t="str">
        <f t="shared" ca="1" si="84"/>
        <v>domains = domains.concat("pros.com");</v>
      </c>
      <c r="W707">
        <f>VLOOKUP(C707,'Copy of Pivot Position'!A:C,3,FALSE)</f>
        <v>10</v>
      </c>
      <c r="X707">
        <f>IF(D707="","",COUNTIF($D$1:D706,D707))</f>
        <v>0</v>
      </c>
      <c r="Y707">
        <f>IF(F707="","",COUNTIF($F$1:F707,F707))</f>
        <v>1</v>
      </c>
      <c r="AA707" s="16">
        <f t="shared" si="85"/>
        <v>0.28000000000000003</v>
      </c>
      <c r="AB707" s="16"/>
    </row>
    <row r="708" spans="1:28" ht="16" x14ac:dyDescent="0.2">
      <c r="A708" s="8" t="s">
        <v>8743</v>
      </c>
      <c r="B708" s="8" t="s">
        <v>8744</v>
      </c>
      <c r="C708" s="8" t="s">
        <v>32</v>
      </c>
      <c r="D708" s="8" t="s">
        <v>8745</v>
      </c>
      <c r="E708" s="8" t="s">
        <v>8746</v>
      </c>
      <c r="F708" s="12" t="s">
        <v>8264</v>
      </c>
      <c r="G708" s="8" t="s">
        <v>49</v>
      </c>
      <c r="H708" s="3">
        <v>2092</v>
      </c>
      <c r="I708" s="12" t="s">
        <v>8747</v>
      </c>
      <c r="J708" s="13" t="s">
        <v>8748</v>
      </c>
      <c r="K708" s="8" t="s">
        <v>50</v>
      </c>
      <c r="L708" s="8" t="s">
        <v>51</v>
      </c>
      <c r="M708" s="8" t="s">
        <v>52</v>
      </c>
      <c r="N708" s="8" t="s">
        <v>6767</v>
      </c>
      <c r="O708" s="8" t="s">
        <v>54</v>
      </c>
      <c r="P708" s="8" t="s">
        <v>8749</v>
      </c>
      <c r="Q708" s="13" t="s">
        <v>6769</v>
      </c>
      <c r="R708" s="8" t="s">
        <v>8750</v>
      </c>
      <c r="S708" s="3">
        <v>2235</v>
      </c>
      <c r="T708" s="3">
        <v>1</v>
      </c>
      <c r="U708" s="14" t="str">
        <f t="shared" ca="1" si="83"/>
        <v>pros.com</v>
      </c>
      <c r="V708" s="15" t="str">
        <f t="shared" ca="1" si="84"/>
        <v>domains = domains.concat("pros.com");</v>
      </c>
      <c r="W708">
        <f>VLOOKUP(C708,'Copy of Pivot Position'!A:C,3,FALSE)</f>
        <v>10</v>
      </c>
      <c r="X708">
        <f>IF(D708="","",COUNTIF($D$1:D707,D708))</f>
        <v>0</v>
      </c>
      <c r="Y708">
        <f>IF(F708="","",COUNTIF($F$1:F708,F708))</f>
        <v>1</v>
      </c>
      <c r="AA708" s="16">
        <f t="shared" si="85"/>
        <v>0.28000000000000003</v>
      </c>
      <c r="AB708" s="16"/>
    </row>
    <row r="709" spans="1:28" ht="16" x14ac:dyDescent="0.2">
      <c r="A709" s="8" t="s">
        <v>476</v>
      </c>
      <c r="B709" s="8" t="s">
        <v>8993</v>
      </c>
      <c r="C709" s="8" t="s">
        <v>32</v>
      </c>
      <c r="D709" s="8" t="s">
        <v>8994</v>
      </c>
      <c r="E709" s="8" t="s">
        <v>8995</v>
      </c>
      <c r="F709" s="12" t="s">
        <v>8334</v>
      </c>
      <c r="G709" s="8" t="s">
        <v>46</v>
      </c>
      <c r="H709" s="3">
        <v>70</v>
      </c>
      <c r="I709" s="12" t="s">
        <v>8996</v>
      </c>
      <c r="J709" s="13" t="s">
        <v>8999</v>
      </c>
      <c r="K709" s="8" t="s">
        <v>50</v>
      </c>
      <c r="L709" s="8" t="s">
        <v>120</v>
      </c>
      <c r="M709" s="8" t="s">
        <v>52</v>
      </c>
      <c r="N709" s="8" t="s">
        <v>73</v>
      </c>
      <c r="O709" s="8" t="s">
        <v>54</v>
      </c>
      <c r="P709" s="8" t="s">
        <v>9002</v>
      </c>
      <c r="Q709" s="13" t="s">
        <v>268</v>
      </c>
      <c r="R709" s="8" t="s">
        <v>9003</v>
      </c>
      <c r="S709" s="3">
        <v>2270</v>
      </c>
      <c r="T709" s="3">
        <v>1</v>
      </c>
      <c r="U709" s="14" t="str">
        <f t="shared" ca="1" si="83"/>
        <v>pros.com</v>
      </c>
      <c r="V709" s="15" t="str">
        <f t="shared" ca="1" si="84"/>
        <v>domains = domains.concat("pros.com");</v>
      </c>
      <c r="W709">
        <f>VLOOKUP(C709,'Copy of Pivot Position'!A:C,3,FALSE)</f>
        <v>10</v>
      </c>
      <c r="X709">
        <f>IF(D709="","",COUNTIF($D$1:D708,D709))</f>
        <v>0</v>
      </c>
      <c r="Y709">
        <f>IF(F709="","",COUNTIF($F$1:F709,F709))</f>
        <v>1</v>
      </c>
      <c r="AA709" s="16">
        <f t="shared" si="85"/>
        <v>0.27800000000000002</v>
      </c>
      <c r="AB709" s="16"/>
    </row>
    <row r="710" spans="1:28" ht="16" x14ac:dyDescent="0.2">
      <c r="A710" s="8" t="s">
        <v>2520</v>
      </c>
      <c r="B710" s="8" t="s">
        <v>10435</v>
      </c>
      <c r="C710" s="8" t="s">
        <v>42</v>
      </c>
      <c r="D710" s="8" t="s">
        <v>10436</v>
      </c>
      <c r="E710" s="8" t="s">
        <v>10437</v>
      </c>
      <c r="F710" s="12" t="s">
        <v>9956</v>
      </c>
      <c r="G710" s="8" t="s">
        <v>49</v>
      </c>
      <c r="H710" s="3">
        <v>70</v>
      </c>
      <c r="I710" s="12" t="s">
        <v>10438</v>
      </c>
      <c r="J710" s="13" t="s">
        <v>10439</v>
      </c>
      <c r="K710" s="8" t="s">
        <v>50</v>
      </c>
      <c r="L710" s="8" t="s">
        <v>120</v>
      </c>
      <c r="M710" s="8" t="s">
        <v>52</v>
      </c>
      <c r="N710" s="8" t="s">
        <v>3197</v>
      </c>
      <c r="O710" s="8" t="s">
        <v>195</v>
      </c>
      <c r="P710" s="8" t="s">
        <v>10440</v>
      </c>
      <c r="Q710" s="13" t="s">
        <v>7895</v>
      </c>
      <c r="R710" s="8" t="s">
        <v>10441</v>
      </c>
      <c r="S710" s="3">
        <v>2561</v>
      </c>
      <c r="T710" s="3">
        <v>1</v>
      </c>
      <c r="U710" s="14" t="str">
        <f t="shared" ca="1" si="83"/>
        <v>pros.com</v>
      </c>
      <c r="V710" s="15" t="str">
        <f t="shared" ca="1" si="84"/>
        <v>domains = domains.concat("pros.com");</v>
      </c>
      <c r="W710">
        <f>VLOOKUP(C710,'Copy of Pivot Position'!A:C,3,FALSE)</f>
        <v>10</v>
      </c>
      <c r="X710">
        <f>IF(D710="","",COUNTIF($D$1:D709,D710))</f>
        <v>0</v>
      </c>
      <c r="Y710">
        <f>IF(F710="","",COUNTIF($F$1:F710,F710))</f>
        <v>1</v>
      </c>
      <c r="AA710" s="16">
        <f t="shared" si="85"/>
        <v>0.27800000000000002</v>
      </c>
      <c r="AB710" s="16"/>
    </row>
    <row r="711" spans="1:28" ht="16" x14ac:dyDescent="0.2">
      <c r="A711" s="8" t="s">
        <v>960</v>
      </c>
      <c r="B711" s="8" t="s">
        <v>10566</v>
      </c>
      <c r="C711" s="8" t="s">
        <v>42</v>
      </c>
      <c r="D711" s="8" t="s">
        <v>10567</v>
      </c>
      <c r="E711" s="8" t="s">
        <v>10568</v>
      </c>
      <c r="F711" s="12" t="s">
        <v>10569</v>
      </c>
      <c r="G711" s="8" t="s">
        <v>188</v>
      </c>
      <c r="H711" s="3">
        <v>70</v>
      </c>
      <c r="I711" s="12" t="s">
        <v>10570</v>
      </c>
      <c r="J711" s="13" t="s">
        <v>10571</v>
      </c>
      <c r="K711" s="8" t="s">
        <v>50</v>
      </c>
      <c r="L711" s="8" t="s">
        <v>120</v>
      </c>
      <c r="M711" s="8" t="s">
        <v>52</v>
      </c>
      <c r="N711" s="8" t="s">
        <v>8153</v>
      </c>
      <c r="O711" s="8" t="s">
        <v>10572</v>
      </c>
      <c r="P711" s="8" t="s">
        <v>10573</v>
      </c>
      <c r="Q711" s="13" t="s">
        <v>8155</v>
      </c>
      <c r="R711" s="8" t="s">
        <v>10574</v>
      </c>
      <c r="S711" s="3">
        <v>682</v>
      </c>
      <c r="T711" s="3">
        <v>2</v>
      </c>
      <c r="U711" s="14" t="str">
        <f t="shared" ca="1" si="83"/>
        <v>pros.com</v>
      </c>
      <c r="V711" s="15" t="str">
        <f t="shared" ca="1" si="84"/>
        <v>domains = domains.concat("pros.com");</v>
      </c>
      <c r="W711">
        <f>VLOOKUP(C711,'Copy of Pivot Position'!A:C,3,FALSE)</f>
        <v>10</v>
      </c>
      <c r="X711">
        <f>IF(D711="","",COUNTIF($D$1:D710,D711))</f>
        <v>0</v>
      </c>
      <c r="Y711">
        <f>IF(F711="","",COUNTIF($F$1:F711,F711))</f>
        <v>1</v>
      </c>
      <c r="AA711" s="16">
        <f t="shared" si="85"/>
        <v>0.27800000000000002</v>
      </c>
      <c r="AB711" s="16"/>
    </row>
    <row r="712" spans="1:28" ht="16" x14ac:dyDescent="0.2">
      <c r="A712" s="8" t="s">
        <v>4956</v>
      </c>
      <c r="B712" s="8" t="s">
        <v>4957</v>
      </c>
      <c r="C712" s="8" t="s">
        <v>304</v>
      </c>
      <c r="D712" s="8" t="s">
        <v>4958</v>
      </c>
      <c r="E712" s="8" t="s">
        <v>4959</v>
      </c>
      <c r="F712" s="12" t="s">
        <v>4658</v>
      </c>
      <c r="G712" s="8" t="s">
        <v>70</v>
      </c>
      <c r="H712" s="3">
        <v>2122</v>
      </c>
      <c r="I712" s="12" t="s">
        <v>4960</v>
      </c>
      <c r="J712" s="13" t="s">
        <v>4961</v>
      </c>
      <c r="K712" s="8" t="s">
        <v>50</v>
      </c>
      <c r="L712" s="8" t="s">
        <v>120</v>
      </c>
      <c r="M712" s="8" t="s">
        <v>52</v>
      </c>
      <c r="N712" s="8" t="s">
        <v>518</v>
      </c>
      <c r="O712" s="8" t="s">
        <v>369</v>
      </c>
      <c r="P712" s="8" t="s">
        <v>3294</v>
      </c>
      <c r="Q712" s="13" t="s">
        <v>520</v>
      </c>
      <c r="R712" s="8" t="s">
        <v>4962</v>
      </c>
      <c r="S712" s="3">
        <v>1377</v>
      </c>
      <c r="T712" s="3">
        <v>1</v>
      </c>
      <c r="U712" s="14" t="str">
        <f t="shared" ca="1" si="83"/>
        <v>pros.com</v>
      </c>
      <c r="V712" s="15" t="str">
        <f t="shared" ca="1" si="84"/>
        <v>domains = domains.concat("pros.com");</v>
      </c>
      <c r="W712">
        <f>VLOOKUP(C712,'Copy of Pivot Position'!A:C,3,FALSE)</f>
        <v>9</v>
      </c>
      <c r="X712">
        <f>IF(D712="","",COUNTIF($D$1:D711,D712))</f>
        <v>0</v>
      </c>
      <c r="Y712">
        <f>IF(F712="","",COUNTIF($F$1:F712,F712))</f>
        <v>1</v>
      </c>
      <c r="AA712" s="16">
        <f t="shared" si="85"/>
        <v>0.27600000000000002</v>
      </c>
      <c r="AB712" s="16"/>
    </row>
    <row r="713" spans="1:28" ht="16" x14ac:dyDescent="0.2">
      <c r="A713" s="8" t="s">
        <v>5591</v>
      </c>
      <c r="B713" s="8" t="s">
        <v>5592</v>
      </c>
      <c r="C713" s="8" t="s">
        <v>42</v>
      </c>
      <c r="D713" s="8" t="s">
        <v>5593</v>
      </c>
      <c r="E713" s="8" t="s">
        <v>5594</v>
      </c>
      <c r="F713" s="12" t="s">
        <v>5277</v>
      </c>
      <c r="G713" s="8" t="s">
        <v>148</v>
      </c>
      <c r="H713" s="3">
        <v>2120</v>
      </c>
      <c r="I713" s="12" t="s">
        <v>5596</v>
      </c>
      <c r="J713" s="13" t="s">
        <v>5597</v>
      </c>
      <c r="K713" s="8" t="s">
        <v>50</v>
      </c>
      <c r="L713" s="8" t="s">
        <v>51</v>
      </c>
      <c r="M713" s="8" t="s">
        <v>52</v>
      </c>
      <c r="N713" s="8" t="s">
        <v>5598</v>
      </c>
      <c r="O713" s="8" t="s">
        <v>85</v>
      </c>
      <c r="P713" s="8" t="s">
        <v>5599</v>
      </c>
      <c r="Q713" s="13" t="s">
        <v>5600</v>
      </c>
      <c r="R713" s="8" t="s">
        <v>5601</v>
      </c>
      <c r="S713" s="3">
        <v>1449</v>
      </c>
      <c r="T713" s="3">
        <v>1</v>
      </c>
      <c r="U713" s="14" t="str">
        <f t="shared" ca="1" si="83"/>
        <v>pros.com</v>
      </c>
      <c r="V713" s="15" t="str">
        <f t="shared" ca="1" si="84"/>
        <v>domains = domains.concat("pros.com");</v>
      </c>
      <c r="W713">
        <f>VLOOKUP(C713,'Copy of Pivot Position'!A:C,3,FALSE)</f>
        <v>10</v>
      </c>
      <c r="X713">
        <f>IF(D713="","",COUNTIF($D$1:D712,D713))</f>
        <v>0</v>
      </c>
      <c r="Y713">
        <f>IF(F713="","",COUNTIF($F$1:F713,F713))</f>
        <v>1</v>
      </c>
      <c r="AA713" s="16">
        <f t="shared" si="85"/>
        <v>0.27800000000000002</v>
      </c>
      <c r="AB713" s="16"/>
    </row>
    <row r="714" spans="1:28" ht="16" x14ac:dyDescent="0.2">
      <c r="A714" s="8" t="s">
        <v>919</v>
      </c>
      <c r="B714" s="8" t="s">
        <v>1738</v>
      </c>
      <c r="C714" s="8" t="s">
        <v>42</v>
      </c>
      <c r="D714" s="8" t="s">
        <v>1739</v>
      </c>
      <c r="E714" s="8" t="s">
        <v>1740</v>
      </c>
      <c r="F714" s="12" t="s">
        <v>1589</v>
      </c>
      <c r="G714" s="8" t="s">
        <v>49</v>
      </c>
      <c r="H714" s="3">
        <v>2123</v>
      </c>
      <c r="I714" s="12" t="s">
        <v>1742</v>
      </c>
      <c r="J714" s="13" t="s">
        <v>1743</v>
      </c>
      <c r="K714" s="8" t="s">
        <v>50</v>
      </c>
      <c r="L714" s="8" t="s">
        <v>51</v>
      </c>
      <c r="M714" s="8" t="s">
        <v>52</v>
      </c>
      <c r="N714" s="8" t="s">
        <v>242</v>
      </c>
      <c r="O714" s="8" t="s">
        <v>54</v>
      </c>
      <c r="P714" s="8" t="s">
        <v>1744</v>
      </c>
      <c r="Q714" s="13" t="s">
        <v>244</v>
      </c>
      <c r="R714" s="8" t="s">
        <v>1745</v>
      </c>
      <c r="S714" s="3">
        <v>1126</v>
      </c>
      <c r="T714" s="3">
        <v>1</v>
      </c>
      <c r="U714" s="14" t="str">
        <f t="shared" ca="1" si="83"/>
        <v>pros.com</v>
      </c>
      <c r="V714" s="15" t="str">
        <f t="shared" ca="1" si="84"/>
        <v>domains = domains.concat("pros.com");</v>
      </c>
      <c r="W714">
        <f>VLOOKUP(C714,'Copy of Pivot Position'!A:C,3,FALSE)</f>
        <v>10</v>
      </c>
      <c r="X714">
        <f>IF(D714="","",COUNTIF($D$1:D713,D714))</f>
        <v>0</v>
      </c>
      <c r="Y714">
        <f>IF(F714="","",COUNTIF($F$1:F714,F714))</f>
        <v>1</v>
      </c>
      <c r="AA714" s="16">
        <f t="shared" si="85"/>
        <v>0.27600000000000002</v>
      </c>
      <c r="AB714" s="16"/>
    </row>
    <row r="715" spans="1:28" ht="16" x14ac:dyDescent="0.2">
      <c r="A715" s="8" t="s">
        <v>3170</v>
      </c>
      <c r="B715" s="8" t="s">
        <v>3171</v>
      </c>
      <c r="C715" s="8" t="s">
        <v>42</v>
      </c>
      <c r="D715" s="8" t="s">
        <v>3172</v>
      </c>
      <c r="E715" s="8" t="s">
        <v>3173</v>
      </c>
      <c r="F715" s="12" t="s">
        <v>2956</v>
      </c>
      <c r="G715" s="8" t="s">
        <v>49</v>
      </c>
      <c r="H715" s="3">
        <v>2139</v>
      </c>
      <c r="I715" s="12" t="s">
        <v>3175</v>
      </c>
      <c r="J715" s="13" t="s">
        <v>3176</v>
      </c>
      <c r="K715" s="8" t="s">
        <v>50</v>
      </c>
      <c r="L715" s="8" t="s">
        <v>120</v>
      </c>
      <c r="M715" s="8" t="s">
        <v>52</v>
      </c>
      <c r="N715" s="8" t="s">
        <v>642</v>
      </c>
      <c r="O715" s="8" t="s">
        <v>275</v>
      </c>
      <c r="P715" s="8" t="s">
        <v>3178</v>
      </c>
      <c r="Q715" s="13" t="s">
        <v>3179</v>
      </c>
      <c r="R715" s="8" t="s">
        <v>3181</v>
      </c>
      <c r="S715" s="3">
        <v>1232</v>
      </c>
      <c r="T715" s="3">
        <v>1</v>
      </c>
      <c r="U715" s="14" t="str">
        <f t="shared" ca="1" si="83"/>
        <v>pros.com</v>
      </c>
      <c r="V715" s="15" t="str">
        <f t="shared" ca="1" si="84"/>
        <v>domains = domains.concat("pros.com");</v>
      </c>
      <c r="W715">
        <f>VLOOKUP(C715,'Copy of Pivot Position'!A:C,3,FALSE)</f>
        <v>10</v>
      </c>
      <c r="X715">
        <f>IF(D715="","",COUNTIF($D$1:D714,D715))</f>
        <v>0</v>
      </c>
      <c r="Y715">
        <f>IF(F715="","",COUNTIF($F$1:F715,F715))</f>
        <v>1</v>
      </c>
      <c r="AA715" s="16">
        <f t="shared" si="85"/>
        <v>0.27200000000000002</v>
      </c>
      <c r="AB715" s="16"/>
    </row>
    <row r="716" spans="1:28" ht="16" x14ac:dyDescent="0.2">
      <c r="A716" s="8" t="s">
        <v>701</v>
      </c>
      <c r="B716" s="8" t="s">
        <v>412</v>
      </c>
      <c r="C716" s="8" t="s">
        <v>42</v>
      </c>
      <c r="D716" s="8" t="s">
        <v>3882</v>
      </c>
      <c r="E716" s="8" t="s">
        <v>3883</v>
      </c>
      <c r="F716" s="12" t="s">
        <v>3596</v>
      </c>
      <c r="G716" s="8" t="s">
        <v>3885</v>
      </c>
      <c r="H716" s="3">
        <v>2132</v>
      </c>
      <c r="I716" s="12" t="s">
        <v>3886</v>
      </c>
      <c r="J716" s="13" t="s">
        <v>3887</v>
      </c>
      <c r="K716" s="8" t="s">
        <v>50</v>
      </c>
      <c r="L716" s="8" t="s">
        <v>51</v>
      </c>
      <c r="M716" s="8" t="s">
        <v>52</v>
      </c>
      <c r="N716" s="8" t="s">
        <v>193</v>
      </c>
      <c r="O716" s="8" t="s">
        <v>195</v>
      </c>
      <c r="P716" s="8" t="s">
        <v>3888</v>
      </c>
      <c r="Q716" s="13" t="s">
        <v>199</v>
      </c>
      <c r="R716" s="8" t="s">
        <v>3889</v>
      </c>
      <c r="S716" s="3">
        <v>1288</v>
      </c>
      <c r="T716" s="3">
        <v>1</v>
      </c>
      <c r="U716" s="14" t="str">
        <f t="shared" ca="1" si="83"/>
        <v>pros.com</v>
      </c>
      <c r="V716" s="15" t="str">
        <f t="shared" ca="1" si="84"/>
        <v>domains = domains.concat("pros.com");</v>
      </c>
      <c r="W716">
        <f>VLOOKUP(C716,'Copy of Pivot Position'!A:C,3,FALSE)</f>
        <v>10</v>
      </c>
      <c r="X716">
        <f>IF(D716="","",COUNTIF($D$1:D715,D716))</f>
        <v>0</v>
      </c>
      <c r="Y716">
        <f>IF(F716="","",COUNTIF($F$1:F716,F716))</f>
        <v>1</v>
      </c>
      <c r="AA716" s="16">
        <f t="shared" si="85"/>
        <v>0.27400000000000002</v>
      </c>
      <c r="AB716" s="16"/>
    </row>
    <row r="717" spans="1:28" ht="16" x14ac:dyDescent="0.2">
      <c r="A717" s="8" t="s">
        <v>737</v>
      </c>
      <c r="B717" s="8" t="s">
        <v>10374</v>
      </c>
      <c r="C717" s="8" t="s">
        <v>10375</v>
      </c>
      <c r="D717" s="8" t="s">
        <v>10376</v>
      </c>
      <c r="E717" s="8" t="s">
        <v>10377</v>
      </c>
      <c r="F717" s="12" t="s">
        <v>9894</v>
      </c>
      <c r="G717" s="8" t="s">
        <v>295</v>
      </c>
      <c r="H717" s="3">
        <v>2176</v>
      </c>
      <c r="I717" s="12" t="s">
        <v>10378</v>
      </c>
      <c r="J717" s="13" t="s">
        <v>10379</v>
      </c>
      <c r="K717" s="8" t="s">
        <v>50</v>
      </c>
      <c r="L717" s="8" t="s">
        <v>51</v>
      </c>
      <c r="M717" s="8" t="s">
        <v>52</v>
      </c>
      <c r="N717" s="8" t="s">
        <v>10380</v>
      </c>
      <c r="O717" s="8" t="s">
        <v>1753</v>
      </c>
      <c r="P717" s="8" t="s">
        <v>10381</v>
      </c>
      <c r="Q717" s="13" t="s">
        <v>2129</v>
      </c>
      <c r="R717" s="8" t="s">
        <v>222</v>
      </c>
      <c r="S717" s="3">
        <v>2546</v>
      </c>
      <c r="T717" s="3">
        <v>1</v>
      </c>
      <c r="U717" s="14" t="str">
        <f t="shared" ca="1" si="83"/>
        <v>pros.com</v>
      </c>
      <c r="V717" s="15" t="str">
        <f t="shared" ca="1" si="84"/>
        <v>domains = domains.concat("pros.com");</v>
      </c>
      <c r="W717">
        <f>VLOOKUP(C717,'Copy of Pivot Position'!A:C,3,FALSE)</f>
        <v>10</v>
      </c>
      <c r="X717">
        <f>IF(D717="","",COUNTIF($D$1:D716,D717))</f>
        <v>0</v>
      </c>
      <c r="Y717">
        <f>IF(F717="","",COUNTIF($F$1:F717,F717))</f>
        <v>1</v>
      </c>
      <c r="AA717" s="16">
        <f t="shared" si="85"/>
        <v>0.27200000000000002</v>
      </c>
      <c r="AB717" s="16"/>
    </row>
    <row r="718" spans="1:28" ht="16" x14ac:dyDescent="0.2">
      <c r="A718" s="8" t="s">
        <v>2251</v>
      </c>
      <c r="B718" s="8" t="s">
        <v>2252</v>
      </c>
      <c r="C718" s="8" t="s">
        <v>42</v>
      </c>
      <c r="D718" s="8" t="s">
        <v>2253</v>
      </c>
      <c r="E718" s="8" t="s">
        <v>2254</v>
      </c>
      <c r="F718" s="12" t="s">
        <v>2052</v>
      </c>
      <c r="G718" s="8" t="s">
        <v>2257</v>
      </c>
      <c r="H718" s="3">
        <v>2264</v>
      </c>
      <c r="I718" s="12" t="s">
        <v>2259</v>
      </c>
      <c r="J718" s="13" t="s">
        <v>2261</v>
      </c>
      <c r="K718" s="8" t="s">
        <v>50</v>
      </c>
      <c r="L718" s="8" t="s">
        <v>120</v>
      </c>
      <c r="M718" s="8" t="s">
        <v>52</v>
      </c>
      <c r="N718" s="8" t="s">
        <v>2263</v>
      </c>
      <c r="O718" s="8" t="s">
        <v>84</v>
      </c>
      <c r="P718" s="8" t="s">
        <v>2264</v>
      </c>
      <c r="Q718" s="13" t="s">
        <v>2265</v>
      </c>
      <c r="R718" s="8" t="s">
        <v>2266</v>
      </c>
      <c r="S718" s="3">
        <v>1161</v>
      </c>
      <c r="T718" s="3">
        <v>1</v>
      </c>
      <c r="U718" s="14" t="str">
        <f t="shared" ca="1" si="83"/>
        <v>pros.com</v>
      </c>
      <c r="V718" s="15" t="str">
        <f t="shared" ca="1" si="84"/>
        <v>domains = domains.concat("pros.com");</v>
      </c>
      <c r="W718">
        <f>VLOOKUP(C718,'Copy of Pivot Position'!A:C,3,FALSE)</f>
        <v>10</v>
      </c>
      <c r="X718">
        <f>IF(D718="","",COUNTIF($D$1:D717,D718))</f>
        <v>0</v>
      </c>
      <c r="Y718">
        <f>IF(F718="","",COUNTIF($F$1:F718,F718))</f>
        <v>1</v>
      </c>
      <c r="AA718" s="16">
        <f t="shared" si="85"/>
        <v>0.26800000000000002</v>
      </c>
      <c r="AB718" s="16"/>
    </row>
    <row r="719" spans="1:28" ht="16" x14ac:dyDescent="0.2">
      <c r="A719" s="8" t="s">
        <v>709</v>
      </c>
      <c r="B719" s="8" t="s">
        <v>4495</v>
      </c>
      <c r="C719" s="8" t="s">
        <v>42</v>
      </c>
      <c r="D719" s="8" t="s">
        <v>4496</v>
      </c>
      <c r="E719" s="8" t="s">
        <v>4497</v>
      </c>
      <c r="F719" s="12" t="s">
        <v>4199</v>
      </c>
      <c r="G719" s="8" t="s">
        <v>188</v>
      </c>
      <c r="H719" s="3">
        <v>69</v>
      </c>
      <c r="I719" s="12" t="s">
        <v>4499</v>
      </c>
      <c r="J719" s="13" t="s">
        <v>4500</v>
      </c>
      <c r="K719" s="8" t="s">
        <v>50</v>
      </c>
      <c r="L719" s="8" t="s">
        <v>51</v>
      </c>
      <c r="M719" s="8" t="s">
        <v>52</v>
      </c>
      <c r="N719" s="8" t="s">
        <v>84</v>
      </c>
      <c r="O719" s="8" t="s">
        <v>85</v>
      </c>
      <c r="P719" s="8" t="s">
        <v>4501</v>
      </c>
      <c r="Q719" s="13" t="s">
        <v>4502</v>
      </c>
      <c r="R719" s="8" t="s">
        <v>4503</v>
      </c>
      <c r="S719" s="3">
        <v>1339</v>
      </c>
      <c r="T719" s="3">
        <v>1</v>
      </c>
      <c r="U719" s="14" t="str">
        <f t="shared" ca="1" si="83"/>
        <v>pros.com</v>
      </c>
      <c r="V719" s="15" t="str">
        <f t="shared" ca="1" si="84"/>
        <v>domains = domains.concat("pros.com");</v>
      </c>
      <c r="W719">
        <f>VLOOKUP(C719,'Copy of Pivot Position'!A:C,3,FALSE)</f>
        <v>10</v>
      </c>
      <c r="X719">
        <f>IF(D719="","",COUNTIF($D$1:D718,D719))</f>
        <v>0</v>
      </c>
      <c r="Y719">
        <f>IF(F719="","",COUNTIF($F$1:F719,F719))</f>
        <v>1</v>
      </c>
      <c r="AA719" s="16">
        <f t="shared" si="85"/>
        <v>0.26800000000000002</v>
      </c>
      <c r="AB719" s="16"/>
    </row>
    <row r="720" spans="1:28" ht="16" x14ac:dyDescent="0.2">
      <c r="A720" s="8" t="s">
        <v>1696</v>
      </c>
      <c r="B720" s="8" t="s">
        <v>5992</v>
      </c>
      <c r="C720" s="8" t="s">
        <v>42</v>
      </c>
      <c r="D720" s="8" t="s">
        <v>5994</v>
      </c>
      <c r="E720" s="8" t="s">
        <v>5996</v>
      </c>
      <c r="F720" s="12" t="s">
        <v>5584</v>
      </c>
      <c r="G720" s="8" t="s">
        <v>3722</v>
      </c>
      <c r="H720" s="3">
        <v>69</v>
      </c>
      <c r="I720" s="12" t="s">
        <v>5998</v>
      </c>
      <c r="J720" s="13" t="s">
        <v>5999</v>
      </c>
      <c r="K720" s="8" t="s">
        <v>50</v>
      </c>
      <c r="L720" s="8" t="s">
        <v>120</v>
      </c>
      <c r="M720" s="8" t="s">
        <v>6000</v>
      </c>
      <c r="N720" s="8" t="s">
        <v>6001</v>
      </c>
      <c r="O720" s="8" t="s">
        <v>6002</v>
      </c>
      <c r="P720" s="8" t="s">
        <v>6003</v>
      </c>
      <c r="Q720" s="13" t="s">
        <v>6004</v>
      </c>
      <c r="R720" s="8" t="s">
        <v>222</v>
      </c>
      <c r="S720" s="3">
        <v>1484</v>
      </c>
      <c r="T720" s="3">
        <v>1</v>
      </c>
      <c r="U720" s="14" t="str">
        <f t="shared" ca="1" si="83"/>
        <v>pros.com</v>
      </c>
      <c r="V720" s="15" t="str">
        <f t="shared" ca="1" si="84"/>
        <v>domains = domains.concat("pros.com");</v>
      </c>
      <c r="W720">
        <f>VLOOKUP(C720,'Copy of Pivot Position'!A:C,3,FALSE)</f>
        <v>10</v>
      </c>
      <c r="X720">
        <f>IF(D720="","",COUNTIF($D$1:D719,D720))</f>
        <v>0</v>
      </c>
      <c r="Y720">
        <f>IF(F720="","",COUNTIF($F$1:F720,F720))</f>
        <v>1</v>
      </c>
      <c r="AA720" s="16">
        <f t="shared" si="85"/>
        <v>0.26800000000000002</v>
      </c>
      <c r="AB720" s="16"/>
    </row>
    <row r="721" spans="1:28" ht="16" x14ac:dyDescent="0.2">
      <c r="A721" s="8" t="s">
        <v>1696</v>
      </c>
      <c r="B721" s="8" t="s">
        <v>5992</v>
      </c>
      <c r="C721" s="8" t="s">
        <v>42</v>
      </c>
      <c r="D721" s="8" t="s">
        <v>8166</v>
      </c>
      <c r="E721" s="8" t="s">
        <v>5996</v>
      </c>
      <c r="F721" s="12" t="s">
        <v>5584</v>
      </c>
      <c r="G721" s="8" t="s">
        <v>3722</v>
      </c>
      <c r="H721" s="3">
        <v>69</v>
      </c>
      <c r="I721" s="12" t="s">
        <v>5998</v>
      </c>
      <c r="J721" s="13" t="s">
        <v>8167</v>
      </c>
      <c r="K721" s="8" t="s">
        <v>50</v>
      </c>
      <c r="L721" s="8" t="s">
        <v>120</v>
      </c>
      <c r="M721" s="8" t="s">
        <v>6000</v>
      </c>
      <c r="N721" s="8" t="s">
        <v>6001</v>
      </c>
      <c r="O721" s="8" t="s">
        <v>6002</v>
      </c>
      <c r="P721" s="8" t="s">
        <v>6003</v>
      </c>
      <c r="Q721" s="13" t="s">
        <v>6004</v>
      </c>
      <c r="R721" s="8" t="s">
        <v>222</v>
      </c>
      <c r="S721" s="3">
        <v>2083</v>
      </c>
      <c r="T721" s="3">
        <v>1</v>
      </c>
      <c r="U721" s="14" t="str">
        <f t="shared" ca="1" si="83"/>
        <v>pros.com</v>
      </c>
      <c r="V721" s="15" t="str">
        <f t="shared" ca="1" si="84"/>
        <v>domains = domains.concat("pros.com");</v>
      </c>
      <c r="W721">
        <f>VLOOKUP(C721,'Copy of Pivot Position'!A:C,3,FALSE)</f>
        <v>10</v>
      </c>
      <c r="X721">
        <f>IF(D721="","",COUNTIF($D$1:D720,D721))</f>
        <v>0</v>
      </c>
      <c r="Y721">
        <f>IF(F721="","",COUNTIF($F$1:F721,F721))</f>
        <v>2</v>
      </c>
      <c r="Z721" s="3">
        <v>0</v>
      </c>
      <c r="AA721" s="16">
        <f t="shared" si="85"/>
        <v>0.26800000000000002</v>
      </c>
      <c r="AB721" s="16"/>
    </row>
    <row r="722" spans="1:28" ht="16" x14ac:dyDescent="0.2">
      <c r="A722" s="8" t="s">
        <v>5216</v>
      </c>
      <c r="B722" s="8" t="s">
        <v>10624</v>
      </c>
      <c r="C722" s="8" t="s">
        <v>42</v>
      </c>
      <c r="D722" s="8" t="s">
        <v>10625</v>
      </c>
      <c r="E722" s="8" t="s">
        <v>10626</v>
      </c>
      <c r="F722" s="12" t="s">
        <v>10173</v>
      </c>
      <c r="G722" s="8" t="s">
        <v>49</v>
      </c>
      <c r="H722" s="3">
        <v>69</v>
      </c>
      <c r="I722" s="12" t="s">
        <v>10627</v>
      </c>
      <c r="J722" s="13" t="s">
        <v>10628</v>
      </c>
      <c r="K722" s="8" t="s">
        <v>50</v>
      </c>
      <c r="L722" s="8" t="s">
        <v>51</v>
      </c>
      <c r="M722" s="8" t="s">
        <v>52</v>
      </c>
      <c r="N722" s="8" t="s">
        <v>84</v>
      </c>
      <c r="O722" s="8" t="s">
        <v>85</v>
      </c>
      <c r="P722" s="8" t="s">
        <v>10629</v>
      </c>
      <c r="Q722" s="13" t="s">
        <v>10630</v>
      </c>
      <c r="R722" s="8" t="s">
        <v>222</v>
      </c>
      <c r="S722" s="3">
        <v>2622</v>
      </c>
      <c r="T722" s="3">
        <v>1</v>
      </c>
      <c r="U722" s="14" t="str">
        <f t="shared" ca="1" si="83"/>
        <v>pros.com</v>
      </c>
      <c r="V722" s="15" t="str">
        <f t="shared" ca="1" si="84"/>
        <v>domains = domains.concat("pros.com");</v>
      </c>
      <c r="W722">
        <f>VLOOKUP(C722,'Copy of Pivot Position'!A:C,3,FALSE)</f>
        <v>10</v>
      </c>
      <c r="X722">
        <f>IF(D722="","",COUNTIF($D$1:D721,D722))</f>
        <v>0</v>
      </c>
      <c r="Y722">
        <f>IF(F722="","",COUNTIF($F$1:F722,F722))</f>
        <v>1</v>
      </c>
      <c r="AA722" s="16">
        <f t="shared" si="85"/>
        <v>0.26800000000000002</v>
      </c>
      <c r="AB722" s="16"/>
    </row>
    <row r="723" spans="1:28" ht="16" x14ac:dyDescent="0.2">
      <c r="A723" s="8" t="s">
        <v>10653</v>
      </c>
      <c r="B723" s="8" t="s">
        <v>10654</v>
      </c>
      <c r="C723" s="8" t="s">
        <v>42</v>
      </c>
      <c r="D723" s="8" t="s">
        <v>10655</v>
      </c>
      <c r="E723" s="8" t="s">
        <v>10656</v>
      </c>
      <c r="F723" s="12" t="s">
        <v>10657</v>
      </c>
      <c r="G723" s="8" t="s">
        <v>1804</v>
      </c>
      <c r="H723" s="3">
        <v>69</v>
      </c>
      <c r="I723" s="12" t="s">
        <v>10658</v>
      </c>
      <c r="J723" s="13" t="s">
        <v>10659</v>
      </c>
      <c r="K723" s="8" t="s">
        <v>50</v>
      </c>
      <c r="L723" s="8" t="s">
        <v>120</v>
      </c>
      <c r="M723" s="8" t="s">
        <v>52</v>
      </c>
      <c r="N723" s="8" t="s">
        <v>8759</v>
      </c>
      <c r="O723" s="8" t="s">
        <v>1194</v>
      </c>
      <c r="P723" s="8" t="s">
        <v>10660</v>
      </c>
      <c r="Q723" s="13" t="s">
        <v>10661</v>
      </c>
      <c r="R723" s="8" t="s">
        <v>10662</v>
      </c>
      <c r="S723" s="3">
        <v>722</v>
      </c>
      <c r="T723" s="3">
        <v>2</v>
      </c>
      <c r="U723" s="14" t="str">
        <f t="shared" ca="1" si="83"/>
        <v>pros.com</v>
      </c>
      <c r="V723" s="15" t="str">
        <f t="shared" ca="1" si="84"/>
        <v>domains = domains.concat("pros.com");</v>
      </c>
      <c r="W723">
        <f>VLOOKUP(C723,'Copy of Pivot Position'!A:C,3,FALSE)</f>
        <v>10</v>
      </c>
      <c r="X723">
        <f>IF(D723="","",COUNTIF($D$1:D722,D723))</f>
        <v>0</v>
      </c>
      <c r="Y723">
        <f>IF(F723="","",COUNTIF($F$1:F723,F723))</f>
        <v>1</v>
      </c>
      <c r="AA723" s="16">
        <f t="shared" si="85"/>
        <v>0.26800000000000002</v>
      </c>
      <c r="AB723" s="16"/>
    </row>
    <row r="724" spans="1:28" ht="13" x14ac:dyDescent="0.15">
      <c r="A724" s="8" t="s">
        <v>10668</v>
      </c>
      <c r="B724" s="8" t="s">
        <v>10669</v>
      </c>
      <c r="C724" s="8" t="s">
        <v>10670</v>
      </c>
      <c r="D724" s="8" t="s">
        <v>10671</v>
      </c>
      <c r="E724" s="8" t="s">
        <v>10672</v>
      </c>
      <c r="F724" s="12" t="s">
        <v>10673</v>
      </c>
      <c r="G724" s="8" t="s">
        <v>46</v>
      </c>
      <c r="H724" s="3">
        <v>69</v>
      </c>
      <c r="I724" s="12" t="s">
        <v>10674</v>
      </c>
      <c r="J724" s="13" t="s">
        <v>10675</v>
      </c>
      <c r="K724" s="8" t="s">
        <v>50</v>
      </c>
      <c r="L724" s="8" t="s">
        <v>51</v>
      </c>
      <c r="M724" s="8" t="s">
        <v>52</v>
      </c>
      <c r="N724" s="8" t="s">
        <v>10676</v>
      </c>
      <c r="O724" s="8" t="s">
        <v>7382</v>
      </c>
      <c r="P724" s="8" t="s">
        <v>10677</v>
      </c>
      <c r="Q724" s="13" t="s">
        <v>10678</v>
      </c>
      <c r="R724" s="8" t="s">
        <v>10679</v>
      </c>
      <c r="S724" s="3">
        <v>320</v>
      </c>
      <c r="T724" s="3">
        <v>2</v>
      </c>
      <c r="V724" s="18"/>
      <c r="W724">
        <f>VLOOKUP(C724,'Copy of Pivot Position'!A:C,3,FALSE)</f>
        <v>9</v>
      </c>
      <c r="X724">
        <f>IF(D724="","",COUNTIF($D$1:D723,D724))</f>
        <v>0</v>
      </c>
      <c r="Y724">
        <f>IF(F724="","",COUNTIF($F$1:F724,F724))</f>
        <v>1</v>
      </c>
      <c r="AA724" s="16">
        <f t="shared" si="85"/>
        <v>0.26800000000000002</v>
      </c>
      <c r="AB724" s="16"/>
    </row>
    <row r="725" spans="1:28" ht="16" x14ac:dyDescent="0.2">
      <c r="A725" s="8" t="s">
        <v>5787</v>
      </c>
      <c r="B725" s="8" t="s">
        <v>9626</v>
      </c>
      <c r="C725" s="8" t="s">
        <v>42</v>
      </c>
      <c r="D725" s="8" t="s">
        <v>9627</v>
      </c>
      <c r="E725" s="8" t="s">
        <v>9628</v>
      </c>
      <c r="F725" s="12" t="s">
        <v>8959</v>
      </c>
      <c r="G725" s="8" t="s">
        <v>2834</v>
      </c>
      <c r="H725" s="3">
        <v>2269</v>
      </c>
      <c r="I725" s="12" t="s">
        <v>9629</v>
      </c>
      <c r="J725" s="13" t="s">
        <v>9630</v>
      </c>
      <c r="K725" s="8" t="s">
        <v>50</v>
      </c>
      <c r="L725" s="8" t="s">
        <v>120</v>
      </c>
      <c r="M725" s="8" t="s">
        <v>52</v>
      </c>
      <c r="N725" s="8" t="s">
        <v>642</v>
      </c>
      <c r="O725" s="8" t="s">
        <v>3481</v>
      </c>
      <c r="P725" s="8" t="s">
        <v>9631</v>
      </c>
      <c r="Q725" s="13" t="s">
        <v>644</v>
      </c>
      <c r="R725" s="8" t="s">
        <v>9632</v>
      </c>
      <c r="S725" s="3">
        <v>2379</v>
      </c>
      <c r="T725" s="3">
        <v>1</v>
      </c>
      <c r="U725" s="14" t="str">
        <f t="shared" ref="U725:U742" ca="1" si="86">IFERROR(__xludf.DUMMYFUNCTION("lower( trim ( (REGEXEXTRACT(D725,""^(?:https?:\/\/)?(?:[^@\n]+@)?(?:www\.)?([^:\/\n]+)""))))"),"cioxhealth.com")</f>
        <v>cioxhealth.com</v>
      </c>
      <c r="V725" s="15" t="str">
        <f t="shared" ref="V725:V742" ca="1" si="87">IF(LEN(TRIM(D725))= 0,"",CONCATENATE("domains = domains.concat(", CHAR(34), U725, CHAR(34), ");"))</f>
        <v>domains = domains.concat("cioxhealth.com");</v>
      </c>
      <c r="W725">
        <f>VLOOKUP(C725,'Copy of Pivot Position'!A:C,3,FALSE)</f>
        <v>10</v>
      </c>
      <c r="X725">
        <f>IF(D725="","",COUNTIF($D$1:D724,D725))</f>
        <v>0</v>
      </c>
      <c r="Y725">
        <f>IF(F725="","",COUNTIF($F$1:F725,F725))</f>
        <v>1</v>
      </c>
      <c r="AA725" s="16">
        <f t="shared" si="85"/>
        <v>0.26800000000000002</v>
      </c>
      <c r="AB725" s="16"/>
    </row>
    <row r="726" spans="1:28" ht="16" x14ac:dyDescent="0.2">
      <c r="A726" s="8" t="s">
        <v>3523</v>
      </c>
      <c r="B726" s="8" t="s">
        <v>3524</v>
      </c>
      <c r="C726" s="8" t="s">
        <v>3525</v>
      </c>
      <c r="D726" s="8" t="s">
        <v>3526</v>
      </c>
      <c r="E726" s="8" t="s">
        <v>3528</v>
      </c>
      <c r="F726" s="12" t="s">
        <v>3260</v>
      </c>
      <c r="G726" s="8" t="s">
        <v>1804</v>
      </c>
      <c r="H726" s="3">
        <v>2330</v>
      </c>
      <c r="I726" s="12" t="s">
        <v>3535</v>
      </c>
      <c r="J726" s="13" t="s">
        <v>3536</v>
      </c>
      <c r="K726" s="8" t="s">
        <v>50</v>
      </c>
      <c r="L726" s="8" t="s">
        <v>120</v>
      </c>
      <c r="M726" s="8" t="s">
        <v>52</v>
      </c>
      <c r="N726" s="8" t="s">
        <v>3537</v>
      </c>
      <c r="O726" s="8" t="s">
        <v>85</v>
      </c>
      <c r="P726" s="8" t="s">
        <v>3538</v>
      </c>
      <c r="Q726" s="13" t="s">
        <v>3539</v>
      </c>
      <c r="R726" s="8" t="s">
        <v>3540</v>
      </c>
      <c r="S726" s="3">
        <v>1259</v>
      </c>
      <c r="T726" s="3">
        <v>1</v>
      </c>
      <c r="U726" s="14" t="str">
        <f t="shared" ca="1" si="86"/>
        <v>cioxhealth.com</v>
      </c>
      <c r="V726" s="15" t="str">
        <f t="shared" ca="1" si="87"/>
        <v>domains = domains.concat("cioxhealth.com");</v>
      </c>
      <c r="W726">
        <f>VLOOKUP(C726,'Copy of Pivot Position'!A:C,3,FALSE)</f>
        <v>9</v>
      </c>
      <c r="X726">
        <f>IF(D726="","",COUNTIF($D$1:D725,D726))</f>
        <v>0</v>
      </c>
      <c r="Y726">
        <f>IF(F726="","",COUNTIF($F$1:F726,F726))</f>
        <v>1</v>
      </c>
      <c r="AA726" s="16">
        <f t="shared" si="85"/>
        <v>0.26400000000000001</v>
      </c>
      <c r="AB726" s="16"/>
    </row>
    <row r="727" spans="1:28" ht="16" x14ac:dyDescent="0.2">
      <c r="A727" s="8" t="s">
        <v>3900</v>
      </c>
      <c r="B727" s="8" t="s">
        <v>10185</v>
      </c>
      <c r="C727" s="8" t="s">
        <v>42</v>
      </c>
      <c r="D727" s="8" t="s">
        <v>10186</v>
      </c>
      <c r="E727" s="8" t="s">
        <v>10187</v>
      </c>
      <c r="F727" s="12" t="s">
        <v>9623</v>
      </c>
      <c r="G727" s="8" t="s">
        <v>188</v>
      </c>
      <c r="H727" s="3">
        <v>2431</v>
      </c>
      <c r="I727" s="12" t="s">
        <v>10189</v>
      </c>
      <c r="J727" s="13" t="s">
        <v>9691</v>
      </c>
      <c r="K727" s="8" t="s">
        <v>50</v>
      </c>
      <c r="L727" s="8" t="s">
        <v>120</v>
      </c>
      <c r="M727" s="8" t="s">
        <v>52</v>
      </c>
      <c r="N727" s="8" t="s">
        <v>273</v>
      </c>
      <c r="O727" s="8" t="s">
        <v>3481</v>
      </c>
      <c r="P727" s="8" t="s">
        <v>10190</v>
      </c>
      <c r="Q727" s="13" t="s">
        <v>6575</v>
      </c>
      <c r="R727" s="8" t="s">
        <v>10191</v>
      </c>
      <c r="S727" s="3">
        <v>2498</v>
      </c>
      <c r="T727" s="3">
        <v>1</v>
      </c>
      <c r="U727" s="14" t="str">
        <f t="shared" ca="1" si="86"/>
        <v>cioxhealth.com</v>
      </c>
      <c r="V727" s="15" t="str">
        <f t="shared" ca="1" si="87"/>
        <v>domains = domains.concat("cioxhealth.com");</v>
      </c>
      <c r="W727">
        <f>VLOOKUP(C727,'Copy of Pivot Position'!A:C,3,FALSE)</f>
        <v>10</v>
      </c>
      <c r="X727">
        <f>IF(D727="","",COUNTIF($D$1:D726,D727))</f>
        <v>0</v>
      </c>
      <c r="Y727">
        <f>IF(F727="","",COUNTIF($F$1:F727,F727))</f>
        <v>1</v>
      </c>
      <c r="AA727" s="16">
        <f t="shared" si="85"/>
        <v>0.26400000000000001</v>
      </c>
      <c r="AB727" s="16"/>
    </row>
    <row r="728" spans="1:28" ht="16" x14ac:dyDescent="0.2">
      <c r="A728" s="8" t="s">
        <v>6496</v>
      </c>
      <c r="B728" s="8" t="s">
        <v>9644</v>
      </c>
      <c r="C728" s="8" t="s">
        <v>9645</v>
      </c>
      <c r="D728" s="8" t="s">
        <v>9646</v>
      </c>
      <c r="E728" s="8" t="s">
        <v>9647</v>
      </c>
      <c r="F728" s="12" t="s">
        <v>8964</v>
      </c>
      <c r="G728" s="8" t="s">
        <v>148</v>
      </c>
      <c r="H728" s="3">
        <v>2445</v>
      </c>
      <c r="I728" s="12" t="s">
        <v>9648</v>
      </c>
      <c r="J728" s="13" t="s">
        <v>9649</v>
      </c>
      <c r="K728" s="8" t="s">
        <v>50</v>
      </c>
      <c r="L728" s="8" t="s">
        <v>120</v>
      </c>
      <c r="M728" s="8" t="s">
        <v>52</v>
      </c>
      <c r="N728" s="8" t="s">
        <v>1543</v>
      </c>
      <c r="O728" s="8" t="s">
        <v>54</v>
      </c>
      <c r="P728" s="8" t="s">
        <v>9650</v>
      </c>
      <c r="Q728" s="13" t="s">
        <v>9651</v>
      </c>
      <c r="R728" s="8" t="s">
        <v>9652</v>
      </c>
      <c r="S728" s="3">
        <v>2380</v>
      </c>
      <c r="T728" s="3">
        <v>1</v>
      </c>
      <c r="U728" s="14" t="str">
        <f t="shared" ca="1" si="86"/>
        <v>cioxhealth.com</v>
      </c>
      <c r="V728" s="15" t="str">
        <f t="shared" ca="1" si="87"/>
        <v>domains = domains.concat("cioxhealth.com");</v>
      </c>
      <c r="W728">
        <f>VLOOKUP(C728,'Copy of Pivot Position'!A:C,3,FALSE)</f>
        <v>10</v>
      </c>
      <c r="X728">
        <f>IF(D728="","",COUNTIF($D$1:D727,D728))</f>
        <v>0</v>
      </c>
      <c r="Y728">
        <f>IF(F728="","",COUNTIF($F$1:F728,F728))</f>
        <v>1</v>
      </c>
      <c r="AA728" s="16">
        <f t="shared" si="85"/>
        <v>0.26200000000000001</v>
      </c>
      <c r="AB728" s="16"/>
    </row>
    <row r="729" spans="1:28" ht="16" x14ac:dyDescent="0.2">
      <c r="A729" s="8" t="s">
        <v>1929</v>
      </c>
      <c r="B729" s="8" t="s">
        <v>1931</v>
      </c>
      <c r="C729" s="8" t="s">
        <v>1933</v>
      </c>
      <c r="D729" s="8" t="s">
        <v>1934</v>
      </c>
      <c r="E729" s="8" t="s">
        <v>1935</v>
      </c>
      <c r="F729" s="12" t="s">
        <v>1771</v>
      </c>
      <c r="G729" s="8" t="s">
        <v>46</v>
      </c>
      <c r="H729" s="3">
        <v>68</v>
      </c>
      <c r="I729" s="12" t="s">
        <v>1937</v>
      </c>
      <c r="J729" s="13" t="s">
        <v>1938</v>
      </c>
      <c r="K729" s="8" t="s">
        <v>50</v>
      </c>
      <c r="L729" s="8" t="s">
        <v>120</v>
      </c>
      <c r="M729" s="8" t="s">
        <v>52</v>
      </c>
      <c r="N729" s="8" t="s">
        <v>73</v>
      </c>
      <c r="O729" s="8" t="s">
        <v>369</v>
      </c>
      <c r="P729" s="8" t="s">
        <v>1939</v>
      </c>
      <c r="Q729" s="13" t="s">
        <v>268</v>
      </c>
      <c r="R729" s="8" t="s">
        <v>1940</v>
      </c>
      <c r="S729" s="3">
        <v>1139</v>
      </c>
      <c r="T729" s="3">
        <v>1</v>
      </c>
      <c r="U729" s="14" t="str">
        <f t="shared" ca="1" si="86"/>
        <v>cioxhealth.com</v>
      </c>
      <c r="V729" s="15" t="str">
        <f t="shared" ca="1" si="87"/>
        <v>domains = domains.concat("cioxhealth.com");</v>
      </c>
      <c r="W729">
        <f>VLOOKUP(C729,'Copy of Pivot Position'!A:C,3,FALSE)</f>
        <v>10</v>
      </c>
      <c r="X729">
        <f>IF(D729="","",COUNTIF($D$1:D728,D729))</f>
        <v>0</v>
      </c>
      <c r="Y729">
        <f>IF(F729="","",COUNTIF($F$1:F729,F729))</f>
        <v>1</v>
      </c>
      <c r="AA729" s="16">
        <f t="shared" si="85"/>
        <v>0.26</v>
      </c>
      <c r="AB729" s="16"/>
    </row>
    <row r="730" spans="1:28" ht="16" x14ac:dyDescent="0.2">
      <c r="A730" s="8" t="s">
        <v>2748</v>
      </c>
      <c r="B730" s="8" t="s">
        <v>2749</v>
      </c>
      <c r="C730" s="8" t="s">
        <v>2750</v>
      </c>
      <c r="D730" s="8" t="s">
        <v>2751</v>
      </c>
      <c r="E730" s="8" t="s">
        <v>2752</v>
      </c>
      <c r="F730" s="12" t="s">
        <v>2537</v>
      </c>
      <c r="G730" s="8" t="s">
        <v>2158</v>
      </c>
      <c r="H730" s="3">
        <v>68</v>
      </c>
      <c r="I730" s="12" t="s">
        <v>2756</v>
      </c>
      <c r="J730" s="13" t="s">
        <v>2757</v>
      </c>
      <c r="K730" s="8" t="s">
        <v>50</v>
      </c>
      <c r="L730" s="8" t="s">
        <v>120</v>
      </c>
      <c r="M730" s="8" t="s">
        <v>52</v>
      </c>
      <c r="N730" s="8" t="s">
        <v>2760</v>
      </c>
      <c r="O730" s="8" t="s">
        <v>175</v>
      </c>
      <c r="P730" s="8" t="s">
        <v>2761</v>
      </c>
      <c r="Q730" s="13" t="s">
        <v>2762</v>
      </c>
      <c r="R730" s="8" t="s">
        <v>2763</v>
      </c>
      <c r="S730" s="3">
        <v>1198</v>
      </c>
      <c r="T730" s="3">
        <v>1</v>
      </c>
      <c r="U730" s="14" t="str">
        <f t="shared" ca="1" si="86"/>
        <v>cioxhealth.com</v>
      </c>
      <c r="V730" s="15" t="str">
        <f t="shared" ca="1" si="87"/>
        <v>domains = domains.concat("cioxhealth.com");</v>
      </c>
      <c r="W730">
        <f>VLOOKUP(C730,'Copy of Pivot Position'!A:C,3,FALSE)</f>
        <v>10</v>
      </c>
      <c r="X730">
        <f>IF(D730="","",COUNTIF($D$1:D729,D730))</f>
        <v>0</v>
      </c>
      <c r="Y730">
        <f>IF(F730="","",COUNTIF($F$1:F730,F730))</f>
        <v>1</v>
      </c>
      <c r="AA730" s="16">
        <f t="shared" si="85"/>
        <v>0.26</v>
      </c>
      <c r="AB730" s="16"/>
    </row>
    <row r="731" spans="1:28" ht="16" x14ac:dyDescent="0.2">
      <c r="A731" s="8" t="s">
        <v>3749</v>
      </c>
      <c r="B731" s="8" t="s">
        <v>5166</v>
      </c>
      <c r="C731" s="8" t="s">
        <v>42</v>
      </c>
      <c r="D731" s="8" t="s">
        <v>5167</v>
      </c>
      <c r="E731" s="8" t="s">
        <v>5168</v>
      </c>
      <c r="F731" s="12" t="s">
        <v>4883</v>
      </c>
      <c r="G731" s="8" t="s">
        <v>49</v>
      </c>
      <c r="H731" s="3">
        <v>68</v>
      </c>
      <c r="I731" s="12" t="s">
        <v>5170</v>
      </c>
      <c r="J731" s="13" t="s">
        <v>5171</v>
      </c>
      <c r="K731" s="8" t="s">
        <v>50</v>
      </c>
      <c r="L731" s="8" t="s">
        <v>51</v>
      </c>
      <c r="M731" s="8" t="s">
        <v>52</v>
      </c>
      <c r="N731" s="8" t="s">
        <v>242</v>
      </c>
      <c r="O731" s="8" t="s">
        <v>369</v>
      </c>
      <c r="P731" s="8" t="s">
        <v>5172</v>
      </c>
      <c r="Q731" s="13" t="s">
        <v>464</v>
      </c>
      <c r="R731" s="8" t="s">
        <v>222</v>
      </c>
      <c r="S731" s="3">
        <v>1399</v>
      </c>
      <c r="T731" s="3">
        <v>1</v>
      </c>
      <c r="U731" s="14" t="str">
        <f t="shared" ca="1" si="86"/>
        <v>cioxhealth.com</v>
      </c>
      <c r="V731" s="15" t="str">
        <f t="shared" ca="1" si="87"/>
        <v>domains = domains.concat("cioxhealth.com");</v>
      </c>
      <c r="W731">
        <f>VLOOKUP(C731,'Copy of Pivot Position'!A:C,3,FALSE)</f>
        <v>10</v>
      </c>
      <c r="X731">
        <f>IF(D731="","",COUNTIF($D$1:D730,D731))</f>
        <v>0</v>
      </c>
      <c r="Y731">
        <f>IF(F731="","",COUNTIF($F$1:F731,F731))</f>
        <v>1</v>
      </c>
      <c r="AA731" s="16">
        <f t="shared" si="85"/>
        <v>0.26</v>
      </c>
      <c r="AB731" s="16"/>
    </row>
    <row r="732" spans="1:28" ht="16" x14ac:dyDescent="0.2">
      <c r="A732" s="8" t="s">
        <v>167</v>
      </c>
      <c r="B732" s="8" t="s">
        <v>996</v>
      </c>
      <c r="C732" s="8" t="s">
        <v>42</v>
      </c>
      <c r="D732" s="8" t="s">
        <v>10263</v>
      </c>
      <c r="E732" s="8" t="s">
        <v>10264</v>
      </c>
      <c r="F732" s="12" t="s">
        <v>9758</v>
      </c>
      <c r="G732" s="8" t="s">
        <v>49</v>
      </c>
      <c r="H732" s="3">
        <v>68</v>
      </c>
      <c r="I732" s="12" t="s">
        <v>10265</v>
      </c>
      <c r="J732" s="13" t="s">
        <v>10266</v>
      </c>
      <c r="K732" s="8" t="s">
        <v>50</v>
      </c>
      <c r="L732" s="8" t="s">
        <v>120</v>
      </c>
      <c r="M732" s="8" t="s">
        <v>52</v>
      </c>
      <c r="N732" s="8" t="s">
        <v>462</v>
      </c>
      <c r="O732" s="8" t="s">
        <v>54</v>
      </c>
      <c r="P732" s="8" t="s">
        <v>10267</v>
      </c>
      <c r="Q732" s="13" t="s">
        <v>287</v>
      </c>
      <c r="R732" s="8" t="s">
        <v>10268</v>
      </c>
      <c r="S732" s="3">
        <v>2518</v>
      </c>
      <c r="T732" s="3">
        <v>1</v>
      </c>
      <c r="U732" s="14" t="str">
        <f t="shared" ca="1" si="86"/>
        <v>cioxhealth.com</v>
      </c>
      <c r="V732" s="15" t="str">
        <f t="shared" ca="1" si="87"/>
        <v>domains = domains.concat("cioxhealth.com");</v>
      </c>
      <c r="W732">
        <f>VLOOKUP(C732,'Copy of Pivot Position'!A:C,3,FALSE)</f>
        <v>10</v>
      </c>
      <c r="X732">
        <f>IF(D732="","",COUNTIF($D$1:D731,D732))</f>
        <v>0</v>
      </c>
      <c r="Y732">
        <f>IF(F732="","",COUNTIF($F$1:F732,F732))</f>
        <v>1</v>
      </c>
      <c r="AA732" s="16">
        <f t="shared" si="85"/>
        <v>0.26</v>
      </c>
      <c r="AB732" s="16"/>
    </row>
    <row r="733" spans="1:28" ht="16" x14ac:dyDescent="0.2">
      <c r="A733" s="8" t="s">
        <v>476</v>
      </c>
      <c r="B733" s="8" t="s">
        <v>10550</v>
      </c>
      <c r="C733" s="8" t="s">
        <v>10551</v>
      </c>
      <c r="D733" s="8" t="s">
        <v>10552</v>
      </c>
      <c r="E733" s="8" t="s">
        <v>10553</v>
      </c>
      <c r="F733" s="12" t="s">
        <v>10070</v>
      </c>
      <c r="G733" s="8" t="s">
        <v>49</v>
      </c>
      <c r="H733" s="3">
        <v>68</v>
      </c>
      <c r="I733" s="12" t="s">
        <v>10555</v>
      </c>
      <c r="J733" s="13" t="s">
        <v>10556</v>
      </c>
      <c r="K733" s="8" t="s">
        <v>50</v>
      </c>
      <c r="L733" s="8" t="s">
        <v>120</v>
      </c>
      <c r="M733" s="8" t="s">
        <v>411</v>
      </c>
      <c r="N733" s="8" t="s">
        <v>412</v>
      </c>
      <c r="O733" s="8" t="s">
        <v>222</v>
      </c>
      <c r="P733" s="8" t="s">
        <v>10557</v>
      </c>
      <c r="Q733" s="8" t="s">
        <v>10558</v>
      </c>
      <c r="R733" s="8" t="s">
        <v>10559</v>
      </c>
      <c r="S733" s="3">
        <v>2599</v>
      </c>
      <c r="T733" s="3">
        <v>1</v>
      </c>
      <c r="U733" s="14" t="str">
        <f t="shared" ca="1" si="86"/>
        <v>cioxhealth.com</v>
      </c>
      <c r="V733" s="15" t="str">
        <f t="shared" ca="1" si="87"/>
        <v>domains = domains.concat("cioxhealth.com");</v>
      </c>
      <c r="W733">
        <f>VLOOKUP(C733,'Copy of Pivot Position'!A:C,3,FALSE)</f>
        <v>10</v>
      </c>
      <c r="X733">
        <f>IF(D733="","",COUNTIF($D$1:D732,D733))</f>
        <v>0</v>
      </c>
      <c r="Y733">
        <f>IF(F733="","",COUNTIF($F$1:F733,F733))</f>
        <v>1</v>
      </c>
      <c r="AA733" s="16">
        <f t="shared" si="85"/>
        <v>0.26</v>
      </c>
      <c r="AB733" s="16"/>
    </row>
    <row r="734" spans="1:28" ht="16" x14ac:dyDescent="0.2">
      <c r="A734" s="8" t="s">
        <v>428</v>
      </c>
      <c r="B734" s="8" t="s">
        <v>5876</v>
      </c>
      <c r="C734" s="8" t="s">
        <v>5877</v>
      </c>
      <c r="D734" s="8" t="s">
        <v>5878</v>
      </c>
      <c r="E734" s="8" t="s">
        <v>5879</v>
      </c>
      <c r="F734" s="12" t="s">
        <v>5479</v>
      </c>
      <c r="G734" s="8" t="s">
        <v>70</v>
      </c>
      <c r="H734" s="3">
        <v>68</v>
      </c>
      <c r="I734" s="12" t="s">
        <v>5881</v>
      </c>
      <c r="J734" s="13" t="s">
        <v>5882</v>
      </c>
      <c r="K734" s="8" t="s">
        <v>50</v>
      </c>
      <c r="L734" s="8" t="s">
        <v>120</v>
      </c>
      <c r="M734" s="8" t="s">
        <v>52</v>
      </c>
      <c r="N734" s="8" t="s">
        <v>392</v>
      </c>
      <c r="O734" s="8" t="s">
        <v>393</v>
      </c>
      <c r="P734" s="8" t="s">
        <v>5883</v>
      </c>
      <c r="Q734" s="13" t="s">
        <v>5884</v>
      </c>
      <c r="R734" s="8" t="s">
        <v>5885</v>
      </c>
      <c r="S734" s="3">
        <v>1474</v>
      </c>
      <c r="T734" s="3">
        <v>1</v>
      </c>
      <c r="U734" s="14" t="str">
        <f t="shared" ca="1" si="86"/>
        <v>cioxhealth.com</v>
      </c>
      <c r="V734" s="15" t="str">
        <f t="shared" ca="1" si="87"/>
        <v>domains = domains.concat("cioxhealth.com");</v>
      </c>
      <c r="W734">
        <f>VLOOKUP(C734,'Copy of Pivot Position'!A:C,3,FALSE)</f>
        <v>9</v>
      </c>
      <c r="X734">
        <f>IF(D734="","",COUNTIF($D$1:D733,D734))</f>
        <v>0</v>
      </c>
      <c r="Y734">
        <f>IF(F734="","",COUNTIF($F$1:F734,F734))</f>
        <v>1</v>
      </c>
      <c r="AA734" s="16">
        <f t="shared" si="85"/>
        <v>0.26</v>
      </c>
      <c r="AB734" s="16"/>
    </row>
    <row r="735" spans="1:28" ht="16" x14ac:dyDescent="0.2">
      <c r="A735" s="8" t="s">
        <v>1836</v>
      </c>
      <c r="B735" s="8" t="s">
        <v>9746</v>
      </c>
      <c r="C735" s="8" t="s">
        <v>42</v>
      </c>
      <c r="D735" s="8" t="s">
        <v>9747</v>
      </c>
      <c r="E735" s="8" t="s">
        <v>9748</v>
      </c>
      <c r="F735" s="12" t="s">
        <v>9048</v>
      </c>
      <c r="G735" s="8" t="s">
        <v>49</v>
      </c>
      <c r="H735" s="3">
        <v>2548</v>
      </c>
      <c r="I735" s="12" t="s">
        <v>9749</v>
      </c>
      <c r="J735" s="13" t="s">
        <v>9750</v>
      </c>
      <c r="K735" s="8" t="s">
        <v>50</v>
      </c>
      <c r="L735" s="8" t="s">
        <v>120</v>
      </c>
      <c r="M735" s="8" t="s">
        <v>2412</v>
      </c>
      <c r="N735" s="8" t="s">
        <v>9751</v>
      </c>
      <c r="O735" s="8" t="s">
        <v>9752</v>
      </c>
      <c r="P735" s="8" t="s">
        <v>9753</v>
      </c>
      <c r="Q735" s="13" t="s">
        <v>9754</v>
      </c>
      <c r="R735" s="8" t="s">
        <v>9755</v>
      </c>
      <c r="S735" s="3">
        <v>2395</v>
      </c>
      <c r="T735" s="3">
        <v>1</v>
      </c>
      <c r="U735" s="14" t="str">
        <f t="shared" ca="1" si="86"/>
        <v>cioxhealth.com</v>
      </c>
      <c r="V735" s="15" t="str">
        <f t="shared" ca="1" si="87"/>
        <v>domains = domains.concat("cioxhealth.com");</v>
      </c>
      <c r="W735">
        <f>VLOOKUP(C735,'Copy of Pivot Position'!A:C,3,FALSE)</f>
        <v>10</v>
      </c>
      <c r="X735">
        <f>IF(D735="","",COUNTIF($D$1:D734,D735))</f>
        <v>0</v>
      </c>
      <c r="Y735">
        <f>IF(F735="","",COUNTIF($F$1:F735,F735))</f>
        <v>1</v>
      </c>
      <c r="AA735" s="16">
        <f t="shared" si="85"/>
        <v>0.25600000000000001</v>
      </c>
      <c r="AB735" s="16"/>
    </row>
    <row r="736" spans="1:28" ht="16" x14ac:dyDescent="0.2">
      <c r="A736" s="8" t="s">
        <v>1502</v>
      </c>
      <c r="B736" s="8" t="s">
        <v>1504</v>
      </c>
      <c r="C736" s="8" t="s">
        <v>42</v>
      </c>
      <c r="D736" s="8" t="s">
        <v>1506</v>
      </c>
      <c r="E736" s="8" t="s">
        <v>1507</v>
      </c>
      <c r="F736" s="12" t="s">
        <v>1387</v>
      </c>
      <c r="G736" s="8" t="s">
        <v>70</v>
      </c>
      <c r="H736" s="3">
        <v>67</v>
      </c>
      <c r="I736" s="12" t="s">
        <v>1512</v>
      </c>
      <c r="J736" s="13" t="s">
        <v>1513</v>
      </c>
      <c r="K736" s="8" t="s">
        <v>50</v>
      </c>
      <c r="L736" s="8" t="s">
        <v>51</v>
      </c>
      <c r="M736" s="8" t="s">
        <v>222</v>
      </c>
      <c r="N736" s="8" t="s">
        <v>222</v>
      </c>
      <c r="O736" s="8" t="s">
        <v>222</v>
      </c>
      <c r="P736" s="8" t="s">
        <v>222</v>
      </c>
      <c r="Q736" s="8" t="s">
        <v>222</v>
      </c>
      <c r="R736" s="8" t="s">
        <v>222</v>
      </c>
      <c r="S736" s="3">
        <v>1110</v>
      </c>
      <c r="T736" s="3">
        <v>1</v>
      </c>
      <c r="U736" s="14" t="str">
        <f t="shared" ca="1" si="86"/>
        <v>cioxhealth.com</v>
      </c>
      <c r="V736" s="15" t="str">
        <f t="shared" ca="1" si="87"/>
        <v>domains = domains.concat("cioxhealth.com");</v>
      </c>
      <c r="W736">
        <f>VLOOKUP(C736,'Copy of Pivot Position'!A:C,3,FALSE)</f>
        <v>10</v>
      </c>
      <c r="X736">
        <f>IF(D736="","",COUNTIF($D$1:D735,D736))</f>
        <v>0</v>
      </c>
      <c r="Y736">
        <f>IF(F736="","",COUNTIF($F$1:F736,F736))</f>
        <v>1</v>
      </c>
      <c r="AA736" s="16">
        <f t="shared" si="85"/>
        <v>0.25600000000000001</v>
      </c>
      <c r="AB736" s="16"/>
    </row>
    <row r="737" spans="1:28" ht="16" x14ac:dyDescent="0.2">
      <c r="A737" s="8" t="s">
        <v>7897</v>
      </c>
      <c r="B737" s="8" t="s">
        <v>4769</v>
      </c>
      <c r="C737" s="8" t="s">
        <v>42</v>
      </c>
      <c r="D737" s="8" t="s">
        <v>9440</v>
      </c>
      <c r="E737" s="8" t="s">
        <v>9441</v>
      </c>
      <c r="F737" s="12" t="s">
        <v>9442</v>
      </c>
      <c r="G737" s="8" t="s">
        <v>46</v>
      </c>
      <c r="H737" s="3">
        <v>67</v>
      </c>
      <c r="I737" s="12" t="s">
        <v>9443</v>
      </c>
      <c r="J737" s="13" t="s">
        <v>9444</v>
      </c>
      <c r="K737" s="8" t="s">
        <v>50</v>
      </c>
      <c r="L737" s="8" t="s">
        <v>120</v>
      </c>
      <c r="M737" s="8" t="s">
        <v>52</v>
      </c>
      <c r="N737" s="8" t="s">
        <v>73</v>
      </c>
      <c r="O737" s="8" t="s">
        <v>54</v>
      </c>
      <c r="P737" s="8" t="s">
        <v>9445</v>
      </c>
      <c r="Q737" s="13" t="s">
        <v>268</v>
      </c>
      <c r="R737" s="8" t="s">
        <v>222</v>
      </c>
      <c r="S737" s="3">
        <v>2346</v>
      </c>
      <c r="T737" s="3">
        <v>1</v>
      </c>
      <c r="U737" s="14" t="str">
        <f t="shared" ca="1" si="86"/>
        <v>cioxhealth.com</v>
      </c>
      <c r="V737" s="15" t="str">
        <f t="shared" ca="1" si="87"/>
        <v>domains = domains.concat("cioxhealth.com");</v>
      </c>
      <c r="W737">
        <f>VLOOKUP(C737,'Copy of Pivot Position'!A:C,3,FALSE)</f>
        <v>10</v>
      </c>
      <c r="X737">
        <f>IF(D737="","",COUNTIF($D$1:D736,D737))</f>
        <v>0</v>
      </c>
      <c r="Y737">
        <f>IF(F737="","",COUNTIF($F$1:F737,F737))</f>
        <v>1</v>
      </c>
      <c r="AA737" s="16">
        <f t="shared" si="85"/>
        <v>0.25600000000000001</v>
      </c>
      <c r="AB737" s="16"/>
    </row>
    <row r="738" spans="1:28" ht="16" x14ac:dyDescent="0.2">
      <c r="A738" s="8" t="s">
        <v>1382</v>
      </c>
      <c r="B738" s="8" t="s">
        <v>1383</v>
      </c>
      <c r="C738" s="8" t="s">
        <v>1384</v>
      </c>
      <c r="D738" s="8" t="s">
        <v>1385</v>
      </c>
      <c r="E738" s="8" t="s">
        <v>1386</v>
      </c>
      <c r="F738" s="12" t="s">
        <v>1285</v>
      </c>
      <c r="G738" s="8" t="s">
        <v>49</v>
      </c>
      <c r="H738" s="3">
        <v>66</v>
      </c>
      <c r="I738" s="12" t="s">
        <v>1388</v>
      </c>
      <c r="J738" s="13" t="s">
        <v>1389</v>
      </c>
      <c r="K738" s="8" t="s">
        <v>50</v>
      </c>
      <c r="L738" s="8" t="s">
        <v>120</v>
      </c>
      <c r="M738" s="8" t="s">
        <v>52</v>
      </c>
      <c r="N738" s="8" t="s">
        <v>1390</v>
      </c>
      <c r="O738" s="8" t="s">
        <v>210</v>
      </c>
      <c r="P738" s="8" t="s">
        <v>1391</v>
      </c>
      <c r="Q738" s="13" t="s">
        <v>1392</v>
      </c>
      <c r="R738" s="8" t="s">
        <v>1393</v>
      </c>
      <c r="S738" s="3">
        <v>1100</v>
      </c>
      <c r="T738" s="3">
        <v>1</v>
      </c>
      <c r="U738" s="14" t="str">
        <f t="shared" ca="1" si="86"/>
        <v>cioxhealth.com</v>
      </c>
      <c r="V738" s="15" t="str">
        <f t="shared" ca="1" si="87"/>
        <v>domains = domains.concat("cioxhealth.com");</v>
      </c>
      <c r="W738">
        <f>VLOOKUP(C738,'Copy of Pivot Position'!A:C,3,FALSE)</f>
        <v>10</v>
      </c>
      <c r="X738">
        <f>IF(D738="","",COUNTIF($D$1:D737,D738))</f>
        <v>0</v>
      </c>
      <c r="Y738">
        <f>IF(F738="","",COUNTIF($F$1:F738,F738))</f>
        <v>1</v>
      </c>
      <c r="AA738" s="16">
        <f t="shared" si="85"/>
        <v>0.254</v>
      </c>
      <c r="AB738" s="16"/>
    </row>
    <row r="739" spans="1:28" ht="16" x14ac:dyDescent="0.2">
      <c r="A739" s="8" t="s">
        <v>4607</v>
      </c>
      <c r="B739" s="8" t="s">
        <v>4608</v>
      </c>
      <c r="C739" s="8" t="s">
        <v>42</v>
      </c>
      <c r="D739" s="8" t="s">
        <v>4609</v>
      </c>
      <c r="E739" s="8" t="s">
        <v>4610</v>
      </c>
      <c r="F739" s="12" t="s">
        <v>4308</v>
      </c>
      <c r="G739" s="8" t="s">
        <v>49</v>
      </c>
      <c r="H739" s="3">
        <v>66</v>
      </c>
      <c r="I739" s="12" t="s">
        <v>4612</v>
      </c>
      <c r="J739" s="13" t="s">
        <v>4613</v>
      </c>
      <c r="K739" s="8" t="s">
        <v>50</v>
      </c>
      <c r="L739" s="8" t="s">
        <v>120</v>
      </c>
      <c r="M739" s="8" t="s">
        <v>52</v>
      </c>
      <c r="N739" s="8" t="s">
        <v>441</v>
      </c>
      <c r="O739" s="8" t="s">
        <v>2584</v>
      </c>
      <c r="P739" s="8" t="s">
        <v>4614</v>
      </c>
      <c r="Q739" s="8" t="s">
        <v>222</v>
      </c>
      <c r="R739" s="8" t="s">
        <v>222</v>
      </c>
      <c r="S739" s="3">
        <v>1348</v>
      </c>
      <c r="T739" s="3">
        <v>1</v>
      </c>
      <c r="U739" s="14" t="str">
        <f t="shared" ca="1" si="86"/>
        <v>cioxhealth.com</v>
      </c>
      <c r="V739" s="15" t="str">
        <f t="shared" ca="1" si="87"/>
        <v>domains = domains.concat("cioxhealth.com");</v>
      </c>
      <c r="W739">
        <f>VLOOKUP(C739,'Copy of Pivot Position'!A:C,3,FALSE)</f>
        <v>10</v>
      </c>
      <c r="X739">
        <f>IF(D739="","",COUNTIF($D$1:D738,D739))</f>
        <v>0</v>
      </c>
      <c r="Y739">
        <f>IF(F739="","",COUNTIF($F$1:F739,F739))</f>
        <v>1</v>
      </c>
      <c r="AA739" s="16">
        <f t="shared" si="85"/>
        <v>0.254</v>
      </c>
      <c r="AB739" s="16"/>
    </row>
    <row r="740" spans="1:28" ht="16" x14ac:dyDescent="0.2">
      <c r="A740" s="8" t="s">
        <v>859</v>
      </c>
      <c r="B740" s="8" t="s">
        <v>10598</v>
      </c>
      <c r="C740" s="8" t="s">
        <v>6621</v>
      </c>
      <c r="D740" s="8" t="s">
        <v>10599</v>
      </c>
      <c r="E740" s="8" t="s">
        <v>5802</v>
      </c>
      <c r="F740" s="12" t="s">
        <v>10143</v>
      </c>
      <c r="G740" s="8" t="s">
        <v>49</v>
      </c>
      <c r="H740" s="3">
        <v>2623</v>
      </c>
      <c r="I740" s="12" t="s">
        <v>10600</v>
      </c>
      <c r="J740" s="13" t="s">
        <v>10601</v>
      </c>
      <c r="K740" s="8" t="s">
        <v>50</v>
      </c>
      <c r="L740" s="8" t="s">
        <v>51</v>
      </c>
      <c r="M740" s="8" t="s">
        <v>52</v>
      </c>
      <c r="N740" s="8" t="s">
        <v>6645</v>
      </c>
      <c r="O740" s="8" t="s">
        <v>1983</v>
      </c>
      <c r="P740" s="8" t="s">
        <v>10602</v>
      </c>
      <c r="Q740" s="13" t="s">
        <v>10603</v>
      </c>
      <c r="R740" s="8" t="s">
        <v>10604</v>
      </c>
      <c r="S740" s="3">
        <v>2612</v>
      </c>
      <c r="T740" s="3">
        <v>1</v>
      </c>
      <c r="U740" s="14" t="str">
        <f t="shared" ca="1" si="86"/>
        <v>cioxhealth.com</v>
      </c>
      <c r="V740" s="15" t="str">
        <f t="shared" ca="1" si="87"/>
        <v>domains = domains.concat("cioxhealth.com");</v>
      </c>
      <c r="W740">
        <f>VLOOKUP(C740,'Copy of Pivot Position'!A:C,3,FALSE)</f>
        <v>9</v>
      </c>
      <c r="X740">
        <f>IF(D740="","",COUNTIF($D$1:D739,D740))</f>
        <v>0</v>
      </c>
      <c r="Y740">
        <f>IF(F740="","",COUNTIF($F$1:F740,F740))</f>
        <v>1</v>
      </c>
      <c r="AA740" s="16">
        <f t="shared" si="85"/>
        <v>0.252</v>
      </c>
      <c r="AB740" s="16"/>
    </row>
    <row r="741" spans="1:28" ht="16" x14ac:dyDescent="0.2">
      <c r="A741" s="8" t="s">
        <v>4214</v>
      </c>
      <c r="B741" s="8" t="s">
        <v>4215</v>
      </c>
      <c r="C741" s="8" t="s">
        <v>42</v>
      </c>
      <c r="D741" s="8" t="s">
        <v>4216</v>
      </c>
      <c r="E741" s="8" t="s">
        <v>4217</v>
      </c>
      <c r="F741" s="12" t="s">
        <v>3908</v>
      </c>
      <c r="G741" s="8" t="s">
        <v>70</v>
      </c>
      <c r="H741" s="3">
        <v>65</v>
      </c>
      <c r="I741" s="12" t="s">
        <v>4220</v>
      </c>
      <c r="J741" s="13" t="s">
        <v>4221</v>
      </c>
      <c r="K741" s="8" t="s">
        <v>50</v>
      </c>
      <c r="L741" s="8" t="s">
        <v>120</v>
      </c>
      <c r="M741" s="8" t="s">
        <v>52</v>
      </c>
      <c r="N741" s="8" t="s">
        <v>2647</v>
      </c>
      <c r="O741" s="8" t="s">
        <v>311</v>
      </c>
      <c r="P741" s="8" t="s">
        <v>4222</v>
      </c>
      <c r="Q741" s="13" t="s">
        <v>4223</v>
      </c>
      <c r="R741" s="8" t="s">
        <v>4224</v>
      </c>
      <c r="S741" s="3">
        <v>1315</v>
      </c>
      <c r="T741" s="3">
        <v>1</v>
      </c>
      <c r="U741" s="14" t="str">
        <f t="shared" ca="1" si="86"/>
        <v>cioxhealth.com</v>
      </c>
      <c r="V741" s="15" t="str">
        <f t="shared" ca="1" si="87"/>
        <v>domains = domains.concat("cioxhealth.com");</v>
      </c>
      <c r="W741">
        <f>VLOOKUP(C741,'Copy of Pivot Position'!A:C,3,FALSE)</f>
        <v>10</v>
      </c>
      <c r="X741">
        <f>IF(D741="","",COUNTIF($D$1:D740,D741))</f>
        <v>0</v>
      </c>
      <c r="Y741">
        <f>IF(F741="","",COUNTIF($F$1:F741,F741))</f>
        <v>1</v>
      </c>
      <c r="AA741" s="16">
        <f t="shared" si="85"/>
        <v>0.252</v>
      </c>
      <c r="AB741" s="16"/>
    </row>
    <row r="742" spans="1:28" ht="16" x14ac:dyDescent="0.2">
      <c r="A742" s="8" t="s">
        <v>1037</v>
      </c>
      <c r="B742" s="8" t="s">
        <v>4393</v>
      </c>
      <c r="C742" s="8" t="s">
        <v>42</v>
      </c>
      <c r="D742" s="8" t="s">
        <v>4394</v>
      </c>
      <c r="E742" s="8" t="s">
        <v>4395</v>
      </c>
      <c r="F742" s="12" t="s">
        <v>4093</v>
      </c>
      <c r="G742" s="8" t="s">
        <v>46</v>
      </c>
      <c r="H742" s="3">
        <v>65</v>
      </c>
      <c r="I742" s="12" t="s">
        <v>4399</v>
      </c>
      <c r="J742" s="13" t="s">
        <v>4401</v>
      </c>
      <c r="K742" s="8" t="s">
        <v>50</v>
      </c>
      <c r="L742" s="8" t="s">
        <v>120</v>
      </c>
      <c r="M742" s="8" t="s">
        <v>52</v>
      </c>
      <c r="N742" s="8" t="s">
        <v>2446</v>
      </c>
      <c r="O742" s="8" t="s">
        <v>2629</v>
      </c>
      <c r="P742" s="8" t="s">
        <v>4403</v>
      </c>
      <c r="Q742" s="13" t="s">
        <v>2450</v>
      </c>
      <c r="R742" s="8" t="s">
        <v>4405</v>
      </c>
      <c r="S742" s="3">
        <v>1331</v>
      </c>
      <c r="T742" s="3">
        <v>1</v>
      </c>
      <c r="U742" s="14" t="str">
        <f t="shared" ca="1" si="86"/>
        <v>cioxhealth.com</v>
      </c>
      <c r="V742" s="15" t="str">
        <f t="shared" ca="1" si="87"/>
        <v>domains = domains.concat("cioxhealth.com");</v>
      </c>
      <c r="W742">
        <f>VLOOKUP(C742,'Copy of Pivot Position'!A:C,3,FALSE)</f>
        <v>10</v>
      </c>
      <c r="X742">
        <f>IF(D742="","",COUNTIF($D$1:D741,D742))</f>
        <v>0</v>
      </c>
      <c r="Y742">
        <f>IF(F742="","",COUNTIF($F$1:F742,F742))</f>
        <v>1</v>
      </c>
      <c r="AA742" s="16">
        <f t="shared" si="85"/>
        <v>0.252</v>
      </c>
      <c r="AB742" s="16"/>
    </row>
    <row r="743" spans="1:28" ht="13" x14ac:dyDescent="0.15">
      <c r="A743" s="8" t="s">
        <v>602</v>
      </c>
      <c r="B743" s="8" t="s">
        <v>10718</v>
      </c>
      <c r="C743" s="8" t="s">
        <v>304</v>
      </c>
      <c r="D743" s="8" t="s">
        <v>10719</v>
      </c>
      <c r="E743" s="8" t="s">
        <v>10720</v>
      </c>
      <c r="F743" s="12" t="s">
        <v>10721</v>
      </c>
      <c r="G743" s="8" t="s">
        <v>2525</v>
      </c>
      <c r="H743" s="3">
        <v>2630</v>
      </c>
      <c r="I743" s="12" t="s">
        <v>10722</v>
      </c>
      <c r="J743" s="13" t="s">
        <v>10723</v>
      </c>
      <c r="K743" s="8" t="s">
        <v>50</v>
      </c>
      <c r="L743" s="8" t="s">
        <v>51</v>
      </c>
      <c r="M743" s="8" t="s">
        <v>52</v>
      </c>
      <c r="N743" s="8" t="s">
        <v>84</v>
      </c>
      <c r="O743" s="8" t="s">
        <v>84</v>
      </c>
      <c r="P743" s="8" t="s">
        <v>10724</v>
      </c>
      <c r="Q743" s="13" t="s">
        <v>2482</v>
      </c>
      <c r="R743" s="8" t="s">
        <v>10725</v>
      </c>
      <c r="S743" s="3">
        <v>591</v>
      </c>
      <c r="T743" s="3">
        <v>2</v>
      </c>
      <c r="V743" s="18"/>
      <c r="W743">
        <f>VLOOKUP(C743,'Copy of Pivot Position'!A:C,3,FALSE)</f>
        <v>9</v>
      </c>
      <c r="X743">
        <f>IF(D743="","",COUNTIF($D$1:D742,D743))</f>
        <v>0</v>
      </c>
      <c r="Y743">
        <f>IF(F743="","",COUNTIF($F$1:F743,F743))</f>
        <v>1</v>
      </c>
      <c r="AA743" s="16">
        <f t="shared" si="85"/>
        <v>0.252</v>
      </c>
      <c r="AB743" s="16"/>
    </row>
    <row r="744" spans="1:28" ht="16" x14ac:dyDescent="0.2">
      <c r="A744" s="8" t="s">
        <v>869</v>
      </c>
      <c r="B744" s="8" t="s">
        <v>3504</v>
      </c>
      <c r="C744" s="8" t="s">
        <v>42</v>
      </c>
      <c r="D744" s="8" t="s">
        <v>3505</v>
      </c>
      <c r="E744" s="8" t="s">
        <v>3506</v>
      </c>
      <c r="F744" s="12" t="s">
        <v>3238</v>
      </c>
      <c r="G744" s="8" t="s">
        <v>49</v>
      </c>
      <c r="H744" s="3">
        <v>2657</v>
      </c>
      <c r="I744" s="12" t="s">
        <v>3508</v>
      </c>
      <c r="J744" s="13" t="s">
        <v>3509</v>
      </c>
      <c r="K744" s="8" t="s">
        <v>50</v>
      </c>
      <c r="L744" s="8" t="s">
        <v>120</v>
      </c>
      <c r="M744" s="8" t="s">
        <v>52</v>
      </c>
      <c r="N744" s="8" t="s">
        <v>3510</v>
      </c>
      <c r="O744" s="8" t="s">
        <v>1129</v>
      </c>
      <c r="P744" s="8" t="s">
        <v>3511</v>
      </c>
      <c r="Q744" s="13" t="s">
        <v>3512</v>
      </c>
      <c r="R744" s="8" t="s">
        <v>3513</v>
      </c>
      <c r="S744" s="3">
        <v>1257</v>
      </c>
      <c r="T744" s="3">
        <v>1</v>
      </c>
      <c r="U744" s="14" t="str">
        <f t="shared" ref="U744:U816" ca="1" si="88">IFERROR(__xludf.DUMMYFUNCTION("lower( trim ( (REGEXEXTRACT(D744,""^(?:https?:\/\/)?(?:[^@\n]+@)?(?:www\.)?([^:\/\n]+)""))))"),"commvault.com")</f>
        <v>commvault.com</v>
      </c>
      <c r="V744" s="15" t="str">
        <f t="shared" ref="V744:V816" ca="1" si="89">IF(LEN(TRIM(D744))= 0,"",CONCATENATE("domains = domains.concat(", CHAR(34), U744, CHAR(34), ");"))</f>
        <v>domains = domains.concat("commvault.com");</v>
      </c>
      <c r="W744">
        <f>VLOOKUP(C744,'Copy of Pivot Position'!A:C,3,FALSE)</f>
        <v>10</v>
      </c>
      <c r="X744">
        <f>IF(D744="","",COUNTIF($D$1:D743,D744))</f>
        <v>0</v>
      </c>
      <c r="Y744">
        <f>IF(F744="","",COUNTIF($F$1:F744,F744))</f>
        <v>1</v>
      </c>
      <c r="AA744" s="16">
        <f t="shared" si="85"/>
        <v>0.248</v>
      </c>
      <c r="AB744" s="16"/>
    </row>
    <row r="745" spans="1:28" ht="16" x14ac:dyDescent="0.2">
      <c r="A745" s="8" t="s">
        <v>4779</v>
      </c>
      <c r="B745" s="8" t="s">
        <v>4780</v>
      </c>
      <c r="C745" s="8" t="s">
        <v>42</v>
      </c>
      <c r="D745" s="8" t="s">
        <v>4781</v>
      </c>
      <c r="E745" s="8" t="s">
        <v>4782</v>
      </c>
      <c r="F745" s="12" t="s">
        <v>4498</v>
      </c>
      <c r="G745" s="8" t="s">
        <v>70</v>
      </c>
      <c r="H745" s="3">
        <v>2742</v>
      </c>
      <c r="I745" s="12" t="s">
        <v>4784</v>
      </c>
      <c r="J745" s="13" t="s">
        <v>4785</v>
      </c>
      <c r="K745" s="8" t="s">
        <v>50</v>
      </c>
      <c r="L745" s="8" t="s">
        <v>51</v>
      </c>
      <c r="M745" s="8" t="s">
        <v>692</v>
      </c>
      <c r="N745" s="8" t="s">
        <v>4786</v>
      </c>
      <c r="O745" s="8" t="s">
        <v>4787</v>
      </c>
      <c r="P745" s="8" t="s">
        <v>4788</v>
      </c>
      <c r="Q745" s="13" t="s">
        <v>4789</v>
      </c>
      <c r="R745" s="8" t="s">
        <v>4790</v>
      </c>
      <c r="S745" s="3">
        <v>1364</v>
      </c>
      <c r="T745" s="3">
        <v>1</v>
      </c>
      <c r="U745" s="14" t="str">
        <f t="shared" ca="1" si="88"/>
        <v>commvault.com</v>
      </c>
      <c r="V745" s="15" t="str">
        <f t="shared" ca="1" si="89"/>
        <v>domains = domains.concat("commvault.com");</v>
      </c>
      <c r="W745">
        <f>VLOOKUP(C745,'Copy of Pivot Position'!A:C,3,FALSE)</f>
        <v>10</v>
      </c>
      <c r="X745">
        <f>IF(D745="","",COUNTIF($D$1:D744,D745))</f>
        <v>0</v>
      </c>
      <c r="Y745">
        <f>IF(F745="","",COUNTIF($F$1:F745,F745))</f>
        <v>1</v>
      </c>
      <c r="AA745" s="16">
        <f t="shared" si="85"/>
        <v>0.246</v>
      </c>
      <c r="AB745" s="16"/>
    </row>
    <row r="746" spans="1:28" ht="16" x14ac:dyDescent="0.2">
      <c r="A746" s="8" t="s">
        <v>10230</v>
      </c>
      <c r="B746" s="8" t="s">
        <v>10231</v>
      </c>
      <c r="C746" s="8" t="s">
        <v>42</v>
      </c>
      <c r="D746" s="8" t="s">
        <v>10232</v>
      </c>
      <c r="E746" s="8" t="s">
        <v>10233</v>
      </c>
      <c r="F746" s="12" t="s">
        <v>9681</v>
      </c>
      <c r="G746" s="8" t="s">
        <v>148</v>
      </c>
      <c r="H746" s="3">
        <v>2737</v>
      </c>
      <c r="I746" s="12" t="s">
        <v>10234</v>
      </c>
      <c r="J746" s="13" t="s">
        <v>10235</v>
      </c>
      <c r="K746" s="8" t="s">
        <v>50</v>
      </c>
      <c r="L746" s="8" t="s">
        <v>120</v>
      </c>
      <c r="M746" s="8" t="s">
        <v>52</v>
      </c>
      <c r="N746" s="8" t="s">
        <v>73</v>
      </c>
      <c r="O746" s="8" t="s">
        <v>369</v>
      </c>
      <c r="P746" s="8" t="s">
        <v>6876</v>
      </c>
      <c r="Q746" s="13" t="s">
        <v>268</v>
      </c>
      <c r="R746" s="8" t="s">
        <v>10236</v>
      </c>
      <c r="S746" s="3">
        <v>2510</v>
      </c>
      <c r="T746" s="3">
        <v>1</v>
      </c>
      <c r="U746" s="14" t="str">
        <f t="shared" ca="1" si="88"/>
        <v>commvault.com</v>
      </c>
      <c r="V746" s="15" t="str">
        <f t="shared" ca="1" si="89"/>
        <v>domains = domains.concat("commvault.com");</v>
      </c>
      <c r="W746">
        <f>VLOOKUP(C746,'Copy of Pivot Position'!A:C,3,FALSE)</f>
        <v>10</v>
      </c>
      <c r="X746">
        <f>IF(D746="","",COUNTIF($D$1:D745,D746))</f>
        <v>0</v>
      </c>
      <c r="Y746">
        <f>IF(F746="","",COUNTIF($F$1:F746,F746))</f>
        <v>1</v>
      </c>
      <c r="AA746" s="16">
        <f t="shared" si="85"/>
        <v>0.248</v>
      </c>
      <c r="AB746" s="16"/>
    </row>
    <row r="747" spans="1:28" ht="16" x14ac:dyDescent="0.2">
      <c r="A747" s="8" t="s">
        <v>9397</v>
      </c>
      <c r="B747" s="8" t="s">
        <v>2937</v>
      </c>
      <c r="C747" s="8" t="s">
        <v>42</v>
      </c>
      <c r="D747" s="8" t="s">
        <v>9398</v>
      </c>
      <c r="E747" s="8" t="s">
        <v>9399</v>
      </c>
      <c r="F747" s="12" t="s">
        <v>8668</v>
      </c>
      <c r="G747" s="8" t="s">
        <v>70</v>
      </c>
      <c r="H747" s="3">
        <v>2791</v>
      </c>
      <c r="I747" s="12" t="s">
        <v>9400</v>
      </c>
      <c r="J747" s="13" t="s">
        <v>9401</v>
      </c>
      <c r="K747" s="8" t="s">
        <v>50</v>
      </c>
      <c r="L747" s="8" t="s">
        <v>120</v>
      </c>
      <c r="M747" s="8" t="s">
        <v>52</v>
      </c>
      <c r="N747" s="8" t="s">
        <v>1982</v>
      </c>
      <c r="O747" s="8" t="s">
        <v>1983</v>
      </c>
      <c r="P747" s="8" t="s">
        <v>9402</v>
      </c>
      <c r="Q747" s="13" t="s">
        <v>9403</v>
      </c>
      <c r="R747" s="8" t="s">
        <v>9404</v>
      </c>
      <c r="S747" s="3">
        <v>2341</v>
      </c>
      <c r="T747" s="3">
        <v>1</v>
      </c>
      <c r="U747" s="14" t="str">
        <f t="shared" ca="1" si="88"/>
        <v>commvault.com</v>
      </c>
      <c r="V747" s="15" t="str">
        <f t="shared" ca="1" si="89"/>
        <v>domains = domains.concat("commvault.com");</v>
      </c>
      <c r="W747">
        <f>VLOOKUP(C747,'Copy of Pivot Position'!A:C,3,FALSE)</f>
        <v>10</v>
      </c>
      <c r="X747">
        <f>IF(D747="","",COUNTIF($D$1:D746,D747))</f>
        <v>0</v>
      </c>
      <c r="Y747">
        <f>IF(F747="","",COUNTIF($F$1:F747,F747))</f>
        <v>1</v>
      </c>
      <c r="AA747" s="16">
        <f t="shared" si="85"/>
        <v>0.24399999999999999</v>
      </c>
      <c r="AB747" s="16"/>
    </row>
    <row r="748" spans="1:28" ht="16" x14ac:dyDescent="0.2">
      <c r="A748" s="8" t="s">
        <v>419</v>
      </c>
      <c r="B748" s="8" t="s">
        <v>420</v>
      </c>
      <c r="C748" s="8" t="s">
        <v>421</v>
      </c>
      <c r="D748" s="8" t="s">
        <v>422</v>
      </c>
      <c r="E748" s="8" t="s">
        <v>423</v>
      </c>
      <c r="F748" s="12" t="s">
        <v>424</v>
      </c>
      <c r="G748" s="8" t="s">
        <v>425</v>
      </c>
      <c r="H748" s="3">
        <v>2819</v>
      </c>
      <c r="I748" s="12" t="s">
        <v>426</v>
      </c>
      <c r="J748" s="13" t="s">
        <v>427</v>
      </c>
      <c r="K748" s="8" t="s">
        <v>50</v>
      </c>
      <c r="L748" s="8" t="s">
        <v>51</v>
      </c>
      <c r="M748" s="8" t="s">
        <v>222</v>
      </c>
      <c r="N748" s="8" t="s">
        <v>222</v>
      </c>
      <c r="O748" s="8" t="s">
        <v>222</v>
      </c>
      <c r="P748" s="8" t="s">
        <v>222</v>
      </c>
      <c r="Q748" s="8" t="s">
        <v>222</v>
      </c>
      <c r="R748" s="8" t="s">
        <v>222</v>
      </c>
      <c r="S748" s="3">
        <v>1033</v>
      </c>
      <c r="T748" s="3">
        <v>1</v>
      </c>
      <c r="U748" s="14" t="str">
        <f t="shared" ca="1" si="88"/>
        <v>commvault.com</v>
      </c>
      <c r="V748" s="15" t="str">
        <f t="shared" ca="1" si="89"/>
        <v>domains = domains.concat("commvault.com");</v>
      </c>
      <c r="W748">
        <f>VLOOKUP(C748,'Copy of Pivot Position'!A:C,3,FALSE)</f>
        <v>9</v>
      </c>
      <c r="X748">
        <f>IF(D748="","",COUNTIF($D$1:D747,D748))</f>
        <v>0</v>
      </c>
      <c r="Y748">
        <f>IF(F748="","",COUNTIF($F$1:F748,F748))</f>
        <v>1</v>
      </c>
      <c r="AA748" s="16">
        <f t="shared" si="85"/>
        <v>0.24199999999999999</v>
      </c>
      <c r="AB748" s="16"/>
    </row>
    <row r="749" spans="1:28" ht="16" x14ac:dyDescent="0.2">
      <c r="A749" s="8" t="s">
        <v>2970</v>
      </c>
      <c r="B749" s="8" t="s">
        <v>2971</v>
      </c>
      <c r="C749" s="8" t="s">
        <v>42</v>
      </c>
      <c r="D749" s="8" t="s">
        <v>2972</v>
      </c>
      <c r="E749" s="8" t="s">
        <v>2973</v>
      </c>
      <c r="F749" s="12" t="s">
        <v>2722</v>
      </c>
      <c r="G749" s="8" t="s">
        <v>70</v>
      </c>
      <c r="H749" s="3">
        <v>2813</v>
      </c>
      <c r="I749" s="12" t="s">
        <v>2976</v>
      </c>
      <c r="J749" s="13" t="s">
        <v>2977</v>
      </c>
      <c r="K749" s="8" t="s">
        <v>50</v>
      </c>
      <c r="L749" s="8" t="s">
        <v>51</v>
      </c>
      <c r="M749" s="8" t="s">
        <v>52</v>
      </c>
      <c r="N749" s="8" t="s">
        <v>1678</v>
      </c>
      <c r="O749" s="8" t="s">
        <v>311</v>
      </c>
      <c r="P749" s="8" t="s">
        <v>2978</v>
      </c>
      <c r="Q749" s="13" t="s">
        <v>1681</v>
      </c>
      <c r="R749" s="8" t="s">
        <v>2979</v>
      </c>
      <c r="S749" s="3">
        <v>1214</v>
      </c>
      <c r="T749" s="3">
        <v>1</v>
      </c>
      <c r="U749" s="14" t="str">
        <f t="shared" ca="1" si="88"/>
        <v>commvault.com</v>
      </c>
      <c r="V749" s="15" t="str">
        <f t="shared" ca="1" si="89"/>
        <v>domains = domains.concat("commvault.com");</v>
      </c>
      <c r="W749">
        <f>VLOOKUP(C749,'Copy of Pivot Position'!A:C,3,FALSE)</f>
        <v>10</v>
      </c>
      <c r="X749">
        <f>IF(D749="","",COUNTIF($D$1:D748,D749))</f>
        <v>0</v>
      </c>
      <c r="Y749">
        <f>IF(F749="","",COUNTIF($F$1:F749,F749))</f>
        <v>1</v>
      </c>
      <c r="AA749" s="16">
        <f t="shared" si="85"/>
        <v>0.24399999999999999</v>
      </c>
      <c r="AB749" s="16"/>
    </row>
    <row r="750" spans="1:28" ht="16" x14ac:dyDescent="0.2">
      <c r="A750" s="8" t="s">
        <v>918</v>
      </c>
      <c r="B750" s="8" t="s">
        <v>3338</v>
      </c>
      <c r="C750" s="8" t="s">
        <v>3339</v>
      </c>
      <c r="D750" s="8" t="s">
        <v>3340</v>
      </c>
      <c r="E750" s="8" t="s">
        <v>3341</v>
      </c>
      <c r="F750" s="12" t="s">
        <v>3093</v>
      </c>
      <c r="G750" s="8" t="s">
        <v>70</v>
      </c>
      <c r="H750" s="3">
        <v>64</v>
      </c>
      <c r="I750" s="12" t="s">
        <v>3344</v>
      </c>
      <c r="J750" s="13" t="s">
        <v>3345</v>
      </c>
      <c r="K750" s="8" t="s">
        <v>50</v>
      </c>
      <c r="L750" s="8" t="s">
        <v>51</v>
      </c>
      <c r="M750" s="8" t="s">
        <v>52</v>
      </c>
      <c r="N750" s="8" t="s">
        <v>222</v>
      </c>
      <c r="O750" s="8" t="s">
        <v>222</v>
      </c>
      <c r="P750" s="8" t="s">
        <v>222</v>
      </c>
      <c r="Q750" s="8" t="s">
        <v>222</v>
      </c>
      <c r="R750" s="8" t="s">
        <v>222</v>
      </c>
      <c r="S750" s="3">
        <v>1244</v>
      </c>
      <c r="T750" s="3">
        <v>1</v>
      </c>
      <c r="U750" s="14" t="str">
        <f t="shared" ca="1" si="88"/>
        <v>commvault.com</v>
      </c>
      <c r="V750" s="15" t="str">
        <f t="shared" ca="1" si="89"/>
        <v>domains = domains.concat("commvault.com");</v>
      </c>
      <c r="W750">
        <f>VLOOKUP(C750,'Copy of Pivot Position'!A:C,3,FALSE)</f>
        <v>10</v>
      </c>
      <c r="X750">
        <f>IF(D750="","",COUNTIF($D$1:D749,D750))</f>
        <v>0</v>
      </c>
      <c r="Y750">
        <f>IF(F750="","",COUNTIF($F$1:F750,F750))</f>
        <v>1</v>
      </c>
      <c r="AA750" s="16">
        <f t="shared" si="85"/>
        <v>0.24199999999999999</v>
      </c>
      <c r="AB750" s="16"/>
    </row>
    <row r="751" spans="1:28" ht="16" x14ac:dyDescent="0.2">
      <c r="A751" s="8" t="s">
        <v>682</v>
      </c>
      <c r="B751" s="8" t="s">
        <v>4305</v>
      </c>
      <c r="C751" s="8" t="s">
        <v>42</v>
      </c>
      <c r="D751" s="8" t="s">
        <v>4306</v>
      </c>
      <c r="E751" s="8" t="s">
        <v>4307</v>
      </c>
      <c r="F751" s="12" t="s">
        <v>3983</v>
      </c>
      <c r="G751" s="8" t="s">
        <v>2257</v>
      </c>
      <c r="H751" s="3">
        <v>64</v>
      </c>
      <c r="I751" s="12" t="s">
        <v>4309</v>
      </c>
      <c r="J751" s="13" t="s">
        <v>4310</v>
      </c>
      <c r="K751" s="8" t="s">
        <v>50</v>
      </c>
      <c r="L751" s="8" t="s">
        <v>51</v>
      </c>
      <c r="M751" s="8" t="s">
        <v>52</v>
      </c>
      <c r="N751" s="8" t="s">
        <v>2352</v>
      </c>
      <c r="O751" s="8" t="s">
        <v>97</v>
      </c>
      <c r="P751" s="8" t="s">
        <v>4311</v>
      </c>
      <c r="Q751" s="13" t="s">
        <v>4312</v>
      </c>
      <c r="R751" s="8" t="s">
        <v>4313</v>
      </c>
      <c r="S751" s="3">
        <v>1323</v>
      </c>
      <c r="T751" s="3">
        <v>1</v>
      </c>
      <c r="U751" s="14" t="str">
        <f t="shared" ca="1" si="88"/>
        <v>commvault.com</v>
      </c>
      <c r="V751" s="15" t="str">
        <f t="shared" ca="1" si="89"/>
        <v>domains = domains.concat("commvault.com");</v>
      </c>
      <c r="W751">
        <f>VLOOKUP(C751,'Copy of Pivot Position'!A:C,3,FALSE)</f>
        <v>10</v>
      </c>
      <c r="X751">
        <f>IF(D751="","",COUNTIF($D$1:D750,D751))</f>
        <v>0</v>
      </c>
      <c r="Y751">
        <f>IF(F751="","",COUNTIF($F$1:F751,F751))</f>
        <v>1</v>
      </c>
      <c r="AA751" s="16">
        <f t="shared" si="85"/>
        <v>0.24199999999999999</v>
      </c>
      <c r="AB751" s="16"/>
    </row>
    <row r="752" spans="1:28" ht="16" x14ac:dyDescent="0.2">
      <c r="A752" s="8" t="s">
        <v>2176</v>
      </c>
      <c r="B752" s="8" t="s">
        <v>5117</v>
      </c>
      <c r="C752" s="8" t="s">
        <v>42</v>
      </c>
      <c r="D752" s="8" t="s">
        <v>5119</v>
      </c>
      <c r="E752" s="8" t="s">
        <v>5121</v>
      </c>
      <c r="F752" s="12" t="s">
        <v>4794</v>
      </c>
      <c r="G752" s="8" t="s">
        <v>49</v>
      </c>
      <c r="H752" s="3">
        <v>64</v>
      </c>
      <c r="I752" s="12" t="s">
        <v>5123</v>
      </c>
      <c r="J752" s="13" t="s">
        <v>5124</v>
      </c>
      <c r="K752" s="8" t="s">
        <v>50</v>
      </c>
      <c r="L752" s="8" t="s">
        <v>120</v>
      </c>
      <c r="M752" s="8" t="s">
        <v>1615</v>
      </c>
      <c r="N752" s="8" t="s">
        <v>5125</v>
      </c>
      <c r="O752" s="8" t="s">
        <v>5126</v>
      </c>
      <c r="P752" s="8" t="s">
        <v>5127</v>
      </c>
      <c r="Q752" s="13" t="s">
        <v>5128</v>
      </c>
      <c r="R752" s="8" t="s">
        <v>5129</v>
      </c>
      <c r="S752" s="3">
        <v>1392</v>
      </c>
      <c r="T752" s="3">
        <v>1</v>
      </c>
      <c r="U752" s="14" t="str">
        <f t="shared" ca="1" si="88"/>
        <v>commvault.com</v>
      </c>
      <c r="V752" s="15" t="str">
        <f t="shared" ca="1" si="89"/>
        <v>domains = domains.concat("commvault.com");</v>
      </c>
      <c r="W752">
        <f>VLOOKUP(C752,'Copy of Pivot Position'!A:C,3,FALSE)</f>
        <v>10</v>
      </c>
      <c r="X752">
        <f>IF(D752="","",COUNTIF($D$1:D751,D752))</f>
        <v>0</v>
      </c>
      <c r="Y752">
        <f>IF(F752="","",COUNTIF($F$1:F752,F752))</f>
        <v>1</v>
      </c>
      <c r="AA752" s="16">
        <f t="shared" si="85"/>
        <v>0.24199999999999999</v>
      </c>
      <c r="AB752" s="16"/>
    </row>
    <row r="753" spans="1:28" ht="16" x14ac:dyDescent="0.2">
      <c r="A753" s="8" t="s">
        <v>3919</v>
      </c>
      <c r="B753" s="8" t="s">
        <v>6957</v>
      </c>
      <c r="C753" s="8" t="s">
        <v>180</v>
      </c>
      <c r="D753" s="8" t="s">
        <v>6958</v>
      </c>
      <c r="E753" s="8" t="s">
        <v>6959</v>
      </c>
      <c r="F753" s="12" t="s">
        <v>6534</v>
      </c>
      <c r="G753" s="8" t="s">
        <v>70</v>
      </c>
      <c r="H753" s="3">
        <v>64</v>
      </c>
      <c r="I753" s="12" t="s">
        <v>6960</v>
      </c>
      <c r="J753" s="13" t="s">
        <v>6961</v>
      </c>
      <c r="K753" s="8" t="s">
        <v>50</v>
      </c>
      <c r="L753" s="8" t="s">
        <v>51</v>
      </c>
      <c r="M753" s="8" t="s">
        <v>52</v>
      </c>
      <c r="N753" s="8" t="s">
        <v>6962</v>
      </c>
      <c r="O753" s="8" t="s">
        <v>54</v>
      </c>
      <c r="P753" s="8" t="s">
        <v>6963</v>
      </c>
      <c r="Q753" s="13" t="s">
        <v>75</v>
      </c>
      <c r="R753" s="8" t="s">
        <v>6964</v>
      </c>
      <c r="S753" s="3">
        <v>1582</v>
      </c>
      <c r="T753" s="3">
        <v>1</v>
      </c>
      <c r="U753" s="14" t="str">
        <f t="shared" ca="1" si="88"/>
        <v>commvault.com</v>
      </c>
      <c r="V753" s="15" t="str">
        <f t="shared" ca="1" si="89"/>
        <v>domains = domains.concat("commvault.com");</v>
      </c>
      <c r="W753">
        <f>VLOOKUP(C753,'Copy of Pivot Position'!A:C,3,FALSE)</f>
        <v>10</v>
      </c>
      <c r="X753">
        <f>IF(D753="","",COUNTIF($D$1:D752,D753))</f>
        <v>0</v>
      </c>
      <c r="Y753">
        <f>IF(F753="","",COUNTIF($F$1:F753,F753))</f>
        <v>1</v>
      </c>
      <c r="AA753" s="16">
        <f t="shared" si="85"/>
        <v>0.24199999999999999</v>
      </c>
      <c r="AB753" s="16"/>
    </row>
    <row r="754" spans="1:28" ht="16" x14ac:dyDescent="0.2">
      <c r="A754" s="8" t="s">
        <v>454</v>
      </c>
      <c r="B754" s="8" t="s">
        <v>10156</v>
      </c>
      <c r="C754" s="8" t="s">
        <v>42</v>
      </c>
      <c r="D754" s="8" t="s">
        <v>10157</v>
      </c>
      <c r="E754" s="8" t="s">
        <v>10158</v>
      </c>
      <c r="F754" s="12" t="s">
        <v>9572</v>
      </c>
      <c r="G754" s="8" t="s">
        <v>46</v>
      </c>
      <c r="H754" s="3">
        <v>64</v>
      </c>
      <c r="I754" s="12" t="s">
        <v>10159</v>
      </c>
      <c r="J754" s="13" t="s">
        <v>714</v>
      </c>
      <c r="K754" s="8" t="s">
        <v>50</v>
      </c>
      <c r="L754" s="8" t="s">
        <v>51</v>
      </c>
      <c r="M754" s="8" t="s">
        <v>411</v>
      </c>
      <c r="N754" s="8" t="s">
        <v>412</v>
      </c>
      <c r="O754" s="8" t="s">
        <v>222</v>
      </c>
      <c r="P754" s="8" t="s">
        <v>10160</v>
      </c>
      <c r="Q754" s="8" t="s">
        <v>10161</v>
      </c>
      <c r="R754" s="8" t="s">
        <v>10162</v>
      </c>
      <c r="S754" s="3">
        <v>2491</v>
      </c>
      <c r="T754" s="3">
        <v>1</v>
      </c>
      <c r="U754" s="14" t="str">
        <f t="shared" ca="1" si="88"/>
        <v>commvault.com</v>
      </c>
      <c r="V754" s="15" t="str">
        <f t="shared" ca="1" si="89"/>
        <v>domains = domains.concat("commvault.com");</v>
      </c>
      <c r="W754">
        <f>VLOOKUP(C754,'Copy of Pivot Position'!A:C,3,FALSE)</f>
        <v>10</v>
      </c>
      <c r="X754">
        <f>IF(D754="","",COUNTIF($D$1:D753,D754))</f>
        <v>0</v>
      </c>
      <c r="Y754">
        <f>IF(F754="","",COUNTIF($F$1:F754,F754))</f>
        <v>1</v>
      </c>
      <c r="AA754" s="16">
        <f t="shared" si="85"/>
        <v>0.24199999999999999</v>
      </c>
      <c r="AB754" s="16"/>
    </row>
    <row r="755" spans="1:28" ht="16" x14ac:dyDescent="0.2">
      <c r="A755" s="8" t="s">
        <v>419</v>
      </c>
      <c r="B755" s="8" t="s">
        <v>420</v>
      </c>
      <c r="C755" s="8" t="s">
        <v>421</v>
      </c>
      <c r="D755" s="8" t="s">
        <v>7088</v>
      </c>
      <c r="E755" s="8" t="s">
        <v>423</v>
      </c>
      <c r="F755" s="12" t="s">
        <v>424</v>
      </c>
      <c r="G755" s="8" t="s">
        <v>425</v>
      </c>
      <c r="H755" s="3">
        <v>2831</v>
      </c>
      <c r="I755" s="12" t="s">
        <v>426</v>
      </c>
      <c r="J755" s="13" t="s">
        <v>7089</v>
      </c>
      <c r="K755" s="8" t="s">
        <v>50</v>
      </c>
      <c r="L755" s="8" t="s">
        <v>120</v>
      </c>
      <c r="M755" s="8" t="s">
        <v>222</v>
      </c>
      <c r="N755" s="8" t="s">
        <v>222</v>
      </c>
      <c r="O755" s="8" t="s">
        <v>222</v>
      </c>
      <c r="P755" s="8" t="s">
        <v>222</v>
      </c>
      <c r="Q755" s="8" t="s">
        <v>222</v>
      </c>
      <c r="R755" s="8" t="s">
        <v>222</v>
      </c>
      <c r="S755" s="3">
        <v>1612</v>
      </c>
      <c r="T755" s="3">
        <v>1</v>
      </c>
      <c r="U755" s="14" t="str">
        <f t="shared" ca="1" si="88"/>
        <v>commvault.com</v>
      </c>
      <c r="V755" s="15" t="str">
        <f t="shared" ca="1" si="89"/>
        <v>domains = domains.concat("commvault.com");</v>
      </c>
      <c r="W755">
        <f>VLOOKUP(C755,'Copy of Pivot Position'!A:C,3,FALSE)</f>
        <v>9</v>
      </c>
      <c r="X755">
        <f>IF(D755="","",COUNTIF($D$1:D754,D755))</f>
        <v>0</v>
      </c>
      <c r="Y755">
        <f>IF(F755="","",COUNTIF($F$1:F755,F755))</f>
        <v>2</v>
      </c>
      <c r="Z755" s="3">
        <v>0</v>
      </c>
      <c r="AA755" s="16">
        <f t="shared" si="85"/>
        <v>0.24</v>
      </c>
      <c r="AB755" s="16"/>
    </row>
    <row r="756" spans="1:28" ht="16" x14ac:dyDescent="0.2">
      <c r="A756" s="8" t="s">
        <v>2395</v>
      </c>
      <c r="B756" s="8" t="s">
        <v>6612</v>
      </c>
      <c r="C756" s="8" t="s">
        <v>42</v>
      </c>
      <c r="D756" s="8" t="s">
        <v>6613</v>
      </c>
      <c r="E756" s="8" t="s">
        <v>6614</v>
      </c>
      <c r="F756" s="12" t="s">
        <v>6204</v>
      </c>
      <c r="G756" s="8" t="s">
        <v>46</v>
      </c>
      <c r="H756" s="3">
        <v>63</v>
      </c>
      <c r="I756" s="12" t="s">
        <v>6615</v>
      </c>
      <c r="J756" s="13" t="s">
        <v>6616</v>
      </c>
      <c r="K756" s="8" t="s">
        <v>50</v>
      </c>
      <c r="L756" s="8" t="s">
        <v>51</v>
      </c>
      <c r="M756" s="8" t="s">
        <v>52</v>
      </c>
      <c r="N756" s="8" t="s">
        <v>60</v>
      </c>
      <c r="O756" s="8" t="s">
        <v>54</v>
      </c>
      <c r="P756" s="8" t="s">
        <v>6617</v>
      </c>
      <c r="Q756" s="13" t="s">
        <v>331</v>
      </c>
      <c r="R756" s="8" t="s">
        <v>6618</v>
      </c>
      <c r="S756" s="3">
        <v>1544</v>
      </c>
      <c r="T756" s="3">
        <v>1</v>
      </c>
      <c r="U756" s="14" t="str">
        <f t="shared" ca="1" si="88"/>
        <v>commvault.com</v>
      </c>
      <c r="V756" s="15" t="str">
        <f t="shared" ca="1" si="89"/>
        <v>domains = domains.concat("commvault.com");</v>
      </c>
      <c r="W756">
        <f>VLOOKUP(C756,'Copy of Pivot Position'!A:C,3,FALSE)</f>
        <v>10</v>
      </c>
      <c r="X756">
        <f>IF(D756="","",COUNTIF($D$1:D755,D756))</f>
        <v>0</v>
      </c>
      <c r="Y756">
        <f>IF(F756="","",COUNTIF($F$1:F756,F756))</f>
        <v>1</v>
      </c>
      <c r="AA756" s="16">
        <f t="shared" si="85"/>
        <v>0.24</v>
      </c>
      <c r="AB756" s="16"/>
    </row>
    <row r="757" spans="1:28" ht="16" x14ac:dyDescent="0.2">
      <c r="A757" s="8" t="s">
        <v>4327</v>
      </c>
      <c r="B757" s="8" t="s">
        <v>10427</v>
      </c>
      <c r="C757" s="8" t="s">
        <v>42</v>
      </c>
      <c r="D757" s="8" t="s">
        <v>10428</v>
      </c>
      <c r="E757" s="8" t="s">
        <v>10429</v>
      </c>
      <c r="F757" s="12" t="s">
        <v>9954</v>
      </c>
      <c r="G757" s="8" t="s">
        <v>326</v>
      </c>
      <c r="H757" s="3">
        <v>2860</v>
      </c>
      <c r="I757" s="12" t="s">
        <v>10430</v>
      </c>
      <c r="J757" s="13" t="s">
        <v>10431</v>
      </c>
      <c r="K757" s="8" t="s">
        <v>50</v>
      </c>
      <c r="L757" s="8" t="s">
        <v>120</v>
      </c>
      <c r="M757" s="8" t="s">
        <v>52</v>
      </c>
      <c r="N757" s="8" t="s">
        <v>1543</v>
      </c>
      <c r="O757" s="8" t="s">
        <v>54</v>
      </c>
      <c r="P757" s="8" t="s">
        <v>10432</v>
      </c>
      <c r="Q757" s="13" t="s">
        <v>10433</v>
      </c>
      <c r="R757" s="8" t="s">
        <v>10434</v>
      </c>
      <c r="S757" s="3">
        <v>2560</v>
      </c>
      <c r="T757" s="3">
        <v>1</v>
      </c>
      <c r="U757" s="14" t="str">
        <f t="shared" ca="1" si="88"/>
        <v>commvault.com</v>
      </c>
      <c r="V757" s="15" t="str">
        <f t="shared" ca="1" si="89"/>
        <v>domains = domains.concat("commvault.com");</v>
      </c>
      <c r="W757">
        <f>VLOOKUP(C757,'Copy of Pivot Position'!A:C,3,FALSE)</f>
        <v>10</v>
      </c>
      <c r="X757">
        <f>IF(D757="","",COUNTIF($D$1:D756,D757))</f>
        <v>0</v>
      </c>
      <c r="Y757">
        <f>IF(F757="","",COUNTIF($F$1:F757,F757))</f>
        <v>1</v>
      </c>
      <c r="AA757" s="16">
        <f t="shared" si="85"/>
        <v>0.24</v>
      </c>
      <c r="AB757" s="16"/>
    </row>
    <row r="758" spans="1:28" ht="16" x14ac:dyDescent="0.2">
      <c r="A758" s="8" t="s">
        <v>1070</v>
      </c>
      <c r="B758" s="8" t="s">
        <v>1071</v>
      </c>
      <c r="C758" s="8" t="s">
        <v>1072</v>
      </c>
      <c r="D758" s="8" t="s">
        <v>1073</v>
      </c>
      <c r="E758" s="8" t="s">
        <v>1074</v>
      </c>
      <c r="F758" s="12" t="s">
        <v>1028</v>
      </c>
      <c r="G758" s="8" t="s">
        <v>1076</v>
      </c>
      <c r="H758" s="3">
        <v>2904</v>
      </c>
      <c r="I758" s="12" t="s">
        <v>1077</v>
      </c>
      <c r="J758" s="13" t="s">
        <v>1078</v>
      </c>
      <c r="K758" s="8" t="s">
        <v>50</v>
      </c>
      <c r="L758" s="8" t="s">
        <v>120</v>
      </c>
      <c r="M758" s="8" t="s">
        <v>52</v>
      </c>
      <c r="N758" s="8" t="s">
        <v>1079</v>
      </c>
      <c r="O758" s="8" t="s">
        <v>97</v>
      </c>
      <c r="P758" s="8" t="s">
        <v>1080</v>
      </c>
      <c r="Q758" s="13" t="s">
        <v>1081</v>
      </c>
      <c r="R758" s="8" t="s">
        <v>1082</v>
      </c>
      <c r="S758" s="3">
        <v>1078</v>
      </c>
      <c r="T758" s="3">
        <v>1</v>
      </c>
      <c r="U758" s="14" t="str">
        <f t="shared" ca="1" si="88"/>
        <v>commvault.com</v>
      </c>
      <c r="V758" s="15" t="str">
        <f t="shared" ca="1" si="89"/>
        <v>domains = domains.concat("commvault.com");</v>
      </c>
      <c r="W758">
        <f>VLOOKUP(C758,'Copy of Pivot Position'!A:C,3,FALSE)</f>
        <v>10</v>
      </c>
      <c r="X758">
        <f>IF(D758="","",COUNTIF($D$1:D757,D758))</f>
        <v>0</v>
      </c>
      <c r="Y758">
        <f>IF(F758="","",COUNTIF($F$1:F758,F758))</f>
        <v>1</v>
      </c>
      <c r="AA758" s="16">
        <f t="shared" si="85"/>
        <v>0.23599999999999999</v>
      </c>
      <c r="AB758" s="16"/>
    </row>
    <row r="759" spans="1:28" ht="16" x14ac:dyDescent="0.2">
      <c r="A759" s="8" t="s">
        <v>8731</v>
      </c>
      <c r="B759" s="8" t="s">
        <v>8732</v>
      </c>
      <c r="C759" s="8" t="s">
        <v>42</v>
      </c>
      <c r="D759" s="8" t="s">
        <v>8733</v>
      </c>
      <c r="E759" s="8" t="s">
        <v>8734</v>
      </c>
      <c r="F759" s="12" t="s">
        <v>8263</v>
      </c>
      <c r="G759" s="8" t="s">
        <v>46</v>
      </c>
      <c r="H759" s="3">
        <v>2922</v>
      </c>
      <c r="I759" s="12" t="s">
        <v>8735</v>
      </c>
      <c r="J759" s="13" t="s">
        <v>8736</v>
      </c>
      <c r="K759" s="8" t="s">
        <v>50</v>
      </c>
      <c r="L759" s="8" t="s">
        <v>120</v>
      </c>
      <c r="M759" s="8" t="s">
        <v>52</v>
      </c>
      <c r="N759" s="8" t="s">
        <v>6584</v>
      </c>
      <c r="O759" s="8" t="s">
        <v>54</v>
      </c>
      <c r="P759" s="8" t="s">
        <v>8737</v>
      </c>
      <c r="Q759" s="13" t="s">
        <v>8738</v>
      </c>
      <c r="R759" s="8" t="s">
        <v>8739</v>
      </c>
      <c r="S759" s="3">
        <v>2233</v>
      </c>
      <c r="T759" s="3">
        <v>1</v>
      </c>
      <c r="U759" s="14" t="str">
        <f t="shared" ca="1" si="88"/>
        <v>commvault.com</v>
      </c>
      <c r="V759" s="15" t="str">
        <f t="shared" ca="1" si="89"/>
        <v>domains = domains.concat("commvault.com");</v>
      </c>
      <c r="W759">
        <f>VLOOKUP(C759,'Copy of Pivot Position'!A:C,3,FALSE)</f>
        <v>10</v>
      </c>
      <c r="X759">
        <f>IF(D759="","",COUNTIF($D$1:D758,D759))</f>
        <v>0</v>
      </c>
      <c r="Y759">
        <f>IF(F759="","",COUNTIF($F$1:F759,F759))</f>
        <v>1</v>
      </c>
      <c r="AA759" s="16">
        <f t="shared" si="85"/>
        <v>0.23399999999999999</v>
      </c>
      <c r="AB759" s="16"/>
    </row>
    <row r="760" spans="1:28" ht="16" x14ac:dyDescent="0.2">
      <c r="A760" s="8" t="s">
        <v>2927</v>
      </c>
      <c r="B760" s="8" t="s">
        <v>3830</v>
      </c>
      <c r="C760" s="8" t="s">
        <v>42</v>
      </c>
      <c r="D760" s="8" t="s">
        <v>10080</v>
      </c>
      <c r="E760" s="8" t="s">
        <v>10081</v>
      </c>
      <c r="F760" s="12" t="s">
        <v>9476</v>
      </c>
      <c r="G760" s="8" t="s">
        <v>49</v>
      </c>
      <c r="H760" s="3">
        <v>2908</v>
      </c>
      <c r="I760" s="12" t="s">
        <v>10083</v>
      </c>
      <c r="J760" s="13" t="s">
        <v>7633</v>
      </c>
      <c r="K760" s="8" t="s">
        <v>50</v>
      </c>
      <c r="L760" s="8" t="s">
        <v>120</v>
      </c>
      <c r="M760" s="8" t="s">
        <v>52</v>
      </c>
      <c r="N760" s="8" t="s">
        <v>5833</v>
      </c>
      <c r="O760" s="8" t="s">
        <v>781</v>
      </c>
      <c r="P760" s="8" t="s">
        <v>10084</v>
      </c>
      <c r="Q760" s="13" t="s">
        <v>5786</v>
      </c>
      <c r="R760" s="8" t="s">
        <v>10085</v>
      </c>
      <c r="S760" s="3">
        <v>2475</v>
      </c>
      <c r="T760" s="3">
        <v>1</v>
      </c>
      <c r="U760" s="14" t="str">
        <f t="shared" ca="1" si="88"/>
        <v>commvault.com</v>
      </c>
      <c r="V760" s="15" t="str">
        <f t="shared" ca="1" si="89"/>
        <v>domains = domains.concat("commvault.com");</v>
      </c>
      <c r="W760">
        <f>VLOOKUP(C760,'Copy of Pivot Position'!A:C,3,FALSE)</f>
        <v>10</v>
      </c>
      <c r="X760">
        <f>IF(D760="","",COUNTIF($D$1:D759,D760))</f>
        <v>0</v>
      </c>
      <c r="Y760">
        <f>IF(F760="","",COUNTIF($F$1:F760,F760))</f>
        <v>1</v>
      </c>
      <c r="AA760" s="16">
        <f t="shared" si="85"/>
        <v>0.23599999999999999</v>
      </c>
      <c r="AB760" s="16"/>
    </row>
    <row r="761" spans="1:28" ht="16" x14ac:dyDescent="0.2">
      <c r="A761" s="8" t="s">
        <v>362</v>
      </c>
      <c r="B761" s="8" t="s">
        <v>3778</v>
      </c>
      <c r="C761" s="8" t="s">
        <v>42</v>
      </c>
      <c r="D761" s="8" t="s">
        <v>5619</v>
      </c>
      <c r="E761" s="8" t="s">
        <v>5620</v>
      </c>
      <c r="F761" s="12" t="s">
        <v>5300</v>
      </c>
      <c r="G761" s="8" t="s">
        <v>49</v>
      </c>
      <c r="H761" s="3">
        <v>62</v>
      </c>
      <c r="I761" s="12" t="s">
        <v>5624</v>
      </c>
      <c r="J761" s="13" t="s">
        <v>5626</v>
      </c>
      <c r="K761" s="8" t="s">
        <v>50</v>
      </c>
      <c r="L761" s="8" t="s">
        <v>120</v>
      </c>
      <c r="M761" s="8" t="s">
        <v>483</v>
      </c>
      <c r="N761" s="8" t="s">
        <v>5628</v>
      </c>
      <c r="O761" s="8" t="s">
        <v>653</v>
      </c>
      <c r="P761" s="8" t="s">
        <v>5629</v>
      </c>
      <c r="Q761" s="8" t="s">
        <v>5630</v>
      </c>
      <c r="R761" s="8" t="s">
        <v>5631</v>
      </c>
      <c r="S761" s="3">
        <v>1453</v>
      </c>
      <c r="T761" s="3">
        <v>1</v>
      </c>
      <c r="U761" s="14" t="str">
        <f t="shared" ca="1" si="88"/>
        <v>commvault.com</v>
      </c>
      <c r="V761" s="15" t="str">
        <f t="shared" ca="1" si="89"/>
        <v>domains = domains.concat("commvault.com");</v>
      </c>
      <c r="W761">
        <f>VLOOKUP(C761,'Copy of Pivot Position'!A:C,3,FALSE)</f>
        <v>10</v>
      </c>
      <c r="X761">
        <f>IF(D761="","",COUNTIF($D$1:D760,D761))</f>
        <v>0</v>
      </c>
      <c r="Y761">
        <f>IF(F761="","",COUNTIF($F$1:F761,F761))</f>
        <v>1</v>
      </c>
      <c r="AA761" s="16">
        <f t="shared" si="85"/>
        <v>0.23199999999999998</v>
      </c>
      <c r="AB761" s="16"/>
    </row>
    <row r="762" spans="1:28" ht="16" x14ac:dyDescent="0.2">
      <c r="A762" s="8" t="s">
        <v>4314</v>
      </c>
      <c r="B762" s="8" t="s">
        <v>6892</v>
      </c>
      <c r="C762" s="8" t="s">
        <v>42</v>
      </c>
      <c r="D762" s="8" t="s">
        <v>6894</v>
      </c>
      <c r="E762" s="8" t="s">
        <v>6895</v>
      </c>
      <c r="F762" s="12" t="s">
        <v>6499</v>
      </c>
      <c r="G762" s="8" t="s">
        <v>1847</v>
      </c>
      <c r="H762" s="3">
        <v>62</v>
      </c>
      <c r="I762" s="12" t="s">
        <v>6898</v>
      </c>
      <c r="J762" s="13" t="s">
        <v>6899</v>
      </c>
      <c r="K762" s="8" t="s">
        <v>50</v>
      </c>
      <c r="L762" s="8" t="s">
        <v>120</v>
      </c>
      <c r="M762" s="8" t="s">
        <v>6900</v>
      </c>
      <c r="N762" s="8" t="s">
        <v>6901</v>
      </c>
      <c r="O762" s="8" t="s">
        <v>222</v>
      </c>
      <c r="P762" s="8" t="s">
        <v>6902</v>
      </c>
      <c r="Q762" s="13" t="s">
        <v>6903</v>
      </c>
      <c r="R762" s="8" t="s">
        <v>6904</v>
      </c>
      <c r="S762" s="3">
        <v>1576</v>
      </c>
      <c r="T762" s="3">
        <v>1</v>
      </c>
      <c r="U762" s="14" t="str">
        <f t="shared" ca="1" si="88"/>
        <v>commvault.com</v>
      </c>
      <c r="V762" s="15" t="str">
        <f t="shared" ca="1" si="89"/>
        <v>domains = domains.concat("commvault.com");</v>
      </c>
      <c r="W762">
        <f>VLOOKUP(C762,'Copy of Pivot Position'!A:C,3,FALSE)</f>
        <v>10</v>
      </c>
      <c r="X762">
        <f>IF(D762="","",COUNTIF($D$1:D761,D762))</f>
        <v>0</v>
      </c>
      <c r="Y762">
        <f>IF(F762="","",COUNTIF($F$1:F762,F762))</f>
        <v>1</v>
      </c>
      <c r="AA762" s="16">
        <f t="shared" si="85"/>
        <v>0.23199999999999998</v>
      </c>
      <c r="AB762" s="16"/>
    </row>
    <row r="763" spans="1:28" ht="16" x14ac:dyDescent="0.2">
      <c r="A763" s="8" t="s">
        <v>4314</v>
      </c>
      <c r="B763" s="8" t="s">
        <v>6892</v>
      </c>
      <c r="C763" s="8" t="s">
        <v>42</v>
      </c>
      <c r="D763" s="8" t="s">
        <v>8359</v>
      </c>
      <c r="E763" s="8" t="s">
        <v>6895</v>
      </c>
      <c r="F763" s="12" t="s">
        <v>6499</v>
      </c>
      <c r="G763" s="8" t="s">
        <v>1847</v>
      </c>
      <c r="H763" s="3">
        <v>62</v>
      </c>
      <c r="I763" s="12" t="s">
        <v>6898</v>
      </c>
      <c r="J763" s="13" t="s">
        <v>8361</v>
      </c>
      <c r="K763" s="8" t="s">
        <v>50</v>
      </c>
      <c r="L763" s="8" t="s">
        <v>120</v>
      </c>
      <c r="M763" s="8" t="s">
        <v>6900</v>
      </c>
      <c r="N763" s="8" t="s">
        <v>6901</v>
      </c>
      <c r="O763" s="8" t="s">
        <v>222</v>
      </c>
      <c r="P763" s="8" t="s">
        <v>6902</v>
      </c>
      <c r="Q763" s="13" t="s">
        <v>6903</v>
      </c>
      <c r="R763" s="8" t="s">
        <v>6904</v>
      </c>
      <c r="S763" s="3">
        <v>2177</v>
      </c>
      <c r="T763" s="3">
        <v>1</v>
      </c>
      <c r="U763" s="14" t="str">
        <f t="shared" ca="1" si="88"/>
        <v>commvault.com</v>
      </c>
      <c r="V763" s="15" t="str">
        <f t="shared" ca="1" si="89"/>
        <v>domains = domains.concat("commvault.com");</v>
      </c>
      <c r="W763">
        <f>VLOOKUP(C763,'Copy of Pivot Position'!A:C,3,FALSE)</f>
        <v>10</v>
      </c>
      <c r="X763">
        <f>IF(D763="","",COUNTIF($D$1:D762,D763))</f>
        <v>0</v>
      </c>
      <c r="Y763">
        <f>IF(F763="","",COUNTIF($F$1:F763,F763))</f>
        <v>2</v>
      </c>
      <c r="Z763" s="3">
        <v>0</v>
      </c>
      <c r="AA763" s="16">
        <f t="shared" si="85"/>
        <v>0.23199999999999998</v>
      </c>
      <c r="AB763" s="16"/>
    </row>
    <row r="764" spans="1:28" ht="16" x14ac:dyDescent="0.2">
      <c r="A764" s="8" t="s">
        <v>9661</v>
      </c>
      <c r="B764" s="8" t="s">
        <v>9662</v>
      </c>
      <c r="C764" s="8" t="s">
        <v>42</v>
      </c>
      <c r="D764" s="8" t="s">
        <v>9663</v>
      </c>
      <c r="E764" s="8" t="s">
        <v>9664</v>
      </c>
      <c r="F764" s="12" t="s">
        <v>8979</v>
      </c>
      <c r="G764" s="8" t="s">
        <v>46</v>
      </c>
      <c r="H764" s="3">
        <v>62</v>
      </c>
      <c r="I764" s="12" t="s">
        <v>9665</v>
      </c>
      <c r="J764" s="13" t="s">
        <v>9666</v>
      </c>
      <c r="K764" s="8" t="s">
        <v>50</v>
      </c>
      <c r="L764" s="8" t="s">
        <v>51</v>
      </c>
      <c r="M764" s="8" t="s">
        <v>52</v>
      </c>
      <c r="N764" s="8" t="s">
        <v>3005</v>
      </c>
      <c r="O764" s="8" t="s">
        <v>54</v>
      </c>
      <c r="P764" s="8" t="s">
        <v>9667</v>
      </c>
      <c r="Q764" s="13" t="s">
        <v>3007</v>
      </c>
      <c r="R764" s="8" t="s">
        <v>9668</v>
      </c>
      <c r="S764" s="3">
        <v>2385</v>
      </c>
      <c r="T764" s="3">
        <v>1</v>
      </c>
      <c r="U764" s="14" t="str">
        <f t="shared" ca="1" si="88"/>
        <v>commvault.com</v>
      </c>
      <c r="V764" s="15" t="str">
        <f t="shared" ca="1" si="89"/>
        <v>domains = domains.concat("commvault.com");</v>
      </c>
      <c r="W764">
        <f>VLOOKUP(C764,'Copy of Pivot Position'!A:C,3,FALSE)</f>
        <v>10</v>
      </c>
      <c r="X764">
        <f>IF(D764="","",COUNTIF($D$1:D763,D764))</f>
        <v>0</v>
      </c>
      <c r="Y764">
        <f>IF(F764="","",COUNTIF($F$1:F764,F764))</f>
        <v>1</v>
      </c>
      <c r="AA764" s="16">
        <f t="shared" si="85"/>
        <v>0.23199999999999998</v>
      </c>
      <c r="AB764" s="16"/>
    </row>
    <row r="765" spans="1:28" ht="16" x14ac:dyDescent="0.2">
      <c r="A765" s="8" t="s">
        <v>9710</v>
      </c>
      <c r="B765" s="8" t="s">
        <v>9711</v>
      </c>
      <c r="C765" s="8" t="s">
        <v>42</v>
      </c>
      <c r="D765" s="8" t="s">
        <v>9712</v>
      </c>
      <c r="E765" s="8" t="s">
        <v>9713</v>
      </c>
      <c r="F765" s="12" t="s">
        <v>9032</v>
      </c>
      <c r="G765" s="8" t="s">
        <v>8716</v>
      </c>
      <c r="H765" s="3">
        <v>62</v>
      </c>
      <c r="I765" s="12" t="s">
        <v>9720</v>
      </c>
      <c r="J765" s="13" t="s">
        <v>9721</v>
      </c>
      <c r="K765" s="8" t="s">
        <v>50</v>
      </c>
      <c r="L765" s="8" t="s">
        <v>120</v>
      </c>
      <c r="M765" s="8" t="s">
        <v>52</v>
      </c>
      <c r="N765" s="8" t="s">
        <v>626</v>
      </c>
      <c r="O765" s="8" t="s">
        <v>195</v>
      </c>
      <c r="P765" s="8" t="s">
        <v>9722</v>
      </c>
      <c r="Q765" s="13" t="s">
        <v>9724</v>
      </c>
      <c r="R765" s="8" t="s">
        <v>9725</v>
      </c>
      <c r="S765" s="3">
        <v>2391</v>
      </c>
      <c r="T765" s="3">
        <v>1</v>
      </c>
      <c r="U765" s="14" t="str">
        <f t="shared" ca="1" si="88"/>
        <v>commvault.com</v>
      </c>
      <c r="V765" s="15" t="str">
        <f t="shared" ca="1" si="89"/>
        <v>domains = domains.concat("commvault.com");</v>
      </c>
      <c r="W765">
        <f>VLOOKUP(C765,'Copy of Pivot Position'!A:C,3,FALSE)</f>
        <v>10</v>
      </c>
      <c r="X765">
        <f>IF(D765="","",COUNTIF($D$1:D764,D765))</f>
        <v>0</v>
      </c>
      <c r="Y765">
        <f>IF(F765="","",COUNTIF($F$1:F765,F765))</f>
        <v>1</v>
      </c>
      <c r="AA765" s="16">
        <f t="shared" si="85"/>
        <v>0.23199999999999998</v>
      </c>
      <c r="AB765" s="16"/>
    </row>
    <row r="766" spans="1:28" ht="16" x14ac:dyDescent="0.2">
      <c r="A766" s="8" t="s">
        <v>607</v>
      </c>
      <c r="B766" s="8" t="s">
        <v>608</v>
      </c>
      <c r="C766" s="8" t="s">
        <v>32</v>
      </c>
      <c r="D766" s="8" t="s">
        <v>610</v>
      </c>
      <c r="E766" s="8" t="s">
        <v>611</v>
      </c>
      <c r="F766" s="12" t="s">
        <v>612</v>
      </c>
      <c r="G766" s="8" t="s">
        <v>70</v>
      </c>
      <c r="H766" s="3">
        <v>61</v>
      </c>
      <c r="I766" s="12" t="s">
        <v>613</v>
      </c>
      <c r="J766" s="13" t="s">
        <v>614</v>
      </c>
      <c r="K766" s="8" t="s">
        <v>50</v>
      </c>
      <c r="L766" s="8" t="s">
        <v>120</v>
      </c>
      <c r="M766" s="8" t="s">
        <v>52</v>
      </c>
      <c r="N766" s="8" t="s">
        <v>615</v>
      </c>
      <c r="O766" s="8" t="s">
        <v>54</v>
      </c>
      <c r="P766" s="8" t="s">
        <v>616</v>
      </c>
      <c r="Q766" s="13" t="s">
        <v>617</v>
      </c>
      <c r="R766" s="8" t="s">
        <v>618</v>
      </c>
      <c r="S766" s="3">
        <v>1048</v>
      </c>
      <c r="T766" s="3">
        <v>1</v>
      </c>
      <c r="U766" s="14" t="str">
        <f t="shared" ca="1" si="88"/>
        <v>commvault.com</v>
      </c>
      <c r="V766" s="15" t="str">
        <f t="shared" ca="1" si="89"/>
        <v>domains = domains.concat("commvault.com");</v>
      </c>
      <c r="W766">
        <f>VLOOKUP(C766,'Copy of Pivot Position'!A:C,3,FALSE)</f>
        <v>10</v>
      </c>
      <c r="X766">
        <f>IF(D766="","",COUNTIF($D$1:D765,D766))</f>
        <v>0</v>
      </c>
      <c r="Y766">
        <f>IF(F766="","",COUNTIF($F$1:F766,F766))</f>
        <v>1</v>
      </c>
      <c r="AA766" s="16">
        <f t="shared" si="85"/>
        <v>0.23199999999999998</v>
      </c>
      <c r="AB766" s="16"/>
    </row>
    <row r="767" spans="1:28" ht="16" x14ac:dyDescent="0.2">
      <c r="A767" s="8" t="s">
        <v>10015</v>
      </c>
      <c r="B767" s="8" t="s">
        <v>10016</v>
      </c>
      <c r="C767" s="8" t="s">
        <v>42</v>
      </c>
      <c r="D767" s="8" t="s">
        <v>10017</v>
      </c>
      <c r="E767" s="8" t="s">
        <v>6238</v>
      </c>
      <c r="F767" s="12" t="s">
        <v>5820</v>
      </c>
      <c r="G767" s="8" t="s">
        <v>49</v>
      </c>
      <c r="H767" s="3">
        <v>2956</v>
      </c>
      <c r="I767" s="12" t="s">
        <v>10019</v>
      </c>
      <c r="J767" s="13" t="s">
        <v>10020</v>
      </c>
      <c r="K767" s="8" t="s">
        <v>50</v>
      </c>
      <c r="L767" s="8" t="s">
        <v>120</v>
      </c>
      <c r="M767" s="8" t="s">
        <v>52</v>
      </c>
      <c r="N767" s="8" t="s">
        <v>757</v>
      </c>
      <c r="O767" s="8" t="s">
        <v>195</v>
      </c>
      <c r="P767" s="8" t="s">
        <v>6242</v>
      </c>
      <c r="Q767" s="13" t="s">
        <v>759</v>
      </c>
      <c r="R767" s="8" t="s">
        <v>6243</v>
      </c>
      <c r="S767" s="3">
        <v>2457</v>
      </c>
      <c r="T767" s="3">
        <v>1</v>
      </c>
      <c r="U767" s="14" t="str">
        <f t="shared" ca="1" si="88"/>
        <v>commvault.com</v>
      </c>
      <c r="V767" s="15" t="str">
        <f t="shared" ca="1" si="89"/>
        <v>domains = domains.concat("commvault.com");</v>
      </c>
      <c r="W767">
        <f>VLOOKUP(C767,'Copy of Pivot Position'!A:C,3,FALSE)</f>
        <v>10</v>
      </c>
      <c r="X767">
        <f>IF(D767="","",COUNTIF($D$1:D766,D767))</f>
        <v>0</v>
      </c>
      <c r="Y767">
        <f>IF(F767="","",COUNTIF($F$1:F767,F767))</f>
        <v>1</v>
      </c>
      <c r="AA767" s="16">
        <f t="shared" si="85"/>
        <v>0.22999999999999998</v>
      </c>
      <c r="AB767" s="16"/>
    </row>
    <row r="768" spans="1:28" ht="16" x14ac:dyDescent="0.2">
      <c r="A768" s="8" t="s">
        <v>2384</v>
      </c>
      <c r="B768" s="8" t="s">
        <v>2385</v>
      </c>
      <c r="C768" s="8" t="s">
        <v>42</v>
      </c>
      <c r="D768" s="8" t="s">
        <v>2386</v>
      </c>
      <c r="E768" s="8" t="s">
        <v>2387</v>
      </c>
      <c r="F768" s="12" t="s">
        <v>2167</v>
      </c>
      <c r="G768" s="8" t="s">
        <v>49</v>
      </c>
      <c r="H768" s="3">
        <v>2952</v>
      </c>
      <c r="I768" s="12" t="s">
        <v>2389</v>
      </c>
      <c r="J768" s="13" t="s">
        <v>2390</v>
      </c>
      <c r="K768" s="8" t="s">
        <v>50</v>
      </c>
      <c r="L768" s="8" t="s">
        <v>51</v>
      </c>
      <c r="M768" s="8" t="s">
        <v>52</v>
      </c>
      <c r="N768" s="8" t="s">
        <v>2391</v>
      </c>
      <c r="O768" s="8" t="s">
        <v>1970</v>
      </c>
      <c r="P768" s="8" t="s">
        <v>2392</v>
      </c>
      <c r="Q768" s="13" t="s">
        <v>2393</v>
      </c>
      <c r="R768" s="8" t="s">
        <v>2394</v>
      </c>
      <c r="S768" s="3">
        <v>1170</v>
      </c>
      <c r="T768" s="3">
        <v>1</v>
      </c>
      <c r="U768" s="14" t="str">
        <f t="shared" ca="1" si="88"/>
        <v>commvault.com</v>
      </c>
      <c r="V768" s="15" t="str">
        <f t="shared" ca="1" si="89"/>
        <v>domains = domains.concat("commvault.com");</v>
      </c>
      <c r="W768">
        <f>VLOOKUP(C768,'Copy of Pivot Position'!A:C,3,FALSE)</f>
        <v>10</v>
      </c>
      <c r="X768">
        <f>IF(D768="","",COUNTIF($D$1:D767,D768))</f>
        <v>0</v>
      </c>
      <c r="Y768">
        <f>IF(F768="","",COUNTIF($F$1:F768,F768))</f>
        <v>1</v>
      </c>
      <c r="AA768" s="16">
        <f t="shared" si="85"/>
        <v>0.23199999999999998</v>
      </c>
      <c r="AB768" s="16"/>
    </row>
    <row r="769" spans="1:28" ht="16" x14ac:dyDescent="0.2">
      <c r="A769" s="8" t="s">
        <v>709</v>
      </c>
      <c r="B769" s="8" t="s">
        <v>996</v>
      </c>
      <c r="C769" s="8" t="s">
        <v>42</v>
      </c>
      <c r="D769" s="8" t="s">
        <v>3322</v>
      </c>
      <c r="E769" s="8" t="s">
        <v>3323</v>
      </c>
      <c r="F769" s="12" t="s">
        <v>3088</v>
      </c>
      <c r="G769" s="8" t="s">
        <v>49</v>
      </c>
      <c r="H769" s="3">
        <v>3005</v>
      </c>
      <c r="I769" s="12" t="s">
        <v>3325</v>
      </c>
      <c r="J769" s="13" t="s">
        <v>3326</v>
      </c>
      <c r="K769" s="8" t="s">
        <v>50</v>
      </c>
      <c r="L769" s="8" t="s">
        <v>51</v>
      </c>
      <c r="M769" s="8" t="s">
        <v>52</v>
      </c>
      <c r="N769" s="8" t="s">
        <v>3327</v>
      </c>
      <c r="O769" s="8" t="s">
        <v>311</v>
      </c>
      <c r="P769" s="8" t="s">
        <v>3328</v>
      </c>
      <c r="Q769" s="13" t="s">
        <v>314</v>
      </c>
      <c r="R769" s="8" t="s">
        <v>3329</v>
      </c>
      <c r="S769" s="3">
        <v>1243</v>
      </c>
      <c r="T769" s="3">
        <v>1</v>
      </c>
      <c r="U769" s="14" t="str">
        <f t="shared" ca="1" si="88"/>
        <v>commvault.com</v>
      </c>
      <c r="V769" s="15" t="str">
        <f t="shared" ca="1" si="89"/>
        <v>domains = domains.concat("commvault.com");</v>
      </c>
      <c r="W769">
        <f>VLOOKUP(C769,'Copy of Pivot Position'!A:C,3,FALSE)</f>
        <v>10</v>
      </c>
      <c r="X769">
        <f>IF(D769="","",COUNTIF($D$1:D768,D769))</f>
        <v>0</v>
      </c>
      <c r="Y769">
        <f>IF(F769="","",COUNTIF($F$1:F769,F769))</f>
        <v>1</v>
      </c>
      <c r="AA769" s="16">
        <f t="shared" si="85"/>
        <v>0.22599999999999998</v>
      </c>
      <c r="AB769" s="16"/>
    </row>
    <row r="770" spans="1:28" ht="16" x14ac:dyDescent="0.2">
      <c r="A770" s="8" t="s">
        <v>1157</v>
      </c>
      <c r="B770" s="8" t="s">
        <v>1159</v>
      </c>
      <c r="C770" s="8" t="s">
        <v>42</v>
      </c>
      <c r="D770" s="8" t="s">
        <v>1160</v>
      </c>
      <c r="E770" s="8" t="s">
        <v>1161</v>
      </c>
      <c r="F770" s="12" t="s">
        <v>1111</v>
      </c>
      <c r="G770" s="8" t="s">
        <v>70</v>
      </c>
      <c r="H770" s="3">
        <v>58</v>
      </c>
      <c r="I770" s="12" t="s">
        <v>1165</v>
      </c>
      <c r="J770" s="13" t="s">
        <v>1166</v>
      </c>
      <c r="K770" s="8" t="s">
        <v>50</v>
      </c>
      <c r="L770" s="8" t="s">
        <v>120</v>
      </c>
      <c r="M770" s="8" t="s">
        <v>52</v>
      </c>
      <c r="N770" s="8" t="s">
        <v>1170</v>
      </c>
      <c r="O770" s="8" t="s">
        <v>781</v>
      </c>
      <c r="P770" s="8" t="s">
        <v>1171</v>
      </c>
      <c r="Q770" s="13" t="s">
        <v>1173</v>
      </c>
      <c r="R770" s="8" t="s">
        <v>1174</v>
      </c>
      <c r="S770" s="3">
        <v>1083</v>
      </c>
      <c r="T770" s="3">
        <v>1</v>
      </c>
      <c r="U770" s="14" t="str">
        <f t="shared" ca="1" si="88"/>
        <v>commvault.com</v>
      </c>
      <c r="V770" s="15" t="str">
        <f t="shared" ca="1" si="89"/>
        <v>domains = domains.concat("commvault.com");</v>
      </c>
      <c r="W770">
        <f>VLOOKUP(C770,'Copy of Pivot Position'!A:C,3,FALSE)</f>
        <v>10</v>
      </c>
      <c r="X770">
        <f>IF(D770="","",COUNTIF($D$1:D769,D770))</f>
        <v>0</v>
      </c>
      <c r="Y770">
        <f>IF(F770="","",COUNTIF($F$1:F770,F770))</f>
        <v>1</v>
      </c>
      <c r="AA770" s="16">
        <f t="shared" ref="AA770:AA833" si="90">(0.5-ABS(1-PERCENTRANK(H:H,H770)-0.5))*2</f>
        <v>0.22399999999999998</v>
      </c>
      <c r="AB770" s="16"/>
    </row>
    <row r="771" spans="1:28" ht="16" x14ac:dyDescent="0.2">
      <c r="A771" s="8" t="s">
        <v>2045</v>
      </c>
      <c r="B771" s="8" t="s">
        <v>2046</v>
      </c>
      <c r="C771" s="8" t="s">
        <v>180</v>
      </c>
      <c r="D771" s="8" t="s">
        <v>2048</v>
      </c>
      <c r="E771" s="8" t="s">
        <v>2050</v>
      </c>
      <c r="F771" s="12" t="s">
        <v>1885</v>
      </c>
      <c r="G771" s="8" t="s">
        <v>70</v>
      </c>
      <c r="H771" s="3">
        <v>58</v>
      </c>
      <c r="I771" s="12" t="s">
        <v>2053</v>
      </c>
      <c r="J771" s="13" t="s">
        <v>2054</v>
      </c>
      <c r="K771" s="8" t="s">
        <v>50</v>
      </c>
      <c r="L771" s="8" t="s">
        <v>120</v>
      </c>
      <c r="M771" s="8" t="s">
        <v>52</v>
      </c>
      <c r="N771" s="8" t="s">
        <v>1543</v>
      </c>
      <c r="O771" s="8" t="s">
        <v>54</v>
      </c>
      <c r="P771" s="8" t="s">
        <v>2057</v>
      </c>
      <c r="Q771" s="8" t="s">
        <v>222</v>
      </c>
      <c r="R771" s="8" t="s">
        <v>222</v>
      </c>
      <c r="S771" s="3">
        <v>1147</v>
      </c>
      <c r="T771" s="3">
        <v>1</v>
      </c>
      <c r="U771" s="14" t="str">
        <f t="shared" ca="1" si="88"/>
        <v>commvault.com</v>
      </c>
      <c r="V771" s="15" t="str">
        <f t="shared" ca="1" si="89"/>
        <v>domains = domains.concat("commvault.com");</v>
      </c>
      <c r="W771">
        <f>VLOOKUP(C771,'Copy of Pivot Position'!A:C,3,FALSE)</f>
        <v>10</v>
      </c>
      <c r="X771">
        <f>IF(D771="","",COUNTIF($D$1:D770,D771))</f>
        <v>0</v>
      </c>
      <c r="Y771">
        <f>IF(F771="","",COUNTIF($F$1:F771,F771))</f>
        <v>1</v>
      </c>
      <c r="AA771" s="16">
        <f t="shared" si="90"/>
        <v>0.22399999999999998</v>
      </c>
      <c r="AB771" s="16"/>
    </row>
    <row r="772" spans="1:28" ht="16" x14ac:dyDescent="0.2">
      <c r="A772" s="8" t="s">
        <v>3149</v>
      </c>
      <c r="B772" s="8" t="s">
        <v>6531</v>
      </c>
      <c r="C772" s="8" t="s">
        <v>32</v>
      </c>
      <c r="D772" s="8" t="s">
        <v>6532</v>
      </c>
      <c r="E772" s="8" t="s">
        <v>6533</v>
      </c>
      <c r="F772" s="12" t="s">
        <v>6116</v>
      </c>
      <c r="G772" s="8" t="s">
        <v>70</v>
      </c>
      <c r="H772" s="3">
        <v>58</v>
      </c>
      <c r="I772" s="12" t="s">
        <v>6535</v>
      </c>
      <c r="J772" s="13" t="s">
        <v>6536</v>
      </c>
      <c r="K772" s="8" t="s">
        <v>50</v>
      </c>
      <c r="L772" s="8" t="s">
        <v>51</v>
      </c>
      <c r="M772" s="8" t="s">
        <v>52</v>
      </c>
      <c r="N772" s="8" t="s">
        <v>108</v>
      </c>
      <c r="O772" s="8" t="s">
        <v>54</v>
      </c>
      <c r="P772" s="8" t="s">
        <v>6537</v>
      </c>
      <c r="Q772" s="13" t="s">
        <v>839</v>
      </c>
      <c r="R772" s="8" t="s">
        <v>6538</v>
      </c>
      <c r="S772" s="3">
        <v>1537</v>
      </c>
      <c r="T772" s="3">
        <v>1</v>
      </c>
      <c r="U772" s="14" t="str">
        <f t="shared" ca="1" si="88"/>
        <v>commvault.com</v>
      </c>
      <c r="V772" s="15" t="str">
        <f t="shared" ca="1" si="89"/>
        <v>domains = domains.concat("commvault.com");</v>
      </c>
      <c r="W772">
        <f>VLOOKUP(C772,'Copy of Pivot Position'!A:C,3,FALSE)</f>
        <v>10</v>
      </c>
      <c r="X772">
        <f>IF(D772="","",COUNTIF($D$1:D771,D772))</f>
        <v>0</v>
      </c>
      <c r="Y772">
        <f>IF(F772="","",COUNTIF($F$1:F772,F772))</f>
        <v>1</v>
      </c>
      <c r="AA772" s="16">
        <f t="shared" si="90"/>
        <v>0.22399999999999998</v>
      </c>
      <c r="AB772" s="16"/>
    </row>
    <row r="773" spans="1:28" ht="16" x14ac:dyDescent="0.2">
      <c r="A773" s="8" t="s">
        <v>476</v>
      </c>
      <c r="B773" s="8" t="s">
        <v>9602</v>
      </c>
      <c r="C773" s="8" t="s">
        <v>42</v>
      </c>
      <c r="D773" s="8" t="s">
        <v>9603</v>
      </c>
      <c r="E773" s="8" t="s">
        <v>9604</v>
      </c>
      <c r="F773" s="12" t="s">
        <v>8902</v>
      </c>
      <c r="G773" s="8" t="s">
        <v>49</v>
      </c>
      <c r="H773" s="3">
        <v>3115</v>
      </c>
      <c r="I773" s="12" t="s">
        <v>9606</v>
      </c>
      <c r="J773" s="13" t="s">
        <v>9607</v>
      </c>
      <c r="K773" s="8" t="s">
        <v>50</v>
      </c>
      <c r="L773" s="8" t="s">
        <v>51</v>
      </c>
      <c r="M773" s="8" t="s">
        <v>52</v>
      </c>
      <c r="N773" s="8" t="s">
        <v>3327</v>
      </c>
      <c r="O773" s="8" t="s">
        <v>311</v>
      </c>
      <c r="P773" s="8" t="s">
        <v>9608</v>
      </c>
      <c r="Q773" s="13" t="s">
        <v>9609</v>
      </c>
      <c r="R773" s="8" t="s">
        <v>9610</v>
      </c>
      <c r="S773" s="3">
        <v>2372</v>
      </c>
      <c r="T773" s="3">
        <v>1</v>
      </c>
      <c r="U773" s="14" t="str">
        <f t="shared" ca="1" si="88"/>
        <v>commvault.com</v>
      </c>
      <c r="V773" s="15" t="str">
        <f t="shared" ca="1" si="89"/>
        <v>domains = domains.concat("commvault.com");</v>
      </c>
      <c r="W773">
        <f>VLOOKUP(C773,'Copy of Pivot Position'!A:C,3,FALSE)</f>
        <v>10</v>
      </c>
      <c r="X773">
        <f>IF(D773="","",COUNTIF($D$1:D772,D773))</f>
        <v>0</v>
      </c>
      <c r="Y773">
        <f>IF(F773="","",COUNTIF($F$1:F773,F773))</f>
        <v>1</v>
      </c>
      <c r="AA773" s="16">
        <f t="shared" si="90"/>
        <v>0.22199999999999998</v>
      </c>
      <c r="AB773" s="16"/>
    </row>
    <row r="774" spans="1:28" ht="16" x14ac:dyDescent="0.2">
      <c r="A774" s="8" t="s">
        <v>428</v>
      </c>
      <c r="B774" s="8" t="s">
        <v>3314</v>
      </c>
      <c r="C774" s="8" t="s">
        <v>42</v>
      </c>
      <c r="D774" s="8" t="s">
        <v>3316</v>
      </c>
      <c r="E774" s="8" t="s">
        <v>3318</v>
      </c>
      <c r="F774" s="12" t="s">
        <v>3079</v>
      </c>
      <c r="G774" s="8" t="s">
        <v>46</v>
      </c>
      <c r="H774" s="3">
        <v>3113</v>
      </c>
      <c r="I774" s="12" t="s">
        <v>3320</v>
      </c>
      <c r="J774" s="13" t="s">
        <v>3321</v>
      </c>
      <c r="K774" s="8" t="s">
        <v>50</v>
      </c>
      <c r="L774" s="8" t="s">
        <v>120</v>
      </c>
      <c r="M774" s="8" t="s">
        <v>52</v>
      </c>
      <c r="N774" s="8" t="s">
        <v>222</v>
      </c>
      <c r="O774" s="8" t="s">
        <v>222</v>
      </c>
      <c r="P774" s="8" t="s">
        <v>222</v>
      </c>
      <c r="Q774" s="8" t="s">
        <v>222</v>
      </c>
      <c r="R774" s="8" t="s">
        <v>222</v>
      </c>
      <c r="S774" s="3">
        <v>1242</v>
      </c>
      <c r="T774" s="3">
        <v>1</v>
      </c>
      <c r="U774" s="14" t="str">
        <f t="shared" ca="1" si="88"/>
        <v>commvault.com</v>
      </c>
      <c r="V774" s="15" t="str">
        <f t="shared" ca="1" si="89"/>
        <v>domains = domains.concat("commvault.com");</v>
      </c>
      <c r="W774">
        <f>VLOOKUP(C774,'Copy of Pivot Position'!A:C,3,FALSE)</f>
        <v>10</v>
      </c>
      <c r="X774">
        <f>IF(D774="","",COUNTIF($D$1:D773,D774))</f>
        <v>0</v>
      </c>
      <c r="Y774">
        <f>IF(F774="","",COUNTIF($F$1:F774,F774))</f>
        <v>1</v>
      </c>
      <c r="AA774" s="16">
        <f t="shared" si="90"/>
        <v>0.22399999999999998</v>
      </c>
      <c r="AB774" s="16"/>
    </row>
    <row r="775" spans="1:28" ht="16" x14ac:dyDescent="0.2">
      <c r="A775" s="8" t="s">
        <v>2946</v>
      </c>
      <c r="B775" s="8" t="s">
        <v>2947</v>
      </c>
      <c r="C775" s="8" t="s">
        <v>2948</v>
      </c>
      <c r="D775" s="8" t="s">
        <v>2949</v>
      </c>
      <c r="E775" s="8" t="s">
        <v>2950</v>
      </c>
      <c r="F775" s="12" t="s">
        <v>2687</v>
      </c>
      <c r="G775" s="8" t="s">
        <v>188</v>
      </c>
      <c r="H775" s="3">
        <v>3186</v>
      </c>
      <c r="I775" s="12" t="s">
        <v>2952</v>
      </c>
      <c r="J775" s="13" t="s">
        <v>2953</v>
      </c>
      <c r="K775" s="8" t="s">
        <v>50</v>
      </c>
      <c r="L775" s="8" t="s">
        <v>120</v>
      </c>
      <c r="M775" s="8" t="s">
        <v>52</v>
      </c>
      <c r="N775" s="8" t="s">
        <v>757</v>
      </c>
      <c r="O775" s="8" t="s">
        <v>195</v>
      </c>
      <c r="P775" s="8" t="s">
        <v>2954</v>
      </c>
      <c r="Q775" s="13" t="s">
        <v>759</v>
      </c>
      <c r="R775" s="8" t="s">
        <v>2955</v>
      </c>
      <c r="S775" s="3">
        <v>1211</v>
      </c>
      <c r="T775" s="3">
        <v>1</v>
      </c>
      <c r="U775" s="14" t="str">
        <f t="shared" ca="1" si="88"/>
        <v>commvault.com</v>
      </c>
      <c r="V775" s="15" t="str">
        <f t="shared" ca="1" si="89"/>
        <v>domains = domains.concat("commvault.com");</v>
      </c>
      <c r="W775">
        <f>VLOOKUP(C775,'Copy of Pivot Position'!A:C,3,FALSE)</f>
        <v>10</v>
      </c>
      <c r="X775">
        <f>IF(D775="","",COUNTIF($D$1:D774,D775))</f>
        <v>0</v>
      </c>
      <c r="Y775">
        <f>IF(F775="","",COUNTIF($F$1:F775,F775))</f>
        <v>1</v>
      </c>
      <c r="AA775" s="16">
        <f t="shared" si="90"/>
        <v>0.21999999999999997</v>
      </c>
      <c r="AB775" s="16"/>
    </row>
    <row r="776" spans="1:28" ht="16" x14ac:dyDescent="0.2">
      <c r="A776" s="8" t="s">
        <v>546</v>
      </c>
      <c r="B776" s="8" t="s">
        <v>996</v>
      </c>
      <c r="C776" s="8" t="s">
        <v>42</v>
      </c>
      <c r="D776" s="8" t="s">
        <v>9267</v>
      </c>
      <c r="E776" s="8" t="s">
        <v>9268</v>
      </c>
      <c r="F776" s="12" t="s">
        <v>8453</v>
      </c>
      <c r="G776" s="8" t="s">
        <v>49</v>
      </c>
      <c r="H776" s="3">
        <v>3186</v>
      </c>
      <c r="I776" s="12" t="s">
        <v>9270</v>
      </c>
      <c r="J776" s="13" t="s">
        <v>9271</v>
      </c>
      <c r="K776" s="8" t="s">
        <v>50</v>
      </c>
      <c r="L776" s="8" t="s">
        <v>120</v>
      </c>
      <c r="M776" s="8" t="s">
        <v>1615</v>
      </c>
      <c r="N776" s="8" t="s">
        <v>9272</v>
      </c>
      <c r="O776" s="8" t="s">
        <v>9273</v>
      </c>
      <c r="P776" s="8" t="s">
        <v>9274</v>
      </c>
      <c r="Q776" s="13" t="s">
        <v>9275</v>
      </c>
      <c r="R776" s="8" t="s">
        <v>9276</v>
      </c>
      <c r="S776" s="3">
        <v>2312</v>
      </c>
      <c r="T776" s="3">
        <v>1</v>
      </c>
      <c r="U776" s="14" t="str">
        <f t="shared" ca="1" si="88"/>
        <v>commvault.com</v>
      </c>
      <c r="V776" s="15" t="str">
        <f t="shared" ca="1" si="89"/>
        <v>domains = domains.concat("commvault.com");</v>
      </c>
      <c r="W776">
        <f>VLOOKUP(C776,'Copy of Pivot Position'!A:C,3,FALSE)</f>
        <v>10</v>
      </c>
      <c r="X776">
        <f>IF(D776="","",COUNTIF($D$1:D775,D776))</f>
        <v>0</v>
      </c>
      <c r="Y776">
        <f>IF(F776="","",COUNTIF($F$1:F776,F776))</f>
        <v>1</v>
      </c>
      <c r="AA776" s="16">
        <f t="shared" si="90"/>
        <v>0.21999999999999997</v>
      </c>
      <c r="AB776" s="16"/>
    </row>
    <row r="777" spans="1:28" ht="16" x14ac:dyDescent="0.2">
      <c r="A777" s="8" t="s">
        <v>4057</v>
      </c>
      <c r="B777" s="8" t="s">
        <v>4059</v>
      </c>
      <c r="C777" s="8" t="s">
        <v>42</v>
      </c>
      <c r="D777" s="8" t="s">
        <v>4062</v>
      </c>
      <c r="E777" s="8" t="s">
        <v>4064</v>
      </c>
      <c r="F777" s="12" t="s">
        <v>3762</v>
      </c>
      <c r="G777" s="8" t="s">
        <v>4066</v>
      </c>
      <c r="H777" s="3">
        <v>57</v>
      </c>
      <c r="I777" s="12" t="s">
        <v>4068</v>
      </c>
      <c r="J777" s="13" t="s">
        <v>4070</v>
      </c>
      <c r="K777" s="8" t="s">
        <v>50</v>
      </c>
      <c r="L777" s="8" t="s">
        <v>51</v>
      </c>
      <c r="M777" s="8" t="s">
        <v>4074</v>
      </c>
      <c r="N777" s="8" t="s">
        <v>4075</v>
      </c>
      <c r="O777" s="8" t="s">
        <v>4076</v>
      </c>
      <c r="P777" s="8" t="s">
        <v>4077</v>
      </c>
      <c r="Q777" s="13" t="s">
        <v>4078</v>
      </c>
      <c r="R777" s="8" t="s">
        <v>222</v>
      </c>
      <c r="S777" s="3">
        <v>1304</v>
      </c>
      <c r="T777" s="3">
        <v>1</v>
      </c>
      <c r="U777" s="14" t="str">
        <f t="shared" ca="1" si="88"/>
        <v>commvault.com</v>
      </c>
      <c r="V777" s="15" t="str">
        <f t="shared" ca="1" si="89"/>
        <v>domains = domains.concat("commvault.com");</v>
      </c>
      <c r="W777">
        <f>VLOOKUP(C777,'Copy of Pivot Position'!A:C,3,FALSE)</f>
        <v>10</v>
      </c>
      <c r="X777">
        <f>IF(D777="","",COUNTIF($D$1:D776,D777))</f>
        <v>0</v>
      </c>
      <c r="Y777">
        <f>IF(F777="","",COUNTIF($F$1:F777,F777))</f>
        <v>1</v>
      </c>
      <c r="AA777" s="16">
        <f t="shared" si="90"/>
        <v>0.21999999999999997</v>
      </c>
      <c r="AB777" s="16"/>
    </row>
    <row r="778" spans="1:28" ht="16" x14ac:dyDescent="0.2">
      <c r="A778" s="8" t="s">
        <v>454</v>
      </c>
      <c r="B778" s="8" t="s">
        <v>5505</v>
      </c>
      <c r="C778" s="8" t="s">
        <v>42</v>
      </c>
      <c r="D778" s="8" t="s">
        <v>5506</v>
      </c>
      <c r="E778" s="8" t="s">
        <v>5507</v>
      </c>
      <c r="F778" s="12" t="s">
        <v>5252</v>
      </c>
      <c r="G778" s="8" t="s">
        <v>70</v>
      </c>
      <c r="H778" s="3">
        <v>57</v>
      </c>
      <c r="I778" s="12" t="s">
        <v>5509</v>
      </c>
      <c r="J778" s="13" t="s">
        <v>5510</v>
      </c>
      <c r="K778" s="8" t="s">
        <v>50</v>
      </c>
      <c r="L778" s="8" t="s">
        <v>120</v>
      </c>
      <c r="M778" s="8" t="s">
        <v>52</v>
      </c>
      <c r="N778" s="8" t="s">
        <v>5511</v>
      </c>
      <c r="O778" s="8" t="s">
        <v>84</v>
      </c>
      <c r="P778" s="8" t="s">
        <v>5512</v>
      </c>
      <c r="Q778" s="13" t="s">
        <v>5513</v>
      </c>
      <c r="R778" s="8" t="s">
        <v>5514</v>
      </c>
      <c r="S778" s="3">
        <v>1441</v>
      </c>
      <c r="T778" s="3">
        <v>1</v>
      </c>
      <c r="U778" s="14" t="str">
        <f t="shared" ca="1" si="88"/>
        <v>commvault.com</v>
      </c>
      <c r="V778" s="15" t="str">
        <f t="shared" ca="1" si="89"/>
        <v>domains = domains.concat("commvault.com");</v>
      </c>
      <c r="W778">
        <f>VLOOKUP(C778,'Copy of Pivot Position'!A:C,3,FALSE)</f>
        <v>10</v>
      </c>
      <c r="X778">
        <f>IF(D778="","",COUNTIF($D$1:D777,D778))</f>
        <v>0</v>
      </c>
      <c r="Y778">
        <f>IF(F778="","",COUNTIF($F$1:F778,F778))</f>
        <v>1</v>
      </c>
      <c r="AA778" s="16">
        <f t="shared" si="90"/>
        <v>0.21999999999999997</v>
      </c>
      <c r="AB778" s="16"/>
    </row>
    <row r="779" spans="1:28" ht="16" x14ac:dyDescent="0.2">
      <c r="A779" s="8" t="s">
        <v>10322</v>
      </c>
      <c r="B779" s="8" t="s">
        <v>10323</v>
      </c>
      <c r="C779" s="8" t="s">
        <v>42</v>
      </c>
      <c r="D779" s="8" t="s">
        <v>10324</v>
      </c>
      <c r="E779" s="8" t="s">
        <v>10325</v>
      </c>
      <c r="F779" s="12" t="s">
        <v>9803</v>
      </c>
      <c r="G779" s="8" t="s">
        <v>70</v>
      </c>
      <c r="H779" s="3">
        <v>57</v>
      </c>
      <c r="I779" s="12" t="s">
        <v>10326</v>
      </c>
      <c r="J779" s="13" t="s">
        <v>10327</v>
      </c>
      <c r="K779" s="8" t="s">
        <v>50</v>
      </c>
      <c r="L779" s="8" t="s">
        <v>120</v>
      </c>
      <c r="M779" s="8" t="s">
        <v>222</v>
      </c>
      <c r="N779" s="8" t="s">
        <v>222</v>
      </c>
      <c r="O779" s="8" t="s">
        <v>222</v>
      </c>
      <c r="P779" s="8" t="s">
        <v>222</v>
      </c>
      <c r="Q779" s="8" t="s">
        <v>222</v>
      </c>
      <c r="R779" s="8" t="s">
        <v>222</v>
      </c>
      <c r="S779" s="3">
        <v>2528</v>
      </c>
      <c r="T779" s="3">
        <v>1</v>
      </c>
      <c r="U779" s="14" t="str">
        <f t="shared" ca="1" si="88"/>
        <v>commvault.com</v>
      </c>
      <c r="V779" s="15" t="str">
        <f t="shared" ca="1" si="89"/>
        <v>domains = domains.concat("commvault.com");</v>
      </c>
      <c r="W779">
        <f>VLOOKUP(C779,'Copy of Pivot Position'!A:C,3,FALSE)</f>
        <v>10</v>
      </c>
      <c r="X779">
        <f>IF(D779="","",COUNTIF($D$1:D778,D779))</f>
        <v>0</v>
      </c>
      <c r="Y779">
        <f>IF(F779="","",COUNTIF($F$1:F779,F779))</f>
        <v>1</v>
      </c>
      <c r="AA779" s="16">
        <f t="shared" si="90"/>
        <v>0.21999999999999997</v>
      </c>
      <c r="AB779" s="16"/>
    </row>
    <row r="780" spans="1:28" ht="16" x14ac:dyDescent="0.2">
      <c r="A780" s="8" t="s">
        <v>5932</v>
      </c>
      <c r="B780" s="8" t="s">
        <v>10680</v>
      </c>
      <c r="C780" s="8" t="s">
        <v>10681</v>
      </c>
      <c r="D780" s="8" t="s">
        <v>10682</v>
      </c>
      <c r="E780" s="8" t="s">
        <v>10683</v>
      </c>
      <c r="F780" s="12" t="s">
        <v>10218</v>
      </c>
      <c r="G780" s="8" t="s">
        <v>49</v>
      </c>
      <c r="H780" s="3">
        <v>57</v>
      </c>
      <c r="I780" s="12" t="s">
        <v>10684</v>
      </c>
      <c r="J780" s="13" t="s">
        <v>10685</v>
      </c>
      <c r="K780" s="8" t="s">
        <v>50</v>
      </c>
      <c r="L780" s="8" t="s">
        <v>51</v>
      </c>
      <c r="M780" s="8" t="s">
        <v>52</v>
      </c>
      <c r="N780" s="8" t="s">
        <v>150</v>
      </c>
      <c r="O780" s="8" t="s">
        <v>369</v>
      </c>
      <c r="P780" s="8" t="s">
        <v>10686</v>
      </c>
      <c r="Q780" s="13" t="s">
        <v>10687</v>
      </c>
      <c r="R780" s="8" t="s">
        <v>10688</v>
      </c>
      <c r="S780" s="3">
        <v>2632</v>
      </c>
      <c r="T780" s="3">
        <v>1</v>
      </c>
      <c r="U780" s="14" t="str">
        <f t="shared" ca="1" si="88"/>
        <v>commvault.com</v>
      </c>
      <c r="V780" s="15" t="str">
        <f t="shared" ca="1" si="89"/>
        <v>domains = domains.concat("commvault.com");</v>
      </c>
      <c r="W780">
        <f>VLOOKUP(C780,'Copy of Pivot Position'!A:C,3,FALSE)</f>
        <v>9</v>
      </c>
      <c r="X780">
        <f>IF(D780="","",COUNTIF($D$1:D779,D780))</f>
        <v>0</v>
      </c>
      <c r="Y780">
        <f>IF(F780="","",COUNTIF($F$1:F780,F780))</f>
        <v>1</v>
      </c>
      <c r="AA780" s="16">
        <f t="shared" si="90"/>
        <v>0.21999999999999997</v>
      </c>
      <c r="AB780" s="16"/>
    </row>
    <row r="781" spans="1:28" ht="16" x14ac:dyDescent="0.2">
      <c r="A781" s="8" t="s">
        <v>1214</v>
      </c>
      <c r="B781" s="8" t="s">
        <v>8792</v>
      </c>
      <c r="C781" s="8" t="s">
        <v>42</v>
      </c>
      <c r="D781" s="8" t="s">
        <v>8793</v>
      </c>
      <c r="E781" s="8" t="s">
        <v>8794</v>
      </c>
      <c r="F781" s="12" t="s">
        <v>8268</v>
      </c>
      <c r="G781" s="8" t="s">
        <v>49</v>
      </c>
      <c r="H781" s="3">
        <v>3191</v>
      </c>
      <c r="I781" s="12" t="s">
        <v>8795</v>
      </c>
      <c r="J781" s="13" t="s">
        <v>8796</v>
      </c>
      <c r="K781" s="8" t="s">
        <v>50</v>
      </c>
      <c r="L781" s="8" t="s">
        <v>120</v>
      </c>
      <c r="M781" s="8" t="s">
        <v>52</v>
      </c>
      <c r="N781" s="8" t="s">
        <v>1543</v>
      </c>
      <c r="O781" s="8" t="s">
        <v>54</v>
      </c>
      <c r="P781" s="8" t="s">
        <v>8797</v>
      </c>
      <c r="Q781" s="13" t="s">
        <v>1546</v>
      </c>
      <c r="R781" s="8" t="s">
        <v>8798</v>
      </c>
      <c r="S781" s="3">
        <v>2241</v>
      </c>
      <c r="T781" s="3">
        <v>1</v>
      </c>
      <c r="U781" s="14" t="str">
        <f t="shared" ca="1" si="88"/>
        <v>commvault.com</v>
      </c>
      <c r="V781" s="15" t="str">
        <f t="shared" ca="1" si="89"/>
        <v>domains = domains.concat("commvault.com");</v>
      </c>
      <c r="W781">
        <f>VLOOKUP(C781,'Copy of Pivot Position'!A:C,3,FALSE)</f>
        <v>10</v>
      </c>
      <c r="X781">
        <f>IF(D781="","",COUNTIF($D$1:D780,D781))</f>
        <v>0</v>
      </c>
      <c r="Y781">
        <f>IF(F781="","",COUNTIF($F$1:F781,F781))</f>
        <v>1</v>
      </c>
      <c r="AA781" s="16">
        <f t="shared" si="90"/>
        <v>0.21799999999999997</v>
      </c>
      <c r="AB781" s="16"/>
    </row>
    <row r="782" spans="1:28" ht="16" x14ac:dyDescent="0.2">
      <c r="A782" s="8" t="s">
        <v>10146</v>
      </c>
      <c r="B782" s="8" t="s">
        <v>10147</v>
      </c>
      <c r="C782" s="8" t="s">
        <v>42</v>
      </c>
      <c r="D782" s="8" t="s">
        <v>10148</v>
      </c>
      <c r="E782" s="8" t="s">
        <v>5661</v>
      </c>
      <c r="F782" s="12" t="s">
        <v>5316</v>
      </c>
      <c r="G782" s="8" t="s">
        <v>49</v>
      </c>
      <c r="H782" s="3">
        <v>3283</v>
      </c>
      <c r="I782" s="12" t="s">
        <v>10149</v>
      </c>
      <c r="J782" s="13" t="s">
        <v>8134</v>
      </c>
      <c r="K782" s="8" t="s">
        <v>50</v>
      </c>
      <c r="L782" s="8" t="s">
        <v>120</v>
      </c>
      <c r="M782" s="8" t="s">
        <v>52</v>
      </c>
      <c r="N782" s="8" t="s">
        <v>462</v>
      </c>
      <c r="O782" s="8" t="s">
        <v>54</v>
      </c>
      <c r="P782" s="8" t="s">
        <v>5665</v>
      </c>
      <c r="Q782" s="13" t="s">
        <v>1684</v>
      </c>
      <c r="R782" s="8" t="s">
        <v>5666</v>
      </c>
      <c r="S782" s="3">
        <v>2486</v>
      </c>
      <c r="T782" s="3">
        <v>1</v>
      </c>
      <c r="U782" s="14" t="str">
        <f t="shared" ca="1" si="88"/>
        <v>commvault.com</v>
      </c>
      <c r="V782" s="15" t="str">
        <f t="shared" ca="1" si="89"/>
        <v>domains = domains.concat("commvault.com");</v>
      </c>
      <c r="W782">
        <f>VLOOKUP(C782,'Copy of Pivot Position'!A:C,3,FALSE)</f>
        <v>10</v>
      </c>
      <c r="X782">
        <f>IF(D782="","",COUNTIF($D$1:D781,D782))</f>
        <v>0</v>
      </c>
      <c r="Y782">
        <f>IF(F782="","",COUNTIF($F$1:F782,F782))</f>
        <v>1</v>
      </c>
      <c r="AA782" s="16">
        <f t="shared" si="90"/>
        <v>0.21599999999999997</v>
      </c>
      <c r="AB782" s="16"/>
    </row>
    <row r="783" spans="1:28" ht="16" x14ac:dyDescent="0.2">
      <c r="A783" s="8" t="s">
        <v>3961</v>
      </c>
      <c r="B783" s="8" t="s">
        <v>3962</v>
      </c>
      <c r="C783" s="8" t="s">
        <v>3963</v>
      </c>
      <c r="D783" s="8" t="s">
        <v>3964</v>
      </c>
      <c r="E783" s="8" t="s">
        <v>3965</v>
      </c>
      <c r="F783" s="12" t="s">
        <v>3684</v>
      </c>
      <c r="G783" s="8" t="s">
        <v>3967</v>
      </c>
      <c r="H783" s="3">
        <v>56</v>
      </c>
      <c r="I783" s="12" t="s">
        <v>3969</v>
      </c>
      <c r="J783" s="13" t="s">
        <v>3970</v>
      </c>
      <c r="K783" s="8" t="s">
        <v>50</v>
      </c>
      <c r="L783" s="8" t="s">
        <v>51</v>
      </c>
      <c r="M783" s="8" t="s">
        <v>52</v>
      </c>
      <c r="N783" s="8" t="s">
        <v>3971</v>
      </c>
      <c r="O783" s="8" t="s">
        <v>1480</v>
      </c>
      <c r="P783" s="8" t="s">
        <v>3972</v>
      </c>
      <c r="Q783" s="8" t="s">
        <v>222</v>
      </c>
      <c r="R783" s="8" t="s">
        <v>222</v>
      </c>
      <c r="S783" s="3">
        <v>1296</v>
      </c>
      <c r="T783" s="3">
        <v>1</v>
      </c>
      <c r="U783" s="14" t="str">
        <f t="shared" ca="1" si="88"/>
        <v>commvault.com</v>
      </c>
      <c r="V783" s="15" t="str">
        <f t="shared" ca="1" si="89"/>
        <v>domains = domains.concat("commvault.com");</v>
      </c>
      <c r="W783">
        <f>VLOOKUP(C783,'Copy of Pivot Position'!A:C,3,FALSE)</f>
        <v>10</v>
      </c>
      <c r="X783">
        <f>IF(D783="","",COUNTIF($D$1:D782,D783))</f>
        <v>0</v>
      </c>
      <c r="Y783">
        <f>IF(F783="","",COUNTIF($F$1:F783,F783))</f>
        <v>1</v>
      </c>
      <c r="AA783" s="16">
        <f t="shared" si="90"/>
        <v>0.21399999999999997</v>
      </c>
      <c r="AB783" s="16"/>
    </row>
    <row r="784" spans="1:28" ht="16" x14ac:dyDescent="0.2">
      <c r="A784" s="8" t="s">
        <v>10831</v>
      </c>
      <c r="B784" s="8" t="s">
        <v>10832</v>
      </c>
      <c r="C784" s="8" t="s">
        <v>32</v>
      </c>
      <c r="D784" s="8" t="s">
        <v>10833</v>
      </c>
      <c r="E784" s="8" t="s">
        <v>10834</v>
      </c>
      <c r="F784" s="12" t="s">
        <v>10835</v>
      </c>
      <c r="G784" s="8" t="s">
        <v>434</v>
      </c>
      <c r="H784" s="3">
        <v>56</v>
      </c>
      <c r="I784" s="12" t="s">
        <v>10836</v>
      </c>
      <c r="J784" s="13" t="s">
        <v>7620</v>
      </c>
      <c r="K784" s="8" t="s">
        <v>50</v>
      </c>
      <c r="L784" s="8" t="s">
        <v>120</v>
      </c>
      <c r="M784" s="8" t="s">
        <v>222</v>
      </c>
      <c r="N784" s="8" t="s">
        <v>222</v>
      </c>
      <c r="O784" s="8" t="s">
        <v>222</v>
      </c>
      <c r="P784" s="8" t="s">
        <v>222</v>
      </c>
      <c r="Q784" s="8" t="s">
        <v>222</v>
      </c>
      <c r="R784" s="8" t="s">
        <v>222</v>
      </c>
      <c r="S784" s="3">
        <v>1008</v>
      </c>
      <c r="T784" s="3">
        <v>2</v>
      </c>
      <c r="U784" s="14" t="str">
        <f t="shared" ca="1" si="88"/>
        <v>commvault.com</v>
      </c>
      <c r="V784" s="15" t="str">
        <f t="shared" ca="1" si="89"/>
        <v>domains = domains.concat("commvault.com");</v>
      </c>
      <c r="W784">
        <f>VLOOKUP(C784,'Copy of Pivot Position'!A:C,3,FALSE)</f>
        <v>10</v>
      </c>
      <c r="X784">
        <f>IF(D784="","",COUNTIF($D$1:D783,D784))</f>
        <v>0</v>
      </c>
      <c r="Y784">
        <f>IF(F784="","",COUNTIF($F$1:F784,F784))</f>
        <v>1</v>
      </c>
      <c r="AA784" s="16">
        <f t="shared" si="90"/>
        <v>0.21399999999999997</v>
      </c>
      <c r="AB784" s="16"/>
    </row>
    <row r="785" spans="1:28" ht="16" x14ac:dyDescent="0.2">
      <c r="A785" s="8" t="s">
        <v>960</v>
      </c>
      <c r="B785" s="8" t="s">
        <v>9313</v>
      </c>
      <c r="C785" s="8" t="s">
        <v>42</v>
      </c>
      <c r="D785" s="8" t="s">
        <v>9314</v>
      </c>
      <c r="E785" s="8" t="s">
        <v>9316</v>
      </c>
      <c r="F785" s="12" t="s">
        <v>8496</v>
      </c>
      <c r="G785" s="8" t="s">
        <v>49</v>
      </c>
      <c r="H785" s="3">
        <v>3325</v>
      </c>
      <c r="I785" s="12" t="s">
        <v>9320</v>
      </c>
      <c r="J785" s="13" t="s">
        <v>9321</v>
      </c>
      <c r="K785" s="8" t="s">
        <v>50</v>
      </c>
      <c r="L785" s="8" t="s">
        <v>120</v>
      </c>
      <c r="M785" s="8" t="s">
        <v>52</v>
      </c>
      <c r="N785" s="8" t="s">
        <v>73</v>
      </c>
      <c r="O785" s="8" t="s">
        <v>54</v>
      </c>
      <c r="P785" s="8" t="s">
        <v>7726</v>
      </c>
      <c r="Q785" s="13" t="s">
        <v>75</v>
      </c>
      <c r="R785" s="8" t="s">
        <v>9322</v>
      </c>
      <c r="S785" s="3">
        <v>2318</v>
      </c>
      <c r="T785" s="3">
        <v>1</v>
      </c>
      <c r="U785" s="14" t="str">
        <f t="shared" ca="1" si="88"/>
        <v>commvault.com</v>
      </c>
      <c r="V785" s="15" t="str">
        <f t="shared" ca="1" si="89"/>
        <v>domains = domains.concat("commvault.com");</v>
      </c>
      <c r="W785">
        <f>VLOOKUP(C785,'Copy of Pivot Position'!A:C,3,FALSE)</f>
        <v>10</v>
      </c>
      <c r="X785">
        <f>IF(D785="","",COUNTIF($D$1:D784,D785))</f>
        <v>0</v>
      </c>
      <c r="Y785">
        <f>IF(F785="","",COUNTIF($F$1:F785,F785))</f>
        <v>1</v>
      </c>
      <c r="AA785" s="16">
        <f t="shared" si="90"/>
        <v>0.21199999999999997</v>
      </c>
      <c r="AB785" s="16"/>
    </row>
    <row r="786" spans="1:28" ht="16" x14ac:dyDescent="0.2">
      <c r="A786" s="8" t="s">
        <v>995</v>
      </c>
      <c r="B786" s="8" t="s">
        <v>8859</v>
      </c>
      <c r="C786" s="8" t="s">
        <v>8860</v>
      </c>
      <c r="D786" s="8" t="s">
        <v>8861</v>
      </c>
      <c r="E786" s="8" t="s">
        <v>8862</v>
      </c>
      <c r="F786" s="12" t="s">
        <v>8297</v>
      </c>
      <c r="G786" s="8" t="s">
        <v>46</v>
      </c>
      <c r="H786" s="3">
        <v>55</v>
      </c>
      <c r="I786" s="12" t="s">
        <v>8864</v>
      </c>
      <c r="J786" s="13" t="s">
        <v>8865</v>
      </c>
      <c r="K786" s="8" t="s">
        <v>50</v>
      </c>
      <c r="L786" s="8" t="s">
        <v>120</v>
      </c>
      <c r="M786" s="8" t="s">
        <v>52</v>
      </c>
      <c r="N786" s="8" t="s">
        <v>3843</v>
      </c>
      <c r="O786" s="8" t="s">
        <v>3948</v>
      </c>
      <c r="P786" s="8" t="s">
        <v>8866</v>
      </c>
      <c r="Q786" s="13" t="s">
        <v>3950</v>
      </c>
      <c r="R786" s="8" t="s">
        <v>8867</v>
      </c>
      <c r="S786" s="3">
        <v>2250</v>
      </c>
      <c r="T786" s="3">
        <v>1</v>
      </c>
      <c r="U786" s="14" t="str">
        <f t="shared" ca="1" si="88"/>
        <v>commvault.com</v>
      </c>
      <c r="V786" s="15" t="str">
        <f t="shared" ca="1" si="89"/>
        <v>domains = domains.concat("commvault.com");</v>
      </c>
      <c r="W786">
        <f>VLOOKUP(C786,'Copy of Pivot Position'!A:C,3,FALSE)</f>
        <v>10</v>
      </c>
      <c r="X786">
        <f>IF(D786="","",COUNTIF($D$1:D785,D786))</f>
        <v>0</v>
      </c>
      <c r="Y786">
        <f>IF(F786="","",COUNTIF($F$1:F786,F786))</f>
        <v>1</v>
      </c>
      <c r="AA786" s="16">
        <f t="shared" si="90"/>
        <v>0.20799999999999996</v>
      </c>
      <c r="AB786" s="16"/>
    </row>
    <row r="787" spans="1:28" ht="16" x14ac:dyDescent="0.2">
      <c r="A787" s="8" t="s">
        <v>112</v>
      </c>
      <c r="B787" s="8" t="s">
        <v>4305</v>
      </c>
      <c r="C787" s="8" t="s">
        <v>180</v>
      </c>
      <c r="D787" s="8" t="s">
        <v>9012</v>
      </c>
      <c r="E787" s="8" t="s">
        <v>9013</v>
      </c>
      <c r="F787" s="12" t="s">
        <v>8335</v>
      </c>
      <c r="G787" s="8" t="s">
        <v>49</v>
      </c>
      <c r="H787" s="3">
        <v>55</v>
      </c>
      <c r="I787" s="12" t="s">
        <v>9015</v>
      </c>
      <c r="J787" s="13" t="s">
        <v>9016</v>
      </c>
      <c r="K787" s="8" t="s">
        <v>50</v>
      </c>
      <c r="L787" s="8" t="s">
        <v>51</v>
      </c>
      <c r="M787" s="8" t="s">
        <v>52</v>
      </c>
      <c r="N787" s="8" t="s">
        <v>174</v>
      </c>
      <c r="O787" s="8" t="s">
        <v>175</v>
      </c>
      <c r="P787" s="8" t="s">
        <v>9021</v>
      </c>
      <c r="Q787" s="13" t="s">
        <v>417</v>
      </c>
      <c r="R787" s="8" t="s">
        <v>9022</v>
      </c>
      <c r="S787" s="3">
        <v>2272</v>
      </c>
      <c r="T787" s="3">
        <v>1</v>
      </c>
      <c r="U787" s="14" t="str">
        <f t="shared" ca="1" si="88"/>
        <v>commvault.com</v>
      </c>
      <c r="V787" s="15" t="str">
        <f t="shared" ca="1" si="89"/>
        <v>domains = domains.concat("commvault.com");</v>
      </c>
      <c r="W787">
        <f>VLOOKUP(C787,'Copy of Pivot Position'!A:C,3,FALSE)</f>
        <v>10</v>
      </c>
      <c r="X787">
        <f>IF(D787="","",COUNTIF($D$1:D786,D787))</f>
        <v>0</v>
      </c>
      <c r="Y787">
        <f>IF(F787="","",COUNTIF($F$1:F787,F787))</f>
        <v>1</v>
      </c>
      <c r="AA787" s="16">
        <f t="shared" si="90"/>
        <v>0.20799999999999996</v>
      </c>
      <c r="AB787" s="16"/>
    </row>
    <row r="788" spans="1:28" ht="16" x14ac:dyDescent="0.2">
      <c r="A788" s="8" t="s">
        <v>8310</v>
      </c>
      <c r="B788" s="8" t="s">
        <v>10419</v>
      </c>
      <c r="C788" s="8" t="s">
        <v>42</v>
      </c>
      <c r="D788" s="8" t="s">
        <v>10420</v>
      </c>
      <c r="E788" s="8" t="s">
        <v>10421</v>
      </c>
      <c r="F788" s="12" t="s">
        <v>10422</v>
      </c>
      <c r="G788" s="8" t="s">
        <v>49</v>
      </c>
      <c r="H788" s="3">
        <v>55</v>
      </c>
      <c r="I788" s="12" t="s">
        <v>10423</v>
      </c>
      <c r="J788" s="13" t="s">
        <v>10424</v>
      </c>
      <c r="K788" s="8" t="s">
        <v>50</v>
      </c>
      <c r="L788" s="8" t="s">
        <v>120</v>
      </c>
      <c r="M788" s="8" t="s">
        <v>52</v>
      </c>
      <c r="N788" s="8" t="s">
        <v>193</v>
      </c>
      <c r="O788" s="8" t="s">
        <v>195</v>
      </c>
      <c r="P788" s="8" t="s">
        <v>10425</v>
      </c>
      <c r="Q788" s="13" t="s">
        <v>3027</v>
      </c>
      <c r="R788" s="8" t="s">
        <v>10426</v>
      </c>
      <c r="S788" s="3">
        <v>2559</v>
      </c>
      <c r="T788" s="3">
        <v>1</v>
      </c>
      <c r="U788" s="14" t="str">
        <f t="shared" ca="1" si="88"/>
        <v>commvault.com</v>
      </c>
      <c r="V788" s="15" t="str">
        <f t="shared" ca="1" si="89"/>
        <v>domains = domains.concat("commvault.com");</v>
      </c>
      <c r="W788">
        <f>VLOOKUP(C788,'Copy of Pivot Position'!A:C,3,FALSE)</f>
        <v>10</v>
      </c>
      <c r="X788">
        <f>IF(D788="","",COUNTIF($D$1:D787,D788))</f>
        <v>0</v>
      </c>
      <c r="Y788">
        <f>IF(F788="","",COUNTIF($F$1:F788,F788))</f>
        <v>1</v>
      </c>
      <c r="AA788" s="16">
        <f t="shared" si="90"/>
        <v>0.20799999999999996</v>
      </c>
      <c r="AB788" s="16"/>
    </row>
    <row r="789" spans="1:28" ht="16" x14ac:dyDescent="0.2">
      <c r="A789" s="8" t="s">
        <v>6520</v>
      </c>
      <c r="B789" s="8" t="s">
        <v>6521</v>
      </c>
      <c r="C789" s="8" t="s">
        <v>42</v>
      </c>
      <c r="D789" s="8" t="s">
        <v>6522</v>
      </c>
      <c r="E789" s="8" t="s">
        <v>6523</v>
      </c>
      <c r="F789" s="12" t="s">
        <v>6111</v>
      </c>
      <c r="G789" s="8" t="s">
        <v>49</v>
      </c>
      <c r="H789" s="3">
        <v>3356</v>
      </c>
      <c r="I789" s="12" t="s">
        <v>6525</v>
      </c>
      <c r="J789" s="13" t="s">
        <v>6526</v>
      </c>
      <c r="K789" s="8" t="s">
        <v>50</v>
      </c>
      <c r="L789" s="8" t="s">
        <v>51</v>
      </c>
      <c r="M789" s="8" t="s">
        <v>52</v>
      </c>
      <c r="N789" s="8" t="s">
        <v>6527</v>
      </c>
      <c r="O789" s="8" t="s">
        <v>2447</v>
      </c>
      <c r="P789" s="8" t="s">
        <v>6528</v>
      </c>
      <c r="Q789" s="13" t="s">
        <v>6529</v>
      </c>
      <c r="R789" s="8" t="s">
        <v>6530</v>
      </c>
      <c r="S789" s="3">
        <v>1536</v>
      </c>
      <c r="T789" s="3">
        <v>1</v>
      </c>
      <c r="U789" s="14" t="str">
        <f t="shared" ca="1" si="88"/>
        <v>commvault.com</v>
      </c>
      <c r="V789" s="15" t="str">
        <f t="shared" ca="1" si="89"/>
        <v>domains = domains.concat("commvault.com");</v>
      </c>
      <c r="W789">
        <f>VLOOKUP(C789,'Copy of Pivot Position'!A:C,3,FALSE)</f>
        <v>10</v>
      </c>
      <c r="X789">
        <f>IF(D789="","",COUNTIF($D$1:D788,D789))</f>
        <v>0</v>
      </c>
      <c r="Y789">
        <f>IF(F789="","",COUNTIF($F$1:F789,F789))</f>
        <v>1</v>
      </c>
      <c r="AA789" s="16">
        <f t="shared" si="90"/>
        <v>0.20799999999999996</v>
      </c>
      <c r="AB789" s="16"/>
    </row>
    <row r="790" spans="1:28" ht="16" x14ac:dyDescent="0.2">
      <c r="A790" s="8" t="s">
        <v>398</v>
      </c>
      <c r="B790" s="8" t="s">
        <v>646</v>
      </c>
      <c r="C790" s="8" t="s">
        <v>42</v>
      </c>
      <c r="D790" s="8" t="s">
        <v>5689</v>
      </c>
      <c r="E790" s="8" t="s">
        <v>5690</v>
      </c>
      <c r="F790" s="12" t="s">
        <v>5333</v>
      </c>
      <c r="G790" s="8" t="s">
        <v>49</v>
      </c>
      <c r="H790" s="3">
        <v>54</v>
      </c>
      <c r="I790" s="12" t="s">
        <v>5692</v>
      </c>
      <c r="J790" s="13" t="s">
        <v>5693</v>
      </c>
      <c r="K790" s="8" t="s">
        <v>50</v>
      </c>
      <c r="L790" s="8" t="s">
        <v>120</v>
      </c>
      <c r="M790" s="8" t="s">
        <v>222</v>
      </c>
      <c r="N790" s="8" t="s">
        <v>642</v>
      </c>
      <c r="O790" s="8" t="s">
        <v>3481</v>
      </c>
      <c r="P790" s="8" t="s">
        <v>5695</v>
      </c>
      <c r="Q790" s="13" t="s">
        <v>4753</v>
      </c>
      <c r="R790" s="8" t="s">
        <v>5696</v>
      </c>
      <c r="S790" s="3">
        <v>1459</v>
      </c>
      <c r="T790" s="3">
        <v>1</v>
      </c>
      <c r="U790" s="14" t="str">
        <f t="shared" ca="1" si="88"/>
        <v>commvault.com</v>
      </c>
      <c r="V790" s="15" t="str">
        <f t="shared" ca="1" si="89"/>
        <v>domains = domains.concat("commvault.com");</v>
      </c>
      <c r="W790">
        <f>VLOOKUP(C790,'Copy of Pivot Position'!A:C,3,FALSE)</f>
        <v>10</v>
      </c>
      <c r="X790">
        <f>IF(D790="","",COUNTIF($D$1:D789,D790))</f>
        <v>0</v>
      </c>
      <c r="Y790">
        <f>IF(F790="","",COUNTIF($F$1:F790,F790))</f>
        <v>1</v>
      </c>
      <c r="AA790" s="16">
        <f t="shared" si="90"/>
        <v>0.20599999999999996</v>
      </c>
      <c r="AB790" s="16"/>
    </row>
    <row r="791" spans="1:28" ht="16" x14ac:dyDescent="0.2">
      <c r="A791" s="8" t="s">
        <v>6949</v>
      </c>
      <c r="B791" s="8" t="s">
        <v>6950</v>
      </c>
      <c r="C791" s="8" t="s">
        <v>180</v>
      </c>
      <c r="D791" s="8" t="s">
        <v>6951</v>
      </c>
      <c r="E791" s="8" t="s">
        <v>6952</v>
      </c>
      <c r="F791" s="12" t="s">
        <v>6524</v>
      </c>
      <c r="G791" s="8" t="s">
        <v>188</v>
      </c>
      <c r="H791" s="3">
        <v>52</v>
      </c>
      <c r="I791" s="12" t="s">
        <v>6953</v>
      </c>
      <c r="J791" s="13" t="s">
        <v>6954</v>
      </c>
      <c r="K791" s="8" t="s">
        <v>50</v>
      </c>
      <c r="L791" s="8" t="s">
        <v>51</v>
      </c>
      <c r="M791" s="8" t="s">
        <v>52</v>
      </c>
      <c r="N791" s="8" t="s">
        <v>462</v>
      </c>
      <c r="O791" s="8" t="s">
        <v>369</v>
      </c>
      <c r="P791" s="8" t="s">
        <v>6955</v>
      </c>
      <c r="Q791" s="13" t="s">
        <v>287</v>
      </c>
      <c r="R791" s="8" t="s">
        <v>6956</v>
      </c>
      <c r="S791" s="3">
        <v>1581</v>
      </c>
      <c r="T791" s="3">
        <v>1</v>
      </c>
      <c r="U791" s="14" t="str">
        <f t="shared" ca="1" si="88"/>
        <v>commvault.com</v>
      </c>
      <c r="V791" s="15" t="str">
        <f t="shared" ca="1" si="89"/>
        <v>domains = domains.concat("commvault.com");</v>
      </c>
      <c r="W791">
        <f>VLOOKUP(C791,'Copy of Pivot Position'!A:C,3,FALSE)</f>
        <v>10</v>
      </c>
      <c r="X791">
        <f>IF(D791="","",COUNTIF($D$1:D790,D791))</f>
        <v>0</v>
      </c>
      <c r="Y791">
        <f>IF(F791="","",COUNTIF($F$1:F791,F791))</f>
        <v>1</v>
      </c>
      <c r="AA791" s="16">
        <f t="shared" si="90"/>
        <v>0.20199999999999996</v>
      </c>
      <c r="AB791" s="16"/>
    </row>
    <row r="792" spans="1:28" ht="16" x14ac:dyDescent="0.2">
      <c r="A792" s="8" t="s">
        <v>438</v>
      </c>
      <c r="B792" s="8" t="s">
        <v>718</v>
      </c>
      <c r="C792" s="8" t="s">
        <v>719</v>
      </c>
      <c r="D792" s="8" t="s">
        <v>720</v>
      </c>
      <c r="E792" s="8" t="s">
        <v>721</v>
      </c>
      <c r="F792" s="12" t="s">
        <v>722</v>
      </c>
      <c r="G792" s="8" t="s">
        <v>723</v>
      </c>
      <c r="H792" s="3">
        <v>3721</v>
      </c>
      <c r="I792" s="12" t="s">
        <v>724</v>
      </c>
      <c r="J792" s="13" t="s">
        <v>725</v>
      </c>
      <c r="K792" s="8" t="s">
        <v>50</v>
      </c>
      <c r="L792" s="8" t="s">
        <v>120</v>
      </c>
      <c r="M792" s="8" t="s">
        <v>52</v>
      </c>
      <c r="N792" s="8" t="s">
        <v>222</v>
      </c>
      <c r="O792" s="8" t="s">
        <v>222</v>
      </c>
      <c r="P792" s="8" t="s">
        <v>222</v>
      </c>
      <c r="Q792" s="8" t="s">
        <v>222</v>
      </c>
      <c r="R792" s="8" t="s">
        <v>222</v>
      </c>
      <c r="S792" s="3">
        <v>1056</v>
      </c>
      <c r="T792" s="3">
        <v>1</v>
      </c>
      <c r="U792" s="14" t="str">
        <f t="shared" ca="1" si="88"/>
        <v>commvault.com</v>
      </c>
      <c r="V792" s="15" t="str">
        <f t="shared" ca="1" si="89"/>
        <v>domains = domains.concat("commvault.com");</v>
      </c>
      <c r="W792">
        <f>VLOOKUP(C792,'Copy of Pivot Position'!A:C,3,FALSE)</f>
        <v>10</v>
      </c>
      <c r="X792">
        <f>IF(D792="","",COUNTIF($D$1:D791,D792))</f>
        <v>0</v>
      </c>
      <c r="Y792">
        <f>IF(F792="","",COUNTIF($F$1:F792,F792))</f>
        <v>1</v>
      </c>
      <c r="AA792" s="16">
        <f t="shared" si="90"/>
        <v>0.19999999999999996</v>
      </c>
      <c r="AB792" s="16"/>
    </row>
    <row r="793" spans="1:28" ht="16" x14ac:dyDescent="0.2">
      <c r="A793" s="8" t="s">
        <v>2362</v>
      </c>
      <c r="B793" s="8" t="s">
        <v>2363</v>
      </c>
      <c r="C793" s="8" t="s">
        <v>304</v>
      </c>
      <c r="D793" s="8" t="s">
        <v>2364</v>
      </c>
      <c r="E793" s="8" t="s">
        <v>2365</v>
      </c>
      <c r="F793" s="12" t="s">
        <v>2146</v>
      </c>
      <c r="G793" s="8" t="s">
        <v>1076</v>
      </c>
      <c r="H793" s="3">
        <v>51</v>
      </c>
      <c r="I793" s="12" t="s">
        <v>2367</v>
      </c>
      <c r="J793" s="13" t="s">
        <v>2368</v>
      </c>
      <c r="K793" s="8" t="s">
        <v>50</v>
      </c>
      <c r="L793" s="8" t="s">
        <v>120</v>
      </c>
      <c r="M793" s="8" t="s">
        <v>52</v>
      </c>
      <c r="N793" s="8" t="s">
        <v>2369</v>
      </c>
      <c r="O793" s="8" t="s">
        <v>210</v>
      </c>
      <c r="P793" s="8" t="s">
        <v>2370</v>
      </c>
      <c r="Q793" s="8" t="s">
        <v>2371</v>
      </c>
      <c r="R793" s="8" t="s">
        <v>2372</v>
      </c>
      <c r="S793" s="3">
        <v>1169</v>
      </c>
      <c r="T793" s="3">
        <v>1</v>
      </c>
      <c r="U793" s="14" t="str">
        <f t="shared" ca="1" si="88"/>
        <v>commvault.com</v>
      </c>
      <c r="V793" s="15" t="str">
        <f t="shared" ca="1" si="89"/>
        <v>domains = domains.concat("commvault.com");</v>
      </c>
      <c r="W793">
        <f>VLOOKUP(C793,'Copy of Pivot Position'!A:C,3,FALSE)</f>
        <v>9</v>
      </c>
      <c r="X793">
        <f>IF(D793="","",COUNTIF($D$1:D792,D793))</f>
        <v>0</v>
      </c>
      <c r="Y793">
        <f>IF(F793="","",COUNTIF($F$1:F793,F793))</f>
        <v>1</v>
      </c>
      <c r="AA793" s="16">
        <f t="shared" si="90"/>
        <v>0.19999999999999996</v>
      </c>
      <c r="AB793" s="16"/>
    </row>
    <row r="794" spans="1:28" ht="16" x14ac:dyDescent="0.2">
      <c r="A794" s="8" t="s">
        <v>6507</v>
      </c>
      <c r="B794" s="8" t="s">
        <v>6508</v>
      </c>
      <c r="C794" s="8" t="s">
        <v>42</v>
      </c>
      <c r="D794" s="8" t="s">
        <v>6509</v>
      </c>
      <c r="E794" s="8" t="s">
        <v>6510</v>
      </c>
      <c r="F794" s="12" t="s">
        <v>6078</v>
      </c>
      <c r="G794" s="8" t="s">
        <v>70</v>
      </c>
      <c r="H794" s="3">
        <v>3791</v>
      </c>
      <c r="I794" s="12" t="s">
        <v>6512</v>
      </c>
      <c r="J794" s="13" t="s">
        <v>6513</v>
      </c>
      <c r="K794" s="8" t="s">
        <v>50</v>
      </c>
      <c r="L794" s="8" t="s">
        <v>120</v>
      </c>
      <c r="M794" s="8" t="s">
        <v>52</v>
      </c>
      <c r="N794" s="8" t="s">
        <v>769</v>
      </c>
      <c r="O794" s="8" t="s">
        <v>770</v>
      </c>
      <c r="P794" s="8" t="s">
        <v>6514</v>
      </c>
      <c r="Q794" s="13" t="s">
        <v>772</v>
      </c>
      <c r="R794" s="8" t="s">
        <v>6515</v>
      </c>
      <c r="S794" s="3">
        <v>1533</v>
      </c>
      <c r="T794" s="3">
        <v>1</v>
      </c>
      <c r="U794" s="14" t="str">
        <f t="shared" ca="1" si="88"/>
        <v>commvault.com</v>
      </c>
      <c r="V794" s="15" t="str">
        <f t="shared" ca="1" si="89"/>
        <v>domains = domains.concat("commvault.com");</v>
      </c>
      <c r="W794">
        <f>VLOOKUP(C794,'Copy of Pivot Position'!A:C,3,FALSE)</f>
        <v>10</v>
      </c>
      <c r="X794">
        <f>IF(D794="","",COUNTIF($D$1:D793,D794))</f>
        <v>0</v>
      </c>
      <c r="Y794">
        <f>IF(F794="","",COUNTIF($F$1:F794,F794))</f>
        <v>1</v>
      </c>
      <c r="AA794" s="16">
        <f t="shared" si="90"/>
        <v>0.19999999999999996</v>
      </c>
      <c r="AB794" s="16"/>
    </row>
    <row r="795" spans="1:28" ht="16" x14ac:dyDescent="0.2">
      <c r="A795" s="8" t="s">
        <v>1566</v>
      </c>
      <c r="B795" s="8" t="s">
        <v>3425</v>
      </c>
      <c r="C795" s="8" t="s">
        <v>3426</v>
      </c>
      <c r="D795" s="8" t="s">
        <v>3427</v>
      </c>
      <c r="E795" s="8" t="s">
        <v>3428</v>
      </c>
      <c r="F795" s="12" t="s">
        <v>3157</v>
      </c>
      <c r="G795" s="8" t="s">
        <v>3430</v>
      </c>
      <c r="H795" s="3">
        <v>3875</v>
      </c>
      <c r="I795" s="12" t="s">
        <v>3431</v>
      </c>
      <c r="J795" s="13" t="s">
        <v>3432</v>
      </c>
      <c r="K795" s="8" t="s">
        <v>50</v>
      </c>
      <c r="L795" s="8" t="s">
        <v>120</v>
      </c>
      <c r="M795" s="8" t="s">
        <v>222</v>
      </c>
      <c r="N795" s="8" t="s">
        <v>222</v>
      </c>
      <c r="O795" s="8" t="s">
        <v>222</v>
      </c>
      <c r="P795" s="8" t="s">
        <v>222</v>
      </c>
      <c r="Q795" s="8" t="s">
        <v>222</v>
      </c>
      <c r="R795" s="8" t="s">
        <v>222</v>
      </c>
      <c r="S795" s="3">
        <v>1251</v>
      </c>
      <c r="T795" s="3">
        <v>1</v>
      </c>
      <c r="U795" s="14" t="str">
        <f t="shared" ca="1" si="88"/>
        <v>commvault.com</v>
      </c>
      <c r="V795" s="15" t="str">
        <f t="shared" ca="1" si="89"/>
        <v>domains = domains.concat("commvault.com");</v>
      </c>
      <c r="W795">
        <f>VLOOKUP(C795,'Copy of Pivot Position'!A:C,3,FALSE)</f>
        <v>9</v>
      </c>
      <c r="X795">
        <f>IF(D795="","",COUNTIF($D$1:D794,D795))</f>
        <v>0</v>
      </c>
      <c r="Y795">
        <f>IF(F795="","",COUNTIF($F$1:F795,F795))</f>
        <v>1</v>
      </c>
      <c r="AA795" s="16">
        <f t="shared" si="90"/>
        <v>0.19599999999999995</v>
      </c>
      <c r="AB795" s="16"/>
    </row>
    <row r="796" spans="1:28" ht="16" x14ac:dyDescent="0.2">
      <c r="A796" s="8" t="s">
        <v>2239</v>
      </c>
      <c r="B796" s="8" t="s">
        <v>2240</v>
      </c>
      <c r="C796" s="8" t="s">
        <v>2241</v>
      </c>
      <c r="D796" s="8" t="s">
        <v>2242</v>
      </c>
      <c r="E796" s="8" t="s">
        <v>2243</v>
      </c>
      <c r="F796" s="12" t="s">
        <v>2041</v>
      </c>
      <c r="G796" s="8" t="s">
        <v>723</v>
      </c>
      <c r="H796" s="3">
        <v>50</v>
      </c>
      <c r="I796" s="12" t="s">
        <v>2245</v>
      </c>
      <c r="J796" s="13" t="s">
        <v>2246</v>
      </c>
      <c r="K796" s="8" t="s">
        <v>50</v>
      </c>
      <c r="L796" s="8" t="s">
        <v>51</v>
      </c>
      <c r="M796" s="8" t="s">
        <v>52</v>
      </c>
      <c r="N796" s="8" t="s">
        <v>2247</v>
      </c>
      <c r="O796" s="8" t="s">
        <v>54</v>
      </c>
      <c r="P796" s="8" t="s">
        <v>2248</v>
      </c>
      <c r="Q796" s="13" t="s">
        <v>2249</v>
      </c>
      <c r="R796" s="8" t="s">
        <v>2250</v>
      </c>
      <c r="S796" s="3">
        <v>1160</v>
      </c>
      <c r="T796" s="3">
        <v>1</v>
      </c>
      <c r="U796" s="14" t="str">
        <f t="shared" ca="1" si="88"/>
        <v>commvault.com</v>
      </c>
      <c r="V796" s="15" t="str">
        <f t="shared" ca="1" si="89"/>
        <v>domains = domains.concat("commvault.com");</v>
      </c>
      <c r="W796">
        <f>VLOOKUP(C796,'Copy of Pivot Position'!A:C,3,FALSE)</f>
        <v>10</v>
      </c>
      <c r="X796">
        <f>IF(D796="","",COUNTIF($D$1:D795,D796))</f>
        <v>0</v>
      </c>
      <c r="Y796">
        <f>IF(F796="","",COUNTIF($F$1:F796,F796))</f>
        <v>1</v>
      </c>
      <c r="AA796" s="16">
        <f t="shared" si="90"/>
        <v>0.19599999999999995</v>
      </c>
      <c r="AB796" s="16"/>
    </row>
    <row r="797" spans="1:28" ht="16" x14ac:dyDescent="0.2">
      <c r="A797" s="8" t="s">
        <v>5085</v>
      </c>
      <c r="B797" s="8" t="s">
        <v>5086</v>
      </c>
      <c r="C797" s="8" t="s">
        <v>42</v>
      </c>
      <c r="D797" s="8" t="s">
        <v>5087</v>
      </c>
      <c r="E797" s="8" t="s">
        <v>5088</v>
      </c>
      <c r="F797" s="12" t="s">
        <v>4772</v>
      </c>
      <c r="G797" s="8" t="s">
        <v>49</v>
      </c>
      <c r="H797" s="3">
        <v>50</v>
      </c>
      <c r="I797" s="12" t="s">
        <v>5090</v>
      </c>
      <c r="J797" s="13" t="s">
        <v>5091</v>
      </c>
      <c r="K797" s="8" t="s">
        <v>50</v>
      </c>
      <c r="L797" s="8" t="s">
        <v>120</v>
      </c>
      <c r="M797" s="8" t="s">
        <v>52</v>
      </c>
      <c r="N797" s="8" t="s">
        <v>73</v>
      </c>
      <c r="O797" s="8" t="s">
        <v>54</v>
      </c>
      <c r="P797" s="8" t="s">
        <v>5092</v>
      </c>
      <c r="Q797" s="13" t="s">
        <v>3423</v>
      </c>
      <c r="R797" s="8" t="s">
        <v>222</v>
      </c>
      <c r="S797" s="3">
        <v>1390</v>
      </c>
      <c r="T797" s="3">
        <v>1</v>
      </c>
      <c r="U797" s="14" t="str">
        <f t="shared" ca="1" si="88"/>
        <v>commvault.com</v>
      </c>
      <c r="V797" s="15" t="str">
        <f t="shared" ca="1" si="89"/>
        <v>domains = domains.concat("commvault.com");</v>
      </c>
      <c r="W797">
        <f>VLOOKUP(C797,'Copy of Pivot Position'!A:C,3,FALSE)</f>
        <v>10</v>
      </c>
      <c r="X797">
        <f>IF(D797="","",COUNTIF($D$1:D796,D797))</f>
        <v>0</v>
      </c>
      <c r="Y797">
        <f>IF(F797="","",COUNTIF($F$1:F797,F797))</f>
        <v>1</v>
      </c>
      <c r="AA797" s="16">
        <f t="shared" si="90"/>
        <v>0.19599999999999995</v>
      </c>
      <c r="AB797" s="16"/>
    </row>
    <row r="798" spans="1:28" ht="16" x14ac:dyDescent="0.2">
      <c r="A798" s="8" t="s">
        <v>89</v>
      </c>
      <c r="B798" s="8" t="s">
        <v>5182</v>
      </c>
      <c r="C798" s="8" t="s">
        <v>42</v>
      </c>
      <c r="D798" s="8" t="s">
        <v>5183</v>
      </c>
      <c r="E798" s="8" t="s">
        <v>5184</v>
      </c>
      <c r="F798" s="12" t="s">
        <v>4903</v>
      </c>
      <c r="G798" s="8" t="s">
        <v>4705</v>
      </c>
      <c r="H798" s="3">
        <v>3984</v>
      </c>
      <c r="I798" s="12" t="s">
        <v>5186</v>
      </c>
      <c r="J798" s="13" t="s">
        <v>5187</v>
      </c>
      <c r="K798" s="8" t="s">
        <v>50</v>
      </c>
      <c r="L798" s="8" t="s">
        <v>120</v>
      </c>
      <c r="M798" s="8" t="s">
        <v>52</v>
      </c>
      <c r="N798" s="8" t="s">
        <v>1543</v>
      </c>
      <c r="O798" s="8" t="s">
        <v>54</v>
      </c>
      <c r="P798" s="8" t="s">
        <v>5188</v>
      </c>
      <c r="Q798" s="13" t="s">
        <v>2681</v>
      </c>
      <c r="R798" s="8" t="s">
        <v>5189</v>
      </c>
      <c r="S798" s="3">
        <v>1400</v>
      </c>
      <c r="T798" s="3">
        <v>1</v>
      </c>
      <c r="U798" s="14" t="str">
        <f t="shared" ca="1" si="88"/>
        <v>commvault.com</v>
      </c>
      <c r="V798" s="15" t="str">
        <f t="shared" ca="1" si="89"/>
        <v>domains = domains.concat("commvault.com");</v>
      </c>
      <c r="W798">
        <f>VLOOKUP(C798,'Copy of Pivot Position'!A:C,3,FALSE)</f>
        <v>10</v>
      </c>
      <c r="X798">
        <f>IF(D798="","",COUNTIF($D$1:D797,D798))</f>
        <v>0</v>
      </c>
      <c r="Y798">
        <f>IF(F798="","",COUNTIF($F$1:F798,F798))</f>
        <v>1</v>
      </c>
      <c r="AA798" s="16">
        <f t="shared" si="90"/>
        <v>0.19399999999999995</v>
      </c>
      <c r="AB798" s="16"/>
    </row>
    <row r="799" spans="1:28" ht="16" x14ac:dyDescent="0.2">
      <c r="A799" s="8" t="s">
        <v>708</v>
      </c>
      <c r="B799" s="8" t="s">
        <v>9092</v>
      </c>
      <c r="C799" s="8" t="s">
        <v>180</v>
      </c>
      <c r="D799" s="8" t="s">
        <v>9093</v>
      </c>
      <c r="E799" s="12" t="s">
        <v>9094</v>
      </c>
      <c r="F799" s="12" t="s">
        <v>8363</v>
      </c>
      <c r="G799" s="8" t="s">
        <v>46</v>
      </c>
      <c r="H799" s="3">
        <v>48</v>
      </c>
      <c r="I799" s="12" t="s">
        <v>9096</v>
      </c>
      <c r="J799" s="13" t="s">
        <v>9097</v>
      </c>
      <c r="K799" s="8" t="s">
        <v>50</v>
      </c>
      <c r="L799" s="8" t="s">
        <v>120</v>
      </c>
      <c r="M799" s="8" t="s">
        <v>52</v>
      </c>
      <c r="N799" s="8" t="s">
        <v>2247</v>
      </c>
      <c r="O799" s="8" t="s">
        <v>54</v>
      </c>
      <c r="P799" s="8" t="s">
        <v>222</v>
      </c>
      <c r="Q799" s="8" t="s">
        <v>222</v>
      </c>
      <c r="R799" s="8" t="s">
        <v>222</v>
      </c>
      <c r="S799" s="3">
        <v>2283</v>
      </c>
      <c r="T799" s="3">
        <v>1</v>
      </c>
      <c r="U799" s="14" t="str">
        <f t="shared" ca="1" si="88"/>
        <v>commvault.com</v>
      </c>
      <c r="V799" s="15" t="str">
        <f t="shared" ca="1" si="89"/>
        <v>domains = domains.concat("commvault.com");</v>
      </c>
      <c r="W799">
        <f>VLOOKUP(C799,'Copy of Pivot Position'!A:C,3,FALSE)</f>
        <v>10</v>
      </c>
      <c r="X799">
        <f>IF(D799="","",COUNTIF($D$1:D798,D799))</f>
        <v>0</v>
      </c>
      <c r="Y799">
        <f>IF(F799="","",COUNTIF($F$1:F799,F799))</f>
        <v>1</v>
      </c>
      <c r="AA799" s="16">
        <f t="shared" si="90"/>
        <v>0.19199999999999995</v>
      </c>
      <c r="AB799" s="16"/>
    </row>
    <row r="800" spans="1:28" ht="16" x14ac:dyDescent="0.2">
      <c r="A800" s="8" t="s">
        <v>737</v>
      </c>
      <c r="B800" s="8" t="s">
        <v>10215</v>
      </c>
      <c r="C800" s="8" t="s">
        <v>10216</v>
      </c>
      <c r="D800" s="8" t="s">
        <v>10217</v>
      </c>
      <c r="E800" s="8" t="s">
        <v>2663</v>
      </c>
      <c r="F800" s="12" t="s">
        <v>2459</v>
      </c>
      <c r="G800" s="8" t="s">
        <v>49</v>
      </c>
      <c r="H800" s="3">
        <v>4075</v>
      </c>
      <c r="I800" s="12" t="s">
        <v>10219</v>
      </c>
      <c r="J800" s="13" t="s">
        <v>10220</v>
      </c>
      <c r="K800" s="8" t="s">
        <v>50</v>
      </c>
      <c r="L800" s="8" t="s">
        <v>51</v>
      </c>
      <c r="M800" s="8" t="s">
        <v>52</v>
      </c>
      <c r="N800" s="8" t="s">
        <v>1543</v>
      </c>
      <c r="O800" s="8" t="s">
        <v>54</v>
      </c>
      <c r="P800" s="8" t="s">
        <v>2667</v>
      </c>
      <c r="Q800" s="13" t="s">
        <v>2668</v>
      </c>
      <c r="R800" s="8" t="s">
        <v>7373</v>
      </c>
      <c r="S800" s="3">
        <v>2505</v>
      </c>
      <c r="T800" s="3">
        <v>1</v>
      </c>
      <c r="U800" s="14" t="str">
        <f t="shared" ca="1" si="88"/>
        <v>commvault.com</v>
      </c>
      <c r="V800" s="15" t="str">
        <f t="shared" ca="1" si="89"/>
        <v>domains = domains.concat("commvault.com");</v>
      </c>
      <c r="W800">
        <f>VLOOKUP(C800,'Copy of Pivot Position'!A:C,3,FALSE)</f>
        <v>10</v>
      </c>
      <c r="X800">
        <f>IF(D800="","",COUNTIF($D$1:D799,D800))</f>
        <v>0</v>
      </c>
      <c r="Y800">
        <f>IF(F800="","",COUNTIF($F$1:F800,F800))</f>
        <v>1</v>
      </c>
      <c r="AA800" s="16">
        <f t="shared" si="90"/>
        <v>0.18999999999999995</v>
      </c>
      <c r="AB800" s="16"/>
    </row>
    <row r="801" spans="1:28" ht="16" x14ac:dyDescent="0.2">
      <c r="A801" s="8" t="s">
        <v>5423</v>
      </c>
      <c r="B801" s="8" t="s">
        <v>5424</v>
      </c>
      <c r="C801" s="8" t="s">
        <v>42</v>
      </c>
      <c r="D801" s="8" t="s">
        <v>5425</v>
      </c>
      <c r="E801" s="8" t="s">
        <v>5426</v>
      </c>
      <c r="F801" s="12" t="s">
        <v>5199</v>
      </c>
      <c r="G801" s="8" t="s">
        <v>49</v>
      </c>
      <c r="H801" s="3">
        <v>47</v>
      </c>
      <c r="I801" s="12" t="s">
        <v>5428</v>
      </c>
      <c r="J801" s="13" t="s">
        <v>5429</v>
      </c>
      <c r="K801" s="8" t="s">
        <v>50</v>
      </c>
      <c r="L801" s="8" t="s">
        <v>51</v>
      </c>
      <c r="M801" s="8" t="s">
        <v>52</v>
      </c>
      <c r="N801" s="8" t="s">
        <v>84</v>
      </c>
      <c r="O801" s="8" t="s">
        <v>85</v>
      </c>
      <c r="P801" s="8" t="s">
        <v>5430</v>
      </c>
      <c r="Q801" s="13" t="s">
        <v>2705</v>
      </c>
      <c r="R801" s="8" t="s">
        <v>5431</v>
      </c>
      <c r="S801" s="3">
        <v>1435</v>
      </c>
      <c r="T801" s="3">
        <v>1</v>
      </c>
      <c r="U801" s="14" t="str">
        <f t="shared" ca="1" si="88"/>
        <v>commvault.com</v>
      </c>
      <c r="V801" s="15" t="str">
        <f t="shared" ca="1" si="89"/>
        <v>domains = domains.concat("commvault.com");</v>
      </c>
      <c r="W801">
        <f>VLOOKUP(C801,'Copy of Pivot Position'!A:C,3,FALSE)</f>
        <v>10</v>
      </c>
      <c r="X801">
        <f>IF(D801="","",COUNTIF($D$1:D800,D801))</f>
        <v>0</v>
      </c>
      <c r="Y801">
        <f>IF(F801="","",COUNTIF($F$1:F801,F801))</f>
        <v>1</v>
      </c>
      <c r="AA801" s="16">
        <f t="shared" si="90"/>
        <v>0.18799999999999994</v>
      </c>
      <c r="AB801" s="16"/>
    </row>
    <row r="802" spans="1:28" ht="16" x14ac:dyDescent="0.2">
      <c r="A802" s="8" t="s">
        <v>89</v>
      </c>
      <c r="B802" s="8" t="s">
        <v>2446</v>
      </c>
      <c r="C802" s="8" t="s">
        <v>10392</v>
      </c>
      <c r="D802" s="8" t="s">
        <v>10393</v>
      </c>
      <c r="E802" s="8" t="s">
        <v>10394</v>
      </c>
      <c r="F802" s="12" t="s">
        <v>9937</v>
      </c>
      <c r="G802" s="8" t="s">
        <v>70</v>
      </c>
      <c r="H802" s="3">
        <v>47</v>
      </c>
      <c r="I802" s="12" t="s">
        <v>10395</v>
      </c>
      <c r="J802" s="13" t="s">
        <v>10396</v>
      </c>
      <c r="K802" s="8" t="s">
        <v>50</v>
      </c>
      <c r="L802" s="8" t="s">
        <v>51</v>
      </c>
      <c r="M802" s="8" t="s">
        <v>52</v>
      </c>
      <c r="N802" s="8" t="s">
        <v>150</v>
      </c>
      <c r="O802" s="8" t="s">
        <v>54</v>
      </c>
      <c r="P802" s="8" t="s">
        <v>10397</v>
      </c>
      <c r="Q802" s="8" t="s">
        <v>10398</v>
      </c>
      <c r="R802" s="8" t="s">
        <v>10399</v>
      </c>
      <c r="S802" s="3">
        <v>2555</v>
      </c>
      <c r="T802" s="3">
        <v>1</v>
      </c>
      <c r="U802" s="14" t="str">
        <f t="shared" ca="1" si="88"/>
        <v>commvault.com</v>
      </c>
      <c r="V802" s="15" t="str">
        <f t="shared" ca="1" si="89"/>
        <v>domains = domains.concat("commvault.com");</v>
      </c>
      <c r="W802">
        <f>VLOOKUP(C802,'Copy of Pivot Position'!A:C,3,FALSE)</f>
        <v>10</v>
      </c>
      <c r="X802">
        <f>IF(D802="","",COUNTIF($D$1:D801,D802))</f>
        <v>0</v>
      </c>
      <c r="Y802">
        <f>IF(F802="","",COUNTIF($F$1:F802,F802))</f>
        <v>1</v>
      </c>
      <c r="AA802" s="16">
        <f t="shared" si="90"/>
        <v>0.18799999999999994</v>
      </c>
      <c r="AB802" s="16"/>
    </row>
    <row r="803" spans="1:28" ht="16" x14ac:dyDescent="0.2">
      <c r="A803" s="8" t="s">
        <v>5580</v>
      </c>
      <c r="B803" s="8" t="s">
        <v>9435</v>
      </c>
      <c r="C803" s="8" t="s">
        <v>42</v>
      </c>
      <c r="D803" s="8" t="s">
        <v>9436</v>
      </c>
      <c r="E803" s="8" t="s">
        <v>9437</v>
      </c>
      <c r="F803" s="12" t="s">
        <v>8701</v>
      </c>
      <c r="G803" s="8" t="s">
        <v>46</v>
      </c>
      <c r="H803" s="3">
        <v>4176</v>
      </c>
      <c r="I803" s="12" t="s">
        <v>9438</v>
      </c>
      <c r="J803" s="13" t="s">
        <v>9439</v>
      </c>
      <c r="K803" s="8" t="s">
        <v>50</v>
      </c>
      <c r="L803" s="8" t="s">
        <v>51</v>
      </c>
      <c r="M803" s="8" t="s">
        <v>222</v>
      </c>
      <c r="N803" s="8" t="s">
        <v>222</v>
      </c>
      <c r="O803" s="8" t="s">
        <v>222</v>
      </c>
      <c r="P803" s="8" t="s">
        <v>222</v>
      </c>
      <c r="Q803" s="8" t="s">
        <v>222</v>
      </c>
      <c r="R803" s="8" t="s">
        <v>222</v>
      </c>
      <c r="S803" s="3">
        <v>2345</v>
      </c>
      <c r="T803" s="3">
        <v>1</v>
      </c>
      <c r="U803" s="14" t="str">
        <f t="shared" ca="1" si="88"/>
        <v>commvault.com</v>
      </c>
      <c r="V803" s="15" t="str">
        <f t="shared" ca="1" si="89"/>
        <v>domains = domains.concat("commvault.com");</v>
      </c>
      <c r="W803">
        <f>VLOOKUP(C803,'Copy of Pivot Position'!A:C,3,FALSE)</f>
        <v>10</v>
      </c>
      <c r="X803">
        <f>IF(D803="","",COUNTIF($D$1:D802,D803))</f>
        <v>0</v>
      </c>
      <c r="Y803">
        <f>IF(F803="","",COUNTIF($F$1:F803,F803))</f>
        <v>1</v>
      </c>
      <c r="AA803" s="16">
        <f t="shared" si="90"/>
        <v>0.18799999999999994</v>
      </c>
      <c r="AB803" s="16"/>
    </row>
    <row r="804" spans="1:28" ht="16" x14ac:dyDescent="0.2">
      <c r="A804" s="8" t="s">
        <v>10575</v>
      </c>
      <c r="B804" s="8" t="s">
        <v>10576</v>
      </c>
      <c r="C804" s="8" t="s">
        <v>42</v>
      </c>
      <c r="D804" s="8" t="s">
        <v>10577</v>
      </c>
      <c r="E804" s="8" t="s">
        <v>10578</v>
      </c>
      <c r="F804" s="12" t="s">
        <v>10101</v>
      </c>
      <c r="G804" s="8" t="s">
        <v>49</v>
      </c>
      <c r="H804" s="3">
        <v>45</v>
      </c>
      <c r="I804" s="12" t="s">
        <v>10581</v>
      </c>
      <c r="J804" s="13" t="s">
        <v>10582</v>
      </c>
      <c r="K804" s="8" t="s">
        <v>50</v>
      </c>
      <c r="L804" s="8" t="s">
        <v>51</v>
      </c>
      <c r="M804" s="8" t="s">
        <v>52</v>
      </c>
      <c r="N804" s="8" t="s">
        <v>7715</v>
      </c>
      <c r="O804" s="8" t="s">
        <v>3402</v>
      </c>
      <c r="P804" s="8" t="s">
        <v>10583</v>
      </c>
      <c r="Q804" s="13" t="s">
        <v>7717</v>
      </c>
      <c r="R804" s="8" t="s">
        <v>10584</v>
      </c>
      <c r="S804" s="3">
        <v>2603</v>
      </c>
      <c r="T804" s="3">
        <v>1</v>
      </c>
      <c r="U804" s="14" t="str">
        <f t="shared" ca="1" si="88"/>
        <v>commvault.com</v>
      </c>
      <c r="V804" s="15" t="str">
        <f t="shared" ca="1" si="89"/>
        <v>domains = domains.concat("commvault.com");</v>
      </c>
      <c r="W804">
        <f>VLOOKUP(C804,'Copy of Pivot Position'!A:C,3,FALSE)</f>
        <v>10</v>
      </c>
      <c r="X804">
        <f>IF(D804="","",COUNTIF($D$1:D803,D804))</f>
        <v>0</v>
      </c>
      <c r="Y804">
        <f>IF(F804="","",COUNTIF($F$1:F804,F804))</f>
        <v>1</v>
      </c>
      <c r="AA804" s="16">
        <f t="shared" si="90"/>
        <v>0.18799999999999994</v>
      </c>
      <c r="AB804" s="16"/>
    </row>
    <row r="805" spans="1:28" ht="16" x14ac:dyDescent="0.2">
      <c r="A805" s="8" t="s">
        <v>476</v>
      </c>
      <c r="B805" s="8" t="s">
        <v>646</v>
      </c>
      <c r="C805" s="8" t="s">
        <v>42</v>
      </c>
      <c r="D805" s="8" t="s">
        <v>647</v>
      </c>
      <c r="E805" s="8" t="s">
        <v>648</v>
      </c>
      <c r="F805" s="12" t="s">
        <v>649</v>
      </c>
      <c r="G805" s="8" t="s">
        <v>49</v>
      </c>
      <c r="H805" s="3">
        <v>4292</v>
      </c>
      <c r="I805" s="12" t="s">
        <v>650</v>
      </c>
      <c r="J805" s="13" t="s">
        <v>651</v>
      </c>
      <c r="K805" s="8" t="s">
        <v>50</v>
      </c>
      <c r="L805" s="8" t="s">
        <v>120</v>
      </c>
      <c r="M805" s="8" t="s">
        <v>483</v>
      </c>
      <c r="N805" s="8" t="s">
        <v>652</v>
      </c>
      <c r="O805" s="8" t="s">
        <v>653</v>
      </c>
      <c r="P805" s="8" t="s">
        <v>654</v>
      </c>
      <c r="Q805" s="13" t="s">
        <v>655</v>
      </c>
      <c r="R805" s="8" t="s">
        <v>222</v>
      </c>
      <c r="S805" s="3">
        <v>1051</v>
      </c>
      <c r="T805" s="3">
        <v>1</v>
      </c>
      <c r="U805" s="14" t="str">
        <f t="shared" ca="1" si="88"/>
        <v>commvault.com</v>
      </c>
      <c r="V805" s="15" t="str">
        <f t="shared" ca="1" si="89"/>
        <v>domains = domains.concat("commvault.com");</v>
      </c>
      <c r="W805">
        <f>VLOOKUP(C805,'Copy of Pivot Position'!A:C,3,FALSE)</f>
        <v>10</v>
      </c>
      <c r="X805">
        <f>IF(D805="","",COUNTIF($D$1:D804,D805))</f>
        <v>0</v>
      </c>
      <c r="Y805">
        <f>IF(F805="","",COUNTIF($F$1:F805,F805))</f>
        <v>1</v>
      </c>
      <c r="AA805" s="16">
        <f t="shared" si="90"/>
        <v>0.18599999999999994</v>
      </c>
      <c r="AB805" s="16"/>
    </row>
    <row r="806" spans="1:28" ht="16" x14ac:dyDescent="0.2">
      <c r="A806" s="8" t="s">
        <v>6914</v>
      </c>
      <c r="B806" s="8" t="s">
        <v>6915</v>
      </c>
      <c r="C806" s="8" t="s">
        <v>180</v>
      </c>
      <c r="D806" s="8" t="s">
        <v>6916</v>
      </c>
      <c r="E806" s="8" t="s">
        <v>6917</v>
      </c>
      <c r="F806" s="12" t="s">
        <v>6511</v>
      </c>
      <c r="G806" s="8" t="s">
        <v>49</v>
      </c>
      <c r="H806" s="3">
        <v>4229</v>
      </c>
      <c r="I806" s="12" t="s">
        <v>6918</v>
      </c>
      <c r="J806" s="13" t="s">
        <v>6919</v>
      </c>
      <c r="K806" s="8" t="s">
        <v>50</v>
      </c>
      <c r="L806" s="8" t="s">
        <v>120</v>
      </c>
      <c r="M806" s="8" t="s">
        <v>52</v>
      </c>
      <c r="N806" s="8" t="s">
        <v>6920</v>
      </c>
      <c r="O806" s="8" t="s">
        <v>54</v>
      </c>
      <c r="P806" s="8" t="s">
        <v>6921</v>
      </c>
      <c r="Q806" s="13" t="s">
        <v>6922</v>
      </c>
      <c r="R806" s="8" t="s">
        <v>6923</v>
      </c>
      <c r="S806" s="3">
        <v>1578</v>
      </c>
      <c r="T806" s="3">
        <v>1</v>
      </c>
      <c r="U806" s="14" t="str">
        <f t="shared" ca="1" si="88"/>
        <v>commvault.com</v>
      </c>
      <c r="V806" s="15" t="str">
        <f t="shared" ca="1" si="89"/>
        <v>domains = domains.concat("commvault.com");</v>
      </c>
      <c r="W806">
        <f>VLOOKUP(C806,'Copy of Pivot Position'!A:C,3,FALSE)</f>
        <v>10</v>
      </c>
      <c r="X806">
        <f>IF(D806="","",COUNTIF($D$1:D805,D806))</f>
        <v>0</v>
      </c>
      <c r="Y806">
        <f>IF(F806="","",COUNTIF($F$1:F806,F806))</f>
        <v>1</v>
      </c>
      <c r="AA806" s="16">
        <f t="shared" si="90"/>
        <v>0.18799999999999994</v>
      </c>
      <c r="AB806" s="16"/>
    </row>
    <row r="807" spans="1:28" ht="16" x14ac:dyDescent="0.2">
      <c r="A807" s="8" t="s">
        <v>2700</v>
      </c>
      <c r="B807" s="8" t="s">
        <v>9500</v>
      </c>
      <c r="C807" s="8" t="s">
        <v>42</v>
      </c>
      <c r="D807" s="8" t="s">
        <v>9501</v>
      </c>
      <c r="E807" s="8" t="s">
        <v>9502</v>
      </c>
      <c r="F807" s="12" t="s">
        <v>8808</v>
      </c>
      <c r="G807" s="8" t="s">
        <v>49</v>
      </c>
      <c r="H807" s="3">
        <v>4334</v>
      </c>
      <c r="I807" s="12" t="s">
        <v>9504</v>
      </c>
      <c r="J807" s="13" t="s">
        <v>9505</v>
      </c>
      <c r="K807" s="8" t="s">
        <v>50</v>
      </c>
      <c r="L807" s="8" t="s">
        <v>51</v>
      </c>
      <c r="M807" s="8" t="s">
        <v>52</v>
      </c>
      <c r="N807" s="8" t="s">
        <v>462</v>
      </c>
      <c r="O807" s="8" t="s">
        <v>54</v>
      </c>
      <c r="P807" s="8" t="s">
        <v>9506</v>
      </c>
      <c r="Q807" s="13" t="s">
        <v>1684</v>
      </c>
      <c r="R807" s="8" t="s">
        <v>9507</v>
      </c>
      <c r="S807" s="3">
        <v>2360</v>
      </c>
      <c r="T807" s="3">
        <v>1</v>
      </c>
      <c r="U807" s="14" t="str">
        <f t="shared" ca="1" si="88"/>
        <v>commvault.com</v>
      </c>
      <c r="V807" s="15" t="str">
        <f t="shared" ca="1" si="89"/>
        <v>domains = domains.concat("commvault.com");</v>
      </c>
      <c r="W807">
        <f>VLOOKUP(C807,'Copy of Pivot Position'!A:C,3,FALSE)</f>
        <v>10</v>
      </c>
      <c r="X807">
        <f>IF(D807="","",COUNTIF($D$1:D806,D807))</f>
        <v>0</v>
      </c>
      <c r="Y807">
        <f>IF(F807="","",COUNTIF($F$1:F807,F807))</f>
        <v>1</v>
      </c>
      <c r="AA807" s="16">
        <f t="shared" si="90"/>
        <v>0.18399999999999994</v>
      </c>
      <c r="AB807" s="16"/>
    </row>
    <row r="808" spans="1:28" ht="16" x14ac:dyDescent="0.2">
      <c r="A808" s="8" t="s">
        <v>5325</v>
      </c>
      <c r="B808" s="8" t="s">
        <v>5326</v>
      </c>
      <c r="C808" s="8" t="s">
        <v>42</v>
      </c>
      <c r="D808" s="8" t="s">
        <v>5328</v>
      </c>
      <c r="E808" s="8" t="s">
        <v>5330</v>
      </c>
      <c r="F808" s="12" t="s">
        <v>5130</v>
      </c>
      <c r="G808" s="8" t="s">
        <v>326</v>
      </c>
      <c r="H808" s="3">
        <v>44</v>
      </c>
      <c r="I808" s="12" t="s">
        <v>5335</v>
      </c>
      <c r="J808" s="13" t="s">
        <v>5337</v>
      </c>
      <c r="K808" s="8" t="s">
        <v>50</v>
      </c>
      <c r="L808" s="8" t="s">
        <v>120</v>
      </c>
      <c r="M808" s="8" t="s">
        <v>52</v>
      </c>
      <c r="N808" s="8" t="s">
        <v>1137</v>
      </c>
      <c r="O808" s="8" t="s">
        <v>54</v>
      </c>
      <c r="P808" s="8" t="s">
        <v>5339</v>
      </c>
      <c r="Q808" s="13" t="s">
        <v>1139</v>
      </c>
      <c r="R808" s="8" t="s">
        <v>5340</v>
      </c>
      <c r="S808" s="3">
        <v>1424</v>
      </c>
      <c r="T808" s="3">
        <v>1</v>
      </c>
      <c r="U808" s="14" t="str">
        <f t="shared" ca="1" si="88"/>
        <v>commvault.com</v>
      </c>
      <c r="V808" s="15" t="str">
        <f t="shared" ca="1" si="89"/>
        <v>domains = domains.concat("commvault.com");</v>
      </c>
      <c r="W808">
        <f>VLOOKUP(C808,'Copy of Pivot Position'!A:C,3,FALSE)</f>
        <v>10</v>
      </c>
      <c r="X808">
        <f>IF(D808="","",COUNTIF($D$1:D807,D808))</f>
        <v>0</v>
      </c>
      <c r="Y808">
        <f>IF(F808="","",COUNTIF($F$1:F808,F808))</f>
        <v>1</v>
      </c>
      <c r="AA808" s="16">
        <f t="shared" si="90"/>
        <v>0.18399999999999994</v>
      </c>
      <c r="AB808" s="16"/>
    </row>
    <row r="809" spans="1:28" ht="16" x14ac:dyDescent="0.2">
      <c r="A809" s="8" t="s">
        <v>2218</v>
      </c>
      <c r="B809" s="8" t="s">
        <v>3697</v>
      </c>
      <c r="C809" s="8" t="s">
        <v>42</v>
      </c>
      <c r="D809" s="8" t="s">
        <v>8914</v>
      </c>
      <c r="E809" s="8" t="s">
        <v>8915</v>
      </c>
      <c r="F809" s="12" t="s">
        <v>8309</v>
      </c>
      <c r="G809" s="8" t="s">
        <v>49</v>
      </c>
      <c r="H809" s="3">
        <v>44</v>
      </c>
      <c r="I809" s="12" t="s">
        <v>8916</v>
      </c>
      <c r="J809" s="13" t="s">
        <v>8917</v>
      </c>
      <c r="K809" s="8" t="s">
        <v>50</v>
      </c>
      <c r="L809" s="8" t="s">
        <v>120</v>
      </c>
      <c r="M809" s="8" t="s">
        <v>52</v>
      </c>
      <c r="N809" s="8" t="s">
        <v>1678</v>
      </c>
      <c r="O809" s="8" t="s">
        <v>311</v>
      </c>
      <c r="P809" s="8" t="s">
        <v>8918</v>
      </c>
      <c r="Q809" s="13" t="s">
        <v>2338</v>
      </c>
      <c r="R809" s="8" t="s">
        <v>8919</v>
      </c>
      <c r="S809" s="3">
        <v>2259</v>
      </c>
      <c r="T809" s="3">
        <v>1</v>
      </c>
      <c r="U809" s="14" t="str">
        <f t="shared" ca="1" si="88"/>
        <v>commvault.com</v>
      </c>
      <c r="V809" s="15" t="str">
        <f t="shared" ca="1" si="89"/>
        <v>domains = domains.concat("commvault.com");</v>
      </c>
      <c r="W809">
        <f>VLOOKUP(C809,'Copy of Pivot Position'!A:C,3,FALSE)</f>
        <v>10</v>
      </c>
      <c r="X809">
        <f>IF(D809="","",COUNTIF($D$1:D808,D809))</f>
        <v>0</v>
      </c>
      <c r="Y809">
        <f>IF(F809="","",COUNTIF($F$1:F809,F809))</f>
        <v>1</v>
      </c>
      <c r="AA809" s="16">
        <f t="shared" si="90"/>
        <v>0.18399999999999994</v>
      </c>
      <c r="AB809" s="16"/>
    </row>
    <row r="810" spans="1:28" ht="16" x14ac:dyDescent="0.2">
      <c r="A810" s="8" t="s">
        <v>522</v>
      </c>
      <c r="B810" s="8" t="s">
        <v>10489</v>
      </c>
      <c r="C810" s="8" t="s">
        <v>10490</v>
      </c>
      <c r="D810" s="8" t="s">
        <v>10491</v>
      </c>
      <c r="E810" s="8" t="s">
        <v>10492</v>
      </c>
      <c r="F810" s="12" t="s">
        <v>10013</v>
      </c>
      <c r="G810" s="8" t="s">
        <v>9616</v>
      </c>
      <c r="H810" s="3">
        <v>44</v>
      </c>
      <c r="I810" s="12" t="s">
        <v>10493</v>
      </c>
      <c r="J810" s="13" t="s">
        <v>10494</v>
      </c>
      <c r="K810" s="8" t="s">
        <v>50</v>
      </c>
      <c r="L810" s="8" t="s">
        <v>51</v>
      </c>
      <c r="M810" s="8" t="s">
        <v>52</v>
      </c>
      <c r="N810" s="8" t="s">
        <v>7362</v>
      </c>
      <c r="O810" s="8" t="s">
        <v>195</v>
      </c>
      <c r="P810" s="8" t="s">
        <v>10495</v>
      </c>
      <c r="Q810" s="13" t="s">
        <v>10496</v>
      </c>
      <c r="R810" s="8" t="s">
        <v>222</v>
      </c>
      <c r="S810" s="3">
        <v>2578</v>
      </c>
      <c r="T810" s="3">
        <v>1</v>
      </c>
      <c r="U810" s="14" t="str">
        <f t="shared" ca="1" si="88"/>
        <v>commvault.com</v>
      </c>
      <c r="V810" s="15" t="str">
        <f t="shared" ca="1" si="89"/>
        <v>domains = domains.concat("commvault.com");</v>
      </c>
      <c r="W810">
        <f>VLOOKUP(C810,'Copy of Pivot Position'!A:C,3,FALSE)</f>
        <v>10</v>
      </c>
      <c r="X810">
        <f>IF(D810="","",COUNTIF($D$1:D809,D810))</f>
        <v>0</v>
      </c>
      <c r="Y810">
        <f>IF(F810="","",COUNTIF($F$1:F810,F810))</f>
        <v>1</v>
      </c>
      <c r="AA810" s="16">
        <f t="shared" si="90"/>
        <v>0.18399999999999994</v>
      </c>
      <c r="AB810" s="16"/>
    </row>
    <row r="811" spans="1:28" ht="16" x14ac:dyDescent="0.2">
      <c r="A811" s="8" t="s">
        <v>3984</v>
      </c>
      <c r="B811" s="8" t="s">
        <v>4459</v>
      </c>
      <c r="C811" s="8" t="s">
        <v>42</v>
      </c>
      <c r="D811" s="8" t="s">
        <v>4460</v>
      </c>
      <c r="E811" s="8" t="s">
        <v>4462</v>
      </c>
      <c r="F811" s="12" t="s">
        <v>4169</v>
      </c>
      <c r="G811" s="8" t="s">
        <v>49</v>
      </c>
      <c r="H811" s="3">
        <v>4565</v>
      </c>
      <c r="I811" s="12" t="s">
        <v>4469</v>
      </c>
      <c r="J811" s="13" t="s">
        <v>4471</v>
      </c>
      <c r="K811" s="8" t="s">
        <v>50</v>
      </c>
      <c r="L811" s="8" t="s">
        <v>120</v>
      </c>
      <c r="M811" s="8" t="s">
        <v>52</v>
      </c>
      <c r="N811" s="8" t="s">
        <v>4473</v>
      </c>
      <c r="O811" s="8" t="s">
        <v>2434</v>
      </c>
      <c r="P811" s="8" t="s">
        <v>4475</v>
      </c>
      <c r="Q811" s="13" t="s">
        <v>4476</v>
      </c>
      <c r="R811" s="8" t="s">
        <v>4477</v>
      </c>
      <c r="S811" s="3">
        <v>1337</v>
      </c>
      <c r="T811" s="3">
        <v>1</v>
      </c>
      <c r="U811" s="14" t="str">
        <f t="shared" ca="1" si="88"/>
        <v>commvault.com</v>
      </c>
      <c r="V811" s="15" t="str">
        <f t="shared" ca="1" si="89"/>
        <v>domains = domains.concat("commvault.com");</v>
      </c>
      <c r="W811">
        <f>VLOOKUP(C811,'Copy of Pivot Position'!A:C,3,FALSE)</f>
        <v>10</v>
      </c>
      <c r="X811">
        <f>IF(D811="","",COUNTIF($D$1:D810,D811))</f>
        <v>0</v>
      </c>
      <c r="Y811">
        <f>IF(F811="","",COUNTIF($F$1:F811,F811))</f>
        <v>1</v>
      </c>
      <c r="AA811" s="16">
        <f t="shared" si="90"/>
        <v>0.17799999999999994</v>
      </c>
      <c r="AB811" s="16"/>
    </row>
    <row r="812" spans="1:28" ht="16" x14ac:dyDescent="0.2">
      <c r="A812" s="8" t="s">
        <v>4031</v>
      </c>
      <c r="B812" s="8" t="s">
        <v>4032</v>
      </c>
      <c r="C812" s="8" t="s">
        <v>42</v>
      </c>
      <c r="D812" s="8" t="s">
        <v>4033</v>
      </c>
      <c r="E812" s="8" t="s">
        <v>4035</v>
      </c>
      <c r="F812" s="12" t="s">
        <v>3755</v>
      </c>
      <c r="G812" s="8" t="s">
        <v>70</v>
      </c>
      <c r="H812" s="3">
        <v>42</v>
      </c>
      <c r="I812" s="12" t="s">
        <v>4041</v>
      </c>
      <c r="J812" s="13" t="s">
        <v>4043</v>
      </c>
      <c r="K812" s="8" t="s">
        <v>50</v>
      </c>
      <c r="L812" s="8" t="s">
        <v>120</v>
      </c>
      <c r="M812" s="8" t="s">
        <v>52</v>
      </c>
      <c r="N812" s="8" t="s">
        <v>4045</v>
      </c>
      <c r="O812" s="8" t="s">
        <v>781</v>
      </c>
      <c r="P812" s="8" t="s">
        <v>4047</v>
      </c>
      <c r="Q812" s="13" t="s">
        <v>4048</v>
      </c>
      <c r="R812" s="8" t="s">
        <v>4050</v>
      </c>
      <c r="S812" s="3">
        <v>1302</v>
      </c>
      <c r="T812" s="3">
        <v>1</v>
      </c>
      <c r="U812" s="14" t="str">
        <f t="shared" ca="1" si="88"/>
        <v>commvault.com</v>
      </c>
      <c r="V812" s="15" t="str">
        <f t="shared" ca="1" si="89"/>
        <v>domains = domains.concat("commvault.com");</v>
      </c>
      <c r="W812">
        <f>VLOOKUP(C812,'Copy of Pivot Position'!A:C,3,FALSE)</f>
        <v>10</v>
      </c>
      <c r="X812">
        <f>IF(D812="","",COUNTIF($D$1:D811,D812))</f>
        <v>0</v>
      </c>
      <c r="Y812">
        <f>IF(F812="","",COUNTIF($F$1:F812,F812))</f>
        <v>1</v>
      </c>
      <c r="AA812" s="16">
        <f t="shared" si="90"/>
        <v>0.17799999999999994</v>
      </c>
      <c r="AB812" s="16"/>
    </row>
    <row r="813" spans="1:28" ht="16" x14ac:dyDescent="0.2">
      <c r="A813" s="8" t="s">
        <v>6854</v>
      </c>
      <c r="B813" s="8" t="s">
        <v>6855</v>
      </c>
      <c r="C813" s="8" t="s">
        <v>6856</v>
      </c>
      <c r="D813" s="8" t="s">
        <v>6857</v>
      </c>
      <c r="E813" s="8" t="s">
        <v>6858</v>
      </c>
      <c r="F813" s="12" t="s">
        <v>6458</v>
      </c>
      <c r="G813" s="8" t="s">
        <v>2257</v>
      </c>
      <c r="H813" s="3">
        <v>41</v>
      </c>
      <c r="I813" s="12" t="s">
        <v>6859</v>
      </c>
      <c r="J813" s="13" t="s">
        <v>6860</v>
      </c>
      <c r="K813" s="8" t="s">
        <v>50</v>
      </c>
      <c r="L813" s="8" t="s">
        <v>120</v>
      </c>
      <c r="M813" s="8" t="s">
        <v>52</v>
      </c>
      <c r="N813" s="8" t="s">
        <v>84</v>
      </c>
      <c r="O813" s="8" t="s">
        <v>85</v>
      </c>
      <c r="P813" s="8" t="s">
        <v>6861</v>
      </c>
      <c r="Q813" s="13" t="s">
        <v>2705</v>
      </c>
      <c r="R813" s="8" t="s">
        <v>222</v>
      </c>
      <c r="S813" s="3">
        <v>1573</v>
      </c>
      <c r="T813" s="3">
        <v>1</v>
      </c>
      <c r="U813" s="14" t="str">
        <f t="shared" ca="1" si="88"/>
        <v>commvault.com</v>
      </c>
      <c r="V813" s="15" t="str">
        <f t="shared" ca="1" si="89"/>
        <v>domains = domains.concat("commvault.com");</v>
      </c>
      <c r="W813">
        <f>VLOOKUP(C813,'Copy of Pivot Position'!A:C,3,FALSE)</f>
        <v>10</v>
      </c>
      <c r="X813">
        <f>IF(D813="","",COUNTIF($D$1:D812,D813))</f>
        <v>0</v>
      </c>
      <c r="Y813">
        <f>IF(F813="","",COUNTIF($F$1:F813,F813))</f>
        <v>1</v>
      </c>
      <c r="AA813" s="16">
        <f t="shared" si="90"/>
        <v>0.17599999999999993</v>
      </c>
      <c r="AB813" s="16"/>
    </row>
    <row r="814" spans="1:28" ht="16" x14ac:dyDescent="0.2">
      <c r="A814" s="8" t="s">
        <v>856</v>
      </c>
      <c r="B814" s="8" t="s">
        <v>8899</v>
      </c>
      <c r="C814" s="8" t="s">
        <v>42</v>
      </c>
      <c r="D814" s="8" t="s">
        <v>8900</v>
      </c>
      <c r="E814" s="12" t="s">
        <v>8901</v>
      </c>
      <c r="F814" s="12" t="s">
        <v>8308</v>
      </c>
      <c r="G814" s="8" t="s">
        <v>1267</v>
      </c>
      <c r="H814" s="3">
        <v>41</v>
      </c>
      <c r="I814" s="12" t="s">
        <v>8903</v>
      </c>
      <c r="J814" s="13" t="s">
        <v>8904</v>
      </c>
      <c r="K814" s="8" t="s">
        <v>50</v>
      </c>
      <c r="L814" s="8" t="s">
        <v>51</v>
      </c>
      <c r="M814" s="8" t="s">
        <v>52</v>
      </c>
      <c r="N814" s="8" t="s">
        <v>174</v>
      </c>
      <c r="O814" s="8" t="s">
        <v>175</v>
      </c>
      <c r="P814" s="8" t="s">
        <v>8905</v>
      </c>
      <c r="Q814" s="13" t="s">
        <v>1831</v>
      </c>
      <c r="R814" s="8" t="s">
        <v>8906</v>
      </c>
      <c r="S814" s="3">
        <v>2256</v>
      </c>
      <c r="T814" s="3">
        <v>1</v>
      </c>
      <c r="U814" s="14" t="str">
        <f t="shared" ca="1" si="88"/>
        <v>commvault.com</v>
      </c>
      <c r="V814" s="15" t="str">
        <f t="shared" ca="1" si="89"/>
        <v>domains = domains.concat("commvault.com");</v>
      </c>
      <c r="W814">
        <f>VLOOKUP(C814,'Copy of Pivot Position'!A:C,3,FALSE)</f>
        <v>10</v>
      </c>
      <c r="X814">
        <f>IF(D814="","",COUNTIF($D$1:D813,D814))</f>
        <v>0</v>
      </c>
      <c r="Y814">
        <f>IF(F814="","",COUNTIF($F$1:F814,F814))</f>
        <v>1</v>
      </c>
      <c r="AA814" s="16">
        <f t="shared" si="90"/>
        <v>0.17599999999999993</v>
      </c>
      <c r="AB814" s="16"/>
    </row>
    <row r="815" spans="1:28" ht="16" x14ac:dyDescent="0.2">
      <c r="A815" s="8" t="s">
        <v>7838</v>
      </c>
      <c r="B815" s="8" t="s">
        <v>9323</v>
      </c>
      <c r="C815" s="8" t="s">
        <v>42</v>
      </c>
      <c r="D815" s="8" t="s">
        <v>9324</v>
      </c>
      <c r="E815" s="8" t="s">
        <v>9325</v>
      </c>
      <c r="F815" s="12" t="s">
        <v>8502</v>
      </c>
      <c r="G815" s="8" t="s">
        <v>46</v>
      </c>
      <c r="H815" s="3">
        <v>4568</v>
      </c>
      <c r="I815" s="12" t="s">
        <v>9326</v>
      </c>
      <c r="J815" s="13" t="s">
        <v>9327</v>
      </c>
      <c r="K815" s="8" t="s">
        <v>50</v>
      </c>
      <c r="L815" s="8" t="s">
        <v>120</v>
      </c>
      <c r="M815" s="8" t="s">
        <v>52</v>
      </c>
      <c r="N815" s="8" t="s">
        <v>1582</v>
      </c>
      <c r="O815" s="8" t="s">
        <v>195</v>
      </c>
      <c r="P815" s="8" t="s">
        <v>9328</v>
      </c>
      <c r="Q815" s="13" t="s">
        <v>1584</v>
      </c>
      <c r="R815" s="8" t="s">
        <v>9329</v>
      </c>
      <c r="S815" s="3">
        <v>2319</v>
      </c>
      <c r="T815" s="3">
        <v>1</v>
      </c>
      <c r="U815" s="14" t="str">
        <f t="shared" ca="1" si="88"/>
        <v>commvault.com</v>
      </c>
      <c r="V815" s="15" t="str">
        <f t="shared" ca="1" si="89"/>
        <v>domains = domains.concat("commvault.com");</v>
      </c>
      <c r="W815">
        <f>VLOOKUP(C815,'Copy of Pivot Position'!A:C,3,FALSE)</f>
        <v>10</v>
      </c>
      <c r="X815">
        <f>IF(D815="","",COUNTIF($D$1:D814,D815))</f>
        <v>0</v>
      </c>
      <c r="Y815">
        <f>IF(F815="","",COUNTIF($F$1:F815,F815))</f>
        <v>1</v>
      </c>
      <c r="AA815" s="16">
        <f t="shared" si="90"/>
        <v>0.17599999999999993</v>
      </c>
      <c r="AB815" s="16"/>
    </row>
    <row r="816" spans="1:28" ht="16" x14ac:dyDescent="0.2">
      <c r="A816" s="8" t="s">
        <v>362</v>
      </c>
      <c r="B816" s="8" t="s">
        <v>2314</v>
      </c>
      <c r="C816" s="8" t="s">
        <v>42</v>
      </c>
      <c r="D816" s="8" t="s">
        <v>2315</v>
      </c>
      <c r="E816" s="8" t="s">
        <v>2316</v>
      </c>
      <c r="F816" s="12" t="s">
        <v>2110</v>
      </c>
      <c r="G816" s="8" t="s">
        <v>49</v>
      </c>
      <c r="H816" s="3">
        <v>40</v>
      </c>
      <c r="I816" s="12" t="s">
        <v>2318</v>
      </c>
      <c r="J816" s="13" t="s">
        <v>2319</v>
      </c>
      <c r="K816" s="8" t="s">
        <v>50</v>
      </c>
      <c r="L816" s="8" t="s">
        <v>120</v>
      </c>
      <c r="M816" s="8" t="s">
        <v>52</v>
      </c>
      <c r="N816" s="8" t="s">
        <v>2323</v>
      </c>
      <c r="O816" s="8" t="s">
        <v>210</v>
      </c>
      <c r="P816" s="8" t="s">
        <v>2324</v>
      </c>
      <c r="Q816" s="13" t="s">
        <v>2325</v>
      </c>
      <c r="R816" s="8" t="s">
        <v>2326</v>
      </c>
      <c r="S816" s="3">
        <v>1166</v>
      </c>
      <c r="T816" s="3">
        <v>1</v>
      </c>
      <c r="U816" s="14" t="str">
        <f t="shared" ca="1" si="88"/>
        <v>commvault.com</v>
      </c>
      <c r="V816" s="15" t="str">
        <f t="shared" ca="1" si="89"/>
        <v>domains = domains.concat("commvault.com");</v>
      </c>
      <c r="W816">
        <f>VLOOKUP(C816,'Copy of Pivot Position'!A:C,3,FALSE)</f>
        <v>10</v>
      </c>
      <c r="X816">
        <f>IF(D816="","",COUNTIF($D$1:D815,D816))</f>
        <v>0</v>
      </c>
      <c r="Y816">
        <f>IF(F816="","",COUNTIF($F$1:F816,F816))</f>
        <v>1</v>
      </c>
      <c r="AA816" s="16">
        <f t="shared" si="90"/>
        <v>0.17199999999999993</v>
      </c>
      <c r="AB816" s="16"/>
    </row>
    <row r="817" spans="1:28" ht="13" x14ac:dyDescent="0.15">
      <c r="A817" s="8" t="s">
        <v>10915</v>
      </c>
      <c r="B817" s="8" t="s">
        <v>10916</v>
      </c>
      <c r="C817" s="8" t="s">
        <v>42</v>
      </c>
      <c r="D817" s="8" t="s">
        <v>10917</v>
      </c>
      <c r="E817" s="8" t="s">
        <v>10918</v>
      </c>
      <c r="F817" s="12" t="s">
        <v>10919</v>
      </c>
      <c r="G817" s="8" t="s">
        <v>295</v>
      </c>
      <c r="H817" s="3">
        <v>40</v>
      </c>
      <c r="I817" s="12" t="s">
        <v>10920</v>
      </c>
      <c r="J817" s="13" t="s">
        <v>10921</v>
      </c>
      <c r="K817" s="8" t="s">
        <v>50</v>
      </c>
      <c r="L817" s="8" t="s">
        <v>51</v>
      </c>
      <c r="M817" s="8" t="s">
        <v>52</v>
      </c>
      <c r="N817" s="8" t="s">
        <v>10922</v>
      </c>
      <c r="O817" s="8" t="s">
        <v>10923</v>
      </c>
      <c r="P817" s="8" t="s">
        <v>10924</v>
      </c>
      <c r="Q817" s="13" t="s">
        <v>10925</v>
      </c>
      <c r="R817" s="8" t="s">
        <v>10926</v>
      </c>
      <c r="S817" s="3">
        <v>621</v>
      </c>
      <c r="T817" s="3">
        <v>2</v>
      </c>
      <c r="V817" s="18"/>
      <c r="W817">
        <f>VLOOKUP(C817,'Copy of Pivot Position'!A:C,3,FALSE)</f>
        <v>10</v>
      </c>
      <c r="X817">
        <f>IF(D817="","",COUNTIF($D$1:D816,D817))</f>
        <v>0</v>
      </c>
      <c r="Y817">
        <f>IF(F817="","",COUNTIF($F$1:F817,F817))</f>
        <v>1</v>
      </c>
      <c r="AA817" s="16">
        <f t="shared" si="90"/>
        <v>0.17199999999999993</v>
      </c>
      <c r="AB817" s="16"/>
    </row>
    <row r="818" spans="1:28" ht="16" x14ac:dyDescent="0.2">
      <c r="A818" s="8" t="s">
        <v>8517</v>
      </c>
      <c r="B818" s="8" t="s">
        <v>8519</v>
      </c>
      <c r="C818" s="8" t="s">
        <v>180</v>
      </c>
      <c r="D818" s="8" t="s">
        <v>8521</v>
      </c>
      <c r="E818" s="8" t="s">
        <v>8522</v>
      </c>
      <c r="F818" s="12" t="s">
        <v>8211</v>
      </c>
      <c r="G818" s="8" t="s">
        <v>70</v>
      </c>
      <c r="H818" s="3">
        <v>5250</v>
      </c>
      <c r="I818" s="12" t="s">
        <v>8523</v>
      </c>
      <c r="J818" s="13" t="s">
        <v>8524</v>
      </c>
      <c r="K818" s="8" t="s">
        <v>50</v>
      </c>
      <c r="L818" s="8" t="s">
        <v>120</v>
      </c>
      <c r="M818" s="8" t="s">
        <v>411</v>
      </c>
      <c r="N818" s="8" t="s">
        <v>8525</v>
      </c>
      <c r="O818" s="8" t="s">
        <v>8526</v>
      </c>
      <c r="P818" s="8" t="s">
        <v>8527</v>
      </c>
      <c r="Q818" s="8" t="s">
        <v>8528</v>
      </c>
      <c r="R818" s="8" t="s">
        <v>8529</v>
      </c>
      <c r="S818" s="3">
        <v>2206</v>
      </c>
      <c r="T818" s="3">
        <v>1</v>
      </c>
      <c r="U818" s="14" t="str">
        <f t="shared" ref="U818:U826" ca="1" si="91">IFERROR(__xludf.DUMMYFUNCTION("lower( trim ( (REGEXEXTRACT(D818,""^(?:https?:\/\/)?(?:[^@\n]+@)?(?:www\.)?([^:\/\n]+)""))))"),"sdl.com")</f>
        <v>sdl.com</v>
      </c>
      <c r="V818" s="15" t="str">
        <f t="shared" ref="V818:V826" ca="1" si="92">IF(LEN(TRIM(D818))= 0,"",CONCATENATE("domains = domains.concat(", CHAR(34), U818, CHAR(34), ");"))</f>
        <v>domains = domains.concat("sdl.com");</v>
      </c>
      <c r="W818">
        <f>VLOOKUP(C818,'Copy of Pivot Position'!A:C,3,FALSE)</f>
        <v>10</v>
      </c>
      <c r="X818">
        <f>IF(D818="","",COUNTIF($D$1:D817,D818))</f>
        <v>0</v>
      </c>
      <c r="Y818">
        <f>IF(F818="","",COUNTIF($F$1:F818,F818))</f>
        <v>1</v>
      </c>
      <c r="AA818" s="16">
        <f t="shared" si="90"/>
        <v>0.16999999999999993</v>
      </c>
      <c r="AB818" s="16"/>
    </row>
    <row r="819" spans="1:28" ht="16" x14ac:dyDescent="0.2">
      <c r="A819" s="8" t="s">
        <v>1037</v>
      </c>
      <c r="B819" s="8" t="s">
        <v>3873</v>
      </c>
      <c r="C819" s="8" t="s">
        <v>42</v>
      </c>
      <c r="D819" s="8" t="s">
        <v>3874</v>
      </c>
      <c r="E819" s="8" t="s">
        <v>3875</v>
      </c>
      <c r="F819" s="12" t="s">
        <v>3586</v>
      </c>
      <c r="G819" s="8" t="s">
        <v>384</v>
      </c>
      <c r="H819" s="3">
        <v>5047</v>
      </c>
      <c r="I819" s="12" t="s">
        <v>3877</v>
      </c>
      <c r="J819" s="13" t="s">
        <v>3878</v>
      </c>
      <c r="K819" s="8" t="s">
        <v>50</v>
      </c>
      <c r="L819" s="8" t="s">
        <v>51</v>
      </c>
      <c r="M819" s="8" t="s">
        <v>52</v>
      </c>
      <c r="N819" s="8" t="s">
        <v>392</v>
      </c>
      <c r="O819" s="8" t="s">
        <v>393</v>
      </c>
      <c r="P819" s="8" t="s">
        <v>3879</v>
      </c>
      <c r="Q819" s="13" t="s">
        <v>3880</v>
      </c>
      <c r="R819" s="8" t="s">
        <v>3881</v>
      </c>
      <c r="S819" s="3">
        <v>1287</v>
      </c>
      <c r="T819" s="3">
        <v>1</v>
      </c>
      <c r="U819" s="14" t="str">
        <f t="shared" ca="1" si="91"/>
        <v>sdl.com</v>
      </c>
      <c r="V819" s="15" t="str">
        <f t="shared" ca="1" si="92"/>
        <v>domains = domains.concat("sdl.com");</v>
      </c>
      <c r="W819">
        <f>VLOOKUP(C819,'Copy of Pivot Position'!A:C,3,FALSE)</f>
        <v>10</v>
      </c>
      <c r="X819">
        <f>IF(D819="","",COUNTIF($D$1:D818,D819))</f>
        <v>0</v>
      </c>
      <c r="Y819">
        <f>IF(F819="","",COUNTIF($F$1:F819,F819))</f>
        <v>1</v>
      </c>
      <c r="AA819" s="16">
        <f t="shared" si="90"/>
        <v>0.17199999999999993</v>
      </c>
      <c r="AB819" s="16"/>
    </row>
    <row r="820" spans="1:28" ht="16" x14ac:dyDescent="0.2">
      <c r="A820" s="8" t="s">
        <v>9938</v>
      </c>
      <c r="B820" s="8" t="s">
        <v>9939</v>
      </c>
      <c r="C820" s="8" t="s">
        <v>9940</v>
      </c>
      <c r="D820" s="8" t="s">
        <v>9941</v>
      </c>
      <c r="E820" s="8" t="s">
        <v>9942</v>
      </c>
      <c r="F820" s="12" t="s">
        <v>9269</v>
      </c>
      <c r="G820" s="8" t="s">
        <v>46</v>
      </c>
      <c r="H820" s="3">
        <v>5380</v>
      </c>
      <c r="I820" s="12" t="s">
        <v>9945</v>
      </c>
      <c r="J820" s="13" t="s">
        <v>9947</v>
      </c>
      <c r="K820" s="8" t="s">
        <v>50</v>
      </c>
      <c r="L820" s="8" t="s">
        <v>51</v>
      </c>
      <c r="M820" s="8" t="s">
        <v>52</v>
      </c>
      <c r="N820" s="8" t="s">
        <v>7715</v>
      </c>
      <c r="O820" s="8" t="s">
        <v>3402</v>
      </c>
      <c r="P820" s="8" t="s">
        <v>9949</v>
      </c>
      <c r="Q820" s="13" t="s">
        <v>7717</v>
      </c>
      <c r="R820" s="8" t="s">
        <v>9950</v>
      </c>
      <c r="S820" s="3">
        <v>2433</v>
      </c>
      <c r="T820" s="3">
        <v>1</v>
      </c>
      <c r="U820" s="14" t="str">
        <f t="shared" ca="1" si="91"/>
        <v>sdl.com</v>
      </c>
      <c r="V820" s="15" t="str">
        <f t="shared" ca="1" si="92"/>
        <v>domains = domains.concat("sdl.com");</v>
      </c>
      <c r="W820">
        <f>VLOOKUP(C820,'Copy of Pivot Position'!A:C,3,FALSE)</f>
        <v>10</v>
      </c>
      <c r="X820">
        <f>IF(D820="","",COUNTIF($D$1:D819,D820))</f>
        <v>0</v>
      </c>
      <c r="Y820">
        <f>IF(F820="","",COUNTIF($F$1:F820,F820))</f>
        <v>1</v>
      </c>
      <c r="AA820" s="16">
        <f t="shared" si="90"/>
        <v>0.16799999999999993</v>
      </c>
      <c r="AB820" s="16"/>
    </row>
    <row r="821" spans="1:28" ht="16" x14ac:dyDescent="0.2">
      <c r="A821" s="8" t="s">
        <v>2927</v>
      </c>
      <c r="B821" s="8" t="s">
        <v>4710</v>
      </c>
      <c r="C821" s="8" t="s">
        <v>42</v>
      </c>
      <c r="D821" s="8" t="s">
        <v>4711</v>
      </c>
      <c r="E821" s="8" t="s">
        <v>4712</v>
      </c>
      <c r="F821" s="12" t="s">
        <v>4409</v>
      </c>
      <c r="G821" s="8" t="s">
        <v>2834</v>
      </c>
      <c r="H821" s="3">
        <v>39</v>
      </c>
      <c r="I821" s="12" t="s">
        <v>4713</v>
      </c>
      <c r="J821" s="13" t="s">
        <v>4714</v>
      </c>
      <c r="K821" s="8" t="s">
        <v>50</v>
      </c>
      <c r="L821" s="8" t="s">
        <v>51</v>
      </c>
      <c r="M821" s="8" t="s">
        <v>52</v>
      </c>
      <c r="N821" s="8" t="s">
        <v>392</v>
      </c>
      <c r="O821" s="8" t="s">
        <v>393</v>
      </c>
      <c r="P821" s="8" t="s">
        <v>4715</v>
      </c>
      <c r="Q821" s="13" t="s">
        <v>1360</v>
      </c>
      <c r="R821" s="8" t="s">
        <v>4716</v>
      </c>
      <c r="S821" s="3">
        <v>1357</v>
      </c>
      <c r="T821" s="3">
        <v>1</v>
      </c>
      <c r="U821" s="14" t="str">
        <f t="shared" ca="1" si="91"/>
        <v>sdl.com</v>
      </c>
      <c r="V821" s="15" t="str">
        <f t="shared" ca="1" si="92"/>
        <v>domains = domains.concat("sdl.com");</v>
      </c>
      <c r="W821">
        <f>VLOOKUP(C821,'Copy of Pivot Position'!A:C,3,FALSE)</f>
        <v>10</v>
      </c>
      <c r="X821">
        <f>IF(D821="","",COUNTIF($D$1:D820,D821))</f>
        <v>0</v>
      </c>
      <c r="Y821">
        <f>IF(F821="","",COUNTIF($F$1:F821,F821))</f>
        <v>1</v>
      </c>
      <c r="AA821" s="16">
        <f t="shared" si="90"/>
        <v>0.16799999999999993</v>
      </c>
      <c r="AB821" s="16"/>
    </row>
    <row r="822" spans="1:28" ht="16" x14ac:dyDescent="0.2">
      <c r="A822" s="8" t="s">
        <v>491</v>
      </c>
      <c r="B822" s="8" t="s">
        <v>493</v>
      </c>
      <c r="C822" s="8" t="s">
        <v>42</v>
      </c>
      <c r="D822" s="8" t="s">
        <v>495</v>
      </c>
      <c r="E822" s="8" t="s">
        <v>497</v>
      </c>
      <c r="F822" s="12" t="s">
        <v>499</v>
      </c>
      <c r="G822" s="8" t="s">
        <v>49</v>
      </c>
      <c r="H822" s="3">
        <v>5574</v>
      </c>
      <c r="I822" s="12" t="s">
        <v>501</v>
      </c>
      <c r="J822" s="13" t="s">
        <v>503</v>
      </c>
      <c r="K822" s="8" t="s">
        <v>50</v>
      </c>
      <c r="L822" s="8" t="s">
        <v>120</v>
      </c>
      <c r="M822" s="8" t="s">
        <v>52</v>
      </c>
      <c r="N822" s="8" t="s">
        <v>504</v>
      </c>
      <c r="O822" s="8" t="s">
        <v>54</v>
      </c>
      <c r="P822" s="8" t="s">
        <v>505</v>
      </c>
      <c r="Q822" s="13" t="s">
        <v>507</v>
      </c>
      <c r="R822" s="8" t="s">
        <v>509</v>
      </c>
      <c r="S822" s="3">
        <v>1040</v>
      </c>
      <c r="T822" s="3">
        <v>1</v>
      </c>
      <c r="U822" s="14" t="str">
        <f t="shared" ca="1" si="91"/>
        <v>sdl.com</v>
      </c>
      <c r="V822" s="15" t="str">
        <f t="shared" ca="1" si="92"/>
        <v>domains = domains.concat("sdl.com");</v>
      </c>
      <c r="W822">
        <f>VLOOKUP(C822,'Copy of Pivot Position'!A:C,3,FALSE)</f>
        <v>10</v>
      </c>
      <c r="X822">
        <f>IF(D822="","",COUNTIF($D$1:D821,D822))</f>
        <v>0</v>
      </c>
      <c r="Y822">
        <f>IF(F822="","",COUNTIF($F$1:F822,F822))</f>
        <v>1</v>
      </c>
      <c r="AA822" s="16">
        <f t="shared" si="90"/>
        <v>0.16599999999999993</v>
      </c>
      <c r="AB822" s="16"/>
    </row>
    <row r="823" spans="1:28" ht="16" x14ac:dyDescent="0.2">
      <c r="A823" s="8" t="s">
        <v>3387</v>
      </c>
      <c r="B823" s="8" t="s">
        <v>10120</v>
      </c>
      <c r="C823" s="8" t="s">
        <v>42</v>
      </c>
      <c r="D823" s="8" t="s">
        <v>10121</v>
      </c>
      <c r="E823" s="8" t="s">
        <v>10122</v>
      </c>
      <c r="F823" s="12" t="s">
        <v>9499</v>
      </c>
      <c r="G823" s="8" t="s">
        <v>70</v>
      </c>
      <c r="H823" s="3">
        <v>6248</v>
      </c>
      <c r="I823" s="12" t="s">
        <v>10123</v>
      </c>
      <c r="J823" s="13" t="s">
        <v>10124</v>
      </c>
      <c r="K823" s="8" t="s">
        <v>50</v>
      </c>
      <c r="L823" s="8" t="s">
        <v>120</v>
      </c>
      <c r="M823" s="8" t="s">
        <v>52</v>
      </c>
      <c r="N823" s="8" t="s">
        <v>10125</v>
      </c>
      <c r="O823" s="8" t="s">
        <v>393</v>
      </c>
      <c r="P823" s="8" t="s">
        <v>10126</v>
      </c>
      <c r="Q823" s="13" t="s">
        <v>10127</v>
      </c>
      <c r="R823" s="8" t="s">
        <v>10128</v>
      </c>
      <c r="S823" s="3">
        <v>2480</v>
      </c>
      <c r="T823" s="3">
        <v>1</v>
      </c>
      <c r="U823" s="14" t="str">
        <f t="shared" ca="1" si="91"/>
        <v>sdl.com</v>
      </c>
      <c r="V823" s="15" t="str">
        <f t="shared" ca="1" si="92"/>
        <v>domains = domains.concat("sdl.com");</v>
      </c>
      <c r="W823">
        <f>VLOOKUP(C823,'Copy of Pivot Position'!A:C,3,FALSE)</f>
        <v>10</v>
      </c>
      <c r="X823">
        <f>IF(D823="","",COUNTIF($D$1:D822,D823))</f>
        <v>0</v>
      </c>
      <c r="Y823">
        <f>IF(F823="","",COUNTIF($F$1:F823,F823))</f>
        <v>1</v>
      </c>
      <c r="AA823" s="16">
        <f t="shared" si="90"/>
        <v>0.16199999999999992</v>
      </c>
      <c r="AB823" s="16"/>
    </row>
    <row r="824" spans="1:28" ht="16" x14ac:dyDescent="0.2">
      <c r="A824" s="8" t="s">
        <v>1909</v>
      </c>
      <c r="B824" s="8" t="s">
        <v>1910</v>
      </c>
      <c r="C824" s="8" t="s">
        <v>42</v>
      </c>
      <c r="D824" s="8" t="s">
        <v>1911</v>
      </c>
      <c r="E824" s="8" t="s">
        <v>1912</v>
      </c>
      <c r="F824" s="12" t="s">
        <v>1759</v>
      </c>
      <c r="G824" s="8" t="s">
        <v>1914</v>
      </c>
      <c r="H824" s="3">
        <v>6134</v>
      </c>
      <c r="I824" s="12" t="s">
        <v>1915</v>
      </c>
      <c r="J824" s="13" t="s">
        <v>1916</v>
      </c>
      <c r="K824" s="8" t="s">
        <v>50</v>
      </c>
      <c r="L824" s="8" t="s">
        <v>120</v>
      </c>
      <c r="M824" s="8" t="s">
        <v>1917</v>
      </c>
      <c r="N824" s="8" t="s">
        <v>1917</v>
      </c>
      <c r="O824" s="8" t="s">
        <v>222</v>
      </c>
      <c r="P824" s="8" t="s">
        <v>1918</v>
      </c>
      <c r="Q824" s="13" t="s">
        <v>1919</v>
      </c>
      <c r="R824" s="8" t="s">
        <v>1920</v>
      </c>
      <c r="S824" s="3">
        <v>1138</v>
      </c>
      <c r="T824" s="3">
        <v>1</v>
      </c>
      <c r="U824" s="14" t="str">
        <f t="shared" ca="1" si="91"/>
        <v>sdl.com</v>
      </c>
      <c r="V824" s="15" t="str">
        <f t="shared" ca="1" si="92"/>
        <v>domains = domains.concat("sdl.com");</v>
      </c>
      <c r="W824">
        <f>VLOOKUP(C824,'Copy of Pivot Position'!A:C,3,FALSE)</f>
        <v>10</v>
      </c>
      <c r="X824">
        <f>IF(D824="","",COUNTIF($D$1:D823,D824))</f>
        <v>0</v>
      </c>
      <c r="Y824">
        <f>IF(F824="","",COUNTIF($F$1:F824,F824))</f>
        <v>1</v>
      </c>
      <c r="AA824" s="16">
        <f t="shared" si="90"/>
        <v>0.16399999999999992</v>
      </c>
      <c r="AB824" s="16"/>
    </row>
    <row r="825" spans="1:28" ht="16" x14ac:dyDescent="0.2">
      <c r="A825" s="8" t="s">
        <v>214</v>
      </c>
      <c r="B825" s="8" t="s">
        <v>6671</v>
      </c>
      <c r="C825" s="8" t="s">
        <v>6672</v>
      </c>
      <c r="D825" s="8" t="s">
        <v>6674</v>
      </c>
      <c r="E825" s="8" t="s">
        <v>6675</v>
      </c>
      <c r="F825" s="12" t="s">
        <v>6285</v>
      </c>
      <c r="G825" s="8" t="s">
        <v>49</v>
      </c>
      <c r="H825" s="3">
        <v>38</v>
      </c>
      <c r="I825" s="12" t="s">
        <v>6680</v>
      </c>
      <c r="J825" s="13" t="s">
        <v>6681</v>
      </c>
      <c r="K825" s="8" t="s">
        <v>50</v>
      </c>
      <c r="L825" s="8" t="s">
        <v>120</v>
      </c>
      <c r="M825" s="8" t="s">
        <v>52</v>
      </c>
      <c r="N825" s="8" t="s">
        <v>84</v>
      </c>
      <c r="O825" s="8" t="s">
        <v>85</v>
      </c>
      <c r="P825" s="8" t="s">
        <v>6682</v>
      </c>
      <c r="Q825" s="13" t="s">
        <v>6109</v>
      </c>
      <c r="R825" s="8" t="s">
        <v>6683</v>
      </c>
      <c r="S825" s="3">
        <v>1553</v>
      </c>
      <c r="T825" s="3">
        <v>1</v>
      </c>
      <c r="U825" s="14" t="str">
        <f t="shared" ca="1" si="91"/>
        <v>sdl.com</v>
      </c>
      <c r="V825" s="15" t="str">
        <f t="shared" ca="1" si="92"/>
        <v>domains = domains.concat("sdl.com");</v>
      </c>
      <c r="W825">
        <f>VLOOKUP(C825,'Copy of Pivot Position'!A:C,3,FALSE)</f>
        <v>10</v>
      </c>
      <c r="X825">
        <f>IF(D825="","",COUNTIF($D$1:D824,D825))</f>
        <v>0</v>
      </c>
      <c r="Y825">
        <f>IF(F825="","",COUNTIF($F$1:F825,F825))</f>
        <v>1</v>
      </c>
      <c r="AA825" s="16">
        <f t="shared" si="90"/>
        <v>0.16199999999999992</v>
      </c>
      <c r="AB825" s="16"/>
    </row>
    <row r="826" spans="1:28" ht="16" x14ac:dyDescent="0.2">
      <c r="A826" s="8" t="s">
        <v>10704</v>
      </c>
      <c r="B826" s="8" t="s">
        <v>10705</v>
      </c>
      <c r="C826" s="8" t="s">
        <v>304</v>
      </c>
      <c r="D826" s="8" t="s">
        <v>10706</v>
      </c>
      <c r="E826" s="8" t="s">
        <v>10707</v>
      </c>
      <c r="F826" s="12" t="s">
        <v>10355</v>
      </c>
      <c r="G826" s="8" t="s">
        <v>70</v>
      </c>
      <c r="H826" s="3">
        <v>38</v>
      </c>
      <c r="I826" s="12" t="s">
        <v>10708</v>
      </c>
      <c r="J826" s="13" t="s">
        <v>1456</v>
      </c>
      <c r="K826" s="8" t="s">
        <v>50</v>
      </c>
      <c r="L826" s="8" t="s">
        <v>120</v>
      </c>
      <c r="M826" s="8" t="s">
        <v>52</v>
      </c>
      <c r="N826" s="8" t="s">
        <v>53</v>
      </c>
      <c r="O826" s="8" t="s">
        <v>54</v>
      </c>
      <c r="P826" s="8" t="s">
        <v>10709</v>
      </c>
      <c r="Q826" s="13" t="s">
        <v>10710</v>
      </c>
      <c r="R826" s="8" t="s">
        <v>10711</v>
      </c>
      <c r="S826" s="3">
        <v>34</v>
      </c>
      <c r="T826" s="3">
        <v>2</v>
      </c>
      <c r="U826" s="14" t="str">
        <f t="shared" ca="1" si="91"/>
        <v>sdl.com</v>
      </c>
      <c r="V826" s="15" t="str">
        <f t="shared" ca="1" si="92"/>
        <v>domains = domains.concat("sdl.com");</v>
      </c>
      <c r="W826">
        <f>VLOOKUP(C826,'Copy of Pivot Position'!A:C,3,FALSE)</f>
        <v>9</v>
      </c>
      <c r="X826">
        <f>IF(D826="","",COUNTIF($D$1:D825,D826))</f>
        <v>0</v>
      </c>
      <c r="Y826">
        <f>IF(F826="","",COUNTIF($F$1:F826,F826))</f>
        <v>1</v>
      </c>
      <c r="AA826" s="16">
        <f t="shared" si="90"/>
        <v>0.16199999999999992</v>
      </c>
      <c r="AB826" s="16"/>
    </row>
    <row r="827" spans="1:28" ht="13" x14ac:dyDescent="0.15">
      <c r="A827" s="8" t="s">
        <v>10937</v>
      </c>
      <c r="B827" s="8" t="s">
        <v>3202</v>
      </c>
      <c r="C827" s="8" t="s">
        <v>304</v>
      </c>
      <c r="D827" s="8" t="s">
        <v>10938</v>
      </c>
      <c r="E827" s="8" t="s">
        <v>10939</v>
      </c>
      <c r="F827" s="12" t="s">
        <v>10940</v>
      </c>
      <c r="G827" s="8" t="s">
        <v>70</v>
      </c>
      <c r="H827" s="3">
        <v>38</v>
      </c>
      <c r="I827" s="12" t="s">
        <v>10941</v>
      </c>
      <c r="J827" s="13" t="s">
        <v>10942</v>
      </c>
      <c r="K827" s="8" t="s">
        <v>50</v>
      </c>
      <c r="L827" s="8" t="s">
        <v>120</v>
      </c>
      <c r="M827" s="8" t="s">
        <v>222</v>
      </c>
      <c r="N827" s="8" t="s">
        <v>222</v>
      </c>
      <c r="O827" s="8" t="s">
        <v>222</v>
      </c>
      <c r="P827" s="8" t="s">
        <v>222</v>
      </c>
      <c r="Q827" s="8" t="s">
        <v>222</v>
      </c>
      <c r="R827" s="8" t="s">
        <v>222</v>
      </c>
      <c r="S827" s="3">
        <v>382</v>
      </c>
      <c r="T827" s="3">
        <v>2</v>
      </c>
      <c r="V827" s="18"/>
      <c r="W827">
        <f>VLOOKUP(C827,'Copy of Pivot Position'!A:C,3,FALSE)</f>
        <v>9</v>
      </c>
      <c r="X827">
        <f>IF(D827="","",COUNTIF($D$1:D826,D827))</f>
        <v>0</v>
      </c>
      <c r="Y827">
        <f>IF(F827="","",COUNTIF($F$1:F827,F827))</f>
        <v>1</v>
      </c>
      <c r="AA827" s="16">
        <f t="shared" si="90"/>
        <v>0.16199999999999992</v>
      </c>
      <c r="AB827" s="16"/>
    </row>
    <row r="828" spans="1:28" ht="13" x14ac:dyDescent="0.15">
      <c r="A828" s="8" t="s">
        <v>630</v>
      </c>
      <c r="B828" s="8" t="s">
        <v>10943</v>
      </c>
      <c r="C828" s="8" t="s">
        <v>304</v>
      </c>
      <c r="D828" s="8" t="s">
        <v>10944</v>
      </c>
      <c r="E828" s="8" t="s">
        <v>10945</v>
      </c>
      <c r="F828" s="12" t="s">
        <v>10946</v>
      </c>
      <c r="G828" s="8" t="s">
        <v>49</v>
      </c>
      <c r="H828" s="3">
        <v>37</v>
      </c>
      <c r="I828" s="12" t="s">
        <v>10947</v>
      </c>
      <c r="J828" s="13" t="s">
        <v>10948</v>
      </c>
      <c r="K828" s="8" t="s">
        <v>50</v>
      </c>
      <c r="L828" s="8" t="s">
        <v>51</v>
      </c>
      <c r="M828" s="8" t="s">
        <v>52</v>
      </c>
      <c r="N828" s="8" t="s">
        <v>3005</v>
      </c>
      <c r="O828" s="8" t="s">
        <v>54</v>
      </c>
      <c r="P828" s="8" t="s">
        <v>10949</v>
      </c>
      <c r="Q828" s="13" t="s">
        <v>3007</v>
      </c>
      <c r="R828" s="8" t="s">
        <v>10950</v>
      </c>
      <c r="S828" s="3">
        <v>638</v>
      </c>
      <c r="T828" s="3">
        <v>2</v>
      </c>
      <c r="V828" s="18"/>
      <c r="W828">
        <f>VLOOKUP(C828,'Copy of Pivot Position'!A:C,3,FALSE)</f>
        <v>9</v>
      </c>
      <c r="X828">
        <f>IF(D828="","",COUNTIF($D$1:D827,D828))</f>
        <v>0</v>
      </c>
      <c r="Y828">
        <f>IF(F828="","",COUNTIF($F$1:F828,F828))</f>
        <v>1</v>
      </c>
      <c r="AA828" s="16">
        <f t="shared" si="90"/>
        <v>0.15999999999999992</v>
      </c>
      <c r="AB828" s="16"/>
    </row>
    <row r="829" spans="1:28" ht="16" x14ac:dyDescent="0.2">
      <c r="A829" s="8" t="s">
        <v>1037</v>
      </c>
      <c r="B829" s="8" t="s">
        <v>1038</v>
      </c>
      <c r="C829" s="8" t="s">
        <v>1039</v>
      </c>
      <c r="D829" s="8" t="s">
        <v>1040</v>
      </c>
      <c r="E829" s="8" t="s">
        <v>1041</v>
      </c>
      <c r="F829" s="12" t="s">
        <v>987</v>
      </c>
      <c r="G829" s="8" t="s">
        <v>49</v>
      </c>
      <c r="H829" s="3">
        <v>6322</v>
      </c>
      <c r="I829" s="12" t="s">
        <v>1048</v>
      </c>
      <c r="J829" s="13" t="s">
        <v>1050</v>
      </c>
      <c r="K829" s="8" t="s">
        <v>50</v>
      </c>
      <c r="L829" s="8" t="s">
        <v>51</v>
      </c>
      <c r="M829" s="8" t="s">
        <v>52</v>
      </c>
      <c r="N829" s="8" t="s">
        <v>1052</v>
      </c>
      <c r="O829" s="8" t="s">
        <v>97</v>
      </c>
      <c r="P829" s="8" t="s">
        <v>1053</v>
      </c>
      <c r="Q829" s="13" t="s">
        <v>1055</v>
      </c>
      <c r="R829" s="8" t="s">
        <v>1057</v>
      </c>
      <c r="S829" s="3">
        <v>1076</v>
      </c>
      <c r="T829" s="3">
        <v>1</v>
      </c>
      <c r="U829" s="14" t="str">
        <f t="shared" ref="U829:U896" ca="1" si="93">IFERROR(__xludf.DUMMYFUNCTION("lower( trim ( (REGEXEXTRACT(D829,""^(?:https?:\/\/)?(?:[^@\n]+@)?(?:www\.)?([^:\/\n]+)""))))"),"concur.com")</f>
        <v>concur.com</v>
      </c>
      <c r="V829" s="15" t="str">
        <f t="shared" ref="V829:V896" ca="1" si="94">IF(LEN(TRIM(D829))= 0,"",CONCATENATE("domains = domains.concat(", CHAR(34), U829, CHAR(34), ");"))</f>
        <v>domains = domains.concat("concur.com");</v>
      </c>
      <c r="W829">
        <f>VLOOKUP(C829,'Copy of Pivot Position'!A:C,3,FALSE)</f>
        <v>10</v>
      </c>
      <c r="X829">
        <f>IF(D829="","",COUNTIF($D$1:D828,D829))</f>
        <v>0</v>
      </c>
      <c r="Y829">
        <f>IF(F829="","",COUNTIF($F$1:F829,F829))</f>
        <v>1</v>
      </c>
      <c r="AA829" s="16">
        <f t="shared" si="90"/>
        <v>0.15999999999999992</v>
      </c>
      <c r="AB829" s="16"/>
    </row>
    <row r="830" spans="1:28" ht="16" x14ac:dyDescent="0.2">
      <c r="A830" s="8" t="s">
        <v>4624</v>
      </c>
      <c r="B830" s="8" t="s">
        <v>4625</v>
      </c>
      <c r="C830" s="8" t="s">
        <v>42</v>
      </c>
      <c r="D830" s="8" t="s">
        <v>4626</v>
      </c>
      <c r="E830" s="8" t="s">
        <v>1041</v>
      </c>
      <c r="F830" s="12" t="s">
        <v>987</v>
      </c>
      <c r="G830" s="8" t="s">
        <v>49</v>
      </c>
      <c r="H830" s="3">
        <v>6322</v>
      </c>
      <c r="I830" s="12" t="s">
        <v>4628</v>
      </c>
      <c r="J830" s="13" t="s">
        <v>4629</v>
      </c>
      <c r="K830" s="8" t="s">
        <v>50</v>
      </c>
      <c r="L830" s="8" t="s">
        <v>51</v>
      </c>
      <c r="M830" s="8" t="s">
        <v>52</v>
      </c>
      <c r="N830" s="8" t="s">
        <v>1052</v>
      </c>
      <c r="O830" s="8" t="s">
        <v>97</v>
      </c>
      <c r="P830" s="8" t="s">
        <v>1053</v>
      </c>
      <c r="Q830" s="13" t="s">
        <v>1055</v>
      </c>
      <c r="R830" s="8" t="s">
        <v>1057</v>
      </c>
      <c r="S830" s="3">
        <v>1350</v>
      </c>
      <c r="T830" s="3">
        <v>1</v>
      </c>
      <c r="U830" s="14" t="str">
        <f t="shared" ca="1" si="93"/>
        <v>concur.com</v>
      </c>
      <c r="V830" s="15" t="str">
        <f t="shared" ca="1" si="94"/>
        <v>domains = domains.concat("concur.com");</v>
      </c>
      <c r="W830">
        <f>VLOOKUP(C830,'Copy of Pivot Position'!A:C,3,FALSE)</f>
        <v>10</v>
      </c>
      <c r="X830">
        <f>IF(D830="","",COUNTIF($D$1:D829,D830))</f>
        <v>0</v>
      </c>
      <c r="Y830">
        <f>IF(F830="","",COUNTIF($F$1:F830,F830))</f>
        <v>2</v>
      </c>
      <c r="Z830" s="3">
        <v>0</v>
      </c>
      <c r="AA830" s="16">
        <f t="shared" si="90"/>
        <v>0.15999999999999992</v>
      </c>
      <c r="AB830" s="16"/>
    </row>
    <row r="831" spans="1:28" ht="16" x14ac:dyDescent="0.2">
      <c r="A831" s="8" t="s">
        <v>362</v>
      </c>
      <c r="B831" s="8" t="s">
        <v>2820</v>
      </c>
      <c r="C831" s="8" t="s">
        <v>42</v>
      </c>
      <c r="D831" s="8" t="s">
        <v>2917</v>
      </c>
      <c r="E831" s="8" t="s">
        <v>2918</v>
      </c>
      <c r="F831" s="12" t="s">
        <v>2664</v>
      </c>
      <c r="G831" s="8" t="s">
        <v>49</v>
      </c>
      <c r="H831" s="3">
        <v>6383</v>
      </c>
      <c r="I831" s="12" t="s">
        <v>2923</v>
      </c>
      <c r="J831" s="13" t="s">
        <v>2924</v>
      </c>
      <c r="K831" s="8" t="s">
        <v>50</v>
      </c>
      <c r="L831" s="8" t="s">
        <v>120</v>
      </c>
      <c r="M831" s="8" t="s">
        <v>52</v>
      </c>
      <c r="N831" s="8" t="s">
        <v>518</v>
      </c>
      <c r="O831" s="8" t="s">
        <v>54</v>
      </c>
      <c r="P831" s="8" t="s">
        <v>2925</v>
      </c>
      <c r="Q831" s="13" t="s">
        <v>520</v>
      </c>
      <c r="R831" s="8" t="s">
        <v>2926</v>
      </c>
      <c r="S831" s="3">
        <v>1209</v>
      </c>
      <c r="T831" s="3">
        <v>1</v>
      </c>
      <c r="U831" s="14" t="str">
        <f t="shared" ca="1" si="93"/>
        <v>concur.com</v>
      </c>
      <c r="V831" s="15" t="str">
        <f t="shared" ca="1" si="94"/>
        <v>domains = domains.concat("concur.com");</v>
      </c>
      <c r="W831">
        <f>VLOOKUP(C831,'Copy of Pivot Position'!A:C,3,FALSE)</f>
        <v>10</v>
      </c>
      <c r="X831">
        <f>IF(D831="","",COUNTIF($D$1:D830,D831))</f>
        <v>0</v>
      </c>
      <c r="Y831">
        <f>IF(F831="","",COUNTIF($F$1:F831,F831))</f>
        <v>1</v>
      </c>
      <c r="AA831" s="16">
        <f t="shared" si="90"/>
        <v>0.15799999999999992</v>
      </c>
      <c r="AB831" s="16"/>
    </row>
    <row r="832" spans="1:28" ht="16" x14ac:dyDescent="0.2">
      <c r="A832" s="8" t="s">
        <v>949</v>
      </c>
      <c r="B832" s="8" t="s">
        <v>950</v>
      </c>
      <c r="C832" s="8" t="s">
        <v>42</v>
      </c>
      <c r="D832" s="8" t="s">
        <v>951</v>
      </c>
      <c r="E832" s="8" t="s">
        <v>952</v>
      </c>
      <c r="F832" s="12" t="s">
        <v>922</v>
      </c>
      <c r="G832" s="8" t="s">
        <v>49</v>
      </c>
      <c r="H832" s="3">
        <v>6498</v>
      </c>
      <c r="I832" s="12" t="s">
        <v>954</v>
      </c>
      <c r="J832" s="13" t="s">
        <v>955</v>
      </c>
      <c r="K832" s="8" t="s">
        <v>50</v>
      </c>
      <c r="L832" s="8" t="s">
        <v>51</v>
      </c>
      <c r="M832" s="8" t="s">
        <v>52</v>
      </c>
      <c r="N832" s="8" t="s">
        <v>956</v>
      </c>
      <c r="O832" s="8" t="s">
        <v>54</v>
      </c>
      <c r="P832" s="8" t="s">
        <v>957</v>
      </c>
      <c r="Q832" s="13" t="s">
        <v>958</v>
      </c>
      <c r="R832" s="8" t="s">
        <v>959</v>
      </c>
      <c r="S832" s="3">
        <v>1071</v>
      </c>
      <c r="T832" s="3">
        <v>1</v>
      </c>
      <c r="U832" s="14" t="str">
        <f t="shared" ca="1" si="93"/>
        <v>concur.com</v>
      </c>
      <c r="V832" s="15" t="str">
        <f t="shared" ca="1" si="94"/>
        <v>domains = domains.concat("concur.com");</v>
      </c>
      <c r="W832">
        <f>VLOOKUP(C832,'Copy of Pivot Position'!A:C,3,FALSE)</f>
        <v>10</v>
      </c>
      <c r="X832">
        <f>IF(D832="","",COUNTIF($D$1:D831,D832))</f>
        <v>0</v>
      </c>
      <c r="Y832">
        <f>IF(F832="","",COUNTIF($F$1:F832,F832))</f>
        <v>1</v>
      </c>
      <c r="AA832" s="16">
        <f t="shared" si="90"/>
        <v>0.15599999999999992</v>
      </c>
      <c r="AB832" s="16"/>
    </row>
    <row r="833" spans="1:28" ht="16" x14ac:dyDescent="0.2">
      <c r="A833" s="8" t="s">
        <v>3514</v>
      </c>
      <c r="B833" s="8" t="s">
        <v>3515</v>
      </c>
      <c r="C833" s="8" t="s">
        <v>42</v>
      </c>
      <c r="D833" s="8" t="s">
        <v>3516</v>
      </c>
      <c r="E833" s="8" t="s">
        <v>952</v>
      </c>
      <c r="F833" s="12" t="s">
        <v>922</v>
      </c>
      <c r="G833" s="8" t="s">
        <v>49</v>
      </c>
      <c r="H833" s="3">
        <v>6498</v>
      </c>
      <c r="I833" s="12" t="s">
        <v>3517</v>
      </c>
      <c r="J833" s="13" t="s">
        <v>3518</v>
      </c>
      <c r="K833" s="8" t="s">
        <v>50</v>
      </c>
      <c r="L833" s="8" t="s">
        <v>51</v>
      </c>
      <c r="M833" s="8" t="s">
        <v>52</v>
      </c>
      <c r="N833" s="8" t="s">
        <v>956</v>
      </c>
      <c r="O833" s="8" t="s">
        <v>54</v>
      </c>
      <c r="P833" s="8" t="s">
        <v>957</v>
      </c>
      <c r="Q833" s="13" t="s">
        <v>958</v>
      </c>
      <c r="R833" s="8" t="s">
        <v>959</v>
      </c>
      <c r="S833" s="3">
        <v>1258</v>
      </c>
      <c r="T833" s="3">
        <v>1</v>
      </c>
      <c r="U833" s="14" t="str">
        <f t="shared" ca="1" si="93"/>
        <v>concur.com</v>
      </c>
      <c r="V833" s="15" t="str">
        <f t="shared" ca="1" si="94"/>
        <v>domains = domains.concat("concur.com");</v>
      </c>
      <c r="W833">
        <f>VLOOKUP(C833,'Copy of Pivot Position'!A:C,3,FALSE)</f>
        <v>10</v>
      </c>
      <c r="X833">
        <f>IF(D833="","",COUNTIF($D$1:D832,D833))</f>
        <v>0</v>
      </c>
      <c r="Y833">
        <f>IF(F833="","",COUNTIF($F$1:F833,F833))</f>
        <v>2</v>
      </c>
      <c r="Z833" s="3">
        <v>0</v>
      </c>
      <c r="AA833" s="16">
        <f t="shared" si="90"/>
        <v>0.15599999999999992</v>
      </c>
      <c r="AB833" s="16"/>
    </row>
    <row r="834" spans="1:28" ht="16" x14ac:dyDescent="0.2">
      <c r="A834" s="8" t="s">
        <v>1141</v>
      </c>
      <c r="B834" s="8" t="s">
        <v>1142</v>
      </c>
      <c r="C834" s="8" t="s">
        <v>42</v>
      </c>
      <c r="D834" s="8" t="s">
        <v>1143</v>
      </c>
      <c r="E834" s="8" t="s">
        <v>1144</v>
      </c>
      <c r="F834" s="12" t="s">
        <v>1097</v>
      </c>
      <c r="G834" s="8" t="s">
        <v>1146</v>
      </c>
      <c r="H834" s="3">
        <v>36</v>
      </c>
      <c r="I834" s="12" t="s">
        <v>1147</v>
      </c>
      <c r="J834" s="13" t="s">
        <v>1148</v>
      </c>
      <c r="K834" s="8" t="s">
        <v>50</v>
      </c>
      <c r="L834" s="8" t="s">
        <v>120</v>
      </c>
      <c r="M834" s="8" t="s">
        <v>52</v>
      </c>
      <c r="N834" s="8" t="s">
        <v>1149</v>
      </c>
      <c r="O834" s="8" t="s">
        <v>54</v>
      </c>
      <c r="P834" s="8" t="s">
        <v>1150</v>
      </c>
      <c r="Q834" s="13" t="s">
        <v>1151</v>
      </c>
      <c r="R834" s="8" t="s">
        <v>1152</v>
      </c>
      <c r="S834" s="3">
        <v>1082</v>
      </c>
      <c r="T834" s="3">
        <v>1</v>
      </c>
      <c r="U834" s="14" t="str">
        <f t="shared" ca="1" si="93"/>
        <v>concur.com</v>
      </c>
      <c r="V834" s="15" t="str">
        <f t="shared" ca="1" si="94"/>
        <v>domains = domains.concat("concur.com");</v>
      </c>
      <c r="W834">
        <f>VLOOKUP(C834,'Copy of Pivot Position'!A:C,3,FALSE)</f>
        <v>10</v>
      </c>
      <c r="X834">
        <f>IF(D834="","",COUNTIF($D$1:D833,D834))</f>
        <v>0</v>
      </c>
      <c r="Y834">
        <f>IF(F834="","",COUNTIF($F$1:F834,F834))</f>
        <v>1</v>
      </c>
      <c r="AA834" s="16">
        <f t="shared" ref="AA834:AA897" si="95">(0.5-ABS(1-PERCENTRANK(H:H,H834)-0.5))*2</f>
        <v>0.15599999999999992</v>
      </c>
      <c r="AB834" s="16"/>
    </row>
    <row r="835" spans="1:28" ht="16" x14ac:dyDescent="0.2">
      <c r="A835" s="8" t="s">
        <v>5580</v>
      </c>
      <c r="B835" s="8" t="s">
        <v>5899</v>
      </c>
      <c r="C835" s="8" t="s">
        <v>5900</v>
      </c>
      <c r="D835" s="8" t="s">
        <v>8151</v>
      </c>
      <c r="E835" s="8" t="s">
        <v>5902</v>
      </c>
      <c r="F835" s="12" t="s">
        <v>7978</v>
      </c>
      <c r="G835" s="8" t="s">
        <v>49</v>
      </c>
      <c r="H835" s="3">
        <v>36</v>
      </c>
      <c r="I835" s="12" t="s">
        <v>5906</v>
      </c>
      <c r="J835" s="13" t="s">
        <v>8152</v>
      </c>
      <c r="K835" s="8" t="s">
        <v>50</v>
      </c>
      <c r="L835" s="8" t="s">
        <v>51</v>
      </c>
      <c r="M835" s="8" t="s">
        <v>52</v>
      </c>
      <c r="N835" s="8" t="s">
        <v>8153</v>
      </c>
      <c r="O835" s="8" t="s">
        <v>8154</v>
      </c>
      <c r="P835" s="8" t="s">
        <v>222</v>
      </c>
      <c r="Q835" s="13" t="s">
        <v>8155</v>
      </c>
      <c r="R835" s="8" t="s">
        <v>222</v>
      </c>
      <c r="S835" s="3">
        <v>2075</v>
      </c>
      <c r="T835" s="3">
        <v>1</v>
      </c>
      <c r="U835" s="14" t="str">
        <f t="shared" ca="1" si="93"/>
        <v>concur.com</v>
      </c>
      <c r="V835" s="15" t="str">
        <f t="shared" ca="1" si="94"/>
        <v>domains = domains.concat("concur.com");</v>
      </c>
      <c r="W835">
        <f>VLOOKUP(C835,'Copy of Pivot Position'!A:C,3,FALSE)</f>
        <v>10</v>
      </c>
      <c r="X835">
        <f>IF(D835="","",COUNTIF($D$1:D834,D835))</f>
        <v>0</v>
      </c>
      <c r="Y835">
        <f>IF(F835="","",COUNTIF($F$1:F835,F835))</f>
        <v>1</v>
      </c>
      <c r="AA835" s="16">
        <f t="shared" si="95"/>
        <v>0.15599999999999992</v>
      </c>
      <c r="AB835" s="16"/>
    </row>
    <row r="836" spans="1:28" ht="16" x14ac:dyDescent="0.2">
      <c r="A836" s="8" t="s">
        <v>2700</v>
      </c>
      <c r="B836" s="8" t="s">
        <v>10129</v>
      </c>
      <c r="C836" s="8" t="s">
        <v>42</v>
      </c>
      <c r="D836" s="8" t="s">
        <v>10130</v>
      </c>
      <c r="E836" s="8" t="s">
        <v>10131</v>
      </c>
      <c r="F836" s="12" t="s">
        <v>9503</v>
      </c>
      <c r="G836" s="8" t="s">
        <v>148</v>
      </c>
      <c r="H836" s="3">
        <v>36</v>
      </c>
      <c r="I836" s="12" t="s">
        <v>10132</v>
      </c>
      <c r="J836" s="13" t="s">
        <v>6344</v>
      </c>
      <c r="K836" s="8" t="s">
        <v>50</v>
      </c>
      <c r="L836" s="8" t="s">
        <v>120</v>
      </c>
      <c r="M836" s="8" t="s">
        <v>52</v>
      </c>
      <c r="N836" s="8" t="s">
        <v>9538</v>
      </c>
      <c r="O836" s="8" t="s">
        <v>311</v>
      </c>
      <c r="P836" s="8" t="s">
        <v>10133</v>
      </c>
      <c r="Q836" s="13" t="s">
        <v>9540</v>
      </c>
      <c r="R836" s="8" t="s">
        <v>10134</v>
      </c>
      <c r="S836" s="3">
        <v>2482</v>
      </c>
      <c r="T836" s="3">
        <v>1</v>
      </c>
      <c r="U836" s="14" t="str">
        <f t="shared" ca="1" si="93"/>
        <v>concur.com</v>
      </c>
      <c r="V836" s="15" t="str">
        <f t="shared" ca="1" si="94"/>
        <v>domains = domains.concat("concur.com");</v>
      </c>
      <c r="W836">
        <f>VLOOKUP(C836,'Copy of Pivot Position'!A:C,3,FALSE)</f>
        <v>10</v>
      </c>
      <c r="X836">
        <f>IF(D836="","",COUNTIF($D$1:D835,D836))</f>
        <v>0</v>
      </c>
      <c r="Y836">
        <f>IF(F836="","",COUNTIF($F$1:F836,F836))</f>
        <v>1</v>
      </c>
      <c r="AA836" s="16">
        <f t="shared" si="95"/>
        <v>0.15599999999999992</v>
      </c>
      <c r="AB836" s="16"/>
    </row>
    <row r="837" spans="1:28" ht="16" x14ac:dyDescent="0.2">
      <c r="A837" s="8" t="s">
        <v>5612</v>
      </c>
      <c r="B837" s="8" t="s">
        <v>5613</v>
      </c>
      <c r="C837" s="8" t="s">
        <v>42</v>
      </c>
      <c r="D837" s="8" t="s">
        <v>5614</v>
      </c>
      <c r="E837" s="8" t="s">
        <v>5615</v>
      </c>
      <c r="F837" s="12" t="s">
        <v>5291</v>
      </c>
      <c r="G837" s="8" t="s">
        <v>2257</v>
      </c>
      <c r="H837" s="3">
        <v>35</v>
      </c>
      <c r="I837" s="12" t="s">
        <v>5617</v>
      </c>
      <c r="J837" s="13" t="s">
        <v>5618</v>
      </c>
      <c r="K837" s="8" t="s">
        <v>50</v>
      </c>
      <c r="L837" s="8" t="s">
        <v>51</v>
      </c>
      <c r="M837" s="8" t="s">
        <v>222</v>
      </c>
      <c r="N837" s="8" t="s">
        <v>222</v>
      </c>
      <c r="O837" s="8" t="s">
        <v>222</v>
      </c>
      <c r="P837" s="8" t="s">
        <v>222</v>
      </c>
      <c r="Q837" s="8" t="s">
        <v>222</v>
      </c>
      <c r="R837" s="8" t="s">
        <v>222</v>
      </c>
      <c r="S837" s="3">
        <v>1452</v>
      </c>
      <c r="T837" s="3">
        <v>1</v>
      </c>
      <c r="U837" s="14" t="str">
        <f t="shared" ca="1" si="93"/>
        <v>concur.com</v>
      </c>
      <c r="V837" s="15" t="str">
        <f t="shared" ca="1" si="94"/>
        <v>domains = domains.concat("concur.com");</v>
      </c>
      <c r="W837">
        <f>VLOOKUP(C837,'Copy of Pivot Position'!A:C,3,FALSE)</f>
        <v>10</v>
      </c>
      <c r="X837">
        <f>IF(D837="","",COUNTIF($D$1:D836,D837))</f>
        <v>0</v>
      </c>
      <c r="Y837">
        <f>IF(F837="","",COUNTIF($F$1:F837,F837))</f>
        <v>1</v>
      </c>
      <c r="AA837" s="16">
        <f t="shared" si="95"/>
        <v>0.15199999999999991</v>
      </c>
      <c r="AB837" s="16"/>
    </row>
    <row r="838" spans="1:28" ht="16" x14ac:dyDescent="0.2">
      <c r="A838" s="8" t="s">
        <v>8530</v>
      </c>
      <c r="B838" s="8" t="s">
        <v>8531</v>
      </c>
      <c r="C838" s="8" t="s">
        <v>8532</v>
      </c>
      <c r="D838" s="8" t="s">
        <v>8533</v>
      </c>
      <c r="E838" s="8" t="s">
        <v>8534</v>
      </c>
      <c r="F838" s="12" t="s">
        <v>8212</v>
      </c>
      <c r="G838" s="8" t="s">
        <v>46</v>
      </c>
      <c r="H838" s="3">
        <v>35</v>
      </c>
      <c r="I838" s="12" t="s">
        <v>8536</v>
      </c>
      <c r="J838" s="13" t="s">
        <v>8537</v>
      </c>
      <c r="K838" s="8" t="s">
        <v>50</v>
      </c>
      <c r="L838" s="8" t="s">
        <v>51</v>
      </c>
      <c r="M838" s="8" t="s">
        <v>222</v>
      </c>
      <c r="N838" s="8" t="s">
        <v>222</v>
      </c>
      <c r="O838" s="8" t="s">
        <v>222</v>
      </c>
      <c r="P838" s="8" t="s">
        <v>222</v>
      </c>
      <c r="Q838" s="8" t="s">
        <v>222</v>
      </c>
      <c r="R838" s="8" t="s">
        <v>222</v>
      </c>
      <c r="S838" s="3">
        <v>2207</v>
      </c>
      <c r="T838" s="3">
        <v>1</v>
      </c>
      <c r="U838" s="14" t="str">
        <f t="shared" ca="1" si="93"/>
        <v>concur.com</v>
      </c>
      <c r="V838" s="15" t="str">
        <f t="shared" ca="1" si="94"/>
        <v>domains = domains.concat("concur.com");</v>
      </c>
      <c r="W838">
        <f>VLOOKUP(C838,'Copy of Pivot Position'!A:C,3,FALSE)</f>
        <v>9</v>
      </c>
      <c r="X838">
        <f>IF(D838="","",COUNTIF($D$1:D837,D838))</f>
        <v>0</v>
      </c>
      <c r="Y838">
        <f>IF(F838="","",COUNTIF($F$1:F838,F838))</f>
        <v>1</v>
      </c>
      <c r="AA838" s="16">
        <f t="shared" si="95"/>
        <v>0.15199999999999991</v>
      </c>
      <c r="AB838" s="16"/>
    </row>
    <row r="839" spans="1:28" ht="16" x14ac:dyDescent="0.2">
      <c r="A839" s="8" t="s">
        <v>9522</v>
      </c>
      <c r="B839" s="8" t="s">
        <v>9523</v>
      </c>
      <c r="C839" s="8" t="s">
        <v>42</v>
      </c>
      <c r="D839" s="8" t="s">
        <v>9524</v>
      </c>
      <c r="E839" s="8" t="s">
        <v>9525</v>
      </c>
      <c r="F839" s="12" t="s">
        <v>8854</v>
      </c>
      <c r="G839" s="8" t="s">
        <v>46</v>
      </c>
      <c r="H839" s="3">
        <v>6674</v>
      </c>
      <c r="I839" s="12" t="s">
        <v>9526</v>
      </c>
      <c r="J839" s="13" t="s">
        <v>9527</v>
      </c>
      <c r="K839" s="8" t="s">
        <v>50</v>
      </c>
      <c r="L839" s="8" t="s">
        <v>51</v>
      </c>
      <c r="M839" s="8" t="s">
        <v>52</v>
      </c>
      <c r="N839" s="8" t="s">
        <v>3197</v>
      </c>
      <c r="O839" s="8" t="s">
        <v>195</v>
      </c>
      <c r="P839" s="8" t="s">
        <v>9528</v>
      </c>
      <c r="Q839" s="13" t="s">
        <v>9529</v>
      </c>
      <c r="R839" s="8" t="s">
        <v>9530</v>
      </c>
      <c r="S839" s="3">
        <v>2365</v>
      </c>
      <c r="T839" s="3">
        <v>1</v>
      </c>
      <c r="U839" s="14" t="str">
        <f t="shared" ca="1" si="93"/>
        <v>concur.com</v>
      </c>
      <c r="V839" s="15" t="str">
        <f t="shared" ca="1" si="94"/>
        <v>domains = domains.concat("concur.com");</v>
      </c>
      <c r="W839">
        <f>VLOOKUP(C839,'Copy of Pivot Position'!A:C,3,FALSE)</f>
        <v>10</v>
      </c>
      <c r="X839">
        <f>IF(D839="","",COUNTIF($D$1:D838,D839))</f>
        <v>0</v>
      </c>
      <c r="Y839">
        <f>IF(F839="","",COUNTIF($F$1:F839,F839))</f>
        <v>1</v>
      </c>
      <c r="AA839" s="16">
        <f t="shared" si="95"/>
        <v>0.15199999999999991</v>
      </c>
      <c r="AB839" s="16"/>
    </row>
    <row r="840" spans="1:28" ht="16" x14ac:dyDescent="0.2">
      <c r="A840" s="8" t="s">
        <v>9594</v>
      </c>
      <c r="B840" s="8" t="s">
        <v>9596</v>
      </c>
      <c r="C840" s="8" t="s">
        <v>42</v>
      </c>
      <c r="D840" s="8" t="s">
        <v>9597</v>
      </c>
      <c r="E840" s="8" t="s">
        <v>6342</v>
      </c>
      <c r="F840" s="12" t="s">
        <v>5917</v>
      </c>
      <c r="G840" s="8" t="s">
        <v>70</v>
      </c>
      <c r="H840" s="3">
        <v>6773</v>
      </c>
      <c r="I840" s="12" t="s">
        <v>9600</v>
      </c>
      <c r="J840" s="13" t="s">
        <v>9601</v>
      </c>
      <c r="K840" s="8" t="s">
        <v>50</v>
      </c>
      <c r="L840" s="8" t="s">
        <v>120</v>
      </c>
      <c r="M840" s="8" t="s">
        <v>52</v>
      </c>
      <c r="N840" s="8" t="s">
        <v>2760</v>
      </c>
      <c r="O840" s="8" t="s">
        <v>175</v>
      </c>
      <c r="P840" s="8" t="s">
        <v>6347</v>
      </c>
      <c r="Q840" s="13" t="s">
        <v>6348</v>
      </c>
      <c r="R840" s="8" t="s">
        <v>6349</v>
      </c>
      <c r="S840" s="3">
        <v>2371</v>
      </c>
      <c r="T840" s="3">
        <v>1</v>
      </c>
      <c r="U840" s="14" t="str">
        <f t="shared" ca="1" si="93"/>
        <v>concur.com</v>
      </c>
      <c r="V840" s="15" t="str">
        <f t="shared" ca="1" si="94"/>
        <v>domains = domains.concat("concur.com");</v>
      </c>
      <c r="W840">
        <f>VLOOKUP(C840,'Copy of Pivot Position'!A:C,3,FALSE)</f>
        <v>10</v>
      </c>
      <c r="X840">
        <f>IF(D840="","",COUNTIF($D$1:D839,D840))</f>
        <v>0</v>
      </c>
      <c r="Y840">
        <f>IF(F840="","",COUNTIF($F$1:F840,F840))</f>
        <v>1</v>
      </c>
      <c r="AA840" s="16">
        <f t="shared" si="95"/>
        <v>0.14799999999999991</v>
      </c>
      <c r="AB840" s="16"/>
    </row>
    <row r="841" spans="1:28" ht="16" x14ac:dyDescent="0.2">
      <c r="A841" s="8" t="s">
        <v>10112</v>
      </c>
      <c r="B841" s="8" t="s">
        <v>5864</v>
      </c>
      <c r="C841" s="8" t="s">
        <v>42</v>
      </c>
      <c r="D841" s="8" t="s">
        <v>10113</v>
      </c>
      <c r="E841" s="8" t="s">
        <v>10114</v>
      </c>
      <c r="F841" s="12" t="s">
        <v>9496</v>
      </c>
      <c r="G841" s="8" t="s">
        <v>4705</v>
      </c>
      <c r="H841" s="3">
        <v>7506</v>
      </c>
      <c r="I841" s="12" t="s">
        <v>10115</v>
      </c>
      <c r="J841" s="13" t="s">
        <v>10110</v>
      </c>
      <c r="K841" s="8" t="s">
        <v>50</v>
      </c>
      <c r="L841" s="8" t="s">
        <v>120</v>
      </c>
      <c r="M841" s="8" t="s">
        <v>411</v>
      </c>
      <c r="N841" s="8" t="s">
        <v>3197</v>
      </c>
      <c r="O841" s="8" t="s">
        <v>10116</v>
      </c>
      <c r="P841" s="8" t="s">
        <v>10117</v>
      </c>
      <c r="Q841" s="8" t="s">
        <v>10118</v>
      </c>
      <c r="R841" s="8" t="s">
        <v>10119</v>
      </c>
      <c r="S841" s="3">
        <v>2479</v>
      </c>
      <c r="T841" s="3">
        <v>1</v>
      </c>
      <c r="U841" s="14" t="str">
        <f t="shared" ca="1" si="93"/>
        <v>concur.com</v>
      </c>
      <c r="V841" s="15" t="str">
        <f t="shared" ca="1" si="94"/>
        <v>domains = domains.concat("concur.com");</v>
      </c>
      <c r="W841">
        <f>VLOOKUP(C841,'Copy of Pivot Position'!A:C,3,FALSE)</f>
        <v>10</v>
      </c>
      <c r="X841">
        <f>IF(D841="","",COUNTIF($D$1:D840,D841))</f>
        <v>0</v>
      </c>
      <c r="Y841">
        <f>IF(F841="","",COUNTIF($F$1:F841,F841))</f>
        <v>1</v>
      </c>
      <c r="AA841" s="16">
        <f t="shared" si="95"/>
        <v>0.14599999999999991</v>
      </c>
      <c r="AB841" s="16"/>
    </row>
    <row r="842" spans="1:28" ht="16" x14ac:dyDescent="0.2">
      <c r="A842" s="8" t="s">
        <v>5932</v>
      </c>
      <c r="B842" s="8" t="s">
        <v>5933</v>
      </c>
      <c r="C842" s="8" t="s">
        <v>42</v>
      </c>
      <c r="D842" s="8" t="s">
        <v>5934</v>
      </c>
      <c r="E842" s="8" t="s">
        <v>5935</v>
      </c>
      <c r="F842" s="12" t="s">
        <v>5539</v>
      </c>
      <c r="G842" s="8" t="s">
        <v>1726</v>
      </c>
      <c r="H842" s="3">
        <v>32</v>
      </c>
      <c r="I842" s="12" t="s">
        <v>5938</v>
      </c>
      <c r="J842" s="13" t="s">
        <v>5939</v>
      </c>
      <c r="K842" s="8" t="s">
        <v>50</v>
      </c>
      <c r="L842" s="8" t="s">
        <v>120</v>
      </c>
      <c r="M842" s="8" t="s">
        <v>52</v>
      </c>
      <c r="N842" s="8" t="s">
        <v>5940</v>
      </c>
      <c r="O842" s="8" t="s">
        <v>97</v>
      </c>
      <c r="P842" s="8" t="s">
        <v>5941</v>
      </c>
      <c r="Q842" s="13" t="s">
        <v>5942</v>
      </c>
      <c r="R842" s="8" t="s">
        <v>5943</v>
      </c>
      <c r="S842" s="3">
        <v>1480</v>
      </c>
      <c r="T842" s="3">
        <v>1</v>
      </c>
      <c r="U842" s="14" t="str">
        <f t="shared" ca="1" si="93"/>
        <v>concur.com</v>
      </c>
      <c r="V842" s="15" t="str">
        <f t="shared" ca="1" si="94"/>
        <v>domains = domains.concat("concur.com");</v>
      </c>
      <c r="W842">
        <f>VLOOKUP(C842,'Copy of Pivot Position'!A:C,3,FALSE)</f>
        <v>10</v>
      </c>
      <c r="X842">
        <f>IF(D842="","",COUNTIF($D$1:D841,D842))</f>
        <v>0</v>
      </c>
      <c r="Y842">
        <f>IF(F842="","",COUNTIF($F$1:F842,F842))</f>
        <v>1</v>
      </c>
      <c r="AA842" s="16">
        <f t="shared" si="95"/>
        <v>0.14599999999999991</v>
      </c>
      <c r="AB842" s="16"/>
    </row>
    <row r="843" spans="1:28" ht="16" x14ac:dyDescent="0.2">
      <c r="A843" s="8" t="s">
        <v>6215</v>
      </c>
      <c r="B843" s="8" t="s">
        <v>6216</v>
      </c>
      <c r="C843" s="8" t="s">
        <v>42</v>
      </c>
      <c r="D843" s="8" t="s">
        <v>6217</v>
      </c>
      <c r="E843" s="8" t="s">
        <v>6218</v>
      </c>
      <c r="F843" s="12" t="s">
        <v>5791</v>
      </c>
      <c r="G843" s="8" t="s">
        <v>70</v>
      </c>
      <c r="H843" s="3">
        <v>32</v>
      </c>
      <c r="I843" s="12" t="s">
        <v>6219</v>
      </c>
      <c r="J843" s="13" t="s">
        <v>6220</v>
      </c>
      <c r="K843" s="8" t="s">
        <v>50</v>
      </c>
      <c r="L843" s="8" t="s">
        <v>51</v>
      </c>
      <c r="M843" s="8" t="s">
        <v>52</v>
      </c>
      <c r="N843" s="8" t="s">
        <v>1678</v>
      </c>
      <c r="O843" s="8" t="s">
        <v>311</v>
      </c>
      <c r="P843" s="8" t="s">
        <v>6221</v>
      </c>
      <c r="Q843" s="13" t="s">
        <v>2338</v>
      </c>
      <c r="R843" s="8" t="s">
        <v>222</v>
      </c>
      <c r="S843" s="3">
        <v>1505</v>
      </c>
      <c r="T843" s="3">
        <v>1</v>
      </c>
      <c r="U843" s="14" t="str">
        <f t="shared" ca="1" si="93"/>
        <v>concur.com</v>
      </c>
      <c r="V843" s="15" t="str">
        <f t="shared" ca="1" si="94"/>
        <v>domains = domains.concat("concur.com");</v>
      </c>
      <c r="W843">
        <f>VLOOKUP(C843,'Copy of Pivot Position'!A:C,3,FALSE)</f>
        <v>10</v>
      </c>
      <c r="X843">
        <f>IF(D843="","",COUNTIF($D$1:D842,D843))</f>
        <v>0</v>
      </c>
      <c r="Y843">
        <f>IF(F843="","",COUNTIF($F$1:F843,F843))</f>
        <v>1</v>
      </c>
      <c r="AA843" s="16">
        <f t="shared" si="95"/>
        <v>0.14599999999999991</v>
      </c>
      <c r="AB843" s="16"/>
    </row>
    <row r="844" spans="1:28" ht="16" x14ac:dyDescent="0.2">
      <c r="A844" s="8" t="s">
        <v>274</v>
      </c>
      <c r="B844" s="8" t="s">
        <v>8976</v>
      </c>
      <c r="C844" s="8" t="s">
        <v>42</v>
      </c>
      <c r="D844" s="8" t="s">
        <v>8977</v>
      </c>
      <c r="E844" s="8" t="s">
        <v>8978</v>
      </c>
      <c r="F844" s="12" t="s">
        <v>8325</v>
      </c>
      <c r="G844" s="8" t="s">
        <v>2422</v>
      </c>
      <c r="H844" s="3">
        <v>31</v>
      </c>
      <c r="I844" s="12" t="s">
        <v>8980</v>
      </c>
      <c r="J844" s="13" t="s">
        <v>8981</v>
      </c>
      <c r="K844" s="8" t="s">
        <v>50</v>
      </c>
      <c r="L844" s="8" t="s">
        <v>51</v>
      </c>
      <c r="M844" s="8" t="s">
        <v>52</v>
      </c>
      <c r="N844" s="8" t="s">
        <v>1762</v>
      </c>
      <c r="O844" s="8" t="s">
        <v>3948</v>
      </c>
      <c r="P844" s="8" t="s">
        <v>8982</v>
      </c>
      <c r="Q844" s="13" t="s">
        <v>8983</v>
      </c>
      <c r="R844" s="8" t="s">
        <v>222</v>
      </c>
      <c r="S844" s="3">
        <v>2267</v>
      </c>
      <c r="T844" s="3">
        <v>1</v>
      </c>
      <c r="U844" s="14" t="str">
        <f t="shared" ca="1" si="93"/>
        <v>concur.com</v>
      </c>
      <c r="V844" s="15" t="str">
        <f t="shared" ca="1" si="94"/>
        <v>domains = domains.concat("concur.com");</v>
      </c>
      <c r="W844">
        <f>VLOOKUP(C844,'Copy of Pivot Position'!A:C,3,FALSE)</f>
        <v>10</v>
      </c>
      <c r="X844">
        <f>IF(D844="","",COUNTIF($D$1:D843,D844))</f>
        <v>0</v>
      </c>
      <c r="Y844">
        <f>IF(F844="","",COUNTIF($F$1:F844,F844))</f>
        <v>1</v>
      </c>
      <c r="AA844" s="16">
        <f t="shared" si="95"/>
        <v>0.14399999999999991</v>
      </c>
      <c r="AB844" s="16"/>
    </row>
    <row r="845" spans="1:28" ht="16" x14ac:dyDescent="0.2">
      <c r="A845" s="8" t="s">
        <v>112</v>
      </c>
      <c r="B845" s="8" t="s">
        <v>9959</v>
      </c>
      <c r="C845" s="8" t="s">
        <v>9960</v>
      </c>
      <c r="D845" s="8" t="s">
        <v>9961</v>
      </c>
      <c r="E845" s="8" t="s">
        <v>9962</v>
      </c>
      <c r="F845" s="12" t="s">
        <v>9330</v>
      </c>
      <c r="G845" s="8" t="s">
        <v>3819</v>
      </c>
      <c r="H845" s="3">
        <v>7956</v>
      </c>
      <c r="I845" s="12" t="s">
        <v>9964</v>
      </c>
      <c r="J845" s="13" t="s">
        <v>1510</v>
      </c>
      <c r="K845" s="8" t="s">
        <v>50</v>
      </c>
      <c r="L845" s="8" t="s">
        <v>120</v>
      </c>
      <c r="M845" s="8" t="s">
        <v>52</v>
      </c>
      <c r="N845" s="8" t="s">
        <v>2247</v>
      </c>
      <c r="O845" s="8" t="s">
        <v>54</v>
      </c>
      <c r="P845" s="8" t="s">
        <v>9965</v>
      </c>
      <c r="Q845" s="13" t="s">
        <v>9966</v>
      </c>
      <c r="R845" s="8" t="s">
        <v>9967</v>
      </c>
      <c r="S845" s="3">
        <v>2442</v>
      </c>
      <c r="T845" s="3">
        <v>1</v>
      </c>
      <c r="U845" s="14" t="str">
        <f t="shared" ca="1" si="93"/>
        <v>concur.com</v>
      </c>
      <c r="V845" s="15" t="str">
        <f t="shared" ca="1" si="94"/>
        <v>domains = domains.concat("concur.com");</v>
      </c>
      <c r="W845">
        <f>VLOOKUP(C845,'Copy of Pivot Position'!A:C,3,FALSE)</f>
        <v>10</v>
      </c>
      <c r="X845">
        <f>IF(D845="","",COUNTIF($D$1:D844,D845))</f>
        <v>0</v>
      </c>
      <c r="Y845">
        <f>IF(F845="","",COUNTIF($F$1:F845,F845))</f>
        <v>1</v>
      </c>
      <c r="AA845" s="16">
        <f t="shared" si="95"/>
        <v>0.14399999999999991</v>
      </c>
      <c r="AB845" s="16"/>
    </row>
    <row r="846" spans="1:28" ht="16" x14ac:dyDescent="0.2">
      <c r="A846" s="8" t="s">
        <v>5787</v>
      </c>
      <c r="B846" s="8" t="s">
        <v>5788</v>
      </c>
      <c r="C846" s="8" t="s">
        <v>42</v>
      </c>
      <c r="D846" s="8" t="s">
        <v>5789</v>
      </c>
      <c r="E846" s="8" t="s">
        <v>5790</v>
      </c>
      <c r="F846" s="12" t="s">
        <v>5403</v>
      </c>
      <c r="G846" s="8" t="s">
        <v>70</v>
      </c>
      <c r="H846" s="3">
        <v>30</v>
      </c>
      <c r="I846" s="12" t="s">
        <v>5792</v>
      </c>
      <c r="J846" s="13" t="s">
        <v>5793</v>
      </c>
      <c r="K846" s="8" t="s">
        <v>50</v>
      </c>
      <c r="L846" s="8" t="s">
        <v>51</v>
      </c>
      <c r="M846" s="8" t="s">
        <v>52</v>
      </c>
      <c r="N846" s="8" t="s">
        <v>5794</v>
      </c>
      <c r="O846" s="8" t="s">
        <v>1799</v>
      </c>
      <c r="P846" s="8" t="s">
        <v>5795</v>
      </c>
      <c r="Q846" s="13" t="s">
        <v>5796</v>
      </c>
      <c r="R846" s="8" t="s">
        <v>5797</v>
      </c>
      <c r="S846" s="3">
        <v>1467</v>
      </c>
      <c r="T846" s="3">
        <v>1</v>
      </c>
      <c r="U846" s="14" t="str">
        <f t="shared" ca="1" si="93"/>
        <v>concur.com</v>
      </c>
      <c r="V846" s="15" t="str">
        <f t="shared" ca="1" si="94"/>
        <v>domains = domains.concat("concur.com");</v>
      </c>
      <c r="W846">
        <f>VLOOKUP(C846,'Copy of Pivot Position'!A:C,3,FALSE)</f>
        <v>10</v>
      </c>
      <c r="X846">
        <f>IF(D846="","",COUNTIF($D$1:D845,D846))</f>
        <v>0</v>
      </c>
      <c r="Y846">
        <f>IF(F846="","",COUNTIF($F$1:F846,F846))</f>
        <v>1</v>
      </c>
      <c r="AA846" s="16">
        <f t="shared" si="95"/>
        <v>0.1419999999999999</v>
      </c>
      <c r="AB846" s="16"/>
    </row>
    <row r="847" spans="1:28" ht="16" x14ac:dyDescent="0.2">
      <c r="A847" s="8" t="s">
        <v>5852</v>
      </c>
      <c r="B847" s="8" t="s">
        <v>5853</v>
      </c>
      <c r="C847" s="8" t="s">
        <v>5854</v>
      </c>
      <c r="D847" s="8" t="s">
        <v>5855</v>
      </c>
      <c r="E847" s="8" t="s">
        <v>5856</v>
      </c>
      <c r="F847" s="12" t="s">
        <v>5456</v>
      </c>
      <c r="G847" s="8" t="s">
        <v>70</v>
      </c>
      <c r="H847" s="3">
        <v>30</v>
      </c>
      <c r="I847" s="12" t="s">
        <v>5858</v>
      </c>
      <c r="J847" s="13" t="s">
        <v>5859</v>
      </c>
      <c r="K847" s="8" t="s">
        <v>50</v>
      </c>
      <c r="L847" s="8" t="s">
        <v>51</v>
      </c>
      <c r="M847" s="8" t="s">
        <v>52</v>
      </c>
      <c r="N847" s="8" t="s">
        <v>5860</v>
      </c>
      <c r="O847" s="8" t="s">
        <v>5860</v>
      </c>
      <c r="P847" s="8" t="s">
        <v>5861</v>
      </c>
      <c r="Q847" s="13" t="s">
        <v>5862</v>
      </c>
      <c r="R847" s="8" t="s">
        <v>5863</v>
      </c>
      <c r="S847" s="3">
        <v>1472</v>
      </c>
      <c r="T847" s="3">
        <v>1</v>
      </c>
      <c r="U847" s="14" t="str">
        <f t="shared" ca="1" si="93"/>
        <v>concur.com</v>
      </c>
      <c r="V847" s="15" t="str">
        <f t="shared" ca="1" si="94"/>
        <v>domains = domains.concat("concur.com");</v>
      </c>
      <c r="W847">
        <f>VLOOKUP(C847,'Copy of Pivot Position'!A:C,3,FALSE)</f>
        <v>10</v>
      </c>
      <c r="X847">
        <f>IF(D847="","",COUNTIF($D$1:D846,D847))</f>
        <v>0</v>
      </c>
      <c r="Y847">
        <f>IF(F847="","",COUNTIF($F$1:F847,F847))</f>
        <v>1</v>
      </c>
      <c r="AA847" s="16">
        <f t="shared" si="95"/>
        <v>0.1419999999999999</v>
      </c>
      <c r="AB847" s="16"/>
    </row>
    <row r="848" spans="1:28" ht="16" x14ac:dyDescent="0.2">
      <c r="A848" s="8" t="s">
        <v>6350</v>
      </c>
      <c r="B848" s="8" t="s">
        <v>6351</v>
      </c>
      <c r="C848" s="8" t="s">
        <v>42</v>
      </c>
      <c r="D848" s="8" t="s">
        <v>6352</v>
      </c>
      <c r="E848" s="8" t="s">
        <v>6353</v>
      </c>
      <c r="F848" s="12" t="s">
        <v>5925</v>
      </c>
      <c r="G848" s="8" t="s">
        <v>70</v>
      </c>
      <c r="H848" s="3">
        <v>29</v>
      </c>
      <c r="I848" s="12" t="s">
        <v>6355</v>
      </c>
      <c r="J848" s="13" t="s">
        <v>6356</v>
      </c>
      <c r="K848" s="8" t="s">
        <v>50</v>
      </c>
      <c r="L848" s="8" t="s">
        <v>120</v>
      </c>
      <c r="M848" s="8" t="s">
        <v>52</v>
      </c>
      <c r="N848" s="8" t="s">
        <v>84</v>
      </c>
      <c r="O848" s="8" t="s">
        <v>85</v>
      </c>
      <c r="P848" s="8" t="s">
        <v>6357</v>
      </c>
      <c r="Q848" s="13" t="s">
        <v>3940</v>
      </c>
      <c r="R848" s="8" t="s">
        <v>222</v>
      </c>
      <c r="S848" s="3">
        <v>1518</v>
      </c>
      <c r="T848" s="3">
        <v>1</v>
      </c>
      <c r="U848" s="14" t="str">
        <f t="shared" ca="1" si="93"/>
        <v>concur.com</v>
      </c>
      <c r="V848" s="15" t="str">
        <f t="shared" ca="1" si="94"/>
        <v>domains = domains.concat("concur.com");</v>
      </c>
      <c r="W848">
        <f>VLOOKUP(C848,'Copy of Pivot Position'!A:C,3,FALSE)</f>
        <v>10</v>
      </c>
      <c r="X848">
        <f>IF(D848="","",COUNTIF($D$1:D847,D848))</f>
        <v>0</v>
      </c>
      <c r="Y848">
        <f>IF(F848="","",COUNTIF($F$1:F848,F848))</f>
        <v>1</v>
      </c>
      <c r="AA848" s="16">
        <f t="shared" si="95"/>
        <v>0.14000000000000012</v>
      </c>
      <c r="AB848" s="16"/>
    </row>
    <row r="849" spans="1:28" ht="16" x14ac:dyDescent="0.2">
      <c r="A849" s="8" t="s">
        <v>995</v>
      </c>
      <c r="B849" s="8" t="s">
        <v>3859</v>
      </c>
      <c r="C849" s="8" t="s">
        <v>42</v>
      </c>
      <c r="D849" s="8" t="s">
        <v>3861</v>
      </c>
      <c r="E849" s="8" t="s">
        <v>3862</v>
      </c>
      <c r="F849" s="12" t="s">
        <v>3577</v>
      </c>
      <c r="G849" s="8" t="s">
        <v>70</v>
      </c>
      <c r="H849" s="3">
        <v>27</v>
      </c>
      <c r="I849" s="12" t="s">
        <v>3866</v>
      </c>
      <c r="J849" s="13" t="s">
        <v>3867</v>
      </c>
      <c r="K849" s="8" t="s">
        <v>50</v>
      </c>
      <c r="L849" s="8" t="s">
        <v>51</v>
      </c>
      <c r="M849" s="8" t="s">
        <v>52</v>
      </c>
      <c r="N849" s="8" t="s">
        <v>518</v>
      </c>
      <c r="O849" s="8" t="s">
        <v>54</v>
      </c>
      <c r="P849" s="8" t="s">
        <v>3868</v>
      </c>
      <c r="Q849" s="13" t="s">
        <v>520</v>
      </c>
      <c r="R849" s="8" t="s">
        <v>3871</v>
      </c>
      <c r="S849" s="3">
        <v>1286</v>
      </c>
      <c r="T849" s="3">
        <v>1</v>
      </c>
      <c r="U849" s="14" t="str">
        <f t="shared" ca="1" si="93"/>
        <v>concur.com</v>
      </c>
      <c r="V849" s="15" t="str">
        <f t="shared" ca="1" si="94"/>
        <v>domains = domains.concat("concur.com");</v>
      </c>
      <c r="W849">
        <f>VLOOKUP(C849,'Copy of Pivot Position'!A:C,3,FALSE)</f>
        <v>10</v>
      </c>
      <c r="X849">
        <f>IF(D849="","",COUNTIF($D$1:D848,D849))</f>
        <v>0</v>
      </c>
      <c r="Y849">
        <f>IF(F849="","",COUNTIF($F$1:F849,F849))</f>
        <v>1</v>
      </c>
      <c r="AA849" s="16">
        <f t="shared" si="95"/>
        <v>0.1379999999999999</v>
      </c>
      <c r="AB849" s="16"/>
    </row>
    <row r="850" spans="1:28" ht="16" x14ac:dyDescent="0.2">
      <c r="A850" s="8" t="s">
        <v>983</v>
      </c>
      <c r="B850" s="8" t="s">
        <v>984</v>
      </c>
      <c r="C850" s="8" t="s">
        <v>42</v>
      </c>
      <c r="D850" s="8" t="s">
        <v>985</v>
      </c>
      <c r="E850" s="8" t="s">
        <v>986</v>
      </c>
      <c r="F850" s="12" t="s">
        <v>933</v>
      </c>
      <c r="G850" s="8" t="s">
        <v>988</v>
      </c>
      <c r="H850" s="3">
        <v>8177</v>
      </c>
      <c r="I850" s="12" t="s">
        <v>989</v>
      </c>
      <c r="J850" s="13" t="s">
        <v>990</v>
      </c>
      <c r="K850" s="8" t="s">
        <v>50</v>
      </c>
      <c r="L850" s="8" t="s">
        <v>51</v>
      </c>
      <c r="M850" s="8" t="s">
        <v>52</v>
      </c>
      <c r="N850" s="8" t="s">
        <v>991</v>
      </c>
      <c r="O850" s="8" t="s">
        <v>393</v>
      </c>
      <c r="P850" s="8" t="s">
        <v>992</v>
      </c>
      <c r="Q850" s="13" t="s">
        <v>993</v>
      </c>
      <c r="R850" s="8" t="s">
        <v>994</v>
      </c>
      <c r="S850" s="3">
        <v>1073</v>
      </c>
      <c r="T850" s="3">
        <v>1</v>
      </c>
      <c r="U850" s="14" t="str">
        <f t="shared" ca="1" si="93"/>
        <v>concur.com</v>
      </c>
      <c r="V850" s="15" t="str">
        <f t="shared" ca="1" si="94"/>
        <v>domains = domains.concat("concur.com");</v>
      </c>
      <c r="W850">
        <f>VLOOKUP(C850,'Copy of Pivot Position'!A:C,3,FALSE)</f>
        <v>10</v>
      </c>
      <c r="X850">
        <f>IF(D850="","",COUNTIF($D$1:D849,D850))</f>
        <v>0</v>
      </c>
      <c r="Y850">
        <f>IF(F850="","",COUNTIF($F$1:F850,F850))</f>
        <v>1</v>
      </c>
      <c r="AA850" s="16">
        <f t="shared" si="95"/>
        <v>0.1359999999999999</v>
      </c>
      <c r="AB850" s="16"/>
    </row>
    <row r="851" spans="1:28" ht="16" x14ac:dyDescent="0.2">
      <c r="A851" s="8" t="s">
        <v>4324</v>
      </c>
      <c r="B851" s="8" t="s">
        <v>4325</v>
      </c>
      <c r="C851" s="8" t="s">
        <v>4326</v>
      </c>
      <c r="D851" s="8" t="s">
        <v>4328</v>
      </c>
      <c r="E851" s="8" t="s">
        <v>4329</v>
      </c>
      <c r="F851" s="12" t="s">
        <v>4006</v>
      </c>
      <c r="G851" s="8" t="s">
        <v>49</v>
      </c>
      <c r="H851" s="3">
        <v>8248</v>
      </c>
      <c r="I851" s="12" t="s">
        <v>4332</v>
      </c>
      <c r="J851" s="13" t="s">
        <v>4333</v>
      </c>
      <c r="K851" s="8" t="s">
        <v>50</v>
      </c>
      <c r="L851" s="8" t="s">
        <v>120</v>
      </c>
      <c r="M851" s="8" t="s">
        <v>52</v>
      </c>
      <c r="N851" s="8" t="s">
        <v>536</v>
      </c>
      <c r="O851" s="8" t="s">
        <v>195</v>
      </c>
      <c r="P851" s="8" t="s">
        <v>4336</v>
      </c>
      <c r="Q851" s="13" t="s">
        <v>540</v>
      </c>
      <c r="R851" s="8" t="s">
        <v>4337</v>
      </c>
      <c r="S851" s="3">
        <v>1325</v>
      </c>
      <c r="T851" s="3">
        <v>1</v>
      </c>
      <c r="U851" s="14" t="str">
        <f t="shared" ca="1" si="93"/>
        <v>concur.com</v>
      </c>
      <c r="V851" s="15" t="str">
        <f t="shared" ca="1" si="94"/>
        <v>domains = domains.concat("concur.com");</v>
      </c>
      <c r="W851">
        <f>VLOOKUP(C851,'Copy of Pivot Position'!A:C,3,FALSE)</f>
        <v>10</v>
      </c>
      <c r="X851">
        <f>IF(D851="","",COUNTIF($D$1:D850,D851))</f>
        <v>0</v>
      </c>
      <c r="Y851">
        <f>IF(F851="","",COUNTIF($F$1:F851,F851))</f>
        <v>1</v>
      </c>
      <c r="AA851" s="16">
        <f t="shared" si="95"/>
        <v>0.1359999999999999</v>
      </c>
      <c r="AB851" s="16"/>
    </row>
    <row r="852" spans="1:28" ht="16" x14ac:dyDescent="0.2">
      <c r="A852" s="8" t="s">
        <v>3984</v>
      </c>
      <c r="B852" s="8" t="s">
        <v>9306</v>
      </c>
      <c r="C852" s="8" t="s">
        <v>42</v>
      </c>
      <c r="D852" s="8" t="s">
        <v>9307</v>
      </c>
      <c r="E852" s="8" t="s">
        <v>9308</v>
      </c>
      <c r="F852" s="12" t="s">
        <v>8481</v>
      </c>
      <c r="G852" s="8" t="s">
        <v>49</v>
      </c>
      <c r="H852" s="3">
        <v>9033</v>
      </c>
      <c r="I852" s="12" t="s">
        <v>9309</v>
      </c>
      <c r="J852" s="13" t="s">
        <v>9310</v>
      </c>
      <c r="K852" s="8" t="s">
        <v>50</v>
      </c>
      <c r="L852" s="8" t="s">
        <v>120</v>
      </c>
      <c r="M852" s="8" t="s">
        <v>52</v>
      </c>
      <c r="N852" s="8" t="s">
        <v>6767</v>
      </c>
      <c r="O852" s="8" t="s">
        <v>54</v>
      </c>
      <c r="P852" s="8" t="s">
        <v>9311</v>
      </c>
      <c r="Q852" s="13" t="s">
        <v>6769</v>
      </c>
      <c r="R852" s="8" t="s">
        <v>9312</v>
      </c>
      <c r="S852" s="3">
        <v>2317</v>
      </c>
      <c r="T852" s="3">
        <v>1</v>
      </c>
      <c r="U852" s="14" t="str">
        <f t="shared" ca="1" si="93"/>
        <v>concur.com</v>
      </c>
      <c r="V852" s="15" t="str">
        <f t="shared" ca="1" si="94"/>
        <v>domains = domains.concat("concur.com");</v>
      </c>
      <c r="W852">
        <f>VLOOKUP(C852,'Copy of Pivot Position'!A:C,3,FALSE)</f>
        <v>10</v>
      </c>
      <c r="X852">
        <f>IF(D852="","",COUNTIF($D$1:D851,D852))</f>
        <v>0</v>
      </c>
      <c r="Y852">
        <f>IF(F852="","",COUNTIF($F$1:F852,F852))</f>
        <v>1</v>
      </c>
      <c r="AA852" s="16">
        <f t="shared" si="95"/>
        <v>0.12999999999999989</v>
      </c>
      <c r="AB852" s="16"/>
    </row>
    <row r="853" spans="1:28" ht="16" x14ac:dyDescent="0.2">
      <c r="A853" s="8" t="s">
        <v>11192</v>
      </c>
      <c r="B853" s="8" t="s">
        <v>3122</v>
      </c>
      <c r="C853" s="8" t="s">
        <v>42</v>
      </c>
      <c r="D853" s="8" t="s">
        <v>11193</v>
      </c>
      <c r="E853" s="8" t="s">
        <v>11194</v>
      </c>
      <c r="F853" s="8" t="s">
        <v>11195</v>
      </c>
      <c r="G853" s="8" t="s">
        <v>49</v>
      </c>
      <c r="H853" s="3">
        <v>25</v>
      </c>
      <c r="I853" s="12" t="s">
        <v>11196</v>
      </c>
      <c r="J853" s="13" t="s">
        <v>11197</v>
      </c>
      <c r="K853" s="8" t="s">
        <v>50</v>
      </c>
      <c r="L853" s="8" t="s">
        <v>120</v>
      </c>
      <c r="M853" s="8" t="s">
        <v>52</v>
      </c>
      <c r="N853" s="8" t="s">
        <v>11198</v>
      </c>
      <c r="O853" s="8" t="s">
        <v>2447</v>
      </c>
      <c r="P853" s="8" t="s">
        <v>11199</v>
      </c>
      <c r="Q853" s="13" t="s">
        <v>11200</v>
      </c>
      <c r="R853" s="8" t="s">
        <v>11201</v>
      </c>
      <c r="S853" s="3">
        <v>820</v>
      </c>
      <c r="T853" s="3">
        <v>2</v>
      </c>
      <c r="U853" s="14" t="str">
        <f t="shared" ca="1" si="93"/>
        <v>concur.com</v>
      </c>
      <c r="V853" s="15" t="str">
        <f t="shared" ca="1" si="94"/>
        <v>domains = domains.concat("concur.com");</v>
      </c>
      <c r="W853">
        <f>VLOOKUP(C853,'Copy of Pivot Position'!A:C,3,FALSE)</f>
        <v>10</v>
      </c>
      <c r="X853">
        <f>IF(D853="","",COUNTIF($D$1:D852,D853))</f>
        <v>0</v>
      </c>
      <c r="Y853">
        <f>IF(F853="","",COUNTIF($F$1:F853,F853))</f>
        <v>1</v>
      </c>
      <c r="AA853" s="16">
        <f t="shared" si="95"/>
        <v>0.12800000000000011</v>
      </c>
      <c r="AB853" s="16"/>
    </row>
    <row r="854" spans="1:28" ht="16" x14ac:dyDescent="0.2">
      <c r="A854" s="8" t="s">
        <v>141</v>
      </c>
      <c r="B854" s="8" t="s">
        <v>4374</v>
      </c>
      <c r="C854" s="8" t="s">
        <v>4375</v>
      </c>
      <c r="D854" s="8" t="s">
        <v>4376</v>
      </c>
      <c r="E854" s="8" t="s">
        <v>4377</v>
      </c>
      <c r="F854" s="12" t="s">
        <v>4378</v>
      </c>
      <c r="G854" s="8" t="s">
        <v>3819</v>
      </c>
      <c r="H854" s="3">
        <v>25</v>
      </c>
      <c r="I854" s="12" t="s">
        <v>4380</v>
      </c>
      <c r="J854" s="13" t="s">
        <v>4381</v>
      </c>
      <c r="K854" s="8" t="s">
        <v>50</v>
      </c>
      <c r="L854" s="8" t="s">
        <v>51</v>
      </c>
      <c r="M854" s="8" t="s">
        <v>52</v>
      </c>
      <c r="N854" s="8" t="s">
        <v>4382</v>
      </c>
      <c r="O854" s="8" t="s">
        <v>1983</v>
      </c>
      <c r="P854" s="8" t="s">
        <v>4383</v>
      </c>
      <c r="Q854" s="13" t="s">
        <v>4384</v>
      </c>
      <c r="R854" s="8" t="s">
        <v>222</v>
      </c>
      <c r="S854" s="3">
        <v>1329</v>
      </c>
      <c r="T854" s="3">
        <v>1</v>
      </c>
      <c r="U854" s="14" t="str">
        <f t="shared" ca="1" si="93"/>
        <v>concur.com</v>
      </c>
      <c r="V854" s="15" t="str">
        <f t="shared" ca="1" si="94"/>
        <v>domains = domains.concat("concur.com");</v>
      </c>
      <c r="W854">
        <f>VLOOKUP(C854,'Copy of Pivot Position'!A:C,3,FALSE)</f>
        <v>9</v>
      </c>
      <c r="X854">
        <f>IF(D854="","",COUNTIF($D$1:D853,D854))</f>
        <v>0</v>
      </c>
      <c r="Y854">
        <f>IF(F854="","",COUNTIF($F$1:F854,F854))</f>
        <v>1</v>
      </c>
      <c r="AA854" s="16">
        <f t="shared" si="95"/>
        <v>0.12800000000000011</v>
      </c>
      <c r="AB854" s="16"/>
    </row>
    <row r="855" spans="1:28" ht="16" x14ac:dyDescent="0.2">
      <c r="A855" s="8" t="s">
        <v>3919</v>
      </c>
      <c r="B855" s="8" t="s">
        <v>3995</v>
      </c>
      <c r="C855" s="8" t="s">
        <v>42</v>
      </c>
      <c r="D855" s="8" t="s">
        <v>3996</v>
      </c>
      <c r="E855" s="8" t="s">
        <v>3997</v>
      </c>
      <c r="F855" s="12" t="s">
        <v>3715</v>
      </c>
      <c r="G855" s="8" t="s">
        <v>70</v>
      </c>
      <c r="H855" s="3">
        <v>24</v>
      </c>
      <c r="I855" s="12" t="s">
        <v>3999</v>
      </c>
      <c r="J855" s="13" t="s">
        <v>4000</v>
      </c>
      <c r="K855" s="8" t="s">
        <v>50</v>
      </c>
      <c r="L855" s="8" t="s">
        <v>51</v>
      </c>
      <c r="M855" s="8" t="s">
        <v>1917</v>
      </c>
      <c r="N855" s="8" t="s">
        <v>1917</v>
      </c>
      <c r="O855" s="8" t="s">
        <v>222</v>
      </c>
      <c r="P855" s="8" t="s">
        <v>4001</v>
      </c>
      <c r="Q855" s="13" t="s">
        <v>4002</v>
      </c>
      <c r="R855" s="8" t="s">
        <v>222</v>
      </c>
      <c r="S855" s="3">
        <v>1299</v>
      </c>
      <c r="T855" s="3">
        <v>1</v>
      </c>
      <c r="U855" s="14" t="str">
        <f t="shared" ca="1" si="93"/>
        <v>concur.com</v>
      </c>
      <c r="V855" s="15" t="str">
        <f t="shared" ca="1" si="94"/>
        <v>domains = domains.concat("concur.com");</v>
      </c>
      <c r="W855">
        <f>VLOOKUP(C855,'Copy of Pivot Position'!A:C,3,FALSE)</f>
        <v>10</v>
      </c>
      <c r="X855">
        <f>IF(D855="","",COUNTIF($D$1:D854,D855))</f>
        <v>0</v>
      </c>
      <c r="Y855">
        <f>IF(F855="","",COUNTIF($F$1:F855,F855))</f>
        <v>1</v>
      </c>
      <c r="AA855" s="16">
        <f t="shared" si="95"/>
        <v>0.12800000000000011</v>
      </c>
      <c r="AB855" s="16"/>
    </row>
    <row r="856" spans="1:28" ht="16" x14ac:dyDescent="0.2">
      <c r="A856" s="8" t="s">
        <v>1535</v>
      </c>
      <c r="B856" s="8" t="s">
        <v>1536</v>
      </c>
      <c r="C856" s="8" t="s">
        <v>32</v>
      </c>
      <c r="D856" s="8" t="s">
        <v>1537</v>
      </c>
      <c r="E856" s="8" t="s">
        <v>1538</v>
      </c>
      <c r="F856" s="12" t="s">
        <v>1425</v>
      </c>
      <c r="G856" s="8" t="s">
        <v>49</v>
      </c>
      <c r="H856" s="3">
        <v>9509</v>
      </c>
      <c r="I856" s="12" t="s">
        <v>1540</v>
      </c>
      <c r="J856" s="13" t="s">
        <v>1541</v>
      </c>
      <c r="K856" s="8" t="s">
        <v>50</v>
      </c>
      <c r="L856" s="8" t="s">
        <v>120</v>
      </c>
      <c r="M856" s="8" t="s">
        <v>52</v>
      </c>
      <c r="N856" s="8" t="s">
        <v>1543</v>
      </c>
      <c r="O856" s="8" t="s">
        <v>54</v>
      </c>
      <c r="P856" s="8" t="s">
        <v>1545</v>
      </c>
      <c r="Q856" s="13" t="s">
        <v>1546</v>
      </c>
      <c r="R856" s="8" t="s">
        <v>1547</v>
      </c>
      <c r="S856" s="3">
        <v>1113</v>
      </c>
      <c r="T856" s="3">
        <v>1</v>
      </c>
      <c r="U856" s="14" t="str">
        <f t="shared" ca="1" si="93"/>
        <v>concur.com</v>
      </c>
      <c r="V856" s="15" t="str">
        <f t="shared" ca="1" si="94"/>
        <v>domains = domains.concat("concur.com");</v>
      </c>
      <c r="W856">
        <f>VLOOKUP(C856,'Copy of Pivot Position'!A:C,3,FALSE)</f>
        <v>10</v>
      </c>
      <c r="X856">
        <f>IF(D856="","",COUNTIF($D$1:D855,D856))</f>
        <v>0</v>
      </c>
      <c r="Y856">
        <f>IF(F856="","",COUNTIF($F$1:F856,F856))</f>
        <v>1</v>
      </c>
      <c r="AA856" s="16">
        <f t="shared" si="95"/>
        <v>0.12799999999999989</v>
      </c>
      <c r="AB856" s="16"/>
    </row>
    <row r="857" spans="1:28" ht="16" x14ac:dyDescent="0.2">
      <c r="A857" s="8" t="s">
        <v>2277</v>
      </c>
      <c r="B857" s="8" t="s">
        <v>3492</v>
      </c>
      <c r="C857" s="8" t="s">
        <v>42</v>
      </c>
      <c r="D857" s="8" t="s">
        <v>3494</v>
      </c>
      <c r="E857" s="8" t="s">
        <v>3495</v>
      </c>
      <c r="F857" s="12" t="s">
        <v>3223</v>
      </c>
      <c r="G857" s="8" t="s">
        <v>70</v>
      </c>
      <c r="H857" s="3">
        <v>9641</v>
      </c>
      <c r="I857" s="12" t="s">
        <v>3499</v>
      </c>
      <c r="J857" s="13" t="s">
        <v>3500</v>
      </c>
      <c r="K857" s="8" t="s">
        <v>50</v>
      </c>
      <c r="L857" s="8" t="s">
        <v>120</v>
      </c>
      <c r="M857" s="8" t="s">
        <v>52</v>
      </c>
      <c r="N857" s="8" t="s">
        <v>3401</v>
      </c>
      <c r="O857" s="8" t="s">
        <v>3402</v>
      </c>
      <c r="P857" s="8" t="s">
        <v>3501</v>
      </c>
      <c r="Q857" s="13" t="s">
        <v>3502</v>
      </c>
      <c r="R857" s="8" t="s">
        <v>3503</v>
      </c>
      <c r="S857" s="3">
        <v>1256</v>
      </c>
      <c r="T857" s="3">
        <v>1</v>
      </c>
      <c r="U857" s="14" t="str">
        <f t="shared" ca="1" si="93"/>
        <v>concur.com</v>
      </c>
      <c r="V857" s="15" t="str">
        <f t="shared" ca="1" si="94"/>
        <v>domains = domains.concat("concur.com");</v>
      </c>
      <c r="W857">
        <f>VLOOKUP(C857,'Copy of Pivot Position'!A:C,3,FALSE)</f>
        <v>10</v>
      </c>
      <c r="X857">
        <f>IF(D857="","",COUNTIF($D$1:D856,D857))</f>
        <v>0</v>
      </c>
      <c r="Y857">
        <f>IF(F857="","",COUNTIF($F$1:F857,F857))</f>
        <v>1</v>
      </c>
      <c r="AA857" s="16">
        <f t="shared" si="95"/>
        <v>0.12599999999999989</v>
      </c>
      <c r="AB857" s="16"/>
    </row>
    <row r="858" spans="1:28" ht="16" x14ac:dyDescent="0.2">
      <c r="A858" s="8" t="s">
        <v>1058</v>
      </c>
      <c r="B858" s="8" t="s">
        <v>9102</v>
      </c>
      <c r="C858" s="8" t="s">
        <v>9103</v>
      </c>
      <c r="D858" s="8" t="s">
        <v>9104</v>
      </c>
      <c r="E858" s="8" t="s">
        <v>9105</v>
      </c>
      <c r="F858" s="12" t="s">
        <v>8373</v>
      </c>
      <c r="G858" s="8" t="s">
        <v>2158</v>
      </c>
      <c r="H858" s="3">
        <v>23</v>
      </c>
      <c r="I858" s="12" t="s">
        <v>9107</v>
      </c>
      <c r="J858" s="13" t="s">
        <v>9108</v>
      </c>
      <c r="K858" s="8" t="s">
        <v>50</v>
      </c>
      <c r="L858" s="8" t="s">
        <v>120</v>
      </c>
      <c r="M858" s="8" t="s">
        <v>52</v>
      </c>
      <c r="N858" s="8" t="s">
        <v>108</v>
      </c>
      <c r="O858" s="8" t="s">
        <v>54</v>
      </c>
      <c r="P858" s="8" t="s">
        <v>9109</v>
      </c>
      <c r="Q858" s="13" t="s">
        <v>839</v>
      </c>
      <c r="R858" s="8" t="s">
        <v>9110</v>
      </c>
      <c r="S858" s="3">
        <v>2285</v>
      </c>
      <c r="T858" s="3">
        <v>1</v>
      </c>
      <c r="U858" s="14" t="str">
        <f t="shared" ca="1" si="93"/>
        <v>concur.com</v>
      </c>
      <c r="V858" s="15" t="str">
        <f t="shared" ca="1" si="94"/>
        <v>domains = domains.concat("concur.com");</v>
      </c>
      <c r="W858">
        <f>VLOOKUP(C858,'Copy of Pivot Position'!A:C,3,FALSE)</f>
        <v>10</v>
      </c>
      <c r="X858">
        <f>IF(D858="","",COUNTIF($D$1:D857,D858))</f>
        <v>0</v>
      </c>
      <c r="Y858">
        <f>IF(F858="","",COUNTIF($F$1:F858,F858))</f>
        <v>1</v>
      </c>
      <c r="AA858" s="16">
        <f t="shared" si="95"/>
        <v>0.12400000000000011</v>
      </c>
      <c r="AB858" s="16"/>
    </row>
    <row r="859" spans="1:28" ht="16" x14ac:dyDescent="0.2">
      <c r="A859" s="8" t="s">
        <v>10515</v>
      </c>
      <c r="B859" s="8" t="s">
        <v>10516</v>
      </c>
      <c r="C859" s="8" t="s">
        <v>42</v>
      </c>
      <c r="D859" s="8" t="s">
        <v>10517</v>
      </c>
      <c r="E859" s="8" t="s">
        <v>10518</v>
      </c>
      <c r="F859" s="12" t="s">
        <v>10023</v>
      </c>
      <c r="G859" s="8" t="s">
        <v>70</v>
      </c>
      <c r="H859" s="3">
        <v>10462</v>
      </c>
      <c r="I859" s="12" t="s">
        <v>10519</v>
      </c>
      <c r="J859" s="13" t="s">
        <v>10520</v>
      </c>
      <c r="K859" s="8" t="s">
        <v>50</v>
      </c>
      <c r="L859" s="8" t="s">
        <v>51</v>
      </c>
      <c r="M859" s="8" t="s">
        <v>52</v>
      </c>
      <c r="N859" s="8" t="s">
        <v>1278</v>
      </c>
      <c r="O859" s="8" t="s">
        <v>97</v>
      </c>
      <c r="P859" s="8" t="s">
        <v>10521</v>
      </c>
      <c r="Q859" s="13" t="s">
        <v>1851</v>
      </c>
      <c r="R859" s="8" t="s">
        <v>10522</v>
      </c>
      <c r="S859" s="3">
        <v>2583</v>
      </c>
      <c r="T859" s="3">
        <v>1</v>
      </c>
      <c r="U859" s="14" t="str">
        <f t="shared" ca="1" si="93"/>
        <v>concur.com</v>
      </c>
      <c r="V859" s="15" t="str">
        <f t="shared" ca="1" si="94"/>
        <v>domains = domains.concat("concur.com");</v>
      </c>
      <c r="W859">
        <f>VLOOKUP(C859,'Copy of Pivot Position'!A:C,3,FALSE)</f>
        <v>10</v>
      </c>
      <c r="X859">
        <f>IF(D859="","",COUNTIF($D$1:D858,D859))</f>
        <v>0</v>
      </c>
      <c r="Y859">
        <f>IF(F859="","",COUNTIF($F$1:F859,F859))</f>
        <v>1</v>
      </c>
      <c r="AA859" s="16">
        <f t="shared" si="95"/>
        <v>0.12000000000000011</v>
      </c>
      <c r="AB859" s="16"/>
    </row>
    <row r="860" spans="1:28" ht="16" x14ac:dyDescent="0.2">
      <c r="A860" s="8" t="s">
        <v>869</v>
      </c>
      <c r="B860" s="8" t="s">
        <v>870</v>
      </c>
      <c r="C860" s="8" t="s">
        <v>42</v>
      </c>
      <c r="D860" s="8" t="s">
        <v>871</v>
      </c>
      <c r="E860" s="12" t="s">
        <v>855</v>
      </c>
      <c r="F860" s="12" t="s">
        <v>855</v>
      </c>
      <c r="G860" s="8" t="s">
        <v>384</v>
      </c>
      <c r="H860" s="3">
        <v>22</v>
      </c>
      <c r="I860" s="12" t="s">
        <v>879</v>
      </c>
      <c r="J860" s="13" t="s">
        <v>881</v>
      </c>
      <c r="K860" s="8" t="s">
        <v>50</v>
      </c>
      <c r="L860" s="8" t="s">
        <v>120</v>
      </c>
      <c r="M860" s="8" t="s">
        <v>883</v>
      </c>
      <c r="N860" s="8" t="s">
        <v>885</v>
      </c>
      <c r="O860" s="8" t="s">
        <v>883</v>
      </c>
      <c r="P860" s="8" t="s">
        <v>889</v>
      </c>
      <c r="Q860" s="13" t="s">
        <v>890</v>
      </c>
      <c r="R860" s="8" t="s">
        <v>222</v>
      </c>
      <c r="S860" s="3">
        <v>1066</v>
      </c>
      <c r="T860" s="3">
        <v>1</v>
      </c>
      <c r="U860" s="14" t="str">
        <f t="shared" ca="1" si="93"/>
        <v>concur.com</v>
      </c>
      <c r="V860" s="15" t="str">
        <f t="shared" ca="1" si="94"/>
        <v>domains = domains.concat("concur.com");</v>
      </c>
      <c r="W860">
        <f>VLOOKUP(C860,'Copy of Pivot Position'!A:C,3,FALSE)</f>
        <v>10</v>
      </c>
      <c r="X860">
        <f>IF(D860="","",COUNTIF($D$1:D859,D860))</f>
        <v>0</v>
      </c>
      <c r="Y860">
        <f>IF(F860="","",COUNTIF($F$1:F860,F860))</f>
        <v>1</v>
      </c>
      <c r="AA860" s="16">
        <f t="shared" si="95"/>
        <v>0.12000000000000011</v>
      </c>
      <c r="AB860" s="16"/>
    </row>
    <row r="861" spans="1:28" ht="16" x14ac:dyDescent="0.2">
      <c r="A861" s="8" t="s">
        <v>869</v>
      </c>
      <c r="B861" s="8" t="s">
        <v>870</v>
      </c>
      <c r="C861" s="8" t="s">
        <v>42</v>
      </c>
      <c r="D861" s="8" t="s">
        <v>7174</v>
      </c>
      <c r="E861" s="12" t="s">
        <v>855</v>
      </c>
      <c r="F861" s="12" t="s">
        <v>855</v>
      </c>
      <c r="G861" s="8" t="s">
        <v>384</v>
      </c>
      <c r="H861" s="3">
        <v>22</v>
      </c>
      <c r="I861" s="12" t="s">
        <v>879</v>
      </c>
      <c r="J861" s="13" t="s">
        <v>7175</v>
      </c>
      <c r="K861" s="8" t="s">
        <v>50</v>
      </c>
      <c r="L861" s="8" t="s">
        <v>120</v>
      </c>
      <c r="M861" s="8" t="s">
        <v>883</v>
      </c>
      <c r="N861" s="8" t="s">
        <v>885</v>
      </c>
      <c r="O861" s="8" t="s">
        <v>883</v>
      </c>
      <c r="P861" s="8" t="s">
        <v>889</v>
      </c>
      <c r="Q861" s="13" t="s">
        <v>890</v>
      </c>
      <c r="R861" s="8" t="s">
        <v>222</v>
      </c>
      <c r="S861" s="3">
        <v>1645</v>
      </c>
      <c r="T861" s="3">
        <v>1</v>
      </c>
      <c r="U861" s="14" t="str">
        <f t="shared" ca="1" si="93"/>
        <v>concur.com</v>
      </c>
      <c r="V861" s="15" t="str">
        <f t="shared" ca="1" si="94"/>
        <v>domains = domains.concat("concur.com");</v>
      </c>
      <c r="W861">
        <f>VLOOKUP(C861,'Copy of Pivot Position'!A:C,3,FALSE)</f>
        <v>10</v>
      </c>
      <c r="X861">
        <f>IF(D861="","",COUNTIF($D$1:D860,D861))</f>
        <v>0</v>
      </c>
      <c r="Y861">
        <f>IF(F861="","",COUNTIF($F$1:F861,F861))</f>
        <v>2</v>
      </c>
      <c r="Z861" s="3">
        <v>0</v>
      </c>
      <c r="AA861" s="16">
        <f t="shared" si="95"/>
        <v>0.12000000000000011</v>
      </c>
      <c r="AB861" s="16"/>
    </row>
    <row r="862" spans="1:28" ht="16" x14ac:dyDescent="0.2">
      <c r="A862" s="8" t="s">
        <v>3543</v>
      </c>
      <c r="B862" s="8" t="s">
        <v>6547</v>
      </c>
      <c r="C862" s="8" t="s">
        <v>6548</v>
      </c>
      <c r="D862" s="8" t="s">
        <v>6549</v>
      </c>
      <c r="E862" s="8" t="s">
        <v>6550</v>
      </c>
      <c r="F862" s="12" t="s">
        <v>6134</v>
      </c>
      <c r="G862" s="8" t="s">
        <v>49</v>
      </c>
      <c r="H862" s="3">
        <v>10883</v>
      </c>
      <c r="I862" s="12" t="s">
        <v>6551</v>
      </c>
      <c r="J862" s="13" t="s">
        <v>6552</v>
      </c>
      <c r="K862" s="8" t="s">
        <v>50</v>
      </c>
      <c r="L862" s="8" t="s">
        <v>51</v>
      </c>
      <c r="M862" s="8" t="s">
        <v>222</v>
      </c>
      <c r="N862" s="8" t="s">
        <v>222</v>
      </c>
      <c r="O862" s="8" t="s">
        <v>222</v>
      </c>
      <c r="P862" s="8" t="s">
        <v>222</v>
      </c>
      <c r="Q862" s="8" t="s">
        <v>222</v>
      </c>
      <c r="R862" s="8" t="s">
        <v>222</v>
      </c>
      <c r="S862" s="3">
        <v>1538</v>
      </c>
      <c r="T862" s="3">
        <v>1</v>
      </c>
      <c r="U862" s="14" t="str">
        <f t="shared" ca="1" si="93"/>
        <v>concur.com</v>
      </c>
      <c r="V862" s="15" t="str">
        <f t="shared" ca="1" si="94"/>
        <v>domains = domains.concat("concur.com");</v>
      </c>
      <c r="W862">
        <f>VLOOKUP(C862,'Copy of Pivot Position'!A:C,3,FALSE)</f>
        <v>10</v>
      </c>
      <c r="X862">
        <f>IF(D862="","",COUNTIF($D$1:D861,D862))</f>
        <v>0</v>
      </c>
      <c r="Y862">
        <f>IF(F862="","",COUNTIF($F$1:F862,F862))</f>
        <v>1</v>
      </c>
      <c r="AA862" s="16">
        <f t="shared" si="95"/>
        <v>0.12000000000000011</v>
      </c>
      <c r="AB862" s="16"/>
    </row>
    <row r="863" spans="1:28" ht="16" x14ac:dyDescent="0.2">
      <c r="A863" s="8" t="s">
        <v>167</v>
      </c>
      <c r="B863" s="8" t="s">
        <v>168</v>
      </c>
      <c r="C863" s="8" t="s">
        <v>42</v>
      </c>
      <c r="D863" s="8" t="s">
        <v>169</v>
      </c>
      <c r="E863" s="8" t="s">
        <v>170</v>
      </c>
      <c r="F863" s="12" t="s">
        <v>171</v>
      </c>
      <c r="G863" s="8" t="s">
        <v>49</v>
      </c>
      <c r="H863" s="3">
        <v>21</v>
      </c>
      <c r="I863" s="12" t="s">
        <v>172</v>
      </c>
      <c r="J863" s="13" t="s">
        <v>173</v>
      </c>
      <c r="K863" s="8" t="s">
        <v>50</v>
      </c>
      <c r="L863" s="8" t="s">
        <v>51</v>
      </c>
      <c r="M863" s="8" t="s">
        <v>52</v>
      </c>
      <c r="N863" s="8" t="s">
        <v>174</v>
      </c>
      <c r="O863" s="8" t="s">
        <v>175</v>
      </c>
      <c r="P863" s="8" t="s">
        <v>176</v>
      </c>
      <c r="Q863" s="13" t="s">
        <v>177</v>
      </c>
      <c r="R863" s="8" t="s">
        <v>178</v>
      </c>
      <c r="S863" s="3">
        <v>1017</v>
      </c>
      <c r="T863" s="3">
        <v>1</v>
      </c>
      <c r="U863" s="14" t="str">
        <f t="shared" ca="1" si="93"/>
        <v>concur.com</v>
      </c>
      <c r="V863" s="15" t="str">
        <f t="shared" ca="1" si="94"/>
        <v>domains = domains.concat("concur.com");</v>
      </c>
      <c r="W863">
        <f>VLOOKUP(C863,'Copy of Pivot Position'!A:C,3,FALSE)</f>
        <v>10</v>
      </c>
      <c r="X863">
        <f>IF(D863="","",COUNTIF($D$1:D862,D863))</f>
        <v>0</v>
      </c>
      <c r="Y863">
        <f>IF(F863="","",COUNTIF($F$1:F863,F863))</f>
        <v>1</v>
      </c>
      <c r="AA863" s="16">
        <f t="shared" si="95"/>
        <v>0.1140000000000001</v>
      </c>
      <c r="AB863" s="16"/>
    </row>
    <row r="864" spans="1:28" ht="16" x14ac:dyDescent="0.2">
      <c r="A864" s="8" t="s">
        <v>438</v>
      </c>
      <c r="B864" s="8" t="s">
        <v>6183</v>
      </c>
      <c r="C864" s="8" t="s">
        <v>6184</v>
      </c>
      <c r="D864" s="8" t="s">
        <v>6185</v>
      </c>
      <c r="E864" s="8" t="s">
        <v>6186</v>
      </c>
      <c r="F864" s="12" t="s">
        <v>5759</v>
      </c>
      <c r="G864" s="8" t="s">
        <v>6188</v>
      </c>
      <c r="H864" s="3">
        <v>21</v>
      </c>
      <c r="I864" s="12" t="s">
        <v>6189</v>
      </c>
      <c r="J864" s="13" t="s">
        <v>6190</v>
      </c>
      <c r="K864" s="8" t="s">
        <v>50</v>
      </c>
      <c r="L864" s="8" t="s">
        <v>51</v>
      </c>
      <c r="M864" s="8" t="s">
        <v>52</v>
      </c>
      <c r="N864" s="8" t="s">
        <v>234</v>
      </c>
      <c r="O864" s="8" t="s">
        <v>4669</v>
      </c>
      <c r="P864" s="8" t="s">
        <v>6191</v>
      </c>
      <c r="Q864" s="13" t="s">
        <v>6192</v>
      </c>
      <c r="R864" s="8" t="s">
        <v>6193</v>
      </c>
      <c r="S864" s="3">
        <v>1503</v>
      </c>
      <c r="T864" s="3">
        <v>1</v>
      </c>
      <c r="U864" s="14" t="str">
        <f t="shared" ca="1" si="93"/>
        <v>concur.com</v>
      </c>
      <c r="V864" s="15" t="str">
        <f t="shared" ca="1" si="94"/>
        <v>domains = domains.concat("concur.com");</v>
      </c>
      <c r="W864">
        <f>VLOOKUP(C864,'Copy of Pivot Position'!A:C,3,FALSE)</f>
        <v>10</v>
      </c>
      <c r="X864">
        <f>IF(D864="","",COUNTIF($D$1:D863,D864))</f>
        <v>0</v>
      </c>
      <c r="Y864">
        <f>IF(F864="","",COUNTIF($F$1:F864,F864))</f>
        <v>1</v>
      </c>
      <c r="AA864" s="16">
        <f t="shared" si="95"/>
        <v>0.1140000000000001</v>
      </c>
      <c r="AB864" s="16"/>
    </row>
    <row r="865" spans="1:28" ht="16" x14ac:dyDescent="0.2">
      <c r="A865" s="8" t="s">
        <v>8687</v>
      </c>
      <c r="B865" s="8" t="s">
        <v>8688</v>
      </c>
      <c r="C865" s="8" t="s">
        <v>8689</v>
      </c>
      <c r="D865" s="8" t="s">
        <v>8690</v>
      </c>
      <c r="E865" s="8" t="s">
        <v>8691</v>
      </c>
      <c r="F865" s="12" t="s">
        <v>8260</v>
      </c>
      <c r="G865" s="8" t="s">
        <v>70</v>
      </c>
      <c r="H865" s="3">
        <v>21</v>
      </c>
      <c r="I865" s="12" t="s">
        <v>8693</v>
      </c>
      <c r="J865" s="13" t="s">
        <v>8694</v>
      </c>
      <c r="K865" s="8" t="s">
        <v>50</v>
      </c>
      <c r="L865" s="8" t="s">
        <v>120</v>
      </c>
      <c r="M865" s="8" t="s">
        <v>52</v>
      </c>
      <c r="N865" s="8" t="s">
        <v>8695</v>
      </c>
      <c r="O865" s="8" t="s">
        <v>746</v>
      </c>
      <c r="P865" s="8" t="s">
        <v>8696</v>
      </c>
      <c r="Q865" s="13" t="s">
        <v>8697</v>
      </c>
      <c r="R865" s="8" t="s">
        <v>222</v>
      </c>
      <c r="S865" s="3">
        <v>2228</v>
      </c>
      <c r="T865" s="3">
        <v>1</v>
      </c>
      <c r="U865" s="14" t="str">
        <f t="shared" ca="1" si="93"/>
        <v>concur.com</v>
      </c>
      <c r="V865" s="15" t="str">
        <f t="shared" ca="1" si="94"/>
        <v>domains = domains.concat("concur.com");</v>
      </c>
      <c r="W865">
        <f>VLOOKUP(C865,'Copy of Pivot Position'!A:C,3,FALSE)</f>
        <v>10</v>
      </c>
      <c r="X865">
        <f>IF(D865="","",COUNTIF($D$1:D864,D865))</f>
        <v>0</v>
      </c>
      <c r="Y865">
        <f>IF(F865="","",COUNTIF($F$1:F865,F865))</f>
        <v>1</v>
      </c>
      <c r="AA865" s="16">
        <f t="shared" si="95"/>
        <v>0.1140000000000001</v>
      </c>
      <c r="AB865" s="16"/>
    </row>
    <row r="866" spans="1:28" ht="16" x14ac:dyDescent="0.2">
      <c r="A866" s="8" t="s">
        <v>1467</v>
      </c>
      <c r="B866" s="8" t="s">
        <v>1468</v>
      </c>
      <c r="C866" s="8" t="s">
        <v>32</v>
      </c>
      <c r="D866" s="8" t="s">
        <v>1469</v>
      </c>
      <c r="E866" s="8" t="s">
        <v>1470</v>
      </c>
      <c r="F866" s="12" t="s">
        <v>1365</v>
      </c>
      <c r="G866" s="8" t="s">
        <v>384</v>
      </c>
      <c r="H866" s="3">
        <v>19</v>
      </c>
      <c r="I866" s="12" t="s">
        <v>1473</v>
      </c>
      <c r="J866" s="13" t="s">
        <v>1475</v>
      </c>
      <c r="K866" s="8" t="s">
        <v>50</v>
      </c>
      <c r="L866" s="8" t="s">
        <v>51</v>
      </c>
      <c r="M866" s="8" t="s">
        <v>52</v>
      </c>
      <c r="N866" s="8" t="s">
        <v>1479</v>
      </c>
      <c r="O866" s="8" t="s">
        <v>1480</v>
      </c>
      <c r="P866" s="8" t="s">
        <v>1482</v>
      </c>
      <c r="Q866" s="13" t="s">
        <v>1483</v>
      </c>
      <c r="R866" s="8" t="s">
        <v>222</v>
      </c>
      <c r="S866" s="3">
        <v>1108</v>
      </c>
      <c r="T866" s="3">
        <v>1</v>
      </c>
      <c r="U866" s="14" t="str">
        <f t="shared" ca="1" si="93"/>
        <v>concur.com</v>
      </c>
      <c r="V866" s="15" t="str">
        <f t="shared" ca="1" si="94"/>
        <v>domains = domains.concat("concur.com");</v>
      </c>
      <c r="W866">
        <f>VLOOKUP(C866,'Copy of Pivot Position'!A:C,3,FALSE)</f>
        <v>10</v>
      </c>
      <c r="X866">
        <f>IF(D866="","",COUNTIF($D$1:D865,D866))</f>
        <v>0</v>
      </c>
      <c r="Y866">
        <f>IF(F866="","",COUNTIF($F$1:F866,F866))</f>
        <v>1</v>
      </c>
      <c r="AA866" s="16">
        <f t="shared" si="95"/>
        <v>0.10600000000000009</v>
      </c>
      <c r="AB866" s="16"/>
    </row>
    <row r="867" spans="1:28" ht="16" x14ac:dyDescent="0.2">
      <c r="A867" s="8" t="s">
        <v>995</v>
      </c>
      <c r="B867" s="8" t="s">
        <v>10150</v>
      </c>
      <c r="C867" s="8" t="s">
        <v>42</v>
      </c>
      <c r="D867" s="8" t="s">
        <v>10151</v>
      </c>
      <c r="E867" s="8" t="s">
        <v>10152</v>
      </c>
      <c r="F867" s="12" t="s">
        <v>9535</v>
      </c>
      <c r="G867" s="8" t="s">
        <v>1146</v>
      </c>
      <c r="H867" s="3">
        <v>19</v>
      </c>
      <c r="I867" s="12" t="s">
        <v>10153</v>
      </c>
      <c r="J867" s="13" t="s">
        <v>8134</v>
      </c>
      <c r="K867" s="8" t="s">
        <v>50</v>
      </c>
      <c r="L867" s="8" t="s">
        <v>120</v>
      </c>
      <c r="M867" s="8" t="s">
        <v>52</v>
      </c>
      <c r="N867" s="8" t="s">
        <v>73</v>
      </c>
      <c r="O867" s="8" t="s">
        <v>369</v>
      </c>
      <c r="P867" s="8" t="s">
        <v>10154</v>
      </c>
      <c r="Q867" s="13" t="s">
        <v>582</v>
      </c>
      <c r="R867" s="8" t="s">
        <v>222</v>
      </c>
      <c r="S867" s="3">
        <v>2488</v>
      </c>
      <c r="T867" s="3">
        <v>1</v>
      </c>
      <c r="U867" s="14" t="str">
        <f t="shared" ca="1" si="93"/>
        <v>concur.com</v>
      </c>
      <c r="V867" s="15" t="str">
        <f t="shared" ca="1" si="94"/>
        <v>domains = domains.concat("concur.com");</v>
      </c>
      <c r="W867">
        <f>VLOOKUP(C867,'Copy of Pivot Position'!A:C,3,FALSE)</f>
        <v>10</v>
      </c>
      <c r="X867">
        <f>IF(D867="","",COUNTIF($D$1:D866,D867))</f>
        <v>0</v>
      </c>
      <c r="Y867">
        <f>IF(F867="","",COUNTIF($F$1:F867,F867))</f>
        <v>1</v>
      </c>
      <c r="AA867" s="16">
        <f t="shared" si="95"/>
        <v>0.10600000000000009</v>
      </c>
      <c r="AB867" s="16"/>
    </row>
    <row r="868" spans="1:28" ht="16" x14ac:dyDescent="0.2">
      <c r="A868" s="8" t="s">
        <v>2998</v>
      </c>
      <c r="B868" s="8" t="s">
        <v>2999</v>
      </c>
      <c r="C868" s="8" t="s">
        <v>42</v>
      </c>
      <c r="D868" s="8" t="s">
        <v>3000</v>
      </c>
      <c r="E868" s="8" t="s">
        <v>3001</v>
      </c>
      <c r="F868" s="12" t="s">
        <v>2743</v>
      </c>
      <c r="G868" s="8" t="s">
        <v>46</v>
      </c>
      <c r="H868" s="3">
        <v>18</v>
      </c>
      <c r="I868" s="12" t="s">
        <v>3003</v>
      </c>
      <c r="J868" s="13" t="s">
        <v>3004</v>
      </c>
      <c r="K868" s="8" t="s">
        <v>50</v>
      </c>
      <c r="L868" s="8" t="s">
        <v>51</v>
      </c>
      <c r="M868" s="8" t="s">
        <v>52</v>
      </c>
      <c r="N868" s="8" t="s">
        <v>3005</v>
      </c>
      <c r="O868" s="8" t="s">
        <v>54</v>
      </c>
      <c r="P868" s="8" t="s">
        <v>3006</v>
      </c>
      <c r="Q868" s="13" t="s">
        <v>3007</v>
      </c>
      <c r="R868" s="8" t="s">
        <v>222</v>
      </c>
      <c r="S868" s="3">
        <v>1216</v>
      </c>
      <c r="T868" s="3">
        <v>1</v>
      </c>
      <c r="U868" s="14" t="str">
        <f t="shared" ca="1" si="93"/>
        <v>concur.com</v>
      </c>
      <c r="V868" s="15" t="str">
        <f t="shared" ca="1" si="94"/>
        <v>domains = domains.concat("concur.com");</v>
      </c>
      <c r="W868">
        <f>VLOOKUP(C868,'Copy of Pivot Position'!A:C,3,FALSE)</f>
        <v>10</v>
      </c>
      <c r="X868">
        <f>IF(D868="","",COUNTIF($D$1:D867,D868))</f>
        <v>0</v>
      </c>
      <c r="Y868">
        <f>IF(F868="","",COUNTIF($F$1:F868,F868))</f>
        <v>1</v>
      </c>
      <c r="AA868" s="16">
        <f t="shared" si="95"/>
        <v>0.10200000000000009</v>
      </c>
      <c r="AB868" s="16"/>
    </row>
    <row r="869" spans="1:28" ht="16" x14ac:dyDescent="0.2">
      <c r="A869" s="8" t="s">
        <v>2866</v>
      </c>
      <c r="B869" s="8" t="s">
        <v>2867</v>
      </c>
      <c r="C869" s="8" t="s">
        <v>2868</v>
      </c>
      <c r="D869" s="8" t="s">
        <v>2869</v>
      </c>
      <c r="E869" s="8" t="s">
        <v>2870</v>
      </c>
      <c r="F869" s="12" t="s">
        <v>2624</v>
      </c>
      <c r="G869" s="8" t="s">
        <v>706</v>
      </c>
      <c r="H869" s="3">
        <v>18</v>
      </c>
      <c r="I869" s="12" t="s">
        <v>2873</v>
      </c>
      <c r="J869" s="13" t="s">
        <v>2874</v>
      </c>
      <c r="K869" s="8" t="s">
        <v>50</v>
      </c>
      <c r="L869" s="8" t="s">
        <v>120</v>
      </c>
      <c r="M869" s="8" t="s">
        <v>483</v>
      </c>
      <c r="N869" s="8" t="s">
        <v>2352</v>
      </c>
      <c r="O869" s="8" t="s">
        <v>2875</v>
      </c>
      <c r="P869" s="8" t="s">
        <v>2876</v>
      </c>
      <c r="Q869" s="8" t="s">
        <v>2877</v>
      </c>
      <c r="R869" s="8" t="s">
        <v>2878</v>
      </c>
      <c r="S869" s="3">
        <v>1205</v>
      </c>
      <c r="T869" s="3">
        <v>1</v>
      </c>
      <c r="U869" s="14" t="str">
        <f t="shared" ca="1" si="93"/>
        <v>concur.com</v>
      </c>
      <c r="V869" s="15" t="str">
        <f t="shared" ca="1" si="94"/>
        <v>domains = domains.concat("concur.com");</v>
      </c>
      <c r="W869">
        <f>VLOOKUP(C869,'Copy of Pivot Position'!A:C,3,FALSE)</f>
        <v>9</v>
      </c>
      <c r="X869">
        <f>IF(D869="","",COUNTIF($D$1:D868,D869))</f>
        <v>0</v>
      </c>
      <c r="Y869">
        <f>IF(F869="","",COUNTIF($F$1:F869,F869))</f>
        <v>1</v>
      </c>
      <c r="AA869" s="16">
        <f t="shared" si="95"/>
        <v>0.10200000000000009</v>
      </c>
      <c r="AB869" s="16"/>
    </row>
    <row r="870" spans="1:28" ht="16" x14ac:dyDescent="0.2">
      <c r="A870" s="8" t="s">
        <v>5493</v>
      </c>
      <c r="B870" s="8" t="s">
        <v>10967</v>
      </c>
      <c r="C870" s="8" t="s">
        <v>10968</v>
      </c>
      <c r="D870" s="8" t="s">
        <v>10969</v>
      </c>
      <c r="E870" s="8" t="s">
        <v>10970</v>
      </c>
      <c r="F870" s="12" t="s">
        <v>10971</v>
      </c>
      <c r="G870" s="8" t="s">
        <v>70</v>
      </c>
      <c r="H870" s="3">
        <v>18</v>
      </c>
      <c r="I870" s="12" t="s">
        <v>10972</v>
      </c>
      <c r="J870" s="13" t="s">
        <v>10973</v>
      </c>
      <c r="K870" s="8" t="s">
        <v>50</v>
      </c>
      <c r="L870" s="8" t="s">
        <v>120</v>
      </c>
      <c r="M870" s="8" t="s">
        <v>2412</v>
      </c>
      <c r="N870" s="8" t="s">
        <v>222</v>
      </c>
      <c r="O870" s="8" t="s">
        <v>222</v>
      </c>
      <c r="P870" s="8" t="s">
        <v>222</v>
      </c>
      <c r="Q870" s="8" t="s">
        <v>222</v>
      </c>
      <c r="R870" s="8" t="s">
        <v>222</v>
      </c>
      <c r="S870" s="3">
        <v>258</v>
      </c>
      <c r="T870" s="3">
        <v>2</v>
      </c>
      <c r="U870" s="14" t="str">
        <f t="shared" ca="1" si="93"/>
        <v>concur.com</v>
      </c>
      <c r="V870" s="15" t="str">
        <f t="shared" ca="1" si="94"/>
        <v>domains = domains.concat("concur.com");</v>
      </c>
      <c r="W870">
        <f>VLOOKUP(C870,'Copy of Pivot Position'!A:C,3,FALSE)</f>
        <v>9</v>
      </c>
      <c r="X870">
        <f>IF(D870="","",COUNTIF($D$1:D869,D870))</f>
        <v>0</v>
      </c>
      <c r="Y870">
        <f>IF(F870="","",COUNTIF($F$1:F870,F870))</f>
        <v>1</v>
      </c>
      <c r="AA870" s="16">
        <f t="shared" si="95"/>
        <v>0.10200000000000009</v>
      </c>
      <c r="AB870" s="16"/>
    </row>
    <row r="871" spans="1:28" ht="16" x14ac:dyDescent="0.2">
      <c r="A871" s="8" t="s">
        <v>3561</v>
      </c>
      <c r="B871" s="8" t="s">
        <v>3562</v>
      </c>
      <c r="C871" s="8" t="s">
        <v>3563</v>
      </c>
      <c r="D871" s="8" t="s">
        <v>3564</v>
      </c>
      <c r="E871" s="8" t="s">
        <v>3565</v>
      </c>
      <c r="F871" s="12" t="s">
        <v>3285</v>
      </c>
      <c r="G871" s="8" t="s">
        <v>1076</v>
      </c>
      <c r="H871" s="3">
        <v>16553</v>
      </c>
      <c r="I871" s="12" t="s">
        <v>3567</v>
      </c>
      <c r="J871" s="13" t="s">
        <v>3568</v>
      </c>
      <c r="K871" s="8" t="s">
        <v>50</v>
      </c>
      <c r="L871" s="8" t="s">
        <v>120</v>
      </c>
      <c r="M871" s="8" t="s">
        <v>52</v>
      </c>
      <c r="N871" s="8" t="s">
        <v>3569</v>
      </c>
      <c r="O871" s="8" t="s">
        <v>1129</v>
      </c>
      <c r="P871" s="8" t="s">
        <v>3570</v>
      </c>
      <c r="Q871" s="13" t="s">
        <v>3571</v>
      </c>
      <c r="R871" s="8" t="s">
        <v>3572</v>
      </c>
      <c r="S871" s="3">
        <v>1261</v>
      </c>
      <c r="T871" s="3">
        <v>1</v>
      </c>
      <c r="U871" s="14" t="str">
        <f t="shared" ca="1" si="93"/>
        <v>concur.com</v>
      </c>
      <c r="V871" s="15" t="str">
        <f t="shared" ca="1" si="94"/>
        <v>domains = domains.concat("concur.com");</v>
      </c>
      <c r="W871">
        <f>VLOOKUP(C871,'Copy of Pivot Position'!A:C,3,FALSE)</f>
        <v>10</v>
      </c>
      <c r="X871">
        <f>IF(D871="","",COUNTIF($D$1:D870,D871))</f>
        <v>0</v>
      </c>
      <c r="Y871">
        <f>IF(F871="","",COUNTIF($F$1:F871,F871))</f>
        <v>3</v>
      </c>
      <c r="AA871" s="16">
        <f t="shared" si="95"/>
        <v>0.10000000000000009</v>
      </c>
      <c r="AB871" s="16"/>
    </row>
    <row r="872" spans="1:28" ht="16" x14ac:dyDescent="0.2">
      <c r="A872" s="8" t="s">
        <v>3900</v>
      </c>
      <c r="B872" s="8" t="s">
        <v>3901</v>
      </c>
      <c r="C872" s="8" t="s">
        <v>42</v>
      </c>
      <c r="D872" s="8" t="s">
        <v>3902</v>
      </c>
      <c r="E872" s="8" t="s">
        <v>3903</v>
      </c>
      <c r="F872" s="12" t="s">
        <v>3629</v>
      </c>
      <c r="G872" s="8" t="s">
        <v>2834</v>
      </c>
      <c r="H872" s="3">
        <v>16876</v>
      </c>
      <c r="I872" s="12" t="s">
        <v>3909</v>
      </c>
      <c r="J872" s="13" t="s">
        <v>3911</v>
      </c>
      <c r="K872" s="8" t="s">
        <v>50</v>
      </c>
      <c r="L872" s="8" t="s">
        <v>51</v>
      </c>
      <c r="M872" s="8" t="s">
        <v>52</v>
      </c>
      <c r="N872" s="8" t="s">
        <v>3401</v>
      </c>
      <c r="O872" s="8" t="s">
        <v>3402</v>
      </c>
      <c r="P872" s="8" t="s">
        <v>3913</v>
      </c>
      <c r="Q872" s="13" t="s">
        <v>3914</v>
      </c>
      <c r="R872" s="8" t="s">
        <v>3915</v>
      </c>
      <c r="S872" s="3">
        <v>1290</v>
      </c>
      <c r="T872" s="3">
        <v>1</v>
      </c>
      <c r="U872" s="14" t="str">
        <f t="shared" ca="1" si="93"/>
        <v>concur.com</v>
      </c>
      <c r="V872" s="15" t="str">
        <f t="shared" ca="1" si="94"/>
        <v>domains = domains.concat("concur.com");</v>
      </c>
      <c r="W872">
        <f>VLOOKUP(C872,'Copy of Pivot Position'!A:C,3,FALSE)</f>
        <v>10</v>
      </c>
      <c r="X872">
        <f>IF(D872="","",COUNTIF($D$1:D871,D872))</f>
        <v>0</v>
      </c>
      <c r="Y872">
        <f>IF(F872="","",COUNTIF($F$1:F872,F872))</f>
        <v>1</v>
      </c>
      <c r="AA872" s="16">
        <f t="shared" si="95"/>
        <v>0.10000000000000009</v>
      </c>
      <c r="AB872" s="16"/>
    </row>
    <row r="873" spans="1:28" ht="16" x14ac:dyDescent="0.2">
      <c r="A873" s="8" t="s">
        <v>701</v>
      </c>
      <c r="B873" s="8" t="s">
        <v>5815</v>
      </c>
      <c r="C873" s="8" t="s">
        <v>5816</v>
      </c>
      <c r="D873" s="8" t="s">
        <v>5817</v>
      </c>
      <c r="E873" s="8" t="s">
        <v>5818</v>
      </c>
      <c r="F873" s="12" t="s">
        <v>5819</v>
      </c>
      <c r="G873" s="8" t="s">
        <v>70</v>
      </c>
      <c r="H873" s="3">
        <v>17</v>
      </c>
      <c r="I873" s="12" t="s">
        <v>5821</v>
      </c>
      <c r="J873" s="13" t="s">
        <v>5822</v>
      </c>
      <c r="K873" s="8" t="s">
        <v>50</v>
      </c>
      <c r="L873" s="8" t="s">
        <v>120</v>
      </c>
      <c r="M873" s="8" t="s">
        <v>52</v>
      </c>
      <c r="N873" s="8" t="s">
        <v>5823</v>
      </c>
      <c r="O873" s="8" t="s">
        <v>781</v>
      </c>
      <c r="P873" s="8" t="s">
        <v>5824</v>
      </c>
      <c r="Q873" s="13" t="s">
        <v>5825</v>
      </c>
      <c r="R873" s="8" t="s">
        <v>222</v>
      </c>
      <c r="S873" s="3">
        <v>1469</v>
      </c>
      <c r="T873" s="3">
        <v>1</v>
      </c>
      <c r="U873" s="14" t="str">
        <f t="shared" ca="1" si="93"/>
        <v>concur.com</v>
      </c>
      <c r="V873" s="15" t="str">
        <f t="shared" ca="1" si="94"/>
        <v>domains = domains.concat("concur.com");</v>
      </c>
      <c r="W873">
        <f>VLOOKUP(C873,'Copy of Pivot Position'!A:C,3,FALSE)</f>
        <v>10</v>
      </c>
      <c r="X873">
        <f>IF(D873="","",COUNTIF($D$1:D872,D873))</f>
        <v>0</v>
      </c>
      <c r="Y873">
        <f>IF(F873="","",COUNTIF($F$1:F873,F873))</f>
        <v>1</v>
      </c>
      <c r="AA873" s="16">
        <f t="shared" si="95"/>
        <v>9.8000000000000087E-2</v>
      </c>
      <c r="AB873" s="16"/>
    </row>
    <row r="874" spans="1:28" ht="16" x14ac:dyDescent="0.2">
      <c r="A874" s="8" t="s">
        <v>2615</v>
      </c>
      <c r="B874" s="8" t="s">
        <v>2617</v>
      </c>
      <c r="C874" s="8" t="s">
        <v>2618</v>
      </c>
      <c r="D874" s="8" t="s">
        <v>2619</v>
      </c>
      <c r="E874" s="8" t="s">
        <v>2620</v>
      </c>
      <c r="F874" s="12" t="s">
        <v>2421</v>
      </c>
      <c r="G874" s="8" t="s">
        <v>434</v>
      </c>
      <c r="H874" s="3">
        <v>17</v>
      </c>
      <c r="I874" s="12" t="s">
        <v>2626</v>
      </c>
      <c r="J874" s="13" t="s">
        <v>2627</v>
      </c>
      <c r="K874" s="8" t="s">
        <v>50</v>
      </c>
      <c r="L874" s="8" t="s">
        <v>51</v>
      </c>
      <c r="M874" s="8" t="s">
        <v>52</v>
      </c>
      <c r="N874" s="8" t="s">
        <v>2628</v>
      </c>
      <c r="O874" s="8" t="s">
        <v>2629</v>
      </c>
      <c r="P874" s="8" t="s">
        <v>2628</v>
      </c>
      <c r="Q874" s="8" t="s">
        <v>222</v>
      </c>
      <c r="R874" s="8" t="s">
        <v>222</v>
      </c>
      <c r="S874" s="3">
        <v>1187</v>
      </c>
      <c r="T874" s="3">
        <v>1</v>
      </c>
      <c r="U874" s="14" t="str">
        <f t="shared" ca="1" si="93"/>
        <v>concur.com</v>
      </c>
      <c r="V874" s="15" t="str">
        <f t="shared" ca="1" si="94"/>
        <v>domains = domains.concat("concur.com");</v>
      </c>
      <c r="W874">
        <f>VLOOKUP(C874,'Copy of Pivot Position'!A:C,3,FALSE)</f>
        <v>9</v>
      </c>
      <c r="X874">
        <f>IF(D874="","",COUNTIF($D$1:D873,D874))</f>
        <v>0</v>
      </c>
      <c r="Y874">
        <f>IF(F874="","",COUNTIF($F$1:F874,F874))</f>
        <v>1</v>
      </c>
      <c r="AA874" s="16">
        <f t="shared" si="95"/>
        <v>9.8000000000000087E-2</v>
      </c>
      <c r="AB874" s="16"/>
    </row>
    <row r="875" spans="1:28" ht="16" x14ac:dyDescent="0.2">
      <c r="A875" s="8" t="s">
        <v>9514</v>
      </c>
      <c r="B875" s="8" t="s">
        <v>9515</v>
      </c>
      <c r="C875" s="8" t="s">
        <v>42</v>
      </c>
      <c r="D875" s="8" t="s">
        <v>9516</v>
      </c>
      <c r="E875" s="8" t="s">
        <v>9517</v>
      </c>
      <c r="F875" s="12" t="s">
        <v>8845</v>
      </c>
      <c r="G875" s="8" t="s">
        <v>384</v>
      </c>
      <c r="H875" s="3">
        <v>20208</v>
      </c>
      <c r="I875" s="12" t="s">
        <v>9518</v>
      </c>
      <c r="J875" s="13" t="s">
        <v>9519</v>
      </c>
      <c r="K875" s="8" t="s">
        <v>50</v>
      </c>
      <c r="L875" s="8" t="s">
        <v>120</v>
      </c>
      <c r="M875" s="8" t="s">
        <v>52</v>
      </c>
      <c r="N875" s="8" t="s">
        <v>84</v>
      </c>
      <c r="O875" s="8" t="s">
        <v>85</v>
      </c>
      <c r="P875" s="8" t="s">
        <v>9520</v>
      </c>
      <c r="Q875" s="13" t="s">
        <v>4502</v>
      </c>
      <c r="R875" s="8" t="s">
        <v>9521</v>
      </c>
      <c r="S875" s="3">
        <v>2364</v>
      </c>
      <c r="T875" s="3">
        <v>1</v>
      </c>
      <c r="U875" s="14" t="str">
        <f t="shared" ca="1" si="93"/>
        <v>concur.com</v>
      </c>
      <c r="V875" s="15" t="str">
        <f t="shared" ca="1" si="94"/>
        <v>domains = domains.concat("concur.com");</v>
      </c>
      <c r="W875">
        <f>VLOOKUP(C875,'Copy of Pivot Position'!A:C,3,FALSE)</f>
        <v>10</v>
      </c>
      <c r="X875">
        <f>IF(D875="","",COUNTIF($D$1:D874,D875))</f>
        <v>0</v>
      </c>
      <c r="Y875">
        <f>IF(F875="","",COUNTIF($F$1:F875,F875))</f>
        <v>1</v>
      </c>
      <c r="AA875" s="16">
        <f t="shared" si="95"/>
        <v>9.4000000000000083E-2</v>
      </c>
      <c r="AB875" s="16"/>
    </row>
    <row r="876" spans="1:28" ht="16" x14ac:dyDescent="0.2">
      <c r="A876" s="8" t="s">
        <v>1203</v>
      </c>
      <c r="B876" s="8" t="s">
        <v>4791</v>
      </c>
      <c r="C876" s="8" t="s">
        <v>42</v>
      </c>
      <c r="D876" s="8" t="s">
        <v>4792</v>
      </c>
      <c r="E876" s="8" t="s">
        <v>4793</v>
      </c>
      <c r="F876" s="12" t="s">
        <v>4507</v>
      </c>
      <c r="G876" s="8" t="s">
        <v>49</v>
      </c>
      <c r="H876" s="3">
        <v>16</v>
      </c>
      <c r="I876" s="12" t="s">
        <v>4795</v>
      </c>
      <c r="J876" s="13" t="s">
        <v>4796</v>
      </c>
      <c r="K876" s="8" t="s">
        <v>50</v>
      </c>
      <c r="L876" s="8" t="s">
        <v>51</v>
      </c>
      <c r="M876" s="8" t="s">
        <v>52</v>
      </c>
      <c r="N876" s="8" t="s">
        <v>626</v>
      </c>
      <c r="O876" s="8" t="s">
        <v>195</v>
      </c>
      <c r="P876" s="8" t="s">
        <v>4797</v>
      </c>
      <c r="Q876" s="13" t="s">
        <v>4798</v>
      </c>
      <c r="R876" s="8" t="s">
        <v>4799</v>
      </c>
      <c r="S876" s="3">
        <v>1365</v>
      </c>
      <c r="T876" s="3">
        <v>1</v>
      </c>
      <c r="U876" s="14" t="str">
        <f t="shared" ca="1" si="93"/>
        <v>concur.com</v>
      </c>
      <c r="V876" s="15" t="str">
        <f t="shared" ca="1" si="94"/>
        <v>domains = domains.concat("concur.com");</v>
      </c>
      <c r="W876">
        <f>VLOOKUP(C876,'Copy of Pivot Position'!A:C,3,FALSE)</f>
        <v>10</v>
      </c>
      <c r="X876">
        <f>IF(D876="","",COUNTIF($D$1:D875,D876))</f>
        <v>0</v>
      </c>
      <c r="Y876">
        <f>IF(F876="","",COUNTIF($F$1:F876,F876))</f>
        <v>1</v>
      </c>
      <c r="AA876" s="16">
        <f t="shared" si="95"/>
        <v>9.2000000000000082E-2</v>
      </c>
      <c r="AB876" s="16"/>
    </row>
    <row r="877" spans="1:28" ht="16" x14ac:dyDescent="0.2">
      <c r="A877" s="8" t="s">
        <v>6163</v>
      </c>
      <c r="B877" s="8" t="s">
        <v>8437</v>
      </c>
      <c r="C877" s="8" t="s">
        <v>180</v>
      </c>
      <c r="D877" s="8" t="s">
        <v>8438</v>
      </c>
      <c r="E877" s="8" t="s">
        <v>8439</v>
      </c>
      <c r="F877" s="12" t="s">
        <v>8191</v>
      </c>
      <c r="G877" s="8" t="s">
        <v>70</v>
      </c>
      <c r="H877" s="3">
        <v>16</v>
      </c>
      <c r="I877" s="12" t="s">
        <v>8440</v>
      </c>
      <c r="J877" s="13" t="s">
        <v>8441</v>
      </c>
      <c r="K877" s="8" t="s">
        <v>50</v>
      </c>
      <c r="L877" s="8" t="s">
        <v>120</v>
      </c>
      <c r="M877" s="8" t="s">
        <v>52</v>
      </c>
      <c r="N877" s="8" t="s">
        <v>769</v>
      </c>
      <c r="O877" s="8" t="s">
        <v>770</v>
      </c>
      <c r="P877" s="8" t="s">
        <v>8442</v>
      </c>
      <c r="Q877" s="13" t="s">
        <v>2038</v>
      </c>
      <c r="R877" s="8" t="s">
        <v>8443</v>
      </c>
      <c r="S877" s="3">
        <v>2197</v>
      </c>
      <c r="T877" s="3">
        <v>1</v>
      </c>
      <c r="U877" s="14" t="str">
        <f t="shared" ca="1" si="93"/>
        <v>concur.com</v>
      </c>
      <c r="V877" s="15" t="str">
        <f t="shared" ca="1" si="94"/>
        <v>domains = domains.concat("concur.com");</v>
      </c>
      <c r="W877">
        <f>VLOOKUP(C877,'Copy of Pivot Position'!A:C,3,FALSE)</f>
        <v>10</v>
      </c>
      <c r="X877">
        <f>IF(D877="","",COUNTIF($D$1:D876,D877))</f>
        <v>0</v>
      </c>
      <c r="Y877">
        <f>IF(F877="","",COUNTIF($F$1:F877,F877))</f>
        <v>1</v>
      </c>
      <c r="AA877" s="16">
        <f t="shared" si="95"/>
        <v>9.2000000000000082E-2</v>
      </c>
      <c r="AB877" s="16"/>
    </row>
    <row r="878" spans="1:28" ht="16" x14ac:dyDescent="0.2">
      <c r="A878" s="8" t="s">
        <v>3573</v>
      </c>
      <c r="B878" s="8" t="s">
        <v>9389</v>
      </c>
      <c r="C878" s="8" t="s">
        <v>42</v>
      </c>
      <c r="D878" s="8" t="s">
        <v>9390</v>
      </c>
      <c r="E878" s="8" t="s">
        <v>9391</v>
      </c>
      <c r="F878" s="12" t="s">
        <v>8664</v>
      </c>
      <c r="G878" s="8" t="s">
        <v>49</v>
      </c>
      <c r="H878" s="3">
        <v>20562</v>
      </c>
      <c r="I878" s="12" t="s">
        <v>9393</v>
      </c>
      <c r="J878" s="13" t="s">
        <v>9394</v>
      </c>
      <c r="K878" s="8" t="s">
        <v>50</v>
      </c>
      <c r="L878" s="8" t="s">
        <v>51</v>
      </c>
      <c r="M878" s="8" t="s">
        <v>52</v>
      </c>
      <c r="N878" s="8" t="s">
        <v>462</v>
      </c>
      <c r="O878" s="8" t="s">
        <v>54</v>
      </c>
      <c r="P878" s="8" t="s">
        <v>9395</v>
      </c>
      <c r="Q878" s="13" t="s">
        <v>1684</v>
      </c>
      <c r="R878" s="8" t="s">
        <v>9396</v>
      </c>
      <c r="S878" s="3">
        <v>2340</v>
      </c>
      <c r="T878" s="3">
        <v>1</v>
      </c>
      <c r="U878" s="14" t="str">
        <f t="shared" ca="1" si="93"/>
        <v>concur.com</v>
      </c>
      <c r="V878" s="15" t="str">
        <f t="shared" ca="1" si="94"/>
        <v>domains = domains.concat("concur.com");</v>
      </c>
      <c r="W878">
        <f>VLOOKUP(C878,'Copy of Pivot Position'!A:C,3,FALSE)</f>
        <v>10</v>
      </c>
      <c r="X878">
        <f>IF(D878="","",COUNTIF($D$1:D877,D878))</f>
        <v>0</v>
      </c>
      <c r="Y878">
        <f>IF(F878="","",COUNTIF($F$1:F878,F878))</f>
        <v>1</v>
      </c>
      <c r="AA878" s="16">
        <f t="shared" si="95"/>
        <v>9.2000000000000082E-2</v>
      </c>
      <c r="AB878" s="16"/>
    </row>
    <row r="879" spans="1:28" ht="16" x14ac:dyDescent="0.2">
      <c r="A879" s="8" t="s">
        <v>3641</v>
      </c>
      <c r="B879" s="8" t="s">
        <v>3642</v>
      </c>
      <c r="C879" s="8" t="s">
        <v>42</v>
      </c>
      <c r="D879" s="8" t="s">
        <v>3643</v>
      </c>
      <c r="E879" s="8" t="s">
        <v>3644</v>
      </c>
      <c r="F879" s="12" t="s">
        <v>3374</v>
      </c>
      <c r="G879" s="8" t="s">
        <v>70</v>
      </c>
      <c r="H879" s="3">
        <v>22342</v>
      </c>
      <c r="I879" s="12" t="s">
        <v>3645</v>
      </c>
      <c r="J879" s="13" t="s">
        <v>3646</v>
      </c>
      <c r="K879" s="8" t="s">
        <v>50</v>
      </c>
      <c r="L879" s="8" t="s">
        <v>120</v>
      </c>
      <c r="M879" s="8" t="s">
        <v>692</v>
      </c>
      <c r="N879" s="8" t="s">
        <v>1242</v>
      </c>
      <c r="O879" s="8" t="s">
        <v>1888</v>
      </c>
      <c r="P879" s="8" t="s">
        <v>3650</v>
      </c>
      <c r="Q879" s="13" t="s">
        <v>3652</v>
      </c>
      <c r="R879" s="8" t="s">
        <v>3654</v>
      </c>
      <c r="S879" s="3">
        <v>1268</v>
      </c>
      <c r="T879" s="3">
        <v>1</v>
      </c>
      <c r="U879" s="14" t="str">
        <f t="shared" ca="1" si="93"/>
        <v>concur.com</v>
      </c>
      <c r="V879" s="15" t="str">
        <f t="shared" ca="1" si="94"/>
        <v>domains = domains.concat("concur.com");</v>
      </c>
      <c r="W879">
        <f>VLOOKUP(C879,'Copy of Pivot Position'!A:C,3,FALSE)</f>
        <v>10</v>
      </c>
      <c r="X879">
        <f>IF(D879="","",COUNTIF($D$1:D878,D879))</f>
        <v>0</v>
      </c>
      <c r="Y879">
        <f>IF(F879="","",COUNTIF($F$1:F879,F879))</f>
        <v>1</v>
      </c>
      <c r="AA879" s="16">
        <f t="shared" si="95"/>
        <v>9.000000000000008E-2</v>
      </c>
      <c r="AB879" s="16"/>
    </row>
    <row r="880" spans="1:28" ht="16" x14ac:dyDescent="0.2">
      <c r="A880" s="8" t="s">
        <v>8965</v>
      </c>
      <c r="B880" s="8" t="s">
        <v>489</v>
      </c>
      <c r="C880" s="8" t="s">
        <v>8966</v>
      </c>
      <c r="D880" s="8" t="s">
        <v>8967</v>
      </c>
      <c r="E880" s="8" t="s">
        <v>8968</v>
      </c>
      <c r="F880" s="12" t="s">
        <v>8324</v>
      </c>
      <c r="G880" s="8" t="s">
        <v>49</v>
      </c>
      <c r="H880" s="3">
        <v>22667</v>
      </c>
      <c r="I880" s="12" t="s">
        <v>8969</v>
      </c>
      <c r="J880" s="13" t="s">
        <v>8970</v>
      </c>
      <c r="K880" s="8" t="s">
        <v>50</v>
      </c>
      <c r="L880" s="8" t="s">
        <v>51</v>
      </c>
      <c r="M880" s="8" t="s">
        <v>52</v>
      </c>
      <c r="N880" s="8" t="s">
        <v>242</v>
      </c>
      <c r="O880" s="8" t="s">
        <v>54</v>
      </c>
      <c r="P880" s="8" t="s">
        <v>8971</v>
      </c>
      <c r="Q880" s="13" t="s">
        <v>464</v>
      </c>
      <c r="R880" s="8" t="s">
        <v>8972</v>
      </c>
      <c r="S880" s="3">
        <v>2265</v>
      </c>
      <c r="T880" s="3">
        <v>1</v>
      </c>
      <c r="U880" s="14" t="str">
        <f t="shared" ca="1" si="93"/>
        <v>concur.com</v>
      </c>
      <c r="V880" s="15" t="str">
        <f t="shared" ca="1" si="94"/>
        <v>domains = domains.concat("concur.com");</v>
      </c>
      <c r="W880">
        <f>VLOOKUP(C880,'Copy of Pivot Position'!A:C,3,FALSE)</f>
        <v>10</v>
      </c>
      <c r="X880">
        <f>IF(D880="","",COUNTIF($D$1:D879,D880))</f>
        <v>0</v>
      </c>
      <c r="Y880">
        <f>IF(F880="","",COUNTIF($F$1:F880,F880))</f>
        <v>1</v>
      </c>
      <c r="AA880" s="16">
        <f t="shared" si="95"/>
        <v>8.8000000000000078E-2</v>
      </c>
      <c r="AB880" s="16"/>
    </row>
    <row r="881" spans="1:28" ht="16" x14ac:dyDescent="0.2">
      <c r="A881" s="8" t="s">
        <v>1203</v>
      </c>
      <c r="B881" s="8" t="s">
        <v>3666</v>
      </c>
      <c r="C881" s="8" t="s">
        <v>42</v>
      </c>
      <c r="D881" s="8" t="s">
        <v>9955</v>
      </c>
      <c r="E881" s="8" t="s">
        <v>8968</v>
      </c>
      <c r="F881" s="12" t="s">
        <v>8324</v>
      </c>
      <c r="G881" s="8" t="s">
        <v>49</v>
      </c>
      <c r="H881" s="3">
        <v>22668</v>
      </c>
      <c r="I881" s="12" t="s">
        <v>9957</v>
      </c>
      <c r="J881" s="13" t="s">
        <v>5811</v>
      </c>
      <c r="K881" s="8" t="s">
        <v>50</v>
      </c>
      <c r="L881" s="8" t="s">
        <v>51</v>
      </c>
      <c r="M881" s="8" t="s">
        <v>52</v>
      </c>
      <c r="N881" s="8" t="s">
        <v>242</v>
      </c>
      <c r="O881" s="8" t="s">
        <v>54</v>
      </c>
      <c r="P881" s="8" t="s">
        <v>8971</v>
      </c>
      <c r="Q881" s="13" t="s">
        <v>464</v>
      </c>
      <c r="R881" s="8" t="s">
        <v>8972</v>
      </c>
      <c r="S881" s="3">
        <v>2438</v>
      </c>
      <c r="T881" s="3">
        <v>1</v>
      </c>
      <c r="U881" s="14" t="str">
        <f t="shared" ca="1" si="93"/>
        <v>concur.com</v>
      </c>
      <c r="V881" s="15" t="str">
        <f t="shared" ca="1" si="94"/>
        <v>domains = domains.concat("concur.com");</v>
      </c>
      <c r="W881">
        <f>VLOOKUP(C881,'Copy of Pivot Position'!A:C,3,FALSE)</f>
        <v>10</v>
      </c>
      <c r="X881">
        <f>IF(D881="","",COUNTIF($D$1:D880,D881))</f>
        <v>0</v>
      </c>
      <c r="Y881">
        <f>IF(F881="","",COUNTIF($F$1:F881,F881))</f>
        <v>2</v>
      </c>
      <c r="Z881" s="3">
        <v>0</v>
      </c>
      <c r="AA881" s="16">
        <f t="shared" si="95"/>
        <v>8.8000000000000078E-2</v>
      </c>
      <c r="AB881" s="16"/>
    </row>
    <row r="882" spans="1:28" ht="16" x14ac:dyDescent="0.2">
      <c r="A882" s="8" t="s">
        <v>1214</v>
      </c>
      <c r="B882" s="8" t="s">
        <v>1215</v>
      </c>
      <c r="C882" s="8" t="s">
        <v>1216</v>
      </c>
      <c r="D882" s="8" t="s">
        <v>1217</v>
      </c>
      <c r="E882" s="8" t="s">
        <v>1218</v>
      </c>
      <c r="F882" s="12" t="s">
        <v>1219</v>
      </c>
      <c r="G882" s="8" t="s">
        <v>46</v>
      </c>
      <c r="H882" s="3">
        <v>14</v>
      </c>
      <c r="I882" s="12" t="s">
        <v>1222</v>
      </c>
      <c r="J882" s="13" t="s">
        <v>1223</v>
      </c>
      <c r="K882" s="8" t="s">
        <v>50</v>
      </c>
      <c r="L882" s="8" t="s">
        <v>120</v>
      </c>
      <c r="M882" s="8" t="s">
        <v>222</v>
      </c>
      <c r="N882" s="8" t="s">
        <v>222</v>
      </c>
      <c r="O882" s="8" t="s">
        <v>222</v>
      </c>
      <c r="P882" s="8" t="s">
        <v>222</v>
      </c>
      <c r="Q882" s="8" t="s">
        <v>222</v>
      </c>
      <c r="R882" s="8" t="s">
        <v>222</v>
      </c>
      <c r="S882" s="3">
        <v>1087</v>
      </c>
      <c r="T882" s="3">
        <v>1</v>
      </c>
      <c r="U882" s="14" t="str">
        <f t="shared" ca="1" si="93"/>
        <v>concur.com</v>
      </c>
      <c r="V882" s="15" t="str">
        <f t="shared" ca="1" si="94"/>
        <v>domains = domains.concat("concur.com");</v>
      </c>
      <c r="W882">
        <f>VLOOKUP(C882,'Copy of Pivot Position'!A:C,3,FALSE)</f>
        <v>10</v>
      </c>
      <c r="X882">
        <f>IF(D882="","",COUNTIF($D$1:D881,D882))</f>
        <v>0</v>
      </c>
      <c r="Y882">
        <f>IF(F882="","",COUNTIF($F$1:F882,F882))</f>
        <v>1</v>
      </c>
      <c r="AA882" s="16">
        <f t="shared" si="95"/>
        <v>8.4000000000000075E-2</v>
      </c>
      <c r="AB882" s="16"/>
    </row>
    <row r="883" spans="1:28" ht="16" x14ac:dyDescent="0.2">
      <c r="A883" s="8" t="s">
        <v>89</v>
      </c>
      <c r="B883" s="8" t="s">
        <v>5955</v>
      </c>
      <c r="C883" s="8" t="s">
        <v>5956</v>
      </c>
      <c r="D883" s="8" t="s">
        <v>5957</v>
      </c>
      <c r="E883" s="8" t="s">
        <v>5958</v>
      </c>
      <c r="F883" s="12" t="s">
        <v>5564</v>
      </c>
      <c r="G883" s="8" t="s">
        <v>49</v>
      </c>
      <c r="H883" s="3">
        <v>14</v>
      </c>
      <c r="I883" s="12" t="s">
        <v>5960</v>
      </c>
      <c r="J883" s="13" t="s">
        <v>5961</v>
      </c>
      <c r="K883" s="8" t="s">
        <v>50</v>
      </c>
      <c r="L883" s="8" t="s">
        <v>51</v>
      </c>
      <c r="M883" s="8" t="s">
        <v>52</v>
      </c>
      <c r="N883" s="8" t="s">
        <v>5966</v>
      </c>
      <c r="O883" s="8" t="s">
        <v>3109</v>
      </c>
      <c r="P883" s="8" t="s">
        <v>5968</v>
      </c>
      <c r="Q883" s="13" t="s">
        <v>5969</v>
      </c>
      <c r="R883" s="8" t="s">
        <v>5970</v>
      </c>
      <c r="S883" s="3">
        <v>1482</v>
      </c>
      <c r="T883" s="3">
        <v>1</v>
      </c>
      <c r="U883" s="14" t="str">
        <f t="shared" ca="1" si="93"/>
        <v>concur.com</v>
      </c>
      <c r="V883" s="15" t="str">
        <f t="shared" ca="1" si="94"/>
        <v>domains = domains.concat("concur.com");</v>
      </c>
      <c r="W883">
        <f>VLOOKUP(C883,'Copy of Pivot Position'!A:C,3,FALSE)</f>
        <v>10</v>
      </c>
      <c r="X883">
        <f>IF(D883="","",COUNTIF($D$1:D882,D883))</f>
        <v>0</v>
      </c>
      <c r="Y883">
        <f>IF(F883="","",COUNTIF($F$1:F883,F883))</f>
        <v>1</v>
      </c>
      <c r="AA883" s="16">
        <f t="shared" si="95"/>
        <v>8.4000000000000075E-2</v>
      </c>
      <c r="AB883" s="16"/>
    </row>
    <row r="884" spans="1:28" ht="16" x14ac:dyDescent="0.2">
      <c r="A884" s="8" t="s">
        <v>4895</v>
      </c>
      <c r="B884" s="8" t="s">
        <v>4896</v>
      </c>
      <c r="C884" s="8" t="s">
        <v>4897</v>
      </c>
      <c r="D884" s="8" t="s">
        <v>4898</v>
      </c>
      <c r="E884" s="8" t="s">
        <v>4899</v>
      </c>
      <c r="F884" s="12" t="s">
        <v>4595</v>
      </c>
      <c r="G884" s="8" t="s">
        <v>46</v>
      </c>
      <c r="H884" s="3">
        <v>14</v>
      </c>
      <c r="I884" s="12" t="s">
        <v>4904</v>
      </c>
      <c r="J884" s="13" t="s">
        <v>4905</v>
      </c>
      <c r="K884" s="8" t="s">
        <v>50</v>
      </c>
      <c r="L884" s="8" t="s">
        <v>120</v>
      </c>
      <c r="M884" s="8" t="s">
        <v>52</v>
      </c>
      <c r="N884" s="8" t="s">
        <v>273</v>
      </c>
      <c r="O884" s="8" t="s">
        <v>3481</v>
      </c>
      <c r="P884" s="8" t="s">
        <v>4906</v>
      </c>
      <c r="Q884" s="13" t="s">
        <v>3483</v>
      </c>
      <c r="R884" s="8" t="s">
        <v>4907</v>
      </c>
      <c r="S884" s="3">
        <v>1372</v>
      </c>
      <c r="T884" s="3">
        <v>1</v>
      </c>
      <c r="U884" s="14" t="str">
        <f t="shared" ca="1" si="93"/>
        <v>concur.com</v>
      </c>
      <c r="V884" s="15" t="str">
        <f t="shared" ca="1" si="94"/>
        <v>domains = domains.concat("concur.com");</v>
      </c>
      <c r="W884">
        <f>VLOOKUP(C884,'Copy of Pivot Position'!A:C,3,FALSE)</f>
        <v>9</v>
      </c>
      <c r="X884">
        <f>IF(D884="","",COUNTIF($D$1:D883,D884))</f>
        <v>0</v>
      </c>
      <c r="Y884">
        <f>IF(F884="","",COUNTIF($F$1:F884,F884))</f>
        <v>1</v>
      </c>
      <c r="AA884" s="16">
        <f t="shared" si="95"/>
        <v>8.4000000000000075E-2</v>
      </c>
      <c r="AB884" s="16"/>
    </row>
    <row r="885" spans="1:28" ht="16" x14ac:dyDescent="0.2">
      <c r="A885" s="8" t="s">
        <v>1457</v>
      </c>
      <c r="B885" s="8" t="s">
        <v>2630</v>
      </c>
      <c r="C885" s="8" t="s">
        <v>2631</v>
      </c>
      <c r="D885" s="8" t="s">
        <v>2632</v>
      </c>
      <c r="E885" s="8" t="s">
        <v>2633</v>
      </c>
      <c r="F885" s="12" t="s">
        <v>2430</v>
      </c>
      <c r="G885" s="8" t="s">
        <v>1076</v>
      </c>
      <c r="H885" s="3">
        <v>22773</v>
      </c>
      <c r="I885" s="12" t="s">
        <v>2636</v>
      </c>
      <c r="J885" s="13" t="s">
        <v>2639</v>
      </c>
      <c r="K885" s="8" t="s">
        <v>50</v>
      </c>
      <c r="L885" s="8" t="s">
        <v>120</v>
      </c>
      <c r="M885" s="8" t="s">
        <v>883</v>
      </c>
      <c r="N885" s="8" t="s">
        <v>2641</v>
      </c>
      <c r="O885" s="8" t="s">
        <v>222</v>
      </c>
      <c r="P885" s="8" t="s">
        <v>2642</v>
      </c>
      <c r="Q885" s="13" t="s">
        <v>2644</v>
      </c>
      <c r="R885" s="8" t="s">
        <v>2645</v>
      </c>
      <c r="S885" s="3">
        <v>1188</v>
      </c>
      <c r="T885" s="3">
        <v>1</v>
      </c>
      <c r="U885" s="14" t="str">
        <f t="shared" ca="1" si="93"/>
        <v>concur.com</v>
      </c>
      <c r="V885" s="15" t="str">
        <f t="shared" ca="1" si="94"/>
        <v>domains = domains.concat("concur.com");</v>
      </c>
      <c r="W885">
        <f>VLOOKUP(C885,'Copy of Pivot Position'!A:C,3,FALSE)</f>
        <v>10</v>
      </c>
      <c r="X885">
        <f>IF(D885="","",COUNTIF($D$1:D884,D885))</f>
        <v>0</v>
      </c>
      <c r="Y885">
        <f>IF(F885="","",COUNTIF($F$1:F885,F885))</f>
        <v>1</v>
      </c>
      <c r="AA885" s="16">
        <f t="shared" si="95"/>
        <v>8.4000000000000075E-2</v>
      </c>
      <c r="AB885" s="16"/>
    </row>
    <row r="886" spans="1:28" ht="16" x14ac:dyDescent="0.2">
      <c r="A886" s="8" t="s">
        <v>9806</v>
      </c>
      <c r="B886" s="8" t="s">
        <v>8627</v>
      </c>
      <c r="C886" s="8" t="s">
        <v>9807</v>
      </c>
      <c r="D886" s="8" t="s">
        <v>9808</v>
      </c>
      <c r="E886" s="8" t="s">
        <v>9809</v>
      </c>
      <c r="F886" s="12" t="s">
        <v>9153</v>
      </c>
      <c r="G886" s="8" t="s">
        <v>706</v>
      </c>
      <c r="H886" s="3">
        <v>23226</v>
      </c>
      <c r="I886" s="12" t="s">
        <v>9810</v>
      </c>
      <c r="J886" s="13" t="s">
        <v>9811</v>
      </c>
      <c r="K886" s="8" t="s">
        <v>50</v>
      </c>
      <c r="L886" s="8" t="s">
        <v>120</v>
      </c>
      <c r="M886" s="8" t="s">
        <v>52</v>
      </c>
      <c r="N886" s="8" t="s">
        <v>1982</v>
      </c>
      <c r="O886" s="8" t="s">
        <v>9812</v>
      </c>
      <c r="P886" s="8" t="s">
        <v>9813</v>
      </c>
      <c r="Q886" s="13" t="s">
        <v>9814</v>
      </c>
      <c r="R886" s="8" t="s">
        <v>9815</v>
      </c>
      <c r="S886" s="3">
        <v>2412</v>
      </c>
      <c r="T886" s="3">
        <v>1</v>
      </c>
      <c r="U886" s="14" t="str">
        <f t="shared" ca="1" si="93"/>
        <v>concur.com</v>
      </c>
      <c r="V886" s="15" t="str">
        <f t="shared" ca="1" si="94"/>
        <v>domains = domains.concat("concur.com");</v>
      </c>
      <c r="W886">
        <f>VLOOKUP(C886,'Copy of Pivot Position'!A:C,3,FALSE)</f>
        <v>9</v>
      </c>
      <c r="X886">
        <f>IF(D886="","",COUNTIF($D$1:D885,D886))</f>
        <v>0</v>
      </c>
      <c r="Y886">
        <f>IF(F886="","",COUNTIF($F$1:F886,F886))</f>
        <v>1</v>
      </c>
      <c r="AA886" s="16">
        <f t="shared" si="95"/>
        <v>8.4000000000000075E-2</v>
      </c>
      <c r="AB886" s="16"/>
    </row>
    <row r="887" spans="1:28" ht="16" x14ac:dyDescent="0.2">
      <c r="A887" s="8" t="s">
        <v>9738</v>
      </c>
      <c r="B887" s="8" t="s">
        <v>9739</v>
      </c>
      <c r="C887" s="8" t="s">
        <v>42</v>
      </c>
      <c r="D887" s="8" t="s">
        <v>9740</v>
      </c>
      <c r="E887" s="8" t="s">
        <v>9741</v>
      </c>
      <c r="F887" s="12" t="s">
        <v>9043</v>
      </c>
      <c r="G887" s="8" t="s">
        <v>70</v>
      </c>
      <c r="H887" s="3">
        <v>13</v>
      </c>
      <c r="I887" s="12" t="s">
        <v>9742</v>
      </c>
      <c r="J887" s="13" t="s">
        <v>9743</v>
      </c>
      <c r="K887" s="8" t="s">
        <v>50</v>
      </c>
      <c r="L887" s="8" t="s">
        <v>51</v>
      </c>
      <c r="M887" s="8" t="s">
        <v>52</v>
      </c>
      <c r="N887" s="8" t="s">
        <v>462</v>
      </c>
      <c r="O887" s="8" t="s">
        <v>54</v>
      </c>
      <c r="P887" s="8" t="s">
        <v>9744</v>
      </c>
      <c r="Q887" s="13" t="s">
        <v>2600</v>
      </c>
      <c r="R887" s="8" t="s">
        <v>9745</v>
      </c>
      <c r="S887" s="3">
        <v>2394</v>
      </c>
      <c r="T887" s="3">
        <v>1</v>
      </c>
      <c r="U887" s="14" t="str">
        <f t="shared" ca="1" si="93"/>
        <v>concur.com</v>
      </c>
      <c r="V887" s="15" t="str">
        <f t="shared" ca="1" si="94"/>
        <v>domains = domains.concat("concur.com");</v>
      </c>
      <c r="W887">
        <f>VLOOKUP(C887,'Copy of Pivot Position'!A:C,3,FALSE)</f>
        <v>10</v>
      </c>
      <c r="X887">
        <f>IF(D887="","",COUNTIF($D$1:D886,D887))</f>
        <v>0</v>
      </c>
      <c r="Y887">
        <f>IF(F887="","",COUNTIF($F$1:F887,F887))</f>
        <v>1</v>
      </c>
      <c r="AA887" s="16">
        <f t="shared" si="95"/>
        <v>8.2000000000000073E-2</v>
      </c>
      <c r="AB887" s="16"/>
    </row>
    <row r="888" spans="1:28" ht="16" x14ac:dyDescent="0.2">
      <c r="A888" s="8" t="s">
        <v>9067</v>
      </c>
      <c r="B888" s="8" t="s">
        <v>9068</v>
      </c>
      <c r="C888" s="8" t="s">
        <v>9069</v>
      </c>
      <c r="D888" s="8" t="s">
        <v>9070</v>
      </c>
      <c r="E888" s="8" t="s">
        <v>9071</v>
      </c>
      <c r="F888" s="12" t="s">
        <v>8358</v>
      </c>
      <c r="G888" s="8" t="s">
        <v>70</v>
      </c>
      <c r="H888" s="3">
        <v>13</v>
      </c>
      <c r="I888" s="12" t="s">
        <v>9073</v>
      </c>
      <c r="J888" s="13" t="s">
        <v>9074</v>
      </c>
      <c r="K888" s="8" t="s">
        <v>50</v>
      </c>
      <c r="L888" s="8" t="s">
        <v>120</v>
      </c>
      <c r="M888" s="8" t="s">
        <v>52</v>
      </c>
      <c r="N888" s="8" t="s">
        <v>392</v>
      </c>
      <c r="O888" s="8" t="s">
        <v>393</v>
      </c>
      <c r="P888" s="8" t="s">
        <v>9075</v>
      </c>
      <c r="Q888" s="8" t="s">
        <v>222</v>
      </c>
      <c r="R888" s="8" t="s">
        <v>222</v>
      </c>
      <c r="S888" s="3">
        <v>2279</v>
      </c>
      <c r="T888" s="3">
        <v>1</v>
      </c>
      <c r="U888" s="14" t="str">
        <f t="shared" ca="1" si="93"/>
        <v>concur.com</v>
      </c>
      <c r="V888" s="15" t="str">
        <f t="shared" ca="1" si="94"/>
        <v>domains = domains.concat("concur.com");</v>
      </c>
      <c r="W888">
        <f>VLOOKUP(C888,'Copy of Pivot Position'!A:C,3,FALSE)</f>
        <v>9</v>
      </c>
      <c r="X888">
        <f>IF(D888="","",COUNTIF($D$1:D887,D888))</f>
        <v>0</v>
      </c>
      <c r="Y888">
        <f>IF(F888="","",COUNTIF($F$1:F888,F888))</f>
        <v>1</v>
      </c>
      <c r="AA888" s="16">
        <f t="shared" si="95"/>
        <v>8.2000000000000073E-2</v>
      </c>
      <c r="AB888" s="16"/>
    </row>
    <row r="889" spans="1:28" ht="16" x14ac:dyDescent="0.2">
      <c r="A889" s="8" t="s">
        <v>6939</v>
      </c>
      <c r="B889" s="8" t="s">
        <v>10839</v>
      </c>
      <c r="C889" s="8" t="s">
        <v>604</v>
      </c>
      <c r="D889" s="8" t="s">
        <v>10840</v>
      </c>
      <c r="E889" s="8" t="s">
        <v>10841</v>
      </c>
      <c r="F889" s="12" t="s">
        <v>10842</v>
      </c>
      <c r="G889" s="8" t="s">
        <v>46</v>
      </c>
      <c r="H889" s="3">
        <v>12</v>
      </c>
      <c r="I889" s="12" t="s">
        <v>10844</v>
      </c>
      <c r="J889" s="13" t="s">
        <v>10845</v>
      </c>
      <c r="K889" s="8" t="s">
        <v>50</v>
      </c>
      <c r="L889" s="8" t="s">
        <v>120</v>
      </c>
      <c r="M889" s="8" t="s">
        <v>52</v>
      </c>
      <c r="N889" s="8" t="s">
        <v>73</v>
      </c>
      <c r="O889" s="8" t="s">
        <v>54</v>
      </c>
      <c r="P889" s="8" t="s">
        <v>10846</v>
      </c>
      <c r="Q889" s="13" t="s">
        <v>6631</v>
      </c>
      <c r="R889" s="8" t="s">
        <v>222</v>
      </c>
      <c r="S889" s="3">
        <v>135</v>
      </c>
      <c r="T889" s="3">
        <v>2</v>
      </c>
      <c r="U889" s="14" t="str">
        <f t="shared" ca="1" si="93"/>
        <v>concur.com</v>
      </c>
      <c r="V889" s="15" t="str">
        <f t="shared" ca="1" si="94"/>
        <v>domains = domains.concat("concur.com");</v>
      </c>
      <c r="W889">
        <f>VLOOKUP(C889,'Copy of Pivot Position'!A:C,3,FALSE)</f>
        <v>9</v>
      </c>
      <c r="X889">
        <f>IF(D889="","",COUNTIF($D$1:D888,D889))</f>
        <v>0</v>
      </c>
      <c r="Y889">
        <f>IF(F889="","",COUNTIF($F$1:F889,F889))</f>
        <v>1</v>
      </c>
      <c r="AA889" s="16">
        <f t="shared" si="95"/>
        <v>8.0000000000000071E-2</v>
      </c>
      <c r="AB889" s="16"/>
    </row>
    <row r="890" spans="1:28" ht="16" x14ac:dyDescent="0.2">
      <c r="A890" s="8" t="s">
        <v>8781</v>
      </c>
      <c r="B890" s="8" t="s">
        <v>8782</v>
      </c>
      <c r="C890" s="8" t="s">
        <v>180</v>
      </c>
      <c r="D890" s="8" t="s">
        <v>8783</v>
      </c>
      <c r="E890" s="8" t="s">
        <v>8784</v>
      </c>
      <c r="F890" s="12" t="s">
        <v>8267</v>
      </c>
      <c r="G890" s="8" t="s">
        <v>46</v>
      </c>
      <c r="H890" s="3">
        <v>24271</v>
      </c>
      <c r="I890" s="12" t="s">
        <v>8786</v>
      </c>
      <c r="J890" s="13" t="s">
        <v>8787</v>
      </c>
      <c r="K890" s="8" t="s">
        <v>50</v>
      </c>
      <c r="L890" s="8" t="s">
        <v>51</v>
      </c>
      <c r="M890" s="8" t="s">
        <v>52</v>
      </c>
      <c r="N890" s="8" t="s">
        <v>84</v>
      </c>
      <c r="O890" s="8" t="s">
        <v>84</v>
      </c>
      <c r="P890" s="8" t="s">
        <v>8788</v>
      </c>
      <c r="Q890" s="13" t="s">
        <v>4275</v>
      </c>
      <c r="R890" s="8" t="s">
        <v>8789</v>
      </c>
      <c r="S890" s="3">
        <v>2239</v>
      </c>
      <c r="T890" s="3">
        <v>1</v>
      </c>
      <c r="U890" s="14" t="str">
        <f t="shared" ca="1" si="93"/>
        <v>concur.com</v>
      </c>
      <c r="V890" s="15" t="str">
        <f t="shared" ca="1" si="94"/>
        <v>domains = domains.concat("concur.com");</v>
      </c>
      <c r="W890">
        <f>VLOOKUP(C890,'Copy of Pivot Position'!A:C,3,FALSE)</f>
        <v>10</v>
      </c>
      <c r="X890">
        <f>IF(D890="","",COUNTIF($D$1:D889,D890))</f>
        <v>0</v>
      </c>
      <c r="Y890">
        <f>IF(F890="","",COUNTIF($F$1:F890,F890))</f>
        <v>1</v>
      </c>
      <c r="AA890" s="16">
        <f t="shared" si="95"/>
        <v>7.8000000000000069E-2</v>
      </c>
      <c r="AB890" s="16"/>
    </row>
    <row r="891" spans="1:28" ht="16" x14ac:dyDescent="0.2">
      <c r="A891" s="8" t="s">
        <v>10086</v>
      </c>
      <c r="B891" s="8" t="s">
        <v>10087</v>
      </c>
      <c r="C891" s="8" t="s">
        <v>10088</v>
      </c>
      <c r="D891" s="8" t="s">
        <v>10089</v>
      </c>
      <c r="E891" s="8" t="s">
        <v>10090</v>
      </c>
      <c r="F891" s="12" t="s">
        <v>9479</v>
      </c>
      <c r="G891" s="8" t="s">
        <v>70</v>
      </c>
      <c r="H891" s="3">
        <v>24530</v>
      </c>
      <c r="I891" s="12" t="s">
        <v>10091</v>
      </c>
      <c r="J891" s="13" t="s">
        <v>10092</v>
      </c>
      <c r="K891" s="8" t="s">
        <v>50</v>
      </c>
      <c r="L891" s="8" t="s">
        <v>120</v>
      </c>
      <c r="M891" s="8" t="s">
        <v>52</v>
      </c>
      <c r="N891" s="8" t="s">
        <v>10093</v>
      </c>
      <c r="O891" s="8" t="s">
        <v>1994</v>
      </c>
      <c r="P891" s="8" t="s">
        <v>10094</v>
      </c>
      <c r="Q891" s="13" t="s">
        <v>10095</v>
      </c>
      <c r="R891" s="8" t="s">
        <v>10096</v>
      </c>
      <c r="S891" s="3">
        <v>2476</v>
      </c>
      <c r="T891" s="3">
        <v>1</v>
      </c>
      <c r="U891" s="14" t="str">
        <f t="shared" ca="1" si="93"/>
        <v>concur.com</v>
      </c>
      <c r="V891" s="15" t="str">
        <f t="shared" ca="1" si="94"/>
        <v>domains = domains.concat("concur.com");</v>
      </c>
      <c r="W891">
        <f>VLOOKUP(C891,'Copy of Pivot Position'!A:C,3,FALSE)</f>
        <v>10</v>
      </c>
      <c r="X891">
        <f>IF(D891="","",COUNTIF($D$1:D890,D891))</f>
        <v>0</v>
      </c>
      <c r="Y891">
        <f>IF(F891="","",COUNTIF($F$1:F891,F891))</f>
        <v>1</v>
      </c>
      <c r="AA891" s="16">
        <f t="shared" si="95"/>
        <v>7.6000000000000068E-2</v>
      </c>
      <c r="AB891" s="16"/>
    </row>
    <row r="892" spans="1:28" ht="16" x14ac:dyDescent="0.2">
      <c r="A892" s="8" t="s">
        <v>321</v>
      </c>
      <c r="B892" s="8" t="s">
        <v>9382</v>
      </c>
      <c r="C892" s="8" t="s">
        <v>42</v>
      </c>
      <c r="D892" s="8" t="s">
        <v>9383</v>
      </c>
      <c r="E892" s="8" t="s">
        <v>9384</v>
      </c>
      <c r="F892" s="12" t="s">
        <v>8653</v>
      </c>
      <c r="G892" s="8" t="s">
        <v>46</v>
      </c>
      <c r="H892" s="3">
        <v>29469</v>
      </c>
      <c r="I892" s="12" t="s">
        <v>9386</v>
      </c>
      <c r="J892" s="13" t="s">
        <v>9387</v>
      </c>
      <c r="K892" s="8" t="s">
        <v>50</v>
      </c>
      <c r="L892" s="8" t="s">
        <v>51</v>
      </c>
      <c r="M892" s="8" t="s">
        <v>52</v>
      </c>
      <c r="N892" s="8" t="s">
        <v>73</v>
      </c>
      <c r="O892" s="8" t="s">
        <v>54</v>
      </c>
      <c r="P892" s="8" t="s">
        <v>9388</v>
      </c>
      <c r="Q892" s="13" t="s">
        <v>268</v>
      </c>
      <c r="R892" s="8" t="s">
        <v>7403</v>
      </c>
      <c r="S892" s="3">
        <v>2339</v>
      </c>
      <c r="T892" s="3">
        <v>1</v>
      </c>
      <c r="U892" s="14" t="str">
        <f t="shared" ca="1" si="93"/>
        <v>concur.com</v>
      </c>
      <c r="V892" s="15" t="str">
        <f t="shared" ca="1" si="94"/>
        <v>domains = domains.concat("concur.com");</v>
      </c>
      <c r="W892">
        <f>VLOOKUP(C892,'Copy of Pivot Position'!A:C,3,FALSE)</f>
        <v>10</v>
      </c>
      <c r="X892">
        <f>IF(D892="","",COUNTIF($D$1:D891,D892))</f>
        <v>0</v>
      </c>
      <c r="Y892">
        <f>IF(F892="","",COUNTIF($F$1:F892,F892))</f>
        <v>1</v>
      </c>
      <c r="AA892" s="16">
        <f t="shared" si="95"/>
        <v>7.6000000000000068E-2</v>
      </c>
      <c r="AB892" s="16"/>
    </row>
    <row r="893" spans="1:28" ht="16" x14ac:dyDescent="0.2">
      <c r="A893" s="8" t="s">
        <v>1836</v>
      </c>
      <c r="B893" s="8" t="s">
        <v>9654</v>
      </c>
      <c r="C893" s="8" t="s">
        <v>9655</v>
      </c>
      <c r="D893" s="8" t="s">
        <v>9656</v>
      </c>
      <c r="E893" s="8" t="s">
        <v>9384</v>
      </c>
      <c r="F893" s="12" t="s">
        <v>8653</v>
      </c>
      <c r="G893" s="8" t="s">
        <v>46</v>
      </c>
      <c r="H893" s="3">
        <v>29469</v>
      </c>
      <c r="I893" s="12" t="s">
        <v>9657</v>
      </c>
      <c r="J893" s="13" t="s">
        <v>9658</v>
      </c>
      <c r="K893" s="8" t="s">
        <v>50</v>
      </c>
      <c r="L893" s="8" t="s">
        <v>120</v>
      </c>
      <c r="M893" s="8" t="s">
        <v>52</v>
      </c>
      <c r="N893" s="8" t="s">
        <v>73</v>
      </c>
      <c r="O893" s="8" t="s">
        <v>54</v>
      </c>
      <c r="P893" s="8" t="s">
        <v>9388</v>
      </c>
      <c r="Q893" s="13" t="s">
        <v>268</v>
      </c>
      <c r="R893" s="8" t="s">
        <v>7403</v>
      </c>
      <c r="S893" s="3">
        <v>2382</v>
      </c>
      <c r="T893" s="3">
        <v>1</v>
      </c>
      <c r="U893" s="14" t="str">
        <f t="shared" ca="1" si="93"/>
        <v>concur.com</v>
      </c>
      <c r="V893" s="15" t="str">
        <f t="shared" ca="1" si="94"/>
        <v>domains = domains.concat("concur.com");</v>
      </c>
      <c r="W893">
        <f>VLOOKUP(C893,'Copy of Pivot Position'!A:C,3,FALSE)</f>
        <v>9</v>
      </c>
      <c r="X893">
        <f>IF(D893="","",COUNTIF($D$1:D892,D893))</f>
        <v>0</v>
      </c>
      <c r="Y893">
        <f>IF(F893="","",COUNTIF($F$1:F893,F893))</f>
        <v>2</v>
      </c>
      <c r="Z893" s="3">
        <v>0</v>
      </c>
      <c r="AA893" s="16">
        <f t="shared" si="95"/>
        <v>7.6000000000000068E-2</v>
      </c>
      <c r="AB893" s="16"/>
    </row>
    <row r="894" spans="1:28" ht="16" x14ac:dyDescent="0.2">
      <c r="A894" s="8" t="s">
        <v>607</v>
      </c>
      <c r="B894" s="8" t="s">
        <v>2730</v>
      </c>
      <c r="C894" s="8" t="s">
        <v>2731</v>
      </c>
      <c r="D894" s="8" t="s">
        <v>2732</v>
      </c>
      <c r="E894" s="8" t="s">
        <v>2733</v>
      </c>
      <c r="F894" s="12" t="s">
        <v>2505</v>
      </c>
      <c r="G894" s="8" t="s">
        <v>46</v>
      </c>
      <c r="H894" s="3">
        <v>11</v>
      </c>
      <c r="I894" s="12" t="s">
        <v>2736</v>
      </c>
      <c r="J894" s="13" t="s">
        <v>2737</v>
      </c>
      <c r="K894" s="8" t="s">
        <v>50</v>
      </c>
      <c r="L894" s="8" t="s">
        <v>51</v>
      </c>
      <c r="M894" s="8" t="s">
        <v>222</v>
      </c>
      <c r="N894" s="8" t="s">
        <v>222</v>
      </c>
      <c r="O894" s="8" t="s">
        <v>222</v>
      </c>
      <c r="P894" s="8" t="s">
        <v>222</v>
      </c>
      <c r="Q894" s="8" t="s">
        <v>222</v>
      </c>
      <c r="R894" s="8" t="s">
        <v>222</v>
      </c>
      <c r="S894" s="3">
        <v>1196</v>
      </c>
      <c r="T894" s="3">
        <v>1</v>
      </c>
      <c r="U894" s="14" t="str">
        <f t="shared" ca="1" si="93"/>
        <v>concur.com</v>
      </c>
      <c r="V894" s="15" t="str">
        <f t="shared" ca="1" si="94"/>
        <v>domains = domains.concat("concur.com");</v>
      </c>
      <c r="W894">
        <f>VLOOKUP(C894,'Copy of Pivot Position'!A:C,3,FALSE)</f>
        <v>10</v>
      </c>
      <c r="X894">
        <f>IF(D894="","",COUNTIF($D$1:D893,D894))</f>
        <v>0</v>
      </c>
      <c r="Y894">
        <f>IF(F894="","",COUNTIF($F$1:F894,F894))</f>
        <v>1</v>
      </c>
      <c r="AA894" s="16">
        <f t="shared" si="95"/>
        <v>7.2000000000000064E-2</v>
      </c>
      <c r="AB894" s="16"/>
    </row>
    <row r="895" spans="1:28" ht="16" x14ac:dyDescent="0.2">
      <c r="A895" s="8" t="s">
        <v>6649</v>
      </c>
      <c r="B895" s="8" t="s">
        <v>6650</v>
      </c>
      <c r="C895" s="8" t="s">
        <v>6651</v>
      </c>
      <c r="D895" s="8" t="s">
        <v>6652</v>
      </c>
      <c r="E895" s="8" t="s">
        <v>6653</v>
      </c>
      <c r="F895" s="12" t="s">
        <v>6266</v>
      </c>
      <c r="G895" s="8" t="s">
        <v>49</v>
      </c>
      <c r="H895" s="3">
        <v>11</v>
      </c>
      <c r="I895" s="12" t="s">
        <v>6654</v>
      </c>
      <c r="J895" s="13" t="s">
        <v>6655</v>
      </c>
      <c r="K895" s="8" t="s">
        <v>50</v>
      </c>
      <c r="L895" s="8" t="s">
        <v>51</v>
      </c>
      <c r="M895" s="8" t="s">
        <v>52</v>
      </c>
      <c r="N895" s="8" t="s">
        <v>73</v>
      </c>
      <c r="O895" s="8" t="s">
        <v>369</v>
      </c>
      <c r="P895" s="8" t="s">
        <v>6653</v>
      </c>
      <c r="Q895" s="13" t="s">
        <v>452</v>
      </c>
      <c r="R895" s="8" t="s">
        <v>222</v>
      </c>
      <c r="S895" s="3">
        <v>1551</v>
      </c>
      <c r="T895" s="3">
        <v>1</v>
      </c>
      <c r="U895" s="14" t="str">
        <f t="shared" ca="1" si="93"/>
        <v>concur.com</v>
      </c>
      <c r="V895" s="15" t="str">
        <f t="shared" ca="1" si="94"/>
        <v>domains = domains.concat("concur.com");</v>
      </c>
      <c r="W895">
        <f>VLOOKUP(C895,'Copy of Pivot Position'!A:C,3,FALSE)</f>
        <v>10</v>
      </c>
      <c r="X895">
        <f>IF(D895="","",COUNTIF($D$1:D894,D895))</f>
        <v>0</v>
      </c>
      <c r="Y895">
        <f>IF(F895="","",COUNTIF($F$1:F895,F895))</f>
        <v>1</v>
      </c>
      <c r="AA895" s="16">
        <f t="shared" si="95"/>
        <v>7.2000000000000064E-2</v>
      </c>
      <c r="AB895" s="16"/>
    </row>
    <row r="896" spans="1:28" ht="16" x14ac:dyDescent="0.2">
      <c r="A896" s="8" t="s">
        <v>89</v>
      </c>
      <c r="B896" s="8" t="s">
        <v>5728</v>
      </c>
      <c r="C896" s="8" t="s">
        <v>443</v>
      </c>
      <c r="D896" s="8" t="s">
        <v>5729</v>
      </c>
      <c r="E896" s="8" t="s">
        <v>5730</v>
      </c>
      <c r="F896" s="12" t="s">
        <v>5360</v>
      </c>
      <c r="G896" s="8" t="s">
        <v>49</v>
      </c>
      <c r="H896" s="3">
        <v>11</v>
      </c>
      <c r="I896" s="12" t="s">
        <v>5732</v>
      </c>
      <c r="J896" s="13" t="s">
        <v>5733</v>
      </c>
      <c r="K896" s="8" t="s">
        <v>50</v>
      </c>
      <c r="L896" s="8" t="s">
        <v>51</v>
      </c>
      <c r="M896" s="8" t="s">
        <v>52</v>
      </c>
      <c r="N896" s="8" t="s">
        <v>2206</v>
      </c>
      <c r="O896" s="8" t="s">
        <v>175</v>
      </c>
      <c r="P896" s="8" t="s">
        <v>5734</v>
      </c>
      <c r="Q896" s="13" t="s">
        <v>5735</v>
      </c>
      <c r="R896" s="8" t="s">
        <v>222</v>
      </c>
      <c r="S896" s="3">
        <v>1463</v>
      </c>
      <c r="T896" s="3">
        <v>1</v>
      </c>
      <c r="U896" s="14" t="str">
        <f t="shared" ca="1" si="93"/>
        <v>concur.com</v>
      </c>
      <c r="V896" s="15" t="str">
        <f t="shared" ca="1" si="94"/>
        <v>domains = domains.concat("concur.com");</v>
      </c>
      <c r="W896">
        <f>VLOOKUP(C896,'Copy of Pivot Position'!A:C,3,FALSE)</f>
        <v>9</v>
      </c>
      <c r="X896">
        <f>IF(D896="","",COUNTIF($D$1:D895,D896))</f>
        <v>0</v>
      </c>
      <c r="Y896">
        <f>IF(F896="","",COUNTIF($F$1:F896,F896))</f>
        <v>1</v>
      </c>
      <c r="AA896" s="16">
        <f t="shared" si="95"/>
        <v>7.2000000000000064E-2</v>
      </c>
      <c r="AB896" s="16"/>
    </row>
    <row r="897" spans="1:28" ht="13" x14ac:dyDescent="0.15">
      <c r="A897" s="8" t="s">
        <v>4327</v>
      </c>
      <c r="B897" s="8" t="s">
        <v>11573</v>
      </c>
      <c r="C897" s="8" t="s">
        <v>304</v>
      </c>
      <c r="D897" s="8" t="s">
        <v>11574</v>
      </c>
      <c r="E897" s="8" t="s">
        <v>11575</v>
      </c>
      <c r="F897" s="12" t="s">
        <v>11572</v>
      </c>
      <c r="G897" s="8" t="s">
        <v>1979</v>
      </c>
      <c r="H897" s="3">
        <v>11</v>
      </c>
      <c r="I897" s="12" t="s">
        <v>11576</v>
      </c>
      <c r="J897" s="13" t="s">
        <v>11577</v>
      </c>
      <c r="K897" s="8" t="s">
        <v>50</v>
      </c>
      <c r="L897" s="8" t="s">
        <v>120</v>
      </c>
      <c r="M897" s="8" t="s">
        <v>52</v>
      </c>
      <c r="N897" s="8" t="s">
        <v>10380</v>
      </c>
      <c r="O897" s="8" t="s">
        <v>1753</v>
      </c>
      <c r="P897" s="8" t="s">
        <v>11578</v>
      </c>
      <c r="Q897" s="13" t="s">
        <v>11579</v>
      </c>
      <c r="R897" s="8" t="s">
        <v>11580</v>
      </c>
      <c r="S897" s="3">
        <v>526</v>
      </c>
      <c r="T897" s="3">
        <v>2</v>
      </c>
      <c r="V897" s="18"/>
      <c r="W897">
        <f>VLOOKUP(C897,'Copy of Pivot Position'!A:C,3,FALSE)</f>
        <v>9</v>
      </c>
      <c r="X897">
        <f>IF(D897="","",COUNTIF($D$1:D896,D897))</f>
        <v>0</v>
      </c>
      <c r="Y897">
        <f>IF(F897="","",COUNTIF($F$1:F897,F897))</f>
        <v>1</v>
      </c>
      <c r="AA897" s="16">
        <f t="shared" si="95"/>
        <v>7.2000000000000064E-2</v>
      </c>
      <c r="AB897" s="16"/>
    </row>
    <row r="898" spans="1:28" ht="16" x14ac:dyDescent="0.2">
      <c r="A898" s="8" t="s">
        <v>6771</v>
      </c>
      <c r="B898" s="8" t="s">
        <v>6772</v>
      </c>
      <c r="C898" s="8" t="s">
        <v>6773</v>
      </c>
      <c r="D898" s="8" t="s">
        <v>6774</v>
      </c>
      <c r="E898" s="8" t="s">
        <v>6775</v>
      </c>
      <c r="F898" s="12" t="s">
        <v>6391</v>
      </c>
      <c r="G898" s="8" t="s">
        <v>70</v>
      </c>
      <c r="H898" s="3">
        <v>41899</v>
      </c>
      <c r="I898" s="12" t="s">
        <v>6776</v>
      </c>
      <c r="J898" s="13" t="s">
        <v>6777</v>
      </c>
      <c r="K898" s="8" t="s">
        <v>50</v>
      </c>
      <c r="L898" s="8" t="s">
        <v>120</v>
      </c>
      <c r="M898" s="8" t="s">
        <v>1876</v>
      </c>
      <c r="N898" s="8" t="s">
        <v>222</v>
      </c>
      <c r="O898" s="8" t="s">
        <v>222</v>
      </c>
      <c r="P898" s="8" t="s">
        <v>222</v>
      </c>
      <c r="Q898" s="8" t="s">
        <v>222</v>
      </c>
      <c r="R898" s="8" t="s">
        <v>222</v>
      </c>
      <c r="S898" s="3">
        <v>1566</v>
      </c>
      <c r="T898" s="3">
        <v>1</v>
      </c>
      <c r="U898" s="14" t="str">
        <f t="shared" ref="U898:U906" ca="1" si="96">IFERROR(__xludf.DUMMYFUNCTION("lower( trim ( (REGEXEXTRACT(D898,""^(?:https?:\/\/)?(?:[^@\n]+@)?(?:www\.)?([^:\/\n]+)""))))"),"fujitsu.com")</f>
        <v>fujitsu.com</v>
      </c>
      <c r="V898" s="15" t="str">
        <f t="shared" ref="V898:V906" ca="1" si="97">IF(LEN(TRIM(D898))= 0,"",CONCATENATE("domains = domains.concat(", CHAR(34), U898, CHAR(34), ");"))</f>
        <v>domains = domains.concat("fujitsu.com");</v>
      </c>
      <c r="W898">
        <f>VLOOKUP(C898,'Copy of Pivot Position'!A:C,3,FALSE)</f>
        <v>10</v>
      </c>
      <c r="X898">
        <f>IF(D898="","",COUNTIF($D$1:D897,D898))</f>
        <v>0</v>
      </c>
      <c r="Y898">
        <f>IF(F898="","",COUNTIF($F$1:F898,F898))</f>
        <v>1</v>
      </c>
      <c r="AA898" s="16">
        <f t="shared" ref="AA898:AA945" si="98">(0.5-ABS(1-PERCENTRANK(H:H,H898)-0.5))*2</f>
        <v>6.800000000000006E-2</v>
      </c>
      <c r="AB898" s="16"/>
    </row>
    <row r="899" spans="1:28" ht="16" x14ac:dyDescent="0.2">
      <c r="A899" s="8" t="s">
        <v>7838</v>
      </c>
      <c r="B899" s="8" t="s">
        <v>7839</v>
      </c>
      <c r="C899" s="8" t="s">
        <v>42</v>
      </c>
      <c r="D899" s="8" t="s">
        <v>7840</v>
      </c>
      <c r="E899" s="8" t="s">
        <v>7841</v>
      </c>
      <c r="F899" s="12" t="s">
        <v>7641</v>
      </c>
      <c r="G899" s="8" t="s">
        <v>2834</v>
      </c>
      <c r="H899" s="3">
        <v>10</v>
      </c>
      <c r="I899" s="12" t="s">
        <v>7842</v>
      </c>
      <c r="J899" s="13" t="s">
        <v>7843</v>
      </c>
      <c r="K899" s="8" t="s">
        <v>50</v>
      </c>
      <c r="L899" s="8" t="s">
        <v>120</v>
      </c>
      <c r="M899" s="8" t="s">
        <v>52</v>
      </c>
      <c r="N899" s="8" t="s">
        <v>7844</v>
      </c>
      <c r="O899" s="8" t="s">
        <v>3277</v>
      </c>
      <c r="P899" s="8" t="s">
        <v>7845</v>
      </c>
      <c r="Q899" s="13" t="s">
        <v>7846</v>
      </c>
      <c r="R899" s="8" t="s">
        <v>7847</v>
      </c>
      <c r="S899" s="3">
        <v>1953</v>
      </c>
      <c r="T899" s="3">
        <v>1</v>
      </c>
      <c r="U899" s="14" t="str">
        <f t="shared" ca="1" si="96"/>
        <v>fujitsu.com</v>
      </c>
      <c r="V899" s="15" t="str">
        <f t="shared" ca="1" si="97"/>
        <v>domains = domains.concat("fujitsu.com");</v>
      </c>
      <c r="W899">
        <f>VLOOKUP(C899,'Copy of Pivot Position'!A:C,3,FALSE)</f>
        <v>10</v>
      </c>
      <c r="X899">
        <f>IF(D899="","",COUNTIF($D$1:D898,D899))</f>
        <v>0</v>
      </c>
      <c r="Y899">
        <f>IF(F899="","",COUNTIF($F$1:F899,F899))</f>
        <v>1</v>
      </c>
      <c r="AA899" s="16">
        <f t="shared" si="98"/>
        <v>6.4000000000000057E-2</v>
      </c>
      <c r="AB899" s="16"/>
    </row>
    <row r="900" spans="1:28" ht="16" x14ac:dyDescent="0.2">
      <c r="A900" s="8" t="s">
        <v>4682</v>
      </c>
      <c r="B900" s="8" t="s">
        <v>4683</v>
      </c>
      <c r="C900" s="8" t="s">
        <v>4684</v>
      </c>
      <c r="D900" s="8" t="s">
        <v>4685</v>
      </c>
      <c r="E900" s="8" t="s">
        <v>4686</v>
      </c>
      <c r="F900" s="12" t="s">
        <v>4379</v>
      </c>
      <c r="G900" s="8" t="s">
        <v>70</v>
      </c>
      <c r="H900" s="3">
        <v>60808</v>
      </c>
      <c r="I900" s="12" t="s">
        <v>4688</v>
      </c>
      <c r="J900" s="13" t="s">
        <v>4689</v>
      </c>
      <c r="K900" s="8" t="s">
        <v>50</v>
      </c>
      <c r="L900" s="8" t="s">
        <v>51</v>
      </c>
      <c r="M900" s="8" t="s">
        <v>52</v>
      </c>
      <c r="N900" s="8" t="s">
        <v>84</v>
      </c>
      <c r="O900" s="8" t="s">
        <v>84</v>
      </c>
      <c r="P900" s="8" t="s">
        <v>4690</v>
      </c>
      <c r="Q900" s="13" t="s">
        <v>87</v>
      </c>
      <c r="R900" s="8" t="s">
        <v>4691</v>
      </c>
      <c r="S900" s="3">
        <v>1354</v>
      </c>
      <c r="T900" s="3">
        <v>1</v>
      </c>
      <c r="U900" s="14" t="str">
        <f t="shared" ca="1" si="96"/>
        <v>fujitsu.com</v>
      </c>
      <c r="V900" s="15" t="str">
        <f t="shared" ca="1" si="97"/>
        <v>domains = domains.concat("fujitsu.com");</v>
      </c>
      <c r="W900">
        <f>VLOOKUP(C900,'Copy of Pivot Position'!A:C,3,FALSE)</f>
        <v>10</v>
      </c>
      <c r="X900">
        <f>IF(D900="","",COUNTIF($D$1:D899,D900))</f>
        <v>0</v>
      </c>
      <c r="Y900">
        <f>IF(F900="","",COUNTIF($F$1:F900,F900))</f>
        <v>1</v>
      </c>
      <c r="AA900" s="16">
        <f t="shared" si="98"/>
        <v>6.4000000000000057E-2</v>
      </c>
      <c r="AB900" s="16"/>
    </row>
    <row r="901" spans="1:28" ht="16" x14ac:dyDescent="0.2">
      <c r="A901" s="8" t="s">
        <v>1599</v>
      </c>
      <c r="B901" s="8" t="s">
        <v>1601</v>
      </c>
      <c r="C901" s="8" t="s">
        <v>42</v>
      </c>
      <c r="D901" s="8" t="s">
        <v>1603</v>
      </c>
      <c r="E901" s="8" t="s">
        <v>1605</v>
      </c>
      <c r="F901" s="12" t="s">
        <v>1462</v>
      </c>
      <c r="G901" s="8" t="s">
        <v>49</v>
      </c>
      <c r="H901" s="3">
        <v>107916</v>
      </c>
      <c r="I901" s="12" t="s">
        <v>1610</v>
      </c>
      <c r="J901" s="13" t="s">
        <v>1612</v>
      </c>
      <c r="K901" s="8" t="s">
        <v>50</v>
      </c>
      <c r="L901" s="8" t="s">
        <v>51</v>
      </c>
      <c r="M901" s="8" t="s">
        <v>1615</v>
      </c>
      <c r="N901" s="8" t="s">
        <v>1616</v>
      </c>
      <c r="O901" s="8" t="s">
        <v>1617</v>
      </c>
      <c r="P901" s="8" t="s">
        <v>1618</v>
      </c>
      <c r="Q901" s="13" t="s">
        <v>1619</v>
      </c>
      <c r="R901" s="8" t="s">
        <v>1620</v>
      </c>
      <c r="S901" s="3">
        <v>1117</v>
      </c>
      <c r="T901" s="3">
        <v>1</v>
      </c>
      <c r="U901" s="14" t="str">
        <f t="shared" ca="1" si="96"/>
        <v>fujitsu.com</v>
      </c>
      <c r="V901" s="15" t="str">
        <f t="shared" ca="1" si="97"/>
        <v>domains = domains.concat("fujitsu.com");</v>
      </c>
      <c r="W901">
        <f>VLOOKUP(C901,'Copy of Pivot Position'!A:C,3,FALSE)</f>
        <v>10</v>
      </c>
      <c r="X901">
        <f>IF(D901="","",COUNTIF($D$1:D900,D901))</f>
        <v>0</v>
      </c>
      <c r="Y901">
        <f>IF(F901="","",COUNTIF($F$1:F901,F901))</f>
        <v>1</v>
      </c>
      <c r="AA901" s="16">
        <f t="shared" si="98"/>
        <v>6.0000000000000053E-2</v>
      </c>
      <c r="AB901" s="16"/>
    </row>
    <row r="902" spans="1:28" ht="16" x14ac:dyDescent="0.2">
      <c r="A902" s="8" t="s">
        <v>9369</v>
      </c>
      <c r="B902" s="8" t="s">
        <v>9370</v>
      </c>
      <c r="C902" s="8" t="s">
        <v>9371</v>
      </c>
      <c r="D902" s="8" t="s">
        <v>9372</v>
      </c>
      <c r="E902" s="8" t="s">
        <v>1605</v>
      </c>
      <c r="F902" s="12" t="s">
        <v>1462</v>
      </c>
      <c r="G902" s="8" t="s">
        <v>49</v>
      </c>
      <c r="H902" s="3">
        <v>107996</v>
      </c>
      <c r="I902" s="12" t="s">
        <v>9374</v>
      </c>
      <c r="J902" s="13" t="s">
        <v>9375</v>
      </c>
      <c r="K902" s="8" t="s">
        <v>50</v>
      </c>
      <c r="L902" s="8" t="s">
        <v>51</v>
      </c>
      <c r="M902" s="8" t="s">
        <v>1615</v>
      </c>
      <c r="N902" s="8" t="s">
        <v>1616</v>
      </c>
      <c r="O902" s="8" t="s">
        <v>1617</v>
      </c>
      <c r="P902" s="8" t="s">
        <v>1618</v>
      </c>
      <c r="Q902" s="13" t="s">
        <v>1619</v>
      </c>
      <c r="R902" s="8" t="s">
        <v>1620</v>
      </c>
      <c r="S902" s="3">
        <v>2336</v>
      </c>
      <c r="T902" s="3">
        <v>1</v>
      </c>
      <c r="U902" s="14" t="str">
        <f t="shared" ca="1" si="96"/>
        <v>fujitsu.com</v>
      </c>
      <c r="V902" s="15" t="str">
        <f t="shared" ca="1" si="97"/>
        <v>domains = domains.concat("fujitsu.com");</v>
      </c>
      <c r="W902">
        <f>VLOOKUP(C902,'Copy of Pivot Position'!A:C,3,FALSE)</f>
        <v>10</v>
      </c>
      <c r="X902">
        <f>IF(D902="","",COUNTIF($D$1:D901,D902))</f>
        <v>0</v>
      </c>
      <c r="Y902">
        <f>IF(F902="","",COUNTIF($F$1:F902,F902))</f>
        <v>2</v>
      </c>
      <c r="Z902" s="3">
        <v>0</v>
      </c>
      <c r="AA902" s="16">
        <f t="shared" si="98"/>
        <v>5.8000000000000052E-2</v>
      </c>
      <c r="AB902" s="16"/>
    </row>
    <row r="903" spans="1:28" ht="16" x14ac:dyDescent="0.2">
      <c r="A903" s="8" t="s">
        <v>5864</v>
      </c>
      <c r="B903" s="8" t="s">
        <v>5865</v>
      </c>
      <c r="C903" s="8" t="s">
        <v>42</v>
      </c>
      <c r="D903" s="8" t="s">
        <v>5866</v>
      </c>
      <c r="E903" s="8" t="s">
        <v>5867</v>
      </c>
      <c r="F903" s="12" t="s">
        <v>5468</v>
      </c>
      <c r="G903" s="8" t="s">
        <v>5869</v>
      </c>
      <c r="H903" s="3">
        <v>8</v>
      </c>
      <c r="I903" s="12" t="s">
        <v>5871</v>
      </c>
      <c r="J903" s="13" t="s">
        <v>5872</v>
      </c>
      <c r="K903" s="8" t="s">
        <v>50</v>
      </c>
      <c r="L903" s="8" t="s">
        <v>120</v>
      </c>
      <c r="M903" s="8" t="s">
        <v>52</v>
      </c>
      <c r="N903" s="8" t="s">
        <v>5873</v>
      </c>
      <c r="O903" s="8" t="s">
        <v>770</v>
      </c>
      <c r="P903" s="8" t="s">
        <v>5874</v>
      </c>
      <c r="Q903" s="13" t="s">
        <v>5875</v>
      </c>
      <c r="R903" s="8" t="s">
        <v>222</v>
      </c>
      <c r="S903" s="3">
        <v>1473</v>
      </c>
      <c r="T903" s="3">
        <v>1</v>
      </c>
      <c r="U903" s="14" t="str">
        <f t="shared" ca="1" si="96"/>
        <v>fujitsu.com</v>
      </c>
      <c r="V903" s="15" t="str">
        <f t="shared" ca="1" si="97"/>
        <v>domains = domains.concat("fujitsu.com");</v>
      </c>
      <c r="W903">
        <f>VLOOKUP(C903,'Copy of Pivot Position'!A:C,3,FALSE)</f>
        <v>10</v>
      </c>
      <c r="X903">
        <f>IF(D903="","",COUNTIF($D$1:D902,D903))</f>
        <v>0</v>
      </c>
      <c r="Y903">
        <f>IF(F903="","",COUNTIF($F$1:F903,F903))</f>
        <v>1</v>
      </c>
      <c r="AA903" s="16">
        <f t="shared" si="98"/>
        <v>5.8000000000000052E-2</v>
      </c>
      <c r="AB903" s="16"/>
    </row>
    <row r="904" spans="1:28" ht="16" x14ac:dyDescent="0.2">
      <c r="A904" s="8" t="s">
        <v>428</v>
      </c>
      <c r="B904" s="8" t="s">
        <v>9858</v>
      </c>
      <c r="C904" s="8" t="s">
        <v>9859</v>
      </c>
      <c r="D904" s="8" t="s">
        <v>9860</v>
      </c>
      <c r="E904" s="8" t="s">
        <v>9861</v>
      </c>
      <c r="F904" s="12" t="s">
        <v>9862</v>
      </c>
      <c r="G904" s="8" t="s">
        <v>434</v>
      </c>
      <c r="H904" s="3">
        <v>8</v>
      </c>
      <c r="I904" s="12" t="s">
        <v>9863</v>
      </c>
      <c r="J904" s="13" t="s">
        <v>9864</v>
      </c>
      <c r="K904" s="8" t="s">
        <v>50</v>
      </c>
      <c r="L904" s="8" t="s">
        <v>51</v>
      </c>
      <c r="M904" s="8" t="s">
        <v>222</v>
      </c>
      <c r="N904" s="8" t="s">
        <v>222</v>
      </c>
      <c r="O904" s="8" t="s">
        <v>222</v>
      </c>
      <c r="P904" s="8" t="s">
        <v>222</v>
      </c>
      <c r="Q904" s="8" t="s">
        <v>222</v>
      </c>
      <c r="R904" s="8" t="s">
        <v>222</v>
      </c>
      <c r="S904" s="3">
        <v>2420</v>
      </c>
      <c r="T904" s="3">
        <v>1</v>
      </c>
      <c r="U904" s="14" t="str">
        <f t="shared" ca="1" si="96"/>
        <v>fujitsu.com</v>
      </c>
      <c r="V904" s="15" t="str">
        <f t="shared" ca="1" si="97"/>
        <v>domains = domains.concat("fujitsu.com");</v>
      </c>
      <c r="W904">
        <f>VLOOKUP(C904,'Copy of Pivot Position'!A:C,3,FALSE)</f>
        <v>10</v>
      </c>
      <c r="X904">
        <f>IF(D904="","",COUNTIF($D$1:D903,D904))</f>
        <v>0</v>
      </c>
      <c r="Y904">
        <f>IF(F904="","",COUNTIF($F$1:F904,F904))</f>
        <v>1</v>
      </c>
      <c r="AA904" s="16">
        <f t="shared" si="98"/>
        <v>5.8000000000000052E-2</v>
      </c>
      <c r="AB904" s="16"/>
    </row>
    <row r="905" spans="1:28" ht="16" x14ac:dyDescent="0.2">
      <c r="A905" s="8" t="s">
        <v>1836</v>
      </c>
      <c r="B905" s="8" t="s">
        <v>1962</v>
      </c>
      <c r="C905" s="8" t="s">
        <v>42</v>
      </c>
      <c r="D905" s="8" t="s">
        <v>1963</v>
      </c>
      <c r="E905" s="8" t="s">
        <v>1964</v>
      </c>
      <c r="F905" s="12" t="s">
        <v>1803</v>
      </c>
      <c r="G905" s="8" t="s">
        <v>1966</v>
      </c>
      <c r="H905" s="3">
        <v>7</v>
      </c>
      <c r="I905" s="12" t="s">
        <v>1967</v>
      </c>
      <c r="J905" s="13" t="s">
        <v>1968</v>
      </c>
      <c r="K905" s="8" t="s">
        <v>50</v>
      </c>
      <c r="L905" s="8" t="s">
        <v>51</v>
      </c>
      <c r="M905" s="8" t="s">
        <v>52</v>
      </c>
      <c r="N905" s="8" t="s">
        <v>1969</v>
      </c>
      <c r="O905" s="8" t="s">
        <v>1970</v>
      </c>
      <c r="P905" s="8" t="s">
        <v>1971</v>
      </c>
      <c r="Q905" s="13" t="s">
        <v>1972</v>
      </c>
      <c r="R905" s="8" t="s">
        <v>1973</v>
      </c>
      <c r="S905" s="3">
        <v>1141</v>
      </c>
      <c r="T905" s="3">
        <v>1</v>
      </c>
      <c r="U905" s="14" t="str">
        <f t="shared" ca="1" si="96"/>
        <v>fujitsu.com</v>
      </c>
      <c r="V905" s="15" t="str">
        <f t="shared" ca="1" si="97"/>
        <v>domains = domains.concat("fujitsu.com");</v>
      </c>
      <c r="W905">
        <f>VLOOKUP(C905,'Copy of Pivot Position'!A:C,3,FALSE)</f>
        <v>10</v>
      </c>
      <c r="X905">
        <f>IF(D905="","",COUNTIF($D$1:D904,D905))</f>
        <v>0</v>
      </c>
      <c r="Y905">
        <f>IF(F905="","",COUNTIF($F$1:F905,F905))</f>
        <v>1</v>
      </c>
      <c r="AA905" s="16">
        <f t="shared" si="98"/>
        <v>5.4000000000000048E-2</v>
      </c>
      <c r="AB905" s="16"/>
    </row>
    <row r="906" spans="1:28" ht="16" x14ac:dyDescent="0.2">
      <c r="A906" s="8" t="s">
        <v>4355</v>
      </c>
      <c r="B906" s="8" t="s">
        <v>6327</v>
      </c>
      <c r="C906" s="8" t="s">
        <v>6328</v>
      </c>
      <c r="D906" s="8" t="s">
        <v>6329</v>
      </c>
      <c r="E906" s="8" t="s">
        <v>6330</v>
      </c>
      <c r="F906" s="12" t="s">
        <v>5911</v>
      </c>
      <c r="G906" s="8" t="s">
        <v>2257</v>
      </c>
      <c r="H906" s="3">
        <v>7</v>
      </c>
      <c r="I906" s="12" t="s">
        <v>6332</v>
      </c>
      <c r="J906" s="13" t="s">
        <v>6333</v>
      </c>
      <c r="K906" s="8" t="s">
        <v>50</v>
      </c>
      <c r="L906" s="8" t="s">
        <v>120</v>
      </c>
      <c r="M906" s="8" t="s">
        <v>222</v>
      </c>
      <c r="N906" s="8" t="s">
        <v>222</v>
      </c>
      <c r="O906" s="8" t="s">
        <v>222</v>
      </c>
      <c r="P906" s="8" t="s">
        <v>222</v>
      </c>
      <c r="Q906" s="8" t="s">
        <v>222</v>
      </c>
      <c r="R906" s="8" t="s">
        <v>222</v>
      </c>
      <c r="S906" s="3">
        <v>1516</v>
      </c>
      <c r="T906" s="3">
        <v>1</v>
      </c>
      <c r="U906" s="14" t="str">
        <f t="shared" ca="1" si="96"/>
        <v>fujitsu.com</v>
      </c>
      <c r="V906" s="15" t="str">
        <f t="shared" ca="1" si="97"/>
        <v>domains = domains.concat("fujitsu.com");</v>
      </c>
      <c r="W906">
        <f>VLOOKUP(C906,'Copy of Pivot Position'!A:C,3,FALSE)</f>
        <v>10</v>
      </c>
      <c r="X906">
        <f>IF(D906="","",COUNTIF($D$1:D905,D906))</f>
        <v>0</v>
      </c>
      <c r="Y906">
        <f>IF(F906="","",COUNTIF($F$1:F906,F906))</f>
        <v>1</v>
      </c>
      <c r="AA906" s="16">
        <f t="shared" si="98"/>
        <v>5.4000000000000048E-2</v>
      </c>
      <c r="AB906" s="16"/>
    </row>
    <row r="907" spans="1:28" ht="13" x14ac:dyDescent="0.15">
      <c r="A907" s="8" t="s">
        <v>2532</v>
      </c>
      <c r="B907" s="8" t="s">
        <v>11624</v>
      </c>
      <c r="C907" s="8" t="s">
        <v>9371</v>
      </c>
      <c r="D907" s="8" t="s">
        <v>11625</v>
      </c>
      <c r="E907" s="8" t="s">
        <v>11626</v>
      </c>
      <c r="F907" s="12" t="s">
        <v>11627</v>
      </c>
      <c r="G907" s="8" t="s">
        <v>11628</v>
      </c>
      <c r="H907" s="3">
        <v>7</v>
      </c>
      <c r="I907" s="12" t="s">
        <v>11629</v>
      </c>
      <c r="J907" s="13" t="s">
        <v>11630</v>
      </c>
      <c r="K907" s="8" t="s">
        <v>50</v>
      </c>
      <c r="L907" s="8" t="s">
        <v>51</v>
      </c>
      <c r="M907" s="8" t="s">
        <v>222</v>
      </c>
      <c r="N907" s="8" t="s">
        <v>222</v>
      </c>
      <c r="O907" s="8" t="s">
        <v>222</v>
      </c>
      <c r="P907" s="8" t="s">
        <v>222</v>
      </c>
      <c r="Q907" s="8" t="s">
        <v>222</v>
      </c>
      <c r="R907" s="8" t="s">
        <v>222</v>
      </c>
      <c r="S907" s="3">
        <v>720</v>
      </c>
      <c r="T907" s="3">
        <v>2</v>
      </c>
      <c r="V907" s="18"/>
      <c r="W907">
        <f>VLOOKUP(C907,'Copy of Pivot Position'!A:C,3,FALSE)</f>
        <v>10</v>
      </c>
      <c r="X907">
        <f>IF(D907="","",COUNTIF($D$1:D906,D907))</f>
        <v>0</v>
      </c>
      <c r="Y907">
        <f>IF(F907="","",COUNTIF($F$1:F907,F907))</f>
        <v>1</v>
      </c>
      <c r="AA907" s="16">
        <f t="shared" si="98"/>
        <v>5.4000000000000048E-2</v>
      </c>
      <c r="AB907" s="16"/>
    </row>
    <row r="908" spans="1:28" ht="16" x14ac:dyDescent="0.2">
      <c r="A908" s="8" t="s">
        <v>2796</v>
      </c>
      <c r="B908" s="8" t="s">
        <v>2798</v>
      </c>
      <c r="C908" s="8" t="s">
        <v>2800</v>
      </c>
      <c r="D908" s="8" t="s">
        <v>2801</v>
      </c>
      <c r="E908" s="8" t="s">
        <v>2802</v>
      </c>
      <c r="F908" s="12" t="s">
        <v>2580</v>
      </c>
      <c r="G908" s="8" t="s">
        <v>1979</v>
      </c>
      <c r="H908" s="3">
        <v>117992</v>
      </c>
      <c r="I908" s="12" t="s">
        <v>2813</v>
      </c>
      <c r="J908" s="13" t="s">
        <v>2815</v>
      </c>
      <c r="K908" s="8" t="s">
        <v>50</v>
      </c>
      <c r="L908" s="8" t="s">
        <v>51</v>
      </c>
      <c r="M908" s="8" t="s">
        <v>52</v>
      </c>
      <c r="N908" s="8" t="s">
        <v>2391</v>
      </c>
      <c r="O908" s="8" t="s">
        <v>2425</v>
      </c>
      <c r="P908" s="8" t="s">
        <v>2816</v>
      </c>
      <c r="Q908" s="8" t="s">
        <v>2817</v>
      </c>
      <c r="R908" s="8" t="s">
        <v>2818</v>
      </c>
      <c r="S908" s="3">
        <v>1201</v>
      </c>
      <c r="T908" s="3">
        <v>1</v>
      </c>
      <c r="U908" s="14" t="str">
        <f t="shared" ref="U908:U960" ca="1" si="99">IFERROR(__xludf.DUMMYFUNCTION("lower( trim ( (REGEXEXTRACT(D908,""^(?:https?:\/\/)?(?:[^@\n]+@)?(?:www\.)?([^:\/\n]+)""))))"),"gm.com")</f>
        <v>gm.com</v>
      </c>
      <c r="V908" s="15" t="str">
        <f t="shared" ref="V908:V960" ca="1" si="100">IF(LEN(TRIM(D908))= 0,"",CONCATENATE("domains = domains.concat(", CHAR(34), U908, CHAR(34), ");"))</f>
        <v>domains = domains.concat("gm.com");</v>
      </c>
      <c r="W908">
        <f>VLOOKUP(C908,'Copy of Pivot Position'!A:C,3,FALSE)</f>
        <v>10</v>
      </c>
      <c r="X908">
        <f>IF(D908="","",COUNTIF($D$1:D907,D908))</f>
        <v>0</v>
      </c>
      <c r="Y908">
        <f>IF(F908="","",COUNTIF($F$1:F908,F908))</f>
        <v>1</v>
      </c>
      <c r="AA908" s="16">
        <f t="shared" si="98"/>
        <v>5.2000000000000046E-2</v>
      </c>
      <c r="AB908" s="16"/>
    </row>
    <row r="909" spans="1:28" ht="16" x14ac:dyDescent="0.2">
      <c r="A909" s="8" t="s">
        <v>6401</v>
      </c>
      <c r="B909" s="8" t="s">
        <v>6402</v>
      </c>
      <c r="C909" s="8" t="s">
        <v>6403</v>
      </c>
      <c r="D909" s="8" t="s">
        <v>6404</v>
      </c>
      <c r="E909" s="8" t="s">
        <v>6405</v>
      </c>
      <c r="F909" s="12" t="s">
        <v>5978</v>
      </c>
      <c r="G909" s="8" t="s">
        <v>4705</v>
      </c>
      <c r="H909" s="3">
        <v>124406</v>
      </c>
      <c r="I909" s="12" t="s">
        <v>6407</v>
      </c>
      <c r="J909" s="13" t="s">
        <v>6408</v>
      </c>
      <c r="K909" s="8" t="s">
        <v>50</v>
      </c>
      <c r="L909" s="8" t="s">
        <v>120</v>
      </c>
      <c r="M909" s="8" t="s">
        <v>52</v>
      </c>
      <c r="N909" s="8" t="s">
        <v>518</v>
      </c>
      <c r="O909" s="8" t="s">
        <v>369</v>
      </c>
      <c r="P909" s="8" t="s">
        <v>6409</v>
      </c>
      <c r="Q909" s="13" t="s">
        <v>6410</v>
      </c>
      <c r="R909" s="8" t="s">
        <v>6411</v>
      </c>
      <c r="S909" s="3">
        <v>1523</v>
      </c>
      <c r="T909" s="3">
        <v>1</v>
      </c>
      <c r="U909" s="14" t="str">
        <f t="shared" ca="1" si="99"/>
        <v>gm.com</v>
      </c>
      <c r="V909" s="15" t="str">
        <f t="shared" ca="1" si="100"/>
        <v>domains = domains.concat("gm.com");</v>
      </c>
      <c r="W909">
        <f>VLOOKUP(C909,'Copy of Pivot Position'!A:C,3,FALSE)</f>
        <v>9</v>
      </c>
      <c r="X909">
        <f>IF(D909="","",COUNTIF($D$1:D908,D909))</f>
        <v>0</v>
      </c>
      <c r="Y909">
        <f>IF(F909="","",COUNTIF($F$1:F909,F909))</f>
        <v>1</v>
      </c>
      <c r="AA909" s="16">
        <f t="shared" si="98"/>
        <v>5.0000000000000044E-2</v>
      </c>
      <c r="AB909" s="16"/>
    </row>
    <row r="910" spans="1:28" ht="16" x14ac:dyDescent="0.2">
      <c r="A910" s="8" t="s">
        <v>6838</v>
      </c>
      <c r="B910" s="8" t="s">
        <v>893</v>
      </c>
      <c r="C910" s="8" t="s">
        <v>6651</v>
      </c>
      <c r="D910" s="8" t="s">
        <v>6839</v>
      </c>
      <c r="E910" s="8" t="s">
        <v>6840</v>
      </c>
      <c r="F910" s="12" t="s">
        <v>6841</v>
      </c>
      <c r="G910" s="8" t="s">
        <v>46</v>
      </c>
      <c r="H910" s="3">
        <v>6</v>
      </c>
      <c r="I910" s="12" t="s">
        <v>6843</v>
      </c>
      <c r="J910" s="13" t="s">
        <v>6844</v>
      </c>
      <c r="K910" s="8" t="s">
        <v>50</v>
      </c>
      <c r="L910" s="8" t="s">
        <v>120</v>
      </c>
      <c r="M910" s="8" t="s">
        <v>52</v>
      </c>
      <c r="N910" s="8" t="s">
        <v>84</v>
      </c>
      <c r="O910" s="8" t="s">
        <v>85</v>
      </c>
      <c r="P910" s="8" t="s">
        <v>6845</v>
      </c>
      <c r="Q910" s="13" t="s">
        <v>2623</v>
      </c>
      <c r="R910" s="8" t="s">
        <v>222</v>
      </c>
      <c r="S910" s="3">
        <v>1571</v>
      </c>
      <c r="T910" s="3">
        <v>1</v>
      </c>
      <c r="U910" s="14" t="str">
        <f t="shared" ca="1" si="99"/>
        <v>gm.com</v>
      </c>
      <c r="V910" s="15" t="str">
        <f t="shared" ca="1" si="100"/>
        <v>domains = domains.concat("gm.com");</v>
      </c>
      <c r="W910">
        <f>VLOOKUP(C910,'Copy of Pivot Position'!A:C,3,FALSE)</f>
        <v>10</v>
      </c>
      <c r="X910">
        <f>IF(D910="","",COUNTIF($D$1:D909,D910))</f>
        <v>0</v>
      </c>
      <c r="Y910">
        <f>IF(F910="","",COUNTIF($F$1:F910,F910))</f>
        <v>1</v>
      </c>
      <c r="AA910" s="16">
        <f t="shared" si="98"/>
        <v>4.8000000000000043E-2</v>
      </c>
      <c r="AB910" s="16"/>
    </row>
    <row r="911" spans="1:28" ht="16" x14ac:dyDescent="0.2">
      <c r="A911" s="8" t="s">
        <v>619</v>
      </c>
      <c r="B911" s="8" t="s">
        <v>10606</v>
      </c>
      <c r="C911" s="8" t="s">
        <v>10551</v>
      </c>
      <c r="D911" s="8" t="s">
        <v>10607</v>
      </c>
      <c r="E911" s="8" t="s">
        <v>10608</v>
      </c>
      <c r="F911" s="12" t="s">
        <v>10155</v>
      </c>
      <c r="G911" s="8" t="s">
        <v>295</v>
      </c>
      <c r="H911" s="3">
        <v>6</v>
      </c>
      <c r="I911" s="12" t="s">
        <v>10609</v>
      </c>
      <c r="J911" s="13" t="s">
        <v>10610</v>
      </c>
      <c r="K911" s="8" t="s">
        <v>50</v>
      </c>
      <c r="L911" s="8" t="s">
        <v>51</v>
      </c>
      <c r="M911" s="8" t="s">
        <v>52</v>
      </c>
      <c r="N911" s="8" t="s">
        <v>273</v>
      </c>
      <c r="O911" s="8" t="s">
        <v>3481</v>
      </c>
      <c r="P911" s="8" t="s">
        <v>10611</v>
      </c>
      <c r="Q911" s="13" t="s">
        <v>10612</v>
      </c>
      <c r="R911" s="8" t="s">
        <v>222</v>
      </c>
      <c r="S911" s="3">
        <v>2617</v>
      </c>
      <c r="T911" s="3">
        <v>1</v>
      </c>
      <c r="U911" s="14" t="str">
        <f t="shared" ca="1" si="99"/>
        <v>gm.com</v>
      </c>
      <c r="V911" s="15" t="str">
        <f t="shared" ca="1" si="100"/>
        <v>domains = domains.concat("gm.com");</v>
      </c>
      <c r="W911">
        <f>VLOOKUP(C911,'Copy of Pivot Position'!A:C,3,FALSE)</f>
        <v>10</v>
      </c>
      <c r="X911">
        <f>IF(D911="","",COUNTIF($D$1:D910,D911))</f>
        <v>0</v>
      </c>
      <c r="Y911">
        <f>IF(F911="","",COUNTIF($F$1:F911,F911))</f>
        <v>1</v>
      </c>
      <c r="AA911" s="16">
        <f t="shared" si="98"/>
        <v>4.8000000000000043E-2</v>
      </c>
      <c r="AB911" s="16"/>
    </row>
    <row r="912" spans="1:28" ht="16" x14ac:dyDescent="0.2">
      <c r="A912" s="8" t="s">
        <v>737</v>
      </c>
      <c r="B912" s="8" t="s">
        <v>11708</v>
      </c>
      <c r="C912" s="8" t="s">
        <v>11709</v>
      </c>
      <c r="D912" s="8" t="s">
        <v>11710</v>
      </c>
      <c r="E912" s="8" t="s">
        <v>11711</v>
      </c>
      <c r="F912" s="12" t="s">
        <v>11712</v>
      </c>
      <c r="G912" s="8" t="s">
        <v>49</v>
      </c>
      <c r="H912" s="3">
        <v>6</v>
      </c>
      <c r="I912" s="12" t="s">
        <v>11714</v>
      </c>
      <c r="J912" s="13" t="s">
        <v>11716</v>
      </c>
      <c r="K912" s="8" t="s">
        <v>50</v>
      </c>
      <c r="L912" s="8" t="s">
        <v>120</v>
      </c>
      <c r="M912" s="8" t="s">
        <v>222</v>
      </c>
      <c r="N912" s="8" t="s">
        <v>222</v>
      </c>
      <c r="O912" s="8" t="s">
        <v>222</v>
      </c>
      <c r="P912" s="8" t="s">
        <v>222</v>
      </c>
      <c r="Q912" s="8" t="s">
        <v>222</v>
      </c>
      <c r="R912" s="8" t="s">
        <v>222</v>
      </c>
      <c r="S912" s="3">
        <v>817</v>
      </c>
      <c r="T912" s="3">
        <v>2</v>
      </c>
      <c r="U912" s="14" t="str">
        <f t="shared" ca="1" si="99"/>
        <v>gm.com</v>
      </c>
      <c r="V912" s="15" t="str">
        <f t="shared" ca="1" si="100"/>
        <v>domains = domains.concat("gm.com");</v>
      </c>
      <c r="W912">
        <f>VLOOKUP(C912,'Copy of Pivot Position'!A:C,3,FALSE)</f>
        <v>10</v>
      </c>
      <c r="X912">
        <f>IF(D912="","",COUNTIF($D$1:D911,D912))</f>
        <v>0</v>
      </c>
      <c r="Y912">
        <f>IF(F912="","",COUNTIF($F$1:F912,F912))</f>
        <v>1</v>
      </c>
      <c r="AA912" s="16">
        <f t="shared" si="98"/>
        <v>4.8000000000000043E-2</v>
      </c>
      <c r="AB912" s="16"/>
    </row>
    <row r="913" spans="1:28" ht="16" x14ac:dyDescent="0.2">
      <c r="A913" s="8" t="s">
        <v>2176</v>
      </c>
      <c r="B913" s="8" t="s">
        <v>2179</v>
      </c>
      <c r="C913" s="8" t="s">
        <v>2181</v>
      </c>
      <c r="D913" s="8" t="s">
        <v>2182</v>
      </c>
      <c r="E913" s="8" t="s">
        <v>2183</v>
      </c>
      <c r="F913" s="12" t="s">
        <v>1990</v>
      </c>
      <c r="G913" s="8" t="s">
        <v>49</v>
      </c>
      <c r="H913" s="3">
        <v>5</v>
      </c>
      <c r="I913" s="12" t="s">
        <v>2185</v>
      </c>
      <c r="J913" s="13" t="s">
        <v>2186</v>
      </c>
      <c r="K913" s="8" t="s">
        <v>50</v>
      </c>
      <c r="L913" s="8" t="s">
        <v>120</v>
      </c>
      <c r="M913" s="8" t="s">
        <v>52</v>
      </c>
      <c r="N913" s="8" t="s">
        <v>2187</v>
      </c>
      <c r="O913" s="8" t="s">
        <v>1593</v>
      </c>
      <c r="P913" s="8" t="s">
        <v>2188</v>
      </c>
      <c r="Q913" s="13" t="s">
        <v>2189</v>
      </c>
      <c r="R913" s="8" t="s">
        <v>2190</v>
      </c>
      <c r="S913" s="3">
        <v>1156</v>
      </c>
      <c r="T913" s="3">
        <v>1</v>
      </c>
      <c r="U913" s="14" t="str">
        <f t="shared" ca="1" si="99"/>
        <v>gm.com</v>
      </c>
      <c r="V913" s="15" t="str">
        <f t="shared" ca="1" si="100"/>
        <v>domains = domains.concat("gm.com");</v>
      </c>
      <c r="W913">
        <f>VLOOKUP(C913,'Copy of Pivot Position'!A:C,3,FALSE)</f>
        <v>10</v>
      </c>
      <c r="X913">
        <f>IF(D913="","",COUNTIF($D$1:D912,D913))</f>
        <v>0</v>
      </c>
      <c r="Y913">
        <f>IF(F913="","",COUNTIF($F$1:F913,F913))</f>
        <v>1</v>
      </c>
      <c r="AA913" s="16">
        <f t="shared" si="98"/>
        <v>4.4000000000000039E-2</v>
      </c>
      <c r="AB913" s="16"/>
    </row>
    <row r="914" spans="1:28" ht="16" x14ac:dyDescent="0.2">
      <c r="A914" s="8" t="s">
        <v>89</v>
      </c>
      <c r="B914" s="8" t="s">
        <v>90</v>
      </c>
      <c r="C914" s="8" t="s">
        <v>42</v>
      </c>
      <c r="D914" s="8" t="s">
        <v>91</v>
      </c>
      <c r="E914" s="8" t="s">
        <v>92</v>
      </c>
      <c r="F914" s="12" t="s">
        <v>93</v>
      </c>
      <c r="G914" s="8" t="s">
        <v>49</v>
      </c>
      <c r="H914" s="3">
        <v>148227</v>
      </c>
      <c r="I914" s="12" t="s">
        <v>94</v>
      </c>
      <c r="J914" s="13" t="s">
        <v>95</v>
      </c>
      <c r="K914" s="8" t="s">
        <v>50</v>
      </c>
      <c r="L914" s="8" t="s">
        <v>51</v>
      </c>
      <c r="M914" s="8" t="s">
        <v>52</v>
      </c>
      <c r="N914" s="8" t="s">
        <v>96</v>
      </c>
      <c r="O914" s="8" t="s">
        <v>97</v>
      </c>
      <c r="P914" s="8" t="s">
        <v>98</v>
      </c>
      <c r="Q914" s="13" t="s">
        <v>99</v>
      </c>
      <c r="R914" s="8" t="s">
        <v>100</v>
      </c>
      <c r="S914" s="3">
        <v>1011</v>
      </c>
      <c r="T914" s="3">
        <v>1</v>
      </c>
      <c r="U914" s="14" t="str">
        <f t="shared" ca="1" si="99"/>
        <v>gm.com</v>
      </c>
      <c r="V914" s="15" t="str">
        <f t="shared" ca="1" si="100"/>
        <v>domains = domains.concat("gm.com");</v>
      </c>
      <c r="W914">
        <f>VLOOKUP(C914,'Copy of Pivot Position'!A:C,3,FALSE)</f>
        <v>10</v>
      </c>
      <c r="X914">
        <f>IF(D914="","",COUNTIF($D$1:D913,D914))</f>
        <v>0</v>
      </c>
      <c r="Y914">
        <f>IF(F914="","",COUNTIF($F$1:F914,F914))</f>
        <v>1</v>
      </c>
      <c r="AA914" s="16">
        <f t="shared" si="98"/>
        <v>3.8000000000000034E-2</v>
      </c>
      <c r="AB914" s="16"/>
    </row>
    <row r="915" spans="1:28" ht="16" x14ac:dyDescent="0.2">
      <c r="A915" s="8" t="s">
        <v>1430</v>
      </c>
      <c r="B915" s="8" t="s">
        <v>1431</v>
      </c>
      <c r="C915" s="8" t="s">
        <v>180</v>
      </c>
      <c r="D915" s="8" t="s">
        <v>1432</v>
      </c>
      <c r="E915" s="8" t="s">
        <v>1433</v>
      </c>
      <c r="F915" s="12" t="s">
        <v>1329</v>
      </c>
      <c r="G915" s="8" t="s">
        <v>70</v>
      </c>
      <c r="H915" s="3">
        <v>4</v>
      </c>
      <c r="I915" s="12" t="s">
        <v>1435</v>
      </c>
      <c r="J915" s="13" t="s">
        <v>1436</v>
      </c>
      <c r="K915" s="8" t="s">
        <v>50</v>
      </c>
      <c r="L915" s="8" t="s">
        <v>120</v>
      </c>
      <c r="M915" s="8" t="s">
        <v>222</v>
      </c>
      <c r="N915" s="8" t="s">
        <v>222</v>
      </c>
      <c r="O915" s="8" t="s">
        <v>222</v>
      </c>
      <c r="P915" s="8" t="s">
        <v>222</v>
      </c>
      <c r="Q915" s="8" t="s">
        <v>222</v>
      </c>
      <c r="R915" s="8" t="s">
        <v>222</v>
      </c>
      <c r="S915" s="3">
        <v>1104</v>
      </c>
      <c r="T915" s="3">
        <v>1</v>
      </c>
      <c r="U915" s="14" t="str">
        <f t="shared" ca="1" si="99"/>
        <v>gm.com</v>
      </c>
      <c r="V915" s="15" t="str">
        <f t="shared" ca="1" si="100"/>
        <v>domains = domains.concat("gm.com");</v>
      </c>
      <c r="W915">
        <f>VLOOKUP(C915,'Copy of Pivot Position'!A:C,3,FALSE)</f>
        <v>10</v>
      </c>
      <c r="X915">
        <f>IF(D915="","",COUNTIF($D$1:D914,D915))</f>
        <v>0</v>
      </c>
      <c r="Y915">
        <f>IF(F915="","",COUNTIF($F$1:F915,F915))</f>
        <v>1</v>
      </c>
      <c r="AA915" s="16">
        <f t="shared" si="98"/>
        <v>3.6000000000000032E-2</v>
      </c>
      <c r="AB915" s="16"/>
    </row>
    <row r="916" spans="1:28" ht="16" x14ac:dyDescent="0.2">
      <c r="A916" s="8" t="s">
        <v>9154</v>
      </c>
      <c r="B916" s="8" t="s">
        <v>1853</v>
      </c>
      <c r="C916" s="8" t="s">
        <v>9155</v>
      </c>
      <c r="D916" s="8" t="s">
        <v>9156</v>
      </c>
      <c r="E916" s="8" t="s">
        <v>9157</v>
      </c>
      <c r="F916" s="12" t="s">
        <v>8381</v>
      </c>
      <c r="G916" s="8" t="s">
        <v>9159</v>
      </c>
      <c r="H916" s="3">
        <v>4</v>
      </c>
      <c r="I916" s="12" t="s">
        <v>9160</v>
      </c>
      <c r="J916" s="13" t="s">
        <v>9161</v>
      </c>
      <c r="K916" s="8" t="s">
        <v>50</v>
      </c>
      <c r="L916" s="8" t="s">
        <v>120</v>
      </c>
      <c r="M916" s="8" t="s">
        <v>222</v>
      </c>
      <c r="N916" s="8" t="s">
        <v>222</v>
      </c>
      <c r="O916" s="8" t="s">
        <v>222</v>
      </c>
      <c r="P916" s="8" t="s">
        <v>222</v>
      </c>
      <c r="Q916" s="8" t="s">
        <v>222</v>
      </c>
      <c r="R916" s="8" t="s">
        <v>222</v>
      </c>
      <c r="S916" s="3">
        <v>2292</v>
      </c>
      <c r="T916" s="3">
        <v>1</v>
      </c>
      <c r="U916" s="14" t="str">
        <f t="shared" ca="1" si="99"/>
        <v>gm.com</v>
      </c>
      <c r="V916" s="15" t="str">
        <f t="shared" ca="1" si="100"/>
        <v>domains = domains.concat("gm.com");</v>
      </c>
      <c r="W916">
        <f>VLOOKUP(C916,'Copy of Pivot Position'!A:C,3,FALSE)</f>
        <v>10</v>
      </c>
      <c r="X916">
        <f>IF(D916="","",COUNTIF($D$1:D915,D916))</f>
        <v>0</v>
      </c>
      <c r="Y916">
        <f>IF(F916="","",COUNTIF($F$1:F916,F916))</f>
        <v>1</v>
      </c>
      <c r="AA916" s="16">
        <f t="shared" si="98"/>
        <v>3.6000000000000032E-2</v>
      </c>
      <c r="AB916" s="16"/>
    </row>
    <row r="917" spans="1:28" ht="16" x14ac:dyDescent="0.2">
      <c r="A917" s="8" t="s">
        <v>6854</v>
      </c>
      <c r="B917" s="8" t="s">
        <v>11746</v>
      </c>
      <c r="C917" s="8" t="s">
        <v>42</v>
      </c>
      <c r="D917" s="8" t="s">
        <v>11747</v>
      </c>
      <c r="E917" s="8" t="s">
        <v>11748</v>
      </c>
      <c r="F917" s="12" t="s">
        <v>11750</v>
      </c>
      <c r="G917" s="8" t="s">
        <v>70</v>
      </c>
      <c r="H917" s="3">
        <v>4</v>
      </c>
      <c r="I917" s="12" t="s">
        <v>11752</v>
      </c>
      <c r="J917" s="13" t="s">
        <v>11753</v>
      </c>
      <c r="K917" s="8" t="s">
        <v>50</v>
      </c>
      <c r="L917" s="8" t="s">
        <v>120</v>
      </c>
      <c r="M917" s="8" t="s">
        <v>52</v>
      </c>
      <c r="N917" s="8" t="s">
        <v>84</v>
      </c>
      <c r="O917" s="8" t="s">
        <v>85</v>
      </c>
      <c r="P917" s="8" t="s">
        <v>11754</v>
      </c>
      <c r="Q917" s="13" t="s">
        <v>2623</v>
      </c>
      <c r="R917" s="8" t="s">
        <v>222</v>
      </c>
      <c r="S917" s="3">
        <v>775</v>
      </c>
      <c r="T917" s="3">
        <v>2</v>
      </c>
      <c r="U917" s="14" t="str">
        <f t="shared" ca="1" si="99"/>
        <v>gm.com</v>
      </c>
      <c r="V917" s="15" t="str">
        <f t="shared" ca="1" si="100"/>
        <v>domains = domains.concat("gm.com");</v>
      </c>
      <c r="W917">
        <f>VLOOKUP(C917,'Copy of Pivot Position'!A:C,3,FALSE)</f>
        <v>10</v>
      </c>
      <c r="X917">
        <f>IF(D917="","",COUNTIF($D$1:D916,D917))</f>
        <v>0</v>
      </c>
      <c r="Y917">
        <f>IF(F917="","",COUNTIF($F$1:F917,F917))</f>
        <v>1</v>
      </c>
      <c r="AA917" s="16">
        <f t="shared" si="98"/>
        <v>3.6000000000000032E-2</v>
      </c>
      <c r="AB917" s="16"/>
    </row>
    <row r="918" spans="1:28" ht="16" x14ac:dyDescent="0.2">
      <c r="A918" s="8" t="s">
        <v>11767</v>
      </c>
      <c r="B918" s="8" t="s">
        <v>11768</v>
      </c>
      <c r="C918" s="8" t="s">
        <v>11770</v>
      </c>
      <c r="D918" s="8" t="s">
        <v>11771</v>
      </c>
      <c r="E918" s="8" t="s">
        <v>6389</v>
      </c>
      <c r="F918" s="12" t="s">
        <v>5959</v>
      </c>
      <c r="G918" s="8" t="s">
        <v>70</v>
      </c>
      <c r="H918" s="3">
        <v>162641</v>
      </c>
      <c r="I918" s="12" t="s">
        <v>11772</v>
      </c>
      <c r="J918" s="13" t="s">
        <v>11774</v>
      </c>
      <c r="K918" s="8" t="s">
        <v>50</v>
      </c>
      <c r="L918" s="8" t="s">
        <v>120</v>
      </c>
      <c r="M918" s="8" t="s">
        <v>52</v>
      </c>
      <c r="N918" s="8" t="s">
        <v>5920</v>
      </c>
      <c r="O918" s="8" t="s">
        <v>54</v>
      </c>
      <c r="P918" s="8" t="s">
        <v>6397</v>
      </c>
      <c r="Q918" s="13" t="s">
        <v>110</v>
      </c>
      <c r="R918" s="8" t="s">
        <v>6398</v>
      </c>
      <c r="S918" s="3">
        <v>1000</v>
      </c>
      <c r="T918" s="3">
        <v>2</v>
      </c>
      <c r="U918" s="14" t="str">
        <f t="shared" ca="1" si="99"/>
        <v>gm.com</v>
      </c>
      <c r="V918" s="15" t="str">
        <f t="shared" ca="1" si="100"/>
        <v>domains = domains.concat("gm.com");</v>
      </c>
      <c r="W918">
        <f>VLOOKUP(C918,'Copy of Pivot Position'!A:C,3,FALSE)</f>
        <v>9</v>
      </c>
      <c r="X918">
        <f>IF(D918="","",COUNTIF($D$1:D917,D918))</f>
        <v>0</v>
      </c>
      <c r="Y918">
        <f>IF(F918="","",COUNTIF($F$1:F918,F918))</f>
        <v>1</v>
      </c>
      <c r="Z918" s="3">
        <v>0</v>
      </c>
      <c r="AA918" s="16">
        <f t="shared" si="98"/>
        <v>3.2000000000000028E-2</v>
      </c>
      <c r="AB918" s="16"/>
    </row>
    <row r="919" spans="1:28" ht="16" x14ac:dyDescent="0.2">
      <c r="A919" s="8" t="s">
        <v>10047</v>
      </c>
      <c r="B919" s="8" t="s">
        <v>10048</v>
      </c>
      <c r="C919" s="8" t="s">
        <v>42</v>
      </c>
      <c r="D919" s="8" t="s">
        <v>10049</v>
      </c>
      <c r="E919" s="8" t="s">
        <v>6389</v>
      </c>
      <c r="F919" s="12" t="s">
        <v>5959</v>
      </c>
      <c r="G919" s="8" t="s">
        <v>70</v>
      </c>
      <c r="H919" s="3">
        <v>162653</v>
      </c>
      <c r="I919" s="12" t="s">
        <v>10054</v>
      </c>
      <c r="J919" s="13" t="s">
        <v>6228</v>
      </c>
      <c r="K919" s="8" t="s">
        <v>50</v>
      </c>
      <c r="L919" s="8" t="s">
        <v>51</v>
      </c>
      <c r="M919" s="8" t="s">
        <v>52</v>
      </c>
      <c r="N919" s="8" t="s">
        <v>5920</v>
      </c>
      <c r="O919" s="8" t="s">
        <v>54</v>
      </c>
      <c r="P919" s="8" t="s">
        <v>6397</v>
      </c>
      <c r="Q919" s="13" t="s">
        <v>110</v>
      </c>
      <c r="R919" s="8" t="s">
        <v>6398</v>
      </c>
      <c r="S919" s="3">
        <v>2469</v>
      </c>
      <c r="T919" s="3">
        <v>1</v>
      </c>
      <c r="U919" s="14" t="str">
        <f t="shared" ca="1" si="99"/>
        <v>gm.com</v>
      </c>
      <c r="V919" s="15" t="str">
        <f t="shared" ca="1" si="100"/>
        <v>domains = domains.concat("gm.com");</v>
      </c>
      <c r="W919">
        <f>VLOOKUP(C919,'Copy of Pivot Position'!A:C,3,FALSE)</f>
        <v>10</v>
      </c>
      <c r="X919">
        <f>IF(D919="","",COUNTIF($D$1:D918,D919))</f>
        <v>0</v>
      </c>
      <c r="Y919">
        <f>IF(F919="","",COUNTIF($F$1:F919,F919))</f>
        <v>2</v>
      </c>
      <c r="AA919" s="16">
        <f t="shared" si="98"/>
        <v>2.8000000000000025E-2</v>
      </c>
      <c r="AB919" s="16"/>
    </row>
    <row r="920" spans="1:28" ht="16" x14ac:dyDescent="0.2">
      <c r="A920" s="8" t="s">
        <v>1767</v>
      </c>
      <c r="B920" s="8" t="s">
        <v>1768</v>
      </c>
      <c r="C920" s="8" t="s">
        <v>42</v>
      </c>
      <c r="D920" s="8" t="s">
        <v>1769</v>
      </c>
      <c r="E920" s="8" t="s">
        <v>1770</v>
      </c>
      <c r="F920" s="12" t="s">
        <v>1625</v>
      </c>
      <c r="G920" s="8" t="s">
        <v>70</v>
      </c>
      <c r="H920" s="3">
        <v>169173</v>
      </c>
      <c r="I920" s="12" t="s">
        <v>1772</v>
      </c>
      <c r="J920" s="13" t="s">
        <v>1773</v>
      </c>
      <c r="K920" s="8" t="s">
        <v>50</v>
      </c>
      <c r="L920" s="8" t="s">
        <v>51</v>
      </c>
      <c r="M920" s="8" t="s">
        <v>692</v>
      </c>
      <c r="N920" s="8" t="s">
        <v>1774</v>
      </c>
      <c r="O920" s="8" t="s">
        <v>1775</v>
      </c>
      <c r="P920" s="8" t="s">
        <v>1776</v>
      </c>
      <c r="Q920" s="13" t="s">
        <v>1777</v>
      </c>
      <c r="R920" s="8" t="s">
        <v>1778</v>
      </c>
      <c r="S920" s="3">
        <v>1128</v>
      </c>
      <c r="T920" s="3">
        <v>1</v>
      </c>
      <c r="U920" s="14" t="str">
        <f t="shared" ca="1" si="99"/>
        <v>gm.com</v>
      </c>
      <c r="V920" s="15" t="str">
        <f t="shared" ca="1" si="100"/>
        <v>domains = domains.concat("gm.com");</v>
      </c>
      <c r="W920">
        <f>VLOOKUP(C920,'Copy of Pivot Position'!A:C,3,FALSE)</f>
        <v>10</v>
      </c>
      <c r="X920">
        <f>IF(D920="","",COUNTIF($D$1:D919,D920))</f>
        <v>0</v>
      </c>
      <c r="Y920">
        <f>IF(F920="","",COUNTIF($F$1:F920,F920))</f>
        <v>1</v>
      </c>
      <c r="AA920" s="16">
        <f t="shared" si="98"/>
        <v>2.8000000000000025E-2</v>
      </c>
      <c r="AB920" s="16"/>
    </row>
    <row r="921" spans="1:28" ht="16" x14ac:dyDescent="0.2">
      <c r="A921" s="8" t="s">
        <v>1271</v>
      </c>
      <c r="B921" s="8" t="s">
        <v>1272</v>
      </c>
      <c r="C921" s="8" t="s">
        <v>1273</v>
      </c>
      <c r="D921" s="8" t="s">
        <v>1274</v>
      </c>
      <c r="E921" s="8" t="s">
        <v>1275</v>
      </c>
      <c r="F921" s="12" t="s">
        <v>1193</v>
      </c>
      <c r="G921" s="8" t="s">
        <v>46</v>
      </c>
      <c r="H921" s="3">
        <v>224155</v>
      </c>
      <c r="I921" s="12" t="s">
        <v>1276</v>
      </c>
      <c r="J921" s="13" t="s">
        <v>1277</v>
      </c>
      <c r="K921" s="8" t="s">
        <v>50</v>
      </c>
      <c r="L921" s="8" t="s">
        <v>51</v>
      </c>
      <c r="M921" s="8" t="s">
        <v>52</v>
      </c>
      <c r="N921" s="8" t="s">
        <v>1278</v>
      </c>
      <c r="O921" s="8" t="s">
        <v>97</v>
      </c>
      <c r="P921" s="8" t="s">
        <v>1279</v>
      </c>
      <c r="Q921" s="13" t="s">
        <v>1280</v>
      </c>
      <c r="R921" s="8" t="s">
        <v>222</v>
      </c>
      <c r="S921" s="3">
        <v>1091</v>
      </c>
      <c r="T921" s="3">
        <v>1</v>
      </c>
      <c r="U921" s="14" t="str">
        <f t="shared" ca="1" si="99"/>
        <v>gm.com</v>
      </c>
      <c r="V921" s="15" t="str">
        <f t="shared" ca="1" si="100"/>
        <v>domains = domains.concat("gm.com");</v>
      </c>
      <c r="W921">
        <f>VLOOKUP(C921,'Copy of Pivot Position'!A:C,3,FALSE)</f>
        <v>10</v>
      </c>
      <c r="X921">
        <f>IF(D921="","",COUNTIF($D$1:D920,D921))</f>
        <v>0</v>
      </c>
      <c r="Y921">
        <f>IF(F921="","",COUNTIF($F$1:F921,F921))</f>
        <v>1</v>
      </c>
      <c r="AA921" s="16">
        <f t="shared" si="98"/>
        <v>2.200000000000002E-2</v>
      </c>
      <c r="AB921" s="16"/>
    </row>
    <row r="922" spans="1:28" ht="16" x14ac:dyDescent="0.2">
      <c r="A922" s="8" t="s">
        <v>1929</v>
      </c>
      <c r="B922" s="8" t="s">
        <v>5700</v>
      </c>
      <c r="C922" s="8" t="s">
        <v>42</v>
      </c>
      <c r="D922" s="8" t="s">
        <v>5701</v>
      </c>
      <c r="E922" s="8" t="s">
        <v>5702</v>
      </c>
      <c r="F922" s="12" t="s">
        <v>5343</v>
      </c>
      <c r="G922" s="8" t="s">
        <v>5704</v>
      </c>
      <c r="H922" s="3">
        <v>3</v>
      </c>
      <c r="I922" s="12" t="s">
        <v>5705</v>
      </c>
      <c r="J922" s="13" t="s">
        <v>5706</v>
      </c>
      <c r="K922" s="8" t="s">
        <v>50</v>
      </c>
      <c r="L922" s="8" t="s">
        <v>51</v>
      </c>
      <c r="M922" s="8" t="s">
        <v>222</v>
      </c>
      <c r="N922" s="8" t="s">
        <v>222</v>
      </c>
      <c r="O922" s="8" t="s">
        <v>222</v>
      </c>
      <c r="P922" s="8" t="s">
        <v>222</v>
      </c>
      <c r="Q922" s="8" t="s">
        <v>222</v>
      </c>
      <c r="R922" s="8" t="s">
        <v>222</v>
      </c>
      <c r="S922" s="3">
        <v>1460</v>
      </c>
      <c r="T922" s="3">
        <v>1</v>
      </c>
      <c r="U922" s="14" t="str">
        <f t="shared" ca="1" si="99"/>
        <v>gm.com</v>
      </c>
      <c r="V922" s="15" t="str">
        <f t="shared" ca="1" si="100"/>
        <v>domains = domains.concat("gm.com");</v>
      </c>
      <c r="W922">
        <f>VLOOKUP(C922,'Copy of Pivot Position'!A:C,3,FALSE)</f>
        <v>10</v>
      </c>
      <c r="X922">
        <f>IF(D922="","",COUNTIF($D$1:D921,D922))</f>
        <v>0</v>
      </c>
      <c r="Y922">
        <f>IF(F922="","",COUNTIF($F$1:F922,F922))</f>
        <v>1</v>
      </c>
      <c r="AA922" s="16">
        <f t="shared" si="98"/>
        <v>2.0000000000000018E-2</v>
      </c>
      <c r="AB922" s="16"/>
    </row>
    <row r="923" spans="1:28" ht="16" x14ac:dyDescent="0.2">
      <c r="A923" s="8" t="s">
        <v>5798</v>
      </c>
      <c r="B923" s="8" t="s">
        <v>5799</v>
      </c>
      <c r="C923" s="8" t="s">
        <v>42</v>
      </c>
      <c r="D923" s="8" t="s">
        <v>5800</v>
      </c>
      <c r="E923" s="8" t="s">
        <v>5801</v>
      </c>
      <c r="F923" s="12" t="s">
        <v>5409</v>
      </c>
      <c r="G923" s="8" t="s">
        <v>70</v>
      </c>
      <c r="H923" s="3">
        <v>3</v>
      </c>
      <c r="I923" s="12" t="s">
        <v>5806</v>
      </c>
      <c r="J923" s="13" t="s">
        <v>5807</v>
      </c>
      <c r="K923" s="8" t="s">
        <v>50</v>
      </c>
      <c r="L923" s="8" t="s">
        <v>51</v>
      </c>
      <c r="M923" s="8" t="s">
        <v>52</v>
      </c>
      <c r="N923" s="8" t="s">
        <v>5259</v>
      </c>
      <c r="O923" s="8" t="s">
        <v>3469</v>
      </c>
      <c r="P923" s="8" t="s">
        <v>5809</v>
      </c>
      <c r="Q923" s="13" t="s">
        <v>5810</v>
      </c>
      <c r="R923" s="8" t="s">
        <v>222</v>
      </c>
      <c r="S923" s="3">
        <v>1468</v>
      </c>
      <c r="T923" s="3">
        <v>1</v>
      </c>
      <c r="U923" s="14" t="str">
        <f t="shared" ca="1" si="99"/>
        <v>gm.com</v>
      </c>
      <c r="V923" s="15" t="str">
        <f t="shared" ca="1" si="100"/>
        <v>domains = domains.concat("gm.com");</v>
      </c>
      <c r="W923">
        <f>VLOOKUP(C923,'Copy of Pivot Position'!A:C,3,FALSE)</f>
        <v>10</v>
      </c>
      <c r="X923">
        <f>IF(D923="","",COUNTIF($D$1:D922,D923))</f>
        <v>0</v>
      </c>
      <c r="Y923">
        <f>IF(F923="","",COUNTIF($F$1:F923,F923))</f>
        <v>1</v>
      </c>
      <c r="AA923" s="16">
        <f t="shared" si="98"/>
        <v>2.0000000000000018E-2</v>
      </c>
      <c r="AB923" s="16"/>
    </row>
    <row r="924" spans="1:28" ht="16" x14ac:dyDescent="0.2">
      <c r="A924" s="8" t="s">
        <v>6420</v>
      </c>
      <c r="B924" s="8" t="s">
        <v>6421</v>
      </c>
      <c r="C924" s="8" t="s">
        <v>6422</v>
      </c>
      <c r="D924" s="8" t="s">
        <v>6423</v>
      </c>
      <c r="E924" s="8" t="s">
        <v>6424</v>
      </c>
      <c r="F924" s="12" t="s">
        <v>6008</v>
      </c>
      <c r="G924" s="8" t="s">
        <v>3885</v>
      </c>
      <c r="H924" s="3">
        <v>3</v>
      </c>
      <c r="I924" s="12" t="s">
        <v>6425</v>
      </c>
      <c r="J924" s="13" t="s">
        <v>6426</v>
      </c>
      <c r="K924" s="8" t="s">
        <v>50</v>
      </c>
      <c r="L924" s="8" t="s">
        <v>51</v>
      </c>
      <c r="M924" s="8" t="s">
        <v>52</v>
      </c>
      <c r="N924" s="8" t="s">
        <v>6427</v>
      </c>
      <c r="O924" s="8" t="s">
        <v>3109</v>
      </c>
      <c r="P924" s="8" t="s">
        <v>6428</v>
      </c>
      <c r="Q924" s="13" t="s">
        <v>6429</v>
      </c>
      <c r="R924" s="8" t="s">
        <v>6430</v>
      </c>
      <c r="S924" s="3">
        <v>1525</v>
      </c>
      <c r="T924" s="3">
        <v>1</v>
      </c>
      <c r="U924" s="14" t="str">
        <f t="shared" ca="1" si="99"/>
        <v>gm.com</v>
      </c>
      <c r="V924" s="15" t="str">
        <f t="shared" ca="1" si="100"/>
        <v>domains = domains.concat("gm.com");</v>
      </c>
      <c r="W924">
        <f>VLOOKUP(C924,'Copy of Pivot Position'!A:C,3,FALSE)</f>
        <v>10</v>
      </c>
      <c r="X924">
        <f>IF(D924="","",COUNTIF($D$1:D923,D924))</f>
        <v>0</v>
      </c>
      <c r="Y924">
        <f>IF(F924="","",COUNTIF($F$1:F924,F924))</f>
        <v>1</v>
      </c>
      <c r="AA924" s="16">
        <f t="shared" si="98"/>
        <v>2.0000000000000018E-2</v>
      </c>
      <c r="AB924" s="16"/>
    </row>
    <row r="925" spans="1:28" ht="16" x14ac:dyDescent="0.2">
      <c r="A925" s="8" t="s">
        <v>3387</v>
      </c>
      <c r="B925" s="8" t="s">
        <v>6438</v>
      </c>
      <c r="C925" s="8" t="s">
        <v>6439</v>
      </c>
      <c r="D925" s="8" t="s">
        <v>6440</v>
      </c>
      <c r="E925" s="8" t="s">
        <v>6441</v>
      </c>
      <c r="F925" s="12" t="s">
        <v>6024</v>
      </c>
      <c r="G925" s="8" t="s">
        <v>49</v>
      </c>
      <c r="H925" s="3">
        <v>3</v>
      </c>
      <c r="I925" s="12" t="s">
        <v>6447</v>
      </c>
      <c r="J925" s="13" t="s">
        <v>6449</v>
      </c>
      <c r="K925" s="8" t="s">
        <v>50</v>
      </c>
      <c r="L925" s="8" t="s">
        <v>51</v>
      </c>
      <c r="M925" s="8" t="s">
        <v>52</v>
      </c>
      <c r="N925" s="8" t="s">
        <v>6451</v>
      </c>
      <c r="O925" s="8" t="s">
        <v>97</v>
      </c>
      <c r="P925" s="8" t="s">
        <v>6452</v>
      </c>
      <c r="Q925" s="13" t="s">
        <v>6453</v>
      </c>
      <c r="R925" s="8" t="s">
        <v>222</v>
      </c>
      <c r="S925" s="3">
        <v>1527</v>
      </c>
      <c r="T925" s="3">
        <v>1</v>
      </c>
      <c r="U925" s="14" t="str">
        <f t="shared" ca="1" si="99"/>
        <v>gm.com</v>
      </c>
      <c r="V925" s="15" t="str">
        <f t="shared" ca="1" si="100"/>
        <v>domains = domains.concat("gm.com");</v>
      </c>
      <c r="W925">
        <f>VLOOKUP(C925,'Copy of Pivot Position'!A:C,3,FALSE)</f>
        <v>10</v>
      </c>
      <c r="X925">
        <f>IF(D925="","",COUNTIF($D$1:D924,D925))</f>
        <v>0</v>
      </c>
      <c r="Y925">
        <f>IF(F925="","",COUNTIF($F$1:F925,F925))</f>
        <v>1</v>
      </c>
      <c r="AA925" s="16">
        <f t="shared" si="98"/>
        <v>2.0000000000000018E-2</v>
      </c>
      <c r="AB925" s="16"/>
    </row>
    <row r="926" spans="1:28" ht="16" x14ac:dyDescent="0.2">
      <c r="A926" s="8" t="s">
        <v>3635</v>
      </c>
      <c r="B926" s="8" t="s">
        <v>8610</v>
      </c>
      <c r="C926" s="8" t="s">
        <v>6856</v>
      </c>
      <c r="D926" s="8" t="s">
        <v>8611</v>
      </c>
      <c r="E926" s="8" t="s">
        <v>8612</v>
      </c>
      <c r="F926" s="12" t="s">
        <v>8613</v>
      </c>
      <c r="G926" s="8" t="s">
        <v>46</v>
      </c>
      <c r="H926" s="3">
        <v>3</v>
      </c>
      <c r="I926" s="12" t="s">
        <v>8614</v>
      </c>
      <c r="J926" s="13" t="s">
        <v>8615</v>
      </c>
      <c r="K926" s="8" t="s">
        <v>50</v>
      </c>
      <c r="L926" s="8" t="s">
        <v>120</v>
      </c>
      <c r="M926" s="8" t="s">
        <v>52</v>
      </c>
      <c r="N926" s="8" t="s">
        <v>73</v>
      </c>
      <c r="O926" s="8" t="s">
        <v>369</v>
      </c>
      <c r="P926" s="8" t="s">
        <v>8618</v>
      </c>
      <c r="Q926" s="13" t="s">
        <v>268</v>
      </c>
      <c r="R926" s="8" t="s">
        <v>222</v>
      </c>
      <c r="S926" s="3">
        <v>2219</v>
      </c>
      <c r="T926" s="3">
        <v>1</v>
      </c>
      <c r="U926" s="14" t="str">
        <f t="shared" ca="1" si="99"/>
        <v>gm.com</v>
      </c>
      <c r="V926" s="15" t="str">
        <f t="shared" ca="1" si="100"/>
        <v>domains = domains.concat("gm.com");</v>
      </c>
      <c r="W926">
        <f>VLOOKUP(C926,'Copy of Pivot Position'!A:C,3,FALSE)</f>
        <v>10</v>
      </c>
      <c r="X926">
        <f>IF(D926="","",COUNTIF($D$1:D925,D926))</f>
        <v>0</v>
      </c>
      <c r="Y926">
        <f>IF(F926="","",COUNTIF($F$1:F926,F926))</f>
        <v>1</v>
      </c>
      <c r="AA926" s="16">
        <f t="shared" si="98"/>
        <v>2.0000000000000018E-2</v>
      </c>
      <c r="AB926" s="16"/>
    </row>
    <row r="927" spans="1:28" ht="16" x14ac:dyDescent="0.2">
      <c r="A927" s="8" t="s">
        <v>902</v>
      </c>
      <c r="B927" s="8" t="s">
        <v>903</v>
      </c>
      <c r="C927" s="8" t="s">
        <v>904</v>
      </c>
      <c r="D927" s="8" t="s">
        <v>905</v>
      </c>
      <c r="E927" s="8" t="s">
        <v>906</v>
      </c>
      <c r="F927" s="12" t="s">
        <v>873</v>
      </c>
      <c r="G927" s="8" t="s">
        <v>49</v>
      </c>
      <c r="H927" s="3">
        <v>3</v>
      </c>
      <c r="I927" s="12" t="s">
        <v>908</v>
      </c>
      <c r="J927" s="13" t="s">
        <v>909</v>
      </c>
      <c r="K927" s="8" t="s">
        <v>50</v>
      </c>
      <c r="L927" s="8" t="s">
        <v>120</v>
      </c>
      <c r="M927" s="8" t="s">
        <v>222</v>
      </c>
      <c r="N927" s="8" t="s">
        <v>222</v>
      </c>
      <c r="O927" s="8" t="s">
        <v>222</v>
      </c>
      <c r="P927" s="8" t="s">
        <v>222</v>
      </c>
      <c r="Q927" s="8" t="s">
        <v>222</v>
      </c>
      <c r="R927" s="8" t="s">
        <v>222</v>
      </c>
      <c r="S927" s="3">
        <v>1068</v>
      </c>
      <c r="T927" s="3">
        <v>1</v>
      </c>
      <c r="U927" s="14" t="str">
        <f t="shared" ca="1" si="99"/>
        <v>gm.com</v>
      </c>
      <c r="V927" s="15" t="str">
        <f t="shared" ca="1" si="100"/>
        <v>domains = domains.concat("gm.com");</v>
      </c>
      <c r="W927">
        <f>VLOOKUP(C927,'Copy of Pivot Position'!A:C,3,FALSE)</f>
        <v>9</v>
      </c>
      <c r="X927">
        <f>IF(D927="","",COUNTIF($D$1:D926,D927))</f>
        <v>0</v>
      </c>
      <c r="Y927">
        <f>IF(F927="","",COUNTIF($F$1:F927,F927))</f>
        <v>1</v>
      </c>
      <c r="AA927" s="16">
        <f t="shared" si="98"/>
        <v>2.0000000000000018E-2</v>
      </c>
      <c r="AB927" s="16"/>
    </row>
    <row r="928" spans="1:28" ht="16" x14ac:dyDescent="0.2">
      <c r="A928" s="8" t="s">
        <v>167</v>
      </c>
      <c r="B928" s="8" t="s">
        <v>2441</v>
      </c>
      <c r="C928" s="8" t="s">
        <v>2442</v>
      </c>
      <c r="D928" s="8" t="s">
        <v>2443</v>
      </c>
      <c r="E928" s="8" t="s">
        <v>2444</v>
      </c>
      <c r="F928" s="12" t="s">
        <v>2445</v>
      </c>
      <c r="G928" s="8" t="s">
        <v>46</v>
      </c>
      <c r="H928" s="3">
        <v>3</v>
      </c>
      <c r="I928" s="12" t="s">
        <v>2452</v>
      </c>
      <c r="J928" s="13" t="s">
        <v>2453</v>
      </c>
      <c r="K928" s="8" t="s">
        <v>50</v>
      </c>
      <c r="L928" s="8" t="s">
        <v>120</v>
      </c>
      <c r="M928" s="8" t="s">
        <v>222</v>
      </c>
      <c r="N928" s="8" t="s">
        <v>222</v>
      </c>
      <c r="O928" s="8" t="s">
        <v>222</v>
      </c>
      <c r="P928" s="8" t="s">
        <v>222</v>
      </c>
      <c r="Q928" s="8" t="s">
        <v>222</v>
      </c>
      <c r="R928" s="8" t="s">
        <v>222</v>
      </c>
      <c r="S928" s="3">
        <v>1174</v>
      </c>
      <c r="T928" s="3">
        <v>1</v>
      </c>
      <c r="U928" s="14" t="str">
        <f t="shared" ca="1" si="99"/>
        <v>gm.com</v>
      </c>
      <c r="V928" s="15" t="str">
        <f t="shared" ca="1" si="100"/>
        <v>domains = domains.concat("gm.com");</v>
      </c>
      <c r="W928">
        <f>VLOOKUP(C928,'Copy of Pivot Position'!A:C,3,FALSE)</f>
        <v>9</v>
      </c>
      <c r="X928">
        <f>IF(D928="","",COUNTIF($D$1:D927,D928))</f>
        <v>0</v>
      </c>
      <c r="Y928">
        <f>IF(F928="","",COUNTIF($F$1:F928,F928))</f>
        <v>1</v>
      </c>
      <c r="AA928" s="16">
        <f t="shared" si="98"/>
        <v>2.0000000000000018E-2</v>
      </c>
      <c r="AB928" s="16"/>
    </row>
    <row r="929" spans="1:28" ht="16" x14ac:dyDescent="0.2">
      <c r="A929" s="8" t="s">
        <v>9466</v>
      </c>
      <c r="B929" s="8" t="s">
        <v>9468</v>
      </c>
      <c r="C929" s="8" t="s">
        <v>9469</v>
      </c>
      <c r="D929" s="8" t="s">
        <v>9470</v>
      </c>
      <c r="E929" s="8" t="s">
        <v>9471</v>
      </c>
      <c r="F929" s="12" t="s">
        <v>922</v>
      </c>
      <c r="G929" s="8" t="s">
        <v>1076</v>
      </c>
      <c r="H929" s="3">
        <v>229460</v>
      </c>
      <c r="I929" s="12" t="s">
        <v>9472</v>
      </c>
      <c r="J929" s="13" t="s">
        <v>9473</v>
      </c>
      <c r="K929" s="8" t="s">
        <v>50</v>
      </c>
      <c r="L929" s="8" t="s">
        <v>51</v>
      </c>
      <c r="M929" s="8" t="s">
        <v>52</v>
      </c>
      <c r="N929" s="8" t="s">
        <v>193</v>
      </c>
      <c r="O929" s="8" t="s">
        <v>195</v>
      </c>
      <c r="P929" s="8" t="s">
        <v>9474</v>
      </c>
      <c r="Q929" s="13" t="s">
        <v>867</v>
      </c>
      <c r="R929" s="8" t="s">
        <v>9475</v>
      </c>
      <c r="S929" s="3">
        <v>2350</v>
      </c>
      <c r="T929" s="3">
        <v>1</v>
      </c>
      <c r="U929" s="14" t="str">
        <f t="shared" ca="1" si="99"/>
        <v>gm.com</v>
      </c>
      <c r="V929" s="15" t="str">
        <f t="shared" ca="1" si="100"/>
        <v>domains = domains.concat("gm.com");</v>
      </c>
      <c r="W929">
        <f>VLOOKUP(C929,'Copy of Pivot Position'!A:C,3,FALSE)</f>
        <v>10</v>
      </c>
      <c r="X929">
        <f>IF(D929="","",COUNTIF($D$1:D928,D929))</f>
        <v>0</v>
      </c>
      <c r="Y929">
        <f>IF(F929="","",COUNTIF($F$1:F929,F929))</f>
        <v>3</v>
      </c>
      <c r="Z929" s="3">
        <v>0</v>
      </c>
      <c r="AA929" s="16">
        <f t="shared" si="98"/>
        <v>2.0000000000000018E-2</v>
      </c>
      <c r="AB929" s="16"/>
    </row>
    <row r="930" spans="1:28" ht="16" x14ac:dyDescent="0.2">
      <c r="A930" s="8" t="s">
        <v>298</v>
      </c>
      <c r="B930" s="8" t="s">
        <v>1881</v>
      </c>
      <c r="C930" s="8" t="s">
        <v>1882</v>
      </c>
      <c r="D930" s="8" t="s">
        <v>1883</v>
      </c>
      <c r="E930" s="8" t="s">
        <v>1884</v>
      </c>
      <c r="F930" s="12" t="s">
        <v>1723</v>
      </c>
      <c r="G930" s="8" t="s">
        <v>70</v>
      </c>
      <c r="H930" s="3">
        <v>351776</v>
      </c>
      <c r="I930" s="12" t="s">
        <v>1886</v>
      </c>
      <c r="J930" s="13" t="s">
        <v>1887</v>
      </c>
      <c r="K930" s="8" t="s">
        <v>50</v>
      </c>
      <c r="L930" s="8" t="s">
        <v>120</v>
      </c>
      <c r="M930" s="8" t="s">
        <v>692</v>
      </c>
      <c r="N930" s="8" t="s">
        <v>1242</v>
      </c>
      <c r="O930" s="8" t="s">
        <v>1888</v>
      </c>
      <c r="P930" s="8" t="s">
        <v>1884</v>
      </c>
      <c r="Q930" s="13" t="s">
        <v>1889</v>
      </c>
      <c r="R930" s="8" t="s">
        <v>1890</v>
      </c>
      <c r="S930" s="3">
        <v>1136</v>
      </c>
      <c r="T930" s="3">
        <v>1</v>
      </c>
      <c r="U930" s="14" t="str">
        <f t="shared" ca="1" si="99"/>
        <v>gm.com</v>
      </c>
      <c r="V930" s="15" t="str">
        <f t="shared" ca="1" si="100"/>
        <v>domains = domains.concat("gm.com");</v>
      </c>
      <c r="W930">
        <f>VLOOKUP(C930,'Copy of Pivot Position'!A:C,3,FALSE)</f>
        <v>10</v>
      </c>
      <c r="X930">
        <f>IF(D930="","",COUNTIF($D$1:D929,D930))</f>
        <v>0</v>
      </c>
      <c r="Y930">
        <f>IF(F930="","",COUNTIF($F$1:F930,F930))</f>
        <v>1</v>
      </c>
      <c r="AA930" s="16">
        <f t="shared" si="98"/>
        <v>1.6000000000000014E-2</v>
      </c>
      <c r="AB930" s="16"/>
    </row>
    <row r="931" spans="1:28" ht="16" x14ac:dyDescent="0.2">
      <c r="A931" s="8" t="s">
        <v>40</v>
      </c>
      <c r="B931" s="8" t="s">
        <v>2039</v>
      </c>
      <c r="C931" s="8" t="s">
        <v>1568</v>
      </c>
      <c r="D931" s="8" t="s">
        <v>2040</v>
      </c>
      <c r="E931" s="8" t="s">
        <v>1256</v>
      </c>
      <c r="F931" s="12" t="s">
        <v>1179</v>
      </c>
      <c r="G931" s="8" t="s">
        <v>70</v>
      </c>
      <c r="H931" s="3">
        <v>355242</v>
      </c>
      <c r="I931" s="12" t="s">
        <v>2042</v>
      </c>
      <c r="J931" s="13" t="s">
        <v>2043</v>
      </c>
      <c r="K931" s="8" t="s">
        <v>50</v>
      </c>
      <c r="L931" s="8" t="s">
        <v>120</v>
      </c>
      <c r="M931" s="8" t="s">
        <v>1265</v>
      </c>
      <c r="N931" s="8" t="s">
        <v>1266</v>
      </c>
      <c r="O931" s="8" t="s">
        <v>222</v>
      </c>
      <c r="P931" s="8" t="s">
        <v>1268</v>
      </c>
      <c r="Q931" s="8" t="s">
        <v>222</v>
      </c>
      <c r="R931" s="8" t="s">
        <v>222</v>
      </c>
      <c r="S931" s="3">
        <v>1146</v>
      </c>
      <c r="T931" s="3">
        <v>1</v>
      </c>
      <c r="U931" s="14" t="str">
        <f t="shared" ca="1" si="99"/>
        <v>gm.com</v>
      </c>
      <c r="V931" s="15" t="str">
        <f t="shared" ca="1" si="100"/>
        <v>domains = domains.concat("gm.com");</v>
      </c>
      <c r="W931">
        <f>VLOOKUP(C931,'Copy of Pivot Position'!A:C,3,FALSE)</f>
        <v>10</v>
      </c>
      <c r="X931">
        <f>IF(D931="","",COUNTIF($D$1:D930,D931))</f>
        <v>0</v>
      </c>
      <c r="Y931">
        <f>IF(F931="","",COUNTIF($F$1:F931,F931))</f>
        <v>1</v>
      </c>
      <c r="AA931" s="16">
        <f t="shared" si="98"/>
        <v>1.6000000000000014E-2</v>
      </c>
      <c r="AB931" s="16"/>
    </row>
    <row r="932" spans="1:28" ht="16" x14ac:dyDescent="0.2">
      <c r="A932" s="8" t="s">
        <v>3777</v>
      </c>
      <c r="B932" s="8" t="s">
        <v>3778</v>
      </c>
      <c r="C932" s="8" t="s">
        <v>3779</v>
      </c>
      <c r="D932" s="8" t="s">
        <v>3780</v>
      </c>
      <c r="E932" s="8" t="s">
        <v>3092</v>
      </c>
      <c r="F932" s="12" t="s">
        <v>3507</v>
      </c>
      <c r="G932" s="8" t="s">
        <v>70</v>
      </c>
      <c r="H932" s="3">
        <v>536445</v>
      </c>
      <c r="I932" s="12" t="s">
        <v>3781</v>
      </c>
      <c r="J932" s="13" t="s">
        <v>3782</v>
      </c>
      <c r="K932" s="8" t="s">
        <v>50</v>
      </c>
      <c r="L932" s="8" t="s">
        <v>120</v>
      </c>
      <c r="M932" s="8" t="s">
        <v>52</v>
      </c>
      <c r="N932" s="8" t="s">
        <v>3783</v>
      </c>
      <c r="O932" s="8" t="s">
        <v>85</v>
      </c>
      <c r="P932" s="8" t="s">
        <v>3784</v>
      </c>
      <c r="Q932" s="13" t="s">
        <v>3785</v>
      </c>
      <c r="R932" s="8" t="s">
        <v>3786</v>
      </c>
      <c r="S932" s="3">
        <v>1281</v>
      </c>
      <c r="T932" s="3">
        <v>1</v>
      </c>
      <c r="U932" s="14" t="str">
        <f t="shared" ca="1" si="99"/>
        <v>gm.com</v>
      </c>
      <c r="V932" s="15" t="str">
        <f t="shared" ca="1" si="100"/>
        <v>domains = domains.concat("gm.com");</v>
      </c>
      <c r="W932">
        <f>VLOOKUP(C932,'Copy of Pivot Position'!A:C,3,FALSE)</f>
        <v>10</v>
      </c>
      <c r="X932">
        <f>IF(D932="","",COUNTIF($D$1:D931,D932))</f>
        <v>0</v>
      </c>
      <c r="Y932">
        <f>IF(F932="","",COUNTIF($F$1:F932,F932))</f>
        <v>1</v>
      </c>
      <c r="Z932" s="3">
        <v>0</v>
      </c>
      <c r="AA932" s="16">
        <f t="shared" si="98"/>
        <v>1.2000000000000011E-2</v>
      </c>
      <c r="AB932" s="16"/>
    </row>
    <row r="933" spans="1:28" ht="16" x14ac:dyDescent="0.2">
      <c r="A933" s="8" t="s">
        <v>2006</v>
      </c>
      <c r="B933" s="8" t="s">
        <v>2007</v>
      </c>
      <c r="C933" s="8" t="s">
        <v>42</v>
      </c>
      <c r="D933" s="8" t="s">
        <v>2008</v>
      </c>
      <c r="E933" s="8" t="s">
        <v>2009</v>
      </c>
      <c r="F933" s="12" t="s">
        <v>1846</v>
      </c>
      <c r="G933" s="8" t="s">
        <v>434</v>
      </c>
      <c r="H933" s="3">
        <v>2</v>
      </c>
      <c r="I933" s="12" t="s">
        <v>2012</v>
      </c>
      <c r="J933" s="13" t="s">
        <v>2013</v>
      </c>
      <c r="K933" s="8" t="s">
        <v>50</v>
      </c>
      <c r="L933" s="8" t="s">
        <v>120</v>
      </c>
      <c r="M933" s="8" t="s">
        <v>52</v>
      </c>
      <c r="N933" s="8" t="s">
        <v>2014</v>
      </c>
      <c r="O933" s="8" t="s">
        <v>1799</v>
      </c>
      <c r="P933" s="8" t="s">
        <v>2015</v>
      </c>
      <c r="Q933" s="13" t="s">
        <v>2016</v>
      </c>
      <c r="R933" s="8" t="s">
        <v>222</v>
      </c>
      <c r="S933" s="3">
        <v>1144</v>
      </c>
      <c r="T933" s="3">
        <v>1</v>
      </c>
      <c r="U933" s="14" t="str">
        <f t="shared" ca="1" si="99"/>
        <v>gm.com</v>
      </c>
      <c r="V933" s="15" t="str">
        <f t="shared" ca="1" si="100"/>
        <v>domains = domains.concat("gm.com");</v>
      </c>
      <c r="W933">
        <f>VLOOKUP(C933,'Copy of Pivot Position'!A:C,3,FALSE)</f>
        <v>10</v>
      </c>
      <c r="X933">
        <f>IF(D933="","",COUNTIF($D$1:D932,D933))</f>
        <v>0</v>
      </c>
      <c r="Y933">
        <f>IF(F933="","",COUNTIF($F$1:F933,F933))</f>
        <v>1</v>
      </c>
      <c r="AA933" s="16">
        <f t="shared" si="98"/>
        <v>1.2000000000000011E-2</v>
      </c>
      <c r="AB933" s="16"/>
    </row>
    <row r="934" spans="1:28" ht="16" x14ac:dyDescent="0.2">
      <c r="A934" s="8" t="s">
        <v>630</v>
      </c>
      <c r="B934" s="8" t="s">
        <v>8499</v>
      </c>
      <c r="C934" s="8" t="s">
        <v>180</v>
      </c>
      <c r="D934" s="8" t="s">
        <v>8500</v>
      </c>
      <c r="E934" s="8" t="s">
        <v>8501</v>
      </c>
      <c r="F934" s="12" t="s">
        <v>8210</v>
      </c>
      <c r="G934" s="8" t="s">
        <v>188</v>
      </c>
      <c r="H934" s="3">
        <v>2</v>
      </c>
      <c r="I934" s="12" t="s">
        <v>8503</v>
      </c>
      <c r="J934" s="13" t="s">
        <v>8504</v>
      </c>
      <c r="K934" s="8" t="s">
        <v>50</v>
      </c>
      <c r="L934" s="8" t="s">
        <v>51</v>
      </c>
      <c r="M934" s="8" t="s">
        <v>8505</v>
      </c>
      <c r="N934" s="8" t="s">
        <v>8506</v>
      </c>
      <c r="O934" s="8" t="s">
        <v>8505</v>
      </c>
      <c r="P934" s="8" t="s">
        <v>8507</v>
      </c>
      <c r="Q934" s="13" t="s">
        <v>8509</v>
      </c>
      <c r="R934" s="8" t="s">
        <v>8511</v>
      </c>
      <c r="S934" s="3">
        <v>2205</v>
      </c>
      <c r="T934" s="3">
        <v>1</v>
      </c>
      <c r="U934" s="14" t="str">
        <f t="shared" ca="1" si="99"/>
        <v>gm.com</v>
      </c>
      <c r="V934" s="15" t="str">
        <f t="shared" ca="1" si="100"/>
        <v>domains = domains.concat("gm.com");</v>
      </c>
      <c r="W934">
        <f>VLOOKUP(C934,'Copy of Pivot Position'!A:C,3,FALSE)</f>
        <v>10</v>
      </c>
      <c r="X934">
        <f>IF(D934="","",COUNTIF($D$1:D933,D934))</f>
        <v>0</v>
      </c>
      <c r="Y934">
        <f>IF(F934="","",COUNTIF($F$1:F934,F934))</f>
        <v>1</v>
      </c>
      <c r="AA934" s="16">
        <f t="shared" si="98"/>
        <v>1.2000000000000011E-2</v>
      </c>
      <c r="AB934" s="16"/>
    </row>
    <row r="935" spans="1:28" ht="16" x14ac:dyDescent="0.2">
      <c r="A935" s="8" t="s">
        <v>397</v>
      </c>
      <c r="B935" s="8" t="s">
        <v>7709</v>
      </c>
      <c r="C935" s="8" t="s">
        <v>180</v>
      </c>
      <c r="D935" s="8" t="s">
        <v>9162</v>
      </c>
      <c r="E935" s="8" t="s">
        <v>9163</v>
      </c>
      <c r="F935" s="12" t="s">
        <v>8390</v>
      </c>
      <c r="G935" s="8" t="s">
        <v>434</v>
      </c>
      <c r="H935" s="3">
        <v>2</v>
      </c>
      <c r="I935" s="12" t="s">
        <v>9164</v>
      </c>
      <c r="J935" s="13" t="s">
        <v>9165</v>
      </c>
      <c r="K935" s="8" t="s">
        <v>50</v>
      </c>
      <c r="L935" s="8" t="s">
        <v>120</v>
      </c>
      <c r="M935" s="8" t="s">
        <v>52</v>
      </c>
      <c r="N935" s="8" t="s">
        <v>222</v>
      </c>
      <c r="O935" s="8" t="s">
        <v>222</v>
      </c>
      <c r="P935" s="8" t="s">
        <v>222</v>
      </c>
      <c r="Q935" s="8" t="s">
        <v>222</v>
      </c>
      <c r="R935" s="8" t="s">
        <v>222</v>
      </c>
      <c r="S935" s="3">
        <v>2293</v>
      </c>
      <c r="T935" s="3">
        <v>1</v>
      </c>
      <c r="U935" s="14" t="str">
        <f t="shared" ca="1" si="99"/>
        <v>gm.com</v>
      </c>
      <c r="V935" s="15" t="str">
        <f t="shared" ca="1" si="100"/>
        <v>domains = domains.concat("gm.com");</v>
      </c>
      <c r="W935">
        <f>VLOOKUP(C935,'Copy of Pivot Position'!A:C,3,FALSE)</f>
        <v>10</v>
      </c>
      <c r="X935">
        <f>IF(D935="","",COUNTIF($D$1:D934,D935))</f>
        <v>0</v>
      </c>
      <c r="Y935">
        <f>IF(F935="","",COUNTIF($F$1:F935,F935))</f>
        <v>1</v>
      </c>
      <c r="AA935" s="16">
        <f t="shared" si="98"/>
        <v>1.2000000000000011E-2</v>
      </c>
      <c r="AB935" s="16"/>
    </row>
    <row r="936" spans="1:28" ht="16" x14ac:dyDescent="0.2">
      <c r="A936" s="8" t="s">
        <v>6772</v>
      </c>
      <c r="B936" s="8" t="s">
        <v>11845</v>
      </c>
      <c r="C936" s="8" t="s">
        <v>42</v>
      </c>
      <c r="D936" s="8" t="s">
        <v>11846</v>
      </c>
      <c r="E936" s="8" t="s">
        <v>11847</v>
      </c>
      <c r="F936" s="12" t="s">
        <v>11848</v>
      </c>
      <c r="G936" s="8" t="s">
        <v>46</v>
      </c>
      <c r="H936" s="3">
        <v>2</v>
      </c>
      <c r="I936" s="12" t="s">
        <v>11849</v>
      </c>
      <c r="J936" s="13" t="s">
        <v>11850</v>
      </c>
      <c r="K936" s="8" t="s">
        <v>50</v>
      </c>
      <c r="L936" s="8" t="s">
        <v>120</v>
      </c>
      <c r="M936" s="8" t="s">
        <v>52</v>
      </c>
      <c r="N936" s="8" t="s">
        <v>222</v>
      </c>
      <c r="O936" s="8" t="s">
        <v>222</v>
      </c>
      <c r="P936" s="8" t="s">
        <v>222</v>
      </c>
      <c r="Q936" s="13" t="s">
        <v>11851</v>
      </c>
      <c r="R936" s="8" t="s">
        <v>222</v>
      </c>
      <c r="S936" s="3">
        <v>777</v>
      </c>
      <c r="T936" s="3">
        <v>2</v>
      </c>
      <c r="U936" s="14" t="str">
        <f t="shared" ca="1" si="99"/>
        <v>gm.com</v>
      </c>
      <c r="V936" s="15" t="str">
        <f t="shared" ca="1" si="100"/>
        <v>domains = domains.concat("gm.com");</v>
      </c>
      <c r="W936">
        <f>VLOOKUP(C936,'Copy of Pivot Position'!A:C,3,FALSE)</f>
        <v>10</v>
      </c>
      <c r="X936">
        <f>IF(D936="","",COUNTIF($D$1:D935,D936))</f>
        <v>0</v>
      </c>
      <c r="Y936">
        <f>IF(F936="","",COUNTIF($F$1:F936,F936))</f>
        <v>1</v>
      </c>
      <c r="AA936" s="16">
        <f t="shared" si="98"/>
        <v>1.2000000000000011E-2</v>
      </c>
      <c r="AB936" s="16"/>
    </row>
    <row r="937" spans="1:28" ht="16" x14ac:dyDescent="0.2">
      <c r="A937" s="8" t="s">
        <v>10097</v>
      </c>
      <c r="B937" s="8" t="s">
        <v>10098</v>
      </c>
      <c r="C937" s="8" t="s">
        <v>10099</v>
      </c>
      <c r="D937" s="8" t="s">
        <v>10100</v>
      </c>
      <c r="E937" s="8" t="s">
        <v>3092</v>
      </c>
      <c r="F937" s="12" t="s">
        <v>3507</v>
      </c>
      <c r="G937" s="8" t="s">
        <v>70</v>
      </c>
      <c r="H937" s="3">
        <v>536466</v>
      </c>
      <c r="I937" s="12" t="s">
        <v>10102</v>
      </c>
      <c r="J937" s="13" t="s">
        <v>10103</v>
      </c>
      <c r="K937" s="8" t="s">
        <v>50</v>
      </c>
      <c r="L937" s="8" t="s">
        <v>120</v>
      </c>
      <c r="M937" s="8" t="s">
        <v>52</v>
      </c>
      <c r="N937" s="8" t="s">
        <v>3783</v>
      </c>
      <c r="O937" s="8" t="s">
        <v>85</v>
      </c>
      <c r="P937" s="8" t="s">
        <v>3784</v>
      </c>
      <c r="Q937" s="13" t="s">
        <v>3785</v>
      </c>
      <c r="R937" s="8" t="s">
        <v>3786</v>
      </c>
      <c r="S937" s="3">
        <v>2477</v>
      </c>
      <c r="T937" s="3">
        <v>1</v>
      </c>
      <c r="U937" s="14" t="str">
        <f t="shared" ca="1" si="99"/>
        <v>gm.com</v>
      </c>
      <c r="V937" s="15" t="str">
        <f t="shared" ca="1" si="100"/>
        <v>domains = domains.concat("gm.com");</v>
      </c>
      <c r="W937">
        <f>VLOOKUP(C937,'Copy of Pivot Position'!A:C,3,FALSE)</f>
        <v>10</v>
      </c>
      <c r="X937">
        <f>IF(D937="","",COUNTIF($D$1:D936,D937))</f>
        <v>0</v>
      </c>
      <c r="Y937">
        <f>IF(F937="","",COUNTIF($F$1:F937,F937))</f>
        <v>2</v>
      </c>
      <c r="Z937" s="3">
        <v>0</v>
      </c>
      <c r="AA937" s="16">
        <f t="shared" si="98"/>
        <v>1.2000000000000011E-2</v>
      </c>
      <c r="AB937" s="16"/>
    </row>
    <row r="938" spans="1:28" ht="16" x14ac:dyDescent="0.2">
      <c r="A938" s="8" t="s">
        <v>10545</v>
      </c>
      <c r="B938" s="8" t="s">
        <v>10546</v>
      </c>
      <c r="C938" s="8" t="s">
        <v>42</v>
      </c>
      <c r="D938" s="8" t="s">
        <v>10547</v>
      </c>
      <c r="E938" s="8" t="s">
        <v>3092</v>
      </c>
      <c r="F938" s="12" t="s">
        <v>3507</v>
      </c>
      <c r="G938" s="8" t="s">
        <v>70</v>
      </c>
      <c r="H938" s="3">
        <v>536466</v>
      </c>
      <c r="I938" s="12" t="s">
        <v>10548</v>
      </c>
      <c r="J938" s="13" t="s">
        <v>10549</v>
      </c>
      <c r="K938" s="8" t="s">
        <v>50</v>
      </c>
      <c r="L938" s="8" t="s">
        <v>120</v>
      </c>
      <c r="M938" s="8" t="s">
        <v>52</v>
      </c>
      <c r="N938" s="8" t="s">
        <v>3783</v>
      </c>
      <c r="O938" s="8" t="s">
        <v>85</v>
      </c>
      <c r="P938" s="8" t="s">
        <v>3784</v>
      </c>
      <c r="Q938" s="13" t="s">
        <v>3785</v>
      </c>
      <c r="R938" s="8" t="s">
        <v>3786</v>
      </c>
      <c r="S938" s="3">
        <v>2597</v>
      </c>
      <c r="T938" s="3">
        <v>1</v>
      </c>
      <c r="U938" s="14" t="str">
        <f t="shared" ca="1" si="99"/>
        <v>gm.com</v>
      </c>
      <c r="V938" s="15" t="str">
        <f t="shared" ca="1" si="100"/>
        <v>domains = domains.concat("gm.com");</v>
      </c>
      <c r="W938">
        <f>VLOOKUP(C938,'Copy of Pivot Position'!A:C,3,FALSE)</f>
        <v>10</v>
      </c>
      <c r="X938">
        <f>IF(D938="","",COUNTIF($D$1:D937,D938))</f>
        <v>0</v>
      </c>
      <c r="Y938">
        <f>IF(F938="","",COUNTIF($F$1:F938,F938))</f>
        <v>3</v>
      </c>
      <c r="Z938" s="3">
        <v>0</v>
      </c>
      <c r="AA938" s="16">
        <f t="shared" si="98"/>
        <v>1.2000000000000011E-2</v>
      </c>
      <c r="AB938" s="16"/>
    </row>
    <row r="939" spans="1:28" ht="16" x14ac:dyDescent="0.2">
      <c r="A939" s="8" t="s">
        <v>9732</v>
      </c>
      <c r="B939" s="8" t="s">
        <v>9733</v>
      </c>
      <c r="C939" s="8" t="s">
        <v>9734</v>
      </c>
      <c r="D939" s="8" t="s">
        <v>9735</v>
      </c>
      <c r="E939" s="8" t="s">
        <v>3092</v>
      </c>
      <c r="F939" s="12" t="s">
        <v>3507</v>
      </c>
      <c r="G939" s="8" t="s">
        <v>70</v>
      </c>
      <c r="H939" s="3">
        <v>536468</v>
      </c>
      <c r="I939" s="12" t="s">
        <v>9736</v>
      </c>
      <c r="J939" s="13" t="s">
        <v>9737</v>
      </c>
      <c r="K939" s="8" t="s">
        <v>50</v>
      </c>
      <c r="L939" s="8" t="s">
        <v>120</v>
      </c>
      <c r="M939" s="8" t="s">
        <v>52</v>
      </c>
      <c r="N939" s="8" t="s">
        <v>3783</v>
      </c>
      <c r="O939" s="8" t="s">
        <v>85</v>
      </c>
      <c r="P939" s="8" t="s">
        <v>3784</v>
      </c>
      <c r="Q939" s="13" t="s">
        <v>3785</v>
      </c>
      <c r="R939" s="8" t="s">
        <v>3786</v>
      </c>
      <c r="S939" s="3">
        <v>2393</v>
      </c>
      <c r="T939" s="3">
        <v>1</v>
      </c>
      <c r="U939" s="14" t="str">
        <f t="shared" ca="1" si="99"/>
        <v>gm.com</v>
      </c>
      <c r="V939" s="15" t="str">
        <f t="shared" ca="1" si="100"/>
        <v>domains = domains.concat("gm.com");</v>
      </c>
      <c r="W939">
        <f>VLOOKUP(C939,'Copy of Pivot Position'!A:C,3,FALSE)</f>
        <v>10</v>
      </c>
      <c r="X939">
        <f>IF(D939="","",COUNTIF($D$1:D938,D939))</f>
        <v>0</v>
      </c>
      <c r="Y939">
        <f>IF(F939="","",COUNTIF($F$1:F939,F939))</f>
        <v>4</v>
      </c>
      <c r="Z939" s="3">
        <v>0</v>
      </c>
      <c r="AA939" s="16">
        <f t="shared" si="98"/>
        <v>8.0000000000000071E-3</v>
      </c>
      <c r="AB939" s="16"/>
    </row>
    <row r="940" spans="1:28" ht="16" x14ac:dyDescent="0.2">
      <c r="A940" s="8" t="s">
        <v>6163</v>
      </c>
      <c r="B940" s="8" t="s">
        <v>9798</v>
      </c>
      <c r="C940" s="8" t="s">
        <v>9799</v>
      </c>
      <c r="D940" s="8" t="s">
        <v>9800</v>
      </c>
      <c r="E940" s="8" t="s">
        <v>3092</v>
      </c>
      <c r="F940" s="12" t="s">
        <v>3507</v>
      </c>
      <c r="G940" s="8" t="s">
        <v>70</v>
      </c>
      <c r="H940" s="3">
        <v>536468</v>
      </c>
      <c r="I940" s="12" t="s">
        <v>9801</v>
      </c>
      <c r="J940" s="13" t="s">
        <v>9802</v>
      </c>
      <c r="K940" s="8" t="s">
        <v>50</v>
      </c>
      <c r="L940" s="8" t="s">
        <v>120</v>
      </c>
      <c r="M940" s="8" t="s">
        <v>52</v>
      </c>
      <c r="N940" s="8" t="s">
        <v>3783</v>
      </c>
      <c r="O940" s="8" t="s">
        <v>85</v>
      </c>
      <c r="P940" s="8" t="s">
        <v>3784</v>
      </c>
      <c r="Q940" s="13" t="s">
        <v>3785</v>
      </c>
      <c r="R940" s="8" t="s">
        <v>3786</v>
      </c>
      <c r="S940" s="3">
        <v>2405</v>
      </c>
      <c r="T940" s="3">
        <v>1</v>
      </c>
      <c r="U940" s="14" t="str">
        <f t="shared" ca="1" si="99"/>
        <v>gm.com</v>
      </c>
      <c r="V940" s="15" t="str">
        <f t="shared" ca="1" si="100"/>
        <v>domains = domains.concat("gm.com");</v>
      </c>
      <c r="W940">
        <f>VLOOKUP(C940,'Copy of Pivot Position'!A:C,3,FALSE)</f>
        <v>10</v>
      </c>
      <c r="X940">
        <f>IF(D940="","",COUNTIF($D$1:D939,D940))</f>
        <v>0</v>
      </c>
      <c r="Y940">
        <f>IF(F940="","",COUNTIF($F$1:F940,F940))</f>
        <v>5</v>
      </c>
      <c r="Z940" s="3">
        <v>0</v>
      </c>
      <c r="AA940" s="16">
        <f t="shared" si="98"/>
        <v>8.0000000000000071E-3</v>
      </c>
      <c r="AB940" s="16"/>
    </row>
    <row r="941" spans="1:28" ht="16" x14ac:dyDescent="0.2">
      <c r="A941" s="8" t="s">
        <v>9457</v>
      </c>
      <c r="B941" s="8" t="s">
        <v>9458</v>
      </c>
      <c r="C941" s="8" t="s">
        <v>9459</v>
      </c>
      <c r="D941" s="8" t="s">
        <v>9460</v>
      </c>
      <c r="E941" s="8" t="s">
        <v>3092</v>
      </c>
      <c r="F941" s="12" t="s">
        <v>3507</v>
      </c>
      <c r="G941" s="8" t="s">
        <v>70</v>
      </c>
      <c r="H941" s="3">
        <v>536469</v>
      </c>
      <c r="I941" s="12" t="s">
        <v>9461</v>
      </c>
      <c r="J941" s="13" t="s">
        <v>9462</v>
      </c>
      <c r="K941" s="8" t="s">
        <v>50</v>
      </c>
      <c r="L941" s="8" t="s">
        <v>120</v>
      </c>
      <c r="M941" s="8" t="s">
        <v>52</v>
      </c>
      <c r="N941" s="8" t="s">
        <v>3783</v>
      </c>
      <c r="O941" s="8" t="s">
        <v>85</v>
      </c>
      <c r="P941" s="8" t="s">
        <v>3784</v>
      </c>
      <c r="Q941" s="13" t="s">
        <v>3785</v>
      </c>
      <c r="R941" s="8" t="s">
        <v>3786</v>
      </c>
      <c r="S941" s="3">
        <v>2349</v>
      </c>
      <c r="T941" s="3">
        <v>1</v>
      </c>
      <c r="U941" s="14" t="str">
        <f t="shared" ca="1" si="99"/>
        <v>gm.com</v>
      </c>
      <c r="V941" s="15" t="str">
        <f t="shared" ca="1" si="100"/>
        <v>domains = domains.concat("gm.com");</v>
      </c>
      <c r="W941">
        <f>VLOOKUP(C941,'Copy of Pivot Position'!A:C,3,FALSE)</f>
        <v>10</v>
      </c>
      <c r="X941">
        <f>IF(D941="","",COUNTIF($D$1:D940,D941))</f>
        <v>0</v>
      </c>
      <c r="Y941">
        <f>IF(F941="","",COUNTIF($F$1:F941,F941))</f>
        <v>6</v>
      </c>
      <c r="Z941" s="3">
        <v>0</v>
      </c>
      <c r="AA941" s="16">
        <f t="shared" si="98"/>
        <v>6.0000000000000053E-3</v>
      </c>
      <c r="AB941" s="16"/>
    </row>
    <row r="942" spans="1:28" ht="16" x14ac:dyDescent="0.2">
      <c r="A942" s="8" t="s">
        <v>1203</v>
      </c>
      <c r="B942" s="8" t="s">
        <v>8776</v>
      </c>
      <c r="C942" s="8" t="s">
        <v>8777</v>
      </c>
      <c r="D942" s="8" t="s">
        <v>8778</v>
      </c>
      <c r="E942" s="8" t="s">
        <v>3092</v>
      </c>
      <c r="F942" s="12" t="s">
        <v>3507</v>
      </c>
      <c r="G942" s="8" t="s">
        <v>70</v>
      </c>
      <c r="H942" s="3">
        <v>536470</v>
      </c>
      <c r="I942" s="12" t="s">
        <v>8779</v>
      </c>
      <c r="J942" s="13" t="s">
        <v>8780</v>
      </c>
      <c r="K942" s="8" t="s">
        <v>50</v>
      </c>
      <c r="L942" s="8" t="s">
        <v>120</v>
      </c>
      <c r="M942" s="8" t="s">
        <v>52</v>
      </c>
      <c r="N942" s="8" t="s">
        <v>3783</v>
      </c>
      <c r="O942" s="8" t="s">
        <v>85</v>
      </c>
      <c r="P942" s="8" t="s">
        <v>3784</v>
      </c>
      <c r="Q942" s="13" t="s">
        <v>3785</v>
      </c>
      <c r="R942" s="8" t="s">
        <v>3786</v>
      </c>
      <c r="S942" s="3">
        <v>2238</v>
      </c>
      <c r="T942" s="3">
        <v>1</v>
      </c>
      <c r="U942" s="14" t="str">
        <f t="shared" ca="1" si="99"/>
        <v>gm.com</v>
      </c>
      <c r="V942" s="15" t="str">
        <f t="shared" ca="1" si="100"/>
        <v>domains = domains.concat("gm.com");</v>
      </c>
      <c r="W942">
        <f>VLOOKUP(C942,'Copy of Pivot Position'!A:C,3,FALSE)</f>
        <v>10</v>
      </c>
      <c r="X942">
        <f>IF(D942="","",COUNTIF($D$1:D941,D942))</f>
        <v>0</v>
      </c>
      <c r="Y942">
        <f>IF(F942="","",COUNTIF($F$1:F942,F942))</f>
        <v>7</v>
      </c>
      <c r="Z942" s="3">
        <v>0</v>
      </c>
      <c r="AA942" s="16">
        <f t="shared" si="98"/>
        <v>2.0000000000000018E-3</v>
      </c>
      <c r="AB942" s="16"/>
    </row>
    <row r="943" spans="1:28" ht="16" x14ac:dyDescent="0.2">
      <c r="A943" s="8" t="s">
        <v>6401</v>
      </c>
      <c r="B943" s="8" t="s">
        <v>6816</v>
      </c>
      <c r="C943" s="8" t="s">
        <v>6817</v>
      </c>
      <c r="D943" s="8" t="s">
        <v>6818</v>
      </c>
      <c r="E943" s="8" t="s">
        <v>3092</v>
      </c>
      <c r="F943" s="12" t="s">
        <v>3507</v>
      </c>
      <c r="G943" s="8" t="s">
        <v>70</v>
      </c>
      <c r="H943" s="3">
        <v>536490</v>
      </c>
      <c r="I943" s="12" t="s">
        <v>6820</v>
      </c>
      <c r="J943" s="13" t="s">
        <v>6821</v>
      </c>
      <c r="K943" s="8" t="s">
        <v>50</v>
      </c>
      <c r="L943" s="8" t="s">
        <v>120</v>
      </c>
      <c r="M943" s="8" t="s">
        <v>52</v>
      </c>
      <c r="N943" s="8" t="s">
        <v>3783</v>
      </c>
      <c r="O943" s="8" t="s">
        <v>85</v>
      </c>
      <c r="P943" s="8" t="s">
        <v>3784</v>
      </c>
      <c r="Q943" s="13" t="s">
        <v>3785</v>
      </c>
      <c r="R943" s="8" t="s">
        <v>3786</v>
      </c>
      <c r="S943" s="3">
        <v>1569</v>
      </c>
      <c r="T943" s="3">
        <v>1</v>
      </c>
      <c r="U943" s="14" t="str">
        <f t="shared" ca="1" si="99"/>
        <v>gm.com</v>
      </c>
      <c r="V943" s="15" t="str">
        <f t="shared" ca="1" si="100"/>
        <v>domains = domains.concat("gm.com");</v>
      </c>
      <c r="W943">
        <f>VLOOKUP(C943,'Copy of Pivot Position'!A:C,3,FALSE)</f>
        <v>10</v>
      </c>
      <c r="X943">
        <f>IF(D943="","",COUNTIF($D$1:D942,D943))</f>
        <v>0</v>
      </c>
      <c r="Y943">
        <f>IF(F943="","",COUNTIF($F$1:F943,F943))</f>
        <v>8</v>
      </c>
      <c r="Z943" s="3">
        <v>0</v>
      </c>
      <c r="AA943" s="16">
        <f t="shared" si="98"/>
        <v>0</v>
      </c>
      <c r="AB943" s="16"/>
    </row>
    <row r="944" spans="1:28" ht="16" x14ac:dyDescent="0.2">
      <c r="A944" s="8" t="s">
        <v>1252</v>
      </c>
      <c r="B944" s="8" t="s">
        <v>2426</v>
      </c>
      <c r="C944" s="8" t="s">
        <v>2427</v>
      </c>
      <c r="D944" s="8" t="s">
        <v>2428</v>
      </c>
      <c r="E944" s="8" t="s">
        <v>2429</v>
      </c>
      <c r="F944" s="12" t="s">
        <v>2217</v>
      </c>
      <c r="G944" s="8" t="s">
        <v>434</v>
      </c>
      <c r="H944" s="3">
        <v>1</v>
      </c>
      <c r="I944" s="12" t="s">
        <v>2431</v>
      </c>
      <c r="J944" s="13" t="s">
        <v>2432</v>
      </c>
      <c r="K944" s="8" t="s">
        <v>50</v>
      </c>
      <c r="L944" s="8" t="s">
        <v>51</v>
      </c>
      <c r="M944" s="8" t="s">
        <v>52</v>
      </c>
      <c r="N944" s="8" t="s">
        <v>2433</v>
      </c>
      <c r="O944" s="8" t="s">
        <v>2434</v>
      </c>
      <c r="P944" s="8" t="s">
        <v>222</v>
      </c>
      <c r="Q944" s="8" t="s">
        <v>222</v>
      </c>
      <c r="R944" s="8" t="s">
        <v>222</v>
      </c>
      <c r="S944" s="3">
        <v>1173</v>
      </c>
      <c r="T944" s="3">
        <v>1</v>
      </c>
      <c r="U944" s="14" t="str">
        <f t="shared" ca="1" si="99"/>
        <v>gm.com</v>
      </c>
      <c r="V944" s="15" t="str">
        <f t="shared" ca="1" si="100"/>
        <v>domains = domains.concat("gm.com");</v>
      </c>
      <c r="W944">
        <f>VLOOKUP(C944,'Copy of Pivot Position'!A:C,3,FALSE)</f>
        <v>10</v>
      </c>
      <c r="X944">
        <f>IF(D944="","",COUNTIF($D$1:D943,D944))</f>
        <v>0</v>
      </c>
      <c r="Y944">
        <f>IF(F944="","",COUNTIF($F$1:F944,F944))</f>
        <v>1</v>
      </c>
      <c r="AA944" s="16">
        <f t="shared" si="98"/>
        <v>0</v>
      </c>
      <c r="AB944" s="16"/>
    </row>
    <row r="945" spans="1:28" ht="16" x14ac:dyDescent="0.2">
      <c r="A945" s="8" t="s">
        <v>4087</v>
      </c>
      <c r="B945" s="8" t="s">
        <v>4088</v>
      </c>
      <c r="C945" s="8" t="s">
        <v>4089</v>
      </c>
      <c r="D945" s="8" t="s">
        <v>4090</v>
      </c>
      <c r="E945" s="8" t="s">
        <v>4091</v>
      </c>
      <c r="F945" s="8" t="s">
        <v>4092</v>
      </c>
      <c r="G945" s="8" t="s">
        <v>46</v>
      </c>
      <c r="H945" s="3">
        <v>1</v>
      </c>
      <c r="I945" s="12" t="s">
        <v>4094</v>
      </c>
      <c r="J945" s="13" t="s">
        <v>4095</v>
      </c>
      <c r="K945" s="8" t="s">
        <v>50</v>
      </c>
      <c r="L945" s="8" t="s">
        <v>120</v>
      </c>
      <c r="M945" s="8" t="s">
        <v>52</v>
      </c>
      <c r="N945" s="8" t="s">
        <v>4096</v>
      </c>
      <c r="O945" s="8" t="s">
        <v>2447</v>
      </c>
      <c r="P945" s="8" t="s">
        <v>4097</v>
      </c>
      <c r="Q945" s="13" t="s">
        <v>4098</v>
      </c>
      <c r="R945" s="8" t="s">
        <v>4099</v>
      </c>
      <c r="S945" s="3">
        <v>1306</v>
      </c>
      <c r="T945" s="3">
        <v>1</v>
      </c>
      <c r="U945" s="14" t="str">
        <f t="shared" ca="1" si="99"/>
        <v>gm.com</v>
      </c>
      <c r="V945" s="15" t="str">
        <f t="shared" ca="1" si="100"/>
        <v>domains = domains.concat("gm.com");</v>
      </c>
      <c r="W945">
        <f>VLOOKUP(C945,'Copy of Pivot Position'!A:C,3,FALSE)</f>
        <v>10</v>
      </c>
      <c r="X945">
        <f>IF(D945="","",COUNTIF($D$1:D944,D945))</f>
        <v>0</v>
      </c>
      <c r="Y945">
        <f>IF(F945="","",COUNTIF($F$1:F945,F945))</f>
        <v>1</v>
      </c>
      <c r="AA945" s="16">
        <f t="shared" si="98"/>
        <v>0</v>
      </c>
      <c r="AB945" s="16"/>
    </row>
    <row r="946" spans="1:28" ht="16" hidden="1" x14ac:dyDescent="0.2">
      <c r="A946" s="8" t="s">
        <v>1058</v>
      </c>
      <c r="B946" s="8" t="s">
        <v>1059</v>
      </c>
      <c r="C946" s="8" t="s">
        <v>1060</v>
      </c>
      <c r="D946" s="8" t="s">
        <v>1061</v>
      </c>
      <c r="E946" s="8" t="s">
        <v>1062</v>
      </c>
      <c r="F946" s="12" t="s">
        <v>1010</v>
      </c>
      <c r="G946" s="8" t="s">
        <v>46</v>
      </c>
      <c r="H946" s="3">
        <v>36</v>
      </c>
      <c r="I946" s="12" t="s">
        <v>1065</v>
      </c>
      <c r="J946" s="13" t="s">
        <v>1066</v>
      </c>
      <c r="K946" s="8" t="s">
        <v>50</v>
      </c>
      <c r="L946" s="8" t="s">
        <v>120</v>
      </c>
      <c r="M946" s="8" t="s">
        <v>52</v>
      </c>
      <c r="N946" s="8" t="s">
        <v>642</v>
      </c>
      <c r="O946" s="8" t="s">
        <v>275</v>
      </c>
      <c r="P946" s="8" t="s">
        <v>1067</v>
      </c>
      <c r="Q946" s="13" t="s">
        <v>1068</v>
      </c>
      <c r="R946" s="8" t="s">
        <v>1069</v>
      </c>
      <c r="S946" s="3">
        <v>1077</v>
      </c>
      <c r="T946" s="3">
        <v>1</v>
      </c>
      <c r="U946" s="14" t="str">
        <f t="shared" ca="1" si="99"/>
        <v>gm.com</v>
      </c>
      <c r="V946" s="15" t="str">
        <f t="shared" ca="1" si="100"/>
        <v>domains = domains.concat("gm.com");</v>
      </c>
      <c r="W946">
        <f>VLOOKUP(C946,'Copy of Pivot Position'!A:C,3,FALSE)</f>
        <v>8.5</v>
      </c>
      <c r="X946">
        <f>IF(D946="","",COUNTIF($D$1:D945,D946))</f>
        <v>0</v>
      </c>
      <c r="Y946">
        <f>IF(F946="","",COUNTIF($F$1:F946,F946))</f>
        <v>1</v>
      </c>
    </row>
    <row r="947" spans="1:28" ht="16" hidden="1" x14ac:dyDescent="0.2">
      <c r="A947" s="8" t="s">
        <v>546</v>
      </c>
      <c r="B947" s="8" t="s">
        <v>1421</v>
      </c>
      <c r="C947" s="8" t="s">
        <v>1422</v>
      </c>
      <c r="D947" s="8" t="s">
        <v>1423</v>
      </c>
      <c r="E947" s="8" t="s">
        <v>1424</v>
      </c>
      <c r="F947" s="12" t="s">
        <v>1318</v>
      </c>
      <c r="G947" s="8" t="s">
        <v>49</v>
      </c>
      <c r="H947" s="3">
        <v>4</v>
      </c>
      <c r="I947" s="12" t="s">
        <v>1427</v>
      </c>
      <c r="J947" s="13" t="s">
        <v>1429</v>
      </c>
      <c r="K947" s="8" t="s">
        <v>50</v>
      </c>
      <c r="L947" s="8" t="s">
        <v>120</v>
      </c>
      <c r="M947" s="8" t="s">
        <v>222</v>
      </c>
      <c r="N947" s="8" t="s">
        <v>222</v>
      </c>
      <c r="O947" s="8" t="s">
        <v>222</v>
      </c>
      <c r="P947" s="8" t="s">
        <v>222</v>
      </c>
      <c r="Q947" s="8" t="s">
        <v>222</v>
      </c>
      <c r="R947" s="8" t="s">
        <v>222</v>
      </c>
      <c r="S947" s="3">
        <v>1103</v>
      </c>
      <c r="T947" s="3">
        <v>1</v>
      </c>
      <c r="U947" s="14" t="str">
        <f t="shared" ca="1" si="99"/>
        <v>gm.com</v>
      </c>
      <c r="V947" s="15" t="str">
        <f t="shared" ca="1" si="100"/>
        <v>domains = domains.concat("gm.com");</v>
      </c>
      <c r="W947">
        <f>VLOOKUP(C947,'Copy of Pivot Position'!A:C,3,FALSE)</f>
        <v>8.5</v>
      </c>
      <c r="X947">
        <f>IF(D947="","",COUNTIF($D$1:D946,D947))</f>
        <v>0</v>
      </c>
      <c r="Y947">
        <f>IF(F947="","",COUNTIF($F$1:F947,F947))</f>
        <v>1</v>
      </c>
    </row>
    <row r="948" spans="1:28" ht="16" hidden="1" x14ac:dyDescent="0.2">
      <c r="A948" s="8" t="s">
        <v>3140</v>
      </c>
      <c r="B948" s="8" t="s">
        <v>3141</v>
      </c>
      <c r="C948" s="8" t="s">
        <v>3142</v>
      </c>
      <c r="D948" s="8" t="s">
        <v>3143</v>
      </c>
      <c r="E948" s="8" t="s">
        <v>3144</v>
      </c>
      <c r="F948" s="12" t="s">
        <v>2920</v>
      </c>
      <c r="G948" s="8" t="s">
        <v>723</v>
      </c>
      <c r="H948" s="3">
        <v>330</v>
      </c>
      <c r="I948" s="12" t="s">
        <v>3146</v>
      </c>
      <c r="J948" s="13" t="s">
        <v>3147</v>
      </c>
      <c r="K948" s="8" t="s">
        <v>50</v>
      </c>
      <c r="L948" s="8" t="s">
        <v>120</v>
      </c>
      <c r="M948" s="8" t="s">
        <v>52</v>
      </c>
      <c r="N948" s="8" t="s">
        <v>769</v>
      </c>
      <c r="O948" s="8" t="s">
        <v>770</v>
      </c>
      <c r="P948" s="8" t="s">
        <v>3148</v>
      </c>
      <c r="Q948" s="13" t="s">
        <v>772</v>
      </c>
      <c r="R948" s="8" t="s">
        <v>222</v>
      </c>
      <c r="S948" s="3">
        <v>1229</v>
      </c>
      <c r="T948" s="3">
        <v>1</v>
      </c>
      <c r="U948" s="14" t="str">
        <f t="shared" ca="1" si="99"/>
        <v>gm.com</v>
      </c>
      <c r="V948" s="15" t="str">
        <f t="shared" ca="1" si="100"/>
        <v>domains = domains.concat("gm.com");</v>
      </c>
      <c r="W948">
        <f>VLOOKUP(C948,'Copy of Pivot Position'!A:C,3,FALSE)</f>
        <v>8.5</v>
      </c>
      <c r="X948">
        <f>IF(D948="","",COUNTIF($D$1:D947,D948))</f>
        <v>0</v>
      </c>
      <c r="Y948">
        <f>IF(F948="","",COUNTIF($F$1:F948,F948))</f>
        <v>1</v>
      </c>
    </row>
    <row r="949" spans="1:28" ht="16" hidden="1" x14ac:dyDescent="0.2">
      <c r="A949" s="8" t="s">
        <v>1243</v>
      </c>
      <c r="B949" s="8" t="s">
        <v>3697</v>
      </c>
      <c r="C949" s="8" t="s">
        <v>3698</v>
      </c>
      <c r="D949" s="8" t="s">
        <v>3699</v>
      </c>
      <c r="E949" s="8" t="s">
        <v>3700</v>
      </c>
      <c r="F949" s="12" t="s">
        <v>3429</v>
      </c>
      <c r="G949" s="8" t="s">
        <v>46</v>
      </c>
      <c r="H949" s="3">
        <v>4</v>
      </c>
      <c r="I949" s="12" t="s">
        <v>3701</v>
      </c>
      <c r="J949" s="13" t="s">
        <v>3702</v>
      </c>
      <c r="K949" s="8" t="s">
        <v>50</v>
      </c>
      <c r="L949" s="8" t="s">
        <v>120</v>
      </c>
      <c r="M949" s="8" t="s">
        <v>222</v>
      </c>
      <c r="N949" s="8" t="s">
        <v>222</v>
      </c>
      <c r="O949" s="8" t="s">
        <v>222</v>
      </c>
      <c r="P949" s="8" t="s">
        <v>222</v>
      </c>
      <c r="Q949" s="8" t="s">
        <v>222</v>
      </c>
      <c r="R949" s="8" t="s">
        <v>222</v>
      </c>
      <c r="S949" s="3">
        <v>1274</v>
      </c>
      <c r="T949" s="3">
        <v>1</v>
      </c>
      <c r="U949" s="14" t="str">
        <f t="shared" ca="1" si="99"/>
        <v>gm.com</v>
      </c>
      <c r="V949" s="15" t="str">
        <f t="shared" ca="1" si="100"/>
        <v>domains = domains.concat("gm.com");</v>
      </c>
      <c r="W949">
        <f>VLOOKUP(C949,'Copy of Pivot Position'!A:C,3,FALSE)</f>
        <v>8.5</v>
      </c>
      <c r="X949">
        <f>IF(D949="","",COUNTIF($D$1:D948,D949))</f>
        <v>0</v>
      </c>
      <c r="Y949">
        <f>IF(F949="","",COUNTIF($F$1:F949,F949))</f>
        <v>1</v>
      </c>
    </row>
    <row r="950" spans="1:28" ht="16" hidden="1" x14ac:dyDescent="0.2">
      <c r="A950" s="8" t="s">
        <v>112</v>
      </c>
      <c r="B950" s="8" t="s">
        <v>3809</v>
      </c>
      <c r="C950" s="8" t="s">
        <v>3810</v>
      </c>
      <c r="D950" s="8" t="s">
        <v>3811</v>
      </c>
      <c r="E950" s="8" t="s">
        <v>3813</v>
      </c>
      <c r="F950" s="12" t="s">
        <v>3530</v>
      </c>
      <c r="G950" s="8" t="s">
        <v>2257</v>
      </c>
      <c r="H950" s="3">
        <v>17</v>
      </c>
      <c r="I950" s="12" t="s">
        <v>3821</v>
      </c>
      <c r="J950" s="13" t="s">
        <v>3823</v>
      </c>
      <c r="K950" s="8" t="s">
        <v>50</v>
      </c>
      <c r="L950" s="8" t="s">
        <v>120</v>
      </c>
      <c r="M950" s="8" t="s">
        <v>52</v>
      </c>
      <c r="N950" s="8" t="s">
        <v>84</v>
      </c>
      <c r="O950" s="8" t="s">
        <v>84</v>
      </c>
      <c r="P950" s="8" t="s">
        <v>3826</v>
      </c>
      <c r="Q950" s="13" t="s">
        <v>3827</v>
      </c>
      <c r="R950" s="8" t="s">
        <v>3828</v>
      </c>
      <c r="S950" s="3">
        <v>1283</v>
      </c>
      <c r="T950" s="3">
        <v>1</v>
      </c>
      <c r="U950" s="14" t="str">
        <f t="shared" ca="1" si="99"/>
        <v>gm.com</v>
      </c>
      <c r="V950" s="15" t="str">
        <f t="shared" ca="1" si="100"/>
        <v>domains = domains.concat("gm.com");</v>
      </c>
      <c r="W950">
        <f>VLOOKUP(C950,'Copy of Pivot Position'!A:C,3,FALSE)</f>
        <v>8.5</v>
      </c>
      <c r="X950">
        <f>IF(D950="","",COUNTIF($D$1:D949,D950))</f>
        <v>0</v>
      </c>
      <c r="Y950">
        <f>IF(F950="","",COUNTIF($F$1:F950,F950))</f>
        <v>1</v>
      </c>
    </row>
    <row r="951" spans="1:28" ht="16" hidden="1" x14ac:dyDescent="0.2">
      <c r="A951" s="8" t="s">
        <v>5355</v>
      </c>
      <c r="B951" s="8" t="s">
        <v>5356</v>
      </c>
      <c r="C951" s="8" t="s">
        <v>5357</v>
      </c>
      <c r="D951" s="8" t="s">
        <v>5358</v>
      </c>
      <c r="E951" s="8" t="s">
        <v>5359</v>
      </c>
      <c r="F951" s="12" t="s">
        <v>5140</v>
      </c>
      <c r="G951" s="8" t="s">
        <v>723</v>
      </c>
      <c r="H951" s="3">
        <v>1</v>
      </c>
      <c r="I951" s="12" t="s">
        <v>5361</v>
      </c>
      <c r="J951" s="13" t="s">
        <v>5362</v>
      </c>
      <c r="K951" s="8" t="s">
        <v>50</v>
      </c>
      <c r="L951" s="8" t="s">
        <v>120</v>
      </c>
      <c r="M951" s="8" t="s">
        <v>52</v>
      </c>
      <c r="N951" s="8" t="s">
        <v>5363</v>
      </c>
      <c r="O951" s="8" t="s">
        <v>85</v>
      </c>
      <c r="P951" s="8" t="s">
        <v>5364</v>
      </c>
      <c r="Q951" s="13" t="s">
        <v>5365</v>
      </c>
      <c r="R951" s="8" t="s">
        <v>222</v>
      </c>
      <c r="S951" s="3">
        <v>1428</v>
      </c>
      <c r="T951" s="3">
        <v>1</v>
      </c>
      <c r="U951" s="14" t="str">
        <f t="shared" ca="1" si="99"/>
        <v>gm.com</v>
      </c>
      <c r="V951" s="15" t="str">
        <f t="shared" ca="1" si="100"/>
        <v>domains = domains.concat("gm.com");</v>
      </c>
      <c r="W951">
        <f>VLOOKUP(C951,'Copy of Pivot Position'!A:C,3,FALSE)</f>
        <v>8.5</v>
      </c>
      <c r="X951">
        <f>IF(D951="","",COUNTIF($D$1:D950,D951))</f>
        <v>0</v>
      </c>
      <c r="Y951">
        <f>IF(F951="","",COUNTIF($F$1:F951,F951))</f>
        <v>1</v>
      </c>
    </row>
    <row r="952" spans="1:28" ht="16" hidden="1" x14ac:dyDescent="0.2">
      <c r="A952" s="8" t="s">
        <v>6269</v>
      </c>
      <c r="B952" s="8" t="s">
        <v>6270</v>
      </c>
      <c r="C952" s="8" t="s">
        <v>6271</v>
      </c>
      <c r="D952" s="8" t="s">
        <v>6272</v>
      </c>
      <c r="E952" s="8" t="s">
        <v>6273</v>
      </c>
      <c r="F952" s="12" t="s">
        <v>5857</v>
      </c>
      <c r="G952" s="8" t="s">
        <v>70</v>
      </c>
      <c r="H952" s="3">
        <v>19249</v>
      </c>
      <c r="I952" s="12" t="s">
        <v>6275</v>
      </c>
      <c r="J952" s="13" t="s">
        <v>6276</v>
      </c>
      <c r="K952" s="8" t="s">
        <v>50</v>
      </c>
      <c r="L952" s="8" t="s">
        <v>120</v>
      </c>
      <c r="M952" s="8" t="s">
        <v>52</v>
      </c>
      <c r="N952" s="8" t="s">
        <v>6049</v>
      </c>
      <c r="O952" s="8" t="s">
        <v>85</v>
      </c>
      <c r="P952" s="8" t="s">
        <v>6277</v>
      </c>
      <c r="Q952" s="13" t="s">
        <v>6051</v>
      </c>
      <c r="R952" s="8" t="s">
        <v>6278</v>
      </c>
      <c r="S952" s="3">
        <v>1511</v>
      </c>
      <c r="T952" s="3">
        <v>1</v>
      </c>
      <c r="U952" s="14" t="str">
        <f t="shared" ca="1" si="99"/>
        <v>gm.com</v>
      </c>
      <c r="V952" s="15" t="str">
        <f t="shared" ca="1" si="100"/>
        <v>domains = domains.concat("gm.com");</v>
      </c>
      <c r="W952">
        <f>VLOOKUP(C952,'Copy of Pivot Position'!A:C,3,FALSE)</f>
        <v>8.5</v>
      </c>
      <c r="X952">
        <f>IF(D952="","",COUNTIF($D$1:D951,D952))</f>
        <v>0</v>
      </c>
      <c r="Y952">
        <f>IF(F952="","",COUNTIF($F$1:F952,F952))</f>
        <v>1</v>
      </c>
    </row>
    <row r="953" spans="1:28" ht="16" hidden="1" x14ac:dyDescent="0.2">
      <c r="A953" s="8" t="s">
        <v>6783</v>
      </c>
      <c r="B953" s="8" t="s">
        <v>6784</v>
      </c>
      <c r="C953" s="8" t="s">
        <v>6785</v>
      </c>
      <c r="D953" s="8" t="s">
        <v>6786</v>
      </c>
      <c r="E953" s="8" t="s">
        <v>6787</v>
      </c>
      <c r="F953" s="12" t="s">
        <v>6788</v>
      </c>
      <c r="G953" s="8" t="s">
        <v>49</v>
      </c>
      <c r="H953" s="3">
        <v>4</v>
      </c>
      <c r="I953" s="12" t="s">
        <v>6791</v>
      </c>
      <c r="J953" s="13" t="s">
        <v>6792</v>
      </c>
      <c r="K953" s="8" t="s">
        <v>50</v>
      </c>
      <c r="L953" s="8" t="s">
        <v>120</v>
      </c>
      <c r="M953" s="8" t="s">
        <v>1876</v>
      </c>
      <c r="N953" s="8" t="s">
        <v>6794</v>
      </c>
      <c r="O953" s="8" t="s">
        <v>6795</v>
      </c>
      <c r="P953" s="8" t="s">
        <v>6797</v>
      </c>
      <c r="Q953" s="8" t="s">
        <v>6798</v>
      </c>
      <c r="R953" s="8" t="s">
        <v>6799</v>
      </c>
      <c r="S953" s="3">
        <v>1567</v>
      </c>
      <c r="T953" s="3">
        <v>1</v>
      </c>
      <c r="U953" s="14" t="str">
        <f t="shared" ca="1" si="99"/>
        <v>gm.com</v>
      </c>
      <c r="V953" s="15" t="str">
        <f t="shared" ca="1" si="100"/>
        <v>domains = domains.concat("gm.com");</v>
      </c>
      <c r="W953">
        <f>VLOOKUP(C953,'Copy of Pivot Position'!A:C,3,FALSE)</f>
        <v>8.5</v>
      </c>
      <c r="X953">
        <f>IF(D953="","",COUNTIF($D$1:D952,D953))</f>
        <v>0</v>
      </c>
      <c r="Y953">
        <f>IF(F953="","",COUNTIF($F$1:F953,F953))</f>
        <v>1</v>
      </c>
    </row>
    <row r="954" spans="1:28" ht="16" hidden="1" x14ac:dyDescent="0.2">
      <c r="A954" s="8" t="s">
        <v>438</v>
      </c>
      <c r="B954" s="8" t="s">
        <v>8850</v>
      </c>
      <c r="C954" s="8" t="s">
        <v>8851</v>
      </c>
      <c r="D954" s="8" t="s">
        <v>8852</v>
      </c>
      <c r="E954" s="8" t="s">
        <v>8853</v>
      </c>
      <c r="F954" s="12" t="s">
        <v>8296</v>
      </c>
      <c r="G954" s="8" t="s">
        <v>49</v>
      </c>
      <c r="H954" s="3">
        <v>856</v>
      </c>
      <c r="I954" s="12" t="s">
        <v>8855</v>
      </c>
      <c r="J954" s="13" t="s">
        <v>8856</v>
      </c>
      <c r="K954" s="8" t="s">
        <v>50</v>
      </c>
      <c r="L954" s="8" t="s">
        <v>120</v>
      </c>
      <c r="M954" s="8" t="s">
        <v>52</v>
      </c>
      <c r="N954" s="8" t="s">
        <v>2206</v>
      </c>
      <c r="O954" s="8" t="s">
        <v>1799</v>
      </c>
      <c r="P954" s="8" t="s">
        <v>8857</v>
      </c>
      <c r="Q954" s="13" t="s">
        <v>2209</v>
      </c>
      <c r="R954" s="8" t="s">
        <v>8858</v>
      </c>
      <c r="S954" s="3">
        <v>2249</v>
      </c>
      <c r="T954" s="3">
        <v>1</v>
      </c>
      <c r="U954" s="14" t="str">
        <f t="shared" ca="1" si="99"/>
        <v>gm.com</v>
      </c>
      <c r="V954" s="15" t="str">
        <f t="shared" ca="1" si="100"/>
        <v>domains = domains.concat("gm.com");</v>
      </c>
      <c r="W954">
        <f>VLOOKUP(C954,'Copy of Pivot Position'!A:C,3,FALSE)</f>
        <v>8.5</v>
      </c>
      <c r="X954">
        <f>IF(D954="","",COUNTIF($D$1:D953,D954))</f>
        <v>0</v>
      </c>
      <c r="Y954">
        <f>IF(F954="","",COUNTIF($F$1:F954,F954))</f>
        <v>1</v>
      </c>
    </row>
    <row r="955" spans="1:28" ht="16" hidden="1" x14ac:dyDescent="0.2">
      <c r="A955" s="8" t="s">
        <v>9054</v>
      </c>
      <c r="B955" s="8" t="s">
        <v>9055</v>
      </c>
      <c r="C955" s="8" t="s">
        <v>3698</v>
      </c>
      <c r="D955" s="8" t="s">
        <v>9056</v>
      </c>
      <c r="E955" s="8" t="s">
        <v>9057</v>
      </c>
      <c r="F955" s="12" t="s">
        <v>8346</v>
      </c>
      <c r="G955" s="8" t="s">
        <v>2158</v>
      </c>
      <c r="H955" s="3">
        <v>5</v>
      </c>
      <c r="I955" s="12" t="s">
        <v>9059</v>
      </c>
      <c r="J955" s="13" t="s">
        <v>9060</v>
      </c>
      <c r="K955" s="8" t="s">
        <v>50</v>
      </c>
      <c r="L955" s="8" t="s">
        <v>51</v>
      </c>
      <c r="M955" s="8" t="s">
        <v>222</v>
      </c>
      <c r="N955" s="8" t="s">
        <v>222</v>
      </c>
      <c r="O955" s="8" t="s">
        <v>222</v>
      </c>
      <c r="P955" s="8" t="s">
        <v>222</v>
      </c>
      <c r="Q955" s="8" t="s">
        <v>222</v>
      </c>
      <c r="R955" s="8" t="s">
        <v>222</v>
      </c>
      <c r="S955" s="3">
        <v>2277</v>
      </c>
      <c r="T955" s="3">
        <v>1</v>
      </c>
      <c r="U955" s="14" t="str">
        <f t="shared" ca="1" si="99"/>
        <v>gm.com</v>
      </c>
      <c r="V955" s="15" t="str">
        <f t="shared" ca="1" si="100"/>
        <v>domains = domains.concat("gm.com");</v>
      </c>
      <c r="W955">
        <f>VLOOKUP(C955,'Copy of Pivot Position'!A:C,3,FALSE)</f>
        <v>8.5</v>
      </c>
      <c r="X955">
        <f>IF(D955="","",COUNTIF($D$1:D954,D955))</f>
        <v>0</v>
      </c>
      <c r="Y955">
        <f>IF(F955="","",COUNTIF($F$1:F955,F955))</f>
        <v>1</v>
      </c>
    </row>
    <row r="956" spans="1:28" ht="16" hidden="1" x14ac:dyDescent="0.2">
      <c r="A956" s="8" t="s">
        <v>9423</v>
      </c>
      <c r="B956" s="8" t="s">
        <v>9424</v>
      </c>
      <c r="C956" s="8" t="s">
        <v>9425</v>
      </c>
      <c r="D956" s="8" t="s">
        <v>9426</v>
      </c>
      <c r="E956" s="8" t="s">
        <v>9427</v>
      </c>
      <c r="F956" s="12" t="s">
        <v>8692</v>
      </c>
      <c r="G956" s="8" t="s">
        <v>49</v>
      </c>
      <c r="H956" s="3">
        <v>64</v>
      </c>
      <c r="I956" s="12" t="s">
        <v>9428</v>
      </c>
      <c r="J956" s="13" t="s">
        <v>9429</v>
      </c>
      <c r="K956" s="8" t="s">
        <v>50</v>
      </c>
      <c r="L956" s="8" t="s">
        <v>51</v>
      </c>
      <c r="M956" s="8" t="s">
        <v>9430</v>
      </c>
      <c r="N956" s="8" t="s">
        <v>9431</v>
      </c>
      <c r="O956" s="8" t="s">
        <v>222</v>
      </c>
      <c r="P956" s="8" t="s">
        <v>9432</v>
      </c>
      <c r="Q956" s="13" t="s">
        <v>9433</v>
      </c>
      <c r="R956" s="8" t="s">
        <v>9434</v>
      </c>
      <c r="S956" s="3">
        <v>2344</v>
      </c>
      <c r="T956" s="3">
        <v>1</v>
      </c>
      <c r="U956" s="14" t="str">
        <f t="shared" ca="1" si="99"/>
        <v>gm.com</v>
      </c>
      <c r="V956" s="15" t="str">
        <f t="shared" ca="1" si="100"/>
        <v>domains = domains.concat("gm.com");</v>
      </c>
      <c r="W956">
        <f>VLOOKUP(C956,'Copy of Pivot Position'!A:C,3,FALSE)</f>
        <v>8.5</v>
      </c>
      <c r="X956">
        <f>IF(D956="","",COUNTIF($D$1:D955,D956))</f>
        <v>0</v>
      </c>
      <c r="Y956">
        <f>IF(F956="","",COUNTIF($F$1:F956,F956))</f>
        <v>1</v>
      </c>
    </row>
    <row r="957" spans="1:28" ht="16" hidden="1" x14ac:dyDescent="0.2">
      <c r="A957" s="8" t="s">
        <v>397</v>
      </c>
      <c r="B957" s="8" t="s">
        <v>9669</v>
      </c>
      <c r="C957" s="8" t="s">
        <v>3698</v>
      </c>
      <c r="D957" s="8" t="s">
        <v>9670</v>
      </c>
      <c r="E957" s="8" t="s">
        <v>9671</v>
      </c>
      <c r="F957" s="12" t="s">
        <v>8988</v>
      </c>
      <c r="G957" s="8" t="s">
        <v>70</v>
      </c>
      <c r="H957" s="3">
        <v>80</v>
      </c>
      <c r="I957" s="12" t="s">
        <v>9672</v>
      </c>
      <c r="J957" s="13" t="s">
        <v>9673</v>
      </c>
      <c r="K957" s="8" t="s">
        <v>50</v>
      </c>
      <c r="L957" s="8" t="s">
        <v>51</v>
      </c>
      <c r="M957" s="8" t="s">
        <v>52</v>
      </c>
      <c r="N957" s="8" t="s">
        <v>73</v>
      </c>
      <c r="O957" s="8" t="s">
        <v>54</v>
      </c>
      <c r="P957" s="8" t="s">
        <v>9674</v>
      </c>
      <c r="Q957" s="13" t="s">
        <v>582</v>
      </c>
      <c r="R957" s="8" t="s">
        <v>222</v>
      </c>
      <c r="S957" s="3">
        <v>2386</v>
      </c>
      <c r="T957" s="3">
        <v>1</v>
      </c>
      <c r="U957" s="14" t="str">
        <f t="shared" ca="1" si="99"/>
        <v>gm.com</v>
      </c>
      <c r="V957" s="15" t="str">
        <f t="shared" ca="1" si="100"/>
        <v>domains = domains.concat("gm.com");</v>
      </c>
      <c r="W957">
        <f>VLOOKUP(C957,'Copy of Pivot Position'!A:C,3,FALSE)</f>
        <v>8.5</v>
      </c>
      <c r="X957">
        <f>IF(D957="","",COUNTIF($D$1:D956,D957))</f>
        <v>0</v>
      </c>
      <c r="Y957">
        <f>IF(F957="","",COUNTIF($F$1:F957,F957))</f>
        <v>2</v>
      </c>
    </row>
    <row r="958" spans="1:28" ht="16" hidden="1" x14ac:dyDescent="0.2">
      <c r="A958" s="8" t="s">
        <v>737</v>
      </c>
      <c r="B958" s="8" t="s">
        <v>3666</v>
      </c>
      <c r="C958" s="8" t="s">
        <v>3810</v>
      </c>
      <c r="D958" s="8" t="s">
        <v>9816</v>
      </c>
      <c r="E958" s="8" t="s">
        <v>9817</v>
      </c>
      <c r="F958" s="12" t="s">
        <v>9158</v>
      </c>
      <c r="G958" s="8" t="s">
        <v>2257</v>
      </c>
      <c r="H958" s="3">
        <v>6643</v>
      </c>
      <c r="I958" s="12" t="s">
        <v>9818</v>
      </c>
      <c r="J958" s="13" t="s">
        <v>9811</v>
      </c>
      <c r="K958" s="8" t="s">
        <v>50</v>
      </c>
      <c r="L958" s="8" t="s">
        <v>120</v>
      </c>
      <c r="M958" s="8" t="s">
        <v>52</v>
      </c>
      <c r="N958" s="8" t="s">
        <v>9819</v>
      </c>
      <c r="O958" s="8" t="s">
        <v>9820</v>
      </c>
      <c r="P958" s="8" t="s">
        <v>9821</v>
      </c>
      <c r="Q958" s="13" t="s">
        <v>9822</v>
      </c>
      <c r="R958" s="8" t="s">
        <v>9823</v>
      </c>
      <c r="S958" s="3">
        <v>2413</v>
      </c>
      <c r="T958" s="3">
        <v>1</v>
      </c>
      <c r="U958" s="14" t="str">
        <f t="shared" ca="1" si="99"/>
        <v>gm.com</v>
      </c>
      <c r="V958" s="15" t="str">
        <f t="shared" ca="1" si="100"/>
        <v>domains = domains.concat("gm.com");</v>
      </c>
      <c r="W958">
        <f>VLOOKUP(C958,'Copy of Pivot Position'!A:C,3,FALSE)</f>
        <v>8.5</v>
      </c>
      <c r="X958">
        <f>IF(D958="","",COUNTIF($D$1:D957,D958))</f>
        <v>0</v>
      </c>
      <c r="Y958">
        <f>IF(F958="","",COUNTIF($F$1:F958,F958))</f>
        <v>1</v>
      </c>
    </row>
    <row r="959" spans="1:28" ht="16" hidden="1" x14ac:dyDescent="0.2">
      <c r="A959" s="8" t="s">
        <v>4963</v>
      </c>
      <c r="B959" s="8" t="s">
        <v>10328</v>
      </c>
      <c r="C959" s="8" t="s">
        <v>10329</v>
      </c>
      <c r="D959" s="8" t="s">
        <v>10330</v>
      </c>
      <c r="E959" s="8" t="s">
        <v>10331</v>
      </c>
      <c r="F959" s="12" t="s">
        <v>9804</v>
      </c>
      <c r="G959" s="8" t="s">
        <v>70</v>
      </c>
      <c r="H959" s="3">
        <v>3</v>
      </c>
      <c r="I959" s="12" t="s">
        <v>10332</v>
      </c>
      <c r="J959" s="13" t="s">
        <v>10333</v>
      </c>
      <c r="K959" s="8" t="s">
        <v>50</v>
      </c>
      <c r="L959" s="8" t="s">
        <v>120</v>
      </c>
      <c r="M959" s="8" t="s">
        <v>52</v>
      </c>
      <c r="N959" s="8" t="s">
        <v>10334</v>
      </c>
      <c r="O959" s="8" t="s">
        <v>1970</v>
      </c>
      <c r="P959" s="13" t="s">
        <v>10335</v>
      </c>
      <c r="Q959" s="13" t="s">
        <v>10336</v>
      </c>
      <c r="R959" s="8" t="s">
        <v>222</v>
      </c>
      <c r="S959" s="3">
        <v>2529</v>
      </c>
      <c r="T959" s="3">
        <v>1</v>
      </c>
      <c r="U959" s="14" t="str">
        <f t="shared" ca="1" si="99"/>
        <v>gm.com</v>
      </c>
      <c r="V959" s="15" t="str">
        <f t="shared" ca="1" si="100"/>
        <v>domains = domains.concat("gm.com");</v>
      </c>
      <c r="W959">
        <f>VLOOKUP(C959,'Copy of Pivot Position'!A:C,3,FALSE)</f>
        <v>8.5</v>
      </c>
      <c r="X959">
        <f>IF(D959="","",COUNTIF($D$1:D958,D959))</f>
        <v>0</v>
      </c>
      <c r="Y959">
        <f>IF(F959="","",COUNTIF($F$1:F959,F959))</f>
        <v>1</v>
      </c>
    </row>
    <row r="960" spans="1:28" ht="16" hidden="1" x14ac:dyDescent="0.2">
      <c r="A960" s="8" t="s">
        <v>1864</v>
      </c>
      <c r="B960" s="8" t="s">
        <v>2161</v>
      </c>
      <c r="C960" s="8" t="s">
        <v>3698</v>
      </c>
      <c r="D960" s="8" t="s">
        <v>10770</v>
      </c>
      <c r="E960" s="8" t="s">
        <v>10771</v>
      </c>
      <c r="F960" s="12" t="s">
        <v>10579</v>
      </c>
      <c r="G960" s="8" t="s">
        <v>434</v>
      </c>
      <c r="H960" s="3">
        <v>507</v>
      </c>
      <c r="I960" s="12" t="s">
        <v>10772</v>
      </c>
      <c r="J960" s="13" t="s">
        <v>10773</v>
      </c>
      <c r="K960" s="8" t="s">
        <v>50</v>
      </c>
      <c r="L960" s="8" t="s">
        <v>51</v>
      </c>
      <c r="M960" s="8" t="s">
        <v>52</v>
      </c>
      <c r="N960" s="8" t="s">
        <v>150</v>
      </c>
      <c r="O960" s="8" t="s">
        <v>222</v>
      </c>
      <c r="P960" s="8" t="s">
        <v>10774</v>
      </c>
      <c r="Q960" s="8" t="s">
        <v>10775</v>
      </c>
      <c r="R960" s="8" t="s">
        <v>10776</v>
      </c>
      <c r="S960" s="3">
        <v>106</v>
      </c>
      <c r="T960" s="3">
        <v>2</v>
      </c>
      <c r="U960" s="14" t="str">
        <f t="shared" ca="1" si="99"/>
        <v>gm.com</v>
      </c>
      <c r="V960" s="15" t="str">
        <f t="shared" ca="1" si="100"/>
        <v>domains = domains.concat("gm.com");</v>
      </c>
      <c r="W960">
        <f>VLOOKUP(C960,'Copy of Pivot Position'!A:C,3,FALSE)</f>
        <v>8.5</v>
      </c>
      <c r="X960">
        <f>IF(D960="","",COUNTIF($D$1:D959,D960))</f>
        <v>0</v>
      </c>
      <c r="Y960">
        <f>IF(F960="","",COUNTIF($F$1:F960,F960))</f>
        <v>1</v>
      </c>
    </row>
    <row r="961" spans="1:25" ht="13" hidden="1" x14ac:dyDescent="0.15">
      <c r="A961" s="8" t="s">
        <v>6163</v>
      </c>
      <c r="B961" s="8" t="s">
        <v>10858</v>
      </c>
      <c r="C961" s="8" t="s">
        <v>10859</v>
      </c>
      <c r="D961" s="8" t="s">
        <v>10860</v>
      </c>
      <c r="E961" s="8" t="s">
        <v>10861</v>
      </c>
      <c r="F961" s="12" t="s">
        <v>10690</v>
      </c>
      <c r="G961" s="8" t="s">
        <v>988</v>
      </c>
      <c r="H961" s="3">
        <v>23946</v>
      </c>
      <c r="I961" s="12" t="s">
        <v>10863</v>
      </c>
      <c r="J961" s="13" t="s">
        <v>10864</v>
      </c>
      <c r="K961" s="8" t="s">
        <v>50</v>
      </c>
      <c r="L961" s="8" t="s">
        <v>120</v>
      </c>
      <c r="M961" s="8" t="s">
        <v>52</v>
      </c>
      <c r="N961" s="8" t="s">
        <v>73</v>
      </c>
      <c r="O961" s="8" t="s">
        <v>54</v>
      </c>
      <c r="P961" s="8" t="s">
        <v>10865</v>
      </c>
      <c r="Q961" s="13" t="s">
        <v>268</v>
      </c>
      <c r="R961" s="8" t="s">
        <v>10866</v>
      </c>
      <c r="S961" s="3">
        <v>140</v>
      </c>
      <c r="T961" s="3">
        <v>2</v>
      </c>
      <c r="V961" s="18"/>
      <c r="W961">
        <f>VLOOKUP(C961,'Copy of Pivot Position'!A:C,3,FALSE)</f>
        <v>8.5</v>
      </c>
      <c r="X961">
        <f>IF(D961="","",COUNTIF($D$1:D960,D961))</f>
        <v>0</v>
      </c>
      <c r="Y961">
        <f>IF(F961="","",COUNTIF($F$1:F961,F961))</f>
        <v>1</v>
      </c>
    </row>
    <row r="962" spans="1:25" ht="16" hidden="1" x14ac:dyDescent="0.2">
      <c r="A962" s="8" t="s">
        <v>11338</v>
      </c>
      <c r="B962" s="8" t="s">
        <v>11339</v>
      </c>
      <c r="C962" s="8" t="s">
        <v>11340</v>
      </c>
      <c r="D962" s="8" t="s">
        <v>11341</v>
      </c>
      <c r="E962" s="8" t="s">
        <v>11342</v>
      </c>
      <c r="F962" s="12" t="s">
        <v>10897</v>
      </c>
      <c r="G962" s="8" t="s">
        <v>46</v>
      </c>
      <c r="H962" s="3">
        <v>16</v>
      </c>
      <c r="I962" s="12" t="s">
        <v>11343</v>
      </c>
      <c r="J962" s="13" t="s">
        <v>11344</v>
      </c>
      <c r="K962" s="8" t="s">
        <v>50</v>
      </c>
      <c r="L962" s="8" t="s">
        <v>120</v>
      </c>
      <c r="M962" s="8" t="s">
        <v>52</v>
      </c>
      <c r="N962" s="8" t="s">
        <v>1052</v>
      </c>
      <c r="O962" s="8" t="s">
        <v>97</v>
      </c>
      <c r="P962" s="8" t="s">
        <v>11345</v>
      </c>
      <c r="Q962" s="13" t="s">
        <v>11346</v>
      </c>
      <c r="R962" s="8" t="s">
        <v>222</v>
      </c>
      <c r="S962" s="3">
        <v>308</v>
      </c>
      <c r="T962" s="3">
        <v>2</v>
      </c>
      <c r="U962" s="14" t="str">
        <f ca="1">IFERROR(__xludf.DUMMYFUNCTION("lower( trim ( (REGEXEXTRACT(D962,""^(?:https?:\/\/)?(?:[^@\n]+@)?(?:www\.)?([^:\/\n]+)""))))"),"stealthmode.com")</f>
        <v>stealthmode.com</v>
      </c>
      <c r="V962" s="15" t="str">
        <f ca="1">IF(LEN(TRIM(D962))= 0,"",CONCATENATE("domains = domains.concat(", CHAR(34), U962, CHAR(34), ");"))</f>
        <v>domains = domains.concat("stealthmode.com");</v>
      </c>
      <c r="W962">
        <f>VLOOKUP(C962,'Copy of Pivot Position'!A:C,3,FALSE)</f>
        <v>8.5</v>
      </c>
      <c r="X962">
        <f>IF(D962="","",COUNTIF($D$1:D961,D962))</f>
        <v>0</v>
      </c>
      <c r="Y962">
        <f>IF(F962="","",COUNTIF($F$1:F962,F962))</f>
        <v>1</v>
      </c>
    </row>
    <row r="963" spans="1:25" ht="16" hidden="1" x14ac:dyDescent="0.2">
      <c r="A963" s="8" t="s">
        <v>11813</v>
      </c>
      <c r="B963" s="8" t="s">
        <v>11814</v>
      </c>
      <c r="C963" s="8" t="s">
        <v>11815</v>
      </c>
      <c r="D963" s="8" t="s">
        <v>11816</v>
      </c>
      <c r="E963" s="8" t="s">
        <v>11817</v>
      </c>
      <c r="F963" s="12" t="s">
        <v>11130</v>
      </c>
      <c r="G963" s="8" t="s">
        <v>2158</v>
      </c>
      <c r="H963" s="3">
        <v>2</v>
      </c>
      <c r="I963" s="12" t="s">
        <v>11818</v>
      </c>
      <c r="J963" s="13" t="s">
        <v>11819</v>
      </c>
      <c r="K963" s="8" t="s">
        <v>50</v>
      </c>
      <c r="L963" s="8" t="s">
        <v>51</v>
      </c>
      <c r="M963" s="8" t="s">
        <v>52</v>
      </c>
      <c r="N963" s="8" t="s">
        <v>5920</v>
      </c>
      <c r="O963" s="8" t="s">
        <v>61</v>
      </c>
      <c r="P963" s="8" t="s">
        <v>222</v>
      </c>
      <c r="Q963" s="13" t="s">
        <v>110</v>
      </c>
      <c r="R963" s="8" t="s">
        <v>222</v>
      </c>
      <c r="S963" s="3">
        <v>440</v>
      </c>
      <c r="T963" s="3">
        <v>2</v>
      </c>
      <c r="U963" s="14" t="str">
        <f ca="1">IFERROR(__xludf.DUMMYFUNCTION("lower( trim ( (REGEXEXTRACT(D962,""^(?:https?:\/\/)?(?:[^@\n]+@)?(?:www\.)?([^:\/\n]+)""))))"),"stealthmode.com")</f>
        <v>stealthmode.com</v>
      </c>
      <c r="V963" s="15" t="str">
        <f ca="1">IF(LEN(TRIM(D963))= 0,"",CONCATENATE("domains = domains.concat(", CHAR(34), U963, CHAR(34), ");"))</f>
        <v>domains = domains.concat("stealthmode.com");</v>
      </c>
      <c r="W963">
        <f>VLOOKUP(C963,'Copy of Pivot Position'!A:C,3,FALSE)</f>
        <v>8.5</v>
      </c>
      <c r="X963">
        <f>IF(D963="","",COUNTIF($D$1:D962,D963))</f>
        <v>0</v>
      </c>
      <c r="Y963">
        <f>IF(F963="","",COUNTIF($F$1:F963,F963))</f>
        <v>1</v>
      </c>
    </row>
    <row r="964" spans="1:25" ht="16" hidden="1" x14ac:dyDescent="0.2">
      <c r="A964" s="8" t="s">
        <v>6075</v>
      </c>
      <c r="B964" s="8" t="s">
        <v>11868</v>
      </c>
      <c r="C964" s="8" t="s">
        <v>3810</v>
      </c>
      <c r="D964" s="8" t="s">
        <v>11869</v>
      </c>
      <c r="E964" s="8" t="s">
        <v>11870</v>
      </c>
      <c r="F964" s="12" t="s">
        <v>11800</v>
      </c>
      <c r="G964" s="8" t="s">
        <v>46</v>
      </c>
      <c r="H964" s="3">
        <v>284</v>
      </c>
      <c r="I964" s="12" t="s">
        <v>11871</v>
      </c>
      <c r="J964" s="13" t="s">
        <v>11872</v>
      </c>
      <c r="K964" s="8" t="s">
        <v>50</v>
      </c>
      <c r="L964" s="8" t="s">
        <v>120</v>
      </c>
      <c r="M964" s="8" t="s">
        <v>52</v>
      </c>
      <c r="N964" s="8" t="s">
        <v>84</v>
      </c>
      <c r="O964" s="8" t="s">
        <v>85</v>
      </c>
      <c r="P964" s="8" t="s">
        <v>11873</v>
      </c>
      <c r="Q964" s="13" t="s">
        <v>6109</v>
      </c>
      <c r="R964" s="8" t="s">
        <v>11874</v>
      </c>
      <c r="S964" s="3">
        <v>634</v>
      </c>
      <c r="T964" s="3">
        <v>2</v>
      </c>
      <c r="U964" s="14" t="str">
        <f ca="1">IFERROR(__xludf.DUMMYFUNCTION("lower( trim ( (REGEXEXTRACT(D962,""^(?:https?:\/\/)?(?:[^@\n]+@)?(?:www\.)?([^:\/\n]+)""))))"),"stealthmode.com")</f>
        <v>stealthmode.com</v>
      </c>
      <c r="V964" s="15" t="str">
        <f ca="1">IF(LEN(TRIM(D964))= 0,"",CONCATENATE("domains = domains.concat(", CHAR(34), U964, CHAR(34), ");"))</f>
        <v>domains = domains.concat("stealthmode.com");</v>
      </c>
      <c r="W964">
        <f>VLOOKUP(C964,'Copy of Pivot Position'!A:C,3,FALSE)</f>
        <v>8.5</v>
      </c>
      <c r="X964">
        <f>IF(D964="","",COUNTIF($D$1:D963,D964))</f>
        <v>0</v>
      </c>
      <c r="Y964">
        <f>IF(F964="","",COUNTIF($F$1:F964,F964))</f>
        <v>1</v>
      </c>
    </row>
    <row r="965" spans="1:25" ht="16" hidden="1" x14ac:dyDescent="0.2">
      <c r="A965" s="8" t="s">
        <v>2239</v>
      </c>
      <c r="B965" s="8" t="s">
        <v>11875</v>
      </c>
      <c r="C965" s="8" t="s">
        <v>3810</v>
      </c>
      <c r="D965" s="8" t="s">
        <v>11876</v>
      </c>
      <c r="E965" s="8" t="s">
        <v>11877</v>
      </c>
      <c r="F965" s="12" t="s">
        <v>11878</v>
      </c>
      <c r="G965" s="8" t="s">
        <v>384</v>
      </c>
      <c r="H965" s="3">
        <v>260</v>
      </c>
      <c r="I965" s="12" t="s">
        <v>11879</v>
      </c>
      <c r="J965" s="13" t="s">
        <v>11880</v>
      </c>
      <c r="K965" s="8" t="s">
        <v>50</v>
      </c>
      <c r="L965" s="8" t="s">
        <v>120</v>
      </c>
      <c r="M965" s="8" t="s">
        <v>52</v>
      </c>
      <c r="N965" s="8" t="s">
        <v>3843</v>
      </c>
      <c r="O965" s="8" t="s">
        <v>1763</v>
      </c>
      <c r="P965" s="8" t="s">
        <v>11881</v>
      </c>
      <c r="Q965" s="13" t="s">
        <v>3845</v>
      </c>
      <c r="R965" s="8" t="s">
        <v>11882</v>
      </c>
      <c r="S965" s="3">
        <v>729</v>
      </c>
      <c r="T965" s="3">
        <v>2</v>
      </c>
      <c r="U965" s="14" t="str">
        <f ca="1">IFERROR(__xludf.DUMMYFUNCTION("lower( trim ( (REGEXEXTRACT(D962,""^(?:https?:\/\/)?(?:[^@\n]+@)?(?:www\.)?([^:\/\n]+)""))))"),"stealthmode.com")</f>
        <v>stealthmode.com</v>
      </c>
      <c r="V965" s="15" t="str">
        <f ca="1">IF(LEN(TRIM(D965))= 0,"",CONCATENATE("domains = domains.concat(", CHAR(34), U965, CHAR(34), ");"))</f>
        <v>domains = domains.concat("stealthmode.com");</v>
      </c>
      <c r="W965">
        <f>VLOOKUP(C965,'Copy of Pivot Position'!A:C,3,FALSE)</f>
        <v>8.5</v>
      </c>
      <c r="X965">
        <f>IF(D965="","",COUNTIF($D$1:D964,D965))</f>
        <v>0</v>
      </c>
      <c r="Y965">
        <f>IF(F965="","",COUNTIF($F$1:F965,F965))</f>
        <v>1</v>
      </c>
    </row>
    <row r="966" spans="1:25" ht="16" hidden="1" x14ac:dyDescent="0.2">
      <c r="A966" s="8" t="s">
        <v>11883</v>
      </c>
      <c r="B966" s="8" t="s">
        <v>11884</v>
      </c>
      <c r="C966" s="8" t="s">
        <v>11815</v>
      </c>
      <c r="D966" s="8" t="s">
        <v>11885</v>
      </c>
      <c r="E966" s="8" t="s">
        <v>11886</v>
      </c>
      <c r="F966" s="12" t="s">
        <v>11887</v>
      </c>
      <c r="G966" s="8" t="s">
        <v>70</v>
      </c>
      <c r="H966" s="3">
        <v>283</v>
      </c>
      <c r="I966" s="12" t="s">
        <v>11888</v>
      </c>
      <c r="J966" s="13" t="s">
        <v>11889</v>
      </c>
      <c r="K966" s="8" t="s">
        <v>50</v>
      </c>
      <c r="L966" s="8" t="s">
        <v>51</v>
      </c>
      <c r="M966" s="8" t="s">
        <v>11890</v>
      </c>
      <c r="N966" s="8" t="s">
        <v>11891</v>
      </c>
      <c r="O966" s="8" t="s">
        <v>11892</v>
      </c>
      <c r="P966" s="8" t="s">
        <v>11893</v>
      </c>
      <c r="Q966" s="13" t="s">
        <v>11894</v>
      </c>
      <c r="R966" s="8" t="s">
        <v>11895</v>
      </c>
      <c r="S966" s="3">
        <v>739</v>
      </c>
      <c r="T966" s="3">
        <v>2</v>
      </c>
      <c r="U966" s="14" t="str">
        <f ca="1">IFERROR(__xludf.DUMMYFUNCTION("lower( trim ( (REGEXEXTRACT(D962,""^(?:https?:\/\/)?(?:[^@\n]+@)?(?:www\.)?([^:\/\n]+)""))))"),"stealthmode.com")</f>
        <v>stealthmode.com</v>
      </c>
      <c r="V966" s="15" t="str">
        <f ca="1">IF(LEN(TRIM(D966))= 0,"",CONCATENATE("domains = domains.concat(", CHAR(34), U966, CHAR(34), ");"))</f>
        <v>domains = domains.concat("stealthmode.com");</v>
      </c>
      <c r="W966">
        <f>VLOOKUP(C966,'Copy of Pivot Position'!A:C,3,FALSE)</f>
        <v>8.5</v>
      </c>
      <c r="X966">
        <f>IF(D966="","",COUNTIF($D$1:D965,D966))</f>
        <v>0</v>
      </c>
      <c r="Y966">
        <f>IF(F966="","",COUNTIF($F$1:F966,F966))</f>
        <v>1</v>
      </c>
    </row>
    <row r="967" spans="1:25" ht="13" hidden="1" x14ac:dyDescent="0.15">
      <c r="A967" s="8" t="s">
        <v>2520</v>
      </c>
      <c r="B967" s="8" t="s">
        <v>11896</v>
      </c>
      <c r="C967" s="8" t="s">
        <v>3810</v>
      </c>
      <c r="D967" s="8" t="s">
        <v>11898</v>
      </c>
      <c r="E967" s="8" t="s">
        <v>11899</v>
      </c>
      <c r="F967" s="12" t="s">
        <v>11901</v>
      </c>
      <c r="G967" s="8" t="s">
        <v>10032</v>
      </c>
      <c r="H967" s="3">
        <v>210</v>
      </c>
      <c r="I967" s="12" t="s">
        <v>11902</v>
      </c>
      <c r="J967" s="13" t="s">
        <v>11903</v>
      </c>
      <c r="K967" s="8" t="s">
        <v>50</v>
      </c>
      <c r="L967" s="8" t="s">
        <v>120</v>
      </c>
      <c r="M967" s="8" t="s">
        <v>52</v>
      </c>
      <c r="N967" s="8" t="s">
        <v>7044</v>
      </c>
      <c r="O967" s="8" t="s">
        <v>707</v>
      </c>
      <c r="P967" s="8" t="s">
        <v>11904</v>
      </c>
      <c r="Q967" s="13" t="s">
        <v>7046</v>
      </c>
      <c r="R967" s="8" t="s">
        <v>11905</v>
      </c>
      <c r="S967" s="3">
        <v>814</v>
      </c>
      <c r="T967" s="3">
        <v>2</v>
      </c>
      <c r="V967" s="18"/>
      <c r="W967">
        <f>VLOOKUP(C967,'Copy of Pivot Position'!A:C,3,FALSE)</f>
        <v>8.5</v>
      </c>
      <c r="X967">
        <f>IF(D967="","",COUNTIF($D$1:D966,D967))</f>
        <v>0</v>
      </c>
      <c r="Y967">
        <f>IF(F967="","",COUNTIF($F$1:F967,F967))</f>
        <v>1</v>
      </c>
    </row>
    <row r="968" spans="1:25" ht="16" hidden="1" x14ac:dyDescent="0.2">
      <c r="A968" s="8" t="s">
        <v>619</v>
      </c>
      <c r="B968" s="8" t="s">
        <v>11908</v>
      </c>
      <c r="C968" s="8" t="s">
        <v>8670</v>
      </c>
      <c r="D968" s="8" t="s">
        <v>11909</v>
      </c>
      <c r="E968" s="8" t="s">
        <v>11910</v>
      </c>
      <c r="F968" s="12" t="s">
        <v>11911</v>
      </c>
      <c r="G968" s="8" t="s">
        <v>11912</v>
      </c>
      <c r="H968" s="3">
        <v>2</v>
      </c>
      <c r="I968" s="12" t="s">
        <v>11913</v>
      </c>
      <c r="J968" s="13" t="s">
        <v>11914</v>
      </c>
      <c r="K968" s="8" t="s">
        <v>50</v>
      </c>
      <c r="L968" s="8" t="s">
        <v>120</v>
      </c>
      <c r="M968" s="8" t="s">
        <v>52</v>
      </c>
      <c r="N968" s="8" t="s">
        <v>1149</v>
      </c>
      <c r="O968" s="8" t="s">
        <v>54</v>
      </c>
      <c r="P968" s="8" t="s">
        <v>11915</v>
      </c>
      <c r="Q968" s="13" t="s">
        <v>11916</v>
      </c>
      <c r="R968" s="8" t="s">
        <v>222</v>
      </c>
      <c r="S968" s="3">
        <v>932</v>
      </c>
      <c r="T968" s="3">
        <v>2</v>
      </c>
      <c r="U968" s="14" t="str">
        <f ca="1">IFERROR(__xludf.DUMMYFUNCTION("lower( trim ( (REGEXEXTRACT(D968,""^(?:https?:\/\/)?(?:[^@\n]+@)?(?:www\.)?([^:\/\n]+)""))))"),"everyvowel.com")</f>
        <v>everyvowel.com</v>
      </c>
      <c r="V968" s="15" t="str">
        <f ca="1">IF(LEN(TRIM(D968))= 0,"",CONCATENATE("domains = domains.concat(", CHAR(34), U968, CHAR(34), ");"))</f>
        <v>domains = domains.concat("everyvowel.com");</v>
      </c>
      <c r="W968">
        <f>VLOOKUP(C968,'Copy of Pivot Position'!A:C,3,FALSE)</f>
        <v>8.5</v>
      </c>
      <c r="X968">
        <f>IF(D968="","",COUNTIF($D$1:D967,D968))</f>
        <v>0</v>
      </c>
      <c r="Y968">
        <f>IF(F968="","",COUNTIF($F$1:F968,F968))</f>
        <v>1</v>
      </c>
    </row>
    <row r="969" spans="1:25" ht="16" hidden="1" x14ac:dyDescent="0.2">
      <c r="A969" s="8" t="s">
        <v>476</v>
      </c>
      <c r="B969" s="8" t="s">
        <v>11917</v>
      </c>
      <c r="C969" s="8" t="s">
        <v>11918</v>
      </c>
      <c r="D969" s="8" t="s">
        <v>11919</v>
      </c>
      <c r="E969" s="8" t="s">
        <v>11920</v>
      </c>
      <c r="F969" s="12" t="s">
        <v>11921</v>
      </c>
      <c r="G969" s="8" t="s">
        <v>4066</v>
      </c>
      <c r="H969" s="3">
        <v>328</v>
      </c>
      <c r="I969" s="12" t="s">
        <v>11922</v>
      </c>
      <c r="J969" s="13" t="s">
        <v>11923</v>
      </c>
      <c r="K969" s="8" t="s">
        <v>50</v>
      </c>
      <c r="L969" s="8" t="s">
        <v>120</v>
      </c>
      <c r="M969" s="8" t="s">
        <v>52</v>
      </c>
      <c r="N969" s="8" t="s">
        <v>338</v>
      </c>
      <c r="O969" s="8" t="s">
        <v>781</v>
      </c>
      <c r="P969" s="8" t="s">
        <v>11924</v>
      </c>
      <c r="Q969" s="13" t="s">
        <v>5786</v>
      </c>
      <c r="R969" s="8" t="s">
        <v>11925</v>
      </c>
      <c r="S969" s="3">
        <v>934</v>
      </c>
      <c r="T969" s="3">
        <v>2</v>
      </c>
      <c r="U969" s="14" t="str">
        <f ca="1">IFERROR(__xludf.DUMMYFUNCTION("lower( trim ( (REGEXEXTRACT(D968,""^(?:https?:\/\/)?(?:[^@\n]+@)?(?:www\.)?([^:\/\n]+)""))))"),"everyvowel.com")</f>
        <v>everyvowel.com</v>
      </c>
      <c r="V969" s="15" t="str">
        <f ca="1">IF(LEN(TRIM(D969))= 0,"",CONCATENATE("domains = domains.concat(", CHAR(34), U969, CHAR(34), ");"))</f>
        <v>domains = domains.concat("everyvowel.com");</v>
      </c>
      <c r="W969">
        <f>VLOOKUP(C969,'Copy of Pivot Position'!A:C,3,FALSE)</f>
        <v>8.5</v>
      </c>
      <c r="X969">
        <f>IF(D969="","",COUNTIF($D$1:D968,D969))</f>
        <v>0</v>
      </c>
      <c r="Y969">
        <f>IF(F969="","",COUNTIF($F$1:F969,F969))</f>
        <v>1</v>
      </c>
    </row>
    <row r="970" spans="1:25" ht="13" hidden="1" x14ac:dyDescent="0.15">
      <c r="A970" s="8" t="s">
        <v>11926</v>
      </c>
      <c r="B970" s="8" t="s">
        <v>11927</v>
      </c>
      <c r="C970" s="8" t="s">
        <v>11928</v>
      </c>
      <c r="D970" s="8" t="s">
        <v>11929</v>
      </c>
      <c r="E970" s="8" t="s">
        <v>11930</v>
      </c>
      <c r="F970" s="12" t="s">
        <v>11931</v>
      </c>
      <c r="G970" s="8" t="s">
        <v>11932</v>
      </c>
      <c r="H970" s="3">
        <v>10</v>
      </c>
      <c r="I970" s="12" t="s">
        <v>11933</v>
      </c>
      <c r="J970" s="13" t="s">
        <v>11934</v>
      </c>
      <c r="K970" s="8" t="s">
        <v>50</v>
      </c>
      <c r="L970" s="8" t="s">
        <v>120</v>
      </c>
      <c r="M970" s="8" t="s">
        <v>222</v>
      </c>
      <c r="N970" s="8" t="s">
        <v>222</v>
      </c>
      <c r="O970" s="8" t="s">
        <v>222</v>
      </c>
      <c r="P970" s="8" t="s">
        <v>222</v>
      </c>
      <c r="Q970" s="8" t="s">
        <v>222</v>
      </c>
      <c r="R970" s="8" t="s">
        <v>222</v>
      </c>
      <c r="S970" s="3">
        <v>960</v>
      </c>
      <c r="T970" s="3">
        <v>2</v>
      </c>
      <c r="V970" s="18"/>
      <c r="W970">
        <f>VLOOKUP(C970,'Copy of Pivot Position'!A:C,3,FALSE)</f>
        <v>8.5</v>
      </c>
      <c r="X970">
        <f>IF(D970="","",COUNTIF($D$1:D969,D970))</f>
        <v>0</v>
      </c>
      <c r="Y970">
        <f>IF(F970="","",COUNTIF($F$1:F970,F970))</f>
        <v>1</v>
      </c>
    </row>
    <row r="971" spans="1:25" ht="13" hidden="1" x14ac:dyDescent="0.15">
      <c r="A971" s="8" t="s">
        <v>1203</v>
      </c>
      <c r="B971" s="8" t="s">
        <v>11943</v>
      </c>
      <c r="C971" s="8" t="s">
        <v>3810</v>
      </c>
      <c r="D971" s="8" t="s">
        <v>11944</v>
      </c>
      <c r="E971" s="8" t="s">
        <v>11945</v>
      </c>
      <c r="F971" s="12" t="s">
        <v>11946</v>
      </c>
      <c r="G971" s="8" t="s">
        <v>70</v>
      </c>
      <c r="H971" s="3">
        <v>331</v>
      </c>
      <c r="I971" s="12" t="s">
        <v>11947</v>
      </c>
      <c r="J971" s="13" t="s">
        <v>11948</v>
      </c>
      <c r="K971" s="8" t="s">
        <v>50</v>
      </c>
      <c r="L971" s="8" t="s">
        <v>51</v>
      </c>
      <c r="M971" s="8" t="s">
        <v>52</v>
      </c>
      <c r="N971" s="8" t="s">
        <v>9365</v>
      </c>
      <c r="O971" s="8" t="s">
        <v>11949</v>
      </c>
      <c r="P971" s="8" t="s">
        <v>11950</v>
      </c>
      <c r="Q971" s="13" t="s">
        <v>9367</v>
      </c>
      <c r="R971" s="8" t="s">
        <v>11951</v>
      </c>
      <c r="S971" s="3">
        <v>989</v>
      </c>
      <c r="T971" s="3">
        <v>2</v>
      </c>
      <c r="V971" s="18"/>
      <c r="W971">
        <f>VLOOKUP(C971,'Copy of Pivot Position'!A:C,3,FALSE)</f>
        <v>8.5</v>
      </c>
      <c r="X971">
        <f>IF(D971="","",COUNTIF($D$1:D970,D971))</f>
        <v>0</v>
      </c>
      <c r="Y971">
        <f>IF(F971="","",COUNTIF($F$1:F971,F971))</f>
        <v>1</v>
      </c>
    </row>
    <row r="972" spans="1:25" ht="16" hidden="1" x14ac:dyDescent="0.2">
      <c r="A972" s="8" t="s">
        <v>1812</v>
      </c>
      <c r="B972" s="8" t="s">
        <v>1813</v>
      </c>
      <c r="C972" s="8" t="s">
        <v>1814</v>
      </c>
      <c r="D972" s="8" t="s">
        <v>1815</v>
      </c>
      <c r="E972" s="8" t="s">
        <v>1816</v>
      </c>
      <c r="F972" s="12" t="s">
        <v>1193</v>
      </c>
      <c r="G972" s="8" t="s">
        <v>70</v>
      </c>
      <c r="H972" s="3">
        <v>23259</v>
      </c>
      <c r="I972" s="12" t="s">
        <v>1819</v>
      </c>
      <c r="J972" s="13" t="s">
        <v>1821</v>
      </c>
      <c r="K972" s="8" t="s">
        <v>50</v>
      </c>
      <c r="L972" s="8" t="s">
        <v>51</v>
      </c>
      <c r="M972" s="8" t="s">
        <v>52</v>
      </c>
      <c r="N972" s="8" t="s">
        <v>1278</v>
      </c>
      <c r="O972" s="8" t="s">
        <v>97</v>
      </c>
      <c r="P972" s="8" t="s">
        <v>1825</v>
      </c>
      <c r="Q972" s="13" t="s">
        <v>1826</v>
      </c>
      <c r="R972" s="8" t="s">
        <v>1827</v>
      </c>
      <c r="S972" s="3">
        <v>1131</v>
      </c>
      <c r="T972" s="3">
        <v>1</v>
      </c>
      <c r="U972" s="14" t="str">
        <f t="shared" ref="U972:U989" ca="1" si="101">IFERROR(__xludf.DUMMYFUNCTION("lower( trim ( (REGEXEXTRACT(D972,""^(?:https?:\/\/)?(?:[^@\n]+@)?(?:www\.)?([^:\/\n]+)""))))"),"amazon.com")</f>
        <v>amazon.com</v>
      </c>
      <c r="V972" s="15" t="str">
        <f t="shared" ref="V972:V989" ca="1" si="102">IF(LEN(TRIM(D972))= 0,"",CONCATENATE("domains = domains.concat(", CHAR(34), U972, CHAR(34), ");"))</f>
        <v>domains = domains.concat("amazon.com");</v>
      </c>
      <c r="W972">
        <f>VLOOKUP(C972,'Copy of Pivot Position'!A:C,3,FALSE)</f>
        <v>8</v>
      </c>
      <c r="X972">
        <f>IF(D972="","",COUNTIF($D$1:D971,D972))</f>
        <v>0</v>
      </c>
      <c r="Y972">
        <f>IF(F972="","",COUNTIF($F$1:F972,F972))</f>
        <v>2</v>
      </c>
    </row>
    <row r="973" spans="1:25" ht="16" hidden="1" x14ac:dyDescent="0.2">
      <c r="A973" s="8" t="s">
        <v>2558</v>
      </c>
      <c r="B973" s="8" t="s">
        <v>2559</v>
      </c>
      <c r="C973" s="8" t="s">
        <v>2560</v>
      </c>
      <c r="D973" s="8" t="s">
        <v>2562</v>
      </c>
      <c r="E973" s="8" t="s">
        <v>2564</v>
      </c>
      <c r="F973" s="12" t="s">
        <v>2347</v>
      </c>
      <c r="G973" s="8" t="s">
        <v>434</v>
      </c>
      <c r="H973" s="3">
        <v>1029</v>
      </c>
      <c r="I973" s="12" t="s">
        <v>2568</v>
      </c>
      <c r="J973" s="13" t="s">
        <v>2570</v>
      </c>
      <c r="K973" s="8" t="s">
        <v>50</v>
      </c>
      <c r="L973" s="8" t="s">
        <v>120</v>
      </c>
      <c r="M973" s="8" t="s">
        <v>52</v>
      </c>
      <c r="N973" s="8" t="s">
        <v>2571</v>
      </c>
      <c r="O973" s="8" t="s">
        <v>54</v>
      </c>
      <c r="P973" s="8" t="s">
        <v>2572</v>
      </c>
      <c r="Q973" s="13" t="s">
        <v>2573</v>
      </c>
      <c r="R973" s="8" t="s">
        <v>2574</v>
      </c>
      <c r="S973" s="3">
        <v>1183</v>
      </c>
      <c r="T973" s="3">
        <v>1</v>
      </c>
      <c r="U973" s="14" t="str">
        <f t="shared" ca="1" si="101"/>
        <v>amazon.com</v>
      </c>
      <c r="V973" s="15" t="str">
        <f t="shared" ca="1" si="102"/>
        <v>domains = domains.concat("amazon.com");</v>
      </c>
      <c r="W973">
        <f>VLOOKUP(C973,'Copy of Pivot Position'!A:C,3,FALSE)</f>
        <v>8</v>
      </c>
      <c r="X973">
        <f>IF(D973="","",COUNTIF($D$1:D972,D973))</f>
        <v>0</v>
      </c>
      <c r="Y973">
        <f>IF(F973="","",COUNTIF($F$1:F973,F973))</f>
        <v>1</v>
      </c>
    </row>
    <row r="974" spans="1:25" ht="16" hidden="1" x14ac:dyDescent="0.2">
      <c r="A974" s="8" t="s">
        <v>995</v>
      </c>
      <c r="B974" s="8" t="s">
        <v>2718</v>
      </c>
      <c r="C974" s="8" t="s">
        <v>2719</v>
      </c>
      <c r="D974" s="8" t="s">
        <v>2720</v>
      </c>
      <c r="E974" s="8" t="s">
        <v>2721</v>
      </c>
      <c r="F974" s="12" t="s">
        <v>2496</v>
      </c>
      <c r="G974" s="8" t="s">
        <v>2723</v>
      </c>
      <c r="H974" s="3">
        <v>80</v>
      </c>
      <c r="I974" s="12" t="s">
        <v>2724</v>
      </c>
      <c r="J974" s="13" t="s">
        <v>2725</v>
      </c>
      <c r="K974" s="8" t="s">
        <v>50</v>
      </c>
      <c r="L974" s="8" t="s">
        <v>51</v>
      </c>
      <c r="M974" s="8" t="s">
        <v>52</v>
      </c>
      <c r="N974" s="8" t="s">
        <v>2726</v>
      </c>
      <c r="O974" s="8" t="s">
        <v>1593</v>
      </c>
      <c r="P974" s="8" t="s">
        <v>2727</v>
      </c>
      <c r="Q974" s="13" t="s">
        <v>2728</v>
      </c>
      <c r="R974" s="8" t="s">
        <v>2729</v>
      </c>
      <c r="S974" s="3">
        <v>1195</v>
      </c>
      <c r="T974" s="3">
        <v>1</v>
      </c>
      <c r="U974" s="14" t="str">
        <f t="shared" ca="1" si="101"/>
        <v>amazon.com</v>
      </c>
      <c r="V974" s="15" t="str">
        <f t="shared" ca="1" si="102"/>
        <v>domains = domains.concat("amazon.com");</v>
      </c>
      <c r="W974">
        <f>VLOOKUP(C974,'Copy of Pivot Position'!A:C,3,FALSE)</f>
        <v>8</v>
      </c>
      <c r="X974">
        <f>IF(D974="","",COUNTIF($D$1:D973,D974))</f>
        <v>0</v>
      </c>
      <c r="Y974">
        <f>IF(F974="","",COUNTIF($F$1:F974,F974))</f>
        <v>1</v>
      </c>
    </row>
    <row r="975" spans="1:25" ht="16" hidden="1" x14ac:dyDescent="0.2">
      <c r="A975" s="8" t="s">
        <v>2844</v>
      </c>
      <c r="B975" s="8" t="s">
        <v>2845</v>
      </c>
      <c r="C975" s="8" t="s">
        <v>2846</v>
      </c>
      <c r="D975" s="8" t="s">
        <v>2847</v>
      </c>
      <c r="E975" s="8" t="s">
        <v>2848</v>
      </c>
      <c r="F975" s="12" t="s">
        <v>2605</v>
      </c>
      <c r="G975" s="8" t="s">
        <v>2788</v>
      </c>
      <c r="H975" s="3">
        <v>25</v>
      </c>
      <c r="I975" s="12" t="s">
        <v>2855</v>
      </c>
      <c r="J975" s="13" t="s">
        <v>2856</v>
      </c>
      <c r="K975" s="8" t="s">
        <v>50</v>
      </c>
      <c r="L975" s="8" t="s">
        <v>120</v>
      </c>
      <c r="M975" s="8" t="s">
        <v>52</v>
      </c>
      <c r="N975" s="8" t="s">
        <v>2859</v>
      </c>
      <c r="O975" s="8" t="s">
        <v>84</v>
      </c>
      <c r="P975" s="8" t="s">
        <v>2860</v>
      </c>
      <c r="Q975" s="13" t="s">
        <v>2861</v>
      </c>
      <c r="R975" s="8" t="s">
        <v>2863</v>
      </c>
      <c r="S975" s="3">
        <v>1204</v>
      </c>
      <c r="T975" s="3">
        <v>1</v>
      </c>
      <c r="U975" s="14" t="str">
        <f t="shared" ca="1" si="101"/>
        <v>amazon.com</v>
      </c>
      <c r="V975" s="15" t="str">
        <f t="shared" ca="1" si="102"/>
        <v>domains = domains.concat("amazon.com");</v>
      </c>
      <c r="W975">
        <f>VLOOKUP(C975,'Copy of Pivot Position'!A:C,3,FALSE)</f>
        <v>8</v>
      </c>
      <c r="X975">
        <f>IF(D975="","",COUNTIF($D$1:D974,D975))</f>
        <v>0</v>
      </c>
      <c r="Y975">
        <f>IF(F975="","",COUNTIF($F$1:F975,F975))</f>
        <v>1</v>
      </c>
    </row>
    <row r="976" spans="1:25" ht="16" hidden="1" x14ac:dyDescent="0.2">
      <c r="A976" s="8" t="s">
        <v>3543</v>
      </c>
      <c r="B976" s="8" t="s">
        <v>3545</v>
      </c>
      <c r="C976" s="8" t="s">
        <v>3547</v>
      </c>
      <c r="D976" s="8" t="s">
        <v>3548</v>
      </c>
      <c r="E976" s="8" t="s">
        <v>3549</v>
      </c>
      <c r="F976" s="12" t="s">
        <v>3273</v>
      </c>
      <c r="G976" s="8" t="s">
        <v>49</v>
      </c>
      <c r="H976" s="3">
        <v>251</v>
      </c>
      <c r="I976" s="12" t="s">
        <v>3553</v>
      </c>
      <c r="J976" s="13" t="s">
        <v>3555</v>
      </c>
      <c r="K976" s="8" t="s">
        <v>50</v>
      </c>
      <c r="L976" s="8" t="s">
        <v>120</v>
      </c>
      <c r="M976" s="8" t="s">
        <v>52</v>
      </c>
      <c r="N976" s="8" t="s">
        <v>3557</v>
      </c>
      <c r="O976" s="8" t="s">
        <v>2447</v>
      </c>
      <c r="P976" s="8" t="s">
        <v>3558</v>
      </c>
      <c r="Q976" s="13" t="s">
        <v>3559</v>
      </c>
      <c r="R976" s="8" t="s">
        <v>3560</v>
      </c>
      <c r="S976" s="3">
        <v>1260</v>
      </c>
      <c r="T976" s="3">
        <v>1</v>
      </c>
      <c r="U976" s="14" t="str">
        <f t="shared" ca="1" si="101"/>
        <v>amazon.com</v>
      </c>
      <c r="V976" s="15" t="str">
        <f t="shared" ca="1" si="102"/>
        <v>domains = domains.concat("amazon.com");</v>
      </c>
      <c r="W976">
        <f>VLOOKUP(C976,'Copy of Pivot Position'!A:C,3,FALSE)</f>
        <v>8</v>
      </c>
      <c r="X976">
        <f>IF(D976="","",COUNTIF($D$1:D975,D976))</f>
        <v>0</v>
      </c>
      <c r="Y976">
        <f>IF(F976="","",COUNTIF($F$1:F976,F976))</f>
        <v>1</v>
      </c>
    </row>
    <row r="977" spans="1:25" ht="16" hidden="1" x14ac:dyDescent="0.2">
      <c r="A977" s="8" t="s">
        <v>3791</v>
      </c>
      <c r="B977" s="8" t="s">
        <v>3792</v>
      </c>
      <c r="C977" s="8" t="s">
        <v>3793</v>
      </c>
      <c r="D977" s="8" t="s">
        <v>3795</v>
      </c>
      <c r="E977" s="8" t="s">
        <v>3801</v>
      </c>
      <c r="F977" s="12" t="s">
        <v>3803</v>
      </c>
      <c r="G977" s="8" t="s">
        <v>434</v>
      </c>
      <c r="H977" s="3">
        <v>1</v>
      </c>
      <c r="I977" s="12" t="s">
        <v>3805</v>
      </c>
      <c r="J977" s="13" t="s">
        <v>3806</v>
      </c>
      <c r="K977" s="8" t="s">
        <v>50</v>
      </c>
      <c r="L977" s="8" t="s">
        <v>120</v>
      </c>
      <c r="M977" s="8" t="s">
        <v>52</v>
      </c>
      <c r="N977" s="8" t="s">
        <v>73</v>
      </c>
      <c r="O977" s="8" t="s">
        <v>54</v>
      </c>
      <c r="P977" s="8" t="s">
        <v>3807</v>
      </c>
      <c r="Q977" s="13" t="s">
        <v>3808</v>
      </c>
      <c r="R977" s="8" t="s">
        <v>222</v>
      </c>
      <c r="S977" s="3">
        <v>1282</v>
      </c>
      <c r="T977" s="3">
        <v>1</v>
      </c>
      <c r="U977" s="14" t="str">
        <f t="shared" ca="1" si="101"/>
        <v>amazon.com</v>
      </c>
      <c r="V977" s="15" t="str">
        <f t="shared" ca="1" si="102"/>
        <v>domains = domains.concat("amazon.com");</v>
      </c>
      <c r="W977">
        <f>VLOOKUP(C977,'Copy of Pivot Position'!A:C,3,FALSE)</f>
        <v>8</v>
      </c>
      <c r="X977">
        <f>IF(D977="","",COUNTIF($D$1:D976,D977))</f>
        <v>0</v>
      </c>
      <c r="Y977">
        <f>IF(F977="","",COUNTIF($F$1:F977,F977))</f>
        <v>1</v>
      </c>
    </row>
    <row r="978" spans="1:25" ht="16" hidden="1" x14ac:dyDescent="0.2">
      <c r="A978" s="8" t="s">
        <v>830</v>
      </c>
      <c r="B978" s="8" t="s">
        <v>1019</v>
      </c>
      <c r="C978" s="8" t="s">
        <v>4021</v>
      </c>
      <c r="D978" s="8" t="s">
        <v>4022</v>
      </c>
      <c r="E978" s="8" t="s">
        <v>4023</v>
      </c>
      <c r="F978" s="12" t="s">
        <v>4024</v>
      </c>
      <c r="G978" s="8" t="s">
        <v>49</v>
      </c>
      <c r="H978" s="3">
        <v>1</v>
      </c>
      <c r="I978" s="12" t="s">
        <v>4026</v>
      </c>
      <c r="J978" s="13" t="s">
        <v>4027</v>
      </c>
      <c r="K978" s="8" t="s">
        <v>50</v>
      </c>
      <c r="L978" s="8" t="s">
        <v>120</v>
      </c>
      <c r="M978" s="8" t="s">
        <v>52</v>
      </c>
      <c r="N978" s="8" t="s">
        <v>4028</v>
      </c>
      <c r="O978" s="8" t="s">
        <v>54</v>
      </c>
      <c r="P978" s="8" t="s">
        <v>4029</v>
      </c>
      <c r="Q978" s="13" t="s">
        <v>4030</v>
      </c>
      <c r="R978" s="8" t="s">
        <v>222</v>
      </c>
      <c r="S978" s="3">
        <v>1301</v>
      </c>
      <c r="T978" s="3">
        <v>1</v>
      </c>
      <c r="U978" s="14" t="str">
        <f t="shared" ca="1" si="101"/>
        <v>amazon.com</v>
      </c>
      <c r="V978" s="15" t="str">
        <f t="shared" ca="1" si="102"/>
        <v>domains = domains.concat("amazon.com");</v>
      </c>
      <c r="W978">
        <f>VLOOKUP(C978,'Copy of Pivot Position'!A:C,3,FALSE)</f>
        <v>8</v>
      </c>
      <c r="X978">
        <f>IF(D978="","",COUNTIF($D$1:D977,D978))</f>
        <v>0</v>
      </c>
      <c r="Y978">
        <f>IF(F978="","",COUNTIF($F$1:F978,F978))</f>
        <v>1</v>
      </c>
    </row>
    <row r="979" spans="1:25" ht="16" hidden="1" x14ac:dyDescent="0.2">
      <c r="A979" s="8" t="s">
        <v>4809</v>
      </c>
      <c r="B979" s="8" t="s">
        <v>4810</v>
      </c>
      <c r="C979" s="8" t="s">
        <v>4811</v>
      </c>
      <c r="D979" s="8" t="s">
        <v>4812</v>
      </c>
      <c r="E979" s="8" t="s">
        <v>4813</v>
      </c>
      <c r="F979" s="12" t="s">
        <v>4528</v>
      </c>
      <c r="G979" s="8" t="s">
        <v>1914</v>
      </c>
      <c r="H979" s="3">
        <v>13533</v>
      </c>
      <c r="I979" s="12" t="s">
        <v>4814</v>
      </c>
      <c r="J979" s="13" t="s">
        <v>4815</v>
      </c>
      <c r="K979" s="8" t="s">
        <v>50</v>
      </c>
      <c r="L979" s="8" t="s">
        <v>120</v>
      </c>
      <c r="M979" s="8" t="s">
        <v>52</v>
      </c>
      <c r="N979" s="8" t="s">
        <v>84</v>
      </c>
      <c r="O979" s="8" t="s">
        <v>85</v>
      </c>
      <c r="P979" s="8" t="s">
        <v>4816</v>
      </c>
      <c r="Q979" s="13" t="s">
        <v>4502</v>
      </c>
      <c r="R979" s="8" t="s">
        <v>4817</v>
      </c>
      <c r="S979" s="3">
        <v>1366</v>
      </c>
      <c r="T979" s="3">
        <v>1</v>
      </c>
      <c r="U979" s="14" t="str">
        <f t="shared" ca="1" si="101"/>
        <v>amazon.com</v>
      </c>
      <c r="V979" s="15" t="str">
        <f t="shared" ca="1" si="102"/>
        <v>domains = domains.concat("amazon.com");</v>
      </c>
      <c r="W979">
        <f>VLOOKUP(C979,'Copy of Pivot Position'!A:C,3,FALSE)</f>
        <v>8</v>
      </c>
      <c r="X979">
        <f>IF(D979="","",COUNTIF($D$1:D978,D979))</f>
        <v>0</v>
      </c>
      <c r="Y979">
        <f>IF(F979="","",COUNTIF($F$1:F979,F979))</f>
        <v>1</v>
      </c>
    </row>
    <row r="980" spans="1:25" ht="16" hidden="1" x14ac:dyDescent="0.2">
      <c r="A980" s="8" t="s">
        <v>5493</v>
      </c>
      <c r="B980" s="8" t="s">
        <v>5494</v>
      </c>
      <c r="C980" s="8" t="s">
        <v>3547</v>
      </c>
      <c r="D980" s="8" t="s">
        <v>5496</v>
      </c>
      <c r="E980" s="8" t="s">
        <v>5497</v>
      </c>
      <c r="F980" s="12" t="s">
        <v>5242</v>
      </c>
      <c r="G980" s="8" t="s">
        <v>49</v>
      </c>
      <c r="H980" s="3">
        <v>242</v>
      </c>
      <c r="I980" s="12" t="s">
        <v>5501</v>
      </c>
      <c r="J980" s="13" t="s">
        <v>5502</v>
      </c>
      <c r="K980" s="8" t="s">
        <v>50</v>
      </c>
      <c r="L980" s="8" t="s">
        <v>120</v>
      </c>
      <c r="M980" s="8" t="s">
        <v>52</v>
      </c>
      <c r="N980" s="8" t="s">
        <v>2508</v>
      </c>
      <c r="O980" s="8" t="s">
        <v>2447</v>
      </c>
      <c r="P980" s="8" t="s">
        <v>5503</v>
      </c>
      <c r="Q980" s="13" t="s">
        <v>2510</v>
      </c>
      <c r="R980" s="8" t="s">
        <v>5504</v>
      </c>
      <c r="S980" s="3">
        <v>1440</v>
      </c>
      <c r="T980" s="3">
        <v>1</v>
      </c>
      <c r="U980" s="14" t="str">
        <f t="shared" ca="1" si="101"/>
        <v>amazon.com</v>
      </c>
      <c r="V980" s="15" t="str">
        <f t="shared" ca="1" si="102"/>
        <v>domains = domains.concat("amazon.com");</v>
      </c>
      <c r="W980">
        <f>VLOOKUP(C980,'Copy of Pivot Position'!A:C,3,FALSE)</f>
        <v>8</v>
      </c>
      <c r="X980">
        <f>IF(D980="","",COUNTIF($D$1:D979,D980))</f>
        <v>0</v>
      </c>
      <c r="Y980">
        <f>IF(F980="","",COUNTIF($F$1:F980,F980))</f>
        <v>1</v>
      </c>
    </row>
    <row r="981" spans="1:25" ht="16" hidden="1" x14ac:dyDescent="0.2">
      <c r="A981" s="8" t="s">
        <v>89</v>
      </c>
      <c r="B981" s="8" t="s">
        <v>8881</v>
      </c>
      <c r="C981" s="8" t="s">
        <v>3547</v>
      </c>
      <c r="D981" s="8" t="s">
        <v>8882</v>
      </c>
      <c r="E981" s="8" t="s">
        <v>8883</v>
      </c>
      <c r="F981" s="12" t="s">
        <v>8306</v>
      </c>
      <c r="G981" s="8" t="s">
        <v>70</v>
      </c>
      <c r="H981" s="3">
        <v>161</v>
      </c>
      <c r="I981" s="12" t="s">
        <v>8885</v>
      </c>
      <c r="J981" s="13" t="s">
        <v>8886</v>
      </c>
      <c r="K981" s="8" t="s">
        <v>50</v>
      </c>
      <c r="L981" s="8" t="s">
        <v>51</v>
      </c>
      <c r="M981" s="8" t="s">
        <v>52</v>
      </c>
      <c r="N981" s="8" t="s">
        <v>2776</v>
      </c>
      <c r="O981" s="8" t="s">
        <v>210</v>
      </c>
      <c r="P981" s="8" t="s">
        <v>8887</v>
      </c>
      <c r="Q981" s="13" t="s">
        <v>8888</v>
      </c>
      <c r="R981" s="8" t="s">
        <v>8889</v>
      </c>
      <c r="S981" s="3">
        <v>2254</v>
      </c>
      <c r="T981" s="3">
        <v>1</v>
      </c>
      <c r="U981" s="14" t="str">
        <f t="shared" ca="1" si="101"/>
        <v>amazon.com</v>
      </c>
      <c r="V981" s="15" t="str">
        <f t="shared" ca="1" si="102"/>
        <v>domains = domains.concat("amazon.com");</v>
      </c>
      <c r="W981">
        <f>VLOOKUP(C981,'Copy of Pivot Position'!A:C,3,FALSE)</f>
        <v>8</v>
      </c>
      <c r="X981">
        <f>IF(D981="","",COUNTIF($D$1:D980,D981))</f>
        <v>0</v>
      </c>
      <c r="Y981">
        <f>IF(F981="","",COUNTIF($F$1:F981,F981))</f>
        <v>1</v>
      </c>
    </row>
    <row r="982" spans="1:25" ht="16" hidden="1" x14ac:dyDescent="0.2">
      <c r="A982" s="8" t="s">
        <v>631</v>
      </c>
      <c r="B982" s="8" t="s">
        <v>8890</v>
      </c>
      <c r="C982" s="8" t="s">
        <v>3547</v>
      </c>
      <c r="D982" s="8" t="s">
        <v>8891</v>
      </c>
      <c r="E982" s="8" t="s">
        <v>8892</v>
      </c>
      <c r="F982" s="12" t="s">
        <v>8307</v>
      </c>
      <c r="G982" s="8" t="s">
        <v>70</v>
      </c>
      <c r="H982" s="3">
        <v>84</v>
      </c>
      <c r="I982" s="12" t="s">
        <v>8893</v>
      </c>
      <c r="J982" s="13" t="s">
        <v>8894</v>
      </c>
      <c r="K982" s="8" t="s">
        <v>50</v>
      </c>
      <c r="L982" s="8" t="s">
        <v>51</v>
      </c>
      <c r="M982" s="8" t="s">
        <v>52</v>
      </c>
      <c r="N982" s="8" t="s">
        <v>8895</v>
      </c>
      <c r="O982" s="8" t="s">
        <v>54</v>
      </c>
      <c r="P982" s="8" t="s">
        <v>8896</v>
      </c>
      <c r="Q982" s="13" t="s">
        <v>8897</v>
      </c>
      <c r="R982" s="8" t="s">
        <v>8898</v>
      </c>
      <c r="S982" s="3">
        <v>2255</v>
      </c>
      <c r="T982" s="3">
        <v>1</v>
      </c>
      <c r="U982" s="14" t="str">
        <f t="shared" ca="1" si="101"/>
        <v>amazon.com</v>
      </c>
      <c r="V982" s="15" t="str">
        <f t="shared" ca="1" si="102"/>
        <v>domains = domains.concat("amazon.com");</v>
      </c>
      <c r="W982">
        <f>VLOOKUP(C982,'Copy of Pivot Position'!A:C,3,FALSE)</f>
        <v>8</v>
      </c>
      <c r="X982">
        <f>IF(D982="","",COUNTIF($D$1:D981,D982))</f>
        <v>0</v>
      </c>
      <c r="Y982">
        <f>IF(F982="","",COUNTIF($F$1:F982,F982))</f>
        <v>1</v>
      </c>
    </row>
    <row r="983" spans="1:25" ht="16" hidden="1" x14ac:dyDescent="0.2">
      <c r="A983" s="8" t="s">
        <v>1258</v>
      </c>
      <c r="B983" s="8" t="s">
        <v>9079</v>
      </c>
      <c r="C983" s="8" t="s">
        <v>9080</v>
      </c>
      <c r="D983" s="8" t="s">
        <v>9081</v>
      </c>
      <c r="E983" s="8" t="s">
        <v>9082</v>
      </c>
      <c r="F983" s="12" t="s">
        <v>8360</v>
      </c>
      <c r="G983" s="8" t="s">
        <v>46</v>
      </c>
      <c r="H983" s="3">
        <v>14951</v>
      </c>
      <c r="I983" s="12" t="s">
        <v>9083</v>
      </c>
      <c r="J983" s="13" t="s">
        <v>9084</v>
      </c>
      <c r="K983" s="8" t="s">
        <v>50</v>
      </c>
      <c r="L983" s="8" t="s">
        <v>120</v>
      </c>
      <c r="M983" s="8" t="s">
        <v>52</v>
      </c>
      <c r="N983" s="8" t="s">
        <v>194</v>
      </c>
      <c r="O983" s="8" t="s">
        <v>54</v>
      </c>
      <c r="P983" s="8" t="s">
        <v>194</v>
      </c>
      <c r="Q983" s="13" t="s">
        <v>7781</v>
      </c>
      <c r="R983" s="8" t="s">
        <v>222</v>
      </c>
      <c r="S983" s="3">
        <v>2281</v>
      </c>
      <c r="T983" s="3">
        <v>1</v>
      </c>
      <c r="U983" s="14" t="str">
        <f t="shared" ca="1" si="101"/>
        <v>amazon.com</v>
      </c>
      <c r="V983" s="15" t="str">
        <f t="shared" ca="1" si="102"/>
        <v>domains = domains.concat("amazon.com");</v>
      </c>
      <c r="W983">
        <f>VLOOKUP(C983,'Copy of Pivot Position'!A:C,3,FALSE)</f>
        <v>8</v>
      </c>
      <c r="X983">
        <f>IF(D983="","",COUNTIF($D$1:D982,D983))</f>
        <v>0</v>
      </c>
      <c r="Y983">
        <f>IF(F983="","",COUNTIF($F$1:F983,F983))</f>
        <v>1</v>
      </c>
    </row>
    <row r="984" spans="1:25" ht="16" hidden="1" x14ac:dyDescent="0.2">
      <c r="A984" s="8" t="s">
        <v>9923</v>
      </c>
      <c r="B984" s="8" t="s">
        <v>9924</v>
      </c>
      <c r="C984" s="8" t="s">
        <v>9925</v>
      </c>
      <c r="D984" s="8" t="s">
        <v>9926</v>
      </c>
      <c r="E984" s="8" t="s">
        <v>9927</v>
      </c>
      <c r="F984" s="12" t="s">
        <v>9928</v>
      </c>
      <c r="G984" s="8" t="s">
        <v>70</v>
      </c>
      <c r="H984" s="3">
        <v>3</v>
      </c>
      <c r="I984" s="12" t="s">
        <v>9930</v>
      </c>
      <c r="J984" s="13" t="s">
        <v>9364</v>
      </c>
      <c r="K984" s="8" t="s">
        <v>50</v>
      </c>
      <c r="L984" s="8" t="s">
        <v>120</v>
      </c>
      <c r="M984" s="8" t="s">
        <v>52</v>
      </c>
      <c r="N984" s="8" t="s">
        <v>9931</v>
      </c>
      <c r="O984" s="8" t="s">
        <v>9932</v>
      </c>
      <c r="P984" s="8" t="s">
        <v>9933</v>
      </c>
      <c r="Q984" s="13" t="s">
        <v>9934</v>
      </c>
      <c r="R984" s="8" t="s">
        <v>9935</v>
      </c>
      <c r="S984" s="3">
        <v>2430</v>
      </c>
      <c r="T984" s="3">
        <v>1</v>
      </c>
      <c r="U984" s="14" t="str">
        <f t="shared" ca="1" si="101"/>
        <v>amazon.com</v>
      </c>
      <c r="V984" s="15" t="str">
        <f t="shared" ca="1" si="102"/>
        <v>domains = domains.concat("amazon.com");</v>
      </c>
      <c r="W984">
        <f>VLOOKUP(C984,'Copy of Pivot Position'!A:C,3,FALSE)</f>
        <v>8</v>
      </c>
      <c r="X984">
        <f>IF(D984="","",COUNTIF($D$1:D983,D984))</f>
        <v>0</v>
      </c>
      <c r="Y984">
        <f>IF(F984="","",COUNTIF($F$1:F984,F984))</f>
        <v>1</v>
      </c>
    </row>
    <row r="985" spans="1:25" ht="16" hidden="1" x14ac:dyDescent="0.2">
      <c r="A985" s="8" t="s">
        <v>9982</v>
      </c>
      <c r="B985" s="8" t="s">
        <v>9983</v>
      </c>
      <c r="C985" s="8" t="s">
        <v>4021</v>
      </c>
      <c r="D985" s="8" t="s">
        <v>9984</v>
      </c>
      <c r="E985" s="8" t="s">
        <v>9985</v>
      </c>
      <c r="F985" s="12" t="s">
        <v>9346</v>
      </c>
      <c r="G985" s="8" t="s">
        <v>49</v>
      </c>
      <c r="H985" s="3">
        <v>1467</v>
      </c>
      <c r="I985" s="12" t="s">
        <v>9986</v>
      </c>
      <c r="J985" s="13" t="s">
        <v>229</v>
      </c>
      <c r="K985" s="8" t="s">
        <v>50</v>
      </c>
      <c r="L985" s="8" t="s">
        <v>120</v>
      </c>
      <c r="M985" s="8" t="s">
        <v>52</v>
      </c>
      <c r="N985" s="8" t="s">
        <v>884</v>
      </c>
      <c r="O985" s="8" t="s">
        <v>746</v>
      </c>
      <c r="P985" s="8" t="s">
        <v>222</v>
      </c>
      <c r="Q985" s="8" t="s">
        <v>222</v>
      </c>
      <c r="R985" s="8" t="s">
        <v>222</v>
      </c>
      <c r="S985" s="3">
        <v>2445</v>
      </c>
      <c r="T985" s="3">
        <v>1</v>
      </c>
      <c r="U985" s="14" t="str">
        <f t="shared" ca="1" si="101"/>
        <v>amazon.com</v>
      </c>
      <c r="V985" s="15" t="str">
        <f t="shared" ca="1" si="102"/>
        <v>domains = domains.concat("amazon.com");</v>
      </c>
      <c r="W985">
        <f>VLOOKUP(C985,'Copy of Pivot Position'!A:C,3,FALSE)</f>
        <v>8</v>
      </c>
      <c r="X985">
        <f>IF(D985="","",COUNTIF($D$1:D984,D985))</f>
        <v>0</v>
      </c>
      <c r="Y985">
        <f>IF(F985="","",COUNTIF($F$1:F985,F985))</f>
        <v>1</v>
      </c>
    </row>
    <row r="986" spans="1:25" ht="16" hidden="1" x14ac:dyDescent="0.2">
      <c r="A986" s="8" t="s">
        <v>10306</v>
      </c>
      <c r="B986" s="8" t="s">
        <v>10307</v>
      </c>
      <c r="C986" s="8" t="s">
        <v>10308</v>
      </c>
      <c r="D986" s="8" t="s">
        <v>10309</v>
      </c>
      <c r="E986" s="8" t="s">
        <v>9571</v>
      </c>
      <c r="F986" s="12" t="s">
        <v>8878</v>
      </c>
      <c r="G986" s="8" t="s">
        <v>70</v>
      </c>
      <c r="H986" s="3">
        <v>14132</v>
      </c>
      <c r="I986" s="12" t="s">
        <v>10310</v>
      </c>
      <c r="J986" s="13" t="s">
        <v>10311</v>
      </c>
      <c r="K986" s="8" t="s">
        <v>50</v>
      </c>
      <c r="L986" s="8" t="s">
        <v>120</v>
      </c>
      <c r="M986" s="8" t="s">
        <v>52</v>
      </c>
      <c r="N986" s="8" t="s">
        <v>5794</v>
      </c>
      <c r="O986" s="8" t="s">
        <v>1799</v>
      </c>
      <c r="P986" s="8" t="s">
        <v>9575</v>
      </c>
      <c r="Q986" s="13" t="s">
        <v>9576</v>
      </c>
      <c r="R986" s="8" t="s">
        <v>9577</v>
      </c>
      <c r="S986" s="3">
        <v>2526</v>
      </c>
      <c r="T986" s="3">
        <v>1</v>
      </c>
      <c r="U986" s="14" t="str">
        <f t="shared" ca="1" si="101"/>
        <v>amazon.com</v>
      </c>
      <c r="V986" s="15" t="str">
        <f t="shared" ca="1" si="102"/>
        <v>domains = domains.concat("amazon.com");</v>
      </c>
      <c r="W986">
        <f>VLOOKUP(C986,'Copy of Pivot Position'!A:C,3,FALSE)</f>
        <v>8</v>
      </c>
      <c r="X986">
        <f>IF(D986="","",COUNTIF($D$1:D985,D986))</f>
        <v>0</v>
      </c>
      <c r="Y986">
        <f>IF(F986="","",COUNTIF($F$1:F986,F986))</f>
        <v>1</v>
      </c>
    </row>
    <row r="987" spans="1:25" ht="16" hidden="1" x14ac:dyDescent="0.2">
      <c r="A987" s="8" t="s">
        <v>3281</v>
      </c>
      <c r="B987" s="8" t="s">
        <v>657</v>
      </c>
      <c r="C987" s="8" t="s">
        <v>3547</v>
      </c>
      <c r="D987" s="8" t="s">
        <v>10560</v>
      </c>
      <c r="E987" s="8" t="s">
        <v>10561</v>
      </c>
      <c r="F987" s="12" t="s">
        <v>10082</v>
      </c>
      <c r="G987" s="8" t="s">
        <v>70</v>
      </c>
      <c r="H987" s="3">
        <v>43</v>
      </c>
      <c r="I987" s="12" t="s">
        <v>10562</v>
      </c>
      <c r="J987" s="13" t="s">
        <v>10563</v>
      </c>
      <c r="K987" s="8" t="s">
        <v>50</v>
      </c>
      <c r="L987" s="8" t="s">
        <v>51</v>
      </c>
      <c r="M987" s="8" t="s">
        <v>52</v>
      </c>
      <c r="N987" s="8" t="s">
        <v>2446</v>
      </c>
      <c r="O987" s="8" t="s">
        <v>2447</v>
      </c>
      <c r="P987" s="8" t="s">
        <v>10564</v>
      </c>
      <c r="Q987" s="13" t="s">
        <v>6028</v>
      </c>
      <c r="R987" s="8" t="s">
        <v>10565</v>
      </c>
      <c r="S987" s="3">
        <v>2601</v>
      </c>
      <c r="T987" s="3">
        <v>1</v>
      </c>
      <c r="U987" s="14" t="str">
        <f t="shared" ca="1" si="101"/>
        <v>amazon.com</v>
      </c>
      <c r="V987" s="15" t="str">
        <f t="shared" ca="1" si="102"/>
        <v>domains = domains.concat("amazon.com");</v>
      </c>
      <c r="W987">
        <f>VLOOKUP(C987,'Copy of Pivot Position'!A:C,3,FALSE)</f>
        <v>8</v>
      </c>
      <c r="X987">
        <f>IF(D987="","",COUNTIF($D$1:D986,D987))</f>
        <v>0</v>
      </c>
      <c r="Y987">
        <f>IF(F987="","",COUNTIF($F$1:F987,F987))</f>
        <v>1</v>
      </c>
    </row>
    <row r="988" spans="1:25" ht="16" hidden="1" x14ac:dyDescent="0.2">
      <c r="A988" s="8" t="s">
        <v>136</v>
      </c>
      <c r="B988" s="8" t="s">
        <v>10645</v>
      </c>
      <c r="C988" s="8" t="s">
        <v>3547</v>
      </c>
      <c r="D988" s="8" t="s">
        <v>10646</v>
      </c>
      <c r="E988" s="8" t="s">
        <v>10647</v>
      </c>
      <c r="F988" s="12" t="s">
        <v>10209</v>
      </c>
      <c r="G988" s="8" t="s">
        <v>2525</v>
      </c>
      <c r="H988" s="3">
        <v>291</v>
      </c>
      <c r="I988" s="12" t="s">
        <v>10648</v>
      </c>
      <c r="J988" s="13" t="s">
        <v>10649</v>
      </c>
      <c r="K988" s="8" t="s">
        <v>50</v>
      </c>
      <c r="L988" s="8" t="s">
        <v>51</v>
      </c>
      <c r="M988" s="8" t="s">
        <v>52</v>
      </c>
      <c r="N988" s="8" t="s">
        <v>5675</v>
      </c>
      <c r="O988" s="8" t="s">
        <v>1983</v>
      </c>
      <c r="P988" s="8" t="s">
        <v>10650</v>
      </c>
      <c r="Q988" s="13" t="s">
        <v>10651</v>
      </c>
      <c r="R988" s="8" t="s">
        <v>10652</v>
      </c>
      <c r="S988" s="3">
        <v>2628</v>
      </c>
      <c r="T988" s="3">
        <v>1</v>
      </c>
      <c r="U988" s="14" t="str">
        <f t="shared" ca="1" si="101"/>
        <v>amazon.com</v>
      </c>
      <c r="V988" s="15" t="str">
        <f t="shared" ca="1" si="102"/>
        <v>domains = domains.concat("amazon.com");</v>
      </c>
      <c r="W988">
        <f>VLOOKUP(C988,'Copy of Pivot Position'!A:C,3,FALSE)</f>
        <v>8</v>
      </c>
      <c r="X988">
        <f>IF(D988="","",COUNTIF($D$1:D987,D988))</f>
        <v>0</v>
      </c>
      <c r="Y988">
        <f>IF(F988="","",COUNTIF($F$1:F988,F988))</f>
        <v>1</v>
      </c>
    </row>
    <row r="989" spans="1:25" ht="16" hidden="1" x14ac:dyDescent="0.2">
      <c r="A989" s="8" t="s">
        <v>859</v>
      </c>
      <c r="B989" s="8" t="s">
        <v>10762</v>
      </c>
      <c r="C989" s="8" t="s">
        <v>10763</v>
      </c>
      <c r="D989" s="8" t="s">
        <v>10764</v>
      </c>
      <c r="E989" s="8" t="s">
        <v>10765</v>
      </c>
      <c r="F989" s="12" t="s">
        <v>10554</v>
      </c>
      <c r="G989" s="8" t="s">
        <v>49</v>
      </c>
      <c r="H989" s="3">
        <v>321</v>
      </c>
      <c r="I989" s="12" t="s">
        <v>10766</v>
      </c>
      <c r="J989" s="13" t="s">
        <v>10767</v>
      </c>
      <c r="K989" s="8" t="s">
        <v>50</v>
      </c>
      <c r="L989" s="8" t="s">
        <v>120</v>
      </c>
      <c r="M989" s="8" t="s">
        <v>52</v>
      </c>
      <c r="N989" s="8" t="s">
        <v>392</v>
      </c>
      <c r="O989" s="8" t="s">
        <v>3277</v>
      </c>
      <c r="P989" s="8" t="s">
        <v>10768</v>
      </c>
      <c r="Q989" s="13" t="s">
        <v>591</v>
      </c>
      <c r="R989" s="8" t="s">
        <v>10769</v>
      </c>
      <c r="S989" s="3">
        <v>102</v>
      </c>
      <c r="T989" s="3">
        <v>2</v>
      </c>
      <c r="U989" s="14" t="str">
        <f t="shared" ca="1" si="101"/>
        <v>amazon.com</v>
      </c>
      <c r="V989" s="15" t="str">
        <f t="shared" ca="1" si="102"/>
        <v>domains = domains.concat("amazon.com");</v>
      </c>
      <c r="W989">
        <f>VLOOKUP(C989,'Copy of Pivot Position'!A:C,3,FALSE)</f>
        <v>8</v>
      </c>
      <c r="X989">
        <f>IF(D989="","",COUNTIF($D$1:D988,D989))</f>
        <v>0</v>
      </c>
      <c r="Y989">
        <f>IF(F989="","",COUNTIF($F$1:F989,F989))</f>
        <v>1</v>
      </c>
    </row>
    <row r="990" spans="1:25" ht="13" hidden="1" x14ac:dyDescent="0.15">
      <c r="A990" s="8" t="s">
        <v>631</v>
      </c>
      <c r="B990" s="8" t="s">
        <v>11024</v>
      </c>
      <c r="C990" s="8" t="s">
        <v>10763</v>
      </c>
      <c r="D990" s="8" t="s">
        <v>11025</v>
      </c>
      <c r="E990" s="8" t="s">
        <v>11026</v>
      </c>
      <c r="F990" s="12" t="s">
        <v>10812</v>
      </c>
      <c r="G990" s="8" t="s">
        <v>49</v>
      </c>
      <c r="H990" s="3">
        <v>520</v>
      </c>
      <c r="I990" s="12" t="s">
        <v>11027</v>
      </c>
      <c r="J990" s="13" t="s">
        <v>11028</v>
      </c>
      <c r="K990" s="8" t="s">
        <v>50</v>
      </c>
      <c r="L990" s="8" t="s">
        <v>120</v>
      </c>
      <c r="M990" s="8" t="s">
        <v>52</v>
      </c>
      <c r="N990" s="8" t="s">
        <v>1543</v>
      </c>
      <c r="O990" s="8" t="s">
        <v>54</v>
      </c>
      <c r="P990" s="8" t="s">
        <v>11029</v>
      </c>
      <c r="Q990" s="13" t="s">
        <v>1546</v>
      </c>
      <c r="R990" s="8" t="s">
        <v>11030</v>
      </c>
      <c r="S990" s="3">
        <v>267</v>
      </c>
      <c r="T990" s="3">
        <v>2</v>
      </c>
      <c r="V990" s="18"/>
      <c r="W990">
        <f>VLOOKUP(C990,'Copy of Pivot Position'!A:C,3,FALSE)</f>
        <v>8</v>
      </c>
      <c r="X990">
        <f>IF(D990="","",COUNTIF($D$1:D989,D990))</f>
        <v>0</v>
      </c>
      <c r="Y990">
        <f>IF(F990="","",COUNTIF($F$1:F990,F990))</f>
        <v>1</v>
      </c>
    </row>
    <row r="991" spans="1:25" ht="13" hidden="1" x14ac:dyDescent="0.15">
      <c r="A991" s="8" t="s">
        <v>737</v>
      </c>
      <c r="B991" s="8" t="s">
        <v>11981</v>
      </c>
      <c r="C991" s="8" t="s">
        <v>3547</v>
      </c>
      <c r="D991" s="8" t="s">
        <v>11982</v>
      </c>
      <c r="E991" s="8" t="s">
        <v>11983</v>
      </c>
      <c r="F991" s="12" t="s">
        <v>11865</v>
      </c>
      <c r="G991" s="8" t="s">
        <v>70</v>
      </c>
      <c r="H991" s="3">
        <v>52</v>
      </c>
      <c r="I991" s="12" t="s">
        <v>11984</v>
      </c>
      <c r="J991" s="13" t="s">
        <v>11985</v>
      </c>
      <c r="K991" s="8" t="s">
        <v>50</v>
      </c>
      <c r="L991" s="8" t="s">
        <v>51</v>
      </c>
      <c r="M991" s="8" t="s">
        <v>222</v>
      </c>
      <c r="N991" s="8" t="s">
        <v>222</v>
      </c>
      <c r="O991" s="8" t="s">
        <v>222</v>
      </c>
      <c r="P991" s="8" t="s">
        <v>222</v>
      </c>
      <c r="Q991" s="8" t="s">
        <v>222</v>
      </c>
      <c r="R991" s="8" t="s">
        <v>222</v>
      </c>
      <c r="S991" s="3">
        <v>671</v>
      </c>
      <c r="T991" s="3">
        <v>2</v>
      </c>
      <c r="V991" s="18"/>
      <c r="W991">
        <f>VLOOKUP(C991,'Copy of Pivot Position'!A:C,3,FALSE)</f>
        <v>8</v>
      </c>
      <c r="X991">
        <f>IF(D991="","",COUNTIF($D$1:D990,D991))</f>
        <v>0</v>
      </c>
      <c r="Y991">
        <f>IF(F991="","",COUNTIF($F$1:F991,F991))</f>
        <v>1</v>
      </c>
    </row>
    <row r="992" spans="1:25" ht="16" hidden="1" x14ac:dyDescent="0.2">
      <c r="A992" s="8" t="s">
        <v>4327</v>
      </c>
      <c r="B992" s="8" t="s">
        <v>2533</v>
      </c>
      <c r="C992" s="8" t="s">
        <v>11986</v>
      </c>
      <c r="D992" s="8" t="s">
        <v>11987</v>
      </c>
      <c r="E992" s="8" t="s">
        <v>7317</v>
      </c>
      <c r="F992" s="12" t="s">
        <v>7318</v>
      </c>
      <c r="G992" s="8" t="s">
        <v>70</v>
      </c>
      <c r="H992" s="3">
        <v>614</v>
      </c>
      <c r="I992" s="12" t="s">
        <v>11988</v>
      </c>
      <c r="J992" s="13" t="s">
        <v>11989</v>
      </c>
      <c r="K992" s="8" t="s">
        <v>50</v>
      </c>
      <c r="L992" s="8" t="s">
        <v>120</v>
      </c>
      <c r="M992" s="8" t="s">
        <v>52</v>
      </c>
      <c r="N992" s="8" t="s">
        <v>7321</v>
      </c>
      <c r="O992" s="8" t="s">
        <v>1983</v>
      </c>
      <c r="P992" s="8" t="s">
        <v>7322</v>
      </c>
      <c r="Q992" s="13" t="s">
        <v>7323</v>
      </c>
      <c r="R992" s="8" t="s">
        <v>7324</v>
      </c>
      <c r="S992" s="3">
        <v>710</v>
      </c>
      <c r="T992" s="3">
        <v>2</v>
      </c>
      <c r="U992" s="14" t="str">
        <f ca="1">IFERROR(__xludf.DUMMYFUNCTION("lower( trim ( (REGEXEXTRACT(D992,""^(?:https?:\/\/)?(?:[^@\n]+@)?(?:www\.)?([^:\/\n]+)""))))"),"parkplacetechnologies.com")</f>
        <v>parkplacetechnologies.com</v>
      </c>
      <c r="V992" s="15" t="str">
        <f ca="1">IF(LEN(TRIM(D992))= 0,"",CONCATENATE("domains = domains.concat(", CHAR(34), U992, CHAR(34), ");"))</f>
        <v>domains = domains.concat("parkplacetechnologies.com");</v>
      </c>
      <c r="W992">
        <f>VLOOKUP(C992,'Copy of Pivot Position'!A:C,3,FALSE)</f>
        <v>8</v>
      </c>
      <c r="X992">
        <f>IF(D992="","",COUNTIF($D$1:D991,D992))</f>
        <v>0</v>
      </c>
      <c r="Y992">
        <f>IF(F992="","",COUNTIF($F$1:F992,F992))</f>
        <v>2</v>
      </c>
    </row>
    <row r="993" spans="1:25" ht="16" hidden="1" x14ac:dyDescent="0.2">
      <c r="A993" s="8" t="s">
        <v>5754</v>
      </c>
      <c r="B993" s="8" t="s">
        <v>11991</v>
      </c>
      <c r="C993" s="8" t="s">
        <v>3547</v>
      </c>
      <c r="D993" s="8" t="s">
        <v>11992</v>
      </c>
      <c r="E993" s="8" t="s">
        <v>11993</v>
      </c>
      <c r="F993" s="12" t="s">
        <v>11961</v>
      </c>
      <c r="G993" s="8" t="s">
        <v>2834</v>
      </c>
      <c r="H993" s="3">
        <v>643</v>
      </c>
      <c r="I993" s="12" t="s">
        <v>11994</v>
      </c>
      <c r="J993" s="13" t="s">
        <v>11995</v>
      </c>
      <c r="K993" s="8" t="s">
        <v>50</v>
      </c>
      <c r="L993" s="8" t="s">
        <v>120</v>
      </c>
      <c r="M993" s="8" t="s">
        <v>52</v>
      </c>
      <c r="N993" s="8" t="s">
        <v>392</v>
      </c>
      <c r="O993" s="8" t="s">
        <v>393</v>
      </c>
      <c r="P993" s="8" t="s">
        <v>11996</v>
      </c>
      <c r="Q993" s="13" t="s">
        <v>591</v>
      </c>
      <c r="R993" s="8" t="s">
        <v>11997</v>
      </c>
      <c r="S993" s="3">
        <v>711</v>
      </c>
      <c r="T993" s="3">
        <v>2</v>
      </c>
      <c r="U993" s="14" t="str">
        <f ca="1">IFERROR(__xludf.DUMMYFUNCTION("lower( trim ( (REGEXEXTRACT(D992,""^(?:https?:\/\/)?(?:[^@\n]+@)?(?:www\.)?([^:\/\n]+)""))))"),"parkplacetechnologies.com")</f>
        <v>parkplacetechnologies.com</v>
      </c>
      <c r="V993" s="15" t="str">
        <f ca="1">IF(LEN(TRIM(D993))= 0,"",CONCATENATE("domains = domains.concat(", CHAR(34), U993, CHAR(34), ");"))</f>
        <v>domains = domains.concat("parkplacetechnologies.com");</v>
      </c>
      <c r="W993">
        <f>VLOOKUP(C993,'Copy of Pivot Position'!A:C,3,FALSE)</f>
        <v>8</v>
      </c>
      <c r="X993">
        <f>IF(D993="","",COUNTIF($D$1:D992,D993))</f>
        <v>0</v>
      </c>
      <c r="Y993">
        <f>IF(F993="","",COUNTIF($F$1:F993,F993))</f>
        <v>1</v>
      </c>
    </row>
    <row r="994" spans="1:25" ht="16" hidden="1" x14ac:dyDescent="0.2">
      <c r="A994" s="8" t="s">
        <v>10937</v>
      </c>
      <c r="B994" s="8" t="s">
        <v>11999</v>
      </c>
      <c r="C994" s="8" t="s">
        <v>11986</v>
      </c>
      <c r="D994" s="8" t="s">
        <v>12000</v>
      </c>
      <c r="E994" s="8" t="s">
        <v>12001</v>
      </c>
      <c r="F994" s="12" t="s">
        <v>11962</v>
      </c>
      <c r="G994" s="8" t="s">
        <v>70</v>
      </c>
      <c r="H994" s="3">
        <v>301</v>
      </c>
      <c r="I994" s="12" t="s">
        <v>12002</v>
      </c>
      <c r="J994" s="13" t="s">
        <v>12003</v>
      </c>
      <c r="K994" s="8" t="s">
        <v>50</v>
      </c>
      <c r="L994" s="8" t="s">
        <v>120</v>
      </c>
      <c r="M994" s="8" t="s">
        <v>52</v>
      </c>
      <c r="N994" s="8" t="s">
        <v>12004</v>
      </c>
      <c r="O994" s="8" t="s">
        <v>1994</v>
      </c>
      <c r="P994" s="8" t="s">
        <v>12005</v>
      </c>
      <c r="Q994" s="13" t="s">
        <v>12006</v>
      </c>
      <c r="R994" s="8" t="s">
        <v>12007</v>
      </c>
      <c r="S994" s="3">
        <v>714</v>
      </c>
      <c r="T994" s="3">
        <v>2</v>
      </c>
      <c r="U994" s="14" t="str">
        <f ca="1">IFERROR(__xludf.DUMMYFUNCTION("lower( trim ( (REGEXEXTRACT(D992,""^(?:https?:\/\/)?(?:[^@\n]+@)?(?:www\.)?([^:\/\n]+)""))))"),"parkplacetechnologies.com")</f>
        <v>parkplacetechnologies.com</v>
      </c>
      <c r="V994" s="15" t="str">
        <f ca="1">IF(LEN(TRIM(D994))= 0,"",CONCATENATE("domains = domains.concat(", CHAR(34), U994, CHAR(34), ");"))</f>
        <v>domains = domains.concat("parkplacetechnologies.com");</v>
      </c>
      <c r="W994">
        <f>VLOOKUP(C994,'Copy of Pivot Position'!A:C,3,FALSE)</f>
        <v>8</v>
      </c>
      <c r="X994">
        <f>IF(D994="","",COUNTIF($D$1:D993,D994))</f>
        <v>0</v>
      </c>
      <c r="Y994">
        <f>IF(F994="","",COUNTIF($F$1:F994,F994))</f>
        <v>1</v>
      </c>
    </row>
    <row r="995" spans="1:25" ht="13" hidden="1" x14ac:dyDescent="0.15">
      <c r="A995" s="8" t="s">
        <v>12008</v>
      </c>
      <c r="B995" s="8" t="s">
        <v>1621</v>
      </c>
      <c r="C995" s="8" t="s">
        <v>3547</v>
      </c>
      <c r="D995" s="8" t="s">
        <v>12009</v>
      </c>
      <c r="E995" s="8" t="s">
        <v>12010</v>
      </c>
      <c r="F995" s="12" t="s">
        <v>11990</v>
      </c>
      <c r="G995" s="8" t="s">
        <v>6188</v>
      </c>
      <c r="H995" s="3">
        <v>501</v>
      </c>
      <c r="I995" s="12" t="s">
        <v>12011</v>
      </c>
      <c r="J995" s="13" t="s">
        <v>12012</v>
      </c>
      <c r="K995" s="8" t="s">
        <v>50</v>
      </c>
      <c r="L995" s="8" t="s">
        <v>120</v>
      </c>
      <c r="M995" s="8" t="s">
        <v>483</v>
      </c>
      <c r="N995" s="8" t="s">
        <v>5071</v>
      </c>
      <c r="O995" s="8" t="s">
        <v>653</v>
      </c>
      <c r="P995" s="8" t="s">
        <v>12013</v>
      </c>
      <c r="Q995" s="8" t="s">
        <v>12014</v>
      </c>
      <c r="R995" s="8" t="s">
        <v>12015</v>
      </c>
      <c r="S995" s="3">
        <v>749</v>
      </c>
      <c r="T995" s="3">
        <v>2</v>
      </c>
      <c r="V995" s="18"/>
      <c r="W995">
        <f>VLOOKUP(C995,'Copy of Pivot Position'!A:C,3,FALSE)</f>
        <v>8</v>
      </c>
      <c r="X995">
        <f>IF(D995="","",COUNTIF($D$1:D994,D995))</f>
        <v>0</v>
      </c>
      <c r="Y995">
        <f>IF(F995="","",COUNTIF($F$1:F995,F995))</f>
        <v>1</v>
      </c>
    </row>
    <row r="996" spans="1:25" ht="16" hidden="1" x14ac:dyDescent="0.2">
      <c r="A996" s="8" t="s">
        <v>89</v>
      </c>
      <c r="B996" s="8" t="s">
        <v>1314</v>
      </c>
      <c r="C996" s="8" t="s">
        <v>3547</v>
      </c>
      <c r="D996" s="8" t="s">
        <v>12017</v>
      </c>
      <c r="E996" s="8" t="s">
        <v>12018</v>
      </c>
      <c r="F996" s="12" t="s">
        <v>12019</v>
      </c>
      <c r="G996" s="8" t="s">
        <v>70</v>
      </c>
      <c r="H996" s="3">
        <v>107</v>
      </c>
      <c r="I996" s="12" t="s">
        <v>12020</v>
      </c>
      <c r="J996" s="13" t="s">
        <v>12021</v>
      </c>
      <c r="K996" s="8" t="s">
        <v>50</v>
      </c>
      <c r="L996" s="8" t="s">
        <v>120</v>
      </c>
      <c r="M996" s="8" t="s">
        <v>52</v>
      </c>
      <c r="N996" s="8" t="s">
        <v>2508</v>
      </c>
      <c r="O996" s="8" t="s">
        <v>2447</v>
      </c>
      <c r="P996" s="8" t="s">
        <v>12022</v>
      </c>
      <c r="Q996" s="13" t="s">
        <v>12023</v>
      </c>
      <c r="R996" s="8" t="s">
        <v>12024</v>
      </c>
      <c r="S996" s="3">
        <v>785</v>
      </c>
      <c r="T996" s="3">
        <v>2</v>
      </c>
      <c r="U996" s="14" t="str">
        <f ca="1">IFERROR(__xludf.DUMMYFUNCTION("lower( trim ( (REGEXEXTRACT(D996,""^(?:https?:\/\/)?(?:[^@\n]+@)?(?:www\.)?([^:\/\n]+)""))))"),"mcsoftampa.com")</f>
        <v>mcsoftampa.com</v>
      </c>
      <c r="V996" s="15" t="str">
        <f ca="1">IF(LEN(TRIM(D996))= 0,"",CONCATENATE("domains = domains.concat(", CHAR(34), U996, CHAR(34), ");"))</f>
        <v>domains = domains.concat("mcsoftampa.com");</v>
      </c>
      <c r="W996">
        <f>VLOOKUP(C996,'Copy of Pivot Position'!A:C,3,FALSE)</f>
        <v>8</v>
      </c>
      <c r="X996">
        <f>IF(D996="","",COUNTIF($D$1:D995,D996))</f>
        <v>0</v>
      </c>
      <c r="Y996">
        <f>IF(F996="","",COUNTIF($F$1:F996,F996))</f>
        <v>1</v>
      </c>
    </row>
    <row r="997" spans="1:25" ht="16" hidden="1" x14ac:dyDescent="0.2">
      <c r="A997" s="8" t="s">
        <v>6939</v>
      </c>
      <c r="B997" s="8" t="s">
        <v>12025</v>
      </c>
      <c r="C997" s="8" t="s">
        <v>12026</v>
      </c>
      <c r="D997" s="8" t="s">
        <v>12027</v>
      </c>
      <c r="E997" s="8" t="s">
        <v>12028</v>
      </c>
      <c r="F997" s="12" t="s">
        <v>12029</v>
      </c>
      <c r="G997" s="8" t="s">
        <v>70</v>
      </c>
      <c r="H997" s="3">
        <v>465</v>
      </c>
      <c r="I997" s="12" t="s">
        <v>12030</v>
      </c>
      <c r="J997" s="13" t="s">
        <v>12031</v>
      </c>
      <c r="K997" s="8" t="s">
        <v>50</v>
      </c>
      <c r="L997" s="8" t="s">
        <v>120</v>
      </c>
      <c r="M997" s="8" t="s">
        <v>52</v>
      </c>
      <c r="N997" s="8" t="s">
        <v>2900</v>
      </c>
      <c r="O997" s="8" t="s">
        <v>781</v>
      </c>
      <c r="P997" s="8" t="s">
        <v>12032</v>
      </c>
      <c r="Q997" s="13" t="s">
        <v>2902</v>
      </c>
      <c r="R997" s="8" t="s">
        <v>12033</v>
      </c>
      <c r="S997" s="3">
        <v>787</v>
      </c>
      <c r="T997" s="3">
        <v>2</v>
      </c>
      <c r="U997" s="14" t="str">
        <f ca="1">IFERROR(__xludf.DUMMYFUNCTION("lower( trim ( (REGEXEXTRACT(D996,""^(?:https?:\/\/)?(?:[^@\n]+@)?(?:www\.)?([^:\/\n]+)""))))"),"mcsoftampa.com")</f>
        <v>mcsoftampa.com</v>
      </c>
      <c r="V997" s="15" t="str">
        <f ca="1">IF(LEN(TRIM(D997))= 0,"",CONCATENATE("domains = domains.concat(", CHAR(34), U997, CHAR(34), ");"))</f>
        <v>domains = domains.concat("mcsoftampa.com");</v>
      </c>
      <c r="W997">
        <f>VLOOKUP(C997,'Copy of Pivot Position'!A:C,3,FALSE)</f>
        <v>8</v>
      </c>
      <c r="X997">
        <f>IF(D997="","",COUNTIF($D$1:D996,D997))</f>
        <v>0</v>
      </c>
      <c r="Y997">
        <f>IF(F997="","",COUNTIF($F$1:F997,F997))</f>
        <v>1</v>
      </c>
    </row>
    <row r="998" spans="1:25" ht="16" hidden="1" x14ac:dyDescent="0.2">
      <c r="A998" s="8" t="s">
        <v>7030</v>
      </c>
      <c r="B998" s="8" t="s">
        <v>12034</v>
      </c>
      <c r="C998" s="8" t="s">
        <v>12035</v>
      </c>
      <c r="D998" s="8" t="s">
        <v>12036</v>
      </c>
      <c r="E998" s="8" t="s">
        <v>12037</v>
      </c>
      <c r="F998" s="12" t="s">
        <v>12038</v>
      </c>
      <c r="G998" s="8" t="s">
        <v>70</v>
      </c>
      <c r="H998" s="3">
        <v>104</v>
      </c>
      <c r="I998" s="12" t="s">
        <v>12039</v>
      </c>
      <c r="J998" s="13" t="s">
        <v>12040</v>
      </c>
      <c r="K998" s="8" t="s">
        <v>50</v>
      </c>
      <c r="L998" s="8" t="s">
        <v>120</v>
      </c>
      <c r="M998" s="8" t="s">
        <v>52</v>
      </c>
      <c r="N998" s="8" t="s">
        <v>12041</v>
      </c>
      <c r="O998" s="8" t="s">
        <v>97</v>
      </c>
      <c r="P998" s="8" t="s">
        <v>12042</v>
      </c>
      <c r="Q998" s="13" t="s">
        <v>12043</v>
      </c>
      <c r="R998" s="8" t="s">
        <v>12044</v>
      </c>
      <c r="S998" s="3">
        <v>808</v>
      </c>
      <c r="T998" s="3">
        <v>2</v>
      </c>
      <c r="U998" s="14" t="str">
        <f ca="1">IFERROR(__xludf.DUMMYFUNCTION("lower( trim ( (REGEXEXTRACT(D996,""^(?:https?:\/\/)?(?:[^@\n]+@)?(?:www\.)?([^:\/\n]+)""))))"),"mcsoftampa.com")</f>
        <v>mcsoftampa.com</v>
      </c>
      <c r="V998" s="15" t="str">
        <f ca="1">IF(LEN(TRIM(D998))= 0,"",CONCATENATE("domains = domains.concat(", CHAR(34), U998, CHAR(34), ");"))</f>
        <v>domains = domains.concat("mcsoftampa.com");</v>
      </c>
      <c r="W998">
        <f>VLOOKUP(C998,'Copy of Pivot Position'!A:C,3,FALSE)</f>
        <v>8</v>
      </c>
      <c r="X998">
        <f>IF(D998="","",COUNTIF($D$1:D997,D998))</f>
        <v>0</v>
      </c>
      <c r="Y998">
        <f>IF(F998="","",COUNTIF($F$1:F998,F998))</f>
        <v>1</v>
      </c>
    </row>
    <row r="999" spans="1:25" ht="13" hidden="1" x14ac:dyDescent="0.15">
      <c r="A999" s="8" t="s">
        <v>12045</v>
      </c>
      <c r="B999" s="8" t="s">
        <v>12046</v>
      </c>
      <c r="C999" s="8" t="s">
        <v>10763</v>
      </c>
      <c r="D999" s="8" t="s">
        <v>12047</v>
      </c>
      <c r="E999" s="8" t="s">
        <v>12048</v>
      </c>
      <c r="F999" s="12" t="s">
        <v>12049</v>
      </c>
      <c r="G999" s="8" t="s">
        <v>49</v>
      </c>
      <c r="H999" s="3">
        <v>219</v>
      </c>
      <c r="I999" s="12" t="s">
        <v>12050</v>
      </c>
      <c r="J999" s="13" t="s">
        <v>12051</v>
      </c>
      <c r="K999" s="8" t="s">
        <v>50</v>
      </c>
      <c r="L999" s="8" t="s">
        <v>120</v>
      </c>
      <c r="M999" s="8" t="s">
        <v>52</v>
      </c>
      <c r="N999" s="8" t="s">
        <v>12052</v>
      </c>
      <c r="O999" s="8" t="s">
        <v>12053</v>
      </c>
      <c r="P999" s="8" t="s">
        <v>12054</v>
      </c>
      <c r="Q999" s="13" t="s">
        <v>12055</v>
      </c>
      <c r="R999" s="8" t="s">
        <v>12056</v>
      </c>
      <c r="S999" s="3">
        <v>911</v>
      </c>
      <c r="T999" s="3">
        <v>2</v>
      </c>
      <c r="V999" s="18"/>
      <c r="W999">
        <f>VLOOKUP(C999,'Copy of Pivot Position'!A:C,3,FALSE)</f>
        <v>8</v>
      </c>
      <c r="X999">
        <f>IF(D999="","",COUNTIF($D$1:D998,D999))</f>
        <v>0</v>
      </c>
      <c r="Y999">
        <f>IF(F999="","",COUNTIF($F$1:F999,F999))</f>
        <v>1</v>
      </c>
    </row>
    <row r="1000" spans="1:25" ht="13" hidden="1" x14ac:dyDescent="0.15">
      <c r="A1000" s="8" t="s">
        <v>12057</v>
      </c>
      <c r="B1000" s="8" t="s">
        <v>12058</v>
      </c>
      <c r="C1000" s="8" t="s">
        <v>12059</v>
      </c>
      <c r="D1000" s="8" t="s">
        <v>12060</v>
      </c>
      <c r="E1000" s="8" t="s">
        <v>12061</v>
      </c>
      <c r="F1000" s="12" t="s">
        <v>12062</v>
      </c>
      <c r="G1000" s="8" t="s">
        <v>2422</v>
      </c>
      <c r="H1000" s="3">
        <v>3</v>
      </c>
      <c r="I1000" s="12" t="s">
        <v>12063</v>
      </c>
      <c r="J1000" s="13" t="s">
        <v>12064</v>
      </c>
      <c r="K1000" s="8" t="s">
        <v>50</v>
      </c>
      <c r="L1000" s="8" t="s">
        <v>120</v>
      </c>
      <c r="M1000" s="8" t="s">
        <v>222</v>
      </c>
      <c r="N1000" s="8" t="s">
        <v>222</v>
      </c>
      <c r="O1000" s="8" t="s">
        <v>222</v>
      </c>
      <c r="P1000" s="8" t="s">
        <v>222</v>
      </c>
      <c r="Q1000" s="8" t="s">
        <v>222</v>
      </c>
      <c r="R1000" s="8" t="s">
        <v>222</v>
      </c>
      <c r="S1000" s="3">
        <v>927</v>
      </c>
      <c r="T1000" s="3">
        <v>2</v>
      </c>
      <c r="V1000" s="18"/>
      <c r="W1000">
        <f>VLOOKUP(C1000,'Copy of Pivot Position'!A:C,3,FALSE)</f>
        <v>8</v>
      </c>
      <c r="X1000">
        <f>IF(D1000="","",COUNTIF($D$1:D999,D1000))</f>
        <v>0</v>
      </c>
      <c r="Y1000">
        <f>IF(F1000="","",COUNTIF($F$1:F1000,F1000))</f>
        <v>1</v>
      </c>
    </row>
    <row r="1001" spans="1:25" ht="16" hidden="1" x14ac:dyDescent="0.2">
      <c r="A1001" s="8" t="s">
        <v>125</v>
      </c>
      <c r="B1001" s="8" t="s">
        <v>126</v>
      </c>
      <c r="C1001" s="8" t="s">
        <v>127</v>
      </c>
      <c r="D1001" s="8" t="s">
        <v>128</v>
      </c>
      <c r="E1001" s="8" t="s">
        <v>129</v>
      </c>
      <c r="F1001" s="12" t="s">
        <v>130</v>
      </c>
      <c r="G1001" s="8" t="s">
        <v>70</v>
      </c>
      <c r="H1001" s="3">
        <v>1823</v>
      </c>
      <c r="I1001" s="12" t="s">
        <v>131</v>
      </c>
      <c r="J1001" s="13" t="s">
        <v>132</v>
      </c>
      <c r="K1001" s="8" t="s">
        <v>50</v>
      </c>
      <c r="L1001" s="8" t="s">
        <v>120</v>
      </c>
      <c r="M1001" s="8" t="s">
        <v>52</v>
      </c>
      <c r="N1001" s="8" t="s">
        <v>84</v>
      </c>
      <c r="O1001" s="8" t="s">
        <v>85</v>
      </c>
      <c r="P1001" s="8" t="s">
        <v>133</v>
      </c>
      <c r="Q1001" s="13" t="s">
        <v>134</v>
      </c>
      <c r="R1001" s="8" t="s">
        <v>135</v>
      </c>
      <c r="S1001" s="3">
        <v>1014</v>
      </c>
      <c r="T1001" s="3">
        <v>1</v>
      </c>
      <c r="U1001" s="14" t="str">
        <f t="shared" ref="U1001:U1066" ca="1" si="103">IFERROR(__xludf.DUMMYFUNCTION("lower( trim ( (REGEXEXTRACT(D1001,""^(?:https?:\/\/)?(?:[^@\n]+@)?(?:www\.)?([^:\/\n]+)""))))"),"ipsoft.com")</f>
        <v>ipsoft.com</v>
      </c>
      <c r="V1001" s="15" t="str">
        <f t="shared" ref="V1001:V1066" ca="1" si="104">IF(LEN(TRIM(D1001))= 0,"",CONCATENATE("domains = domains.concat(", CHAR(34), U1001, CHAR(34), ");"))</f>
        <v>domains = domains.concat("ipsoft.com");</v>
      </c>
      <c r="W1001">
        <f>VLOOKUP(C1001,'Copy of Pivot Position'!A:C,3,FALSE)</f>
        <v>7</v>
      </c>
      <c r="X1001">
        <f>IF(D1001="","",COUNTIF($D$1:D1000,D1001))</f>
        <v>0</v>
      </c>
      <c r="Y1001">
        <f>IF(F1001="","",COUNTIF($F$1:F1001,F1001))</f>
        <v>1</v>
      </c>
    </row>
    <row r="1002" spans="1:25" ht="16" hidden="1" x14ac:dyDescent="0.2">
      <c r="A1002" s="8" t="s">
        <v>89</v>
      </c>
      <c r="B1002" s="8" t="s">
        <v>333</v>
      </c>
      <c r="C1002" s="8" t="s">
        <v>334</v>
      </c>
      <c r="D1002" s="8" t="s">
        <v>335</v>
      </c>
      <c r="E1002" s="8" t="s">
        <v>336</v>
      </c>
      <c r="F1002" s="12" t="s">
        <v>337</v>
      </c>
      <c r="G1002" s="8" t="s">
        <v>70</v>
      </c>
      <c r="H1002" s="3">
        <v>12001</v>
      </c>
      <c r="I1002" s="12" t="s">
        <v>339</v>
      </c>
      <c r="J1002" s="13" t="s">
        <v>341</v>
      </c>
      <c r="K1002" s="8" t="s">
        <v>50</v>
      </c>
      <c r="L1002" s="8" t="s">
        <v>120</v>
      </c>
      <c r="M1002" s="8" t="s">
        <v>222</v>
      </c>
      <c r="N1002" s="8" t="s">
        <v>222</v>
      </c>
      <c r="O1002" s="8" t="s">
        <v>222</v>
      </c>
      <c r="P1002" s="8" t="s">
        <v>222</v>
      </c>
      <c r="Q1002" s="8" t="s">
        <v>222</v>
      </c>
      <c r="R1002" s="8" t="s">
        <v>222</v>
      </c>
      <c r="S1002" s="3">
        <v>1028</v>
      </c>
      <c r="T1002" s="3">
        <v>1</v>
      </c>
      <c r="U1002" s="14" t="str">
        <f t="shared" ca="1" si="103"/>
        <v>ipsoft.com</v>
      </c>
      <c r="V1002" s="15" t="str">
        <f t="shared" ca="1" si="104"/>
        <v>domains = domains.concat("ipsoft.com");</v>
      </c>
      <c r="W1002">
        <f>VLOOKUP(C1002,'Copy of Pivot Position'!A:C,3,FALSE)</f>
        <v>7</v>
      </c>
      <c r="X1002">
        <f>IF(D1002="","",COUNTIF($D$1:D1001,D1002))</f>
        <v>0</v>
      </c>
      <c r="Y1002">
        <f>IF(F1002="","",COUNTIF($F$1:F1002,F1002))</f>
        <v>1</v>
      </c>
    </row>
    <row r="1003" spans="1:25" ht="16" hidden="1" x14ac:dyDescent="0.2">
      <c r="A1003" s="8" t="s">
        <v>428</v>
      </c>
      <c r="B1003" s="8" t="s">
        <v>429</v>
      </c>
      <c r="C1003" s="8" t="s">
        <v>430</v>
      </c>
      <c r="D1003" s="8" t="s">
        <v>431</v>
      </c>
      <c r="E1003" s="8" t="s">
        <v>432</v>
      </c>
      <c r="F1003" s="12" t="s">
        <v>433</v>
      </c>
      <c r="G1003" s="8" t="s">
        <v>434</v>
      </c>
      <c r="H1003" s="3">
        <v>81</v>
      </c>
      <c r="I1003" s="12" t="s">
        <v>435</v>
      </c>
      <c r="J1003" s="13" t="s">
        <v>436</v>
      </c>
      <c r="K1003" s="8" t="s">
        <v>50</v>
      </c>
      <c r="L1003" s="8" t="s">
        <v>120</v>
      </c>
      <c r="M1003" s="8" t="s">
        <v>52</v>
      </c>
      <c r="N1003" s="8" t="s">
        <v>60</v>
      </c>
      <c r="O1003" s="8" t="s">
        <v>54</v>
      </c>
      <c r="P1003" s="8" t="s">
        <v>437</v>
      </c>
      <c r="Q1003" s="13" t="s">
        <v>63</v>
      </c>
      <c r="R1003" s="8" t="s">
        <v>222</v>
      </c>
      <c r="S1003" s="3">
        <v>1034</v>
      </c>
      <c r="T1003" s="3">
        <v>1</v>
      </c>
      <c r="U1003" s="14" t="str">
        <f t="shared" ca="1" si="103"/>
        <v>ipsoft.com</v>
      </c>
      <c r="V1003" s="15" t="str">
        <f t="shared" ca="1" si="104"/>
        <v>domains = domains.concat("ipsoft.com");</v>
      </c>
      <c r="W1003">
        <f>VLOOKUP(C1003,'Copy of Pivot Position'!A:C,3,FALSE)</f>
        <v>7</v>
      </c>
      <c r="X1003">
        <f>IF(D1003="","",COUNTIF($D$1:D1002,D1003))</f>
        <v>0</v>
      </c>
      <c r="Y1003">
        <f>IF(F1003="","",COUNTIF($F$1:F1003,F1003))</f>
        <v>1</v>
      </c>
    </row>
    <row r="1004" spans="1:25" ht="16" hidden="1" x14ac:dyDescent="0.2">
      <c r="A1004" s="8" t="s">
        <v>557</v>
      </c>
      <c r="B1004" s="8" t="s">
        <v>558</v>
      </c>
      <c r="C1004" s="8" t="s">
        <v>559</v>
      </c>
      <c r="D1004" s="8" t="s">
        <v>560</v>
      </c>
      <c r="E1004" s="8" t="s">
        <v>561</v>
      </c>
      <c r="F1004" s="12" t="s">
        <v>562</v>
      </c>
      <c r="G1004" s="8" t="s">
        <v>295</v>
      </c>
      <c r="H1004" s="3">
        <v>72</v>
      </c>
      <c r="I1004" s="12" t="s">
        <v>565</v>
      </c>
      <c r="J1004" s="13" t="s">
        <v>567</v>
      </c>
      <c r="K1004" s="8" t="s">
        <v>50</v>
      </c>
      <c r="L1004" s="8" t="s">
        <v>120</v>
      </c>
      <c r="M1004" s="8" t="s">
        <v>222</v>
      </c>
      <c r="N1004" s="8" t="s">
        <v>222</v>
      </c>
      <c r="O1004" s="8" t="s">
        <v>222</v>
      </c>
      <c r="P1004" s="8" t="s">
        <v>222</v>
      </c>
      <c r="Q1004" s="8" t="s">
        <v>222</v>
      </c>
      <c r="R1004" s="8" t="s">
        <v>222</v>
      </c>
      <c r="S1004" s="3">
        <v>1044</v>
      </c>
      <c r="T1004" s="3">
        <v>1</v>
      </c>
      <c r="U1004" s="14" t="str">
        <f t="shared" ca="1" si="103"/>
        <v>ipsoft.com</v>
      </c>
      <c r="V1004" s="15" t="str">
        <f t="shared" ca="1" si="104"/>
        <v>domains = domains.concat("ipsoft.com");</v>
      </c>
      <c r="W1004">
        <f>VLOOKUP(C1004,'Copy of Pivot Position'!A:C,3,FALSE)</f>
        <v>7</v>
      </c>
      <c r="X1004">
        <f>IF(D1004="","",COUNTIF($D$1:D1003,D1004))</f>
        <v>0</v>
      </c>
      <c r="Y1004">
        <f>IF(F1004="","",COUNTIF($F$1:F1004,F1004))</f>
        <v>1</v>
      </c>
    </row>
    <row r="1005" spans="1:25" ht="16" hidden="1" x14ac:dyDescent="0.2">
      <c r="A1005" s="8" t="s">
        <v>656</v>
      </c>
      <c r="B1005" s="8" t="s">
        <v>657</v>
      </c>
      <c r="C1005" s="8" t="s">
        <v>658</v>
      </c>
      <c r="D1005" s="8" t="s">
        <v>659</v>
      </c>
      <c r="E1005" s="8" t="s">
        <v>660</v>
      </c>
      <c r="F1005" s="12" t="s">
        <v>661</v>
      </c>
      <c r="G1005" s="8" t="s">
        <v>49</v>
      </c>
      <c r="H1005" s="3">
        <v>340</v>
      </c>
      <c r="I1005" s="12" t="s">
        <v>662</v>
      </c>
      <c r="J1005" s="13" t="s">
        <v>663</v>
      </c>
      <c r="K1005" s="8" t="s">
        <v>50</v>
      </c>
      <c r="L1005" s="8" t="s">
        <v>120</v>
      </c>
      <c r="M1005" s="8" t="s">
        <v>52</v>
      </c>
      <c r="N1005" s="8" t="s">
        <v>536</v>
      </c>
      <c r="O1005" s="8" t="s">
        <v>195</v>
      </c>
      <c r="P1005" s="8" t="s">
        <v>664</v>
      </c>
      <c r="Q1005" s="13" t="s">
        <v>540</v>
      </c>
      <c r="R1005" s="8" t="s">
        <v>665</v>
      </c>
      <c r="S1005" s="3">
        <v>1052</v>
      </c>
      <c r="T1005" s="3">
        <v>1</v>
      </c>
      <c r="U1005" s="14" t="str">
        <f t="shared" ca="1" si="103"/>
        <v>ipsoft.com</v>
      </c>
      <c r="V1005" s="15" t="str">
        <f t="shared" ca="1" si="104"/>
        <v>domains = domains.concat("ipsoft.com");</v>
      </c>
      <c r="W1005">
        <f>VLOOKUP(C1005,'Copy of Pivot Position'!A:C,3,FALSE)</f>
        <v>7</v>
      </c>
      <c r="X1005">
        <f>IF(D1005="","",COUNTIF($D$1:D1004,D1005))</f>
        <v>0</v>
      </c>
      <c r="Y1005">
        <f>IF(F1005="","",COUNTIF($F$1:F1005,F1005))</f>
        <v>2</v>
      </c>
    </row>
    <row r="1006" spans="1:25" ht="16" hidden="1" x14ac:dyDescent="0.2">
      <c r="A1006" s="8" t="s">
        <v>1019</v>
      </c>
      <c r="B1006" s="8" t="s">
        <v>1021</v>
      </c>
      <c r="C1006" s="8" t="s">
        <v>1023</v>
      </c>
      <c r="D1006" s="8" t="s">
        <v>1025</v>
      </c>
      <c r="E1006" s="8" t="s">
        <v>1026</v>
      </c>
      <c r="F1006" s="12" t="s">
        <v>972</v>
      </c>
      <c r="G1006" s="8" t="s">
        <v>46</v>
      </c>
      <c r="H1006" s="3">
        <v>1484</v>
      </c>
      <c r="I1006" s="12" t="s">
        <v>1031</v>
      </c>
      <c r="J1006" s="13" t="s">
        <v>1034</v>
      </c>
      <c r="K1006" s="8" t="s">
        <v>50</v>
      </c>
      <c r="L1006" s="8" t="s">
        <v>120</v>
      </c>
      <c r="M1006" s="8" t="s">
        <v>52</v>
      </c>
      <c r="N1006" s="8" t="s">
        <v>536</v>
      </c>
      <c r="O1006" s="8" t="s">
        <v>195</v>
      </c>
      <c r="P1006" s="8" t="s">
        <v>1035</v>
      </c>
      <c r="Q1006" s="13" t="s">
        <v>540</v>
      </c>
      <c r="R1006" s="8" t="s">
        <v>1036</v>
      </c>
      <c r="S1006" s="3">
        <v>1075</v>
      </c>
      <c r="T1006" s="3">
        <v>1</v>
      </c>
      <c r="U1006" s="14" t="str">
        <f t="shared" ca="1" si="103"/>
        <v>ipsoft.com</v>
      </c>
      <c r="V1006" s="15" t="str">
        <f t="shared" ca="1" si="104"/>
        <v>domains = domains.concat("ipsoft.com");</v>
      </c>
      <c r="W1006">
        <f>VLOOKUP(C1006,'Copy of Pivot Position'!A:C,3,FALSE)</f>
        <v>7</v>
      </c>
      <c r="X1006">
        <f>IF(D1006="","",COUNTIF($D$1:D1005,D1006))</f>
        <v>0</v>
      </c>
      <c r="Y1006">
        <f>IF(F1006="","",COUNTIF($F$1:F1006,F1006))</f>
        <v>1</v>
      </c>
    </row>
    <row r="1007" spans="1:25" ht="16" hidden="1" x14ac:dyDescent="0.2">
      <c r="A1007" s="8" t="s">
        <v>1252</v>
      </c>
      <c r="B1007" s="8" t="s">
        <v>1253</v>
      </c>
      <c r="C1007" s="8" t="s">
        <v>1254</v>
      </c>
      <c r="D1007" s="8" t="s">
        <v>1255</v>
      </c>
      <c r="E1007" s="8" t="s">
        <v>1256</v>
      </c>
      <c r="F1007" s="12" t="s">
        <v>1179</v>
      </c>
      <c r="G1007" s="8" t="s">
        <v>70</v>
      </c>
      <c r="H1007" s="3">
        <v>355242</v>
      </c>
      <c r="I1007" s="12" t="s">
        <v>1260</v>
      </c>
      <c r="J1007" s="13" t="s">
        <v>1262</v>
      </c>
      <c r="K1007" s="8" t="s">
        <v>50</v>
      </c>
      <c r="L1007" s="8" t="s">
        <v>120</v>
      </c>
      <c r="M1007" s="8" t="s">
        <v>1265</v>
      </c>
      <c r="N1007" s="8" t="s">
        <v>1266</v>
      </c>
      <c r="O1007" s="8" t="s">
        <v>222</v>
      </c>
      <c r="P1007" s="8" t="s">
        <v>1268</v>
      </c>
      <c r="Q1007" s="8" t="s">
        <v>222</v>
      </c>
      <c r="R1007" s="8" t="s">
        <v>222</v>
      </c>
      <c r="S1007" s="3">
        <v>1090</v>
      </c>
      <c r="T1007" s="3">
        <v>1</v>
      </c>
      <c r="U1007" s="14" t="str">
        <f t="shared" ca="1" si="103"/>
        <v>ipsoft.com</v>
      </c>
      <c r="V1007" s="15" t="str">
        <f t="shared" ca="1" si="104"/>
        <v>domains = domains.concat("ipsoft.com");</v>
      </c>
      <c r="W1007">
        <f>VLOOKUP(C1007,'Copy of Pivot Position'!A:C,3,FALSE)</f>
        <v>7</v>
      </c>
      <c r="X1007">
        <f>IF(D1007="","",COUNTIF($D$1:D1006,D1007))</f>
        <v>0</v>
      </c>
      <c r="Y1007">
        <f>IF(F1007="","",COUNTIF($F$1:F1007,F1007))</f>
        <v>2</v>
      </c>
    </row>
    <row r="1008" spans="1:25" ht="16" hidden="1" x14ac:dyDescent="0.2">
      <c r="A1008" s="8" t="s">
        <v>1361</v>
      </c>
      <c r="B1008" s="8" t="s">
        <v>1362</v>
      </c>
      <c r="C1008" s="8" t="s">
        <v>1363</v>
      </c>
      <c r="D1008" s="8" t="s">
        <v>1364</v>
      </c>
      <c r="E1008" s="8" t="s">
        <v>92</v>
      </c>
      <c r="F1008" s="12" t="s">
        <v>93</v>
      </c>
      <c r="G1008" s="8" t="s">
        <v>49</v>
      </c>
      <c r="H1008" s="3">
        <v>148227</v>
      </c>
      <c r="I1008" s="12" t="s">
        <v>1366</v>
      </c>
      <c r="J1008" s="13" t="s">
        <v>1367</v>
      </c>
      <c r="K1008" s="8" t="s">
        <v>50</v>
      </c>
      <c r="L1008" s="8" t="s">
        <v>51</v>
      </c>
      <c r="M1008" s="8" t="s">
        <v>52</v>
      </c>
      <c r="N1008" s="8" t="s">
        <v>96</v>
      </c>
      <c r="O1008" s="8" t="s">
        <v>97</v>
      </c>
      <c r="P1008" s="8" t="s">
        <v>98</v>
      </c>
      <c r="Q1008" s="13" t="s">
        <v>99</v>
      </c>
      <c r="R1008" s="8" t="s">
        <v>100</v>
      </c>
      <c r="S1008" s="3">
        <v>1098</v>
      </c>
      <c r="T1008" s="3">
        <v>1</v>
      </c>
      <c r="U1008" s="14" t="str">
        <f t="shared" ca="1" si="103"/>
        <v>ipsoft.com</v>
      </c>
      <c r="V1008" s="15" t="str">
        <f t="shared" ca="1" si="104"/>
        <v>domains = domains.concat("ipsoft.com");</v>
      </c>
      <c r="W1008">
        <f>VLOOKUP(C1008,'Copy of Pivot Position'!A:C,3,FALSE)</f>
        <v>7</v>
      </c>
      <c r="X1008">
        <f>IF(D1008="","",COUNTIF($D$1:D1007,D1008))</f>
        <v>0</v>
      </c>
      <c r="Y1008">
        <f>IF(F1008="","",COUNTIF($F$1:F1008,F1008))</f>
        <v>2</v>
      </c>
    </row>
    <row r="1009" spans="1:25" ht="16" hidden="1" x14ac:dyDescent="0.2">
      <c r="A1009" s="8" t="s">
        <v>1394</v>
      </c>
      <c r="B1009" s="8" t="s">
        <v>1395</v>
      </c>
      <c r="C1009" s="8" t="s">
        <v>1396</v>
      </c>
      <c r="D1009" s="8" t="s">
        <v>1397</v>
      </c>
      <c r="E1009" s="8" t="s">
        <v>1398</v>
      </c>
      <c r="F1009" s="12" t="s">
        <v>1297</v>
      </c>
      <c r="G1009" s="8" t="s">
        <v>845</v>
      </c>
      <c r="H1009" s="3">
        <v>10</v>
      </c>
      <c r="I1009" s="12" t="s">
        <v>1400</v>
      </c>
      <c r="J1009" s="13" t="s">
        <v>1401</v>
      </c>
      <c r="K1009" s="8" t="s">
        <v>50</v>
      </c>
      <c r="L1009" s="8" t="s">
        <v>120</v>
      </c>
      <c r="M1009" s="8" t="s">
        <v>52</v>
      </c>
      <c r="N1009" s="8" t="s">
        <v>1402</v>
      </c>
      <c r="O1009" s="8" t="s">
        <v>1403</v>
      </c>
      <c r="P1009" s="8" t="s">
        <v>1404</v>
      </c>
      <c r="Q1009" s="13" t="s">
        <v>1407</v>
      </c>
      <c r="R1009" s="8" t="s">
        <v>222</v>
      </c>
      <c r="S1009" s="3">
        <v>1101</v>
      </c>
      <c r="T1009" s="3">
        <v>1</v>
      </c>
      <c r="U1009" s="14" t="str">
        <f t="shared" ca="1" si="103"/>
        <v>ipsoft.com</v>
      </c>
      <c r="V1009" s="15" t="str">
        <f t="shared" ca="1" si="104"/>
        <v>domains = domains.concat("ipsoft.com");</v>
      </c>
      <c r="W1009">
        <f>VLOOKUP(C1009,'Copy of Pivot Position'!A:C,3,FALSE)</f>
        <v>7</v>
      </c>
      <c r="X1009">
        <f>IF(D1009="","",COUNTIF($D$1:D1008,D1009))</f>
        <v>0</v>
      </c>
      <c r="Y1009">
        <f>IF(F1009="","",COUNTIF($F$1:F1009,F1009))</f>
        <v>1</v>
      </c>
    </row>
    <row r="1010" spans="1:25" ht="16" hidden="1" x14ac:dyDescent="0.2">
      <c r="A1010" s="8" t="s">
        <v>1352</v>
      </c>
      <c r="B1010" s="8" t="s">
        <v>1621</v>
      </c>
      <c r="C1010" s="8" t="s">
        <v>1622</v>
      </c>
      <c r="D1010" s="8" t="s">
        <v>1623</v>
      </c>
      <c r="E1010" s="8" t="s">
        <v>1624</v>
      </c>
      <c r="F1010" s="12" t="s">
        <v>1471</v>
      </c>
      <c r="G1010" s="8" t="s">
        <v>70</v>
      </c>
      <c r="H1010" s="3">
        <v>16</v>
      </c>
      <c r="I1010" s="12" t="s">
        <v>1627</v>
      </c>
      <c r="J1010" s="13" t="s">
        <v>1628</v>
      </c>
      <c r="K1010" s="8" t="s">
        <v>50</v>
      </c>
      <c r="L1010" s="8" t="s">
        <v>120</v>
      </c>
      <c r="M1010" s="8" t="s">
        <v>52</v>
      </c>
      <c r="N1010" s="8" t="s">
        <v>174</v>
      </c>
      <c r="O1010" s="8" t="s">
        <v>175</v>
      </c>
      <c r="P1010" s="8" t="s">
        <v>1629</v>
      </c>
      <c r="Q1010" s="13" t="s">
        <v>1630</v>
      </c>
      <c r="R1010" s="8" t="s">
        <v>1631</v>
      </c>
      <c r="S1010" s="3">
        <v>1118</v>
      </c>
      <c r="T1010" s="3">
        <v>1</v>
      </c>
      <c r="U1010" s="14" t="str">
        <f t="shared" ca="1" si="103"/>
        <v>ipsoft.com</v>
      </c>
      <c r="V1010" s="15" t="str">
        <f t="shared" ca="1" si="104"/>
        <v>domains = domains.concat("ipsoft.com");</v>
      </c>
      <c r="W1010">
        <f>VLOOKUP(C1010,'Copy of Pivot Position'!A:C,3,FALSE)</f>
        <v>7</v>
      </c>
      <c r="X1010">
        <f>IF(D1010="","",COUNTIF($D$1:D1009,D1010))</f>
        <v>0</v>
      </c>
      <c r="Y1010">
        <f>IF(F1010="","",COUNTIF($F$1:F1010,F1010))</f>
        <v>1</v>
      </c>
    </row>
    <row r="1011" spans="1:25" ht="16" hidden="1" x14ac:dyDescent="0.2">
      <c r="A1011" s="8" t="s">
        <v>2141</v>
      </c>
      <c r="B1011" s="8" t="s">
        <v>2142</v>
      </c>
      <c r="C1011" s="8" t="s">
        <v>2143</v>
      </c>
      <c r="D1011" s="8" t="s">
        <v>2144</v>
      </c>
      <c r="E1011" s="8" t="s">
        <v>2145</v>
      </c>
      <c r="F1011" s="12" t="s">
        <v>1978</v>
      </c>
      <c r="G1011" s="8" t="s">
        <v>49</v>
      </c>
      <c r="H1011" s="3">
        <v>1214</v>
      </c>
      <c r="I1011" s="12" t="s">
        <v>2147</v>
      </c>
      <c r="J1011" s="13" t="s">
        <v>2148</v>
      </c>
      <c r="K1011" s="8" t="s">
        <v>50</v>
      </c>
      <c r="L1011" s="8" t="s">
        <v>120</v>
      </c>
      <c r="M1011" s="8" t="s">
        <v>52</v>
      </c>
      <c r="N1011" s="8" t="s">
        <v>2149</v>
      </c>
      <c r="O1011" s="8" t="s">
        <v>54</v>
      </c>
      <c r="P1011" s="8" t="s">
        <v>2150</v>
      </c>
      <c r="Q1011" s="13" t="s">
        <v>2151</v>
      </c>
      <c r="R1011" s="8" t="s">
        <v>2152</v>
      </c>
      <c r="S1011" s="3">
        <v>1154</v>
      </c>
      <c r="T1011" s="3">
        <v>1</v>
      </c>
      <c r="U1011" s="14" t="str">
        <f t="shared" ca="1" si="103"/>
        <v>ipsoft.com</v>
      </c>
      <c r="V1011" s="15" t="str">
        <f t="shared" ca="1" si="104"/>
        <v>domains = domains.concat("ipsoft.com");</v>
      </c>
      <c r="W1011">
        <f>VLOOKUP(C1011,'Copy of Pivot Position'!A:C,3,FALSE)</f>
        <v>7</v>
      </c>
      <c r="X1011">
        <f>IF(D1011="","",COUNTIF($D$1:D1010,D1011))</f>
        <v>0</v>
      </c>
      <c r="Y1011">
        <f>IF(F1011="","",COUNTIF($F$1:F1011,F1011))</f>
        <v>3</v>
      </c>
    </row>
    <row r="1012" spans="1:25" ht="16" hidden="1" x14ac:dyDescent="0.2">
      <c r="A1012" s="8" t="s">
        <v>2415</v>
      </c>
      <c r="B1012" s="8" t="s">
        <v>2417</v>
      </c>
      <c r="C1012" s="8" t="s">
        <v>2418</v>
      </c>
      <c r="D1012" s="8" t="s">
        <v>2419</v>
      </c>
      <c r="E1012" s="8" t="s">
        <v>2420</v>
      </c>
      <c r="F1012" s="12" t="s">
        <v>2202</v>
      </c>
      <c r="G1012" s="8" t="s">
        <v>2422</v>
      </c>
      <c r="H1012" s="3">
        <v>15</v>
      </c>
      <c r="I1012" s="12" t="s">
        <v>2423</v>
      </c>
      <c r="J1012" s="13" t="s">
        <v>2424</v>
      </c>
      <c r="K1012" s="8" t="s">
        <v>50</v>
      </c>
      <c r="L1012" s="8" t="s">
        <v>120</v>
      </c>
      <c r="M1012" s="8" t="s">
        <v>52</v>
      </c>
      <c r="N1012" s="8" t="s">
        <v>2391</v>
      </c>
      <c r="O1012" s="8" t="s">
        <v>2425</v>
      </c>
      <c r="P1012" s="8" t="s">
        <v>222</v>
      </c>
      <c r="Q1012" s="8" t="s">
        <v>222</v>
      </c>
      <c r="R1012" s="8" t="s">
        <v>222</v>
      </c>
      <c r="S1012" s="3">
        <v>1172</v>
      </c>
      <c r="T1012" s="3">
        <v>1</v>
      </c>
      <c r="U1012" s="14" t="str">
        <f t="shared" ca="1" si="103"/>
        <v>ipsoft.com</v>
      </c>
      <c r="V1012" s="15" t="str">
        <f t="shared" ca="1" si="104"/>
        <v>domains = domains.concat("ipsoft.com");</v>
      </c>
      <c r="W1012">
        <f>VLOOKUP(C1012,'Copy of Pivot Position'!A:C,3,FALSE)</f>
        <v>7</v>
      </c>
      <c r="X1012">
        <f>IF(D1012="","",COUNTIF($D$1:D1011,D1012))</f>
        <v>0</v>
      </c>
      <c r="Y1012">
        <f>IF(F1012="","",COUNTIF($F$1:F1012,F1012))</f>
        <v>1</v>
      </c>
    </row>
    <row r="1013" spans="1:25" ht="16" hidden="1" x14ac:dyDescent="0.2">
      <c r="A1013" s="8" t="s">
        <v>2454</v>
      </c>
      <c r="B1013" s="8" t="s">
        <v>2455</v>
      </c>
      <c r="C1013" s="8" t="s">
        <v>2456</v>
      </c>
      <c r="D1013" s="8" t="s">
        <v>2457</v>
      </c>
      <c r="E1013" s="12" t="s">
        <v>2458</v>
      </c>
      <c r="F1013" s="12" t="s">
        <v>2244</v>
      </c>
      <c r="G1013" s="8" t="s">
        <v>46</v>
      </c>
      <c r="H1013" s="3">
        <v>43</v>
      </c>
      <c r="I1013" s="12" t="s">
        <v>2461</v>
      </c>
      <c r="J1013" s="13" t="s">
        <v>2462</v>
      </c>
      <c r="K1013" s="8" t="s">
        <v>50</v>
      </c>
      <c r="L1013" s="8" t="s">
        <v>51</v>
      </c>
      <c r="M1013" s="8" t="s">
        <v>222</v>
      </c>
      <c r="N1013" s="8" t="s">
        <v>222</v>
      </c>
      <c r="O1013" s="8" t="s">
        <v>222</v>
      </c>
      <c r="P1013" s="8" t="s">
        <v>222</v>
      </c>
      <c r="Q1013" s="8" t="s">
        <v>222</v>
      </c>
      <c r="R1013" s="8" t="s">
        <v>222</v>
      </c>
      <c r="S1013" s="3">
        <v>1175</v>
      </c>
      <c r="T1013" s="3">
        <v>1</v>
      </c>
      <c r="U1013" s="14" t="str">
        <f t="shared" ca="1" si="103"/>
        <v>ipsoft.com</v>
      </c>
      <c r="V1013" s="15" t="str">
        <f t="shared" ca="1" si="104"/>
        <v>domains = domains.concat("ipsoft.com");</v>
      </c>
      <c r="W1013">
        <f>VLOOKUP(C1013,'Copy of Pivot Position'!A:C,3,FALSE)</f>
        <v>7</v>
      </c>
      <c r="X1013">
        <f>IF(D1013="","",COUNTIF($D$1:D1012,D1013))</f>
        <v>0</v>
      </c>
      <c r="Y1013">
        <f>IF(F1013="","",COUNTIF($F$1:F1013,F1013))</f>
        <v>1</v>
      </c>
    </row>
    <row r="1014" spans="1:25" ht="16" hidden="1" x14ac:dyDescent="0.2">
      <c r="A1014" s="8" t="s">
        <v>830</v>
      </c>
      <c r="B1014" s="8" t="s">
        <v>2660</v>
      </c>
      <c r="C1014" s="8" t="s">
        <v>2661</v>
      </c>
      <c r="D1014" s="8" t="s">
        <v>2662</v>
      </c>
      <c r="E1014" s="8" t="s">
        <v>2663</v>
      </c>
      <c r="F1014" s="12" t="s">
        <v>2459</v>
      </c>
      <c r="G1014" s="8" t="s">
        <v>49</v>
      </c>
      <c r="H1014" s="3">
        <v>4074</v>
      </c>
      <c r="I1014" s="12" t="s">
        <v>2665</v>
      </c>
      <c r="J1014" s="13" t="s">
        <v>2666</v>
      </c>
      <c r="K1014" s="8" t="s">
        <v>50</v>
      </c>
      <c r="L1014" s="8" t="s">
        <v>51</v>
      </c>
      <c r="M1014" s="8" t="s">
        <v>52</v>
      </c>
      <c r="N1014" s="8" t="s">
        <v>1543</v>
      </c>
      <c r="O1014" s="8" t="s">
        <v>54</v>
      </c>
      <c r="P1014" s="8" t="s">
        <v>2667</v>
      </c>
      <c r="Q1014" s="13" t="s">
        <v>2668</v>
      </c>
      <c r="R1014" s="8" t="s">
        <v>2669</v>
      </c>
      <c r="S1014" s="3">
        <v>1190</v>
      </c>
      <c r="T1014" s="3">
        <v>1</v>
      </c>
      <c r="U1014" s="14" t="str">
        <f t="shared" ca="1" si="103"/>
        <v>ipsoft.com</v>
      </c>
      <c r="V1014" s="15" t="str">
        <f t="shared" ca="1" si="104"/>
        <v>domains = domains.concat("ipsoft.com");</v>
      </c>
      <c r="W1014">
        <f>VLOOKUP(C1014,'Copy of Pivot Position'!A:C,3,FALSE)</f>
        <v>7</v>
      </c>
      <c r="X1014">
        <f>IF(D1014="","",COUNTIF($D$1:D1013,D1014))</f>
        <v>0</v>
      </c>
      <c r="Y1014">
        <f>IF(F1014="","",COUNTIF($F$1:F1014,F1014))</f>
        <v>2</v>
      </c>
    </row>
    <row r="1015" spans="1:25" ht="16" hidden="1" x14ac:dyDescent="0.2">
      <c r="A1015" s="8" t="s">
        <v>1696</v>
      </c>
      <c r="B1015" s="8" t="s">
        <v>3190</v>
      </c>
      <c r="C1015" s="8" t="s">
        <v>3191</v>
      </c>
      <c r="D1015" s="8" t="s">
        <v>3192</v>
      </c>
      <c r="E1015" s="8" t="s">
        <v>3193</v>
      </c>
      <c r="F1015" s="12" t="s">
        <v>2960</v>
      </c>
      <c r="G1015" s="8" t="s">
        <v>49</v>
      </c>
      <c r="H1015" s="3">
        <v>3791</v>
      </c>
      <c r="I1015" s="12" t="s">
        <v>3195</v>
      </c>
      <c r="J1015" s="13" t="s">
        <v>3196</v>
      </c>
      <c r="K1015" s="8" t="s">
        <v>50</v>
      </c>
      <c r="L1015" s="8" t="s">
        <v>120</v>
      </c>
      <c r="M1015" s="8" t="s">
        <v>52</v>
      </c>
      <c r="N1015" s="8" t="s">
        <v>3197</v>
      </c>
      <c r="O1015" s="8" t="s">
        <v>195</v>
      </c>
      <c r="P1015" s="8" t="s">
        <v>3198</v>
      </c>
      <c r="Q1015" s="8" t="s">
        <v>3199</v>
      </c>
      <c r="R1015" s="8" t="s">
        <v>3200</v>
      </c>
      <c r="S1015" s="3">
        <v>1233</v>
      </c>
      <c r="T1015" s="3">
        <v>1</v>
      </c>
      <c r="U1015" s="14" t="str">
        <f t="shared" ca="1" si="103"/>
        <v>ipsoft.com</v>
      </c>
      <c r="V1015" s="15" t="str">
        <f t="shared" ca="1" si="104"/>
        <v>domains = domains.concat("ipsoft.com");</v>
      </c>
      <c r="W1015">
        <f>VLOOKUP(C1015,'Copy of Pivot Position'!A:C,3,FALSE)</f>
        <v>7</v>
      </c>
      <c r="X1015">
        <f>IF(D1015="","",COUNTIF($D$1:D1014,D1015))</f>
        <v>0</v>
      </c>
      <c r="Y1015">
        <f>IF(F1015="","",COUNTIF($F$1:F1015,F1015))</f>
        <v>1</v>
      </c>
    </row>
    <row r="1016" spans="1:25" ht="16" hidden="1" x14ac:dyDescent="0.2">
      <c r="A1016" s="8" t="s">
        <v>3387</v>
      </c>
      <c r="B1016" s="8" t="s">
        <v>3388</v>
      </c>
      <c r="C1016" s="8" t="s">
        <v>3389</v>
      </c>
      <c r="D1016" s="8" t="s">
        <v>3390</v>
      </c>
      <c r="E1016" s="8" t="s">
        <v>3392</v>
      </c>
      <c r="F1016" s="12" t="s">
        <v>3135</v>
      </c>
      <c r="G1016" s="8" t="s">
        <v>49</v>
      </c>
      <c r="H1016" s="3">
        <v>1937</v>
      </c>
      <c r="I1016" s="12" t="s">
        <v>3397</v>
      </c>
      <c r="J1016" s="13" t="s">
        <v>3400</v>
      </c>
      <c r="K1016" s="8" t="s">
        <v>50</v>
      </c>
      <c r="L1016" s="8" t="s">
        <v>51</v>
      </c>
      <c r="M1016" s="8" t="s">
        <v>52</v>
      </c>
      <c r="N1016" s="8" t="s">
        <v>3401</v>
      </c>
      <c r="O1016" s="8" t="s">
        <v>3402</v>
      </c>
      <c r="P1016" s="8" t="s">
        <v>3403</v>
      </c>
      <c r="Q1016" s="13" t="s">
        <v>3404</v>
      </c>
      <c r="R1016" s="8" t="s">
        <v>3405</v>
      </c>
      <c r="S1016" s="3">
        <v>1249</v>
      </c>
      <c r="T1016" s="3">
        <v>1</v>
      </c>
      <c r="U1016" s="14" t="str">
        <f t="shared" ca="1" si="103"/>
        <v>ipsoft.com</v>
      </c>
      <c r="V1016" s="15" t="str">
        <f t="shared" ca="1" si="104"/>
        <v>domains = domains.concat("ipsoft.com");</v>
      </c>
      <c r="W1016">
        <f>VLOOKUP(C1016,'Copy of Pivot Position'!A:C,3,FALSE)</f>
        <v>7</v>
      </c>
      <c r="X1016">
        <f>IF(D1016="","",COUNTIF($D$1:D1015,D1016))</f>
        <v>0</v>
      </c>
      <c r="Y1016">
        <f>IF(F1016="","",COUNTIF($F$1:F1016,F1016))</f>
        <v>1</v>
      </c>
    </row>
    <row r="1017" spans="1:25" ht="16" hidden="1" x14ac:dyDescent="0.2">
      <c r="A1017" s="8" t="s">
        <v>3952</v>
      </c>
      <c r="B1017" s="8" t="s">
        <v>3953</v>
      </c>
      <c r="C1017" s="8" t="s">
        <v>3954</v>
      </c>
      <c r="D1017" s="8" t="s">
        <v>3955</v>
      </c>
      <c r="E1017" s="8" t="s">
        <v>3956</v>
      </c>
      <c r="F1017" s="12" t="s">
        <v>3957</v>
      </c>
      <c r="G1017" s="8" t="s">
        <v>723</v>
      </c>
      <c r="H1017" s="3">
        <v>2</v>
      </c>
      <c r="I1017" s="12" t="s">
        <v>3959</v>
      </c>
      <c r="J1017" s="13" t="s">
        <v>3960</v>
      </c>
      <c r="K1017" s="8" t="s">
        <v>50</v>
      </c>
      <c r="L1017" s="8" t="s">
        <v>120</v>
      </c>
      <c r="M1017" s="8" t="s">
        <v>222</v>
      </c>
      <c r="N1017" s="8" t="s">
        <v>222</v>
      </c>
      <c r="O1017" s="8" t="s">
        <v>222</v>
      </c>
      <c r="P1017" s="8" t="s">
        <v>222</v>
      </c>
      <c r="Q1017" s="8" t="s">
        <v>222</v>
      </c>
      <c r="R1017" s="8" t="s">
        <v>222</v>
      </c>
      <c r="S1017" s="3">
        <v>1295</v>
      </c>
      <c r="T1017" s="3">
        <v>1</v>
      </c>
      <c r="U1017" s="14" t="str">
        <f t="shared" ca="1" si="103"/>
        <v>ipsoft.com</v>
      </c>
      <c r="V1017" s="15" t="str">
        <f t="shared" ca="1" si="104"/>
        <v>domains = domains.concat("ipsoft.com");</v>
      </c>
      <c r="W1017">
        <f>VLOOKUP(C1017,'Copy of Pivot Position'!A:C,3,FALSE)</f>
        <v>7</v>
      </c>
      <c r="X1017">
        <f>IF(D1017="","",COUNTIF($D$1:D1016,D1017))</f>
        <v>0</v>
      </c>
      <c r="Y1017">
        <f>IF(F1017="","",COUNTIF($F$1:F1017,F1017))</f>
        <v>1</v>
      </c>
    </row>
    <row r="1018" spans="1:25" ht="16" hidden="1" x14ac:dyDescent="0.2">
      <c r="A1018" s="8" t="s">
        <v>419</v>
      </c>
      <c r="B1018" s="8" t="s">
        <v>4286</v>
      </c>
      <c r="C1018" s="8" t="s">
        <v>4287</v>
      </c>
      <c r="D1018" s="8" t="s">
        <v>4288</v>
      </c>
      <c r="E1018" s="8" t="s">
        <v>4289</v>
      </c>
      <c r="F1018" s="12" t="s">
        <v>3958</v>
      </c>
      <c r="G1018" s="8" t="s">
        <v>49</v>
      </c>
      <c r="H1018" s="3">
        <v>431</v>
      </c>
      <c r="I1018" s="12" t="s">
        <v>4291</v>
      </c>
      <c r="J1018" s="13" t="s">
        <v>4292</v>
      </c>
      <c r="K1018" s="8" t="s">
        <v>50</v>
      </c>
      <c r="L1018" s="8" t="s">
        <v>51</v>
      </c>
      <c r="M1018" s="8" t="s">
        <v>52</v>
      </c>
      <c r="N1018" s="8" t="s">
        <v>1137</v>
      </c>
      <c r="O1018" s="8" t="s">
        <v>54</v>
      </c>
      <c r="P1018" s="8" t="s">
        <v>4293</v>
      </c>
      <c r="Q1018" s="13" t="s">
        <v>1139</v>
      </c>
      <c r="R1018" s="8" t="s">
        <v>4294</v>
      </c>
      <c r="S1018" s="3">
        <v>1320</v>
      </c>
      <c r="T1018" s="3">
        <v>1</v>
      </c>
      <c r="U1018" s="14" t="str">
        <f t="shared" ca="1" si="103"/>
        <v>ipsoft.com</v>
      </c>
      <c r="V1018" s="15" t="str">
        <f t="shared" ca="1" si="104"/>
        <v>domains = domains.concat("ipsoft.com");</v>
      </c>
      <c r="W1018">
        <f>VLOOKUP(C1018,'Copy of Pivot Position'!A:C,3,FALSE)</f>
        <v>7</v>
      </c>
      <c r="X1018">
        <f>IF(D1018="","",COUNTIF($D$1:D1017,D1018))</f>
        <v>0</v>
      </c>
      <c r="Y1018">
        <f>IF(F1018="","",COUNTIF($F$1:F1018,F1018))</f>
        <v>1</v>
      </c>
    </row>
    <row r="1019" spans="1:25" ht="16" hidden="1" x14ac:dyDescent="0.2">
      <c r="A1019" s="8" t="s">
        <v>522</v>
      </c>
      <c r="B1019" s="8" t="s">
        <v>4478</v>
      </c>
      <c r="C1019" s="8" t="s">
        <v>4287</v>
      </c>
      <c r="D1019" s="8" t="s">
        <v>4479</v>
      </c>
      <c r="E1019" s="8" t="s">
        <v>4480</v>
      </c>
      <c r="F1019" s="12" t="s">
        <v>4188</v>
      </c>
      <c r="G1019" s="8" t="s">
        <v>49</v>
      </c>
      <c r="H1019" s="3">
        <v>672</v>
      </c>
      <c r="I1019" s="12" t="s">
        <v>4482</v>
      </c>
      <c r="J1019" s="13" t="s">
        <v>4485</v>
      </c>
      <c r="K1019" s="8" t="s">
        <v>50</v>
      </c>
      <c r="L1019" s="8" t="s">
        <v>120</v>
      </c>
      <c r="M1019" s="8" t="s">
        <v>52</v>
      </c>
      <c r="N1019" s="8" t="s">
        <v>174</v>
      </c>
      <c r="O1019" s="8" t="s">
        <v>175</v>
      </c>
      <c r="P1019" s="8" t="s">
        <v>4489</v>
      </c>
      <c r="Q1019" s="13" t="s">
        <v>1630</v>
      </c>
      <c r="R1019" s="8" t="s">
        <v>4490</v>
      </c>
      <c r="S1019" s="3">
        <v>1338</v>
      </c>
      <c r="T1019" s="3">
        <v>1</v>
      </c>
      <c r="U1019" s="14" t="str">
        <f t="shared" ca="1" si="103"/>
        <v>ipsoft.com</v>
      </c>
      <c r="V1019" s="15" t="str">
        <f t="shared" ca="1" si="104"/>
        <v>domains = domains.concat("ipsoft.com");</v>
      </c>
      <c r="W1019">
        <f>VLOOKUP(C1019,'Copy of Pivot Position'!A:C,3,FALSE)</f>
        <v>7</v>
      </c>
      <c r="X1019">
        <f>IF(D1019="","",COUNTIF($D$1:D1018,D1019))</f>
        <v>0</v>
      </c>
      <c r="Y1019">
        <f>IF(F1019="","",COUNTIF($F$1:F1019,F1019))</f>
        <v>1</v>
      </c>
    </row>
    <row r="1020" spans="1:25" ht="16" hidden="1" x14ac:dyDescent="0.2">
      <c r="A1020" s="8" t="s">
        <v>4541</v>
      </c>
      <c r="B1020" s="8" t="s">
        <v>3415</v>
      </c>
      <c r="C1020" s="8" t="s">
        <v>4542</v>
      </c>
      <c r="D1020" s="8" t="s">
        <v>4543</v>
      </c>
      <c r="E1020" s="8" t="s">
        <v>1605</v>
      </c>
      <c r="F1020" s="12" t="s">
        <v>1462</v>
      </c>
      <c r="G1020" s="8" t="s">
        <v>49</v>
      </c>
      <c r="H1020" s="3">
        <v>107916</v>
      </c>
      <c r="I1020" s="12" t="s">
        <v>4548</v>
      </c>
      <c r="J1020" s="13" t="s">
        <v>4550</v>
      </c>
      <c r="K1020" s="8" t="s">
        <v>50</v>
      </c>
      <c r="L1020" s="8" t="s">
        <v>51</v>
      </c>
      <c r="M1020" s="8" t="s">
        <v>1615</v>
      </c>
      <c r="N1020" s="8" t="s">
        <v>1616</v>
      </c>
      <c r="O1020" s="8" t="s">
        <v>1617</v>
      </c>
      <c r="P1020" s="8" t="s">
        <v>1618</v>
      </c>
      <c r="Q1020" s="13" t="s">
        <v>1619</v>
      </c>
      <c r="R1020" s="8" t="s">
        <v>1620</v>
      </c>
      <c r="S1020" s="3">
        <v>1343</v>
      </c>
      <c r="T1020" s="3">
        <v>1</v>
      </c>
      <c r="U1020" s="14" t="str">
        <f t="shared" ca="1" si="103"/>
        <v>ipsoft.com</v>
      </c>
      <c r="V1020" s="15" t="str">
        <f t="shared" ca="1" si="104"/>
        <v>domains = domains.concat("ipsoft.com");</v>
      </c>
      <c r="W1020">
        <f>VLOOKUP(C1020,'Copy of Pivot Position'!A:C,3,FALSE)</f>
        <v>7</v>
      </c>
      <c r="X1020">
        <f>IF(D1020="","",COUNTIF($D$1:D1019,D1020))</f>
        <v>0</v>
      </c>
      <c r="Y1020">
        <f>IF(F1020="","",COUNTIF($F$1:F1020,F1020))</f>
        <v>3</v>
      </c>
    </row>
    <row r="1021" spans="1:25" ht="16" hidden="1" x14ac:dyDescent="0.2">
      <c r="A1021" s="8" t="s">
        <v>1668</v>
      </c>
      <c r="B1021" s="8" t="s">
        <v>4615</v>
      </c>
      <c r="C1021" s="8" t="s">
        <v>4616</v>
      </c>
      <c r="D1021" s="8" t="s">
        <v>4617</v>
      </c>
      <c r="E1021" s="8" t="s">
        <v>4618</v>
      </c>
      <c r="F1021" s="12" t="s">
        <v>4318</v>
      </c>
      <c r="G1021" s="8" t="s">
        <v>70</v>
      </c>
      <c r="H1021" s="3">
        <v>474</v>
      </c>
      <c r="I1021" s="12" t="s">
        <v>4620</v>
      </c>
      <c r="J1021" s="13" t="s">
        <v>4621</v>
      </c>
      <c r="K1021" s="8" t="s">
        <v>50</v>
      </c>
      <c r="L1021" s="8" t="s">
        <v>120</v>
      </c>
      <c r="M1021" s="8" t="s">
        <v>52</v>
      </c>
      <c r="N1021" s="8" t="s">
        <v>150</v>
      </c>
      <c r="O1021" s="8" t="s">
        <v>54</v>
      </c>
      <c r="P1021" s="8" t="s">
        <v>4622</v>
      </c>
      <c r="Q1021" s="13" t="s">
        <v>153</v>
      </c>
      <c r="R1021" s="8" t="s">
        <v>4623</v>
      </c>
      <c r="S1021" s="3">
        <v>1349</v>
      </c>
      <c r="T1021" s="3">
        <v>1</v>
      </c>
      <c r="U1021" s="14" t="str">
        <f t="shared" ca="1" si="103"/>
        <v>ipsoft.com</v>
      </c>
      <c r="V1021" s="15" t="str">
        <f t="shared" ca="1" si="104"/>
        <v>domains = domains.concat("ipsoft.com");</v>
      </c>
      <c r="W1021">
        <f>VLOOKUP(C1021,'Copy of Pivot Position'!A:C,3,FALSE)</f>
        <v>7</v>
      </c>
      <c r="X1021">
        <f>IF(D1021="","",COUNTIF($D$1:D1020,D1021))</f>
        <v>0</v>
      </c>
      <c r="Y1021">
        <f>IF(F1021="","",COUNTIF($F$1:F1021,F1021))</f>
        <v>1</v>
      </c>
    </row>
    <row r="1022" spans="1:25" ht="16" hidden="1" x14ac:dyDescent="0.2">
      <c r="A1022" s="8" t="s">
        <v>4854</v>
      </c>
      <c r="B1022" s="8" t="s">
        <v>4855</v>
      </c>
      <c r="C1022" s="8" t="s">
        <v>4856</v>
      </c>
      <c r="D1022" s="8" t="s">
        <v>4857</v>
      </c>
      <c r="E1022" s="8" t="s">
        <v>4859</v>
      </c>
      <c r="F1022" s="12" t="s">
        <v>4560</v>
      </c>
      <c r="G1022" s="8" t="s">
        <v>434</v>
      </c>
      <c r="H1022" s="3">
        <v>1</v>
      </c>
      <c r="I1022" s="12" t="s">
        <v>4864</v>
      </c>
      <c r="J1022" s="13" t="s">
        <v>4865</v>
      </c>
      <c r="K1022" s="8" t="s">
        <v>50</v>
      </c>
      <c r="L1022" s="8" t="s">
        <v>120</v>
      </c>
      <c r="M1022" s="8" t="s">
        <v>52</v>
      </c>
      <c r="N1022" s="8" t="s">
        <v>4866</v>
      </c>
      <c r="O1022" s="8" t="s">
        <v>85</v>
      </c>
      <c r="P1022" s="8" t="s">
        <v>4867</v>
      </c>
      <c r="Q1022" s="13" t="s">
        <v>4868</v>
      </c>
      <c r="R1022" s="8" t="s">
        <v>4869</v>
      </c>
      <c r="S1022" s="3">
        <v>1369</v>
      </c>
      <c r="T1022" s="3">
        <v>1</v>
      </c>
      <c r="U1022" s="14" t="str">
        <f t="shared" ca="1" si="103"/>
        <v>ipsoft.com</v>
      </c>
      <c r="V1022" s="15" t="str">
        <f t="shared" ca="1" si="104"/>
        <v>domains = domains.concat("ipsoft.com");</v>
      </c>
      <c r="W1022">
        <f>VLOOKUP(C1022,'Copy of Pivot Position'!A:C,3,FALSE)</f>
        <v>7</v>
      </c>
      <c r="X1022">
        <f>IF(D1022="","",COUNTIF($D$1:D1021,D1022))</f>
        <v>0</v>
      </c>
      <c r="Y1022">
        <f>IF(F1022="","",COUNTIF($F$1:F1022,F1022))</f>
        <v>1</v>
      </c>
    </row>
    <row r="1023" spans="1:25" ht="16" hidden="1" x14ac:dyDescent="0.2">
      <c r="A1023" s="8" t="s">
        <v>522</v>
      </c>
      <c r="B1023" s="8" t="s">
        <v>184</v>
      </c>
      <c r="C1023" s="8" t="s">
        <v>5313</v>
      </c>
      <c r="D1023" s="8" t="s">
        <v>5314</v>
      </c>
      <c r="E1023" s="8" t="s">
        <v>5315</v>
      </c>
      <c r="F1023" s="12" t="s">
        <v>5089</v>
      </c>
      <c r="G1023" s="8" t="s">
        <v>803</v>
      </c>
      <c r="H1023" s="3">
        <v>242</v>
      </c>
      <c r="I1023" s="12" t="s">
        <v>5317</v>
      </c>
      <c r="J1023" s="13" t="s">
        <v>5318</v>
      </c>
      <c r="K1023" s="8" t="s">
        <v>50</v>
      </c>
      <c r="L1023" s="8" t="s">
        <v>120</v>
      </c>
      <c r="M1023" s="8" t="s">
        <v>52</v>
      </c>
      <c r="N1023" s="8" t="s">
        <v>5319</v>
      </c>
      <c r="O1023" s="8" t="s">
        <v>3109</v>
      </c>
      <c r="P1023" s="8" t="s">
        <v>5320</v>
      </c>
      <c r="Q1023" s="13" t="s">
        <v>5321</v>
      </c>
      <c r="R1023" s="8" t="s">
        <v>5322</v>
      </c>
      <c r="S1023" s="3">
        <v>1421</v>
      </c>
      <c r="T1023" s="3">
        <v>1</v>
      </c>
      <c r="U1023" s="14" t="str">
        <f t="shared" ca="1" si="103"/>
        <v>ipsoft.com</v>
      </c>
      <c r="V1023" s="15" t="str">
        <f t="shared" ca="1" si="104"/>
        <v>domains = domains.concat("ipsoft.com");</v>
      </c>
      <c r="W1023">
        <f>VLOOKUP(C1023,'Copy of Pivot Position'!A:C,3,FALSE)</f>
        <v>7</v>
      </c>
      <c r="X1023">
        <f>IF(D1023="","",COUNTIF($D$1:D1022,D1023))</f>
        <v>0</v>
      </c>
      <c r="Y1023">
        <f>IF(F1023="","",COUNTIF($F$1:F1023,F1023))</f>
        <v>1</v>
      </c>
    </row>
    <row r="1024" spans="1:25" ht="16" hidden="1" x14ac:dyDescent="0.2">
      <c r="A1024" s="8" t="s">
        <v>5580</v>
      </c>
      <c r="B1024" s="8" t="s">
        <v>5581</v>
      </c>
      <c r="C1024" s="8" t="s">
        <v>127</v>
      </c>
      <c r="D1024" s="8" t="s">
        <v>5582</v>
      </c>
      <c r="E1024" s="8" t="s">
        <v>5583</v>
      </c>
      <c r="F1024" s="12" t="s">
        <v>5276</v>
      </c>
      <c r="G1024" s="8" t="s">
        <v>5480</v>
      </c>
      <c r="H1024" s="3">
        <v>563</v>
      </c>
      <c r="I1024" s="12" t="s">
        <v>5585</v>
      </c>
      <c r="J1024" s="13" t="s">
        <v>5586</v>
      </c>
      <c r="K1024" s="8" t="s">
        <v>50</v>
      </c>
      <c r="L1024" s="8" t="s">
        <v>120</v>
      </c>
      <c r="M1024" s="8" t="s">
        <v>359</v>
      </c>
      <c r="N1024" s="8" t="s">
        <v>5587</v>
      </c>
      <c r="O1024" s="8" t="s">
        <v>222</v>
      </c>
      <c r="P1024" s="8" t="s">
        <v>5588</v>
      </c>
      <c r="Q1024" s="13" t="s">
        <v>5589</v>
      </c>
      <c r="R1024" s="8" t="s">
        <v>5590</v>
      </c>
      <c r="S1024" s="3">
        <v>1448</v>
      </c>
      <c r="T1024" s="3">
        <v>1</v>
      </c>
      <c r="U1024" s="14" t="str">
        <f t="shared" ca="1" si="103"/>
        <v>ipsoft.com</v>
      </c>
      <c r="V1024" s="15" t="str">
        <f t="shared" ca="1" si="104"/>
        <v>domains = domains.concat("ipsoft.com");</v>
      </c>
      <c r="W1024">
        <f>VLOOKUP(C1024,'Copy of Pivot Position'!A:C,3,FALSE)</f>
        <v>7</v>
      </c>
      <c r="X1024">
        <f>IF(D1024="","",COUNTIF($D$1:D1023,D1024))</f>
        <v>0</v>
      </c>
      <c r="Y1024">
        <f>IF(F1024="","",COUNTIF($F$1:F1024,F1024))</f>
        <v>1</v>
      </c>
    </row>
    <row r="1025" spans="1:25" ht="16" hidden="1" x14ac:dyDescent="0.2">
      <c r="A1025" s="8" t="s">
        <v>5636</v>
      </c>
      <c r="B1025" s="8" t="s">
        <v>1411</v>
      </c>
      <c r="C1025" s="8" t="s">
        <v>5637</v>
      </c>
      <c r="D1025" s="8" t="s">
        <v>5638</v>
      </c>
      <c r="E1025" s="8" t="s">
        <v>5639</v>
      </c>
      <c r="F1025" s="12" t="s">
        <v>5305</v>
      </c>
      <c r="G1025" s="8" t="s">
        <v>5641</v>
      </c>
      <c r="H1025" s="3">
        <v>148</v>
      </c>
      <c r="I1025" s="12" t="s">
        <v>5642</v>
      </c>
      <c r="J1025" s="13" t="s">
        <v>5643</v>
      </c>
      <c r="K1025" s="8" t="s">
        <v>50</v>
      </c>
      <c r="L1025" s="8" t="s">
        <v>51</v>
      </c>
      <c r="M1025" s="8" t="s">
        <v>52</v>
      </c>
      <c r="N1025" s="8" t="s">
        <v>5644</v>
      </c>
      <c r="O1025" s="8" t="s">
        <v>2584</v>
      </c>
      <c r="P1025" s="8" t="s">
        <v>5645</v>
      </c>
      <c r="Q1025" s="13" t="s">
        <v>5646</v>
      </c>
      <c r="R1025" s="8" t="s">
        <v>5647</v>
      </c>
      <c r="S1025" s="3">
        <v>1454</v>
      </c>
      <c r="T1025" s="3">
        <v>1</v>
      </c>
      <c r="U1025" s="14" t="str">
        <f t="shared" ca="1" si="103"/>
        <v>ipsoft.com</v>
      </c>
      <c r="V1025" s="15" t="str">
        <f t="shared" ca="1" si="104"/>
        <v>domains = domains.concat("ipsoft.com");</v>
      </c>
      <c r="W1025">
        <f>VLOOKUP(C1025,'Copy of Pivot Position'!A:C,3,FALSE)</f>
        <v>7</v>
      </c>
      <c r="X1025">
        <f>IF(D1025="","",COUNTIF($D$1:D1024,D1025))</f>
        <v>0</v>
      </c>
      <c r="Y1025">
        <f>IF(F1025="","",COUNTIF($F$1:F1025,F1025))</f>
        <v>1</v>
      </c>
    </row>
    <row r="1026" spans="1:25" ht="16" hidden="1" x14ac:dyDescent="0.2">
      <c r="A1026" s="8" t="s">
        <v>737</v>
      </c>
      <c r="B1026" s="8" t="s">
        <v>5736</v>
      </c>
      <c r="C1026" s="8" t="s">
        <v>5737</v>
      </c>
      <c r="D1026" s="8" t="s">
        <v>5738</v>
      </c>
      <c r="E1026" s="8" t="s">
        <v>5739</v>
      </c>
      <c r="F1026" s="12" t="s">
        <v>5375</v>
      </c>
      <c r="G1026" s="8" t="s">
        <v>70</v>
      </c>
      <c r="H1026" s="3">
        <v>317</v>
      </c>
      <c r="I1026" s="12" t="s">
        <v>5741</v>
      </c>
      <c r="J1026" s="13" t="s">
        <v>5742</v>
      </c>
      <c r="K1026" s="8" t="s">
        <v>50</v>
      </c>
      <c r="L1026" s="8" t="s">
        <v>51</v>
      </c>
      <c r="M1026" s="8" t="s">
        <v>52</v>
      </c>
      <c r="N1026" s="8" t="s">
        <v>5743</v>
      </c>
      <c r="O1026" s="8" t="s">
        <v>781</v>
      </c>
      <c r="P1026" s="8" t="s">
        <v>5744</v>
      </c>
      <c r="Q1026" s="13" t="s">
        <v>5745</v>
      </c>
      <c r="R1026" s="8" t="s">
        <v>5747</v>
      </c>
      <c r="S1026" s="3">
        <v>1464</v>
      </c>
      <c r="T1026" s="3">
        <v>1</v>
      </c>
      <c r="U1026" s="14" t="str">
        <f t="shared" ca="1" si="103"/>
        <v>ipsoft.com</v>
      </c>
      <c r="V1026" s="15" t="str">
        <f t="shared" ca="1" si="104"/>
        <v>domains = domains.concat("ipsoft.com");</v>
      </c>
      <c r="W1026">
        <f>VLOOKUP(C1026,'Copy of Pivot Position'!A:C,3,FALSE)</f>
        <v>7</v>
      </c>
      <c r="X1026">
        <f>IF(D1026="","",COUNTIF($D$1:D1025,D1026))</f>
        <v>0</v>
      </c>
      <c r="Y1026">
        <f>IF(F1026="","",COUNTIF($F$1:F1026,F1026))</f>
        <v>1</v>
      </c>
    </row>
    <row r="1027" spans="1:25" ht="16" hidden="1" x14ac:dyDescent="0.2">
      <c r="A1027" s="8" t="s">
        <v>949</v>
      </c>
      <c r="B1027" s="8" t="s">
        <v>3504</v>
      </c>
      <c r="C1027" s="8" t="s">
        <v>6093</v>
      </c>
      <c r="D1027" s="8" t="s">
        <v>6094</v>
      </c>
      <c r="E1027" s="8" t="s">
        <v>6095</v>
      </c>
      <c r="F1027" s="12" t="s">
        <v>5662</v>
      </c>
      <c r="G1027" s="8" t="s">
        <v>70</v>
      </c>
      <c r="H1027" s="3">
        <v>84</v>
      </c>
      <c r="I1027" s="12" t="s">
        <v>6096</v>
      </c>
      <c r="J1027" s="13" t="s">
        <v>6097</v>
      </c>
      <c r="K1027" s="8" t="s">
        <v>50</v>
      </c>
      <c r="L1027" s="8" t="s">
        <v>51</v>
      </c>
      <c r="M1027" s="8" t="s">
        <v>52</v>
      </c>
      <c r="N1027" s="8" t="s">
        <v>6098</v>
      </c>
      <c r="O1027" s="8" t="s">
        <v>3216</v>
      </c>
      <c r="P1027" s="8" t="s">
        <v>6099</v>
      </c>
      <c r="Q1027" s="13" t="s">
        <v>6100</v>
      </c>
      <c r="R1027" s="8" t="s">
        <v>6101</v>
      </c>
      <c r="S1027" s="3">
        <v>1494</v>
      </c>
      <c r="T1027" s="3">
        <v>1</v>
      </c>
      <c r="U1027" s="14" t="str">
        <f t="shared" ca="1" si="103"/>
        <v>ipsoft.com</v>
      </c>
      <c r="V1027" s="15" t="str">
        <f t="shared" ca="1" si="104"/>
        <v>domains = domains.concat("ipsoft.com");</v>
      </c>
      <c r="W1027">
        <f>VLOOKUP(C1027,'Copy of Pivot Position'!A:C,3,FALSE)</f>
        <v>7</v>
      </c>
      <c r="X1027">
        <f>IF(D1027="","",COUNTIF($D$1:D1026,D1027))</f>
        <v>0</v>
      </c>
      <c r="Y1027">
        <f>IF(F1027="","",COUNTIF($F$1:F1027,F1027))</f>
        <v>1</v>
      </c>
    </row>
    <row r="1028" spans="1:25" ht="16" hidden="1" x14ac:dyDescent="0.2">
      <c r="A1028" s="8" t="s">
        <v>428</v>
      </c>
      <c r="B1028" s="8" t="s">
        <v>6152</v>
      </c>
      <c r="C1028" s="8" t="s">
        <v>6153</v>
      </c>
      <c r="D1028" s="8" t="s">
        <v>6154</v>
      </c>
      <c r="E1028" s="8" t="s">
        <v>6155</v>
      </c>
      <c r="F1028" s="12" t="s">
        <v>5724</v>
      </c>
      <c r="G1028" s="8" t="s">
        <v>49</v>
      </c>
      <c r="H1028" s="3">
        <v>186</v>
      </c>
      <c r="I1028" s="12" t="s">
        <v>6157</v>
      </c>
      <c r="J1028" s="13" t="s">
        <v>6158</v>
      </c>
      <c r="K1028" s="8" t="s">
        <v>50</v>
      </c>
      <c r="L1028" s="8" t="s">
        <v>51</v>
      </c>
      <c r="M1028" s="8" t="s">
        <v>52</v>
      </c>
      <c r="N1028" s="8" t="s">
        <v>84</v>
      </c>
      <c r="O1028" s="8" t="s">
        <v>85</v>
      </c>
      <c r="P1028" s="8" t="s">
        <v>6159</v>
      </c>
      <c r="Q1028" s="13" t="s">
        <v>5365</v>
      </c>
      <c r="R1028" s="8" t="s">
        <v>222</v>
      </c>
      <c r="S1028" s="3">
        <v>1500</v>
      </c>
      <c r="T1028" s="3">
        <v>1</v>
      </c>
      <c r="U1028" s="14" t="str">
        <f t="shared" ca="1" si="103"/>
        <v>ipsoft.com</v>
      </c>
      <c r="V1028" s="15" t="str">
        <f t="shared" ca="1" si="104"/>
        <v>domains = domains.concat("ipsoft.com");</v>
      </c>
      <c r="W1028">
        <f>VLOOKUP(C1028,'Copy of Pivot Position'!A:C,3,FALSE)</f>
        <v>7</v>
      </c>
      <c r="X1028">
        <f>IF(D1028="","",COUNTIF($D$1:D1027,D1028))</f>
        <v>0</v>
      </c>
      <c r="Y1028">
        <f>IF(F1028="","",COUNTIF($F$1:F1028,F1028))</f>
        <v>1</v>
      </c>
    </row>
    <row r="1029" spans="1:25" ht="16" hidden="1" x14ac:dyDescent="0.2">
      <c r="A1029" s="8" t="s">
        <v>6234</v>
      </c>
      <c r="B1029" s="8" t="s">
        <v>6235</v>
      </c>
      <c r="C1029" s="8" t="s">
        <v>6236</v>
      </c>
      <c r="D1029" s="8" t="s">
        <v>6237</v>
      </c>
      <c r="E1029" s="8" t="s">
        <v>6238</v>
      </c>
      <c r="F1029" s="12" t="s">
        <v>5820</v>
      </c>
      <c r="G1029" s="8" t="s">
        <v>49</v>
      </c>
      <c r="H1029" s="3">
        <v>2958</v>
      </c>
      <c r="I1029" s="12" t="s">
        <v>6240</v>
      </c>
      <c r="J1029" s="13" t="s">
        <v>6241</v>
      </c>
      <c r="K1029" s="8" t="s">
        <v>50</v>
      </c>
      <c r="L1029" s="8" t="s">
        <v>120</v>
      </c>
      <c r="M1029" s="8" t="s">
        <v>52</v>
      </c>
      <c r="N1029" s="8" t="s">
        <v>757</v>
      </c>
      <c r="O1029" s="8" t="s">
        <v>195</v>
      </c>
      <c r="P1029" s="8" t="s">
        <v>6242</v>
      </c>
      <c r="Q1029" s="13" t="s">
        <v>759</v>
      </c>
      <c r="R1029" s="8" t="s">
        <v>6243</v>
      </c>
      <c r="S1029" s="3">
        <v>1508</v>
      </c>
      <c r="T1029" s="3">
        <v>1</v>
      </c>
      <c r="U1029" s="14" t="str">
        <f t="shared" ca="1" si="103"/>
        <v>ipsoft.com</v>
      </c>
      <c r="V1029" s="15" t="str">
        <f t="shared" ca="1" si="104"/>
        <v>domains = domains.concat("ipsoft.com");</v>
      </c>
      <c r="W1029">
        <f>VLOOKUP(C1029,'Copy of Pivot Position'!A:C,3,FALSE)</f>
        <v>7</v>
      </c>
      <c r="X1029">
        <f>IF(D1029="","",COUNTIF($D$1:D1028,D1029))</f>
        <v>0</v>
      </c>
      <c r="Y1029">
        <f>IF(F1029="","",COUNTIF($F$1:F1029,F1029))</f>
        <v>2</v>
      </c>
    </row>
    <row r="1030" spans="1:25" ht="16" hidden="1" x14ac:dyDescent="0.2">
      <c r="A1030" s="8" t="s">
        <v>338</v>
      </c>
      <c r="B1030" s="8" t="s">
        <v>6488</v>
      </c>
      <c r="C1030" s="8" t="s">
        <v>6489</v>
      </c>
      <c r="D1030" s="8" t="s">
        <v>6490</v>
      </c>
      <c r="E1030" s="8" t="s">
        <v>92</v>
      </c>
      <c r="F1030" s="12" t="s">
        <v>93</v>
      </c>
      <c r="G1030" s="8" t="s">
        <v>49</v>
      </c>
      <c r="H1030" s="3">
        <v>148214</v>
      </c>
      <c r="I1030" s="12" t="s">
        <v>6494</v>
      </c>
      <c r="J1030" s="13" t="s">
        <v>6495</v>
      </c>
      <c r="K1030" s="8" t="s">
        <v>50</v>
      </c>
      <c r="L1030" s="8" t="s">
        <v>51</v>
      </c>
      <c r="M1030" s="8" t="s">
        <v>52</v>
      </c>
      <c r="N1030" s="8" t="s">
        <v>96</v>
      </c>
      <c r="O1030" s="8" t="s">
        <v>97</v>
      </c>
      <c r="P1030" s="8" t="s">
        <v>98</v>
      </c>
      <c r="Q1030" s="13" t="s">
        <v>99</v>
      </c>
      <c r="R1030" s="8" t="s">
        <v>100</v>
      </c>
      <c r="S1030" s="3">
        <v>1530</v>
      </c>
      <c r="T1030" s="3">
        <v>1</v>
      </c>
      <c r="U1030" s="14" t="str">
        <f t="shared" ca="1" si="103"/>
        <v>ipsoft.com</v>
      </c>
      <c r="V1030" s="15" t="str">
        <f t="shared" ca="1" si="104"/>
        <v>domains = domains.concat("ipsoft.com");</v>
      </c>
      <c r="W1030">
        <f>VLOOKUP(C1030,'Copy of Pivot Position'!A:C,3,FALSE)</f>
        <v>7</v>
      </c>
      <c r="X1030">
        <f>IF(D1030="","",COUNTIF($D$1:D1029,D1030))</f>
        <v>0</v>
      </c>
      <c r="Y1030">
        <f>IF(F1030="","",COUNTIF($F$1:F1030,F1030))</f>
        <v>3</v>
      </c>
    </row>
    <row r="1031" spans="1:25" ht="16" hidden="1" x14ac:dyDescent="0.2">
      <c r="A1031" s="8" t="s">
        <v>3387</v>
      </c>
      <c r="B1031" s="8" t="s">
        <v>3388</v>
      </c>
      <c r="C1031" s="8" t="s">
        <v>3389</v>
      </c>
      <c r="D1031" s="8" t="s">
        <v>7610</v>
      </c>
      <c r="E1031" s="8" t="s">
        <v>3392</v>
      </c>
      <c r="F1031" s="12" t="s">
        <v>3135</v>
      </c>
      <c r="G1031" s="8" t="s">
        <v>49</v>
      </c>
      <c r="H1031" s="3">
        <v>1939</v>
      </c>
      <c r="I1031" s="12" t="s">
        <v>3397</v>
      </c>
      <c r="J1031" s="13" t="s">
        <v>7614</v>
      </c>
      <c r="K1031" s="8" t="s">
        <v>50</v>
      </c>
      <c r="L1031" s="8" t="s">
        <v>120</v>
      </c>
      <c r="M1031" s="8" t="s">
        <v>52</v>
      </c>
      <c r="N1031" s="8" t="s">
        <v>3401</v>
      </c>
      <c r="O1031" s="8" t="s">
        <v>3402</v>
      </c>
      <c r="P1031" s="8" t="s">
        <v>3403</v>
      </c>
      <c r="Q1031" s="13" t="s">
        <v>3404</v>
      </c>
      <c r="R1031" s="8" t="s">
        <v>3405</v>
      </c>
      <c r="S1031" s="3">
        <v>1871</v>
      </c>
      <c r="T1031" s="3">
        <v>1</v>
      </c>
      <c r="U1031" s="14" t="str">
        <f t="shared" ca="1" si="103"/>
        <v>ipsoft.com</v>
      </c>
      <c r="V1031" s="15" t="str">
        <f t="shared" ca="1" si="104"/>
        <v>domains = domains.concat("ipsoft.com");</v>
      </c>
      <c r="W1031">
        <f>VLOOKUP(C1031,'Copy of Pivot Position'!A:C,3,FALSE)</f>
        <v>7</v>
      </c>
      <c r="X1031">
        <f>IF(D1031="","",COUNTIF($D$1:D1030,D1031))</f>
        <v>0</v>
      </c>
      <c r="Y1031">
        <f>IF(F1031="","",COUNTIF($F$1:F1031,F1031))</f>
        <v>2</v>
      </c>
    </row>
    <row r="1032" spans="1:25" ht="16" hidden="1" x14ac:dyDescent="0.2">
      <c r="A1032" s="8" t="s">
        <v>167</v>
      </c>
      <c r="B1032" s="8" t="s">
        <v>8119</v>
      </c>
      <c r="C1032" s="8" t="s">
        <v>8428</v>
      </c>
      <c r="D1032" s="8" t="s">
        <v>8429</v>
      </c>
      <c r="E1032" s="8" t="s">
        <v>8430</v>
      </c>
      <c r="F1032" s="12" t="s">
        <v>8190</v>
      </c>
      <c r="G1032" s="8" t="s">
        <v>49</v>
      </c>
      <c r="H1032" s="3">
        <v>168</v>
      </c>
      <c r="I1032" s="12" t="s">
        <v>8431</v>
      </c>
      <c r="J1032" s="13" t="s">
        <v>8432</v>
      </c>
      <c r="K1032" s="8" t="s">
        <v>50</v>
      </c>
      <c r="L1032" s="8" t="s">
        <v>51</v>
      </c>
      <c r="M1032" s="8" t="s">
        <v>52</v>
      </c>
      <c r="N1032" s="8" t="s">
        <v>8433</v>
      </c>
      <c r="O1032" s="8" t="s">
        <v>2584</v>
      </c>
      <c r="P1032" s="8" t="s">
        <v>8434</v>
      </c>
      <c r="Q1032" s="13" t="s">
        <v>8435</v>
      </c>
      <c r="R1032" s="8" t="s">
        <v>8436</v>
      </c>
      <c r="S1032" s="3">
        <v>2196</v>
      </c>
      <c r="T1032" s="3">
        <v>1</v>
      </c>
      <c r="U1032" s="14" t="str">
        <f t="shared" ca="1" si="103"/>
        <v>ipsoft.com</v>
      </c>
      <c r="V1032" s="15" t="str">
        <f t="shared" ca="1" si="104"/>
        <v>domains = domains.concat("ipsoft.com");</v>
      </c>
      <c r="W1032">
        <f>VLOOKUP(C1032,'Copy of Pivot Position'!A:C,3,FALSE)</f>
        <v>7</v>
      </c>
      <c r="X1032">
        <f>IF(D1032="","",COUNTIF($D$1:D1031,D1032))</f>
        <v>0</v>
      </c>
      <c r="Y1032">
        <f>IF(F1032="","",COUNTIF($F$1:F1032,F1032))</f>
        <v>1</v>
      </c>
    </row>
    <row r="1033" spans="1:25" ht="16" hidden="1" x14ac:dyDescent="0.2">
      <c r="A1033" s="8" t="s">
        <v>3543</v>
      </c>
      <c r="B1033" s="8" t="s">
        <v>310</v>
      </c>
      <c r="C1033" s="8" t="s">
        <v>8454</v>
      </c>
      <c r="D1033" s="8" t="s">
        <v>8455</v>
      </c>
      <c r="E1033" s="8" t="s">
        <v>8456</v>
      </c>
      <c r="F1033" s="12" t="s">
        <v>8203</v>
      </c>
      <c r="G1033" s="8" t="s">
        <v>46</v>
      </c>
      <c r="H1033" s="3">
        <v>1259</v>
      </c>
      <c r="I1033" s="12" t="s">
        <v>8458</v>
      </c>
      <c r="J1033" s="13" t="s">
        <v>8459</v>
      </c>
      <c r="K1033" s="8" t="s">
        <v>50</v>
      </c>
      <c r="L1033" s="8" t="s">
        <v>120</v>
      </c>
      <c r="M1033" s="8" t="s">
        <v>52</v>
      </c>
      <c r="N1033" s="8" t="s">
        <v>1609</v>
      </c>
      <c r="O1033" s="8" t="s">
        <v>54</v>
      </c>
      <c r="P1033" s="8" t="s">
        <v>8460</v>
      </c>
      <c r="Q1033" s="13" t="s">
        <v>1613</v>
      </c>
      <c r="R1033" s="8" t="s">
        <v>8461</v>
      </c>
      <c r="S1033" s="3">
        <v>2200</v>
      </c>
      <c r="T1033" s="3">
        <v>1</v>
      </c>
      <c r="U1033" s="14" t="str">
        <f t="shared" ca="1" si="103"/>
        <v>ipsoft.com</v>
      </c>
      <c r="V1033" s="15" t="str">
        <f t="shared" ca="1" si="104"/>
        <v>domains = domains.concat("ipsoft.com");</v>
      </c>
      <c r="W1033">
        <f>VLOOKUP(C1033,'Copy of Pivot Position'!A:C,3,FALSE)</f>
        <v>7</v>
      </c>
      <c r="X1033">
        <f>IF(D1033="","",COUNTIF($D$1:D1032,D1033))</f>
        <v>0</v>
      </c>
      <c r="Y1033">
        <f>IF(F1033="","",COUNTIF($F$1:F1033,F1033))</f>
        <v>2</v>
      </c>
    </row>
    <row r="1034" spans="1:25" ht="16" hidden="1" x14ac:dyDescent="0.2">
      <c r="A1034" s="8" t="s">
        <v>8558</v>
      </c>
      <c r="B1034" s="8" t="s">
        <v>8559</v>
      </c>
      <c r="C1034" s="8" t="s">
        <v>8560</v>
      </c>
      <c r="D1034" s="8" t="s">
        <v>8561</v>
      </c>
      <c r="E1034" s="8" t="s">
        <v>8562</v>
      </c>
      <c r="F1034" s="12" t="s">
        <v>8229</v>
      </c>
      <c r="G1034" s="8" t="s">
        <v>803</v>
      </c>
      <c r="H1034" s="3">
        <v>114</v>
      </c>
      <c r="I1034" s="12" t="s">
        <v>8563</v>
      </c>
      <c r="J1034" s="13" t="s">
        <v>8564</v>
      </c>
      <c r="K1034" s="8" t="s">
        <v>50</v>
      </c>
      <c r="L1034" s="8" t="s">
        <v>120</v>
      </c>
      <c r="M1034" s="8" t="s">
        <v>52</v>
      </c>
      <c r="N1034" s="8" t="s">
        <v>2206</v>
      </c>
      <c r="O1034" s="8" t="s">
        <v>1799</v>
      </c>
      <c r="P1034" s="8" t="s">
        <v>8565</v>
      </c>
      <c r="Q1034" s="13" t="s">
        <v>8566</v>
      </c>
      <c r="R1034" s="8" t="s">
        <v>8567</v>
      </c>
      <c r="S1034" s="3">
        <v>2214</v>
      </c>
      <c r="T1034" s="3">
        <v>1</v>
      </c>
      <c r="U1034" s="14" t="str">
        <f t="shared" ca="1" si="103"/>
        <v>ipsoft.com</v>
      </c>
      <c r="V1034" s="15" t="str">
        <f t="shared" ca="1" si="104"/>
        <v>domains = domains.concat("ipsoft.com");</v>
      </c>
      <c r="W1034">
        <f>VLOOKUP(C1034,'Copy of Pivot Position'!A:C,3,FALSE)</f>
        <v>7</v>
      </c>
      <c r="X1034">
        <f>IF(D1034="","",COUNTIF($D$1:D1033,D1034))</f>
        <v>0</v>
      </c>
      <c r="Y1034">
        <f>IF(F1034="","",COUNTIF($F$1:F1034,F1034))</f>
        <v>1</v>
      </c>
    </row>
    <row r="1035" spans="1:25" ht="16" hidden="1" x14ac:dyDescent="0.2">
      <c r="A1035" s="8" t="s">
        <v>3543</v>
      </c>
      <c r="B1035" s="8" t="s">
        <v>8568</v>
      </c>
      <c r="C1035" s="8" t="s">
        <v>8570</v>
      </c>
      <c r="D1035" s="8" t="s">
        <v>8571</v>
      </c>
      <c r="E1035" s="8" t="s">
        <v>8573</v>
      </c>
      <c r="F1035" s="12" t="s">
        <v>8230</v>
      </c>
      <c r="G1035" s="8" t="s">
        <v>70</v>
      </c>
      <c r="H1035" s="3">
        <v>821</v>
      </c>
      <c r="I1035" s="12" t="s">
        <v>8578</v>
      </c>
      <c r="J1035" s="13" t="s">
        <v>8579</v>
      </c>
      <c r="K1035" s="8" t="s">
        <v>50</v>
      </c>
      <c r="L1035" s="8" t="s">
        <v>120</v>
      </c>
      <c r="M1035" s="8" t="s">
        <v>52</v>
      </c>
      <c r="N1035" s="8" t="s">
        <v>8581</v>
      </c>
      <c r="O1035" s="8" t="s">
        <v>393</v>
      </c>
      <c r="P1035" s="8" t="s">
        <v>8582</v>
      </c>
      <c r="Q1035" s="13" t="s">
        <v>8583</v>
      </c>
      <c r="R1035" s="8" t="s">
        <v>8584</v>
      </c>
      <c r="S1035" s="3">
        <v>2215</v>
      </c>
      <c r="T1035" s="3">
        <v>1</v>
      </c>
      <c r="U1035" s="14" t="str">
        <f t="shared" ca="1" si="103"/>
        <v>ipsoft.com</v>
      </c>
      <c r="V1035" s="15" t="str">
        <f t="shared" ca="1" si="104"/>
        <v>domains = domains.concat("ipsoft.com");</v>
      </c>
      <c r="W1035">
        <f>VLOOKUP(C1035,'Copy of Pivot Position'!A:C,3,FALSE)</f>
        <v>7</v>
      </c>
      <c r="X1035">
        <f>IF(D1035="","",COUNTIF($D$1:D1034,D1035))</f>
        <v>0</v>
      </c>
      <c r="Y1035">
        <f>IF(F1035="","",COUNTIF($F$1:F1035,F1035))</f>
        <v>1</v>
      </c>
    </row>
    <row r="1036" spans="1:25" ht="16" hidden="1" x14ac:dyDescent="0.2">
      <c r="A1036" s="8" t="s">
        <v>1141</v>
      </c>
      <c r="B1036" s="8" t="s">
        <v>995</v>
      </c>
      <c r="C1036" s="8" t="s">
        <v>8767</v>
      </c>
      <c r="D1036" s="8" t="s">
        <v>8768</v>
      </c>
      <c r="E1036" s="8" t="s">
        <v>8769</v>
      </c>
      <c r="F1036" s="12" t="s">
        <v>8266</v>
      </c>
      <c r="G1036" s="8" t="s">
        <v>70</v>
      </c>
      <c r="H1036" s="3">
        <v>9580</v>
      </c>
      <c r="I1036" s="12" t="s">
        <v>8770</v>
      </c>
      <c r="J1036" s="13" t="s">
        <v>8771</v>
      </c>
      <c r="K1036" s="8" t="s">
        <v>50</v>
      </c>
      <c r="L1036" s="8" t="s">
        <v>120</v>
      </c>
      <c r="M1036" s="8" t="s">
        <v>52</v>
      </c>
      <c r="N1036" s="8" t="s">
        <v>8772</v>
      </c>
      <c r="O1036" s="8" t="s">
        <v>8773</v>
      </c>
      <c r="P1036" s="8" t="s">
        <v>8774</v>
      </c>
      <c r="Q1036" s="13" t="s">
        <v>8775</v>
      </c>
      <c r="R1036" s="8" t="s">
        <v>222</v>
      </c>
      <c r="S1036" s="3">
        <v>2237</v>
      </c>
      <c r="T1036" s="3">
        <v>1</v>
      </c>
      <c r="U1036" s="14" t="str">
        <f t="shared" ca="1" si="103"/>
        <v>ipsoft.com</v>
      </c>
      <c r="V1036" s="15" t="str">
        <f t="shared" ca="1" si="104"/>
        <v>domains = domains.concat("ipsoft.com");</v>
      </c>
      <c r="W1036">
        <f>VLOOKUP(C1036,'Copy of Pivot Position'!A:C,3,FALSE)</f>
        <v>7</v>
      </c>
      <c r="X1036">
        <f>IF(D1036="","",COUNTIF($D$1:D1035,D1036))</f>
        <v>0</v>
      </c>
      <c r="Y1036">
        <f>IF(F1036="","",COUNTIF($F$1:F1036,F1036))</f>
        <v>1</v>
      </c>
    </row>
    <row r="1037" spans="1:25" ht="16" hidden="1" x14ac:dyDescent="0.2">
      <c r="A1037" s="8" t="s">
        <v>2277</v>
      </c>
      <c r="B1037" s="8" t="s">
        <v>8817</v>
      </c>
      <c r="C1037" s="8" t="s">
        <v>8818</v>
      </c>
      <c r="D1037" s="8" t="s">
        <v>8819</v>
      </c>
      <c r="E1037" s="8" t="s">
        <v>8820</v>
      </c>
      <c r="F1037" s="12" t="s">
        <v>8285</v>
      </c>
      <c r="G1037" s="8" t="s">
        <v>49</v>
      </c>
      <c r="H1037" s="3">
        <v>4021</v>
      </c>
      <c r="I1037" s="12" t="s">
        <v>8821</v>
      </c>
      <c r="J1037" s="13" t="s">
        <v>8822</v>
      </c>
      <c r="K1037" s="8" t="s">
        <v>50</v>
      </c>
      <c r="L1037" s="8" t="s">
        <v>120</v>
      </c>
      <c r="M1037" s="8" t="s">
        <v>52</v>
      </c>
      <c r="N1037" s="8" t="s">
        <v>7715</v>
      </c>
      <c r="O1037" s="8" t="s">
        <v>3402</v>
      </c>
      <c r="P1037" s="8" t="s">
        <v>8823</v>
      </c>
      <c r="Q1037" s="8" t="s">
        <v>8824</v>
      </c>
      <c r="R1037" s="8" t="s">
        <v>8825</v>
      </c>
      <c r="S1037" s="3">
        <v>2246</v>
      </c>
      <c r="T1037" s="3">
        <v>1</v>
      </c>
      <c r="U1037" s="14" t="str">
        <f t="shared" ca="1" si="103"/>
        <v>ipsoft.com</v>
      </c>
      <c r="V1037" s="15" t="str">
        <f t="shared" ca="1" si="104"/>
        <v>domains = domains.concat("ipsoft.com");</v>
      </c>
      <c r="W1037">
        <f>VLOOKUP(C1037,'Copy of Pivot Position'!A:C,3,FALSE)</f>
        <v>7</v>
      </c>
      <c r="X1037">
        <f>IF(D1037="","",COUNTIF($D$1:D1036,D1037))</f>
        <v>0</v>
      </c>
      <c r="Y1037">
        <f>IF(F1037="","",COUNTIF($F$1:F1037,F1037))</f>
        <v>1</v>
      </c>
    </row>
    <row r="1038" spans="1:25" ht="16" hidden="1" x14ac:dyDescent="0.2">
      <c r="A1038" s="8" t="s">
        <v>8826</v>
      </c>
      <c r="B1038" s="8" t="s">
        <v>8827</v>
      </c>
      <c r="C1038" s="8" t="s">
        <v>3191</v>
      </c>
      <c r="D1038" s="8" t="s">
        <v>8828</v>
      </c>
      <c r="E1038" s="8" t="s">
        <v>8829</v>
      </c>
      <c r="F1038" s="12" t="s">
        <v>8286</v>
      </c>
      <c r="G1038" s="8" t="s">
        <v>70</v>
      </c>
      <c r="H1038" s="3">
        <v>2973</v>
      </c>
      <c r="I1038" s="12" t="s">
        <v>8837</v>
      </c>
      <c r="J1038" s="13" t="s">
        <v>8838</v>
      </c>
      <c r="K1038" s="8" t="s">
        <v>50</v>
      </c>
      <c r="L1038" s="8" t="s">
        <v>120</v>
      </c>
      <c r="M1038" s="8" t="s">
        <v>52</v>
      </c>
      <c r="N1038" s="8" t="s">
        <v>518</v>
      </c>
      <c r="O1038" s="8" t="s">
        <v>369</v>
      </c>
      <c r="P1038" s="8" t="s">
        <v>8841</v>
      </c>
      <c r="Q1038" s="13" t="s">
        <v>2831</v>
      </c>
      <c r="R1038" s="8" t="s">
        <v>2833</v>
      </c>
      <c r="S1038" s="3">
        <v>2247</v>
      </c>
      <c r="T1038" s="3">
        <v>1</v>
      </c>
      <c r="U1038" s="14" t="str">
        <f t="shared" ca="1" si="103"/>
        <v>ipsoft.com</v>
      </c>
      <c r="V1038" s="15" t="str">
        <f t="shared" ca="1" si="104"/>
        <v>domains = domains.concat("ipsoft.com");</v>
      </c>
      <c r="W1038">
        <f>VLOOKUP(C1038,'Copy of Pivot Position'!A:C,3,FALSE)</f>
        <v>7</v>
      </c>
      <c r="X1038">
        <f>IF(D1038="","",COUNTIF($D$1:D1037,D1038))</f>
        <v>0</v>
      </c>
      <c r="Y1038">
        <f>IF(F1038="","",COUNTIF($F$1:F1038,F1038))</f>
        <v>1</v>
      </c>
    </row>
    <row r="1039" spans="1:25" ht="16" hidden="1" x14ac:dyDescent="0.2">
      <c r="A1039" s="8" t="s">
        <v>5787</v>
      </c>
      <c r="B1039" s="8" t="s">
        <v>8920</v>
      </c>
      <c r="C1039" s="8" t="s">
        <v>8921</v>
      </c>
      <c r="D1039" s="8" t="s">
        <v>8922</v>
      </c>
      <c r="E1039" s="8" t="s">
        <v>8923</v>
      </c>
      <c r="F1039" s="12" t="s">
        <v>8319</v>
      </c>
      <c r="G1039" s="8" t="s">
        <v>70</v>
      </c>
      <c r="H1039" s="3">
        <v>121915</v>
      </c>
      <c r="I1039" s="12" t="s">
        <v>8924</v>
      </c>
      <c r="J1039" s="13" t="s">
        <v>8925</v>
      </c>
      <c r="K1039" s="8" t="s">
        <v>50</v>
      </c>
      <c r="L1039" s="8" t="s">
        <v>51</v>
      </c>
      <c r="M1039" s="8" t="s">
        <v>52</v>
      </c>
      <c r="N1039" s="8" t="s">
        <v>8926</v>
      </c>
      <c r="O1039" s="8" t="s">
        <v>1799</v>
      </c>
      <c r="P1039" s="8" t="s">
        <v>8927</v>
      </c>
      <c r="Q1039" s="13" t="s">
        <v>8928</v>
      </c>
      <c r="R1039" s="8" t="s">
        <v>8929</v>
      </c>
      <c r="S1039" s="3">
        <v>2260</v>
      </c>
      <c r="T1039" s="3">
        <v>1</v>
      </c>
      <c r="U1039" s="14" t="str">
        <f t="shared" ca="1" si="103"/>
        <v>ipsoft.com</v>
      </c>
      <c r="V1039" s="15" t="str">
        <f t="shared" ca="1" si="104"/>
        <v>domains = domains.concat("ipsoft.com");</v>
      </c>
      <c r="W1039">
        <f>VLOOKUP(C1039,'Copy of Pivot Position'!A:C,3,FALSE)</f>
        <v>7</v>
      </c>
      <c r="X1039">
        <f>IF(D1039="","",COUNTIF($D$1:D1038,D1039))</f>
        <v>0</v>
      </c>
      <c r="Y1039">
        <f>IF(F1039="","",COUNTIF($F$1:F1039,F1039))</f>
        <v>1</v>
      </c>
    </row>
    <row r="1040" spans="1:25" ht="16" hidden="1" x14ac:dyDescent="0.2">
      <c r="A1040" s="8" t="s">
        <v>8955</v>
      </c>
      <c r="B1040" s="8" t="s">
        <v>6335</v>
      </c>
      <c r="C1040" s="8" t="s">
        <v>8956</v>
      </c>
      <c r="D1040" s="8" t="s">
        <v>8957</v>
      </c>
      <c r="E1040" s="8" t="s">
        <v>8958</v>
      </c>
      <c r="F1040" s="12" t="s">
        <v>8323</v>
      </c>
      <c r="G1040" s="8" t="s">
        <v>49</v>
      </c>
      <c r="H1040" s="3">
        <v>4347</v>
      </c>
      <c r="I1040" s="12" t="s">
        <v>8960</v>
      </c>
      <c r="J1040" s="13" t="s">
        <v>8961</v>
      </c>
      <c r="K1040" s="8" t="s">
        <v>50</v>
      </c>
      <c r="L1040" s="8" t="s">
        <v>120</v>
      </c>
      <c r="M1040" s="8" t="s">
        <v>52</v>
      </c>
      <c r="N1040" s="8" t="s">
        <v>174</v>
      </c>
      <c r="O1040" s="8" t="s">
        <v>175</v>
      </c>
      <c r="P1040" s="8" t="s">
        <v>8962</v>
      </c>
      <c r="Q1040" s="13" t="s">
        <v>508</v>
      </c>
      <c r="R1040" s="8" t="s">
        <v>8963</v>
      </c>
      <c r="S1040" s="3">
        <v>2263</v>
      </c>
      <c r="T1040" s="3">
        <v>1</v>
      </c>
      <c r="U1040" s="14" t="str">
        <f t="shared" ca="1" si="103"/>
        <v>ipsoft.com</v>
      </c>
      <c r="V1040" s="15" t="str">
        <f t="shared" ca="1" si="104"/>
        <v>domains = domains.concat("ipsoft.com");</v>
      </c>
      <c r="W1040">
        <f>VLOOKUP(C1040,'Copy of Pivot Position'!A:C,3,FALSE)</f>
        <v>7</v>
      </c>
      <c r="X1040">
        <f>IF(D1040="","",COUNTIF($D$1:D1039,D1040))</f>
        <v>0</v>
      </c>
      <c r="Y1040">
        <f>IF(F1040="","",COUNTIF($F$1:F1040,F1040))</f>
        <v>1</v>
      </c>
    </row>
    <row r="1041" spans="1:25" ht="16" hidden="1" x14ac:dyDescent="0.2">
      <c r="A1041" s="8" t="s">
        <v>3543</v>
      </c>
      <c r="B1041" s="8" t="s">
        <v>8984</v>
      </c>
      <c r="C1041" s="8" t="s">
        <v>8985</v>
      </c>
      <c r="D1041" s="8" t="s">
        <v>8986</v>
      </c>
      <c r="E1041" s="8" t="s">
        <v>8987</v>
      </c>
      <c r="F1041" s="12" t="s">
        <v>8326</v>
      </c>
      <c r="G1041" s="8" t="s">
        <v>49</v>
      </c>
      <c r="H1041" s="3">
        <v>2039</v>
      </c>
      <c r="I1041" s="12" t="s">
        <v>8989</v>
      </c>
      <c r="J1041" s="13" t="s">
        <v>8990</v>
      </c>
      <c r="K1041" s="8" t="s">
        <v>50</v>
      </c>
      <c r="L1041" s="8" t="s">
        <v>120</v>
      </c>
      <c r="M1041" s="8" t="s">
        <v>52</v>
      </c>
      <c r="N1041" s="8" t="s">
        <v>2760</v>
      </c>
      <c r="O1041" s="8" t="s">
        <v>1799</v>
      </c>
      <c r="P1041" s="8" t="s">
        <v>8991</v>
      </c>
      <c r="Q1041" s="13" t="s">
        <v>6260</v>
      </c>
      <c r="R1041" s="8" t="s">
        <v>222</v>
      </c>
      <c r="S1041" s="3">
        <v>2268</v>
      </c>
      <c r="T1041" s="3">
        <v>1</v>
      </c>
      <c r="U1041" s="14" t="str">
        <f t="shared" ca="1" si="103"/>
        <v>ipsoft.com</v>
      </c>
      <c r="V1041" s="15" t="str">
        <f t="shared" ca="1" si="104"/>
        <v>domains = domains.concat("ipsoft.com");</v>
      </c>
      <c r="W1041">
        <f>VLOOKUP(C1041,'Copy of Pivot Position'!A:C,3,FALSE)</f>
        <v>7</v>
      </c>
      <c r="X1041">
        <f>IF(D1041="","",COUNTIF($D$1:D1040,D1041))</f>
        <v>0</v>
      </c>
      <c r="Y1041">
        <f>IF(F1041="","",COUNTIF($F$1:F1041,F1041))</f>
        <v>2</v>
      </c>
    </row>
    <row r="1042" spans="1:25" ht="16" hidden="1" x14ac:dyDescent="0.2">
      <c r="A1042" s="8" t="s">
        <v>1258</v>
      </c>
      <c r="B1042" s="8" t="s">
        <v>9166</v>
      </c>
      <c r="C1042" s="8" t="s">
        <v>9167</v>
      </c>
      <c r="D1042" s="8" t="s">
        <v>9168</v>
      </c>
      <c r="E1042" s="8" t="s">
        <v>9169</v>
      </c>
      <c r="F1042" s="12" t="s">
        <v>8391</v>
      </c>
      <c r="G1042" s="8" t="s">
        <v>70</v>
      </c>
      <c r="H1042" s="3">
        <v>425</v>
      </c>
      <c r="I1042" s="12" t="s">
        <v>9171</v>
      </c>
      <c r="J1042" s="13" t="s">
        <v>9172</v>
      </c>
      <c r="K1042" s="8" t="s">
        <v>50</v>
      </c>
      <c r="L1042" s="8" t="s">
        <v>120</v>
      </c>
      <c r="M1042" s="8" t="s">
        <v>2412</v>
      </c>
      <c r="N1042" s="8" t="s">
        <v>2413</v>
      </c>
      <c r="O1042" s="8" t="s">
        <v>372</v>
      </c>
      <c r="P1042" s="8" t="s">
        <v>9173</v>
      </c>
      <c r="Q1042" s="13" t="s">
        <v>7659</v>
      </c>
      <c r="R1042" s="8" t="s">
        <v>9174</v>
      </c>
      <c r="S1042" s="3">
        <v>2294</v>
      </c>
      <c r="T1042" s="3">
        <v>1</v>
      </c>
      <c r="U1042" s="14" t="str">
        <f t="shared" ca="1" si="103"/>
        <v>ipsoft.com</v>
      </c>
      <c r="V1042" s="15" t="str">
        <f t="shared" ca="1" si="104"/>
        <v>domains = domains.concat("ipsoft.com");</v>
      </c>
      <c r="W1042">
        <f>VLOOKUP(C1042,'Copy of Pivot Position'!A:C,3,FALSE)</f>
        <v>7</v>
      </c>
      <c r="X1042">
        <f>IF(D1042="","",COUNTIF($D$1:D1041,D1042))</f>
        <v>0</v>
      </c>
      <c r="Y1042">
        <f>IF(F1042="","",COUNTIF($F$1:F1042,F1042))</f>
        <v>1</v>
      </c>
    </row>
    <row r="1043" spans="1:25" ht="16" hidden="1" x14ac:dyDescent="0.2">
      <c r="A1043" s="8" t="s">
        <v>9195</v>
      </c>
      <c r="B1043" s="8" t="s">
        <v>9196</v>
      </c>
      <c r="C1043" s="8" t="s">
        <v>9197</v>
      </c>
      <c r="D1043" s="8" t="s">
        <v>9198</v>
      </c>
      <c r="E1043" s="8" t="s">
        <v>3092</v>
      </c>
      <c r="F1043" s="12" t="s">
        <v>3507</v>
      </c>
      <c r="G1043" s="8" t="s">
        <v>70</v>
      </c>
      <c r="H1043" s="3">
        <v>536469</v>
      </c>
      <c r="I1043" s="12" t="s">
        <v>9199</v>
      </c>
      <c r="J1043" s="13" t="s">
        <v>9200</v>
      </c>
      <c r="K1043" s="8" t="s">
        <v>50</v>
      </c>
      <c r="L1043" s="8" t="s">
        <v>120</v>
      </c>
      <c r="M1043" s="8" t="s">
        <v>52</v>
      </c>
      <c r="N1043" s="8" t="s">
        <v>3783</v>
      </c>
      <c r="O1043" s="8" t="s">
        <v>85</v>
      </c>
      <c r="P1043" s="8" t="s">
        <v>3784</v>
      </c>
      <c r="Q1043" s="13" t="s">
        <v>3785</v>
      </c>
      <c r="R1043" s="8" t="s">
        <v>3786</v>
      </c>
      <c r="S1043" s="3">
        <v>2297</v>
      </c>
      <c r="T1043" s="3">
        <v>1</v>
      </c>
      <c r="U1043" s="14" t="str">
        <f t="shared" ca="1" si="103"/>
        <v>ipsoft.com</v>
      </c>
      <c r="V1043" s="15" t="str">
        <f t="shared" ca="1" si="104"/>
        <v>domains = domains.concat("ipsoft.com");</v>
      </c>
      <c r="W1043">
        <f>VLOOKUP(C1043,'Copy of Pivot Position'!A:C,3,FALSE)</f>
        <v>7</v>
      </c>
      <c r="X1043">
        <f>IF(D1043="","",COUNTIF($D$1:D1042,D1043))</f>
        <v>0</v>
      </c>
      <c r="Y1043">
        <f>IF(F1043="","",COUNTIF($F$1:F1043,F1043))</f>
        <v>9</v>
      </c>
    </row>
    <row r="1044" spans="1:25" ht="16" hidden="1" x14ac:dyDescent="0.2">
      <c r="A1044" s="8" t="s">
        <v>1457</v>
      </c>
      <c r="B1044" s="8" t="s">
        <v>8298</v>
      </c>
      <c r="C1044" s="8" t="s">
        <v>559</v>
      </c>
      <c r="D1044" s="8" t="s">
        <v>9277</v>
      </c>
      <c r="E1044" s="8" t="s">
        <v>9278</v>
      </c>
      <c r="F1044" s="12" t="s">
        <v>8457</v>
      </c>
      <c r="G1044" s="8" t="s">
        <v>70</v>
      </c>
      <c r="H1044" s="3">
        <v>979</v>
      </c>
      <c r="I1044" s="12" t="s">
        <v>9279</v>
      </c>
      <c r="J1044" s="13" t="s">
        <v>9280</v>
      </c>
      <c r="K1044" s="8" t="s">
        <v>50</v>
      </c>
      <c r="L1044" s="8" t="s">
        <v>120</v>
      </c>
      <c r="M1044" s="8" t="s">
        <v>52</v>
      </c>
      <c r="N1044" s="8" t="s">
        <v>84</v>
      </c>
      <c r="O1044" s="8" t="s">
        <v>85</v>
      </c>
      <c r="P1044" s="8" t="s">
        <v>5364</v>
      </c>
      <c r="Q1044" s="13" t="s">
        <v>5365</v>
      </c>
      <c r="R1044" s="8" t="s">
        <v>9281</v>
      </c>
      <c r="S1044" s="3">
        <v>2313</v>
      </c>
      <c r="T1044" s="3">
        <v>1</v>
      </c>
      <c r="U1044" s="14" t="str">
        <f t="shared" ca="1" si="103"/>
        <v>ipsoft.com</v>
      </c>
      <c r="V1044" s="15" t="str">
        <f t="shared" ca="1" si="104"/>
        <v>domains = domains.concat("ipsoft.com");</v>
      </c>
      <c r="W1044">
        <f>VLOOKUP(C1044,'Copy of Pivot Position'!A:C,3,FALSE)</f>
        <v>7</v>
      </c>
      <c r="X1044">
        <f>IF(D1044="","",COUNTIF($D$1:D1043,D1044))</f>
        <v>0</v>
      </c>
      <c r="Y1044">
        <f>IF(F1044="","",COUNTIF($F$1:F1044,F1044))</f>
        <v>1</v>
      </c>
    </row>
    <row r="1045" spans="1:25" ht="16" hidden="1" x14ac:dyDescent="0.2">
      <c r="A1045" s="8" t="s">
        <v>9285</v>
      </c>
      <c r="B1045" s="8" t="s">
        <v>9286</v>
      </c>
      <c r="C1045" s="8" t="s">
        <v>9287</v>
      </c>
      <c r="D1045" s="8" t="s">
        <v>9288</v>
      </c>
      <c r="E1045" s="8" t="s">
        <v>8939</v>
      </c>
      <c r="F1045" s="12" t="s">
        <v>8322</v>
      </c>
      <c r="G1045" s="8" t="s">
        <v>49</v>
      </c>
      <c r="H1045" s="3">
        <v>7997</v>
      </c>
      <c r="I1045" s="12" t="s">
        <v>9291</v>
      </c>
      <c r="J1045" s="13" t="s">
        <v>9294</v>
      </c>
      <c r="K1045" s="8" t="s">
        <v>50</v>
      </c>
      <c r="L1045" s="8" t="s">
        <v>51</v>
      </c>
      <c r="M1045" s="8" t="s">
        <v>411</v>
      </c>
      <c r="N1045" s="8" t="s">
        <v>8951</v>
      </c>
      <c r="O1045" s="8" t="s">
        <v>8526</v>
      </c>
      <c r="P1045" s="8" t="s">
        <v>8952</v>
      </c>
      <c r="Q1045" s="8" t="s">
        <v>8953</v>
      </c>
      <c r="R1045" s="8" t="s">
        <v>8954</v>
      </c>
      <c r="S1045" s="3">
        <v>2315</v>
      </c>
      <c r="T1045" s="3">
        <v>1</v>
      </c>
      <c r="U1045" s="14" t="str">
        <f t="shared" ca="1" si="103"/>
        <v>ipsoft.com</v>
      </c>
      <c r="V1045" s="15" t="str">
        <f t="shared" ca="1" si="104"/>
        <v>domains = domains.concat("ipsoft.com");</v>
      </c>
      <c r="W1045">
        <f>VLOOKUP(C1045,'Copy of Pivot Position'!A:C,3,FALSE)</f>
        <v>7</v>
      </c>
      <c r="X1045">
        <f>IF(D1045="","",COUNTIF($D$1:D1044,D1045))</f>
        <v>0</v>
      </c>
      <c r="Y1045">
        <f>IF(F1045="","",COUNTIF($F$1:F1045,F1045))</f>
        <v>1</v>
      </c>
    </row>
    <row r="1046" spans="1:25" ht="16" hidden="1" x14ac:dyDescent="0.2">
      <c r="A1046" s="8" t="s">
        <v>9482</v>
      </c>
      <c r="B1046" s="8" t="s">
        <v>9483</v>
      </c>
      <c r="C1046" s="8" t="s">
        <v>9484</v>
      </c>
      <c r="D1046" s="8" t="s">
        <v>9485</v>
      </c>
      <c r="E1046" s="8" t="s">
        <v>9486</v>
      </c>
      <c r="F1046" s="12" t="s">
        <v>8785</v>
      </c>
      <c r="G1046" s="8" t="s">
        <v>70</v>
      </c>
      <c r="H1046" s="3">
        <v>7989</v>
      </c>
      <c r="I1046" s="12" t="s">
        <v>9487</v>
      </c>
      <c r="J1046" s="13" t="s">
        <v>9488</v>
      </c>
      <c r="K1046" s="8" t="s">
        <v>50</v>
      </c>
      <c r="L1046" s="8" t="s">
        <v>120</v>
      </c>
      <c r="M1046" s="8" t="s">
        <v>52</v>
      </c>
      <c r="N1046" s="8" t="s">
        <v>9489</v>
      </c>
      <c r="O1046" s="8" t="s">
        <v>54</v>
      </c>
      <c r="P1046" s="8" t="s">
        <v>9486</v>
      </c>
      <c r="Q1046" s="13" t="s">
        <v>9490</v>
      </c>
      <c r="R1046" s="8" t="s">
        <v>9491</v>
      </c>
      <c r="S1046" s="3">
        <v>2355</v>
      </c>
      <c r="T1046" s="3">
        <v>1</v>
      </c>
      <c r="U1046" s="14" t="str">
        <f t="shared" ca="1" si="103"/>
        <v>ipsoft.com</v>
      </c>
      <c r="V1046" s="15" t="str">
        <f t="shared" ca="1" si="104"/>
        <v>domains = domains.concat("ipsoft.com");</v>
      </c>
      <c r="W1046">
        <f>VLOOKUP(C1046,'Copy of Pivot Position'!A:C,3,FALSE)</f>
        <v>7</v>
      </c>
      <c r="X1046">
        <f>IF(D1046="","",COUNTIF($D$1:D1045,D1046))</f>
        <v>0</v>
      </c>
      <c r="Y1046">
        <f>IF(F1046="","",COUNTIF($F$1:F1046,F1046))</f>
        <v>1</v>
      </c>
    </row>
    <row r="1047" spans="1:25" ht="16" hidden="1" x14ac:dyDescent="0.2">
      <c r="A1047" s="8" t="s">
        <v>428</v>
      </c>
      <c r="B1047" s="8" t="s">
        <v>41</v>
      </c>
      <c r="C1047" s="8" t="s">
        <v>9508</v>
      </c>
      <c r="D1047" s="8" t="s">
        <v>9509</v>
      </c>
      <c r="E1047" s="8" t="s">
        <v>9510</v>
      </c>
      <c r="F1047" s="12" t="s">
        <v>8833</v>
      </c>
      <c r="G1047" s="8" t="s">
        <v>70</v>
      </c>
      <c r="H1047" s="3">
        <v>14347</v>
      </c>
      <c r="I1047" s="12" t="s">
        <v>9512</v>
      </c>
      <c r="J1047" s="13" t="s">
        <v>9513</v>
      </c>
      <c r="K1047" s="8" t="s">
        <v>50</v>
      </c>
      <c r="L1047" s="8" t="s">
        <v>120</v>
      </c>
      <c r="M1047" s="8" t="s">
        <v>222</v>
      </c>
      <c r="N1047" s="8" t="s">
        <v>222</v>
      </c>
      <c r="O1047" s="8" t="s">
        <v>222</v>
      </c>
      <c r="P1047" s="8" t="s">
        <v>222</v>
      </c>
      <c r="Q1047" s="8" t="s">
        <v>222</v>
      </c>
      <c r="R1047" s="8" t="s">
        <v>222</v>
      </c>
      <c r="S1047" s="3">
        <v>2363</v>
      </c>
      <c r="T1047" s="3">
        <v>1</v>
      </c>
      <c r="U1047" s="14" t="str">
        <f t="shared" ca="1" si="103"/>
        <v>ipsoft.com</v>
      </c>
      <c r="V1047" s="15" t="str">
        <f t="shared" ca="1" si="104"/>
        <v>domains = domains.concat("ipsoft.com");</v>
      </c>
      <c r="W1047">
        <f>VLOOKUP(C1047,'Copy of Pivot Position'!A:C,3,FALSE)</f>
        <v>7</v>
      </c>
      <c r="X1047">
        <f>IF(D1047="","",COUNTIF($D$1:D1046,D1047))</f>
        <v>0</v>
      </c>
      <c r="Y1047">
        <f>IF(F1047="","",COUNTIF($F$1:F1047,F1047))</f>
        <v>1</v>
      </c>
    </row>
    <row r="1048" spans="1:25" ht="16" hidden="1" x14ac:dyDescent="0.2">
      <c r="A1048" s="8" t="s">
        <v>1542</v>
      </c>
      <c r="B1048" s="8" t="s">
        <v>9558</v>
      </c>
      <c r="C1048" s="8" t="s">
        <v>658</v>
      </c>
      <c r="D1048" s="8" t="s">
        <v>9561</v>
      </c>
      <c r="E1048" s="8" t="s">
        <v>9562</v>
      </c>
      <c r="F1048" s="12" t="s">
        <v>8875</v>
      </c>
      <c r="G1048" s="8" t="s">
        <v>49</v>
      </c>
      <c r="H1048" s="3">
        <v>23554</v>
      </c>
      <c r="I1048" s="12" t="s">
        <v>9563</v>
      </c>
      <c r="J1048" s="13" t="s">
        <v>9564</v>
      </c>
      <c r="K1048" s="8" t="s">
        <v>50</v>
      </c>
      <c r="L1048" s="8" t="s">
        <v>120</v>
      </c>
      <c r="M1048" s="8" t="s">
        <v>52</v>
      </c>
      <c r="N1048" s="8" t="s">
        <v>7055</v>
      </c>
      <c r="O1048" s="8" t="s">
        <v>1763</v>
      </c>
      <c r="P1048" s="8" t="s">
        <v>9565</v>
      </c>
      <c r="Q1048" s="13" t="s">
        <v>9566</v>
      </c>
      <c r="R1048" s="8" t="s">
        <v>222</v>
      </c>
      <c r="S1048" s="3">
        <v>2368</v>
      </c>
      <c r="T1048" s="3">
        <v>1</v>
      </c>
      <c r="U1048" s="14" t="str">
        <f t="shared" ca="1" si="103"/>
        <v>ipsoft.com</v>
      </c>
      <c r="V1048" s="15" t="str">
        <f t="shared" ca="1" si="104"/>
        <v>domains = domains.concat("ipsoft.com");</v>
      </c>
      <c r="W1048">
        <f>VLOOKUP(C1048,'Copy of Pivot Position'!A:C,3,FALSE)</f>
        <v>7</v>
      </c>
      <c r="X1048">
        <f>IF(D1048="","",COUNTIF($D$1:D1047,D1048))</f>
        <v>0</v>
      </c>
      <c r="Y1048">
        <f>IF(F1048="","",COUNTIF($F$1:F1048,F1048))</f>
        <v>1</v>
      </c>
    </row>
    <row r="1049" spans="1:25" ht="16" hidden="1" x14ac:dyDescent="0.2">
      <c r="A1049" s="8" t="s">
        <v>9567</v>
      </c>
      <c r="B1049" s="8" t="s">
        <v>9568</v>
      </c>
      <c r="C1049" s="8" t="s">
        <v>9569</v>
      </c>
      <c r="D1049" s="8" t="s">
        <v>9570</v>
      </c>
      <c r="E1049" s="8" t="s">
        <v>9571</v>
      </c>
      <c r="F1049" s="12" t="s">
        <v>8878</v>
      </c>
      <c r="G1049" s="8" t="s">
        <v>70</v>
      </c>
      <c r="H1049" s="3">
        <v>14133</v>
      </c>
      <c r="I1049" s="12" t="s">
        <v>9573</v>
      </c>
      <c r="J1049" s="13" t="s">
        <v>9574</v>
      </c>
      <c r="K1049" s="8" t="s">
        <v>50</v>
      </c>
      <c r="L1049" s="8" t="s">
        <v>120</v>
      </c>
      <c r="M1049" s="8" t="s">
        <v>52</v>
      </c>
      <c r="N1049" s="8" t="s">
        <v>5794</v>
      </c>
      <c r="O1049" s="8" t="s">
        <v>1799</v>
      </c>
      <c r="P1049" s="8" t="s">
        <v>9575</v>
      </c>
      <c r="Q1049" s="13" t="s">
        <v>9576</v>
      </c>
      <c r="R1049" s="8" t="s">
        <v>9577</v>
      </c>
      <c r="S1049" s="3">
        <v>2369</v>
      </c>
      <c r="T1049" s="3">
        <v>1</v>
      </c>
      <c r="U1049" s="14" t="str">
        <f t="shared" ca="1" si="103"/>
        <v>ipsoft.com</v>
      </c>
      <c r="V1049" s="15" t="str">
        <f t="shared" ca="1" si="104"/>
        <v>domains = domains.concat("ipsoft.com");</v>
      </c>
      <c r="W1049">
        <f>VLOOKUP(C1049,'Copy of Pivot Position'!A:C,3,FALSE)</f>
        <v>7</v>
      </c>
      <c r="X1049">
        <f>IF(D1049="","",COUNTIF($D$1:D1048,D1049))</f>
        <v>0</v>
      </c>
      <c r="Y1049">
        <f>IF(F1049="","",COUNTIF($F$1:F1049,F1049))</f>
        <v>2</v>
      </c>
    </row>
    <row r="1050" spans="1:25" ht="16" hidden="1" x14ac:dyDescent="0.2">
      <c r="A1050" s="8" t="s">
        <v>112</v>
      </c>
      <c r="B1050" s="8" t="s">
        <v>9611</v>
      </c>
      <c r="C1050" s="8" t="s">
        <v>9612</v>
      </c>
      <c r="D1050" s="8" t="s">
        <v>9613</v>
      </c>
      <c r="E1050" s="8" t="s">
        <v>9614</v>
      </c>
      <c r="F1050" s="12" t="s">
        <v>8913</v>
      </c>
      <c r="G1050" s="8" t="s">
        <v>9616</v>
      </c>
      <c r="H1050" s="3">
        <v>14042</v>
      </c>
      <c r="I1050" s="12" t="s">
        <v>9617</v>
      </c>
      <c r="J1050" s="13" t="s">
        <v>9618</v>
      </c>
      <c r="K1050" s="8" t="s">
        <v>50</v>
      </c>
      <c r="L1050" s="8" t="s">
        <v>120</v>
      </c>
      <c r="M1050" s="8" t="s">
        <v>52</v>
      </c>
      <c r="N1050" s="8" t="s">
        <v>9619</v>
      </c>
      <c r="O1050" s="8" t="s">
        <v>5676</v>
      </c>
      <c r="P1050" s="8" t="s">
        <v>9620</v>
      </c>
      <c r="Q1050" s="13" t="s">
        <v>9621</v>
      </c>
      <c r="R1050" s="8" t="s">
        <v>9622</v>
      </c>
      <c r="S1050" s="3">
        <v>2374</v>
      </c>
      <c r="T1050" s="3">
        <v>1</v>
      </c>
      <c r="U1050" s="14" t="str">
        <f t="shared" ca="1" si="103"/>
        <v>ipsoft.com</v>
      </c>
      <c r="V1050" s="15" t="str">
        <f t="shared" ca="1" si="104"/>
        <v>domains = domains.concat("ipsoft.com");</v>
      </c>
      <c r="W1050">
        <f>VLOOKUP(C1050,'Copy of Pivot Position'!A:C,3,FALSE)</f>
        <v>7</v>
      </c>
      <c r="X1050">
        <f>IF(D1050="","",COUNTIF($D$1:D1049,D1050))</f>
        <v>0</v>
      </c>
      <c r="Y1050">
        <f>IF(F1050="","",COUNTIF($F$1:F1050,F1050))</f>
        <v>1</v>
      </c>
    </row>
    <row r="1051" spans="1:25" ht="16" hidden="1" x14ac:dyDescent="0.2">
      <c r="A1051" s="8" t="s">
        <v>397</v>
      </c>
      <c r="B1051" s="8" t="s">
        <v>9781</v>
      </c>
      <c r="C1051" s="8" t="s">
        <v>9782</v>
      </c>
      <c r="D1051" s="8" t="s">
        <v>9783</v>
      </c>
      <c r="E1051" s="8" t="s">
        <v>9784</v>
      </c>
      <c r="F1051" s="12" t="s">
        <v>9095</v>
      </c>
      <c r="G1051" s="8" t="s">
        <v>70</v>
      </c>
      <c r="H1051" s="3">
        <v>20953</v>
      </c>
      <c r="I1051" s="12" t="s">
        <v>9785</v>
      </c>
      <c r="J1051" s="13" t="s">
        <v>9786</v>
      </c>
      <c r="K1051" s="8" t="s">
        <v>50</v>
      </c>
      <c r="L1051" s="8" t="s">
        <v>51</v>
      </c>
      <c r="M1051" s="8" t="s">
        <v>692</v>
      </c>
      <c r="N1051" s="8" t="s">
        <v>1774</v>
      </c>
      <c r="O1051" s="8" t="s">
        <v>1775</v>
      </c>
      <c r="P1051" s="8" t="s">
        <v>9787</v>
      </c>
      <c r="Q1051" s="13" t="s">
        <v>9788</v>
      </c>
      <c r="R1051" s="8" t="s">
        <v>9789</v>
      </c>
      <c r="S1051" s="3">
        <v>2402</v>
      </c>
      <c r="T1051" s="3">
        <v>1</v>
      </c>
      <c r="U1051" s="14" t="str">
        <f t="shared" ca="1" si="103"/>
        <v>ipsoft.com</v>
      </c>
      <c r="V1051" s="15" t="str">
        <f t="shared" ca="1" si="104"/>
        <v>domains = domains.concat("ipsoft.com");</v>
      </c>
      <c r="W1051">
        <f>VLOOKUP(C1051,'Copy of Pivot Position'!A:C,3,FALSE)</f>
        <v>7</v>
      </c>
      <c r="X1051">
        <f>IF(D1051="","",COUNTIF($D$1:D1050,D1051))</f>
        <v>0</v>
      </c>
      <c r="Y1051">
        <f>IF(F1051="","",COUNTIF($F$1:F1051,F1051))</f>
        <v>1</v>
      </c>
    </row>
    <row r="1052" spans="1:25" ht="16" hidden="1" x14ac:dyDescent="0.2">
      <c r="A1052" s="8" t="s">
        <v>851</v>
      </c>
      <c r="B1052" s="8" t="s">
        <v>6113</v>
      </c>
      <c r="C1052" s="8" t="s">
        <v>9824</v>
      </c>
      <c r="D1052" s="8" t="s">
        <v>9825</v>
      </c>
      <c r="E1052" s="8" t="s">
        <v>92</v>
      </c>
      <c r="F1052" s="12" t="s">
        <v>93</v>
      </c>
      <c r="G1052" s="8" t="s">
        <v>49</v>
      </c>
      <c r="H1052" s="3">
        <v>148219</v>
      </c>
      <c r="I1052" s="12" t="s">
        <v>9826</v>
      </c>
      <c r="J1052" s="13" t="s">
        <v>9811</v>
      </c>
      <c r="K1052" s="8" t="s">
        <v>50</v>
      </c>
      <c r="L1052" s="8" t="s">
        <v>51</v>
      </c>
      <c r="M1052" s="8" t="s">
        <v>52</v>
      </c>
      <c r="N1052" s="8" t="s">
        <v>96</v>
      </c>
      <c r="O1052" s="8" t="s">
        <v>97</v>
      </c>
      <c r="P1052" s="8" t="s">
        <v>98</v>
      </c>
      <c r="Q1052" s="13" t="s">
        <v>99</v>
      </c>
      <c r="R1052" s="8" t="s">
        <v>100</v>
      </c>
      <c r="S1052" s="3">
        <v>2414</v>
      </c>
      <c r="T1052" s="3">
        <v>1</v>
      </c>
      <c r="U1052" s="14" t="str">
        <f t="shared" ca="1" si="103"/>
        <v>ipsoft.com</v>
      </c>
      <c r="V1052" s="15" t="str">
        <f t="shared" ca="1" si="104"/>
        <v>domains = domains.concat("ipsoft.com");</v>
      </c>
      <c r="W1052">
        <f>VLOOKUP(C1052,'Copy of Pivot Position'!A:C,3,FALSE)</f>
        <v>7</v>
      </c>
      <c r="X1052">
        <f>IF(D1052="","",COUNTIF($D$1:D1051,D1052))</f>
        <v>0</v>
      </c>
      <c r="Y1052">
        <f>IF(F1052="","",COUNTIF($F$1:F1052,F1052))</f>
        <v>4</v>
      </c>
    </row>
    <row r="1053" spans="1:25" ht="16" hidden="1" x14ac:dyDescent="0.2">
      <c r="A1053" s="8" t="s">
        <v>9836</v>
      </c>
      <c r="B1053" s="8" t="s">
        <v>9837</v>
      </c>
      <c r="C1053" s="8" t="s">
        <v>9838</v>
      </c>
      <c r="D1053" s="8" t="s">
        <v>9839</v>
      </c>
      <c r="E1053" s="8" t="s">
        <v>9840</v>
      </c>
      <c r="F1053" s="12" t="s">
        <v>9189</v>
      </c>
      <c r="G1053" s="8" t="s">
        <v>70</v>
      </c>
      <c r="H1053" s="3">
        <v>119</v>
      </c>
      <c r="I1053" s="12" t="s">
        <v>9842</v>
      </c>
      <c r="J1053" s="13" t="s">
        <v>9843</v>
      </c>
      <c r="K1053" s="8" t="s">
        <v>50</v>
      </c>
      <c r="L1053" s="8" t="s">
        <v>120</v>
      </c>
      <c r="M1053" s="8" t="s">
        <v>52</v>
      </c>
      <c r="N1053" s="8" t="s">
        <v>9844</v>
      </c>
      <c r="O1053" s="8" t="s">
        <v>2425</v>
      </c>
      <c r="P1053" s="8" t="s">
        <v>9845</v>
      </c>
      <c r="Q1053" s="13" t="s">
        <v>9846</v>
      </c>
      <c r="R1053" s="8" t="s">
        <v>9847</v>
      </c>
      <c r="S1053" s="3">
        <v>2417</v>
      </c>
      <c r="T1053" s="3">
        <v>1</v>
      </c>
      <c r="U1053" s="14" t="str">
        <f t="shared" ca="1" si="103"/>
        <v>ipsoft.com</v>
      </c>
      <c r="V1053" s="15" t="str">
        <f t="shared" ca="1" si="104"/>
        <v>domains = domains.concat("ipsoft.com");</v>
      </c>
      <c r="W1053">
        <f>VLOOKUP(C1053,'Copy of Pivot Position'!A:C,3,FALSE)</f>
        <v>7</v>
      </c>
      <c r="X1053">
        <f>IF(D1053="","",COUNTIF($D$1:D1052,D1053))</f>
        <v>0</v>
      </c>
      <c r="Y1053">
        <f>IF(F1053="","",COUNTIF($F$1:F1053,F1053))</f>
        <v>1</v>
      </c>
    </row>
    <row r="1054" spans="1:25" ht="16" hidden="1" x14ac:dyDescent="0.2">
      <c r="A1054" s="8" t="s">
        <v>9880</v>
      </c>
      <c r="B1054" s="8" t="s">
        <v>9881</v>
      </c>
      <c r="C1054" s="8" t="s">
        <v>9882</v>
      </c>
      <c r="D1054" s="8" t="s">
        <v>9883</v>
      </c>
      <c r="E1054" s="8" t="s">
        <v>9884</v>
      </c>
      <c r="F1054" s="12" t="s">
        <v>9236</v>
      </c>
      <c r="G1054" s="8" t="s">
        <v>8716</v>
      </c>
      <c r="H1054" s="3">
        <v>3406</v>
      </c>
      <c r="I1054" s="12" t="s">
        <v>9885</v>
      </c>
      <c r="J1054" s="13" t="s">
        <v>9876</v>
      </c>
      <c r="K1054" s="8" t="s">
        <v>50</v>
      </c>
      <c r="L1054" s="8" t="s">
        <v>120</v>
      </c>
      <c r="M1054" s="8" t="s">
        <v>52</v>
      </c>
      <c r="N1054" s="8" t="s">
        <v>222</v>
      </c>
      <c r="O1054" s="8" t="s">
        <v>222</v>
      </c>
      <c r="P1054" s="8" t="s">
        <v>222</v>
      </c>
      <c r="Q1054" s="8" t="s">
        <v>222</v>
      </c>
      <c r="R1054" s="8" t="s">
        <v>222</v>
      </c>
      <c r="S1054" s="3">
        <v>2423</v>
      </c>
      <c r="T1054" s="3">
        <v>1</v>
      </c>
      <c r="U1054" s="14" t="str">
        <f t="shared" ca="1" si="103"/>
        <v>ipsoft.com</v>
      </c>
      <c r="V1054" s="15" t="str">
        <f t="shared" ca="1" si="104"/>
        <v>domains = domains.concat("ipsoft.com");</v>
      </c>
      <c r="W1054">
        <f>VLOOKUP(C1054,'Copy of Pivot Position'!A:C,3,FALSE)</f>
        <v>7</v>
      </c>
      <c r="X1054">
        <f>IF(D1054="","",COUNTIF($D$1:D1053,D1054))</f>
        <v>0</v>
      </c>
      <c r="Y1054">
        <f>IF(F1054="","",COUNTIF($F$1:F1054,F1054))</f>
        <v>1</v>
      </c>
    </row>
    <row r="1055" spans="1:25" ht="16" hidden="1" x14ac:dyDescent="0.2">
      <c r="A1055" s="8" t="s">
        <v>602</v>
      </c>
      <c r="B1055" s="8" t="s">
        <v>9994</v>
      </c>
      <c r="C1055" s="8" t="s">
        <v>9995</v>
      </c>
      <c r="D1055" s="8" t="s">
        <v>9998</v>
      </c>
      <c r="E1055" s="8" t="s">
        <v>10000</v>
      </c>
      <c r="F1055" s="12" t="s">
        <v>9347</v>
      </c>
      <c r="G1055" s="8" t="s">
        <v>49</v>
      </c>
      <c r="H1055" s="3">
        <v>367</v>
      </c>
      <c r="I1055" s="12" t="s">
        <v>10001</v>
      </c>
      <c r="J1055" s="13" t="s">
        <v>1752</v>
      </c>
      <c r="K1055" s="8" t="s">
        <v>50</v>
      </c>
      <c r="L1055" s="8" t="s">
        <v>51</v>
      </c>
      <c r="M1055" s="8" t="s">
        <v>52</v>
      </c>
      <c r="N1055" s="8" t="s">
        <v>242</v>
      </c>
      <c r="O1055" s="8" t="s">
        <v>54</v>
      </c>
      <c r="P1055" s="8" t="s">
        <v>10002</v>
      </c>
      <c r="Q1055" s="13" t="s">
        <v>7599</v>
      </c>
      <c r="R1055" s="8" t="s">
        <v>10003</v>
      </c>
      <c r="S1055" s="3">
        <v>2447</v>
      </c>
      <c r="T1055" s="3">
        <v>1</v>
      </c>
      <c r="U1055" s="14" t="str">
        <f t="shared" ca="1" si="103"/>
        <v>ipsoft.com</v>
      </c>
      <c r="V1055" s="15" t="str">
        <f t="shared" ca="1" si="104"/>
        <v>domains = domains.concat("ipsoft.com");</v>
      </c>
      <c r="W1055">
        <f>VLOOKUP(C1055,'Copy of Pivot Position'!A:C,3,FALSE)</f>
        <v>7</v>
      </c>
      <c r="X1055">
        <f>IF(D1055="","",COUNTIF($D$1:D1054,D1055))</f>
        <v>0</v>
      </c>
      <c r="Y1055">
        <f>IF(F1055="","",COUNTIF($F$1:F1055,F1055))</f>
        <v>1</v>
      </c>
    </row>
    <row r="1056" spans="1:25" ht="16" hidden="1" x14ac:dyDescent="0.2">
      <c r="A1056" s="8" t="s">
        <v>3543</v>
      </c>
      <c r="B1056" s="8" t="s">
        <v>10004</v>
      </c>
      <c r="C1056" s="8" t="s">
        <v>658</v>
      </c>
      <c r="D1056" s="8" t="s">
        <v>10005</v>
      </c>
      <c r="E1056" s="8" t="s">
        <v>10006</v>
      </c>
      <c r="F1056" s="12" t="s">
        <v>9356</v>
      </c>
      <c r="G1056" s="8" t="s">
        <v>49</v>
      </c>
      <c r="H1056" s="3">
        <v>9949</v>
      </c>
      <c r="I1056" s="12" t="s">
        <v>10008</v>
      </c>
      <c r="J1056" s="13" t="s">
        <v>10009</v>
      </c>
      <c r="K1056" s="8" t="s">
        <v>50</v>
      </c>
      <c r="L1056" s="8" t="s">
        <v>120</v>
      </c>
      <c r="M1056" s="8" t="s">
        <v>52</v>
      </c>
      <c r="N1056" s="8" t="s">
        <v>3843</v>
      </c>
      <c r="O1056" s="8" t="s">
        <v>1763</v>
      </c>
      <c r="P1056" s="8" t="s">
        <v>10010</v>
      </c>
      <c r="Q1056" s="13" t="s">
        <v>3950</v>
      </c>
      <c r="R1056" s="8" t="s">
        <v>10011</v>
      </c>
      <c r="S1056" s="3">
        <v>2450</v>
      </c>
      <c r="T1056" s="3">
        <v>1</v>
      </c>
      <c r="U1056" s="14" t="str">
        <f t="shared" ca="1" si="103"/>
        <v>ipsoft.com</v>
      </c>
      <c r="V1056" s="15" t="str">
        <f t="shared" ca="1" si="104"/>
        <v>domains = domains.concat("ipsoft.com");</v>
      </c>
      <c r="W1056">
        <f>VLOOKUP(C1056,'Copy of Pivot Position'!A:C,3,FALSE)</f>
        <v>7</v>
      </c>
      <c r="X1056">
        <f>IF(D1056="","",COUNTIF($D$1:D1055,D1056))</f>
        <v>0</v>
      </c>
      <c r="Y1056">
        <f>IF(F1056="","",COUNTIF($F$1:F1056,F1056))</f>
        <v>1</v>
      </c>
    </row>
    <row r="1057" spans="1:25" ht="16" hidden="1" x14ac:dyDescent="0.2">
      <c r="A1057" s="8" t="s">
        <v>2520</v>
      </c>
      <c r="B1057" s="8" t="s">
        <v>10056</v>
      </c>
      <c r="C1057" s="8" t="s">
        <v>3191</v>
      </c>
      <c r="D1057" s="8" t="s">
        <v>10057</v>
      </c>
      <c r="E1057" s="8" t="s">
        <v>10058</v>
      </c>
      <c r="F1057" s="12" t="s">
        <v>9452</v>
      </c>
      <c r="G1057" s="8" t="s">
        <v>49</v>
      </c>
      <c r="H1057" s="3">
        <v>313</v>
      </c>
      <c r="I1057" s="12" t="s">
        <v>10060</v>
      </c>
      <c r="J1057" s="13" t="s">
        <v>6228</v>
      </c>
      <c r="K1057" s="8" t="s">
        <v>50</v>
      </c>
      <c r="L1057" s="8" t="s">
        <v>120</v>
      </c>
      <c r="M1057" s="8" t="s">
        <v>52</v>
      </c>
      <c r="N1057" s="8" t="s">
        <v>462</v>
      </c>
      <c r="O1057" s="8" t="s">
        <v>54</v>
      </c>
      <c r="P1057" s="8" t="s">
        <v>980</v>
      </c>
      <c r="Q1057" s="13" t="s">
        <v>981</v>
      </c>
      <c r="R1057" s="8" t="s">
        <v>10061</v>
      </c>
      <c r="S1057" s="3">
        <v>2470</v>
      </c>
      <c r="T1057" s="3">
        <v>1</v>
      </c>
      <c r="U1057" s="14" t="str">
        <f t="shared" ca="1" si="103"/>
        <v>ipsoft.com</v>
      </c>
      <c r="V1057" s="15" t="str">
        <f t="shared" ca="1" si="104"/>
        <v>domains = domains.concat("ipsoft.com");</v>
      </c>
      <c r="W1057">
        <f>VLOOKUP(C1057,'Copy of Pivot Position'!A:C,3,FALSE)</f>
        <v>7</v>
      </c>
      <c r="X1057">
        <f>IF(D1057="","",COUNTIF($D$1:D1056,D1057))</f>
        <v>0</v>
      </c>
      <c r="Y1057">
        <f>IF(F1057="","",COUNTIF($F$1:F1057,F1057))</f>
        <v>1</v>
      </c>
    </row>
    <row r="1058" spans="1:25" ht="16" hidden="1" x14ac:dyDescent="0.2">
      <c r="A1058" s="8" t="s">
        <v>2532</v>
      </c>
      <c r="B1058" s="8" t="s">
        <v>10275</v>
      </c>
      <c r="C1058" s="8" t="s">
        <v>4287</v>
      </c>
      <c r="D1058" s="8" t="s">
        <v>10276</v>
      </c>
      <c r="E1058" s="8" t="s">
        <v>10277</v>
      </c>
      <c r="F1058" s="12" t="s">
        <v>9763</v>
      </c>
      <c r="G1058" s="8" t="s">
        <v>3419</v>
      </c>
      <c r="H1058" s="3">
        <v>8392</v>
      </c>
      <c r="I1058" s="12" t="s">
        <v>10278</v>
      </c>
      <c r="J1058" s="13" t="s">
        <v>10279</v>
      </c>
      <c r="K1058" s="8" t="s">
        <v>50</v>
      </c>
      <c r="L1058" s="8" t="s">
        <v>51</v>
      </c>
      <c r="M1058" s="8" t="s">
        <v>52</v>
      </c>
      <c r="N1058" s="8" t="s">
        <v>6806</v>
      </c>
      <c r="O1058" s="8" t="s">
        <v>54</v>
      </c>
      <c r="P1058" s="8" t="s">
        <v>10280</v>
      </c>
      <c r="Q1058" s="13" t="s">
        <v>6808</v>
      </c>
      <c r="R1058" s="8" t="s">
        <v>10281</v>
      </c>
      <c r="S1058" s="3">
        <v>2520</v>
      </c>
      <c r="T1058" s="3">
        <v>1</v>
      </c>
      <c r="U1058" s="14" t="str">
        <f t="shared" ca="1" si="103"/>
        <v>ipsoft.com</v>
      </c>
      <c r="V1058" s="15" t="str">
        <f t="shared" ca="1" si="104"/>
        <v>domains = domains.concat("ipsoft.com");</v>
      </c>
      <c r="W1058">
        <f>VLOOKUP(C1058,'Copy of Pivot Position'!A:C,3,FALSE)</f>
        <v>7</v>
      </c>
      <c r="X1058">
        <f>IF(D1058="","",COUNTIF($D$1:D1057,D1058))</f>
        <v>0</v>
      </c>
      <c r="Y1058">
        <f>IF(F1058="","",COUNTIF($F$1:F1058,F1058))</f>
        <v>1</v>
      </c>
    </row>
    <row r="1059" spans="1:25" ht="16" hidden="1" x14ac:dyDescent="0.2">
      <c r="A1059" s="8" t="s">
        <v>5580</v>
      </c>
      <c r="B1059" s="8" t="s">
        <v>10282</v>
      </c>
      <c r="C1059" s="8" t="s">
        <v>658</v>
      </c>
      <c r="D1059" s="8" t="s">
        <v>10283</v>
      </c>
      <c r="E1059" s="8" t="s">
        <v>10284</v>
      </c>
      <c r="F1059" s="12" t="s">
        <v>9774</v>
      </c>
      <c r="G1059" s="8" t="s">
        <v>49</v>
      </c>
      <c r="H1059" s="3">
        <v>1452</v>
      </c>
      <c r="I1059" s="12" t="s">
        <v>10285</v>
      </c>
      <c r="J1059" s="13" t="s">
        <v>10286</v>
      </c>
      <c r="K1059" s="8" t="s">
        <v>50</v>
      </c>
      <c r="L1059" s="8" t="s">
        <v>120</v>
      </c>
      <c r="M1059" s="8" t="s">
        <v>52</v>
      </c>
      <c r="N1059" s="8" t="s">
        <v>1278</v>
      </c>
      <c r="O1059" s="8" t="s">
        <v>97</v>
      </c>
      <c r="P1059" s="8" t="s">
        <v>10287</v>
      </c>
      <c r="Q1059" s="13" t="s">
        <v>1851</v>
      </c>
      <c r="R1059" s="8" t="s">
        <v>10288</v>
      </c>
      <c r="S1059" s="3">
        <v>2521</v>
      </c>
      <c r="T1059" s="3">
        <v>1</v>
      </c>
      <c r="U1059" s="14" t="str">
        <f t="shared" ca="1" si="103"/>
        <v>ipsoft.com</v>
      </c>
      <c r="V1059" s="15" t="str">
        <f t="shared" ca="1" si="104"/>
        <v>domains = domains.concat("ipsoft.com");</v>
      </c>
      <c r="W1059">
        <f>VLOOKUP(C1059,'Copy of Pivot Position'!A:C,3,FALSE)</f>
        <v>7</v>
      </c>
      <c r="X1059">
        <f>IF(D1059="","",COUNTIF($D$1:D1058,D1059))</f>
        <v>0</v>
      </c>
      <c r="Y1059">
        <f>IF(F1059="","",COUNTIF($F$1:F1059,F1059))</f>
        <v>1</v>
      </c>
    </row>
    <row r="1060" spans="1:25" ht="16" hidden="1" x14ac:dyDescent="0.2">
      <c r="A1060" s="8" t="s">
        <v>10289</v>
      </c>
      <c r="B1060" s="8" t="s">
        <v>6663</v>
      </c>
      <c r="C1060" s="8" t="s">
        <v>10290</v>
      </c>
      <c r="D1060" s="8" t="s">
        <v>10291</v>
      </c>
      <c r="E1060" s="8" t="s">
        <v>2552</v>
      </c>
      <c r="F1060" s="12" t="s">
        <v>2334</v>
      </c>
      <c r="G1060" s="8" t="s">
        <v>1701</v>
      </c>
      <c r="H1060" s="3">
        <v>275</v>
      </c>
      <c r="I1060" s="12" t="s">
        <v>10292</v>
      </c>
      <c r="J1060" s="13" t="s">
        <v>10293</v>
      </c>
      <c r="K1060" s="8" t="s">
        <v>50</v>
      </c>
      <c r="L1060" s="8" t="s">
        <v>120</v>
      </c>
      <c r="M1060" s="8" t="s">
        <v>52</v>
      </c>
      <c r="N1060" s="8" t="s">
        <v>73</v>
      </c>
      <c r="O1060" s="8" t="s">
        <v>54</v>
      </c>
      <c r="P1060" s="8" t="s">
        <v>2556</v>
      </c>
      <c r="Q1060" s="13" t="s">
        <v>268</v>
      </c>
      <c r="R1060" s="8" t="s">
        <v>2557</v>
      </c>
      <c r="S1060" s="3">
        <v>2523</v>
      </c>
      <c r="T1060" s="3">
        <v>1</v>
      </c>
      <c r="U1060" s="14" t="str">
        <f t="shared" ca="1" si="103"/>
        <v>ipsoft.com</v>
      </c>
      <c r="V1060" s="15" t="str">
        <f t="shared" ca="1" si="104"/>
        <v>domains = domains.concat("ipsoft.com");</v>
      </c>
      <c r="W1060">
        <f>VLOOKUP(C1060,'Copy of Pivot Position'!A:C,3,FALSE)</f>
        <v>7</v>
      </c>
      <c r="X1060">
        <f>IF(D1060="","",COUNTIF($D$1:D1059,D1060))</f>
        <v>0</v>
      </c>
      <c r="Y1060">
        <f>IF(F1060="","",COUNTIF($F$1:F1060,F1060))</f>
        <v>2</v>
      </c>
    </row>
    <row r="1061" spans="1:25" ht="16" hidden="1" x14ac:dyDescent="0.2">
      <c r="A1061" s="8" t="s">
        <v>1313</v>
      </c>
      <c r="B1061" s="8" t="s">
        <v>10337</v>
      </c>
      <c r="C1061" s="8" t="s">
        <v>10338</v>
      </c>
      <c r="D1061" s="8" t="s">
        <v>10339</v>
      </c>
      <c r="E1061" s="8" t="s">
        <v>10340</v>
      </c>
      <c r="F1061" s="12" t="s">
        <v>9805</v>
      </c>
      <c r="G1061" s="8" t="s">
        <v>1979</v>
      </c>
      <c r="H1061" s="3">
        <v>357</v>
      </c>
      <c r="I1061" s="12" t="s">
        <v>10341</v>
      </c>
      <c r="J1061" s="13" t="s">
        <v>10342</v>
      </c>
      <c r="K1061" s="8" t="s">
        <v>50</v>
      </c>
      <c r="L1061" s="8" t="s">
        <v>51</v>
      </c>
      <c r="M1061" s="8" t="s">
        <v>52</v>
      </c>
      <c r="N1061" s="8" t="s">
        <v>5259</v>
      </c>
      <c r="O1061" s="8" t="s">
        <v>3469</v>
      </c>
      <c r="P1061" s="8" t="s">
        <v>10343</v>
      </c>
      <c r="Q1061" s="13" t="s">
        <v>10344</v>
      </c>
      <c r="R1061" s="8" t="s">
        <v>10345</v>
      </c>
      <c r="S1061" s="3">
        <v>2530</v>
      </c>
      <c r="T1061" s="3">
        <v>1</v>
      </c>
      <c r="U1061" s="14" t="str">
        <f t="shared" ca="1" si="103"/>
        <v>ipsoft.com</v>
      </c>
      <c r="V1061" s="15" t="str">
        <f t="shared" ca="1" si="104"/>
        <v>domains = domains.concat("ipsoft.com");</v>
      </c>
      <c r="W1061">
        <f>VLOOKUP(C1061,'Copy of Pivot Position'!A:C,3,FALSE)</f>
        <v>7</v>
      </c>
      <c r="X1061">
        <f>IF(D1061="","",COUNTIF($D$1:D1060,D1061))</f>
        <v>0</v>
      </c>
      <c r="Y1061">
        <f>IF(F1061="","",COUNTIF($F$1:F1061,F1061))</f>
        <v>1</v>
      </c>
    </row>
    <row r="1062" spans="1:25" ht="16" hidden="1" x14ac:dyDescent="0.2">
      <c r="A1062" s="8" t="s">
        <v>2195</v>
      </c>
      <c r="B1062" s="8" t="s">
        <v>10346</v>
      </c>
      <c r="C1062" s="8" t="s">
        <v>10347</v>
      </c>
      <c r="D1062" s="8" t="s">
        <v>10348</v>
      </c>
      <c r="E1062" s="8" t="s">
        <v>92</v>
      </c>
      <c r="F1062" s="12" t="s">
        <v>93</v>
      </c>
      <c r="G1062" s="8" t="s">
        <v>49</v>
      </c>
      <c r="H1062" s="3">
        <v>148220</v>
      </c>
      <c r="I1062" s="12" t="s">
        <v>10349</v>
      </c>
      <c r="J1062" s="13" t="s">
        <v>10350</v>
      </c>
      <c r="K1062" s="8" t="s">
        <v>50</v>
      </c>
      <c r="L1062" s="8" t="s">
        <v>51</v>
      </c>
      <c r="M1062" s="8" t="s">
        <v>52</v>
      </c>
      <c r="N1062" s="8" t="s">
        <v>96</v>
      </c>
      <c r="O1062" s="8" t="s">
        <v>97</v>
      </c>
      <c r="P1062" s="8" t="s">
        <v>98</v>
      </c>
      <c r="Q1062" s="13" t="s">
        <v>99</v>
      </c>
      <c r="R1062" s="8" t="s">
        <v>100</v>
      </c>
      <c r="S1062" s="3">
        <v>2532</v>
      </c>
      <c r="T1062" s="3">
        <v>1</v>
      </c>
      <c r="U1062" s="14" t="str">
        <f t="shared" ca="1" si="103"/>
        <v>ipsoft.com</v>
      </c>
      <c r="V1062" s="15" t="str">
        <f t="shared" ca="1" si="104"/>
        <v>domains = domains.concat("ipsoft.com");</v>
      </c>
      <c r="W1062">
        <f>VLOOKUP(C1062,'Copy of Pivot Position'!A:C,3,FALSE)</f>
        <v>7</v>
      </c>
      <c r="X1062">
        <f>IF(D1062="","",COUNTIF($D$1:D1061,D1062))</f>
        <v>0</v>
      </c>
      <c r="Y1062">
        <f>IF(F1062="","",COUNTIF($F$1:F1062,F1062))</f>
        <v>5</v>
      </c>
    </row>
    <row r="1063" spans="1:25" ht="16" hidden="1" x14ac:dyDescent="0.2">
      <c r="A1063" s="8" t="s">
        <v>10086</v>
      </c>
      <c r="B1063" s="8" t="s">
        <v>10362</v>
      </c>
      <c r="C1063" s="8" t="s">
        <v>3191</v>
      </c>
      <c r="D1063" s="8" t="s">
        <v>10363</v>
      </c>
      <c r="E1063" s="8" t="s">
        <v>10364</v>
      </c>
      <c r="F1063" s="12" t="s">
        <v>9841</v>
      </c>
      <c r="G1063" s="8" t="s">
        <v>49</v>
      </c>
      <c r="H1063" s="3">
        <v>8885</v>
      </c>
      <c r="I1063" s="12" t="s">
        <v>10365</v>
      </c>
      <c r="J1063" s="13" t="s">
        <v>10366</v>
      </c>
      <c r="K1063" s="8" t="s">
        <v>50</v>
      </c>
      <c r="L1063" s="8" t="s">
        <v>120</v>
      </c>
      <c r="M1063" s="8" t="s">
        <v>52</v>
      </c>
      <c r="N1063" s="8" t="s">
        <v>392</v>
      </c>
      <c r="O1063" s="8" t="s">
        <v>393</v>
      </c>
      <c r="P1063" s="8" t="s">
        <v>7366</v>
      </c>
      <c r="Q1063" s="13" t="s">
        <v>1360</v>
      </c>
      <c r="R1063" s="8" t="s">
        <v>10367</v>
      </c>
      <c r="S1063" s="3">
        <v>2539</v>
      </c>
      <c r="T1063" s="3">
        <v>1</v>
      </c>
      <c r="U1063" s="14" t="str">
        <f t="shared" ca="1" si="103"/>
        <v>ipsoft.com</v>
      </c>
      <c r="V1063" s="15" t="str">
        <f t="shared" ca="1" si="104"/>
        <v>domains = domains.concat("ipsoft.com");</v>
      </c>
      <c r="W1063">
        <f>VLOOKUP(C1063,'Copy of Pivot Position'!A:C,3,FALSE)</f>
        <v>7</v>
      </c>
      <c r="X1063">
        <f>IF(D1063="","",COUNTIF($D$1:D1062,D1063))</f>
        <v>0</v>
      </c>
      <c r="Y1063">
        <f>IF(F1063="","",COUNTIF($F$1:F1063,F1063))</f>
        <v>1</v>
      </c>
    </row>
    <row r="1064" spans="1:25" ht="16" hidden="1" x14ac:dyDescent="0.2">
      <c r="A1064" s="8" t="s">
        <v>995</v>
      </c>
      <c r="B1064" s="8" t="s">
        <v>10473</v>
      </c>
      <c r="C1064" s="8" t="s">
        <v>10474</v>
      </c>
      <c r="D1064" s="8" t="s">
        <v>10475</v>
      </c>
      <c r="E1064" s="8" t="s">
        <v>10476</v>
      </c>
      <c r="F1064" s="12" t="s">
        <v>10012</v>
      </c>
      <c r="G1064" s="8" t="s">
        <v>49</v>
      </c>
      <c r="H1064" s="3">
        <v>509</v>
      </c>
      <c r="I1064" s="12" t="s">
        <v>10477</v>
      </c>
      <c r="J1064" s="13" t="s">
        <v>10478</v>
      </c>
      <c r="K1064" s="8" t="s">
        <v>50</v>
      </c>
      <c r="L1064" s="8" t="s">
        <v>51</v>
      </c>
      <c r="M1064" s="8" t="s">
        <v>52</v>
      </c>
      <c r="N1064" s="8" t="s">
        <v>2433</v>
      </c>
      <c r="O1064" s="8" t="s">
        <v>2434</v>
      </c>
      <c r="P1064" s="8" t="s">
        <v>10479</v>
      </c>
      <c r="Q1064" s="13" t="s">
        <v>10480</v>
      </c>
      <c r="R1064" s="8" t="s">
        <v>10481</v>
      </c>
      <c r="S1064" s="3">
        <v>2576</v>
      </c>
      <c r="T1064" s="3">
        <v>1</v>
      </c>
      <c r="U1064" s="14" t="str">
        <f t="shared" ca="1" si="103"/>
        <v>ipsoft.com</v>
      </c>
      <c r="V1064" s="15" t="str">
        <f t="shared" ca="1" si="104"/>
        <v>domains = domains.concat("ipsoft.com");</v>
      </c>
      <c r="W1064">
        <f>VLOOKUP(C1064,'Copy of Pivot Position'!A:C,3,FALSE)</f>
        <v>7</v>
      </c>
      <c r="X1064">
        <f>IF(D1064="","",COUNTIF($D$1:D1063,D1064))</f>
        <v>0</v>
      </c>
      <c r="Y1064">
        <f>IF(F1064="","",COUNTIF($F$1:F1064,F1064))</f>
        <v>1</v>
      </c>
    </row>
    <row r="1065" spans="1:25" ht="16" hidden="1" x14ac:dyDescent="0.2">
      <c r="A1065" s="8" t="s">
        <v>10613</v>
      </c>
      <c r="B1065" s="8" t="s">
        <v>10614</v>
      </c>
      <c r="C1065" s="8" t="s">
        <v>10615</v>
      </c>
      <c r="D1065" s="8" t="s">
        <v>10616</v>
      </c>
      <c r="E1065" s="8" t="s">
        <v>10617</v>
      </c>
      <c r="F1065" s="12" t="s">
        <v>10168</v>
      </c>
      <c r="G1065" s="8" t="s">
        <v>70</v>
      </c>
      <c r="H1065" s="3">
        <v>16933</v>
      </c>
      <c r="I1065" s="12" t="s">
        <v>10618</v>
      </c>
      <c r="J1065" s="13" t="s">
        <v>10619</v>
      </c>
      <c r="K1065" s="8" t="s">
        <v>50</v>
      </c>
      <c r="L1065" s="8" t="s">
        <v>120</v>
      </c>
      <c r="M1065" s="8" t="s">
        <v>52</v>
      </c>
      <c r="N1065" s="8" t="s">
        <v>10620</v>
      </c>
      <c r="O1065" s="8" t="s">
        <v>1753</v>
      </c>
      <c r="P1065" s="8" t="s">
        <v>10621</v>
      </c>
      <c r="Q1065" s="13" t="s">
        <v>10622</v>
      </c>
      <c r="R1065" s="8" t="s">
        <v>10623</v>
      </c>
      <c r="S1065" s="3">
        <v>2621</v>
      </c>
      <c r="T1065" s="3">
        <v>1</v>
      </c>
      <c r="U1065" s="14" t="str">
        <f t="shared" ca="1" si="103"/>
        <v>ipsoft.com</v>
      </c>
      <c r="V1065" s="15" t="str">
        <f t="shared" ca="1" si="104"/>
        <v>domains = domains.concat("ipsoft.com");</v>
      </c>
      <c r="W1065">
        <f>VLOOKUP(C1065,'Copy of Pivot Position'!A:C,3,FALSE)</f>
        <v>7</v>
      </c>
      <c r="X1065">
        <f>IF(D1065="","",COUNTIF($D$1:D1064,D1065))</f>
        <v>0</v>
      </c>
      <c r="Y1065">
        <f>IF(F1065="","",COUNTIF($F$1:F1065,F1065))</f>
        <v>1</v>
      </c>
    </row>
    <row r="1066" spans="1:25" ht="16" hidden="1" x14ac:dyDescent="0.2">
      <c r="A1066" s="8" t="s">
        <v>398</v>
      </c>
      <c r="B1066" s="8" t="s">
        <v>10640</v>
      </c>
      <c r="C1066" s="8" t="s">
        <v>10641</v>
      </c>
      <c r="D1066" s="8" t="s">
        <v>10642</v>
      </c>
      <c r="E1066" s="8" t="s">
        <v>895</v>
      </c>
      <c r="F1066" s="12" t="s">
        <v>896</v>
      </c>
      <c r="G1066" s="8" t="s">
        <v>148</v>
      </c>
      <c r="H1066" s="3">
        <v>338</v>
      </c>
      <c r="I1066" s="12" t="s">
        <v>10643</v>
      </c>
      <c r="J1066" s="13" t="s">
        <v>10644</v>
      </c>
      <c r="K1066" s="8" t="s">
        <v>50</v>
      </c>
      <c r="L1066" s="8" t="s">
        <v>120</v>
      </c>
      <c r="M1066" s="8" t="s">
        <v>52</v>
      </c>
      <c r="N1066" s="8" t="s">
        <v>193</v>
      </c>
      <c r="O1066" s="8" t="s">
        <v>195</v>
      </c>
      <c r="P1066" s="8" t="s">
        <v>900</v>
      </c>
      <c r="Q1066" s="13" t="s">
        <v>901</v>
      </c>
      <c r="R1066" s="8" t="s">
        <v>222</v>
      </c>
      <c r="S1066" s="3">
        <v>2626</v>
      </c>
      <c r="T1066" s="3">
        <v>1</v>
      </c>
      <c r="U1066" s="14" t="str">
        <f t="shared" ca="1" si="103"/>
        <v>ipsoft.com</v>
      </c>
      <c r="V1066" s="15" t="str">
        <f t="shared" ca="1" si="104"/>
        <v>domains = domains.concat("ipsoft.com");</v>
      </c>
      <c r="W1066">
        <f>VLOOKUP(C1066,'Copy of Pivot Position'!A:C,3,FALSE)</f>
        <v>7</v>
      </c>
      <c r="X1066">
        <f>IF(D1066="","",COUNTIF($D$1:D1065,D1066))</f>
        <v>0</v>
      </c>
      <c r="Y1066">
        <f>IF(F1066="","",COUNTIF($F$1:F1066,F1066))</f>
        <v>2</v>
      </c>
    </row>
    <row r="1067" spans="1:25" ht="13" hidden="1" x14ac:dyDescent="0.15">
      <c r="A1067" s="8" t="s">
        <v>10699</v>
      </c>
      <c r="B1067" s="8" t="s">
        <v>10700</v>
      </c>
      <c r="C1067" s="8" t="s">
        <v>10701</v>
      </c>
      <c r="D1067" s="8" t="s">
        <v>10702</v>
      </c>
      <c r="E1067" s="8" t="s">
        <v>3183</v>
      </c>
      <c r="F1067" s="12" t="s">
        <v>3125</v>
      </c>
      <c r="G1067" s="8" t="s">
        <v>49</v>
      </c>
      <c r="H1067" s="3">
        <v>291</v>
      </c>
      <c r="I1067" s="12" t="s">
        <v>10703</v>
      </c>
      <c r="J1067" s="13" t="s">
        <v>10698</v>
      </c>
      <c r="K1067" s="8" t="s">
        <v>50</v>
      </c>
      <c r="L1067" s="8" t="s">
        <v>120</v>
      </c>
      <c r="M1067" s="8" t="s">
        <v>52</v>
      </c>
      <c r="N1067" s="8" t="s">
        <v>3186</v>
      </c>
      <c r="O1067" s="8" t="s">
        <v>1593</v>
      </c>
      <c r="P1067" s="8" t="s">
        <v>3187</v>
      </c>
      <c r="Q1067" s="13" t="s">
        <v>3188</v>
      </c>
      <c r="R1067" s="8" t="s">
        <v>3189</v>
      </c>
      <c r="S1067" s="3">
        <v>11</v>
      </c>
      <c r="T1067" s="3">
        <v>2</v>
      </c>
      <c r="V1067" s="18"/>
      <c r="W1067">
        <f>VLOOKUP(C1067,'Copy of Pivot Position'!A:C,3,FALSE)</f>
        <v>7</v>
      </c>
      <c r="X1067">
        <f>IF(D1067="","",COUNTIF($D$1:D1066,D1067))</f>
        <v>0</v>
      </c>
      <c r="Y1067">
        <f>IF(F1067="","",COUNTIF($F$1:F1067,F1067))</f>
        <v>2</v>
      </c>
    </row>
    <row r="1068" spans="1:25" ht="16" hidden="1" x14ac:dyDescent="0.2">
      <c r="A1068" s="8" t="s">
        <v>4007</v>
      </c>
      <c r="B1068" s="8" t="s">
        <v>10712</v>
      </c>
      <c r="C1068" s="8" t="s">
        <v>10713</v>
      </c>
      <c r="D1068" s="8" t="s">
        <v>10714</v>
      </c>
      <c r="E1068" s="8" t="s">
        <v>10715</v>
      </c>
      <c r="F1068" s="12" t="s">
        <v>10356</v>
      </c>
      <c r="G1068" s="8" t="s">
        <v>46</v>
      </c>
      <c r="H1068" s="3">
        <v>921</v>
      </c>
      <c r="I1068" s="12" t="s">
        <v>10716</v>
      </c>
      <c r="J1068" s="13" t="s">
        <v>1456</v>
      </c>
      <c r="K1068" s="8" t="s">
        <v>50</v>
      </c>
      <c r="L1068" s="8" t="s">
        <v>51</v>
      </c>
      <c r="M1068" s="8" t="s">
        <v>52</v>
      </c>
      <c r="N1068" s="8" t="s">
        <v>73</v>
      </c>
      <c r="O1068" s="8" t="s">
        <v>54</v>
      </c>
      <c r="P1068" s="8" t="s">
        <v>10717</v>
      </c>
      <c r="Q1068" s="13" t="s">
        <v>75</v>
      </c>
      <c r="R1068" s="8" t="s">
        <v>222</v>
      </c>
      <c r="S1068" s="3">
        <v>35</v>
      </c>
      <c r="T1068" s="3">
        <v>2</v>
      </c>
      <c r="U1068" s="14" t="str">
        <f ca="1">IFERROR(__xludf.DUMMYFUNCTION("lower( trim ( (REGEXEXTRACT(D1068,""^(?:https?:\/\/)?(?:[^@\n]+@)?(?:www\.)?([^:\/\n]+)""))))"),"stripe.com")</f>
        <v>stripe.com</v>
      </c>
      <c r="V1068" s="15" t="str">
        <f ca="1">IF(LEN(TRIM(D1068))= 0,"",CONCATENATE("domains = domains.concat(", CHAR(34), U1068, CHAR(34), ");"))</f>
        <v>domains = domains.concat("stripe.com");</v>
      </c>
      <c r="W1068">
        <f>VLOOKUP(C1068,'Copy of Pivot Position'!A:C,3,FALSE)</f>
        <v>7</v>
      </c>
      <c r="X1068">
        <f>IF(D1068="","",COUNTIF($D$1:D1067,D1068))</f>
        <v>0</v>
      </c>
      <c r="Y1068">
        <f>IF(F1068="","",COUNTIF($F$1:F1068,F1068))</f>
        <v>1</v>
      </c>
    </row>
    <row r="1069" spans="1:25" ht="13" hidden="1" x14ac:dyDescent="0.15">
      <c r="A1069" s="8" t="s">
        <v>10729</v>
      </c>
      <c r="B1069" s="8" t="s">
        <v>10730</v>
      </c>
      <c r="C1069" s="8" t="s">
        <v>10731</v>
      </c>
      <c r="D1069" s="8" t="s">
        <v>10732</v>
      </c>
      <c r="E1069" s="8" t="s">
        <v>259</v>
      </c>
      <c r="F1069" s="12" t="s">
        <v>260</v>
      </c>
      <c r="G1069" s="8" t="s">
        <v>49</v>
      </c>
      <c r="H1069" s="3">
        <v>1354</v>
      </c>
      <c r="I1069" s="12" t="s">
        <v>10733</v>
      </c>
      <c r="J1069" s="13" t="s">
        <v>7706</v>
      </c>
      <c r="K1069" s="8" t="s">
        <v>50</v>
      </c>
      <c r="L1069" s="8" t="s">
        <v>120</v>
      </c>
      <c r="M1069" s="8" t="s">
        <v>52</v>
      </c>
      <c r="N1069" s="8" t="s">
        <v>73</v>
      </c>
      <c r="O1069" s="8" t="s">
        <v>54</v>
      </c>
      <c r="P1069" s="8" t="s">
        <v>266</v>
      </c>
      <c r="Q1069" s="13" t="s">
        <v>268</v>
      </c>
      <c r="R1069" s="8" t="s">
        <v>269</v>
      </c>
      <c r="S1069" s="3">
        <v>44</v>
      </c>
      <c r="T1069" s="3">
        <v>2</v>
      </c>
      <c r="V1069" s="18"/>
      <c r="W1069">
        <f>VLOOKUP(C1069,'Copy of Pivot Position'!A:C,3,FALSE)</f>
        <v>7</v>
      </c>
      <c r="X1069">
        <f>IF(D1069="","",COUNTIF($D$1:D1068,D1069))</f>
        <v>0</v>
      </c>
      <c r="Y1069">
        <f>IF(F1069="","",COUNTIF($F$1:F1069,F1069))</f>
        <v>2</v>
      </c>
    </row>
    <row r="1070" spans="1:25" ht="13" hidden="1" x14ac:dyDescent="0.15">
      <c r="A1070" s="8" t="s">
        <v>223</v>
      </c>
      <c r="B1070" s="8" t="s">
        <v>10734</v>
      </c>
      <c r="C1070" s="8" t="s">
        <v>10735</v>
      </c>
      <c r="D1070" s="8" t="s">
        <v>10736</v>
      </c>
      <c r="E1070" s="8" t="s">
        <v>10737</v>
      </c>
      <c r="F1070" s="12" t="s">
        <v>10382</v>
      </c>
      <c r="G1070" s="8" t="s">
        <v>295</v>
      </c>
      <c r="H1070" s="3">
        <v>294</v>
      </c>
      <c r="I1070" s="12" t="s">
        <v>10738</v>
      </c>
      <c r="J1070" s="13" t="s">
        <v>10739</v>
      </c>
      <c r="K1070" s="8" t="s">
        <v>50</v>
      </c>
      <c r="L1070" s="8" t="s">
        <v>51</v>
      </c>
      <c r="M1070" s="8" t="s">
        <v>52</v>
      </c>
      <c r="N1070" s="8" t="s">
        <v>10740</v>
      </c>
      <c r="O1070" s="8" t="s">
        <v>2447</v>
      </c>
      <c r="P1070" s="8" t="s">
        <v>10741</v>
      </c>
      <c r="Q1070" s="13" t="s">
        <v>10742</v>
      </c>
      <c r="R1070" s="8" t="s">
        <v>10743</v>
      </c>
      <c r="S1070" s="3">
        <v>48</v>
      </c>
      <c r="T1070" s="3">
        <v>2</v>
      </c>
      <c r="V1070" s="18"/>
      <c r="W1070">
        <f>VLOOKUP(C1070,'Copy of Pivot Position'!A:C,3,FALSE)</f>
        <v>7</v>
      </c>
      <c r="X1070">
        <f>IF(D1070="","",COUNTIF($D$1:D1069,D1070))</f>
        <v>0</v>
      </c>
      <c r="Y1070">
        <f>IF(F1070="","",COUNTIF($F$1:F1070,F1070))</f>
        <v>1</v>
      </c>
    </row>
    <row r="1071" spans="1:25" ht="13" hidden="1" x14ac:dyDescent="0.15">
      <c r="A1071" s="8" t="s">
        <v>1313</v>
      </c>
      <c r="B1071" s="8" t="s">
        <v>10745</v>
      </c>
      <c r="C1071" s="8" t="s">
        <v>10746</v>
      </c>
      <c r="D1071" s="8" t="s">
        <v>10747</v>
      </c>
      <c r="E1071" s="8" t="s">
        <v>10748</v>
      </c>
      <c r="F1071" s="12" t="s">
        <v>10544</v>
      </c>
      <c r="G1071" s="8" t="s">
        <v>46</v>
      </c>
      <c r="H1071" s="3">
        <v>450</v>
      </c>
      <c r="I1071" s="12" t="s">
        <v>10749</v>
      </c>
      <c r="J1071" s="13" t="s">
        <v>10750</v>
      </c>
      <c r="K1071" s="8" t="s">
        <v>50</v>
      </c>
      <c r="L1071" s="8" t="s">
        <v>120</v>
      </c>
      <c r="M1071" s="8" t="s">
        <v>52</v>
      </c>
      <c r="N1071" s="8" t="s">
        <v>84</v>
      </c>
      <c r="O1071" s="8" t="s">
        <v>85</v>
      </c>
      <c r="P1071" s="8" t="s">
        <v>10751</v>
      </c>
      <c r="Q1071" s="13" t="s">
        <v>735</v>
      </c>
      <c r="R1071" s="8" t="s">
        <v>10752</v>
      </c>
      <c r="S1071" s="3">
        <v>96</v>
      </c>
      <c r="T1071" s="3">
        <v>2</v>
      </c>
      <c r="V1071" s="18"/>
      <c r="W1071">
        <f>VLOOKUP(C1071,'Copy of Pivot Position'!A:C,3,FALSE)</f>
        <v>7</v>
      </c>
      <c r="X1071">
        <f>IF(D1071="","",COUNTIF($D$1:D1070,D1071))</f>
        <v>0</v>
      </c>
      <c r="Y1071">
        <f>IF(F1071="","",COUNTIF($F$1:F1071,F1071))</f>
        <v>1</v>
      </c>
    </row>
    <row r="1072" spans="1:25" ht="16" hidden="1" x14ac:dyDescent="0.2">
      <c r="A1072" s="8" t="s">
        <v>10756</v>
      </c>
      <c r="B1072" s="8" t="s">
        <v>10757</v>
      </c>
      <c r="C1072" s="8" t="s">
        <v>10758</v>
      </c>
      <c r="D1072" s="8" t="s">
        <v>10759</v>
      </c>
      <c r="E1072" s="8" t="s">
        <v>259</v>
      </c>
      <c r="F1072" s="12" t="s">
        <v>260</v>
      </c>
      <c r="G1072" s="8" t="s">
        <v>49</v>
      </c>
      <c r="H1072" s="3">
        <v>1354</v>
      </c>
      <c r="I1072" s="12" t="s">
        <v>10760</v>
      </c>
      <c r="J1072" s="13" t="s">
        <v>10761</v>
      </c>
      <c r="K1072" s="8" t="s">
        <v>50</v>
      </c>
      <c r="L1072" s="8" t="s">
        <v>120</v>
      </c>
      <c r="M1072" s="8" t="s">
        <v>52</v>
      </c>
      <c r="N1072" s="8" t="s">
        <v>73</v>
      </c>
      <c r="O1072" s="8" t="s">
        <v>54</v>
      </c>
      <c r="P1072" s="8" t="s">
        <v>266</v>
      </c>
      <c r="Q1072" s="13" t="s">
        <v>268</v>
      </c>
      <c r="R1072" s="8" t="s">
        <v>269</v>
      </c>
      <c r="S1072" s="3">
        <v>99</v>
      </c>
      <c r="T1072" s="3">
        <v>2</v>
      </c>
      <c r="U1072" s="14" t="str">
        <f ca="1">IFERROR(__xludf.DUMMYFUNCTION("lower( trim ( (REGEXEXTRACT(D1072,""^(?:https?:\/\/)?(?:[^@\n]+@)?(?:www\.)?([^:\/\n]+)""))))"),"newrelic.com")</f>
        <v>newrelic.com</v>
      </c>
      <c r="V1072" s="15" t="str">
        <f ca="1">IF(LEN(TRIM(D1072))= 0,"",CONCATENATE("domains = domains.concat(", CHAR(34), U1072, CHAR(34), ");"))</f>
        <v>domains = domains.concat("newrelic.com");</v>
      </c>
      <c r="W1072">
        <f>VLOOKUP(C1072,'Copy of Pivot Position'!A:C,3,FALSE)</f>
        <v>7</v>
      </c>
      <c r="X1072">
        <f>IF(D1072="","",COUNTIF($D$1:D1071,D1072))</f>
        <v>0</v>
      </c>
      <c r="Y1072">
        <f>IF(F1072="","",COUNTIF($F$1:F1072,F1072))</f>
        <v>3</v>
      </c>
    </row>
    <row r="1073" spans="1:25" ht="16" hidden="1" x14ac:dyDescent="0.2">
      <c r="A1073" s="8" t="s">
        <v>438</v>
      </c>
      <c r="B1073" s="8" t="s">
        <v>10786</v>
      </c>
      <c r="C1073" s="8" t="s">
        <v>10787</v>
      </c>
      <c r="D1073" s="8" t="s">
        <v>10788</v>
      </c>
      <c r="E1073" s="8" t="s">
        <v>4527</v>
      </c>
      <c r="F1073" s="12" t="s">
        <v>4236</v>
      </c>
      <c r="G1073" s="8" t="s">
        <v>49</v>
      </c>
      <c r="H1073" s="3">
        <v>482</v>
      </c>
      <c r="I1073" s="12" t="s">
        <v>10789</v>
      </c>
      <c r="J1073" s="13" t="s">
        <v>10790</v>
      </c>
      <c r="K1073" s="8" t="s">
        <v>50</v>
      </c>
      <c r="L1073" s="8" t="s">
        <v>51</v>
      </c>
      <c r="M1073" s="8" t="s">
        <v>52</v>
      </c>
      <c r="N1073" s="8" t="s">
        <v>3364</v>
      </c>
      <c r="O1073" s="8" t="s">
        <v>393</v>
      </c>
      <c r="P1073" s="8" t="s">
        <v>4531</v>
      </c>
      <c r="Q1073" s="13" t="s">
        <v>3366</v>
      </c>
      <c r="R1073" s="8" t="s">
        <v>4532</v>
      </c>
      <c r="S1073" s="3">
        <v>114</v>
      </c>
      <c r="T1073" s="3">
        <v>2</v>
      </c>
      <c r="U1073" s="14" t="str">
        <f ca="1">IFERROR(__xludf.DUMMYFUNCTION("lower( trim ( (REGEXEXTRACT(D1072,""^(?:https?:\/\/)?(?:[^@\n]+@)?(?:www\.)?([^:\/\n]+)""))))"),"newrelic.com")</f>
        <v>newrelic.com</v>
      </c>
      <c r="V1073" s="15" t="str">
        <f ca="1">IF(LEN(TRIM(D1073))= 0,"",CONCATENATE("domains = domains.concat(", CHAR(34), U1073, CHAR(34), ");"))</f>
        <v>domains = domains.concat("newrelic.com");</v>
      </c>
      <c r="W1073">
        <f>VLOOKUP(C1073,'Copy of Pivot Position'!A:C,3,FALSE)</f>
        <v>7</v>
      </c>
      <c r="X1073">
        <f>IF(D1073="","",COUNTIF($D$1:D1072,D1073))</f>
        <v>0</v>
      </c>
      <c r="Y1073">
        <f>IF(F1073="","",COUNTIF($F$1:F1073,F1073))</f>
        <v>2</v>
      </c>
    </row>
    <row r="1074" spans="1:25" ht="16" hidden="1" x14ac:dyDescent="0.2">
      <c r="A1074" s="8" t="s">
        <v>10816</v>
      </c>
      <c r="B1074" s="8" t="s">
        <v>10817</v>
      </c>
      <c r="C1074" s="8" t="s">
        <v>10713</v>
      </c>
      <c r="D1074" s="8" t="s">
        <v>10818</v>
      </c>
      <c r="E1074" s="8" t="s">
        <v>10819</v>
      </c>
      <c r="F1074" s="8" t="s">
        <v>10635</v>
      </c>
      <c r="G1074" s="8" t="s">
        <v>10032</v>
      </c>
      <c r="H1074" s="3">
        <v>235</v>
      </c>
      <c r="I1074" s="12" t="s">
        <v>10821</v>
      </c>
      <c r="J1074" s="13" t="s">
        <v>10822</v>
      </c>
      <c r="K1074" s="8" t="s">
        <v>50</v>
      </c>
      <c r="L1074" s="8" t="s">
        <v>51</v>
      </c>
      <c r="M1074" s="8" t="s">
        <v>222</v>
      </c>
      <c r="N1074" s="8" t="s">
        <v>222</v>
      </c>
      <c r="O1074" s="8" t="s">
        <v>222</v>
      </c>
      <c r="P1074" s="8" t="s">
        <v>222</v>
      </c>
      <c r="Q1074" s="8" t="s">
        <v>222</v>
      </c>
      <c r="R1074" s="8" t="s">
        <v>222</v>
      </c>
      <c r="S1074" s="3">
        <v>129</v>
      </c>
      <c r="T1074" s="3">
        <v>2</v>
      </c>
      <c r="U1074" s="14" t="str">
        <f ca="1">IFERROR(__xludf.DUMMYFUNCTION("lower( trim ( (REGEXEXTRACT(D1072,""^(?:https?:\/\/)?(?:[^@\n]+@)?(?:www\.)?([^:\/\n]+)""))))"),"newrelic.com")</f>
        <v>newrelic.com</v>
      </c>
      <c r="V1074" s="15" t="str">
        <f ca="1">IF(LEN(TRIM(D1074))= 0,"",CONCATENATE("domains = domains.concat(", CHAR(34), U1074, CHAR(34), ");"))</f>
        <v>domains = domains.concat("newrelic.com");</v>
      </c>
      <c r="W1074">
        <f>VLOOKUP(C1074,'Copy of Pivot Position'!A:C,3,FALSE)</f>
        <v>7</v>
      </c>
      <c r="X1074">
        <f>IF(D1074="","",COUNTIF($D$1:D1073,D1074))</f>
        <v>0</v>
      </c>
      <c r="Y1074">
        <f>IF(F1074="","",COUNTIF($F$1:F1074,F1074))</f>
        <v>1</v>
      </c>
    </row>
    <row r="1075" spans="1:25" ht="13" hidden="1" x14ac:dyDescent="0.15">
      <c r="A1075" s="8" t="s">
        <v>10871</v>
      </c>
      <c r="B1075" s="8" t="s">
        <v>10872</v>
      </c>
      <c r="C1075" s="8" t="s">
        <v>10873</v>
      </c>
      <c r="D1075" s="8" t="s">
        <v>10874</v>
      </c>
      <c r="E1075" s="8" t="s">
        <v>10875</v>
      </c>
      <c r="F1075" s="12" t="s">
        <v>10692</v>
      </c>
      <c r="G1075" s="8" t="s">
        <v>434</v>
      </c>
      <c r="H1075" s="3">
        <v>347</v>
      </c>
      <c r="I1075" s="12" t="s">
        <v>10877</v>
      </c>
      <c r="J1075" s="13" t="s">
        <v>10878</v>
      </c>
      <c r="K1075" s="8" t="s">
        <v>50</v>
      </c>
      <c r="L1075" s="8" t="s">
        <v>51</v>
      </c>
      <c r="M1075" s="8" t="s">
        <v>52</v>
      </c>
      <c r="N1075" s="8" t="s">
        <v>1278</v>
      </c>
      <c r="O1075" s="8" t="s">
        <v>97</v>
      </c>
      <c r="P1075" s="8" t="s">
        <v>10879</v>
      </c>
      <c r="Q1075" s="13" t="s">
        <v>3981</v>
      </c>
      <c r="R1075" s="8" t="s">
        <v>10880</v>
      </c>
      <c r="S1075" s="3">
        <v>144</v>
      </c>
      <c r="T1075" s="3">
        <v>2</v>
      </c>
      <c r="V1075" s="18"/>
      <c r="W1075">
        <f>VLOOKUP(C1075,'Copy of Pivot Position'!A:C,3,FALSE)</f>
        <v>7</v>
      </c>
      <c r="X1075">
        <f>IF(D1075="","",COUNTIF($D$1:D1074,D1075))</f>
        <v>0</v>
      </c>
      <c r="Y1075">
        <f>IF(F1075="","",COUNTIF($F$1:F1075,F1075))</f>
        <v>1</v>
      </c>
    </row>
    <row r="1076" spans="1:25" ht="16" hidden="1" x14ac:dyDescent="0.2">
      <c r="A1076" s="8" t="s">
        <v>3686</v>
      </c>
      <c r="B1076" s="8" t="s">
        <v>10974</v>
      </c>
      <c r="C1076" s="8" t="s">
        <v>10975</v>
      </c>
      <c r="D1076" s="8" t="s">
        <v>10976</v>
      </c>
      <c r="E1076" s="8" t="s">
        <v>3072</v>
      </c>
      <c r="F1076" s="12" t="s">
        <v>3073</v>
      </c>
      <c r="G1076" s="8" t="s">
        <v>49</v>
      </c>
      <c r="H1076" s="3">
        <v>420</v>
      </c>
      <c r="I1076" s="12" t="s">
        <v>10977</v>
      </c>
      <c r="J1076" s="13" t="s">
        <v>10978</v>
      </c>
      <c r="K1076" s="8" t="s">
        <v>50</v>
      </c>
      <c r="L1076" s="8" t="s">
        <v>120</v>
      </c>
      <c r="M1076" s="8" t="s">
        <v>52</v>
      </c>
      <c r="N1076" s="8" t="s">
        <v>3080</v>
      </c>
      <c r="O1076" s="8" t="s">
        <v>746</v>
      </c>
      <c r="P1076" s="8" t="s">
        <v>3081</v>
      </c>
      <c r="Q1076" s="13" t="s">
        <v>3083</v>
      </c>
      <c r="R1076" s="8" t="s">
        <v>3085</v>
      </c>
      <c r="S1076" s="3">
        <v>259</v>
      </c>
      <c r="T1076" s="3">
        <v>2</v>
      </c>
      <c r="U1076" s="14" t="str">
        <f t="shared" ref="U1076:U1081" ca="1" si="105">IFERROR(__xludf.DUMMYFUNCTION("lower( trim ( (REGEXEXTRACT(D1076,""^(?:https?:\/\/)?(?:[^@\n]+@)?(?:www\.)?([^:\/\n]+)""))))"),"cherwell.com")</f>
        <v>cherwell.com</v>
      </c>
      <c r="V1076" s="15" t="str">
        <f t="shared" ref="V1076:V1081" ca="1" si="106">IF(LEN(TRIM(D1076))= 0,"",CONCATENATE("domains = domains.concat(", CHAR(34), U1076, CHAR(34), ");"))</f>
        <v>domains = domains.concat("cherwell.com");</v>
      </c>
      <c r="W1076">
        <f>VLOOKUP(C1076,'Copy of Pivot Position'!A:C,3,FALSE)</f>
        <v>7</v>
      </c>
      <c r="X1076">
        <f>IF(D1076="","",COUNTIF($D$1:D1075,D1076))</f>
        <v>0</v>
      </c>
      <c r="Y1076">
        <f>IF(F1076="","",COUNTIF($F$1:F1076,F1076))</f>
        <v>3</v>
      </c>
    </row>
    <row r="1077" spans="1:25" ht="16" hidden="1" x14ac:dyDescent="0.2">
      <c r="A1077" s="8" t="s">
        <v>214</v>
      </c>
      <c r="B1077" s="8" t="s">
        <v>10981</v>
      </c>
      <c r="C1077" s="8" t="s">
        <v>10713</v>
      </c>
      <c r="D1077" s="8" t="s">
        <v>10982</v>
      </c>
      <c r="E1077" s="8" t="s">
        <v>7832</v>
      </c>
      <c r="F1077" s="12" t="s">
        <v>7833</v>
      </c>
      <c r="G1077" s="8" t="s">
        <v>49</v>
      </c>
      <c r="H1077" s="3">
        <v>171</v>
      </c>
      <c r="I1077" s="12" t="s">
        <v>10984</v>
      </c>
      <c r="J1077" s="13" t="s">
        <v>10985</v>
      </c>
      <c r="K1077" s="8" t="s">
        <v>50</v>
      </c>
      <c r="L1077" s="8" t="s">
        <v>51</v>
      </c>
      <c r="M1077" s="8" t="s">
        <v>52</v>
      </c>
      <c r="N1077" s="8" t="s">
        <v>73</v>
      </c>
      <c r="O1077" s="8" t="s">
        <v>369</v>
      </c>
      <c r="P1077" s="8" t="s">
        <v>7836</v>
      </c>
      <c r="Q1077" s="13" t="s">
        <v>3423</v>
      </c>
      <c r="R1077" s="8" t="s">
        <v>7837</v>
      </c>
      <c r="S1077" s="3">
        <v>261</v>
      </c>
      <c r="T1077" s="3">
        <v>2</v>
      </c>
      <c r="U1077" s="14" t="str">
        <f t="shared" ca="1" si="105"/>
        <v>cherwell.com</v>
      </c>
      <c r="V1077" s="15" t="str">
        <f t="shared" ca="1" si="106"/>
        <v>domains = domains.concat("cherwell.com");</v>
      </c>
      <c r="W1077">
        <f>VLOOKUP(C1077,'Copy of Pivot Position'!A:C,3,FALSE)</f>
        <v>7</v>
      </c>
      <c r="X1077">
        <f>IF(D1077="","",COUNTIF($D$1:D1076,D1077))</f>
        <v>0</v>
      </c>
      <c r="Y1077">
        <f>IF(F1077="","",COUNTIF($F$1:F1077,F1077))</f>
        <v>2</v>
      </c>
    </row>
    <row r="1078" spans="1:25" ht="16" hidden="1" x14ac:dyDescent="0.2">
      <c r="A1078" s="8" t="s">
        <v>214</v>
      </c>
      <c r="B1078" s="8" t="s">
        <v>10986</v>
      </c>
      <c r="C1078" s="8" t="s">
        <v>10987</v>
      </c>
      <c r="D1078" s="8" t="s">
        <v>10988</v>
      </c>
      <c r="E1078" s="8" t="s">
        <v>10989</v>
      </c>
      <c r="F1078" s="12" t="s">
        <v>10800</v>
      </c>
      <c r="G1078" s="8" t="s">
        <v>49</v>
      </c>
      <c r="H1078" s="3">
        <v>593</v>
      </c>
      <c r="I1078" s="12" t="s">
        <v>10990</v>
      </c>
      <c r="J1078" s="13" t="s">
        <v>10991</v>
      </c>
      <c r="K1078" s="8" t="s">
        <v>50</v>
      </c>
      <c r="L1078" s="8" t="s">
        <v>120</v>
      </c>
      <c r="M1078" s="8" t="s">
        <v>52</v>
      </c>
      <c r="N1078" s="8" t="s">
        <v>5210</v>
      </c>
      <c r="O1078" s="8" t="s">
        <v>195</v>
      </c>
      <c r="P1078" s="8" t="s">
        <v>10992</v>
      </c>
      <c r="Q1078" s="13" t="s">
        <v>10993</v>
      </c>
      <c r="R1078" s="8" t="s">
        <v>10994</v>
      </c>
      <c r="S1078" s="3">
        <v>262</v>
      </c>
      <c r="T1078" s="3">
        <v>2</v>
      </c>
      <c r="U1078" s="14" t="str">
        <f t="shared" ca="1" si="105"/>
        <v>cherwell.com</v>
      </c>
      <c r="V1078" s="15" t="str">
        <f t="shared" ca="1" si="106"/>
        <v>domains = domains.concat("cherwell.com");</v>
      </c>
      <c r="W1078">
        <f>VLOOKUP(C1078,'Copy of Pivot Position'!A:C,3,FALSE)</f>
        <v>7</v>
      </c>
      <c r="X1078">
        <f>IF(D1078="","",COUNTIF($D$1:D1077,D1078))</f>
        <v>0</v>
      </c>
      <c r="Y1078">
        <f>IF(F1078="","",COUNTIF($F$1:F1078,F1078))</f>
        <v>1</v>
      </c>
    </row>
    <row r="1079" spans="1:25" ht="16" hidden="1" x14ac:dyDescent="0.2">
      <c r="A1079" s="8" t="s">
        <v>10995</v>
      </c>
      <c r="B1079" s="8" t="s">
        <v>10282</v>
      </c>
      <c r="C1079" s="8" t="s">
        <v>10754</v>
      </c>
      <c r="D1079" s="8" t="s">
        <v>10996</v>
      </c>
      <c r="E1079" s="8" t="s">
        <v>10997</v>
      </c>
      <c r="F1079" s="12" t="s">
        <v>10806</v>
      </c>
      <c r="G1079" s="8" t="s">
        <v>70</v>
      </c>
      <c r="H1079" s="3">
        <v>271</v>
      </c>
      <c r="I1079" s="12" t="s">
        <v>10998</v>
      </c>
      <c r="J1079" s="13" t="s">
        <v>10999</v>
      </c>
      <c r="K1079" s="8" t="s">
        <v>50</v>
      </c>
      <c r="L1079" s="8" t="s">
        <v>120</v>
      </c>
      <c r="M1079" s="8" t="s">
        <v>52</v>
      </c>
      <c r="N1079" s="8" t="s">
        <v>392</v>
      </c>
      <c r="O1079" s="8" t="s">
        <v>393</v>
      </c>
      <c r="P1079" s="8" t="s">
        <v>11000</v>
      </c>
      <c r="Q1079" s="13" t="s">
        <v>591</v>
      </c>
      <c r="R1079" s="8" t="s">
        <v>11001</v>
      </c>
      <c r="S1079" s="3">
        <v>263</v>
      </c>
      <c r="T1079" s="3">
        <v>2</v>
      </c>
      <c r="U1079" s="14" t="str">
        <f t="shared" ca="1" si="105"/>
        <v>cherwell.com</v>
      </c>
      <c r="V1079" s="15" t="str">
        <f t="shared" ca="1" si="106"/>
        <v>domains = domains.concat("cherwell.com");</v>
      </c>
      <c r="W1079">
        <f>VLOOKUP(C1079,'Copy of Pivot Position'!A:C,3,FALSE)</f>
        <v>7</v>
      </c>
      <c r="X1079">
        <f>IF(D1079="","",COUNTIF($D$1:D1078,D1079))</f>
        <v>0</v>
      </c>
      <c r="Y1079">
        <f>IF(F1079="","",COUNTIF($F$1:F1079,F1079))</f>
        <v>1</v>
      </c>
    </row>
    <row r="1080" spans="1:25" ht="16" hidden="1" x14ac:dyDescent="0.2">
      <c r="A1080" s="8" t="s">
        <v>1686</v>
      </c>
      <c r="B1080" s="8" t="s">
        <v>11002</v>
      </c>
      <c r="C1080" s="8" t="s">
        <v>11003</v>
      </c>
      <c r="D1080" s="8" t="s">
        <v>11004</v>
      </c>
      <c r="E1080" s="8" t="s">
        <v>11005</v>
      </c>
      <c r="F1080" s="12" t="s">
        <v>10810</v>
      </c>
      <c r="G1080" s="8" t="s">
        <v>70</v>
      </c>
      <c r="H1080" s="3">
        <v>397</v>
      </c>
      <c r="I1080" s="12" t="s">
        <v>11007</v>
      </c>
      <c r="J1080" s="13" t="s">
        <v>11008</v>
      </c>
      <c r="K1080" s="8" t="s">
        <v>50</v>
      </c>
      <c r="L1080" s="8" t="s">
        <v>51</v>
      </c>
      <c r="M1080" s="8" t="s">
        <v>52</v>
      </c>
      <c r="N1080" s="8" t="s">
        <v>84</v>
      </c>
      <c r="O1080" s="8" t="s">
        <v>85</v>
      </c>
      <c r="P1080" s="8" t="s">
        <v>11009</v>
      </c>
      <c r="Q1080" s="13" t="s">
        <v>11010</v>
      </c>
      <c r="R1080" s="8" t="s">
        <v>11011</v>
      </c>
      <c r="S1080" s="3">
        <v>264</v>
      </c>
      <c r="T1080" s="3">
        <v>2</v>
      </c>
      <c r="U1080" s="14" t="str">
        <f t="shared" ca="1" si="105"/>
        <v>cherwell.com</v>
      </c>
      <c r="V1080" s="15" t="str">
        <f t="shared" ca="1" si="106"/>
        <v>domains = domains.concat("cherwell.com");</v>
      </c>
      <c r="W1080">
        <f>VLOOKUP(C1080,'Copy of Pivot Position'!A:C,3,FALSE)</f>
        <v>7</v>
      </c>
      <c r="X1080">
        <f>IF(D1080="","",COUNTIF($D$1:D1079,D1080))</f>
        <v>0</v>
      </c>
      <c r="Y1080">
        <f>IF(F1080="","",COUNTIF($F$1:F1080,F1080))</f>
        <v>1</v>
      </c>
    </row>
    <row r="1081" spans="1:25" ht="16" hidden="1" x14ac:dyDescent="0.2">
      <c r="A1081" s="8" t="s">
        <v>918</v>
      </c>
      <c r="B1081" s="8" t="s">
        <v>11017</v>
      </c>
      <c r="C1081" s="8" t="s">
        <v>10754</v>
      </c>
      <c r="D1081" s="8" t="s">
        <v>11018</v>
      </c>
      <c r="E1081" s="8" t="s">
        <v>11019</v>
      </c>
      <c r="F1081" s="12" t="s">
        <v>10811</v>
      </c>
      <c r="G1081" s="8" t="s">
        <v>188</v>
      </c>
      <c r="H1081" s="3">
        <v>317</v>
      </c>
      <c r="I1081" s="12" t="s">
        <v>11020</v>
      </c>
      <c r="J1081" s="13" t="s">
        <v>11021</v>
      </c>
      <c r="K1081" s="8" t="s">
        <v>50</v>
      </c>
      <c r="L1081" s="8" t="s">
        <v>51</v>
      </c>
      <c r="M1081" s="8" t="s">
        <v>52</v>
      </c>
      <c r="N1081" s="8" t="s">
        <v>273</v>
      </c>
      <c r="O1081" s="8" t="s">
        <v>275</v>
      </c>
      <c r="P1081" s="8" t="s">
        <v>11022</v>
      </c>
      <c r="Q1081" s="13" t="s">
        <v>1736</v>
      </c>
      <c r="R1081" s="8" t="s">
        <v>11023</v>
      </c>
      <c r="S1081" s="3">
        <v>266</v>
      </c>
      <c r="T1081" s="3">
        <v>2</v>
      </c>
      <c r="U1081" s="14" t="str">
        <f t="shared" ca="1" si="105"/>
        <v>cherwell.com</v>
      </c>
      <c r="V1081" s="15" t="str">
        <f t="shared" ca="1" si="106"/>
        <v>domains = domains.concat("cherwell.com");</v>
      </c>
      <c r="W1081">
        <f>VLOOKUP(C1081,'Copy of Pivot Position'!A:C,3,FALSE)</f>
        <v>7</v>
      </c>
      <c r="X1081">
        <f>IF(D1081="","",COUNTIF($D$1:D1080,D1081))</f>
        <v>0</v>
      </c>
      <c r="Y1081">
        <f>IF(F1081="","",COUNTIF($F$1:F1081,F1081))</f>
        <v>1</v>
      </c>
    </row>
    <row r="1082" spans="1:25" ht="13" hidden="1" x14ac:dyDescent="0.15">
      <c r="A1082" s="8" t="s">
        <v>8708</v>
      </c>
      <c r="B1082" s="8" t="s">
        <v>11038</v>
      </c>
      <c r="C1082" s="8" t="s">
        <v>10713</v>
      </c>
      <c r="D1082" s="8" t="s">
        <v>11039</v>
      </c>
      <c r="E1082" s="8" t="s">
        <v>11040</v>
      </c>
      <c r="F1082" s="12" t="s">
        <v>10814</v>
      </c>
      <c r="G1082" s="8" t="s">
        <v>70</v>
      </c>
      <c r="H1082" s="3">
        <v>305</v>
      </c>
      <c r="I1082" s="12" t="s">
        <v>11041</v>
      </c>
      <c r="J1082" s="13" t="s">
        <v>11042</v>
      </c>
      <c r="K1082" s="8" t="s">
        <v>50</v>
      </c>
      <c r="L1082" s="8" t="s">
        <v>120</v>
      </c>
      <c r="M1082" s="8" t="s">
        <v>52</v>
      </c>
      <c r="N1082" s="8" t="s">
        <v>193</v>
      </c>
      <c r="O1082" s="8" t="s">
        <v>538</v>
      </c>
      <c r="P1082" s="8" t="s">
        <v>11043</v>
      </c>
      <c r="Q1082" s="13" t="s">
        <v>867</v>
      </c>
      <c r="R1082" s="8" t="s">
        <v>11044</v>
      </c>
      <c r="S1082" s="3">
        <v>269</v>
      </c>
      <c r="T1082" s="3">
        <v>2</v>
      </c>
      <c r="V1082" s="18"/>
      <c r="W1082">
        <f>VLOOKUP(C1082,'Copy of Pivot Position'!A:C,3,FALSE)</f>
        <v>7</v>
      </c>
      <c r="X1082">
        <f>IF(D1082="","",COUNTIF($D$1:D1081,D1082))</f>
        <v>0</v>
      </c>
      <c r="Y1082">
        <f>IF(F1082="","",COUNTIF($F$1:F1082,F1082))</f>
        <v>1</v>
      </c>
    </row>
    <row r="1083" spans="1:25" ht="13" hidden="1" x14ac:dyDescent="0.15">
      <c r="A1083" s="8" t="s">
        <v>9397</v>
      </c>
      <c r="B1083" s="8" t="s">
        <v>11052</v>
      </c>
      <c r="C1083" s="8" t="s">
        <v>11053</v>
      </c>
      <c r="D1083" s="8" t="s">
        <v>11054</v>
      </c>
      <c r="E1083" s="8" t="s">
        <v>11055</v>
      </c>
      <c r="F1083" s="12" t="s">
        <v>10815</v>
      </c>
      <c r="G1083" s="8" t="s">
        <v>49</v>
      </c>
      <c r="H1083" s="3">
        <v>997</v>
      </c>
      <c r="I1083" s="12" t="s">
        <v>11056</v>
      </c>
      <c r="J1083" s="13" t="s">
        <v>11057</v>
      </c>
      <c r="K1083" s="8" t="s">
        <v>50</v>
      </c>
      <c r="L1083" s="8" t="s">
        <v>51</v>
      </c>
      <c r="M1083" s="8" t="s">
        <v>52</v>
      </c>
      <c r="N1083" s="8" t="s">
        <v>5226</v>
      </c>
      <c r="O1083" s="8" t="s">
        <v>781</v>
      </c>
      <c r="P1083" s="8" t="s">
        <v>11058</v>
      </c>
      <c r="Q1083" s="13" t="s">
        <v>5228</v>
      </c>
      <c r="R1083" s="8" t="s">
        <v>11059</v>
      </c>
      <c r="S1083" s="3">
        <v>271</v>
      </c>
      <c r="T1083" s="3">
        <v>2</v>
      </c>
      <c r="V1083" s="18"/>
      <c r="W1083">
        <f>VLOOKUP(C1083,'Copy of Pivot Position'!A:C,3,FALSE)</f>
        <v>7</v>
      </c>
      <c r="X1083">
        <f>IF(D1083="","",COUNTIF($D$1:D1082,D1083))</f>
        <v>0</v>
      </c>
      <c r="Y1083">
        <f>IF(F1083="","",COUNTIF($F$1:F1083,F1083))</f>
        <v>1</v>
      </c>
    </row>
    <row r="1084" spans="1:25" ht="13" hidden="1" x14ac:dyDescent="0.15">
      <c r="A1084" s="8" t="s">
        <v>202</v>
      </c>
      <c r="B1084" s="8" t="s">
        <v>1405</v>
      </c>
      <c r="C1084" s="8" t="s">
        <v>11060</v>
      </c>
      <c r="D1084" s="8" t="s">
        <v>11061</v>
      </c>
      <c r="E1084" s="8" t="s">
        <v>11062</v>
      </c>
      <c r="F1084" s="12" t="s">
        <v>10820</v>
      </c>
      <c r="G1084" s="8" t="s">
        <v>49</v>
      </c>
      <c r="H1084" s="3">
        <v>22</v>
      </c>
      <c r="I1084" s="12" t="s">
        <v>11064</v>
      </c>
      <c r="J1084" s="13" t="s">
        <v>11065</v>
      </c>
      <c r="K1084" s="8" t="s">
        <v>50</v>
      </c>
      <c r="L1084" s="8" t="s">
        <v>51</v>
      </c>
      <c r="M1084" s="8" t="s">
        <v>52</v>
      </c>
      <c r="N1084" s="8" t="s">
        <v>1993</v>
      </c>
      <c r="O1084" s="8" t="s">
        <v>781</v>
      </c>
      <c r="P1084" s="8" t="s">
        <v>11066</v>
      </c>
      <c r="Q1084" s="13" t="s">
        <v>11067</v>
      </c>
      <c r="R1084" s="8" t="s">
        <v>222</v>
      </c>
      <c r="S1084" s="3">
        <v>272</v>
      </c>
      <c r="T1084" s="3">
        <v>2</v>
      </c>
      <c r="V1084" s="18"/>
      <c r="W1084">
        <f>VLOOKUP(C1084,'Copy of Pivot Position'!A:C,3,FALSE)</f>
        <v>7</v>
      </c>
      <c r="X1084">
        <f>IF(D1084="","",COUNTIF($D$1:D1083,D1084))</f>
        <v>0</v>
      </c>
      <c r="Y1084">
        <f>IF(F1084="","",COUNTIF($F$1:F1084,F1084))</f>
        <v>1</v>
      </c>
    </row>
    <row r="1085" spans="1:25" ht="16" hidden="1" x14ac:dyDescent="0.2">
      <c r="A1085" s="8" t="s">
        <v>11068</v>
      </c>
      <c r="B1085" s="8" t="s">
        <v>11069</v>
      </c>
      <c r="C1085" s="8" t="s">
        <v>11070</v>
      </c>
      <c r="D1085" s="8" t="s">
        <v>11071</v>
      </c>
      <c r="E1085" s="8" t="s">
        <v>11072</v>
      </c>
      <c r="F1085" s="12" t="s">
        <v>10827</v>
      </c>
      <c r="G1085" s="8" t="s">
        <v>49</v>
      </c>
      <c r="H1085" s="3">
        <v>337</v>
      </c>
      <c r="I1085" s="12" t="s">
        <v>11074</v>
      </c>
      <c r="J1085" s="13" t="s">
        <v>11075</v>
      </c>
      <c r="K1085" s="8" t="s">
        <v>50</v>
      </c>
      <c r="L1085" s="8" t="s">
        <v>51</v>
      </c>
      <c r="M1085" s="8" t="s">
        <v>52</v>
      </c>
      <c r="N1085" s="8" t="s">
        <v>1543</v>
      </c>
      <c r="O1085" s="8" t="s">
        <v>369</v>
      </c>
      <c r="P1085" s="8" t="s">
        <v>11076</v>
      </c>
      <c r="Q1085" s="13" t="s">
        <v>1546</v>
      </c>
      <c r="R1085" s="8" t="s">
        <v>11077</v>
      </c>
      <c r="S1085" s="3">
        <v>273</v>
      </c>
      <c r="T1085" s="3">
        <v>2</v>
      </c>
      <c r="U1085" s="14" t="str">
        <f t="shared" ref="U1085:U1091" ca="1" si="107">IFERROR(__xludf.DUMMYFUNCTION("lower( trim ( (REGEXEXTRACT(D1085,""^(?:https?:\/\/)?(?:[^@\n]+@)?(?:www\.)?([^:\/\n]+)""))))"),"cohesity.com")</f>
        <v>cohesity.com</v>
      </c>
      <c r="V1085" s="15" t="str">
        <f t="shared" ref="V1085:V1091" ca="1" si="108">IF(LEN(TRIM(D1085))= 0,"",CONCATENATE("domains = domains.concat(", CHAR(34), U1085, CHAR(34), ");"))</f>
        <v>domains = domains.concat("cohesity.com");</v>
      </c>
      <c r="W1085">
        <f>VLOOKUP(C1085,'Copy of Pivot Position'!A:C,3,FALSE)</f>
        <v>7</v>
      </c>
      <c r="X1085">
        <f>IF(D1085="","",COUNTIF($D$1:D1084,D1085))</f>
        <v>0</v>
      </c>
      <c r="Y1085">
        <f>IF(F1085="","",COUNTIF($F$1:F1085,F1085))</f>
        <v>1</v>
      </c>
    </row>
    <row r="1086" spans="1:25" ht="16" hidden="1" x14ac:dyDescent="0.2">
      <c r="A1086" s="8" t="s">
        <v>11078</v>
      </c>
      <c r="B1086" s="8" t="s">
        <v>11079</v>
      </c>
      <c r="C1086" s="8" t="s">
        <v>11080</v>
      </c>
      <c r="D1086" s="8" t="s">
        <v>11081</v>
      </c>
      <c r="E1086" s="8" t="s">
        <v>8063</v>
      </c>
      <c r="F1086" s="12" t="s">
        <v>8064</v>
      </c>
      <c r="G1086" s="8" t="s">
        <v>70</v>
      </c>
      <c r="H1086" s="3">
        <v>800</v>
      </c>
      <c r="I1086" s="12" t="s">
        <v>11083</v>
      </c>
      <c r="J1086" s="13" t="s">
        <v>11084</v>
      </c>
      <c r="K1086" s="8" t="s">
        <v>50</v>
      </c>
      <c r="L1086" s="8" t="s">
        <v>51</v>
      </c>
      <c r="M1086" s="8" t="s">
        <v>52</v>
      </c>
      <c r="N1086" s="8" t="s">
        <v>242</v>
      </c>
      <c r="O1086" s="8" t="s">
        <v>369</v>
      </c>
      <c r="P1086" s="8" t="s">
        <v>8066</v>
      </c>
      <c r="Q1086" s="13" t="s">
        <v>464</v>
      </c>
      <c r="R1086" s="8" t="s">
        <v>8067</v>
      </c>
      <c r="S1086" s="3">
        <v>274</v>
      </c>
      <c r="T1086" s="3">
        <v>2</v>
      </c>
      <c r="U1086" s="14" t="str">
        <f t="shared" ca="1" si="107"/>
        <v>cohesity.com</v>
      </c>
      <c r="V1086" s="15" t="str">
        <f t="shared" ca="1" si="108"/>
        <v>domains = domains.concat("cohesity.com");</v>
      </c>
      <c r="W1086">
        <f>VLOOKUP(C1086,'Copy of Pivot Position'!A:C,3,FALSE)</f>
        <v>7</v>
      </c>
      <c r="X1086">
        <f>IF(D1086="","",COUNTIF($D$1:D1085,D1086))</f>
        <v>0</v>
      </c>
      <c r="Y1086">
        <f>IF(F1086="","",COUNTIF($F$1:F1086,F1086))</f>
        <v>3</v>
      </c>
    </row>
    <row r="1087" spans="1:25" ht="16" hidden="1" x14ac:dyDescent="0.2">
      <c r="A1087" s="8" t="s">
        <v>11085</v>
      </c>
      <c r="B1087" s="8" t="s">
        <v>11086</v>
      </c>
      <c r="C1087" s="8" t="s">
        <v>11087</v>
      </c>
      <c r="D1087" s="8" t="s">
        <v>11088</v>
      </c>
      <c r="E1087" s="12" t="s">
        <v>11089</v>
      </c>
      <c r="F1087" s="12" t="s">
        <v>10830</v>
      </c>
      <c r="G1087" s="8" t="s">
        <v>70</v>
      </c>
      <c r="H1087" s="3">
        <v>262</v>
      </c>
      <c r="I1087" s="12" t="s">
        <v>11090</v>
      </c>
      <c r="J1087" s="13" t="s">
        <v>11091</v>
      </c>
      <c r="K1087" s="8" t="s">
        <v>50</v>
      </c>
      <c r="L1087" s="8" t="s">
        <v>120</v>
      </c>
      <c r="M1087" s="8" t="s">
        <v>52</v>
      </c>
      <c r="N1087" s="8" t="s">
        <v>462</v>
      </c>
      <c r="O1087" s="8" t="s">
        <v>54</v>
      </c>
      <c r="P1087" s="8" t="s">
        <v>11092</v>
      </c>
      <c r="Q1087" s="13" t="s">
        <v>1684</v>
      </c>
      <c r="R1087" s="8" t="s">
        <v>222</v>
      </c>
      <c r="S1087" s="3">
        <v>275</v>
      </c>
      <c r="T1087" s="3">
        <v>2</v>
      </c>
      <c r="U1087" s="14" t="str">
        <f t="shared" ca="1" si="107"/>
        <v>cohesity.com</v>
      </c>
      <c r="V1087" s="15" t="str">
        <f t="shared" ca="1" si="108"/>
        <v>domains = domains.concat("cohesity.com");</v>
      </c>
      <c r="W1087">
        <f>VLOOKUP(C1087,'Copy of Pivot Position'!A:C,3,FALSE)</f>
        <v>7</v>
      </c>
      <c r="X1087">
        <f>IF(D1087="","",COUNTIF($D$1:D1086,D1087))</f>
        <v>0</v>
      </c>
      <c r="Y1087">
        <f>IF(F1087="","",COUNTIF($F$1:F1087,F1087))</f>
        <v>1</v>
      </c>
    </row>
    <row r="1088" spans="1:25" ht="16" hidden="1" x14ac:dyDescent="0.2">
      <c r="A1088" s="8" t="s">
        <v>11103</v>
      </c>
      <c r="B1088" s="8" t="s">
        <v>8974</v>
      </c>
      <c r="C1088" s="8" t="s">
        <v>10713</v>
      </c>
      <c r="D1088" s="8" t="s">
        <v>11104</v>
      </c>
      <c r="E1088" s="8" t="s">
        <v>11105</v>
      </c>
      <c r="F1088" s="12" t="s">
        <v>10838</v>
      </c>
      <c r="G1088" s="8" t="s">
        <v>434</v>
      </c>
      <c r="H1088" s="3">
        <v>10</v>
      </c>
      <c r="I1088" s="12" t="s">
        <v>11106</v>
      </c>
      <c r="J1088" s="13" t="s">
        <v>11107</v>
      </c>
      <c r="K1088" s="8" t="s">
        <v>50</v>
      </c>
      <c r="L1088" s="8" t="s">
        <v>120</v>
      </c>
      <c r="M1088" s="8" t="s">
        <v>222</v>
      </c>
      <c r="N1088" s="8" t="s">
        <v>222</v>
      </c>
      <c r="O1088" s="8" t="s">
        <v>222</v>
      </c>
      <c r="P1088" s="8" t="s">
        <v>222</v>
      </c>
      <c r="Q1088" s="8" t="s">
        <v>222</v>
      </c>
      <c r="R1088" s="8" t="s">
        <v>222</v>
      </c>
      <c r="S1088" s="3">
        <v>277</v>
      </c>
      <c r="T1088" s="3">
        <v>2</v>
      </c>
      <c r="U1088" s="14" t="str">
        <f t="shared" ca="1" si="107"/>
        <v>cohesity.com</v>
      </c>
      <c r="V1088" s="15" t="str">
        <f t="shared" ca="1" si="108"/>
        <v>domains = domains.concat("cohesity.com");</v>
      </c>
      <c r="W1088">
        <f>VLOOKUP(C1088,'Copy of Pivot Position'!A:C,3,FALSE)</f>
        <v>7</v>
      </c>
      <c r="X1088">
        <f>IF(D1088="","",COUNTIF($D$1:D1087,D1088))</f>
        <v>0</v>
      </c>
      <c r="Y1088">
        <f>IF(F1088="","",COUNTIF($F$1:F1088,F1088))</f>
        <v>1</v>
      </c>
    </row>
    <row r="1089" spans="1:25" ht="16" hidden="1" x14ac:dyDescent="0.2">
      <c r="A1089" s="8" t="s">
        <v>11108</v>
      </c>
      <c r="B1089" s="8" t="s">
        <v>11109</v>
      </c>
      <c r="C1089" s="8" t="s">
        <v>11110</v>
      </c>
      <c r="D1089" s="8" t="s">
        <v>11111</v>
      </c>
      <c r="E1089" s="8" t="s">
        <v>11112</v>
      </c>
      <c r="F1089" s="12" t="s">
        <v>10843</v>
      </c>
      <c r="G1089" s="8" t="s">
        <v>46</v>
      </c>
      <c r="H1089" s="3">
        <v>1051</v>
      </c>
      <c r="I1089" s="12" t="s">
        <v>11113</v>
      </c>
      <c r="J1089" s="13" t="s">
        <v>11114</v>
      </c>
      <c r="K1089" s="8" t="s">
        <v>50</v>
      </c>
      <c r="L1089" s="8" t="s">
        <v>120</v>
      </c>
      <c r="M1089" s="8" t="s">
        <v>52</v>
      </c>
      <c r="N1089" s="8" t="s">
        <v>174</v>
      </c>
      <c r="O1089" s="8" t="s">
        <v>1799</v>
      </c>
      <c r="P1089" s="8" t="s">
        <v>11115</v>
      </c>
      <c r="Q1089" s="13" t="s">
        <v>1630</v>
      </c>
      <c r="R1089" s="8" t="s">
        <v>11116</v>
      </c>
      <c r="S1089" s="3">
        <v>278</v>
      </c>
      <c r="T1089" s="3">
        <v>2</v>
      </c>
      <c r="U1089" s="14" t="str">
        <f t="shared" ca="1" si="107"/>
        <v>cohesity.com</v>
      </c>
      <c r="V1089" s="15" t="str">
        <f t="shared" ca="1" si="108"/>
        <v>domains = domains.concat("cohesity.com");</v>
      </c>
      <c r="W1089">
        <f>VLOOKUP(C1089,'Copy of Pivot Position'!A:C,3,FALSE)</f>
        <v>7</v>
      </c>
      <c r="X1089">
        <f>IF(D1089="","",COUNTIF($D$1:D1088,D1089))</f>
        <v>0</v>
      </c>
      <c r="Y1089">
        <f>IF(F1089="","",COUNTIF($F$1:F1089,F1089))</f>
        <v>1</v>
      </c>
    </row>
    <row r="1090" spans="1:25" ht="16" hidden="1" x14ac:dyDescent="0.2">
      <c r="A1090" s="8" t="s">
        <v>454</v>
      </c>
      <c r="B1090" s="8" t="s">
        <v>11117</v>
      </c>
      <c r="C1090" s="8" t="s">
        <v>10713</v>
      </c>
      <c r="D1090" s="8" t="s">
        <v>11118</v>
      </c>
      <c r="E1090" s="8" t="s">
        <v>11119</v>
      </c>
      <c r="F1090" s="12" t="s">
        <v>10849</v>
      </c>
      <c r="G1090" s="8" t="s">
        <v>70</v>
      </c>
      <c r="H1090" s="3">
        <v>211</v>
      </c>
      <c r="I1090" s="12" t="s">
        <v>11121</v>
      </c>
      <c r="J1090" s="13" t="s">
        <v>11122</v>
      </c>
      <c r="K1090" s="8" t="s">
        <v>50</v>
      </c>
      <c r="L1090" s="8" t="s">
        <v>120</v>
      </c>
      <c r="M1090" s="8" t="s">
        <v>52</v>
      </c>
      <c r="N1090" s="8" t="s">
        <v>11123</v>
      </c>
      <c r="O1090" s="8" t="s">
        <v>311</v>
      </c>
      <c r="P1090" s="8" t="s">
        <v>11124</v>
      </c>
      <c r="Q1090" s="13" t="s">
        <v>10145</v>
      </c>
      <c r="R1090" s="8" t="s">
        <v>11125</v>
      </c>
      <c r="S1090" s="3">
        <v>279</v>
      </c>
      <c r="T1090" s="3">
        <v>2</v>
      </c>
      <c r="U1090" s="14" t="str">
        <f t="shared" ca="1" si="107"/>
        <v>cohesity.com</v>
      </c>
      <c r="V1090" s="15" t="str">
        <f t="shared" ca="1" si="108"/>
        <v>domains = domains.concat("cohesity.com");</v>
      </c>
      <c r="W1090">
        <f>VLOOKUP(C1090,'Copy of Pivot Position'!A:C,3,FALSE)</f>
        <v>7</v>
      </c>
      <c r="X1090">
        <f>IF(D1090="","",COUNTIF($D$1:D1089,D1090))</f>
        <v>0</v>
      </c>
      <c r="Y1090">
        <f>IF(F1090="","",COUNTIF($F$1:F1090,F1090))</f>
        <v>1</v>
      </c>
    </row>
    <row r="1091" spans="1:25" ht="16" hidden="1" x14ac:dyDescent="0.2">
      <c r="A1091" s="8" t="s">
        <v>6385</v>
      </c>
      <c r="B1091" s="8" t="s">
        <v>1042</v>
      </c>
      <c r="C1091" s="8" t="s">
        <v>11126</v>
      </c>
      <c r="D1091" s="8" t="s">
        <v>11127</v>
      </c>
      <c r="E1091" s="8" t="s">
        <v>3077</v>
      </c>
      <c r="F1091" s="12" t="s">
        <v>2843</v>
      </c>
      <c r="G1091" s="8" t="s">
        <v>49</v>
      </c>
      <c r="H1091" s="3">
        <v>289</v>
      </c>
      <c r="I1091" s="12" t="s">
        <v>11128</v>
      </c>
      <c r="J1091" s="13" t="s">
        <v>11129</v>
      </c>
      <c r="K1091" s="8" t="s">
        <v>50</v>
      </c>
      <c r="L1091" s="8" t="s">
        <v>120</v>
      </c>
      <c r="M1091" s="8" t="s">
        <v>52</v>
      </c>
      <c r="N1091" s="8" t="s">
        <v>73</v>
      </c>
      <c r="O1091" s="8" t="s">
        <v>369</v>
      </c>
      <c r="P1091" s="8" t="s">
        <v>3086</v>
      </c>
      <c r="Q1091" s="13" t="s">
        <v>268</v>
      </c>
      <c r="R1091" s="8" t="s">
        <v>3087</v>
      </c>
      <c r="S1091" s="3">
        <v>280</v>
      </c>
      <c r="T1091" s="3">
        <v>2</v>
      </c>
      <c r="U1091" s="14" t="str">
        <f t="shared" ca="1" si="107"/>
        <v>cohesity.com</v>
      </c>
      <c r="V1091" s="15" t="str">
        <f t="shared" ca="1" si="108"/>
        <v>domains = domains.concat("cohesity.com");</v>
      </c>
      <c r="W1091">
        <f>VLOOKUP(C1091,'Copy of Pivot Position'!A:C,3,FALSE)</f>
        <v>7</v>
      </c>
      <c r="X1091">
        <f>IF(D1091="","",COUNTIF($D$1:D1090,D1091))</f>
        <v>0</v>
      </c>
      <c r="Y1091">
        <f>IF(F1091="","",COUNTIF($F$1:F1091,F1091))</f>
        <v>2</v>
      </c>
    </row>
    <row r="1092" spans="1:25" ht="13" hidden="1" x14ac:dyDescent="0.15">
      <c r="A1092" s="8" t="s">
        <v>11141</v>
      </c>
      <c r="B1092" s="8" t="s">
        <v>3202</v>
      </c>
      <c r="C1092" s="8" t="s">
        <v>11142</v>
      </c>
      <c r="D1092" s="8" t="s">
        <v>11143</v>
      </c>
      <c r="E1092" s="8" t="s">
        <v>11144</v>
      </c>
      <c r="F1092" s="12" t="s">
        <v>10862</v>
      </c>
      <c r="G1092" s="8" t="s">
        <v>3706</v>
      </c>
      <c r="H1092" s="3">
        <v>117</v>
      </c>
      <c r="I1092" s="12" t="s">
        <v>11145</v>
      </c>
      <c r="J1092" s="13" t="s">
        <v>11146</v>
      </c>
      <c r="K1092" s="8" t="s">
        <v>50</v>
      </c>
      <c r="L1092" s="8" t="s">
        <v>120</v>
      </c>
      <c r="M1092" s="8" t="s">
        <v>883</v>
      </c>
      <c r="N1092" s="8" t="s">
        <v>11147</v>
      </c>
      <c r="O1092" s="8" t="s">
        <v>222</v>
      </c>
      <c r="P1092" s="8" t="s">
        <v>11148</v>
      </c>
      <c r="Q1092" s="8" t="s">
        <v>11149</v>
      </c>
      <c r="R1092" s="8" t="s">
        <v>11150</v>
      </c>
      <c r="S1092" s="3">
        <v>283</v>
      </c>
      <c r="T1092" s="3">
        <v>2</v>
      </c>
      <c r="V1092" s="18"/>
      <c r="W1092">
        <f>VLOOKUP(C1092,'Copy of Pivot Position'!A:C,3,FALSE)</f>
        <v>7</v>
      </c>
      <c r="X1092">
        <f>IF(D1092="","",COUNTIF($D$1:D1091,D1092))</f>
        <v>0</v>
      </c>
      <c r="Y1092">
        <f>IF(F1092="","",COUNTIF($F$1:F1092,F1092))</f>
        <v>1</v>
      </c>
    </row>
    <row r="1093" spans="1:25" ht="13" hidden="1" x14ac:dyDescent="0.15">
      <c r="A1093" s="8" t="s">
        <v>11151</v>
      </c>
      <c r="B1093" s="8" t="s">
        <v>11152</v>
      </c>
      <c r="C1093" s="8" t="s">
        <v>11153</v>
      </c>
      <c r="D1093" s="8" t="s">
        <v>11154</v>
      </c>
      <c r="E1093" s="8" t="s">
        <v>11155</v>
      </c>
      <c r="F1093" s="12" t="s">
        <v>10867</v>
      </c>
      <c r="G1093" s="8" t="s">
        <v>49</v>
      </c>
      <c r="H1093" s="3">
        <v>39</v>
      </c>
      <c r="I1093" s="12" t="s">
        <v>11156</v>
      </c>
      <c r="J1093" s="13" t="s">
        <v>11157</v>
      </c>
      <c r="K1093" s="8" t="s">
        <v>50</v>
      </c>
      <c r="L1093" s="8" t="s">
        <v>120</v>
      </c>
      <c r="M1093" s="8" t="s">
        <v>52</v>
      </c>
      <c r="N1093" s="8" t="s">
        <v>518</v>
      </c>
      <c r="O1093" s="8" t="s">
        <v>54</v>
      </c>
      <c r="P1093" s="8" t="s">
        <v>11158</v>
      </c>
      <c r="Q1093" s="13" t="s">
        <v>520</v>
      </c>
      <c r="R1093" s="8" t="s">
        <v>222</v>
      </c>
      <c r="S1093" s="3">
        <v>284</v>
      </c>
      <c r="T1093" s="3">
        <v>2</v>
      </c>
      <c r="V1093" s="18"/>
      <c r="W1093">
        <f>VLOOKUP(C1093,'Copy of Pivot Position'!A:C,3,FALSE)</f>
        <v>7</v>
      </c>
      <c r="X1093">
        <f>IF(D1093="","",COUNTIF($D$1:D1092,D1093))</f>
        <v>0</v>
      </c>
      <c r="Y1093">
        <f>IF(F1093="","",COUNTIF($F$1:F1093,F1093))</f>
        <v>1</v>
      </c>
    </row>
    <row r="1094" spans="1:25" ht="13" hidden="1" x14ac:dyDescent="0.15">
      <c r="A1094" s="8" t="s">
        <v>11162</v>
      </c>
      <c r="B1094" s="8" t="s">
        <v>11163</v>
      </c>
      <c r="C1094" s="8" t="s">
        <v>11164</v>
      </c>
      <c r="D1094" s="8" t="s">
        <v>11165</v>
      </c>
      <c r="E1094" s="8" t="s">
        <v>11166</v>
      </c>
      <c r="F1094" s="12" t="s">
        <v>10870</v>
      </c>
      <c r="G1094" s="8" t="s">
        <v>49</v>
      </c>
      <c r="H1094" s="3">
        <v>212</v>
      </c>
      <c r="I1094" s="12" t="s">
        <v>11167</v>
      </c>
      <c r="J1094" s="13" t="s">
        <v>11168</v>
      </c>
      <c r="K1094" s="8" t="s">
        <v>50</v>
      </c>
      <c r="L1094" s="8" t="s">
        <v>120</v>
      </c>
      <c r="M1094" s="8" t="s">
        <v>1615</v>
      </c>
      <c r="N1094" s="8" t="s">
        <v>9551</v>
      </c>
      <c r="O1094" s="8" t="s">
        <v>222</v>
      </c>
      <c r="P1094" s="8" t="s">
        <v>11169</v>
      </c>
      <c r="Q1094" s="13" t="s">
        <v>11170</v>
      </c>
      <c r="R1094" s="8" t="s">
        <v>11171</v>
      </c>
      <c r="S1094" s="3">
        <v>286</v>
      </c>
      <c r="T1094" s="3">
        <v>2</v>
      </c>
      <c r="V1094" s="18"/>
      <c r="W1094">
        <f>VLOOKUP(C1094,'Copy of Pivot Position'!A:C,3,FALSE)</f>
        <v>7</v>
      </c>
      <c r="X1094">
        <f>IF(D1094="","",COUNTIF($D$1:D1093,D1094))</f>
        <v>0</v>
      </c>
      <c r="Y1094">
        <f>IF(F1094="","",COUNTIF($F$1:F1094,F1094))</f>
        <v>1</v>
      </c>
    </row>
    <row r="1095" spans="1:25" ht="13" hidden="1" x14ac:dyDescent="0.15">
      <c r="A1095" s="8" t="s">
        <v>1291</v>
      </c>
      <c r="B1095" s="8" t="s">
        <v>3829</v>
      </c>
      <c r="C1095" s="8" t="s">
        <v>11172</v>
      </c>
      <c r="D1095" s="8" t="s">
        <v>11173</v>
      </c>
      <c r="E1095" s="8" t="s">
        <v>2049</v>
      </c>
      <c r="F1095" s="12" t="s">
        <v>2051</v>
      </c>
      <c r="G1095" s="8" t="s">
        <v>49</v>
      </c>
      <c r="H1095" s="3">
        <v>313</v>
      </c>
      <c r="I1095" s="12" t="s">
        <v>11174</v>
      </c>
      <c r="J1095" s="13" t="s">
        <v>11175</v>
      </c>
      <c r="K1095" s="8" t="s">
        <v>50</v>
      </c>
      <c r="L1095" s="8" t="s">
        <v>120</v>
      </c>
      <c r="M1095" s="8" t="s">
        <v>52</v>
      </c>
      <c r="N1095" s="8" t="s">
        <v>518</v>
      </c>
      <c r="O1095" s="8" t="s">
        <v>54</v>
      </c>
      <c r="P1095" s="8" t="s">
        <v>2058</v>
      </c>
      <c r="Q1095" s="13" t="s">
        <v>520</v>
      </c>
      <c r="R1095" s="8" t="s">
        <v>2059</v>
      </c>
      <c r="S1095" s="3">
        <v>287</v>
      </c>
      <c r="T1095" s="3">
        <v>2</v>
      </c>
      <c r="V1095" s="18"/>
      <c r="W1095">
        <f>VLOOKUP(C1095,'Copy of Pivot Position'!A:C,3,FALSE)</f>
        <v>7</v>
      </c>
      <c r="X1095">
        <f>IF(D1095="","",COUNTIF($D$1:D1094,D1095))</f>
        <v>0</v>
      </c>
      <c r="Y1095">
        <f>IF(F1095="","",COUNTIF($F$1:F1095,F1095))</f>
        <v>2</v>
      </c>
    </row>
    <row r="1096" spans="1:25" ht="13" hidden="1" x14ac:dyDescent="0.15">
      <c r="A1096" s="8" t="s">
        <v>682</v>
      </c>
      <c r="B1096" s="8" t="s">
        <v>5326</v>
      </c>
      <c r="C1096" s="8" t="s">
        <v>11176</v>
      </c>
      <c r="D1096" s="8" t="s">
        <v>11177</v>
      </c>
      <c r="E1096" s="8" t="s">
        <v>11178</v>
      </c>
      <c r="F1096" s="12" t="s">
        <v>10876</v>
      </c>
      <c r="G1096" s="8" t="s">
        <v>46</v>
      </c>
      <c r="H1096" s="3">
        <v>2576</v>
      </c>
      <c r="I1096" s="12" t="s">
        <v>11179</v>
      </c>
      <c r="J1096" s="13" t="s">
        <v>11180</v>
      </c>
      <c r="K1096" s="8" t="s">
        <v>50</v>
      </c>
      <c r="L1096" s="8" t="s">
        <v>51</v>
      </c>
      <c r="M1096" s="8" t="s">
        <v>52</v>
      </c>
      <c r="N1096" s="8" t="s">
        <v>84</v>
      </c>
      <c r="O1096" s="8" t="s">
        <v>85</v>
      </c>
      <c r="P1096" s="8" t="s">
        <v>11181</v>
      </c>
      <c r="Q1096" s="13" t="s">
        <v>3827</v>
      </c>
      <c r="R1096" s="8" t="s">
        <v>222</v>
      </c>
      <c r="S1096" s="3">
        <v>288</v>
      </c>
      <c r="T1096" s="3">
        <v>2</v>
      </c>
      <c r="V1096" s="18"/>
      <c r="W1096">
        <f>VLOOKUP(C1096,'Copy of Pivot Position'!A:C,3,FALSE)</f>
        <v>7</v>
      </c>
      <c r="X1096">
        <f>IF(D1096="","",COUNTIF($D$1:D1095,D1096))</f>
        <v>0</v>
      </c>
      <c r="Y1096">
        <f>IF(F1096="","",COUNTIF($F$1:F1096,F1096))</f>
        <v>1</v>
      </c>
    </row>
    <row r="1097" spans="1:25" ht="16" hidden="1" x14ac:dyDescent="0.2">
      <c r="A1097" s="8" t="s">
        <v>158</v>
      </c>
      <c r="B1097" s="8" t="s">
        <v>11182</v>
      </c>
      <c r="C1097" s="8" t="s">
        <v>10754</v>
      </c>
      <c r="D1097" s="8" t="s">
        <v>11183</v>
      </c>
      <c r="E1097" s="8" t="s">
        <v>11184</v>
      </c>
      <c r="F1097" s="12" t="s">
        <v>10884</v>
      </c>
      <c r="G1097" s="8" t="s">
        <v>70</v>
      </c>
      <c r="H1097" s="3">
        <v>559</v>
      </c>
      <c r="I1097" s="12" t="s">
        <v>11185</v>
      </c>
      <c r="J1097" s="13" t="s">
        <v>11186</v>
      </c>
      <c r="K1097" s="8" t="s">
        <v>50</v>
      </c>
      <c r="L1097" s="8" t="s">
        <v>120</v>
      </c>
      <c r="M1097" s="8" t="s">
        <v>11187</v>
      </c>
      <c r="N1097" s="8" t="s">
        <v>4096</v>
      </c>
      <c r="O1097" s="8" t="s">
        <v>11188</v>
      </c>
      <c r="P1097" s="8" t="s">
        <v>11189</v>
      </c>
      <c r="Q1097" s="13" t="s">
        <v>11190</v>
      </c>
      <c r="R1097" s="8" t="s">
        <v>11191</v>
      </c>
      <c r="S1097" s="3">
        <v>289</v>
      </c>
      <c r="T1097" s="3">
        <v>2</v>
      </c>
      <c r="U1097" s="14" t="str">
        <f t="shared" ref="U1097:U1103" ca="1" si="109">IFERROR(__xludf.DUMMYFUNCTION("lower( trim ( (REGEXEXTRACT(D1097,""^(?:https?:\/\/)?(?:[^@\n]+@)?(?:www\.)?([^:\/\n]+)""))))"),"clearsale.com.br")</f>
        <v>clearsale.com.br</v>
      </c>
      <c r="V1097" s="15" t="str">
        <f t="shared" ref="V1097:V1103" ca="1" si="110">IF(LEN(TRIM(D1097))= 0,"",CONCATENATE("domains = domains.concat(", CHAR(34), U1097, CHAR(34), ");"))</f>
        <v>domains = domains.concat("clearsale.com.br");</v>
      </c>
      <c r="W1097">
        <f>VLOOKUP(C1097,'Copy of Pivot Position'!A:C,3,FALSE)</f>
        <v>7</v>
      </c>
      <c r="X1097">
        <f>IF(D1097="","",COUNTIF($D$1:D1096,D1097))</f>
        <v>0</v>
      </c>
      <c r="Y1097">
        <f>IF(F1097="","",COUNTIF($F$1:F1097,F1097))</f>
        <v>1</v>
      </c>
    </row>
    <row r="1098" spans="1:25" ht="16" hidden="1" x14ac:dyDescent="0.2">
      <c r="A1098" s="8" t="s">
        <v>1252</v>
      </c>
      <c r="B1098" s="8" t="s">
        <v>11202</v>
      </c>
      <c r="C1098" s="8" t="s">
        <v>11203</v>
      </c>
      <c r="D1098" s="8" t="s">
        <v>11204</v>
      </c>
      <c r="E1098" s="8" t="s">
        <v>8403</v>
      </c>
      <c r="F1098" s="12" t="s">
        <v>10885</v>
      </c>
      <c r="G1098" s="8" t="s">
        <v>49</v>
      </c>
      <c r="H1098" s="3">
        <v>662</v>
      </c>
      <c r="I1098" s="12" t="s">
        <v>11205</v>
      </c>
      <c r="J1098" s="13" t="s">
        <v>11206</v>
      </c>
      <c r="K1098" s="8" t="s">
        <v>50</v>
      </c>
      <c r="L1098" s="8" t="s">
        <v>51</v>
      </c>
      <c r="M1098" s="8" t="s">
        <v>52</v>
      </c>
      <c r="N1098" s="8" t="s">
        <v>108</v>
      </c>
      <c r="O1098" s="8" t="s">
        <v>369</v>
      </c>
      <c r="P1098" s="8" t="s">
        <v>11207</v>
      </c>
      <c r="Q1098" s="13" t="s">
        <v>839</v>
      </c>
      <c r="R1098" s="8" t="s">
        <v>11208</v>
      </c>
      <c r="S1098" s="3">
        <v>290</v>
      </c>
      <c r="T1098" s="3">
        <v>2</v>
      </c>
      <c r="U1098" s="14" t="str">
        <f t="shared" ca="1" si="109"/>
        <v>clearsale.com.br</v>
      </c>
      <c r="V1098" s="15" t="str">
        <f t="shared" ca="1" si="110"/>
        <v>domains = domains.concat("clearsale.com.br");</v>
      </c>
      <c r="W1098">
        <f>VLOOKUP(C1098,'Copy of Pivot Position'!A:C,3,FALSE)</f>
        <v>7</v>
      </c>
      <c r="X1098">
        <f>IF(D1098="","",COUNTIF($D$1:D1097,D1098))</f>
        <v>0</v>
      </c>
      <c r="Y1098">
        <f>IF(F1098="","",COUNTIF($F$1:F1098,F1098))</f>
        <v>1</v>
      </c>
    </row>
    <row r="1099" spans="1:25" ht="16" hidden="1" x14ac:dyDescent="0.2">
      <c r="A1099" s="8" t="s">
        <v>830</v>
      </c>
      <c r="B1099" s="8" t="s">
        <v>11209</v>
      </c>
      <c r="C1099" s="8" t="s">
        <v>11210</v>
      </c>
      <c r="D1099" s="8" t="s">
        <v>11211</v>
      </c>
      <c r="E1099" s="8" t="s">
        <v>11212</v>
      </c>
      <c r="F1099" s="12" t="s">
        <v>10886</v>
      </c>
      <c r="G1099" s="8" t="s">
        <v>49</v>
      </c>
      <c r="H1099" s="3">
        <v>171</v>
      </c>
      <c r="I1099" s="12" t="s">
        <v>11213</v>
      </c>
      <c r="J1099" s="13" t="s">
        <v>11214</v>
      </c>
      <c r="K1099" s="8" t="s">
        <v>50</v>
      </c>
      <c r="L1099" s="8" t="s">
        <v>51</v>
      </c>
      <c r="M1099" s="8" t="s">
        <v>52</v>
      </c>
      <c r="N1099" s="8" t="s">
        <v>73</v>
      </c>
      <c r="O1099" s="8" t="s">
        <v>54</v>
      </c>
      <c r="P1099" s="8" t="s">
        <v>11215</v>
      </c>
      <c r="Q1099" s="13" t="s">
        <v>555</v>
      </c>
      <c r="R1099" s="8" t="s">
        <v>11216</v>
      </c>
      <c r="S1099" s="3">
        <v>291</v>
      </c>
      <c r="T1099" s="3">
        <v>2</v>
      </c>
      <c r="U1099" s="14" t="str">
        <f t="shared" ca="1" si="109"/>
        <v>clearsale.com.br</v>
      </c>
      <c r="V1099" s="15" t="str">
        <f t="shared" ca="1" si="110"/>
        <v>domains = domains.concat("clearsale.com.br");</v>
      </c>
      <c r="W1099">
        <f>VLOOKUP(C1099,'Copy of Pivot Position'!A:C,3,FALSE)</f>
        <v>7</v>
      </c>
      <c r="X1099">
        <f>IF(D1099="","",COUNTIF($D$1:D1098,D1099))</f>
        <v>0</v>
      </c>
      <c r="Y1099">
        <f>IF(F1099="","",COUNTIF($F$1:F1099,F1099))</f>
        <v>1</v>
      </c>
    </row>
    <row r="1100" spans="1:25" ht="16" hidden="1" x14ac:dyDescent="0.2">
      <c r="A1100" s="8" t="s">
        <v>11217</v>
      </c>
      <c r="B1100" s="8" t="s">
        <v>11218</v>
      </c>
      <c r="C1100" s="8" t="s">
        <v>11219</v>
      </c>
      <c r="D1100" s="8" t="s">
        <v>11220</v>
      </c>
      <c r="E1100" s="8" t="s">
        <v>11221</v>
      </c>
      <c r="F1100" s="12" t="s">
        <v>10887</v>
      </c>
      <c r="G1100" s="8" t="s">
        <v>295</v>
      </c>
      <c r="H1100" s="3">
        <v>67</v>
      </c>
      <c r="I1100" s="12" t="s">
        <v>11222</v>
      </c>
      <c r="J1100" s="13" t="s">
        <v>11223</v>
      </c>
      <c r="K1100" s="8" t="s">
        <v>50</v>
      </c>
      <c r="L1100" s="8" t="s">
        <v>51</v>
      </c>
      <c r="M1100" s="8" t="s">
        <v>4646</v>
      </c>
      <c r="N1100" s="8" t="s">
        <v>11224</v>
      </c>
      <c r="O1100" s="8" t="s">
        <v>11225</v>
      </c>
      <c r="P1100" s="8" t="s">
        <v>11226</v>
      </c>
      <c r="Q1100" s="13" t="s">
        <v>11227</v>
      </c>
      <c r="R1100" s="8" t="s">
        <v>11228</v>
      </c>
      <c r="S1100" s="3">
        <v>292</v>
      </c>
      <c r="T1100" s="3">
        <v>2</v>
      </c>
      <c r="U1100" s="14" t="str">
        <f t="shared" ca="1" si="109"/>
        <v>clearsale.com.br</v>
      </c>
      <c r="V1100" s="15" t="str">
        <f t="shared" ca="1" si="110"/>
        <v>domains = domains.concat("clearsale.com.br");</v>
      </c>
      <c r="W1100">
        <f>VLOOKUP(C1100,'Copy of Pivot Position'!A:C,3,FALSE)</f>
        <v>7</v>
      </c>
      <c r="X1100">
        <f>IF(D1100="","",COUNTIF($D$1:D1099,D1100))</f>
        <v>0</v>
      </c>
      <c r="Y1100">
        <f>IF(F1100="","",COUNTIF($F$1:F1100,F1100))</f>
        <v>1</v>
      </c>
    </row>
    <row r="1101" spans="1:25" ht="16" hidden="1" x14ac:dyDescent="0.2">
      <c r="A1101" s="8" t="s">
        <v>630</v>
      </c>
      <c r="B1101" s="8" t="s">
        <v>11254</v>
      </c>
      <c r="C1101" s="8" t="s">
        <v>11255</v>
      </c>
      <c r="D1101" s="8" t="s">
        <v>11256</v>
      </c>
      <c r="E1101" s="8" t="s">
        <v>11257</v>
      </c>
      <c r="F1101" s="12" t="s">
        <v>11258</v>
      </c>
      <c r="G1101" s="8" t="s">
        <v>434</v>
      </c>
      <c r="H1101" s="3">
        <v>3</v>
      </c>
      <c r="I1101" s="12" t="s">
        <v>11259</v>
      </c>
      <c r="J1101" s="13" t="s">
        <v>11260</v>
      </c>
      <c r="K1101" s="8" t="s">
        <v>50</v>
      </c>
      <c r="L1101" s="8" t="s">
        <v>120</v>
      </c>
      <c r="M1101" s="8" t="s">
        <v>52</v>
      </c>
      <c r="N1101" s="8" t="s">
        <v>11261</v>
      </c>
      <c r="O1101" s="8" t="s">
        <v>175</v>
      </c>
      <c r="P1101" s="8" t="s">
        <v>11262</v>
      </c>
      <c r="Q1101" s="13" t="s">
        <v>11263</v>
      </c>
      <c r="R1101" s="8" t="s">
        <v>222</v>
      </c>
      <c r="S1101" s="3">
        <v>296</v>
      </c>
      <c r="T1101" s="3">
        <v>2</v>
      </c>
      <c r="U1101" s="14" t="str">
        <f t="shared" ca="1" si="109"/>
        <v>clearsale.com.br</v>
      </c>
      <c r="V1101" s="15" t="str">
        <f t="shared" ca="1" si="110"/>
        <v>domains = domains.concat("clearsale.com.br");</v>
      </c>
      <c r="W1101">
        <f>VLOOKUP(C1101,'Copy of Pivot Position'!A:C,3,FALSE)</f>
        <v>7</v>
      </c>
      <c r="X1101">
        <f>IF(D1101="","",COUNTIF($D$1:D1100,D1101))</f>
        <v>0</v>
      </c>
      <c r="Y1101">
        <f>IF(F1101="","",COUNTIF($F$1:F1101,F1101))</f>
        <v>1</v>
      </c>
    </row>
    <row r="1102" spans="1:25" ht="16" hidden="1" x14ac:dyDescent="0.2">
      <c r="A1102" s="8" t="s">
        <v>4214</v>
      </c>
      <c r="B1102" s="8" t="s">
        <v>11264</v>
      </c>
      <c r="C1102" s="8" t="s">
        <v>11265</v>
      </c>
      <c r="D1102" s="8" t="s">
        <v>11266</v>
      </c>
      <c r="E1102" s="8" t="s">
        <v>11267</v>
      </c>
      <c r="F1102" s="12" t="s">
        <v>10891</v>
      </c>
      <c r="G1102" s="8" t="s">
        <v>49</v>
      </c>
      <c r="H1102" s="3">
        <v>771</v>
      </c>
      <c r="I1102" s="12" t="s">
        <v>11268</v>
      </c>
      <c r="J1102" s="13" t="s">
        <v>11269</v>
      </c>
      <c r="K1102" s="8" t="s">
        <v>50</v>
      </c>
      <c r="L1102" s="8" t="s">
        <v>51</v>
      </c>
      <c r="M1102" s="8" t="s">
        <v>52</v>
      </c>
      <c r="N1102" s="8" t="s">
        <v>1278</v>
      </c>
      <c r="O1102" s="8" t="s">
        <v>97</v>
      </c>
      <c r="P1102" s="8" t="s">
        <v>11270</v>
      </c>
      <c r="Q1102" s="13" t="s">
        <v>2519</v>
      </c>
      <c r="R1102" s="8" t="s">
        <v>11271</v>
      </c>
      <c r="S1102" s="3">
        <v>297</v>
      </c>
      <c r="T1102" s="3">
        <v>2</v>
      </c>
      <c r="U1102" s="14" t="str">
        <f t="shared" ca="1" si="109"/>
        <v>clearsale.com.br</v>
      </c>
      <c r="V1102" s="15" t="str">
        <f t="shared" ca="1" si="110"/>
        <v>domains = domains.concat("clearsale.com.br");</v>
      </c>
      <c r="W1102">
        <f>VLOOKUP(C1102,'Copy of Pivot Position'!A:C,3,FALSE)</f>
        <v>7</v>
      </c>
      <c r="X1102">
        <f>IF(D1102="","",COUNTIF($D$1:D1101,D1102))</f>
        <v>0</v>
      </c>
      <c r="Y1102">
        <f>IF(F1102="","",COUNTIF($F$1:F1102,F1102))</f>
        <v>1</v>
      </c>
    </row>
    <row r="1103" spans="1:25" ht="16" hidden="1" x14ac:dyDescent="0.2">
      <c r="A1103" s="8" t="s">
        <v>4735</v>
      </c>
      <c r="B1103" s="8" t="s">
        <v>11272</v>
      </c>
      <c r="C1103" s="8" t="s">
        <v>11273</v>
      </c>
      <c r="D1103" s="8" t="s">
        <v>11274</v>
      </c>
      <c r="E1103" s="8" t="s">
        <v>249</v>
      </c>
      <c r="F1103" s="12" t="s">
        <v>250</v>
      </c>
      <c r="G1103" s="8" t="s">
        <v>46</v>
      </c>
      <c r="H1103" s="3">
        <v>755</v>
      </c>
      <c r="I1103" s="12" t="s">
        <v>11275</v>
      </c>
      <c r="J1103" s="13" t="s">
        <v>11276</v>
      </c>
      <c r="K1103" s="8" t="s">
        <v>50</v>
      </c>
      <c r="L1103" s="8" t="s">
        <v>51</v>
      </c>
      <c r="M1103" s="8" t="s">
        <v>52</v>
      </c>
      <c r="N1103" s="8" t="s">
        <v>253</v>
      </c>
      <c r="O1103" s="8" t="s">
        <v>54</v>
      </c>
      <c r="P1103" s="8" t="s">
        <v>254</v>
      </c>
      <c r="Q1103" s="13" t="s">
        <v>255</v>
      </c>
      <c r="R1103" s="8" t="s">
        <v>222</v>
      </c>
      <c r="S1103" s="3">
        <v>298</v>
      </c>
      <c r="T1103" s="3">
        <v>2</v>
      </c>
      <c r="U1103" s="14" t="str">
        <f t="shared" ca="1" si="109"/>
        <v>clearsale.com.br</v>
      </c>
      <c r="V1103" s="15" t="str">
        <f t="shared" ca="1" si="110"/>
        <v>domains = domains.concat("clearsale.com.br");</v>
      </c>
      <c r="W1103">
        <f>VLOOKUP(C1103,'Copy of Pivot Position'!A:C,3,FALSE)</f>
        <v>7</v>
      </c>
      <c r="X1103">
        <f>IF(D1103="","",COUNTIF($D$1:D1102,D1103))</f>
        <v>0</v>
      </c>
      <c r="Y1103">
        <f>IF(F1103="","",COUNTIF($F$1:F1103,F1103))</f>
        <v>3</v>
      </c>
    </row>
    <row r="1104" spans="1:25" ht="13" hidden="1" x14ac:dyDescent="0.15">
      <c r="A1104" s="8" t="s">
        <v>1779</v>
      </c>
      <c r="B1104" s="8" t="s">
        <v>11277</v>
      </c>
      <c r="C1104" s="8" t="s">
        <v>11278</v>
      </c>
      <c r="D1104" s="8" t="s">
        <v>11279</v>
      </c>
      <c r="E1104" s="8" t="s">
        <v>8169</v>
      </c>
      <c r="F1104" s="12" t="s">
        <v>8170</v>
      </c>
      <c r="G1104" s="8" t="s">
        <v>46</v>
      </c>
      <c r="H1104" s="3">
        <v>828</v>
      </c>
      <c r="I1104" s="12" t="s">
        <v>11280</v>
      </c>
      <c r="J1104" s="13" t="s">
        <v>11281</v>
      </c>
      <c r="K1104" s="8" t="s">
        <v>50</v>
      </c>
      <c r="L1104" s="8" t="s">
        <v>51</v>
      </c>
      <c r="M1104" s="8" t="s">
        <v>52</v>
      </c>
      <c r="N1104" s="8" t="s">
        <v>73</v>
      </c>
      <c r="O1104" s="8" t="s">
        <v>54</v>
      </c>
      <c r="P1104" s="8" t="s">
        <v>8173</v>
      </c>
      <c r="Q1104" s="13" t="s">
        <v>555</v>
      </c>
      <c r="R1104" s="8" t="s">
        <v>222</v>
      </c>
      <c r="S1104" s="3">
        <v>299</v>
      </c>
      <c r="T1104" s="3">
        <v>2</v>
      </c>
      <c r="V1104" s="18"/>
      <c r="W1104">
        <f>VLOOKUP(C1104,'Copy of Pivot Position'!A:C,3,FALSE)</f>
        <v>7</v>
      </c>
      <c r="X1104">
        <f>IF(D1104="","",COUNTIF($D$1:D1103,D1104))</f>
        <v>0</v>
      </c>
      <c r="Y1104">
        <f>IF(F1104="","",COUNTIF($F$1:F1104,F1104))</f>
        <v>2</v>
      </c>
    </row>
    <row r="1105" spans="1:25" ht="13" hidden="1" x14ac:dyDescent="0.15">
      <c r="A1105" s="8" t="s">
        <v>11295</v>
      </c>
      <c r="B1105" s="8" t="s">
        <v>11296</v>
      </c>
      <c r="C1105" s="8" t="s">
        <v>11297</v>
      </c>
      <c r="D1105" s="8" t="s">
        <v>11298</v>
      </c>
      <c r="E1105" s="8" t="s">
        <v>1570</v>
      </c>
      <c r="F1105" s="12" t="s">
        <v>1443</v>
      </c>
      <c r="G1105" s="8" t="s">
        <v>46</v>
      </c>
      <c r="H1105" s="3">
        <v>947</v>
      </c>
      <c r="I1105" s="12" t="s">
        <v>11299</v>
      </c>
      <c r="J1105" s="13" t="s">
        <v>11300</v>
      </c>
      <c r="K1105" s="8" t="s">
        <v>50</v>
      </c>
      <c r="L1105" s="8" t="s">
        <v>120</v>
      </c>
      <c r="M1105" s="8" t="s">
        <v>52</v>
      </c>
      <c r="N1105" s="8" t="s">
        <v>73</v>
      </c>
      <c r="O1105" s="8" t="s">
        <v>54</v>
      </c>
      <c r="P1105" s="8" t="s">
        <v>1574</v>
      </c>
      <c r="Q1105" s="13" t="s">
        <v>75</v>
      </c>
      <c r="R1105" s="8" t="s">
        <v>1575</v>
      </c>
      <c r="S1105" s="3">
        <v>302</v>
      </c>
      <c r="T1105" s="3">
        <v>2</v>
      </c>
      <c r="V1105" s="18"/>
      <c r="W1105">
        <f>VLOOKUP(C1105,'Copy of Pivot Position'!A:C,3,FALSE)</f>
        <v>7</v>
      </c>
      <c r="X1105">
        <f>IF(D1105="","",COUNTIF($D$1:D1104,D1105))</f>
        <v>0</v>
      </c>
      <c r="Y1105">
        <f>IF(F1105="","",COUNTIF($F$1:F1105,F1105))</f>
        <v>2</v>
      </c>
    </row>
    <row r="1106" spans="1:25" ht="13" hidden="1" x14ac:dyDescent="0.15">
      <c r="A1106" s="8" t="s">
        <v>11301</v>
      </c>
      <c r="B1106" s="8" t="s">
        <v>11302</v>
      </c>
      <c r="C1106" s="8" t="s">
        <v>10713</v>
      </c>
      <c r="D1106" s="8" t="s">
        <v>11303</v>
      </c>
      <c r="E1106" s="8" t="s">
        <v>11304</v>
      </c>
      <c r="F1106" s="12" t="s">
        <v>10893</v>
      </c>
      <c r="G1106" s="8" t="s">
        <v>70</v>
      </c>
      <c r="H1106" s="3">
        <v>878</v>
      </c>
      <c r="I1106" s="12" t="s">
        <v>11305</v>
      </c>
      <c r="J1106" s="13" t="s">
        <v>11306</v>
      </c>
      <c r="K1106" s="8" t="s">
        <v>50</v>
      </c>
      <c r="L1106" s="8" t="s">
        <v>51</v>
      </c>
      <c r="M1106" s="8" t="s">
        <v>52</v>
      </c>
      <c r="N1106" s="8" t="s">
        <v>518</v>
      </c>
      <c r="O1106" s="8" t="s">
        <v>369</v>
      </c>
      <c r="P1106" s="8" t="s">
        <v>11307</v>
      </c>
      <c r="Q1106" s="13" t="s">
        <v>520</v>
      </c>
      <c r="R1106" s="8" t="s">
        <v>11308</v>
      </c>
      <c r="S1106" s="3">
        <v>303</v>
      </c>
      <c r="T1106" s="3">
        <v>2</v>
      </c>
      <c r="V1106" s="18"/>
      <c r="W1106">
        <f>VLOOKUP(C1106,'Copy of Pivot Position'!A:C,3,FALSE)</f>
        <v>7</v>
      </c>
      <c r="X1106">
        <f>IF(D1106="","",COUNTIF($D$1:D1105,D1106))</f>
        <v>0</v>
      </c>
      <c r="Y1106">
        <f>IF(F1106="","",COUNTIF($F$1:F1106,F1106))</f>
        <v>1</v>
      </c>
    </row>
    <row r="1107" spans="1:25" ht="13" hidden="1" x14ac:dyDescent="0.15">
      <c r="A1107" s="8" t="s">
        <v>11309</v>
      </c>
      <c r="B1107" s="8" t="s">
        <v>11310</v>
      </c>
      <c r="C1107" s="8" t="s">
        <v>11311</v>
      </c>
      <c r="D1107" s="8" t="s">
        <v>11312</v>
      </c>
      <c r="E1107" s="8" t="s">
        <v>11313</v>
      </c>
      <c r="F1107" s="12" t="s">
        <v>10894</v>
      </c>
      <c r="G1107" s="8" t="s">
        <v>219</v>
      </c>
      <c r="H1107" s="3">
        <v>907</v>
      </c>
      <c r="I1107" s="12" t="s">
        <v>11314</v>
      </c>
      <c r="J1107" s="13" t="s">
        <v>11315</v>
      </c>
      <c r="K1107" s="8" t="s">
        <v>50</v>
      </c>
      <c r="L1107" s="8" t="s">
        <v>120</v>
      </c>
      <c r="M1107" s="8" t="s">
        <v>52</v>
      </c>
      <c r="N1107" s="8" t="s">
        <v>11316</v>
      </c>
      <c r="O1107" s="8" t="s">
        <v>311</v>
      </c>
      <c r="P1107" s="8" t="s">
        <v>11317</v>
      </c>
      <c r="Q1107" s="13" t="s">
        <v>11318</v>
      </c>
      <c r="R1107" s="8" t="s">
        <v>11319</v>
      </c>
      <c r="S1107" s="3">
        <v>304</v>
      </c>
      <c r="T1107" s="3">
        <v>2</v>
      </c>
      <c r="V1107" s="18"/>
      <c r="W1107">
        <f>VLOOKUP(C1107,'Copy of Pivot Position'!A:C,3,FALSE)</f>
        <v>7</v>
      </c>
      <c r="X1107">
        <f>IF(D1107="","",COUNTIF($D$1:D1106,D1107))</f>
        <v>0</v>
      </c>
      <c r="Y1107">
        <f>IF(F1107="","",COUNTIF($F$1:F1107,F1107))</f>
        <v>1</v>
      </c>
    </row>
    <row r="1108" spans="1:25" ht="16" hidden="1" x14ac:dyDescent="0.2">
      <c r="A1108" s="8" t="s">
        <v>1252</v>
      </c>
      <c r="B1108" s="8" t="s">
        <v>11322</v>
      </c>
      <c r="C1108" s="8" t="s">
        <v>11323</v>
      </c>
      <c r="D1108" s="8" t="s">
        <v>11324</v>
      </c>
      <c r="E1108" s="8" t="s">
        <v>11325</v>
      </c>
      <c r="F1108" s="12" t="s">
        <v>10895</v>
      </c>
      <c r="G1108" s="8" t="s">
        <v>49</v>
      </c>
      <c r="H1108" s="3">
        <v>386</v>
      </c>
      <c r="I1108" s="12" t="s">
        <v>11326</v>
      </c>
      <c r="J1108" s="13" t="s">
        <v>11327</v>
      </c>
      <c r="K1108" s="8" t="s">
        <v>50</v>
      </c>
      <c r="L1108" s="8" t="s">
        <v>51</v>
      </c>
      <c r="M1108" s="8" t="s">
        <v>2412</v>
      </c>
      <c r="N1108" s="8" t="s">
        <v>9751</v>
      </c>
      <c r="O1108" s="8" t="s">
        <v>9752</v>
      </c>
      <c r="P1108" s="8" t="s">
        <v>11328</v>
      </c>
      <c r="Q1108" s="13" t="s">
        <v>9754</v>
      </c>
      <c r="R1108" s="8" t="s">
        <v>11329</v>
      </c>
      <c r="S1108" s="3">
        <v>306</v>
      </c>
      <c r="T1108" s="3">
        <v>2</v>
      </c>
      <c r="U1108" s="14" t="str">
        <f t="shared" ref="U1108:U1113" ca="1" si="111">IFERROR(__xludf.DUMMYFUNCTION("lower( trim ( (REGEXEXTRACT(D1108,""^(?:https?:\/\/)?(?:[^@\n]+@)?(?:www\.)?([^:\/\n]+)""))))"),"nuix.com")</f>
        <v>nuix.com</v>
      </c>
      <c r="V1108" s="15" t="str">
        <f t="shared" ref="V1108:V1113" ca="1" si="112">IF(LEN(TRIM(D1108))= 0,"",CONCATENATE("domains = domains.concat(", CHAR(34), U1108, CHAR(34), ");"))</f>
        <v>domains = domains.concat("nuix.com");</v>
      </c>
      <c r="W1108">
        <f>VLOOKUP(C1108,'Copy of Pivot Position'!A:C,3,FALSE)</f>
        <v>7</v>
      </c>
      <c r="X1108">
        <f>IF(D1108="","",COUNTIF($D$1:D1107,D1108))</f>
        <v>0</v>
      </c>
      <c r="Y1108">
        <f>IF(F1108="","",COUNTIF($F$1:F1108,F1108))</f>
        <v>1</v>
      </c>
    </row>
    <row r="1109" spans="1:25" ht="16" hidden="1" x14ac:dyDescent="0.2">
      <c r="A1109" s="8" t="s">
        <v>830</v>
      </c>
      <c r="B1109" s="8" t="s">
        <v>11330</v>
      </c>
      <c r="C1109" s="8" t="s">
        <v>11331</v>
      </c>
      <c r="D1109" s="8" t="s">
        <v>11332</v>
      </c>
      <c r="E1109" s="8" t="s">
        <v>11333</v>
      </c>
      <c r="F1109" s="12" t="s">
        <v>10896</v>
      </c>
      <c r="G1109" s="8" t="s">
        <v>46</v>
      </c>
      <c r="H1109" s="3">
        <v>1043</v>
      </c>
      <c r="I1109" s="12" t="s">
        <v>11334</v>
      </c>
      <c r="J1109" s="13" t="s">
        <v>11335</v>
      </c>
      <c r="K1109" s="8" t="s">
        <v>50</v>
      </c>
      <c r="L1109" s="8" t="s">
        <v>51</v>
      </c>
      <c r="M1109" s="8" t="s">
        <v>52</v>
      </c>
      <c r="N1109" s="8" t="s">
        <v>242</v>
      </c>
      <c r="O1109" s="8" t="s">
        <v>54</v>
      </c>
      <c r="P1109" s="8" t="s">
        <v>11336</v>
      </c>
      <c r="Q1109" s="13" t="s">
        <v>244</v>
      </c>
      <c r="R1109" s="8" t="s">
        <v>11337</v>
      </c>
      <c r="S1109" s="3">
        <v>307</v>
      </c>
      <c r="T1109" s="3">
        <v>2</v>
      </c>
      <c r="U1109" s="14" t="str">
        <f t="shared" ca="1" si="111"/>
        <v>nuix.com</v>
      </c>
      <c r="V1109" s="15" t="str">
        <f t="shared" ca="1" si="112"/>
        <v>domains = domains.concat("nuix.com");</v>
      </c>
      <c r="W1109">
        <f>VLOOKUP(C1109,'Copy of Pivot Position'!A:C,3,FALSE)</f>
        <v>7</v>
      </c>
      <c r="X1109">
        <f>IF(D1109="","",COUNTIF($D$1:D1108,D1109))</f>
        <v>0</v>
      </c>
      <c r="Y1109">
        <f>IF(F1109="","",COUNTIF($F$1:F1109,F1109))</f>
        <v>1</v>
      </c>
    </row>
    <row r="1110" spans="1:25" ht="16" hidden="1" x14ac:dyDescent="0.2">
      <c r="A1110" s="8" t="s">
        <v>11347</v>
      </c>
      <c r="B1110" s="8" t="s">
        <v>11348</v>
      </c>
      <c r="C1110" s="8" t="s">
        <v>11349</v>
      </c>
      <c r="D1110" s="8" t="s">
        <v>11350</v>
      </c>
      <c r="E1110" s="8" t="s">
        <v>11351</v>
      </c>
      <c r="F1110" s="12" t="s">
        <v>10898</v>
      </c>
      <c r="G1110" s="8" t="s">
        <v>434</v>
      </c>
      <c r="H1110" s="3">
        <v>1209</v>
      </c>
      <c r="I1110" s="12" t="s">
        <v>11352</v>
      </c>
      <c r="J1110" s="13" t="s">
        <v>11353</v>
      </c>
      <c r="K1110" s="8" t="s">
        <v>50</v>
      </c>
      <c r="L1110" s="8" t="s">
        <v>51</v>
      </c>
      <c r="M1110" s="8" t="s">
        <v>1917</v>
      </c>
      <c r="N1110" s="8" t="s">
        <v>1917</v>
      </c>
      <c r="O1110" s="8" t="s">
        <v>222</v>
      </c>
      <c r="P1110" s="8" t="s">
        <v>11354</v>
      </c>
      <c r="Q1110" s="13" t="s">
        <v>11355</v>
      </c>
      <c r="R1110" s="8" t="s">
        <v>11356</v>
      </c>
      <c r="S1110" s="3">
        <v>309</v>
      </c>
      <c r="T1110" s="3">
        <v>2</v>
      </c>
      <c r="U1110" s="14" t="str">
        <f t="shared" ca="1" si="111"/>
        <v>nuix.com</v>
      </c>
      <c r="V1110" s="15" t="str">
        <f t="shared" ca="1" si="112"/>
        <v>domains = domains.concat("nuix.com");</v>
      </c>
      <c r="W1110">
        <f>VLOOKUP(C1110,'Copy of Pivot Position'!A:C,3,FALSE)</f>
        <v>7</v>
      </c>
      <c r="X1110">
        <f>IF(D1110="","",COUNTIF($D$1:D1109,D1110))</f>
        <v>0</v>
      </c>
      <c r="Y1110">
        <f>IF(F1110="","",COUNTIF($F$1:F1110,F1110))</f>
        <v>1</v>
      </c>
    </row>
    <row r="1111" spans="1:25" ht="16" hidden="1" x14ac:dyDescent="0.2">
      <c r="A1111" s="8" t="s">
        <v>223</v>
      </c>
      <c r="B1111" s="8" t="s">
        <v>11357</v>
      </c>
      <c r="C1111" s="8" t="s">
        <v>11358</v>
      </c>
      <c r="D1111" s="8" t="s">
        <v>11359</v>
      </c>
      <c r="E1111" s="8" t="s">
        <v>11360</v>
      </c>
      <c r="F1111" s="12" t="s">
        <v>10899</v>
      </c>
      <c r="G1111" s="8" t="s">
        <v>49</v>
      </c>
      <c r="H1111" s="3">
        <v>785</v>
      </c>
      <c r="I1111" s="12" t="s">
        <v>11361</v>
      </c>
      <c r="J1111" s="13" t="s">
        <v>11362</v>
      </c>
      <c r="K1111" s="8" t="s">
        <v>50</v>
      </c>
      <c r="L1111" s="8" t="s">
        <v>120</v>
      </c>
      <c r="M1111" s="8" t="s">
        <v>52</v>
      </c>
      <c r="N1111" s="8" t="s">
        <v>1052</v>
      </c>
      <c r="O1111" s="8" t="s">
        <v>97</v>
      </c>
      <c r="P1111" s="8" t="s">
        <v>11363</v>
      </c>
      <c r="Q1111" s="13" t="s">
        <v>1055</v>
      </c>
      <c r="R1111" s="8" t="s">
        <v>11364</v>
      </c>
      <c r="S1111" s="3">
        <v>310</v>
      </c>
      <c r="T1111" s="3">
        <v>2</v>
      </c>
      <c r="U1111" s="14" t="str">
        <f t="shared" ca="1" si="111"/>
        <v>nuix.com</v>
      </c>
      <c r="V1111" s="15" t="str">
        <f t="shared" ca="1" si="112"/>
        <v>domains = domains.concat("nuix.com");</v>
      </c>
      <c r="W1111">
        <f>VLOOKUP(C1111,'Copy of Pivot Position'!A:C,3,FALSE)</f>
        <v>7</v>
      </c>
      <c r="X1111">
        <f>IF(D1111="","",COUNTIF($D$1:D1110,D1111))</f>
        <v>0</v>
      </c>
      <c r="Y1111">
        <f>IF(F1111="","",COUNTIF($F$1:F1111,F1111))</f>
        <v>1</v>
      </c>
    </row>
    <row r="1112" spans="1:25" ht="16" hidden="1" x14ac:dyDescent="0.2">
      <c r="A1112" s="8" t="s">
        <v>223</v>
      </c>
      <c r="B1112" s="8" t="s">
        <v>11370</v>
      </c>
      <c r="C1112" s="8" t="s">
        <v>11371</v>
      </c>
      <c r="D1112" s="8" t="s">
        <v>11372</v>
      </c>
      <c r="E1112" s="8" t="s">
        <v>1570</v>
      </c>
      <c r="F1112" s="12" t="s">
        <v>1443</v>
      </c>
      <c r="G1112" s="8" t="s">
        <v>46</v>
      </c>
      <c r="H1112" s="3">
        <v>947</v>
      </c>
      <c r="I1112" s="12" t="s">
        <v>11373</v>
      </c>
      <c r="J1112" s="13" t="s">
        <v>11374</v>
      </c>
      <c r="K1112" s="8" t="s">
        <v>50</v>
      </c>
      <c r="L1112" s="8" t="s">
        <v>120</v>
      </c>
      <c r="M1112" s="8" t="s">
        <v>52</v>
      </c>
      <c r="N1112" s="8" t="s">
        <v>73</v>
      </c>
      <c r="O1112" s="8" t="s">
        <v>54</v>
      </c>
      <c r="P1112" s="8" t="s">
        <v>1574</v>
      </c>
      <c r="Q1112" s="13" t="s">
        <v>75</v>
      </c>
      <c r="R1112" s="8" t="s">
        <v>1575</v>
      </c>
      <c r="S1112" s="3">
        <v>312</v>
      </c>
      <c r="T1112" s="3">
        <v>2</v>
      </c>
      <c r="U1112" s="14" t="str">
        <f t="shared" ca="1" si="111"/>
        <v>nuix.com</v>
      </c>
      <c r="V1112" s="15" t="str">
        <f t="shared" ca="1" si="112"/>
        <v>domains = domains.concat("nuix.com");</v>
      </c>
      <c r="W1112">
        <f>VLOOKUP(C1112,'Copy of Pivot Position'!A:C,3,FALSE)</f>
        <v>7</v>
      </c>
      <c r="X1112">
        <f>IF(D1112="","",COUNTIF($D$1:D1111,D1112))</f>
        <v>0</v>
      </c>
      <c r="Y1112">
        <f>IF(F1112="","",COUNTIF($F$1:F1112,F1112))</f>
        <v>3</v>
      </c>
    </row>
    <row r="1113" spans="1:25" ht="16" hidden="1" x14ac:dyDescent="0.2">
      <c r="A1113" s="8" t="s">
        <v>11375</v>
      </c>
      <c r="B1113" s="8" t="s">
        <v>11376</v>
      </c>
      <c r="C1113" s="8" t="s">
        <v>10701</v>
      </c>
      <c r="D1113" s="8" t="s">
        <v>11377</v>
      </c>
      <c r="E1113" s="8" t="s">
        <v>11378</v>
      </c>
      <c r="F1113" s="12" t="s">
        <v>10900</v>
      </c>
      <c r="G1113" s="8" t="s">
        <v>11379</v>
      </c>
      <c r="H1113" s="3">
        <v>94</v>
      </c>
      <c r="I1113" s="12" t="s">
        <v>11380</v>
      </c>
      <c r="J1113" s="13" t="s">
        <v>11381</v>
      </c>
      <c r="K1113" s="8" t="s">
        <v>50</v>
      </c>
      <c r="L1113" s="8" t="s">
        <v>120</v>
      </c>
      <c r="M1113" s="8" t="s">
        <v>52</v>
      </c>
      <c r="N1113" s="8" t="s">
        <v>73</v>
      </c>
      <c r="O1113" s="8" t="s">
        <v>369</v>
      </c>
      <c r="P1113" s="8" t="s">
        <v>11382</v>
      </c>
      <c r="Q1113" s="13" t="s">
        <v>555</v>
      </c>
      <c r="R1113" s="8" t="s">
        <v>222</v>
      </c>
      <c r="S1113" s="3">
        <v>314</v>
      </c>
      <c r="T1113" s="3">
        <v>2</v>
      </c>
      <c r="U1113" s="14" t="str">
        <f t="shared" ca="1" si="111"/>
        <v>nuix.com</v>
      </c>
      <c r="V1113" s="15" t="str">
        <f t="shared" ca="1" si="112"/>
        <v>domains = domains.concat("nuix.com");</v>
      </c>
      <c r="W1113">
        <f>VLOOKUP(C1113,'Copy of Pivot Position'!A:C,3,FALSE)</f>
        <v>7</v>
      </c>
      <c r="X1113">
        <f>IF(D1113="","",COUNTIF($D$1:D1112,D1113))</f>
        <v>0</v>
      </c>
      <c r="Y1113">
        <f>IF(F1113="","",COUNTIF($F$1:F1113,F1113))</f>
        <v>1</v>
      </c>
    </row>
    <row r="1114" spans="1:25" ht="13" hidden="1" x14ac:dyDescent="0.15">
      <c r="A1114" s="8" t="s">
        <v>546</v>
      </c>
      <c r="B1114" s="8" t="s">
        <v>11391</v>
      </c>
      <c r="C1114" s="8" t="s">
        <v>10713</v>
      </c>
      <c r="D1114" s="8" t="s">
        <v>11392</v>
      </c>
      <c r="E1114" s="8" t="s">
        <v>11393</v>
      </c>
      <c r="F1114" s="12" t="s">
        <v>10902</v>
      </c>
      <c r="G1114" s="8" t="s">
        <v>46</v>
      </c>
      <c r="H1114" s="3">
        <v>306</v>
      </c>
      <c r="I1114" s="12" t="s">
        <v>11395</v>
      </c>
      <c r="J1114" s="13" t="s">
        <v>11396</v>
      </c>
      <c r="K1114" s="8" t="s">
        <v>50</v>
      </c>
      <c r="L1114" s="8" t="s">
        <v>51</v>
      </c>
      <c r="M1114" s="8" t="s">
        <v>52</v>
      </c>
      <c r="N1114" s="8" t="s">
        <v>11397</v>
      </c>
      <c r="O1114" s="8" t="s">
        <v>54</v>
      </c>
      <c r="P1114" s="8" t="s">
        <v>11398</v>
      </c>
      <c r="Q1114" s="13" t="s">
        <v>287</v>
      </c>
      <c r="R1114" s="8" t="s">
        <v>11399</v>
      </c>
      <c r="S1114" s="3">
        <v>316</v>
      </c>
      <c r="T1114" s="3">
        <v>2</v>
      </c>
      <c r="V1114" s="18"/>
      <c r="W1114">
        <f>VLOOKUP(C1114,'Copy of Pivot Position'!A:C,3,FALSE)</f>
        <v>7</v>
      </c>
      <c r="X1114">
        <f>IF(D1114="","",COUNTIF($D$1:D1113,D1114))</f>
        <v>0</v>
      </c>
      <c r="Y1114">
        <f>IF(F1114="","",COUNTIF($F$1:F1114,F1114))</f>
        <v>1</v>
      </c>
    </row>
    <row r="1115" spans="1:25" ht="16" hidden="1" x14ac:dyDescent="0.2">
      <c r="A1115" s="8" t="s">
        <v>602</v>
      </c>
      <c r="B1115" s="8" t="s">
        <v>11423</v>
      </c>
      <c r="C1115" s="8" t="s">
        <v>10754</v>
      </c>
      <c r="D1115" s="8" t="s">
        <v>11424</v>
      </c>
      <c r="E1115" s="8" t="s">
        <v>11425</v>
      </c>
      <c r="F1115" s="12" t="s">
        <v>10905</v>
      </c>
      <c r="G1115" s="8" t="s">
        <v>70</v>
      </c>
      <c r="H1115" s="3">
        <v>296</v>
      </c>
      <c r="I1115" s="12" t="s">
        <v>11426</v>
      </c>
      <c r="J1115" s="13" t="s">
        <v>11427</v>
      </c>
      <c r="K1115" s="8" t="s">
        <v>50</v>
      </c>
      <c r="L1115" s="8" t="s">
        <v>120</v>
      </c>
      <c r="M1115" s="8" t="s">
        <v>11428</v>
      </c>
      <c r="N1115" s="8" t="s">
        <v>11429</v>
      </c>
      <c r="O1115" s="8" t="s">
        <v>11430</v>
      </c>
      <c r="P1115" s="8" t="s">
        <v>11431</v>
      </c>
      <c r="Q1115" s="13" t="s">
        <v>11432</v>
      </c>
      <c r="R1115" s="8" t="s">
        <v>11433</v>
      </c>
      <c r="S1115" s="3">
        <v>322</v>
      </c>
      <c r="T1115" s="3">
        <v>2</v>
      </c>
      <c r="U1115" s="14" t="str">
        <f ca="1">IFERROR(__xludf.DUMMYFUNCTION("lower( trim ( (REGEXEXTRACT(D1115,""^(?:https?:\/\/)?(?:[^@\n]+@)?(?:www\.)?([^:\/\n]+)""))))"),"netsurit.com")</f>
        <v>netsurit.com</v>
      </c>
      <c r="V1115" s="15" t="str">
        <f ca="1">IF(LEN(TRIM(D1115))= 0,"",CONCATENATE("domains = domains.concat(", CHAR(34), U1115, CHAR(34), ");"))</f>
        <v>domains = domains.concat("netsurit.com");</v>
      </c>
      <c r="W1115">
        <f>VLOOKUP(C1115,'Copy of Pivot Position'!A:C,3,FALSE)</f>
        <v>7</v>
      </c>
      <c r="X1115">
        <f>IF(D1115="","",COUNTIF($D$1:D1114,D1115))</f>
        <v>0</v>
      </c>
      <c r="Y1115">
        <f>IF(F1115="","",COUNTIF($F$1:F1115,F1115))</f>
        <v>1</v>
      </c>
    </row>
    <row r="1116" spans="1:25" ht="16" hidden="1" x14ac:dyDescent="0.2">
      <c r="A1116" s="8" t="s">
        <v>11438</v>
      </c>
      <c r="B1116" s="8" t="s">
        <v>11439</v>
      </c>
      <c r="C1116" s="8" t="s">
        <v>11440</v>
      </c>
      <c r="D1116" s="8" t="s">
        <v>11441</v>
      </c>
      <c r="E1116" s="8" t="s">
        <v>6934</v>
      </c>
      <c r="F1116" s="12" t="s">
        <v>6519</v>
      </c>
      <c r="G1116" s="8" t="s">
        <v>49</v>
      </c>
      <c r="H1116" s="3">
        <v>843</v>
      </c>
      <c r="I1116" s="12" t="s">
        <v>11442</v>
      </c>
      <c r="J1116" s="13" t="s">
        <v>11443</v>
      </c>
      <c r="K1116" s="8" t="s">
        <v>50</v>
      </c>
      <c r="L1116" s="8" t="s">
        <v>51</v>
      </c>
      <c r="M1116" s="8" t="s">
        <v>52</v>
      </c>
      <c r="N1116" s="8" t="s">
        <v>193</v>
      </c>
      <c r="O1116" s="8" t="s">
        <v>195</v>
      </c>
      <c r="P1116" s="8" t="s">
        <v>6937</v>
      </c>
      <c r="Q1116" s="13" t="s">
        <v>6938</v>
      </c>
      <c r="R1116" s="8" t="s">
        <v>6940</v>
      </c>
      <c r="S1116" s="3">
        <v>324</v>
      </c>
      <c r="T1116" s="3">
        <v>2</v>
      </c>
      <c r="U1116" s="14" t="str">
        <f ca="1">IFERROR(__xludf.DUMMYFUNCTION("lower( trim ( (REGEXEXTRACT(D1115,""^(?:https?:\/\/)?(?:[^@\n]+@)?(?:www\.)?([^:\/\n]+)""))))"),"netsurit.com")</f>
        <v>netsurit.com</v>
      </c>
      <c r="V1116" s="15" t="str">
        <f ca="1">IF(LEN(TRIM(D1116))= 0,"",CONCATENATE("domains = domains.concat(", CHAR(34), U1116, CHAR(34), ");"))</f>
        <v>domains = domains.concat("netsurit.com");</v>
      </c>
      <c r="W1116">
        <f>VLOOKUP(C1116,'Copy of Pivot Position'!A:C,3,FALSE)</f>
        <v>7</v>
      </c>
      <c r="X1116">
        <f>IF(D1116="","",COUNTIF($D$1:D1115,D1116))</f>
        <v>0</v>
      </c>
      <c r="Y1116">
        <f>IF(F1116="","",COUNTIF($F$1:F1116,F1116))</f>
        <v>3</v>
      </c>
    </row>
    <row r="1117" spans="1:25" ht="16" hidden="1" x14ac:dyDescent="0.2">
      <c r="A1117" s="8" t="s">
        <v>11444</v>
      </c>
      <c r="B1117" s="8" t="s">
        <v>11445</v>
      </c>
      <c r="C1117" s="8" t="s">
        <v>11446</v>
      </c>
      <c r="D1117" s="8" t="s">
        <v>11447</v>
      </c>
      <c r="E1117" s="8" t="s">
        <v>11325</v>
      </c>
      <c r="F1117" s="12" t="s">
        <v>10895</v>
      </c>
      <c r="G1117" s="8" t="s">
        <v>49</v>
      </c>
      <c r="H1117" s="3">
        <v>386</v>
      </c>
      <c r="I1117" s="12" t="s">
        <v>11448</v>
      </c>
      <c r="J1117" s="13" t="s">
        <v>11449</v>
      </c>
      <c r="K1117" s="8" t="s">
        <v>50</v>
      </c>
      <c r="L1117" s="8" t="s">
        <v>51</v>
      </c>
      <c r="M1117" s="8" t="s">
        <v>2412</v>
      </c>
      <c r="N1117" s="8" t="s">
        <v>9751</v>
      </c>
      <c r="O1117" s="8" t="s">
        <v>9752</v>
      </c>
      <c r="P1117" s="8" t="s">
        <v>11328</v>
      </c>
      <c r="Q1117" s="13" t="s">
        <v>9754</v>
      </c>
      <c r="R1117" s="8" t="s">
        <v>11329</v>
      </c>
      <c r="S1117" s="3">
        <v>325</v>
      </c>
      <c r="T1117" s="3">
        <v>2</v>
      </c>
      <c r="U1117" s="14" t="str">
        <f ca="1">IFERROR(__xludf.DUMMYFUNCTION("lower( trim ( (REGEXEXTRACT(D1115,""^(?:https?:\/\/)?(?:[^@\n]+@)?(?:www\.)?([^:\/\n]+)""))))"),"netsurit.com")</f>
        <v>netsurit.com</v>
      </c>
      <c r="V1117" s="15" t="str">
        <f ca="1">IF(LEN(TRIM(D1117))= 0,"",CONCATENATE("domains = domains.concat(", CHAR(34), U1117, CHAR(34), ");"))</f>
        <v>domains = domains.concat("netsurit.com");</v>
      </c>
      <c r="W1117">
        <f>VLOOKUP(C1117,'Copy of Pivot Position'!A:C,3,FALSE)</f>
        <v>7</v>
      </c>
      <c r="X1117">
        <f>IF(D1117="","",COUNTIF($D$1:D1116,D1117))</f>
        <v>0</v>
      </c>
      <c r="Y1117">
        <f>IF(F1117="","",COUNTIF($F$1:F1117,F1117))</f>
        <v>2</v>
      </c>
    </row>
    <row r="1118" spans="1:25" ht="16" hidden="1" x14ac:dyDescent="0.2">
      <c r="A1118" s="8" t="s">
        <v>760</v>
      </c>
      <c r="B1118" s="8" t="s">
        <v>11455</v>
      </c>
      <c r="C1118" s="8" t="s">
        <v>10713</v>
      </c>
      <c r="D1118" s="8" t="s">
        <v>11456</v>
      </c>
      <c r="E1118" s="8" t="s">
        <v>11457</v>
      </c>
      <c r="F1118" s="12" t="s">
        <v>10906</v>
      </c>
      <c r="G1118" s="8" t="s">
        <v>3419</v>
      </c>
      <c r="H1118" s="3">
        <v>1</v>
      </c>
      <c r="I1118" s="12" t="s">
        <v>11458</v>
      </c>
      <c r="J1118" s="13" t="s">
        <v>11459</v>
      </c>
      <c r="K1118" s="8" t="s">
        <v>50</v>
      </c>
      <c r="L1118" s="8" t="s">
        <v>120</v>
      </c>
      <c r="M1118" s="8" t="s">
        <v>222</v>
      </c>
      <c r="N1118" s="8" t="s">
        <v>222</v>
      </c>
      <c r="O1118" s="8" t="s">
        <v>222</v>
      </c>
      <c r="P1118" s="8" t="s">
        <v>222</v>
      </c>
      <c r="Q1118" s="8" t="s">
        <v>222</v>
      </c>
      <c r="R1118" s="8" t="s">
        <v>222</v>
      </c>
      <c r="S1118" s="3">
        <v>327</v>
      </c>
      <c r="T1118" s="3">
        <v>2</v>
      </c>
      <c r="U1118" s="14" t="str">
        <f ca="1">IFERROR(__xludf.DUMMYFUNCTION("lower( trim ( (REGEXEXTRACT(D1115,""^(?:https?:\/\/)?(?:[^@\n]+@)?(?:www\.)?([^:\/\n]+)""))))"),"netsurit.com")</f>
        <v>netsurit.com</v>
      </c>
      <c r="V1118" s="15" t="str">
        <f ca="1">IF(LEN(TRIM(D1118))= 0,"",CONCATENATE("domains = domains.concat(", CHAR(34), U1118, CHAR(34), ");"))</f>
        <v>domains = domains.concat("netsurit.com");</v>
      </c>
      <c r="W1118">
        <f>VLOOKUP(C1118,'Copy of Pivot Position'!A:C,3,FALSE)</f>
        <v>7</v>
      </c>
      <c r="X1118">
        <f>IF(D1118="","",COUNTIF($D$1:D1117,D1118))</f>
        <v>0</v>
      </c>
      <c r="Y1118">
        <f>IF(F1118="","",COUNTIF($F$1:F1118,F1118))</f>
        <v>1</v>
      </c>
    </row>
    <row r="1119" spans="1:25" ht="16" hidden="1" x14ac:dyDescent="0.2">
      <c r="A1119" s="8" t="s">
        <v>11470</v>
      </c>
      <c r="B1119" s="8" t="s">
        <v>11471</v>
      </c>
      <c r="C1119" s="8" t="s">
        <v>11472</v>
      </c>
      <c r="D1119" s="8" t="s">
        <v>11473</v>
      </c>
      <c r="E1119" s="8" t="s">
        <v>11474</v>
      </c>
      <c r="F1119" s="12" t="s">
        <v>10908</v>
      </c>
      <c r="G1119" s="8" t="s">
        <v>70</v>
      </c>
      <c r="H1119" s="3">
        <v>330</v>
      </c>
      <c r="I1119" s="12" t="s">
        <v>11475</v>
      </c>
      <c r="J1119" s="13" t="s">
        <v>11476</v>
      </c>
      <c r="K1119" s="8" t="s">
        <v>50</v>
      </c>
      <c r="L1119" s="8" t="s">
        <v>51</v>
      </c>
      <c r="M1119" s="8" t="s">
        <v>692</v>
      </c>
      <c r="N1119" s="8" t="s">
        <v>11477</v>
      </c>
      <c r="O1119" s="8" t="s">
        <v>11478</v>
      </c>
      <c r="P1119" s="8" t="s">
        <v>11479</v>
      </c>
      <c r="Q1119" s="13" t="s">
        <v>11480</v>
      </c>
      <c r="R1119" s="8" t="s">
        <v>11481</v>
      </c>
      <c r="S1119" s="3">
        <v>330</v>
      </c>
      <c r="T1119" s="3">
        <v>2</v>
      </c>
      <c r="U1119" s="14" t="str">
        <f ca="1">IFERROR(__xludf.DUMMYFUNCTION("lower( trim ( (REGEXEXTRACT(D1115,""^(?:https?:\/\/)?(?:[^@\n]+@)?(?:www\.)?([^:\/\n]+)""))))"),"netsurit.com")</f>
        <v>netsurit.com</v>
      </c>
      <c r="V1119" s="15" t="str">
        <f ca="1">IF(LEN(TRIM(D1119))= 0,"",CONCATENATE("domains = domains.concat(", CHAR(34), U1119, CHAR(34), ");"))</f>
        <v>domains = domains.concat("netsurit.com");</v>
      </c>
      <c r="W1119">
        <f>VLOOKUP(C1119,'Copy of Pivot Position'!A:C,3,FALSE)</f>
        <v>7</v>
      </c>
      <c r="X1119">
        <f>IF(D1119="","",COUNTIF($D$1:D1118,D1119))</f>
        <v>0</v>
      </c>
      <c r="Y1119">
        <f>IF(F1119="","",COUNTIF($F$1:F1119,F1119))</f>
        <v>1</v>
      </c>
    </row>
    <row r="1120" spans="1:25" ht="13" hidden="1" x14ac:dyDescent="0.15">
      <c r="A1120" s="8" t="s">
        <v>11490</v>
      </c>
      <c r="B1120" s="8" t="s">
        <v>11491</v>
      </c>
      <c r="C1120" s="8" t="s">
        <v>11492</v>
      </c>
      <c r="D1120" s="8" t="s">
        <v>11493</v>
      </c>
      <c r="E1120" s="8" t="s">
        <v>6541</v>
      </c>
      <c r="F1120" s="12" t="s">
        <v>6542</v>
      </c>
      <c r="G1120" s="8" t="s">
        <v>1847</v>
      </c>
      <c r="H1120" s="3">
        <v>225</v>
      </c>
      <c r="I1120" s="12" t="s">
        <v>11494</v>
      </c>
      <c r="J1120" s="13" t="s">
        <v>11495</v>
      </c>
      <c r="K1120" s="8" t="s">
        <v>50</v>
      </c>
      <c r="L1120" s="8" t="s">
        <v>120</v>
      </c>
      <c r="M1120" s="8" t="s">
        <v>52</v>
      </c>
      <c r="N1120" s="8" t="s">
        <v>1582</v>
      </c>
      <c r="O1120" s="8" t="s">
        <v>195</v>
      </c>
      <c r="P1120" s="8" t="s">
        <v>6545</v>
      </c>
      <c r="Q1120" s="13" t="s">
        <v>1584</v>
      </c>
      <c r="R1120" s="8" t="s">
        <v>6546</v>
      </c>
      <c r="S1120" s="3">
        <v>332</v>
      </c>
      <c r="T1120" s="3">
        <v>2</v>
      </c>
      <c r="V1120" s="18"/>
      <c r="W1120">
        <f>VLOOKUP(C1120,'Copy of Pivot Position'!A:C,3,FALSE)</f>
        <v>7</v>
      </c>
      <c r="X1120">
        <f>IF(D1120="","",COUNTIF($D$1:D1119,D1120))</f>
        <v>0</v>
      </c>
      <c r="Y1120">
        <f>IF(F1120="","",COUNTIF($F$1:F1120,F1120))</f>
        <v>3</v>
      </c>
    </row>
    <row r="1121" spans="1:25" ht="13" hidden="1" x14ac:dyDescent="0.15">
      <c r="A1121" s="8" t="s">
        <v>11505</v>
      </c>
      <c r="B1121" s="8" t="s">
        <v>11506</v>
      </c>
      <c r="C1121" s="8" t="s">
        <v>11507</v>
      </c>
      <c r="D1121" s="8" t="s">
        <v>11508</v>
      </c>
      <c r="E1121" s="8" t="s">
        <v>11509</v>
      </c>
      <c r="F1121" s="12" t="s">
        <v>10911</v>
      </c>
      <c r="G1121" s="8" t="s">
        <v>326</v>
      </c>
      <c r="H1121" s="3">
        <v>416</v>
      </c>
      <c r="I1121" s="12" t="s">
        <v>11510</v>
      </c>
      <c r="J1121" s="13" t="s">
        <v>11511</v>
      </c>
      <c r="K1121" s="8" t="s">
        <v>50</v>
      </c>
      <c r="L1121" s="8" t="s">
        <v>120</v>
      </c>
      <c r="M1121" s="8" t="s">
        <v>222</v>
      </c>
      <c r="N1121" s="8" t="s">
        <v>222</v>
      </c>
      <c r="O1121" s="8" t="s">
        <v>222</v>
      </c>
      <c r="P1121" s="8" t="s">
        <v>222</v>
      </c>
      <c r="Q1121" s="8" t="s">
        <v>222</v>
      </c>
      <c r="R1121" s="8" t="s">
        <v>222</v>
      </c>
      <c r="S1121" s="3">
        <v>334</v>
      </c>
      <c r="T1121" s="3">
        <v>2</v>
      </c>
      <c r="V1121" s="18"/>
      <c r="W1121">
        <f>VLOOKUP(C1121,'Copy of Pivot Position'!A:C,3,FALSE)</f>
        <v>7</v>
      </c>
      <c r="X1121">
        <f>IF(D1121="","",COUNTIF($D$1:D1120,D1121))</f>
        <v>0</v>
      </c>
      <c r="Y1121">
        <f>IF(F1121="","",COUNTIF($F$1:F1121,F1121))</f>
        <v>1</v>
      </c>
    </row>
    <row r="1122" spans="1:25" ht="13" hidden="1" x14ac:dyDescent="0.15">
      <c r="A1122" s="8" t="s">
        <v>112</v>
      </c>
      <c r="B1122" s="8" t="s">
        <v>11512</v>
      </c>
      <c r="C1122" s="8" t="s">
        <v>11513</v>
      </c>
      <c r="D1122" s="8" t="s">
        <v>11514</v>
      </c>
      <c r="E1122" s="8" t="s">
        <v>1588</v>
      </c>
      <c r="F1122" s="12" t="s">
        <v>1452</v>
      </c>
      <c r="G1122" s="8" t="s">
        <v>49</v>
      </c>
      <c r="H1122" s="3">
        <v>891</v>
      </c>
      <c r="I1122" s="12" t="s">
        <v>11515</v>
      </c>
      <c r="J1122" s="13" t="s">
        <v>11516</v>
      </c>
      <c r="K1122" s="8" t="s">
        <v>50</v>
      </c>
      <c r="L1122" s="8" t="s">
        <v>51</v>
      </c>
      <c r="M1122" s="8" t="s">
        <v>52</v>
      </c>
      <c r="N1122" s="8" t="s">
        <v>1592</v>
      </c>
      <c r="O1122" s="8" t="s">
        <v>1593</v>
      </c>
      <c r="P1122" s="8" t="s">
        <v>1594</v>
      </c>
      <c r="Q1122" s="13" t="s">
        <v>1595</v>
      </c>
      <c r="R1122" s="8" t="s">
        <v>1596</v>
      </c>
      <c r="S1122" s="3">
        <v>336</v>
      </c>
      <c r="T1122" s="3">
        <v>2</v>
      </c>
      <c r="V1122" s="18"/>
      <c r="W1122">
        <f>VLOOKUP(C1122,'Copy of Pivot Position'!A:C,3,FALSE)</f>
        <v>7</v>
      </c>
      <c r="X1122">
        <f>IF(D1122="","",COUNTIF($D$1:D1121,D1122))</f>
        <v>0</v>
      </c>
      <c r="Y1122">
        <f>IF(F1122="","",COUNTIF($F$1:F1122,F1122))</f>
        <v>2</v>
      </c>
    </row>
    <row r="1123" spans="1:25" ht="16" hidden="1" x14ac:dyDescent="0.2">
      <c r="A1123" s="8" t="s">
        <v>563</v>
      </c>
      <c r="B1123" s="8" t="s">
        <v>996</v>
      </c>
      <c r="C1123" s="8" t="s">
        <v>11517</v>
      </c>
      <c r="D1123" s="8" t="s">
        <v>11518</v>
      </c>
      <c r="E1123" s="8" t="s">
        <v>11519</v>
      </c>
      <c r="F1123" s="12" t="s">
        <v>10912</v>
      </c>
      <c r="G1123" s="8" t="s">
        <v>49</v>
      </c>
      <c r="H1123" s="3">
        <v>187</v>
      </c>
      <c r="I1123" s="12" t="s">
        <v>11520</v>
      </c>
      <c r="J1123" s="13" t="s">
        <v>11521</v>
      </c>
      <c r="K1123" s="8" t="s">
        <v>50</v>
      </c>
      <c r="L1123" s="8" t="s">
        <v>51</v>
      </c>
      <c r="M1123" s="8" t="s">
        <v>52</v>
      </c>
      <c r="N1123" s="8" t="s">
        <v>769</v>
      </c>
      <c r="O1123" s="8" t="s">
        <v>770</v>
      </c>
      <c r="P1123" s="8" t="s">
        <v>11522</v>
      </c>
      <c r="Q1123" s="13" t="s">
        <v>11523</v>
      </c>
      <c r="R1123" s="8" t="s">
        <v>222</v>
      </c>
      <c r="S1123" s="3">
        <v>338</v>
      </c>
      <c r="T1123" s="3">
        <v>2</v>
      </c>
      <c r="U1123" s="14" t="str">
        <f ca="1">IFERROR(__xludf.DUMMYFUNCTION("lower( trim ( (REGEXEXTRACT(D1123,""^(?:https?:\/\/)?(?:[^@\n]+@)?(?:www\.)?([^:\/\n]+)""))))"),"hytechpro.com")</f>
        <v>hytechpro.com</v>
      </c>
      <c r="V1123" s="15" t="str">
        <f ca="1">IF(LEN(TRIM(D1123))= 0,"",CONCATENATE("domains = domains.concat(", CHAR(34), U1123, CHAR(34), ");"))</f>
        <v>domains = domains.concat("hytechpro.com");</v>
      </c>
      <c r="W1123">
        <f>VLOOKUP(C1123,'Copy of Pivot Position'!A:C,3,FALSE)</f>
        <v>7</v>
      </c>
      <c r="X1123">
        <f>IF(D1123="","",COUNTIF($D$1:D1122,D1123))</f>
        <v>0</v>
      </c>
      <c r="Y1123">
        <f>IF(F1123="","",COUNTIF($F$1:F1123,F1123))</f>
        <v>1</v>
      </c>
    </row>
    <row r="1124" spans="1:25" ht="16" hidden="1" x14ac:dyDescent="0.2">
      <c r="A1124" s="8" t="s">
        <v>11524</v>
      </c>
      <c r="B1124" s="8" t="s">
        <v>11525</v>
      </c>
      <c r="C1124" s="8" t="s">
        <v>11513</v>
      </c>
      <c r="D1124" s="8" t="s">
        <v>11526</v>
      </c>
      <c r="E1124" s="8" t="s">
        <v>11527</v>
      </c>
      <c r="F1124" s="12" t="s">
        <v>10913</v>
      </c>
      <c r="G1124" s="8" t="s">
        <v>1979</v>
      </c>
      <c r="H1124" s="3">
        <v>39</v>
      </c>
      <c r="I1124" s="12" t="s">
        <v>11528</v>
      </c>
      <c r="J1124" s="13" t="s">
        <v>11529</v>
      </c>
      <c r="K1124" s="8" t="s">
        <v>50</v>
      </c>
      <c r="L1124" s="8" t="s">
        <v>120</v>
      </c>
      <c r="M1124" s="8" t="s">
        <v>222</v>
      </c>
      <c r="N1124" s="8" t="s">
        <v>222</v>
      </c>
      <c r="O1124" s="8" t="s">
        <v>222</v>
      </c>
      <c r="P1124" s="8" t="s">
        <v>222</v>
      </c>
      <c r="Q1124" s="8" t="s">
        <v>222</v>
      </c>
      <c r="R1124" s="8" t="s">
        <v>222</v>
      </c>
      <c r="S1124" s="3">
        <v>340</v>
      </c>
      <c r="T1124" s="3">
        <v>2</v>
      </c>
      <c r="U1124" s="14" t="str">
        <f ca="1">IFERROR(__xludf.DUMMYFUNCTION("lower( trim ( (REGEXEXTRACT(D1123,""^(?:https?:\/\/)?(?:[^@\n]+@)?(?:www\.)?([^:\/\n]+)""))))"),"hytechpro.com")</f>
        <v>hytechpro.com</v>
      </c>
      <c r="V1124" s="15" t="str">
        <f ca="1">IF(LEN(TRIM(D1124))= 0,"",CONCATENATE("domains = domains.concat(", CHAR(34), U1124, CHAR(34), ");"))</f>
        <v>domains = domains.concat("hytechpro.com");</v>
      </c>
      <c r="W1124">
        <f>VLOOKUP(C1124,'Copy of Pivot Position'!A:C,3,FALSE)</f>
        <v>7</v>
      </c>
      <c r="X1124">
        <f>IF(D1124="","",COUNTIF($D$1:D1123,D1124))</f>
        <v>0</v>
      </c>
      <c r="Y1124">
        <f>IF(F1124="","",COUNTIF($F$1:F1124,F1124))</f>
        <v>1</v>
      </c>
    </row>
    <row r="1125" spans="1:25" ht="16" hidden="1" x14ac:dyDescent="0.2">
      <c r="A1125" s="8" t="s">
        <v>11537</v>
      </c>
      <c r="B1125" s="8" t="s">
        <v>11538</v>
      </c>
      <c r="C1125" s="8" t="s">
        <v>11539</v>
      </c>
      <c r="D1125" s="8" t="s">
        <v>11540</v>
      </c>
      <c r="E1125" s="8" t="s">
        <v>249</v>
      </c>
      <c r="F1125" s="12" t="s">
        <v>250</v>
      </c>
      <c r="G1125" s="8" t="s">
        <v>46</v>
      </c>
      <c r="H1125" s="3">
        <v>755</v>
      </c>
      <c r="I1125" s="12" t="s">
        <v>11541</v>
      </c>
      <c r="J1125" s="13" t="s">
        <v>11542</v>
      </c>
      <c r="K1125" s="8" t="s">
        <v>50</v>
      </c>
      <c r="L1125" s="8" t="s">
        <v>51</v>
      </c>
      <c r="M1125" s="8" t="s">
        <v>52</v>
      </c>
      <c r="N1125" s="8" t="s">
        <v>253</v>
      </c>
      <c r="O1125" s="8" t="s">
        <v>54</v>
      </c>
      <c r="P1125" s="8" t="s">
        <v>254</v>
      </c>
      <c r="Q1125" s="13" t="s">
        <v>255</v>
      </c>
      <c r="R1125" s="8" t="s">
        <v>222</v>
      </c>
      <c r="S1125" s="3">
        <v>344</v>
      </c>
      <c r="T1125" s="3">
        <v>2</v>
      </c>
      <c r="U1125" s="14" t="str">
        <f ca="1">IFERROR(__xludf.DUMMYFUNCTION("lower( trim ( (REGEXEXTRACT(D1123,""^(?:https?:\/\/)?(?:[^@\n]+@)?(?:www\.)?([^:\/\n]+)""))))"),"hytechpro.com")</f>
        <v>hytechpro.com</v>
      </c>
      <c r="V1125" s="15" t="str">
        <f ca="1">IF(LEN(TRIM(D1125))= 0,"",CONCATENATE("domains = domains.concat(", CHAR(34), U1125, CHAR(34), ");"))</f>
        <v>domains = domains.concat("hytechpro.com");</v>
      </c>
      <c r="W1125">
        <f>VLOOKUP(C1125,'Copy of Pivot Position'!A:C,3,FALSE)</f>
        <v>7</v>
      </c>
      <c r="X1125">
        <f>IF(D1125="","",COUNTIF($D$1:D1124,D1125))</f>
        <v>0</v>
      </c>
      <c r="Y1125">
        <f>IF(F1125="","",COUNTIF($F$1:F1125,F1125))</f>
        <v>4</v>
      </c>
    </row>
    <row r="1126" spans="1:25" ht="16" hidden="1" x14ac:dyDescent="0.2">
      <c r="A1126" s="8" t="s">
        <v>4854</v>
      </c>
      <c r="B1126" s="8" t="s">
        <v>11563</v>
      </c>
      <c r="C1126" s="8" t="s">
        <v>11564</v>
      </c>
      <c r="D1126" s="8" t="s">
        <v>11565</v>
      </c>
      <c r="E1126" s="8" t="s">
        <v>11566</v>
      </c>
      <c r="F1126" s="12" t="s">
        <v>10928</v>
      </c>
      <c r="G1126" s="8" t="s">
        <v>2257</v>
      </c>
      <c r="H1126" s="3">
        <v>532</v>
      </c>
      <c r="I1126" s="12" t="s">
        <v>11567</v>
      </c>
      <c r="J1126" s="13" t="s">
        <v>11568</v>
      </c>
      <c r="K1126" s="8" t="s">
        <v>50</v>
      </c>
      <c r="L1126" s="8" t="s">
        <v>120</v>
      </c>
      <c r="M1126" s="8" t="s">
        <v>52</v>
      </c>
      <c r="N1126" s="8" t="s">
        <v>84</v>
      </c>
      <c r="O1126" s="8" t="s">
        <v>84</v>
      </c>
      <c r="P1126" s="8" t="s">
        <v>11569</v>
      </c>
      <c r="Q1126" s="13" t="s">
        <v>3227</v>
      </c>
      <c r="R1126" s="8" t="s">
        <v>11570</v>
      </c>
      <c r="S1126" s="3">
        <v>356</v>
      </c>
      <c r="T1126" s="3">
        <v>2</v>
      </c>
      <c r="U1126" s="14" t="str">
        <f ca="1">IFERROR(__xludf.DUMMYFUNCTION("lower( trim ( (REGEXEXTRACT(D1123,""^(?:https?:\/\/)?(?:[^@\n]+@)?(?:www\.)?([^:\/\n]+)""))))"),"hytechpro.com")</f>
        <v>hytechpro.com</v>
      </c>
      <c r="V1126" s="15" t="str">
        <f ca="1">IF(LEN(TRIM(D1126))= 0,"",CONCATENATE("domains = domains.concat(", CHAR(34), U1126, CHAR(34), ");"))</f>
        <v>domains = domains.concat("hytechpro.com");</v>
      </c>
      <c r="W1126">
        <f>VLOOKUP(C1126,'Copy of Pivot Position'!A:C,3,FALSE)</f>
        <v>7</v>
      </c>
      <c r="X1126">
        <f>IF(D1126="","",COUNTIF($D$1:D1125,D1126))</f>
        <v>0</v>
      </c>
      <c r="Y1126">
        <f>IF(F1126="","",COUNTIF($F$1:F1126,F1126))</f>
        <v>1</v>
      </c>
    </row>
    <row r="1127" spans="1:25" ht="16" hidden="1" x14ac:dyDescent="0.2">
      <c r="A1127" s="8" t="s">
        <v>11583</v>
      </c>
      <c r="B1127" s="8" t="s">
        <v>11584</v>
      </c>
      <c r="C1127" s="8" t="s">
        <v>11585</v>
      </c>
      <c r="D1127" s="8" t="s">
        <v>11586</v>
      </c>
      <c r="E1127" s="8" t="s">
        <v>11587</v>
      </c>
      <c r="F1127" s="12" t="s">
        <v>10955</v>
      </c>
      <c r="G1127" s="8" t="s">
        <v>49</v>
      </c>
      <c r="H1127" s="3">
        <v>433</v>
      </c>
      <c r="I1127" s="12" t="s">
        <v>11588</v>
      </c>
      <c r="J1127" s="13" t="s">
        <v>11589</v>
      </c>
      <c r="K1127" s="8" t="s">
        <v>50</v>
      </c>
      <c r="L1127" s="8" t="s">
        <v>51</v>
      </c>
      <c r="M1127" s="8" t="s">
        <v>52</v>
      </c>
      <c r="N1127" s="8" t="s">
        <v>84</v>
      </c>
      <c r="O1127" s="8" t="s">
        <v>85</v>
      </c>
      <c r="P1127" s="8" t="s">
        <v>11590</v>
      </c>
      <c r="Q1127" s="13" t="s">
        <v>7612</v>
      </c>
      <c r="R1127" s="8" t="s">
        <v>11591</v>
      </c>
      <c r="S1127" s="3">
        <v>386</v>
      </c>
      <c r="T1127" s="3">
        <v>2</v>
      </c>
      <c r="U1127" s="14" t="str">
        <f ca="1">IFERROR(__xludf.DUMMYFUNCTION("lower( trim ( (REGEXEXTRACT(D1123,""^(?:https?:\/\/)?(?:[^@\n]+@)?(?:www\.)?([^:\/\n]+)""))))"),"hytechpro.com")</f>
        <v>hytechpro.com</v>
      </c>
      <c r="V1127" s="15" t="str">
        <f ca="1">IF(LEN(TRIM(D1127))= 0,"",CONCATENATE("domains = domains.concat(", CHAR(34), U1127, CHAR(34), ");"))</f>
        <v>domains = domains.concat("hytechpro.com");</v>
      </c>
      <c r="W1127">
        <f>VLOOKUP(C1127,'Copy of Pivot Position'!A:C,3,FALSE)</f>
        <v>7</v>
      </c>
      <c r="X1127">
        <f>IF(D1127="","",COUNTIF($D$1:D1126,D1127))</f>
        <v>0</v>
      </c>
      <c r="Y1127">
        <f>IF(F1127="","",COUNTIF($F$1:F1127,F1127))</f>
        <v>1</v>
      </c>
    </row>
    <row r="1128" spans="1:25" ht="13" hidden="1" x14ac:dyDescent="0.15">
      <c r="A1128" s="8" t="s">
        <v>546</v>
      </c>
      <c r="B1128" s="8" t="s">
        <v>11599</v>
      </c>
      <c r="C1128" s="8" t="s">
        <v>10713</v>
      </c>
      <c r="D1128" s="8" t="s">
        <v>11600</v>
      </c>
      <c r="E1128" s="8" t="s">
        <v>11601</v>
      </c>
      <c r="F1128" s="12" t="s">
        <v>10957</v>
      </c>
      <c r="G1128" s="8" t="s">
        <v>384</v>
      </c>
      <c r="H1128" s="3">
        <v>279</v>
      </c>
      <c r="I1128" s="12" t="s">
        <v>11602</v>
      </c>
      <c r="J1128" s="13" t="s">
        <v>11603</v>
      </c>
      <c r="K1128" s="8" t="s">
        <v>50</v>
      </c>
      <c r="L1128" s="8" t="s">
        <v>51</v>
      </c>
      <c r="M1128" s="8" t="s">
        <v>52</v>
      </c>
      <c r="N1128" s="8" t="s">
        <v>472</v>
      </c>
      <c r="O1128" s="8" t="s">
        <v>195</v>
      </c>
      <c r="P1128" s="8" t="s">
        <v>11604</v>
      </c>
      <c r="Q1128" s="13" t="s">
        <v>474</v>
      </c>
      <c r="R1128" s="8" t="s">
        <v>11605</v>
      </c>
      <c r="S1128" s="3">
        <v>396</v>
      </c>
      <c r="T1128" s="3">
        <v>2</v>
      </c>
      <c r="V1128" s="18"/>
      <c r="W1128">
        <f>VLOOKUP(C1128,'Copy of Pivot Position'!A:C,3,FALSE)</f>
        <v>7</v>
      </c>
      <c r="X1128">
        <f>IF(D1128="","",COUNTIF($D$1:D1127,D1128))</f>
        <v>0</v>
      </c>
      <c r="Y1128">
        <f>IF(F1128="","",COUNTIF($F$1:F1128,F1128))</f>
        <v>1</v>
      </c>
    </row>
    <row r="1129" spans="1:25" ht="13" hidden="1" x14ac:dyDescent="0.15">
      <c r="A1129" s="8" t="s">
        <v>11606</v>
      </c>
      <c r="B1129" s="8" t="s">
        <v>11607</v>
      </c>
      <c r="C1129" s="8" t="s">
        <v>11608</v>
      </c>
      <c r="D1129" s="8" t="s">
        <v>11609</v>
      </c>
      <c r="E1129" s="8" t="s">
        <v>11610</v>
      </c>
      <c r="F1129" s="12" t="s">
        <v>10958</v>
      </c>
      <c r="G1129" s="8" t="s">
        <v>46</v>
      </c>
      <c r="H1129" s="3">
        <v>293</v>
      </c>
      <c r="I1129" s="12" t="s">
        <v>11611</v>
      </c>
      <c r="J1129" s="13" t="s">
        <v>11612</v>
      </c>
      <c r="K1129" s="8" t="s">
        <v>50</v>
      </c>
      <c r="L1129" s="8" t="s">
        <v>120</v>
      </c>
      <c r="M1129" s="8" t="s">
        <v>52</v>
      </c>
      <c r="N1129" s="8" t="s">
        <v>73</v>
      </c>
      <c r="O1129" s="8" t="s">
        <v>369</v>
      </c>
      <c r="P1129" s="8" t="s">
        <v>11613</v>
      </c>
      <c r="Q1129" s="13" t="s">
        <v>75</v>
      </c>
      <c r="R1129" s="8" t="s">
        <v>11614</v>
      </c>
      <c r="S1129" s="3">
        <v>397</v>
      </c>
      <c r="T1129" s="3">
        <v>2</v>
      </c>
      <c r="V1129" s="18"/>
      <c r="W1129">
        <f>VLOOKUP(C1129,'Copy of Pivot Position'!A:C,3,FALSE)</f>
        <v>7</v>
      </c>
      <c r="X1129">
        <f>IF(D1129="","",COUNTIF($D$1:D1128,D1129))</f>
        <v>0</v>
      </c>
      <c r="Y1129">
        <f>IF(F1129="","",COUNTIF($F$1:F1129,F1129))</f>
        <v>1</v>
      </c>
    </row>
    <row r="1130" spans="1:25" ht="13" hidden="1" x14ac:dyDescent="0.15">
      <c r="A1130" s="8" t="s">
        <v>11615</v>
      </c>
      <c r="B1130" s="8" t="s">
        <v>1122</v>
      </c>
      <c r="C1130" s="8" t="s">
        <v>11616</v>
      </c>
      <c r="D1130" s="8" t="s">
        <v>11617</v>
      </c>
      <c r="E1130" s="8" t="s">
        <v>11618</v>
      </c>
      <c r="F1130" s="12" t="s">
        <v>10959</v>
      </c>
      <c r="G1130" s="8" t="s">
        <v>384</v>
      </c>
      <c r="H1130" s="3">
        <v>619</v>
      </c>
      <c r="I1130" s="12" t="s">
        <v>11620</v>
      </c>
      <c r="J1130" s="13" t="s">
        <v>11621</v>
      </c>
      <c r="K1130" s="8" t="s">
        <v>50</v>
      </c>
      <c r="L1130" s="8" t="s">
        <v>120</v>
      </c>
      <c r="M1130" s="8" t="s">
        <v>52</v>
      </c>
      <c r="N1130" s="8" t="s">
        <v>273</v>
      </c>
      <c r="O1130" s="8" t="s">
        <v>275</v>
      </c>
      <c r="P1130" s="8" t="s">
        <v>11622</v>
      </c>
      <c r="Q1130" s="13" t="s">
        <v>278</v>
      </c>
      <c r="R1130" s="8" t="s">
        <v>11623</v>
      </c>
      <c r="S1130" s="3">
        <v>398</v>
      </c>
      <c r="T1130" s="3">
        <v>2</v>
      </c>
      <c r="V1130" s="18"/>
      <c r="W1130">
        <f>VLOOKUP(C1130,'Copy of Pivot Position'!A:C,3,FALSE)</f>
        <v>7</v>
      </c>
      <c r="X1130">
        <f>IF(D1130="","",COUNTIF($D$1:D1129,D1130))</f>
        <v>0</v>
      </c>
      <c r="Y1130">
        <f>IF(F1130="","",COUNTIF($F$1:F1130,F1130))</f>
        <v>1</v>
      </c>
    </row>
    <row r="1131" spans="1:25" ht="13" hidden="1" x14ac:dyDescent="0.15">
      <c r="A1131" s="8" t="s">
        <v>11631</v>
      </c>
      <c r="B1131" s="8" t="s">
        <v>1122</v>
      </c>
      <c r="C1131" s="8" t="s">
        <v>11632</v>
      </c>
      <c r="D1131" s="8" t="s">
        <v>11633</v>
      </c>
      <c r="E1131" s="8" t="s">
        <v>11634</v>
      </c>
      <c r="F1131" s="12" t="s">
        <v>10960</v>
      </c>
      <c r="G1131" s="8" t="s">
        <v>70</v>
      </c>
      <c r="H1131" s="3">
        <v>78</v>
      </c>
      <c r="I1131" s="12" t="s">
        <v>11635</v>
      </c>
      <c r="J1131" s="13" t="s">
        <v>11636</v>
      </c>
      <c r="K1131" s="8" t="s">
        <v>50</v>
      </c>
      <c r="L1131" s="8" t="s">
        <v>120</v>
      </c>
      <c r="M1131" s="8" t="s">
        <v>52</v>
      </c>
      <c r="N1131" s="8" t="s">
        <v>3758</v>
      </c>
      <c r="O1131" s="8" t="s">
        <v>5676</v>
      </c>
      <c r="P1131" s="8" t="s">
        <v>11637</v>
      </c>
      <c r="Q1131" s="13" t="s">
        <v>11638</v>
      </c>
      <c r="R1131" s="8" t="s">
        <v>11639</v>
      </c>
      <c r="S1131" s="3">
        <v>400</v>
      </c>
      <c r="T1131" s="3">
        <v>2</v>
      </c>
      <c r="V1131" s="18"/>
      <c r="W1131">
        <f>VLOOKUP(C1131,'Copy of Pivot Position'!A:C,3,FALSE)</f>
        <v>7</v>
      </c>
      <c r="X1131">
        <f>IF(D1131="","",COUNTIF($D$1:D1130,D1131))</f>
        <v>0</v>
      </c>
      <c r="Y1131">
        <f>IF(F1131="","",COUNTIF($F$1:F1131,F1131))</f>
        <v>1</v>
      </c>
    </row>
    <row r="1132" spans="1:25" ht="16" hidden="1" x14ac:dyDescent="0.2">
      <c r="A1132" s="8" t="s">
        <v>3573</v>
      </c>
      <c r="B1132" s="8" t="s">
        <v>11650</v>
      </c>
      <c r="C1132" s="8" t="s">
        <v>11651</v>
      </c>
      <c r="D1132" s="8" t="s">
        <v>11652</v>
      </c>
      <c r="E1132" s="8" t="s">
        <v>11653</v>
      </c>
      <c r="F1132" s="12" t="s">
        <v>10962</v>
      </c>
      <c r="G1132" s="8" t="s">
        <v>2124</v>
      </c>
      <c r="H1132" s="3">
        <v>367</v>
      </c>
      <c r="I1132" s="12" t="s">
        <v>11654</v>
      </c>
      <c r="J1132" s="13" t="s">
        <v>11655</v>
      </c>
      <c r="K1132" s="8" t="s">
        <v>50</v>
      </c>
      <c r="L1132" s="8" t="s">
        <v>120</v>
      </c>
      <c r="M1132" s="8" t="s">
        <v>4646</v>
      </c>
      <c r="N1132" s="8" t="s">
        <v>11656</v>
      </c>
      <c r="O1132" s="8" t="s">
        <v>222</v>
      </c>
      <c r="P1132" s="8" t="s">
        <v>11657</v>
      </c>
      <c r="Q1132" s="13" t="s">
        <v>11658</v>
      </c>
      <c r="R1132" s="8" t="s">
        <v>11659</v>
      </c>
      <c r="S1132" s="3">
        <v>403</v>
      </c>
      <c r="T1132" s="3">
        <v>2</v>
      </c>
      <c r="U1132" s="14" t="str">
        <f ca="1">IFERROR(__xludf.DUMMYFUNCTION("lower( trim ( (REGEXEXTRACT(D1132,""^(?:https?:\/\/)?(?:[^@\n]+@)?(?:www\.)?([^:\/\n]+)""))))"),"dalet.com")</f>
        <v>dalet.com</v>
      </c>
      <c r="V1132" s="15" t="str">
        <f ca="1">IF(LEN(TRIM(D1132))= 0,"",CONCATENATE("domains = domains.concat(", CHAR(34), U1132, CHAR(34), ");"))</f>
        <v>domains = domains.concat("dalet.com");</v>
      </c>
      <c r="W1132">
        <f>VLOOKUP(C1132,'Copy of Pivot Position'!A:C,3,FALSE)</f>
        <v>7</v>
      </c>
      <c r="X1132">
        <f>IF(D1132="","",COUNTIF($D$1:D1131,D1132))</f>
        <v>0</v>
      </c>
      <c r="Y1132">
        <f>IF(F1132="","",COUNTIF($F$1:F1132,F1132))</f>
        <v>1</v>
      </c>
    </row>
    <row r="1133" spans="1:25" ht="16" hidden="1" x14ac:dyDescent="0.2">
      <c r="A1133" s="8" t="s">
        <v>89</v>
      </c>
      <c r="B1133" s="8" t="s">
        <v>11660</v>
      </c>
      <c r="C1133" s="8" t="s">
        <v>11661</v>
      </c>
      <c r="D1133" s="8" t="s">
        <v>11662</v>
      </c>
      <c r="E1133" s="8" t="s">
        <v>11663</v>
      </c>
      <c r="F1133" s="12" t="s">
        <v>10963</v>
      </c>
      <c r="G1133" s="8" t="s">
        <v>46</v>
      </c>
      <c r="H1133" s="3">
        <v>246</v>
      </c>
      <c r="I1133" s="12" t="s">
        <v>11664</v>
      </c>
      <c r="J1133" s="13" t="s">
        <v>11665</v>
      </c>
      <c r="K1133" s="8" t="s">
        <v>50</v>
      </c>
      <c r="L1133" s="8" t="s">
        <v>120</v>
      </c>
      <c r="M1133" s="8" t="s">
        <v>52</v>
      </c>
      <c r="N1133" s="8" t="s">
        <v>1609</v>
      </c>
      <c r="O1133" s="8" t="s">
        <v>54</v>
      </c>
      <c r="P1133" s="8" t="s">
        <v>11666</v>
      </c>
      <c r="Q1133" s="13" t="s">
        <v>1613</v>
      </c>
      <c r="R1133" s="8" t="s">
        <v>11667</v>
      </c>
      <c r="S1133" s="3">
        <v>404</v>
      </c>
      <c r="T1133" s="3">
        <v>2</v>
      </c>
      <c r="U1133" s="14" t="str">
        <f ca="1">IFERROR(__xludf.DUMMYFUNCTION("lower( trim ( (REGEXEXTRACT(D1132,""^(?:https?:\/\/)?(?:[^@\n]+@)?(?:www\.)?([^:\/\n]+)""))))"),"dalet.com")</f>
        <v>dalet.com</v>
      </c>
      <c r="V1133" s="15" t="str">
        <f ca="1">IF(LEN(TRIM(D1133))= 0,"",CONCATENATE("domains = domains.concat(", CHAR(34), U1133, CHAR(34), ");"))</f>
        <v>domains = domains.concat("dalet.com");</v>
      </c>
      <c r="W1133">
        <f>VLOOKUP(C1133,'Copy of Pivot Position'!A:C,3,FALSE)</f>
        <v>7</v>
      </c>
      <c r="X1133">
        <f>IF(D1133="","",COUNTIF($D$1:D1132,D1133))</f>
        <v>0</v>
      </c>
      <c r="Y1133">
        <f>IF(F1133="","",COUNTIF($F$1:F1133,F1133))</f>
        <v>1</v>
      </c>
    </row>
    <row r="1134" spans="1:25" ht="16" hidden="1" x14ac:dyDescent="0.2">
      <c r="A1134" s="8" t="s">
        <v>65</v>
      </c>
      <c r="B1134" s="8" t="s">
        <v>3545</v>
      </c>
      <c r="C1134" s="8" t="s">
        <v>11677</v>
      </c>
      <c r="D1134" s="8" t="s">
        <v>11678</v>
      </c>
      <c r="E1134" s="8" t="s">
        <v>11679</v>
      </c>
      <c r="F1134" s="12" t="s">
        <v>10965</v>
      </c>
      <c r="G1134" s="8" t="s">
        <v>70</v>
      </c>
      <c r="H1134" s="3">
        <v>232</v>
      </c>
      <c r="I1134" s="12" t="s">
        <v>11680</v>
      </c>
      <c r="J1134" s="13" t="s">
        <v>11681</v>
      </c>
      <c r="K1134" s="8" t="s">
        <v>50</v>
      </c>
      <c r="L1134" s="8" t="s">
        <v>120</v>
      </c>
      <c r="M1134" s="8" t="s">
        <v>52</v>
      </c>
      <c r="N1134" s="8" t="s">
        <v>84</v>
      </c>
      <c r="O1134" s="8" t="s">
        <v>85</v>
      </c>
      <c r="P1134" s="8" t="s">
        <v>11682</v>
      </c>
      <c r="Q1134" s="13" t="s">
        <v>3827</v>
      </c>
      <c r="R1134" s="8" t="s">
        <v>222</v>
      </c>
      <c r="S1134" s="3">
        <v>406</v>
      </c>
      <c r="T1134" s="3">
        <v>2</v>
      </c>
      <c r="U1134" s="14" t="str">
        <f ca="1">IFERROR(__xludf.DUMMYFUNCTION("lower( trim ( (REGEXEXTRACT(D1132,""^(?:https?:\/\/)?(?:[^@\n]+@)?(?:www\.)?([^:\/\n]+)""))))"),"dalet.com")</f>
        <v>dalet.com</v>
      </c>
      <c r="V1134" s="15" t="str">
        <f ca="1">IF(LEN(TRIM(D1134))= 0,"",CONCATENATE("domains = domains.concat(", CHAR(34), U1134, CHAR(34), ");"))</f>
        <v>domains = domains.concat("dalet.com");</v>
      </c>
      <c r="W1134">
        <f>VLOOKUP(C1134,'Copy of Pivot Position'!A:C,3,FALSE)</f>
        <v>7</v>
      </c>
      <c r="X1134">
        <f>IF(D1134="","",COUNTIF($D$1:D1133,D1134))</f>
        <v>0</v>
      </c>
      <c r="Y1134">
        <f>IF(F1134="","",COUNTIF($F$1:F1134,F1134))</f>
        <v>1</v>
      </c>
    </row>
    <row r="1135" spans="1:25" ht="16" hidden="1" x14ac:dyDescent="0.2">
      <c r="A1135" s="8" t="s">
        <v>3900</v>
      </c>
      <c r="B1135" s="8" t="s">
        <v>11683</v>
      </c>
      <c r="C1135" s="8" t="s">
        <v>11684</v>
      </c>
      <c r="D1135" s="8" t="s">
        <v>11685</v>
      </c>
      <c r="E1135" s="8" t="s">
        <v>6571</v>
      </c>
      <c r="F1135" s="12" t="s">
        <v>6156</v>
      </c>
      <c r="G1135" s="8" t="s">
        <v>49</v>
      </c>
      <c r="H1135" s="3">
        <v>719</v>
      </c>
      <c r="I1135" s="12" t="s">
        <v>11686</v>
      </c>
      <c r="J1135" s="13" t="s">
        <v>11687</v>
      </c>
      <c r="K1135" s="8" t="s">
        <v>50</v>
      </c>
      <c r="L1135" s="8" t="s">
        <v>51</v>
      </c>
      <c r="M1135" s="8" t="s">
        <v>52</v>
      </c>
      <c r="N1135" s="8" t="s">
        <v>273</v>
      </c>
      <c r="O1135" s="8" t="s">
        <v>3481</v>
      </c>
      <c r="P1135" s="8" t="s">
        <v>6574</v>
      </c>
      <c r="Q1135" s="13" t="s">
        <v>6575</v>
      </c>
      <c r="R1135" s="8" t="s">
        <v>6576</v>
      </c>
      <c r="S1135" s="3">
        <v>408</v>
      </c>
      <c r="T1135" s="3">
        <v>2</v>
      </c>
      <c r="U1135" s="14" t="str">
        <f ca="1">IFERROR(__xludf.DUMMYFUNCTION("lower( trim ( (REGEXEXTRACT(D1132,""^(?:https?:\/\/)?(?:[^@\n]+@)?(?:www\.)?([^:\/\n]+)""))))"),"dalet.com")</f>
        <v>dalet.com</v>
      </c>
      <c r="V1135" s="15" t="str">
        <f ca="1">IF(LEN(TRIM(D1135))= 0,"",CONCATENATE("domains = domains.concat(", CHAR(34), U1135, CHAR(34), ");"))</f>
        <v>domains = domains.concat("dalet.com");</v>
      </c>
      <c r="W1135">
        <f>VLOOKUP(C1135,'Copy of Pivot Position'!A:C,3,FALSE)</f>
        <v>7</v>
      </c>
      <c r="X1135">
        <f>IF(D1135="","",COUNTIF($D$1:D1134,D1135))</f>
        <v>0</v>
      </c>
      <c r="Y1135">
        <f>IF(F1135="","",COUNTIF($F$1:F1135,F1135))</f>
        <v>3</v>
      </c>
    </row>
    <row r="1136" spans="1:25" ht="16" hidden="1" x14ac:dyDescent="0.2">
      <c r="A1136" s="8" t="s">
        <v>4338</v>
      </c>
      <c r="B1136" s="8" t="s">
        <v>11688</v>
      </c>
      <c r="C1136" s="8" t="s">
        <v>10713</v>
      </c>
      <c r="D1136" s="8" t="s">
        <v>11689</v>
      </c>
      <c r="E1136" s="8" t="s">
        <v>11690</v>
      </c>
      <c r="F1136" s="12" t="s">
        <v>10966</v>
      </c>
      <c r="G1136" s="8" t="s">
        <v>49</v>
      </c>
      <c r="H1136" s="3">
        <v>374</v>
      </c>
      <c r="I1136" s="12" t="s">
        <v>11691</v>
      </c>
      <c r="J1136" s="13" t="s">
        <v>11692</v>
      </c>
      <c r="K1136" s="8" t="s">
        <v>50</v>
      </c>
      <c r="L1136" s="8" t="s">
        <v>120</v>
      </c>
      <c r="M1136" s="8" t="s">
        <v>52</v>
      </c>
      <c r="N1136" s="8" t="s">
        <v>462</v>
      </c>
      <c r="O1136" s="8" t="s">
        <v>54</v>
      </c>
      <c r="P1136" s="8" t="s">
        <v>11693</v>
      </c>
      <c r="Q1136" s="13" t="s">
        <v>1684</v>
      </c>
      <c r="R1136" s="8" t="s">
        <v>11694</v>
      </c>
      <c r="S1136" s="3">
        <v>409</v>
      </c>
      <c r="T1136" s="3">
        <v>2</v>
      </c>
      <c r="U1136" s="14" t="str">
        <f ca="1">IFERROR(__xludf.DUMMYFUNCTION("lower( trim ( (REGEXEXTRACT(D1132,""^(?:https?:\/\/)?(?:[^@\n]+@)?(?:www\.)?([^:\/\n]+)""))))"),"dalet.com")</f>
        <v>dalet.com</v>
      </c>
      <c r="V1136" s="15" t="str">
        <f ca="1">IF(LEN(TRIM(D1136))= 0,"",CONCATENATE("domains = domains.concat(", CHAR(34), U1136, CHAR(34), ");"))</f>
        <v>domains = domains.concat("dalet.com");</v>
      </c>
      <c r="W1136">
        <f>VLOOKUP(C1136,'Copy of Pivot Position'!A:C,3,FALSE)</f>
        <v>7</v>
      </c>
      <c r="X1136">
        <f>IF(D1136="","",COUNTIF($D$1:D1135,D1136))</f>
        <v>0</v>
      </c>
      <c r="Y1136">
        <f>IF(F1136="","",COUNTIF($F$1:F1136,F1136))</f>
        <v>1</v>
      </c>
    </row>
    <row r="1137" spans="1:25" ht="13" hidden="1" x14ac:dyDescent="0.15">
      <c r="A1137" s="8" t="s">
        <v>546</v>
      </c>
      <c r="B1137" s="8" t="s">
        <v>11700</v>
      </c>
      <c r="C1137" s="8" t="s">
        <v>11701</v>
      </c>
      <c r="D1137" s="8" t="s">
        <v>11702</v>
      </c>
      <c r="E1137" s="8" t="s">
        <v>6133</v>
      </c>
      <c r="F1137" s="12" t="s">
        <v>5703</v>
      </c>
      <c r="G1137" s="8" t="s">
        <v>70</v>
      </c>
      <c r="H1137" s="3">
        <v>585</v>
      </c>
      <c r="I1137" s="12" t="s">
        <v>11703</v>
      </c>
      <c r="J1137" s="13" t="s">
        <v>11704</v>
      </c>
      <c r="K1137" s="8" t="s">
        <v>50</v>
      </c>
      <c r="L1137" s="8" t="s">
        <v>120</v>
      </c>
      <c r="M1137" s="8" t="s">
        <v>52</v>
      </c>
      <c r="N1137" s="8" t="s">
        <v>84</v>
      </c>
      <c r="O1137" s="8" t="s">
        <v>85</v>
      </c>
      <c r="P1137" s="8" t="s">
        <v>6137</v>
      </c>
      <c r="Q1137" s="13" t="s">
        <v>4502</v>
      </c>
      <c r="R1137" s="8" t="s">
        <v>222</v>
      </c>
      <c r="S1137" s="3">
        <v>411</v>
      </c>
      <c r="T1137" s="3">
        <v>2</v>
      </c>
      <c r="V1137" s="18"/>
      <c r="W1137">
        <f>VLOOKUP(C1137,'Copy of Pivot Position'!A:C,3,FALSE)</f>
        <v>7</v>
      </c>
      <c r="X1137">
        <f>IF(D1137="","",COUNTIF($D$1:D1136,D1137))</f>
        <v>0</v>
      </c>
      <c r="Y1137">
        <f>IF(F1137="","",COUNTIF($F$1:F1137,F1137))</f>
        <v>2</v>
      </c>
    </row>
    <row r="1138" spans="1:25" ht="13" hidden="1" x14ac:dyDescent="0.15">
      <c r="A1138" s="8" t="s">
        <v>7030</v>
      </c>
      <c r="B1138" s="8" t="s">
        <v>6553</v>
      </c>
      <c r="C1138" s="8" t="s">
        <v>10713</v>
      </c>
      <c r="D1138" s="8" t="s">
        <v>11713</v>
      </c>
      <c r="E1138" s="8" t="s">
        <v>11715</v>
      </c>
      <c r="F1138" s="12" t="s">
        <v>10983</v>
      </c>
      <c r="G1138" s="8" t="s">
        <v>70</v>
      </c>
      <c r="H1138" s="3">
        <v>216</v>
      </c>
      <c r="I1138" s="12" t="s">
        <v>11717</v>
      </c>
      <c r="J1138" s="13" t="s">
        <v>11718</v>
      </c>
      <c r="K1138" s="8" t="s">
        <v>50</v>
      </c>
      <c r="L1138" s="8" t="s">
        <v>120</v>
      </c>
      <c r="M1138" s="8" t="s">
        <v>52</v>
      </c>
      <c r="N1138" s="8" t="s">
        <v>392</v>
      </c>
      <c r="O1138" s="8" t="s">
        <v>393</v>
      </c>
      <c r="P1138" s="8" t="s">
        <v>11719</v>
      </c>
      <c r="Q1138" s="13" t="s">
        <v>2470</v>
      </c>
      <c r="R1138" s="8" t="s">
        <v>11720</v>
      </c>
      <c r="S1138" s="3">
        <v>414</v>
      </c>
      <c r="T1138" s="3">
        <v>2</v>
      </c>
      <c r="V1138" s="18"/>
      <c r="W1138">
        <f>VLOOKUP(C1138,'Copy of Pivot Position'!A:C,3,FALSE)</f>
        <v>7</v>
      </c>
      <c r="X1138">
        <f>IF(D1138="","",COUNTIF($D$1:D1137,D1138))</f>
        <v>0</v>
      </c>
      <c r="Y1138">
        <f>IF(F1138="","",COUNTIF($F$1:F1138,F1138))</f>
        <v>1</v>
      </c>
    </row>
    <row r="1139" spans="1:25" ht="13" hidden="1" x14ac:dyDescent="0.15">
      <c r="A1139" s="8" t="s">
        <v>5864</v>
      </c>
      <c r="B1139" s="8" t="s">
        <v>11721</v>
      </c>
      <c r="C1139" s="8" t="s">
        <v>10701</v>
      </c>
      <c r="D1139" s="8" t="s">
        <v>11722</v>
      </c>
      <c r="E1139" s="8" t="s">
        <v>2543</v>
      </c>
      <c r="F1139" s="12" t="s">
        <v>2544</v>
      </c>
      <c r="G1139" s="8" t="s">
        <v>49</v>
      </c>
      <c r="H1139" s="3">
        <v>405</v>
      </c>
      <c r="I1139" s="12" t="s">
        <v>11723</v>
      </c>
      <c r="J1139" s="13" t="s">
        <v>11724</v>
      </c>
      <c r="K1139" s="8" t="s">
        <v>50</v>
      </c>
      <c r="L1139" s="8" t="s">
        <v>51</v>
      </c>
      <c r="M1139" s="8" t="s">
        <v>52</v>
      </c>
      <c r="N1139" s="8" t="s">
        <v>253</v>
      </c>
      <c r="O1139" s="8" t="s">
        <v>54</v>
      </c>
      <c r="P1139" s="8" t="s">
        <v>2547</v>
      </c>
      <c r="Q1139" s="8" t="s">
        <v>2548</v>
      </c>
      <c r="R1139" s="8" t="s">
        <v>2549</v>
      </c>
      <c r="S1139" s="3">
        <v>415</v>
      </c>
      <c r="T1139" s="3">
        <v>2</v>
      </c>
      <c r="V1139" s="18"/>
      <c r="W1139">
        <f>VLOOKUP(C1139,'Copy of Pivot Position'!A:C,3,FALSE)</f>
        <v>7</v>
      </c>
      <c r="X1139">
        <f>IF(D1139="","",COUNTIF($D$1:D1138,D1139))</f>
        <v>0</v>
      </c>
      <c r="Y1139">
        <f>IF(F1139="","",COUNTIF($F$1:F1139,F1139))</f>
        <v>3</v>
      </c>
    </row>
    <row r="1140" spans="1:25" ht="13" hidden="1" x14ac:dyDescent="0.15">
      <c r="A1140" s="8" t="s">
        <v>10937</v>
      </c>
      <c r="B1140" s="8" t="s">
        <v>11725</v>
      </c>
      <c r="C1140" s="8" t="s">
        <v>11726</v>
      </c>
      <c r="D1140" s="8" t="s">
        <v>11727</v>
      </c>
      <c r="E1140" s="8" t="s">
        <v>3222</v>
      </c>
      <c r="F1140" s="12" t="s">
        <v>2984</v>
      </c>
      <c r="G1140" s="8" t="s">
        <v>49</v>
      </c>
      <c r="H1140" s="3">
        <v>1767</v>
      </c>
      <c r="I1140" s="12" t="s">
        <v>11728</v>
      </c>
      <c r="J1140" s="13" t="s">
        <v>11729</v>
      </c>
      <c r="K1140" s="8" t="s">
        <v>50</v>
      </c>
      <c r="L1140" s="8" t="s">
        <v>120</v>
      </c>
      <c r="M1140" s="8" t="s">
        <v>52</v>
      </c>
      <c r="N1140" s="8" t="s">
        <v>84</v>
      </c>
      <c r="O1140" s="8" t="s">
        <v>85</v>
      </c>
      <c r="P1140" s="8" t="s">
        <v>3226</v>
      </c>
      <c r="Q1140" s="13" t="s">
        <v>3227</v>
      </c>
      <c r="R1140" s="8" t="s">
        <v>3228</v>
      </c>
      <c r="S1140" s="3">
        <v>416</v>
      </c>
      <c r="T1140" s="3">
        <v>2</v>
      </c>
      <c r="V1140" s="18"/>
      <c r="W1140">
        <f>VLOOKUP(C1140,'Copy of Pivot Position'!A:C,3,FALSE)</f>
        <v>7</v>
      </c>
      <c r="X1140">
        <f>IF(D1140="","",COUNTIF($D$1:D1139,D1140))</f>
        <v>0</v>
      </c>
      <c r="Y1140">
        <f>IF(F1140="","",COUNTIF($F$1:F1140,F1140))</f>
        <v>2</v>
      </c>
    </row>
    <row r="1141" spans="1:25" ht="16" hidden="1" x14ac:dyDescent="0.2">
      <c r="A1141" s="8" t="s">
        <v>11524</v>
      </c>
      <c r="B1141" s="8" t="s">
        <v>11730</v>
      </c>
      <c r="C1141" s="8" t="s">
        <v>11731</v>
      </c>
      <c r="D1141" s="8" t="s">
        <v>11732</v>
      </c>
      <c r="E1141" s="8" t="s">
        <v>11733</v>
      </c>
      <c r="F1141" s="12" t="s">
        <v>11006</v>
      </c>
      <c r="G1141" s="8" t="s">
        <v>49</v>
      </c>
      <c r="H1141" s="3">
        <v>1357</v>
      </c>
      <c r="I1141" s="12" t="s">
        <v>11734</v>
      </c>
      <c r="J1141" s="13" t="s">
        <v>11735</v>
      </c>
      <c r="K1141" s="8" t="s">
        <v>50</v>
      </c>
      <c r="L1141" s="8" t="s">
        <v>51</v>
      </c>
      <c r="M1141" s="8" t="s">
        <v>52</v>
      </c>
      <c r="N1141" s="8" t="s">
        <v>60</v>
      </c>
      <c r="O1141" s="8" t="s">
        <v>54</v>
      </c>
      <c r="P1141" s="8" t="s">
        <v>11736</v>
      </c>
      <c r="Q1141" s="13" t="s">
        <v>156</v>
      </c>
      <c r="R1141" s="8" t="s">
        <v>11737</v>
      </c>
      <c r="S1141" s="3">
        <v>417</v>
      </c>
      <c r="T1141" s="3">
        <v>2</v>
      </c>
      <c r="U1141" s="14" t="str">
        <f ca="1">IFERROR(__xludf.DUMMYFUNCTION("lower( trim ( (REGEXEXTRACT(D1141,""^(?:https?:\/\/)?(?:[^@\n]+@)?(?:www\.)?([^:\/\n]+)""))))"),"apttus.com")</f>
        <v>apttus.com</v>
      </c>
      <c r="V1141" s="15" t="str">
        <f ca="1">IF(LEN(TRIM(D1141))= 0,"",CONCATENATE("domains = domains.concat(", CHAR(34), U1141, CHAR(34), ");"))</f>
        <v>domains = domains.concat("apttus.com");</v>
      </c>
      <c r="W1141">
        <f>VLOOKUP(C1141,'Copy of Pivot Position'!A:C,3,FALSE)</f>
        <v>7</v>
      </c>
      <c r="X1141">
        <f>IF(D1141="","",COUNTIF($D$1:D1140,D1141))</f>
        <v>0</v>
      </c>
      <c r="Y1141">
        <f>IF(F1141="","",COUNTIF($F$1:F1141,F1141))</f>
        <v>1</v>
      </c>
    </row>
    <row r="1142" spans="1:25" ht="16" hidden="1" x14ac:dyDescent="0.2">
      <c r="A1142" s="8" t="s">
        <v>1214</v>
      </c>
      <c r="B1142" s="8" t="s">
        <v>11741</v>
      </c>
      <c r="C1142" s="8" t="s">
        <v>11651</v>
      </c>
      <c r="D1142" s="8" t="s">
        <v>11742</v>
      </c>
      <c r="E1142" s="8" t="s">
        <v>11743</v>
      </c>
      <c r="F1142" s="12" t="s">
        <v>11049</v>
      </c>
      <c r="G1142" s="8" t="s">
        <v>434</v>
      </c>
      <c r="H1142" s="3">
        <v>404</v>
      </c>
      <c r="I1142" s="12" t="s">
        <v>11744</v>
      </c>
      <c r="J1142" s="13" t="s">
        <v>11745</v>
      </c>
      <c r="K1142" s="8" t="s">
        <v>50</v>
      </c>
      <c r="L1142" s="8" t="s">
        <v>51</v>
      </c>
      <c r="M1142" s="8" t="s">
        <v>52</v>
      </c>
      <c r="N1142" s="8" t="s">
        <v>73</v>
      </c>
      <c r="O1142" s="8" t="s">
        <v>54</v>
      </c>
      <c r="P1142" s="8" t="s">
        <v>11749</v>
      </c>
      <c r="Q1142" s="13" t="s">
        <v>268</v>
      </c>
      <c r="R1142" s="8" t="s">
        <v>11751</v>
      </c>
      <c r="S1142" s="3">
        <v>424</v>
      </c>
      <c r="T1142" s="3">
        <v>2</v>
      </c>
      <c r="U1142" s="14" t="str">
        <f ca="1">IFERROR(__xludf.DUMMYFUNCTION("lower( trim ( (REGEXEXTRACT(D1141,""^(?:https?:\/\/)?(?:[^@\n]+@)?(?:www\.)?([^:\/\n]+)""))))"),"apttus.com")</f>
        <v>apttus.com</v>
      </c>
      <c r="V1142" s="15" t="str">
        <f ca="1">IF(LEN(TRIM(D1142))= 0,"",CONCATENATE("domains = domains.concat(", CHAR(34), U1142, CHAR(34), ");"))</f>
        <v>domains = domains.concat("apttus.com");</v>
      </c>
      <c r="W1142">
        <f>VLOOKUP(C1142,'Copy of Pivot Position'!A:C,3,FALSE)</f>
        <v>7</v>
      </c>
      <c r="X1142">
        <f>IF(D1142="","",COUNTIF($D$1:D1141,D1142))</f>
        <v>0</v>
      </c>
      <c r="Y1142">
        <f>IF(F1142="","",COUNTIF($F$1:F1142,F1142))</f>
        <v>1</v>
      </c>
    </row>
    <row r="1143" spans="1:25" ht="16" hidden="1" x14ac:dyDescent="0.2">
      <c r="A1143" s="8" t="s">
        <v>5410</v>
      </c>
      <c r="B1143" s="8" t="s">
        <v>11755</v>
      </c>
      <c r="C1143" s="8" t="s">
        <v>11756</v>
      </c>
      <c r="D1143" s="8" t="s">
        <v>11757</v>
      </c>
      <c r="E1143" s="8" t="s">
        <v>92</v>
      </c>
      <c r="F1143" s="12" t="s">
        <v>93</v>
      </c>
      <c r="G1143" s="8" t="s">
        <v>49</v>
      </c>
      <c r="H1143" s="3">
        <v>148229</v>
      </c>
      <c r="I1143" s="12" t="s">
        <v>11758</v>
      </c>
      <c r="J1143" s="13" t="s">
        <v>11759</v>
      </c>
      <c r="K1143" s="8" t="s">
        <v>50</v>
      </c>
      <c r="L1143" s="8" t="s">
        <v>51</v>
      </c>
      <c r="M1143" s="8" t="s">
        <v>52</v>
      </c>
      <c r="N1143" s="8" t="s">
        <v>96</v>
      </c>
      <c r="O1143" s="8" t="s">
        <v>97</v>
      </c>
      <c r="P1143" s="8" t="s">
        <v>98</v>
      </c>
      <c r="Q1143" s="13" t="s">
        <v>99</v>
      </c>
      <c r="R1143" s="8" t="s">
        <v>100</v>
      </c>
      <c r="S1143" s="3">
        <v>425</v>
      </c>
      <c r="T1143" s="3">
        <v>2</v>
      </c>
      <c r="U1143" s="14" t="str">
        <f ca="1">IFERROR(__xludf.DUMMYFUNCTION("lower( trim ( (REGEXEXTRACT(D1141,""^(?:https?:\/\/)?(?:[^@\n]+@)?(?:www\.)?([^:\/\n]+)""))))"),"apttus.com")</f>
        <v>apttus.com</v>
      </c>
      <c r="V1143" s="15" t="str">
        <f ca="1">IF(LEN(TRIM(D1143))= 0,"",CONCATENATE("domains = domains.concat(", CHAR(34), U1143, CHAR(34), ");"))</f>
        <v>domains = domains.concat("apttus.com");</v>
      </c>
      <c r="W1143">
        <f>VLOOKUP(C1143,'Copy of Pivot Position'!A:C,3,FALSE)</f>
        <v>7</v>
      </c>
      <c r="X1143">
        <f>IF(D1143="","",COUNTIF($D$1:D1142,D1143))</f>
        <v>0</v>
      </c>
      <c r="Y1143">
        <f>IF(F1143="","",COUNTIF($F$1:F1143,F1143))</f>
        <v>6</v>
      </c>
    </row>
    <row r="1144" spans="1:25" ht="13" hidden="1" x14ac:dyDescent="0.15">
      <c r="A1144" s="8" t="s">
        <v>3177</v>
      </c>
      <c r="B1144" s="8" t="s">
        <v>11784</v>
      </c>
      <c r="C1144" s="8" t="s">
        <v>11539</v>
      </c>
      <c r="D1144" s="8" t="s">
        <v>11785</v>
      </c>
      <c r="E1144" s="8" t="s">
        <v>11786</v>
      </c>
      <c r="F1144" s="12" t="s">
        <v>11082</v>
      </c>
      <c r="G1144" s="8" t="s">
        <v>49</v>
      </c>
      <c r="H1144" s="3">
        <v>1124</v>
      </c>
      <c r="I1144" s="12" t="s">
        <v>11787</v>
      </c>
      <c r="J1144" s="13" t="s">
        <v>11788</v>
      </c>
      <c r="K1144" s="8" t="s">
        <v>50</v>
      </c>
      <c r="L1144" s="8" t="s">
        <v>120</v>
      </c>
      <c r="M1144" s="8" t="s">
        <v>1615</v>
      </c>
      <c r="N1144" s="8" t="s">
        <v>11789</v>
      </c>
      <c r="O1144" s="8" t="s">
        <v>222</v>
      </c>
      <c r="P1144" s="8" t="s">
        <v>11790</v>
      </c>
      <c r="Q1144" s="13" t="s">
        <v>11791</v>
      </c>
      <c r="R1144" s="8" t="s">
        <v>11792</v>
      </c>
      <c r="S1144" s="3">
        <v>430</v>
      </c>
      <c r="T1144" s="3">
        <v>2</v>
      </c>
      <c r="V1144" s="18"/>
      <c r="W1144">
        <f>VLOOKUP(C1144,'Copy of Pivot Position'!A:C,3,FALSE)</f>
        <v>7</v>
      </c>
      <c r="X1144">
        <f>IF(D1144="","",COUNTIF($D$1:D1143,D1144))</f>
        <v>0</v>
      </c>
      <c r="Y1144">
        <f>IF(F1144="","",COUNTIF($F$1:F1144,F1144))</f>
        <v>1</v>
      </c>
    </row>
    <row r="1145" spans="1:25" ht="13" hidden="1" x14ac:dyDescent="0.15">
      <c r="A1145" s="8" t="s">
        <v>4007</v>
      </c>
      <c r="B1145" s="8" t="s">
        <v>3778</v>
      </c>
      <c r="C1145" s="8" t="s">
        <v>11321</v>
      </c>
      <c r="D1145" s="8" t="s">
        <v>11793</v>
      </c>
      <c r="E1145" s="8" t="s">
        <v>11794</v>
      </c>
      <c r="F1145" s="12" t="s">
        <v>11098</v>
      </c>
      <c r="G1145" s="8" t="s">
        <v>49</v>
      </c>
      <c r="H1145" s="3">
        <v>463</v>
      </c>
      <c r="I1145" s="12" t="s">
        <v>11795</v>
      </c>
      <c r="J1145" s="13" t="s">
        <v>11796</v>
      </c>
      <c r="K1145" s="8" t="s">
        <v>50</v>
      </c>
      <c r="L1145" s="8" t="s">
        <v>120</v>
      </c>
      <c r="M1145" s="8" t="s">
        <v>1265</v>
      </c>
      <c r="N1145" s="8" t="s">
        <v>2149</v>
      </c>
      <c r="O1145" s="8" t="s">
        <v>222</v>
      </c>
      <c r="P1145" s="8" t="s">
        <v>11797</v>
      </c>
      <c r="Q1145" s="8" t="s">
        <v>11798</v>
      </c>
      <c r="R1145" s="8" t="s">
        <v>11799</v>
      </c>
      <c r="S1145" s="3">
        <v>432</v>
      </c>
      <c r="T1145" s="3">
        <v>2</v>
      </c>
      <c r="V1145" s="18"/>
      <c r="W1145">
        <f>VLOOKUP(C1145,'Copy of Pivot Position'!A:C,3,FALSE)</f>
        <v>7</v>
      </c>
      <c r="X1145">
        <f>IF(D1145="","",COUNTIF($D$1:D1144,D1145))</f>
        <v>0</v>
      </c>
      <c r="Y1145">
        <f>IF(F1145="","",COUNTIF($F$1:F1145,F1145))</f>
        <v>1</v>
      </c>
    </row>
    <row r="1146" spans="1:25" ht="16" hidden="1" x14ac:dyDescent="0.2">
      <c r="A1146" s="8" t="s">
        <v>438</v>
      </c>
      <c r="B1146" s="8" t="s">
        <v>11821</v>
      </c>
      <c r="C1146" s="8" t="s">
        <v>11822</v>
      </c>
      <c r="D1146" s="8" t="s">
        <v>11823</v>
      </c>
      <c r="E1146" s="8" t="s">
        <v>11824</v>
      </c>
      <c r="F1146" s="12" t="s">
        <v>11136</v>
      </c>
      <c r="G1146" s="8" t="s">
        <v>70</v>
      </c>
      <c r="H1146" s="3">
        <v>51</v>
      </c>
      <c r="I1146" s="12" t="s">
        <v>11825</v>
      </c>
      <c r="J1146" s="13" t="s">
        <v>11826</v>
      </c>
      <c r="K1146" s="8" t="s">
        <v>50</v>
      </c>
      <c r="L1146" s="8" t="s">
        <v>120</v>
      </c>
      <c r="M1146" s="8" t="s">
        <v>9148</v>
      </c>
      <c r="N1146" s="8" t="s">
        <v>11827</v>
      </c>
      <c r="O1146" s="8" t="s">
        <v>9148</v>
      </c>
      <c r="P1146" s="8" t="s">
        <v>11828</v>
      </c>
      <c r="Q1146" s="13" t="s">
        <v>11829</v>
      </c>
      <c r="R1146" s="8" t="s">
        <v>222</v>
      </c>
      <c r="S1146" s="3">
        <v>442</v>
      </c>
      <c r="T1146" s="3">
        <v>2</v>
      </c>
      <c r="U1146" s="14" t="str">
        <f ca="1">IFERROR(__xludf.DUMMYFUNCTION("lower( trim ( (REGEXEXTRACT(D1146,""^(?:https?:\/\/)?(?:[^@\n]+@)?(?:www\.)?([^:\/\n]+)""))))"),"sonataservices.com")</f>
        <v>sonataservices.com</v>
      </c>
      <c r="V1146" s="15" t="str">
        <f ca="1">IF(LEN(TRIM(D1146))= 0,"",CONCATENATE("domains = domains.concat(", CHAR(34), U1146, CHAR(34), ");"))</f>
        <v>domains = domains.concat("sonataservices.com");</v>
      </c>
      <c r="W1146">
        <f>VLOOKUP(C1146,'Copy of Pivot Position'!A:C,3,FALSE)</f>
        <v>7</v>
      </c>
      <c r="X1146">
        <f>IF(D1146="","",COUNTIF($D$1:D1145,D1146))</f>
        <v>0</v>
      </c>
      <c r="Y1146">
        <f>IF(F1146="","",COUNTIF($F$1:F1146,F1146))</f>
        <v>1</v>
      </c>
    </row>
    <row r="1147" spans="1:25" ht="13" hidden="1" x14ac:dyDescent="0.15">
      <c r="A1147" s="8" t="s">
        <v>11830</v>
      </c>
      <c r="B1147" s="8" t="s">
        <v>11831</v>
      </c>
      <c r="C1147" s="8" t="s">
        <v>11832</v>
      </c>
      <c r="D1147" s="8" t="s">
        <v>11833</v>
      </c>
      <c r="E1147" s="8" t="s">
        <v>11834</v>
      </c>
      <c r="F1147" s="12" t="s">
        <v>11161</v>
      </c>
      <c r="G1147" s="8" t="s">
        <v>706</v>
      </c>
      <c r="H1147" s="3">
        <v>856</v>
      </c>
      <c r="I1147" s="12" t="s">
        <v>11835</v>
      </c>
      <c r="J1147" s="13" t="s">
        <v>11836</v>
      </c>
      <c r="K1147" s="8" t="s">
        <v>50</v>
      </c>
      <c r="L1147" s="8" t="s">
        <v>120</v>
      </c>
      <c r="M1147" s="8" t="s">
        <v>52</v>
      </c>
      <c r="N1147" s="8" t="s">
        <v>3557</v>
      </c>
      <c r="O1147" s="8" t="s">
        <v>2447</v>
      </c>
      <c r="P1147" s="8" t="s">
        <v>11837</v>
      </c>
      <c r="Q1147" s="8" t="s">
        <v>11838</v>
      </c>
      <c r="R1147" s="8" t="s">
        <v>11839</v>
      </c>
      <c r="S1147" s="3">
        <v>445</v>
      </c>
      <c r="T1147" s="3">
        <v>2</v>
      </c>
      <c r="V1147" s="18"/>
      <c r="W1147">
        <f>VLOOKUP(C1147,'Copy of Pivot Position'!A:C,3,FALSE)</f>
        <v>7</v>
      </c>
      <c r="X1147">
        <f>IF(D1147="","",COUNTIF($D$1:D1146,D1147))</f>
        <v>0</v>
      </c>
      <c r="Y1147">
        <f>IF(F1147="","",COUNTIF($F$1:F1147,F1147))</f>
        <v>1</v>
      </c>
    </row>
    <row r="1148" spans="1:25" ht="13" hidden="1" x14ac:dyDescent="0.15">
      <c r="A1148" s="8" t="s">
        <v>11840</v>
      </c>
      <c r="B1148" s="8" t="s">
        <v>1415</v>
      </c>
      <c r="C1148" s="8" t="s">
        <v>11841</v>
      </c>
      <c r="D1148" s="8" t="s">
        <v>11842</v>
      </c>
      <c r="E1148" s="8" t="s">
        <v>10000</v>
      </c>
      <c r="F1148" s="12" t="s">
        <v>9347</v>
      </c>
      <c r="G1148" s="8" t="s">
        <v>49</v>
      </c>
      <c r="H1148" s="3">
        <v>366</v>
      </c>
      <c r="I1148" s="12" t="s">
        <v>11843</v>
      </c>
      <c r="J1148" s="13" t="s">
        <v>11844</v>
      </c>
      <c r="K1148" s="8" t="s">
        <v>50</v>
      </c>
      <c r="L1148" s="8" t="s">
        <v>51</v>
      </c>
      <c r="M1148" s="8" t="s">
        <v>52</v>
      </c>
      <c r="N1148" s="8" t="s">
        <v>242</v>
      </c>
      <c r="O1148" s="8" t="s">
        <v>54</v>
      </c>
      <c r="P1148" s="8" t="s">
        <v>10002</v>
      </c>
      <c r="Q1148" s="13" t="s">
        <v>7599</v>
      </c>
      <c r="R1148" s="8" t="s">
        <v>10003</v>
      </c>
      <c r="S1148" s="3">
        <v>461</v>
      </c>
      <c r="T1148" s="3">
        <v>2</v>
      </c>
      <c r="V1148" s="18"/>
      <c r="W1148">
        <f>VLOOKUP(C1148,'Copy of Pivot Position'!A:C,3,FALSE)</f>
        <v>7</v>
      </c>
      <c r="X1148">
        <f>IF(D1148="","",COUNTIF($D$1:D1147,D1148))</f>
        <v>0</v>
      </c>
      <c r="Y1148">
        <f>IF(F1148="","",COUNTIF($F$1:F1148,F1148))</f>
        <v>2</v>
      </c>
    </row>
    <row r="1149" spans="1:25" ht="13" hidden="1" x14ac:dyDescent="0.15">
      <c r="A1149" s="8" t="s">
        <v>2793</v>
      </c>
      <c r="B1149" s="8" t="s">
        <v>996</v>
      </c>
      <c r="C1149" s="8" t="s">
        <v>11897</v>
      </c>
      <c r="D1149" s="8" t="s">
        <v>11900</v>
      </c>
      <c r="E1149" s="8" t="s">
        <v>9316</v>
      </c>
      <c r="F1149" s="12" t="s">
        <v>8496</v>
      </c>
      <c r="G1149" s="8" t="s">
        <v>49</v>
      </c>
      <c r="H1149" s="3">
        <v>3319</v>
      </c>
      <c r="I1149" s="12" t="s">
        <v>11906</v>
      </c>
      <c r="J1149" s="13" t="s">
        <v>11907</v>
      </c>
      <c r="K1149" s="8" t="s">
        <v>50</v>
      </c>
      <c r="L1149" s="8" t="s">
        <v>120</v>
      </c>
      <c r="M1149" s="8" t="s">
        <v>52</v>
      </c>
      <c r="N1149" s="8" t="s">
        <v>73</v>
      </c>
      <c r="O1149" s="8" t="s">
        <v>54</v>
      </c>
      <c r="P1149" s="8" t="s">
        <v>7726</v>
      </c>
      <c r="Q1149" s="13" t="s">
        <v>75</v>
      </c>
      <c r="R1149" s="8" t="s">
        <v>9322</v>
      </c>
      <c r="S1149" s="3">
        <v>528</v>
      </c>
      <c r="T1149" s="3">
        <v>2</v>
      </c>
      <c r="V1149" s="18"/>
      <c r="W1149">
        <f>VLOOKUP(C1149,'Copy of Pivot Position'!A:C,3,FALSE)</f>
        <v>7</v>
      </c>
      <c r="X1149">
        <f>IF(D1149="","",COUNTIF($D$1:D1148,D1149))</f>
        <v>0</v>
      </c>
      <c r="Y1149">
        <f>IF(F1149="","",COUNTIF($F$1:F1149,F1149))</f>
        <v>2</v>
      </c>
    </row>
    <row r="1150" spans="1:25" ht="16" hidden="1" x14ac:dyDescent="0.2">
      <c r="A1150" s="8" t="s">
        <v>1836</v>
      </c>
      <c r="B1150" s="8" t="s">
        <v>11935</v>
      </c>
      <c r="C1150" s="8" t="s">
        <v>11936</v>
      </c>
      <c r="D1150" s="8" t="s">
        <v>11937</v>
      </c>
      <c r="E1150" s="8" t="s">
        <v>11938</v>
      </c>
      <c r="F1150" s="12" t="s">
        <v>11581</v>
      </c>
      <c r="G1150" s="8" t="s">
        <v>188</v>
      </c>
      <c r="H1150" s="3">
        <v>254</v>
      </c>
      <c r="I1150" s="12" t="s">
        <v>11939</v>
      </c>
      <c r="J1150" s="13" t="s">
        <v>11940</v>
      </c>
      <c r="K1150" s="8" t="s">
        <v>50</v>
      </c>
      <c r="L1150" s="8" t="s">
        <v>51</v>
      </c>
      <c r="M1150" s="8" t="s">
        <v>52</v>
      </c>
      <c r="N1150" s="8" t="s">
        <v>242</v>
      </c>
      <c r="O1150" s="8" t="s">
        <v>369</v>
      </c>
      <c r="P1150" s="8" t="s">
        <v>11941</v>
      </c>
      <c r="Q1150" s="13" t="s">
        <v>464</v>
      </c>
      <c r="R1150" s="8" t="s">
        <v>11942</v>
      </c>
      <c r="S1150" s="3">
        <v>533</v>
      </c>
      <c r="T1150" s="3">
        <v>2</v>
      </c>
      <c r="U1150" s="14" t="str">
        <f ca="1">IFERROR(__xludf.DUMMYFUNCTION("lower( trim ( (REGEXEXTRACT(D1150,""^(?:https?:\/\/)?(?:[^@\n]+@)?(?:www\.)?([^:\/\n]+)""))))"),"sentinelone.com")</f>
        <v>sentinelone.com</v>
      </c>
      <c r="V1150" s="15" t="str">
        <f ca="1">IF(LEN(TRIM(D1150))= 0,"",CONCATENATE("domains = domains.concat(", CHAR(34), U1150, CHAR(34), ");"))</f>
        <v>domains = domains.concat("sentinelone.com");</v>
      </c>
      <c r="W1150">
        <f>VLOOKUP(C1150,'Copy of Pivot Position'!A:C,3,FALSE)</f>
        <v>7</v>
      </c>
      <c r="X1150">
        <f>IF(D1150="","",COUNTIF($D$1:D1149,D1150))</f>
        <v>0</v>
      </c>
      <c r="Y1150">
        <f>IF(F1150="","",COUNTIF($F$1:F1150,F1150))</f>
        <v>1</v>
      </c>
    </row>
    <row r="1151" spans="1:25" ht="13" hidden="1" x14ac:dyDescent="0.15">
      <c r="A1151" s="8" t="s">
        <v>737</v>
      </c>
      <c r="B1151" s="8" t="s">
        <v>11264</v>
      </c>
      <c r="C1151" s="8" t="s">
        <v>11954</v>
      </c>
      <c r="D1151" s="8" t="s">
        <v>11955</v>
      </c>
      <c r="E1151" s="8" t="s">
        <v>11956</v>
      </c>
      <c r="F1151" s="12" t="s">
        <v>11582</v>
      </c>
      <c r="G1151" s="8" t="s">
        <v>70</v>
      </c>
      <c r="H1151" s="3">
        <v>1034</v>
      </c>
      <c r="I1151" s="12" t="s">
        <v>11957</v>
      </c>
      <c r="J1151" s="13" t="s">
        <v>11958</v>
      </c>
      <c r="K1151" s="8" t="s">
        <v>50</v>
      </c>
      <c r="L1151" s="8" t="s">
        <v>51</v>
      </c>
      <c r="M1151" s="8" t="s">
        <v>52</v>
      </c>
      <c r="N1151" s="8" t="s">
        <v>1543</v>
      </c>
      <c r="O1151" s="8" t="s">
        <v>54</v>
      </c>
      <c r="P1151" s="8" t="s">
        <v>11959</v>
      </c>
      <c r="Q1151" s="13" t="s">
        <v>11960</v>
      </c>
      <c r="R1151" s="8" t="s">
        <v>222</v>
      </c>
      <c r="S1151" s="3">
        <v>541</v>
      </c>
      <c r="T1151" s="3">
        <v>2</v>
      </c>
      <c r="V1151" s="18"/>
      <c r="W1151">
        <f>VLOOKUP(C1151,'Copy of Pivot Position'!A:C,3,FALSE)</f>
        <v>7</v>
      </c>
      <c r="X1151">
        <f>IF(D1151="","",COUNTIF($D$1:D1150,D1151))</f>
        <v>0</v>
      </c>
      <c r="Y1151">
        <f>IF(F1151="","",COUNTIF($F$1:F1151,F1151))</f>
        <v>1</v>
      </c>
    </row>
    <row r="1152" spans="1:25" ht="16" hidden="1" x14ac:dyDescent="0.2">
      <c r="A1152" s="8" t="s">
        <v>1566</v>
      </c>
      <c r="B1152" s="8" t="s">
        <v>12065</v>
      </c>
      <c r="C1152" s="8" t="s">
        <v>12066</v>
      </c>
      <c r="D1152" s="8" t="s">
        <v>12067</v>
      </c>
      <c r="E1152" s="8" t="s">
        <v>11870</v>
      </c>
      <c r="F1152" s="12" t="s">
        <v>11800</v>
      </c>
      <c r="G1152" s="8" t="s">
        <v>46</v>
      </c>
      <c r="H1152" s="3">
        <v>284</v>
      </c>
      <c r="I1152" s="12" t="s">
        <v>12068</v>
      </c>
      <c r="J1152" s="13" t="s">
        <v>12069</v>
      </c>
      <c r="K1152" s="8" t="s">
        <v>50</v>
      </c>
      <c r="L1152" s="8" t="s">
        <v>120</v>
      </c>
      <c r="M1152" s="8" t="s">
        <v>52</v>
      </c>
      <c r="N1152" s="8" t="s">
        <v>84</v>
      </c>
      <c r="O1152" s="8" t="s">
        <v>85</v>
      </c>
      <c r="P1152" s="8" t="s">
        <v>11873</v>
      </c>
      <c r="Q1152" s="13" t="s">
        <v>6109</v>
      </c>
      <c r="R1152" s="8" t="s">
        <v>11874</v>
      </c>
      <c r="S1152" s="3">
        <v>596</v>
      </c>
      <c r="T1152" s="3">
        <v>2</v>
      </c>
      <c r="U1152" s="14" t="str">
        <f ca="1">IFERROR(__xludf.DUMMYFUNCTION("lower( trim ( (REGEXEXTRACT(D1152,""^(?:https?:\/\/)?(?:[^@\n]+@)?(?:www\.)?([^:\/\n]+)""))))"),"1010data.com")</f>
        <v>1010data.com</v>
      </c>
      <c r="V1152" s="15" t="str">
        <f ca="1">IF(LEN(TRIM(D1152))= 0,"",CONCATENATE("domains = domains.concat(", CHAR(34), U1152, CHAR(34), ");"))</f>
        <v>domains = domains.concat("1010data.com");</v>
      </c>
      <c r="W1152">
        <f>VLOOKUP(C1152,'Copy of Pivot Position'!A:C,3,FALSE)</f>
        <v>7</v>
      </c>
      <c r="X1152">
        <f>IF(D1152="","",COUNTIF($D$1:D1151,D1152))</f>
        <v>0</v>
      </c>
      <c r="Y1152">
        <f>IF(F1152="","",COUNTIF($F$1:F1152,F1152))</f>
        <v>2</v>
      </c>
    </row>
    <row r="1153" spans="1:25" ht="16" hidden="1" x14ac:dyDescent="0.2">
      <c r="A1153" s="8" t="s">
        <v>12252</v>
      </c>
      <c r="B1153" s="8" t="s">
        <v>12253</v>
      </c>
      <c r="C1153" s="8" t="s">
        <v>3191</v>
      </c>
      <c r="D1153" s="8" t="s">
        <v>12254</v>
      </c>
      <c r="E1153" s="8" t="s">
        <v>12255</v>
      </c>
      <c r="F1153" s="12" t="s">
        <v>11952</v>
      </c>
      <c r="G1153" s="8" t="s">
        <v>49</v>
      </c>
      <c r="H1153" s="3">
        <v>249</v>
      </c>
      <c r="I1153" s="12" t="s">
        <v>12256</v>
      </c>
      <c r="J1153" s="13" t="s">
        <v>12257</v>
      </c>
      <c r="K1153" s="8" t="s">
        <v>50</v>
      </c>
      <c r="L1153" s="8" t="s">
        <v>120</v>
      </c>
      <c r="M1153" s="8" t="s">
        <v>52</v>
      </c>
      <c r="N1153" s="8" t="s">
        <v>12258</v>
      </c>
      <c r="O1153" s="8" t="s">
        <v>175</v>
      </c>
      <c r="P1153" s="8" t="s">
        <v>12259</v>
      </c>
      <c r="Q1153" s="13" t="s">
        <v>12260</v>
      </c>
      <c r="R1153" s="8" t="s">
        <v>12261</v>
      </c>
      <c r="S1153" s="3">
        <v>706</v>
      </c>
      <c r="T1153" s="3">
        <v>2</v>
      </c>
      <c r="U1153" s="14" t="str">
        <f ca="1">IFERROR(__xludf.DUMMYFUNCTION("lower( trim ( (REGEXEXTRACT(D1152,""^(?:https?:\/\/)?(?:[^@\n]+@)?(?:www\.)?([^:\/\n]+)""))))"),"1010data.com")</f>
        <v>1010data.com</v>
      </c>
      <c r="V1153" s="15" t="str">
        <f ca="1">IF(LEN(TRIM(D1153))= 0,"",CONCATENATE("domains = domains.concat(", CHAR(34), U1153, CHAR(34), ");"))</f>
        <v>domains = domains.concat("1010data.com");</v>
      </c>
      <c r="W1153">
        <f>VLOOKUP(C1153,'Copy of Pivot Position'!A:C,3,FALSE)</f>
        <v>7</v>
      </c>
      <c r="X1153">
        <f>IF(D1153="","",COUNTIF($D$1:D1152,D1153))</f>
        <v>0</v>
      </c>
      <c r="Y1153">
        <f>IF(F1153="","",COUNTIF($F$1:F1153,F1153))</f>
        <v>1</v>
      </c>
    </row>
    <row r="1154" spans="1:25" ht="13" hidden="1" x14ac:dyDescent="0.15">
      <c r="A1154" s="8" t="s">
        <v>1812</v>
      </c>
      <c r="B1154" s="8" t="s">
        <v>12416</v>
      </c>
      <c r="C1154" s="8" t="s">
        <v>12144</v>
      </c>
      <c r="D1154" s="8" t="s">
        <v>12417</v>
      </c>
      <c r="E1154" s="8" t="s">
        <v>12418</v>
      </c>
      <c r="F1154" s="12" t="s">
        <v>11998</v>
      </c>
      <c r="G1154" s="8" t="s">
        <v>70</v>
      </c>
      <c r="H1154" s="3">
        <v>503</v>
      </c>
      <c r="I1154" s="12" t="s">
        <v>12419</v>
      </c>
      <c r="J1154" s="13" t="s">
        <v>12420</v>
      </c>
      <c r="K1154" s="8" t="s">
        <v>50</v>
      </c>
      <c r="L1154" s="8" t="s">
        <v>51</v>
      </c>
      <c r="M1154" s="8" t="s">
        <v>52</v>
      </c>
      <c r="N1154" s="8" t="s">
        <v>12421</v>
      </c>
      <c r="O1154" s="8" t="s">
        <v>1480</v>
      </c>
      <c r="P1154" s="8" t="s">
        <v>12422</v>
      </c>
      <c r="Q1154" s="13" t="s">
        <v>12423</v>
      </c>
      <c r="R1154" s="8" t="s">
        <v>12424</v>
      </c>
      <c r="S1154" s="3">
        <v>751</v>
      </c>
      <c r="T1154" s="3">
        <v>2</v>
      </c>
      <c r="V1154" s="18"/>
      <c r="W1154">
        <f>VLOOKUP(C1154,'Copy of Pivot Position'!A:C,3,FALSE)</f>
        <v>7</v>
      </c>
      <c r="X1154">
        <f>IF(D1154="","",COUNTIF($D$1:D1153,D1154))</f>
        <v>0</v>
      </c>
      <c r="Y1154">
        <f>IF(F1154="","",COUNTIF($F$1:F1154,F1154))</f>
        <v>1</v>
      </c>
    </row>
    <row r="1155" spans="1:25" ht="16" hidden="1" x14ac:dyDescent="0.2">
      <c r="A1155" s="8" t="s">
        <v>13111</v>
      </c>
      <c r="B1155" s="8" t="s">
        <v>13113</v>
      </c>
      <c r="C1155" s="8" t="s">
        <v>10754</v>
      </c>
      <c r="D1155" s="8" t="s">
        <v>13115</v>
      </c>
      <c r="E1155" s="8" t="s">
        <v>13116</v>
      </c>
      <c r="F1155" s="12" t="s">
        <v>12070</v>
      </c>
      <c r="G1155" s="8" t="s">
        <v>49</v>
      </c>
      <c r="H1155" s="3">
        <v>64</v>
      </c>
      <c r="I1155" s="12" t="s">
        <v>13120</v>
      </c>
      <c r="J1155" s="13" t="s">
        <v>13122</v>
      </c>
      <c r="K1155" s="8" t="s">
        <v>50</v>
      </c>
      <c r="L1155" s="8" t="s">
        <v>120</v>
      </c>
      <c r="M1155" s="8" t="s">
        <v>52</v>
      </c>
      <c r="N1155" s="8" t="s">
        <v>194</v>
      </c>
      <c r="O1155" s="8" t="s">
        <v>54</v>
      </c>
      <c r="P1155" s="8" t="s">
        <v>13124</v>
      </c>
      <c r="Q1155" s="13" t="s">
        <v>7781</v>
      </c>
      <c r="R1155" s="8" t="s">
        <v>13126</v>
      </c>
      <c r="S1155" s="3">
        <v>788</v>
      </c>
      <c r="T1155" s="3">
        <v>2</v>
      </c>
      <c r="U1155" s="14" t="str">
        <f ca="1">IFERROR(__xludf.DUMMYFUNCTION("lower( trim ( (REGEXEXTRACT(D1155,""^(?:https?:\/\/)?(?:[^@\n]+@)?(?:www\.)?([^:\/\n]+)""))))"),"clevertap.com")</f>
        <v>clevertap.com</v>
      </c>
      <c r="V1155" s="15" t="str">
        <f ca="1">IF(LEN(TRIM(D1155))= 0,"",CONCATENATE("domains = domains.concat(", CHAR(34), U1155, CHAR(34), ");"))</f>
        <v>domains = domains.concat("clevertap.com");</v>
      </c>
      <c r="W1155">
        <f>VLOOKUP(C1155,'Copy of Pivot Position'!A:C,3,FALSE)</f>
        <v>7</v>
      </c>
      <c r="X1155">
        <f>IF(D1155="","",COUNTIF($D$1:D1154,D1155))</f>
        <v>0</v>
      </c>
      <c r="Y1155">
        <f>IF(F1155="","",COUNTIF($F$1:F1155,F1155))</f>
        <v>1</v>
      </c>
    </row>
    <row r="1156" spans="1:25" ht="16" hidden="1" x14ac:dyDescent="0.2">
      <c r="A1156" s="8" t="s">
        <v>1929</v>
      </c>
      <c r="B1156" s="8" t="s">
        <v>13226</v>
      </c>
      <c r="C1156" s="8" t="s">
        <v>12206</v>
      </c>
      <c r="D1156" s="8" t="s">
        <v>13228</v>
      </c>
      <c r="E1156" s="8" t="s">
        <v>13229</v>
      </c>
      <c r="F1156" s="12" t="s">
        <v>12076</v>
      </c>
      <c r="G1156" s="8" t="s">
        <v>148</v>
      </c>
      <c r="H1156" s="3">
        <v>286</v>
      </c>
      <c r="I1156" s="12" t="s">
        <v>13235</v>
      </c>
      <c r="J1156" s="13" t="s">
        <v>13236</v>
      </c>
      <c r="K1156" s="8" t="s">
        <v>50</v>
      </c>
      <c r="L1156" s="8" t="s">
        <v>120</v>
      </c>
      <c r="M1156" s="8" t="s">
        <v>52</v>
      </c>
      <c r="N1156" s="8" t="s">
        <v>222</v>
      </c>
      <c r="O1156" s="8" t="s">
        <v>222</v>
      </c>
      <c r="P1156" s="8" t="s">
        <v>222</v>
      </c>
      <c r="Q1156" s="8" t="s">
        <v>222</v>
      </c>
      <c r="R1156" s="8" t="s">
        <v>222</v>
      </c>
      <c r="S1156" s="3">
        <v>793</v>
      </c>
      <c r="T1156" s="3">
        <v>2</v>
      </c>
      <c r="U1156" s="14" t="str">
        <f ca="1">IFERROR(__xludf.DUMMYFUNCTION("lower( trim ( (REGEXEXTRACT(D1155,""^(?:https?:\/\/)?(?:[^@\n]+@)?(?:www\.)?([^:\/\n]+)""))))"),"clevertap.com")</f>
        <v>clevertap.com</v>
      </c>
      <c r="V1156" s="15" t="str">
        <f ca="1">IF(LEN(TRIM(D1156))= 0,"",CONCATENATE("domains = domains.concat(", CHAR(34), U1156, CHAR(34), ");"))</f>
        <v>domains = domains.concat("clevertap.com");</v>
      </c>
      <c r="W1156">
        <f>VLOOKUP(C1156,'Copy of Pivot Position'!A:C,3,FALSE)</f>
        <v>7</v>
      </c>
      <c r="X1156">
        <f>IF(D1156="","",COUNTIF($D$1:D1155,D1156))</f>
        <v>0</v>
      </c>
      <c r="Y1156">
        <f>IF(F1156="","",COUNTIF($F$1:F1156,F1156))</f>
        <v>1</v>
      </c>
    </row>
    <row r="1157" spans="1:25" ht="16" hidden="1" x14ac:dyDescent="0.2">
      <c r="A1157" s="8" t="s">
        <v>112</v>
      </c>
      <c r="B1157" s="8" t="s">
        <v>13253</v>
      </c>
      <c r="C1157" s="8" t="s">
        <v>12178</v>
      </c>
      <c r="D1157" s="8" t="s">
        <v>13255</v>
      </c>
      <c r="E1157" s="8" t="s">
        <v>1275</v>
      </c>
      <c r="F1157" s="12" t="s">
        <v>1193</v>
      </c>
      <c r="G1157" s="8" t="s">
        <v>46</v>
      </c>
      <c r="H1157" s="3">
        <v>224152</v>
      </c>
      <c r="I1157" s="12" t="s">
        <v>13259</v>
      </c>
      <c r="J1157" s="13" t="s">
        <v>13261</v>
      </c>
      <c r="K1157" s="8" t="s">
        <v>50</v>
      </c>
      <c r="L1157" s="8" t="s">
        <v>51</v>
      </c>
      <c r="M1157" s="8" t="s">
        <v>52</v>
      </c>
      <c r="N1157" s="8" t="s">
        <v>1278</v>
      </c>
      <c r="O1157" s="8" t="s">
        <v>97</v>
      </c>
      <c r="P1157" s="8" t="s">
        <v>1279</v>
      </c>
      <c r="Q1157" s="13" t="s">
        <v>1280</v>
      </c>
      <c r="R1157" s="8" t="s">
        <v>222</v>
      </c>
      <c r="S1157" s="3">
        <v>794</v>
      </c>
      <c r="T1157" s="3">
        <v>2</v>
      </c>
      <c r="U1157" s="14" t="str">
        <f ca="1">IFERROR(__xludf.DUMMYFUNCTION("lower( trim ( (REGEXEXTRACT(D1155,""^(?:https?:\/\/)?(?:[^@\n]+@)?(?:www\.)?([^:\/\n]+)""))))"),"clevertap.com")</f>
        <v>clevertap.com</v>
      </c>
      <c r="V1157" s="15" t="str">
        <f ca="1">IF(LEN(TRIM(D1157))= 0,"",CONCATENATE("domains = domains.concat(", CHAR(34), U1157, CHAR(34), ");"))</f>
        <v>domains = domains.concat("clevertap.com");</v>
      </c>
      <c r="W1157">
        <f>VLOOKUP(C1157,'Copy of Pivot Position'!A:C,3,FALSE)</f>
        <v>7</v>
      </c>
      <c r="X1157">
        <f>IF(D1157="","",COUNTIF($D$1:D1156,D1157))</f>
        <v>0</v>
      </c>
      <c r="Y1157">
        <f>IF(F1157="","",COUNTIF($F$1:F1157,F1157))</f>
        <v>3</v>
      </c>
    </row>
    <row r="1158" spans="1:25" ht="13" hidden="1" x14ac:dyDescent="0.15">
      <c r="A1158" s="8" t="s">
        <v>13312</v>
      </c>
      <c r="B1158" s="8" t="s">
        <v>5694</v>
      </c>
      <c r="C1158" s="8" t="s">
        <v>11311</v>
      </c>
      <c r="D1158" s="8" t="s">
        <v>13313</v>
      </c>
      <c r="E1158" s="12" t="s">
        <v>13315</v>
      </c>
      <c r="F1158" s="12" t="s">
        <v>12078</v>
      </c>
      <c r="G1158" s="8" t="s">
        <v>46</v>
      </c>
      <c r="H1158" s="3">
        <v>733</v>
      </c>
      <c r="I1158" s="12" t="s">
        <v>13321</v>
      </c>
      <c r="J1158" s="13" t="s">
        <v>13323</v>
      </c>
      <c r="K1158" s="8" t="s">
        <v>50</v>
      </c>
      <c r="L1158" s="8" t="s">
        <v>120</v>
      </c>
      <c r="M1158" s="8" t="s">
        <v>222</v>
      </c>
      <c r="N1158" s="8" t="s">
        <v>222</v>
      </c>
      <c r="O1158" s="8" t="s">
        <v>222</v>
      </c>
      <c r="P1158" s="8" t="s">
        <v>222</v>
      </c>
      <c r="Q1158" s="8" t="s">
        <v>222</v>
      </c>
      <c r="R1158" s="8" t="s">
        <v>222</v>
      </c>
      <c r="S1158" s="3">
        <v>797</v>
      </c>
      <c r="T1158" s="3">
        <v>2</v>
      </c>
      <c r="V1158" s="18"/>
      <c r="W1158">
        <f>VLOOKUP(C1158,'Copy of Pivot Position'!A:C,3,FALSE)</f>
        <v>7</v>
      </c>
      <c r="X1158">
        <f>IF(D1158="","",COUNTIF($D$1:D1157,D1158))</f>
        <v>0</v>
      </c>
      <c r="Y1158">
        <f>IF(F1158="","",COUNTIF($F$1:F1158,F1158))</f>
        <v>1</v>
      </c>
    </row>
    <row r="1159" spans="1:25" ht="13" hidden="1" x14ac:dyDescent="0.15">
      <c r="A1159" s="8" t="s">
        <v>1037</v>
      </c>
      <c r="B1159" s="8" t="s">
        <v>13332</v>
      </c>
      <c r="C1159" s="8" t="s">
        <v>12196</v>
      </c>
      <c r="D1159" s="8" t="s">
        <v>13334</v>
      </c>
      <c r="E1159" s="8" t="s">
        <v>13335</v>
      </c>
      <c r="F1159" s="12" t="s">
        <v>12079</v>
      </c>
      <c r="G1159" s="8" t="s">
        <v>49</v>
      </c>
      <c r="H1159" s="3">
        <v>366</v>
      </c>
      <c r="I1159" s="12" t="s">
        <v>13340</v>
      </c>
      <c r="J1159" s="13" t="s">
        <v>13341</v>
      </c>
      <c r="K1159" s="8" t="s">
        <v>50</v>
      </c>
      <c r="L1159" s="8" t="s">
        <v>120</v>
      </c>
      <c r="M1159" s="8" t="s">
        <v>52</v>
      </c>
      <c r="N1159" s="8" t="s">
        <v>242</v>
      </c>
      <c r="O1159" s="8" t="s">
        <v>54</v>
      </c>
      <c r="P1159" s="8" t="s">
        <v>13343</v>
      </c>
      <c r="Q1159" s="13" t="s">
        <v>464</v>
      </c>
      <c r="R1159" s="8" t="s">
        <v>13344</v>
      </c>
      <c r="S1159" s="3">
        <v>798</v>
      </c>
      <c r="T1159" s="3">
        <v>2</v>
      </c>
      <c r="V1159" s="18"/>
      <c r="W1159">
        <f>VLOOKUP(C1159,'Copy of Pivot Position'!A:C,3,FALSE)</f>
        <v>7</v>
      </c>
      <c r="X1159">
        <f>IF(D1159="","",COUNTIF($D$1:D1158,D1159))</f>
        <v>0</v>
      </c>
      <c r="Y1159">
        <f>IF(F1159="","",COUNTIF($F$1:F1159,F1159))</f>
        <v>1</v>
      </c>
    </row>
    <row r="1160" spans="1:25" ht="13" hidden="1" x14ac:dyDescent="0.15">
      <c r="A1160" s="8" t="s">
        <v>3573</v>
      </c>
      <c r="B1160" s="8" t="s">
        <v>2252</v>
      </c>
      <c r="C1160" s="8" t="s">
        <v>12133</v>
      </c>
      <c r="D1160" s="8" t="s">
        <v>13350</v>
      </c>
      <c r="E1160" s="8" t="s">
        <v>7094</v>
      </c>
      <c r="F1160" s="12" t="s">
        <v>7095</v>
      </c>
      <c r="G1160" s="8" t="s">
        <v>46</v>
      </c>
      <c r="H1160" s="3">
        <v>571</v>
      </c>
      <c r="I1160" s="12" t="s">
        <v>13354</v>
      </c>
      <c r="J1160" s="13" t="s">
        <v>13356</v>
      </c>
      <c r="K1160" s="8" t="s">
        <v>50</v>
      </c>
      <c r="L1160" s="8" t="s">
        <v>120</v>
      </c>
      <c r="M1160" s="8" t="s">
        <v>52</v>
      </c>
      <c r="N1160" s="8" t="s">
        <v>84</v>
      </c>
      <c r="O1160" s="8" t="s">
        <v>84</v>
      </c>
      <c r="P1160" s="8" t="s">
        <v>7098</v>
      </c>
      <c r="Q1160" s="13" t="s">
        <v>849</v>
      </c>
      <c r="R1160" s="8" t="s">
        <v>7099</v>
      </c>
      <c r="S1160" s="3">
        <v>799</v>
      </c>
      <c r="T1160" s="3">
        <v>2</v>
      </c>
      <c r="V1160" s="18"/>
      <c r="W1160">
        <f>VLOOKUP(C1160,'Copy of Pivot Position'!A:C,3,FALSE)</f>
        <v>7</v>
      </c>
      <c r="X1160">
        <f>IF(D1160="","",COUNTIF($D$1:D1159,D1160))</f>
        <v>0</v>
      </c>
      <c r="Y1160">
        <f>IF(F1160="","",COUNTIF($F$1:F1160,F1160))</f>
        <v>2</v>
      </c>
    </row>
    <row r="1161" spans="1:25" ht="13" hidden="1" x14ac:dyDescent="0.15">
      <c r="A1161" s="8" t="s">
        <v>2520</v>
      </c>
      <c r="B1161" s="8" t="s">
        <v>8790</v>
      </c>
      <c r="C1161" s="8" t="s">
        <v>10754</v>
      </c>
      <c r="D1161" s="8" t="s">
        <v>13366</v>
      </c>
      <c r="E1161" s="8" t="s">
        <v>13367</v>
      </c>
      <c r="F1161" s="12" t="s">
        <v>12080</v>
      </c>
      <c r="G1161" s="8" t="s">
        <v>70</v>
      </c>
      <c r="H1161" s="3">
        <v>119</v>
      </c>
      <c r="I1161" s="12" t="s">
        <v>13372</v>
      </c>
      <c r="J1161" s="13" t="s">
        <v>13373</v>
      </c>
      <c r="K1161" s="8" t="s">
        <v>50</v>
      </c>
      <c r="L1161" s="8" t="s">
        <v>120</v>
      </c>
      <c r="M1161" s="8" t="s">
        <v>52</v>
      </c>
      <c r="N1161" s="8" t="s">
        <v>222</v>
      </c>
      <c r="O1161" s="8" t="s">
        <v>222</v>
      </c>
      <c r="P1161" s="8" t="s">
        <v>222</v>
      </c>
      <c r="Q1161" s="8" t="s">
        <v>222</v>
      </c>
      <c r="R1161" s="8" t="s">
        <v>222</v>
      </c>
      <c r="S1161" s="3">
        <v>800</v>
      </c>
      <c r="T1161" s="3">
        <v>2</v>
      </c>
      <c r="V1161" s="18"/>
      <c r="W1161">
        <f>VLOOKUP(C1161,'Copy of Pivot Position'!A:C,3,FALSE)</f>
        <v>7</v>
      </c>
      <c r="X1161">
        <f>IF(D1161="","",COUNTIF($D$1:D1160,D1161))</f>
        <v>0</v>
      </c>
      <c r="Y1161">
        <f>IF(F1161="","",COUNTIF($F$1:F1161,F1161))</f>
        <v>1</v>
      </c>
    </row>
    <row r="1162" spans="1:25" ht="16" hidden="1" x14ac:dyDescent="0.2">
      <c r="A1162" s="8" t="s">
        <v>13542</v>
      </c>
      <c r="B1162" s="8" t="s">
        <v>1411</v>
      </c>
      <c r="C1162" s="8" t="s">
        <v>12148</v>
      </c>
      <c r="D1162" s="8" t="s">
        <v>13544</v>
      </c>
      <c r="E1162" s="8" t="s">
        <v>13545</v>
      </c>
      <c r="F1162" s="12" t="s">
        <v>12082</v>
      </c>
      <c r="G1162" s="8" t="s">
        <v>70</v>
      </c>
      <c r="H1162" s="3">
        <v>472</v>
      </c>
      <c r="I1162" s="12" t="s">
        <v>13551</v>
      </c>
      <c r="J1162" s="13" t="s">
        <v>13553</v>
      </c>
      <c r="K1162" s="8" t="s">
        <v>50</v>
      </c>
      <c r="L1162" s="8" t="s">
        <v>51</v>
      </c>
      <c r="M1162" s="8" t="s">
        <v>52</v>
      </c>
      <c r="N1162" s="8" t="s">
        <v>1052</v>
      </c>
      <c r="O1162" s="8" t="s">
        <v>97</v>
      </c>
      <c r="P1162" s="8" t="s">
        <v>13554</v>
      </c>
      <c r="Q1162" s="13" t="s">
        <v>1055</v>
      </c>
      <c r="R1162" s="8" t="s">
        <v>13556</v>
      </c>
      <c r="S1162" s="3">
        <v>805</v>
      </c>
      <c r="T1162" s="3">
        <v>2</v>
      </c>
      <c r="U1162" s="14" t="str">
        <f ca="1">IFERROR(__xludf.DUMMYFUNCTION("lower( trim ( (REGEXEXTRACT(D1162,""^(?:https?:\/\/)?(?:[^@\n]+@)?(?:www\.)?([^:\/\n]+)""))))"),"inspirage.com")</f>
        <v>inspirage.com</v>
      </c>
      <c r="V1162" s="15" t="str">
        <f ca="1">IF(LEN(TRIM(D1162))= 0,"",CONCATENATE("domains = domains.concat(", CHAR(34), U1162, CHAR(34), ");"))</f>
        <v>domains = domains.concat("inspirage.com");</v>
      </c>
      <c r="W1162">
        <f>VLOOKUP(C1162,'Copy of Pivot Position'!A:C,3,FALSE)</f>
        <v>7</v>
      </c>
      <c r="X1162">
        <f>IF(D1162="","",COUNTIF($D$1:D1161,D1162))</f>
        <v>0</v>
      </c>
      <c r="Y1162">
        <f>IF(F1162="","",COUNTIF($F$1:F1162,F1162))</f>
        <v>1</v>
      </c>
    </row>
    <row r="1163" spans="1:25" ht="13" hidden="1" x14ac:dyDescent="0.15">
      <c r="A1163" s="8" t="s">
        <v>13659</v>
      </c>
      <c r="B1163" s="8" t="s">
        <v>13660</v>
      </c>
      <c r="C1163" s="8" t="s">
        <v>12220</v>
      </c>
      <c r="D1163" s="8" t="s">
        <v>13661</v>
      </c>
      <c r="E1163" s="8" t="s">
        <v>13662</v>
      </c>
      <c r="F1163" s="12" t="s">
        <v>13663</v>
      </c>
      <c r="G1163" s="8" t="s">
        <v>5704</v>
      </c>
      <c r="H1163" s="3">
        <v>1</v>
      </c>
      <c r="I1163" s="12" t="s">
        <v>13667</v>
      </c>
      <c r="J1163" s="13" t="s">
        <v>13668</v>
      </c>
      <c r="K1163" s="8" t="s">
        <v>50</v>
      </c>
      <c r="L1163" s="8" t="s">
        <v>51</v>
      </c>
      <c r="M1163" s="8" t="s">
        <v>52</v>
      </c>
      <c r="N1163" s="8" t="s">
        <v>757</v>
      </c>
      <c r="O1163" s="8" t="s">
        <v>2434</v>
      </c>
      <c r="P1163" s="8" t="s">
        <v>13669</v>
      </c>
      <c r="Q1163" s="13" t="s">
        <v>13671</v>
      </c>
      <c r="R1163" s="8" t="s">
        <v>222</v>
      </c>
      <c r="S1163" s="3">
        <v>812</v>
      </c>
      <c r="T1163" s="3">
        <v>2</v>
      </c>
      <c r="V1163" s="18"/>
      <c r="W1163">
        <f>VLOOKUP(C1163,'Copy of Pivot Position'!A:C,3,FALSE)</f>
        <v>7</v>
      </c>
      <c r="X1163">
        <f>IF(D1163="","",COUNTIF($D$1:D1162,D1163))</f>
        <v>0</v>
      </c>
      <c r="Y1163">
        <f>IF(F1163="","",COUNTIF($F$1:F1163,F1163))</f>
        <v>1</v>
      </c>
    </row>
    <row r="1164" spans="1:25" ht="13" hidden="1" x14ac:dyDescent="0.15">
      <c r="A1164" s="8" t="s">
        <v>13674</v>
      </c>
      <c r="B1164" s="8" t="s">
        <v>13676</v>
      </c>
      <c r="C1164" s="8" t="s">
        <v>12219</v>
      </c>
      <c r="D1164" s="8" t="s">
        <v>13678</v>
      </c>
      <c r="E1164" s="8" t="s">
        <v>13679</v>
      </c>
      <c r="F1164" s="12" t="s">
        <v>12085</v>
      </c>
      <c r="G1164" s="8" t="s">
        <v>46</v>
      </c>
      <c r="H1164" s="3">
        <v>421</v>
      </c>
      <c r="I1164" s="12" t="s">
        <v>13681</v>
      </c>
      <c r="J1164" s="13" t="s">
        <v>13682</v>
      </c>
      <c r="K1164" s="8" t="s">
        <v>50</v>
      </c>
      <c r="L1164" s="8" t="s">
        <v>120</v>
      </c>
      <c r="M1164" s="8" t="s">
        <v>52</v>
      </c>
      <c r="N1164" s="8" t="s">
        <v>73</v>
      </c>
      <c r="O1164" s="8" t="s">
        <v>54</v>
      </c>
      <c r="P1164" s="8" t="s">
        <v>3336</v>
      </c>
      <c r="Q1164" s="13" t="s">
        <v>268</v>
      </c>
      <c r="R1164" s="8" t="s">
        <v>13685</v>
      </c>
      <c r="S1164" s="3">
        <v>813</v>
      </c>
      <c r="T1164" s="3">
        <v>2</v>
      </c>
      <c r="V1164" s="18"/>
      <c r="W1164">
        <f>VLOOKUP(C1164,'Copy of Pivot Position'!A:C,3,FALSE)</f>
        <v>7</v>
      </c>
      <c r="X1164">
        <f>IF(D1164="","",COUNTIF($D$1:D1163,D1164))</f>
        <v>0</v>
      </c>
      <c r="Y1164">
        <f>IF(F1164="","",COUNTIF($F$1:F1164,F1164))</f>
        <v>1</v>
      </c>
    </row>
    <row r="1165" spans="1:25" ht="13" hidden="1" x14ac:dyDescent="0.15">
      <c r="A1165" s="8" t="s">
        <v>1586</v>
      </c>
      <c r="B1165" s="8" t="s">
        <v>13708</v>
      </c>
      <c r="C1165" s="8" t="s">
        <v>12137</v>
      </c>
      <c r="D1165" s="8" t="s">
        <v>13710</v>
      </c>
      <c r="E1165" s="8" t="s">
        <v>4559</v>
      </c>
      <c r="F1165" s="12" t="s">
        <v>4271</v>
      </c>
      <c r="G1165" s="8" t="s">
        <v>70</v>
      </c>
      <c r="H1165" s="3">
        <v>589</v>
      </c>
      <c r="I1165" s="12" t="s">
        <v>13712</v>
      </c>
      <c r="J1165" s="13" t="s">
        <v>13715</v>
      </c>
      <c r="K1165" s="8" t="s">
        <v>50</v>
      </c>
      <c r="L1165" s="8" t="s">
        <v>120</v>
      </c>
      <c r="M1165" s="8" t="s">
        <v>52</v>
      </c>
      <c r="N1165" s="8" t="s">
        <v>4563</v>
      </c>
      <c r="O1165" s="8" t="s">
        <v>746</v>
      </c>
      <c r="P1165" s="8" t="s">
        <v>4564</v>
      </c>
      <c r="Q1165" s="13" t="s">
        <v>1665</v>
      </c>
      <c r="R1165" s="8" t="s">
        <v>4565</v>
      </c>
      <c r="S1165" s="3">
        <v>816</v>
      </c>
      <c r="T1165" s="3">
        <v>2</v>
      </c>
      <c r="V1165" s="18"/>
      <c r="W1165">
        <f>VLOOKUP(C1165,'Copy of Pivot Position'!A:C,3,FALSE)</f>
        <v>7</v>
      </c>
      <c r="X1165">
        <f>IF(D1165="","",COUNTIF($D$1:D1164,D1165))</f>
        <v>0</v>
      </c>
      <c r="Y1165">
        <f>IF(F1165="","",COUNTIF($F$1:F1165,F1165))</f>
        <v>2</v>
      </c>
    </row>
    <row r="1166" spans="1:25" ht="16" hidden="1" x14ac:dyDescent="0.2">
      <c r="A1166" s="8" t="s">
        <v>7210</v>
      </c>
      <c r="B1166" s="8" t="s">
        <v>13805</v>
      </c>
      <c r="C1166" s="8" t="s">
        <v>12213</v>
      </c>
      <c r="D1166" s="8" t="s">
        <v>13806</v>
      </c>
      <c r="E1166" s="8" t="s">
        <v>11250</v>
      </c>
      <c r="F1166" s="12" t="s">
        <v>10890</v>
      </c>
      <c r="G1166" s="8" t="s">
        <v>49</v>
      </c>
      <c r="H1166" s="3">
        <v>445</v>
      </c>
      <c r="I1166" s="12" t="s">
        <v>13812</v>
      </c>
      <c r="J1166" s="13" t="s">
        <v>13813</v>
      </c>
      <c r="K1166" s="8" t="s">
        <v>50</v>
      </c>
      <c r="L1166" s="8" t="s">
        <v>120</v>
      </c>
      <c r="M1166" s="8" t="s">
        <v>52</v>
      </c>
      <c r="N1166" s="8" t="s">
        <v>518</v>
      </c>
      <c r="O1166" s="8" t="s">
        <v>54</v>
      </c>
      <c r="P1166" s="8" t="s">
        <v>11253</v>
      </c>
      <c r="Q1166" s="8" t="s">
        <v>222</v>
      </c>
      <c r="R1166" s="8" t="s">
        <v>222</v>
      </c>
      <c r="S1166" s="3">
        <v>819</v>
      </c>
      <c r="T1166" s="3">
        <v>2</v>
      </c>
      <c r="U1166" s="14" t="str">
        <f ca="1">IFERROR(__xludf.DUMMYFUNCTION("lower( trim ( (REGEXEXTRACT(D1166,""^(?:https?:\/\/)?(?:[^@\n]+@)?(?:www\.)?([^:\/\n]+)""))))"),"jasper.com")</f>
        <v>jasper.com</v>
      </c>
      <c r="V1166" s="15" t="str">
        <f ca="1">IF(LEN(TRIM(D1166))= 0,"",CONCATENATE("domains = domains.concat(", CHAR(34), U1166, CHAR(34), ");"))</f>
        <v>domains = domains.concat("jasper.com");</v>
      </c>
      <c r="W1166">
        <f>VLOOKUP(C1166,'Copy of Pivot Position'!A:C,3,FALSE)</f>
        <v>7</v>
      </c>
      <c r="X1166">
        <f>IF(D1166="","",COUNTIF($D$1:D1165,D1166))</f>
        <v>0</v>
      </c>
      <c r="Y1166">
        <f>IF(F1166="","",COUNTIF($F$1:F1166,F1166))</f>
        <v>1</v>
      </c>
    </row>
    <row r="1167" spans="1:25" ht="16" hidden="1" x14ac:dyDescent="0.2">
      <c r="A1167" s="8" t="s">
        <v>14265</v>
      </c>
      <c r="B1167" s="8" t="s">
        <v>8519</v>
      </c>
      <c r="C1167" s="8" t="s">
        <v>12176</v>
      </c>
      <c r="D1167" s="8" t="s">
        <v>14268</v>
      </c>
      <c r="E1167" s="8" t="s">
        <v>13452</v>
      </c>
      <c r="F1167" s="12" t="s">
        <v>12110</v>
      </c>
      <c r="G1167" s="8" t="s">
        <v>459</v>
      </c>
      <c r="H1167" s="3">
        <v>1411</v>
      </c>
      <c r="I1167" s="12" t="s">
        <v>14270</v>
      </c>
      <c r="J1167" s="13" t="s">
        <v>14272</v>
      </c>
      <c r="K1167" s="8" t="s">
        <v>50</v>
      </c>
      <c r="L1167" s="8" t="s">
        <v>51</v>
      </c>
      <c r="M1167" s="8" t="s">
        <v>52</v>
      </c>
      <c r="N1167" s="8" t="s">
        <v>73</v>
      </c>
      <c r="O1167" s="8" t="s">
        <v>54</v>
      </c>
      <c r="P1167" s="8" t="s">
        <v>14273</v>
      </c>
      <c r="Q1167" s="13" t="s">
        <v>75</v>
      </c>
      <c r="R1167" s="8" t="s">
        <v>222</v>
      </c>
      <c r="S1167" s="3">
        <v>841</v>
      </c>
      <c r="T1167" s="3">
        <v>2</v>
      </c>
      <c r="U1167" s="14" t="str">
        <f ca="1">IFERROR(__xludf.DUMMYFUNCTION("lower( trim ( (REGEXEXTRACT(D1166,""^(?:https?:\/\/)?(?:[^@\n]+@)?(?:www\.)?([^:\/\n]+)""))))"),"jasper.com")</f>
        <v>jasper.com</v>
      </c>
      <c r="V1167" s="15" t="str">
        <f ca="1">IF(LEN(TRIM(D1167))= 0,"",CONCATENATE("domains = domains.concat(", CHAR(34), U1167, CHAR(34), ");"))</f>
        <v>domains = domains.concat("jasper.com");</v>
      </c>
      <c r="W1167">
        <f>VLOOKUP(C1167,'Copy of Pivot Position'!A:C,3,FALSE)</f>
        <v>7</v>
      </c>
      <c r="X1167">
        <f>IF(D1167="","",COUNTIF($D$1:D1166,D1167))</f>
        <v>0</v>
      </c>
      <c r="Y1167">
        <f>IF(F1167="","",COUNTIF($F$1:F1167,F1167))</f>
        <v>1</v>
      </c>
    </row>
    <row r="1168" spans="1:25" ht="13" hidden="1" x14ac:dyDescent="0.15">
      <c r="A1168" s="8" t="s">
        <v>14289</v>
      </c>
      <c r="B1168" s="8" t="s">
        <v>4225</v>
      </c>
      <c r="C1168" s="8" t="s">
        <v>12190</v>
      </c>
      <c r="D1168" s="8" t="s">
        <v>14290</v>
      </c>
      <c r="E1168" s="8" t="s">
        <v>14291</v>
      </c>
      <c r="F1168" s="12" t="s">
        <v>12111</v>
      </c>
      <c r="G1168" s="8" t="s">
        <v>46</v>
      </c>
      <c r="H1168" s="3">
        <v>1376</v>
      </c>
      <c r="I1168" s="12" t="s">
        <v>14293</v>
      </c>
      <c r="J1168" s="13" t="s">
        <v>14294</v>
      </c>
      <c r="K1168" s="8" t="s">
        <v>50</v>
      </c>
      <c r="L1168" s="8" t="s">
        <v>51</v>
      </c>
      <c r="M1168" s="8" t="s">
        <v>52</v>
      </c>
      <c r="N1168" s="8" t="s">
        <v>14296</v>
      </c>
      <c r="O1168" s="8" t="s">
        <v>54</v>
      </c>
      <c r="P1168" s="8" t="s">
        <v>14297</v>
      </c>
      <c r="Q1168" s="13" t="s">
        <v>14298</v>
      </c>
      <c r="R1168" s="8" t="s">
        <v>14299</v>
      </c>
      <c r="S1168" s="3">
        <v>843</v>
      </c>
      <c r="T1168" s="3">
        <v>2</v>
      </c>
      <c r="V1168" s="18"/>
      <c r="W1168">
        <f>VLOOKUP(C1168,'Copy of Pivot Position'!A:C,3,FALSE)</f>
        <v>7</v>
      </c>
      <c r="X1168">
        <f>IF(D1168="","",COUNTIF($D$1:D1167,D1168))</f>
        <v>0</v>
      </c>
      <c r="Y1168">
        <f>IF(F1168="","",COUNTIF($F$1:F1168,F1168))</f>
        <v>1</v>
      </c>
    </row>
    <row r="1169" spans="1:25" ht="13" hidden="1" x14ac:dyDescent="0.15">
      <c r="A1169" s="8" t="s">
        <v>14302</v>
      </c>
      <c r="B1169" s="8" t="s">
        <v>14303</v>
      </c>
      <c r="C1169" s="8" t="s">
        <v>10713</v>
      </c>
      <c r="D1169" s="8" t="s">
        <v>14304</v>
      </c>
      <c r="E1169" s="8" t="s">
        <v>13458</v>
      </c>
      <c r="F1169" s="12" t="s">
        <v>12115</v>
      </c>
      <c r="G1169" s="8" t="s">
        <v>49</v>
      </c>
      <c r="H1169" s="3">
        <v>140</v>
      </c>
      <c r="I1169" s="12" t="s">
        <v>14308</v>
      </c>
      <c r="J1169" s="13" t="s">
        <v>14309</v>
      </c>
      <c r="K1169" s="8" t="s">
        <v>50</v>
      </c>
      <c r="L1169" s="8" t="s">
        <v>120</v>
      </c>
      <c r="M1169" s="8" t="s">
        <v>52</v>
      </c>
      <c r="N1169" s="8" t="s">
        <v>222</v>
      </c>
      <c r="O1169" s="8" t="s">
        <v>369</v>
      </c>
      <c r="P1169" s="8" t="s">
        <v>14310</v>
      </c>
      <c r="Q1169" s="8" t="s">
        <v>222</v>
      </c>
      <c r="R1169" s="8" t="s">
        <v>222</v>
      </c>
      <c r="S1169" s="3">
        <v>844</v>
      </c>
      <c r="T1169" s="3">
        <v>2</v>
      </c>
      <c r="V1169" s="18"/>
      <c r="W1169">
        <f>VLOOKUP(C1169,'Copy of Pivot Position'!A:C,3,FALSE)</f>
        <v>7</v>
      </c>
      <c r="X1169">
        <f>IF(D1169="","",COUNTIF($D$1:D1168,D1169))</f>
        <v>0</v>
      </c>
      <c r="Y1169">
        <f>IF(F1169="","",COUNTIF($F$1:F1169,F1169))</f>
        <v>1</v>
      </c>
    </row>
    <row r="1170" spans="1:25" ht="13" hidden="1" x14ac:dyDescent="0.15">
      <c r="A1170" s="8" t="s">
        <v>14314</v>
      </c>
      <c r="B1170" s="8" t="s">
        <v>14315</v>
      </c>
      <c r="C1170" s="8" t="s">
        <v>10713</v>
      </c>
      <c r="D1170" s="8" t="s">
        <v>14317</v>
      </c>
      <c r="E1170" s="8" t="s">
        <v>14318</v>
      </c>
      <c r="F1170" s="12" t="s">
        <v>3285</v>
      </c>
      <c r="G1170" s="8" t="s">
        <v>70</v>
      </c>
      <c r="H1170" s="3">
        <v>604</v>
      </c>
      <c r="I1170" s="12" t="s">
        <v>14321</v>
      </c>
      <c r="J1170" s="13" t="s">
        <v>14322</v>
      </c>
      <c r="K1170" s="8" t="s">
        <v>50</v>
      </c>
      <c r="L1170" s="8" t="s">
        <v>120</v>
      </c>
      <c r="M1170" s="8" t="s">
        <v>52</v>
      </c>
      <c r="N1170" s="8" t="s">
        <v>1543</v>
      </c>
      <c r="O1170" s="8" t="s">
        <v>54</v>
      </c>
      <c r="P1170" s="8" t="s">
        <v>14324</v>
      </c>
      <c r="Q1170" s="13" t="s">
        <v>4901</v>
      </c>
      <c r="R1170" s="8" t="s">
        <v>14325</v>
      </c>
      <c r="S1170" s="3">
        <v>845</v>
      </c>
      <c r="T1170" s="3">
        <v>2</v>
      </c>
      <c r="V1170" s="18"/>
      <c r="W1170">
        <f>VLOOKUP(C1170,'Copy of Pivot Position'!A:C,3,FALSE)</f>
        <v>7</v>
      </c>
      <c r="X1170">
        <f>IF(D1170="","",COUNTIF($D$1:D1169,D1170))</f>
        <v>0</v>
      </c>
      <c r="Y1170">
        <f>IF(F1170="","",COUNTIF($F$1:F1170,F1170))</f>
        <v>4</v>
      </c>
    </row>
    <row r="1171" spans="1:25" ht="13" hidden="1" x14ac:dyDescent="0.15">
      <c r="A1171" s="8" t="s">
        <v>11830</v>
      </c>
      <c r="B1171" s="8" t="s">
        <v>14331</v>
      </c>
      <c r="C1171" s="8" t="s">
        <v>12205</v>
      </c>
      <c r="D1171" s="8" t="s">
        <v>14332</v>
      </c>
      <c r="E1171" s="8" t="s">
        <v>14333</v>
      </c>
      <c r="F1171" s="12" t="s">
        <v>12116</v>
      </c>
      <c r="G1171" s="8" t="s">
        <v>845</v>
      </c>
      <c r="H1171" s="3">
        <v>420</v>
      </c>
      <c r="I1171" s="12" t="s">
        <v>14336</v>
      </c>
      <c r="J1171" s="13" t="s">
        <v>14338</v>
      </c>
      <c r="K1171" s="8" t="s">
        <v>50</v>
      </c>
      <c r="L1171" s="8" t="s">
        <v>51</v>
      </c>
      <c r="M1171" s="8" t="s">
        <v>52</v>
      </c>
      <c r="N1171" s="8" t="s">
        <v>73</v>
      </c>
      <c r="O1171" s="8" t="s">
        <v>54</v>
      </c>
      <c r="P1171" s="8" t="s">
        <v>14340</v>
      </c>
      <c r="Q1171" s="8" t="s">
        <v>222</v>
      </c>
      <c r="R1171" s="8" t="s">
        <v>222</v>
      </c>
      <c r="S1171" s="3">
        <v>846</v>
      </c>
      <c r="T1171" s="3">
        <v>2</v>
      </c>
      <c r="V1171" s="18"/>
      <c r="W1171">
        <f>VLOOKUP(C1171,'Copy of Pivot Position'!A:C,3,FALSE)</f>
        <v>7</v>
      </c>
      <c r="X1171">
        <f>IF(D1171="","",COUNTIF($D$1:D1170,D1171))</f>
        <v>0</v>
      </c>
      <c r="Y1171">
        <f>IF(F1171="","",COUNTIF($F$1:F1171,F1171))</f>
        <v>1</v>
      </c>
    </row>
    <row r="1172" spans="1:25" ht="13" hidden="1" x14ac:dyDescent="0.15">
      <c r="A1172" s="8" t="s">
        <v>112</v>
      </c>
      <c r="B1172" s="8" t="s">
        <v>5864</v>
      </c>
      <c r="C1172" s="8" t="s">
        <v>12199</v>
      </c>
      <c r="D1172" s="8" t="s">
        <v>14343</v>
      </c>
      <c r="E1172" s="8" t="s">
        <v>11072</v>
      </c>
      <c r="F1172" s="12" t="s">
        <v>10827</v>
      </c>
      <c r="G1172" s="8" t="s">
        <v>49</v>
      </c>
      <c r="H1172" s="3">
        <v>337</v>
      </c>
      <c r="I1172" s="12" t="s">
        <v>14346</v>
      </c>
      <c r="J1172" s="13" t="s">
        <v>14347</v>
      </c>
      <c r="K1172" s="8" t="s">
        <v>50</v>
      </c>
      <c r="L1172" s="8" t="s">
        <v>51</v>
      </c>
      <c r="M1172" s="8" t="s">
        <v>52</v>
      </c>
      <c r="N1172" s="8" t="s">
        <v>1543</v>
      </c>
      <c r="O1172" s="8" t="s">
        <v>369</v>
      </c>
      <c r="P1172" s="8" t="s">
        <v>11076</v>
      </c>
      <c r="Q1172" s="13" t="s">
        <v>1546</v>
      </c>
      <c r="R1172" s="8" t="s">
        <v>11077</v>
      </c>
      <c r="S1172" s="3">
        <v>847</v>
      </c>
      <c r="T1172" s="3">
        <v>2</v>
      </c>
      <c r="V1172" s="18"/>
      <c r="W1172">
        <f>VLOOKUP(C1172,'Copy of Pivot Position'!A:C,3,FALSE)</f>
        <v>7</v>
      </c>
      <c r="X1172">
        <f>IF(D1172="","",COUNTIF($D$1:D1171,D1172))</f>
        <v>0</v>
      </c>
      <c r="Y1172">
        <f>IF(F1172="","",COUNTIF($F$1:F1172,F1172))</f>
        <v>2</v>
      </c>
    </row>
    <row r="1173" spans="1:25" ht="16" hidden="1" x14ac:dyDescent="0.2">
      <c r="A1173" s="8" t="s">
        <v>14427</v>
      </c>
      <c r="B1173" s="8" t="s">
        <v>14428</v>
      </c>
      <c r="C1173" s="8" t="s">
        <v>12209</v>
      </c>
      <c r="D1173" s="8" t="s">
        <v>14429</v>
      </c>
      <c r="E1173" s="8" t="s">
        <v>13471</v>
      </c>
      <c r="F1173" s="12" t="s">
        <v>12118</v>
      </c>
      <c r="G1173" s="8" t="s">
        <v>46</v>
      </c>
      <c r="H1173" s="3">
        <v>1964</v>
      </c>
      <c r="I1173" s="12" t="s">
        <v>14434</v>
      </c>
      <c r="J1173" s="13" t="s">
        <v>14435</v>
      </c>
      <c r="K1173" s="8" t="s">
        <v>50</v>
      </c>
      <c r="L1173" s="8" t="s">
        <v>51</v>
      </c>
      <c r="M1173" s="8" t="s">
        <v>52</v>
      </c>
      <c r="N1173" s="8" t="s">
        <v>73</v>
      </c>
      <c r="O1173" s="8" t="s">
        <v>222</v>
      </c>
      <c r="P1173" s="8" t="s">
        <v>14437</v>
      </c>
      <c r="Q1173" s="13" t="s">
        <v>555</v>
      </c>
      <c r="R1173" s="8" t="s">
        <v>222</v>
      </c>
      <c r="S1173" s="3">
        <v>851</v>
      </c>
      <c r="T1173" s="3">
        <v>2</v>
      </c>
      <c r="U1173" s="14" t="str">
        <f ca="1">IFERROR(__xludf.DUMMYFUNCTION("lower( trim ( (REGEXEXTRACT(D1173,""^(?:https?:\/\/)?(?:[^@\n]+@)?(?:www\.)?([^:\/\n]+)""))))"),"pinterest.com")</f>
        <v>pinterest.com</v>
      </c>
      <c r="V1173" s="15" t="str">
        <f ca="1">IF(LEN(TRIM(D1173))= 0,"",CONCATENATE("domains = domains.concat(", CHAR(34), U1173, CHAR(34), ");"))</f>
        <v>domains = domains.concat("pinterest.com");</v>
      </c>
      <c r="W1173">
        <f>VLOOKUP(C1173,'Copy of Pivot Position'!A:C,3,FALSE)</f>
        <v>7</v>
      </c>
      <c r="X1173">
        <f>IF(D1173="","",COUNTIF($D$1:D1172,D1173))</f>
        <v>0</v>
      </c>
      <c r="Y1173">
        <f>IF(F1173="","",COUNTIF($F$1:F1173,F1173))</f>
        <v>1</v>
      </c>
    </row>
    <row r="1174" spans="1:25" ht="16" hidden="1" x14ac:dyDescent="0.2">
      <c r="A1174" s="8" t="s">
        <v>2218</v>
      </c>
      <c r="B1174" s="8" t="s">
        <v>14447</v>
      </c>
      <c r="C1174" s="8" t="s">
        <v>12215</v>
      </c>
      <c r="D1174" s="8" t="s">
        <v>14449</v>
      </c>
      <c r="E1174" s="8" t="s">
        <v>11325</v>
      </c>
      <c r="F1174" s="12" t="s">
        <v>10895</v>
      </c>
      <c r="G1174" s="8" t="s">
        <v>49</v>
      </c>
      <c r="H1174" s="3">
        <v>386</v>
      </c>
      <c r="I1174" s="12" t="s">
        <v>14452</v>
      </c>
      <c r="J1174" s="13" t="s">
        <v>14454</v>
      </c>
      <c r="K1174" s="8" t="s">
        <v>50</v>
      </c>
      <c r="L1174" s="8" t="s">
        <v>51</v>
      </c>
      <c r="M1174" s="8" t="s">
        <v>2412</v>
      </c>
      <c r="N1174" s="8" t="s">
        <v>9751</v>
      </c>
      <c r="O1174" s="8" t="s">
        <v>9752</v>
      </c>
      <c r="P1174" s="8" t="s">
        <v>11328</v>
      </c>
      <c r="Q1174" s="13" t="s">
        <v>9754</v>
      </c>
      <c r="R1174" s="8" t="s">
        <v>11329</v>
      </c>
      <c r="S1174" s="3">
        <v>852</v>
      </c>
      <c r="T1174" s="3">
        <v>2</v>
      </c>
      <c r="U1174" s="14" t="str">
        <f ca="1">IFERROR(__xludf.DUMMYFUNCTION("lower( trim ( (REGEXEXTRACT(D1173,""^(?:https?:\/\/)?(?:[^@\n]+@)?(?:www\.)?([^:\/\n]+)""))))"),"pinterest.com")</f>
        <v>pinterest.com</v>
      </c>
      <c r="V1174" s="15" t="str">
        <f ca="1">IF(LEN(TRIM(D1174))= 0,"",CONCATENATE("domains = domains.concat(", CHAR(34), U1174, CHAR(34), ");"))</f>
        <v>domains = domains.concat("pinterest.com");</v>
      </c>
      <c r="W1174">
        <f>VLOOKUP(C1174,'Copy of Pivot Position'!A:C,3,FALSE)</f>
        <v>7</v>
      </c>
      <c r="X1174">
        <f>IF(D1174="","",COUNTIF($D$1:D1173,D1174))</f>
        <v>0</v>
      </c>
      <c r="Y1174">
        <f>IF(F1174="","",COUNTIF($F$1:F1174,F1174))</f>
        <v>3</v>
      </c>
    </row>
    <row r="1175" spans="1:25" ht="16" hidden="1" x14ac:dyDescent="0.2">
      <c r="A1175" s="8" t="s">
        <v>14482</v>
      </c>
      <c r="B1175" s="8" t="s">
        <v>14483</v>
      </c>
      <c r="C1175" s="8" t="s">
        <v>12204</v>
      </c>
      <c r="D1175" s="8" t="s">
        <v>14485</v>
      </c>
      <c r="E1175" s="8" t="s">
        <v>13479</v>
      </c>
      <c r="F1175" s="12" t="s">
        <v>12119</v>
      </c>
      <c r="G1175" s="8" t="s">
        <v>46</v>
      </c>
      <c r="H1175" s="3">
        <v>371</v>
      </c>
      <c r="I1175" s="12" t="s">
        <v>14493</v>
      </c>
      <c r="J1175" s="13" t="s">
        <v>14494</v>
      </c>
      <c r="K1175" s="8" t="s">
        <v>50</v>
      </c>
      <c r="L1175" s="8" t="s">
        <v>120</v>
      </c>
      <c r="M1175" s="8" t="s">
        <v>52</v>
      </c>
      <c r="N1175" s="8" t="s">
        <v>73</v>
      </c>
      <c r="O1175" s="8" t="s">
        <v>222</v>
      </c>
      <c r="P1175" s="8" t="s">
        <v>4818</v>
      </c>
      <c r="Q1175" s="13" t="s">
        <v>555</v>
      </c>
      <c r="R1175" s="8" t="s">
        <v>14499</v>
      </c>
      <c r="S1175" s="3">
        <v>854</v>
      </c>
      <c r="T1175" s="3">
        <v>2</v>
      </c>
      <c r="U1175" s="14" t="str">
        <f ca="1">IFERROR(__xludf.DUMMYFUNCTION("lower( trim ( (REGEXEXTRACT(D1173,""^(?:https?:\/\/)?(?:[^@\n]+@)?(?:www\.)?([^:\/\n]+)""))))"),"pinterest.com")</f>
        <v>pinterest.com</v>
      </c>
      <c r="V1175" s="15" t="str">
        <f ca="1">IF(LEN(TRIM(D1175))= 0,"",CONCATENATE("domains = domains.concat(", CHAR(34), U1175, CHAR(34), ");"))</f>
        <v>domains = domains.concat("pinterest.com");</v>
      </c>
      <c r="W1175">
        <f>VLOOKUP(C1175,'Copy of Pivot Position'!A:C,3,FALSE)</f>
        <v>7</v>
      </c>
      <c r="X1175">
        <f>IF(D1175="","",COUNTIF($D$1:D1174,D1175))</f>
        <v>0</v>
      </c>
      <c r="Y1175">
        <f>IF(F1175="","",COUNTIF($F$1:F1175,F1175))</f>
        <v>1</v>
      </c>
    </row>
    <row r="1176" spans="1:25" ht="16" hidden="1" x14ac:dyDescent="0.2">
      <c r="A1176" s="8" t="s">
        <v>5591</v>
      </c>
      <c r="B1176" s="8" t="s">
        <v>14555</v>
      </c>
      <c r="C1176" s="8" t="s">
        <v>10713</v>
      </c>
      <c r="D1176" s="8" t="s">
        <v>14557</v>
      </c>
      <c r="E1176" s="8" t="s">
        <v>14558</v>
      </c>
      <c r="F1176" s="12" t="s">
        <v>12121</v>
      </c>
      <c r="G1176" s="8" t="s">
        <v>70</v>
      </c>
      <c r="H1176" s="3">
        <v>253</v>
      </c>
      <c r="I1176" s="12" t="s">
        <v>14566</v>
      </c>
      <c r="J1176" s="13" t="s">
        <v>14570</v>
      </c>
      <c r="K1176" s="8" t="s">
        <v>50</v>
      </c>
      <c r="L1176" s="8" t="s">
        <v>120</v>
      </c>
      <c r="M1176" s="8" t="s">
        <v>52</v>
      </c>
      <c r="N1176" s="8" t="s">
        <v>10144</v>
      </c>
      <c r="O1176" s="8" t="s">
        <v>311</v>
      </c>
      <c r="P1176" s="8" t="s">
        <v>14572</v>
      </c>
      <c r="Q1176" s="13" t="s">
        <v>10145</v>
      </c>
      <c r="R1176" s="8" t="s">
        <v>14573</v>
      </c>
      <c r="S1176" s="3">
        <v>856</v>
      </c>
      <c r="T1176" s="3">
        <v>2</v>
      </c>
      <c r="U1176" s="14" t="str">
        <f ca="1">IFERROR(__xludf.DUMMYFUNCTION("lower( trim ( (REGEXEXTRACT(D1173,""^(?:https?:\/\/)?(?:[^@\n]+@)?(?:www\.)?([^:\/\n]+)""))))"),"pinterest.com")</f>
        <v>pinterest.com</v>
      </c>
      <c r="V1176" s="15" t="str">
        <f ca="1">IF(LEN(TRIM(D1176))= 0,"",CONCATENATE("domains = domains.concat(", CHAR(34), U1176, CHAR(34), ");"))</f>
        <v>domains = domains.concat("pinterest.com");</v>
      </c>
      <c r="W1176">
        <f>VLOOKUP(C1176,'Copy of Pivot Position'!A:C,3,FALSE)</f>
        <v>7</v>
      </c>
      <c r="X1176">
        <f>IF(D1176="","",COUNTIF($D$1:D1175,D1176))</f>
        <v>0</v>
      </c>
      <c r="Y1176">
        <f>IF(F1176="","",COUNTIF($F$1:F1176,F1176))</f>
        <v>1</v>
      </c>
    </row>
    <row r="1177" spans="1:25" ht="16" hidden="1" x14ac:dyDescent="0.2">
      <c r="A1177" s="8" t="s">
        <v>14591</v>
      </c>
      <c r="B1177" s="8" t="s">
        <v>14593</v>
      </c>
      <c r="C1177" s="8" t="s">
        <v>12214</v>
      </c>
      <c r="D1177" s="8" t="s">
        <v>14595</v>
      </c>
      <c r="E1177" s="8" t="s">
        <v>14596</v>
      </c>
      <c r="F1177" s="12" t="s">
        <v>12122</v>
      </c>
      <c r="G1177" s="8" t="s">
        <v>70</v>
      </c>
      <c r="H1177" s="3">
        <v>60040</v>
      </c>
      <c r="I1177" s="12" t="s">
        <v>14601</v>
      </c>
      <c r="J1177" s="13" t="s">
        <v>14602</v>
      </c>
      <c r="K1177" s="8" t="s">
        <v>50</v>
      </c>
      <c r="L1177" s="8" t="s">
        <v>120</v>
      </c>
      <c r="M1177" s="8" t="s">
        <v>52</v>
      </c>
      <c r="N1177" s="8" t="s">
        <v>462</v>
      </c>
      <c r="O1177" s="8" t="s">
        <v>54</v>
      </c>
      <c r="P1177" s="8" t="s">
        <v>14603</v>
      </c>
      <c r="Q1177" s="13" t="s">
        <v>1684</v>
      </c>
      <c r="R1177" s="8" t="s">
        <v>2747</v>
      </c>
      <c r="S1177" s="3">
        <v>857</v>
      </c>
      <c r="T1177" s="3">
        <v>2</v>
      </c>
      <c r="U1177" s="14" t="str">
        <f ca="1">IFERROR(__xludf.DUMMYFUNCTION("lower( trim ( (REGEXEXTRACT(D1173,""^(?:https?:\/\/)?(?:[^@\n]+@)?(?:www\.)?([^:\/\n]+)""))))"),"pinterest.com")</f>
        <v>pinterest.com</v>
      </c>
      <c r="V1177" s="15" t="str">
        <f ca="1">IF(LEN(TRIM(D1177))= 0,"",CONCATENATE("domains = domains.concat(", CHAR(34), U1177, CHAR(34), ");"))</f>
        <v>domains = domains.concat("pinterest.com");</v>
      </c>
      <c r="W1177">
        <f>VLOOKUP(C1177,'Copy of Pivot Position'!A:C,3,FALSE)</f>
        <v>7</v>
      </c>
      <c r="X1177">
        <f>IF(D1177="","",COUNTIF($D$1:D1176,D1177))</f>
        <v>0</v>
      </c>
      <c r="Y1177">
        <f>IF(F1177="","",COUNTIF($F$1:F1177,F1177))</f>
        <v>1</v>
      </c>
    </row>
    <row r="1178" spans="1:25" ht="13" hidden="1" x14ac:dyDescent="0.15">
      <c r="A1178" s="8" t="s">
        <v>3543</v>
      </c>
      <c r="B1178" s="8" t="s">
        <v>14638</v>
      </c>
      <c r="C1178" s="8" t="s">
        <v>12216</v>
      </c>
      <c r="D1178" s="8" t="s">
        <v>14639</v>
      </c>
      <c r="E1178" s="8" t="s">
        <v>8367</v>
      </c>
      <c r="F1178" s="12" t="s">
        <v>8368</v>
      </c>
      <c r="G1178" s="8" t="s">
        <v>49</v>
      </c>
      <c r="H1178" s="3">
        <v>915</v>
      </c>
      <c r="I1178" s="12" t="s">
        <v>14642</v>
      </c>
      <c r="J1178" s="13" t="s">
        <v>14643</v>
      </c>
      <c r="K1178" s="8" t="s">
        <v>50</v>
      </c>
      <c r="L1178" s="8" t="s">
        <v>120</v>
      </c>
      <c r="M1178" s="8" t="s">
        <v>52</v>
      </c>
      <c r="N1178" s="8" t="s">
        <v>536</v>
      </c>
      <c r="O1178" s="8" t="s">
        <v>195</v>
      </c>
      <c r="P1178" s="8" t="s">
        <v>8371</v>
      </c>
      <c r="Q1178" s="13" t="s">
        <v>540</v>
      </c>
      <c r="R1178" s="8" t="s">
        <v>8372</v>
      </c>
      <c r="S1178" s="3">
        <v>859</v>
      </c>
      <c r="T1178" s="3">
        <v>2</v>
      </c>
      <c r="V1178" s="18"/>
      <c r="W1178">
        <f>VLOOKUP(C1178,'Copy of Pivot Position'!A:C,3,FALSE)</f>
        <v>7</v>
      </c>
      <c r="X1178">
        <f>IF(D1178="","",COUNTIF($D$1:D1177,D1178))</f>
        <v>0</v>
      </c>
      <c r="Y1178">
        <f>IF(F1178="","",COUNTIF($F$1:F1178,F1178))</f>
        <v>3</v>
      </c>
    </row>
    <row r="1179" spans="1:25" ht="13" hidden="1" x14ac:dyDescent="0.15">
      <c r="A1179" s="8" t="s">
        <v>4338</v>
      </c>
      <c r="B1179" s="8" t="s">
        <v>5072</v>
      </c>
      <c r="C1179" s="8" t="s">
        <v>10713</v>
      </c>
      <c r="D1179" s="8" t="s">
        <v>14647</v>
      </c>
      <c r="E1179" s="8" t="s">
        <v>14648</v>
      </c>
      <c r="F1179" s="12" t="s">
        <v>12124</v>
      </c>
      <c r="G1179" s="8" t="s">
        <v>2834</v>
      </c>
      <c r="H1179" s="3">
        <v>368</v>
      </c>
      <c r="I1179" s="12" t="s">
        <v>14653</v>
      </c>
      <c r="J1179" s="13" t="s">
        <v>14656</v>
      </c>
      <c r="K1179" s="8" t="s">
        <v>50</v>
      </c>
      <c r="L1179" s="8" t="s">
        <v>120</v>
      </c>
      <c r="M1179" s="8" t="s">
        <v>222</v>
      </c>
      <c r="N1179" s="8" t="s">
        <v>222</v>
      </c>
      <c r="O1179" s="8" t="s">
        <v>222</v>
      </c>
      <c r="P1179" s="8" t="s">
        <v>222</v>
      </c>
      <c r="Q1179" s="8" t="s">
        <v>222</v>
      </c>
      <c r="R1179" s="8" t="s">
        <v>222</v>
      </c>
      <c r="S1179" s="3">
        <v>860</v>
      </c>
      <c r="T1179" s="3">
        <v>2</v>
      </c>
      <c r="V1179" s="18"/>
      <c r="W1179">
        <f>VLOOKUP(C1179,'Copy of Pivot Position'!A:C,3,FALSE)</f>
        <v>7</v>
      </c>
      <c r="X1179">
        <f>IF(D1179="","",COUNTIF($D$1:D1178,D1179))</f>
        <v>0</v>
      </c>
      <c r="Y1179">
        <f>IF(F1179="","",COUNTIF($F$1:F1179,F1179))</f>
        <v>1</v>
      </c>
    </row>
    <row r="1180" spans="1:25" ht="13" hidden="1" x14ac:dyDescent="0.15">
      <c r="A1180" s="8" t="s">
        <v>1203</v>
      </c>
      <c r="B1180" s="8" t="s">
        <v>14679</v>
      </c>
      <c r="C1180" s="8" t="s">
        <v>11564</v>
      </c>
      <c r="D1180" s="8" t="s">
        <v>14680</v>
      </c>
      <c r="E1180" s="8" t="s">
        <v>14681</v>
      </c>
      <c r="F1180" s="12" t="s">
        <v>12125</v>
      </c>
      <c r="G1180" s="8" t="s">
        <v>188</v>
      </c>
      <c r="H1180" s="3">
        <v>1030</v>
      </c>
      <c r="I1180" s="12" t="s">
        <v>14690</v>
      </c>
      <c r="J1180" s="13" t="s">
        <v>14692</v>
      </c>
      <c r="K1180" s="8" t="s">
        <v>50</v>
      </c>
      <c r="L1180" s="8" t="s">
        <v>51</v>
      </c>
      <c r="M1180" s="8" t="s">
        <v>52</v>
      </c>
      <c r="N1180" s="8" t="s">
        <v>1543</v>
      </c>
      <c r="O1180" s="8" t="s">
        <v>369</v>
      </c>
      <c r="P1180" s="8" t="s">
        <v>14695</v>
      </c>
      <c r="Q1180" s="13" t="s">
        <v>2681</v>
      </c>
      <c r="R1180" s="8" t="s">
        <v>14701</v>
      </c>
      <c r="S1180" s="3">
        <v>862</v>
      </c>
      <c r="T1180" s="3">
        <v>2</v>
      </c>
      <c r="V1180" s="18"/>
      <c r="W1180">
        <f>VLOOKUP(C1180,'Copy of Pivot Position'!A:C,3,FALSE)</f>
        <v>7</v>
      </c>
      <c r="X1180">
        <f>IF(D1180="","",COUNTIF($D$1:D1179,D1180))</f>
        <v>0</v>
      </c>
      <c r="Y1180">
        <f>IF(F1180="","",COUNTIF($F$1:F1180,F1180))</f>
        <v>1</v>
      </c>
    </row>
    <row r="1181" spans="1:25" ht="13" hidden="1" x14ac:dyDescent="0.15">
      <c r="A1181" s="8" t="s">
        <v>14710</v>
      </c>
      <c r="B1181" s="8" t="s">
        <v>14712</v>
      </c>
      <c r="C1181" s="8" t="s">
        <v>10731</v>
      </c>
      <c r="D1181" s="8" t="s">
        <v>14714</v>
      </c>
      <c r="E1181" s="8" t="s">
        <v>3385</v>
      </c>
      <c r="F1181" s="12" t="s">
        <v>3386</v>
      </c>
      <c r="G1181" s="8" t="s">
        <v>49</v>
      </c>
      <c r="H1181" s="3">
        <v>425</v>
      </c>
      <c r="I1181" s="12" t="s">
        <v>14723</v>
      </c>
      <c r="J1181" s="13" t="s">
        <v>14726</v>
      </c>
      <c r="K1181" s="8" t="s">
        <v>50</v>
      </c>
      <c r="L1181" s="8" t="s">
        <v>51</v>
      </c>
      <c r="M1181" s="8" t="s">
        <v>52</v>
      </c>
      <c r="N1181" s="8" t="s">
        <v>3395</v>
      </c>
      <c r="O1181" s="8" t="s">
        <v>54</v>
      </c>
      <c r="P1181" s="8" t="s">
        <v>3396</v>
      </c>
      <c r="Q1181" s="13" t="s">
        <v>3398</v>
      </c>
      <c r="R1181" s="8" t="s">
        <v>3399</v>
      </c>
      <c r="S1181" s="3">
        <v>863</v>
      </c>
      <c r="T1181" s="3">
        <v>2</v>
      </c>
      <c r="V1181" s="18"/>
      <c r="W1181">
        <f>VLOOKUP(C1181,'Copy of Pivot Position'!A:C,3,FALSE)</f>
        <v>7</v>
      </c>
      <c r="X1181">
        <f>IF(D1181="","",COUNTIF($D$1:D1180,D1181))</f>
        <v>0</v>
      </c>
      <c r="Y1181">
        <f>IF(F1181="","",COUNTIF($F$1:F1181,F1181))</f>
        <v>3</v>
      </c>
    </row>
    <row r="1182" spans="1:25" ht="16" hidden="1" x14ac:dyDescent="0.2">
      <c r="A1182" s="8" t="s">
        <v>14738</v>
      </c>
      <c r="B1182" s="8" t="s">
        <v>14739</v>
      </c>
      <c r="C1182" s="8" t="s">
        <v>12200</v>
      </c>
      <c r="D1182" s="8" t="s">
        <v>14741</v>
      </c>
      <c r="E1182" s="8" t="s">
        <v>11250</v>
      </c>
      <c r="F1182" s="12" t="s">
        <v>10890</v>
      </c>
      <c r="G1182" s="8" t="s">
        <v>49</v>
      </c>
      <c r="H1182" s="3">
        <v>445</v>
      </c>
      <c r="I1182" s="12" t="s">
        <v>14746</v>
      </c>
      <c r="J1182" s="13" t="s">
        <v>14748</v>
      </c>
      <c r="K1182" s="8" t="s">
        <v>50</v>
      </c>
      <c r="L1182" s="8" t="s">
        <v>120</v>
      </c>
      <c r="M1182" s="8" t="s">
        <v>52</v>
      </c>
      <c r="N1182" s="8" t="s">
        <v>518</v>
      </c>
      <c r="O1182" s="8" t="s">
        <v>54</v>
      </c>
      <c r="P1182" s="8" t="s">
        <v>11253</v>
      </c>
      <c r="Q1182" s="8" t="s">
        <v>222</v>
      </c>
      <c r="R1182" s="8" t="s">
        <v>222</v>
      </c>
      <c r="S1182" s="3">
        <v>865</v>
      </c>
      <c r="T1182" s="3">
        <v>2</v>
      </c>
      <c r="U1182" s="14" t="str">
        <f ca="1">IFERROR(__xludf.DUMMYFUNCTION("lower( trim ( (REGEXEXTRACT(D1182,""^(?:https?:\/\/)?(?:[^@\n]+@)?(?:www\.)?([^:\/\n]+)""))))"),"jasper.com")</f>
        <v>jasper.com</v>
      </c>
      <c r="V1182" s="15" t="str">
        <f ca="1">IF(LEN(TRIM(D1182))= 0,"",CONCATENATE("domains = domains.concat(", CHAR(34), U1182, CHAR(34), ");"))</f>
        <v>domains = domains.concat("jasper.com");</v>
      </c>
      <c r="W1182">
        <f>VLOOKUP(C1182,'Copy of Pivot Position'!A:C,3,FALSE)</f>
        <v>7</v>
      </c>
      <c r="X1182">
        <f>IF(D1182="","",COUNTIF($D$1:D1181,D1182))</f>
        <v>0</v>
      </c>
      <c r="Y1182">
        <f>IF(F1182="","",COUNTIF($F$1:F1182,F1182))</f>
        <v>2</v>
      </c>
    </row>
    <row r="1183" spans="1:25" ht="16" hidden="1" x14ac:dyDescent="0.2">
      <c r="A1183" s="8" t="s">
        <v>5787</v>
      </c>
      <c r="B1183" s="8" t="s">
        <v>6663</v>
      </c>
      <c r="C1183" s="8" t="s">
        <v>12182</v>
      </c>
      <c r="D1183" s="8" t="s">
        <v>14890</v>
      </c>
      <c r="E1183" s="8" t="s">
        <v>3417</v>
      </c>
      <c r="F1183" s="12" t="s">
        <v>3418</v>
      </c>
      <c r="G1183" s="8" t="s">
        <v>3419</v>
      </c>
      <c r="H1183" s="3">
        <v>285</v>
      </c>
      <c r="I1183" s="12" t="s">
        <v>14898</v>
      </c>
      <c r="J1183" s="13" t="s">
        <v>14899</v>
      </c>
      <c r="K1183" s="8" t="s">
        <v>50</v>
      </c>
      <c r="L1183" s="8" t="s">
        <v>51</v>
      </c>
      <c r="M1183" s="8" t="s">
        <v>52</v>
      </c>
      <c r="N1183" s="8" t="s">
        <v>73</v>
      </c>
      <c r="O1183" s="8" t="s">
        <v>54</v>
      </c>
      <c r="P1183" s="8" t="s">
        <v>3422</v>
      </c>
      <c r="Q1183" s="13" t="s">
        <v>3423</v>
      </c>
      <c r="R1183" s="8" t="s">
        <v>3424</v>
      </c>
      <c r="S1183" s="3">
        <v>869</v>
      </c>
      <c r="T1183" s="3">
        <v>2</v>
      </c>
      <c r="U1183" s="14" t="str">
        <f ca="1">IFERROR(__xludf.DUMMYFUNCTION("lower( trim ( (REGEXEXTRACT(D1182,""^(?:https?:\/\/)?(?:[^@\n]+@)?(?:www\.)?([^:\/\n]+)""))))"),"jasper.com")</f>
        <v>jasper.com</v>
      </c>
      <c r="V1183" s="15" t="str">
        <f ca="1">IF(LEN(TRIM(D1183))= 0,"",CONCATENATE("domains = domains.concat(", CHAR(34), U1183, CHAR(34), ");"))</f>
        <v>domains = domains.concat("jasper.com");</v>
      </c>
      <c r="W1183">
        <f>VLOOKUP(C1183,'Copy of Pivot Position'!A:C,3,FALSE)</f>
        <v>7</v>
      </c>
      <c r="X1183">
        <f>IF(D1183="","",COUNTIF($D$1:D1182,D1183))</f>
        <v>0</v>
      </c>
      <c r="Y1183">
        <f>IF(F1183="","",COUNTIF($F$1:F1183,F1183))</f>
        <v>2</v>
      </c>
    </row>
    <row r="1184" spans="1:25" ht="16" hidden="1" x14ac:dyDescent="0.2">
      <c r="A1184" s="8" t="s">
        <v>2520</v>
      </c>
      <c r="B1184" s="8" t="s">
        <v>14966</v>
      </c>
      <c r="C1184" s="8" t="s">
        <v>10713</v>
      </c>
      <c r="D1184" s="8" t="s">
        <v>14968</v>
      </c>
      <c r="E1184" s="8" t="s">
        <v>13485</v>
      </c>
      <c r="F1184" s="12" t="s">
        <v>12129</v>
      </c>
      <c r="G1184" s="8" t="s">
        <v>49</v>
      </c>
      <c r="H1184" s="3">
        <v>337</v>
      </c>
      <c r="I1184" s="12" t="s">
        <v>14975</v>
      </c>
      <c r="J1184" s="13" t="s">
        <v>14978</v>
      </c>
      <c r="K1184" s="8" t="s">
        <v>50</v>
      </c>
      <c r="L1184" s="8" t="s">
        <v>120</v>
      </c>
      <c r="M1184" s="8" t="s">
        <v>52</v>
      </c>
      <c r="N1184" s="8" t="s">
        <v>73</v>
      </c>
      <c r="O1184" s="8" t="s">
        <v>369</v>
      </c>
      <c r="P1184" s="8" t="s">
        <v>14981</v>
      </c>
      <c r="Q1184" s="13" t="s">
        <v>14982</v>
      </c>
      <c r="R1184" s="8" t="s">
        <v>222</v>
      </c>
      <c r="S1184" s="3">
        <v>872</v>
      </c>
      <c r="T1184" s="3">
        <v>2</v>
      </c>
      <c r="U1184" s="14" t="str">
        <f ca="1">IFERROR(__xludf.DUMMYFUNCTION("lower( trim ( (REGEXEXTRACT(D1182,""^(?:https?:\/\/)?(?:[^@\n]+@)?(?:www\.)?([^:\/\n]+)""))))"),"jasper.com")</f>
        <v>jasper.com</v>
      </c>
      <c r="V1184" s="15" t="str">
        <f ca="1">IF(LEN(TRIM(D1184))= 0,"",CONCATENATE("domains = domains.concat(", CHAR(34), U1184, CHAR(34), ");"))</f>
        <v>domains = domains.concat("jasper.com");</v>
      </c>
      <c r="W1184">
        <f>VLOOKUP(C1184,'Copy of Pivot Position'!A:C,3,FALSE)</f>
        <v>7</v>
      </c>
      <c r="X1184">
        <f>IF(D1184="","",COUNTIF($D$1:D1183,D1184))</f>
        <v>0</v>
      </c>
      <c r="Y1184">
        <f>IF(F1184="","",COUNTIF($F$1:F1184,F1184))</f>
        <v>1</v>
      </c>
    </row>
    <row r="1185" spans="1:25" ht="16" hidden="1" x14ac:dyDescent="0.2">
      <c r="A1185" s="8" t="s">
        <v>202</v>
      </c>
      <c r="B1185" s="8" t="s">
        <v>14996</v>
      </c>
      <c r="C1185" s="8" t="s">
        <v>13502</v>
      </c>
      <c r="D1185" s="8" t="s">
        <v>14999</v>
      </c>
      <c r="E1185" s="8" t="s">
        <v>8116</v>
      </c>
      <c r="F1185" s="12" t="s">
        <v>8117</v>
      </c>
      <c r="G1185" s="8" t="s">
        <v>70</v>
      </c>
      <c r="H1185" s="3">
        <v>820</v>
      </c>
      <c r="I1185" s="12" t="s">
        <v>15009</v>
      </c>
      <c r="J1185" s="13" t="s">
        <v>15010</v>
      </c>
      <c r="K1185" s="8" t="s">
        <v>50</v>
      </c>
      <c r="L1185" s="8" t="s">
        <v>51</v>
      </c>
      <c r="M1185" s="8" t="s">
        <v>2412</v>
      </c>
      <c r="N1185" s="8" t="s">
        <v>2413</v>
      </c>
      <c r="O1185" s="8" t="s">
        <v>222</v>
      </c>
      <c r="P1185" s="8" t="s">
        <v>222</v>
      </c>
      <c r="Q1185" s="8" t="s">
        <v>222</v>
      </c>
      <c r="R1185" s="8" t="s">
        <v>222</v>
      </c>
      <c r="S1185" s="3">
        <v>873</v>
      </c>
      <c r="T1185" s="3">
        <v>2</v>
      </c>
      <c r="U1185" s="14" t="str">
        <f ca="1">IFERROR(__xludf.DUMMYFUNCTION("lower( trim ( (REGEXEXTRACT(D1182,""^(?:https?:\/\/)?(?:[^@\n]+@)?(?:www\.)?([^:\/\n]+)""))))"),"jasper.com")</f>
        <v>jasper.com</v>
      </c>
      <c r="V1185" s="15" t="str">
        <f ca="1">IF(LEN(TRIM(D1185))= 0,"",CONCATENATE("domains = domains.concat(", CHAR(34), U1185, CHAR(34), ");"))</f>
        <v>domains = domains.concat("jasper.com");</v>
      </c>
      <c r="W1185">
        <f>VLOOKUP(C1185,'Copy of Pivot Position'!A:C,3,FALSE)</f>
        <v>7</v>
      </c>
      <c r="X1185">
        <f>IF(D1185="","",COUNTIF($D$1:D1184,D1185))</f>
        <v>0</v>
      </c>
      <c r="Y1185">
        <f>IF(F1185="","",COUNTIF($F$1:F1185,F1185))</f>
        <v>2</v>
      </c>
    </row>
    <row r="1186" spans="1:25" ht="16" hidden="1" x14ac:dyDescent="0.2">
      <c r="A1186" s="8" t="s">
        <v>15034</v>
      </c>
      <c r="B1186" s="8" t="s">
        <v>5864</v>
      </c>
      <c r="C1186" s="8" t="s">
        <v>12195</v>
      </c>
      <c r="D1186" s="8" t="s">
        <v>15036</v>
      </c>
      <c r="E1186" s="8" t="s">
        <v>13474</v>
      </c>
      <c r="F1186" s="12" t="s">
        <v>12130</v>
      </c>
      <c r="G1186" s="8" t="s">
        <v>15042</v>
      </c>
      <c r="H1186" s="3">
        <v>280</v>
      </c>
      <c r="I1186" s="12" t="s">
        <v>15043</v>
      </c>
      <c r="J1186" s="13" t="s">
        <v>15045</v>
      </c>
      <c r="K1186" s="8" t="s">
        <v>50</v>
      </c>
      <c r="L1186" s="8" t="s">
        <v>120</v>
      </c>
      <c r="M1186" s="8" t="s">
        <v>52</v>
      </c>
      <c r="N1186" s="8" t="s">
        <v>73</v>
      </c>
      <c r="O1186" s="8" t="s">
        <v>15048</v>
      </c>
      <c r="P1186" s="8" t="s">
        <v>15049</v>
      </c>
      <c r="Q1186" s="13" t="s">
        <v>555</v>
      </c>
      <c r="R1186" s="8" t="s">
        <v>222</v>
      </c>
      <c r="S1186" s="3">
        <v>874</v>
      </c>
      <c r="T1186" s="3">
        <v>2</v>
      </c>
      <c r="U1186" s="14" t="str">
        <f ca="1">IFERROR(__xludf.DUMMYFUNCTION("lower( trim ( (REGEXEXTRACT(D1182,""^(?:https?:\/\/)?(?:[^@\n]+@)?(?:www\.)?([^:\/\n]+)""))))"),"jasper.com")</f>
        <v>jasper.com</v>
      </c>
      <c r="V1186" s="15" t="str">
        <f ca="1">IF(LEN(TRIM(D1186))= 0,"",CONCATENATE("domains = domains.concat(", CHAR(34), U1186, CHAR(34), ");"))</f>
        <v>domains = domains.concat("jasper.com");</v>
      </c>
      <c r="W1186">
        <f>VLOOKUP(C1186,'Copy of Pivot Position'!A:C,3,FALSE)</f>
        <v>7</v>
      </c>
      <c r="X1186">
        <f>IF(D1186="","",COUNTIF($D$1:D1185,D1186))</f>
        <v>0</v>
      </c>
      <c r="Y1186">
        <f>IF(F1186="","",COUNTIF($F$1:F1186,F1186))</f>
        <v>1</v>
      </c>
    </row>
    <row r="1187" spans="1:25" ht="13" hidden="1" x14ac:dyDescent="0.15">
      <c r="A1187" s="8" t="s">
        <v>15064</v>
      </c>
      <c r="B1187" s="8" t="s">
        <v>15065</v>
      </c>
      <c r="C1187" s="8" t="s">
        <v>12197</v>
      </c>
      <c r="D1187" s="8" t="s">
        <v>15066</v>
      </c>
      <c r="E1187" s="8" t="s">
        <v>13482</v>
      </c>
      <c r="F1187" s="12" t="s">
        <v>12131</v>
      </c>
      <c r="G1187" s="8" t="s">
        <v>49</v>
      </c>
      <c r="H1187" s="3">
        <v>87</v>
      </c>
      <c r="I1187" s="12" t="s">
        <v>15073</v>
      </c>
      <c r="J1187" s="13" t="s">
        <v>15074</v>
      </c>
      <c r="K1187" s="8" t="s">
        <v>50</v>
      </c>
      <c r="L1187" s="8" t="s">
        <v>51</v>
      </c>
      <c r="M1187" s="8" t="s">
        <v>52</v>
      </c>
      <c r="N1187" s="8" t="s">
        <v>73</v>
      </c>
      <c r="O1187" s="8" t="s">
        <v>369</v>
      </c>
      <c r="P1187" s="8" t="s">
        <v>15077</v>
      </c>
      <c r="Q1187" s="13" t="s">
        <v>268</v>
      </c>
      <c r="R1187" s="8" t="s">
        <v>222</v>
      </c>
      <c r="S1187" s="3">
        <v>875</v>
      </c>
      <c r="T1187" s="3">
        <v>2</v>
      </c>
      <c r="V1187" s="18"/>
      <c r="W1187">
        <f>VLOOKUP(C1187,'Copy of Pivot Position'!A:C,3,FALSE)</f>
        <v>7</v>
      </c>
      <c r="X1187">
        <f>IF(D1187="","",COUNTIF($D$1:D1186,D1187))</f>
        <v>0</v>
      </c>
      <c r="Y1187">
        <f>IF(F1187="","",COUNTIF($F$1:F1187,F1187))</f>
        <v>1</v>
      </c>
    </row>
    <row r="1188" spans="1:25" ht="13" hidden="1" x14ac:dyDescent="0.15">
      <c r="A1188" s="8" t="s">
        <v>6075</v>
      </c>
      <c r="B1188" s="8" t="s">
        <v>15148</v>
      </c>
      <c r="C1188" s="8" t="s">
        <v>15150</v>
      </c>
      <c r="D1188" s="8" t="s">
        <v>15151</v>
      </c>
      <c r="E1188" s="8" t="s">
        <v>1096</v>
      </c>
      <c r="F1188" s="12" t="s">
        <v>1045</v>
      </c>
      <c r="G1188" s="8" t="s">
        <v>49</v>
      </c>
      <c r="H1188" s="3">
        <v>235</v>
      </c>
      <c r="I1188" s="12" t="s">
        <v>15158</v>
      </c>
      <c r="J1188" s="13" t="s">
        <v>15161</v>
      </c>
      <c r="K1188" s="8" t="s">
        <v>50</v>
      </c>
      <c r="L1188" s="8" t="s">
        <v>120</v>
      </c>
      <c r="M1188" s="8" t="s">
        <v>411</v>
      </c>
      <c r="N1188" s="8" t="s">
        <v>412</v>
      </c>
      <c r="O1188" s="8" t="s">
        <v>222</v>
      </c>
      <c r="P1188" s="8" t="s">
        <v>1100</v>
      </c>
      <c r="Q1188" s="8" t="s">
        <v>1101</v>
      </c>
      <c r="R1188" s="8" t="s">
        <v>1102</v>
      </c>
      <c r="S1188" s="3">
        <v>879</v>
      </c>
      <c r="T1188" s="3">
        <v>2</v>
      </c>
      <c r="V1188" s="18"/>
      <c r="W1188">
        <f>VLOOKUP(C1188,'Copy of Pivot Position'!A:C,3,FALSE)</f>
        <v>7</v>
      </c>
      <c r="X1188">
        <f>IF(D1188="","",COUNTIF($D$1:D1187,D1188))</f>
        <v>0</v>
      </c>
      <c r="Y1188">
        <f>IF(F1188="","",COUNTIF($F$1:F1188,F1188))</f>
        <v>2</v>
      </c>
    </row>
    <row r="1189" spans="1:25" ht="13" hidden="1" x14ac:dyDescent="0.15">
      <c r="A1189" s="8" t="s">
        <v>6854</v>
      </c>
      <c r="B1189" s="8" t="s">
        <v>15172</v>
      </c>
      <c r="C1189" s="8" t="s">
        <v>11564</v>
      </c>
      <c r="D1189" s="8" t="s">
        <v>15173</v>
      </c>
      <c r="E1189" s="8" t="s">
        <v>13515</v>
      </c>
      <c r="F1189" s="12" t="s">
        <v>12149</v>
      </c>
      <c r="G1189" s="8" t="s">
        <v>49</v>
      </c>
      <c r="H1189" s="3">
        <v>1027</v>
      </c>
      <c r="I1189" s="12" t="s">
        <v>15177</v>
      </c>
      <c r="J1189" s="13" t="s">
        <v>15180</v>
      </c>
      <c r="K1189" s="8" t="s">
        <v>50</v>
      </c>
      <c r="L1189" s="8" t="s">
        <v>120</v>
      </c>
      <c r="M1189" s="8" t="s">
        <v>52</v>
      </c>
      <c r="N1189" s="8" t="s">
        <v>73</v>
      </c>
      <c r="O1189" s="8" t="s">
        <v>369</v>
      </c>
      <c r="P1189" s="8" t="s">
        <v>15182</v>
      </c>
      <c r="Q1189" s="13" t="s">
        <v>555</v>
      </c>
      <c r="R1189" s="8" t="s">
        <v>15183</v>
      </c>
      <c r="S1189" s="3">
        <v>880</v>
      </c>
      <c r="T1189" s="3">
        <v>2</v>
      </c>
      <c r="V1189" s="18"/>
      <c r="W1189">
        <f>VLOOKUP(C1189,'Copy of Pivot Position'!A:C,3,FALSE)</f>
        <v>7</v>
      </c>
      <c r="X1189">
        <f>IF(D1189="","",COUNTIF($D$1:D1188,D1189))</f>
        <v>0</v>
      </c>
      <c r="Y1189">
        <f>IF(F1189="","",COUNTIF($F$1:F1189,F1189))</f>
        <v>1</v>
      </c>
    </row>
    <row r="1190" spans="1:25" ht="16" hidden="1" x14ac:dyDescent="0.2">
      <c r="A1190" s="8" t="s">
        <v>4214</v>
      </c>
      <c r="B1190" s="8" t="s">
        <v>1788</v>
      </c>
      <c r="C1190" s="8" t="s">
        <v>10754</v>
      </c>
      <c r="D1190" s="8" t="s">
        <v>15191</v>
      </c>
      <c r="E1190" s="8" t="s">
        <v>13479</v>
      </c>
      <c r="F1190" s="12" t="s">
        <v>12119</v>
      </c>
      <c r="G1190" s="8" t="s">
        <v>46</v>
      </c>
      <c r="H1190" s="3">
        <v>371</v>
      </c>
      <c r="I1190" s="12" t="s">
        <v>15198</v>
      </c>
      <c r="J1190" s="13" t="s">
        <v>15200</v>
      </c>
      <c r="K1190" s="8" t="s">
        <v>50</v>
      </c>
      <c r="L1190" s="8" t="s">
        <v>51</v>
      </c>
      <c r="M1190" s="8" t="s">
        <v>52</v>
      </c>
      <c r="N1190" s="8" t="s">
        <v>73</v>
      </c>
      <c r="O1190" s="8" t="s">
        <v>222</v>
      </c>
      <c r="P1190" s="8" t="s">
        <v>4818</v>
      </c>
      <c r="Q1190" s="13" t="s">
        <v>555</v>
      </c>
      <c r="R1190" s="8" t="s">
        <v>14499</v>
      </c>
      <c r="S1190" s="3">
        <v>881</v>
      </c>
      <c r="T1190" s="3">
        <v>2</v>
      </c>
      <c r="U1190" s="14" t="str">
        <f t="shared" ref="U1190:U1196" ca="1" si="113">IFERROR(__xludf.DUMMYFUNCTION("lower( trim ( (REGEXEXTRACT(D1190,""^(?:https?:\/\/)?(?:[^@\n]+@)?(?:www\.)?([^:\/\n]+)""))))"),"asana.com")</f>
        <v>asana.com</v>
      </c>
      <c r="V1190" s="15" t="str">
        <f t="shared" ref="V1190:V1196" ca="1" si="114">IF(LEN(TRIM(D1190))= 0,"",CONCATENATE("domains = domains.concat(", CHAR(34), U1190, CHAR(34), ");"))</f>
        <v>domains = domains.concat("asana.com");</v>
      </c>
      <c r="W1190">
        <f>VLOOKUP(C1190,'Copy of Pivot Position'!A:C,3,FALSE)</f>
        <v>7</v>
      </c>
      <c r="X1190">
        <f>IF(D1190="","",COUNTIF($D$1:D1189,D1190))</f>
        <v>0</v>
      </c>
      <c r="Y1190">
        <f>IF(F1190="","",COUNTIF($F$1:F1190,F1190))</f>
        <v>2</v>
      </c>
    </row>
    <row r="1191" spans="1:25" ht="16" hidden="1" x14ac:dyDescent="0.2">
      <c r="A1191" s="8" t="s">
        <v>10937</v>
      </c>
      <c r="B1191" s="8" t="s">
        <v>41</v>
      </c>
      <c r="C1191" s="8" t="s">
        <v>12205</v>
      </c>
      <c r="D1191" s="8" t="s">
        <v>15299</v>
      </c>
      <c r="E1191" s="8" t="s">
        <v>13525</v>
      </c>
      <c r="F1191" s="12" t="s">
        <v>12175</v>
      </c>
      <c r="G1191" s="8" t="s">
        <v>434</v>
      </c>
      <c r="H1191" s="3">
        <v>381</v>
      </c>
      <c r="I1191" s="12" t="s">
        <v>15302</v>
      </c>
      <c r="J1191" s="13" t="s">
        <v>15303</v>
      </c>
      <c r="K1191" s="8" t="s">
        <v>50</v>
      </c>
      <c r="L1191" s="8" t="s">
        <v>51</v>
      </c>
      <c r="M1191" s="8" t="s">
        <v>52</v>
      </c>
      <c r="N1191" s="8" t="s">
        <v>73</v>
      </c>
      <c r="O1191" s="8" t="s">
        <v>369</v>
      </c>
      <c r="P1191" s="8" t="s">
        <v>15305</v>
      </c>
      <c r="Q1191" s="13" t="s">
        <v>582</v>
      </c>
      <c r="R1191" s="8" t="s">
        <v>15307</v>
      </c>
      <c r="S1191" s="3">
        <v>883</v>
      </c>
      <c r="T1191" s="3">
        <v>2</v>
      </c>
      <c r="U1191" s="14" t="str">
        <f t="shared" ca="1" si="113"/>
        <v>asana.com</v>
      </c>
      <c r="V1191" s="15" t="str">
        <f t="shared" ca="1" si="114"/>
        <v>domains = domains.concat("asana.com");</v>
      </c>
      <c r="W1191">
        <f>VLOOKUP(C1191,'Copy of Pivot Position'!A:C,3,FALSE)</f>
        <v>7</v>
      </c>
      <c r="X1191">
        <f>IF(D1191="","",COUNTIF($D$1:D1190,D1191))</f>
        <v>0</v>
      </c>
      <c r="Y1191">
        <f>IF(F1191="","",COUNTIF($F$1:F1191,F1191))</f>
        <v>1</v>
      </c>
    </row>
    <row r="1192" spans="1:25" ht="16" hidden="1" x14ac:dyDescent="0.2">
      <c r="A1192" s="8" t="s">
        <v>15339</v>
      </c>
      <c r="B1192" s="8" t="s">
        <v>15340</v>
      </c>
      <c r="C1192" s="8" t="s">
        <v>12192</v>
      </c>
      <c r="D1192" s="8" t="s">
        <v>15341</v>
      </c>
      <c r="E1192" s="8" t="s">
        <v>15342</v>
      </c>
      <c r="F1192" s="12" t="s">
        <v>12198</v>
      </c>
      <c r="G1192" s="8" t="s">
        <v>49</v>
      </c>
      <c r="H1192" s="3">
        <v>176</v>
      </c>
      <c r="I1192" s="12" t="s">
        <v>15346</v>
      </c>
      <c r="J1192" s="13" t="s">
        <v>15349</v>
      </c>
      <c r="K1192" s="8" t="s">
        <v>50</v>
      </c>
      <c r="L1192" s="8" t="s">
        <v>51</v>
      </c>
      <c r="M1192" s="8" t="s">
        <v>52</v>
      </c>
      <c r="N1192" s="8" t="s">
        <v>15350</v>
      </c>
      <c r="O1192" s="8" t="s">
        <v>3481</v>
      </c>
      <c r="P1192" s="8" t="s">
        <v>15351</v>
      </c>
      <c r="Q1192" s="13" t="s">
        <v>15353</v>
      </c>
      <c r="R1192" s="8" t="s">
        <v>15354</v>
      </c>
      <c r="S1192" s="3">
        <v>885</v>
      </c>
      <c r="T1192" s="3">
        <v>2</v>
      </c>
      <c r="U1192" s="14" t="str">
        <f t="shared" ca="1" si="113"/>
        <v>asana.com</v>
      </c>
      <c r="V1192" s="15" t="str">
        <f t="shared" ca="1" si="114"/>
        <v>domains = domains.concat("asana.com");</v>
      </c>
      <c r="W1192">
        <f>VLOOKUP(C1192,'Copy of Pivot Position'!A:C,3,FALSE)</f>
        <v>7</v>
      </c>
      <c r="X1192">
        <f>IF(D1192="","",COUNTIF($D$1:D1191,D1192))</f>
        <v>0</v>
      </c>
      <c r="Y1192">
        <f>IF(F1192="","",COUNTIF($F$1:F1192,F1192))</f>
        <v>1</v>
      </c>
    </row>
    <row r="1193" spans="1:25" ht="16" hidden="1" x14ac:dyDescent="0.2">
      <c r="A1193" s="8" t="s">
        <v>737</v>
      </c>
      <c r="B1193" s="8" t="s">
        <v>476</v>
      </c>
      <c r="C1193" s="8" t="s">
        <v>12201</v>
      </c>
      <c r="D1193" s="8" t="s">
        <v>15366</v>
      </c>
      <c r="E1193" s="12" t="s">
        <v>12203</v>
      </c>
      <c r="F1193" s="12" t="s">
        <v>12203</v>
      </c>
      <c r="G1193" s="8" t="s">
        <v>49</v>
      </c>
      <c r="H1193" s="3">
        <v>442</v>
      </c>
      <c r="I1193" s="12" t="s">
        <v>15373</v>
      </c>
      <c r="J1193" s="13" t="s">
        <v>15376</v>
      </c>
      <c r="K1193" s="8" t="s">
        <v>50</v>
      </c>
      <c r="L1193" s="8" t="s">
        <v>51</v>
      </c>
      <c r="M1193" s="8" t="s">
        <v>52</v>
      </c>
      <c r="N1193" s="8" t="s">
        <v>15378</v>
      </c>
      <c r="O1193" s="8" t="s">
        <v>1593</v>
      </c>
      <c r="P1193" s="8" t="s">
        <v>15379</v>
      </c>
      <c r="Q1193" s="13" t="s">
        <v>15380</v>
      </c>
      <c r="R1193" s="8" t="s">
        <v>15381</v>
      </c>
      <c r="S1193" s="3">
        <v>886</v>
      </c>
      <c r="T1193" s="3">
        <v>2</v>
      </c>
      <c r="U1193" s="14" t="str">
        <f t="shared" ca="1" si="113"/>
        <v>asana.com</v>
      </c>
      <c r="V1193" s="15" t="str">
        <f t="shared" ca="1" si="114"/>
        <v>domains = domains.concat("asana.com");</v>
      </c>
      <c r="W1193">
        <f>VLOOKUP(C1193,'Copy of Pivot Position'!A:C,3,FALSE)</f>
        <v>7</v>
      </c>
      <c r="X1193">
        <f>IF(D1193="","",COUNTIF($D$1:D1192,D1193))</f>
        <v>0</v>
      </c>
      <c r="Y1193">
        <f>IF(F1193="","",COUNTIF($F$1:F1193,F1193))</f>
        <v>1</v>
      </c>
    </row>
    <row r="1194" spans="1:25" ht="16" hidden="1" x14ac:dyDescent="0.2">
      <c r="A1194" s="8" t="s">
        <v>2946</v>
      </c>
      <c r="B1194" s="8" t="s">
        <v>5410</v>
      </c>
      <c r="C1194" s="8" t="s">
        <v>11651</v>
      </c>
      <c r="D1194" s="8" t="s">
        <v>15397</v>
      </c>
      <c r="E1194" s="8" t="s">
        <v>15398</v>
      </c>
      <c r="F1194" s="12" t="s">
        <v>12207</v>
      </c>
      <c r="G1194" s="8" t="s">
        <v>49</v>
      </c>
      <c r="H1194" s="3">
        <v>257</v>
      </c>
      <c r="I1194" s="12" t="s">
        <v>15403</v>
      </c>
      <c r="J1194" s="13" t="s">
        <v>15404</v>
      </c>
      <c r="K1194" s="8" t="s">
        <v>50</v>
      </c>
      <c r="L1194" s="8" t="s">
        <v>51</v>
      </c>
      <c r="M1194" s="8" t="s">
        <v>52</v>
      </c>
      <c r="N1194" s="8" t="s">
        <v>2247</v>
      </c>
      <c r="O1194" s="8" t="s">
        <v>54</v>
      </c>
      <c r="P1194" s="8" t="s">
        <v>15406</v>
      </c>
      <c r="Q1194" s="13" t="s">
        <v>15407</v>
      </c>
      <c r="R1194" s="8" t="s">
        <v>15409</v>
      </c>
      <c r="S1194" s="3">
        <v>887</v>
      </c>
      <c r="T1194" s="3">
        <v>2</v>
      </c>
      <c r="U1194" s="14" t="str">
        <f t="shared" ca="1" si="113"/>
        <v>asana.com</v>
      </c>
      <c r="V1194" s="15" t="str">
        <f t="shared" ca="1" si="114"/>
        <v>domains = domains.concat("asana.com");</v>
      </c>
      <c r="W1194">
        <f>VLOOKUP(C1194,'Copy of Pivot Position'!A:C,3,FALSE)</f>
        <v>7</v>
      </c>
      <c r="X1194">
        <f>IF(D1194="","",COUNTIF($D$1:D1193,D1194))</f>
        <v>0</v>
      </c>
      <c r="Y1194">
        <f>IF(F1194="","",COUNTIF($F$1:F1194,F1194))</f>
        <v>1</v>
      </c>
    </row>
    <row r="1195" spans="1:25" ht="16" hidden="1" x14ac:dyDescent="0.2">
      <c r="A1195" s="8" t="s">
        <v>2615</v>
      </c>
      <c r="B1195" s="8" t="s">
        <v>15417</v>
      </c>
      <c r="C1195" s="8" t="s">
        <v>12210</v>
      </c>
      <c r="D1195" s="8" t="s">
        <v>15420</v>
      </c>
      <c r="E1195" s="8" t="s">
        <v>15421</v>
      </c>
      <c r="F1195" s="12" t="s">
        <v>12218</v>
      </c>
      <c r="G1195" s="8" t="s">
        <v>326</v>
      </c>
      <c r="H1195" s="3">
        <v>1173</v>
      </c>
      <c r="I1195" s="12" t="s">
        <v>15426</v>
      </c>
      <c r="J1195" s="13" t="s">
        <v>15428</v>
      </c>
      <c r="K1195" s="8" t="s">
        <v>50</v>
      </c>
      <c r="L1195" s="8" t="s">
        <v>120</v>
      </c>
      <c r="M1195" s="8" t="s">
        <v>52</v>
      </c>
      <c r="N1195" s="8" t="s">
        <v>3005</v>
      </c>
      <c r="O1195" s="8" t="s">
        <v>54</v>
      </c>
      <c r="P1195" s="8" t="s">
        <v>15431</v>
      </c>
      <c r="Q1195" s="13" t="s">
        <v>3007</v>
      </c>
      <c r="R1195" s="8" t="s">
        <v>222</v>
      </c>
      <c r="S1195" s="3">
        <v>888</v>
      </c>
      <c r="T1195" s="3">
        <v>2</v>
      </c>
      <c r="U1195" s="14" t="str">
        <f t="shared" ca="1" si="113"/>
        <v>asana.com</v>
      </c>
      <c r="V1195" s="15" t="str">
        <f t="shared" ca="1" si="114"/>
        <v>domains = domains.concat("asana.com");</v>
      </c>
      <c r="W1195">
        <f>VLOOKUP(C1195,'Copy of Pivot Position'!A:C,3,FALSE)</f>
        <v>7</v>
      </c>
      <c r="X1195">
        <f>IF(D1195="","",COUNTIF($D$1:D1194,D1195))</f>
        <v>0</v>
      </c>
      <c r="Y1195">
        <f>IF(F1195="","",COUNTIF($F$1:F1195,F1195))</f>
        <v>1</v>
      </c>
    </row>
    <row r="1196" spans="1:25" ht="16" hidden="1" x14ac:dyDescent="0.2">
      <c r="A1196" s="8" t="s">
        <v>682</v>
      </c>
      <c r="B1196" s="8" t="s">
        <v>15488</v>
      </c>
      <c r="C1196" s="8" t="s">
        <v>12188</v>
      </c>
      <c r="D1196" s="8" t="s">
        <v>15491</v>
      </c>
      <c r="E1196" s="8" t="s">
        <v>15492</v>
      </c>
      <c r="F1196" s="12" t="s">
        <v>12226</v>
      </c>
      <c r="G1196" s="8" t="s">
        <v>6626</v>
      </c>
      <c r="H1196" s="3">
        <v>1656</v>
      </c>
      <c r="I1196" s="12" t="s">
        <v>15500</v>
      </c>
      <c r="J1196" s="13" t="s">
        <v>15503</v>
      </c>
      <c r="K1196" s="8" t="s">
        <v>50</v>
      </c>
      <c r="L1196" s="8" t="s">
        <v>120</v>
      </c>
      <c r="M1196" s="8" t="s">
        <v>52</v>
      </c>
      <c r="N1196" s="8" t="s">
        <v>73</v>
      </c>
      <c r="O1196" s="8" t="s">
        <v>54</v>
      </c>
      <c r="P1196" s="8" t="s">
        <v>15505</v>
      </c>
      <c r="Q1196" s="13" t="s">
        <v>555</v>
      </c>
      <c r="R1196" s="8" t="s">
        <v>222</v>
      </c>
      <c r="S1196" s="3">
        <v>890</v>
      </c>
      <c r="T1196" s="3">
        <v>2</v>
      </c>
      <c r="U1196" s="14" t="str">
        <f t="shared" ca="1" si="113"/>
        <v>asana.com</v>
      </c>
      <c r="V1196" s="15" t="str">
        <f t="shared" ca="1" si="114"/>
        <v>domains = domains.concat("asana.com");</v>
      </c>
      <c r="W1196">
        <f>VLOOKUP(C1196,'Copy of Pivot Position'!A:C,3,FALSE)</f>
        <v>7</v>
      </c>
      <c r="X1196">
        <f>IF(D1196="","",COUNTIF($D$1:D1195,D1196))</f>
        <v>0</v>
      </c>
      <c r="Y1196">
        <f>IF(F1196="","",COUNTIF($F$1:F1196,F1196))</f>
        <v>1</v>
      </c>
    </row>
    <row r="1197" spans="1:25" ht="13" hidden="1" x14ac:dyDescent="0.15">
      <c r="A1197" s="8" t="s">
        <v>3573</v>
      </c>
      <c r="B1197" s="8" t="s">
        <v>15527</v>
      </c>
      <c r="C1197" s="8" t="s">
        <v>13502</v>
      </c>
      <c r="D1197" s="8" t="s">
        <v>15529</v>
      </c>
      <c r="E1197" s="8" t="s">
        <v>4738</v>
      </c>
      <c r="F1197" s="12" t="s">
        <v>4739</v>
      </c>
      <c r="G1197" s="8" t="s">
        <v>188</v>
      </c>
      <c r="H1197" s="3">
        <v>258</v>
      </c>
      <c r="I1197" s="12" t="s">
        <v>15541</v>
      </c>
      <c r="J1197" s="13" t="s">
        <v>15543</v>
      </c>
      <c r="K1197" s="8" t="s">
        <v>50</v>
      </c>
      <c r="L1197" s="8" t="s">
        <v>120</v>
      </c>
      <c r="M1197" s="8" t="s">
        <v>52</v>
      </c>
      <c r="N1197" s="8" t="s">
        <v>1678</v>
      </c>
      <c r="O1197" s="8" t="s">
        <v>311</v>
      </c>
      <c r="P1197" s="8" t="s">
        <v>4743</v>
      </c>
      <c r="Q1197" s="13" t="s">
        <v>1681</v>
      </c>
      <c r="R1197" s="8" t="s">
        <v>4744</v>
      </c>
      <c r="S1197" s="3">
        <v>891</v>
      </c>
      <c r="T1197" s="3">
        <v>2</v>
      </c>
      <c r="V1197" s="18"/>
      <c r="W1197">
        <f>VLOOKUP(C1197,'Copy of Pivot Position'!A:C,3,FALSE)</f>
        <v>7</v>
      </c>
      <c r="X1197">
        <f>IF(D1197="","",COUNTIF($D$1:D1196,D1197))</f>
        <v>0</v>
      </c>
      <c r="Y1197">
        <f>IF(F1197="","",COUNTIF($F$1:F1197,F1197))</f>
        <v>3</v>
      </c>
    </row>
    <row r="1198" spans="1:25" ht="13" hidden="1" x14ac:dyDescent="0.15">
      <c r="A1198" s="8" t="s">
        <v>1291</v>
      </c>
      <c r="B1198" s="8" t="s">
        <v>15591</v>
      </c>
      <c r="C1198" s="8" t="s">
        <v>12180</v>
      </c>
      <c r="D1198" s="8" t="s">
        <v>15593</v>
      </c>
      <c r="E1198" s="8" t="s">
        <v>13491</v>
      </c>
      <c r="F1198" s="12" t="s">
        <v>12263</v>
      </c>
      <c r="G1198" s="8" t="s">
        <v>46</v>
      </c>
      <c r="H1198" s="3">
        <v>615</v>
      </c>
      <c r="I1198" s="12" t="s">
        <v>15602</v>
      </c>
      <c r="J1198" s="13" t="s">
        <v>15604</v>
      </c>
      <c r="K1198" s="8" t="s">
        <v>50</v>
      </c>
      <c r="L1198" s="8" t="s">
        <v>120</v>
      </c>
      <c r="M1198" s="8" t="s">
        <v>52</v>
      </c>
      <c r="N1198" s="8" t="s">
        <v>84</v>
      </c>
      <c r="O1198" s="8" t="s">
        <v>84</v>
      </c>
      <c r="P1198" s="8" t="s">
        <v>15605</v>
      </c>
      <c r="Q1198" s="13" t="s">
        <v>2705</v>
      </c>
      <c r="R1198" s="8" t="s">
        <v>15606</v>
      </c>
      <c r="S1198" s="3">
        <v>893</v>
      </c>
      <c r="T1198" s="3">
        <v>2</v>
      </c>
      <c r="V1198" s="18"/>
      <c r="W1198">
        <f>VLOOKUP(C1198,'Copy of Pivot Position'!A:C,3,FALSE)</f>
        <v>7</v>
      </c>
      <c r="X1198">
        <f>IF(D1198="","",COUNTIF($D$1:D1197,D1198))</f>
        <v>0</v>
      </c>
      <c r="Y1198">
        <f>IF(F1198="","",COUNTIF($F$1:F1198,F1198))</f>
        <v>1</v>
      </c>
    </row>
    <row r="1199" spans="1:25" ht="13" hidden="1" x14ac:dyDescent="0.15">
      <c r="A1199" s="8" t="s">
        <v>929</v>
      </c>
      <c r="B1199" s="8" t="s">
        <v>15607</v>
      </c>
      <c r="C1199" s="8" t="s">
        <v>12202</v>
      </c>
      <c r="D1199" s="8" t="s">
        <v>15608</v>
      </c>
      <c r="E1199" s="8" t="s">
        <v>381</v>
      </c>
      <c r="F1199" s="12" t="s">
        <v>382</v>
      </c>
      <c r="G1199" s="8" t="s">
        <v>384</v>
      </c>
      <c r="H1199" s="3">
        <v>451</v>
      </c>
      <c r="I1199" s="12" t="s">
        <v>15610</v>
      </c>
      <c r="J1199" s="13" t="s">
        <v>15611</v>
      </c>
      <c r="K1199" s="8" t="s">
        <v>50</v>
      </c>
      <c r="L1199" s="8" t="s">
        <v>120</v>
      </c>
      <c r="M1199" s="8" t="s">
        <v>52</v>
      </c>
      <c r="N1199" s="8" t="s">
        <v>392</v>
      </c>
      <c r="O1199" s="8" t="s">
        <v>393</v>
      </c>
      <c r="P1199" s="8" t="s">
        <v>394</v>
      </c>
      <c r="Q1199" s="13" t="s">
        <v>395</v>
      </c>
      <c r="R1199" s="8" t="s">
        <v>396</v>
      </c>
      <c r="S1199" s="3">
        <v>894</v>
      </c>
      <c r="T1199" s="3">
        <v>2</v>
      </c>
      <c r="V1199" s="18"/>
      <c r="W1199">
        <f>VLOOKUP(C1199,'Copy of Pivot Position'!A:C,3,FALSE)</f>
        <v>7</v>
      </c>
      <c r="X1199">
        <f>IF(D1199="","",COUNTIF($D$1:D1198,D1199))</f>
        <v>0</v>
      </c>
      <c r="Y1199">
        <f>IF(F1199="","",COUNTIF($F$1:F1199,F1199))</f>
        <v>2</v>
      </c>
    </row>
    <row r="1200" spans="1:25" ht="16" hidden="1" x14ac:dyDescent="0.2">
      <c r="A1200" s="8" t="s">
        <v>15626</v>
      </c>
      <c r="B1200" s="8" t="s">
        <v>634</v>
      </c>
      <c r="C1200" s="8" t="s">
        <v>12211</v>
      </c>
      <c r="D1200" s="8" t="s">
        <v>15627</v>
      </c>
      <c r="E1200" s="8" t="s">
        <v>15628</v>
      </c>
      <c r="F1200" s="12" t="s">
        <v>12277</v>
      </c>
      <c r="G1200" s="8" t="s">
        <v>49</v>
      </c>
      <c r="H1200" s="3">
        <v>25</v>
      </c>
      <c r="I1200" s="12" t="s">
        <v>15629</v>
      </c>
      <c r="J1200" s="13" t="s">
        <v>15630</v>
      </c>
      <c r="K1200" s="8" t="s">
        <v>50</v>
      </c>
      <c r="L1200" s="8" t="s">
        <v>120</v>
      </c>
      <c r="M1200" s="8" t="s">
        <v>52</v>
      </c>
      <c r="N1200" s="8" t="s">
        <v>8948</v>
      </c>
      <c r="O1200" s="8" t="s">
        <v>15631</v>
      </c>
      <c r="P1200" s="8" t="s">
        <v>15632</v>
      </c>
      <c r="Q1200" s="13" t="s">
        <v>8950</v>
      </c>
      <c r="R1200" s="8" t="s">
        <v>15633</v>
      </c>
      <c r="S1200" s="3">
        <v>898</v>
      </c>
      <c r="T1200" s="3">
        <v>2</v>
      </c>
      <c r="U1200" s="14" t="str">
        <f ca="1">IFERROR(__xludf.DUMMYFUNCTION("lower( trim ( (REGEXEXTRACT(D1200,""^(?:https?:\/\/)?(?:[^@\n]+@)?(?:www\.)?([^:\/\n]+)""))))"),"nimbleaccounting.com")</f>
        <v>nimbleaccounting.com</v>
      </c>
      <c r="V1200" s="15" t="str">
        <f ca="1">IF(LEN(TRIM(D1200))= 0,"",CONCATENATE("domains = domains.concat(", CHAR(34), U1200, CHAR(34), ");"))</f>
        <v>domains = domains.concat("nimbleaccounting.com");</v>
      </c>
      <c r="W1200">
        <f>VLOOKUP(C1200,'Copy of Pivot Position'!A:C,3,FALSE)</f>
        <v>7</v>
      </c>
      <c r="X1200">
        <f>IF(D1200="","",COUNTIF($D$1:D1199,D1200))</f>
        <v>0</v>
      </c>
      <c r="Y1200">
        <f>IF(F1200="","",COUNTIF($F$1:F1200,F1200))</f>
        <v>1</v>
      </c>
    </row>
    <row r="1201" spans="1:25" ht="16" hidden="1" x14ac:dyDescent="0.2">
      <c r="A1201" s="8" t="s">
        <v>15634</v>
      </c>
      <c r="B1201" s="8" t="s">
        <v>15635</v>
      </c>
      <c r="C1201" s="8" t="s">
        <v>12212</v>
      </c>
      <c r="D1201" s="8" t="s">
        <v>15636</v>
      </c>
      <c r="E1201" s="8" t="s">
        <v>15637</v>
      </c>
      <c r="F1201" s="12" t="s">
        <v>12281</v>
      </c>
      <c r="G1201" s="8" t="s">
        <v>49</v>
      </c>
      <c r="H1201" s="3">
        <v>2464</v>
      </c>
      <c r="I1201" s="12" t="s">
        <v>15639</v>
      </c>
      <c r="J1201" s="13" t="s">
        <v>15640</v>
      </c>
      <c r="K1201" s="8" t="s">
        <v>50</v>
      </c>
      <c r="L1201" s="8" t="s">
        <v>51</v>
      </c>
      <c r="M1201" s="8" t="s">
        <v>2412</v>
      </c>
      <c r="N1201" s="8" t="s">
        <v>15641</v>
      </c>
      <c r="O1201" s="8" t="s">
        <v>9752</v>
      </c>
      <c r="P1201" s="8" t="s">
        <v>15642</v>
      </c>
      <c r="Q1201" s="13" t="s">
        <v>15643</v>
      </c>
      <c r="R1201" s="8" t="s">
        <v>222</v>
      </c>
      <c r="S1201" s="3">
        <v>899</v>
      </c>
      <c r="T1201" s="3">
        <v>2</v>
      </c>
      <c r="U1201" s="14" t="str">
        <f ca="1">IFERROR(__xludf.DUMMYFUNCTION("lower( trim ( (REGEXEXTRACT(D1200,""^(?:https?:\/\/)?(?:[^@\n]+@)?(?:www\.)?([^:\/\n]+)""))))"),"nimbleaccounting.com")</f>
        <v>nimbleaccounting.com</v>
      </c>
      <c r="V1201" s="15" t="str">
        <f ca="1">IF(LEN(TRIM(D1201))= 0,"",CONCATENATE("domains = domains.concat(", CHAR(34), U1201, CHAR(34), ");"))</f>
        <v>domains = domains.concat("nimbleaccounting.com");</v>
      </c>
      <c r="W1201">
        <f>VLOOKUP(C1201,'Copy of Pivot Position'!A:C,3,FALSE)</f>
        <v>7</v>
      </c>
      <c r="X1201">
        <f>IF(D1201="","",COUNTIF($D$1:D1200,D1201))</f>
        <v>0</v>
      </c>
      <c r="Y1201">
        <f>IF(F1201="","",COUNTIF($F$1:F1201,F1201))</f>
        <v>1</v>
      </c>
    </row>
    <row r="1202" spans="1:25" ht="16" hidden="1" x14ac:dyDescent="0.2">
      <c r="A1202" s="8" t="s">
        <v>15674</v>
      </c>
      <c r="B1202" s="8" t="s">
        <v>15675</v>
      </c>
      <c r="C1202" s="8" t="s">
        <v>11564</v>
      </c>
      <c r="D1202" s="8" t="s">
        <v>15676</v>
      </c>
      <c r="E1202" s="8" t="s">
        <v>15677</v>
      </c>
      <c r="F1202" s="12" t="s">
        <v>12311</v>
      </c>
      <c r="G1202" s="8" t="s">
        <v>46</v>
      </c>
      <c r="H1202" s="3">
        <v>891</v>
      </c>
      <c r="I1202" s="12" t="s">
        <v>15678</v>
      </c>
      <c r="J1202" s="13" t="s">
        <v>15679</v>
      </c>
      <c r="K1202" s="8" t="s">
        <v>50</v>
      </c>
      <c r="L1202" s="8" t="s">
        <v>120</v>
      </c>
      <c r="M1202" s="8" t="s">
        <v>52</v>
      </c>
      <c r="N1202" s="8" t="s">
        <v>7151</v>
      </c>
      <c r="O1202" s="8" t="s">
        <v>6656</v>
      </c>
      <c r="P1202" s="8" t="s">
        <v>15680</v>
      </c>
      <c r="Q1202" s="13" t="s">
        <v>15681</v>
      </c>
      <c r="R1202" s="8" t="s">
        <v>15682</v>
      </c>
      <c r="S1202" s="3">
        <v>905</v>
      </c>
      <c r="T1202" s="3">
        <v>2</v>
      </c>
      <c r="U1202" s="14" t="str">
        <f ca="1">IFERROR(__xludf.DUMMYFUNCTION("lower( trim ( (REGEXEXTRACT(D1200,""^(?:https?:\/\/)?(?:[^@\n]+@)?(?:www\.)?([^:\/\n]+)""))))"),"nimbleaccounting.com")</f>
        <v>nimbleaccounting.com</v>
      </c>
      <c r="V1202" s="15" t="str">
        <f ca="1">IF(LEN(TRIM(D1202))= 0,"",CONCATENATE("domains = domains.concat(", CHAR(34), U1202, CHAR(34), ");"))</f>
        <v>domains = domains.concat("nimbleaccounting.com");</v>
      </c>
      <c r="W1202">
        <f>VLOOKUP(C1202,'Copy of Pivot Position'!A:C,3,FALSE)</f>
        <v>7</v>
      </c>
      <c r="X1202">
        <f>IF(D1202="","",COUNTIF($D$1:D1201,D1202))</f>
        <v>0</v>
      </c>
      <c r="Y1202">
        <f>IF(F1202="","",COUNTIF($F$1:F1202,F1202))</f>
        <v>1</v>
      </c>
    </row>
    <row r="1203" spans="1:25" ht="13" hidden="1" x14ac:dyDescent="0.15">
      <c r="A1203" s="8" t="s">
        <v>15691</v>
      </c>
      <c r="B1203" s="8" t="s">
        <v>15692</v>
      </c>
      <c r="C1203" s="8" t="s">
        <v>12191</v>
      </c>
      <c r="D1203" s="8" t="s">
        <v>15693</v>
      </c>
      <c r="E1203" s="8" t="s">
        <v>13479</v>
      </c>
      <c r="F1203" s="12" t="s">
        <v>12119</v>
      </c>
      <c r="G1203" s="8" t="s">
        <v>46</v>
      </c>
      <c r="H1203" s="3">
        <v>371</v>
      </c>
      <c r="I1203" s="12" t="s">
        <v>15694</v>
      </c>
      <c r="J1203" s="13" t="s">
        <v>15695</v>
      </c>
      <c r="K1203" s="8" t="s">
        <v>50</v>
      </c>
      <c r="L1203" s="8" t="s">
        <v>120</v>
      </c>
      <c r="M1203" s="8" t="s">
        <v>52</v>
      </c>
      <c r="N1203" s="8" t="s">
        <v>73</v>
      </c>
      <c r="O1203" s="8" t="s">
        <v>222</v>
      </c>
      <c r="P1203" s="8" t="s">
        <v>4818</v>
      </c>
      <c r="Q1203" s="13" t="s">
        <v>555</v>
      </c>
      <c r="R1203" s="8" t="s">
        <v>14499</v>
      </c>
      <c r="S1203" s="3">
        <v>907</v>
      </c>
      <c r="T1203" s="3">
        <v>2</v>
      </c>
      <c r="V1203" s="18"/>
      <c r="W1203">
        <f>VLOOKUP(C1203,'Copy of Pivot Position'!A:C,3,FALSE)</f>
        <v>7</v>
      </c>
      <c r="X1203">
        <f>IF(D1203="","",COUNTIF($D$1:D1202,D1203))</f>
        <v>0</v>
      </c>
      <c r="Y1203">
        <f>IF(F1203="","",COUNTIF($F$1:F1203,F1203))</f>
        <v>3</v>
      </c>
    </row>
    <row r="1204" spans="1:25" ht="13" hidden="1" x14ac:dyDescent="0.15">
      <c r="A1204" s="8" t="s">
        <v>15703</v>
      </c>
      <c r="B1204" s="8" t="s">
        <v>15704</v>
      </c>
      <c r="C1204" s="8" t="s">
        <v>11321</v>
      </c>
      <c r="D1204" s="8" t="s">
        <v>15705</v>
      </c>
      <c r="E1204" s="8" t="s">
        <v>186</v>
      </c>
      <c r="F1204" s="12" t="s">
        <v>187</v>
      </c>
      <c r="G1204" s="8" t="s">
        <v>49</v>
      </c>
      <c r="H1204" s="3">
        <v>447</v>
      </c>
      <c r="I1204" s="12" t="s">
        <v>15706</v>
      </c>
      <c r="J1204" s="13" t="s">
        <v>15707</v>
      </c>
      <c r="K1204" s="8" t="s">
        <v>50</v>
      </c>
      <c r="L1204" s="8" t="s">
        <v>120</v>
      </c>
      <c r="M1204" s="8" t="s">
        <v>52</v>
      </c>
      <c r="N1204" s="8" t="s">
        <v>194</v>
      </c>
      <c r="O1204" s="8" t="s">
        <v>54</v>
      </c>
      <c r="P1204" s="8" t="s">
        <v>197</v>
      </c>
      <c r="Q1204" s="13" t="s">
        <v>198</v>
      </c>
      <c r="R1204" s="8" t="s">
        <v>200</v>
      </c>
      <c r="S1204" s="3">
        <v>910</v>
      </c>
      <c r="T1204" s="3">
        <v>2</v>
      </c>
      <c r="V1204" s="18"/>
      <c r="W1204">
        <f>VLOOKUP(C1204,'Copy of Pivot Position'!A:C,3,FALSE)</f>
        <v>7</v>
      </c>
      <c r="X1204">
        <f>IF(D1204="","",COUNTIF($D$1:D1203,D1204))</f>
        <v>0</v>
      </c>
      <c r="Y1204">
        <f>IF(F1204="","",COUNTIF($F$1:F1204,F1204))</f>
        <v>3</v>
      </c>
    </row>
    <row r="1205" spans="1:25" ht="13" hidden="1" x14ac:dyDescent="0.15">
      <c r="A1205" s="8" t="s">
        <v>15709</v>
      </c>
      <c r="B1205" s="8" t="s">
        <v>15710</v>
      </c>
      <c r="C1205" s="8" t="s">
        <v>12177</v>
      </c>
      <c r="D1205" s="8" t="s">
        <v>15711</v>
      </c>
      <c r="E1205" s="12" t="s">
        <v>15712</v>
      </c>
      <c r="F1205" s="12" t="s">
        <v>12329</v>
      </c>
      <c r="G1205" s="8" t="s">
        <v>46</v>
      </c>
      <c r="H1205" s="3">
        <v>558</v>
      </c>
      <c r="I1205" s="12" t="s">
        <v>15714</v>
      </c>
      <c r="J1205" s="13" t="s">
        <v>15715</v>
      </c>
      <c r="K1205" s="8" t="s">
        <v>50</v>
      </c>
      <c r="L1205" s="8" t="s">
        <v>120</v>
      </c>
      <c r="M1205" s="8" t="s">
        <v>52</v>
      </c>
      <c r="N1205" s="8" t="s">
        <v>462</v>
      </c>
      <c r="O1205" s="8" t="s">
        <v>54</v>
      </c>
      <c r="P1205" s="8" t="s">
        <v>15716</v>
      </c>
      <c r="Q1205" s="8" t="s">
        <v>15717</v>
      </c>
      <c r="R1205" s="8" t="s">
        <v>15718</v>
      </c>
      <c r="S1205" s="3">
        <v>912</v>
      </c>
      <c r="T1205" s="3">
        <v>2</v>
      </c>
      <c r="V1205" s="18"/>
      <c r="W1205">
        <f>VLOOKUP(C1205,'Copy of Pivot Position'!A:C,3,FALSE)</f>
        <v>7</v>
      </c>
      <c r="X1205">
        <f>IF(D1205="","",COUNTIF($D$1:D1204,D1205))</f>
        <v>0</v>
      </c>
      <c r="Y1205">
        <f>IF(F1205="","",COUNTIF($F$1:F1205,F1205))</f>
        <v>1</v>
      </c>
    </row>
    <row r="1206" spans="1:25" ht="16" hidden="1" x14ac:dyDescent="0.2">
      <c r="A1206" s="8" t="s">
        <v>15719</v>
      </c>
      <c r="B1206" s="8" t="s">
        <v>15720</v>
      </c>
      <c r="C1206" s="8" t="s">
        <v>12179</v>
      </c>
      <c r="D1206" s="8" t="s">
        <v>15721</v>
      </c>
      <c r="E1206" s="8" t="s">
        <v>13452</v>
      </c>
      <c r="F1206" s="12" t="s">
        <v>12110</v>
      </c>
      <c r="G1206" s="8" t="s">
        <v>459</v>
      </c>
      <c r="H1206" s="3">
        <v>1411</v>
      </c>
      <c r="I1206" s="12" t="s">
        <v>15722</v>
      </c>
      <c r="J1206" s="13" t="s">
        <v>15723</v>
      </c>
      <c r="K1206" s="8" t="s">
        <v>50</v>
      </c>
      <c r="L1206" s="8" t="s">
        <v>51</v>
      </c>
      <c r="M1206" s="8" t="s">
        <v>52</v>
      </c>
      <c r="N1206" s="8" t="s">
        <v>73</v>
      </c>
      <c r="O1206" s="8" t="s">
        <v>54</v>
      </c>
      <c r="P1206" s="8" t="s">
        <v>14273</v>
      </c>
      <c r="Q1206" s="13" t="s">
        <v>75</v>
      </c>
      <c r="R1206" s="8" t="s">
        <v>222</v>
      </c>
      <c r="S1206" s="3">
        <v>913</v>
      </c>
      <c r="T1206" s="3">
        <v>2</v>
      </c>
      <c r="U1206" s="14" t="str">
        <f ca="1">IFERROR(__xludf.DUMMYFUNCTION("lower( trim ( (REGEXEXTRACT(D1206,""^(?:https?:\/\/)?(?:[^@\n]+@)?(?:www\.)?([^:\/\n]+)""))))"),"udemy.com")</f>
        <v>udemy.com</v>
      </c>
      <c r="V1206" s="15" t="str">
        <f ca="1">IF(LEN(TRIM(D1206))= 0,"",CONCATENATE("domains = domains.concat(", CHAR(34), U1206, CHAR(34), ");"))</f>
        <v>domains = domains.concat("udemy.com");</v>
      </c>
      <c r="W1206">
        <f>VLOOKUP(C1206,'Copy of Pivot Position'!A:C,3,FALSE)</f>
        <v>7</v>
      </c>
      <c r="X1206">
        <f>IF(D1206="","",COUNTIF($D$1:D1205,D1206))</f>
        <v>0</v>
      </c>
      <c r="Y1206">
        <f>IF(F1206="","",COUNTIF($F$1:F1206,F1206))</f>
        <v>2</v>
      </c>
    </row>
    <row r="1207" spans="1:25" ht="16" hidden="1" x14ac:dyDescent="0.2">
      <c r="A1207" s="8" t="s">
        <v>15724</v>
      </c>
      <c r="B1207" s="8" t="s">
        <v>15725</v>
      </c>
      <c r="C1207" s="8" t="s">
        <v>11651</v>
      </c>
      <c r="D1207" s="8" t="s">
        <v>15726</v>
      </c>
      <c r="E1207" s="8" t="s">
        <v>15727</v>
      </c>
      <c r="F1207" s="12" t="s">
        <v>12345</v>
      </c>
      <c r="G1207" s="8" t="s">
        <v>70</v>
      </c>
      <c r="H1207" s="3">
        <v>181</v>
      </c>
      <c r="I1207" s="12" t="s">
        <v>15729</v>
      </c>
      <c r="J1207" s="13" t="s">
        <v>15730</v>
      </c>
      <c r="K1207" s="8" t="s">
        <v>50</v>
      </c>
      <c r="L1207" s="8" t="s">
        <v>51</v>
      </c>
      <c r="M1207" s="8" t="s">
        <v>52</v>
      </c>
      <c r="N1207" s="8" t="s">
        <v>1052</v>
      </c>
      <c r="O1207" s="8" t="s">
        <v>97</v>
      </c>
      <c r="P1207" s="8" t="s">
        <v>15731</v>
      </c>
      <c r="Q1207" s="13" t="s">
        <v>1055</v>
      </c>
      <c r="R1207" s="8" t="s">
        <v>15732</v>
      </c>
      <c r="S1207" s="3">
        <v>914</v>
      </c>
      <c r="T1207" s="3">
        <v>2</v>
      </c>
      <c r="U1207" s="14" t="str">
        <f ca="1">IFERROR(__xludf.DUMMYFUNCTION("lower( trim ( (REGEXEXTRACT(D1206,""^(?:https?:\/\/)?(?:[^@\n]+@)?(?:www\.)?([^:\/\n]+)""))))"),"udemy.com")</f>
        <v>udemy.com</v>
      </c>
      <c r="V1207" s="15" t="str">
        <f ca="1">IF(LEN(TRIM(D1207))= 0,"",CONCATENATE("domains = domains.concat(", CHAR(34), U1207, CHAR(34), ");"))</f>
        <v>domains = domains.concat("udemy.com");</v>
      </c>
      <c r="W1207">
        <f>VLOOKUP(C1207,'Copy of Pivot Position'!A:C,3,FALSE)</f>
        <v>7</v>
      </c>
      <c r="X1207">
        <f>IF(D1207="","",COUNTIF($D$1:D1206,D1207))</f>
        <v>0</v>
      </c>
      <c r="Y1207">
        <f>IF(F1207="","",COUNTIF($F$1:F1207,F1207))</f>
        <v>1</v>
      </c>
    </row>
    <row r="1208" spans="1:25" ht="16" hidden="1" x14ac:dyDescent="0.2">
      <c r="A1208" s="8" t="s">
        <v>856</v>
      </c>
      <c r="B1208" s="8" t="s">
        <v>15741</v>
      </c>
      <c r="C1208" s="8" t="s">
        <v>12194</v>
      </c>
      <c r="D1208" s="8" t="s">
        <v>15742</v>
      </c>
      <c r="E1208" s="8" t="s">
        <v>10715</v>
      </c>
      <c r="F1208" s="12" t="s">
        <v>10356</v>
      </c>
      <c r="G1208" s="8" t="s">
        <v>46</v>
      </c>
      <c r="H1208" s="3">
        <v>922</v>
      </c>
      <c r="I1208" s="12" t="s">
        <v>15743</v>
      </c>
      <c r="J1208" s="13" t="s">
        <v>15744</v>
      </c>
      <c r="K1208" s="8" t="s">
        <v>50</v>
      </c>
      <c r="L1208" s="8" t="s">
        <v>120</v>
      </c>
      <c r="M1208" s="8" t="s">
        <v>52</v>
      </c>
      <c r="N1208" s="8" t="s">
        <v>73</v>
      </c>
      <c r="O1208" s="8" t="s">
        <v>54</v>
      </c>
      <c r="P1208" s="8" t="s">
        <v>10717</v>
      </c>
      <c r="Q1208" s="13" t="s">
        <v>75</v>
      </c>
      <c r="R1208" s="8" t="s">
        <v>222</v>
      </c>
      <c r="S1208" s="3">
        <v>916</v>
      </c>
      <c r="T1208" s="3">
        <v>2</v>
      </c>
      <c r="U1208" s="14" t="str">
        <f ca="1">IFERROR(__xludf.DUMMYFUNCTION("lower( trim ( (REGEXEXTRACT(D1206,""^(?:https?:\/\/)?(?:[^@\n]+@)?(?:www\.)?([^:\/\n]+)""))))"),"udemy.com")</f>
        <v>udemy.com</v>
      </c>
      <c r="V1208" s="15" t="str">
        <f ca="1">IF(LEN(TRIM(D1208))= 0,"",CONCATENATE("domains = domains.concat(", CHAR(34), U1208, CHAR(34), ");"))</f>
        <v>domains = domains.concat("udemy.com");</v>
      </c>
      <c r="W1208">
        <f>VLOOKUP(C1208,'Copy of Pivot Position'!A:C,3,FALSE)</f>
        <v>7</v>
      </c>
      <c r="X1208">
        <f>IF(D1208="","",COUNTIF($D$1:D1207,D1208))</f>
        <v>0</v>
      </c>
      <c r="Y1208">
        <f>IF(F1208="","",COUNTIF($F$1:F1208,F1208))</f>
        <v>2</v>
      </c>
    </row>
    <row r="1209" spans="1:25" ht="13" hidden="1" x14ac:dyDescent="0.15">
      <c r="A1209" s="8" t="s">
        <v>5787</v>
      </c>
      <c r="B1209" s="8" t="s">
        <v>15767</v>
      </c>
      <c r="C1209" s="8" t="s">
        <v>12217</v>
      </c>
      <c r="D1209" s="8" t="s">
        <v>15768</v>
      </c>
      <c r="E1209" s="8" t="s">
        <v>6571</v>
      </c>
      <c r="F1209" s="12" t="s">
        <v>6156</v>
      </c>
      <c r="G1209" s="8" t="s">
        <v>49</v>
      </c>
      <c r="H1209" s="3">
        <v>719</v>
      </c>
      <c r="I1209" s="12" t="s">
        <v>15770</v>
      </c>
      <c r="J1209" s="13" t="s">
        <v>15771</v>
      </c>
      <c r="K1209" s="8" t="s">
        <v>50</v>
      </c>
      <c r="L1209" s="8" t="s">
        <v>51</v>
      </c>
      <c r="M1209" s="8" t="s">
        <v>52</v>
      </c>
      <c r="N1209" s="8" t="s">
        <v>273</v>
      </c>
      <c r="O1209" s="8" t="s">
        <v>3481</v>
      </c>
      <c r="P1209" s="8" t="s">
        <v>6574</v>
      </c>
      <c r="Q1209" s="13" t="s">
        <v>6575</v>
      </c>
      <c r="R1209" s="8" t="s">
        <v>6576</v>
      </c>
      <c r="S1209" s="3">
        <v>924</v>
      </c>
      <c r="T1209" s="3">
        <v>2</v>
      </c>
      <c r="V1209" s="18"/>
      <c r="W1209">
        <f>VLOOKUP(C1209,'Copy of Pivot Position'!A:C,3,FALSE)</f>
        <v>7</v>
      </c>
      <c r="X1209">
        <f>IF(D1209="","",COUNTIF($D$1:D1208,D1209))</f>
        <v>0</v>
      </c>
      <c r="Y1209">
        <f>IF(F1209="","",COUNTIF($F$1:F1209,F1209))</f>
        <v>4</v>
      </c>
    </row>
    <row r="1210" spans="1:25" ht="16" hidden="1" x14ac:dyDescent="0.2">
      <c r="A1210" s="8" t="s">
        <v>15797</v>
      </c>
      <c r="B1210" s="8" t="s">
        <v>15798</v>
      </c>
      <c r="C1210" s="8" t="s">
        <v>12241</v>
      </c>
      <c r="D1210" s="8" t="s">
        <v>15799</v>
      </c>
      <c r="E1210" s="8" t="s">
        <v>15800</v>
      </c>
      <c r="F1210" s="12" t="s">
        <v>12382</v>
      </c>
      <c r="G1210" s="8" t="s">
        <v>70</v>
      </c>
      <c r="H1210" s="3">
        <v>52</v>
      </c>
      <c r="I1210" s="12" t="s">
        <v>15802</v>
      </c>
      <c r="J1210" s="13" t="s">
        <v>15803</v>
      </c>
      <c r="K1210" s="8" t="s">
        <v>50</v>
      </c>
      <c r="L1210" s="8" t="s">
        <v>51</v>
      </c>
      <c r="M1210" s="8" t="s">
        <v>52</v>
      </c>
      <c r="N1210" s="8" t="s">
        <v>15804</v>
      </c>
      <c r="O1210" s="8" t="s">
        <v>85</v>
      </c>
      <c r="P1210" s="8" t="s">
        <v>15805</v>
      </c>
      <c r="Q1210" s="13" t="s">
        <v>15806</v>
      </c>
      <c r="R1210" s="8" t="s">
        <v>15807</v>
      </c>
      <c r="S1210" s="3">
        <v>929</v>
      </c>
      <c r="T1210" s="3">
        <v>2</v>
      </c>
      <c r="U1210" s="14" t="str">
        <f t="shared" ref="U1210:U1216" ca="1" si="115">IFERROR(__xludf.DUMMYFUNCTION("lower( trim ( (REGEXEXTRACT(D1210,""^(?:https?:\/\/)?(?:[^@\n]+@)?(?:www\.)?([^:\/\n]+)""))))"),"kmgus.com")</f>
        <v>kmgus.com</v>
      </c>
      <c r="V1210" s="15" t="str">
        <f t="shared" ref="V1210:V1216" ca="1" si="116">IF(LEN(TRIM(D1210))= 0,"",CONCATENATE("domains = domains.concat(", CHAR(34), U1210, CHAR(34), ");"))</f>
        <v>domains = domains.concat("kmgus.com");</v>
      </c>
      <c r="W1210">
        <f>VLOOKUP(C1210,'Copy of Pivot Position'!A:C,3,FALSE)</f>
        <v>7</v>
      </c>
      <c r="X1210">
        <f>IF(D1210="","",COUNTIF($D$1:D1209,D1210))</f>
        <v>0</v>
      </c>
      <c r="Y1210">
        <f>IF(F1210="","",COUNTIF($F$1:F1210,F1210))</f>
        <v>1</v>
      </c>
    </row>
    <row r="1211" spans="1:25" ht="16" hidden="1" x14ac:dyDescent="0.2">
      <c r="A1211" s="8" t="s">
        <v>15818</v>
      </c>
      <c r="B1211" s="8" t="s">
        <v>15819</v>
      </c>
      <c r="C1211" s="8" t="s">
        <v>12208</v>
      </c>
      <c r="D1211" s="8" t="s">
        <v>15820</v>
      </c>
      <c r="E1211" s="8" t="s">
        <v>15821</v>
      </c>
      <c r="F1211" s="12" t="s">
        <v>12391</v>
      </c>
      <c r="G1211" s="8" t="s">
        <v>2257</v>
      </c>
      <c r="H1211" s="3">
        <v>483</v>
      </c>
      <c r="I1211" s="12" t="s">
        <v>15822</v>
      </c>
      <c r="J1211" s="13" t="s">
        <v>15823</v>
      </c>
      <c r="K1211" s="8" t="s">
        <v>50</v>
      </c>
      <c r="L1211" s="8" t="s">
        <v>120</v>
      </c>
      <c r="M1211" s="8" t="s">
        <v>52</v>
      </c>
      <c r="N1211" s="8" t="s">
        <v>4511</v>
      </c>
      <c r="O1211" s="8" t="s">
        <v>3216</v>
      </c>
      <c r="P1211" s="8" t="s">
        <v>15824</v>
      </c>
      <c r="Q1211" s="13" t="s">
        <v>4513</v>
      </c>
      <c r="R1211" s="8" t="s">
        <v>15825</v>
      </c>
      <c r="S1211" s="3">
        <v>931</v>
      </c>
      <c r="T1211" s="3">
        <v>2</v>
      </c>
      <c r="U1211" s="14" t="str">
        <f t="shared" ca="1" si="115"/>
        <v>kmgus.com</v>
      </c>
      <c r="V1211" s="15" t="str">
        <f t="shared" ca="1" si="116"/>
        <v>domains = domains.concat("kmgus.com");</v>
      </c>
      <c r="W1211">
        <f>VLOOKUP(C1211,'Copy of Pivot Position'!A:C,3,FALSE)</f>
        <v>7</v>
      </c>
      <c r="X1211">
        <f>IF(D1211="","",COUNTIF($D$1:D1210,D1211))</f>
        <v>0</v>
      </c>
      <c r="Y1211">
        <f>IF(F1211="","",COUNTIF($F$1:F1211,F1211))</f>
        <v>1</v>
      </c>
    </row>
    <row r="1212" spans="1:25" ht="16" hidden="1" x14ac:dyDescent="0.2">
      <c r="A1212" s="8" t="s">
        <v>2540</v>
      </c>
      <c r="B1212" s="8" t="s">
        <v>15827</v>
      </c>
      <c r="C1212" s="8" t="s">
        <v>12196</v>
      </c>
      <c r="D1212" s="8" t="s">
        <v>15828</v>
      </c>
      <c r="E1212" s="8" t="s">
        <v>13572</v>
      </c>
      <c r="F1212" s="12" t="s">
        <v>12409</v>
      </c>
      <c r="G1212" s="8" t="s">
        <v>988</v>
      </c>
      <c r="H1212" s="3">
        <v>435</v>
      </c>
      <c r="I1212" s="12" t="s">
        <v>15829</v>
      </c>
      <c r="J1212" s="13" t="s">
        <v>15830</v>
      </c>
      <c r="K1212" s="8" t="s">
        <v>50</v>
      </c>
      <c r="L1212" s="8" t="s">
        <v>120</v>
      </c>
      <c r="M1212" s="8" t="s">
        <v>52</v>
      </c>
      <c r="N1212" s="8" t="s">
        <v>2247</v>
      </c>
      <c r="O1212" s="8" t="s">
        <v>54</v>
      </c>
      <c r="P1212" s="8" t="s">
        <v>15831</v>
      </c>
      <c r="Q1212" s="13" t="s">
        <v>8097</v>
      </c>
      <c r="R1212" s="8" t="s">
        <v>15832</v>
      </c>
      <c r="S1212" s="3">
        <v>933</v>
      </c>
      <c r="T1212" s="3">
        <v>2</v>
      </c>
      <c r="U1212" s="14" t="str">
        <f t="shared" ca="1" si="115"/>
        <v>kmgus.com</v>
      </c>
      <c r="V1212" s="15" t="str">
        <f t="shared" ca="1" si="116"/>
        <v>domains = domains.concat("kmgus.com");</v>
      </c>
      <c r="W1212">
        <f>VLOOKUP(C1212,'Copy of Pivot Position'!A:C,3,FALSE)</f>
        <v>7</v>
      </c>
      <c r="X1212">
        <f>IF(D1212="","",COUNTIF($D$1:D1211,D1212))</f>
        <v>0</v>
      </c>
      <c r="Y1212">
        <f>IF(F1212="","",COUNTIF($F$1:F1212,F1212))</f>
        <v>1</v>
      </c>
    </row>
    <row r="1213" spans="1:25" ht="16" hidden="1" x14ac:dyDescent="0.2">
      <c r="A1213" s="8" t="s">
        <v>4427</v>
      </c>
      <c r="B1213" s="8" t="s">
        <v>15978</v>
      </c>
      <c r="C1213" s="8" t="s">
        <v>10713</v>
      </c>
      <c r="D1213" s="8" t="s">
        <v>15979</v>
      </c>
      <c r="E1213" s="8" t="s">
        <v>15980</v>
      </c>
      <c r="F1213" s="12" t="s">
        <v>12430</v>
      </c>
      <c r="G1213" s="8" t="s">
        <v>6188</v>
      </c>
      <c r="H1213" s="3">
        <v>72</v>
      </c>
      <c r="I1213" s="12" t="s">
        <v>15981</v>
      </c>
      <c r="J1213" s="13" t="s">
        <v>15982</v>
      </c>
      <c r="K1213" s="8" t="s">
        <v>50</v>
      </c>
      <c r="L1213" s="8" t="s">
        <v>120</v>
      </c>
      <c r="M1213" s="8" t="s">
        <v>52</v>
      </c>
      <c r="N1213" s="8" t="s">
        <v>2206</v>
      </c>
      <c r="O1213" s="8" t="s">
        <v>175</v>
      </c>
      <c r="P1213" s="8" t="s">
        <v>15983</v>
      </c>
      <c r="Q1213" s="13" t="s">
        <v>1801</v>
      </c>
      <c r="R1213" s="8" t="s">
        <v>15984</v>
      </c>
      <c r="S1213" s="3">
        <v>946</v>
      </c>
      <c r="T1213" s="3">
        <v>2</v>
      </c>
      <c r="U1213" s="14" t="str">
        <f t="shared" ca="1" si="115"/>
        <v>kmgus.com</v>
      </c>
      <c r="V1213" s="15" t="str">
        <f t="shared" ca="1" si="116"/>
        <v>domains = domains.concat("kmgus.com");</v>
      </c>
      <c r="W1213">
        <f>VLOOKUP(C1213,'Copy of Pivot Position'!A:C,3,FALSE)</f>
        <v>7</v>
      </c>
      <c r="X1213">
        <f>IF(D1213="","",COUNTIF($D$1:D1212,D1213))</f>
        <v>0</v>
      </c>
      <c r="Y1213">
        <f>IF(F1213="","",COUNTIF($F$1:F1213,F1213))</f>
        <v>1</v>
      </c>
    </row>
    <row r="1214" spans="1:25" ht="16" hidden="1" x14ac:dyDescent="0.2">
      <c r="A1214" s="8" t="s">
        <v>15985</v>
      </c>
      <c r="B1214" s="8" t="s">
        <v>15986</v>
      </c>
      <c r="C1214" s="8" t="s">
        <v>10713</v>
      </c>
      <c r="D1214" s="8" t="s">
        <v>15987</v>
      </c>
      <c r="E1214" s="8" t="s">
        <v>15988</v>
      </c>
      <c r="F1214" s="12" t="s">
        <v>15989</v>
      </c>
      <c r="G1214" s="8" t="s">
        <v>70</v>
      </c>
      <c r="H1214" s="3">
        <v>25</v>
      </c>
      <c r="I1214" s="12" t="s">
        <v>15991</v>
      </c>
      <c r="J1214" s="13" t="s">
        <v>15992</v>
      </c>
      <c r="K1214" s="8" t="s">
        <v>50</v>
      </c>
      <c r="L1214" s="8" t="s">
        <v>120</v>
      </c>
      <c r="M1214" s="8" t="s">
        <v>52</v>
      </c>
      <c r="N1214" s="8" t="s">
        <v>6806</v>
      </c>
      <c r="O1214" s="8" t="s">
        <v>54</v>
      </c>
      <c r="P1214" s="8" t="s">
        <v>15993</v>
      </c>
      <c r="Q1214" s="13" t="s">
        <v>15994</v>
      </c>
      <c r="R1214" s="8" t="s">
        <v>15995</v>
      </c>
      <c r="S1214" s="3">
        <v>947</v>
      </c>
      <c r="T1214" s="3">
        <v>2</v>
      </c>
      <c r="U1214" s="14" t="str">
        <f t="shared" ca="1" si="115"/>
        <v>kmgus.com</v>
      </c>
      <c r="V1214" s="15" t="str">
        <f t="shared" ca="1" si="116"/>
        <v>domains = domains.concat("kmgus.com");</v>
      </c>
      <c r="W1214">
        <f>VLOOKUP(C1214,'Copy of Pivot Position'!A:C,3,FALSE)</f>
        <v>7</v>
      </c>
      <c r="X1214">
        <f>IF(D1214="","",COUNTIF($D$1:D1213,D1214))</f>
        <v>0</v>
      </c>
      <c r="Y1214">
        <f>IF(F1214="","",COUNTIF($F$1:F1214,F1214))</f>
        <v>1</v>
      </c>
    </row>
    <row r="1215" spans="1:25" ht="16" hidden="1" x14ac:dyDescent="0.2">
      <c r="A1215" s="8" t="s">
        <v>1352</v>
      </c>
      <c r="B1215" s="8" t="s">
        <v>15997</v>
      </c>
      <c r="C1215" s="8" t="s">
        <v>10987</v>
      </c>
      <c r="D1215" s="8" t="s">
        <v>15998</v>
      </c>
      <c r="E1215" s="8" t="s">
        <v>13515</v>
      </c>
      <c r="F1215" s="12" t="s">
        <v>12149</v>
      </c>
      <c r="G1215" s="8" t="s">
        <v>49</v>
      </c>
      <c r="H1215" s="3">
        <v>1027</v>
      </c>
      <c r="I1215" s="12" t="s">
        <v>16000</v>
      </c>
      <c r="J1215" s="13" t="s">
        <v>16001</v>
      </c>
      <c r="K1215" s="8" t="s">
        <v>50</v>
      </c>
      <c r="L1215" s="8" t="s">
        <v>120</v>
      </c>
      <c r="M1215" s="8" t="s">
        <v>52</v>
      </c>
      <c r="N1215" s="8" t="s">
        <v>73</v>
      </c>
      <c r="O1215" s="8" t="s">
        <v>369</v>
      </c>
      <c r="P1215" s="8" t="s">
        <v>15182</v>
      </c>
      <c r="Q1215" s="13" t="s">
        <v>555</v>
      </c>
      <c r="R1215" s="8" t="s">
        <v>15183</v>
      </c>
      <c r="S1215" s="3">
        <v>951</v>
      </c>
      <c r="T1215" s="3">
        <v>2</v>
      </c>
      <c r="U1215" s="14" t="str">
        <f t="shared" ca="1" si="115"/>
        <v>kmgus.com</v>
      </c>
      <c r="V1215" s="15" t="str">
        <f t="shared" ca="1" si="116"/>
        <v>domains = domains.concat("kmgus.com");</v>
      </c>
      <c r="W1215">
        <f>VLOOKUP(C1215,'Copy of Pivot Position'!A:C,3,FALSE)</f>
        <v>7</v>
      </c>
      <c r="X1215">
        <f>IF(D1215="","",COUNTIF($D$1:D1214,D1215))</f>
        <v>0</v>
      </c>
      <c r="Y1215">
        <f>IF(F1215="","",COUNTIF($F$1:F1215,F1215))</f>
        <v>2</v>
      </c>
    </row>
    <row r="1216" spans="1:25" ht="16" hidden="1" x14ac:dyDescent="0.2">
      <c r="A1216" s="8" t="s">
        <v>11151</v>
      </c>
      <c r="B1216" s="8" t="s">
        <v>16002</v>
      </c>
      <c r="C1216" s="8" t="s">
        <v>12262</v>
      </c>
      <c r="D1216" s="8" t="s">
        <v>16003</v>
      </c>
      <c r="E1216" s="8" t="s">
        <v>16004</v>
      </c>
      <c r="F1216" s="12" t="s">
        <v>12539</v>
      </c>
      <c r="G1216" s="8" t="s">
        <v>49</v>
      </c>
      <c r="H1216" s="3">
        <v>190</v>
      </c>
      <c r="I1216" s="12" t="s">
        <v>16006</v>
      </c>
      <c r="J1216" s="13" t="s">
        <v>16007</v>
      </c>
      <c r="K1216" s="8" t="s">
        <v>50</v>
      </c>
      <c r="L1216" s="8" t="s">
        <v>120</v>
      </c>
      <c r="M1216" s="8" t="s">
        <v>52</v>
      </c>
      <c r="N1216" s="8" t="s">
        <v>1052</v>
      </c>
      <c r="O1216" s="8" t="s">
        <v>97</v>
      </c>
      <c r="P1216" s="8" t="s">
        <v>16008</v>
      </c>
      <c r="Q1216" s="13" t="s">
        <v>1055</v>
      </c>
      <c r="R1216" s="8" t="s">
        <v>16009</v>
      </c>
      <c r="S1216" s="3">
        <v>952</v>
      </c>
      <c r="T1216" s="3">
        <v>2</v>
      </c>
      <c r="U1216" s="14" t="str">
        <f t="shared" ca="1" si="115"/>
        <v>kmgus.com</v>
      </c>
      <c r="V1216" s="15" t="str">
        <f t="shared" ca="1" si="116"/>
        <v>domains = domains.concat("kmgus.com");</v>
      </c>
      <c r="W1216">
        <f>VLOOKUP(C1216,'Copy of Pivot Position'!A:C,3,FALSE)</f>
        <v>7</v>
      </c>
      <c r="X1216">
        <f>IF(D1216="","",COUNTIF($D$1:D1215,D1216))</f>
        <v>0</v>
      </c>
      <c r="Y1216">
        <f>IF(F1216="","",COUNTIF($F$1:F1216,F1216))</f>
        <v>1</v>
      </c>
    </row>
    <row r="1217" spans="1:25" ht="13" hidden="1" x14ac:dyDescent="0.15">
      <c r="A1217" s="8" t="s">
        <v>2796</v>
      </c>
      <c r="B1217" s="8" t="s">
        <v>3090</v>
      </c>
      <c r="C1217" s="8" t="s">
        <v>12183</v>
      </c>
      <c r="D1217" s="8" t="s">
        <v>16017</v>
      </c>
      <c r="E1217" s="8" t="s">
        <v>16018</v>
      </c>
      <c r="F1217" s="12" t="s">
        <v>12546</v>
      </c>
      <c r="G1217" s="8" t="s">
        <v>70</v>
      </c>
      <c r="H1217" s="3">
        <v>191</v>
      </c>
      <c r="I1217" s="12" t="s">
        <v>16019</v>
      </c>
      <c r="J1217" s="13" t="s">
        <v>16020</v>
      </c>
      <c r="K1217" s="8" t="s">
        <v>50</v>
      </c>
      <c r="L1217" s="8" t="s">
        <v>120</v>
      </c>
      <c r="M1217" s="8" t="s">
        <v>1615</v>
      </c>
      <c r="N1217" s="8" t="s">
        <v>16021</v>
      </c>
      <c r="O1217" s="8" t="s">
        <v>222</v>
      </c>
      <c r="P1217" s="8" t="s">
        <v>16022</v>
      </c>
      <c r="Q1217" s="13" t="s">
        <v>16023</v>
      </c>
      <c r="R1217" s="8" t="s">
        <v>16024</v>
      </c>
      <c r="S1217" s="3">
        <v>956</v>
      </c>
      <c r="T1217" s="3">
        <v>2</v>
      </c>
      <c r="V1217" s="18"/>
      <c r="W1217">
        <f>VLOOKUP(C1217,'Copy of Pivot Position'!A:C,3,FALSE)</f>
        <v>7</v>
      </c>
      <c r="X1217">
        <f>IF(D1217="","",COUNTIF($D$1:D1216,D1217))</f>
        <v>0</v>
      </c>
      <c r="Y1217">
        <f>IF(F1217="","",COUNTIF($F$1:F1217,F1217))</f>
        <v>1</v>
      </c>
    </row>
    <row r="1218" spans="1:25" ht="13" hidden="1" x14ac:dyDescent="0.15">
      <c r="A1218" s="8" t="s">
        <v>16025</v>
      </c>
      <c r="B1218" s="8" t="s">
        <v>16026</v>
      </c>
      <c r="C1218" s="8" t="s">
        <v>12184</v>
      </c>
      <c r="D1218" s="8" t="s">
        <v>16027</v>
      </c>
      <c r="E1218" s="8" t="s">
        <v>16028</v>
      </c>
      <c r="F1218" s="12" t="s">
        <v>12555</v>
      </c>
      <c r="G1218" s="8" t="s">
        <v>49</v>
      </c>
      <c r="H1218" s="3">
        <v>180</v>
      </c>
      <c r="I1218" s="12" t="s">
        <v>16029</v>
      </c>
      <c r="J1218" s="13" t="s">
        <v>16030</v>
      </c>
      <c r="K1218" s="8" t="s">
        <v>50</v>
      </c>
      <c r="L1218" s="8" t="s">
        <v>51</v>
      </c>
      <c r="M1218" s="8" t="s">
        <v>692</v>
      </c>
      <c r="N1218" s="8" t="s">
        <v>16031</v>
      </c>
      <c r="O1218" s="8" t="s">
        <v>1888</v>
      </c>
      <c r="P1218" s="8" t="s">
        <v>16032</v>
      </c>
      <c r="Q1218" s="13" t="s">
        <v>16033</v>
      </c>
      <c r="R1218" s="8" t="s">
        <v>16034</v>
      </c>
      <c r="S1218" s="3">
        <v>957</v>
      </c>
      <c r="T1218" s="3">
        <v>2</v>
      </c>
      <c r="V1218" s="18"/>
      <c r="W1218">
        <f>VLOOKUP(C1218,'Copy of Pivot Position'!A:C,3,FALSE)</f>
        <v>7</v>
      </c>
      <c r="X1218">
        <f>IF(D1218="","",COUNTIF($D$1:D1217,D1218))</f>
        <v>0</v>
      </c>
      <c r="Y1218">
        <f>IF(F1218="","",COUNTIF($F$1:F1218,F1218))</f>
        <v>1</v>
      </c>
    </row>
    <row r="1219" spans="1:25" ht="16" hidden="1" x14ac:dyDescent="0.2">
      <c r="A1219" s="8" t="s">
        <v>3829</v>
      </c>
      <c r="B1219" s="8" t="s">
        <v>6335</v>
      </c>
      <c r="C1219" s="8" t="s">
        <v>10754</v>
      </c>
      <c r="D1219" s="8" t="s">
        <v>16058</v>
      </c>
      <c r="E1219" s="8" t="s">
        <v>13515</v>
      </c>
      <c r="F1219" s="12" t="s">
        <v>12149</v>
      </c>
      <c r="G1219" s="8" t="s">
        <v>49</v>
      </c>
      <c r="H1219" s="3">
        <v>1027</v>
      </c>
      <c r="I1219" s="12" t="s">
        <v>16059</v>
      </c>
      <c r="J1219" s="13" t="s">
        <v>16060</v>
      </c>
      <c r="K1219" s="8" t="s">
        <v>50</v>
      </c>
      <c r="L1219" s="8" t="s">
        <v>120</v>
      </c>
      <c r="M1219" s="8" t="s">
        <v>52</v>
      </c>
      <c r="N1219" s="8" t="s">
        <v>73</v>
      </c>
      <c r="O1219" s="8" t="s">
        <v>369</v>
      </c>
      <c r="P1219" s="8" t="s">
        <v>15182</v>
      </c>
      <c r="Q1219" s="13" t="s">
        <v>555</v>
      </c>
      <c r="R1219" s="8" t="s">
        <v>15183</v>
      </c>
      <c r="S1219" s="3">
        <v>968</v>
      </c>
      <c r="T1219" s="3">
        <v>2</v>
      </c>
      <c r="U1219" s="14" t="str">
        <f t="shared" ref="U1219:U1242" ca="1" si="117">IFERROR(__xludf.DUMMYFUNCTION("lower( trim ( (REGEXEXTRACT(D1219,""^(?:https?:\/\/)?(?:[^@\n]+@)?(?:www\.)?([^:\/\n]+)""))))"),"slack.com")</f>
        <v>slack.com</v>
      </c>
      <c r="V1219" s="15" t="str">
        <f t="shared" ref="V1219:V1242" ca="1" si="118">IF(LEN(TRIM(D1219))= 0,"",CONCATENATE("domains = domains.concat(", CHAR(34), U1219, CHAR(34), ");"))</f>
        <v>domains = domains.concat("slack.com");</v>
      </c>
      <c r="W1219">
        <f>VLOOKUP(C1219,'Copy of Pivot Position'!A:C,3,FALSE)</f>
        <v>7</v>
      </c>
      <c r="X1219">
        <f>IF(D1219="","",COUNTIF($D$1:D1218,D1219))</f>
        <v>0</v>
      </c>
      <c r="Y1219">
        <f>IF(F1219="","",COUNTIF($F$1:F1219,F1219))</f>
        <v>3</v>
      </c>
    </row>
    <row r="1220" spans="1:25" ht="16" hidden="1" x14ac:dyDescent="0.2">
      <c r="A1220" s="8" t="s">
        <v>16063</v>
      </c>
      <c r="B1220" s="8" t="s">
        <v>16064</v>
      </c>
      <c r="C1220" s="8" t="s">
        <v>16065</v>
      </c>
      <c r="D1220" s="8" t="s">
        <v>16066</v>
      </c>
      <c r="E1220" s="8" t="s">
        <v>16067</v>
      </c>
      <c r="F1220" s="12" t="s">
        <v>12690</v>
      </c>
      <c r="G1220" s="8" t="s">
        <v>70</v>
      </c>
      <c r="H1220" s="3">
        <v>147</v>
      </c>
      <c r="I1220" s="12" t="s">
        <v>16068</v>
      </c>
      <c r="J1220" s="13" t="s">
        <v>16069</v>
      </c>
      <c r="K1220" s="8" t="s">
        <v>50</v>
      </c>
      <c r="L1220" s="8" t="s">
        <v>120</v>
      </c>
      <c r="M1220" s="8" t="s">
        <v>16070</v>
      </c>
      <c r="N1220" s="8" t="s">
        <v>16071</v>
      </c>
      <c r="O1220" s="8" t="s">
        <v>222</v>
      </c>
      <c r="P1220" s="8" t="s">
        <v>16072</v>
      </c>
      <c r="Q1220" s="8" t="s">
        <v>222</v>
      </c>
      <c r="R1220" s="8" t="s">
        <v>222</v>
      </c>
      <c r="S1220" s="3">
        <v>970</v>
      </c>
      <c r="T1220" s="3">
        <v>2</v>
      </c>
      <c r="U1220" s="14" t="str">
        <f t="shared" ca="1" si="117"/>
        <v>slack.com</v>
      </c>
      <c r="V1220" s="15" t="str">
        <f t="shared" ca="1" si="118"/>
        <v>domains = domains.concat("slack.com");</v>
      </c>
      <c r="W1220">
        <f>VLOOKUP(C1220,'Copy of Pivot Position'!A:C,3,FALSE)</f>
        <v>7</v>
      </c>
      <c r="X1220">
        <f>IF(D1220="","",COUNTIF($D$1:D1219,D1220))</f>
        <v>0</v>
      </c>
      <c r="Y1220">
        <f>IF(F1220="","",COUNTIF($F$1:F1220,F1220))</f>
        <v>1</v>
      </c>
    </row>
    <row r="1221" spans="1:25" ht="16" hidden="1" x14ac:dyDescent="0.2">
      <c r="A1221" s="8" t="s">
        <v>16079</v>
      </c>
      <c r="B1221" s="8" t="s">
        <v>16080</v>
      </c>
      <c r="C1221" s="8" t="s">
        <v>12193</v>
      </c>
      <c r="D1221" s="8" t="s">
        <v>16081</v>
      </c>
      <c r="E1221" s="8" t="s">
        <v>16082</v>
      </c>
      <c r="F1221" s="12" t="s">
        <v>12878</v>
      </c>
      <c r="G1221" s="8" t="s">
        <v>2257</v>
      </c>
      <c r="H1221" s="3">
        <v>242</v>
      </c>
      <c r="I1221" s="12" t="s">
        <v>16083</v>
      </c>
      <c r="J1221" s="13" t="s">
        <v>16084</v>
      </c>
      <c r="K1221" s="8" t="s">
        <v>50</v>
      </c>
      <c r="L1221" s="8" t="s">
        <v>51</v>
      </c>
      <c r="M1221" s="8" t="s">
        <v>222</v>
      </c>
      <c r="N1221" s="8" t="s">
        <v>222</v>
      </c>
      <c r="O1221" s="8" t="s">
        <v>222</v>
      </c>
      <c r="P1221" s="8" t="s">
        <v>222</v>
      </c>
      <c r="Q1221" s="8" t="s">
        <v>222</v>
      </c>
      <c r="R1221" s="8" t="s">
        <v>222</v>
      </c>
      <c r="S1221" s="3">
        <v>977</v>
      </c>
      <c r="T1221" s="3">
        <v>2</v>
      </c>
      <c r="U1221" s="14" t="str">
        <f t="shared" ca="1" si="117"/>
        <v>slack.com</v>
      </c>
      <c r="V1221" s="15" t="str">
        <f t="shared" ca="1" si="118"/>
        <v>domains = domains.concat("slack.com");</v>
      </c>
      <c r="W1221">
        <f>VLOOKUP(C1221,'Copy of Pivot Position'!A:C,3,FALSE)</f>
        <v>7</v>
      </c>
      <c r="X1221">
        <f>IF(D1221="","",COUNTIF($D$1:D1220,D1221))</f>
        <v>0</v>
      </c>
      <c r="Y1221">
        <f>IF(F1221="","",COUNTIF($F$1:F1221,F1221))</f>
        <v>1</v>
      </c>
    </row>
    <row r="1222" spans="1:25" ht="16" hidden="1" x14ac:dyDescent="0.2">
      <c r="A1222" s="8" t="s">
        <v>298</v>
      </c>
      <c r="B1222" s="8" t="s">
        <v>16105</v>
      </c>
      <c r="C1222" s="8" t="s">
        <v>12181</v>
      </c>
      <c r="D1222" s="8" t="s">
        <v>16106</v>
      </c>
      <c r="E1222" s="8" t="s">
        <v>11743</v>
      </c>
      <c r="F1222" s="12" t="s">
        <v>11049</v>
      </c>
      <c r="G1222" s="8" t="s">
        <v>434</v>
      </c>
      <c r="H1222" s="3">
        <v>404</v>
      </c>
      <c r="I1222" s="12" t="s">
        <v>16107</v>
      </c>
      <c r="J1222" s="13" t="s">
        <v>16108</v>
      </c>
      <c r="K1222" s="8" t="s">
        <v>50</v>
      </c>
      <c r="L1222" s="8" t="s">
        <v>120</v>
      </c>
      <c r="M1222" s="8" t="s">
        <v>52</v>
      </c>
      <c r="N1222" s="8" t="s">
        <v>73</v>
      </c>
      <c r="O1222" s="8" t="s">
        <v>54</v>
      </c>
      <c r="P1222" s="8" t="s">
        <v>11749</v>
      </c>
      <c r="Q1222" s="13" t="s">
        <v>268</v>
      </c>
      <c r="R1222" s="8" t="s">
        <v>11751</v>
      </c>
      <c r="S1222" s="3">
        <v>984</v>
      </c>
      <c r="T1222" s="3">
        <v>2</v>
      </c>
      <c r="U1222" s="14" t="str">
        <f t="shared" ca="1" si="117"/>
        <v>slack.com</v>
      </c>
      <c r="V1222" s="15" t="str">
        <f t="shared" ca="1" si="118"/>
        <v>domains = domains.concat("slack.com");</v>
      </c>
      <c r="W1222">
        <f>VLOOKUP(C1222,'Copy of Pivot Position'!A:C,3,FALSE)</f>
        <v>7</v>
      </c>
      <c r="X1222">
        <f>IF(D1222="","",COUNTIF($D$1:D1221,D1222))</f>
        <v>0</v>
      </c>
      <c r="Y1222">
        <f>IF(F1222="","",COUNTIF($F$1:F1222,F1222))</f>
        <v>2</v>
      </c>
    </row>
    <row r="1223" spans="1:25" ht="16" hidden="1" x14ac:dyDescent="0.2">
      <c r="A1223" s="8" t="s">
        <v>1836</v>
      </c>
      <c r="B1223" s="8" t="s">
        <v>16114</v>
      </c>
      <c r="C1223" s="8" t="s">
        <v>10713</v>
      </c>
      <c r="D1223" s="8" t="s">
        <v>16115</v>
      </c>
      <c r="E1223" s="8" t="s">
        <v>16116</v>
      </c>
      <c r="F1223" s="12" t="s">
        <v>12986</v>
      </c>
      <c r="G1223" s="8" t="s">
        <v>70</v>
      </c>
      <c r="H1223" s="3">
        <v>163</v>
      </c>
      <c r="I1223" s="12" t="s">
        <v>16117</v>
      </c>
      <c r="J1223" s="13" t="s">
        <v>16118</v>
      </c>
      <c r="K1223" s="8" t="s">
        <v>50</v>
      </c>
      <c r="L1223" s="8" t="s">
        <v>120</v>
      </c>
      <c r="M1223" s="8" t="s">
        <v>692</v>
      </c>
      <c r="N1223" s="8" t="s">
        <v>16119</v>
      </c>
      <c r="O1223" s="8" t="s">
        <v>16120</v>
      </c>
      <c r="P1223" s="8" t="s">
        <v>16121</v>
      </c>
      <c r="Q1223" s="13" t="s">
        <v>16122</v>
      </c>
      <c r="R1223" s="8" t="s">
        <v>16123</v>
      </c>
      <c r="S1223" s="3">
        <v>986</v>
      </c>
      <c r="T1223" s="3">
        <v>2</v>
      </c>
      <c r="U1223" s="14" t="str">
        <f t="shared" ca="1" si="117"/>
        <v>slack.com</v>
      </c>
      <c r="V1223" s="15" t="str">
        <f t="shared" ca="1" si="118"/>
        <v>domains = domains.concat("slack.com");</v>
      </c>
      <c r="W1223">
        <f>VLOOKUP(C1223,'Copy of Pivot Position'!A:C,3,FALSE)</f>
        <v>7</v>
      </c>
      <c r="X1223">
        <f>IF(D1223="","",COUNTIF($D$1:D1222,D1223))</f>
        <v>0</v>
      </c>
      <c r="Y1223">
        <f>IF(F1223="","",COUNTIF($F$1:F1223,F1223))</f>
        <v>1</v>
      </c>
    </row>
    <row r="1224" spans="1:25" ht="16" hidden="1" x14ac:dyDescent="0.2">
      <c r="A1224" s="8" t="s">
        <v>785</v>
      </c>
      <c r="B1224" s="8" t="s">
        <v>786</v>
      </c>
      <c r="C1224" s="8" t="s">
        <v>787</v>
      </c>
      <c r="D1224" s="8" t="s">
        <v>788</v>
      </c>
      <c r="E1224" s="8" t="s">
        <v>789</v>
      </c>
      <c r="F1224" s="12" t="s">
        <v>790</v>
      </c>
      <c r="G1224" s="8" t="s">
        <v>49</v>
      </c>
      <c r="H1224" s="3">
        <v>12</v>
      </c>
      <c r="I1224" s="12" t="s">
        <v>791</v>
      </c>
      <c r="J1224" s="13" t="s">
        <v>792</v>
      </c>
      <c r="K1224" s="8" t="s">
        <v>50</v>
      </c>
      <c r="L1224" s="8" t="s">
        <v>51</v>
      </c>
      <c r="M1224" s="8" t="s">
        <v>52</v>
      </c>
      <c r="N1224" s="8" t="s">
        <v>536</v>
      </c>
      <c r="O1224" s="8" t="s">
        <v>793</v>
      </c>
      <c r="P1224" s="8" t="s">
        <v>794</v>
      </c>
      <c r="Q1224" s="13" t="s">
        <v>795</v>
      </c>
      <c r="R1224" s="8" t="s">
        <v>796</v>
      </c>
      <c r="S1224" s="3">
        <v>1060</v>
      </c>
      <c r="T1224" s="3">
        <v>1</v>
      </c>
      <c r="U1224" s="14" t="str">
        <f t="shared" ca="1" si="117"/>
        <v>slack.com</v>
      </c>
      <c r="V1224" s="15" t="str">
        <f t="shared" ca="1" si="118"/>
        <v>domains = domains.concat("slack.com");</v>
      </c>
      <c r="W1224">
        <f>VLOOKUP(C1224,'Copy of Pivot Position'!A:C,3,FALSE)</f>
        <v>6.5</v>
      </c>
      <c r="X1224">
        <f>IF(D1224="","",COUNTIF($D$1:D1223,D1224))</f>
        <v>0</v>
      </c>
      <c r="Y1224">
        <f>IF(F1224="","",COUNTIF($F$1:F1224,F1224))</f>
        <v>1</v>
      </c>
    </row>
    <row r="1225" spans="1:25" ht="16" hidden="1" x14ac:dyDescent="0.2">
      <c r="A1225" s="8" t="s">
        <v>1003</v>
      </c>
      <c r="B1225" s="8" t="s">
        <v>1004</v>
      </c>
      <c r="C1225" s="8" t="s">
        <v>1006</v>
      </c>
      <c r="D1225" s="8" t="s">
        <v>1008</v>
      </c>
      <c r="E1225" s="8" t="s">
        <v>1009</v>
      </c>
      <c r="F1225" s="12" t="s">
        <v>953</v>
      </c>
      <c r="G1225" s="8" t="s">
        <v>49</v>
      </c>
      <c r="H1225" s="3">
        <v>50</v>
      </c>
      <c r="I1225" s="12" t="s">
        <v>1011</v>
      </c>
      <c r="J1225" s="13" t="s">
        <v>1012</v>
      </c>
      <c r="K1225" s="8" t="s">
        <v>50</v>
      </c>
      <c r="L1225" s="8" t="s">
        <v>120</v>
      </c>
      <c r="M1225" s="8" t="s">
        <v>52</v>
      </c>
      <c r="N1225" s="8" t="s">
        <v>1013</v>
      </c>
      <c r="O1225" s="8" t="s">
        <v>1014</v>
      </c>
      <c r="P1225" s="8" t="s">
        <v>1015</v>
      </c>
      <c r="Q1225" s="13" t="s">
        <v>1016</v>
      </c>
      <c r="R1225" s="8" t="s">
        <v>1017</v>
      </c>
      <c r="S1225" s="3">
        <v>1074</v>
      </c>
      <c r="T1225" s="3">
        <v>1</v>
      </c>
      <c r="U1225" s="14" t="str">
        <f t="shared" ca="1" si="117"/>
        <v>slack.com</v>
      </c>
      <c r="V1225" s="15" t="str">
        <f t="shared" ca="1" si="118"/>
        <v>domains = domains.concat("slack.com");</v>
      </c>
      <c r="W1225">
        <f>VLOOKUP(C1225,'Copy of Pivot Position'!A:C,3,FALSE)</f>
        <v>6.5</v>
      </c>
      <c r="X1225">
        <f>IF(D1225="","",COUNTIF($D$1:D1224,D1225))</f>
        <v>0</v>
      </c>
      <c r="Y1225">
        <f>IF(F1225="","",COUNTIF($F$1:F1225,F1225))</f>
        <v>1</v>
      </c>
    </row>
    <row r="1226" spans="1:25" ht="16" hidden="1" x14ac:dyDescent="0.2">
      <c r="A1226" s="8" t="s">
        <v>112</v>
      </c>
      <c r="B1226" s="8" t="s">
        <v>2131</v>
      </c>
      <c r="C1226" s="8" t="s">
        <v>1006</v>
      </c>
      <c r="D1226" s="8" t="s">
        <v>2132</v>
      </c>
      <c r="E1226" s="8" t="s">
        <v>2133</v>
      </c>
      <c r="F1226" s="12" t="s">
        <v>1965</v>
      </c>
      <c r="G1226" s="8" t="s">
        <v>70</v>
      </c>
      <c r="H1226" s="3">
        <v>3690</v>
      </c>
      <c r="I1226" s="12" t="s">
        <v>2135</v>
      </c>
      <c r="J1226" s="13" t="s">
        <v>2136</v>
      </c>
      <c r="K1226" s="8" t="s">
        <v>50</v>
      </c>
      <c r="L1226" s="8" t="s">
        <v>51</v>
      </c>
      <c r="M1226" s="8" t="s">
        <v>52</v>
      </c>
      <c r="N1226" s="8" t="s">
        <v>2137</v>
      </c>
      <c r="O1226" s="8" t="s">
        <v>1129</v>
      </c>
      <c r="P1226" s="8" t="s">
        <v>2138</v>
      </c>
      <c r="Q1226" s="13" t="s">
        <v>2139</v>
      </c>
      <c r="R1226" s="8" t="s">
        <v>2140</v>
      </c>
      <c r="S1226" s="3">
        <v>1153</v>
      </c>
      <c r="T1226" s="3">
        <v>1</v>
      </c>
      <c r="U1226" s="14" t="str">
        <f t="shared" ca="1" si="117"/>
        <v>slack.com</v>
      </c>
      <c r="V1226" s="15" t="str">
        <f t="shared" ca="1" si="118"/>
        <v>domains = domains.concat("slack.com");</v>
      </c>
      <c r="W1226">
        <f>VLOOKUP(C1226,'Copy of Pivot Position'!A:C,3,FALSE)</f>
        <v>6.5</v>
      </c>
      <c r="X1226">
        <f>IF(D1226="","",COUNTIF($D$1:D1225,D1226))</f>
        <v>0</v>
      </c>
      <c r="Y1226">
        <f>IF(F1226="","",COUNTIF($F$1:F1226,F1226))</f>
        <v>1</v>
      </c>
    </row>
    <row r="1227" spans="1:25" ht="16" hidden="1" x14ac:dyDescent="0.2">
      <c r="A1227" s="8" t="s">
        <v>1203</v>
      </c>
      <c r="B1227" s="8" t="s">
        <v>2493</v>
      </c>
      <c r="C1227" s="8" t="s">
        <v>1006</v>
      </c>
      <c r="D1227" s="8" t="s">
        <v>2494</v>
      </c>
      <c r="E1227" s="8" t="s">
        <v>2495</v>
      </c>
      <c r="F1227" s="12" t="s">
        <v>2281</v>
      </c>
      <c r="G1227" s="8" t="s">
        <v>46</v>
      </c>
      <c r="H1227" s="3">
        <v>40</v>
      </c>
      <c r="I1227" s="12" t="s">
        <v>2497</v>
      </c>
      <c r="J1227" s="13" t="s">
        <v>2498</v>
      </c>
      <c r="K1227" s="8" t="s">
        <v>50</v>
      </c>
      <c r="L1227" s="8" t="s">
        <v>120</v>
      </c>
      <c r="M1227" s="8" t="s">
        <v>52</v>
      </c>
      <c r="N1227" s="8" t="s">
        <v>925</v>
      </c>
      <c r="O1227" s="8" t="s">
        <v>54</v>
      </c>
      <c r="P1227" s="8" t="s">
        <v>2499</v>
      </c>
      <c r="Q1227" s="13" t="s">
        <v>927</v>
      </c>
      <c r="R1227" s="8" t="s">
        <v>2500</v>
      </c>
      <c r="S1227" s="3">
        <v>1178</v>
      </c>
      <c r="T1227" s="3">
        <v>1</v>
      </c>
      <c r="U1227" s="14" t="str">
        <f t="shared" ca="1" si="117"/>
        <v>slack.com</v>
      </c>
      <c r="V1227" s="15" t="str">
        <f t="shared" ca="1" si="118"/>
        <v>domains = domains.concat("slack.com");</v>
      </c>
      <c r="W1227">
        <f>VLOOKUP(C1227,'Copy of Pivot Position'!A:C,3,FALSE)</f>
        <v>6.5</v>
      </c>
      <c r="X1227">
        <f>IF(D1227="","",COUNTIF($D$1:D1226,D1227))</f>
        <v>0</v>
      </c>
      <c r="Y1227">
        <f>IF(F1227="","",COUNTIF($F$1:F1227,F1227))</f>
        <v>1</v>
      </c>
    </row>
    <row r="1228" spans="1:25" ht="16" hidden="1" x14ac:dyDescent="0.2">
      <c r="A1228" s="8" t="s">
        <v>4918</v>
      </c>
      <c r="B1228" s="8" t="s">
        <v>4919</v>
      </c>
      <c r="C1228" s="8" t="s">
        <v>1006</v>
      </c>
      <c r="D1228" s="8" t="s">
        <v>4920</v>
      </c>
      <c r="E1228" s="8" t="s">
        <v>4921</v>
      </c>
      <c r="F1228" s="12" t="s">
        <v>4619</v>
      </c>
      <c r="G1228" s="8" t="s">
        <v>70</v>
      </c>
      <c r="H1228" s="3">
        <v>1930</v>
      </c>
      <c r="I1228" s="12" t="s">
        <v>4923</v>
      </c>
      <c r="J1228" s="13" t="s">
        <v>4924</v>
      </c>
      <c r="K1228" s="8" t="s">
        <v>50</v>
      </c>
      <c r="L1228" s="8" t="s">
        <v>120</v>
      </c>
      <c r="M1228" s="8" t="s">
        <v>52</v>
      </c>
      <c r="N1228" s="8" t="s">
        <v>4925</v>
      </c>
      <c r="O1228" s="8" t="s">
        <v>97</v>
      </c>
      <c r="P1228" s="8" t="s">
        <v>4926</v>
      </c>
      <c r="Q1228" s="8" t="s">
        <v>4927</v>
      </c>
      <c r="R1228" s="8" t="s">
        <v>4928</v>
      </c>
      <c r="S1228" s="3">
        <v>1374</v>
      </c>
      <c r="T1228" s="3">
        <v>1</v>
      </c>
      <c r="U1228" s="14" t="str">
        <f t="shared" ca="1" si="117"/>
        <v>slack.com</v>
      </c>
      <c r="V1228" s="15" t="str">
        <f t="shared" ca="1" si="118"/>
        <v>domains = domains.concat("slack.com");</v>
      </c>
      <c r="W1228">
        <f>VLOOKUP(C1228,'Copy of Pivot Position'!A:C,3,FALSE)</f>
        <v>6.5</v>
      </c>
      <c r="X1228">
        <f>IF(D1228="","",COUNTIF($D$1:D1227,D1228))</f>
        <v>0</v>
      </c>
      <c r="Y1228">
        <f>IF(F1228="","",COUNTIF($F$1:F1228,F1228))</f>
        <v>1</v>
      </c>
    </row>
    <row r="1229" spans="1:25" ht="16" hidden="1" x14ac:dyDescent="0.2">
      <c r="A1229" s="8" t="s">
        <v>1203</v>
      </c>
      <c r="B1229" s="8" t="s">
        <v>5658</v>
      </c>
      <c r="C1229" s="8" t="s">
        <v>5659</v>
      </c>
      <c r="D1229" s="8" t="s">
        <v>5660</v>
      </c>
      <c r="E1229" s="8" t="s">
        <v>5661</v>
      </c>
      <c r="F1229" s="12" t="s">
        <v>5316</v>
      </c>
      <c r="G1229" s="8" t="s">
        <v>49</v>
      </c>
      <c r="H1229" s="3">
        <v>3284</v>
      </c>
      <c r="I1229" s="12" t="s">
        <v>5663</v>
      </c>
      <c r="J1229" s="13" t="s">
        <v>5664</v>
      </c>
      <c r="K1229" s="8" t="s">
        <v>50</v>
      </c>
      <c r="L1229" s="8" t="s">
        <v>120</v>
      </c>
      <c r="M1229" s="8" t="s">
        <v>52</v>
      </c>
      <c r="N1229" s="8" t="s">
        <v>462</v>
      </c>
      <c r="O1229" s="8" t="s">
        <v>54</v>
      </c>
      <c r="P1229" s="8" t="s">
        <v>5665</v>
      </c>
      <c r="Q1229" s="13" t="s">
        <v>1684</v>
      </c>
      <c r="R1229" s="8" t="s">
        <v>5666</v>
      </c>
      <c r="S1229" s="3">
        <v>1456</v>
      </c>
      <c r="T1229" s="3">
        <v>1</v>
      </c>
      <c r="U1229" s="14" t="str">
        <f t="shared" ca="1" si="117"/>
        <v>slack.com</v>
      </c>
      <c r="V1229" s="15" t="str">
        <f t="shared" ca="1" si="118"/>
        <v>domains = domains.concat("slack.com");</v>
      </c>
      <c r="W1229">
        <f>VLOOKUP(C1229,'Copy of Pivot Position'!A:C,3,FALSE)</f>
        <v>6.5</v>
      </c>
      <c r="X1229">
        <f>IF(D1229="","",COUNTIF($D$1:D1228,D1229))</f>
        <v>0</v>
      </c>
      <c r="Y1229">
        <f>IF(F1229="","",COUNTIF($F$1:F1229,F1229))</f>
        <v>2</v>
      </c>
    </row>
    <row r="1230" spans="1:25" ht="16" hidden="1" x14ac:dyDescent="0.2">
      <c r="A1230" s="8" t="s">
        <v>6472</v>
      </c>
      <c r="B1230" s="8" t="s">
        <v>1019</v>
      </c>
      <c r="C1230" s="8" t="s">
        <v>1006</v>
      </c>
      <c r="D1230" s="8" t="s">
        <v>6473</v>
      </c>
      <c r="E1230" s="8" t="s">
        <v>6474</v>
      </c>
      <c r="F1230" s="12" t="s">
        <v>6043</v>
      </c>
      <c r="G1230" s="8" t="s">
        <v>70</v>
      </c>
      <c r="H1230" s="3">
        <v>11</v>
      </c>
      <c r="I1230" s="12" t="s">
        <v>6476</v>
      </c>
      <c r="J1230" s="13" t="s">
        <v>6477</v>
      </c>
      <c r="K1230" s="8" t="s">
        <v>50</v>
      </c>
      <c r="L1230" s="8" t="s">
        <v>120</v>
      </c>
      <c r="M1230" s="8" t="s">
        <v>52</v>
      </c>
      <c r="N1230" s="8" t="s">
        <v>6478</v>
      </c>
      <c r="O1230" s="8" t="s">
        <v>1480</v>
      </c>
      <c r="P1230" s="8" t="s">
        <v>6479</v>
      </c>
      <c r="Q1230" s="13" t="s">
        <v>6480</v>
      </c>
      <c r="R1230" s="8" t="s">
        <v>6481</v>
      </c>
      <c r="S1230" s="3">
        <v>1529</v>
      </c>
      <c r="T1230" s="3">
        <v>1</v>
      </c>
      <c r="U1230" s="14" t="str">
        <f t="shared" ca="1" si="117"/>
        <v>slack.com</v>
      </c>
      <c r="V1230" s="15" t="str">
        <f t="shared" ca="1" si="118"/>
        <v>domains = domains.concat("slack.com");</v>
      </c>
      <c r="W1230">
        <f>VLOOKUP(C1230,'Copy of Pivot Position'!A:C,3,FALSE)</f>
        <v>6.5</v>
      </c>
      <c r="X1230">
        <f>IF(D1230="","",COUNTIF($D$1:D1229,D1230))</f>
        <v>0</v>
      </c>
      <c r="Y1230">
        <f>IF(F1230="","",COUNTIF($F$1:F1230,F1230))</f>
        <v>1</v>
      </c>
    </row>
    <row r="1231" spans="1:25" ht="16" hidden="1" x14ac:dyDescent="0.2">
      <c r="A1231" s="8" t="s">
        <v>362</v>
      </c>
      <c r="B1231" s="8" t="s">
        <v>5864</v>
      </c>
      <c r="C1231" s="8" t="s">
        <v>6640</v>
      </c>
      <c r="D1231" s="8" t="s">
        <v>6641</v>
      </c>
      <c r="E1231" s="8" t="s">
        <v>6642</v>
      </c>
      <c r="F1231" s="12" t="s">
        <v>6253</v>
      </c>
      <c r="G1231" s="8" t="s">
        <v>70</v>
      </c>
      <c r="H1231" s="3">
        <v>888</v>
      </c>
      <c r="I1231" s="12" t="s">
        <v>6643</v>
      </c>
      <c r="J1231" s="13" t="s">
        <v>6644</v>
      </c>
      <c r="K1231" s="8" t="s">
        <v>50</v>
      </c>
      <c r="L1231" s="8" t="s">
        <v>51</v>
      </c>
      <c r="M1231" s="8" t="s">
        <v>52</v>
      </c>
      <c r="N1231" s="8" t="s">
        <v>6645</v>
      </c>
      <c r="O1231" s="8" t="s">
        <v>1799</v>
      </c>
      <c r="P1231" s="8" t="s">
        <v>6646</v>
      </c>
      <c r="Q1231" s="13" t="s">
        <v>6647</v>
      </c>
      <c r="R1231" s="8" t="s">
        <v>6648</v>
      </c>
      <c r="S1231" s="3">
        <v>1550</v>
      </c>
      <c r="T1231" s="3">
        <v>1</v>
      </c>
      <c r="U1231" s="14" t="str">
        <f t="shared" ca="1" si="117"/>
        <v>slack.com</v>
      </c>
      <c r="V1231" s="15" t="str">
        <f t="shared" ca="1" si="118"/>
        <v>domains = domains.concat("slack.com");</v>
      </c>
      <c r="W1231">
        <f>VLOOKUP(C1231,'Copy of Pivot Position'!A:C,3,FALSE)</f>
        <v>6.5</v>
      </c>
      <c r="X1231">
        <f>IF(D1231="","",COUNTIF($D$1:D1230,D1231))</f>
        <v>0</v>
      </c>
      <c r="Y1231">
        <f>IF(F1231="","",COUNTIF($F$1:F1231,F1231))</f>
        <v>1</v>
      </c>
    </row>
    <row r="1232" spans="1:25" ht="16" hidden="1" x14ac:dyDescent="0.2">
      <c r="A1232" s="8" t="s">
        <v>167</v>
      </c>
      <c r="B1232" s="8" t="s">
        <v>8930</v>
      </c>
      <c r="C1232" s="8" t="s">
        <v>1006</v>
      </c>
      <c r="D1232" s="8" t="s">
        <v>8931</v>
      </c>
      <c r="E1232" s="8" t="s">
        <v>8932</v>
      </c>
      <c r="F1232" s="12" t="s">
        <v>8320</v>
      </c>
      <c r="G1232" s="8" t="s">
        <v>1146</v>
      </c>
      <c r="H1232" s="3">
        <v>14</v>
      </c>
      <c r="I1232" s="12" t="s">
        <v>8933</v>
      </c>
      <c r="J1232" s="13" t="s">
        <v>8934</v>
      </c>
      <c r="K1232" s="8" t="s">
        <v>50</v>
      </c>
      <c r="L1232" s="8" t="s">
        <v>120</v>
      </c>
      <c r="M1232" s="8" t="s">
        <v>52</v>
      </c>
      <c r="N1232" s="8" t="s">
        <v>222</v>
      </c>
      <c r="O1232" s="8" t="s">
        <v>222</v>
      </c>
      <c r="P1232" s="8" t="s">
        <v>222</v>
      </c>
      <c r="Q1232" s="8" t="s">
        <v>222</v>
      </c>
      <c r="R1232" s="8" t="s">
        <v>222</v>
      </c>
      <c r="S1232" s="3">
        <v>2261</v>
      </c>
      <c r="T1232" s="3">
        <v>1</v>
      </c>
      <c r="U1232" s="14" t="str">
        <f t="shared" ca="1" si="117"/>
        <v>slack.com</v>
      </c>
      <c r="V1232" s="15" t="str">
        <f t="shared" ca="1" si="118"/>
        <v>domains = domains.concat("slack.com");</v>
      </c>
      <c r="W1232">
        <f>VLOOKUP(C1232,'Copy of Pivot Position'!A:C,3,FALSE)</f>
        <v>6.5</v>
      </c>
      <c r="X1232">
        <f>IF(D1232="","",COUNTIF($D$1:D1231,D1232))</f>
        <v>0</v>
      </c>
      <c r="Y1232">
        <f>IF(F1232="","",COUNTIF($F$1:F1232,F1232))</f>
        <v>1</v>
      </c>
    </row>
    <row r="1233" spans="1:25" ht="16" hidden="1" x14ac:dyDescent="0.2">
      <c r="A1233" s="8" t="s">
        <v>8935</v>
      </c>
      <c r="B1233" s="8" t="s">
        <v>8936</v>
      </c>
      <c r="C1233" s="8" t="s">
        <v>8937</v>
      </c>
      <c r="D1233" s="8" t="s">
        <v>8938</v>
      </c>
      <c r="E1233" s="8" t="s">
        <v>8939</v>
      </c>
      <c r="F1233" s="12" t="s">
        <v>8322</v>
      </c>
      <c r="G1233" s="8" t="s">
        <v>49</v>
      </c>
      <c r="H1233" s="3">
        <v>7997</v>
      </c>
      <c r="I1233" s="12" t="s">
        <v>8945</v>
      </c>
      <c r="J1233" s="13" t="s">
        <v>8947</v>
      </c>
      <c r="K1233" s="8" t="s">
        <v>50</v>
      </c>
      <c r="L1233" s="8" t="s">
        <v>51</v>
      </c>
      <c r="M1233" s="8" t="s">
        <v>411</v>
      </c>
      <c r="N1233" s="8" t="s">
        <v>8951</v>
      </c>
      <c r="O1233" s="8" t="s">
        <v>8526</v>
      </c>
      <c r="P1233" s="8" t="s">
        <v>8952</v>
      </c>
      <c r="Q1233" s="8" t="s">
        <v>8953</v>
      </c>
      <c r="R1233" s="8" t="s">
        <v>8954</v>
      </c>
      <c r="S1233" s="3">
        <v>2262</v>
      </c>
      <c r="T1233" s="3">
        <v>1</v>
      </c>
      <c r="U1233" s="14" t="str">
        <f t="shared" ca="1" si="117"/>
        <v>slack.com</v>
      </c>
      <c r="V1233" s="15" t="str">
        <f t="shared" ca="1" si="118"/>
        <v>domains = domains.concat("slack.com");</v>
      </c>
      <c r="W1233">
        <f>VLOOKUP(C1233,'Copy of Pivot Position'!A:C,3,FALSE)</f>
        <v>6.5</v>
      </c>
      <c r="X1233">
        <f>IF(D1233="","",COUNTIF($D$1:D1232,D1233))</f>
        <v>0</v>
      </c>
      <c r="Y1233">
        <f>IF(F1233="","",COUNTIF($F$1:F1233,F1233))</f>
        <v>2</v>
      </c>
    </row>
    <row r="1234" spans="1:25" ht="16" hidden="1" x14ac:dyDescent="0.2">
      <c r="A1234" s="8" t="s">
        <v>167</v>
      </c>
      <c r="B1234" s="8" t="s">
        <v>9675</v>
      </c>
      <c r="C1234" s="8" t="s">
        <v>1006</v>
      </c>
      <c r="D1234" s="8" t="s">
        <v>9676</v>
      </c>
      <c r="E1234" s="8" t="s">
        <v>9677</v>
      </c>
      <c r="F1234" s="12" t="s">
        <v>8992</v>
      </c>
      <c r="G1234" s="8" t="s">
        <v>46</v>
      </c>
      <c r="H1234" s="3">
        <v>439</v>
      </c>
      <c r="I1234" s="12" t="s">
        <v>9679</v>
      </c>
      <c r="J1234" s="13" t="s">
        <v>9680</v>
      </c>
      <c r="K1234" s="8" t="s">
        <v>50</v>
      </c>
      <c r="L1234" s="8" t="s">
        <v>120</v>
      </c>
      <c r="M1234" s="8" t="s">
        <v>52</v>
      </c>
      <c r="N1234" s="8" t="s">
        <v>3005</v>
      </c>
      <c r="O1234" s="8" t="s">
        <v>369</v>
      </c>
      <c r="P1234" s="8" t="s">
        <v>222</v>
      </c>
      <c r="Q1234" s="8" t="s">
        <v>222</v>
      </c>
      <c r="R1234" s="8" t="s">
        <v>222</v>
      </c>
      <c r="S1234" s="3">
        <v>2387</v>
      </c>
      <c r="T1234" s="3">
        <v>1</v>
      </c>
      <c r="U1234" s="14" t="str">
        <f t="shared" ca="1" si="117"/>
        <v>slack.com</v>
      </c>
      <c r="V1234" s="15" t="str">
        <f t="shared" ca="1" si="118"/>
        <v>domains = domains.concat("slack.com");</v>
      </c>
      <c r="W1234">
        <f>VLOOKUP(C1234,'Copy of Pivot Position'!A:C,3,FALSE)</f>
        <v>6.5</v>
      </c>
      <c r="X1234">
        <f>IF(D1234="","",COUNTIF($D$1:D1233,D1234))</f>
        <v>0</v>
      </c>
      <c r="Y1234">
        <f>IF(F1234="","",COUNTIF($F$1:F1234,F1234))</f>
        <v>1</v>
      </c>
    </row>
    <row r="1235" spans="1:25" ht="16" hidden="1" x14ac:dyDescent="0.2">
      <c r="A1235" s="8" t="s">
        <v>7344</v>
      </c>
      <c r="B1235" s="8" t="s">
        <v>9688</v>
      </c>
      <c r="C1235" s="8" t="s">
        <v>9689</v>
      </c>
      <c r="D1235" s="8" t="s">
        <v>9690</v>
      </c>
      <c r="E1235" s="8" t="s">
        <v>9693</v>
      </c>
      <c r="F1235" s="12" t="s">
        <v>9011</v>
      </c>
      <c r="G1235" s="8" t="s">
        <v>49</v>
      </c>
      <c r="H1235" s="3">
        <v>182</v>
      </c>
      <c r="I1235" s="12" t="s">
        <v>9695</v>
      </c>
      <c r="J1235" s="13" t="s">
        <v>9696</v>
      </c>
      <c r="K1235" s="8" t="s">
        <v>50</v>
      </c>
      <c r="L1235" s="8" t="s">
        <v>51</v>
      </c>
      <c r="M1235" s="8" t="s">
        <v>52</v>
      </c>
      <c r="N1235" s="8" t="s">
        <v>174</v>
      </c>
      <c r="O1235" s="8" t="s">
        <v>1799</v>
      </c>
      <c r="P1235" s="8" t="s">
        <v>9697</v>
      </c>
      <c r="Q1235" s="13" t="s">
        <v>9698</v>
      </c>
      <c r="R1235" s="8" t="s">
        <v>222</v>
      </c>
      <c r="S1235" s="3">
        <v>2389</v>
      </c>
      <c r="T1235" s="3">
        <v>1</v>
      </c>
      <c r="U1235" s="14" t="str">
        <f t="shared" ca="1" si="117"/>
        <v>slack.com</v>
      </c>
      <c r="V1235" s="15" t="str">
        <f t="shared" ca="1" si="118"/>
        <v>domains = domains.concat("slack.com");</v>
      </c>
      <c r="W1235">
        <f>VLOOKUP(C1235,'Copy of Pivot Position'!A:C,3,FALSE)</f>
        <v>6.5</v>
      </c>
      <c r="X1235">
        <f>IF(D1235="","",COUNTIF($D$1:D1234,D1235))</f>
        <v>0</v>
      </c>
      <c r="Y1235">
        <f>IF(F1235="","",COUNTIF($F$1:F1235,F1235))</f>
        <v>1</v>
      </c>
    </row>
    <row r="1236" spans="1:25" ht="16" hidden="1" x14ac:dyDescent="0.2">
      <c r="A1236" s="8" t="s">
        <v>737</v>
      </c>
      <c r="B1236" s="8" t="s">
        <v>9790</v>
      </c>
      <c r="C1236" s="8" t="s">
        <v>9791</v>
      </c>
      <c r="D1236" s="8" t="s">
        <v>9792</v>
      </c>
      <c r="E1236" s="8" t="s">
        <v>1605</v>
      </c>
      <c r="F1236" s="12" t="s">
        <v>1462</v>
      </c>
      <c r="G1236" s="8" t="s">
        <v>49</v>
      </c>
      <c r="H1236" s="3">
        <v>107996</v>
      </c>
      <c r="I1236" s="12" t="s">
        <v>9794</v>
      </c>
      <c r="J1236" s="13" t="s">
        <v>9795</v>
      </c>
      <c r="K1236" s="8" t="s">
        <v>50</v>
      </c>
      <c r="L1236" s="8" t="s">
        <v>51</v>
      </c>
      <c r="M1236" s="8" t="s">
        <v>1615</v>
      </c>
      <c r="N1236" s="8" t="s">
        <v>1616</v>
      </c>
      <c r="O1236" s="8" t="s">
        <v>1617</v>
      </c>
      <c r="P1236" s="8" t="s">
        <v>1618</v>
      </c>
      <c r="Q1236" s="13" t="s">
        <v>1619</v>
      </c>
      <c r="R1236" s="8" t="s">
        <v>1620</v>
      </c>
      <c r="S1236" s="3">
        <v>2403</v>
      </c>
      <c r="T1236" s="3">
        <v>1</v>
      </c>
      <c r="U1236" s="14" t="str">
        <f t="shared" ca="1" si="117"/>
        <v>slack.com</v>
      </c>
      <c r="V1236" s="15" t="str">
        <f t="shared" ca="1" si="118"/>
        <v>domains = domains.concat("slack.com");</v>
      </c>
      <c r="W1236">
        <f>VLOOKUP(C1236,'Copy of Pivot Position'!A:C,3,FALSE)</f>
        <v>6.5</v>
      </c>
      <c r="X1236">
        <f>IF(D1236="","",COUNTIF($D$1:D1235,D1236))</f>
        <v>0</v>
      </c>
      <c r="Y1236">
        <f>IF(F1236="","",COUNTIF($F$1:F1236,F1236))</f>
        <v>4</v>
      </c>
    </row>
    <row r="1237" spans="1:25" ht="16" hidden="1" x14ac:dyDescent="0.2">
      <c r="A1237" s="8" t="s">
        <v>2218</v>
      </c>
      <c r="B1237" s="8" t="s">
        <v>10136</v>
      </c>
      <c r="C1237" s="8" t="s">
        <v>10137</v>
      </c>
      <c r="D1237" s="8" t="s">
        <v>10138</v>
      </c>
      <c r="E1237" s="8" t="s">
        <v>9384</v>
      </c>
      <c r="F1237" s="12" t="s">
        <v>8653</v>
      </c>
      <c r="G1237" s="8" t="s">
        <v>46</v>
      </c>
      <c r="H1237" s="3">
        <v>29470</v>
      </c>
      <c r="I1237" s="12" t="s">
        <v>10139</v>
      </c>
      <c r="J1237" s="13" t="s">
        <v>10140</v>
      </c>
      <c r="K1237" s="8" t="s">
        <v>50</v>
      </c>
      <c r="L1237" s="8" t="s">
        <v>51</v>
      </c>
      <c r="M1237" s="8" t="s">
        <v>52</v>
      </c>
      <c r="N1237" s="8" t="s">
        <v>73</v>
      </c>
      <c r="O1237" s="8" t="s">
        <v>54</v>
      </c>
      <c r="P1237" s="8" t="s">
        <v>9388</v>
      </c>
      <c r="Q1237" s="13" t="s">
        <v>268</v>
      </c>
      <c r="R1237" s="8" t="s">
        <v>7403</v>
      </c>
      <c r="S1237" s="3">
        <v>2484</v>
      </c>
      <c r="T1237" s="3">
        <v>1</v>
      </c>
      <c r="U1237" s="14" t="str">
        <f t="shared" ca="1" si="117"/>
        <v>slack.com</v>
      </c>
      <c r="V1237" s="15" t="str">
        <f t="shared" ca="1" si="118"/>
        <v>domains = domains.concat("slack.com");</v>
      </c>
      <c r="W1237">
        <f>VLOOKUP(C1237,'Copy of Pivot Position'!A:C,3,FALSE)</f>
        <v>6.5</v>
      </c>
      <c r="X1237">
        <f>IF(D1237="","",COUNTIF($D$1:D1236,D1237))</f>
        <v>0</v>
      </c>
      <c r="Y1237">
        <f>IF(F1237="","",COUNTIF($F$1:F1237,F1237))</f>
        <v>3</v>
      </c>
    </row>
    <row r="1238" spans="1:25" ht="16" hidden="1" x14ac:dyDescent="0.2">
      <c r="A1238" s="8" t="s">
        <v>7030</v>
      </c>
      <c r="B1238" s="8" t="s">
        <v>3749</v>
      </c>
      <c r="C1238" s="8" t="s">
        <v>10182</v>
      </c>
      <c r="D1238" s="8" t="s">
        <v>10183</v>
      </c>
      <c r="E1238" s="8" t="s">
        <v>9384</v>
      </c>
      <c r="F1238" s="12" t="s">
        <v>8653</v>
      </c>
      <c r="G1238" s="8" t="s">
        <v>46</v>
      </c>
      <c r="H1238" s="3">
        <v>29470</v>
      </c>
      <c r="I1238" s="12" t="s">
        <v>10184</v>
      </c>
      <c r="J1238" s="13" t="s">
        <v>9691</v>
      </c>
      <c r="K1238" s="8" t="s">
        <v>50</v>
      </c>
      <c r="L1238" s="8" t="s">
        <v>120</v>
      </c>
      <c r="M1238" s="8" t="s">
        <v>52</v>
      </c>
      <c r="N1238" s="8" t="s">
        <v>73</v>
      </c>
      <c r="O1238" s="8" t="s">
        <v>54</v>
      </c>
      <c r="P1238" s="8" t="s">
        <v>9388</v>
      </c>
      <c r="Q1238" s="13" t="s">
        <v>268</v>
      </c>
      <c r="R1238" s="8" t="s">
        <v>7403</v>
      </c>
      <c r="S1238" s="3">
        <v>2497</v>
      </c>
      <c r="T1238" s="3">
        <v>1</v>
      </c>
      <c r="U1238" s="14" t="str">
        <f t="shared" ca="1" si="117"/>
        <v>slack.com</v>
      </c>
      <c r="V1238" s="15" t="str">
        <f t="shared" ca="1" si="118"/>
        <v>domains = domains.concat("slack.com");</v>
      </c>
      <c r="W1238">
        <f>VLOOKUP(C1238,'Copy of Pivot Position'!A:C,3,FALSE)</f>
        <v>6.5</v>
      </c>
      <c r="X1238">
        <f>IF(D1238="","",COUNTIF($D$1:D1237,D1238))</f>
        <v>0</v>
      </c>
      <c r="Y1238">
        <f>IF(F1238="","",COUNTIF($F$1:F1238,F1238))</f>
        <v>4</v>
      </c>
    </row>
    <row r="1239" spans="1:25" ht="16" hidden="1" x14ac:dyDescent="0.2">
      <c r="A1239" s="8" t="s">
        <v>6854</v>
      </c>
      <c r="B1239" s="8" t="s">
        <v>10533</v>
      </c>
      <c r="C1239" s="8" t="s">
        <v>10534</v>
      </c>
      <c r="D1239" s="8" t="s">
        <v>10535</v>
      </c>
      <c r="E1239" s="8" t="s">
        <v>10536</v>
      </c>
      <c r="F1239" s="12" t="s">
        <v>10046</v>
      </c>
      <c r="G1239" s="8" t="s">
        <v>70</v>
      </c>
      <c r="H1239" s="3">
        <v>6699</v>
      </c>
      <c r="I1239" s="12" t="s">
        <v>10537</v>
      </c>
      <c r="J1239" s="13" t="s">
        <v>10538</v>
      </c>
      <c r="K1239" s="8" t="s">
        <v>50</v>
      </c>
      <c r="L1239" s="8" t="s">
        <v>120</v>
      </c>
      <c r="M1239" s="8" t="s">
        <v>52</v>
      </c>
      <c r="N1239" s="8" t="s">
        <v>2032</v>
      </c>
      <c r="O1239" s="8" t="s">
        <v>1799</v>
      </c>
      <c r="P1239" s="8" t="s">
        <v>10539</v>
      </c>
      <c r="Q1239" s="13" t="s">
        <v>10540</v>
      </c>
      <c r="R1239" s="8" t="s">
        <v>10541</v>
      </c>
      <c r="S1239" s="3">
        <v>2589</v>
      </c>
      <c r="T1239" s="3">
        <v>1</v>
      </c>
      <c r="U1239" s="14" t="str">
        <f t="shared" ca="1" si="117"/>
        <v>slack.com</v>
      </c>
      <c r="V1239" s="15" t="str">
        <f t="shared" ca="1" si="118"/>
        <v>domains = domains.concat("slack.com");</v>
      </c>
      <c r="W1239">
        <f>VLOOKUP(C1239,'Copy of Pivot Position'!A:C,3,FALSE)</f>
        <v>6.5</v>
      </c>
      <c r="X1239">
        <f>IF(D1239="","",COUNTIF($D$1:D1238,D1239))</f>
        <v>0</v>
      </c>
      <c r="Y1239">
        <f>IF(F1239="","",COUNTIF($F$1:F1239,F1239))</f>
        <v>1</v>
      </c>
    </row>
    <row r="1240" spans="1:25" ht="16" hidden="1" x14ac:dyDescent="0.2">
      <c r="A1240" s="8" t="s">
        <v>10631</v>
      </c>
      <c r="B1240" s="8" t="s">
        <v>1948</v>
      </c>
      <c r="C1240" s="8" t="s">
        <v>10632</v>
      </c>
      <c r="D1240" s="8" t="s">
        <v>10633</v>
      </c>
      <c r="E1240" s="8" t="s">
        <v>10634</v>
      </c>
      <c r="F1240" s="12" t="s">
        <v>10188</v>
      </c>
      <c r="G1240" s="8" t="s">
        <v>384</v>
      </c>
      <c r="H1240" s="3">
        <v>23</v>
      </c>
      <c r="I1240" s="12" t="s">
        <v>10636</v>
      </c>
      <c r="J1240" s="13" t="s">
        <v>10637</v>
      </c>
      <c r="K1240" s="8" t="s">
        <v>50</v>
      </c>
      <c r="L1240" s="8" t="s">
        <v>120</v>
      </c>
      <c r="M1240" s="8" t="s">
        <v>9148</v>
      </c>
      <c r="N1240" s="8" t="s">
        <v>9148</v>
      </c>
      <c r="O1240" s="8" t="s">
        <v>9148</v>
      </c>
      <c r="P1240" s="8" t="s">
        <v>10638</v>
      </c>
      <c r="Q1240" s="13" t="s">
        <v>10639</v>
      </c>
      <c r="R1240" s="8" t="s">
        <v>222</v>
      </c>
      <c r="S1240" s="3">
        <v>2625</v>
      </c>
      <c r="T1240" s="3">
        <v>1</v>
      </c>
      <c r="U1240" s="14" t="str">
        <f t="shared" ca="1" si="117"/>
        <v>slack.com</v>
      </c>
      <c r="V1240" s="15" t="str">
        <f t="shared" ca="1" si="118"/>
        <v>domains = domains.concat("slack.com");</v>
      </c>
      <c r="W1240">
        <f>VLOOKUP(C1240,'Copy of Pivot Position'!A:C,3,FALSE)</f>
        <v>6.5</v>
      </c>
      <c r="X1240">
        <f>IF(D1240="","",COUNTIF($D$1:D1239,D1240))</f>
        <v>0</v>
      </c>
      <c r="Y1240">
        <f>IF(F1240="","",COUNTIF($F$1:F1240,F1240))</f>
        <v>1</v>
      </c>
    </row>
    <row r="1241" spans="1:25" ht="16" hidden="1" x14ac:dyDescent="0.2">
      <c r="A1241" s="8" t="s">
        <v>6075</v>
      </c>
      <c r="B1241" s="8" t="s">
        <v>3778</v>
      </c>
      <c r="C1241" s="8" t="s">
        <v>1006</v>
      </c>
      <c r="D1241" s="8" t="s">
        <v>10663</v>
      </c>
      <c r="E1241" s="8" t="s">
        <v>10664</v>
      </c>
      <c r="F1241" s="12" t="s">
        <v>10214</v>
      </c>
      <c r="G1241" s="8" t="s">
        <v>46</v>
      </c>
      <c r="H1241" s="3">
        <v>230</v>
      </c>
      <c r="I1241" s="12" t="s">
        <v>10665</v>
      </c>
      <c r="J1241" s="13" t="s">
        <v>10666</v>
      </c>
      <c r="K1241" s="8" t="s">
        <v>50</v>
      </c>
      <c r="L1241" s="8" t="s">
        <v>120</v>
      </c>
      <c r="M1241" s="8" t="s">
        <v>52</v>
      </c>
      <c r="N1241" s="8" t="s">
        <v>73</v>
      </c>
      <c r="O1241" s="8" t="s">
        <v>54</v>
      </c>
      <c r="P1241" s="8" t="s">
        <v>1150</v>
      </c>
      <c r="Q1241" s="13" t="s">
        <v>1151</v>
      </c>
      <c r="R1241" s="8" t="s">
        <v>10667</v>
      </c>
      <c r="S1241" s="3">
        <v>2630</v>
      </c>
      <c r="T1241" s="3">
        <v>1</v>
      </c>
      <c r="U1241" s="14" t="str">
        <f t="shared" ca="1" si="117"/>
        <v>slack.com</v>
      </c>
      <c r="V1241" s="15" t="str">
        <f t="shared" ca="1" si="118"/>
        <v>domains = domains.concat("slack.com");</v>
      </c>
      <c r="W1241">
        <f>VLOOKUP(C1241,'Copy of Pivot Position'!A:C,3,FALSE)</f>
        <v>6.5</v>
      </c>
      <c r="X1241">
        <f>IF(D1241="","",COUNTIF($D$1:D1240,D1241))</f>
        <v>0</v>
      </c>
      <c r="Y1241">
        <f>IF(F1241="","",COUNTIF($F$1:F1241,F1241))</f>
        <v>1</v>
      </c>
    </row>
    <row r="1242" spans="1:25" ht="16" hidden="1" x14ac:dyDescent="0.2">
      <c r="A1242" s="8" t="s">
        <v>2532</v>
      </c>
      <c r="B1242" s="8" t="s">
        <v>10726</v>
      </c>
      <c r="C1242" s="8" t="s">
        <v>1006</v>
      </c>
      <c r="D1242" s="8" t="s">
        <v>10727</v>
      </c>
      <c r="E1242" s="8" t="s">
        <v>10413</v>
      </c>
      <c r="F1242" s="12" t="s">
        <v>9953</v>
      </c>
      <c r="G1242" s="8" t="s">
        <v>49</v>
      </c>
      <c r="H1242" s="3">
        <v>1902</v>
      </c>
      <c r="I1242" s="12" t="s">
        <v>10728</v>
      </c>
      <c r="J1242" s="13" t="s">
        <v>1636</v>
      </c>
      <c r="K1242" s="8" t="s">
        <v>50</v>
      </c>
      <c r="L1242" s="8" t="s">
        <v>51</v>
      </c>
      <c r="M1242" s="8" t="s">
        <v>52</v>
      </c>
      <c r="N1242" s="8" t="s">
        <v>84</v>
      </c>
      <c r="O1242" s="8" t="s">
        <v>85</v>
      </c>
      <c r="P1242" s="8" t="s">
        <v>10416</v>
      </c>
      <c r="Q1242" s="8" t="s">
        <v>10417</v>
      </c>
      <c r="R1242" s="8" t="s">
        <v>10418</v>
      </c>
      <c r="S1242" s="3">
        <v>39</v>
      </c>
      <c r="T1242" s="3">
        <v>2</v>
      </c>
      <c r="U1242" s="14" t="str">
        <f t="shared" ca="1" si="117"/>
        <v>slack.com</v>
      </c>
      <c r="V1242" s="15" t="str">
        <f t="shared" ca="1" si="118"/>
        <v>domains = domains.concat("slack.com");</v>
      </c>
      <c r="W1242">
        <f>VLOOKUP(C1242,'Copy of Pivot Position'!A:C,3,FALSE)</f>
        <v>6.5</v>
      </c>
      <c r="X1242">
        <f>IF(D1242="","",COUNTIF($D$1:D1241,D1242))</f>
        <v>0</v>
      </c>
      <c r="Y1242">
        <f>IF(F1242="","",COUNTIF($F$1:F1242,F1242))</f>
        <v>2</v>
      </c>
    </row>
    <row r="1243" spans="1:25" ht="13" hidden="1" x14ac:dyDescent="0.15">
      <c r="A1243" s="8" t="s">
        <v>11760</v>
      </c>
      <c r="B1243" s="8" t="s">
        <v>11761</v>
      </c>
      <c r="C1243" s="8" t="s">
        <v>1006</v>
      </c>
      <c r="D1243" s="8" t="s">
        <v>11762</v>
      </c>
      <c r="E1243" s="8" t="s">
        <v>11763</v>
      </c>
      <c r="F1243" s="12" t="s">
        <v>11063</v>
      </c>
      <c r="G1243" s="8" t="s">
        <v>49</v>
      </c>
      <c r="H1243" s="3">
        <v>146</v>
      </c>
      <c r="I1243" s="12" t="s">
        <v>11764</v>
      </c>
      <c r="J1243" s="13" t="s">
        <v>11765</v>
      </c>
      <c r="K1243" s="8" t="s">
        <v>50</v>
      </c>
      <c r="L1243" s="8" t="s">
        <v>120</v>
      </c>
      <c r="M1243" s="8" t="s">
        <v>52</v>
      </c>
      <c r="N1243" s="8" t="s">
        <v>84</v>
      </c>
      <c r="O1243" s="8" t="s">
        <v>85</v>
      </c>
      <c r="P1243" s="8" t="s">
        <v>11766</v>
      </c>
      <c r="Q1243" s="13" t="s">
        <v>735</v>
      </c>
      <c r="R1243" s="8" t="s">
        <v>11769</v>
      </c>
      <c r="S1243" s="3">
        <v>427</v>
      </c>
      <c r="T1243" s="3">
        <v>2</v>
      </c>
      <c r="V1243" s="18"/>
      <c r="W1243">
        <f>VLOOKUP(C1243,'Copy of Pivot Position'!A:C,3,FALSE)</f>
        <v>6.5</v>
      </c>
      <c r="X1243">
        <f>IF(D1243="","",COUNTIF($D$1:D1242,D1243))</f>
        <v>0</v>
      </c>
      <c r="Y1243">
        <f>IF(F1243="","",COUNTIF($F$1:F1243,F1243))</f>
        <v>1</v>
      </c>
    </row>
    <row r="1244" spans="1:25" ht="13" hidden="1" x14ac:dyDescent="0.15">
      <c r="A1244" s="8" t="s">
        <v>12293</v>
      </c>
      <c r="B1244" s="8" t="s">
        <v>12294</v>
      </c>
      <c r="C1244" s="8" t="s">
        <v>12265</v>
      </c>
      <c r="D1244" s="8" t="s">
        <v>12295</v>
      </c>
      <c r="E1244" s="8" t="s">
        <v>12296</v>
      </c>
      <c r="F1244" s="12" t="s">
        <v>11963</v>
      </c>
      <c r="G1244" s="8" t="s">
        <v>46</v>
      </c>
      <c r="H1244" s="3">
        <v>861</v>
      </c>
      <c r="I1244" s="12" t="s">
        <v>12298</v>
      </c>
      <c r="J1244" s="13" t="s">
        <v>12299</v>
      </c>
      <c r="K1244" s="8" t="s">
        <v>50</v>
      </c>
      <c r="L1244" s="8" t="s">
        <v>51</v>
      </c>
      <c r="M1244" s="8" t="s">
        <v>52</v>
      </c>
      <c r="N1244" s="8" t="s">
        <v>84</v>
      </c>
      <c r="O1244" s="8" t="s">
        <v>85</v>
      </c>
      <c r="P1244" s="8" t="s">
        <v>12300</v>
      </c>
      <c r="Q1244" s="13" t="s">
        <v>849</v>
      </c>
      <c r="R1244" s="8" t="s">
        <v>12301</v>
      </c>
      <c r="S1244" s="3">
        <v>716</v>
      </c>
      <c r="T1244" s="3">
        <v>2</v>
      </c>
      <c r="V1244" s="18"/>
      <c r="W1244">
        <f>VLOOKUP(C1244,'Copy of Pivot Position'!A:C,3,FALSE)</f>
        <v>6.5</v>
      </c>
      <c r="X1244">
        <f>IF(D1244="","",COUNTIF($D$1:D1243,D1244))</f>
        <v>0</v>
      </c>
      <c r="Y1244">
        <f>IF(F1244="","",COUNTIF($F$1:F1244,F1244))</f>
        <v>1</v>
      </c>
    </row>
    <row r="1245" spans="1:25" ht="16" hidden="1" x14ac:dyDescent="0.2">
      <c r="A1245" s="8" t="s">
        <v>1839</v>
      </c>
      <c r="B1245" s="8" t="s">
        <v>12515</v>
      </c>
      <c r="C1245" s="8" t="s">
        <v>12264</v>
      </c>
      <c r="D1245" s="8" t="s">
        <v>12516</v>
      </c>
      <c r="E1245" s="8" t="s">
        <v>12517</v>
      </c>
      <c r="F1245" s="12" t="s">
        <v>12016</v>
      </c>
      <c r="G1245" s="8" t="s">
        <v>188</v>
      </c>
      <c r="H1245" s="3">
        <v>170</v>
      </c>
      <c r="I1245" s="12" t="s">
        <v>12521</v>
      </c>
      <c r="J1245" s="13" t="s">
        <v>12522</v>
      </c>
      <c r="K1245" s="8" t="s">
        <v>50</v>
      </c>
      <c r="L1245" s="8" t="s">
        <v>120</v>
      </c>
      <c r="M1245" s="8" t="s">
        <v>52</v>
      </c>
      <c r="N1245" s="8" t="s">
        <v>12524</v>
      </c>
      <c r="O1245" s="8" t="s">
        <v>2447</v>
      </c>
      <c r="P1245" s="8" t="s">
        <v>12525</v>
      </c>
      <c r="Q1245" s="13" t="s">
        <v>12526</v>
      </c>
      <c r="R1245" s="8" t="s">
        <v>12527</v>
      </c>
      <c r="S1245" s="3">
        <v>757</v>
      </c>
      <c r="T1245" s="3">
        <v>2</v>
      </c>
      <c r="U1245" s="14" t="str">
        <f t="shared" ref="U1245:U1262" ca="1" si="119">IFERROR(__xludf.DUMMYFUNCTION("lower( trim ( (REGEXEXTRACT(D1245,""^(?:https?:\/\/)?(?:[^@\n]+@)?(?:www\.)?([^:\/\n]+)""))))"),"netsurion.com")</f>
        <v>netsurion.com</v>
      </c>
      <c r="V1245" s="15" t="str">
        <f t="shared" ref="V1245:V1262" ca="1" si="120">IF(LEN(TRIM(D1245))= 0,"",CONCATENATE("domains = domains.concat(", CHAR(34), U1245, CHAR(34), ");"))</f>
        <v>domains = domains.concat("netsurion.com");</v>
      </c>
      <c r="W1245">
        <f>VLOOKUP(C1245,'Copy of Pivot Position'!A:C,3,FALSE)</f>
        <v>6.5</v>
      </c>
      <c r="X1245">
        <f>IF(D1245="","",COUNTIF($D$1:D1244,D1245))</f>
        <v>0</v>
      </c>
      <c r="Y1245">
        <f>IF(F1245="","",COUNTIF($F$1:F1245,F1245))</f>
        <v>1</v>
      </c>
    </row>
    <row r="1246" spans="1:25" ht="16" hidden="1" x14ac:dyDescent="0.2">
      <c r="A1246" s="8" t="s">
        <v>13156</v>
      </c>
      <c r="B1246" s="8" t="s">
        <v>10385</v>
      </c>
      <c r="C1246" s="8" t="s">
        <v>12266</v>
      </c>
      <c r="D1246" s="8" t="s">
        <v>13158</v>
      </c>
      <c r="E1246" s="8" t="s">
        <v>80</v>
      </c>
      <c r="F1246" s="12" t="s">
        <v>81</v>
      </c>
      <c r="G1246" s="8" t="s">
        <v>49</v>
      </c>
      <c r="H1246" s="3">
        <v>1021</v>
      </c>
      <c r="I1246" s="12" t="s">
        <v>13163</v>
      </c>
      <c r="J1246" s="13" t="s">
        <v>13165</v>
      </c>
      <c r="K1246" s="8" t="s">
        <v>50</v>
      </c>
      <c r="L1246" s="8" t="s">
        <v>51</v>
      </c>
      <c r="M1246" s="8" t="s">
        <v>52</v>
      </c>
      <c r="N1246" s="8" t="s">
        <v>84</v>
      </c>
      <c r="O1246" s="8" t="s">
        <v>85</v>
      </c>
      <c r="P1246" s="8" t="s">
        <v>86</v>
      </c>
      <c r="Q1246" s="13" t="s">
        <v>87</v>
      </c>
      <c r="R1246" s="8" t="s">
        <v>88</v>
      </c>
      <c r="S1246" s="3">
        <v>790</v>
      </c>
      <c r="T1246" s="3">
        <v>2</v>
      </c>
      <c r="U1246" s="14" t="str">
        <f t="shared" ca="1" si="119"/>
        <v>netsurion.com</v>
      </c>
      <c r="V1246" s="15" t="str">
        <f t="shared" ca="1" si="120"/>
        <v>domains = domains.concat("netsurion.com");</v>
      </c>
      <c r="W1246">
        <f>VLOOKUP(C1246,'Copy of Pivot Position'!A:C,3,FALSE)</f>
        <v>6.5</v>
      </c>
      <c r="X1246">
        <f>IF(D1246="","",COUNTIF($D$1:D1245,D1246))</f>
        <v>0</v>
      </c>
      <c r="Y1246">
        <f>IF(F1246="","",COUNTIF($F$1:F1246,F1246))</f>
        <v>3</v>
      </c>
    </row>
    <row r="1247" spans="1:25" ht="16" hidden="1" x14ac:dyDescent="0.2">
      <c r="A1247" s="8" t="s">
        <v>5591</v>
      </c>
      <c r="B1247" s="8" t="s">
        <v>13200</v>
      </c>
      <c r="C1247" s="8" t="s">
        <v>1006</v>
      </c>
      <c r="D1247" s="8" t="s">
        <v>13203</v>
      </c>
      <c r="E1247" s="8" t="s">
        <v>13204</v>
      </c>
      <c r="F1247" s="12" t="s">
        <v>12075</v>
      </c>
      <c r="G1247" s="8" t="s">
        <v>49</v>
      </c>
      <c r="H1247" s="3">
        <v>240</v>
      </c>
      <c r="I1247" s="12" t="s">
        <v>13209</v>
      </c>
      <c r="J1247" s="13" t="s">
        <v>13211</v>
      </c>
      <c r="K1247" s="8" t="s">
        <v>50</v>
      </c>
      <c r="L1247" s="8" t="s">
        <v>120</v>
      </c>
      <c r="M1247" s="8" t="s">
        <v>52</v>
      </c>
      <c r="N1247" s="8" t="s">
        <v>1309</v>
      </c>
      <c r="O1247" s="8" t="s">
        <v>707</v>
      </c>
      <c r="P1247" s="8" t="s">
        <v>13213</v>
      </c>
      <c r="Q1247" s="13" t="s">
        <v>8111</v>
      </c>
      <c r="R1247" s="8" t="s">
        <v>13214</v>
      </c>
      <c r="S1247" s="3">
        <v>792</v>
      </c>
      <c r="T1247" s="3">
        <v>2</v>
      </c>
      <c r="U1247" s="14" t="str">
        <f t="shared" ca="1" si="119"/>
        <v>netsurion.com</v>
      </c>
      <c r="V1247" s="15" t="str">
        <f t="shared" ca="1" si="120"/>
        <v>domains = domains.concat("netsurion.com");</v>
      </c>
      <c r="W1247">
        <f>VLOOKUP(C1247,'Copy of Pivot Position'!A:C,3,FALSE)</f>
        <v>6.5</v>
      </c>
      <c r="X1247">
        <f>IF(D1247="","",COUNTIF($D$1:D1246,D1247))</f>
        <v>0</v>
      </c>
      <c r="Y1247">
        <f>IF(F1247="","",COUNTIF($F$1:F1247,F1247))</f>
        <v>1</v>
      </c>
    </row>
    <row r="1248" spans="1:25" ht="16" hidden="1" x14ac:dyDescent="0.2">
      <c r="A1248" s="8" t="s">
        <v>1175</v>
      </c>
      <c r="B1248" s="8" t="s">
        <v>1176</v>
      </c>
      <c r="C1248" s="8" t="s">
        <v>1177</v>
      </c>
      <c r="D1248" s="8" t="s">
        <v>1178</v>
      </c>
      <c r="E1248" s="8" t="s">
        <v>92</v>
      </c>
      <c r="F1248" s="12" t="s">
        <v>93</v>
      </c>
      <c r="G1248" s="8" t="s">
        <v>49</v>
      </c>
      <c r="H1248" s="3">
        <v>148227</v>
      </c>
      <c r="I1248" s="12" t="s">
        <v>1180</v>
      </c>
      <c r="J1248" s="13" t="s">
        <v>1181</v>
      </c>
      <c r="K1248" s="8" t="s">
        <v>50</v>
      </c>
      <c r="L1248" s="8" t="s">
        <v>120</v>
      </c>
      <c r="M1248" s="8" t="s">
        <v>52</v>
      </c>
      <c r="N1248" s="8" t="s">
        <v>96</v>
      </c>
      <c r="O1248" s="8" t="s">
        <v>97</v>
      </c>
      <c r="P1248" s="8" t="s">
        <v>98</v>
      </c>
      <c r="Q1248" s="13" t="s">
        <v>99</v>
      </c>
      <c r="R1248" s="8" t="s">
        <v>100</v>
      </c>
      <c r="S1248" s="3">
        <v>1084</v>
      </c>
      <c r="T1248" s="3">
        <v>1</v>
      </c>
      <c r="U1248" s="14" t="str">
        <f t="shared" ca="1" si="119"/>
        <v>netsurion.com</v>
      </c>
      <c r="V1248" s="15" t="str">
        <f t="shared" ca="1" si="120"/>
        <v>domains = domains.concat("netsurion.com");</v>
      </c>
      <c r="W1248">
        <f>VLOOKUP(C1248,'Copy of Pivot Position'!A:C,3,FALSE)</f>
        <v>6</v>
      </c>
      <c r="X1248">
        <f>IF(D1248="","",COUNTIF($D$1:D1247,D1248))</f>
        <v>0</v>
      </c>
      <c r="Y1248">
        <f>IF(F1248="","",COUNTIF($F$1:F1248,F1248))</f>
        <v>7</v>
      </c>
    </row>
    <row r="1249" spans="1:25" ht="16" hidden="1" x14ac:dyDescent="0.2">
      <c r="A1249" s="8" t="s">
        <v>428</v>
      </c>
      <c r="B1249" s="8" t="s">
        <v>2484</v>
      </c>
      <c r="C1249" s="8" t="s">
        <v>2485</v>
      </c>
      <c r="D1249" s="8" t="s">
        <v>2486</v>
      </c>
      <c r="E1249" s="8" t="s">
        <v>2487</v>
      </c>
      <c r="F1249" s="12" t="s">
        <v>2274</v>
      </c>
      <c r="G1249" s="8" t="s">
        <v>70</v>
      </c>
      <c r="H1249" s="3">
        <v>71</v>
      </c>
      <c r="I1249" s="12" t="s">
        <v>2489</v>
      </c>
      <c r="J1249" s="13" t="s">
        <v>2490</v>
      </c>
      <c r="K1249" s="8" t="s">
        <v>50</v>
      </c>
      <c r="L1249" s="8" t="s">
        <v>120</v>
      </c>
      <c r="M1249" s="8" t="s">
        <v>52</v>
      </c>
      <c r="N1249" s="8" t="s">
        <v>1278</v>
      </c>
      <c r="O1249" s="8" t="s">
        <v>97</v>
      </c>
      <c r="P1249" s="8" t="s">
        <v>2491</v>
      </c>
      <c r="Q1249" s="13" t="s">
        <v>1960</v>
      </c>
      <c r="R1249" s="8" t="s">
        <v>2492</v>
      </c>
      <c r="S1249" s="3">
        <v>1177</v>
      </c>
      <c r="T1249" s="3">
        <v>1</v>
      </c>
      <c r="U1249" s="14" t="str">
        <f t="shared" ca="1" si="119"/>
        <v>netsurion.com</v>
      </c>
      <c r="V1249" s="15" t="str">
        <f t="shared" ca="1" si="120"/>
        <v>domains = domains.concat("netsurion.com");</v>
      </c>
      <c r="W1249">
        <f>VLOOKUP(C1249,'Copy of Pivot Position'!A:C,3,FALSE)</f>
        <v>6</v>
      </c>
      <c r="X1249">
        <f>IF(D1249="","",COUNTIF($D$1:D1248,D1249))</f>
        <v>0</v>
      </c>
      <c r="Y1249">
        <f>IF(F1249="","",COUNTIF($F$1:F1249,F1249))</f>
        <v>1</v>
      </c>
    </row>
    <row r="1250" spans="1:25" ht="16" hidden="1" x14ac:dyDescent="0.2">
      <c r="A1250" s="8" t="s">
        <v>2819</v>
      </c>
      <c r="B1250" s="8" t="s">
        <v>2820</v>
      </c>
      <c r="C1250" s="8" t="s">
        <v>2821</v>
      </c>
      <c r="D1250" s="8" t="s">
        <v>2822</v>
      </c>
      <c r="E1250" s="8" t="s">
        <v>2823</v>
      </c>
      <c r="F1250" s="12" t="s">
        <v>2595</v>
      </c>
      <c r="G1250" s="8" t="s">
        <v>49</v>
      </c>
      <c r="H1250" s="3">
        <v>305</v>
      </c>
      <c r="I1250" s="12" t="s">
        <v>2825</v>
      </c>
      <c r="J1250" s="13" t="s">
        <v>2826</v>
      </c>
      <c r="K1250" s="8" t="s">
        <v>50</v>
      </c>
      <c r="L1250" s="8" t="s">
        <v>120</v>
      </c>
      <c r="M1250" s="8" t="s">
        <v>52</v>
      </c>
      <c r="N1250" s="8" t="s">
        <v>518</v>
      </c>
      <c r="O1250" s="8" t="s">
        <v>54</v>
      </c>
      <c r="P1250" s="8" t="s">
        <v>2830</v>
      </c>
      <c r="Q1250" s="13" t="s">
        <v>2831</v>
      </c>
      <c r="R1250" s="8" t="s">
        <v>2833</v>
      </c>
      <c r="S1250" s="3">
        <v>1202</v>
      </c>
      <c r="T1250" s="3">
        <v>1</v>
      </c>
      <c r="U1250" s="14" t="str">
        <f t="shared" ca="1" si="119"/>
        <v>netsurion.com</v>
      </c>
      <c r="V1250" s="15" t="str">
        <f t="shared" ca="1" si="120"/>
        <v>domains = domains.concat("netsurion.com");</v>
      </c>
      <c r="W1250">
        <f>VLOOKUP(C1250,'Copy of Pivot Position'!A:C,3,FALSE)</f>
        <v>6</v>
      </c>
      <c r="X1250">
        <f>IF(D1250="","",COUNTIF($D$1:D1249,D1250))</f>
        <v>0</v>
      </c>
      <c r="Y1250">
        <f>IF(F1250="","",COUNTIF($F$1:F1250,F1250))</f>
        <v>1</v>
      </c>
    </row>
    <row r="1251" spans="1:25" ht="16" hidden="1" x14ac:dyDescent="0.2">
      <c r="A1251" s="8" t="s">
        <v>3711</v>
      </c>
      <c r="B1251" s="8" t="s">
        <v>1431</v>
      </c>
      <c r="C1251" s="8" t="s">
        <v>3712</v>
      </c>
      <c r="D1251" s="8" t="s">
        <v>3713</v>
      </c>
      <c r="E1251" s="8" t="s">
        <v>3714</v>
      </c>
      <c r="F1251" s="12" t="s">
        <v>3433</v>
      </c>
      <c r="G1251" s="8" t="s">
        <v>70</v>
      </c>
      <c r="H1251" s="3">
        <v>25</v>
      </c>
      <c r="I1251" s="12" t="s">
        <v>3716</v>
      </c>
      <c r="J1251" s="13" t="s">
        <v>3717</v>
      </c>
      <c r="K1251" s="8" t="s">
        <v>50</v>
      </c>
      <c r="L1251" s="8" t="s">
        <v>120</v>
      </c>
      <c r="M1251" s="8" t="s">
        <v>222</v>
      </c>
      <c r="N1251" s="8" t="s">
        <v>222</v>
      </c>
      <c r="O1251" s="8" t="s">
        <v>222</v>
      </c>
      <c r="P1251" s="8" t="s">
        <v>222</v>
      </c>
      <c r="Q1251" s="8" t="s">
        <v>222</v>
      </c>
      <c r="R1251" s="8" t="s">
        <v>222</v>
      </c>
      <c r="S1251" s="3">
        <v>1275</v>
      </c>
      <c r="T1251" s="3">
        <v>1</v>
      </c>
      <c r="U1251" s="14" t="str">
        <f t="shared" ca="1" si="119"/>
        <v>netsurion.com</v>
      </c>
      <c r="V1251" s="15" t="str">
        <f t="shared" ca="1" si="120"/>
        <v>domains = domains.concat("netsurion.com");</v>
      </c>
      <c r="W1251">
        <f>VLOOKUP(C1251,'Copy of Pivot Position'!A:C,3,FALSE)</f>
        <v>6</v>
      </c>
      <c r="X1251">
        <f>IF(D1251="","",COUNTIF($D$1:D1250,D1251))</f>
        <v>0</v>
      </c>
      <c r="Y1251">
        <f>IF(F1251="","",COUNTIF($F$1:F1251,F1251))</f>
        <v>1</v>
      </c>
    </row>
    <row r="1252" spans="1:25" ht="16" hidden="1" x14ac:dyDescent="0.2">
      <c r="A1252" s="8" t="s">
        <v>737</v>
      </c>
      <c r="B1252" s="8" t="s">
        <v>1788</v>
      </c>
      <c r="C1252" s="8" t="s">
        <v>4079</v>
      </c>
      <c r="D1252" s="8" t="s">
        <v>4080</v>
      </c>
      <c r="E1252" s="8" t="s">
        <v>4081</v>
      </c>
      <c r="F1252" s="12" t="s">
        <v>3767</v>
      </c>
      <c r="G1252" s="8" t="s">
        <v>188</v>
      </c>
      <c r="H1252" s="3">
        <v>105</v>
      </c>
      <c r="I1252" s="12" t="s">
        <v>4083</v>
      </c>
      <c r="J1252" s="13" t="s">
        <v>4084</v>
      </c>
      <c r="K1252" s="8" t="s">
        <v>50</v>
      </c>
      <c r="L1252" s="8" t="s">
        <v>51</v>
      </c>
      <c r="M1252" s="8" t="s">
        <v>52</v>
      </c>
      <c r="N1252" s="8" t="s">
        <v>73</v>
      </c>
      <c r="O1252" s="8" t="s">
        <v>54</v>
      </c>
      <c r="P1252" s="8" t="s">
        <v>4085</v>
      </c>
      <c r="Q1252" s="13" t="s">
        <v>268</v>
      </c>
      <c r="R1252" s="8" t="s">
        <v>4086</v>
      </c>
      <c r="S1252" s="3">
        <v>1305</v>
      </c>
      <c r="T1252" s="3">
        <v>1</v>
      </c>
      <c r="U1252" s="14" t="str">
        <f t="shared" ca="1" si="119"/>
        <v>netsurion.com</v>
      </c>
      <c r="V1252" s="15" t="str">
        <f t="shared" ca="1" si="120"/>
        <v>domains = domains.concat("netsurion.com");</v>
      </c>
      <c r="W1252">
        <f>VLOOKUP(C1252,'Copy of Pivot Position'!A:C,3,FALSE)</f>
        <v>6</v>
      </c>
      <c r="X1252">
        <f>IF(D1252="","",COUNTIF($D$1:D1251,D1252))</f>
        <v>0</v>
      </c>
      <c r="Y1252">
        <f>IF(F1252="","",COUNTIF($F$1:F1252,F1252))</f>
        <v>1</v>
      </c>
    </row>
    <row r="1253" spans="1:25" ht="16" hidden="1" x14ac:dyDescent="0.2">
      <c r="A1253" s="8" t="s">
        <v>4100</v>
      </c>
      <c r="B1253" s="8" t="s">
        <v>4101</v>
      </c>
      <c r="C1253" s="8" t="s">
        <v>4102</v>
      </c>
      <c r="D1253" s="8" t="s">
        <v>4103</v>
      </c>
      <c r="E1253" s="8" t="s">
        <v>4104</v>
      </c>
      <c r="F1253" s="12" t="s">
        <v>3804</v>
      </c>
      <c r="G1253" s="8" t="s">
        <v>4106</v>
      </c>
      <c r="H1253" s="3">
        <v>207</v>
      </c>
      <c r="I1253" s="12" t="s">
        <v>4107</v>
      </c>
      <c r="J1253" s="13" t="s">
        <v>4108</v>
      </c>
      <c r="K1253" s="8" t="s">
        <v>50</v>
      </c>
      <c r="L1253" s="8" t="s">
        <v>120</v>
      </c>
      <c r="M1253" s="8" t="s">
        <v>52</v>
      </c>
      <c r="N1253" s="8" t="s">
        <v>2508</v>
      </c>
      <c r="O1253" s="8" t="s">
        <v>2629</v>
      </c>
      <c r="P1253" s="8" t="s">
        <v>4113</v>
      </c>
      <c r="Q1253" s="13" t="s">
        <v>2510</v>
      </c>
      <c r="R1253" s="8" t="s">
        <v>222</v>
      </c>
      <c r="S1253" s="3">
        <v>1307</v>
      </c>
      <c r="T1253" s="3">
        <v>1</v>
      </c>
      <c r="U1253" s="14" t="str">
        <f t="shared" ca="1" si="119"/>
        <v>netsurion.com</v>
      </c>
      <c r="V1253" s="15" t="str">
        <f t="shared" ca="1" si="120"/>
        <v>domains = domains.concat("netsurion.com");</v>
      </c>
      <c r="W1253">
        <f>VLOOKUP(C1253,'Copy of Pivot Position'!A:C,3,FALSE)</f>
        <v>6</v>
      </c>
      <c r="X1253">
        <f>IF(D1253="","",COUNTIF($D$1:D1252,D1253))</f>
        <v>0</v>
      </c>
      <c r="Y1253">
        <f>IF(F1253="","",COUNTIF($F$1:F1253,F1253))</f>
        <v>1</v>
      </c>
    </row>
    <row r="1254" spans="1:25" ht="16" hidden="1" x14ac:dyDescent="0.2">
      <c r="A1254" s="8" t="s">
        <v>1929</v>
      </c>
      <c r="B1254" s="8" t="s">
        <v>6175</v>
      </c>
      <c r="C1254" s="8" t="s">
        <v>6176</v>
      </c>
      <c r="D1254" s="8" t="s">
        <v>6177</v>
      </c>
      <c r="E1254" s="8" t="s">
        <v>6178</v>
      </c>
      <c r="F1254" s="12" t="s">
        <v>5740</v>
      </c>
      <c r="G1254" s="8" t="s">
        <v>49</v>
      </c>
      <c r="H1254" s="3">
        <v>32</v>
      </c>
      <c r="I1254" s="12" t="s">
        <v>6180</v>
      </c>
      <c r="J1254" s="13" t="s">
        <v>6181</v>
      </c>
      <c r="K1254" s="8" t="s">
        <v>50</v>
      </c>
      <c r="L1254" s="8" t="s">
        <v>120</v>
      </c>
      <c r="M1254" s="8" t="s">
        <v>52</v>
      </c>
      <c r="N1254" s="8" t="s">
        <v>84</v>
      </c>
      <c r="O1254" s="8" t="s">
        <v>85</v>
      </c>
      <c r="P1254" s="8" t="s">
        <v>6182</v>
      </c>
      <c r="Q1254" s="8" t="s">
        <v>222</v>
      </c>
      <c r="R1254" s="8" t="s">
        <v>222</v>
      </c>
      <c r="S1254" s="3">
        <v>1502</v>
      </c>
      <c r="T1254" s="3">
        <v>1</v>
      </c>
      <c r="U1254" s="14" t="str">
        <f t="shared" ca="1" si="119"/>
        <v>netsurion.com</v>
      </c>
      <c r="V1254" s="15" t="str">
        <f t="shared" ca="1" si="120"/>
        <v>domains = domains.concat("netsurion.com");</v>
      </c>
      <c r="W1254">
        <f>VLOOKUP(C1254,'Copy of Pivot Position'!A:C,3,FALSE)</f>
        <v>6</v>
      </c>
      <c r="X1254">
        <f>IF(D1254="","",COUNTIF($D$1:D1253,D1254))</f>
        <v>0</v>
      </c>
      <c r="Y1254">
        <f>IF(F1254="","",COUNTIF($F$1:F1254,F1254))</f>
        <v>1</v>
      </c>
    </row>
    <row r="1255" spans="1:25" ht="16" hidden="1" x14ac:dyDescent="0.2">
      <c r="A1255" s="8" t="s">
        <v>6385</v>
      </c>
      <c r="B1255" s="8" t="s">
        <v>6386</v>
      </c>
      <c r="C1255" s="8" t="s">
        <v>6387</v>
      </c>
      <c r="D1255" s="8" t="s">
        <v>6388</v>
      </c>
      <c r="E1255" s="8" t="s">
        <v>6389</v>
      </c>
      <c r="F1255" s="12" t="s">
        <v>5959</v>
      </c>
      <c r="G1255" s="8" t="s">
        <v>70</v>
      </c>
      <c r="H1255" s="3">
        <v>162651</v>
      </c>
      <c r="I1255" s="12" t="s">
        <v>6393</v>
      </c>
      <c r="J1255" s="13" t="s">
        <v>6395</v>
      </c>
      <c r="K1255" s="8" t="s">
        <v>50</v>
      </c>
      <c r="L1255" s="8" t="s">
        <v>120</v>
      </c>
      <c r="M1255" s="8" t="s">
        <v>52</v>
      </c>
      <c r="N1255" s="8" t="s">
        <v>5920</v>
      </c>
      <c r="O1255" s="8" t="s">
        <v>54</v>
      </c>
      <c r="P1255" s="8" t="s">
        <v>6397</v>
      </c>
      <c r="Q1255" s="13" t="s">
        <v>110</v>
      </c>
      <c r="R1255" s="8" t="s">
        <v>6398</v>
      </c>
      <c r="S1255" s="3">
        <v>1521</v>
      </c>
      <c r="T1255" s="3">
        <v>1</v>
      </c>
      <c r="U1255" s="14" t="str">
        <f t="shared" ca="1" si="119"/>
        <v>netsurion.com</v>
      </c>
      <c r="V1255" s="15" t="str">
        <f t="shared" ca="1" si="120"/>
        <v>domains = domains.concat("netsurion.com");</v>
      </c>
      <c r="W1255">
        <f>VLOOKUP(C1255,'Copy of Pivot Position'!A:C,3,FALSE)</f>
        <v>6</v>
      </c>
      <c r="X1255">
        <f>IF(D1255="","",COUNTIF($D$1:D1254,D1255))</f>
        <v>0</v>
      </c>
      <c r="Y1255">
        <f>IF(F1255="","",COUNTIF($F$1:F1255,F1255))</f>
        <v>3</v>
      </c>
    </row>
    <row r="1256" spans="1:25" ht="16" hidden="1" x14ac:dyDescent="0.2">
      <c r="A1256" s="8" t="s">
        <v>438</v>
      </c>
      <c r="B1256" s="8" t="s">
        <v>6800</v>
      </c>
      <c r="C1256" s="8" t="s">
        <v>6801</v>
      </c>
      <c r="D1256" s="8" t="s">
        <v>6802</v>
      </c>
      <c r="E1256" s="8" t="s">
        <v>6803</v>
      </c>
      <c r="F1256" s="12" t="s">
        <v>6406</v>
      </c>
      <c r="G1256" s="8" t="s">
        <v>49</v>
      </c>
      <c r="H1256" s="3">
        <v>237</v>
      </c>
      <c r="I1256" s="12" t="s">
        <v>6804</v>
      </c>
      <c r="J1256" s="13" t="s">
        <v>6805</v>
      </c>
      <c r="K1256" s="8" t="s">
        <v>50</v>
      </c>
      <c r="L1256" s="8" t="s">
        <v>51</v>
      </c>
      <c r="M1256" s="8" t="s">
        <v>52</v>
      </c>
      <c r="N1256" s="8" t="s">
        <v>6806</v>
      </c>
      <c r="O1256" s="8" t="s">
        <v>54</v>
      </c>
      <c r="P1256" s="8" t="s">
        <v>6807</v>
      </c>
      <c r="Q1256" s="13" t="s">
        <v>6808</v>
      </c>
      <c r="R1256" s="8" t="s">
        <v>6809</v>
      </c>
      <c r="S1256" s="3">
        <v>1568</v>
      </c>
      <c r="T1256" s="3">
        <v>1</v>
      </c>
      <c r="U1256" s="14" t="str">
        <f t="shared" ca="1" si="119"/>
        <v>netsurion.com</v>
      </c>
      <c r="V1256" s="15" t="str">
        <f t="shared" ca="1" si="120"/>
        <v>domains = domains.concat("netsurion.com");</v>
      </c>
      <c r="W1256">
        <f>VLOOKUP(C1256,'Copy of Pivot Position'!A:C,3,FALSE)</f>
        <v>6</v>
      </c>
      <c r="X1256">
        <f>IF(D1256="","",COUNTIF($D$1:D1255,D1256))</f>
        <v>0</v>
      </c>
      <c r="Y1256">
        <f>IF(F1256="","",COUNTIF($F$1:F1256,F1256))</f>
        <v>1</v>
      </c>
    </row>
    <row r="1257" spans="1:25" ht="16" hidden="1" x14ac:dyDescent="0.2">
      <c r="A1257" s="8" t="s">
        <v>1243</v>
      </c>
      <c r="B1257" s="8" t="s">
        <v>8405</v>
      </c>
      <c r="C1257" s="8" t="s">
        <v>8406</v>
      </c>
      <c r="D1257" s="8" t="s">
        <v>8407</v>
      </c>
      <c r="E1257" s="8" t="s">
        <v>8408</v>
      </c>
      <c r="F1257" s="12" t="s">
        <v>8188</v>
      </c>
      <c r="G1257" s="8" t="s">
        <v>3430</v>
      </c>
      <c r="H1257" s="3">
        <v>1063</v>
      </c>
      <c r="I1257" s="12" t="s">
        <v>8410</v>
      </c>
      <c r="J1257" s="13" t="s">
        <v>8411</v>
      </c>
      <c r="K1257" s="8" t="s">
        <v>50</v>
      </c>
      <c r="L1257" s="8" t="s">
        <v>120</v>
      </c>
      <c r="M1257" s="8" t="s">
        <v>52</v>
      </c>
      <c r="N1257" s="8" t="s">
        <v>8412</v>
      </c>
      <c r="O1257" s="8" t="s">
        <v>393</v>
      </c>
      <c r="P1257" s="8" t="s">
        <v>8413</v>
      </c>
      <c r="Q1257" s="13" t="s">
        <v>8414</v>
      </c>
      <c r="R1257" s="8" t="s">
        <v>8415</v>
      </c>
      <c r="S1257" s="3">
        <v>2192</v>
      </c>
      <c r="T1257" s="3">
        <v>1</v>
      </c>
      <c r="U1257" s="14" t="str">
        <f t="shared" ca="1" si="119"/>
        <v>netsurion.com</v>
      </c>
      <c r="V1257" s="15" t="str">
        <f t="shared" ca="1" si="120"/>
        <v>domains = domains.concat("netsurion.com");</v>
      </c>
      <c r="W1257">
        <f>VLOOKUP(C1257,'Copy of Pivot Position'!A:C,3,FALSE)</f>
        <v>6</v>
      </c>
      <c r="X1257">
        <f>IF(D1257="","",COUNTIF($D$1:D1256,D1257))</f>
        <v>0</v>
      </c>
      <c r="Y1257">
        <f>IF(F1257="","",COUNTIF($F$1:F1257,F1257))</f>
        <v>1</v>
      </c>
    </row>
    <row r="1258" spans="1:25" ht="16" hidden="1" x14ac:dyDescent="0.2">
      <c r="A1258" s="8" t="s">
        <v>8444</v>
      </c>
      <c r="B1258" s="8" t="s">
        <v>8445</v>
      </c>
      <c r="C1258" s="8" t="s">
        <v>8446</v>
      </c>
      <c r="D1258" s="8" t="s">
        <v>8447</v>
      </c>
      <c r="E1258" s="8" t="s">
        <v>92</v>
      </c>
      <c r="F1258" s="12" t="s">
        <v>93</v>
      </c>
      <c r="G1258" s="8" t="s">
        <v>49</v>
      </c>
      <c r="H1258" s="3">
        <v>148218</v>
      </c>
      <c r="I1258" s="12" t="s">
        <v>8448</v>
      </c>
      <c r="J1258" s="13" t="s">
        <v>8449</v>
      </c>
      <c r="K1258" s="8" t="s">
        <v>50</v>
      </c>
      <c r="L1258" s="8" t="s">
        <v>120</v>
      </c>
      <c r="M1258" s="8" t="s">
        <v>52</v>
      </c>
      <c r="N1258" s="8" t="s">
        <v>96</v>
      </c>
      <c r="O1258" s="8" t="s">
        <v>97</v>
      </c>
      <c r="P1258" s="8" t="s">
        <v>98</v>
      </c>
      <c r="Q1258" s="13" t="s">
        <v>99</v>
      </c>
      <c r="R1258" s="8" t="s">
        <v>100</v>
      </c>
      <c r="S1258" s="3">
        <v>2198</v>
      </c>
      <c r="T1258" s="3">
        <v>1</v>
      </c>
      <c r="U1258" s="14" t="str">
        <f t="shared" ca="1" si="119"/>
        <v>netsurion.com</v>
      </c>
      <c r="V1258" s="15" t="str">
        <f t="shared" ca="1" si="120"/>
        <v>domains = domains.concat("netsurion.com");</v>
      </c>
      <c r="W1258">
        <f>VLOOKUP(C1258,'Copy of Pivot Position'!A:C,3,FALSE)</f>
        <v>6</v>
      </c>
      <c r="X1258">
        <f>IF(D1258="","",COUNTIF($D$1:D1257,D1258))</f>
        <v>0</v>
      </c>
      <c r="Y1258">
        <f>IF(F1258="","",COUNTIF($F$1:F1258,F1258))</f>
        <v>8</v>
      </c>
    </row>
    <row r="1259" spans="1:25" ht="16" hidden="1" x14ac:dyDescent="0.2">
      <c r="A1259" s="8" t="s">
        <v>8634</v>
      </c>
      <c r="B1259" s="8" t="s">
        <v>8635</v>
      </c>
      <c r="C1259" s="8" t="s">
        <v>8636</v>
      </c>
      <c r="D1259" s="8" t="s">
        <v>8637</v>
      </c>
      <c r="E1259" s="8" t="s">
        <v>8638</v>
      </c>
      <c r="F1259" s="12" t="s">
        <v>8247</v>
      </c>
      <c r="G1259" s="8" t="s">
        <v>425</v>
      </c>
      <c r="H1259" s="3">
        <v>581</v>
      </c>
      <c r="I1259" s="12" t="s">
        <v>8639</v>
      </c>
      <c r="J1259" s="13" t="s">
        <v>8640</v>
      </c>
      <c r="K1259" s="8" t="s">
        <v>50</v>
      </c>
      <c r="L1259" s="8" t="s">
        <v>51</v>
      </c>
      <c r="M1259" s="8" t="s">
        <v>52</v>
      </c>
      <c r="N1259" s="8" t="s">
        <v>8641</v>
      </c>
      <c r="O1259" s="8" t="s">
        <v>3277</v>
      </c>
      <c r="P1259" s="8" t="s">
        <v>8642</v>
      </c>
      <c r="Q1259" s="13" t="s">
        <v>8643</v>
      </c>
      <c r="R1259" s="8" t="s">
        <v>8644</v>
      </c>
      <c r="S1259" s="3">
        <v>2221</v>
      </c>
      <c r="T1259" s="3">
        <v>1</v>
      </c>
      <c r="U1259" s="14" t="str">
        <f t="shared" ca="1" si="119"/>
        <v>netsurion.com</v>
      </c>
      <c r="V1259" s="15" t="str">
        <f t="shared" ca="1" si="120"/>
        <v>domains = domains.concat("netsurion.com");</v>
      </c>
      <c r="W1259">
        <f>VLOOKUP(C1259,'Copy of Pivot Position'!A:C,3,FALSE)</f>
        <v>6</v>
      </c>
      <c r="X1259">
        <f>IF(D1259="","",COUNTIF($D$1:D1258,D1259))</f>
        <v>0</v>
      </c>
      <c r="Y1259">
        <f>IF(F1259="","",COUNTIF($F$1:F1259,F1259))</f>
        <v>1</v>
      </c>
    </row>
    <row r="1260" spans="1:25" ht="16" hidden="1" x14ac:dyDescent="0.2">
      <c r="A1260" s="8" t="s">
        <v>8681</v>
      </c>
      <c r="B1260" s="8" t="s">
        <v>8682</v>
      </c>
      <c r="C1260" s="8" t="s">
        <v>8683</v>
      </c>
      <c r="D1260" s="8" t="s">
        <v>8684</v>
      </c>
      <c r="E1260" s="8" t="s">
        <v>1605</v>
      </c>
      <c r="F1260" s="12" t="s">
        <v>1462</v>
      </c>
      <c r="G1260" s="8" t="s">
        <v>49</v>
      </c>
      <c r="H1260" s="3">
        <v>107997</v>
      </c>
      <c r="I1260" s="12" t="s">
        <v>8685</v>
      </c>
      <c r="J1260" s="13" t="s">
        <v>8686</v>
      </c>
      <c r="K1260" s="8" t="s">
        <v>50</v>
      </c>
      <c r="L1260" s="8" t="s">
        <v>51</v>
      </c>
      <c r="M1260" s="8" t="s">
        <v>1615</v>
      </c>
      <c r="N1260" s="8" t="s">
        <v>1616</v>
      </c>
      <c r="O1260" s="8" t="s">
        <v>1617</v>
      </c>
      <c r="P1260" s="8" t="s">
        <v>1618</v>
      </c>
      <c r="Q1260" s="13" t="s">
        <v>1619</v>
      </c>
      <c r="R1260" s="8" t="s">
        <v>1620</v>
      </c>
      <c r="S1260" s="3">
        <v>2227</v>
      </c>
      <c r="T1260" s="3">
        <v>1</v>
      </c>
      <c r="U1260" s="14" t="str">
        <f t="shared" ca="1" si="119"/>
        <v>netsurion.com</v>
      </c>
      <c r="V1260" s="15" t="str">
        <f t="shared" ca="1" si="120"/>
        <v>domains = domains.concat("netsurion.com");</v>
      </c>
      <c r="W1260">
        <f>VLOOKUP(C1260,'Copy of Pivot Position'!A:C,3,FALSE)</f>
        <v>6</v>
      </c>
      <c r="X1260">
        <f>IF(D1260="","",COUNTIF($D$1:D1259,D1260))</f>
        <v>0</v>
      </c>
      <c r="Y1260">
        <f>IF(F1260="","",COUNTIF($F$1:F1260,F1260))</f>
        <v>5</v>
      </c>
    </row>
    <row r="1261" spans="1:25" ht="16" hidden="1" x14ac:dyDescent="0.2">
      <c r="A1261" s="8" t="s">
        <v>9119</v>
      </c>
      <c r="B1261" s="8" t="s">
        <v>9120</v>
      </c>
      <c r="C1261" s="8" t="s">
        <v>9121</v>
      </c>
      <c r="D1261" s="8" t="s">
        <v>9122</v>
      </c>
      <c r="E1261" s="8" t="s">
        <v>9123</v>
      </c>
      <c r="F1261" s="12" t="s">
        <v>8379</v>
      </c>
      <c r="G1261" s="8" t="s">
        <v>70</v>
      </c>
      <c r="H1261" s="3">
        <v>106</v>
      </c>
      <c r="I1261" s="12" t="s">
        <v>9124</v>
      </c>
      <c r="J1261" s="13" t="s">
        <v>9125</v>
      </c>
      <c r="K1261" s="8" t="s">
        <v>50</v>
      </c>
      <c r="L1261" s="8" t="s">
        <v>120</v>
      </c>
      <c r="M1261" s="8" t="s">
        <v>9126</v>
      </c>
      <c r="N1261" s="8" t="s">
        <v>9127</v>
      </c>
      <c r="O1261" s="8" t="s">
        <v>9127</v>
      </c>
      <c r="P1261" s="8" t="s">
        <v>9128</v>
      </c>
      <c r="Q1261" s="13" t="s">
        <v>9129</v>
      </c>
      <c r="R1261" s="8" t="s">
        <v>9130</v>
      </c>
      <c r="S1261" s="3">
        <v>2288</v>
      </c>
      <c r="T1261" s="3">
        <v>1</v>
      </c>
      <c r="U1261" s="14" t="str">
        <f t="shared" ca="1" si="119"/>
        <v>netsurion.com</v>
      </c>
      <c r="V1261" s="15" t="str">
        <f t="shared" ca="1" si="120"/>
        <v>domains = domains.concat("netsurion.com");</v>
      </c>
      <c r="W1261">
        <f>VLOOKUP(C1261,'Copy of Pivot Position'!A:C,3,FALSE)</f>
        <v>6</v>
      </c>
      <c r="X1261">
        <f>IF(D1261="","",COUNTIF($D$1:D1260,D1261))</f>
        <v>0</v>
      </c>
      <c r="Y1261">
        <f>IF(F1261="","",COUNTIF($F$1:F1261,F1261))</f>
        <v>1</v>
      </c>
    </row>
    <row r="1262" spans="1:25" ht="16" hidden="1" x14ac:dyDescent="0.2">
      <c r="A1262" s="8" t="s">
        <v>9232</v>
      </c>
      <c r="B1262" s="8" t="s">
        <v>6663</v>
      </c>
      <c r="C1262" s="8" t="s">
        <v>9233</v>
      </c>
      <c r="D1262" s="8" t="s">
        <v>9234</v>
      </c>
      <c r="E1262" s="8" t="s">
        <v>9235</v>
      </c>
      <c r="F1262" s="12" t="s">
        <v>8419</v>
      </c>
      <c r="G1262" s="8" t="s">
        <v>3819</v>
      </c>
      <c r="H1262" s="3">
        <v>537</v>
      </c>
      <c r="I1262" s="12" t="s">
        <v>9237</v>
      </c>
      <c r="J1262" s="13" t="s">
        <v>9238</v>
      </c>
      <c r="K1262" s="8" t="s">
        <v>50</v>
      </c>
      <c r="L1262" s="8" t="s">
        <v>120</v>
      </c>
      <c r="M1262" s="8" t="s">
        <v>52</v>
      </c>
      <c r="N1262" s="8" t="s">
        <v>9239</v>
      </c>
      <c r="O1262" s="8" t="s">
        <v>1970</v>
      </c>
      <c r="P1262" s="8" t="s">
        <v>9240</v>
      </c>
      <c r="Q1262" s="13" t="s">
        <v>9241</v>
      </c>
      <c r="R1262" s="8" t="s">
        <v>9242</v>
      </c>
      <c r="S1262" s="3">
        <v>2302</v>
      </c>
      <c r="T1262" s="3">
        <v>1</v>
      </c>
      <c r="U1262" s="14" t="str">
        <f t="shared" ca="1" si="119"/>
        <v>netsurion.com</v>
      </c>
      <c r="V1262" s="15" t="str">
        <f t="shared" ca="1" si="120"/>
        <v>domains = domains.concat("netsurion.com");</v>
      </c>
      <c r="W1262">
        <f>VLOOKUP(C1262,'Copy of Pivot Position'!A:C,3,FALSE)</f>
        <v>6</v>
      </c>
      <c r="X1262">
        <f>IF(D1262="","",COUNTIF($D$1:D1261,D1262))</f>
        <v>0</v>
      </c>
      <c r="Y1262">
        <f>IF(F1262="","",COUNTIF($F$1:F1262,F1262))</f>
        <v>1</v>
      </c>
    </row>
    <row r="1263" spans="1:25" ht="13" hidden="1" x14ac:dyDescent="0.15">
      <c r="A1263" s="8" t="s">
        <v>10850</v>
      </c>
      <c r="B1263" s="8" t="s">
        <v>10851</v>
      </c>
      <c r="C1263" s="8" t="s">
        <v>10852</v>
      </c>
      <c r="D1263" s="8" t="s">
        <v>10853</v>
      </c>
      <c r="E1263" s="8" t="s">
        <v>10854</v>
      </c>
      <c r="F1263" s="12" t="s">
        <v>10689</v>
      </c>
      <c r="G1263" s="8" t="s">
        <v>2257</v>
      </c>
      <c r="H1263" s="3">
        <v>173</v>
      </c>
      <c r="I1263" s="12" t="s">
        <v>10856</v>
      </c>
      <c r="J1263" s="13" t="s">
        <v>10857</v>
      </c>
      <c r="K1263" s="8" t="s">
        <v>50</v>
      </c>
      <c r="L1263" s="8" t="s">
        <v>120</v>
      </c>
      <c r="M1263" s="8" t="s">
        <v>222</v>
      </c>
      <c r="N1263" s="8" t="s">
        <v>222</v>
      </c>
      <c r="O1263" s="8" t="s">
        <v>222</v>
      </c>
      <c r="P1263" s="8" t="s">
        <v>222</v>
      </c>
      <c r="Q1263" s="8" t="s">
        <v>222</v>
      </c>
      <c r="R1263" s="8" t="s">
        <v>222</v>
      </c>
      <c r="S1263" s="3">
        <v>139</v>
      </c>
      <c r="T1263" s="3">
        <v>2</v>
      </c>
      <c r="V1263" s="18"/>
      <c r="W1263">
        <f>VLOOKUP(C1263,'Copy of Pivot Position'!A:C,3,FALSE)</f>
        <v>6</v>
      </c>
      <c r="X1263">
        <f>IF(D1263="","",COUNTIF($D$1:D1262,D1263))</f>
        <v>0</v>
      </c>
      <c r="Y1263">
        <f>IF(F1263="","",COUNTIF($F$1:F1263,F1263))</f>
        <v>1</v>
      </c>
    </row>
    <row r="1264" spans="1:25" ht="13" hidden="1" x14ac:dyDescent="0.15">
      <c r="A1264" s="8" t="s">
        <v>11045</v>
      </c>
      <c r="B1264" s="8" t="s">
        <v>11046</v>
      </c>
      <c r="C1264" s="8" t="s">
        <v>11047</v>
      </c>
      <c r="D1264" s="8" t="s">
        <v>11048</v>
      </c>
      <c r="E1264" s="8" t="s">
        <v>6389</v>
      </c>
      <c r="F1264" s="12" t="s">
        <v>5959</v>
      </c>
      <c r="G1264" s="8" t="s">
        <v>70</v>
      </c>
      <c r="H1264" s="3">
        <v>162644</v>
      </c>
      <c r="I1264" s="12" t="s">
        <v>11050</v>
      </c>
      <c r="J1264" s="13" t="s">
        <v>11051</v>
      </c>
      <c r="K1264" s="8" t="s">
        <v>50</v>
      </c>
      <c r="L1264" s="8" t="s">
        <v>51</v>
      </c>
      <c r="M1264" s="8" t="s">
        <v>52</v>
      </c>
      <c r="N1264" s="8" t="s">
        <v>5920</v>
      </c>
      <c r="O1264" s="8" t="s">
        <v>54</v>
      </c>
      <c r="P1264" s="8" t="s">
        <v>6397</v>
      </c>
      <c r="Q1264" s="13" t="s">
        <v>110</v>
      </c>
      <c r="R1264" s="8" t="s">
        <v>6398</v>
      </c>
      <c r="S1264" s="3">
        <v>270</v>
      </c>
      <c r="T1264" s="3">
        <v>2</v>
      </c>
      <c r="V1264" s="18"/>
      <c r="W1264">
        <f>VLOOKUP(C1264,'Copy of Pivot Position'!A:C,3,FALSE)</f>
        <v>6</v>
      </c>
      <c r="X1264">
        <f>IF(D1264="","",COUNTIF($D$1:D1263,D1264))</f>
        <v>0</v>
      </c>
      <c r="Y1264">
        <f>IF(F1264="","",COUNTIF($F$1:F1264,F1264))</f>
        <v>4</v>
      </c>
    </row>
    <row r="1265" spans="1:25" ht="16" hidden="1" x14ac:dyDescent="0.2">
      <c r="A1265" s="8" t="s">
        <v>11093</v>
      </c>
      <c r="B1265" s="8" t="s">
        <v>11094</v>
      </c>
      <c r="C1265" s="8" t="s">
        <v>11095</v>
      </c>
      <c r="D1265" s="8" t="s">
        <v>11096</v>
      </c>
      <c r="E1265" s="8" t="s">
        <v>11097</v>
      </c>
      <c r="F1265" s="12" t="s">
        <v>10837</v>
      </c>
      <c r="G1265" s="8" t="s">
        <v>49</v>
      </c>
      <c r="H1265" s="3">
        <v>120</v>
      </c>
      <c r="I1265" s="12" t="s">
        <v>11099</v>
      </c>
      <c r="J1265" s="13" t="s">
        <v>11100</v>
      </c>
      <c r="K1265" s="8" t="s">
        <v>50</v>
      </c>
      <c r="L1265" s="8" t="s">
        <v>51</v>
      </c>
      <c r="M1265" s="8" t="s">
        <v>52</v>
      </c>
      <c r="N1265" s="8" t="s">
        <v>73</v>
      </c>
      <c r="O1265" s="8" t="s">
        <v>54</v>
      </c>
      <c r="P1265" s="8" t="s">
        <v>11101</v>
      </c>
      <c r="Q1265" s="13" t="s">
        <v>555</v>
      </c>
      <c r="R1265" s="8" t="s">
        <v>11102</v>
      </c>
      <c r="S1265" s="3">
        <v>276</v>
      </c>
      <c r="T1265" s="3">
        <v>2</v>
      </c>
      <c r="U1265" s="14" t="str">
        <f ca="1">IFERROR(__xludf.DUMMYFUNCTION("lower( trim ( (REGEXEXTRACT(D1265,""^(?:https?:\/\/)?(?:[^@\n]+@)?(?:www\.)?([^:\/\n]+)""))))"),"doubledutch.me")</f>
        <v>doubledutch.me</v>
      </c>
      <c r="V1265" s="15" t="str">
        <f ca="1">IF(LEN(TRIM(D1265))= 0,"",CONCATENATE("domains = domains.concat(", CHAR(34), U1265, CHAR(34), ");"))</f>
        <v>domains = domains.concat("doubledutch.me");</v>
      </c>
      <c r="W1265">
        <f>VLOOKUP(C1265,'Copy of Pivot Position'!A:C,3,FALSE)</f>
        <v>6</v>
      </c>
      <c r="X1265">
        <f>IF(D1265="","",COUNTIF($D$1:D1264,D1265))</f>
        <v>0</v>
      </c>
      <c r="Y1265">
        <f>IF(F1265="","",COUNTIF($F$1:F1265,F1265))</f>
        <v>1</v>
      </c>
    </row>
    <row r="1266" spans="1:25" ht="16" hidden="1" x14ac:dyDescent="0.2">
      <c r="A1266" s="8" t="s">
        <v>1841</v>
      </c>
      <c r="B1266" s="8" t="s">
        <v>11229</v>
      </c>
      <c r="C1266" s="8" t="s">
        <v>11230</v>
      </c>
      <c r="D1266" s="8" t="s">
        <v>11231</v>
      </c>
      <c r="E1266" s="8" t="s">
        <v>11232</v>
      </c>
      <c r="F1266" s="12" t="s">
        <v>10888</v>
      </c>
      <c r="G1266" s="8" t="s">
        <v>2257</v>
      </c>
      <c r="H1266" s="3">
        <v>323</v>
      </c>
      <c r="I1266" s="12" t="s">
        <v>11233</v>
      </c>
      <c r="J1266" s="13" t="s">
        <v>11234</v>
      </c>
      <c r="K1266" s="8" t="s">
        <v>50</v>
      </c>
      <c r="L1266" s="8" t="s">
        <v>120</v>
      </c>
      <c r="M1266" s="8" t="s">
        <v>52</v>
      </c>
      <c r="N1266" s="8" t="s">
        <v>11235</v>
      </c>
      <c r="O1266" s="8" t="s">
        <v>1763</v>
      </c>
      <c r="P1266" s="8" t="s">
        <v>11236</v>
      </c>
      <c r="Q1266" s="13" t="s">
        <v>11237</v>
      </c>
      <c r="R1266" s="8" t="s">
        <v>11238</v>
      </c>
      <c r="S1266" s="3">
        <v>293</v>
      </c>
      <c r="T1266" s="3">
        <v>2</v>
      </c>
      <c r="U1266" s="14" t="str">
        <f ca="1">IFERROR(__xludf.DUMMYFUNCTION("lower( trim ( (REGEXEXTRACT(D1265,""^(?:https?:\/\/)?(?:[^@\n]+@)?(?:www\.)?([^:\/\n]+)""))))"),"doubledutch.me")</f>
        <v>doubledutch.me</v>
      </c>
      <c r="V1266" s="15" t="str">
        <f ca="1">IF(LEN(TRIM(D1266))= 0,"",CONCATENATE("domains = domains.concat(", CHAR(34), U1266, CHAR(34), ");"))</f>
        <v>domains = domains.concat("doubledutch.me");</v>
      </c>
      <c r="W1266">
        <f>VLOOKUP(C1266,'Copy of Pivot Position'!A:C,3,FALSE)</f>
        <v>6</v>
      </c>
      <c r="X1266">
        <f>IF(D1266="","",COUNTIF($D$1:D1265,D1266))</f>
        <v>0</v>
      </c>
      <c r="Y1266">
        <f>IF(F1266="","",COUNTIF($F$1:F1266,F1266))</f>
        <v>1</v>
      </c>
    </row>
    <row r="1267" spans="1:25" ht="13" hidden="1" x14ac:dyDescent="0.15">
      <c r="A1267" s="8" t="s">
        <v>11383</v>
      </c>
      <c r="B1267" s="8" t="s">
        <v>11384</v>
      </c>
      <c r="C1267" s="8" t="s">
        <v>6801</v>
      </c>
      <c r="D1267" s="8" t="s">
        <v>11385</v>
      </c>
      <c r="E1267" s="8" t="s">
        <v>11386</v>
      </c>
      <c r="F1267" s="12" t="s">
        <v>10901</v>
      </c>
      <c r="G1267" s="8" t="s">
        <v>46</v>
      </c>
      <c r="H1267" s="3">
        <v>48</v>
      </c>
      <c r="I1267" s="12" t="s">
        <v>11387</v>
      </c>
      <c r="J1267" s="13" t="s">
        <v>11388</v>
      </c>
      <c r="K1267" s="8" t="s">
        <v>50</v>
      </c>
      <c r="L1267" s="8" t="s">
        <v>120</v>
      </c>
      <c r="M1267" s="8" t="s">
        <v>52</v>
      </c>
      <c r="N1267" s="8" t="s">
        <v>73</v>
      </c>
      <c r="O1267" s="8" t="s">
        <v>369</v>
      </c>
      <c r="P1267" s="8" t="s">
        <v>11389</v>
      </c>
      <c r="Q1267" s="13" t="s">
        <v>3423</v>
      </c>
      <c r="R1267" s="8" t="s">
        <v>11390</v>
      </c>
      <c r="S1267" s="3">
        <v>315</v>
      </c>
      <c r="T1267" s="3">
        <v>2</v>
      </c>
      <c r="V1267" s="18"/>
      <c r="W1267">
        <f>VLOOKUP(C1267,'Copy of Pivot Position'!A:C,3,FALSE)</f>
        <v>6</v>
      </c>
      <c r="X1267">
        <f>IF(D1267="","",COUNTIF($D$1:D1266,D1267))</f>
        <v>0</v>
      </c>
      <c r="Y1267">
        <f>IF(F1267="","",COUNTIF($F$1:F1267,F1267))</f>
        <v>1</v>
      </c>
    </row>
    <row r="1268" spans="1:25" ht="13" hidden="1" x14ac:dyDescent="0.15">
      <c r="A1268" s="8" t="s">
        <v>11496</v>
      </c>
      <c r="B1268" s="8" t="s">
        <v>11497</v>
      </c>
      <c r="C1268" s="8" t="s">
        <v>6801</v>
      </c>
      <c r="D1268" s="8" t="s">
        <v>11498</v>
      </c>
      <c r="E1268" s="8" t="s">
        <v>11499</v>
      </c>
      <c r="F1268" s="12" t="s">
        <v>10910</v>
      </c>
      <c r="G1268" s="8" t="s">
        <v>70</v>
      </c>
      <c r="H1268" s="3">
        <v>9</v>
      </c>
      <c r="I1268" s="12" t="s">
        <v>11500</v>
      </c>
      <c r="J1268" s="13" t="s">
        <v>11501</v>
      </c>
      <c r="K1268" s="8" t="s">
        <v>50</v>
      </c>
      <c r="L1268" s="8" t="s">
        <v>120</v>
      </c>
      <c r="M1268" s="8" t="s">
        <v>52</v>
      </c>
      <c r="N1268" s="8" t="s">
        <v>60</v>
      </c>
      <c r="O1268" s="8" t="s">
        <v>54</v>
      </c>
      <c r="P1268" s="8" t="s">
        <v>11502</v>
      </c>
      <c r="Q1268" s="13" t="s">
        <v>11503</v>
      </c>
      <c r="R1268" s="8" t="s">
        <v>11504</v>
      </c>
      <c r="S1268" s="3">
        <v>333</v>
      </c>
      <c r="T1268" s="3">
        <v>2</v>
      </c>
      <c r="V1268" s="18"/>
      <c r="W1268">
        <f>VLOOKUP(C1268,'Copy of Pivot Position'!A:C,3,FALSE)</f>
        <v>6</v>
      </c>
      <c r="X1268">
        <f>IF(D1268="","",COUNTIF($D$1:D1267,D1268))</f>
        <v>0</v>
      </c>
      <c r="Y1268">
        <f>IF(F1268="","",COUNTIF($F$1:F1268,F1268))</f>
        <v>1</v>
      </c>
    </row>
    <row r="1269" spans="1:25" ht="16" hidden="1" x14ac:dyDescent="0.2">
      <c r="A1269" s="8" t="s">
        <v>11530</v>
      </c>
      <c r="B1269" s="8" t="s">
        <v>11531</v>
      </c>
      <c r="C1269" s="8" t="s">
        <v>11532</v>
      </c>
      <c r="D1269" s="8" t="s">
        <v>11533</v>
      </c>
      <c r="E1269" s="8" t="s">
        <v>4573</v>
      </c>
      <c r="F1269" s="12" t="s">
        <v>4575</v>
      </c>
      <c r="G1269" s="8" t="s">
        <v>49</v>
      </c>
      <c r="H1269" s="3">
        <v>468</v>
      </c>
      <c r="I1269" s="12" t="s">
        <v>11534</v>
      </c>
      <c r="J1269" s="13" t="s">
        <v>11535</v>
      </c>
      <c r="K1269" s="8" t="s">
        <v>50</v>
      </c>
      <c r="L1269" s="8" t="s">
        <v>120</v>
      </c>
      <c r="M1269" s="8" t="s">
        <v>52</v>
      </c>
      <c r="N1269" s="8" t="s">
        <v>60</v>
      </c>
      <c r="O1269" s="8" t="s">
        <v>369</v>
      </c>
      <c r="P1269" s="8" t="s">
        <v>4578</v>
      </c>
      <c r="Q1269" s="8" t="s">
        <v>4579</v>
      </c>
      <c r="R1269" s="8" t="s">
        <v>4580</v>
      </c>
      <c r="S1269" s="3">
        <v>341</v>
      </c>
      <c r="T1269" s="3">
        <v>2</v>
      </c>
      <c r="U1269" s="14" t="str">
        <f ca="1">IFERROR(__xludf.DUMMYFUNCTION("lower( trim ( (REGEXEXTRACT(D1269,""^(?:https?:\/\/)?(?:[^@\n]+@)?(?:www\.)?([^:\/\n]+)""))))"),"alfresco.com")</f>
        <v>alfresco.com</v>
      </c>
      <c r="V1269" s="15" t="str">
        <f ca="1">IF(LEN(TRIM(D1269))= 0,"",CONCATENATE("domains = domains.concat(", CHAR(34), U1269, CHAR(34), ");"))</f>
        <v>domains = domains.concat("alfresco.com");</v>
      </c>
      <c r="W1269">
        <f>VLOOKUP(C1269,'Copy of Pivot Position'!A:C,3,FALSE)</f>
        <v>6</v>
      </c>
      <c r="X1269">
        <f>IF(D1269="","",COUNTIF($D$1:D1268,D1269))</f>
        <v>0</v>
      </c>
      <c r="Y1269">
        <f>IF(F1269="","",COUNTIF($F$1:F1269,F1269))</f>
        <v>2</v>
      </c>
    </row>
    <row r="1270" spans="1:25" ht="13" hidden="1" x14ac:dyDescent="0.15">
      <c r="A1270" s="8" t="s">
        <v>397</v>
      </c>
      <c r="B1270" s="8" t="s">
        <v>11853</v>
      </c>
      <c r="C1270" s="8" t="s">
        <v>11047</v>
      </c>
      <c r="D1270" s="8" t="s">
        <v>11854</v>
      </c>
      <c r="E1270" s="8" t="s">
        <v>11855</v>
      </c>
      <c r="F1270" s="12" t="s">
        <v>11394</v>
      </c>
      <c r="G1270" s="8" t="s">
        <v>1804</v>
      </c>
      <c r="H1270" s="3">
        <v>101</v>
      </c>
      <c r="I1270" s="12" t="s">
        <v>11856</v>
      </c>
      <c r="J1270" s="13" t="s">
        <v>11857</v>
      </c>
      <c r="K1270" s="8" t="s">
        <v>50</v>
      </c>
      <c r="L1270" s="8" t="s">
        <v>120</v>
      </c>
      <c r="M1270" s="8" t="s">
        <v>52</v>
      </c>
      <c r="N1270" s="8" t="s">
        <v>392</v>
      </c>
      <c r="O1270" s="8" t="s">
        <v>393</v>
      </c>
      <c r="P1270" s="8" t="s">
        <v>11858</v>
      </c>
      <c r="Q1270" s="13" t="s">
        <v>591</v>
      </c>
      <c r="R1270" s="8" t="s">
        <v>11859</v>
      </c>
      <c r="S1270" s="3">
        <v>476</v>
      </c>
      <c r="T1270" s="3">
        <v>2</v>
      </c>
      <c r="V1270" s="18"/>
      <c r="W1270">
        <f>VLOOKUP(C1270,'Copy of Pivot Position'!A:C,3,FALSE)</f>
        <v>6</v>
      </c>
      <c r="X1270">
        <f>IF(D1270="","",COUNTIF($D$1:D1269,D1270))</f>
        <v>0</v>
      </c>
      <c r="Y1270">
        <f>IF(F1270="","",COUNTIF($F$1:F1270,F1270))</f>
        <v>1</v>
      </c>
    </row>
    <row r="1271" spans="1:25" ht="13" hidden="1" x14ac:dyDescent="0.15">
      <c r="A1271" s="8" t="s">
        <v>12312</v>
      </c>
      <c r="B1271" s="8" t="s">
        <v>1697</v>
      </c>
      <c r="C1271" s="8" t="s">
        <v>12134</v>
      </c>
      <c r="D1271" s="8" t="s">
        <v>12313</v>
      </c>
      <c r="E1271" s="8" t="s">
        <v>12314</v>
      </c>
      <c r="F1271" s="12" t="s">
        <v>11965</v>
      </c>
      <c r="G1271" s="8" t="s">
        <v>70</v>
      </c>
      <c r="H1271" s="3">
        <v>108</v>
      </c>
      <c r="I1271" s="12" t="s">
        <v>12316</v>
      </c>
      <c r="J1271" s="13" t="s">
        <v>12317</v>
      </c>
      <c r="K1271" s="8" t="s">
        <v>50</v>
      </c>
      <c r="L1271" s="8" t="s">
        <v>120</v>
      </c>
      <c r="M1271" s="8" t="s">
        <v>222</v>
      </c>
      <c r="N1271" s="8" t="s">
        <v>222</v>
      </c>
      <c r="O1271" s="8" t="s">
        <v>222</v>
      </c>
      <c r="P1271" s="8" t="s">
        <v>222</v>
      </c>
      <c r="Q1271" s="8" t="s">
        <v>222</v>
      </c>
      <c r="R1271" s="8" t="s">
        <v>222</v>
      </c>
      <c r="S1271" s="3">
        <v>719</v>
      </c>
      <c r="T1271" s="3">
        <v>2</v>
      </c>
      <c r="V1271" s="18"/>
      <c r="W1271">
        <f>VLOOKUP(C1271,'Copy of Pivot Position'!A:C,3,FALSE)</f>
        <v>6</v>
      </c>
      <c r="X1271">
        <f>IF(D1271="","",COUNTIF($D$1:D1270,D1271))</f>
        <v>0</v>
      </c>
      <c r="Y1271">
        <f>IF(F1271="","",COUNTIF($F$1:F1271,F1271))</f>
        <v>1</v>
      </c>
    </row>
    <row r="1272" spans="1:25" ht="13" hidden="1" x14ac:dyDescent="0.15">
      <c r="A1272" s="8" t="s">
        <v>10613</v>
      </c>
      <c r="B1272" s="8" t="s">
        <v>12367</v>
      </c>
      <c r="C1272" s="8" t="s">
        <v>12245</v>
      </c>
      <c r="D1272" s="8" t="s">
        <v>12368</v>
      </c>
      <c r="E1272" s="8" t="s">
        <v>12369</v>
      </c>
      <c r="F1272" s="12" t="s">
        <v>11977</v>
      </c>
      <c r="G1272" s="8" t="s">
        <v>434</v>
      </c>
      <c r="H1272" s="3">
        <v>662</v>
      </c>
      <c r="I1272" s="12" t="s">
        <v>12371</v>
      </c>
      <c r="J1272" s="13" t="s">
        <v>12372</v>
      </c>
      <c r="K1272" s="8" t="s">
        <v>50</v>
      </c>
      <c r="L1272" s="8" t="s">
        <v>51</v>
      </c>
      <c r="M1272" s="8" t="s">
        <v>52</v>
      </c>
      <c r="N1272" s="8" t="s">
        <v>242</v>
      </c>
      <c r="O1272" s="8" t="s">
        <v>54</v>
      </c>
      <c r="P1272" s="8" t="s">
        <v>12373</v>
      </c>
      <c r="Q1272" s="13" t="s">
        <v>464</v>
      </c>
      <c r="R1272" s="8" t="s">
        <v>12374</v>
      </c>
      <c r="S1272" s="3">
        <v>736</v>
      </c>
      <c r="T1272" s="3">
        <v>2</v>
      </c>
      <c r="V1272" s="18"/>
      <c r="W1272">
        <f>VLOOKUP(C1272,'Copy of Pivot Position'!A:C,3,FALSE)</f>
        <v>6</v>
      </c>
      <c r="X1272">
        <f>IF(D1272="","",COUNTIF($D$1:D1271,D1272))</f>
        <v>0</v>
      </c>
      <c r="Y1272">
        <f>IF(F1272="","",COUNTIF($F$1:F1272,F1272))</f>
        <v>1</v>
      </c>
    </row>
    <row r="1273" spans="1:25" ht="16" hidden="1" x14ac:dyDescent="0.2">
      <c r="A1273" s="8" t="s">
        <v>12377</v>
      </c>
      <c r="B1273" s="8" t="s">
        <v>3573</v>
      </c>
      <c r="C1273" s="8" t="s">
        <v>12236</v>
      </c>
      <c r="D1273" s="8" t="s">
        <v>12378</v>
      </c>
      <c r="E1273" s="8" t="s">
        <v>3301</v>
      </c>
      <c r="F1273" s="12" t="s">
        <v>3067</v>
      </c>
      <c r="G1273" s="8" t="s">
        <v>70</v>
      </c>
      <c r="H1273" s="3">
        <v>575</v>
      </c>
      <c r="I1273" s="12" t="s">
        <v>12380</v>
      </c>
      <c r="J1273" s="13" t="s">
        <v>12381</v>
      </c>
      <c r="K1273" s="8" t="s">
        <v>50</v>
      </c>
      <c r="L1273" s="8" t="s">
        <v>51</v>
      </c>
      <c r="M1273" s="8" t="s">
        <v>52</v>
      </c>
      <c r="N1273" s="8" t="s">
        <v>73</v>
      </c>
      <c r="O1273" s="8" t="s">
        <v>61</v>
      </c>
      <c r="P1273" s="8" t="s">
        <v>3305</v>
      </c>
      <c r="Q1273" s="13" t="s">
        <v>268</v>
      </c>
      <c r="R1273" s="8" t="s">
        <v>3306</v>
      </c>
      <c r="S1273" s="3">
        <v>738</v>
      </c>
      <c r="T1273" s="3">
        <v>2</v>
      </c>
      <c r="U1273" s="14" t="str">
        <f ca="1">IFERROR(__xludf.DUMMYFUNCTION("lower( trim ( (REGEXEXTRACT(D1273,""^(?:https?:\/\/)?(?:[^@\n]+@)?(?:www\.)?([^:\/\n]+)""))))"),"tradeshift.com")</f>
        <v>tradeshift.com</v>
      </c>
      <c r="V1273" s="15" t="str">
        <f ca="1">IF(LEN(TRIM(D1273))= 0,"",CONCATENATE("domains = domains.concat(", CHAR(34), U1273, CHAR(34), ");"))</f>
        <v>domains = domains.concat("tradeshift.com");</v>
      </c>
      <c r="W1273">
        <f>VLOOKUP(C1273,'Copy of Pivot Position'!A:C,3,FALSE)</f>
        <v>6</v>
      </c>
      <c r="X1273">
        <f>IF(D1273="","",COUNTIF($D$1:D1272,D1273))</f>
        <v>0</v>
      </c>
      <c r="Y1273">
        <f>IF(F1273="","",COUNTIF($F$1:F1273,F1273))</f>
        <v>2</v>
      </c>
    </row>
    <row r="1274" spans="1:25" ht="16" hidden="1" x14ac:dyDescent="0.2">
      <c r="A1274" s="8" t="s">
        <v>12383</v>
      </c>
      <c r="B1274" s="8" t="s">
        <v>9849</v>
      </c>
      <c r="C1274" s="8" t="s">
        <v>12223</v>
      </c>
      <c r="D1274" s="8" t="s">
        <v>12384</v>
      </c>
      <c r="E1274" s="8" t="s">
        <v>68</v>
      </c>
      <c r="F1274" s="12" t="s">
        <v>69</v>
      </c>
      <c r="G1274" s="8" t="s">
        <v>70</v>
      </c>
      <c r="H1274" s="3">
        <v>949</v>
      </c>
      <c r="I1274" s="12" t="s">
        <v>12386</v>
      </c>
      <c r="J1274" s="13" t="s">
        <v>12387</v>
      </c>
      <c r="K1274" s="8" t="s">
        <v>50</v>
      </c>
      <c r="L1274" s="8" t="s">
        <v>51</v>
      </c>
      <c r="M1274" s="8" t="s">
        <v>52</v>
      </c>
      <c r="N1274" s="8" t="s">
        <v>73</v>
      </c>
      <c r="O1274" s="8" t="s">
        <v>54</v>
      </c>
      <c r="P1274" s="8" t="s">
        <v>74</v>
      </c>
      <c r="Q1274" s="13" t="s">
        <v>75</v>
      </c>
      <c r="R1274" s="8" t="s">
        <v>76</v>
      </c>
      <c r="S1274" s="3">
        <v>740</v>
      </c>
      <c r="T1274" s="3">
        <v>2</v>
      </c>
      <c r="U1274" s="14" t="str">
        <f ca="1">IFERROR(__xludf.DUMMYFUNCTION("lower( trim ( (REGEXEXTRACT(D1273,""^(?:https?:\/\/)?(?:[^@\n]+@)?(?:www\.)?([^:\/\n]+)""))))"),"tradeshift.com")</f>
        <v>tradeshift.com</v>
      </c>
      <c r="V1274" s="15" t="str">
        <f ca="1">IF(LEN(TRIM(D1274))= 0,"",CONCATENATE("domains = domains.concat(", CHAR(34), U1274, CHAR(34), ");"))</f>
        <v>domains = domains.concat("tradeshift.com");</v>
      </c>
      <c r="W1274">
        <f>VLOOKUP(C1274,'Copy of Pivot Position'!A:C,3,FALSE)</f>
        <v>6</v>
      </c>
      <c r="X1274">
        <f>IF(D1274="","",COUNTIF($D$1:D1273,D1274))</f>
        <v>0</v>
      </c>
      <c r="Y1274">
        <f>IF(F1274="","",COUNTIF($F$1:F1274,F1274))</f>
        <v>2</v>
      </c>
    </row>
    <row r="1275" spans="1:25" ht="13" hidden="1" x14ac:dyDescent="0.15">
      <c r="A1275" s="8" t="s">
        <v>12425</v>
      </c>
      <c r="B1275" s="8" t="s">
        <v>12426</v>
      </c>
      <c r="C1275" s="8" t="s">
        <v>12227</v>
      </c>
      <c r="D1275" s="8" t="s">
        <v>12427</v>
      </c>
      <c r="E1275" s="8" t="s">
        <v>233</v>
      </c>
      <c r="F1275" s="12" t="s">
        <v>235</v>
      </c>
      <c r="G1275" s="8" t="s">
        <v>49</v>
      </c>
      <c r="H1275" s="3">
        <v>2072</v>
      </c>
      <c r="I1275" s="12" t="s">
        <v>12428</v>
      </c>
      <c r="J1275" s="13" t="s">
        <v>12429</v>
      </c>
      <c r="K1275" s="8" t="s">
        <v>50</v>
      </c>
      <c r="L1275" s="8" t="s">
        <v>120</v>
      </c>
      <c r="M1275" s="8" t="s">
        <v>52</v>
      </c>
      <c r="N1275" s="8" t="s">
        <v>242</v>
      </c>
      <c r="O1275" s="8" t="s">
        <v>54</v>
      </c>
      <c r="P1275" s="8" t="s">
        <v>243</v>
      </c>
      <c r="Q1275" s="13" t="s">
        <v>244</v>
      </c>
      <c r="R1275" s="8" t="s">
        <v>245</v>
      </c>
      <c r="S1275" s="3">
        <v>752</v>
      </c>
      <c r="T1275" s="3">
        <v>2</v>
      </c>
      <c r="V1275" s="18"/>
      <c r="W1275">
        <f>VLOOKUP(C1275,'Copy of Pivot Position'!A:C,3,FALSE)</f>
        <v>6</v>
      </c>
      <c r="X1275">
        <f>IF(D1275="","",COUNTIF($D$1:D1274,D1275))</f>
        <v>0</v>
      </c>
      <c r="Y1275">
        <f>IF(F1275="","",COUNTIF($F$1:F1275,F1275))</f>
        <v>2</v>
      </c>
    </row>
    <row r="1276" spans="1:25" ht="13" hidden="1" x14ac:dyDescent="0.15">
      <c r="A1276" s="8" t="s">
        <v>12624</v>
      </c>
      <c r="B1276" s="8" t="s">
        <v>12625</v>
      </c>
      <c r="C1276" s="8" t="s">
        <v>12229</v>
      </c>
      <c r="D1276" s="8" t="s">
        <v>12626</v>
      </c>
      <c r="E1276" s="8" t="s">
        <v>895</v>
      </c>
      <c r="F1276" s="12" t="s">
        <v>896</v>
      </c>
      <c r="G1276" s="8" t="s">
        <v>148</v>
      </c>
      <c r="H1276" s="3">
        <v>338</v>
      </c>
      <c r="I1276" s="12" t="s">
        <v>12634</v>
      </c>
      <c r="J1276" s="13" t="s">
        <v>12636</v>
      </c>
      <c r="K1276" s="8" t="s">
        <v>50</v>
      </c>
      <c r="L1276" s="8" t="s">
        <v>120</v>
      </c>
      <c r="M1276" s="8" t="s">
        <v>52</v>
      </c>
      <c r="N1276" s="8" t="s">
        <v>193</v>
      </c>
      <c r="O1276" s="8" t="s">
        <v>195</v>
      </c>
      <c r="P1276" s="8" t="s">
        <v>900</v>
      </c>
      <c r="Q1276" s="13" t="s">
        <v>901</v>
      </c>
      <c r="R1276" s="8" t="s">
        <v>222</v>
      </c>
      <c r="S1276" s="3">
        <v>765</v>
      </c>
      <c r="T1276" s="3">
        <v>2</v>
      </c>
      <c r="V1276" s="18"/>
      <c r="W1276">
        <f>VLOOKUP(C1276,'Copy of Pivot Position'!A:C,3,FALSE)</f>
        <v>6</v>
      </c>
      <c r="X1276">
        <f>IF(D1276="","",COUNTIF($D$1:D1275,D1276))</f>
        <v>0</v>
      </c>
      <c r="Y1276">
        <f>IF(F1276="","",COUNTIF($F$1:F1276,F1276))</f>
        <v>3</v>
      </c>
    </row>
    <row r="1277" spans="1:25" ht="16" hidden="1" x14ac:dyDescent="0.2">
      <c r="A1277" s="8" t="s">
        <v>12873</v>
      </c>
      <c r="B1277" s="8" t="s">
        <v>5694</v>
      </c>
      <c r="C1277" s="8" t="s">
        <v>12228</v>
      </c>
      <c r="D1277" s="8" t="s">
        <v>12875</v>
      </c>
      <c r="E1277" s="8" t="s">
        <v>4279</v>
      </c>
      <c r="F1277" s="12" t="s">
        <v>4280</v>
      </c>
      <c r="G1277" s="8" t="s">
        <v>49</v>
      </c>
      <c r="H1277" s="3">
        <v>456</v>
      </c>
      <c r="I1277" s="12" t="s">
        <v>12882</v>
      </c>
      <c r="J1277" s="13" t="s">
        <v>12884</v>
      </c>
      <c r="K1277" s="8" t="s">
        <v>50</v>
      </c>
      <c r="L1277" s="8" t="s">
        <v>51</v>
      </c>
      <c r="M1277" s="8" t="s">
        <v>52</v>
      </c>
      <c r="N1277" s="8" t="s">
        <v>234</v>
      </c>
      <c r="O1277" s="8" t="s">
        <v>236</v>
      </c>
      <c r="P1277" s="8" t="s">
        <v>4283</v>
      </c>
      <c r="Q1277" s="13" t="s">
        <v>4284</v>
      </c>
      <c r="R1277" s="8" t="s">
        <v>4285</v>
      </c>
      <c r="S1277" s="3">
        <v>776</v>
      </c>
      <c r="T1277" s="3">
        <v>2</v>
      </c>
      <c r="U1277" s="14" t="str">
        <f ca="1">IFERROR(__xludf.DUMMYFUNCTION("lower( trim ( (REGEXEXTRACT(D1277,""^(?:https?:\/\/)?(?:[^@\n]+@)?(?:www\.)?([^:\/\n]+)""))))"),"elemental.com")</f>
        <v>elemental.com</v>
      </c>
      <c r="V1277" s="15" t="str">
        <f ca="1">IF(LEN(TRIM(D1277))= 0,"",CONCATENATE("domains = domains.concat(", CHAR(34), U1277, CHAR(34), ");"))</f>
        <v>domains = domains.concat("elemental.com");</v>
      </c>
      <c r="W1277">
        <f>VLOOKUP(C1277,'Copy of Pivot Position'!A:C,3,FALSE)</f>
        <v>6</v>
      </c>
      <c r="X1277">
        <f>IF(D1277="","",COUNTIF($D$1:D1276,D1277))</f>
        <v>0</v>
      </c>
      <c r="Y1277">
        <f>IF(F1277="","",COUNTIF($F$1:F1277,F1277))</f>
        <v>2</v>
      </c>
    </row>
    <row r="1278" spans="1:25" ht="13" hidden="1" x14ac:dyDescent="0.15">
      <c r="A1278" s="8" t="s">
        <v>12929</v>
      </c>
      <c r="B1278" s="8" t="s">
        <v>12931</v>
      </c>
      <c r="C1278" s="8" t="s">
        <v>12233</v>
      </c>
      <c r="D1278" s="8" t="s">
        <v>12932</v>
      </c>
      <c r="E1278" s="8" t="s">
        <v>6571</v>
      </c>
      <c r="F1278" s="12" t="s">
        <v>6156</v>
      </c>
      <c r="G1278" s="8" t="s">
        <v>49</v>
      </c>
      <c r="H1278" s="3">
        <v>719</v>
      </c>
      <c r="I1278" s="12" t="s">
        <v>12935</v>
      </c>
      <c r="J1278" s="13" t="s">
        <v>12936</v>
      </c>
      <c r="K1278" s="8" t="s">
        <v>50</v>
      </c>
      <c r="L1278" s="8" t="s">
        <v>51</v>
      </c>
      <c r="M1278" s="8" t="s">
        <v>52</v>
      </c>
      <c r="N1278" s="8" t="s">
        <v>273</v>
      </c>
      <c r="O1278" s="8" t="s">
        <v>3481</v>
      </c>
      <c r="P1278" s="8" t="s">
        <v>6574</v>
      </c>
      <c r="Q1278" s="13" t="s">
        <v>6575</v>
      </c>
      <c r="R1278" s="8" t="s">
        <v>6576</v>
      </c>
      <c r="S1278" s="3">
        <v>780</v>
      </c>
      <c r="T1278" s="3">
        <v>2</v>
      </c>
      <c r="V1278" s="18"/>
      <c r="W1278">
        <f>VLOOKUP(C1278,'Copy of Pivot Position'!A:C,3,FALSE)</f>
        <v>6</v>
      </c>
      <c r="X1278">
        <f>IF(D1278="","",COUNTIF($D$1:D1277,D1278))</f>
        <v>0</v>
      </c>
      <c r="Y1278">
        <f>IF(F1278="","",COUNTIF($F$1:F1278,F1278))</f>
        <v>5</v>
      </c>
    </row>
    <row r="1279" spans="1:25" ht="13" hidden="1" x14ac:dyDescent="0.15">
      <c r="A1279" s="8" t="s">
        <v>12968</v>
      </c>
      <c r="B1279" s="8" t="s">
        <v>12970</v>
      </c>
      <c r="C1279" s="8" t="s">
        <v>12234</v>
      </c>
      <c r="D1279" s="8" t="s">
        <v>12971</v>
      </c>
      <c r="E1279" s="8" t="s">
        <v>6120</v>
      </c>
      <c r="F1279" s="12" t="s">
        <v>6122</v>
      </c>
      <c r="G1279" s="8" t="s">
        <v>49</v>
      </c>
      <c r="H1279" s="3">
        <v>521</v>
      </c>
      <c r="I1279" s="12" t="s">
        <v>12974</v>
      </c>
      <c r="J1279" s="13" t="s">
        <v>12975</v>
      </c>
      <c r="K1279" s="8" t="s">
        <v>50</v>
      </c>
      <c r="L1279" s="8" t="s">
        <v>120</v>
      </c>
      <c r="M1279" s="8" t="s">
        <v>52</v>
      </c>
      <c r="N1279" s="8" t="s">
        <v>462</v>
      </c>
      <c r="O1279" s="8" t="s">
        <v>54</v>
      </c>
      <c r="P1279" s="8" t="s">
        <v>6128</v>
      </c>
      <c r="Q1279" s="13" t="s">
        <v>981</v>
      </c>
      <c r="R1279" s="8" t="s">
        <v>6129</v>
      </c>
      <c r="S1279" s="3">
        <v>783</v>
      </c>
      <c r="T1279" s="3">
        <v>2</v>
      </c>
      <c r="V1279" s="18"/>
      <c r="W1279">
        <f>VLOOKUP(C1279,'Copy of Pivot Position'!A:C,3,FALSE)</f>
        <v>6</v>
      </c>
      <c r="X1279">
        <f>IF(D1279="","",COUNTIF($D$1:D1278,D1279))</f>
        <v>0</v>
      </c>
      <c r="Y1279">
        <f>IF(F1279="","",COUNTIF($F$1:F1279,F1279))</f>
        <v>3</v>
      </c>
    </row>
    <row r="1280" spans="1:25" ht="16" hidden="1" x14ac:dyDescent="0.2">
      <c r="A1280" s="8" t="s">
        <v>298</v>
      </c>
      <c r="B1280" s="8" t="s">
        <v>13521</v>
      </c>
      <c r="C1280" s="8" t="s">
        <v>12235</v>
      </c>
      <c r="D1280" s="8" t="s">
        <v>13522</v>
      </c>
      <c r="E1280" s="8" t="s">
        <v>3604</v>
      </c>
      <c r="F1280" s="12" t="s">
        <v>3605</v>
      </c>
      <c r="G1280" s="8" t="s">
        <v>46</v>
      </c>
      <c r="H1280" s="3">
        <v>429</v>
      </c>
      <c r="I1280" s="12" t="s">
        <v>13528</v>
      </c>
      <c r="J1280" s="13" t="s">
        <v>13530</v>
      </c>
      <c r="K1280" s="8" t="s">
        <v>50</v>
      </c>
      <c r="L1280" s="8" t="s">
        <v>51</v>
      </c>
      <c r="M1280" s="8" t="s">
        <v>222</v>
      </c>
      <c r="N1280" s="8" t="s">
        <v>222</v>
      </c>
      <c r="O1280" s="8" t="s">
        <v>222</v>
      </c>
      <c r="P1280" s="8" t="s">
        <v>222</v>
      </c>
      <c r="Q1280" s="8" t="s">
        <v>222</v>
      </c>
      <c r="R1280" s="8" t="s">
        <v>222</v>
      </c>
      <c r="S1280" s="3">
        <v>804</v>
      </c>
      <c r="T1280" s="3">
        <v>2</v>
      </c>
      <c r="U1280" s="14" t="str">
        <f ca="1">IFERROR(__xludf.DUMMYFUNCTION("lower( trim ( (REGEXEXTRACT(D1280,""^(?:https?:\/\/)?(?:[^@\n]+@)?(?:www\.)?([^:\/\n]+)""))))"),"planet.com")</f>
        <v>planet.com</v>
      </c>
      <c r="V1280" s="15" t="str">
        <f ca="1">IF(LEN(TRIM(D1280))= 0,"",CONCATENATE("domains = domains.concat(", CHAR(34), U1280, CHAR(34), ");"))</f>
        <v>domains = domains.concat("planet.com");</v>
      </c>
      <c r="W1280">
        <f>VLOOKUP(C1280,'Copy of Pivot Position'!A:C,3,FALSE)</f>
        <v>6</v>
      </c>
      <c r="X1280">
        <f>IF(D1280="","",COUNTIF($D$1:D1279,D1280))</f>
        <v>0</v>
      </c>
      <c r="Y1280">
        <f>IF(F1280="","",COUNTIF($F$1:F1280,F1280))</f>
        <v>2</v>
      </c>
    </row>
    <row r="1281" spans="1:25" ht="16" hidden="1" x14ac:dyDescent="0.2">
      <c r="A1281" s="8" t="s">
        <v>6374</v>
      </c>
      <c r="B1281" s="8" t="s">
        <v>13773</v>
      </c>
      <c r="C1281" s="8" t="s">
        <v>12244</v>
      </c>
      <c r="D1281" s="8" t="s">
        <v>13774</v>
      </c>
      <c r="E1281" s="8" t="s">
        <v>13775</v>
      </c>
      <c r="F1281" s="12" t="s">
        <v>12096</v>
      </c>
      <c r="G1281" s="8" t="s">
        <v>46</v>
      </c>
      <c r="H1281" s="3">
        <v>718</v>
      </c>
      <c r="I1281" s="12" t="s">
        <v>13781</v>
      </c>
      <c r="J1281" s="13" t="s">
        <v>13783</v>
      </c>
      <c r="K1281" s="8" t="s">
        <v>50</v>
      </c>
      <c r="L1281" s="8" t="s">
        <v>120</v>
      </c>
      <c r="M1281" s="8" t="s">
        <v>359</v>
      </c>
      <c r="N1281" s="8" t="s">
        <v>360</v>
      </c>
      <c r="O1281" s="8" t="s">
        <v>13787</v>
      </c>
      <c r="P1281" s="8" t="s">
        <v>13788</v>
      </c>
      <c r="Q1281" s="13" t="s">
        <v>13789</v>
      </c>
      <c r="R1281" s="8" t="s">
        <v>222</v>
      </c>
      <c r="S1281" s="3">
        <v>818</v>
      </c>
      <c r="T1281" s="3">
        <v>2</v>
      </c>
      <c r="U1281" s="14" t="str">
        <f ca="1">IFERROR(__xludf.DUMMYFUNCTION("lower( trim ( (REGEXEXTRACT(D1280,""^(?:https?:\/\/)?(?:[^@\n]+@)?(?:www\.)?([^:\/\n]+)""))))"),"planet.com")</f>
        <v>planet.com</v>
      </c>
      <c r="V1281" s="15" t="str">
        <f ca="1">IF(LEN(TRIM(D1281))= 0,"",CONCATENATE("domains = domains.concat(", CHAR(34), U1281, CHAR(34), ");"))</f>
        <v>domains = domains.concat("planet.com");</v>
      </c>
      <c r="W1281">
        <f>VLOOKUP(C1281,'Copy of Pivot Position'!A:C,3,FALSE)</f>
        <v>6</v>
      </c>
      <c r="X1281">
        <f>IF(D1281="","",COUNTIF($D$1:D1280,D1281))</f>
        <v>0</v>
      </c>
      <c r="Y1281">
        <f>IF(F1281="","",COUNTIF($F$1:F1281,F1281))</f>
        <v>1</v>
      </c>
    </row>
    <row r="1282" spans="1:25" ht="13" hidden="1" x14ac:dyDescent="0.15">
      <c r="A1282" s="8" t="s">
        <v>14024</v>
      </c>
      <c r="B1282" s="8" t="s">
        <v>14025</v>
      </c>
      <c r="C1282" s="8" t="s">
        <v>12234</v>
      </c>
      <c r="D1282" s="8" t="s">
        <v>14026</v>
      </c>
      <c r="E1282" s="8" t="s">
        <v>4573</v>
      </c>
      <c r="F1282" s="12" t="s">
        <v>4575</v>
      </c>
      <c r="G1282" s="8" t="s">
        <v>49</v>
      </c>
      <c r="H1282" s="3">
        <v>468</v>
      </c>
      <c r="I1282" s="12" t="s">
        <v>14029</v>
      </c>
      <c r="J1282" s="13" t="s">
        <v>14032</v>
      </c>
      <c r="K1282" s="8" t="s">
        <v>50</v>
      </c>
      <c r="L1282" s="8" t="s">
        <v>120</v>
      </c>
      <c r="M1282" s="8" t="s">
        <v>52</v>
      </c>
      <c r="N1282" s="8" t="s">
        <v>60</v>
      </c>
      <c r="O1282" s="8" t="s">
        <v>369</v>
      </c>
      <c r="P1282" s="8" t="s">
        <v>4578</v>
      </c>
      <c r="Q1282" s="8" t="s">
        <v>4579</v>
      </c>
      <c r="R1282" s="8" t="s">
        <v>4580</v>
      </c>
      <c r="S1282" s="3">
        <v>831</v>
      </c>
      <c r="T1282" s="3">
        <v>2</v>
      </c>
      <c r="V1282" s="18"/>
      <c r="W1282">
        <f>VLOOKUP(C1282,'Copy of Pivot Position'!A:C,3,FALSE)</f>
        <v>6</v>
      </c>
      <c r="X1282">
        <f>IF(D1282="","",COUNTIF($D$1:D1281,D1282))</f>
        <v>0</v>
      </c>
      <c r="Y1282">
        <f>IF(F1282="","",COUNTIF($F$1:F1282,F1282))</f>
        <v>3</v>
      </c>
    </row>
    <row r="1283" spans="1:25" ht="13" hidden="1" x14ac:dyDescent="0.15">
      <c r="A1283" s="8" t="s">
        <v>9751</v>
      </c>
      <c r="B1283" s="8" t="s">
        <v>14041</v>
      </c>
      <c r="C1283" s="8" t="s">
        <v>12224</v>
      </c>
      <c r="D1283" s="8" t="s">
        <v>14042</v>
      </c>
      <c r="E1283" s="8" t="s">
        <v>9888</v>
      </c>
      <c r="F1283" s="12" t="s">
        <v>9357</v>
      </c>
      <c r="G1283" s="8" t="s">
        <v>49</v>
      </c>
      <c r="H1283" s="3">
        <v>1323</v>
      </c>
      <c r="I1283" s="12" t="s">
        <v>14046</v>
      </c>
      <c r="J1283" s="13" t="s">
        <v>14047</v>
      </c>
      <c r="K1283" s="8" t="s">
        <v>50</v>
      </c>
      <c r="L1283" s="8" t="s">
        <v>120</v>
      </c>
      <c r="M1283" s="8" t="s">
        <v>52</v>
      </c>
      <c r="N1283" s="8" t="s">
        <v>73</v>
      </c>
      <c r="O1283" s="8" t="s">
        <v>54</v>
      </c>
      <c r="P1283" s="8" t="s">
        <v>3379</v>
      </c>
      <c r="Q1283" s="13" t="s">
        <v>75</v>
      </c>
      <c r="R1283" s="8" t="s">
        <v>9896</v>
      </c>
      <c r="S1283" s="3">
        <v>832</v>
      </c>
      <c r="T1283" s="3">
        <v>2</v>
      </c>
      <c r="V1283" s="18"/>
      <c r="W1283">
        <f>VLOOKUP(C1283,'Copy of Pivot Position'!A:C,3,FALSE)</f>
        <v>6</v>
      </c>
      <c r="X1283">
        <f>IF(D1283="","",COUNTIF($D$1:D1282,D1283))</f>
        <v>0</v>
      </c>
      <c r="Y1283">
        <f>IF(F1283="","",COUNTIF($F$1:F1283,F1283))</f>
        <v>3</v>
      </c>
    </row>
    <row r="1284" spans="1:25" ht="16" hidden="1" x14ac:dyDescent="0.2">
      <c r="A1284" s="8" t="s">
        <v>2017</v>
      </c>
      <c r="B1284" s="8" t="s">
        <v>14051</v>
      </c>
      <c r="C1284" s="8" t="s">
        <v>12237</v>
      </c>
      <c r="D1284" s="8" t="s">
        <v>14052</v>
      </c>
      <c r="E1284" s="8" t="s">
        <v>6704</v>
      </c>
      <c r="F1284" s="12" t="s">
        <v>6705</v>
      </c>
      <c r="G1284" s="8" t="s">
        <v>70</v>
      </c>
      <c r="H1284" s="3">
        <v>552</v>
      </c>
      <c r="I1284" s="12" t="s">
        <v>14054</v>
      </c>
      <c r="J1284" s="13" t="s">
        <v>14056</v>
      </c>
      <c r="K1284" s="8" t="s">
        <v>50</v>
      </c>
      <c r="L1284" s="8" t="s">
        <v>51</v>
      </c>
      <c r="M1284" s="8" t="s">
        <v>52</v>
      </c>
      <c r="N1284" s="8" t="s">
        <v>242</v>
      </c>
      <c r="O1284" s="8" t="s">
        <v>54</v>
      </c>
      <c r="P1284" s="8" t="s">
        <v>6708</v>
      </c>
      <c r="Q1284" s="13" t="s">
        <v>464</v>
      </c>
      <c r="R1284" s="8" t="s">
        <v>6711</v>
      </c>
      <c r="S1284" s="3">
        <v>833</v>
      </c>
      <c r="T1284" s="3">
        <v>2</v>
      </c>
      <c r="U1284" s="14" t="str">
        <f t="shared" ref="U1284:U1311" ca="1" si="121">IFERROR(__xludf.DUMMYFUNCTION("lower( trim ( (REGEXEXTRACT(D1284,""^(?:https?:\/\/)?(?:[^@\n]+@)?(?:www\.)?([^:\/\n]+)""))))"),"tintri.com")</f>
        <v>tintri.com</v>
      </c>
      <c r="V1284" s="15" t="str">
        <f t="shared" ref="V1284:V1311" ca="1" si="122">IF(LEN(TRIM(D1284))= 0,"",CONCATENATE("domains = domains.concat(", CHAR(34), U1284, CHAR(34), ");"))</f>
        <v>domains = domains.concat("tintri.com");</v>
      </c>
      <c r="W1284">
        <f>VLOOKUP(C1284,'Copy of Pivot Position'!A:C,3,FALSE)</f>
        <v>6</v>
      </c>
      <c r="X1284">
        <f>IF(D1284="","",COUNTIF($D$1:D1283,D1284))</f>
        <v>0</v>
      </c>
      <c r="Y1284">
        <f>IF(F1284="","",COUNTIF($F$1:F1284,F1284))</f>
        <v>2</v>
      </c>
    </row>
    <row r="1285" spans="1:25" ht="16" hidden="1" x14ac:dyDescent="0.2">
      <c r="A1285" s="8" t="s">
        <v>3900</v>
      </c>
      <c r="B1285" s="8" t="s">
        <v>14124</v>
      </c>
      <c r="C1285" s="8" t="s">
        <v>12225</v>
      </c>
      <c r="D1285" s="8" t="s">
        <v>14126</v>
      </c>
      <c r="E1285" s="8" t="s">
        <v>6934</v>
      </c>
      <c r="F1285" s="12" t="s">
        <v>6519</v>
      </c>
      <c r="G1285" s="8" t="s">
        <v>49</v>
      </c>
      <c r="H1285" s="3">
        <v>843</v>
      </c>
      <c r="I1285" s="12" t="s">
        <v>14131</v>
      </c>
      <c r="J1285" s="13" t="s">
        <v>14132</v>
      </c>
      <c r="K1285" s="8" t="s">
        <v>50</v>
      </c>
      <c r="L1285" s="8" t="s">
        <v>51</v>
      </c>
      <c r="M1285" s="8" t="s">
        <v>52</v>
      </c>
      <c r="N1285" s="8" t="s">
        <v>193</v>
      </c>
      <c r="O1285" s="8" t="s">
        <v>195</v>
      </c>
      <c r="P1285" s="8" t="s">
        <v>6937</v>
      </c>
      <c r="Q1285" s="13" t="s">
        <v>6938</v>
      </c>
      <c r="R1285" s="8" t="s">
        <v>6940</v>
      </c>
      <c r="S1285" s="3">
        <v>835</v>
      </c>
      <c r="T1285" s="3">
        <v>2</v>
      </c>
      <c r="U1285" s="14" t="str">
        <f t="shared" ca="1" si="121"/>
        <v>tintri.com</v>
      </c>
      <c r="V1285" s="15" t="str">
        <f t="shared" ca="1" si="122"/>
        <v>domains = domains.concat("tintri.com");</v>
      </c>
      <c r="W1285">
        <f>VLOOKUP(C1285,'Copy of Pivot Position'!A:C,3,FALSE)</f>
        <v>6</v>
      </c>
      <c r="X1285">
        <f>IF(D1285="","",COUNTIF($D$1:D1284,D1285))</f>
        <v>0</v>
      </c>
      <c r="Y1285">
        <f>IF(F1285="","",COUNTIF($F$1:F1285,F1285))</f>
        <v>4</v>
      </c>
    </row>
    <row r="1286" spans="1:25" ht="16" hidden="1" x14ac:dyDescent="0.2">
      <c r="A1286" s="8" t="s">
        <v>1502</v>
      </c>
      <c r="B1286" s="8" t="s">
        <v>1122</v>
      </c>
      <c r="C1286" s="8" t="s">
        <v>12134</v>
      </c>
      <c r="D1286" s="8" t="s">
        <v>14218</v>
      </c>
      <c r="E1286" s="8" t="s">
        <v>14220</v>
      </c>
      <c r="F1286" s="12" t="s">
        <v>12107</v>
      </c>
      <c r="G1286" s="8" t="s">
        <v>6626</v>
      </c>
      <c r="H1286" s="3">
        <v>34</v>
      </c>
      <c r="I1286" s="12" t="s">
        <v>14224</v>
      </c>
      <c r="J1286" s="13" t="s">
        <v>14225</v>
      </c>
      <c r="K1286" s="8" t="s">
        <v>50</v>
      </c>
      <c r="L1286" s="8" t="s">
        <v>120</v>
      </c>
      <c r="M1286" s="8" t="s">
        <v>52</v>
      </c>
      <c r="N1286" s="8" t="s">
        <v>14228</v>
      </c>
      <c r="O1286" s="8" t="s">
        <v>85</v>
      </c>
      <c r="P1286" s="8" t="s">
        <v>14230</v>
      </c>
      <c r="Q1286" s="13" t="s">
        <v>14231</v>
      </c>
      <c r="R1286" s="8" t="s">
        <v>222</v>
      </c>
      <c r="S1286" s="3">
        <v>839</v>
      </c>
      <c r="T1286" s="3">
        <v>2</v>
      </c>
      <c r="U1286" s="14" t="str">
        <f t="shared" ca="1" si="121"/>
        <v>tintri.com</v>
      </c>
      <c r="V1286" s="15" t="str">
        <f t="shared" ca="1" si="122"/>
        <v>domains = domains.concat("tintri.com");</v>
      </c>
      <c r="W1286">
        <f>VLOOKUP(C1286,'Copy of Pivot Position'!A:C,3,FALSE)</f>
        <v>6</v>
      </c>
      <c r="X1286">
        <f>IF(D1286="","",COUNTIF($D$1:D1285,D1286))</f>
        <v>0</v>
      </c>
      <c r="Y1286">
        <f>IF(F1286="","",COUNTIF($F$1:F1286,F1286))</f>
        <v>1</v>
      </c>
    </row>
    <row r="1287" spans="1:25" ht="16" hidden="1" x14ac:dyDescent="0.2">
      <c r="A1287" s="8" t="s">
        <v>2927</v>
      </c>
      <c r="B1287" s="8" t="s">
        <v>15683</v>
      </c>
      <c r="C1287" s="8" t="s">
        <v>12246</v>
      </c>
      <c r="D1287" s="8" t="s">
        <v>15684</v>
      </c>
      <c r="E1287" s="8" t="s">
        <v>15685</v>
      </c>
      <c r="F1287" s="12" t="s">
        <v>12315</v>
      </c>
      <c r="G1287" s="8" t="s">
        <v>49</v>
      </c>
      <c r="H1287" s="3">
        <v>249</v>
      </c>
      <c r="I1287" s="12" t="s">
        <v>15686</v>
      </c>
      <c r="J1287" s="13" t="s">
        <v>15687</v>
      </c>
      <c r="K1287" s="8" t="s">
        <v>50</v>
      </c>
      <c r="L1287" s="8" t="s">
        <v>120</v>
      </c>
      <c r="M1287" s="8" t="s">
        <v>52</v>
      </c>
      <c r="N1287" s="8" t="s">
        <v>6767</v>
      </c>
      <c r="O1287" s="8" t="s">
        <v>54</v>
      </c>
      <c r="P1287" s="8" t="s">
        <v>15688</v>
      </c>
      <c r="Q1287" s="13" t="s">
        <v>15689</v>
      </c>
      <c r="R1287" s="8" t="s">
        <v>15690</v>
      </c>
      <c r="S1287" s="3">
        <v>906</v>
      </c>
      <c r="T1287" s="3">
        <v>2</v>
      </c>
      <c r="U1287" s="14" t="str">
        <f t="shared" ca="1" si="121"/>
        <v>tintri.com</v>
      </c>
      <c r="V1287" s="15" t="str">
        <f t="shared" ca="1" si="122"/>
        <v>domains = domains.concat("tintri.com");</v>
      </c>
      <c r="W1287">
        <f>VLOOKUP(C1287,'Copy of Pivot Position'!A:C,3,FALSE)</f>
        <v>6</v>
      </c>
      <c r="X1287">
        <f>IF(D1287="","",COUNTIF($D$1:D1286,D1287))</f>
        <v>0</v>
      </c>
      <c r="Y1287">
        <f>IF(F1287="","",COUNTIF($F$1:F1287,F1287))</f>
        <v>1</v>
      </c>
    </row>
    <row r="1288" spans="1:25" ht="16" hidden="1" x14ac:dyDescent="0.2">
      <c r="A1288" s="8" t="s">
        <v>16086</v>
      </c>
      <c r="B1288" s="8" t="s">
        <v>16087</v>
      </c>
      <c r="C1288" s="8" t="s">
        <v>12243</v>
      </c>
      <c r="D1288" s="8" t="s">
        <v>16088</v>
      </c>
      <c r="E1288" s="8" t="s">
        <v>16089</v>
      </c>
      <c r="F1288" s="12" t="s">
        <v>12911</v>
      </c>
      <c r="G1288" s="8" t="s">
        <v>70</v>
      </c>
      <c r="H1288" s="3">
        <v>587</v>
      </c>
      <c r="I1288" s="12" t="s">
        <v>16090</v>
      </c>
      <c r="J1288" s="13" t="s">
        <v>16091</v>
      </c>
      <c r="K1288" s="8" t="s">
        <v>50</v>
      </c>
      <c r="L1288" s="8" t="s">
        <v>120</v>
      </c>
      <c r="M1288" s="8" t="s">
        <v>411</v>
      </c>
      <c r="N1288" s="8" t="s">
        <v>16092</v>
      </c>
      <c r="O1288" s="8" t="s">
        <v>412</v>
      </c>
      <c r="P1288" s="8" t="s">
        <v>16093</v>
      </c>
      <c r="Q1288" s="8" t="s">
        <v>16094</v>
      </c>
      <c r="R1288" s="8" t="s">
        <v>16095</v>
      </c>
      <c r="S1288" s="3">
        <v>980</v>
      </c>
      <c r="T1288" s="3">
        <v>2</v>
      </c>
      <c r="U1288" s="14" t="str">
        <f t="shared" ca="1" si="121"/>
        <v>tintri.com</v>
      </c>
      <c r="V1288" s="15" t="str">
        <f t="shared" ca="1" si="122"/>
        <v>domains = domains.concat("tintri.com");</v>
      </c>
      <c r="W1288">
        <f>VLOOKUP(C1288,'Copy of Pivot Position'!A:C,3,FALSE)</f>
        <v>6</v>
      </c>
      <c r="X1288">
        <f>IF(D1288="","",COUNTIF($D$1:D1287,D1288))</f>
        <v>0</v>
      </c>
      <c r="Y1288">
        <f>IF(F1288="","",COUNTIF($F$1:F1288,F1288))</f>
        <v>1</v>
      </c>
    </row>
    <row r="1289" spans="1:25" ht="16" hidden="1" x14ac:dyDescent="0.2">
      <c r="A1289" s="8" t="s">
        <v>14289</v>
      </c>
      <c r="B1289" s="8" t="s">
        <v>16144</v>
      </c>
      <c r="C1289" s="8" t="s">
        <v>12231</v>
      </c>
      <c r="D1289" s="8" t="s">
        <v>16145</v>
      </c>
      <c r="E1289" s="8" t="s">
        <v>205</v>
      </c>
      <c r="F1289" s="12" t="s">
        <v>206</v>
      </c>
      <c r="G1289" s="8" t="s">
        <v>70</v>
      </c>
      <c r="H1289" s="3">
        <v>1207</v>
      </c>
      <c r="I1289" s="12" t="s">
        <v>16146</v>
      </c>
      <c r="J1289" s="13" t="s">
        <v>16147</v>
      </c>
      <c r="K1289" s="8" t="s">
        <v>50</v>
      </c>
      <c r="L1289" s="8" t="s">
        <v>120</v>
      </c>
      <c r="M1289" s="8" t="s">
        <v>52</v>
      </c>
      <c r="N1289" s="8" t="s">
        <v>209</v>
      </c>
      <c r="O1289" s="8" t="s">
        <v>210</v>
      </c>
      <c r="P1289" s="8" t="s">
        <v>211</v>
      </c>
      <c r="Q1289" s="13" t="s">
        <v>212</v>
      </c>
      <c r="R1289" s="8" t="s">
        <v>213</v>
      </c>
      <c r="S1289" s="3">
        <v>993</v>
      </c>
      <c r="T1289" s="3">
        <v>2</v>
      </c>
      <c r="U1289" s="14" t="str">
        <f t="shared" ca="1" si="121"/>
        <v>tintri.com</v>
      </c>
      <c r="V1289" s="15" t="str">
        <f t="shared" ca="1" si="122"/>
        <v>domains = domains.concat("tintri.com");</v>
      </c>
      <c r="W1289">
        <f>VLOOKUP(C1289,'Copy of Pivot Position'!A:C,3,FALSE)</f>
        <v>6</v>
      </c>
      <c r="X1289">
        <f>IF(D1289="","",COUNTIF($D$1:D1288,D1289))</f>
        <v>0</v>
      </c>
      <c r="Y1289">
        <f>IF(F1289="","",COUNTIF($F$1:F1289,F1289))</f>
        <v>2</v>
      </c>
    </row>
    <row r="1290" spans="1:25" ht="16" hidden="1" x14ac:dyDescent="0.2">
      <c r="A1290" s="8" t="s">
        <v>820</v>
      </c>
      <c r="B1290" s="8" t="s">
        <v>16148</v>
      </c>
      <c r="C1290" s="8" t="s">
        <v>12232</v>
      </c>
      <c r="D1290" s="8" t="s">
        <v>16149</v>
      </c>
      <c r="E1290" s="8" t="s">
        <v>16150</v>
      </c>
      <c r="F1290" s="12" t="s">
        <v>13206</v>
      </c>
      <c r="G1290" s="8" t="s">
        <v>70</v>
      </c>
      <c r="H1290" s="3">
        <v>231</v>
      </c>
      <c r="I1290" s="12" t="s">
        <v>16151</v>
      </c>
      <c r="J1290" s="13" t="s">
        <v>16152</v>
      </c>
      <c r="K1290" s="8" t="s">
        <v>50</v>
      </c>
      <c r="L1290" s="8" t="s">
        <v>120</v>
      </c>
      <c r="M1290" s="8" t="s">
        <v>52</v>
      </c>
      <c r="N1290" s="8" t="s">
        <v>16153</v>
      </c>
      <c r="O1290" s="8" t="s">
        <v>1593</v>
      </c>
      <c r="P1290" s="8" t="s">
        <v>16154</v>
      </c>
      <c r="Q1290" s="13" t="s">
        <v>16155</v>
      </c>
      <c r="R1290" s="8" t="s">
        <v>16156</v>
      </c>
      <c r="S1290" s="3">
        <v>994</v>
      </c>
      <c r="T1290" s="3">
        <v>2</v>
      </c>
      <c r="U1290" s="14" t="str">
        <f t="shared" ca="1" si="121"/>
        <v>tintri.com</v>
      </c>
      <c r="V1290" s="15" t="str">
        <f t="shared" ca="1" si="122"/>
        <v>domains = domains.concat("tintri.com");</v>
      </c>
      <c r="W1290">
        <f>VLOOKUP(C1290,'Copy of Pivot Position'!A:C,3,FALSE)</f>
        <v>6</v>
      </c>
      <c r="X1290">
        <f>IF(D1290="","",COUNTIF($D$1:D1289,D1290))</f>
        <v>0</v>
      </c>
      <c r="Y1290">
        <f>IF(F1290="","",COUNTIF($F$1:F1290,F1290))</f>
        <v>1</v>
      </c>
    </row>
    <row r="1291" spans="1:25" ht="16" hidden="1" x14ac:dyDescent="0.2">
      <c r="A1291" s="8" t="s">
        <v>11410</v>
      </c>
      <c r="B1291" s="8" t="s">
        <v>10986</v>
      </c>
      <c r="C1291" s="8" t="s">
        <v>12247</v>
      </c>
      <c r="D1291" s="8" t="s">
        <v>16163</v>
      </c>
      <c r="E1291" s="8" t="s">
        <v>16164</v>
      </c>
      <c r="F1291" s="12" t="s">
        <v>13257</v>
      </c>
      <c r="G1291" s="8" t="s">
        <v>46</v>
      </c>
      <c r="H1291" s="3">
        <v>3043</v>
      </c>
      <c r="I1291" s="12" t="s">
        <v>16165</v>
      </c>
      <c r="J1291" s="13" t="s">
        <v>16166</v>
      </c>
      <c r="K1291" s="8" t="s">
        <v>50</v>
      </c>
      <c r="L1291" s="8" t="s">
        <v>120</v>
      </c>
      <c r="M1291" s="8" t="s">
        <v>52</v>
      </c>
      <c r="N1291" s="8" t="s">
        <v>10511</v>
      </c>
      <c r="O1291" s="8" t="s">
        <v>3469</v>
      </c>
      <c r="P1291" s="8" t="s">
        <v>16167</v>
      </c>
      <c r="Q1291" s="13" t="s">
        <v>16168</v>
      </c>
      <c r="R1291" s="8" t="s">
        <v>222</v>
      </c>
      <c r="S1291" s="3">
        <v>996</v>
      </c>
      <c r="T1291" s="3">
        <v>2</v>
      </c>
      <c r="U1291" s="14" t="str">
        <f t="shared" ca="1" si="121"/>
        <v>tintri.com</v>
      </c>
      <c r="V1291" s="15" t="str">
        <f t="shared" ca="1" si="122"/>
        <v>domains = domains.concat("tintri.com");</v>
      </c>
      <c r="W1291">
        <f>VLOOKUP(C1291,'Copy of Pivot Position'!A:C,3,FALSE)</f>
        <v>6</v>
      </c>
      <c r="X1291">
        <f>IF(D1291="","",COUNTIF($D$1:D1290,D1291))</f>
        <v>0</v>
      </c>
      <c r="Y1291">
        <f>IF(F1291="","",COUNTIF($F$1:F1291,F1291))</f>
        <v>1</v>
      </c>
    </row>
    <row r="1292" spans="1:25" ht="16" hidden="1" x14ac:dyDescent="0.2">
      <c r="A1292" s="8" t="s">
        <v>16176</v>
      </c>
      <c r="B1292" s="8" t="s">
        <v>16177</v>
      </c>
      <c r="C1292" s="8" t="s">
        <v>12238</v>
      </c>
      <c r="D1292" s="8" t="s">
        <v>16178</v>
      </c>
      <c r="E1292" s="8" t="s">
        <v>939</v>
      </c>
      <c r="F1292" s="12" t="s">
        <v>940</v>
      </c>
      <c r="G1292" s="8" t="s">
        <v>188</v>
      </c>
      <c r="H1292" s="3">
        <v>373</v>
      </c>
      <c r="I1292" s="12" t="s">
        <v>16179</v>
      </c>
      <c r="J1292" s="13" t="s">
        <v>16180</v>
      </c>
      <c r="K1292" s="8" t="s">
        <v>50</v>
      </c>
      <c r="L1292" s="8" t="s">
        <v>120</v>
      </c>
      <c r="M1292" s="8" t="s">
        <v>52</v>
      </c>
      <c r="N1292" s="8" t="s">
        <v>60</v>
      </c>
      <c r="O1292" s="8" t="s">
        <v>54</v>
      </c>
      <c r="P1292" s="8" t="s">
        <v>947</v>
      </c>
      <c r="Q1292" s="13" t="s">
        <v>63</v>
      </c>
      <c r="R1292" s="8" t="s">
        <v>948</v>
      </c>
      <c r="S1292" s="3">
        <v>998</v>
      </c>
      <c r="T1292" s="3">
        <v>2</v>
      </c>
      <c r="U1292" s="14" t="str">
        <f t="shared" ca="1" si="121"/>
        <v>tintri.com</v>
      </c>
      <c r="V1292" s="15" t="str">
        <f t="shared" ca="1" si="122"/>
        <v>domains = domains.concat("tintri.com");</v>
      </c>
      <c r="W1292">
        <f>VLOOKUP(C1292,'Copy of Pivot Position'!A:C,3,FALSE)</f>
        <v>6</v>
      </c>
      <c r="X1292">
        <f>IF(D1292="","",COUNTIF($D$1:D1291,D1292))</f>
        <v>0</v>
      </c>
      <c r="Y1292">
        <f>IF(F1292="","",COUNTIF($F$1:F1292,F1292))</f>
        <v>2</v>
      </c>
    </row>
    <row r="1293" spans="1:25" ht="16" hidden="1" x14ac:dyDescent="0.2">
      <c r="A1293" s="8" t="s">
        <v>16215</v>
      </c>
      <c r="B1293" s="8" t="s">
        <v>16216</v>
      </c>
      <c r="C1293" s="8" t="s">
        <v>12230</v>
      </c>
      <c r="D1293" s="8" t="s">
        <v>16217</v>
      </c>
      <c r="E1293" s="8" t="s">
        <v>4037</v>
      </c>
      <c r="F1293" s="12" t="s">
        <v>4039</v>
      </c>
      <c r="G1293" s="8" t="s">
        <v>46</v>
      </c>
      <c r="H1293" s="3">
        <v>272</v>
      </c>
      <c r="I1293" s="12" t="s">
        <v>16218</v>
      </c>
      <c r="J1293" s="13" t="s">
        <v>16219</v>
      </c>
      <c r="K1293" s="8" t="s">
        <v>50</v>
      </c>
      <c r="L1293" s="8" t="s">
        <v>120</v>
      </c>
      <c r="M1293" s="8" t="s">
        <v>52</v>
      </c>
      <c r="N1293" s="8" t="s">
        <v>4046</v>
      </c>
      <c r="O1293" s="8" t="s">
        <v>54</v>
      </c>
      <c r="P1293" s="8" t="s">
        <v>4049</v>
      </c>
      <c r="Q1293" s="13" t="s">
        <v>4051</v>
      </c>
      <c r="R1293" s="8" t="s">
        <v>4052</v>
      </c>
      <c r="S1293" s="3">
        <v>1004</v>
      </c>
      <c r="T1293" s="3">
        <v>2</v>
      </c>
      <c r="U1293" s="14" t="str">
        <f t="shared" ca="1" si="121"/>
        <v>tintri.com</v>
      </c>
      <c r="V1293" s="15" t="str">
        <f t="shared" ca="1" si="122"/>
        <v>domains = domains.concat("tintri.com");</v>
      </c>
      <c r="W1293">
        <f>VLOOKUP(C1293,'Copy of Pivot Position'!A:C,3,FALSE)</f>
        <v>6</v>
      </c>
      <c r="X1293">
        <f>IF(D1293="","",COUNTIF($D$1:D1292,D1293))</f>
        <v>0</v>
      </c>
      <c r="Y1293">
        <f>IF(F1293="","",COUNTIF($F$1:F1293,F1293))</f>
        <v>2</v>
      </c>
    </row>
    <row r="1294" spans="1:25" ht="16" hidden="1" x14ac:dyDescent="0.2">
      <c r="A1294" s="8" t="s">
        <v>1252</v>
      </c>
      <c r="B1294" s="8" t="s">
        <v>3171</v>
      </c>
      <c r="C1294" s="8" t="s">
        <v>12239</v>
      </c>
      <c r="D1294" s="8" t="s">
        <v>16220</v>
      </c>
      <c r="E1294" s="8" t="s">
        <v>16221</v>
      </c>
      <c r="F1294" s="12" t="s">
        <v>13498</v>
      </c>
      <c r="G1294" s="8" t="s">
        <v>49</v>
      </c>
      <c r="H1294" s="3">
        <v>293</v>
      </c>
      <c r="I1294" s="12" t="s">
        <v>16222</v>
      </c>
      <c r="J1294" s="13" t="s">
        <v>16223</v>
      </c>
      <c r="K1294" s="8" t="s">
        <v>50</v>
      </c>
      <c r="L1294" s="8" t="s">
        <v>120</v>
      </c>
      <c r="M1294" s="8" t="s">
        <v>52</v>
      </c>
      <c r="N1294" s="8" t="s">
        <v>9025</v>
      </c>
      <c r="O1294" s="8" t="s">
        <v>2447</v>
      </c>
      <c r="P1294" s="8" t="s">
        <v>16224</v>
      </c>
      <c r="Q1294" s="13" t="s">
        <v>9027</v>
      </c>
      <c r="R1294" s="8" t="s">
        <v>16225</v>
      </c>
      <c r="S1294" s="3">
        <v>1005</v>
      </c>
      <c r="T1294" s="3">
        <v>2</v>
      </c>
      <c r="U1294" s="14" t="str">
        <f t="shared" ca="1" si="121"/>
        <v>tintri.com</v>
      </c>
      <c r="V1294" s="15" t="str">
        <f t="shared" ca="1" si="122"/>
        <v>domains = domains.concat("tintri.com");</v>
      </c>
      <c r="W1294">
        <f>VLOOKUP(C1294,'Copy of Pivot Position'!A:C,3,FALSE)</f>
        <v>6</v>
      </c>
      <c r="X1294">
        <f>IF(D1294="","",COUNTIF($D$1:D1293,D1294))</f>
        <v>0</v>
      </c>
      <c r="Y1294">
        <f>IF(F1294="","",COUNTIF($F$1:F1294,F1294))</f>
        <v>1</v>
      </c>
    </row>
    <row r="1295" spans="1:25" ht="16" hidden="1" x14ac:dyDescent="0.2">
      <c r="A1295" s="8" t="s">
        <v>5864</v>
      </c>
      <c r="B1295" s="8" t="s">
        <v>16226</v>
      </c>
      <c r="C1295" s="8" t="s">
        <v>12240</v>
      </c>
      <c r="D1295" s="8" t="s">
        <v>16227</v>
      </c>
      <c r="E1295" s="8" t="s">
        <v>16228</v>
      </c>
      <c r="F1295" s="12" t="s">
        <v>13526</v>
      </c>
      <c r="G1295" s="8" t="s">
        <v>49</v>
      </c>
      <c r="H1295" s="3">
        <v>519</v>
      </c>
      <c r="I1295" s="12" t="s">
        <v>16229</v>
      </c>
      <c r="J1295" s="13" t="s">
        <v>16230</v>
      </c>
      <c r="K1295" s="8" t="s">
        <v>50</v>
      </c>
      <c r="L1295" s="8" t="s">
        <v>51</v>
      </c>
      <c r="M1295" s="8" t="s">
        <v>52</v>
      </c>
      <c r="N1295" s="8" t="s">
        <v>956</v>
      </c>
      <c r="O1295" s="8" t="s">
        <v>54</v>
      </c>
      <c r="P1295" s="8" t="s">
        <v>16231</v>
      </c>
      <c r="Q1295" s="13" t="s">
        <v>958</v>
      </c>
      <c r="R1295" s="8" t="s">
        <v>16232</v>
      </c>
      <c r="S1295" s="3">
        <v>1006</v>
      </c>
      <c r="T1295" s="3">
        <v>2</v>
      </c>
      <c r="U1295" s="14" t="str">
        <f t="shared" ca="1" si="121"/>
        <v>tintri.com</v>
      </c>
      <c r="V1295" s="15" t="str">
        <f t="shared" ca="1" si="122"/>
        <v>domains = domains.concat("tintri.com");</v>
      </c>
      <c r="W1295">
        <f>VLOOKUP(C1295,'Copy of Pivot Position'!A:C,3,FALSE)</f>
        <v>6</v>
      </c>
      <c r="X1295">
        <f>IF(D1295="","",COUNTIF($D$1:D1294,D1295))</f>
        <v>0</v>
      </c>
      <c r="Y1295">
        <f>IF(F1295="","",COUNTIF($F$1:F1295,F1295))</f>
        <v>1</v>
      </c>
    </row>
    <row r="1296" spans="1:25" ht="16" hidden="1" x14ac:dyDescent="0.2">
      <c r="A1296" s="8" t="s">
        <v>546</v>
      </c>
      <c r="B1296" s="8" t="s">
        <v>547</v>
      </c>
      <c r="C1296" s="8" t="s">
        <v>548</v>
      </c>
      <c r="D1296" s="8" t="s">
        <v>549</v>
      </c>
      <c r="E1296" s="8" t="s">
        <v>550</v>
      </c>
      <c r="F1296" s="12" t="s">
        <v>551</v>
      </c>
      <c r="G1296" s="8" t="s">
        <v>46</v>
      </c>
      <c r="H1296" s="3">
        <v>80</v>
      </c>
      <c r="I1296" s="12" t="s">
        <v>552</v>
      </c>
      <c r="J1296" s="13" t="s">
        <v>553</v>
      </c>
      <c r="K1296" s="8" t="s">
        <v>50</v>
      </c>
      <c r="L1296" s="8" t="s">
        <v>51</v>
      </c>
      <c r="M1296" s="8" t="s">
        <v>52</v>
      </c>
      <c r="N1296" s="8" t="s">
        <v>73</v>
      </c>
      <c r="O1296" s="8" t="s">
        <v>54</v>
      </c>
      <c r="P1296" s="8" t="s">
        <v>554</v>
      </c>
      <c r="Q1296" s="13" t="s">
        <v>555</v>
      </c>
      <c r="R1296" s="8" t="s">
        <v>556</v>
      </c>
      <c r="S1296" s="3">
        <v>1043</v>
      </c>
      <c r="T1296" s="3">
        <v>1</v>
      </c>
      <c r="U1296" s="14" t="str">
        <f t="shared" ca="1" si="121"/>
        <v>tintri.com</v>
      </c>
      <c r="V1296" s="15" t="str">
        <f t="shared" ca="1" si="122"/>
        <v>domains = domains.concat("tintri.com");</v>
      </c>
      <c r="W1296">
        <f>VLOOKUP(C1296,'Copy of Pivot Position'!A:C,3,FALSE)</f>
        <v>5</v>
      </c>
      <c r="X1296">
        <f>IF(D1296="","",COUNTIF($D$1:D1295,D1296))</f>
        <v>0</v>
      </c>
      <c r="Y1296">
        <f>IF(F1296="","",COUNTIF($F$1:F1296,F1296))</f>
        <v>1</v>
      </c>
    </row>
    <row r="1297" spans="1:25" ht="16" hidden="1" x14ac:dyDescent="0.2">
      <c r="A1297" s="8" t="s">
        <v>593</v>
      </c>
      <c r="B1297" s="8" t="s">
        <v>594</v>
      </c>
      <c r="C1297" s="8" t="s">
        <v>595</v>
      </c>
      <c r="D1297" s="8" t="s">
        <v>596</v>
      </c>
      <c r="E1297" s="8" t="s">
        <v>597</v>
      </c>
      <c r="F1297" s="12" t="s">
        <v>598</v>
      </c>
      <c r="G1297" s="8" t="s">
        <v>46</v>
      </c>
      <c r="H1297" s="3">
        <v>126036</v>
      </c>
      <c r="I1297" s="12" t="s">
        <v>599</v>
      </c>
      <c r="J1297" s="13" t="s">
        <v>600</v>
      </c>
      <c r="K1297" s="8" t="s">
        <v>50</v>
      </c>
      <c r="L1297" s="8" t="s">
        <v>51</v>
      </c>
      <c r="M1297" s="8" t="s">
        <v>52</v>
      </c>
      <c r="N1297" s="8" t="s">
        <v>242</v>
      </c>
      <c r="O1297" s="8" t="s">
        <v>54</v>
      </c>
      <c r="P1297" s="8" t="s">
        <v>601</v>
      </c>
      <c r="Q1297" s="13" t="s">
        <v>464</v>
      </c>
      <c r="R1297" s="8" t="s">
        <v>222</v>
      </c>
      <c r="S1297" s="3">
        <v>1047</v>
      </c>
      <c r="T1297" s="3">
        <v>1</v>
      </c>
      <c r="U1297" s="14" t="str">
        <f t="shared" ca="1" si="121"/>
        <v>tintri.com</v>
      </c>
      <c r="V1297" s="15" t="str">
        <f t="shared" ca="1" si="122"/>
        <v>domains = domains.concat("tintri.com");</v>
      </c>
      <c r="W1297">
        <f>VLOOKUP(C1297,'Copy of Pivot Position'!A:C,3,FALSE)</f>
        <v>5</v>
      </c>
      <c r="X1297">
        <f>IF(D1297="","",COUNTIF($D$1:D1296,D1297))</f>
        <v>0</v>
      </c>
      <c r="Y1297">
        <f>IF(F1297="","",COUNTIF($F$1:F1297,F1297))</f>
        <v>1</v>
      </c>
    </row>
    <row r="1298" spans="1:25" ht="16" hidden="1" x14ac:dyDescent="0.2">
      <c r="A1298" s="8" t="s">
        <v>1322</v>
      </c>
      <c r="B1298" s="8" t="s">
        <v>1323</v>
      </c>
      <c r="C1298" s="8" t="s">
        <v>1324</v>
      </c>
      <c r="D1298" s="8" t="s">
        <v>1325</v>
      </c>
      <c r="E1298" s="8" t="s">
        <v>1327</v>
      </c>
      <c r="F1298" s="12" t="s">
        <v>1251</v>
      </c>
      <c r="G1298" s="8" t="s">
        <v>1332</v>
      </c>
      <c r="H1298" s="3">
        <v>1211</v>
      </c>
      <c r="I1298" s="12" t="s">
        <v>1334</v>
      </c>
      <c r="J1298" s="13" t="s">
        <v>1335</v>
      </c>
      <c r="K1298" s="8" t="s">
        <v>50</v>
      </c>
      <c r="L1298" s="8" t="s">
        <v>120</v>
      </c>
      <c r="M1298" s="8" t="s">
        <v>52</v>
      </c>
      <c r="N1298" s="8" t="s">
        <v>1336</v>
      </c>
      <c r="O1298" s="8" t="s">
        <v>1337</v>
      </c>
      <c r="P1298" s="8" t="s">
        <v>1338</v>
      </c>
      <c r="Q1298" s="13" t="s">
        <v>1339</v>
      </c>
      <c r="R1298" s="8" t="s">
        <v>1340</v>
      </c>
      <c r="S1298" s="3">
        <v>1095</v>
      </c>
      <c r="T1298" s="3">
        <v>1</v>
      </c>
      <c r="U1298" s="14" t="str">
        <f t="shared" ca="1" si="121"/>
        <v>tintri.com</v>
      </c>
      <c r="V1298" s="15" t="str">
        <f t="shared" ca="1" si="122"/>
        <v>domains = domains.concat("tintri.com");</v>
      </c>
      <c r="W1298">
        <f>VLOOKUP(C1298,'Copy of Pivot Position'!A:C,3,FALSE)</f>
        <v>5</v>
      </c>
      <c r="X1298">
        <f>IF(D1298="","",COUNTIF($D$1:D1297,D1298))</f>
        <v>0</v>
      </c>
      <c r="Y1298">
        <f>IF(F1298="","",COUNTIF($F$1:F1298,F1298))</f>
        <v>1</v>
      </c>
    </row>
    <row r="1299" spans="1:25" ht="16" hidden="1" x14ac:dyDescent="0.2">
      <c r="A1299" s="8" t="s">
        <v>2651</v>
      </c>
      <c r="B1299" s="8" t="s">
        <v>2652</v>
      </c>
      <c r="C1299" s="8" t="s">
        <v>2653</v>
      </c>
      <c r="D1299" s="8" t="s">
        <v>2654</v>
      </c>
      <c r="E1299" s="8" t="s">
        <v>2655</v>
      </c>
      <c r="F1299" s="12" t="s">
        <v>2449</v>
      </c>
      <c r="G1299" s="8" t="s">
        <v>46</v>
      </c>
      <c r="H1299" s="3">
        <v>32264</v>
      </c>
      <c r="I1299" s="12" t="s">
        <v>2656</v>
      </c>
      <c r="J1299" s="13" t="s">
        <v>2657</v>
      </c>
      <c r="K1299" s="8" t="s">
        <v>50</v>
      </c>
      <c r="L1299" s="8" t="s">
        <v>120</v>
      </c>
      <c r="M1299" s="8" t="s">
        <v>52</v>
      </c>
      <c r="N1299" s="8" t="s">
        <v>1052</v>
      </c>
      <c r="O1299" s="8" t="s">
        <v>97</v>
      </c>
      <c r="P1299" s="8" t="s">
        <v>2658</v>
      </c>
      <c r="Q1299" s="13" t="s">
        <v>1055</v>
      </c>
      <c r="R1299" s="8" t="s">
        <v>2659</v>
      </c>
      <c r="S1299" s="3">
        <v>1189</v>
      </c>
      <c r="T1299" s="3">
        <v>1</v>
      </c>
      <c r="U1299" s="14" t="str">
        <f t="shared" ca="1" si="121"/>
        <v>tintri.com</v>
      </c>
      <c r="V1299" s="15" t="str">
        <f t="shared" ca="1" si="122"/>
        <v>domains = domains.concat("tintri.com");</v>
      </c>
      <c r="W1299">
        <f>VLOOKUP(C1299,'Copy of Pivot Position'!A:C,3,FALSE)</f>
        <v>5</v>
      </c>
      <c r="X1299">
        <f>IF(D1299="","",COUNTIF($D$1:D1298,D1299))</f>
        <v>0</v>
      </c>
      <c r="Y1299">
        <f>IF(F1299="","",COUNTIF($F$1:F1299,F1299))</f>
        <v>1</v>
      </c>
    </row>
    <row r="1300" spans="1:25" ht="16" hidden="1" x14ac:dyDescent="0.2">
      <c r="A1300" s="8" t="s">
        <v>3919</v>
      </c>
      <c r="B1300" s="8" t="s">
        <v>4879</v>
      </c>
      <c r="C1300" s="8" t="s">
        <v>4880</v>
      </c>
      <c r="D1300" s="8" t="s">
        <v>4881</v>
      </c>
      <c r="E1300" s="8" t="s">
        <v>4882</v>
      </c>
      <c r="F1300" s="12" t="s">
        <v>4583</v>
      </c>
      <c r="G1300" s="8" t="s">
        <v>219</v>
      </c>
      <c r="H1300" s="3">
        <v>125</v>
      </c>
      <c r="I1300" s="12" t="s">
        <v>4884</v>
      </c>
      <c r="J1300" s="13" t="s">
        <v>4885</v>
      </c>
      <c r="K1300" s="8" t="s">
        <v>50</v>
      </c>
      <c r="L1300" s="8" t="s">
        <v>51</v>
      </c>
      <c r="M1300" s="8" t="s">
        <v>52</v>
      </c>
      <c r="N1300" s="8" t="s">
        <v>174</v>
      </c>
      <c r="O1300" s="8" t="s">
        <v>175</v>
      </c>
      <c r="P1300" s="8" t="s">
        <v>4886</v>
      </c>
      <c r="Q1300" s="8" t="s">
        <v>4887</v>
      </c>
      <c r="R1300" s="8" t="s">
        <v>4888</v>
      </c>
      <c r="S1300" s="3">
        <v>1371</v>
      </c>
      <c r="T1300" s="3">
        <v>1</v>
      </c>
      <c r="U1300" s="14" t="str">
        <f t="shared" ca="1" si="121"/>
        <v>tintri.com</v>
      </c>
      <c r="V1300" s="15" t="str">
        <f t="shared" ca="1" si="122"/>
        <v>domains = domains.concat("tintri.com");</v>
      </c>
      <c r="W1300">
        <f>VLOOKUP(C1300,'Copy of Pivot Position'!A:C,3,FALSE)</f>
        <v>5</v>
      </c>
      <c r="X1300">
        <f>IF(D1300="","",COUNTIF($D$1:D1299,D1300))</f>
        <v>0</v>
      </c>
      <c r="Y1300">
        <f>IF(F1300="","",COUNTIF($F$1:F1300,F1300))</f>
        <v>1</v>
      </c>
    </row>
    <row r="1301" spans="1:25" ht="16" hidden="1" x14ac:dyDescent="0.2">
      <c r="A1301" s="8" t="s">
        <v>5436</v>
      </c>
      <c r="B1301" s="8" t="s">
        <v>5437</v>
      </c>
      <c r="C1301" s="8" t="s">
        <v>5438</v>
      </c>
      <c r="D1301" s="8" t="s">
        <v>5439</v>
      </c>
      <c r="E1301" s="8" t="s">
        <v>5440</v>
      </c>
      <c r="F1301" s="12" t="s">
        <v>5207</v>
      </c>
      <c r="G1301" s="8" t="s">
        <v>49</v>
      </c>
      <c r="H1301" s="3">
        <v>121</v>
      </c>
      <c r="I1301" s="12" t="s">
        <v>5442</v>
      </c>
      <c r="J1301" s="13" t="s">
        <v>5443</v>
      </c>
      <c r="K1301" s="8" t="s">
        <v>50</v>
      </c>
      <c r="L1301" s="8" t="s">
        <v>51</v>
      </c>
      <c r="M1301" s="8" t="s">
        <v>2379</v>
      </c>
      <c r="N1301" s="8" t="s">
        <v>5444</v>
      </c>
      <c r="O1301" s="8" t="s">
        <v>222</v>
      </c>
      <c r="P1301" s="8" t="s">
        <v>5445</v>
      </c>
      <c r="Q1301" s="8" t="s">
        <v>222</v>
      </c>
      <c r="R1301" s="8" t="s">
        <v>222</v>
      </c>
      <c r="S1301" s="3">
        <v>1436</v>
      </c>
      <c r="T1301" s="3">
        <v>1</v>
      </c>
      <c r="U1301" s="14" t="str">
        <f t="shared" ca="1" si="121"/>
        <v>tintri.com</v>
      </c>
      <c r="V1301" s="15" t="str">
        <f t="shared" ca="1" si="122"/>
        <v>domains = domains.concat("tintri.com");</v>
      </c>
      <c r="W1301">
        <f>VLOOKUP(C1301,'Copy of Pivot Position'!A:C,3,FALSE)</f>
        <v>5</v>
      </c>
      <c r="X1301">
        <f>IF(D1301="","",COUNTIF($D$1:D1300,D1301))</f>
        <v>0</v>
      </c>
      <c r="Y1301">
        <f>IF(F1301="","",COUNTIF($F$1:F1301,F1301))</f>
        <v>1</v>
      </c>
    </row>
    <row r="1302" spans="1:25" ht="16" hidden="1" x14ac:dyDescent="0.2">
      <c r="A1302" s="8" t="s">
        <v>737</v>
      </c>
      <c r="B1302" s="8" t="s">
        <v>6143</v>
      </c>
      <c r="C1302" s="8" t="s">
        <v>6144</v>
      </c>
      <c r="D1302" s="8" t="s">
        <v>6145</v>
      </c>
      <c r="E1302" s="8" t="s">
        <v>6146</v>
      </c>
      <c r="F1302" s="12" t="s">
        <v>5711</v>
      </c>
      <c r="G1302" s="8" t="s">
        <v>49</v>
      </c>
      <c r="H1302" s="3">
        <v>125</v>
      </c>
      <c r="I1302" s="12" t="s">
        <v>6148</v>
      </c>
      <c r="J1302" s="13" t="s">
        <v>6149</v>
      </c>
      <c r="K1302" s="8" t="s">
        <v>50</v>
      </c>
      <c r="L1302" s="8" t="s">
        <v>51</v>
      </c>
      <c r="M1302" s="8" t="s">
        <v>52</v>
      </c>
      <c r="N1302" s="8" t="s">
        <v>1052</v>
      </c>
      <c r="O1302" s="8" t="s">
        <v>97</v>
      </c>
      <c r="P1302" s="8" t="s">
        <v>6150</v>
      </c>
      <c r="Q1302" s="13" t="s">
        <v>1055</v>
      </c>
      <c r="R1302" s="8" t="s">
        <v>6151</v>
      </c>
      <c r="S1302" s="3">
        <v>1499</v>
      </c>
      <c r="T1302" s="3">
        <v>1</v>
      </c>
      <c r="U1302" s="14" t="str">
        <f t="shared" ca="1" si="121"/>
        <v>tintri.com</v>
      </c>
      <c r="V1302" s="15" t="str">
        <f t="shared" ca="1" si="122"/>
        <v>domains = domains.concat("tintri.com");</v>
      </c>
      <c r="W1302">
        <f>VLOOKUP(C1302,'Copy of Pivot Position'!A:C,3,FALSE)</f>
        <v>5</v>
      </c>
      <c r="X1302">
        <f>IF(D1302="","",COUNTIF($D$1:D1301,D1302))</f>
        <v>0</v>
      </c>
      <c r="Y1302">
        <f>IF(F1302="","",COUNTIF($F$1:F1302,F1302))</f>
        <v>1</v>
      </c>
    </row>
    <row r="1303" spans="1:25" ht="16" hidden="1" x14ac:dyDescent="0.2">
      <c r="A1303" s="8" t="s">
        <v>6361</v>
      </c>
      <c r="B1303" s="8" t="s">
        <v>6363</v>
      </c>
      <c r="C1303" s="8" t="s">
        <v>6364</v>
      </c>
      <c r="D1303" s="8" t="s">
        <v>6365</v>
      </c>
      <c r="E1303" s="8" t="s">
        <v>6366</v>
      </c>
      <c r="F1303" s="12" t="s">
        <v>5936</v>
      </c>
      <c r="G1303" s="8" t="s">
        <v>6369</v>
      </c>
      <c r="H1303" s="3">
        <v>2540</v>
      </c>
      <c r="I1303" s="12" t="s">
        <v>6371</v>
      </c>
      <c r="J1303" s="13" t="s">
        <v>6373</v>
      </c>
      <c r="K1303" s="8" t="s">
        <v>50</v>
      </c>
      <c r="L1303" s="8" t="s">
        <v>120</v>
      </c>
      <c r="M1303" s="8" t="s">
        <v>222</v>
      </c>
      <c r="N1303" s="8" t="s">
        <v>222</v>
      </c>
      <c r="O1303" s="8" t="s">
        <v>222</v>
      </c>
      <c r="P1303" s="8" t="s">
        <v>222</v>
      </c>
      <c r="Q1303" s="8" t="s">
        <v>222</v>
      </c>
      <c r="R1303" s="8" t="s">
        <v>222</v>
      </c>
      <c r="S1303" s="3">
        <v>1519</v>
      </c>
      <c r="T1303" s="3">
        <v>1</v>
      </c>
      <c r="U1303" s="14" t="str">
        <f t="shared" ca="1" si="121"/>
        <v>tintri.com</v>
      </c>
      <c r="V1303" s="15" t="str">
        <f t="shared" ca="1" si="122"/>
        <v>domains = domains.concat("tintri.com");</v>
      </c>
      <c r="W1303">
        <f>VLOOKUP(C1303,'Copy of Pivot Position'!A:C,3,FALSE)</f>
        <v>5</v>
      </c>
      <c r="X1303">
        <f>IF(D1303="","",COUNTIF($D$1:D1302,D1303))</f>
        <v>0</v>
      </c>
      <c r="Y1303">
        <f>IF(F1303="","",COUNTIF($F$1:F1303,F1303))</f>
        <v>1</v>
      </c>
    </row>
    <row r="1304" spans="1:25" ht="16" hidden="1" x14ac:dyDescent="0.2">
      <c r="A1304" s="8" t="s">
        <v>546</v>
      </c>
      <c r="B1304" s="8" t="s">
        <v>547</v>
      </c>
      <c r="C1304" s="8" t="s">
        <v>548</v>
      </c>
      <c r="D1304" s="8" t="s">
        <v>7119</v>
      </c>
      <c r="E1304" s="8" t="s">
        <v>550</v>
      </c>
      <c r="F1304" s="12" t="s">
        <v>551</v>
      </c>
      <c r="G1304" s="8" t="s">
        <v>46</v>
      </c>
      <c r="H1304" s="3">
        <v>80</v>
      </c>
      <c r="I1304" s="12" t="s">
        <v>552</v>
      </c>
      <c r="J1304" s="13" t="s">
        <v>7120</v>
      </c>
      <c r="K1304" s="8" t="s">
        <v>50</v>
      </c>
      <c r="L1304" s="8" t="s">
        <v>120</v>
      </c>
      <c r="M1304" s="8" t="s">
        <v>52</v>
      </c>
      <c r="N1304" s="8" t="s">
        <v>73</v>
      </c>
      <c r="O1304" s="8" t="s">
        <v>54</v>
      </c>
      <c r="P1304" s="8" t="s">
        <v>554</v>
      </c>
      <c r="Q1304" s="13" t="s">
        <v>555</v>
      </c>
      <c r="R1304" s="8" t="s">
        <v>556</v>
      </c>
      <c r="S1304" s="3">
        <v>1622</v>
      </c>
      <c r="T1304" s="3">
        <v>1</v>
      </c>
      <c r="U1304" s="14" t="str">
        <f t="shared" ca="1" si="121"/>
        <v>tintri.com</v>
      </c>
      <c r="V1304" s="15" t="str">
        <f t="shared" ca="1" si="122"/>
        <v>domains = domains.concat("tintri.com");</v>
      </c>
      <c r="W1304">
        <f>VLOOKUP(C1304,'Copy of Pivot Position'!A:C,3,FALSE)</f>
        <v>5</v>
      </c>
      <c r="X1304">
        <f>IF(D1304="","",COUNTIF($D$1:D1303,D1304))</f>
        <v>0</v>
      </c>
      <c r="Y1304">
        <f>IF(F1304="","",COUNTIF($F$1:F1304,F1304))</f>
        <v>2</v>
      </c>
    </row>
    <row r="1305" spans="1:25" ht="16" hidden="1" x14ac:dyDescent="0.2">
      <c r="A1305" s="8" t="s">
        <v>7185</v>
      </c>
      <c r="B1305" s="8" t="s">
        <v>7186</v>
      </c>
      <c r="C1305" s="8" t="s">
        <v>7187</v>
      </c>
      <c r="D1305" s="8" t="s">
        <v>7188</v>
      </c>
      <c r="E1305" s="8" t="s">
        <v>7189</v>
      </c>
      <c r="F1305" s="12" t="s">
        <v>7053</v>
      </c>
      <c r="G1305" s="8" t="s">
        <v>1847</v>
      </c>
      <c r="H1305" s="3">
        <v>49</v>
      </c>
      <c r="I1305" s="12" t="s">
        <v>7190</v>
      </c>
      <c r="J1305" s="13" t="s">
        <v>7191</v>
      </c>
      <c r="K1305" s="8" t="s">
        <v>50</v>
      </c>
      <c r="L1305" s="8" t="s">
        <v>120</v>
      </c>
      <c r="M1305" s="8" t="s">
        <v>52</v>
      </c>
      <c r="N1305" s="8" t="s">
        <v>253</v>
      </c>
      <c r="O1305" s="8" t="s">
        <v>54</v>
      </c>
      <c r="P1305" s="8" t="s">
        <v>7192</v>
      </c>
      <c r="Q1305" s="13" t="s">
        <v>255</v>
      </c>
      <c r="R1305" s="8" t="s">
        <v>222</v>
      </c>
      <c r="S1305" s="3">
        <v>1653</v>
      </c>
      <c r="T1305" s="3">
        <v>1</v>
      </c>
      <c r="U1305" s="14" t="str">
        <f t="shared" ca="1" si="121"/>
        <v>tintri.com</v>
      </c>
      <c r="V1305" s="15" t="str">
        <f t="shared" ca="1" si="122"/>
        <v>domains = domains.concat("tintri.com");</v>
      </c>
      <c r="W1305">
        <f>VLOOKUP(C1305,'Copy of Pivot Position'!A:C,3,FALSE)</f>
        <v>5</v>
      </c>
      <c r="X1305">
        <f>IF(D1305="","",COUNTIF($D$1:D1304,D1305))</f>
        <v>0</v>
      </c>
      <c r="Y1305">
        <f>IF(F1305="","",COUNTIF($F$1:F1305,F1305))</f>
        <v>1</v>
      </c>
    </row>
    <row r="1306" spans="1:25" ht="16" hidden="1" x14ac:dyDescent="0.2">
      <c r="A1306" s="8" t="s">
        <v>9331</v>
      </c>
      <c r="B1306" s="8" t="s">
        <v>8519</v>
      </c>
      <c r="C1306" s="8" t="s">
        <v>9332</v>
      </c>
      <c r="D1306" s="8" t="s">
        <v>9333</v>
      </c>
      <c r="E1306" s="8" t="s">
        <v>9334</v>
      </c>
      <c r="F1306" s="12" t="s">
        <v>8535</v>
      </c>
      <c r="G1306" s="8" t="s">
        <v>49</v>
      </c>
      <c r="H1306" s="3">
        <v>229</v>
      </c>
      <c r="I1306" s="12" t="s">
        <v>9335</v>
      </c>
      <c r="J1306" s="13" t="s">
        <v>9336</v>
      </c>
      <c r="K1306" s="8" t="s">
        <v>50</v>
      </c>
      <c r="L1306" s="8" t="s">
        <v>120</v>
      </c>
      <c r="M1306" s="8" t="s">
        <v>52</v>
      </c>
      <c r="N1306" s="8" t="s">
        <v>5920</v>
      </c>
      <c r="O1306" s="8" t="s">
        <v>54</v>
      </c>
      <c r="P1306" s="8" t="s">
        <v>9337</v>
      </c>
      <c r="Q1306" s="13" t="s">
        <v>110</v>
      </c>
      <c r="R1306" s="8" t="s">
        <v>9338</v>
      </c>
      <c r="S1306" s="3">
        <v>2321</v>
      </c>
      <c r="T1306" s="3">
        <v>1</v>
      </c>
      <c r="U1306" s="14" t="str">
        <f t="shared" ca="1" si="121"/>
        <v>tintri.com</v>
      </c>
      <c r="V1306" s="15" t="str">
        <f t="shared" ca="1" si="122"/>
        <v>domains = domains.concat("tintri.com");</v>
      </c>
      <c r="W1306">
        <f>VLOOKUP(C1306,'Copy of Pivot Position'!A:C,3,FALSE)</f>
        <v>5</v>
      </c>
      <c r="X1306">
        <f>IF(D1306="","",COUNTIF($D$1:D1305,D1306))</f>
        <v>0</v>
      </c>
      <c r="Y1306">
        <f>IF(F1306="","",COUNTIF($F$1:F1306,F1306))</f>
        <v>1</v>
      </c>
    </row>
    <row r="1307" spans="1:25" ht="16" hidden="1" x14ac:dyDescent="0.2">
      <c r="A1307" s="8" t="s">
        <v>9405</v>
      </c>
      <c r="B1307" s="8" t="s">
        <v>9406</v>
      </c>
      <c r="C1307" s="8" t="s">
        <v>5438</v>
      </c>
      <c r="D1307" s="8" t="s">
        <v>9407</v>
      </c>
      <c r="E1307" s="8" t="s">
        <v>9408</v>
      </c>
      <c r="F1307" s="12" t="s">
        <v>8672</v>
      </c>
      <c r="G1307" s="8" t="s">
        <v>46</v>
      </c>
      <c r="H1307" s="3">
        <v>5567</v>
      </c>
      <c r="I1307" s="12" t="s">
        <v>9409</v>
      </c>
      <c r="J1307" s="13" t="s">
        <v>9410</v>
      </c>
      <c r="K1307" s="8" t="s">
        <v>50</v>
      </c>
      <c r="L1307" s="8" t="s">
        <v>120</v>
      </c>
      <c r="M1307" s="8" t="s">
        <v>52</v>
      </c>
      <c r="N1307" s="8" t="s">
        <v>193</v>
      </c>
      <c r="O1307" s="8" t="s">
        <v>195</v>
      </c>
      <c r="P1307" s="8" t="s">
        <v>9411</v>
      </c>
      <c r="Q1307" s="13" t="s">
        <v>199</v>
      </c>
      <c r="R1307" s="8" t="s">
        <v>9412</v>
      </c>
      <c r="S1307" s="3">
        <v>2342</v>
      </c>
      <c r="T1307" s="3">
        <v>1</v>
      </c>
      <c r="U1307" s="14" t="str">
        <f t="shared" ca="1" si="121"/>
        <v>tintri.com</v>
      </c>
      <c r="V1307" s="15" t="str">
        <f t="shared" ca="1" si="122"/>
        <v>domains = domains.concat("tintri.com");</v>
      </c>
      <c r="W1307">
        <f>VLOOKUP(C1307,'Copy of Pivot Position'!A:C,3,FALSE)</f>
        <v>5</v>
      </c>
      <c r="X1307">
        <f>IF(D1307="","",COUNTIF($D$1:D1306,D1307))</f>
        <v>0</v>
      </c>
      <c r="Y1307">
        <f>IF(F1307="","",COUNTIF($F$1:F1307,F1307))</f>
        <v>1</v>
      </c>
    </row>
    <row r="1308" spans="1:25" ht="16" hidden="1" x14ac:dyDescent="0.2">
      <c r="A1308" s="8" t="s">
        <v>2239</v>
      </c>
      <c r="B1308" s="8" t="s">
        <v>10163</v>
      </c>
      <c r="C1308" s="8" t="s">
        <v>548</v>
      </c>
      <c r="D1308" s="8" t="s">
        <v>10164</v>
      </c>
      <c r="E1308" s="8" t="s">
        <v>952</v>
      </c>
      <c r="F1308" s="12" t="s">
        <v>922</v>
      </c>
      <c r="G1308" s="8" t="s">
        <v>49</v>
      </c>
      <c r="H1308" s="3">
        <v>6501</v>
      </c>
      <c r="I1308" s="12" t="s">
        <v>10165</v>
      </c>
      <c r="J1308" s="13" t="s">
        <v>714</v>
      </c>
      <c r="K1308" s="8" t="s">
        <v>50</v>
      </c>
      <c r="L1308" s="8" t="s">
        <v>51</v>
      </c>
      <c r="M1308" s="8" t="s">
        <v>52</v>
      </c>
      <c r="N1308" s="8" t="s">
        <v>956</v>
      </c>
      <c r="O1308" s="8" t="s">
        <v>54</v>
      </c>
      <c r="P1308" s="8" t="s">
        <v>957</v>
      </c>
      <c r="Q1308" s="13" t="s">
        <v>958</v>
      </c>
      <c r="R1308" s="8" t="s">
        <v>959</v>
      </c>
      <c r="S1308" s="3">
        <v>2492</v>
      </c>
      <c r="T1308" s="3">
        <v>1</v>
      </c>
      <c r="U1308" s="14" t="str">
        <f t="shared" ca="1" si="121"/>
        <v>tintri.com</v>
      </c>
      <c r="V1308" s="15" t="str">
        <f t="shared" ca="1" si="122"/>
        <v>domains = domains.concat("tintri.com");</v>
      </c>
      <c r="W1308">
        <f>VLOOKUP(C1308,'Copy of Pivot Position'!A:C,3,FALSE)</f>
        <v>5</v>
      </c>
      <c r="X1308">
        <f>IF(D1308="","",COUNTIF($D$1:D1307,D1308))</f>
        <v>0</v>
      </c>
      <c r="Y1308">
        <f>IF(F1308="","",COUNTIF($F$1:F1308,F1308))</f>
        <v>4</v>
      </c>
    </row>
    <row r="1309" spans="1:25" ht="16" hidden="1" x14ac:dyDescent="0.2">
      <c r="A1309" s="8" t="s">
        <v>6075</v>
      </c>
      <c r="B1309" s="8" t="s">
        <v>8940</v>
      </c>
      <c r="C1309" s="8" t="s">
        <v>5438</v>
      </c>
      <c r="D1309" s="8" t="s">
        <v>10166</v>
      </c>
      <c r="E1309" s="8" t="s">
        <v>10167</v>
      </c>
      <c r="F1309" s="12" t="s">
        <v>9605</v>
      </c>
      <c r="G1309" s="8" t="s">
        <v>434</v>
      </c>
      <c r="H1309" s="3">
        <v>124</v>
      </c>
      <c r="I1309" s="12" t="s">
        <v>10169</v>
      </c>
      <c r="J1309" s="13" t="s">
        <v>8209</v>
      </c>
      <c r="K1309" s="8" t="s">
        <v>50</v>
      </c>
      <c r="L1309" s="8" t="s">
        <v>120</v>
      </c>
      <c r="M1309" s="8" t="s">
        <v>52</v>
      </c>
      <c r="N1309" s="8" t="s">
        <v>2247</v>
      </c>
      <c r="O1309" s="8" t="s">
        <v>54</v>
      </c>
      <c r="P1309" s="8" t="s">
        <v>10170</v>
      </c>
      <c r="Q1309" s="13" t="s">
        <v>10171</v>
      </c>
      <c r="R1309" s="8" t="s">
        <v>10172</v>
      </c>
      <c r="S1309" s="3">
        <v>2494</v>
      </c>
      <c r="T1309" s="3">
        <v>1</v>
      </c>
      <c r="U1309" s="14" t="str">
        <f t="shared" ca="1" si="121"/>
        <v>tintri.com</v>
      </c>
      <c r="V1309" s="15" t="str">
        <f t="shared" ca="1" si="122"/>
        <v>domains = domains.concat("tintri.com");</v>
      </c>
      <c r="W1309">
        <f>VLOOKUP(C1309,'Copy of Pivot Position'!A:C,3,FALSE)</f>
        <v>5</v>
      </c>
      <c r="X1309">
        <f>IF(D1309="","",COUNTIF($D$1:D1308,D1309))</f>
        <v>0</v>
      </c>
      <c r="Y1309">
        <f>IF(F1309="","",COUNTIF($F$1:F1309,F1309))</f>
        <v>1</v>
      </c>
    </row>
    <row r="1310" spans="1:25" ht="16" hidden="1" x14ac:dyDescent="0.2">
      <c r="A1310" s="8" t="s">
        <v>5932</v>
      </c>
      <c r="B1310" s="8" t="s">
        <v>10400</v>
      </c>
      <c r="C1310" s="8" t="s">
        <v>10401</v>
      </c>
      <c r="D1310" s="8" t="s">
        <v>10402</v>
      </c>
      <c r="E1310" s="8" t="s">
        <v>10403</v>
      </c>
      <c r="F1310" s="12" t="s">
        <v>9951</v>
      </c>
      <c r="G1310" s="8" t="s">
        <v>49</v>
      </c>
      <c r="H1310" s="3">
        <v>252</v>
      </c>
      <c r="I1310" s="12" t="s">
        <v>10404</v>
      </c>
      <c r="J1310" s="13" t="s">
        <v>10405</v>
      </c>
      <c r="K1310" s="8" t="s">
        <v>50</v>
      </c>
      <c r="L1310" s="8" t="s">
        <v>51</v>
      </c>
      <c r="M1310" s="8" t="s">
        <v>52</v>
      </c>
      <c r="N1310" s="8" t="s">
        <v>10406</v>
      </c>
      <c r="O1310" s="8" t="s">
        <v>10407</v>
      </c>
      <c r="P1310" s="8" t="s">
        <v>10408</v>
      </c>
      <c r="Q1310" s="13" t="s">
        <v>10409</v>
      </c>
      <c r="R1310" s="8" t="s">
        <v>10410</v>
      </c>
      <c r="S1310" s="3">
        <v>2557</v>
      </c>
      <c r="T1310" s="3">
        <v>1</v>
      </c>
      <c r="U1310" s="14" t="str">
        <f t="shared" ca="1" si="121"/>
        <v>tintri.com</v>
      </c>
      <c r="V1310" s="15" t="str">
        <f t="shared" ca="1" si="122"/>
        <v>domains = domains.concat("tintri.com");</v>
      </c>
      <c r="W1310">
        <f>VLOOKUP(C1310,'Copy of Pivot Position'!A:C,3,FALSE)</f>
        <v>5</v>
      </c>
      <c r="X1310">
        <f>IF(D1310="","",COUNTIF($D$1:D1309,D1310))</f>
        <v>0</v>
      </c>
      <c r="Y1310">
        <f>IF(F1310="","",COUNTIF($F$1:F1310,F1310))</f>
        <v>1</v>
      </c>
    </row>
    <row r="1311" spans="1:25" ht="16" hidden="1" x14ac:dyDescent="0.2">
      <c r="A1311" s="8" t="s">
        <v>10443</v>
      </c>
      <c r="B1311" s="8" t="s">
        <v>10444</v>
      </c>
      <c r="C1311" s="8" t="s">
        <v>10445</v>
      </c>
      <c r="D1311" s="8" t="s">
        <v>10446</v>
      </c>
      <c r="E1311" s="8" t="s">
        <v>10447</v>
      </c>
      <c r="F1311" s="12" t="s">
        <v>9963</v>
      </c>
      <c r="G1311" s="8" t="s">
        <v>70</v>
      </c>
      <c r="H1311" s="3">
        <v>8435</v>
      </c>
      <c r="I1311" s="12" t="s">
        <v>10448</v>
      </c>
      <c r="J1311" s="13" t="s">
        <v>10449</v>
      </c>
      <c r="K1311" s="8" t="s">
        <v>50</v>
      </c>
      <c r="L1311" s="8" t="s">
        <v>51</v>
      </c>
      <c r="M1311" s="8" t="s">
        <v>52</v>
      </c>
      <c r="N1311" s="8" t="s">
        <v>10450</v>
      </c>
      <c r="O1311" s="8" t="s">
        <v>1799</v>
      </c>
      <c r="P1311" s="8" t="s">
        <v>10451</v>
      </c>
      <c r="Q1311" s="13" t="s">
        <v>10452</v>
      </c>
      <c r="R1311" s="8" t="s">
        <v>10453</v>
      </c>
      <c r="S1311" s="3">
        <v>2566</v>
      </c>
      <c r="T1311" s="3">
        <v>1</v>
      </c>
      <c r="U1311" s="14" t="str">
        <f t="shared" ca="1" si="121"/>
        <v>tintri.com</v>
      </c>
      <c r="V1311" s="15" t="str">
        <f t="shared" ca="1" si="122"/>
        <v>domains = domains.concat("tintri.com");</v>
      </c>
      <c r="W1311">
        <f>VLOOKUP(C1311,'Copy of Pivot Position'!A:C,3,FALSE)</f>
        <v>5</v>
      </c>
      <c r="X1311">
        <f>IF(D1311="","",COUNTIF($D$1:D1310,D1311))</f>
        <v>0</v>
      </c>
      <c r="Y1311">
        <f>IF(F1311="","",COUNTIF($F$1:F1311,F1311))</f>
        <v>1</v>
      </c>
    </row>
    <row r="1312" spans="1:25" ht="13" hidden="1" x14ac:dyDescent="0.15">
      <c r="A1312" s="8" t="s">
        <v>10777</v>
      </c>
      <c r="B1312" s="8" t="s">
        <v>10778</v>
      </c>
      <c r="C1312" s="8" t="s">
        <v>10779</v>
      </c>
      <c r="D1312" s="8" t="s">
        <v>10780</v>
      </c>
      <c r="E1312" s="8" t="s">
        <v>10781</v>
      </c>
      <c r="F1312" s="12" t="s">
        <v>10587</v>
      </c>
      <c r="G1312" s="8" t="s">
        <v>46</v>
      </c>
      <c r="H1312" s="3">
        <v>339</v>
      </c>
      <c r="I1312" s="12" t="s">
        <v>10782</v>
      </c>
      <c r="J1312" s="13" t="s">
        <v>10783</v>
      </c>
      <c r="K1312" s="8" t="s">
        <v>50</v>
      </c>
      <c r="L1312" s="8" t="s">
        <v>51</v>
      </c>
      <c r="M1312" s="8" t="s">
        <v>52</v>
      </c>
      <c r="N1312" s="8" t="s">
        <v>84</v>
      </c>
      <c r="O1312" s="8" t="s">
        <v>85</v>
      </c>
      <c r="P1312" s="8" t="s">
        <v>10784</v>
      </c>
      <c r="Q1312" s="13" t="s">
        <v>10630</v>
      </c>
      <c r="R1312" s="8" t="s">
        <v>10785</v>
      </c>
      <c r="S1312" s="3">
        <v>112</v>
      </c>
      <c r="T1312" s="3">
        <v>2</v>
      </c>
      <c r="V1312" s="18"/>
      <c r="W1312">
        <f>VLOOKUP(C1312,'Copy of Pivot Position'!A:C,3,FALSE)</f>
        <v>5</v>
      </c>
      <c r="X1312">
        <f>IF(D1312="","",COUNTIF($D$1:D1311,D1312))</f>
        <v>0</v>
      </c>
      <c r="Y1312">
        <f>IF(F1312="","",COUNTIF($F$1:F1312,F1312))</f>
        <v>1</v>
      </c>
    </row>
    <row r="1313" spans="1:25" ht="16" hidden="1" x14ac:dyDescent="0.2">
      <c r="A1313" s="8" t="s">
        <v>10791</v>
      </c>
      <c r="B1313" s="8" t="s">
        <v>10792</v>
      </c>
      <c r="C1313" s="8" t="s">
        <v>10793</v>
      </c>
      <c r="D1313" s="8" t="s">
        <v>10794</v>
      </c>
      <c r="E1313" s="8" t="s">
        <v>10795</v>
      </c>
      <c r="F1313" s="12" t="s">
        <v>10605</v>
      </c>
      <c r="G1313" s="8" t="s">
        <v>459</v>
      </c>
      <c r="H1313" s="3">
        <v>223</v>
      </c>
      <c r="I1313" s="12" t="s">
        <v>10796</v>
      </c>
      <c r="J1313" s="13" t="s">
        <v>10797</v>
      </c>
      <c r="K1313" s="8" t="s">
        <v>50</v>
      </c>
      <c r="L1313" s="8" t="s">
        <v>120</v>
      </c>
      <c r="M1313" s="8" t="s">
        <v>52</v>
      </c>
      <c r="N1313" s="8" t="s">
        <v>253</v>
      </c>
      <c r="O1313" s="8" t="s">
        <v>54</v>
      </c>
      <c r="P1313" s="8" t="s">
        <v>10798</v>
      </c>
      <c r="Q1313" s="13" t="s">
        <v>255</v>
      </c>
      <c r="R1313" s="8" t="s">
        <v>10799</v>
      </c>
      <c r="S1313" s="3">
        <v>117</v>
      </c>
      <c r="T1313" s="3">
        <v>2</v>
      </c>
      <c r="U1313" s="14" t="str">
        <f ca="1">IFERROR(__xludf.DUMMYFUNCTION("lower( trim ( (REGEXEXTRACT(D1313,""^(?:https?:\/\/)?(?:[^@\n]+@)?(?:www\.)?([^:\/\n]+)""))))"),"hotchalk.com")</f>
        <v>hotchalk.com</v>
      </c>
      <c r="V1313" s="15" t="str">
        <f ca="1">IF(LEN(TRIM(D1313))= 0,"",CONCATENATE("domains = domains.concat(", CHAR(34), U1313, CHAR(34), ");"))</f>
        <v>domains = domains.concat("hotchalk.com");</v>
      </c>
      <c r="W1313">
        <f>VLOOKUP(C1313,'Copy of Pivot Position'!A:C,3,FALSE)</f>
        <v>5</v>
      </c>
      <c r="X1313">
        <f>IF(D1313="","",COUNTIF($D$1:D1312,D1313))</f>
        <v>0</v>
      </c>
      <c r="Y1313">
        <f>IF(F1313="","",COUNTIF($F$1:F1313,F1313))</f>
        <v>1</v>
      </c>
    </row>
    <row r="1314" spans="1:25" ht="16" hidden="1" x14ac:dyDescent="0.2">
      <c r="A1314" s="8" t="s">
        <v>40</v>
      </c>
      <c r="B1314" s="8" t="s">
        <v>11012</v>
      </c>
      <c r="C1314" s="8" t="s">
        <v>11013</v>
      </c>
      <c r="D1314" s="8" t="s">
        <v>11014</v>
      </c>
      <c r="E1314" s="8" t="s">
        <v>8116</v>
      </c>
      <c r="F1314" s="12" t="s">
        <v>8117</v>
      </c>
      <c r="G1314" s="8" t="s">
        <v>70</v>
      </c>
      <c r="H1314" s="3">
        <v>820</v>
      </c>
      <c r="I1314" s="12" t="s">
        <v>11015</v>
      </c>
      <c r="J1314" s="13" t="s">
        <v>11016</v>
      </c>
      <c r="K1314" s="8" t="s">
        <v>50</v>
      </c>
      <c r="L1314" s="8" t="s">
        <v>51</v>
      </c>
      <c r="M1314" s="8" t="s">
        <v>2412</v>
      </c>
      <c r="N1314" s="8" t="s">
        <v>2413</v>
      </c>
      <c r="O1314" s="8" t="s">
        <v>222</v>
      </c>
      <c r="P1314" s="8" t="s">
        <v>222</v>
      </c>
      <c r="Q1314" s="8" t="s">
        <v>222</v>
      </c>
      <c r="R1314" s="8" t="s">
        <v>222</v>
      </c>
      <c r="S1314" s="3">
        <v>265</v>
      </c>
      <c r="T1314" s="3">
        <v>2</v>
      </c>
      <c r="U1314" s="14" t="str">
        <f ca="1">IFERROR(__xludf.DUMMYFUNCTION("lower( trim ( (REGEXEXTRACT(D1313,""^(?:https?:\/\/)?(?:[^@\n]+@)?(?:www\.)?([^:\/\n]+)""))))"),"hotchalk.com")</f>
        <v>hotchalk.com</v>
      </c>
      <c r="V1314" s="15" t="str">
        <f ca="1">IF(LEN(TRIM(D1314))= 0,"",CONCATENATE("domains = domains.concat(", CHAR(34), U1314, CHAR(34), ");"))</f>
        <v>domains = domains.concat("hotchalk.com");</v>
      </c>
      <c r="W1314">
        <f>VLOOKUP(C1314,'Copy of Pivot Position'!A:C,3,FALSE)</f>
        <v>5</v>
      </c>
      <c r="X1314">
        <f>IF(D1314="","",COUNTIF($D$1:D1313,D1314))</f>
        <v>0</v>
      </c>
      <c r="Y1314">
        <f>IF(F1314="","",COUNTIF($F$1:F1314,F1314))</f>
        <v>3</v>
      </c>
    </row>
    <row r="1315" spans="1:25" ht="13" hidden="1" x14ac:dyDescent="0.15">
      <c r="A1315" s="8" t="s">
        <v>89</v>
      </c>
      <c r="B1315" s="8" t="s">
        <v>11031</v>
      </c>
      <c r="C1315" s="8" t="s">
        <v>10779</v>
      </c>
      <c r="D1315" s="8" t="s">
        <v>11032</v>
      </c>
      <c r="E1315" s="8" t="s">
        <v>11033</v>
      </c>
      <c r="F1315" s="12" t="s">
        <v>10813</v>
      </c>
      <c r="G1315" s="8" t="s">
        <v>49</v>
      </c>
      <c r="H1315" s="3">
        <v>223</v>
      </c>
      <c r="I1315" s="12" t="s">
        <v>11034</v>
      </c>
      <c r="J1315" s="13" t="s">
        <v>11035</v>
      </c>
      <c r="K1315" s="8" t="s">
        <v>50</v>
      </c>
      <c r="L1315" s="8" t="s">
        <v>120</v>
      </c>
      <c r="M1315" s="8" t="s">
        <v>52</v>
      </c>
      <c r="N1315" s="8" t="s">
        <v>194</v>
      </c>
      <c r="O1315" s="8" t="s">
        <v>54</v>
      </c>
      <c r="P1315" s="8" t="s">
        <v>11036</v>
      </c>
      <c r="Q1315" s="13" t="s">
        <v>198</v>
      </c>
      <c r="R1315" s="8" t="s">
        <v>11037</v>
      </c>
      <c r="S1315" s="3">
        <v>268</v>
      </c>
      <c r="T1315" s="3">
        <v>2</v>
      </c>
      <c r="V1315" s="18"/>
      <c r="W1315">
        <f>VLOOKUP(C1315,'Copy of Pivot Position'!A:C,3,FALSE)</f>
        <v>5</v>
      </c>
      <c r="X1315">
        <f>IF(D1315="","",COUNTIF($D$1:D1314,D1315))</f>
        <v>0</v>
      </c>
      <c r="Y1315">
        <f>IF(F1315="","",COUNTIF($F$1:F1315,F1315))</f>
        <v>1</v>
      </c>
    </row>
    <row r="1316" spans="1:25" ht="16" hidden="1" x14ac:dyDescent="0.2">
      <c r="A1316" s="8" t="s">
        <v>11131</v>
      </c>
      <c r="B1316" s="8" t="s">
        <v>11132</v>
      </c>
      <c r="C1316" s="8" t="s">
        <v>11133</v>
      </c>
      <c r="D1316" s="8" t="s">
        <v>11134</v>
      </c>
      <c r="E1316" s="8" t="s">
        <v>11135</v>
      </c>
      <c r="F1316" s="12" t="s">
        <v>10855</v>
      </c>
      <c r="G1316" s="8" t="s">
        <v>49</v>
      </c>
      <c r="H1316" s="3">
        <v>287</v>
      </c>
      <c r="I1316" s="12" t="s">
        <v>11137</v>
      </c>
      <c r="J1316" s="13" t="s">
        <v>11138</v>
      </c>
      <c r="K1316" s="8" t="s">
        <v>50</v>
      </c>
      <c r="L1316" s="8" t="s">
        <v>51</v>
      </c>
      <c r="M1316" s="8" t="s">
        <v>52</v>
      </c>
      <c r="N1316" s="8" t="s">
        <v>73</v>
      </c>
      <c r="O1316" s="8" t="s">
        <v>369</v>
      </c>
      <c r="P1316" s="8" t="s">
        <v>11139</v>
      </c>
      <c r="Q1316" s="13" t="s">
        <v>268</v>
      </c>
      <c r="R1316" s="8" t="s">
        <v>11140</v>
      </c>
      <c r="S1316" s="3">
        <v>282</v>
      </c>
      <c r="T1316" s="3">
        <v>2</v>
      </c>
      <c r="U1316" s="14" t="str">
        <f ca="1">IFERROR(__xludf.DUMMYFUNCTION("lower( trim ( (REGEXEXTRACT(D1316,""^(?:https?:\/\/)?(?:[^@\n]+@)?(?:www\.)?([^:\/\n]+)""))))"),"nexmo.com")</f>
        <v>nexmo.com</v>
      </c>
      <c r="V1316" s="15" t="str">
        <f ca="1">IF(LEN(TRIM(D1316))= 0,"",CONCATENATE("domains = domains.concat(", CHAR(34), U1316, CHAR(34), ");"))</f>
        <v>domains = domains.concat("nexmo.com");</v>
      </c>
      <c r="W1316">
        <f>VLOOKUP(C1316,'Copy of Pivot Position'!A:C,3,FALSE)</f>
        <v>5</v>
      </c>
      <c r="X1316">
        <f>IF(D1316="","",COUNTIF($D$1:D1315,D1316))</f>
        <v>0</v>
      </c>
      <c r="Y1316">
        <f>IF(F1316="","",COUNTIF($F$1:F1316,F1316))</f>
        <v>1</v>
      </c>
    </row>
    <row r="1317" spans="1:25" ht="16" hidden="1" x14ac:dyDescent="0.2">
      <c r="A1317" s="8" t="s">
        <v>3355</v>
      </c>
      <c r="B1317" s="8" t="s">
        <v>2022</v>
      </c>
      <c r="C1317" s="8" t="s">
        <v>11239</v>
      </c>
      <c r="D1317" s="8" t="s">
        <v>11240</v>
      </c>
      <c r="E1317" s="8" t="s">
        <v>11241</v>
      </c>
      <c r="F1317" s="12" t="s">
        <v>10889</v>
      </c>
      <c r="G1317" s="8" t="s">
        <v>148</v>
      </c>
      <c r="H1317" s="3">
        <v>1046</v>
      </c>
      <c r="I1317" s="12" t="s">
        <v>11242</v>
      </c>
      <c r="J1317" s="13" t="s">
        <v>11243</v>
      </c>
      <c r="K1317" s="8" t="s">
        <v>50</v>
      </c>
      <c r="L1317" s="8" t="s">
        <v>51</v>
      </c>
      <c r="M1317" s="8" t="s">
        <v>52</v>
      </c>
      <c r="N1317" s="8" t="s">
        <v>518</v>
      </c>
      <c r="O1317" s="8" t="s">
        <v>54</v>
      </c>
      <c r="P1317" s="8" t="s">
        <v>11244</v>
      </c>
      <c r="Q1317" s="13" t="s">
        <v>520</v>
      </c>
      <c r="R1317" s="8" t="s">
        <v>11245</v>
      </c>
      <c r="S1317" s="3">
        <v>294</v>
      </c>
      <c r="T1317" s="3">
        <v>2</v>
      </c>
      <c r="U1317" s="14" t="str">
        <f ca="1">IFERROR(__xludf.DUMMYFUNCTION("lower( trim ( (REGEXEXTRACT(D1316,""^(?:https?:\/\/)?(?:[^@\n]+@)?(?:www\.)?([^:\/\n]+)""))))"),"nexmo.com")</f>
        <v>nexmo.com</v>
      </c>
      <c r="V1317" s="15" t="str">
        <f ca="1">IF(LEN(TRIM(D1317))= 0,"",CONCATENATE("domains = domains.concat(", CHAR(34), U1317, CHAR(34), ");"))</f>
        <v>domains = domains.concat("nexmo.com");</v>
      </c>
      <c r="W1317">
        <f>VLOOKUP(C1317,'Copy of Pivot Position'!A:C,3,FALSE)</f>
        <v>5</v>
      </c>
      <c r="X1317">
        <f>IF(D1317="","",COUNTIF($D$1:D1316,D1317))</f>
        <v>0</v>
      </c>
      <c r="Y1317">
        <f>IF(F1317="","",COUNTIF($F$1:F1317,F1317))</f>
        <v>1</v>
      </c>
    </row>
    <row r="1318" spans="1:25" ht="13" hidden="1" x14ac:dyDescent="0.15">
      <c r="A1318" s="8" t="s">
        <v>11282</v>
      </c>
      <c r="B1318" s="8" t="s">
        <v>11283</v>
      </c>
      <c r="C1318" s="8" t="s">
        <v>11284</v>
      </c>
      <c r="D1318" s="8" t="s">
        <v>11285</v>
      </c>
      <c r="E1318" s="8" t="s">
        <v>11286</v>
      </c>
      <c r="F1318" s="12" t="s">
        <v>10892</v>
      </c>
      <c r="G1318" s="8" t="s">
        <v>49</v>
      </c>
      <c r="H1318" s="3">
        <v>194</v>
      </c>
      <c r="I1318" s="12" t="s">
        <v>11287</v>
      </c>
      <c r="J1318" s="13" t="s">
        <v>11288</v>
      </c>
      <c r="K1318" s="8" t="s">
        <v>50</v>
      </c>
      <c r="L1318" s="8" t="s">
        <v>120</v>
      </c>
      <c r="M1318" s="8" t="s">
        <v>411</v>
      </c>
      <c r="N1318" s="8" t="s">
        <v>11289</v>
      </c>
      <c r="O1318" s="8" t="s">
        <v>222</v>
      </c>
      <c r="P1318" s="8" t="s">
        <v>11290</v>
      </c>
      <c r="Q1318" s="8" t="s">
        <v>11291</v>
      </c>
      <c r="R1318" s="8" t="s">
        <v>11292</v>
      </c>
      <c r="S1318" s="3">
        <v>300</v>
      </c>
      <c r="T1318" s="3">
        <v>2</v>
      </c>
      <c r="V1318" s="18"/>
      <c r="W1318">
        <f>VLOOKUP(C1318,'Copy of Pivot Position'!A:C,3,FALSE)</f>
        <v>5</v>
      </c>
      <c r="X1318">
        <f>IF(D1318="","",COUNTIF($D$1:D1317,D1318))</f>
        <v>0</v>
      </c>
      <c r="Y1318">
        <f>IF(F1318="","",COUNTIF($F$1:F1318,F1318))</f>
        <v>1</v>
      </c>
    </row>
    <row r="1319" spans="1:25" ht="16" hidden="1" x14ac:dyDescent="0.2">
      <c r="A1319" s="8" t="s">
        <v>11365</v>
      </c>
      <c r="B1319" s="8" t="s">
        <v>11366</v>
      </c>
      <c r="C1319" s="8" t="s">
        <v>10779</v>
      </c>
      <c r="D1319" s="8" t="s">
        <v>11367</v>
      </c>
      <c r="E1319" s="8" t="s">
        <v>7971</v>
      </c>
      <c r="F1319" s="12" t="s">
        <v>7972</v>
      </c>
      <c r="G1319" s="8" t="s">
        <v>49</v>
      </c>
      <c r="H1319" s="3">
        <v>760</v>
      </c>
      <c r="I1319" s="12" t="s">
        <v>11368</v>
      </c>
      <c r="J1319" s="13" t="s">
        <v>11369</v>
      </c>
      <c r="K1319" s="8" t="s">
        <v>50</v>
      </c>
      <c r="L1319" s="8" t="s">
        <v>51</v>
      </c>
      <c r="M1319" s="8" t="s">
        <v>52</v>
      </c>
      <c r="N1319" s="8" t="s">
        <v>2571</v>
      </c>
      <c r="O1319" s="8" t="s">
        <v>54</v>
      </c>
      <c r="P1319" s="8" t="s">
        <v>7975</v>
      </c>
      <c r="Q1319" s="13" t="s">
        <v>2573</v>
      </c>
      <c r="R1319" s="8" t="s">
        <v>7976</v>
      </c>
      <c r="S1319" s="3">
        <v>311</v>
      </c>
      <c r="T1319" s="3">
        <v>2</v>
      </c>
      <c r="U1319" s="14" t="str">
        <f ca="1">IFERROR(__xludf.DUMMYFUNCTION("lower( trim ( (REGEXEXTRACT(D1319,""^(?:https?:\/\/)?(?:[^@\n]+@)?(?:www\.)?([^:\/\n]+)""))))"),"blackline.com")</f>
        <v>blackline.com</v>
      </c>
      <c r="V1319" s="15" t="str">
        <f ca="1">IF(LEN(TRIM(D1319))= 0,"",CONCATENATE("domains = domains.concat(", CHAR(34), U1319, CHAR(34), ");"))</f>
        <v>domains = domains.concat("blackline.com");</v>
      </c>
      <c r="W1319">
        <f>VLOOKUP(C1319,'Copy of Pivot Position'!A:C,3,FALSE)</f>
        <v>5</v>
      </c>
      <c r="X1319">
        <f>IF(D1319="","",COUNTIF($D$1:D1318,D1319))</f>
        <v>0</v>
      </c>
      <c r="Y1319">
        <f>IF(F1319="","",COUNTIF($F$1:F1319,F1319))</f>
        <v>3</v>
      </c>
    </row>
    <row r="1320" spans="1:25" ht="16" hidden="1" x14ac:dyDescent="0.2">
      <c r="A1320" s="8" t="s">
        <v>563</v>
      </c>
      <c r="B1320" s="8" t="s">
        <v>11450</v>
      </c>
      <c r="C1320" s="8" t="s">
        <v>11451</v>
      </c>
      <c r="D1320" s="8" t="s">
        <v>11452</v>
      </c>
      <c r="E1320" s="8" t="s">
        <v>233</v>
      </c>
      <c r="F1320" s="12" t="s">
        <v>235</v>
      </c>
      <c r="G1320" s="8" t="s">
        <v>49</v>
      </c>
      <c r="H1320" s="3">
        <v>2072</v>
      </c>
      <c r="I1320" s="12" t="s">
        <v>11453</v>
      </c>
      <c r="J1320" s="13" t="s">
        <v>11454</v>
      </c>
      <c r="K1320" s="8" t="s">
        <v>50</v>
      </c>
      <c r="L1320" s="8" t="s">
        <v>120</v>
      </c>
      <c r="M1320" s="8" t="s">
        <v>52</v>
      </c>
      <c r="N1320" s="8" t="s">
        <v>242</v>
      </c>
      <c r="O1320" s="8" t="s">
        <v>54</v>
      </c>
      <c r="P1320" s="8" t="s">
        <v>243</v>
      </c>
      <c r="Q1320" s="13" t="s">
        <v>244</v>
      </c>
      <c r="R1320" s="8" t="s">
        <v>245</v>
      </c>
      <c r="S1320" s="3">
        <v>326</v>
      </c>
      <c r="T1320" s="3">
        <v>2</v>
      </c>
      <c r="U1320" s="14" t="str">
        <f ca="1">IFERROR(__xludf.DUMMYFUNCTION("lower( trim ( (REGEXEXTRACT(D1319,""^(?:https?:\/\/)?(?:[^@\n]+@)?(?:www\.)?([^:\/\n]+)""))))"),"blackline.com")</f>
        <v>blackline.com</v>
      </c>
      <c r="V1320" s="15" t="str">
        <f ca="1">IF(LEN(TRIM(D1320))= 0,"",CONCATENATE("domains = domains.concat(", CHAR(34), U1320, CHAR(34), ");"))</f>
        <v>domains = domains.concat("blackline.com");</v>
      </c>
      <c r="W1320">
        <f>VLOOKUP(C1320,'Copy of Pivot Position'!A:C,3,FALSE)</f>
        <v>5</v>
      </c>
      <c r="X1320">
        <f>IF(D1320="","",COUNTIF($D$1:D1319,D1320))</f>
        <v>0</v>
      </c>
      <c r="Y1320">
        <f>IF(F1320="","",COUNTIF($F$1:F1320,F1320))</f>
        <v>3</v>
      </c>
    </row>
    <row r="1321" spans="1:25" ht="16" hidden="1" x14ac:dyDescent="0.2">
      <c r="A1321" s="8" t="s">
        <v>174</v>
      </c>
      <c r="B1321" s="8" t="s">
        <v>786</v>
      </c>
      <c r="C1321" s="8" t="s">
        <v>11460</v>
      </c>
      <c r="D1321" s="8" t="s">
        <v>11461</v>
      </c>
      <c r="E1321" s="8" t="s">
        <v>11462</v>
      </c>
      <c r="F1321" s="12" t="s">
        <v>10907</v>
      </c>
      <c r="G1321" s="8" t="s">
        <v>70</v>
      </c>
      <c r="H1321" s="3">
        <v>213</v>
      </c>
      <c r="I1321" s="12" t="s">
        <v>11463</v>
      </c>
      <c r="J1321" s="13" t="s">
        <v>11464</v>
      </c>
      <c r="K1321" s="8" t="s">
        <v>50</v>
      </c>
      <c r="L1321" s="8" t="s">
        <v>51</v>
      </c>
      <c r="M1321" s="8" t="s">
        <v>52</v>
      </c>
      <c r="N1321" s="8" t="s">
        <v>73</v>
      </c>
      <c r="O1321" s="8" t="s">
        <v>54</v>
      </c>
      <c r="P1321" s="8" t="s">
        <v>11465</v>
      </c>
      <c r="Q1321" s="13" t="s">
        <v>268</v>
      </c>
      <c r="R1321" s="8" t="s">
        <v>11466</v>
      </c>
      <c r="S1321" s="3">
        <v>328</v>
      </c>
      <c r="T1321" s="3">
        <v>2</v>
      </c>
      <c r="U1321" s="14" t="str">
        <f ca="1">IFERROR(__xludf.DUMMYFUNCTION("lower( trim ( (REGEXEXTRACT(D1319,""^(?:https?:\/\/)?(?:[^@\n]+@)?(?:www\.)?([^:\/\n]+)""))))"),"blackline.com")</f>
        <v>blackline.com</v>
      </c>
      <c r="V1321" s="15" t="str">
        <f ca="1">IF(LEN(TRIM(D1321))= 0,"",CONCATENATE("domains = domains.concat(", CHAR(34), U1321, CHAR(34), ");"))</f>
        <v>domains = domains.concat("blackline.com");</v>
      </c>
      <c r="W1321">
        <f>VLOOKUP(C1321,'Copy of Pivot Position'!A:C,3,FALSE)</f>
        <v>5</v>
      </c>
      <c r="X1321">
        <f>IF(D1321="","",COUNTIF($D$1:D1320,D1321))</f>
        <v>0</v>
      </c>
      <c r="Y1321">
        <f>IF(F1321="","",COUNTIF($F$1:F1321,F1321))</f>
        <v>1</v>
      </c>
    </row>
    <row r="1322" spans="1:25" ht="13" hidden="1" x14ac:dyDescent="0.15">
      <c r="A1322" s="8" t="s">
        <v>2395</v>
      </c>
      <c r="B1322" s="8" t="s">
        <v>974</v>
      </c>
      <c r="C1322" s="8" t="s">
        <v>11482</v>
      </c>
      <c r="D1322" s="8" t="s">
        <v>11483</v>
      </c>
      <c r="E1322" s="8" t="s">
        <v>11484</v>
      </c>
      <c r="F1322" s="12" t="s">
        <v>10909</v>
      </c>
      <c r="G1322" s="8" t="s">
        <v>70</v>
      </c>
      <c r="H1322" s="3">
        <v>192</v>
      </c>
      <c r="I1322" s="12" t="s">
        <v>11485</v>
      </c>
      <c r="J1322" s="13" t="s">
        <v>11486</v>
      </c>
      <c r="K1322" s="8" t="s">
        <v>50</v>
      </c>
      <c r="L1322" s="8" t="s">
        <v>120</v>
      </c>
      <c r="M1322" s="8" t="s">
        <v>52</v>
      </c>
      <c r="N1322" s="8" t="s">
        <v>234</v>
      </c>
      <c r="O1322" s="8" t="s">
        <v>236</v>
      </c>
      <c r="P1322" s="8" t="s">
        <v>11487</v>
      </c>
      <c r="Q1322" s="13" t="s">
        <v>11488</v>
      </c>
      <c r="R1322" s="8" t="s">
        <v>11489</v>
      </c>
      <c r="S1322" s="3">
        <v>331</v>
      </c>
      <c r="T1322" s="3">
        <v>2</v>
      </c>
      <c r="V1322" s="18"/>
      <c r="W1322">
        <f>VLOOKUP(C1322,'Copy of Pivot Position'!A:C,3,FALSE)</f>
        <v>5</v>
      </c>
      <c r="X1322">
        <f>IF(D1322="","",COUNTIF($D$1:D1321,D1322))</f>
        <v>0</v>
      </c>
      <c r="Y1322">
        <f>IF(F1322="","",COUNTIF($F$1:F1322,F1322))</f>
        <v>1</v>
      </c>
    </row>
    <row r="1323" spans="1:25" ht="16" hidden="1" x14ac:dyDescent="0.2">
      <c r="A1323" s="8" t="s">
        <v>749</v>
      </c>
      <c r="B1323" s="8" t="s">
        <v>11640</v>
      </c>
      <c r="C1323" s="8" t="s">
        <v>11641</v>
      </c>
      <c r="D1323" s="8" t="s">
        <v>11642</v>
      </c>
      <c r="E1323" s="8" t="s">
        <v>11643</v>
      </c>
      <c r="F1323" s="12" t="s">
        <v>10961</v>
      </c>
      <c r="G1323" s="8" t="s">
        <v>46</v>
      </c>
      <c r="H1323" s="3">
        <v>22</v>
      </c>
      <c r="I1323" s="12" t="s">
        <v>11644</v>
      </c>
      <c r="J1323" s="13" t="s">
        <v>11645</v>
      </c>
      <c r="K1323" s="8" t="s">
        <v>50</v>
      </c>
      <c r="L1323" s="8" t="s">
        <v>51</v>
      </c>
      <c r="M1323" s="8" t="s">
        <v>222</v>
      </c>
      <c r="N1323" s="8" t="s">
        <v>222</v>
      </c>
      <c r="O1323" s="8" t="s">
        <v>222</v>
      </c>
      <c r="P1323" s="8" t="s">
        <v>222</v>
      </c>
      <c r="Q1323" s="8" t="s">
        <v>222</v>
      </c>
      <c r="R1323" s="8" t="s">
        <v>222</v>
      </c>
      <c r="S1323" s="3">
        <v>401</v>
      </c>
      <c r="T1323" s="3">
        <v>2</v>
      </c>
      <c r="U1323" s="14" t="str">
        <f ca="1">IFERROR(__xludf.DUMMYFUNCTION("lower( trim ( (REGEXEXTRACT(D1323,""^(?:https?:\/\/)?(?:[^@\n]+@)?(?:www\.)?([^:\/\n]+)""))))"),"automatit.net")</f>
        <v>automatit.net</v>
      </c>
      <c r="V1323" s="15" t="str">
        <f ca="1">IF(LEN(TRIM(D1323))= 0,"",CONCATENATE("domains = domains.concat(", CHAR(34), U1323, CHAR(34), ");"))</f>
        <v>domains = domains.concat("automatit.net");</v>
      </c>
      <c r="W1323">
        <f>VLOOKUP(C1323,'Copy of Pivot Position'!A:C,3,FALSE)</f>
        <v>5</v>
      </c>
      <c r="X1323">
        <f>IF(D1323="","",COUNTIF($D$1:D1322,D1323))</f>
        <v>0</v>
      </c>
      <c r="Y1323">
        <f>IF(F1323="","",COUNTIF($F$1:F1323,F1323))</f>
        <v>1</v>
      </c>
    </row>
    <row r="1324" spans="1:25" ht="16" hidden="1" x14ac:dyDescent="0.2">
      <c r="A1324" s="8" t="s">
        <v>1037</v>
      </c>
      <c r="B1324" s="8" t="s">
        <v>10566</v>
      </c>
      <c r="C1324" s="8" t="s">
        <v>11646</v>
      </c>
      <c r="D1324" s="8" t="s">
        <v>11647</v>
      </c>
      <c r="E1324" s="8" t="s">
        <v>11313</v>
      </c>
      <c r="F1324" s="12" t="s">
        <v>10894</v>
      </c>
      <c r="G1324" s="8" t="s">
        <v>219</v>
      </c>
      <c r="H1324" s="3">
        <v>907</v>
      </c>
      <c r="I1324" s="12" t="s">
        <v>11648</v>
      </c>
      <c r="J1324" s="13" t="s">
        <v>11649</v>
      </c>
      <c r="K1324" s="8" t="s">
        <v>50</v>
      </c>
      <c r="L1324" s="8" t="s">
        <v>120</v>
      </c>
      <c r="M1324" s="8" t="s">
        <v>52</v>
      </c>
      <c r="N1324" s="8" t="s">
        <v>11316</v>
      </c>
      <c r="O1324" s="8" t="s">
        <v>311</v>
      </c>
      <c r="P1324" s="8" t="s">
        <v>11317</v>
      </c>
      <c r="Q1324" s="13" t="s">
        <v>11318</v>
      </c>
      <c r="R1324" s="8" t="s">
        <v>11319</v>
      </c>
      <c r="S1324" s="3">
        <v>402</v>
      </c>
      <c r="T1324" s="3">
        <v>2</v>
      </c>
      <c r="U1324" s="14" t="str">
        <f ca="1">IFERROR(__xludf.DUMMYFUNCTION("lower( trim ( (REGEXEXTRACT(D1323,""^(?:https?:\/\/)?(?:[^@\n]+@)?(?:www\.)?([^:\/\n]+)""))))"),"automatit.net")</f>
        <v>automatit.net</v>
      </c>
      <c r="V1324" s="15" t="str">
        <f ca="1">IF(LEN(TRIM(D1324))= 0,"",CONCATENATE("domains = domains.concat(", CHAR(34), U1324, CHAR(34), ");"))</f>
        <v>domains = domains.concat("automatit.net");</v>
      </c>
      <c r="W1324">
        <f>VLOOKUP(C1324,'Copy of Pivot Position'!A:C,3,FALSE)</f>
        <v>5</v>
      </c>
      <c r="X1324">
        <f>IF(D1324="","",COUNTIF($D$1:D1323,D1324))</f>
        <v>0</v>
      </c>
      <c r="Y1324">
        <f>IF(F1324="","",COUNTIF($F$1:F1324,F1324))</f>
        <v>2</v>
      </c>
    </row>
    <row r="1325" spans="1:25" ht="16" hidden="1" x14ac:dyDescent="0.2">
      <c r="A1325" s="8" t="s">
        <v>11668</v>
      </c>
      <c r="B1325" s="8" t="s">
        <v>11669</v>
      </c>
      <c r="C1325" s="8" t="s">
        <v>11670</v>
      </c>
      <c r="D1325" s="8" t="s">
        <v>11671</v>
      </c>
      <c r="E1325" s="8" t="s">
        <v>11672</v>
      </c>
      <c r="F1325" s="12" t="s">
        <v>10964</v>
      </c>
      <c r="G1325" s="8" t="s">
        <v>70</v>
      </c>
      <c r="H1325" s="3">
        <v>311</v>
      </c>
      <c r="I1325" s="12" t="s">
        <v>11673</v>
      </c>
      <c r="J1325" s="13" t="s">
        <v>11674</v>
      </c>
      <c r="K1325" s="8" t="s">
        <v>50</v>
      </c>
      <c r="L1325" s="8" t="s">
        <v>120</v>
      </c>
      <c r="M1325" s="8" t="s">
        <v>52</v>
      </c>
      <c r="N1325" s="8" t="s">
        <v>3364</v>
      </c>
      <c r="O1325" s="8" t="s">
        <v>393</v>
      </c>
      <c r="P1325" s="8" t="s">
        <v>11675</v>
      </c>
      <c r="Q1325" s="13" t="s">
        <v>3366</v>
      </c>
      <c r="R1325" s="8" t="s">
        <v>11676</v>
      </c>
      <c r="S1325" s="3">
        <v>405</v>
      </c>
      <c r="T1325" s="3">
        <v>2</v>
      </c>
      <c r="U1325" s="14" t="str">
        <f ca="1">IFERROR(__xludf.DUMMYFUNCTION("lower( trim ( (REGEXEXTRACT(D1323,""^(?:https?:\/\/)?(?:[^@\n]+@)?(?:www\.)?([^:\/\n]+)""))))"),"automatit.net")</f>
        <v>automatit.net</v>
      </c>
      <c r="V1325" s="15" t="str">
        <f ca="1">IF(LEN(TRIM(D1325))= 0,"",CONCATENATE("domains = domains.concat(", CHAR(34), U1325, CHAR(34), ");"))</f>
        <v>domains = domains.concat("automatit.net");</v>
      </c>
      <c r="W1325">
        <f>VLOOKUP(C1325,'Copy of Pivot Position'!A:C,3,FALSE)</f>
        <v>5</v>
      </c>
      <c r="X1325">
        <f>IF(D1325="","",COUNTIF($D$1:D1324,D1325))</f>
        <v>0</v>
      </c>
      <c r="Y1325">
        <f>IF(F1325="","",COUNTIF($F$1:F1325,F1325))</f>
        <v>1</v>
      </c>
    </row>
    <row r="1326" spans="1:25" ht="16" hidden="1" x14ac:dyDescent="0.2">
      <c r="A1326" s="8" t="s">
        <v>9897</v>
      </c>
      <c r="B1326" s="8" t="s">
        <v>11695</v>
      </c>
      <c r="C1326" s="8" t="s">
        <v>11696</v>
      </c>
      <c r="D1326" s="8" t="s">
        <v>11697</v>
      </c>
      <c r="E1326" s="8" t="s">
        <v>11360</v>
      </c>
      <c r="F1326" s="12" t="s">
        <v>10899</v>
      </c>
      <c r="G1326" s="8" t="s">
        <v>49</v>
      </c>
      <c r="H1326" s="3">
        <v>785</v>
      </c>
      <c r="I1326" s="12" t="s">
        <v>11698</v>
      </c>
      <c r="J1326" s="13" t="s">
        <v>11699</v>
      </c>
      <c r="K1326" s="8" t="s">
        <v>50</v>
      </c>
      <c r="L1326" s="8" t="s">
        <v>120</v>
      </c>
      <c r="M1326" s="8" t="s">
        <v>52</v>
      </c>
      <c r="N1326" s="8" t="s">
        <v>1052</v>
      </c>
      <c r="O1326" s="8" t="s">
        <v>97</v>
      </c>
      <c r="P1326" s="8" t="s">
        <v>11363</v>
      </c>
      <c r="Q1326" s="13" t="s">
        <v>1055</v>
      </c>
      <c r="R1326" s="8" t="s">
        <v>11364</v>
      </c>
      <c r="S1326" s="3">
        <v>410</v>
      </c>
      <c r="T1326" s="3">
        <v>2</v>
      </c>
      <c r="U1326" s="14" t="str">
        <f ca="1">IFERROR(__xludf.DUMMYFUNCTION("lower( trim ( (REGEXEXTRACT(D1323,""^(?:https?:\/\/)?(?:[^@\n]+@)?(?:www\.)?([^:\/\n]+)""))))"),"automatit.net")</f>
        <v>automatit.net</v>
      </c>
      <c r="V1326" s="15" t="str">
        <f ca="1">IF(LEN(TRIM(D1326))= 0,"",CONCATENATE("domains = domains.concat(", CHAR(34), U1326, CHAR(34), ");"))</f>
        <v>domains = domains.concat("automatit.net");</v>
      </c>
      <c r="W1326">
        <f>VLOOKUP(C1326,'Copy of Pivot Position'!A:C,3,FALSE)</f>
        <v>5</v>
      </c>
      <c r="X1326">
        <f>IF(D1326="","",COUNTIF($D$1:D1325,D1326))</f>
        <v>0</v>
      </c>
      <c r="Y1326">
        <f>IF(F1326="","",COUNTIF($F$1:F1326,F1326))</f>
        <v>2</v>
      </c>
    </row>
    <row r="1327" spans="1:25" ht="13" hidden="1" x14ac:dyDescent="0.15">
      <c r="A1327" s="8" t="s">
        <v>1599</v>
      </c>
      <c r="B1327" s="8" t="s">
        <v>11773</v>
      </c>
      <c r="C1327" s="8" t="s">
        <v>11775</v>
      </c>
      <c r="D1327" s="8" t="s">
        <v>11776</v>
      </c>
      <c r="E1327" s="8" t="s">
        <v>11777</v>
      </c>
      <c r="F1327" s="12" t="s">
        <v>11073</v>
      </c>
      <c r="G1327" s="8" t="s">
        <v>49</v>
      </c>
      <c r="H1327" s="3">
        <v>265</v>
      </c>
      <c r="I1327" s="12" t="s">
        <v>11778</v>
      </c>
      <c r="J1327" s="13" t="s">
        <v>11779</v>
      </c>
      <c r="K1327" s="8" t="s">
        <v>50</v>
      </c>
      <c r="L1327" s="8" t="s">
        <v>51</v>
      </c>
      <c r="M1327" s="8" t="s">
        <v>52</v>
      </c>
      <c r="N1327" s="8" t="s">
        <v>5644</v>
      </c>
      <c r="O1327" s="8" t="s">
        <v>2584</v>
      </c>
      <c r="P1327" s="8" t="s">
        <v>11780</v>
      </c>
      <c r="Q1327" s="13" t="s">
        <v>5646</v>
      </c>
      <c r="R1327" s="8" t="s">
        <v>11781</v>
      </c>
      <c r="S1327" s="3">
        <v>428</v>
      </c>
      <c r="T1327" s="3">
        <v>2</v>
      </c>
      <c r="V1327" s="18"/>
      <c r="W1327">
        <f>VLOOKUP(C1327,'Copy of Pivot Position'!A:C,3,FALSE)</f>
        <v>5</v>
      </c>
      <c r="X1327">
        <f>IF(D1327="","",COUNTIF($D$1:D1326,D1327))</f>
        <v>0</v>
      </c>
      <c r="Y1327">
        <f>IF(F1327="","",COUNTIF($F$1:F1327,F1327))</f>
        <v>1</v>
      </c>
    </row>
    <row r="1328" spans="1:25" ht="16" hidden="1" x14ac:dyDescent="0.2">
      <c r="A1328" s="8" t="s">
        <v>12320</v>
      </c>
      <c r="B1328" s="8" t="s">
        <v>12321</v>
      </c>
      <c r="C1328" s="8" t="s">
        <v>12248</v>
      </c>
      <c r="D1328" s="8" t="s">
        <v>12322</v>
      </c>
      <c r="E1328" s="8" t="s">
        <v>12323</v>
      </c>
      <c r="F1328" s="12" t="s">
        <v>11966</v>
      </c>
      <c r="G1328" s="8" t="s">
        <v>1146</v>
      </c>
      <c r="H1328" s="3">
        <v>4533</v>
      </c>
      <c r="I1328" s="12" t="s">
        <v>12324</v>
      </c>
      <c r="J1328" s="13" t="s">
        <v>12325</v>
      </c>
      <c r="K1328" s="8" t="s">
        <v>50</v>
      </c>
      <c r="L1328" s="8" t="s">
        <v>120</v>
      </c>
      <c r="M1328" s="8" t="s">
        <v>52</v>
      </c>
      <c r="N1328" s="8" t="s">
        <v>11631</v>
      </c>
      <c r="O1328" s="8" t="s">
        <v>1593</v>
      </c>
      <c r="P1328" s="8" t="s">
        <v>12326</v>
      </c>
      <c r="Q1328" s="13" t="s">
        <v>12327</v>
      </c>
      <c r="R1328" s="8" t="s">
        <v>12328</v>
      </c>
      <c r="S1328" s="3">
        <v>724</v>
      </c>
      <c r="T1328" s="3">
        <v>2</v>
      </c>
      <c r="U1328" s="14" t="str">
        <f ca="1">IFERROR(__xludf.DUMMYFUNCTION("lower( trim ( (REGEXEXTRACT(D1328,""^(?:https?:\/\/)?(?:[^@\n]+@)?(?:www\.)?([^:\/\n]+)""))))"),"4life.com")</f>
        <v>4life.com</v>
      </c>
      <c r="V1328" s="15" t="str">
        <f ca="1">IF(LEN(TRIM(D1328))= 0,"",CONCATENATE("domains = domains.concat(", CHAR(34), U1328, CHAR(34), ");"))</f>
        <v>domains = domains.concat("4life.com");</v>
      </c>
      <c r="W1328">
        <f>VLOOKUP(C1328,'Copy of Pivot Position'!A:C,3,FALSE)</f>
        <v>5</v>
      </c>
      <c r="X1328">
        <f>IF(D1328="","",COUNTIF($D$1:D1327,D1328))</f>
        <v>0</v>
      </c>
      <c r="Y1328">
        <f>IF(F1328="","",COUNTIF($F$1:F1328,F1328))</f>
        <v>1</v>
      </c>
    </row>
    <row r="1329" spans="1:25" ht="16" hidden="1" x14ac:dyDescent="0.2">
      <c r="A1329" s="8" t="s">
        <v>428</v>
      </c>
      <c r="B1329" s="8" t="s">
        <v>12331</v>
      </c>
      <c r="C1329" s="8" t="s">
        <v>5438</v>
      </c>
      <c r="D1329" s="8" t="s">
        <v>12332</v>
      </c>
      <c r="E1329" s="8" t="s">
        <v>12334</v>
      </c>
      <c r="F1329" s="12" t="s">
        <v>11967</v>
      </c>
      <c r="G1329" s="8" t="s">
        <v>2525</v>
      </c>
      <c r="H1329" s="3">
        <v>9</v>
      </c>
      <c r="I1329" s="12" t="s">
        <v>12336</v>
      </c>
      <c r="J1329" s="13" t="s">
        <v>12337</v>
      </c>
      <c r="K1329" s="8" t="s">
        <v>50</v>
      </c>
      <c r="L1329" s="8" t="s">
        <v>51</v>
      </c>
      <c r="M1329" s="8" t="s">
        <v>52</v>
      </c>
      <c r="N1329" s="8" t="s">
        <v>12338</v>
      </c>
      <c r="O1329" s="8" t="s">
        <v>2584</v>
      </c>
      <c r="P1329" s="8" t="s">
        <v>12339</v>
      </c>
      <c r="Q1329" s="13" t="s">
        <v>12340</v>
      </c>
      <c r="R1329" s="8" t="s">
        <v>222</v>
      </c>
      <c r="S1329" s="3">
        <v>726</v>
      </c>
      <c r="T1329" s="3">
        <v>2</v>
      </c>
      <c r="U1329" s="14" t="str">
        <f ca="1">IFERROR(__xludf.DUMMYFUNCTION("lower( trim ( (REGEXEXTRACT(D1328,""^(?:https?:\/\/)?(?:[^@\n]+@)?(?:www\.)?([^:\/\n]+)""))))"),"4life.com")</f>
        <v>4life.com</v>
      </c>
      <c r="V1329" s="15" t="str">
        <f ca="1">IF(LEN(TRIM(D1329))= 0,"",CONCATENATE("domains = domains.concat(", CHAR(34), U1329, CHAR(34), ");"))</f>
        <v>domains = domains.concat("4life.com");</v>
      </c>
      <c r="W1329">
        <f>VLOOKUP(C1329,'Copy of Pivot Position'!A:C,3,FALSE)</f>
        <v>5</v>
      </c>
      <c r="X1329">
        <f>IF(D1329="","",COUNTIF($D$1:D1328,D1329))</f>
        <v>0</v>
      </c>
      <c r="Y1329">
        <f>IF(F1329="","",COUNTIF($F$1:F1329,F1329))</f>
        <v>1</v>
      </c>
    </row>
    <row r="1330" spans="1:25" ht="13" hidden="1" x14ac:dyDescent="0.15">
      <c r="A1330" s="8" t="s">
        <v>13296</v>
      </c>
      <c r="B1330" s="8" t="s">
        <v>13298</v>
      </c>
      <c r="C1330" s="8" t="s">
        <v>12174</v>
      </c>
      <c r="D1330" s="8" t="s">
        <v>13300</v>
      </c>
      <c r="E1330" s="8" t="s">
        <v>597</v>
      </c>
      <c r="F1330" s="12" t="s">
        <v>598</v>
      </c>
      <c r="G1330" s="8" t="s">
        <v>46</v>
      </c>
      <c r="H1330" s="3">
        <v>126031</v>
      </c>
      <c r="I1330" s="12" t="s">
        <v>13303</v>
      </c>
      <c r="J1330" s="13" t="s">
        <v>13304</v>
      </c>
      <c r="K1330" s="8" t="s">
        <v>50</v>
      </c>
      <c r="L1330" s="8" t="s">
        <v>51</v>
      </c>
      <c r="M1330" s="8" t="s">
        <v>52</v>
      </c>
      <c r="N1330" s="8" t="s">
        <v>242</v>
      </c>
      <c r="O1330" s="8" t="s">
        <v>54</v>
      </c>
      <c r="P1330" s="8" t="s">
        <v>601</v>
      </c>
      <c r="Q1330" s="13" t="s">
        <v>464</v>
      </c>
      <c r="R1330" s="8" t="s">
        <v>222</v>
      </c>
      <c r="S1330" s="3">
        <v>796</v>
      </c>
      <c r="T1330" s="3">
        <v>2</v>
      </c>
      <c r="V1330" s="18"/>
      <c r="W1330">
        <f>VLOOKUP(C1330,'Copy of Pivot Position'!A:C,3,FALSE)</f>
        <v>5</v>
      </c>
      <c r="X1330">
        <f>IF(D1330="","",COUNTIF($D$1:D1329,D1330))</f>
        <v>0</v>
      </c>
      <c r="Y1330">
        <f>IF(F1330="","",COUNTIF($F$1:F1330,F1330))</f>
        <v>2</v>
      </c>
    </row>
    <row r="1331" spans="1:25" ht="13" hidden="1" x14ac:dyDescent="0.15">
      <c r="A1331" s="8" t="s">
        <v>13659</v>
      </c>
      <c r="B1331" s="8" t="s">
        <v>14351</v>
      </c>
      <c r="C1331" s="8" t="s">
        <v>12173</v>
      </c>
      <c r="D1331" s="8" t="s">
        <v>14352</v>
      </c>
      <c r="E1331" s="8" t="s">
        <v>14333</v>
      </c>
      <c r="F1331" s="12" t="s">
        <v>12116</v>
      </c>
      <c r="G1331" s="8" t="s">
        <v>845</v>
      </c>
      <c r="H1331" s="3">
        <v>420</v>
      </c>
      <c r="I1331" s="12" t="s">
        <v>14354</v>
      </c>
      <c r="J1331" s="13" t="s">
        <v>14355</v>
      </c>
      <c r="K1331" s="8" t="s">
        <v>50</v>
      </c>
      <c r="L1331" s="8" t="s">
        <v>120</v>
      </c>
      <c r="M1331" s="8" t="s">
        <v>52</v>
      </c>
      <c r="N1331" s="8" t="s">
        <v>73</v>
      </c>
      <c r="O1331" s="8" t="s">
        <v>54</v>
      </c>
      <c r="P1331" s="8" t="s">
        <v>14340</v>
      </c>
      <c r="Q1331" s="8" t="s">
        <v>222</v>
      </c>
      <c r="R1331" s="8" t="s">
        <v>222</v>
      </c>
      <c r="S1331" s="3">
        <v>848</v>
      </c>
      <c r="T1331" s="3">
        <v>2</v>
      </c>
      <c r="V1331" s="18"/>
      <c r="W1331">
        <f>VLOOKUP(C1331,'Copy of Pivot Position'!A:C,3,FALSE)</f>
        <v>5</v>
      </c>
      <c r="X1331">
        <f>IF(D1331="","",COUNTIF($D$1:D1330,D1331))</f>
        <v>0</v>
      </c>
      <c r="Y1331">
        <f>IF(F1331="","",COUNTIF($F$1:F1331,F1331))</f>
        <v>2</v>
      </c>
    </row>
    <row r="1332" spans="1:25" ht="16" hidden="1" x14ac:dyDescent="0.2">
      <c r="A1332" s="8" t="s">
        <v>14516</v>
      </c>
      <c r="B1332" s="8" t="s">
        <v>14517</v>
      </c>
      <c r="C1332" s="8" t="s">
        <v>12135</v>
      </c>
      <c r="D1332" s="8" t="s">
        <v>14518</v>
      </c>
      <c r="E1332" s="8" t="s">
        <v>14519</v>
      </c>
      <c r="F1332" s="12" t="s">
        <v>12120</v>
      </c>
      <c r="G1332" s="8" t="s">
        <v>49</v>
      </c>
      <c r="H1332" s="3">
        <v>212</v>
      </c>
      <c r="I1332" s="12" t="s">
        <v>14525</v>
      </c>
      <c r="J1332" s="13" t="s">
        <v>14529</v>
      </c>
      <c r="K1332" s="8" t="s">
        <v>50</v>
      </c>
      <c r="L1332" s="8" t="s">
        <v>120</v>
      </c>
      <c r="M1332" s="8" t="s">
        <v>52</v>
      </c>
      <c r="N1332" s="8" t="s">
        <v>2760</v>
      </c>
      <c r="O1332" s="8" t="s">
        <v>175</v>
      </c>
      <c r="P1332" s="8" t="s">
        <v>14532</v>
      </c>
      <c r="Q1332" s="13" t="s">
        <v>6348</v>
      </c>
      <c r="R1332" s="8" t="s">
        <v>14533</v>
      </c>
      <c r="S1332" s="3">
        <v>855</v>
      </c>
      <c r="T1332" s="3">
        <v>2</v>
      </c>
      <c r="U1332" s="14" t="str">
        <f ca="1">IFERROR(__xludf.DUMMYFUNCTION("lower( trim ( (REGEXEXTRACT(D1332,""^(?:https?:\/\/)?(?:[^@\n]+@)?(?:www\.)?([^:\/\n]+)""))))"),"osscube.com")</f>
        <v>osscube.com</v>
      </c>
      <c r="V1332" s="15" t="str">
        <f ca="1">IF(LEN(TRIM(D1332))= 0,"",CONCATENATE("domains = domains.concat(", CHAR(34), U1332, CHAR(34), ");"))</f>
        <v>domains = domains.concat("osscube.com");</v>
      </c>
      <c r="W1332">
        <f>VLOOKUP(C1332,'Copy of Pivot Position'!A:C,3,FALSE)</f>
        <v>5</v>
      </c>
      <c r="X1332">
        <f>IF(D1332="","",COUNTIF($D$1:D1331,D1332))</f>
        <v>0</v>
      </c>
      <c r="Y1332">
        <f>IF(F1332="","",COUNTIF($F$1:F1332,F1332))</f>
        <v>1</v>
      </c>
    </row>
    <row r="1333" spans="1:25" ht="16" hidden="1" x14ac:dyDescent="0.2">
      <c r="A1333" s="8" t="s">
        <v>9039</v>
      </c>
      <c r="B1333" s="8" t="s">
        <v>14616</v>
      </c>
      <c r="C1333" s="8" t="s">
        <v>11482</v>
      </c>
      <c r="D1333" s="8" t="s">
        <v>14618</v>
      </c>
      <c r="E1333" s="8" t="s">
        <v>14619</v>
      </c>
      <c r="F1333" s="12" t="s">
        <v>12123</v>
      </c>
      <c r="G1333" s="8" t="s">
        <v>46</v>
      </c>
      <c r="H1333" s="3">
        <v>415</v>
      </c>
      <c r="I1333" s="12" t="s">
        <v>14622</v>
      </c>
      <c r="J1333" s="13" t="s">
        <v>14625</v>
      </c>
      <c r="K1333" s="8" t="s">
        <v>50</v>
      </c>
      <c r="L1333" s="8" t="s">
        <v>120</v>
      </c>
      <c r="M1333" s="8" t="s">
        <v>52</v>
      </c>
      <c r="N1333" s="8" t="s">
        <v>73</v>
      </c>
      <c r="O1333" s="8" t="s">
        <v>54</v>
      </c>
      <c r="P1333" s="8" t="s">
        <v>14628</v>
      </c>
      <c r="Q1333" s="13" t="s">
        <v>75</v>
      </c>
      <c r="R1333" s="8" t="s">
        <v>14629</v>
      </c>
      <c r="S1333" s="3">
        <v>858</v>
      </c>
      <c r="T1333" s="3">
        <v>2</v>
      </c>
      <c r="U1333" s="14" t="str">
        <f ca="1">IFERROR(__xludf.DUMMYFUNCTION("lower( trim ( (REGEXEXTRACT(D1332,""^(?:https?:\/\/)?(?:[^@\n]+@)?(?:www\.)?([^:\/\n]+)""))))"),"osscube.com")</f>
        <v>osscube.com</v>
      </c>
      <c r="V1333" s="15" t="str">
        <f ca="1">IF(LEN(TRIM(D1333))= 0,"",CONCATENATE("domains = domains.concat(", CHAR(34), U1333, CHAR(34), ");"))</f>
        <v>domains = domains.concat("osscube.com");</v>
      </c>
      <c r="W1333">
        <f>VLOOKUP(C1333,'Copy of Pivot Position'!A:C,3,FALSE)</f>
        <v>5</v>
      </c>
      <c r="X1333">
        <f>IF(D1333="","",COUNTIF($D$1:D1332,D1333))</f>
        <v>0</v>
      </c>
      <c r="Y1333">
        <f>IF(F1333="","",COUNTIF($F$1:F1333,F1333))</f>
        <v>1</v>
      </c>
    </row>
    <row r="1334" spans="1:25" ht="13" hidden="1" x14ac:dyDescent="0.15">
      <c r="A1334" s="8" t="s">
        <v>9067</v>
      </c>
      <c r="B1334" s="8" t="s">
        <v>11192</v>
      </c>
      <c r="C1334" s="8" t="s">
        <v>12167</v>
      </c>
      <c r="D1334" s="8" t="s">
        <v>14731</v>
      </c>
      <c r="E1334" s="8" t="s">
        <v>13497</v>
      </c>
      <c r="F1334" s="12" t="s">
        <v>12126</v>
      </c>
      <c r="G1334" s="8" t="s">
        <v>70</v>
      </c>
      <c r="H1334" s="3">
        <v>529</v>
      </c>
      <c r="I1334" s="12" t="s">
        <v>14733</v>
      </c>
      <c r="J1334" s="13" t="s">
        <v>14734</v>
      </c>
      <c r="K1334" s="8" t="s">
        <v>50</v>
      </c>
      <c r="L1334" s="8" t="s">
        <v>120</v>
      </c>
      <c r="M1334" s="8" t="s">
        <v>52</v>
      </c>
      <c r="N1334" s="8" t="s">
        <v>194</v>
      </c>
      <c r="O1334" s="8" t="s">
        <v>54</v>
      </c>
      <c r="P1334" s="8" t="s">
        <v>14735</v>
      </c>
      <c r="Q1334" s="13" t="s">
        <v>7781</v>
      </c>
      <c r="R1334" s="8" t="s">
        <v>14736</v>
      </c>
      <c r="S1334" s="3">
        <v>864</v>
      </c>
      <c r="T1334" s="3">
        <v>2</v>
      </c>
      <c r="V1334" s="18"/>
      <c r="W1334">
        <f>VLOOKUP(C1334,'Copy of Pivot Position'!A:C,3,FALSE)</f>
        <v>5</v>
      </c>
      <c r="X1334">
        <f>IF(D1334="","",COUNTIF($D$1:D1333,D1334))</f>
        <v>0</v>
      </c>
      <c r="Y1334">
        <f>IF(F1334="","",COUNTIF($F$1:F1334,F1334))</f>
        <v>1</v>
      </c>
    </row>
    <row r="1335" spans="1:25" ht="16" hidden="1" x14ac:dyDescent="0.2">
      <c r="A1335" s="8" t="s">
        <v>14918</v>
      </c>
      <c r="B1335" s="8" t="s">
        <v>14919</v>
      </c>
      <c r="C1335" s="8" t="s">
        <v>10779</v>
      </c>
      <c r="D1335" s="8" t="s">
        <v>14920</v>
      </c>
      <c r="E1335" s="8" t="s">
        <v>11072</v>
      </c>
      <c r="F1335" s="12" t="s">
        <v>10827</v>
      </c>
      <c r="G1335" s="8" t="s">
        <v>49</v>
      </c>
      <c r="H1335" s="3">
        <v>337</v>
      </c>
      <c r="I1335" s="12" t="s">
        <v>14929</v>
      </c>
      <c r="J1335" s="13" t="s">
        <v>14930</v>
      </c>
      <c r="K1335" s="8" t="s">
        <v>50</v>
      </c>
      <c r="L1335" s="8" t="s">
        <v>51</v>
      </c>
      <c r="M1335" s="8" t="s">
        <v>52</v>
      </c>
      <c r="N1335" s="8" t="s">
        <v>1543</v>
      </c>
      <c r="O1335" s="8" t="s">
        <v>369</v>
      </c>
      <c r="P1335" s="8" t="s">
        <v>11076</v>
      </c>
      <c r="Q1335" s="13" t="s">
        <v>1546</v>
      </c>
      <c r="R1335" s="8" t="s">
        <v>11077</v>
      </c>
      <c r="S1335" s="3">
        <v>870</v>
      </c>
      <c r="T1335" s="3">
        <v>2</v>
      </c>
      <c r="U1335" s="14" t="str">
        <f ca="1">IFERROR(__xludf.DUMMYFUNCTION("lower( trim ( (REGEXEXTRACT(D1335,""^(?:https?:\/\/)?(?:[^@\n]+@)?(?:www\.)?([^:\/\n]+)""))))"),"cohesity.com")</f>
        <v>cohesity.com</v>
      </c>
      <c r="V1335" s="15" t="str">
        <f ca="1">IF(LEN(TRIM(D1335))= 0,"",CONCATENATE("domains = domains.concat(", CHAR(34), U1335, CHAR(34), ");"))</f>
        <v>domains = domains.concat("cohesity.com");</v>
      </c>
      <c r="W1335">
        <f>VLOOKUP(C1335,'Copy of Pivot Position'!A:C,3,FALSE)</f>
        <v>5</v>
      </c>
      <c r="X1335">
        <f>IF(D1335="","",COUNTIF($D$1:D1334,D1335))</f>
        <v>0</v>
      </c>
      <c r="Y1335">
        <f>IF(F1335="","",COUNTIF($F$1:F1335,F1335))</f>
        <v>3</v>
      </c>
    </row>
    <row r="1336" spans="1:25" ht="16" hidden="1" x14ac:dyDescent="0.2">
      <c r="A1336" s="8" t="s">
        <v>14945</v>
      </c>
      <c r="B1336" s="8" t="s">
        <v>14947</v>
      </c>
      <c r="C1336" s="8" t="s">
        <v>11482</v>
      </c>
      <c r="D1336" s="8" t="s">
        <v>14948</v>
      </c>
      <c r="E1336" s="8" t="s">
        <v>14950</v>
      </c>
      <c r="F1336" s="12" t="s">
        <v>12128</v>
      </c>
      <c r="G1336" s="8" t="s">
        <v>49</v>
      </c>
      <c r="H1336" s="3">
        <v>398</v>
      </c>
      <c r="I1336" s="12" t="s">
        <v>14953</v>
      </c>
      <c r="J1336" s="13" t="s">
        <v>14954</v>
      </c>
      <c r="K1336" s="8" t="s">
        <v>50</v>
      </c>
      <c r="L1336" s="8" t="s">
        <v>120</v>
      </c>
      <c r="M1336" s="8" t="s">
        <v>52</v>
      </c>
      <c r="N1336" s="8" t="s">
        <v>84</v>
      </c>
      <c r="O1336" s="8" t="s">
        <v>84</v>
      </c>
      <c r="P1336" s="8" t="s">
        <v>14956</v>
      </c>
      <c r="Q1336" s="13" t="s">
        <v>5381</v>
      </c>
      <c r="R1336" s="8" t="s">
        <v>14957</v>
      </c>
      <c r="S1336" s="3">
        <v>871</v>
      </c>
      <c r="T1336" s="3">
        <v>2</v>
      </c>
      <c r="U1336" s="14" t="str">
        <f ca="1">IFERROR(__xludf.DUMMYFUNCTION("lower( trim ( (REGEXEXTRACT(D1335,""^(?:https?:\/\/)?(?:[^@\n]+@)?(?:www\.)?([^:\/\n]+)""))))"),"cohesity.com")</f>
        <v>cohesity.com</v>
      </c>
      <c r="V1336" s="15" t="str">
        <f ca="1">IF(LEN(TRIM(D1336))= 0,"",CONCATENATE("domains = domains.concat(", CHAR(34), U1336, CHAR(34), ");"))</f>
        <v>domains = domains.concat("cohesity.com");</v>
      </c>
      <c r="W1336">
        <f>VLOOKUP(C1336,'Copy of Pivot Position'!A:C,3,FALSE)</f>
        <v>5</v>
      </c>
      <c r="X1336">
        <f>IF(D1336="","",COUNTIF($D$1:D1335,D1336))</f>
        <v>0</v>
      </c>
      <c r="Y1336">
        <f>IF(F1336="","",COUNTIF($F$1:F1336,F1336))</f>
        <v>1</v>
      </c>
    </row>
    <row r="1337" spans="1:25" ht="13" hidden="1" x14ac:dyDescent="0.15">
      <c r="A1337" s="8" t="s">
        <v>15086</v>
      </c>
      <c r="B1337" s="8" t="s">
        <v>15087</v>
      </c>
      <c r="C1337" s="8" t="s">
        <v>12163</v>
      </c>
      <c r="D1337" s="8" t="s">
        <v>15088</v>
      </c>
      <c r="E1337" s="8" t="s">
        <v>15089</v>
      </c>
      <c r="F1337" s="12" t="s">
        <v>12132</v>
      </c>
      <c r="G1337" s="8" t="s">
        <v>384</v>
      </c>
      <c r="H1337" s="3">
        <v>812</v>
      </c>
      <c r="I1337" s="12" t="s">
        <v>15096</v>
      </c>
      <c r="J1337" s="13" t="s">
        <v>15099</v>
      </c>
      <c r="K1337" s="8" t="s">
        <v>50</v>
      </c>
      <c r="L1337" s="8" t="s">
        <v>120</v>
      </c>
      <c r="M1337" s="8" t="s">
        <v>52</v>
      </c>
      <c r="N1337" s="8" t="s">
        <v>9365</v>
      </c>
      <c r="O1337" s="8" t="s">
        <v>11949</v>
      </c>
      <c r="P1337" s="8" t="s">
        <v>15101</v>
      </c>
      <c r="Q1337" s="13" t="s">
        <v>9367</v>
      </c>
      <c r="R1337" s="8" t="s">
        <v>15103</v>
      </c>
      <c r="S1337" s="3">
        <v>876</v>
      </c>
      <c r="T1337" s="3">
        <v>2</v>
      </c>
      <c r="V1337" s="18"/>
      <c r="W1337">
        <f>VLOOKUP(C1337,'Copy of Pivot Position'!A:C,3,FALSE)</f>
        <v>5</v>
      </c>
      <c r="X1337">
        <f>IF(D1337="","",COUNTIF($D$1:D1336,D1337))</f>
        <v>0</v>
      </c>
      <c r="Y1337">
        <f>IF(F1337="","",COUNTIF($F$1:F1337,F1337))</f>
        <v>1</v>
      </c>
    </row>
    <row r="1338" spans="1:25" ht="13" hidden="1" x14ac:dyDescent="0.15">
      <c r="A1338" s="8" t="s">
        <v>918</v>
      </c>
      <c r="B1338" s="8" t="s">
        <v>15106</v>
      </c>
      <c r="C1338" s="8" t="s">
        <v>11482</v>
      </c>
      <c r="D1338" s="8" t="s">
        <v>15108</v>
      </c>
      <c r="E1338" s="8" t="s">
        <v>15109</v>
      </c>
      <c r="F1338" s="12" t="s">
        <v>12136</v>
      </c>
      <c r="G1338" s="8" t="s">
        <v>46</v>
      </c>
      <c r="H1338" s="3">
        <v>523</v>
      </c>
      <c r="I1338" s="12" t="s">
        <v>15115</v>
      </c>
      <c r="J1338" s="13" t="s">
        <v>15116</v>
      </c>
      <c r="K1338" s="8" t="s">
        <v>50</v>
      </c>
      <c r="L1338" s="8" t="s">
        <v>51</v>
      </c>
      <c r="M1338" s="8" t="s">
        <v>52</v>
      </c>
      <c r="N1338" s="8" t="s">
        <v>73</v>
      </c>
      <c r="O1338" s="8" t="s">
        <v>54</v>
      </c>
      <c r="P1338" s="8" t="s">
        <v>15119</v>
      </c>
      <c r="Q1338" s="13" t="s">
        <v>9779</v>
      </c>
      <c r="R1338" s="8" t="s">
        <v>15120</v>
      </c>
      <c r="S1338" s="3">
        <v>877</v>
      </c>
      <c r="T1338" s="3">
        <v>2</v>
      </c>
      <c r="V1338" s="18"/>
      <c r="W1338">
        <f>VLOOKUP(C1338,'Copy of Pivot Position'!A:C,3,FALSE)</f>
        <v>5</v>
      </c>
      <c r="X1338">
        <f>IF(D1338="","",COUNTIF($D$1:D1337,D1338))</f>
        <v>0</v>
      </c>
      <c r="Y1338">
        <f>IF(F1338="","",COUNTIF($F$1:F1338,F1338))</f>
        <v>1</v>
      </c>
    </row>
    <row r="1339" spans="1:25" ht="13" hidden="1" x14ac:dyDescent="0.15">
      <c r="A1339" s="8" t="s">
        <v>15129</v>
      </c>
      <c r="B1339" s="8" t="s">
        <v>8023</v>
      </c>
      <c r="C1339" s="8" t="s">
        <v>11482</v>
      </c>
      <c r="D1339" s="8" t="s">
        <v>15131</v>
      </c>
      <c r="E1339" s="8" t="s">
        <v>13507</v>
      </c>
      <c r="F1339" s="12" t="s">
        <v>12141</v>
      </c>
      <c r="G1339" s="8" t="s">
        <v>49</v>
      </c>
      <c r="H1339" s="3">
        <v>639</v>
      </c>
      <c r="I1339" s="12" t="s">
        <v>15140</v>
      </c>
      <c r="J1339" s="13" t="s">
        <v>15142</v>
      </c>
      <c r="K1339" s="8" t="s">
        <v>50</v>
      </c>
      <c r="L1339" s="8" t="s">
        <v>51</v>
      </c>
      <c r="M1339" s="8" t="s">
        <v>52</v>
      </c>
      <c r="N1339" s="8" t="s">
        <v>1543</v>
      </c>
      <c r="O1339" s="8" t="s">
        <v>54</v>
      </c>
      <c r="P1339" s="8" t="s">
        <v>11029</v>
      </c>
      <c r="Q1339" s="13" t="s">
        <v>1546</v>
      </c>
      <c r="R1339" s="8" t="s">
        <v>15145</v>
      </c>
      <c r="S1339" s="3">
        <v>878</v>
      </c>
      <c r="T1339" s="3">
        <v>2</v>
      </c>
      <c r="V1339" s="18"/>
      <c r="W1339">
        <f>VLOOKUP(C1339,'Copy of Pivot Position'!A:C,3,FALSE)</f>
        <v>5</v>
      </c>
      <c r="X1339">
        <f>IF(D1339="","",COUNTIF($D$1:D1338,D1339))</f>
        <v>0</v>
      </c>
      <c r="Y1339">
        <f>IF(F1339="","",COUNTIF($F$1:F1339,F1339))</f>
        <v>1</v>
      </c>
    </row>
    <row r="1340" spans="1:25" ht="16" hidden="1" x14ac:dyDescent="0.2">
      <c r="A1340" s="8" t="s">
        <v>15279</v>
      </c>
      <c r="B1340" s="8" t="s">
        <v>15280</v>
      </c>
      <c r="C1340" s="8" t="s">
        <v>12168</v>
      </c>
      <c r="D1340" s="8" t="s">
        <v>15281</v>
      </c>
      <c r="E1340" s="8" t="s">
        <v>15282</v>
      </c>
      <c r="F1340" s="12" t="s">
        <v>12162</v>
      </c>
      <c r="G1340" s="8" t="s">
        <v>70</v>
      </c>
      <c r="H1340" s="3">
        <v>152</v>
      </c>
      <c r="I1340" s="12" t="s">
        <v>15287</v>
      </c>
      <c r="J1340" s="13" t="s">
        <v>15288</v>
      </c>
      <c r="K1340" s="8" t="s">
        <v>50</v>
      </c>
      <c r="L1340" s="8" t="s">
        <v>120</v>
      </c>
      <c r="M1340" s="8" t="s">
        <v>52</v>
      </c>
      <c r="N1340" s="8" t="s">
        <v>5928</v>
      </c>
      <c r="O1340" s="8" t="s">
        <v>7382</v>
      </c>
      <c r="P1340" s="8" t="s">
        <v>15289</v>
      </c>
      <c r="Q1340" s="13" t="s">
        <v>15290</v>
      </c>
      <c r="R1340" s="8" t="s">
        <v>222</v>
      </c>
      <c r="S1340" s="3">
        <v>882</v>
      </c>
      <c r="T1340" s="3">
        <v>2</v>
      </c>
      <c r="U1340" s="14" t="str">
        <f ca="1">IFERROR(__xludf.DUMMYFUNCTION("lower( trim ( (REGEXEXTRACT(D1340,""^(?:https?:\/\/)?(?:[^@\n]+@)?(?:www\.)?([^:\/\n]+)""))))"),"clairvoyantsoft.com")</f>
        <v>clairvoyantsoft.com</v>
      </c>
      <c r="V1340" s="15" t="str">
        <f ca="1">IF(LEN(TRIM(D1340))= 0,"",CONCATENATE("domains = domains.concat(", CHAR(34), U1340, CHAR(34), ");"))</f>
        <v>domains = domains.concat("clairvoyantsoft.com");</v>
      </c>
      <c r="W1340">
        <f>VLOOKUP(C1340,'Copy of Pivot Position'!A:C,3,FALSE)</f>
        <v>5</v>
      </c>
      <c r="X1340">
        <f>IF(D1340="","",COUNTIF($D$1:D1339,D1340))</f>
        <v>0</v>
      </c>
      <c r="Y1340">
        <f>IF(F1340="","",COUNTIF($F$1:F1340,F1340))</f>
        <v>1</v>
      </c>
    </row>
    <row r="1341" spans="1:25" ht="16" hidden="1" x14ac:dyDescent="0.2">
      <c r="A1341" s="8" t="s">
        <v>362</v>
      </c>
      <c r="B1341" s="8" t="s">
        <v>15453</v>
      </c>
      <c r="C1341" s="8" t="s">
        <v>11696</v>
      </c>
      <c r="D1341" s="8" t="s">
        <v>15456</v>
      </c>
      <c r="E1341" s="8" t="s">
        <v>11743</v>
      </c>
      <c r="F1341" s="12" t="s">
        <v>11049</v>
      </c>
      <c r="G1341" s="8" t="s">
        <v>434</v>
      </c>
      <c r="H1341" s="3">
        <v>404</v>
      </c>
      <c r="I1341" s="12" t="s">
        <v>15462</v>
      </c>
      <c r="J1341" s="13" t="s">
        <v>15465</v>
      </c>
      <c r="K1341" s="8" t="s">
        <v>50</v>
      </c>
      <c r="L1341" s="8" t="s">
        <v>51</v>
      </c>
      <c r="M1341" s="8" t="s">
        <v>52</v>
      </c>
      <c r="N1341" s="8" t="s">
        <v>73</v>
      </c>
      <c r="O1341" s="8" t="s">
        <v>54</v>
      </c>
      <c r="P1341" s="8" t="s">
        <v>11749</v>
      </c>
      <c r="Q1341" s="13" t="s">
        <v>268</v>
      </c>
      <c r="R1341" s="8" t="s">
        <v>11751</v>
      </c>
      <c r="S1341" s="3">
        <v>889</v>
      </c>
      <c r="T1341" s="3">
        <v>2</v>
      </c>
      <c r="U1341" s="14" t="str">
        <f ca="1">IFERROR(__xludf.DUMMYFUNCTION("lower( trim ( (REGEXEXTRACT(D1340,""^(?:https?:\/\/)?(?:[^@\n]+@)?(?:www\.)?([^:\/\n]+)""))))"),"clairvoyantsoft.com")</f>
        <v>clairvoyantsoft.com</v>
      </c>
      <c r="V1341" s="15" t="str">
        <f ca="1">IF(LEN(TRIM(D1341))= 0,"",CONCATENATE("domains = domains.concat(", CHAR(34), U1341, CHAR(34), ");"))</f>
        <v>domains = domains.concat("clairvoyantsoft.com");</v>
      </c>
      <c r="W1341">
        <f>VLOOKUP(C1341,'Copy of Pivot Position'!A:C,3,FALSE)</f>
        <v>5</v>
      </c>
      <c r="X1341">
        <f>IF(D1341="","",COUNTIF($D$1:D1340,D1341))</f>
        <v>0</v>
      </c>
      <c r="Y1341">
        <f>IF(F1341="","",COUNTIF($F$1:F1341,F1341))</f>
        <v>3</v>
      </c>
    </row>
    <row r="1342" spans="1:25" ht="13" hidden="1" x14ac:dyDescent="0.15">
      <c r="A1342" s="8" t="s">
        <v>158</v>
      </c>
      <c r="B1342" s="8" t="s">
        <v>15563</v>
      </c>
      <c r="C1342" s="8" t="s">
        <v>10779</v>
      </c>
      <c r="D1342" s="8" t="s">
        <v>15566</v>
      </c>
      <c r="E1342" s="8" t="s">
        <v>13471</v>
      </c>
      <c r="F1342" s="12" t="s">
        <v>12118</v>
      </c>
      <c r="G1342" s="8" t="s">
        <v>46</v>
      </c>
      <c r="H1342" s="3">
        <v>1964</v>
      </c>
      <c r="I1342" s="12" t="s">
        <v>15575</v>
      </c>
      <c r="J1342" s="13" t="s">
        <v>15577</v>
      </c>
      <c r="K1342" s="8" t="s">
        <v>50</v>
      </c>
      <c r="L1342" s="8" t="s">
        <v>51</v>
      </c>
      <c r="M1342" s="8" t="s">
        <v>52</v>
      </c>
      <c r="N1342" s="8" t="s">
        <v>73</v>
      </c>
      <c r="O1342" s="8" t="s">
        <v>222</v>
      </c>
      <c r="P1342" s="8" t="s">
        <v>14437</v>
      </c>
      <c r="Q1342" s="13" t="s">
        <v>555</v>
      </c>
      <c r="R1342" s="8" t="s">
        <v>222</v>
      </c>
      <c r="S1342" s="3">
        <v>892</v>
      </c>
      <c r="T1342" s="3">
        <v>2</v>
      </c>
      <c r="V1342" s="18"/>
      <c r="W1342">
        <f>VLOOKUP(C1342,'Copy of Pivot Position'!A:C,3,FALSE)</f>
        <v>5</v>
      </c>
      <c r="X1342">
        <f>IF(D1342="","",COUNTIF($D$1:D1341,D1342))</f>
        <v>0</v>
      </c>
      <c r="Y1342">
        <f>IF(F1342="","",COUNTIF($F$1:F1342,F1342))</f>
        <v>2</v>
      </c>
    </row>
    <row r="1343" spans="1:25" ht="13" hidden="1" x14ac:dyDescent="0.15">
      <c r="A1343" s="8" t="s">
        <v>6075</v>
      </c>
      <c r="B1343" s="8" t="s">
        <v>15612</v>
      </c>
      <c r="C1343" s="8" t="s">
        <v>10779</v>
      </c>
      <c r="D1343" s="8" t="s">
        <v>15613</v>
      </c>
      <c r="E1343" s="8" t="s">
        <v>15614</v>
      </c>
      <c r="F1343" s="12" t="s">
        <v>12270</v>
      </c>
      <c r="G1343" s="8" t="s">
        <v>49</v>
      </c>
      <c r="H1343" s="3">
        <v>389</v>
      </c>
      <c r="I1343" s="12" t="s">
        <v>15615</v>
      </c>
      <c r="J1343" s="13" t="s">
        <v>15616</v>
      </c>
      <c r="K1343" s="8" t="s">
        <v>50</v>
      </c>
      <c r="L1343" s="8" t="s">
        <v>120</v>
      </c>
      <c r="M1343" s="8" t="s">
        <v>52</v>
      </c>
      <c r="N1343" s="8" t="s">
        <v>7356</v>
      </c>
      <c r="O1343" s="8" t="s">
        <v>54</v>
      </c>
      <c r="P1343" s="8" t="s">
        <v>15617</v>
      </c>
      <c r="Q1343" s="13" t="s">
        <v>7358</v>
      </c>
      <c r="R1343" s="8" t="s">
        <v>15618</v>
      </c>
      <c r="S1343" s="3">
        <v>895</v>
      </c>
      <c r="T1343" s="3">
        <v>2</v>
      </c>
      <c r="V1343" s="18"/>
      <c r="W1343">
        <f>VLOOKUP(C1343,'Copy of Pivot Position'!A:C,3,FALSE)</f>
        <v>5</v>
      </c>
      <c r="X1343">
        <f>IF(D1343="","",COUNTIF($D$1:D1342,D1343))</f>
        <v>0</v>
      </c>
      <c r="Y1343">
        <f>IF(F1343="","",COUNTIF($F$1:F1343,F1343))</f>
        <v>1</v>
      </c>
    </row>
    <row r="1344" spans="1:25" ht="13" hidden="1" x14ac:dyDescent="0.15">
      <c r="A1344" s="8" t="s">
        <v>15619</v>
      </c>
      <c r="B1344" s="8" t="s">
        <v>15620</v>
      </c>
      <c r="C1344" s="8" t="s">
        <v>12171</v>
      </c>
      <c r="D1344" s="8" t="s">
        <v>15621</v>
      </c>
      <c r="E1344" s="8" t="s">
        <v>1845</v>
      </c>
      <c r="F1344" s="12" t="s">
        <v>1674</v>
      </c>
      <c r="G1344" s="8" t="s">
        <v>1847</v>
      </c>
      <c r="H1344" s="3">
        <v>351</v>
      </c>
      <c r="I1344" s="12" t="s">
        <v>15622</v>
      </c>
      <c r="J1344" s="13" t="s">
        <v>15623</v>
      </c>
      <c r="K1344" s="8" t="s">
        <v>50</v>
      </c>
      <c r="L1344" s="8" t="s">
        <v>51</v>
      </c>
      <c r="M1344" s="8" t="s">
        <v>52</v>
      </c>
      <c r="N1344" s="8" t="s">
        <v>1278</v>
      </c>
      <c r="O1344" s="8" t="s">
        <v>97</v>
      </c>
      <c r="P1344" s="8" t="s">
        <v>1850</v>
      </c>
      <c r="Q1344" s="13" t="s">
        <v>1851</v>
      </c>
      <c r="R1344" s="8" t="s">
        <v>1852</v>
      </c>
      <c r="S1344" s="3">
        <v>896</v>
      </c>
      <c r="T1344" s="3">
        <v>2</v>
      </c>
      <c r="V1344" s="18"/>
      <c r="W1344">
        <f>VLOOKUP(C1344,'Copy of Pivot Position'!A:C,3,FALSE)</f>
        <v>5</v>
      </c>
      <c r="X1344">
        <f>IF(D1344="","",COUNTIF($D$1:D1343,D1344))</f>
        <v>0</v>
      </c>
      <c r="Y1344">
        <f>IF(F1344="","",COUNTIF($F$1:F1344,F1344))</f>
        <v>1</v>
      </c>
    </row>
    <row r="1345" spans="1:25" ht="16" hidden="1" x14ac:dyDescent="0.2">
      <c r="A1345" s="8" t="s">
        <v>15649</v>
      </c>
      <c r="B1345" s="8" t="s">
        <v>15650</v>
      </c>
      <c r="C1345" s="8" t="s">
        <v>11482</v>
      </c>
      <c r="D1345" s="8" t="s">
        <v>15651</v>
      </c>
      <c r="E1345" s="8" t="s">
        <v>15652</v>
      </c>
      <c r="F1345" s="12" t="s">
        <v>12286</v>
      </c>
      <c r="G1345" s="8" t="s">
        <v>70</v>
      </c>
      <c r="H1345" s="3">
        <v>218</v>
      </c>
      <c r="I1345" s="12" t="s">
        <v>15653</v>
      </c>
      <c r="J1345" s="13" t="s">
        <v>15654</v>
      </c>
      <c r="K1345" s="8" t="s">
        <v>50</v>
      </c>
      <c r="L1345" s="8" t="s">
        <v>120</v>
      </c>
      <c r="M1345" s="8" t="s">
        <v>52</v>
      </c>
      <c r="N1345" s="8" t="s">
        <v>15655</v>
      </c>
      <c r="O1345" s="8" t="s">
        <v>2447</v>
      </c>
      <c r="P1345" s="8" t="s">
        <v>15656</v>
      </c>
      <c r="Q1345" s="13" t="s">
        <v>15657</v>
      </c>
      <c r="R1345" s="8" t="s">
        <v>15658</v>
      </c>
      <c r="S1345" s="3">
        <v>901</v>
      </c>
      <c r="T1345" s="3">
        <v>2</v>
      </c>
      <c r="U1345" s="14" t="str">
        <f ca="1">IFERROR(__xludf.DUMMYFUNCTION("lower( trim ( (REGEXEXTRACT(D1345,""^(?:https?:\/\/)?(?:[^@\n]+@)?(?:www\.)?([^:\/\n]+)""))))"),"motionpoint.com")</f>
        <v>motionpoint.com</v>
      </c>
      <c r="V1345" s="15" t="str">
        <f ca="1">IF(LEN(TRIM(D1345))= 0,"",CONCATENATE("domains = domains.concat(", CHAR(34), U1345, CHAR(34), ");"))</f>
        <v>domains = domains.concat("motionpoint.com");</v>
      </c>
      <c r="W1345">
        <f>VLOOKUP(C1345,'Copy of Pivot Position'!A:C,3,FALSE)</f>
        <v>5</v>
      </c>
      <c r="X1345">
        <f>IF(D1345="","",COUNTIF($D$1:D1344,D1345))</f>
        <v>0</v>
      </c>
      <c r="Y1345">
        <f>IF(F1345="","",COUNTIF($F$1:F1345,F1345))</f>
        <v>1</v>
      </c>
    </row>
    <row r="1346" spans="1:25" ht="16" hidden="1" x14ac:dyDescent="0.2">
      <c r="A1346" s="8" t="s">
        <v>15668</v>
      </c>
      <c r="B1346" s="8" t="s">
        <v>15669</v>
      </c>
      <c r="C1346" s="8" t="s">
        <v>10779</v>
      </c>
      <c r="D1346" s="8" t="s">
        <v>15670</v>
      </c>
      <c r="E1346" s="8" t="s">
        <v>13515</v>
      </c>
      <c r="F1346" s="12" t="s">
        <v>12149</v>
      </c>
      <c r="G1346" s="8" t="s">
        <v>49</v>
      </c>
      <c r="H1346" s="3">
        <v>1027</v>
      </c>
      <c r="I1346" s="12" t="s">
        <v>15672</v>
      </c>
      <c r="J1346" s="13" t="s">
        <v>15673</v>
      </c>
      <c r="K1346" s="8" t="s">
        <v>50</v>
      </c>
      <c r="L1346" s="8" t="s">
        <v>120</v>
      </c>
      <c r="M1346" s="8" t="s">
        <v>52</v>
      </c>
      <c r="N1346" s="8" t="s">
        <v>73</v>
      </c>
      <c r="O1346" s="8" t="s">
        <v>369</v>
      </c>
      <c r="P1346" s="8" t="s">
        <v>15182</v>
      </c>
      <c r="Q1346" s="13" t="s">
        <v>555</v>
      </c>
      <c r="R1346" s="8" t="s">
        <v>15183</v>
      </c>
      <c r="S1346" s="3">
        <v>904</v>
      </c>
      <c r="T1346" s="3">
        <v>2</v>
      </c>
      <c r="U1346" s="14" t="str">
        <f ca="1">IFERROR(__xludf.DUMMYFUNCTION("lower( trim ( (REGEXEXTRACT(D1345,""^(?:https?:\/\/)?(?:[^@\n]+@)?(?:www\.)?([^:\/\n]+)""))))"),"motionpoint.com")</f>
        <v>motionpoint.com</v>
      </c>
      <c r="V1346" s="15" t="str">
        <f ca="1">IF(LEN(TRIM(D1346))= 0,"",CONCATENATE("domains = domains.concat(", CHAR(34), U1346, CHAR(34), ");"))</f>
        <v>domains = domains.concat("motionpoint.com");</v>
      </c>
      <c r="W1346">
        <f>VLOOKUP(C1346,'Copy of Pivot Position'!A:C,3,FALSE)</f>
        <v>5</v>
      </c>
      <c r="X1346">
        <f>IF(D1346="","",COUNTIF($D$1:D1345,D1346))</f>
        <v>0</v>
      </c>
      <c r="Y1346">
        <f>IF(F1346="","",COUNTIF($F$1:F1346,F1346))</f>
        <v>4</v>
      </c>
    </row>
    <row r="1347" spans="1:25" ht="13" hidden="1" x14ac:dyDescent="0.15">
      <c r="A1347" s="8" t="s">
        <v>2793</v>
      </c>
      <c r="B1347" s="8" t="s">
        <v>3032</v>
      </c>
      <c r="C1347" s="8" t="s">
        <v>10779</v>
      </c>
      <c r="D1347" s="8" t="s">
        <v>15700</v>
      </c>
      <c r="E1347" s="8" t="s">
        <v>5964</v>
      </c>
      <c r="F1347" s="12" t="s">
        <v>5965</v>
      </c>
      <c r="G1347" s="8" t="s">
        <v>46</v>
      </c>
      <c r="H1347" s="3">
        <v>520</v>
      </c>
      <c r="I1347" s="12" t="s">
        <v>15701</v>
      </c>
      <c r="J1347" s="13" t="s">
        <v>15702</v>
      </c>
      <c r="K1347" s="8" t="s">
        <v>50</v>
      </c>
      <c r="L1347" s="8" t="s">
        <v>51</v>
      </c>
      <c r="M1347" s="8" t="s">
        <v>52</v>
      </c>
      <c r="N1347" s="8" t="s">
        <v>73</v>
      </c>
      <c r="O1347" s="8" t="s">
        <v>54</v>
      </c>
      <c r="P1347" s="8" t="s">
        <v>5972</v>
      </c>
      <c r="Q1347" s="13" t="s">
        <v>75</v>
      </c>
      <c r="R1347" s="8" t="s">
        <v>5973</v>
      </c>
      <c r="S1347" s="3">
        <v>909</v>
      </c>
      <c r="T1347" s="3">
        <v>2</v>
      </c>
      <c r="V1347" s="18"/>
      <c r="W1347">
        <f>VLOOKUP(C1347,'Copy of Pivot Position'!A:C,3,FALSE)</f>
        <v>5</v>
      </c>
      <c r="X1347">
        <f>IF(D1347="","",COUNTIF($D$1:D1346,D1347))</f>
        <v>0</v>
      </c>
      <c r="Y1347">
        <f>IF(F1347="","",COUNTIF($F$1:F1347,F1347))</f>
        <v>2</v>
      </c>
    </row>
    <row r="1348" spans="1:25" ht="16" hidden="1" x14ac:dyDescent="0.2">
      <c r="A1348" s="8" t="s">
        <v>13659</v>
      </c>
      <c r="B1348" s="8" t="s">
        <v>15733</v>
      </c>
      <c r="C1348" s="8" t="s">
        <v>11482</v>
      </c>
      <c r="D1348" s="8" t="s">
        <v>15734</v>
      </c>
      <c r="E1348" s="8" t="s">
        <v>15735</v>
      </c>
      <c r="F1348" s="12" t="s">
        <v>12350</v>
      </c>
      <c r="G1348" s="8" t="s">
        <v>49</v>
      </c>
      <c r="H1348" s="3">
        <v>322</v>
      </c>
      <c r="I1348" s="12" t="s">
        <v>15737</v>
      </c>
      <c r="J1348" s="13" t="s">
        <v>15738</v>
      </c>
      <c r="K1348" s="8" t="s">
        <v>50</v>
      </c>
      <c r="L1348" s="8" t="s">
        <v>120</v>
      </c>
      <c r="M1348" s="8" t="s">
        <v>52</v>
      </c>
      <c r="N1348" s="8" t="s">
        <v>73</v>
      </c>
      <c r="O1348" s="8" t="s">
        <v>54</v>
      </c>
      <c r="P1348" s="8" t="s">
        <v>15739</v>
      </c>
      <c r="Q1348" s="13" t="s">
        <v>9779</v>
      </c>
      <c r="R1348" s="8" t="s">
        <v>15740</v>
      </c>
      <c r="S1348" s="3">
        <v>915</v>
      </c>
      <c r="T1348" s="3">
        <v>2</v>
      </c>
      <c r="U1348" s="14" t="str">
        <f ca="1">IFERROR(__xludf.DUMMYFUNCTION("lower( trim ( (REGEXEXTRACT(D1348,""^(?:https?:\/\/)?(?:[^@\n]+@)?(?:www\.)?([^:\/\n]+)""))))"),"blend.com")</f>
        <v>blend.com</v>
      </c>
      <c r="V1348" s="15" t="str">
        <f ca="1">IF(LEN(TRIM(D1348))= 0,"",CONCATENATE("domains = domains.concat(", CHAR(34), U1348, CHAR(34), ");"))</f>
        <v>domains = domains.concat("blend.com");</v>
      </c>
      <c r="W1348">
        <f>VLOOKUP(C1348,'Copy of Pivot Position'!A:C,3,FALSE)</f>
        <v>5</v>
      </c>
      <c r="X1348">
        <f>IF(D1348="","",COUNTIF($D$1:D1347,D1348))</f>
        <v>0</v>
      </c>
      <c r="Y1348">
        <f>IF(F1348="","",COUNTIF($F$1:F1348,F1348))</f>
        <v>1</v>
      </c>
    </row>
    <row r="1349" spans="1:25" ht="16" hidden="1" x14ac:dyDescent="0.2">
      <c r="A1349" s="8" t="s">
        <v>167</v>
      </c>
      <c r="B1349" s="8" t="s">
        <v>15745</v>
      </c>
      <c r="C1349" s="8" t="s">
        <v>12165</v>
      </c>
      <c r="D1349" s="8" t="s">
        <v>15746</v>
      </c>
      <c r="E1349" s="8" t="s">
        <v>13549</v>
      </c>
      <c r="F1349" s="12" t="s">
        <v>12354</v>
      </c>
      <c r="G1349" s="8" t="s">
        <v>434</v>
      </c>
      <c r="H1349" s="3">
        <v>621</v>
      </c>
      <c r="I1349" s="12" t="s">
        <v>15748</v>
      </c>
      <c r="J1349" s="13" t="s">
        <v>15749</v>
      </c>
      <c r="K1349" s="8" t="s">
        <v>50</v>
      </c>
      <c r="L1349" s="8" t="s">
        <v>51</v>
      </c>
      <c r="M1349" s="8" t="s">
        <v>52</v>
      </c>
      <c r="N1349" s="8" t="s">
        <v>108</v>
      </c>
      <c r="O1349" s="8" t="s">
        <v>54</v>
      </c>
      <c r="P1349" s="8" t="s">
        <v>15750</v>
      </c>
      <c r="Q1349" s="13" t="s">
        <v>839</v>
      </c>
      <c r="R1349" s="8" t="s">
        <v>15751</v>
      </c>
      <c r="S1349" s="3">
        <v>917</v>
      </c>
      <c r="T1349" s="3">
        <v>2</v>
      </c>
      <c r="U1349" s="14" t="str">
        <f ca="1">IFERROR(__xludf.DUMMYFUNCTION("lower( trim ( (REGEXEXTRACT(D1348,""^(?:https?:\/\/)?(?:[^@\n]+@)?(?:www\.)?([^:\/\n]+)""))))"),"blend.com")</f>
        <v>blend.com</v>
      </c>
      <c r="V1349" s="15" t="str">
        <f ca="1">IF(LEN(TRIM(D1349))= 0,"",CONCATENATE("domains = domains.concat(", CHAR(34), U1349, CHAR(34), ");"))</f>
        <v>domains = domains.concat("blend.com");</v>
      </c>
      <c r="W1349">
        <f>VLOOKUP(C1349,'Copy of Pivot Position'!A:C,3,FALSE)</f>
        <v>5</v>
      </c>
      <c r="X1349">
        <f>IF(D1349="","",COUNTIF($D$1:D1348,D1349))</f>
        <v>0</v>
      </c>
      <c r="Y1349">
        <f>IF(F1349="","",COUNTIF($F$1:F1349,F1349))</f>
        <v>1</v>
      </c>
    </row>
    <row r="1350" spans="1:25" ht="16" hidden="1" x14ac:dyDescent="0.2">
      <c r="A1350" s="8" t="s">
        <v>2153</v>
      </c>
      <c r="B1350" s="8" t="s">
        <v>15756</v>
      </c>
      <c r="C1350" s="8" t="s">
        <v>10779</v>
      </c>
      <c r="D1350" s="8" t="s">
        <v>15757</v>
      </c>
      <c r="E1350" s="8" t="s">
        <v>11743</v>
      </c>
      <c r="F1350" s="12" t="s">
        <v>11049</v>
      </c>
      <c r="G1350" s="8" t="s">
        <v>434</v>
      </c>
      <c r="H1350" s="3">
        <v>404</v>
      </c>
      <c r="I1350" s="12" t="s">
        <v>15759</v>
      </c>
      <c r="J1350" s="13" t="s">
        <v>15760</v>
      </c>
      <c r="K1350" s="8" t="s">
        <v>50</v>
      </c>
      <c r="L1350" s="8" t="s">
        <v>51</v>
      </c>
      <c r="M1350" s="8" t="s">
        <v>52</v>
      </c>
      <c r="N1350" s="8" t="s">
        <v>73</v>
      </c>
      <c r="O1350" s="8" t="s">
        <v>54</v>
      </c>
      <c r="P1350" s="8" t="s">
        <v>11749</v>
      </c>
      <c r="Q1350" s="13" t="s">
        <v>268</v>
      </c>
      <c r="R1350" s="8" t="s">
        <v>11751</v>
      </c>
      <c r="S1350" s="3">
        <v>920</v>
      </c>
      <c r="T1350" s="3">
        <v>2</v>
      </c>
      <c r="U1350" s="14" t="str">
        <f ca="1">IFERROR(__xludf.DUMMYFUNCTION("lower( trim ( (REGEXEXTRACT(D1348,""^(?:https?:\/\/)?(?:[^@\n]+@)?(?:www\.)?([^:\/\n]+)""))))"),"blend.com")</f>
        <v>blend.com</v>
      </c>
      <c r="V1350" s="15" t="str">
        <f ca="1">IF(LEN(TRIM(D1350))= 0,"",CONCATENATE("domains = domains.concat(", CHAR(34), U1350, CHAR(34), ");"))</f>
        <v>domains = domains.concat("blend.com");</v>
      </c>
      <c r="W1350">
        <f>VLOOKUP(C1350,'Copy of Pivot Position'!A:C,3,FALSE)</f>
        <v>5</v>
      </c>
      <c r="X1350">
        <f>IF(D1350="","",COUNTIF($D$1:D1349,D1350))</f>
        <v>0</v>
      </c>
      <c r="Y1350">
        <f>IF(F1350="","",COUNTIF($F$1:F1350,F1350))</f>
        <v>4</v>
      </c>
    </row>
    <row r="1351" spans="1:25" ht="13" hidden="1" x14ac:dyDescent="0.15">
      <c r="A1351" s="8" t="s">
        <v>919</v>
      </c>
      <c r="B1351" s="8" t="s">
        <v>15780</v>
      </c>
      <c r="C1351" s="8" t="s">
        <v>12249</v>
      </c>
      <c r="D1351" s="8" t="s">
        <v>15781</v>
      </c>
      <c r="E1351" s="8" t="s">
        <v>15782</v>
      </c>
      <c r="F1351" s="12" t="s">
        <v>12370</v>
      </c>
      <c r="G1351" s="8" t="s">
        <v>49</v>
      </c>
      <c r="H1351" s="3">
        <v>411</v>
      </c>
      <c r="I1351" s="12" t="s">
        <v>15784</v>
      </c>
      <c r="J1351" s="13" t="s">
        <v>15785</v>
      </c>
      <c r="K1351" s="8" t="s">
        <v>50</v>
      </c>
      <c r="L1351" s="8" t="s">
        <v>120</v>
      </c>
      <c r="M1351" s="8" t="s">
        <v>15786</v>
      </c>
      <c r="N1351" s="8" t="s">
        <v>10406</v>
      </c>
      <c r="O1351" s="8" t="s">
        <v>222</v>
      </c>
      <c r="P1351" s="8" t="s">
        <v>15787</v>
      </c>
      <c r="Q1351" s="13" t="s">
        <v>1857</v>
      </c>
      <c r="R1351" s="8" t="s">
        <v>15788</v>
      </c>
      <c r="S1351" s="3">
        <v>926</v>
      </c>
      <c r="T1351" s="3">
        <v>2</v>
      </c>
      <c r="V1351" s="18"/>
      <c r="W1351">
        <f>VLOOKUP(C1351,'Copy of Pivot Position'!A:C,3,FALSE)</f>
        <v>5</v>
      </c>
      <c r="X1351">
        <f>IF(D1351="","",COUNTIF($D$1:D1350,D1351))</f>
        <v>0</v>
      </c>
      <c r="Y1351">
        <f>IF(F1351="","",COUNTIF($F$1:F1351,F1351))</f>
        <v>1</v>
      </c>
    </row>
    <row r="1352" spans="1:25" ht="13" hidden="1" x14ac:dyDescent="0.15">
      <c r="A1352" s="8" t="s">
        <v>15790</v>
      </c>
      <c r="B1352" s="8" t="s">
        <v>15791</v>
      </c>
      <c r="C1352" s="8" t="s">
        <v>10779</v>
      </c>
      <c r="D1352" s="8" t="s">
        <v>15792</v>
      </c>
      <c r="E1352" s="8" t="s">
        <v>15793</v>
      </c>
      <c r="F1352" s="12" t="s">
        <v>12379</v>
      </c>
      <c r="G1352" s="8" t="s">
        <v>49</v>
      </c>
      <c r="H1352" s="3">
        <v>289</v>
      </c>
      <c r="I1352" s="12" t="s">
        <v>15794</v>
      </c>
      <c r="J1352" s="13" t="s">
        <v>15795</v>
      </c>
      <c r="K1352" s="8" t="s">
        <v>50</v>
      </c>
      <c r="L1352" s="8" t="s">
        <v>51</v>
      </c>
      <c r="M1352" s="8" t="s">
        <v>52</v>
      </c>
      <c r="N1352" s="8" t="s">
        <v>242</v>
      </c>
      <c r="O1352" s="8" t="s">
        <v>54</v>
      </c>
      <c r="P1352" s="8" t="s">
        <v>3263</v>
      </c>
      <c r="Q1352" s="13" t="s">
        <v>244</v>
      </c>
      <c r="R1352" s="8" t="s">
        <v>15796</v>
      </c>
      <c r="S1352" s="3">
        <v>928</v>
      </c>
      <c r="T1352" s="3">
        <v>2</v>
      </c>
      <c r="V1352" s="18"/>
      <c r="W1352">
        <f>VLOOKUP(C1352,'Copy of Pivot Position'!A:C,3,FALSE)</f>
        <v>5</v>
      </c>
      <c r="X1352">
        <f>IF(D1352="","",COUNTIF($D$1:D1351,D1352))</f>
        <v>0</v>
      </c>
      <c r="Y1352">
        <f>IF(F1352="","",COUNTIF($F$1:F1352,F1352))</f>
        <v>1</v>
      </c>
    </row>
    <row r="1353" spans="1:25" ht="16" hidden="1" x14ac:dyDescent="0.2">
      <c r="A1353" s="8" t="s">
        <v>15836</v>
      </c>
      <c r="B1353" s="8" t="s">
        <v>6981</v>
      </c>
      <c r="C1353" s="8" t="s">
        <v>12166</v>
      </c>
      <c r="D1353" s="8" t="s">
        <v>15838</v>
      </c>
      <c r="E1353" s="8" t="s">
        <v>15840</v>
      </c>
      <c r="F1353" s="12" t="s">
        <v>12410</v>
      </c>
      <c r="G1353" s="8" t="s">
        <v>70</v>
      </c>
      <c r="H1353" s="3">
        <v>778</v>
      </c>
      <c r="I1353" s="12" t="s">
        <v>15846</v>
      </c>
      <c r="J1353" s="13" t="s">
        <v>15848</v>
      </c>
      <c r="K1353" s="8" t="s">
        <v>50</v>
      </c>
      <c r="L1353" s="8" t="s">
        <v>51</v>
      </c>
      <c r="M1353" s="8" t="s">
        <v>52</v>
      </c>
      <c r="N1353" s="8" t="s">
        <v>9489</v>
      </c>
      <c r="O1353" s="8" t="s">
        <v>369</v>
      </c>
      <c r="P1353" s="8" t="s">
        <v>15852</v>
      </c>
      <c r="Q1353" s="13" t="s">
        <v>9490</v>
      </c>
      <c r="R1353" s="8" t="s">
        <v>15853</v>
      </c>
      <c r="S1353" s="3">
        <v>935</v>
      </c>
      <c r="T1353" s="3">
        <v>2</v>
      </c>
      <c r="U1353" s="14" t="str">
        <f t="shared" ref="U1353:U1392" ca="1" si="123">IFERROR(__xludf.DUMMYFUNCTION("lower( trim ( (REGEXEXTRACT(D1353,""^(?:https?:\/\/)?(?:[^@\n]+@)?(?:www\.)?([^:\/\n]+)""))))"),"rssoftware.com")</f>
        <v>rssoftware.com</v>
      </c>
      <c r="V1353" s="15" t="str">
        <f t="shared" ref="V1353:V1392" ca="1" si="124">IF(LEN(TRIM(D1353))= 0,"",CONCATENATE("domains = domains.concat(", CHAR(34), U1353, CHAR(34), ");"))</f>
        <v>domains = domains.concat("rssoftware.com");</v>
      </c>
      <c r="W1353">
        <f>VLOOKUP(C1353,'Copy of Pivot Position'!A:C,3,FALSE)</f>
        <v>5</v>
      </c>
      <c r="X1353">
        <f>IF(D1353="","",COUNTIF($D$1:D1352,D1353))</f>
        <v>0</v>
      </c>
      <c r="Y1353">
        <f>IF(F1353="","",COUNTIF($F$1:F1353,F1353))</f>
        <v>1</v>
      </c>
    </row>
    <row r="1354" spans="1:25" ht="16" hidden="1" x14ac:dyDescent="0.2">
      <c r="A1354" s="8" t="s">
        <v>1153</v>
      </c>
      <c r="B1354" s="8" t="s">
        <v>15866</v>
      </c>
      <c r="C1354" s="8" t="s">
        <v>10779</v>
      </c>
      <c r="D1354" s="8" t="s">
        <v>15868</v>
      </c>
      <c r="E1354" s="8" t="s">
        <v>13577</v>
      </c>
      <c r="F1354" s="12" t="s">
        <v>12412</v>
      </c>
      <c r="G1354" s="8" t="s">
        <v>46</v>
      </c>
      <c r="H1354" s="3">
        <v>2631</v>
      </c>
      <c r="I1354" s="12" t="s">
        <v>15873</v>
      </c>
      <c r="J1354" s="13" t="s">
        <v>15874</v>
      </c>
      <c r="K1354" s="8" t="s">
        <v>50</v>
      </c>
      <c r="L1354" s="8" t="s">
        <v>120</v>
      </c>
      <c r="M1354" s="8" t="s">
        <v>52</v>
      </c>
      <c r="N1354" s="8" t="s">
        <v>84</v>
      </c>
      <c r="O1354" s="8" t="s">
        <v>85</v>
      </c>
      <c r="P1354" s="8" t="s">
        <v>15876</v>
      </c>
      <c r="Q1354" s="13" t="s">
        <v>849</v>
      </c>
      <c r="R1354" s="8" t="s">
        <v>15879</v>
      </c>
      <c r="S1354" s="3">
        <v>936</v>
      </c>
      <c r="T1354" s="3">
        <v>2</v>
      </c>
      <c r="U1354" s="14" t="str">
        <f t="shared" ca="1" si="123"/>
        <v>rssoftware.com</v>
      </c>
      <c r="V1354" s="15" t="str">
        <f t="shared" ca="1" si="124"/>
        <v>domains = domains.concat("rssoftware.com");</v>
      </c>
      <c r="W1354">
        <f>VLOOKUP(C1354,'Copy of Pivot Position'!A:C,3,FALSE)</f>
        <v>5</v>
      </c>
      <c r="X1354">
        <f>IF(D1354="","",COUNTIF($D$1:D1353,D1354))</f>
        <v>0</v>
      </c>
      <c r="Y1354">
        <f>IF(F1354="","",COUNTIF($F$1:F1354,F1354))</f>
        <v>1</v>
      </c>
    </row>
    <row r="1355" spans="1:25" ht="16" hidden="1" x14ac:dyDescent="0.2">
      <c r="A1355" s="8" t="s">
        <v>7255</v>
      </c>
      <c r="B1355" s="8" t="s">
        <v>16039</v>
      </c>
      <c r="C1355" s="8" t="s">
        <v>12170</v>
      </c>
      <c r="D1355" s="8" t="s">
        <v>16040</v>
      </c>
      <c r="E1355" s="8" t="s">
        <v>11786</v>
      </c>
      <c r="F1355" s="12" t="s">
        <v>11082</v>
      </c>
      <c r="G1355" s="8" t="s">
        <v>49</v>
      </c>
      <c r="H1355" s="3">
        <v>1124</v>
      </c>
      <c r="I1355" s="12" t="s">
        <v>16041</v>
      </c>
      <c r="J1355" s="13" t="s">
        <v>16042</v>
      </c>
      <c r="K1355" s="8" t="s">
        <v>50</v>
      </c>
      <c r="L1355" s="8" t="s">
        <v>120</v>
      </c>
      <c r="M1355" s="8" t="s">
        <v>1615</v>
      </c>
      <c r="N1355" s="8" t="s">
        <v>11789</v>
      </c>
      <c r="O1355" s="8" t="s">
        <v>222</v>
      </c>
      <c r="P1355" s="8" t="s">
        <v>11790</v>
      </c>
      <c r="Q1355" s="13" t="s">
        <v>11791</v>
      </c>
      <c r="R1355" s="8" t="s">
        <v>11792</v>
      </c>
      <c r="S1355" s="3">
        <v>963</v>
      </c>
      <c r="T1355" s="3">
        <v>2</v>
      </c>
      <c r="U1355" s="14" t="str">
        <f t="shared" ca="1" si="123"/>
        <v>rssoftware.com</v>
      </c>
      <c r="V1355" s="15" t="str">
        <f t="shared" ca="1" si="124"/>
        <v>domains = domains.concat("rssoftware.com");</v>
      </c>
      <c r="W1355">
        <f>VLOOKUP(C1355,'Copy of Pivot Position'!A:C,3,FALSE)</f>
        <v>5</v>
      </c>
      <c r="X1355">
        <f>IF(D1355="","",COUNTIF($D$1:D1354,D1355))</f>
        <v>0</v>
      </c>
      <c r="Y1355">
        <f>IF(F1355="","",COUNTIF($F$1:F1355,F1355))</f>
        <v>2</v>
      </c>
    </row>
    <row r="1356" spans="1:25" ht="16" hidden="1" x14ac:dyDescent="0.2">
      <c r="A1356" s="8" t="s">
        <v>2277</v>
      </c>
      <c r="B1356" s="8" t="s">
        <v>224</v>
      </c>
      <c r="C1356" s="8" t="s">
        <v>12164</v>
      </c>
      <c r="D1356" s="8" t="s">
        <v>16047</v>
      </c>
      <c r="E1356" s="8" t="s">
        <v>16048</v>
      </c>
      <c r="F1356" s="12" t="s">
        <v>12645</v>
      </c>
      <c r="G1356" s="8" t="s">
        <v>384</v>
      </c>
      <c r="H1356" s="3">
        <v>1813</v>
      </c>
      <c r="I1356" s="12" t="s">
        <v>16049</v>
      </c>
      <c r="J1356" s="13" t="s">
        <v>16050</v>
      </c>
      <c r="K1356" s="8" t="s">
        <v>50</v>
      </c>
      <c r="L1356" s="8" t="s">
        <v>120</v>
      </c>
      <c r="M1356" s="8" t="s">
        <v>52</v>
      </c>
      <c r="N1356" s="8" t="s">
        <v>16051</v>
      </c>
      <c r="O1356" s="8" t="s">
        <v>311</v>
      </c>
      <c r="P1356" s="8" t="s">
        <v>16052</v>
      </c>
      <c r="Q1356" s="13" t="s">
        <v>16053</v>
      </c>
      <c r="R1356" s="8" t="s">
        <v>222</v>
      </c>
      <c r="S1356" s="3">
        <v>966</v>
      </c>
      <c r="T1356" s="3">
        <v>2</v>
      </c>
      <c r="U1356" s="14" t="str">
        <f t="shared" ca="1" si="123"/>
        <v>rssoftware.com</v>
      </c>
      <c r="V1356" s="15" t="str">
        <f t="shared" ca="1" si="124"/>
        <v>domains = domains.concat("rssoftware.com");</v>
      </c>
      <c r="W1356">
        <f>VLOOKUP(C1356,'Copy of Pivot Position'!A:C,3,FALSE)</f>
        <v>5</v>
      </c>
      <c r="X1356">
        <f>IF(D1356="","",COUNTIF($D$1:D1355,D1356))</f>
        <v>0</v>
      </c>
      <c r="Y1356">
        <f>IF(F1356="","",COUNTIF($F$1:F1356,F1356))</f>
        <v>1</v>
      </c>
    </row>
    <row r="1357" spans="1:25" ht="16" hidden="1" x14ac:dyDescent="0.2">
      <c r="A1357" s="8" t="s">
        <v>11414</v>
      </c>
      <c r="B1357" s="8" t="s">
        <v>16054</v>
      </c>
      <c r="C1357" s="8" t="s">
        <v>12169</v>
      </c>
      <c r="D1357" s="8" t="s">
        <v>16055</v>
      </c>
      <c r="E1357" s="8" t="s">
        <v>4656</v>
      </c>
      <c r="F1357" s="12" t="s">
        <v>4360</v>
      </c>
      <c r="G1357" s="8" t="s">
        <v>49</v>
      </c>
      <c r="H1357" s="3">
        <v>596</v>
      </c>
      <c r="I1357" s="12" t="s">
        <v>16056</v>
      </c>
      <c r="J1357" s="13" t="s">
        <v>16057</v>
      </c>
      <c r="K1357" s="8" t="s">
        <v>50</v>
      </c>
      <c r="L1357" s="8" t="s">
        <v>51</v>
      </c>
      <c r="M1357" s="8" t="s">
        <v>52</v>
      </c>
      <c r="N1357" s="8" t="s">
        <v>222</v>
      </c>
      <c r="O1357" s="8" t="s">
        <v>222</v>
      </c>
      <c r="P1357" s="8" t="s">
        <v>222</v>
      </c>
      <c r="Q1357" s="8" t="s">
        <v>222</v>
      </c>
      <c r="R1357" s="8" t="s">
        <v>222</v>
      </c>
      <c r="S1357" s="3">
        <v>967</v>
      </c>
      <c r="T1357" s="3">
        <v>2</v>
      </c>
      <c r="U1357" s="14" t="str">
        <f t="shared" ca="1" si="123"/>
        <v>rssoftware.com</v>
      </c>
      <c r="V1357" s="15" t="str">
        <f t="shared" ca="1" si="124"/>
        <v>domains = domains.concat("rssoftware.com");</v>
      </c>
      <c r="W1357">
        <f>VLOOKUP(C1357,'Copy of Pivot Position'!A:C,3,FALSE)</f>
        <v>5</v>
      </c>
      <c r="X1357">
        <f>IF(D1357="","",COUNTIF($D$1:D1356,D1357))</f>
        <v>0</v>
      </c>
      <c r="Y1357">
        <f>IF(F1357="","",COUNTIF($F$1:F1357,F1357))</f>
        <v>2</v>
      </c>
    </row>
    <row r="1358" spans="1:25" ht="16" hidden="1" x14ac:dyDescent="0.2">
      <c r="A1358" s="8" t="s">
        <v>16109</v>
      </c>
      <c r="B1358" s="8" t="s">
        <v>16110</v>
      </c>
      <c r="C1358" s="8" t="s">
        <v>12172</v>
      </c>
      <c r="D1358" s="8" t="s">
        <v>16111</v>
      </c>
      <c r="E1358" s="8" t="s">
        <v>11870</v>
      </c>
      <c r="F1358" s="12" t="s">
        <v>11800</v>
      </c>
      <c r="G1358" s="8" t="s">
        <v>46</v>
      </c>
      <c r="H1358" s="3">
        <v>284</v>
      </c>
      <c r="I1358" s="12" t="s">
        <v>16112</v>
      </c>
      <c r="J1358" s="13" t="s">
        <v>16113</v>
      </c>
      <c r="K1358" s="8" t="s">
        <v>50</v>
      </c>
      <c r="L1358" s="8" t="s">
        <v>120</v>
      </c>
      <c r="M1358" s="8" t="s">
        <v>52</v>
      </c>
      <c r="N1358" s="8" t="s">
        <v>84</v>
      </c>
      <c r="O1358" s="8" t="s">
        <v>85</v>
      </c>
      <c r="P1358" s="8" t="s">
        <v>11873</v>
      </c>
      <c r="Q1358" s="13" t="s">
        <v>6109</v>
      </c>
      <c r="R1358" s="8" t="s">
        <v>11874</v>
      </c>
      <c r="S1358" s="3">
        <v>985</v>
      </c>
      <c r="T1358" s="3">
        <v>2</v>
      </c>
      <c r="U1358" s="14" t="str">
        <f t="shared" ca="1" si="123"/>
        <v>rssoftware.com</v>
      </c>
      <c r="V1358" s="15" t="str">
        <f t="shared" ca="1" si="124"/>
        <v>domains = domains.concat("rssoftware.com");</v>
      </c>
      <c r="W1358">
        <f>VLOOKUP(C1358,'Copy of Pivot Position'!A:C,3,FALSE)</f>
        <v>5</v>
      </c>
      <c r="X1358">
        <f>IF(D1358="","",COUNTIF($D$1:D1357,D1358))</f>
        <v>0</v>
      </c>
      <c r="Y1358">
        <f>IF(F1358="","",COUNTIF($F$1:F1358,F1358))</f>
        <v>3</v>
      </c>
    </row>
    <row r="1359" spans="1:25" ht="16" hidden="1" x14ac:dyDescent="0.2">
      <c r="A1359" s="8" t="s">
        <v>737</v>
      </c>
      <c r="B1359" s="8" t="s">
        <v>738</v>
      </c>
      <c r="C1359" s="8" t="s">
        <v>739</v>
      </c>
      <c r="D1359" s="8" t="s">
        <v>740</v>
      </c>
      <c r="E1359" s="8" t="s">
        <v>741</v>
      </c>
      <c r="F1359" s="12" t="s">
        <v>742</v>
      </c>
      <c r="G1359" s="8" t="s">
        <v>434</v>
      </c>
      <c r="H1359" s="3">
        <v>55</v>
      </c>
      <c r="I1359" s="12" t="s">
        <v>743</v>
      </c>
      <c r="J1359" s="13" t="s">
        <v>744</v>
      </c>
      <c r="K1359" s="8" t="s">
        <v>50</v>
      </c>
      <c r="L1359" s="8" t="s">
        <v>51</v>
      </c>
      <c r="M1359" s="8" t="s">
        <v>52</v>
      </c>
      <c r="N1359" s="8" t="s">
        <v>745</v>
      </c>
      <c r="O1359" s="8" t="s">
        <v>746</v>
      </c>
      <c r="P1359" s="8" t="s">
        <v>747</v>
      </c>
      <c r="Q1359" s="13" t="s">
        <v>748</v>
      </c>
      <c r="R1359" s="8" t="s">
        <v>750</v>
      </c>
      <c r="S1359" s="3">
        <v>1058</v>
      </c>
      <c r="T1359" s="3">
        <v>1</v>
      </c>
      <c r="U1359" s="14" t="str">
        <f t="shared" ca="1" si="123"/>
        <v>rssoftware.com</v>
      </c>
      <c r="V1359" s="15" t="str">
        <f t="shared" ca="1" si="124"/>
        <v>domains = domains.concat("rssoftware.com");</v>
      </c>
      <c r="W1359">
        <f>VLOOKUP(C1359,'Copy of Pivot Position'!A:C,3,FALSE)</f>
        <v>4</v>
      </c>
      <c r="X1359">
        <f>IF(D1359="","",COUNTIF($D$1:D1358,D1359))</f>
        <v>0</v>
      </c>
      <c r="Y1359">
        <f>IF(F1359="","",COUNTIF($F$1:F1359,F1359))</f>
        <v>1</v>
      </c>
    </row>
    <row r="1360" spans="1:25" ht="16" hidden="1" x14ac:dyDescent="0.2">
      <c r="A1360" s="8" t="s">
        <v>1121</v>
      </c>
      <c r="B1360" s="8" t="s">
        <v>1122</v>
      </c>
      <c r="C1360" s="8" t="s">
        <v>1123</v>
      </c>
      <c r="D1360" s="8" t="s">
        <v>1124</v>
      </c>
      <c r="E1360" s="8" t="s">
        <v>1125</v>
      </c>
      <c r="F1360" s="12" t="s">
        <v>1075</v>
      </c>
      <c r="G1360" s="8" t="s">
        <v>295</v>
      </c>
      <c r="H1360" s="3">
        <v>63671</v>
      </c>
      <c r="I1360" s="12" t="s">
        <v>1126</v>
      </c>
      <c r="J1360" s="13" t="s">
        <v>1127</v>
      </c>
      <c r="K1360" s="8" t="s">
        <v>50</v>
      </c>
      <c r="L1360" s="8" t="s">
        <v>120</v>
      </c>
      <c r="M1360" s="8" t="s">
        <v>52</v>
      </c>
      <c r="N1360" s="8" t="s">
        <v>1128</v>
      </c>
      <c r="O1360" s="8" t="s">
        <v>1129</v>
      </c>
      <c r="P1360" s="8" t="s">
        <v>1130</v>
      </c>
      <c r="Q1360" s="8" t="s">
        <v>222</v>
      </c>
      <c r="R1360" s="8" t="s">
        <v>222</v>
      </c>
      <c r="S1360" s="3">
        <v>1081</v>
      </c>
      <c r="T1360" s="3">
        <v>1</v>
      </c>
      <c r="U1360" s="14" t="str">
        <f t="shared" ca="1" si="123"/>
        <v>rssoftware.com</v>
      </c>
      <c r="V1360" s="15" t="str">
        <f t="shared" ca="1" si="124"/>
        <v>domains = domains.concat("rssoftware.com");</v>
      </c>
      <c r="W1360">
        <f>VLOOKUP(C1360,'Copy of Pivot Position'!A:C,3,FALSE)</f>
        <v>4</v>
      </c>
      <c r="X1360">
        <f>IF(D1360="","",COUNTIF($D$1:D1359,D1360))</f>
        <v>0</v>
      </c>
      <c r="Y1360">
        <f>IF(F1360="","",COUNTIF($F$1:F1360,F1360))</f>
        <v>1</v>
      </c>
    </row>
    <row r="1361" spans="1:25" ht="16" hidden="1" x14ac:dyDescent="0.2">
      <c r="A1361" s="8" t="s">
        <v>1224</v>
      </c>
      <c r="B1361" s="8" t="s">
        <v>1225</v>
      </c>
      <c r="C1361" s="8" t="s">
        <v>1226</v>
      </c>
      <c r="D1361" s="8" t="s">
        <v>1227</v>
      </c>
      <c r="E1361" s="8" t="s">
        <v>1228</v>
      </c>
      <c r="F1361" s="12" t="s">
        <v>1163</v>
      </c>
      <c r="G1361" s="8" t="s">
        <v>723</v>
      </c>
      <c r="H1361" s="3">
        <v>253</v>
      </c>
      <c r="I1361" s="12" t="s">
        <v>1230</v>
      </c>
      <c r="J1361" s="13" t="s">
        <v>1231</v>
      </c>
      <c r="K1361" s="8" t="s">
        <v>50</v>
      </c>
      <c r="L1361" s="8" t="s">
        <v>120</v>
      </c>
      <c r="M1361" s="8" t="s">
        <v>411</v>
      </c>
      <c r="N1361" s="8" t="s">
        <v>412</v>
      </c>
      <c r="O1361" s="8" t="s">
        <v>222</v>
      </c>
      <c r="P1361" s="8" t="s">
        <v>1232</v>
      </c>
      <c r="Q1361" s="8" t="s">
        <v>1233</v>
      </c>
      <c r="R1361" s="8" t="s">
        <v>1234</v>
      </c>
      <c r="S1361" s="3">
        <v>1088</v>
      </c>
      <c r="T1361" s="3">
        <v>1</v>
      </c>
      <c r="U1361" s="14" t="str">
        <f t="shared" ca="1" si="123"/>
        <v>rssoftware.com</v>
      </c>
      <c r="V1361" s="15" t="str">
        <f t="shared" ca="1" si="124"/>
        <v>domains = domains.concat("rssoftware.com");</v>
      </c>
      <c r="W1361">
        <f>VLOOKUP(C1361,'Copy of Pivot Position'!A:C,3,FALSE)</f>
        <v>4</v>
      </c>
      <c r="X1361">
        <f>IF(D1361="","",COUNTIF($D$1:D1360,D1361))</f>
        <v>0</v>
      </c>
      <c r="Y1361">
        <f>IF(F1361="","",COUNTIF($F$1:F1361,F1361))</f>
        <v>1</v>
      </c>
    </row>
    <row r="1362" spans="1:25" ht="16" hidden="1" x14ac:dyDescent="0.2">
      <c r="A1362" s="8" t="s">
        <v>1839</v>
      </c>
      <c r="B1362" s="8" t="s">
        <v>1841</v>
      </c>
      <c r="C1362" s="8" t="s">
        <v>1842</v>
      </c>
      <c r="D1362" s="8" t="s">
        <v>1843</v>
      </c>
      <c r="E1362" s="8" t="s">
        <v>1845</v>
      </c>
      <c r="F1362" s="12" t="s">
        <v>1674</v>
      </c>
      <c r="G1362" s="8" t="s">
        <v>1847</v>
      </c>
      <c r="H1362" s="3">
        <v>351</v>
      </c>
      <c r="I1362" s="12" t="s">
        <v>1848</v>
      </c>
      <c r="J1362" s="13" t="s">
        <v>1849</v>
      </c>
      <c r="K1362" s="8" t="s">
        <v>50</v>
      </c>
      <c r="L1362" s="8" t="s">
        <v>51</v>
      </c>
      <c r="M1362" s="8" t="s">
        <v>52</v>
      </c>
      <c r="N1362" s="8" t="s">
        <v>1278</v>
      </c>
      <c r="O1362" s="8" t="s">
        <v>97</v>
      </c>
      <c r="P1362" s="8" t="s">
        <v>1850</v>
      </c>
      <c r="Q1362" s="13" t="s">
        <v>1851</v>
      </c>
      <c r="R1362" s="8" t="s">
        <v>1852</v>
      </c>
      <c r="S1362" s="3">
        <v>1133</v>
      </c>
      <c r="T1362" s="3">
        <v>1</v>
      </c>
      <c r="U1362" s="14" t="str">
        <f t="shared" ca="1" si="123"/>
        <v>rssoftware.com</v>
      </c>
      <c r="V1362" s="15" t="str">
        <f t="shared" ca="1" si="124"/>
        <v>domains = domains.concat("rssoftware.com");</v>
      </c>
      <c r="W1362">
        <f>VLOOKUP(C1362,'Copy of Pivot Position'!A:C,3,FALSE)</f>
        <v>4</v>
      </c>
      <c r="X1362">
        <f>IF(D1362="","",COUNTIF($D$1:D1361,D1362))</f>
        <v>0</v>
      </c>
      <c r="Y1362">
        <f>IF(F1362="","",COUNTIF($F$1:F1362,F1362))</f>
        <v>2</v>
      </c>
    </row>
    <row r="1363" spans="1:25" ht="16" hidden="1" x14ac:dyDescent="0.2">
      <c r="A1363" s="8" t="s">
        <v>438</v>
      </c>
      <c r="B1363" s="8" t="s">
        <v>1974</v>
      </c>
      <c r="C1363" s="8" t="s">
        <v>1975</v>
      </c>
      <c r="D1363" s="8" t="s">
        <v>1976</v>
      </c>
      <c r="E1363" s="8" t="s">
        <v>1977</v>
      </c>
      <c r="F1363" s="12" t="s">
        <v>1817</v>
      </c>
      <c r="G1363" s="8" t="s">
        <v>1979</v>
      </c>
      <c r="H1363" s="3">
        <v>443</v>
      </c>
      <c r="I1363" s="12" t="s">
        <v>1980</v>
      </c>
      <c r="J1363" s="13" t="s">
        <v>1981</v>
      </c>
      <c r="K1363" s="8" t="s">
        <v>50</v>
      </c>
      <c r="L1363" s="8" t="s">
        <v>120</v>
      </c>
      <c r="M1363" s="8" t="s">
        <v>52</v>
      </c>
      <c r="N1363" s="8" t="s">
        <v>1982</v>
      </c>
      <c r="O1363" s="8" t="s">
        <v>1983</v>
      </c>
      <c r="P1363" s="8" t="s">
        <v>1984</v>
      </c>
      <c r="Q1363" s="13" t="s">
        <v>1985</v>
      </c>
      <c r="R1363" s="8" t="s">
        <v>1986</v>
      </c>
      <c r="S1363" s="3">
        <v>1142</v>
      </c>
      <c r="T1363" s="3">
        <v>1</v>
      </c>
      <c r="U1363" s="14" t="str">
        <f t="shared" ca="1" si="123"/>
        <v>rssoftware.com</v>
      </c>
      <c r="V1363" s="15" t="str">
        <f t="shared" ca="1" si="124"/>
        <v>domains = domains.concat("rssoftware.com");</v>
      </c>
      <c r="W1363">
        <f>VLOOKUP(C1363,'Copy of Pivot Position'!A:C,3,FALSE)</f>
        <v>4</v>
      </c>
      <c r="X1363">
        <f>IF(D1363="","",COUNTIF($D$1:D1362,D1363))</f>
        <v>0</v>
      </c>
      <c r="Y1363">
        <f>IF(F1363="","",COUNTIF($F$1:F1363,F1363))</f>
        <v>1</v>
      </c>
    </row>
    <row r="1364" spans="1:25" ht="16" hidden="1" x14ac:dyDescent="0.2">
      <c r="A1364" s="8" t="s">
        <v>2471</v>
      </c>
      <c r="B1364" s="8" t="s">
        <v>2473</v>
      </c>
      <c r="C1364" s="8" t="s">
        <v>2474</v>
      </c>
      <c r="D1364" s="8" t="s">
        <v>2475</v>
      </c>
      <c r="E1364" s="8" t="s">
        <v>2476</v>
      </c>
      <c r="F1364" s="12" t="s">
        <v>2255</v>
      </c>
      <c r="G1364" s="8" t="s">
        <v>46</v>
      </c>
      <c r="H1364" s="3">
        <v>301</v>
      </c>
      <c r="I1364" s="12" t="s">
        <v>2478</v>
      </c>
      <c r="J1364" s="13" t="s">
        <v>2479</v>
      </c>
      <c r="K1364" s="8" t="s">
        <v>50</v>
      </c>
      <c r="L1364" s="8" t="s">
        <v>51</v>
      </c>
      <c r="M1364" s="8" t="s">
        <v>52</v>
      </c>
      <c r="N1364" s="8" t="s">
        <v>2480</v>
      </c>
      <c r="O1364" s="8" t="s">
        <v>85</v>
      </c>
      <c r="P1364" s="8" t="s">
        <v>2481</v>
      </c>
      <c r="Q1364" s="13" t="s">
        <v>2482</v>
      </c>
      <c r="R1364" s="8" t="s">
        <v>2483</v>
      </c>
      <c r="S1364" s="3">
        <v>1176</v>
      </c>
      <c r="T1364" s="3">
        <v>1</v>
      </c>
      <c r="U1364" s="14" t="str">
        <f t="shared" ca="1" si="123"/>
        <v>rssoftware.com</v>
      </c>
      <c r="V1364" s="15" t="str">
        <f t="shared" ca="1" si="124"/>
        <v>domains = domains.concat("rssoftware.com");</v>
      </c>
      <c r="W1364">
        <f>VLOOKUP(C1364,'Copy of Pivot Position'!A:C,3,FALSE)</f>
        <v>4</v>
      </c>
      <c r="X1364">
        <f>IF(D1364="","",COUNTIF($D$1:D1363,D1364))</f>
        <v>0</v>
      </c>
      <c r="Y1364">
        <f>IF(F1364="","",COUNTIF($F$1:F1364,F1364))</f>
        <v>1</v>
      </c>
    </row>
    <row r="1365" spans="1:25" ht="16" hidden="1" x14ac:dyDescent="0.2">
      <c r="A1365" s="8" t="s">
        <v>2707</v>
      </c>
      <c r="B1365" s="8" t="s">
        <v>1314</v>
      </c>
      <c r="C1365" s="8" t="s">
        <v>2708</v>
      </c>
      <c r="D1365" s="8" t="s">
        <v>2709</v>
      </c>
      <c r="E1365" s="8" t="s">
        <v>2710</v>
      </c>
      <c r="F1365" s="12" t="s">
        <v>2488</v>
      </c>
      <c r="G1365" s="8" t="s">
        <v>49</v>
      </c>
      <c r="H1365" s="3">
        <v>3955</v>
      </c>
      <c r="I1365" s="12" t="s">
        <v>2712</v>
      </c>
      <c r="J1365" s="13" t="s">
        <v>2713</v>
      </c>
      <c r="K1365" s="8" t="s">
        <v>50</v>
      </c>
      <c r="L1365" s="8" t="s">
        <v>120</v>
      </c>
      <c r="M1365" s="8" t="s">
        <v>52</v>
      </c>
      <c r="N1365" s="8" t="s">
        <v>2714</v>
      </c>
      <c r="O1365" s="8" t="s">
        <v>1983</v>
      </c>
      <c r="P1365" s="8" t="s">
        <v>2715</v>
      </c>
      <c r="Q1365" s="13" t="s">
        <v>2716</v>
      </c>
      <c r="R1365" s="8" t="s">
        <v>2717</v>
      </c>
      <c r="S1365" s="3">
        <v>1194</v>
      </c>
      <c r="T1365" s="3">
        <v>1</v>
      </c>
      <c r="U1365" s="14" t="str">
        <f t="shared" ca="1" si="123"/>
        <v>rssoftware.com</v>
      </c>
      <c r="V1365" s="15" t="str">
        <f t="shared" ca="1" si="124"/>
        <v>domains = domains.concat("rssoftware.com");</v>
      </c>
      <c r="W1365">
        <f>VLOOKUP(C1365,'Copy of Pivot Position'!A:C,3,FALSE)</f>
        <v>4</v>
      </c>
      <c r="X1365">
        <f>IF(D1365="","",COUNTIF($D$1:D1364,D1365))</f>
        <v>0</v>
      </c>
      <c r="Y1365">
        <f>IF(F1365="","",COUNTIF($F$1:F1365,F1365))</f>
        <v>1</v>
      </c>
    </row>
    <row r="1366" spans="1:25" ht="16" hidden="1" x14ac:dyDescent="0.2">
      <c r="A1366" s="8" t="s">
        <v>2738</v>
      </c>
      <c r="B1366" s="8" t="s">
        <v>2739</v>
      </c>
      <c r="C1366" s="8" t="s">
        <v>2740</v>
      </c>
      <c r="D1366" s="8" t="s">
        <v>2741</v>
      </c>
      <c r="E1366" s="8" t="s">
        <v>2742</v>
      </c>
      <c r="F1366" s="12" t="s">
        <v>2524</v>
      </c>
      <c r="G1366" s="8" t="s">
        <v>70</v>
      </c>
      <c r="H1366" s="3">
        <v>234150</v>
      </c>
      <c r="I1366" s="12" t="s">
        <v>2744</v>
      </c>
      <c r="J1366" s="13" t="s">
        <v>2745</v>
      </c>
      <c r="K1366" s="8" t="s">
        <v>50</v>
      </c>
      <c r="L1366" s="8" t="s">
        <v>120</v>
      </c>
      <c r="M1366" s="8" t="s">
        <v>52</v>
      </c>
      <c r="N1366" s="8" t="s">
        <v>462</v>
      </c>
      <c r="O1366" s="8" t="s">
        <v>369</v>
      </c>
      <c r="P1366" s="8" t="s">
        <v>2746</v>
      </c>
      <c r="Q1366" s="13" t="s">
        <v>1684</v>
      </c>
      <c r="R1366" s="8" t="s">
        <v>2747</v>
      </c>
      <c r="S1366" s="3">
        <v>1197</v>
      </c>
      <c r="T1366" s="3">
        <v>1</v>
      </c>
      <c r="U1366" s="14" t="str">
        <f t="shared" ca="1" si="123"/>
        <v>rssoftware.com</v>
      </c>
      <c r="V1366" s="15" t="str">
        <f t="shared" ca="1" si="124"/>
        <v>domains = domains.concat("rssoftware.com");</v>
      </c>
      <c r="W1366">
        <f>VLOOKUP(C1366,'Copy of Pivot Position'!A:C,3,FALSE)</f>
        <v>4</v>
      </c>
      <c r="X1366">
        <f>IF(D1366="","",COUNTIF($D$1:D1365,D1366))</f>
        <v>0</v>
      </c>
      <c r="Y1366">
        <f>IF(F1366="","",COUNTIF($F$1:F1366,F1366))</f>
        <v>1</v>
      </c>
    </row>
    <row r="1367" spans="1:25" ht="16" hidden="1" x14ac:dyDescent="0.2">
      <c r="A1367" s="8" t="s">
        <v>4818</v>
      </c>
      <c r="B1367" s="8" t="s">
        <v>4819</v>
      </c>
      <c r="C1367" s="8" t="s">
        <v>4820</v>
      </c>
      <c r="D1367" s="8" t="s">
        <v>4821</v>
      </c>
      <c r="E1367" s="8" t="s">
        <v>4822</v>
      </c>
      <c r="F1367" s="12" t="s">
        <v>4538</v>
      </c>
      <c r="G1367" s="8" t="s">
        <v>4823</v>
      </c>
      <c r="H1367" s="3">
        <v>1255</v>
      </c>
      <c r="I1367" s="12" t="s">
        <v>4824</v>
      </c>
      <c r="J1367" s="13" t="s">
        <v>4825</v>
      </c>
      <c r="K1367" s="8" t="s">
        <v>50</v>
      </c>
      <c r="L1367" s="8" t="s">
        <v>120</v>
      </c>
      <c r="M1367" s="8" t="s">
        <v>4646</v>
      </c>
      <c r="N1367" s="8" t="s">
        <v>4827</v>
      </c>
      <c r="O1367" s="8" t="s">
        <v>222</v>
      </c>
      <c r="P1367" s="8" t="s">
        <v>4830</v>
      </c>
      <c r="Q1367" s="13" t="s">
        <v>4831</v>
      </c>
      <c r="R1367" s="8" t="s">
        <v>4833</v>
      </c>
      <c r="S1367" s="3">
        <v>1367</v>
      </c>
      <c r="T1367" s="3">
        <v>1</v>
      </c>
      <c r="U1367" s="14" t="str">
        <f t="shared" ca="1" si="123"/>
        <v>rssoftware.com</v>
      </c>
      <c r="V1367" s="15" t="str">
        <f t="shared" ca="1" si="124"/>
        <v>domains = domains.concat("rssoftware.com");</v>
      </c>
      <c r="W1367">
        <f>VLOOKUP(C1367,'Copy of Pivot Position'!A:C,3,FALSE)</f>
        <v>4</v>
      </c>
      <c r="X1367">
        <f>IF(D1367="","",COUNTIF($D$1:D1366,D1367))</f>
        <v>0</v>
      </c>
      <c r="Y1367">
        <f>IF(F1367="","",COUNTIF($F$1:F1367,F1367))</f>
        <v>1</v>
      </c>
    </row>
    <row r="1368" spans="1:25" ht="16" hidden="1" x14ac:dyDescent="0.2">
      <c r="A1368" s="8" t="s">
        <v>682</v>
      </c>
      <c r="B1368" s="8" t="s">
        <v>872</v>
      </c>
      <c r="C1368" s="8" t="s">
        <v>5161</v>
      </c>
      <c r="D1368" s="8" t="s">
        <v>5162</v>
      </c>
      <c r="E1368" s="8" t="s">
        <v>1087</v>
      </c>
      <c r="F1368" s="12" t="s">
        <v>1088</v>
      </c>
      <c r="G1368" s="8" t="s">
        <v>46</v>
      </c>
      <c r="H1368" s="3">
        <v>381</v>
      </c>
      <c r="I1368" s="12" t="s">
        <v>5164</v>
      </c>
      <c r="J1368" s="13" t="s">
        <v>5165</v>
      </c>
      <c r="K1368" s="8" t="s">
        <v>50</v>
      </c>
      <c r="L1368" s="8" t="s">
        <v>51</v>
      </c>
      <c r="M1368" s="8" t="s">
        <v>52</v>
      </c>
      <c r="N1368" s="8" t="s">
        <v>84</v>
      </c>
      <c r="O1368" s="8" t="s">
        <v>85</v>
      </c>
      <c r="P1368" s="8" t="s">
        <v>1091</v>
      </c>
      <c r="Q1368" s="13" t="s">
        <v>1092</v>
      </c>
      <c r="R1368" s="8" t="s">
        <v>1094</v>
      </c>
      <c r="S1368" s="3">
        <v>1398</v>
      </c>
      <c r="T1368" s="3">
        <v>1</v>
      </c>
      <c r="U1368" s="14" t="str">
        <f t="shared" ca="1" si="123"/>
        <v>rssoftware.com</v>
      </c>
      <c r="V1368" s="15" t="str">
        <f t="shared" ca="1" si="124"/>
        <v>domains = domains.concat("rssoftware.com");</v>
      </c>
      <c r="W1368">
        <f>VLOOKUP(C1368,'Copy of Pivot Position'!A:C,3,FALSE)</f>
        <v>4</v>
      </c>
      <c r="X1368">
        <f>IF(D1368="","",COUNTIF($D$1:D1367,D1368))</f>
        <v>0</v>
      </c>
      <c r="Y1368">
        <f>IF(F1368="","",COUNTIF($F$1:F1368,F1368))</f>
        <v>2</v>
      </c>
    </row>
    <row r="1369" spans="1:25" ht="16" hidden="1" x14ac:dyDescent="0.2">
      <c r="A1369" s="8" t="s">
        <v>274</v>
      </c>
      <c r="B1369" s="8" t="s">
        <v>5204</v>
      </c>
      <c r="C1369" s="8" t="s">
        <v>2841</v>
      </c>
      <c r="D1369" s="8" t="s">
        <v>5205</v>
      </c>
      <c r="E1369" s="8" t="s">
        <v>5206</v>
      </c>
      <c r="F1369" s="12" t="s">
        <v>4922</v>
      </c>
      <c r="G1369" s="8" t="s">
        <v>70</v>
      </c>
      <c r="H1369" s="3">
        <v>3</v>
      </c>
      <c r="I1369" s="12" t="s">
        <v>5208</v>
      </c>
      <c r="J1369" s="13" t="s">
        <v>5209</v>
      </c>
      <c r="K1369" s="8" t="s">
        <v>50</v>
      </c>
      <c r="L1369" s="8" t="s">
        <v>120</v>
      </c>
      <c r="M1369" s="8" t="s">
        <v>52</v>
      </c>
      <c r="N1369" s="8" t="s">
        <v>5210</v>
      </c>
      <c r="O1369" s="8" t="s">
        <v>5211</v>
      </c>
      <c r="P1369" s="8" t="s">
        <v>5212</v>
      </c>
      <c r="Q1369" s="13" t="s">
        <v>5213</v>
      </c>
      <c r="R1369" s="8" t="s">
        <v>5214</v>
      </c>
      <c r="S1369" s="3">
        <v>1402</v>
      </c>
      <c r="T1369" s="3">
        <v>1</v>
      </c>
      <c r="U1369" s="14" t="str">
        <f t="shared" ca="1" si="123"/>
        <v>rssoftware.com</v>
      </c>
      <c r="V1369" s="15" t="str">
        <f t="shared" ca="1" si="124"/>
        <v>domains = domains.concat("rssoftware.com");</v>
      </c>
      <c r="W1369">
        <f>VLOOKUP(C1369,'Copy of Pivot Position'!A:C,3,FALSE)</f>
        <v>4</v>
      </c>
      <c r="X1369">
        <f>IF(D1369="","",COUNTIF($D$1:D1368,D1369))</f>
        <v>0</v>
      </c>
      <c r="Y1369">
        <f>IF(F1369="","",COUNTIF($F$1:F1369,F1369))</f>
        <v>1</v>
      </c>
    </row>
    <row r="1370" spans="1:25" ht="16" hidden="1" x14ac:dyDescent="0.2">
      <c r="A1370" s="8" t="s">
        <v>5234</v>
      </c>
      <c r="B1370" s="8" t="s">
        <v>5235</v>
      </c>
      <c r="C1370" s="8" t="s">
        <v>5236</v>
      </c>
      <c r="D1370" s="8" t="s">
        <v>5237</v>
      </c>
      <c r="E1370" s="8" t="s">
        <v>5238</v>
      </c>
      <c r="F1370" s="12" t="s">
        <v>4933</v>
      </c>
      <c r="G1370" s="8" t="s">
        <v>70</v>
      </c>
      <c r="H1370" s="3">
        <v>4414</v>
      </c>
      <c r="I1370" s="12" t="s">
        <v>5240</v>
      </c>
      <c r="J1370" s="13" t="s">
        <v>5241</v>
      </c>
      <c r="K1370" s="8" t="s">
        <v>50</v>
      </c>
      <c r="L1370" s="8" t="s">
        <v>120</v>
      </c>
      <c r="M1370" s="8" t="s">
        <v>52</v>
      </c>
      <c r="N1370" s="8" t="s">
        <v>222</v>
      </c>
      <c r="O1370" s="8" t="s">
        <v>222</v>
      </c>
      <c r="P1370" s="8" t="s">
        <v>222</v>
      </c>
      <c r="Q1370" s="8" t="s">
        <v>222</v>
      </c>
      <c r="R1370" s="8" t="s">
        <v>222</v>
      </c>
      <c r="S1370" s="3">
        <v>1405</v>
      </c>
      <c r="T1370" s="3">
        <v>1</v>
      </c>
      <c r="U1370" s="14" t="str">
        <f t="shared" ca="1" si="123"/>
        <v>rssoftware.com</v>
      </c>
      <c r="V1370" s="15" t="str">
        <f t="shared" ca="1" si="124"/>
        <v>domains = domains.concat("rssoftware.com");</v>
      </c>
      <c r="W1370">
        <f>VLOOKUP(C1370,'Copy of Pivot Position'!A:C,3,FALSE)</f>
        <v>4</v>
      </c>
      <c r="X1370">
        <f>IF(D1370="","",COUNTIF($D$1:D1369,D1370))</f>
        <v>0</v>
      </c>
      <c r="Y1370">
        <f>IF(F1370="","",COUNTIF($F$1:F1370,F1370))</f>
        <v>1</v>
      </c>
    </row>
    <row r="1371" spans="1:25" ht="16" hidden="1" x14ac:dyDescent="0.2">
      <c r="A1371" s="8" t="s">
        <v>5344</v>
      </c>
      <c r="B1371" s="8" t="s">
        <v>5345</v>
      </c>
      <c r="C1371" s="8" t="s">
        <v>5346</v>
      </c>
      <c r="D1371" s="8" t="s">
        <v>5347</v>
      </c>
      <c r="E1371" s="8" t="s">
        <v>5348</v>
      </c>
      <c r="F1371" s="12" t="s">
        <v>5132</v>
      </c>
      <c r="G1371" s="8" t="s">
        <v>70</v>
      </c>
      <c r="H1371" s="3">
        <v>3509</v>
      </c>
      <c r="I1371" s="12" t="s">
        <v>5350</v>
      </c>
      <c r="J1371" s="13" t="s">
        <v>5351</v>
      </c>
      <c r="K1371" s="8" t="s">
        <v>50</v>
      </c>
      <c r="L1371" s="8" t="s">
        <v>120</v>
      </c>
      <c r="M1371" s="8" t="s">
        <v>52</v>
      </c>
      <c r="N1371" s="8" t="s">
        <v>4096</v>
      </c>
      <c r="O1371" s="8" t="s">
        <v>2447</v>
      </c>
      <c r="P1371" s="8" t="s">
        <v>5352</v>
      </c>
      <c r="Q1371" s="13" t="s">
        <v>5353</v>
      </c>
      <c r="R1371" s="8" t="s">
        <v>5354</v>
      </c>
      <c r="S1371" s="3">
        <v>1426</v>
      </c>
      <c r="T1371" s="3">
        <v>1</v>
      </c>
      <c r="U1371" s="14" t="str">
        <f t="shared" ca="1" si="123"/>
        <v>rssoftware.com</v>
      </c>
      <c r="V1371" s="15" t="str">
        <f t="shared" ca="1" si="124"/>
        <v>domains = domains.concat("rssoftware.com");</v>
      </c>
      <c r="W1371">
        <f>VLOOKUP(C1371,'Copy of Pivot Position'!A:C,3,FALSE)</f>
        <v>4</v>
      </c>
      <c r="X1371">
        <f>IF(D1371="","",COUNTIF($D$1:D1370,D1371))</f>
        <v>0</v>
      </c>
      <c r="Y1371">
        <f>IF(F1371="","",COUNTIF($F$1:F1371,F1371))</f>
        <v>1</v>
      </c>
    </row>
    <row r="1372" spans="1:25" ht="16" hidden="1" x14ac:dyDescent="0.2">
      <c r="A1372" s="8" t="s">
        <v>5366</v>
      </c>
      <c r="B1372" s="8" t="s">
        <v>5367</v>
      </c>
      <c r="C1372" s="8" t="s">
        <v>5369</v>
      </c>
      <c r="D1372" s="8" t="s">
        <v>5371</v>
      </c>
      <c r="E1372" s="8" t="s">
        <v>5373</v>
      </c>
      <c r="F1372" s="12" t="s">
        <v>5148</v>
      </c>
      <c r="G1372" s="8" t="s">
        <v>70</v>
      </c>
      <c r="H1372" s="3">
        <v>69</v>
      </c>
      <c r="I1372" s="12" t="s">
        <v>5376</v>
      </c>
      <c r="J1372" s="13" t="s">
        <v>5378</v>
      </c>
      <c r="K1372" s="8" t="s">
        <v>50</v>
      </c>
      <c r="L1372" s="8" t="s">
        <v>51</v>
      </c>
      <c r="M1372" s="8" t="s">
        <v>52</v>
      </c>
      <c r="N1372" s="8" t="s">
        <v>84</v>
      </c>
      <c r="O1372" s="8" t="s">
        <v>84</v>
      </c>
      <c r="P1372" s="8" t="s">
        <v>5380</v>
      </c>
      <c r="Q1372" s="13" t="s">
        <v>5381</v>
      </c>
      <c r="R1372" s="8" t="s">
        <v>5383</v>
      </c>
      <c r="S1372" s="3">
        <v>1429</v>
      </c>
      <c r="T1372" s="3">
        <v>1</v>
      </c>
      <c r="U1372" s="14" t="str">
        <f t="shared" ca="1" si="123"/>
        <v>rssoftware.com</v>
      </c>
      <c r="V1372" s="15" t="str">
        <f t="shared" ca="1" si="124"/>
        <v>domains = domains.concat("rssoftware.com");</v>
      </c>
      <c r="W1372">
        <f>VLOOKUP(C1372,'Copy of Pivot Position'!A:C,3,FALSE)</f>
        <v>4</v>
      </c>
      <c r="X1372">
        <f>IF(D1372="","",COUNTIF($D$1:D1371,D1372))</f>
        <v>0</v>
      </c>
      <c r="Y1372">
        <f>IF(F1372="","",COUNTIF($F$1:F1372,F1372))</f>
        <v>1</v>
      </c>
    </row>
    <row r="1373" spans="1:25" ht="16" hidden="1" x14ac:dyDescent="0.2">
      <c r="A1373" s="8" t="s">
        <v>5475</v>
      </c>
      <c r="B1373" s="8" t="s">
        <v>2252</v>
      </c>
      <c r="C1373" s="8" t="s">
        <v>5476</v>
      </c>
      <c r="D1373" s="8" t="s">
        <v>5477</v>
      </c>
      <c r="E1373" s="8" t="s">
        <v>5478</v>
      </c>
      <c r="F1373" s="12" t="s">
        <v>5239</v>
      </c>
      <c r="G1373" s="8" t="s">
        <v>5480</v>
      </c>
      <c r="H1373" s="3">
        <v>198</v>
      </c>
      <c r="I1373" s="12" t="s">
        <v>5481</v>
      </c>
      <c r="J1373" s="13" t="s">
        <v>5482</v>
      </c>
      <c r="K1373" s="8" t="s">
        <v>50</v>
      </c>
      <c r="L1373" s="8" t="s">
        <v>120</v>
      </c>
      <c r="M1373" s="8" t="s">
        <v>52</v>
      </c>
      <c r="N1373" s="8" t="s">
        <v>5483</v>
      </c>
      <c r="O1373" s="8" t="s">
        <v>1480</v>
      </c>
      <c r="P1373" s="8" t="s">
        <v>5484</v>
      </c>
      <c r="Q1373" s="13" t="s">
        <v>5485</v>
      </c>
      <c r="R1373" s="8" t="s">
        <v>5486</v>
      </c>
      <c r="S1373" s="3">
        <v>1439</v>
      </c>
      <c r="T1373" s="3">
        <v>1</v>
      </c>
      <c r="U1373" s="14" t="str">
        <f t="shared" ca="1" si="123"/>
        <v>rssoftware.com</v>
      </c>
      <c r="V1373" s="15" t="str">
        <f t="shared" ca="1" si="124"/>
        <v>domains = domains.concat("rssoftware.com");</v>
      </c>
      <c r="W1373">
        <f>VLOOKUP(C1373,'Copy of Pivot Position'!A:C,3,FALSE)</f>
        <v>4</v>
      </c>
      <c r="X1373">
        <f>IF(D1373="","",COUNTIF($D$1:D1372,D1373))</f>
        <v>0</v>
      </c>
      <c r="Y1373">
        <f>IF(F1373="","",COUNTIF($F$1:F1373,F1373))</f>
        <v>1</v>
      </c>
    </row>
    <row r="1374" spans="1:25" ht="16" hidden="1" x14ac:dyDescent="0.2">
      <c r="A1374" s="8" t="s">
        <v>397</v>
      </c>
      <c r="B1374" s="8" t="s">
        <v>5707</v>
      </c>
      <c r="C1374" s="8" t="s">
        <v>5708</v>
      </c>
      <c r="D1374" s="8" t="s">
        <v>5709</v>
      </c>
      <c r="E1374" s="8" t="s">
        <v>5710</v>
      </c>
      <c r="F1374" s="12" t="s">
        <v>5349</v>
      </c>
      <c r="G1374" s="8" t="s">
        <v>706</v>
      </c>
      <c r="H1374" s="3">
        <v>144457</v>
      </c>
      <c r="I1374" s="12" t="s">
        <v>5712</v>
      </c>
      <c r="J1374" s="13" t="s">
        <v>5713</v>
      </c>
      <c r="K1374" s="8" t="s">
        <v>50</v>
      </c>
      <c r="L1374" s="8" t="s">
        <v>120</v>
      </c>
      <c r="M1374" s="8" t="s">
        <v>52</v>
      </c>
      <c r="N1374" s="8" t="s">
        <v>5714</v>
      </c>
      <c r="O1374" s="8" t="s">
        <v>54</v>
      </c>
      <c r="P1374" s="8" t="s">
        <v>5715</v>
      </c>
      <c r="Q1374" s="13" t="s">
        <v>5716</v>
      </c>
      <c r="R1374" s="8" t="s">
        <v>5717</v>
      </c>
      <c r="S1374" s="3">
        <v>1461</v>
      </c>
      <c r="T1374" s="3">
        <v>1</v>
      </c>
      <c r="U1374" s="14" t="str">
        <f t="shared" ca="1" si="123"/>
        <v>rssoftware.com</v>
      </c>
      <c r="V1374" s="15" t="str">
        <f t="shared" ca="1" si="124"/>
        <v>domains = domains.concat("rssoftware.com");</v>
      </c>
      <c r="W1374">
        <f>VLOOKUP(C1374,'Copy of Pivot Position'!A:C,3,FALSE)</f>
        <v>4</v>
      </c>
      <c r="X1374">
        <f>IF(D1374="","",COUNTIF($D$1:D1373,D1374))</f>
        <v>0</v>
      </c>
      <c r="Y1374">
        <f>IF(F1374="","",COUNTIF($F$1:F1374,F1374))</f>
        <v>1</v>
      </c>
    </row>
    <row r="1375" spans="1:25" ht="16" hidden="1" x14ac:dyDescent="0.2">
      <c r="A1375" s="8" t="s">
        <v>2520</v>
      </c>
      <c r="B1375" s="8" t="s">
        <v>6020</v>
      </c>
      <c r="C1375" s="8" t="s">
        <v>6021</v>
      </c>
      <c r="D1375" s="8" t="s">
        <v>6022</v>
      </c>
      <c r="E1375" s="8" t="s">
        <v>6023</v>
      </c>
      <c r="F1375" s="12" t="s">
        <v>5605</v>
      </c>
      <c r="G1375" s="8" t="s">
        <v>1701</v>
      </c>
      <c r="H1375" s="3">
        <v>242</v>
      </c>
      <c r="I1375" s="12" t="s">
        <v>6025</v>
      </c>
      <c r="J1375" s="13" t="s">
        <v>6026</v>
      </c>
      <c r="K1375" s="8" t="s">
        <v>50</v>
      </c>
      <c r="L1375" s="8" t="s">
        <v>51</v>
      </c>
      <c r="M1375" s="8" t="s">
        <v>52</v>
      </c>
      <c r="N1375" s="8" t="s">
        <v>2446</v>
      </c>
      <c r="O1375" s="8" t="s">
        <v>2629</v>
      </c>
      <c r="P1375" s="8" t="s">
        <v>6027</v>
      </c>
      <c r="Q1375" s="13" t="s">
        <v>6028</v>
      </c>
      <c r="R1375" s="8" t="s">
        <v>6029</v>
      </c>
      <c r="S1375" s="3">
        <v>1487</v>
      </c>
      <c r="T1375" s="3">
        <v>1</v>
      </c>
      <c r="U1375" s="14" t="str">
        <f t="shared" ca="1" si="123"/>
        <v>rssoftware.com</v>
      </c>
      <c r="V1375" s="15" t="str">
        <f t="shared" ca="1" si="124"/>
        <v>domains = domains.concat("rssoftware.com");</v>
      </c>
      <c r="W1375">
        <f>VLOOKUP(C1375,'Copy of Pivot Position'!A:C,3,FALSE)</f>
        <v>4</v>
      </c>
      <c r="X1375">
        <f>IF(D1375="","",COUNTIF($D$1:D1374,D1375))</f>
        <v>0</v>
      </c>
      <c r="Y1375">
        <f>IF(F1375="","",COUNTIF($F$1:F1375,F1375))</f>
        <v>1</v>
      </c>
    </row>
    <row r="1376" spans="1:25" ht="16" hidden="1" x14ac:dyDescent="0.2">
      <c r="A1376" s="8" t="s">
        <v>6040</v>
      </c>
      <c r="B1376" s="8" t="s">
        <v>3090</v>
      </c>
      <c r="C1376" s="8" t="s">
        <v>6021</v>
      </c>
      <c r="D1376" s="8" t="s">
        <v>6041</v>
      </c>
      <c r="E1376" s="8" t="s">
        <v>6042</v>
      </c>
      <c r="F1376" s="12" t="s">
        <v>5616</v>
      </c>
      <c r="G1376" s="8" t="s">
        <v>6044</v>
      </c>
      <c r="H1376" s="3">
        <v>966</v>
      </c>
      <c r="I1376" s="12" t="s">
        <v>6046</v>
      </c>
      <c r="J1376" s="13" t="s">
        <v>6048</v>
      </c>
      <c r="K1376" s="8" t="s">
        <v>50</v>
      </c>
      <c r="L1376" s="8" t="s">
        <v>51</v>
      </c>
      <c r="M1376" s="8" t="s">
        <v>52</v>
      </c>
      <c r="N1376" s="8" t="s">
        <v>6049</v>
      </c>
      <c r="O1376" s="8" t="s">
        <v>85</v>
      </c>
      <c r="P1376" s="8" t="s">
        <v>6050</v>
      </c>
      <c r="Q1376" s="13" t="s">
        <v>6051</v>
      </c>
      <c r="R1376" s="8" t="s">
        <v>6052</v>
      </c>
      <c r="S1376" s="3">
        <v>1489</v>
      </c>
      <c r="T1376" s="3">
        <v>1</v>
      </c>
      <c r="U1376" s="14" t="str">
        <f t="shared" ca="1" si="123"/>
        <v>rssoftware.com</v>
      </c>
      <c r="V1376" s="15" t="str">
        <f t="shared" ca="1" si="124"/>
        <v>domains = domains.concat("rssoftware.com");</v>
      </c>
      <c r="W1376">
        <f>VLOOKUP(C1376,'Copy of Pivot Position'!A:C,3,FALSE)</f>
        <v>4</v>
      </c>
      <c r="X1376">
        <f>IF(D1376="","",COUNTIF($D$1:D1375,D1376))</f>
        <v>0</v>
      </c>
      <c r="Y1376">
        <f>IF(F1376="","",COUNTIF($F$1:F1376,F1376))</f>
        <v>1</v>
      </c>
    </row>
    <row r="1377" spans="1:25" ht="16" hidden="1" x14ac:dyDescent="0.2">
      <c r="A1377" s="8" t="s">
        <v>274</v>
      </c>
      <c r="B1377" s="8" t="s">
        <v>6102</v>
      </c>
      <c r="C1377" s="8" t="s">
        <v>6103</v>
      </c>
      <c r="D1377" s="8" t="s">
        <v>6104</v>
      </c>
      <c r="E1377" s="8" t="s">
        <v>6105</v>
      </c>
      <c r="F1377" s="12" t="s">
        <v>5672</v>
      </c>
      <c r="G1377" s="8" t="s">
        <v>6106</v>
      </c>
      <c r="H1377" s="3">
        <v>117067</v>
      </c>
      <c r="I1377" s="12" t="s">
        <v>6107</v>
      </c>
      <c r="J1377" s="13" t="s">
        <v>6108</v>
      </c>
      <c r="K1377" s="8" t="s">
        <v>50</v>
      </c>
      <c r="L1377" s="8" t="s">
        <v>51</v>
      </c>
      <c r="M1377" s="8" t="s">
        <v>52</v>
      </c>
      <c r="N1377" s="8" t="s">
        <v>84</v>
      </c>
      <c r="O1377" s="8" t="s">
        <v>84</v>
      </c>
      <c r="P1377" s="8" t="s">
        <v>84</v>
      </c>
      <c r="Q1377" s="13" t="s">
        <v>6109</v>
      </c>
      <c r="R1377" s="8" t="s">
        <v>6110</v>
      </c>
      <c r="S1377" s="3">
        <v>1495</v>
      </c>
      <c r="T1377" s="3">
        <v>1</v>
      </c>
      <c r="U1377" s="14" t="str">
        <f t="shared" ca="1" si="123"/>
        <v>rssoftware.com</v>
      </c>
      <c r="V1377" s="15" t="str">
        <f t="shared" ca="1" si="124"/>
        <v>domains = domains.concat("rssoftware.com");</v>
      </c>
      <c r="W1377">
        <f>VLOOKUP(C1377,'Copy of Pivot Position'!A:C,3,FALSE)</f>
        <v>4</v>
      </c>
      <c r="X1377">
        <f>IF(D1377="","",COUNTIF($D$1:D1376,D1377))</f>
        <v>0</v>
      </c>
      <c r="Y1377">
        <f>IF(F1377="","",COUNTIF($F$1:F1377,F1377))</f>
        <v>1</v>
      </c>
    </row>
    <row r="1378" spans="1:25" ht="16" hidden="1" x14ac:dyDescent="0.2">
      <c r="A1378" s="8" t="s">
        <v>1410</v>
      </c>
      <c r="B1378" s="8" t="s">
        <v>6290</v>
      </c>
      <c r="C1378" s="8" t="s">
        <v>6291</v>
      </c>
      <c r="D1378" s="8" t="s">
        <v>6292</v>
      </c>
      <c r="E1378" s="8" t="s">
        <v>6293</v>
      </c>
      <c r="F1378" s="12" t="s">
        <v>5880</v>
      </c>
      <c r="G1378" s="8" t="s">
        <v>4508</v>
      </c>
      <c r="H1378" s="3">
        <v>1784</v>
      </c>
      <c r="I1378" s="12" t="s">
        <v>6295</v>
      </c>
      <c r="J1378" s="13" t="s">
        <v>6296</v>
      </c>
      <c r="K1378" s="8" t="s">
        <v>50</v>
      </c>
      <c r="L1378" s="8" t="s">
        <v>120</v>
      </c>
      <c r="M1378" s="8" t="s">
        <v>1615</v>
      </c>
      <c r="N1378" s="8" t="s">
        <v>6297</v>
      </c>
      <c r="O1378" s="8" t="s">
        <v>222</v>
      </c>
      <c r="P1378" s="8" t="s">
        <v>6298</v>
      </c>
      <c r="Q1378" s="13" t="s">
        <v>6299</v>
      </c>
      <c r="R1378" s="8" t="s">
        <v>6300</v>
      </c>
      <c r="S1378" s="3">
        <v>1513</v>
      </c>
      <c r="T1378" s="3">
        <v>1</v>
      </c>
      <c r="U1378" s="14" t="str">
        <f t="shared" ca="1" si="123"/>
        <v>rssoftware.com</v>
      </c>
      <c r="V1378" s="15" t="str">
        <f t="shared" ca="1" si="124"/>
        <v>domains = domains.concat("rssoftware.com");</v>
      </c>
      <c r="W1378">
        <f>VLOOKUP(C1378,'Copy of Pivot Position'!A:C,3,FALSE)</f>
        <v>4</v>
      </c>
      <c r="X1378">
        <f>IF(D1378="","",COUNTIF($D$1:D1377,D1378))</f>
        <v>0</v>
      </c>
      <c r="Y1378">
        <f>IF(F1378="","",COUNTIF($F$1:F1378,F1378))</f>
        <v>1</v>
      </c>
    </row>
    <row r="1379" spans="1:25" ht="16" hidden="1" x14ac:dyDescent="0.2">
      <c r="A1379" s="8" t="s">
        <v>6316</v>
      </c>
      <c r="B1379" s="8" t="s">
        <v>6317</v>
      </c>
      <c r="C1379" s="8" t="s">
        <v>6318</v>
      </c>
      <c r="D1379" s="8" t="s">
        <v>6319</v>
      </c>
      <c r="E1379" s="8" t="s">
        <v>6320</v>
      </c>
      <c r="F1379" s="12" t="s">
        <v>5903</v>
      </c>
      <c r="G1379" s="8" t="s">
        <v>70</v>
      </c>
      <c r="H1379" s="3">
        <v>25</v>
      </c>
      <c r="I1379" s="12" t="s">
        <v>6322</v>
      </c>
      <c r="J1379" s="13" t="s">
        <v>6323</v>
      </c>
      <c r="K1379" s="8" t="s">
        <v>50</v>
      </c>
      <c r="L1379" s="8" t="s">
        <v>120</v>
      </c>
      <c r="M1379" s="8" t="s">
        <v>52</v>
      </c>
      <c r="N1379" s="8" t="s">
        <v>317</v>
      </c>
      <c r="O1379" s="8" t="s">
        <v>97</v>
      </c>
      <c r="P1379" s="8" t="s">
        <v>6324</v>
      </c>
      <c r="Q1379" s="13" t="s">
        <v>6325</v>
      </c>
      <c r="R1379" s="8" t="s">
        <v>6326</v>
      </c>
      <c r="S1379" s="3">
        <v>1515</v>
      </c>
      <c r="T1379" s="3">
        <v>1</v>
      </c>
      <c r="U1379" s="14" t="str">
        <f t="shared" ca="1" si="123"/>
        <v>rssoftware.com</v>
      </c>
      <c r="V1379" s="15" t="str">
        <f t="shared" ca="1" si="124"/>
        <v>domains = domains.concat("rssoftware.com");</v>
      </c>
      <c r="W1379">
        <f>VLOOKUP(C1379,'Copy of Pivot Position'!A:C,3,FALSE)</f>
        <v>4</v>
      </c>
      <c r="X1379">
        <f>IF(D1379="","",COUNTIF($D$1:D1378,D1379))</f>
        <v>0</v>
      </c>
      <c r="Y1379">
        <f>IF(F1379="","",COUNTIF($F$1:F1379,F1379))</f>
        <v>1</v>
      </c>
    </row>
    <row r="1380" spans="1:25" ht="16" hidden="1" x14ac:dyDescent="0.2">
      <c r="A1380" s="8" t="s">
        <v>1153</v>
      </c>
      <c r="B1380" s="8" t="s">
        <v>6374</v>
      </c>
      <c r="C1380" s="8" t="s">
        <v>6375</v>
      </c>
      <c r="D1380" s="8" t="s">
        <v>6376</v>
      </c>
      <c r="E1380" s="8" t="s">
        <v>1275</v>
      </c>
      <c r="F1380" s="12" t="s">
        <v>1193</v>
      </c>
      <c r="G1380" s="8" t="s">
        <v>46</v>
      </c>
      <c r="H1380" s="3">
        <v>224234</v>
      </c>
      <c r="I1380" s="12" t="s">
        <v>6378</v>
      </c>
      <c r="J1380" s="13" t="s">
        <v>6379</v>
      </c>
      <c r="K1380" s="8" t="s">
        <v>50</v>
      </c>
      <c r="L1380" s="8" t="s">
        <v>51</v>
      </c>
      <c r="M1380" s="8" t="s">
        <v>52</v>
      </c>
      <c r="N1380" s="8" t="s">
        <v>1278</v>
      </c>
      <c r="O1380" s="8" t="s">
        <v>97</v>
      </c>
      <c r="P1380" s="8" t="s">
        <v>1279</v>
      </c>
      <c r="Q1380" s="13" t="s">
        <v>1280</v>
      </c>
      <c r="R1380" s="8" t="s">
        <v>222</v>
      </c>
      <c r="S1380" s="3">
        <v>1520</v>
      </c>
      <c r="T1380" s="3">
        <v>1</v>
      </c>
      <c r="U1380" s="14" t="str">
        <f t="shared" ca="1" si="123"/>
        <v>rssoftware.com</v>
      </c>
      <c r="V1380" s="15" t="str">
        <f t="shared" ca="1" si="124"/>
        <v>domains = domains.concat("rssoftware.com");</v>
      </c>
      <c r="W1380">
        <f>VLOOKUP(C1380,'Copy of Pivot Position'!A:C,3,FALSE)</f>
        <v>4</v>
      </c>
      <c r="X1380">
        <f>IF(D1380="","",COUNTIF($D$1:D1379,D1380))</f>
        <v>0</v>
      </c>
      <c r="Y1380">
        <f>IF(F1380="","",COUNTIF($F$1:F1380,F1380))</f>
        <v>4</v>
      </c>
    </row>
    <row r="1381" spans="1:25" ht="16" hidden="1" x14ac:dyDescent="0.2">
      <c r="A1381" s="8" t="s">
        <v>546</v>
      </c>
      <c r="B1381" s="8" t="s">
        <v>6420</v>
      </c>
      <c r="C1381" s="8" t="s">
        <v>6752</v>
      </c>
      <c r="D1381" s="8" t="s">
        <v>6753</v>
      </c>
      <c r="E1381" s="8" t="s">
        <v>6754</v>
      </c>
      <c r="F1381" s="12" t="s">
        <v>6368</v>
      </c>
      <c r="G1381" s="8" t="s">
        <v>219</v>
      </c>
      <c r="H1381" s="3">
        <v>338</v>
      </c>
      <c r="I1381" s="12" t="s">
        <v>6755</v>
      </c>
      <c r="J1381" s="13" t="s">
        <v>6756</v>
      </c>
      <c r="K1381" s="8" t="s">
        <v>50</v>
      </c>
      <c r="L1381" s="8" t="s">
        <v>51</v>
      </c>
      <c r="M1381" s="8" t="s">
        <v>52</v>
      </c>
      <c r="N1381" s="8" t="s">
        <v>6757</v>
      </c>
      <c r="O1381" s="8" t="s">
        <v>1480</v>
      </c>
      <c r="P1381" s="8" t="s">
        <v>6758</v>
      </c>
      <c r="Q1381" s="13" t="s">
        <v>6759</v>
      </c>
      <c r="R1381" s="8" t="s">
        <v>6760</v>
      </c>
      <c r="S1381" s="3">
        <v>1564</v>
      </c>
      <c r="T1381" s="3">
        <v>1</v>
      </c>
      <c r="U1381" s="14" t="str">
        <f t="shared" ca="1" si="123"/>
        <v>rssoftware.com</v>
      </c>
      <c r="V1381" s="15" t="str">
        <f t="shared" ca="1" si="124"/>
        <v>domains = domains.concat("rssoftware.com");</v>
      </c>
      <c r="W1381">
        <f>VLOOKUP(C1381,'Copy of Pivot Position'!A:C,3,FALSE)</f>
        <v>4</v>
      </c>
      <c r="X1381">
        <f>IF(D1381="","",COUNTIF($D$1:D1380,D1381))</f>
        <v>0</v>
      </c>
      <c r="Y1381">
        <f>IF(F1381="","",COUNTIF($F$1:F1381,F1381))</f>
        <v>1</v>
      </c>
    </row>
    <row r="1382" spans="1:25" ht="16" hidden="1" x14ac:dyDescent="0.2">
      <c r="A1382" s="8" t="s">
        <v>8465</v>
      </c>
      <c r="B1382" s="8" t="s">
        <v>8466</v>
      </c>
      <c r="C1382" s="8" t="s">
        <v>8467</v>
      </c>
      <c r="D1382" s="8" t="s">
        <v>8468</v>
      </c>
      <c r="E1382" s="8" t="s">
        <v>4462</v>
      </c>
      <c r="F1382" s="12" t="s">
        <v>4169</v>
      </c>
      <c r="G1382" s="8" t="s">
        <v>49</v>
      </c>
      <c r="H1382" s="3">
        <v>4567</v>
      </c>
      <c r="I1382" s="12" t="s">
        <v>8470</v>
      </c>
      <c r="J1382" s="13" t="s">
        <v>8471</v>
      </c>
      <c r="K1382" s="8" t="s">
        <v>50</v>
      </c>
      <c r="L1382" s="8" t="s">
        <v>120</v>
      </c>
      <c r="M1382" s="8" t="s">
        <v>52</v>
      </c>
      <c r="N1382" s="8" t="s">
        <v>4473</v>
      </c>
      <c r="O1382" s="8" t="s">
        <v>2434</v>
      </c>
      <c r="P1382" s="8" t="s">
        <v>4475</v>
      </c>
      <c r="Q1382" s="13" t="s">
        <v>4476</v>
      </c>
      <c r="R1382" s="8" t="s">
        <v>4477</v>
      </c>
      <c r="S1382" s="3">
        <v>2202</v>
      </c>
      <c r="T1382" s="3">
        <v>1</v>
      </c>
      <c r="U1382" s="14" t="str">
        <f t="shared" ca="1" si="123"/>
        <v>rssoftware.com</v>
      </c>
      <c r="V1382" s="15" t="str">
        <f t="shared" ca="1" si="124"/>
        <v>domains = domains.concat("rssoftware.com");</v>
      </c>
      <c r="W1382">
        <f>VLOOKUP(C1382,'Copy of Pivot Position'!A:C,3,FALSE)</f>
        <v>4</v>
      </c>
      <c r="X1382">
        <f>IF(D1382="","",COUNTIF($D$1:D1381,D1382))</f>
        <v>0</v>
      </c>
      <c r="Y1382">
        <f>IF(F1382="","",COUNTIF($F$1:F1382,F1382))</f>
        <v>2</v>
      </c>
    </row>
    <row r="1383" spans="1:25" ht="16" hidden="1" x14ac:dyDescent="0.2">
      <c r="A1383" s="8" t="s">
        <v>6374</v>
      </c>
      <c r="B1383" s="8" t="s">
        <v>8493</v>
      </c>
      <c r="C1383" s="8" t="s">
        <v>8494</v>
      </c>
      <c r="D1383" s="8" t="s">
        <v>8495</v>
      </c>
      <c r="E1383" s="8" t="s">
        <v>597</v>
      </c>
      <c r="F1383" s="12" t="s">
        <v>598</v>
      </c>
      <c r="G1383" s="8" t="s">
        <v>46</v>
      </c>
      <c r="H1383" s="3">
        <v>126073</v>
      </c>
      <c r="I1383" s="12" t="s">
        <v>8497</v>
      </c>
      <c r="J1383" s="13" t="s">
        <v>8498</v>
      </c>
      <c r="K1383" s="8" t="s">
        <v>50</v>
      </c>
      <c r="L1383" s="8" t="s">
        <v>120</v>
      </c>
      <c r="M1383" s="8" t="s">
        <v>52</v>
      </c>
      <c r="N1383" s="8" t="s">
        <v>242</v>
      </c>
      <c r="O1383" s="8" t="s">
        <v>54</v>
      </c>
      <c r="P1383" s="8" t="s">
        <v>601</v>
      </c>
      <c r="Q1383" s="13" t="s">
        <v>464</v>
      </c>
      <c r="R1383" s="8" t="s">
        <v>222</v>
      </c>
      <c r="S1383" s="3">
        <v>2204</v>
      </c>
      <c r="T1383" s="3">
        <v>1</v>
      </c>
      <c r="U1383" s="14" t="str">
        <f t="shared" ca="1" si="123"/>
        <v>rssoftware.com</v>
      </c>
      <c r="V1383" s="15" t="str">
        <f t="shared" ca="1" si="124"/>
        <v>domains = domains.concat("rssoftware.com");</v>
      </c>
      <c r="W1383">
        <f>VLOOKUP(C1383,'Copy of Pivot Position'!A:C,3,FALSE)</f>
        <v>4</v>
      </c>
      <c r="X1383">
        <f>IF(D1383="","",COUNTIF($D$1:D1382,D1383))</f>
        <v>0</v>
      </c>
      <c r="Y1383">
        <f>IF(F1383="","",COUNTIF($F$1:F1383,F1383))</f>
        <v>3</v>
      </c>
    </row>
    <row r="1384" spans="1:25" ht="16" hidden="1" x14ac:dyDescent="0.2">
      <c r="A1384" s="8" t="s">
        <v>701</v>
      </c>
      <c r="B1384" s="8" t="s">
        <v>8549</v>
      </c>
      <c r="C1384" s="8" t="s">
        <v>8550</v>
      </c>
      <c r="D1384" s="8" t="s">
        <v>8551</v>
      </c>
      <c r="E1384" s="8" t="s">
        <v>8552</v>
      </c>
      <c r="F1384" s="12" t="s">
        <v>8228</v>
      </c>
      <c r="G1384" s="8" t="s">
        <v>2257</v>
      </c>
      <c r="H1384" s="3">
        <v>870</v>
      </c>
      <c r="I1384" s="12" t="s">
        <v>8553</v>
      </c>
      <c r="J1384" s="13" t="s">
        <v>8554</v>
      </c>
      <c r="K1384" s="8" t="s">
        <v>50</v>
      </c>
      <c r="L1384" s="8" t="s">
        <v>51</v>
      </c>
      <c r="M1384" s="8" t="s">
        <v>52</v>
      </c>
      <c r="N1384" s="8" t="s">
        <v>7678</v>
      </c>
      <c r="O1384" s="8" t="s">
        <v>311</v>
      </c>
      <c r="P1384" s="8" t="s">
        <v>8555</v>
      </c>
      <c r="Q1384" s="13" t="s">
        <v>8556</v>
      </c>
      <c r="R1384" s="8" t="s">
        <v>8557</v>
      </c>
      <c r="S1384" s="3">
        <v>2213</v>
      </c>
      <c r="T1384" s="3">
        <v>1</v>
      </c>
      <c r="U1384" s="14" t="str">
        <f t="shared" ca="1" si="123"/>
        <v>rssoftware.com</v>
      </c>
      <c r="V1384" s="15" t="str">
        <f t="shared" ca="1" si="124"/>
        <v>domains = domains.concat("rssoftware.com");</v>
      </c>
      <c r="W1384">
        <f>VLOOKUP(C1384,'Copy of Pivot Position'!A:C,3,FALSE)</f>
        <v>4</v>
      </c>
      <c r="X1384">
        <f>IF(D1384="","",COUNTIF($D$1:D1383,D1384))</f>
        <v>0</v>
      </c>
      <c r="Y1384">
        <f>IF(F1384="","",COUNTIF($F$1:F1384,F1384))</f>
        <v>1</v>
      </c>
    </row>
    <row r="1385" spans="1:25" ht="16" hidden="1" x14ac:dyDescent="0.2">
      <c r="A1385" s="8" t="s">
        <v>397</v>
      </c>
      <c r="B1385" s="8" t="s">
        <v>8627</v>
      </c>
      <c r="C1385" s="8" t="s">
        <v>8628</v>
      </c>
      <c r="D1385" s="8" t="s">
        <v>8629</v>
      </c>
      <c r="E1385" s="8" t="s">
        <v>8630</v>
      </c>
      <c r="F1385" s="12" t="s">
        <v>8631</v>
      </c>
      <c r="G1385" s="8" t="s">
        <v>2158</v>
      </c>
      <c r="H1385" s="3">
        <v>1</v>
      </c>
      <c r="I1385" s="12" t="s">
        <v>8632</v>
      </c>
      <c r="J1385" s="13" t="s">
        <v>8633</v>
      </c>
      <c r="K1385" s="8" t="s">
        <v>50</v>
      </c>
      <c r="L1385" s="8" t="s">
        <v>120</v>
      </c>
      <c r="M1385" s="8" t="s">
        <v>52</v>
      </c>
      <c r="N1385" s="8" t="s">
        <v>222</v>
      </c>
      <c r="O1385" s="8" t="s">
        <v>222</v>
      </c>
      <c r="P1385" s="8" t="s">
        <v>222</v>
      </c>
      <c r="Q1385" s="8" t="s">
        <v>222</v>
      </c>
      <c r="R1385" s="8" t="s">
        <v>222</v>
      </c>
      <c r="S1385" s="3">
        <v>2220</v>
      </c>
      <c r="T1385" s="3">
        <v>1</v>
      </c>
      <c r="U1385" s="14" t="str">
        <f t="shared" ca="1" si="123"/>
        <v>rssoftware.com</v>
      </c>
      <c r="V1385" s="15" t="str">
        <f t="shared" ca="1" si="124"/>
        <v>domains = domains.concat("rssoftware.com");</v>
      </c>
      <c r="W1385">
        <f>VLOOKUP(C1385,'Copy of Pivot Position'!A:C,3,FALSE)</f>
        <v>4</v>
      </c>
      <c r="X1385">
        <f>IF(D1385="","",COUNTIF($D$1:D1384,D1385))</f>
        <v>0</v>
      </c>
      <c r="Y1385">
        <f>IF(F1385="","",COUNTIF($F$1:F1385,F1385))</f>
        <v>1</v>
      </c>
    </row>
    <row r="1386" spans="1:25" ht="16" hidden="1" x14ac:dyDescent="0.2">
      <c r="A1386" s="8" t="s">
        <v>9848</v>
      </c>
      <c r="B1386" s="8" t="s">
        <v>9849</v>
      </c>
      <c r="C1386" s="8" t="s">
        <v>9850</v>
      </c>
      <c r="D1386" s="8" t="s">
        <v>9851</v>
      </c>
      <c r="E1386" s="8" t="s">
        <v>8734</v>
      </c>
      <c r="F1386" s="12" t="s">
        <v>8263</v>
      </c>
      <c r="G1386" s="8" t="s">
        <v>46</v>
      </c>
      <c r="H1386" s="3">
        <v>2922</v>
      </c>
      <c r="I1386" s="12" t="s">
        <v>9853</v>
      </c>
      <c r="J1386" s="13" t="s">
        <v>9843</v>
      </c>
      <c r="K1386" s="8" t="s">
        <v>50</v>
      </c>
      <c r="L1386" s="8" t="s">
        <v>120</v>
      </c>
      <c r="M1386" s="8" t="s">
        <v>52</v>
      </c>
      <c r="N1386" s="8" t="s">
        <v>6584</v>
      </c>
      <c r="O1386" s="8" t="s">
        <v>54</v>
      </c>
      <c r="P1386" s="8" t="s">
        <v>8737</v>
      </c>
      <c r="Q1386" s="13" t="s">
        <v>8738</v>
      </c>
      <c r="R1386" s="8" t="s">
        <v>8739</v>
      </c>
      <c r="S1386" s="3">
        <v>2418</v>
      </c>
      <c r="T1386" s="3">
        <v>1</v>
      </c>
      <c r="U1386" s="14" t="str">
        <f t="shared" ca="1" si="123"/>
        <v>rssoftware.com</v>
      </c>
      <c r="V1386" s="15" t="str">
        <f t="shared" ca="1" si="124"/>
        <v>domains = domains.concat("rssoftware.com");</v>
      </c>
      <c r="W1386">
        <f>VLOOKUP(C1386,'Copy of Pivot Position'!A:C,3,FALSE)</f>
        <v>4</v>
      </c>
      <c r="X1386">
        <f>IF(D1386="","",COUNTIF($D$1:D1385,D1386))</f>
        <v>0</v>
      </c>
      <c r="Y1386">
        <f>IF(F1386="","",COUNTIF($F$1:F1386,F1386))</f>
        <v>2</v>
      </c>
    </row>
    <row r="1387" spans="1:25" ht="16" hidden="1" x14ac:dyDescent="0.2">
      <c r="A1387" s="8" t="s">
        <v>9897</v>
      </c>
      <c r="B1387" s="8" t="s">
        <v>9898</v>
      </c>
      <c r="C1387" s="8" t="s">
        <v>9899</v>
      </c>
      <c r="D1387" s="8" t="s">
        <v>9900</v>
      </c>
      <c r="E1387" s="8" t="s">
        <v>9901</v>
      </c>
      <c r="F1387" s="12" t="s">
        <v>9246</v>
      </c>
      <c r="G1387" s="8" t="s">
        <v>70</v>
      </c>
      <c r="H1387" s="3">
        <v>20</v>
      </c>
      <c r="I1387" s="12" t="s">
        <v>9903</v>
      </c>
      <c r="J1387" s="13" t="s">
        <v>9904</v>
      </c>
      <c r="K1387" s="8" t="s">
        <v>50</v>
      </c>
      <c r="L1387" s="8" t="s">
        <v>120</v>
      </c>
      <c r="M1387" s="8" t="s">
        <v>52</v>
      </c>
      <c r="N1387" s="8" t="s">
        <v>6806</v>
      </c>
      <c r="O1387" s="8" t="s">
        <v>54</v>
      </c>
      <c r="P1387" s="8" t="s">
        <v>9905</v>
      </c>
      <c r="Q1387" s="13" t="s">
        <v>6808</v>
      </c>
      <c r="R1387" s="8" t="s">
        <v>9906</v>
      </c>
      <c r="S1387" s="3">
        <v>2425</v>
      </c>
      <c r="T1387" s="3">
        <v>1</v>
      </c>
      <c r="U1387" s="14" t="str">
        <f t="shared" ca="1" si="123"/>
        <v>rssoftware.com</v>
      </c>
      <c r="V1387" s="15" t="str">
        <f t="shared" ca="1" si="124"/>
        <v>domains = domains.concat("rssoftware.com");</v>
      </c>
      <c r="W1387">
        <f>VLOOKUP(C1387,'Copy of Pivot Position'!A:C,3,FALSE)</f>
        <v>4</v>
      </c>
      <c r="X1387">
        <f>IF(D1387="","",COUNTIF($D$1:D1386,D1387))</f>
        <v>0</v>
      </c>
      <c r="Y1387">
        <f>IF(F1387="","",COUNTIF($F$1:F1387,F1387))</f>
        <v>1</v>
      </c>
    </row>
    <row r="1388" spans="1:25" ht="16" hidden="1" x14ac:dyDescent="0.2">
      <c r="A1388" s="8" t="s">
        <v>9908</v>
      </c>
      <c r="B1388" s="8" t="s">
        <v>5864</v>
      </c>
      <c r="C1388" s="8" t="s">
        <v>9910</v>
      </c>
      <c r="D1388" s="8" t="s">
        <v>9911</v>
      </c>
      <c r="E1388" s="8" t="s">
        <v>9913</v>
      </c>
      <c r="F1388" s="12" t="s">
        <v>9259</v>
      </c>
      <c r="G1388" s="8" t="s">
        <v>46</v>
      </c>
      <c r="H1388" s="3">
        <v>2522</v>
      </c>
      <c r="I1388" s="12" t="s">
        <v>9916</v>
      </c>
      <c r="J1388" s="13" t="s">
        <v>9364</v>
      </c>
      <c r="K1388" s="8" t="s">
        <v>50</v>
      </c>
      <c r="L1388" s="8" t="s">
        <v>120</v>
      </c>
      <c r="M1388" s="8" t="s">
        <v>52</v>
      </c>
      <c r="N1388" s="8" t="s">
        <v>73</v>
      </c>
      <c r="O1388" s="8" t="s">
        <v>54</v>
      </c>
      <c r="P1388" s="8" t="s">
        <v>9919</v>
      </c>
      <c r="Q1388" s="13" t="s">
        <v>75</v>
      </c>
      <c r="R1388" s="8" t="s">
        <v>9920</v>
      </c>
      <c r="S1388" s="3">
        <v>2427</v>
      </c>
      <c r="T1388" s="3">
        <v>1</v>
      </c>
      <c r="U1388" s="14" t="str">
        <f t="shared" ca="1" si="123"/>
        <v>rssoftware.com</v>
      </c>
      <c r="V1388" s="15" t="str">
        <f t="shared" ca="1" si="124"/>
        <v>domains = domains.concat("rssoftware.com");</v>
      </c>
      <c r="W1388">
        <f>VLOOKUP(C1388,'Copy of Pivot Position'!A:C,3,FALSE)</f>
        <v>4</v>
      </c>
      <c r="X1388">
        <f>IF(D1388="","",COUNTIF($D$1:D1387,D1388))</f>
        <v>0</v>
      </c>
      <c r="Y1388">
        <f>IF(F1388="","",COUNTIF($F$1:F1388,F1388))</f>
        <v>1</v>
      </c>
    </row>
    <row r="1389" spans="1:25" ht="16" hidden="1" x14ac:dyDescent="0.2">
      <c r="A1389" s="8" t="s">
        <v>10269</v>
      </c>
      <c r="B1389" s="8" t="s">
        <v>2070</v>
      </c>
      <c r="C1389" s="8" t="s">
        <v>10270</v>
      </c>
      <c r="D1389" s="8" t="s">
        <v>10271</v>
      </c>
      <c r="E1389" s="8" t="s">
        <v>10272</v>
      </c>
      <c r="F1389" s="12" t="s">
        <v>9759</v>
      </c>
      <c r="G1389" s="8" t="s">
        <v>9616</v>
      </c>
      <c r="H1389" s="3">
        <v>126</v>
      </c>
      <c r="I1389" s="12" t="s">
        <v>10273</v>
      </c>
      <c r="J1389" s="13" t="s">
        <v>10274</v>
      </c>
      <c r="K1389" s="8" t="s">
        <v>50</v>
      </c>
      <c r="L1389" s="8" t="s">
        <v>120</v>
      </c>
      <c r="M1389" s="8" t="s">
        <v>52</v>
      </c>
      <c r="N1389" s="8" t="s">
        <v>222</v>
      </c>
      <c r="O1389" s="8" t="s">
        <v>222</v>
      </c>
      <c r="P1389" s="8" t="s">
        <v>222</v>
      </c>
      <c r="Q1389" s="8" t="s">
        <v>222</v>
      </c>
      <c r="R1389" s="8" t="s">
        <v>222</v>
      </c>
      <c r="S1389" s="3">
        <v>2519</v>
      </c>
      <c r="T1389" s="3">
        <v>1</v>
      </c>
      <c r="U1389" s="14" t="str">
        <f t="shared" ca="1" si="123"/>
        <v>rssoftware.com</v>
      </c>
      <c r="V1389" s="15" t="str">
        <f t="shared" ca="1" si="124"/>
        <v>domains = domains.concat("rssoftware.com");</v>
      </c>
      <c r="W1389">
        <f>VLOOKUP(C1389,'Copy of Pivot Position'!A:C,3,FALSE)</f>
        <v>4</v>
      </c>
      <c r="X1389">
        <f>IF(D1389="","",COUNTIF($D$1:D1388,D1389))</f>
        <v>0</v>
      </c>
      <c r="Y1389">
        <f>IF(F1389="","",COUNTIF($F$1:F1389,F1389))</f>
        <v>1</v>
      </c>
    </row>
    <row r="1390" spans="1:25" ht="16" hidden="1" x14ac:dyDescent="0.2">
      <c r="A1390" s="8" t="s">
        <v>3140</v>
      </c>
      <c r="B1390" s="8" t="s">
        <v>8755</v>
      </c>
      <c r="C1390" s="8" t="s">
        <v>10298</v>
      </c>
      <c r="D1390" s="8" t="s">
        <v>10299</v>
      </c>
      <c r="E1390" s="8" t="s">
        <v>10300</v>
      </c>
      <c r="F1390" s="12" t="s">
        <v>9793</v>
      </c>
      <c r="G1390" s="8" t="s">
        <v>70</v>
      </c>
      <c r="H1390" s="3">
        <v>63</v>
      </c>
      <c r="I1390" s="12" t="s">
        <v>10301</v>
      </c>
      <c r="J1390" s="13" t="s">
        <v>10302</v>
      </c>
      <c r="K1390" s="8" t="s">
        <v>50</v>
      </c>
      <c r="L1390" s="8" t="s">
        <v>120</v>
      </c>
      <c r="M1390" s="8" t="s">
        <v>52</v>
      </c>
      <c r="N1390" s="8" t="s">
        <v>518</v>
      </c>
      <c r="O1390" s="8" t="s">
        <v>54</v>
      </c>
      <c r="P1390" s="8" t="s">
        <v>10303</v>
      </c>
      <c r="Q1390" s="8" t="s">
        <v>10304</v>
      </c>
      <c r="R1390" s="8" t="s">
        <v>10305</v>
      </c>
      <c r="S1390" s="3">
        <v>2525</v>
      </c>
      <c r="T1390" s="3">
        <v>1</v>
      </c>
      <c r="U1390" s="14" t="str">
        <f t="shared" ca="1" si="123"/>
        <v>rssoftware.com</v>
      </c>
      <c r="V1390" s="15" t="str">
        <f t="shared" ca="1" si="124"/>
        <v>domains = domains.concat("rssoftware.com");</v>
      </c>
      <c r="W1390">
        <f>VLOOKUP(C1390,'Copy of Pivot Position'!A:C,3,FALSE)</f>
        <v>4</v>
      </c>
      <c r="X1390">
        <f>IF(D1390="","",COUNTIF($D$1:D1389,D1390))</f>
        <v>0</v>
      </c>
      <c r="Y1390">
        <f>IF(F1390="","",COUNTIF($F$1:F1390,F1390))</f>
        <v>1</v>
      </c>
    </row>
    <row r="1391" spans="1:25" ht="16" hidden="1" x14ac:dyDescent="0.2">
      <c r="A1391" s="8" t="s">
        <v>321</v>
      </c>
      <c r="B1391" s="8" t="s">
        <v>10523</v>
      </c>
      <c r="C1391" s="8" t="s">
        <v>10524</v>
      </c>
      <c r="D1391" s="8" t="s">
        <v>10525</v>
      </c>
      <c r="E1391" s="8" t="s">
        <v>10526</v>
      </c>
      <c r="F1391" s="12" t="s">
        <v>10027</v>
      </c>
      <c r="G1391" s="8" t="s">
        <v>49</v>
      </c>
      <c r="H1391" s="3">
        <v>150</v>
      </c>
      <c r="I1391" s="12" t="s">
        <v>10527</v>
      </c>
      <c r="J1391" s="13" t="s">
        <v>10528</v>
      </c>
      <c r="K1391" s="8" t="s">
        <v>50</v>
      </c>
      <c r="L1391" s="8" t="s">
        <v>51</v>
      </c>
      <c r="M1391" s="8" t="s">
        <v>52</v>
      </c>
      <c r="N1391" s="8" t="s">
        <v>10529</v>
      </c>
      <c r="O1391" s="8" t="s">
        <v>54</v>
      </c>
      <c r="P1391" s="8" t="s">
        <v>10530</v>
      </c>
      <c r="Q1391" s="13" t="s">
        <v>10531</v>
      </c>
      <c r="R1391" s="8" t="s">
        <v>10532</v>
      </c>
      <c r="S1391" s="3">
        <v>2585</v>
      </c>
      <c r="T1391" s="3">
        <v>1</v>
      </c>
      <c r="U1391" s="14" t="str">
        <f t="shared" ca="1" si="123"/>
        <v>rssoftware.com</v>
      </c>
      <c r="V1391" s="15" t="str">
        <f t="shared" ca="1" si="124"/>
        <v>domains = domains.concat("rssoftware.com");</v>
      </c>
      <c r="W1391">
        <f>VLOOKUP(C1391,'Copy of Pivot Position'!A:C,3,FALSE)</f>
        <v>4</v>
      </c>
      <c r="X1391">
        <f>IF(D1391="","",COUNTIF($D$1:D1390,D1391))</f>
        <v>0</v>
      </c>
      <c r="Y1391">
        <f>IF(F1391="","",COUNTIF($F$1:F1391,F1391))</f>
        <v>1</v>
      </c>
    </row>
    <row r="1392" spans="1:25" ht="16" hidden="1" x14ac:dyDescent="0.2">
      <c r="A1392" s="8" t="s">
        <v>4745</v>
      </c>
      <c r="B1392" s="8" t="s">
        <v>10588</v>
      </c>
      <c r="C1392" s="8" t="s">
        <v>10589</v>
      </c>
      <c r="D1392" s="8" t="s">
        <v>10590</v>
      </c>
      <c r="E1392" s="8" t="s">
        <v>10591</v>
      </c>
      <c r="F1392" s="12" t="s">
        <v>10135</v>
      </c>
      <c r="G1392" s="8" t="s">
        <v>3706</v>
      </c>
      <c r="H1392" s="3">
        <v>258</v>
      </c>
      <c r="I1392" s="12" t="s">
        <v>10592</v>
      </c>
      <c r="J1392" s="13" t="s">
        <v>10593</v>
      </c>
      <c r="K1392" s="8" t="s">
        <v>50</v>
      </c>
      <c r="L1392" s="8" t="s">
        <v>51</v>
      </c>
      <c r="M1392" s="8" t="s">
        <v>52</v>
      </c>
      <c r="N1392" s="8" t="s">
        <v>10594</v>
      </c>
      <c r="O1392" s="8" t="s">
        <v>3216</v>
      </c>
      <c r="P1392" s="8" t="s">
        <v>10595</v>
      </c>
      <c r="Q1392" s="13" t="s">
        <v>10596</v>
      </c>
      <c r="R1392" s="8" t="s">
        <v>10597</v>
      </c>
      <c r="S1392" s="3">
        <v>2610</v>
      </c>
      <c r="T1392" s="3">
        <v>1</v>
      </c>
      <c r="U1392" s="14" t="str">
        <f t="shared" ca="1" si="123"/>
        <v>rssoftware.com</v>
      </c>
      <c r="V1392" s="15" t="str">
        <f t="shared" ca="1" si="124"/>
        <v>domains = domains.concat("rssoftware.com");</v>
      </c>
      <c r="W1392">
        <f>VLOOKUP(C1392,'Copy of Pivot Position'!A:C,3,FALSE)</f>
        <v>4</v>
      </c>
      <c r="X1392">
        <f>IF(D1392="","",COUNTIF($D$1:D1391,D1392))</f>
        <v>0</v>
      </c>
      <c r="Y1392">
        <f>IF(F1392="","",COUNTIF($F$1:F1392,F1392))</f>
        <v>1</v>
      </c>
    </row>
    <row r="1393" spans="1:25" ht="13" hidden="1" x14ac:dyDescent="0.15">
      <c r="A1393" s="8" t="s">
        <v>112</v>
      </c>
      <c r="B1393" s="8" t="s">
        <v>4034</v>
      </c>
      <c r="C1393" s="8" t="s">
        <v>10929</v>
      </c>
      <c r="D1393" s="8" t="s">
        <v>10930</v>
      </c>
      <c r="E1393" s="8" t="s">
        <v>10931</v>
      </c>
      <c r="F1393" s="12" t="s">
        <v>10744</v>
      </c>
      <c r="G1393" s="8" t="s">
        <v>49</v>
      </c>
      <c r="H1393" s="3">
        <v>621</v>
      </c>
      <c r="I1393" s="12" t="s">
        <v>10932</v>
      </c>
      <c r="J1393" s="13" t="s">
        <v>10933</v>
      </c>
      <c r="K1393" s="8" t="s">
        <v>50</v>
      </c>
      <c r="L1393" s="8" t="s">
        <v>51</v>
      </c>
      <c r="M1393" s="8" t="s">
        <v>52</v>
      </c>
      <c r="N1393" s="8" t="s">
        <v>1052</v>
      </c>
      <c r="O1393" s="8" t="s">
        <v>769</v>
      </c>
      <c r="P1393" s="8" t="s">
        <v>10934</v>
      </c>
      <c r="Q1393" s="13" t="s">
        <v>10935</v>
      </c>
      <c r="R1393" s="8" t="s">
        <v>10936</v>
      </c>
      <c r="S1393" s="3">
        <v>222</v>
      </c>
      <c r="T1393" s="3">
        <v>2</v>
      </c>
      <c r="V1393" s="18"/>
      <c r="W1393">
        <f>VLOOKUP(C1393,'Copy of Pivot Position'!A:C,3,FALSE)</f>
        <v>4</v>
      </c>
      <c r="X1393">
        <f>IF(D1393="","",COUNTIF($D$1:D1392,D1393))</f>
        <v>0</v>
      </c>
      <c r="Y1393">
        <f>IF(F1393="","",COUNTIF($F$1:F1393,F1393))</f>
        <v>1</v>
      </c>
    </row>
    <row r="1394" spans="1:25" ht="13" hidden="1" x14ac:dyDescent="0.15">
      <c r="A1394" s="8" t="s">
        <v>214</v>
      </c>
      <c r="B1394" s="8" t="s">
        <v>11400</v>
      </c>
      <c r="C1394" s="8" t="s">
        <v>11401</v>
      </c>
      <c r="D1394" s="8" t="s">
        <v>11402</v>
      </c>
      <c r="E1394" s="8" t="s">
        <v>11403</v>
      </c>
      <c r="F1394" s="12" t="s">
        <v>10903</v>
      </c>
      <c r="G1394" s="8" t="s">
        <v>49</v>
      </c>
      <c r="H1394" s="3">
        <v>489</v>
      </c>
      <c r="I1394" s="12" t="s">
        <v>11404</v>
      </c>
      <c r="J1394" s="13" t="s">
        <v>11405</v>
      </c>
      <c r="K1394" s="8" t="s">
        <v>50</v>
      </c>
      <c r="L1394" s="8" t="s">
        <v>51</v>
      </c>
      <c r="M1394" s="8" t="s">
        <v>52</v>
      </c>
      <c r="N1394" s="8" t="s">
        <v>11406</v>
      </c>
      <c r="O1394" s="8" t="s">
        <v>54</v>
      </c>
      <c r="P1394" s="8" t="s">
        <v>11407</v>
      </c>
      <c r="Q1394" s="13" t="s">
        <v>11408</v>
      </c>
      <c r="R1394" s="8" t="s">
        <v>11409</v>
      </c>
      <c r="S1394" s="3">
        <v>317</v>
      </c>
      <c r="T1394" s="3">
        <v>2</v>
      </c>
      <c r="V1394" s="18"/>
      <c r="W1394">
        <f>VLOOKUP(C1394,'Copy of Pivot Position'!A:C,3,FALSE)</f>
        <v>4</v>
      </c>
      <c r="X1394">
        <f>IF(D1394="","",COUNTIF($D$1:D1393,D1394))</f>
        <v>0</v>
      </c>
      <c r="Y1394">
        <f>IF(F1394="","",COUNTIF($F$1:F1394,F1394))</f>
        <v>1</v>
      </c>
    </row>
    <row r="1395" spans="1:25" ht="16" hidden="1" x14ac:dyDescent="0.2">
      <c r="A1395" s="8" t="s">
        <v>11414</v>
      </c>
      <c r="B1395" s="8" t="s">
        <v>11415</v>
      </c>
      <c r="C1395" s="8" t="s">
        <v>11416</v>
      </c>
      <c r="D1395" s="8" t="s">
        <v>11417</v>
      </c>
      <c r="E1395" s="8" t="s">
        <v>11418</v>
      </c>
      <c r="F1395" s="12" t="s">
        <v>10904</v>
      </c>
      <c r="G1395" s="8" t="s">
        <v>49</v>
      </c>
      <c r="H1395" s="3">
        <v>171</v>
      </c>
      <c r="I1395" s="12" t="s">
        <v>11419</v>
      </c>
      <c r="J1395" s="13" t="s">
        <v>11420</v>
      </c>
      <c r="K1395" s="8" t="s">
        <v>50</v>
      </c>
      <c r="L1395" s="8" t="s">
        <v>51</v>
      </c>
      <c r="M1395" s="8" t="s">
        <v>52</v>
      </c>
      <c r="N1395" s="8" t="s">
        <v>84</v>
      </c>
      <c r="O1395" s="8" t="s">
        <v>85</v>
      </c>
      <c r="P1395" s="8" t="s">
        <v>11421</v>
      </c>
      <c r="Q1395" s="13" t="s">
        <v>5365</v>
      </c>
      <c r="R1395" s="8" t="s">
        <v>11422</v>
      </c>
      <c r="S1395" s="3">
        <v>321</v>
      </c>
      <c r="T1395" s="3">
        <v>2</v>
      </c>
      <c r="U1395" s="14" t="str">
        <f ca="1">IFERROR(__xludf.DUMMYFUNCTION("lower( trim ( (REGEXEXTRACT(D1395,""^(?:https?:\/\/)?(?:[^@\n]+@)?(?:www\.)?([^:\/\n]+)""))))"),"customertimes.com")</f>
        <v>customertimes.com</v>
      </c>
      <c r="V1395" s="15" t="str">
        <f ca="1">IF(LEN(TRIM(D1395))= 0,"",CONCATENATE("domains = domains.concat(", CHAR(34), U1395, CHAR(34), ");"))</f>
        <v>domains = domains.concat("customertimes.com");</v>
      </c>
      <c r="W1395">
        <f>VLOOKUP(C1395,'Copy of Pivot Position'!A:C,3,FALSE)</f>
        <v>4</v>
      </c>
      <c r="X1395">
        <f>IF(D1395="","",COUNTIF($D$1:D1394,D1395))</f>
        <v>0</v>
      </c>
      <c r="Y1395">
        <f>IF(F1395="","",COUNTIF($F$1:F1395,F1395))</f>
        <v>1</v>
      </c>
    </row>
    <row r="1396" spans="1:25" ht="13" hidden="1" x14ac:dyDescent="0.15">
      <c r="A1396" s="8" t="s">
        <v>11553</v>
      </c>
      <c r="B1396" s="8" t="s">
        <v>11554</v>
      </c>
      <c r="C1396" s="8" t="s">
        <v>11555</v>
      </c>
      <c r="D1396" s="8" t="s">
        <v>11556</v>
      </c>
      <c r="E1396" s="8" t="s">
        <v>11557</v>
      </c>
      <c r="F1396" s="12" t="s">
        <v>10927</v>
      </c>
      <c r="G1396" s="8" t="s">
        <v>70</v>
      </c>
      <c r="H1396" s="3">
        <v>42</v>
      </c>
      <c r="I1396" s="12" t="s">
        <v>11558</v>
      </c>
      <c r="J1396" s="13" t="s">
        <v>11559</v>
      </c>
      <c r="K1396" s="8" t="s">
        <v>50</v>
      </c>
      <c r="L1396" s="8" t="s">
        <v>120</v>
      </c>
      <c r="M1396" s="8" t="s">
        <v>52</v>
      </c>
      <c r="N1396" s="8" t="s">
        <v>11560</v>
      </c>
      <c r="O1396" s="8" t="s">
        <v>54</v>
      </c>
      <c r="P1396" s="8" t="s">
        <v>11561</v>
      </c>
      <c r="Q1396" s="13" t="s">
        <v>11562</v>
      </c>
      <c r="R1396" s="8" t="s">
        <v>222</v>
      </c>
      <c r="S1396" s="3">
        <v>347</v>
      </c>
      <c r="T1396" s="3">
        <v>2</v>
      </c>
      <c r="V1396" s="18"/>
      <c r="W1396">
        <f>VLOOKUP(C1396,'Copy of Pivot Position'!A:C,3,FALSE)</f>
        <v>4</v>
      </c>
      <c r="X1396">
        <f>IF(D1396="","",COUNTIF($D$1:D1395,D1396))</f>
        <v>0</v>
      </c>
      <c r="Y1396">
        <f>IF(F1396="","",COUNTIF($F$1:F1396,F1396))</f>
        <v>1</v>
      </c>
    </row>
    <row r="1397" spans="1:25" ht="16" hidden="1" x14ac:dyDescent="0.2">
      <c r="A1397" s="8" t="s">
        <v>438</v>
      </c>
      <c r="B1397" s="8" t="s">
        <v>11592</v>
      </c>
      <c r="C1397" s="8" t="s">
        <v>2841</v>
      </c>
      <c r="D1397" s="8" t="s">
        <v>11593</v>
      </c>
      <c r="E1397" s="8" t="s">
        <v>11594</v>
      </c>
      <c r="F1397" s="12" t="s">
        <v>10956</v>
      </c>
      <c r="G1397" s="8" t="s">
        <v>434</v>
      </c>
      <c r="H1397" s="3">
        <v>81</v>
      </c>
      <c r="I1397" s="12" t="s">
        <v>11595</v>
      </c>
      <c r="J1397" s="13" t="s">
        <v>11596</v>
      </c>
      <c r="K1397" s="8" t="s">
        <v>50</v>
      </c>
      <c r="L1397" s="8" t="s">
        <v>120</v>
      </c>
      <c r="M1397" s="8" t="s">
        <v>52</v>
      </c>
      <c r="N1397" s="8" t="s">
        <v>8153</v>
      </c>
      <c r="O1397" s="8" t="s">
        <v>10572</v>
      </c>
      <c r="P1397" s="8" t="s">
        <v>11597</v>
      </c>
      <c r="Q1397" s="13" t="s">
        <v>8155</v>
      </c>
      <c r="R1397" s="8" t="s">
        <v>11598</v>
      </c>
      <c r="S1397" s="3">
        <v>393</v>
      </c>
      <c r="T1397" s="3">
        <v>2</v>
      </c>
      <c r="U1397" s="14" t="str">
        <f ca="1">IFERROR(__xludf.DUMMYFUNCTION("lower( trim ( (REGEXEXTRACT(D1397,""^(?:https?:\/\/)?(?:[^@\n]+@)?(?:www\.)?([^:\/\n]+)""))))"),"sellingsource.com")</f>
        <v>sellingsource.com</v>
      </c>
      <c r="V1397" s="15" t="str">
        <f ca="1">IF(LEN(TRIM(D1397))= 0,"",CONCATENATE("domains = domains.concat(", CHAR(34), U1397, CHAR(34), ");"))</f>
        <v>domains = domains.concat("sellingsource.com");</v>
      </c>
      <c r="W1397">
        <f>VLOOKUP(C1397,'Copy of Pivot Position'!A:C,3,FALSE)</f>
        <v>4</v>
      </c>
      <c r="X1397">
        <f>IF(D1397="","",COUNTIF($D$1:D1396,D1397))</f>
        <v>0</v>
      </c>
      <c r="Y1397">
        <f>IF(F1397="","",COUNTIF($F$1:F1397,F1397))</f>
        <v>1</v>
      </c>
    </row>
    <row r="1398" spans="1:25" ht="16" hidden="1" x14ac:dyDescent="0.2">
      <c r="A1398" s="8" t="s">
        <v>11806</v>
      </c>
      <c r="B1398" s="8" t="s">
        <v>7869</v>
      </c>
      <c r="C1398" s="8" t="s">
        <v>11807</v>
      </c>
      <c r="D1398" s="8" t="s">
        <v>11808</v>
      </c>
      <c r="E1398" s="8" t="s">
        <v>11809</v>
      </c>
      <c r="F1398" s="12" t="s">
        <v>11120</v>
      </c>
      <c r="G1398" s="8" t="s">
        <v>70</v>
      </c>
      <c r="H1398" s="3">
        <v>4648</v>
      </c>
      <c r="I1398" s="12" t="s">
        <v>11810</v>
      </c>
      <c r="J1398" s="13" t="s">
        <v>11811</v>
      </c>
      <c r="K1398" s="8" t="s">
        <v>50</v>
      </c>
      <c r="L1398" s="8" t="s">
        <v>120</v>
      </c>
      <c r="M1398" s="8" t="s">
        <v>52</v>
      </c>
      <c r="N1398" s="8" t="s">
        <v>174</v>
      </c>
      <c r="O1398" s="8" t="s">
        <v>175</v>
      </c>
      <c r="P1398" s="8" t="s">
        <v>11812</v>
      </c>
      <c r="Q1398" s="13" t="s">
        <v>417</v>
      </c>
      <c r="R1398" s="8" t="s">
        <v>222</v>
      </c>
      <c r="S1398" s="3">
        <v>437</v>
      </c>
      <c r="T1398" s="3">
        <v>2</v>
      </c>
      <c r="U1398" s="14" t="str">
        <f ca="1">IFERROR(__xludf.DUMMYFUNCTION("lower( trim ( (REGEXEXTRACT(D1397,""^(?:https?:\/\/)?(?:[^@\n]+@)?(?:www\.)?([^:\/\n]+)""))))"),"sellingsource.com")</f>
        <v>sellingsource.com</v>
      </c>
      <c r="V1398" s="15" t="str">
        <f ca="1">IF(LEN(TRIM(D1398))= 0,"",CONCATENATE("domains = domains.concat(", CHAR(34), U1398, CHAR(34), ");"))</f>
        <v>domains = domains.concat("sellingsource.com");</v>
      </c>
      <c r="W1398">
        <f>VLOOKUP(C1398,'Copy of Pivot Position'!A:C,3,FALSE)</f>
        <v>4</v>
      </c>
      <c r="X1398">
        <f>IF(D1398="","",COUNTIF($D$1:D1397,D1398))</f>
        <v>0</v>
      </c>
      <c r="Y1398">
        <f>IF(F1398="","",COUNTIF($F$1:F1398,F1398))</f>
        <v>1</v>
      </c>
    </row>
    <row r="1399" spans="1:25" ht="16" hidden="1" x14ac:dyDescent="0.2">
      <c r="A1399" s="8" t="s">
        <v>960</v>
      </c>
      <c r="B1399" s="8" t="s">
        <v>12267</v>
      </c>
      <c r="C1399" s="8" t="s">
        <v>12139</v>
      </c>
      <c r="D1399" s="8" t="s">
        <v>12268</v>
      </c>
      <c r="E1399" s="8" t="s">
        <v>12269</v>
      </c>
      <c r="F1399" s="12" t="s">
        <v>11953</v>
      </c>
      <c r="G1399" s="8" t="s">
        <v>384</v>
      </c>
      <c r="H1399" s="3">
        <v>661</v>
      </c>
      <c r="I1399" s="12" t="s">
        <v>12271</v>
      </c>
      <c r="J1399" s="13" t="s">
        <v>12272</v>
      </c>
      <c r="K1399" s="8" t="s">
        <v>50</v>
      </c>
      <c r="L1399" s="8" t="s">
        <v>120</v>
      </c>
      <c r="M1399" s="8" t="s">
        <v>52</v>
      </c>
      <c r="N1399" s="8" t="s">
        <v>12273</v>
      </c>
      <c r="O1399" s="8" t="s">
        <v>393</v>
      </c>
      <c r="P1399" s="8" t="s">
        <v>12274</v>
      </c>
      <c r="Q1399" s="13" t="s">
        <v>12275</v>
      </c>
      <c r="R1399" s="8" t="s">
        <v>12276</v>
      </c>
      <c r="S1399" s="3">
        <v>709</v>
      </c>
      <c r="T1399" s="3">
        <v>2</v>
      </c>
      <c r="U1399" s="14" t="str">
        <f ca="1">IFERROR(__xludf.DUMMYFUNCTION("lower( trim ( (REGEXEXTRACT(D1397,""^(?:https?:\/\/)?(?:[^@\n]+@)?(?:www\.)?([^:\/\n]+)""))))"),"sellingsource.com")</f>
        <v>sellingsource.com</v>
      </c>
      <c r="V1399" s="15" t="str">
        <f ca="1">IF(LEN(TRIM(D1399))= 0,"",CONCATENATE("domains = domains.concat(", CHAR(34), U1399, CHAR(34), ");"))</f>
        <v>domains = domains.concat("sellingsource.com");</v>
      </c>
      <c r="W1399">
        <f>VLOOKUP(C1399,'Copy of Pivot Position'!A:C,3,FALSE)</f>
        <v>4</v>
      </c>
      <c r="X1399">
        <f>IF(D1399="","",COUNTIF($D$1:D1398,D1399))</f>
        <v>0</v>
      </c>
      <c r="Y1399">
        <f>IF(F1399="","",COUNTIF($F$1:F1399,F1399))</f>
        <v>1</v>
      </c>
    </row>
    <row r="1400" spans="1:25" ht="13" hidden="1" x14ac:dyDescent="0.15">
      <c r="A1400" s="8" t="s">
        <v>397</v>
      </c>
      <c r="B1400" s="8" t="s">
        <v>12302</v>
      </c>
      <c r="C1400" s="8" t="s">
        <v>12278</v>
      </c>
      <c r="D1400" s="8" t="s">
        <v>12303</v>
      </c>
      <c r="E1400" s="8" t="s">
        <v>12304</v>
      </c>
      <c r="F1400" s="12" t="s">
        <v>11964</v>
      </c>
      <c r="G1400" s="8" t="s">
        <v>845</v>
      </c>
      <c r="H1400" s="3">
        <v>118</v>
      </c>
      <c r="I1400" s="12" t="s">
        <v>12305</v>
      </c>
      <c r="J1400" s="13" t="s">
        <v>12306</v>
      </c>
      <c r="K1400" s="8" t="s">
        <v>50</v>
      </c>
      <c r="L1400" s="8" t="s">
        <v>51</v>
      </c>
      <c r="M1400" s="8" t="s">
        <v>52</v>
      </c>
      <c r="N1400" s="8" t="s">
        <v>12307</v>
      </c>
      <c r="O1400" s="8" t="s">
        <v>1983</v>
      </c>
      <c r="P1400" s="8" t="s">
        <v>12308</v>
      </c>
      <c r="Q1400" s="13" t="s">
        <v>12309</v>
      </c>
      <c r="R1400" s="8" t="s">
        <v>12310</v>
      </c>
      <c r="S1400" s="3">
        <v>717</v>
      </c>
      <c r="T1400" s="3">
        <v>2</v>
      </c>
      <c r="V1400" s="18"/>
      <c r="W1400">
        <f>VLOOKUP(C1400,'Copy of Pivot Position'!A:C,3,FALSE)</f>
        <v>4</v>
      </c>
      <c r="X1400">
        <f>IF(D1400="","",COUNTIF($D$1:D1399,D1400))</f>
        <v>0</v>
      </c>
      <c r="Y1400">
        <f>IF(F1400="","",COUNTIF($F$1:F1400,F1400))</f>
        <v>1</v>
      </c>
    </row>
    <row r="1401" spans="1:25" ht="16" hidden="1" x14ac:dyDescent="0.2">
      <c r="A1401" s="8" t="s">
        <v>398</v>
      </c>
      <c r="B1401" s="8" t="s">
        <v>13180</v>
      </c>
      <c r="C1401" s="8" t="s">
        <v>12279</v>
      </c>
      <c r="D1401" s="8" t="s">
        <v>13181</v>
      </c>
      <c r="E1401" s="8" t="s">
        <v>13182</v>
      </c>
      <c r="F1401" s="12" t="s">
        <v>12074</v>
      </c>
      <c r="G1401" s="8" t="s">
        <v>2723</v>
      </c>
      <c r="H1401" s="3">
        <v>216</v>
      </c>
      <c r="I1401" s="12" t="s">
        <v>13186</v>
      </c>
      <c r="J1401" s="13" t="s">
        <v>13188</v>
      </c>
      <c r="K1401" s="8" t="s">
        <v>50</v>
      </c>
      <c r="L1401" s="8" t="s">
        <v>120</v>
      </c>
      <c r="M1401" s="8" t="s">
        <v>52</v>
      </c>
      <c r="N1401" s="8" t="s">
        <v>13189</v>
      </c>
      <c r="O1401" s="8" t="s">
        <v>13190</v>
      </c>
      <c r="P1401" s="8" t="s">
        <v>13191</v>
      </c>
      <c r="Q1401" s="13" t="s">
        <v>13192</v>
      </c>
      <c r="R1401" s="8" t="s">
        <v>13193</v>
      </c>
      <c r="S1401" s="3">
        <v>791</v>
      </c>
      <c r="T1401" s="3">
        <v>2</v>
      </c>
      <c r="U1401" s="14" t="str">
        <f ca="1">IFERROR(__xludf.DUMMYFUNCTION("lower( trim ( (REGEXEXTRACT(D1401,""^(?:https?:\/\/)?(?:[^@\n]+@)?(?:www\.)?([^:\/\n]+)""))))"),"sakcon.com")</f>
        <v>sakcon.com</v>
      </c>
      <c r="V1401" s="15" t="str">
        <f ca="1">IF(LEN(TRIM(D1401))= 0,"",CONCATENATE("domains = domains.concat(", CHAR(34), U1401, CHAR(34), ");"))</f>
        <v>domains = domains.concat("sakcon.com");</v>
      </c>
      <c r="W1401">
        <f>VLOOKUP(C1401,'Copy of Pivot Position'!A:C,3,FALSE)</f>
        <v>4</v>
      </c>
      <c r="X1401">
        <f>IF(D1401="","",COUNTIF($D$1:D1400,D1401))</f>
        <v>0</v>
      </c>
      <c r="Y1401">
        <f>IF(F1401="","",COUNTIF($F$1:F1401,F1401))</f>
        <v>1</v>
      </c>
    </row>
    <row r="1402" spans="1:25" ht="13" hidden="1" x14ac:dyDescent="0.15">
      <c r="A1402" s="8" t="s">
        <v>13274</v>
      </c>
      <c r="B1402" s="8" t="s">
        <v>13275</v>
      </c>
      <c r="C1402" s="8" t="s">
        <v>12153</v>
      </c>
      <c r="D1402" s="8" t="s">
        <v>13277</v>
      </c>
      <c r="E1402" s="8" t="s">
        <v>13278</v>
      </c>
      <c r="F1402" s="12" t="s">
        <v>12077</v>
      </c>
      <c r="G1402" s="8" t="s">
        <v>434</v>
      </c>
      <c r="H1402" s="3">
        <v>11</v>
      </c>
      <c r="I1402" s="12" t="s">
        <v>13284</v>
      </c>
      <c r="J1402" s="13" t="s">
        <v>13286</v>
      </c>
      <c r="K1402" s="8" t="s">
        <v>50</v>
      </c>
      <c r="L1402" s="8" t="s">
        <v>120</v>
      </c>
      <c r="M1402" s="8" t="s">
        <v>6995</v>
      </c>
      <c r="N1402" s="8" t="s">
        <v>13287</v>
      </c>
      <c r="O1402" s="8" t="s">
        <v>6995</v>
      </c>
      <c r="P1402" s="8" t="s">
        <v>13289</v>
      </c>
      <c r="Q1402" s="13" t="s">
        <v>13290</v>
      </c>
      <c r="R1402" s="8" t="s">
        <v>222</v>
      </c>
      <c r="S1402" s="3">
        <v>795</v>
      </c>
      <c r="T1402" s="3">
        <v>2</v>
      </c>
      <c r="V1402" s="18"/>
      <c r="W1402">
        <f>VLOOKUP(C1402,'Copy of Pivot Position'!A:C,3,FALSE)</f>
        <v>4</v>
      </c>
      <c r="X1402">
        <f>IF(D1402="","",COUNTIF($D$1:D1401,D1402))</f>
        <v>0</v>
      </c>
      <c r="Y1402">
        <f>IF(F1402="","",COUNTIF($F$1:F1402,F1402))</f>
        <v>1</v>
      </c>
    </row>
    <row r="1403" spans="1:25" ht="16" hidden="1" x14ac:dyDescent="0.2">
      <c r="A1403" s="8" t="s">
        <v>274</v>
      </c>
      <c r="B1403" s="8" t="s">
        <v>13492</v>
      </c>
      <c r="C1403" s="8" t="s">
        <v>12154</v>
      </c>
      <c r="D1403" s="8" t="s">
        <v>13493</v>
      </c>
      <c r="E1403" s="8" t="s">
        <v>13494</v>
      </c>
      <c r="F1403" s="12" t="s">
        <v>12081</v>
      </c>
      <c r="G1403" s="8" t="s">
        <v>2158</v>
      </c>
      <c r="H1403" s="3">
        <v>6</v>
      </c>
      <c r="I1403" s="12" t="s">
        <v>13503</v>
      </c>
      <c r="J1403" s="13" t="s">
        <v>13504</v>
      </c>
      <c r="K1403" s="8" t="s">
        <v>50</v>
      </c>
      <c r="L1403" s="8" t="s">
        <v>120</v>
      </c>
      <c r="M1403" s="8" t="s">
        <v>222</v>
      </c>
      <c r="N1403" s="8" t="s">
        <v>222</v>
      </c>
      <c r="O1403" s="8" t="s">
        <v>222</v>
      </c>
      <c r="P1403" s="8" t="s">
        <v>222</v>
      </c>
      <c r="Q1403" s="8" t="s">
        <v>222</v>
      </c>
      <c r="R1403" s="8" t="s">
        <v>222</v>
      </c>
      <c r="S1403" s="3">
        <v>803</v>
      </c>
      <c r="T1403" s="3">
        <v>2</v>
      </c>
      <c r="U1403" s="14" t="str">
        <f ca="1">IFERROR(__xludf.DUMMYFUNCTION("lower( trim ( (REGEXEXTRACT(D1403,""^(?:https?:\/\/)?(?:[^@\n]+@)?(?:www\.)?([^:\/\n]+)""))))"),"dstechsolutions.com")</f>
        <v>dstechsolutions.com</v>
      </c>
      <c r="V1403" s="15" t="str">
        <f ca="1">IF(LEN(TRIM(D1403))= 0,"",CONCATENATE("domains = domains.concat(", CHAR(34), U1403, CHAR(34), ");"))</f>
        <v>domains = domains.concat("dstechsolutions.com");</v>
      </c>
      <c r="W1403">
        <f>VLOOKUP(C1403,'Copy of Pivot Position'!A:C,3,FALSE)</f>
        <v>4</v>
      </c>
      <c r="X1403">
        <f>IF(D1403="","",COUNTIF($D$1:D1402,D1403))</f>
        <v>0</v>
      </c>
      <c r="Y1403">
        <f>IF(F1403="","",COUNTIF($F$1:F1403,F1403))</f>
        <v>1</v>
      </c>
    </row>
    <row r="1404" spans="1:25" ht="16" hidden="1" x14ac:dyDescent="0.2">
      <c r="A1404" s="8" t="s">
        <v>8935</v>
      </c>
      <c r="B1404" s="8" t="s">
        <v>14409</v>
      </c>
      <c r="C1404" s="8" t="s">
        <v>12158</v>
      </c>
      <c r="D1404" s="8" t="s">
        <v>14410</v>
      </c>
      <c r="E1404" s="8" t="s">
        <v>13455</v>
      </c>
      <c r="F1404" s="12" t="s">
        <v>12117</v>
      </c>
      <c r="G1404" s="8" t="s">
        <v>6188</v>
      </c>
      <c r="H1404" s="3">
        <v>484</v>
      </c>
      <c r="I1404" s="12" t="s">
        <v>14413</v>
      </c>
      <c r="J1404" s="13" t="s">
        <v>14414</v>
      </c>
      <c r="K1404" s="8" t="s">
        <v>50</v>
      </c>
      <c r="L1404" s="8" t="s">
        <v>51</v>
      </c>
      <c r="M1404" s="8" t="s">
        <v>52</v>
      </c>
      <c r="N1404" s="8" t="s">
        <v>84</v>
      </c>
      <c r="O1404" s="8" t="s">
        <v>85</v>
      </c>
      <c r="P1404" s="8" t="s">
        <v>14417</v>
      </c>
      <c r="Q1404" s="13" t="s">
        <v>1092</v>
      </c>
      <c r="R1404" s="8" t="s">
        <v>14418</v>
      </c>
      <c r="S1404" s="3">
        <v>850</v>
      </c>
      <c r="T1404" s="3">
        <v>2</v>
      </c>
      <c r="U1404" s="14" t="str">
        <f ca="1">IFERROR(__xludf.DUMMYFUNCTION("lower( trim ( (REGEXEXTRACT(D1403,""^(?:https?:\/\/)?(?:[^@\n]+@)?(?:www\.)?([^:\/\n]+)""))))"),"dstechsolutions.com")</f>
        <v>dstechsolutions.com</v>
      </c>
      <c r="V1404" s="15" t="str">
        <f ca="1">IF(LEN(TRIM(D1404))= 0,"",CONCATENATE("domains = domains.concat(", CHAR(34), U1404, CHAR(34), ");"))</f>
        <v>domains = domains.concat("dstechsolutions.com");</v>
      </c>
      <c r="W1404">
        <f>VLOOKUP(C1404,'Copy of Pivot Position'!A:C,3,FALSE)</f>
        <v>4</v>
      </c>
      <c r="X1404">
        <f>IF(D1404="","",COUNTIF($D$1:D1403,D1404))</f>
        <v>0</v>
      </c>
      <c r="Y1404">
        <f>IF(F1404="","",COUNTIF($F$1:F1404,F1404))</f>
        <v>1</v>
      </c>
    </row>
    <row r="1405" spans="1:25" ht="16" hidden="1" x14ac:dyDescent="0.2">
      <c r="A1405" s="8" t="s">
        <v>5580</v>
      </c>
      <c r="B1405" s="8" t="s">
        <v>14814</v>
      </c>
      <c r="C1405" s="8" t="s">
        <v>12157</v>
      </c>
      <c r="D1405" s="8" t="s">
        <v>14816</v>
      </c>
      <c r="E1405" s="8" t="s">
        <v>14818</v>
      </c>
      <c r="F1405" s="12" t="s">
        <v>12127</v>
      </c>
      <c r="G1405" s="8" t="s">
        <v>384</v>
      </c>
      <c r="H1405" s="3">
        <v>691</v>
      </c>
      <c r="I1405" s="12" t="s">
        <v>14824</v>
      </c>
      <c r="J1405" s="13" t="s">
        <v>14825</v>
      </c>
      <c r="K1405" s="8" t="s">
        <v>50</v>
      </c>
      <c r="L1405" s="8" t="s">
        <v>51</v>
      </c>
      <c r="M1405" s="8" t="s">
        <v>52</v>
      </c>
      <c r="N1405" s="8" t="s">
        <v>14827</v>
      </c>
      <c r="O1405" s="8" t="s">
        <v>195</v>
      </c>
      <c r="P1405" s="8" t="s">
        <v>14829</v>
      </c>
      <c r="Q1405" s="13" t="s">
        <v>5726</v>
      </c>
      <c r="R1405" s="8" t="s">
        <v>14831</v>
      </c>
      <c r="S1405" s="3">
        <v>866</v>
      </c>
      <c r="T1405" s="3">
        <v>2</v>
      </c>
      <c r="U1405" s="14" t="str">
        <f ca="1">IFERROR(__xludf.DUMMYFUNCTION("lower( trim ( (REGEXEXTRACT(D1403,""^(?:https?:\/\/)?(?:[^@\n]+@)?(?:www\.)?([^:\/\n]+)""))))"),"dstechsolutions.com")</f>
        <v>dstechsolutions.com</v>
      </c>
      <c r="V1405" s="15" t="str">
        <f ca="1">IF(LEN(TRIM(D1405))= 0,"",CONCATENATE("domains = domains.concat(", CHAR(34), U1405, CHAR(34), ");"))</f>
        <v>domains = domains.concat("dstechsolutions.com");</v>
      </c>
      <c r="W1405">
        <f>VLOOKUP(C1405,'Copy of Pivot Position'!A:C,3,FALSE)</f>
        <v>4</v>
      </c>
      <c r="X1405">
        <f>IF(D1405="","",COUNTIF($D$1:D1404,D1405))</f>
        <v>0</v>
      </c>
      <c r="Y1405">
        <f>IF(F1405="","",COUNTIF($F$1:F1405,F1405))</f>
        <v>1</v>
      </c>
    </row>
    <row r="1406" spans="1:25" ht="16" hidden="1" x14ac:dyDescent="0.2">
      <c r="A1406" s="8" t="s">
        <v>15315</v>
      </c>
      <c r="B1406" s="8" t="s">
        <v>15316</v>
      </c>
      <c r="C1406" s="8" t="s">
        <v>12156</v>
      </c>
      <c r="D1406" s="8" t="s">
        <v>15317</v>
      </c>
      <c r="E1406" s="8" t="s">
        <v>15319</v>
      </c>
      <c r="F1406" s="12" t="s">
        <v>12189</v>
      </c>
      <c r="G1406" s="8" t="s">
        <v>1726</v>
      </c>
      <c r="H1406" s="3">
        <v>249</v>
      </c>
      <c r="I1406" s="12" t="s">
        <v>15322</v>
      </c>
      <c r="J1406" s="13" t="s">
        <v>15326</v>
      </c>
      <c r="K1406" s="8" t="s">
        <v>50</v>
      </c>
      <c r="L1406" s="8" t="s">
        <v>51</v>
      </c>
      <c r="M1406" s="8" t="s">
        <v>1615</v>
      </c>
      <c r="N1406" s="8" t="s">
        <v>3052</v>
      </c>
      <c r="O1406" s="8" t="s">
        <v>3052</v>
      </c>
      <c r="P1406" s="8" t="s">
        <v>15327</v>
      </c>
      <c r="Q1406" s="13" t="s">
        <v>15328</v>
      </c>
      <c r="R1406" s="8" t="s">
        <v>15329</v>
      </c>
      <c r="S1406" s="3">
        <v>884</v>
      </c>
      <c r="T1406" s="3">
        <v>2</v>
      </c>
      <c r="U1406" s="14" t="str">
        <f ca="1">IFERROR(__xludf.DUMMYFUNCTION("lower( trim ( (REGEXEXTRACT(D1403,""^(?:https?:\/\/)?(?:[^@\n]+@)?(?:www\.)?([^:\/\n]+)""))))"),"dstechsolutions.com")</f>
        <v>dstechsolutions.com</v>
      </c>
      <c r="V1406" s="15" t="str">
        <f ca="1">IF(LEN(TRIM(D1406))= 0,"",CONCATENATE("domains = domains.concat(", CHAR(34), U1406, CHAR(34), ");"))</f>
        <v>domains = domains.concat("dstechsolutions.com");</v>
      </c>
      <c r="W1406">
        <f>VLOOKUP(C1406,'Copy of Pivot Position'!A:C,3,FALSE)</f>
        <v>4</v>
      </c>
      <c r="X1406">
        <f>IF(D1406="","",COUNTIF($D$1:D1405,D1406))</f>
        <v>0</v>
      </c>
      <c r="Y1406">
        <f>IF(F1406="","",COUNTIF($F$1:F1406,F1406))</f>
        <v>1</v>
      </c>
    </row>
    <row r="1407" spans="1:25" ht="16" hidden="1" x14ac:dyDescent="0.2">
      <c r="A1407" s="8" t="s">
        <v>15661</v>
      </c>
      <c r="B1407" s="8" t="s">
        <v>15662</v>
      </c>
      <c r="C1407" s="8" t="s">
        <v>12140</v>
      </c>
      <c r="D1407" s="8" t="s">
        <v>15663</v>
      </c>
      <c r="E1407" s="8" t="s">
        <v>13539</v>
      </c>
      <c r="F1407" s="12" t="s">
        <v>12297</v>
      </c>
      <c r="G1407" s="8" t="s">
        <v>434</v>
      </c>
      <c r="H1407" s="3">
        <v>754</v>
      </c>
      <c r="I1407" s="12" t="s">
        <v>15664</v>
      </c>
      <c r="J1407" s="13" t="s">
        <v>15665</v>
      </c>
      <c r="K1407" s="8" t="s">
        <v>50</v>
      </c>
      <c r="L1407" s="8" t="s">
        <v>120</v>
      </c>
      <c r="M1407" s="8" t="s">
        <v>52</v>
      </c>
      <c r="N1407" s="8" t="s">
        <v>108</v>
      </c>
      <c r="O1407" s="8" t="s">
        <v>54</v>
      </c>
      <c r="P1407" s="8" t="s">
        <v>15666</v>
      </c>
      <c r="Q1407" s="13" t="s">
        <v>839</v>
      </c>
      <c r="R1407" s="8" t="s">
        <v>15667</v>
      </c>
      <c r="S1407" s="3">
        <v>903</v>
      </c>
      <c r="T1407" s="3">
        <v>2</v>
      </c>
      <c r="U1407" s="14" t="str">
        <f ca="1">IFERROR(__xludf.DUMMYFUNCTION("lower( trim ( (REGEXEXTRACT(D1403,""^(?:https?:\/\/)?(?:[^@\n]+@)?(?:www\.)?([^:\/\n]+)""))))"),"dstechsolutions.com")</f>
        <v>dstechsolutions.com</v>
      </c>
      <c r="V1407" s="15" t="str">
        <f ca="1">IF(LEN(TRIM(D1407))= 0,"",CONCATENATE("domains = domains.concat(", CHAR(34), U1407, CHAR(34), ");"))</f>
        <v>domains = domains.concat("dstechsolutions.com");</v>
      </c>
      <c r="W1407">
        <f>VLOOKUP(C1407,'Copy of Pivot Position'!A:C,3,FALSE)</f>
        <v>4</v>
      </c>
      <c r="X1407">
        <f>IF(D1407="","",COUNTIF($D$1:D1406,D1407))</f>
        <v>0</v>
      </c>
      <c r="Y1407">
        <f>IF(F1407="","",COUNTIF($F$1:F1407,F1407))</f>
        <v>1</v>
      </c>
    </row>
    <row r="1408" spans="1:25" ht="13" hidden="1" x14ac:dyDescent="0.15">
      <c r="A1408" s="8" t="s">
        <v>15696</v>
      </c>
      <c r="B1408" s="8" t="s">
        <v>3742</v>
      </c>
      <c r="C1408" s="8" t="s">
        <v>12152</v>
      </c>
      <c r="D1408" s="8" t="s">
        <v>15697</v>
      </c>
      <c r="E1408" s="8" t="s">
        <v>8456</v>
      </c>
      <c r="F1408" s="12" t="s">
        <v>8203</v>
      </c>
      <c r="G1408" s="8" t="s">
        <v>46</v>
      </c>
      <c r="H1408" s="3">
        <v>1259</v>
      </c>
      <c r="I1408" s="12" t="s">
        <v>15698</v>
      </c>
      <c r="J1408" s="13" t="s">
        <v>15699</v>
      </c>
      <c r="K1408" s="8" t="s">
        <v>50</v>
      </c>
      <c r="L1408" s="8" t="s">
        <v>120</v>
      </c>
      <c r="M1408" s="8" t="s">
        <v>52</v>
      </c>
      <c r="N1408" s="8" t="s">
        <v>1609</v>
      </c>
      <c r="O1408" s="8" t="s">
        <v>54</v>
      </c>
      <c r="P1408" s="8" t="s">
        <v>8460</v>
      </c>
      <c r="Q1408" s="13" t="s">
        <v>1613</v>
      </c>
      <c r="R1408" s="8" t="s">
        <v>8461</v>
      </c>
      <c r="S1408" s="3">
        <v>908</v>
      </c>
      <c r="T1408" s="3">
        <v>2</v>
      </c>
      <c r="V1408" s="18"/>
      <c r="W1408">
        <f>VLOOKUP(C1408,'Copy of Pivot Position'!A:C,3,FALSE)</f>
        <v>4</v>
      </c>
      <c r="X1408">
        <f>IF(D1408="","",COUNTIF($D$1:D1407,D1408))</f>
        <v>0</v>
      </c>
      <c r="Y1408">
        <f>IF(F1408="","",COUNTIF($F$1:F1408,F1408))</f>
        <v>3</v>
      </c>
    </row>
    <row r="1409" spans="1:25" ht="13" hidden="1" x14ac:dyDescent="0.15">
      <c r="A1409" s="8" t="s">
        <v>174</v>
      </c>
      <c r="B1409" s="8" t="s">
        <v>15772</v>
      </c>
      <c r="C1409" s="8" t="s">
        <v>9850</v>
      </c>
      <c r="D1409" s="8" t="s">
        <v>15773</v>
      </c>
      <c r="E1409" s="8" t="s">
        <v>13569</v>
      </c>
      <c r="F1409" s="12" t="s">
        <v>12366</v>
      </c>
      <c r="G1409" s="8" t="s">
        <v>46</v>
      </c>
      <c r="H1409" s="3">
        <v>193</v>
      </c>
      <c r="I1409" s="12" t="s">
        <v>15775</v>
      </c>
      <c r="J1409" s="13" t="s">
        <v>15776</v>
      </c>
      <c r="K1409" s="8" t="s">
        <v>50</v>
      </c>
      <c r="L1409" s="8" t="s">
        <v>51</v>
      </c>
      <c r="M1409" s="8" t="s">
        <v>52</v>
      </c>
      <c r="N1409" s="8" t="s">
        <v>273</v>
      </c>
      <c r="O1409" s="8" t="s">
        <v>3481</v>
      </c>
      <c r="P1409" s="8" t="s">
        <v>15777</v>
      </c>
      <c r="Q1409" s="13" t="s">
        <v>15778</v>
      </c>
      <c r="R1409" s="8" t="s">
        <v>15779</v>
      </c>
      <c r="S1409" s="3">
        <v>925</v>
      </c>
      <c r="T1409" s="3">
        <v>2</v>
      </c>
      <c r="V1409" s="18"/>
      <c r="W1409">
        <f>VLOOKUP(C1409,'Copy of Pivot Position'!A:C,3,FALSE)</f>
        <v>4</v>
      </c>
      <c r="X1409">
        <f>IF(D1409="","",COUNTIF($D$1:D1408,D1409))</f>
        <v>0</v>
      </c>
      <c r="Y1409">
        <f>IF(F1409="","",COUNTIF($F$1:F1409,F1409))</f>
        <v>1</v>
      </c>
    </row>
    <row r="1410" spans="1:25" ht="16" hidden="1" x14ac:dyDescent="0.2">
      <c r="A1410" s="8" t="s">
        <v>13659</v>
      </c>
      <c r="B1410" s="8" t="s">
        <v>15895</v>
      </c>
      <c r="C1410" s="8" t="s">
        <v>12142</v>
      </c>
      <c r="D1410" s="8" t="s">
        <v>15897</v>
      </c>
      <c r="E1410" s="8" t="s">
        <v>15899</v>
      </c>
      <c r="F1410" s="12" t="s">
        <v>12413</v>
      </c>
      <c r="G1410" s="8" t="s">
        <v>49</v>
      </c>
      <c r="H1410" s="3">
        <v>301</v>
      </c>
      <c r="I1410" s="12" t="s">
        <v>15901</v>
      </c>
      <c r="J1410" s="13" t="s">
        <v>15902</v>
      </c>
      <c r="K1410" s="8" t="s">
        <v>50</v>
      </c>
      <c r="L1410" s="8" t="s">
        <v>51</v>
      </c>
      <c r="M1410" s="8" t="s">
        <v>52</v>
      </c>
      <c r="N1410" s="8" t="s">
        <v>3197</v>
      </c>
      <c r="O1410" s="8" t="s">
        <v>538</v>
      </c>
      <c r="P1410" s="8" t="s">
        <v>10440</v>
      </c>
      <c r="Q1410" s="13" t="s">
        <v>7895</v>
      </c>
      <c r="R1410" s="8" t="s">
        <v>222</v>
      </c>
      <c r="S1410" s="3">
        <v>937</v>
      </c>
      <c r="T1410" s="3">
        <v>2</v>
      </c>
      <c r="U1410" s="14" t="str">
        <f ca="1">IFERROR(__xludf.DUMMYFUNCTION("lower( trim ( (REGEXEXTRACT(D1410,""^(?:https?:\/\/)?(?:[^@\n]+@)?(?:www\.)?([^:\/\n]+)""))))"),"quickbase.com")</f>
        <v>quickbase.com</v>
      </c>
      <c r="V1410" s="15" t="str">
        <f ca="1">IF(LEN(TRIM(D1410))= 0,"",CONCATENATE("domains = domains.concat(", CHAR(34), U1410, CHAR(34), ");"))</f>
        <v>domains = domains.concat("quickbase.com");</v>
      </c>
      <c r="W1410">
        <f>VLOOKUP(C1410,'Copy of Pivot Position'!A:C,3,FALSE)</f>
        <v>4</v>
      </c>
      <c r="X1410">
        <f>IF(D1410="","",COUNTIF($D$1:D1409,D1410))</f>
        <v>0</v>
      </c>
      <c r="Y1410">
        <f>IF(F1410="","",COUNTIF($F$1:F1410,F1410))</f>
        <v>1</v>
      </c>
    </row>
    <row r="1411" spans="1:25" ht="13" hidden="1" x14ac:dyDescent="0.15">
      <c r="A1411" s="8" t="s">
        <v>16124</v>
      </c>
      <c r="B1411" s="8" t="s">
        <v>16125</v>
      </c>
      <c r="C1411" s="8" t="s">
        <v>9850</v>
      </c>
      <c r="D1411" s="8" t="s">
        <v>16126</v>
      </c>
      <c r="E1411" s="8" t="s">
        <v>16127</v>
      </c>
      <c r="F1411" s="12" t="s">
        <v>12998</v>
      </c>
      <c r="G1411" s="8" t="s">
        <v>384</v>
      </c>
      <c r="H1411" s="3">
        <v>173</v>
      </c>
      <c r="I1411" s="12" t="s">
        <v>16129</v>
      </c>
      <c r="J1411" s="13" t="s">
        <v>16130</v>
      </c>
      <c r="K1411" s="8" t="s">
        <v>50</v>
      </c>
      <c r="L1411" s="8" t="s">
        <v>120</v>
      </c>
      <c r="M1411" s="8" t="s">
        <v>52</v>
      </c>
      <c r="N1411" s="8" t="s">
        <v>1309</v>
      </c>
      <c r="O1411" s="8" t="s">
        <v>707</v>
      </c>
      <c r="P1411" s="8" t="s">
        <v>16131</v>
      </c>
      <c r="Q1411" s="13" t="s">
        <v>16132</v>
      </c>
      <c r="R1411" s="8" t="s">
        <v>16133</v>
      </c>
      <c r="S1411" s="3">
        <v>987</v>
      </c>
      <c r="T1411" s="3">
        <v>2</v>
      </c>
      <c r="V1411" s="18"/>
      <c r="W1411">
        <f>VLOOKUP(C1411,'Copy of Pivot Position'!A:C,3,FALSE)</f>
        <v>4</v>
      </c>
      <c r="X1411">
        <f>IF(D1411="","",COUNTIF($D$1:D1410,D1411))</f>
        <v>0</v>
      </c>
      <c r="Y1411">
        <f>IF(F1411="","",COUNTIF($F$1:F1411,F1411))</f>
        <v>1</v>
      </c>
    </row>
    <row r="1412" spans="1:25" ht="16" hidden="1" x14ac:dyDescent="0.2">
      <c r="A1412" s="8" t="s">
        <v>563</v>
      </c>
      <c r="B1412" s="8" t="s">
        <v>4662</v>
      </c>
      <c r="C1412" s="8" t="s">
        <v>12143</v>
      </c>
      <c r="D1412" s="8" t="s">
        <v>16157</v>
      </c>
      <c r="E1412" s="8" t="s">
        <v>16158</v>
      </c>
      <c r="F1412" s="12" t="s">
        <v>13231</v>
      </c>
      <c r="G1412" s="8" t="s">
        <v>434</v>
      </c>
      <c r="H1412" s="3">
        <v>372</v>
      </c>
      <c r="I1412" s="12" t="s">
        <v>16159</v>
      </c>
      <c r="J1412" s="13" t="s">
        <v>16160</v>
      </c>
      <c r="K1412" s="8" t="s">
        <v>50</v>
      </c>
      <c r="L1412" s="8" t="s">
        <v>51</v>
      </c>
      <c r="M1412" s="8" t="s">
        <v>52</v>
      </c>
      <c r="N1412" s="8" t="s">
        <v>8677</v>
      </c>
      <c r="O1412" s="8" t="s">
        <v>2584</v>
      </c>
      <c r="P1412" s="8" t="s">
        <v>16161</v>
      </c>
      <c r="Q1412" s="13" t="s">
        <v>9997</v>
      </c>
      <c r="R1412" s="8" t="s">
        <v>16162</v>
      </c>
      <c r="S1412" s="3">
        <v>995</v>
      </c>
      <c r="T1412" s="3">
        <v>2</v>
      </c>
      <c r="U1412" s="14" t="str">
        <f t="shared" ref="U1412:U1458" ca="1" si="125">IFERROR(__xludf.DUMMYFUNCTION("lower( trim ( (REGEXEXTRACT(D1412,""^(?:https?:\/\/)?(?:[^@\n]+@)?(?:www\.)?([^:\/\n]+)""))))"),"tslmarketing.com")</f>
        <v>tslmarketing.com</v>
      </c>
      <c r="V1412" s="15" t="str">
        <f t="shared" ref="V1412:V1458" ca="1" si="126">IF(LEN(TRIM(D1412))= 0,"",CONCATENATE("domains = domains.concat(", CHAR(34), U1412, CHAR(34), ");"))</f>
        <v>domains = domains.concat("tslmarketing.com");</v>
      </c>
      <c r="W1412">
        <f>VLOOKUP(C1412,'Copy of Pivot Position'!A:C,3,FALSE)</f>
        <v>4</v>
      </c>
      <c r="X1412">
        <f>IF(D1412="","",COUNTIF($D$1:D1411,D1412))</f>
        <v>0</v>
      </c>
      <c r="Y1412">
        <f>IF(F1412="","",COUNTIF($F$1:F1412,F1412))</f>
        <v>1</v>
      </c>
    </row>
    <row r="1413" spans="1:25" ht="16" hidden="1" x14ac:dyDescent="0.2">
      <c r="A1413" s="8" t="s">
        <v>16169</v>
      </c>
      <c r="B1413" s="8" t="s">
        <v>12294</v>
      </c>
      <c r="C1413" s="8" t="s">
        <v>12280</v>
      </c>
      <c r="D1413" s="8" t="s">
        <v>16170</v>
      </c>
      <c r="E1413" s="8" t="s">
        <v>16171</v>
      </c>
      <c r="F1413" s="12" t="s">
        <v>13280</v>
      </c>
      <c r="G1413" s="8" t="s">
        <v>2834</v>
      </c>
      <c r="H1413" s="3">
        <v>59</v>
      </c>
      <c r="I1413" s="12" t="s">
        <v>16172</v>
      </c>
      <c r="J1413" s="13" t="s">
        <v>16173</v>
      </c>
      <c r="K1413" s="8" t="s">
        <v>50</v>
      </c>
      <c r="L1413" s="8" t="s">
        <v>120</v>
      </c>
      <c r="M1413" s="8" t="s">
        <v>52</v>
      </c>
      <c r="N1413" s="8" t="s">
        <v>2206</v>
      </c>
      <c r="O1413" s="8" t="s">
        <v>175</v>
      </c>
      <c r="P1413" s="8" t="s">
        <v>16174</v>
      </c>
      <c r="Q1413" s="13" t="s">
        <v>16175</v>
      </c>
      <c r="R1413" s="8" t="s">
        <v>222</v>
      </c>
      <c r="S1413" s="3">
        <v>997</v>
      </c>
      <c r="T1413" s="3">
        <v>2</v>
      </c>
      <c r="U1413" s="14" t="str">
        <f t="shared" ca="1" si="125"/>
        <v>tslmarketing.com</v>
      </c>
      <c r="V1413" s="15" t="str">
        <f t="shared" ca="1" si="126"/>
        <v>domains = domains.concat("tslmarketing.com");</v>
      </c>
      <c r="W1413">
        <f>VLOOKUP(C1413,'Copy of Pivot Position'!A:C,3,FALSE)</f>
        <v>4</v>
      </c>
      <c r="X1413">
        <f>IF(D1413="","",COUNTIF($D$1:D1412,D1413))</f>
        <v>0</v>
      </c>
      <c r="Y1413">
        <f>IF(F1413="","",COUNTIF($F$1:F1413,F1413))</f>
        <v>1</v>
      </c>
    </row>
    <row r="1414" spans="1:25" ht="16" hidden="1" x14ac:dyDescent="0.2">
      <c r="A1414" s="8" t="s">
        <v>16181</v>
      </c>
      <c r="B1414" s="8" t="s">
        <v>9890</v>
      </c>
      <c r="C1414" s="8" t="s">
        <v>12155</v>
      </c>
      <c r="D1414" s="8" t="s">
        <v>16182</v>
      </c>
      <c r="E1414" s="8" t="s">
        <v>16183</v>
      </c>
      <c r="F1414" s="12" t="s">
        <v>13318</v>
      </c>
      <c r="G1414" s="8" t="s">
        <v>49</v>
      </c>
      <c r="H1414" s="3">
        <v>145</v>
      </c>
      <c r="I1414" s="12" t="s">
        <v>16184</v>
      </c>
      <c r="J1414" s="13" t="s">
        <v>16185</v>
      </c>
      <c r="K1414" s="8" t="s">
        <v>50</v>
      </c>
      <c r="L1414" s="8" t="s">
        <v>51</v>
      </c>
      <c r="M1414" s="8" t="s">
        <v>1615</v>
      </c>
      <c r="N1414" s="8" t="s">
        <v>9551</v>
      </c>
      <c r="O1414" s="8" t="s">
        <v>222</v>
      </c>
      <c r="P1414" s="8" t="s">
        <v>16186</v>
      </c>
      <c r="Q1414" s="13" t="s">
        <v>16187</v>
      </c>
      <c r="R1414" s="8" t="s">
        <v>16188</v>
      </c>
      <c r="S1414" s="3">
        <v>999</v>
      </c>
      <c r="T1414" s="3">
        <v>2</v>
      </c>
      <c r="U1414" s="14" t="str">
        <f t="shared" ca="1" si="125"/>
        <v>tslmarketing.com</v>
      </c>
      <c r="V1414" s="15" t="str">
        <f t="shared" ca="1" si="126"/>
        <v>domains = domains.concat("tslmarketing.com");</v>
      </c>
      <c r="W1414">
        <f>VLOOKUP(C1414,'Copy of Pivot Position'!A:C,3,FALSE)</f>
        <v>4</v>
      </c>
      <c r="X1414">
        <f>IF(D1414="","",COUNTIF($D$1:D1413,D1414))</f>
        <v>0</v>
      </c>
      <c r="Y1414">
        <f>IF(F1414="","",COUNTIF($F$1:F1414,F1414))</f>
        <v>1</v>
      </c>
    </row>
    <row r="1415" spans="1:25" ht="16" hidden="1" x14ac:dyDescent="0.2">
      <c r="A1415" s="8" t="s">
        <v>438</v>
      </c>
      <c r="B1415" s="8" t="s">
        <v>7691</v>
      </c>
      <c r="C1415" s="8" t="s">
        <v>12138</v>
      </c>
      <c r="D1415" s="8" t="s">
        <v>16209</v>
      </c>
      <c r="E1415" s="8" t="s">
        <v>16210</v>
      </c>
      <c r="F1415" s="12" t="s">
        <v>13388</v>
      </c>
      <c r="G1415" s="8" t="s">
        <v>49</v>
      </c>
      <c r="H1415" s="3">
        <v>98</v>
      </c>
      <c r="I1415" s="12" t="s">
        <v>16211</v>
      </c>
      <c r="J1415" s="13" t="s">
        <v>16212</v>
      </c>
      <c r="K1415" s="8" t="s">
        <v>50</v>
      </c>
      <c r="L1415" s="8" t="s">
        <v>51</v>
      </c>
      <c r="M1415" s="8" t="s">
        <v>52</v>
      </c>
      <c r="N1415" s="8" t="s">
        <v>9489</v>
      </c>
      <c r="O1415" s="8" t="s">
        <v>54</v>
      </c>
      <c r="P1415" s="8" t="s">
        <v>16213</v>
      </c>
      <c r="Q1415" s="13" t="s">
        <v>9490</v>
      </c>
      <c r="R1415" s="8" t="s">
        <v>16214</v>
      </c>
      <c r="S1415" s="3">
        <v>1003</v>
      </c>
      <c r="T1415" s="3">
        <v>2</v>
      </c>
      <c r="U1415" s="14" t="str">
        <f t="shared" ca="1" si="125"/>
        <v>tslmarketing.com</v>
      </c>
      <c r="V1415" s="15" t="str">
        <f t="shared" ca="1" si="126"/>
        <v>domains = domains.concat("tslmarketing.com");</v>
      </c>
      <c r="W1415">
        <f>VLOOKUP(C1415,'Copy of Pivot Position'!A:C,3,FALSE)</f>
        <v>4</v>
      </c>
      <c r="X1415">
        <f>IF(D1415="","",COUNTIF($D$1:D1414,D1415))</f>
        <v>0</v>
      </c>
      <c r="Y1415">
        <f>IF(F1415="","",COUNTIF($F$1:F1415,F1415))</f>
        <v>1</v>
      </c>
    </row>
    <row r="1416" spans="1:25" ht="16" hidden="1" x14ac:dyDescent="0.2">
      <c r="A1416" s="8" t="s">
        <v>760</v>
      </c>
      <c r="B1416" s="8" t="s">
        <v>761</v>
      </c>
      <c r="C1416" s="8" t="s">
        <v>762</v>
      </c>
      <c r="D1416" s="8" t="s">
        <v>763</v>
      </c>
      <c r="E1416" s="8" t="s">
        <v>764</v>
      </c>
      <c r="F1416" s="12" t="s">
        <v>765</v>
      </c>
      <c r="G1416" s="8" t="s">
        <v>766</v>
      </c>
      <c r="H1416" s="3">
        <v>127</v>
      </c>
      <c r="I1416" s="12" t="s">
        <v>767</v>
      </c>
      <c r="J1416" s="13" t="s">
        <v>768</v>
      </c>
      <c r="K1416" s="8" t="s">
        <v>50</v>
      </c>
      <c r="L1416" s="8" t="s">
        <v>51</v>
      </c>
      <c r="M1416" s="8" t="s">
        <v>52</v>
      </c>
      <c r="N1416" s="8" t="s">
        <v>769</v>
      </c>
      <c r="O1416" s="8" t="s">
        <v>770</v>
      </c>
      <c r="P1416" s="8" t="s">
        <v>771</v>
      </c>
      <c r="Q1416" s="13" t="s">
        <v>772</v>
      </c>
      <c r="R1416" s="8" t="s">
        <v>773</v>
      </c>
      <c r="S1416" s="3">
        <v>1059</v>
      </c>
      <c r="T1416" s="3">
        <v>1</v>
      </c>
      <c r="U1416" s="14" t="str">
        <f t="shared" ca="1" si="125"/>
        <v>tslmarketing.com</v>
      </c>
      <c r="V1416" s="15" t="str">
        <f t="shared" ca="1" si="126"/>
        <v>domains = domains.concat("tslmarketing.com");</v>
      </c>
      <c r="W1416">
        <f>VLOOKUP(C1416,'Copy of Pivot Position'!A:C,3,FALSE)</f>
        <v>3</v>
      </c>
      <c r="X1416">
        <f>IF(D1416="","",COUNTIF($D$1:D1415,D1416))</f>
        <v>0</v>
      </c>
      <c r="Y1416">
        <f>IF(F1416="","",COUNTIF($F$1:F1416,F1416))</f>
        <v>1</v>
      </c>
    </row>
    <row r="1417" spans="1:25" ht="16" hidden="1" x14ac:dyDescent="0.2">
      <c r="A1417" s="8" t="s">
        <v>1291</v>
      </c>
      <c r="B1417" s="8" t="s">
        <v>1292</v>
      </c>
      <c r="C1417" s="8" t="s">
        <v>1293</v>
      </c>
      <c r="D1417" s="8" t="s">
        <v>1294</v>
      </c>
      <c r="E1417" s="8" t="s">
        <v>1295</v>
      </c>
      <c r="F1417" s="12" t="s">
        <v>1220</v>
      </c>
      <c r="G1417" s="8" t="s">
        <v>706</v>
      </c>
      <c r="H1417" s="3">
        <v>542</v>
      </c>
      <c r="I1417" s="12" t="s">
        <v>1299</v>
      </c>
      <c r="J1417" s="13" t="s">
        <v>1302</v>
      </c>
      <c r="K1417" s="8" t="s">
        <v>50</v>
      </c>
      <c r="L1417" s="8" t="s">
        <v>120</v>
      </c>
      <c r="M1417" s="8" t="s">
        <v>52</v>
      </c>
      <c r="N1417" s="8" t="s">
        <v>1303</v>
      </c>
      <c r="O1417" s="8" t="s">
        <v>54</v>
      </c>
      <c r="P1417" s="8" t="s">
        <v>1304</v>
      </c>
      <c r="Q1417" s="8" t="s">
        <v>1306</v>
      </c>
      <c r="R1417" s="8" t="s">
        <v>1307</v>
      </c>
      <c r="S1417" s="3">
        <v>1093</v>
      </c>
      <c r="T1417" s="3">
        <v>1</v>
      </c>
      <c r="U1417" s="14" t="str">
        <f t="shared" ca="1" si="125"/>
        <v>tslmarketing.com</v>
      </c>
      <c r="V1417" s="15" t="str">
        <f t="shared" ca="1" si="126"/>
        <v>domains = domains.concat("tslmarketing.com");</v>
      </c>
      <c r="W1417">
        <f>VLOOKUP(C1417,'Copy of Pivot Position'!A:C,3,FALSE)</f>
        <v>3</v>
      </c>
      <c r="X1417">
        <f>IF(D1417="","",COUNTIF($D$1:D1416,D1417))</f>
        <v>0</v>
      </c>
      <c r="Y1417">
        <f>IF(F1417="","",COUNTIF($F$1:F1417,F1417))</f>
        <v>1</v>
      </c>
    </row>
    <row r="1418" spans="1:25" ht="16" hidden="1" x14ac:dyDescent="0.2">
      <c r="A1418" s="8" t="s">
        <v>1313</v>
      </c>
      <c r="B1418" s="8" t="s">
        <v>1314</v>
      </c>
      <c r="C1418" s="8" t="s">
        <v>1315</v>
      </c>
      <c r="D1418" s="8" t="s">
        <v>1316</v>
      </c>
      <c r="E1418" s="8" t="s">
        <v>1317</v>
      </c>
      <c r="F1418" s="12" t="s">
        <v>1229</v>
      </c>
      <c r="G1418" s="8" t="s">
        <v>49</v>
      </c>
      <c r="H1418" s="3">
        <v>175</v>
      </c>
      <c r="I1418" s="12" t="s">
        <v>1319</v>
      </c>
      <c r="J1418" s="13" t="s">
        <v>1320</v>
      </c>
      <c r="K1418" s="8" t="s">
        <v>50</v>
      </c>
      <c r="L1418" s="8" t="s">
        <v>120</v>
      </c>
      <c r="M1418" s="8" t="s">
        <v>52</v>
      </c>
      <c r="N1418" s="8" t="s">
        <v>73</v>
      </c>
      <c r="O1418" s="8" t="s">
        <v>369</v>
      </c>
      <c r="P1418" s="8" t="s">
        <v>1321</v>
      </c>
      <c r="Q1418" s="13" t="s">
        <v>268</v>
      </c>
      <c r="R1418" s="8" t="s">
        <v>222</v>
      </c>
      <c r="S1418" s="3">
        <v>1094</v>
      </c>
      <c r="T1418" s="3">
        <v>1</v>
      </c>
      <c r="U1418" s="14" t="str">
        <f t="shared" ca="1" si="125"/>
        <v>tslmarketing.com</v>
      </c>
      <c r="V1418" s="15" t="str">
        <f t="shared" ca="1" si="126"/>
        <v>domains = domains.concat("tslmarketing.com");</v>
      </c>
      <c r="W1418">
        <f>VLOOKUP(C1418,'Copy of Pivot Position'!A:C,3,FALSE)</f>
        <v>3</v>
      </c>
      <c r="X1418">
        <f>IF(D1418="","",COUNTIF($D$1:D1417,D1418))</f>
        <v>0</v>
      </c>
      <c r="Y1418">
        <f>IF(F1418="","",COUNTIF($F$1:F1418,F1418))</f>
        <v>2</v>
      </c>
    </row>
    <row r="1419" spans="1:25" ht="16" hidden="1" x14ac:dyDescent="0.2">
      <c r="A1419" s="8" t="s">
        <v>1457</v>
      </c>
      <c r="B1419" s="8" t="s">
        <v>1458</v>
      </c>
      <c r="C1419" s="8" t="s">
        <v>1459</v>
      </c>
      <c r="D1419" s="8" t="s">
        <v>1460</v>
      </c>
      <c r="E1419" s="8" t="s">
        <v>1461</v>
      </c>
      <c r="F1419" s="12" t="s">
        <v>1354</v>
      </c>
      <c r="G1419" s="8" t="s">
        <v>49</v>
      </c>
      <c r="H1419" s="3">
        <v>9837</v>
      </c>
      <c r="I1419" s="12" t="s">
        <v>1463</v>
      </c>
      <c r="J1419" s="13" t="s">
        <v>1464</v>
      </c>
      <c r="K1419" s="8" t="s">
        <v>50</v>
      </c>
      <c r="L1419" s="8" t="s">
        <v>51</v>
      </c>
      <c r="M1419" s="8" t="s">
        <v>52</v>
      </c>
      <c r="N1419" s="8" t="s">
        <v>242</v>
      </c>
      <c r="O1419" s="8" t="s">
        <v>54</v>
      </c>
      <c r="P1419" s="8" t="s">
        <v>1465</v>
      </c>
      <c r="Q1419" s="13" t="s">
        <v>464</v>
      </c>
      <c r="R1419" s="8" t="s">
        <v>1466</v>
      </c>
      <c r="S1419" s="3">
        <v>1107</v>
      </c>
      <c r="T1419" s="3">
        <v>1</v>
      </c>
      <c r="U1419" s="14" t="str">
        <f t="shared" ca="1" si="125"/>
        <v>tslmarketing.com</v>
      </c>
      <c r="V1419" s="15" t="str">
        <f t="shared" ca="1" si="126"/>
        <v>domains = domains.concat("tslmarketing.com");</v>
      </c>
      <c r="W1419">
        <f>VLOOKUP(C1419,'Copy of Pivot Position'!A:C,3,FALSE)</f>
        <v>3</v>
      </c>
      <c r="X1419">
        <f>IF(D1419="","",COUNTIF($D$1:D1418,D1419))</f>
        <v>0</v>
      </c>
      <c r="Y1419">
        <f>IF(F1419="","",COUNTIF($F$1:F1419,F1419))</f>
        <v>1</v>
      </c>
    </row>
    <row r="1420" spans="1:25" ht="16" hidden="1" x14ac:dyDescent="0.2">
      <c r="A1420" s="8" t="s">
        <v>137</v>
      </c>
      <c r="B1420" s="8" t="s">
        <v>1555</v>
      </c>
      <c r="C1420" s="8" t="s">
        <v>1556</v>
      </c>
      <c r="D1420" s="8" t="s">
        <v>1557</v>
      </c>
      <c r="E1420" s="8" t="s">
        <v>1558</v>
      </c>
      <c r="F1420" s="12" t="s">
        <v>1434</v>
      </c>
      <c r="G1420" s="8" t="s">
        <v>70</v>
      </c>
      <c r="H1420" s="3">
        <v>221964</v>
      </c>
      <c r="I1420" s="12" t="s">
        <v>1560</v>
      </c>
      <c r="J1420" s="13" t="s">
        <v>1561</v>
      </c>
      <c r="K1420" s="8" t="s">
        <v>50</v>
      </c>
      <c r="L1420" s="8" t="s">
        <v>120</v>
      </c>
      <c r="M1420" s="8" t="s">
        <v>52</v>
      </c>
      <c r="N1420" s="8" t="s">
        <v>1562</v>
      </c>
      <c r="O1420" s="8" t="s">
        <v>1129</v>
      </c>
      <c r="P1420" s="8" t="s">
        <v>1563</v>
      </c>
      <c r="Q1420" s="13" t="s">
        <v>1564</v>
      </c>
      <c r="R1420" s="8" t="s">
        <v>1565</v>
      </c>
      <c r="S1420" s="3">
        <v>1114</v>
      </c>
      <c r="T1420" s="3">
        <v>1</v>
      </c>
      <c r="U1420" s="14" t="str">
        <f t="shared" ca="1" si="125"/>
        <v>tslmarketing.com</v>
      </c>
      <c r="V1420" s="15" t="str">
        <f t="shared" ca="1" si="126"/>
        <v>domains = domains.concat("tslmarketing.com");</v>
      </c>
      <c r="W1420">
        <f>VLOOKUP(C1420,'Copy of Pivot Position'!A:C,3,FALSE)</f>
        <v>3</v>
      </c>
      <c r="X1420">
        <f>IF(D1420="","",COUNTIF($D$1:D1419,D1420))</f>
        <v>0</v>
      </c>
      <c r="Y1420">
        <f>IF(F1420="","",COUNTIF($F$1:F1420,F1420))</f>
        <v>1</v>
      </c>
    </row>
    <row r="1421" spans="1:25" ht="16" hidden="1" x14ac:dyDescent="0.2">
      <c r="A1421" s="8" t="s">
        <v>1686</v>
      </c>
      <c r="B1421" s="8" t="s">
        <v>1687</v>
      </c>
      <c r="C1421" s="8" t="s">
        <v>1688</v>
      </c>
      <c r="D1421" s="8" t="s">
        <v>1689</v>
      </c>
      <c r="E1421" s="8" t="s">
        <v>1690</v>
      </c>
      <c r="F1421" s="12" t="s">
        <v>1539</v>
      </c>
      <c r="G1421" s="8" t="s">
        <v>70</v>
      </c>
      <c r="H1421" s="3">
        <v>1334</v>
      </c>
      <c r="I1421" s="12" t="s">
        <v>1693</v>
      </c>
      <c r="J1421" s="13" t="s">
        <v>1694</v>
      </c>
      <c r="K1421" s="8" t="s">
        <v>50</v>
      </c>
      <c r="L1421" s="8" t="s">
        <v>51</v>
      </c>
      <c r="M1421" s="8" t="s">
        <v>52</v>
      </c>
      <c r="N1421" s="8" t="s">
        <v>253</v>
      </c>
      <c r="O1421" s="8" t="s">
        <v>54</v>
      </c>
      <c r="P1421" s="8" t="s">
        <v>1695</v>
      </c>
      <c r="Q1421" s="13" t="s">
        <v>255</v>
      </c>
      <c r="R1421" s="8" t="s">
        <v>222</v>
      </c>
      <c r="S1421" s="3">
        <v>1123</v>
      </c>
      <c r="T1421" s="3">
        <v>1</v>
      </c>
      <c r="U1421" s="14" t="str">
        <f t="shared" ca="1" si="125"/>
        <v>tslmarketing.com</v>
      </c>
      <c r="V1421" s="15" t="str">
        <f t="shared" ca="1" si="126"/>
        <v>domains = domains.concat("tslmarketing.com");</v>
      </c>
      <c r="W1421">
        <f>VLOOKUP(C1421,'Copy of Pivot Position'!A:C,3,FALSE)</f>
        <v>3</v>
      </c>
      <c r="X1421">
        <f>IF(D1421="","",COUNTIF($D$1:D1420,D1421))</f>
        <v>0</v>
      </c>
      <c r="Y1421">
        <f>IF(F1421="","",COUNTIF($F$1:F1421,F1421))</f>
        <v>1</v>
      </c>
    </row>
    <row r="1422" spans="1:25" ht="16" hidden="1" x14ac:dyDescent="0.2">
      <c r="A1422" s="8" t="s">
        <v>1704</v>
      </c>
      <c r="B1422" s="8" t="s">
        <v>1705</v>
      </c>
      <c r="C1422" s="8" t="s">
        <v>1688</v>
      </c>
      <c r="D1422" s="8" t="s">
        <v>1708</v>
      </c>
      <c r="E1422" s="8" t="s">
        <v>1710</v>
      </c>
      <c r="F1422" s="12" t="s">
        <v>1559</v>
      </c>
      <c r="G1422" s="8" t="s">
        <v>70</v>
      </c>
      <c r="H1422" s="3">
        <v>12012</v>
      </c>
      <c r="I1422" s="12" t="s">
        <v>1713</v>
      </c>
      <c r="J1422" s="13" t="s">
        <v>1714</v>
      </c>
      <c r="K1422" s="8" t="s">
        <v>50</v>
      </c>
      <c r="L1422" s="8" t="s">
        <v>120</v>
      </c>
      <c r="M1422" s="8" t="s">
        <v>52</v>
      </c>
      <c r="N1422" s="8" t="s">
        <v>194</v>
      </c>
      <c r="O1422" s="8" t="s">
        <v>369</v>
      </c>
      <c r="P1422" s="8" t="s">
        <v>1715</v>
      </c>
      <c r="Q1422" s="13" t="s">
        <v>1716</v>
      </c>
      <c r="R1422" s="8" t="s">
        <v>1717</v>
      </c>
      <c r="S1422" s="3">
        <v>1124</v>
      </c>
      <c r="T1422" s="3">
        <v>1</v>
      </c>
      <c r="U1422" s="14" t="str">
        <f t="shared" ca="1" si="125"/>
        <v>tslmarketing.com</v>
      </c>
      <c r="V1422" s="15" t="str">
        <f t="shared" ca="1" si="126"/>
        <v>domains = domains.concat("tslmarketing.com");</v>
      </c>
      <c r="W1422">
        <f>VLOOKUP(C1422,'Copy of Pivot Position'!A:C,3,FALSE)</f>
        <v>3</v>
      </c>
      <c r="X1422">
        <f>IF(D1422="","",COUNTIF($D$1:D1421,D1422))</f>
        <v>0</v>
      </c>
      <c r="Y1422">
        <f>IF(F1422="","",COUNTIF($F$1:F1422,F1422))</f>
        <v>1</v>
      </c>
    </row>
    <row r="1423" spans="1:25" ht="16" hidden="1" x14ac:dyDescent="0.2">
      <c r="A1423" s="8" t="s">
        <v>1792</v>
      </c>
      <c r="B1423" s="8" t="s">
        <v>1794</v>
      </c>
      <c r="C1423" s="8" t="s">
        <v>1795</v>
      </c>
      <c r="D1423" s="8" t="s">
        <v>1797</v>
      </c>
      <c r="E1423" s="8" t="s">
        <v>1798</v>
      </c>
      <c r="F1423" s="12" t="s">
        <v>1642</v>
      </c>
      <c r="G1423" s="8" t="s">
        <v>1804</v>
      </c>
      <c r="H1423" s="3">
        <v>54</v>
      </c>
      <c r="I1423" s="12" t="s">
        <v>1805</v>
      </c>
      <c r="J1423" s="13" t="s">
        <v>1806</v>
      </c>
      <c r="K1423" s="8" t="s">
        <v>50</v>
      </c>
      <c r="L1423" s="8" t="s">
        <v>120</v>
      </c>
      <c r="M1423" s="8" t="s">
        <v>692</v>
      </c>
      <c r="N1423" s="8" t="s">
        <v>1807</v>
      </c>
      <c r="O1423" s="8" t="s">
        <v>1808</v>
      </c>
      <c r="P1423" s="8" t="s">
        <v>1809</v>
      </c>
      <c r="Q1423" s="13" t="s">
        <v>1810</v>
      </c>
      <c r="R1423" s="8" t="s">
        <v>1811</v>
      </c>
      <c r="S1423" s="3">
        <v>1130</v>
      </c>
      <c r="T1423" s="3">
        <v>1</v>
      </c>
      <c r="U1423" s="14" t="str">
        <f t="shared" ca="1" si="125"/>
        <v>tslmarketing.com</v>
      </c>
      <c r="V1423" s="15" t="str">
        <f t="shared" ca="1" si="126"/>
        <v>domains = domains.concat("tslmarketing.com");</v>
      </c>
      <c r="W1423">
        <f>VLOOKUP(C1423,'Copy of Pivot Position'!A:C,3,FALSE)</f>
        <v>3</v>
      </c>
      <c r="X1423">
        <f>IF(D1423="","",COUNTIF($D$1:D1422,D1423))</f>
        <v>0</v>
      </c>
      <c r="Y1423">
        <f>IF(F1423="","",COUNTIF($F$1:F1423,F1423))</f>
        <v>1</v>
      </c>
    </row>
    <row r="1424" spans="1:25" ht="16" hidden="1" x14ac:dyDescent="0.2">
      <c r="A1424" s="8" t="s">
        <v>2532</v>
      </c>
      <c r="B1424" s="8" t="s">
        <v>2533</v>
      </c>
      <c r="C1424" s="8" t="s">
        <v>2534</v>
      </c>
      <c r="D1424" s="8" t="s">
        <v>2535</v>
      </c>
      <c r="E1424" s="8" t="s">
        <v>2536</v>
      </c>
      <c r="F1424" s="12" t="s">
        <v>2317</v>
      </c>
      <c r="G1424" s="8" t="s">
        <v>384</v>
      </c>
      <c r="H1424" s="3">
        <v>16529</v>
      </c>
      <c r="I1424" s="12" t="s">
        <v>2538</v>
      </c>
      <c r="J1424" s="13" t="s">
        <v>2539</v>
      </c>
      <c r="K1424" s="8" t="s">
        <v>50</v>
      </c>
      <c r="L1424" s="8" t="s">
        <v>51</v>
      </c>
      <c r="M1424" s="8" t="s">
        <v>222</v>
      </c>
      <c r="N1424" s="8" t="s">
        <v>222</v>
      </c>
      <c r="O1424" s="8" t="s">
        <v>222</v>
      </c>
      <c r="P1424" s="8" t="s">
        <v>222</v>
      </c>
      <c r="Q1424" s="8" t="s">
        <v>222</v>
      </c>
      <c r="R1424" s="8" t="s">
        <v>222</v>
      </c>
      <c r="S1424" s="3">
        <v>1181</v>
      </c>
      <c r="T1424" s="3">
        <v>1</v>
      </c>
      <c r="U1424" s="14" t="str">
        <f t="shared" ca="1" si="125"/>
        <v>tslmarketing.com</v>
      </c>
      <c r="V1424" s="15" t="str">
        <f t="shared" ca="1" si="126"/>
        <v>domains = domains.concat("tslmarketing.com");</v>
      </c>
      <c r="W1424">
        <f>VLOOKUP(C1424,'Copy of Pivot Position'!A:C,3,FALSE)</f>
        <v>3</v>
      </c>
      <c r="X1424">
        <f>IF(D1424="","",COUNTIF($D$1:D1423,D1424))</f>
        <v>0</v>
      </c>
      <c r="Y1424">
        <f>IF(F1424="","",COUNTIF($F$1:F1424,F1424))</f>
        <v>1</v>
      </c>
    </row>
    <row r="1425" spans="1:25" ht="16" hidden="1" x14ac:dyDescent="0.2">
      <c r="A1425" s="8" t="s">
        <v>136</v>
      </c>
      <c r="B1425" s="8" t="s">
        <v>2783</v>
      </c>
      <c r="C1425" s="8" t="s">
        <v>2784</v>
      </c>
      <c r="D1425" s="8" t="s">
        <v>2785</v>
      </c>
      <c r="E1425" s="8" t="s">
        <v>2786</v>
      </c>
      <c r="F1425" s="12" t="s">
        <v>2566</v>
      </c>
      <c r="G1425" s="8" t="s">
        <v>2788</v>
      </c>
      <c r="H1425" s="3">
        <v>157</v>
      </c>
      <c r="I1425" s="12" t="s">
        <v>2789</v>
      </c>
      <c r="J1425" s="13" t="s">
        <v>2790</v>
      </c>
      <c r="K1425" s="8" t="s">
        <v>50</v>
      </c>
      <c r="L1425" s="8" t="s">
        <v>120</v>
      </c>
      <c r="M1425" s="8" t="s">
        <v>52</v>
      </c>
      <c r="N1425" s="8" t="s">
        <v>193</v>
      </c>
      <c r="O1425" s="8" t="s">
        <v>195</v>
      </c>
      <c r="P1425" s="8" t="s">
        <v>2791</v>
      </c>
      <c r="Q1425" s="13" t="s">
        <v>675</v>
      </c>
      <c r="R1425" s="8" t="s">
        <v>2792</v>
      </c>
      <c r="S1425" s="3">
        <v>1200</v>
      </c>
      <c r="T1425" s="3">
        <v>1</v>
      </c>
      <c r="U1425" s="14" t="str">
        <f t="shared" ca="1" si="125"/>
        <v>tslmarketing.com</v>
      </c>
      <c r="V1425" s="15" t="str">
        <f t="shared" ca="1" si="126"/>
        <v>domains = domains.concat("tslmarketing.com");</v>
      </c>
      <c r="W1425">
        <f>VLOOKUP(C1425,'Copy of Pivot Position'!A:C,3,FALSE)</f>
        <v>3</v>
      </c>
      <c r="X1425">
        <f>IF(D1425="","",COUNTIF($D$1:D1424,D1425))</f>
        <v>0</v>
      </c>
      <c r="Y1425">
        <f>IF(F1425="","",COUNTIF($F$1:F1425,F1425))</f>
        <v>1</v>
      </c>
    </row>
    <row r="1426" spans="1:25" ht="16" hidden="1" x14ac:dyDescent="0.2">
      <c r="A1426" s="8" t="s">
        <v>2879</v>
      </c>
      <c r="B1426" s="8" t="s">
        <v>2880</v>
      </c>
      <c r="C1426" s="8" t="s">
        <v>2881</v>
      </c>
      <c r="D1426" s="8" t="s">
        <v>2882</v>
      </c>
      <c r="E1426" s="8" t="s">
        <v>2883</v>
      </c>
      <c r="F1426" s="12" t="s">
        <v>2634</v>
      </c>
      <c r="G1426" s="8" t="s">
        <v>49</v>
      </c>
      <c r="H1426" s="3">
        <v>2086</v>
      </c>
      <c r="I1426" s="12" t="s">
        <v>2885</v>
      </c>
      <c r="J1426" s="13" t="s">
        <v>2886</v>
      </c>
      <c r="K1426" s="8" t="s">
        <v>50</v>
      </c>
      <c r="L1426" s="8" t="s">
        <v>120</v>
      </c>
      <c r="M1426" s="8" t="s">
        <v>52</v>
      </c>
      <c r="N1426" s="8" t="s">
        <v>462</v>
      </c>
      <c r="O1426" s="8" t="s">
        <v>54</v>
      </c>
      <c r="P1426" s="8" t="s">
        <v>2887</v>
      </c>
      <c r="Q1426" s="13" t="s">
        <v>2600</v>
      </c>
      <c r="R1426" s="8" t="s">
        <v>2888</v>
      </c>
      <c r="S1426" s="3">
        <v>1206</v>
      </c>
      <c r="T1426" s="3">
        <v>1</v>
      </c>
      <c r="U1426" s="14" t="str">
        <f t="shared" ca="1" si="125"/>
        <v>tslmarketing.com</v>
      </c>
      <c r="V1426" s="15" t="str">
        <f t="shared" ca="1" si="126"/>
        <v>domains = domains.concat("tslmarketing.com");</v>
      </c>
      <c r="W1426">
        <f>VLOOKUP(C1426,'Copy of Pivot Position'!A:C,3,FALSE)</f>
        <v>3</v>
      </c>
      <c r="X1426">
        <f>IF(D1426="","",COUNTIF($D$1:D1425,D1426))</f>
        <v>0</v>
      </c>
      <c r="Y1426">
        <f>IF(F1426="","",COUNTIF($F$1:F1426,F1426))</f>
        <v>1</v>
      </c>
    </row>
    <row r="1427" spans="1:25" ht="16" hidden="1" x14ac:dyDescent="0.2">
      <c r="A1427" s="8" t="s">
        <v>3665</v>
      </c>
      <c r="B1427" s="8" t="s">
        <v>3666</v>
      </c>
      <c r="C1427" s="8" t="s">
        <v>3667</v>
      </c>
      <c r="D1427" s="8" t="s">
        <v>3668</v>
      </c>
      <c r="E1427" s="8" t="s">
        <v>3669</v>
      </c>
      <c r="F1427" s="12" t="s">
        <v>3394</v>
      </c>
      <c r="G1427" s="8" t="s">
        <v>706</v>
      </c>
      <c r="H1427" s="3">
        <v>12531</v>
      </c>
      <c r="I1427" s="12" t="s">
        <v>3671</v>
      </c>
      <c r="J1427" s="13" t="s">
        <v>3672</v>
      </c>
      <c r="K1427" s="8" t="s">
        <v>50</v>
      </c>
      <c r="L1427" s="8" t="s">
        <v>120</v>
      </c>
      <c r="M1427" s="8" t="s">
        <v>52</v>
      </c>
      <c r="N1427" s="8" t="s">
        <v>3673</v>
      </c>
      <c r="O1427" s="8" t="s">
        <v>393</v>
      </c>
      <c r="P1427" s="8" t="s">
        <v>3674</v>
      </c>
      <c r="Q1427" s="13" t="s">
        <v>3675</v>
      </c>
      <c r="R1427" s="8" t="s">
        <v>3676</v>
      </c>
      <c r="S1427" s="3">
        <v>1270</v>
      </c>
      <c r="T1427" s="3">
        <v>1</v>
      </c>
      <c r="U1427" s="14" t="str">
        <f t="shared" ca="1" si="125"/>
        <v>tslmarketing.com</v>
      </c>
      <c r="V1427" s="15" t="str">
        <f t="shared" ca="1" si="126"/>
        <v>domains = domains.concat("tslmarketing.com");</v>
      </c>
      <c r="W1427">
        <f>VLOOKUP(C1427,'Copy of Pivot Position'!A:C,3,FALSE)</f>
        <v>3</v>
      </c>
      <c r="X1427">
        <f>IF(D1427="","",COUNTIF($D$1:D1426,D1427))</f>
        <v>0</v>
      </c>
      <c r="Y1427">
        <f>IF(F1427="","",COUNTIF($F$1:F1427,F1427))</f>
        <v>1</v>
      </c>
    </row>
    <row r="1428" spans="1:25" ht="16" hidden="1" x14ac:dyDescent="0.2">
      <c r="A1428" s="8" t="s">
        <v>89</v>
      </c>
      <c r="B1428" s="8" t="s">
        <v>3890</v>
      </c>
      <c r="C1428" s="8" t="s">
        <v>1688</v>
      </c>
      <c r="D1428" s="8" t="s">
        <v>3891</v>
      </c>
      <c r="E1428" s="8" t="s">
        <v>3892</v>
      </c>
      <c r="F1428" s="12" t="s">
        <v>3611</v>
      </c>
      <c r="G1428" s="8" t="s">
        <v>2723</v>
      </c>
      <c r="H1428" s="3">
        <v>8072</v>
      </c>
      <c r="I1428" s="12" t="s">
        <v>3894</v>
      </c>
      <c r="J1428" s="13" t="s">
        <v>3895</v>
      </c>
      <c r="K1428" s="8" t="s">
        <v>50</v>
      </c>
      <c r="L1428" s="8" t="s">
        <v>51</v>
      </c>
      <c r="M1428" s="8" t="s">
        <v>52</v>
      </c>
      <c r="N1428" s="8" t="s">
        <v>3896</v>
      </c>
      <c r="O1428" s="8" t="s">
        <v>1480</v>
      </c>
      <c r="P1428" s="8" t="s">
        <v>3897</v>
      </c>
      <c r="Q1428" s="13" t="s">
        <v>3898</v>
      </c>
      <c r="R1428" s="8" t="s">
        <v>3899</v>
      </c>
      <c r="S1428" s="3">
        <v>1289</v>
      </c>
      <c r="T1428" s="3">
        <v>1</v>
      </c>
      <c r="U1428" s="14" t="str">
        <f t="shared" ca="1" si="125"/>
        <v>tslmarketing.com</v>
      </c>
      <c r="V1428" s="15" t="str">
        <f t="shared" ca="1" si="126"/>
        <v>domains = domains.concat("tslmarketing.com");</v>
      </c>
      <c r="W1428">
        <f>VLOOKUP(C1428,'Copy of Pivot Position'!A:C,3,FALSE)</f>
        <v>3</v>
      </c>
      <c r="X1428">
        <f>IF(D1428="","",COUNTIF($D$1:D1427,D1428))</f>
        <v>0</v>
      </c>
      <c r="Y1428">
        <f>IF(F1428="","",COUNTIF($F$1:F1428,F1428))</f>
        <v>1</v>
      </c>
    </row>
    <row r="1429" spans="1:25" ht="16" hidden="1" x14ac:dyDescent="0.2">
      <c r="A1429" s="8" t="s">
        <v>3711</v>
      </c>
      <c r="B1429" s="8" t="s">
        <v>2700</v>
      </c>
      <c r="C1429" s="8" t="s">
        <v>6055</v>
      </c>
      <c r="D1429" s="8" t="s">
        <v>6056</v>
      </c>
      <c r="E1429" s="8" t="s">
        <v>6057</v>
      </c>
      <c r="F1429" s="12" t="s">
        <v>5621</v>
      </c>
      <c r="G1429" s="8" t="s">
        <v>46</v>
      </c>
      <c r="H1429" s="3">
        <v>131</v>
      </c>
      <c r="I1429" s="12" t="s">
        <v>6058</v>
      </c>
      <c r="J1429" s="13" t="s">
        <v>6059</v>
      </c>
      <c r="K1429" s="8" t="s">
        <v>50</v>
      </c>
      <c r="L1429" s="8" t="s">
        <v>51</v>
      </c>
      <c r="M1429" s="8" t="s">
        <v>52</v>
      </c>
      <c r="N1429" s="8" t="s">
        <v>2247</v>
      </c>
      <c r="O1429" s="8" t="s">
        <v>54</v>
      </c>
      <c r="P1429" s="8" t="s">
        <v>6060</v>
      </c>
      <c r="Q1429" s="13" t="s">
        <v>6061</v>
      </c>
      <c r="R1429" s="8" t="s">
        <v>6062</v>
      </c>
      <c r="S1429" s="3">
        <v>1490</v>
      </c>
      <c r="T1429" s="3">
        <v>1</v>
      </c>
      <c r="U1429" s="14" t="str">
        <f t="shared" ca="1" si="125"/>
        <v>tslmarketing.com</v>
      </c>
      <c r="V1429" s="15" t="str">
        <f t="shared" ca="1" si="126"/>
        <v>domains = domains.concat("tslmarketing.com");</v>
      </c>
      <c r="W1429">
        <f>VLOOKUP(C1429,'Copy of Pivot Position'!A:C,3,FALSE)</f>
        <v>3</v>
      </c>
      <c r="X1429">
        <f>IF(D1429="","",COUNTIF($D$1:D1428,D1429))</f>
        <v>0</v>
      </c>
      <c r="Y1429">
        <f>IF(F1429="","",COUNTIF($F$1:F1429,F1429))</f>
        <v>1</v>
      </c>
    </row>
    <row r="1430" spans="1:25" ht="16" hidden="1" x14ac:dyDescent="0.2">
      <c r="A1430" s="8" t="s">
        <v>6198</v>
      </c>
      <c r="B1430" s="8" t="s">
        <v>6199</v>
      </c>
      <c r="C1430" s="8" t="s">
        <v>6201</v>
      </c>
      <c r="D1430" s="8" t="s">
        <v>6202</v>
      </c>
      <c r="E1430" s="8" t="s">
        <v>6203</v>
      </c>
      <c r="F1430" s="12" t="s">
        <v>5773</v>
      </c>
      <c r="G1430" s="8" t="s">
        <v>70</v>
      </c>
      <c r="H1430" s="3">
        <v>1211</v>
      </c>
      <c r="I1430" s="12" t="s">
        <v>6206</v>
      </c>
      <c r="J1430" s="13" t="s">
        <v>6208</v>
      </c>
      <c r="K1430" s="8" t="s">
        <v>50</v>
      </c>
      <c r="L1430" s="8" t="s">
        <v>120</v>
      </c>
      <c r="M1430" s="8" t="s">
        <v>52</v>
      </c>
      <c r="N1430" s="8" t="s">
        <v>6209</v>
      </c>
      <c r="O1430" s="8" t="s">
        <v>1994</v>
      </c>
      <c r="P1430" s="8" t="s">
        <v>6210</v>
      </c>
      <c r="Q1430" s="13" t="s">
        <v>6211</v>
      </c>
      <c r="R1430" s="8" t="s">
        <v>6213</v>
      </c>
      <c r="S1430" s="3">
        <v>1504</v>
      </c>
      <c r="T1430" s="3">
        <v>1</v>
      </c>
      <c r="U1430" s="14" t="str">
        <f t="shared" ca="1" si="125"/>
        <v>tslmarketing.com</v>
      </c>
      <c r="V1430" s="15" t="str">
        <f t="shared" ca="1" si="126"/>
        <v>domains = domains.concat("tslmarketing.com");</v>
      </c>
      <c r="W1430">
        <f>VLOOKUP(C1430,'Copy of Pivot Position'!A:C,3,FALSE)</f>
        <v>3</v>
      </c>
      <c r="X1430">
        <f>IF(D1430="","",COUNTIF($D$1:D1429,D1430))</f>
        <v>0</v>
      </c>
      <c r="Y1430">
        <f>IF(F1430="","",COUNTIF($F$1:F1430,F1430))</f>
        <v>1</v>
      </c>
    </row>
    <row r="1431" spans="1:25" ht="16" hidden="1" x14ac:dyDescent="0.2">
      <c r="A1431" s="8" t="s">
        <v>1437</v>
      </c>
      <c r="B1431" s="8" t="s">
        <v>6688</v>
      </c>
      <c r="C1431" s="8" t="s">
        <v>6689</v>
      </c>
      <c r="D1431" s="8" t="s">
        <v>6690</v>
      </c>
      <c r="E1431" s="8" t="s">
        <v>6691</v>
      </c>
      <c r="F1431" s="12" t="s">
        <v>6294</v>
      </c>
      <c r="G1431" s="8" t="s">
        <v>49</v>
      </c>
      <c r="H1431" s="3">
        <v>75</v>
      </c>
      <c r="I1431" s="12" t="s">
        <v>6695</v>
      </c>
      <c r="J1431" s="13" t="s">
        <v>6697</v>
      </c>
      <c r="K1431" s="8" t="s">
        <v>50</v>
      </c>
      <c r="L1431" s="8" t="s">
        <v>120</v>
      </c>
      <c r="M1431" s="8" t="s">
        <v>52</v>
      </c>
      <c r="N1431" s="8" t="s">
        <v>73</v>
      </c>
      <c r="O1431" s="8" t="s">
        <v>369</v>
      </c>
      <c r="P1431" s="8" t="s">
        <v>6698</v>
      </c>
      <c r="Q1431" s="13" t="s">
        <v>3423</v>
      </c>
      <c r="R1431" s="8" t="s">
        <v>6699</v>
      </c>
      <c r="S1431" s="3">
        <v>1555</v>
      </c>
      <c r="T1431" s="3">
        <v>1</v>
      </c>
      <c r="U1431" s="14" t="str">
        <f t="shared" ca="1" si="125"/>
        <v>tslmarketing.com</v>
      </c>
      <c r="V1431" s="15" t="str">
        <f t="shared" ca="1" si="126"/>
        <v>domains = domains.concat("tslmarketing.com");</v>
      </c>
      <c r="W1431">
        <f>VLOOKUP(C1431,'Copy of Pivot Position'!A:C,3,FALSE)</f>
        <v>3</v>
      </c>
      <c r="X1431">
        <f>IF(D1431="","",COUNTIF($D$1:D1430,D1431))</f>
        <v>0</v>
      </c>
      <c r="Y1431">
        <f>IF(F1431="","",COUNTIF($F$1:F1431,F1431))</f>
        <v>1</v>
      </c>
    </row>
    <row r="1432" spans="1:25" ht="16" hidden="1" x14ac:dyDescent="0.2">
      <c r="A1432" s="8" t="s">
        <v>1457</v>
      </c>
      <c r="B1432" s="8" t="s">
        <v>1458</v>
      </c>
      <c r="C1432" s="8" t="s">
        <v>1459</v>
      </c>
      <c r="D1432" s="8" t="s">
        <v>7232</v>
      </c>
      <c r="E1432" s="8" t="s">
        <v>1461</v>
      </c>
      <c r="F1432" s="12" t="s">
        <v>1354</v>
      </c>
      <c r="G1432" s="8" t="s">
        <v>49</v>
      </c>
      <c r="H1432" s="3">
        <v>9828</v>
      </c>
      <c r="I1432" s="12" t="s">
        <v>1463</v>
      </c>
      <c r="J1432" s="13" t="s">
        <v>7233</v>
      </c>
      <c r="K1432" s="8" t="s">
        <v>50</v>
      </c>
      <c r="L1432" s="8" t="s">
        <v>120</v>
      </c>
      <c r="M1432" s="8" t="s">
        <v>52</v>
      </c>
      <c r="N1432" s="8" t="s">
        <v>242</v>
      </c>
      <c r="O1432" s="8" t="s">
        <v>54</v>
      </c>
      <c r="P1432" s="8" t="s">
        <v>1465</v>
      </c>
      <c r="Q1432" s="13" t="s">
        <v>464</v>
      </c>
      <c r="R1432" s="8" t="s">
        <v>1466</v>
      </c>
      <c r="S1432" s="3">
        <v>1686</v>
      </c>
      <c r="T1432" s="3">
        <v>1</v>
      </c>
      <c r="U1432" s="14" t="str">
        <f t="shared" ca="1" si="125"/>
        <v>tslmarketing.com</v>
      </c>
      <c r="V1432" s="15" t="str">
        <f t="shared" ca="1" si="126"/>
        <v>domains = domains.concat("tslmarketing.com");</v>
      </c>
      <c r="W1432">
        <f>VLOOKUP(C1432,'Copy of Pivot Position'!A:C,3,FALSE)</f>
        <v>3</v>
      </c>
      <c r="X1432">
        <f>IF(D1432="","",COUNTIF($D$1:D1431,D1432))</f>
        <v>0</v>
      </c>
      <c r="Y1432">
        <f>IF(F1432="","",COUNTIF($F$1:F1432,F1432))</f>
        <v>2</v>
      </c>
    </row>
    <row r="1433" spans="1:25" ht="16" hidden="1" x14ac:dyDescent="0.2">
      <c r="A1433" s="8" t="s">
        <v>3665</v>
      </c>
      <c r="B1433" s="8" t="s">
        <v>3666</v>
      </c>
      <c r="C1433" s="8" t="s">
        <v>3667</v>
      </c>
      <c r="D1433" s="8" t="s">
        <v>7660</v>
      </c>
      <c r="E1433" s="8" t="s">
        <v>3669</v>
      </c>
      <c r="F1433" s="12" t="s">
        <v>3394</v>
      </c>
      <c r="G1433" s="8" t="s">
        <v>706</v>
      </c>
      <c r="H1433" s="3">
        <v>12539</v>
      </c>
      <c r="I1433" s="12" t="s">
        <v>3671</v>
      </c>
      <c r="J1433" s="13" t="s">
        <v>7661</v>
      </c>
      <c r="K1433" s="8" t="s">
        <v>50</v>
      </c>
      <c r="L1433" s="8" t="s">
        <v>120</v>
      </c>
      <c r="M1433" s="8" t="s">
        <v>52</v>
      </c>
      <c r="N1433" s="8" t="s">
        <v>3673</v>
      </c>
      <c r="O1433" s="8" t="s">
        <v>393</v>
      </c>
      <c r="P1433" s="8" t="s">
        <v>3674</v>
      </c>
      <c r="Q1433" s="13" t="s">
        <v>3675</v>
      </c>
      <c r="R1433" s="8" t="s">
        <v>3676</v>
      </c>
      <c r="S1433" s="3">
        <v>1893</v>
      </c>
      <c r="T1433" s="3">
        <v>1</v>
      </c>
      <c r="U1433" s="14" t="str">
        <f t="shared" ca="1" si="125"/>
        <v>tslmarketing.com</v>
      </c>
      <c r="V1433" s="15" t="str">
        <f t="shared" ca="1" si="126"/>
        <v>domains = domains.concat("tslmarketing.com");</v>
      </c>
      <c r="W1433">
        <f>VLOOKUP(C1433,'Copy of Pivot Position'!A:C,3,FALSE)</f>
        <v>3</v>
      </c>
      <c r="X1433">
        <f>IF(D1433="","",COUNTIF($D$1:D1432,D1433))</f>
        <v>0</v>
      </c>
      <c r="Y1433">
        <f>IF(F1433="","",COUNTIF($F$1:F1433,F1433))</f>
        <v>2</v>
      </c>
    </row>
    <row r="1434" spans="1:25" ht="16" hidden="1" x14ac:dyDescent="0.2">
      <c r="A1434" s="8" t="s">
        <v>89</v>
      </c>
      <c r="B1434" s="8" t="s">
        <v>8476</v>
      </c>
      <c r="C1434" s="8" t="s">
        <v>8477</v>
      </c>
      <c r="D1434" s="8" t="s">
        <v>8478</v>
      </c>
      <c r="E1434" s="8" t="s">
        <v>8479</v>
      </c>
      <c r="F1434" s="12" t="s">
        <v>8208</v>
      </c>
      <c r="G1434" s="8" t="s">
        <v>706</v>
      </c>
      <c r="H1434" s="3">
        <v>5918</v>
      </c>
      <c r="I1434" s="12" t="s">
        <v>8483</v>
      </c>
      <c r="J1434" s="13" t="s">
        <v>8485</v>
      </c>
      <c r="K1434" s="8" t="s">
        <v>50</v>
      </c>
      <c r="L1434" s="8" t="s">
        <v>120</v>
      </c>
      <c r="M1434" s="8" t="s">
        <v>52</v>
      </c>
      <c r="N1434" s="8" t="s">
        <v>8488</v>
      </c>
      <c r="O1434" s="8" t="s">
        <v>1593</v>
      </c>
      <c r="P1434" s="8" t="s">
        <v>8490</v>
      </c>
      <c r="Q1434" s="8" t="s">
        <v>8491</v>
      </c>
      <c r="R1434" s="8" t="s">
        <v>8492</v>
      </c>
      <c r="S1434" s="3">
        <v>2203</v>
      </c>
      <c r="T1434" s="3">
        <v>1</v>
      </c>
      <c r="U1434" s="14" t="str">
        <f t="shared" ca="1" si="125"/>
        <v>tslmarketing.com</v>
      </c>
      <c r="V1434" s="15" t="str">
        <f t="shared" ca="1" si="126"/>
        <v>domains = domains.concat("tslmarketing.com");</v>
      </c>
      <c r="W1434">
        <f>VLOOKUP(C1434,'Copy of Pivot Position'!A:C,3,FALSE)</f>
        <v>3</v>
      </c>
      <c r="X1434">
        <f>IF(D1434="","",COUNTIF($D$1:D1433,D1434))</f>
        <v>0</v>
      </c>
      <c r="Y1434">
        <f>IF(F1434="","",COUNTIF($F$1:F1434,F1434))</f>
        <v>1</v>
      </c>
    </row>
    <row r="1435" spans="1:25" ht="16" hidden="1" x14ac:dyDescent="0.2">
      <c r="A1435" s="8" t="s">
        <v>8587</v>
      </c>
      <c r="B1435" s="8" t="s">
        <v>8588</v>
      </c>
      <c r="C1435" s="8" t="s">
        <v>8589</v>
      </c>
      <c r="D1435" s="8" t="s">
        <v>8590</v>
      </c>
      <c r="E1435" s="8" t="s">
        <v>8591</v>
      </c>
      <c r="F1435" s="12" t="s">
        <v>8235</v>
      </c>
      <c r="G1435" s="8" t="s">
        <v>8592</v>
      </c>
      <c r="H1435" s="3">
        <v>1044</v>
      </c>
      <c r="I1435" s="12" t="s">
        <v>8593</v>
      </c>
      <c r="J1435" s="13" t="s">
        <v>8596</v>
      </c>
      <c r="K1435" s="8" t="s">
        <v>50</v>
      </c>
      <c r="L1435" s="8" t="s">
        <v>120</v>
      </c>
      <c r="M1435" s="8" t="s">
        <v>52</v>
      </c>
      <c r="N1435" s="8" t="s">
        <v>8599</v>
      </c>
      <c r="O1435" s="8" t="s">
        <v>3481</v>
      </c>
      <c r="P1435" s="8" t="s">
        <v>8601</v>
      </c>
      <c r="Q1435" s="13" t="s">
        <v>8602</v>
      </c>
      <c r="R1435" s="8" t="s">
        <v>8603</v>
      </c>
      <c r="S1435" s="3">
        <v>2217</v>
      </c>
      <c r="T1435" s="3">
        <v>1</v>
      </c>
      <c r="U1435" s="14" t="str">
        <f t="shared" ca="1" si="125"/>
        <v>tslmarketing.com</v>
      </c>
      <c r="V1435" s="15" t="str">
        <f t="shared" ca="1" si="126"/>
        <v>domains = domains.concat("tslmarketing.com");</v>
      </c>
      <c r="W1435">
        <f>VLOOKUP(C1435,'Copy of Pivot Position'!A:C,3,FALSE)</f>
        <v>3</v>
      </c>
      <c r="X1435">
        <f>IF(D1435="","",COUNTIF($D$1:D1434,D1435))</f>
        <v>0</v>
      </c>
      <c r="Y1435">
        <f>IF(F1435="","",COUNTIF($F$1:F1435,F1435))</f>
        <v>1</v>
      </c>
    </row>
    <row r="1436" spans="1:25" ht="16" hidden="1" x14ac:dyDescent="0.2">
      <c r="A1436" s="8" t="s">
        <v>3711</v>
      </c>
      <c r="B1436" s="8" t="s">
        <v>8698</v>
      </c>
      <c r="C1436" s="8" t="s">
        <v>8699</v>
      </c>
      <c r="D1436" s="8" t="s">
        <v>8700</v>
      </c>
      <c r="E1436" s="8" t="s">
        <v>6523</v>
      </c>
      <c r="F1436" s="12" t="s">
        <v>6111</v>
      </c>
      <c r="G1436" s="8" t="s">
        <v>49</v>
      </c>
      <c r="H1436" s="3">
        <v>3357</v>
      </c>
      <c r="I1436" s="12" t="s">
        <v>8702</v>
      </c>
      <c r="J1436" s="13" t="s">
        <v>8704</v>
      </c>
      <c r="K1436" s="8" t="s">
        <v>50</v>
      </c>
      <c r="L1436" s="8" t="s">
        <v>51</v>
      </c>
      <c r="M1436" s="8" t="s">
        <v>52</v>
      </c>
      <c r="N1436" s="8" t="s">
        <v>6527</v>
      </c>
      <c r="O1436" s="8" t="s">
        <v>2447</v>
      </c>
      <c r="P1436" s="8" t="s">
        <v>6528</v>
      </c>
      <c r="Q1436" s="13" t="s">
        <v>6529</v>
      </c>
      <c r="R1436" s="8" t="s">
        <v>6530</v>
      </c>
      <c r="S1436" s="3">
        <v>2229</v>
      </c>
      <c r="T1436" s="3">
        <v>1</v>
      </c>
      <c r="U1436" s="14" t="str">
        <f t="shared" ca="1" si="125"/>
        <v>tslmarketing.com</v>
      </c>
      <c r="V1436" s="15" t="str">
        <f t="shared" ca="1" si="126"/>
        <v>domains = domains.concat("tslmarketing.com");</v>
      </c>
      <c r="W1436">
        <f>VLOOKUP(C1436,'Copy of Pivot Position'!A:C,3,FALSE)</f>
        <v>3</v>
      </c>
      <c r="X1436">
        <f>IF(D1436="","",COUNTIF($D$1:D1435,D1436))</f>
        <v>0</v>
      </c>
      <c r="Y1436">
        <f>IF(F1436="","",COUNTIF($F$1:F1436,F1436))</f>
        <v>2</v>
      </c>
    </row>
    <row r="1437" spans="1:25" ht="16" hidden="1" x14ac:dyDescent="0.2">
      <c r="A1437" s="8" t="s">
        <v>5580</v>
      </c>
      <c r="B1437" s="8" t="s">
        <v>9111</v>
      </c>
      <c r="C1437" s="8" t="s">
        <v>9112</v>
      </c>
      <c r="D1437" s="8" t="s">
        <v>9113</v>
      </c>
      <c r="E1437" s="8" t="s">
        <v>9114</v>
      </c>
      <c r="F1437" s="12" t="s">
        <v>8378</v>
      </c>
      <c r="G1437" s="8" t="s">
        <v>46</v>
      </c>
      <c r="H1437" s="3">
        <v>88</v>
      </c>
      <c r="I1437" s="12" t="s">
        <v>9115</v>
      </c>
      <c r="J1437" s="13" t="s">
        <v>9116</v>
      </c>
      <c r="K1437" s="8" t="s">
        <v>50</v>
      </c>
      <c r="L1437" s="8" t="s">
        <v>51</v>
      </c>
      <c r="M1437" s="8" t="s">
        <v>222</v>
      </c>
      <c r="N1437" s="8" t="s">
        <v>222</v>
      </c>
      <c r="O1437" s="8" t="s">
        <v>222</v>
      </c>
      <c r="P1437" s="8" t="s">
        <v>222</v>
      </c>
      <c r="Q1437" s="8" t="s">
        <v>222</v>
      </c>
      <c r="R1437" s="8" t="s">
        <v>222</v>
      </c>
      <c r="S1437" s="3">
        <v>2286</v>
      </c>
      <c r="T1437" s="3">
        <v>1</v>
      </c>
      <c r="U1437" s="14" t="str">
        <f t="shared" ca="1" si="125"/>
        <v>tslmarketing.com</v>
      </c>
      <c r="V1437" s="15" t="str">
        <f t="shared" ca="1" si="126"/>
        <v>domains = domains.concat("tslmarketing.com");</v>
      </c>
      <c r="W1437">
        <f>VLOOKUP(C1437,'Copy of Pivot Position'!A:C,3,FALSE)</f>
        <v>3</v>
      </c>
      <c r="X1437">
        <f>IF(D1437="","",COUNTIF($D$1:D1436,D1437))</f>
        <v>0</v>
      </c>
      <c r="Y1437">
        <f>IF(F1437="","",COUNTIF($F$1:F1437,F1437))</f>
        <v>1</v>
      </c>
    </row>
    <row r="1438" spans="1:25" ht="16" hidden="1" x14ac:dyDescent="0.2">
      <c r="A1438" s="8" t="s">
        <v>9141</v>
      </c>
      <c r="B1438" s="8" t="s">
        <v>9142</v>
      </c>
      <c r="C1438" s="8" t="s">
        <v>9143</v>
      </c>
      <c r="D1438" s="8" t="s">
        <v>9144</v>
      </c>
      <c r="E1438" s="8" t="s">
        <v>9145</v>
      </c>
      <c r="F1438" s="12" t="s">
        <v>8380</v>
      </c>
      <c r="G1438" s="8" t="s">
        <v>434</v>
      </c>
      <c r="H1438" s="3">
        <v>6</v>
      </c>
      <c r="I1438" s="12" t="s">
        <v>9146</v>
      </c>
      <c r="J1438" s="13" t="s">
        <v>9147</v>
      </c>
      <c r="K1438" s="8" t="s">
        <v>50</v>
      </c>
      <c r="L1438" s="8" t="s">
        <v>120</v>
      </c>
      <c r="M1438" s="8" t="s">
        <v>9148</v>
      </c>
      <c r="N1438" s="8" t="s">
        <v>9148</v>
      </c>
      <c r="O1438" s="8" t="s">
        <v>9148</v>
      </c>
      <c r="P1438" s="8" t="s">
        <v>9149</v>
      </c>
      <c r="Q1438" s="13" t="s">
        <v>9150</v>
      </c>
      <c r="R1438" s="8" t="s">
        <v>222</v>
      </c>
      <c r="S1438" s="3">
        <v>2290</v>
      </c>
      <c r="T1438" s="3">
        <v>1</v>
      </c>
      <c r="U1438" s="14" t="str">
        <f t="shared" ca="1" si="125"/>
        <v>tslmarketing.com</v>
      </c>
      <c r="V1438" s="15" t="str">
        <f t="shared" ca="1" si="126"/>
        <v>domains = domains.concat("tslmarketing.com");</v>
      </c>
      <c r="W1438">
        <f>VLOOKUP(C1438,'Copy of Pivot Position'!A:C,3,FALSE)</f>
        <v>3</v>
      </c>
      <c r="X1438">
        <f>IF(D1438="","",COUNTIF($D$1:D1437,D1438))</f>
        <v>0</v>
      </c>
      <c r="Y1438">
        <f>IF(F1438="","",COUNTIF($F$1:F1438,F1438))</f>
        <v>1</v>
      </c>
    </row>
    <row r="1439" spans="1:25" ht="16" hidden="1" x14ac:dyDescent="0.2">
      <c r="A1439" s="8" t="s">
        <v>3369</v>
      </c>
      <c r="B1439" s="8" t="s">
        <v>9184</v>
      </c>
      <c r="C1439" s="8" t="s">
        <v>9185</v>
      </c>
      <c r="D1439" s="8" t="s">
        <v>9186</v>
      </c>
      <c r="E1439" s="8" t="s">
        <v>9187</v>
      </c>
      <c r="F1439" s="12" t="s">
        <v>9188</v>
      </c>
      <c r="G1439" s="8" t="s">
        <v>70</v>
      </c>
      <c r="H1439" s="3">
        <v>2223</v>
      </c>
      <c r="I1439" s="12" t="s">
        <v>9190</v>
      </c>
      <c r="J1439" s="13" t="s">
        <v>9191</v>
      </c>
      <c r="K1439" s="8" t="s">
        <v>50</v>
      </c>
      <c r="L1439" s="8" t="s">
        <v>120</v>
      </c>
      <c r="M1439" s="8" t="s">
        <v>52</v>
      </c>
      <c r="N1439" s="8" t="s">
        <v>2032</v>
      </c>
      <c r="O1439" s="8" t="s">
        <v>175</v>
      </c>
      <c r="P1439" s="8" t="s">
        <v>9192</v>
      </c>
      <c r="Q1439" s="13" t="s">
        <v>9193</v>
      </c>
      <c r="R1439" s="8" t="s">
        <v>9194</v>
      </c>
      <c r="S1439" s="3">
        <v>2296</v>
      </c>
      <c r="T1439" s="3">
        <v>1</v>
      </c>
      <c r="U1439" s="14" t="str">
        <f t="shared" ca="1" si="125"/>
        <v>tslmarketing.com</v>
      </c>
      <c r="V1439" s="15" t="str">
        <f t="shared" ca="1" si="126"/>
        <v>domains = domains.concat("tslmarketing.com");</v>
      </c>
      <c r="W1439">
        <f>VLOOKUP(C1439,'Copy of Pivot Position'!A:C,3,FALSE)</f>
        <v>3</v>
      </c>
      <c r="X1439">
        <f>IF(D1439="","",COUNTIF($D$1:D1438,D1439))</f>
        <v>0</v>
      </c>
      <c r="Y1439">
        <f>IF(F1439="","",COUNTIF($F$1:F1439,F1439))</f>
        <v>1</v>
      </c>
    </row>
    <row r="1440" spans="1:25" ht="16" hidden="1" x14ac:dyDescent="0.2">
      <c r="A1440" s="8" t="s">
        <v>3749</v>
      </c>
      <c r="B1440" s="8" t="s">
        <v>438</v>
      </c>
      <c r="C1440" s="8" t="s">
        <v>9213</v>
      </c>
      <c r="D1440" s="8" t="s">
        <v>9214</v>
      </c>
      <c r="E1440" s="8" t="s">
        <v>9215</v>
      </c>
      <c r="F1440" s="12" t="s">
        <v>8404</v>
      </c>
      <c r="G1440" s="8" t="s">
        <v>49</v>
      </c>
      <c r="H1440" s="3">
        <v>10</v>
      </c>
      <c r="I1440" s="12" t="s">
        <v>9217</v>
      </c>
      <c r="J1440" s="13" t="s">
        <v>9218</v>
      </c>
      <c r="K1440" s="8" t="s">
        <v>50</v>
      </c>
      <c r="L1440" s="8" t="s">
        <v>120</v>
      </c>
      <c r="M1440" s="8" t="s">
        <v>52</v>
      </c>
      <c r="N1440" s="8" t="s">
        <v>194</v>
      </c>
      <c r="O1440" s="8" t="s">
        <v>54</v>
      </c>
      <c r="P1440" s="8" t="s">
        <v>9219</v>
      </c>
      <c r="Q1440" s="13" t="s">
        <v>7781</v>
      </c>
      <c r="R1440" s="8" t="s">
        <v>9220</v>
      </c>
      <c r="S1440" s="3">
        <v>2300</v>
      </c>
      <c r="T1440" s="3">
        <v>1</v>
      </c>
      <c r="U1440" s="14" t="str">
        <f t="shared" ca="1" si="125"/>
        <v>tslmarketing.com</v>
      </c>
      <c r="V1440" s="15" t="str">
        <f t="shared" ca="1" si="126"/>
        <v>domains = domains.concat("tslmarketing.com");</v>
      </c>
      <c r="W1440">
        <f>VLOOKUP(C1440,'Copy of Pivot Position'!A:C,3,FALSE)</f>
        <v>3</v>
      </c>
      <c r="X1440">
        <f>IF(D1440="","",COUNTIF($D$1:D1439,D1440))</f>
        <v>0</v>
      </c>
      <c r="Y1440">
        <f>IF(F1440="","",COUNTIF($F$1:F1440,F1440))</f>
        <v>1</v>
      </c>
    </row>
    <row r="1441" spans="1:25" ht="16" hidden="1" x14ac:dyDescent="0.2">
      <c r="A1441" s="8" t="s">
        <v>5279</v>
      </c>
      <c r="B1441" s="8" t="s">
        <v>9247</v>
      </c>
      <c r="C1441" s="8" t="s">
        <v>9248</v>
      </c>
      <c r="D1441" s="8" t="s">
        <v>9249</v>
      </c>
      <c r="E1441" s="8" t="s">
        <v>9250</v>
      </c>
      <c r="F1441" s="12" t="s">
        <v>8423</v>
      </c>
      <c r="G1441" s="8" t="s">
        <v>434</v>
      </c>
      <c r="H1441" s="3">
        <v>349</v>
      </c>
      <c r="I1441" s="12" t="s">
        <v>9251</v>
      </c>
      <c r="J1441" s="13" t="s">
        <v>9252</v>
      </c>
      <c r="K1441" s="8" t="s">
        <v>50</v>
      </c>
      <c r="L1441" s="8" t="s">
        <v>51</v>
      </c>
      <c r="M1441" s="8" t="s">
        <v>52</v>
      </c>
      <c r="N1441" s="8" t="s">
        <v>9253</v>
      </c>
      <c r="O1441" s="8" t="s">
        <v>195</v>
      </c>
      <c r="P1441" s="8" t="s">
        <v>9254</v>
      </c>
      <c r="Q1441" s="13" t="s">
        <v>9255</v>
      </c>
      <c r="R1441" s="8" t="s">
        <v>9256</v>
      </c>
      <c r="S1441" s="3">
        <v>2305</v>
      </c>
      <c r="T1441" s="3">
        <v>1</v>
      </c>
      <c r="U1441" s="14" t="str">
        <f t="shared" ca="1" si="125"/>
        <v>tslmarketing.com</v>
      </c>
      <c r="V1441" s="15" t="str">
        <f t="shared" ca="1" si="126"/>
        <v>domains = domains.concat("tslmarketing.com");</v>
      </c>
      <c r="W1441">
        <f>VLOOKUP(C1441,'Copy of Pivot Position'!A:C,3,FALSE)</f>
        <v>3</v>
      </c>
      <c r="X1441">
        <f>IF(D1441="","",COUNTIF($D$1:D1440,D1441))</f>
        <v>0</v>
      </c>
      <c r="Y1441">
        <f>IF(F1441="","",COUNTIF($F$1:F1441,F1441))</f>
        <v>1</v>
      </c>
    </row>
    <row r="1442" spans="1:25" ht="16" hidden="1" x14ac:dyDescent="0.2">
      <c r="A1442" s="8" t="s">
        <v>223</v>
      </c>
      <c r="B1442" s="8" t="s">
        <v>9260</v>
      </c>
      <c r="C1442" s="8" t="s">
        <v>1688</v>
      </c>
      <c r="D1442" s="8" t="s">
        <v>9261</v>
      </c>
      <c r="E1442" s="8" t="s">
        <v>3092</v>
      </c>
      <c r="F1442" s="12" t="s">
        <v>3507</v>
      </c>
      <c r="G1442" s="8" t="s">
        <v>70</v>
      </c>
      <c r="H1442" s="3">
        <v>536469</v>
      </c>
      <c r="I1442" s="12" t="s">
        <v>9262</v>
      </c>
      <c r="J1442" s="13" t="s">
        <v>9263</v>
      </c>
      <c r="K1442" s="8" t="s">
        <v>50</v>
      </c>
      <c r="L1442" s="8" t="s">
        <v>120</v>
      </c>
      <c r="M1442" s="8" t="s">
        <v>52</v>
      </c>
      <c r="N1442" s="8" t="s">
        <v>3783</v>
      </c>
      <c r="O1442" s="8" t="s">
        <v>85</v>
      </c>
      <c r="P1442" s="8" t="s">
        <v>3784</v>
      </c>
      <c r="Q1442" s="13" t="s">
        <v>3785</v>
      </c>
      <c r="R1442" s="8" t="s">
        <v>3786</v>
      </c>
      <c r="S1442" s="3">
        <v>2307</v>
      </c>
      <c r="T1442" s="3">
        <v>1</v>
      </c>
      <c r="U1442" s="14" t="str">
        <f t="shared" ca="1" si="125"/>
        <v>tslmarketing.com</v>
      </c>
      <c r="V1442" s="15" t="str">
        <f t="shared" ca="1" si="126"/>
        <v>domains = domains.concat("tslmarketing.com");</v>
      </c>
      <c r="W1442">
        <f>VLOOKUP(C1442,'Copy of Pivot Position'!A:C,3,FALSE)</f>
        <v>3</v>
      </c>
      <c r="X1442">
        <f>IF(D1442="","",COUNTIF($D$1:D1441,D1442))</f>
        <v>0</v>
      </c>
      <c r="Y1442">
        <f>IF(F1442="","",COUNTIF($F$1:F1442,F1442))</f>
        <v>10</v>
      </c>
    </row>
    <row r="1443" spans="1:25" ht="16" hidden="1" x14ac:dyDescent="0.2">
      <c r="A1443" s="8" t="s">
        <v>3140</v>
      </c>
      <c r="B1443" s="8" t="s">
        <v>9477</v>
      </c>
      <c r="C1443" s="8" t="s">
        <v>1315</v>
      </c>
      <c r="D1443" s="8" t="s">
        <v>9478</v>
      </c>
      <c r="E1443" s="8" t="s">
        <v>9316</v>
      </c>
      <c r="F1443" s="12" t="s">
        <v>8496</v>
      </c>
      <c r="G1443" s="8" t="s">
        <v>49</v>
      </c>
      <c r="H1443" s="3">
        <v>3325</v>
      </c>
      <c r="I1443" s="12" t="s">
        <v>9480</v>
      </c>
      <c r="J1443" s="13" t="s">
        <v>9481</v>
      </c>
      <c r="K1443" s="8" t="s">
        <v>50</v>
      </c>
      <c r="L1443" s="8" t="s">
        <v>120</v>
      </c>
      <c r="M1443" s="8" t="s">
        <v>52</v>
      </c>
      <c r="N1443" s="8" t="s">
        <v>73</v>
      </c>
      <c r="O1443" s="8" t="s">
        <v>54</v>
      </c>
      <c r="P1443" s="8" t="s">
        <v>7726</v>
      </c>
      <c r="Q1443" s="13" t="s">
        <v>75</v>
      </c>
      <c r="R1443" s="8" t="s">
        <v>9322</v>
      </c>
      <c r="S1443" s="3">
        <v>2354</v>
      </c>
      <c r="T1443" s="3">
        <v>1</v>
      </c>
      <c r="U1443" s="14" t="str">
        <f t="shared" ca="1" si="125"/>
        <v>tslmarketing.com</v>
      </c>
      <c r="V1443" s="15" t="str">
        <f t="shared" ca="1" si="126"/>
        <v>domains = domains.concat("tslmarketing.com");</v>
      </c>
      <c r="W1443">
        <f>VLOOKUP(C1443,'Copy of Pivot Position'!A:C,3,FALSE)</f>
        <v>3</v>
      </c>
      <c r="X1443">
        <f>IF(D1443="","",COUNTIF($D$1:D1442,D1443))</f>
        <v>0</v>
      </c>
      <c r="Y1443">
        <f>IF(F1443="","",COUNTIF($F$1:F1443,F1443))</f>
        <v>3</v>
      </c>
    </row>
    <row r="1444" spans="1:25" ht="16" hidden="1" x14ac:dyDescent="0.2">
      <c r="A1444" s="8" t="s">
        <v>9531</v>
      </c>
      <c r="B1444" s="8" t="s">
        <v>9532</v>
      </c>
      <c r="C1444" s="8" t="s">
        <v>1688</v>
      </c>
      <c r="D1444" s="8" t="s">
        <v>9533</v>
      </c>
      <c r="E1444" s="8" t="s">
        <v>9534</v>
      </c>
      <c r="F1444" s="12" t="s">
        <v>8863</v>
      </c>
      <c r="G1444" s="8" t="s">
        <v>49</v>
      </c>
      <c r="H1444" s="3">
        <v>2564</v>
      </c>
      <c r="I1444" s="12" t="s">
        <v>9536</v>
      </c>
      <c r="J1444" s="13" t="s">
        <v>9537</v>
      </c>
      <c r="K1444" s="8" t="s">
        <v>50</v>
      </c>
      <c r="L1444" s="8" t="s">
        <v>51</v>
      </c>
      <c r="M1444" s="8" t="s">
        <v>52</v>
      </c>
      <c r="N1444" s="8" t="s">
        <v>9538</v>
      </c>
      <c r="O1444" s="8" t="s">
        <v>311</v>
      </c>
      <c r="P1444" s="8" t="s">
        <v>9539</v>
      </c>
      <c r="Q1444" s="13" t="s">
        <v>9540</v>
      </c>
      <c r="R1444" s="8" t="s">
        <v>9541</v>
      </c>
      <c r="S1444" s="3">
        <v>2366</v>
      </c>
      <c r="T1444" s="3">
        <v>1</v>
      </c>
      <c r="U1444" s="14" t="str">
        <f t="shared" ca="1" si="125"/>
        <v>tslmarketing.com</v>
      </c>
      <c r="V1444" s="15" t="str">
        <f t="shared" ca="1" si="126"/>
        <v>domains = domains.concat("tslmarketing.com");</v>
      </c>
      <c r="W1444">
        <f>VLOOKUP(C1444,'Copy of Pivot Position'!A:C,3,FALSE)</f>
        <v>3</v>
      </c>
      <c r="X1444">
        <f>IF(D1444="","",COUNTIF($D$1:D1443,D1444))</f>
        <v>0</v>
      </c>
      <c r="Y1444">
        <f>IF(F1444="","",COUNTIF($F$1:F1444,F1444))</f>
        <v>1</v>
      </c>
    </row>
    <row r="1445" spans="1:25" ht="16" hidden="1" x14ac:dyDescent="0.2">
      <c r="A1445" s="8" t="s">
        <v>9699</v>
      </c>
      <c r="B1445" s="8" t="s">
        <v>9700</v>
      </c>
      <c r="C1445" s="8" t="s">
        <v>9701</v>
      </c>
      <c r="D1445" s="8" t="s">
        <v>9702</v>
      </c>
      <c r="E1445" s="8" t="s">
        <v>9703</v>
      </c>
      <c r="F1445" s="12" t="s">
        <v>9014</v>
      </c>
      <c r="G1445" s="8" t="s">
        <v>49</v>
      </c>
      <c r="H1445" s="3">
        <v>56</v>
      </c>
      <c r="I1445" s="12" t="s">
        <v>9704</v>
      </c>
      <c r="J1445" s="13" t="s">
        <v>9705</v>
      </c>
      <c r="K1445" s="8" t="s">
        <v>50</v>
      </c>
      <c r="L1445" s="8" t="s">
        <v>120</v>
      </c>
      <c r="M1445" s="8" t="s">
        <v>52</v>
      </c>
      <c r="N1445" s="8" t="s">
        <v>9706</v>
      </c>
      <c r="O1445" s="8" t="s">
        <v>781</v>
      </c>
      <c r="P1445" s="8" t="s">
        <v>9707</v>
      </c>
      <c r="Q1445" s="13" t="s">
        <v>9708</v>
      </c>
      <c r="R1445" s="8" t="s">
        <v>9709</v>
      </c>
      <c r="S1445" s="3">
        <v>2390</v>
      </c>
      <c r="T1445" s="3">
        <v>1</v>
      </c>
      <c r="U1445" s="14" t="str">
        <f t="shared" ca="1" si="125"/>
        <v>tslmarketing.com</v>
      </c>
      <c r="V1445" s="15" t="str">
        <f t="shared" ca="1" si="126"/>
        <v>domains = domains.concat("tslmarketing.com");</v>
      </c>
      <c r="W1445">
        <f>VLOOKUP(C1445,'Copy of Pivot Position'!A:C,3,FALSE)</f>
        <v>3</v>
      </c>
      <c r="X1445">
        <f>IF(D1445="","",COUNTIF($D$1:D1444,D1445))</f>
        <v>0</v>
      </c>
      <c r="Y1445">
        <f>IF(F1445="","",COUNTIF($F$1:F1445,F1445))</f>
        <v>1</v>
      </c>
    </row>
    <row r="1446" spans="1:25" ht="16" hidden="1" x14ac:dyDescent="0.2">
      <c r="A1446" s="8" t="s">
        <v>1864</v>
      </c>
      <c r="B1446" s="8" t="s">
        <v>9854</v>
      </c>
      <c r="C1446" s="8" t="s">
        <v>9855</v>
      </c>
      <c r="D1446" s="8" t="s">
        <v>9856</v>
      </c>
      <c r="E1446" s="8" t="s">
        <v>9316</v>
      </c>
      <c r="F1446" s="12" t="s">
        <v>8496</v>
      </c>
      <c r="G1446" s="8" t="s">
        <v>49</v>
      </c>
      <c r="H1446" s="3">
        <v>3326</v>
      </c>
      <c r="I1446" s="12" t="s">
        <v>9857</v>
      </c>
      <c r="J1446" s="13" t="s">
        <v>9843</v>
      </c>
      <c r="K1446" s="8" t="s">
        <v>50</v>
      </c>
      <c r="L1446" s="8" t="s">
        <v>120</v>
      </c>
      <c r="M1446" s="8" t="s">
        <v>52</v>
      </c>
      <c r="N1446" s="8" t="s">
        <v>73</v>
      </c>
      <c r="O1446" s="8" t="s">
        <v>54</v>
      </c>
      <c r="P1446" s="8" t="s">
        <v>7726</v>
      </c>
      <c r="Q1446" s="13" t="s">
        <v>75</v>
      </c>
      <c r="R1446" s="8" t="s">
        <v>9322</v>
      </c>
      <c r="S1446" s="3">
        <v>2419</v>
      </c>
      <c r="T1446" s="3">
        <v>1</v>
      </c>
      <c r="U1446" s="14" t="str">
        <f t="shared" ca="1" si="125"/>
        <v>tslmarketing.com</v>
      </c>
      <c r="V1446" s="15" t="str">
        <f t="shared" ca="1" si="126"/>
        <v>domains = domains.concat("tslmarketing.com");</v>
      </c>
      <c r="W1446">
        <f>VLOOKUP(C1446,'Copy of Pivot Position'!A:C,3,FALSE)</f>
        <v>3</v>
      </c>
      <c r="X1446">
        <f>IF(D1446="","",COUNTIF($D$1:D1445,D1446))</f>
        <v>0</v>
      </c>
      <c r="Y1446">
        <f>IF(F1446="","",COUNTIF($F$1:F1446,F1446))</f>
        <v>4</v>
      </c>
    </row>
    <row r="1447" spans="1:25" ht="16" hidden="1" x14ac:dyDescent="0.2">
      <c r="A1447" s="8" t="s">
        <v>5932</v>
      </c>
      <c r="B1447" s="8" t="s">
        <v>9865</v>
      </c>
      <c r="C1447" s="8" t="s">
        <v>9866</v>
      </c>
      <c r="D1447" s="8" t="s">
        <v>9867</v>
      </c>
      <c r="E1447" s="8" t="s">
        <v>9868</v>
      </c>
      <c r="F1447" s="12" t="s">
        <v>9216</v>
      </c>
      <c r="G1447" s="8" t="s">
        <v>70</v>
      </c>
      <c r="H1447" s="3">
        <v>14173</v>
      </c>
      <c r="I1447" s="12" t="s">
        <v>9869</v>
      </c>
      <c r="J1447" s="13" t="s">
        <v>9870</v>
      </c>
      <c r="K1447" s="8" t="s">
        <v>50</v>
      </c>
      <c r="L1447" s="8" t="s">
        <v>120</v>
      </c>
      <c r="M1447" s="8" t="s">
        <v>222</v>
      </c>
      <c r="N1447" s="8" t="s">
        <v>222</v>
      </c>
      <c r="O1447" s="8" t="s">
        <v>222</v>
      </c>
      <c r="P1447" s="8" t="s">
        <v>222</v>
      </c>
      <c r="Q1447" s="8" t="s">
        <v>222</v>
      </c>
      <c r="R1447" s="8" t="s">
        <v>222</v>
      </c>
      <c r="S1447" s="3">
        <v>2421</v>
      </c>
      <c r="T1447" s="3">
        <v>1</v>
      </c>
      <c r="U1447" s="14" t="str">
        <f t="shared" ca="1" si="125"/>
        <v>tslmarketing.com</v>
      </c>
      <c r="V1447" s="15" t="str">
        <f t="shared" ca="1" si="126"/>
        <v>domains = domains.concat("tslmarketing.com");</v>
      </c>
      <c r="W1447">
        <f>VLOOKUP(C1447,'Copy of Pivot Position'!A:C,3,FALSE)</f>
        <v>3</v>
      </c>
      <c r="X1447">
        <f>IF(D1447="","",COUNTIF($D$1:D1446,D1447))</f>
        <v>0</v>
      </c>
      <c r="Y1447">
        <f>IF(F1447="","",COUNTIF($F$1:F1447,F1447))</f>
        <v>1</v>
      </c>
    </row>
    <row r="1448" spans="1:25" ht="16" hidden="1" x14ac:dyDescent="0.2">
      <c r="A1448" s="8" t="s">
        <v>785</v>
      </c>
      <c r="B1448" s="8" t="s">
        <v>10028</v>
      </c>
      <c r="C1448" s="8" t="s">
        <v>10029</v>
      </c>
      <c r="D1448" s="8" t="s">
        <v>10030</v>
      </c>
      <c r="E1448" s="8" t="s">
        <v>10031</v>
      </c>
      <c r="F1448" s="12" t="s">
        <v>9385</v>
      </c>
      <c r="G1448" s="8" t="s">
        <v>10032</v>
      </c>
      <c r="H1448" s="3">
        <v>20</v>
      </c>
      <c r="I1448" s="12" t="s">
        <v>10033</v>
      </c>
      <c r="J1448" s="13" t="s">
        <v>2203</v>
      </c>
      <c r="K1448" s="8" t="s">
        <v>50</v>
      </c>
      <c r="L1448" s="8" t="s">
        <v>120</v>
      </c>
      <c r="M1448" s="8" t="s">
        <v>52</v>
      </c>
      <c r="N1448" s="8" t="s">
        <v>10034</v>
      </c>
      <c r="O1448" s="8" t="s">
        <v>8048</v>
      </c>
      <c r="P1448" s="8" t="s">
        <v>10035</v>
      </c>
      <c r="Q1448" s="13" t="s">
        <v>10036</v>
      </c>
      <c r="R1448" s="8" t="s">
        <v>222</v>
      </c>
      <c r="S1448" s="3">
        <v>2461</v>
      </c>
      <c r="T1448" s="3">
        <v>1</v>
      </c>
      <c r="U1448" s="14" t="str">
        <f t="shared" ca="1" si="125"/>
        <v>tslmarketing.com</v>
      </c>
      <c r="V1448" s="15" t="str">
        <f t="shared" ca="1" si="126"/>
        <v>domains = domains.concat("tslmarketing.com");</v>
      </c>
      <c r="W1448">
        <f>VLOOKUP(C1448,'Copy of Pivot Position'!A:C,3,FALSE)</f>
        <v>3</v>
      </c>
      <c r="X1448">
        <f>IF(D1448="","",COUNTIF($D$1:D1447,D1448))</f>
        <v>0</v>
      </c>
      <c r="Y1448">
        <f>IF(F1448="","",COUNTIF($F$1:F1448,F1448))</f>
        <v>1</v>
      </c>
    </row>
    <row r="1449" spans="1:25" ht="16" hidden="1" x14ac:dyDescent="0.2">
      <c r="A1449" s="8" t="s">
        <v>10037</v>
      </c>
      <c r="B1449" s="8" t="s">
        <v>10038</v>
      </c>
      <c r="C1449" s="8" t="s">
        <v>1688</v>
      </c>
      <c r="D1449" s="8" t="s">
        <v>10039</v>
      </c>
      <c r="E1449" s="8" t="s">
        <v>10040</v>
      </c>
      <c r="F1449" s="12" t="s">
        <v>9392</v>
      </c>
      <c r="G1449" s="8" t="s">
        <v>49</v>
      </c>
      <c r="H1449" s="3">
        <v>2271</v>
      </c>
      <c r="I1449" s="12" t="s">
        <v>10041</v>
      </c>
      <c r="J1449" s="13" t="s">
        <v>2203</v>
      </c>
      <c r="K1449" s="8" t="s">
        <v>50</v>
      </c>
      <c r="L1449" s="8" t="s">
        <v>51</v>
      </c>
      <c r="M1449" s="8" t="s">
        <v>52</v>
      </c>
      <c r="N1449" s="8" t="s">
        <v>10042</v>
      </c>
      <c r="O1449" s="8" t="s">
        <v>54</v>
      </c>
      <c r="P1449" s="8" t="s">
        <v>10043</v>
      </c>
      <c r="Q1449" s="13" t="s">
        <v>10044</v>
      </c>
      <c r="R1449" s="8" t="s">
        <v>10045</v>
      </c>
      <c r="S1449" s="3">
        <v>2462</v>
      </c>
      <c r="T1449" s="3">
        <v>1</v>
      </c>
      <c r="U1449" s="14" t="str">
        <f t="shared" ca="1" si="125"/>
        <v>tslmarketing.com</v>
      </c>
      <c r="V1449" s="15" t="str">
        <f t="shared" ca="1" si="126"/>
        <v>domains = domains.concat("tslmarketing.com");</v>
      </c>
      <c r="W1449">
        <f>VLOOKUP(C1449,'Copy of Pivot Position'!A:C,3,FALSE)</f>
        <v>3</v>
      </c>
      <c r="X1449">
        <f>IF(D1449="","",COUNTIF($D$1:D1448,D1449))</f>
        <v>0</v>
      </c>
      <c r="Y1449">
        <f>IF(F1449="","",COUNTIF($F$1:F1449,F1449))</f>
        <v>1</v>
      </c>
    </row>
    <row r="1450" spans="1:25" ht="16" hidden="1" x14ac:dyDescent="0.2">
      <c r="A1450" s="8" t="s">
        <v>167</v>
      </c>
      <c r="B1450" s="8" t="s">
        <v>10237</v>
      </c>
      <c r="C1450" s="8" t="s">
        <v>10238</v>
      </c>
      <c r="D1450" s="8" t="s">
        <v>10239</v>
      </c>
      <c r="E1450" s="8" t="s">
        <v>10240</v>
      </c>
      <c r="F1450" s="12" t="s">
        <v>9714</v>
      </c>
      <c r="G1450" s="8" t="s">
        <v>49</v>
      </c>
      <c r="H1450" s="3">
        <v>18454</v>
      </c>
      <c r="I1450" s="12" t="s">
        <v>10241</v>
      </c>
      <c r="J1450" s="13" t="s">
        <v>10242</v>
      </c>
      <c r="K1450" s="8" t="s">
        <v>50</v>
      </c>
      <c r="L1450" s="8" t="s">
        <v>120</v>
      </c>
      <c r="M1450" s="8" t="s">
        <v>52</v>
      </c>
      <c r="N1450" s="8" t="s">
        <v>1543</v>
      </c>
      <c r="O1450" s="8" t="s">
        <v>54</v>
      </c>
      <c r="P1450" s="8" t="s">
        <v>10243</v>
      </c>
      <c r="Q1450" s="8" t="s">
        <v>10244</v>
      </c>
      <c r="R1450" s="8" t="s">
        <v>10245</v>
      </c>
      <c r="S1450" s="3">
        <v>2513</v>
      </c>
      <c r="T1450" s="3">
        <v>1</v>
      </c>
      <c r="U1450" s="14" t="str">
        <f t="shared" ca="1" si="125"/>
        <v>tslmarketing.com</v>
      </c>
      <c r="V1450" s="15" t="str">
        <f t="shared" ca="1" si="126"/>
        <v>domains = domains.concat("tslmarketing.com");</v>
      </c>
      <c r="W1450">
        <f>VLOOKUP(C1450,'Copy of Pivot Position'!A:C,3,FALSE)</f>
        <v>3</v>
      </c>
      <c r="X1450">
        <f>IF(D1450="","",COUNTIF($D$1:D1449,D1450))</f>
        <v>0</v>
      </c>
      <c r="Y1450">
        <f>IF(F1450="","",COUNTIF($F$1:F1450,F1450))</f>
        <v>1</v>
      </c>
    </row>
    <row r="1451" spans="1:25" ht="16" hidden="1" x14ac:dyDescent="0.2">
      <c r="A1451" s="8" t="s">
        <v>4745</v>
      </c>
      <c r="B1451" s="8" t="s">
        <v>7637</v>
      </c>
      <c r="C1451" s="8" t="s">
        <v>10351</v>
      </c>
      <c r="D1451" s="8" t="s">
        <v>10352</v>
      </c>
      <c r="E1451" s="8" t="s">
        <v>8105</v>
      </c>
      <c r="F1451" s="12" t="s">
        <v>8106</v>
      </c>
      <c r="G1451" s="8" t="s">
        <v>49</v>
      </c>
      <c r="H1451" s="3">
        <v>820</v>
      </c>
      <c r="I1451" s="12" t="s">
        <v>10353</v>
      </c>
      <c r="J1451" s="13" t="s">
        <v>10354</v>
      </c>
      <c r="K1451" s="8" t="s">
        <v>50</v>
      </c>
      <c r="L1451" s="8" t="s">
        <v>120</v>
      </c>
      <c r="M1451" s="8" t="s">
        <v>52</v>
      </c>
      <c r="N1451" s="8" t="s">
        <v>1309</v>
      </c>
      <c r="O1451" s="8" t="s">
        <v>8109</v>
      </c>
      <c r="P1451" s="8" t="s">
        <v>8110</v>
      </c>
      <c r="Q1451" s="13" t="s">
        <v>8111</v>
      </c>
      <c r="R1451" s="8" t="s">
        <v>8112</v>
      </c>
      <c r="S1451" s="3">
        <v>2533</v>
      </c>
      <c r="T1451" s="3">
        <v>1</v>
      </c>
      <c r="U1451" s="14" t="str">
        <f t="shared" ca="1" si="125"/>
        <v>tslmarketing.com</v>
      </c>
      <c r="V1451" s="15" t="str">
        <f t="shared" ca="1" si="126"/>
        <v>domains = domains.concat("tslmarketing.com");</v>
      </c>
      <c r="W1451">
        <f>VLOOKUP(C1451,'Copy of Pivot Position'!A:C,3,FALSE)</f>
        <v>3</v>
      </c>
      <c r="X1451">
        <f>IF(D1451="","",COUNTIF($D$1:D1450,D1451))</f>
        <v>0</v>
      </c>
      <c r="Y1451">
        <f>IF(F1451="","",COUNTIF($F$1:F1451,F1451))</f>
        <v>2</v>
      </c>
    </row>
    <row r="1452" spans="1:25" ht="16" hidden="1" x14ac:dyDescent="0.2">
      <c r="A1452" s="8" t="s">
        <v>5944</v>
      </c>
      <c r="B1452" s="8" t="s">
        <v>10465</v>
      </c>
      <c r="C1452" s="8" t="s">
        <v>6710</v>
      </c>
      <c r="D1452" s="8" t="s">
        <v>10466</v>
      </c>
      <c r="E1452" s="8" t="s">
        <v>10467</v>
      </c>
      <c r="F1452" s="12" t="s">
        <v>10007</v>
      </c>
      <c r="G1452" s="8" t="s">
        <v>49</v>
      </c>
      <c r="H1452" s="3">
        <v>34</v>
      </c>
      <c r="I1452" s="12" t="s">
        <v>10469</v>
      </c>
      <c r="J1452" s="13" t="s">
        <v>10470</v>
      </c>
      <c r="K1452" s="8" t="s">
        <v>50</v>
      </c>
      <c r="L1452" s="8" t="s">
        <v>120</v>
      </c>
      <c r="M1452" s="8" t="s">
        <v>52</v>
      </c>
      <c r="N1452" s="8" t="s">
        <v>174</v>
      </c>
      <c r="O1452" s="8" t="s">
        <v>175</v>
      </c>
      <c r="P1452" s="8" t="s">
        <v>10471</v>
      </c>
      <c r="Q1452" s="13" t="s">
        <v>417</v>
      </c>
      <c r="R1452" s="8" t="s">
        <v>10472</v>
      </c>
      <c r="S1452" s="3">
        <v>2575</v>
      </c>
      <c r="T1452" s="3">
        <v>1</v>
      </c>
      <c r="U1452" s="14" t="str">
        <f t="shared" ca="1" si="125"/>
        <v>tslmarketing.com</v>
      </c>
      <c r="V1452" s="15" t="str">
        <f t="shared" ca="1" si="126"/>
        <v>domains = domains.concat("tslmarketing.com");</v>
      </c>
      <c r="W1452">
        <f>VLOOKUP(C1452,'Copy of Pivot Position'!A:C,3,FALSE)</f>
        <v>3</v>
      </c>
      <c r="X1452">
        <f>IF(D1452="","",COUNTIF($D$1:D1451,D1452))</f>
        <v>0</v>
      </c>
      <c r="Y1452">
        <f>IF(F1452="","",COUNTIF($F$1:F1452,F1452))</f>
        <v>1</v>
      </c>
    </row>
    <row r="1453" spans="1:25" ht="16" hidden="1" x14ac:dyDescent="0.2">
      <c r="A1453" s="8" t="s">
        <v>10823</v>
      </c>
      <c r="B1453" s="8" t="s">
        <v>10824</v>
      </c>
      <c r="C1453" s="8" t="s">
        <v>10825</v>
      </c>
      <c r="D1453" s="8" t="s">
        <v>10826</v>
      </c>
      <c r="E1453" s="8" t="s">
        <v>80</v>
      </c>
      <c r="F1453" s="12" t="s">
        <v>81</v>
      </c>
      <c r="G1453" s="8" t="s">
        <v>49</v>
      </c>
      <c r="H1453" s="3">
        <v>1021</v>
      </c>
      <c r="I1453" s="12" t="s">
        <v>10828</v>
      </c>
      <c r="J1453" s="13" t="s">
        <v>10829</v>
      </c>
      <c r="K1453" s="8" t="s">
        <v>50</v>
      </c>
      <c r="L1453" s="8" t="s">
        <v>51</v>
      </c>
      <c r="M1453" s="8" t="s">
        <v>52</v>
      </c>
      <c r="N1453" s="8" t="s">
        <v>84</v>
      </c>
      <c r="O1453" s="8" t="s">
        <v>85</v>
      </c>
      <c r="P1453" s="8" t="s">
        <v>86</v>
      </c>
      <c r="Q1453" s="13" t="s">
        <v>87</v>
      </c>
      <c r="R1453" s="8" t="s">
        <v>88</v>
      </c>
      <c r="S1453" s="3">
        <v>130</v>
      </c>
      <c r="T1453" s="3">
        <v>2</v>
      </c>
      <c r="U1453" s="14" t="str">
        <f t="shared" ca="1" si="125"/>
        <v>tslmarketing.com</v>
      </c>
      <c r="V1453" s="15" t="str">
        <f t="shared" ca="1" si="126"/>
        <v>domains = domains.concat("tslmarketing.com");</v>
      </c>
      <c r="W1453">
        <f>VLOOKUP(C1453,'Copy of Pivot Position'!A:C,3,FALSE)</f>
        <v>3</v>
      </c>
      <c r="X1453">
        <f>IF(D1453="","",COUNTIF($D$1:D1452,D1453))</f>
        <v>0</v>
      </c>
      <c r="Y1453">
        <f>IF(F1453="","",COUNTIF($F$1:F1453,F1453))</f>
        <v>4</v>
      </c>
    </row>
    <row r="1454" spans="1:25" ht="16" hidden="1" x14ac:dyDescent="0.2">
      <c r="A1454" s="8" t="s">
        <v>11543</v>
      </c>
      <c r="B1454" s="8" t="s">
        <v>11544</v>
      </c>
      <c r="C1454" s="8" t="s">
        <v>11545</v>
      </c>
      <c r="D1454" s="8" t="s">
        <v>11546</v>
      </c>
      <c r="E1454" s="8" t="s">
        <v>11547</v>
      </c>
      <c r="F1454" s="12" t="s">
        <v>10914</v>
      </c>
      <c r="G1454" s="8" t="s">
        <v>988</v>
      </c>
      <c r="H1454" s="3">
        <v>253</v>
      </c>
      <c r="I1454" s="12" t="s">
        <v>11548</v>
      </c>
      <c r="J1454" s="13" t="s">
        <v>11549</v>
      </c>
      <c r="K1454" s="8" t="s">
        <v>50</v>
      </c>
      <c r="L1454" s="8" t="s">
        <v>51</v>
      </c>
      <c r="M1454" s="8" t="s">
        <v>52</v>
      </c>
      <c r="N1454" s="8" t="s">
        <v>522</v>
      </c>
      <c r="O1454" s="8" t="s">
        <v>175</v>
      </c>
      <c r="P1454" s="8" t="s">
        <v>11550</v>
      </c>
      <c r="Q1454" s="13" t="s">
        <v>11551</v>
      </c>
      <c r="R1454" s="8" t="s">
        <v>11552</v>
      </c>
      <c r="S1454" s="3">
        <v>345</v>
      </c>
      <c r="T1454" s="3">
        <v>2</v>
      </c>
      <c r="U1454" s="14" t="str">
        <f t="shared" ca="1" si="125"/>
        <v>tslmarketing.com</v>
      </c>
      <c r="V1454" s="15" t="str">
        <f t="shared" ca="1" si="126"/>
        <v>domains = domains.concat("tslmarketing.com");</v>
      </c>
      <c r="W1454">
        <f>VLOOKUP(C1454,'Copy of Pivot Position'!A:C,3,FALSE)</f>
        <v>3</v>
      </c>
      <c r="X1454">
        <f>IF(D1454="","",COUNTIF($D$1:D1453,D1454))</f>
        <v>0</v>
      </c>
      <c r="Y1454">
        <f>IF(F1454="","",COUNTIF($F$1:F1454,F1454))</f>
        <v>1</v>
      </c>
    </row>
    <row r="1455" spans="1:25" ht="16" hidden="1" x14ac:dyDescent="0.2">
      <c r="A1455" s="8" t="s">
        <v>785</v>
      </c>
      <c r="B1455" s="8" t="s">
        <v>12343</v>
      </c>
      <c r="C1455" s="8" t="s">
        <v>12287</v>
      </c>
      <c r="D1455" s="8" t="s">
        <v>12344</v>
      </c>
      <c r="E1455" s="8" t="s">
        <v>2891</v>
      </c>
      <c r="F1455" s="12" t="s">
        <v>2892</v>
      </c>
      <c r="G1455" s="8" t="s">
        <v>70</v>
      </c>
      <c r="H1455" s="3">
        <v>408</v>
      </c>
      <c r="I1455" s="12" t="s">
        <v>12346</v>
      </c>
      <c r="J1455" s="13" t="s">
        <v>12347</v>
      </c>
      <c r="K1455" s="8" t="s">
        <v>50</v>
      </c>
      <c r="L1455" s="8" t="s">
        <v>51</v>
      </c>
      <c r="M1455" s="8" t="s">
        <v>52</v>
      </c>
      <c r="N1455" s="8" t="s">
        <v>2900</v>
      </c>
      <c r="O1455" s="8" t="s">
        <v>781</v>
      </c>
      <c r="P1455" s="8" t="s">
        <v>2901</v>
      </c>
      <c r="Q1455" s="13" t="s">
        <v>2902</v>
      </c>
      <c r="R1455" s="8" t="s">
        <v>2903</v>
      </c>
      <c r="S1455" s="3">
        <v>727</v>
      </c>
      <c r="T1455" s="3">
        <v>2</v>
      </c>
      <c r="U1455" s="14" t="str">
        <f t="shared" ca="1" si="125"/>
        <v>tslmarketing.com</v>
      </c>
      <c r="V1455" s="15" t="str">
        <f t="shared" ca="1" si="126"/>
        <v>domains = domains.concat("tslmarketing.com");</v>
      </c>
      <c r="W1455">
        <f>VLOOKUP(C1455,'Copy of Pivot Position'!A:C,3,FALSE)</f>
        <v>3</v>
      </c>
      <c r="X1455">
        <f>IF(D1455="","",COUNTIF($D$1:D1454,D1455))</f>
        <v>0</v>
      </c>
      <c r="Y1455">
        <f>IF(F1455="","",COUNTIF($F$1:F1455,F1455))</f>
        <v>2</v>
      </c>
    </row>
    <row r="1456" spans="1:25" ht="16" hidden="1" x14ac:dyDescent="0.2">
      <c r="A1456" s="8" t="s">
        <v>830</v>
      </c>
      <c r="B1456" s="8" t="s">
        <v>13628</v>
      </c>
      <c r="C1456" s="8" t="s">
        <v>12251</v>
      </c>
      <c r="D1456" s="8" t="s">
        <v>13630</v>
      </c>
      <c r="E1456" s="8" t="s">
        <v>13631</v>
      </c>
      <c r="F1456" s="12" t="s">
        <v>12083</v>
      </c>
      <c r="G1456" s="8" t="s">
        <v>46</v>
      </c>
      <c r="H1456" s="3">
        <v>2897</v>
      </c>
      <c r="I1456" s="12" t="s">
        <v>13633</v>
      </c>
      <c r="J1456" s="13" t="s">
        <v>13635</v>
      </c>
      <c r="K1456" s="8" t="s">
        <v>50</v>
      </c>
      <c r="L1456" s="8" t="s">
        <v>120</v>
      </c>
      <c r="M1456" s="8" t="s">
        <v>52</v>
      </c>
      <c r="N1456" s="8" t="s">
        <v>73</v>
      </c>
      <c r="O1456" s="8" t="s">
        <v>54</v>
      </c>
      <c r="P1456" s="8" t="s">
        <v>11749</v>
      </c>
      <c r="Q1456" s="13" t="s">
        <v>3423</v>
      </c>
      <c r="R1456" s="8" t="s">
        <v>222</v>
      </c>
      <c r="S1456" s="3">
        <v>810</v>
      </c>
      <c r="T1456" s="3">
        <v>2</v>
      </c>
      <c r="U1456" s="14" t="str">
        <f t="shared" ca="1" si="125"/>
        <v>tslmarketing.com</v>
      </c>
      <c r="V1456" s="15" t="str">
        <f t="shared" ca="1" si="126"/>
        <v>domains = domains.concat("tslmarketing.com");</v>
      </c>
      <c r="W1456">
        <f>VLOOKUP(C1456,'Copy of Pivot Position'!A:C,3,FALSE)</f>
        <v>3</v>
      </c>
      <c r="X1456">
        <f>IF(D1456="","",COUNTIF($D$1:D1455,D1456))</f>
        <v>0</v>
      </c>
      <c r="Y1456">
        <f>IF(F1456="","",COUNTIF($F$1:F1456,F1456))</f>
        <v>1</v>
      </c>
    </row>
    <row r="1457" spans="1:25" ht="16" hidden="1" x14ac:dyDescent="0.2">
      <c r="A1457" s="8" t="s">
        <v>40</v>
      </c>
      <c r="B1457" s="8" t="s">
        <v>13839</v>
      </c>
      <c r="C1457" s="8" t="s">
        <v>12145</v>
      </c>
      <c r="D1457" s="8" t="s">
        <v>13841</v>
      </c>
      <c r="E1457" s="8" t="s">
        <v>13843</v>
      </c>
      <c r="F1457" s="12" t="s">
        <v>12097</v>
      </c>
      <c r="G1457" s="8" t="s">
        <v>1332</v>
      </c>
      <c r="H1457" s="3">
        <v>749</v>
      </c>
      <c r="I1457" s="12" t="s">
        <v>13850</v>
      </c>
      <c r="J1457" s="13" t="s">
        <v>13853</v>
      </c>
      <c r="K1457" s="8" t="s">
        <v>50</v>
      </c>
      <c r="L1457" s="8" t="s">
        <v>120</v>
      </c>
      <c r="M1457" s="8" t="s">
        <v>52</v>
      </c>
      <c r="N1457" s="8" t="s">
        <v>73</v>
      </c>
      <c r="O1457" s="8" t="s">
        <v>54</v>
      </c>
      <c r="P1457" s="8" t="s">
        <v>13855</v>
      </c>
      <c r="Q1457" s="13" t="s">
        <v>3423</v>
      </c>
      <c r="R1457" s="8" t="s">
        <v>13856</v>
      </c>
      <c r="S1457" s="3">
        <v>821</v>
      </c>
      <c r="T1457" s="3">
        <v>2</v>
      </c>
      <c r="U1457" s="14" t="str">
        <f t="shared" ca="1" si="125"/>
        <v>tslmarketing.com</v>
      </c>
      <c r="V1457" s="15" t="str">
        <f t="shared" ca="1" si="126"/>
        <v>domains = domains.concat("tslmarketing.com");</v>
      </c>
      <c r="W1457">
        <f>VLOOKUP(C1457,'Copy of Pivot Position'!A:C,3,FALSE)</f>
        <v>3</v>
      </c>
      <c r="X1457">
        <f>IF(D1457="","",COUNTIF($D$1:D1456,D1457))</f>
        <v>0</v>
      </c>
      <c r="Y1457">
        <f>IF(F1457="","",COUNTIF($F$1:F1457,F1457))</f>
        <v>1</v>
      </c>
    </row>
    <row r="1458" spans="1:25" ht="16" hidden="1" x14ac:dyDescent="0.2">
      <c r="A1458" s="8" t="s">
        <v>4745</v>
      </c>
      <c r="B1458" s="8" t="s">
        <v>13932</v>
      </c>
      <c r="C1458" s="8" t="s">
        <v>12146</v>
      </c>
      <c r="D1458" s="8" t="s">
        <v>13934</v>
      </c>
      <c r="E1458" s="8" t="s">
        <v>3072</v>
      </c>
      <c r="F1458" s="12" t="s">
        <v>3073</v>
      </c>
      <c r="G1458" s="8" t="s">
        <v>49</v>
      </c>
      <c r="H1458" s="3">
        <v>419</v>
      </c>
      <c r="I1458" s="12" t="s">
        <v>13939</v>
      </c>
      <c r="J1458" s="13" t="s">
        <v>13941</v>
      </c>
      <c r="K1458" s="8" t="s">
        <v>50</v>
      </c>
      <c r="L1458" s="8" t="s">
        <v>120</v>
      </c>
      <c r="M1458" s="8" t="s">
        <v>52</v>
      </c>
      <c r="N1458" s="8" t="s">
        <v>3080</v>
      </c>
      <c r="O1458" s="8" t="s">
        <v>746</v>
      </c>
      <c r="P1458" s="8" t="s">
        <v>3081</v>
      </c>
      <c r="Q1458" s="13" t="s">
        <v>3083</v>
      </c>
      <c r="R1458" s="8" t="s">
        <v>3085</v>
      </c>
      <c r="S1458" s="3">
        <v>825</v>
      </c>
      <c r="T1458" s="3">
        <v>2</v>
      </c>
      <c r="U1458" s="14" t="str">
        <f t="shared" ca="1" si="125"/>
        <v>tslmarketing.com</v>
      </c>
      <c r="V1458" s="15" t="str">
        <f t="shared" ca="1" si="126"/>
        <v>domains = domains.concat("tslmarketing.com");</v>
      </c>
      <c r="W1458">
        <f>VLOOKUP(C1458,'Copy of Pivot Position'!A:C,3,FALSE)</f>
        <v>3</v>
      </c>
      <c r="X1458">
        <f>IF(D1458="","",COUNTIF($D$1:D1457,D1458))</f>
        <v>0</v>
      </c>
      <c r="Y1458">
        <f>IF(F1458="","",COUNTIF($F$1:F1458,F1458))</f>
        <v>4</v>
      </c>
    </row>
    <row r="1459" spans="1:25" ht="13" hidden="1" x14ac:dyDescent="0.15">
      <c r="A1459" s="8" t="s">
        <v>13966</v>
      </c>
      <c r="B1459" s="8" t="s">
        <v>13967</v>
      </c>
      <c r="C1459" s="8" t="s">
        <v>12283</v>
      </c>
      <c r="D1459" s="8" t="s">
        <v>13968</v>
      </c>
      <c r="E1459" s="8" t="s">
        <v>13969</v>
      </c>
      <c r="F1459" s="12" t="s">
        <v>12100</v>
      </c>
      <c r="G1459" s="8" t="s">
        <v>49</v>
      </c>
      <c r="H1459" s="3">
        <v>146</v>
      </c>
      <c r="I1459" s="12" t="s">
        <v>13971</v>
      </c>
      <c r="J1459" s="13" t="s">
        <v>13972</v>
      </c>
      <c r="K1459" s="8" t="s">
        <v>50</v>
      </c>
      <c r="L1459" s="8" t="s">
        <v>120</v>
      </c>
      <c r="M1459" s="8" t="s">
        <v>52</v>
      </c>
      <c r="N1459" s="8" t="s">
        <v>10066</v>
      </c>
      <c r="O1459" s="8" t="s">
        <v>13974</v>
      </c>
      <c r="P1459" s="8" t="s">
        <v>13975</v>
      </c>
      <c r="Q1459" s="13" t="s">
        <v>10068</v>
      </c>
      <c r="R1459" s="8" t="s">
        <v>13977</v>
      </c>
      <c r="S1459" s="3">
        <v>827</v>
      </c>
      <c r="T1459" s="3">
        <v>2</v>
      </c>
      <c r="V1459" s="18"/>
      <c r="W1459">
        <f>VLOOKUP(C1459,'Copy of Pivot Position'!A:C,3,FALSE)</f>
        <v>3</v>
      </c>
      <c r="X1459">
        <f>IF(D1459="","",COUNTIF($D$1:D1458,D1459))</f>
        <v>0</v>
      </c>
      <c r="Y1459">
        <f>IF(F1459="","",COUNTIF($F$1:F1459,F1459))</f>
        <v>1</v>
      </c>
    </row>
    <row r="1460" spans="1:25" ht="16" hidden="1" x14ac:dyDescent="0.2">
      <c r="A1460" s="8" t="s">
        <v>14150</v>
      </c>
      <c r="B1460" s="8" t="s">
        <v>14151</v>
      </c>
      <c r="C1460" s="8" t="s">
        <v>12290</v>
      </c>
      <c r="D1460" s="8" t="s">
        <v>14152</v>
      </c>
      <c r="E1460" s="8" t="s">
        <v>14154</v>
      </c>
      <c r="F1460" s="12" t="s">
        <v>14156</v>
      </c>
      <c r="G1460" s="8" t="s">
        <v>14159</v>
      </c>
      <c r="H1460" s="3">
        <v>300</v>
      </c>
      <c r="I1460" s="12" t="s">
        <v>14160</v>
      </c>
      <c r="J1460" s="13" t="s">
        <v>14161</v>
      </c>
      <c r="K1460" s="8" t="s">
        <v>50</v>
      </c>
      <c r="L1460" s="8" t="s">
        <v>51</v>
      </c>
      <c r="M1460" s="8" t="s">
        <v>52</v>
      </c>
      <c r="N1460" s="8" t="s">
        <v>14163</v>
      </c>
      <c r="O1460" s="8" t="s">
        <v>2434</v>
      </c>
      <c r="P1460" s="8" t="s">
        <v>14164</v>
      </c>
      <c r="Q1460" s="13" t="s">
        <v>14166</v>
      </c>
      <c r="R1460" s="8" t="s">
        <v>14167</v>
      </c>
      <c r="S1460" s="3">
        <v>836</v>
      </c>
      <c r="T1460" s="3">
        <v>2</v>
      </c>
      <c r="U1460" s="14" t="str">
        <f ca="1">IFERROR(__xludf.DUMMYFUNCTION("lower( trim ( (REGEXEXTRACT(D1460,""^(?:https?:\/\/)?(?:[^@\n]+@)?(?:www\.)?([^:\/\n]+)""))))"),"stonyfield.com")</f>
        <v>stonyfield.com</v>
      </c>
      <c r="V1460" s="15" t="str">
        <f ca="1">IF(LEN(TRIM(D1460))= 0,"",CONCATENATE("domains = domains.concat(", CHAR(34), U1460, CHAR(34), ");"))</f>
        <v>domains = domains.concat("stonyfield.com");</v>
      </c>
      <c r="W1460">
        <f>VLOOKUP(C1460,'Copy of Pivot Position'!A:C,3,FALSE)</f>
        <v>3</v>
      </c>
      <c r="X1460">
        <f>IF(D1460="","",COUNTIF($D$1:D1459,D1460))</f>
        <v>0</v>
      </c>
      <c r="Y1460">
        <f>IF(F1460="","",COUNTIF($F$1:F1460,F1460))</f>
        <v>1</v>
      </c>
    </row>
    <row r="1461" spans="1:25" ht="16" hidden="1" x14ac:dyDescent="0.2">
      <c r="A1461" s="8" t="s">
        <v>438</v>
      </c>
      <c r="B1461" s="8" t="s">
        <v>11423</v>
      </c>
      <c r="C1461" s="8" t="s">
        <v>12284</v>
      </c>
      <c r="D1461" s="8" t="s">
        <v>14199</v>
      </c>
      <c r="E1461" s="8" t="s">
        <v>14200</v>
      </c>
      <c r="F1461" s="12" t="s">
        <v>12106</v>
      </c>
      <c r="G1461" s="8" t="s">
        <v>70</v>
      </c>
      <c r="H1461" s="3">
        <v>156</v>
      </c>
      <c r="I1461" s="12" t="s">
        <v>14204</v>
      </c>
      <c r="J1461" s="13" t="s">
        <v>14205</v>
      </c>
      <c r="K1461" s="8" t="s">
        <v>50</v>
      </c>
      <c r="L1461" s="8" t="s">
        <v>120</v>
      </c>
      <c r="M1461" s="8" t="s">
        <v>52</v>
      </c>
      <c r="N1461" s="8" t="s">
        <v>8759</v>
      </c>
      <c r="O1461" s="8" t="s">
        <v>311</v>
      </c>
      <c r="P1461" s="8" t="s">
        <v>14208</v>
      </c>
      <c r="Q1461" s="13" t="s">
        <v>10661</v>
      </c>
      <c r="R1461" s="8" t="s">
        <v>14209</v>
      </c>
      <c r="S1461" s="3">
        <v>838</v>
      </c>
      <c r="T1461" s="3">
        <v>2</v>
      </c>
      <c r="U1461" s="14" t="str">
        <f ca="1">IFERROR(__xludf.DUMMYFUNCTION("lower( trim ( (REGEXEXTRACT(D1460,""^(?:https?:\/\/)?(?:[^@\n]+@)?(?:www\.)?([^:\/\n]+)""))))"),"stonyfield.com")</f>
        <v>stonyfield.com</v>
      </c>
      <c r="V1461" s="15" t="str">
        <f ca="1">IF(LEN(TRIM(D1461))= 0,"",CONCATENATE("domains = domains.concat(", CHAR(34), U1461, CHAR(34), ");"))</f>
        <v>domains = domains.concat("stonyfield.com");</v>
      </c>
      <c r="W1461">
        <f>VLOOKUP(C1461,'Copy of Pivot Position'!A:C,3,FALSE)</f>
        <v>3</v>
      </c>
      <c r="X1461">
        <f>IF(D1461="","",COUNTIF($D$1:D1460,D1461))</f>
        <v>0</v>
      </c>
      <c r="Y1461">
        <f>IF(F1461="","",COUNTIF($F$1:F1461,F1461))</f>
        <v>1</v>
      </c>
    </row>
    <row r="1462" spans="1:25" ht="16" hidden="1" x14ac:dyDescent="0.2">
      <c r="A1462" s="8" t="s">
        <v>15644</v>
      </c>
      <c r="B1462" s="8" t="s">
        <v>15645</v>
      </c>
      <c r="C1462" s="8" t="s">
        <v>12282</v>
      </c>
      <c r="D1462" s="8" t="s">
        <v>15646</v>
      </c>
      <c r="E1462" s="8" t="s">
        <v>10325</v>
      </c>
      <c r="F1462" s="12" t="s">
        <v>9803</v>
      </c>
      <c r="G1462" s="8" t="s">
        <v>70</v>
      </c>
      <c r="H1462" s="3">
        <v>56</v>
      </c>
      <c r="I1462" s="12" t="s">
        <v>15647</v>
      </c>
      <c r="J1462" s="13" t="s">
        <v>15648</v>
      </c>
      <c r="K1462" s="8" t="s">
        <v>50</v>
      </c>
      <c r="L1462" s="8" t="s">
        <v>120</v>
      </c>
      <c r="M1462" s="8" t="s">
        <v>222</v>
      </c>
      <c r="N1462" s="8" t="s">
        <v>222</v>
      </c>
      <c r="O1462" s="8" t="s">
        <v>222</v>
      </c>
      <c r="P1462" s="8" t="s">
        <v>222</v>
      </c>
      <c r="Q1462" s="8" t="s">
        <v>222</v>
      </c>
      <c r="R1462" s="8" t="s">
        <v>222</v>
      </c>
      <c r="S1462" s="3">
        <v>900</v>
      </c>
      <c r="T1462" s="3">
        <v>2</v>
      </c>
      <c r="U1462" s="14" t="str">
        <f ca="1">IFERROR(__xludf.DUMMYFUNCTION("lower( trim ( (REGEXEXTRACT(D1460,""^(?:https?:\/\/)?(?:[^@\n]+@)?(?:www\.)?([^:\/\n]+)""))))"),"stonyfield.com")</f>
        <v>stonyfield.com</v>
      </c>
      <c r="V1462" s="15" t="str">
        <f ca="1">IF(LEN(TRIM(D1462))= 0,"",CONCATENATE("domains = domains.concat(", CHAR(34), U1462, CHAR(34), ");"))</f>
        <v>domains = domains.concat("stonyfield.com");</v>
      </c>
      <c r="W1462">
        <f>VLOOKUP(C1462,'Copy of Pivot Position'!A:C,3,FALSE)</f>
        <v>3</v>
      </c>
      <c r="X1462">
        <f>IF(D1462="","",COUNTIF($D$1:D1461,D1462))</f>
        <v>0</v>
      </c>
      <c r="Y1462">
        <f>IF(F1462="","",COUNTIF($F$1:F1462,F1462))</f>
        <v>2</v>
      </c>
    </row>
    <row r="1463" spans="1:25" ht="16" hidden="1" x14ac:dyDescent="0.2">
      <c r="A1463" s="8" t="s">
        <v>8392</v>
      </c>
      <c r="B1463" s="8" t="s">
        <v>5928</v>
      </c>
      <c r="C1463" s="8" t="s">
        <v>12285</v>
      </c>
      <c r="D1463" s="8" t="s">
        <v>15752</v>
      </c>
      <c r="E1463" s="8" t="s">
        <v>10715</v>
      </c>
      <c r="F1463" s="12" t="s">
        <v>10356</v>
      </c>
      <c r="G1463" s="8" t="s">
        <v>46</v>
      </c>
      <c r="H1463" s="3">
        <v>922</v>
      </c>
      <c r="I1463" s="12" t="s">
        <v>15754</v>
      </c>
      <c r="J1463" s="13" t="s">
        <v>15755</v>
      </c>
      <c r="K1463" s="8" t="s">
        <v>50</v>
      </c>
      <c r="L1463" s="8" t="s">
        <v>120</v>
      </c>
      <c r="M1463" s="8" t="s">
        <v>52</v>
      </c>
      <c r="N1463" s="8" t="s">
        <v>73</v>
      </c>
      <c r="O1463" s="8" t="s">
        <v>54</v>
      </c>
      <c r="P1463" s="8" t="s">
        <v>10717</v>
      </c>
      <c r="Q1463" s="13" t="s">
        <v>75</v>
      </c>
      <c r="R1463" s="8" t="s">
        <v>222</v>
      </c>
      <c r="S1463" s="3">
        <v>918</v>
      </c>
      <c r="T1463" s="3">
        <v>2</v>
      </c>
      <c r="U1463" s="14" t="str">
        <f ca="1">IFERROR(__xludf.DUMMYFUNCTION("lower( trim ( (REGEXEXTRACT(D1460,""^(?:https?:\/\/)?(?:[^@\n]+@)?(?:www\.)?([^:\/\n]+)""))))"),"stonyfield.com")</f>
        <v>stonyfield.com</v>
      </c>
      <c r="V1463" s="15" t="str">
        <f ca="1">IF(LEN(TRIM(D1463))= 0,"",CONCATENATE("domains = domains.concat(", CHAR(34), U1463, CHAR(34), ");"))</f>
        <v>domains = domains.concat("stonyfield.com");</v>
      </c>
      <c r="W1463">
        <f>VLOOKUP(C1463,'Copy of Pivot Position'!A:C,3,FALSE)</f>
        <v>3</v>
      </c>
      <c r="X1463">
        <f>IF(D1463="","",COUNTIF($D$1:D1462,D1463))</f>
        <v>0</v>
      </c>
      <c r="Y1463">
        <f>IF(F1463="","",COUNTIF($F$1:F1463,F1463))</f>
        <v>3</v>
      </c>
    </row>
    <row r="1464" spans="1:25" ht="13" hidden="1" x14ac:dyDescent="0.15">
      <c r="A1464" s="8" t="s">
        <v>1864</v>
      </c>
      <c r="B1464" s="8" t="s">
        <v>16073</v>
      </c>
      <c r="C1464" s="8" t="s">
        <v>12150</v>
      </c>
      <c r="D1464" s="8" t="s">
        <v>16074</v>
      </c>
      <c r="E1464" s="8" t="s">
        <v>16075</v>
      </c>
      <c r="F1464" s="12" t="s">
        <v>12800</v>
      </c>
      <c r="G1464" s="8" t="s">
        <v>49</v>
      </c>
      <c r="H1464" s="3">
        <v>242</v>
      </c>
      <c r="I1464" s="12" t="s">
        <v>16076</v>
      </c>
      <c r="J1464" s="13" t="s">
        <v>16077</v>
      </c>
      <c r="K1464" s="8" t="s">
        <v>50</v>
      </c>
      <c r="L1464" s="8" t="s">
        <v>120</v>
      </c>
      <c r="M1464" s="8" t="s">
        <v>52</v>
      </c>
      <c r="N1464" s="8" t="s">
        <v>642</v>
      </c>
      <c r="O1464" s="8" t="s">
        <v>3481</v>
      </c>
      <c r="P1464" s="8" t="s">
        <v>16078</v>
      </c>
      <c r="Q1464" s="13" t="s">
        <v>4753</v>
      </c>
      <c r="R1464" s="8" t="s">
        <v>222</v>
      </c>
      <c r="S1464" s="3">
        <v>973</v>
      </c>
      <c r="T1464" s="3">
        <v>2</v>
      </c>
      <c r="V1464" s="18"/>
      <c r="W1464">
        <f>VLOOKUP(C1464,'Copy of Pivot Position'!A:C,3,FALSE)</f>
        <v>3</v>
      </c>
      <c r="X1464">
        <f>IF(D1464="","",COUNTIF($D$1:D1463,D1464))</f>
        <v>0</v>
      </c>
      <c r="Y1464">
        <f>IF(F1464="","",COUNTIF($F$1:F1464,F1464))</f>
        <v>1</v>
      </c>
    </row>
    <row r="1465" spans="1:25" ht="13" hidden="1" x14ac:dyDescent="0.15">
      <c r="A1465" s="8" t="s">
        <v>5864</v>
      </c>
      <c r="B1465" s="8" t="s">
        <v>16135</v>
      </c>
      <c r="C1465" s="8" t="s">
        <v>12289</v>
      </c>
      <c r="D1465" s="8" t="s">
        <v>16136</v>
      </c>
      <c r="E1465" s="8" t="s">
        <v>16137</v>
      </c>
      <c r="F1465" s="12" t="s">
        <v>13160</v>
      </c>
      <c r="G1465" s="8" t="s">
        <v>46</v>
      </c>
      <c r="H1465" s="3">
        <v>523</v>
      </c>
      <c r="I1465" s="12" t="s">
        <v>16138</v>
      </c>
      <c r="J1465" s="13" t="s">
        <v>16139</v>
      </c>
      <c r="K1465" s="8" t="s">
        <v>50</v>
      </c>
      <c r="L1465" s="8" t="s">
        <v>120</v>
      </c>
      <c r="M1465" s="8" t="s">
        <v>52</v>
      </c>
      <c r="N1465" s="8" t="s">
        <v>16140</v>
      </c>
      <c r="O1465" s="8" t="s">
        <v>54</v>
      </c>
      <c r="P1465" s="8" t="s">
        <v>16141</v>
      </c>
      <c r="Q1465" s="13" t="s">
        <v>16142</v>
      </c>
      <c r="R1465" s="8" t="s">
        <v>16143</v>
      </c>
      <c r="S1465" s="3">
        <v>992</v>
      </c>
      <c r="T1465" s="3">
        <v>2</v>
      </c>
      <c r="V1465" s="18"/>
      <c r="W1465">
        <f>VLOOKUP(C1465,'Copy of Pivot Position'!A:C,3,FALSE)</f>
        <v>3</v>
      </c>
      <c r="X1465">
        <f>IF(D1465="","",COUNTIF($D$1:D1464,D1465))</f>
        <v>0</v>
      </c>
      <c r="Y1465">
        <f>IF(F1465="","",COUNTIF($F$1:F1465,F1465))</f>
        <v>1</v>
      </c>
    </row>
    <row r="1466" spans="1:25" ht="16" hidden="1" x14ac:dyDescent="0.2">
      <c r="A1466" s="8" t="s">
        <v>16189</v>
      </c>
      <c r="B1466" s="8" t="s">
        <v>3639</v>
      </c>
      <c r="C1466" s="8" t="s">
        <v>12288</v>
      </c>
      <c r="D1466" s="8" t="s">
        <v>16190</v>
      </c>
      <c r="E1466" s="8" t="s">
        <v>16191</v>
      </c>
      <c r="F1466" s="12" t="s">
        <v>13352</v>
      </c>
      <c r="G1466" s="8" t="s">
        <v>3819</v>
      </c>
      <c r="H1466" s="3">
        <v>286</v>
      </c>
      <c r="I1466" s="12" t="s">
        <v>16192</v>
      </c>
      <c r="J1466" s="13" t="s">
        <v>16193</v>
      </c>
      <c r="K1466" s="8" t="s">
        <v>50</v>
      </c>
      <c r="L1466" s="8" t="s">
        <v>51</v>
      </c>
      <c r="M1466" s="8" t="s">
        <v>52</v>
      </c>
      <c r="N1466" s="8" t="s">
        <v>16194</v>
      </c>
      <c r="O1466" s="8" t="s">
        <v>54</v>
      </c>
      <c r="P1466" s="8" t="s">
        <v>16195</v>
      </c>
      <c r="Q1466" s="13" t="s">
        <v>16196</v>
      </c>
      <c r="R1466" s="8" t="s">
        <v>16197</v>
      </c>
      <c r="S1466" s="3">
        <v>1001</v>
      </c>
      <c r="T1466" s="3">
        <v>2</v>
      </c>
      <c r="U1466" s="14" t="str">
        <f t="shared" ref="U1466:U1474" ca="1" si="127">IFERROR(__xludf.DUMMYFUNCTION("lower( trim ( (REGEXEXTRACT(D1466,""^(?:https?:\/\/)?(?:[^@\n]+@)?(?:www\.)?([^:\/\n]+)""))))"),"wordandbrown.com")</f>
        <v>wordandbrown.com</v>
      </c>
      <c r="V1466" s="15" t="str">
        <f t="shared" ref="V1466:V1474" ca="1" si="128">IF(LEN(TRIM(D1466))= 0,"",CONCATENATE("domains = domains.concat(", CHAR(34), U1466, CHAR(34), ");"))</f>
        <v>domains = domains.concat("wordandbrown.com");</v>
      </c>
      <c r="W1466">
        <f>VLOOKUP(C1466,'Copy of Pivot Position'!A:C,3,FALSE)</f>
        <v>3</v>
      </c>
      <c r="X1466">
        <f>IF(D1466="","",COUNTIF($D$1:D1465,D1466))</f>
        <v>0</v>
      </c>
      <c r="Y1466">
        <f>IF(F1466="","",COUNTIF($F$1:F1466,F1466))</f>
        <v>1</v>
      </c>
    </row>
    <row r="1467" spans="1:25" ht="16" hidden="1" x14ac:dyDescent="0.2">
      <c r="A1467" s="8" t="s">
        <v>3062</v>
      </c>
      <c r="B1467" s="8" t="s">
        <v>3063</v>
      </c>
      <c r="C1467" s="8" t="s">
        <v>3064</v>
      </c>
      <c r="D1467" s="8" t="s">
        <v>3065</v>
      </c>
      <c r="E1467" s="8" t="s">
        <v>3066</v>
      </c>
      <c r="F1467" s="12" t="s">
        <v>2824</v>
      </c>
      <c r="G1467" s="8" t="s">
        <v>2788</v>
      </c>
      <c r="H1467" s="3">
        <v>362</v>
      </c>
      <c r="I1467" s="12" t="s">
        <v>3068</v>
      </c>
      <c r="J1467" s="13" t="s">
        <v>3069</v>
      </c>
      <c r="K1467" s="8" t="s">
        <v>50</v>
      </c>
      <c r="L1467" s="8" t="s">
        <v>120</v>
      </c>
      <c r="M1467" s="8" t="s">
        <v>52</v>
      </c>
      <c r="N1467" s="8" t="s">
        <v>193</v>
      </c>
      <c r="O1467" s="8" t="s">
        <v>195</v>
      </c>
      <c r="P1467" s="8" t="s">
        <v>2791</v>
      </c>
      <c r="Q1467" s="13" t="s">
        <v>675</v>
      </c>
      <c r="R1467" s="8" t="s">
        <v>2792</v>
      </c>
      <c r="S1467" s="3">
        <v>1221</v>
      </c>
      <c r="T1467" s="3">
        <v>1</v>
      </c>
      <c r="U1467" s="14" t="str">
        <f t="shared" ca="1" si="127"/>
        <v>wordandbrown.com</v>
      </c>
      <c r="V1467" s="15" t="str">
        <f t="shared" ca="1" si="128"/>
        <v>domains = domains.concat("wordandbrown.com");</v>
      </c>
      <c r="W1467">
        <f>VLOOKUP(C1467,'Copy of Pivot Position'!A:C,3,FALSE)</f>
        <v>2</v>
      </c>
      <c r="X1467">
        <f>IF(D1467="","",COUNTIF($D$1:D1466,D1467))</f>
        <v>0</v>
      </c>
      <c r="Y1467">
        <f>IF(F1467="","",COUNTIF($F$1:F1467,F1467))</f>
        <v>1</v>
      </c>
    </row>
    <row r="1468" spans="1:25" ht="16" hidden="1" x14ac:dyDescent="0.2">
      <c r="A1468" s="8" t="s">
        <v>602</v>
      </c>
      <c r="B1468" s="8" t="s">
        <v>4929</v>
      </c>
      <c r="C1468" s="8" t="s">
        <v>4930</v>
      </c>
      <c r="D1468" s="8" t="s">
        <v>4931</v>
      </c>
      <c r="E1468" s="8" t="s">
        <v>4932</v>
      </c>
      <c r="F1468" s="12" t="s">
        <v>4627</v>
      </c>
      <c r="G1468" s="8" t="s">
        <v>2124</v>
      </c>
      <c r="H1468" s="3">
        <v>196</v>
      </c>
      <c r="I1468" s="12" t="s">
        <v>4934</v>
      </c>
      <c r="J1468" s="13" t="s">
        <v>4935</v>
      </c>
      <c r="K1468" s="8" t="s">
        <v>50</v>
      </c>
      <c r="L1468" s="8" t="s">
        <v>51</v>
      </c>
      <c r="M1468" s="8" t="s">
        <v>52</v>
      </c>
      <c r="N1468" s="8" t="s">
        <v>84</v>
      </c>
      <c r="O1468" s="8" t="s">
        <v>222</v>
      </c>
      <c r="P1468" s="8" t="s">
        <v>4937</v>
      </c>
      <c r="Q1468" s="13" t="s">
        <v>1092</v>
      </c>
      <c r="R1468" s="8" t="s">
        <v>4938</v>
      </c>
      <c r="S1468" s="3">
        <v>1375</v>
      </c>
      <c r="T1468" s="3">
        <v>1</v>
      </c>
      <c r="U1468" s="14" t="str">
        <f t="shared" ca="1" si="127"/>
        <v>wordandbrown.com</v>
      </c>
      <c r="V1468" s="15" t="str">
        <f t="shared" ca="1" si="128"/>
        <v>domains = domains.concat("wordandbrown.com");</v>
      </c>
      <c r="W1468">
        <f>VLOOKUP(C1468,'Copy of Pivot Position'!A:C,3,FALSE)</f>
        <v>2</v>
      </c>
      <c r="X1468">
        <f>IF(D1468="","",COUNTIF($D$1:D1467,D1468))</f>
        <v>0</v>
      </c>
      <c r="Y1468">
        <f>IF(F1468="","",COUNTIF($F$1:F1468,F1468))</f>
        <v>1</v>
      </c>
    </row>
    <row r="1469" spans="1:25" ht="16" hidden="1" x14ac:dyDescent="0.2">
      <c r="A1469" s="8" t="s">
        <v>4355</v>
      </c>
      <c r="B1469" s="8" t="s">
        <v>5195</v>
      </c>
      <c r="C1469" s="8" t="s">
        <v>3064</v>
      </c>
      <c r="D1469" s="8" t="s">
        <v>5196</v>
      </c>
      <c r="E1469" s="8" t="s">
        <v>2786</v>
      </c>
      <c r="F1469" s="12" t="s">
        <v>2566</v>
      </c>
      <c r="G1469" s="8" t="s">
        <v>2788</v>
      </c>
      <c r="H1469" s="3">
        <v>157</v>
      </c>
      <c r="I1469" s="12" t="s">
        <v>5200</v>
      </c>
      <c r="J1469" s="13" t="s">
        <v>5201</v>
      </c>
      <c r="K1469" s="8" t="s">
        <v>50</v>
      </c>
      <c r="L1469" s="8" t="s">
        <v>120</v>
      </c>
      <c r="M1469" s="8" t="s">
        <v>52</v>
      </c>
      <c r="N1469" s="8" t="s">
        <v>193</v>
      </c>
      <c r="O1469" s="8" t="s">
        <v>195</v>
      </c>
      <c r="P1469" s="8" t="s">
        <v>2791</v>
      </c>
      <c r="Q1469" s="13" t="s">
        <v>675</v>
      </c>
      <c r="R1469" s="8" t="s">
        <v>2792</v>
      </c>
      <c r="S1469" s="3">
        <v>1401</v>
      </c>
      <c r="T1469" s="3">
        <v>1</v>
      </c>
      <c r="U1469" s="14" t="str">
        <f t="shared" ca="1" si="127"/>
        <v>wordandbrown.com</v>
      </c>
      <c r="V1469" s="15" t="str">
        <f t="shared" ca="1" si="128"/>
        <v>domains = domains.concat("wordandbrown.com");</v>
      </c>
      <c r="W1469">
        <f>VLOOKUP(C1469,'Copy of Pivot Position'!A:C,3,FALSE)</f>
        <v>2</v>
      </c>
      <c r="X1469">
        <f>IF(D1469="","",COUNTIF($D$1:D1468,D1469))</f>
        <v>0</v>
      </c>
      <c r="Y1469">
        <f>IF(F1469="","",COUNTIF($F$1:F1469,F1469))</f>
        <v>2</v>
      </c>
    </row>
    <row r="1470" spans="1:25" ht="16" hidden="1" x14ac:dyDescent="0.2">
      <c r="A1470" s="8" t="s">
        <v>476</v>
      </c>
      <c r="B1470" s="8" t="s">
        <v>9085</v>
      </c>
      <c r="C1470" s="8" t="s">
        <v>9086</v>
      </c>
      <c r="D1470" s="8" t="s">
        <v>9087</v>
      </c>
      <c r="E1470" s="8" t="s">
        <v>9088</v>
      </c>
      <c r="F1470" s="12" t="s">
        <v>8362</v>
      </c>
      <c r="G1470" s="8" t="s">
        <v>5704</v>
      </c>
      <c r="H1470" s="3">
        <v>1115</v>
      </c>
      <c r="I1470" s="12" t="s">
        <v>9089</v>
      </c>
      <c r="J1470" s="13" t="s">
        <v>9090</v>
      </c>
      <c r="K1470" s="8" t="s">
        <v>50</v>
      </c>
      <c r="L1470" s="8" t="s">
        <v>120</v>
      </c>
      <c r="M1470" s="8" t="s">
        <v>52</v>
      </c>
      <c r="N1470" s="8" t="s">
        <v>462</v>
      </c>
      <c r="O1470" s="8" t="s">
        <v>54</v>
      </c>
      <c r="P1470" s="8" t="s">
        <v>9091</v>
      </c>
      <c r="Q1470" s="13" t="s">
        <v>287</v>
      </c>
      <c r="R1470" s="8" t="s">
        <v>222</v>
      </c>
      <c r="S1470" s="3">
        <v>2282</v>
      </c>
      <c r="T1470" s="3">
        <v>1</v>
      </c>
      <c r="U1470" s="14" t="str">
        <f t="shared" ca="1" si="127"/>
        <v>wordandbrown.com</v>
      </c>
      <c r="V1470" s="15" t="str">
        <f t="shared" ca="1" si="128"/>
        <v>domains = domains.concat("wordandbrown.com");</v>
      </c>
      <c r="W1470">
        <f>VLOOKUP(C1470,'Copy of Pivot Position'!A:C,3,FALSE)</f>
        <v>2</v>
      </c>
      <c r="X1470">
        <f>IF(D1470="","",COUNTIF($D$1:D1469,D1470))</f>
        <v>0</v>
      </c>
      <c r="Y1470">
        <f>IF(F1470="","",COUNTIF($F$1:F1470,F1470))</f>
        <v>1</v>
      </c>
    </row>
    <row r="1471" spans="1:25" ht="16" hidden="1" x14ac:dyDescent="0.2">
      <c r="A1471" s="8" t="s">
        <v>602</v>
      </c>
      <c r="B1471" s="8" t="s">
        <v>9578</v>
      </c>
      <c r="C1471" s="8" t="s">
        <v>9579</v>
      </c>
      <c r="D1471" s="8" t="s">
        <v>9580</v>
      </c>
      <c r="E1471" s="8" t="s">
        <v>9581</v>
      </c>
      <c r="F1471" s="12" t="s">
        <v>8884</v>
      </c>
      <c r="G1471" s="8" t="s">
        <v>1804</v>
      </c>
      <c r="H1471" s="3">
        <v>20</v>
      </c>
      <c r="I1471" s="12" t="s">
        <v>9582</v>
      </c>
      <c r="J1471" s="13" t="s">
        <v>9584</v>
      </c>
      <c r="K1471" s="8" t="s">
        <v>50</v>
      </c>
      <c r="L1471" s="8" t="s">
        <v>120</v>
      </c>
      <c r="M1471" s="8" t="s">
        <v>52</v>
      </c>
      <c r="N1471" s="8" t="s">
        <v>9586</v>
      </c>
      <c r="O1471" s="8" t="s">
        <v>1480</v>
      </c>
      <c r="P1471" s="8" t="s">
        <v>9588</v>
      </c>
      <c r="Q1471" s="13" t="s">
        <v>9590</v>
      </c>
      <c r="R1471" s="8" t="s">
        <v>9591</v>
      </c>
      <c r="S1471" s="3">
        <v>2370</v>
      </c>
      <c r="T1471" s="3">
        <v>1</v>
      </c>
      <c r="U1471" s="14" t="str">
        <f t="shared" ca="1" si="127"/>
        <v>wordandbrown.com</v>
      </c>
      <c r="V1471" s="15" t="str">
        <f t="shared" ca="1" si="128"/>
        <v>domains = domains.concat("wordandbrown.com");</v>
      </c>
      <c r="W1471">
        <f>VLOOKUP(C1471,'Copy of Pivot Position'!A:C,3,FALSE)</f>
        <v>2</v>
      </c>
      <c r="X1471">
        <f>IF(D1471="","",COUNTIF($D$1:D1470,D1471))</f>
        <v>0</v>
      </c>
      <c r="Y1471">
        <f>IF(F1471="","",COUNTIF($F$1:F1471,F1471))</f>
        <v>1</v>
      </c>
    </row>
    <row r="1472" spans="1:25" ht="16" hidden="1" x14ac:dyDescent="0.2">
      <c r="A1472" s="8" t="s">
        <v>831</v>
      </c>
      <c r="B1472" s="8" t="s">
        <v>2532</v>
      </c>
      <c r="C1472" s="8" t="s">
        <v>9827</v>
      </c>
      <c r="D1472" s="8" t="s">
        <v>9828</v>
      </c>
      <c r="E1472" s="8" t="s">
        <v>9829</v>
      </c>
      <c r="F1472" s="12" t="s">
        <v>9170</v>
      </c>
      <c r="G1472" s="8" t="s">
        <v>70</v>
      </c>
      <c r="H1472" s="3">
        <v>7901</v>
      </c>
      <c r="I1472" s="12" t="s">
        <v>9830</v>
      </c>
      <c r="J1472" s="13" t="s">
        <v>9831</v>
      </c>
      <c r="K1472" s="8" t="s">
        <v>50</v>
      </c>
      <c r="L1472" s="8" t="s">
        <v>120</v>
      </c>
      <c r="M1472" s="8" t="s">
        <v>52</v>
      </c>
      <c r="N1472" s="8" t="s">
        <v>4069</v>
      </c>
      <c r="O1472" s="8" t="s">
        <v>1480</v>
      </c>
      <c r="P1472" s="8" t="s">
        <v>9832</v>
      </c>
      <c r="Q1472" s="13" t="s">
        <v>7878</v>
      </c>
      <c r="R1472" s="8" t="s">
        <v>9833</v>
      </c>
      <c r="S1472" s="3">
        <v>2415</v>
      </c>
      <c r="T1472" s="3">
        <v>1</v>
      </c>
      <c r="U1472" s="14" t="str">
        <f t="shared" ca="1" si="127"/>
        <v>wordandbrown.com</v>
      </c>
      <c r="V1472" s="15" t="str">
        <f t="shared" ca="1" si="128"/>
        <v>domains = domains.concat("wordandbrown.com");</v>
      </c>
      <c r="W1472">
        <f>VLOOKUP(C1472,'Copy of Pivot Position'!A:C,3,FALSE)</f>
        <v>2</v>
      </c>
      <c r="X1472">
        <f>IF(D1472="","",COUNTIF($D$1:D1471,D1472))</f>
        <v>0</v>
      </c>
      <c r="Y1472">
        <f>IF(F1472="","",COUNTIF($F$1:F1472,F1472))</f>
        <v>1</v>
      </c>
    </row>
    <row r="1473" spans="1:25" ht="16" hidden="1" x14ac:dyDescent="0.2">
      <c r="A1473" s="8" t="s">
        <v>10104</v>
      </c>
      <c r="B1473" s="8" t="s">
        <v>10105</v>
      </c>
      <c r="C1473" s="8" t="s">
        <v>10106</v>
      </c>
      <c r="D1473" s="8" t="s">
        <v>10107</v>
      </c>
      <c r="E1473" s="8" t="s">
        <v>10108</v>
      </c>
      <c r="F1473" s="8" t="s">
        <v>9492</v>
      </c>
      <c r="G1473" s="8" t="s">
        <v>723</v>
      </c>
      <c r="H1473" s="3">
        <v>19</v>
      </c>
      <c r="I1473" s="12" t="s">
        <v>10109</v>
      </c>
      <c r="J1473" s="13" t="s">
        <v>10110</v>
      </c>
      <c r="K1473" s="8" t="s">
        <v>50</v>
      </c>
      <c r="L1473" s="8" t="s">
        <v>120</v>
      </c>
      <c r="M1473" s="8" t="s">
        <v>52</v>
      </c>
      <c r="N1473" s="8" t="s">
        <v>174</v>
      </c>
      <c r="O1473" s="8" t="s">
        <v>175</v>
      </c>
      <c r="P1473" s="8" t="s">
        <v>10111</v>
      </c>
      <c r="Q1473" s="13" t="s">
        <v>417</v>
      </c>
      <c r="R1473" s="8" t="s">
        <v>222</v>
      </c>
      <c r="S1473" s="3">
        <v>2478</v>
      </c>
      <c r="T1473" s="3">
        <v>1</v>
      </c>
      <c r="U1473" s="14" t="str">
        <f t="shared" ca="1" si="127"/>
        <v>wordandbrown.com</v>
      </c>
      <c r="V1473" s="15" t="str">
        <f t="shared" ca="1" si="128"/>
        <v>domains = domains.concat("wordandbrown.com");</v>
      </c>
      <c r="W1473">
        <f>VLOOKUP(C1473,'Copy of Pivot Position'!A:C,3,FALSE)</f>
        <v>2</v>
      </c>
      <c r="X1473">
        <f>IF(D1473="","",COUNTIF($D$1:D1472,D1473))</f>
        <v>0</v>
      </c>
      <c r="Y1473">
        <f>IF(F1473="","",COUNTIF($F$1:F1473,F1473))</f>
        <v>1</v>
      </c>
    </row>
    <row r="1474" spans="1:25" ht="16" hidden="1" x14ac:dyDescent="0.2">
      <c r="A1474" s="8" t="s">
        <v>9482</v>
      </c>
      <c r="B1474" s="8" t="s">
        <v>10801</v>
      </c>
      <c r="C1474" s="8" t="s">
        <v>10802</v>
      </c>
      <c r="D1474" s="8" t="s">
        <v>10803</v>
      </c>
      <c r="E1474" s="8" t="s">
        <v>10804</v>
      </c>
      <c r="F1474" s="12" t="s">
        <v>10805</v>
      </c>
      <c r="G1474" s="8" t="s">
        <v>46</v>
      </c>
      <c r="H1474" s="3">
        <v>10</v>
      </c>
      <c r="I1474" s="12" t="s">
        <v>10807</v>
      </c>
      <c r="J1474" s="13" t="s">
        <v>10808</v>
      </c>
      <c r="K1474" s="8" t="s">
        <v>50</v>
      </c>
      <c r="L1474" s="8" t="s">
        <v>120</v>
      </c>
      <c r="M1474" s="8" t="s">
        <v>52</v>
      </c>
      <c r="N1474" s="8" t="s">
        <v>60</v>
      </c>
      <c r="O1474" s="8" t="s">
        <v>54</v>
      </c>
      <c r="P1474" s="8" t="s">
        <v>10809</v>
      </c>
      <c r="Q1474" s="13" t="s">
        <v>63</v>
      </c>
      <c r="R1474" s="8" t="s">
        <v>222</v>
      </c>
      <c r="S1474" s="3">
        <v>120</v>
      </c>
      <c r="T1474" s="3">
        <v>2</v>
      </c>
      <c r="U1474" s="14" t="str">
        <f t="shared" ca="1" si="127"/>
        <v>wordandbrown.com</v>
      </c>
      <c r="V1474" s="15" t="str">
        <f t="shared" ca="1" si="128"/>
        <v>domains = domains.concat("wordandbrown.com");</v>
      </c>
      <c r="W1474">
        <f>VLOOKUP(C1474,'Copy of Pivot Position'!A:C,3,FALSE)</f>
        <v>2</v>
      </c>
      <c r="X1474">
        <f>IF(D1474="","",COUNTIF($D$1:D1473,D1474))</f>
        <v>0</v>
      </c>
      <c r="Y1474">
        <f>IF(F1474="","",COUNTIF($F$1:F1474,F1474))</f>
        <v>1</v>
      </c>
    </row>
    <row r="1475" spans="1:25" ht="13" hidden="1" x14ac:dyDescent="0.15">
      <c r="A1475" s="8" t="s">
        <v>438</v>
      </c>
      <c r="B1475" s="8" t="s">
        <v>12086</v>
      </c>
      <c r="C1475" s="8" t="s">
        <v>12087</v>
      </c>
      <c r="D1475" s="8" t="s">
        <v>12088</v>
      </c>
      <c r="E1475" s="8" t="s">
        <v>12089</v>
      </c>
      <c r="F1475" s="12" t="s">
        <v>11852</v>
      </c>
      <c r="G1475" s="8" t="s">
        <v>49</v>
      </c>
      <c r="H1475" s="3">
        <v>29</v>
      </c>
      <c r="I1475" s="12" t="s">
        <v>12090</v>
      </c>
      <c r="J1475" s="13" t="s">
        <v>12091</v>
      </c>
      <c r="K1475" s="8" t="s">
        <v>50</v>
      </c>
      <c r="L1475" s="8" t="s">
        <v>120</v>
      </c>
      <c r="M1475" s="8" t="s">
        <v>52</v>
      </c>
      <c r="N1475" s="8" t="s">
        <v>2433</v>
      </c>
      <c r="O1475" s="8" t="s">
        <v>2434</v>
      </c>
      <c r="P1475" s="8" t="s">
        <v>12092</v>
      </c>
      <c r="Q1475" s="13" t="s">
        <v>12093</v>
      </c>
      <c r="R1475" s="8" t="s">
        <v>12094</v>
      </c>
      <c r="S1475" s="3">
        <v>636</v>
      </c>
      <c r="T1475" s="3">
        <v>2</v>
      </c>
      <c r="V1475" s="18"/>
      <c r="W1475">
        <f>VLOOKUP(C1475,'Copy of Pivot Position'!A:C,3,FALSE)</f>
        <v>2</v>
      </c>
      <c r="X1475">
        <f>IF(D1475="","",COUNTIF($D$1:D1474,D1475))</f>
        <v>0</v>
      </c>
      <c r="Y1475">
        <f>IF(F1475="","",COUNTIF($F$1:F1475,F1475))</f>
        <v>1</v>
      </c>
    </row>
    <row r="1476" spans="1:25" ht="16" hidden="1" x14ac:dyDescent="0.2">
      <c r="A1476" s="8" t="s">
        <v>12388</v>
      </c>
      <c r="B1476" s="8" t="s">
        <v>3697</v>
      </c>
      <c r="C1476" s="8" t="s">
        <v>12242</v>
      </c>
      <c r="D1476" s="8" t="s">
        <v>12389</v>
      </c>
      <c r="E1476" s="8" t="s">
        <v>12390</v>
      </c>
      <c r="F1476" s="12" t="s">
        <v>11980</v>
      </c>
      <c r="G1476" s="8" t="s">
        <v>988</v>
      </c>
      <c r="H1476" s="3">
        <v>11424</v>
      </c>
      <c r="I1476" s="12" t="s">
        <v>12392</v>
      </c>
      <c r="J1476" s="13" t="s">
        <v>12393</v>
      </c>
      <c r="K1476" s="8" t="s">
        <v>50</v>
      </c>
      <c r="L1476" s="8" t="s">
        <v>120</v>
      </c>
      <c r="M1476" s="8" t="s">
        <v>52</v>
      </c>
      <c r="N1476" s="8" t="s">
        <v>12394</v>
      </c>
      <c r="O1476" s="8" t="s">
        <v>1129</v>
      </c>
      <c r="P1476" s="8" t="s">
        <v>12395</v>
      </c>
      <c r="Q1476" s="13" t="s">
        <v>12396</v>
      </c>
      <c r="R1476" s="8" t="s">
        <v>12397</v>
      </c>
      <c r="S1476" s="3">
        <v>741</v>
      </c>
      <c r="T1476" s="3">
        <v>2</v>
      </c>
      <c r="U1476" s="14" t="str">
        <f ca="1">IFERROR(__xludf.DUMMYFUNCTION("lower( trim ( (REGEXEXTRACT(D1476,""^(?:https?:\/\/)?(?:[^@\n]+@)?(?:www\.)?([^:\/\n]+)""))))"),"newellbrands.com")</f>
        <v>newellbrands.com</v>
      </c>
      <c r="V1476" s="15" t="str">
        <f ca="1">IF(LEN(TRIM(D1476))= 0,"",CONCATENATE("domains = domains.concat(", CHAR(34), U1476, CHAR(34), ");"))</f>
        <v>domains = domains.concat("newellbrands.com");</v>
      </c>
      <c r="W1476">
        <f>VLOOKUP(C1476,'Copy of Pivot Position'!A:C,3,FALSE)</f>
        <v>2</v>
      </c>
      <c r="X1476">
        <f>IF(D1476="","",COUNTIF($D$1:D1475,D1476))</f>
        <v>0</v>
      </c>
      <c r="Y1476">
        <f>IF(F1476="","",COUNTIF($F$1:F1476,F1476))</f>
        <v>1</v>
      </c>
    </row>
    <row r="1477" spans="1:25" ht="13" hidden="1" x14ac:dyDescent="0.15">
      <c r="A1477" s="8" t="s">
        <v>4663</v>
      </c>
      <c r="B1477" s="8" t="s">
        <v>15969</v>
      </c>
      <c r="C1477" s="8" t="s">
        <v>4930</v>
      </c>
      <c r="D1477" s="8" t="s">
        <v>15970</v>
      </c>
      <c r="E1477" s="8" t="s">
        <v>15971</v>
      </c>
      <c r="F1477" s="12" t="s">
        <v>12414</v>
      </c>
      <c r="G1477" s="8" t="s">
        <v>49</v>
      </c>
      <c r="H1477" s="3">
        <v>261</v>
      </c>
      <c r="I1477" s="12" t="s">
        <v>15972</v>
      </c>
      <c r="J1477" s="13" t="s">
        <v>15973</v>
      </c>
      <c r="K1477" s="8" t="s">
        <v>50</v>
      </c>
      <c r="L1477" s="8" t="s">
        <v>51</v>
      </c>
      <c r="M1477" s="8" t="s">
        <v>52</v>
      </c>
      <c r="N1477" s="8" t="s">
        <v>174</v>
      </c>
      <c r="O1477" s="8" t="s">
        <v>1799</v>
      </c>
      <c r="P1477" s="8" t="s">
        <v>15974</v>
      </c>
      <c r="Q1477" s="13" t="s">
        <v>417</v>
      </c>
      <c r="R1477" s="8" t="s">
        <v>15975</v>
      </c>
      <c r="S1477" s="3">
        <v>941</v>
      </c>
      <c r="T1477" s="3">
        <v>2</v>
      </c>
      <c r="V1477" s="18"/>
      <c r="W1477">
        <f>VLOOKUP(C1477,'Copy of Pivot Position'!A:C,3,FALSE)</f>
        <v>2</v>
      </c>
      <c r="X1477">
        <f>IF(D1477="","",COUNTIF($D$1:D1476,D1477))</f>
        <v>0</v>
      </c>
      <c r="Y1477">
        <f>IF(F1477="","",COUNTIF($F$1:F1477,F1477))</f>
        <v>1</v>
      </c>
    </row>
    <row r="1478" spans="1:25" ht="16" hidden="1" x14ac:dyDescent="0.2">
      <c r="A1478" s="8" t="s">
        <v>16198</v>
      </c>
      <c r="B1478" s="8" t="s">
        <v>16199</v>
      </c>
      <c r="C1478" s="8" t="s">
        <v>12151</v>
      </c>
      <c r="D1478" s="8" t="s">
        <v>16200</v>
      </c>
      <c r="E1478" s="8" t="s">
        <v>16201</v>
      </c>
      <c r="F1478" s="12" t="s">
        <v>13368</v>
      </c>
      <c r="G1478" s="8" t="s">
        <v>1726</v>
      </c>
      <c r="H1478" s="3">
        <v>58</v>
      </c>
      <c r="I1478" s="12" t="s">
        <v>16202</v>
      </c>
      <c r="J1478" s="13" t="s">
        <v>16203</v>
      </c>
      <c r="K1478" s="8" t="s">
        <v>50</v>
      </c>
      <c r="L1478" s="8" t="s">
        <v>120</v>
      </c>
      <c r="M1478" s="8" t="s">
        <v>52</v>
      </c>
      <c r="N1478" s="8" t="s">
        <v>16204</v>
      </c>
      <c r="O1478" s="8" t="s">
        <v>16205</v>
      </c>
      <c r="P1478" s="8" t="s">
        <v>16206</v>
      </c>
      <c r="Q1478" s="13" t="s">
        <v>16207</v>
      </c>
      <c r="R1478" s="8" t="s">
        <v>16208</v>
      </c>
      <c r="S1478" s="3">
        <v>1002</v>
      </c>
      <c r="T1478" s="3">
        <v>2</v>
      </c>
      <c r="U1478" s="14" t="str">
        <f ca="1">IFERROR(__xludf.DUMMYFUNCTION("lower( trim ( (REGEXEXTRACT(D1478,""^(?:https?:\/\/)?(?:[^@\n]+@)?(?:www\.)?([^:\/\n]+)""))))"),"midfieldconcession.com")</f>
        <v>midfieldconcession.com</v>
      </c>
      <c r="V1478" s="15" t="str">
        <f ca="1">IF(LEN(TRIM(D1478))= 0,"",CONCATENATE("domains = domains.concat(", CHAR(34), U1478, CHAR(34), ");"))</f>
        <v>domains = domains.concat("midfieldconcession.com");</v>
      </c>
      <c r="W1478">
        <f>VLOOKUP(C1478,'Copy of Pivot Position'!A:C,3,FALSE)</f>
        <v>2</v>
      </c>
      <c r="X1478">
        <f>IF(D1478="","",COUNTIF($D$1:D1477,D1478))</f>
        <v>0</v>
      </c>
      <c r="Y1478">
        <f>IF(F1478="","",COUNTIF($F$1:F1478,F1478))</f>
        <v>1</v>
      </c>
    </row>
    <row r="1479" spans="1:25" ht="16" hidden="1" x14ac:dyDescent="0.2">
      <c r="A1479" s="8" t="s">
        <v>2764</v>
      </c>
      <c r="B1479" s="8" t="s">
        <v>2765</v>
      </c>
      <c r="C1479" s="8" t="s">
        <v>2766</v>
      </c>
      <c r="D1479" s="8" t="s">
        <v>2767</v>
      </c>
      <c r="E1479" s="8" t="s">
        <v>2768</v>
      </c>
      <c r="F1479" s="12" t="s">
        <v>2553</v>
      </c>
      <c r="G1479" s="8" t="s">
        <v>49</v>
      </c>
      <c r="H1479" s="3">
        <v>84</v>
      </c>
      <c r="I1479" s="12" t="s">
        <v>2770</v>
      </c>
      <c r="J1479" s="13" t="s">
        <v>2771</v>
      </c>
      <c r="K1479" s="8" t="s">
        <v>50</v>
      </c>
      <c r="L1479" s="8" t="s">
        <v>120</v>
      </c>
      <c r="M1479" s="8" t="s">
        <v>52</v>
      </c>
      <c r="N1479" s="8" t="s">
        <v>2776</v>
      </c>
      <c r="O1479" s="8" t="s">
        <v>210</v>
      </c>
      <c r="P1479" s="8" t="s">
        <v>2777</v>
      </c>
      <c r="Q1479" s="13" t="s">
        <v>2778</v>
      </c>
      <c r="R1479" s="8" t="s">
        <v>222</v>
      </c>
      <c r="S1479" s="3">
        <v>1199</v>
      </c>
      <c r="T1479" s="3">
        <v>1</v>
      </c>
      <c r="U1479" s="14" t="str">
        <f ca="1">IFERROR(__xludf.DUMMYFUNCTION("lower( trim ( (REGEXEXTRACT(D1478,""^(?:https?:\/\/)?(?:[^@\n]+@)?(?:www\.)?([^:\/\n]+)""))))"),"midfieldconcession.com")</f>
        <v>midfieldconcession.com</v>
      </c>
      <c r="V1479" s="15" t="str">
        <f ca="1">IF(LEN(TRIM(D1479))= 0,"",CONCATENATE("domains = domains.concat(", CHAR(34), U1479, CHAR(34), ");"))</f>
        <v>domains = domains.concat("midfieldconcession.com");</v>
      </c>
      <c r="W1479">
        <f>VLOOKUP(C1479,'Copy of Pivot Position'!A:C,3,FALSE)</f>
        <v>1</v>
      </c>
      <c r="X1479">
        <f>IF(D1479="","",COUNTIF($D$1:D1478,D1479))</f>
        <v>0</v>
      </c>
      <c r="Y1479">
        <f>IF(F1479="","",COUNTIF($F$1:F1479,F1479))</f>
        <v>1</v>
      </c>
    </row>
    <row r="1480" spans="1:25" ht="16" hidden="1" x14ac:dyDescent="0.2">
      <c r="A1480" s="8" t="s">
        <v>6431</v>
      </c>
      <c r="B1480" s="8" t="s">
        <v>6432</v>
      </c>
      <c r="C1480" s="8" t="s">
        <v>6433</v>
      </c>
      <c r="D1480" s="8" t="s">
        <v>6434</v>
      </c>
      <c r="E1480" s="8" t="s">
        <v>3116</v>
      </c>
      <c r="F1480" s="12" t="s">
        <v>2884</v>
      </c>
      <c r="G1480" s="8" t="s">
        <v>49</v>
      </c>
      <c r="H1480" s="3">
        <v>224</v>
      </c>
      <c r="I1480" s="12" t="s">
        <v>6435</v>
      </c>
      <c r="J1480" s="13" t="s">
        <v>6436</v>
      </c>
      <c r="K1480" s="8" t="s">
        <v>50</v>
      </c>
      <c r="L1480" s="8" t="s">
        <v>51</v>
      </c>
      <c r="M1480" s="8" t="s">
        <v>52</v>
      </c>
      <c r="N1480" s="8" t="s">
        <v>193</v>
      </c>
      <c r="O1480" s="8" t="s">
        <v>195</v>
      </c>
      <c r="P1480" s="8" t="s">
        <v>3120</v>
      </c>
      <c r="Q1480" s="13" t="s">
        <v>867</v>
      </c>
      <c r="R1480" s="8" t="s">
        <v>3121</v>
      </c>
      <c r="S1480" s="3">
        <v>1526</v>
      </c>
      <c r="T1480" s="3">
        <v>1</v>
      </c>
      <c r="U1480" s="14" t="str">
        <f ca="1">IFERROR(__xludf.DUMMYFUNCTION("lower( trim ( (REGEXEXTRACT(D1478,""^(?:https?:\/\/)?(?:[^@\n]+@)?(?:www\.)?([^:\/\n]+)""))))"),"midfieldconcession.com")</f>
        <v>midfieldconcession.com</v>
      </c>
      <c r="V1480" s="15" t="str">
        <f ca="1">IF(LEN(TRIM(D1480))= 0,"",CONCATENATE("domains = domains.concat(", CHAR(34), U1480, CHAR(34), ");"))</f>
        <v>domains = domains.concat("midfieldconcession.com");</v>
      </c>
      <c r="W1480">
        <f>VLOOKUP(C1480,'Copy of Pivot Position'!A:C,3,FALSE)</f>
        <v>1</v>
      </c>
      <c r="X1480">
        <f>IF(D1480="","",COUNTIF($D$1:D1479,D1480))</f>
        <v>0</v>
      </c>
      <c r="Y1480">
        <f>IF(F1480="","",COUNTIF($F$1:F1480,F1480))</f>
        <v>3</v>
      </c>
    </row>
    <row r="1481" spans="1:25" ht="16" hidden="1" x14ac:dyDescent="0.2">
      <c r="A1481" s="8" t="s">
        <v>2764</v>
      </c>
      <c r="B1481" s="8" t="s">
        <v>2765</v>
      </c>
      <c r="C1481" s="8" t="s">
        <v>2766</v>
      </c>
      <c r="D1481" s="8" t="s">
        <v>7386</v>
      </c>
      <c r="E1481" s="8" t="s">
        <v>2768</v>
      </c>
      <c r="F1481" s="12" t="s">
        <v>2553</v>
      </c>
      <c r="G1481" s="8" t="s">
        <v>49</v>
      </c>
      <c r="H1481" s="3">
        <v>84</v>
      </c>
      <c r="I1481" s="12" t="s">
        <v>2770</v>
      </c>
      <c r="J1481" s="13" t="s">
        <v>7387</v>
      </c>
      <c r="K1481" s="8" t="s">
        <v>50</v>
      </c>
      <c r="L1481" s="8" t="s">
        <v>120</v>
      </c>
      <c r="M1481" s="8" t="s">
        <v>52</v>
      </c>
      <c r="N1481" s="8" t="s">
        <v>2776</v>
      </c>
      <c r="O1481" s="8" t="s">
        <v>210</v>
      </c>
      <c r="P1481" s="8" t="s">
        <v>2777</v>
      </c>
      <c r="Q1481" s="13" t="s">
        <v>2778</v>
      </c>
      <c r="R1481" s="8" t="s">
        <v>222</v>
      </c>
      <c r="S1481" s="3">
        <v>1778</v>
      </c>
      <c r="T1481" s="3">
        <v>1</v>
      </c>
      <c r="U1481" s="14" t="str">
        <f ca="1">IFERROR(__xludf.DUMMYFUNCTION("lower( trim ( (REGEXEXTRACT(D1478,""^(?:https?:\/\/)?(?:[^@\n]+@)?(?:www\.)?([^:\/\n]+)""))))"),"midfieldconcession.com")</f>
        <v>midfieldconcession.com</v>
      </c>
      <c r="V1481" s="15" t="str">
        <f ca="1">IF(LEN(TRIM(D1481))= 0,"",CONCATENATE("domains = domains.concat(", CHAR(34), U1481, CHAR(34), ");"))</f>
        <v>domains = domains.concat("midfieldconcession.com");</v>
      </c>
      <c r="W1481">
        <f>VLOOKUP(C1481,'Copy of Pivot Position'!A:C,3,FALSE)</f>
        <v>1</v>
      </c>
      <c r="X1481">
        <f>IF(D1481="","",COUNTIF($D$1:D1480,D1481))</f>
        <v>0</v>
      </c>
      <c r="Y1481">
        <f>IF(F1481="","",COUNTIF($F$1:F1481,F1481))</f>
        <v>2</v>
      </c>
    </row>
    <row r="1482" spans="1:25" ht="13" hidden="1" x14ac:dyDescent="0.15">
      <c r="A1482" s="8" t="s">
        <v>13992</v>
      </c>
      <c r="B1482" s="8" t="s">
        <v>13994</v>
      </c>
      <c r="C1482" s="8" t="s">
        <v>12147</v>
      </c>
      <c r="D1482" s="8" t="s">
        <v>13996</v>
      </c>
      <c r="E1482" s="8" t="s">
        <v>13997</v>
      </c>
      <c r="F1482" s="12" t="s">
        <v>12101</v>
      </c>
      <c r="G1482" s="8" t="s">
        <v>706</v>
      </c>
      <c r="H1482" s="3">
        <v>90</v>
      </c>
      <c r="I1482" s="12" t="s">
        <v>14000</v>
      </c>
      <c r="J1482" s="13" t="s">
        <v>14002</v>
      </c>
      <c r="K1482" s="8" t="s">
        <v>50</v>
      </c>
      <c r="L1482" s="8" t="s">
        <v>120</v>
      </c>
      <c r="M1482" s="8" t="s">
        <v>52</v>
      </c>
      <c r="N1482" s="8" t="s">
        <v>1336</v>
      </c>
      <c r="O1482" s="8" t="s">
        <v>1337</v>
      </c>
      <c r="P1482" s="8" t="s">
        <v>14003</v>
      </c>
      <c r="Q1482" s="13" t="s">
        <v>14005</v>
      </c>
      <c r="R1482" s="8" t="s">
        <v>14006</v>
      </c>
      <c r="S1482" s="3">
        <v>829</v>
      </c>
      <c r="T1482" s="3">
        <v>2</v>
      </c>
      <c r="V1482" s="18"/>
      <c r="W1482">
        <f>VLOOKUP(C1482,'Copy of Pivot Position'!A:C,3,FALSE)</f>
        <v>1</v>
      </c>
      <c r="X1482">
        <f>IF(D1482="","",COUNTIF($D$1:D1481,D1482))</f>
        <v>0</v>
      </c>
      <c r="Y1482">
        <f>IF(F1482="","",COUNTIF($F$1:F1482,F1482))</f>
        <v>1</v>
      </c>
    </row>
    <row r="1483" spans="1:25" ht="16" hidden="1" x14ac:dyDescent="0.2">
      <c r="A1483" s="8" t="s">
        <v>16096</v>
      </c>
      <c r="B1483" s="8" t="s">
        <v>16097</v>
      </c>
      <c r="C1483" s="8" t="s">
        <v>12222</v>
      </c>
      <c r="D1483" s="8" t="s">
        <v>16098</v>
      </c>
      <c r="E1483" s="8" t="s">
        <v>16099</v>
      </c>
      <c r="F1483" s="12" t="s">
        <v>12947</v>
      </c>
      <c r="G1483" s="8" t="s">
        <v>384</v>
      </c>
      <c r="H1483" s="3">
        <v>3703</v>
      </c>
      <c r="I1483" s="12" t="s">
        <v>16100</v>
      </c>
      <c r="J1483" s="13" t="s">
        <v>16101</v>
      </c>
      <c r="K1483" s="8" t="s">
        <v>50</v>
      </c>
      <c r="L1483" s="8" t="s">
        <v>51</v>
      </c>
      <c r="M1483" s="8" t="s">
        <v>52</v>
      </c>
      <c r="N1483" s="8" t="s">
        <v>84</v>
      </c>
      <c r="O1483" s="8" t="s">
        <v>85</v>
      </c>
      <c r="P1483" s="8" t="s">
        <v>16102</v>
      </c>
      <c r="Q1483" s="13" t="s">
        <v>16103</v>
      </c>
      <c r="R1483" s="8" t="s">
        <v>16104</v>
      </c>
      <c r="S1483" s="3">
        <v>983</v>
      </c>
      <c r="T1483" s="3">
        <v>2</v>
      </c>
      <c r="U1483" s="14" t="str">
        <f t="shared" ref="U1483:U1496" ca="1" si="129">IFERROR(__xludf.DUMMYFUNCTION("lower( trim ( (REGEXEXTRACT(D1483,""^(?:https?:\/\/)?(?:[^@\n]+@)?(?:www\.)?([^:\/\n]+)""))))"),"dtcc.com")</f>
        <v>dtcc.com</v>
      </c>
      <c r="V1483" s="15" t="str">
        <f t="shared" ref="V1483:V1496" ca="1" si="130">IF(LEN(TRIM(D1483))= 0,"",CONCATENATE("domains = domains.concat(", CHAR(34), U1483, CHAR(34), ");"))</f>
        <v>domains = domains.concat("dtcc.com");</v>
      </c>
      <c r="W1483">
        <f>VLOOKUP(C1483,'Copy of Pivot Position'!A:C,3,FALSE)</f>
        <v>1</v>
      </c>
      <c r="X1483">
        <f>IF(D1483="","",COUNTIF($D$1:D1482,D1483))</f>
        <v>0</v>
      </c>
      <c r="Y1483">
        <f>IF(F1483="","",COUNTIF($F$1:F1483,F1483))</f>
        <v>1</v>
      </c>
    </row>
    <row r="1484" spans="1:25" ht="16" hidden="1" x14ac:dyDescent="0.2">
      <c r="A1484" s="8" t="s">
        <v>726</v>
      </c>
      <c r="B1484" s="8" t="s">
        <v>727</v>
      </c>
      <c r="C1484" s="8" t="s">
        <v>728</v>
      </c>
      <c r="D1484" s="8" t="s">
        <v>729</v>
      </c>
      <c r="E1484" s="8" t="s">
        <v>730</v>
      </c>
      <c r="F1484" s="12" t="s">
        <v>731</v>
      </c>
      <c r="G1484" s="8" t="s">
        <v>434</v>
      </c>
      <c r="H1484" s="3">
        <v>21</v>
      </c>
      <c r="I1484" s="12" t="s">
        <v>732</v>
      </c>
      <c r="J1484" s="13" t="s">
        <v>733</v>
      </c>
      <c r="K1484" s="8" t="s">
        <v>50</v>
      </c>
      <c r="L1484" s="8" t="s">
        <v>120</v>
      </c>
      <c r="M1484" s="8" t="s">
        <v>52</v>
      </c>
      <c r="N1484" s="8" t="s">
        <v>84</v>
      </c>
      <c r="O1484" s="8" t="s">
        <v>84</v>
      </c>
      <c r="P1484" s="8" t="s">
        <v>734</v>
      </c>
      <c r="Q1484" s="13" t="s">
        <v>735</v>
      </c>
      <c r="R1484" s="8" t="s">
        <v>736</v>
      </c>
      <c r="S1484" s="3">
        <v>1057</v>
      </c>
      <c r="T1484" s="3">
        <v>1</v>
      </c>
      <c r="U1484" s="14" t="str">
        <f t="shared" ca="1" si="129"/>
        <v>dtcc.com</v>
      </c>
      <c r="V1484" s="15" t="str">
        <f t="shared" ca="1" si="130"/>
        <v>domains = domains.concat("dtcc.com");</v>
      </c>
      <c r="W1484">
        <f>VLOOKUP(C1484,'Copy of Pivot Position'!A:C,3,FALSE)</f>
        <v>0</v>
      </c>
      <c r="X1484">
        <f>IF(D1484="","",COUNTIF($D$1:D1483,D1484))</f>
        <v>0</v>
      </c>
      <c r="Y1484">
        <f>IF(F1484="","",COUNTIF($F$1:F1484,F1484))</f>
        <v>1</v>
      </c>
    </row>
    <row r="1485" spans="1:25" ht="16" hidden="1" x14ac:dyDescent="0.2">
      <c r="A1485" s="8" t="s">
        <v>6334</v>
      </c>
      <c r="B1485" s="8" t="s">
        <v>6336</v>
      </c>
      <c r="C1485" s="8" t="s">
        <v>6337</v>
      </c>
      <c r="D1485" s="8" t="s">
        <v>6339</v>
      </c>
      <c r="E1485" s="8" t="s">
        <v>6342</v>
      </c>
      <c r="F1485" s="12" t="s">
        <v>5917</v>
      </c>
      <c r="G1485" s="8" t="s">
        <v>70</v>
      </c>
      <c r="H1485" s="3">
        <v>6778</v>
      </c>
      <c r="I1485" s="12" t="s">
        <v>6345</v>
      </c>
      <c r="J1485" s="13" t="s">
        <v>6346</v>
      </c>
      <c r="K1485" s="8" t="s">
        <v>50</v>
      </c>
      <c r="L1485" s="8" t="s">
        <v>120</v>
      </c>
      <c r="M1485" s="8" t="s">
        <v>52</v>
      </c>
      <c r="N1485" s="8" t="s">
        <v>2760</v>
      </c>
      <c r="O1485" s="8" t="s">
        <v>175</v>
      </c>
      <c r="P1485" s="8" t="s">
        <v>6347</v>
      </c>
      <c r="Q1485" s="13" t="s">
        <v>6348</v>
      </c>
      <c r="R1485" s="8" t="s">
        <v>6349</v>
      </c>
      <c r="S1485" s="3">
        <v>1517</v>
      </c>
      <c r="T1485" s="3">
        <v>1</v>
      </c>
      <c r="U1485" s="14" t="str">
        <f t="shared" ca="1" si="129"/>
        <v>dtcc.com</v>
      </c>
      <c r="V1485" s="15" t="str">
        <f t="shared" ca="1" si="130"/>
        <v>domains = domains.concat("dtcc.com");</v>
      </c>
      <c r="W1485">
        <f>VLOOKUP(C1485,'Copy of Pivot Position'!A:C,3,FALSE)</f>
        <v>0</v>
      </c>
      <c r="X1485">
        <f>IF(D1485="","",COUNTIF($D$1:D1484,D1485))</f>
        <v>0</v>
      </c>
      <c r="Y1485">
        <f>IF(F1485="","",COUNTIF($F$1:F1485,F1485))</f>
        <v>2</v>
      </c>
    </row>
    <row r="1486" spans="1:25" ht="16" hidden="1" x14ac:dyDescent="0.2">
      <c r="A1486" s="8" t="s">
        <v>4427</v>
      </c>
      <c r="B1486" s="8" t="s">
        <v>6412</v>
      </c>
      <c r="C1486" s="8" t="s">
        <v>6413</v>
      </c>
      <c r="D1486" s="8" t="s">
        <v>6414</v>
      </c>
      <c r="E1486" s="8" t="s">
        <v>6415</v>
      </c>
      <c r="F1486" s="12" t="s">
        <v>5997</v>
      </c>
      <c r="G1486" s="8" t="s">
        <v>1847</v>
      </c>
      <c r="H1486" s="3">
        <v>35739</v>
      </c>
      <c r="I1486" s="12" t="s">
        <v>6416</v>
      </c>
      <c r="J1486" s="13" t="s">
        <v>6417</v>
      </c>
      <c r="K1486" s="8" t="s">
        <v>50</v>
      </c>
      <c r="L1486" s="8" t="s">
        <v>120</v>
      </c>
      <c r="M1486" s="8" t="s">
        <v>52</v>
      </c>
      <c r="N1486" s="8" t="s">
        <v>4600</v>
      </c>
      <c r="O1486" s="8" t="s">
        <v>1763</v>
      </c>
      <c r="P1486" s="8" t="s">
        <v>6418</v>
      </c>
      <c r="Q1486" s="13" t="s">
        <v>4602</v>
      </c>
      <c r="R1486" s="8" t="s">
        <v>6419</v>
      </c>
      <c r="S1486" s="3">
        <v>1524</v>
      </c>
      <c r="T1486" s="3">
        <v>1</v>
      </c>
      <c r="U1486" s="14" t="str">
        <f t="shared" ca="1" si="129"/>
        <v>dtcc.com</v>
      </c>
      <c r="V1486" s="15" t="str">
        <f t="shared" ca="1" si="130"/>
        <v>domains = domains.concat("dtcc.com");</v>
      </c>
      <c r="W1486">
        <f>VLOOKUP(C1486,'Copy of Pivot Position'!A:C,3,FALSE)</f>
        <v>0</v>
      </c>
      <c r="X1486">
        <f>IF(D1486="","",COUNTIF($D$1:D1485,D1486))</f>
        <v>0</v>
      </c>
      <c r="Y1486">
        <f>IF(F1486="","",COUNTIF($F$1:F1486,F1486))</f>
        <v>1</v>
      </c>
    </row>
    <row r="1487" spans="1:25" ht="16" hidden="1" x14ac:dyDescent="0.2">
      <c r="A1487" s="8" t="s">
        <v>1203</v>
      </c>
      <c r="B1487" s="8" t="s">
        <v>6454</v>
      </c>
      <c r="C1487" s="8" t="s">
        <v>6455</v>
      </c>
      <c r="D1487" s="8" t="s">
        <v>6456</v>
      </c>
      <c r="E1487" s="8" t="s">
        <v>6457</v>
      </c>
      <c r="F1487" s="12" t="s">
        <v>6034</v>
      </c>
      <c r="G1487" s="8" t="s">
        <v>4508</v>
      </c>
      <c r="H1487" s="3">
        <v>1498</v>
      </c>
      <c r="I1487" s="12" t="s">
        <v>6459</v>
      </c>
      <c r="J1487" s="13" t="s">
        <v>6460</v>
      </c>
      <c r="K1487" s="8" t="s">
        <v>50</v>
      </c>
      <c r="L1487" s="8" t="s">
        <v>120</v>
      </c>
      <c r="M1487" s="8" t="s">
        <v>52</v>
      </c>
      <c r="N1487" s="8" t="s">
        <v>757</v>
      </c>
      <c r="O1487" s="8" t="s">
        <v>195</v>
      </c>
      <c r="P1487" s="8" t="s">
        <v>6465</v>
      </c>
      <c r="Q1487" s="13" t="s">
        <v>759</v>
      </c>
      <c r="R1487" s="8" t="s">
        <v>6466</v>
      </c>
      <c r="S1487" s="3">
        <v>1528</v>
      </c>
      <c r="T1487" s="3">
        <v>1</v>
      </c>
      <c r="U1487" s="14" t="str">
        <f t="shared" ca="1" si="129"/>
        <v>dtcc.com</v>
      </c>
      <c r="V1487" s="15" t="str">
        <f t="shared" ca="1" si="130"/>
        <v>domains = domains.concat("dtcc.com");</v>
      </c>
      <c r="W1487">
        <f>VLOOKUP(C1487,'Copy of Pivot Position'!A:C,3,FALSE)</f>
        <v>0</v>
      </c>
      <c r="X1487">
        <f>IF(D1487="","",COUNTIF($D$1:D1486,D1487))</f>
        <v>0</v>
      </c>
      <c r="Y1487">
        <f>IF(F1487="","",COUNTIF($F$1:F1487,F1487))</f>
        <v>1</v>
      </c>
    </row>
    <row r="1488" spans="1:25" ht="16" hidden="1" x14ac:dyDescent="0.2">
      <c r="A1488" s="8" t="s">
        <v>949</v>
      </c>
      <c r="B1488" s="8" t="s">
        <v>6761</v>
      </c>
      <c r="C1488" s="8" t="s">
        <v>6762</v>
      </c>
      <c r="D1488" s="8" t="s">
        <v>6763</v>
      </c>
      <c r="E1488" s="8" t="s">
        <v>6764</v>
      </c>
      <c r="F1488" s="12" t="s">
        <v>6377</v>
      </c>
      <c r="G1488" s="8" t="s">
        <v>49</v>
      </c>
      <c r="H1488" s="3">
        <v>252</v>
      </c>
      <c r="I1488" s="12" t="s">
        <v>6765</v>
      </c>
      <c r="J1488" s="13" t="s">
        <v>6766</v>
      </c>
      <c r="K1488" s="8" t="s">
        <v>50</v>
      </c>
      <c r="L1488" s="8" t="s">
        <v>51</v>
      </c>
      <c r="M1488" s="8" t="s">
        <v>52</v>
      </c>
      <c r="N1488" s="8" t="s">
        <v>6767</v>
      </c>
      <c r="O1488" s="8" t="s">
        <v>54</v>
      </c>
      <c r="P1488" s="8" t="s">
        <v>6768</v>
      </c>
      <c r="Q1488" s="13" t="s">
        <v>6769</v>
      </c>
      <c r="R1488" s="8" t="s">
        <v>6770</v>
      </c>
      <c r="S1488" s="3">
        <v>1565</v>
      </c>
      <c r="T1488" s="3">
        <v>1</v>
      </c>
      <c r="U1488" s="14" t="str">
        <f t="shared" ca="1" si="129"/>
        <v>dtcc.com</v>
      </c>
      <c r="V1488" s="15" t="str">
        <f t="shared" ca="1" si="130"/>
        <v>domains = domains.concat("dtcc.com");</v>
      </c>
      <c r="W1488">
        <f>VLOOKUP(C1488,'Copy of Pivot Position'!A:C,3,FALSE)</f>
        <v>0</v>
      </c>
      <c r="X1488">
        <f>IF(D1488="","",COUNTIF($D$1:D1487,D1488))</f>
        <v>0</v>
      </c>
      <c r="Y1488">
        <f>IF(F1488="","",COUNTIF($F$1:F1488,F1488))</f>
        <v>1</v>
      </c>
    </row>
    <row r="1489" spans="1:28" ht="16" hidden="1" x14ac:dyDescent="0.2">
      <c r="A1489" s="8" t="s">
        <v>7030</v>
      </c>
      <c r="B1489" s="8" t="s">
        <v>8542</v>
      </c>
      <c r="C1489" s="8" t="s">
        <v>8543</v>
      </c>
      <c r="D1489" s="8" t="s">
        <v>8544</v>
      </c>
      <c r="E1489" s="8" t="s">
        <v>8545</v>
      </c>
      <c r="F1489" s="12" t="s">
        <v>8224</v>
      </c>
      <c r="G1489" s="8" t="s">
        <v>46</v>
      </c>
      <c r="H1489" s="3">
        <v>83</v>
      </c>
      <c r="I1489" s="12" t="s">
        <v>8546</v>
      </c>
      <c r="J1489" s="13" t="s">
        <v>8541</v>
      </c>
      <c r="K1489" s="8" t="s">
        <v>50</v>
      </c>
      <c r="L1489" s="8" t="s">
        <v>120</v>
      </c>
      <c r="M1489" s="8" t="s">
        <v>52</v>
      </c>
      <c r="N1489" s="8" t="s">
        <v>174</v>
      </c>
      <c r="O1489" s="8" t="s">
        <v>1799</v>
      </c>
      <c r="P1489" s="8" t="s">
        <v>8547</v>
      </c>
      <c r="Q1489" s="13" t="s">
        <v>8548</v>
      </c>
      <c r="R1489" s="8" t="s">
        <v>222</v>
      </c>
      <c r="S1489" s="3">
        <v>2212</v>
      </c>
      <c r="T1489" s="3">
        <v>1</v>
      </c>
      <c r="U1489" s="14" t="str">
        <f t="shared" ca="1" si="129"/>
        <v>dtcc.com</v>
      </c>
      <c r="V1489" s="15" t="str">
        <f t="shared" ca="1" si="130"/>
        <v>domains = domains.concat("dtcc.com");</v>
      </c>
      <c r="W1489">
        <f>VLOOKUP(C1489,'Copy of Pivot Position'!A:C,3,FALSE)</f>
        <v>0</v>
      </c>
      <c r="X1489">
        <f>IF(D1489="","",COUNTIF($D$1:D1488,D1489))</f>
        <v>0</v>
      </c>
      <c r="Y1489">
        <f>IF(F1489="","",COUNTIF($F$1:F1489,F1489))</f>
        <v>2</v>
      </c>
    </row>
    <row r="1490" spans="1:28" ht="16" hidden="1" x14ac:dyDescent="0.2">
      <c r="A1490" s="8" t="s">
        <v>89</v>
      </c>
      <c r="B1490" s="8" t="s">
        <v>634</v>
      </c>
      <c r="C1490" s="8" t="s">
        <v>8712</v>
      </c>
      <c r="D1490" s="8" t="s">
        <v>8713</v>
      </c>
      <c r="E1490" s="8" t="s">
        <v>8714</v>
      </c>
      <c r="F1490" s="12" t="s">
        <v>8261</v>
      </c>
      <c r="G1490" s="8" t="s">
        <v>8716</v>
      </c>
      <c r="H1490" s="3">
        <v>212633</v>
      </c>
      <c r="I1490" s="12" t="s">
        <v>8717</v>
      </c>
      <c r="J1490" s="13" t="s">
        <v>8718</v>
      </c>
      <c r="K1490" s="8" t="s">
        <v>50</v>
      </c>
      <c r="L1490" s="8" t="s">
        <v>120</v>
      </c>
      <c r="M1490" s="8" t="s">
        <v>52</v>
      </c>
      <c r="N1490" s="8" t="s">
        <v>8719</v>
      </c>
      <c r="O1490" s="8" t="s">
        <v>175</v>
      </c>
      <c r="P1490" s="8" t="s">
        <v>8720</v>
      </c>
      <c r="Q1490" s="8" t="s">
        <v>8721</v>
      </c>
      <c r="R1490" s="8" t="s">
        <v>8722</v>
      </c>
      <c r="S1490" s="3">
        <v>2231</v>
      </c>
      <c r="T1490" s="3">
        <v>1</v>
      </c>
      <c r="U1490" s="14" t="str">
        <f t="shared" ca="1" si="129"/>
        <v>dtcc.com</v>
      </c>
      <c r="V1490" s="15" t="str">
        <f t="shared" ca="1" si="130"/>
        <v>domains = domains.concat("dtcc.com");</v>
      </c>
      <c r="W1490">
        <f>VLOOKUP(C1490,'Copy of Pivot Position'!A:C,3,FALSE)</f>
        <v>0</v>
      </c>
      <c r="X1490">
        <f>IF(D1490="","",COUNTIF($D$1:D1489,D1490))</f>
        <v>0</v>
      </c>
      <c r="Y1490">
        <f>IF(F1490="","",COUNTIF($F$1:F1490,F1490))</f>
        <v>1</v>
      </c>
    </row>
    <row r="1491" spans="1:28" ht="16" hidden="1" x14ac:dyDescent="0.2">
      <c r="A1491" s="8" t="s">
        <v>9061</v>
      </c>
      <c r="B1491" s="8" t="s">
        <v>9062</v>
      </c>
      <c r="C1491" s="8" t="s">
        <v>9063</v>
      </c>
      <c r="D1491" s="8" t="s">
        <v>9064</v>
      </c>
      <c r="E1491" s="8" t="s">
        <v>5924</v>
      </c>
      <c r="F1491" s="12" t="s">
        <v>5524</v>
      </c>
      <c r="G1491" s="8" t="s">
        <v>49</v>
      </c>
      <c r="H1491" s="3">
        <v>692</v>
      </c>
      <c r="I1491" s="12" t="s">
        <v>9065</v>
      </c>
      <c r="J1491" s="13" t="s">
        <v>9066</v>
      </c>
      <c r="K1491" s="8" t="s">
        <v>50</v>
      </c>
      <c r="L1491" s="8" t="s">
        <v>120</v>
      </c>
      <c r="M1491" s="8" t="s">
        <v>52</v>
      </c>
      <c r="N1491" s="8" t="s">
        <v>5928</v>
      </c>
      <c r="O1491" s="8" t="s">
        <v>3402</v>
      </c>
      <c r="P1491" s="8" t="s">
        <v>5929</v>
      </c>
      <c r="Q1491" s="13" t="s">
        <v>5930</v>
      </c>
      <c r="R1491" s="8" t="s">
        <v>5931</v>
      </c>
      <c r="S1491" s="3">
        <v>2278</v>
      </c>
      <c r="T1491" s="3">
        <v>1</v>
      </c>
      <c r="U1491" s="14" t="str">
        <f t="shared" ca="1" si="129"/>
        <v>dtcc.com</v>
      </c>
      <c r="V1491" s="15" t="str">
        <f t="shared" ca="1" si="130"/>
        <v>domains = domains.concat("dtcc.com");</v>
      </c>
      <c r="W1491">
        <f>VLOOKUP(C1491,'Copy of Pivot Position'!A:C,3,FALSE)</f>
        <v>0</v>
      </c>
      <c r="X1491">
        <f>IF(D1491="","",COUNTIF($D$1:D1490,D1491))</f>
        <v>0</v>
      </c>
      <c r="Y1491">
        <f>IF(F1491="","",COUNTIF($F$1:F1491,F1491))</f>
        <v>3</v>
      </c>
    </row>
    <row r="1492" spans="1:28" ht="16" hidden="1" x14ac:dyDescent="0.2">
      <c r="A1492" s="8" t="s">
        <v>4624</v>
      </c>
      <c r="B1492" s="8" t="s">
        <v>9135</v>
      </c>
      <c r="C1492" s="8" t="s">
        <v>9136</v>
      </c>
      <c r="D1492" s="8" t="s">
        <v>9137</v>
      </c>
      <c r="E1492" s="8" t="s">
        <v>8968</v>
      </c>
      <c r="F1492" s="12" t="s">
        <v>8324</v>
      </c>
      <c r="G1492" s="8" t="s">
        <v>49</v>
      </c>
      <c r="H1492" s="3">
        <v>22668</v>
      </c>
      <c r="I1492" s="12" t="s">
        <v>9139</v>
      </c>
      <c r="J1492" s="13" t="s">
        <v>9140</v>
      </c>
      <c r="K1492" s="8" t="s">
        <v>50</v>
      </c>
      <c r="L1492" s="8" t="s">
        <v>51</v>
      </c>
      <c r="M1492" s="8" t="s">
        <v>52</v>
      </c>
      <c r="N1492" s="8" t="s">
        <v>242</v>
      </c>
      <c r="O1492" s="8" t="s">
        <v>54</v>
      </c>
      <c r="P1492" s="8" t="s">
        <v>8971</v>
      </c>
      <c r="Q1492" s="13" t="s">
        <v>464</v>
      </c>
      <c r="R1492" s="8" t="s">
        <v>8972</v>
      </c>
      <c r="S1492" s="3">
        <v>2289</v>
      </c>
      <c r="T1492" s="3">
        <v>1</v>
      </c>
      <c r="U1492" s="14" t="str">
        <f t="shared" ca="1" si="129"/>
        <v>dtcc.com</v>
      </c>
      <c r="V1492" s="15" t="str">
        <f t="shared" ca="1" si="130"/>
        <v>domains = domains.concat("dtcc.com");</v>
      </c>
      <c r="W1492">
        <f>VLOOKUP(C1492,'Copy of Pivot Position'!A:C,3,FALSE)</f>
        <v>0</v>
      </c>
      <c r="X1492">
        <f>IF(D1492="","",COUNTIF($D$1:D1491,D1492))</f>
        <v>0</v>
      </c>
      <c r="Y1492">
        <f>IF(F1492="","",COUNTIF($F$1:F1492,F1492))</f>
        <v>3</v>
      </c>
    </row>
    <row r="1493" spans="1:28" ht="16" hidden="1" x14ac:dyDescent="0.2">
      <c r="A1493" s="8" t="s">
        <v>9221</v>
      </c>
      <c r="B1493" s="8" t="s">
        <v>9222</v>
      </c>
      <c r="C1493" s="8" t="s">
        <v>9223</v>
      </c>
      <c r="D1493" s="8" t="s">
        <v>9224</v>
      </c>
      <c r="E1493" s="8" t="s">
        <v>9225</v>
      </c>
      <c r="F1493" s="12" t="s">
        <v>8409</v>
      </c>
      <c r="G1493" s="8" t="s">
        <v>845</v>
      </c>
      <c r="H1493" s="3">
        <v>371</v>
      </c>
      <c r="I1493" s="12" t="s">
        <v>9227</v>
      </c>
      <c r="J1493" s="13" t="s">
        <v>9228</v>
      </c>
      <c r="K1493" s="8" t="s">
        <v>50</v>
      </c>
      <c r="L1493" s="8" t="s">
        <v>51</v>
      </c>
      <c r="M1493" s="8" t="s">
        <v>52</v>
      </c>
      <c r="N1493" s="8" t="s">
        <v>3855</v>
      </c>
      <c r="O1493" s="8" t="s">
        <v>1194</v>
      </c>
      <c r="P1493" s="8" t="s">
        <v>9229</v>
      </c>
      <c r="Q1493" s="13" t="s">
        <v>9230</v>
      </c>
      <c r="R1493" s="8" t="s">
        <v>9231</v>
      </c>
      <c r="S1493" s="3">
        <v>2301</v>
      </c>
      <c r="T1493" s="3">
        <v>1</v>
      </c>
      <c r="U1493" s="14" t="str">
        <f t="shared" ca="1" si="129"/>
        <v>dtcc.com</v>
      </c>
      <c r="V1493" s="15" t="str">
        <f t="shared" ca="1" si="130"/>
        <v>domains = domains.concat("dtcc.com");</v>
      </c>
      <c r="W1493">
        <f>VLOOKUP(C1493,'Copy of Pivot Position'!A:C,3,FALSE)</f>
        <v>0</v>
      </c>
      <c r="X1493">
        <f>IF(D1493="","",COUNTIF($D$1:D1492,D1493))</f>
        <v>0</v>
      </c>
      <c r="Y1493">
        <f>IF(F1493="","",COUNTIF($F$1:F1493,F1493))</f>
        <v>1</v>
      </c>
    </row>
    <row r="1494" spans="1:28" ht="16" hidden="1" x14ac:dyDescent="0.2">
      <c r="A1494" s="8" t="s">
        <v>6316</v>
      </c>
      <c r="B1494" s="8" t="s">
        <v>9339</v>
      </c>
      <c r="C1494" s="8" t="s">
        <v>9340</v>
      </c>
      <c r="D1494" s="8" t="s">
        <v>9341</v>
      </c>
      <c r="E1494" s="8" t="s">
        <v>9342</v>
      </c>
      <c r="F1494" s="12" t="s">
        <v>8538</v>
      </c>
      <c r="G1494" s="8" t="s">
        <v>188</v>
      </c>
      <c r="H1494" s="3">
        <v>38</v>
      </c>
      <c r="I1494" s="12" t="s">
        <v>9343</v>
      </c>
      <c r="J1494" s="13" t="s">
        <v>9344</v>
      </c>
      <c r="K1494" s="8" t="s">
        <v>50</v>
      </c>
      <c r="L1494" s="8" t="s">
        <v>120</v>
      </c>
      <c r="M1494" s="8" t="s">
        <v>52</v>
      </c>
      <c r="N1494" s="8" t="s">
        <v>462</v>
      </c>
      <c r="O1494" s="8" t="s">
        <v>54</v>
      </c>
      <c r="P1494" s="8" t="s">
        <v>9345</v>
      </c>
      <c r="Q1494" s="13" t="s">
        <v>2600</v>
      </c>
      <c r="R1494" s="8" t="s">
        <v>222</v>
      </c>
      <c r="S1494" s="3">
        <v>2322</v>
      </c>
      <c r="T1494" s="3">
        <v>1</v>
      </c>
      <c r="U1494" s="14" t="str">
        <f t="shared" ca="1" si="129"/>
        <v>dtcc.com</v>
      </c>
      <c r="V1494" s="15" t="str">
        <f t="shared" ca="1" si="130"/>
        <v>domains = domains.concat("dtcc.com");</v>
      </c>
      <c r="W1494">
        <f>VLOOKUP(C1494,'Copy of Pivot Position'!A:C,3,FALSE)</f>
        <v>0</v>
      </c>
      <c r="X1494">
        <f>IF(D1494="","",COUNTIF($D$1:D1493,D1494))</f>
        <v>0</v>
      </c>
      <c r="Y1494">
        <f>IF(F1494="","",COUNTIF($F$1:F1494,F1494))</f>
        <v>1</v>
      </c>
    </row>
    <row r="1495" spans="1:28" ht="16" hidden="1" x14ac:dyDescent="0.2">
      <c r="A1495" s="8" t="s">
        <v>9871</v>
      </c>
      <c r="B1495" s="8" t="s">
        <v>3666</v>
      </c>
      <c r="C1495" s="8" t="s">
        <v>9872</v>
      </c>
      <c r="D1495" s="8" t="s">
        <v>9873</v>
      </c>
      <c r="E1495" s="8" t="s">
        <v>9874</v>
      </c>
      <c r="F1495" s="12" t="s">
        <v>9226</v>
      </c>
      <c r="G1495" s="8" t="s">
        <v>1979</v>
      </c>
      <c r="H1495" s="3">
        <v>5019</v>
      </c>
      <c r="I1495" s="12" t="s">
        <v>9875</v>
      </c>
      <c r="J1495" s="13" t="s">
        <v>9876</v>
      </c>
      <c r="K1495" s="8" t="s">
        <v>50</v>
      </c>
      <c r="L1495" s="8" t="s">
        <v>120</v>
      </c>
      <c r="M1495" s="8" t="s">
        <v>52</v>
      </c>
      <c r="N1495" s="8" t="s">
        <v>273</v>
      </c>
      <c r="O1495" s="8" t="s">
        <v>3481</v>
      </c>
      <c r="P1495" s="8" t="s">
        <v>9877</v>
      </c>
      <c r="Q1495" s="13" t="s">
        <v>9878</v>
      </c>
      <c r="R1495" s="8" t="s">
        <v>9879</v>
      </c>
      <c r="S1495" s="3">
        <v>2422</v>
      </c>
      <c r="T1495" s="3">
        <v>1</v>
      </c>
      <c r="U1495" s="14" t="str">
        <f t="shared" ca="1" si="129"/>
        <v>dtcc.com</v>
      </c>
      <c r="V1495" s="15" t="str">
        <f t="shared" ca="1" si="130"/>
        <v>domains = domains.concat("dtcc.com");</v>
      </c>
      <c r="W1495">
        <f>VLOOKUP(C1495,'Copy of Pivot Position'!A:C,3,FALSE)</f>
        <v>0</v>
      </c>
      <c r="X1495">
        <f>IF(D1495="","",COUNTIF($D$1:D1494,D1495))</f>
        <v>0</v>
      </c>
      <c r="Y1495">
        <f>IF(F1495="","",COUNTIF($F$1:F1495,F1495))</f>
        <v>1</v>
      </c>
    </row>
    <row r="1496" spans="1:28" ht="16" hidden="1" x14ac:dyDescent="0.2">
      <c r="A1496" s="8" t="s">
        <v>11246</v>
      </c>
      <c r="B1496" s="8" t="s">
        <v>11247</v>
      </c>
      <c r="C1496" s="8" t="s">
        <v>11248</v>
      </c>
      <c r="D1496" s="8" t="s">
        <v>11249</v>
      </c>
      <c r="E1496" s="8" t="s">
        <v>11250</v>
      </c>
      <c r="F1496" s="12" t="s">
        <v>10890</v>
      </c>
      <c r="G1496" s="8" t="s">
        <v>49</v>
      </c>
      <c r="H1496" s="3">
        <v>445</v>
      </c>
      <c r="I1496" s="12" t="s">
        <v>11251</v>
      </c>
      <c r="J1496" s="13" t="s">
        <v>11252</v>
      </c>
      <c r="K1496" s="8" t="s">
        <v>50</v>
      </c>
      <c r="L1496" s="8" t="s">
        <v>120</v>
      </c>
      <c r="M1496" s="8" t="s">
        <v>52</v>
      </c>
      <c r="N1496" s="8" t="s">
        <v>518</v>
      </c>
      <c r="O1496" s="8" t="s">
        <v>54</v>
      </c>
      <c r="P1496" s="8" t="s">
        <v>11253</v>
      </c>
      <c r="Q1496" s="8" t="s">
        <v>222</v>
      </c>
      <c r="R1496" s="8" t="s">
        <v>222</v>
      </c>
      <c r="S1496" s="3">
        <v>295</v>
      </c>
      <c r="T1496" s="3">
        <v>2</v>
      </c>
      <c r="U1496" s="14" t="str">
        <f t="shared" ca="1" si="129"/>
        <v>dtcc.com</v>
      </c>
      <c r="V1496" s="15" t="str">
        <f t="shared" ca="1" si="130"/>
        <v>domains = domains.concat("dtcc.com");</v>
      </c>
      <c r="W1496">
        <f>VLOOKUP(C1496,'Copy of Pivot Position'!A:C,3,FALSE)</f>
        <v>0</v>
      </c>
      <c r="X1496">
        <f>IF(D1496="","",COUNTIF($D$1:D1495,D1496))</f>
        <v>0</v>
      </c>
      <c r="Y1496">
        <f>IF(F1496="","",COUNTIF($F$1:F1496,F1496))</f>
        <v>3</v>
      </c>
    </row>
    <row r="1497" spans="1:28" ht="13" hidden="1" x14ac:dyDescent="0.15">
      <c r="A1497" s="8" t="s">
        <v>11968</v>
      </c>
      <c r="B1497" s="8" t="s">
        <v>11969</v>
      </c>
      <c r="C1497" s="8" t="s">
        <v>11970</v>
      </c>
      <c r="D1497" s="8" t="s">
        <v>11971</v>
      </c>
      <c r="E1497" s="8" t="s">
        <v>11972</v>
      </c>
      <c r="F1497" s="12" t="s">
        <v>11619</v>
      </c>
      <c r="G1497" s="8" t="s">
        <v>49</v>
      </c>
      <c r="H1497" s="3">
        <v>1239</v>
      </c>
      <c r="I1497" s="12" t="s">
        <v>11973</v>
      </c>
      <c r="J1497" s="13" t="s">
        <v>11974</v>
      </c>
      <c r="K1497" s="8" t="s">
        <v>50</v>
      </c>
      <c r="L1497" s="8" t="s">
        <v>51</v>
      </c>
      <c r="M1497" s="8" t="s">
        <v>52</v>
      </c>
      <c r="N1497" s="8" t="s">
        <v>108</v>
      </c>
      <c r="O1497" s="8" t="s">
        <v>54</v>
      </c>
      <c r="P1497" s="8" t="s">
        <v>11975</v>
      </c>
      <c r="Q1497" s="13" t="s">
        <v>839</v>
      </c>
      <c r="R1497" s="8" t="s">
        <v>11976</v>
      </c>
      <c r="S1497" s="3">
        <v>559</v>
      </c>
      <c r="T1497" s="3">
        <v>2</v>
      </c>
      <c r="V1497" s="18"/>
      <c r="W1497">
        <f>VLOOKUP(C1497,'Copy of Pivot Position'!A:C,3,FALSE)</f>
        <v>0</v>
      </c>
      <c r="X1497">
        <f>IF(D1497="","",COUNTIF($D$1:D1496,D1497))</f>
        <v>0</v>
      </c>
      <c r="Y1497">
        <f>IF(F1497="","",COUNTIF($F$1:F1497,F1497))</f>
        <v>1</v>
      </c>
    </row>
    <row r="1498" spans="1:28" ht="16" hidden="1" x14ac:dyDescent="0.2">
      <c r="A1498" s="8" t="s">
        <v>12398</v>
      </c>
      <c r="B1498" s="8" t="s">
        <v>12399</v>
      </c>
      <c r="C1498" s="8" t="s">
        <v>12160</v>
      </c>
      <c r="D1498" s="8" t="s">
        <v>12400</v>
      </c>
      <c r="E1498" s="8" t="s">
        <v>12401</v>
      </c>
      <c r="F1498" s="12" t="s">
        <v>12402</v>
      </c>
      <c r="G1498" s="8" t="s">
        <v>70</v>
      </c>
      <c r="H1498" s="3">
        <v>14</v>
      </c>
      <c r="I1498" s="12" t="s">
        <v>12403</v>
      </c>
      <c r="J1498" s="13" t="s">
        <v>12404</v>
      </c>
      <c r="K1498" s="8" t="s">
        <v>50</v>
      </c>
      <c r="L1498" s="8" t="s">
        <v>120</v>
      </c>
      <c r="M1498" s="8" t="s">
        <v>52</v>
      </c>
      <c r="N1498" s="8" t="s">
        <v>12405</v>
      </c>
      <c r="O1498" s="8" t="s">
        <v>12406</v>
      </c>
      <c r="P1498" s="8" t="s">
        <v>12407</v>
      </c>
      <c r="Q1498" s="8" t="s">
        <v>12408</v>
      </c>
      <c r="R1498" s="8" t="s">
        <v>222</v>
      </c>
      <c r="S1498" s="3">
        <v>742</v>
      </c>
      <c r="T1498" s="3">
        <v>2</v>
      </c>
      <c r="U1498" s="14" t="str">
        <f ca="1">IFERROR(__xludf.DUMMYFUNCTION("lower( trim ( (REGEXEXTRACT(D1498,""^(?:https?:\/\/)?(?:[^@\n]+@)?(?:www\.)?([^:\/\n]+)""))))"),"apexbit.ca")</f>
        <v>apexbit.ca</v>
      </c>
      <c r="V1498" s="15" t="str">
        <f ca="1">IF(LEN(TRIM(D1498))= 0,"",CONCATENATE("domains = domains.concat(", CHAR(34), U1498, CHAR(34), ");"))</f>
        <v>domains = domains.concat("apexbit.ca");</v>
      </c>
      <c r="W1498">
        <f>VLOOKUP(C1498,'Copy of Pivot Position'!A:C,3,FALSE)</f>
        <v>0</v>
      </c>
      <c r="X1498">
        <f>IF(D1498="","",COUNTIF($D$1:D1497,D1498))</f>
        <v>0</v>
      </c>
      <c r="Y1498">
        <f>IF(F1498="","",COUNTIF($F$1:F1498,F1498))</f>
        <v>1</v>
      </c>
    </row>
    <row r="1499" spans="1:28" ht="13" hidden="1" x14ac:dyDescent="0.15">
      <c r="A1499" s="8" t="s">
        <v>13642</v>
      </c>
      <c r="B1499" s="8" t="s">
        <v>13643</v>
      </c>
      <c r="C1499" s="8" t="s">
        <v>12250</v>
      </c>
      <c r="D1499" s="8" t="s">
        <v>13645</v>
      </c>
      <c r="E1499" s="8" t="s">
        <v>13647</v>
      </c>
      <c r="F1499" s="12" t="s">
        <v>12084</v>
      </c>
      <c r="G1499" s="8" t="s">
        <v>49</v>
      </c>
      <c r="H1499" s="3">
        <v>1052</v>
      </c>
      <c r="I1499" s="12" t="s">
        <v>13650</v>
      </c>
      <c r="J1499" s="13" t="s">
        <v>13651</v>
      </c>
      <c r="K1499" s="8" t="s">
        <v>50</v>
      </c>
      <c r="L1499" s="8" t="s">
        <v>120</v>
      </c>
      <c r="M1499" s="8" t="s">
        <v>52</v>
      </c>
      <c r="N1499" s="8" t="s">
        <v>2323</v>
      </c>
      <c r="O1499" s="8" t="s">
        <v>210</v>
      </c>
      <c r="P1499" s="8" t="s">
        <v>13653</v>
      </c>
      <c r="Q1499" s="13" t="s">
        <v>13654</v>
      </c>
      <c r="R1499" s="8" t="s">
        <v>13655</v>
      </c>
      <c r="S1499" s="3">
        <v>811</v>
      </c>
      <c r="T1499" s="3">
        <v>2</v>
      </c>
      <c r="V1499" s="18"/>
      <c r="W1499">
        <f>VLOOKUP(C1499,'Copy of Pivot Position'!A:C,3,FALSE)</f>
        <v>0</v>
      </c>
      <c r="X1499">
        <f>IF(D1499="","",COUNTIF($D$1:D1498,D1499))</f>
        <v>0</v>
      </c>
      <c r="Y1499">
        <f>IF(F1499="","",COUNTIF($F$1:F1499,F1499))</f>
        <v>1</v>
      </c>
    </row>
    <row r="1500" spans="1:28" ht="16" hidden="1" x14ac:dyDescent="0.2">
      <c r="A1500" s="8" t="s">
        <v>9514</v>
      </c>
      <c r="B1500" s="8" t="s">
        <v>14175</v>
      </c>
      <c r="C1500" s="8" t="s">
        <v>12161</v>
      </c>
      <c r="D1500" s="8" t="s">
        <v>14177</v>
      </c>
      <c r="E1500" s="8" t="s">
        <v>14178</v>
      </c>
      <c r="F1500" s="12" t="s">
        <v>12105</v>
      </c>
      <c r="G1500" s="8" t="s">
        <v>14182</v>
      </c>
      <c r="H1500" s="3">
        <v>4376</v>
      </c>
      <c r="I1500" s="12" t="s">
        <v>14183</v>
      </c>
      <c r="J1500" s="13" t="s">
        <v>14185</v>
      </c>
      <c r="K1500" s="8" t="s">
        <v>50</v>
      </c>
      <c r="L1500" s="8" t="s">
        <v>120</v>
      </c>
      <c r="M1500" s="8" t="s">
        <v>52</v>
      </c>
      <c r="N1500" s="8" t="s">
        <v>2206</v>
      </c>
      <c r="O1500" s="8" t="s">
        <v>175</v>
      </c>
      <c r="P1500" s="8" t="s">
        <v>14187</v>
      </c>
      <c r="Q1500" s="13" t="s">
        <v>2209</v>
      </c>
      <c r="R1500" s="8" t="s">
        <v>222</v>
      </c>
      <c r="S1500" s="3">
        <v>837</v>
      </c>
      <c r="T1500" s="3">
        <v>2</v>
      </c>
      <c r="U1500" s="14" t="str">
        <f ca="1">IFERROR(__xludf.DUMMYFUNCTION("lower( trim ( (REGEXEXTRACT(D1500,""^(?:https?:\/\/)?(?:[^@\n]+@)?(?:www\.)?([^:\/\n]+)""))))"),"dallascityhall.com")</f>
        <v>dallascityhall.com</v>
      </c>
      <c r="V1500" s="15" t="str">
        <f ca="1">IF(LEN(TRIM(D1500))= 0,"",CONCATENATE("domains = domains.concat(", CHAR(34), U1500, CHAR(34), ");"))</f>
        <v>domains = domains.concat("dallascityhall.com");</v>
      </c>
      <c r="W1500">
        <f>VLOOKUP(C1500,'Copy of Pivot Position'!A:C,3,FALSE)</f>
        <v>0</v>
      </c>
      <c r="X1500">
        <f>IF(D1500="","",COUNTIF($D$1:D1499,D1500))</f>
        <v>0</v>
      </c>
      <c r="Y1500">
        <f>IF(F1500="","",COUNTIF($F$1:F1500,F1500))</f>
        <v>1</v>
      </c>
    </row>
    <row r="1501" spans="1:28" ht="16" hidden="1" x14ac:dyDescent="0.2">
      <c r="A1501" s="8" t="s">
        <v>15808</v>
      </c>
      <c r="B1501" s="8" t="s">
        <v>15809</v>
      </c>
      <c r="C1501" s="8" t="s">
        <v>12221</v>
      </c>
      <c r="D1501" s="8" t="s">
        <v>15810</v>
      </c>
      <c r="E1501" s="8" t="s">
        <v>15811</v>
      </c>
      <c r="F1501" s="12" t="s">
        <v>12385</v>
      </c>
      <c r="G1501" s="8" t="s">
        <v>706</v>
      </c>
      <c r="H1501" s="3">
        <v>1431</v>
      </c>
      <c r="I1501" s="12" t="s">
        <v>15812</v>
      </c>
      <c r="J1501" s="13" t="s">
        <v>15813</v>
      </c>
      <c r="K1501" s="8" t="s">
        <v>50</v>
      </c>
      <c r="L1501" s="8" t="s">
        <v>120</v>
      </c>
      <c r="M1501" s="8" t="s">
        <v>52</v>
      </c>
      <c r="N1501" s="8" t="s">
        <v>15814</v>
      </c>
      <c r="O1501" s="8" t="s">
        <v>15815</v>
      </c>
      <c r="P1501" s="8" t="s">
        <v>15816</v>
      </c>
      <c r="Q1501" s="13" t="s">
        <v>15817</v>
      </c>
      <c r="R1501" s="8" t="s">
        <v>222</v>
      </c>
      <c r="S1501" s="3">
        <v>930</v>
      </c>
      <c r="T1501" s="3">
        <v>2</v>
      </c>
      <c r="U1501" s="14" t="str">
        <f ca="1">IFERROR(__xludf.DUMMYFUNCTION("lower( trim ( (REGEXEXTRACT(D1500,""^(?:https?:\/\/)?(?:[^@\n]+@)?(?:www\.)?([^:\/\n]+)""))))"),"dallascityhall.com")</f>
        <v>dallascityhall.com</v>
      </c>
      <c r="V1501" s="15" t="str">
        <f ca="1">IF(LEN(TRIM(D1501))= 0,"",CONCATENATE("domains = domains.concat(", CHAR(34), U1501, CHAR(34), ");"))</f>
        <v>domains = domains.concat("dallascityhall.com");</v>
      </c>
      <c r="W1501">
        <f>VLOOKUP(C1501,'Copy of Pivot Position'!A:C,3,FALSE)</f>
        <v>0</v>
      </c>
      <c r="X1501">
        <f>IF(D1501="","",COUNTIF($D$1:D1500,D1501))</f>
        <v>0</v>
      </c>
      <c r="Y1501">
        <f>IF(F1501="","",COUNTIF($F$1:F1501,F1501))</f>
        <v>1</v>
      </c>
    </row>
    <row r="1502" spans="1:28" ht="16" hidden="1" x14ac:dyDescent="0.2">
      <c r="A1502" s="8" t="s">
        <v>16233</v>
      </c>
      <c r="B1502" s="8" t="s">
        <v>1122</v>
      </c>
      <c r="C1502" s="8" t="s">
        <v>12159</v>
      </c>
      <c r="D1502" s="8" t="s">
        <v>16234</v>
      </c>
      <c r="E1502" s="8" t="s">
        <v>16235</v>
      </c>
      <c r="F1502" s="12" t="s">
        <v>13548</v>
      </c>
      <c r="G1502" s="8" t="s">
        <v>2834</v>
      </c>
      <c r="H1502" s="3">
        <v>44091</v>
      </c>
      <c r="I1502" s="12" t="s">
        <v>16236</v>
      </c>
      <c r="J1502" s="13" t="s">
        <v>16237</v>
      </c>
      <c r="K1502" s="8" t="s">
        <v>50</v>
      </c>
      <c r="L1502" s="8" t="s">
        <v>120</v>
      </c>
      <c r="M1502" s="8" t="s">
        <v>52</v>
      </c>
      <c r="N1502" s="8" t="s">
        <v>16238</v>
      </c>
      <c r="O1502" s="8" t="s">
        <v>8048</v>
      </c>
      <c r="P1502" s="8" t="s">
        <v>16239</v>
      </c>
      <c r="Q1502" s="13" t="s">
        <v>16240</v>
      </c>
      <c r="R1502" s="8" t="s">
        <v>16241</v>
      </c>
      <c r="S1502" s="3">
        <v>1007</v>
      </c>
      <c r="T1502" s="3">
        <v>2</v>
      </c>
      <c r="U1502" s="14" t="str">
        <f ca="1">IFERROR(__xludf.DUMMYFUNCTION("lower( trim ( (REGEXEXTRACT(D1500,""^(?:https?:\/\/)?(?:[^@\n]+@)?(?:www\.)?([^:\/\n]+)""))))"),"dallascityhall.com")</f>
        <v>dallascityhall.com</v>
      </c>
      <c r="V1502" s="15" t="str">
        <f ca="1">IF(LEN(TRIM(D1502))= 0,"",CONCATENATE("domains = domains.concat(", CHAR(34), U1502, CHAR(34), ");"))</f>
        <v>domains = domains.concat("dallascityhall.com");</v>
      </c>
      <c r="W1502">
        <f>VLOOKUP(C1502,'Copy of Pivot Position'!A:C,3,FALSE)</f>
        <v>0</v>
      </c>
      <c r="X1502">
        <f>IF(D1502="","",COUNTIF($D$1:D1501,D1502))</f>
        <v>0</v>
      </c>
      <c r="Y1502">
        <f>IF(F1502="","",COUNTIF($F$1:F1502,F1502))</f>
        <v>1</v>
      </c>
    </row>
    <row r="1503" spans="1:28" ht="16" x14ac:dyDescent="0.2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3"/>
      <c r="T1503" s="3"/>
      <c r="U1503" s="14"/>
      <c r="V1503" s="15"/>
      <c r="AA1503" s="16"/>
      <c r="AB1503" s="16"/>
    </row>
    <row r="1504" spans="1:28" ht="16" x14ac:dyDescent="0.2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3"/>
      <c r="T1504" s="3"/>
      <c r="U1504" s="14"/>
      <c r="V1504" s="15"/>
      <c r="AA1504" s="16"/>
      <c r="AB1504" s="16"/>
    </row>
    <row r="1505" spans="1:28" ht="16" x14ac:dyDescent="0.2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3"/>
      <c r="T1505" s="3"/>
      <c r="U1505" s="14"/>
      <c r="V1505" s="15"/>
      <c r="AA1505" s="16"/>
      <c r="AB1505" s="16"/>
    </row>
    <row r="1506" spans="1:28" ht="16" x14ac:dyDescent="0.2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3"/>
      <c r="T1506" s="3"/>
      <c r="U1506" s="14"/>
      <c r="V1506" s="15"/>
      <c r="AA1506" s="16"/>
      <c r="AB1506" s="16"/>
    </row>
    <row r="1507" spans="1:28" ht="16" x14ac:dyDescent="0.2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3"/>
      <c r="T1507" s="3"/>
      <c r="U1507" s="14"/>
      <c r="V1507" s="15"/>
      <c r="AA1507" s="16"/>
      <c r="AB1507" s="16"/>
    </row>
    <row r="1508" spans="1:28" ht="16" x14ac:dyDescent="0.2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3"/>
      <c r="T1508" s="3"/>
      <c r="U1508" s="14"/>
      <c r="V1508" s="15"/>
      <c r="AA1508" s="16"/>
      <c r="AB1508" s="16"/>
    </row>
    <row r="1509" spans="1:28" ht="16" x14ac:dyDescent="0.2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3"/>
      <c r="T1509" s="3"/>
      <c r="U1509" s="14"/>
      <c r="V1509" s="15"/>
      <c r="AA1509" s="16"/>
      <c r="AB1509" s="16"/>
    </row>
    <row r="1510" spans="1:28" ht="16" x14ac:dyDescent="0.2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3"/>
      <c r="T1510" s="3"/>
      <c r="U1510" s="14"/>
      <c r="V1510" s="15"/>
      <c r="AA1510" s="16"/>
      <c r="AB1510" s="16"/>
    </row>
    <row r="1511" spans="1:28" ht="16" x14ac:dyDescent="0.2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3"/>
      <c r="T1511" s="3"/>
      <c r="U1511" s="14"/>
      <c r="V1511" s="15"/>
      <c r="AA1511" s="16"/>
      <c r="AB1511" s="16"/>
    </row>
    <row r="1512" spans="1:28" ht="16" x14ac:dyDescent="0.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3"/>
      <c r="T1512" s="3"/>
      <c r="U1512" s="14"/>
      <c r="V1512" s="15"/>
      <c r="AA1512" s="16"/>
      <c r="AB1512" s="16"/>
    </row>
    <row r="1513" spans="1:28" ht="16" x14ac:dyDescent="0.2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3"/>
      <c r="T1513" s="3"/>
      <c r="U1513" s="14"/>
      <c r="V1513" s="15"/>
      <c r="AA1513" s="16"/>
      <c r="AB1513" s="16"/>
    </row>
    <row r="1514" spans="1:28" ht="16" x14ac:dyDescent="0.2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3"/>
      <c r="T1514" s="3"/>
      <c r="U1514" s="14"/>
      <c r="V1514" s="15"/>
      <c r="AA1514" s="16"/>
      <c r="AB1514" s="16"/>
    </row>
    <row r="1515" spans="1:28" ht="16" x14ac:dyDescent="0.2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3"/>
      <c r="T1515" s="3"/>
      <c r="U1515" s="14"/>
      <c r="V1515" s="15"/>
      <c r="AA1515" s="16"/>
      <c r="AB1515" s="16"/>
    </row>
    <row r="1516" spans="1:28" ht="16" x14ac:dyDescent="0.2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3"/>
      <c r="T1516" s="3"/>
      <c r="U1516" s="14"/>
      <c r="V1516" s="15"/>
      <c r="AA1516" s="16"/>
      <c r="AB1516" s="16"/>
    </row>
    <row r="1517" spans="1:28" ht="16" x14ac:dyDescent="0.2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3"/>
      <c r="T1517" s="3"/>
      <c r="U1517" s="14"/>
      <c r="V1517" s="15"/>
      <c r="AA1517" s="16"/>
      <c r="AB1517" s="16"/>
    </row>
    <row r="1518" spans="1:28" ht="16" x14ac:dyDescent="0.2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3"/>
      <c r="T1518" s="3"/>
      <c r="U1518" s="14"/>
      <c r="V1518" s="15"/>
      <c r="AA1518" s="16"/>
      <c r="AB1518" s="16"/>
    </row>
    <row r="1519" spans="1:28" ht="16" x14ac:dyDescent="0.2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3"/>
      <c r="T1519" s="3"/>
      <c r="U1519" s="14"/>
      <c r="V1519" s="15"/>
      <c r="AA1519" s="16"/>
      <c r="AB1519" s="16"/>
    </row>
    <row r="1520" spans="1:28" ht="16" x14ac:dyDescent="0.2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3"/>
      <c r="T1520" s="3"/>
      <c r="U1520" s="14"/>
      <c r="V1520" s="15"/>
      <c r="AA1520" s="16"/>
      <c r="AB1520" s="16"/>
    </row>
    <row r="1521" spans="1:28" ht="16" x14ac:dyDescent="0.2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3"/>
      <c r="T1521" s="3"/>
      <c r="U1521" s="14"/>
      <c r="V1521" s="15"/>
      <c r="AA1521" s="16"/>
      <c r="AB1521" s="16"/>
    </row>
    <row r="1522" spans="1:28" ht="16" x14ac:dyDescent="0.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3"/>
      <c r="T1522" s="3"/>
      <c r="U1522" s="14"/>
      <c r="V1522" s="15"/>
      <c r="AA1522" s="16"/>
      <c r="AB1522" s="16"/>
    </row>
    <row r="1523" spans="1:28" ht="16" x14ac:dyDescent="0.2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3"/>
      <c r="T1523" s="3"/>
      <c r="U1523" s="14"/>
      <c r="V1523" s="15"/>
      <c r="AA1523" s="16"/>
      <c r="AB1523" s="16"/>
    </row>
    <row r="1524" spans="1:28" ht="16" x14ac:dyDescent="0.2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3"/>
      <c r="T1524" s="3"/>
      <c r="U1524" s="14"/>
      <c r="V1524" s="15"/>
      <c r="AA1524" s="16"/>
      <c r="AB1524" s="16"/>
    </row>
    <row r="1525" spans="1:28" ht="16" x14ac:dyDescent="0.2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3"/>
      <c r="T1525" s="3"/>
      <c r="U1525" s="14"/>
      <c r="V1525" s="15"/>
      <c r="AA1525" s="16"/>
      <c r="AB1525" s="16"/>
    </row>
    <row r="1526" spans="1:28" ht="16" x14ac:dyDescent="0.2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3"/>
      <c r="T1526" s="3"/>
      <c r="U1526" s="14"/>
      <c r="V1526" s="15"/>
      <c r="AA1526" s="16"/>
      <c r="AB1526" s="16"/>
    </row>
    <row r="1527" spans="1:28" ht="16" x14ac:dyDescent="0.2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3"/>
      <c r="T1527" s="3"/>
      <c r="U1527" s="14"/>
      <c r="V1527" s="15"/>
      <c r="AA1527" s="16"/>
      <c r="AB1527" s="16"/>
    </row>
    <row r="1528" spans="1:28" ht="16" x14ac:dyDescent="0.2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3"/>
      <c r="T1528" s="3"/>
      <c r="U1528" s="14"/>
      <c r="V1528" s="15"/>
      <c r="AA1528" s="16"/>
      <c r="AB1528" s="16"/>
    </row>
    <row r="1529" spans="1:28" ht="16" x14ac:dyDescent="0.2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3"/>
      <c r="T1529" s="3"/>
      <c r="U1529" s="14"/>
      <c r="V1529" s="15"/>
      <c r="AA1529" s="16"/>
      <c r="AB1529" s="16"/>
    </row>
    <row r="1530" spans="1:28" ht="16" x14ac:dyDescent="0.2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3"/>
      <c r="T1530" s="3"/>
      <c r="U1530" s="14"/>
      <c r="V1530" s="15"/>
      <c r="AA1530" s="16"/>
      <c r="AB1530" s="16"/>
    </row>
    <row r="1531" spans="1:28" ht="16" x14ac:dyDescent="0.2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3"/>
      <c r="T1531" s="3"/>
      <c r="U1531" s="14"/>
      <c r="V1531" s="15"/>
      <c r="AA1531" s="16"/>
      <c r="AB1531" s="16"/>
    </row>
    <row r="1532" spans="1:28" ht="16" x14ac:dyDescent="0.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3"/>
      <c r="T1532" s="3"/>
      <c r="U1532" s="14"/>
      <c r="V1532" s="15"/>
      <c r="AA1532" s="16"/>
      <c r="AB1532" s="16"/>
    </row>
    <row r="1533" spans="1:28" ht="16" x14ac:dyDescent="0.2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3"/>
      <c r="T1533" s="3"/>
      <c r="U1533" s="14"/>
      <c r="V1533" s="15"/>
      <c r="AA1533" s="16"/>
      <c r="AB1533" s="16"/>
    </row>
    <row r="1534" spans="1:28" ht="16" x14ac:dyDescent="0.2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3"/>
      <c r="T1534" s="3"/>
      <c r="U1534" s="14"/>
      <c r="V1534" s="15"/>
      <c r="AA1534" s="16"/>
      <c r="AB1534" s="16"/>
    </row>
    <row r="1535" spans="1:28" ht="16" x14ac:dyDescent="0.2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3"/>
      <c r="T1535" s="3"/>
      <c r="U1535" s="14"/>
      <c r="V1535" s="15"/>
      <c r="AA1535" s="16"/>
      <c r="AB1535" s="16"/>
    </row>
    <row r="1536" spans="1:28" ht="16" x14ac:dyDescent="0.2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3"/>
      <c r="T1536" s="3"/>
      <c r="U1536" s="14"/>
      <c r="V1536" s="15"/>
      <c r="AA1536" s="16"/>
      <c r="AB1536" s="16"/>
    </row>
    <row r="1537" spans="1:28" ht="16" x14ac:dyDescent="0.2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3"/>
      <c r="T1537" s="3"/>
      <c r="U1537" s="14"/>
      <c r="V1537" s="15"/>
      <c r="AA1537" s="16"/>
      <c r="AB1537" s="16"/>
    </row>
    <row r="1538" spans="1:28" ht="16" x14ac:dyDescent="0.2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3"/>
      <c r="T1538" s="3"/>
      <c r="U1538" s="14"/>
      <c r="V1538" s="15"/>
      <c r="AA1538" s="16"/>
      <c r="AB1538" s="16"/>
    </row>
    <row r="1539" spans="1:28" ht="16" x14ac:dyDescent="0.2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3"/>
      <c r="T1539" s="3"/>
      <c r="U1539" s="14"/>
      <c r="V1539" s="15"/>
      <c r="AA1539" s="16"/>
      <c r="AB1539" s="16"/>
    </row>
    <row r="1540" spans="1:28" ht="16" x14ac:dyDescent="0.2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3"/>
      <c r="T1540" s="3"/>
      <c r="U1540" s="14"/>
      <c r="V1540" s="15"/>
      <c r="AA1540" s="16"/>
      <c r="AB1540" s="16"/>
    </row>
    <row r="1541" spans="1:28" ht="16" x14ac:dyDescent="0.2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3"/>
      <c r="T1541" s="3"/>
      <c r="U1541" s="14"/>
      <c r="V1541" s="15"/>
      <c r="AA1541" s="16"/>
      <c r="AB1541" s="16"/>
    </row>
    <row r="1542" spans="1:28" ht="16" x14ac:dyDescent="0.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3"/>
      <c r="T1542" s="3"/>
      <c r="U1542" s="14"/>
      <c r="V1542" s="15"/>
      <c r="AA1542" s="16"/>
      <c r="AB1542" s="16"/>
    </row>
    <row r="1543" spans="1:28" ht="16" x14ac:dyDescent="0.2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3"/>
      <c r="T1543" s="3"/>
      <c r="U1543" s="14"/>
      <c r="V1543" s="15"/>
      <c r="AA1543" s="16"/>
      <c r="AB1543" s="16"/>
    </row>
    <row r="1544" spans="1:28" ht="16" x14ac:dyDescent="0.2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3"/>
      <c r="T1544" s="3"/>
      <c r="U1544" s="14"/>
      <c r="V1544" s="15"/>
      <c r="AA1544" s="16"/>
      <c r="AB1544" s="16"/>
    </row>
    <row r="1545" spans="1:28" ht="16" x14ac:dyDescent="0.2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3"/>
      <c r="T1545" s="3"/>
      <c r="U1545" s="14"/>
      <c r="V1545" s="15"/>
      <c r="AA1545" s="16"/>
      <c r="AB1545" s="16"/>
    </row>
    <row r="1546" spans="1:28" ht="16" x14ac:dyDescent="0.2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3"/>
      <c r="T1546" s="3"/>
      <c r="U1546" s="14"/>
      <c r="V1546" s="15"/>
      <c r="AA1546" s="16"/>
      <c r="AB1546" s="16"/>
    </row>
    <row r="1547" spans="1:28" ht="16" x14ac:dyDescent="0.2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3"/>
      <c r="T1547" s="3"/>
      <c r="U1547" s="14"/>
      <c r="V1547" s="15"/>
      <c r="AA1547" s="16"/>
      <c r="AB1547" s="16"/>
    </row>
    <row r="1548" spans="1:28" ht="16" x14ac:dyDescent="0.2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3"/>
      <c r="T1548" s="3"/>
      <c r="U1548" s="14"/>
      <c r="V1548" s="15"/>
      <c r="AA1548" s="16"/>
      <c r="AB1548" s="16"/>
    </row>
    <row r="1549" spans="1:28" ht="16" x14ac:dyDescent="0.2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3"/>
      <c r="T1549" s="3"/>
      <c r="U1549" s="14"/>
      <c r="V1549" s="15"/>
      <c r="AA1549" s="16"/>
      <c r="AB1549" s="16"/>
    </row>
    <row r="1550" spans="1:28" ht="16" x14ac:dyDescent="0.2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3"/>
      <c r="T1550" s="3"/>
      <c r="U1550" s="14"/>
      <c r="V1550" s="15"/>
      <c r="AA1550" s="16"/>
      <c r="AB1550" s="16"/>
    </row>
    <row r="1551" spans="1:28" ht="16" x14ac:dyDescent="0.2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3"/>
      <c r="T1551" s="3"/>
      <c r="U1551" s="14"/>
      <c r="V1551" s="15"/>
      <c r="AA1551" s="16"/>
      <c r="AB1551" s="16"/>
    </row>
    <row r="1552" spans="1:28" ht="16" x14ac:dyDescent="0.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3"/>
      <c r="T1552" s="3"/>
      <c r="U1552" s="14"/>
      <c r="V1552" s="15"/>
      <c r="AA1552" s="16"/>
      <c r="AB1552" s="16"/>
    </row>
    <row r="1553" spans="1:28" ht="16" x14ac:dyDescent="0.2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3"/>
      <c r="T1553" s="3"/>
      <c r="U1553" s="14"/>
      <c r="V1553" s="15"/>
      <c r="AA1553" s="16"/>
      <c r="AB1553" s="16"/>
    </row>
    <row r="1554" spans="1:28" ht="16" x14ac:dyDescent="0.2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3"/>
      <c r="T1554" s="3"/>
      <c r="U1554" s="14"/>
      <c r="V1554" s="15"/>
      <c r="AA1554" s="16"/>
      <c r="AB1554" s="16"/>
    </row>
    <row r="1555" spans="1:28" ht="16" x14ac:dyDescent="0.2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3"/>
      <c r="T1555" s="3"/>
      <c r="U1555" s="14"/>
      <c r="V1555" s="15"/>
      <c r="AA1555" s="16"/>
      <c r="AB1555" s="16"/>
    </row>
    <row r="1556" spans="1:28" ht="16" x14ac:dyDescent="0.2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3"/>
      <c r="T1556" s="3"/>
      <c r="U1556" s="14"/>
      <c r="V1556" s="15"/>
      <c r="AA1556" s="16"/>
      <c r="AB1556" s="16"/>
    </row>
    <row r="1557" spans="1:28" ht="16" x14ac:dyDescent="0.2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3"/>
      <c r="T1557" s="3"/>
      <c r="U1557" s="14"/>
      <c r="V1557" s="15"/>
      <c r="AA1557" s="16"/>
      <c r="AB1557" s="16"/>
    </row>
    <row r="1558" spans="1:28" ht="16" x14ac:dyDescent="0.2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3"/>
      <c r="T1558" s="3"/>
      <c r="U1558" s="14"/>
      <c r="V1558" s="15"/>
      <c r="AA1558" s="16"/>
      <c r="AB1558" s="16"/>
    </row>
    <row r="1559" spans="1:28" ht="16" x14ac:dyDescent="0.2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3"/>
      <c r="T1559" s="3"/>
      <c r="U1559" s="14"/>
      <c r="V1559" s="15"/>
      <c r="AA1559" s="16"/>
      <c r="AB1559" s="16"/>
    </row>
    <row r="1560" spans="1:28" ht="16" x14ac:dyDescent="0.2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3"/>
      <c r="T1560" s="3"/>
      <c r="U1560" s="14"/>
      <c r="V1560" s="15"/>
      <c r="AA1560" s="16"/>
      <c r="AB1560" s="16"/>
    </row>
    <row r="1561" spans="1:28" ht="16" x14ac:dyDescent="0.2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3"/>
      <c r="T1561" s="3"/>
      <c r="U1561" s="14"/>
      <c r="V1561" s="15"/>
      <c r="AA1561" s="16"/>
      <c r="AB1561" s="16"/>
    </row>
    <row r="1562" spans="1:28" ht="16" x14ac:dyDescent="0.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3"/>
      <c r="T1562" s="3"/>
      <c r="U1562" s="14"/>
      <c r="V1562" s="15"/>
      <c r="AA1562" s="16"/>
      <c r="AB1562" s="16"/>
    </row>
    <row r="1563" spans="1:28" ht="16" x14ac:dyDescent="0.2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3"/>
      <c r="T1563" s="3"/>
      <c r="U1563" s="14"/>
      <c r="V1563" s="15"/>
      <c r="AA1563" s="16"/>
      <c r="AB1563" s="16"/>
    </row>
    <row r="1564" spans="1:28" ht="16" x14ac:dyDescent="0.2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3"/>
      <c r="T1564" s="3"/>
      <c r="U1564" s="14"/>
      <c r="V1564" s="15"/>
      <c r="AA1564" s="16"/>
      <c r="AB1564" s="16"/>
    </row>
    <row r="1565" spans="1:28" ht="16" x14ac:dyDescent="0.2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3"/>
      <c r="T1565" s="3"/>
      <c r="U1565" s="14"/>
      <c r="V1565" s="15"/>
      <c r="AA1565" s="16"/>
      <c r="AB1565" s="16"/>
    </row>
    <row r="1566" spans="1:28" ht="16" x14ac:dyDescent="0.2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3"/>
      <c r="T1566" s="3"/>
      <c r="U1566" s="14"/>
      <c r="V1566" s="15"/>
      <c r="AA1566" s="16"/>
      <c r="AB1566" s="16"/>
    </row>
    <row r="1567" spans="1:28" ht="16" x14ac:dyDescent="0.2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3"/>
      <c r="T1567" s="3"/>
      <c r="U1567" s="14"/>
      <c r="V1567" s="15"/>
      <c r="AA1567" s="16"/>
      <c r="AB1567" s="16"/>
    </row>
    <row r="1568" spans="1:28" ht="16" x14ac:dyDescent="0.2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3"/>
      <c r="T1568" s="3"/>
      <c r="U1568" s="14"/>
      <c r="V1568" s="15"/>
      <c r="AA1568" s="16"/>
      <c r="AB1568" s="16"/>
    </row>
    <row r="1569" spans="1:28" ht="16" x14ac:dyDescent="0.2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3"/>
      <c r="T1569" s="3"/>
      <c r="U1569" s="14"/>
      <c r="V1569" s="15"/>
      <c r="AA1569" s="16"/>
      <c r="AB1569" s="16"/>
    </row>
    <row r="1570" spans="1:28" ht="16" x14ac:dyDescent="0.2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3"/>
      <c r="T1570" s="3"/>
      <c r="U1570" s="14"/>
      <c r="V1570" s="15"/>
      <c r="AA1570" s="16"/>
      <c r="AB1570" s="16"/>
    </row>
    <row r="1571" spans="1:28" ht="16" x14ac:dyDescent="0.2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3"/>
      <c r="T1571" s="3"/>
      <c r="U1571" s="14"/>
      <c r="V1571" s="15"/>
      <c r="AA1571" s="16"/>
      <c r="AB1571" s="16"/>
    </row>
    <row r="1572" spans="1:28" ht="16" x14ac:dyDescent="0.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3"/>
      <c r="T1572" s="3"/>
      <c r="U1572" s="14"/>
      <c r="V1572" s="15"/>
      <c r="AA1572" s="16"/>
      <c r="AB1572" s="16"/>
    </row>
    <row r="1573" spans="1:28" ht="16" x14ac:dyDescent="0.2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3"/>
      <c r="T1573" s="3"/>
      <c r="U1573" s="14"/>
      <c r="V1573" s="15"/>
      <c r="AA1573" s="16"/>
      <c r="AB1573" s="16"/>
    </row>
    <row r="1574" spans="1:28" ht="16" x14ac:dyDescent="0.2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3"/>
      <c r="T1574" s="3"/>
      <c r="U1574" s="14"/>
      <c r="V1574" s="15"/>
      <c r="AA1574" s="16"/>
      <c r="AB1574" s="16"/>
    </row>
    <row r="1575" spans="1:28" ht="16" x14ac:dyDescent="0.2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3"/>
      <c r="T1575" s="3"/>
      <c r="U1575" s="14"/>
      <c r="V1575" s="15"/>
      <c r="AA1575" s="16"/>
      <c r="AB1575" s="16"/>
    </row>
    <row r="1576" spans="1:28" ht="16" x14ac:dyDescent="0.2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3"/>
      <c r="T1576" s="3"/>
      <c r="U1576" s="14"/>
      <c r="V1576" s="15"/>
      <c r="AA1576" s="16"/>
      <c r="AB1576" s="16"/>
    </row>
    <row r="1577" spans="1:28" ht="16" x14ac:dyDescent="0.2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3"/>
      <c r="T1577" s="3"/>
      <c r="U1577" s="14"/>
      <c r="V1577" s="15"/>
      <c r="AA1577" s="16"/>
      <c r="AB1577" s="16"/>
    </row>
    <row r="1578" spans="1:28" ht="16" x14ac:dyDescent="0.2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3"/>
      <c r="T1578" s="3"/>
      <c r="U1578" s="14"/>
      <c r="V1578" s="15"/>
      <c r="AA1578" s="16"/>
      <c r="AB1578" s="16"/>
    </row>
    <row r="1579" spans="1:28" ht="16" x14ac:dyDescent="0.2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3"/>
      <c r="T1579" s="3"/>
      <c r="U1579" s="14"/>
      <c r="V1579" s="15"/>
      <c r="AA1579" s="16"/>
      <c r="AB1579" s="16"/>
    </row>
    <row r="1580" spans="1:28" ht="16" x14ac:dyDescent="0.2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3"/>
      <c r="T1580" s="3"/>
      <c r="U1580" s="14"/>
      <c r="V1580" s="15"/>
      <c r="AA1580" s="16"/>
      <c r="AB1580" s="16"/>
    </row>
    <row r="1581" spans="1:28" ht="16" x14ac:dyDescent="0.2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3"/>
      <c r="T1581" s="3"/>
      <c r="U1581" s="14"/>
      <c r="V1581" s="15"/>
      <c r="AA1581" s="16"/>
      <c r="AB1581" s="16"/>
    </row>
    <row r="1582" spans="1:28" ht="16" x14ac:dyDescent="0.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3"/>
      <c r="T1582" s="3"/>
      <c r="U1582" s="14"/>
      <c r="V1582" s="15"/>
      <c r="AA1582" s="16"/>
      <c r="AB1582" s="16"/>
    </row>
    <row r="1583" spans="1:28" ht="16" x14ac:dyDescent="0.2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3"/>
      <c r="T1583" s="3"/>
      <c r="U1583" s="14"/>
      <c r="V1583" s="15"/>
      <c r="AA1583" s="16"/>
      <c r="AB1583" s="16"/>
    </row>
    <row r="1584" spans="1:28" ht="16" x14ac:dyDescent="0.2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3"/>
      <c r="T1584" s="3"/>
      <c r="U1584" s="14"/>
      <c r="V1584" s="15"/>
      <c r="AA1584" s="16"/>
      <c r="AB1584" s="16"/>
    </row>
    <row r="1585" spans="1:28" ht="16" x14ac:dyDescent="0.2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3"/>
      <c r="T1585" s="3"/>
      <c r="U1585" s="14"/>
      <c r="V1585" s="15"/>
      <c r="AA1585" s="16"/>
      <c r="AB1585" s="16"/>
    </row>
    <row r="1586" spans="1:28" ht="16" x14ac:dyDescent="0.2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3"/>
      <c r="T1586" s="3"/>
      <c r="U1586" s="14"/>
      <c r="V1586" s="15"/>
      <c r="AA1586" s="16"/>
      <c r="AB1586" s="16"/>
    </row>
    <row r="1587" spans="1:28" ht="16" x14ac:dyDescent="0.2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3"/>
      <c r="T1587" s="3"/>
      <c r="U1587" s="14"/>
      <c r="V1587" s="15"/>
      <c r="AA1587" s="16"/>
      <c r="AB1587" s="16"/>
    </row>
    <row r="1588" spans="1:28" ht="16" x14ac:dyDescent="0.2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3"/>
      <c r="T1588" s="3"/>
      <c r="U1588" s="14"/>
      <c r="V1588" s="15"/>
      <c r="AA1588" s="16"/>
      <c r="AB1588" s="16"/>
    </row>
    <row r="1589" spans="1:28" ht="16" x14ac:dyDescent="0.2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3"/>
      <c r="T1589" s="3"/>
      <c r="U1589" s="14"/>
      <c r="V1589" s="15"/>
      <c r="AA1589" s="16"/>
      <c r="AB1589" s="16"/>
    </row>
    <row r="1590" spans="1:28" ht="16" x14ac:dyDescent="0.2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3"/>
      <c r="T1590" s="3"/>
      <c r="U1590" s="14"/>
      <c r="V1590" s="15"/>
      <c r="AA1590" s="16"/>
      <c r="AB1590" s="16"/>
    </row>
    <row r="1591" spans="1:28" ht="16" x14ac:dyDescent="0.2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3"/>
      <c r="T1591" s="3"/>
      <c r="U1591" s="14"/>
      <c r="V1591" s="15"/>
      <c r="AA1591" s="16"/>
      <c r="AB1591" s="16"/>
    </row>
    <row r="1592" spans="1:28" ht="16" x14ac:dyDescent="0.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3"/>
      <c r="T1592" s="3"/>
      <c r="U1592" s="14"/>
      <c r="V1592" s="15"/>
      <c r="AA1592" s="16"/>
      <c r="AB1592" s="16"/>
    </row>
    <row r="1593" spans="1:28" ht="16" x14ac:dyDescent="0.2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3"/>
      <c r="T1593" s="3"/>
      <c r="U1593" s="14"/>
      <c r="V1593" s="15"/>
      <c r="AA1593" s="16"/>
      <c r="AB1593" s="16"/>
    </row>
    <row r="1594" spans="1:28" ht="16" x14ac:dyDescent="0.2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3"/>
      <c r="T1594" s="3"/>
      <c r="U1594" s="14"/>
      <c r="V1594" s="15"/>
      <c r="AA1594" s="16"/>
      <c r="AB1594" s="16"/>
    </row>
    <row r="1595" spans="1:28" ht="16" x14ac:dyDescent="0.2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3"/>
      <c r="T1595" s="3"/>
      <c r="U1595" s="14"/>
      <c r="V1595" s="15"/>
      <c r="AA1595" s="16"/>
      <c r="AB1595" s="16"/>
    </row>
    <row r="1596" spans="1:28" ht="16" x14ac:dyDescent="0.2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3"/>
      <c r="T1596" s="3"/>
      <c r="U1596" s="14"/>
      <c r="V1596" s="15"/>
      <c r="AA1596" s="16"/>
      <c r="AB1596" s="16"/>
    </row>
    <row r="1597" spans="1:28" ht="16" x14ac:dyDescent="0.2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3"/>
      <c r="T1597" s="3"/>
      <c r="U1597" s="14"/>
      <c r="V1597" s="15"/>
      <c r="AA1597" s="16"/>
      <c r="AB1597" s="16"/>
    </row>
    <row r="1598" spans="1:28" ht="16" x14ac:dyDescent="0.2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3"/>
      <c r="T1598" s="3"/>
      <c r="U1598" s="14"/>
      <c r="V1598" s="15"/>
      <c r="AA1598" s="16"/>
      <c r="AB1598" s="16"/>
    </row>
    <row r="1599" spans="1:28" ht="16" x14ac:dyDescent="0.2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3"/>
      <c r="T1599" s="3"/>
      <c r="U1599" s="14"/>
      <c r="V1599" s="15"/>
      <c r="AA1599" s="16"/>
      <c r="AB1599" s="16"/>
    </row>
    <row r="1600" spans="1:28" ht="16" x14ac:dyDescent="0.2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3"/>
      <c r="T1600" s="3"/>
      <c r="U1600" s="14"/>
      <c r="V1600" s="15"/>
      <c r="AA1600" s="16"/>
      <c r="AB1600" s="16"/>
    </row>
    <row r="1601" spans="1:28" ht="16" x14ac:dyDescent="0.2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3"/>
      <c r="T1601" s="3"/>
      <c r="U1601" s="14"/>
      <c r="V1601" s="15"/>
      <c r="AA1601" s="16"/>
      <c r="AB1601" s="16"/>
    </row>
  </sheetData>
  <autoFilter ref="A1:AA1502">
    <filterColumn colId="22">
      <filters>
        <filter val="9"/>
        <filter val="10"/>
      </filters>
    </filterColumn>
  </autoFilter>
  <hyperlinks>
    <hyperlink ref="F2" r:id="rId1"/>
    <hyperlink ref="I2" r:id="rId2"/>
    <hyperlink ref="F3" r:id="rId3"/>
    <hyperlink ref="I3" r:id="rId4"/>
    <hyperlink ref="F4" r:id="rId5"/>
    <hyperlink ref="I4" r:id="rId6"/>
    <hyperlink ref="F5" r:id="rId7"/>
    <hyperlink ref="I5" r:id="rId8"/>
    <hyperlink ref="F6" r:id="rId9"/>
    <hyperlink ref="I6" r:id="rId10"/>
    <hyperlink ref="F7" r:id="rId11"/>
    <hyperlink ref="I7" r:id="rId12"/>
    <hyperlink ref="F8" r:id="rId13"/>
    <hyperlink ref="I8" r:id="rId14"/>
    <hyperlink ref="F9" r:id="rId15"/>
    <hyperlink ref="I9" r:id="rId16"/>
    <hyperlink ref="F10" r:id="rId17"/>
    <hyperlink ref="I10" r:id="rId18"/>
    <hyperlink ref="F11" r:id="rId19"/>
    <hyperlink ref="I11" r:id="rId20"/>
    <hyperlink ref="F12" r:id="rId21"/>
    <hyperlink ref="I12" r:id="rId22"/>
    <hyperlink ref="F13" r:id="rId23"/>
    <hyperlink ref="I13" r:id="rId24"/>
    <hyperlink ref="F14" r:id="rId25"/>
    <hyperlink ref="I14" r:id="rId26"/>
    <hyperlink ref="F15" r:id="rId27"/>
    <hyperlink ref="I15" r:id="rId28"/>
    <hyperlink ref="F16" r:id="rId29"/>
    <hyperlink ref="I16" r:id="rId30"/>
    <hyperlink ref="F17" r:id="rId31"/>
    <hyperlink ref="I17" r:id="rId32"/>
    <hyperlink ref="F18" r:id="rId33"/>
    <hyperlink ref="I18" r:id="rId34"/>
    <hyperlink ref="F19" r:id="rId35"/>
    <hyperlink ref="I19" r:id="rId36"/>
    <hyperlink ref="F20" r:id="rId37"/>
    <hyperlink ref="I20" r:id="rId38"/>
    <hyperlink ref="F21" r:id="rId39"/>
    <hyperlink ref="I21" r:id="rId40"/>
    <hyperlink ref="F22" r:id="rId41"/>
    <hyperlink ref="I22" r:id="rId42"/>
    <hyperlink ref="F23" r:id="rId43"/>
    <hyperlink ref="I23" r:id="rId44"/>
    <hyperlink ref="F24" r:id="rId45"/>
    <hyperlink ref="I24" r:id="rId46"/>
    <hyperlink ref="F25" r:id="rId47"/>
    <hyperlink ref="I25" r:id="rId48"/>
    <hyperlink ref="F26" r:id="rId49"/>
    <hyperlink ref="I26" r:id="rId50"/>
    <hyperlink ref="F27" r:id="rId51"/>
    <hyperlink ref="I27" r:id="rId52"/>
    <hyperlink ref="F28" r:id="rId53"/>
    <hyperlink ref="I28" r:id="rId54"/>
    <hyperlink ref="F29" r:id="rId55"/>
    <hyperlink ref="I29" r:id="rId56"/>
    <hyperlink ref="F30" r:id="rId57"/>
    <hyperlink ref="I30" r:id="rId58"/>
    <hyperlink ref="F31" r:id="rId59"/>
    <hyperlink ref="I31" r:id="rId60"/>
    <hyperlink ref="F32" r:id="rId61"/>
    <hyperlink ref="I32" r:id="rId62"/>
    <hyperlink ref="F33" r:id="rId63"/>
    <hyperlink ref="I33" r:id="rId64"/>
    <hyperlink ref="F34" r:id="rId65"/>
    <hyperlink ref="I34" r:id="rId66"/>
    <hyperlink ref="F35" r:id="rId67"/>
    <hyperlink ref="I35" r:id="rId68"/>
    <hyperlink ref="F36" r:id="rId69"/>
    <hyperlink ref="I36" r:id="rId70"/>
    <hyperlink ref="F37" r:id="rId71"/>
    <hyperlink ref="I37" r:id="rId72"/>
    <hyperlink ref="F38" r:id="rId73"/>
    <hyperlink ref="I38" r:id="rId74"/>
    <hyperlink ref="F39" r:id="rId75"/>
    <hyperlink ref="I39" r:id="rId76"/>
    <hyperlink ref="E40" r:id="rId77"/>
    <hyperlink ref="F40" r:id="rId78"/>
    <hyperlink ref="I40" r:id="rId79"/>
    <hyperlink ref="F41" r:id="rId80"/>
    <hyperlink ref="I41" r:id="rId81"/>
    <hyperlink ref="F42" r:id="rId82"/>
    <hyperlink ref="I42" r:id="rId83"/>
    <hyperlink ref="F43" r:id="rId84"/>
    <hyperlink ref="I43" r:id="rId85"/>
    <hyperlink ref="F44" r:id="rId86"/>
    <hyperlink ref="I44" r:id="rId87"/>
    <hyperlink ref="F45" r:id="rId88"/>
    <hyperlink ref="I45" r:id="rId89"/>
    <hyperlink ref="F46" r:id="rId90"/>
    <hyperlink ref="I46" r:id="rId91"/>
    <hyperlink ref="F47" r:id="rId92"/>
    <hyperlink ref="I47" r:id="rId93"/>
    <hyperlink ref="F48" r:id="rId94"/>
    <hyperlink ref="I48" r:id="rId95"/>
    <hyperlink ref="F49" r:id="rId96"/>
    <hyperlink ref="I49" r:id="rId97"/>
    <hyperlink ref="F50" r:id="rId98"/>
    <hyperlink ref="I50" r:id="rId99"/>
    <hyperlink ref="F51" r:id="rId100"/>
    <hyperlink ref="I51" r:id="rId101"/>
    <hyperlink ref="F52" r:id="rId102"/>
    <hyperlink ref="I52" r:id="rId103"/>
    <hyperlink ref="F53" r:id="rId104"/>
    <hyperlink ref="I53" r:id="rId105"/>
    <hyperlink ref="F54" r:id="rId106"/>
    <hyperlink ref="I54" r:id="rId107"/>
    <hyperlink ref="E55" r:id="rId108"/>
    <hyperlink ref="F55" r:id="rId109"/>
    <hyperlink ref="I55" r:id="rId110"/>
    <hyperlink ref="F56" r:id="rId111"/>
    <hyperlink ref="I56" r:id="rId112"/>
    <hyperlink ref="F57" r:id="rId113"/>
    <hyperlink ref="I57" r:id="rId114"/>
    <hyperlink ref="F58" r:id="rId115"/>
    <hyperlink ref="I58" r:id="rId116"/>
    <hyperlink ref="F59" r:id="rId117"/>
    <hyperlink ref="I59" r:id="rId118"/>
    <hyperlink ref="F60" r:id="rId119"/>
    <hyperlink ref="I60" r:id="rId120"/>
    <hyperlink ref="F61" r:id="rId121"/>
    <hyperlink ref="I61" r:id="rId122"/>
    <hyperlink ref="F62" r:id="rId123"/>
    <hyperlink ref="I62" r:id="rId124"/>
    <hyperlink ref="F63" r:id="rId125"/>
    <hyperlink ref="I63" r:id="rId126"/>
    <hyperlink ref="F64" r:id="rId127"/>
    <hyperlink ref="I64" r:id="rId128"/>
    <hyperlink ref="F65" r:id="rId129"/>
    <hyperlink ref="I65" r:id="rId130"/>
    <hyperlink ref="F66" r:id="rId131"/>
    <hyperlink ref="I66" r:id="rId132"/>
    <hyperlink ref="F67" r:id="rId133"/>
    <hyperlink ref="I67" r:id="rId134"/>
    <hyperlink ref="F68" r:id="rId135"/>
    <hyperlink ref="I68" r:id="rId136"/>
    <hyperlink ref="F69" r:id="rId137"/>
    <hyperlink ref="I69" r:id="rId138"/>
    <hyperlink ref="F70" r:id="rId139"/>
    <hyperlink ref="I70" r:id="rId140"/>
    <hyperlink ref="F71" r:id="rId141"/>
    <hyperlink ref="I71" r:id="rId142"/>
    <hyperlink ref="F72" r:id="rId143"/>
    <hyperlink ref="I72" r:id="rId144"/>
    <hyperlink ref="F73" r:id="rId145"/>
    <hyperlink ref="I73" r:id="rId146"/>
    <hyperlink ref="F74" r:id="rId147"/>
    <hyperlink ref="I74" r:id="rId148"/>
    <hyperlink ref="F75" r:id="rId149"/>
    <hyperlink ref="I75" r:id="rId150"/>
    <hyperlink ref="F76" r:id="rId151"/>
    <hyperlink ref="I76" r:id="rId152"/>
    <hyperlink ref="F77" r:id="rId153"/>
    <hyperlink ref="I77" r:id="rId154"/>
    <hyperlink ref="F78" r:id="rId155"/>
    <hyperlink ref="I78" r:id="rId156"/>
    <hyperlink ref="F79" r:id="rId157"/>
    <hyperlink ref="I79" r:id="rId158"/>
    <hyperlink ref="F80" r:id="rId159"/>
    <hyperlink ref="I80" r:id="rId160"/>
    <hyperlink ref="F81" r:id="rId161"/>
    <hyperlink ref="I81" r:id="rId162"/>
    <hyperlink ref="F82" r:id="rId163"/>
    <hyperlink ref="I82" r:id="rId164"/>
    <hyperlink ref="F83" r:id="rId165"/>
    <hyperlink ref="I83" r:id="rId166"/>
    <hyperlink ref="F84" r:id="rId167"/>
    <hyperlink ref="I84" r:id="rId168"/>
    <hyperlink ref="F85" r:id="rId169"/>
    <hyperlink ref="I85" r:id="rId170"/>
    <hyperlink ref="F86" r:id="rId171"/>
    <hyperlink ref="I86" r:id="rId172"/>
    <hyperlink ref="F87" r:id="rId173"/>
    <hyperlink ref="I87" r:id="rId174"/>
    <hyperlink ref="F88" r:id="rId175"/>
    <hyperlink ref="I88" r:id="rId176"/>
    <hyperlink ref="F89" r:id="rId177"/>
    <hyperlink ref="I89" r:id="rId178"/>
    <hyperlink ref="F90" r:id="rId179"/>
    <hyperlink ref="I90" r:id="rId180"/>
    <hyperlink ref="F91" r:id="rId181"/>
    <hyperlink ref="I91" r:id="rId182"/>
    <hyperlink ref="F92" r:id="rId183"/>
    <hyperlink ref="I92" r:id="rId184"/>
    <hyperlink ref="F93" r:id="rId185"/>
    <hyperlink ref="I93" r:id="rId186"/>
    <hyperlink ref="F94" r:id="rId187"/>
    <hyperlink ref="I94" r:id="rId188"/>
    <hyperlink ref="F95" r:id="rId189"/>
    <hyperlink ref="I95" r:id="rId190"/>
    <hyperlink ref="F96" r:id="rId191"/>
    <hyperlink ref="I96" r:id="rId192"/>
    <hyperlink ref="F97" r:id="rId193"/>
    <hyperlink ref="I97" r:id="rId194"/>
    <hyperlink ref="F98" r:id="rId195"/>
    <hyperlink ref="I98" r:id="rId196"/>
    <hyperlink ref="F99" r:id="rId197"/>
    <hyperlink ref="I99" r:id="rId198"/>
    <hyperlink ref="E100" r:id="rId199"/>
    <hyperlink ref="F100" r:id="rId200"/>
    <hyperlink ref="I100" r:id="rId201"/>
    <hyperlink ref="F101" r:id="rId202"/>
    <hyperlink ref="I101" r:id="rId203"/>
    <hyperlink ref="F102" r:id="rId204"/>
    <hyperlink ref="I102" r:id="rId205"/>
    <hyperlink ref="F103" r:id="rId206"/>
    <hyperlink ref="I103" r:id="rId207"/>
    <hyperlink ref="F104" r:id="rId208"/>
    <hyperlink ref="I104" r:id="rId209"/>
    <hyperlink ref="F105" r:id="rId210"/>
    <hyperlink ref="I105" r:id="rId211"/>
    <hyperlink ref="F106" r:id="rId212"/>
    <hyperlink ref="I106" r:id="rId213"/>
    <hyperlink ref="F107" r:id="rId214"/>
    <hyperlink ref="I107" r:id="rId215"/>
    <hyperlink ref="F108" r:id="rId216"/>
    <hyperlink ref="I108" r:id="rId217"/>
    <hyperlink ref="F109" r:id="rId218"/>
    <hyperlink ref="I109" r:id="rId219"/>
    <hyperlink ref="F110" r:id="rId220"/>
    <hyperlink ref="I110" r:id="rId221"/>
    <hyperlink ref="F111" r:id="rId222"/>
    <hyperlink ref="I111" r:id="rId223"/>
    <hyperlink ref="F112" r:id="rId224"/>
    <hyperlink ref="I112" r:id="rId225"/>
    <hyperlink ref="F113" r:id="rId226"/>
    <hyperlink ref="I113" r:id="rId227"/>
    <hyperlink ref="F114" r:id="rId228"/>
    <hyperlink ref="I114" r:id="rId229"/>
    <hyperlink ref="F115" r:id="rId230"/>
    <hyperlink ref="I115" r:id="rId231"/>
    <hyperlink ref="F116" r:id="rId232"/>
    <hyperlink ref="I116" r:id="rId233"/>
    <hyperlink ref="F117" r:id="rId234"/>
    <hyperlink ref="I117" r:id="rId235"/>
    <hyperlink ref="F118" r:id="rId236"/>
    <hyperlink ref="I118" r:id="rId237"/>
    <hyperlink ref="F119" r:id="rId238"/>
    <hyperlink ref="I119" r:id="rId239"/>
    <hyperlink ref="F120" r:id="rId240"/>
    <hyperlink ref="I120" r:id="rId241"/>
    <hyperlink ref="F121" r:id="rId242"/>
    <hyperlink ref="I121" r:id="rId243"/>
    <hyperlink ref="F122" r:id="rId244"/>
    <hyperlink ref="I122" r:id="rId245"/>
    <hyperlink ref="F123" r:id="rId246"/>
    <hyperlink ref="I123" r:id="rId247"/>
    <hyperlink ref="F124" r:id="rId248"/>
    <hyperlink ref="I124" r:id="rId249"/>
    <hyperlink ref="F125" r:id="rId250"/>
    <hyperlink ref="I125" r:id="rId251"/>
    <hyperlink ref="F126" r:id="rId252"/>
    <hyperlink ref="I126" r:id="rId253"/>
    <hyperlink ref="F127" r:id="rId254"/>
    <hyperlink ref="I127" r:id="rId255"/>
    <hyperlink ref="F128" r:id="rId256"/>
    <hyperlink ref="I128" r:id="rId257"/>
    <hyperlink ref="F129" r:id="rId258"/>
    <hyperlink ref="I129" r:id="rId259"/>
    <hyperlink ref="F130" r:id="rId260"/>
    <hyperlink ref="I130" r:id="rId261"/>
    <hyperlink ref="F131" r:id="rId262"/>
    <hyperlink ref="I131" r:id="rId263"/>
    <hyperlink ref="F132" r:id="rId264"/>
    <hyperlink ref="I132" r:id="rId265"/>
    <hyperlink ref="F133" r:id="rId266"/>
    <hyperlink ref="I133" r:id="rId267"/>
    <hyperlink ref="F134" r:id="rId268"/>
    <hyperlink ref="I134" r:id="rId269"/>
    <hyperlink ref="F135" r:id="rId270"/>
    <hyperlink ref="I135" r:id="rId271"/>
    <hyperlink ref="F136" r:id="rId272"/>
    <hyperlink ref="I136" r:id="rId273"/>
    <hyperlink ref="F137" r:id="rId274"/>
    <hyperlink ref="I137" r:id="rId275"/>
    <hyperlink ref="F138" r:id="rId276"/>
    <hyperlink ref="I138" r:id="rId277"/>
    <hyperlink ref="F139" r:id="rId278"/>
    <hyperlink ref="I139" r:id="rId279"/>
    <hyperlink ref="F140" r:id="rId280"/>
    <hyperlink ref="I140" r:id="rId281"/>
    <hyperlink ref="F141" r:id="rId282"/>
    <hyperlink ref="I141" r:id="rId283"/>
    <hyperlink ref="F142" r:id="rId284"/>
    <hyperlink ref="I142" r:id="rId285"/>
    <hyperlink ref="F143" r:id="rId286"/>
    <hyperlink ref="I143" r:id="rId287"/>
    <hyperlink ref="F144" r:id="rId288"/>
    <hyperlink ref="I144" r:id="rId289"/>
    <hyperlink ref="F145" r:id="rId290"/>
    <hyperlink ref="I145" r:id="rId291"/>
    <hyperlink ref="F146" r:id="rId292"/>
    <hyperlink ref="I146" r:id="rId293"/>
    <hyperlink ref="F147" r:id="rId294"/>
    <hyperlink ref="I147" r:id="rId295"/>
    <hyperlink ref="F148" r:id="rId296"/>
    <hyperlink ref="I148" r:id="rId297"/>
    <hyperlink ref="F149" r:id="rId298"/>
    <hyperlink ref="I149" r:id="rId299"/>
    <hyperlink ref="F150" r:id="rId300"/>
    <hyperlink ref="I150" r:id="rId301"/>
    <hyperlink ref="F151" r:id="rId302"/>
    <hyperlink ref="I151" r:id="rId303"/>
    <hyperlink ref="F152" r:id="rId304"/>
    <hyperlink ref="I152" r:id="rId305"/>
    <hyperlink ref="F153" r:id="rId306"/>
    <hyperlink ref="I153" r:id="rId307"/>
    <hyperlink ref="F154" r:id="rId308"/>
    <hyperlink ref="I154" r:id="rId309"/>
    <hyperlink ref="F155" r:id="rId310"/>
    <hyperlink ref="I155" r:id="rId311"/>
    <hyperlink ref="F156" r:id="rId312"/>
    <hyperlink ref="I156" r:id="rId313"/>
    <hyperlink ref="F157" r:id="rId314"/>
    <hyperlink ref="I157" r:id="rId315"/>
    <hyperlink ref="F158" r:id="rId316"/>
    <hyperlink ref="I158" r:id="rId317"/>
    <hyperlink ref="F159" r:id="rId318"/>
    <hyperlink ref="I159" r:id="rId319"/>
    <hyperlink ref="F160" r:id="rId320"/>
    <hyperlink ref="I160" r:id="rId321"/>
    <hyperlink ref="F161" r:id="rId322"/>
    <hyperlink ref="I161" r:id="rId323"/>
    <hyperlink ref="F162" r:id="rId324"/>
    <hyperlink ref="I162" r:id="rId325"/>
    <hyperlink ref="F163" r:id="rId326"/>
    <hyperlink ref="I163" r:id="rId327"/>
    <hyperlink ref="F164" r:id="rId328"/>
    <hyperlink ref="I164" r:id="rId329"/>
    <hyperlink ref="E165" r:id="rId330"/>
    <hyperlink ref="F165" r:id="rId331"/>
    <hyperlink ref="I165" r:id="rId332"/>
    <hyperlink ref="F166" r:id="rId333"/>
    <hyperlink ref="I166" r:id="rId334"/>
    <hyperlink ref="F167" r:id="rId335"/>
    <hyperlink ref="I167" r:id="rId336"/>
    <hyperlink ref="F168" r:id="rId337"/>
    <hyperlink ref="I168" r:id="rId338"/>
    <hyperlink ref="F169" r:id="rId339"/>
    <hyperlink ref="I169" r:id="rId340"/>
    <hyperlink ref="F170" r:id="rId341"/>
    <hyperlink ref="I170" r:id="rId342"/>
    <hyperlink ref="F171" r:id="rId343"/>
    <hyperlink ref="I171" r:id="rId344"/>
    <hyperlink ref="F172" r:id="rId345"/>
    <hyperlink ref="I172" r:id="rId346"/>
    <hyperlink ref="F173" r:id="rId347"/>
    <hyperlink ref="I173" r:id="rId348"/>
    <hyperlink ref="F174" r:id="rId349"/>
    <hyperlink ref="I174" r:id="rId350"/>
    <hyperlink ref="F175" r:id="rId351"/>
    <hyperlink ref="I175" r:id="rId352"/>
    <hyperlink ref="F176" r:id="rId353"/>
    <hyperlink ref="I176" r:id="rId354"/>
    <hyperlink ref="F177" r:id="rId355"/>
    <hyperlink ref="I177" r:id="rId356"/>
    <hyperlink ref="F178" r:id="rId357"/>
    <hyperlink ref="I178" r:id="rId358"/>
    <hyperlink ref="F179" r:id="rId359"/>
    <hyperlink ref="I179" r:id="rId360"/>
    <hyperlink ref="F180" r:id="rId361"/>
    <hyperlink ref="I180" r:id="rId362"/>
    <hyperlink ref="F181" r:id="rId363"/>
    <hyperlink ref="I181" r:id="rId364"/>
    <hyperlink ref="F182" r:id="rId365"/>
    <hyperlink ref="I182" r:id="rId366"/>
    <hyperlink ref="F183" r:id="rId367"/>
    <hyperlink ref="I183" r:id="rId368"/>
    <hyperlink ref="F184" r:id="rId369"/>
    <hyperlink ref="I184" r:id="rId370"/>
    <hyperlink ref="F185" r:id="rId371"/>
    <hyperlink ref="I185" r:id="rId372"/>
    <hyperlink ref="F186" r:id="rId373"/>
    <hyperlink ref="I186" r:id="rId374"/>
    <hyperlink ref="F187" r:id="rId375"/>
    <hyperlink ref="I187" r:id="rId376"/>
    <hyperlink ref="F188" r:id="rId377"/>
    <hyperlink ref="I188" r:id="rId378"/>
    <hyperlink ref="F189" r:id="rId379"/>
    <hyperlink ref="I189" r:id="rId380"/>
    <hyperlink ref="F190" r:id="rId381"/>
    <hyperlink ref="I190" r:id="rId382"/>
    <hyperlink ref="F191" r:id="rId383"/>
    <hyperlink ref="I191" r:id="rId384"/>
    <hyperlink ref="F192" r:id="rId385"/>
    <hyperlink ref="I192" r:id="rId386"/>
    <hyperlink ref="F193" r:id="rId387"/>
    <hyperlink ref="I193" r:id="rId388"/>
    <hyperlink ref="F194" r:id="rId389"/>
    <hyperlink ref="I194" r:id="rId390"/>
    <hyperlink ref="F195" r:id="rId391"/>
    <hyperlink ref="I195" r:id="rId392"/>
    <hyperlink ref="F196" r:id="rId393"/>
    <hyperlink ref="I196" r:id="rId394"/>
    <hyperlink ref="F197" r:id="rId395"/>
    <hyperlink ref="I197" r:id="rId396"/>
    <hyperlink ref="F198" r:id="rId397"/>
    <hyperlink ref="I198" r:id="rId398"/>
    <hyperlink ref="F199" r:id="rId399"/>
    <hyperlink ref="I199" r:id="rId400"/>
    <hyperlink ref="F200" r:id="rId401"/>
    <hyperlink ref="I200" r:id="rId402"/>
    <hyperlink ref="F201" r:id="rId403"/>
    <hyperlink ref="I201" r:id="rId404"/>
    <hyperlink ref="F202" r:id="rId405"/>
    <hyperlink ref="I202" r:id="rId406"/>
    <hyperlink ref="F203" r:id="rId407"/>
    <hyperlink ref="I203" r:id="rId408"/>
    <hyperlink ref="F204" r:id="rId409"/>
    <hyperlink ref="I204" r:id="rId410"/>
    <hyperlink ref="F205" r:id="rId411"/>
    <hyperlink ref="I205" r:id="rId412"/>
    <hyperlink ref="F206" r:id="rId413"/>
    <hyperlink ref="I206" r:id="rId414"/>
    <hyperlink ref="F207" r:id="rId415"/>
    <hyperlink ref="I207" r:id="rId416"/>
    <hyperlink ref="F208" r:id="rId417"/>
    <hyperlink ref="I208" r:id="rId418"/>
    <hyperlink ref="F209" r:id="rId419"/>
    <hyperlink ref="I209" r:id="rId420"/>
    <hyperlink ref="F210" r:id="rId421"/>
    <hyperlink ref="I210" r:id="rId422"/>
    <hyperlink ref="F211" r:id="rId423"/>
    <hyperlink ref="I211" r:id="rId424"/>
    <hyperlink ref="F212" r:id="rId425"/>
    <hyperlink ref="I212" r:id="rId426"/>
    <hyperlink ref="F213" r:id="rId427"/>
    <hyperlink ref="I213" r:id="rId428"/>
    <hyperlink ref="F214" r:id="rId429"/>
    <hyperlink ref="I214" r:id="rId430"/>
    <hyperlink ref="F215" r:id="rId431"/>
    <hyperlink ref="I215" r:id="rId432"/>
    <hyperlink ref="F216" r:id="rId433"/>
    <hyperlink ref="I216" r:id="rId434"/>
    <hyperlink ref="F217" r:id="rId435"/>
    <hyperlink ref="I217" r:id="rId436"/>
    <hyperlink ref="F218" r:id="rId437"/>
    <hyperlink ref="I218" r:id="rId438"/>
    <hyperlink ref="F219" r:id="rId439"/>
    <hyperlink ref="I219" r:id="rId440"/>
    <hyperlink ref="F220" r:id="rId441"/>
    <hyperlink ref="I220" r:id="rId442"/>
    <hyperlink ref="F221" r:id="rId443"/>
    <hyperlink ref="I221" r:id="rId444"/>
    <hyperlink ref="F222" r:id="rId445"/>
    <hyperlink ref="I222" r:id="rId446"/>
    <hyperlink ref="F223" r:id="rId447"/>
    <hyperlink ref="I223" r:id="rId448"/>
    <hyperlink ref="F224" r:id="rId449"/>
    <hyperlink ref="I224" r:id="rId450"/>
    <hyperlink ref="F225" r:id="rId451"/>
    <hyperlink ref="I225" r:id="rId452"/>
    <hyperlink ref="F226" r:id="rId453"/>
    <hyperlink ref="I226" r:id="rId454"/>
    <hyperlink ref="F227" r:id="rId455"/>
    <hyperlink ref="I227" r:id="rId456"/>
    <hyperlink ref="F228" r:id="rId457"/>
    <hyperlink ref="I228" r:id="rId458"/>
    <hyperlink ref="F229" r:id="rId459"/>
    <hyperlink ref="I229" r:id="rId460"/>
    <hyperlink ref="F230" r:id="rId461"/>
    <hyperlink ref="I230" r:id="rId462"/>
    <hyperlink ref="F231" r:id="rId463"/>
    <hyperlink ref="I231" r:id="rId464"/>
    <hyperlink ref="F232" r:id="rId465"/>
    <hyperlink ref="I232" r:id="rId466"/>
    <hyperlink ref="F233" r:id="rId467"/>
    <hyperlink ref="I233" r:id="rId468"/>
    <hyperlink ref="F234" r:id="rId469"/>
    <hyperlink ref="I234" r:id="rId470"/>
    <hyperlink ref="F235" r:id="rId471"/>
    <hyperlink ref="I235" r:id="rId472"/>
    <hyperlink ref="F236" r:id="rId473"/>
    <hyperlink ref="I236" r:id="rId474"/>
    <hyperlink ref="F237" r:id="rId475"/>
    <hyperlink ref="I237" r:id="rId476"/>
    <hyperlink ref="F238" r:id="rId477"/>
    <hyperlink ref="I238" r:id="rId478"/>
    <hyperlink ref="F239" r:id="rId479"/>
    <hyperlink ref="I239" r:id="rId480"/>
    <hyperlink ref="F240" r:id="rId481"/>
    <hyperlink ref="I240" r:id="rId482"/>
    <hyperlink ref="E241" r:id="rId483"/>
    <hyperlink ref="F241" r:id="rId484"/>
    <hyperlink ref="I241" r:id="rId485"/>
    <hyperlink ref="F242" r:id="rId486"/>
    <hyperlink ref="I242" r:id="rId487"/>
    <hyperlink ref="F243" r:id="rId488"/>
    <hyperlink ref="I243" r:id="rId489"/>
    <hyperlink ref="F244" r:id="rId490"/>
    <hyperlink ref="I244" r:id="rId491"/>
    <hyperlink ref="F245" r:id="rId492"/>
    <hyperlink ref="I245" r:id="rId493"/>
    <hyperlink ref="F246" r:id="rId494"/>
    <hyperlink ref="I246" r:id="rId495"/>
    <hyperlink ref="F247" r:id="rId496"/>
    <hyperlink ref="I247" r:id="rId497"/>
    <hyperlink ref="F248" r:id="rId498"/>
    <hyperlink ref="I248" r:id="rId499"/>
    <hyperlink ref="F249" r:id="rId500"/>
    <hyperlink ref="I249" r:id="rId501"/>
    <hyperlink ref="F250" r:id="rId502"/>
    <hyperlink ref="I250" r:id="rId503"/>
    <hyperlink ref="F251" r:id="rId504"/>
    <hyperlink ref="I251" r:id="rId505"/>
    <hyperlink ref="F252" r:id="rId506"/>
    <hyperlink ref="I252" r:id="rId507"/>
    <hyperlink ref="F253" r:id="rId508"/>
    <hyperlink ref="I253" r:id="rId509"/>
    <hyperlink ref="F254" r:id="rId510"/>
    <hyperlink ref="I254" r:id="rId511"/>
    <hyperlink ref="F255" r:id="rId512"/>
    <hyperlink ref="I255" r:id="rId513"/>
    <hyperlink ref="F256" r:id="rId514"/>
    <hyperlink ref="I256" r:id="rId515"/>
    <hyperlink ref="F257" r:id="rId516"/>
    <hyperlink ref="I257" r:id="rId517"/>
    <hyperlink ref="F258" r:id="rId518"/>
    <hyperlink ref="I258" r:id="rId519"/>
    <hyperlink ref="F259" r:id="rId520"/>
    <hyperlink ref="I259" r:id="rId521"/>
    <hyperlink ref="F260" r:id="rId522"/>
    <hyperlink ref="I260" r:id="rId523"/>
    <hyperlink ref="F261" r:id="rId524"/>
    <hyperlink ref="I261" r:id="rId525"/>
    <hyperlink ref="F262" r:id="rId526"/>
    <hyperlink ref="I262" r:id="rId527"/>
    <hyperlink ref="F263" r:id="rId528"/>
    <hyperlink ref="I263" r:id="rId529"/>
    <hyperlink ref="F264" r:id="rId530"/>
    <hyperlink ref="I264" r:id="rId531"/>
    <hyperlink ref="F265" r:id="rId532"/>
    <hyperlink ref="I265" r:id="rId533"/>
    <hyperlink ref="F266" r:id="rId534"/>
    <hyperlink ref="I266" r:id="rId535"/>
    <hyperlink ref="F267" r:id="rId536"/>
    <hyperlink ref="I267" r:id="rId537"/>
    <hyperlink ref="F268" r:id="rId538"/>
    <hyperlink ref="I268" r:id="rId539"/>
    <hyperlink ref="F269" r:id="rId540"/>
    <hyperlink ref="I269" r:id="rId541"/>
    <hyperlink ref="F270" r:id="rId542"/>
    <hyperlink ref="I270" r:id="rId543"/>
    <hyperlink ref="F271" r:id="rId544"/>
    <hyperlink ref="I271" r:id="rId545"/>
    <hyperlink ref="F272" r:id="rId546"/>
    <hyperlink ref="I272" r:id="rId547"/>
    <hyperlink ref="F273" r:id="rId548"/>
    <hyperlink ref="I273" r:id="rId549"/>
    <hyperlink ref="F274" r:id="rId550"/>
    <hyperlink ref="I274" r:id="rId551"/>
    <hyperlink ref="F275" r:id="rId552"/>
    <hyperlink ref="I275" r:id="rId553"/>
    <hyperlink ref="F276" r:id="rId554"/>
    <hyperlink ref="I276" r:id="rId555"/>
    <hyperlink ref="F277" r:id="rId556"/>
    <hyperlink ref="I277" r:id="rId557"/>
    <hyperlink ref="F278" r:id="rId558"/>
    <hyperlink ref="I278" r:id="rId559"/>
    <hyperlink ref="F279" r:id="rId560"/>
    <hyperlink ref="I279" r:id="rId561"/>
    <hyperlink ref="F280" r:id="rId562"/>
    <hyperlink ref="I280" r:id="rId563"/>
    <hyperlink ref="F281" r:id="rId564"/>
    <hyperlink ref="I281" r:id="rId565"/>
    <hyperlink ref="F282" r:id="rId566"/>
    <hyperlink ref="I282" r:id="rId567"/>
    <hyperlink ref="F283" r:id="rId568"/>
    <hyperlink ref="I283" r:id="rId569"/>
    <hyperlink ref="F284" r:id="rId570"/>
    <hyperlink ref="I284" r:id="rId571"/>
    <hyperlink ref="F285" r:id="rId572"/>
    <hyperlink ref="I285" r:id="rId573"/>
    <hyperlink ref="F286" r:id="rId574"/>
    <hyperlink ref="I286" r:id="rId575"/>
    <hyperlink ref="F287" r:id="rId576"/>
    <hyperlink ref="I287" r:id="rId577"/>
    <hyperlink ref="F288" r:id="rId578"/>
    <hyperlink ref="I288" r:id="rId579"/>
    <hyperlink ref="F289" r:id="rId580"/>
    <hyperlink ref="I289" r:id="rId581"/>
    <hyperlink ref="F290" r:id="rId582"/>
    <hyperlink ref="I290" r:id="rId583"/>
    <hyperlink ref="F291" r:id="rId584"/>
    <hyperlink ref="I291" r:id="rId585"/>
    <hyperlink ref="F292" r:id="rId586"/>
    <hyperlink ref="I292" r:id="rId587"/>
    <hyperlink ref="F293" r:id="rId588"/>
    <hyperlink ref="I293" r:id="rId589"/>
    <hyperlink ref="F294" r:id="rId590"/>
    <hyperlink ref="I294" r:id="rId591"/>
    <hyperlink ref="F295" r:id="rId592"/>
    <hyperlink ref="I295" r:id="rId593"/>
    <hyperlink ref="F296" r:id="rId594"/>
    <hyperlink ref="I296" r:id="rId595"/>
    <hyperlink ref="F297" r:id="rId596"/>
    <hyperlink ref="I297" r:id="rId597"/>
    <hyperlink ref="F298" r:id="rId598"/>
    <hyperlink ref="I298" r:id="rId599"/>
    <hyperlink ref="F299" r:id="rId600"/>
    <hyperlink ref="I299" r:id="rId601"/>
    <hyperlink ref="F300" r:id="rId602"/>
    <hyperlink ref="I300" r:id="rId603"/>
    <hyperlink ref="F301" r:id="rId604"/>
    <hyperlink ref="I301" r:id="rId605"/>
    <hyperlink ref="F302" r:id="rId606"/>
    <hyperlink ref="I302" r:id="rId607"/>
    <hyperlink ref="F303" r:id="rId608"/>
    <hyperlink ref="I303" r:id="rId609"/>
    <hyperlink ref="F304" r:id="rId610"/>
    <hyperlink ref="I304" r:id="rId611"/>
    <hyperlink ref="F305" r:id="rId612"/>
    <hyperlink ref="I305" r:id="rId613"/>
    <hyperlink ref="F306" r:id="rId614"/>
    <hyperlink ref="I306" r:id="rId615"/>
    <hyperlink ref="F307" r:id="rId616"/>
    <hyperlink ref="I307" r:id="rId617"/>
    <hyperlink ref="F308" r:id="rId618"/>
    <hyperlink ref="I308" r:id="rId619"/>
    <hyperlink ref="F309" r:id="rId620"/>
    <hyperlink ref="I309" r:id="rId621"/>
    <hyperlink ref="F310" r:id="rId622"/>
    <hyperlink ref="I310" r:id="rId623"/>
    <hyperlink ref="F311" r:id="rId624"/>
    <hyperlink ref="I311" r:id="rId625"/>
    <hyperlink ref="F312" r:id="rId626"/>
    <hyperlink ref="I312" r:id="rId627"/>
    <hyperlink ref="F313" r:id="rId628"/>
    <hyperlink ref="I313" r:id="rId629"/>
    <hyperlink ref="F314" r:id="rId630"/>
    <hyperlink ref="I314" r:id="rId631"/>
    <hyperlink ref="F315" r:id="rId632"/>
    <hyperlink ref="I315" r:id="rId633"/>
    <hyperlink ref="F316" r:id="rId634"/>
    <hyperlink ref="I316" r:id="rId635"/>
    <hyperlink ref="F317" r:id="rId636"/>
    <hyperlink ref="I317" r:id="rId637"/>
    <hyperlink ref="F318" r:id="rId638"/>
    <hyperlink ref="I318" r:id="rId639"/>
    <hyperlink ref="F319" r:id="rId640"/>
    <hyperlink ref="I319" r:id="rId641"/>
    <hyperlink ref="F320" r:id="rId642"/>
    <hyperlink ref="I320" r:id="rId643"/>
    <hyperlink ref="F321" r:id="rId644"/>
    <hyperlink ref="I321" r:id="rId645"/>
    <hyperlink ref="F322" r:id="rId646"/>
    <hyperlink ref="I322" r:id="rId647"/>
    <hyperlink ref="F323" r:id="rId648"/>
    <hyperlink ref="I323" r:id="rId649"/>
    <hyperlink ref="F324" r:id="rId650"/>
    <hyperlink ref="I324" r:id="rId651"/>
    <hyperlink ref="F325" r:id="rId652"/>
    <hyperlink ref="I325" r:id="rId653"/>
    <hyperlink ref="F326" r:id="rId654"/>
    <hyperlink ref="I326" r:id="rId655"/>
    <hyperlink ref="F327" r:id="rId656"/>
    <hyperlink ref="I327" r:id="rId657"/>
    <hyperlink ref="F328" r:id="rId658"/>
    <hyperlink ref="I328" r:id="rId659"/>
    <hyperlink ref="F329" r:id="rId660"/>
    <hyperlink ref="I329" r:id="rId661"/>
    <hyperlink ref="F330" r:id="rId662"/>
    <hyperlink ref="I330" r:id="rId663"/>
    <hyperlink ref="F331" r:id="rId664"/>
    <hyperlink ref="I331" r:id="rId665"/>
    <hyperlink ref="F332" r:id="rId666"/>
    <hyperlink ref="I332" r:id="rId667"/>
    <hyperlink ref="F333" r:id="rId668"/>
    <hyperlink ref="I333" r:id="rId669"/>
    <hyperlink ref="F334" r:id="rId670"/>
    <hyperlink ref="I334" r:id="rId671"/>
    <hyperlink ref="F335" r:id="rId672"/>
    <hyperlink ref="I335" r:id="rId673"/>
    <hyperlink ref="F336" r:id="rId674"/>
    <hyperlink ref="I336" r:id="rId675"/>
    <hyperlink ref="E337" r:id="rId676"/>
    <hyperlink ref="F337" r:id="rId677"/>
    <hyperlink ref="I337" r:id="rId678"/>
    <hyperlink ref="F338" r:id="rId679"/>
    <hyperlink ref="I338" r:id="rId680"/>
    <hyperlink ref="F339" r:id="rId681"/>
    <hyperlink ref="I339" r:id="rId682"/>
    <hyperlink ref="F340" r:id="rId683"/>
    <hyperlink ref="I340" r:id="rId684"/>
    <hyperlink ref="F341" r:id="rId685"/>
    <hyperlink ref="I341" r:id="rId686"/>
    <hyperlink ref="F342" r:id="rId687"/>
    <hyperlink ref="I342" r:id="rId688"/>
    <hyperlink ref="F343" r:id="rId689"/>
    <hyperlink ref="I343" r:id="rId690"/>
    <hyperlink ref="F344" r:id="rId691"/>
    <hyperlink ref="I344" r:id="rId692"/>
    <hyperlink ref="F345" r:id="rId693"/>
    <hyperlink ref="I345" r:id="rId694"/>
    <hyperlink ref="F346" r:id="rId695"/>
    <hyperlink ref="I346" r:id="rId696"/>
    <hyperlink ref="F347" r:id="rId697"/>
    <hyperlink ref="I347" r:id="rId698"/>
    <hyperlink ref="F348" r:id="rId699"/>
    <hyperlink ref="I348" r:id="rId700"/>
    <hyperlink ref="F349" r:id="rId701"/>
    <hyperlink ref="I349" r:id="rId702"/>
    <hyperlink ref="F350" r:id="rId703"/>
    <hyperlink ref="I350" r:id="rId704"/>
    <hyperlink ref="F351" r:id="rId705"/>
    <hyperlink ref="I351" r:id="rId706"/>
    <hyperlink ref="F352" r:id="rId707"/>
    <hyperlink ref="I352" r:id="rId708"/>
    <hyperlink ref="F353" r:id="rId709"/>
    <hyperlink ref="I353" r:id="rId710"/>
    <hyperlink ref="F354" r:id="rId711"/>
    <hyperlink ref="I354" r:id="rId712"/>
    <hyperlink ref="F355" r:id="rId713"/>
    <hyperlink ref="I355" r:id="rId714"/>
    <hyperlink ref="F356" r:id="rId715"/>
    <hyperlink ref="I356" r:id="rId716"/>
    <hyperlink ref="E357" r:id="rId717"/>
    <hyperlink ref="F357" r:id="rId718"/>
    <hyperlink ref="I357" r:id="rId719"/>
    <hyperlink ref="F358" r:id="rId720"/>
    <hyperlink ref="I358" r:id="rId721"/>
    <hyperlink ref="F359" r:id="rId722"/>
    <hyperlink ref="I359" r:id="rId723"/>
    <hyperlink ref="F360" r:id="rId724"/>
    <hyperlink ref="I360" r:id="rId725"/>
    <hyperlink ref="F361" r:id="rId726"/>
    <hyperlink ref="I361" r:id="rId727"/>
    <hyperlink ref="F362" r:id="rId728"/>
    <hyperlink ref="I362" r:id="rId729"/>
    <hyperlink ref="F363" r:id="rId730"/>
    <hyperlink ref="I363" r:id="rId731"/>
    <hyperlink ref="F364" r:id="rId732"/>
    <hyperlink ref="I364" r:id="rId733"/>
    <hyperlink ref="E365" r:id="rId734"/>
    <hyperlink ref="F365" r:id="rId735"/>
    <hyperlink ref="I365" r:id="rId736"/>
    <hyperlink ref="F366" r:id="rId737"/>
    <hyperlink ref="I366" r:id="rId738"/>
    <hyperlink ref="F367" r:id="rId739"/>
    <hyperlink ref="I367" r:id="rId740"/>
    <hyperlink ref="F368" r:id="rId741"/>
    <hyperlink ref="I368" r:id="rId742"/>
    <hyperlink ref="F369" r:id="rId743"/>
    <hyperlink ref="I369" r:id="rId744"/>
    <hyperlink ref="F370" r:id="rId745"/>
    <hyperlink ref="I370" r:id="rId746"/>
    <hyperlink ref="F371" r:id="rId747"/>
    <hyperlink ref="I371" r:id="rId748"/>
    <hyperlink ref="F372" r:id="rId749"/>
    <hyperlink ref="I372" r:id="rId750"/>
    <hyperlink ref="F373" r:id="rId751"/>
    <hyperlink ref="I373" r:id="rId752"/>
    <hyperlink ref="F374" r:id="rId753"/>
    <hyperlink ref="I374" r:id="rId754"/>
    <hyperlink ref="F375" r:id="rId755"/>
    <hyperlink ref="I375" r:id="rId756"/>
    <hyperlink ref="F376" r:id="rId757"/>
    <hyperlink ref="I376" r:id="rId758"/>
    <hyperlink ref="F377" r:id="rId759"/>
    <hyperlink ref="I377" r:id="rId760"/>
    <hyperlink ref="F378" r:id="rId761"/>
    <hyperlink ref="I378" r:id="rId762"/>
    <hyperlink ref="F379" r:id="rId763"/>
    <hyperlink ref="I379" r:id="rId764"/>
    <hyperlink ref="F380" r:id="rId765"/>
    <hyperlink ref="I380" r:id="rId766"/>
    <hyperlink ref="F381" r:id="rId767"/>
    <hyperlink ref="I381" r:id="rId768"/>
    <hyperlink ref="F382" r:id="rId769"/>
    <hyperlink ref="I382" r:id="rId770"/>
    <hyperlink ref="F383" r:id="rId771"/>
    <hyperlink ref="I383" r:id="rId772"/>
    <hyperlink ref="F384" r:id="rId773"/>
    <hyperlink ref="I384" r:id="rId774"/>
    <hyperlink ref="F385" r:id="rId775"/>
    <hyperlink ref="I385" r:id="rId776"/>
    <hyperlink ref="F386" r:id="rId777"/>
    <hyperlink ref="I386" r:id="rId778"/>
    <hyperlink ref="F387" r:id="rId779"/>
    <hyperlink ref="I387" r:id="rId780"/>
    <hyperlink ref="F388" r:id="rId781"/>
    <hyperlink ref="I388" r:id="rId782"/>
    <hyperlink ref="F389" r:id="rId783"/>
    <hyperlink ref="I389" r:id="rId784"/>
    <hyperlink ref="F390" r:id="rId785"/>
    <hyperlink ref="I390" r:id="rId786"/>
    <hyperlink ref="F391" r:id="rId787"/>
    <hyperlink ref="I391" r:id="rId788"/>
    <hyperlink ref="F392" r:id="rId789"/>
    <hyperlink ref="I392" r:id="rId790"/>
    <hyperlink ref="F393" r:id="rId791"/>
    <hyperlink ref="I393" r:id="rId792"/>
    <hyperlink ref="F394" r:id="rId793"/>
    <hyperlink ref="I394" r:id="rId794"/>
    <hyperlink ref="F395" r:id="rId795"/>
    <hyperlink ref="I395" r:id="rId796"/>
    <hyperlink ref="F396" r:id="rId797"/>
    <hyperlink ref="I396" r:id="rId798"/>
    <hyperlink ref="F397" r:id="rId799"/>
    <hyperlink ref="I397" r:id="rId800"/>
    <hyperlink ref="F398" r:id="rId801"/>
    <hyperlink ref="I398" r:id="rId802"/>
    <hyperlink ref="F399" r:id="rId803"/>
    <hyperlink ref="I399" r:id="rId804"/>
    <hyperlink ref="F400" r:id="rId805"/>
    <hyperlink ref="I400" r:id="rId806"/>
    <hyperlink ref="F401" r:id="rId807"/>
    <hyperlink ref="I401" r:id="rId808"/>
    <hyperlink ref="F402" r:id="rId809"/>
    <hyperlink ref="I402" r:id="rId810"/>
    <hyperlink ref="F403" r:id="rId811"/>
    <hyperlink ref="I403" r:id="rId812"/>
    <hyperlink ref="F404" r:id="rId813"/>
    <hyperlink ref="I404" r:id="rId814"/>
    <hyperlink ref="F405" r:id="rId815"/>
    <hyperlink ref="I405" r:id="rId816"/>
    <hyperlink ref="F406" r:id="rId817"/>
    <hyperlink ref="I406" r:id="rId818"/>
    <hyperlink ref="E407" r:id="rId819"/>
    <hyperlink ref="F407" r:id="rId820"/>
    <hyperlink ref="I407" r:id="rId821"/>
    <hyperlink ref="F408" r:id="rId822"/>
    <hyperlink ref="I408" r:id="rId823"/>
    <hyperlink ref="F409" r:id="rId824"/>
    <hyperlink ref="I409" r:id="rId825"/>
    <hyperlink ref="F410" r:id="rId826"/>
    <hyperlink ref="I410" r:id="rId827"/>
    <hyperlink ref="F411" r:id="rId828"/>
    <hyperlink ref="I411" r:id="rId829"/>
    <hyperlink ref="F412" r:id="rId830"/>
    <hyperlink ref="I412" r:id="rId831"/>
    <hyperlink ref="F413" r:id="rId832"/>
    <hyperlink ref="I413" r:id="rId833"/>
    <hyperlink ref="F414" r:id="rId834"/>
    <hyperlink ref="I414" r:id="rId835"/>
    <hyperlink ref="F415" r:id="rId836"/>
    <hyperlink ref="I415" r:id="rId837"/>
    <hyperlink ref="F416" r:id="rId838"/>
    <hyperlink ref="I416" r:id="rId839"/>
    <hyperlink ref="F417" r:id="rId840"/>
    <hyperlink ref="I417" r:id="rId841"/>
    <hyperlink ref="F418" r:id="rId842"/>
    <hyperlink ref="I418" r:id="rId843"/>
    <hyperlink ref="F419" r:id="rId844"/>
    <hyperlink ref="I419" r:id="rId845"/>
    <hyperlink ref="F420" r:id="rId846"/>
    <hyperlink ref="I420" r:id="rId847"/>
    <hyperlink ref="F421" r:id="rId848"/>
    <hyperlink ref="I421" r:id="rId849"/>
    <hyperlink ref="F422" r:id="rId850"/>
    <hyperlink ref="I422" r:id="rId851"/>
    <hyperlink ref="F423" r:id="rId852"/>
    <hyperlink ref="I423" r:id="rId853"/>
    <hyperlink ref="F424" r:id="rId854"/>
    <hyperlink ref="I424" r:id="rId855"/>
    <hyperlink ref="F425" r:id="rId856"/>
    <hyperlink ref="I425" r:id="rId857"/>
    <hyperlink ref="F426" r:id="rId858"/>
    <hyperlink ref="I426" r:id="rId859"/>
    <hyperlink ref="F427" r:id="rId860"/>
    <hyperlink ref="I427" r:id="rId861"/>
    <hyperlink ref="F428" r:id="rId862"/>
    <hyperlink ref="I428" r:id="rId863"/>
    <hyperlink ref="F429" r:id="rId864"/>
    <hyperlink ref="I429" r:id="rId865"/>
    <hyperlink ref="F430" r:id="rId866"/>
    <hyperlink ref="I430" r:id="rId867"/>
    <hyperlink ref="F431" r:id="rId868"/>
    <hyperlink ref="I431" r:id="rId869"/>
    <hyperlink ref="F432" r:id="rId870"/>
    <hyperlink ref="I432" r:id="rId871"/>
    <hyperlink ref="F433" r:id="rId872"/>
    <hyperlink ref="I433" r:id="rId873"/>
    <hyperlink ref="F434" r:id="rId874"/>
    <hyperlink ref="I434" r:id="rId875"/>
    <hyperlink ref="F435" r:id="rId876"/>
    <hyperlink ref="I435" r:id="rId877"/>
    <hyperlink ref="F436" r:id="rId878"/>
    <hyperlink ref="I436" r:id="rId879"/>
    <hyperlink ref="F437" r:id="rId880"/>
    <hyperlink ref="I437" r:id="rId881"/>
    <hyperlink ref="F438" r:id="rId882"/>
    <hyperlink ref="I438" r:id="rId883"/>
    <hyperlink ref="F439" r:id="rId884"/>
    <hyperlink ref="I439" r:id="rId885"/>
    <hyperlink ref="F440" r:id="rId886"/>
    <hyperlink ref="I440" r:id="rId887"/>
    <hyperlink ref="F441" r:id="rId888"/>
    <hyperlink ref="I441" r:id="rId889"/>
    <hyperlink ref="F442" r:id="rId890"/>
    <hyperlink ref="I442" r:id="rId891"/>
    <hyperlink ref="F443" r:id="rId892"/>
    <hyperlink ref="I443" r:id="rId893"/>
    <hyperlink ref="F444" r:id="rId894"/>
    <hyperlink ref="I444" r:id="rId895"/>
    <hyperlink ref="F445" r:id="rId896"/>
    <hyperlink ref="I445" r:id="rId897"/>
    <hyperlink ref="F446" r:id="rId898"/>
    <hyperlink ref="I446" r:id="rId899"/>
    <hyperlink ref="F447" r:id="rId900"/>
    <hyperlink ref="I447" r:id="rId901"/>
    <hyperlink ref="F448" r:id="rId902"/>
    <hyperlink ref="I448" r:id="rId903"/>
    <hyperlink ref="F449" r:id="rId904"/>
    <hyperlink ref="I449" r:id="rId905"/>
    <hyperlink ref="F450" r:id="rId906"/>
    <hyperlink ref="I450" r:id="rId907"/>
    <hyperlink ref="F451" r:id="rId908"/>
    <hyperlink ref="I451" r:id="rId909"/>
    <hyperlink ref="F452" r:id="rId910"/>
    <hyperlink ref="I452" r:id="rId911"/>
    <hyperlink ref="F453" r:id="rId912"/>
    <hyperlink ref="I453" r:id="rId913"/>
    <hyperlink ref="F454" r:id="rId914"/>
    <hyperlink ref="I454" r:id="rId915"/>
    <hyperlink ref="F455" r:id="rId916"/>
    <hyperlink ref="I455" r:id="rId917"/>
    <hyperlink ref="F456" r:id="rId918"/>
    <hyperlink ref="I456" r:id="rId919"/>
    <hyperlink ref="F457" r:id="rId920"/>
    <hyperlink ref="I457" r:id="rId921"/>
    <hyperlink ref="F458" r:id="rId922"/>
    <hyperlink ref="I458" r:id="rId923"/>
    <hyperlink ref="F459" r:id="rId924"/>
    <hyperlink ref="I459" r:id="rId925"/>
    <hyperlink ref="F460" r:id="rId926"/>
    <hyperlink ref="I460" r:id="rId927"/>
    <hyperlink ref="F461" r:id="rId928"/>
    <hyperlink ref="I461" r:id="rId929"/>
    <hyperlink ref="F462" r:id="rId930"/>
    <hyperlink ref="I462" r:id="rId931"/>
    <hyperlink ref="E463" r:id="rId932"/>
    <hyperlink ref="F463" r:id="rId933"/>
    <hyperlink ref="I463" r:id="rId934"/>
    <hyperlink ref="F464" r:id="rId935"/>
    <hyperlink ref="I464" r:id="rId936"/>
    <hyperlink ref="F465" r:id="rId937"/>
    <hyperlink ref="I465" r:id="rId938"/>
    <hyperlink ref="F466" r:id="rId939"/>
    <hyperlink ref="I466" r:id="rId940"/>
    <hyperlink ref="F467" r:id="rId941"/>
    <hyperlink ref="I467" r:id="rId942"/>
    <hyperlink ref="F468" r:id="rId943"/>
    <hyperlink ref="I468" r:id="rId944"/>
    <hyperlink ref="F469" r:id="rId945"/>
    <hyperlink ref="I469" r:id="rId946"/>
    <hyperlink ref="F470" r:id="rId947"/>
    <hyperlink ref="I470" r:id="rId948"/>
    <hyperlink ref="F471" r:id="rId949"/>
    <hyperlink ref="I471" r:id="rId950"/>
    <hyperlink ref="F472" r:id="rId951"/>
    <hyperlink ref="I472" r:id="rId952"/>
    <hyperlink ref="F473" r:id="rId953"/>
    <hyperlink ref="I473" r:id="rId954"/>
    <hyperlink ref="F474" r:id="rId955"/>
    <hyperlink ref="I474" r:id="rId956"/>
    <hyperlink ref="F475" r:id="rId957"/>
    <hyperlink ref="I475" r:id="rId958"/>
    <hyperlink ref="F476" r:id="rId959"/>
    <hyperlink ref="I476" r:id="rId960"/>
    <hyperlink ref="F477" r:id="rId961"/>
    <hyperlink ref="I477" r:id="rId962"/>
    <hyperlink ref="F478" r:id="rId963"/>
    <hyperlink ref="I478" r:id="rId964"/>
    <hyperlink ref="F479" r:id="rId965"/>
    <hyperlink ref="I479" r:id="rId966"/>
    <hyperlink ref="F480" r:id="rId967"/>
    <hyperlink ref="I480" r:id="rId968"/>
    <hyperlink ref="F481" r:id="rId969"/>
    <hyperlink ref="I481" r:id="rId970"/>
    <hyperlink ref="F482" r:id="rId971"/>
    <hyperlink ref="I482" r:id="rId972"/>
    <hyperlink ref="F483" r:id="rId973"/>
    <hyperlink ref="I483" r:id="rId974"/>
    <hyperlink ref="F484" r:id="rId975"/>
    <hyperlink ref="I484" r:id="rId976"/>
    <hyperlink ref="F485" r:id="rId977"/>
    <hyperlink ref="I485" r:id="rId978"/>
    <hyperlink ref="F486" r:id="rId979"/>
    <hyperlink ref="I486" r:id="rId980"/>
    <hyperlink ref="F487" r:id="rId981"/>
    <hyperlink ref="I487" r:id="rId982"/>
    <hyperlink ref="F488" r:id="rId983"/>
    <hyperlink ref="I488" r:id="rId984"/>
    <hyperlink ref="F489" r:id="rId985"/>
    <hyperlink ref="I489" r:id="rId986"/>
    <hyperlink ref="F490" r:id="rId987"/>
    <hyperlink ref="I490" r:id="rId988"/>
    <hyperlink ref="F491" r:id="rId989"/>
    <hyperlink ref="I491" r:id="rId990"/>
    <hyperlink ref="F492" r:id="rId991"/>
    <hyperlink ref="I492" r:id="rId992"/>
    <hyperlink ref="F493" r:id="rId993"/>
    <hyperlink ref="I493" r:id="rId994"/>
    <hyperlink ref="F494" r:id="rId995"/>
    <hyperlink ref="I494" r:id="rId996"/>
    <hyperlink ref="F495" r:id="rId997"/>
    <hyperlink ref="I495" r:id="rId998"/>
    <hyperlink ref="F496" r:id="rId999"/>
    <hyperlink ref="I496" r:id="rId1000"/>
    <hyperlink ref="F497" r:id="rId1001"/>
    <hyperlink ref="I497" r:id="rId1002"/>
    <hyperlink ref="F498" r:id="rId1003"/>
    <hyperlink ref="I498" r:id="rId1004"/>
    <hyperlink ref="F499" r:id="rId1005"/>
    <hyperlink ref="I499" r:id="rId1006"/>
    <hyperlink ref="F500" r:id="rId1007"/>
    <hyperlink ref="I500" r:id="rId1008"/>
    <hyperlink ref="F501" r:id="rId1009"/>
    <hyperlink ref="I501" r:id="rId1010"/>
    <hyperlink ref="F502" r:id="rId1011"/>
    <hyperlink ref="I502" r:id="rId1012"/>
    <hyperlink ref="F503" r:id="rId1013"/>
    <hyperlink ref="I503" r:id="rId1014"/>
    <hyperlink ref="F504" r:id="rId1015"/>
    <hyperlink ref="I504" r:id="rId1016"/>
    <hyperlink ref="F505" r:id="rId1017"/>
    <hyperlink ref="I505" r:id="rId1018"/>
    <hyperlink ref="F506" r:id="rId1019"/>
    <hyperlink ref="I506" r:id="rId1020"/>
    <hyperlink ref="F507" r:id="rId1021"/>
    <hyperlink ref="I507" r:id="rId1022"/>
    <hyperlink ref="F508" r:id="rId1023"/>
    <hyperlink ref="I508" r:id="rId1024"/>
    <hyperlink ref="F509" r:id="rId1025"/>
    <hyperlink ref="I509" r:id="rId1026"/>
    <hyperlink ref="F510" r:id="rId1027"/>
    <hyperlink ref="I510" r:id="rId1028"/>
    <hyperlink ref="F511" r:id="rId1029"/>
    <hyperlink ref="I511" r:id="rId1030"/>
    <hyperlink ref="F512" r:id="rId1031"/>
    <hyperlink ref="I512" r:id="rId1032"/>
    <hyperlink ref="F513" r:id="rId1033"/>
    <hyperlink ref="I513" r:id="rId1034"/>
    <hyperlink ref="F514" r:id="rId1035"/>
    <hyperlink ref="I514" r:id="rId1036"/>
    <hyperlink ref="F515" r:id="rId1037"/>
    <hyperlink ref="I515" r:id="rId1038"/>
    <hyperlink ref="F516" r:id="rId1039"/>
    <hyperlink ref="I516" r:id="rId1040"/>
    <hyperlink ref="F517" r:id="rId1041"/>
    <hyperlink ref="I517" r:id="rId1042"/>
    <hyperlink ref="F518" r:id="rId1043"/>
    <hyperlink ref="I518" r:id="rId1044"/>
    <hyperlink ref="F519" r:id="rId1045"/>
    <hyperlink ref="I519" r:id="rId1046"/>
    <hyperlink ref="F520" r:id="rId1047"/>
    <hyperlink ref="I520" r:id="rId1048"/>
    <hyperlink ref="F521" r:id="rId1049"/>
    <hyperlink ref="I521" r:id="rId1050"/>
    <hyperlink ref="F522" r:id="rId1051"/>
    <hyperlink ref="I522" r:id="rId1052"/>
    <hyperlink ref="F523" r:id="rId1053"/>
    <hyperlink ref="I523" r:id="rId1054"/>
    <hyperlink ref="F524" r:id="rId1055"/>
    <hyperlink ref="I524" r:id="rId1056"/>
    <hyperlink ref="F525" r:id="rId1057"/>
    <hyperlink ref="I525" r:id="rId1058"/>
    <hyperlink ref="F526" r:id="rId1059"/>
    <hyperlink ref="I526" r:id="rId1060"/>
    <hyperlink ref="F527" r:id="rId1061"/>
    <hyperlink ref="I527" r:id="rId1062"/>
    <hyperlink ref="F528" r:id="rId1063"/>
    <hyperlink ref="I528" r:id="rId1064"/>
    <hyperlink ref="F529" r:id="rId1065"/>
    <hyperlink ref="I529" r:id="rId1066"/>
    <hyperlink ref="F530" r:id="rId1067"/>
    <hyperlink ref="I530" r:id="rId1068"/>
    <hyperlink ref="F531" r:id="rId1069"/>
    <hyperlink ref="I531" r:id="rId1070"/>
    <hyperlink ref="F532" r:id="rId1071"/>
    <hyperlink ref="I532" r:id="rId1072"/>
    <hyperlink ref="F533" r:id="rId1073"/>
    <hyperlink ref="I533" r:id="rId1074"/>
    <hyperlink ref="F534" r:id="rId1075"/>
    <hyperlink ref="I534" r:id="rId1076"/>
    <hyperlink ref="F535" r:id="rId1077"/>
    <hyperlink ref="I535" r:id="rId1078"/>
    <hyperlink ref="F536" r:id="rId1079"/>
    <hyperlink ref="I536" r:id="rId1080"/>
    <hyperlink ref="F537" r:id="rId1081"/>
    <hyperlink ref="I537" r:id="rId1082"/>
    <hyperlink ref="F538" r:id="rId1083"/>
    <hyperlink ref="I538" r:id="rId1084"/>
    <hyperlink ref="E539" r:id="rId1085"/>
    <hyperlink ref="F539" r:id="rId1086"/>
    <hyperlink ref="I539" r:id="rId1087"/>
    <hyperlink ref="F540" r:id="rId1088"/>
    <hyperlink ref="I540" r:id="rId1089"/>
    <hyperlink ref="F541" r:id="rId1090"/>
    <hyperlink ref="I541" r:id="rId1091"/>
    <hyperlink ref="F542" r:id="rId1092"/>
    <hyperlink ref="I542" r:id="rId1093"/>
    <hyperlink ref="F543" r:id="rId1094"/>
    <hyperlink ref="I543" r:id="rId1095"/>
    <hyperlink ref="E544" r:id="rId1096"/>
    <hyperlink ref="F544" r:id="rId1097"/>
    <hyperlink ref="I544" r:id="rId1098"/>
    <hyperlink ref="F545" r:id="rId1099"/>
    <hyperlink ref="I545" r:id="rId1100"/>
    <hyperlink ref="F546" r:id="rId1101"/>
    <hyperlink ref="I546" r:id="rId1102"/>
    <hyperlink ref="F547" r:id="rId1103"/>
    <hyperlink ref="I547" r:id="rId1104"/>
    <hyperlink ref="F548" r:id="rId1105"/>
    <hyperlink ref="I548" r:id="rId1106"/>
    <hyperlink ref="F549" r:id="rId1107"/>
    <hyperlink ref="I549" r:id="rId1108"/>
    <hyperlink ref="F550" r:id="rId1109"/>
    <hyperlink ref="I550" r:id="rId1110"/>
    <hyperlink ref="F551" r:id="rId1111"/>
    <hyperlink ref="I551" r:id="rId1112"/>
    <hyperlink ref="F552" r:id="rId1113"/>
    <hyperlink ref="I552" r:id="rId1114"/>
    <hyperlink ref="F553" r:id="rId1115"/>
    <hyperlink ref="I553" r:id="rId1116"/>
    <hyperlink ref="F554" r:id="rId1117"/>
    <hyperlink ref="I554" r:id="rId1118"/>
    <hyperlink ref="F555" r:id="rId1119"/>
    <hyperlink ref="I555" r:id="rId1120"/>
    <hyperlink ref="F556" r:id="rId1121"/>
    <hyperlink ref="I556" r:id="rId1122"/>
    <hyperlink ref="F557" r:id="rId1123"/>
    <hyperlink ref="I557" r:id="rId1124"/>
    <hyperlink ref="F558" r:id="rId1125"/>
    <hyperlink ref="I558" r:id="rId1126"/>
    <hyperlink ref="F559" r:id="rId1127"/>
    <hyperlink ref="I559" r:id="rId1128"/>
    <hyperlink ref="F560" r:id="rId1129"/>
    <hyperlink ref="I560" r:id="rId1130"/>
    <hyperlink ref="F561" r:id="rId1131"/>
    <hyperlink ref="I561" r:id="rId1132"/>
    <hyperlink ref="F562" r:id="rId1133"/>
    <hyperlink ref="I562" r:id="rId1134"/>
    <hyperlink ref="F563" r:id="rId1135"/>
    <hyperlink ref="I563" r:id="rId1136"/>
    <hyperlink ref="F564" r:id="rId1137"/>
    <hyperlink ref="I564" r:id="rId1138"/>
    <hyperlink ref="F565" r:id="rId1139"/>
    <hyperlink ref="I565" r:id="rId1140"/>
    <hyperlink ref="F566" r:id="rId1141"/>
    <hyperlink ref="I566" r:id="rId1142"/>
    <hyperlink ref="F567" r:id="rId1143"/>
    <hyperlink ref="I567" r:id="rId1144"/>
    <hyperlink ref="F568" r:id="rId1145"/>
    <hyperlink ref="I568" r:id="rId1146"/>
    <hyperlink ref="F569" r:id="rId1147"/>
    <hyperlink ref="I569" r:id="rId1148"/>
    <hyperlink ref="F570" r:id="rId1149"/>
    <hyperlink ref="I570" r:id="rId1150"/>
    <hyperlink ref="F571" r:id="rId1151"/>
    <hyperlink ref="I571" r:id="rId1152"/>
    <hyperlink ref="F572" r:id="rId1153"/>
    <hyperlink ref="I572" r:id="rId1154"/>
    <hyperlink ref="F573" r:id="rId1155"/>
    <hyperlink ref="I573" r:id="rId1156"/>
    <hyperlink ref="F574" r:id="rId1157"/>
    <hyperlink ref="I574" r:id="rId1158"/>
    <hyperlink ref="F575" r:id="rId1159"/>
    <hyperlink ref="I575" r:id="rId1160"/>
    <hyperlink ref="F576" r:id="rId1161"/>
    <hyperlink ref="I576" r:id="rId1162"/>
    <hyperlink ref="F577" r:id="rId1163"/>
    <hyperlink ref="I577" r:id="rId1164"/>
    <hyperlink ref="F578" r:id="rId1165"/>
    <hyperlink ref="I578" r:id="rId1166"/>
    <hyperlink ref="F579" r:id="rId1167"/>
    <hyperlink ref="I579" r:id="rId1168"/>
    <hyperlink ref="F580" r:id="rId1169"/>
    <hyperlink ref="I580" r:id="rId1170"/>
    <hyperlink ref="F581" r:id="rId1171"/>
    <hyperlink ref="I581" r:id="rId1172"/>
    <hyperlink ref="F582" r:id="rId1173"/>
    <hyperlink ref="I582" r:id="rId1174"/>
    <hyperlink ref="F583" r:id="rId1175"/>
    <hyperlink ref="I583" r:id="rId1176"/>
    <hyperlink ref="F584" r:id="rId1177"/>
    <hyperlink ref="I584" r:id="rId1178"/>
    <hyperlink ref="F585" r:id="rId1179"/>
    <hyperlink ref="I585" r:id="rId1180"/>
    <hyperlink ref="F586" r:id="rId1181"/>
    <hyperlink ref="I586" r:id="rId1182"/>
    <hyperlink ref="F587" r:id="rId1183"/>
    <hyperlink ref="I587" r:id="rId1184"/>
    <hyperlink ref="F588" r:id="rId1185"/>
    <hyperlink ref="I588" r:id="rId1186"/>
    <hyperlink ref="F589" r:id="rId1187"/>
    <hyperlink ref="I589" r:id="rId1188"/>
    <hyperlink ref="F590" r:id="rId1189"/>
    <hyperlink ref="I590" r:id="rId1190"/>
    <hyperlink ref="F591" r:id="rId1191"/>
    <hyperlink ref="I591" r:id="rId1192"/>
    <hyperlink ref="F592" r:id="rId1193"/>
    <hyperlink ref="I592" r:id="rId1194"/>
    <hyperlink ref="F593" r:id="rId1195"/>
    <hyperlink ref="I593" r:id="rId1196"/>
    <hyperlink ref="F594" r:id="rId1197"/>
    <hyperlink ref="I594" r:id="rId1198"/>
    <hyperlink ref="F595" r:id="rId1199"/>
    <hyperlink ref="I595" r:id="rId1200"/>
    <hyperlink ref="F596" r:id="rId1201"/>
    <hyperlink ref="I596" r:id="rId1202"/>
    <hyperlink ref="F597" r:id="rId1203"/>
    <hyperlink ref="I597" r:id="rId1204"/>
    <hyperlink ref="F598" r:id="rId1205"/>
    <hyperlink ref="I598" r:id="rId1206"/>
    <hyperlink ref="F599" r:id="rId1207"/>
    <hyperlink ref="I599" r:id="rId1208"/>
    <hyperlink ref="F600" r:id="rId1209"/>
    <hyperlink ref="I600" r:id="rId1210"/>
    <hyperlink ref="F601" r:id="rId1211"/>
    <hyperlink ref="I601" r:id="rId1212"/>
    <hyperlink ref="F602" r:id="rId1213"/>
    <hyperlink ref="I602" r:id="rId1214"/>
    <hyperlink ref="F603" r:id="rId1215"/>
    <hyperlink ref="I603" r:id="rId1216"/>
    <hyperlink ref="F604" r:id="rId1217"/>
    <hyperlink ref="I604" r:id="rId1218"/>
    <hyperlink ref="F605" r:id="rId1219"/>
    <hyperlink ref="I605" r:id="rId1220"/>
    <hyperlink ref="F606" r:id="rId1221"/>
    <hyperlink ref="I606" r:id="rId1222"/>
    <hyperlink ref="F607" r:id="rId1223"/>
    <hyperlink ref="I607" r:id="rId1224"/>
    <hyperlink ref="F608" r:id="rId1225"/>
    <hyperlink ref="I608" r:id="rId1226"/>
    <hyperlink ref="F609" r:id="rId1227"/>
    <hyperlink ref="I609" r:id="rId1228"/>
    <hyperlink ref="F610" r:id="rId1229"/>
    <hyperlink ref="I610" r:id="rId1230"/>
    <hyperlink ref="F611" r:id="rId1231"/>
    <hyperlink ref="I611" r:id="rId1232"/>
    <hyperlink ref="F612" r:id="rId1233"/>
    <hyperlink ref="I612" r:id="rId1234"/>
    <hyperlink ref="F613" r:id="rId1235"/>
    <hyperlink ref="I613" r:id="rId1236"/>
    <hyperlink ref="F614" r:id="rId1237"/>
    <hyperlink ref="I614" r:id="rId1238"/>
    <hyperlink ref="F615" r:id="rId1239"/>
    <hyperlink ref="I615" r:id="rId1240"/>
    <hyperlink ref="F616" r:id="rId1241"/>
    <hyperlink ref="I616" r:id="rId1242"/>
    <hyperlink ref="F617" r:id="rId1243"/>
    <hyperlink ref="I617" r:id="rId1244"/>
    <hyperlink ref="F618" r:id="rId1245"/>
    <hyperlink ref="I618" r:id="rId1246"/>
    <hyperlink ref="F619" r:id="rId1247"/>
    <hyperlink ref="I619" r:id="rId1248"/>
    <hyperlink ref="F620" r:id="rId1249"/>
    <hyperlink ref="I620" r:id="rId1250"/>
    <hyperlink ref="F621" r:id="rId1251"/>
    <hyperlink ref="I621" r:id="rId1252"/>
    <hyperlink ref="F622" r:id="rId1253"/>
    <hyperlink ref="I622" r:id="rId1254"/>
    <hyperlink ref="F623" r:id="rId1255"/>
    <hyperlink ref="I623" r:id="rId1256"/>
    <hyperlink ref="F624" r:id="rId1257"/>
    <hyperlink ref="I624" r:id="rId1258"/>
    <hyperlink ref="F625" r:id="rId1259"/>
    <hyperlink ref="I625" r:id="rId1260"/>
    <hyperlink ref="F626" r:id="rId1261"/>
    <hyperlink ref="I626" r:id="rId1262"/>
    <hyperlink ref="E627" r:id="rId1263"/>
    <hyperlink ref="F627" r:id="rId1264"/>
    <hyperlink ref="I627" r:id="rId1265"/>
    <hyperlink ref="F628" r:id="rId1266"/>
    <hyperlink ref="I628" r:id="rId1267"/>
    <hyperlink ref="F629" r:id="rId1268"/>
    <hyperlink ref="I629" r:id="rId1269"/>
    <hyperlink ref="F630" r:id="rId1270"/>
    <hyperlink ref="I630" r:id="rId1271"/>
    <hyperlink ref="F631" r:id="rId1272"/>
    <hyperlink ref="I631" r:id="rId1273"/>
    <hyperlink ref="F632" r:id="rId1274"/>
    <hyperlink ref="I632" r:id="rId1275"/>
    <hyperlink ref="F633" r:id="rId1276"/>
    <hyperlink ref="I633" r:id="rId1277"/>
    <hyperlink ref="F634" r:id="rId1278"/>
    <hyperlink ref="I634" r:id="rId1279"/>
    <hyperlink ref="F635" r:id="rId1280"/>
    <hyperlink ref="I635" r:id="rId1281"/>
    <hyperlink ref="F636" r:id="rId1282"/>
    <hyperlink ref="I636" r:id="rId1283"/>
    <hyperlink ref="F637" r:id="rId1284"/>
    <hyperlink ref="I637" r:id="rId1285"/>
    <hyperlink ref="F638" r:id="rId1286"/>
    <hyperlink ref="I638" r:id="rId1287"/>
    <hyperlink ref="F639" r:id="rId1288"/>
    <hyperlink ref="I639" r:id="rId1289"/>
    <hyperlink ref="F640" r:id="rId1290"/>
    <hyperlink ref="I640" r:id="rId1291"/>
    <hyperlink ref="F641" r:id="rId1292"/>
    <hyperlink ref="I641" r:id="rId1293"/>
    <hyperlink ref="F642" r:id="rId1294"/>
    <hyperlink ref="I642" r:id="rId1295"/>
    <hyperlink ref="F643" r:id="rId1296"/>
    <hyperlink ref="I643" r:id="rId1297"/>
    <hyperlink ref="F644" r:id="rId1298"/>
    <hyperlink ref="I644" r:id="rId1299"/>
    <hyperlink ref="F645" r:id="rId1300"/>
    <hyperlink ref="I645" r:id="rId1301"/>
    <hyperlink ref="F646" r:id="rId1302"/>
    <hyperlink ref="I646" r:id="rId1303"/>
    <hyperlink ref="F647" r:id="rId1304"/>
    <hyperlink ref="I647" r:id="rId1305"/>
    <hyperlink ref="F648" r:id="rId1306"/>
    <hyperlink ref="I648" r:id="rId1307"/>
    <hyperlink ref="F649" r:id="rId1308"/>
    <hyperlink ref="I649" r:id="rId1309"/>
    <hyperlink ref="F650" r:id="rId1310"/>
    <hyperlink ref="I650" r:id="rId1311"/>
    <hyperlink ref="F651" r:id="rId1312"/>
    <hyperlink ref="I651" r:id="rId1313"/>
    <hyperlink ref="F652" r:id="rId1314"/>
    <hyperlink ref="I652" r:id="rId1315"/>
    <hyperlink ref="F653" r:id="rId1316"/>
    <hyperlink ref="I653" r:id="rId1317"/>
    <hyperlink ref="F654" r:id="rId1318"/>
    <hyperlink ref="I654" r:id="rId1319"/>
    <hyperlink ref="F655" r:id="rId1320"/>
    <hyperlink ref="I655" r:id="rId1321"/>
    <hyperlink ref="F656" r:id="rId1322"/>
    <hyperlink ref="I656" r:id="rId1323"/>
    <hyperlink ref="F657" r:id="rId1324"/>
    <hyperlink ref="I657" r:id="rId1325"/>
    <hyperlink ref="F658" r:id="rId1326"/>
    <hyperlink ref="I658" r:id="rId1327"/>
    <hyperlink ref="F659" r:id="rId1328"/>
    <hyperlink ref="I659" r:id="rId1329"/>
    <hyperlink ref="F660" r:id="rId1330"/>
    <hyperlink ref="I660" r:id="rId1331"/>
    <hyperlink ref="F661" r:id="rId1332"/>
    <hyperlink ref="I661" r:id="rId1333"/>
    <hyperlink ref="F662" r:id="rId1334"/>
    <hyperlink ref="I662" r:id="rId1335"/>
    <hyperlink ref="F663" r:id="rId1336"/>
    <hyperlink ref="I663" r:id="rId1337"/>
    <hyperlink ref="F664" r:id="rId1338"/>
    <hyperlink ref="I664" r:id="rId1339"/>
    <hyperlink ref="F665" r:id="rId1340"/>
    <hyperlink ref="I665" r:id="rId1341"/>
    <hyperlink ref="F666" r:id="rId1342"/>
    <hyperlink ref="I666" r:id="rId1343"/>
    <hyperlink ref="F667" r:id="rId1344"/>
    <hyperlink ref="I667" r:id="rId1345"/>
    <hyperlink ref="F668" r:id="rId1346"/>
    <hyperlink ref="I668" r:id="rId1347"/>
    <hyperlink ref="F669" r:id="rId1348"/>
    <hyperlink ref="I669" r:id="rId1349"/>
    <hyperlink ref="F670" r:id="rId1350"/>
    <hyperlink ref="I670" r:id="rId1351"/>
    <hyperlink ref="F671" r:id="rId1352"/>
    <hyperlink ref="I671" r:id="rId1353"/>
    <hyperlink ref="F672" r:id="rId1354"/>
    <hyperlink ref="I672" r:id="rId1355"/>
    <hyperlink ref="F673" r:id="rId1356"/>
    <hyperlink ref="I673" r:id="rId1357"/>
    <hyperlink ref="F674" r:id="rId1358"/>
    <hyperlink ref="I674" r:id="rId1359"/>
    <hyperlink ref="F675" r:id="rId1360"/>
    <hyperlink ref="I675" r:id="rId1361"/>
    <hyperlink ref="F676" r:id="rId1362"/>
    <hyperlink ref="I676" r:id="rId1363"/>
    <hyperlink ref="F677" r:id="rId1364"/>
    <hyperlink ref="I677" r:id="rId1365"/>
    <hyperlink ref="F678" r:id="rId1366"/>
    <hyperlink ref="I678" r:id="rId1367"/>
    <hyperlink ref="F679" r:id="rId1368"/>
    <hyperlink ref="I679" r:id="rId1369"/>
    <hyperlink ref="F680" r:id="rId1370"/>
    <hyperlink ref="I680" r:id="rId1371"/>
    <hyperlink ref="F681" r:id="rId1372"/>
    <hyperlink ref="I681" r:id="rId1373"/>
    <hyperlink ref="F682" r:id="rId1374"/>
    <hyperlink ref="I682" r:id="rId1375"/>
    <hyperlink ref="F683" r:id="rId1376"/>
    <hyperlink ref="I683" r:id="rId1377"/>
    <hyperlink ref="F684" r:id="rId1378"/>
    <hyperlink ref="I684" r:id="rId1379"/>
    <hyperlink ref="F685" r:id="rId1380"/>
    <hyperlink ref="I685" r:id="rId1381"/>
    <hyperlink ref="F686" r:id="rId1382"/>
    <hyperlink ref="I686" r:id="rId1383"/>
    <hyperlink ref="F687" r:id="rId1384"/>
    <hyperlink ref="I687" r:id="rId1385"/>
    <hyperlink ref="F688" r:id="rId1386"/>
    <hyperlink ref="I688" r:id="rId1387"/>
    <hyperlink ref="F689" r:id="rId1388"/>
    <hyperlink ref="I689" r:id="rId1389"/>
    <hyperlink ref="F690" r:id="rId1390"/>
    <hyperlink ref="I690" r:id="rId1391"/>
    <hyperlink ref="F691" r:id="rId1392"/>
    <hyperlink ref="I691" r:id="rId1393"/>
    <hyperlink ref="F692" r:id="rId1394"/>
    <hyperlink ref="I692" r:id="rId1395"/>
    <hyperlink ref="F693" r:id="rId1396"/>
    <hyperlink ref="I693" r:id="rId1397"/>
    <hyperlink ref="F694" r:id="rId1398"/>
    <hyperlink ref="I694" r:id="rId1399"/>
    <hyperlink ref="F695" r:id="rId1400"/>
    <hyperlink ref="I695" r:id="rId1401"/>
    <hyperlink ref="F696" r:id="rId1402"/>
    <hyperlink ref="I696" r:id="rId1403"/>
    <hyperlink ref="F697" r:id="rId1404"/>
    <hyperlink ref="I697" r:id="rId1405"/>
    <hyperlink ref="F698" r:id="rId1406"/>
    <hyperlink ref="I698" r:id="rId1407"/>
    <hyperlink ref="F699" r:id="rId1408"/>
    <hyperlink ref="I699" r:id="rId1409"/>
    <hyperlink ref="F700" r:id="rId1410"/>
    <hyperlink ref="I700" r:id="rId1411"/>
    <hyperlink ref="F701" r:id="rId1412"/>
    <hyperlink ref="I701" r:id="rId1413"/>
    <hyperlink ref="F702" r:id="rId1414"/>
    <hyperlink ref="I702" r:id="rId1415"/>
    <hyperlink ref="F703" r:id="rId1416"/>
    <hyperlink ref="I703" r:id="rId1417"/>
    <hyperlink ref="F704" r:id="rId1418"/>
    <hyperlink ref="I704" r:id="rId1419"/>
    <hyperlink ref="F705" r:id="rId1420"/>
    <hyperlink ref="I705" r:id="rId1421"/>
    <hyperlink ref="F706" r:id="rId1422"/>
    <hyperlink ref="I706" r:id="rId1423"/>
    <hyperlink ref="F707" r:id="rId1424"/>
    <hyperlink ref="I707" r:id="rId1425"/>
    <hyperlink ref="F708" r:id="rId1426"/>
    <hyperlink ref="I708" r:id="rId1427"/>
    <hyperlink ref="F709" r:id="rId1428"/>
    <hyperlink ref="I709" r:id="rId1429"/>
    <hyperlink ref="F710" r:id="rId1430"/>
    <hyperlink ref="I710" r:id="rId1431"/>
    <hyperlink ref="F711" r:id="rId1432"/>
    <hyperlink ref="I711" r:id="rId1433"/>
    <hyperlink ref="F712" r:id="rId1434"/>
    <hyperlink ref="I712" r:id="rId1435"/>
    <hyperlink ref="F713" r:id="rId1436"/>
    <hyperlink ref="I713" r:id="rId1437"/>
    <hyperlink ref="F714" r:id="rId1438"/>
    <hyperlink ref="I714" r:id="rId1439"/>
    <hyperlink ref="F715" r:id="rId1440"/>
    <hyperlink ref="I715" r:id="rId1441"/>
    <hyperlink ref="F716" r:id="rId1442"/>
    <hyperlink ref="I716" r:id="rId1443"/>
    <hyperlink ref="F717" r:id="rId1444"/>
    <hyperlink ref="I717" r:id="rId1445"/>
    <hyperlink ref="F718" r:id="rId1446"/>
    <hyperlink ref="I718" r:id="rId1447"/>
    <hyperlink ref="F719" r:id="rId1448"/>
    <hyperlink ref="I719" r:id="rId1449"/>
    <hyperlink ref="F720" r:id="rId1450"/>
    <hyperlink ref="I720" r:id="rId1451"/>
    <hyperlink ref="F721" r:id="rId1452"/>
    <hyperlink ref="I721" r:id="rId1453"/>
    <hyperlink ref="F722" r:id="rId1454"/>
    <hyperlink ref="I722" r:id="rId1455"/>
    <hyperlink ref="F723" r:id="rId1456"/>
    <hyperlink ref="I723" r:id="rId1457"/>
    <hyperlink ref="F724" r:id="rId1458"/>
    <hyperlink ref="I724" r:id="rId1459"/>
    <hyperlink ref="F725" r:id="rId1460"/>
    <hyperlink ref="I725" r:id="rId1461"/>
    <hyperlink ref="F726" r:id="rId1462"/>
    <hyperlink ref="I726" r:id="rId1463"/>
    <hyperlink ref="F727" r:id="rId1464"/>
    <hyperlink ref="I727" r:id="rId1465"/>
    <hyperlink ref="F728" r:id="rId1466"/>
    <hyperlink ref="I728" r:id="rId1467"/>
    <hyperlink ref="F729" r:id="rId1468"/>
    <hyperlink ref="I729" r:id="rId1469"/>
    <hyperlink ref="F730" r:id="rId1470"/>
    <hyperlink ref="I730" r:id="rId1471"/>
    <hyperlink ref="F731" r:id="rId1472"/>
    <hyperlink ref="I731" r:id="rId1473"/>
    <hyperlink ref="F732" r:id="rId1474"/>
    <hyperlink ref="I732" r:id="rId1475"/>
    <hyperlink ref="F733" r:id="rId1476"/>
    <hyperlink ref="I733" r:id="rId1477"/>
    <hyperlink ref="F734" r:id="rId1478"/>
    <hyperlink ref="I734" r:id="rId1479"/>
    <hyperlink ref="F735" r:id="rId1480"/>
    <hyperlink ref="I735" r:id="rId1481"/>
    <hyperlink ref="F736" r:id="rId1482"/>
    <hyperlink ref="I736" r:id="rId1483"/>
    <hyperlink ref="F737" r:id="rId1484"/>
    <hyperlink ref="I737" r:id="rId1485"/>
    <hyperlink ref="F738" r:id="rId1486"/>
    <hyperlink ref="I738" r:id="rId1487"/>
    <hyperlink ref="F739" r:id="rId1488"/>
    <hyperlink ref="I739" r:id="rId1489"/>
    <hyperlink ref="F740" r:id="rId1490"/>
    <hyperlink ref="I740" r:id="rId1491"/>
    <hyperlink ref="F741" r:id="rId1492"/>
    <hyperlink ref="I741" r:id="rId1493"/>
    <hyperlink ref="F742" r:id="rId1494"/>
    <hyperlink ref="I742" r:id="rId1495"/>
    <hyperlink ref="F743" r:id="rId1496"/>
    <hyperlink ref="I743" r:id="rId1497"/>
    <hyperlink ref="F744" r:id="rId1498"/>
    <hyperlink ref="I744" r:id="rId1499"/>
    <hyperlink ref="F745" r:id="rId1500"/>
    <hyperlink ref="I745" r:id="rId1501"/>
    <hyperlink ref="F746" r:id="rId1502"/>
    <hyperlink ref="I746" r:id="rId1503"/>
    <hyperlink ref="F747" r:id="rId1504"/>
    <hyperlink ref="I747" r:id="rId1505"/>
    <hyperlink ref="F748" r:id="rId1506"/>
    <hyperlink ref="I748" r:id="rId1507"/>
    <hyperlink ref="F749" r:id="rId1508"/>
    <hyperlink ref="I749" r:id="rId1509"/>
    <hyperlink ref="F750" r:id="rId1510"/>
    <hyperlink ref="I750" r:id="rId1511"/>
    <hyperlink ref="F751" r:id="rId1512"/>
    <hyperlink ref="I751" r:id="rId1513"/>
    <hyperlink ref="F752" r:id="rId1514"/>
    <hyperlink ref="I752" r:id="rId1515"/>
    <hyperlink ref="F753" r:id="rId1516"/>
    <hyperlink ref="I753" r:id="rId1517"/>
    <hyperlink ref="F754" r:id="rId1518"/>
    <hyperlink ref="I754" r:id="rId1519"/>
    <hyperlink ref="F755" r:id="rId1520"/>
    <hyperlink ref="I755" r:id="rId1521"/>
    <hyperlink ref="F756" r:id="rId1522"/>
    <hyperlink ref="I756" r:id="rId1523"/>
    <hyperlink ref="F757" r:id="rId1524"/>
    <hyperlink ref="I757" r:id="rId1525"/>
    <hyperlink ref="F758" r:id="rId1526"/>
    <hyperlink ref="I758" r:id="rId1527"/>
    <hyperlink ref="F759" r:id="rId1528"/>
    <hyperlink ref="I759" r:id="rId1529"/>
    <hyperlink ref="F760" r:id="rId1530"/>
    <hyperlink ref="I760" r:id="rId1531"/>
    <hyperlink ref="F761" r:id="rId1532"/>
    <hyperlink ref="I761" r:id="rId1533"/>
    <hyperlink ref="F762" r:id="rId1534"/>
    <hyperlink ref="I762" r:id="rId1535"/>
    <hyperlink ref="F763" r:id="rId1536"/>
    <hyperlink ref="I763" r:id="rId1537"/>
    <hyperlink ref="F764" r:id="rId1538"/>
    <hyperlink ref="I764" r:id="rId1539"/>
    <hyperlink ref="F765" r:id="rId1540"/>
    <hyperlink ref="I765" r:id="rId1541"/>
    <hyperlink ref="F766" r:id="rId1542"/>
    <hyperlink ref="I766" r:id="rId1543"/>
    <hyperlink ref="F767" r:id="rId1544"/>
    <hyperlink ref="I767" r:id="rId1545"/>
    <hyperlink ref="F768" r:id="rId1546"/>
    <hyperlink ref="I768" r:id="rId1547"/>
    <hyperlink ref="F769" r:id="rId1548"/>
    <hyperlink ref="I769" r:id="rId1549"/>
    <hyperlink ref="F770" r:id="rId1550"/>
    <hyperlink ref="I770" r:id="rId1551"/>
    <hyperlink ref="F771" r:id="rId1552"/>
    <hyperlink ref="I771" r:id="rId1553"/>
    <hyperlink ref="F772" r:id="rId1554"/>
    <hyperlink ref="I772" r:id="rId1555"/>
    <hyperlink ref="F773" r:id="rId1556"/>
    <hyperlink ref="I773" r:id="rId1557"/>
    <hyperlink ref="F774" r:id="rId1558"/>
    <hyperlink ref="I774" r:id="rId1559"/>
    <hyperlink ref="F775" r:id="rId1560"/>
    <hyperlink ref="I775" r:id="rId1561"/>
    <hyperlink ref="F776" r:id="rId1562"/>
    <hyperlink ref="I776" r:id="rId1563"/>
    <hyperlink ref="F777" r:id="rId1564"/>
    <hyperlink ref="I777" r:id="rId1565"/>
    <hyperlink ref="F778" r:id="rId1566"/>
    <hyperlink ref="I778" r:id="rId1567"/>
    <hyperlink ref="F779" r:id="rId1568"/>
    <hyperlink ref="I779" r:id="rId1569"/>
    <hyperlink ref="F780" r:id="rId1570"/>
    <hyperlink ref="I780" r:id="rId1571"/>
    <hyperlink ref="F781" r:id="rId1572"/>
    <hyperlink ref="I781" r:id="rId1573"/>
    <hyperlink ref="F782" r:id="rId1574"/>
    <hyperlink ref="I782" r:id="rId1575"/>
    <hyperlink ref="F783" r:id="rId1576"/>
    <hyperlink ref="I783" r:id="rId1577"/>
    <hyperlink ref="F784" r:id="rId1578"/>
    <hyperlink ref="I784" r:id="rId1579"/>
    <hyperlink ref="F785" r:id="rId1580"/>
    <hyperlink ref="I785" r:id="rId1581"/>
    <hyperlink ref="F786" r:id="rId1582"/>
    <hyperlink ref="I786" r:id="rId1583"/>
    <hyperlink ref="F787" r:id="rId1584"/>
    <hyperlink ref="I787" r:id="rId1585"/>
    <hyperlink ref="F788" r:id="rId1586"/>
    <hyperlink ref="I788" r:id="rId1587"/>
    <hyperlink ref="F789" r:id="rId1588"/>
    <hyperlink ref="I789" r:id="rId1589"/>
    <hyperlink ref="F790" r:id="rId1590"/>
    <hyperlink ref="I790" r:id="rId1591"/>
    <hyperlink ref="F791" r:id="rId1592"/>
    <hyperlink ref="I791" r:id="rId1593"/>
    <hyperlink ref="F792" r:id="rId1594"/>
    <hyperlink ref="I792" r:id="rId1595"/>
    <hyperlink ref="F793" r:id="rId1596"/>
    <hyperlink ref="I793" r:id="rId1597"/>
    <hyperlink ref="F794" r:id="rId1598"/>
    <hyperlink ref="I794" r:id="rId1599"/>
    <hyperlink ref="F795" r:id="rId1600"/>
    <hyperlink ref="I795" r:id="rId1601"/>
    <hyperlink ref="F796" r:id="rId1602"/>
    <hyperlink ref="I796" r:id="rId1603"/>
    <hyperlink ref="F797" r:id="rId1604"/>
    <hyperlink ref="I797" r:id="rId1605"/>
    <hyperlink ref="F798" r:id="rId1606"/>
    <hyperlink ref="I798" r:id="rId1607"/>
    <hyperlink ref="E799" r:id="rId1608"/>
    <hyperlink ref="F799" r:id="rId1609"/>
    <hyperlink ref="I799" r:id="rId1610"/>
    <hyperlink ref="F800" r:id="rId1611"/>
    <hyperlink ref="I800" r:id="rId1612"/>
    <hyperlink ref="F801" r:id="rId1613"/>
    <hyperlink ref="I801" r:id="rId1614"/>
    <hyperlink ref="F802" r:id="rId1615"/>
    <hyperlink ref="I802" r:id="rId1616"/>
    <hyperlink ref="F803" r:id="rId1617"/>
    <hyperlink ref="I803" r:id="rId1618"/>
    <hyperlink ref="F804" r:id="rId1619"/>
    <hyperlink ref="I804" r:id="rId1620"/>
    <hyperlink ref="F805" r:id="rId1621"/>
    <hyperlink ref="I805" r:id="rId1622"/>
    <hyperlink ref="F806" r:id="rId1623"/>
    <hyperlink ref="I806" r:id="rId1624"/>
    <hyperlink ref="F807" r:id="rId1625"/>
    <hyperlink ref="I807" r:id="rId1626"/>
    <hyperlink ref="F808" r:id="rId1627"/>
    <hyperlink ref="I808" r:id="rId1628"/>
    <hyperlink ref="F809" r:id="rId1629"/>
    <hyperlink ref="I809" r:id="rId1630"/>
    <hyperlink ref="F810" r:id="rId1631"/>
    <hyperlink ref="I810" r:id="rId1632"/>
    <hyperlink ref="F811" r:id="rId1633"/>
    <hyperlink ref="I811" r:id="rId1634"/>
    <hyperlink ref="F812" r:id="rId1635"/>
    <hyperlink ref="I812" r:id="rId1636"/>
    <hyperlink ref="F813" r:id="rId1637"/>
    <hyperlink ref="I813" r:id="rId1638"/>
    <hyperlink ref="E814" r:id="rId1639"/>
    <hyperlink ref="F814" r:id="rId1640"/>
    <hyperlink ref="I814" r:id="rId1641"/>
    <hyperlink ref="F815" r:id="rId1642"/>
    <hyperlink ref="I815" r:id="rId1643"/>
    <hyperlink ref="F816" r:id="rId1644"/>
    <hyperlink ref="I816" r:id="rId1645"/>
    <hyperlink ref="F817" r:id="rId1646"/>
    <hyperlink ref="I817" r:id="rId1647"/>
    <hyperlink ref="F818" r:id="rId1648"/>
    <hyperlink ref="I818" r:id="rId1649"/>
    <hyperlink ref="F819" r:id="rId1650"/>
    <hyperlink ref="I819" r:id="rId1651"/>
    <hyperlink ref="F820" r:id="rId1652"/>
    <hyperlink ref="I820" r:id="rId1653"/>
    <hyperlink ref="F821" r:id="rId1654"/>
    <hyperlink ref="I821" r:id="rId1655"/>
    <hyperlink ref="F822" r:id="rId1656"/>
    <hyperlink ref="I822" r:id="rId1657"/>
    <hyperlink ref="F823" r:id="rId1658"/>
    <hyperlink ref="I823" r:id="rId1659"/>
    <hyperlink ref="F824" r:id="rId1660"/>
    <hyperlink ref="I824" r:id="rId1661"/>
    <hyperlink ref="F825" r:id="rId1662"/>
    <hyperlink ref="I825" r:id="rId1663"/>
    <hyperlink ref="F826" r:id="rId1664"/>
    <hyperlink ref="I826" r:id="rId1665"/>
    <hyperlink ref="F827" r:id="rId1666"/>
    <hyperlink ref="I827" r:id="rId1667"/>
    <hyperlink ref="F828" r:id="rId1668"/>
    <hyperlink ref="I828" r:id="rId1669"/>
    <hyperlink ref="F829" r:id="rId1670"/>
    <hyperlink ref="I829" r:id="rId1671"/>
    <hyperlink ref="F830" r:id="rId1672"/>
    <hyperlink ref="I830" r:id="rId1673"/>
    <hyperlink ref="F831" r:id="rId1674"/>
    <hyperlink ref="I831" r:id="rId1675"/>
    <hyperlink ref="F832" r:id="rId1676"/>
    <hyperlink ref="I832" r:id="rId1677"/>
    <hyperlink ref="F833" r:id="rId1678"/>
    <hyperlink ref="I833" r:id="rId1679"/>
    <hyperlink ref="F834" r:id="rId1680"/>
    <hyperlink ref="I834" r:id="rId1681"/>
    <hyperlink ref="F835" r:id="rId1682"/>
    <hyperlink ref="I835" r:id="rId1683"/>
    <hyperlink ref="F836" r:id="rId1684"/>
    <hyperlink ref="I836" r:id="rId1685"/>
    <hyperlink ref="F837" r:id="rId1686"/>
    <hyperlink ref="I837" r:id="rId1687"/>
    <hyperlink ref="F838" r:id="rId1688"/>
    <hyperlink ref="I838" r:id="rId1689"/>
    <hyperlink ref="F839" r:id="rId1690"/>
    <hyperlink ref="I839" r:id="rId1691"/>
    <hyperlink ref="F840" r:id="rId1692"/>
    <hyperlink ref="I840" r:id="rId1693"/>
    <hyperlink ref="F841" r:id="rId1694"/>
    <hyperlink ref="I841" r:id="rId1695"/>
    <hyperlink ref="F842" r:id="rId1696"/>
    <hyperlink ref="I842" r:id="rId1697"/>
    <hyperlink ref="F843" r:id="rId1698"/>
    <hyperlink ref="I843" r:id="rId1699"/>
    <hyperlink ref="F844" r:id="rId1700"/>
    <hyperlink ref="I844" r:id="rId1701"/>
    <hyperlink ref="F845" r:id="rId1702"/>
    <hyperlink ref="I845" r:id="rId1703"/>
    <hyperlink ref="F846" r:id="rId1704"/>
    <hyperlink ref="I846" r:id="rId1705"/>
    <hyperlink ref="F847" r:id="rId1706"/>
    <hyperlink ref="I847" r:id="rId1707"/>
    <hyperlink ref="F848" r:id="rId1708"/>
    <hyperlink ref="I848" r:id="rId1709"/>
    <hyperlink ref="F849" r:id="rId1710"/>
    <hyperlink ref="I849" r:id="rId1711"/>
    <hyperlink ref="F850" r:id="rId1712"/>
    <hyperlink ref="I850" r:id="rId1713"/>
    <hyperlink ref="F851" r:id="rId1714"/>
    <hyperlink ref="I851" r:id="rId1715"/>
    <hyperlink ref="F852" r:id="rId1716"/>
    <hyperlink ref="I852" r:id="rId1717"/>
    <hyperlink ref="I853" r:id="rId1718"/>
    <hyperlink ref="F854" r:id="rId1719"/>
    <hyperlink ref="I854" r:id="rId1720"/>
    <hyperlink ref="F855" r:id="rId1721"/>
    <hyperlink ref="I855" r:id="rId1722"/>
    <hyperlink ref="F856" r:id="rId1723"/>
    <hyperlink ref="I856" r:id="rId1724"/>
    <hyperlink ref="F857" r:id="rId1725"/>
    <hyperlink ref="I857" r:id="rId1726"/>
    <hyperlink ref="F858" r:id="rId1727"/>
    <hyperlink ref="I858" r:id="rId1728"/>
    <hyperlink ref="F859" r:id="rId1729"/>
    <hyperlink ref="I859" r:id="rId1730"/>
    <hyperlink ref="E860" r:id="rId1731"/>
    <hyperlink ref="F860" r:id="rId1732"/>
    <hyperlink ref="I860" r:id="rId1733"/>
    <hyperlink ref="E861" r:id="rId1734"/>
    <hyperlink ref="F861" r:id="rId1735"/>
    <hyperlink ref="I861" r:id="rId1736"/>
    <hyperlink ref="F862" r:id="rId1737"/>
    <hyperlink ref="I862" r:id="rId1738"/>
    <hyperlink ref="F863" r:id="rId1739"/>
    <hyperlink ref="I863" r:id="rId1740"/>
    <hyperlink ref="F864" r:id="rId1741"/>
    <hyperlink ref="I864" r:id="rId1742"/>
    <hyperlink ref="F865" r:id="rId1743"/>
    <hyperlink ref="I865" r:id="rId1744"/>
    <hyperlink ref="F866" r:id="rId1745"/>
    <hyperlink ref="I866" r:id="rId1746"/>
    <hyperlink ref="F867" r:id="rId1747"/>
    <hyperlink ref="I867" r:id="rId1748"/>
    <hyperlink ref="F868" r:id="rId1749"/>
    <hyperlink ref="I868" r:id="rId1750"/>
    <hyperlink ref="F869" r:id="rId1751"/>
    <hyperlink ref="I869" r:id="rId1752"/>
    <hyperlink ref="F870" r:id="rId1753"/>
    <hyperlink ref="I870" r:id="rId1754"/>
    <hyperlink ref="F871" r:id="rId1755"/>
    <hyperlink ref="I871" r:id="rId1756"/>
    <hyperlink ref="F872" r:id="rId1757"/>
    <hyperlink ref="I872" r:id="rId1758"/>
    <hyperlink ref="F873" r:id="rId1759"/>
    <hyperlink ref="I873" r:id="rId1760"/>
    <hyperlink ref="F874" r:id="rId1761"/>
    <hyperlink ref="I874" r:id="rId1762"/>
    <hyperlink ref="F875" r:id="rId1763"/>
    <hyperlink ref="I875" r:id="rId1764"/>
    <hyperlink ref="F876" r:id="rId1765"/>
    <hyperlink ref="I876" r:id="rId1766"/>
    <hyperlink ref="F877" r:id="rId1767"/>
    <hyperlink ref="I877" r:id="rId1768"/>
    <hyperlink ref="F878" r:id="rId1769"/>
    <hyperlink ref="I878" r:id="rId1770"/>
    <hyperlink ref="F879" r:id="rId1771"/>
    <hyperlink ref="I879" r:id="rId1772"/>
    <hyperlink ref="F880" r:id="rId1773"/>
    <hyperlink ref="I880" r:id="rId1774"/>
    <hyperlink ref="F881" r:id="rId1775"/>
    <hyperlink ref="I881" r:id="rId1776"/>
    <hyperlink ref="F882" r:id="rId1777"/>
    <hyperlink ref="I882" r:id="rId1778"/>
    <hyperlink ref="F883" r:id="rId1779"/>
    <hyperlink ref="I883" r:id="rId1780"/>
    <hyperlink ref="F884" r:id="rId1781"/>
    <hyperlink ref="I884" r:id="rId1782"/>
    <hyperlink ref="F885" r:id="rId1783"/>
    <hyperlink ref="I885" r:id="rId1784"/>
    <hyperlink ref="F886" r:id="rId1785"/>
    <hyperlink ref="I886" r:id="rId1786"/>
    <hyperlink ref="F887" r:id="rId1787"/>
    <hyperlink ref="I887" r:id="rId1788"/>
    <hyperlink ref="F888" r:id="rId1789"/>
    <hyperlink ref="I888" r:id="rId1790"/>
    <hyperlink ref="F889" r:id="rId1791"/>
    <hyperlink ref="I889" r:id="rId1792"/>
    <hyperlink ref="F890" r:id="rId1793"/>
    <hyperlink ref="I890" r:id="rId1794"/>
    <hyperlink ref="F891" r:id="rId1795"/>
    <hyperlink ref="I891" r:id="rId1796"/>
    <hyperlink ref="F892" r:id="rId1797"/>
    <hyperlink ref="I892" r:id="rId1798"/>
    <hyperlink ref="F893" r:id="rId1799"/>
    <hyperlink ref="I893" r:id="rId1800"/>
    <hyperlink ref="F894" r:id="rId1801"/>
    <hyperlink ref="I894" r:id="rId1802"/>
    <hyperlink ref="F895" r:id="rId1803"/>
    <hyperlink ref="I895" r:id="rId1804"/>
    <hyperlink ref="F896" r:id="rId1805"/>
    <hyperlink ref="I896" r:id="rId1806"/>
    <hyperlink ref="F897" r:id="rId1807"/>
    <hyperlink ref="I897" r:id="rId1808"/>
    <hyperlink ref="F898" r:id="rId1809"/>
    <hyperlink ref="I898" r:id="rId1810"/>
    <hyperlink ref="F899" r:id="rId1811"/>
    <hyperlink ref="I899" r:id="rId1812"/>
    <hyperlink ref="F900" r:id="rId1813"/>
    <hyperlink ref="I900" r:id="rId1814"/>
    <hyperlink ref="F901" r:id="rId1815"/>
    <hyperlink ref="I901" r:id="rId1816"/>
    <hyperlink ref="F902" r:id="rId1817"/>
    <hyperlink ref="I902" r:id="rId1818"/>
    <hyperlink ref="F903" r:id="rId1819"/>
    <hyperlink ref="I903" r:id="rId1820"/>
    <hyperlink ref="F904" r:id="rId1821"/>
    <hyperlink ref="I904" r:id="rId1822"/>
    <hyperlink ref="F905" r:id="rId1823"/>
    <hyperlink ref="I905" r:id="rId1824"/>
    <hyperlink ref="F906" r:id="rId1825"/>
    <hyperlink ref="I906" r:id="rId1826"/>
    <hyperlink ref="F907" r:id="rId1827"/>
    <hyperlink ref="I907" r:id="rId1828"/>
    <hyperlink ref="F908" r:id="rId1829"/>
    <hyperlink ref="I908" r:id="rId1830"/>
    <hyperlink ref="F909" r:id="rId1831"/>
    <hyperlink ref="I909" r:id="rId1832"/>
    <hyperlink ref="F910" r:id="rId1833"/>
    <hyperlink ref="I910" r:id="rId1834"/>
    <hyperlink ref="F911" r:id="rId1835"/>
    <hyperlink ref="I911" r:id="rId1836"/>
    <hyperlink ref="F912" r:id="rId1837"/>
    <hyperlink ref="I912" r:id="rId1838"/>
    <hyperlink ref="F913" r:id="rId1839"/>
    <hyperlink ref="I913" r:id="rId1840"/>
    <hyperlink ref="F914" r:id="rId1841"/>
    <hyperlink ref="I914" r:id="rId1842"/>
    <hyperlink ref="F915" r:id="rId1843"/>
    <hyperlink ref="I915" r:id="rId1844"/>
    <hyperlink ref="F916" r:id="rId1845"/>
    <hyperlink ref="I916" r:id="rId1846"/>
    <hyperlink ref="F917" r:id="rId1847"/>
    <hyperlink ref="I917" r:id="rId1848"/>
    <hyperlink ref="F918" r:id="rId1849"/>
    <hyperlink ref="I918" r:id="rId1850"/>
    <hyperlink ref="F919" r:id="rId1851"/>
    <hyperlink ref="I919" r:id="rId1852"/>
    <hyperlink ref="F920" r:id="rId1853"/>
    <hyperlink ref="I920" r:id="rId1854"/>
    <hyperlink ref="F921" r:id="rId1855"/>
    <hyperlink ref="I921" r:id="rId1856"/>
    <hyperlink ref="F922" r:id="rId1857"/>
    <hyperlink ref="I922" r:id="rId1858"/>
    <hyperlink ref="F923" r:id="rId1859"/>
    <hyperlink ref="I923" r:id="rId1860"/>
    <hyperlink ref="F924" r:id="rId1861"/>
    <hyperlink ref="I924" r:id="rId1862"/>
    <hyperlink ref="F925" r:id="rId1863"/>
    <hyperlink ref="I925" r:id="rId1864"/>
    <hyperlink ref="F926" r:id="rId1865"/>
    <hyperlink ref="I926" r:id="rId1866"/>
    <hyperlink ref="F927" r:id="rId1867"/>
    <hyperlink ref="I927" r:id="rId1868"/>
    <hyperlink ref="F928" r:id="rId1869"/>
    <hyperlink ref="I928" r:id="rId1870"/>
    <hyperlink ref="F929" r:id="rId1871"/>
    <hyperlink ref="I929" r:id="rId1872"/>
    <hyperlink ref="F930" r:id="rId1873"/>
    <hyperlink ref="I930" r:id="rId1874"/>
    <hyperlink ref="F931" r:id="rId1875"/>
    <hyperlink ref="I931" r:id="rId1876"/>
    <hyperlink ref="F932" r:id="rId1877"/>
    <hyperlink ref="I932" r:id="rId1878"/>
    <hyperlink ref="F933" r:id="rId1879"/>
    <hyperlink ref="I933" r:id="rId1880"/>
    <hyperlink ref="F934" r:id="rId1881"/>
    <hyperlink ref="I934" r:id="rId1882"/>
    <hyperlink ref="F935" r:id="rId1883"/>
    <hyperlink ref="I935" r:id="rId1884"/>
    <hyperlink ref="F936" r:id="rId1885"/>
    <hyperlink ref="I936" r:id="rId1886"/>
    <hyperlink ref="F937" r:id="rId1887"/>
    <hyperlink ref="I937" r:id="rId1888"/>
    <hyperlink ref="F938" r:id="rId1889"/>
    <hyperlink ref="I938" r:id="rId1890"/>
    <hyperlink ref="F939" r:id="rId1891"/>
    <hyperlink ref="I939" r:id="rId1892"/>
    <hyperlink ref="F940" r:id="rId1893"/>
    <hyperlink ref="I940" r:id="rId1894"/>
    <hyperlink ref="F941" r:id="rId1895"/>
    <hyperlink ref="I941" r:id="rId1896"/>
    <hyperlink ref="F942" r:id="rId1897"/>
    <hyperlink ref="I942" r:id="rId1898"/>
    <hyperlink ref="F943" r:id="rId1899"/>
    <hyperlink ref="I943" r:id="rId1900"/>
    <hyperlink ref="F944" r:id="rId1901"/>
    <hyperlink ref="I944" r:id="rId1902"/>
    <hyperlink ref="I945" r:id="rId1903"/>
    <hyperlink ref="F946" r:id="rId1904"/>
    <hyperlink ref="I946" r:id="rId1905"/>
    <hyperlink ref="F947" r:id="rId1906"/>
    <hyperlink ref="I947" r:id="rId1907"/>
    <hyperlink ref="F948" r:id="rId1908"/>
    <hyperlink ref="I948" r:id="rId1909"/>
    <hyperlink ref="F949" r:id="rId1910"/>
    <hyperlink ref="I949" r:id="rId1911"/>
    <hyperlink ref="F950" r:id="rId1912"/>
    <hyperlink ref="I950" r:id="rId1913"/>
    <hyperlink ref="F951" r:id="rId1914"/>
    <hyperlink ref="I951" r:id="rId1915"/>
    <hyperlink ref="F952" r:id="rId1916"/>
    <hyperlink ref="I952" r:id="rId1917"/>
    <hyperlink ref="F953" r:id="rId1918"/>
    <hyperlink ref="I953" r:id="rId1919"/>
    <hyperlink ref="F954" r:id="rId1920"/>
    <hyperlink ref="I954" r:id="rId1921"/>
    <hyperlink ref="F955" r:id="rId1922"/>
    <hyperlink ref="I955" r:id="rId1923"/>
    <hyperlink ref="F956" r:id="rId1924"/>
    <hyperlink ref="I956" r:id="rId1925"/>
    <hyperlink ref="F957" r:id="rId1926"/>
    <hyperlink ref="I957" r:id="rId1927"/>
    <hyperlink ref="F958" r:id="rId1928"/>
    <hyperlink ref="I958" r:id="rId1929"/>
    <hyperlink ref="F959" r:id="rId1930"/>
    <hyperlink ref="I959" r:id="rId1931"/>
    <hyperlink ref="F960" r:id="rId1932"/>
    <hyperlink ref="I960" r:id="rId1933"/>
    <hyperlink ref="F961" r:id="rId1934"/>
    <hyperlink ref="I961" r:id="rId1935"/>
    <hyperlink ref="F962" r:id="rId1936"/>
    <hyperlink ref="I962" r:id="rId1937"/>
    <hyperlink ref="F963" r:id="rId1938"/>
    <hyperlink ref="I963" r:id="rId1939"/>
    <hyperlink ref="F964" r:id="rId1940"/>
    <hyperlink ref="I964" r:id="rId1941"/>
    <hyperlink ref="F965" r:id="rId1942"/>
    <hyperlink ref="I965" r:id="rId1943"/>
    <hyperlink ref="F966" r:id="rId1944"/>
    <hyperlink ref="I966" r:id="rId1945"/>
    <hyperlink ref="F967" r:id="rId1946"/>
    <hyperlink ref="I967" r:id="rId1947"/>
    <hyperlink ref="F968" r:id="rId1948"/>
    <hyperlink ref="I968" r:id="rId1949"/>
    <hyperlink ref="F969" r:id="rId1950"/>
    <hyperlink ref="I969" r:id="rId1951"/>
    <hyperlink ref="F970" r:id="rId1952"/>
    <hyperlink ref="I970" r:id="rId1953"/>
    <hyperlink ref="F971" r:id="rId1954"/>
    <hyperlink ref="I971" r:id="rId1955"/>
    <hyperlink ref="F972" r:id="rId1956"/>
    <hyperlink ref="I972" r:id="rId1957"/>
    <hyperlink ref="F973" r:id="rId1958"/>
    <hyperlink ref="I973" r:id="rId1959"/>
    <hyperlink ref="F974" r:id="rId1960"/>
    <hyperlink ref="I974" r:id="rId1961"/>
    <hyperlink ref="F975" r:id="rId1962"/>
    <hyperlink ref="I975" r:id="rId1963"/>
    <hyperlink ref="F976" r:id="rId1964"/>
    <hyperlink ref="I976" r:id="rId1965"/>
    <hyperlink ref="F977" r:id="rId1966"/>
    <hyperlink ref="I977" r:id="rId1967"/>
    <hyperlink ref="F978" r:id="rId1968"/>
    <hyperlink ref="I978" r:id="rId1969"/>
    <hyperlink ref="F979" r:id="rId1970"/>
    <hyperlink ref="I979" r:id="rId1971"/>
    <hyperlink ref="F980" r:id="rId1972"/>
    <hyperlink ref="I980" r:id="rId1973"/>
    <hyperlink ref="F981" r:id="rId1974"/>
    <hyperlink ref="I981" r:id="rId1975"/>
    <hyperlink ref="F982" r:id="rId1976"/>
    <hyperlink ref="I982" r:id="rId1977"/>
    <hyperlink ref="F983" r:id="rId1978"/>
    <hyperlink ref="I983" r:id="rId1979"/>
    <hyperlink ref="F984" r:id="rId1980"/>
    <hyperlink ref="I984" r:id="rId1981"/>
    <hyperlink ref="F985" r:id="rId1982"/>
    <hyperlink ref="I985" r:id="rId1983"/>
    <hyperlink ref="F986" r:id="rId1984"/>
    <hyperlink ref="I986" r:id="rId1985"/>
    <hyperlink ref="F987" r:id="rId1986"/>
    <hyperlink ref="I987" r:id="rId1987"/>
    <hyperlink ref="F988" r:id="rId1988"/>
    <hyperlink ref="I988" r:id="rId1989"/>
    <hyperlink ref="F989" r:id="rId1990"/>
    <hyperlink ref="I989" r:id="rId1991"/>
    <hyperlink ref="F990" r:id="rId1992"/>
    <hyperlink ref="I990" r:id="rId1993"/>
    <hyperlink ref="F991" r:id="rId1994"/>
    <hyperlink ref="I991" r:id="rId1995"/>
    <hyperlink ref="F992" r:id="rId1996"/>
    <hyperlink ref="I992" r:id="rId1997"/>
    <hyperlink ref="F993" r:id="rId1998"/>
    <hyperlink ref="I993" r:id="rId1999"/>
    <hyperlink ref="F994" r:id="rId2000"/>
    <hyperlink ref="I994" r:id="rId2001"/>
    <hyperlink ref="F995" r:id="rId2002"/>
    <hyperlink ref="I995" r:id="rId2003"/>
    <hyperlink ref="F996" r:id="rId2004"/>
    <hyperlink ref="I996" r:id="rId2005"/>
    <hyperlink ref="F997" r:id="rId2006"/>
    <hyperlink ref="I997" r:id="rId2007"/>
    <hyperlink ref="F998" r:id="rId2008"/>
    <hyperlink ref="I998" r:id="rId2009"/>
    <hyperlink ref="F999" r:id="rId2010"/>
    <hyperlink ref="I999" r:id="rId2011"/>
    <hyperlink ref="F1000" r:id="rId2012"/>
    <hyperlink ref="I1000" r:id="rId2013"/>
    <hyperlink ref="F1001" r:id="rId2014"/>
    <hyperlink ref="I1001" r:id="rId2015"/>
    <hyperlink ref="F1002" r:id="rId2016"/>
    <hyperlink ref="I1002" r:id="rId2017"/>
    <hyperlink ref="F1003" r:id="rId2018"/>
    <hyperlink ref="I1003" r:id="rId2019"/>
    <hyperlink ref="F1004" r:id="rId2020"/>
    <hyperlink ref="I1004" r:id="rId2021"/>
    <hyperlink ref="F1005" r:id="rId2022"/>
    <hyperlink ref="I1005" r:id="rId2023"/>
    <hyperlink ref="F1006" r:id="rId2024"/>
    <hyperlink ref="I1006" r:id="rId2025"/>
    <hyperlink ref="F1007" r:id="rId2026"/>
    <hyperlink ref="I1007" r:id="rId2027"/>
    <hyperlink ref="F1008" r:id="rId2028"/>
    <hyperlink ref="I1008" r:id="rId2029"/>
    <hyperlink ref="F1009" r:id="rId2030"/>
    <hyperlink ref="I1009" r:id="rId2031"/>
    <hyperlink ref="F1010" r:id="rId2032"/>
    <hyperlink ref="I1010" r:id="rId2033"/>
    <hyperlink ref="F1011" r:id="rId2034"/>
    <hyperlink ref="I1011" r:id="rId2035"/>
    <hyperlink ref="F1012" r:id="rId2036"/>
    <hyperlink ref="I1012" r:id="rId2037"/>
    <hyperlink ref="E1013" r:id="rId2038"/>
    <hyperlink ref="F1013" r:id="rId2039"/>
    <hyperlink ref="I1013" r:id="rId2040"/>
    <hyperlink ref="F1014" r:id="rId2041"/>
    <hyperlink ref="I1014" r:id="rId2042"/>
    <hyperlink ref="F1015" r:id="rId2043"/>
    <hyperlink ref="I1015" r:id="rId2044"/>
    <hyperlink ref="F1016" r:id="rId2045"/>
    <hyperlink ref="I1016" r:id="rId2046"/>
    <hyperlink ref="F1017" r:id="rId2047"/>
    <hyperlink ref="I1017" r:id="rId2048"/>
    <hyperlink ref="F1018" r:id="rId2049"/>
    <hyperlink ref="I1018" r:id="rId2050"/>
    <hyperlink ref="F1019" r:id="rId2051"/>
    <hyperlink ref="I1019" r:id="rId2052"/>
    <hyperlink ref="F1020" r:id="rId2053"/>
    <hyperlink ref="I1020" r:id="rId2054"/>
    <hyperlink ref="F1021" r:id="rId2055"/>
    <hyperlink ref="I1021" r:id="rId2056"/>
    <hyperlink ref="F1022" r:id="rId2057"/>
    <hyperlink ref="I1022" r:id="rId2058"/>
    <hyperlink ref="F1023" r:id="rId2059"/>
    <hyperlink ref="I1023" r:id="rId2060"/>
    <hyperlink ref="F1024" r:id="rId2061"/>
    <hyperlink ref="I1024" r:id="rId2062"/>
    <hyperlink ref="F1025" r:id="rId2063"/>
    <hyperlink ref="I1025" r:id="rId2064"/>
    <hyperlink ref="F1026" r:id="rId2065"/>
    <hyperlink ref="I1026" r:id="rId2066"/>
    <hyperlink ref="F1027" r:id="rId2067"/>
    <hyperlink ref="I1027" r:id="rId2068"/>
    <hyperlink ref="F1028" r:id="rId2069"/>
    <hyperlink ref="I1028" r:id="rId2070"/>
    <hyperlink ref="F1029" r:id="rId2071"/>
    <hyperlink ref="I1029" r:id="rId2072"/>
    <hyperlink ref="F1030" r:id="rId2073"/>
    <hyperlink ref="I1030" r:id="rId2074"/>
    <hyperlink ref="F1031" r:id="rId2075"/>
    <hyperlink ref="I1031" r:id="rId2076"/>
    <hyperlink ref="F1032" r:id="rId2077"/>
    <hyperlink ref="I1032" r:id="rId2078"/>
    <hyperlink ref="F1033" r:id="rId2079"/>
    <hyperlink ref="I1033" r:id="rId2080"/>
    <hyperlink ref="F1034" r:id="rId2081"/>
    <hyperlink ref="I1034" r:id="rId2082"/>
    <hyperlink ref="F1035" r:id="rId2083"/>
    <hyperlink ref="I1035" r:id="rId2084"/>
    <hyperlink ref="F1036" r:id="rId2085"/>
    <hyperlink ref="I1036" r:id="rId2086"/>
    <hyperlink ref="F1037" r:id="rId2087"/>
    <hyperlink ref="I1037" r:id="rId2088"/>
    <hyperlink ref="F1038" r:id="rId2089"/>
    <hyperlink ref="I1038" r:id="rId2090"/>
    <hyperlink ref="F1039" r:id="rId2091"/>
    <hyperlink ref="I1039" r:id="rId2092"/>
    <hyperlink ref="F1040" r:id="rId2093"/>
    <hyperlink ref="I1040" r:id="rId2094"/>
    <hyperlink ref="F1041" r:id="rId2095"/>
    <hyperlink ref="I1041" r:id="rId2096"/>
    <hyperlink ref="F1042" r:id="rId2097"/>
    <hyperlink ref="I1042" r:id="rId2098"/>
    <hyperlink ref="F1043" r:id="rId2099"/>
    <hyperlink ref="I1043" r:id="rId2100"/>
    <hyperlink ref="F1044" r:id="rId2101"/>
    <hyperlink ref="I1044" r:id="rId2102"/>
    <hyperlink ref="F1045" r:id="rId2103"/>
    <hyperlink ref="I1045" r:id="rId2104"/>
    <hyperlink ref="F1046" r:id="rId2105"/>
    <hyperlink ref="I1046" r:id="rId2106"/>
    <hyperlink ref="F1047" r:id="rId2107"/>
    <hyperlink ref="I1047" r:id="rId2108"/>
    <hyperlink ref="F1048" r:id="rId2109"/>
    <hyperlink ref="I1048" r:id="rId2110"/>
    <hyperlink ref="F1049" r:id="rId2111"/>
    <hyperlink ref="I1049" r:id="rId2112"/>
    <hyperlink ref="F1050" r:id="rId2113"/>
    <hyperlink ref="I1050" r:id="rId2114"/>
    <hyperlink ref="F1051" r:id="rId2115"/>
    <hyperlink ref="I1051" r:id="rId2116"/>
    <hyperlink ref="F1052" r:id="rId2117"/>
    <hyperlink ref="I1052" r:id="rId2118"/>
    <hyperlink ref="F1053" r:id="rId2119"/>
    <hyperlink ref="I1053" r:id="rId2120"/>
    <hyperlink ref="F1054" r:id="rId2121"/>
    <hyperlink ref="I1054" r:id="rId2122"/>
    <hyperlink ref="F1055" r:id="rId2123"/>
    <hyperlink ref="I1055" r:id="rId2124"/>
    <hyperlink ref="F1056" r:id="rId2125"/>
    <hyperlink ref="I1056" r:id="rId2126"/>
    <hyperlink ref="F1057" r:id="rId2127"/>
    <hyperlink ref="I1057" r:id="rId2128"/>
    <hyperlink ref="F1058" r:id="rId2129"/>
    <hyperlink ref="I1058" r:id="rId2130"/>
    <hyperlink ref="F1059" r:id="rId2131"/>
    <hyperlink ref="I1059" r:id="rId2132"/>
    <hyperlink ref="F1060" r:id="rId2133"/>
    <hyperlink ref="I1060" r:id="rId2134"/>
    <hyperlink ref="F1061" r:id="rId2135"/>
    <hyperlink ref="I1061" r:id="rId2136"/>
    <hyperlink ref="F1062" r:id="rId2137"/>
    <hyperlink ref="I1062" r:id="rId2138"/>
    <hyperlink ref="F1063" r:id="rId2139"/>
    <hyperlink ref="I1063" r:id="rId2140"/>
    <hyperlink ref="F1064" r:id="rId2141"/>
    <hyperlink ref="I1064" r:id="rId2142"/>
    <hyperlink ref="F1065" r:id="rId2143"/>
    <hyperlink ref="I1065" r:id="rId2144"/>
    <hyperlink ref="F1066" r:id="rId2145"/>
    <hyperlink ref="I1066" r:id="rId2146"/>
    <hyperlink ref="F1067" r:id="rId2147"/>
    <hyperlink ref="I1067" r:id="rId2148"/>
    <hyperlink ref="F1068" r:id="rId2149"/>
    <hyperlink ref="I1068" r:id="rId2150"/>
    <hyperlink ref="F1069" r:id="rId2151"/>
    <hyperlink ref="I1069" r:id="rId2152"/>
    <hyperlink ref="F1070" r:id="rId2153"/>
    <hyperlink ref="I1070" r:id="rId2154"/>
    <hyperlink ref="F1071" r:id="rId2155"/>
    <hyperlink ref="I1071" r:id="rId2156"/>
    <hyperlink ref="F1072" r:id="rId2157"/>
    <hyperlink ref="I1072" r:id="rId2158"/>
    <hyperlink ref="F1073" r:id="rId2159"/>
    <hyperlink ref="I1073" r:id="rId2160"/>
    <hyperlink ref="I1074" r:id="rId2161"/>
    <hyperlink ref="F1075" r:id="rId2162"/>
    <hyperlink ref="I1075" r:id="rId2163"/>
    <hyperlink ref="F1076" r:id="rId2164"/>
    <hyperlink ref="I1076" r:id="rId2165"/>
    <hyperlink ref="F1077" r:id="rId2166"/>
    <hyperlink ref="I1077" r:id="rId2167"/>
    <hyperlink ref="F1078" r:id="rId2168"/>
    <hyperlink ref="I1078" r:id="rId2169"/>
    <hyperlink ref="F1079" r:id="rId2170"/>
    <hyperlink ref="I1079" r:id="rId2171"/>
    <hyperlink ref="F1080" r:id="rId2172"/>
    <hyperlink ref="I1080" r:id="rId2173"/>
    <hyperlink ref="F1081" r:id="rId2174"/>
    <hyperlink ref="I1081" r:id="rId2175"/>
    <hyperlink ref="F1082" r:id="rId2176"/>
    <hyperlink ref="I1082" r:id="rId2177"/>
    <hyperlink ref="F1083" r:id="rId2178"/>
    <hyperlink ref="I1083" r:id="rId2179"/>
    <hyperlink ref="F1084" r:id="rId2180"/>
    <hyperlink ref="I1084" r:id="rId2181"/>
    <hyperlink ref="F1085" r:id="rId2182"/>
    <hyperlink ref="I1085" r:id="rId2183"/>
    <hyperlink ref="F1086" r:id="rId2184"/>
    <hyperlink ref="I1086" r:id="rId2185"/>
    <hyperlink ref="E1087" r:id="rId2186"/>
    <hyperlink ref="F1087" r:id="rId2187"/>
    <hyperlink ref="I1087" r:id="rId2188"/>
    <hyperlink ref="F1088" r:id="rId2189"/>
    <hyperlink ref="I1088" r:id="rId2190"/>
    <hyperlink ref="F1089" r:id="rId2191"/>
    <hyperlink ref="I1089" r:id="rId2192"/>
    <hyperlink ref="F1090" r:id="rId2193"/>
    <hyperlink ref="I1090" r:id="rId2194"/>
    <hyperlink ref="F1091" r:id="rId2195"/>
    <hyperlink ref="I1091" r:id="rId2196"/>
    <hyperlink ref="F1092" r:id="rId2197"/>
    <hyperlink ref="I1092" r:id="rId2198"/>
    <hyperlink ref="F1093" r:id="rId2199"/>
    <hyperlink ref="I1093" r:id="rId2200"/>
    <hyperlink ref="F1094" r:id="rId2201"/>
    <hyperlink ref="I1094" r:id="rId2202"/>
    <hyperlink ref="F1095" r:id="rId2203"/>
    <hyperlink ref="I1095" r:id="rId2204"/>
    <hyperlink ref="F1096" r:id="rId2205"/>
    <hyperlink ref="I1096" r:id="rId2206"/>
    <hyperlink ref="F1097" r:id="rId2207"/>
    <hyperlink ref="I1097" r:id="rId2208"/>
    <hyperlink ref="F1098" r:id="rId2209"/>
    <hyperlink ref="I1098" r:id="rId2210"/>
    <hyperlink ref="F1099" r:id="rId2211"/>
    <hyperlink ref="I1099" r:id="rId2212"/>
    <hyperlink ref="F1100" r:id="rId2213"/>
    <hyperlink ref="I1100" r:id="rId2214"/>
    <hyperlink ref="F1101" r:id="rId2215"/>
    <hyperlink ref="I1101" r:id="rId2216"/>
    <hyperlink ref="F1102" r:id="rId2217"/>
    <hyperlink ref="I1102" r:id="rId2218"/>
    <hyperlink ref="F1103" r:id="rId2219"/>
    <hyperlink ref="I1103" r:id="rId2220"/>
    <hyperlink ref="F1104" r:id="rId2221"/>
    <hyperlink ref="I1104" r:id="rId2222"/>
    <hyperlink ref="F1105" r:id="rId2223"/>
    <hyperlink ref="I1105" r:id="rId2224"/>
    <hyperlink ref="F1106" r:id="rId2225"/>
    <hyperlink ref="I1106" r:id="rId2226"/>
    <hyperlink ref="F1107" r:id="rId2227"/>
    <hyperlink ref="I1107" r:id="rId2228"/>
    <hyperlink ref="F1108" r:id="rId2229"/>
    <hyperlink ref="I1108" r:id="rId2230"/>
    <hyperlink ref="F1109" r:id="rId2231"/>
    <hyperlink ref="I1109" r:id="rId2232"/>
    <hyperlink ref="F1110" r:id="rId2233"/>
    <hyperlink ref="I1110" r:id="rId2234"/>
    <hyperlink ref="F1111" r:id="rId2235"/>
    <hyperlink ref="I1111" r:id="rId2236"/>
    <hyperlink ref="F1112" r:id="rId2237"/>
    <hyperlink ref="I1112" r:id="rId2238"/>
    <hyperlink ref="F1113" r:id="rId2239"/>
    <hyperlink ref="I1113" r:id="rId2240"/>
    <hyperlink ref="F1114" r:id="rId2241"/>
    <hyperlink ref="I1114" r:id="rId2242"/>
    <hyperlink ref="F1115" r:id="rId2243"/>
    <hyperlink ref="I1115" r:id="rId2244"/>
    <hyperlink ref="F1116" r:id="rId2245"/>
    <hyperlink ref="I1116" r:id="rId2246"/>
    <hyperlink ref="F1117" r:id="rId2247"/>
    <hyperlink ref="I1117" r:id="rId2248"/>
    <hyperlink ref="F1118" r:id="rId2249"/>
    <hyperlink ref="I1118" r:id="rId2250"/>
    <hyperlink ref="F1119" r:id="rId2251"/>
    <hyperlink ref="I1119" r:id="rId2252"/>
    <hyperlink ref="F1120" r:id="rId2253"/>
    <hyperlink ref="I1120" r:id="rId2254"/>
    <hyperlink ref="F1121" r:id="rId2255"/>
    <hyperlink ref="I1121" r:id="rId2256"/>
    <hyperlink ref="F1122" r:id="rId2257"/>
    <hyperlink ref="I1122" r:id="rId2258"/>
    <hyperlink ref="F1123" r:id="rId2259"/>
    <hyperlink ref="I1123" r:id="rId2260"/>
    <hyperlink ref="F1124" r:id="rId2261"/>
    <hyperlink ref="I1124" r:id="rId2262"/>
    <hyperlink ref="F1125" r:id="rId2263"/>
    <hyperlink ref="I1125" r:id="rId2264"/>
    <hyperlink ref="F1126" r:id="rId2265"/>
    <hyperlink ref="I1126" r:id="rId2266"/>
    <hyperlink ref="F1127" r:id="rId2267"/>
    <hyperlink ref="I1127" r:id="rId2268"/>
    <hyperlink ref="F1128" r:id="rId2269"/>
    <hyperlink ref="I1128" r:id="rId2270"/>
    <hyperlink ref="F1129" r:id="rId2271"/>
    <hyperlink ref="I1129" r:id="rId2272"/>
    <hyperlink ref="F1130" r:id="rId2273"/>
    <hyperlink ref="I1130" r:id="rId2274"/>
    <hyperlink ref="F1131" r:id="rId2275"/>
    <hyperlink ref="I1131" r:id="rId2276"/>
    <hyperlink ref="F1132" r:id="rId2277"/>
    <hyperlink ref="I1132" r:id="rId2278"/>
    <hyperlink ref="F1133" r:id="rId2279"/>
    <hyperlink ref="I1133" r:id="rId2280"/>
    <hyperlink ref="F1134" r:id="rId2281"/>
    <hyperlink ref="I1134" r:id="rId2282"/>
    <hyperlink ref="F1135" r:id="rId2283"/>
    <hyperlink ref="I1135" r:id="rId2284"/>
    <hyperlink ref="F1136" r:id="rId2285"/>
    <hyperlink ref="I1136" r:id="rId2286"/>
    <hyperlink ref="F1137" r:id="rId2287"/>
    <hyperlink ref="I1137" r:id="rId2288"/>
    <hyperlink ref="F1138" r:id="rId2289"/>
    <hyperlink ref="I1138" r:id="rId2290"/>
    <hyperlink ref="F1139" r:id="rId2291"/>
    <hyperlink ref="I1139" r:id="rId2292"/>
    <hyperlink ref="F1140" r:id="rId2293"/>
    <hyperlink ref="I1140" r:id="rId2294"/>
    <hyperlink ref="F1141" r:id="rId2295"/>
    <hyperlink ref="I1141" r:id="rId2296"/>
    <hyperlink ref="F1142" r:id="rId2297"/>
    <hyperlink ref="I1142" r:id="rId2298"/>
    <hyperlink ref="F1143" r:id="rId2299"/>
    <hyperlink ref="I1143" r:id="rId2300"/>
    <hyperlink ref="F1144" r:id="rId2301"/>
    <hyperlink ref="I1144" r:id="rId2302"/>
    <hyperlink ref="F1145" r:id="rId2303"/>
    <hyperlink ref="I1145" r:id="rId2304"/>
    <hyperlink ref="F1146" r:id="rId2305"/>
    <hyperlink ref="I1146" r:id="rId2306"/>
    <hyperlink ref="F1147" r:id="rId2307"/>
    <hyperlink ref="I1147" r:id="rId2308"/>
    <hyperlink ref="F1148" r:id="rId2309"/>
    <hyperlink ref="I1148" r:id="rId2310"/>
    <hyperlink ref="F1149" r:id="rId2311"/>
    <hyperlink ref="I1149" r:id="rId2312"/>
    <hyperlink ref="F1150" r:id="rId2313"/>
    <hyperlink ref="I1150" r:id="rId2314"/>
    <hyperlink ref="F1151" r:id="rId2315"/>
    <hyperlink ref="I1151" r:id="rId2316"/>
    <hyperlink ref="F1152" r:id="rId2317"/>
    <hyperlink ref="I1152" r:id="rId2318"/>
    <hyperlink ref="F1153" r:id="rId2319"/>
    <hyperlink ref="I1153" r:id="rId2320"/>
    <hyperlink ref="F1154" r:id="rId2321"/>
    <hyperlink ref="I1154" r:id="rId2322"/>
    <hyperlink ref="F1155" r:id="rId2323"/>
    <hyperlink ref="I1155" r:id="rId2324"/>
    <hyperlink ref="F1156" r:id="rId2325"/>
    <hyperlink ref="I1156" r:id="rId2326"/>
    <hyperlink ref="F1157" r:id="rId2327"/>
    <hyperlink ref="I1157" r:id="rId2328"/>
    <hyperlink ref="E1158" r:id="rId2329"/>
    <hyperlink ref="F1158" r:id="rId2330"/>
    <hyperlink ref="I1158" r:id="rId2331"/>
    <hyperlink ref="F1159" r:id="rId2332"/>
    <hyperlink ref="I1159" r:id="rId2333"/>
    <hyperlink ref="F1160" r:id="rId2334"/>
    <hyperlink ref="I1160" r:id="rId2335"/>
    <hyperlink ref="F1161" r:id="rId2336"/>
    <hyperlink ref="I1161" r:id="rId2337"/>
    <hyperlink ref="F1162" r:id="rId2338"/>
    <hyperlink ref="I1162" r:id="rId2339"/>
    <hyperlink ref="F1163" r:id="rId2340"/>
    <hyperlink ref="I1163" r:id="rId2341"/>
    <hyperlink ref="F1164" r:id="rId2342"/>
    <hyperlink ref="I1164" r:id="rId2343"/>
    <hyperlink ref="F1165" r:id="rId2344"/>
    <hyperlink ref="I1165" r:id="rId2345"/>
    <hyperlink ref="F1166" r:id="rId2346"/>
    <hyperlink ref="I1166" r:id="rId2347"/>
    <hyperlink ref="F1167" r:id="rId2348"/>
    <hyperlink ref="I1167" r:id="rId2349"/>
    <hyperlink ref="F1168" r:id="rId2350"/>
    <hyperlink ref="I1168" r:id="rId2351"/>
    <hyperlink ref="F1169" r:id="rId2352"/>
    <hyperlink ref="I1169" r:id="rId2353"/>
    <hyperlink ref="F1170" r:id="rId2354"/>
    <hyperlink ref="I1170" r:id="rId2355"/>
    <hyperlink ref="F1171" r:id="rId2356"/>
    <hyperlink ref="I1171" r:id="rId2357"/>
    <hyperlink ref="F1172" r:id="rId2358"/>
    <hyperlink ref="I1172" r:id="rId2359"/>
    <hyperlink ref="F1173" r:id="rId2360"/>
    <hyperlink ref="I1173" r:id="rId2361"/>
    <hyperlink ref="F1174" r:id="rId2362"/>
    <hyperlink ref="I1174" r:id="rId2363"/>
    <hyperlink ref="F1175" r:id="rId2364"/>
    <hyperlink ref="I1175" r:id="rId2365"/>
    <hyperlink ref="F1176" r:id="rId2366"/>
    <hyperlink ref="I1176" r:id="rId2367"/>
    <hyperlink ref="F1177" r:id="rId2368"/>
    <hyperlink ref="I1177" r:id="rId2369"/>
    <hyperlink ref="F1178" r:id="rId2370"/>
    <hyperlink ref="I1178" r:id="rId2371"/>
    <hyperlink ref="F1179" r:id="rId2372"/>
    <hyperlink ref="I1179" r:id="rId2373"/>
    <hyperlink ref="F1180" r:id="rId2374"/>
    <hyperlink ref="I1180" r:id="rId2375"/>
    <hyperlink ref="F1181" r:id="rId2376"/>
    <hyperlink ref="I1181" r:id="rId2377"/>
    <hyperlink ref="F1182" r:id="rId2378"/>
    <hyperlink ref="I1182" r:id="rId2379"/>
    <hyperlink ref="F1183" r:id="rId2380"/>
    <hyperlink ref="I1183" r:id="rId2381"/>
    <hyperlink ref="F1184" r:id="rId2382"/>
    <hyperlink ref="I1184" r:id="rId2383"/>
    <hyperlink ref="F1185" r:id="rId2384"/>
    <hyperlink ref="I1185" r:id="rId2385"/>
    <hyperlink ref="F1186" r:id="rId2386"/>
    <hyperlink ref="I1186" r:id="rId2387"/>
    <hyperlink ref="F1187" r:id="rId2388"/>
    <hyperlink ref="I1187" r:id="rId2389"/>
    <hyperlink ref="F1188" r:id="rId2390"/>
    <hyperlink ref="I1188" r:id="rId2391"/>
    <hyperlink ref="F1189" r:id="rId2392"/>
    <hyperlink ref="I1189" r:id="rId2393"/>
    <hyperlink ref="F1190" r:id="rId2394"/>
    <hyperlink ref="I1190" r:id="rId2395"/>
    <hyperlink ref="F1191" r:id="rId2396"/>
    <hyperlink ref="I1191" r:id="rId2397"/>
    <hyperlink ref="F1192" r:id="rId2398"/>
    <hyperlink ref="I1192" r:id="rId2399"/>
    <hyperlink ref="E1193" r:id="rId2400"/>
    <hyperlink ref="F1193" r:id="rId2401"/>
    <hyperlink ref="I1193" r:id="rId2402"/>
    <hyperlink ref="F1194" r:id="rId2403"/>
    <hyperlink ref="I1194" r:id="rId2404"/>
    <hyperlink ref="F1195" r:id="rId2405"/>
    <hyperlink ref="I1195" r:id="rId2406"/>
    <hyperlink ref="F1196" r:id="rId2407"/>
    <hyperlink ref="I1196" r:id="rId2408"/>
    <hyperlink ref="F1197" r:id="rId2409"/>
    <hyperlink ref="I1197" r:id="rId2410"/>
    <hyperlink ref="F1198" r:id="rId2411"/>
    <hyperlink ref="I1198" r:id="rId2412"/>
    <hyperlink ref="F1199" r:id="rId2413"/>
    <hyperlink ref="I1199" r:id="rId2414"/>
    <hyperlink ref="F1200" r:id="rId2415"/>
    <hyperlink ref="I1200" r:id="rId2416"/>
    <hyperlink ref="F1201" r:id="rId2417"/>
    <hyperlink ref="I1201" r:id="rId2418"/>
    <hyperlink ref="F1202" r:id="rId2419"/>
    <hyperlink ref="I1202" r:id="rId2420"/>
    <hyperlink ref="F1203" r:id="rId2421"/>
    <hyperlink ref="I1203" r:id="rId2422"/>
    <hyperlink ref="F1204" r:id="rId2423"/>
    <hyperlink ref="I1204" r:id="rId2424"/>
    <hyperlink ref="E1205" r:id="rId2425"/>
    <hyperlink ref="F1205" r:id="rId2426"/>
    <hyperlink ref="I1205" r:id="rId2427"/>
    <hyperlink ref="F1206" r:id="rId2428"/>
    <hyperlink ref="I1206" r:id="rId2429"/>
    <hyperlink ref="F1207" r:id="rId2430"/>
    <hyperlink ref="I1207" r:id="rId2431"/>
    <hyperlink ref="F1208" r:id="rId2432"/>
    <hyperlink ref="I1208" r:id="rId2433"/>
    <hyperlink ref="F1209" r:id="rId2434"/>
    <hyperlink ref="I1209" r:id="rId2435"/>
    <hyperlink ref="F1210" r:id="rId2436"/>
    <hyperlink ref="I1210" r:id="rId2437"/>
    <hyperlink ref="F1211" r:id="rId2438"/>
    <hyperlink ref="I1211" r:id="rId2439"/>
    <hyperlink ref="F1212" r:id="rId2440"/>
    <hyperlink ref="I1212" r:id="rId2441"/>
    <hyperlink ref="F1213" r:id="rId2442"/>
    <hyperlink ref="I1213" r:id="rId2443"/>
    <hyperlink ref="F1214" r:id="rId2444"/>
    <hyperlink ref="I1214" r:id="rId2445"/>
    <hyperlink ref="F1215" r:id="rId2446"/>
    <hyperlink ref="I1215" r:id="rId2447"/>
    <hyperlink ref="F1216" r:id="rId2448"/>
    <hyperlink ref="I1216" r:id="rId2449"/>
    <hyperlink ref="F1217" r:id="rId2450"/>
    <hyperlink ref="I1217" r:id="rId2451"/>
    <hyperlink ref="F1218" r:id="rId2452"/>
    <hyperlink ref="I1218" r:id="rId2453"/>
    <hyperlink ref="F1219" r:id="rId2454"/>
    <hyperlink ref="I1219" r:id="rId2455"/>
    <hyperlink ref="F1220" r:id="rId2456"/>
    <hyperlink ref="I1220" r:id="rId2457"/>
    <hyperlink ref="F1221" r:id="rId2458"/>
    <hyperlink ref="I1221" r:id="rId2459"/>
    <hyperlink ref="F1222" r:id="rId2460"/>
    <hyperlink ref="I1222" r:id="rId2461"/>
    <hyperlink ref="F1223" r:id="rId2462"/>
    <hyperlink ref="I1223" r:id="rId2463"/>
    <hyperlink ref="F1224" r:id="rId2464"/>
    <hyperlink ref="I1224" r:id="rId2465"/>
    <hyperlink ref="F1225" r:id="rId2466"/>
    <hyperlink ref="I1225" r:id="rId2467"/>
    <hyperlink ref="F1226" r:id="rId2468"/>
    <hyperlink ref="I1226" r:id="rId2469"/>
    <hyperlink ref="F1227" r:id="rId2470"/>
    <hyperlink ref="I1227" r:id="rId2471"/>
    <hyperlink ref="F1228" r:id="rId2472"/>
    <hyperlink ref="I1228" r:id="rId2473"/>
    <hyperlink ref="F1229" r:id="rId2474"/>
    <hyperlink ref="I1229" r:id="rId2475"/>
    <hyperlink ref="F1230" r:id="rId2476"/>
    <hyperlink ref="I1230" r:id="rId2477"/>
    <hyperlink ref="F1231" r:id="rId2478"/>
    <hyperlink ref="I1231" r:id="rId2479"/>
    <hyperlink ref="F1232" r:id="rId2480"/>
    <hyperlink ref="I1232" r:id="rId2481"/>
    <hyperlink ref="F1233" r:id="rId2482"/>
    <hyperlink ref="I1233" r:id="rId2483"/>
    <hyperlink ref="F1234" r:id="rId2484"/>
    <hyperlink ref="I1234" r:id="rId2485"/>
    <hyperlink ref="F1235" r:id="rId2486"/>
    <hyperlink ref="I1235" r:id="rId2487"/>
    <hyperlink ref="F1236" r:id="rId2488"/>
    <hyperlink ref="I1236" r:id="rId2489"/>
    <hyperlink ref="F1237" r:id="rId2490"/>
    <hyperlink ref="I1237" r:id="rId2491"/>
    <hyperlink ref="F1238" r:id="rId2492"/>
    <hyperlink ref="I1238" r:id="rId2493"/>
    <hyperlink ref="F1239" r:id="rId2494"/>
    <hyperlink ref="I1239" r:id="rId2495"/>
    <hyperlink ref="F1240" r:id="rId2496"/>
    <hyperlink ref="I1240" r:id="rId2497"/>
    <hyperlink ref="F1241" r:id="rId2498"/>
    <hyperlink ref="I1241" r:id="rId2499"/>
    <hyperlink ref="F1242" r:id="rId2500"/>
    <hyperlink ref="I1242" r:id="rId2501"/>
    <hyperlink ref="F1243" r:id="rId2502"/>
    <hyperlink ref="I1243" r:id="rId2503"/>
    <hyperlink ref="F1244" r:id="rId2504"/>
    <hyperlink ref="I1244" r:id="rId2505"/>
    <hyperlink ref="F1245" r:id="rId2506"/>
    <hyperlink ref="I1245" r:id="rId2507"/>
    <hyperlink ref="F1246" r:id="rId2508"/>
    <hyperlink ref="I1246" r:id="rId2509"/>
    <hyperlink ref="F1247" r:id="rId2510"/>
    <hyperlink ref="I1247" r:id="rId2511"/>
    <hyperlink ref="F1248" r:id="rId2512"/>
    <hyperlink ref="I1248" r:id="rId2513"/>
    <hyperlink ref="F1249" r:id="rId2514"/>
    <hyperlink ref="I1249" r:id="rId2515"/>
    <hyperlink ref="F1250" r:id="rId2516"/>
    <hyperlink ref="I1250" r:id="rId2517"/>
    <hyperlink ref="F1251" r:id="rId2518"/>
    <hyperlink ref="I1251" r:id="rId2519"/>
    <hyperlink ref="F1252" r:id="rId2520"/>
    <hyperlink ref="I1252" r:id="rId2521"/>
    <hyperlink ref="F1253" r:id="rId2522"/>
    <hyperlink ref="I1253" r:id="rId2523"/>
    <hyperlink ref="F1254" r:id="rId2524"/>
    <hyperlink ref="I1254" r:id="rId2525"/>
    <hyperlink ref="F1255" r:id="rId2526"/>
    <hyperlink ref="I1255" r:id="rId2527"/>
    <hyperlink ref="F1256" r:id="rId2528"/>
    <hyperlink ref="I1256" r:id="rId2529"/>
    <hyperlink ref="F1257" r:id="rId2530"/>
    <hyperlink ref="I1257" r:id="rId2531"/>
    <hyperlink ref="F1258" r:id="rId2532"/>
    <hyperlink ref="I1258" r:id="rId2533"/>
    <hyperlink ref="F1259" r:id="rId2534"/>
    <hyperlink ref="I1259" r:id="rId2535"/>
    <hyperlink ref="F1260" r:id="rId2536"/>
    <hyperlink ref="I1260" r:id="rId2537"/>
    <hyperlink ref="F1261" r:id="rId2538"/>
    <hyperlink ref="I1261" r:id="rId2539"/>
    <hyperlink ref="F1262" r:id="rId2540"/>
    <hyperlink ref="I1262" r:id="rId2541"/>
    <hyperlink ref="F1263" r:id="rId2542"/>
    <hyperlink ref="I1263" r:id="rId2543"/>
    <hyperlink ref="F1264" r:id="rId2544"/>
    <hyperlink ref="I1264" r:id="rId2545"/>
    <hyperlink ref="F1265" r:id="rId2546"/>
    <hyperlink ref="I1265" r:id="rId2547"/>
    <hyperlink ref="F1266" r:id="rId2548"/>
    <hyperlink ref="I1266" r:id="rId2549"/>
    <hyperlink ref="F1267" r:id="rId2550"/>
    <hyperlink ref="I1267" r:id="rId2551"/>
    <hyperlink ref="F1268" r:id="rId2552"/>
    <hyperlink ref="I1268" r:id="rId2553"/>
    <hyperlink ref="F1269" r:id="rId2554"/>
    <hyperlink ref="I1269" r:id="rId2555"/>
    <hyperlink ref="F1270" r:id="rId2556"/>
    <hyperlink ref="I1270" r:id="rId2557"/>
    <hyperlink ref="F1271" r:id="rId2558"/>
    <hyperlink ref="I1271" r:id="rId2559"/>
    <hyperlink ref="F1272" r:id="rId2560"/>
    <hyperlink ref="I1272" r:id="rId2561"/>
    <hyperlink ref="F1273" r:id="rId2562"/>
    <hyperlink ref="I1273" r:id="rId2563"/>
    <hyperlink ref="F1274" r:id="rId2564"/>
    <hyperlink ref="I1274" r:id="rId2565"/>
    <hyperlink ref="F1275" r:id="rId2566"/>
    <hyperlink ref="I1275" r:id="rId2567"/>
    <hyperlink ref="F1276" r:id="rId2568"/>
    <hyperlink ref="I1276" r:id="rId2569"/>
    <hyperlink ref="F1277" r:id="rId2570"/>
    <hyperlink ref="I1277" r:id="rId2571"/>
    <hyperlink ref="F1278" r:id="rId2572"/>
    <hyperlink ref="I1278" r:id="rId2573"/>
    <hyperlink ref="F1279" r:id="rId2574"/>
    <hyperlink ref="I1279" r:id="rId2575"/>
    <hyperlink ref="F1280" r:id="rId2576"/>
    <hyperlink ref="I1280" r:id="rId2577"/>
    <hyperlink ref="F1281" r:id="rId2578"/>
    <hyperlink ref="I1281" r:id="rId2579"/>
    <hyperlink ref="F1282" r:id="rId2580"/>
    <hyperlink ref="I1282" r:id="rId2581"/>
    <hyperlink ref="F1283" r:id="rId2582"/>
    <hyperlink ref="I1283" r:id="rId2583"/>
    <hyperlink ref="F1284" r:id="rId2584"/>
    <hyperlink ref="I1284" r:id="rId2585"/>
    <hyperlink ref="F1285" r:id="rId2586"/>
    <hyperlink ref="I1285" r:id="rId2587"/>
    <hyperlink ref="F1286" r:id="rId2588"/>
    <hyperlink ref="I1286" r:id="rId2589"/>
    <hyperlink ref="F1287" r:id="rId2590"/>
    <hyperlink ref="I1287" r:id="rId2591"/>
    <hyperlink ref="F1288" r:id="rId2592"/>
    <hyperlink ref="I1288" r:id="rId2593"/>
    <hyperlink ref="F1289" r:id="rId2594"/>
    <hyperlink ref="I1289" r:id="rId2595"/>
    <hyperlink ref="F1290" r:id="rId2596"/>
    <hyperlink ref="I1290" r:id="rId2597"/>
    <hyperlink ref="F1291" r:id="rId2598"/>
    <hyperlink ref="I1291" r:id="rId2599"/>
    <hyperlink ref="F1292" r:id="rId2600"/>
    <hyperlink ref="I1292" r:id="rId2601"/>
    <hyperlink ref="F1293" r:id="rId2602"/>
    <hyperlink ref="I1293" r:id="rId2603"/>
    <hyperlink ref="F1294" r:id="rId2604"/>
    <hyperlink ref="I1294" r:id="rId2605"/>
    <hyperlink ref="F1295" r:id="rId2606"/>
    <hyperlink ref="I1295" r:id="rId2607"/>
    <hyperlink ref="F1296" r:id="rId2608"/>
    <hyperlink ref="I1296" r:id="rId2609"/>
    <hyperlink ref="F1297" r:id="rId2610"/>
    <hyperlink ref="I1297" r:id="rId2611"/>
    <hyperlink ref="F1298" r:id="rId2612"/>
    <hyperlink ref="I1298" r:id="rId2613"/>
    <hyperlink ref="F1299" r:id="rId2614"/>
    <hyperlink ref="I1299" r:id="rId2615"/>
    <hyperlink ref="F1300" r:id="rId2616"/>
    <hyperlink ref="I1300" r:id="rId2617"/>
    <hyperlink ref="F1301" r:id="rId2618"/>
    <hyperlink ref="I1301" r:id="rId2619"/>
    <hyperlink ref="F1302" r:id="rId2620"/>
    <hyperlink ref="I1302" r:id="rId2621"/>
    <hyperlink ref="F1303" r:id="rId2622"/>
    <hyperlink ref="I1303" r:id="rId2623"/>
    <hyperlink ref="F1304" r:id="rId2624"/>
    <hyperlink ref="I1304" r:id="rId2625"/>
    <hyperlink ref="F1305" r:id="rId2626"/>
    <hyperlink ref="I1305" r:id="rId2627"/>
    <hyperlink ref="F1306" r:id="rId2628"/>
    <hyperlink ref="I1306" r:id="rId2629"/>
    <hyperlink ref="F1307" r:id="rId2630"/>
    <hyperlink ref="I1307" r:id="rId2631"/>
    <hyperlink ref="F1308" r:id="rId2632"/>
    <hyperlink ref="I1308" r:id="rId2633"/>
    <hyperlink ref="F1309" r:id="rId2634"/>
    <hyperlink ref="I1309" r:id="rId2635"/>
    <hyperlink ref="F1310" r:id="rId2636"/>
    <hyperlink ref="I1310" r:id="rId2637"/>
    <hyperlink ref="F1311" r:id="rId2638"/>
    <hyperlink ref="I1311" r:id="rId2639"/>
    <hyperlink ref="F1312" r:id="rId2640"/>
    <hyperlink ref="I1312" r:id="rId2641"/>
    <hyperlink ref="F1313" r:id="rId2642"/>
    <hyperlink ref="I1313" r:id="rId2643"/>
    <hyperlink ref="F1314" r:id="rId2644"/>
    <hyperlink ref="I1314" r:id="rId2645"/>
    <hyperlink ref="F1315" r:id="rId2646"/>
    <hyperlink ref="I1315" r:id="rId2647"/>
    <hyperlink ref="F1316" r:id="rId2648"/>
    <hyperlink ref="I1316" r:id="rId2649"/>
    <hyperlink ref="F1317" r:id="rId2650"/>
    <hyperlink ref="I1317" r:id="rId2651"/>
    <hyperlink ref="F1318" r:id="rId2652"/>
    <hyperlink ref="I1318" r:id="rId2653"/>
    <hyperlink ref="F1319" r:id="rId2654"/>
    <hyperlink ref="I1319" r:id="rId2655"/>
    <hyperlink ref="F1320" r:id="rId2656"/>
    <hyperlink ref="I1320" r:id="rId2657"/>
    <hyperlink ref="F1321" r:id="rId2658"/>
    <hyperlink ref="I1321" r:id="rId2659"/>
    <hyperlink ref="F1322" r:id="rId2660"/>
    <hyperlink ref="I1322" r:id="rId2661"/>
    <hyperlink ref="F1323" r:id="rId2662"/>
    <hyperlink ref="I1323" r:id="rId2663"/>
    <hyperlink ref="F1324" r:id="rId2664"/>
    <hyperlink ref="I1324" r:id="rId2665"/>
    <hyperlink ref="F1325" r:id="rId2666"/>
    <hyperlink ref="I1325" r:id="rId2667"/>
    <hyperlink ref="F1326" r:id="rId2668"/>
    <hyperlink ref="I1326" r:id="rId2669"/>
    <hyperlink ref="F1327" r:id="rId2670"/>
    <hyperlink ref="I1327" r:id="rId2671"/>
    <hyperlink ref="F1328" r:id="rId2672"/>
    <hyperlink ref="I1328" r:id="rId2673"/>
    <hyperlink ref="F1329" r:id="rId2674"/>
    <hyperlink ref="I1329" r:id="rId2675"/>
    <hyperlink ref="F1330" r:id="rId2676"/>
    <hyperlink ref="I1330" r:id="rId2677"/>
    <hyperlink ref="F1331" r:id="rId2678"/>
    <hyperlink ref="I1331" r:id="rId2679"/>
    <hyperlink ref="F1332" r:id="rId2680"/>
    <hyperlink ref="I1332" r:id="rId2681"/>
    <hyperlink ref="F1333" r:id="rId2682"/>
    <hyperlink ref="I1333" r:id="rId2683"/>
    <hyperlink ref="F1334" r:id="rId2684"/>
    <hyperlink ref="I1334" r:id="rId2685"/>
    <hyperlink ref="F1335" r:id="rId2686"/>
    <hyperlink ref="I1335" r:id="rId2687"/>
    <hyperlink ref="F1336" r:id="rId2688"/>
    <hyperlink ref="I1336" r:id="rId2689"/>
    <hyperlink ref="F1337" r:id="rId2690"/>
    <hyperlink ref="I1337" r:id="rId2691"/>
    <hyperlink ref="F1338" r:id="rId2692"/>
    <hyperlink ref="I1338" r:id="rId2693"/>
    <hyperlink ref="F1339" r:id="rId2694"/>
    <hyperlink ref="I1339" r:id="rId2695"/>
    <hyperlink ref="F1340" r:id="rId2696"/>
    <hyperlink ref="I1340" r:id="rId2697"/>
    <hyperlink ref="F1341" r:id="rId2698"/>
    <hyperlink ref="I1341" r:id="rId2699"/>
    <hyperlink ref="F1342" r:id="rId2700"/>
    <hyperlink ref="I1342" r:id="rId2701"/>
    <hyperlink ref="F1343" r:id="rId2702"/>
    <hyperlink ref="I1343" r:id="rId2703"/>
    <hyperlink ref="F1344" r:id="rId2704"/>
    <hyperlink ref="I1344" r:id="rId2705"/>
    <hyperlink ref="F1345" r:id="rId2706"/>
    <hyperlink ref="I1345" r:id="rId2707"/>
    <hyperlink ref="F1346" r:id="rId2708"/>
    <hyperlink ref="I1346" r:id="rId2709"/>
    <hyperlink ref="F1347" r:id="rId2710"/>
    <hyperlink ref="I1347" r:id="rId2711"/>
    <hyperlink ref="F1348" r:id="rId2712"/>
    <hyperlink ref="I1348" r:id="rId2713"/>
    <hyperlink ref="F1349" r:id="rId2714"/>
    <hyperlink ref="I1349" r:id="rId2715"/>
    <hyperlink ref="F1350" r:id="rId2716"/>
    <hyperlink ref="I1350" r:id="rId2717"/>
    <hyperlink ref="F1351" r:id="rId2718"/>
    <hyperlink ref="I1351" r:id="rId2719"/>
    <hyperlink ref="F1352" r:id="rId2720"/>
    <hyperlink ref="I1352" r:id="rId2721"/>
    <hyperlink ref="F1353" r:id="rId2722"/>
    <hyperlink ref="I1353" r:id="rId2723"/>
    <hyperlink ref="F1354" r:id="rId2724"/>
    <hyperlink ref="I1354" r:id="rId2725"/>
    <hyperlink ref="F1355" r:id="rId2726"/>
    <hyperlink ref="I1355" r:id="rId2727"/>
    <hyperlink ref="F1356" r:id="rId2728"/>
    <hyperlink ref="I1356" r:id="rId2729"/>
    <hyperlink ref="F1357" r:id="rId2730"/>
    <hyperlink ref="I1357" r:id="rId2731"/>
    <hyperlink ref="F1358" r:id="rId2732"/>
    <hyperlink ref="I1358" r:id="rId2733"/>
    <hyperlink ref="F1359" r:id="rId2734"/>
    <hyperlink ref="I1359" r:id="rId2735"/>
    <hyperlink ref="F1360" r:id="rId2736"/>
    <hyperlink ref="I1360" r:id="rId2737"/>
    <hyperlink ref="F1361" r:id="rId2738"/>
    <hyperlink ref="I1361" r:id="rId2739"/>
    <hyperlink ref="F1362" r:id="rId2740"/>
    <hyperlink ref="I1362" r:id="rId2741"/>
    <hyperlink ref="F1363" r:id="rId2742"/>
    <hyperlink ref="I1363" r:id="rId2743"/>
    <hyperlink ref="F1364" r:id="rId2744"/>
    <hyperlink ref="I1364" r:id="rId2745"/>
    <hyperlink ref="F1365" r:id="rId2746"/>
    <hyperlink ref="I1365" r:id="rId2747"/>
    <hyperlink ref="F1366" r:id="rId2748"/>
    <hyperlink ref="I1366" r:id="rId2749"/>
    <hyperlink ref="F1367" r:id="rId2750"/>
    <hyperlink ref="I1367" r:id="rId2751"/>
    <hyperlink ref="F1368" r:id="rId2752"/>
    <hyperlink ref="I1368" r:id="rId2753"/>
    <hyperlink ref="F1369" r:id="rId2754"/>
    <hyperlink ref="I1369" r:id="rId2755"/>
    <hyperlink ref="F1370" r:id="rId2756"/>
    <hyperlink ref="I1370" r:id="rId2757"/>
    <hyperlink ref="F1371" r:id="rId2758"/>
    <hyperlink ref="I1371" r:id="rId2759"/>
    <hyperlink ref="F1372" r:id="rId2760"/>
    <hyperlink ref="I1372" r:id="rId2761"/>
    <hyperlink ref="F1373" r:id="rId2762"/>
    <hyperlink ref="I1373" r:id="rId2763"/>
    <hyperlink ref="F1374" r:id="rId2764"/>
    <hyperlink ref="I1374" r:id="rId2765"/>
    <hyperlink ref="F1375" r:id="rId2766"/>
    <hyperlink ref="I1375" r:id="rId2767"/>
    <hyperlink ref="F1376" r:id="rId2768"/>
    <hyperlink ref="I1376" r:id="rId2769"/>
    <hyperlink ref="F1377" r:id="rId2770"/>
    <hyperlink ref="I1377" r:id="rId2771"/>
    <hyperlink ref="F1378" r:id="rId2772"/>
    <hyperlink ref="I1378" r:id="rId2773"/>
    <hyperlink ref="F1379" r:id="rId2774"/>
    <hyperlink ref="I1379" r:id="rId2775"/>
    <hyperlink ref="F1380" r:id="rId2776"/>
    <hyperlink ref="I1380" r:id="rId2777"/>
    <hyperlink ref="F1381" r:id="rId2778"/>
    <hyperlink ref="I1381" r:id="rId2779"/>
    <hyperlink ref="F1382" r:id="rId2780"/>
    <hyperlink ref="I1382" r:id="rId2781"/>
    <hyperlink ref="F1383" r:id="rId2782"/>
    <hyperlink ref="I1383" r:id="rId2783"/>
    <hyperlink ref="F1384" r:id="rId2784"/>
    <hyperlink ref="I1384" r:id="rId2785"/>
    <hyperlink ref="F1385" r:id="rId2786"/>
    <hyperlink ref="I1385" r:id="rId2787"/>
    <hyperlink ref="F1386" r:id="rId2788"/>
    <hyperlink ref="I1386" r:id="rId2789"/>
    <hyperlink ref="F1387" r:id="rId2790"/>
    <hyperlink ref="I1387" r:id="rId2791"/>
    <hyperlink ref="F1388" r:id="rId2792"/>
    <hyperlink ref="I1388" r:id="rId2793"/>
    <hyperlink ref="F1389" r:id="rId2794"/>
    <hyperlink ref="I1389" r:id="rId2795"/>
    <hyperlink ref="F1390" r:id="rId2796"/>
    <hyperlink ref="I1390" r:id="rId2797"/>
    <hyperlink ref="F1391" r:id="rId2798"/>
    <hyperlink ref="I1391" r:id="rId2799"/>
    <hyperlink ref="F1392" r:id="rId2800"/>
    <hyperlink ref="I1392" r:id="rId2801"/>
    <hyperlink ref="F1393" r:id="rId2802"/>
    <hyperlink ref="I1393" r:id="rId2803"/>
    <hyperlink ref="F1394" r:id="rId2804"/>
    <hyperlink ref="I1394" r:id="rId2805"/>
    <hyperlink ref="F1395" r:id="rId2806"/>
    <hyperlink ref="I1395" r:id="rId2807"/>
    <hyperlink ref="F1396" r:id="rId2808"/>
    <hyperlink ref="I1396" r:id="rId2809"/>
    <hyperlink ref="F1397" r:id="rId2810"/>
    <hyperlink ref="I1397" r:id="rId2811"/>
    <hyperlink ref="F1398" r:id="rId2812"/>
    <hyperlink ref="I1398" r:id="rId2813"/>
    <hyperlink ref="F1399" r:id="rId2814"/>
    <hyperlink ref="I1399" r:id="rId2815"/>
    <hyperlink ref="F1400" r:id="rId2816"/>
    <hyperlink ref="I1400" r:id="rId2817"/>
    <hyperlink ref="F1401" r:id="rId2818"/>
    <hyperlink ref="I1401" r:id="rId2819"/>
    <hyperlink ref="F1402" r:id="rId2820"/>
    <hyperlink ref="I1402" r:id="rId2821"/>
    <hyperlink ref="F1403" r:id="rId2822"/>
    <hyperlink ref="I1403" r:id="rId2823"/>
    <hyperlink ref="F1404" r:id="rId2824"/>
    <hyperlink ref="I1404" r:id="rId2825"/>
    <hyperlink ref="F1405" r:id="rId2826"/>
    <hyperlink ref="I1405" r:id="rId2827"/>
    <hyperlink ref="F1406" r:id="rId2828"/>
    <hyperlink ref="I1406" r:id="rId2829"/>
    <hyperlink ref="F1407" r:id="rId2830"/>
    <hyperlink ref="I1407" r:id="rId2831"/>
    <hyperlink ref="F1408" r:id="rId2832"/>
    <hyperlink ref="I1408" r:id="rId2833"/>
    <hyperlink ref="F1409" r:id="rId2834"/>
    <hyperlink ref="I1409" r:id="rId2835"/>
    <hyperlink ref="F1410" r:id="rId2836"/>
    <hyperlink ref="I1410" r:id="rId2837"/>
    <hyperlink ref="F1411" r:id="rId2838"/>
    <hyperlink ref="I1411" r:id="rId2839"/>
    <hyperlink ref="F1412" r:id="rId2840"/>
    <hyperlink ref="I1412" r:id="rId2841"/>
    <hyperlink ref="F1413" r:id="rId2842"/>
    <hyperlink ref="I1413" r:id="rId2843"/>
    <hyperlink ref="F1414" r:id="rId2844"/>
    <hyperlink ref="I1414" r:id="rId2845"/>
    <hyperlink ref="F1415" r:id="rId2846"/>
    <hyperlink ref="I1415" r:id="rId2847"/>
    <hyperlink ref="F1416" r:id="rId2848"/>
    <hyperlink ref="I1416" r:id="rId2849"/>
    <hyperlink ref="F1417" r:id="rId2850"/>
    <hyperlink ref="I1417" r:id="rId2851"/>
    <hyperlink ref="F1418" r:id="rId2852"/>
    <hyperlink ref="I1418" r:id="rId2853"/>
    <hyperlink ref="F1419" r:id="rId2854"/>
    <hyperlink ref="I1419" r:id="rId2855"/>
    <hyperlink ref="F1420" r:id="rId2856"/>
    <hyperlink ref="I1420" r:id="rId2857"/>
    <hyperlink ref="F1421" r:id="rId2858"/>
    <hyperlink ref="I1421" r:id="rId2859"/>
    <hyperlink ref="F1422" r:id="rId2860"/>
    <hyperlink ref="I1422" r:id="rId2861"/>
    <hyperlink ref="F1423" r:id="rId2862"/>
    <hyperlink ref="I1423" r:id="rId2863"/>
    <hyperlink ref="F1424" r:id="rId2864"/>
    <hyperlink ref="I1424" r:id="rId2865"/>
    <hyperlink ref="F1425" r:id="rId2866"/>
    <hyperlink ref="I1425" r:id="rId2867"/>
    <hyperlink ref="F1426" r:id="rId2868"/>
    <hyperlink ref="I1426" r:id="rId2869"/>
    <hyperlink ref="F1427" r:id="rId2870"/>
    <hyperlink ref="I1427" r:id="rId2871"/>
    <hyperlink ref="F1428" r:id="rId2872"/>
    <hyperlink ref="I1428" r:id="rId2873"/>
    <hyperlink ref="F1429" r:id="rId2874"/>
    <hyperlink ref="I1429" r:id="rId2875"/>
    <hyperlink ref="F1430" r:id="rId2876"/>
    <hyperlink ref="I1430" r:id="rId2877"/>
    <hyperlink ref="F1431" r:id="rId2878"/>
    <hyperlink ref="I1431" r:id="rId2879"/>
    <hyperlink ref="F1432" r:id="rId2880"/>
    <hyperlink ref="I1432" r:id="rId2881"/>
    <hyperlink ref="F1433" r:id="rId2882"/>
    <hyperlink ref="I1433" r:id="rId2883"/>
    <hyperlink ref="F1434" r:id="rId2884"/>
    <hyperlink ref="I1434" r:id="rId2885"/>
    <hyperlink ref="F1435" r:id="rId2886"/>
    <hyperlink ref="I1435" r:id="rId2887"/>
    <hyperlink ref="F1436" r:id="rId2888"/>
    <hyperlink ref="I1436" r:id="rId2889"/>
    <hyperlink ref="F1437" r:id="rId2890"/>
    <hyperlink ref="I1437" r:id="rId2891"/>
    <hyperlink ref="F1438" r:id="rId2892"/>
    <hyperlink ref="I1438" r:id="rId2893"/>
    <hyperlink ref="F1439" r:id="rId2894"/>
    <hyperlink ref="I1439" r:id="rId2895"/>
    <hyperlink ref="F1440" r:id="rId2896"/>
    <hyperlink ref="I1440" r:id="rId2897"/>
    <hyperlink ref="F1441" r:id="rId2898"/>
    <hyperlink ref="I1441" r:id="rId2899"/>
    <hyperlink ref="F1442" r:id="rId2900"/>
    <hyperlink ref="I1442" r:id="rId2901"/>
    <hyperlink ref="F1443" r:id="rId2902"/>
    <hyperlink ref="I1443" r:id="rId2903"/>
    <hyperlink ref="F1444" r:id="rId2904"/>
    <hyperlink ref="I1444" r:id="rId2905"/>
    <hyperlink ref="F1445" r:id="rId2906"/>
    <hyperlink ref="I1445" r:id="rId2907"/>
    <hyperlink ref="F1446" r:id="rId2908"/>
    <hyperlink ref="I1446" r:id="rId2909"/>
    <hyperlink ref="F1447" r:id="rId2910"/>
    <hyperlink ref="I1447" r:id="rId2911"/>
    <hyperlink ref="F1448" r:id="rId2912"/>
    <hyperlink ref="I1448" r:id="rId2913"/>
    <hyperlink ref="F1449" r:id="rId2914"/>
    <hyperlink ref="I1449" r:id="rId2915"/>
    <hyperlink ref="F1450" r:id="rId2916"/>
    <hyperlink ref="I1450" r:id="rId2917"/>
    <hyperlink ref="F1451" r:id="rId2918"/>
    <hyperlink ref="I1451" r:id="rId2919"/>
    <hyperlink ref="F1452" r:id="rId2920"/>
    <hyperlink ref="I1452" r:id="rId2921"/>
    <hyperlink ref="F1453" r:id="rId2922"/>
    <hyperlink ref="I1453" r:id="rId2923"/>
    <hyperlink ref="F1454" r:id="rId2924"/>
    <hyperlink ref="I1454" r:id="rId2925"/>
    <hyperlink ref="F1455" r:id="rId2926"/>
    <hyperlink ref="I1455" r:id="rId2927"/>
    <hyperlink ref="F1456" r:id="rId2928"/>
    <hyperlink ref="I1456" r:id="rId2929"/>
    <hyperlink ref="F1457" r:id="rId2930"/>
    <hyperlink ref="I1457" r:id="rId2931"/>
    <hyperlink ref="F1458" r:id="rId2932"/>
    <hyperlink ref="I1458" r:id="rId2933"/>
    <hyperlink ref="F1459" r:id="rId2934"/>
    <hyperlink ref="I1459" r:id="rId2935"/>
    <hyperlink ref="F1460" r:id="rId2936"/>
    <hyperlink ref="I1460" r:id="rId2937"/>
    <hyperlink ref="F1461" r:id="rId2938"/>
    <hyperlink ref="I1461" r:id="rId2939"/>
    <hyperlink ref="F1462" r:id="rId2940"/>
    <hyperlink ref="I1462" r:id="rId2941"/>
    <hyperlink ref="F1463" r:id="rId2942"/>
    <hyperlink ref="I1463" r:id="rId2943"/>
    <hyperlink ref="F1464" r:id="rId2944"/>
    <hyperlink ref="I1464" r:id="rId2945"/>
    <hyperlink ref="F1465" r:id="rId2946"/>
    <hyperlink ref="I1465" r:id="rId2947"/>
    <hyperlink ref="F1466" r:id="rId2948"/>
    <hyperlink ref="I1466" r:id="rId2949"/>
    <hyperlink ref="F1467" r:id="rId2950"/>
    <hyperlink ref="I1467" r:id="rId2951"/>
    <hyperlink ref="F1468" r:id="rId2952"/>
    <hyperlink ref="I1468" r:id="rId2953"/>
    <hyperlink ref="F1469" r:id="rId2954"/>
    <hyperlink ref="I1469" r:id="rId2955"/>
    <hyperlink ref="F1470" r:id="rId2956"/>
    <hyperlink ref="I1470" r:id="rId2957"/>
    <hyperlink ref="F1471" r:id="rId2958"/>
    <hyperlink ref="I1471" r:id="rId2959"/>
    <hyperlink ref="F1472" r:id="rId2960"/>
    <hyperlink ref="I1472" r:id="rId2961"/>
    <hyperlink ref="I1473" r:id="rId2962"/>
    <hyperlink ref="F1474" r:id="rId2963"/>
    <hyperlink ref="I1474" r:id="rId2964"/>
    <hyperlink ref="F1475" r:id="rId2965"/>
    <hyperlink ref="I1475" r:id="rId2966"/>
    <hyperlink ref="F1476" r:id="rId2967"/>
    <hyperlink ref="I1476" r:id="rId2968"/>
    <hyperlink ref="F1477" r:id="rId2969"/>
    <hyperlink ref="I1477" r:id="rId2970"/>
    <hyperlink ref="F1478" r:id="rId2971"/>
    <hyperlink ref="I1478" r:id="rId2972"/>
    <hyperlink ref="F1479" r:id="rId2973"/>
    <hyperlink ref="I1479" r:id="rId2974"/>
    <hyperlink ref="F1480" r:id="rId2975"/>
    <hyperlink ref="I1480" r:id="rId2976"/>
    <hyperlink ref="F1481" r:id="rId2977"/>
    <hyperlink ref="I1481" r:id="rId2978"/>
    <hyperlink ref="F1482" r:id="rId2979"/>
    <hyperlink ref="I1482" r:id="rId2980"/>
    <hyperlink ref="F1483" r:id="rId2981"/>
    <hyperlink ref="I1483" r:id="rId2982"/>
    <hyperlink ref="F1484" r:id="rId2983"/>
    <hyperlink ref="I1484" r:id="rId2984"/>
    <hyperlink ref="F1485" r:id="rId2985"/>
    <hyperlink ref="I1485" r:id="rId2986"/>
    <hyperlink ref="F1486" r:id="rId2987"/>
    <hyperlink ref="I1486" r:id="rId2988"/>
    <hyperlink ref="F1487" r:id="rId2989"/>
    <hyperlink ref="I1487" r:id="rId2990"/>
    <hyperlink ref="F1488" r:id="rId2991"/>
    <hyperlink ref="I1488" r:id="rId2992"/>
    <hyperlink ref="F1489" r:id="rId2993"/>
    <hyperlink ref="I1489" r:id="rId2994"/>
    <hyperlink ref="F1490" r:id="rId2995"/>
    <hyperlink ref="I1490" r:id="rId2996"/>
    <hyperlink ref="F1491" r:id="rId2997"/>
    <hyperlink ref="I1491" r:id="rId2998"/>
    <hyperlink ref="F1492" r:id="rId2999"/>
    <hyperlink ref="I1492" r:id="rId3000"/>
    <hyperlink ref="F1493" r:id="rId3001"/>
    <hyperlink ref="I1493" r:id="rId3002"/>
    <hyperlink ref="F1494" r:id="rId3003"/>
    <hyperlink ref="I1494" r:id="rId3004"/>
    <hyperlink ref="F1495" r:id="rId3005"/>
    <hyperlink ref="I1495" r:id="rId3006"/>
    <hyperlink ref="F1496" r:id="rId3007"/>
    <hyperlink ref="I1496" r:id="rId3008"/>
    <hyperlink ref="F1497" r:id="rId3009"/>
    <hyperlink ref="I1497" r:id="rId3010"/>
    <hyperlink ref="F1498" r:id="rId3011"/>
    <hyperlink ref="I1498" r:id="rId3012"/>
    <hyperlink ref="F1499" r:id="rId3013"/>
    <hyperlink ref="I1499" r:id="rId3014"/>
    <hyperlink ref="F1500" r:id="rId3015"/>
    <hyperlink ref="I1500" r:id="rId3016"/>
    <hyperlink ref="F1501" r:id="rId3017"/>
    <hyperlink ref="I1501" r:id="rId3018"/>
    <hyperlink ref="F1502" r:id="rId3019"/>
    <hyperlink ref="I1502" r:id="rId302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688"/>
  <sheetViews>
    <sheetView showGridLines="0" workbookViewId="0"/>
  </sheetViews>
  <sheetFormatPr baseColWidth="10" defaultColWidth="14.5" defaultRowHeight="15.75" customHeight="1" x14ac:dyDescent="0.15"/>
  <cols>
    <col min="1" max="1" width="70.5" customWidth="1"/>
    <col min="2" max="2" width="27" customWidth="1"/>
  </cols>
  <sheetData>
    <row r="2" spans="1:26" ht="15.75" customHeight="1" x14ac:dyDescent="0.15">
      <c r="A2" s="1" t="s">
        <v>0</v>
      </c>
      <c r="B2" s="1" t="s">
        <v>1</v>
      </c>
      <c r="C2" s="1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t="s">
        <v>5887</v>
      </c>
      <c r="B3">
        <v>1</v>
      </c>
      <c r="C3" s="3">
        <v>10</v>
      </c>
    </row>
    <row r="4" spans="1:26" ht="15.75" customHeight="1" x14ac:dyDescent="0.15">
      <c r="A4" t="s">
        <v>9859</v>
      </c>
      <c r="B4">
        <v>1</v>
      </c>
      <c r="C4" s="3">
        <v>9</v>
      </c>
    </row>
    <row r="5" spans="1:26" ht="15.75" customHeight="1" x14ac:dyDescent="0.15">
      <c r="A5" t="s">
        <v>7592</v>
      </c>
      <c r="B5">
        <v>1</v>
      </c>
      <c r="C5" s="3">
        <v>10</v>
      </c>
    </row>
    <row r="6" spans="1:26" ht="15.75" customHeight="1" x14ac:dyDescent="0.15">
      <c r="A6" t="s">
        <v>10763</v>
      </c>
      <c r="B6">
        <v>3</v>
      </c>
      <c r="C6" s="3">
        <v>10</v>
      </c>
    </row>
    <row r="7" spans="1:26" ht="15.75" customHeight="1" x14ac:dyDescent="0.15">
      <c r="A7" t="s">
        <v>10401</v>
      </c>
      <c r="B7">
        <v>1</v>
      </c>
      <c r="C7" s="3">
        <v>8</v>
      </c>
    </row>
    <row r="8" spans="1:26" ht="15.75" customHeight="1" x14ac:dyDescent="0.15">
      <c r="A8" t="s">
        <v>5877</v>
      </c>
      <c r="B8">
        <v>1</v>
      </c>
      <c r="C8" s="3">
        <v>5</v>
      </c>
    </row>
    <row r="9" spans="1:26" ht="15.75" customHeight="1" x14ac:dyDescent="0.15">
      <c r="A9" t="s">
        <v>12035</v>
      </c>
      <c r="B9">
        <v>1</v>
      </c>
      <c r="C9" s="3">
        <v>7</v>
      </c>
    </row>
    <row r="10" spans="1:26" ht="15.75" customHeight="1" x14ac:dyDescent="0.15">
      <c r="A10" t="s">
        <v>12059</v>
      </c>
      <c r="B10">
        <v>1</v>
      </c>
      <c r="C10" s="3">
        <v>9</v>
      </c>
    </row>
    <row r="11" spans="1:26" ht="15.75" customHeight="1" x14ac:dyDescent="0.15">
      <c r="A11" t="s">
        <v>2719</v>
      </c>
      <c r="B11">
        <v>1</v>
      </c>
      <c r="C11" s="3">
        <v>8</v>
      </c>
    </row>
    <row r="12" spans="1:26" ht="15.75" customHeight="1" x14ac:dyDescent="0.15">
      <c r="A12" t="s">
        <v>2868</v>
      </c>
      <c r="B12">
        <v>1</v>
      </c>
      <c r="C12" s="3">
        <v>8</v>
      </c>
    </row>
    <row r="13" spans="1:26" ht="15.75" customHeight="1" x14ac:dyDescent="0.15">
      <c r="A13" t="s">
        <v>2474</v>
      </c>
      <c r="B13">
        <v>1</v>
      </c>
      <c r="C13" s="3">
        <v>8</v>
      </c>
    </row>
    <row r="14" spans="1:26" ht="15.75" customHeight="1" x14ac:dyDescent="0.15">
      <c r="A14" t="s">
        <v>10308</v>
      </c>
      <c r="B14">
        <v>1</v>
      </c>
      <c r="C14" s="3">
        <v>9</v>
      </c>
    </row>
    <row r="15" spans="1:26" ht="15.75" customHeight="1" x14ac:dyDescent="0.15">
      <c r="A15" t="s">
        <v>11265</v>
      </c>
      <c r="B15">
        <v>1</v>
      </c>
      <c r="C15" s="3">
        <v>4</v>
      </c>
    </row>
    <row r="16" spans="1:26" ht="15.75" customHeight="1" x14ac:dyDescent="0.15">
      <c r="A16" t="s">
        <v>4811</v>
      </c>
      <c r="B16">
        <v>1</v>
      </c>
      <c r="C16" s="3">
        <v>8</v>
      </c>
    </row>
    <row r="17" spans="1:3" ht="15.75" customHeight="1" x14ac:dyDescent="0.15">
      <c r="A17" t="s">
        <v>12133</v>
      </c>
      <c r="B17">
        <v>1</v>
      </c>
      <c r="C17" s="3">
        <v>7</v>
      </c>
    </row>
    <row r="18" spans="1:3" ht="15.75" customHeight="1" x14ac:dyDescent="0.15">
      <c r="A18" t="s">
        <v>6762</v>
      </c>
      <c r="B18">
        <v>1</v>
      </c>
      <c r="C18" s="3">
        <v>8</v>
      </c>
    </row>
    <row r="19" spans="1:3" ht="15.75" customHeight="1" x14ac:dyDescent="0.15">
      <c r="A19" t="s">
        <v>9799</v>
      </c>
      <c r="B19">
        <v>1</v>
      </c>
      <c r="C19" s="3">
        <v>9</v>
      </c>
    </row>
    <row r="20" spans="1:3" ht="15.75" customHeight="1" x14ac:dyDescent="0.15">
      <c r="A20" t="s">
        <v>11918</v>
      </c>
      <c r="B20">
        <v>1</v>
      </c>
      <c r="C20" s="3">
        <v>7</v>
      </c>
    </row>
    <row r="21" spans="1:3" ht="15.75" customHeight="1" x14ac:dyDescent="0.15">
      <c r="A21" t="s">
        <v>6271</v>
      </c>
      <c r="B21">
        <v>1</v>
      </c>
      <c r="C21" s="3">
        <v>0</v>
      </c>
    </row>
    <row r="22" spans="1:3" ht="15.75" customHeight="1" x14ac:dyDescent="0.15">
      <c r="A22" t="s">
        <v>11770</v>
      </c>
      <c r="B22">
        <v>1</v>
      </c>
      <c r="C22" s="3">
        <v>10</v>
      </c>
    </row>
    <row r="23" spans="1:3" ht="15.75" customHeight="1" x14ac:dyDescent="0.15">
      <c r="A23" t="s">
        <v>11897</v>
      </c>
      <c r="B23">
        <v>1</v>
      </c>
      <c r="C23" s="3">
        <v>8.5</v>
      </c>
    </row>
    <row r="24" spans="1:3" ht="15.75" customHeight="1" x14ac:dyDescent="0.15">
      <c r="A24" t="s">
        <v>9838</v>
      </c>
      <c r="B24">
        <v>1</v>
      </c>
      <c r="C24" s="3">
        <v>8.5</v>
      </c>
    </row>
    <row r="25" spans="1:3" ht="15.75" customHeight="1" x14ac:dyDescent="0.15">
      <c r="A25" t="s">
        <v>7908</v>
      </c>
      <c r="B25">
        <v>1</v>
      </c>
      <c r="C25" s="3">
        <v>9</v>
      </c>
    </row>
    <row r="26" spans="1:3" ht="15.75" customHeight="1" x14ac:dyDescent="0.15">
      <c r="A26" t="s">
        <v>12134</v>
      </c>
      <c r="B26">
        <v>2</v>
      </c>
      <c r="C26" s="3">
        <v>7</v>
      </c>
    </row>
    <row r="27" spans="1:3" ht="15.75" customHeight="1" x14ac:dyDescent="0.15">
      <c r="A27" t="s">
        <v>6248</v>
      </c>
      <c r="B27">
        <v>1</v>
      </c>
      <c r="C27" s="3">
        <v>7</v>
      </c>
    </row>
    <row r="28" spans="1:3" ht="15.75" customHeight="1" x14ac:dyDescent="0.15">
      <c r="A28" t="s">
        <v>3486</v>
      </c>
      <c r="B28">
        <v>1</v>
      </c>
      <c r="C28" s="3">
        <v>10</v>
      </c>
    </row>
    <row r="29" spans="1:3" ht="15.75" customHeight="1" x14ac:dyDescent="0.15">
      <c r="A29" t="s">
        <v>1950</v>
      </c>
      <c r="B29">
        <v>1</v>
      </c>
      <c r="C29" s="3">
        <v>6</v>
      </c>
    </row>
    <row r="30" spans="1:3" ht="15.75" customHeight="1" x14ac:dyDescent="0.15">
      <c r="A30" t="s">
        <v>1384</v>
      </c>
      <c r="B30">
        <v>3</v>
      </c>
      <c r="C30" s="3">
        <v>10</v>
      </c>
    </row>
    <row r="31" spans="1:3" ht="15.75" customHeight="1" x14ac:dyDescent="0.15">
      <c r="A31" t="s">
        <v>6658</v>
      </c>
      <c r="B31">
        <v>1</v>
      </c>
      <c r="C31" s="3">
        <v>10</v>
      </c>
    </row>
    <row r="32" spans="1:3" ht="15.75" customHeight="1" x14ac:dyDescent="0.15">
      <c r="A32" t="s">
        <v>2331</v>
      </c>
      <c r="B32">
        <v>3</v>
      </c>
      <c r="C32" s="3">
        <v>10</v>
      </c>
    </row>
    <row r="33" spans="1:3" ht="15.75" customHeight="1" x14ac:dyDescent="0.15">
      <c r="A33" t="s">
        <v>8595</v>
      </c>
      <c r="B33">
        <v>1</v>
      </c>
      <c r="C33" s="3">
        <v>10</v>
      </c>
    </row>
    <row r="34" spans="1:3" ht="15.75" customHeight="1" x14ac:dyDescent="0.15">
      <c r="A34" t="s">
        <v>4930</v>
      </c>
      <c r="B34">
        <v>2</v>
      </c>
      <c r="C34" s="3">
        <v>10</v>
      </c>
    </row>
    <row r="35" spans="1:3" ht="15.75" customHeight="1" x14ac:dyDescent="0.15">
      <c r="A35" t="s">
        <v>3712</v>
      </c>
      <c r="B35">
        <v>1</v>
      </c>
      <c r="C35" s="3">
        <v>10</v>
      </c>
    </row>
    <row r="36" spans="1:3" ht="15.75" customHeight="1" x14ac:dyDescent="0.15">
      <c r="A36" t="s">
        <v>12135</v>
      </c>
      <c r="B36">
        <v>1</v>
      </c>
      <c r="C36" s="3">
        <v>10</v>
      </c>
    </row>
    <row r="37" spans="1:3" ht="15.75" customHeight="1" x14ac:dyDescent="0.15">
      <c r="A37" t="s">
        <v>3142</v>
      </c>
      <c r="B37">
        <v>1</v>
      </c>
      <c r="C37" s="3">
        <v>2</v>
      </c>
    </row>
    <row r="38" spans="1:3" ht="15.75" customHeight="1" x14ac:dyDescent="0.15">
      <c r="A38" t="s">
        <v>6166</v>
      </c>
      <c r="B38">
        <v>1</v>
      </c>
      <c r="C38" s="3">
        <v>6</v>
      </c>
    </row>
    <row r="39" spans="1:3" ht="15.75" customHeight="1" x14ac:dyDescent="0.15">
      <c r="A39" t="s">
        <v>6824</v>
      </c>
      <c r="B39">
        <v>1</v>
      </c>
      <c r="C39" s="3">
        <v>5</v>
      </c>
    </row>
    <row r="40" spans="1:3" ht="15.75" customHeight="1" x14ac:dyDescent="0.15">
      <c r="A40" t="s">
        <v>8041</v>
      </c>
      <c r="B40">
        <v>1</v>
      </c>
      <c r="C40" s="3">
        <v>7</v>
      </c>
    </row>
    <row r="41" spans="1:3" ht="15.75" customHeight="1" x14ac:dyDescent="0.15">
      <c r="A41" t="s">
        <v>7236</v>
      </c>
      <c r="B41">
        <v>1</v>
      </c>
      <c r="C41" s="3">
        <v>6</v>
      </c>
    </row>
    <row r="42" spans="1:3" ht="15.75" customHeight="1" x14ac:dyDescent="0.15">
      <c r="A42" t="s">
        <v>3426</v>
      </c>
      <c r="B42">
        <v>1</v>
      </c>
      <c r="C42" s="3">
        <v>8.5</v>
      </c>
    </row>
    <row r="43" spans="1:3" ht="15.75" customHeight="1" x14ac:dyDescent="0.15">
      <c r="A43" t="s">
        <v>678</v>
      </c>
      <c r="B43">
        <v>1</v>
      </c>
      <c r="C43" s="3">
        <v>10</v>
      </c>
    </row>
    <row r="44" spans="1:3" ht="15.75" customHeight="1" x14ac:dyDescent="0.15">
      <c r="A44" t="s">
        <v>5894</v>
      </c>
      <c r="B44">
        <v>1</v>
      </c>
      <c r="C44" s="3">
        <v>8.5</v>
      </c>
    </row>
    <row r="45" spans="1:3" ht="15.75" customHeight="1" x14ac:dyDescent="0.15">
      <c r="A45" t="s">
        <v>4909</v>
      </c>
      <c r="B45">
        <v>1</v>
      </c>
      <c r="C45" s="3">
        <v>10</v>
      </c>
    </row>
    <row r="46" spans="1:3" ht="15.75" customHeight="1" x14ac:dyDescent="0.15">
      <c r="A46" t="s">
        <v>3191</v>
      </c>
      <c r="B46">
        <v>5</v>
      </c>
      <c r="C46" s="3">
        <v>10</v>
      </c>
    </row>
    <row r="47" spans="1:3" ht="15.75" customHeight="1" x14ac:dyDescent="0.15">
      <c r="A47" t="s">
        <v>10929</v>
      </c>
      <c r="B47">
        <v>1</v>
      </c>
      <c r="C47" s="3">
        <v>10</v>
      </c>
    </row>
    <row r="48" spans="1:3" ht="13" x14ac:dyDescent="0.15">
      <c r="A48" t="s">
        <v>11936</v>
      </c>
      <c r="B48">
        <v>1</v>
      </c>
      <c r="C48" s="3">
        <v>9</v>
      </c>
    </row>
    <row r="49" spans="1:3" ht="13" x14ac:dyDescent="0.15">
      <c r="A49" t="s">
        <v>12137</v>
      </c>
      <c r="B49">
        <v>1</v>
      </c>
      <c r="C49" s="3">
        <v>9</v>
      </c>
    </row>
    <row r="50" spans="1:3" ht="13" x14ac:dyDescent="0.15">
      <c r="A50" t="s">
        <v>8570</v>
      </c>
      <c r="B50">
        <v>1</v>
      </c>
      <c r="C50" s="3">
        <v>10</v>
      </c>
    </row>
    <row r="51" spans="1:3" ht="13" x14ac:dyDescent="0.15">
      <c r="A51" t="s">
        <v>1023</v>
      </c>
      <c r="B51">
        <v>1</v>
      </c>
      <c r="C51" s="3">
        <v>9</v>
      </c>
    </row>
    <row r="52" spans="1:3" ht="13" x14ac:dyDescent="0.15">
      <c r="A52" t="s">
        <v>8851</v>
      </c>
      <c r="B52">
        <v>1</v>
      </c>
      <c r="C52" s="3">
        <v>9</v>
      </c>
    </row>
    <row r="53" spans="1:3" ht="13" x14ac:dyDescent="0.15">
      <c r="A53" t="s">
        <v>8956</v>
      </c>
      <c r="B53">
        <v>1</v>
      </c>
      <c r="C53" s="3">
        <v>7</v>
      </c>
    </row>
    <row r="54" spans="1:3" ht="13" x14ac:dyDescent="0.15">
      <c r="A54" t="s">
        <v>1688</v>
      </c>
      <c r="B54">
        <v>6</v>
      </c>
      <c r="C54" s="3">
        <v>4</v>
      </c>
    </row>
    <row r="55" spans="1:3" ht="13" x14ac:dyDescent="0.15">
      <c r="A55" t="s">
        <v>11970</v>
      </c>
      <c r="B55">
        <v>1</v>
      </c>
      <c r="C55" s="3">
        <v>7</v>
      </c>
    </row>
    <row r="56" spans="1:3" ht="13" x14ac:dyDescent="0.15">
      <c r="A56" t="s">
        <v>10088</v>
      </c>
      <c r="B56">
        <v>1</v>
      </c>
      <c r="C56" s="3">
        <v>7</v>
      </c>
    </row>
    <row r="57" spans="1:3" ht="13" x14ac:dyDescent="0.15">
      <c r="A57" t="s">
        <v>10641</v>
      </c>
      <c r="B57">
        <v>1</v>
      </c>
      <c r="C57" s="3">
        <v>7</v>
      </c>
    </row>
    <row r="58" spans="1:3" ht="13" x14ac:dyDescent="0.15">
      <c r="A58" t="s">
        <v>1226</v>
      </c>
      <c r="B58">
        <v>1</v>
      </c>
      <c r="C58" s="3">
        <v>7</v>
      </c>
    </row>
    <row r="59" spans="1:3" ht="13" x14ac:dyDescent="0.15">
      <c r="A59" t="s">
        <v>12138</v>
      </c>
      <c r="B59">
        <v>1</v>
      </c>
      <c r="C59" s="3">
        <v>7</v>
      </c>
    </row>
    <row r="60" spans="1:3" ht="13" x14ac:dyDescent="0.15">
      <c r="A60" t="s">
        <v>6103</v>
      </c>
      <c r="B60">
        <v>1</v>
      </c>
      <c r="C60" s="3">
        <v>8.5</v>
      </c>
    </row>
    <row r="61" spans="1:3" ht="13" x14ac:dyDescent="0.15">
      <c r="A61" t="s">
        <v>11401</v>
      </c>
      <c r="B61">
        <v>1</v>
      </c>
      <c r="C61" s="3">
        <v>7</v>
      </c>
    </row>
    <row r="62" spans="1:3" ht="13" x14ac:dyDescent="0.15">
      <c r="A62" t="s">
        <v>12139</v>
      </c>
      <c r="B62">
        <v>1</v>
      </c>
      <c r="C62" s="3">
        <v>3</v>
      </c>
    </row>
    <row r="63" spans="1:3" ht="13" x14ac:dyDescent="0.15">
      <c r="A63" t="s">
        <v>12140</v>
      </c>
      <c r="B63">
        <v>1</v>
      </c>
      <c r="C63" s="3">
        <v>0</v>
      </c>
    </row>
    <row r="64" spans="1:3" ht="13" x14ac:dyDescent="0.15">
      <c r="A64" t="s">
        <v>1842</v>
      </c>
      <c r="B64">
        <v>1</v>
      </c>
      <c r="C64" s="3">
        <v>10</v>
      </c>
    </row>
    <row r="65" spans="1:3" ht="13" x14ac:dyDescent="0.15">
      <c r="A65" t="s">
        <v>5236</v>
      </c>
      <c r="B65">
        <v>1</v>
      </c>
      <c r="C65" s="3">
        <v>7</v>
      </c>
    </row>
    <row r="66" spans="1:3" ht="13" x14ac:dyDescent="0.15">
      <c r="A66" t="s">
        <v>5161</v>
      </c>
      <c r="B66">
        <v>1</v>
      </c>
      <c r="C66" s="3">
        <v>4</v>
      </c>
    </row>
    <row r="67" spans="1:3" ht="13" x14ac:dyDescent="0.15">
      <c r="A67" t="s">
        <v>5369</v>
      </c>
      <c r="B67">
        <v>1</v>
      </c>
      <c r="C67" s="3">
        <v>4</v>
      </c>
    </row>
    <row r="68" spans="1:3" ht="13" x14ac:dyDescent="0.15">
      <c r="A68" t="s">
        <v>12142</v>
      </c>
      <c r="B68">
        <v>1</v>
      </c>
      <c r="C68" s="3">
        <v>4</v>
      </c>
    </row>
    <row r="69" spans="1:3" ht="13" x14ac:dyDescent="0.15">
      <c r="A69" t="s">
        <v>8494</v>
      </c>
      <c r="B69">
        <v>1</v>
      </c>
      <c r="C69" s="3">
        <v>4</v>
      </c>
    </row>
    <row r="70" spans="1:3" ht="13" x14ac:dyDescent="0.15">
      <c r="A70" t="s">
        <v>8550</v>
      </c>
      <c r="B70">
        <v>1</v>
      </c>
      <c r="C70" s="3">
        <v>4</v>
      </c>
    </row>
    <row r="71" spans="1:3" ht="13" x14ac:dyDescent="0.15">
      <c r="A71" t="s">
        <v>6752</v>
      </c>
      <c r="B71">
        <v>1</v>
      </c>
      <c r="C71" s="3">
        <v>4</v>
      </c>
    </row>
    <row r="72" spans="1:3" ht="13" x14ac:dyDescent="0.15">
      <c r="A72" t="s">
        <v>12143</v>
      </c>
      <c r="B72">
        <v>1</v>
      </c>
      <c r="C72" s="3">
        <v>4</v>
      </c>
    </row>
    <row r="73" spans="1:3" ht="13" x14ac:dyDescent="0.15">
      <c r="A73" t="s">
        <v>11954</v>
      </c>
      <c r="B73">
        <v>1</v>
      </c>
      <c r="C73" s="3">
        <v>4</v>
      </c>
    </row>
    <row r="74" spans="1:3" ht="13" x14ac:dyDescent="0.15">
      <c r="A74" t="s">
        <v>11841</v>
      </c>
      <c r="B74">
        <v>1</v>
      </c>
      <c r="C74" s="3">
        <v>4</v>
      </c>
    </row>
    <row r="75" spans="1:3" ht="13" x14ac:dyDescent="0.15">
      <c r="A75" t="s">
        <v>9995</v>
      </c>
      <c r="B75">
        <v>1</v>
      </c>
      <c r="C75" s="3">
        <v>4</v>
      </c>
    </row>
    <row r="76" spans="1:3" ht="13" x14ac:dyDescent="0.15">
      <c r="A76" t="s">
        <v>5313</v>
      </c>
      <c r="B76">
        <v>1</v>
      </c>
      <c r="C76" s="3">
        <v>4</v>
      </c>
    </row>
    <row r="77" spans="1:3" ht="13" x14ac:dyDescent="0.15">
      <c r="A77" t="s">
        <v>6153</v>
      </c>
      <c r="B77">
        <v>1</v>
      </c>
      <c r="C77" s="3">
        <v>4</v>
      </c>
    </row>
    <row r="78" spans="1:3" ht="13" x14ac:dyDescent="0.15">
      <c r="A78" t="s">
        <v>12144</v>
      </c>
      <c r="B78">
        <v>1</v>
      </c>
      <c r="C78" s="3">
        <v>4</v>
      </c>
    </row>
    <row r="79" spans="1:3" ht="13" x14ac:dyDescent="0.15">
      <c r="A79" t="s">
        <v>3389</v>
      </c>
      <c r="B79">
        <v>2</v>
      </c>
      <c r="C79" s="3">
        <v>4</v>
      </c>
    </row>
    <row r="80" spans="1:3" ht="13" x14ac:dyDescent="0.15">
      <c r="A80" t="s">
        <v>8767</v>
      </c>
      <c r="B80">
        <v>1</v>
      </c>
      <c r="C80" s="3">
        <v>4</v>
      </c>
    </row>
    <row r="81" spans="1:3" ht="13" x14ac:dyDescent="0.15">
      <c r="A81" t="s">
        <v>9569</v>
      </c>
      <c r="B81">
        <v>1</v>
      </c>
      <c r="C81" s="3">
        <v>7</v>
      </c>
    </row>
    <row r="82" spans="1:3" ht="13" x14ac:dyDescent="0.15">
      <c r="A82" t="s">
        <v>9508</v>
      </c>
      <c r="B82">
        <v>1</v>
      </c>
      <c r="C82" s="3">
        <v>7</v>
      </c>
    </row>
    <row r="83" spans="1:3" ht="13" x14ac:dyDescent="0.15">
      <c r="A83" t="s">
        <v>10615</v>
      </c>
      <c r="B83">
        <v>1</v>
      </c>
      <c r="C83" s="3">
        <v>7</v>
      </c>
    </row>
    <row r="84" spans="1:3" ht="13" x14ac:dyDescent="0.15">
      <c r="A84" t="s">
        <v>10338</v>
      </c>
      <c r="B84">
        <v>1</v>
      </c>
      <c r="C84" s="3">
        <v>7</v>
      </c>
    </row>
    <row r="85" spans="1:3" ht="13" x14ac:dyDescent="0.15">
      <c r="A85" t="s">
        <v>10825</v>
      </c>
      <c r="B85">
        <v>1</v>
      </c>
      <c r="C85" s="3">
        <v>7</v>
      </c>
    </row>
    <row r="86" spans="1:3" ht="13" x14ac:dyDescent="0.15">
      <c r="A86" t="s">
        <v>2534</v>
      </c>
      <c r="B86">
        <v>1</v>
      </c>
      <c r="C86" s="3">
        <v>7</v>
      </c>
    </row>
    <row r="87" spans="1:3" ht="13" x14ac:dyDescent="0.15">
      <c r="A87" t="s">
        <v>10351</v>
      </c>
      <c r="B87">
        <v>1</v>
      </c>
      <c r="C87" s="3">
        <v>7</v>
      </c>
    </row>
    <row r="88" spans="1:3" ht="13" x14ac:dyDescent="0.15">
      <c r="A88" t="s">
        <v>9213</v>
      </c>
      <c r="B88">
        <v>1</v>
      </c>
      <c r="C88" s="3">
        <v>7</v>
      </c>
    </row>
    <row r="89" spans="1:3" ht="13" x14ac:dyDescent="0.15">
      <c r="A89" t="s">
        <v>12145</v>
      </c>
      <c r="B89">
        <v>1</v>
      </c>
      <c r="C89" s="3">
        <v>7</v>
      </c>
    </row>
    <row r="90" spans="1:3" ht="13" x14ac:dyDescent="0.15">
      <c r="A90" t="s">
        <v>12146</v>
      </c>
      <c r="B90">
        <v>1</v>
      </c>
      <c r="C90" s="3">
        <v>7</v>
      </c>
    </row>
    <row r="91" spans="1:3" ht="13" x14ac:dyDescent="0.15">
      <c r="A91" t="s">
        <v>9807</v>
      </c>
      <c r="B91">
        <v>1</v>
      </c>
      <c r="C91" s="3">
        <v>7</v>
      </c>
    </row>
    <row r="92" spans="1:3" ht="13" x14ac:dyDescent="0.15">
      <c r="A92" t="s">
        <v>1039</v>
      </c>
      <c r="B92">
        <v>1</v>
      </c>
      <c r="C92" s="3">
        <v>7</v>
      </c>
    </row>
    <row r="93" spans="1:3" ht="13" x14ac:dyDescent="0.15">
      <c r="A93" t="s">
        <v>2560</v>
      </c>
      <c r="B93">
        <v>1</v>
      </c>
      <c r="C93" s="3">
        <v>7</v>
      </c>
    </row>
    <row r="94" spans="1:3" ht="13" x14ac:dyDescent="0.15">
      <c r="A94" t="s">
        <v>8348</v>
      </c>
      <c r="B94">
        <v>1</v>
      </c>
      <c r="C94" s="3">
        <v>3</v>
      </c>
    </row>
    <row r="95" spans="1:3" ht="13" x14ac:dyDescent="0.15">
      <c r="A95" t="s">
        <v>9080</v>
      </c>
      <c r="B95">
        <v>1</v>
      </c>
      <c r="C95" s="3">
        <v>3</v>
      </c>
    </row>
    <row r="96" spans="1:3" ht="13" x14ac:dyDescent="0.15">
      <c r="A96" t="s">
        <v>1060</v>
      </c>
      <c r="B96">
        <v>1</v>
      </c>
      <c r="C96" s="3">
        <v>3</v>
      </c>
    </row>
    <row r="97" spans="1:3" ht="13" x14ac:dyDescent="0.15">
      <c r="A97" t="s">
        <v>10859</v>
      </c>
      <c r="B97">
        <v>1</v>
      </c>
      <c r="C97" s="3">
        <v>3</v>
      </c>
    </row>
    <row r="98" spans="1:3" ht="13" x14ac:dyDescent="0.15">
      <c r="A98" t="s">
        <v>12147</v>
      </c>
      <c r="B98">
        <v>1</v>
      </c>
      <c r="C98" s="3">
        <v>3</v>
      </c>
    </row>
    <row r="99" spans="1:3" ht="13" x14ac:dyDescent="0.15">
      <c r="A99" t="s">
        <v>1795</v>
      </c>
      <c r="B99">
        <v>1</v>
      </c>
      <c r="C99" s="3">
        <v>3</v>
      </c>
    </row>
    <row r="100" spans="1:3" ht="13" x14ac:dyDescent="0.15">
      <c r="A100" t="s">
        <v>9223</v>
      </c>
      <c r="B100">
        <v>1</v>
      </c>
      <c r="C100" s="3">
        <v>3</v>
      </c>
    </row>
    <row r="101" spans="1:3" ht="13" x14ac:dyDescent="0.15">
      <c r="A101" t="s">
        <v>9882</v>
      </c>
      <c r="B101">
        <v>1</v>
      </c>
      <c r="C101" s="3">
        <v>3</v>
      </c>
    </row>
    <row r="102" spans="1:3" ht="13" x14ac:dyDescent="0.15">
      <c r="A102" t="s">
        <v>9197</v>
      </c>
      <c r="B102">
        <v>1</v>
      </c>
      <c r="C102" s="3">
        <v>9</v>
      </c>
    </row>
    <row r="103" spans="1:3" ht="13" x14ac:dyDescent="0.15">
      <c r="A103" t="s">
        <v>11832</v>
      </c>
      <c r="B103">
        <v>1</v>
      </c>
      <c r="C103" s="3">
        <v>10</v>
      </c>
    </row>
    <row r="104" spans="1:3" ht="13" x14ac:dyDescent="0.15">
      <c r="A104" t="s">
        <v>9167</v>
      </c>
      <c r="B104">
        <v>1</v>
      </c>
      <c r="C104" s="3">
        <v>8</v>
      </c>
    </row>
    <row r="105" spans="1:3" ht="13" x14ac:dyDescent="0.15">
      <c r="A105" t="s">
        <v>11731</v>
      </c>
      <c r="B105">
        <v>1</v>
      </c>
      <c r="C105" s="3">
        <v>10</v>
      </c>
    </row>
    <row r="106" spans="1:3" ht="13" x14ac:dyDescent="0.15">
      <c r="A106" t="s">
        <v>2661</v>
      </c>
      <c r="B106">
        <v>1</v>
      </c>
      <c r="C106" s="3">
        <v>8</v>
      </c>
    </row>
    <row r="107" spans="1:3" ht="13" x14ac:dyDescent="0.15">
      <c r="A107" t="s">
        <v>12148</v>
      </c>
      <c r="B107">
        <v>1</v>
      </c>
      <c r="C107" s="3">
        <v>8.5</v>
      </c>
    </row>
    <row r="108" spans="1:3" ht="13" x14ac:dyDescent="0.15">
      <c r="A108" t="s">
        <v>6236</v>
      </c>
      <c r="B108">
        <v>1</v>
      </c>
      <c r="C108" s="3">
        <v>8.5</v>
      </c>
    </row>
    <row r="109" spans="1:3" ht="13" x14ac:dyDescent="0.15">
      <c r="A109" t="s">
        <v>11172</v>
      </c>
      <c r="B109">
        <v>1</v>
      </c>
      <c r="C109" s="3">
        <v>1</v>
      </c>
    </row>
    <row r="110" spans="1:3" ht="13" x14ac:dyDescent="0.15">
      <c r="A110" t="s">
        <v>5368</v>
      </c>
      <c r="B110">
        <v>1</v>
      </c>
      <c r="C110" s="3">
        <v>4</v>
      </c>
    </row>
    <row r="111" spans="1:3" ht="13" x14ac:dyDescent="0.15">
      <c r="A111" t="s">
        <v>8560</v>
      </c>
      <c r="B111">
        <v>1</v>
      </c>
      <c r="C111" s="3">
        <v>3</v>
      </c>
    </row>
    <row r="112" spans="1:3" ht="13" x14ac:dyDescent="0.15">
      <c r="A112" t="s">
        <v>1396</v>
      </c>
      <c r="B112">
        <v>1</v>
      </c>
      <c r="C112" s="3">
        <v>0</v>
      </c>
    </row>
    <row r="113" spans="1:3" ht="13" x14ac:dyDescent="0.15">
      <c r="A113" t="s">
        <v>430</v>
      </c>
      <c r="B113">
        <v>1</v>
      </c>
      <c r="C113" s="3">
        <v>7</v>
      </c>
    </row>
    <row r="114" spans="1:3" ht="13" x14ac:dyDescent="0.15">
      <c r="A114" t="s">
        <v>10735</v>
      </c>
      <c r="B114">
        <v>1</v>
      </c>
      <c r="C114" s="3">
        <v>7</v>
      </c>
    </row>
    <row r="115" spans="1:3" ht="13" x14ac:dyDescent="0.15">
      <c r="A115" t="s">
        <v>11585</v>
      </c>
      <c r="B115">
        <v>1</v>
      </c>
      <c r="C115" s="3">
        <v>7</v>
      </c>
    </row>
    <row r="116" spans="1:3" ht="13" x14ac:dyDescent="0.15">
      <c r="A116" t="s">
        <v>12150</v>
      </c>
      <c r="B116">
        <v>1</v>
      </c>
      <c r="C116" s="3">
        <v>7</v>
      </c>
    </row>
    <row r="117" spans="1:3" ht="13" x14ac:dyDescent="0.15">
      <c r="A117" t="s">
        <v>2731</v>
      </c>
      <c r="B117">
        <v>1</v>
      </c>
      <c r="C117" s="3">
        <v>7</v>
      </c>
    </row>
    <row r="118" spans="1:3" ht="13" x14ac:dyDescent="0.15">
      <c r="A118" t="s">
        <v>566</v>
      </c>
      <c r="B118">
        <v>1</v>
      </c>
      <c r="C118" s="3">
        <v>7</v>
      </c>
    </row>
    <row r="119" spans="1:3" ht="13" x14ac:dyDescent="0.15">
      <c r="A119" t="s">
        <v>9360</v>
      </c>
      <c r="B119">
        <v>1</v>
      </c>
      <c r="C119" s="3">
        <v>7</v>
      </c>
    </row>
    <row r="120" spans="1:3" ht="13" x14ac:dyDescent="0.15">
      <c r="A120" t="s">
        <v>3810</v>
      </c>
      <c r="B120">
        <v>6</v>
      </c>
      <c r="C120" s="3">
        <v>7</v>
      </c>
    </row>
    <row r="121" spans="1:3" ht="13" x14ac:dyDescent="0.15">
      <c r="A121" t="s">
        <v>8689</v>
      </c>
      <c r="B121">
        <v>1</v>
      </c>
      <c r="C121" s="3">
        <v>7</v>
      </c>
    </row>
    <row r="122" spans="1:3" ht="13" x14ac:dyDescent="0.15">
      <c r="A122" t="s">
        <v>739</v>
      </c>
      <c r="B122">
        <v>1</v>
      </c>
      <c r="C122" s="3">
        <v>7</v>
      </c>
    </row>
    <row r="123" spans="1:3" ht="13" x14ac:dyDescent="0.15">
      <c r="A123" t="s">
        <v>5669</v>
      </c>
      <c r="B123">
        <v>1</v>
      </c>
      <c r="C123" s="3">
        <v>7</v>
      </c>
    </row>
    <row r="124" spans="1:3" ht="13" x14ac:dyDescent="0.15">
      <c r="A124" t="s">
        <v>6093</v>
      </c>
      <c r="B124">
        <v>1</v>
      </c>
      <c r="C124" s="3">
        <v>10</v>
      </c>
    </row>
    <row r="125" spans="1:3" ht="13" x14ac:dyDescent="0.15">
      <c r="A125" t="s">
        <v>2241</v>
      </c>
      <c r="B125">
        <v>1</v>
      </c>
      <c r="C125" s="3">
        <v>7</v>
      </c>
    </row>
    <row r="126" spans="1:3" ht="13" x14ac:dyDescent="0.15">
      <c r="A126" t="s">
        <v>10106</v>
      </c>
      <c r="B126">
        <v>1</v>
      </c>
      <c r="C126" s="3">
        <v>7</v>
      </c>
    </row>
    <row r="127" spans="1:3" ht="13" x14ac:dyDescent="0.15">
      <c r="A127" t="s">
        <v>3064</v>
      </c>
      <c r="B127">
        <v>2</v>
      </c>
      <c r="C127" s="3">
        <v>7</v>
      </c>
    </row>
    <row r="128" spans="1:3" ht="13" x14ac:dyDescent="0.15">
      <c r="A128" t="s">
        <v>12151</v>
      </c>
      <c r="B128">
        <v>1</v>
      </c>
      <c r="C128" s="3">
        <v>7</v>
      </c>
    </row>
    <row r="129" spans="1:3" ht="13" x14ac:dyDescent="0.15">
      <c r="A129" t="s">
        <v>9086</v>
      </c>
      <c r="B129">
        <v>1</v>
      </c>
      <c r="C129" s="3">
        <v>7</v>
      </c>
    </row>
    <row r="130" spans="1:3" ht="13" x14ac:dyDescent="0.15">
      <c r="A130" t="s">
        <v>12087</v>
      </c>
      <c r="B130">
        <v>1</v>
      </c>
      <c r="C130" s="3">
        <v>7</v>
      </c>
    </row>
    <row r="131" spans="1:3" ht="13" x14ac:dyDescent="0.15">
      <c r="A131" t="s">
        <v>10802</v>
      </c>
      <c r="B131">
        <v>1</v>
      </c>
      <c r="C131" s="3">
        <v>3</v>
      </c>
    </row>
    <row r="132" spans="1:3" ht="13" x14ac:dyDescent="0.15">
      <c r="A132" t="s">
        <v>9579</v>
      </c>
      <c r="B132">
        <v>2</v>
      </c>
      <c r="C132" s="3">
        <v>10</v>
      </c>
    </row>
    <row r="133" spans="1:3" ht="13" x14ac:dyDescent="0.15">
      <c r="A133" t="s">
        <v>2740</v>
      </c>
      <c r="B133">
        <v>1</v>
      </c>
      <c r="C133" s="3">
        <v>8.5</v>
      </c>
    </row>
    <row r="134" spans="1:3" ht="13" x14ac:dyDescent="0.15">
      <c r="A134" t="s">
        <v>9910</v>
      </c>
      <c r="B134">
        <v>1</v>
      </c>
      <c r="C134" s="3">
        <v>9</v>
      </c>
    </row>
    <row r="135" spans="1:3" ht="13" x14ac:dyDescent="0.15">
      <c r="A135" t="s">
        <v>1123</v>
      </c>
      <c r="B135">
        <v>1</v>
      </c>
      <c r="C135" s="3">
        <v>10</v>
      </c>
    </row>
    <row r="136" spans="1:3" ht="13" x14ac:dyDescent="0.15">
      <c r="A136" t="s">
        <v>12152</v>
      </c>
      <c r="B136">
        <v>1</v>
      </c>
      <c r="C136" s="3">
        <v>8.5</v>
      </c>
    </row>
    <row r="137" spans="1:3" ht="13" x14ac:dyDescent="0.15">
      <c r="A137" t="s">
        <v>12153</v>
      </c>
      <c r="B137">
        <v>1</v>
      </c>
      <c r="C137" s="3">
        <v>8</v>
      </c>
    </row>
    <row r="138" spans="1:3" ht="13" x14ac:dyDescent="0.15">
      <c r="A138" t="s">
        <v>12154</v>
      </c>
      <c r="B138">
        <v>1</v>
      </c>
      <c r="C138" s="3">
        <v>0</v>
      </c>
    </row>
    <row r="139" spans="1:3" ht="13" x14ac:dyDescent="0.15">
      <c r="A139" t="s">
        <v>11416</v>
      </c>
      <c r="B139">
        <v>1</v>
      </c>
      <c r="C139" s="3">
        <v>10</v>
      </c>
    </row>
    <row r="140" spans="1:3" ht="13" x14ac:dyDescent="0.15">
      <c r="A140" t="s">
        <v>11807</v>
      </c>
      <c r="B140">
        <v>1</v>
      </c>
      <c r="C140" s="3">
        <v>4</v>
      </c>
    </row>
    <row r="141" spans="1:3" ht="13" x14ac:dyDescent="0.15">
      <c r="A141" t="s">
        <v>8467</v>
      </c>
      <c r="B141">
        <v>1</v>
      </c>
      <c r="C141" s="3">
        <v>10</v>
      </c>
    </row>
    <row r="142" spans="1:3" ht="13" x14ac:dyDescent="0.15">
      <c r="A142" t="s">
        <v>6375</v>
      </c>
      <c r="B142">
        <v>1</v>
      </c>
      <c r="C142" s="3">
        <v>7</v>
      </c>
    </row>
    <row r="143" spans="1:3" ht="13" x14ac:dyDescent="0.15">
      <c r="A143" t="s">
        <v>9850</v>
      </c>
      <c r="B143">
        <v>3</v>
      </c>
      <c r="C143" s="3">
        <v>10</v>
      </c>
    </row>
    <row r="144" spans="1:3" ht="13" x14ac:dyDescent="0.15">
      <c r="A144" t="s">
        <v>2708</v>
      </c>
      <c r="B144">
        <v>1</v>
      </c>
      <c r="C144" s="3">
        <v>8.5</v>
      </c>
    </row>
    <row r="145" spans="1:3" ht="13" x14ac:dyDescent="0.15">
      <c r="A145" t="s">
        <v>12155</v>
      </c>
      <c r="B145">
        <v>1</v>
      </c>
      <c r="C145" s="3">
        <v>10</v>
      </c>
    </row>
    <row r="146" spans="1:3" ht="13" x14ac:dyDescent="0.15">
      <c r="A146" t="s">
        <v>6318</v>
      </c>
      <c r="B146">
        <v>1</v>
      </c>
      <c r="C146" s="3">
        <v>2</v>
      </c>
    </row>
    <row r="147" spans="1:3" ht="13" x14ac:dyDescent="0.15">
      <c r="A147" t="s">
        <v>12156</v>
      </c>
      <c r="B147">
        <v>1</v>
      </c>
      <c r="C147" s="3">
        <v>2</v>
      </c>
    </row>
    <row r="148" spans="1:3" ht="13" x14ac:dyDescent="0.15">
      <c r="A148" t="s">
        <v>12157</v>
      </c>
      <c r="B148">
        <v>1</v>
      </c>
      <c r="C148" s="3">
        <v>2</v>
      </c>
    </row>
    <row r="149" spans="1:3" ht="13" x14ac:dyDescent="0.15">
      <c r="A149" t="s">
        <v>5346</v>
      </c>
      <c r="B149">
        <v>1</v>
      </c>
      <c r="C149" s="3">
        <v>2</v>
      </c>
    </row>
    <row r="150" spans="1:3" ht="13" x14ac:dyDescent="0.15">
      <c r="A150" t="s">
        <v>8628</v>
      </c>
      <c r="B150">
        <v>1</v>
      </c>
      <c r="C150" s="3">
        <v>2</v>
      </c>
    </row>
    <row r="151" spans="1:3" ht="13" x14ac:dyDescent="0.15">
      <c r="A151" t="s">
        <v>12158</v>
      </c>
      <c r="B151">
        <v>1</v>
      </c>
      <c r="C151" s="3">
        <v>2</v>
      </c>
    </row>
    <row r="152" spans="1:3" ht="13" x14ac:dyDescent="0.15">
      <c r="A152" t="s">
        <v>6291</v>
      </c>
      <c r="B152">
        <v>1</v>
      </c>
      <c r="C152" s="3">
        <v>2</v>
      </c>
    </row>
    <row r="153" spans="1:3" ht="13" x14ac:dyDescent="0.15">
      <c r="A153" t="s">
        <v>6413</v>
      </c>
      <c r="B153">
        <v>1</v>
      </c>
      <c r="C153" s="3">
        <v>2</v>
      </c>
    </row>
    <row r="154" spans="1:3" ht="13" x14ac:dyDescent="0.15">
      <c r="A154" t="s">
        <v>9136</v>
      </c>
      <c r="B154">
        <v>1</v>
      </c>
      <c r="C154" s="3">
        <v>2</v>
      </c>
    </row>
    <row r="155" spans="1:3" ht="13" x14ac:dyDescent="0.15">
      <c r="A155" t="s">
        <v>6337</v>
      </c>
      <c r="B155">
        <v>1</v>
      </c>
      <c r="C155" s="3">
        <v>4</v>
      </c>
    </row>
    <row r="156" spans="1:3" ht="13" x14ac:dyDescent="0.15">
      <c r="A156" t="s">
        <v>12159</v>
      </c>
      <c r="B156">
        <v>1</v>
      </c>
      <c r="C156" s="3">
        <v>4</v>
      </c>
    </row>
    <row r="157" spans="1:3" ht="13" x14ac:dyDescent="0.15">
      <c r="A157" t="s">
        <v>6455</v>
      </c>
      <c r="B157">
        <v>1</v>
      </c>
      <c r="C157" s="3">
        <v>4</v>
      </c>
    </row>
    <row r="158" spans="1:3" ht="13" x14ac:dyDescent="0.15">
      <c r="A158" t="s">
        <v>9063</v>
      </c>
      <c r="B158">
        <v>1</v>
      </c>
      <c r="C158" s="3">
        <v>4</v>
      </c>
    </row>
    <row r="159" spans="1:3" ht="13" x14ac:dyDescent="0.15">
      <c r="A159" t="s">
        <v>11248</v>
      </c>
      <c r="B159">
        <v>1</v>
      </c>
      <c r="C159" s="3">
        <v>4</v>
      </c>
    </row>
    <row r="160" spans="1:3" ht="13" x14ac:dyDescent="0.15">
      <c r="A160" t="s">
        <v>8543</v>
      </c>
      <c r="B160">
        <v>1</v>
      </c>
      <c r="C160" s="3">
        <v>4</v>
      </c>
    </row>
    <row r="161" spans="1:3" ht="13" x14ac:dyDescent="0.15">
      <c r="A161" t="s">
        <v>11230</v>
      </c>
      <c r="B161">
        <v>1</v>
      </c>
      <c r="C161" s="3">
        <v>4</v>
      </c>
    </row>
    <row r="162" spans="1:3" ht="13" x14ac:dyDescent="0.15">
      <c r="A162" t="s">
        <v>6651</v>
      </c>
      <c r="B162">
        <v>2</v>
      </c>
      <c r="C162" s="3">
        <v>4</v>
      </c>
    </row>
    <row r="163" spans="1:3" ht="13" x14ac:dyDescent="0.15">
      <c r="A163" t="s">
        <v>1349</v>
      </c>
      <c r="B163">
        <v>1</v>
      </c>
      <c r="C163" s="3">
        <v>4</v>
      </c>
    </row>
    <row r="164" spans="1:3" ht="13" x14ac:dyDescent="0.15">
      <c r="A164" t="s">
        <v>9248</v>
      </c>
      <c r="B164">
        <v>1</v>
      </c>
      <c r="C164" s="3">
        <v>4</v>
      </c>
    </row>
    <row r="165" spans="1:3" ht="13" x14ac:dyDescent="0.15">
      <c r="A165" t="s">
        <v>12160</v>
      </c>
      <c r="B165">
        <v>1</v>
      </c>
      <c r="C165" s="3">
        <v>4</v>
      </c>
    </row>
    <row r="166" spans="1:3" ht="13" x14ac:dyDescent="0.15">
      <c r="A166" t="s">
        <v>12161</v>
      </c>
      <c r="B166">
        <v>1</v>
      </c>
      <c r="C166" s="3">
        <v>4</v>
      </c>
    </row>
    <row r="167" spans="1:3" ht="13" x14ac:dyDescent="0.15">
      <c r="A167" t="s">
        <v>8712</v>
      </c>
      <c r="B167">
        <v>1</v>
      </c>
      <c r="C167" s="3">
        <v>4</v>
      </c>
    </row>
    <row r="168" spans="1:3" ht="13" x14ac:dyDescent="0.15">
      <c r="A168" t="s">
        <v>728</v>
      </c>
      <c r="B168">
        <v>1</v>
      </c>
      <c r="C168" s="3">
        <v>4</v>
      </c>
    </row>
    <row r="169" spans="1:3" ht="13" x14ac:dyDescent="0.15">
      <c r="A169" t="s">
        <v>9340</v>
      </c>
      <c r="B169">
        <v>1</v>
      </c>
      <c r="C169" s="3">
        <v>4</v>
      </c>
    </row>
    <row r="170" spans="1:3" ht="13" x14ac:dyDescent="0.15">
      <c r="A170" t="s">
        <v>9872</v>
      </c>
      <c r="B170">
        <v>1</v>
      </c>
      <c r="C170" s="3">
        <v>4</v>
      </c>
    </row>
    <row r="171" spans="1:3" ht="13" x14ac:dyDescent="0.15">
      <c r="A171" t="s">
        <v>12163</v>
      </c>
      <c r="B171">
        <v>1</v>
      </c>
      <c r="C171" s="3">
        <v>4</v>
      </c>
    </row>
    <row r="172" spans="1:3" ht="13" x14ac:dyDescent="0.15">
      <c r="A172" t="s">
        <v>12164</v>
      </c>
      <c r="B172">
        <v>1</v>
      </c>
      <c r="C172" s="3">
        <v>4</v>
      </c>
    </row>
    <row r="173" spans="1:3" ht="13" x14ac:dyDescent="0.15">
      <c r="A173" t="s">
        <v>12165</v>
      </c>
      <c r="B173">
        <v>1</v>
      </c>
      <c r="C173" s="3">
        <v>4</v>
      </c>
    </row>
    <row r="174" spans="1:3" ht="13" x14ac:dyDescent="0.15">
      <c r="A174" t="s">
        <v>12166</v>
      </c>
      <c r="B174">
        <v>1</v>
      </c>
      <c r="C174" s="3">
        <v>4</v>
      </c>
    </row>
    <row r="175" spans="1:3" ht="13" x14ac:dyDescent="0.15">
      <c r="A175" t="s">
        <v>11670</v>
      </c>
      <c r="B175">
        <v>1</v>
      </c>
      <c r="C175" s="3">
        <v>4</v>
      </c>
    </row>
    <row r="176" spans="1:3" ht="13" x14ac:dyDescent="0.15">
      <c r="A176" t="s">
        <v>11775</v>
      </c>
      <c r="B176">
        <v>1</v>
      </c>
      <c r="C176" s="3">
        <v>4</v>
      </c>
    </row>
    <row r="177" spans="1:3" ht="13" x14ac:dyDescent="0.15">
      <c r="A177" t="s">
        <v>12167</v>
      </c>
      <c r="B177">
        <v>1</v>
      </c>
      <c r="C177" s="3">
        <v>0</v>
      </c>
    </row>
    <row r="178" spans="1:3" ht="13" x14ac:dyDescent="0.15">
      <c r="A178" t="s">
        <v>11646</v>
      </c>
      <c r="B178">
        <v>1</v>
      </c>
      <c r="C178" s="3">
        <v>0</v>
      </c>
    </row>
    <row r="179" spans="1:3" ht="13" x14ac:dyDescent="0.15">
      <c r="A179" t="s">
        <v>12168</v>
      </c>
      <c r="B179">
        <v>1</v>
      </c>
      <c r="C179" s="3">
        <v>0</v>
      </c>
    </row>
    <row r="180" spans="1:3" ht="13" x14ac:dyDescent="0.15">
      <c r="A180" t="s">
        <v>12169</v>
      </c>
      <c r="B180">
        <v>1</v>
      </c>
      <c r="C180" s="3">
        <v>0</v>
      </c>
    </row>
    <row r="181" spans="1:3" ht="13" x14ac:dyDescent="0.15">
      <c r="A181" t="s">
        <v>11451</v>
      </c>
      <c r="B181">
        <v>1</v>
      </c>
      <c r="C181" s="3">
        <v>0</v>
      </c>
    </row>
    <row r="182" spans="1:3" ht="13" x14ac:dyDescent="0.15">
      <c r="A182" t="s">
        <v>10779</v>
      </c>
      <c r="B182">
        <v>18</v>
      </c>
      <c r="C182" s="3">
        <v>0</v>
      </c>
    </row>
    <row r="183" spans="1:3" ht="13" x14ac:dyDescent="0.15">
      <c r="A183" t="s">
        <v>12170</v>
      </c>
      <c r="B183">
        <v>1</v>
      </c>
      <c r="C183" s="3">
        <v>0</v>
      </c>
    </row>
    <row r="184" spans="1:3" ht="13" x14ac:dyDescent="0.15">
      <c r="A184" t="s">
        <v>11239</v>
      </c>
      <c r="B184">
        <v>1</v>
      </c>
      <c r="C184" s="3">
        <v>0</v>
      </c>
    </row>
    <row r="185" spans="1:3" ht="13" x14ac:dyDescent="0.15">
      <c r="A185" t="s">
        <v>11460</v>
      </c>
      <c r="B185">
        <v>1</v>
      </c>
      <c r="C185" s="3">
        <v>6</v>
      </c>
    </row>
    <row r="186" spans="1:3" ht="13" x14ac:dyDescent="0.15">
      <c r="A186" t="s">
        <v>11133</v>
      </c>
      <c r="B186">
        <v>1</v>
      </c>
      <c r="C186" s="3">
        <v>10</v>
      </c>
    </row>
    <row r="187" spans="1:3" ht="13" x14ac:dyDescent="0.15">
      <c r="A187" t="s">
        <v>12171</v>
      </c>
      <c r="B187">
        <v>1</v>
      </c>
      <c r="C187" s="3">
        <v>10</v>
      </c>
    </row>
    <row r="188" spans="1:3" ht="13" x14ac:dyDescent="0.15">
      <c r="A188" t="s">
        <v>12172</v>
      </c>
      <c r="B188">
        <v>1</v>
      </c>
      <c r="C188" s="3">
        <v>3</v>
      </c>
    </row>
    <row r="189" spans="1:3" ht="13" x14ac:dyDescent="0.15">
      <c r="A189" t="s">
        <v>11696</v>
      </c>
      <c r="B189">
        <v>2</v>
      </c>
      <c r="C189" s="3">
        <v>0</v>
      </c>
    </row>
    <row r="190" spans="1:3" ht="13" x14ac:dyDescent="0.15">
      <c r="A190" t="s">
        <v>10793</v>
      </c>
      <c r="B190">
        <v>1</v>
      </c>
      <c r="C190" s="3">
        <v>0</v>
      </c>
    </row>
    <row r="191" spans="1:3" ht="13" x14ac:dyDescent="0.15">
      <c r="A191" t="s">
        <v>12173</v>
      </c>
      <c r="B191">
        <v>1</v>
      </c>
      <c r="C191" s="3">
        <v>0</v>
      </c>
    </row>
    <row r="192" spans="1:3" ht="13" x14ac:dyDescent="0.15">
      <c r="A192" t="s">
        <v>11013</v>
      </c>
      <c r="B192">
        <v>1</v>
      </c>
      <c r="C192" s="3">
        <v>0</v>
      </c>
    </row>
    <row r="193" spans="1:3" ht="13" x14ac:dyDescent="0.15">
      <c r="A193" t="s">
        <v>12174</v>
      </c>
      <c r="B193">
        <v>1</v>
      </c>
      <c r="C193" s="3">
        <v>0</v>
      </c>
    </row>
    <row r="194" spans="1:3" ht="13" x14ac:dyDescent="0.15">
      <c r="A194" t="s">
        <v>11284</v>
      </c>
      <c r="B194">
        <v>1</v>
      </c>
      <c r="C194" s="3">
        <v>0</v>
      </c>
    </row>
    <row r="195" spans="1:3" ht="13" x14ac:dyDescent="0.15">
      <c r="A195" t="s">
        <v>12176</v>
      </c>
      <c r="B195">
        <v>1</v>
      </c>
      <c r="C195" s="3">
        <v>5</v>
      </c>
    </row>
    <row r="196" spans="1:3" ht="13" x14ac:dyDescent="0.15">
      <c r="A196" t="s">
        <v>12177</v>
      </c>
      <c r="B196">
        <v>1</v>
      </c>
      <c r="C196" s="3">
        <v>5</v>
      </c>
    </row>
    <row r="197" spans="1:3" ht="13" x14ac:dyDescent="0.15">
      <c r="A197" t="s">
        <v>11323</v>
      </c>
      <c r="B197">
        <v>1</v>
      </c>
      <c r="C197" s="3">
        <v>5</v>
      </c>
    </row>
    <row r="198" spans="1:3" ht="13" x14ac:dyDescent="0.15">
      <c r="A198" t="s">
        <v>11349</v>
      </c>
      <c r="B198">
        <v>1</v>
      </c>
      <c r="C198" s="3">
        <v>5</v>
      </c>
    </row>
    <row r="199" spans="1:3" ht="13" x14ac:dyDescent="0.15">
      <c r="A199" t="s">
        <v>11273</v>
      </c>
      <c r="B199">
        <v>1</v>
      </c>
      <c r="C199" s="3">
        <v>5</v>
      </c>
    </row>
    <row r="200" spans="1:3" ht="13" x14ac:dyDescent="0.15">
      <c r="A200" t="s">
        <v>10758</v>
      </c>
      <c r="B200">
        <v>1</v>
      </c>
      <c r="C200" s="3">
        <v>5</v>
      </c>
    </row>
    <row r="201" spans="1:3" ht="13" x14ac:dyDescent="0.15">
      <c r="A201" t="s">
        <v>11446</v>
      </c>
      <c r="B201">
        <v>1</v>
      </c>
      <c r="C201" s="3">
        <v>5</v>
      </c>
    </row>
    <row r="202" spans="1:3" ht="13" x14ac:dyDescent="0.15">
      <c r="A202" t="s">
        <v>12178</v>
      </c>
      <c r="B202">
        <v>1</v>
      </c>
      <c r="C202" s="3">
        <v>5</v>
      </c>
    </row>
    <row r="203" spans="1:3" ht="13" x14ac:dyDescent="0.15">
      <c r="A203" t="s">
        <v>11176</v>
      </c>
      <c r="B203">
        <v>1</v>
      </c>
      <c r="C203" s="3">
        <v>5</v>
      </c>
    </row>
    <row r="204" spans="1:3" ht="13" x14ac:dyDescent="0.15">
      <c r="A204" t="s">
        <v>12179</v>
      </c>
      <c r="B204">
        <v>1</v>
      </c>
      <c r="C204" s="3">
        <v>5</v>
      </c>
    </row>
    <row r="205" spans="1:3" ht="13" x14ac:dyDescent="0.15">
      <c r="A205" t="s">
        <v>11651</v>
      </c>
      <c r="B205">
        <v>4</v>
      </c>
      <c r="C205" s="3">
        <v>5</v>
      </c>
    </row>
    <row r="206" spans="1:3" ht="13" x14ac:dyDescent="0.15">
      <c r="A206" t="s">
        <v>12180</v>
      </c>
      <c r="B206">
        <v>1</v>
      </c>
      <c r="C206" s="3">
        <v>5</v>
      </c>
    </row>
    <row r="207" spans="1:3" ht="13" x14ac:dyDescent="0.15">
      <c r="A207" t="s">
        <v>12181</v>
      </c>
      <c r="B207">
        <v>1</v>
      </c>
      <c r="C207" s="3">
        <v>5</v>
      </c>
    </row>
    <row r="208" spans="1:3" ht="13" x14ac:dyDescent="0.15">
      <c r="A208" t="s">
        <v>12182</v>
      </c>
      <c r="B208">
        <v>1</v>
      </c>
      <c r="C208" s="3">
        <v>5</v>
      </c>
    </row>
    <row r="209" spans="1:3" ht="13" x14ac:dyDescent="0.15">
      <c r="A209" t="s">
        <v>10873</v>
      </c>
      <c r="B209">
        <v>1</v>
      </c>
      <c r="C209" s="3">
        <v>5</v>
      </c>
    </row>
    <row r="210" spans="1:3" ht="13" x14ac:dyDescent="0.15">
      <c r="A210" t="s">
        <v>11472</v>
      </c>
      <c r="B210">
        <v>1</v>
      </c>
      <c r="C210" s="3">
        <v>5</v>
      </c>
    </row>
    <row r="211" spans="1:3" ht="13" x14ac:dyDescent="0.15">
      <c r="A211" t="s">
        <v>12183</v>
      </c>
      <c r="B211">
        <v>1</v>
      </c>
      <c r="C211" s="3">
        <v>5</v>
      </c>
    </row>
    <row r="212" spans="1:3" ht="13" x14ac:dyDescent="0.15">
      <c r="A212" t="s">
        <v>11661</v>
      </c>
      <c r="B212">
        <v>1</v>
      </c>
      <c r="C212" s="3">
        <v>5</v>
      </c>
    </row>
    <row r="213" spans="1:3" ht="13" x14ac:dyDescent="0.15">
      <c r="A213" t="s">
        <v>12184</v>
      </c>
      <c r="B213">
        <v>1</v>
      </c>
      <c r="C213" s="3">
        <v>5</v>
      </c>
    </row>
    <row r="214" spans="1:3" ht="13" x14ac:dyDescent="0.15">
      <c r="A214" t="s">
        <v>11087</v>
      </c>
      <c r="B214">
        <v>1</v>
      </c>
      <c r="C214" s="3">
        <v>5</v>
      </c>
    </row>
    <row r="215" spans="1:3" ht="13" x14ac:dyDescent="0.15">
      <c r="A215" t="s">
        <v>10975</v>
      </c>
      <c r="B215">
        <v>1</v>
      </c>
      <c r="C215" s="3">
        <v>5</v>
      </c>
    </row>
    <row r="216" spans="1:3" ht="13" x14ac:dyDescent="0.15">
      <c r="A216" t="s">
        <v>12188</v>
      </c>
      <c r="B216">
        <v>1</v>
      </c>
      <c r="C216" s="3">
        <v>5</v>
      </c>
    </row>
    <row r="217" spans="1:3" ht="13" x14ac:dyDescent="0.15">
      <c r="A217" t="s">
        <v>11203</v>
      </c>
      <c r="B217">
        <v>1</v>
      </c>
      <c r="C217" s="3">
        <v>5</v>
      </c>
    </row>
    <row r="218" spans="1:3" ht="13" x14ac:dyDescent="0.15">
      <c r="A218" t="s">
        <v>11110</v>
      </c>
      <c r="B218">
        <v>1</v>
      </c>
      <c r="C218" s="3">
        <v>5</v>
      </c>
    </row>
    <row r="219" spans="1:3" ht="13" x14ac:dyDescent="0.15">
      <c r="A219" t="s">
        <v>11080</v>
      </c>
      <c r="B219">
        <v>1</v>
      </c>
      <c r="C219" s="3">
        <v>5</v>
      </c>
    </row>
    <row r="220" spans="1:3" ht="13" x14ac:dyDescent="0.15">
      <c r="A220" t="s">
        <v>12190</v>
      </c>
      <c r="B220">
        <v>1</v>
      </c>
      <c r="C220" s="3">
        <v>5</v>
      </c>
    </row>
    <row r="221" spans="1:3" ht="13" x14ac:dyDescent="0.15">
      <c r="A221" t="s">
        <v>11060</v>
      </c>
      <c r="B221">
        <v>1</v>
      </c>
      <c r="C221" s="3">
        <v>5</v>
      </c>
    </row>
    <row r="222" spans="1:3" ht="13" x14ac:dyDescent="0.15">
      <c r="A222" t="s">
        <v>10713</v>
      </c>
      <c r="B222">
        <v>29</v>
      </c>
      <c r="C222" s="3">
        <v>5</v>
      </c>
    </row>
    <row r="223" spans="1:3" ht="13" x14ac:dyDescent="0.15">
      <c r="A223" t="s">
        <v>12191</v>
      </c>
      <c r="B223">
        <v>1</v>
      </c>
      <c r="C223" s="3">
        <v>5</v>
      </c>
    </row>
    <row r="224" spans="1:3" ht="13" x14ac:dyDescent="0.15">
      <c r="A224" t="s">
        <v>12192</v>
      </c>
      <c r="B224">
        <v>1</v>
      </c>
      <c r="C224" s="3">
        <v>5</v>
      </c>
    </row>
    <row r="225" spans="1:3" ht="13" x14ac:dyDescent="0.15">
      <c r="A225" t="s">
        <v>2456</v>
      </c>
      <c r="B225">
        <v>1</v>
      </c>
      <c r="C225" s="3">
        <v>7</v>
      </c>
    </row>
    <row r="226" spans="1:3" ht="13" x14ac:dyDescent="0.15">
      <c r="A226" t="s">
        <v>11371</v>
      </c>
      <c r="B226">
        <v>1</v>
      </c>
      <c r="C226" s="3">
        <v>7</v>
      </c>
    </row>
    <row r="227" spans="1:3" ht="13" x14ac:dyDescent="0.15">
      <c r="A227" t="s">
        <v>12193</v>
      </c>
      <c r="B227">
        <v>1</v>
      </c>
      <c r="C227" s="3">
        <v>7</v>
      </c>
    </row>
    <row r="228" spans="1:3" ht="13" x14ac:dyDescent="0.15">
      <c r="A228" t="s">
        <v>12194</v>
      </c>
      <c r="B228">
        <v>1</v>
      </c>
      <c r="C228" s="3">
        <v>7</v>
      </c>
    </row>
    <row r="229" spans="1:3" ht="13" x14ac:dyDescent="0.15">
      <c r="A229" t="s">
        <v>11564</v>
      </c>
      <c r="B229">
        <v>4</v>
      </c>
      <c r="C229" s="3">
        <v>7</v>
      </c>
    </row>
    <row r="230" spans="1:3" ht="13" x14ac:dyDescent="0.15">
      <c r="A230" t="s">
        <v>12195</v>
      </c>
      <c r="B230">
        <v>1</v>
      </c>
      <c r="C230" s="3">
        <v>7</v>
      </c>
    </row>
    <row r="231" spans="1:3" ht="13" x14ac:dyDescent="0.15">
      <c r="A231" t="s">
        <v>12196</v>
      </c>
      <c r="B231">
        <v>2</v>
      </c>
      <c r="C231" s="3">
        <v>7</v>
      </c>
    </row>
    <row r="232" spans="1:3" ht="13" x14ac:dyDescent="0.15">
      <c r="A232" t="s">
        <v>12197</v>
      </c>
      <c r="B232">
        <v>1</v>
      </c>
      <c r="C232" s="3">
        <v>7</v>
      </c>
    </row>
    <row r="233" spans="1:3" ht="13" x14ac:dyDescent="0.15">
      <c r="A233" t="s">
        <v>10787</v>
      </c>
      <c r="B233">
        <v>1</v>
      </c>
      <c r="C233" s="3">
        <v>7</v>
      </c>
    </row>
    <row r="234" spans="1:3" ht="13" x14ac:dyDescent="0.15">
      <c r="A234" t="s">
        <v>11539</v>
      </c>
      <c r="B234">
        <v>2</v>
      </c>
      <c r="C234" s="3">
        <v>7</v>
      </c>
    </row>
    <row r="235" spans="1:3" ht="13" x14ac:dyDescent="0.15">
      <c r="A235" t="s">
        <v>11492</v>
      </c>
      <c r="B235">
        <v>1</v>
      </c>
      <c r="C235" s="3">
        <v>7</v>
      </c>
    </row>
    <row r="236" spans="1:3" ht="13" x14ac:dyDescent="0.15">
      <c r="A236" t="s">
        <v>11632</v>
      </c>
      <c r="B236">
        <v>1</v>
      </c>
      <c r="C236" s="3">
        <v>7</v>
      </c>
    </row>
    <row r="237" spans="1:3" ht="13" x14ac:dyDescent="0.15">
      <c r="A237" t="s">
        <v>11142</v>
      </c>
      <c r="B237">
        <v>1</v>
      </c>
      <c r="C237" s="3">
        <v>7</v>
      </c>
    </row>
    <row r="238" spans="1:3" ht="13" x14ac:dyDescent="0.15">
      <c r="A238" t="s">
        <v>10987</v>
      </c>
      <c r="B238">
        <v>3</v>
      </c>
      <c r="C238" s="3">
        <v>7</v>
      </c>
    </row>
    <row r="239" spans="1:3" ht="13" x14ac:dyDescent="0.15">
      <c r="A239" t="s">
        <v>11219</v>
      </c>
      <c r="B239">
        <v>1</v>
      </c>
      <c r="C239" s="3">
        <v>7</v>
      </c>
    </row>
    <row r="240" spans="1:3" ht="13" x14ac:dyDescent="0.15">
      <c r="A240" t="s">
        <v>11331</v>
      </c>
      <c r="B240">
        <v>1</v>
      </c>
      <c r="C240" s="3">
        <v>7</v>
      </c>
    </row>
    <row r="241" spans="1:3" ht="13" x14ac:dyDescent="0.15">
      <c r="A241" t="s">
        <v>11358</v>
      </c>
      <c r="B241">
        <v>1</v>
      </c>
      <c r="C241" s="3">
        <v>7</v>
      </c>
    </row>
    <row r="242" spans="1:3" ht="13" x14ac:dyDescent="0.15">
      <c r="A242" t="s">
        <v>11726</v>
      </c>
      <c r="B242">
        <v>1</v>
      </c>
      <c r="C242" s="3">
        <v>7</v>
      </c>
    </row>
    <row r="243" spans="1:3" ht="13" x14ac:dyDescent="0.15">
      <c r="A243" t="s">
        <v>11440</v>
      </c>
      <c r="B243">
        <v>1</v>
      </c>
      <c r="C243" s="3">
        <v>7</v>
      </c>
    </row>
    <row r="244" spans="1:3" ht="13" x14ac:dyDescent="0.15">
      <c r="A244" t="s">
        <v>12199</v>
      </c>
      <c r="B244">
        <v>1</v>
      </c>
      <c r="C244" s="3">
        <v>7</v>
      </c>
    </row>
    <row r="245" spans="1:3" ht="13" x14ac:dyDescent="0.15">
      <c r="A245" t="s">
        <v>11210</v>
      </c>
      <c r="B245">
        <v>1</v>
      </c>
      <c r="C245" s="3">
        <v>7</v>
      </c>
    </row>
    <row r="246" spans="1:3" ht="13" x14ac:dyDescent="0.15">
      <c r="A246" t="s">
        <v>12200</v>
      </c>
      <c r="B246">
        <v>1</v>
      </c>
      <c r="C246" s="3">
        <v>7</v>
      </c>
    </row>
    <row r="247" spans="1:3" ht="13" x14ac:dyDescent="0.15">
      <c r="A247" t="s">
        <v>12201</v>
      </c>
      <c r="B247">
        <v>1</v>
      </c>
      <c r="C247" s="3">
        <v>7</v>
      </c>
    </row>
    <row r="248" spans="1:3" ht="13" x14ac:dyDescent="0.15">
      <c r="A248" t="s">
        <v>12202</v>
      </c>
      <c r="B248">
        <v>1</v>
      </c>
      <c r="C248" s="3">
        <v>7</v>
      </c>
    </row>
    <row r="249" spans="1:3" ht="13" x14ac:dyDescent="0.15">
      <c r="A249" t="s">
        <v>11677</v>
      </c>
      <c r="B249">
        <v>1</v>
      </c>
      <c r="C249" s="3">
        <v>7</v>
      </c>
    </row>
    <row r="250" spans="1:3" ht="13" x14ac:dyDescent="0.15">
      <c r="A250" t="s">
        <v>11507</v>
      </c>
      <c r="B250">
        <v>1</v>
      </c>
      <c r="C250" s="3">
        <v>7</v>
      </c>
    </row>
    <row r="251" spans="1:3" ht="13" x14ac:dyDescent="0.15">
      <c r="A251" t="s">
        <v>11070</v>
      </c>
      <c r="B251">
        <v>1</v>
      </c>
      <c r="C251" s="3">
        <v>7</v>
      </c>
    </row>
    <row r="252" spans="1:3" ht="13" x14ac:dyDescent="0.15">
      <c r="A252" t="s">
        <v>11126</v>
      </c>
      <c r="B252">
        <v>1</v>
      </c>
      <c r="C252" s="3">
        <v>7</v>
      </c>
    </row>
    <row r="253" spans="1:3" ht="13" x14ac:dyDescent="0.15">
      <c r="A253" t="s">
        <v>11513</v>
      </c>
      <c r="B253">
        <v>2</v>
      </c>
      <c r="C253" s="3">
        <v>7</v>
      </c>
    </row>
    <row r="254" spans="1:3" ht="13" x14ac:dyDescent="0.15">
      <c r="A254" t="s">
        <v>11616</v>
      </c>
      <c r="B254">
        <v>1</v>
      </c>
      <c r="C254" s="3">
        <v>7</v>
      </c>
    </row>
    <row r="255" spans="1:3" ht="13" x14ac:dyDescent="0.15">
      <c r="A255" t="s">
        <v>11701</v>
      </c>
      <c r="B255">
        <v>1</v>
      </c>
      <c r="C255" s="3">
        <v>7</v>
      </c>
    </row>
    <row r="256" spans="1:3" ht="13" x14ac:dyDescent="0.15">
      <c r="A256" t="s">
        <v>10731</v>
      </c>
      <c r="B256">
        <v>2</v>
      </c>
      <c r="C256" s="3">
        <v>7</v>
      </c>
    </row>
    <row r="257" spans="1:3" ht="13" x14ac:dyDescent="0.15">
      <c r="A257" t="s">
        <v>11297</v>
      </c>
      <c r="B257">
        <v>3</v>
      </c>
      <c r="C257" s="3">
        <v>7</v>
      </c>
    </row>
    <row r="258" spans="1:3" ht="13" x14ac:dyDescent="0.15">
      <c r="A258" t="s">
        <v>11321</v>
      </c>
      <c r="B258">
        <v>2</v>
      </c>
      <c r="C258" s="3">
        <v>7</v>
      </c>
    </row>
    <row r="259" spans="1:3" ht="13" x14ac:dyDescent="0.15">
      <c r="A259" t="s">
        <v>12204</v>
      </c>
      <c r="B259">
        <v>1</v>
      </c>
      <c r="C259" s="3">
        <v>7</v>
      </c>
    </row>
    <row r="260" spans="1:3" ht="13" x14ac:dyDescent="0.15">
      <c r="A260" t="s">
        <v>11311</v>
      </c>
      <c r="B260">
        <v>2</v>
      </c>
      <c r="C260" s="3">
        <v>7</v>
      </c>
    </row>
    <row r="261" spans="1:3" ht="13" x14ac:dyDescent="0.15">
      <c r="A261" t="s">
        <v>11053</v>
      </c>
      <c r="B261">
        <v>1</v>
      </c>
      <c r="C261" s="3">
        <v>7</v>
      </c>
    </row>
    <row r="262" spans="1:3" ht="13" x14ac:dyDescent="0.15">
      <c r="A262" t="s">
        <v>11608</v>
      </c>
      <c r="B262">
        <v>1</v>
      </c>
      <c r="C262" s="3">
        <v>7</v>
      </c>
    </row>
    <row r="263" spans="1:3" ht="13" x14ac:dyDescent="0.15">
      <c r="A263" t="s">
        <v>10746</v>
      </c>
      <c r="B263">
        <v>1</v>
      </c>
      <c r="C263" s="3">
        <v>7</v>
      </c>
    </row>
    <row r="264" spans="1:3" ht="13" x14ac:dyDescent="0.15">
      <c r="A264" t="s">
        <v>11164</v>
      </c>
      <c r="B264">
        <v>1</v>
      </c>
      <c r="C264" s="3">
        <v>7</v>
      </c>
    </row>
    <row r="265" spans="1:3" ht="13" x14ac:dyDescent="0.15">
      <c r="A265" t="s">
        <v>12205</v>
      </c>
      <c r="B265">
        <v>3</v>
      </c>
      <c r="C265" s="3">
        <v>7</v>
      </c>
    </row>
    <row r="266" spans="1:3" ht="13" x14ac:dyDescent="0.15">
      <c r="A266" t="s">
        <v>12206</v>
      </c>
      <c r="B266">
        <v>1</v>
      </c>
      <c r="C266" s="3">
        <v>7</v>
      </c>
    </row>
    <row r="267" spans="1:3" ht="13" x14ac:dyDescent="0.15">
      <c r="A267" t="s">
        <v>10701</v>
      </c>
      <c r="B267">
        <v>3</v>
      </c>
      <c r="C267" s="3">
        <v>7</v>
      </c>
    </row>
    <row r="268" spans="1:3" ht="13" x14ac:dyDescent="0.15">
      <c r="A268" t="s">
        <v>12208</v>
      </c>
      <c r="B268">
        <v>1</v>
      </c>
      <c r="C268" s="3">
        <v>7</v>
      </c>
    </row>
    <row r="269" spans="1:3" ht="13" x14ac:dyDescent="0.15">
      <c r="A269" t="s">
        <v>12209</v>
      </c>
      <c r="B269">
        <v>1</v>
      </c>
      <c r="C269" s="3">
        <v>7</v>
      </c>
    </row>
    <row r="270" spans="1:3" ht="13" x14ac:dyDescent="0.15">
      <c r="A270" t="s">
        <v>12210</v>
      </c>
      <c r="B270">
        <v>1</v>
      </c>
      <c r="C270" s="3">
        <v>7</v>
      </c>
    </row>
    <row r="271" spans="1:3" ht="13" x14ac:dyDescent="0.15">
      <c r="A271" t="s">
        <v>11517</v>
      </c>
      <c r="B271">
        <v>1</v>
      </c>
      <c r="C271" s="3">
        <v>7</v>
      </c>
    </row>
    <row r="272" spans="1:3" ht="13" x14ac:dyDescent="0.15">
      <c r="A272" t="s">
        <v>12211</v>
      </c>
      <c r="B272">
        <v>1</v>
      </c>
      <c r="C272" s="3">
        <v>7</v>
      </c>
    </row>
    <row r="273" spans="1:3" ht="13" x14ac:dyDescent="0.15">
      <c r="A273" t="s">
        <v>1814</v>
      </c>
      <c r="B273">
        <v>1</v>
      </c>
      <c r="C273" s="3">
        <v>7</v>
      </c>
    </row>
    <row r="274" spans="1:3" ht="13" x14ac:dyDescent="0.15">
      <c r="A274" t="s">
        <v>492</v>
      </c>
      <c r="B274">
        <v>1</v>
      </c>
      <c r="C274" s="3">
        <v>7</v>
      </c>
    </row>
    <row r="275" spans="1:3" ht="13" x14ac:dyDescent="0.15">
      <c r="A275" t="s">
        <v>6403</v>
      </c>
      <c r="B275">
        <v>1</v>
      </c>
      <c r="C275" s="3">
        <v>7</v>
      </c>
    </row>
    <row r="276" spans="1:3" ht="13" x14ac:dyDescent="0.15">
      <c r="A276" t="s">
        <v>2800</v>
      </c>
      <c r="B276">
        <v>1</v>
      </c>
      <c r="C276" s="3">
        <v>7</v>
      </c>
    </row>
    <row r="277" spans="1:3" ht="13" x14ac:dyDescent="0.15">
      <c r="A277" t="s">
        <v>1254</v>
      </c>
      <c r="B277">
        <v>1</v>
      </c>
      <c r="C277" s="3">
        <v>7</v>
      </c>
    </row>
    <row r="278" spans="1:3" ht="13" x14ac:dyDescent="0.15">
      <c r="A278" t="s">
        <v>11684</v>
      </c>
      <c r="B278">
        <v>1</v>
      </c>
      <c r="C278" s="3">
        <v>7</v>
      </c>
    </row>
    <row r="279" spans="1:3" ht="13" x14ac:dyDescent="0.15">
      <c r="A279" t="s">
        <v>12212</v>
      </c>
      <c r="B279">
        <v>1</v>
      </c>
      <c r="C279" s="3">
        <v>7</v>
      </c>
    </row>
    <row r="280" spans="1:3" ht="13" x14ac:dyDescent="0.15">
      <c r="A280" t="s">
        <v>12213</v>
      </c>
      <c r="B280">
        <v>1</v>
      </c>
      <c r="C280" s="3">
        <v>7</v>
      </c>
    </row>
    <row r="281" spans="1:3" ht="13" x14ac:dyDescent="0.15">
      <c r="A281" t="s">
        <v>334</v>
      </c>
      <c r="B281">
        <v>1</v>
      </c>
      <c r="C281" s="3">
        <v>7</v>
      </c>
    </row>
    <row r="282" spans="1:3" ht="13" x14ac:dyDescent="0.15">
      <c r="A282" t="s">
        <v>11153</v>
      </c>
      <c r="B282">
        <v>1</v>
      </c>
      <c r="C282" s="3">
        <v>7</v>
      </c>
    </row>
    <row r="283" spans="1:3" ht="13" x14ac:dyDescent="0.15">
      <c r="A283" t="s">
        <v>12214</v>
      </c>
      <c r="B283">
        <v>1</v>
      </c>
      <c r="C283" s="3">
        <v>7</v>
      </c>
    </row>
    <row r="284" spans="1:3" ht="13" x14ac:dyDescent="0.15">
      <c r="A284" t="s">
        <v>12215</v>
      </c>
      <c r="B284">
        <v>1</v>
      </c>
      <c r="C284" s="3">
        <v>7</v>
      </c>
    </row>
    <row r="285" spans="1:3" ht="13" x14ac:dyDescent="0.15">
      <c r="A285" t="s">
        <v>12216</v>
      </c>
      <c r="B285">
        <v>1</v>
      </c>
      <c r="C285" s="3">
        <v>7</v>
      </c>
    </row>
    <row r="286" spans="1:3" ht="13" x14ac:dyDescent="0.15">
      <c r="A286" t="s">
        <v>12217</v>
      </c>
      <c r="B286">
        <v>1</v>
      </c>
      <c r="C286" s="3">
        <v>7</v>
      </c>
    </row>
    <row r="287" spans="1:3" ht="13" x14ac:dyDescent="0.15">
      <c r="A287" t="s">
        <v>11278</v>
      </c>
      <c r="B287">
        <v>1</v>
      </c>
      <c r="C287" s="3">
        <v>7</v>
      </c>
    </row>
    <row r="288" spans="1:3" ht="13" x14ac:dyDescent="0.15">
      <c r="A288" t="s">
        <v>6489</v>
      </c>
      <c r="B288">
        <v>1</v>
      </c>
      <c r="C288" s="3">
        <v>7</v>
      </c>
    </row>
    <row r="289" spans="1:3" ht="13" x14ac:dyDescent="0.15">
      <c r="A289" t="s">
        <v>12219</v>
      </c>
      <c r="B289">
        <v>1</v>
      </c>
      <c r="C289" s="3">
        <v>7</v>
      </c>
    </row>
    <row r="290" spans="1:3" ht="13" x14ac:dyDescent="0.15">
      <c r="A290" t="s">
        <v>11822</v>
      </c>
      <c r="B290">
        <v>1</v>
      </c>
      <c r="C290" s="3">
        <v>7</v>
      </c>
    </row>
    <row r="291" spans="1:3" ht="13" x14ac:dyDescent="0.15">
      <c r="A291" t="s">
        <v>4542</v>
      </c>
      <c r="B291">
        <v>1</v>
      </c>
      <c r="C291" s="3">
        <v>7</v>
      </c>
    </row>
    <row r="292" spans="1:3" ht="13" x14ac:dyDescent="0.15">
      <c r="A292" t="s">
        <v>127</v>
      </c>
      <c r="B292">
        <v>2</v>
      </c>
      <c r="C292" s="3">
        <v>7</v>
      </c>
    </row>
    <row r="293" spans="1:3" ht="13" x14ac:dyDescent="0.15">
      <c r="A293" t="s">
        <v>8454</v>
      </c>
      <c r="B293">
        <v>1</v>
      </c>
      <c r="C293" s="3">
        <v>7</v>
      </c>
    </row>
    <row r="294" spans="1:3" ht="13" x14ac:dyDescent="0.15">
      <c r="A294" t="s">
        <v>9824</v>
      </c>
      <c r="B294">
        <v>1</v>
      </c>
      <c r="C294" s="3">
        <v>7</v>
      </c>
    </row>
    <row r="295" spans="1:3" ht="13" x14ac:dyDescent="0.15">
      <c r="A295" t="s">
        <v>10347</v>
      </c>
      <c r="B295">
        <v>1</v>
      </c>
      <c r="C295" s="3">
        <v>7</v>
      </c>
    </row>
    <row r="296" spans="1:3" ht="13" x14ac:dyDescent="0.15">
      <c r="A296" t="s">
        <v>1363</v>
      </c>
      <c r="B296">
        <v>1</v>
      </c>
      <c r="C296" s="3">
        <v>7</v>
      </c>
    </row>
    <row r="297" spans="1:3" ht="13" x14ac:dyDescent="0.15">
      <c r="A297" t="s">
        <v>2418</v>
      </c>
      <c r="B297">
        <v>1</v>
      </c>
      <c r="C297" s="3">
        <v>7</v>
      </c>
    </row>
    <row r="298" spans="1:3" ht="13" x14ac:dyDescent="0.15">
      <c r="A298" t="s">
        <v>1622</v>
      </c>
      <c r="B298">
        <v>1</v>
      </c>
      <c r="C298" s="3">
        <v>7</v>
      </c>
    </row>
    <row r="299" spans="1:3" ht="13" x14ac:dyDescent="0.15">
      <c r="A299" t="s">
        <v>4856</v>
      </c>
      <c r="B299">
        <v>1</v>
      </c>
      <c r="C299" s="3">
        <v>7</v>
      </c>
    </row>
    <row r="300" spans="1:3" ht="13" x14ac:dyDescent="0.15">
      <c r="A300" t="s">
        <v>3954</v>
      </c>
      <c r="B300">
        <v>1</v>
      </c>
      <c r="C300" s="3">
        <v>7</v>
      </c>
    </row>
    <row r="301" spans="1:3" ht="13" x14ac:dyDescent="0.15">
      <c r="A301" t="s">
        <v>12220</v>
      </c>
      <c r="B301">
        <v>1</v>
      </c>
      <c r="C301" s="3">
        <v>7</v>
      </c>
    </row>
    <row r="302" spans="1:3" ht="13" x14ac:dyDescent="0.15">
      <c r="A302" t="s">
        <v>5737</v>
      </c>
      <c r="B302">
        <v>1</v>
      </c>
      <c r="C302" s="3">
        <v>7</v>
      </c>
    </row>
    <row r="303" spans="1:3" ht="13" x14ac:dyDescent="0.15">
      <c r="A303" t="s">
        <v>10290</v>
      </c>
      <c r="B303">
        <v>1</v>
      </c>
      <c r="C303" s="3">
        <v>7</v>
      </c>
    </row>
    <row r="304" spans="1:3" ht="13" x14ac:dyDescent="0.15">
      <c r="A304" t="s">
        <v>11255</v>
      </c>
      <c r="B304">
        <v>1</v>
      </c>
      <c r="C304" s="3">
        <v>7</v>
      </c>
    </row>
    <row r="305" spans="1:3" ht="13" x14ac:dyDescent="0.15">
      <c r="A305" t="s">
        <v>9103</v>
      </c>
      <c r="B305">
        <v>1</v>
      </c>
      <c r="C305" s="3">
        <v>7</v>
      </c>
    </row>
    <row r="306" spans="1:3" ht="13" x14ac:dyDescent="0.15">
      <c r="A306" t="s">
        <v>2023</v>
      </c>
      <c r="B306">
        <v>1</v>
      </c>
      <c r="C306" s="3">
        <v>7</v>
      </c>
    </row>
    <row r="307" spans="1:3" ht="13" x14ac:dyDescent="0.15">
      <c r="A307" t="s">
        <v>5357</v>
      </c>
      <c r="B307">
        <v>1</v>
      </c>
      <c r="C307" s="3">
        <v>7</v>
      </c>
    </row>
    <row r="308" spans="1:3" ht="13" x14ac:dyDescent="0.15">
      <c r="A308" t="s">
        <v>6785</v>
      </c>
      <c r="B308">
        <v>1</v>
      </c>
      <c r="C308" s="3">
        <v>7</v>
      </c>
    </row>
    <row r="309" spans="1:3" ht="13" x14ac:dyDescent="0.15">
      <c r="A309" t="s">
        <v>8670</v>
      </c>
      <c r="B309">
        <v>1</v>
      </c>
      <c r="C309" s="3">
        <v>7</v>
      </c>
    </row>
    <row r="310" spans="1:3" ht="13" x14ac:dyDescent="0.15">
      <c r="A310" t="s">
        <v>12221</v>
      </c>
      <c r="B310">
        <v>1</v>
      </c>
      <c r="C310" s="3">
        <v>7</v>
      </c>
    </row>
    <row r="311" spans="1:3" ht="13" x14ac:dyDescent="0.15">
      <c r="A311" t="s">
        <v>9782</v>
      </c>
      <c r="B311">
        <v>1</v>
      </c>
      <c r="C311" s="3">
        <v>7</v>
      </c>
    </row>
    <row r="312" spans="1:3" ht="13" x14ac:dyDescent="0.15">
      <c r="A312" t="s">
        <v>10474</v>
      </c>
      <c r="B312">
        <v>1</v>
      </c>
      <c r="C312" s="3">
        <v>7</v>
      </c>
    </row>
    <row r="313" spans="1:3" ht="13" x14ac:dyDescent="0.15">
      <c r="A313" t="s">
        <v>9484</v>
      </c>
      <c r="B313">
        <v>1</v>
      </c>
      <c r="C313" s="3">
        <v>8</v>
      </c>
    </row>
    <row r="314" spans="1:3" ht="13" x14ac:dyDescent="0.15">
      <c r="A314" t="s">
        <v>4616</v>
      </c>
      <c r="B314">
        <v>1</v>
      </c>
      <c r="C314" s="3">
        <v>10</v>
      </c>
    </row>
    <row r="315" spans="1:3" ht="13" x14ac:dyDescent="0.15">
      <c r="A315" t="s">
        <v>658</v>
      </c>
      <c r="B315">
        <v>4</v>
      </c>
      <c r="C315" s="3">
        <v>9</v>
      </c>
    </row>
    <row r="316" spans="1:3" ht="13" x14ac:dyDescent="0.15">
      <c r="A316" t="s">
        <v>8921</v>
      </c>
      <c r="B316">
        <v>1</v>
      </c>
      <c r="C316" s="3">
        <v>10</v>
      </c>
    </row>
    <row r="317" spans="1:3" ht="13" x14ac:dyDescent="0.15">
      <c r="A317" t="s">
        <v>12222</v>
      </c>
      <c r="B317">
        <v>1</v>
      </c>
      <c r="C317" s="3">
        <v>7</v>
      </c>
    </row>
    <row r="318" spans="1:3" ht="13" x14ac:dyDescent="0.15">
      <c r="A318" t="s">
        <v>12223</v>
      </c>
      <c r="B318">
        <v>1</v>
      </c>
      <c r="C318" s="3">
        <v>7</v>
      </c>
    </row>
    <row r="319" spans="1:3" ht="13" x14ac:dyDescent="0.15">
      <c r="A319" t="s">
        <v>12224</v>
      </c>
      <c r="B319">
        <v>1</v>
      </c>
      <c r="C319" s="3">
        <v>7</v>
      </c>
    </row>
    <row r="320" spans="1:3" ht="13" x14ac:dyDescent="0.15">
      <c r="A320" t="s">
        <v>12225</v>
      </c>
      <c r="B320">
        <v>1</v>
      </c>
      <c r="C320" s="3">
        <v>7</v>
      </c>
    </row>
    <row r="321" spans="1:3" ht="13" x14ac:dyDescent="0.15">
      <c r="A321" t="s">
        <v>12227</v>
      </c>
      <c r="B321">
        <v>1</v>
      </c>
      <c r="C321" s="3">
        <v>7</v>
      </c>
    </row>
    <row r="322" spans="1:3" ht="13" x14ac:dyDescent="0.15">
      <c r="A322" t="s">
        <v>12228</v>
      </c>
      <c r="B322">
        <v>1</v>
      </c>
      <c r="C322" s="3">
        <v>7</v>
      </c>
    </row>
    <row r="323" spans="1:3" ht="13" x14ac:dyDescent="0.15">
      <c r="A323" t="s">
        <v>12229</v>
      </c>
      <c r="B323">
        <v>1</v>
      </c>
      <c r="C323" s="3">
        <v>7</v>
      </c>
    </row>
    <row r="324" spans="1:3" ht="13" x14ac:dyDescent="0.15">
      <c r="A324" t="s">
        <v>8636</v>
      </c>
      <c r="B324">
        <v>1</v>
      </c>
      <c r="C324" s="3">
        <v>7</v>
      </c>
    </row>
    <row r="325" spans="1:3" ht="13" x14ac:dyDescent="0.15">
      <c r="A325" t="s">
        <v>12230</v>
      </c>
      <c r="B325">
        <v>1</v>
      </c>
      <c r="C325" s="3">
        <v>7</v>
      </c>
    </row>
    <row r="326" spans="1:3" ht="13" x14ac:dyDescent="0.15">
      <c r="A326" t="s">
        <v>12231</v>
      </c>
      <c r="B326">
        <v>1</v>
      </c>
      <c r="C326" s="3">
        <v>7</v>
      </c>
    </row>
    <row r="327" spans="1:3" ht="13" x14ac:dyDescent="0.15">
      <c r="A327" t="s">
        <v>12232</v>
      </c>
      <c r="B327">
        <v>1</v>
      </c>
      <c r="C327" s="3">
        <v>7</v>
      </c>
    </row>
    <row r="328" spans="1:3" ht="13" x14ac:dyDescent="0.15">
      <c r="A328" t="s">
        <v>9233</v>
      </c>
      <c r="B328">
        <v>1</v>
      </c>
      <c r="C328" s="3">
        <v>7</v>
      </c>
    </row>
    <row r="329" spans="1:3" ht="13" x14ac:dyDescent="0.15">
      <c r="A329" t="s">
        <v>12233</v>
      </c>
      <c r="B329">
        <v>1</v>
      </c>
      <c r="C329" s="3">
        <v>7</v>
      </c>
    </row>
    <row r="330" spans="1:3" ht="13" x14ac:dyDescent="0.15">
      <c r="A330" t="s">
        <v>12234</v>
      </c>
      <c r="B330">
        <v>2</v>
      </c>
      <c r="C330" s="3">
        <v>7</v>
      </c>
    </row>
    <row r="331" spans="1:3" ht="13" x14ac:dyDescent="0.15">
      <c r="A331" t="s">
        <v>12235</v>
      </c>
      <c r="B331">
        <v>1</v>
      </c>
      <c r="C331" s="3">
        <v>7</v>
      </c>
    </row>
    <row r="332" spans="1:3" ht="13" x14ac:dyDescent="0.15">
      <c r="A332" t="s">
        <v>12236</v>
      </c>
      <c r="B332">
        <v>1</v>
      </c>
      <c r="C332" s="3">
        <v>7</v>
      </c>
    </row>
    <row r="333" spans="1:3" ht="13" x14ac:dyDescent="0.15">
      <c r="A333" t="s">
        <v>12237</v>
      </c>
      <c r="B333">
        <v>1</v>
      </c>
      <c r="C333" s="3">
        <v>7</v>
      </c>
    </row>
    <row r="334" spans="1:3" ht="13" x14ac:dyDescent="0.15">
      <c r="A334" t="s">
        <v>6176</v>
      </c>
      <c r="B334">
        <v>1</v>
      </c>
      <c r="C334" s="3">
        <v>7</v>
      </c>
    </row>
    <row r="335" spans="1:3" ht="13" x14ac:dyDescent="0.15">
      <c r="A335" t="s">
        <v>12238</v>
      </c>
      <c r="B335">
        <v>1</v>
      </c>
      <c r="C335" s="3">
        <v>7</v>
      </c>
    </row>
    <row r="336" spans="1:3" ht="13" x14ac:dyDescent="0.15">
      <c r="A336" t="s">
        <v>12239</v>
      </c>
      <c r="B336">
        <v>1</v>
      </c>
      <c r="C336" s="3">
        <v>7</v>
      </c>
    </row>
    <row r="337" spans="1:3" ht="13" x14ac:dyDescent="0.15">
      <c r="A337" t="s">
        <v>2821</v>
      </c>
      <c r="B337">
        <v>1</v>
      </c>
      <c r="C337" s="3">
        <v>7</v>
      </c>
    </row>
    <row r="338" spans="1:3" ht="13" x14ac:dyDescent="0.15">
      <c r="A338" t="s">
        <v>12240</v>
      </c>
      <c r="B338">
        <v>1</v>
      </c>
      <c r="C338" s="3">
        <v>7</v>
      </c>
    </row>
    <row r="339" spans="1:3" ht="13" x14ac:dyDescent="0.15">
      <c r="A339" t="s">
        <v>5637</v>
      </c>
      <c r="B339">
        <v>1</v>
      </c>
      <c r="C339" s="3">
        <v>7</v>
      </c>
    </row>
    <row r="340" spans="1:3" ht="13" x14ac:dyDescent="0.15">
      <c r="A340" t="s">
        <v>9287</v>
      </c>
      <c r="B340">
        <v>1</v>
      </c>
      <c r="C340" s="3">
        <v>7</v>
      </c>
    </row>
    <row r="341" spans="1:3" ht="13" x14ac:dyDescent="0.15">
      <c r="A341" t="s">
        <v>4287</v>
      </c>
      <c r="B341">
        <v>3</v>
      </c>
      <c r="C341" s="3">
        <v>7</v>
      </c>
    </row>
    <row r="342" spans="1:3" ht="13" x14ac:dyDescent="0.15">
      <c r="A342" t="s">
        <v>9612</v>
      </c>
      <c r="B342">
        <v>1</v>
      </c>
      <c r="C342" s="3">
        <v>7</v>
      </c>
    </row>
    <row r="343" spans="1:3" ht="13" x14ac:dyDescent="0.15">
      <c r="A343" t="s">
        <v>12241</v>
      </c>
      <c r="B343">
        <v>1</v>
      </c>
      <c r="C343" s="3">
        <v>7</v>
      </c>
    </row>
    <row r="344" spans="1:3" ht="13" x14ac:dyDescent="0.15">
      <c r="A344" t="s">
        <v>8818</v>
      </c>
      <c r="B344">
        <v>1</v>
      </c>
      <c r="C344" s="3">
        <v>7</v>
      </c>
    </row>
    <row r="345" spans="1:3" ht="13" x14ac:dyDescent="0.15">
      <c r="A345" t="s">
        <v>8428</v>
      </c>
      <c r="B345">
        <v>1</v>
      </c>
      <c r="C345" s="3">
        <v>7</v>
      </c>
    </row>
    <row r="346" spans="1:3" ht="13" x14ac:dyDescent="0.15">
      <c r="A346" t="s">
        <v>12066</v>
      </c>
      <c r="B346">
        <v>1</v>
      </c>
      <c r="C346" s="3">
        <v>7</v>
      </c>
    </row>
    <row r="347" spans="1:3" ht="13" x14ac:dyDescent="0.15">
      <c r="A347" t="s">
        <v>2143</v>
      </c>
      <c r="B347">
        <v>1</v>
      </c>
      <c r="C347" s="3">
        <v>7</v>
      </c>
    </row>
    <row r="348" spans="1:3" ht="13" x14ac:dyDescent="0.15">
      <c r="A348" t="s">
        <v>559</v>
      </c>
      <c r="B348">
        <v>2</v>
      </c>
      <c r="C348" s="3">
        <v>7</v>
      </c>
    </row>
    <row r="349" spans="1:3" ht="13" x14ac:dyDescent="0.15">
      <c r="A349" t="s">
        <v>9960</v>
      </c>
      <c r="B349">
        <v>1</v>
      </c>
      <c r="C349" s="3">
        <v>7</v>
      </c>
    </row>
    <row r="350" spans="1:3" ht="13" x14ac:dyDescent="0.15">
      <c r="A350" t="s">
        <v>12242</v>
      </c>
      <c r="B350">
        <v>1</v>
      </c>
      <c r="C350" s="3">
        <v>10</v>
      </c>
    </row>
    <row r="351" spans="1:3" ht="13" x14ac:dyDescent="0.15">
      <c r="A351" t="s">
        <v>11532</v>
      </c>
      <c r="B351">
        <v>1</v>
      </c>
      <c r="C351" s="3">
        <v>9</v>
      </c>
    </row>
    <row r="352" spans="1:3" ht="13" x14ac:dyDescent="0.15">
      <c r="A352" t="s">
        <v>8683</v>
      </c>
      <c r="B352">
        <v>1</v>
      </c>
      <c r="C352" s="3">
        <v>8</v>
      </c>
    </row>
    <row r="353" spans="1:3" ht="13" x14ac:dyDescent="0.15">
      <c r="A353" t="s">
        <v>6387</v>
      </c>
      <c r="B353">
        <v>1</v>
      </c>
      <c r="C353" s="3">
        <v>8.5</v>
      </c>
    </row>
    <row r="354" spans="1:3" ht="13" x14ac:dyDescent="0.15">
      <c r="A354" t="s">
        <v>12243</v>
      </c>
      <c r="B354">
        <v>1</v>
      </c>
      <c r="C354" s="3">
        <v>10</v>
      </c>
    </row>
    <row r="355" spans="1:3" ht="13" x14ac:dyDescent="0.15">
      <c r="A355" t="s">
        <v>2485</v>
      </c>
      <c r="B355">
        <v>1</v>
      </c>
      <c r="C355" s="3">
        <v>8.5</v>
      </c>
    </row>
    <row r="356" spans="1:3" ht="13" x14ac:dyDescent="0.15">
      <c r="A356" t="s">
        <v>12244</v>
      </c>
      <c r="B356">
        <v>1</v>
      </c>
      <c r="C356" s="3">
        <v>8.5</v>
      </c>
    </row>
    <row r="357" spans="1:3" ht="13" x14ac:dyDescent="0.15">
      <c r="A357" t="s">
        <v>9121</v>
      </c>
      <c r="B357">
        <v>1</v>
      </c>
      <c r="C357" s="3">
        <v>8.5</v>
      </c>
    </row>
    <row r="358" spans="1:3" ht="13" x14ac:dyDescent="0.15">
      <c r="A358" t="s">
        <v>12245</v>
      </c>
      <c r="B358">
        <v>1</v>
      </c>
      <c r="C358" s="3">
        <v>0</v>
      </c>
    </row>
    <row r="359" spans="1:3" ht="13" x14ac:dyDescent="0.15">
      <c r="A359" t="s">
        <v>12246</v>
      </c>
      <c r="B359">
        <v>1</v>
      </c>
      <c r="C359" s="3">
        <v>0</v>
      </c>
    </row>
    <row r="360" spans="1:3" ht="13" x14ac:dyDescent="0.15">
      <c r="A360" t="s">
        <v>8446</v>
      </c>
      <c r="B360">
        <v>1</v>
      </c>
      <c r="C360" s="3">
        <v>7</v>
      </c>
    </row>
    <row r="361" spans="1:3" ht="13" x14ac:dyDescent="0.15">
      <c r="A361" t="s">
        <v>10852</v>
      </c>
      <c r="B361">
        <v>1</v>
      </c>
      <c r="C361" s="3">
        <v>7</v>
      </c>
    </row>
    <row r="362" spans="1:3" ht="13" x14ac:dyDescent="0.15">
      <c r="A362" t="s">
        <v>6801</v>
      </c>
      <c r="B362">
        <v>3</v>
      </c>
      <c r="C362" s="3">
        <v>7</v>
      </c>
    </row>
    <row r="363" spans="1:3" ht="13" x14ac:dyDescent="0.15">
      <c r="A363" t="s">
        <v>12247</v>
      </c>
      <c r="B363">
        <v>1</v>
      </c>
      <c r="C363" s="3">
        <v>7</v>
      </c>
    </row>
    <row r="364" spans="1:3" ht="13" x14ac:dyDescent="0.15">
      <c r="A364" t="s">
        <v>4079</v>
      </c>
      <c r="B364">
        <v>1</v>
      </c>
      <c r="C364" s="3">
        <v>7</v>
      </c>
    </row>
    <row r="365" spans="1:3" ht="13" x14ac:dyDescent="0.15">
      <c r="A365" t="s">
        <v>4102</v>
      </c>
      <c r="B365">
        <v>1</v>
      </c>
      <c r="C365" s="3">
        <v>7</v>
      </c>
    </row>
    <row r="366" spans="1:3" ht="13" x14ac:dyDescent="0.15">
      <c r="A366" t="s">
        <v>8406</v>
      </c>
      <c r="B366">
        <v>1</v>
      </c>
      <c r="C366" s="3">
        <v>7</v>
      </c>
    </row>
    <row r="367" spans="1:3" ht="13" x14ac:dyDescent="0.15">
      <c r="A367" t="s">
        <v>1177</v>
      </c>
      <c r="B367">
        <v>1</v>
      </c>
      <c r="C367" s="3">
        <v>7</v>
      </c>
    </row>
    <row r="368" spans="1:3" ht="13" x14ac:dyDescent="0.15">
      <c r="A368" t="s">
        <v>11095</v>
      </c>
      <c r="B368">
        <v>1</v>
      </c>
      <c r="C368" s="3">
        <v>1</v>
      </c>
    </row>
    <row r="369" spans="1:3" ht="13" x14ac:dyDescent="0.15">
      <c r="A369" t="s">
        <v>11047</v>
      </c>
      <c r="B369">
        <v>2</v>
      </c>
      <c r="C369" s="3">
        <v>1</v>
      </c>
    </row>
    <row r="370" spans="1:3" ht="13" x14ac:dyDescent="0.15">
      <c r="A370" t="s">
        <v>12248</v>
      </c>
      <c r="B370">
        <v>1</v>
      </c>
      <c r="C370" s="3">
        <v>6</v>
      </c>
    </row>
    <row r="371" spans="1:3" ht="13" x14ac:dyDescent="0.15">
      <c r="A371" t="s">
        <v>6364</v>
      </c>
      <c r="B371">
        <v>1</v>
      </c>
      <c r="C371" s="3">
        <v>6</v>
      </c>
    </row>
    <row r="372" spans="1:3" ht="13" x14ac:dyDescent="0.15">
      <c r="A372" t="s">
        <v>12249</v>
      </c>
      <c r="B372">
        <v>1</v>
      </c>
      <c r="C372" s="3">
        <v>6</v>
      </c>
    </row>
    <row r="373" spans="1:3" ht="13" x14ac:dyDescent="0.15">
      <c r="A373" t="s">
        <v>11641</v>
      </c>
      <c r="B373">
        <v>1</v>
      </c>
      <c r="C373" s="3">
        <v>6</v>
      </c>
    </row>
    <row r="374" spans="1:3" ht="13" x14ac:dyDescent="0.15">
      <c r="A374" t="s">
        <v>1324</v>
      </c>
      <c r="B374">
        <v>1</v>
      </c>
      <c r="C374" s="3">
        <v>6</v>
      </c>
    </row>
    <row r="375" spans="1:3" ht="13" x14ac:dyDescent="0.15">
      <c r="A375" t="s">
        <v>595</v>
      </c>
      <c r="B375">
        <v>1</v>
      </c>
      <c r="C375" s="3">
        <v>6</v>
      </c>
    </row>
    <row r="376" spans="1:3" ht="13" x14ac:dyDescent="0.15">
      <c r="A376" t="s">
        <v>2653</v>
      </c>
      <c r="B376">
        <v>1</v>
      </c>
      <c r="C376" s="3">
        <v>6</v>
      </c>
    </row>
    <row r="377" spans="1:3" ht="13" x14ac:dyDescent="0.15">
      <c r="A377" t="s">
        <v>2766</v>
      </c>
      <c r="B377">
        <v>2</v>
      </c>
      <c r="C377" s="3">
        <v>6</v>
      </c>
    </row>
    <row r="378" spans="1:3" ht="13" x14ac:dyDescent="0.15">
      <c r="A378" t="s">
        <v>6433</v>
      </c>
      <c r="B378">
        <v>1</v>
      </c>
      <c r="C378" s="3">
        <v>6</v>
      </c>
    </row>
    <row r="379" spans="1:3" ht="13" x14ac:dyDescent="0.15">
      <c r="A379" t="s">
        <v>9899</v>
      </c>
      <c r="B379">
        <v>1</v>
      </c>
      <c r="C379" s="3">
        <v>6</v>
      </c>
    </row>
    <row r="380" spans="1:3" ht="13" x14ac:dyDescent="0.15">
      <c r="A380" t="s">
        <v>10298</v>
      </c>
      <c r="B380">
        <v>1</v>
      </c>
      <c r="C380" s="3">
        <v>6</v>
      </c>
    </row>
    <row r="381" spans="1:3" ht="13" x14ac:dyDescent="0.15">
      <c r="A381" t="s">
        <v>10681</v>
      </c>
      <c r="B381">
        <v>1</v>
      </c>
      <c r="C381" s="3">
        <v>6</v>
      </c>
    </row>
    <row r="382" spans="1:3" ht="13" x14ac:dyDescent="0.15">
      <c r="A382" t="s">
        <v>2795</v>
      </c>
      <c r="B382">
        <v>1</v>
      </c>
      <c r="C382" s="3">
        <v>6</v>
      </c>
    </row>
    <row r="383" spans="1:3" ht="13" x14ac:dyDescent="0.15">
      <c r="A383" t="s">
        <v>2697</v>
      </c>
      <c r="B383">
        <v>1</v>
      </c>
      <c r="C383" s="3">
        <v>6</v>
      </c>
    </row>
    <row r="384" spans="1:3" ht="13" x14ac:dyDescent="0.15">
      <c r="A384" t="s">
        <v>822</v>
      </c>
      <c r="B384">
        <v>1</v>
      </c>
      <c r="C384" s="3">
        <v>6</v>
      </c>
    </row>
    <row r="385" spans="1:3" ht="13" x14ac:dyDescent="0.15">
      <c r="A385" t="s">
        <v>7375</v>
      </c>
      <c r="B385">
        <v>1</v>
      </c>
      <c r="C385" s="3">
        <v>6</v>
      </c>
    </row>
    <row r="386" spans="1:3" ht="13" x14ac:dyDescent="0.15">
      <c r="A386" t="s">
        <v>6195</v>
      </c>
      <c r="B386">
        <v>1</v>
      </c>
      <c r="C386" s="3">
        <v>6</v>
      </c>
    </row>
    <row r="387" spans="1:3" ht="13" x14ac:dyDescent="0.15">
      <c r="A387" t="s">
        <v>3648</v>
      </c>
      <c r="B387">
        <v>1</v>
      </c>
      <c r="C387" s="3">
        <v>6</v>
      </c>
    </row>
    <row r="388" spans="1:3" ht="13" x14ac:dyDescent="0.15">
      <c r="A388" t="s">
        <v>604</v>
      </c>
      <c r="B388">
        <v>8</v>
      </c>
      <c r="C388" s="3">
        <v>6</v>
      </c>
    </row>
    <row r="389" spans="1:3" ht="13" x14ac:dyDescent="0.15">
      <c r="A389" t="s">
        <v>11756</v>
      </c>
      <c r="B389">
        <v>1</v>
      </c>
      <c r="C389" s="3">
        <v>6</v>
      </c>
    </row>
    <row r="390" spans="1:3" ht="13" x14ac:dyDescent="0.15">
      <c r="A390" t="s">
        <v>12250</v>
      </c>
      <c r="B390">
        <v>1</v>
      </c>
      <c r="C390" s="3">
        <v>6</v>
      </c>
    </row>
    <row r="391" spans="1:3" ht="13" x14ac:dyDescent="0.15">
      <c r="A391" t="s">
        <v>9112</v>
      </c>
      <c r="B391">
        <v>1</v>
      </c>
      <c r="C391" s="3">
        <v>7</v>
      </c>
    </row>
    <row r="392" spans="1:3" ht="13" x14ac:dyDescent="0.15">
      <c r="A392" t="s">
        <v>2784</v>
      </c>
      <c r="B392">
        <v>1</v>
      </c>
      <c r="C392" s="3">
        <v>7</v>
      </c>
    </row>
    <row r="393" spans="1:3" ht="13" x14ac:dyDescent="0.15">
      <c r="A393" t="s">
        <v>12251</v>
      </c>
      <c r="B393">
        <v>1</v>
      </c>
      <c r="C393" s="3">
        <v>7</v>
      </c>
    </row>
    <row r="394" spans="1:3" ht="13" x14ac:dyDescent="0.15">
      <c r="A394" t="s">
        <v>11545</v>
      </c>
      <c r="B394">
        <v>1</v>
      </c>
      <c r="C394" s="3">
        <v>7</v>
      </c>
    </row>
    <row r="395" spans="1:3" ht="13" x14ac:dyDescent="0.15">
      <c r="A395" t="s">
        <v>9866</v>
      </c>
      <c r="B395">
        <v>1</v>
      </c>
      <c r="C395" s="3">
        <v>7</v>
      </c>
    </row>
    <row r="396" spans="1:3" ht="13" x14ac:dyDescent="0.15">
      <c r="A396" t="s">
        <v>1422</v>
      </c>
      <c r="B396">
        <v>1</v>
      </c>
      <c r="C396" s="3">
        <v>7</v>
      </c>
    </row>
    <row r="397" spans="1:3" ht="13" x14ac:dyDescent="0.15">
      <c r="A397" t="s">
        <v>11928</v>
      </c>
      <c r="B397">
        <v>1</v>
      </c>
      <c r="C397" s="3">
        <v>7</v>
      </c>
    </row>
    <row r="398" spans="1:3" ht="13" x14ac:dyDescent="0.15">
      <c r="A398" t="s">
        <v>3963</v>
      </c>
      <c r="B398">
        <v>1</v>
      </c>
      <c r="C398" s="3">
        <v>7</v>
      </c>
    </row>
    <row r="399" spans="1:3" ht="13" x14ac:dyDescent="0.15">
      <c r="A399" t="s">
        <v>4089</v>
      </c>
      <c r="B399">
        <v>1</v>
      </c>
      <c r="C399" s="3">
        <v>7</v>
      </c>
    </row>
    <row r="400" spans="1:3" ht="13" x14ac:dyDescent="0.15">
      <c r="A400" t="s">
        <v>1216</v>
      </c>
      <c r="B400">
        <v>1</v>
      </c>
      <c r="C400" s="3">
        <v>7</v>
      </c>
    </row>
    <row r="401" spans="1:3" ht="13" x14ac:dyDescent="0.15">
      <c r="A401" t="s">
        <v>5854</v>
      </c>
      <c r="B401">
        <v>1</v>
      </c>
      <c r="C401" s="3">
        <v>10</v>
      </c>
    </row>
    <row r="402" spans="1:3" ht="13" x14ac:dyDescent="0.15">
      <c r="A402" t="s">
        <v>1085</v>
      </c>
      <c r="B402">
        <v>1</v>
      </c>
      <c r="C402" s="3">
        <v>2</v>
      </c>
    </row>
    <row r="403" spans="1:3" ht="13" x14ac:dyDescent="0.15">
      <c r="A403" t="s">
        <v>6856</v>
      </c>
      <c r="B403">
        <v>2</v>
      </c>
      <c r="C403" s="3">
        <v>6</v>
      </c>
    </row>
    <row r="404" spans="1:3" ht="13" x14ac:dyDescent="0.15">
      <c r="A404" t="s">
        <v>7701</v>
      </c>
      <c r="B404">
        <v>1</v>
      </c>
      <c r="C404" s="3">
        <v>6</v>
      </c>
    </row>
    <row r="405" spans="1:3" ht="13" x14ac:dyDescent="0.15">
      <c r="A405" t="s">
        <v>10551</v>
      </c>
      <c r="B405">
        <v>2</v>
      </c>
      <c r="C405" s="3">
        <v>6</v>
      </c>
    </row>
    <row r="406" spans="1:3" ht="13" x14ac:dyDescent="0.15">
      <c r="A406" t="s">
        <v>9155</v>
      </c>
      <c r="B406">
        <v>1</v>
      </c>
      <c r="C406" s="3">
        <v>6</v>
      </c>
    </row>
    <row r="407" spans="1:3" ht="13" x14ac:dyDescent="0.15">
      <c r="A407" t="s">
        <v>2403</v>
      </c>
      <c r="B407">
        <v>1</v>
      </c>
      <c r="C407" s="3">
        <v>6</v>
      </c>
    </row>
    <row r="408" spans="1:3" ht="13" x14ac:dyDescent="0.15">
      <c r="A408" t="s">
        <v>10392</v>
      </c>
      <c r="B408">
        <v>1</v>
      </c>
      <c r="C408" s="3">
        <v>6</v>
      </c>
    </row>
    <row r="409" spans="1:3" ht="13" x14ac:dyDescent="0.15">
      <c r="A409" t="s">
        <v>11815</v>
      </c>
      <c r="B409">
        <v>2</v>
      </c>
      <c r="C409" s="3">
        <v>6</v>
      </c>
    </row>
    <row r="410" spans="1:3" ht="13" x14ac:dyDescent="0.15">
      <c r="A410" t="s">
        <v>6982</v>
      </c>
      <c r="B410">
        <v>1</v>
      </c>
      <c r="C410" s="3">
        <v>6</v>
      </c>
    </row>
    <row r="411" spans="1:3" ht="13" x14ac:dyDescent="0.15">
      <c r="A411" t="s">
        <v>11340</v>
      </c>
      <c r="B411">
        <v>1</v>
      </c>
      <c r="C411" s="3">
        <v>6</v>
      </c>
    </row>
    <row r="412" spans="1:3" ht="13" x14ac:dyDescent="0.15">
      <c r="A412" t="s">
        <v>7664</v>
      </c>
      <c r="B412">
        <v>1</v>
      </c>
      <c r="C412" s="3">
        <v>6</v>
      </c>
    </row>
    <row r="413" spans="1:3" ht="13" x14ac:dyDescent="0.15">
      <c r="A413" t="s">
        <v>6672</v>
      </c>
      <c r="B413">
        <v>1</v>
      </c>
      <c r="C413" s="3">
        <v>6</v>
      </c>
    </row>
    <row r="414" spans="1:3" ht="13" x14ac:dyDescent="0.15">
      <c r="A414" t="s">
        <v>1273</v>
      </c>
      <c r="B414">
        <v>1</v>
      </c>
      <c r="C414" s="3">
        <v>6</v>
      </c>
    </row>
    <row r="415" spans="1:3" ht="13" x14ac:dyDescent="0.15">
      <c r="A415" t="s">
        <v>2563</v>
      </c>
      <c r="B415">
        <v>1</v>
      </c>
      <c r="C415" s="3">
        <v>6</v>
      </c>
    </row>
    <row r="416" spans="1:3" ht="13" x14ac:dyDescent="0.15">
      <c r="A416" t="s">
        <v>2631</v>
      </c>
      <c r="B416">
        <v>1</v>
      </c>
      <c r="C416" s="3">
        <v>6</v>
      </c>
    </row>
    <row r="417" spans="1:3" ht="13" x14ac:dyDescent="0.15">
      <c r="A417" t="s">
        <v>8966</v>
      </c>
      <c r="B417">
        <v>1</v>
      </c>
      <c r="C417" s="3">
        <v>6</v>
      </c>
    </row>
    <row r="418" spans="1:3" ht="13" x14ac:dyDescent="0.15">
      <c r="A418" t="s">
        <v>4177</v>
      </c>
      <c r="B418">
        <v>1</v>
      </c>
      <c r="C418" s="3">
        <v>6</v>
      </c>
    </row>
    <row r="419" spans="1:3" ht="13" x14ac:dyDescent="0.15">
      <c r="A419" t="s">
        <v>6773</v>
      </c>
      <c r="B419">
        <v>1</v>
      </c>
      <c r="C419" s="3">
        <v>6</v>
      </c>
    </row>
    <row r="420" spans="1:3" ht="13" x14ac:dyDescent="0.15">
      <c r="A420" t="s">
        <v>1072</v>
      </c>
      <c r="B420">
        <v>1</v>
      </c>
      <c r="C420" s="3">
        <v>6</v>
      </c>
    </row>
    <row r="421" spans="1:3" ht="13" x14ac:dyDescent="0.15">
      <c r="A421" t="s">
        <v>1893</v>
      </c>
      <c r="B421">
        <v>1</v>
      </c>
      <c r="C421" s="3">
        <v>6</v>
      </c>
    </row>
    <row r="422" spans="1:3" ht="13" x14ac:dyDescent="0.15">
      <c r="A422" t="s">
        <v>719</v>
      </c>
      <c r="B422">
        <v>1</v>
      </c>
      <c r="C422" s="3">
        <v>6</v>
      </c>
    </row>
    <row r="423" spans="1:3" ht="13" x14ac:dyDescent="0.15">
      <c r="A423" t="s">
        <v>6817</v>
      </c>
      <c r="B423">
        <v>1</v>
      </c>
      <c r="C423" s="3">
        <v>6</v>
      </c>
    </row>
    <row r="424" spans="1:3" ht="13" x14ac:dyDescent="0.15">
      <c r="A424" t="s">
        <v>5112</v>
      </c>
      <c r="B424">
        <v>1</v>
      </c>
      <c r="C424" s="3">
        <v>5</v>
      </c>
    </row>
    <row r="425" spans="1:3" ht="13" x14ac:dyDescent="0.15">
      <c r="A425" t="s">
        <v>2750</v>
      </c>
      <c r="B425">
        <v>1</v>
      </c>
      <c r="C425" s="3">
        <v>5</v>
      </c>
    </row>
    <row r="426" spans="1:3" ht="13" x14ac:dyDescent="0.15">
      <c r="A426" t="s">
        <v>2577</v>
      </c>
      <c r="B426">
        <v>1</v>
      </c>
      <c r="C426" s="3">
        <v>5</v>
      </c>
    </row>
    <row r="427" spans="1:3" ht="13" x14ac:dyDescent="0.15">
      <c r="A427" t="s">
        <v>6245</v>
      </c>
      <c r="B427">
        <v>1</v>
      </c>
      <c r="C427" s="3">
        <v>5</v>
      </c>
    </row>
    <row r="428" spans="1:3" ht="13" x14ac:dyDescent="0.15">
      <c r="A428" t="s">
        <v>5329</v>
      </c>
      <c r="B428">
        <v>2</v>
      </c>
      <c r="C428" s="3">
        <v>5</v>
      </c>
    </row>
    <row r="429" spans="1:3" ht="13" x14ac:dyDescent="0.15">
      <c r="A429" t="s">
        <v>180</v>
      </c>
      <c r="B429">
        <v>46</v>
      </c>
      <c r="C429" s="3">
        <v>5</v>
      </c>
    </row>
    <row r="430" spans="1:3" ht="13" x14ac:dyDescent="0.15">
      <c r="A430" t="s">
        <v>2841</v>
      </c>
      <c r="B430">
        <v>2</v>
      </c>
      <c r="C430" s="3">
        <v>5</v>
      </c>
    </row>
    <row r="431" spans="1:3" ht="13" x14ac:dyDescent="0.15">
      <c r="A431" t="s">
        <v>4820</v>
      </c>
      <c r="B431">
        <v>1</v>
      </c>
      <c r="C431" s="3">
        <v>1</v>
      </c>
    </row>
    <row r="432" spans="1:3" ht="13" x14ac:dyDescent="0.15">
      <c r="A432" t="s">
        <v>11555</v>
      </c>
      <c r="B432">
        <v>1</v>
      </c>
      <c r="C432" s="3">
        <v>1</v>
      </c>
    </row>
    <row r="433" spans="1:3" ht="13" x14ac:dyDescent="0.15">
      <c r="A433" t="s">
        <v>10524</v>
      </c>
      <c r="B433">
        <v>1</v>
      </c>
      <c r="C433" s="3">
        <v>4</v>
      </c>
    </row>
    <row r="434" spans="1:3" ht="13" x14ac:dyDescent="0.15">
      <c r="A434" t="s">
        <v>12262</v>
      </c>
      <c r="B434">
        <v>1</v>
      </c>
      <c r="C434" s="3">
        <v>4</v>
      </c>
    </row>
    <row r="435" spans="1:3" ht="13" x14ac:dyDescent="0.15">
      <c r="A435" t="s">
        <v>8985</v>
      </c>
      <c r="B435">
        <v>1</v>
      </c>
      <c r="C435" s="3">
        <v>9</v>
      </c>
    </row>
    <row r="436" spans="1:3" ht="13" x14ac:dyDescent="0.15">
      <c r="A436" t="s">
        <v>11986</v>
      </c>
      <c r="B436">
        <v>2</v>
      </c>
      <c r="C436" s="3">
        <v>9</v>
      </c>
    </row>
    <row r="437" spans="1:3" ht="13" x14ac:dyDescent="0.15">
      <c r="A437" t="s">
        <v>9925</v>
      </c>
      <c r="B437">
        <v>1</v>
      </c>
      <c r="C437" s="3">
        <v>9</v>
      </c>
    </row>
    <row r="438" spans="1:3" ht="13" x14ac:dyDescent="0.15">
      <c r="A438" t="s">
        <v>3547</v>
      </c>
      <c r="B438">
        <v>10</v>
      </c>
      <c r="C438" s="3">
        <v>9</v>
      </c>
    </row>
    <row r="439" spans="1:3" ht="13" x14ac:dyDescent="0.15">
      <c r="A439" t="s">
        <v>4021</v>
      </c>
      <c r="B439">
        <v>2</v>
      </c>
      <c r="C439" s="3">
        <v>9</v>
      </c>
    </row>
    <row r="440" spans="1:3" ht="13" x14ac:dyDescent="0.15">
      <c r="A440" t="s">
        <v>7471</v>
      </c>
      <c r="B440">
        <v>1</v>
      </c>
      <c r="C440" s="3">
        <v>9</v>
      </c>
    </row>
    <row r="441" spans="1:3" ht="13" x14ac:dyDescent="0.15">
      <c r="A441" t="s">
        <v>8090</v>
      </c>
      <c r="B441">
        <v>1</v>
      </c>
      <c r="C441" s="3">
        <v>9</v>
      </c>
    </row>
    <row r="442" spans="1:3" ht="13" x14ac:dyDescent="0.15">
      <c r="A442" t="s">
        <v>7177</v>
      </c>
      <c r="B442">
        <v>1</v>
      </c>
      <c r="C442" s="3">
        <v>9</v>
      </c>
    </row>
    <row r="443" spans="1:3" ht="13" x14ac:dyDescent="0.15">
      <c r="A443" t="s">
        <v>7369</v>
      </c>
      <c r="B443">
        <v>1</v>
      </c>
      <c r="C443" s="3">
        <v>9</v>
      </c>
    </row>
    <row r="444" spans="1:3" ht="13" x14ac:dyDescent="0.15">
      <c r="A444" t="s">
        <v>7073</v>
      </c>
      <c r="B444">
        <v>1</v>
      </c>
      <c r="C444" s="3">
        <v>7</v>
      </c>
    </row>
    <row r="445" spans="1:3" ht="13" x14ac:dyDescent="0.15">
      <c r="A445" t="s">
        <v>9716</v>
      </c>
      <c r="B445">
        <v>1</v>
      </c>
      <c r="C445" s="3">
        <v>0</v>
      </c>
    </row>
    <row r="446" spans="1:3" ht="13" x14ac:dyDescent="0.15">
      <c r="A446" t="s">
        <v>7792</v>
      </c>
      <c r="B446">
        <v>1</v>
      </c>
      <c r="C446" s="3">
        <v>3</v>
      </c>
    </row>
    <row r="447" spans="1:3" ht="13" x14ac:dyDescent="0.15">
      <c r="A447" t="s">
        <v>9069</v>
      </c>
      <c r="B447">
        <v>1</v>
      </c>
      <c r="C447" s="3">
        <v>3</v>
      </c>
    </row>
    <row r="448" spans="1:3" ht="13" x14ac:dyDescent="0.15">
      <c r="A448" t="s">
        <v>9414</v>
      </c>
      <c r="B448">
        <v>1</v>
      </c>
      <c r="C448" s="3">
        <v>3</v>
      </c>
    </row>
    <row r="449" spans="1:3" ht="13" x14ac:dyDescent="0.15">
      <c r="A449" t="s">
        <v>6694</v>
      </c>
      <c r="B449">
        <v>1</v>
      </c>
      <c r="C449" s="3">
        <v>3</v>
      </c>
    </row>
    <row r="450" spans="1:3" ht="13" x14ac:dyDescent="0.15">
      <c r="A450" t="s">
        <v>2618</v>
      </c>
      <c r="B450">
        <v>1</v>
      </c>
      <c r="C450" s="3">
        <v>3</v>
      </c>
    </row>
    <row r="451" spans="1:3" ht="13" x14ac:dyDescent="0.15">
      <c r="A451" t="s">
        <v>1719</v>
      </c>
      <c r="B451">
        <v>1</v>
      </c>
      <c r="C451" s="3">
        <v>3</v>
      </c>
    </row>
    <row r="452" spans="1:3" ht="13" x14ac:dyDescent="0.15">
      <c r="A452" t="s">
        <v>421</v>
      </c>
      <c r="B452">
        <v>2</v>
      </c>
      <c r="C452" s="3">
        <v>8.5</v>
      </c>
    </row>
    <row r="453" spans="1:3" ht="13" x14ac:dyDescent="0.15">
      <c r="A453" t="s">
        <v>4850</v>
      </c>
      <c r="B453">
        <v>2</v>
      </c>
      <c r="C453" s="3">
        <v>8.5</v>
      </c>
    </row>
    <row r="454" spans="1:3" ht="13" x14ac:dyDescent="0.15">
      <c r="A454" t="s">
        <v>2321</v>
      </c>
      <c r="B454">
        <v>1</v>
      </c>
      <c r="C454" s="3">
        <v>10</v>
      </c>
    </row>
    <row r="455" spans="1:3" ht="13" x14ac:dyDescent="0.15">
      <c r="A455" t="s">
        <v>7644</v>
      </c>
      <c r="B455">
        <v>1</v>
      </c>
      <c r="C455" s="3">
        <v>10</v>
      </c>
    </row>
    <row r="456" spans="1:3" ht="13" x14ac:dyDescent="0.15">
      <c r="A456" t="s">
        <v>10968</v>
      </c>
      <c r="B456">
        <v>1</v>
      </c>
      <c r="C456" s="3">
        <v>10</v>
      </c>
    </row>
    <row r="457" spans="1:3" ht="13" x14ac:dyDescent="0.15">
      <c r="A457" t="s">
        <v>10313</v>
      </c>
      <c r="B457">
        <v>1</v>
      </c>
      <c r="C457" s="3">
        <v>10</v>
      </c>
    </row>
    <row r="458" spans="1:3" ht="13" x14ac:dyDescent="0.15">
      <c r="A458" t="s">
        <v>304</v>
      </c>
      <c r="B458">
        <v>166</v>
      </c>
      <c r="C458" s="3">
        <v>10</v>
      </c>
    </row>
    <row r="459" spans="1:3" ht="13" x14ac:dyDescent="0.15">
      <c r="A459" t="s">
        <v>443</v>
      </c>
      <c r="B459">
        <v>3</v>
      </c>
      <c r="C459" s="3">
        <v>10</v>
      </c>
    </row>
    <row r="460" spans="1:3" ht="13" x14ac:dyDescent="0.15">
      <c r="A460" t="s">
        <v>4880</v>
      </c>
      <c r="B460">
        <v>1</v>
      </c>
      <c r="C460" s="3">
        <v>10</v>
      </c>
    </row>
    <row r="461" spans="1:3" ht="13" x14ac:dyDescent="0.15">
      <c r="A461" t="s">
        <v>7187</v>
      </c>
      <c r="B461">
        <v>1</v>
      </c>
      <c r="C461" s="3">
        <v>10</v>
      </c>
    </row>
    <row r="462" spans="1:3" ht="13" x14ac:dyDescent="0.15">
      <c r="A462" t="s">
        <v>9332</v>
      </c>
      <c r="B462">
        <v>1</v>
      </c>
      <c r="C462" s="3">
        <v>10</v>
      </c>
    </row>
    <row r="463" spans="1:3" ht="13" x14ac:dyDescent="0.15">
      <c r="A463" t="s">
        <v>6144</v>
      </c>
      <c r="B463">
        <v>1</v>
      </c>
      <c r="C463" s="3">
        <v>10</v>
      </c>
    </row>
    <row r="464" spans="1:3" ht="13" x14ac:dyDescent="0.15">
      <c r="A464" t="s">
        <v>10445</v>
      </c>
      <c r="B464">
        <v>1</v>
      </c>
      <c r="C464" s="3">
        <v>10</v>
      </c>
    </row>
    <row r="465" spans="1:3" ht="13" x14ac:dyDescent="0.15">
      <c r="A465" t="s">
        <v>548</v>
      </c>
      <c r="B465">
        <v>3</v>
      </c>
      <c r="C465" s="3">
        <v>10</v>
      </c>
    </row>
    <row r="466" spans="1:3" ht="13" x14ac:dyDescent="0.15">
      <c r="A466" t="s">
        <v>5438</v>
      </c>
      <c r="B466">
        <v>4</v>
      </c>
      <c r="C466" s="3">
        <v>10</v>
      </c>
    </row>
    <row r="467" spans="1:3" ht="13" x14ac:dyDescent="0.15">
      <c r="A467" t="s">
        <v>6055</v>
      </c>
      <c r="B467">
        <v>1</v>
      </c>
      <c r="C467" s="3">
        <v>8.5</v>
      </c>
    </row>
    <row r="468" spans="1:3" ht="13" x14ac:dyDescent="0.15">
      <c r="A468" t="s">
        <v>9791</v>
      </c>
      <c r="B468">
        <v>1</v>
      </c>
      <c r="C468" s="3">
        <v>10</v>
      </c>
    </row>
    <row r="469" spans="1:3" ht="13" x14ac:dyDescent="0.15">
      <c r="A469" t="s">
        <v>12264</v>
      </c>
      <c r="B469">
        <v>1</v>
      </c>
      <c r="C469" s="3">
        <v>8.5</v>
      </c>
    </row>
    <row r="470" spans="1:3" ht="13" x14ac:dyDescent="0.15">
      <c r="A470" t="s">
        <v>787</v>
      </c>
      <c r="B470">
        <v>1</v>
      </c>
      <c r="C470" s="3">
        <v>10</v>
      </c>
    </row>
    <row r="471" spans="1:3" ht="13" x14ac:dyDescent="0.15">
      <c r="A471" t="s">
        <v>10137</v>
      </c>
      <c r="B471">
        <v>1</v>
      </c>
      <c r="C471" s="3">
        <v>10</v>
      </c>
    </row>
    <row r="472" spans="1:3" ht="13" x14ac:dyDescent="0.15">
      <c r="A472" t="s">
        <v>10182</v>
      </c>
      <c r="B472">
        <v>1</v>
      </c>
      <c r="C472" s="3">
        <v>10</v>
      </c>
    </row>
    <row r="473" spans="1:3" ht="13" x14ac:dyDescent="0.15">
      <c r="A473" t="s">
        <v>10632</v>
      </c>
      <c r="B473">
        <v>1</v>
      </c>
      <c r="C473" s="3">
        <v>10</v>
      </c>
    </row>
    <row r="474" spans="1:3" ht="13" x14ac:dyDescent="0.15">
      <c r="A474" t="s">
        <v>1006</v>
      </c>
      <c r="B474">
        <v>11</v>
      </c>
      <c r="C474" s="3">
        <v>10</v>
      </c>
    </row>
    <row r="475" spans="1:3" ht="13" x14ac:dyDescent="0.15">
      <c r="A475" t="s">
        <v>5659</v>
      </c>
      <c r="B475">
        <v>1</v>
      </c>
      <c r="C475" s="3">
        <v>10</v>
      </c>
    </row>
    <row r="476" spans="1:3" ht="13" x14ac:dyDescent="0.15">
      <c r="A476" t="s">
        <v>8937</v>
      </c>
      <c r="B476">
        <v>1</v>
      </c>
      <c r="C476" s="3">
        <v>10</v>
      </c>
    </row>
    <row r="477" spans="1:3" ht="13" x14ac:dyDescent="0.15">
      <c r="A477" t="s">
        <v>10534</v>
      </c>
      <c r="B477">
        <v>1</v>
      </c>
      <c r="C477" s="3">
        <v>10</v>
      </c>
    </row>
    <row r="478" spans="1:3" ht="13" x14ac:dyDescent="0.15">
      <c r="A478" t="s">
        <v>12265</v>
      </c>
      <c r="B478">
        <v>1</v>
      </c>
      <c r="C478" s="3">
        <v>10</v>
      </c>
    </row>
    <row r="479" spans="1:3" ht="13" x14ac:dyDescent="0.15">
      <c r="A479" t="s">
        <v>12266</v>
      </c>
      <c r="B479">
        <v>1</v>
      </c>
      <c r="C479" s="3">
        <v>10</v>
      </c>
    </row>
    <row r="480" spans="1:3" ht="13" x14ac:dyDescent="0.15">
      <c r="A480" t="s">
        <v>6640</v>
      </c>
      <c r="B480">
        <v>1</v>
      </c>
      <c r="C480" s="3">
        <v>10</v>
      </c>
    </row>
    <row r="481" spans="1:3" ht="13" x14ac:dyDescent="0.15">
      <c r="A481" t="s">
        <v>9689</v>
      </c>
      <c r="B481">
        <v>1</v>
      </c>
      <c r="C481" s="3">
        <v>10</v>
      </c>
    </row>
    <row r="482" spans="1:3" ht="13" x14ac:dyDescent="0.15">
      <c r="A482" t="s">
        <v>9645</v>
      </c>
      <c r="B482">
        <v>1</v>
      </c>
      <c r="C482" s="3">
        <v>10</v>
      </c>
    </row>
    <row r="483" spans="1:3" ht="13" x14ac:dyDescent="0.15">
      <c r="A483" t="s">
        <v>8860</v>
      </c>
      <c r="B483">
        <v>1</v>
      </c>
      <c r="C483" s="3">
        <v>10</v>
      </c>
    </row>
    <row r="484" spans="1:3" ht="13" x14ac:dyDescent="0.15">
      <c r="A484" t="s">
        <v>3563</v>
      </c>
      <c r="B484">
        <v>1</v>
      </c>
      <c r="C484" s="3">
        <v>10</v>
      </c>
    </row>
    <row r="485" spans="1:3" ht="13" x14ac:dyDescent="0.15">
      <c r="A485" t="s">
        <v>1282</v>
      </c>
      <c r="B485">
        <v>1</v>
      </c>
      <c r="C485" s="3">
        <v>10</v>
      </c>
    </row>
    <row r="486" spans="1:3" ht="13" x14ac:dyDescent="0.15">
      <c r="A486" t="s">
        <v>2948</v>
      </c>
      <c r="B486">
        <v>1</v>
      </c>
      <c r="C486" s="3">
        <v>10</v>
      </c>
    </row>
    <row r="487" spans="1:3" ht="13" x14ac:dyDescent="0.15">
      <c r="A487" t="s">
        <v>3779</v>
      </c>
      <c r="B487">
        <v>1</v>
      </c>
      <c r="C487" s="3">
        <v>10</v>
      </c>
    </row>
    <row r="488" spans="1:3" ht="13" x14ac:dyDescent="0.15">
      <c r="A488" t="s">
        <v>9459</v>
      </c>
      <c r="B488">
        <v>1</v>
      </c>
      <c r="C488" s="3">
        <v>10</v>
      </c>
    </row>
    <row r="489" spans="1:3" ht="13" x14ac:dyDescent="0.15">
      <c r="A489" t="s">
        <v>9734</v>
      </c>
      <c r="B489">
        <v>1</v>
      </c>
      <c r="C489" s="3">
        <v>10</v>
      </c>
    </row>
    <row r="490" spans="1:3" ht="13" x14ac:dyDescent="0.15">
      <c r="A490" t="s">
        <v>4326</v>
      </c>
      <c r="B490">
        <v>1</v>
      </c>
      <c r="C490" s="3">
        <v>10</v>
      </c>
    </row>
    <row r="491" spans="1:3" ht="13" x14ac:dyDescent="0.15">
      <c r="A491" t="s">
        <v>10099</v>
      </c>
      <c r="B491">
        <v>1</v>
      </c>
      <c r="C491" s="3">
        <v>10</v>
      </c>
    </row>
    <row r="492" spans="1:3" ht="13" x14ac:dyDescent="0.15">
      <c r="A492" t="s">
        <v>9469</v>
      </c>
      <c r="B492">
        <v>1</v>
      </c>
      <c r="C492" s="3">
        <v>4</v>
      </c>
    </row>
    <row r="493" spans="1:3" ht="13" x14ac:dyDescent="0.15">
      <c r="A493" t="s">
        <v>11709</v>
      </c>
      <c r="B493">
        <v>1</v>
      </c>
      <c r="C493" s="3">
        <v>4</v>
      </c>
    </row>
    <row r="494" spans="1:3" ht="13" x14ac:dyDescent="0.15">
      <c r="A494" t="s">
        <v>8777</v>
      </c>
      <c r="B494">
        <v>1</v>
      </c>
      <c r="C494" s="3">
        <v>4</v>
      </c>
    </row>
    <row r="495" spans="1:3" ht="13" x14ac:dyDescent="0.15">
      <c r="A495" t="s">
        <v>5771</v>
      </c>
      <c r="B495">
        <v>1</v>
      </c>
      <c r="C495" s="3">
        <v>4</v>
      </c>
    </row>
    <row r="496" spans="1:3" ht="13" x14ac:dyDescent="0.15">
      <c r="A496" t="s">
        <v>2181</v>
      </c>
      <c r="B496">
        <v>1</v>
      </c>
      <c r="C496" s="3">
        <v>4</v>
      </c>
    </row>
    <row r="497" spans="1:3" ht="13" x14ac:dyDescent="0.15">
      <c r="A497" t="s">
        <v>4058</v>
      </c>
      <c r="B497">
        <v>1</v>
      </c>
      <c r="C497" s="3">
        <v>7</v>
      </c>
    </row>
    <row r="498" spans="1:3" ht="13" x14ac:dyDescent="0.15">
      <c r="A498" t="s">
        <v>5900</v>
      </c>
      <c r="B498">
        <v>1</v>
      </c>
      <c r="C498" s="3">
        <v>7</v>
      </c>
    </row>
    <row r="499" spans="1:3" ht="13" x14ac:dyDescent="0.15">
      <c r="A499" t="s">
        <v>2906</v>
      </c>
      <c r="B499">
        <v>2</v>
      </c>
      <c r="C499" s="3">
        <v>8</v>
      </c>
    </row>
    <row r="500" spans="1:3" ht="13" x14ac:dyDescent="0.15">
      <c r="A500" t="s">
        <v>379</v>
      </c>
      <c r="B500">
        <v>1</v>
      </c>
      <c r="C500" s="3">
        <v>8</v>
      </c>
    </row>
    <row r="501" spans="1:3" ht="13" x14ac:dyDescent="0.15">
      <c r="A501" t="s">
        <v>6548</v>
      </c>
      <c r="B501">
        <v>1</v>
      </c>
      <c r="C501" s="3">
        <v>8</v>
      </c>
    </row>
    <row r="502" spans="1:3" ht="13" x14ac:dyDescent="0.15">
      <c r="A502" t="s">
        <v>10216</v>
      </c>
      <c r="B502">
        <v>1</v>
      </c>
      <c r="C502" s="3">
        <v>8</v>
      </c>
    </row>
    <row r="503" spans="1:3" ht="13" x14ac:dyDescent="0.15">
      <c r="A503" t="s">
        <v>5956</v>
      </c>
      <c r="B503">
        <v>1</v>
      </c>
      <c r="C503" s="3">
        <v>9</v>
      </c>
    </row>
    <row r="504" spans="1:3" ht="13" x14ac:dyDescent="0.15">
      <c r="A504" t="s">
        <v>9684</v>
      </c>
      <c r="B504">
        <v>1</v>
      </c>
      <c r="C504" s="3">
        <v>9</v>
      </c>
    </row>
    <row r="505" spans="1:3" ht="13" x14ac:dyDescent="0.15">
      <c r="A505" t="s">
        <v>7092</v>
      </c>
      <c r="B505">
        <v>1</v>
      </c>
      <c r="C505" s="3">
        <v>9</v>
      </c>
    </row>
    <row r="506" spans="1:3" ht="13" x14ac:dyDescent="0.15">
      <c r="A506" t="s">
        <v>5816</v>
      </c>
      <c r="B506">
        <v>1</v>
      </c>
      <c r="C506" s="3">
        <v>9</v>
      </c>
    </row>
    <row r="507" spans="1:3" ht="13" x14ac:dyDescent="0.15">
      <c r="A507" t="s">
        <v>3933</v>
      </c>
      <c r="B507">
        <v>1</v>
      </c>
      <c r="C507" s="3">
        <v>9</v>
      </c>
    </row>
    <row r="508" spans="1:3" ht="13" x14ac:dyDescent="0.15">
      <c r="A508" t="s">
        <v>10490</v>
      </c>
      <c r="B508">
        <v>1</v>
      </c>
      <c r="C508" s="3">
        <v>9</v>
      </c>
    </row>
    <row r="509" spans="1:3" ht="13" x14ac:dyDescent="0.15">
      <c r="A509" t="s">
        <v>3231</v>
      </c>
      <c r="B509">
        <v>1</v>
      </c>
      <c r="C509" s="3">
        <v>9</v>
      </c>
    </row>
    <row r="510" spans="1:3" ht="13" x14ac:dyDescent="0.15">
      <c r="A510" t="s">
        <v>3457</v>
      </c>
      <c r="B510">
        <v>1</v>
      </c>
      <c r="C510" s="3">
        <v>9</v>
      </c>
    </row>
    <row r="511" spans="1:3" ht="13" x14ac:dyDescent="0.15">
      <c r="A511" t="s">
        <v>4640</v>
      </c>
      <c r="B511">
        <v>1</v>
      </c>
      <c r="C511" s="3">
        <v>9</v>
      </c>
    </row>
    <row r="512" spans="1:3" ht="13" x14ac:dyDescent="0.15">
      <c r="A512" t="s">
        <v>6439</v>
      </c>
      <c r="B512">
        <v>1</v>
      </c>
      <c r="C512" s="3">
        <v>9</v>
      </c>
    </row>
    <row r="513" spans="1:3" ht="13" x14ac:dyDescent="0.15">
      <c r="A513" t="s">
        <v>9940</v>
      </c>
      <c r="B513">
        <v>1</v>
      </c>
      <c r="C513" s="3">
        <v>9</v>
      </c>
    </row>
    <row r="514" spans="1:3" ht="13" x14ac:dyDescent="0.15">
      <c r="A514" t="s">
        <v>2427</v>
      </c>
      <c r="B514">
        <v>1</v>
      </c>
      <c r="C514" s="3">
        <v>9</v>
      </c>
    </row>
    <row r="515" spans="1:3" ht="13" x14ac:dyDescent="0.15">
      <c r="A515" t="s">
        <v>997</v>
      </c>
      <c r="B515">
        <v>1</v>
      </c>
      <c r="C515" s="3">
        <v>9</v>
      </c>
    </row>
    <row r="516" spans="1:3" ht="13" x14ac:dyDescent="0.15">
      <c r="A516" t="s">
        <v>32</v>
      </c>
      <c r="B516">
        <v>19</v>
      </c>
      <c r="C516" s="3">
        <v>9</v>
      </c>
    </row>
    <row r="517" spans="1:3" ht="13" x14ac:dyDescent="0.15">
      <c r="A517" t="s">
        <v>4684</v>
      </c>
      <c r="B517">
        <v>1</v>
      </c>
      <c r="C517" s="3">
        <v>9</v>
      </c>
    </row>
    <row r="518" spans="1:3" ht="13" x14ac:dyDescent="0.15">
      <c r="A518" t="s">
        <v>3608</v>
      </c>
      <c r="B518">
        <v>1</v>
      </c>
      <c r="C518" s="3">
        <v>9</v>
      </c>
    </row>
    <row r="519" spans="1:3" ht="13" x14ac:dyDescent="0.15">
      <c r="A519" t="s">
        <v>2198</v>
      </c>
      <c r="B519">
        <v>2</v>
      </c>
      <c r="C519" s="3">
        <v>9</v>
      </c>
    </row>
    <row r="520" spans="1:3" ht="13" x14ac:dyDescent="0.15">
      <c r="A520" t="s">
        <v>42</v>
      </c>
      <c r="B520">
        <v>503</v>
      </c>
      <c r="C520" s="3">
        <v>9</v>
      </c>
    </row>
    <row r="521" spans="1:3" ht="13" x14ac:dyDescent="0.15">
      <c r="A521" t="s">
        <v>1658</v>
      </c>
      <c r="B521">
        <v>1</v>
      </c>
      <c r="C521" s="3">
        <v>9</v>
      </c>
    </row>
    <row r="522" spans="1:3" ht="13" x14ac:dyDescent="0.15">
      <c r="A522" t="s">
        <v>6728</v>
      </c>
      <c r="B522">
        <v>2</v>
      </c>
      <c r="C522" s="3">
        <v>9</v>
      </c>
    </row>
    <row r="523" spans="1:3" ht="13" x14ac:dyDescent="0.15">
      <c r="A523" t="s">
        <v>3257</v>
      </c>
      <c r="B523">
        <v>1</v>
      </c>
      <c r="C523" s="3">
        <v>9</v>
      </c>
    </row>
    <row r="524" spans="1:3" ht="13" x14ac:dyDescent="0.15">
      <c r="A524" t="s">
        <v>1943</v>
      </c>
      <c r="B524">
        <v>2</v>
      </c>
      <c r="C524" s="3">
        <v>5</v>
      </c>
    </row>
    <row r="525" spans="1:3" ht="13" x14ac:dyDescent="0.15">
      <c r="A525" t="s">
        <v>3357</v>
      </c>
      <c r="B525">
        <v>1</v>
      </c>
      <c r="C525" s="3">
        <v>5</v>
      </c>
    </row>
    <row r="526" spans="1:3" ht="13" x14ac:dyDescent="0.15">
      <c r="A526" t="s">
        <v>114</v>
      </c>
      <c r="B526">
        <v>1</v>
      </c>
      <c r="C526" s="3">
        <v>5</v>
      </c>
    </row>
    <row r="527" spans="1:3" ht="13" x14ac:dyDescent="0.15">
      <c r="A527" t="s">
        <v>1568</v>
      </c>
      <c r="B527">
        <v>3</v>
      </c>
      <c r="C527" s="3">
        <v>5</v>
      </c>
    </row>
    <row r="528" spans="1:3" ht="13" x14ac:dyDescent="0.15">
      <c r="A528" t="s">
        <v>6184</v>
      </c>
      <c r="B528">
        <v>2</v>
      </c>
      <c r="C528" s="3">
        <v>5</v>
      </c>
    </row>
    <row r="529" spans="1:3" ht="13" x14ac:dyDescent="0.15">
      <c r="A529" t="s">
        <v>3339</v>
      </c>
      <c r="B529">
        <v>5</v>
      </c>
      <c r="C529" s="3">
        <v>5</v>
      </c>
    </row>
    <row r="530" spans="1:3" ht="13" x14ac:dyDescent="0.15">
      <c r="A530" t="s">
        <v>10375</v>
      </c>
      <c r="B530">
        <v>1</v>
      </c>
      <c r="C530" s="3">
        <v>5</v>
      </c>
    </row>
    <row r="531" spans="1:3" ht="13" x14ac:dyDescent="0.15">
      <c r="A531" t="s">
        <v>6422</v>
      </c>
      <c r="B531">
        <v>1</v>
      </c>
      <c r="C531" s="3">
        <v>5</v>
      </c>
    </row>
    <row r="532" spans="1:3" ht="13" x14ac:dyDescent="0.15">
      <c r="A532" t="s">
        <v>2078</v>
      </c>
      <c r="B532">
        <v>2</v>
      </c>
      <c r="C532" s="3">
        <v>5</v>
      </c>
    </row>
    <row r="533" spans="1:3" ht="13" x14ac:dyDescent="0.15">
      <c r="A533" t="s">
        <v>526</v>
      </c>
      <c r="B533">
        <v>1</v>
      </c>
      <c r="C533" s="3">
        <v>3</v>
      </c>
    </row>
    <row r="534" spans="1:3" ht="13" x14ac:dyDescent="0.15">
      <c r="A534" t="s">
        <v>1882</v>
      </c>
      <c r="B534">
        <v>1</v>
      </c>
      <c r="C534" s="3">
        <v>3</v>
      </c>
    </row>
    <row r="535" spans="1:3" ht="13" x14ac:dyDescent="0.15">
      <c r="A535" t="s">
        <v>1500</v>
      </c>
      <c r="B535">
        <v>1</v>
      </c>
      <c r="C535" s="3">
        <v>6.5</v>
      </c>
    </row>
    <row r="536" spans="1:3" ht="13" x14ac:dyDescent="0.15">
      <c r="A536" t="s">
        <v>12278</v>
      </c>
      <c r="B536">
        <v>1</v>
      </c>
      <c r="C536" s="3">
        <v>6.5</v>
      </c>
    </row>
    <row r="537" spans="1:3" ht="13" x14ac:dyDescent="0.15">
      <c r="A537" t="s">
        <v>12279</v>
      </c>
      <c r="B537">
        <v>1</v>
      </c>
      <c r="C537" s="3">
        <v>6.5</v>
      </c>
    </row>
    <row r="538" spans="1:3" ht="13" x14ac:dyDescent="0.15">
      <c r="A538" t="s">
        <v>5476</v>
      </c>
      <c r="B538">
        <v>1</v>
      </c>
      <c r="C538" s="3">
        <v>6.5</v>
      </c>
    </row>
    <row r="539" spans="1:3" ht="13" x14ac:dyDescent="0.15">
      <c r="A539" t="s">
        <v>10589</v>
      </c>
      <c r="B539">
        <v>1</v>
      </c>
      <c r="C539" s="3">
        <v>6.5</v>
      </c>
    </row>
    <row r="540" spans="1:3" ht="13" x14ac:dyDescent="0.15">
      <c r="A540" t="s">
        <v>10270</v>
      </c>
      <c r="B540">
        <v>1</v>
      </c>
      <c r="C540" s="3">
        <v>6.5</v>
      </c>
    </row>
    <row r="541" spans="1:3" ht="13" x14ac:dyDescent="0.15">
      <c r="A541" t="s">
        <v>12280</v>
      </c>
      <c r="B541">
        <v>1</v>
      </c>
      <c r="C541" s="3">
        <v>6.5</v>
      </c>
    </row>
    <row r="542" spans="1:3" ht="13" x14ac:dyDescent="0.15">
      <c r="A542" t="s">
        <v>6021</v>
      </c>
      <c r="B542">
        <v>2</v>
      </c>
      <c r="C542" s="3">
        <v>6.5</v>
      </c>
    </row>
    <row r="543" spans="1:3" ht="13" x14ac:dyDescent="0.15">
      <c r="A543" t="s">
        <v>1975</v>
      </c>
      <c r="B543">
        <v>1</v>
      </c>
      <c r="C543" s="3">
        <v>6.5</v>
      </c>
    </row>
    <row r="544" spans="1:3" ht="13" x14ac:dyDescent="0.15">
      <c r="A544" t="s">
        <v>3921</v>
      </c>
      <c r="B544">
        <v>1</v>
      </c>
      <c r="C544" s="3">
        <v>6.5</v>
      </c>
    </row>
    <row r="545" spans="1:3" ht="13" x14ac:dyDescent="0.15">
      <c r="A545" t="s">
        <v>4897</v>
      </c>
      <c r="B545">
        <v>2</v>
      </c>
      <c r="C545" s="3">
        <v>6.5</v>
      </c>
    </row>
    <row r="546" spans="1:3" ht="13" x14ac:dyDescent="0.15">
      <c r="A546" t="s">
        <v>4375</v>
      </c>
      <c r="B546">
        <v>1</v>
      </c>
      <c r="C546" s="3">
        <v>6.5</v>
      </c>
    </row>
    <row r="547" spans="1:3" ht="13" x14ac:dyDescent="0.15">
      <c r="A547" t="s">
        <v>5708</v>
      </c>
      <c r="B547">
        <v>1</v>
      </c>
      <c r="C547" s="3">
        <v>6.5</v>
      </c>
    </row>
    <row r="548" spans="1:3" ht="13" x14ac:dyDescent="0.15">
      <c r="A548" t="s">
        <v>9425</v>
      </c>
      <c r="B548">
        <v>1</v>
      </c>
      <c r="C548" s="3">
        <v>6.5</v>
      </c>
    </row>
    <row r="549" spans="1:3" ht="13" x14ac:dyDescent="0.15">
      <c r="A549" t="s">
        <v>10329</v>
      </c>
      <c r="B549">
        <v>1</v>
      </c>
      <c r="C549" s="3">
        <v>6.5</v>
      </c>
    </row>
    <row r="550" spans="1:3" ht="13" x14ac:dyDescent="0.15">
      <c r="A550" t="s">
        <v>3698</v>
      </c>
      <c r="B550">
        <v>4</v>
      </c>
      <c r="C550" s="3">
        <v>10</v>
      </c>
    </row>
    <row r="551" spans="1:3" ht="13" x14ac:dyDescent="0.15">
      <c r="A551" t="s">
        <v>6328</v>
      </c>
      <c r="B551">
        <v>1</v>
      </c>
      <c r="C551" s="3">
        <v>10</v>
      </c>
    </row>
    <row r="552" spans="1:3" ht="13" x14ac:dyDescent="0.15">
      <c r="A552" t="s">
        <v>1933</v>
      </c>
      <c r="B552">
        <v>1</v>
      </c>
      <c r="C552" s="3">
        <v>10</v>
      </c>
    </row>
    <row r="553" spans="1:3" ht="13" x14ac:dyDescent="0.15">
      <c r="A553" t="s">
        <v>9371</v>
      </c>
      <c r="B553">
        <v>2</v>
      </c>
      <c r="C553" s="3">
        <v>10</v>
      </c>
    </row>
    <row r="554" spans="1:3" ht="13" x14ac:dyDescent="0.15">
      <c r="A554" t="s">
        <v>291</v>
      </c>
      <c r="B554">
        <v>2</v>
      </c>
      <c r="C554" s="3">
        <v>10</v>
      </c>
    </row>
    <row r="555" spans="1:3" ht="13" x14ac:dyDescent="0.15">
      <c r="A555" t="s">
        <v>2846</v>
      </c>
      <c r="B555">
        <v>1</v>
      </c>
      <c r="C555" s="3">
        <v>10</v>
      </c>
    </row>
    <row r="556" spans="1:3" ht="13" x14ac:dyDescent="0.15">
      <c r="A556" t="s">
        <v>668</v>
      </c>
      <c r="B556">
        <v>1</v>
      </c>
      <c r="C556" s="3">
        <v>10</v>
      </c>
    </row>
    <row r="557" spans="1:3" ht="13" x14ac:dyDescent="0.15">
      <c r="A557" t="s">
        <v>9544</v>
      </c>
      <c r="B557">
        <v>1</v>
      </c>
      <c r="C557" s="3">
        <v>10</v>
      </c>
    </row>
    <row r="558" spans="1:3" ht="13" x14ac:dyDescent="0.15">
      <c r="A558" t="s">
        <v>858</v>
      </c>
      <c r="B558">
        <v>4</v>
      </c>
      <c r="C558" s="3">
        <v>10</v>
      </c>
    </row>
    <row r="559" spans="1:3" ht="13" x14ac:dyDescent="0.15">
      <c r="A559" t="s">
        <v>2442</v>
      </c>
      <c r="B559">
        <v>1</v>
      </c>
      <c r="C559" s="3">
        <v>10</v>
      </c>
    </row>
    <row r="560" spans="1:3" ht="13" x14ac:dyDescent="0.15">
      <c r="A560" t="s">
        <v>6621</v>
      </c>
      <c r="B560">
        <v>2</v>
      </c>
      <c r="C560" s="3">
        <v>10</v>
      </c>
    </row>
    <row r="561" spans="1:3" ht="13" x14ac:dyDescent="0.15">
      <c r="A561" t="s">
        <v>4942</v>
      </c>
      <c r="B561">
        <v>1</v>
      </c>
      <c r="C561" s="3">
        <v>10</v>
      </c>
    </row>
    <row r="562" spans="1:3" ht="13" x14ac:dyDescent="0.15">
      <c r="A562" t="s">
        <v>7334</v>
      </c>
      <c r="B562">
        <v>1</v>
      </c>
      <c r="C562" s="3">
        <v>10</v>
      </c>
    </row>
    <row r="563" spans="1:3" ht="13" x14ac:dyDescent="0.15">
      <c r="A563" t="s">
        <v>6010</v>
      </c>
      <c r="B563">
        <v>1</v>
      </c>
      <c r="C563" s="3">
        <v>10</v>
      </c>
    </row>
    <row r="564" spans="1:3" ht="13" x14ac:dyDescent="0.15">
      <c r="A564" t="s">
        <v>10670</v>
      </c>
      <c r="B564">
        <v>1</v>
      </c>
      <c r="C564" s="3">
        <v>10</v>
      </c>
    </row>
    <row r="565" spans="1:3" ht="13" x14ac:dyDescent="0.15">
      <c r="A565" t="s">
        <v>3525</v>
      </c>
      <c r="B565">
        <v>1</v>
      </c>
      <c r="C565" s="3">
        <v>10</v>
      </c>
    </row>
    <row r="566" spans="1:3" ht="13" x14ac:dyDescent="0.15">
      <c r="A566" t="s">
        <v>904</v>
      </c>
      <c r="B566">
        <v>1</v>
      </c>
      <c r="C566" s="3">
        <v>10</v>
      </c>
    </row>
    <row r="567" spans="1:3" ht="13" x14ac:dyDescent="0.15">
      <c r="A567" t="s">
        <v>9655</v>
      </c>
      <c r="B567">
        <v>1</v>
      </c>
      <c r="C567" s="3">
        <v>10</v>
      </c>
    </row>
    <row r="568" spans="1:3" ht="13" x14ac:dyDescent="0.15">
      <c r="A568" t="s">
        <v>1419</v>
      </c>
      <c r="B568">
        <v>1</v>
      </c>
      <c r="C568" s="3">
        <v>10</v>
      </c>
    </row>
    <row r="569" spans="1:3" ht="13" x14ac:dyDescent="0.15">
      <c r="A569" t="s">
        <v>8532</v>
      </c>
      <c r="B569">
        <v>1</v>
      </c>
      <c r="C569" s="3">
        <v>10</v>
      </c>
    </row>
    <row r="570" spans="1:3" ht="13" x14ac:dyDescent="0.15">
      <c r="A570" t="s">
        <v>3793</v>
      </c>
      <c r="B570">
        <v>1</v>
      </c>
      <c r="C570" s="3">
        <v>10</v>
      </c>
    </row>
    <row r="571" spans="1:3" ht="13" x14ac:dyDescent="0.15">
      <c r="A571" t="s">
        <v>5217</v>
      </c>
      <c r="B571">
        <v>1</v>
      </c>
      <c r="C571" s="3">
        <v>10</v>
      </c>
    </row>
    <row r="572" spans="1:3" ht="13" x14ac:dyDescent="0.15">
      <c r="A572" t="s">
        <v>12026</v>
      </c>
      <c r="B572">
        <v>1</v>
      </c>
      <c r="C572" s="3">
        <v>10</v>
      </c>
    </row>
    <row r="573" spans="1:3" ht="13" x14ac:dyDescent="0.15">
      <c r="A573" t="s">
        <v>9185</v>
      </c>
      <c r="B573">
        <v>1</v>
      </c>
      <c r="C573" s="3">
        <v>10</v>
      </c>
    </row>
    <row r="574" spans="1:3" ht="13" x14ac:dyDescent="0.15">
      <c r="A574" t="s">
        <v>1459</v>
      </c>
      <c r="B574">
        <v>2</v>
      </c>
      <c r="C574" s="3">
        <v>10</v>
      </c>
    </row>
    <row r="575" spans="1:3" ht="13" x14ac:dyDescent="0.15">
      <c r="A575" t="s">
        <v>12282</v>
      </c>
      <c r="B575">
        <v>1</v>
      </c>
      <c r="C575" s="3">
        <v>10</v>
      </c>
    </row>
    <row r="576" spans="1:3" ht="13" x14ac:dyDescent="0.15">
      <c r="A576" t="s">
        <v>9143</v>
      </c>
      <c r="B576">
        <v>1</v>
      </c>
      <c r="C576" s="3">
        <v>10</v>
      </c>
    </row>
    <row r="577" spans="1:3" ht="13" x14ac:dyDescent="0.15">
      <c r="A577" t="s">
        <v>12283</v>
      </c>
      <c r="B577">
        <v>1</v>
      </c>
      <c r="C577" s="3">
        <v>10</v>
      </c>
    </row>
    <row r="578" spans="1:3" ht="13" x14ac:dyDescent="0.15">
      <c r="A578" t="s">
        <v>2881</v>
      </c>
      <c r="B578">
        <v>1</v>
      </c>
      <c r="C578" s="3">
        <v>10</v>
      </c>
    </row>
    <row r="579" spans="1:3" ht="13" x14ac:dyDescent="0.15">
      <c r="A579" t="s">
        <v>12284</v>
      </c>
      <c r="B579">
        <v>1</v>
      </c>
      <c r="C579" s="3">
        <v>10</v>
      </c>
    </row>
    <row r="580" spans="1:3" ht="13" x14ac:dyDescent="0.15">
      <c r="A580" t="s">
        <v>12285</v>
      </c>
      <c r="B580">
        <v>1</v>
      </c>
      <c r="C580" s="3">
        <v>10</v>
      </c>
    </row>
    <row r="581" spans="1:3" ht="13" x14ac:dyDescent="0.15">
      <c r="A581" t="s">
        <v>10238</v>
      </c>
      <c r="B581">
        <v>1</v>
      </c>
      <c r="C581" s="3">
        <v>10</v>
      </c>
    </row>
    <row r="582" spans="1:3" ht="13" x14ac:dyDescent="0.15">
      <c r="A582" t="s">
        <v>10029</v>
      </c>
      <c r="B582">
        <v>1</v>
      </c>
      <c r="C582" s="3">
        <v>10</v>
      </c>
    </row>
    <row r="583" spans="1:3" ht="13" x14ac:dyDescent="0.15">
      <c r="A583" t="s">
        <v>1315</v>
      </c>
      <c r="B583">
        <v>2</v>
      </c>
      <c r="C583" s="3">
        <v>10</v>
      </c>
    </row>
    <row r="584" spans="1:3" ht="13" x14ac:dyDescent="0.15">
      <c r="A584" t="s">
        <v>762</v>
      </c>
      <c r="B584">
        <v>1</v>
      </c>
      <c r="C584" s="3">
        <v>10</v>
      </c>
    </row>
    <row r="585" spans="1:3" ht="13" x14ac:dyDescent="0.15">
      <c r="A585" t="s">
        <v>1556</v>
      </c>
      <c r="B585">
        <v>1</v>
      </c>
      <c r="C585" s="3">
        <v>10</v>
      </c>
    </row>
    <row r="586" spans="1:3" ht="13" x14ac:dyDescent="0.15">
      <c r="A586" t="s">
        <v>9701</v>
      </c>
      <c r="B586">
        <v>1</v>
      </c>
      <c r="C586" s="3">
        <v>10</v>
      </c>
    </row>
    <row r="587" spans="1:3" ht="13" x14ac:dyDescent="0.15">
      <c r="A587" t="s">
        <v>12287</v>
      </c>
      <c r="B587">
        <v>1</v>
      </c>
      <c r="C587" s="3">
        <v>10</v>
      </c>
    </row>
    <row r="588" spans="1:3" ht="13" x14ac:dyDescent="0.15">
      <c r="A588" t="s">
        <v>12288</v>
      </c>
      <c r="B588">
        <v>1</v>
      </c>
      <c r="C588" s="3">
        <v>10</v>
      </c>
    </row>
    <row r="589" spans="1:3" ht="13" x14ac:dyDescent="0.15">
      <c r="A589" t="s">
        <v>12289</v>
      </c>
      <c r="B589">
        <v>1</v>
      </c>
      <c r="C589" s="3">
        <v>10</v>
      </c>
    </row>
    <row r="590" spans="1:3" ht="13" x14ac:dyDescent="0.15">
      <c r="A590" t="s">
        <v>6201</v>
      </c>
      <c r="B590">
        <v>1</v>
      </c>
      <c r="C590" s="3">
        <v>10</v>
      </c>
    </row>
    <row r="591" spans="1:3" ht="13" x14ac:dyDescent="0.15">
      <c r="A591" t="s">
        <v>8589</v>
      </c>
      <c r="B591">
        <v>1</v>
      </c>
      <c r="C591" s="3">
        <v>10</v>
      </c>
    </row>
    <row r="592" spans="1:3" ht="13" x14ac:dyDescent="0.15">
      <c r="A592" t="s">
        <v>1293</v>
      </c>
      <c r="B592">
        <v>1</v>
      </c>
      <c r="C592" s="3">
        <v>10</v>
      </c>
    </row>
    <row r="593" spans="1:3" ht="13" x14ac:dyDescent="0.15">
      <c r="A593" t="s">
        <v>6710</v>
      </c>
      <c r="B593">
        <v>1</v>
      </c>
      <c r="C593" s="3">
        <v>10</v>
      </c>
    </row>
    <row r="594" spans="1:3" ht="13" x14ac:dyDescent="0.15">
      <c r="A594" t="s">
        <v>6689</v>
      </c>
      <c r="B594">
        <v>1</v>
      </c>
      <c r="C594" s="3">
        <v>10</v>
      </c>
    </row>
    <row r="595" spans="1:3" ht="13" x14ac:dyDescent="0.15">
      <c r="A595" t="s">
        <v>9855</v>
      </c>
      <c r="B595">
        <v>1</v>
      </c>
      <c r="C595" s="3">
        <v>10</v>
      </c>
    </row>
    <row r="596" spans="1:3" ht="13" x14ac:dyDescent="0.15">
      <c r="A596" t="s">
        <v>12290</v>
      </c>
      <c r="B596">
        <v>1</v>
      </c>
      <c r="C596" s="3">
        <v>10</v>
      </c>
    </row>
    <row r="597" spans="1:3" ht="13" x14ac:dyDescent="0.15">
      <c r="A597" t="s">
        <v>3667</v>
      </c>
      <c r="B597">
        <v>2</v>
      </c>
      <c r="C597" s="3">
        <v>10</v>
      </c>
    </row>
    <row r="598" spans="1:3" ht="13" x14ac:dyDescent="0.15">
      <c r="A598" t="s">
        <v>8477</v>
      </c>
      <c r="B598">
        <v>1</v>
      </c>
      <c r="C598" s="3">
        <v>10</v>
      </c>
    </row>
    <row r="599" spans="1:3" ht="13" x14ac:dyDescent="0.15">
      <c r="A599" t="s">
        <v>8699</v>
      </c>
      <c r="B599">
        <v>1</v>
      </c>
      <c r="C599" s="3">
        <v>10</v>
      </c>
    </row>
    <row r="600" spans="1:3" ht="13" x14ac:dyDescent="0.15">
      <c r="B600">
        <v>0</v>
      </c>
      <c r="C600" s="3">
        <v>10</v>
      </c>
    </row>
    <row r="601" spans="1:3" ht="13" x14ac:dyDescent="0.15">
      <c r="A601" t="s">
        <v>12291</v>
      </c>
      <c r="B601">
        <v>1501</v>
      </c>
      <c r="C601" s="3">
        <v>10</v>
      </c>
    </row>
    <row r="602" spans="1:3" ht="13" x14ac:dyDescent="0.15">
      <c r="C602" s="3">
        <v>10</v>
      </c>
    </row>
    <row r="603" spans="1:3" ht="13" x14ac:dyDescent="0.15">
      <c r="C603" s="3">
        <v>10</v>
      </c>
    </row>
    <row r="604" spans="1:3" ht="13" x14ac:dyDescent="0.15">
      <c r="C604" s="3">
        <v>10</v>
      </c>
    </row>
    <row r="605" spans="1:3" ht="13" x14ac:dyDescent="0.15">
      <c r="C605" s="3">
        <v>10</v>
      </c>
    </row>
    <row r="606" spans="1:3" ht="13" x14ac:dyDescent="0.15">
      <c r="C606" s="3">
        <v>10</v>
      </c>
    </row>
    <row r="607" spans="1:3" ht="13" x14ac:dyDescent="0.15">
      <c r="C607" s="3">
        <v>10</v>
      </c>
    </row>
    <row r="608" spans="1:3" ht="13" x14ac:dyDescent="0.15">
      <c r="C608" s="3">
        <v>10</v>
      </c>
    </row>
    <row r="609" spans="3:3" ht="13" x14ac:dyDescent="0.15">
      <c r="C609" s="3">
        <v>4</v>
      </c>
    </row>
    <row r="610" spans="3:3" ht="13" x14ac:dyDescent="0.15">
      <c r="C610" s="3">
        <v>4</v>
      </c>
    </row>
    <row r="611" spans="3:3" ht="13" x14ac:dyDescent="0.15">
      <c r="C611" s="3">
        <v>4</v>
      </c>
    </row>
    <row r="612" spans="3:3" ht="13" x14ac:dyDescent="0.15">
      <c r="C612" s="3">
        <v>4</v>
      </c>
    </row>
    <row r="613" spans="3:3" ht="13" x14ac:dyDescent="0.15">
      <c r="C613" s="3">
        <v>4</v>
      </c>
    </row>
    <row r="614" spans="3:3" ht="13" x14ac:dyDescent="0.15">
      <c r="C614" s="3">
        <v>4</v>
      </c>
    </row>
    <row r="615" spans="3:3" ht="13" x14ac:dyDescent="0.15">
      <c r="C615" s="3">
        <v>4</v>
      </c>
    </row>
    <row r="616" spans="3:3" ht="13" x14ac:dyDescent="0.15">
      <c r="C616" s="3">
        <v>4</v>
      </c>
    </row>
    <row r="617" spans="3:3" ht="13" x14ac:dyDescent="0.15">
      <c r="C617" s="3">
        <v>9</v>
      </c>
    </row>
    <row r="618" spans="3:3" ht="13" x14ac:dyDescent="0.15">
      <c r="C618" s="3">
        <v>9</v>
      </c>
    </row>
    <row r="619" spans="3:3" ht="13" x14ac:dyDescent="0.15">
      <c r="C619" s="3">
        <v>9</v>
      </c>
    </row>
    <row r="620" spans="3:3" ht="13" x14ac:dyDescent="0.15">
      <c r="C620" s="3">
        <v>9</v>
      </c>
    </row>
    <row r="621" spans="3:3" ht="13" x14ac:dyDescent="0.15">
      <c r="C621" s="3">
        <v>4</v>
      </c>
    </row>
    <row r="622" spans="3:3" ht="13" x14ac:dyDescent="0.15">
      <c r="C622" s="3">
        <v>8.5</v>
      </c>
    </row>
    <row r="623" spans="3:3" ht="13" x14ac:dyDescent="0.15">
      <c r="C623" s="3">
        <v>8.5</v>
      </c>
    </row>
    <row r="624" spans="3:3" ht="13" x14ac:dyDescent="0.15">
      <c r="C624" s="3">
        <v>8.5</v>
      </c>
    </row>
    <row r="625" spans="3:3" ht="13" x14ac:dyDescent="0.15">
      <c r="C625" s="3">
        <v>8.5</v>
      </c>
    </row>
    <row r="626" spans="3:3" ht="13" x14ac:dyDescent="0.15">
      <c r="C626" s="3">
        <v>8.5</v>
      </c>
    </row>
    <row r="627" spans="3:3" ht="13" x14ac:dyDescent="0.15">
      <c r="C627" s="3">
        <v>10</v>
      </c>
    </row>
    <row r="628" spans="3:3" ht="13" x14ac:dyDescent="0.15">
      <c r="C628" s="3">
        <v>10</v>
      </c>
    </row>
    <row r="629" spans="3:3" ht="13" x14ac:dyDescent="0.15">
      <c r="C629" s="3">
        <v>10</v>
      </c>
    </row>
    <row r="630" spans="3:3" ht="13" x14ac:dyDescent="0.15">
      <c r="C630" s="3">
        <v>10</v>
      </c>
    </row>
    <row r="631" spans="3:3" ht="13" x14ac:dyDescent="0.15">
      <c r="C631" s="3">
        <v>8</v>
      </c>
    </row>
    <row r="632" spans="3:3" ht="13" x14ac:dyDescent="0.15">
      <c r="C632" s="3">
        <v>9</v>
      </c>
    </row>
    <row r="633" spans="3:3" ht="13" x14ac:dyDescent="0.15">
      <c r="C633" s="3">
        <v>9</v>
      </c>
    </row>
    <row r="634" spans="3:3" ht="13" x14ac:dyDescent="0.15">
      <c r="C634" s="3">
        <v>9</v>
      </c>
    </row>
    <row r="635" spans="3:3" ht="13" x14ac:dyDescent="0.15">
      <c r="C635" s="3">
        <v>9</v>
      </c>
    </row>
    <row r="636" spans="3:3" ht="13" x14ac:dyDescent="0.15">
      <c r="C636" s="3">
        <v>9</v>
      </c>
    </row>
    <row r="637" spans="3:3" ht="13" x14ac:dyDescent="0.15">
      <c r="C637" s="3">
        <v>9</v>
      </c>
    </row>
    <row r="638" spans="3:3" ht="13" x14ac:dyDescent="0.15">
      <c r="C638" s="3">
        <v>9</v>
      </c>
    </row>
    <row r="639" spans="3:3" ht="13" x14ac:dyDescent="0.15">
      <c r="C639" s="3">
        <v>9</v>
      </c>
    </row>
    <row r="640" spans="3:3" ht="13" x14ac:dyDescent="0.15">
      <c r="C640" s="3">
        <v>9</v>
      </c>
    </row>
    <row r="641" spans="3:3" ht="13" x14ac:dyDescent="0.15">
      <c r="C641" s="3">
        <v>9</v>
      </c>
    </row>
    <row r="642" spans="3:3" ht="13" x14ac:dyDescent="0.15">
      <c r="C642" s="3">
        <v>9</v>
      </c>
    </row>
    <row r="643" spans="3:3" ht="13" x14ac:dyDescent="0.15">
      <c r="C643" s="3">
        <v>9</v>
      </c>
    </row>
    <row r="644" spans="3:3" ht="13" x14ac:dyDescent="0.15">
      <c r="C644" s="3">
        <v>9</v>
      </c>
    </row>
    <row r="645" spans="3:3" ht="13" x14ac:dyDescent="0.15">
      <c r="C645" s="3">
        <v>9</v>
      </c>
    </row>
    <row r="646" spans="3:3" ht="13" x14ac:dyDescent="0.15">
      <c r="C646" s="3">
        <v>9</v>
      </c>
    </row>
    <row r="647" spans="3:3" ht="13" x14ac:dyDescent="0.15">
      <c r="C647" s="3">
        <v>9</v>
      </c>
    </row>
    <row r="648" spans="3:3" ht="13" x14ac:dyDescent="0.15">
      <c r="C648" s="3">
        <v>9</v>
      </c>
    </row>
    <row r="649" spans="3:3" ht="13" x14ac:dyDescent="0.15">
      <c r="C649" s="3">
        <v>8</v>
      </c>
    </row>
    <row r="650" spans="3:3" ht="13" x14ac:dyDescent="0.15">
      <c r="C650" s="3">
        <v>9</v>
      </c>
    </row>
    <row r="651" spans="3:3" ht="13" x14ac:dyDescent="0.15">
      <c r="C651" s="3">
        <v>8</v>
      </c>
    </row>
    <row r="652" spans="3:3" ht="13" x14ac:dyDescent="0.15">
      <c r="C652" s="3">
        <v>3</v>
      </c>
    </row>
    <row r="653" spans="3:3" ht="13" x14ac:dyDescent="0.15">
      <c r="C653" s="3">
        <v>3</v>
      </c>
    </row>
    <row r="654" spans="3:3" ht="13" x14ac:dyDescent="0.15">
      <c r="C654" s="3">
        <v>3</v>
      </c>
    </row>
    <row r="655" spans="3:3" ht="13" x14ac:dyDescent="0.15">
      <c r="C655" s="3">
        <v>3</v>
      </c>
    </row>
    <row r="656" spans="3:3" ht="13" x14ac:dyDescent="0.15">
      <c r="C656" s="3">
        <v>3</v>
      </c>
    </row>
    <row r="657" spans="3:3" ht="13" x14ac:dyDescent="0.15">
      <c r="C657" s="3">
        <v>3</v>
      </c>
    </row>
    <row r="658" spans="3:3" ht="13" x14ac:dyDescent="0.15">
      <c r="C658" s="3">
        <v>3</v>
      </c>
    </row>
    <row r="659" spans="3:3" ht="13" x14ac:dyDescent="0.15">
      <c r="C659" s="3">
        <v>3</v>
      </c>
    </row>
    <row r="660" spans="3:3" ht="13" x14ac:dyDescent="0.15">
      <c r="C660" s="3">
        <v>3</v>
      </c>
    </row>
    <row r="661" spans="3:3" ht="13" x14ac:dyDescent="0.15">
      <c r="C661" s="3">
        <v>3</v>
      </c>
    </row>
    <row r="662" spans="3:3" ht="13" x14ac:dyDescent="0.15">
      <c r="C662" s="3">
        <v>3</v>
      </c>
    </row>
    <row r="663" spans="3:3" ht="13" x14ac:dyDescent="0.15">
      <c r="C663" s="3">
        <v>3</v>
      </c>
    </row>
    <row r="664" spans="3:3" ht="13" x14ac:dyDescent="0.15">
      <c r="C664" s="3">
        <v>3</v>
      </c>
    </row>
    <row r="665" spans="3:3" ht="13" x14ac:dyDescent="0.15">
      <c r="C665" s="3">
        <v>3</v>
      </c>
    </row>
    <row r="666" spans="3:3" ht="13" x14ac:dyDescent="0.15">
      <c r="C666" s="3">
        <v>3</v>
      </c>
    </row>
    <row r="667" spans="3:3" ht="13" x14ac:dyDescent="0.15">
      <c r="C667" s="3">
        <v>3</v>
      </c>
    </row>
    <row r="668" spans="3:3" ht="13" x14ac:dyDescent="0.15">
      <c r="C668" s="3">
        <v>3</v>
      </c>
    </row>
    <row r="669" spans="3:3" ht="13" x14ac:dyDescent="0.15">
      <c r="C669" s="3">
        <v>3</v>
      </c>
    </row>
    <row r="670" spans="3:3" ht="13" x14ac:dyDescent="0.15">
      <c r="C670" s="3">
        <v>3</v>
      </c>
    </row>
    <row r="671" spans="3:3" ht="13" x14ac:dyDescent="0.15">
      <c r="C671" s="3">
        <v>3</v>
      </c>
    </row>
    <row r="672" spans="3:3" ht="13" x14ac:dyDescent="0.15">
      <c r="C672" s="3">
        <v>3</v>
      </c>
    </row>
    <row r="673" spans="3:3" ht="13" x14ac:dyDescent="0.15">
      <c r="C673" s="3">
        <v>3</v>
      </c>
    </row>
    <row r="674" spans="3:3" ht="13" x14ac:dyDescent="0.15">
      <c r="C674" s="3">
        <v>3</v>
      </c>
    </row>
    <row r="675" spans="3:3" ht="13" x14ac:dyDescent="0.15">
      <c r="C675" s="3">
        <v>3</v>
      </c>
    </row>
    <row r="676" spans="3:3" ht="13" x14ac:dyDescent="0.15">
      <c r="C676" s="3">
        <v>3</v>
      </c>
    </row>
    <row r="677" spans="3:3" ht="13" x14ac:dyDescent="0.15">
      <c r="C677" s="3">
        <v>3</v>
      </c>
    </row>
    <row r="678" spans="3:3" ht="13" x14ac:dyDescent="0.15">
      <c r="C678" s="3">
        <v>3</v>
      </c>
    </row>
    <row r="679" spans="3:3" ht="13" x14ac:dyDescent="0.15">
      <c r="C679" s="3">
        <v>3</v>
      </c>
    </row>
    <row r="680" spans="3:3" ht="13" x14ac:dyDescent="0.15">
      <c r="C680" s="3">
        <v>3</v>
      </c>
    </row>
    <row r="681" spans="3:3" ht="13" x14ac:dyDescent="0.15">
      <c r="C681" s="3">
        <v>3</v>
      </c>
    </row>
    <row r="682" spans="3:3" ht="13" x14ac:dyDescent="0.15">
      <c r="C682" s="3">
        <v>3</v>
      </c>
    </row>
    <row r="683" spans="3:3" ht="13" x14ac:dyDescent="0.15">
      <c r="C683" s="3">
        <v>3</v>
      </c>
    </row>
    <row r="684" spans="3:3" ht="13" x14ac:dyDescent="0.15">
      <c r="C684" s="3">
        <v>3</v>
      </c>
    </row>
    <row r="685" spans="3:3" ht="13" x14ac:dyDescent="0.15">
      <c r="C685" s="3">
        <v>3</v>
      </c>
    </row>
    <row r="686" spans="3:3" ht="13" x14ac:dyDescent="0.15">
      <c r="C686" s="3">
        <v>3</v>
      </c>
    </row>
    <row r="687" spans="3:3" ht="13" x14ac:dyDescent="0.15">
      <c r="C687" t="e">
        <f>VLOOKUP(A687,$A$3:C686,3,TRUE)</f>
        <v>#N/A</v>
      </c>
    </row>
    <row r="688" spans="3:3" ht="13" x14ac:dyDescent="0.15">
      <c r="C688" t="e">
        <f>VLOOKUP(A688,$A$3:C687,3,TRUE)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688"/>
  <sheetViews>
    <sheetView showGridLines="0" workbookViewId="0"/>
  </sheetViews>
  <sheetFormatPr baseColWidth="10" defaultColWidth="14.5" defaultRowHeight="15.75" customHeight="1" x14ac:dyDescent="0.15"/>
  <cols>
    <col min="1" max="1" width="70.5" customWidth="1"/>
    <col min="2" max="2" width="27" customWidth="1"/>
  </cols>
  <sheetData>
    <row r="2" spans="1:26" ht="15.75" customHeight="1" x14ac:dyDescent="0.15">
      <c r="A2" s="1" t="s">
        <v>0</v>
      </c>
      <c r="B2" s="1" t="s">
        <v>1</v>
      </c>
      <c r="C2" s="1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t="s">
        <v>11436</v>
      </c>
      <c r="B3">
        <v>1</v>
      </c>
      <c r="C3" s="3">
        <v>10</v>
      </c>
    </row>
    <row r="4" spans="1:26" ht="15.75" customHeight="1" x14ac:dyDescent="0.15">
      <c r="A4" t="s">
        <v>5887</v>
      </c>
      <c r="B4">
        <v>2</v>
      </c>
      <c r="C4" s="3">
        <v>9</v>
      </c>
    </row>
    <row r="5" spans="1:26" ht="15.75" customHeight="1" x14ac:dyDescent="0.15">
      <c r="A5" t="s">
        <v>9859</v>
      </c>
      <c r="B5">
        <v>1</v>
      </c>
      <c r="C5" s="3">
        <v>10</v>
      </c>
    </row>
    <row r="6" spans="1:26" ht="15.75" customHeight="1" x14ac:dyDescent="0.15">
      <c r="A6" t="s">
        <v>7592</v>
      </c>
      <c r="B6">
        <v>1</v>
      </c>
      <c r="C6" s="3">
        <v>10</v>
      </c>
    </row>
    <row r="7" spans="1:26" ht="15.75" customHeight="1" x14ac:dyDescent="0.15">
      <c r="A7" t="s">
        <v>10763</v>
      </c>
      <c r="B7">
        <v>3</v>
      </c>
      <c r="C7" s="3">
        <v>8</v>
      </c>
    </row>
    <row r="8" spans="1:26" ht="15.75" customHeight="1" x14ac:dyDescent="0.15">
      <c r="A8" t="s">
        <v>10401</v>
      </c>
      <c r="B8">
        <v>2</v>
      </c>
      <c r="C8" s="3">
        <v>5</v>
      </c>
    </row>
    <row r="9" spans="1:26" ht="15.75" customHeight="1" x14ac:dyDescent="0.15">
      <c r="A9" t="s">
        <v>3679</v>
      </c>
      <c r="B9">
        <v>2</v>
      </c>
      <c r="C9" s="3">
        <v>7</v>
      </c>
    </row>
    <row r="10" spans="1:26" ht="15.75" customHeight="1" x14ac:dyDescent="0.15">
      <c r="A10" t="s">
        <v>5877</v>
      </c>
      <c r="B10">
        <v>2</v>
      </c>
      <c r="C10" s="3">
        <v>9</v>
      </c>
    </row>
    <row r="11" spans="1:26" ht="15.75" customHeight="1" x14ac:dyDescent="0.15">
      <c r="A11" t="s">
        <v>12035</v>
      </c>
      <c r="B11">
        <v>1</v>
      </c>
      <c r="C11" s="3">
        <v>8</v>
      </c>
    </row>
    <row r="12" spans="1:26" ht="15.75" customHeight="1" x14ac:dyDescent="0.15">
      <c r="A12" t="s">
        <v>12059</v>
      </c>
      <c r="B12">
        <v>1</v>
      </c>
      <c r="C12" s="3">
        <v>8</v>
      </c>
    </row>
    <row r="13" spans="1:26" ht="15.75" customHeight="1" x14ac:dyDescent="0.15">
      <c r="A13" t="s">
        <v>2719</v>
      </c>
      <c r="B13">
        <v>2</v>
      </c>
      <c r="C13" s="3">
        <v>8</v>
      </c>
    </row>
    <row r="14" spans="1:26" ht="15.75" customHeight="1" x14ac:dyDescent="0.15">
      <c r="A14" t="s">
        <v>2868</v>
      </c>
      <c r="B14">
        <v>2</v>
      </c>
      <c r="C14" s="3">
        <v>9</v>
      </c>
    </row>
    <row r="15" spans="1:26" ht="15.75" customHeight="1" x14ac:dyDescent="0.15">
      <c r="A15" t="s">
        <v>2474</v>
      </c>
      <c r="B15">
        <v>3</v>
      </c>
      <c r="C15" s="3">
        <v>4</v>
      </c>
    </row>
    <row r="16" spans="1:26" ht="15.75" customHeight="1" x14ac:dyDescent="0.15">
      <c r="A16" t="s">
        <v>10308</v>
      </c>
      <c r="B16">
        <v>1</v>
      </c>
      <c r="C16" s="3">
        <v>8</v>
      </c>
    </row>
    <row r="17" spans="1:3" ht="15.75" customHeight="1" x14ac:dyDescent="0.15">
      <c r="A17" t="s">
        <v>11265</v>
      </c>
      <c r="B17">
        <v>1</v>
      </c>
      <c r="C17" s="3">
        <v>7</v>
      </c>
    </row>
    <row r="18" spans="1:3" ht="15.75" customHeight="1" x14ac:dyDescent="0.15">
      <c r="A18" t="s">
        <v>4811</v>
      </c>
      <c r="B18">
        <v>2</v>
      </c>
      <c r="C18" s="3">
        <v>8</v>
      </c>
    </row>
    <row r="19" spans="1:3" ht="15.75" customHeight="1" x14ac:dyDescent="0.15">
      <c r="A19" t="s">
        <v>12318</v>
      </c>
      <c r="B19">
        <v>1</v>
      </c>
      <c r="C19" s="3">
        <v>9</v>
      </c>
    </row>
    <row r="20" spans="1:3" ht="15.75" customHeight="1" x14ac:dyDescent="0.15">
      <c r="A20" t="s">
        <v>12133</v>
      </c>
      <c r="B20">
        <v>1</v>
      </c>
      <c r="C20" s="3">
        <v>7</v>
      </c>
    </row>
    <row r="21" spans="1:3" ht="15.75" customHeight="1" x14ac:dyDescent="0.15">
      <c r="A21" t="s">
        <v>6762</v>
      </c>
      <c r="B21">
        <v>2</v>
      </c>
      <c r="C21" s="3">
        <v>0</v>
      </c>
    </row>
    <row r="22" spans="1:3" ht="15.75" customHeight="1" x14ac:dyDescent="0.15">
      <c r="A22" t="s">
        <v>9799</v>
      </c>
      <c r="B22">
        <v>2</v>
      </c>
      <c r="C22" s="3">
        <v>10</v>
      </c>
    </row>
    <row r="23" spans="1:3" ht="15.75" customHeight="1" x14ac:dyDescent="0.15">
      <c r="A23" t="s">
        <v>11918</v>
      </c>
      <c r="B23">
        <v>1</v>
      </c>
      <c r="C23" s="3">
        <v>8.5</v>
      </c>
    </row>
    <row r="24" spans="1:3" ht="15.75" customHeight="1" x14ac:dyDescent="0.15">
      <c r="A24" t="s">
        <v>6271</v>
      </c>
      <c r="B24">
        <v>2</v>
      </c>
      <c r="C24" s="3">
        <v>8.5</v>
      </c>
    </row>
    <row r="25" spans="1:3" ht="15.75" customHeight="1" x14ac:dyDescent="0.15">
      <c r="A25" t="s">
        <v>11770</v>
      </c>
      <c r="B25">
        <v>1</v>
      </c>
      <c r="C25" s="3">
        <v>9</v>
      </c>
    </row>
    <row r="26" spans="1:3" ht="15.75" customHeight="1" x14ac:dyDescent="0.15">
      <c r="A26" t="s">
        <v>11897</v>
      </c>
      <c r="B26">
        <v>1</v>
      </c>
      <c r="C26" s="3">
        <v>7</v>
      </c>
    </row>
    <row r="27" spans="1:3" ht="15.75" customHeight="1" x14ac:dyDescent="0.15">
      <c r="A27" t="s">
        <v>9838</v>
      </c>
      <c r="B27">
        <v>1</v>
      </c>
      <c r="C27" s="3">
        <v>7</v>
      </c>
    </row>
    <row r="28" spans="1:3" ht="15.75" customHeight="1" x14ac:dyDescent="0.15">
      <c r="A28" t="s">
        <v>7908</v>
      </c>
      <c r="B28">
        <v>1</v>
      </c>
      <c r="C28" s="3">
        <v>10</v>
      </c>
    </row>
    <row r="29" spans="1:3" ht="15.75" customHeight="1" x14ac:dyDescent="0.15">
      <c r="A29" t="s">
        <v>12134</v>
      </c>
      <c r="B29">
        <v>2</v>
      </c>
      <c r="C29" s="3">
        <v>6</v>
      </c>
    </row>
    <row r="30" spans="1:3" ht="15.75" customHeight="1" x14ac:dyDescent="0.15">
      <c r="A30" t="s">
        <v>6248</v>
      </c>
      <c r="B30">
        <v>2</v>
      </c>
      <c r="C30" s="3">
        <v>10</v>
      </c>
    </row>
    <row r="31" spans="1:3" ht="15.75" customHeight="1" x14ac:dyDescent="0.15">
      <c r="A31" t="s">
        <v>3486</v>
      </c>
      <c r="B31">
        <v>1</v>
      </c>
      <c r="C31" s="3">
        <v>10</v>
      </c>
    </row>
    <row r="32" spans="1:3" ht="15.75" customHeight="1" x14ac:dyDescent="0.15">
      <c r="A32" t="s">
        <v>1950</v>
      </c>
      <c r="B32">
        <v>2</v>
      </c>
      <c r="C32" s="3">
        <v>10</v>
      </c>
    </row>
    <row r="33" spans="1:3" ht="15.75" customHeight="1" x14ac:dyDescent="0.15">
      <c r="A33" t="s">
        <v>1384</v>
      </c>
      <c r="B33">
        <v>5</v>
      </c>
      <c r="C33" s="3">
        <v>10</v>
      </c>
    </row>
    <row r="34" spans="1:3" ht="15.75" customHeight="1" x14ac:dyDescent="0.15">
      <c r="A34" t="s">
        <v>6658</v>
      </c>
      <c r="B34">
        <v>2</v>
      </c>
      <c r="C34" s="3">
        <v>10</v>
      </c>
    </row>
    <row r="35" spans="1:3" ht="15.75" customHeight="1" x14ac:dyDescent="0.15">
      <c r="A35" t="s">
        <v>2331</v>
      </c>
      <c r="B35">
        <v>8</v>
      </c>
      <c r="C35" s="3">
        <v>10</v>
      </c>
    </row>
    <row r="36" spans="1:3" ht="15.75" customHeight="1" x14ac:dyDescent="0.15">
      <c r="A36" t="s">
        <v>8595</v>
      </c>
      <c r="B36">
        <v>1</v>
      </c>
      <c r="C36" s="3">
        <v>10</v>
      </c>
    </row>
    <row r="37" spans="1:3" ht="15.75" customHeight="1" x14ac:dyDescent="0.15">
      <c r="A37" t="s">
        <v>4930</v>
      </c>
      <c r="B37">
        <v>4</v>
      </c>
      <c r="C37" s="3">
        <v>2</v>
      </c>
    </row>
    <row r="38" spans="1:3" ht="15.75" customHeight="1" x14ac:dyDescent="0.15">
      <c r="A38" t="s">
        <v>3712</v>
      </c>
      <c r="B38">
        <v>3</v>
      </c>
      <c r="C38" s="3">
        <v>6</v>
      </c>
    </row>
    <row r="39" spans="1:3" ht="15.75" customHeight="1" x14ac:dyDescent="0.15">
      <c r="A39" t="s">
        <v>12135</v>
      </c>
      <c r="B39">
        <v>1</v>
      </c>
      <c r="C39" s="3">
        <v>5</v>
      </c>
    </row>
    <row r="40" spans="1:3" ht="15.75" customHeight="1" x14ac:dyDescent="0.15">
      <c r="A40" t="s">
        <v>9834</v>
      </c>
      <c r="B40">
        <v>1</v>
      </c>
      <c r="C40" s="3">
        <v>7</v>
      </c>
    </row>
    <row r="41" spans="1:3" ht="15.75" customHeight="1" x14ac:dyDescent="0.15">
      <c r="A41" t="s">
        <v>8869</v>
      </c>
      <c r="B41">
        <v>1</v>
      </c>
      <c r="C41" s="3">
        <v>6</v>
      </c>
    </row>
    <row r="42" spans="1:3" ht="15.75" customHeight="1" x14ac:dyDescent="0.15">
      <c r="A42" t="s">
        <v>12319</v>
      </c>
      <c r="B42">
        <v>1</v>
      </c>
      <c r="C42" s="3">
        <v>8.5</v>
      </c>
    </row>
    <row r="43" spans="1:3" ht="15.75" customHeight="1" x14ac:dyDescent="0.15">
      <c r="A43" t="s">
        <v>1346</v>
      </c>
      <c r="B43">
        <v>3</v>
      </c>
      <c r="C43" s="3">
        <v>10</v>
      </c>
    </row>
    <row r="44" spans="1:3" ht="15.75" customHeight="1" x14ac:dyDescent="0.15">
      <c r="A44" t="s">
        <v>3142</v>
      </c>
      <c r="B44">
        <v>4</v>
      </c>
      <c r="C44" s="3">
        <v>8.5</v>
      </c>
    </row>
    <row r="45" spans="1:3" ht="15.75" customHeight="1" x14ac:dyDescent="0.15">
      <c r="A45" t="s">
        <v>6166</v>
      </c>
      <c r="B45">
        <v>1</v>
      </c>
      <c r="C45" s="3">
        <v>10</v>
      </c>
    </row>
    <row r="46" spans="1:3" ht="15.75" customHeight="1" x14ac:dyDescent="0.15">
      <c r="A46" t="s">
        <v>6824</v>
      </c>
      <c r="B46">
        <v>2</v>
      </c>
      <c r="C46" s="3">
        <v>10</v>
      </c>
    </row>
    <row r="47" spans="1:3" ht="15.75" customHeight="1" x14ac:dyDescent="0.15">
      <c r="A47" t="s">
        <v>8041</v>
      </c>
      <c r="B47">
        <v>1</v>
      </c>
      <c r="C47" s="3">
        <v>10</v>
      </c>
    </row>
    <row r="48" spans="1:3" ht="13" x14ac:dyDescent="0.15">
      <c r="A48" t="s">
        <v>7236</v>
      </c>
      <c r="B48">
        <v>1</v>
      </c>
      <c r="C48" s="3">
        <v>9</v>
      </c>
    </row>
    <row r="49" spans="1:3" ht="13" x14ac:dyDescent="0.15">
      <c r="A49" t="s">
        <v>3426</v>
      </c>
      <c r="B49">
        <v>2</v>
      </c>
      <c r="C49" s="3">
        <v>9</v>
      </c>
    </row>
    <row r="50" spans="1:3" ht="13" x14ac:dyDescent="0.15">
      <c r="A50" t="s">
        <v>678</v>
      </c>
      <c r="B50">
        <v>2</v>
      </c>
      <c r="C50" s="3">
        <v>10</v>
      </c>
    </row>
    <row r="51" spans="1:3" ht="13" x14ac:dyDescent="0.15">
      <c r="A51" t="s">
        <v>5894</v>
      </c>
      <c r="B51">
        <v>1</v>
      </c>
      <c r="C51" s="3">
        <v>9</v>
      </c>
    </row>
    <row r="52" spans="1:3" ht="13" x14ac:dyDescent="0.15">
      <c r="A52" t="s">
        <v>4909</v>
      </c>
      <c r="B52">
        <v>2</v>
      </c>
      <c r="C52" s="3">
        <v>9</v>
      </c>
    </row>
    <row r="53" spans="1:3" ht="13" x14ac:dyDescent="0.15">
      <c r="A53" t="s">
        <v>3191</v>
      </c>
      <c r="B53">
        <v>11</v>
      </c>
      <c r="C53" s="3">
        <v>7</v>
      </c>
    </row>
    <row r="54" spans="1:3" ht="13" x14ac:dyDescent="0.15">
      <c r="A54" t="s">
        <v>10929</v>
      </c>
      <c r="B54">
        <v>1</v>
      </c>
      <c r="C54" s="3">
        <v>4</v>
      </c>
    </row>
    <row r="55" spans="1:3" ht="13" x14ac:dyDescent="0.15">
      <c r="A55" t="s">
        <v>11936</v>
      </c>
      <c r="B55">
        <v>1</v>
      </c>
      <c r="C55" s="3">
        <v>7</v>
      </c>
    </row>
    <row r="56" spans="1:3" ht="13" x14ac:dyDescent="0.15">
      <c r="A56" t="s">
        <v>12137</v>
      </c>
      <c r="B56">
        <v>1</v>
      </c>
      <c r="C56" s="3">
        <v>7</v>
      </c>
    </row>
    <row r="57" spans="1:3" ht="13" x14ac:dyDescent="0.15">
      <c r="A57" t="s">
        <v>8570</v>
      </c>
      <c r="B57">
        <v>2</v>
      </c>
      <c r="C57" s="3">
        <v>7</v>
      </c>
    </row>
    <row r="58" spans="1:3" ht="13" x14ac:dyDescent="0.15">
      <c r="A58" t="s">
        <v>1023</v>
      </c>
      <c r="B58">
        <v>3</v>
      </c>
      <c r="C58" s="3">
        <v>7</v>
      </c>
    </row>
    <row r="59" spans="1:3" ht="13" x14ac:dyDescent="0.15">
      <c r="A59" t="s">
        <v>9042</v>
      </c>
      <c r="B59">
        <v>1</v>
      </c>
      <c r="C59" s="3">
        <v>7</v>
      </c>
    </row>
    <row r="60" spans="1:3" ht="13" x14ac:dyDescent="0.15">
      <c r="A60" t="s">
        <v>8851</v>
      </c>
      <c r="B60">
        <v>1</v>
      </c>
      <c r="C60" s="3">
        <v>8.5</v>
      </c>
    </row>
    <row r="61" spans="1:3" ht="13" x14ac:dyDescent="0.15">
      <c r="A61" t="s">
        <v>8956</v>
      </c>
      <c r="B61">
        <v>2</v>
      </c>
      <c r="C61" s="3">
        <v>7</v>
      </c>
    </row>
    <row r="62" spans="1:3" ht="13" x14ac:dyDescent="0.15">
      <c r="A62" t="s">
        <v>1688</v>
      </c>
      <c r="B62">
        <v>12</v>
      </c>
      <c r="C62" s="3">
        <v>3</v>
      </c>
    </row>
    <row r="63" spans="1:3" ht="13" x14ac:dyDescent="0.15">
      <c r="A63" t="s">
        <v>11970</v>
      </c>
      <c r="B63">
        <v>1</v>
      </c>
      <c r="C63" s="3">
        <v>0</v>
      </c>
    </row>
    <row r="64" spans="1:3" ht="13" x14ac:dyDescent="0.15">
      <c r="A64" t="s">
        <v>10088</v>
      </c>
      <c r="B64">
        <v>1</v>
      </c>
      <c r="C64" s="3">
        <v>10</v>
      </c>
    </row>
    <row r="65" spans="1:3" ht="13" x14ac:dyDescent="0.15">
      <c r="A65" t="s">
        <v>10641</v>
      </c>
      <c r="B65">
        <v>2</v>
      </c>
      <c r="C65" s="3">
        <v>7</v>
      </c>
    </row>
    <row r="66" spans="1:3" ht="13" x14ac:dyDescent="0.15">
      <c r="A66" t="s">
        <v>1226</v>
      </c>
      <c r="B66">
        <v>2</v>
      </c>
      <c r="C66" s="3">
        <v>4</v>
      </c>
    </row>
    <row r="67" spans="1:3" ht="13" x14ac:dyDescent="0.15">
      <c r="A67" t="s">
        <v>12138</v>
      </c>
      <c r="B67">
        <v>1</v>
      </c>
      <c r="C67" s="3">
        <v>4</v>
      </c>
    </row>
    <row r="68" spans="1:3" ht="13" x14ac:dyDescent="0.15">
      <c r="A68" t="s">
        <v>6103</v>
      </c>
      <c r="B68">
        <v>2</v>
      </c>
      <c r="C68" s="3">
        <v>4</v>
      </c>
    </row>
    <row r="69" spans="1:3" ht="13" x14ac:dyDescent="0.15">
      <c r="A69" t="s">
        <v>11401</v>
      </c>
      <c r="B69">
        <v>1</v>
      </c>
      <c r="C69" s="3">
        <v>4</v>
      </c>
    </row>
    <row r="70" spans="1:3" ht="13" x14ac:dyDescent="0.15">
      <c r="A70" t="s">
        <v>12139</v>
      </c>
      <c r="B70">
        <v>1</v>
      </c>
      <c r="C70" s="3">
        <v>4</v>
      </c>
    </row>
    <row r="71" spans="1:3" ht="13" x14ac:dyDescent="0.15">
      <c r="A71" t="s">
        <v>12140</v>
      </c>
      <c r="B71">
        <v>1</v>
      </c>
      <c r="C71" s="3">
        <v>4</v>
      </c>
    </row>
    <row r="72" spans="1:3" ht="13" x14ac:dyDescent="0.15">
      <c r="A72" t="s">
        <v>1842</v>
      </c>
      <c r="B72">
        <v>4</v>
      </c>
      <c r="C72" s="3">
        <v>4</v>
      </c>
    </row>
    <row r="73" spans="1:3" ht="13" x14ac:dyDescent="0.15">
      <c r="A73" t="s">
        <v>5236</v>
      </c>
      <c r="B73">
        <v>3</v>
      </c>
      <c r="C73" s="3">
        <v>4</v>
      </c>
    </row>
    <row r="74" spans="1:3" ht="13" x14ac:dyDescent="0.15">
      <c r="A74" t="s">
        <v>5161</v>
      </c>
      <c r="B74">
        <v>4</v>
      </c>
      <c r="C74" s="3">
        <v>4</v>
      </c>
    </row>
    <row r="75" spans="1:3" ht="13" x14ac:dyDescent="0.15">
      <c r="A75" t="s">
        <v>5369</v>
      </c>
      <c r="B75">
        <v>2</v>
      </c>
      <c r="C75" s="3">
        <v>4</v>
      </c>
    </row>
    <row r="76" spans="1:3" ht="13" x14ac:dyDescent="0.15">
      <c r="A76" t="s">
        <v>12142</v>
      </c>
      <c r="B76">
        <v>1</v>
      </c>
      <c r="C76" s="3">
        <v>4</v>
      </c>
    </row>
    <row r="77" spans="1:3" ht="13" x14ac:dyDescent="0.15">
      <c r="A77" t="s">
        <v>8494</v>
      </c>
      <c r="B77">
        <v>1</v>
      </c>
      <c r="C77" s="3">
        <v>4</v>
      </c>
    </row>
    <row r="78" spans="1:3" ht="13" x14ac:dyDescent="0.15">
      <c r="A78" t="s">
        <v>8550</v>
      </c>
      <c r="B78">
        <v>1</v>
      </c>
      <c r="C78" s="3">
        <v>4</v>
      </c>
    </row>
    <row r="79" spans="1:3" ht="13" x14ac:dyDescent="0.15">
      <c r="A79" t="s">
        <v>6752</v>
      </c>
      <c r="B79">
        <v>2</v>
      </c>
      <c r="C79" s="3">
        <v>4</v>
      </c>
    </row>
    <row r="80" spans="1:3" ht="13" x14ac:dyDescent="0.15">
      <c r="A80" t="s">
        <v>12143</v>
      </c>
      <c r="B80">
        <v>1</v>
      </c>
      <c r="C80" s="3">
        <v>4</v>
      </c>
    </row>
    <row r="81" spans="1:3" ht="13" x14ac:dyDescent="0.15">
      <c r="A81" t="s">
        <v>11954</v>
      </c>
      <c r="B81">
        <v>1</v>
      </c>
      <c r="C81" s="3">
        <v>7</v>
      </c>
    </row>
    <row r="82" spans="1:3" ht="13" x14ac:dyDescent="0.15">
      <c r="A82" t="s">
        <v>11841</v>
      </c>
      <c r="B82">
        <v>1</v>
      </c>
      <c r="C82" s="3">
        <v>7</v>
      </c>
    </row>
    <row r="83" spans="1:3" ht="13" x14ac:dyDescent="0.15">
      <c r="A83" t="s">
        <v>9995</v>
      </c>
      <c r="B83">
        <v>2</v>
      </c>
      <c r="C83" s="3">
        <v>7</v>
      </c>
    </row>
    <row r="84" spans="1:3" ht="13" x14ac:dyDescent="0.15">
      <c r="A84" t="s">
        <v>9660</v>
      </c>
      <c r="B84">
        <v>1</v>
      </c>
      <c r="C84" s="3">
        <v>7</v>
      </c>
    </row>
    <row r="85" spans="1:3" ht="13" x14ac:dyDescent="0.15">
      <c r="A85" t="s">
        <v>5313</v>
      </c>
      <c r="B85">
        <v>2</v>
      </c>
      <c r="C85" s="3">
        <v>7</v>
      </c>
    </row>
    <row r="86" spans="1:3" ht="13" x14ac:dyDescent="0.15">
      <c r="A86" t="s">
        <v>6153</v>
      </c>
      <c r="B86">
        <v>2</v>
      </c>
      <c r="C86" s="3">
        <v>7</v>
      </c>
    </row>
    <row r="87" spans="1:3" ht="13" x14ac:dyDescent="0.15">
      <c r="A87" t="s">
        <v>12144</v>
      </c>
      <c r="B87">
        <v>1</v>
      </c>
      <c r="C87" s="3">
        <v>7</v>
      </c>
    </row>
    <row r="88" spans="1:3" ht="13" x14ac:dyDescent="0.15">
      <c r="A88" t="s">
        <v>3389</v>
      </c>
      <c r="B88">
        <v>2</v>
      </c>
      <c r="C88" s="3">
        <v>7</v>
      </c>
    </row>
    <row r="89" spans="1:3" ht="13" x14ac:dyDescent="0.15">
      <c r="A89" t="s">
        <v>8767</v>
      </c>
      <c r="B89">
        <v>1</v>
      </c>
      <c r="C89" s="3">
        <v>7</v>
      </c>
    </row>
    <row r="90" spans="1:3" ht="13" x14ac:dyDescent="0.15">
      <c r="A90" t="s">
        <v>9569</v>
      </c>
      <c r="B90">
        <v>1</v>
      </c>
      <c r="C90" s="3">
        <v>7</v>
      </c>
    </row>
    <row r="91" spans="1:3" ht="13" x14ac:dyDescent="0.15">
      <c r="A91" t="s">
        <v>9508</v>
      </c>
      <c r="B91">
        <v>1</v>
      </c>
      <c r="C91" s="3">
        <v>7</v>
      </c>
    </row>
    <row r="92" spans="1:3" ht="13" x14ac:dyDescent="0.15">
      <c r="A92" t="s">
        <v>10615</v>
      </c>
      <c r="B92">
        <v>1</v>
      </c>
      <c r="C92" s="3">
        <v>7</v>
      </c>
    </row>
    <row r="93" spans="1:3" ht="13" x14ac:dyDescent="0.15">
      <c r="A93" t="s">
        <v>10338</v>
      </c>
      <c r="B93">
        <v>2</v>
      </c>
      <c r="C93" s="3">
        <v>7</v>
      </c>
    </row>
    <row r="94" spans="1:3" ht="13" x14ac:dyDescent="0.15">
      <c r="A94" t="s">
        <v>12330</v>
      </c>
      <c r="B94">
        <v>1</v>
      </c>
      <c r="C94" s="3">
        <v>3</v>
      </c>
    </row>
    <row r="95" spans="1:3" ht="13" x14ac:dyDescent="0.15">
      <c r="A95" t="s">
        <v>10825</v>
      </c>
      <c r="B95">
        <v>1</v>
      </c>
      <c r="C95" s="3">
        <v>3</v>
      </c>
    </row>
    <row r="96" spans="1:3" ht="13" x14ac:dyDescent="0.15">
      <c r="A96" t="s">
        <v>2534</v>
      </c>
      <c r="B96">
        <v>2</v>
      </c>
      <c r="C96" s="3">
        <v>3</v>
      </c>
    </row>
    <row r="97" spans="1:3" ht="13" x14ac:dyDescent="0.15">
      <c r="A97" t="s">
        <v>10351</v>
      </c>
      <c r="B97">
        <v>2</v>
      </c>
      <c r="C97" s="3">
        <v>3</v>
      </c>
    </row>
    <row r="98" spans="1:3" ht="13" x14ac:dyDescent="0.15">
      <c r="A98" t="s">
        <v>9213</v>
      </c>
      <c r="B98">
        <v>1</v>
      </c>
      <c r="C98" s="3">
        <v>3</v>
      </c>
    </row>
    <row r="99" spans="1:3" ht="13" x14ac:dyDescent="0.15">
      <c r="A99" t="s">
        <v>12145</v>
      </c>
      <c r="B99">
        <v>1</v>
      </c>
      <c r="C99" s="3">
        <v>3</v>
      </c>
    </row>
    <row r="100" spans="1:3" ht="13" x14ac:dyDescent="0.15">
      <c r="A100" t="s">
        <v>12146</v>
      </c>
      <c r="B100">
        <v>1</v>
      </c>
      <c r="C100" s="3">
        <v>3</v>
      </c>
    </row>
    <row r="101" spans="1:3" ht="13" x14ac:dyDescent="0.15">
      <c r="A101" t="s">
        <v>11294</v>
      </c>
      <c r="B101">
        <v>1</v>
      </c>
      <c r="C101" s="3">
        <v>3</v>
      </c>
    </row>
    <row r="102" spans="1:3" ht="13" x14ac:dyDescent="0.15">
      <c r="A102" t="s">
        <v>9807</v>
      </c>
      <c r="B102">
        <v>1</v>
      </c>
      <c r="C102" s="3">
        <v>9</v>
      </c>
    </row>
    <row r="103" spans="1:3" ht="13" x14ac:dyDescent="0.15">
      <c r="A103" t="s">
        <v>1039</v>
      </c>
      <c r="B103">
        <v>2</v>
      </c>
      <c r="C103" s="3">
        <v>10</v>
      </c>
    </row>
    <row r="104" spans="1:3" ht="13" x14ac:dyDescent="0.15">
      <c r="A104" t="s">
        <v>2560</v>
      </c>
      <c r="B104">
        <v>2</v>
      </c>
      <c r="C104" s="3">
        <v>8</v>
      </c>
    </row>
    <row r="105" spans="1:3" ht="13" x14ac:dyDescent="0.15">
      <c r="A105" t="s">
        <v>8348</v>
      </c>
      <c r="B105">
        <v>1</v>
      </c>
      <c r="C105" s="3">
        <v>10</v>
      </c>
    </row>
    <row r="106" spans="1:3" ht="13" x14ac:dyDescent="0.15">
      <c r="A106" t="s">
        <v>9080</v>
      </c>
      <c r="B106">
        <v>1</v>
      </c>
      <c r="C106" s="3">
        <v>8</v>
      </c>
    </row>
    <row r="107" spans="1:3" ht="13" x14ac:dyDescent="0.15">
      <c r="A107" t="s">
        <v>1060</v>
      </c>
      <c r="B107">
        <v>2</v>
      </c>
      <c r="C107" s="3">
        <v>8.5</v>
      </c>
    </row>
    <row r="108" spans="1:3" ht="13" x14ac:dyDescent="0.15">
      <c r="A108" t="s">
        <v>10859</v>
      </c>
      <c r="B108">
        <v>1</v>
      </c>
      <c r="C108" s="3">
        <v>8.5</v>
      </c>
    </row>
    <row r="109" spans="1:3" ht="13" x14ac:dyDescent="0.15">
      <c r="A109" t="s">
        <v>12147</v>
      </c>
      <c r="B109">
        <v>1</v>
      </c>
      <c r="C109" s="3">
        <v>1</v>
      </c>
    </row>
    <row r="110" spans="1:3" ht="13" x14ac:dyDescent="0.15">
      <c r="A110" t="s">
        <v>12333</v>
      </c>
      <c r="B110">
        <v>1</v>
      </c>
      <c r="C110" s="3">
        <v>4</v>
      </c>
    </row>
    <row r="111" spans="1:3" ht="13" x14ac:dyDescent="0.15">
      <c r="A111" t="s">
        <v>1795</v>
      </c>
      <c r="B111">
        <v>3</v>
      </c>
      <c r="C111" s="3">
        <v>3</v>
      </c>
    </row>
    <row r="112" spans="1:3" ht="13" x14ac:dyDescent="0.15">
      <c r="A112" t="s">
        <v>9223</v>
      </c>
      <c r="B112">
        <v>1</v>
      </c>
      <c r="C112" s="3">
        <v>0</v>
      </c>
    </row>
    <row r="113" spans="1:3" ht="13" x14ac:dyDescent="0.15">
      <c r="A113" t="s">
        <v>12335</v>
      </c>
      <c r="B113">
        <v>1</v>
      </c>
      <c r="C113" s="3">
        <v>7</v>
      </c>
    </row>
    <row r="114" spans="1:3" ht="13" x14ac:dyDescent="0.15">
      <c r="A114" t="s">
        <v>9882</v>
      </c>
      <c r="B114">
        <v>1</v>
      </c>
      <c r="C114" s="3">
        <v>7</v>
      </c>
    </row>
    <row r="115" spans="1:3" ht="13" x14ac:dyDescent="0.15">
      <c r="A115" t="s">
        <v>8710</v>
      </c>
      <c r="B115">
        <v>1</v>
      </c>
      <c r="C115" s="3">
        <v>7</v>
      </c>
    </row>
    <row r="116" spans="1:3" ht="13" x14ac:dyDescent="0.15">
      <c r="A116" t="s">
        <v>9197</v>
      </c>
      <c r="B116">
        <v>1</v>
      </c>
      <c r="C116" s="3">
        <v>7</v>
      </c>
    </row>
    <row r="117" spans="1:3" ht="13" x14ac:dyDescent="0.15">
      <c r="A117" t="s">
        <v>11832</v>
      </c>
      <c r="B117">
        <v>1</v>
      </c>
      <c r="C117" s="3">
        <v>7</v>
      </c>
    </row>
    <row r="118" spans="1:3" ht="13" x14ac:dyDescent="0.15">
      <c r="A118" t="s">
        <v>9167</v>
      </c>
      <c r="B118">
        <v>1</v>
      </c>
      <c r="C118" s="3">
        <v>7</v>
      </c>
    </row>
    <row r="119" spans="1:3" ht="13" x14ac:dyDescent="0.15">
      <c r="A119" t="s">
        <v>11731</v>
      </c>
      <c r="B119">
        <v>1</v>
      </c>
      <c r="C119" s="3">
        <v>7</v>
      </c>
    </row>
    <row r="120" spans="1:3" ht="13" x14ac:dyDescent="0.15">
      <c r="A120" t="s">
        <v>2661</v>
      </c>
      <c r="B120">
        <v>2</v>
      </c>
      <c r="C120" s="3">
        <v>7</v>
      </c>
    </row>
    <row r="121" spans="1:3" ht="13" x14ac:dyDescent="0.15">
      <c r="A121" t="s">
        <v>12148</v>
      </c>
      <c r="B121">
        <v>1</v>
      </c>
      <c r="C121" s="3">
        <v>7</v>
      </c>
    </row>
    <row r="122" spans="1:3" ht="13" x14ac:dyDescent="0.15">
      <c r="A122" t="s">
        <v>6236</v>
      </c>
      <c r="B122">
        <v>2</v>
      </c>
      <c r="C122" s="3">
        <v>7</v>
      </c>
    </row>
    <row r="123" spans="1:3" ht="13" x14ac:dyDescent="0.15">
      <c r="A123" t="s">
        <v>11172</v>
      </c>
      <c r="B123">
        <v>1</v>
      </c>
      <c r="C123" s="3">
        <v>7</v>
      </c>
    </row>
    <row r="124" spans="1:3" ht="13" x14ac:dyDescent="0.15">
      <c r="A124" t="s">
        <v>5368</v>
      </c>
      <c r="B124">
        <v>1</v>
      </c>
      <c r="C124" s="3">
        <v>10</v>
      </c>
    </row>
    <row r="125" spans="1:3" ht="13" x14ac:dyDescent="0.15">
      <c r="A125" t="s">
        <v>8560</v>
      </c>
      <c r="B125">
        <v>1</v>
      </c>
      <c r="C125" s="3">
        <v>7</v>
      </c>
    </row>
    <row r="126" spans="1:3" ht="13" x14ac:dyDescent="0.15">
      <c r="A126" t="s">
        <v>12341</v>
      </c>
      <c r="B126">
        <v>1</v>
      </c>
      <c r="C126" s="3">
        <v>7</v>
      </c>
    </row>
    <row r="127" spans="1:3" ht="13" x14ac:dyDescent="0.15">
      <c r="A127" t="s">
        <v>1396</v>
      </c>
      <c r="B127">
        <v>2</v>
      </c>
      <c r="C127" s="3">
        <v>7</v>
      </c>
    </row>
    <row r="128" spans="1:3" ht="13" x14ac:dyDescent="0.15">
      <c r="A128" t="s">
        <v>430</v>
      </c>
      <c r="B128">
        <v>2</v>
      </c>
      <c r="C128" s="3">
        <v>7</v>
      </c>
    </row>
    <row r="129" spans="1:3" ht="13" x14ac:dyDescent="0.15">
      <c r="A129" t="s">
        <v>10735</v>
      </c>
      <c r="B129">
        <v>2</v>
      </c>
      <c r="C129" s="3">
        <v>7</v>
      </c>
    </row>
    <row r="130" spans="1:3" ht="13" x14ac:dyDescent="0.15">
      <c r="A130" t="s">
        <v>11585</v>
      </c>
      <c r="B130">
        <v>1</v>
      </c>
      <c r="C130" s="3">
        <v>7</v>
      </c>
    </row>
    <row r="131" spans="1:3" ht="13" x14ac:dyDescent="0.15">
      <c r="A131" t="s">
        <v>12150</v>
      </c>
      <c r="B131">
        <v>1</v>
      </c>
      <c r="C131" s="3">
        <v>3</v>
      </c>
    </row>
    <row r="132" spans="1:3" ht="13" x14ac:dyDescent="0.15">
      <c r="A132" t="s">
        <v>2731</v>
      </c>
      <c r="B132">
        <v>2</v>
      </c>
      <c r="C132" s="3">
        <v>10</v>
      </c>
    </row>
    <row r="133" spans="1:3" ht="13" x14ac:dyDescent="0.15">
      <c r="A133" t="s">
        <v>10882</v>
      </c>
      <c r="B133">
        <v>1</v>
      </c>
      <c r="C133" s="3">
        <v>8.5</v>
      </c>
    </row>
    <row r="134" spans="1:3" ht="13" x14ac:dyDescent="0.15">
      <c r="A134" t="s">
        <v>566</v>
      </c>
      <c r="B134">
        <v>1</v>
      </c>
      <c r="C134" s="3">
        <v>9</v>
      </c>
    </row>
    <row r="135" spans="1:3" ht="13" x14ac:dyDescent="0.15">
      <c r="A135" t="s">
        <v>9360</v>
      </c>
      <c r="B135">
        <v>1</v>
      </c>
      <c r="C135" s="3">
        <v>10</v>
      </c>
    </row>
    <row r="136" spans="1:3" ht="13" x14ac:dyDescent="0.15">
      <c r="A136" t="s">
        <v>3810</v>
      </c>
      <c r="B136">
        <v>8</v>
      </c>
      <c r="C136" s="3">
        <v>8.5</v>
      </c>
    </row>
    <row r="137" spans="1:3" ht="13" x14ac:dyDescent="0.15">
      <c r="A137" t="s">
        <v>12342</v>
      </c>
      <c r="B137">
        <v>1</v>
      </c>
      <c r="C137" s="3">
        <v>8</v>
      </c>
    </row>
    <row r="138" spans="1:3" ht="13" x14ac:dyDescent="0.15">
      <c r="A138" t="s">
        <v>1248</v>
      </c>
      <c r="B138">
        <v>2</v>
      </c>
      <c r="C138" s="3">
        <v>0</v>
      </c>
    </row>
    <row r="139" spans="1:3" ht="13" x14ac:dyDescent="0.15">
      <c r="A139" t="s">
        <v>8689</v>
      </c>
      <c r="B139">
        <v>1</v>
      </c>
      <c r="C139" s="3">
        <v>10</v>
      </c>
    </row>
    <row r="140" spans="1:3" ht="13" x14ac:dyDescent="0.15">
      <c r="A140" t="s">
        <v>739</v>
      </c>
      <c r="B140">
        <v>2</v>
      </c>
      <c r="C140" s="3">
        <v>4</v>
      </c>
    </row>
    <row r="141" spans="1:3" ht="13" x14ac:dyDescent="0.15">
      <c r="A141" t="s">
        <v>5669</v>
      </c>
      <c r="B141">
        <v>2</v>
      </c>
      <c r="C141" s="3">
        <v>10</v>
      </c>
    </row>
    <row r="142" spans="1:3" ht="13" x14ac:dyDescent="0.15">
      <c r="A142" t="s">
        <v>6093</v>
      </c>
      <c r="B142">
        <v>2</v>
      </c>
      <c r="C142" s="3">
        <v>7</v>
      </c>
    </row>
    <row r="143" spans="1:3" ht="13" x14ac:dyDescent="0.15">
      <c r="A143" t="s">
        <v>6686</v>
      </c>
      <c r="B143">
        <v>2</v>
      </c>
      <c r="C143" s="3">
        <v>10</v>
      </c>
    </row>
    <row r="144" spans="1:3" ht="13" x14ac:dyDescent="0.15">
      <c r="A144" t="s">
        <v>9243</v>
      </c>
      <c r="B144">
        <v>1</v>
      </c>
      <c r="C144" s="3">
        <v>8.5</v>
      </c>
    </row>
    <row r="145" spans="1:3" ht="13" x14ac:dyDescent="0.15">
      <c r="A145" t="s">
        <v>2241</v>
      </c>
      <c r="B145">
        <v>3</v>
      </c>
      <c r="C145" s="3">
        <v>10</v>
      </c>
    </row>
    <row r="146" spans="1:3" ht="13" x14ac:dyDescent="0.15">
      <c r="A146" t="s">
        <v>10106</v>
      </c>
      <c r="B146">
        <v>2</v>
      </c>
      <c r="C146" s="3">
        <v>2</v>
      </c>
    </row>
    <row r="147" spans="1:3" ht="13" x14ac:dyDescent="0.15">
      <c r="A147" t="s">
        <v>3064</v>
      </c>
      <c r="B147">
        <v>7</v>
      </c>
      <c r="C147" s="3">
        <v>2</v>
      </c>
    </row>
    <row r="148" spans="1:3" ht="13" x14ac:dyDescent="0.15">
      <c r="A148" t="s">
        <v>8418</v>
      </c>
      <c r="B148">
        <v>1</v>
      </c>
      <c r="C148" s="3">
        <v>2</v>
      </c>
    </row>
    <row r="149" spans="1:3" ht="13" x14ac:dyDescent="0.15">
      <c r="A149" t="s">
        <v>12151</v>
      </c>
      <c r="B149">
        <v>1</v>
      </c>
      <c r="C149" s="3">
        <v>2</v>
      </c>
    </row>
    <row r="150" spans="1:3" ht="13" x14ac:dyDescent="0.15">
      <c r="A150" t="s">
        <v>9086</v>
      </c>
      <c r="B150">
        <v>1</v>
      </c>
      <c r="C150" s="3">
        <v>2</v>
      </c>
    </row>
    <row r="151" spans="1:3" ht="13" x14ac:dyDescent="0.15">
      <c r="A151" t="s">
        <v>8741</v>
      </c>
      <c r="B151">
        <v>1</v>
      </c>
      <c r="C151" s="3">
        <v>2</v>
      </c>
    </row>
    <row r="152" spans="1:3" ht="13" x14ac:dyDescent="0.15">
      <c r="A152" t="s">
        <v>12087</v>
      </c>
      <c r="B152">
        <v>1</v>
      </c>
      <c r="C152" s="3">
        <v>2</v>
      </c>
    </row>
    <row r="153" spans="1:3" ht="13" x14ac:dyDescent="0.15">
      <c r="A153" t="s">
        <v>10802</v>
      </c>
      <c r="B153">
        <v>1</v>
      </c>
      <c r="C153" s="3">
        <v>2</v>
      </c>
    </row>
    <row r="154" spans="1:3" ht="13" x14ac:dyDescent="0.15">
      <c r="A154" t="s">
        <v>9579</v>
      </c>
      <c r="B154">
        <v>3</v>
      </c>
      <c r="C154" s="3">
        <v>2</v>
      </c>
    </row>
    <row r="155" spans="1:3" ht="13" x14ac:dyDescent="0.15">
      <c r="A155" t="s">
        <v>2740</v>
      </c>
      <c r="B155">
        <v>2</v>
      </c>
      <c r="C155" s="3">
        <v>4</v>
      </c>
    </row>
    <row r="156" spans="1:3" ht="13" x14ac:dyDescent="0.15">
      <c r="A156" t="s">
        <v>9910</v>
      </c>
      <c r="B156">
        <v>1</v>
      </c>
      <c r="C156" s="3">
        <v>4</v>
      </c>
    </row>
    <row r="157" spans="1:3" ht="13" x14ac:dyDescent="0.15">
      <c r="A157" t="s">
        <v>1123</v>
      </c>
      <c r="B157">
        <v>2</v>
      </c>
      <c r="C157" s="3">
        <v>4</v>
      </c>
    </row>
    <row r="158" spans="1:3" ht="13" x14ac:dyDescent="0.15">
      <c r="A158" t="s">
        <v>12152</v>
      </c>
      <c r="B158">
        <v>1</v>
      </c>
      <c r="C158" s="3">
        <v>4</v>
      </c>
    </row>
    <row r="159" spans="1:3" ht="13" x14ac:dyDescent="0.15">
      <c r="A159" t="s">
        <v>12153</v>
      </c>
      <c r="B159">
        <v>1</v>
      </c>
      <c r="C159" s="3">
        <v>4</v>
      </c>
    </row>
    <row r="160" spans="1:3" ht="13" x14ac:dyDescent="0.15">
      <c r="A160" t="s">
        <v>12154</v>
      </c>
      <c r="B160">
        <v>1</v>
      </c>
      <c r="C160" s="3">
        <v>4</v>
      </c>
    </row>
    <row r="161" spans="1:3" ht="13" x14ac:dyDescent="0.15">
      <c r="A161" t="s">
        <v>11416</v>
      </c>
      <c r="B161">
        <v>2</v>
      </c>
      <c r="C161" s="3">
        <v>4</v>
      </c>
    </row>
    <row r="162" spans="1:3" ht="13" x14ac:dyDescent="0.15">
      <c r="A162" t="s">
        <v>11807</v>
      </c>
      <c r="B162">
        <v>1</v>
      </c>
      <c r="C162" s="3">
        <v>4</v>
      </c>
    </row>
    <row r="163" spans="1:3" ht="13" x14ac:dyDescent="0.15">
      <c r="A163" t="s">
        <v>8467</v>
      </c>
      <c r="B163">
        <v>1</v>
      </c>
      <c r="C163" s="3">
        <v>4</v>
      </c>
    </row>
    <row r="164" spans="1:3" ht="13" x14ac:dyDescent="0.15">
      <c r="A164" t="s">
        <v>6375</v>
      </c>
      <c r="B164">
        <v>2</v>
      </c>
      <c r="C164" s="3">
        <v>4</v>
      </c>
    </row>
    <row r="165" spans="1:3" ht="13" x14ac:dyDescent="0.15">
      <c r="A165" t="s">
        <v>9850</v>
      </c>
      <c r="B165">
        <v>3</v>
      </c>
      <c r="C165" s="3">
        <v>4</v>
      </c>
    </row>
    <row r="166" spans="1:3" ht="13" x14ac:dyDescent="0.15">
      <c r="A166" t="s">
        <v>2708</v>
      </c>
      <c r="B166">
        <v>2</v>
      </c>
      <c r="C166" s="3">
        <v>4</v>
      </c>
    </row>
    <row r="167" spans="1:3" ht="13" x14ac:dyDescent="0.15">
      <c r="A167" t="s">
        <v>12155</v>
      </c>
      <c r="B167">
        <v>1</v>
      </c>
      <c r="C167" s="3">
        <v>4</v>
      </c>
    </row>
    <row r="168" spans="1:3" ht="13" x14ac:dyDescent="0.15">
      <c r="A168" t="s">
        <v>6318</v>
      </c>
      <c r="B168">
        <v>2</v>
      </c>
      <c r="C168" s="3">
        <v>4</v>
      </c>
    </row>
    <row r="169" spans="1:3" ht="13" x14ac:dyDescent="0.15">
      <c r="A169" t="s">
        <v>12348</v>
      </c>
      <c r="B169">
        <v>1</v>
      </c>
      <c r="C169" s="3">
        <v>4</v>
      </c>
    </row>
    <row r="170" spans="1:3" ht="13" x14ac:dyDescent="0.15">
      <c r="A170" t="s">
        <v>12156</v>
      </c>
      <c r="B170">
        <v>1</v>
      </c>
      <c r="C170" s="3">
        <v>4</v>
      </c>
    </row>
    <row r="171" spans="1:3" ht="13" x14ac:dyDescent="0.15">
      <c r="A171" t="s">
        <v>12157</v>
      </c>
      <c r="B171">
        <v>1</v>
      </c>
      <c r="C171" s="3">
        <v>4</v>
      </c>
    </row>
    <row r="172" spans="1:3" ht="13" x14ac:dyDescent="0.15">
      <c r="A172" t="s">
        <v>5346</v>
      </c>
      <c r="B172">
        <v>2</v>
      </c>
      <c r="C172" s="3">
        <v>4</v>
      </c>
    </row>
    <row r="173" spans="1:3" ht="13" x14ac:dyDescent="0.15">
      <c r="A173" t="s">
        <v>8628</v>
      </c>
      <c r="B173">
        <v>2</v>
      </c>
      <c r="C173" s="3">
        <v>4</v>
      </c>
    </row>
    <row r="174" spans="1:3" ht="13" x14ac:dyDescent="0.15">
      <c r="A174" t="s">
        <v>12158</v>
      </c>
      <c r="B174">
        <v>1</v>
      </c>
      <c r="C174" s="3">
        <v>4</v>
      </c>
    </row>
    <row r="175" spans="1:3" ht="13" x14ac:dyDescent="0.15">
      <c r="A175" t="s">
        <v>12349</v>
      </c>
      <c r="B175">
        <v>1</v>
      </c>
      <c r="C175" s="3">
        <v>4</v>
      </c>
    </row>
    <row r="176" spans="1:3" ht="13" x14ac:dyDescent="0.15">
      <c r="A176" t="s">
        <v>6291</v>
      </c>
      <c r="B176">
        <v>2</v>
      </c>
      <c r="C176" s="3">
        <v>4</v>
      </c>
    </row>
    <row r="177" spans="1:3" ht="13" x14ac:dyDescent="0.15">
      <c r="A177" t="s">
        <v>6413</v>
      </c>
      <c r="B177">
        <v>2</v>
      </c>
      <c r="C177" s="3">
        <v>0</v>
      </c>
    </row>
    <row r="178" spans="1:3" ht="13" x14ac:dyDescent="0.15">
      <c r="A178" t="s">
        <v>9136</v>
      </c>
      <c r="B178">
        <v>1</v>
      </c>
      <c r="C178" s="3">
        <v>0</v>
      </c>
    </row>
    <row r="179" spans="1:3" ht="13" x14ac:dyDescent="0.15">
      <c r="A179" t="s">
        <v>6337</v>
      </c>
      <c r="B179">
        <v>2</v>
      </c>
      <c r="C179" s="3">
        <v>0</v>
      </c>
    </row>
    <row r="180" spans="1:3" ht="13" x14ac:dyDescent="0.15">
      <c r="A180" t="s">
        <v>12159</v>
      </c>
      <c r="B180">
        <v>1</v>
      </c>
      <c r="C180" s="3">
        <v>0</v>
      </c>
    </row>
    <row r="181" spans="1:3" ht="13" x14ac:dyDescent="0.15">
      <c r="A181" t="s">
        <v>6455</v>
      </c>
      <c r="B181">
        <v>2</v>
      </c>
      <c r="C181" s="3">
        <v>0</v>
      </c>
    </row>
    <row r="182" spans="1:3" ht="13" x14ac:dyDescent="0.15">
      <c r="A182" t="s">
        <v>9063</v>
      </c>
      <c r="B182">
        <v>2</v>
      </c>
      <c r="C182" s="3">
        <v>0</v>
      </c>
    </row>
    <row r="183" spans="1:3" ht="13" x14ac:dyDescent="0.15">
      <c r="A183" t="s">
        <v>11248</v>
      </c>
      <c r="B183">
        <v>1</v>
      </c>
      <c r="C183" s="3">
        <v>0</v>
      </c>
    </row>
    <row r="184" spans="1:3" ht="13" x14ac:dyDescent="0.15">
      <c r="A184" t="s">
        <v>8543</v>
      </c>
      <c r="B184">
        <v>1</v>
      </c>
      <c r="C184" s="3">
        <v>0</v>
      </c>
    </row>
    <row r="185" spans="1:3" ht="13" x14ac:dyDescent="0.15">
      <c r="A185" t="s">
        <v>11230</v>
      </c>
      <c r="B185">
        <v>1</v>
      </c>
      <c r="C185" s="3">
        <v>6</v>
      </c>
    </row>
    <row r="186" spans="1:3" ht="13" x14ac:dyDescent="0.15">
      <c r="A186" t="s">
        <v>6651</v>
      </c>
      <c r="B186">
        <v>6</v>
      </c>
      <c r="C186" s="3">
        <v>10</v>
      </c>
    </row>
    <row r="187" spans="1:3" ht="13" x14ac:dyDescent="0.15">
      <c r="A187" t="s">
        <v>1349</v>
      </c>
      <c r="B187">
        <v>3</v>
      </c>
      <c r="C187" s="3">
        <v>10</v>
      </c>
    </row>
    <row r="188" spans="1:3" ht="13" x14ac:dyDescent="0.15">
      <c r="A188" t="s">
        <v>9248</v>
      </c>
      <c r="B188">
        <v>1</v>
      </c>
      <c r="C188" s="3">
        <v>3</v>
      </c>
    </row>
    <row r="189" spans="1:3" ht="13" x14ac:dyDescent="0.15">
      <c r="A189" t="s">
        <v>12160</v>
      </c>
      <c r="B189">
        <v>1</v>
      </c>
      <c r="C189" s="3">
        <v>0</v>
      </c>
    </row>
    <row r="190" spans="1:3" ht="13" x14ac:dyDescent="0.15">
      <c r="A190" t="s">
        <v>12161</v>
      </c>
      <c r="B190">
        <v>1</v>
      </c>
      <c r="C190" s="3">
        <v>0</v>
      </c>
    </row>
    <row r="191" spans="1:3" ht="13" x14ac:dyDescent="0.15">
      <c r="A191" t="s">
        <v>8712</v>
      </c>
      <c r="B191">
        <v>1</v>
      </c>
      <c r="C191" s="3">
        <v>0</v>
      </c>
    </row>
    <row r="192" spans="1:3" ht="13" x14ac:dyDescent="0.15">
      <c r="A192" t="s">
        <v>728</v>
      </c>
      <c r="B192">
        <v>3</v>
      </c>
      <c r="C192" s="3">
        <v>0</v>
      </c>
    </row>
    <row r="193" spans="1:3" ht="13" x14ac:dyDescent="0.15">
      <c r="A193" t="s">
        <v>9340</v>
      </c>
      <c r="B193">
        <v>3</v>
      </c>
      <c r="C193" s="3">
        <v>0</v>
      </c>
    </row>
    <row r="194" spans="1:3" ht="13" x14ac:dyDescent="0.15">
      <c r="A194" t="s">
        <v>9872</v>
      </c>
      <c r="B194">
        <v>1</v>
      </c>
      <c r="C194" s="3">
        <v>0</v>
      </c>
    </row>
    <row r="195" spans="1:3" ht="13" x14ac:dyDescent="0.15">
      <c r="A195" t="s">
        <v>12163</v>
      </c>
      <c r="B195">
        <v>1</v>
      </c>
      <c r="C195" s="3">
        <v>5</v>
      </c>
    </row>
    <row r="196" spans="1:3" ht="13" x14ac:dyDescent="0.15">
      <c r="A196" t="s">
        <v>12164</v>
      </c>
      <c r="B196">
        <v>1</v>
      </c>
      <c r="C196" s="3">
        <v>5</v>
      </c>
    </row>
    <row r="197" spans="1:3" ht="13" x14ac:dyDescent="0.15">
      <c r="A197" t="s">
        <v>12165</v>
      </c>
      <c r="B197">
        <v>1</v>
      </c>
      <c r="C197" s="3">
        <v>5</v>
      </c>
    </row>
    <row r="198" spans="1:3" ht="13" x14ac:dyDescent="0.15">
      <c r="A198" t="s">
        <v>12166</v>
      </c>
      <c r="B198">
        <v>1</v>
      </c>
      <c r="C198" s="3">
        <v>5</v>
      </c>
    </row>
    <row r="199" spans="1:3" ht="13" x14ac:dyDescent="0.15">
      <c r="A199" t="s">
        <v>11670</v>
      </c>
      <c r="B199">
        <v>1</v>
      </c>
      <c r="C199" s="3">
        <v>5</v>
      </c>
    </row>
    <row r="200" spans="1:3" ht="13" x14ac:dyDescent="0.15">
      <c r="A200" t="s">
        <v>11775</v>
      </c>
      <c r="B200">
        <v>1</v>
      </c>
      <c r="C200" s="3">
        <v>5</v>
      </c>
    </row>
    <row r="201" spans="1:3" ht="13" x14ac:dyDescent="0.15">
      <c r="A201" t="s">
        <v>12167</v>
      </c>
      <c r="B201">
        <v>1</v>
      </c>
      <c r="C201" s="3">
        <v>5</v>
      </c>
    </row>
    <row r="202" spans="1:3" ht="13" x14ac:dyDescent="0.15">
      <c r="A202" t="s">
        <v>12351</v>
      </c>
      <c r="B202">
        <v>1</v>
      </c>
      <c r="C202" s="3">
        <v>5</v>
      </c>
    </row>
    <row r="203" spans="1:3" ht="13" x14ac:dyDescent="0.15">
      <c r="A203" t="s">
        <v>11646</v>
      </c>
      <c r="B203">
        <v>1</v>
      </c>
      <c r="C203" s="3">
        <v>5</v>
      </c>
    </row>
    <row r="204" spans="1:3" ht="13" x14ac:dyDescent="0.15">
      <c r="A204" t="s">
        <v>12168</v>
      </c>
      <c r="B204">
        <v>1</v>
      </c>
      <c r="C204" s="3">
        <v>5</v>
      </c>
    </row>
    <row r="205" spans="1:3" ht="13" x14ac:dyDescent="0.15">
      <c r="A205" t="s">
        <v>11802</v>
      </c>
      <c r="B205">
        <v>1</v>
      </c>
      <c r="C205" s="3">
        <v>5</v>
      </c>
    </row>
    <row r="206" spans="1:3" ht="13" x14ac:dyDescent="0.15">
      <c r="A206" t="s">
        <v>11412</v>
      </c>
      <c r="B206">
        <v>1</v>
      </c>
      <c r="C206" s="3">
        <v>5</v>
      </c>
    </row>
    <row r="207" spans="1:3" ht="13" x14ac:dyDescent="0.15">
      <c r="A207" t="s">
        <v>12169</v>
      </c>
      <c r="B207">
        <v>1</v>
      </c>
      <c r="C207" s="3">
        <v>5</v>
      </c>
    </row>
    <row r="208" spans="1:3" ht="13" x14ac:dyDescent="0.15">
      <c r="A208" t="s">
        <v>11451</v>
      </c>
      <c r="B208">
        <v>1</v>
      </c>
      <c r="C208" s="3">
        <v>5</v>
      </c>
    </row>
    <row r="209" spans="1:3" ht="13" x14ac:dyDescent="0.15">
      <c r="A209" t="s">
        <v>10779</v>
      </c>
      <c r="B209">
        <v>19</v>
      </c>
      <c r="C209" s="3">
        <v>5</v>
      </c>
    </row>
    <row r="210" spans="1:3" ht="13" x14ac:dyDescent="0.15">
      <c r="A210" t="s">
        <v>12352</v>
      </c>
      <c r="B210">
        <v>1</v>
      </c>
      <c r="C210" s="3">
        <v>5</v>
      </c>
    </row>
    <row r="211" spans="1:3" ht="13" x14ac:dyDescent="0.15">
      <c r="A211" t="s">
        <v>12353</v>
      </c>
      <c r="B211">
        <v>1</v>
      </c>
      <c r="C211" s="3">
        <v>5</v>
      </c>
    </row>
    <row r="212" spans="1:3" ht="13" x14ac:dyDescent="0.15">
      <c r="A212" t="s">
        <v>12170</v>
      </c>
      <c r="B212">
        <v>2</v>
      </c>
      <c r="C212" s="3">
        <v>5</v>
      </c>
    </row>
    <row r="213" spans="1:3" ht="13" x14ac:dyDescent="0.15">
      <c r="A213" t="s">
        <v>11239</v>
      </c>
      <c r="B213">
        <v>1</v>
      </c>
      <c r="C213" s="3">
        <v>5</v>
      </c>
    </row>
    <row r="214" spans="1:3" ht="13" x14ac:dyDescent="0.15">
      <c r="A214" t="s">
        <v>11460</v>
      </c>
      <c r="B214">
        <v>1</v>
      </c>
      <c r="C214" s="3">
        <v>5</v>
      </c>
    </row>
    <row r="215" spans="1:3" ht="13" x14ac:dyDescent="0.15">
      <c r="A215" t="s">
        <v>11133</v>
      </c>
      <c r="B215">
        <v>1</v>
      </c>
      <c r="C215" s="3">
        <v>5</v>
      </c>
    </row>
    <row r="216" spans="1:3" ht="13" x14ac:dyDescent="0.15">
      <c r="A216" t="s">
        <v>12171</v>
      </c>
      <c r="B216">
        <v>1</v>
      </c>
      <c r="C216" s="3">
        <v>5</v>
      </c>
    </row>
    <row r="217" spans="1:3" ht="13" x14ac:dyDescent="0.15">
      <c r="A217" t="s">
        <v>12172</v>
      </c>
      <c r="B217">
        <v>1</v>
      </c>
      <c r="C217" s="3">
        <v>5</v>
      </c>
    </row>
    <row r="218" spans="1:3" ht="13" x14ac:dyDescent="0.15">
      <c r="A218" t="s">
        <v>11696</v>
      </c>
      <c r="B218">
        <v>2</v>
      </c>
      <c r="C218" s="3">
        <v>5</v>
      </c>
    </row>
    <row r="219" spans="1:3" ht="13" x14ac:dyDescent="0.15">
      <c r="A219" t="s">
        <v>10793</v>
      </c>
      <c r="B219">
        <v>1</v>
      </c>
      <c r="C219" s="3">
        <v>5</v>
      </c>
    </row>
    <row r="220" spans="1:3" ht="13" x14ac:dyDescent="0.15">
      <c r="A220" t="s">
        <v>12173</v>
      </c>
      <c r="B220">
        <v>1</v>
      </c>
      <c r="C220" s="3">
        <v>5</v>
      </c>
    </row>
    <row r="221" spans="1:3" ht="13" x14ac:dyDescent="0.15">
      <c r="A221" t="s">
        <v>11013</v>
      </c>
      <c r="B221">
        <v>1</v>
      </c>
      <c r="C221" s="3">
        <v>5</v>
      </c>
    </row>
    <row r="222" spans="1:3" ht="13" x14ac:dyDescent="0.15">
      <c r="A222" t="s">
        <v>11804</v>
      </c>
      <c r="B222">
        <v>1</v>
      </c>
      <c r="C222" s="3">
        <v>5</v>
      </c>
    </row>
    <row r="223" spans="1:3" ht="13" x14ac:dyDescent="0.15">
      <c r="A223" t="s">
        <v>12174</v>
      </c>
      <c r="B223">
        <v>1</v>
      </c>
      <c r="C223" s="3">
        <v>5</v>
      </c>
    </row>
    <row r="224" spans="1:3" ht="13" x14ac:dyDescent="0.15">
      <c r="A224" t="s">
        <v>11284</v>
      </c>
      <c r="B224">
        <v>1</v>
      </c>
      <c r="C224" s="3">
        <v>5</v>
      </c>
    </row>
    <row r="225" spans="1:3" ht="13" x14ac:dyDescent="0.15">
      <c r="A225" t="s">
        <v>12176</v>
      </c>
      <c r="B225">
        <v>1</v>
      </c>
      <c r="C225" s="3">
        <v>7</v>
      </c>
    </row>
    <row r="226" spans="1:3" ht="13" x14ac:dyDescent="0.15">
      <c r="A226" t="s">
        <v>12177</v>
      </c>
      <c r="B226">
        <v>1</v>
      </c>
      <c r="C226" s="3">
        <v>7</v>
      </c>
    </row>
    <row r="227" spans="1:3" ht="13" x14ac:dyDescent="0.15">
      <c r="A227" t="s">
        <v>11323</v>
      </c>
      <c r="B227">
        <v>1</v>
      </c>
      <c r="C227" s="3">
        <v>7</v>
      </c>
    </row>
    <row r="228" spans="1:3" ht="13" x14ac:dyDescent="0.15">
      <c r="A228" t="s">
        <v>11349</v>
      </c>
      <c r="B228">
        <v>1</v>
      </c>
      <c r="C228" s="3">
        <v>7</v>
      </c>
    </row>
    <row r="229" spans="1:3" ht="13" x14ac:dyDescent="0.15">
      <c r="A229" t="s">
        <v>11160</v>
      </c>
      <c r="B229">
        <v>1</v>
      </c>
      <c r="C229" s="3">
        <v>7</v>
      </c>
    </row>
    <row r="230" spans="1:3" ht="13" x14ac:dyDescent="0.15">
      <c r="A230" t="s">
        <v>11273</v>
      </c>
      <c r="B230">
        <v>1</v>
      </c>
      <c r="C230" s="3">
        <v>7</v>
      </c>
    </row>
    <row r="231" spans="1:3" ht="13" x14ac:dyDescent="0.15">
      <c r="A231" t="s">
        <v>10758</v>
      </c>
      <c r="B231">
        <v>1</v>
      </c>
      <c r="C231" s="3">
        <v>7</v>
      </c>
    </row>
    <row r="232" spans="1:3" ht="13" x14ac:dyDescent="0.15">
      <c r="A232" t="s">
        <v>11446</v>
      </c>
      <c r="B232">
        <v>1</v>
      </c>
      <c r="C232" s="3">
        <v>7</v>
      </c>
    </row>
    <row r="233" spans="1:3" ht="13" x14ac:dyDescent="0.15">
      <c r="A233" t="s">
        <v>12178</v>
      </c>
      <c r="B233">
        <v>1</v>
      </c>
      <c r="C233" s="3">
        <v>7</v>
      </c>
    </row>
    <row r="234" spans="1:3" ht="13" x14ac:dyDescent="0.15">
      <c r="A234" t="s">
        <v>11176</v>
      </c>
      <c r="B234">
        <v>1</v>
      </c>
      <c r="C234" s="3">
        <v>7</v>
      </c>
    </row>
    <row r="235" spans="1:3" ht="13" x14ac:dyDescent="0.15">
      <c r="A235" t="s">
        <v>12179</v>
      </c>
      <c r="B235">
        <v>1</v>
      </c>
      <c r="C235" s="3">
        <v>7</v>
      </c>
    </row>
    <row r="236" spans="1:3" ht="13" x14ac:dyDescent="0.15">
      <c r="A236" t="s">
        <v>11651</v>
      </c>
      <c r="B236">
        <v>4</v>
      </c>
      <c r="C236" s="3">
        <v>7</v>
      </c>
    </row>
    <row r="237" spans="1:3" ht="13" x14ac:dyDescent="0.15">
      <c r="A237" t="s">
        <v>12180</v>
      </c>
      <c r="B237">
        <v>1</v>
      </c>
      <c r="C237" s="3">
        <v>7</v>
      </c>
    </row>
    <row r="238" spans="1:3" ht="13" x14ac:dyDescent="0.15">
      <c r="A238" t="s">
        <v>12181</v>
      </c>
      <c r="B238">
        <v>1</v>
      </c>
      <c r="C238" s="3">
        <v>7</v>
      </c>
    </row>
    <row r="239" spans="1:3" ht="13" x14ac:dyDescent="0.15">
      <c r="A239" t="s">
        <v>12182</v>
      </c>
      <c r="B239">
        <v>1</v>
      </c>
      <c r="C239" s="3">
        <v>7</v>
      </c>
    </row>
    <row r="240" spans="1:3" ht="13" x14ac:dyDescent="0.15">
      <c r="A240" t="s">
        <v>10873</v>
      </c>
      <c r="B240">
        <v>1</v>
      </c>
      <c r="C240" s="3">
        <v>7</v>
      </c>
    </row>
    <row r="241" spans="1:3" ht="13" x14ac:dyDescent="0.15">
      <c r="A241" t="s">
        <v>11472</v>
      </c>
      <c r="B241">
        <v>1</v>
      </c>
      <c r="C241" s="3">
        <v>7</v>
      </c>
    </row>
    <row r="242" spans="1:3" ht="13" x14ac:dyDescent="0.15">
      <c r="A242" t="s">
        <v>12183</v>
      </c>
      <c r="B242">
        <v>1</v>
      </c>
      <c r="C242" s="3">
        <v>7</v>
      </c>
    </row>
    <row r="243" spans="1:3" ht="13" x14ac:dyDescent="0.15">
      <c r="A243" t="s">
        <v>11661</v>
      </c>
      <c r="B243">
        <v>1</v>
      </c>
      <c r="C243" s="3">
        <v>7</v>
      </c>
    </row>
    <row r="244" spans="1:3" ht="13" x14ac:dyDescent="0.15">
      <c r="A244" t="s">
        <v>12184</v>
      </c>
      <c r="B244">
        <v>1</v>
      </c>
      <c r="C244" s="3">
        <v>7</v>
      </c>
    </row>
    <row r="245" spans="1:3" ht="13" x14ac:dyDescent="0.15">
      <c r="A245" t="s">
        <v>11087</v>
      </c>
      <c r="B245">
        <v>1</v>
      </c>
      <c r="C245" s="3">
        <v>7</v>
      </c>
    </row>
    <row r="246" spans="1:3" ht="13" x14ac:dyDescent="0.15">
      <c r="A246" t="s">
        <v>10975</v>
      </c>
      <c r="B246">
        <v>1</v>
      </c>
      <c r="C246" s="3">
        <v>7</v>
      </c>
    </row>
    <row r="247" spans="1:3" ht="13" x14ac:dyDescent="0.15">
      <c r="A247" t="s">
        <v>12355</v>
      </c>
      <c r="B247">
        <v>1</v>
      </c>
      <c r="C247" s="3">
        <v>7</v>
      </c>
    </row>
    <row r="248" spans="1:3" ht="13" x14ac:dyDescent="0.15">
      <c r="A248" t="s">
        <v>12188</v>
      </c>
      <c r="B248">
        <v>1</v>
      </c>
      <c r="C248" s="3">
        <v>7</v>
      </c>
    </row>
    <row r="249" spans="1:3" ht="13" x14ac:dyDescent="0.15">
      <c r="A249" t="s">
        <v>11203</v>
      </c>
      <c r="B249">
        <v>1</v>
      </c>
      <c r="C249" s="3">
        <v>7</v>
      </c>
    </row>
    <row r="250" spans="1:3" ht="13" x14ac:dyDescent="0.15">
      <c r="A250" t="s">
        <v>11110</v>
      </c>
      <c r="B250">
        <v>1</v>
      </c>
      <c r="C250" s="3">
        <v>7</v>
      </c>
    </row>
    <row r="251" spans="1:3" ht="13" x14ac:dyDescent="0.15">
      <c r="A251" t="s">
        <v>6714</v>
      </c>
      <c r="B251">
        <v>2</v>
      </c>
      <c r="C251" s="3">
        <v>7</v>
      </c>
    </row>
    <row r="252" spans="1:3" ht="13" x14ac:dyDescent="0.15">
      <c r="A252" t="s">
        <v>11080</v>
      </c>
      <c r="B252">
        <v>1</v>
      </c>
      <c r="C252" s="3">
        <v>7</v>
      </c>
    </row>
    <row r="253" spans="1:3" ht="13" x14ac:dyDescent="0.15">
      <c r="A253" t="s">
        <v>12190</v>
      </c>
      <c r="B253">
        <v>1</v>
      </c>
      <c r="C253" s="3">
        <v>7</v>
      </c>
    </row>
    <row r="254" spans="1:3" ht="13" x14ac:dyDescent="0.15">
      <c r="A254" t="s">
        <v>11060</v>
      </c>
      <c r="B254">
        <v>1</v>
      </c>
      <c r="C254" s="3">
        <v>7</v>
      </c>
    </row>
    <row r="255" spans="1:3" ht="13" x14ac:dyDescent="0.15">
      <c r="A255" t="s">
        <v>10713</v>
      </c>
      <c r="B255">
        <v>33</v>
      </c>
      <c r="C255" s="3">
        <v>7</v>
      </c>
    </row>
    <row r="256" spans="1:3" ht="13" x14ac:dyDescent="0.15">
      <c r="A256" t="s">
        <v>12191</v>
      </c>
      <c r="B256">
        <v>1</v>
      </c>
      <c r="C256" s="3">
        <v>7</v>
      </c>
    </row>
    <row r="257" spans="1:3" ht="13" x14ac:dyDescent="0.15">
      <c r="A257" t="s">
        <v>12192</v>
      </c>
      <c r="B257">
        <v>1</v>
      </c>
      <c r="C257" s="3">
        <v>7</v>
      </c>
    </row>
    <row r="258" spans="1:3" ht="13" x14ac:dyDescent="0.15">
      <c r="A258" t="s">
        <v>12356</v>
      </c>
      <c r="B258">
        <v>1</v>
      </c>
      <c r="C258" s="3">
        <v>7</v>
      </c>
    </row>
    <row r="259" spans="1:3" ht="13" x14ac:dyDescent="0.15">
      <c r="A259" t="s">
        <v>2456</v>
      </c>
      <c r="B259">
        <v>2</v>
      </c>
      <c r="C259" s="3">
        <v>7</v>
      </c>
    </row>
    <row r="260" spans="1:3" ht="13" x14ac:dyDescent="0.15">
      <c r="A260" t="s">
        <v>11371</v>
      </c>
      <c r="B260">
        <v>1</v>
      </c>
      <c r="C260" s="3">
        <v>7</v>
      </c>
    </row>
    <row r="261" spans="1:3" ht="13" x14ac:dyDescent="0.15">
      <c r="A261" t="s">
        <v>12193</v>
      </c>
      <c r="B261">
        <v>1</v>
      </c>
      <c r="C261" s="3">
        <v>7</v>
      </c>
    </row>
    <row r="262" spans="1:3" ht="13" x14ac:dyDescent="0.15">
      <c r="A262" t="s">
        <v>12194</v>
      </c>
      <c r="B262">
        <v>1</v>
      </c>
      <c r="C262" s="3">
        <v>7</v>
      </c>
    </row>
    <row r="263" spans="1:3" ht="13" x14ac:dyDescent="0.15">
      <c r="A263" t="s">
        <v>11564</v>
      </c>
      <c r="B263">
        <v>4</v>
      </c>
      <c r="C263" s="3">
        <v>7</v>
      </c>
    </row>
    <row r="264" spans="1:3" ht="13" x14ac:dyDescent="0.15">
      <c r="A264" t="s">
        <v>12195</v>
      </c>
      <c r="B264">
        <v>1</v>
      </c>
      <c r="C264" s="3">
        <v>7</v>
      </c>
    </row>
    <row r="265" spans="1:3" ht="13" x14ac:dyDescent="0.15">
      <c r="A265" t="s">
        <v>12196</v>
      </c>
      <c r="B265">
        <v>2</v>
      </c>
      <c r="C265" s="3">
        <v>7</v>
      </c>
    </row>
    <row r="266" spans="1:3" ht="13" x14ac:dyDescent="0.15">
      <c r="A266" t="s">
        <v>12197</v>
      </c>
      <c r="B266">
        <v>1</v>
      </c>
      <c r="C266" s="3">
        <v>7</v>
      </c>
    </row>
    <row r="267" spans="1:3" ht="13" x14ac:dyDescent="0.15">
      <c r="A267" t="s">
        <v>10787</v>
      </c>
      <c r="B267">
        <v>1</v>
      </c>
      <c r="C267" s="3">
        <v>7</v>
      </c>
    </row>
    <row r="268" spans="1:3" ht="13" x14ac:dyDescent="0.15">
      <c r="A268" t="s">
        <v>11539</v>
      </c>
      <c r="B268">
        <v>2</v>
      </c>
      <c r="C268" s="3">
        <v>7</v>
      </c>
    </row>
    <row r="269" spans="1:3" ht="13" x14ac:dyDescent="0.15">
      <c r="A269" t="s">
        <v>11492</v>
      </c>
      <c r="B269">
        <v>1</v>
      </c>
      <c r="C269" s="3">
        <v>7</v>
      </c>
    </row>
    <row r="270" spans="1:3" ht="13" x14ac:dyDescent="0.15">
      <c r="A270" t="s">
        <v>11632</v>
      </c>
      <c r="B270">
        <v>1</v>
      </c>
      <c r="C270" s="3">
        <v>7</v>
      </c>
    </row>
    <row r="271" spans="1:3" ht="13" x14ac:dyDescent="0.15">
      <c r="A271" t="s">
        <v>11142</v>
      </c>
      <c r="B271">
        <v>1</v>
      </c>
      <c r="C271" s="3">
        <v>7</v>
      </c>
    </row>
    <row r="272" spans="1:3" ht="13" x14ac:dyDescent="0.15">
      <c r="A272" t="s">
        <v>10987</v>
      </c>
      <c r="B272">
        <v>3</v>
      </c>
      <c r="C272" s="3">
        <v>7</v>
      </c>
    </row>
    <row r="273" spans="1:3" ht="13" x14ac:dyDescent="0.15">
      <c r="A273" t="s">
        <v>11219</v>
      </c>
      <c r="B273">
        <v>1</v>
      </c>
      <c r="C273" s="3">
        <v>7</v>
      </c>
    </row>
    <row r="274" spans="1:3" ht="13" x14ac:dyDescent="0.15">
      <c r="A274" t="s">
        <v>11331</v>
      </c>
      <c r="B274">
        <v>1</v>
      </c>
      <c r="C274" s="3">
        <v>7</v>
      </c>
    </row>
    <row r="275" spans="1:3" ht="13" x14ac:dyDescent="0.15">
      <c r="A275" t="s">
        <v>11358</v>
      </c>
      <c r="B275">
        <v>1</v>
      </c>
      <c r="C275" s="3">
        <v>7</v>
      </c>
    </row>
    <row r="276" spans="1:3" ht="13" x14ac:dyDescent="0.15">
      <c r="A276" t="s">
        <v>11726</v>
      </c>
      <c r="B276">
        <v>1</v>
      </c>
      <c r="C276" s="3">
        <v>7</v>
      </c>
    </row>
    <row r="277" spans="1:3" ht="13" x14ac:dyDescent="0.15">
      <c r="A277" t="s">
        <v>11440</v>
      </c>
      <c r="B277">
        <v>1</v>
      </c>
      <c r="C277" s="3">
        <v>7</v>
      </c>
    </row>
    <row r="278" spans="1:3" ht="13" x14ac:dyDescent="0.15">
      <c r="A278" t="s">
        <v>12199</v>
      </c>
      <c r="B278">
        <v>1</v>
      </c>
      <c r="C278" s="3">
        <v>7</v>
      </c>
    </row>
    <row r="279" spans="1:3" ht="13" x14ac:dyDescent="0.15">
      <c r="A279" t="s">
        <v>11210</v>
      </c>
      <c r="B279">
        <v>1</v>
      </c>
      <c r="C279" s="3">
        <v>7</v>
      </c>
    </row>
    <row r="280" spans="1:3" ht="13" x14ac:dyDescent="0.15">
      <c r="A280" t="s">
        <v>12200</v>
      </c>
      <c r="B280">
        <v>1</v>
      </c>
      <c r="C280" s="3">
        <v>7</v>
      </c>
    </row>
    <row r="281" spans="1:3" ht="13" x14ac:dyDescent="0.15">
      <c r="A281" t="s">
        <v>12201</v>
      </c>
      <c r="B281">
        <v>1</v>
      </c>
      <c r="C281" s="3">
        <v>7</v>
      </c>
    </row>
    <row r="282" spans="1:3" ht="13" x14ac:dyDescent="0.15">
      <c r="A282" t="s">
        <v>12202</v>
      </c>
      <c r="B282">
        <v>1</v>
      </c>
      <c r="C282" s="3">
        <v>7</v>
      </c>
    </row>
    <row r="283" spans="1:3" ht="13" x14ac:dyDescent="0.15">
      <c r="A283" t="s">
        <v>11677</v>
      </c>
      <c r="B283">
        <v>1</v>
      </c>
      <c r="C283" s="3">
        <v>7</v>
      </c>
    </row>
    <row r="284" spans="1:3" ht="13" x14ac:dyDescent="0.15">
      <c r="A284" t="s">
        <v>11507</v>
      </c>
      <c r="B284">
        <v>1</v>
      </c>
      <c r="C284" s="3">
        <v>7</v>
      </c>
    </row>
    <row r="285" spans="1:3" ht="13" x14ac:dyDescent="0.15">
      <c r="A285" t="s">
        <v>12357</v>
      </c>
      <c r="B285">
        <v>1</v>
      </c>
      <c r="C285" s="3">
        <v>7</v>
      </c>
    </row>
    <row r="286" spans="1:3" ht="13" x14ac:dyDescent="0.15">
      <c r="A286" t="s">
        <v>11070</v>
      </c>
      <c r="B286">
        <v>1</v>
      </c>
      <c r="C286" s="3">
        <v>7</v>
      </c>
    </row>
    <row r="287" spans="1:3" ht="13" x14ac:dyDescent="0.15">
      <c r="A287" t="s">
        <v>11126</v>
      </c>
      <c r="B287">
        <v>1</v>
      </c>
      <c r="C287" s="3">
        <v>7</v>
      </c>
    </row>
    <row r="288" spans="1:3" ht="13" x14ac:dyDescent="0.15">
      <c r="A288" t="s">
        <v>11513</v>
      </c>
      <c r="B288">
        <v>2</v>
      </c>
      <c r="C288" s="3">
        <v>7</v>
      </c>
    </row>
    <row r="289" spans="1:3" ht="13" x14ac:dyDescent="0.15">
      <c r="A289" t="s">
        <v>11616</v>
      </c>
      <c r="B289">
        <v>1</v>
      </c>
      <c r="C289" s="3">
        <v>7</v>
      </c>
    </row>
    <row r="290" spans="1:3" ht="13" x14ac:dyDescent="0.15">
      <c r="A290" t="s">
        <v>11468</v>
      </c>
      <c r="B290">
        <v>1</v>
      </c>
      <c r="C290" s="3">
        <v>7</v>
      </c>
    </row>
    <row r="291" spans="1:3" ht="13" x14ac:dyDescent="0.15">
      <c r="A291" t="s">
        <v>11701</v>
      </c>
      <c r="B291">
        <v>1</v>
      </c>
      <c r="C291" s="3">
        <v>7</v>
      </c>
    </row>
    <row r="292" spans="1:3" ht="13" x14ac:dyDescent="0.15">
      <c r="A292" t="s">
        <v>12360</v>
      </c>
      <c r="B292">
        <v>1</v>
      </c>
      <c r="C292" s="3">
        <v>7</v>
      </c>
    </row>
    <row r="293" spans="1:3" ht="13" x14ac:dyDescent="0.15">
      <c r="A293" t="s">
        <v>10731</v>
      </c>
      <c r="B293">
        <v>3</v>
      </c>
      <c r="C293" s="3">
        <v>7</v>
      </c>
    </row>
    <row r="294" spans="1:3" ht="13" x14ac:dyDescent="0.15">
      <c r="A294" t="s">
        <v>11297</v>
      </c>
      <c r="B294">
        <v>3</v>
      </c>
      <c r="C294" s="3">
        <v>7</v>
      </c>
    </row>
    <row r="295" spans="1:3" ht="13" x14ac:dyDescent="0.15">
      <c r="A295" t="s">
        <v>11321</v>
      </c>
      <c r="B295">
        <v>3</v>
      </c>
      <c r="C295" s="3">
        <v>7</v>
      </c>
    </row>
    <row r="296" spans="1:3" ht="13" x14ac:dyDescent="0.15">
      <c r="A296" t="s">
        <v>12204</v>
      </c>
      <c r="B296">
        <v>1</v>
      </c>
      <c r="C296" s="3">
        <v>7</v>
      </c>
    </row>
    <row r="297" spans="1:3" ht="13" x14ac:dyDescent="0.15">
      <c r="A297" t="s">
        <v>12361</v>
      </c>
      <c r="B297">
        <v>1</v>
      </c>
      <c r="C297" s="3">
        <v>7</v>
      </c>
    </row>
    <row r="298" spans="1:3" ht="13" x14ac:dyDescent="0.15">
      <c r="A298" t="s">
        <v>11311</v>
      </c>
      <c r="B298">
        <v>2</v>
      </c>
      <c r="C298" s="3">
        <v>7</v>
      </c>
    </row>
    <row r="299" spans="1:3" ht="13" x14ac:dyDescent="0.15">
      <c r="A299" t="s">
        <v>11053</v>
      </c>
      <c r="B299">
        <v>1</v>
      </c>
      <c r="C299" s="3">
        <v>7</v>
      </c>
    </row>
    <row r="300" spans="1:3" ht="13" x14ac:dyDescent="0.15">
      <c r="A300" t="s">
        <v>11608</v>
      </c>
      <c r="B300">
        <v>1</v>
      </c>
      <c r="C300" s="3">
        <v>7</v>
      </c>
    </row>
    <row r="301" spans="1:3" ht="13" x14ac:dyDescent="0.15">
      <c r="A301" t="s">
        <v>10746</v>
      </c>
      <c r="B301">
        <v>1</v>
      </c>
      <c r="C301" s="3">
        <v>7</v>
      </c>
    </row>
    <row r="302" spans="1:3" ht="13" x14ac:dyDescent="0.15">
      <c r="A302" t="s">
        <v>11164</v>
      </c>
      <c r="B302">
        <v>1</v>
      </c>
      <c r="C302" s="3">
        <v>7</v>
      </c>
    </row>
    <row r="303" spans="1:3" ht="13" x14ac:dyDescent="0.15">
      <c r="A303" t="s">
        <v>12205</v>
      </c>
      <c r="B303">
        <v>3</v>
      </c>
      <c r="C303" s="3">
        <v>7</v>
      </c>
    </row>
    <row r="304" spans="1:3" ht="13" x14ac:dyDescent="0.15">
      <c r="A304" t="s">
        <v>12206</v>
      </c>
      <c r="B304">
        <v>1</v>
      </c>
      <c r="C304" s="3">
        <v>7</v>
      </c>
    </row>
    <row r="305" spans="1:3" ht="13" x14ac:dyDescent="0.15">
      <c r="A305" t="s">
        <v>10701</v>
      </c>
      <c r="B305">
        <v>3</v>
      </c>
      <c r="C305" s="3">
        <v>7</v>
      </c>
    </row>
    <row r="306" spans="1:3" ht="13" x14ac:dyDescent="0.15">
      <c r="A306" t="s">
        <v>12208</v>
      </c>
      <c r="B306">
        <v>1</v>
      </c>
      <c r="C306" s="3">
        <v>7</v>
      </c>
    </row>
    <row r="307" spans="1:3" ht="13" x14ac:dyDescent="0.15">
      <c r="A307" t="s">
        <v>12209</v>
      </c>
      <c r="B307">
        <v>1</v>
      </c>
      <c r="C307" s="3">
        <v>7</v>
      </c>
    </row>
    <row r="308" spans="1:3" ht="13" x14ac:dyDescent="0.15">
      <c r="A308" t="s">
        <v>12210</v>
      </c>
      <c r="B308">
        <v>1</v>
      </c>
      <c r="C308" s="3">
        <v>7</v>
      </c>
    </row>
    <row r="309" spans="1:3" ht="13" x14ac:dyDescent="0.15">
      <c r="A309" t="s">
        <v>11517</v>
      </c>
      <c r="B309">
        <v>1</v>
      </c>
      <c r="C309" s="3">
        <v>7</v>
      </c>
    </row>
    <row r="310" spans="1:3" ht="13" x14ac:dyDescent="0.15">
      <c r="A310" t="s">
        <v>12363</v>
      </c>
      <c r="B310">
        <v>1</v>
      </c>
      <c r="C310" s="3">
        <v>7</v>
      </c>
    </row>
    <row r="311" spans="1:3" ht="13" x14ac:dyDescent="0.15">
      <c r="A311" t="s">
        <v>12211</v>
      </c>
      <c r="B311">
        <v>1</v>
      </c>
      <c r="C311" s="3">
        <v>7</v>
      </c>
    </row>
    <row r="312" spans="1:3" ht="13" x14ac:dyDescent="0.15">
      <c r="A312" t="s">
        <v>12364</v>
      </c>
      <c r="B312">
        <v>1</v>
      </c>
      <c r="C312" s="3">
        <v>7</v>
      </c>
    </row>
    <row r="313" spans="1:3" ht="13" x14ac:dyDescent="0.15">
      <c r="A313" t="s">
        <v>1814</v>
      </c>
      <c r="B313">
        <v>2</v>
      </c>
      <c r="C313" s="3">
        <v>8</v>
      </c>
    </row>
    <row r="314" spans="1:3" ht="13" x14ac:dyDescent="0.15">
      <c r="A314" t="s">
        <v>492</v>
      </c>
      <c r="B314">
        <v>1</v>
      </c>
      <c r="C314" s="3">
        <v>10</v>
      </c>
    </row>
    <row r="315" spans="1:3" ht="13" x14ac:dyDescent="0.15">
      <c r="A315" t="s">
        <v>6403</v>
      </c>
      <c r="B315">
        <v>2</v>
      </c>
      <c r="C315" s="3">
        <v>9</v>
      </c>
    </row>
    <row r="316" spans="1:3" ht="13" x14ac:dyDescent="0.15">
      <c r="A316" t="s">
        <v>2800</v>
      </c>
      <c r="B316">
        <v>2</v>
      </c>
      <c r="C316" s="3">
        <v>10</v>
      </c>
    </row>
    <row r="317" spans="1:3" ht="13" x14ac:dyDescent="0.15">
      <c r="A317" t="s">
        <v>1254</v>
      </c>
      <c r="B317">
        <v>3</v>
      </c>
      <c r="C317" s="3">
        <v>7</v>
      </c>
    </row>
    <row r="318" spans="1:3" ht="13" x14ac:dyDescent="0.15">
      <c r="A318" t="s">
        <v>11684</v>
      </c>
      <c r="B318">
        <v>1</v>
      </c>
      <c r="C318" s="3">
        <v>7</v>
      </c>
    </row>
    <row r="319" spans="1:3" ht="13" x14ac:dyDescent="0.15">
      <c r="A319" t="s">
        <v>12365</v>
      </c>
      <c r="B319">
        <v>1</v>
      </c>
      <c r="C319" s="3">
        <v>7</v>
      </c>
    </row>
    <row r="320" spans="1:3" ht="13" x14ac:dyDescent="0.15">
      <c r="A320" t="s">
        <v>11706</v>
      </c>
      <c r="B320">
        <v>1</v>
      </c>
      <c r="C320" s="3">
        <v>7</v>
      </c>
    </row>
    <row r="321" spans="1:3" ht="13" x14ac:dyDescent="0.15">
      <c r="A321" t="s">
        <v>12212</v>
      </c>
      <c r="B321">
        <v>1</v>
      </c>
      <c r="C321" s="3">
        <v>7</v>
      </c>
    </row>
    <row r="322" spans="1:3" ht="13" x14ac:dyDescent="0.15">
      <c r="A322" t="s">
        <v>12213</v>
      </c>
      <c r="B322">
        <v>1</v>
      </c>
      <c r="C322" s="3">
        <v>7</v>
      </c>
    </row>
    <row r="323" spans="1:3" ht="13" x14ac:dyDescent="0.15">
      <c r="A323" t="s">
        <v>334</v>
      </c>
      <c r="B323">
        <v>2</v>
      </c>
      <c r="C323" s="3">
        <v>7</v>
      </c>
    </row>
    <row r="324" spans="1:3" ht="13" x14ac:dyDescent="0.15">
      <c r="A324" t="s">
        <v>11153</v>
      </c>
      <c r="B324">
        <v>1</v>
      </c>
      <c r="C324" s="3">
        <v>7</v>
      </c>
    </row>
    <row r="325" spans="1:3" ht="13" x14ac:dyDescent="0.15">
      <c r="A325" t="s">
        <v>12214</v>
      </c>
      <c r="B325">
        <v>1</v>
      </c>
      <c r="C325" s="3">
        <v>7</v>
      </c>
    </row>
    <row r="326" spans="1:3" ht="13" x14ac:dyDescent="0.15">
      <c r="A326" t="s">
        <v>12215</v>
      </c>
      <c r="B326">
        <v>1</v>
      </c>
      <c r="C326" s="3">
        <v>7</v>
      </c>
    </row>
    <row r="327" spans="1:3" ht="13" x14ac:dyDescent="0.15">
      <c r="A327" t="s">
        <v>12216</v>
      </c>
      <c r="B327">
        <v>1</v>
      </c>
      <c r="C327" s="3">
        <v>7</v>
      </c>
    </row>
    <row r="328" spans="1:3" ht="13" x14ac:dyDescent="0.15">
      <c r="A328" t="s">
        <v>12217</v>
      </c>
      <c r="B328">
        <v>1</v>
      </c>
      <c r="C328" s="3">
        <v>7</v>
      </c>
    </row>
    <row r="329" spans="1:3" ht="13" x14ac:dyDescent="0.15">
      <c r="A329" t="s">
        <v>11278</v>
      </c>
      <c r="B329">
        <v>1</v>
      </c>
      <c r="C329" s="3">
        <v>7</v>
      </c>
    </row>
    <row r="330" spans="1:3" ht="13" x14ac:dyDescent="0.15">
      <c r="A330" t="s">
        <v>6489</v>
      </c>
      <c r="B330">
        <v>2</v>
      </c>
      <c r="C330" s="3">
        <v>7</v>
      </c>
    </row>
    <row r="331" spans="1:3" ht="13" x14ac:dyDescent="0.15">
      <c r="A331" t="s">
        <v>12219</v>
      </c>
      <c r="B331">
        <v>1</v>
      </c>
      <c r="C331" s="3">
        <v>7</v>
      </c>
    </row>
    <row r="332" spans="1:3" ht="13" x14ac:dyDescent="0.15">
      <c r="A332" t="s">
        <v>11822</v>
      </c>
      <c r="B332">
        <v>1</v>
      </c>
      <c r="C332" s="3">
        <v>7</v>
      </c>
    </row>
    <row r="333" spans="1:3" ht="13" x14ac:dyDescent="0.15">
      <c r="A333" t="s">
        <v>4542</v>
      </c>
      <c r="B333">
        <v>2</v>
      </c>
      <c r="C333" s="3">
        <v>7</v>
      </c>
    </row>
    <row r="334" spans="1:3" ht="13" x14ac:dyDescent="0.15">
      <c r="A334" t="s">
        <v>127</v>
      </c>
      <c r="B334">
        <v>5</v>
      </c>
      <c r="C334" s="3">
        <v>7</v>
      </c>
    </row>
    <row r="335" spans="1:3" ht="13" x14ac:dyDescent="0.15">
      <c r="A335" t="s">
        <v>1205</v>
      </c>
      <c r="B335">
        <v>3</v>
      </c>
      <c r="C335" s="3">
        <v>7</v>
      </c>
    </row>
    <row r="336" spans="1:3" ht="13" x14ac:dyDescent="0.15">
      <c r="A336" t="s">
        <v>8454</v>
      </c>
      <c r="B336">
        <v>1</v>
      </c>
      <c r="C336" s="3">
        <v>7</v>
      </c>
    </row>
    <row r="337" spans="1:3" ht="13" x14ac:dyDescent="0.15">
      <c r="A337" t="s">
        <v>9824</v>
      </c>
      <c r="B337">
        <v>2</v>
      </c>
      <c r="C337" s="3">
        <v>7</v>
      </c>
    </row>
    <row r="338" spans="1:3" ht="13" x14ac:dyDescent="0.15">
      <c r="A338" t="s">
        <v>8539</v>
      </c>
      <c r="B338">
        <v>1</v>
      </c>
      <c r="C338" s="3">
        <v>7</v>
      </c>
    </row>
    <row r="339" spans="1:3" ht="13" x14ac:dyDescent="0.15">
      <c r="A339" t="s">
        <v>10347</v>
      </c>
      <c r="B339">
        <v>1</v>
      </c>
      <c r="C339" s="3">
        <v>7</v>
      </c>
    </row>
    <row r="340" spans="1:3" ht="13" x14ac:dyDescent="0.15">
      <c r="A340" t="s">
        <v>1363</v>
      </c>
      <c r="B340">
        <v>2</v>
      </c>
      <c r="C340" s="3">
        <v>7</v>
      </c>
    </row>
    <row r="341" spans="1:3" ht="13" x14ac:dyDescent="0.15">
      <c r="A341" t="s">
        <v>2418</v>
      </c>
      <c r="B341">
        <v>2</v>
      </c>
      <c r="C341" s="3">
        <v>7</v>
      </c>
    </row>
    <row r="342" spans="1:3" ht="13" x14ac:dyDescent="0.15">
      <c r="A342" t="s">
        <v>1412</v>
      </c>
      <c r="B342">
        <v>2</v>
      </c>
      <c r="C342" s="3">
        <v>7</v>
      </c>
    </row>
    <row r="343" spans="1:3" ht="13" x14ac:dyDescent="0.15">
      <c r="A343" t="s">
        <v>1622</v>
      </c>
      <c r="B343">
        <v>2</v>
      </c>
      <c r="C343" s="3">
        <v>7</v>
      </c>
    </row>
    <row r="344" spans="1:3" ht="13" x14ac:dyDescent="0.15">
      <c r="A344" t="s">
        <v>4856</v>
      </c>
      <c r="B344">
        <v>2</v>
      </c>
      <c r="C344" s="3">
        <v>7</v>
      </c>
    </row>
    <row r="345" spans="1:3" ht="13" x14ac:dyDescent="0.15">
      <c r="A345" t="s">
        <v>3954</v>
      </c>
      <c r="B345">
        <v>4</v>
      </c>
      <c r="C345" s="3">
        <v>7</v>
      </c>
    </row>
    <row r="346" spans="1:3" ht="13" x14ac:dyDescent="0.15">
      <c r="A346" t="s">
        <v>12220</v>
      </c>
      <c r="B346">
        <v>1</v>
      </c>
      <c r="C346" s="3">
        <v>7</v>
      </c>
    </row>
    <row r="347" spans="1:3" ht="13" x14ac:dyDescent="0.15">
      <c r="A347" t="s">
        <v>5737</v>
      </c>
      <c r="B347">
        <v>3</v>
      </c>
      <c r="C347" s="3">
        <v>7</v>
      </c>
    </row>
    <row r="348" spans="1:3" ht="13" x14ac:dyDescent="0.15">
      <c r="A348" t="s">
        <v>10290</v>
      </c>
      <c r="B348">
        <v>1</v>
      </c>
      <c r="C348" s="3">
        <v>7</v>
      </c>
    </row>
    <row r="349" spans="1:3" ht="13" x14ac:dyDescent="0.15">
      <c r="A349" t="s">
        <v>11255</v>
      </c>
      <c r="B349">
        <v>1</v>
      </c>
      <c r="C349" s="3">
        <v>7</v>
      </c>
    </row>
    <row r="350" spans="1:3" ht="13" x14ac:dyDescent="0.15">
      <c r="A350" t="s">
        <v>9103</v>
      </c>
      <c r="B350">
        <v>1</v>
      </c>
      <c r="C350" s="3">
        <v>10</v>
      </c>
    </row>
    <row r="351" spans="1:3" ht="13" x14ac:dyDescent="0.15">
      <c r="A351" t="s">
        <v>2023</v>
      </c>
      <c r="B351">
        <v>1</v>
      </c>
      <c r="C351" s="3">
        <v>9</v>
      </c>
    </row>
    <row r="352" spans="1:3" ht="13" x14ac:dyDescent="0.15">
      <c r="A352" t="s">
        <v>6505</v>
      </c>
      <c r="B352">
        <v>4</v>
      </c>
      <c r="C352" s="3">
        <v>8</v>
      </c>
    </row>
    <row r="353" spans="1:3" ht="13" x14ac:dyDescent="0.15">
      <c r="A353" t="s">
        <v>5231</v>
      </c>
      <c r="B353">
        <v>4</v>
      </c>
      <c r="C353" s="3">
        <v>8.5</v>
      </c>
    </row>
    <row r="354" spans="1:3" ht="13" x14ac:dyDescent="0.15">
      <c r="A354" t="s">
        <v>3682</v>
      </c>
      <c r="B354">
        <v>2</v>
      </c>
      <c r="C354" s="3">
        <v>10</v>
      </c>
    </row>
    <row r="355" spans="1:3" ht="13" x14ac:dyDescent="0.15">
      <c r="A355" t="s">
        <v>5357</v>
      </c>
      <c r="B355">
        <v>2</v>
      </c>
      <c r="C355" s="3">
        <v>8.5</v>
      </c>
    </row>
    <row r="356" spans="1:3" ht="13" x14ac:dyDescent="0.15">
      <c r="A356" t="s">
        <v>6785</v>
      </c>
      <c r="B356">
        <v>2</v>
      </c>
      <c r="C356" s="3">
        <v>8.5</v>
      </c>
    </row>
    <row r="357" spans="1:3" ht="13" x14ac:dyDescent="0.15">
      <c r="A357" t="s">
        <v>8670</v>
      </c>
      <c r="B357">
        <v>2</v>
      </c>
      <c r="C357" s="3">
        <v>8.5</v>
      </c>
    </row>
    <row r="358" spans="1:3" ht="13" x14ac:dyDescent="0.15">
      <c r="A358" t="s">
        <v>12221</v>
      </c>
      <c r="B358">
        <v>1</v>
      </c>
      <c r="C358" s="3">
        <v>0</v>
      </c>
    </row>
    <row r="359" spans="1:3" ht="13" x14ac:dyDescent="0.15">
      <c r="A359" t="s">
        <v>9257</v>
      </c>
      <c r="B359">
        <v>1</v>
      </c>
      <c r="C359" s="3">
        <v>0</v>
      </c>
    </row>
    <row r="360" spans="1:3" ht="13" x14ac:dyDescent="0.15">
      <c r="A360" t="s">
        <v>12186</v>
      </c>
      <c r="B360">
        <v>1</v>
      </c>
      <c r="C360" s="3">
        <v>7</v>
      </c>
    </row>
    <row r="361" spans="1:3" ht="13" x14ac:dyDescent="0.15">
      <c r="A361" t="s">
        <v>9782</v>
      </c>
      <c r="B361">
        <v>2</v>
      </c>
      <c r="C361" s="3">
        <v>7</v>
      </c>
    </row>
    <row r="362" spans="1:3" ht="13" x14ac:dyDescent="0.15">
      <c r="A362" t="s">
        <v>10474</v>
      </c>
      <c r="B362">
        <v>2</v>
      </c>
      <c r="C362" s="3">
        <v>7</v>
      </c>
    </row>
    <row r="363" spans="1:3" ht="13" x14ac:dyDescent="0.15">
      <c r="A363" t="s">
        <v>9484</v>
      </c>
      <c r="B363">
        <v>1</v>
      </c>
      <c r="C363" s="3">
        <v>7</v>
      </c>
    </row>
    <row r="364" spans="1:3" ht="13" x14ac:dyDescent="0.15">
      <c r="A364" t="s">
        <v>4616</v>
      </c>
      <c r="B364">
        <v>4</v>
      </c>
      <c r="C364" s="3">
        <v>7</v>
      </c>
    </row>
    <row r="365" spans="1:3" ht="13" x14ac:dyDescent="0.15">
      <c r="A365" t="s">
        <v>658</v>
      </c>
      <c r="B365">
        <v>8</v>
      </c>
      <c r="C365" s="3">
        <v>7</v>
      </c>
    </row>
    <row r="366" spans="1:3" ht="13" x14ac:dyDescent="0.15">
      <c r="A366" t="s">
        <v>8921</v>
      </c>
      <c r="B366">
        <v>1</v>
      </c>
      <c r="C366" s="3">
        <v>7</v>
      </c>
    </row>
    <row r="367" spans="1:3" ht="13" x14ac:dyDescent="0.15">
      <c r="A367" t="s">
        <v>6625</v>
      </c>
      <c r="B367">
        <v>2</v>
      </c>
      <c r="C367" s="3">
        <v>7</v>
      </c>
    </row>
    <row r="368" spans="1:3" ht="13" x14ac:dyDescent="0.15">
      <c r="A368" t="s">
        <v>12222</v>
      </c>
      <c r="B368">
        <v>1</v>
      </c>
      <c r="C368" s="3">
        <v>1</v>
      </c>
    </row>
    <row r="369" spans="1:3" ht="13" x14ac:dyDescent="0.15">
      <c r="A369" t="s">
        <v>12113</v>
      </c>
      <c r="B369">
        <v>1</v>
      </c>
      <c r="C369" s="3">
        <v>1</v>
      </c>
    </row>
    <row r="370" spans="1:3" ht="13" x14ac:dyDescent="0.15">
      <c r="A370" t="s">
        <v>12223</v>
      </c>
      <c r="B370">
        <v>1</v>
      </c>
      <c r="C370" s="3">
        <v>6</v>
      </c>
    </row>
    <row r="371" spans="1:3" ht="13" x14ac:dyDescent="0.15">
      <c r="A371" t="s">
        <v>12224</v>
      </c>
      <c r="B371">
        <v>1</v>
      </c>
      <c r="C371" s="3">
        <v>6</v>
      </c>
    </row>
    <row r="372" spans="1:3" ht="13" x14ac:dyDescent="0.15">
      <c r="A372" t="s">
        <v>12225</v>
      </c>
      <c r="B372">
        <v>1</v>
      </c>
      <c r="C372" s="3">
        <v>6</v>
      </c>
    </row>
    <row r="373" spans="1:3" ht="13" x14ac:dyDescent="0.15">
      <c r="A373" t="s">
        <v>12227</v>
      </c>
      <c r="B373">
        <v>1</v>
      </c>
      <c r="C373" s="3">
        <v>6</v>
      </c>
    </row>
    <row r="374" spans="1:3" ht="13" x14ac:dyDescent="0.15">
      <c r="A374" t="s">
        <v>12228</v>
      </c>
      <c r="B374">
        <v>1</v>
      </c>
      <c r="C374" s="3">
        <v>6</v>
      </c>
    </row>
    <row r="375" spans="1:3" ht="13" x14ac:dyDescent="0.15">
      <c r="A375" t="s">
        <v>12229</v>
      </c>
      <c r="B375">
        <v>1</v>
      </c>
      <c r="C375" s="3">
        <v>6</v>
      </c>
    </row>
    <row r="376" spans="1:3" ht="13" x14ac:dyDescent="0.15">
      <c r="A376" t="s">
        <v>8636</v>
      </c>
      <c r="B376">
        <v>1</v>
      </c>
      <c r="C376" s="3">
        <v>6</v>
      </c>
    </row>
    <row r="377" spans="1:3" ht="13" x14ac:dyDescent="0.15">
      <c r="A377" t="s">
        <v>12230</v>
      </c>
      <c r="B377">
        <v>1</v>
      </c>
      <c r="C377" s="3">
        <v>6</v>
      </c>
    </row>
    <row r="378" spans="1:3" ht="13" x14ac:dyDescent="0.15">
      <c r="A378" t="s">
        <v>12231</v>
      </c>
      <c r="B378">
        <v>1</v>
      </c>
      <c r="C378" s="3">
        <v>6</v>
      </c>
    </row>
    <row r="379" spans="1:3" ht="13" x14ac:dyDescent="0.15">
      <c r="A379" t="s">
        <v>12232</v>
      </c>
      <c r="B379">
        <v>1</v>
      </c>
      <c r="C379" s="3">
        <v>6</v>
      </c>
    </row>
    <row r="380" spans="1:3" ht="13" x14ac:dyDescent="0.15">
      <c r="A380" t="s">
        <v>9233</v>
      </c>
      <c r="B380">
        <v>1</v>
      </c>
      <c r="C380" s="3">
        <v>6</v>
      </c>
    </row>
    <row r="381" spans="1:3" ht="13" x14ac:dyDescent="0.15">
      <c r="A381" t="s">
        <v>12233</v>
      </c>
      <c r="B381">
        <v>1</v>
      </c>
      <c r="C381" s="3">
        <v>6</v>
      </c>
    </row>
    <row r="382" spans="1:3" ht="13" x14ac:dyDescent="0.15">
      <c r="A382" t="s">
        <v>12234</v>
      </c>
      <c r="B382">
        <v>2</v>
      </c>
      <c r="C382" s="3">
        <v>6</v>
      </c>
    </row>
    <row r="383" spans="1:3" ht="13" x14ac:dyDescent="0.15">
      <c r="A383" t="s">
        <v>12235</v>
      </c>
      <c r="B383">
        <v>1</v>
      </c>
      <c r="C383" s="3">
        <v>6</v>
      </c>
    </row>
    <row r="384" spans="1:3" ht="13" x14ac:dyDescent="0.15">
      <c r="A384" t="s">
        <v>12236</v>
      </c>
      <c r="B384">
        <v>1</v>
      </c>
      <c r="C384" s="3">
        <v>6</v>
      </c>
    </row>
    <row r="385" spans="1:3" ht="13" x14ac:dyDescent="0.15">
      <c r="A385" t="s">
        <v>12237</v>
      </c>
      <c r="B385">
        <v>1</v>
      </c>
      <c r="C385" s="3">
        <v>6</v>
      </c>
    </row>
    <row r="386" spans="1:3" ht="13" x14ac:dyDescent="0.15">
      <c r="A386" t="s">
        <v>6176</v>
      </c>
      <c r="B386">
        <v>2</v>
      </c>
      <c r="C386" s="3">
        <v>6</v>
      </c>
    </row>
    <row r="387" spans="1:3" ht="13" x14ac:dyDescent="0.15">
      <c r="A387" t="s">
        <v>12238</v>
      </c>
      <c r="B387">
        <v>1</v>
      </c>
      <c r="C387" s="3">
        <v>6</v>
      </c>
    </row>
    <row r="388" spans="1:3" ht="13" x14ac:dyDescent="0.15">
      <c r="A388" t="s">
        <v>12239</v>
      </c>
      <c r="B388">
        <v>1</v>
      </c>
      <c r="C388" s="3">
        <v>6</v>
      </c>
    </row>
    <row r="389" spans="1:3" ht="13" x14ac:dyDescent="0.15">
      <c r="A389" t="s">
        <v>2821</v>
      </c>
      <c r="B389">
        <v>2</v>
      </c>
      <c r="C389" s="3">
        <v>6</v>
      </c>
    </row>
    <row r="390" spans="1:3" ht="13" x14ac:dyDescent="0.15">
      <c r="A390" t="s">
        <v>12240</v>
      </c>
      <c r="B390">
        <v>1</v>
      </c>
      <c r="C390" s="3">
        <v>6</v>
      </c>
    </row>
    <row r="391" spans="1:3" ht="13" x14ac:dyDescent="0.15">
      <c r="A391" t="s">
        <v>5637</v>
      </c>
      <c r="B391">
        <v>3</v>
      </c>
      <c r="C391" s="3">
        <v>7</v>
      </c>
    </row>
    <row r="392" spans="1:3" ht="13" x14ac:dyDescent="0.15">
      <c r="A392" t="s">
        <v>9287</v>
      </c>
      <c r="B392">
        <v>2</v>
      </c>
      <c r="C392" s="3">
        <v>7</v>
      </c>
    </row>
    <row r="393" spans="1:3" ht="13" x14ac:dyDescent="0.15">
      <c r="A393" t="s">
        <v>4287</v>
      </c>
      <c r="B393">
        <v>7</v>
      </c>
      <c r="C393" s="3">
        <v>7</v>
      </c>
    </row>
    <row r="394" spans="1:3" ht="13" x14ac:dyDescent="0.15">
      <c r="A394" t="s">
        <v>9612</v>
      </c>
      <c r="B394">
        <v>1</v>
      </c>
      <c r="C394" s="3">
        <v>7</v>
      </c>
    </row>
    <row r="395" spans="1:3" ht="13" x14ac:dyDescent="0.15">
      <c r="A395" t="s">
        <v>12241</v>
      </c>
      <c r="B395">
        <v>1</v>
      </c>
      <c r="C395" s="3">
        <v>7</v>
      </c>
    </row>
    <row r="396" spans="1:3" ht="13" x14ac:dyDescent="0.15">
      <c r="A396" t="s">
        <v>8818</v>
      </c>
      <c r="B396">
        <v>1</v>
      </c>
      <c r="C396" s="3">
        <v>7</v>
      </c>
    </row>
    <row r="397" spans="1:3" ht="13" x14ac:dyDescent="0.15">
      <c r="A397" t="s">
        <v>8428</v>
      </c>
      <c r="B397">
        <v>1</v>
      </c>
      <c r="C397" s="3">
        <v>7</v>
      </c>
    </row>
    <row r="398" spans="1:3" ht="13" x14ac:dyDescent="0.15">
      <c r="A398" t="s">
        <v>12066</v>
      </c>
      <c r="B398">
        <v>1</v>
      </c>
      <c r="C398" s="3">
        <v>7</v>
      </c>
    </row>
    <row r="399" spans="1:3" ht="13" x14ac:dyDescent="0.15">
      <c r="A399" t="s">
        <v>2143</v>
      </c>
      <c r="B399">
        <v>2</v>
      </c>
      <c r="C399" s="3">
        <v>7</v>
      </c>
    </row>
    <row r="400" spans="1:3" ht="13" x14ac:dyDescent="0.15">
      <c r="A400" t="s">
        <v>559</v>
      </c>
      <c r="B400">
        <v>4</v>
      </c>
      <c r="C400" s="3">
        <v>7</v>
      </c>
    </row>
    <row r="401" spans="1:3" ht="13" x14ac:dyDescent="0.15">
      <c r="A401" t="s">
        <v>9960</v>
      </c>
      <c r="B401">
        <v>1</v>
      </c>
      <c r="C401" s="3">
        <v>10</v>
      </c>
    </row>
    <row r="402" spans="1:3" ht="13" x14ac:dyDescent="0.15">
      <c r="A402" t="s">
        <v>12242</v>
      </c>
      <c r="B402">
        <v>1</v>
      </c>
      <c r="C402" s="3">
        <v>2</v>
      </c>
    </row>
    <row r="403" spans="1:3" ht="13" x14ac:dyDescent="0.15">
      <c r="A403" t="s">
        <v>11532</v>
      </c>
      <c r="B403">
        <v>1</v>
      </c>
      <c r="C403" s="3">
        <v>6</v>
      </c>
    </row>
    <row r="404" spans="1:3" ht="13" x14ac:dyDescent="0.15">
      <c r="A404" t="s">
        <v>8683</v>
      </c>
      <c r="B404">
        <v>1</v>
      </c>
      <c r="C404" s="3">
        <v>6</v>
      </c>
    </row>
    <row r="405" spans="1:3" ht="13" x14ac:dyDescent="0.15">
      <c r="A405" t="s">
        <v>10980</v>
      </c>
      <c r="B405">
        <v>1</v>
      </c>
      <c r="C405" s="3">
        <v>6</v>
      </c>
    </row>
    <row r="406" spans="1:3" ht="13" x14ac:dyDescent="0.15">
      <c r="A406" t="s">
        <v>6387</v>
      </c>
      <c r="B406">
        <v>2</v>
      </c>
      <c r="C406" s="3">
        <v>6</v>
      </c>
    </row>
    <row r="407" spans="1:3" ht="13" x14ac:dyDescent="0.15">
      <c r="A407" t="s">
        <v>12243</v>
      </c>
      <c r="B407">
        <v>1</v>
      </c>
      <c r="C407" s="3">
        <v>6</v>
      </c>
    </row>
    <row r="408" spans="1:3" ht="13" x14ac:dyDescent="0.15">
      <c r="A408" t="s">
        <v>2485</v>
      </c>
      <c r="B408">
        <v>2</v>
      </c>
      <c r="C408" s="3">
        <v>6</v>
      </c>
    </row>
    <row r="409" spans="1:3" ht="13" x14ac:dyDescent="0.15">
      <c r="A409" t="s">
        <v>12244</v>
      </c>
      <c r="B409">
        <v>1</v>
      </c>
      <c r="C409" s="3">
        <v>6</v>
      </c>
    </row>
    <row r="410" spans="1:3" ht="13" x14ac:dyDescent="0.15">
      <c r="A410" t="s">
        <v>9121</v>
      </c>
      <c r="B410">
        <v>2</v>
      </c>
      <c r="C410" s="3">
        <v>6</v>
      </c>
    </row>
    <row r="411" spans="1:3" ht="13" x14ac:dyDescent="0.15">
      <c r="A411" t="s">
        <v>12245</v>
      </c>
      <c r="B411">
        <v>1</v>
      </c>
      <c r="C411" s="3">
        <v>6</v>
      </c>
    </row>
    <row r="412" spans="1:3" ht="13" x14ac:dyDescent="0.15">
      <c r="A412" t="s">
        <v>12246</v>
      </c>
      <c r="B412">
        <v>1</v>
      </c>
      <c r="C412" s="3">
        <v>6</v>
      </c>
    </row>
    <row r="413" spans="1:3" ht="13" x14ac:dyDescent="0.15">
      <c r="A413" t="s">
        <v>8446</v>
      </c>
      <c r="B413">
        <v>1</v>
      </c>
      <c r="C413" s="3">
        <v>6</v>
      </c>
    </row>
    <row r="414" spans="1:3" ht="13" x14ac:dyDescent="0.15">
      <c r="A414" t="s">
        <v>8452</v>
      </c>
      <c r="B414">
        <v>1</v>
      </c>
      <c r="C414" s="3">
        <v>6</v>
      </c>
    </row>
    <row r="415" spans="1:3" ht="13" x14ac:dyDescent="0.15">
      <c r="A415" t="s">
        <v>10852</v>
      </c>
      <c r="B415">
        <v>1</v>
      </c>
      <c r="C415" s="3">
        <v>6</v>
      </c>
    </row>
    <row r="416" spans="1:3" ht="13" x14ac:dyDescent="0.15">
      <c r="A416" t="s">
        <v>6801</v>
      </c>
      <c r="B416">
        <v>5</v>
      </c>
      <c r="C416" s="3">
        <v>6</v>
      </c>
    </row>
    <row r="417" spans="1:3" ht="13" x14ac:dyDescent="0.15">
      <c r="A417" t="s">
        <v>12247</v>
      </c>
      <c r="B417">
        <v>1</v>
      </c>
      <c r="C417" s="3">
        <v>6</v>
      </c>
    </row>
    <row r="418" spans="1:3" ht="13" x14ac:dyDescent="0.15">
      <c r="A418" t="s">
        <v>4079</v>
      </c>
      <c r="B418">
        <v>2</v>
      </c>
      <c r="C418" s="3">
        <v>6</v>
      </c>
    </row>
    <row r="419" spans="1:3" ht="13" x14ac:dyDescent="0.15">
      <c r="A419" t="s">
        <v>4102</v>
      </c>
      <c r="B419">
        <v>3</v>
      </c>
      <c r="C419" s="3">
        <v>6</v>
      </c>
    </row>
    <row r="420" spans="1:3" ht="13" x14ac:dyDescent="0.15">
      <c r="A420" t="s">
        <v>8406</v>
      </c>
      <c r="B420">
        <v>1</v>
      </c>
      <c r="C420" s="3">
        <v>6</v>
      </c>
    </row>
    <row r="421" spans="1:3" ht="13" x14ac:dyDescent="0.15">
      <c r="A421" t="s">
        <v>1177</v>
      </c>
      <c r="B421">
        <v>2</v>
      </c>
      <c r="C421" s="3">
        <v>6</v>
      </c>
    </row>
    <row r="422" spans="1:3" ht="13" x14ac:dyDescent="0.15">
      <c r="A422" t="s">
        <v>11095</v>
      </c>
      <c r="B422">
        <v>1</v>
      </c>
      <c r="C422" s="3">
        <v>6</v>
      </c>
    </row>
    <row r="423" spans="1:3" ht="13" x14ac:dyDescent="0.15">
      <c r="A423" t="s">
        <v>11047</v>
      </c>
      <c r="B423">
        <v>2</v>
      </c>
      <c r="C423" s="3">
        <v>6</v>
      </c>
    </row>
    <row r="424" spans="1:3" ht="13" x14ac:dyDescent="0.15">
      <c r="A424" t="s">
        <v>12248</v>
      </c>
      <c r="B424">
        <v>1</v>
      </c>
      <c r="C424" s="3">
        <v>5</v>
      </c>
    </row>
    <row r="425" spans="1:3" ht="13" x14ac:dyDescent="0.15">
      <c r="A425" t="s">
        <v>6364</v>
      </c>
      <c r="B425">
        <v>2</v>
      </c>
      <c r="C425" s="3">
        <v>5</v>
      </c>
    </row>
    <row r="426" spans="1:3" ht="13" x14ac:dyDescent="0.15">
      <c r="A426" t="s">
        <v>12249</v>
      </c>
      <c r="B426">
        <v>1</v>
      </c>
      <c r="C426" s="3">
        <v>5</v>
      </c>
    </row>
    <row r="427" spans="1:3" ht="13" x14ac:dyDescent="0.15">
      <c r="A427" t="s">
        <v>11641</v>
      </c>
      <c r="B427">
        <v>1</v>
      </c>
      <c r="C427" s="3">
        <v>5</v>
      </c>
    </row>
    <row r="428" spans="1:3" ht="13" x14ac:dyDescent="0.15">
      <c r="A428" t="s">
        <v>1324</v>
      </c>
      <c r="B428">
        <v>3</v>
      </c>
      <c r="C428" s="3">
        <v>5</v>
      </c>
    </row>
    <row r="429" spans="1:3" ht="13" x14ac:dyDescent="0.15">
      <c r="A429" t="s">
        <v>595</v>
      </c>
      <c r="B429">
        <v>2</v>
      </c>
      <c r="C429" s="3">
        <v>5</v>
      </c>
    </row>
    <row r="430" spans="1:3" ht="13" x14ac:dyDescent="0.15">
      <c r="A430" t="s">
        <v>2653</v>
      </c>
      <c r="B430">
        <v>2</v>
      </c>
      <c r="C430" s="3">
        <v>5</v>
      </c>
    </row>
    <row r="431" spans="1:3" ht="13" x14ac:dyDescent="0.15">
      <c r="A431" t="s">
        <v>2766</v>
      </c>
      <c r="B431">
        <v>2</v>
      </c>
      <c r="C431" s="3">
        <v>1</v>
      </c>
    </row>
    <row r="432" spans="1:3" ht="13" x14ac:dyDescent="0.15">
      <c r="A432" t="s">
        <v>6433</v>
      </c>
      <c r="B432">
        <v>3</v>
      </c>
      <c r="C432" s="3">
        <v>1</v>
      </c>
    </row>
    <row r="433" spans="1:3" ht="13" x14ac:dyDescent="0.15">
      <c r="A433" t="s">
        <v>9899</v>
      </c>
      <c r="B433">
        <v>1</v>
      </c>
      <c r="C433" s="3">
        <v>4</v>
      </c>
    </row>
    <row r="434" spans="1:3" ht="13" x14ac:dyDescent="0.15">
      <c r="A434" t="s">
        <v>10298</v>
      </c>
      <c r="B434">
        <v>1</v>
      </c>
      <c r="C434" s="3">
        <v>4</v>
      </c>
    </row>
    <row r="435" spans="1:3" ht="13" x14ac:dyDescent="0.15">
      <c r="A435" t="s">
        <v>10681</v>
      </c>
      <c r="B435">
        <v>1</v>
      </c>
      <c r="C435" s="3">
        <v>9</v>
      </c>
    </row>
    <row r="436" spans="1:3" ht="13" x14ac:dyDescent="0.15">
      <c r="A436" t="s">
        <v>2795</v>
      </c>
      <c r="B436">
        <v>1</v>
      </c>
      <c r="C436" s="3">
        <v>9</v>
      </c>
    </row>
    <row r="437" spans="1:3" ht="13" x14ac:dyDescent="0.15">
      <c r="A437" t="s">
        <v>2697</v>
      </c>
      <c r="B437">
        <v>1</v>
      </c>
      <c r="C437" s="3">
        <v>9</v>
      </c>
    </row>
    <row r="438" spans="1:3" ht="13" x14ac:dyDescent="0.15">
      <c r="A438" t="s">
        <v>822</v>
      </c>
      <c r="B438">
        <v>1</v>
      </c>
      <c r="C438" s="3">
        <v>9</v>
      </c>
    </row>
    <row r="439" spans="1:3" ht="13" x14ac:dyDescent="0.15">
      <c r="A439" t="s">
        <v>7375</v>
      </c>
      <c r="B439">
        <v>1</v>
      </c>
      <c r="C439" s="3">
        <v>9</v>
      </c>
    </row>
    <row r="440" spans="1:3" ht="13" x14ac:dyDescent="0.15">
      <c r="A440" t="s">
        <v>6195</v>
      </c>
      <c r="B440">
        <v>1</v>
      </c>
      <c r="C440" s="3">
        <v>9</v>
      </c>
    </row>
    <row r="441" spans="1:3" ht="13" x14ac:dyDescent="0.15">
      <c r="A441" t="s">
        <v>3648</v>
      </c>
      <c r="B441">
        <v>1</v>
      </c>
      <c r="C441" s="3">
        <v>9</v>
      </c>
    </row>
    <row r="442" spans="1:3" ht="13" x14ac:dyDescent="0.15">
      <c r="A442" t="s">
        <v>10847</v>
      </c>
      <c r="B442">
        <v>1</v>
      </c>
      <c r="C442" s="3">
        <v>9</v>
      </c>
    </row>
    <row r="443" spans="1:3" ht="13" x14ac:dyDescent="0.15">
      <c r="A443" t="s">
        <v>604</v>
      </c>
      <c r="B443">
        <v>10</v>
      </c>
      <c r="C443" s="3">
        <v>9</v>
      </c>
    </row>
    <row r="444" spans="1:3" ht="13" x14ac:dyDescent="0.15">
      <c r="A444" t="s">
        <v>11756</v>
      </c>
      <c r="B444">
        <v>1</v>
      </c>
      <c r="C444" s="3">
        <v>7</v>
      </c>
    </row>
    <row r="445" spans="1:3" ht="13" x14ac:dyDescent="0.15">
      <c r="A445" t="s">
        <v>12250</v>
      </c>
      <c r="B445">
        <v>1</v>
      </c>
      <c r="C445" s="3">
        <v>0</v>
      </c>
    </row>
    <row r="446" spans="1:3" ht="13" x14ac:dyDescent="0.15">
      <c r="A446" t="s">
        <v>9112</v>
      </c>
      <c r="B446">
        <v>1</v>
      </c>
      <c r="C446" s="3">
        <v>3</v>
      </c>
    </row>
    <row r="447" spans="1:3" ht="13" x14ac:dyDescent="0.15">
      <c r="A447" t="s">
        <v>10868</v>
      </c>
      <c r="B447">
        <v>1</v>
      </c>
      <c r="C447" s="3">
        <v>3</v>
      </c>
    </row>
    <row r="448" spans="1:3" ht="13" x14ac:dyDescent="0.15">
      <c r="A448" t="s">
        <v>2784</v>
      </c>
      <c r="B448">
        <v>2</v>
      </c>
      <c r="C448" s="3">
        <v>3</v>
      </c>
    </row>
    <row r="449" spans="1:3" ht="13" x14ac:dyDescent="0.15">
      <c r="A449" t="s">
        <v>12251</v>
      </c>
      <c r="B449">
        <v>1</v>
      </c>
      <c r="C449" s="3">
        <v>3</v>
      </c>
    </row>
    <row r="450" spans="1:3" ht="13" x14ac:dyDescent="0.15">
      <c r="A450" t="s">
        <v>11545</v>
      </c>
      <c r="B450">
        <v>1</v>
      </c>
      <c r="C450" s="3">
        <v>3</v>
      </c>
    </row>
    <row r="451" spans="1:3" ht="13" x14ac:dyDescent="0.15">
      <c r="A451" t="s">
        <v>9866</v>
      </c>
      <c r="B451">
        <v>1</v>
      </c>
      <c r="C451" s="3">
        <v>3</v>
      </c>
    </row>
    <row r="452" spans="1:3" ht="13" x14ac:dyDescent="0.15">
      <c r="A452" t="s">
        <v>1422</v>
      </c>
      <c r="B452">
        <v>2</v>
      </c>
      <c r="C452" s="3">
        <v>8.5</v>
      </c>
    </row>
    <row r="453" spans="1:3" ht="13" x14ac:dyDescent="0.15">
      <c r="A453" t="s">
        <v>11928</v>
      </c>
      <c r="B453">
        <v>1</v>
      </c>
      <c r="C453" s="3">
        <v>8.5</v>
      </c>
    </row>
    <row r="454" spans="1:3" ht="13" x14ac:dyDescent="0.15">
      <c r="A454" t="s">
        <v>3963</v>
      </c>
      <c r="B454">
        <v>2</v>
      </c>
      <c r="C454" s="3">
        <v>10</v>
      </c>
    </row>
    <row r="455" spans="1:3" ht="13" x14ac:dyDescent="0.15">
      <c r="A455" t="s">
        <v>12072</v>
      </c>
      <c r="B455">
        <v>1</v>
      </c>
      <c r="C455" s="3">
        <v>10</v>
      </c>
    </row>
    <row r="456" spans="1:3" ht="13" x14ac:dyDescent="0.15">
      <c r="A456" t="s">
        <v>4089</v>
      </c>
      <c r="B456">
        <v>2</v>
      </c>
      <c r="C456" s="3">
        <v>10</v>
      </c>
    </row>
    <row r="457" spans="1:3" ht="13" x14ac:dyDescent="0.15">
      <c r="A457" t="s">
        <v>1216</v>
      </c>
      <c r="B457">
        <v>2</v>
      </c>
      <c r="C457" s="3">
        <v>10</v>
      </c>
    </row>
    <row r="458" spans="1:3" ht="13" x14ac:dyDescent="0.15">
      <c r="A458" t="s">
        <v>6232</v>
      </c>
      <c r="B458">
        <v>2</v>
      </c>
      <c r="C458" s="3">
        <v>10</v>
      </c>
    </row>
    <row r="459" spans="1:3" ht="13" x14ac:dyDescent="0.15">
      <c r="A459" t="s">
        <v>5854</v>
      </c>
      <c r="B459">
        <v>2</v>
      </c>
      <c r="C459" s="3">
        <v>10</v>
      </c>
    </row>
    <row r="460" spans="1:3" ht="13" x14ac:dyDescent="0.15">
      <c r="A460" t="s">
        <v>1085</v>
      </c>
      <c r="B460">
        <v>1</v>
      </c>
      <c r="C460" s="3">
        <v>10</v>
      </c>
    </row>
    <row r="461" spans="1:3" ht="13" x14ac:dyDescent="0.15">
      <c r="A461" t="s">
        <v>6856</v>
      </c>
      <c r="B461">
        <v>5</v>
      </c>
      <c r="C461" s="3">
        <v>10</v>
      </c>
    </row>
    <row r="462" spans="1:3" ht="13" x14ac:dyDescent="0.15">
      <c r="A462" t="s">
        <v>7701</v>
      </c>
      <c r="B462">
        <v>3</v>
      </c>
      <c r="C462" s="3">
        <v>10</v>
      </c>
    </row>
    <row r="463" spans="1:3" ht="13" x14ac:dyDescent="0.15">
      <c r="A463" t="s">
        <v>10551</v>
      </c>
      <c r="B463">
        <v>2</v>
      </c>
      <c r="C463" s="3">
        <v>10</v>
      </c>
    </row>
    <row r="464" spans="1:3" ht="13" x14ac:dyDescent="0.15">
      <c r="A464" t="s">
        <v>9155</v>
      </c>
      <c r="B464">
        <v>1</v>
      </c>
      <c r="C464" s="3">
        <v>10</v>
      </c>
    </row>
    <row r="465" spans="1:3" ht="13" x14ac:dyDescent="0.15">
      <c r="A465" t="s">
        <v>2403</v>
      </c>
      <c r="B465">
        <v>3</v>
      </c>
      <c r="C465" s="3">
        <v>10</v>
      </c>
    </row>
    <row r="466" spans="1:3" ht="13" x14ac:dyDescent="0.15">
      <c r="A466" t="s">
        <v>10392</v>
      </c>
      <c r="B466">
        <v>1</v>
      </c>
      <c r="C466" s="3">
        <v>10</v>
      </c>
    </row>
    <row r="467" spans="1:3" ht="13" x14ac:dyDescent="0.15">
      <c r="A467" t="s">
        <v>11815</v>
      </c>
      <c r="B467">
        <v>2</v>
      </c>
      <c r="C467" s="3">
        <v>8.5</v>
      </c>
    </row>
    <row r="468" spans="1:3" ht="13" x14ac:dyDescent="0.15">
      <c r="A468" t="s">
        <v>6982</v>
      </c>
      <c r="B468">
        <v>2</v>
      </c>
      <c r="C468" s="3">
        <v>10</v>
      </c>
    </row>
    <row r="469" spans="1:3" ht="13" x14ac:dyDescent="0.15">
      <c r="A469" t="s">
        <v>11340</v>
      </c>
      <c r="B469">
        <v>1</v>
      </c>
      <c r="C469" s="3">
        <v>8.5</v>
      </c>
    </row>
    <row r="470" spans="1:3" ht="13" x14ac:dyDescent="0.15">
      <c r="A470" t="s">
        <v>7664</v>
      </c>
      <c r="B470">
        <v>1</v>
      </c>
      <c r="C470" s="3">
        <v>10</v>
      </c>
    </row>
    <row r="471" spans="1:3" ht="13" x14ac:dyDescent="0.15">
      <c r="A471" t="s">
        <v>6672</v>
      </c>
      <c r="B471">
        <v>2</v>
      </c>
      <c r="C471" s="3">
        <v>10</v>
      </c>
    </row>
    <row r="472" spans="1:3" ht="13" x14ac:dyDescent="0.15">
      <c r="A472" t="s">
        <v>2895</v>
      </c>
      <c r="B472">
        <v>2</v>
      </c>
      <c r="C472" s="3">
        <v>10</v>
      </c>
    </row>
    <row r="473" spans="1:3" ht="13" x14ac:dyDescent="0.15">
      <c r="A473" t="s">
        <v>1273</v>
      </c>
      <c r="B473">
        <v>2</v>
      </c>
      <c r="C473" s="3">
        <v>10</v>
      </c>
    </row>
    <row r="474" spans="1:3" ht="13" x14ac:dyDescent="0.15">
      <c r="A474" t="s">
        <v>2563</v>
      </c>
      <c r="B474">
        <v>1</v>
      </c>
      <c r="C474" s="3">
        <v>10</v>
      </c>
    </row>
    <row r="475" spans="1:3" ht="13" x14ac:dyDescent="0.15">
      <c r="A475" t="s">
        <v>2631</v>
      </c>
      <c r="B475">
        <v>2</v>
      </c>
      <c r="C475" s="3">
        <v>10</v>
      </c>
    </row>
    <row r="476" spans="1:3" ht="13" x14ac:dyDescent="0.15">
      <c r="A476" t="s">
        <v>8966</v>
      </c>
      <c r="B476">
        <v>2</v>
      </c>
      <c r="C476" s="3">
        <v>10</v>
      </c>
    </row>
    <row r="477" spans="1:3" ht="13" x14ac:dyDescent="0.15">
      <c r="A477" t="s">
        <v>4177</v>
      </c>
      <c r="B477">
        <v>2</v>
      </c>
      <c r="C477" s="3">
        <v>10</v>
      </c>
    </row>
    <row r="478" spans="1:3" ht="13" x14ac:dyDescent="0.15">
      <c r="A478" t="s">
        <v>6773</v>
      </c>
      <c r="B478">
        <v>2</v>
      </c>
      <c r="C478" s="3">
        <v>10</v>
      </c>
    </row>
    <row r="479" spans="1:3" ht="13" x14ac:dyDescent="0.15">
      <c r="A479" t="s">
        <v>1072</v>
      </c>
      <c r="B479">
        <v>2</v>
      </c>
      <c r="C479" s="3">
        <v>10</v>
      </c>
    </row>
    <row r="480" spans="1:3" ht="13" x14ac:dyDescent="0.15">
      <c r="A480" t="s">
        <v>1893</v>
      </c>
      <c r="B480">
        <v>3</v>
      </c>
      <c r="C480" s="3">
        <v>10</v>
      </c>
    </row>
    <row r="481" spans="1:3" ht="13" x14ac:dyDescent="0.15">
      <c r="A481" t="s">
        <v>719</v>
      </c>
      <c r="B481">
        <v>3</v>
      </c>
      <c r="C481" s="3">
        <v>10</v>
      </c>
    </row>
    <row r="482" spans="1:3" ht="13" x14ac:dyDescent="0.15">
      <c r="A482" t="s">
        <v>6817</v>
      </c>
      <c r="B482">
        <v>2</v>
      </c>
      <c r="C482" s="3">
        <v>10</v>
      </c>
    </row>
    <row r="483" spans="1:3" ht="13" x14ac:dyDescent="0.15">
      <c r="A483" t="s">
        <v>5112</v>
      </c>
      <c r="B483">
        <v>1</v>
      </c>
      <c r="C483" s="3">
        <v>10</v>
      </c>
    </row>
    <row r="484" spans="1:3" ht="13" x14ac:dyDescent="0.15">
      <c r="A484" t="s">
        <v>2750</v>
      </c>
      <c r="B484">
        <v>2</v>
      </c>
      <c r="C484" s="3">
        <v>10</v>
      </c>
    </row>
    <row r="485" spans="1:3" ht="13" x14ac:dyDescent="0.15">
      <c r="A485" t="s">
        <v>2696</v>
      </c>
      <c r="B485">
        <v>2</v>
      </c>
      <c r="C485" s="3">
        <v>10</v>
      </c>
    </row>
    <row r="486" spans="1:3" ht="13" x14ac:dyDescent="0.15">
      <c r="A486" t="s">
        <v>2577</v>
      </c>
      <c r="B486">
        <v>2</v>
      </c>
      <c r="C486" s="3">
        <v>10</v>
      </c>
    </row>
    <row r="487" spans="1:3" ht="13" x14ac:dyDescent="0.15">
      <c r="A487" t="s">
        <v>6245</v>
      </c>
      <c r="B487">
        <v>2</v>
      </c>
      <c r="C487" s="3">
        <v>10</v>
      </c>
    </row>
    <row r="488" spans="1:3" ht="13" x14ac:dyDescent="0.15">
      <c r="A488" t="s">
        <v>8908</v>
      </c>
      <c r="B488">
        <v>1</v>
      </c>
      <c r="C488" s="3">
        <v>10</v>
      </c>
    </row>
    <row r="489" spans="1:3" ht="13" x14ac:dyDescent="0.15">
      <c r="A489" t="s">
        <v>5329</v>
      </c>
      <c r="B489">
        <v>4</v>
      </c>
      <c r="C489" s="3">
        <v>10</v>
      </c>
    </row>
    <row r="490" spans="1:3" ht="13" x14ac:dyDescent="0.15">
      <c r="A490" t="s">
        <v>180</v>
      </c>
      <c r="B490">
        <v>75</v>
      </c>
      <c r="C490" s="3">
        <v>10</v>
      </c>
    </row>
    <row r="491" spans="1:3" ht="13" x14ac:dyDescent="0.15">
      <c r="A491" t="s">
        <v>8911</v>
      </c>
      <c r="B491">
        <v>2</v>
      </c>
      <c r="C491" s="3">
        <v>10</v>
      </c>
    </row>
    <row r="492" spans="1:3" ht="13" x14ac:dyDescent="0.15">
      <c r="A492" t="s">
        <v>2841</v>
      </c>
      <c r="B492">
        <v>9</v>
      </c>
      <c r="C492" s="3">
        <v>4</v>
      </c>
    </row>
    <row r="493" spans="1:3" ht="13" x14ac:dyDescent="0.15">
      <c r="A493" t="s">
        <v>1376</v>
      </c>
      <c r="B493">
        <v>2</v>
      </c>
      <c r="C493" s="3">
        <v>4</v>
      </c>
    </row>
    <row r="494" spans="1:3" ht="13" x14ac:dyDescent="0.15">
      <c r="A494" t="s">
        <v>4820</v>
      </c>
      <c r="B494">
        <v>2</v>
      </c>
      <c r="C494" s="3">
        <v>4</v>
      </c>
    </row>
    <row r="495" spans="1:3" ht="13" x14ac:dyDescent="0.15">
      <c r="A495" t="s">
        <v>11555</v>
      </c>
      <c r="B495">
        <v>1</v>
      </c>
      <c r="C495" s="3">
        <v>4</v>
      </c>
    </row>
    <row r="496" spans="1:3" ht="13" x14ac:dyDescent="0.15">
      <c r="A496" t="s">
        <v>10524</v>
      </c>
      <c r="B496">
        <v>1</v>
      </c>
      <c r="C496" s="3">
        <v>4</v>
      </c>
    </row>
    <row r="497" spans="1:3" ht="13" x14ac:dyDescent="0.15">
      <c r="A497" t="s">
        <v>12262</v>
      </c>
      <c r="B497">
        <v>1</v>
      </c>
      <c r="C497" s="3">
        <v>7</v>
      </c>
    </row>
    <row r="498" spans="1:3" ht="13" x14ac:dyDescent="0.15">
      <c r="A498" t="s">
        <v>8985</v>
      </c>
      <c r="B498">
        <v>2</v>
      </c>
      <c r="C498" s="3">
        <v>7</v>
      </c>
    </row>
    <row r="499" spans="1:3" ht="13" x14ac:dyDescent="0.15">
      <c r="A499" t="s">
        <v>11986</v>
      </c>
      <c r="B499">
        <v>2</v>
      </c>
      <c r="C499" s="3">
        <v>8</v>
      </c>
    </row>
    <row r="500" spans="1:3" ht="13" x14ac:dyDescent="0.15">
      <c r="A500" t="s">
        <v>9925</v>
      </c>
      <c r="B500">
        <v>1</v>
      </c>
      <c r="C500" s="3">
        <v>8</v>
      </c>
    </row>
    <row r="501" spans="1:3" ht="13" x14ac:dyDescent="0.15">
      <c r="A501" t="s">
        <v>3547</v>
      </c>
      <c r="B501">
        <v>16</v>
      </c>
      <c r="C501" s="3">
        <v>8</v>
      </c>
    </row>
    <row r="502" spans="1:3" ht="13" x14ac:dyDescent="0.15">
      <c r="A502" t="s">
        <v>4021</v>
      </c>
      <c r="B502">
        <v>4</v>
      </c>
      <c r="C502" s="3">
        <v>8</v>
      </c>
    </row>
    <row r="503" spans="1:3" ht="13" x14ac:dyDescent="0.15">
      <c r="A503" t="s">
        <v>7471</v>
      </c>
      <c r="B503">
        <v>1</v>
      </c>
      <c r="C503" s="3">
        <v>9</v>
      </c>
    </row>
    <row r="504" spans="1:3" ht="13" x14ac:dyDescent="0.15">
      <c r="A504" t="s">
        <v>8090</v>
      </c>
      <c r="B504">
        <v>1</v>
      </c>
      <c r="C504" s="3">
        <v>9</v>
      </c>
    </row>
    <row r="505" spans="1:3" ht="13" x14ac:dyDescent="0.15">
      <c r="A505" t="s">
        <v>7177</v>
      </c>
      <c r="B505">
        <v>1</v>
      </c>
      <c r="C505" s="3">
        <v>9</v>
      </c>
    </row>
    <row r="506" spans="1:3" ht="13" x14ac:dyDescent="0.15">
      <c r="A506" t="s">
        <v>7369</v>
      </c>
      <c r="B506">
        <v>1</v>
      </c>
      <c r="C506" s="3">
        <v>9</v>
      </c>
    </row>
    <row r="507" spans="1:3" ht="13" x14ac:dyDescent="0.15">
      <c r="A507" t="s">
        <v>7073</v>
      </c>
      <c r="B507">
        <v>1</v>
      </c>
      <c r="C507" s="3">
        <v>9</v>
      </c>
    </row>
    <row r="508" spans="1:3" ht="13" x14ac:dyDescent="0.15">
      <c r="A508" t="s">
        <v>9716</v>
      </c>
      <c r="B508">
        <v>1</v>
      </c>
      <c r="C508" s="3">
        <v>9</v>
      </c>
    </row>
    <row r="509" spans="1:3" ht="13" x14ac:dyDescent="0.15">
      <c r="A509" t="s">
        <v>7792</v>
      </c>
      <c r="B509">
        <v>1</v>
      </c>
      <c r="C509" s="3">
        <v>9</v>
      </c>
    </row>
    <row r="510" spans="1:3" ht="13" x14ac:dyDescent="0.15">
      <c r="A510" t="s">
        <v>10693</v>
      </c>
      <c r="B510">
        <v>1</v>
      </c>
      <c r="C510" s="3">
        <v>9</v>
      </c>
    </row>
    <row r="511" spans="1:3" ht="13" x14ac:dyDescent="0.15">
      <c r="A511" t="s">
        <v>9069</v>
      </c>
      <c r="B511">
        <v>1</v>
      </c>
      <c r="C511" s="3">
        <v>9</v>
      </c>
    </row>
    <row r="512" spans="1:3" ht="13" x14ac:dyDescent="0.15">
      <c r="A512" t="s">
        <v>9414</v>
      </c>
      <c r="B512">
        <v>1</v>
      </c>
      <c r="C512" s="3">
        <v>9</v>
      </c>
    </row>
    <row r="513" spans="1:3" ht="13" x14ac:dyDescent="0.15">
      <c r="A513" t="s">
        <v>6694</v>
      </c>
      <c r="B513">
        <v>1</v>
      </c>
      <c r="C513" s="3">
        <v>9</v>
      </c>
    </row>
    <row r="514" spans="1:3" ht="13" x14ac:dyDescent="0.15">
      <c r="A514" t="s">
        <v>2618</v>
      </c>
      <c r="B514">
        <v>2</v>
      </c>
      <c r="C514" s="3">
        <v>9</v>
      </c>
    </row>
    <row r="515" spans="1:3" ht="13" x14ac:dyDescent="0.15">
      <c r="A515" t="s">
        <v>1719</v>
      </c>
      <c r="B515">
        <v>2</v>
      </c>
      <c r="C515" s="3">
        <v>9</v>
      </c>
    </row>
    <row r="516" spans="1:3" ht="13" x14ac:dyDescent="0.15">
      <c r="A516" t="s">
        <v>421</v>
      </c>
      <c r="B516">
        <v>3</v>
      </c>
      <c r="C516" s="3">
        <v>9</v>
      </c>
    </row>
    <row r="517" spans="1:3" ht="13" x14ac:dyDescent="0.15">
      <c r="A517" t="s">
        <v>4850</v>
      </c>
      <c r="B517">
        <v>2</v>
      </c>
      <c r="C517" s="3">
        <v>9</v>
      </c>
    </row>
    <row r="518" spans="1:3" ht="13" x14ac:dyDescent="0.15">
      <c r="A518" t="s">
        <v>2321</v>
      </c>
      <c r="B518">
        <v>1</v>
      </c>
      <c r="C518" s="3">
        <v>9</v>
      </c>
    </row>
    <row r="519" spans="1:3" ht="13" x14ac:dyDescent="0.15">
      <c r="A519" t="s">
        <v>7644</v>
      </c>
      <c r="B519">
        <v>1</v>
      </c>
      <c r="C519" s="3">
        <v>9</v>
      </c>
    </row>
    <row r="520" spans="1:3" ht="13" x14ac:dyDescent="0.15">
      <c r="A520" t="s">
        <v>10968</v>
      </c>
      <c r="B520">
        <v>1</v>
      </c>
      <c r="C520" s="3">
        <v>9</v>
      </c>
    </row>
    <row r="521" spans="1:3" ht="13" x14ac:dyDescent="0.15">
      <c r="A521" t="s">
        <v>10313</v>
      </c>
      <c r="B521">
        <v>1</v>
      </c>
      <c r="C521" s="3">
        <v>9</v>
      </c>
    </row>
    <row r="522" spans="1:3" ht="13" x14ac:dyDescent="0.15">
      <c r="A522" t="s">
        <v>304</v>
      </c>
      <c r="B522">
        <v>189</v>
      </c>
      <c r="C522" s="3">
        <v>9</v>
      </c>
    </row>
    <row r="523" spans="1:3" ht="13" x14ac:dyDescent="0.15">
      <c r="A523" t="s">
        <v>443</v>
      </c>
      <c r="B523">
        <v>5</v>
      </c>
      <c r="C523" s="3">
        <v>9</v>
      </c>
    </row>
    <row r="524" spans="1:3" ht="13" x14ac:dyDescent="0.15">
      <c r="A524" t="s">
        <v>4880</v>
      </c>
      <c r="B524">
        <v>2</v>
      </c>
      <c r="C524" s="3">
        <v>5</v>
      </c>
    </row>
    <row r="525" spans="1:3" ht="13" x14ac:dyDescent="0.15">
      <c r="A525" t="s">
        <v>7187</v>
      </c>
      <c r="B525">
        <v>1</v>
      </c>
      <c r="C525" s="3">
        <v>5</v>
      </c>
    </row>
    <row r="526" spans="1:3" ht="13" x14ac:dyDescent="0.15">
      <c r="A526" t="s">
        <v>2118</v>
      </c>
      <c r="B526">
        <v>2</v>
      </c>
      <c r="C526" s="3">
        <v>5</v>
      </c>
    </row>
    <row r="527" spans="1:3" ht="13" x14ac:dyDescent="0.15">
      <c r="A527" t="s">
        <v>9332</v>
      </c>
      <c r="B527">
        <v>3</v>
      </c>
      <c r="C527" s="3">
        <v>5</v>
      </c>
    </row>
    <row r="528" spans="1:3" ht="13" x14ac:dyDescent="0.15">
      <c r="A528" t="s">
        <v>6144</v>
      </c>
      <c r="B528">
        <v>2</v>
      </c>
      <c r="C528" s="3">
        <v>5</v>
      </c>
    </row>
    <row r="529" spans="1:3" ht="13" x14ac:dyDescent="0.15">
      <c r="A529" t="s">
        <v>10445</v>
      </c>
      <c r="B529">
        <v>1</v>
      </c>
      <c r="C529" s="3">
        <v>5</v>
      </c>
    </row>
    <row r="530" spans="1:3" ht="13" x14ac:dyDescent="0.15">
      <c r="A530" t="s">
        <v>548</v>
      </c>
      <c r="B530">
        <v>4</v>
      </c>
      <c r="C530" s="3">
        <v>5</v>
      </c>
    </row>
    <row r="531" spans="1:3" ht="13" x14ac:dyDescent="0.15">
      <c r="A531" t="s">
        <v>11866</v>
      </c>
      <c r="B531">
        <v>1</v>
      </c>
      <c r="C531" s="3">
        <v>5</v>
      </c>
    </row>
    <row r="532" spans="1:3" ht="13" x14ac:dyDescent="0.15">
      <c r="A532" t="s">
        <v>5438</v>
      </c>
      <c r="B532">
        <v>5</v>
      </c>
      <c r="C532" s="3">
        <v>5</v>
      </c>
    </row>
    <row r="533" spans="1:3" ht="13" x14ac:dyDescent="0.15">
      <c r="A533" t="s">
        <v>6055</v>
      </c>
      <c r="B533">
        <v>2</v>
      </c>
      <c r="C533" s="3">
        <v>3</v>
      </c>
    </row>
    <row r="534" spans="1:3" ht="13" x14ac:dyDescent="0.15">
      <c r="A534" t="s">
        <v>11978</v>
      </c>
      <c r="B534">
        <v>1</v>
      </c>
      <c r="C534" s="3">
        <v>3</v>
      </c>
    </row>
    <row r="535" spans="1:3" ht="13" x14ac:dyDescent="0.15">
      <c r="A535" t="s">
        <v>9791</v>
      </c>
      <c r="B535">
        <v>2</v>
      </c>
      <c r="C535" s="3">
        <v>6.5</v>
      </c>
    </row>
    <row r="536" spans="1:3" ht="13" x14ac:dyDescent="0.15">
      <c r="A536" t="s">
        <v>12264</v>
      </c>
      <c r="B536">
        <v>1</v>
      </c>
      <c r="C536" s="3">
        <v>6.5</v>
      </c>
    </row>
    <row r="537" spans="1:3" ht="13" x14ac:dyDescent="0.15">
      <c r="A537" t="s">
        <v>787</v>
      </c>
      <c r="B537">
        <v>2</v>
      </c>
      <c r="C537" s="3">
        <v>6.5</v>
      </c>
    </row>
    <row r="538" spans="1:3" ht="13" x14ac:dyDescent="0.15">
      <c r="A538" t="s">
        <v>10137</v>
      </c>
      <c r="B538">
        <v>1</v>
      </c>
      <c r="C538" s="3">
        <v>6.5</v>
      </c>
    </row>
    <row r="539" spans="1:3" ht="13" x14ac:dyDescent="0.15">
      <c r="A539" t="s">
        <v>10182</v>
      </c>
      <c r="B539">
        <v>2</v>
      </c>
      <c r="C539" s="3">
        <v>6.5</v>
      </c>
    </row>
    <row r="540" spans="1:3" ht="13" x14ac:dyDescent="0.15">
      <c r="A540" t="s">
        <v>10632</v>
      </c>
      <c r="B540">
        <v>1</v>
      </c>
      <c r="C540" s="3">
        <v>6.5</v>
      </c>
    </row>
    <row r="541" spans="1:3" ht="13" x14ac:dyDescent="0.15">
      <c r="A541" t="s">
        <v>1006</v>
      </c>
      <c r="B541">
        <v>20</v>
      </c>
      <c r="C541" s="3">
        <v>6.5</v>
      </c>
    </row>
    <row r="542" spans="1:3" ht="13" x14ac:dyDescent="0.15">
      <c r="A542" t="s">
        <v>5659</v>
      </c>
      <c r="B542">
        <v>2</v>
      </c>
      <c r="C542" s="3">
        <v>6.5</v>
      </c>
    </row>
    <row r="543" spans="1:3" ht="13" x14ac:dyDescent="0.15">
      <c r="A543" t="s">
        <v>8937</v>
      </c>
      <c r="B543">
        <v>1</v>
      </c>
      <c r="C543" s="3">
        <v>6.5</v>
      </c>
    </row>
    <row r="544" spans="1:3" ht="13" x14ac:dyDescent="0.15">
      <c r="A544" t="s">
        <v>10534</v>
      </c>
      <c r="B544">
        <v>1</v>
      </c>
      <c r="C544" s="3">
        <v>6.5</v>
      </c>
    </row>
    <row r="545" spans="1:3" ht="13" x14ac:dyDescent="0.15">
      <c r="A545" t="s">
        <v>3091</v>
      </c>
      <c r="B545">
        <v>3</v>
      </c>
      <c r="C545" s="3">
        <v>6.5</v>
      </c>
    </row>
    <row r="546" spans="1:3" ht="13" x14ac:dyDescent="0.15">
      <c r="A546" t="s">
        <v>12265</v>
      </c>
      <c r="B546">
        <v>1</v>
      </c>
      <c r="C546" s="3">
        <v>6.5</v>
      </c>
    </row>
    <row r="547" spans="1:3" ht="13" x14ac:dyDescent="0.15">
      <c r="A547" t="s">
        <v>12266</v>
      </c>
      <c r="B547">
        <v>1</v>
      </c>
      <c r="C547" s="3">
        <v>6.5</v>
      </c>
    </row>
    <row r="548" spans="1:3" ht="13" x14ac:dyDescent="0.15">
      <c r="A548" t="s">
        <v>6640</v>
      </c>
      <c r="B548">
        <v>2</v>
      </c>
      <c r="C548" s="3">
        <v>6.5</v>
      </c>
    </row>
    <row r="549" spans="1:3" ht="13" x14ac:dyDescent="0.15">
      <c r="A549" t="s">
        <v>9689</v>
      </c>
      <c r="B549">
        <v>1</v>
      </c>
      <c r="C549" s="3">
        <v>6.5</v>
      </c>
    </row>
    <row r="550" spans="1:3" ht="13" x14ac:dyDescent="0.15">
      <c r="A550" t="s">
        <v>9645</v>
      </c>
      <c r="B550">
        <v>1</v>
      </c>
      <c r="C550" s="3">
        <v>10</v>
      </c>
    </row>
    <row r="551" spans="1:3" ht="13" x14ac:dyDescent="0.15">
      <c r="A551" t="s">
        <v>8860</v>
      </c>
      <c r="B551">
        <v>1</v>
      </c>
      <c r="C551" s="3">
        <v>10</v>
      </c>
    </row>
    <row r="552" spans="1:3" ht="13" x14ac:dyDescent="0.15">
      <c r="A552" t="s">
        <v>3563</v>
      </c>
      <c r="B552">
        <v>2</v>
      </c>
      <c r="C552" s="3">
        <v>10</v>
      </c>
    </row>
    <row r="553" spans="1:3" ht="13" x14ac:dyDescent="0.15">
      <c r="A553" t="s">
        <v>1282</v>
      </c>
      <c r="B553">
        <v>3</v>
      </c>
      <c r="C553" s="3">
        <v>10</v>
      </c>
    </row>
    <row r="554" spans="1:3" ht="13" x14ac:dyDescent="0.15">
      <c r="A554" t="s">
        <v>2948</v>
      </c>
      <c r="B554">
        <v>3</v>
      </c>
      <c r="C554" s="3">
        <v>10</v>
      </c>
    </row>
    <row r="555" spans="1:3" ht="13" x14ac:dyDescent="0.15">
      <c r="A555" t="s">
        <v>3779</v>
      </c>
      <c r="B555">
        <v>2</v>
      </c>
      <c r="C555" s="3">
        <v>10</v>
      </c>
    </row>
    <row r="556" spans="1:3" ht="13" x14ac:dyDescent="0.15">
      <c r="A556" t="s">
        <v>9459</v>
      </c>
      <c r="B556">
        <v>1</v>
      </c>
      <c r="C556" s="3">
        <v>10</v>
      </c>
    </row>
    <row r="557" spans="1:3" ht="13" x14ac:dyDescent="0.15">
      <c r="A557" t="s">
        <v>9734</v>
      </c>
      <c r="B557">
        <v>1</v>
      </c>
      <c r="C557" s="3">
        <v>10</v>
      </c>
    </row>
    <row r="558" spans="1:3" ht="13" x14ac:dyDescent="0.15">
      <c r="A558" t="s">
        <v>4326</v>
      </c>
      <c r="B558">
        <v>2</v>
      </c>
      <c r="C558" s="3">
        <v>10</v>
      </c>
    </row>
    <row r="559" spans="1:3" ht="13" x14ac:dyDescent="0.15">
      <c r="A559" t="s">
        <v>10099</v>
      </c>
      <c r="B559">
        <v>1</v>
      </c>
      <c r="C559" s="3">
        <v>10</v>
      </c>
    </row>
    <row r="560" spans="1:3" ht="13" x14ac:dyDescent="0.15">
      <c r="A560" t="s">
        <v>9469</v>
      </c>
      <c r="B560">
        <v>2</v>
      </c>
      <c r="C560" s="3">
        <v>10</v>
      </c>
    </row>
    <row r="561" spans="1:3" ht="13" x14ac:dyDescent="0.15">
      <c r="A561" t="s">
        <v>11709</v>
      </c>
      <c r="B561">
        <v>1</v>
      </c>
      <c r="C561" s="3">
        <v>10</v>
      </c>
    </row>
    <row r="562" spans="1:3" ht="13" x14ac:dyDescent="0.15">
      <c r="A562" t="s">
        <v>8777</v>
      </c>
      <c r="B562">
        <v>1</v>
      </c>
      <c r="C562" s="3">
        <v>10</v>
      </c>
    </row>
    <row r="563" spans="1:3" ht="13" x14ac:dyDescent="0.15">
      <c r="A563" t="s">
        <v>3636</v>
      </c>
      <c r="B563">
        <v>2</v>
      </c>
      <c r="C563" s="3">
        <v>10</v>
      </c>
    </row>
    <row r="564" spans="1:3" ht="13" x14ac:dyDescent="0.15">
      <c r="A564" t="s">
        <v>5771</v>
      </c>
      <c r="B564">
        <v>2</v>
      </c>
      <c r="C564" s="3">
        <v>10</v>
      </c>
    </row>
    <row r="565" spans="1:3" ht="13" x14ac:dyDescent="0.15">
      <c r="A565" t="s">
        <v>2181</v>
      </c>
      <c r="B565">
        <v>3</v>
      </c>
      <c r="C565" s="3">
        <v>10</v>
      </c>
    </row>
    <row r="566" spans="1:3" ht="13" x14ac:dyDescent="0.15">
      <c r="A566" t="s">
        <v>4058</v>
      </c>
      <c r="B566">
        <v>3</v>
      </c>
      <c r="C566" s="3">
        <v>10</v>
      </c>
    </row>
    <row r="567" spans="1:3" ht="13" x14ac:dyDescent="0.15">
      <c r="A567" t="s">
        <v>9283</v>
      </c>
      <c r="B567">
        <v>2</v>
      </c>
      <c r="C567" s="3">
        <v>10</v>
      </c>
    </row>
    <row r="568" spans="1:3" ht="13" x14ac:dyDescent="0.15">
      <c r="A568" t="s">
        <v>5900</v>
      </c>
      <c r="B568">
        <v>2</v>
      </c>
      <c r="C568" s="3">
        <v>10</v>
      </c>
    </row>
    <row r="569" spans="1:3" ht="13" x14ac:dyDescent="0.15">
      <c r="A569" t="s">
        <v>2906</v>
      </c>
      <c r="B569">
        <v>3</v>
      </c>
      <c r="C569" s="3">
        <v>10</v>
      </c>
    </row>
    <row r="570" spans="1:3" ht="13" x14ac:dyDescent="0.15">
      <c r="A570" t="s">
        <v>379</v>
      </c>
      <c r="B570">
        <v>3</v>
      </c>
      <c r="C570" s="3">
        <v>10</v>
      </c>
    </row>
    <row r="571" spans="1:3" ht="13" x14ac:dyDescent="0.15">
      <c r="A571" t="s">
        <v>6548</v>
      </c>
      <c r="B571">
        <v>5</v>
      </c>
      <c r="C571" s="3">
        <v>10</v>
      </c>
    </row>
    <row r="572" spans="1:3" ht="13" x14ac:dyDescent="0.15">
      <c r="A572" t="s">
        <v>10216</v>
      </c>
      <c r="B572">
        <v>1</v>
      </c>
      <c r="C572" s="3">
        <v>10</v>
      </c>
    </row>
    <row r="573" spans="1:3" ht="13" x14ac:dyDescent="0.15">
      <c r="A573" t="s">
        <v>5956</v>
      </c>
      <c r="B573">
        <v>2</v>
      </c>
      <c r="C573" s="3">
        <v>10</v>
      </c>
    </row>
    <row r="574" spans="1:3" ht="13" x14ac:dyDescent="0.15">
      <c r="A574" t="s">
        <v>6399</v>
      </c>
      <c r="B574">
        <v>2</v>
      </c>
      <c r="C574" s="3">
        <v>10</v>
      </c>
    </row>
    <row r="575" spans="1:3" ht="13" x14ac:dyDescent="0.15">
      <c r="A575" t="s">
        <v>9684</v>
      </c>
      <c r="B575">
        <v>1</v>
      </c>
      <c r="C575" s="3">
        <v>10</v>
      </c>
    </row>
    <row r="576" spans="1:3" ht="13" x14ac:dyDescent="0.15">
      <c r="A576" t="s">
        <v>7092</v>
      </c>
      <c r="B576">
        <v>2</v>
      </c>
      <c r="C576" s="3">
        <v>10</v>
      </c>
    </row>
    <row r="577" spans="1:3" ht="13" x14ac:dyDescent="0.15">
      <c r="A577" t="s">
        <v>5816</v>
      </c>
      <c r="B577">
        <v>2</v>
      </c>
      <c r="C577" s="3">
        <v>10</v>
      </c>
    </row>
    <row r="578" spans="1:3" ht="13" x14ac:dyDescent="0.15">
      <c r="A578" t="s">
        <v>3933</v>
      </c>
      <c r="B578">
        <v>2</v>
      </c>
      <c r="C578" s="3">
        <v>10</v>
      </c>
    </row>
    <row r="579" spans="1:3" ht="13" x14ac:dyDescent="0.15">
      <c r="A579" t="s">
        <v>10490</v>
      </c>
      <c r="B579">
        <v>1</v>
      </c>
      <c r="C579" s="3">
        <v>10</v>
      </c>
    </row>
    <row r="580" spans="1:3" ht="13" x14ac:dyDescent="0.15">
      <c r="A580" t="s">
        <v>3231</v>
      </c>
      <c r="B580">
        <v>1</v>
      </c>
      <c r="C580" s="3">
        <v>10</v>
      </c>
    </row>
    <row r="581" spans="1:3" ht="13" x14ac:dyDescent="0.15">
      <c r="A581" t="s">
        <v>3457</v>
      </c>
      <c r="B581">
        <v>1</v>
      </c>
      <c r="C581" s="3">
        <v>10</v>
      </c>
    </row>
    <row r="582" spans="1:3" ht="13" x14ac:dyDescent="0.15">
      <c r="A582" t="s">
        <v>4640</v>
      </c>
      <c r="B582">
        <v>2</v>
      </c>
      <c r="C582" s="3">
        <v>10</v>
      </c>
    </row>
    <row r="583" spans="1:3" ht="13" x14ac:dyDescent="0.15">
      <c r="A583" t="s">
        <v>6439</v>
      </c>
      <c r="B583">
        <v>2</v>
      </c>
      <c r="C583" s="3">
        <v>10</v>
      </c>
    </row>
    <row r="584" spans="1:3" ht="13" x14ac:dyDescent="0.15">
      <c r="A584" t="s">
        <v>9940</v>
      </c>
      <c r="B584">
        <v>1</v>
      </c>
      <c r="C584" s="3">
        <v>10</v>
      </c>
    </row>
    <row r="585" spans="1:3" ht="13" x14ac:dyDescent="0.15">
      <c r="A585" t="s">
        <v>2427</v>
      </c>
      <c r="B585">
        <v>2</v>
      </c>
      <c r="C585" s="3">
        <v>10</v>
      </c>
    </row>
    <row r="586" spans="1:3" ht="13" x14ac:dyDescent="0.15">
      <c r="A586" t="s">
        <v>997</v>
      </c>
      <c r="B586">
        <v>3</v>
      </c>
      <c r="C586" s="3">
        <v>10</v>
      </c>
    </row>
    <row r="587" spans="1:3" ht="13" x14ac:dyDescent="0.15">
      <c r="A587" t="s">
        <v>32</v>
      </c>
      <c r="B587">
        <v>35</v>
      </c>
      <c r="C587" s="3">
        <v>10</v>
      </c>
    </row>
    <row r="588" spans="1:3" ht="13" x14ac:dyDescent="0.15">
      <c r="A588" t="s">
        <v>4684</v>
      </c>
      <c r="B588">
        <v>2</v>
      </c>
      <c r="C588" s="3">
        <v>10</v>
      </c>
    </row>
    <row r="589" spans="1:3" ht="13" x14ac:dyDescent="0.15">
      <c r="A589" t="s">
        <v>3608</v>
      </c>
      <c r="B589">
        <v>3</v>
      </c>
      <c r="C589" s="3">
        <v>10</v>
      </c>
    </row>
    <row r="590" spans="1:3" ht="13" x14ac:dyDescent="0.15">
      <c r="A590" t="s">
        <v>2198</v>
      </c>
      <c r="B590">
        <v>4</v>
      </c>
      <c r="C590" s="3">
        <v>10</v>
      </c>
    </row>
    <row r="591" spans="1:3" ht="13" x14ac:dyDescent="0.15">
      <c r="A591" t="s">
        <v>42</v>
      </c>
      <c r="B591">
        <v>1059</v>
      </c>
      <c r="C591" s="3">
        <v>10</v>
      </c>
    </row>
    <row r="592" spans="1:3" ht="13" x14ac:dyDescent="0.15">
      <c r="A592" t="s">
        <v>1658</v>
      </c>
      <c r="B592">
        <v>3</v>
      </c>
      <c r="C592" s="3">
        <v>10</v>
      </c>
    </row>
    <row r="593" spans="1:3" ht="13" x14ac:dyDescent="0.15">
      <c r="A593" t="s">
        <v>6728</v>
      </c>
      <c r="B593">
        <v>3</v>
      </c>
      <c r="C593" s="3">
        <v>10</v>
      </c>
    </row>
    <row r="594" spans="1:3" ht="13" x14ac:dyDescent="0.15">
      <c r="A594" t="s">
        <v>3257</v>
      </c>
      <c r="B594">
        <v>3</v>
      </c>
      <c r="C594" s="3">
        <v>10</v>
      </c>
    </row>
    <row r="595" spans="1:3" ht="13" x14ac:dyDescent="0.15">
      <c r="A595" t="s">
        <v>1943</v>
      </c>
      <c r="B595">
        <v>5</v>
      </c>
      <c r="C595" s="3">
        <v>10</v>
      </c>
    </row>
    <row r="596" spans="1:3" ht="13" x14ac:dyDescent="0.15">
      <c r="A596" t="s">
        <v>3357</v>
      </c>
      <c r="B596">
        <v>2</v>
      </c>
      <c r="C596" s="3">
        <v>10</v>
      </c>
    </row>
    <row r="597" spans="1:3" ht="13" x14ac:dyDescent="0.15">
      <c r="A597" t="s">
        <v>114</v>
      </c>
      <c r="B597">
        <v>3</v>
      </c>
      <c r="C597" s="3">
        <v>10</v>
      </c>
    </row>
    <row r="598" spans="1:3" ht="13" x14ac:dyDescent="0.15">
      <c r="A598" t="s">
        <v>1568</v>
      </c>
      <c r="B598">
        <v>11</v>
      </c>
      <c r="C598" s="3">
        <v>10</v>
      </c>
    </row>
    <row r="599" spans="1:3" ht="13" x14ac:dyDescent="0.15">
      <c r="A599" t="s">
        <v>6184</v>
      </c>
      <c r="B599">
        <v>4</v>
      </c>
      <c r="C599" s="3">
        <v>10</v>
      </c>
    </row>
    <row r="600" spans="1:3" ht="13" x14ac:dyDescent="0.15">
      <c r="A600" t="s">
        <v>1833</v>
      </c>
      <c r="B600">
        <v>4</v>
      </c>
      <c r="C600" s="3">
        <v>10</v>
      </c>
    </row>
    <row r="601" spans="1:3" ht="13" x14ac:dyDescent="0.15">
      <c r="A601" t="s">
        <v>3339</v>
      </c>
      <c r="B601">
        <v>9</v>
      </c>
      <c r="C601" s="3">
        <v>10</v>
      </c>
    </row>
    <row r="602" spans="1:3" ht="13" x14ac:dyDescent="0.15">
      <c r="A602" t="s">
        <v>10375</v>
      </c>
      <c r="B602">
        <v>1</v>
      </c>
      <c r="C602" s="3">
        <v>10</v>
      </c>
    </row>
    <row r="603" spans="1:3" ht="13" x14ac:dyDescent="0.15">
      <c r="A603" t="s">
        <v>6422</v>
      </c>
      <c r="B603">
        <v>2</v>
      </c>
      <c r="C603" s="3">
        <v>10</v>
      </c>
    </row>
    <row r="604" spans="1:3" ht="13" x14ac:dyDescent="0.15">
      <c r="A604" t="s">
        <v>8873</v>
      </c>
      <c r="B604">
        <v>1</v>
      </c>
      <c r="C604" s="3">
        <v>10</v>
      </c>
    </row>
    <row r="605" spans="1:3" ht="13" x14ac:dyDescent="0.15">
      <c r="A605" t="s">
        <v>2078</v>
      </c>
      <c r="B605">
        <v>5</v>
      </c>
      <c r="C605" s="3">
        <v>10</v>
      </c>
    </row>
    <row r="606" spans="1:3" ht="13" x14ac:dyDescent="0.15">
      <c r="A606" t="s">
        <v>526</v>
      </c>
      <c r="B606">
        <v>6</v>
      </c>
      <c r="C606" s="3">
        <v>10</v>
      </c>
    </row>
    <row r="607" spans="1:3" ht="13" x14ac:dyDescent="0.15">
      <c r="A607" t="s">
        <v>1882</v>
      </c>
      <c r="B607">
        <v>2</v>
      </c>
      <c r="C607" s="3">
        <v>10</v>
      </c>
    </row>
    <row r="608" spans="1:3" ht="13" x14ac:dyDescent="0.15">
      <c r="A608" t="s">
        <v>1500</v>
      </c>
      <c r="B608">
        <v>2</v>
      </c>
      <c r="C608" s="3">
        <v>10</v>
      </c>
    </row>
    <row r="609" spans="1:3" ht="13" x14ac:dyDescent="0.15">
      <c r="A609" t="s">
        <v>12278</v>
      </c>
      <c r="B609">
        <v>1</v>
      </c>
      <c r="C609" s="3">
        <v>4</v>
      </c>
    </row>
    <row r="610" spans="1:3" ht="13" x14ac:dyDescent="0.15">
      <c r="A610" t="s">
        <v>12279</v>
      </c>
      <c r="B610">
        <v>1</v>
      </c>
      <c r="C610" s="3">
        <v>4</v>
      </c>
    </row>
    <row r="611" spans="1:3" ht="13" x14ac:dyDescent="0.15">
      <c r="A611" t="s">
        <v>5476</v>
      </c>
      <c r="B611">
        <v>4</v>
      </c>
      <c r="C611" s="3">
        <v>4</v>
      </c>
    </row>
    <row r="612" spans="1:3" ht="13" x14ac:dyDescent="0.15">
      <c r="A612" t="s">
        <v>10589</v>
      </c>
      <c r="B612">
        <v>2</v>
      </c>
      <c r="C612" s="3">
        <v>4</v>
      </c>
    </row>
    <row r="613" spans="1:3" ht="13" x14ac:dyDescent="0.15">
      <c r="A613" t="s">
        <v>10270</v>
      </c>
      <c r="B613">
        <v>1</v>
      </c>
      <c r="C613" s="3">
        <v>4</v>
      </c>
    </row>
    <row r="614" spans="1:3" ht="13" x14ac:dyDescent="0.15">
      <c r="A614" t="s">
        <v>12280</v>
      </c>
      <c r="B614">
        <v>1</v>
      </c>
      <c r="C614" s="3">
        <v>4</v>
      </c>
    </row>
    <row r="615" spans="1:3" ht="13" x14ac:dyDescent="0.15">
      <c r="A615" t="s">
        <v>6021</v>
      </c>
      <c r="B615">
        <v>4</v>
      </c>
      <c r="C615" s="3">
        <v>4</v>
      </c>
    </row>
    <row r="616" spans="1:3" ht="13" x14ac:dyDescent="0.15">
      <c r="A616" t="s">
        <v>1975</v>
      </c>
      <c r="B616">
        <v>3</v>
      </c>
      <c r="C616" s="3">
        <v>4</v>
      </c>
    </row>
    <row r="617" spans="1:3" ht="13" x14ac:dyDescent="0.15">
      <c r="A617" t="s">
        <v>3921</v>
      </c>
      <c r="B617">
        <v>2</v>
      </c>
      <c r="C617" s="3">
        <v>9</v>
      </c>
    </row>
    <row r="618" spans="1:3" ht="13" x14ac:dyDescent="0.15">
      <c r="A618" t="s">
        <v>3370</v>
      </c>
      <c r="B618">
        <v>2</v>
      </c>
      <c r="C618" s="3">
        <v>9</v>
      </c>
    </row>
    <row r="619" spans="1:3" ht="13" x14ac:dyDescent="0.15">
      <c r="A619" t="s">
        <v>4897</v>
      </c>
      <c r="B619">
        <v>4</v>
      </c>
      <c r="C619" s="3">
        <v>9</v>
      </c>
    </row>
    <row r="620" spans="1:3" ht="13" x14ac:dyDescent="0.15">
      <c r="A620" t="s">
        <v>4375</v>
      </c>
      <c r="B620">
        <v>2</v>
      </c>
      <c r="C620" s="3">
        <v>9</v>
      </c>
    </row>
    <row r="621" spans="1:3" ht="13" x14ac:dyDescent="0.15">
      <c r="A621" t="s">
        <v>5708</v>
      </c>
      <c r="B621">
        <v>2</v>
      </c>
      <c r="C621" s="3">
        <v>4</v>
      </c>
    </row>
    <row r="622" spans="1:3" ht="13" x14ac:dyDescent="0.15">
      <c r="A622" t="s">
        <v>2309</v>
      </c>
      <c r="B622">
        <v>2</v>
      </c>
      <c r="C622" s="3">
        <v>8.5</v>
      </c>
    </row>
    <row r="623" spans="1:3" ht="13" x14ac:dyDescent="0.15">
      <c r="A623" t="s">
        <v>8149</v>
      </c>
      <c r="B623">
        <v>1</v>
      </c>
      <c r="C623" s="3">
        <v>8.5</v>
      </c>
    </row>
    <row r="624" spans="1:3" ht="13" x14ac:dyDescent="0.15">
      <c r="A624" t="s">
        <v>9425</v>
      </c>
      <c r="B624">
        <v>1</v>
      </c>
      <c r="C624" s="3">
        <v>8.5</v>
      </c>
    </row>
    <row r="625" spans="1:3" ht="13" x14ac:dyDescent="0.15">
      <c r="A625" t="s">
        <v>10329</v>
      </c>
      <c r="B625">
        <v>1</v>
      </c>
      <c r="C625" s="3">
        <v>8.5</v>
      </c>
    </row>
    <row r="626" spans="1:3" ht="13" x14ac:dyDescent="0.15">
      <c r="A626" t="s">
        <v>3698</v>
      </c>
      <c r="B626">
        <v>7</v>
      </c>
      <c r="C626" s="3">
        <v>8.5</v>
      </c>
    </row>
    <row r="627" spans="1:3" ht="13" x14ac:dyDescent="0.15">
      <c r="A627" t="s">
        <v>6328</v>
      </c>
      <c r="B627">
        <v>2</v>
      </c>
      <c r="C627" s="3">
        <v>10</v>
      </c>
    </row>
    <row r="628" spans="1:3" ht="13" x14ac:dyDescent="0.15">
      <c r="A628" t="s">
        <v>1933</v>
      </c>
      <c r="B628">
        <v>2</v>
      </c>
      <c r="C628" s="3">
        <v>10</v>
      </c>
    </row>
    <row r="629" spans="1:3" ht="13" x14ac:dyDescent="0.15">
      <c r="A629" t="s">
        <v>9371</v>
      </c>
      <c r="B629">
        <v>2</v>
      </c>
      <c r="C629" s="3">
        <v>10</v>
      </c>
    </row>
    <row r="630" spans="1:3" ht="13" x14ac:dyDescent="0.15">
      <c r="A630" t="s">
        <v>291</v>
      </c>
      <c r="B630">
        <v>3</v>
      </c>
      <c r="C630" s="3">
        <v>10</v>
      </c>
    </row>
    <row r="631" spans="1:3" ht="13" x14ac:dyDescent="0.15">
      <c r="A631" t="s">
        <v>2846</v>
      </c>
      <c r="B631">
        <v>2</v>
      </c>
      <c r="C631" s="3">
        <v>8</v>
      </c>
    </row>
    <row r="632" spans="1:3" ht="13" x14ac:dyDescent="0.15">
      <c r="A632" t="s">
        <v>668</v>
      </c>
      <c r="B632">
        <v>2</v>
      </c>
      <c r="C632" s="3">
        <v>9</v>
      </c>
    </row>
    <row r="633" spans="1:3" ht="13" x14ac:dyDescent="0.15">
      <c r="A633" t="s">
        <v>9544</v>
      </c>
      <c r="B633">
        <v>1</v>
      </c>
      <c r="C633" s="3">
        <v>9</v>
      </c>
    </row>
    <row r="634" spans="1:3" ht="13" x14ac:dyDescent="0.15">
      <c r="A634" t="s">
        <v>858</v>
      </c>
      <c r="B634">
        <v>8</v>
      </c>
      <c r="C634" s="3">
        <v>9</v>
      </c>
    </row>
    <row r="635" spans="1:3" ht="13" x14ac:dyDescent="0.15">
      <c r="A635" t="s">
        <v>2442</v>
      </c>
      <c r="B635">
        <v>3</v>
      </c>
      <c r="C635" s="3">
        <v>9</v>
      </c>
    </row>
    <row r="636" spans="1:3" ht="13" x14ac:dyDescent="0.15">
      <c r="A636" t="s">
        <v>6621</v>
      </c>
      <c r="B636">
        <v>2</v>
      </c>
      <c r="C636" s="3">
        <v>9</v>
      </c>
    </row>
    <row r="637" spans="1:3" ht="13" x14ac:dyDescent="0.15">
      <c r="A637" t="s">
        <v>4942</v>
      </c>
      <c r="B637">
        <v>3</v>
      </c>
      <c r="C637" s="3">
        <v>9</v>
      </c>
    </row>
    <row r="638" spans="1:3" ht="13" x14ac:dyDescent="0.15">
      <c r="A638" t="s">
        <v>7334</v>
      </c>
      <c r="B638">
        <v>2</v>
      </c>
      <c r="C638" s="3">
        <v>9</v>
      </c>
    </row>
    <row r="639" spans="1:3" ht="13" x14ac:dyDescent="0.15">
      <c r="A639" t="s">
        <v>6010</v>
      </c>
      <c r="B639">
        <v>3</v>
      </c>
      <c r="C639" s="3">
        <v>9</v>
      </c>
    </row>
    <row r="640" spans="1:3" ht="13" x14ac:dyDescent="0.15">
      <c r="A640" t="s">
        <v>10670</v>
      </c>
      <c r="B640">
        <v>1</v>
      </c>
      <c r="C640" s="3">
        <v>9</v>
      </c>
    </row>
    <row r="641" spans="1:3" ht="13" x14ac:dyDescent="0.15">
      <c r="A641" t="s">
        <v>3525</v>
      </c>
      <c r="B641">
        <v>2</v>
      </c>
      <c r="C641" s="3">
        <v>9</v>
      </c>
    </row>
    <row r="642" spans="1:3" ht="13" x14ac:dyDescent="0.15">
      <c r="A642" t="s">
        <v>12103</v>
      </c>
      <c r="B642">
        <v>1</v>
      </c>
      <c r="C642" s="3">
        <v>9</v>
      </c>
    </row>
    <row r="643" spans="1:3" ht="13" x14ac:dyDescent="0.15">
      <c r="A643" t="s">
        <v>9202</v>
      </c>
      <c r="B643">
        <v>1</v>
      </c>
      <c r="C643" s="3">
        <v>9</v>
      </c>
    </row>
    <row r="644" spans="1:3" ht="13" x14ac:dyDescent="0.15">
      <c r="A644" t="s">
        <v>904</v>
      </c>
      <c r="B644">
        <v>2</v>
      </c>
      <c r="C644" s="3">
        <v>9</v>
      </c>
    </row>
    <row r="645" spans="1:3" ht="13" x14ac:dyDescent="0.15">
      <c r="A645" t="s">
        <v>8463</v>
      </c>
      <c r="B645">
        <v>1</v>
      </c>
      <c r="C645" s="3">
        <v>9</v>
      </c>
    </row>
    <row r="646" spans="1:3" ht="13" x14ac:dyDescent="0.15">
      <c r="A646" t="s">
        <v>9655</v>
      </c>
      <c r="B646">
        <v>1</v>
      </c>
      <c r="C646" s="3">
        <v>9</v>
      </c>
    </row>
    <row r="647" spans="1:3" ht="13" x14ac:dyDescent="0.15">
      <c r="A647" t="s">
        <v>1419</v>
      </c>
      <c r="B647">
        <v>1</v>
      </c>
      <c r="C647" s="3">
        <v>9</v>
      </c>
    </row>
    <row r="648" spans="1:3" ht="13" x14ac:dyDescent="0.15">
      <c r="A648" t="s">
        <v>8532</v>
      </c>
      <c r="B648">
        <v>1</v>
      </c>
      <c r="C648" s="3">
        <v>9</v>
      </c>
    </row>
    <row r="649" spans="1:3" ht="13" x14ac:dyDescent="0.15">
      <c r="A649" t="s">
        <v>3793</v>
      </c>
      <c r="B649">
        <v>2</v>
      </c>
      <c r="C649" s="3">
        <v>8</v>
      </c>
    </row>
    <row r="650" spans="1:3" ht="13" x14ac:dyDescent="0.15">
      <c r="A650" t="s">
        <v>5217</v>
      </c>
      <c r="B650">
        <v>7</v>
      </c>
      <c r="C650" s="3">
        <v>9</v>
      </c>
    </row>
    <row r="651" spans="1:3" ht="13" x14ac:dyDescent="0.15">
      <c r="A651" t="s">
        <v>12026</v>
      </c>
      <c r="B651">
        <v>1</v>
      </c>
      <c r="C651" s="3">
        <v>8</v>
      </c>
    </row>
    <row r="652" spans="1:3" ht="13" x14ac:dyDescent="0.15">
      <c r="A652" t="s">
        <v>9185</v>
      </c>
      <c r="B652">
        <v>1</v>
      </c>
      <c r="C652" s="3">
        <v>3</v>
      </c>
    </row>
    <row r="653" spans="1:3" ht="13" x14ac:dyDescent="0.15">
      <c r="A653" t="s">
        <v>1459</v>
      </c>
      <c r="B653">
        <v>2</v>
      </c>
      <c r="C653" s="3">
        <v>3</v>
      </c>
    </row>
    <row r="654" spans="1:3" ht="13" x14ac:dyDescent="0.15">
      <c r="A654" t="s">
        <v>12282</v>
      </c>
      <c r="B654">
        <v>1</v>
      </c>
      <c r="C654" s="3">
        <v>3</v>
      </c>
    </row>
    <row r="655" spans="1:3" ht="13" x14ac:dyDescent="0.15">
      <c r="A655" t="s">
        <v>9143</v>
      </c>
      <c r="B655">
        <v>1</v>
      </c>
      <c r="C655" s="3">
        <v>3</v>
      </c>
    </row>
    <row r="656" spans="1:3" ht="13" x14ac:dyDescent="0.15">
      <c r="A656" t="s">
        <v>12283</v>
      </c>
      <c r="B656">
        <v>1</v>
      </c>
      <c r="C656" s="3">
        <v>3</v>
      </c>
    </row>
    <row r="657" spans="1:3" ht="13" x14ac:dyDescent="0.15">
      <c r="A657" t="s">
        <v>2881</v>
      </c>
      <c r="B657">
        <v>2</v>
      </c>
      <c r="C657" s="3">
        <v>3</v>
      </c>
    </row>
    <row r="658" spans="1:3" ht="13" x14ac:dyDescent="0.15">
      <c r="A658" t="s">
        <v>12284</v>
      </c>
      <c r="B658">
        <v>1</v>
      </c>
      <c r="C658" s="3">
        <v>3</v>
      </c>
    </row>
    <row r="659" spans="1:3" ht="13" x14ac:dyDescent="0.15">
      <c r="A659" t="s">
        <v>12411</v>
      </c>
      <c r="B659">
        <v>1</v>
      </c>
      <c r="C659" s="3">
        <v>3</v>
      </c>
    </row>
    <row r="660" spans="1:3" ht="13" x14ac:dyDescent="0.15">
      <c r="A660" t="s">
        <v>12285</v>
      </c>
      <c r="B660">
        <v>1</v>
      </c>
      <c r="C660" s="3">
        <v>3</v>
      </c>
    </row>
    <row r="661" spans="1:3" ht="13" x14ac:dyDescent="0.15">
      <c r="A661" t="s">
        <v>10238</v>
      </c>
      <c r="B661">
        <v>1</v>
      </c>
      <c r="C661" s="3">
        <v>3</v>
      </c>
    </row>
    <row r="662" spans="1:3" ht="13" x14ac:dyDescent="0.15">
      <c r="A662" t="s">
        <v>10952</v>
      </c>
      <c r="B662">
        <v>1</v>
      </c>
      <c r="C662" s="3">
        <v>3</v>
      </c>
    </row>
    <row r="663" spans="1:3" ht="13" x14ac:dyDescent="0.15">
      <c r="A663" t="s">
        <v>2671</v>
      </c>
      <c r="B663">
        <v>2</v>
      </c>
      <c r="C663" s="3">
        <v>3</v>
      </c>
    </row>
    <row r="664" spans="1:3" ht="13" x14ac:dyDescent="0.15">
      <c r="A664" t="s">
        <v>10029</v>
      </c>
      <c r="B664">
        <v>1</v>
      </c>
      <c r="C664" s="3">
        <v>3</v>
      </c>
    </row>
    <row r="665" spans="1:3" ht="13" x14ac:dyDescent="0.15">
      <c r="A665" t="s">
        <v>1315</v>
      </c>
      <c r="B665">
        <v>3</v>
      </c>
      <c r="C665" s="3">
        <v>3</v>
      </c>
    </row>
    <row r="666" spans="1:3" ht="13" x14ac:dyDescent="0.15">
      <c r="A666" t="s">
        <v>762</v>
      </c>
      <c r="B666">
        <v>2</v>
      </c>
      <c r="C666" s="3">
        <v>3</v>
      </c>
    </row>
    <row r="667" spans="1:3" ht="13" x14ac:dyDescent="0.15">
      <c r="A667" t="s">
        <v>1556</v>
      </c>
      <c r="B667">
        <v>2</v>
      </c>
      <c r="C667" s="3">
        <v>3</v>
      </c>
    </row>
    <row r="668" spans="1:3" ht="13" x14ac:dyDescent="0.15">
      <c r="A668" t="s">
        <v>9701</v>
      </c>
      <c r="B668">
        <v>1</v>
      </c>
      <c r="C668" s="3">
        <v>3</v>
      </c>
    </row>
    <row r="669" spans="1:3" ht="13" x14ac:dyDescent="0.15">
      <c r="A669" t="s">
        <v>1450</v>
      </c>
      <c r="B669">
        <v>2</v>
      </c>
      <c r="C669" s="3">
        <v>3</v>
      </c>
    </row>
    <row r="670" spans="1:3" ht="13" x14ac:dyDescent="0.15">
      <c r="A670" t="s">
        <v>703</v>
      </c>
      <c r="B670">
        <v>4</v>
      </c>
      <c r="C670" s="3">
        <v>3</v>
      </c>
    </row>
    <row r="671" spans="1:3" ht="13" x14ac:dyDescent="0.15">
      <c r="A671" t="s">
        <v>12287</v>
      </c>
      <c r="B671">
        <v>1</v>
      </c>
      <c r="C671" s="3">
        <v>3</v>
      </c>
    </row>
    <row r="672" spans="1:3" ht="13" x14ac:dyDescent="0.15">
      <c r="A672" t="s">
        <v>9891</v>
      </c>
      <c r="B672">
        <v>1</v>
      </c>
      <c r="C672" s="3">
        <v>3</v>
      </c>
    </row>
    <row r="673" spans="1:3" ht="13" x14ac:dyDescent="0.15">
      <c r="A673" t="s">
        <v>12288</v>
      </c>
      <c r="B673">
        <v>1</v>
      </c>
      <c r="C673" s="3">
        <v>3</v>
      </c>
    </row>
    <row r="674" spans="1:3" ht="13" x14ac:dyDescent="0.15">
      <c r="A674" t="s">
        <v>12289</v>
      </c>
      <c r="B674">
        <v>1</v>
      </c>
      <c r="C674" s="3">
        <v>3</v>
      </c>
    </row>
    <row r="675" spans="1:3" ht="13" x14ac:dyDescent="0.15">
      <c r="A675" t="s">
        <v>6201</v>
      </c>
      <c r="B675">
        <v>2</v>
      </c>
      <c r="C675" s="3">
        <v>3</v>
      </c>
    </row>
    <row r="676" spans="1:3" ht="13" x14ac:dyDescent="0.15">
      <c r="A676" t="s">
        <v>8589</v>
      </c>
      <c r="B676">
        <v>1</v>
      </c>
      <c r="C676" s="3">
        <v>3</v>
      </c>
    </row>
    <row r="677" spans="1:3" ht="13" x14ac:dyDescent="0.15">
      <c r="A677" t="s">
        <v>9100</v>
      </c>
      <c r="B677">
        <v>1</v>
      </c>
      <c r="C677" s="3">
        <v>3</v>
      </c>
    </row>
    <row r="678" spans="1:3" ht="13" x14ac:dyDescent="0.15">
      <c r="A678" t="s">
        <v>1293</v>
      </c>
      <c r="B678">
        <v>2</v>
      </c>
      <c r="C678" s="3">
        <v>3</v>
      </c>
    </row>
    <row r="679" spans="1:3" ht="13" x14ac:dyDescent="0.15">
      <c r="A679" t="s">
        <v>6710</v>
      </c>
      <c r="B679">
        <v>3</v>
      </c>
      <c r="C679" s="3">
        <v>3</v>
      </c>
    </row>
    <row r="680" spans="1:3" ht="13" x14ac:dyDescent="0.15">
      <c r="A680" t="s">
        <v>6689</v>
      </c>
      <c r="B680">
        <v>2</v>
      </c>
      <c r="C680" s="3">
        <v>3</v>
      </c>
    </row>
    <row r="681" spans="1:3" ht="13" x14ac:dyDescent="0.15">
      <c r="A681" t="s">
        <v>9855</v>
      </c>
      <c r="B681">
        <v>1</v>
      </c>
      <c r="C681" s="3">
        <v>3</v>
      </c>
    </row>
    <row r="682" spans="1:3" ht="13" x14ac:dyDescent="0.15">
      <c r="A682" t="s">
        <v>12290</v>
      </c>
      <c r="B682">
        <v>1</v>
      </c>
      <c r="C682" s="3">
        <v>3</v>
      </c>
    </row>
    <row r="683" spans="1:3" ht="13" x14ac:dyDescent="0.15">
      <c r="A683" t="s">
        <v>3667</v>
      </c>
      <c r="B683">
        <v>2</v>
      </c>
      <c r="C683" s="3">
        <v>3</v>
      </c>
    </row>
    <row r="684" spans="1:3" ht="13" x14ac:dyDescent="0.15">
      <c r="A684" t="s">
        <v>8477</v>
      </c>
      <c r="B684">
        <v>1</v>
      </c>
      <c r="C684" s="3">
        <v>3</v>
      </c>
    </row>
    <row r="685" spans="1:3" ht="13" x14ac:dyDescent="0.15">
      <c r="A685" t="s">
        <v>853</v>
      </c>
      <c r="B685">
        <v>3</v>
      </c>
      <c r="C685" s="3">
        <v>3</v>
      </c>
    </row>
    <row r="686" spans="1:3" ht="13" x14ac:dyDescent="0.15">
      <c r="A686" t="s">
        <v>8699</v>
      </c>
      <c r="B686">
        <v>1</v>
      </c>
      <c r="C686" s="3">
        <v>3</v>
      </c>
    </row>
    <row r="687" spans="1:3" ht="13" x14ac:dyDescent="0.15">
      <c r="B687">
        <v>0</v>
      </c>
      <c r="C687" t="e">
        <v>#N/A</v>
      </c>
    </row>
    <row r="688" spans="1:3" ht="13" x14ac:dyDescent="0.15">
      <c r="A688" t="s">
        <v>12291</v>
      </c>
      <c r="B688">
        <v>2634</v>
      </c>
      <c r="C68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9"/>
  <sheetViews>
    <sheetView workbookViewId="0">
      <selection activeCell="B6" sqref="B6"/>
    </sheetView>
  </sheetViews>
  <sheetFormatPr baseColWidth="10" defaultColWidth="14.5" defaultRowHeight="15.75" customHeight="1" x14ac:dyDescent="0.15"/>
  <cols>
    <col min="2" max="2" width="34" customWidth="1"/>
    <col min="3" max="3" width="17.33203125" customWidth="1"/>
    <col min="4" max="4" width="33.1640625" customWidth="1"/>
    <col min="5" max="5" width="38" customWidth="1"/>
    <col min="8" max="8" width="26" customWidth="1"/>
  </cols>
  <sheetData>
    <row r="1" spans="1:8" ht="15.75" customHeight="1" x14ac:dyDescent="0.15">
      <c r="B1" s="3" t="s">
        <v>12431</v>
      </c>
      <c r="C1" s="3" t="s">
        <v>12432</v>
      </c>
      <c r="D1" s="3" t="s">
        <v>12433</v>
      </c>
      <c r="E1" s="3" t="s">
        <v>12434</v>
      </c>
      <c r="F1" s="3" t="s">
        <v>12435</v>
      </c>
      <c r="G1" s="3" t="s">
        <v>12436</v>
      </c>
    </row>
    <row r="2" spans="1:8" ht="15.75" customHeight="1" x14ac:dyDescent="0.15">
      <c r="B2" s="3">
        <v>2</v>
      </c>
      <c r="C2" s="20" t="s">
        <v>12437</v>
      </c>
      <c r="D2" s="3" t="s">
        <v>8162</v>
      </c>
      <c r="E2" s="3" t="s">
        <v>12438</v>
      </c>
      <c r="F2" s="3" t="s">
        <v>12439</v>
      </c>
      <c r="G2" s="3" t="s">
        <v>12440</v>
      </c>
    </row>
    <row r="3" spans="1:8" ht="15.75" customHeight="1" x14ac:dyDescent="0.15">
      <c r="B3" s="3">
        <v>1</v>
      </c>
      <c r="C3" s="20" t="s">
        <v>12441</v>
      </c>
      <c r="D3" s="3" t="s">
        <v>8162</v>
      </c>
      <c r="E3" s="3" t="s">
        <v>12438</v>
      </c>
      <c r="F3" s="3" t="s">
        <v>12442</v>
      </c>
      <c r="G3" s="3" t="s">
        <v>12443</v>
      </c>
    </row>
    <row r="4" spans="1:8" ht="15.75" customHeight="1" x14ac:dyDescent="0.15">
      <c r="B4" s="3">
        <v>3</v>
      </c>
      <c r="C4" s="20" t="s">
        <v>12444</v>
      </c>
      <c r="D4" s="3" t="s">
        <v>8162</v>
      </c>
      <c r="E4" s="3" t="s">
        <v>12438</v>
      </c>
      <c r="F4" s="3" t="s">
        <v>12445</v>
      </c>
      <c r="G4" s="3" t="s">
        <v>12443</v>
      </c>
    </row>
    <row r="7" spans="1:8" ht="15.75" customHeight="1" x14ac:dyDescent="0.25">
      <c r="A7" t="s">
        <v>16793</v>
      </c>
      <c r="B7" s="21" t="s">
        <v>0</v>
      </c>
      <c r="C7" s="21" t="s">
        <v>8</v>
      </c>
      <c r="D7" s="21" t="s">
        <v>12446</v>
      </c>
      <c r="E7" s="21" t="s">
        <v>12447</v>
      </c>
      <c r="F7" s="21" t="s">
        <v>12448</v>
      </c>
      <c r="G7" s="21" t="s">
        <v>12449</v>
      </c>
      <c r="H7" s="21" t="s">
        <v>12450</v>
      </c>
    </row>
    <row r="8" spans="1:8" ht="16" x14ac:dyDescent="0.2">
      <c r="A8" t="str">
        <f>CONCATENATE(B8," ",C8)</f>
        <v>John Eng NewVoiceMedia</v>
      </c>
      <c r="B8" s="22" t="s">
        <v>12451</v>
      </c>
      <c r="C8" s="22" t="s">
        <v>12452</v>
      </c>
      <c r="D8" s="22" t="s">
        <v>42</v>
      </c>
      <c r="E8" s="22" t="s">
        <v>12453</v>
      </c>
      <c r="F8" s="22" t="s">
        <v>12454</v>
      </c>
      <c r="G8" s="22" t="s">
        <v>12455</v>
      </c>
      <c r="H8" s="23" t="s">
        <v>12456</v>
      </c>
    </row>
    <row r="9" spans="1:8" ht="16" x14ac:dyDescent="0.2">
      <c r="A9" t="str">
        <f t="shared" ref="A9:A72" si="0">CONCATENATE(B9," ",C9)</f>
        <v>Edward Nevraumont General Assembly</v>
      </c>
      <c r="B9" s="22" t="s">
        <v>12457</v>
      </c>
      <c r="C9" s="22" t="s">
        <v>423</v>
      </c>
      <c r="D9" s="22" t="s">
        <v>421</v>
      </c>
      <c r="E9" s="22" t="s">
        <v>12453</v>
      </c>
      <c r="F9" s="22" t="s">
        <v>634</v>
      </c>
      <c r="G9" s="22" t="s">
        <v>12458</v>
      </c>
      <c r="H9" s="23" t="s">
        <v>12459</v>
      </c>
    </row>
    <row r="10" spans="1:8" ht="16" x14ac:dyDescent="0.2">
      <c r="A10" t="str">
        <f t="shared" si="0"/>
        <v>Mike Grandinetti Reduxio Systems</v>
      </c>
      <c r="B10" s="22" t="s">
        <v>12460</v>
      </c>
      <c r="C10" s="22" t="s">
        <v>116</v>
      </c>
      <c r="D10" s="22" t="s">
        <v>114</v>
      </c>
      <c r="E10" s="22" t="s">
        <v>12453</v>
      </c>
      <c r="F10" s="22" t="s">
        <v>12454</v>
      </c>
      <c r="G10" s="22" t="s">
        <v>12461</v>
      </c>
      <c r="H10" s="23" t="s">
        <v>12462</v>
      </c>
    </row>
    <row r="11" spans="1:8" ht="16" x14ac:dyDescent="0.2">
      <c r="A11" t="str">
        <f t="shared" si="0"/>
        <v>Meagen Eisenberg MongoDB</v>
      </c>
      <c r="B11" s="22" t="s">
        <v>12463</v>
      </c>
      <c r="C11" s="22" t="s">
        <v>80</v>
      </c>
      <c r="D11" s="22" t="s">
        <v>42</v>
      </c>
      <c r="E11" s="22" t="s">
        <v>12453</v>
      </c>
      <c r="F11" s="22" t="s">
        <v>12454</v>
      </c>
      <c r="G11" s="22" t="s">
        <v>12455</v>
      </c>
      <c r="H11" s="23" t="s">
        <v>12464</v>
      </c>
    </row>
    <row r="12" spans="1:8" ht="16" x14ac:dyDescent="0.2">
      <c r="A12" t="str">
        <f t="shared" si="0"/>
        <v>Anthony Kennada Gainsight</v>
      </c>
      <c r="B12" s="22" t="s">
        <v>12465</v>
      </c>
      <c r="C12" s="22" t="s">
        <v>104</v>
      </c>
      <c r="D12" s="22" t="s">
        <v>42</v>
      </c>
      <c r="E12" s="22" t="s">
        <v>12453</v>
      </c>
      <c r="F12" s="22" t="s">
        <v>634</v>
      </c>
      <c r="G12" s="22" t="s">
        <v>12455</v>
      </c>
      <c r="H12" s="23" t="s">
        <v>12466</v>
      </c>
    </row>
    <row r="13" spans="1:8" ht="16" x14ac:dyDescent="0.2">
      <c r="A13" t="str">
        <f t="shared" si="0"/>
        <v>Maria Pergolino Anaplan</v>
      </c>
      <c r="B13" s="22" t="s">
        <v>12467</v>
      </c>
      <c r="C13" s="22" t="s">
        <v>68</v>
      </c>
      <c r="D13" s="22" t="s">
        <v>32</v>
      </c>
      <c r="E13" s="22" t="s">
        <v>12453</v>
      </c>
      <c r="F13" s="22" t="s">
        <v>12454</v>
      </c>
      <c r="G13" s="22" t="s">
        <v>12455</v>
      </c>
      <c r="H13" s="23" t="s">
        <v>12468</v>
      </c>
    </row>
    <row r="14" spans="1:8" ht="16" x14ac:dyDescent="0.2">
      <c r="A14" t="str">
        <f t="shared" si="0"/>
        <v>Dayna Rothman SaaStr</v>
      </c>
      <c r="B14" s="22" t="s">
        <v>12469</v>
      </c>
      <c r="C14" s="22" t="s">
        <v>10697</v>
      </c>
      <c r="D14" s="22" t="s">
        <v>304</v>
      </c>
      <c r="E14" s="22" t="s">
        <v>12453</v>
      </c>
      <c r="F14" s="22" t="s">
        <v>634</v>
      </c>
      <c r="G14" s="22" t="s">
        <v>12455</v>
      </c>
      <c r="H14" s="23" t="s">
        <v>12470</v>
      </c>
    </row>
    <row r="15" spans="1:8" ht="16" x14ac:dyDescent="0.2">
      <c r="A15" t="str">
        <f t="shared" si="0"/>
        <v>Steven Wolfe Pereira Quantcast</v>
      </c>
      <c r="B15" s="22" t="s">
        <v>12471</v>
      </c>
      <c r="C15" s="22" t="s">
        <v>1570</v>
      </c>
      <c r="D15" s="22" t="s">
        <v>1568</v>
      </c>
      <c r="E15" s="22" t="s">
        <v>12453</v>
      </c>
      <c r="F15" s="22" t="s">
        <v>12454</v>
      </c>
      <c r="G15" s="22" t="s">
        <v>12455</v>
      </c>
      <c r="H15" s="23" t="s">
        <v>12472</v>
      </c>
    </row>
    <row r="16" spans="1:8" ht="16" x14ac:dyDescent="0.2">
      <c r="A16" t="str">
        <f t="shared" si="0"/>
        <v>Matthew Trifiro Vapor IO</v>
      </c>
      <c r="B16" s="22" t="s">
        <v>12473</v>
      </c>
      <c r="C16" s="22" t="s">
        <v>170</v>
      </c>
      <c r="D16" s="22" t="s">
        <v>42</v>
      </c>
      <c r="E16" s="22" t="s">
        <v>12453</v>
      </c>
      <c r="F16" s="22" t="s">
        <v>634</v>
      </c>
      <c r="G16" s="22" t="s">
        <v>12455</v>
      </c>
      <c r="H16" s="23" t="s">
        <v>12474</v>
      </c>
    </row>
    <row r="17" spans="1:8" ht="16" x14ac:dyDescent="0.2">
      <c r="A17" t="str">
        <f t="shared" si="0"/>
        <v>Gabe Villamizar Lucid</v>
      </c>
      <c r="B17" s="22" t="s">
        <v>12475</v>
      </c>
      <c r="C17" s="22" t="s">
        <v>3183</v>
      </c>
      <c r="D17" s="22" t="s">
        <v>10701</v>
      </c>
      <c r="E17" s="22" t="s">
        <v>12453</v>
      </c>
      <c r="F17" s="22" t="s">
        <v>12454</v>
      </c>
      <c r="G17" s="22" t="s">
        <v>12476</v>
      </c>
      <c r="H17" s="23" t="s">
        <v>12477</v>
      </c>
    </row>
    <row r="18" spans="1:8" ht="16" x14ac:dyDescent="0.2">
      <c r="A18" t="str">
        <f t="shared" si="0"/>
        <v>Arne Markoff M Corp</v>
      </c>
      <c r="B18" s="22" t="s">
        <v>12478</v>
      </c>
      <c r="C18" s="22" t="s">
        <v>10707</v>
      </c>
      <c r="D18" s="22" t="s">
        <v>304</v>
      </c>
      <c r="E18" s="22" t="s">
        <v>12453</v>
      </c>
      <c r="F18" s="22" t="s">
        <v>12454</v>
      </c>
      <c r="G18" s="22" t="s">
        <v>12455</v>
      </c>
      <c r="H18" s="23" t="s">
        <v>12479</v>
      </c>
    </row>
    <row r="19" spans="1:8" ht="16" x14ac:dyDescent="0.2">
      <c r="A19" t="str">
        <f t="shared" si="0"/>
        <v>Matthew M. Druva</v>
      </c>
      <c r="B19" s="22" t="s">
        <v>12480</v>
      </c>
      <c r="C19" s="22" t="s">
        <v>186</v>
      </c>
      <c r="D19" s="22" t="s">
        <v>42</v>
      </c>
      <c r="E19" s="22" t="s">
        <v>12453</v>
      </c>
      <c r="F19" s="22" t="s">
        <v>634</v>
      </c>
      <c r="G19" s="22" t="s">
        <v>12455</v>
      </c>
      <c r="H19" s="23" t="s">
        <v>12481</v>
      </c>
    </row>
    <row r="20" spans="1:8" ht="16" x14ac:dyDescent="0.2">
      <c r="A20" t="str">
        <f t="shared" si="0"/>
        <v>Heather Zynczak Pluralsight</v>
      </c>
      <c r="B20" s="22" t="s">
        <v>12482</v>
      </c>
      <c r="C20" s="22" t="s">
        <v>205</v>
      </c>
      <c r="D20" s="22" t="s">
        <v>42</v>
      </c>
      <c r="E20" s="22" t="s">
        <v>12453</v>
      </c>
      <c r="F20" s="22" t="s">
        <v>634</v>
      </c>
      <c r="G20" s="22" t="s">
        <v>12476</v>
      </c>
      <c r="H20" s="23" t="s">
        <v>12483</v>
      </c>
    </row>
    <row r="21" spans="1:8" ht="16" x14ac:dyDescent="0.2">
      <c r="A21" t="str">
        <f t="shared" si="0"/>
        <v>Eric Eden Receipt Bank</v>
      </c>
      <c r="B21" s="22" t="s">
        <v>12484</v>
      </c>
      <c r="C21" s="22" t="s">
        <v>217</v>
      </c>
      <c r="D21" s="22" t="s">
        <v>42</v>
      </c>
      <c r="E21" s="22" t="s">
        <v>12453</v>
      </c>
      <c r="F21" s="22" t="s">
        <v>12454</v>
      </c>
      <c r="G21" s="22" t="s">
        <v>12485</v>
      </c>
      <c r="H21" s="23" t="s">
        <v>12486</v>
      </c>
    </row>
    <row r="22" spans="1:8" ht="16" x14ac:dyDescent="0.2">
      <c r="A22" t="str">
        <f t="shared" si="0"/>
        <v>Jascha Kaykas-Wolff Mozilla</v>
      </c>
      <c r="B22" s="22" t="s">
        <v>12487</v>
      </c>
      <c r="C22" s="22" t="s">
        <v>233</v>
      </c>
      <c r="D22" s="22" t="s">
        <v>42</v>
      </c>
      <c r="E22" s="22" t="s">
        <v>12453</v>
      </c>
      <c r="F22" s="22" t="s">
        <v>12454</v>
      </c>
      <c r="G22" s="22" t="s">
        <v>12455</v>
      </c>
      <c r="H22" s="23" t="s">
        <v>12488</v>
      </c>
    </row>
    <row r="23" spans="1:8" ht="16" x14ac:dyDescent="0.2">
      <c r="A23" t="str">
        <f t="shared" si="0"/>
        <v>Robson Grieve New Relic, Inc.</v>
      </c>
      <c r="B23" s="22" t="s">
        <v>12489</v>
      </c>
      <c r="C23" s="22" t="s">
        <v>259</v>
      </c>
      <c r="D23" s="22" t="s">
        <v>42</v>
      </c>
      <c r="E23" s="22" t="s">
        <v>12453</v>
      </c>
      <c r="F23" s="22" t="s">
        <v>634</v>
      </c>
      <c r="G23" s="22" t="s">
        <v>12455</v>
      </c>
      <c r="H23" s="23" t="s">
        <v>12490</v>
      </c>
    </row>
    <row r="24" spans="1:8" ht="16" x14ac:dyDescent="0.2">
      <c r="A24" t="str">
        <f t="shared" si="0"/>
        <v>Kara Wilson Rubrik, Inc.</v>
      </c>
      <c r="B24" s="22" t="s">
        <v>12491</v>
      </c>
      <c r="C24" s="22" t="s">
        <v>1673</v>
      </c>
      <c r="D24" s="22" t="s">
        <v>42</v>
      </c>
      <c r="E24" s="22" t="s">
        <v>12453</v>
      </c>
      <c r="F24" s="22" t="s">
        <v>12454</v>
      </c>
      <c r="G24" s="22" t="s">
        <v>12455</v>
      </c>
      <c r="H24" s="23" t="s">
        <v>12492</v>
      </c>
    </row>
    <row r="25" spans="1:8" ht="16" x14ac:dyDescent="0.2">
      <c r="A25" t="str">
        <f t="shared" si="0"/>
        <v>Andrea Ward Magento Commerce</v>
      </c>
      <c r="B25" s="22" t="s">
        <v>12493</v>
      </c>
      <c r="C25" s="22" t="s">
        <v>249</v>
      </c>
      <c r="D25" s="22" t="s">
        <v>42</v>
      </c>
      <c r="E25" s="22" t="s">
        <v>12453</v>
      </c>
      <c r="F25" s="22" t="s">
        <v>634</v>
      </c>
      <c r="G25" s="22" t="s">
        <v>12455</v>
      </c>
      <c r="H25" s="23" t="s">
        <v>12494</v>
      </c>
    </row>
    <row r="26" spans="1:8" ht="16" x14ac:dyDescent="0.2">
      <c r="A26" t="str">
        <f t="shared" si="0"/>
        <v>Gary Sevounts Aryaka Networks</v>
      </c>
      <c r="B26" s="22" t="s">
        <v>12495</v>
      </c>
      <c r="C26" s="22" t="s">
        <v>144</v>
      </c>
      <c r="D26" s="22" t="s">
        <v>32</v>
      </c>
      <c r="E26" s="22" t="s">
        <v>12453</v>
      </c>
      <c r="F26" s="22" t="s">
        <v>12454</v>
      </c>
      <c r="G26" s="22" t="s">
        <v>12455</v>
      </c>
      <c r="H26" s="23" t="s">
        <v>12496</v>
      </c>
    </row>
    <row r="27" spans="1:8" ht="16" x14ac:dyDescent="0.2">
      <c r="A27" t="str">
        <f t="shared" si="0"/>
        <v>Michael Basch Achievers</v>
      </c>
      <c r="B27" s="22" t="s">
        <v>12497</v>
      </c>
      <c r="C27" s="22" t="s">
        <v>1923</v>
      </c>
      <c r="D27" s="22" t="s">
        <v>304</v>
      </c>
      <c r="E27" s="22" t="s">
        <v>12453</v>
      </c>
      <c r="F27" s="22" t="s">
        <v>12454</v>
      </c>
      <c r="G27" s="22" t="s">
        <v>12455</v>
      </c>
      <c r="H27" s="23" t="s">
        <v>12498</v>
      </c>
    </row>
    <row r="28" spans="1:8" ht="16" x14ac:dyDescent="0.2">
      <c r="A28" t="str">
        <f t="shared" si="0"/>
        <v>Jim Rudden Spredfast</v>
      </c>
      <c r="B28" s="22" t="s">
        <v>12499</v>
      </c>
      <c r="C28" s="22" t="s">
        <v>404</v>
      </c>
      <c r="D28" s="22" t="s">
        <v>42</v>
      </c>
      <c r="E28" s="22" t="s">
        <v>12453</v>
      </c>
      <c r="F28" s="22" t="s">
        <v>12454</v>
      </c>
      <c r="G28" s="22" t="s">
        <v>12500</v>
      </c>
      <c r="H28" s="23" t="s">
        <v>12501</v>
      </c>
    </row>
    <row r="29" spans="1:8" ht="16" x14ac:dyDescent="0.2">
      <c r="A29" t="str">
        <f t="shared" si="0"/>
        <v>Don Richman Avant</v>
      </c>
      <c r="B29" s="22" t="s">
        <v>12502</v>
      </c>
      <c r="C29" s="22" t="s">
        <v>381</v>
      </c>
      <c r="D29" s="22" t="s">
        <v>379</v>
      </c>
      <c r="E29" s="22" t="s">
        <v>12453</v>
      </c>
      <c r="F29" s="22" t="s">
        <v>634</v>
      </c>
      <c r="G29" s="22" t="s">
        <v>12503</v>
      </c>
      <c r="H29" s="23" t="s">
        <v>12504</v>
      </c>
    </row>
    <row r="30" spans="1:8" ht="16" x14ac:dyDescent="0.2">
      <c r="A30" t="str">
        <f t="shared" si="0"/>
        <v>Adam Corey Tealium</v>
      </c>
      <c r="B30" s="22" t="s">
        <v>12505</v>
      </c>
      <c r="C30" s="22" t="s">
        <v>139</v>
      </c>
      <c r="D30" s="22" t="s">
        <v>42</v>
      </c>
      <c r="E30" s="22" t="s">
        <v>12453</v>
      </c>
      <c r="F30" s="22" t="s">
        <v>634</v>
      </c>
      <c r="G30" s="22" t="s">
        <v>12506</v>
      </c>
      <c r="H30" s="23" t="s">
        <v>12507</v>
      </c>
    </row>
    <row r="31" spans="1:8" ht="16" x14ac:dyDescent="0.2">
      <c r="A31" t="str">
        <f t="shared" si="0"/>
        <v>Connie Stack Digital Guardian (formerly Verdasys)</v>
      </c>
      <c r="B31" s="22" t="s">
        <v>12508</v>
      </c>
      <c r="C31" s="22" t="s">
        <v>12509</v>
      </c>
      <c r="D31" s="22" t="s">
        <v>42</v>
      </c>
      <c r="E31" s="22" t="s">
        <v>12453</v>
      </c>
      <c r="F31" s="22" t="s">
        <v>12454</v>
      </c>
      <c r="G31" s="22" t="s">
        <v>12461</v>
      </c>
      <c r="H31" s="23" t="s">
        <v>12510</v>
      </c>
    </row>
    <row r="32" spans="1:8" ht="16" x14ac:dyDescent="0.2">
      <c r="A32" t="str">
        <f t="shared" si="0"/>
        <v>Brian Silverman Spoken Communications</v>
      </c>
      <c r="B32" s="22" t="s">
        <v>12511</v>
      </c>
      <c r="C32" s="22" t="s">
        <v>3975</v>
      </c>
      <c r="D32" s="22" t="s">
        <v>304</v>
      </c>
      <c r="E32" s="22" t="s">
        <v>12453</v>
      </c>
      <c r="F32" s="22" t="s">
        <v>12454</v>
      </c>
      <c r="G32" s="22" t="s">
        <v>12455</v>
      </c>
      <c r="H32" s="23" t="s">
        <v>12512</v>
      </c>
    </row>
    <row r="33" spans="1:8" ht="16" x14ac:dyDescent="0.2">
      <c r="A33" t="str">
        <f t="shared" si="0"/>
        <v>John Eng NewVoiceMedia</v>
      </c>
      <c r="B33" s="22" t="s">
        <v>12451</v>
      </c>
      <c r="C33" s="22" t="s">
        <v>12452</v>
      </c>
      <c r="D33" s="22" t="s">
        <v>42</v>
      </c>
      <c r="E33" s="22" t="s">
        <v>12453</v>
      </c>
      <c r="F33" s="22" t="s">
        <v>12454</v>
      </c>
      <c r="G33" s="22" t="s">
        <v>12455</v>
      </c>
      <c r="H33" s="23" t="s">
        <v>12513</v>
      </c>
    </row>
    <row r="34" spans="1:8" ht="16" x14ac:dyDescent="0.2">
      <c r="A34" t="str">
        <f t="shared" si="0"/>
        <v>Edward Nevraumont General Assembly</v>
      </c>
      <c r="B34" s="22" t="s">
        <v>12457</v>
      </c>
      <c r="C34" s="22" t="s">
        <v>423</v>
      </c>
      <c r="D34" s="22" t="s">
        <v>421</v>
      </c>
      <c r="E34" s="22" t="s">
        <v>12453</v>
      </c>
      <c r="F34" s="22" t="s">
        <v>634</v>
      </c>
      <c r="G34" s="22" t="s">
        <v>12458</v>
      </c>
      <c r="H34" s="23" t="s">
        <v>12514</v>
      </c>
    </row>
    <row r="35" spans="1:8" ht="16" x14ac:dyDescent="0.2">
      <c r="A35" t="str">
        <f t="shared" si="0"/>
        <v>Mike Grandinetti Reduxio Systems</v>
      </c>
      <c r="B35" s="22" t="s">
        <v>12460</v>
      </c>
      <c r="C35" s="22" t="s">
        <v>116</v>
      </c>
      <c r="D35" s="22" t="s">
        <v>114</v>
      </c>
      <c r="E35" s="22" t="s">
        <v>12453</v>
      </c>
      <c r="F35" s="22" t="s">
        <v>12454</v>
      </c>
      <c r="G35" s="22" t="s">
        <v>12461</v>
      </c>
      <c r="H35" s="23" t="s">
        <v>12518</v>
      </c>
    </row>
    <row r="36" spans="1:8" ht="16" x14ac:dyDescent="0.2">
      <c r="A36" t="str">
        <f t="shared" si="0"/>
        <v>Meagen Eisenberg MongoDB</v>
      </c>
      <c r="B36" s="22" t="s">
        <v>12463</v>
      </c>
      <c r="C36" s="22" t="s">
        <v>80</v>
      </c>
      <c r="D36" s="22" t="s">
        <v>42</v>
      </c>
      <c r="E36" s="22" t="s">
        <v>12453</v>
      </c>
      <c r="F36" s="22" t="s">
        <v>12454</v>
      </c>
      <c r="G36" s="22" t="s">
        <v>12455</v>
      </c>
      <c r="H36" s="23" t="s">
        <v>12520</v>
      </c>
    </row>
    <row r="37" spans="1:8" ht="16" x14ac:dyDescent="0.2">
      <c r="A37" t="str">
        <f t="shared" si="0"/>
        <v>Anthony Kennada Gainsight</v>
      </c>
      <c r="B37" s="22" t="s">
        <v>12465</v>
      </c>
      <c r="C37" s="22" t="s">
        <v>104</v>
      </c>
      <c r="D37" s="22" t="s">
        <v>42</v>
      </c>
      <c r="E37" s="22" t="s">
        <v>12453</v>
      </c>
      <c r="F37" s="22" t="s">
        <v>634</v>
      </c>
      <c r="G37" s="22" t="s">
        <v>12455</v>
      </c>
      <c r="H37" s="23" t="s">
        <v>12523</v>
      </c>
    </row>
    <row r="38" spans="1:8" ht="16" x14ac:dyDescent="0.2">
      <c r="A38" t="str">
        <f t="shared" si="0"/>
        <v>Maria Pergolino Anaplan</v>
      </c>
      <c r="B38" s="22" t="s">
        <v>12467</v>
      </c>
      <c r="C38" s="22" t="s">
        <v>68</v>
      </c>
      <c r="D38" s="22" t="s">
        <v>32</v>
      </c>
      <c r="E38" s="22" t="s">
        <v>12453</v>
      </c>
      <c r="F38" s="22" t="s">
        <v>12454</v>
      </c>
      <c r="G38" s="22" t="s">
        <v>12455</v>
      </c>
      <c r="H38" s="23" t="s">
        <v>12528</v>
      </c>
    </row>
    <row r="39" spans="1:8" ht="16" x14ac:dyDescent="0.2">
      <c r="A39" t="str">
        <f t="shared" si="0"/>
        <v>Dayna Rothman SaaStr</v>
      </c>
      <c r="B39" s="22" t="s">
        <v>12469</v>
      </c>
      <c r="C39" s="22" t="s">
        <v>10697</v>
      </c>
      <c r="D39" s="22" t="s">
        <v>304</v>
      </c>
      <c r="E39" s="22" t="s">
        <v>12453</v>
      </c>
      <c r="F39" s="22" t="s">
        <v>634</v>
      </c>
      <c r="G39" s="22" t="s">
        <v>12455</v>
      </c>
      <c r="H39" s="23" t="s">
        <v>12529</v>
      </c>
    </row>
    <row r="40" spans="1:8" ht="16" x14ac:dyDescent="0.2">
      <c r="A40" t="str">
        <f t="shared" si="0"/>
        <v>Steven Wolfe Pereira Quantcast</v>
      </c>
      <c r="B40" s="22" t="s">
        <v>12471</v>
      </c>
      <c r="C40" s="22" t="s">
        <v>1570</v>
      </c>
      <c r="D40" s="22" t="s">
        <v>1568</v>
      </c>
      <c r="E40" s="22" t="s">
        <v>12453</v>
      </c>
      <c r="F40" s="22" t="s">
        <v>12454</v>
      </c>
      <c r="G40" s="22" t="s">
        <v>12455</v>
      </c>
      <c r="H40" s="23" t="s">
        <v>12530</v>
      </c>
    </row>
    <row r="41" spans="1:8" ht="16" x14ac:dyDescent="0.2">
      <c r="A41" t="str">
        <f t="shared" si="0"/>
        <v>Matthew Trifiro Vapor IO</v>
      </c>
      <c r="B41" s="22" t="s">
        <v>12473</v>
      </c>
      <c r="C41" s="22" t="s">
        <v>170</v>
      </c>
      <c r="D41" s="22" t="s">
        <v>42</v>
      </c>
      <c r="E41" s="22" t="s">
        <v>12453</v>
      </c>
      <c r="F41" s="22" t="s">
        <v>634</v>
      </c>
      <c r="G41" s="22" t="s">
        <v>12455</v>
      </c>
      <c r="H41" s="23" t="s">
        <v>12531</v>
      </c>
    </row>
    <row r="42" spans="1:8" ht="16" x14ac:dyDescent="0.2">
      <c r="A42" t="str">
        <f t="shared" si="0"/>
        <v>Gabe Villamizar Lucid</v>
      </c>
      <c r="B42" s="22" t="s">
        <v>12475</v>
      </c>
      <c r="C42" s="22" t="s">
        <v>3183</v>
      </c>
      <c r="D42" s="22" t="s">
        <v>10701</v>
      </c>
      <c r="E42" s="22" t="s">
        <v>12453</v>
      </c>
      <c r="F42" s="22" t="s">
        <v>12454</v>
      </c>
      <c r="G42" s="22" t="s">
        <v>12476</v>
      </c>
      <c r="H42" s="23" t="s">
        <v>12532</v>
      </c>
    </row>
    <row r="43" spans="1:8" ht="16" x14ac:dyDescent="0.2">
      <c r="A43" t="str">
        <f t="shared" si="0"/>
        <v>Arne Markoff M Corp</v>
      </c>
      <c r="B43" s="22" t="s">
        <v>12478</v>
      </c>
      <c r="C43" s="22" t="s">
        <v>10707</v>
      </c>
      <c r="D43" s="22" t="s">
        <v>304</v>
      </c>
      <c r="E43" s="22" t="s">
        <v>12453</v>
      </c>
      <c r="F43" s="22" t="s">
        <v>12454</v>
      </c>
      <c r="G43" s="22" t="s">
        <v>12455</v>
      </c>
      <c r="H43" s="23" t="s">
        <v>12533</v>
      </c>
    </row>
    <row r="44" spans="1:8" ht="16" x14ac:dyDescent="0.2">
      <c r="A44" t="str">
        <f t="shared" si="0"/>
        <v>Matthew M. Druva</v>
      </c>
      <c r="B44" s="22" t="s">
        <v>12480</v>
      </c>
      <c r="C44" s="22" t="s">
        <v>186</v>
      </c>
      <c r="D44" s="22" t="s">
        <v>42</v>
      </c>
      <c r="E44" s="22" t="s">
        <v>12453</v>
      </c>
      <c r="F44" s="22" t="s">
        <v>634</v>
      </c>
      <c r="G44" s="22" t="s">
        <v>12455</v>
      </c>
      <c r="H44" s="23" t="s">
        <v>12534</v>
      </c>
    </row>
    <row r="45" spans="1:8" ht="16" x14ac:dyDescent="0.2">
      <c r="A45" t="str">
        <f t="shared" si="0"/>
        <v>Heather Zynczak Pluralsight</v>
      </c>
      <c r="B45" s="22" t="s">
        <v>12482</v>
      </c>
      <c r="C45" s="22" t="s">
        <v>205</v>
      </c>
      <c r="D45" s="22" t="s">
        <v>42</v>
      </c>
      <c r="E45" s="22" t="s">
        <v>12453</v>
      </c>
      <c r="F45" s="22" t="s">
        <v>634</v>
      </c>
      <c r="G45" s="22" t="s">
        <v>12476</v>
      </c>
      <c r="H45" s="23" t="s">
        <v>12535</v>
      </c>
    </row>
    <row r="46" spans="1:8" ht="16" x14ac:dyDescent="0.2">
      <c r="A46" t="str">
        <f t="shared" si="0"/>
        <v>Eric Eden Receipt Bank</v>
      </c>
      <c r="B46" s="22" t="s">
        <v>12484</v>
      </c>
      <c r="C46" s="22" t="s">
        <v>217</v>
      </c>
      <c r="D46" s="22" t="s">
        <v>42</v>
      </c>
      <c r="E46" s="22" t="s">
        <v>12453</v>
      </c>
      <c r="F46" s="22" t="s">
        <v>12454</v>
      </c>
      <c r="G46" s="22" t="s">
        <v>12485</v>
      </c>
      <c r="H46" s="23" t="s">
        <v>12536</v>
      </c>
    </row>
    <row r="47" spans="1:8" ht="16" x14ac:dyDescent="0.2">
      <c r="A47" t="str">
        <f t="shared" si="0"/>
        <v>Jascha Kaykas-Wolff Mozilla</v>
      </c>
      <c r="B47" s="22" t="s">
        <v>12487</v>
      </c>
      <c r="C47" s="22" t="s">
        <v>233</v>
      </c>
      <c r="D47" s="22" t="s">
        <v>42</v>
      </c>
      <c r="E47" s="22" t="s">
        <v>12453</v>
      </c>
      <c r="F47" s="22" t="s">
        <v>12454</v>
      </c>
      <c r="G47" s="22" t="s">
        <v>12455</v>
      </c>
      <c r="H47" s="23" t="s">
        <v>12537</v>
      </c>
    </row>
    <row r="48" spans="1:8" ht="16" x14ac:dyDescent="0.2">
      <c r="A48" t="str">
        <f t="shared" si="0"/>
        <v>Robson Grieve New Relic, Inc.</v>
      </c>
      <c r="B48" s="22" t="s">
        <v>12489</v>
      </c>
      <c r="C48" s="22" t="s">
        <v>259</v>
      </c>
      <c r="D48" s="22" t="s">
        <v>42</v>
      </c>
      <c r="E48" s="22" t="s">
        <v>12453</v>
      </c>
      <c r="F48" s="22" t="s">
        <v>634</v>
      </c>
      <c r="G48" s="22" t="s">
        <v>12455</v>
      </c>
      <c r="H48" s="23" t="s">
        <v>12538</v>
      </c>
    </row>
    <row r="49" spans="1:8" ht="16" x14ac:dyDescent="0.2">
      <c r="A49" t="str">
        <f t="shared" si="0"/>
        <v>Kara Wilson Rubrik, Inc.</v>
      </c>
      <c r="B49" s="22" t="s">
        <v>12491</v>
      </c>
      <c r="C49" s="22" t="s">
        <v>1673</v>
      </c>
      <c r="D49" s="22" t="s">
        <v>42</v>
      </c>
      <c r="E49" s="22" t="s">
        <v>12453</v>
      </c>
      <c r="F49" s="22" t="s">
        <v>12454</v>
      </c>
      <c r="G49" s="22" t="s">
        <v>12455</v>
      </c>
      <c r="H49" s="23" t="s">
        <v>12540</v>
      </c>
    </row>
    <row r="50" spans="1:8" ht="16" x14ac:dyDescent="0.2">
      <c r="A50" t="str">
        <f t="shared" si="0"/>
        <v>Andrea Ward Magento Commerce</v>
      </c>
      <c r="B50" s="22" t="s">
        <v>12493</v>
      </c>
      <c r="C50" s="22" t="s">
        <v>249</v>
      </c>
      <c r="D50" s="22" t="s">
        <v>42</v>
      </c>
      <c r="E50" s="22" t="s">
        <v>12453</v>
      </c>
      <c r="F50" s="22" t="s">
        <v>634</v>
      </c>
      <c r="G50" s="22" t="s">
        <v>12455</v>
      </c>
      <c r="H50" s="23" t="s">
        <v>12541</v>
      </c>
    </row>
    <row r="51" spans="1:8" ht="16" x14ac:dyDescent="0.2">
      <c r="A51" t="str">
        <f t="shared" si="0"/>
        <v>Gary Sevounts Aryaka Networks</v>
      </c>
      <c r="B51" s="22" t="s">
        <v>12495</v>
      </c>
      <c r="C51" s="22" t="s">
        <v>144</v>
      </c>
      <c r="D51" s="22" t="s">
        <v>32</v>
      </c>
      <c r="E51" s="22" t="s">
        <v>12453</v>
      </c>
      <c r="F51" s="22" t="s">
        <v>12454</v>
      </c>
      <c r="G51" s="22" t="s">
        <v>12455</v>
      </c>
      <c r="H51" s="23" t="s">
        <v>12542</v>
      </c>
    </row>
    <row r="52" spans="1:8" ht="16" x14ac:dyDescent="0.2">
      <c r="A52" t="str">
        <f t="shared" si="0"/>
        <v>Michael Basch Achievers</v>
      </c>
      <c r="B52" s="22" t="s">
        <v>12497</v>
      </c>
      <c r="C52" s="22" t="s">
        <v>1923</v>
      </c>
      <c r="D52" s="22" t="s">
        <v>304</v>
      </c>
      <c r="E52" s="22" t="s">
        <v>12453</v>
      </c>
      <c r="F52" s="22" t="s">
        <v>12454</v>
      </c>
      <c r="G52" s="22" t="s">
        <v>12455</v>
      </c>
      <c r="H52" s="23" t="s">
        <v>12543</v>
      </c>
    </row>
    <row r="53" spans="1:8" ht="16" x14ac:dyDescent="0.2">
      <c r="A53" t="str">
        <f t="shared" si="0"/>
        <v>Jim Rudden Spredfast</v>
      </c>
      <c r="B53" s="22" t="s">
        <v>12499</v>
      </c>
      <c r="C53" s="22" t="s">
        <v>404</v>
      </c>
      <c r="D53" s="22" t="s">
        <v>42</v>
      </c>
      <c r="E53" s="22" t="s">
        <v>12453</v>
      </c>
      <c r="F53" s="22" t="s">
        <v>12454</v>
      </c>
      <c r="G53" s="22" t="s">
        <v>12500</v>
      </c>
      <c r="H53" s="23" t="s">
        <v>12544</v>
      </c>
    </row>
    <row r="54" spans="1:8" ht="16" x14ac:dyDescent="0.2">
      <c r="A54" t="str">
        <f t="shared" si="0"/>
        <v>Don Richman Avant</v>
      </c>
      <c r="B54" s="22" t="s">
        <v>12502</v>
      </c>
      <c r="C54" s="22" t="s">
        <v>381</v>
      </c>
      <c r="D54" s="22" t="s">
        <v>379</v>
      </c>
      <c r="E54" s="22" t="s">
        <v>12453</v>
      </c>
      <c r="F54" s="22" t="s">
        <v>634</v>
      </c>
      <c r="G54" s="22" t="s">
        <v>12503</v>
      </c>
      <c r="H54" s="23" t="s">
        <v>12545</v>
      </c>
    </row>
    <row r="55" spans="1:8" ht="16" x14ac:dyDescent="0.2">
      <c r="A55" t="str">
        <f t="shared" si="0"/>
        <v>Adam Corey Tealium</v>
      </c>
      <c r="B55" s="22" t="s">
        <v>12505</v>
      </c>
      <c r="C55" s="22" t="s">
        <v>139</v>
      </c>
      <c r="D55" s="22" t="s">
        <v>42</v>
      </c>
      <c r="E55" s="22" t="s">
        <v>12453</v>
      </c>
      <c r="F55" s="22" t="s">
        <v>634</v>
      </c>
      <c r="G55" s="22" t="s">
        <v>12506</v>
      </c>
      <c r="H55" s="23" t="s">
        <v>12547</v>
      </c>
    </row>
    <row r="56" spans="1:8" ht="16" x14ac:dyDescent="0.2">
      <c r="A56" t="str">
        <f t="shared" si="0"/>
        <v>Connie Stack Digital Guardian (formerly Verdasys)</v>
      </c>
      <c r="B56" s="22" t="s">
        <v>12508</v>
      </c>
      <c r="C56" s="22" t="s">
        <v>12509</v>
      </c>
      <c r="D56" s="22" t="s">
        <v>42</v>
      </c>
      <c r="E56" s="22" t="s">
        <v>12453</v>
      </c>
      <c r="F56" s="22" t="s">
        <v>12454</v>
      </c>
      <c r="G56" s="22" t="s">
        <v>12461</v>
      </c>
      <c r="H56" s="23" t="s">
        <v>12548</v>
      </c>
    </row>
    <row r="57" spans="1:8" ht="16" x14ac:dyDescent="0.2">
      <c r="A57" t="str">
        <f t="shared" si="0"/>
        <v>Brian Silverman Spoken Communications</v>
      </c>
      <c r="B57" s="22" t="s">
        <v>12511</v>
      </c>
      <c r="C57" s="22" t="s">
        <v>3975</v>
      </c>
      <c r="D57" s="22" t="s">
        <v>304</v>
      </c>
      <c r="E57" s="22" t="s">
        <v>12453</v>
      </c>
      <c r="F57" s="22" t="s">
        <v>12454</v>
      </c>
      <c r="G57" s="22" t="s">
        <v>12455</v>
      </c>
      <c r="H57" s="23" t="s">
        <v>12549</v>
      </c>
    </row>
    <row r="58" spans="1:8" ht="16" x14ac:dyDescent="0.2">
      <c r="A58" t="str">
        <f t="shared" si="0"/>
        <v>Thomas Neergaard Hansen Carbon Black, Inc.</v>
      </c>
      <c r="B58" s="22" t="s">
        <v>12550</v>
      </c>
      <c r="C58" s="22" t="s">
        <v>8660</v>
      </c>
      <c r="D58" s="22" t="s">
        <v>10693</v>
      </c>
      <c r="E58" s="22" t="s">
        <v>12453</v>
      </c>
      <c r="F58" s="22" t="s">
        <v>12454</v>
      </c>
      <c r="G58" s="22" t="s">
        <v>12458</v>
      </c>
      <c r="H58" s="23" t="s">
        <v>12551</v>
      </c>
    </row>
    <row r="59" spans="1:8" ht="16" x14ac:dyDescent="0.2">
      <c r="A59" t="str">
        <f t="shared" si="0"/>
        <v>Mark Floisand Coveo</v>
      </c>
      <c r="B59" s="22" t="s">
        <v>12552</v>
      </c>
      <c r="C59" s="22" t="s">
        <v>479</v>
      </c>
      <c r="D59" s="22" t="s">
        <v>42</v>
      </c>
      <c r="E59" s="22" t="s">
        <v>12453</v>
      </c>
      <c r="F59" s="22" t="s">
        <v>634</v>
      </c>
      <c r="G59" s="22" t="s">
        <v>12455</v>
      </c>
      <c r="H59" s="23" t="s">
        <v>12553</v>
      </c>
    </row>
    <row r="60" spans="1:8" ht="16" x14ac:dyDescent="0.2">
      <c r="A60" t="str">
        <f t="shared" si="0"/>
        <v>Roi Carmel Perfecto Mobile</v>
      </c>
      <c r="B60" s="22" t="s">
        <v>12554</v>
      </c>
      <c r="C60" s="22" t="s">
        <v>528</v>
      </c>
      <c r="D60" s="22" t="s">
        <v>526</v>
      </c>
      <c r="E60" s="22" t="s">
        <v>12453</v>
      </c>
      <c r="F60" s="22" t="s">
        <v>12454</v>
      </c>
      <c r="G60" s="22" t="s">
        <v>12461</v>
      </c>
      <c r="H60" s="23" t="s">
        <v>12556</v>
      </c>
    </row>
    <row r="61" spans="1:8" ht="16" x14ac:dyDescent="0.2">
      <c r="A61" t="str">
        <f t="shared" si="0"/>
        <v>Chris Degnan Snowflake Computing</v>
      </c>
      <c r="B61" s="22" t="s">
        <v>12557</v>
      </c>
      <c r="C61" s="22" t="s">
        <v>1440</v>
      </c>
      <c r="D61" s="22" t="s">
        <v>304</v>
      </c>
      <c r="E61" s="22" t="s">
        <v>12453</v>
      </c>
      <c r="F61" s="22" t="s">
        <v>12454</v>
      </c>
      <c r="G61" s="22" t="s">
        <v>12455</v>
      </c>
      <c r="H61" s="23" t="s">
        <v>12558</v>
      </c>
    </row>
    <row r="62" spans="1:8" ht="16" x14ac:dyDescent="0.2">
      <c r="A62" t="str">
        <f t="shared" si="0"/>
        <v>Ralph Robertson Visual IQ, Inc.</v>
      </c>
      <c r="B62" s="22" t="s">
        <v>12559</v>
      </c>
      <c r="C62" s="22" t="s">
        <v>1578</v>
      </c>
      <c r="D62" s="22" t="s">
        <v>304</v>
      </c>
      <c r="E62" s="22" t="s">
        <v>12453</v>
      </c>
      <c r="F62" s="22" t="s">
        <v>634</v>
      </c>
      <c r="G62" s="22" t="s">
        <v>12560</v>
      </c>
      <c r="H62" s="23" t="s">
        <v>12561</v>
      </c>
    </row>
    <row r="63" spans="1:8" ht="16" x14ac:dyDescent="0.2">
      <c r="A63" t="str">
        <f t="shared" si="0"/>
        <v>Geoff Schiller POPSUGAR</v>
      </c>
      <c r="B63" s="22" t="s">
        <v>12562</v>
      </c>
      <c r="C63" s="22" t="s">
        <v>7179</v>
      </c>
      <c r="D63" s="22" t="s">
        <v>7177</v>
      </c>
      <c r="E63" s="22" t="s">
        <v>12453</v>
      </c>
      <c r="F63" s="22" t="s">
        <v>634</v>
      </c>
      <c r="G63" s="22" t="s">
        <v>12560</v>
      </c>
      <c r="H63" s="23" t="s">
        <v>12563</v>
      </c>
    </row>
    <row r="64" spans="1:8" ht="16" x14ac:dyDescent="0.2">
      <c r="A64" t="str">
        <f t="shared" si="0"/>
        <v>Colleen Jansen ChargePoint, Inc.</v>
      </c>
      <c r="B64" s="22" t="s">
        <v>12564</v>
      </c>
      <c r="C64" s="22" t="s">
        <v>12565</v>
      </c>
      <c r="D64" s="22" t="s">
        <v>42</v>
      </c>
      <c r="E64" s="22" t="s">
        <v>12453</v>
      </c>
      <c r="F64" s="22" t="s">
        <v>12454</v>
      </c>
      <c r="G64" s="22" t="s">
        <v>12455</v>
      </c>
      <c r="H64" s="23" t="s">
        <v>12566</v>
      </c>
    </row>
    <row r="65" spans="1:8" ht="16" x14ac:dyDescent="0.2">
      <c r="A65" t="str">
        <f t="shared" si="0"/>
        <v>Ankur Kothari Automation Anywhere</v>
      </c>
      <c r="B65" s="22" t="s">
        <v>12567</v>
      </c>
      <c r="C65" s="22" t="s">
        <v>7703</v>
      </c>
      <c r="D65" s="22" t="s">
        <v>7701</v>
      </c>
      <c r="E65" s="22" t="s">
        <v>12453</v>
      </c>
      <c r="F65" s="22" t="s">
        <v>634</v>
      </c>
      <c r="G65" s="22" t="s">
        <v>12455</v>
      </c>
      <c r="H65" s="23" t="s">
        <v>12568</v>
      </c>
    </row>
    <row r="66" spans="1:8" ht="16" x14ac:dyDescent="0.2">
      <c r="A66" t="str">
        <f t="shared" si="0"/>
        <v>Melissa Puls Optanix</v>
      </c>
      <c r="B66" s="22" t="s">
        <v>12569</v>
      </c>
      <c r="C66" s="22" t="s">
        <v>1782</v>
      </c>
      <c r="D66" s="22" t="s">
        <v>42</v>
      </c>
      <c r="E66" s="22" t="s">
        <v>12453</v>
      </c>
      <c r="F66" s="22" t="s">
        <v>634</v>
      </c>
      <c r="G66" s="22" t="s">
        <v>12570</v>
      </c>
      <c r="H66" s="23" t="s">
        <v>12571</v>
      </c>
    </row>
    <row r="67" spans="1:8" ht="16" x14ac:dyDescent="0.2">
      <c r="A67" t="str">
        <f t="shared" si="0"/>
        <v>Enrico Ferrari Rocket Internet SE</v>
      </c>
      <c r="B67" s="22" t="s">
        <v>12572</v>
      </c>
      <c r="C67" s="22" t="s">
        <v>3048</v>
      </c>
      <c r="D67" s="22" t="s">
        <v>42</v>
      </c>
      <c r="E67" s="22" t="s">
        <v>12453</v>
      </c>
      <c r="F67" s="22" t="s">
        <v>634</v>
      </c>
      <c r="G67" s="22" t="s">
        <v>12560</v>
      </c>
      <c r="H67" s="23" t="s">
        <v>12573</v>
      </c>
    </row>
    <row r="68" spans="1:8" ht="16" x14ac:dyDescent="0.2">
      <c r="A68" t="str">
        <f t="shared" si="0"/>
        <v>Bill Glenn Marketing Leaders, Greater Seattle Area</v>
      </c>
      <c r="B68" s="22" t="s">
        <v>12574</v>
      </c>
      <c r="C68" s="22" t="s">
        <v>12575</v>
      </c>
      <c r="D68" s="22" t="s">
        <v>12576</v>
      </c>
      <c r="E68" s="22" t="s">
        <v>12453</v>
      </c>
      <c r="F68" s="22" t="s">
        <v>12454</v>
      </c>
      <c r="G68" s="22" t="s">
        <v>12458</v>
      </c>
      <c r="H68" s="23" t="s">
        <v>12577</v>
      </c>
    </row>
    <row r="69" spans="1:8" ht="16" x14ac:dyDescent="0.2">
      <c r="A69" t="str">
        <f t="shared" si="0"/>
        <v>Steve Mann Axioma Inc.</v>
      </c>
      <c r="B69" s="22" t="s">
        <v>12578</v>
      </c>
      <c r="C69" s="22" t="s">
        <v>1867</v>
      </c>
      <c r="D69" s="22" t="s">
        <v>42</v>
      </c>
      <c r="E69" s="22" t="s">
        <v>12453</v>
      </c>
      <c r="F69" s="22" t="s">
        <v>634</v>
      </c>
      <c r="G69" s="22" t="s">
        <v>12560</v>
      </c>
      <c r="H69" s="23" t="s">
        <v>12579</v>
      </c>
    </row>
    <row r="70" spans="1:8" ht="16" x14ac:dyDescent="0.2">
      <c r="A70" t="str">
        <f t="shared" si="0"/>
        <v>Justin Hart TeleSign</v>
      </c>
      <c r="B70" s="22" t="s">
        <v>12580</v>
      </c>
      <c r="C70" s="22" t="s">
        <v>2200</v>
      </c>
      <c r="D70" s="22" t="s">
        <v>2198</v>
      </c>
      <c r="E70" s="22" t="s">
        <v>12453</v>
      </c>
      <c r="F70" s="22" t="s">
        <v>12454</v>
      </c>
      <c r="G70" s="22" t="s">
        <v>12581</v>
      </c>
      <c r="H70" s="23" t="s">
        <v>12582</v>
      </c>
    </row>
    <row r="71" spans="1:8" ht="16" x14ac:dyDescent="0.2">
      <c r="A71" t="str">
        <f t="shared" si="0"/>
        <v>Sean Zinsmeister ThoughtSpot</v>
      </c>
      <c r="B71" s="22" t="s">
        <v>12583</v>
      </c>
      <c r="C71" s="22" t="s">
        <v>5749</v>
      </c>
      <c r="D71" s="22" t="s">
        <v>11482</v>
      </c>
      <c r="E71" s="22" t="s">
        <v>12453</v>
      </c>
      <c r="F71" s="22" t="s">
        <v>634</v>
      </c>
      <c r="G71" s="22" t="s">
        <v>12455</v>
      </c>
      <c r="H71" s="23" t="s">
        <v>12584</v>
      </c>
    </row>
    <row r="72" spans="1:8" ht="16" x14ac:dyDescent="0.2">
      <c r="A72" t="str">
        <f t="shared" si="0"/>
        <v>Alison Lange Engel Stripe</v>
      </c>
      <c r="B72" s="22" t="s">
        <v>12585</v>
      </c>
      <c r="C72" s="22" t="s">
        <v>10715</v>
      </c>
      <c r="D72" s="22" t="s">
        <v>10713</v>
      </c>
      <c r="E72" s="22" t="s">
        <v>12453</v>
      </c>
      <c r="F72" s="22" t="s">
        <v>12454</v>
      </c>
      <c r="G72" s="22" t="s">
        <v>12455</v>
      </c>
      <c r="H72" s="23" t="s">
        <v>12586</v>
      </c>
    </row>
    <row r="73" spans="1:8" ht="16" x14ac:dyDescent="0.2">
      <c r="A73" t="str">
        <f t="shared" ref="A73:A136" si="1">CONCATENATE(B73," ",C73)</f>
        <v>Frank Vella Information Builders</v>
      </c>
      <c r="B73" s="22" t="s">
        <v>12587</v>
      </c>
      <c r="C73" s="22" t="s">
        <v>10413</v>
      </c>
      <c r="D73" s="22" t="s">
        <v>1006</v>
      </c>
      <c r="E73" s="22" t="s">
        <v>12453</v>
      </c>
      <c r="F73" s="22" t="s">
        <v>634</v>
      </c>
      <c r="G73" s="22" t="s">
        <v>12560</v>
      </c>
      <c r="H73" s="23" t="s">
        <v>12588</v>
      </c>
    </row>
    <row r="74" spans="1:8" ht="16" x14ac:dyDescent="0.2">
      <c r="A74" t="str">
        <f t="shared" si="1"/>
        <v>Shyam Bhethanabotla Compassites Software Solutions</v>
      </c>
      <c r="B74" s="22" t="s">
        <v>12589</v>
      </c>
      <c r="C74" s="22" t="s">
        <v>1899</v>
      </c>
      <c r="D74" s="22" t="s">
        <v>304</v>
      </c>
      <c r="E74" s="22" t="s">
        <v>12453</v>
      </c>
      <c r="F74" s="22" t="s">
        <v>12454</v>
      </c>
      <c r="G74" s="22" t="s">
        <v>12455</v>
      </c>
      <c r="H74" s="23" t="s">
        <v>12590</v>
      </c>
    </row>
    <row r="75" spans="1:8" ht="16" x14ac:dyDescent="0.2">
      <c r="A75" t="str">
        <f t="shared" si="1"/>
        <v>Josh Lysne Concordia College</v>
      </c>
      <c r="B75" s="22" t="s">
        <v>12591</v>
      </c>
      <c r="C75" s="22" t="s">
        <v>704</v>
      </c>
      <c r="D75" s="22" t="s">
        <v>703</v>
      </c>
      <c r="E75" s="22" t="s">
        <v>12453</v>
      </c>
      <c r="F75" s="22" t="s">
        <v>12454</v>
      </c>
      <c r="G75" s="22" t="s">
        <v>12592</v>
      </c>
      <c r="H75" s="23" t="s">
        <v>12593</v>
      </c>
    </row>
    <row r="76" spans="1:8" ht="16" x14ac:dyDescent="0.2">
      <c r="A76" t="str">
        <f t="shared" si="1"/>
        <v>Sunny Hira New Relic, Inc.</v>
      </c>
      <c r="B76" s="22" t="s">
        <v>12594</v>
      </c>
      <c r="C76" s="22" t="s">
        <v>259</v>
      </c>
      <c r="D76" s="22" t="s">
        <v>10731</v>
      </c>
      <c r="E76" s="22" t="s">
        <v>12453</v>
      </c>
      <c r="F76" s="22" t="s">
        <v>634</v>
      </c>
      <c r="G76" s="22" t="s">
        <v>12455</v>
      </c>
      <c r="H76" s="23" t="s">
        <v>12595</v>
      </c>
    </row>
    <row r="77" spans="1:8" ht="16" x14ac:dyDescent="0.2">
      <c r="A77" t="str">
        <f t="shared" si="1"/>
        <v>Joseph Pigato ProService Hawaii</v>
      </c>
      <c r="B77" s="22" t="s">
        <v>12596</v>
      </c>
      <c r="C77" s="22" t="s">
        <v>2080</v>
      </c>
      <c r="D77" s="22" t="s">
        <v>2078</v>
      </c>
      <c r="E77" s="22" t="s">
        <v>12453</v>
      </c>
      <c r="F77" s="22" t="s">
        <v>12454</v>
      </c>
      <c r="G77" s="22" t="s">
        <v>12597</v>
      </c>
      <c r="H77" s="23" t="s">
        <v>12598</v>
      </c>
    </row>
    <row r="78" spans="1:8" ht="16" x14ac:dyDescent="0.2">
      <c r="A78" t="str">
        <f t="shared" si="1"/>
        <v>Kendall Thornton Foursquare</v>
      </c>
      <c r="B78" s="22" t="s">
        <v>12599</v>
      </c>
      <c r="C78" s="22" t="s">
        <v>10748</v>
      </c>
      <c r="D78" s="22" t="s">
        <v>10746</v>
      </c>
      <c r="E78" s="22" t="s">
        <v>12453</v>
      </c>
      <c r="F78" s="22" t="s">
        <v>634</v>
      </c>
      <c r="G78" s="22" t="s">
        <v>12455</v>
      </c>
      <c r="H78" s="23" t="s">
        <v>12600</v>
      </c>
    </row>
    <row r="79" spans="1:8" ht="16" x14ac:dyDescent="0.2">
      <c r="A79" t="str">
        <f t="shared" si="1"/>
        <v>Ed Breault Aprimo</v>
      </c>
      <c r="B79" s="22" t="s">
        <v>12601</v>
      </c>
      <c r="C79" s="22" t="s">
        <v>10765</v>
      </c>
      <c r="D79" s="22" t="s">
        <v>10763</v>
      </c>
      <c r="E79" s="22" t="s">
        <v>12453</v>
      </c>
      <c r="F79" s="22" t="s">
        <v>12454</v>
      </c>
      <c r="G79" s="22" t="s">
        <v>12602</v>
      </c>
      <c r="H79" s="23" t="s">
        <v>12603</v>
      </c>
    </row>
    <row r="80" spans="1:8" ht="16" x14ac:dyDescent="0.2">
      <c r="A80" t="str">
        <f t="shared" si="1"/>
        <v>Andrew Fife ShiftLeft Inc</v>
      </c>
      <c r="B80" s="22" t="s">
        <v>12604</v>
      </c>
      <c r="C80" s="22" t="s">
        <v>10755</v>
      </c>
      <c r="D80" s="22" t="s">
        <v>10754</v>
      </c>
      <c r="E80" s="22" t="s">
        <v>12453</v>
      </c>
      <c r="F80" s="22" t="s">
        <v>12454</v>
      </c>
      <c r="G80" s="22" t="s">
        <v>12455</v>
      </c>
      <c r="H80" s="23" t="s">
        <v>12605</v>
      </c>
    </row>
    <row r="81" spans="1:8" ht="16" x14ac:dyDescent="0.2">
      <c r="A81" t="str">
        <f t="shared" si="1"/>
        <v>Andrew Malcolm Evernote</v>
      </c>
      <c r="B81" s="22" t="s">
        <v>12606</v>
      </c>
      <c r="C81" s="22" t="s">
        <v>833</v>
      </c>
      <c r="D81" s="22" t="s">
        <v>42</v>
      </c>
      <c r="E81" s="22" t="s">
        <v>12453</v>
      </c>
      <c r="F81" s="22" t="s">
        <v>634</v>
      </c>
      <c r="G81" s="22" t="s">
        <v>12455</v>
      </c>
      <c r="H81" s="23" t="s">
        <v>12607</v>
      </c>
    </row>
    <row r="82" spans="1:8" ht="16" x14ac:dyDescent="0.2">
      <c r="A82" t="str">
        <f t="shared" si="1"/>
        <v>Lori Ruff ALPFA, Inc. — Association of Latino Professionals For America | Empowering Latino Leaders</v>
      </c>
      <c r="B82" s="22" t="s">
        <v>12608</v>
      </c>
      <c r="C82" s="22" t="s">
        <v>12609</v>
      </c>
      <c r="D82" s="22" t="s">
        <v>12610</v>
      </c>
      <c r="E82" s="22" t="s">
        <v>12453</v>
      </c>
      <c r="F82" s="22" t="s">
        <v>12454</v>
      </c>
      <c r="G82" s="22" t="s">
        <v>12485</v>
      </c>
      <c r="H82" s="23" t="s">
        <v>12611</v>
      </c>
    </row>
    <row r="83" spans="1:8" ht="16" x14ac:dyDescent="0.2">
      <c r="A83" t="str">
        <f t="shared" si="1"/>
        <v>Baxter Denney New Relic, Inc.</v>
      </c>
      <c r="B83" s="22" t="s">
        <v>12612</v>
      </c>
      <c r="C83" s="22" t="s">
        <v>259</v>
      </c>
      <c r="D83" s="22" t="s">
        <v>10758</v>
      </c>
      <c r="E83" s="22" t="s">
        <v>12453</v>
      </c>
      <c r="F83" s="22" t="s">
        <v>634</v>
      </c>
      <c r="G83" s="22" t="s">
        <v>12455</v>
      </c>
      <c r="H83" s="23" t="s">
        <v>12613</v>
      </c>
    </row>
    <row r="84" spans="1:8" ht="16" x14ac:dyDescent="0.2">
      <c r="A84" t="str">
        <f t="shared" si="1"/>
        <v>Jeanne Hopkins Ipswitch, Inc.</v>
      </c>
      <c r="B84" s="22" t="s">
        <v>12614</v>
      </c>
      <c r="C84" s="22" t="s">
        <v>660</v>
      </c>
      <c r="D84" s="22" t="s">
        <v>658</v>
      </c>
      <c r="E84" s="22" t="s">
        <v>12453</v>
      </c>
      <c r="F84" s="22" t="s">
        <v>12454</v>
      </c>
      <c r="G84" s="22" t="s">
        <v>12461</v>
      </c>
      <c r="H84" s="23" t="s">
        <v>12615</v>
      </c>
    </row>
    <row r="85" spans="1:8" ht="16" x14ac:dyDescent="0.2">
      <c r="A85" t="str">
        <f t="shared" si="1"/>
        <v>Steve Warren Mapp Digital</v>
      </c>
      <c r="B85" s="22" t="s">
        <v>12616</v>
      </c>
      <c r="C85" s="22" t="s">
        <v>10771</v>
      </c>
      <c r="D85" s="22" t="s">
        <v>3698</v>
      </c>
      <c r="E85" s="22" t="s">
        <v>12453</v>
      </c>
      <c r="F85" s="22" t="s">
        <v>634</v>
      </c>
      <c r="G85" s="22" t="s">
        <v>12617</v>
      </c>
      <c r="H85" s="23" t="s">
        <v>12618</v>
      </c>
    </row>
    <row r="86" spans="1:8" ht="16" x14ac:dyDescent="0.2">
      <c r="A86" t="str">
        <f t="shared" si="1"/>
        <v>Ali Din dinCloud</v>
      </c>
      <c r="B86" s="22" t="s">
        <v>12619</v>
      </c>
      <c r="C86" s="22" t="s">
        <v>611</v>
      </c>
      <c r="D86" s="22" t="s">
        <v>32</v>
      </c>
      <c r="E86" s="22" t="s">
        <v>12453</v>
      </c>
      <c r="F86" s="22" t="s">
        <v>634</v>
      </c>
      <c r="G86" s="22" t="s">
        <v>12560</v>
      </c>
      <c r="H86" s="23" t="s">
        <v>12620</v>
      </c>
    </row>
    <row r="87" spans="1:8" ht="16" x14ac:dyDescent="0.2">
      <c r="A87" t="str">
        <f t="shared" si="1"/>
        <v xml:space="preserve">Jonathan Sills hims </v>
      </c>
      <c r="B87" s="22" t="s">
        <v>12621</v>
      </c>
      <c r="C87" s="22" t="s">
        <v>1144</v>
      </c>
      <c r="D87" s="22" t="s">
        <v>42</v>
      </c>
      <c r="E87" s="22" t="s">
        <v>12453</v>
      </c>
      <c r="F87" s="22" t="s">
        <v>12454</v>
      </c>
      <c r="G87" s="22" t="s">
        <v>12506</v>
      </c>
      <c r="H87" s="23" t="s">
        <v>12622</v>
      </c>
    </row>
    <row r="88" spans="1:8" ht="16" x14ac:dyDescent="0.2">
      <c r="A88" t="str">
        <f t="shared" si="1"/>
        <v>Taylor Hawes Endurance International Group</v>
      </c>
      <c r="B88" s="22" t="s">
        <v>12623</v>
      </c>
      <c r="C88" s="22" t="s">
        <v>1026</v>
      </c>
      <c r="D88" s="22" t="s">
        <v>1023</v>
      </c>
      <c r="E88" s="22" t="s">
        <v>12453</v>
      </c>
      <c r="F88" s="22" t="s">
        <v>634</v>
      </c>
      <c r="G88" s="22" t="s">
        <v>12500</v>
      </c>
      <c r="H88" s="23" t="s">
        <v>12627</v>
      </c>
    </row>
    <row r="89" spans="1:8" ht="16" x14ac:dyDescent="0.2">
      <c r="A89" t="str">
        <f t="shared" si="1"/>
        <v>Michael Hiles Enerfab</v>
      </c>
      <c r="B89" s="22" t="s">
        <v>12628</v>
      </c>
      <c r="C89" s="22" t="s">
        <v>12629</v>
      </c>
      <c r="D89" s="22" t="s">
        <v>12630</v>
      </c>
      <c r="E89" s="22" t="s">
        <v>12453</v>
      </c>
      <c r="F89" s="22" t="s">
        <v>634</v>
      </c>
      <c r="G89" s="22" t="s">
        <v>12631</v>
      </c>
      <c r="H89" s="23" t="s">
        <v>12632</v>
      </c>
    </row>
    <row r="90" spans="1:8" ht="16" x14ac:dyDescent="0.2">
      <c r="A90" t="str">
        <f t="shared" si="1"/>
        <v>Nauman Ahmad PeopleQlik</v>
      </c>
      <c r="B90" s="22" t="s">
        <v>12633</v>
      </c>
      <c r="C90" s="22" t="s">
        <v>2405</v>
      </c>
      <c r="D90" s="22" t="s">
        <v>2403</v>
      </c>
      <c r="E90" s="22" t="s">
        <v>12453</v>
      </c>
      <c r="F90" s="22" t="s">
        <v>634</v>
      </c>
      <c r="G90" s="22" t="s">
        <v>12581</v>
      </c>
      <c r="H90" s="23" t="s">
        <v>12635</v>
      </c>
    </row>
    <row r="91" spans="1:8" ht="16" x14ac:dyDescent="0.2">
      <c r="A91" t="str">
        <f t="shared" si="1"/>
        <v>William Lopez ABL Technology Group .</v>
      </c>
      <c r="B91" s="22" t="s">
        <v>12637</v>
      </c>
      <c r="C91" s="22" t="s">
        <v>10848</v>
      </c>
      <c r="D91" s="22" t="s">
        <v>10847</v>
      </c>
      <c r="E91" s="22" t="s">
        <v>12453</v>
      </c>
      <c r="F91" s="22" t="s">
        <v>634</v>
      </c>
      <c r="G91" s="22" t="s">
        <v>12638</v>
      </c>
      <c r="H91" s="23" t="s">
        <v>12639</v>
      </c>
    </row>
    <row r="92" spans="1:8" ht="16" x14ac:dyDescent="0.2">
      <c r="A92" t="str">
        <f t="shared" si="1"/>
        <v>Liza Sperling Stack Overflow</v>
      </c>
      <c r="B92" s="22" t="s">
        <v>12640</v>
      </c>
      <c r="C92" s="22" t="s">
        <v>10781</v>
      </c>
      <c r="D92" s="22" t="s">
        <v>10779</v>
      </c>
      <c r="E92" s="22" t="s">
        <v>12453</v>
      </c>
      <c r="F92" s="22" t="s">
        <v>634</v>
      </c>
      <c r="G92" s="22" t="s">
        <v>12455</v>
      </c>
      <c r="H92" s="23" t="s">
        <v>12641</v>
      </c>
    </row>
    <row r="93" spans="1:8" ht="16" x14ac:dyDescent="0.2">
      <c r="A93" t="str">
        <f t="shared" si="1"/>
        <v>Belinda Hudmon Pampered Chef</v>
      </c>
      <c r="B93" s="22" t="s">
        <v>12642</v>
      </c>
      <c r="C93" s="22" t="s">
        <v>986</v>
      </c>
      <c r="D93" s="22" t="s">
        <v>10754</v>
      </c>
      <c r="E93" s="22" t="s">
        <v>12453</v>
      </c>
      <c r="F93" s="22" t="s">
        <v>634</v>
      </c>
      <c r="G93" s="22" t="s">
        <v>12503</v>
      </c>
      <c r="H93" s="23" t="s">
        <v>12643</v>
      </c>
    </row>
    <row r="94" spans="1:8" ht="16" x14ac:dyDescent="0.2">
      <c r="A94" t="str">
        <f t="shared" si="1"/>
        <v>Chandar Pattabhiram Coupa Software</v>
      </c>
      <c r="B94" s="22" t="s">
        <v>12644</v>
      </c>
      <c r="C94" s="22" t="s">
        <v>808</v>
      </c>
      <c r="D94" s="22" t="s">
        <v>42</v>
      </c>
      <c r="E94" s="22" t="s">
        <v>12453</v>
      </c>
      <c r="F94" s="22" t="s">
        <v>634</v>
      </c>
      <c r="G94" s="22" t="s">
        <v>12455</v>
      </c>
      <c r="H94" s="23" t="s">
        <v>12646</v>
      </c>
    </row>
    <row r="95" spans="1:8" ht="16" x14ac:dyDescent="0.2">
      <c r="A95" t="str">
        <f t="shared" si="1"/>
        <v>David Kasabian CCH® Tagetik</v>
      </c>
      <c r="B95" s="22" t="s">
        <v>12647</v>
      </c>
      <c r="C95" s="22" t="s">
        <v>2343</v>
      </c>
      <c r="D95" s="22" t="s">
        <v>2331</v>
      </c>
      <c r="E95" s="22" t="s">
        <v>12453</v>
      </c>
      <c r="F95" s="22" t="s">
        <v>634</v>
      </c>
      <c r="G95" s="22" t="s">
        <v>12560</v>
      </c>
      <c r="H95" s="23" t="s">
        <v>12648</v>
      </c>
    </row>
    <row r="96" spans="1:8" ht="16" x14ac:dyDescent="0.2">
      <c r="A96" t="str">
        <f t="shared" si="1"/>
        <v>Sunil Rajaraman Radiance Labs</v>
      </c>
      <c r="B96" s="22" t="s">
        <v>12649</v>
      </c>
      <c r="C96" s="22" t="s">
        <v>10804</v>
      </c>
      <c r="D96" s="22" t="s">
        <v>10802</v>
      </c>
      <c r="E96" s="22" t="s">
        <v>12453</v>
      </c>
      <c r="F96" s="22" t="s">
        <v>12454</v>
      </c>
      <c r="G96" s="22" t="s">
        <v>12455</v>
      </c>
      <c r="H96" s="23" t="s">
        <v>12650</v>
      </c>
    </row>
    <row r="97" spans="1:8" ht="16" x14ac:dyDescent="0.2">
      <c r="A97" t="str">
        <f t="shared" si="1"/>
        <v>David Cain Webgility, Inc.</v>
      </c>
      <c r="B97" s="22" t="s">
        <v>12651</v>
      </c>
      <c r="C97" s="22" t="s">
        <v>12652</v>
      </c>
      <c r="D97" s="22" t="s">
        <v>12653</v>
      </c>
      <c r="E97" s="22" t="s">
        <v>12453</v>
      </c>
      <c r="F97" s="22" t="s">
        <v>12454</v>
      </c>
      <c r="G97" s="22" t="s">
        <v>12455</v>
      </c>
      <c r="H97" s="23" t="s">
        <v>12654</v>
      </c>
    </row>
    <row r="98" spans="1:8" ht="16" x14ac:dyDescent="0.2">
      <c r="A98" t="str">
        <f t="shared" si="1"/>
        <v>Charlie Ungashick Applause</v>
      </c>
      <c r="B98" s="22" t="s">
        <v>12655</v>
      </c>
      <c r="C98" s="22" t="s">
        <v>932</v>
      </c>
      <c r="D98" s="22" t="s">
        <v>42</v>
      </c>
      <c r="E98" s="22" t="s">
        <v>12453</v>
      </c>
      <c r="F98" s="22" t="s">
        <v>12454</v>
      </c>
      <c r="G98" s="22" t="s">
        <v>12461</v>
      </c>
      <c r="H98" s="23" t="s">
        <v>12656</v>
      </c>
    </row>
    <row r="99" spans="1:8" ht="16" x14ac:dyDescent="0.2">
      <c r="A99" t="str">
        <f t="shared" si="1"/>
        <v>Tamara Sullivan, M.B.A. Aqua Systems</v>
      </c>
      <c r="B99" s="22" t="s">
        <v>12657</v>
      </c>
      <c r="C99" s="22" t="s">
        <v>12658</v>
      </c>
      <c r="D99" s="22" t="s">
        <v>12659</v>
      </c>
      <c r="E99" s="22" t="s">
        <v>12453</v>
      </c>
      <c r="F99" s="22" t="s">
        <v>634</v>
      </c>
      <c r="G99" s="22" t="s">
        <v>12617</v>
      </c>
      <c r="H99" s="23" t="s">
        <v>12660</v>
      </c>
    </row>
    <row r="100" spans="1:8" ht="16" x14ac:dyDescent="0.2">
      <c r="A100" t="str">
        <f t="shared" si="1"/>
        <v>Julia Soriano Hyperloop Transportation Technologies</v>
      </c>
      <c r="B100" s="22" t="s">
        <v>12661</v>
      </c>
      <c r="C100" s="22" t="s">
        <v>12662</v>
      </c>
      <c r="D100" s="22" t="s">
        <v>10713</v>
      </c>
      <c r="E100" s="22" t="s">
        <v>12453</v>
      </c>
      <c r="F100" s="22" t="s">
        <v>634</v>
      </c>
      <c r="G100" s="22" t="s">
        <v>12581</v>
      </c>
      <c r="H100" s="23" t="s">
        <v>12663</v>
      </c>
    </row>
    <row r="101" spans="1:8" ht="16" x14ac:dyDescent="0.2">
      <c r="A101" t="str">
        <f t="shared" si="1"/>
        <v>Lisa Noon Karon Carpenter Group, Better Homes and Gardens FL 1st</v>
      </c>
      <c r="B101" s="22" t="s">
        <v>12664</v>
      </c>
      <c r="C101" s="22" t="s">
        <v>12665</v>
      </c>
      <c r="D101" s="22" t="s">
        <v>12666</v>
      </c>
      <c r="E101" s="22" t="s">
        <v>12453</v>
      </c>
      <c r="F101" s="22" t="s">
        <v>12454</v>
      </c>
      <c r="G101" s="22" t="s">
        <v>12638</v>
      </c>
      <c r="H101" s="23" t="s">
        <v>12667</v>
      </c>
    </row>
    <row r="102" spans="1:8" ht="16" x14ac:dyDescent="0.2">
      <c r="A102" t="str">
        <f t="shared" si="1"/>
        <v>Rob Pickell Kareo</v>
      </c>
      <c r="B102" s="22" t="s">
        <v>12668</v>
      </c>
      <c r="C102" s="22" t="s">
        <v>1284</v>
      </c>
      <c r="D102" s="22" t="s">
        <v>1282</v>
      </c>
      <c r="E102" s="22" t="s">
        <v>12453</v>
      </c>
      <c r="F102" s="22" t="s">
        <v>12454</v>
      </c>
      <c r="G102" s="22" t="s">
        <v>12669</v>
      </c>
      <c r="H102" s="23" t="s">
        <v>12670</v>
      </c>
    </row>
    <row r="103" spans="1:8" ht="16" x14ac:dyDescent="0.2">
      <c r="A103" t="str">
        <f t="shared" si="1"/>
        <v>Todd Sandler ShopRunner</v>
      </c>
      <c r="B103" s="22" t="s">
        <v>12671</v>
      </c>
      <c r="C103" s="22" t="s">
        <v>1351</v>
      </c>
      <c r="D103" s="22" t="s">
        <v>1349</v>
      </c>
      <c r="E103" s="22" t="s">
        <v>12453</v>
      </c>
      <c r="F103" s="22" t="s">
        <v>634</v>
      </c>
      <c r="G103" s="22" t="s">
        <v>12672</v>
      </c>
      <c r="H103" s="23" t="s">
        <v>12673</v>
      </c>
    </row>
    <row r="104" spans="1:8" ht="16" x14ac:dyDescent="0.2">
      <c r="A104" t="str">
        <f t="shared" si="1"/>
        <v>Alvin Leung HotChalk, Inc.</v>
      </c>
      <c r="B104" s="22" t="s">
        <v>12674</v>
      </c>
      <c r="C104" s="22" t="s">
        <v>10795</v>
      </c>
      <c r="D104" s="22" t="s">
        <v>10793</v>
      </c>
      <c r="E104" s="22" t="s">
        <v>12453</v>
      </c>
      <c r="F104" s="22" t="s">
        <v>634</v>
      </c>
      <c r="G104" s="22" t="s">
        <v>12455</v>
      </c>
      <c r="H104" s="23" t="s">
        <v>12675</v>
      </c>
    </row>
    <row r="105" spans="1:8" ht="16" x14ac:dyDescent="0.2">
      <c r="A105" t="str">
        <f t="shared" si="1"/>
        <v>Mark Goines Personal Capital</v>
      </c>
      <c r="B105" s="22" t="s">
        <v>12676</v>
      </c>
      <c r="C105" s="22" t="s">
        <v>1347</v>
      </c>
      <c r="D105" s="22" t="s">
        <v>12677</v>
      </c>
      <c r="E105" s="22" t="s">
        <v>12453</v>
      </c>
      <c r="F105" s="22" t="s">
        <v>634</v>
      </c>
      <c r="G105" s="22" t="s">
        <v>12455</v>
      </c>
      <c r="H105" s="23" t="s">
        <v>12678</v>
      </c>
    </row>
    <row r="106" spans="1:8" ht="16" x14ac:dyDescent="0.2">
      <c r="A106" t="str">
        <f t="shared" si="1"/>
        <v>Carol Meyers Rapid7</v>
      </c>
      <c r="B106" s="22" t="s">
        <v>12679</v>
      </c>
      <c r="C106" s="22" t="s">
        <v>2295</v>
      </c>
      <c r="D106" s="22" t="s">
        <v>42</v>
      </c>
      <c r="E106" s="22" t="s">
        <v>12453</v>
      </c>
      <c r="F106" s="22" t="s">
        <v>634</v>
      </c>
      <c r="G106" s="22" t="s">
        <v>12461</v>
      </c>
      <c r="H106" s="23" t="s">
        <v>12680</v>
      </c>
    </row>
    <row r="107" spans="1:8" ht="16" x14ac:dyDescent="0.2">
      <c r="A107" t="str">
        <f t="shared" si="1"/>
        <v>Paul Hunt HighQ</v>
      </c>
      <c r="B107" s="22" t="s">
        <v>12681</v>
      </c>
      <c r="C107" s="22" t="s">
        <v>403</v>
      </c>
      <c r="D107" s="22" t="s">
        <v>304</v>
      </c>
      <c r="E107" s="22" t="s">
        <v>12453</v>
      </c>
      <c r="F107" s="22" t="s">
        <v>12454</v>
      </c>
      <c r="G107" s="22" t="s">
        <v>12682</v>
      </c>
      <c r="H107" s="23" t="s">
        <v>12683</v>
      </c>
    </row>
    <row r="108" spans="1:8" ht="16" x14ac:dyDescent="0.2">
      <c r="A108" t="str">
        <f t="shared" si="1"/>
        <v>Moshe Reuven Sheradsky University of South Florida</v>
      </c>
      <c r="B108" s="22" t="s">
        <v>12684</v>
      </c>
      <c r="C108" s="22" t="s">
        <v>12685</v>
      </c>
      <c r="D108" s="22" t="s">
        <v>12686</v>
      </c>
      <c r="E108" s="22" t="s">
        <v>12453</v>
      </c>
      <c r="F108" s="22" t="s">
        <v>634</v>
      </c>
      <c r="G108" s="22" t="s">
        <v>12687</v>
      </c>
      <c r="H108" s="23" t="s">
        <v>12688</v>
      </c>
    </row>
    <row r="109" spans="1:8" ht="16" x14ac:dyDescent="0.2">
      <c r="A109" t="str">
        <f t="shared" si="1"/>
        <v>Jason Jhonson Improbable</v>
      </c>
      <c r="B109" s="22" t="s">
        <v>12689</v>
      </c>
      <c r="C109" s="22" t="s">
        <v>1096</v>
      </c>
      <c r="D109" s="22" t="s">
        <v>42</v>
      </c>
      <c r="E109" s="22" t="s">
        <v>12453</v>
      </c>
      <c r="F109" s="22" t="s">
        <v>12454</v>
      </c>
      <c r="G109" s="22" t="s">
        <v>12455</v>
      </c>
      <c r="H109" s="23" t="s">
        <v>12691</v>
      </c>
    </row>
    <row r="110" spans="1:8" ht="16" x14ac:dyDescent="0.2">
      <c r="A110" t="str">
        <f t="shared" si="1"/>
        <v>Brad Wilson LendingTree</v>
      </c>
      <c r="B110" s="22" t="s">
        <v>12692</v>
      </c>
      <c r="C110" s="22" t="s">
        <v>1758</v>
      </c>
      <c r="D110" s="22" t="s">
        <v>42</v>
      </c>
      <c r="E110" s="22" t="s">
        <v>12453</v>
      </c>
      <c r="F110" s="22" t="s">
        <v>634</v>
      </c>
      <c r="G110" s="22" t="s">
        <v>12693</v>
      </c>
      <c r="H110" s="23" t="s">
        <v>12694</v>
      </c>
    </row>
    <row r="111" spans="1:8" ht="16" x14ac:dyDescent="0.2">
      <c r="A111" t="str">
        <f t="shared" si="1"/>
        <v>JOHN W RYAN Crossfuze</v>
      </c>
      <c r="B111" s="22" t="s">
        <v>12695</v>
      </c>
      <c r="C111" s="22" t="s">
        <v>1191</v>
      </c>
      <c r="D111" s="22" t="s">
        <v>42</v>
      </c>
      <c r="E111" s="22" t="s">
        <v>12453</v>
      </c>
      <c r="F111" s="22" t="s">
        <v>634</v>
      </c>
      <c r="G111" s="22" t="s">
        <v>12560</v>
      </c>
      <c r="H111" s="23" t="s">
        <v>12696</v>
      </c>
    </row>
    <row r="112" spans="1:8" ht="16" x14ac:dyDescent="0.2">
      <c r="A112" t="str">
        <f t="shared" si="1"/>
        <v>Catherine Radchenko Medallia</v>
      </c>
      <c r="B112" s="22" t="s">
        <v>12697</v>
      </c>
      <c r="C112" s="22" t="s">
        <v>12698</v>
      </c>
      <c r="D112" s="22" t="s">
        <v>12699</v>
      </c>
      <c r="E112" s="22" t="s">
        <v>12453</v>
      </c>
      <c r="F112" s="22" t="s">
        <v>634</v>
      </c>
      <c r="G112" s="22" t="s">
        <v>12455</v>
      </c>
      <c r="H112" s="23" t="s">
        <v>12700</v>
      </c>
    </row>
    <row r="113" spans="1:8" ht="16" x14ac:dyDescent="0.2">
      <c r="A113" t="str">
        <f t="shared" si="1"/>
        <v>Morley Ivers OS33</v>
      </c>
      <c r="B113" s="22" t="s">
        <v>12701</v>
      </c>
      <c r="C113" s="22" t="s">
        <v>12702</v>
      </c>
      <c r="D113" s="22" t="s">
        <v>12150</v>
      </c>
      <c r="E113" s="22" t="s">
        <v>12453</v>
      </c>
      <c r="F113" s="22" t="s">
        <v>12454</v>
      </c>
      <c r="G113" s="22" t="s">
        <v>12560</v>
      </c>
      <c r="H113" s="23" t="s">
        <v>12703</v>
      </c>
    </row>
    <row r="114" spans="1:8" ht="16" x14ac:dyDescent="0.2">
      <c r="A114" t="str">
        <f t="shared" si="1"/>
        <v>Peter W. New York Public Radio</v>
      </c>
      <c r="B114" s="22" t="s">
        <v>12704</v>
      </c>
      <c r="C114" s="22" t="s">
        <v>4932</v>
      </c>
      <c r="D114" s="22" t="s">
        <v>42</v>
      </c>
      <c r="E114" s="22" t="s">
        <v>12453</v>
      </c>
      <c r="F114" s="22" t="s">
        <v>634</v>
      </c>
      <c r="G114" s="22" t="s">
        <v>12560</v>
      </c>
      <c r="H114" s="23" t="s">
        <v>12705</v>
      </c>
    </row>
    <row r="115" spans="1:8" ht="16" x14ac:dyDescent="0.2">
      <c r="A115" t="str">
        <f t="shared" si="1"/>
        <v>Armando Roggio D&amp;B Supply</v>
      </c>
      <c r="B115" s="22" t="s">
        <v>12706</v>
      </c>
      <c r="C115" s="22" t="s">
        <v>10854</v>
      </c>
      <c r="D115" s="22" t="s">
        <v>10852</v>
      </c>
      <c r="E115" s="22" t="s">
        <v>12453</v>
      </c>
      <c r="F115" s="22" t="s">
        <v>12454</v>
      </c>
      <c r="G115" s="22" t="s">
        <v>12707</v>
      </c>
      <c r="H115" s="23" t="s">
        <v>12708</v>
      </c>
    </row>
    <row r="116" spans="1:8" ht="16" x14ac:dyDescent="0.2">
      <c r="A116" t="str">
        <f t="shared" si="1"/>
        <v>Mark Sutton FrontStream, Inc.</v>
      </c>
      <c r="B116" s="22" t="s">
        <v>12709</v>
      </c>
      <c r="C116" s="22" t="s">
        <v>12710</v>
      </c>
      <c r="D116" s="22" t="s">
        <v>304</v>
      </c>
      <c r="E116" s="22" t="s">
        <v>12453</v>
      </c>
      <c r="F116" s="22" t="s">
        <v>12454</v>
      </c>
      <c r="G116" s="22" t="s">
        <v>12461</v>
      </c>
      <c r="H116" s="23" t="s">
        <v>12711</v>
      </c>
    </row>
    <row r="117" spans="1:8" ht="16" x14ac:dyDescent="0.2">
      <c r="A117" t="str">
        <f t="shared" si="1"/>
        <v>Alex Harris Perficient Digital</v>
      </c>
      <c r="B117" s="22" t="s">
        <v>12712</v>
      </c>
      <c r="C117" s="22" t="s">
        <v>10869</v>
      </c>
      <c r="D117" s="22" t="s">
        <v>10868</v>
      </c>
      <c r="E117" s="22" t="s">
        <v>12453</v>
      </c>
      <c r="F117" s="22" t="s">
        <v>634</v>
      </c>
      <c r="G117" s="22" t="s">
        <v>12638</v>
      </c>
      <c r="H117" s="23" t="s">
        <v>12713</v>
      </c>
    </row>
    <row r="118" spans="1:8" ht="16" x14ac:dyDescent="0.2">
      <c r="A118" t="str">
        <f t="shared" si="1"/>
        <v>Mike Burge Mi9 Retail</v>
      </c>
      <c r="B118" s="22" t="s">
        <v>12714</v>
      </c>
      <c r="C118" s="22" t="s">
        <v>12715</v>
      </c>
      <c r="D118" s="22" t="s">
        <v>12716</v>
      </c>
      <c r="E118" s="22" t="s">
        <v>12453</v>
      </c>
      <c r="F118" s="22" t="s">
        <v>634</v>
      </c>
      <c r="G118" s="22" t="s">
        <v>12693</v>
      </c>
      <c r="H118" s="23" t="s">
        <v>12717</v>
      </c>
    </row>
    <row r="119" spans="1:8" ht="16" x14ac:dyDescent="0.2">
      <c r="A119" t="str">
        <f t="shared" si="1"/>
        <v>Alec Baker TUNE</v>
      </c>
      <c r="B119" s="22" t="s">
        <v>12718</v>
      </c>
      <c r="C119" s="22" t="s">
        <v>10875</v>
      </c>
      <c r="D119" s="22" t="s">
        <v>10873</v>
      </c>
      <c r="E119" s="22" t="s">
        <v>12453</v>
      </c>
      <c r="F119" s="22" t="s">
        <v>634</v>
      </c>
      <c r="G119" s="22" t="s">
        <v>12458</v>
      </c>
      <c r="H119" s="23" t="s">
        <v>12719</v>
      </c>
    </row>
    <row r="120" spans="1:8" ht="16" x14ac:dyDescent="0.2">
      <c r="A120" t="str">
        <f t="shared" si="1"/>
        <v>Shane Lennon Great Minds</v>
      </c>
      <c r="B120" s="22" t="s">
        <v>12720</v>
      </c>
      <c r="C120" s="22" t="s">
        <v>3454</v>
      </c>
      <c r="D120" s="22" t="s">
        <v>42</v>
      </c>
      <c r="E120" s="22" t="s">
        <v>12453</v>
      </c>
      <c r="F120" s="22" t="s">
        <v>12454</v>
      </c>
      <c r="G120" s="22" t="s">
        <v>12560</v>
      </c>
      <c r="H120" s="23" t="s">
        <v>12721</v>
      </c>
    </row>
    <row r="121" spans="1:8" ht="16" x14ac:dyDescent="0.2">
      <c r="A121" t="str">
        <f t="shared" si="1"/>
        <v>Matt Fleckenstein Nintex</v>
      </c>
      <c r="B121" s="22" t="s">
        <v>12722</v>
      </c>
      <c r="C121" s="22" t="s">
        <v>2959</v>
      </c>
      <c r="D121" s="22" t="s">
        <v>42</v>
      </c>
      <c r="E121" s="22" t="s">
        <v>12453</v>
      </c>
      <c r="F121" s="22" t="s">
        <v>12454</v>
      </c>
      <c r="G121" s="22" t="s">
        <v>12458</v>
      </c>
      <c r="H121" s="23" t="s">
        <v>12723</v>
      </c>
    </row>
    <row r="122" spans="1:8" ht="16" x14ac:dyDescent="0.2">
      <c r="A122" t="str">
        <f t="shared" si="1"/>
        <v>Harris Beber Vimeo</v>
      </c>
      <c r="B122" s="22" t="s">
        <v>12724</v>
      </c>
      <c r="C122" s="22" t="s">
        <v>2967</v>
      </c>
      <c r="D122" s="22" t="s">
        <v>42</v>
      </c>
      <c r="E122" s="22" t="s">
        <v>12453</v>
      </c>
      <c r="F122" s="22" t="s">
        <v>634</v>
      </c>
      <c r="G122" s="22" t="s">
        <v>12560</v>
      </c>
      <c r="H122" s="23" t="s">
        <v>12725</v>
      </c>
    </row>
    <row r="123" spans="1:8" ht="16" x14ac:dyDescent="0.2">
      <c r="A123" t="str">
        <f t="shared" si="1"/>
        <v>Scott Jones Percolate Inc.</v>
      </c>
      <c r="B123" s="22" t="s">
        <v>12726</v>
      </c>
      <c r="C123" s="22" t="s">
        <v>3134</v>
      </c>
      <c r="D123" s="22" t="s">
        <v>42</v>
      </c>
      <c r="E123" s="22" t="s">
        <v>12453</v>
      </c>
      <c r="F123" s="22" t="s">
        <v>634</v>
      </c>
      <c r="G123" s="22" t="s">
        <v>12455</v>
      </c>
      <c r="H123" s="23" t="s">
        <v>12727</v>
      </c>
    </row>
    <row r="124" spans="1:8" ht="16" x14ac:dyDescent="0.2">
      <c r="A124" t="str">
        <f t="shared" si="1"/>
        <v>Lou Jordano Crimson Hexagon</v>
      </c>
      <c r="B124" s="22" t="s">
        <v>12728</v>
      </c>
      <c r="C124" s="22" t="s">
        <v>3116</v>
      </c>
      <c r="D124" s="22" t="s">
        <v>42</v>
      </c>
      <c r="E124" s="22" t="s">
        <v>12453</v>
      </c>
      <c r="F124" s="22" t="s">
        <v>12454</v>
      </c>
      <c r="G124" s="22" t="s">
        <v>12461</v>
      </c>
      <c r="H124" s="23" t="s">
        <v>12729</v>
      </c>
    </row>
    <row r="125" spans="1:8" ht="16" x14ac:dyDescent="0.2">
      <c r="A125" t="str">
        <f t="shared" si="1"/>
        <v>Peter Guagenti Mesosphere, Inc.</v>
      </c>
      <c r="B125" s="22" t="s">
        <v>12730</v>
      </c>
      <c r="C125" s="22" t="s">
        <v>12731</v>
      </c>
      <c r="D125" s="22" t="s">
        <v>42</v>
      </c>
      <c r="E125" s="22" t="s">
        <v>12453</v>
      </c>
      <c r="F125" s="22" t="s">
        <v>634</v>
      </c>
      <c r="G125" s="22" t="s">
        <v>12455</v>
      </c>
      <c r="H125" s="23" t="s">
        <v>12732</v>
      </c>
    </row>
    <row r="126" spans="1:8" ht="16" x14ac:dyDescent="0.2">
      <c r="A126" t="str">
        <f t="shared" si="1"/>
        <v>Sara Spivey Bazaarvoice</v>
      </c>
      <c r="B126" s="22" t="s">
        <v>12733</v>
      </c>
      <c r="C126" s="22" t="s">
        <v>11112</v>
      </c>
      <c r="D126" s="22" t="s">
        <v>42</v>
      </c>
      <c r="E126" s="22" t="s">
        <v>12453</v>
      </c>
      <c r="F126" s="22" t="s">
        <v>634</v>
      </c>
      <c r="G126" s="22" t="s">
        <v>12500</v>
      </c>
      <c r="H126" s="23" t="s">
        <v>12734</v>
      </c>
    </row>
    <row r="127" spans="1:8" ht="16" x14ac:dyDescent="0.2">
      <c r="A127" t="str">
        <f t="shared" si="1"/>
        <v>Neville Letzerich HotSchedules</v>
      </c>
      <c r="B127" s="22" t="s">
        <v>12735</v>
      </c>
      <c r="C127" s="22" t="s">
        <v>3165</v>
      </c>
      <c r="D127" s="22" t="s">
        <v>42</v>
      </c>
      <c r="E127" s="22" t="s">
        <v>12453</v>
      </c>
      <c r="F127" s="22" t="s">
        <v>634</v>
      </c>
      <c r="G127" s="22" t="s">
        <v>12500</v>
      </c>
      <c r="H127" s="23" t="s">
        <v>12736</v>
      </c>
    </row>
    <row r="128" spans="1:8" ht="16" x14ac:dyDescent="0.2">
      <c r="A128" t="str">
        <f t="shared" si="1"/>
        <v>Darren Johnson BloomReach</v>
      </c>
      <c r="B128" s="22" t="s">
        <v>12737</v>
      </c>
      <c r="C128" s="22" t="s">
        <v>7002</v>
      </c>
      <c r="D128" s="22" t="s">
        <v>304</v>
      </c>
      <c r="E128" s="22" t="s">
        <v>12453</v>
      </c>
      <c r="F128" s="22" t="s">
        <v>634</v>
      </c>
      <c r="G128" s="22" t="s">
        <v>12455</v>
      </c>
      <c r="H128" s="23" t="s">
        <v>12738</v>
      </c>
    </row>
    <row r="129" spans="1:8" ht="16" x14ac:dyDescent="0.2">
      <c r="A129" t="str">
        <f t="shared" si="1"/>
        <v>Susan Vitale iCIMS</v>
      </c>
      <c r="B129" s="22" t="s">
        <v>12739</v>
      </c>
      <c r="C129" s="22" t="s">
        <v>3237</v>
      </c>
      <c r="D129" s="22" t="s">
        <v>42</v>
      </c>
      <c r="E129" s="22" t="s">
        <v>12453</v>
      </c>
      <c r="F129" s="22" t="s">
        <v>12454</v>
      </c>
      <c r="G129" s="22" t="s">
        <v>12560</v>
      </c>
      <c r="H129" s="23" t="s">
        <v>12740</v>
      </c>
    </row>
    <row r="130" spans="1:8" ht="16" x14ac:dyDescent="0.2">
      <c r="A130" t="str">
        <f t="shared" si="1"/>
        <v>Rich Lesperance Swap.com</v>
      </c>
      <c r="B130" s="22" t="s">
        <v>12741</v>
      </c>
      <c r="C130" s="22" t="s">
        <v>3272</v>
      </c>
      <c r="D130" s="22" t="s">
        <v>42</v>
      </c>
      <c r="E130" s="22" t="s">
        <v>12453</v>
      </c>
      <c r="F130" s="22" t="s">
        <v>634</v>
      </c>
      <c r="G130" s="22" t="s">
        <v>12503</v>
      </c>
      <c r="H130" s="23" t="s">
        <v>12742</v>
      </c>
    </row>
    <row r="131" spans="1:8" ht="16" x14ac:dyDescent="0.2">
      <c r="A131" t="str">
        <f t="shared" si="1"/>
        <v>Nathan Rawlins Lucid Software Inc.</v>
      </c>
      <c r="B131" s="22" t="s">
        <v>12743</v>
      </c>
      <c r="C131" s="22" t="s">
        <v>12744</v>
      </c>
      <c r="D131" s="22" t="s">
        <v>42</v>
      </c>
      <c r="E131" s="22" t="s">
        <v>12453</v>
      </c>
      <c r="F131" s="22" t="s">
        <v>12454</v>
      </c>
      <c r="G131" s="22" t="s">
        <v>12476</v>
      </c>
      <c r="H131" s="23" t="s">
        <v>12745</v>
      </c>
    </row>
    <row r="132" spans="1:8" ht="16" x14ac:dyDescent="0.2">
      <c r="A132" t="str">
        <f t="shared" si="1"/>
        <v>Bob Canaway Black Duck Software</v>
      </c>
      <c r="B132" s="22" t="s">
        <v>12746</v>
      </c>
      <c r="C132" s="22" t="s">
        <v>2000</v>
      </c>
      <c r="D132" s="22" t="s">
        <v>42</v>
      </c>
      <c r="E132" s="22" t="s">
        <v>12453</v>
      </c>
      <c r="F132" s="22" t="s">
        <v>634</v>
      </c>
      <c r="G132" s="22" t="s">
        <v>12461</v>
      </c>
      <c r="H132" s="23" t="s">
        <v>12747</v>
      </c>
    </row>
    <row r="133" spans="1:8" ht="16" x14ac:dyDescent="0.2">
      <c r="A133" t="str">
        <f t="shared" si="1"/>
        <v>Wayne St. Amand Visual IQ, Inc.</v>
      </c>
      <c r="B133" s="22" t="s">
        <v>12748</v>
      </c>
      <c r="C133" s="22" t="s">
        <v>1578</v>
      </c>
      <c r="D133" s="22" t="s">
        <v>42</v>
      </c>
      <c r="E133" s="22" t="s">
        <v>12453</v>
      </c>
      <c r="F133" s="22" t="s">
        <v>634</v>
      </c>
      <c r="G133" s="22" t="s">
        <v>12461</v>
      </c>
      <c r="H133" s="23" t="s">
        <v>12749</v>
      </c>
    </row>
    <row r="134" spans="1:8" ht="16" x14ac:dyDescent="0.2">
      <c r="A134" t="str">
        <f t="shared" si="1"/>
        <v>Michael Lees Metalogix Software</v>
      </c>
      <c r="B134" s="22" t="s">
        <v>12750</v>
      </c>
      <c r="C134" s="22" t="s">
        <v>4297</v>
      </c>
      <c r="D134" s="22" t="s">
        <v>42</v>
      </c>
      <c r="E134" s="22" t="s">
        <v>12453</v>
      </c>
      <c r="F134" s="22" t="s">
        <v>634</v>
      </c>
      <c r="G134" s="22" t="s">
        <v>12485</v>
      </c>
      <c r="H134" s="23" t="s">
        <v>12751</v>
      </c>
    </row>
    <row r="135" spans="1:8" ht="16" x14ac:dyDescent="0.2">
      <c r="A135" t="str">
        <f t="shared" si="1"/>
        <v>Anna Convery Radware</v>
      </c>
      <c r="B135" s="22" t="s">
        <v>12752</v>
      </c>
      <c r="C135" s="22" t="s">
        <v>4317</v>
      </c>
      <c r="D135" s="22" t="s">
        <v>42</v>
      </c>
      <c r="E135" s="22" t="s">
        <v>12453</v>
      </c>
      <c r="F135" s="22" t="s">
        <v>634</v>
      </c>
      <c r="G135" s="22" t="s">
        <v>12753</v>
      </c>
      <c r="H135" s="23" t="s">
        <v>12754</v>
      </c>
    </row>
    <row r="136" spans="1:8" ht="16" x14ac:dyDescent="0.2">
      <c r="A136" t="str">
        <f t="shared" si="1"/>
        <v>Alexander Sienkiewicz Spiraledge, Inc</v>
      </c>
      <c r="B136" s="22" t="s">
        <v>12755</v>
      </c>
      <c r="C136" s="22" t="s">
        <v>4359</v>
      </c>
      <c r="D136" s="22" t="s">
        <v>42</v>
      </c>
      <c r="E136" s="22" t="s">
        <v>12453</v>
      </c>
      <c r="F136" s="22" t="s">
        <v>12454</v>
      </c>
      <c r="G136" s="22" t="s">
        <v>12455</v>
      </c>
      <c r="H136" s="23" t="s">
        <v>12756</v>
      </c>
    </row>
    <row r="137" spans="1:8" ht="16" x14ac:dyDescent="0.2">
      <c r="A137" t="str">
        <f t="shared" ref="A137:A200" si="2">CONCATENATE(B137," ",C137)</f>
        <v>Tim Sullivan Cendyn</v>
      </c>
      <c r="B137" s="22" t="s">
        <v>12757</v>
      </c>
      <c r="C137" s="22" t="s">
        <v>3549</v>
      </c>
      <c r="D137" s="22" t="s">
        <v>3547</v>
      </c>
      <c r="E137" s="22" t="s">
        <v>12453</v>
      </c>
      <c r="F137" s="22" t="s">
        <v>12454</v>
      </c>
      <c r="G137" s="22" t="s">
        <v>12758</v>
      </c>
      <c r="H137" s="23" t="s">
        <v>12759</v>
      </c>
    </row>
    <row r="138" spans="1:8" ht="16" x14ac:dyDescent="0.2">
      <c r="A138" t="str">
        <f t="shared" si="2"/>
        <v>David Roussain GetG5</v>
      </c>
      <c r="B138" s="22" t="s">
        <v>12760</v>
      </c>
      <c r="C138" s="22" t="s">
        <v>4260</v>
      </c>
      <c r="D138" s="22" t="s">
        <v>42</v>
      </c>
      <c r="E138" s="22" t="s">
        <v>12453</v>
      </c>
      <c r="F138" s="22" t="s">
        <v>634</v>
      </c>
      <c r="G138" s="22" t="s">
        <v>12761</v>
      </c>
      <c r="H138" s="23" t="s">
        <v>12762</v>
      </c>
    </row>
    <row r="139" spans="1:8" ht="16" x14ac:dyDescent="0.2">
      <c r="A139" t="str">
        <f t="shared" si="2"/>
        <v>Tim O'Brien Scopely</v>
      </c>
      <c r="B139" s="22" t="s">
        <v>12763</v>
      </c>
      <c r="C139" s="22" t="s">
        <v>4037</v>
      </c>
      <c r="D139" s="22" t="s">
        <v>304</v>
      </c>
      <c r="E139" s="22" t="s">
        <v>12453</v>
      </c>
      <c r="F139" s="22" t="s">
        <v>12454</v>
      </c>
      <c r="G139" s="22" t="s">
        <v>12455</v>
      </c>
      <c r="H139" s="23" t="s">
        <v>12764</v>
      </c>
    </row>
    <row r="140" spans="1:8" ht="16" x14ac:dyDescent="0.2">
      <c r="A140" t="str">
        <f t="shared" si="2"/>
        <v>John A. Steinert TechTarget</v>
      </c>
      <c r="B140" s="22" t="s">
        <v>12765</v>
      </c>
      <c r="C140" s="22" t="s">
        <v>3585</v>
      </c>
      <c r="D140" s="22" t="s">
        <v>42</v>
      </c>
      <c r="E140" s="22" t="s">
        <v>12453</v>
      </c>
      <c r="F140" s="22" t="s">
        <v>12454</v>
      </c>
      <c r="G140" s="22" t="s">
        <v>12461</v>
      </c>
      <c r="H140" s="23" t="s">
        <v>12766</v>
      </c>
    </row>
    <row r="141" spans="1:8" ht="16" x14ac:dyDescent="0.2">
      <c r="A141" t="str">
        <f t="shared" si="2"/>
        <v>Laurie McGrath TECSYS</v>
      </c>
      <c r="B141" s="22" t="s">
        <v>12767</v>
      </c>
      <c r="C141" s="22" t="s">
        <v>12768</v>
      </c>
      <c r="D141" s="22" t="s">
        <v>42</v>
      </c>
      <c r="E141" s="22" t="s">
        <v>12453</v>
      </c>
      <c r="F141" s="22" t="s">
        <v>634</v>
      </c>
      <c r="G141" s="22" t="s">
        <v>12769</v>
      </c>
      <c r="H141" s="23" t="s">
        <v>12770</v>
      </c>
    </row>
    <row r="142" spans="1:8" ht="16" x14ac:dyDescent="0.2">
      <c r="A142" t="str">
        <f t="shared" si="2"/>
        <v>Mark Jones Neudesic</v>
      </c>
      <c r="B142" s="22" t="s">
        <v>12771</v>
      </c>
      <c r="C142" s="22" t="s">
        <v>3610</v>
      </c>
      <c r="D142" s="22" t="s">
        <v>3608</v>
      </c>
      <c r="E142" s="22" t="s">
        <v>12453</v>
      </c>
      <c r="F142" s="22" t="s">
        <v>12454</v>
      </c>
      <c r="G142" s="22" t="s">
        <v>12669</v>
      </c>
      <c r="H142" s="23" t="s">
        <v>12772</v>
      </c>
    </row>
    <row r="143" spans="1:8" ht="16" x14ac:dyDescent="0.2">
      <c r="A143" t="str">
        <f t="shared" si="2"/>
        <v>Chris Morgan Moat</v>
      </c>
      <c r="B143" s="22" t="s">
        <v>12773</v>
      </c>
      <c r="C143" s="22" t="s">
        <v>2612</v>
      </c>
      <c r="D143" s="22" t="s">
        <v>304</v>
      </c>
      <c r="E143" s="22" t="s">
        <v>12453</v>
      </c>
      <c r="F143" s="22" t="s">
        <v>634</v>
      </c>
      <c r="G143" s="22" t="s">
        <v>12560</v>
      </c>
      <c r="H143" s="23" t="s">
        <v>12774</v>
      </c>
    </row>
    <row r="144" spans="1:8" ht="16" x14ac:dyDescent="0.2">
      <c r="A144" t="str">
        <f t="shared" si="2"/>
        <v>John Gunn VASCO Data Security</v>
      </c>
      <c r="B144" s="22" t="s">
        <v>12775</v>
      </c>
      <c r="C144" s="22" t="s">
        <v>4527</v>
      </c>
      <c r="D144" s="22" t="s">
        <v>42</v>
      </c>
      <c r="E144" s="22" t="s">
        <v>12453</v>
      </c>
      <c r="F144" s="22" t="s">
        <v>12454</v>
      </c>
      <c r="G144" s="22" t="s">
        <v>12503</v>
      </c>
      <c r="H144" s="23" t="s">
        <v>12776</v>
      </c>
    </row>
    <row r="145" spans="1:8" ht="16" x14ac:dyDescent="0.2">
      <c r="A145" t="str">
        <f t="shared" si="2"/>
        <v>Scott Brazina Impact Radius, Inc.</v>
      </c>
      <c r="B145" s="22" t="s">
        <v>12777</v>
      </c>
      <c r="C145" s="22" t="s">
        <v>12778</v>
      </c>
      <c r="D145" s="22" t="s">
        <v>42</v>
      </c>
      <c r="E145" s="22" t="s">
        <v>12453</v>
      </c>
      <c r="F145" s="22" t="s">
        <v>12454</v>
      </c>
      <c r="G145" s="22" t="s">
        <v>12560</v>
      </c>
      <c r="H145" s="23" t="s">
        <v>12779</v>
      </c>
    </row>
    <row r="146" spans="1:8" ht="16" x14ac:dyDescent="0.2">
      <c r="A146" t="str">
        <f t="shared" si="2"/>
        <v>Bryan Urioste Planview</v>
      </c>
      <c r="B146" s="22" t="s">
        <v>12780</v>
      </c>
      <c r="C146" s="22" t="s">
        <v>12781</v>
      </c>
      <c r="D146" s="22" t="s">
        <v>4287</v>
      </c>
      <c r="E146" s="22" t="s">
        <v>12453</v>
      </c>
      <c r="F146" s="22" t="s">
        <v>634</v>
      </c>
      <c r="G146" s="22" t="s">
        <v>12500</v>
      </c>
      <c r="H146" s="23" t="s">
        <v>12782</v>
      </c>
    </row>
    <row r="147" spans="1:8" ht="16" x14ac:dyDescent="0.2">
      <c r="A147" t="str">
        <f t="shared" si="2"/>
        <v>Robin Hackney Ingenious Med</v>
      </c>
      <c r="B147" s="22" t="s">
        <v>12783</v>
      </c>
      <c r="C147" s="22" t="s">
        <v>3576</v>
      </c>
      <c r="D147" s="22" t="s">
        <v>42</v>
      </c>
      <c r="E147" s="22" t="s">
        <v>12453</v>
      </c>
      <c r="F147" s="22" t="s">
        <v>634</v>
      </c>
      <c r="G147" s="22" t="s">
        <v>12753</v>
      </c>
      <c r="H147" s="23" t="s">
        <v>12784</v>
      </c>
    </row>
    <row r="148" spans="1:8" ht="16" x14ac:dyDescent="0.2">
      <c r="A148" t="str">
        <f t="shared" si="2"/>
        <v>Robin Caputo Datavail</v>
      </c>
      <c r="B148" s="22" t="s">
        <v>12785</v>
      </c>
      <c r="C148" s="22" t="s">
        <v>4559</v>
      </c>
      <c r="D148" s="22" t="s">
        <v>42</v>
      </c>
      <c r="E148" s="22" t="s">
        <v>12453</v>
      </c>
      <c r="F148" s="22" t="s">
        <v>12454</v>
      </c>
      <c r="G148" s="22" t="s">
        <v>12786</v>
      </c>
      <c r="H148" s="23" t="s">
        <v>12787</v>
      </c>
    </row>
    <row r="149" spans="1:8" ht="16" x14ac:dyDescent="0.2">
      <c r="A149" t="str">
        <f t="shared" si="2"/>
        <v>Brady O. Bruce InFocus</v>
      </c>
      <c r="B149" s="22" t="s">
        <v>12788</v>
      </c>
      <c r="C149" s="22" t="s">
        <v>4665</v>
      </c>
      <c r="D149" s="22" t="s">
        <v>42</v>
      </c>
      <c r="E149" s="22" t="s">
        <v>12453</v>
      </c>
      <c r="F149" s="22" t="s">
        <v>634</v>
      </c>
      <c r="G149" s="22" t="s">
        <v>12455</v>
      </c>
      <c r="H149" s="23" t="s">
        <v>12789</v>
      </c>
    </row>
    <row r="150" spans="1:8" ht="16" x14ac:dyDescent="0.2">
      <c r="A150" t="str">
        <f t="shared" si="2"/>
        <v>Michael Gerard e-Spirit Inc.</v>
      </c>
      <c r="B150" s="22" t="s">
        <v>12790</v>
      </c>
      <c r="C150" s="22" t="s">
        <v>4793</v>
      </c>
      <c r="D150" s="22" t="s">
        <v>42</v>
      </c>
      <c r="E150" s="22" t="s">
        <v>12453</v>
      </c>
      <c r="F150" s="22" t="s">
        <v>12454</v>
      </c>
      <c r="G150" s="22" t="s">
        <v>12461</v>
      </c>
      <c r="H150" s="23" t="s">
        <v>12791</v>
      </c>
    </row>
    <row r="151" spans="1:8" ht="16" x14ac:dyDescent="0.2">
      <c r="A151" t="str">
        <f t="shared" si="2"/>
        <v>Jason Shafton Soothe</v>
      </c>
      <c r="B151" s="22" t="s">
        <v>12792</v>
      </c>
      <c r="C151" s="22" t="s">
        <v>12793</v>
      </c>
      <c r="D151" s="22" t="s">
        <v>42</v>
      </c>
      <c r="E151" s="22" t="s">
        <v>12453</v>
      </c>
      <c r="F151" s="22" t="s">
        <v>634</v>
      </c>
      <c r="G151" s="22" t="s">
        <v>12581</v>
      </c>
      <c r="H151" s="23" t="s">
        <v>12794</v>
      </c>
    </row>
    <row r="152" spans="1:8" ht="16" x14ac:dyDescent="0.2">
      <c r="A152" t="str">
        <f t="shared" si="2"/>
        <v>John Hennessy Kantar Retail</v>
      </c>
      <c r="B152" s="22" t="s">
        <v>12795</v>
      </c>
      <c r="C152" s="22" t="s">
        <v>7266</v>
      </c>
      <c r="D152" s="22" t="s">
        <v>304</v>
      </c>
      <c r="E152" s="22" t="s">
        <v>12453</v>
      </c>
      <c r="F152" s="22" t="s">
        <v>12454</v>
      </c>
      <c r="G152" s="22" t="s">
        <v>12503</v>
      </c>
      <c r="H152" s="23" t="s">
        <v>12796</v>
      </c>
    </row>
    <row r="153" spans="1:8" ht="16" x14ac:dyDescent="0.2">
      <c r="A153" t="str">
        <f t="shared" si="2"/>
        <v>John Reagh Experticity</v>
      </c>
      <c r="B153" s="22" t="s">
        <v>12797</v>
      </c>
      <c r="C153" s="22" t="s">
        <v>4971</v>
      </c>
      <c r="D153" s="22" t="s">
        <v>304</v>
      </c>
      <c r="E153" s="22" t="s">
        <v>12453</v>
      </c>
      <c r="F153" s="22" t="s">
        <v>634</v>
      </c>
      <c r="G153" s="22" t="s">
        <v>12476</v>
      </c>
      <c r="H153" s="23" t="s">
        <v>12798</v>
      </c>
    </row>
    <row r="154" spans="1:8" ht="16" x14ac:dyDescent="0.2">
      <c r="A154" t="str">
        <f t="shared" si="2"/>
        <v>Mark Morse Signature Hardware</v>
      </c>
      <c r="B154" s="22" t="s">
        <v>12799</v>
      </c>
      <c r="C154" s="22" t="s">
        <v>6012</v>
      </c>
      <c r="D154" s="22" t="s">
        <v>6010</v>
      </c>
      <c r="E154" s="22" t="s">
        <v>12453</v>
      </c>
      <c r="F154" s="22" t="s">
        <v>12454</v>
      </c>
      <c r="G154" s="22" t="s">
        <v>12631</v>
      </c>
      <c r="H154" s="23" t="s">
        <v>12801</v>
      </c>
    </row>
    <row r="155" spans="1:8" ht="16" x14ac:dyDescent="0.2">
      <c r="A155" t="str">
        <f t="shared" si="2"/>
        <v>Lucrecia Carreras Adistec</v>
      </c>
      <c r="B155" s="22" t="s">
        <v>12802</v>
      </c>
      <c r="C155" s="22" t="s">
        <v>4944</v>
      </c>
      <c r="D155" s="22" t="s">
        <v>4942</v>
      </c>
      <c r="E155" s="22" t="s">
        <v>12453</v>
      </c>
      <c r="F155" s="22" t="s">
        <v>634</v>
      </c>
      <c r="G155" s="22" t="s">
        <v>12638</v>
      </c>
      <c r="H155" s="23" t="s">
        <v>12803</v>
      </c>
    </row>
    <row r="156" spans="1:8" ht="16" x14ac:dyDescent="0.2">
      <c r="A156" t="str">
        <f t="shared" si="2"/>
        <v>Becky Wright itelligence North America</v>
      </c>
      <c r="B156" s="22" t="s">
        <v>12804</v>
      </c>
      <c r="C156" s="22" t="s">
        <v>6115</v>
      </c>
      <c r="D156" s="22" t="s">
        <v>2331</v>
      </c>
      <c r="E156" s="22" t="s">
        <v>12453</v>
      </c>
      <c r="F156" s="22" t="s">
        <v>12454</v>
      </c>
      <c r="G156" s="22" t="s">
        <v>12805</v>
      </c>
      <c r="H156" s="23" t="s">
        <v>12806</v>
      </c>
    </row>
    <row r="157" spans="1:8" ht="16" x14ac:dyDescent="0.2">
      <c r="A157" t="str">
        <f t="shared" si="2"/>
        <v>Harold Katz Gigastone Corporation</v>
      </c>
      <c r="B157" s="22" t="s">
        <v>12807</v>
      </c>
      <c r="C157" s="22" t="s">
        <v>5330</v>
      </c>
      <c r="D157" s="22" t="s">
        <v>42</v>
      </c>
      <c r="E157" s="22" t="s">
        <v>12453</v>
      </c>
      <c r="F157" s="22" t="s">
        <v>12454</v>
      </c>
      <c r="G157" s="22" t="s">
        <v>12669</v>
      </c>
      <c r="H157" s="23" t="s">
        <v>12808</v>
      </c>
    </row>
    <row r="158" spans="1:8" ht="16" x14ac:dyDescent="0.2">
      <c r="A158" t="str">
        <f t="shared" si="2"/>
        <v>Jason A. Lane DigitalOcean</v>
      </c>
      <c r="B158" s="22" t="s">
        <v>12809</v>
      </c>
      <c r="C158" s="22" t="s">
        <v>1087</v>
      </c>
      <c r="D158" s="22" t="s">
        <v>5161</v>
      </c>
      <c r="E158" s="22" t="s">
        <v>12453</v>
      </c>
      <c r="F158" s="22" t="s">
        <v>634</v>
      </c>
      <c r="G158" s="22" t="s">
        <v>12461</v>
      </c>
      <c r="H158" s="23" t="s">
        <v>12810</v>
      </c>
    </row>
    <row r="159" spans="1:8" ht="16" x14ac:dyDescent="0.2">
      <c r="A159" t="str">
        <f t="shared" si="2"/>
        <v>David Blum W.W.Williams</v>
      </c>
      <c r="B159" s="22" t="s">
        <v>12811</v>
      </c>
      <c r="C159" s="22" t="s">
        <v>1977</v>
      </c>
      <c r="D159" s="22" t="s">
        <v>1975</v>
      </c>
      <c r="E159" s="22" t="s">
        <v>12453</v>
      </c>
      <c r="F159" s="22" t="s">
        <v>634</v>
      </c>
      <c r="G159" s="22" t="s">
        <v>12812</v>
      </c>
      <c r="H159" s="23" t="s">
        <v>12813</v>
      </c>
    </row>
    <row r="160" spans="1:8" ht="16" x14ac:dyDescent="0.2">
      <c r="A160" t="str">
        <f t="shared" si="2"/>
        <v>Joseph Sawyer Integra Connect</v>
      </c>
      <c r="B160" s="22" t="s">
        <v>12814</v>
      </c>
      <c r="C160" s="22" t="s">
        <v>6265</v>
      </c>
      <c r="D160" s="22" t="s">
        <v>42</v>
      </c>
      <c r="E160" s="22" t="s">
        <v>12453</v>
      </c>
      <c r="F160" s="22" t="s">
        <v>634</v>
      </c>
      <c r="G160" s="22" t="s">
        <v>12638</v>
      </c>
      <c r="H160" s="23" t="s">
        <v>12815</v>
      </c>
    </row>
    <row r="161" spans="1:8" ht="16" x14ac:dyDescent="0.2">
      <c r="A161" t="str">
        <f t="shared" si="2"/>
        <v>Jon Gettinger Spoken Communications</v>
      </c>
      <c r="B161" s="22" t="s">
        <v>12816</v>
      </c>
      <c r="C161" s="22" t="s">
        <v>3975</v>
      </c>
      <c r="D161" s="22" t="s">
        <v>42</v>
      </c>
      <c r="E161" s="22" t="s">
        <v>12453</v>
      </c>
      <c r="F161" s="22" t="s">
        <v>12454</v>
      </c>
      <c r="G161" s="22" t="s">
        <v>12458</v>
      </c>
      <c r="H161" s="23" t="s">
        <v>12817</v>
      </c>
    </row>
    <row r="162" spans="1:8" ht="16" x14ac:dyDescent="0.2">
      <c r="A162" t="str">
        <f t="shared" si="2"/>
        <v>Andrew Taylor The CSMO</v>
      </c>
      <c r="B162" s="22" t="s">
        <v>12818</v>
      </c>
      <c r="C162" s="22" t="s">
        <v>4023</v>
      </c>
      <c r="D162" s="22" t="s">
        <v>4021</v>
      </c>
      <c r="E162" s="22" t="s">
        <v>12453</v>
      </c>
      <c r="F162" s="22" t="s">
        <v>12454</v>
      </c>
      <c r="G162" s="22" t="s">
        <v>12506</v>
      </c>
      <c r="H162" s="23" t="s">
        <v>12821</v>
      </c>
    </row>
    <row r="163" spans="1:8" ht="16" x14ac:dyDescent="0.2">
      <c r="A163" t="str">
        <f t="shared" si="2"/>
        <v>Michelle Kerr Delphix</v>
      </c>
      <c r="B163" s="22" t="s">
        <v>12822</v>
      </c>
      <c r="C163" s="22" t="s">
        <v>3544</v>
      </c>
      <c r="D163" s="22" t="s">
        <v>42</v>
      </c>
      <c r="E163" s="22" t="s">
        <v>12453</v>
      </c>
      <c r="F163" s="22" t="s">
        <v>634</v>
      </c>
      <c r="G163" s="22" t="s">
        <v>12455</v>
      </c>
      <c r="H163" s="23" t="s">
        <v>12823</v>
      </c>
    </row>
    <row r="164" spans="1:8" ht="16" x14ac:dyDescent="0.2">
      <c r="A164" t="str">
        <f t="shared" si="2"/>
        <v>Mark Lange Reputation.com</v>
      </c>
      <c r="B164" s="22" t="s">
        <v>12824</v>
      </c>
      <c r="C164" s="22" t="s">
        <v>1210</v>
      </c>
      <c r="D164" s="22" t="s">
        <v>42</v>
      </c>
      <c r="E164" s="22" t="s">
        <v>12453</v>
      </c>
      <c r="F164" s="22" t="s">
        <v>12454</v>
      </c>
      <c r="G164" s="22" t="s">
        <v>12455</v>
      </c>
      <c r="H164" s="23" t="s">
        <v>12825</v>
      </c>
    </row>
    <row r="165" spans="1:8" ht="16" x14ac:dyDescent="0.2">
      <c r="A165" t="str">
        <f t="shared" si="2"/>
        <v>Heather Moses Nexthink</v>
      </c>
      <c r="B165" s="22" t="s">
        <v>12826</v>
      </c>
      <c r="C165" s="22" t="s">
        <v>4145</v>
      </c>
      <c r="D165" s="22" t="s">
        <v>42</v>
      </c>
      <c r="E165" s="22" t="s">
        <v>12453</v>
      </c>
      <c r="F165" s="22" t="s">
        <v>12454</v>
      </c>
      <c r="G165" s="22" t="s">
        <v>12461</v>
      </c>
      <c r="H165" s="23" t="s">
        <v>12827</v>
      </c>
    </row>
    <row r="166" spans="1:8" ht="16" x14ac:dyDescent="0.2">
      <c r="A166" t="str">
        <f t="shared" si="2"/>
        <v>Jim Curtis Remedy Health Media</v>
      </c>
      <c r="B166" s="22" t="s">
        <v>12828</v>
      </c>
      <c r="C166" s="22" t="s">
        <v>12829</v>
      </c>
      <c r="D166" s="22" t="s">
        <v>12830</v>
      </c>
      <c r="E166" s="22" t="s">
        <v>12453</v>
      </c>
      <c r="F166" s="22" t="s">
        <v>634</v>
      </c>
      <c r="G166" s="22" t="s">
        <v>12560</v>
      </c>
      <c r="H166" s="23" t="s">
        <v>12831</v>
      </c>
    </row>
    <row r="167" spans="1:8" ht="16" x14ac:dyDescent="0.2">
      <c r="A167" t="str">
        <f t="shared" si="2"/>
        <v>John Getze KIXEYE</v>
      </c>
      <c r="B167" s="22" t="s">
        <v>12832</v>
      </c>
      <c r="C167" s="22" t="s">
        <v>3720</v>
      </c>
      <c r="D167" s="22" t="s">
        <v>42</v>
      </c>
      <c r="E167" s="22" t="s">
        <v>12453</v>
      </c>
      <c r="F167" s="22" t="s">
        <v>634</v>
      </c>
      <c r="G167" s="22" t="s">
        <v>12455</v>
      </c>
      <c r="H167" s="23" t="s">
        <v>12833</v>
      </c>
    </row>
    <row r="168" spans="1:8" ht="16" x14ac:dyDescent="0.2">
      <c r="A168" t="str">
        <f t="shared" si="2"/>
        <v>Jeff Eden DEG - Formally Digital Evolution Group (http://www.degdigital.com)</v>
      </c>
      <c r="B168" s="22" t="s">
        <v>12834</v>
      </c>
      <c r="C168" s="22" t="s">
        <v>12835</v>
      </c>
      <c r="D168" s="22" t="s">
        <v>5368</v>
      </c>
      <c r="E168" s="22" t="s">
        <v>12453</v>
      </c>
      <c r="F168" s="22" t="s">
        <v>12454</v>
      </c>
      <c r="G168" s="22" t="s">
        <v>12682</v>
      </c>
      <c r="H168" s="23" t="s">
        <v>12836</v>
      </c>
    </row>
    <row r="169" spans="1:8" ht="16" x14ac:dyDescent="0.2">
      <c r="A169" t="str">
        <f t="shared" si="2"/>
        <v>Sharon Lubrano Dodge Data &amp; Analytics</v>
      </c>
      <c r="B169" s="22" t="s">
        <v>12837</v>
      </c>
      <c r="C169" s="22" t="s">
        <v>6133</v>
      </c>
      <c r="D169" s="22" t="s">
        <v>42</v>
      </c>
      <c r="E169" s="22" t="s">
        <v>12453</v>
      </c>
      <c r="F169" s="22" t="s">
        <v>634</v>
      </c>
      <c r="G169" s="22" t="s">
        <v>12560</v>
      </c>
      <c r="H169" s="23" t="s">
        <v>12838</v>
      </c>
    </row>
    <row r="170" spans="1:8" ht="16" x14ac:dyDescent="0.2">
      <c r="A170" t="str">
        <f t="shared" si="2"/>
        <v>Mark Moran Simplilearn</v>
      </c>
      <c r="B170" s="22" t="s">
        <v>12840</v>
      </c>
      <c r="C170" s="22" t="s">
        <v>5290</v>
      </c>
      <c r="D170" s="22" t="s">
        <v>42</v>
      </c>
      <c r="E170" s="22" t="s">
        <v>12453</v>
      </c>
      <c r="F170" s="22" t="s">
        <v>634</v>
      </c>
      <c r="G170" s="22" t="s">
        <v>12455</v>
      </c>
      <c r="H170" s="23" t="s">
        <v>12842</v>
      </c>
    </row>
    <row r="171" spans="1:8" ht="16" x14ac:dyDescent="0.2">
      <c r="A171" t="str">
        <f t="shared" si="2"/>
        <v>Danny Oei Wirianto PT. Global Digital Prima (GDP) Venture</v>
      </c>
      <c r="B171" s="22" t="s">
        <v>12843</v>
      </c>
      <c r="C171" s="22" t="s">
        <v>12844</v>
      </c>
      <c r="D171" s="22" t="s">
        <v>42</v>
      </c>
      <c r="E171" s="22" t="s">
        <v>12453</v>
      </c>
      <c r="F171" s="22" t="s">
        <v>634</v>
      </c>
      <c r="G171" s="22" t="s">
        <v>12503</v>
      </c>
      <c r="H171" s="23" t="s">
        <v>12845</v>
      </c>
    </row>
    <row r="172" spans="1:8" ht="16" x14ac:dyDescent="0.2">
      <c r="A172" t="str">
        <f t="shared" si="2"/>
        <v>Benjamin Lazar (MBA) Payspan</v>
      </c>
      <c r="B172" s="22" t="s">
        <v>12846</v>
      </c>
      <c r="C172" s="22" t="s">
        <v>12847</v>
      </c>
      <c r="D172" s="22" t="s">
        <v>1943</v>
      </c>
      <c r="E172" s="22" t="s">
        <v>12453</v>
      </c>
      <c r="F172" s="22" t="s">
        <v>634</v>
      </c>
      <c r="G172" s="22" t="s">
        <v>12753</v>
      </c>
      <c r="H172" s="23" t="s">
        <v>12848</v>
      </c>
    </row>
    <row r="173" spans="1:8" ht="16" x14ac:dyDescent="0.2">
      <c r="A173" t="str">
        <f t="shared" si="2"/>
        <v>Jen Holtvluwer Cherwell Software</v>
      </c>
      <c r="B173" s="22" t="s">
        <v>12849</v>
      </c>
      <c r="C173" s="22" t="s">
        <v>3072</v>
      </c>
      <c r="D173" s="22" t="s">
        <v>10975</v>
      </c>
      <c r="E173" s="22" t="s">
        <v>12453</v>
      </c>
      <c r="F173" s="22" t="s">
        <v>12454</v>
      </c>
      <c r="G173" s="22" t="s">
        <v>12786</v>
      </c>
      <c r="H173" s="23" t="s">
        <v>12850</v>
      </c>
    </row>
    <row r="174" spans="1:8" ht="16" x14ac:dyDescent="0.2">
      <c r="A174" t="str">
        <f t="shared" si="2"/>
        <v>Eric Olson Sovos</v>
      </c>
      <c r="B174" s="22" t="s">
        <v>12851</v>
      </c>
      <c r="C174" s="22" t="s">
        <v>10989</v>
      </c>
      <c r="D174" s="22" t="s">
        <v>10987</v>
      </c>
      <c r="E174" s="22" t="s">
        <v>12453</v>
      </c>
      <c r="F174" s="22" t="s">
        <v>634</v>
      </c>
      <c r="G174" s="22" t="s">
        <v>12461</v>
      </c>
      <c r="H174" s="23" t="s">
        <v>12852</v>
      </c>
    </row>
    <row r="175" spans="1:8" ht="16" x14ac:dyDescent="0.2">
      <c r="A175" t="str">
        <f t="shared" si="2"/>
        <v>Olga Noha bpm'online</v>
      </c>
      <c r="B175" s="22" t="s">
        <v>12853</v>
      </c>
      <c r="C175" s="22" t="s">
        <v>11040</v>
      </c>
      <c r="D175" s="22" t="s">
        <v>10713</v>
      </c>
      <c r="E175" s="22" t="s">
        <v>12453</v>
      </c>
      <c r="F175" s="22" t="s">
        <v>634</v>
      </c>
      <c r="G175" s="22" t="s">
        <v>12461</v>
      </c>
      <c r="H175" s="23" t="s">
        <v>12854</v>
      </c>
    </row>
    <row r="176" spans="1:8" ht="16" x14ac:dyDescent="0.2">
      <c r="A176" t="str">
        <f t="shared" si="2"/>
        <v>Ian Howells Sage Intacct, Inc.</v>
      </c>
      <c r="B176" s="22" t="s">
        <v>12855</v>
      </c>
      <c r="C176" s="22" t="s">
        <v>11026</v>
      </c>
      <c r="D176" s="22" t="s">
        <v>10763</v>
      </c>
      <c r="E176" s="22" t="s">
        <v>12453</v>
      </c>
      <c r="F176" s="22" t="s">
        <v>634</v>
      </c>
      <c r="G176" s="22" t="s">
        <v>12455</v>
      </c>
      <c r="H176" s="23" t="s">
        <v>12856</v>
      </c>
    </row>
    <row r="177" spans="1:8" ht="16" x14ac:dyDescent="0.2">
      <c r="A177" t="str">
        <f t="shared" si="2"/>
        <v>Al Silverstein Symphony - Secure Seamless Communication</v>
      </c>
      <c r="B177" s="22" t="s">
        <v>12857</v>
      </c>
      <c r="C177" s="22" t="s">
        <v>12858</v>
      </c>
      <c r="D177" s="22" t="s">
        <v>11087</v>
      </c>
      <c r="E177" s="22" t="s">
        <v>12453</v>
      </c>
      <c r="F177" s="22" t="s">
        <v>12454</v>
      </c>
      <c r="G177" s="22" t="s">
        <v>12560</v>
      </c>
      <c r="H177" s="23" t="s">
        <v>12859</v>
      </c>
    </row>
    <row r="178" spans="1:8" ht="16" x14ac:dyDescent="0.2">
      <c r="A178" t="str">
        <f t="shared" si="2"/>
        <v>Erin Winters LRN</v>
      </c>
      <c r="B178" s="22" t="s">
        <v>12860</v>
      </c>
      <c r="C178" s="22" t="s">
        <v>11005</v>
      </c>
      <c r="D178" s="22" t="s">
        <v>11003</v>
      </c>
      <c r="E178" s="22" t="s">
        <v>12453</v>
      </c>
      <c r="F178" s="22" t="s">
        <v>634</v>
      </c>
      <c r="G178" s="22" t="s">
        <v>12560</v>
      </c>
      <c r="H178" s="23" t="s">
        <v>12861</v>
      </c>
    </row>
    <row r="179" spans="1:8" ht="16" x14ac:dyDescent="0.2">
      <c r="A179" t="str">
        <f t="shared" si="2"/>
        <v>Amy Abascal Aconex</v>
      </c>
      <c r="B179" s="22" t="s">
        <v>12862</v>
      </c>
      <c r="C179" s="22" t="s">
        <v>8116</v>
      </c>
      <c r="D179" s="22" t="s">
        <v>12863</v>
      </c>
      <c r="E179" s="22" t="s">
        <v>12453</v>
      </c>
      <c r="F179" s="22" t="s">
        <v>634</v>
      </c>
      <c r="G179" s="22" t="s">
        <v>12455</v>
      </c>
      <c r="H179" s="23" t="s">
        <v>12864</v>
      </c>
    </row>
    <row r="180" spans="1:8" ht="16" x14ac:dyDescent="0.2">
      <c r="A180" t="str">
        <f t="shared" si="2"/>
        <v>Chris Westphal Illumio</v>
      </c>
      <c r="B180" s="22" t="s">
        <v>12865</v>
      </c>
      <c r="C180" s="22" t="s">
        <v>11033</v>
      </c>
      <c r="D180" s="22" t="s">
        <v>10779</v>
      </c>
      <c r="E180" s="22" t="s">
        <v>12453</v>
      </c>
      <c r="F180" s="22" t="s">
        <v>634</v>
      </c>
      <c r="G180" s="22" t="s">
        <v>12455</v>
      </c>
      <c r="H180" s="23" t="s">
        <v>12866</v>
      </c>
    </row>
    <row r="181" spans="1:8" ht="16" x14ac:dyDescent="0.2">
      <c r="A181" t="str">
        <f t="shared" si="2"/>
        <v>Meredith Torres Cohesity</v>
      </c>
      <c r="B181" s="22" t="s">
        <v>12867</v>
      </c>
      <c r="C181" s="22" t="s">
        <v>11072</v>
      </c>
      <c r="D181" s="22" t="s">
        <v>11070</v>
      </c>
      <c r="E181" s="22" t="s">
        <v>12453</v>
      </c>
      <c r="F181" s="22" t="s">
        <v>634</v>
      </c>
      <c r="G181" s="22" t="s">
        <v>12455</v>
      </c>
      <c r="H181" s="23" t="s">
        <v>12868</v>
      </c>
    </row>
    <row r="182" spans="1:8" ht="16" x14ac:dyDescent="0.2">
      <c r="A182" t="str">
        <f t="shared" si="2"/>
        <v>Elizabeth Venafro Compusearch Software Systems, Inc</v>
      </c>
      <c r="B182" s="22" t="s">
        <v>12869</v>
      </c>
      <c r="C182" s="22" t="s">
        <v>11119</v>
      </c>
      <c r="D182" s="22" t="s">
        <v>10713</v>
      </c>
      <c r="E182" s="22" t="s">
        <v>12453</v>
      </c>
      <c r="F182" s="22" t="s">
        <v>12454</v>
      </c>
      <c r="G182" s="22" t="s">
        <v>12485</v>
      </c>
      <c r="H182" s="23" t="s">
        <v>12870</v>
      </c>
    </row>
    <row r="183" spans="1:8" ht="16" x14ac:dyDescent="0.2">
      <c r="A183" t="str">
        <f t="shared" si="2"/>
        <v>Caitlin McCulloch Bazaarvoice</v>
      </c>
      <c r="B183" s="22" t="s">
        <v>12871</v>
      </c>
      <c r="C183" s="22" t="s">
        <v>11112</v>
      </c>
      <c r="D183" s="22" t="s">
        <v>11110</v>
      </c>
      <c r="E183" s="22" t="s">
        <v>12453</v>
      </c>
      <c r="F183" s="22" t="s">
        <v>634</v>
      </c>
      <c r="G183" s="22" t="s">
        <v>12560</v>
      </c>
      <c r="H183" s="23" t="s">
        <v>12872</v>
      </c>
    </row>
    <row r="184" spans="1:8" ht="16" x14ac:dyDescent="0.2">
      <c r="A184" t="str">
        <f t="shared" si="2"/>
        <v>Kate Shields Vertex Inc.</v>
      </c>
      <c r="B184" s="22" t="s">
        <v>12874</v>
      </c>
      <c r="C184" s="22" t="s">
        <v>11055</v>
      </c>
      <c r="D184" s="22" t="s">
        <v>11053</v>
      </c>
      <c r="E184" s="22" t="s">
        <v>12453</v>
      </c>
      <c r="F184" s="22" t="s">
        <v>634</v>
      </c>
      <c r="G184" s="22" t="s">
        <v>12672</v>
      </c>
      <c r="H184" s="23" t="s">
        <v>12876</v>
      </c>
    </row>
    <row r="185" spans="1:8" ht="16" x14ac:dyDescent="0.2">
      <c r="A185" t="str">
        <f t="shared" si="2"/>
        <v>Trip Kucera Dyn</v>
      </c>
      <c r="B185" s="22" t="s">
        <v>12877</v>
      </c>
      <c r="C185" s="22" t="s">
        <v>12879</v>
      </c>
      <c r="D185" s="22" t="s">
        <v>12880</v>
      </c>
      <c r="E185" s="22" t="s">
        <v>12453</v>
      </c>
      <c r="F185" s="22" t="s">
        <v>634</v>
      </c>
      <c r="G185" s="22" t="s">
        <v>12461</v>
      </c>
      <c r="H185" s="23" t="s">
        <v>12881</v>
      </c>
    </row>
    <row r="186" spans="1:8" ht="16" x14ac:dyDescent="0.2">
      <c r="A186" t="str">
        <f t="shared" si="2"/>
        <v>Lauren Buchman Google</v>
      </c>
      <c r="B186" s="22" t="s">
        <v>12883</v>
      </c>
      <c r="C186" s="22" t="s">
        <v>597</v>
      </c>
      <c r="D186" s="22" t="s">
        <v>11160</v>
      </c>
      <c r="E186" s="22" t="s">
        <v>12453</v>
      </c>
      <c r="F186" s="22" t="s">
        <v>634</v>
      </c>
      <c r="G186" s="22" t="s">
        <v>12455</v>
      </c>
      <c r="H186" s="23" t="s">
        <v>12885</v>
      </c>
    </row>
    <row r="187" spans="1:8" ht="16" x14ac:dyDescent="0.2">
      <c r="A187" t="str">
        <f t="shared" si="2"/>
        <v>Francisco Kattan Nexmo, a Vonage Company</v>
      </c>
      <c r="B187" s="22" t="s">
        <v>12886</v>
      </c>
      <c r="C187" s="22" t="s">
        <v>12887</v>
      </c>
      <c r="D187" s="22" t="s">
        <v>11133</v>
      </c>
      <c r="E187" s="22" t="s">
        <v>12453</v>
      </c>
      <c r="F187" s="22" t="s">
        <v>634</v>
      </c>
      <c r="G187" s="22" t="s">
        <v>12455</v>
      </c>
      <c r="H187" s="23" t="s">
        <v>12888</v>
      </c>
    </row>
    <row r="188" spans="1:8" ht="16" x14ac:dyDescent="0.2">
      <c r="A188" t="str">
        <f t="shared" si="2"/>
        <v>Ranj Bath Blippar</v>
      </c>
      <c r="B188" s="22" t="s">
        <v>12889</v>
      </c>
      <c r="C188" s="22" t="s">
        <v>7238</v>
      </c>
      <c r="D188" s="22" t="s">
        <v>12890</v>
      </c>
      <c r="E188" s="22" t="s">
        <v>12453</v>
      </c>
      <c r="F188" s="22" t="s">
        <v>634</v>
      </c>
      <c r="G188" s="22" t="s">
        <v>12455</v>
      </c>
      <c r="H188" s="23" t="s">
        <v>12891</v>
      </c>
    </row>
    <row r="189" spans="1:8" ht="16" x14ac:dyDescent="0.2">
      <c r="A189" t="str">
        <f t="shared" si="2"/>
        <v>Matt Sarrel Mesosphere</v>
      </c>
      <c r="B189" s="22" t="s">
        <v>12892</v>
      </c>
      <c r="C189" s="22" t="s">
        <v>3077</v>
      </c>
      <c r="D189" s="22" t="s">
        <v>11321</v>
      </c>
      <c r="E189" s="22" t="s">
        <v>12453</v>
      </c>
      <c r="F189" s="22" t="s">
        <v>634</v>
      </c>
      <c r="G189" s="22" t="s">
        <v>12455</v>
      </c>
      <c r="H189" s="23" t="s">
        <v>12893</v>
      </c>
    </row>
    <row r="190" spans="1:8" ht="16" x14ac:dyDescent="0.2">
      <c r="A190" t="str">
        <f t="shared" si="2"/>
        <v>Lisa Bergamo Actiance</v>
      </c>
      <c r="B190" s="22" t="s">
        <v>12894</v>
      </c>
      <c r="C190" s="22" t="s">
        <v>12895</v>
      </c>
      <c r="D190" s="22" t="s">
        <v>11203</v>
      </c>
      <c r="E190" s="22" t="s">
        <v>12453</v>
      </c>
      <c r="F190" s="22" t="s">
        <v>634</v>
      </c>
      <c r="G190" s="22" t="s">
        <v>12455</v>
      </c>
      <c r="H190" s="23" t="s">
        <v>12896</v>
      </c>
    </row>
    <row r="191" spans="1:8" ht="16" x14ac:dyDescent="0.2">
      <c r="A191" t="str">
        <f t="shared" si="2"/>
        <v>Jason Katz Shutterstock</v>
      </c>
      <c r="B191" s="22" t="s">
        <v>12897</v>
      </c>
      <c r="C191" s="22" t="s">
        <v>11178</v>
      </c>
      <c r="D191" s="22" t="s">
        <v>11176</v>
      </c>
      <c r="E191" s="22" t="s">
        <v>12453</v>
      </c>
      <c r="F191" s="22" t="s">
        <v>634</v>
      </c>
      <c r="G191" s="22" t="s">
        <v>12560</v>
      </c>
      <c r="H191" s="23" t="s">
        <v>12898</v>
      </c>
    </row>
    <row r="192" spans="1:8" ht="16" x14ac:dyDescent="0.2">
      <c r="A192" t="str">
        <f t="shared" si="2"/>
        <v>Jessica Marie WhiteHat Security</v>
      </c>
      <c r="B192" s="22" t="s">
        <v>12899</v>
      </c>
      <c r="C192" s="22" t="s">
        <v>2049</v>
      </c>
      <c r="D192" s="22" t="s">
        <v>11172</v>
      </c>
      <c r="E192" s="22" t="s">
        <v>12453</v>
      </c>
      <c r="F192" s="22" t="s">
        <v>634</v>
      </c>
      <c r="G192" s="22" t="s">
        <v>12455</v>
      </c>
      <c r="H192" s="23" t="s">
        <v>12900</v>
      </c>
    </row>
    <row r="193" spans="1:8" ht="16" x14ac:dyDescent="0.2">
      <c r="A193" t="str">
        <f t="shared" si="2"/>
        <v>Aylin Cook Single Grain</v>
      </c>
      <c r="B193" s="22" t="s">
        <v>12901</v>
      </c>
      <c r="C193" s="22" t="s">
        <v>12902</v>
      </c>
      <c r="D193" s="22" t="s">
        <v>11321</v>
      </c>
      <c r="E193" s="22" t="s">
        <v>12453</v>
      </c>
      <c r="F193" s="22" t="s">
        <v>12454</v>
      </c>
      <c r="G193" s="22" t="s">
        <v>12581</v>
      </c>
      <c r="H193" s="23" t="s">
        <v>12903</v>
      </c>
    </row>
    <row r="194" spans="1:8" ht="16" x14ac:dyDescent="0.2">
      <c r="A194" t="str">
        <f t="shared" si="2"/>
        <v>Ash Gupta Infoblox</v>
      </c>
      <c r="B194" s="22" t="s">
        <v>12904</v>
      </c>
      <c r="C194" s="22" t="s">
        <v>11241</v>
      </c>
      <c r="D194" s="22" t="s">
        <v>11239</v>
      </c>
      <c r="E194" s="22" t="s">
        <v>12453</v>
      </c>
      <c r="F194" s="22" t="s">
        <v>12454</v>
      </c>
      <c r="G194" s="22" t="s">
        <v>12455</v>
      </c>
      <c r="H194" s="23" t="s">
        <v>12905</v>
      </c>
    </row>
    <row r="195" spans="1:8" ht="16" x14ac:dyDescent="0.2">
      <c r="A195" t="str">
        <f t="shared" si="2"/>
        <v>Nakul Goyal CARFAX</v>
      </c>
      <c r="B195" s="22" t="s">
        <v>12906</v>
      </c>
      <c r="C195" s="22" t="s">
        <v>11313</v>
      </c>
      <c r="D195" s="22" t="s">
        <v>12907</v>
      </c>
      <c r="E195" s="22" t="s">
        <v>12453</v>
      </c>
      <c r="F195" s="22" t="s">
        <v>634</v>
      </c>
      <c r="G195" s="22" t="s">
        <v>12485</v>
      </c>
      <c r="H195" s="23" t="s">
        <v>12908</v>
      </c>
    </row>
    <row r="196" spans="1:8" ht="16" x14ac:dyDescent="0.2">
      <c r="A196" t="str">
        <f t="shared" si="2"/>
        <v xml:space="preserve">Sheryl Tullis TA Group Holdings </v>
      </c>
      <c r="B196" s="22" t="s">
        <v>12909</v>
      </c>
      <c r="C196" s="22" t="s">
        <v>12910</v>
      </c>
      <c r="D196" s="22" t="s">
        <v>11087</v>
      </c>
      <c r="E196" s="22" t="s">
        <v>12453</v>
      </c>
      <c r="F196" s="22" t="s">
        <v>634</v>
      </c>
      <c r="G196" s="22" t="s">
        <v>12458</v>
      </c>
      <c r="H196" s="23" t="s">
        <v>12912</v>
      </c>
    </row>
    <row r="197" spans="1:8" ht="16" x14ac:dyDescent="0.2">
      <c r="A197" t="str">
        <f t="shared" si="2"/>
        <v>Joy Daniels Magento Commerce</v>
      </c>
      <c r="B197" s="22" t="s">
        <v>12913</v>
      </c>
      <c r="C197" s="22" t="s">
        <v>249</v>
      </c>
      <c r="D197" s="22" t="s">
        <v>11273</v>
      </c>
      <c r="E197" s="22" t="s">
        <v>12453</v>
      </c>
      <c r="F197" s="22" t="s">
        <v>634</v>
      </c>
      <c r="G197" s="22" t="s">
        <v>12455</v>
      </c>
      <c r="H197" s="23" t="s">
        <v>12914</v>
      </c>
    </row>
    <row r="198" spans="1:8" ht="16" x14ac:dyDescent="0.2">
      <c r="A198" t="str">
        <f t="shared" si="2"/>
        <v>Michelle Wirth Quantcast</v>
      </c>
      <c r="B198" s="22" t="s">
        <v>12915</v>
      </c>
      <c r="C198" s="22" t="s">
        <v>1570</v>
      </c>
      <c r="D198" s="22" t="s">
        <v>11371</v>
      </c>
      <c r="E198" s="22" t="s">
        <v>12453</v>
      </c>
      <c r="F198" s="22" t="s">
        <v>12454</v>
      </c>
      <c r="G198" s="22" t="s">
        <v>12560</v>
      </c>
      <c r="H198" s="23" t="s">
        <v>12916</v>
      </c>
    </row>
    <row r="199" spans="1:8" ht="16" x14ac:dyDescent="0.2">
      <c r="A199" t="str">
        <f t="shared" si="2"/>
        <v>Leila Modarres InfoStretch Corporation</v>
      </c>
      <c r="B199" s="22" t="s">
        <v>12917</v>
      </c>
      <c r="C199" s="22" t="s">
        <v>12918</v>
      </c>
      <c r="D199" s="22" t="s">
        <v>10713</v>
      </c>
      <c r="E199" s="22" t="s">
        <v>12453</v>
      </c>
      <c r="F199" s="22" t="s">
        <v>634</v>
      </c>
      <c r="G199" s="22" t="s">
        <v>12455</v>
      </c>
      <c r="H199" s="23" t="s">
        <v>12919</v>
      </c>
    </row>
    <row r="200" spans="1:8" ht="16" x14ac:dyDescent="0.2">
      <c r="A200" t="str">
        <f t="shared" si="2"/>
        <v>Aziz Saitniyazov Gogotech</v>
      </c>
      <c r="B200" s="22" t="s">
        <v>12920</v>
      </c>
      <c r="C200" s="22" t="s">
        <v>6284</v>
      </c>
      <c r="D200" s="22" t="s">
        <v>42</v>
      </c>
      <c r="E200" s="22" t="s">
        <v>12453</v>
      </c>
      <c r="F200" s="22" t="s">
        <v>634</v>
      </c>
      <c r="G200" s="22" t="s">
        <v>12560</v>
      </c>
      <c r="H200" s="23" t="s">
        <v>12921</v>
      </c>
    </row>
    <row r="201" spans="1:8" ht="16" x14ac:dyDescent="0.2">
      <c r="A201" t="str">
        <f t="shared" ref="A201:A264" si="3">CONCATENATE(B201," ",C201)</f>
        <v>Trevor Crump, MSC Asher Golf</v>
      </c>
      <c r="B201" s="22" t="s">
        <v>12922</v>
      </c>
      <c r="C201" s="22" t="s">
        <v>11457</v>
      </c>
      <c r="D201" s="22" t="s">
        <v>10713</v>
      </c>
      <c r="E201" s="22" t="s">
        <v>12453</v>
      </c>
      <c r="F201" s="22" t="s">
        <v>634</v>
      </c>
      <c r="G201" s="22" t="s">
        <v>12476</v>
      </c>
      <c r="H201" s="23" t="s">
        <v>12923</v>
      </c>
    </row>
    <row r="202" spans="1:8" ht="16" x14ac:dyDescent="0.2">
      <c r="A202" t="str">
        <f t="shared" si="3"/>
        <v>Carles Cabre Intermedia</v>
      </c>
      <c r="B202" s="22" t="s">
        <v>12924</v>
      </c>
      <c r="C202" s="22" t="s">
        <v>8063</v>
      </c>
      <c r="D202" s="22" t="s">
        <v>11080</v>
      </c>
      <c r="E202" s="22" t="s">
        <v>12453</v>
      </c>
      <c r="F202" s="22" t="s">
        <v>634</v>
      </c>
      <c r="G202" s="22" t="s">
        <v>12455</v>
      </c>
      <c r="H202" s="23" t="s">
        <v>12925</v>
      </c>
    </row>
    <row r="203" spans="1:8" ht="16" x14ac:dyDescent="0.2">
      <c r="A203" t="str">
        <f t="shared" si="3"/>
        <v>Ryan Pollock Mozilla</v>
      </c>
      <c r="B203" s="22" t="s">
        <v>12926</v>
      </c>
      <c r="C203" s="22" t="s">
        <v>233</v>
      </c>
      <c r="D203" s="22" t="s">
        <v>11451</v>
      </c>
      <c r="E203" s="22" t="s">
        <v>12453</v>
      </c>
      <c r="F203" s="22" t="s">
        <v>634</v>
      </c>
      <c r="G203" s="22" t="s">
        <v>12455</v>
      </c>
      <c r="H203" s="23" t="s">
        <v>12927</v>
      </c>
    </row>
    <row r="204" spans="1:8" ht="16" x14ac:dyDescent="0.2">
      <c r="A204" t="str">
        <f t="shared" si="3"/>
        <v>Sergey Semin CustomerTimes</v>
      </c>
      <c r="B204" s="22" t="s">
        <v>12928</v>
      </c>
      <c r="C204" s="22" t="s">
        <v>12930</v>
      </c>
      <c r="D204" s="22" t="s">
        <v>11416</v>
      </c>
      <c r="E204" s="22" t="s">
        <v>12453</v>
      </c>
      <c r="F204" s="22" t="s">
        <v>634</v>
      </c>
      <c r="G204" s="22" t="s">
        <v>12560</v>
      </c>
      <c r="H204" s="23" t="s">
        <v>12933</v>
      </c>
    </row>
    <row r="205" spans="1:8" ht="16" x14ac:dyDescent="0.2">
      <c r="A205" t="str">
        <f t="shared" si="3"/>
        <v>Cody DeBacker Shopify</v>
      </c>
      <c r="B205" s="22" t="s">
        <v>12934</v>
      </c>
      <c r="C205" s="22" t="s">
        <v>11413</v>
      </c>
      <c r="D205" s="22" t="s">
        <v>11412</v>
      </c>
      <c r="E205" s="22" t="s">
        <v>12453</v>
      </c>
      <c r="F205" s="22" t="s">
        <v>634</v>
      </c>
      <c r="G205" s="22" t="s">
        <v>12581</v>
      </c>
      <c r="H205" s="23" t="s">
        <v>12937</v>
      </c>
    </row>
    <row r="206" spans="1:8" ht="16" x14ac:dyDescent="0.2">
      <c r="A206" t="str">
        <f t="shared" si="3"/>
        <v>Craig Jennings Autodata Solutions</v>
      </c>
      <c r="B206" s="22" t="s">
        <v>12938</v>
      </c>
      <c r="C206" s="22" t="s">
        <v>12939</v>
      </c>
      <c r="D206" s="22" t="s">
        <v>12940</v>
      </c>
      <c r="E206" s="22" t="s">
        <v>12453</v>
      </c>
      <c r="F206" s="22" t="s">
        <v>634</v>
      </c>
      <c r="G206" s="22" t="s">
        <v>12941</v>
      </c>
      <c r="H206" s="23" t="s">
        <v>12942</v>
      </c>
    </row>
    <row r="207" spans="1:8" ht="16" x14ac:dyDescent="0.2">
      <c r="A207" t="str">
        <f t="shared" si="3"/>
        <v>Antonio Matarranz MeaningCloud</v>
      </c>
      <c r="B207" s="22" t="s">
        <v>12944</v>
      </c>
      <c r="C207" s="22" t="s">
        <v>6353</v>
      </c>
      <c r="D207" s="22" t="s">
        <v>42</v>
      </c>
      <c r="E207" s="22" t="s">
        <v>12453</v>
      </c>
      <c r="F207" s="22" t="s">
        <v>634</v>
      </c>
      <c r="G207" s="22" t="s">
        <v>12560</v>
      </c>
      <c r="H207" s="23" t="s">
        <v>12948</v>
      </c>
    </row>
    <row r="208" spans="1:8" ht="16" x14ac:dyDescent="0.2">
      <c r="A208" t="str">
        <f t="shared" si="3"/>
        <v>Chris Price Quidsi Inc., a subsidiary of Amazon</v>
      </c>
      <c r="B208" s="22" t="s">
        <v>12949</v>
      </c>
      <c r="C208" s="22" t="s">
        <v>12950</v>
      </c>
      <c r="D208" s="22" t="s">
        <v>10713</v>
      </c>
      <c r="E208" s="22" t="s">
        <v>12453</v>
      </c>
      <c r="F208" s="22" t="s">
        <v>12454</v>
      </c>
      <c r="G208" s="22" t="s">
        <v>12560</v>
      </c>
      <c r="H208" s="23" t="s">
        <v>12951</v>
      </c>
    </row>
    <row r="209" spans="1:8" ht="16" x14ac:dyDescent="0.2">
      <c r="A209" t="str">
        <f t="shared" si="3"/>
        <v>Sheri Ascencio OROLIA</v>
      </c>
      <c r="B209" s="22" t="s">
        <v>12952</v>
      </c>
      <c r="C209" s="22" t="s">
        <v>11221</v>
      </c>
      <c r="D209" s="22" t="s">
        <v>11219</v>
      </c>
      <c r="E209" s="22" t="s">
        <v>12453</v>
      </c>
      <c r="F209" s="22" t="s">
        <v>634</v>
      </c>
      <c r="G209" s="22" t="s">
        <v>12506</v>
      </c>
      <c r="H209" s="23" t="s">
        <v>12953</v>
      </c>
    </row>
    <row r="210" spans="1:8" ht="16" x14ac:dyDescent="0.2">
      <c r="A210" t="str">
        <f t="shared" si="3"/>
        <v>Clare Kirlin meltmedia</v>
      </c>
      <c r="B210" s="22" t="s">
        <v>12954</v>
      </c>
      <c r="C210" s="22" t="s">
        <v>10672</v>
      </c>
      <c r="D210" s="22" t="s">
        <v>10670</v>
      </c>
      <c r="E210" s="22" t="s">
        <v>12453</v>
      </c>
      <c r="F210" s="22" t="s">
        <v>12454</v>
      </c>
      <c r="G210" s="22" t="s">
        <v>12955</v>
      </c>
      <c r="H210" s="23" t="s">
        <v>12956</v>
      </c>
    </row>
    <row r="211" spans="1:8" ht="16" x14ac:dyDescent="0.2">
      <c r="A211" t="str">
        <f t="shared" si="3"/>
        <v>Taran Bir Singh Nandha Grazitti Interactive</v>
      </c>
      <c r="B211" s="22" t="s">
        <v>12957</v>
      </c>
      <c r="C211" s="22" t="s">
        <v>11474</v>
      </c>
      <c r="D211" s="22" t="s">
        <v>11472</v>
      </c>
      <c r="E211" s="22" t="s">
        <v>12453</v>
      </c>
      <c r="F211" s="22" t="s">
        <v>12454</v>
      </c>
      <c r="G211" s="22" t="s">
        <v>12455</v>
      </c>
      <c r="H211" s="23" t="s">
        <v>12958</v>
      </c>
    </row>
    <row r="212" spans="1:8" ht="16" x14ac:dyDescent="0.2">
      <c r="A212" t="str">
        <f t="shared" si="3"/>
        <v>Jill D. HealthSparq</v>
      </c>
      <c r="B212" s="22" t="s">
        <v>12959</v>
      </c>
      <c r="C212" s="22" t="s">
        <v>11484</v>
      </c>
      <c r="D212" s="22" t="s">
        <v>11482</v>
      </c>
      <c r="E212" s="22" t="s">
        <v>12453</v>
      </c>
      <c r="F212" s="22" t="s">
        <v>634</v>
      </c>
      <c r="G212" s="22" t="s">
        <v>12960</v>
      </c>
      <c r="H212" s="23" t="s">
        <v>12961</v>
      </c>
    </row>
    <row r="213" spans="1:8" ht="16" x14ac:dyDescent="0.2">
      <c r="A213" t="str">
        <f t="shared" si="3"/>
        <v>Vivian Yang Shic HULFT Inc.</v>
      </c>
      <c r="B213" s="22" t="s">
        <v>12962</v>
      </c>
      <c r="C213" s="22" t="s">
        <v>11499</v>
      </c>
      <c r="D213" s="22" t="s">
        <v>6801</v>
      </c>
      <c r="E213" s="22" t="s">
        <v>12453</v>
      </c>
      <c r="F213" s="22" t="s">
        <v>634</v>
      </c>
      <c r="G213" s="22" t="s">
        <v>12455</v>
      </c>
      <c r="H213" s="23" t="s">
        <v>12963</v>
      </c>
    </row>
    <row r="214" spans="1:8" ht="16" x14ac:dyDescent="0.2">
      <c r="A214" t="str">
        <f t="shared" si="3"/>
        <v>Ryan Smith HyTechPro</v>
      </c>
      <c r="B214" s="22" t="s">
        <v>12964</v>
      </c>
      <c r="C214" s="22" t="s">
        <v>11519</v>
      </c>
      <c r="D214" s="22" t="s">
        <v>11517</v>
      </c>
      <c r="E214" s="22" t="s">
        <v>12453</v>
      </c>
      <c r="F214" s="22" t="s">
        <v>12454</v>
      </c>
      <c r="G214" s="22" t="s">
        <v>12485</v>
      </c>
      <c r="H214" s="23" t="s">
        <v>12965</v>
      </c>
    </row>
    <row r="215" spans="1:8" ht="16" x14ac:dyDescent="0.2">
      <c r="A215" t="str">
        <f t="shared" si="3"/>
        <v>Roxanne Canepa-De Flavis Alfresco</v>
      </c>
      <c r="B215" s="22" t="s">
        <v>12966</v>
      </c>
      <c r="C215" s="22" t="s">
        <v>4573</v>
      </c>
      <c r="D215" s="22" t="s">
        <v>11532</v>
      </c>
      <c r="E215" s="22" t="s">
        <v>12453</v>
      </c>
      <c r="F215" s="22" t="s">
        <v>634</v>
      </c>
      <c r="G215" s="22" t="s">
        <v>12455</v>
      </c>
      <c r="H215" s="23" t="s">
        <v>12967</v>
      </c>
    </row>
    <row r="216" spans="1:8" ht="16" x14ac:dyDescent="0.2">
      <c r="A216" t="str">
        <f t="shared" si="3"/>
        <v>Sherri Wu VoyageOne Integrated E-Commerce Solutions For China</v>
      </c>
      <c r="B216" s="22" t="s">
        <v>12969</v>
      </c>
      <c r="C216" s="22" t="s">
        <v>11557</v>
      </c>
      <c r="D216" s="22" t="s">
        <v>11555</v>
      </c>
      <c r="E216" s="22" t="s">
        <v>12453</v>
      </c>
      <c r="F216" s="22" t="s">
        <v>12454</v>
      </c>
      <c r="G216" s="22" t="s">
        <v>12503</v>
      </c>
      <c r="H216" s="23" t="s">
        <v>12972</v>
      </c>
    </row>
    <row r="217" spans="1:8" ht="16" x14ac:dyDescent="0.2">
      <c r="A217" t="str">
        <f t="shared" si="3"/>
        <v>Dave Krauthamer Neural Edge</v>
      </c>
      <c r="B217" s="22" t="s">
        <v>12973</v>
      </c>
      <c r="C217" s="22" t="s">
        <v>6506</v>
      </c>
      <c r="D217" s="22" t="s">
        <v>6505</v>
      </c>
      <c r="E217" s="22" t="s">
        <v>12453</v>
      </c>
      <c r="F217" s="22" t="s">
        <v>634</v>
      </c>
      <c r="G217" s="22" t="s">
        <v>12455</v>
      </c>
      <c r="H217" s="23" t="s">
        <v>12976</v>
      </c>
    </row>
    <row r="218" spans="1:8" ht="16" x14ac:dyDescent="0.2">
      <c r="A218" t="str">
        <f t="shared" si="3"/>
        <v>Jill Ramsey Macy's</v>
      </c>
      <c r="B218" s="22" t="s">
        <v>12977</v>
      </c>
      <c r="C218" s="22" t="s">
        <v>11867</v>
      </c>
      <c r="D218" s="22" t="s">
        <v>11866</v>
      </c>
      <c r="E218" s="22" t="s">
        <v>12453</v>
      </c>
      <c r="F218" s="22" t="s">
        <v>634</v>
      </c>
      <c r="G218" s="22" t="s">
        <v>12455</v>
      </c>
      <c r="H218" s="23" t="s">
        <v>12978</v>
      </c>
    </row>
    <row r="219" spans="1:8" ht="16" x14ac:dyDescent="0.2">
      <c r="A219" t="str">
        <f t="shared" si="3"/>
        <v>Doug Wheeler XIFIN, Inc.</v>
      </c>
      <c r="B219" s="22" t="s">
        <v>12979</v>
      </c>
      <c r="C219" s="22" t="s">
        <v>3770</v>
      </c>
      <c r="D219" s="22" t="s">
        <v>42</v>
      </c>
      <c r="E219" s="22" t="s">
        <v>12453</v>
      </c>
      <c r="F219" s="22" t="s">
        <v>12454</v>
      </c>
      <c r="G219" s="22" t="s">
        <v>12506</v>
      </c>
      <c r="H219" s="23" t="s">
        <v>12980</v>
      </c>
    </row>
    <row r="220" spans="1:8" ht="16" x14ac:dyDescent="0.2">
      <c r="A220" t="str">
        <f t="shared" si="3"/>
        <v>Daniel Incandela Return Path</v>
      </c>
      <c r="B220" s="22" t="s">
        <v>12981</v>
      </c>
      <c r="C220" s="22" t="s">
        <v>5282</v>
      </c>
      <c r="D220" s="22" t="s">
        <v>42</v>
      </c>
      <c r="E220" s="22" t="s">
        <v>12453</v>
      </c>
      <c r="F220" s="22" t="s">
        <v>634</v>
      </c>
      <c r="G220" s="22" t="s">
        <v>12617</v>
      </c>
      <c r="H220" s="23" t="s">
        <v>12982</v>
      </c>
    </row>
    <row r="221" spans="1:8" ht="16" x14ac:dyDescent="0.2">
      <c r="A221" t="str">
        <f t="shared" si="3"/>
        <v>Fred Studer FinancialForce</v>
      </c>
      <c r="B221" s="22" t="s">
        <v>12983</v>
      </c>
      <c r="C221" s="22" t="s">
        <v>7863</v>
      </c>
      <c r="D221" s="22" t="s">
        <v>42</v>
      </c>
      <c r="E221" s="22" t="s">
        <v>12453</v>
      </c>
      <c r="F221" s="22" t="s">
        <v>634</v>
      </c>
      <c r="G221" s="22" t="s">
        <v>12455</v>
      </c>
      <c r="H221" s="23" t="s">
        <v>12984</v>
      </c>
    </row>
    <row r="222" spans="1:8" ht="16" x14ac:dyDescent="0.2">
      <c r="A222" t="str">
        <f t="shared" si="3"/>
        <v>Will Flaherty Rent The Runway</v>
      </c>
      <c r="B222" s="22" t="s">
        <v>12985</v>
      </c>
      <c r="C222" s="22" t="s">
        <v>11566</v>
      </c>
      <c r="D222" s="22" t="s">
        <v>11564</v>
      </c>
      <c r="E222" s="22" t="s">
        <v>12453</v>
      </c>
      <c r="F222" s="22" t="s">
        <v>634</v>
      </c>
      <c r="G222" s="22" t="s">
        <v>12560</v>
      </c>
      <c r="H222" s="23" t="s">
        <v>12987</v>
      </c>
    </row>
    <row r="223" spans="1:8" ht="16" x14ac:dyDescent="0.2">
      <c r="A223" t="str">
        <f t="shared" si="3"/>
        <v>René Bonvanie Palo Alto Networks</v>
      </c>
      <c r="B223" s="22" t="s">
        <v>12988</v>
      </c>
      <c r="C223" s="22" t="s">
        <v>12989</v>
      </c>
      <c r="D223" s="22" t="s">
        <v>42</v>
      </c>
      <c r="E223" s="22" t="s">
        <v>12453</v>
      </c>
      <c r="F223" s="22" t="s">
        <v>634</v>
      </c>
      <c r="G223" s="22" t="s">
        <v>12455</v>
      </c>
      <c r="H223" s="23" t="s">
        <v>12990</v>
      </c>
    </row>
    <row r="224" spans="1:8" ht="16" x14ac:dyDescent="0.2">
      <c r="A224" t="str">
        <f t="shared" si="3"/>
        <v>Rob Consoli Liaison Technologies</v>
      </c>
      <c r="B224" s="22" t="s">
        <v>12991</v>
      </c>
      <c r="C224" s="22" t="s">
        <v>5625</v>
      </c>
      <c r="D224" s="22" t="s">
        <v>4850</v>
      </c>
      <c r="E224" s="22" t="s">
        <v>12453</v>
      </c>
      <c r="F224" s="22" t="s">
        <v>634</v>
      </c>
      <c r="G224" s="22" t="s">
        <v>12753</v>
      </c>
      <c r="H224" s="23" t="s">
        <v>12992</v>
      </c>
    </row>
    <row r="225" spans="1:8" ht="16" x14ac:dyDescent="0.2">
      <c r="A225" t="str">
        <f t="shared" si="3"/>
        <v>Jennifer Johnson Tenable Network Security</v>
      </c>
      <c r="B225" s="22" t="s">
        <v>12993</v>
      </c>
      <c r="C225" s="22" t="s">
        <v>12994</v>
      </c>
      <c r="D225" s="22" t="s">
        <v>42</v>
      </c>
      <c r="E225" s="22" t="s">
        <v>12453</v>
      </c>
      <c r="F225" s="22" t="s">
        <v>634</v>
      </c>
      <c r="G225" s="22" t="s">
        <v>12455</v>
      </c>
      <c r="H225" s="23" t="s">
        <v>12995</v>
      </c>
    </row>
    <row r="226" spans="1:8" ht="16" x14ac:dyDescent="0.2">
      <c r="A226" t="str">
        <f t="shared" si="3"/>
        <v>Jairo Romero Acquia</v>
      </c>
      <c r="B226" s="22" t="s">
        <v>12996</v>
      </c>
      <c r="C226" s="22" t="s">
        <v>6934</v>
      </c>
      <c r="D226" s="22" t="s">
        <v>304</v>
      </c>
      <c r="E226" s="22" t="s">
        <v>12453</v>
      </c>
      <c r="F226" s="22" t="s">
        <v>12454</v>
      </c>
      <c r="G226" s="22" t="s">
        <v>12500</v>
      </c>
      <c r="H226" s="23" t="s">
        <v>12997</v>
      </c>
    </row>
    <row r="227" spans="1:8" ht="16" x14ac:dyDescent="0.2">
      <c r="A227" t="str">
        <f t="shared" si="3"/>
        <v>Gary Botta Clavax</v>
      </c>
      <c r="B227" s="22" t="s">
        <v>12999</v>
      </c>
      <c r="C227" s="22" t="s">
        <v>7219</v>
      </c>
      <c r="D227" s="22" t="s">
        <v>304</v>
      </c>
      <c r="E227" s="22" t="s">
        <v>12453</v>
      </c>
      <c r="F227" s="22" t="s">
        <v>12454</v>
      </c>
      <c r="G227" s="22" t="s">
        <v>12455</v>
      </c>
      <c r="H227" s="23" t="s">
        <v>13000</v>
      </c>
    </row>
    <row r="228" spans="1:8" ht="16" x14ac:dyDescent="0.2">
      <c r="A228" t="str">
        <f t="shared" si="3"/>
        <v>Matthew Anderson Roku</v>
      </c>
      <c r="B228" s="22" t="s">
        <v>13001</v>
      </c>
      <c r="C228" s="22" t="s">
        <v>13002</v>
      </c>
      <c r="D228" s="22" t="s">
        <v>42</v>
      </c>
      <c r="E228" s="22" t="s">
        <v>12453</v>
      </c>
      <c r="F228" s="22" t="s">
        <v>634</v>
      </c>
      <c r="G228" s="22" t="s">
        <v>12455</v>
      </c>
      <c r="H228" s="23" t="s">
        <v>13003</v>
      </c>
    </row>
    <row r="229" spans="1:8" ht="16" x14ac:dyDescent="0.2">
      <c r="A229" t="str">
        <f t="shared" si="3"/>
        <v>Scott Jones Alteryx</v>
      </c>
      <c r="B229" s="22" t="s">
        <v>12726</v>
      </c>
      <c r="C229" s="22" t="s">
        <v>7290</v>
      </c>
      <c r="D229" s="22" t="s">
        <v>304</v>
      </c>
      <c r="E229" s="22" t="s">
        <v>12453</v>
      </c>
      <c r="F229" s="22" t="s">
        <v>634</v>
      </c>
      <c r="G229" s="22" t="s">
        <v>12669</v>
      </c>
      <c r="H229" s="23" t="s">
        <v>13004</v>
      </c>
    </row>
    <row r="230" spans="1:8" ht="16" x14ac:dyDescent="0.2">
      <c r="A230" t="str">
        <f t="shared" si="3"/>
        <v>☁ Ramon Chen Reltio</v>
      </c>
      <c r="B230" s="22" t="s">
        <v>13005</v>
      </c>
      <c r="C230" s="22" t="s">
        <v>9334</v>
      </c>
      <c r="D230" s="22" t="s">
        <v>9332</v>
      </c>
      <c r="E230" s="22" t="s">
        <v>12453</v>
      </c>
      <c r="F230" s="22" t="s">
        <v>634</v>
      </c>
      <c r="G230" s="22" t="s">
        <v>12455</v>
      </c>
      <c r="H230" s="23" t="s">
        <v>13006</v>
      </c>
    </row>
    <row r="231" spans="1:8" ht="16" x14ac:dyDescent="0.2">
      <c r="A231" t="str">
        <f t="shared" si="3"/>
        <v>Carlos Delatorre MongoDB, Inc.</v>
      </c>
      <c r="B231" s="22" t="s">
        <v>13007</v>
      </c>
      <c r="C231" s="22" t="s">
        <v>13008</v>
      </c>
      <c r="D231" s="22" t="s">
        <v>304</v>
      </c>
      <c r="E231" s="22" t="s">
        <v>12453</v>
      </c>
      <c r="F231" s="22" t="s">
        <v>12454</v>
      </c>
      <c r="G231" s="22" t="s">
        <v>12455</v>
      </c>
      <c r="H231" s="23" t="s">
        <v>13009</v>
      </c>
    </row>
    <row r="232" spans="1:8" ht="16" x14ac:dyDescent="0.2">
      <c r="A232" t="str">
        <f t="shared" si="3"/>
        <v>Manuel Mörbach Statista Inc.</v>
      </c>
      <c r="B232" s="22" t="s">
        <v>13010</v>
      </c>
      <c r="C232" s="22" t="s">
        <v>13011</v>
      </c>
      <c r="D232" s="22" t="s">
        <v>3933</v>
      </c>
      <c r="E232" s="22" t="s">
        <v>12453</v>
      </c>
      <c r="F232" s="22" t="s">
        <v>12454</v>
      </c>
      <c r="G232" s="22" t="s">
        <v>12560</v>
      </c>
      <c r="H232" s="23" t="s">
        <v>13012</v>
      </c>
    </row>
    <row r="233" spans="1:8" ht="16" x14ac:dyDescent="0.2">
      <c r="A233" t="str">
        <f t="shared" si="3"/>
        <v>Tom Klein MailChimp</v>
      </c>
      <c r="B233" s="22" t="s">
        <v>13013</v>
      </c>
      <c r="C233" s="22" t="s">
        <v>7122</v>
      </c>
      <c r="D233" s="22" t="s">
        <v>42</v>
      </c>
      <c r="E233" s="22" t="s">
        <v>12453</v>
      </c>
      <c r="F233" s="22" t="s">
        <v>12454</v>
      </c>
      <c r="G233" s="22" t="s">
        <v>12753</v>
      </c>
      <c r="H233" s="23" t="s">
        <v>13014</v>
      </c>
    </row>
    <row r="234" spans="1:8" ht="16" x14ac:dyDescent="0.2">
      <c r="A234" t="str">
        <f t="shared" si="3"/>
        <v>Damon Peters Proxibid</v>
      </c>
      <c r="B234" s="22" t="s">
        <v>13015</v>
      </c>
      <c r="C234" s="22" t="s">
        <v>6557</v>
      </c>
      <c r="D234" s="22" t="s">
        <v>42</v>
      </c>
      <c r="E234" s="22" t="s">
        <v>12453</v>
      </c>
      <c r="F234" s="22" t="s">
        <v>634</v>
      </c>
      <c r="G234" s="22" t="s">
        <v>13016</v>
      </c>
      <c r="H234" s="23" t="s">
        <v>13017</v>
      </c>
    </row>
    <row r="235" spans="1:8" ht="16" x14ac:dyDescent="0.2">
      <c r="A235" t="str">
        <f t="shared" si="3"/>
        <v>David Maple Selling Source, LLC</v>
      </c>
      <c r="B235" s="22" t="s">
        <v>13018</v>
      </c>
      <c r="C235" s="22" t="s">
        <v>11594</v>
      </c>
      <c r="D235" s="22" t="s">
        <v>2841</v>
      </c>
      <c r="E235" s="22" t="s">
        <v>12453</v>
      </c>
      <c r="F235" s="22" t="s">
        <v>12454</v>
      </c>
      <c r="G235" s="22" t="s">
        <v>13019</v>
      </c>
      <c r="H235" s="23" t="s">
        <v>13020</v>
      </c>
    </row>
    <row r="236" spans="1:8" ht="16" x14ac:dyDescent="0.2">
      <c r="A236" t="str">
        <f t="shared" si="3"/>
        <v>Yaroslav Tarasyuk SQUADEX</v>
      </c>
      <c r="B236" s="22" t="s">
        <v>13021</v>
      </c>
      <c r="C236" s="22" t="s">
        <v>9741</v>
      </c>
      <c r="D236" s="22" t="s">
        <v>42</v>
      </c>
      <c r="E236" s="22" t="s">
        <v>12453</v>
      </c>
      <c r="F236" s="22" t="s">
        <v>634</v>
      </c>
      <c r="G236" s="22" t="s">
        <v>12455</v>
      </c>
      <c r="H236" s="23" t="s">
        <v>13022</v>
      </c>
    </row>
    <row r="237" spans="1:8" ht="16" x14ac:dyDescent="0.2">
      <c r="A237" t="str">
        <f t="shared" si="3"/>
        <v>Ryan Jamboretz Videology, Inc.</v>
      </c>
      <c r="B237" s="22" t="s">
        <v>13023</v>
      </c>
      <c r="C237" s="22" t="s">
        <v>569</v>
      </c>
      <c r="D237" s="22" t="s">
        <v>566</v>
      </c>
      <c r="E237" s="22" t="s">
        <v>12453</v>
      </c>
      <c r="F237" s="22" t="s">
        <v>634</v>
      </c>
      <c r="G237" s="22" t="s">
        <v>12560</v>
      </c>
      <c r="H237" s="23" t="s">
        <v>13024</v>
      </c>
    </row>
    <row r="238" spans="1:8" ht="16" x14ac:dyDescent="0.2">
      <c r="A238" t="str">
        <f t="shared" si="3"/>
        <v>Alexandra Bowen OutSystems</v>
      </c>
      <c r="B238" s="22" t="s">
        <v>13025</v>
      </c>
      <c r="C238" s="22" t="s">
        <v>6571</v>
      </c>
      <c r="D238" s="22" t="s">
        <v>11684</v>
      </c>
      <c r="E238" s="22" t="s">
        <v>12453</v>
      </c>
      <c r="F238" s="22" t="s">
        <v>12454</v>
      </c>
      <c r="G238" s="22" t="s">
        <v>13026</v>
      </c>
      <c r="H238" s="23" t="s">
        <v>13027</v>
      </c>
    </row>
    <row r="239" spans="1:8" ht="16" x14ac:dyDescent="0.2">
      <c r="A239" t="str">
        <f t="shared" si="3"/>
        <v>Heidi Melin Plex Systems, Inc.</v>
      </c>
      <c r="B239" s="22" t="s">
        <v>13028</v>
      </c>
      <c r="C239" s="22" t="s">
        <v>5947</v>
      </c>
      <c r="D239" s="22" t="s">
        <v>42</v>
      </c>
      <c r="E239" s="22" t="s">
        <v>12453</v>
      </c>
      <c r="F239" s="22" t="s">
        <v>634</v>
      </c>
      <c r="G239" s="22" t="s">
        <v>12455</v>
      </c>
      <c r="H239" s="23" t="s">
        <v>13029</v>
      </c>
    </row>
    <row r="240" spans="1:8" ht="16" x14ac:dyDescent="0.2">
      <c r="A240" t="str">
        <f t="shared" si="3"/>
        <v>Nnamdi I. Nwoke, MBA GreenSky®</v>
      </c>
      <c r="B240" s="22" t="s">
        <v>13030</v>
      </c>
      <c r="C240" s="22" t="s">
        <v>11618</v>
      </c>
      <c r="D240" s="22" t="s">
        <v>11616</v>
      </c>
      <c r="E240" s="22" t="s">
        <v>12453</v>
      </c>
      <c r="F240" s="22" t="s">
        <v>634</v>
      </c>
      <c r="G240" s="22" t="s">
        <v>12753</v>
      </c>
      <c r="H240" s="23" t="s">
        <v>13031</v>
      </c>
    </row>
    <row r="241" spans="1:8" ht="16" x14ac:dyDescent="0.2">
      <c r="A241" t="str">
        <f t="shared" si="3"/>
        <v>Chuck Trierweiler ibml</v>
      </c>
      <c r="B241" s="22" t="s">
        <v>13032</v>
      </c>
      <c r="C241" s="22" t="s">
        <v>11707</v>
      </c>
      <c r="D241" s="22" t="s">
        <v>11706</v>
      </c>
      <c r="E241" s="22" t="s">
        <v>12453</v>
      </c>
      <c r="F241" s="22" t="s">
        <v>634</v>
      </c>
      <c r="G241" s="22" t="s">
        <v>13026</v>
      </c>
      <c r="H241" s="23" t="s">
        <v>13033</v>
      </c>
    </row>
    <row r="242" spans="1:8" ht="16" x14ac:dyDescent="0.2">
      <c r="A242" t="str">
        <f t="shared" si="3"/>
        <v>Rob Caskey CARFAX</v>
      </c>
      <c r="B242" s="22" t="s">
        <v>13034</v>
      </c>
      <c r="C242" s="22" t="s">
        <v>11313</v>
      </c>
      <c r="D242" s="22" t="s">
        <v>11646</v>
      </c>
      <c r="E242" s="22" t="s">
        <v>12453</v>
      </c>
      <c r="F242" s="22" t="s">
        <v>634</v>
      </c>
      <c r="G242" s="22" t="s">
        <v>12485</v>
      </c>
      <c r="H242" s="23" t="s">
        <v>13035</v>
      </c>
    </row>
    <row r="243" spans="1:8" ht="16" x14ac:dyDescent="0.2">
      <c r="A243" t="str">
        <f t="shared" si="3"/>
        <v>Allison Pickens Gainsight</v>
      </c>
      <c r="B243" s="22" t="s">
        <v>13036</v>
      </c>
      <c r="C243" s="22" t="s">
        <v>104</v>
      </c>
      <c r="D243" s="22" t="s">
        <v>858</v>
      </c>
      <c r="E243" s="22" t="s">
        <v>12453</v>
      </c>
      <c r="F243" s="22" t="s">
        <v>12454</v>
      </c>
      <c r="G243" s="22" t="s">
        <v>12455</v>
      </c>
      <c r="H243" s="23" t="s">
        <v>13037</v>
      </c>
    </row>
    <row r="244" spans="1:8" ht="16" x14ac:dyDescent="0.2">
      <c r="A244" t="str">
        <f t="shared" si="3"/>
        <v>Graham Younger Namely</v>
      </c>
      <c r="B244" s="22" t="s">
        <v>13038</v>
      </c>
      <c r="C244" s="22" t="s">
        <v>11587</v>
      </c>
      <c r="D244" s="22" t="s">
        <v>11585</v>
      </c>
      <c r="E244" s="22" t="s">
        <v>12453</v>
      </c>
      <c r="F244" s="22" t="s">
        <v>634</v>
      </c>
      <c r="G244" s="22" t="s">
        <v>12581</v>
      </c>
      <c r="H244" s="23" t="s">
        <v>13039</v>
      </c>
    </row>
    <row r="245" spans="1:8" ht="16" x14ac:dyDescent="0.2">
      <c r="A245" t="str">
        <f t="shared" si="3"/>
        <v>Lori Wright BlueJeans Network</v>
      </c>
      <c r="B245" s="22" t="s">
        <v>13040</v>
      </c>
      <c r="C245" s="22" t="s">
        <v>7463</v>
      </c>
      <c r="D245" s="22" t="s">
        <v>13041</v>
      </c>
      <c r="E245" s="22" t="s">
        <v>12453</v>
      </c>
      <c r="F245" s="22" t="s">
        <v>634</v>
      </c>
      <c r="G245" s="22" t="s">
        <v>52</v>
      </c>
      <c r="H245" s="23" t="s">
        <v>13042</v>
      </c>
    </row>
    <row r="246" spans="1:8" ht="16" x14ac:dyDescent="0.2">
      <c r="A246" t="str">
        <f t="shared" si="3"/>
        <v>Barbara Martin Coppola GrubHub</v>
      </c>
      <c r="B246" s="22" t="s">
        <v>13043</v>
      </c>
      <c r="C246" s="22" t="s">
        <v>13044</v>
      </c>
      <c r="D246" s="22" t="s">
        <v>42</v>
      </c>
      <c r="E246" s="22" t="s">
        <v>12453</v>
      </c>
      <c r="F246" s="22" t="s">
        <v>12454</v>
      </c>
      <c r="G246" s="22" t="s">
        <v>12503</v>
      </c>
      <c r="H246" s="23" t="s">
        <v>13045</v>
      </c>
    </row>
    <row r="247" spans="1:8" ht="16" x14ac:dyDescent="0.2">
      <c r="A247" t="str">
        <f t="shared" si="3"/>
        <v>Manav Khurana InVision</v>
      </c>
      <c r="B247" s="22" t="s">
        <v>13046</v>
      </c>
      <c r="C247" s="22" t="s">
        <v>4988</v>
      </c>
      <c r="D247" s="22" t="s">
        <v>42</v>
      </c>
      <c r="E247" s="22" t="s">
        <v>12453</v>
      </c>
      <c r="F247" s="22" t="s">
        <v>634</v>
      </c>
      <c r="G247" s="22" t="s">
        <v>12455</v>
      </c>
      <c r="H247" s="23" t="s">
        <v>13047</v>
      </c>
    </row>
    <row r="248" spans="1:8" ht="16" x14ac:dyDescent="0.2">
      <c r="A248" t="str">
        <f t="shared" si="3"/>
        <v>Nicole Bettan Kriddr: All Pets Welcome!</v>
      </c>
      <c r="B248" s="22" t="s">
        <v>13048</v>
      </c>
      <c r="C248" s="22" t="s">
        <v>13049</v>
      </c>
      <c r="D248" s="22" t="s">
        <v>42</v>
      </c>
      <c r="E248" s="22" t="s">
        <v>12453</v>
      </c>
      <c r="F248" s="22" t="s">
        <v>12454</v>
      </c>
      <c r="G248" s="22" t="s">
        <v>12560</v>
      </c>
      <c r="H248" s="23" t="s">
        <v>13050</v>
      </c>
    </row>
    <row r="249" spans="1:8" ht="16" x14ac:dyDescent="0.2">
      <c r="A249" t="str">
        <f t="shared" si="3"/>
        <v>Alicia Harapko Expert System</v>
      </c>
      <c r="B249" s="22" t="s">
        <v>13051</v>
      </c>
      <c r="C249" s="22" t="s">
        <v>11777</v>
      </c>
      <c r="D249" s="22" t="s">
        <v>11775</v>
      </c>
      <c r="E249" s="22" t="s">
        <v>12453</v>
      </c>
      <c r="F249" s="22" t="s">
        <v>634</v>
      </c>
      <c r="G249" s="22" t="s">
        <v>12485</v>
      </c>
      <c r="H249" s="23" t="s">
        <v>13052</v>
      </c>
    </row>
    <row r="250" spans="1:8" ht="16" x14ac:dyDescent="0.2">
      <c r="A250" t="str">
        <f t="shared" si="3"/>
        <v>Robert Lapic Bankrate.com (acquired by Red Ventures in Nov. 2017)</v>
      </c>
      <c r="B250" s="22" t="s">
        <v>13053</v>
      </c>
      <c r="C250" s="22" t="s">
        <v>11820</v>
      </c>
      <c r="D250" s="22" t="s">
        <v>604</v>
      </c>
      <c r="E250" s="22" t="s">
        <v>12453</v>
      </c>
      <c r="F250" s="22" t="s">
        <v>634</v>
      </c>
      <c r="G250" s="22" t="s">
        <v>12455</v>
      </c>
      <c r="H250" s="23" t="s">
        <v>13054</v>
      </c>
    </row>
    <row r="251" spans="1:8" ht="16" x14ac:dyDescent="0.2">
      <c r="A251" t="str">
        <f t="shared" si="3"/>
        <v>Kendall Billman MotoFuze.com</v>
      </c>
      <c r="B251" s="22" t="s">
        <v>13055</v>
      </c>
      <c r="C251" s="22" t="s">
        <v>13056</v>
      </c>
      <c r="D251" s="22" t="s">
        <v>13057</v>
      </c>
      <c r="E251" s="22" t="s">
        <v>12453</v>
      </c>
      <c r="F251" s="22" t="s">
        <v>634</v>
      </c>
      <c r="G251" s="22" t="s">
        <v>13058</v>
      </c>
      <c r="H251" s="23" t="s">
        <v>13059</v>
      </c>
    </row>
    <row r="252" spans="1:8" ht="16" x14ac:dyDescent="0.2">
      <c r="A252" t="str">
        <f t="shared" si="3"/>
        <v>Ralf Hirt Harri</v>
      </c>
      <c r="B252" s="22" t="s">
        <v>13060</v>
      </c>
      <c r="C252" s="22" t="s">
        <v>11763</v>
      </c>
      <c r="D252" s="22" t="s">
        <v>1006</v>
      </c>
      <c r="E252" s="22" t="s">
        <v>12453</v>
      </c>
      <c r="F252" s="22" t="s">
        <v>634</v>
      </c>
      <c r="G252" s="22" t="s">
        <v>12560</v>
      </c>
      <c r="H252" s="23" t="s">
        <v>13061</v>
      </c>
    </row>
    <row r="253" spans="1:8" ht="16" x14ac:dyDescent="0.2">
      <c r="A253" t="str">
        <f t="shared" si="3"/>
        <v>Mark Bartig EventTracker</v>
      </c>
      <c r="B253" s="22" t="s">
        <v>13062</v>
      </c>
      <c r="C253" s="22" t="s">
        <v>9990</v>
      </c>
      <c r="D253" s="22" t="s">
        <v>304</v>
      </c>
      <c r="E253" s="22" t="s">
        <v>12453</v>
      </c>
      <c r="F253" s="22" t="s">
        <v>634</v>
      </c>
      <c r="G253" s="22" t="s">
        <v>12769</v>
      </c>
      <c r="H253" s="23" t="s">
        <v>13063</v>
      </c>
    </row>
    <row r="254" spans="1:8" ht="16" x14ac:dyDescent="0.2">
      <c r="A254" t="str">
        <f t="shared" si="3"/>
        <v>David Foos TeamVibe</v>
      </c>
      <c r="B254" s="22" t="s">
        <v>13064</v>
      </c>
      <c r="C254" s="22" t="s">
        <v>13065</v>
      </c>
      <c r="D254" s="22" t="s">
        <v>13066</v>
      </c>
      <c r="E254" s="22" t="s">
        <v>12453</v>
      </c>
      <c r="F254" s="22" t="s">
        <v>634</v>
      </c>
      <c r="G254" s="22" t="s">
        <v>12506</v>
      </c>
      <c r="H254" s="23" t="s">
        <v>13067</v>
      </c>
    </row>
    <row r="255" spans="1:8" ht="16" x14ac:dyDescent="0.2">
      <c r="A255" t="str">
        <f t="shared" si="3"/>
        <v>Shirley Tafoya Rakuten Marketing</v>
      </c>
      <c r="B255" s="22" t="s">
        <v>13068</v>
      </c>
      <c r="C255" s="22" t="s">
        <v>13069</v>
      </c>
      <c r="D255" s="22" t="s">
        <v>13070</v>
      </c>
      <c r="E255" s="22" t="s">
        <v>12453</v>
      </c>
      <c r="F255" s="22" t="s">
        <v>12454</v>
      </c>
      <c r="G255" s="22" t="s">
        <v>12455</v>
      </c>
      <c r="H255" s="23" t="s">
        <v>13071</v>
      </c>
    </row>
    <row r="256" spans="1:8" ht="16" x14ac:dyDescent="0.2">
      <c r="A256" t="str">
        <f t="shared" si="3"/>
        <v>Robert Prigge Jumio</v>
      </c>
      <c r="B256" s="22" t="s">
        <v>13072</v>
      </c>
      <c r="C256" s="22" t="s">
        <v>13073</v>
      </c>
      <c r="D256" s="22" t="s">
        <v>304</v>
      </c>
      <c r="E256" s="22" t="s">
        <v>12453</v>
      </c>
      <c r="F256" s="22" t="s">
        <v>12454</v>
      </c>
      <c r="G256" s="22" t="s">
        <v>12455</v>
      </c>
      <c r="H256" s="23" t="s">
        <v>13074</v>
      </c>
    </row>
    <row r="257" spans="1:8" ht="16" x14ac:dyDescent="0.2">
      <c r="A257" t="str">
        <f t="shared" si="3"/>
        <v>Deirdre Bigley Bloomberg LP</v>
      </c>
      <c r="B257" s="22" t="s">
        <v>13075</v>
      </c>
      <c r="C257" s="22" t="s">
        <v>9517</v>
      </c>
      <c r="D257" s="22" t="s">
        <v>42</v>
      </c>
      <c r="E257" s="22" t="s">
        <v>12453</v>
      </c>
      <c r="F257" s="22" t="s">
        <v>634</v>
      </c>
      <c r="G257" s="22" t="s">
        <v>12560</v>
      </c>
      <c r="H257" s="23" t="s">
        <v>13076</v>
      </c>
    </row>
    <row r="258" spans="1:8" ht="16" x14ac:dyDescent="0.2">
      <c r="A258" t="str">
        <f t="shared" si="3"/>
        <v>Jeremy Wacksman Zillow Group</v>
      </c>
      <c r="B258" s="22" t="s">
        <v>13077</v>
      </c>
      <c r="C258" s="22" t="s">
        <v>9437</v>
      </c>
      <c r="D258" s="22" t="s">
        <v>42</v>
      </c>
      <c r="E258" s="22" t="s">
        <v>12453</v>
      </c>
      <c r="F258" s="22" t="s">
        <v>12454</v>
      </c>
      <c r="G258" s="22" t="s">
        <v>12458</v>
      </c>
      <c r="H258" s="23" t="s">
        <v>13078</v>
      </c>
    </row>
    <row r="259" spans="1:8" ht="16" x14ac:dyDescent="0.2">
      <c r="A259" t="str">
        <f t="shared" si="3"/>
        <v>Brian Kardon Fuze</v>
      </c>
      <c r="B259" s="22" t="s">
        <v>13079</v>
      </c>
      <c r="C259" s="22" t="s">
        <v>7768</v>
      </c>
      <c r="D259" s="22" t="s">
        <v>42</v>
      </c>
      <c r="E259" s="22" t="s">
        <v>12453</v>
      </c>
      <c r="F259" s="22" t="s">
        <v>12454</v>
      </c>
      <c r="G259" s="22" t="s">
        <v>12461</v>
      </c>
      <c r="H259" s="23" t="s">
        <v>13080</v>
      </c>
    </row>
    <row r="260" spans="1:8" ht="16" x14ac:dyDescent="0.2">
      <c r="A260" t="str">
        <f t="shared" si="3"/>
        <v>Diana Massaro Armor Defense Inc.</v>
      </c>
      <c r="B260" s="22" t="s">
        <v>13081</v>
      </c>
      <c r="C260" s="22" t="s">
        <v>13082</v>
      </c>
      <c r="D260" s="22" t="s">
        <v>42</v>
      </c>
      <c r="E260" s="22" t="s">
        <v>12453</v>
      </c>
      <c r="F260" s="22" t="s">
        <v>12454</v>
      </c>
      <c r="G260" s="22" t="s">
        <v>13083</v>
      </c>
      <c r="H260" s="23" t="s">
        <v>13084</v>
      </c>
    </row>
    <row r="261" spans="1:8" ht="16" x14ac:dyDescent="0.2">
      <c r="A261" t="str">
        <f t="shared" si="3"/>
        <v>Jen Grant Looker</v>
      </c>
      <c r="B261" s="22" t="s">
        <v>13085</v>
      </c>
      <c r="C261" s="22" t="s">
        <v>3385</v>
      </c>
      <c r="D261" s="22" t="s">
        <v>42</v>
      </c>
      <c r="E261" s="22" t="s">
        <v>12453</v>
      </c>
      <c r="F261" s="22" t="s">
        <v>12454</v>
      </c>
      <c r="G261" s="22" t="s">
        <v>12455</v>
      </c>
      <c r="H261" s="23" t="s">
        <v>13086</v>
      </c>
    </row>
    <row r="262" spans="1:8" ht="16" x14ac:dyDescent="0.2">
      <c r="A262" t="str">
        <f t="shared" si="3"/>
        <v>Doug Laird Carbon Black, Inc.</v>
      </c>
      <c r="B262" s="22" t="s">
        <v>13087</v>
      </c>
      <c r="C262" s="22" t="s">
        <v>8660</v>
      </c>
      <c r="D262" s="22" t="s">
        <v>42</v>
      </c>
      <c r="E262" s="22" t="s">
        <v>12453</v>
      </c>
      <c r="F262" s="22" t="s">
        <v>12454</v>
      </c>
      <c r="G262" s="22" t="s">
        <v>12455</v>
      </c>
      <c r="H262" s="23" t="s">
        <v>13088</v>
      </c>
    </row>
    <row r="263" spans="1:8" ht="16" x14ac:dyDescent="0.2">
      <c r="A263" t="str">
        <f t="shared" si="3"/>
        <v>Steve Winter Coupa Software</v>
      </c>
      <c r="B263" s="22" t="s">
        <v>13089</v>
      </c>
      <c r="C263" s="22" t="s">
        <v>808</v>
      </c>
      <c r="D263" s="22" t="s">
        <v>304</v>
      </c>
      <c r="E263" s="22" t="s">
        <v>12453</v>
      </c>
      <c r="F263" s="22" t="s">
        <v>634</v>
      </c>
      <c r="G263" s="22" t="s">
        <v>12455</v>
      </c>
      <c r="H263" s="23" t="s">
        <v>13090</v>
      </c>
    </row>
    <row r="264" spans="1:8" ht="16" x14ac:dyDescent="0.2">
      <c r="A264" t="str">
        <f t="shared" si="3"/>
        <v>David Gee Zuora</v>
      </c>
      <c r="B264" s="22" t="s">
        <v>13091</v>
      </c>
      <c r="C264" s="22" t="s">
        <v>8221</v>
      </c>
      <c r="D264" s="22" t="s">
        <v>42</v>
      </c>
      <c r="E264" s="22" t="s">
        <v>12453</v>
      </c>
      <c r="F264" s="22" t="s">
        <v>12454</v>
      </c>
      <c r="G264" s="22" t="s">
        <v>12455</v>
      </c>
      <c r="H264" s="23" t="s">
        <v>13092</v>
      </c>
    </row>
    <row r="265" spans="1:8" ht="16" x14ac:dyDescent="0.2">
      <c r="A265" t="str">
        <f t="shared" ref="A265:A328" si="4">CONCATENATE(B265," ",C265)</f>
        <v>Jim Kowalski MapR Technologies</v>
      </c>
      <c r="B265" s="22" t="s">
        <v>13093</v>
      </c>
      <c r="C265" s="22" t="s">
        <v>7438</v>
      </c>
      <c r="D265" s="22" t="s">
        <v>304</v>
      </c>
      <c r="E265" s="22" t="s">
        <v>12453</v>
      </c>
      <c r="F265" s="22" t="s">
        <v>634</v>
      </c>
      <c r="G265" s="22" t="s">
        <v>12503</v>
      </c>
      <c r="H265" s="23" t="s">
        <v>13094</v>
      </c>
    </row>
    <row r="266" spans="1:8" ht="16" x14ac:dyDescent="0.2">
      <c r="A266" t="str">
        <f t="shared" si="4"/>
        <v>Del Humenik SEMrush</v>
      </c>
      <c r="B266" s="22" t="s">
        <v>13095</v>
      </c>
      <c r="C266" s="22" t="s">
        <v>3011</v>
      </c>
      <c r="D266" s="22" t="s">
        <v>304</v>
      </c>
      <c r="E266" s="22" t="s">
        <v>12453</v>
      </c>
      <c r="F266" s="22" t="s">
        <v>12454</v>
      </c>
      <c r="G266" s="22" t="s">
        <v>13096</v>
      </c>
      <c r="H266" s="23" t="s">
        <v>13097</v>
      </c>
    </row>
    <row r="267" spans="1:8" ht="16" x14ac:dyDescent="0.2">
      <c r="A267" t="str">
        <f t="shared" si="4"/>
        <v>Kevin Cochrane BloomReach</v>
      </c>
      <c r="B267" s="22" t="s">
        <v>13098</v>
      </c>
      <c r="C267" s="22" t="s">
        <v>7002</v>
      </c>
      <c r="D267" s="22" t="s">
        <v>42</v>
      </c>
      <c r="E267" s="22" t="s">
        <v>12453</v>
      </c>
      <c r="F267" s="22" t="s">
        <v>12454</v>
      </c>
      <c r="G267" s="22" t="s">
        <v>12455</v>
      </c>
      <c r="H267" s="23" t="s">
        <v>13099</v>
      </c>
    </row>
    <row r="268" spans="1:8" ht="16" x14ac:dyDescent="0.2">
      <c r="A268" t="str">
        <f t="shared" si="4"/>
        <v>Marcus Bragg AlienVault</v>
      </c>
      <c r="B268" s="22" t="s">
        <v>13100</v>
      </c>
      <c r="C268" s="22" t="s">
        <v>939</v>
      </c>
      <c r="D268" s="22" t="s">
        <v>304</v>
      </c>
      <c r="E268" s="22" t="s">
        <v>12453</v>
      </c>
      <c r="F268" s="22" t="s">
        <v>634</v>
      </c>
      <c r="G268" s="22" t="s">
        <v>12455</v>
      </c>
      <c r="H268" s="23" t="s">
        <v>13101</v>
      </c>
    </row>
    <row r="269" spans="1:8" ht="16" x14ac:dyDescent="0.2">
      <c r="A269" t="str">
        <f t="shared" si="4"/>
        <v>Mark E. Thompson SevOne</v>
      </c>
      <c r="B269" s="22" t="s">
        <v>13102</v>
      </c>
      <c r="C269" s="22" t="s">
        <v>895</v>
      </c>
      <c r="D269" s="22" t="s">
        <v>304</v>
      </c>
      <c r="E269" s="22" t="s">
        <v>12453</v>
      </c>
      <c r="F269" s="22" t="s">
        <v>634</v>
      </c>
      <c r="G269" s="22" t="s">
        <v>12560</v>
      </c>
      <c r="H269" s="23" t="s">
        <v>13103</v>
      </c>
    </row>
    <row r="270" spans="1:8" ht="16" x14ac:dyDescent="0.2">
      <c r="A270" t="str">
        <f t="shared" si="4"/>
        <v>Peter Finter Couchbase</v>
      </c>
      <c r="B270" s="22" t="s">
        <v>13104</v>
      </c>
      <c r="C270" s="22" t="s">
        <v>10000</v>
      </c>
      <c r="D270" s="22" t="s">
        <v>9995</v>
      </c>
      <c r="E270" s="22" t="s">
        <v>12453</v>
      </c>
      <c r="F270" s="22" t="s">
        <v>12454</v>
      </c>
      <c r="G270" s="22" t="s">
        <v>12455</v>
      </c>
      <c r="H270" s="23" t="s">
        <v>13105</v>
      </c>
    </row>
    <row r="271" spans="1:8" ht="16" x14ac:dyDescent="0.2">
      <c r="A271" t="str">
        <f t="shared" si="4"/>
        <v>Moody (Mutahar) Glasgow Glassdoor</v>
      </c>
      <c r="B271" s="22" t="s">
        <v>13106</v>
      </c>
      <c r="C271" s="22" t="s">
        <v>8620</v>
      </c>
      <c r="D271" s="22" t="s">
        <v>42</v>
      </c>
      <c r="E271" s="22" t="s">
        <v>12453</v>
      </c>
      <c r="F271" s="22" t="s">
        <v>634</v>
      </c>
      <c r="G271" s="22" t="s">
        <v>12455</v>
      </c>
      <c r="H271" s="23" t="s">
        <v>13107</v>
      </c>
    </row>
    <row r="272" spans="1:8" ht="16" x14ac:dyDescent="0.2">
      <c r="A272" t="str">
        <f t="shared" si="4"/>
        <v>Michelle Huff Act-On Software, Inc.</v>
      </c>
      <c r="B272" s="22" t="s">
        <v>13108</v>
      </c>
      <c r="C272" s="22" t="s">
        <v>226</v>
      </c>
      <c r="D272" s="22" t="s">
        <v>42</v>
      </c>
      <c r="E272" s="22" t="s">
        <v>12453</v>
      </c>
      <c r="F272" s="22" t="s">
        <v>634</v>
      </c>
      <c r="G272" s="22" t="s">
        <v>12458</v>
      </c>
      <c r="H272" s="23" t="s">
        <v>13109</v>
      </c>
    </row>
    <row r="273" spans="1:8" ht="16" x14ac:dyDescent="0.2">
      <c r="A273" t="str">
        <f t="shared" si="4"/>
        <v>Tim Yeaton Red Hat</v>
      </c>
      <c r="B273" s="22" t="s">
        <v>13110</v>
      </c>
      <c r="C273" s="22" t="s">
        <v>10006</v>
      </c>
      <c r="D273" s="22" t="s">
        <v>658</v>
      </c>
      <c r="E273" s="22" t="s">
        <v>12453</v>
      </c>
      <c r="F273" s="22" t="s">
        <v>634</v>
      </c>
      <c r="G273" s="22" t="s">
        <v>12461</v>
      </c>
      <c r="H273" s="23" t="s">
        <v>13112</v>
      </c>
    </row>
    <row r="274" spans="1:8" ht="16" x14ac:dyDescent="0.2">
      <c r="A274" t="str">
        <f t="shared" si="4"/>
        <v>Rip Gerber Vlocity</v>
      </c>
      <c r="B274" s="22" t="s">
        <v>13114</v>
      </c>
      <c r="C274" s="22" t="s">
        <v>1503</v>
      </c>
      <c r="D274" s="22" t="s">
        <v>1500</v>
      </c>
      <c r="E274" s="22" t="s">
        <v>12453</v>
      </c>
      <c r="F274" s="22" t="s">
        <v>634</v>
      </c>
      <c r="G274" s="22" t="s">
        <v>12455</v>
      </c>
      <c r="H274" s="23" t="s">
        <v>13117</v>
      </c>
    </row>
    <row r="275" spans="1:8" ht="16" x14ac:dyDescent="0.2">
      <c r="A275" t="str">
        <f t="shared" si="4"/>
        <v>Paul Melchiorre Anaplan</v>
      </c>
      <c r="B275" s="22" t="s">
        <v>13118</v>
      </c>
      <c r="C275" s="22" t="s">
        <v>68</v>
      </c>
      <c r="D275" s="22" t="s">
        <v>304</v>
      </c>
      <c r="E275" s="22" t="s">
        <v>12453</v>
      </c>
      <c r="F275" s="22" t="s">
        <v>634</v>
      </c>
      <c r="G275" s="22" t="s">
        <v>12672</v>
      </c>
      <c r="H275" s="23" t="s">
        <v>13119</v>
      </c>
    </row>
    <row r="276" spans="1:8" ht="16" x14ac:dyDescent="0.2">
      <c r="A276" t="str">
        <f t="shared" si="4"/>
        <v>Gabriele Famous Aconex</v>
      </c>
      <c r="B276" s="22" t="s">
        <v>13121</v>
      </c>
      <c r="C276" s="22" t="s">
        <v>8116</v>
      </c>
      <c r="D276" s="22" t="s">
        <v>42</v>
      </c>
      <c r="E276" s="22" t="s">
        <v>12453</v>
      </c>
      <c r="F276" s="22" t="s">
        <v>634</v>
      </c>
      <c r="G276" s="22" t="s">
        <v>12455</v>
      </c>
      <c r="H276" s="23" t="s">
        <v>13123</v>
      </c>
    </row>
    <row r="277" spans="1:8" ht="16" x14ac:dyDescent="0.2">
      <c r="A277" t="str">
        <f t="shared" si="4"/>
        <v>Ashley Stirrup Talend</v>
      </c>
      <c r="B277" s="22" t="s">
        <v>13125</v>
      </c>
      <c r="C277" s="22" t="s">
        <v>8395</v>
      </c>
      <c r="D277" s="22" t="s">
        <v>42</v>
      </c>
      <c r="E277" s="22" t="s">
        <v>12453</v>
      </c>
      <c r="F277" s="22" t="s">
        <v>634</v>
      </c>
      <c r="G277" s="22" t="s">
        <v>12455</v>
      </c>
      <c r="H277" s="23" t="s">
        <v>13127</v>
      </c>
    </row>
    <row r="278" spans="1:8" ht="16" x14ac:dyDescent="0.2">
      <c r="A278" t="str">
        <f t="shared" si="4"/>
        <v>Jeff Miller OverOps</v>
      </c>
      <c r="B278" s="22" t="s">
        <v>13128</v>
      </c>
      <c r="C278" s="22" t="s">
        <v>13129</v>
      </c>
      <c r="D278" s="22" t="s">
        <v>304</v>
      </c>
      <c r="E278" s="22" t="s">
        <v>12453</v>
      </c>
      <c r="F278" s="22" t="s">
        <v>634</v>
      </c>
      <c r="G278" s="22" t="s">
        <v>12753</v>
      </c>
      <c r="H278" s="23" t="s">
        <v>13130</v>
      </c>
    </row>
    <row r="279" spans="1:8" ht="16" x14ac:dyDescent="0.2">
      <c r="A279" t="str">
        <f t="shared" si="4"/>
        <v>Matt Rosenberg Eventbrite</v>
      </c>
      <c r="B279" s="22" t="s">
        <v>13131</v>
      </c>
      <c r="C279" s="22" t="s">
        <v>8169</v>
      </c>
      <c r="D279" s="22" t="s">
        <v>304</v>
      </c>
      <c r="E279" s="22" t="s">
        <v>12453</v>
      </c>
      <c r="F279" s="22" t="s">
        <v>12454</v>
      </c>
      <c r="G279" s="22" t="s">
        <v>12455</v>
      </c>
      <c r="H279" s="23" t="s">
        <v>13132</v>
      </c>
    </row>
    <row r="280" spans="1:8" ht="16" x14ac:dyDescent="0.2">
      <c r="A280" t="str">
        <f t="shared" si="4"/>
        <v>Rita Selvaggi AlienVault</v>
      </c>
      <c r="B280" s="22" t="s">
        <v>13133</v>
      </c>
      <c r="C280" s="22" t="s">
        <v>939</v>
      </c>
      <c r="D280" s="22" t="s">
        <v>42</v>
      </c>
      <c r="E280" s="22" t="s">
        <v>12453</v>
      </c>
      <c r="F280" s="22" t="s">
        <v>634</v>
      </c>
      <c r="G280" s="22" t="s">
        <v>12500</v>
      </c>
      <c r="H280" s="23" t="s">
        <v>13134</v>
      </c>
    </row>
    <row r="281" spans="1:8" ht="16" x14ac:dyDescent="0.2">
      <c r="A281" t="str">
        <f t="shared" si="4"/>
        <v>Sean D. Murray SalesLoft</v>
      </c>
      <c r="B281" s="22" t="s">
        <v>13135</v>
      </c>
      <c r="C281" s="22" t="s">
        <v>13136</v>
      </c>
      <c r="D281" s="22" t="s">
        <v>10313</v>
      </c>
      <c r="E281" s="22" t="s">
        <v>12453</v>
      </c>
      <c r="F281" s="22" t="s">
        <v>634</v>
      </c>
      <c r="G281" s="22" t="s">
        <v>52</v>
      </c>
      <c r="H281" s="23" t="s">
        <v>13137</v>
      </c>
    </row>
    <row r="282" spans="1:8" ht="16" x14ac:dyDescent="0.2">
      <c r="A282" t="str">
        <f t="shared" si="4"/>
        <v>Paul Forte ChannelAdvisor</v>
      </c>
      <c r="B282" s="22" t="s">
        <v>13138</v>
      </c>
      <c r="C282" s="22" t="s">
        <v>6926</v>
      </c>
      <c r="D282" s="22" t="s">
        <v>304</v>
      </c>
      <c r="E282" s="22" t="s">
        <v>12453</v>
      </c>
      <c r="F282" s="22" t="s">
        <v>12454</v>
      </c>
      <c r="G282" s="22" t="s">
        <v>13139</v>
      </c>
      <c r="H282" s="23" t="s">
        <v>13140</v>
      </c>
    </row>
    <row r="283" spans="1:8" ht="16" x14ac:dyDescent="0.2">
      <c r="A283" t="str">
        <f t="shared" si="4"/>
        <v>David Atmaram Satterwhite Act-On Software, Inc.</v>
      </c>
      <c r="B283" s="22" t="s">
        <v>13141</v>
      </c>
      <c r="C283" s="22" t="s">
        <v>226</v>
      </c>
      <c r="D283" s="22" t="s">
        <v>304</v>
      </c>
      <c r="E283" s="22" t="s">
        <v>12453</v>
      </c>
      <c r="F283" s="22" t="s">
        <v>12454</v>
      </c>
      <c r="G283" s="22" t="s">
        <v>12455</v>
      </c>
      <c r="H283" s="23" t="s">
        <v>13142</v>
      </c>
    </row>
    <row r="284" spans="1:8" ht="16" x14ac:dyDescent="0.2">
      <c r="A284" t="str">
        <f t="shared" si="4"/>
        <v>Karl Van den Bergh DataStax</v>
      </c>
      <c r="B284" s="22" t="s">
        <v>13143</v>
      </c>
      <c r="C284" s="22" t="s">
        <v>6225</v>
      </c>
      <c r="D284" s="22" t="s">
        <v>42</v>
      </c>
      <c r="E284" s="22" t="s">
        <v>12453</v>
      </c>
      <c r="F284" s="22" t="s">
        <v>634</v>
      </c>
      <c r="G284" s="22" t="s">
        <v>12455</v>
      </c>
      <c r="H284" s="23" t="s">
        <v>13144</v>
      </c>
    </row>
    <row r="285" spans="1:8" ht="16" x14ac:dyDescent="0.2">
      <c r="A285" t="str">
        <f t="shared" si="4"/>
        <v>Abbey Klaassen 360i</v>
      </c>
      <c r="B285" s="22" t="s">
        <v>13145</v>
      </c>
      <c r="C285" s="22" t="s">
        <v>8834</v>
      </c>
      <c r="D285" s="22" t="s">
        <v>42</v>
      </c>
      <c r="E285" s="22" t="s">
        <v>12453</v>
      </c>
      <c r="F285" s="22" t="s">
        <v>634</v>
      </c>
      <c r="G285" s="22" t="s">
        <v>12560</v>
      </c>
      <c r="H285" s="23" t="s">
        <v>13146</v>
      </c>
    </row>
    <row r="286" spans="1:8" ht="16" x14ac:dyDescent="0.2">
      <c r="A286" t="str">
        <f t="shared" si="4"/>
        <v>Jeff Veis Actian Corporation</v>
      </c>
      <c r="B286" s="22" t="s">
        <v>13147</v>
      </c>
      <c r="C286" s="22" t="s">
        <v>10058</v>
      </c>
      <c r="D286" s="22" t="s">
        <v>3191</v>
      </c>
      <c r="E286" s="22" t="s">
        <v>12453</v>
      </c>
      <c r="F286" s="22" t="s">
        <v>634</v>
      </c>
      <c r="G286" s="22" t="s">
        <v>12455</v>
      </c>
      <c r="H286" s="23" t="s">
        <v>13148</v>
      </c>
    </row>
    <row r="287" spans="1:8" ht="16" x14ac:dyDescent="0.2">
      <c r="A287" t="str">
        <f t="shared" si="4"/>
        <v>Miles Williams JW Player</v>
      </c>
      <c r="B287" s="22" t="s">
        <v>13149</v>
      </c>
      <c r="C287" s="22" t="s">
        <v>6669</v>
      </c>
      <c r="D287" s="22" t="s">
        <v>42</v>
      </c>
      <c r="E287" s="22" t="s">
        <v>12453</v>
      </c>
      <c r="F287" s="22" t="s">
        <v>634</v>
      </c>
      <c r="G287" s="22" t="s">
        <v>12560</v>
      </c>
      <c r="H287" s="23" t="s">
        <v>13150</v>
      </c>
    </row>
    <row r="288" spans="1:8" ht="16" x14ac:dyDescent="0.2">
      <c r="A288" t="str">
        <f t="shared" si="4"/>
        <v>Ben Cohen Aurea Software</v>
      </c>
      <c r="B288" s="22" t="s">
        <v>13151</v>
      </c>
      <c r="C288" s="22" t="s">
        <v>3372</v>
      </c>
      <c r="D288" s="22" t="s">
        <v>304</v>
      </c>
      <c r="E288" s="22" t="s">
        <v>12453</v>
      </c>
      <c r="F288" s="22" t="s">
        <v>634</v>
      </c>
      <c r="G288" s="22" t="s">
        <v>12500</v>
      </c>
      <c r="H288" s="23" t="s">
        <v>13152</v>
      </c>
    </row>
    <row r="289" spans="1:8" ht="16" x14ac:dyDescent="0.2">
      <c r="A289" t="str">
        <f t="shared" si="4"/>
        <v>Gaidar Magdanurov Acronis</v>
      </c>
      <c r="B289" s="22" t="s">
        <v>13153</v>
      </c>
      <c r="C289" s="22" t="s">
        <v>8367</v>
      </c>
      <c r="D289" s="22" t="s">
        <v>42</v>
      </c>
      <c r="E289" s="22" t="s">
        <v>12453</v>
      </c>
      <c r="F289" s="22" t="s">
        <v>12454</v>
      </c>
      <c r="G289" s="22" t="s">
        <v>12461</v>
      </c>
      <c r="H289" s="23" t="s">
        <v>13154</v>
      </c>
    </row>
    <row r="290" spans="1:8" ht="16" x14ac:dyDescent="0.2">
      <c r="A290" t="str">
        <f t="shared" si="4"/>
        <v>Cole Sharp BounceX</v>
      </c>
      <c r="B290" s="22" t="s">
        <v>13155</v>
      </c>
      <c r="C290" s="22" t="s">
        <v>4227</v>
      </c>
      <c r="D290" s="22" t="s">
        <v>304</v>
      </c>
      <c r="E290" s="22" t="s">
        <v>12453</v>
      </c>
      <c r="F290" s="22" t="s">
        <v>634</v>
      </c>
      <c r="G290" s="22" t="s">
        <v>12560</v>
      </c>
      <c r="H290" s="23" t="s">
        <v>13157</v>
      </c>
    </row>
    <row r="291" spans="1:8" ht="16" x14ac:dyDescent="0.2">
      <c r="A291" t="str">
        <f t="shared" si="4"/>
        <v>Andrew Byron Cybereason</v>
      </c>
      <c r="B291" s="22" t="s">
        <v>13159</v>
      </c>
      <c r="C291" s="22" t="s">
        <v>182</v>
      </c>
      <c r="D291" s="22" t="s">
        <v>304</v>
      </c>
      <c r="E291" s="22" t="s">
        <v>12453</v>
      </c>
      <c r="F291" s="22" t="s">
        <v>634</v>
      </c>
      <c r="G291" s="22" t="s">
        <v>12461</v>
      </c>
      <c r="H291" s="23" t="s">
        <v>13161</v>
      </c>
    </row>
    <row r="292" spans="1:8" ht="16" x14ac:dyDescent="0.2">
      <c r="A292" t="str">
        <f t="shared" si="4"/>
        <v>Barrett Foster Wrike</v>
      </c>
      <c r="B292" s="22" t="s">
        <v>13162</v>
      </c>
      <c r="C292" s="22" t="s">
        <v>4891</v>
      </c>
      <c r="D292" s="22" t="s">
        <v>304</v>
      </c>
      <c r="E292" s="22" t="s">
        <v>12453</v>
      </c>
      <c r="F292" s="22" t="s">
        <v>634</v>
      </c>
      <c r="G292" s="22" t="s">
        <v>12455</v>
      </c>
      <c r="H292" s="23" t="s">
        <v>13164</v>
      </c>
    </row>
    <row r="293" spans="1:8" ht="16" x14ac:dyDescent="0.2">
      <c r="A293" t="str">
        <f t="shared" si="4"/>
        <v>Krista Berry Everlane</v>
      </c>
      <c r="B293" s="22" t="s">
        <v>13166</v>
      </c>
      <c r="C293" s="22" t="s">
        <v>7639</v>
      </c>
      <c r="D293" s="22" t="s">
        <v>304</v>
      </c>
      <c r="E293" s="22" t="s">
        <v>12453</v>
      </c>
      <c r="F293" s="22" t="s">
        <v>634</v>
      </c>
      <c r="G293" s="22" t="s">
        <v>13167</v>
      </c>
      <c r="H293" s="23" t="s">
        <v>13168</v>
      </c>
    </row>
    <row r="294" spans="1:8" ht="16" x14ac:dyDescent="0.2">
      <c r="A294" t="str">
        <f t="shared" si="4"/>
        <v>Melissa Goidel Refinery29, Inc.</v>
      </c>
      <c r="B294" s="22" t="s">
        <v>13169</v>
      </c>
      <c r="C294" s="22" t="s">
        <v>7945</v>
      </c>
      <c r="D294" s="22" t="s">
        <v>304</v>
      </c>
      <c r="E294" s="22" t="s">
        <v>12453</v>
      </c>
      <c r="F294" s="22" t="s">
        <v>12454</v>
      </c>
      <c r="G294" s="22" t="s">
        <v>12560</v>
      </c>
      <c r="H294" s="23" t="s">
        <v>13170</v>
      </c>
    </row>
    <row r="295" spans="1:8" ht="16" x14ac:dyDescent="0.2">
      <c r="A295" t="str">
        <f t="shared" si="4"/>
        <v>Michael Schmitt Adaptive Insights</v>
      </c>
      <c r="B295" s="22" t="s">
        <v>13171</v>
      </c>
      <c r="C295" s="22" t="s">
        <v>6120</v>
      </c>
      <c r="D295" s="22" t="s">
        <v>42</v>
      </c>
      <c r="E295" s="22" t="s">
        <v>12453</v>
      </c>
      <c r="F295" s="22" t="s">
        <v>634</v>
      </c>
      <c r="G295" s="22" t="s">
        <v>12455</v>
      </c>
      <c r="H295" s="23" t="s">
        <v>13172</v>
      </c>
    </row>
    <row r="296" spans="1:8" ht="16" x14ac:dyDescent="0.2">
      <c r="A296" t="str">
        <f t="shared" si="4"/>
        <v>Patrick Y. Purvis DiscoverOrg</v>
      </c>
      <c r="B296" s="22" t="s">
        <v>13173</v>
      </c>
      <c r="C296" s="22" t="s">
        <v>6484</v>
      </c>
      <c r="D296" s="22" t="s">
        <v>304</v>
      </c>
      <c r="E296" s="22" t="s">
        <v>12453</v>
      </c>
      <c r="F296" s="22" t="s">
        <v>12454</v>
      </c>
      <c r="G296" s="22" t="s">
        <v>12960</v>
      </c>
      <c r="H296" s="23" t="s">
        <v>13174</v>
      </c>
    </row>
    <row r="297" spans="1:8" ht="16" x14ac:dyDescent="0.2">
      <c r="A297" t="str">
        <f t="shared" si="4"/>
        <v>Jim Priestley Feedzai</v>
      </c>
      <c r="B297" s="22" t="s">
        <v>13175</v>
      </c>
      <c r="C297" s="22" t="s">
        <v>5077</v>
      </c>
      <c r="D297" s="22" t="s">
        <v>304</v>
      </c>
      <c r="E297" s="22" t="s">
        <v>12453</v>
      </c>
      <c r="F297" s="22" t="s">
        <v>634</v>
      </c>
      <c r="G297" s="22" t="s">
        <v>12455</v>
      </c>
      <c r="H297" s="23" t="s">
        <v>13176</v>
      </c>
    </row>
    <row r="298" spans="1:8" ht="16" x14ac:dyDescent="0.2">
      <c r="A298" t="str">
        <f t="shared" si="4"/>
        <v>Jim Hilbert Aryaka Networks</v>
      </c>
      <c r="B298" s="22" t="s">
        <v>13177</v>
      </c>
      <c r="C298" s="22" t="s">
        <v>144</v>
      </c>
      <c r="D298" s="22" t="s">
        <v>304</v>
      </c>
      <c r="E298" s="22" t="s">
        <v>12453</v>
      </c>
      <c r="F298" s="22" t="s">
        <v>12454</v>
      </c>
      <c r="G298" s="22" t="s">
        <v>13096</v>
      </c>
      <c r="H298" s="23" t="s">
        <v>13178</v>
      </c>
    </row>
    <row r="299" spans="1:8" ht="16" x14ac:dyDescent="0.2">
      <c r="A299" t="str">
        <f t="shared" si="4"/>
        <v>Dan Rosenberg MediaMath</v>
      </c>
      <c r="B299" s="22" t="s">
        <v>13179</v>
      </c>
      <c r="C299" s="22" t="s">
        <v>7921</v>
      </c>
      <c r="D299" s="22" t="s">
        <v>3339</v>
      </c>
      <c r="E299" s="22" t="s">
        <v>12453</v>
      </c>
      <c r="F299" s="22" t="s">
        <v>634</v>
      </c>
      <c r="G299" s="22" t="s">
        <v>12560</v>
      </c>
      <c r="H299" s="23" t="s">
        <v>13183</v>
      </c>
    </row>
    <row r="300" spans="1:8" ht="16" x14ac:dyDescent="0.2">
      <c r="A300" t="str">
        <f t="shared" si="4"/>
        <v>Jim Blackie ON24</v>
      </c>
      <c r="B300" s="22" t="s">
        <v>13184</v>
      </c>
      <c r="C300" s="22" t="s">
        <v>5804</v>
      </c>
      <c r="D300" s="22" t="s">
        <v>304</v>
      </c>
      <c r="E300" s="22" t="s">
        <v>12453</v>
      </c>
      <c r="F300" s="22" t="s">
        <v>634</v>
      </c>
      <c r="G300" s="22" t="s">
        <v>12455</v>
      </c>
      <c r="H300" s="23" t="s">
        <v>13185</v>
      </c>
    </row>
    <row r="301" spans="1:8" ht="16" x14ac:dyDescent="0.2">
      <c r="A301" t="str">
        <f t="shared" si="4"/>
        <v>Sam Allen Salesforce</v>
      </c>
      <c r="B301" s="22" t="s">
        <v>13187</v>
      </c>
      <c r="C301" s="22" t="s">
        <v>9384</v>
      </c>
      <c r="D301" s="22" t="s">
        <v>10182</v>
      </c>
      <c r="E301" s="22" t="s">
        <v>12453</v>
      </c>
      <c r="F301" s="22" t="s">
        <v>634</v>
      </c>
      <c r="G301" s="22" t="s">
        <v>12455</v>
      </c>
      <c r="H301" s="23" t="s">
        <v>13194</v>
      </c>
    </row>
    <row r="302" spans="1:8" ht="16" x14ac:dyDescent="0.2">
      <c r="A302" t="str">
        <f t="shared" si="4"/>
        <v>Allyson Fryhoff Salesforce.org</v>
      </c>
      <c r="B302" s="22" t="s">
        <v>13195</v>
      </c>
      <c r="C302" s="22" t="s">
        <v>7398</v>
      </c>
      <c r="D302" s="22" t="s">
        <v>304</v>
      </c>
      <c r="E302" s="22" t="s">
        <v>12453</v>
      </c>
      <c r="F302" s="22" t="s">
        <v>634</v>
      </c>
      <c r="G302" s="22" t="s">
        <v>12455</v>
      </c>
      <c r="H302" s="23" t="s">
        <v>13196</v>
      </c>
    </row>
    <row r="303" spans="1:8" ht="16" x14ac:dyDescent="0.2">
      <c r="A303" t="str">
        <f t="shared" si="4"/>
        <v>Anita Gupta KiwiTech</v>
      </c>
      <c r="B303" s="22" t="s">
        <v>13197</v>
      </c>
      <c r="C303" s="22" t="s">
        <v>2026</v>
      </c>
      <c r="D303" s="22" t="s">
        <v>2023</v>
      </c>
      <c r="E303" s="22" t="s">
        <v>12453</v>
      </c>
      <c r="F303" s="22" t="s">
        <v>634</v>
      </c>
      <c r="G303" s="22" t="s">
        <v>12485</v>
      </c>
      <c r="H303" s="23" t="s">
        <v>13198</v>
      </c>
    </row>
    <row r="304" spans="1:8" ht="16" x14ac:dyDescent="0.2">
      <c r="A304" t="str">
        <f t="shared" si="4"/>
        <v>Tracy Eiler InsideView Technologies, Inc.</v>
      </c>
      <c r="B304" s="22" t="s">
        <v>13199</v>
      </c>
      <c r="C304" s="22" t="s">
        <v>1331</v>
      </c>
      <c r="D304" s="22" t="s">
        <v>42</v>
      </c>
      <c r="E304" s="22" t="s">
        <v>12453</v>
      </c>
      <c r="F304" s="22" t="s">
        <v>12454</v>
      </c>
      <c r="G304" s="22" t="s">
        <v>12455</v>
      </c>
      <c r="H304" s="23" t="s">
        <v>13201</v>
      </c>
    </row>
    <row r="305" spans="1:8" ht="16" x14ac:dyDescent="0.2">
      <c r="A305" t="str">
        <f t="shared" si="4"/>
        <v>Brian Blond ThoughtSpot</v>
      </c>
      <c r="B305" s="22" t="s">
        <v>13202</v>
      </c>
      <c r="C305" s="22" t="s">
        <v>5749</v>
      </c>
      <c r="D305" s="22" t="s">
        <v>304</v>
      </c>
      <c r="E305" s="22" t="s">
        <v>12453</v>
      </c>
      <c r="F305" s="22" t="s">
        <v>12454</v>
      </c>
      <c r="G305" s="22" t="s">
        <v>12455</v>
      </c>
      <c r="H305" s="23" t="s">
        <v>13205</v>
      </c>
    </row>
    <row r="306" spans="1:8" ht="16" x14ac:dyDescent="0.2">
      <c r="A306" t="str">
        <f t="shared" si="4"/>
        <v>Suresh Khanna AdRoll</v>
      </c>
      <c r="B306" s="22" t="s">
        <v>13207</v>
      </c>
      <c r="C306" s="22" t="s">
        <v>7821</v>
      </c>
      <c r="D306" s="22" t="s">
        <v>304</v>
      </c>
      <c r="E306" s="22" t="s">
        <v>12453</v>
      </c>
      <c r="F306" s="22" t="s">
        <v>634</v>
      </c>
      <c r="G306" s="22" t="s">
        <v>12455</v>
      </c>
      <c r="H306" s="23" t="s">
        <v>13208</v>
      </c>
    </row>
    <row r="307" spans="1:8" ht="16" x14ac:dyDescent="0.2">
      <c r="A307" t="str">
        <f t="shared" si="4"/>
        <v>Bryan Semple SmartBear Software</v>
      </c>
      <c r="B307" s="22" t="s">
        <v>13210</v>
      </c>
      <c r="C307" s="22" t="s">
        <v>531</v>
      </c>
      <c r="D307" s="22" t="s">
        <v>42</v>
      </c>
      <c r="E307" s="22" t="s">
        <v>12453</v>
      </c>
      <c r="F307" s="22" t="s">
        <v>634</v>
      </c>
      <c r="G307" s="22" t="s">
        <v>12461</v>
      </c>
      <c r="H307" s="23" t="s">
        <v>13212</v>
      </c>
    </row>
    <row r="308" spans="1:8" ht="16" x14ac:dyDescent="0.2">
      <c r="A308" t="str">
        <f t="shared" si="4"/>
        <v>Christian Smith Nintex</v>
      </c>
      <c r="B308" s="22" t="s">
        <v>13215</v>
      </c>
      <c r="C308" s="22" t="s">
        <v>2959</v>
      </c>
      <c r="D308" s="22" t="s">
        <v>304</v>
      </c>
      <c r="E308" s="22" t="s">
        <v>12453</v>
      </c>
      <c r="F308" s="22" t="s">
        <v>634</v>
      </c>
      <c r="G308" s="22" t="s">
        <v>12458</v>
      </c>
      <c r="H308" s="23" t="s">
        <v>13216</v>
      </c>
    </row>
    <row r="309" spans="1:8" ht="16" x14ac:dyDescent="0.2">
      <c r="A309" t="str">
        <f t="shared" si="4"/>
        <v>Brian Bell Ping Identity</v>
      </c>
      <c r="B309" s="22" t="s">
        <v>13217</v>
      </c>
      <c r="C309" s="22" t="s">
        <v>7327</v>
      </c>
      <c r="D309" s="22" t="s">
        <v>42</v>
      </c>
      <c r="E309" s="22" t="s">
        <v>12453</v>
      </c>
      <c r="F309" s="22" t="s">
        <v>634</v>
      </c>
      <c r="G309" s="22" t="s">
        <v>12455</v>
      </c>
      <c r="H309" s="23" t="s">
        <v>13218</v>
      </c>
    </row>
    <row r="310" spans="1:8" ht="16" x14ac:dyDescent="0.2">
      <c r="A310" t="str">
        <f t="shared" si="4"/>
        <v>Adam Aarons Okta, Inc.</v>
      </c>
      <c r="B310" s="22" t="s">
        <v>13219</v>
      </c>
      <c r="C310" s="22" t="s">
        <v>9888</v>
      </c>
      <c r="D310" s="22" t="s">
        <v>304</v>
      </c>
      <c r="E310" s="22" t="s">
        <v>12453</v>
      </c>
      <c r="F310" s="22" t="s">
        <v>634</v>
      </c>
      <c r="G310" s="22" t="s">
        <v>12506</v>
      </c>
      <c r="H310" s="23" t="s">
        <v>13220</v>
      </c>
    </row>
    <row r="311" spans="1:8" ht="16" x14ac:dyDescent="0.2">
      <c r="A311" t="str">
        <f t="shared" si="4"/>
        <v>Kristy Stromberg Shopkick</v>
      </c>
      <c r="B311" s="22" t="s">
        <v>13221</v>
      </c>
      <c r="C311" s="22" t="s">
        <v>7430</v>
      </c>
      <c r="D311" s="22" t="s">
        <v>42</v>
      </c>
      <c r="E311" s="22" t="s">
        <v>12453</v>
      </c>
      <c r="F311" s="22" t="s">
        <v>12454</v>
      </c>
      <c r="G311" s="22" t="s">
        <v>12455</v>
      </c>
      <c r="H311" s="23" t="s">
        <v>13222</v>
      </c>
    </row>
    <row r="312" spans="1:8" ht="16" x14ac:dyDescent="0.2">
      <c r="A312" t="str">
        <f t="shared" si="4"/>
        <v>Ojas Rege MobileIron</v>
      </c>
      <c r="B312" s="22" t="s">
        <v>13223</v>
      </c>
      <c r="C312" s="22" t="s">
        <v>8513</v>
      </c>
      <c r="D312" s="22" t="s">
        <v>6728</v>
      </c>
      <c r="E312" s="22" t="s">
        <v>12453</v>
      </c>
      <c r="F312" s="22" t="s">
        <v>634</v>
      </c>
      <c r="G312" s="22" t="s">
        <v>12455</v>
      </c>
      <c r="H312" s="23" t="s">
        <v>13224</v>
      </c>
    </row>
    <row r="313" spans="1:8" ht="16" x14ac:dyDescent="0.2">
      <c r="A313" t="str">
        <f t="shared" si="4"/>
        <v>Lisa Arthur Relativity</v>
      </c>
      <c r="B313" s="22" t="s">
        <v>13225</v>
      </c>
      <c r="C313" s="22" t="s">
        <v>7747</v>
      </c>
      <c r="D313" s="22" t="s">
        <v>42</v>
      </c>
      <c r="E313" s="22" t="s">
        <v>12453</v>
      </c>
      <c r="F313" s="22" t="s">
        <v>634</v>
      </c>
      <c r="G313" s="22" t="s">
        <v>12503</v>
      </c>
      <c r="H313" s="23" t="s">
        <v>13227</v>
      </c>
    </row>
    <row r="314" spans="1:8" ht="16" x14ac:dyDescent="0.2">
      <c r="A314" t="str">
        <f t="shared" si="4"/>
        <v>Richard Mumby MakeSpace</v>
      </c>
      <c r="B314" s="22" t="s">
        <v>13230</v>
      </c>
      <c r="C314" s="22" t="s">
        <v>9378</v>
      </c>
      <c r="D314" s="22" t="s">
        <v>42</v>
      </c>
      <c r="E314" s="22" t="s">
        <v>12453</v>
      </c>
      <c r="F314" s="22" t="s">
        <v>12454</v>
      </c>
      <c r="G314" s="22" t="s">
        <v>12560</v>
      </c>
      <c r="H314" s="23" t="s">
        <v>13232</v>
      </c>
    </row>
    <row r="315" spans="1:8" ht="16" x14ac:dyDescent="0.2">
      <c r="A315" t="str">
        <f t="shared" si="4"/>
        <v>William Berry Assist A Boss</v>
      </c>
      <c r="B315" s="22" t="s">
        <v>13233</v>
      </c>
      <c r="C315" s="22" t="s">
        <v>13234</v>
      </c>
      <c r="D315" s="22" t="s">
        <v>2841</v>
      </c>
      <c r="E315" s="22" t="s">
        <v>12453</v>
      </c>
      <c r="F315" s="22" t="s">
        <v>634</v>
      </c>
      <c r="G315" s="22" t="s">
        <v>12687</v>
      </c>
      <c r="H315" s="23" t="s">
        <v>13237</v>
      </c>
    </row>
    <row r="316" spans="1:8" ht="16" x14ac:dyDescent="0.2">
      <c r="A316" t="str">
        <f t="shared" si="4"/>
        <v>John Kelly InsideView, Inc</v>
      </c>
      <c r="B316" s="22" t="s">
        <v>13238</v>
      </c>
      <c r="C316" s="22" t="s">
        <v>13239</v>
      </c>
      <c r="D316" s="22" t="s">
        <v>304</v>
      </c>
      <c r="E316" s="22" t="s">
        <v>12453</v>
      </c>
      <c r="F316" s="22" t="s">
        <v>634</v>
      </c>
      <c r="G316" s="22" t="s">
        <v>12455</v>
      </c>
      <c r="H316" s="23" t="s">
        <v>13240</v>
      </c>
    </row>
    <row r="317" spans="1:8" ht="16" x14ac:dyDescent="0.2">
      <c r="A317" t="str">
        <f t="shared" si="4"/>
        <v>Paul Turner Scality</v>
      </c>
      <c r="B317" s="22" t="s">
        <v>13241</v>
      </c>
      <c r="C317" s="22" t="s">
        <v>6812</v>
      </c>
      <c r="D317" s="22" t="s">
        <v>42</v>
      </c>
      <c r="E317" s="22" t="s">
        <v>12453</v>
      </c>
      <c r="F317" s="22" t="s">
        <v>12454</v>
      </c>
      <c r="G317" s="22" t="s">
        <v>12455</v>
      </c>
      <c r="H317" s="23" t="s">
        <v>13242</v>
      </c>
    </row>
    <row r="318" spans="1:8" ht="16" x14ac:dyDescent="0.2">
      <c r="A318" t="str">
        <f t="shared" si="4"/>
        <v>Richard Metzler uShip.com</v>
      </c>
      <c r="B318" s="22" t="s">
        <v>13243</v>
      </c>
      <c r="C318" s="22" t="s">
        <v>13244</v>
      </c>
      <c r="D318" s="22" t="s">
        <v>13245</v>
      </c>
      <c r="E318" s="22" t="s">
        <v>12453</v>
      </c>
      <c r="F318" s="22" t="s">
        <v>634</v>
      </c>
      <c r="G318" s="22" t="s">
        <v>12500</v>
      </c>
      <c r="H318" s="23" t="s">
        <v>13246</v>
      </c>
    </row>
    <row r="319" spans="1:8" ht="16" x14ac:dyDescent="0.2">
      <c r="A319" t="str">
        <f t="shared" si="4"/>
        <v>Amanda Carty Diligent Corporation</v>
      </c>
      <c r="B319" s="22" t="s">
        <v>13247</v>
      </c>
      <c r="C319" s="22" t="s">
        <v>4632</v>
      </c>
      <c r="D319" s="22" t="s">
        <v>42</v>
      </c>
      <c r="E319" s="22" t="s">
        <v>12453</v>
      </c>
      <c r="F319" s="22" t="s">
        <v>12454</v>
      </c>
      <c r="G319" s="22" t="s">
        <v>12560</v>
      </c>
      <c r="H319" s="23" t="s">
        <v>13248</v>
      </c>
    </row>
    <row r="320" spans="1:8" ht="16" x14ac:dyDescent="0.2">
      <c r="A320" t="str">
        <f t="shared" si="4"/>
        <v>Neeraj Gunsagar TrueCar, Inc.</v>
      </c>
      <c r="B320" s="22" t="s">
        <v>13249</v>
      </c>
      <c r="C320" s="22" t="s">
        <v>7499</v>
      </c>
      <c r="D320" s="22" t="s">
        <v>42</v>
      </c>
      <c r="E320" s="22" t="s">
        <v>12453</v>
      </c>
      <c r="F320" s="22" t="s">
        <v>634</v>
      </c>
      <c r="G320" s="22" t="s">
        <v>12581</v>
      </c>
      <c r="H320" s="23" t="s">
        <v>13250</v>
      </c>
    </row>
    <row r="321" spans="1:8" ht="16" x14ac:dyDescent="0.2">
      <c r="A321" t="str">
        <f t="shared" si="4"/>
        <v>Cheryl Sullivan Revionics</v>
      </c>
      <c r="B321" s="22" t="s">
        <v>13251</v>
      </c>
      <c r="C321" s="22" t="s">
        <v>7812</v>
      </c>
      <c r="D321" s="22" t="s">
        <v>3339</v>
      </c>
      <c r="E321" s="22" t="s">
        <v>12453</v>
      </c>
      <c r="F321" s="22" t="s">
        <v>12454</v>
      </c>
      <c r="G321" s="22" t="s">
        <v>12503</v>
      </c>
      <c r="H321" s="23" t="s">
        <v>13252</v>
      </c>
    </row>
    <row r="322" spans="1:8" ht="16" x14ac:dyDescent="0.2">
      <c r="A322" t="str">
        <f t="shared" si="4"/>
        <v>Wayne Ariola Tricentis</v>
      </c>
      <c r="B322" s="22" t="s">
        <v>13254</v>
      </c>
      <c r="C322" s="22" t="s">
        <v>343</v>
      </c>
      <c r="D322" s="22" t="s">
        <v>42</v>
      </c>
      <c r="E322" s="22" t="s">
        <v>12453</v>
      </c>
      <c r="F322" s="22" t="s">
        <v>634</v>
      </c>
      <c r="G322" s="22" t="s">
        <v>12581</v>
      </c>
      <c r="H322" s="23" t="s">
        <v>13256</v>
      </c>
    </row>
    <row r="323" spans="1:8" ht="16" x14ac:dyDescent="0.2">
      <c r="A323" t="str">
        <f t="shared" si="4"/>
        <v>Itamar Ankorion Attunity</v>
      </c>
      <c r="B323" s="22" t="s">
        <v>13258</v>
      </c>
      <c r="C323" s="22" t="s">
        <v>6383</v>
      </c>
      <c r="D323" s="22" t="s">
        <v>42</v>
      </c>
      <c r="E323" s="22" t="s">
        <v>12453</v>
      </c>
      <c r="F323" s="22" t="s">
        <v>12454</v>
      </c>
      <c r="G323" s="22" t="s">
        <v>12461</v>
      </c>
      <c r="H323" s="23" t="s">
        <v>13260</v>
      </c>
    </row>
    <row r="324" spans="1:8" ht="16" x14ac:dyDescent="0.2">
      <c r="A324" t="str">
        <f t="shared" si="4"/>
        <v>Joe Boissy Iteris, Inc.</v>
      </c>
      <c r="B324" s="22" t="s">
        <v>13262</v>
      </c>
      <c r="C324" s="22" t="s">
        <v>4547</v>
      </c>
      <c r="D324" s="22" t="s">
        <v>42</v>
      </c>
      <c r="E324" s="22" t="s">
        <v>12453</v>
      </c>
      <c r="F324" s="22" t="s">
        <v>12454</v>
      </c>
      <c r="G324" s="22" t="s">
        <v>12455</v>
      </c>
      <c r="H324" s="23" t="s">
        <v>13263</v>
      </c>
    </row>
    <row r="325" spans="1:8" ht="16" x14ac:dyDescent="0.2">
      <c r="A325" t="str">
        <f t="shared" si="4"/>
        <v>Mark Lowry Higher Logic</v>
      </c>
      <c r="B325" s="22" t="s">
        <v>13264</v>
      </c>
      <c r="C325" s="22" t="s">
        <v>2638</v>
      </c>
      <c r="D325" s="22" t="s">
        <v>304</v>
      </c>
      <c r="E325" s="22" t="s">
        <v>12453</v>
      </c>
      <c r="F325" s="22" t="s">
        <v>634</v>
      </c>
      <c r="G325" s="22" t="s">
        <v>12485</v>
      </c>
      <c r="H325" s="23" t="s">
        <v>13265</v>
      </c>
    </row>
    <row r="326" spans="1:8" ht="16" x14ac:dyDescent="0.2">
      <c r="A326" t="str">
        <f t="shared" si="4"/>
        <v>Larry Blasko Apptio</v>
      </c>
      <c r="B326" s="22" t="s">
        <v>13266</v>
      </c>
      <c r="C326" s="22" t="s">
        <v>8071</v>
      </c>
      <c r="D326" s="22" t="s">
        <v>304</v>
      </c>
      <c r="E326" s="22" t="s">
        <v>12453</v>
      </c>
      <c r="F326" s="22" t="s">
        <v>12454</v>
      </c>
      <c r="G326" s="22" t="s">
        <v>12458</v>
      </c>
      <c r="H326" s="23" t="s">
        <v>13267</v>
      </c>
    </row>
    <row r="327" spans="1:8" ht="16" x14ac:dyDescent="0.2">
      <c r="A327" t="str">
        <f t="shared" si="4"/>
        <v>Kathy Jaques eVestment</v>
      </c>
      <c r="B327" s="22" t="s">
        <v>13268</v>
      </c>
      <c r="C327" s="22" t="s">
        <v>267</v>
      </c>
      <c r="D327" s="22" t="s">
        <v>42</v>
      </c>
      <c r="E327" s="22" t="s">
        <v>12453</v>
      </c>
      <c r="F327" s="22" t="s">
        <v>634</v>
      </c>
      <c r="G327" s="22" t="s">
        <v>12753</v>
      </c>
      <c r="H327" s="23" t="s">
        <v>13269</v>
      </c>
    </row>
    <row r="328" spans="1:8" ht="16" x14ac:dyDescent="0.2">
      <c r="A328" t="str">
        <f t="shared" si="4"/>
        <v>Alys Reynders Scott Salary.com</v>
      </c>
      <c r="B328" s="22" t="s">
        <v>13270</v>
      </c>
      <c r="C328" s="22" t="s">
        <v>5720</v>
      </c>
      <c r="D328" s="22" t="s">
        <v>42</v>
      </c>
      <c r="E328" s="22" t="s">
        <v>12453</v>
      </c>
      <c r="F328" s="22" t="s">
        <v>12454</v>
      </c>
      <c r="G328" s="22" t="s">
        <v>12461</v>
      </c>
      <c r="H328" s="23" t="s">
        <v>13271</v>
      </c>
    </row>
    <row r="329" spans="1:8" ht="16" x14ac:dyDescent="0.2">
      <c r="A329" t="str">
        <f t="shared" ref="A329:A392" si="5">CONCATENATE(B329," ",C329)</f>
        <v>David Bennett Webroot</v>
      </c>
      <c r="B329" s="22" t="s">
        <v>13272</v>
      </c>
      <c r="C329" s="22" t="s">
        <v>7693</v>
      </c>
      <c r="D329" s="22" t="s">
        <v>304</v>
      </c>
      <c r="E329" s="22" t="s">
        <v>12453</v>
      </c>
      <c r="F329" s="22" t="s">
        <v>12454</v>
      </c>
      <c r="G329" s="22" t="s">
        <v>12786</v>
      </c>
      <c r="H329" s="23" t="s">
        <v>13273</v>
      </c>
    </row>
    <row r="330" spans="1:8" ht="16" x14ac:dyDescent="0.2">
      <c r="A330" t="str">
        <f t="shared" si="5"/>
        <v>Keith Reed Infusionsoft</v>
      </c>
      <c r="B330" s="22" t="s">
        <v>13276</v>
      </c>
      <c r="C330" s="22" t="s">
        <v>5924</v>
      </c>
      <c r="D330" s="22" t="s">
        <v>304</v>
      </c>
      <c r="E330" s="22" t="s">
        <v>12453</v>
      </c>
      <c r="F330" s="22" t="s">
        <v>634</v>
      </c>
      <c r="G330" s="22" t="s">
        <v>12753</v>
      </c>
      <c r="H330" s="23" t="s">
        <v>13279</v>
      </c>
    </row>
    <row r="331" spans="1:8" ht="16" x14ac:dyDescent="0.2">
      <c r="A331" t="str">
        <f t="shared" si="5"/>
        <v>Brian Cahak Clearhead: The Digital Optimization Company</v>
      </c>
      <c r="B331" s="22" t="s">
        <v>13281</v>
      </c>
      <c r="C331" s="22" t="s">
        <v>13282</v>
      </c>
      <c r="D331" s="22" t="s">
        <v>304</v>
      </c>
      <c r="E331" s="22" t="s">
        <v>12453</v>
      </c>
      <c r="F331" s="22" t="s">
        <v>12454</v>
      </c>
      <c r="G331" s="22" t="s">
        <v>12500</v>
      </c>
      <c r="H331" s="23" t="s">
        <v>13283</v>
      </c>
    </row>
    <row r="332" spans="1:8" ht="16" x14ac:dyDescent="0.2">
      <c r="A332" t="str">
        <f t="shared" si="5"/>
        <v>Ed Montes dataxu</v>
      </c>
      <c r="B332" s="22" t="s">
        <v>13285</v>
      </c>
      <c r="C332" s="22" t="s">
        <v>862</v>
      </c>
      <c r="D332" s="22" t="s">
        <v>304</v>
      </c>
      <c r="E332" s="22" t="s">
        <v>12453</v>
      </c>
      <c r="F332" s="22" t="s">
        <v>634</v>
      </c>
      <c r="G332" s="22" t="s">
        <v>12461</v>
      </c>
      <c r="H332" s="23" t="s">
        <v>13288</v>
      </c>
    </row>
    <row r="333" spans="1:8" ht="16" x14ac:dyDescent="0.2">
      <c r="A333" t="str">
        <f t="shared" si="5"/>
        <v>Joy Nemitz LookingGlass Cyber Solutions, Inc.</v>
      </c>
      <c r="B333" s="22" t="s">
        <v>13291</v>
      </c>
      <c r="C333" s="22" t="s">
        <v>4738</v>
      </c>
      <c r="D333" s="22" t="s">
        <v>42</v>
      </c>
      <c r="E333" s="22" t="s">
        <v>12453</v>
      </c>
      <c r="F333" s="22" t="s">
        <v>634</v>
      </c>
      <c r="G333" s="22" t="s">
        <v>12485</v>
      </c>
      <c r="H333" s="23" t="s">
        <v>13292</v>
      </c>
    </row>
    <row r="334" spans="1:8" ht="16" x14ac:dyDescent="0.2">
      <c r="A334" t="str">
        <f t="shared" si="5"/>
        <v>Scott Buchanan Tintri</v>
      </c>
      <c r="B334" s="22" t="s">
        <v>13293</v>
      </c>
      <c r="C334" s="22" t="s">
        <v>6704</v>
      </c>
      <c r="D334" s="22" t="s">
        <v>42</v>
      </c>
      <c r="E334" s="22" t="s">
        <v>12453</v>
      </c>
      <c r="F334" s="22" t="s">
        <v>634</v>
      </c>
      <c r="G334" s="22" t="s">
        <v>12455</v>
      </c>
      <c r="H334" s="23" t="s">
        <v>13294</v>
      </c>
    </row>
    <row r="335" spans="1:8" ht="16" x14ac:dyDescent="0.2">
      <c r="A335" t="str">
        <f t="shared" si="5"/>
        <v>Ron Zoran CyberArk</v>
      </c>
      <c r="B335" s="22" t="s">
        <v>13295</v>
      </c>
      <c r="C335" s="22" t="s">
        <v>9047</v>
      </c>
      <c r="D335" s="22" t="s">
        <v>304</v>
      </c>
      <c r="E335" s="22" t="s">
        <v>12453</v>
      </c>
      <c r="F335" s="22" t="s">
        <v>634</v>
      </c>
      <c r="G335" s="22" t="s">
        <v>12461</v>
      </c>
      <c r="H335" s="23" t="s">
        <v>13297</v>
      </c>
    </row>
    <row r="336" spans="1:8" ht="16" x14ac:dyDescent="0.2">
      <c r="A336" t="str">
        <f t="shared" si="5"/>
        <v>Peter J Weyman ZoomInfo</v>
      </c>
      <c r="B336" s="22" t="s">
        <v>13299</v>
      </c>
      <c r="C336" s="22" t="s">
        <v>3436</v>
      </c>
      <c r="D336" s="22" t="s">
        <v>304</v>
      </c>
      <c r="E336" s="22" t="s">
        <v>12453</v>
      </c>
      <c r="F336" s="22" t="s">
        <v>12454</v>
      </c>
      <c r="G336" s="22" t="s">
        <v>12461</v>
      </c>
      <c r="H336" s="23" t="s">
        <v>13301</v>
      </c>
    </row>
    <row r="337" spans="1:8" ht="16" x14ac:dyDescent="0.2">
      <c r="A337" t="str">
        <f t="shared" si="5"/>
        <v>Jennifer Wilga MediaRadar, Inc.</v>
      </c>
      <c r="B337" s="22" t="s">
        <v>13302</v>
      </c>
      <c r="C337" s="22" t="s">
        <v>8083</v>
      </c>
      <c r="D337" s="22" t="s">
        <v>304</v>
      </c>
      <c r="E337" s="22" t="s">
        <v>12453</v>
      </c>
      <c r="F337" s="22" t="s">
        <v>634</v>
      </c>
      <c r="G337" s="22" t="s">
        <v>12560</v>
      </c>
      <c r="H337" s="23" t="s">
        <v>13305</v>
      </c>
    </row>
    <row r="338" spans="1:8" ht="16" x14ac:dyDescent="0.2">
      <c r="A338" t="str">
        <f t="shared" si="5"/>
        <v>Keith Wymbs Elemental Technologies (acquired by Amazon Web Services)</v>
      </c>
      <c r="B338" s="22" t="s">
        <v>13306</v>
      </c>
      <c r="C338" s="22" t="s">
        <v>13307</v>
      </c>
      <c r="D338" s="22" t="s">
        <v>42</v>
      </c>
      <c r="E338" s="22" t="s">
        <v>12453</v>
      </c>
      <c r="F338" s="22" t="s">
        <v>634</v>
      </c>
      <c r="G338" s="22" t="s">
        <v>12960</v>
      </c>
      <c r="H338" s="23" t="s">
        <v>13308</v>
      </c>
    </row>
    <row r="339" spans="1:8" ht="16" x14ac:dyDescent="0.2">
      <c r="A339" t="str">
        <f t="shared" si="5"/>
        <v>Prashant Bhatia Stibo Systems</v>
      </c>
      <c r="B339" s="22" t="s">
        <v>13309</v>
      </c>
      <c r="C339" s="22" t="s">
        <v>6991</v>
      </c>
      <c r="D339" s="22" t="s">
        <v>42</v>
      </c>
      <c r="E339" s="22" t="s">
        <v>12453</v>
      </c>
      <c r="F339" s="22" t="s">
        <v>634</v>
      </c>
      <c r="G339" s="22" t="s">
        <v>12753</v>
      </c>
      <c r="H339" s="23" t="s">
        <v>13310</v>
      </c>
    </row>
    <row r="340" spans="1:8" ht="16" x14ac:dyDescent="0.2">
      <c r="A340" t="str">
        <f t="shared" si="5"/>
        <v>Eyal Goldstein Asure Software</v>
      </c>
      <c r="B340" s="22" t="s">
        <v>13311</v>
      </c>
      <c r="C340" s="22" t="s">
        <v>1478</v>
      </c>
      <c r="D340" s="22" t="s">
        <v>304</v>
      </c>
      <c r="E340" s="22" t="s">
        <v>12453</v>
      </c>
      <c r="F340" s="22" t="s">
        <v>12454</v>
      </c>
      <c r="G340" s="22" t="s">
        <v>12581</v>
      </c>
      <c r="H340" s="23" t="s">
        <v>13314</v>
      </c>
    </row>
    <row r="341" spans="1:8" ht="16" x14ac:dyDescent="0.2">
      <c r="A341" t="str">
        <f t="shared" si="5"/>
        <v>Michael Farb Blue Star Sports</v>
      </c>
      <c r="B341" s="22" t="s">
        <v>13316</v>
      </c>
      <c r="C341" s="22" t="s">
        <v>7857</v>
      </c>
      <c r="D341" s="22" t="s">
        <v>304</v>
      </c>
      <c r="E341" s="22" t="s">
        <v>12453</v>
      </c>
      <c r="F341" s="22" t="s">
        <v>634</v>
      </c>
      <c r="G341" s="22" t="s">
        <v>12455</v>
      </c>
      <c r="H341" s="23" t="s">
        <v>13317</v>
      </c>
    </row>
    <row r="342" spans="1:8" ht="16" x14ac:dyDescent="0.2">
      <c r="A342" t="str">
        <f t="shared" si="5"/>
        <v>Ramsey McGrory Mediaocean</v>
      </c>
      <c r="B342" s="22" t="s">
        <v>13319</v>
      </c>
      <c r="C342" s="22" t="s">
        <v>7928</v>
      </c>
      <c r="D342" s="22" t="s">
        <v>304</v>
      </c>
      <c r="E342" s="22" t="s">
        <v>12453</v>
      </c>
      <c r="F342" s="22" t="s">
        <v>634</v>
      </c>
      <c r="G342" s="22" t="s">
        <v>12560</v>
      </c>
      <c r="H342" s="23" t="s">
        <v>13320</v>
      </c>
    </row>
    <row r="343" spans="1:8" ht="16" x14ac:dyDescent="0.2">
      <c r="A343" t="str">
        <f t="shared" si="5"/>
        <v>Jackie Schneider Field Nation</v>
      </c>
      <c r="B343" s="22" t="s">
        <v>13322</v>
      </c>
      <c r="C343" s="22" t="s">
        <v>8105</v>
      </c>
      <c r="D343" s="22" t="s">
        <v>304</v>
      </c>
      <c r="E343" s="22" t="s">
        <v>12453</v>
      </c>
      <c r="F343" s="22" t="s">
        <v>634</v>
      </c>
      <c r="G343" s="22" t="s">
        <v>13026</v>
      </c>
      <c r="H343" s="23" t="s">
        <v>13324</v>
      </c>
    </row>
    <row r="344" spans="1:8" ht="16" x14ac:dyDescent="0.2">
      <c r="A344" t="str">
        <f t="shared" si="5"/>
        <v>Aaron Stead Booker Software</v>
      </c>
      <c r="B344" s="22" t="s">
        <v>13325</v>
      </c>
      <c r="C344" s="22" t="s">
        <v>7606</v>
      </c>
      <c r="D344" s="22" t="s">
        <v>304</v>
      </c>
      <c r="E344" s="22" t="s">
        <v>12453</v>
      </c>
      <c r="F344" s="22" t="s">
        <v>634</v>
      </c>
      <c r="G344" s="22" t="s">
        <v>12955</v>
      </c>
      <c r="H344" s="23" t="s">
        <v>13326</v>
      </c>
    </row>
    <row r="345" spans="1:8" ht="16" x14ac:dyDescent="0.2">
      <c r="A345" t="str">
        <f t="shared" si="5"/>
        <v>Justin Barney Pulse Secure</v>
      </c>
      <c r="B345" s="22" t="s">
        <v>13327</v>
      </c>
      <c r="C345" s="22" t="s">
        <v>13328</v>
      </c>
      <c r="D345" s="22" t="s">
        <v>304</v>
      </c>
      <c r="E345" s="22" t="s">
        <v>12453</v>
      </c>
      <c r="F345" s="22" t="s">
        <v>634</v>
      </c>
      <c r="G345" s="22" t="s">
        <v>12455</v>
      </c>
      <c r="H345" s="23" t="s">
        <v>13329</v>
      </c>
    </row>
    <row r="346" spans="1:8" ht="16" x14ac:dyDescent="0.2">
      <c r="A346" t="str">
        <f t="shared" si="5"/>
        <v>Samuel Wood ERP Logic</v>
      </c>
      <c r="B346" s="22" t="s">
        <v>13330</v>
      </c>
      <c r="C346" s="22" t="s">
        <v>13331</v>
      </c>
      <c r="D346" s="22" t="s">
        <v>304</v>
      </c>
      <c r="E346" s="22" t="s">
        <v>12453</v>
      </c>
      <c r="F346" s="22" t="s">
        <v>12454</v>
      </c>
      <c r="G346" s="22" t="s">
        <v>13096</v>
      </c>
      <c r="H346" s="23" t="s">
        <v>13333</v>
      </c>
    </row>
    <row r="347" spans="1:8" ht="16" x14ac:dyDescent="0.2">
      <c r="A347" t="str">
        <f t="shared" si="5"/>
        <v>Jennifer Beaupre Denovo Ventures LLC</v>
      </c>
      <c r="B347" s="22" t="s">
        <v>13336</v>
      </c>
      <c r="C347" s="22" t="s">
        <v>1648</v>
      </c>
      <c r="D347" s="22" t="s">
        <v>42</v>
      </c>
      <c r="E347" s="22" t="s">
        <v>12453</v>
      </c>
      <c r="F347" s="22" t="s">
        <v>12454</v>
      </c>
      <c r="G347" s="22" t="s">
        <v>12786</v>
      </c>
      <c r="H347" s="23" t="s">
        <v>13337</v>
      </c>
    </row>
    <row r="348" spans="1:8" ht="16" x14ac:dyDescent="0.2">
      <c r="A348" t="str">
        <f t="shared" si="5"/>
        <v>Jim Dawson Yellowbrick Data</v>
      </c>
      <c r="B348" s="22" t="s">
        <v>13338</v>
      </c>
      <c r="C348" s="22" t="s">
        <v>13339</v>
      </c>
      <c r="D348" s="22" t="s">
        <v>12072</v>
      </c>
      <c r="E348" s="22" t="s">
        <v>12453</v>
      </c>
      <c r="F348" s="22" t="s">
        <v>634</v>
      </c>
      <c r="G348" s="22" t="s">
        <v>12455</v>
      </c>
      <c r="H348" s="23" t="s">
        <v>13342</v>
      </c>
    </row>
    <row r="349" spans="1:8" ht="16" x14ac:dyDescent="0.2">
      <c r="A349" t="str">
        <f t="shared" si="5"/>
        <v>Gordon Burnes Bullhorn</v>
      </c>
      <c r="B349" s="22" t="s">
        <v>13345</v>
      </c>
      <c r="C349" s="22" t="s">
        <v>7509</v>
      </c>
      <c r="D349" s="22" t="s">
        <v>42</v>
      </c>
      <c r="E349" s="22" t="s">
        <v>12453</v>
      </c>
      <c r="F349" s="22" t="s">
        <v>634</v>
      </c>
      <c r="G349" s="22" t="s">
        <v>12461</v>
      </c>
      <c r="H349" s="23" t="s">
        <v>13346</v>
      </c>
    </row>
    <row r="350" spans="1:8" ht="16" x14ac:dyDescent="0.2">
      <c r="A350" t="str">
        <f t="shared" si="5"/>
        <v>John Raguin Seismic Software</v>
      </c>
      <c r="B350" s="22" t="s">
        <v>13347</v>
      </c>
      <c r="C350" s="22" t="s">
        <v>4829</v>
      </c>
      <c r="D350" s="22" t="s">
        <v>42</v>
      </c>
      <c r="E350" s="22" t="s">
        <v>12453</v>
      </c>
      <c r="F350" s="22" t="s">
        <v>634</v>
      </c>
      <c r="G350" s="22" t="s">
        <v>52</v>
      </c>
      <c r="H350" s="23" t="s">
        <v>13348</v>
      </c>
    </row>
    <row r="351" spans="1:8" ht="16" x14ac:dyDescent="0.2">
      <c r="A351" t="str">
        <f t="shared" si="5"/>
        <v>R. Brooks Borcherding Datto, Inc.</v>
      </c>
      <c r="B351" s="22" t="s">
        <v>13349</v>
      </c>
      <c r="C351" s="22" t="s">
        <v>7872</v>
      </c>
      <c r="D351" s="22" t="s">
        <v>304</v>
      </c>
      <c r="E351" s="22" t="s">
        <v>12453</v>
      </c>
      <c r="F351" s="22" t="s">
        <v>634</v>
      </c>
      <c r="G351" s="22" t="s">
        <v>12560</v>
      </c>
      <c r="H351" s="23" t="s">
        <v>13351</v>
      </c>
    </row>
    <row r="352" spans="1:8" ht="16" x14ac:dyDescent="0.2">
      <c r="A352" t="str">
        <f t="shared" si="5"/>
        <v>Tony Marzulli Frontline Education</v>
      </c>
      <c r="B352" s="22" t="s">
        <v>13353</v>
      </c>
      <c r="C352" s="22" t="s">
        <v>6731</v>
      </c>
      <c r="D352" s="22" t="s">
        <v>6728</v>
      </c>
      <c r="E352" s="22" t="s">
        <v>12453</v>
      </c>
      <c r="F352" s="22" t="s">
        <v>12454</v>
      </c>
      <c r="G352" s="22" t="s">
        <v>12570</v>
      </c>
      <c r="H352" s="23" t="s">
        <v>13355</v>
      </c>
    </row>
    <row r="353" spans="1:8" ht="16" x14ac:dyDescent="0.2">
      <c r="A353" t="str">
        <f t="shared" si="5"/>
        <v>Nancy Sansom PlanSource</v>
      </c>
      <c r="B353" s="22" t="s">
        <v>13357</v>
      </c>
      <c r="C353" s="22" t="s">
        <v>2437</v>
      </c>
      <c r="D353" s="22" t="s">
        <v>42</v>
      </c>
      <c r="E353" s="22" t="s">
        <v>12453</v>
      </c>
      <c r="F353" s="22" t="s">
        <v>634</v>
      </c>
      <c r="G353" s="22" t="s">
        <v>13358</v>
      </c>
      <c r="H353" s="23" t="s">
        <v>13359</v>
      </c>
    </row>
    <row r="354" spans="1:8" ht="16" x14ac:dyDescent="0.2">
      <c r="A354" t="str">
        <f t="shared" si="5"/>
        <v>Todd Schwartzrock Technatomy Corporation</v>
      </c>
      <c r="B354" s="22" t="s">
        <v>13360</v>
      </c>
      <c r="C354" s="22" t="s">
        <v>7674</v>
      </c>
      <c r="D354" s="22" t="s">
        <v>42</v>
      </c>
      <c r="E354" s="22" t="s">
        <v>12453</v>
      </c>
      <c r="F354" s="22" t="s">
        <v>634</v>
      </c>
      <c r="G354" s="22" t="s">
        <v>12485</v>
      </c>
      <c r="H354" s="23" t="s">
        <v>13361</v>
      </c>
    </row>
    <row r="355" spans="1:8" ht="16" x14ac:dyDescent="0.2">
      <c r="A355" t="str">
        <f t="shared" si="5"/>
        <v>Libby Duane Adams Alteryx, Inc.</v>
      </c>
      <c r="B355" s="22" t="s">
        <v>13362</v>
      </c>
      <c r="C355" s="22" t="s">
        <v>13363</v>
      </c>
      <c r="D355" s="22" t="s">
        <v>858</v>
      </c>
      <c r="E355" s="22" t="s">
        <v>12453</v>
      </c>
      <c r="F355" s="22" t="s">
        <v>634</v>
      </c>
      <c r="G355" s="22" t="s">
        <v>12669</v>
      </c>
      <c r="H355" s="23" t="s">
        <v>13364</v>
      </c>
    </row>
    <row r="356" spans="1:8" ht="16" x14ac:dyDescent="0.2">
      <c r="A356" t="str">
        <f t="shared" si="5"/>
        <v>William Caraher von Briesen &amp; Roper, s.c.</v>
      </c>
      <c r="B356" s="22" t="s">
        <v>13365</v>
      </c>
      <c r="C356" s="22" t="s">
        <v>10591</v>
      </c>
      <c r="D356" s="22" t="s">
        <v>10589</v>
      </c>
      <c r="E356" s="22" t="s">
        <v>12453</v>
      </c>
      <c r="F356" s="22" t="s">
        <v>634</v>
      </c>
      <c r="G356" s="22" t="s">
        <v>13167</v>
      </c>
      <c r="H356" s="23" t="s">
        <v>13369</v>
      </c>
    </row>
    <row r="357" spans="1:8" ht="16" x14ac:dyDescent="0.2">
      <c r="A357" t="str">
        <f t="shared" si="5"/>
        <v>David T. Maffei Akumina</v>
      </c>
      <c r="B357" s="22" t="s">
        <v>13370</v>
      </c>
      <c r="C357" s="22" t="s">
        <v>12089</v>
      </c>
      <c r="D357" s="22" t="s">
        <v>13371</v>
      </c>
      <c r="E357" s="22" t="s">
        <v>12453</v>
      </c>
      <c r="F357" s="22" t="s">
        <v>12454</v>
      </c>
      <c r="G357" s="22" t="s">
        <v>12461</v>
      </c>
      <c r="H357" s="23" t="s">
        <v>13374</v>
      </c>
    </row>
    <row r="358" spans="1:8" ht="16" x14ac:dyDescent="0.2">
      <c r="A358" t="str">
        <f t="shared" si="5"/>
        <v>Ogi Kavazovic Flatiron Health</v>
      </c>
      <c r="B358" s="22" t="s">
        <v>13375</v>
      </c>
      <c r="C358" s="22" t="s">
        <v>7094</v>
      </c>
      <c r="D358" s="22" t="s">
        <v>7092</v>
      </c>
      <c r="E358" s="22" t="s">
        <v>12453</v>
      </c>
      <c r="F358" s="22" t="s">
        <v>634</v>
      </c>
      <c r="G358" s="22" t="s">
        <v>12560</v>
      </c>
      <c r="H358" s="23" t="s">
        <v>13376</v>
      </c>
    </row>
    <row r="359" spans="1:8" ht="16" x14ac:dyDescent="0.2">
      <c r="A359" t="str">
        <f t="shared" si="5"/>
        <v>Craig Sowell WIRB-Copernicus Group</v>
      </c>
      <c r="B359" s="22" t="s">
        <v>13377</v>
      </c>
      <c r="C359" s="22" t="s">
        <v>8017</v>
      </c>
      <c r="D359" s="22" t="s">
        <v>42</v>
      </c>
      <c r="E359" s="22" t="s">
        <v>12453</v>
      </c>
      <c r="F359" s="22" t="s">
        <v>12454</v>
      </c>
      <c r="G359" s="22" t="s">
        <v>12560</v>
      </c>
      <c r="H359" s="23" t="s">
        <v>13378</v>
      </c>
    </row>
    <row r="360" spans="1:8" ht="16" x14ac:dyDescent="0.2">
      <c r="A360" t="str">
        <f t="shared" si="5"/>
        <v>Jim Rogers Hobsons</v>
      </c>
      <c r="B360" s="22" t="s">
        <v>13379</v>
      </c>
      <c r="C360" s="22" t="s">
        <v>8053</v>
      </c>
      <c r="D360" s="22" t="s">
        <v>42</v>
      </c>
      <c r="E360" s="22" t="s">
        <v>12453</v>
      </c>
      <c r="F360" s="22" t="s">
        <v>12454</v>
      </c>
      <c r="G360" s="22" t="s">
        <v>12485</v>
      </c>
      <c r="H360" s="23" t="s">
        <v>13380</v>
      </c>
    </row>
    <row r="361" spans="1:8" ht="16" x14ac:dyDescent="0.2">
      <c r="A361" t="str">
        <f t="shared" si="5"/>
        <v>Amede Hungerford Dell Boomi</v>
      </c>
      <c r="B361" s="22" t="s">
        <v>13381</v>
      </c>
      <c r="C361" s="22" t="s">
        <v>5774</v>
      </c>
      <c r="D361" s="22" t="s">
        <v>5771</v>
      </c>
      <c r="E361" s="22" t="s">
        <v>12453</v>
      </c>
      <c r="F361" s="22" t="s">
        <v>634</v>
      </c>
      <c r="G361" s="22" t="s">
        <v>12455</v>
      </c>
      <c r="H361" s="23" t="s">
        <v>13382</v>
      </c>
    </row>
    <row r="362" spans="1:8" ht="16" x14ac:dyDescent="0.2">
      <c r="A362" t="str">
        <f t="shared" si="5"/>
        <v>Dave Lemont Exa Corporation</v>
      </c>
      <c r="B362" s="22" t="s">
        <v>13383</v>
      </c>
      <c r="C362" s="22" t="s">
        <v>13384</v>
      </c>
      <c r="D362" s="22" t="s">
        <v>13385</v>
      </c>
      <c r="E362" s="22" t="s">
        <v>12453</v>
      </c>
      <c r="F362" s="22" t="s">
        <v>634</v>
      </c>
      <c r="G362" s="22" t="s">
        <v>12461</v>
      </c>
      <c r="H362" s="23" t="s">
        <v>13386</v>
      </c>
    </row>
    <row r="363" spans="1:8" ht="16" x14ac:dyDescent="0.2">
      <c r="A363" t="str">
        <f t="shared" si="5"/>
        <v>Joel Rosen Everbridge</v>
      </c>
      <c r="B363" s="22" t="s">
        <v>13387</v>
      </c>
      <c r="C363" s="22" t="s">
        <v>5143</v>
      </c>
      <c r="D363" s="22" t="s">
        <v>42</v>
      </c>
      <c r="E363" s="22" t="s">
        <v>12453</v>
      </c>
      <c r="F363" s="22" t="s">
        <v>634</v>
      </c>
      <c r="G363" s="22" t="s">
        <v>12461</v>
      </c>
      <c r="H363" s="23" t="s">
        <v>13389</v>
      </c>
    </row>
    <row r="364" spans="1:8" ht="16" x14ac:dyDescent="0.2">
      <c r="A364" t="str">
        <f t="shared" si="5"/>
        <v>Lynda Radosevich Real</v>
      </c>
      <c r="B364" s="22" t="s">
        <v>13390</v>
      </c>
      <c r="C364" s="22" t="s">
        <v>843</v>
      </c>
      <c r="D364" s="22" t="s">
        <v>42</v>
      </c>
      <c r="E364" s="22" t="s">
        <v>12453</v>
      </c>
      <c r="F364" s="22" t="s">
        <v>634</v>
      </c>
      <c r="G364" s="22" t="s">
        <v>12560</v>
      </c>
      <c r="H364" s="23" t="s">
        <v>13391</v>
      </c>
    </row>
    <row r="365" spans="1:8" ht="16" x14ac:dyDescent="0.2">
      <c r="A365" t="str">
        <f t="shared" si="5"/>
        <v>Jamie Adams Scorpion Internet Marketing</v>
      </c>
      <c r="B365" s="22" t="s">
        <v>13392</v>
      </c>
      <c r="C365" s="22" t="s">
        <v>13393</v>
      </c>
      <c r="D365" s="22" t="s">
        <v>304</v>
      </c>
      <c r="E365" s="22" t="s">
        <v>12453</v>
      </c>
      <c r="F365" s="22" t="s">
        <v>12454</v>
      </c>
      <c r="G365" s="22" t="s">
        <v>13096</v>
      </c>
      <c r="H365" s="23" t="s">
        <v>13394</v>
      </c>
    </row>
    <row r="366" spans="1:8" ht="16" x14ac:dyDescent="0.2">
      <c r="A366" t="str">
        <f t="shared" si="5"/>
        <v>David Sturtz Dealer-FX Group, Inc</v>
      </c>
      <c r="B366" s="22" t="s">
        <v>13395</v>
      </c>
      <c r="C366" s="22" t="s">
        <v>3906</v>
      </c>
      <c r="D366" s="22" t="s">
        <v>42</v>
      </c>
      <c r="E366" s="22" t="s">
        <v>12453</v>
      </c>
      <c r="F366" s="22" t="s">
        <v>634</v>
      </c>
      <c r="G366" s="22" t="s">
        <v>12455</v>
      </c>
      <c r="H366" s="23" t="s">
        <v>13396</v>
      </c>
    </row>
    <row r="367" spans="1:8" ht="16" x14ac:dyDescent="0.2">
      <c r="A367" t="str">
        <f t="shared" si="5"/>
        <v>Richard Pasewark Brandwatch</v>
      </c>
      <c r="B367" s="22" t="s">
        <v>13397</v>
      </c>
      <c r="C367" s="22" t="s">
        <v>2170</v>
      </c>
      <c r="D367" s="22" t="s">
        <v>304</v>
      </c>
      <c r="E367" s="22" t="s">
        <v>12453</v>
      </c>
      <c r="F367" s="22" t="s">
        <v>634</v>
      </c>
      <c r="G367" s="22" t="s">
        <v>12458</v>
      </c>
      <c r="H367" s="23" t="s">
        <v>13398</v>
      </c>
    </row>
    <row r="368" spans="1:8" ht="16" x14ac:dyDescent="0.2">
      <c r="A368" t="str">
        <f t="shared" si="5"/>
        <v>Jonathan Bumba Cloud Technology Partners</v>
      </c>
      <c r="B368" s="22" t="s">
        <v>13399</v>
      </c>
      <c r="C368" s="22" t="s">
        <v>13400</v>
      </c>
      <c r="D368" s="22" t="s">
        <v>42</v>
      </c>
      <c r="E368" s="22" t="s">
        <v>12453</v>
      </c>
      <c r="F368" s="22" t="s">
        <v>634</v>
      </c>
      <c r="G368" s="22" t="s">
        <v>12500</v>
      </c>
      <c r="H368" s="23" t="s">
        <v>13401</v>
      </c>
    </row>
    <row r="369" spans="1:8" ht="16" x14ac:dyDescent="0.2">
      <c r="A369" t="str">
        <f t="shared" si="5"/>
        <v>Sal Uslugil Clarabridge</v>
      </c>
      <c r="B369" s="22" t="s">
        <v>13402</v>
      </c>
      <c r="C369" s="22" t="s">
        <v>5193</v>
      </c>
      <c r="D369" s="22" t="s">
        <v>304</v>
      </c>
      <c r="E369" s="22" t="s">
        <v>12453</v>
      </c>
      <c r="F369" s="22" t="s">
        <v>634</v>
      </c>
      <c r="G369" s="22" t="s">
        <v>12485</v>
      </c>
      <c r="H369" s="23" t="s">
        <v>13403</v>
      </c>
    </row>
    <row r="370" spans="1:8" ht="16" x14ac:dyDescent="0.2">
      <c r="A370" t="str">
        <f t="shared" si="5"/>
        <v>Ian Miller Enablon</v>
      </c>
      <c r="B370" s="22" t="s">
        <v>13404</v>
      </c>
      <c r="C370" s="22" t="s">
        <v>1371</v>
      </c>
      <c r="D370" s="22" t="s">
        <v>304</v>
      </c>
      <c r="E370" s="22" t="s">
        <v>12453</v>
      </c>
      <c r="F370" s="22" t="s">
        <v>634</v>
      </c>
      <c r="G370" s="22" t="s">
        <v>12960</v>
      </c>
      <c r="H370" s="23" t="s">
        <v>13405</v>
      </c>
    </row>
    <row r="371" spans="1:8" ht="16" x14ac:dyDescent="0.2">
      <c r="A371" t="str">
        <f t="shared" si="5"/>
        <v>Raj Shah Alchemy Systems</v>
      </c>
      <c r="B371" s="22" t="s">
        <v>13406</v>
      </c>
      <c r="C371" s="22" t="s">
        <v>6942</v>
      </c>
      <c r="D371" s="22" t="s">
        <v>3339</v>
      </c>
      <c r="E371" s="22" t="s">
        <v>12453</v>
      </c>
      <c r="F371" s="22" t="s">
        <v>634</v>
      </c>
      <c r="G371" s="22" t="s">
        <v>12500</v>
      </c>
      <c r="H371" s="23" t="s">
        <v>13407</v>
      </c>
    </row>
    <row r="372" spans="1:8" ht="16" x14ac:dyDescent="0.2">
      <c r="A372" t="str">
        <f t="shared" si="5"/>
        <v>Greg Shorten CareCloud</v>
      </c>
      <c r="B372" s="22" t="s">
        <v>13408</v>
      </c>
      <c r="C372" s="22" t="s">
        <v>6443</v>
      </c>
      <c r="D372" s="22" t="s">
        <v>304</v>
      </c>
      <c r="E372" s="22" t="s">
        <v>12453</v>
      </c>
      <c r="F372" s="22" t="s">
        <v>12454</v>
      </c>
      <c r="G372" s="22" t="s">
        <v>13409</v>
      </c>
      <c r="H372" s="23" t="s">
        <v>13410</v>
      </c>
    </row>
    <row r="373" spans="1:8" ht="16" x14ac:dyDescent="0.2">
      <c r="A373" t="str">
        <f t="shared" si="5"/>
        <v>Scott Hebert Accurate Background</v>
      </c>
      <c r="B373" s="22" t="s">
        <v>13411</v>
      </c>
      <c r="C373" s="22" t="s">
        <v>1133</v>
      </c>
      <c r="D373" s="22" t="s">
        <v>304</v>
      </c>
      <c r="E373" s="22" t="s">
        <v>12453</v>
      </c>
      <c r="F373" s="22" t="s">
        <v>634</v>
      </c>
      <c r="G373" s="22" t="s">
        <v>12669</v>
      </c>
      <c r="H373" s="23" t="s">
        <v>13412</v>
      </c>
    </row>
    <row r="374" spans="1:8" ht="16" x14ac:dyDescent="0.2">
      <c r="A374" t="str">
        <f t="shared" si="5"/>
        <v>Carter Holland TraceLink</v>
      </c>
      <c r="B374" s="22" t="s">
        <v>13413</v>
      </c>
      <c r="C374" s="22" t="s">
        <v>2073</v>
      </c>
      <c r="D374" s="22" t="s">
        <v>42</v>
      </c>
      <c r="E374" s="22" t="s">
        <v>12453</v>
      </c>
      <c r="F374" s="22" t="s">
        <v>634</v>
      </c>
      <c r="G374" s="22" t="s">
        <v>12461</v>
      </c>
      <c r="H374" s="23" t="s">
        <v>13414</v>
      </c>
    </row>
    <row r="375" spans="1:8" ht="16" x14ac:dyDescent="0.2">
      <c r="A375" t="str">
        <f t="shared" si="5"/>
        <v>Matthew Neagle Porch</v>
      </c>
      <c r="B375" s="22" t="s">
        <v>13415</v>
      </c>
      <c r="C375" s="22" t="s">
        <v>2514</v>
      </c>
      <c r="D375" s="22" t="s">
        <v>304</v>
      </c>
      <c r="E375" s="22" t="s">
        <v>12453</v>
      </c>
      <c r="F375" s="22" t="s">
        <v>634</v>
      </c>
      <c r="G375" s="22" t="s">
        <v>12458</v>
      </c>
      <c r="H375" s="23" t="s">
        <v>13416</v>
      </c>
    </row>
    <row r="376" spans="1:8" ht="16" x14ac:dyDescent="0.2">
      <c r="A376" t="str">
        <f t="shared" si="5"/>
        <v>Louis Bucciarelli Return Path</v>
      </c>
      <c r="B376" s="22" t="s">
        <v>13417</v>
      </c>
      <c r="C376" s="22" t="s">
        <v>5282</v>
      </c>
      <c r="D376" s="22" t="s">
        <v>304</v>
      </c>
      <c r="E376" s="22" t="s">
        <v>12453</v>
      </c>
      <c r="F376" s="22" t="s">
        <v>634</v>
      </c>
      <c r="G376" s="22" t="s">
        <v>12560</v>
      </c>
      <c r="H376" s="23" t="s">
        <v>13418</v>
      </c>
    </row>
    <row r="377" spans="1:8" ht="16" x14ac:dyDescent="0.2">
      <c r="A377" t="str">
        <f t="shared" si="5"/>
        <v>Gerard Sample MST Solutions</v>
      </c>
      <c r="B377" s="22" t="s">
        <v>13419</v>
      </c>
      <c r="C377" s="22" t="s">
        <v>13420</v>
      </c>
      <c r="D377" s="22" t="s">
        <v>304</v>
      </c>
      <c r="E377" s="22" t="s">
        <v>12453</v>
      </c>
      <c r="F377" s="22" t="s">
        <v>12454</v>
      </c>
      <c r="G377" s="22" t="s">
        <v>12955</v>
      </c>
      <c r="H377" s="23" t="s">
        <v>13421</v>
      </c>
    </row>
    <row r="378" spans="1:8" ht="16" x14ac:dyDescent="0.2">
      <c r="A378" t="str">
        <f t="shared" si="5"/>
        <v>Mark Roth SmartStream Technologies</v>
      </c>
      <c r="B378" s="22" t="s">
        <v>13422</v>
      </c>
      <c r="C378" s="22" t="s">
        <v>7722</v>
      </c>
      <c r="D378" s="22" t="s">
        <v>42</v>
      </c>
      <c r="E378" s="22" t="s">
        <v>12453</v>
      </c>
      <c r="F378" s="22" t="s">
        <v>12454</v>
      </c>
      <c r="G378" s="22" t="s">
        <v>12560</v>
      </c>
      <c r="H378" s="23" t="s">
        <v>13423</v>
      </c>
    </row>
    <row r="379" spans="1:8" ht="16" x14ac:dyDescent="0.2">
      <c r="A379" t="str">
        <f t="shared" si="5"/>
        <v>David Wilkins HealthcareSource</v>
      </c>
      <c r="B379" s="22" t="s">
        <v>13424</v>
      </c>
      <c r="C379" s="22" t="s">
        <v>4517</v>
      </c>
      <c r="D379" s="22" t="s">
        <v>42</v>
      </c>
      <c r="E379" s="22" t="s">
        <v>12453</v>
      </c>
      <c r="F379" s="22" t="s">
        <v>634</v>
      </c>
      <c r="G379" s="22" t="s">
        <v>12461</v>
      </c>
      <c r="H379" s="23" t="s">
        <v>13425</v>
      </c>
    </row>
    <row r="380" spans="1:8" ht="16" x14ac:dyDescent="0.2">
      <c r="A380" t="str">
        <f t="shared" si="5"/>
        <v>Stuart Spiegel Newgistics</v>
      </c>
      <c r="B380" s="22" t="s">
        <v>13426</v>
      </c>
      <c r="C380" s="22" t="s">
        <v>1823</v>
      </c>
      <c r="D380" s="22" t="s">
        <v>42</v>
      </c>
      <c r="E380" s="22" t="s">
        <v>12453</v>
      </c>
      <c r="F380" s="22" t="s">
        <v>634</v>
      </c>
      <c r="G380" s="22" t="s">
        <v>12500</v>
      </c>
      <c r="H380" s="23" t="s">
        <v>13427</v>
      </c>
    </row>
    <row r="381" spans="1:8" ht="16" x14ac:dyDescent="0.2">
      <c r="A381" t="str">
        <f t="shared" si="5"/>
        <v>Kirk Dauksavage Billtrust</v>
      </c>
      <c r="B381" s="22" t="s">
        <v>13428</v>
      </c>
      <c r="C381" s="22" t="s">
        <v>3103</v>
      </c>
      <c r="D381" s="22" t="s">
        <v>304</v>
      </c>
      <c r="E381" s="22" t="s">
        <v>12453</v>
      </c>
      <c r="F381" s="22" t="s">
        <v>634</v>
      </c>
      <c r="G381" s="22" t="s">
        <v>12503</v>
      </c>
      <c r="H381" s="23" t="s">
        <v>13429</v>
      </c>
    </row>
    <row r="382" spans="1:8" ht="16" x14ac:dyDescent="0.2">
      <c r="A382" t="str">
        <f t="shared" si="5"/>
        <v>Shari Rudolph Good360</v>
      </c>
      <c r="B382" s="22" t="s">
        <v>13430</v>
      </c>
      <c r="C382" s="22" t="s">
        <v>10656</v>
      </c>
      <c r="D382" s="22" t="s">
        <v>42</v>
      </c>
      <c r="E382" s="22" t="s">
        <v>12453</v>
      </c>
      <c r="F382" s="22" t="s">
        <v>634</v>
      </c>
      <c r="G382" s="22" t="s">
        <v>12581</v>
      </c>
      <c r="H382" s="23" t="s">
        <v>13431</v>
      </c>
    </row>
    <row r="383" spans="1:8" ht="16" x14ac:dyDescent="0.2">
      <c r="A383" t="str">
        <f t="shared" si="5"/>
        <v>Jay Blandford Sageworks</v>
      </c>
      <c r="B383" s="22" t="s">
        <v>13432</v>
      </c>
      <c r="C383" s="22" t="s">
        <v>11877</v>
      </c>
      <c r="D383" s="22" t="s">
        <v>304</v>
      </c>
      <c r="E383" s="22" t="s">
        <v>12453</v>
      </c>
      <c r="F383" s="22" t="s">
        <v>12454</v>
      </c>
      <c r="G383" s="22" t="s">
        <v>13409</v>
      </c>
      <c r="H383" s="23" t="s">
        <v>13433</v>
      </c>
    </row>
    <row r="384" spans="1:8" ht="16" x14ac:dyDescent="0.2">
      <c r="A384" t="str">
        <f t="shared" si="5"/>
        <v>Bryan Estep iSeatz</v>
      </c>
      <c r="B384" s="22" t="s">
        <v>13434</v>
      </c>
      <c r="C384" s="22" t="s">
        <v>10315</v>
      </c>
      <c r="D384" s="22" t="s">
        <v>10313</v>
      </c>
      <c r="E384" s="22" t="s">
        <v>12453</v>
      </c>
      <c r="F384" s="22" t="s">
        <v>634</v>
      </c>
      <c r="G384" s="22" t="s">
        <v>12458</v>
      </c>
      <c r="H384" s="23" t="s">
        <v>13435</v>
      </c>
    </row>
    <row r="385" spans="1:8" ht="16" x14ac:dyDescent="0.2">
      <c r="A385" t="str">
        <f t="shared" si="5"/>
        <v>Erdal Yazmaci Cardtek Group</v>
      </c>
      <c r="B385" s="22" t="s">
        <v>13436</v>
      </c>
      <c r="C385" s="22" t="s">
        <v>13437</v>
      </c>
      <c r="D385" s="22" t="s">
        <v>42</v>
      </c>
      <c r="E385" s="22" t="s">
        <v>12453</v>
      </c>
      <c r="F385" s="22" t="s">
        <v>12454</v>
      </c>
      <c r="G385" s="22" t="s">
        <v>12455</v>
      </c>
      <c r="H385" s="23" t="s">
        <v>13438</v>
      </c>
    </row>
    <row r="386" spans="1:8" ht="16" x14ac:dyDescent="0.2">
      <c r="A386" t="str">
        <f t="shared" si="5"/>
        <v>Samantha Robin Tradeshift</v>
      </c>
      <c r="B386" s="22" t="s">
        <v>13439</v>
      </c>
      <c r="C386" s="22" t="s">
        <v>3301</v>
      </c>
      <c r="D386" s="22" t="s">
        <v>12236</v>
      </c>
      <c r="E386" s="22" t="s">
        <v>12453</v>
      </c>
      <c r="F386" s="22" t="s">
        <v>12454</v>
      </c>
      <c r="G386" s="22" t="s">
        <v>12455</v>
      </c>
      <c r="H386" s="23" t="s">
        <v>13440</v>
      </c>
    </row>
    <row r="387" spans="1:8" ht="16" x14ac:dyDescent="0.2">
      <c r="A387" t="str">
        <f t="shared" si="5"/>
        <v>Jason Riback MediaMint</v>
      </c>
      <c r="B387" s="22" t="s">
        <v>13441</v>
      </c>
      <c r="C387" s="22" t="s">
        <v>685</v>
      </c>
      <c r="D387" s="22" t="s">
        <v>304</v>
      </c>
      <c r="E387" s="22" t="s">
        <v>12453</v>
      </c>
      <c r="F387" s="22" t="s">
        <v>634</v>
      </c>
      <c r="G387" s="22" t="s">
        <v>12455</v>
      </c>
      <c r="H387" s="23" t="s">
        <v>13442</v>
      </c>
    </row>
    <row r="388" spans="1:8" ht="16" x14ac:dyDescent="0.2">
      <c r="A388" t="str">
        <f t="shared" si="5"/>
        <v>Marianne Collins SourceMedia</v>
      </c>
      <c r="B388" s="22" t="s">
        <v>13443</v>
      </c>
      <c r="C388" s="22" t="s">
        <v>13444</v>
      </c>
      <c r="D388" s="22" t="s">
        <v>304</v>
      </c>
      <c r="E388" s="22" t="s">
        <v>12453</v>
      </c>
      <c r="F388" s="22" t="s">
        <v>12454</v>
      </c>
      <c r="G388" s="22" t="s">
        <v>12461</v>
      </c>
      <c r="H388" s="23" t="s">
        <v>13445</v>
      </c>
    </row>
    <row r="389" spans="1:8" ht="16" x14ac:dyDescent="0.2">
      <c r="A389" t="str">
        <f t="shared" si="5"/>
        <v>Marcus A. Higgins EatStreet</v>
      </c>
      <c r="B389" s="22" t="s">
        <v>13446</v>
      </c>
      <c r="C389" s="22" t="s">
        <v>7804</v>
      </c>
      <c r="D389" s="22" t="s">
        <v>304</v>
      </c>
      <c r="E389" s="22" t="s">
        <v>12453</v>
      </c>
      <c r="F389" s="22" t="s">
        <v>634</v>
      </c>
      <c r="G389" s="22" t="s">
        <v>13447</v>
      </c>
      <c r="H389" s="23" t="s">
        <v>13448</v>
      </c>
    </row>
    <row r="390" spans="1:8" ht="16" x14ac:dyDescent="0.2">
      <c r="A390" t="str">
        <f t="shared" si="5"/>
        <v>Cory Van Arsdale Intellectual Ventures</v>
      </c>
      <c r="B390" s="22" t="s">
        <v>13449</v>
      </c>
      <c r="C390" s="22" t="s">
        <v>7454</v>
      </c>
      <c r="D390" s="22" t="s">
        <v>304</v>
      </c>
      <c r="E390" s="22" t="s">
        <v>12453</v>
      </c>
      <c r="F390" s="22" t="s">
        <v>634</v>
      </c>
      <c r="G390" s="22" t="s">
        <v>12458</v>
      </c>
      <c r="H390" s="23" t="s">
        <v>13450</v>
      </c>
    </row>
    <row r="391" spans="1:8" ht="16" x14ac:dyDescent="0.2">
      <c r="A391" t="str">
        <f t="shared" si="5"/>
        <v>Yvonne Chen Udemy</v>
      </c>
      <c r="B391" s="22" t="s">
        <v>13451</v>
      </c>
      <c r="C391" s="22" t="s">
        <v>13452</v>
      </c>
      <c r="D391" s="22" t="s">
        <v>12176</v>
      </c>
      <c r="E391" s="22" t="s">
        <v>12453</v>
      </c>
      <c r="F391" s="22" t="s">
        <v>634</v>
      </c>
      <c r="G391" s="22" t="s">
        <v>12455</v>
      </c>
      <c r="H391" s="23" t="s">
        <v>13453</v>
      </c>
    </row>
    <row r="392" spans="1:8" ht="16" x14ac:dyDescent="0.2">
      <c r="A392" t="str">
        <f t="shared" si="5"/>
        <v>Drew Herd Stroz Friedberg, an Aon company</v>
      </c>
      <c r="B392" s="22" t="s">
        <v>13454</v>
      </c>
      <c r="C392" s="22" t="s">
        <v>13455</v>
      </c>
      <c r="D392" s="22" t="s">
        <v>12158</v>
      </c>
      <c r="E392" s="22" t="s">
        <v>12453</v>
      </c>
      <c r="F392" s="22" t="s">
        <v>12454</v>
      </c>
      <c r="G392" s="22" t="s">
        <v>13096</v>
      </c>
      <c r="H392" s="23" t="s">
        <v>13456</v>
      </c>
    </row>
    <row r="393" spans="1:8" ht="16" x14ac:dyDescent="0.2">
      <c r="A393" t="str">
        <f t="shared" ref="A393:A456" si="6">CONCATENATE(B393," ",C393)</f>
        <v>Rajesh Venkatachalam Accelerite</v>
      </c>
      <c r="B393" s="22" t="s">
        <v>13457</v>
      </c>
      <c r="C393" s="22" t="s">
        <v>13458</v>
      </c>
      <c r="D393" s="22" t="s">
        <v>10713</v>
      </c>
      <c r="E393" s="22" t="s">
        <v>12453</v>
      </c>
      <c r="F393" s="22" t="s">
        <v>634</v>
      </c>
      <c r="G393" s="22" t="s">
        <v>12455</v>
      </c>
      <c r="H393" s="23" t="s">
        <v>13459</v>
      </c>
    </row>
    <row r="394" spans="1:8" ht="16" x14ac:dyDescent="0.2">
      <c r="A394" t="str">
        <f t="shared" si="6"/>
        <v>Kyle Tibbitts Opendoor.com</v>
      </c>
      <c r="B394" s="22" t="s">
        <v>13460</v>
      </c>
      <c r="C394" s="22" t="s">
        <v>13461</v>
      </c>
      <c r="D394" s="22" t="s">
        <v>12205</v>
      </c>
      <c r="E394" s="22" t="s">
        <v>12453</v>
      </c>
      <c r="F394" s="22" t="s">
        <v>634</v>
      </c>
      <c r="G394" s="22" t="s">
        <v>12455</v>
      </c>
      <c r="H394" s="23" t="s">
        <v>13462</v>
      </c>
    </row>
    <row r="395" spans="1:8" ht="16" x14ac:dyDescent="0.2">
      <c r="A395" t="str">
        <f t="shared" si="6"/>
        <v>Mike Kim Cohesity</v>
      </c>
      <c r="B395" s="22" t="s">
        <v>13463</v>
      </c>
      <c r="C395" s="22" t="s">
        <v>11072</v>
      </c>
      <c r="D395" s="22" t="s">
        <v>12199</v>
      </c>
      <c r="E395" s="22" t="s">
        <v>12453</v>
      </c>
      <c r="F395" s="22" t="s">
        <v>634</v>
      </c>
      <c r="G395" s="22" t="s">
        <v>12455</v>
      </c>
      <c r="H395" s="23" t="s">
        <v>13464</v>
      </c>
    </row>
    <row r="396" spans="1:8" ht="16" x14ac:dyDescent="0.2">
      <c r="A396" t="str">
        <f t="shared" si="6"/>
        <v>Jeff Yoshimura ELASTIC</v>
      </c>
      <c r="B396" s="22" t="s">
        <v>13465</v>
      </c>
      <c r="C396" s="22" t="s">
        <v>13466</v>
      </c>
      <c r="D396" s="22" t="s">
        <v>7592</v>
      </c>
      <c r="E396" s="22" t="s">
        <v>12453</v>
      </c>
      <c r="F396" s="22" t="s">
        <v>634</v>
      </c>
      <c r="G396" s="22" t="s">
        <v>12455</v>
      </c>
      <c r="H396" s="23" t="s">
        <v>13467</v>
      </c>
    </row>
    <row r="397" spans="1:8" ht="16" x14ac:dyDescent="0.2">
      <c r="A397" t="str">
        <f t="shared" si="6"/>
        <v>Brett Browman Opendoor.com</v>
      </c>
      <c r="B397" s="22" t="s">
        <v>13468</v>
      </c>
      <c r="C397" s="22" t="s">
        <v>13461</v>
      </c>
      <c r="D397" s="22" t="s">
        <v>12173</v>
      </c>
      <c r="E397" s="22" t="s">
        <v>12453</v>
      </c>
      <c r="F397" s="22" t="s">
        <v>634</v>
      </c>
      <c r="G397" s="22" t="s">
        <v>12455</v>
      </c>
      <c r="H397" s="23" t="s">
        <v>13469</v>
      </c>
    </row>
    <row r="398" spans="1:8" ht="16" x14ac:dyDescent="0.2">
      <c r="A398" t="str">
        <f t="shared" si="6"/>
        <v>Francis Larkin Pinterest</v>
      </c>
      <c r="B398" s="22" t="s">
        <v>13470</v>
      </c>
      <c r="C398" s="22" t="s">
        <v>13471</v>
      </c>
      <c r="D398" s="22" t="s">
        <v>12209</v>
      </c>
      <c r="E398" s="22" t="s">
        <v>12453</v>
      </c>
      <c r="F398" s="22" t="s">
        <v>12454</v>
      </c>
      <c r="G398" s="22" t="s">
        <v>12455</v>
      </c>
      <c r="H398" s="23" t="s">
        <v>13472</v>
      </c>
    </row>
    <row r="399" spans="1:8" ht="16" x14ac:dyDescent="0.2">
      <c r="A399" t="str">
        <f t="shared" si="6"/>
        <v>Mijin Kim Memebox Corporation</v>
      </c>
      <c r="B399" s="22" t="s">
        <v>13473</v>
      </c>
      <c r="C399" s="22" t="s">
        <v>13474</v>
      </c>
      <c r="D399" s="22" t="s">
        <v>12195</v>
      </c>
      <c r="E399" s="22" t="s">
        <v>12453</v>
      </c>
      <c r="F399" s="22" t="s">
        <v>634</v>
      </c>
      <c r="G399" s="22" t="s">
        <v>12455</v>
      </c>
      <c r="H399" s="23" t="s">
        <v>13475</v>
      </c>
    </row>
    <row r="400" spans="1:8" ht="16" x14ac:dyDescent="0.2">
      <c r="A400" t="str">
        <f t="shared" si="6"/>
        <v>Erik Newton BrightEdge</v>
      </c>
      <c r="B400" s="22" t="s">
        <v>13476</v>
      </c>
      <c r="C400" s="22" t="s">
        <v>3488</v>
      </c>
      <c r="D400" s="22" t="s">
        <v>3486</v>
      </c>
      <c r="E400" s="22" t="s">
        <v>12453</v>
      </c>
      <c r="F400" s="22" t="s">
        <v>634</v>
      </c>
      <c r="G400" s="22" t="s">
        <v>12455</v>
      </c>
      <c r="H400" s="23" t="s">
        <v>13477</v>
      </c>
    </row>
    <row r="401" spans="1:8" ht="16" x14ac:dyDescent="0.2">
      <c r="A401" t="str">
        <f t="shared" si="6"/>
        <v>Devon Watts Asana</v>
      </c>
      <c r="B401" s="22" t="s">
        <v>13478</v>
      </c>
      <c r="C401" s="22" t="s">
        <v>13479</v>
      </c>
      <c r="D401" s="22" t="s">
        <v>12204</v>
      </c>
      <c r="E401" s="22" t="s">
        <v>12453</v>
      </c>
      <c r="F401" s="22" t="s">
        <v>634</v>
      </c>
      <c r="G401" s="22" t="s">
        <v>12455</v>
      </c>
      <c r="H401" s="23" t="s">
        <v>13480</v>
      </c>
    </row>
    <row r="402" spans="1:8" ht="16" x14ac:dyDescent="0.2">
      <c r="A402" t="str">
        <f t="shared" si="6"/>
        <v>Giancarlo Hirsch Glocomms</v>
      </c>
      <c r="B402" s="22" t="s">
        <v>13481</v>
      </c>
      <c r="C402" s="22" t="s">
        <v>13482</v>
      </c>
      <c r="D402" s="22" t="s">
        <v>12197</v>
      </c>
      <c r="E402" s="22" t="s">
        <v>12453</v>
      </c>
      <c r="F402" s="22" t="s">
        <v>634</v>
      </c>
      <c r="G402" s="22" t="s">
        <v>12560</v>
      </c>
      <c r="H402" s="23" t="s">
        <v>13483</v>
      </c>
    </row>
    <row r="403" spans="1:8" ht="16" x14ac:dyDescent="0.2">
      <c r="A403" t="str">
        <f t="shared" si="6"/>
        <v>Jeff Roberto PicsArt Inc.</v>
      </c>
      <c r="B403" s="22" t="s">
        <v>13484</v>
      </c>
      <c r="C403" s="22" t="s">
        <v>13485</v>
      </c>
      <c r="D403" s="22" t="s">
        <v>10713</v>
      </c>
      <c r="E403" s="22" t="s">
        <v>12453</v>
      </c>
      <c r="F403" s="22" t="s">
        <v>634</v>
      </c>
      <c r="G403" s="22" t="s">
        <v>12455</v>
      </c>
      <c r="H403" s="23" t="s">
        <v>13486</v>
      </c>
    </row>
    <row r="404" spans="1:8" ht="16" x14ac:dyDescent="0.2">
      <c r="A404" t="str">
        <f t="shared" si="6"/>
        <v>John Russ NerdWallet</v>
      </c>
      <c r="B404" s="22" t="s">
        <v>13487</v>
      </c>
      <c r="C404" s="22" t="s">
        <v>13488</v>
      </c>
      <c r="D404" s="22" t="s">
        <v>12356</v>
      </c>
      <c r="E404" s="22" t="s">
        <v>12453</v>
      </c>
      <c r="F404" s="22" t="s">
        <v>634</v>
      </c>
      <c r="G404" s="22" t="s">
        <v>12455</v>
      </c>
      <c r="H404" s="23" t="s">
        <v>13489</v>
      </c>
    </row>
    <row r="405" spans="1:8" ht="16" x14ac:dyDescent="0.2">
      <c r="A405" t="str">
        <f t="shared" si="6"/>
        <v>Jessica Goulart Born Group</v>
      </c>
      <c r="B405" s="22" t="s">
        <v>13490</v>
      </c>
      <c r="C405" s="22" t="s">
        <v>13491</v>
      </c>
      <c r="D405" s="22" t="s">
        <v>12180</v>
      </c>
      <c r="E405" s="22" t="s">
        <v>12453</v>
      </c>
      <c r="F405" s="22" t="s">
        <v>12454</v>
      </c>
      <c r="G405" s="22" t="s">
        <v>12560</v>
      </c>
      <c r="H405" s="23" t="s">
        <v>13495</v>
      </c>
    </row>
    <row r="406" spans="1:8" ht="16" x14ac:dyDescent="0.2">
      <c r="A406" t="str">
        <f t="shared" si="6"/>
        <v>Nicholas Chase Mirantis</v>
      </c>
      <c r="B406" s="22" t="s">
        <v>13496</v>
      </c>
      <c r="C406" s="22" t="s">
        <v>13497</v>
      </c>
      <c r="D406" s="22" t="s">
        <v>12167</v>
      </c>
      <c r="E406" s="22" t="s">
        <v>12453</v>
      </c>
      <c r="F406" s="22" t="s">
        <v>634</v>
      </c>
      <c r="G406" s="22" t="s">
        <v>13499</v>
      </c>
      <c r="H406" s="23" t="s">
        <v>13500</v>
      </c>
    </row>
    <row r="407" spans="1:8" ht="16" x14ac:dyDescent="0.2">
      <c r="A407" t="str">
        <f t="shared" si="6"/>
        <v>Heather Meeker Aconex</v>
      </c>
      <c r="B407" s="22" t="s">
        <v>13501</v>
      </c>
      <c r="C407" s="22" t="s">
        <v>8116</v>
      </c>
      <c r="D407" s="22" t="s">
        <v>13502</v>
      </c>
      <c r="E407" s="22" t="s">
        <v>12453</v>
      </c>
      <c r="F407" s="22" t="s">
        <v>634</v>
      </c>
      <c r="G407" s="22" t="s">
        <v>12455</v>
      </c>
      <c r="H407" s="23" t="s">
        <v>13505</v>
      </c>
    </row>
    <row r="408" spans="1:8" ht="16" x14ac:dyDescent="0.2">
      <c r="A408" t="str">
        <f t="shared" si="6"/>
        <v>Vijai Shankar Xactly Corp</v>
      </c>
      <c r="B408" s="22" t="s">
        <v>13506</v>
      </c>
      <c r="C408" s="22" t="s">
        <v>13507</v>
      </c>
      <c r="D408" s="22" t="s">
        <v>11482</v>
      </c>
      <c r="E408" s="22" t="s">
        <v>12453</v>
      </c>
      <c r="F408" s="22" t="s">
        <v>634</v>
      </c>
      <c r="G408" s="22" t="s">
        <v>12455</v>
      </c>
      <c r="H408" s="23" t="s">
        <v>13508</v>
      </c>
    </row>
    <row r="409" spans="1:8" ht="16" x14ac:dyDescent="0.2">
      <c r="A409" t="str">
        <f t="shared" si="6"/>
        <v>Shanann Klaver Monaghan Looker</v>
      </c>
      <c r="B409" s="22" t="s">
        <v>13509</v>
      </c>
      <c r="C409" s="22" t="s">
        <v>3385</v>
      </c>
      <c r="D409" s="22" t="s">
        <v>10731</v>
      </c>
      <c r="E409" s="22" t="s">
        <v>12453</v>
      </c>
      <c r="F409" s="22" t="s">
        <v>634</v>
      </c>
      <c r="G409" s="22" t="s">
        <v>12455</v>
      </c>
      <c r="H409" s="23" t="s">
        <v>13510</v>
      </c>
    </row>
    <row r="410" spans="1:8" ht="16" x14ac:dyDescent="0.2">
      <c r="A410" t="str">
        <f t="shared" si="6"/>
        <v>Joe Laresca Ryan Serhant</v>
      </c>
      <c r="B410" s="22" t="s">
        <v>13511</v>
      </c>
      <c r="C410" s="22" t="s">
        <v>13512</v>
      </c>
      <c r="D410" s="22" t="s">
        <v>12357</v>
      </c>
      <c r="E410" s="22" t="s">
        <v>12453</v>
      </c>
      <c r="F410" s="22" t="s">
        <v>12454</v>
      </c>
      <c r="G410" s="22" t="s">
        <v>12560</v>
      </c>
      <c r="H410" s="23" t="s">
        <v>13513</v>
      </c>
    </row>
    <row r="411" spans="1:8" ht="16" x14ac:dyDescent="0.2">
      <c r="A411" t="str">
        <f t="shared" si="6"/>
        <v>Rachel Hepworth Slack</v>
      </c>
      <c r="B411" s="22" t="s">
        <v>13514</v>
      </c>
      <c r="C411" s="22" t="s">
        <v>13515</v>
      </c>
      <c r="D411" s="22" t="s">
        <v>11564</v>
      </c>
      <c r="E411" s="22" t="s">
        <v>12453</v>
      </c>
      <c r="F411" s="22" t="s">
        <v>634</v>
      </c>
      <c r="G411" s="22" t="s">
        <v>12455</v>
      </c>
      <c r="H411" s="23" t="s">
        <v>13516</v>
      </c>
    </row>
    <row r="412" spans="1:8" ht="16" x14ac:dyDescent="0.2">
      <c r="A412" t="str">
        <f t="shared" si="6"/>
        <v>Dave King Asana</v>
      </c>
      <c r="B412" s="22" t="s">
        <v>13517</v>
      </c>
      <c r="C412" s="22" t="s">
        <v>13479</v>
      </c>
      <c r="D412" s="22" t="s">
        <v>10754</v>
      </c>
      <c r="E412" s="22" t="s">
        <v>12453</v>
      </c>
      <c r="F412" s="22" t="s">
        <v>634</v>
      </c>
      <c r="G412" s="22" t="s">
        <v>12455</v>
      </c>
      <c r="H412" s="23" t="s">
        <v>13518</v>
      </c>
    </row>
    <row r="413" spans="1:8" ht="16" x14ac:dyDescent="0.2">
      <c r="A413" t="str">
        <f t="shared" si="6"/>
        <v>Chris Seigal Harry's, Inc.</v>
      </c>
      <c r="B413" s="22" t="s">
        <v>13519</v>
      </c>
      <c r="C413" s="22" t="s">
        <v>13520</v>
      </c>
      <c r="D413" s="22" t="s">
        <v>12196</v>
      </c>
      <c r="E413" s="22" t="s">
        <v>12453</v>
      </c>
      <c r="F413" s="22" t="s">
        <v>12454</v>
      </c>
      <c r="G413" s="22" t="s">
        <v>12560</v>
      </c>
      <c r="H413" s="23" t="s">
        <v>13523</v>
      </c>
    </row>
    <row r="414" spans="1:8" ht="16" x14ac:dyDescent="0.2">
      <c r="A414" t="str">
        <f t="shared" si="6"/>
        <v>Gregory Kennedy Sojern</v>
      </c>
      <c r="B414" s="22" t="s">
        <v>13524</v>
      </c>
      <c r="C414" s="22" t="s">
        <v>13525</v>
      </c>
      <c r="D414" s="22" t="s">
        <v>12205</v>
      </c>
      <c r="E414" s="22" t="s">
        <v>12453</v>
      </c>
      <c r="F414" s="22" t="s">
        <v>634</v>
      </c>
      <c r="G414" s="22" t="s">
        <v>12455</v>
      </c>
      <c r="H414" s="23" t="s">
        <v>13527</v>
      </c>
    </row>
    <row r="415" spans="1:8" ht="16" x14ac:dyDescent="0.2">
      <c r="A415" t="str">
        <f t="shared" si="6"/>
        <v>Sheela Subramanian Slack</v>
      </c>
      <c r="B415" s="22" t="s">
        <v>13529</v>
      </c>
      <c r="C415" s="22" t="s">
        <v>13515</v>
      </c>
      <c r="D415" s="22" t="s">
        <v>10779</v>
      </c>
      <c r="E415" s="22" t="s">
        <v>12453</v>
      </c>
      <c r="F415" s="22" t="s">
        <v>634</v>
      </c>
      <c r="G415" s="22" t="s">
        <v>12455</v>
      </c>
      <c r="H415" s="23" t="s">
        <v>13531</v>
      </c>
    </row>
    <row r="416" spans="1:8" ht="16" x14ac:dyDescent="0.2">
      <c r="A416" t="str">
        <f t="shared" si="6"/>
        <v>Scott Mark InsideSales.com</v>
      </c>
      <c r="B416" s="22" t="s">
        <v>13532</v>
      </c>
      <c r="C416" s="22" t="s">
        <v>12203</v>
      </c>
      <c r="D416" s="22" t="s">
        <v>12201</v>
      </c>
      <c r="E416" s="22" t="s">
        <v>12453</v>
      </c>
      <c r="F416" s="22" t="s">
        <v>634</v>
      </c>
      <c r="G416" s="22" t="s">
        <v>13533</v>
      </c>
      <c r="H416" s="23" t="s">
        <v>13534</v>
      </c>
    </row>
    <row r="417" spans="1:8" ht="16" x14ac:dyDescent="0.2">
      <c r="A417" t="str">
        <f t="shared" si="6"/>
        <v>Tac Anderson IMDb.com (Amazon)</v>
      </c>
      <c r="B417" s="22" t="s">
        <v>13535</v>
      </c>
      <c r="C417" s="22" t="s">
        <v>13536</v>
      </c>
      <c r="D417" s="22" t="s">
        <v>11311</v>
      </c>
      <c r="E417" s="22" t="s">
        <v>12453</v>
      </c>
      <c r="F417" s="22" t="s">
        <v>634</v>
      </c>
      <c r="G417" s="22" t="s">
        <v>12458</v>
      </c>
      <c r="H417" s="23" t="s">
        <v>13537</v>
      </c>
    </row>
    <row r="418" spans="1:8" ht="16" x14ac:dyDescent="0.2">
      <c r="A418" t="str">
        <f t="shared" si="6"/>
        <v>Henny Mevorach Amobee</v>
      </c>
      <c r="B418" s="22" t="s">
        <v>13538</v>
      </c>
      <c r="C418" s="22" t="s">
        <v>13539</v>
      </c>
      <c r="D418" s="22" t="s">
        <v>12140</v>
      </c>
      <c r="E418" s="22" t="s">
        <v>12453</v>
      </c>
      <c r="F418" s="22" t="s">
        <v>634</v>
      </c>
      <c r="G418" s="22" t="s">
        <v>12455</v>
      </c>
      <c r="H418" s="23" t="s">
        <v>13540</v>
      </c>
    </row>
    <row r="419" spans="1:8" ht="16" x14ac:dyDescent="0.2">
      <c r="A419" t="str">
        <f t="shared" si="6"/>
        <v>Paula Cuneo Oculus</v>
      </c>
      <c r="B419" s="22" t="s">
        <v>13541</v>
      </c>
      <c r="C419" s="22" t="s">
        <v>13543</v>
      </c>
      <c r="D419" s="22" t="s">
        <v>12210</v>
      </c>
      <c r="E419" s="22" t="s">
        <v>12453</v>
      </c>
      <c r="F419" s="22" t="s">
        <v>634</v>
      </c>
      <c r="G419" s="22" t="s">
        <v>12458</v>
      </c>
      <c r="H419" s="23" t="s">
        <v>13546</v>
      </c>
    </row>
    <row r="420" spans="1:8" ht="16" x14ac:dyDescent="0.2">
      <c r="A420" t="str">
        <f t="shared" si="6"/>
        <v>Matthew Shevach YuMe</v>
      </c>
      <c r="B420" s="22" t="s">
        <v>13547</v>
      </c>
      <c r="C420" s="22" t="s">
        <v>13549</v>
      </c>
      <c r="D420" s="22" t="s">
        <v>12165</v>
      </c>
      <c r="E420" s="22" t="s">
        <v>12453</v>
      </c>
      <c r="F420" s="22" t="s">
        <v>12454</v>
      </c>
      <c r="G420" s="22" t="s">
        <v>12455</v>
      </c>
      <c r="H420" s="23" t="s">
        <v>13550</v>
      </c>
    </row>
    <row r="421" spans="1:8" ht="16" x14ac:dyDescent="0.2">
      <c r="A421" t="str">
        <f t="shared" si="6"/>
        <v>Yadin Porter de León Druva</v>
      </c>
      <c r="B421" s="22" t="s">
        <v>13552</v>
      </c>
      <c r="C421" s="22" t="s">
        <v>186</v>
      </c>
      <c r="D421" s="22" t="s">
        <v>11321</v>
      </c>
      <c r="E421" s="22" t="s">
        <v>12453</v>
      </c>
      <c r="F421" s="22" t="s">
        <v>634</v>
      </c>
      <c r="G421" s="22" t="s">
        <v>12455</v>
      </c>
      <c r="H421" s="23" t="s">
        <v>13555</v>
      </c>
    </row>
    <row r="422" spans="1:8" ht="16" x14ac:dyDescent="0.2">
      <c r="A422" t="str">
        <f t="shared" si="6"/>
        <v>Lenny Gusel JPMorgan Chase &amp; Co.</v>
      </c>
      <c r="B422" s="22" t="s">
        <v>13557</v>
      </c>
      <c r="C422" s="22" t="s">
        <v>13558</v>
      </c>
      <c r="D422" s="22" t="s">
        <v>12360</v>
      </c>
      <c r="E422" s="22" t="s">
        <v>12453</v>
      </c>
      <c r="F422" s="22" t="s">
        <v>634</v>
      </c>
      <c r="G422" s="22" t="s">
        <v>12560</v>
      </c>
      <c r="H422" s="23" t="s">
        <v>13559</v>
      </c>
    </row>
    <row r="423" spans="1:8" ht="16" x14ac:dyDescent="0.2">
      <c r="A423" t="str">
        <f t="shared" si="6"/>
        <v>Jon Youshaei YouTube</v>
      </c>
      <c r="B423" s="22" t="s">
        <v>13560</v>
      </c>
      <c r="C423" s="22" t="s">
        <v>13561</v>
      </c>
      <c r="D423" s="22" t="s">
        <v>13562</v>
      </c>
      <c r="E423" s="22" t="s">
        <v>12453</v>
      </c>
      <c r="F423" s="22" t="s">
        <v>634</v>
      </c>
      <c r="G423" s="22" t="s">
        <v>12455</v>
      </c>
      <c r="H423" s="23" t="s">
        <v>13563</v>
      </c>
    </row>
    <row r="424" spans="1:8" ht="16" x14ac:dyDescent="0.2">
      <c r="A424" t="str">
        <f t="shared" si="6"/>
        <v>Fiona Tang Snagajob</v>
      </c>
      <c r="B424" s="22" t="s">
        <v>13564</v>
      </c>
      <c r="C424" s="22" t="s">
        <v>13565</v>
      </c>
      <c r="D424" s="22" t="s">
        <v>13566</v>
      </c>
      <c r="E424" s="22" t="s">
        <v>12453</v>
      </c>
      <c r="F424" s="22" t="s">
        <v>634</v>
      </c>
      <c r="G424" s="22" t="s">
        <v>12455</v>
      </c>
      <c r="H424" s="23" t="s">
        <v>13567</v>
      </c>
    </row>
    <row r="425" spans="1:8" ht="16" x14ac:dyDescent="0.2">
      <c r="A425" t="str">
        <f t="shared" si="6"/>
        <v>Austin Webster QGenda</v>
      </c>
      <c r="B425" s="22" t="s">
        <v>13568</v>
      </c>
      <c r="C425" s="22" t="s">
        <v>13569</v>
      </c>
      <c r="D425" s="22" t="s">
        <v>9850</v>
      </c>
      <c r="E425" s="22" t="s">
        <v>12453</v>
      </c>
      <c r="F425" s="22" t="s">
        <v>634</v>
      </c>
      <c r="G425" s="22" t="s">
        <v>12753</v>
      </c>
      <c r="H425" s="23" t="s">
        <v>13570</v>
      </c>
    </row>
    <row r="426" spans="1:8" ht="16" x14ac:dyDescent="0.2">
      <c r="A426" t="str">
        <f t="shared" si="6"/>
        <v>Colleen Mary Phelan The Honest Company</v>
      </c>
      <c r="B426" s="22" t="s">
        <v>13571</v>
      </c>
      <c r="C426" s="22" t="s">
        <v>13572</v>
      </c>
      <c r="D426" s="22" t="s">
        <v>12196</v>
      </c>
      <c r="E426" s="22" t="s">
        <v>12453</v>
      </c>
      <c r="F426" s="22" t="s">
        <v>634</v>
      </c>
      <c r="G426" s="22" t="s">
        <v>12581</v>
      </c>
      <c r="H426" s="23" t="s">
        <v>13573</v>
      </c>
    </row>
    <row r="427" spans="1:8" ht="16" x14ac:dyDescent="0.2">
      <c r="A427" t="str">
        <f t="shared" si="6"/>
        <v>Sanjay Khatri Cisco Jasper</v>
      </c>
      <c r="B427" s="22" t="s">
        <v>13574</v>
      </c>
      <c r="C427" s="22" t="s">
        <v>11250</v>
      </c>
      <c r="D427" s="22" t="s">
        <v>12213</v>
      </c>
      <c r="E427" s="22" t="s">
        <v>12453</v>
      </c>
      <c r="F427" s="22" t="s">
        <v>634</v>
      </c>
      <c r="G427" s="22" t="s">
        <v>12455</v>
      </c>
      <c r="H427" s="23" t="s">
        <v>13575</v>
      </c>
    </row>
    <row r="428" spans="1:8" ht="16" x14ac:dyDescent="0.2">
      <c r="A428" t="str">
        <f t="shared" si="6"/>
        <v>Amanda Ferri Tumblr</v>
      </c>
      <c r="B428" s="22" t="s">
        <v>13576</v>
      </c>
      <c r="C428" s="22" t="s">
        <v>13577</v>
      </c>
      <c r="D428" s="22" t="s">
        <v>10779</v>
      </c>
      <c r="E428" s="22" t="s">
        <v>12453</v>
      </c>
      <c r="F428" s="22" t="s">
        <v>12454</v>
      </c>
      <c r="G428" s="22" t="s">
        <v>12560</v>
      </c>
      <c r="H428" s="23" t="s">
        <v>13578</v>
      </c>
    </row>
    <row r="429" spans="1:8" ht="16" x14ac:dyDescent="0.2">
      <c r="A429" t="str">
        <f t="shared" si="6"/>
        <v>Roger Lopez BillMo</v>
      </c>
      <c r="B429" s="22" t="s">
        <v>13579</v>
      </c>
      <c r="C429" s="22" t="s">
        <v>1470</v>
      </c>
      <c r="D429" s="22" t="s">
        <v>32</v>
      </c>
      <c r="E429" s="22" t="s">
        <v>12453</v>
      </c>
      <c r="F429" s="22" t="s">
        <v>634</v>
      </c>
      <c r="G429" s="22" t="s">
        <v>12753</v>
      </c>
      <c r="H429" s="23" t="s">
        <v>13580</v>
      </c>
    </row>
    <row r="430" spans="1:8" ht="16" x14ac:dyDescent="0.2">
      <c r="A430" t="str">
        <f t="shared" si="6"/>
        <v>Maria Pergolino Anaplan</v>
      </c>
      <c r="B430" s="22" t="s">
        <v>12467</v>
      </c>
      <c r="C430" s="22" t="s">
        <v>68</v>
      </c>
      <c r="D430" s="22" t="s">
        <v>32</v>
      </c>
      <c r="E430" s="22" t="s">
        <v>12453</v>
      </c>
      <c r="F430" s="22" t="s">
        <v>12454</v>
      </c>
      <c r="G430" s="22" t="s">
        <v>12455</v>
      </c>
      <c r="H430" s="23" t="s">
        <v>13581</v>
      </c>
    </row>
    <row r="431" spans="1:8" ht="16" x14ac:dyDescent="0.2">
      <c r="A431" t="str">
        <f t="shared" si="6"/>
        <v>Joelle Gropper Kaufman Dynamic Signal</v>
      </c>
      <c r="B431" s="22" t="s">
        <v>13582</v>
      </c>
      <c r="C431" s="22" t="s">
        <v>1491</v>
      </c>
      <c r="D431" s="22" t="s">
        <v>32</v>
      </c>
      <c r="E431" s="22" t="s">
        <v>12453</v>
      </c>
      <c r="F431" s="22" t="s">
        <v>12454</v>
      </c>
      <c r="G431" s="22" t="s">
        <v>12455</v>
      </c>
      <c r="H431" s="23" t="s">
        <v>13583</v>
      </c>
    </row>
    <row r="432" spans="1:8" ht="16" x14ac:dyDescent="0.2">
      <c r="A432" t="str">
        <f t="shared" si="6"/>
        <v>Bruno Aziza AtScale  | We Make BI Work On Big Data</v>
      </c>
      <c r="B432" s="22" t="s">
        <v>13584</v>
      </c>
      <c r="C432" s="22" t="s">
        <v>13585</v>
      </c>
      <c r="D432" s="22" t="s">
        <v>32</v>
      </c>
      <c r="E432" s="22" t="s">
        <v>12453</v>
      </c>
      <c r="F432" s="22" t="s">
        <v>12454</v>
      </c>
      <c r="G432" s="22" t="s">
        <v>12455</v>
      </c>
      <c r="H432" s="23" t="s">
        <v>13586</v>
      </c>
    </row>
    <row r="433" spans="1:8" ht="16" x14ac:dyDescent="0.2">
      <c r="A433" t="str">
        <f t="shared" si="6"/>
        <v>Mike Grandinetti Reduxio Systems</v>
      </c>
      <c r="B433" s="22" t="s">
        <v>12460</v>
      </c>
      <c r="C433" s="22" t="s">
        <v>116</v>
      </c>
      <c r="D433" s="22" t="s">
        <v>114</v>
      </c>
      <c r="E433" s="22" t="s">
        <v>12453</v>
      </c>
      <c r="F433" s="22" t="s">
        <v>12454</v>
      </c>
      <c r="G433" s="22" t="s">
        <v>12461</v>
      </c>
      <c r="H433" s="23" t="s">
        <v>13587</v>
      </c>
    </row>
    <row r="434" spans="1:8" ht="16" x14ac:dyDescent="0.2">
      <c r="A434" t="str">
        <f t="shared" si="6"/>
        <v>Meagen Eisenberg MongoDB</v>
      </c>
      <c r="B434" s="22" t="s">
        <v>12463</v>
      </c>
      <c r="C434" s="22" t="s">
        <v>80</v>
      </c>
      <c r="D434" s="22" t="s">
        <v>42</v>
      </c>
      <c r="E434" s="22" t="s">
        <v>12453</v>
      </c>
      <c r="F434" s="22" t="s">
        <v>12454</v>
      </c>
      <c r="G434" s="22" t="s">
        <v>12455</v>
      </c>
      <c r="H434" s="23" t="s">
        <v>13589</v>
      </c>
    </row>
    <row r="435" spans="1:8" ht="16" x14ac:dyDescent="0.2">
      <c r="A435" t="str">
        <f t="shared" si="6"/>
        <v>Gary Sevounts Aryaka Networks</v>
      </c>
      <c r="B435" s="22" t="s">
        <v>12495</v>
      </c>
      <c r="C435" s="22" t="s">
        <v>144</v>
      </c>
      <c r="D435" s="22" t="s">
        <v>32</v>
      </c>
      <c r="E435" s="22" t="s">
        <v>12453</v>
      </c>
      <c r="F435" s="22" t="s">
        <v>12454</v>
      </c>
      <c r="G435" s="22" t="s">
        <v>12455</v>
      </c>
      <c r="H435" s="23" t="s">
        <v>13592</v>
      </c>
    </row>
    <row r="436" spans="1:8" ht="16" x14ac:dyDescent="0.2">
      <c r="A436" t="str">
        <f t="shared" si="6"/>
        <v>Anthony Kennada Gainsight</v>
      </c>
      <c r="B436" s="22" t="s">
        <v>12465</v>
      </c>
      <c r="C436" s="22" t="s">
        <v>104</v>
      </c>
      <c r="D436" s="22" t="s">
        <v>42</v>
      </c>
      <c r="E436" s="22" t="s">
        <v>12453</v>
      </c>
      <c r="F436" s="22" t="s">
        <v>634</v>
      </c>
      <c r="G436" s="22" t="s">
        <v>12455</v>
      </c>
      <c r="H436" s="23" t="s">
        <v>13593</v>
      </c>
    </row>
    <row r="437" spans="1:8" ht="16" x14ac:dyDescent="0.2">
      <c r="A437" t="str">
        <f t="shared" si="6"/>
        <v>Matthew Trifiro Vapor IO</v>
      </c>
      <c r="B437" s="22" t="s">
        <v>12473</v>
      </c>
      <c r="C437" s="22" t="s">
        <v>170</v>
      </c>
      <c r="D437" s="22" t="s">
        <v>42</v>
      </c>
      <c r="E437" s="22" t="s">
        <v>12453</v>
      </c>
      <c r="F437" s="22" t="s">
        <v>634</v>
      </c>
      <c r="G437" s="22" t="s">
        <v>12455</v>
      </c>
      <c r="H437" s="23" t="s">
        <v>13594</v>
      </c>
    </row>
    <row r="438" spans="1:8" ht="16" x14ac:dyDescent="0.2">
      <c r="A438" t="str">
        <f t="shared" si="6"/>
        <v>Sofía Palamarchuk Abstracta Inc.</v>
      </c>
      <c r="B438" s="22" t="s">
        <v>13595</v>
      </c>
      <c r="C438" s="22" t="s">
        <v>9427</v>
      </c>
      <c r="D438" s="22" t="s">
        <v>9425</v>
      </c>
      <c r="E438" s="22" t="s">
        <v>12453</v>
      </c>
      <c r="F438" s="22" t="s">
        <v>12454</v>
      </c>
      <c r="G438" s="22" t="s">
        <v>12455</v>
      </c>
      <c r="H438" s="23" t="s">
        <v>13596</v>
      </c>
    </row>
    <row r="439" spans="1:8" ht="16" x14ac:dyDescent="0.2">
      <c r="A439" t="str">
        <f t="shared" si="6"/>
        <v>Matthew M. Druva</v>
      </c>
      <c r="B439" s="22" t="s">
        <v>12480</v>
      </c>
      <c r="C439" s="22" t="s">
        <v>186</v>
      </c>
      <c r="D439" s="22" t="s">
        <v>42</v>
      </c>
      <c r="E439" s="22" t="s">
        <v>12453</v>
      </c>
      <c r="F439" s="22" t="s">
        <v>634</v>
      </c>
      <c r="G439" s="22" t="s">
        <v>12455</v>
      </c>
      <c r="H439" s="23" t="s">
        <v>13597</v>
      </c>
    </row>
    <row r="440" spans="1:8" ht="16" x14ac:dyDescent="0.2">
      <c r="A440" t="str">
        <f t="shared" si="6"/>
        <v>Kelly Wenzel Amazon</v>
      </c>
      <c r="B440" s="22" t="s">
        <v>13598</v>
      </c>
      <c r="C440" s="22" t="s">
        <v>1275</v>
      </c>
      <c r="D440" s="22" t="s">
        <v>13599</v>
      </c>
      <c r="E440" s="22" t="s">
        <v>12453</v>
      </c>
      <c r="F440" s="22" t="s">
        <v>634</v>
      </c>
      <c r="G440" s="22" t="s">
        <v>12458</v>
      </c>
      <c r="H440" s="23" t="s">
        <v>13600</v>
      </c>
    </row>
    <row r="441" spans="1:8" ht="16" x14ac:dyDescent="0.2">
      <c r="A441" t="str">
        <f t="shared" si="6"/>
        <v>Heather Zynczak Pluralsight</v>
      </c>
      <c r="B441" s="22" t="s">
        <v>12482</v>
      </c>
      <c r="C441" s="22" t="s">
        <v>205</v>
      </c>
      <c r="D441" s="22" t="s">
        <v>42</v>
      </c>
      <c r="E441" s="22" t="s">
        <v>12453</v>
      </c>
      <c r="F441" s="22" t="s">
        <v>634</v>
      </c>
      <c r="G441" s="22" t="s">
        <v>12476</v>
      </c>
      <c r="H441" s="23" t="s">
        <v>13601</v>
      </c>
    </row>
    <row r="442" spans="1:8" ht="16" x14ac:dyDescent="0.2">
      <c r="A442" t="str">
        <f t="shared" si="6"/>
        <v>Jascha Kaykas-Wolff Mozilla</v>
      </c>
      <c r="B442" s="22" t="s">
        <v>12487</v>
      </c>
      <c r="C442" s="22" t="s">
        <v>233</v>
      </c>
      <c r="D442" s="22" t="s">
        <v>42</v>
      </c>
      <c r="E442" s="22" t="s">
        <v>12453</v>
      </c>
      <c r="F442" s="22" t="s">
        <v>12454</v>
      </c>
      <c r="G442" s="22" t="s">
        <v>12455</v>
      </c>
      <c r="H442" s="23" t="s">
        <v>13603</v>
      </c>
    </row>
    <row r="443" spans="1:8" ht="16" x14ac:dyDescent="0.2">
      <c r="A443" t="str">
        <f t="shared" si="6"/>
        <v>Eric Eden Receipt Bank</v>
      </c>
      <c r="B443" s="22" t="s">
        <v>12484</v>
      </c>
      <c r="C443" s="22" t="s">
        <v>217</v>
      </c>
      <c r="D443" s="22" t="s">
        <v>42</v>
      </c>
      <c r="E443" s="22" t="s">
        <v>12453</v>
      </c>
      <c r="F443" s="22" t="s">
        <v>12454</v>
      </c>
      <c r="G443" s="22" t="s">
        <v>12485</v>
      </c>
      <c r="H443" s="23" t="s">
        <v>13604</v>
      </c>
    </row>
    <row r="444" spans="1:8" ht="16" x14ac:dyDescent="0.2">
      <c r="A444" t="str">
        <f t="shared" si="6"/>
        <v>Ryan Bonnici 🚀 - CMO at G2 Crowd G2 Crowd</v>
      </c>
      <c r="B444" s="22" t="s">
        <v>13605</v>
      </c>
      <c r="C444" s="22" t="s">
        <v>586</v>
      </c>
      <c r="D444" s="22" t="s">
        <v>180</v>
      </c>
      <c r="E444" s="22" t="s">
        <v>12453</v>
      </c>
      <c r="F444" s="22" t="s">
        <v>12454</v>
      </c>
      <c r="G444" s="22" t="s">
        <v>12455</v>
      </c>
      <c r="H444" s="23" t="s">
        <v>13606</v>
      </c>
    </row>
    <row r="445" spans="1:8" ht="16" x14ac:dyDescent="0.2">
      <c r="A445" t="str">
        <f t="shared" si="6"/>
        <v>Robson Grieve New Relic, Inc.</v>
      </c>
      <c r="B445" s="22" t="s">
        <v>12489</v>
      </c>
      <c r="C445" s="22" t="s">
        <v>259</v>
      </c>
      <c r="D445" s="22" t="s">
        <v>42</v>
      </c>
      <c r="E445" s="22" t="s">
        <v>12453</v>
      </c>
      <c r="F445" s="22" t="s">
        <v>634</v>
      </c>
      <c r="G445" s="22" t="s">
        <v>12455</v>
      </c>
      <c r="H445" s="23" t="s">
        <v>13607</v>
      </c>
    </row>
    <row r="446" spans="1:8" ht="16" x14ac:dyDescent="0.2">
      <c r="A446" t="str">
        <f t="shared" si="6"/>
        <v>Daniel Druker Instart Logic</v>
      </c>
      <c r="B446" s="22" t="s">
        <v>13608</v>
      </c>
      <c r="C446" s="22" t="s">
        <v>280</v>
      </c>
      <c r="D446" s="22" t="s">
        <v>42</v>
      </c>
      <c r="E446" s="22" t="s">
        <v>12453</v>
      </c>
      <c r="F446" s="22" t="s">
        <v>634</v>
      </c>
      <c r="G446" s="22" t="s">
        <v>12455</v>
      </c>
      <c r="H446" s="23" t="s">
        <v>13609</v>
      </c>
    </row>
    <row r="447" spans="1:8" ht="16" x14ac:dyDescent="0.2">
      <c r="A447" t="str">
        <f t="shared" si="6"/>
        <v>Andrea Ward Magento Commerce</v>
      </c>
      <c r="B447" s="22" t="s">
        <v>12493</v>
      </c>
      <c r="C447" s="22" t="s">
        <v>249</v>
      </c>
      <c r="D447" s="22" t="s">
        <v>42</v>
      </c>
      <c r="E447" s="22" t="s">
        <v>12453</v>
      </c>
      <c r="F447" s="22" t="s">
        <v>634</v>
      </c>
      <c r="G447" s="22" t="s">
        <v>12455</v>
      </c>
      <c r="H447" s="23" t="s">
        <v>13610</v>
      </c>
    </row>
    <row r="448" spans="1:8" ht="16" x14ac:dyDescent="0.2">
      <c r="A448" t="str">
        <f t="shared" si="6"/>
        <v>Taher Behbehani BroadSoft (Nasdaq: BSFT)</v>
      </c>
      <c r="B448" s="22" t="s">
        <v>13611</v>
      </c>
      <c r="C448" s="22" t="s">
        <v>13612</v>
      </c>
      <c r="D448" s="22" t="s">
        <v>291</v>
      </c>
      <c r="E448" s="22" t="s">
        <v>12453</v>
      </c>
      <c r="F448" s="22" t="s">
        <v>12454</v>
      </c>
      <c r="G448" s="22" t="s">
        <v>12485</v>
      </c>
      <c r="H448" s="23" t="s">
        <v>13613</v>
      </c>
    </row>
    <row r="449" spans="1:8" ht="16" x14ac:dyDescent="0.2">
      <c r="A449" t="str">
        <f t="shared" si="6"/>
        <v>Simon Fleming-Wood Tile</v>
      </c>
      <c r="B449" s="22" t="s">
        <v>13614</v>
      </c>
      <c r="C449" s="22" t="s">
        <v>324</v>
      </c>
      <c r="D449" s="22" t="s">
        <v>42</v>
      </c>
      <c r="E449" s="22" t="s">
        <v>12453</v>
      </c>
      <c r="F449" s="22" t="s">
        <v>634</v>
      </c>
      <c r="G449" s="22" t="s">
        <v>12455</v>
      </c>
      <c r="H449" s="23" t="s">
        <v>13618</v>
      </c>
    </row>
    <row r="450" spans="1:8" ht="16" x14ac:dyDescent="0.2">
      <c r="A450" t="str">
        <f t="shared" si="6"/>
        <v>Julie Filion ID.me</v>
      </c>
      <c r="B450" s="22" t="s">
        <v>13619</v>
      </c>
      <c r="C450" s="22" t="s">
        <v>302</v>
      </c>
      <c r="D450" s="22" t="s">
        <v>42</v>
      </c>
      <c r="E450" s="22" t="s">
        <v>12453</v>
      </c>
      <c r="F450" s="22" t="s">
        <v>12454</v>
      </c>
      <c r="G450" s="22" t="s">
        <v>13096</v>
      </c>
      <c r="H450" s="23" t="s">
        <v>13620</v>
      </c>
    </row>
    <row r="451" spans="1:8" ht="16" x14ac:dyDescent="0.2">
      <c r="A451" t="str">
        <f t="shared" si="6"/>
        <v>Don Richman Avant</v>
      </c>
      <c r="B451" s="22" t="s">
        <v>12502</v>
      </c>
      <c r="C451" s="22" t="s">
        <v>381</v>
      </c>
      <c r="D451" s="22" t="s">
        <v>379</v>
      </c>
      <c r="E451" s="22" t="s">
        <v>12453</v>
      </c>
      <c r="F451" s="22" t="s">
        <v>634</v>
      </c>
      <c r="G451" s="22" t="s">
        <v>12503</v>
      </c>
      <c r="H451" s="23" t="s">
        <v>13621</v>
      </c>
    </row>
    <row r="452" spans="1:8" ht="16" x14ac:dyDescent="0.2">
      <c r="A452" t="str">
        <f t="shared" si="6"/>
        <v>John Eng NewVoiceMedia</v>
      </c>
      <c r="B452" s="22" t="s">
        <v>12451</v>
      </c>
      <c r="C452" s="22" t="s">
        <v>12452</v>
      </c>
      <c r="D452" s="22" t="s">
        <v>42</v>
      </c>
      <c r="E452" s="22" t="s">
        <v>12453</v>
      </c>
      <c r="F452" s="22" t="s">
        <v>12454</v>
      </c>
      <c r="G452" s="22" t="s">
        <v>12455</v>
      </c>
      <c r="H452" s="23" t="s">
        <v>13622</v>
      </c>
    </row>
    <row r="453" spans="1:8" ht="16" x14ac:dyDescent="0.2">
      <c r="A453" t="str">
        <f t="shared" si="6"/>
        <v>Edward Nevraumont General Assembly</v>
      </c>
      <c r="B453" s="22" t="s">
        <v>12457</v>
      </c>
      <c r="C453" s="22" t="s">
        <v>423</v>
      </c>
      <c r="D453" s="22" t="s">
        <v>421</v>
      </c>
      <c r="E453" s="22" t="s">
        <v>12453</v>
      </c>
      <c r="F453" s="22" t="s">
        <v>634</v>
      </c>
      <c r="G453" s="22" t="s">
        <v>12458</v>
      </c>
      <c r="H453" s="23" t="s">
        <v>13623</v>
      </c>
    </row>
    <row r="454" spans="1:8" ht="16" x14ac:dyDescent="0.2">
      <c r="A454" t="str">
        <f t="shared" si="6"/>
        <v>Dan Lowden Digital Shadows</v>
      </c>
      <c r="B454" s="22" t="s">
        <v>13624</v>
      </c>
      <c r="C454" s="22" t="s">
        <v>365</v>
      </c>
      <c r="D454" s="22" t="s">
        <v>42</v>
      </c>
      <c r="E454" s="22" t="s">
        <v>12453</v>
      </c>
      <c r="F454" s="22" t="s">
        <v>634</v>
      </c>
      <c r="G454" s="22" t="s">
        <v>12500</v>
      </c>
      <c r="H454" s="23" t="s">
        <v>13625</v>
      </c>
    </row>
    <row r="455" spans="1:8" ht="16" x14ac:dyDescent="0.2">
      <c r="A455" t="str">
        <f t="shared" si="6"/>
        <v xml:space="preserve">Frederick Crosby Veem </v>
      </c>
      <c r="B455" s="22" t="s">
        <v>13626</v>
      </c>
      <c r="C455" s="22" t="s">
        <v>13627</v>
      </c>
      <c r="D455" s="22" t="s">
        <v>443</v>
      </c>
      <c r="E455" s="22" t="s">
        <v>12453</v>
      </c>
      <c r="F455" s="22" t="s">
        <v>12454</v>
      </c>
      <c r="G455" s="22" t="s">
        <v>12455</v>
      </c>
      <c r="H455" s="23" t="s">
        <v>13629</v>
      </c>
    </row>
    <row r="456" spans="1:8" ht="16" x14ac:dyDescent="0.2">
      <c r="A456" t="str">
        <f t="shared" si="6"/>
        <v>Jim Rudden Spredfast</v>
      </c>
      <c r="B456" s="22" t="s">
        <v>12499</v>
      </c>
      <c r="C456" s="22" t="s">
        <v>404</v>
      </c>
      <c r="D456" s="22" t="s">
        <v>42</v>
      </c>
      <c r="E456" s="22" t="s">
        <v>12453</v>
      </c>
      <c r="F456" s="22" t="s">
        <v>12454</v>
      </c>
      <c r="G456" s="22" t="s">
        <v>12500</v>
      </c>
      <c r="H456" s="23" t="s">
        <v>13632</v>
      </c>
    </row>
    <row r="457" spans="1:8" ht="16" x14ac:dyDescent="0.2">
      <c r="A457" t="str">
        <f t="shared" ref="A457:A520" si="7">CONCATENATE(B457," ",C457)</f>
        <v>Adam Corey Tealium</v>
      </c>
      <c r="B457" s="22" t="s">
        <v>12505</v>
      </c>
      <c r="C457" s="22" t="s">
        <v>139</v>
      </c>
      <c r="D457" s="22" t="s">
        <v>42</v>
      </c>
      <c r="E457" s="22" t="s">
        <v>12453</v>
      </c>
      <c r="F457" s="22" t="s">
        <v>634</v>
      </c>
      <c r="G457" s="22" t="s">
        <v>12506</v>
      </c>
      <c r="H457" s="23" t="s">
        <v>13634</v>
      </c>
    </row>
    <row r="458" spans="1:8" ht="16" x14ac:dyDescent="0.2">
      <c r="A458" t="str">
        <f t="shared" si="7"/>
        <v>Elizabeth Slavitt Khan Academy</v>
      </c>
      <c r="B458" s="22" t="s">
        <v>13636</v>
      </c>
      <c r="C458" s="22" t="s">
        <v>457</v>
      </c>
      <c r="D458" s="22" t="s">
        <v>42</v>
      </c>
      <c r="E458" s="22" t="s">
        <v>12453</v>
      </c>
      <c r="F458" s="22" t="s">
        <v>634</v>
      </c>
      <c r="G458" s="22" t="s">
        <v>12455</v>
      </c>
      <c r="H458" s="23" t="s">
        <v>13637</v>
      </c>
    </row>
    <row r="459" spans="1:8" ht="16" x14ac:dyDescent="0.2">
      <c r="A459" t="str">
        <f t="shared" si="7"/>
        <v>Connie Stack Digital Guardian (formerly Verdasys)</v>
      </c>
      <c r="B459" s="22" t="s">
        <v>12508</v>
      </c>
      <c r="C459" s="22" t="s">
        <v>12509</v>
      </c>
      <c r="D459" s="22" t="s">
        <v>42</v>
      </c>
      <c r="E459" s="22" t="s">
        <v>12453</v>
      </c>
      <c r="F459" s="22" t="s">
        <v>12454</v>
      </c>
      <c r="G459" s="22" t="s">
        <v>12461</v>
      </c>
      <c r="H459" s="23" t="s">
        <v>13638</v>
      </c>
    </row>
    <row r="460" spans="1:8" ht="16" x14ac:dyDescent="0.2">
      <c r="A460" t="str">
        <f t="shared" si="7"/>
        <v>Jennifer Steeves-Kiss RepairPal</v>
      </c>
      <c r="B460" s="22" t="s">
        <v>13639</v>
      </c>
      <c r="C460" s="22" t="s">
        <v>550</v>
      </c>
      <c r="D460" s="22" t="s">
        <v>548</v>
      </c>
      <c r="E460" s="22" t="s">
        <v>12453</v>
      </c>
      <c r="F460" s="22" t="s">
        <v>12454</v>
      </c>
      <c r="G460" s="22" t="s">
        <v>12455</v>
      </c>
      <c r="H460" s="23" t="s">
        <v>13640</v>
      </c>
    </row>
    <row r="461" spans="1:8" ht="16" x14ac:dyDescent="0.2">
      <c r="A461" t="str">
        <f t="shared" si="7"/>
        <v>John Bara Mintigo</v>
      </c>
      <c r="B461" s="22" t="s">
        <v>13641</v>
      </c>
      <c r="C461" s="22" t="s">
        <v>432</v>
      </c>
      <c r="D461" s="22" t="s">
        <v>430</v>
      </c>
      <c r="E461" s="22" t="s">
        <v>12453</v>
      </c>
      <c r="F461" s="22" t="s">
        <v>634</v>
      </c>
      <c r="G461" s="22" t="s">
        <v>12455</v>
      </c>
      <c r="H461" s="23" t="s">
        <v>13644</v>
      </c>
    </row>
    <row r="462" spans="1:8" ht="16" x14ac:dyDescent="0.2">
      <c r="A462" t="str">
        <f t="shared" si="7"/>
        <v>Paige R Leidig NetBase Solutions, Inc.</v>
      </c>
      <c r="B462" s="22" t="s">
        <v>13646</v>
      </c>
      <c r="C462" s="22" t="s">
        <v>514</v>
      </c>
      <c r="D462" s="22" t="s">
        <v>42</v>
      </c>
      <c r="E462" s="22" t="s">
        <v>12453</v>
      </c>
      <c r="F462" s="22" t="s">
        <v>12454</v>
      </c>
      <c r="G462" s="22" t="s">
        <v>12455</v>
      </c>
      <c r="H462" s="23" t="s">
        <v>13648</v>
      </c>
    </row>
    <row r="463" spans="1:8" ht="16" x14ac:dyDescent="0.2">
      <c r="A463" t="str">
        <f t="shared" si="7"/>
        <v>Kristin Beischel magicJack</v>
      </c>
      <c r="B463" s="22" t="s">
        <v>13649</v>
      </c>
      <c r="C463" s="22" t="s">
        <v>561</v>
      </c>
      <c r="D463" s="22" t="s">
        <v>559</v>
      </c>
      <c r="E463" s="22" t="s">
        <v>12453</v>
      </c>
      <c r="F463" s="22" t="s">
        <v>634</v>
      </c>
      <c r="G463" s="22" t="s">
        <v>12786</v>
      </c>
      <c r="H463" s="23" t="s">
        <v>13652</v>
      </c>
    </row>
    <row r="464" spans="1:8" ht="16" x14ac:dyDescent="0.2">
      <c r="A464" t="str">
        <f t="shared" si="7"/>
        <v>Roi Carmel Perfecto Mobile</v>
      </c>
      <c r="B464" s="22" t="s">
        <v>12554</v>
      </c>
      <c r="C464" s="22" t="s">
        <v>528</v>
      </c>
      <c r="D464" s="22" t="s">
        <v>526</v>
      </c>
      <c r="E464" s="22" t="s">
        <v>12453</v>
      </c>
      <c r="F464" s="22" t="s">
        <v>12454</v>
      </c>
      <c r="G464" s="22" t="s">
        <v>12461</v>
      </c>
      <c r="H464" s="23" t="s">
        <v>13656</v>
      </c>
    </row>
    <row r="465" spans="1:8" ht="16" x14ac:dyDescent="0.2">
      <c r="A465" t="str">
        <f t="shared" si="7"/>
        <v>Mark Floisand Coveo</v>
      </c>
      <c r="B465" s="22" t="s">
        <v>12552</v>
      </c>
      <c r="C465" s="22" t="s">
        <v>479</v>
      </c>
      <c r="D465" s="22" t="s">
        <v>42</v>
      </c>
      <c r="E465" s="22" t="s">
        <v>12453</v>
      </c>
      <c r="F465" s="22" t="s">
        <v>634</v>
      </c>
      <c r="G465" s="22" t="s">
        <v>12455</v>
      </c>
      <c r="H465" s="23" t="s">
        <v>13657</v>
      </c>
    </row>
    <row r="466" spans="1:8" ht="16" x14ac:dyDescent="0.2">
      <c r="A466" t="str">
        <f t="shared" si="7"/>
        <v>Syed Hoda Sight Machine</v>
      </c>
      <c r="B466" s="22" t="s">
        <v>13658</v>
      </c>
      <c r="C466" s="22" t="s">
        <v>577</v>
      </c>
      <c r="D466" s="22" t="s">
        <v>42</v>
      </c>
      <c r="E466" s="22" t="s">
        <v>12453</v>
      </c>
      <c r="F466" s="22" t="s">
        <v>12454</v>
      </c>
      <c r="G466" s="22" t="s">
        <v>12455</v>
      </c>
      <c r="H466" s="23" t="s">
        <v>13664</v>
      </c>
    </row>
    <row r="467" spans="1:8" ht="16" x14ac:dyDescent="0.2">
      <c r="A467" t="str">
        <f t="shared" si="7"/>
        <v>Jon Finegold Signiant</v>
      </c>
      <c r="B467" s="22" t="s">
        <v>13665</v>
      </c>
      <c r="C467" s="22" t="s">
        <v>622</v>
      </c>
      <c r="D467" s="22" t="s">
        <v>42</v>
      </c>
      <c r="E467" s="22" t="s">
        <v>12453</v>
      </c>
      <c r="F467" s="22" t="s">
        <v>12454</v>
      </c>
      <c r="G467" s="22" t="s">
        <v>12461</v>
      </c>
      <c r="H467" s="23" t="s">
        <v>13666</v>
      </c>
    </row>
    <row r="468" spans="1:8" ht="16" x14ac:dyDescent="0.2">
      <c r="A468" t="str">
        <f t="shared" si="7"/>
        <v>Ali Din dinCloud</v>
      </c>
      <c r="B468" s="22" t="s">
        <v>12619</v>
      </c>
      <c r="C468" s="22" t="s">
        <v>611</v>
      </c>
      <c r="D468" s="22" t="s">
        <v>32</v>
      </c>
      <c r="E468" s="22" t="s">
        <v>12453</v>
      </c>
      <c r="F468" s="22" t="s">
        <v>634</v>
      </c>
      <c r="G468" s="22" t="s">
        <v>12560</v>
      </c>
      <c r="H468" s="23" t="s">
        <v>13670</v>
      </c>
    </row>
    <row r="469" spans="1:8" ht="16" x14ac:dyDescent="0.2">
      <c r="A469" t="str">
        <f t="shared" si="7"/>
        <v>Jeanne Hopkins Ipswitch, Inc.</v>
      </c>
      <c r="B469" s="22" t="s">
        <v>12614</v>
      </c>
      <c r="C469" s="22" t="s">
        <v>660</v>
      </c>
      <c r="D469" s="22" t="s">
        <v>658</v>
      </c>
      <c r="E469" s="22" t="s">
        <v>12453</v>
      </c>
      <c r="F469" s="22" t="s">
        <v>12454</v>
      </c>
      <c r="G469" s="22" t="s">
        <v>12461</v>
      </c>
      <c r="H469" s="23" t="s">
        <v>13672</v>
      </c>
    </row>
    <row r="470" spans="1:8" ht="16" x14ac:dyDescent="0.2">
      <c r="A470" t="str">
        <f t="shared" si="7"/>
        <v>Sham Sao Placester, Inc.</v>
      </c>
      <c r="B470" s="22" t="s">
        <v>13673</v>
      </c>
      <c r="C470" s="22" t="s">
        <v>670</v>
      </c>
      <c r="D470" s="22" t="s">
        <v>668</v>
      </c>
      <c r="E470" s="22" t="s">
        <v>12453</v>
      </c>
      <c r="F470" s="22" t="s">
        <v>12454</v>
      </c>
      <c r="G470" s="22" t="s">
        <v>12461</v>
      </c>
      <c r="H470" s="23" t="s">
        <v>13675</v>
      </c>
    </row>
    <row r="471" spans="1:8" ht="16" x14ac:dyDescent="0.2">
      <c r="A471" t="str">
        <f t="shared" si="7"/>
        <v>David Camp Commissions Inc. (CINC)</v>
      </c>
      <c r="B471" s="22" t="s">
        <v>13677</v>
      </c>
      <c r="C471" s="22" t="s">
        <v>680</v>
      </c>
      <c r="D471" s="22" t="s">
        <v>678</v>
      </c>
      <c r="E471" s="22" t="s">
        <v>12453</v>
      </c>
      <c r="F471" s="22" t="s">
        <v>634</v>
      </c>
      <c r="G471" s="22" t="s">
        <v>12753</v>
      </c>
      <c r="H471" s="23" t="s">
        <v>13680</v>
      </c>
    </row>
    <row r="472" spans="1:8" ht="16" x14ac:dyDescent="0.2">
      <c r="A472" t="str">
        <f t="shared" si="7"/>
        <v>Josh Lysne Concordia College</v>
      </c>
      <c r="B472" s="22" t="s">
        <v>12591</v>
      </c>
      <c r="C472" s="22" t="s">
        <v>704</v>
      </c>
      <c r="D472" s="22" t="s">
        <v>703</v>
      </c>
      <c r="E472" s="22" t="s">
        <v>12453</v>
      </c>
      <c r="F472" s="22" t="s">
        <v>12454</v>
      </c>
      <c r="G472" s="22" t="s">
        <v>12592</v>
      </c>
      <c r="H472" s="23" t="s">
        <v>13683</v>
      </c>
    </row>
    <row r="473" spans="1:8" ht="16" x14ac:dyDescent="0.2">
      <c r="A473" t="str">
        <f t="shared" si="7"/>
        <v>Scott Prindle Made Movement</v>
      </c>
      <c r="B473" s="22" t="s">
        <v>13684</v>
      </c>
      <c r="C473" s="22" t="s">
        <v>741</v>
      </c>
      <c r="D473" s="22" t="s">
        <v>13686</v>
      </c>
      <c r="E473" s="22" t="s">
        <v>12453</v>
      </c>
      <c r="F473" s="22" t="s">
        <v>12454</v>
      </c>
      <c r="G473" s="22" t="s">
        <v>12786</v>
      </c>
      <c r="H473" s="23" t="s">
        <v>13687</v>
      </c>
    </row>
    <row r="474" spans="1:8" ht="16" x14ac:dyDescent="0.2">
      <c r="A474" t="str">
        <f t="shared" si="7"/>
        <v>David Cain Y Combinator</v>
      </c>
      <c r="B474" s="22" t="s">
        <v>12651</v>
      </c>
      <c r="C474" s="22" t="s">
        <v>721</v>
      </c>
      <c r="D474" s="22" t="s">
        <v>719</v>
      </c>
      <c r="E474" s="22" t="s">
        <v>12453</v>
      </c>
      <c r="F474" s="22" t="s">
        <v>12454</v>
      </c>
      <c r="G474" s="22" t="s">
        <v>12455</v>
      </c>
      <c r="H474" s="23" t="s">
        <v>13688</v>
      </c>
    </row>
    <row r="475" spans="1:8" ht="16" x14ac:dyDescent="0.2">
      <c r="A475" t="str">
        <f t="shared" si="7"/>
        <v>Trevor Lynn Social Tables</v>
      </c>
      <c r="B475" s="22" t="s">
        <v>13689</v>
      </c>
      <c r="C475" s="22" t="s">
        <v>764</v>
      </c>
      <c r="D475" s="22" t="s">
        <v>42</v>
      </c>
      <c r="E475" s="22" t="s">
        <v>12453</v>
      </c>
      <c r="F475" s="22" t="s">
        <v>634</v>
      </c>
      <c r="G475" s="22" t="s">
        <v>12485</v>
      </c>
      <c r="H475" s="23" t="s">
        <v>13690</v>
      </c>
    </row>
    <row r="476" spans="1:8" ht="16" x14ac:dyDescent="0.2">
      <c r="A476" t="str">
        <f t="shared" si="7"/>
        <v>Enzo Signore FixStream</v>
      </c>
      <c r="B476" s="22" t="s">
        <v>13691</v>
      </c>
      <c r="C476" s="22" t="s">
        <v>2050</v>
      </c>
      <c r="D476" s="22" t="s">
        <v>180</v>
      </c>
      <c r="E476" s="22" t="s">
        <v>12453</v>
      </c>
      <c r="F476" s="22" t="s">
        <v>634</v>
      </c>
      <c r="G476" s="22" t="s">
        <v>12455</v>
      </c>
      <c r="H476" s="23" t="s">
        <v>13692</v>
      </c>
    </row>
    <row r="477" spans="1:8" ht="16" x14ac:dyDescent="0.2">
      <c r="A477" t="str">
        <f t="shared" si="7"/>
        <v>Chandar Pattabhiram Coupa Software</v>
      </c>
      <c r="B477" s="22" t="s">
        <v>12644</v>
      </c>
      <c r="C477" s="22" t="s">
        <v>808</v>
      </c>
      <c r="D477" s="22" t="s">
        <v>42</v>
      </c>
      <c r="E477" s="22" t="s">
        <v>12453</v>
      </c>
      <c r="F477" s="22" t="s">
        <v>634</v>
      </c>
      <c r="G477" s="22" t="s">
        <v>12455</v>
      </c>
      <c r="H477" s="23" t="s">
        <v>13693</v>
      </c>
    </row>
    <row r="478" spans="1:8" ht="16" x14ac:dyDescent="0.2">
      <c r="A478" t="str">
        <f t="shared" si="7"/>
        <v>Christopher Obereder trade.io</v>
      </c>
      <c r="B478" s="22" t="s">
        <v>13694</v>
      </c>
      <c r="C478" s="22" t="s">
        <v>855</v>
      </c>
      <c r="D478" s="22" t="s">
        <v>42</v>
      </c>
      <c r="E478" s="22" t="s">
        <v>12453</v>
      </c>
      <c r="F478" s="22" t="s">
        <v>634</v>
      </c>
      <c r="G478" s="22" t="s">
        <v>12455</v>
      </c>
      <c r="H478" s="23" t="s">
        <v>13695</v>
      </c>
    </row>
    <row r="479" spans="1:8" ht="16" x14ac:dyDescent="0.2">
      <c r="A479" t="str">
        <f t="shared" si="7"/>
        <v>Richard Whitehead CSL Software Solutions Inc.</v>
      </c>
      <c r="B479" s="22" t="s">
        <v>13696</v>
      </c>
      <c r="C479" s="22" t="s">
        <v>789</v>
      </c>
      <c r="D479" s="22" t="s">
        <v>787</v>
      </c>
      <c r="E479" s="22" t="s">
        <v>12453</v>
      </c>
      <c r="F479" s="22" t="s">
        <v>12454</v>
      </c>
      <c r="G479" s="22" t="s">
        <v>13697</v>
      </c>
      <c r="H479" s="23" t="s">
        <v>13698</v>
      </c>
    </row>
    <row r="480" spans="1:8" ht="16" x14ac:dyDescent="0.2">
      <c r="A480" t="str">
        <f t="shared" si="7"/>
        <v>Andrew Malcolm Evernote</v>
      </c>
      <c r="B480" s="22" t="s">
        <v>12606</v>
      </c>
      <c r="C480" s="22" t="s">
        <v>833</v>
      </c>
      <c r="D480" s="22" t="s">
        <v>42</v>
      </c>
      <c r="E480" s="22" t="s">
        <v>12453</v>
      </c>
      <c r="F480" s="22" t="s">
        <v>634</v>
      </c>
      <c r="G480" s="22" t="s">
        <v>12455</v>
      </c>
      <c r="H480" s="23" t="s">
        <v>13700</v>
      </c>
    </row>
    <row r="481" spans="1:8" ht="16" x14ac:dyDescent="0.2">
      <c r="A481" t="str">
        <f t="shared" si="7"/>
        <v>Lori Ruff ALPFA, Inc. — Association of Latino Professionals For America | Empowering Latino Leaders</v>
      </c>
      <c r="B481" s="22" t="s">
        <v>12608</v>
      </c>
      <c r="C481" s="22" t="s">
        <v>12609</v>
      </c>
      <c r="D481" s="22" t="s">
        <v>12610</v>
      </c>
      <c r="E481" s="22" t="s">
        <v>12453</v>
      </c>
      <c r="F481" s="22" t="s">
        <v>12454</v>
      </c>
      <c r="G481" s="22" t="s">
        <v>12485</v>
      </c>
      <c r="H481" s="23" t="s">
        <v>13701</v>
      </c>
    </row>
    <row r="482" spans="1:8" ht="16" x14ac:dyDescent="0.2">
      <c r="A482" t="str">
        <f t="shared" si="7"/>
        <v>Christopher P Willis Acrolinx</v>
      </c>
      <c r="B482" s="22" t="s">
        <v>13702</v>
      </c>
      <c r="C482" s="22" t="s">
        <v>2273</v>
      </c>
      <c r="D482" s="22" t="s">
        <v>32</v>
      </c>
      <c r="E482" s="22" t="s">
        <v>12453</v>
      </c>
      <c r="F482" s="22" t="s">
        <v>12454</v>
      </c>
      <c r="G482" s="22" t="s">
        <v>12461</v>
      </c>
      <c r="H482" s="23" t="s">
        <v>13703</v>
      </c>
    </row>
    <row r="483" spans="1:8" ht="16" x14ac:dyDescent="0.2">
      <c r="A483" t="str">
        <f t="shared" si="7"/>
        <v>Christopher Monk Your Fare Inc.</v>
      </c>
      <c r="B483" s="22" t="s">
        <v>13704</v>
      </c>
      <c r="C483" s="22" t="s">
        <v>13705</v>
      </c>
      <c r="D483" s="22" t="s">
        <v>13706</v>
      </c>
      <c r="E483" s="22" t="s">
        <v>12453</v>
      </c>
      <c r="F483" s="22" t="s">
        <v>12454</v>
      </c>
      <c r="G483" s="22" t="s">
        <v>12500</v>
      </c>
      <c r="H483" s="23" t="s">
        <v>13707</v>
      </c>
    </row>
    <row r="484" spans="1:8" ht="16" x14ac:dyDescent="0.2">
      <c r="A484" t="str">
        <f t="shared" si="7"/>
        <v>Mike Volpe Cybereason</v>
      </c>
      <c r="B484" s="22" t="s">
        <v>13709</v>
      </c>
      <c r="C484" s="22" t="s">
        <v>182</v>
      </c>
      <c r="D484" s="22" t="s">
        <v>180</v>
      </c>
      <c r="E484" s="22" t="s">
        <v>12453</v>
      </c>
      <c r="F484" s="22" t="s">
        <v>634</v>
      </c>
      <c r="G484" s="22" t="s">
        <v>12461</v>
      </c>
      <c r="H484" s="23" t="s">
        <v>13711</v>
      </c>
    </row>
    <row r="485" spans="1:8" ht="16" x14ac:dyDescent="0.2">
      <c r="A485" t="str">
        <f t="shared" si="7"/>
        <v xml:space="preserve">Jonathan Sills hims </v>
      </c>
      <c r="B485" s="22" t="s">
        <v>12621</v>
      </c>
      <c r="C485" s="22" t="s">
        <v>1144</v>
      </c>
      <c r="D485" s="22" t="s">
        <v>42</v>
      </c>
      <c r="E485" s="22" t="s">
        <v>12453</v>
      </c>
      <c r="F485" s="22" t="s">
        <v>12454</v>
      </c>
      <c r="G485" s="22" t="s">
        <v>12506</v>
      </c>
      <c r="H485" s="23" t="s">
        <v>13713</v>
      </c>
    </row>
    <row r="486" spans="1:8" ht="16" x14ac:dyDescent="0.2">
      <c r="A486" t="str">
        <f t="shared" si="7"/>
        <v xml:space="preserve">Yael Morowati EBS             </v>
      </c>
      <c r="B486" s="22" t="s">
        <v>13714</v>
      </c>
      <c r="C486" s="22" t="s">
        <v>971</v>
      </c>
      <c r="D486" s="22" t="s">
        <v>42</v>
      </c>
      <c r="E486" s="22" t="s">
        <v>12453</v>
      </c>
      <c r="F486" s="22" t="s">
        <v>12454</v>
      </c>
      <c r="G486" s="22" t="s">
        <v>12455</v>
      </c>
      <c r="H486" s="23" t="s">
        <v>13716</v>
      </c>
    </row>
    <row r="487" spans="1:8" ht="16" x14ac:dyDescent="0.2">
      <c r="A487" t="str">
        <f t="shared" si="7"/>
        <v>Satish Ganesan Keyssa</v>
      </c>
      <c r="B487" s="22" t="s">
        <v>13717</v>
      </c>
      <c r="C487" s="22" t="s">
        <v>7189</v>
      </c>
      <c r="D487" s="22" t="s">
        <v>7187</v>
      </c>
      <c r="E487" s="22" t="s">
        <v>12453</v>
      </c>
      <c r="F487" s="22" t="s">
        <v>634</v>
      </c>
      <c r="G487" s="22" t="s">
        <v>12455</v>
      </c>
      <c r="H487" s="23" t="s">
        <v>13718</v>
      </c>
    </row>
    <row r="488" spans="1:8" ht="16" x14ac:dyDescent="0.2">
      <c r="A488" t="str">
        <f t="shared" si="7"/>
        <v>Michael Hiles Enerfab</v>
      </c>
      <c r="B488" s="22" t="s">
        <v>12628</v>
      </c>
      <c r="C488" s="22" t="s">
        <v>12629</v>
      </c>
      <c r="D488" s="22" t="s">
        <v>12630</v>
      </c>
      <c r="E488" s="22" t="s">
        <v>12453</v>
      </c>
      <c r="F488" s="22" t="s">
        <v>634</v>
      </c>
      <c r="G488" s="22" t="s">
        <v>12631</v>
      </c>
      <c r="H488" s="23" t="s">
        <v>13719</v>
      </c>
    </row>
    <row r="489" spans="1:8" ht="16" x14ac:dyDescent="0.2">
      <c r="A489" t="str">
        <f t="shared" si="7"/>
        <v>Taylor Hawes Endurance International Group</v>
      </c>
      <c r="B489" s="22" t="s">
        <v>12623</v>
      </c>
      <c r="C489" s="22" t="s">
        <v>1026</v>
      </c>
      <c r="D489" s="22" t="s">
        <v>1023</v>
      </c>
      <c r="E489" s="22" t="s">
        <v>12453</v>
      </c>
      <c r="F489" s="22" t="s">
        <v>634</v>
      </c>
      <c r="G489" s="22" t="s">
        <v>12500</v>
      </c>
      <c r="H489" s="23" t="s">
        <v>13720</v>
      </c>
    </row>
    <row r="490" spans="1:8" ht="16" x14ac:dyDescent="0.2">
      <c r="A490" t="str">
        <f t="shared" si="7"/>
        <v>Phil Granof NewStore</v>
      </c>
      <c r="B490" s="22" t="s">
        <v>13721</v>
      </c>
      <c r="C490" s="22" t="s">
        <v>13722</v>
      </c>
      <c r="D490" s="22" t="s">
        <v>42</v>
      </c>
      <c r="E490" s="22" t="s">
        <v>12453</v>
      </c>
      <c r="F490" s="22" t="s">
        <v>12454</v>
      </c>
      <c r="G490" s="22" t="s">
        <v>12461</v>
      </c>
      <c r="H490" s="23" t="s">
        <v>13723</v>
      </c>
    </row>
    <row r="491" spans="1:8" ht="16" x14ac:dyDescent="0.2">
      <c r="A491" t="str">
        <f t="shared" si="7"/>
        <v>Brad Mauldin iDisciple</v>
      </c>
      <c r="B491" s="22" t="s">
        <v>13724</v>
      </c>
      <c r="C491" s="22" t="s">
        <v>1062</v>
      </c>
      <c r="D491" s="22" t="s">
        <v>6010</v>
      </c>
      <c r="E491" s="22" t="s">
        <v>12453</v>
      </c>
      <c r="F491" s="22" t="s">
        <v>634</v>
      </c>
      <c r="G491" s="22" t="s">
        <v>13725</v>
      </c>
      <c r="H491" s="23" t="s">
        <v>13726</v>
      </c>
    </row>
    <row r="492" spans="1:8" ht="16" x14ac:dyDescent="0.2">
      <c r="A492" t="str">
        <f t="shared" si="7"/>
        <v>Moshe Reuven Sheradsky University of South Florida</v>
      </c>
      <c r="B492" s="22" t="s">
        <v>12684</v>
      </c>
      <c r="C492" s="22" t="s">
        <v>12685</v>
      </c>
      <c r="D492" s="22" t="s">
        <v>12686</v>
      </c>
      <c r="E492" s="22" t="s">
        <v>12453</v>
      </c>
      <c r="F492" s="22" t="s">
        <v>634</v>
      </c>
      <c r="G492" s="22" t="s">
        <v>12687</v>
      </c>
      <c r="H492" s="23" t="s">
        <v>13727</v>
      </c>
    </row>
    <row r="493" spans="1:8" ht="16" x14ac:dyDescent="0.2">
      <c r="A493" t="str">
        <f t="shared" si="7"/>
        <v>Jason Jhonson Improbable</v>
      </c>
      <c r="B493" s="22" t="s">
        <v>12689</v>
      </c>
      <c r="C493" s="22" t="s">
        <v>1096</v>
      </c>
      <c r="D493" s="22" t="s">
        <v>42</v>
      </c>
      <c r="E493" s="22" t="s">
        <v>12453</v>
      </c>
      <c r="F493" s="22" t="s">
        <v>12454</v>
      </c>
      <c r="G493" s="22" t="s">
        <v>12455</v>
      </c>
      <c r="H493" s="23" t="s">
        <v>13728</v>
      </c>
    </row>
    <row r="494" spans="1:8" ht="16" x14ac:dyDescent="0.2">
      <c r="A494" t="str">
        <f t="shared" si="7"/>
        <v>Gautam Goswami Permira</v>
      </c>
      <c r="B494" s="22" t="s">
        <v>13729</v>
      </c>
      <c r="C494" s="22" t="s">
        <v>1228</v>
      </c>
      <c r="D494" s="22" t="s">
        <v>1226</v>
      </c>
      <c r="E494" s="22" t="s">
        <v>12453</v>
      </c>
      <c r="F494" s="22" t="s">
        <v>12454</v>
      </c>
      <c r="G494" s="22" t="s">
        <v>12455</v>
      </c>
      <c r="H494" s="23" t="s">
        <v>13730</v>
      </c>
    </row>
    <row r="495" spans="1:8" ht="16" x14ac:dyDescent="0.2">
      <c r="A495" t="str">
        <f t="shared" si="7"/>
        <v>JOHN W RYAN Crossfuze</v>
      </c>
      <c r="B495" s="22" t="s">
        <v>12695</v>
      </c>
      <c r="C495" s="22" t="s">
        <v>1191</v>
      </c>
      <c r="D495" s="22" t="s">
        <v>42</v>
      </c>
      <c r="E495" s="22" t="s">
        <v>12453</v>
      </c>
      <c r="F495" s="22" t="s">
        <v>634</v>
      </c>
      <c r="G495" s="22" t="s">
        <v>12560</v>
      </c>
      <c r="H495" s="23" t="s">
        <v>13731</v>
      </c>
    </row>
    <row r="496" spans="1:8" ht="16" x14ac:dyDescent="0.2">
      <c r="A496" t="str">
        <f t="shared" si="7"/>
        <v>Tamara Sullivan, M.B.A. Aqua Systems</v>
      </c>
      <c r="B496" s="22" t="s">
        <v>12657</v>
      </c>
      <c r="C496" s="22" t="s">
        <v>12658</v>
      </c>
      <c r="D496" s="22" t="s">
        <v>12659</v>
      </c>
      <c r="E496" s="22" t="s">
        <v>12453</v>
      </c>
      <c r="F496" s="22" t="s">
        <v>634</v>
      </c>
      <c r="G496" s="22" t="s">
        <v>12617</v>
      </c>
      <c r="H496" s="23" t="s">
        <v>13732</v>
      </c>
    </row>
    <row r="497" spans="1:8" ht="16" x14ac:dyDescent="0.2">
      <c r="A497" t="str">
        <f t="shared" si="7"/>
        <v>Ben Parr Octane AI</v>
      </c>
      <c r="B497" s="22" t="s">
        <v>13733</v>
      </c>
      <c r="C497" s="22" t="s">
        <v>1218</v>
      </c>
      <c r="D497" s="22" t="s">
        <v>1216</v>
      </c>
      <c r="E497" s="22" t="s">
        <v>12453</v>
      </c>
      <c r="F497" s="22" t="s">
        <v>12454</v>
      </c>
      <c r="G497" s="22" t="s">
        <v>12560</v>
      </c>
      <c r="H497" s="23" t="s">
        <v>13734</v>
      </c>
    </row>
    <row r="498" spans="1:8" ht="16" x14ac:dyDescent="0.2">
      <c r="A498" t="str">
        <f t="shared" si="7"/>
        <v>Charlie Ungashick Applause</v>
      </c>
      <c r="B498" s="22" t="s">
        <v>12655</v>
      </c>
      <c r="C498" s="22" t="s">
        <v>932</v>
      </c>
      <c r="D498" s="22" t="s">
        <v>42</v>
      </c>
      <c r="E498" s="22" t="s">
        <v>12453</v>
      </c>
      <c r="F498" s="22" t="s">
        <v>12454</v>
      </c>
      <c r="G498" s="22" t="s">
        <v>12461</v>
      </c>
      <c r="H498" s="23" t="s">
        <v>13735</v>
      </c>
    </row>
    <row r="499" spans="1:8" ht="16" x14ac:dyDescent="0.2">
      <c r="A499" t="str">
        <f t="shared" si="7"/>
        <v>Jessica Scorpio Getaround</v>
      </c>
      <c r="B499" s="22" t="s">
        <v>13736</v>
      </c>
      <c r="C499" s="22" t="s">
        <v>13737</v>
      </c>
      <c r="D499" s="22" t="s">
        <v>9103</v>
      </c>
      <c r="E499" s="22" t="s">
        <v>12453</v>
      </c>
      <c r="F499" s="22" t="s">
        <v>634</v>
      </c>
      <c r="G499" s="22" t="s">
        <v>12455</v>
      </c>
      <c r="H499" s="23" t="s">
        <v>13738</v>
      </c>
    </row>
    <row r="500" spans="1:8" ht="16" x14ac:dyDescent="0.2">
      <c r="A500" t="str">
        <f t="shared" si="7"/>
        <v>Lisa Noon Karon Carpenter Group, Better Homes and Gardens FL 1st</v>
      </c>
      <c r="B500" s="22" t="s">
        <v>12664</v>
      </c>
      <c r="C500" s="22" t="s">
        <v>12665</v>
      </c>
      <c r="D500" s="22" t="s">
        <v>12666</v>
      </c>
      <c r="E500" s="22" t="s">
        <v>12453</v>
      </c>
      <c r="F500" s="22" t="s">
        <v>12454</v>
      </c>
      <c r="G500" s="22" t="s">
        <v>12638</v>
      </c>
      <c r="H500" s="23" t="s">
        <v>13739</v>
      </c>
    </row>
    <row r="501" spans="1:8" ht="16" x14ac:dyDescent="0.2">
      <c r="A501" t="str">
        <f t="shared" si="7"/>
        <v>Tracey Welson-Rossman Chariot Solutions</v>
      </c>
      <c r="B501" s="22" t="s">
        <v>13740</v>
      </c>
      <c r="C501" s="22" t="s">
        <v>1161</v>
      </c>
      <c r="D501" s="22" t="s">
        <v>42</v>
      </c>
      <c r="E501" s="22" t="s">
        <v>12453</v>
      </c>
      <c r="F501" s="22" t="s">
        <v>634</v>
      </c>
      <c r="G501" s="22" t="s">
        <v>12672</v>
      </c>
      <c r="H501" s="23" t="s">
        <v>13741</v>
      </c>
    </row>
    <row r="502" spans="1:8" ht="16" x14ac:dyDescent="0.2">
      <c r="A502" t="str">
        <f t="shared" si="7"/>
        <v>Lou Orfanos Localytics</v>
      </c>
      <c r="B502" s="22" t="s">
        <v>13742</v>
      </c>
      <c r="C502" s="22" t="s">
        <v>13743</v>
      </c>
      <c r="D502" s="22" t="s">
        <v>13744</v>
      </c>
      <c r="E502" s="22" t="s">
        <v>12453</v>
      </c>
      <c r="F502" s="22" t="s">
        <v>12454</v>
      </c>
      <c r="G502" s="22" t="s">
        <v>12461</v>
      </c>
      <c r="H502" s="23" t="s">
        <v>13745</v>
      </c>
    </row>
    <row r="503" spans="1:8" ht="16" x14ac:dyDescent="0.2">
      <c r="A503" t="str">
        <f t="shared" si="7"/>
        <v>Jeff Loeb Vidyard</v>
      </c>
      <c r="B503" s="22" t="s">
        <v>13746</v>
      </c>
      <c r="C503" s="22" t="s">
        <v>2523</v>
      </c>
      <c r="D503" s="22" t="s">
        <v>180</v>
      </c>
      <c r="E503" s="22" t="s">
        <v>12453</v>
      </c>
      <c r="F503" s="22" t="s">
        <v>634</v>
      </c>
      <c r="G503" s="22" t="s">
        <v>12461</v>
      </c>
      <c r="H503" s="23" t="s">
        <v>13747</v>
      </c>
    </row>
    <row r="504" spans="1:8" ht="16" x14ac:dyDescent="0.2">
      <c r="A504" t="str">
        <f t="shared" si="7"/>
        <v>Rob Pickell Kareo</v>
      </c>
      <c r="B504" s="22" t="s">
        <v>12668</v>
      </c>
      <c r="C504" s="22" t="s">
        <v>1284</v>
      </c>
      <c r="D504" s="22" t="s">
        <v>1282</v>
      </c>
      <c r="E504" s="22" t="s">
        <v>12453</v>
      </c>
      <c r="F504" s="22" t="s">
        <v>12454</v>
      </c>
      <c r="G504" s="22" t="s">
        <v>12669</v>
      </c>
      <c r="H504" s="23" t="s">
        <v>13748</v>
      </c>
    </row>
    <row r="505" spans="1:8" ht="16" x14ac:dyDescent="0.2">
      <c r="A505" t="str">
        <f t="shared" si="7"/>
        <v>Todd Sandler ShopRunner</v>
      </c>
      <c r="B505" s="22" t="s">
        <v>12671</v>
      </c>
      <c r="C505" s="22" t="s">
        <v>1351</v>
      </c>
      <c r="D505" s="22" t="s">
        <v>1349</v>
      </c>
      <c r="E505" s="22" t="s">
        <v>12453</v>
      </c>
      <c r="F505" s="22" t="s">
        <v>634</v>
      </c>
      <c r="G505" s="22" t="s">
        <v>12672</v>
      </c>
      <c r="H505" s="23" t="s">
        <v>13749</v>
      </c>
    </row>
    <row r="506" spans="1:8" ht="16" x14ac:dyDescent="0.2">
      <c r="A506" t="str">
        <f t="shared" si="7"/>
        <v>Kendall Collins AppDynamics</v>
      </c>
      <c r="B506" s="22" t="s">
        <v>13750</v>
      </c>
      <c r="C506" s="22" t="s">
        <v>10225</v>
      </c>
      <c r="D506" s="22" t="s">
        <v>180</v>
      </c>
      <c r="E506" s="22" t="s">
        <v>12453</v>
      </c>
      <c r="F506" s="22" t="s">
        <v>634</v>
      </c>
      <c r="G506" s="22" t="s">
        <v>12455</v>
      </c>
      <c r="H506" s="23" t="s">
        <v>13751</v>
      </c>
    </row>
    <row r="507" spans="1:8" ht="16" x14ac:dyDescent="0.2">
      <c r="A507" t="str">
        <f t="shared" si="7"/>
        <v>Andrew Mok Turo</v>
      </c>
      <c r="B507" s="22" t="s">
        <v>13752</v>
      </c>
      <c r="C507" s="22" t="s">
        <v>2552</v>
      </c>
      <c r="D507" s="22" t="s">
        <v>180</v>
      </c>
      <c r="E507" s="22" t="s">
        <v>12453</v>
      </c>
      <c r="F507" s="22" t="s">
        <v>634</v>
      </c>
      <c r="G507" s="22" t="s">
        <v>12581</v>
      </c>
      <c r="H507" s="23" t="s">
        <v>13753</v>
      </c>
    </row>
    <row r="508" spans="1:8" ht="16" x14ac:dyDescent="0.2">
      <c r="A508" t="str">
        <f t="shared" si="7"/>
        <v>Mark Goines Personal Capital</v>
      </c>
      <c r="B508" s="22" t="s">
        <v>12676</v>
      </c>
      <c r="C508" s="22" t="s">
        <v>1347</v>
      </c>
      <c r="D508" s="22" t="s">
        <v>12677</v>
      </c>
      <c r="E508" s="22" t="s">
        <v>12453</v>
      </c>
      <c r="F508" s="22" t="s">
        <v>634</v>
      </c>
      <c r="G508" s="22" t="s">
        <v>12455</v>
      </c>
      <c r="H508" s="23" t="s">
        <v>13754</v>
      </c>
    </row>
    <row r="509" spans="1:8" ht="16" x14ac:dyDescent="0.2">
      <c r="A509" t="str">
        <f t="shared" si="7"/>
        <v>Lance Walter Capriza</v>
      </c>
      <c r="B509" s="22" t="s">
        <v>13755</v>
      </c>
      <c r="C509" s="22" t="s">
        <v>2593</v>
      </c>
      <c r="D509" s="22" t="s">
        <v>180</v>
      </c>
      <c r="E509" s="22" t="s">
        <v>12453</v>
      </c>
      <c r="F509" s="22" t="s">
        <v>634</v>
      </c>
      <c r="G509" s="22" t="s">
        <v>12455</v>
      </c>
      <c r="H509" s="23" t="s">
        <v>13756</v>
      </c>
    </row>
    <row r="510" spans="1:8" ht="16" x14ac:dyDescent="0.2">
      <c r="A510" t="str">
        <f t="shared" si="7"/>
        <v>Sonny Ganguly WeddingWire</v>
      </c>
      <c r="B510" s="22" t="s">
        <v>13757</v>
      </c>
      <c r="C510" s="22" t="s">
        <v>2579</v>
      </c>
      <c r="D510" s="22" t="s">
        <v>2577</v>
      </c>
      <c r="E510" s="22" t="s">
        <v>12453</v>
      </c>
      <c r="F510" s="22" t="s">
        <v>634</v>
      </c>
      <c r="G510" s="22" t="s">
        <v>12485</v>
      </c>
      <c r="H510" s="23" t="s">
        <v>13758</v>
      </c>
    </row>
    <row r="511" spans="1:8" ht="16" x14ac:dyDescent="0.2">
      <c r="A511" t="str">
        <f t="shared" si="7"/>
        <v>Jennifer Beck Helix TCS</v>
      </c>
      <c r="B511" s="22" t="s">
        <v>13759</v>
      </c>
      <c r="C511" s="22" t="s">
        <v>13760</v>
      </c>
      <c r="D511" s="22" t="s">
        <v>42</v>
      </c>
      <c r="E511" s="22" t="s">
        <v>12453</v>
      </c>
      <c r="F511" s="22" t="s">
        <v>634</v>
      </c>
      <c r="G511" s="22" t="s">
        <v>12786</v>
      </c>
      <c r="H511" s="23" t="s">
        <v>13761</v>
      </c>
    </row>
    <row r="512" spans="1:8" ht="16" x14ac:dyDescent="0.2">
      <c r="A512" t="str">
        <f t="shared" si="7"/>
        <v>Jeff Nolan SecureAuth Corporation</v>
      </c>
      <c r="B512" s="22" t="s">
        <v>13762</v>
      </c>
      <c r="C512" s="22" t="s">
        <v>2604</v>
      </c>
      <c r="D512" s="22" t="s">
        <v>180</v>
      </c>
      <c r="E512" s="22" t="s">
        <v>12453</v>
      </c>
      <c r="F512" s="22" t="s">
        <v>634</v>
      </c>
      <c r="G512" s="22" t="s">
        <v>12455</v>
      </c>
      <c r="H512" s="23" t="s">
        <v>13763</v>
      </c>
    </row>
    <row r="513" spans="1:8" ht="16" x14ac:dyDescent="0.2">
      <c r="A513" t="str">
        <f t="shared" si="7"/>
        <v>Amanda Gutterman ConsenSys</v>
      </c>
      <c r="B513" s="22" t="s">
        <v>13764</v>
      </c>
      <c r="C513" s="22" t="s">
        <v>1156</v>
      </c>
      <c r="D513" s="22" t="s">
        <v>180</v>
      </c>
      <c r="E513" s="22" t="s">
        <v>12453</v>
      </c>
      <c r="F513" s="22" t="s">
        <v>634</v>
      </c>
      <c r="G513" s="22" t="s">
        <v>12560</v>
      </c>
      <c r="H513" s="23" t="s">
        <v>13765</v>
      </c>
    </row>
    <row r="514" spans="1:8" ht="16" x14ac:dyDescent="0.2">
      <c r="A514" t="str">
        <f t="shared" si="7"/>
        <v>Mike Grehan Acronym Media</v>
      </c>
      <c r="B514" s="22" t="s">
        <v>13766</v>
      </c>
      <c r="C514" s="22" t="s">
        <v>2698</v>
      </c>
      <c r="D514" s="22" t="s">
        <v>2696</v>
      </c>
      <c r="E514" s="22" t="s">
        <v>12453</v>
      </c>
      <c r="F514" s="22" t="s">
        <v>634</v>
      </c>
      <c r="G514" s="22" t="s">
        <v>12560</v>
      </c>
      <c r="H514" s="23" t="s">
        <v>13767</v>
      </c>
    </row>
    <row r="515" spans="1:8" ht="16" x14ac:dyDescent="0.2">
      <c r="A515" t="str">
        <f t="shared" si="7"/>
        <v>Jed Morley Banyan</v>
      </c>
      <c r="B515" s="22" t="s">
        <v>13768</v>
      </c>
      <c r="C515" s="22" t="s">
        <v>1386</v>
      </c>
      <c r="D515" s="22" t="s">
        <v>1384</v>
      </c>
      <c r="E515" s="22" t="s">
        <v>12453</v>
      </c>
      <c r="F515" s="22" t="s">
        <v>634</v>
      </c>
      <c r="G515" s="22" t="s">
        <v>12476</v>
      </c>
      <c r="H515" s="23" t="s">
        <v>13769</v>
      </c>
    </row>
    <row r="516" spans="1:8" ht="16" x14ac:dyDescent="0.2">
      <c r="A516" t="str">
        <f t="shared" si="7"/>
        <v>Leon Guzenda Objectivity, Inc.</v>
      </c>
      <c r="B516" s="22" t="s">
        <v>13770</v>
      </c>
      <c r="C516" s="22" t="s">
        <v>1378</v>
      </c>
      <c r="D516" s="22" t="s">
        <v>1376</v>
      </c>
      <c r="E516" s="22" t="s">
        <v>12453</v>
      </c>
      <c r="F516" s="22" t="s">
        <v>12454</v>
      </c>
      <c r="G516" s="22" t="s">
        <v>12455</v>
      </c>
      <c r="H516" s="23" t="s">
        <v>13771</v>
      </c>
    </row>
    <row r="517" spans="1:8" ht="16" x14ac:dyDescent="0.2">
      <c r="A517" t="str">
        <f t="shared" si="7"/>
        <v>Colin White BossNine Technologies</v>
      </c>
      <c r="B517" s="22" t="s">
        <v>13772</v>
      </c>
      <c r="C517" s="22" t="s">
        <v>1413</v>
      </c>
      <c r="D517" s="22" t="s">
        <v>1412</v>
      </c>
      <c r="E517" s="22" t="s">
        <v>12453</v>
      </c>
      <c r="F517" s="22" t="s">
        <v>12454</v>
      </c>
      <c r="G517" s="22" t="s">
        <v>12461</v>
      </c>
      <c r="H517" s="23" t="s">
        <v>13776</v>
      </c>
    </row>
    <row r="518" spans="1:8" ht="16" x14ac:dyDescent="0.2">
      <c r="A518" t="str">
        <f t="shared" si="7"/>
        <v>Adelyn Zhou TOPBOTS</v>
      </c>
      <c r="B518" s="22" t="s">
        <v>13777</v>
      </c>
      <c r="C518" s="22" t="s">
        <v>1433</v>
      </c>
      <c r="D518" s="22" t="s">
        <v>180</v>
      </c>
      <c r="E518" s="22" t="s">
        <v>12453</v>
      </c>
      <c r="F518" s="22" t="s">
        <v>634</v>
      </c>
      <c r="G518" s="22" t="s">
        <v>12560</v>
      </c>
      <c r="H518" s="23" t="s">
        <v>13779</v>
      </c>
    </row>
    <row r="519" spans="1:8" ht="16" x14ac:dyDescent="0.2">
      <c r="A519" t="str">
        <f t="shared" si="7"/>
        <v>Adrian van Haaften Chief Outsiders</v>
      </c>
      <c r="B519" s="22" t="s">
        <v>13780</v>
      </c>
      <c r="C519" s="22" t="s">
        <v>2752</v>
      </c>
      <c r="D519" s="22" t="s">
        <v>2750</v>
      </c>
      <c r="E519" s="22" t="s">
        <v>12453</v>
      </c>
      <c r="F519" s="22" t="s">
        <v>634</v>
      </c>
      <c r="G519" s="22" t="s">
        <v>12455</v>
      </c>
      <c r="H519" s="23" t="s">
        <v>13782</v>
      </c>
    </row>
    <row r="520" spans="1:8" ht="16" x14ac:dyDescent="0.2">
      <c r="A520" t="str">
        <f t="shared" si="7"/>
        <v>Nicole Frisbee Neck of the Woods</v>
      </c>
      <c r="B520" s="22" t="s">
        <v>13784</v>
      </c>
      <c r="C520" s="22" t="s">
        <v>13785</v>
      </c>
      <c r="D520" s="22" t="s">
        <v>13786</v>
      </c>
      <c r="E520" s="22" t="s">
        <v>12453</v>
      </c>
      <c r="F520" s="22" t="s">
        <v>634</v>
      </c>
      <c r="G520" s="22" t="s">
        <v>12476</v>
      </c>
      <c r="H520" s="23" t="s">
        <v>13790</v>
      </c>
    </row>
    <row r="521" spans="1:8" ht="16" x14ac:dyDescent="0.2">
      <c r="A521" t="str">
        <f t="shared" ref="A521:A584" si="8">CONCATENATE(B521," ",C521)</f>
        <v>Marlynn Harris The Avani Group</v>
      </c>
      <c r="B521" s="22" t="s">
        <v>13791</v>
      </c>
      <c r="C521" s="22" t="s">
        <v>2896</v>
      </c>
      <c r="D521" s="22" t="s">
        <v>2895</v>
      </c>
      <c r="E521" s="22" t="s">
        <v>12453</v>
      </c>
      <c r="F521" s="22" t="s">
        <v>634</v>
      </c>
      <c r="G521" s="22" t="s">
        <v>12458</v>
      </c>
      <c r="H521" s="23" t="s">
        <v>13792</v>
      </c>
    </row>
    <row r="522" spans="1:8" ht="16" x14ac:dyDescent="0.2">
      <c r="A522" t="str">
        <f t="shared" si="8"/>
        <v>Adam Torkildson NanoHydr8</v>
      </c>
      <c r="B522" s="22" t="s">
        <v>13793</v>
      </c>
      <c r="C522" s="22" t="s">
        <v>13794</v>
      </c>
      <c r="D522" s="22" t="s">
        <v>180</v>
      </c>
      <c r="E522" s="22" t="s">
        <v>12453</v>
      </c>
      <c r="F522" s="22" t="s">
        <v>634</v>
      </c>
      <c r="G522" s="22" t="s">
        <v>13533</v>
      </c>
      <c r="H522" s="23" t="s">
        <v>13795</v>
      </c>
    </row>
    <row r="523" spans="1:8" ht="16" x14ac:dyDescent="0.2">
      <c r="A523" t="str">
        <f t="shared" si="8"/>
        <v>Charles Gold Virtru</v>
      </c>
      <c r="B523" s="22" t="s">
        <v>13796</v>
      </c>
      <c r="C523" s="22" t="s">
        <v>1507</v>
      </c>
      <c r="D523" s="22" t="s">
        <v>42</v>
      </c>
      <c r="E523" s="22" t="s">
        <v>12453</v>
      </c>
      <c r="F523" s="22" t="s">
        <v>12454</v>
      </c>
      <c r="G523" s="22" t="s">
        <v>12485</v>
      </c>
      <c r="H523" s="23" t="s">
        <v>13797</v>
      </c>
    </row>
    <row r="524" spans="1:8" ht="16" x14ac:dyDescent="0.2">
      <c r="A524" t="str">
        <f t="shared" si="8"/>
        <v>Steven Wolfe Pereira Quantcast</v>
      </c>
      <c r="B524" s="22" t="s">
        <v>12471</v>
      </c>
      <c r="C524" s="22" t="s">
        <v>1570</v>
      </c>
      <c r="D524" s="22" t="s">
        <v>1568</v>
      </c>
      <c r="E524" s="22" t="s">
        <v>12453</v>
      </c>
      <c r="F524" s="22" t="s">
        <v>12454</v>
      </c>
      <c r="G524" s="22" t="s">
        <v>12455</v>
      </c>
      <c r="H524" s="23" t="s">
        <v>13798</v>
      </c>
    </row>
    <row r="525" spans="1:8" ht="16" x14ac:dyDescent="0.2">
      <c r="A525" t="str">
        <f t="shared" si="8"/>
        <v>Leela Srinivasan Lever</v>
      </c>
      <c r="B525" s="22" t="s">
        <v>13799</v>
      </c>
      <c r="C525" s="22" t="s">
        <v>1641</v>
      </c>
      <c r="D525" s="22" t="s">
        <v>42</v>
      </c>
      <c r="E525" s="22" t="s">
        <v>12453</v>
      </c>
      <c r="F525" s="22" t="s">
        <v>12454</v>
      </c>
      <c r="G525" s="22" t="s">
        <v>12455</v>
      </c>
      <c r="H525" s="23" t="s">
        <v>13800</v>
      </c>
    </row>
    <row r="526" spans="1:8" ht="16" x14ac:dyDescent="0.2">
      <c r="A526" t="str">
        <f t="shared" si="8"/>
        <v>Kelly Payne KUWARE INC</v>
      </c>
      <c r="B526" s="22" t="s">
        <v>13801</v>
      </c>
      <c r="C526" s="22" t="s">
        <v>1624</v>
      </c>
      <c r="D526" s="22" t="s">
        <v>1622</v>
      </c>
      <c r="E526" s="22" t="s">
        <v>12453</v>
      </c>
      <c r="F526" s="22" t="s">
        <v>12454</v>
      </c>
      <c r="G526" s="22" t="s">
        <v>12500</v>
      </c>
      <c r="H526" s="23" t="s">
        <v>13802</v>
      </c>
    </row>
    <row r="527" spans="1:8" ht="16" x14ac:dyDescent="0.2">
      <c r="A527" t="str">
        <f t="shared" si="8"/>
        <v>Kara Wilson Rubrik, Inc.</v>
      </c>
      <c r="B527" s="22" t="s">
        <v>12491</v>
      </c>
      <c r="C527" s="22" t="s">
        <v>1673</v>
      </c>
      <c r="D527" s="22" t="s">
        <v>42</v>
      </c>
      <c r="E527" s="22" t="s">
        <v>12453</v>
      </c>
      <c r="F527" s="22" t="s">
        <v>12454</v>
      </c>
      <c r="G527" s="22" t="s">
        <v>12455</v>
      </c>
      <c r="H527" s="23" t="s">
        <v>13803</v>
      </c>
    </row>
    <row r="528" spans="1:8" ht="16" x14ac:dyDescent="0.2">
      <c r="A528" t="str">
        <f t="shared" si="8"/>
        <v>Cory Treffiletti Voicera</v>
      </c>
      <c r="B528" s="22" t="s">
        <v>13804</v>
      </c>
      <c r="C528" s="22" t="s">
        <v>3001</v>
      </c>
      <c r="D528" s="22" t="s">
        <v>42</v>
      </c>
      <c r="E528" s="22" t="s">
        <v>12453</v>
      </c>
      <c r="F528" s="22" t="s">
        <v>634</v>
      </c>
      <c r="G528" s="22" t="s">
        <v>12455</v>
      </c>
      <c r="H528" s="23" t="s">
        <v>13807</v>
      </c>
    </row>
    <row r="529" spans="1:8" ht="16" x14ac:dyDescent="0.2">
      <c r="A529" t="str">
        <f t="shared" si="8"/>
        <v>Naveen Rajdev Wipro Limited</v>
      </c>
      <c r="B529" s="22" t="s">
        <v>13808</v>
      </c>
      <c r="C529" s="22" t="s">
        <v>1770</v>
      </c>
      <c r="D529" s="22" t="s">
        <v>42</v>
      </c>
      <c r="E529" s="22" t="s">
        <v>12453</v>
      </c>
      <c r="F529" s="22" t="s">
        <v>12454</v>
      </c>
      <c r="G529" s="22" t="s">
        <v>12753</v>
      </c>
      <c r="H529" s="23" t="s">
        <v>13810</v>
      </c>
    </row>
    <row r="530" spans="1:8" ht="16" x14ac:dyDescent="0.2">
      <c r="A530" t="str">
        <f t="shared" si="8"/>
        <v>Colleen Jansen ChargePoint, Inc.</v>
      </c>
      <c r="B530" s="22" t="s">
        <v>12564</v>
      </c>
      <c r="C530" s="22" t="s">
        <v>12565</v>
      </c>
      <c r="D530" s="22" t="s">
        <v>42</v>
      </c>
      <c r="E530" s="22" t="s">
        <v>12453</v>
      </c>
      <c r="F530" s="22" t="s">
        <v>12454</v>
      </c>
      <c r="G530" s="22" t="s">
        <v>12455</v>
      </c>
      <c r="H530" s="23" t="s">
        <v>13811</v>
      </c>
    </row>
    <row r="531" spans="1:8" ht="16" x14ac:dyDescent="0.2">
      <c r="A531" t="str">
        <f t="shared" si="8"/>
        <v>Harris Beber Vimeo</v>
      </c>
      <c r="B531" s="22" t="s">
        <v>12724</v>
      </c>
      <c r="C531" s="22" t="s">
        <v>2967</v>
      </c>
      <c r="D531" s="22" t="s">
        <v>42</v>
      </c>
      <c r="E531" s="22" t="s">
        <v>12453</v>
      </c>
      <c r="F531" s="22" t="s">
        <v>634</v>
      </c>
      <c r="G531" s="22" t="s">
        <v>12560</v>
      </c>
      <c r="H531" s="23" t="s">
        <v>13814</v>
      </c>
    </row>
    <row r="532" spans="1:8" ht="16" x14ac:dyDescent="0.2">
      <c r="A532" t="str">
        <f t="shared" si="8"/>
        <v>Tom Wentworth RapidMiner, Inc.</v>
      </c>
      <c r="B532" s="22" t="s">
        <v>13815</v>
      </c>
      <c r="C532" s="22" t="s">
        <v>3017</v>
      </c>
      <c r="D532" s="22" t="s">
        <v>42</v>
      </c>
      <c r="E532" s="22" t="s">
        <v>12453</v>
      </c>
      <c r="F532" s="22" t="s">
        <v>634</v>
      </c>
      <c r="G532" s="22" t="s">
        <v>12461</v>
      </c>
      <c r="H532" s="23" t="s">
        <v>13816</v>
      </c>
    </row>
    <row r="533" spans="1:8" ht="16" x14ac:dyDescent="0.2">
      <c r="A533" t="str">
        <f t="shared" si="8"/>
        <v>Matt Fleckenstein Nintex</v>
      </c>
      <c r="B533" s="22" t="s">
        <v>12722</v>
      </c>
      <c r="C533" s="22" t="s">
        <v>2959</v>
      </c>
      <c r="D533" s="22" t="s">
        <v>42</v>
      </c>
      <c r="E533" s="22" t="s">
        <v>12453</v>
      </c>
      <c r="F533" s="22" t="s">
        <v>12454</v>
      </c>
      <c r="G533" s="22" t="s">
        <v>12458</v>
      </c>
      <c r="H533" s="23" t="s">
        <v>13817</v>
      </c>
    </row>
    <row r="534" spans="1:8" ht="16" x14ac:dyDescent="0.2">
      <c r="A534" t="str">
        <f t="shared" si="8"/>
        <v>Melissa Puls Optanix</v>
      </c>
      <c r="B534" s="22" t="s">
        <v>12569</v>
      </c>
      <c r="C534" s="22" t="s">
        <v>1782</v>
      </c>
      <c r="D534" s="22" t="s">
        <v>42</v>
      </c>
      <c r="E534" s="22" t="s">
        <v>12453</v>
      </c>
      <c r="F534" s="22" t="s">
        <v>634</v>
      </c>
      <c r="G534" s="22" t="s">
        <v>12570</v>
      </c>
      <c r="H534" s="23" t="s">
        <v>13818</v>
      </c>
    </row>
    <row r="535" spans="1:8" ht="16" x14ac:dyDescent="0.2">
      <c r="A535" t="str">
        <f t="shared" si="8"/>
        <v>Shane Lennon Great Minds</v>
      </c>
      <c r="B535" s="22" t="s">
        <v>12720</v>
      </c>
      <c r="C535" s="22" t="s">
        <v>3454</v>
      </c>
      <c r="D535" s="22" t="s">
        <v>42</v>
      </c>
      <c r="E535" s="22" t="s">
        <v>12453</v>
      </c>
      <c r="F535" s="22" t="s">
        <v>12454</v>
      </c>
      <c r="G535" s="22" t="s">
        <v>12560</v>
      </c>
      <c r="H535" s="23" t="s">
        <v>13819</v>
      </c>
    </row>
    <row r="536" spans="1:8" ht="16" x14ac:dyDescent="0.2">
      <c r="A536" t="str">
        <f t="shared" si="8"/>
        <v>Reed Overfelt Aurea Software</v>
      </c>
      <c r="B536" s="22" t="s">
        <v>13820</v>
      </c>
      <c r="C536" s="22" t="s">
        <v>3372</v>
      </c>
      <c r="D536" s="22" t="s">
        <v>3370</v>
      </c>
      <c r="E536" s="22" t="s">
        <v>12453</v>
      </c>
      <c r="F536" s="22" t="s">
        <v>12454</v>
      </c>
      <c r="G536" s="22" t="s">
        <v>12560</v>
      </c>
      <c r="H536" s="23" t="s">
        <v>13821</v>
      </c>
    </row>
    <row r="537" spans="1:8" ht="16" x14ac:dyDescent="0.2">
      <c r="A537" t="str">
        <f t="shared" si="8"/>
        <v>Enrico Ferrari Rocket Internet SE</v>
      </c>
      <c r="B537" s="22" t="s">
        <v>12572</v>
      </c>
      <c r="C537" s="22" t="s">
        <v>3048</v>
      </c>
      <c r="D537" s="22" t="s">
        <v>42</v>
      </c>
      <c r="E537" s="22" t="s">
        <v>12453</v>
      </c>
      <c r="F537" s="22" t="s">
        <v>634</v>
      </c>
      <c r="G537" s="22" t="s">
        <v>12560</v>
      </c>
      <c r="H537" s="23" t="s">
        <v>13822</v>
      </c>
    </row>
    <row r="538" spans="1:8" ht="16" x14ac:dyDescent="0.2">
      <c r="A538" t="str">
        <f t="shared" si="8"/>
        <v>Lou Jordano Crimson Hexagon</v>
      </c>
      <c r="B538" s="22" t="s">
        <v>12728</v>
      </c>
      <c r="C538" s="22" t="s">
        <v>3116</v>
      </c>
      <c r="D538" s="22" t="s">
        <v>42</v>
      </c>
      <c r="E538" s="22" t="s">
        <v>12453</v>
      </c>
      <c r="F538" s="22" t="s">
        <v>12454</v>
      </c>
      <c r="G538" s="22" t="s">
        <v>12461</v>
      </c>
      <c r="H538" s="23" t="s">
        <v>13823</v>
      </c>
    </row>
    <row r="539" spans="1:8" ht="16" x14ac:dyDescent="0.2">
      <c r="A539" t="str">
        <f t="shared" si="8"/>
        <v>Scott Jones Percolate Inc.</v>
      </c>
      <c r="B539" s="22" t="s">
        <v>12726</v>
      </c>
      <c r="C539" s="22" t="s">
        <v>3134</v>
      </c>
      <c r="D539" s="22" t="s">
        <v>42</v>
      </c>
      <c r="E539" s="22" t="s">
        <v>12453</v>
      </c>
      <c r="F539" s="22" t="s">
        <v>634</v>
      </c>
      <c r="G539" s="22" t="s">
        <v>12455</v>
      </c>
      <c r="H539" s="23" t="s">
        <v>13825</v>
      </c>
    </row>
    <row r="540" spans="1:8" ht="16" x14ac:dyDescent="0.2">
      <c r="A540" t="str">
        <f t="shared" si="8"/>
        <v>Manish Gupta Redis Labs</v>
      </c>
      <c r="B540" s="22" t="s">
        <v>13826</v>
      </c>
      <c r="C540" s="22" t="s">
        <v>3156</v>
      </c>
      <c r="D540" s="22" t="s">
        <v>42</v>
      </c>
      <c r="E540" s="22" t="s">
        <v>12453</v>
      </c>
      <c r="F540" s="22" t="s">
        <v>634</v>
      </c>
      <c r="G540" s="22" t="s">
        <v>12455</v>
      </c>
      <c r="H540" s="23" t="s">
        <v>13827</v>
      </c>
    </row>
    <row r="541" spans="1:8" ht="16" x14ac:dyDescent="0.2">
      <c r="A541" t="str">
        <f t="shared" si="8"/>
        <v>Peter Guagenti Mesosphere, Inc.</v>
      </c>
      <c r="B541" s="22" t="s">
        <v>12730</v>
      </c>
      <c r="C541" s="22" t="s">
        <v>12731</v>
      </c>
      <c r="D541" s="22" t="s">
        <v>42</v>
      </c>
      <c r="E541" s="22" t="s">
        <v>12453</v>
      </c>
      <c r="F541" s="22" t="s">
        <v>634</v>
      </c>
      <c r="G541" s="22" t="s">
        <v>12455</v>
      </c>
      <c r="H541" s="23" t="s">
        <v>13828</v>
      </c>
    </row>
    <row r="542" spans="1:8" ht="16" x14ac:dyDescent="0.2">
      <c r="A542" t="str">
        <f t="shared" si="8"/>
        <v>Bill Glenn Marketing Leaders, Greater Seattle Area</v>
      </c>
      <c r="B542" s="22" t="s">
        <v>12574</v>
      </c>
      <c r="C542" s="22" t="s">
        <v>12575</v>
      </c>
      <c r="D542" s="22" t="s">
        <v>12576</v>
      </c>
      <c r="E542" s="22" t="s">
        <v>12453</v>
      </c>
      <c r="F542" s="22" t="s">
        <v>12454</v>
      </c>
      <c r="G542" s="22" t="s">
        <v>12458</v>
      </c>
      <c r="H542" s="23" t="s">
        <v>13829</v>
      </c>
    </row>
    <row r="543" spans="1:8" ht="16" x14ac:dyDescent="0.2">
      <c r="A543" t="str">
        <f t="shared" si="8"/>
        <v>Neville Letzerich HotSchedules</v>
      </c>
      <c r="B543" s="22" t="s">
        <v>12735</v>
      </c>
      <c r="C543" s="22" t="s">
        <v>3165</v>
      </c>
      <c r="D543" s="22" t="s">
        <v>42</v>
      </c>
      <c r="E543" s="22" t="s">
        <v>12453</v>
      </c>
      <c r="F543" s="22" t="s">
        <v>634</v>
      </c>
      <c r="G543" s="22" t="s">
        <v>12500</v>
      </c>
      <c r="H543" s="23" t="s">
        <v>13830</v>
      </c>
    </row>
    <row r="544" spans="1:8" ht="16" x14ac:dyDescent="0.2">
      <c r="A544" t="str">
        <f t="shared" si="8"/>
        <v>Sara Spivey Bazaarvoice</v>
      </c>
      <c r="B544" s="22" t="s">
        <v>12733</v>
      </c>
      <c r="C544" s="22" t="s">
        <v>11112</v>
      </c>
      <c r="D544" s="22" t="s">
        <v>42</v>
      </c>
      <c r="E544" s="22" t="s">
        <v>12453</v>
      </c>
      <c r="F544" s="22" t="s">
        <v>634</v>
      </c>
      <c r="G544" s="22" t="s">
        <v>12500</v>
      </c>
      <c r="H544" s="23" t="s">
        <v>13831</v>
      </c>
    </row>
    <row r="545" spans="1:8" ht="16" x14ac:dyDescent="0.2">
      <c r="A545" t="str">
        <f t="shared" si="8"/>
        <v>Gregg Holzrichter Big Switch Networks</v>
      </c>
      <c r="B545" s="22" t="s">
        <v>13832</v>
      </c>
      <c r="C545" s="22" t="s">
        <v>3284</v>
      </c>
      <c r="D545" s="22" t="s">
        <v>42</v>
      </c>
      <c r="E545" s="22" t="s">
        <v>12453</v>
      </c>
      <c r="F545" s="22" t="s">
        <v>12454</v>
      </c>
      <c r="G545" s="22" t="s">
        <v>12455</v>
      </c>
      <c r="H545" s="23" t="s">
        <v>13833</v>
      </c>
    </row>
    <row r="546" spans="1:8" ht="16" x14ac:dyDescent="0.2">
      <c r="A546" t="str">
        <f t="shared" si="8"/>
        <v>Kevin Alansky Logi Analytics</v>
      </c>
      <c r="B546" s="22" t="s">
        <v>13834</v>
      </c>
      <c r="C546" s="22" t="s">
        <v>3251</v>
      </c>
      <c r="D546" s="22" t="s">
        <v>42</v>
      </c>
      <c r="E546" s="22" t="s">
        <v>12453</v>
      </c>
      <c r="F546" s="22" t="s">
        <v>634</v>
      </c>
      <c r="G546" s="22" t="s">
        <v>12485</v>
      </c>
      <c r="H546" s="23" t="s">
        <v>13835</v>
      </c>
    </row>
    <row r="547" spans="1:8" ht="16" x14ac:dyDescent="0.2">
      <c r="A547" t="str">
        <f t="shared" si="8"/>
        <v>Steven Wastie Origami Logic</v>
      </c>
      <c r="B547" s="22" t="s">
        <v>13836</v>
      </c>
      <c r="C547" s="22" t="s">
        <v>3259</v>
      </c>
      <c r="D547" s="22" t="s">
        <v>3257</v>
      </c>
      <c r="E547" s="22" t="s">
        <v>12453</v>
      </c>
      <c r="F547" s="22" t="s">
        <v>12454</v>
      </c>
      <c r="G547" s="22" t="s">
        <v>12455</v>
      </c>
      <c r="H547" s="23" t="s">
        <v>13837</v>
      </c>
    </row>
    <row r="548" spans="1:8" ht="16" x14ac:dyDescent="0.2">
      <c r="A548" t="str">
        <f t="shared" si="8"/>
        <v>Susan Vitale iCIMS</v>
      </c>
      <c r="B548" s="22" t="s">
        <v>12739</v>
      </c>
      <c r="C548" s="22" t="s">
        <v>3237</v>
      </c>
      <c r="D548" s="22" t="s">
        <v>42</v>
      </c>
      <c r="E548" s="22" t="s">
        <v>12453</v>
      </c>
      <c r="F548" s="22" t="s">
        <v>12454</v>
      </c>
      <c r="G548" s="22" t="s">
        <v>12560</v>
      </c>
      <c r="H548" s="23" t="s">
        <v>13838</v>
      </c>
    </row>
    <row r="549" spans="1:8" ht="16" x14ac:dyDescent="0.2">
      <c r="A549" t="str">
        <f t="shared" si="8"/>
        <v>Rich Lesperance Swap.com</v>
      </c>
      <c r="B549" s="22" t="s">
        <v>12741</v>
      </c>
      <c r="C549" s="22" t="s">
        <v>3272</v>
      </c>
      <c r="D549" s="22" t="s">
        <v>42</v>
      </c>
      <c r="E549" s="22" t="s">
        <v>12453</v>
      </c>
      <c r="F549" s="22" t="s">
        <v>634</v>
      </c>
      <c r="G549" s="22" t="s">
        <v>12503</v>
      </c>
      <c r="H549" s="23" t="s">
        <v>13840</v>
      </c>
    </row>
    <row r="550" spans="1:8" ht="16" x14ac:dyDescent="0.2">
      <c r="A550" t="str">
        <f t="shared" si="8"/>
        <v>Joshua Konowe Silent Circle</v>
      </c>
      <c r="B550" s="22" t="s">
        <v>13842</v>
      </c>
      <c r="C550" s="22" t="s">
        <v>3341</v>
      </c>
      <c r="D550" s="22" t="s">
        <v>3339</v>
      </c>
      <c r="E550" s="22" t="s">
        <v>12453</v>
      </c>
      <c r="F550" s="22" t="s">
        <v>12454</v>
      </c>
      <c r="G550" s="22" t="s">
        <v>12485</v>
      </c>
      <c r="H550" s="23" t="s">
        <v>13844</v>
      </c>
    </row>
    <row r="551" spans="1:8" ht="16" x14ac:dyDescent="0.2">
      <c r="A551" t="str">
        <f t="shared" si="8"/>
        <v>Thomas Butta SignalFx</v>
      </c>
      <c r="B551" s="22" t="s">
        <v>13845</v>
      </c>
      <c r="C551" s="22" t="s">
        <v>13847</v>
      </c>
      <c r="D551" s="22" t="s">
        <v>42</v>
      </c>
      <c r="E551" s="22" t="s">
        <v>12453</v>
      </c>
      <c r="F551" s="22" t="s">
        <v>12454</v>
      </c>
      <c r="G551" s="22" t="s">
        <v>12455</v>
      </c>
      <c r="H551" s="23" t="s">
        <v>13848</v>
      </c>
    </row>
    <row r="552" spans="1:8" ht="16" x14ac:dyDescent="0.2">
      <c r="A552" t="str">
        <f t="shared" si="8"/>
        <v>Robert Israch Tipalti</v>
      </c>
      <c r="B552" s="22" t="s">
        <v>13849</v>
      </c>
      <c r="C552" s="22" t="s">
        <v>3445</v>
      </c>
      <c r="D552" s="22" t="s">
        <v>42</v>
      </c>
      <c r="E552" s="22" t="s">
        <v>12453</v>
      </c>
      <c r="F552" s="22" t="s">
        <v>634</v>
      </c>
      <c r="G552" s="22" t="s">
        <v>12455</v>
      </c>
      <c r="H552" s="23" t="s">
        <v>13851</v>
      </c>
    </row>
    <row r="553" spans="1:8" ht="16" x14ac:dyDescent="0.2">
      <c r="A553" t="str">
        <f t="shared" si="8"/>
        <v>Safouen (Saf) Rabah Socrata</v>
      </c>
      <c r="B553" s="22" t="s">
        <v>13852</v>
      </c>
      <c r="C553" s="22" t="s">
        <v>1945</v>
      </c>
      <c r="D553" s="22" t="s">
        <v>1943</v>
      </c>
      <c r="E553" s="22" t="s">
        <v>12453</v>
      </c>
      <c r="F553" s="22" t="s">
        <v>12454</v>
      </c>
      <c r="G553" s="22" t="s">
        <v>12458</v>
      </c>
      <c r="H553" s="23" t="s">
        <v>13854</v>
      </c>
    </row>
    <row r="554" spans="1:8" ht="16" x14ac:dyDescent="0.2">
      <c r="A554" t="str">
        <f t="shared" si="8"/>
        <v>Steve Mann Axioma Inc.</v>
      </c>
      <c r="B554" s="22" t="s">
        <v>12578</v>
      </c>
      <c r="C554" s="22" t="s">
        <v>1867</v>
      </c>
      <c r="D554" s="22" t="s">
        <v>42</v>
      </c>
      <c r="E554" s="22" t="s">
        <v>12453</v>
      </c>
      <c r="F554" s="22" t="s">
        <v>634</v>
      </c>
      <c r="G554" s="22" t="s">
        <v>12560</v>
      </c>
      <c r="H554" s="23" t="s">
        <v>13857</v>
      </c>
    </row>
    <row r="555" spans="1:8" ht="16" x14ac:dyDescent="0.2">
      <c r="A555" t="str">
        <f t="shared" si="8"/>
        <v>Justin Hart TeleSign</v>
      </c>
      <c r="B555" s="22" t="s">
        <v>12580</v>
      </c>
      <c r="C555" s="22" t="s">
        <v>2200</v>
      </c>
      <c r="D555" s="22" t="s">
        <v>2198</v>
      </c>
      <c r="E555" s="22" t="s">
        <v>12453</v>
      </c>
      <c r="F555" s="22" t="s">
        <v>12454</v>
      </c>
      <c r="G555" s="22" t="s">
        <v>12581</v>
      </c>
      <c r="H555" s="23" t="s">
        <v>13858</v>
      </c>
    </row>
    <row r="556" spans="1:8" ht="16" x14ac:dyDescent="0.2">
      <c r="A556" t="str">
        <f t="shared" si="8"/>
        <v>David Blum W.W.Williams</v>
      </c>
      <c r="B556" s="22" t="s">
        <v>12811</v>
      </c>
      <c r="C556" s="22" t="s">
        <v>1977</v>
      </c>
      <c r="D556" s="22" t="s">
        <v>1975</v>
      </c>
      <c r="E556" s="22" t="s">
        <v>12453</v>
      </c>
      <c r="F556" s="22" t="s">
        <v>634</v>
      </c>
      <c r="G556" s="22" t="s">
        <v>12812</v>
      </c>
      <c r="H556" s="23" t="s">
        <v>13859</v>
      </c>
    </row>
    <row r="557" spans="1:8" ht="16" x14ac:dyDescent="0.2">
      <c r="A557" t="str">
        <f t="shared" si="8"/>
        <v>Kira Mondrus QASymphony</v>
      </c>
      <c r="B557" s="22" t="s">
        <v>13860</v>
      </c>
      <c r="C557" s="22" t="s">
        <v>2063</v>
      </c>
      <c r="D557" s="22" t="s">
        <v>42</v>
      </c>
      <c r="E557" s="22" t="s">
        <v>12453</v>
      </c>
      <c r="F557" s="22" t="s">
        <v>634</v>
      </c>
      <c r="G557" s="22" t="s">
        <v>12753</v>
      </c>
      <c r="H557" s="23" t="s">
        <v>13861</v>
      </c>
    </row>
    <row r="558" spans="1:8" ht="16" x14ac:dyDescent="0.2">
      <c r="A558" t="str">
        <f t="shared" si="8"/>
        <v>Joseph Pigato ProService Hawaii</v>
      </c>
      <c r="B558" s="22" t="s">
        <v>12596</v>
      </c>
      <c r="C558" s="22" t="s">
        <v>2080</v>
      </c>
      <c r="D558" s="22" t="s">
        <v>2078</v>
      </c>
      <c r="E558" s="22" t="s">
        <v>12453</v>
      </c>
      <c r="F558" s="22" t="s">
        <v>12454</v>
      </c>
      <c r="G558" s="22" t="s">
        <v>12597</v>
      </c>
      <c r="H558" s="23" t="s">
        <v>13862</v>
      </c>
    </row>
    <row r="559" spans="1:8" ht="16" x14ac:dyDescent="0.2">
      <c r="A559" t="str">
        <f t="shared" si="8"/>
        <v>Susan Ganeshan Exponential Marketing LLC</v>
      </c>
      <c r="B559" s="22" t="s">
        <v>13863</v>
      </c>
      <c r="C559" s="22" t="s">
        <v>3683</v>
      </c>
      <c r="D559" s="22" t="s">
        <v>3682</v>
      </c>
      <c r="E559" s="22" t="s">
        <v>12453</v>
      </c>
      <c r="F559" s="22" t="s">
        <v>12454</v>
      </c>
      <c r="G559" s="22" t="s">
        <v>12485</v>
      </c>
      <c r="H559" s="23" t="s">
        <v>13864</v>
      </c>
    </row>
    <row r="560" spans="1:8" ht="16" x14ac:dyDescent="0.2">
      <c r="A560" t="str">
        <f t="shared" si="8"/>
        <v>Christopher (Chris) Litster Buildium LLC</v>
      </c>
      <c r="B560" s="22" t="s">
        <v>13865</v>
      </c>
      <c r="C560" s="22" t="s">
        <v>3690</v>
      </c>
      <c r="D560" s="22" t="s">
        <v>858</v>
      </c>
      <c r="E560" s="22" t="s">
        <v>12453</v>
      </c>
      <c r="F560" s="22" t="s">
        <v>634</v>
      </c>
      <c r="G560" s="22" t="s">
        <v>12461</v>
      </c>
      <c r="H560" s="23" t="s">
        <v>13866</v>
      </c>
    </row>
    <row r="561" spans="1:8" ht="16" x14ac:dyDescent="0.2">
      <c r="A561" t="str">
        <f t="shared" si="8"/>
        <v>Nirmal Nair Clickatell, Inc.</v>
      </c>
      <c r="B561" s="22" t="s">
        <v>13867</v>
      </c>
      <c r="C561" s="22" t="s">
        <v>2119</v>
      </c>
      <c r="D561" s="22" t="s">
        <v>2118</v>
      </c>
      <c r="E561" s="22" t="s">
        <v>12453</v>
      </c>
      <c r="F561" s="22" t="s">
        <v>634</v>
      </c>
      <c r="G561" s="22" t="s">
        <v>12455</v>
      </c>
      <c r="H561" s="23" t="s">
        <v>13870</v>
      </c>
    </row>
    <row r="562" spans="1:8" ht="16" x14ac:dyDescent="0.2">
      <c r="A562" t="str">
        <f t="shared" si="8"/>
        <v>Craig Sherman Sociamonials</v>
      </c>
      <c r="B562" s="22" t="s">
        <v>13871</v>
      </c>
      <c r="C562" s="22" t="s">
        <v>3700</v>
      </c>
      <c r="D562" s="22" t="s">
        <v>3698</v>
      </c>
      <c r="E562" s="22" t="s">
        <v>12453</v>
      </c>
      <c r="F562" s="22" t="s">
        <v>634</v>
      </c>
      <c r="G562" s="22" t="s">
        <v>13872</v>
      </c>
      <c r="H562" s="23" t="s">
        <v>13875</v>
      </c>
    </row>
    <row r="563" spans="1:8" ht="16" x14ac:dyDescent="0.2">
      <c r="A563" t="str">
        <f t="shared" si="8"/>
        <v>Carol Meyers Rapid7</v>
      </c>
      <c r="B563" s="22" t="s">
        <v>12679</v>
      </c>
      <c r="C563" s="22" t="s">
        <v>2295</v>
      </c>
      <c r="D563" s="22" t="s">
        <v>42</v>
      </c>
      <c r="E563" s="22" t="s">
        <v>12453</v>
      </c>
      <c r="F563" s="22" t="s">
        <v>634</v>
      </c>
      <c r="G563" s="22" t="s">
        <v>12461</v>
      </c>
      <c r="H563" s="23" t="s">
        <v>13876</v>
      </c>
    </row>
    <row r="564" spans="1:8" ht="16" x14ac:dyDescent="0.2">
      <c r="A564" t="str">
        <f t="shared" si="8"/>
        <v>Dan VanOrman Skipio</v>
      </c>
      <c r="B564" s="22" t="s">
        <v>13877</v>
      </c>
      <c r="C564" s="22" t="s">
        <v>2316</v>
      </c>
      <c r="D564" s="22" t="s">
        <v>42</v>
      </c>
      <c r="E564" s="22" t="s">
        <v>12453</v>
      </c>
      <c r="F564" s="22" t="s">
        <v>634</v>
      </c>
      <c r="G564" s="22" t="s">
        <v>13533</v>
      </c>
      <c r="H564" s="23" t="s">
        <v>13878</v>
      </c>
    </row>
    <row r="565" spans="1:8" ht="16" x14ac:dyDescent="0.2">
      <c r="A565" t="str">
        <f t="shared" si="8"/>
        <v>Ken Herron Unified Inbox</v>
      </c>
      <c r="B565" s="22" t="s">
        <v>13879</v>
      </c>
      <c r="C565" s="22" t="s">
        <v>13880</v>
      </c>
      <c r="D565" s="22" t="s">
        <v>42</v>
      </c>
      <c r="E565" s="22" t="s">
        <v>12453</v>
      </c>
      <c r="F565" s="22" t="s">
        <v>634</v>
      </c>
      <c r="G565" s="22" t="s">
        <v>12687</v>
      </c>
      <c r="H565" s="23" t="s">
        <v>13881</v>
      </c>
    </row>
    <row r="566" spans="1:8" ht="16" x14ac:dyDescent="0.2">
      <c r="A566" t="str">
        <f t="shared" si="8"/>
        <v>Joe Scheuermann GitLab, Inc.</v>
      </c>
      <c r="B566" s="22" t="s">
        <v>13882</v>
      </c>
      <c r="C566" s="22" t="s">
        <v>3761</v>
      </c>
      <c r="D566" s="22" t="s">
        <v>42</v>
      </c>
      <c r="E566" s="22" t="s">
        <v>12453</v>
      </c>
      <c r="F566" s="22" t="s">
        <v>634</v>
      </c>
      <c r="G566" s="22" t="s">
        <v>12455</v>
      </c>
      <c r="H566" s="23" t="s">
        <v>13883</v>
      </c>
    </row>
    <row r="567" spans="1:8" ht="16" x14ac:dyDescent="0.2">
      <c r="A567" t="str">
        <f t="shared" si="8"/>
        <v>Tim Matthews Exabeam</v>
      </c>
      <c r="B567" s="22" t="s">
        <v>13884</v>
      </c>
      <c r="C567" s="22" t="s">
        <v>3766</v>
      </c>
      <c r="D567" s="22" t="s">
        <v>42</v>
      </c>
      <c r="E567" s="22" t="s">
        <v>12453</v>
      </c>
      <c r="F567" s="22" t="s">
        <v>634</v>
      </c>
      <c r="G567" s="22" t="s">
        <v>12455</v>
      </c>
      <c r="H567" s="23" t="s">
        <v>13885</v>
      </c>
    </row>
    <row r="568" spans="1:8" ht="16" x14ac:dyDescent="0.2">
      <c r="A568" t="str">
        <f t="shared" si="8"/>
        <v>Marie Amoruso Jackson Kenandy</v>
      </c>
      <c r="B568" s="22" t="s">
        <v>13886</v>
      </c>
      <c r="C568" s="22" t="s">
        <v>3832</v>
      </c>
      <c r="D568" s="22" t="s">
        <v>42</v>
      </c>
      <c r="E568" s="22" t="s">
        <v>12453</v>
      </c>
      <c r="F568" s="22" t="s">
        <v>12454</v>
      </c>
      <c r="G568" s="22" t="s">
        <v>12455</v>
      </c>
      <c r="H568" s="23" t="s">
        <v>13887</v>
      </c>
    </row>
    <row r="569" spans="1:8" ht="16" x14ac:dyDescent="0.2">
      <c r="A569" t="str">
        <f t="shared" si="8"/>
        <v>Mike Lackman Phillips Pet Food &amp; Supplies</v>
      </c>
      <c r="B569" s="22" t="s">
        <v>13888</v>
      </c>
      <c r="C569" s="22" t="s">
        <v>13889</v>
      </c>
      <c r="D569" s="22" t="s">
        <v>13890</v>
      </c>
      <c r="E569" s="22" t="s">
        <v>12453</v>
      </c>
      <c r="F569" s="22" t="s">
        <v>12454</v>
      </c>
      <c r="G569" s="22" t="s">
        <v>12560</v>
      </c>
      <c r="H569" s="23" t="s">
        <v>13891</v>
      </c>
    </row>
    <row r="570" spans="1:8" ht="16" x14ac:dyDescent="0.2">
      <c r="A570" t="str">
        <f t="shared" si="8"/>
        <v>Mark Lange Reputation.com</v>
      </c>
      <c r="B570" s="22" t="s">
        <v>12824</v>
      </c>
      <c r="C570" s="22" t="s">
        <v>1210</v>
      </c>
      <c r="D570" s="22" t="s">
        <v>42</v>
      </c>
      <c r="E570" s="22" t="s">
        <v>12453</v>
      </c>
      <c r="F570" s="22" t="s">
        <v>12454</v>
      </c>
      <c r="G570" s="22" t="s">
        <v>12455</v>
      </c>
      <c r="H570" s="23" t="s">
        <v>13892</v>
      </c>
    </row>
    <row r="571" spans="1:8" ht="16" x14ac:dyDescent="0.2">
      <c r="A571" t="str">
        <f t="shared" si="8"/>
        <v>Erik Harbison AWeber Communications, Inc.</v>
      </c>
      <c r="B571" s="22" t="s">
        <v>13893</v>
      </c>
      <c r="C571" s="22" t="s">
        <v>13894</v>
      </c>
      <c r="D571" s="22" t="s">
        <v>42</v>
      </c>
      <c r="E571" s="22" t="s">
        <v>12453</v>
      </c>
      <c r="F571" s="22" t="s">
        <v>12454</v>
      </c>
      <c r="G571" s="22" t="s">
        <v>12672</v>
      </c>
      <c r="H571" s="23" t="s">
        <v>13896</v>
      </c>
    </row>
    <row r="572" spans="1:8" ht="16" x14ac:dyDescent="0.2">
      <c r="A572" t="str">
        <f t="shared" si="8"/>
        <v>Jake Sorofman Pendo.io</v>
      </c>
      <c r="B572" s="22" t="s">
        <v>13897</v>
      </c>
      <c r="C572" s="22" t="s">
        <v>3944</v>
      </c>
      <c r="D572" s="22" t="s">
        <v>42</v>
      </c>
      <c r="E572" s="22" t="s">
        <v>12453</v>
      </c>
      <c r="F572" s="22" t="s">
        <v>634</v>
      </c>
      <c r="G572" s="22" t="s">
        <v>13409</v>
      </c>
      <c r="H572" s="23" t="s">
        <v>13898</v>
      </c>
    </row>
    <row r="573" spans="1:8" ht="16" x14ac:dyDescent="0.2">
      <c r="A573" t="str">
        <f t="shared" si="8"/>
        <v>Maile Keone Listen Technologies Corporation</v>
      </c>
      <c r="B573" s="22" t="s">
        <v>13899</v>
      </c>
      <c r="C573" s="22" t="s">
        <v>2365</v>
      </c>
      <c r="D573" s="22" t="s">
        <v>304</v>
      </c>
      <c r="E573" s="22" t="s">
        <v>12453</v>
      </c>
      <c r="F573" s="22" t="s">
        <v>634</v>
      </c>
      <c r="G573" s="22" t="s">
        <v>12476</v>
      </c>
      <c r="H573" s="23" t="s">
        <v>13900</v>
      </c>
    </row>
    <row r="574" spans="1:8" ht="16" x14ac:dyDescent="0.2">
      <c r="A574" t="str">
        <f t="shared" si="8"/>
        <v>David Kasabian CCH® Tagetik</v>
      </c>
      <c r="B574" s="22" t="s">
        <v>12647</v>
      </c>
      <c r="C574" s="22" t="s">
        <v>2343</v>
      </c>
      <c r="D574" s="22" t="s">
        <v>2331</v>
      </c>
      <c r="E574" s="22" t="s">
        <v>12453</v>
      </c>
      <c r="F574" s="22" t="s">
        <v>634</v>
      </c>
      <c r="G574" s="22" t="s">
        <v>12560</v>
      </c>
      <c r="H574" s="23" t="s">
        <v>13901</v>
      </c>
    </row>
    <row r="575" spans="1:8" ht="16" x14ac:dyDescent="0.2">
      <c r="A575" t="str">
        <f t="shared" si="8"/>
        <v>Peter W. New York Public Radio</v>
      </c>
      <c r="B575" s="22" t="s">
        <v>12704</v>
      </c>
      <c r="C575" s="22" t="s">
        <v>4932</v>
      </c>
      <c r="D575" s="22" t="s">
        <v>42</v>
      </c>
      <c r="E575" s="22" t="s">
        <v>12453</v>
      </c>
      <c r="F575" s="22" t="s">
        <v>634</v>
      </c>
      <c r="G575" s="22" t="s">
        <v>12560</v>
      </c>
      <c r="H575" s="23" t="s">
        <v>13902</v>
      </c>
    </row>
    <row r="576" spans="1:8" ht="16" x14ac:dyDescent="0.2">
      <c r="A576" t="str">
        <f t="shared" si="8"/>
        <v>Shelia Reed Aspire Financial Services, LLC</v>
      </c>
      <c r="B576" s="22" t="s">
        <v>13903</v>
      </c>
      <c r="C576" s="22" t="s">
        <v>2504</v>
      </c>
      <c r="D576" s="22" t="s">
        <v>42</v>
      </c>
      <c r="E576" s="22" t="s">
        <v>12453</v>
      </c>
      <c r="F576" s="22" t="s">
        <v>634</v>
      </c>
      <c r="G576" s="22" t="s">
        <v>13019</v>
      </c>
      <c r="H576" s="23" t="s">
        <v>13904</v>
      </c>
    </row>
    <row r="577" spans="1:8" ht="16" x14ac:dyDescent="0.2">
      <c r="A577" t="str">
        <f t="shared" si="8"/>
        <v>Aimen Barma Vantage Point Analysis</v>
      </c>
      <c r="B577" s="22" t="s">
        <v>13905</v>
      </c>
      <c r="C577" s="22" t="s">
        <v>13906</v>
      </c>
      <c r="D577" s="22" t="s">
        <v>13907</v>
      </c>
      <c r="E577" s="22" t="s">
        <v>12453</v>
      </c>
      <c r="F577" s="22" t="s">
        <v>12454</v>
      </c>
      <c r="G577" s="22" t="s">
        <v>12455</v>
      </c>
      <c r="H577" s="23" t="s">
        <v>13908</v>
      </c>
    </row>
    <row r="578" spans="1:8" ht="16" x14ac:dyDescent="0.2">
      <c r="A578" t="str">
        <f t="shared" si="8"/>
        <v>Brad Wilson LendingTree</v>
      </c>
      <c r="B578" s="22" t="s">
        <v>12692</v>
      </c>
      <c r="C578" s="22" t="s">
        <v>1758</v>
      </c>
      <c r="D578" s="22" t="s">
        <v>42</v>
      </c>
      <c r="E578" s="22" t="s">
        <v>12453</v>
      </c>
      <c r="F578" s="22" t="s">
        <v>634</v>
      </c>
      <c r="G578" s="22" t="s">
        <v>12693</v>
      </c>
      <c r="H578" s="23" t="s">
        <v>13909</v>
      </c>
    </row>
    <row r="579" spans="1:8" ht="16" x14ac:dyDescent="0.2">
      <c r="A579" t="str">
        <f t="shared" si="8"/>
        <v>Jon Gettinger Spoken Communications</v>
      </c>
      <c r="B579" s="22" t="s">
        <v>12816</v>
      </c>
      <c r="C579" s="22" t="s">
        <v>3975</v>
      </c>
      <c r="D579" s="22" t="s">
        <v>42</v>
      </c>
      <c r="E579" s="22" t="s">
        <v>12453</v>
      </c>
      <c r="F579" s="22" t="s">
        <v>12454</v>
      </c>
      <c r="G579" s="22" t="s">
        <v>12458</v>
      </c>
      <c r="H579" s="23" t="s">
        <v>13910</v>
      </c>
    </row>
    <row r="580" spans="1:8" ht="16" x14ac:dyDescent="0.2">
      <c r="A580" t="str">
        <f t="shared" si="8"/>
        <v>Andrew Taylor The CSMO</v>
      </c>
      <c r="B580" s="22" t="s">
        <v>12818</v>
      </c>
      <c r="C580" s="22" t="s">
        <v>4023</v>
      </c>
      <c r="D580" s="22" t="s">
        <v>4021</v>
      </c>
      <c r="E580" s="22" t="s">
        <v>12453</v>
      </c>
      <c r="F580" s="22" t="s">
        <v>12454</v>
      </c>
      <c r="G580" s="22" t="s">
        <v>12506</v>
      </c>
      <c r="H580" s="23" t="s">
        <v>13911</v>
      </c>
    </row>
    <row r="581" spans="1:8" ht="16" x14ac:dyDescent="0.2">
      <c r="A581" t="str">
        <f t="shared" si="8"/>
        <v>Danny Oei Wirianto PT. Global Digital Prima (GDP) Venture</v>
      </c>
      <c r="B581" s="22" t="s">
        <v>12843</v>
      </c>
      <c r="C581" s="22" t="s">
        <v>12844</v>
      </c>
      <c r="D581" s="22" t="s">
        <v>42</v>
      </c>
      <c r="E581" s="22" t="s">
        <v>12453</v>
      </c>
      <c r="F581" s="22" t="s">
        <v>634</v>
      </c>
      <c r="G581" s="22" t="s">
        <v>12503</v>
      </c>
      <c r="H581" s="23" t="s">
        <v>13912</v>
      </c>
    </row>
    <row r="582" spans="1:8" ht="16" x14ac:dyDescent="0.2">
      <c r="A582" t="str">
        <f t="shared" si="8"/>
        <v>Michelle Kerr Delphix</v>
      </c>
      <c r="B582" s="22" t="s">
        <v>12822</v>
      </c>
      <c r="C582" s="22" t="s">
        <v>3544</v>
      </c>
      <c r="D582" s="22" t="s">
        <v>42</v>
      </c>
      <c r="E582" s="22" t="s">
        <v>12453</v>
      </c>
      <c r="F582" s="22" t="s">
        <v>634</v>
      </c>
      <c r="G582" s="22" t="s">
        <v>12455</v>
      </c>
      <c r="H582" s="23" t="s">
        <v>13914</v>
      </c>
    </row>
    <row r="583" spans="1:8" ht="16" x14ac:dyDescent="0.2">
      <c r="A583" t="str">
        <f t="shared" si="8"/>
        <v xml:space="preserve">Gabriel Noboa-Digital Strategist Monchies </v>
      </c>
      <c r="B583" s="22" t="s">
        <v>13916</v>
      </c>
      <c r="C583" s="22" t="s">
        <v>4091</v>
      </c>
      <c r="D583" s="22" t="s">
        <v>4089</v>
      </c>
      <c r="E583" s="22" t="s">
        <v>12453</v>
      </c>
      <c r="F583" s="22" t="s">
        <v>634</v>
      </c>
      <c r="G583" s="22" t="s">
        <v>12638</v>
      </c>
      <c r="H583" s="23" t="s">
        <v>13918</v>
      </c>
    </row>
    <row r="584" spans="1:8" ht="16" x14ac:dyDescent="0.2">
      <c r="A584" t="str">
        <f t="shared" si="8"/>
        <v>Scott King The Scott King Show</v>
      </c>
      <c r="B584" s="22" t="s">
        <v>13919</v>
      </c>
      <c r="C584" s="22" t="s">
        <v>13920</v>
      </c>
      <c r="D584" s="22" t="s">
        <v>42</v>
      </c>
      <c r="E584" s="22" t="s">
        <v>12453</v>
      </c>
      <c r="F584" s="22" t="s">
        <v>634</v>
      </c>
      <c r="G584" s="22" t="s">
        <v>13096</v>
      </c>
      <c r="H584" s="23" t="s">
        <v>13921</v>
      </c>
    </row>
    <row r="585" spans="1:8" ht="16" x14ac:dyDescent="0.2">
      <c r="A585" t="str">
        <f t="shared" ref="A585:A648" si="9">CONCATENATE(B585," ",C585)</f>
        <v>Jamak Golshani Institute of Technology Development of Canada ( ITD Canada)</v>
      </c>
      <c r="B585" s="22" t="s">
        <v>13922</v>
      </c>
      <c r="C585" s="22" t="s">
        <v>2870</v>
      </c>
      <c r="D585" s="22" t="s">
        <v>2868</v>
      </c>
      <c r="E585" s="22" t="s">
        <v>12453</v>
      </c>
      <c r="F585" s="22" t="s">
        <v>634</v>
      </c>
      <c r="G585" s="22" t="s">
        <v>12455</v>
      </c>
      <c r="H585" s="23" t="s">
        <v>13923</v>
      </c>
    </row>
    <row r="586" spans="1:8" ht="16" x14ac:dyDescent="0.2">
      <c r="A586" t="str">
        <f t="shared" si="9"/>
        <v>Wayne St. Amand Visual IQ, Inc.</v>
      </c>
      <c r="B586" s="22" t="s">
        <v>12748</v>
      </c>
      <c r="C586" s="22" t="s">
        <v>1578</v>
      </c>
      <c r="D586" s="22" t="s">
        <v>42</v>
      </c>
      <c r="E586" s="22" t="s">
        <v>12453</v>
      </c>
      <c r="F586" s="22" t="s">
        <v>634</v>
      </c>
      <c r="G586" s="22" t="s">
        <v>12461</v>
      </c>
      <c r="H586" s="23" t="s">
        <v>13924</v>
      </c>
    </row>
    <row r="587" spans="1:8" ht="16" x14ac:dyDescent="0.2">
      <c r="A587" t="str">
        <f t="shared" si="9"/>
        <v>Nathan Rawlins Lucid Software Inc.</v>
      </c>
      <c r="B587" s="22" t="s">
        <v>12743</v>
      </c>
      <c r="C587" s="22" t="s">
        <v>12744</v>
      </c>
      <c r="D587" s="22" t="s">
        <v>42</v>
      </c>
      <c r="E587" s="22" t="s">
        <v>12453</v>
      </c>
      <c r="F587" s="22" t="s">
        <v>12454</v>
      </c>
      <c r="G587" s="22" t="s">
        <v>12476</v>
      </c>
      <c r="H587" s="23" t="s">
        <v>13925</v>
      </c>
    </row>
    <row r="588" spans="1:8" ht="16" x14ac:dyDescent="0.2">
      <c r="A588" t="str">
        <f t="shared" si="9"/>
        <v>Bob Canaway Black Duck Software</v>
      </c>
      <c r="B588" s="22" t="s">
        <v>12746</v>
      </c>
      <c r="C588" s="22" t="s">
        <v>2000</v>
      </c>
      <c r="D588" s="22" t="s">
        <v>42</v>
      </c>
      <c r="E588" s="22" t="s">
        <v>12453</v>
      </c>
      <c r="F588" s="22" t="s">
        <v>634</v>
      </c>
      <c r="G588" s="22" t="s">
        <v>12461</v>
      </c>
      <c r="H588" s="23" t="s">
        <v>13926</v>
      </c>
    </row>
    <row r="589" spans="1:8" ht="16" x14ac:dyDescent="0.2">
      <c r="A589" t="str">
        <f t="shared" si="9"/>
        <v>Dustin Ritter Proficio Inc.</v>
      </c>
      <c r="B589" s="22" t="s">
        <v>13927</v>
      </c>
      <c r="C589" s="22" t="s">
        <v>13928</v>
      </c>
      <c r="D589" s="22" t="s">
        <v>42</v>
      </c>
      <c r="E589" s="22" t="s">
        <v>12453</v>
      </c>
      <c r="F589" s="22" t="s">
        <v>12454</v>
      </c>
      <c r="G589" s="22" t="s">
        <v>12506</v>
      </c>
      <c r="H589" s="23" t="s">
        <v>13929</v>
      </c>
    </row>
    <row r="590" spans="1:8" ht="16" x14ac:dyDescent="0.2">
      <c r="A590" t="str">
        <f t="shared" si="9"/>
        <v>Jeff Paradise Dashlane</v>
      </c>
      <c r="B590" s="22" t="s">
        <v>13930</v>
      </c>
      <c r="C590" s="22" t="s">
        <v>4387</v>
      </c>
      <c r="D590" s="22" t="s">
        <v>42</v>
      </c>
      <c r="E590" s="22" t="s">
        <v>12453</v>
      </c>
      <c r="F590" s="22" t="s">
        <v>634</v>
      </c>
      <c r="G590" s="22" t="s">
        <v>12560</v>
      </c>
      <c r="H590" s="23" t="s">
        <v>13931</v>
      </c>
    </row>
    <row r="591" spans="1:8" ht="16" x14ac:dyDescent="0.2">
      <c r="A591" t="str">
        <f t="shared" si="9"/>
        <v>Michael Lees Metalogix Software</v>
      </c>
      <c r="B591" s="22" t="s">
        <v>12750</v>
      </c>
      <c r="C591" s="22" t="s">
        <v>4297</v>
      </c>
      <c r="D591" s="22" t="s">
        <v>42</v>
      </c>
      <c r="E591" s="22" t="s">
        <v>12453</v>
      </c>
      <c r="F591" s="22" t="s">
        <v>634</v>
      </c>
      <c r="G591" s="22" t="s">
        <v>12485</v>
      </c>
      <c r="H591" s="23" t="s">
        <v>13933</v>
      </c>
    </row>
    <row r="592" spans="1:8" ht="16" x14ac:dyDescent="0.2">
      <c r="A592" t="str">
        <f t="shared" si="9"/>
        <v>Tony Wessels Convercent</v>
      </c>
      <c r="B592" s="22" t="s">
        <v>13935</v>
      </c>
      <c r="C592" s="22" t="s">
        <v>4159</v>
      </c>
      <c r="D592" s="22" t="s">
        <v>42</v>
      </c>
      <c r="E592" s="22" t="s">
        <v>12453</v>
      </c>
      <c r="F592" s="22" t="s">
        <v>634</v>
      </c>
      <c r="G592" s="22" t="s">
        <v>12455</v>
      </c>
      <c r="H592" s="23" t="s">
        <v>13936</v>
      </c>
    </row>
    <row r="593" spans="1:8" ht="16" x14ac:dyDescent="0.2">
      <c r="A593" t="str">
        <f t="shared" si="9"/>
        <v>Erika Jolly Brookes Springbot</v>
      </c>
      <c r="B593" s="22" t="s">
        <v>13937</v>
      </c>
      <c r="C593" s="22" t="s">
        <v>3477</v>
      </c>
      <c r="D593" s="22" t="s">
        <v>42</v>
      </c>
      <c r="E593" s="22" t="s">
        <v>12453</v>
      </c>
      <c r="F593" s="22" t="s">
        <v>634</v>
      </c>
      <c r="G593" s="22" t="s">
        <v>12753</v>
      </c>
      <c r="H593" s="23" t="s">
        <v>13938</v>
      </c>
    </row>
    <row r="594" spans="1:8" ht="16" x14ac:dyDescent="0.2">
      <c r="A594" t="str">
        <f t="shared" si="9"/>
        <v>Allyson Barr Attivio</v>
      </c>
      <c r="B594" s="22" t="s">
        <v>13940</v>
      </c>
      <c r="C594" s="22" t="s">
        <v>4763</v>
      </c>
      <c r="D594" s="22" t="s">
        <v>42</v>
      </c>
      <c r="E594" s="22" t="s">
        <v>12453</v>
      </c>
      <c r="F594" s="22" t="s">
        <v>12454</v>
      </c>
      <c r="G594" s="22" t="s">
        <v>12461</v>
      </c>
      <c r="H594" s="23" t="s">
        <v>13942</v>
      </c>
    </row>
    <row r="595" spans="1:8" ht="16" x14ac:dyDescent="0.2">
      <c r="A595" t="str">
        <f t="shared" si="9"/>
        <v>Anna Convery Radware</v>
      </c>
      <c r="B595" s="22" t="s">
        <v>12752</v>
      </c>
      <c r="C595" s="22" t="s">
        <v>4317</v>
      </c>
      <c r="D595" s="22" t="s">
        <v>42</v>
      </c>
      <c r="E595" s="22" t="s">
        <v>12453</v>
      </c>
      <c r="F595" s="22" t="s">
        <v>634</v>
      </c>
      <c r="G595" s="22" t="s">
        <v>12753</v>
      </c>
      <c r="H595" s="23" t="s">
        <v>13943</v>
      </c>
    </row>
    <row r="596" spans="1:8" ht="16" x14ac:dyDescent="0.2">
      <c r="A596" t="str">
        <f t="shared" si="9"/>
        <v>Alexander Sienkiewicz Spiraledge, Inc</v>
      </c>
      <c r="B596" s="22" t="s">
        <v>12755</v>
      </c>
      <c r="C596" s="22" t="s">
        <v>4359</v>
      </c>
      <c r="D596" s="22" t="s">
        <v>42</v>
      </c>
      <c r="E596" s="22" t="s">
        <v>12453</v>
      </c>
      <c r="F596" s="22" t="s">
        <v>12454</v>
      </c>
      <c r="G596" s="22" t="s">
        <v>12455</v>
      </c>
      <c r="H596" s="23" t="s">
        <v>13944</v>
      </c>
    </row>
    <row r="597" spans="1:8" ht="16" x14ac:dyDescent="0.2">
      <c r="A597" t="str">
        <f t="shared" si="9"/>
        <v>Tim Sullivan Cendyn</v>
      </c>
      <c r="B597" s="22" t="s">
        <v>12757</v>
      </c>
      <c r="C597" s="22" t="s">
        <v>3549</v>
      </c>
      <c r="D597" s="22" t="s">
        <v>3547</v>
      </c>
      <c r="E597" s="22" t="s">
        <v>12453</v>
      </c>
      <c r="F597" s="22" t="s">
        <v>12454</v>
      </c>
      <c r="G597" s="22" t="s">
        <v>12758</v>
      </c>
      <c r="H597" s="23" t="s">
        <v>13945</v>
      </c>
    </row>
    <row r="598" spans="1:8" ht="16" x14ac:dyDescent="0.2">
      <c r="A598" t="str">
        <f t="shared" si="9"/>
        <v>David Roussain GetG5</v>
      </c>
      <c r="B598" s="22" t="s">
        <v>12760</v>
      </c>
      <c r="C598" s="22" t="s">
        <v>4260</v>
      </c>
      <c r="D598" s="22" t="s">
        <v>42</v>
      </c>
      <c r="E598" s="22" t="s">
        <v>12453</v>
      </c>
      <c r="F598" s="22" t="s">
        <v>634</v>
      </c>
      <c r="G598" s="22" t="s">
        <v>12761</v>
      </c>
      <c r="H598" s="23" t="s">
        <v>13946</v>
      </c>
    </row>
    <row r="599" spans="1:8" ht="16" x14ac:dyDescent="0.2">
      <c r="A599" t="str">
        <f t="shared" si="9"/>
        <v>Jason Marshall GiftTree</v>
      </c>
      <c r="B599" s="22" t="s">
        <v>13947</v>
      </c>
      <c r="C599" s="22" t="s">
        <v>4307</v>
      </c>
      <c r="D599" s="22" t="s">
        <v>42</v>
      </c>
      <c r="E599" s="22" t="s">
        <v>12453</v>
      </c>
      <c r="F599" s="22" t="s">
        <v>12454</v>
      </c>
      <c r="G599" s="22" t="s">
        <v>12458</v>
      </c>
      <c r="H599" s="23" t="s">
        <v>13948</v>
      </c>
    </row>
    <row r="600" spans="1:8" ht="16" x14ac:dyDescent="0.2">
      <c r="A600" t="str">
        <f t="shared" si="9"/>
        <v>John A. Steinert TechTarget</v>
      </c>
      <c r="B600" s="22" t="s">
        <v>12765</v>
      </c>
      <c r="C600" s="22" t="s">
        <v>3585</v>
      </c>
      <c r="D600" s="22" t="s">
        <v>42</v>
      </c>
      <c r="E600" s="22" t="s">
        <v>12453</v>
      </c>
      <c r="F600" s="22" t="s">
        <v>12454</v>
      </c>
      <c r="G600" s="22" t="s">
        <v>12461</v>
      </c>
      <c r="H600" s="23" t="s">
        <v>13949</v>
      </c>
    </row>
    <row r="601" spans="1:8" ht="16" x14ac:dyDescent="0.2">
      <c r="A601" t="str">
        <f t="shared" si="9"/>
        <v>Zvi Moshkoviz Pypestream</v>
      </c>
      <c r="B601" s="22" t="s">
        <v>13950</v>
      </c>
      <c r="C601" s="22" t="s">
        <v>5426</v>
      </c>
      <c r="D601" s="22" t="s">
        <v>42</v>
      </c>
      <c r="E601" s="22" t="s">
        <v>12453</v>
      </c>
      <c r="F601" s="22" t="s">
        <v>634</v>
      </c>
      <c r="G601" s="22" t="s">
        <v>12560</v>
      </c>
      <c r="H601" s="23" t="s">
        <v>13951</v>
      </c>
    </row>
    <row r="602" spans="1:8" ht="16" x14ac:dyDescent="0.2">
      <c r="A602" t="str">
        <f t="shared" si="9"/>
        <v>Gary Friedman Moss Corporation</v>
      </c>
      <c r="B602" s="22" t="s">
        <v>13952</v>
      </c>
      <c r="C602" s="22" t="s">
        <v>4377</v>
      </c>
      <c r="D602" s="22" t="s">
        <v>4375</v>
      </c>
      <c r="E602" s="22" t="s">
        <v>12453</v>
      </c>
      <c r="F602" s="22" t="s">
        <v>12454</v>
      </c>
      <c r="G602" s="22" t="s">
        <v>12786</v>
      </c>
      <c r="H602" s="23" t="s">
        <v>13953</v>
      </c>
    </row>
    <row r="603" spans="1:8" ht="16" x14ac:dyDescent="0.2">
      <c r="A603" t="str">
        <f t="shared" si="9"/>
        <v>Mark Jones Neudesic</v>
      </c>
      <c r="B603" s="22" t="s">
        <v>12771</v>
      </c>
      <c r="C603" s="22" t="s">
        <v>3610</v>
      </c>
      <c r="D603" s="22" t="s">
        <v>3608</v>
      </c>
      <c r="E603" s="22" t="s">
        <v>12453</v>
      </c>
      <c r="F603" s="22" t="s">
        <v>12454</v>
      </c>
      <c r="G603" s="22" t="s">
        <v>12669</v>
      </c>
      <c r="H603" s="23" t="s">
        <v>13955</v>
      </c>
    </row>
    <row r="604" spans="1:8" ht="16" x14ac:dyDescent="0.2">
      <c r="A604" t="str">
        <f t="shared" si="9"/>
        <v>John Gunn VASCO Data Security</v>
      </c>
      <c r="B604" s="22" t="s">
        <v>12775</v>
      </c>
      <c r="C604" s="22" t="s">
        <v>4527</v>
      </c>
      <c r="D604" s="22" t="s">
        <v>42</v>
      </c>
      <c r="E604" s="22" t="s">
        <v>12453</v>
      </c>
      <c r="F604" s="22" t="s">
        <v>12454</v>
      </c>
      <c r="G604" s="22" t="s">
        <v>12503</v>
      </c>
      <c r="H604" s="23" t="s">
        <v>13956</v>
      </c>
    </row>
    <row r="605" spans="1:8" ht="16" x14ac:dyDescent="0.2">
      <c r="A605" t="str">
        <f t="shared" si="9"/>
        <v>Mandy Dhaliwal Rao Fugue, Inc.</v>
      </c>
      <c r="B605" s="22" t="s">
        <v>13957</v>
      </c>
      <c r="C605" s="22" t="s">
        <v>4610</v>
      </c>
      <c r="D605" s="22" t="s">
        <v>42</v>
      </c>
      <c r="E605" s="22" t="s">
        <v>12453</v>
      </c>
      <c r="F605" s="22" t="s">
        <v>634</v>
      </c>
      <c r="G605" s="22" t="s">
        <v>12455</v>
      </c>
      <c r="H605" s="23" t="s">
        <v>13958</v>
      </c>
    </row>
    <row r="606" spans="1:8" ht="16" x14ac:dyDescent="0.2">
      <c r="A606" t="str">
        <f t="shared" si="9"/>
        <v>Bryan Urioste Planview</v>
      </c>
      <c r="B606" s="22" t="s">
        <v>12780</v>
      </c>
      <c r="C606" s="22" t="s">
        <v>12781</v>
      </c>
      <c r="D606" s="22" t="s">
        <v>4287</v>
      </c>
      <c r="E606" s="22" t="s">
        <v>12453</v>
      </c>
      <c r="F606" s="22" t="s">
        <v>634</v>
      </c>
      <c r="G606" s="22" t="s">
        <v>12500</v>
      </c>
      <c r="H606" s="23" t="s">
        <v>13959</v>
      </c>
    </row>
    <row r="607" spans="1:8" ht="16" x14ac:dyDescent="0.2">
      <c r="A607" t="str">
        <f t="shared" si="9"/>
        <v>Scott Brazina Impact Radius, Inc.</v>
      </c>
      <c r="B607" s="22" t="s">
        <v>12777</v>
      </c>
      <c r="C607" s="22" t="s">
        <v>12778</v>
      </c>
      <c r="D607" s="22" t="s">
        <v>42</v>
      </c>
      <c r="E607" s="22" t="s">
        <v>12453</v>
      </c>
      <c r="F607" s="22" t="s">
        <v>12454</v>
      </c>
      <c r="G607" s="22" t="s">
        <v>12560</v>
      </c>
      <c r="H607" s="23" t="s">
        <v>13960</v>
      </c>
    </row>
    <row r="608" spans="1:8" ht="16" x14ac:dyDescent="0.2">
      <c r="A608" t="str">
        <f t="shared" si="9"/>
        <v>Robin Hackney Ingenious Med</v>
      </c>
      <c r="B608" s="22" t="s">
        <v>12783</v>
      </c>
      <c r="C608" s="22" t="s">
        <v>3576</v>
      </c>
      <c r="D608" s="22" t="s">
        <v>42</v>
      </c>
      <c r="E608" s="22" t="s">
        <v>12453</v>
      </c>
      <c r="F608" s="22" t="s">
        <v>634</v>
      </c>
      <c r="G608" s="22" t="s">
        <v>12753</v>
      </c>
      <c r="H608" s="23" t="s">
        <v>13961</v>
      </c>
    </row>
    <row r="609" spans="1:8" ht="16" x14ac:dyDescent="0.2">
      <c r="A609" t="str">
        <f t="shared" si="9"/>
        <v>Rick Ramos HealthJoy</v>
      </c>
      <c r="B609" s="22" t="s">
        <v>13962</v>
      </c>
      <c r="C609" s="22" t="s">
        <v>4712</v>
      </c>
      <c r="D609" s="22" t="s">
        <v>42</v>
      </c>
      <c r="E609" s="22" t="s">
        <v>12453</v>
      </c>
      <c r="F609" s="22" t="s">
        <v>634</v>
      </c>
      <c r="G609" s="22" t="s">
        <v>12503</v>
      </c>
      <c r="H609" s="23" t="s">
        <v>13963</v>
      </c>
    </row>
    <row r="610" spans="1:8" ht="16" x14ac:dyDescent="0.2">
      <c r="A610" t="str">
        <f t="shared" si="9"/>
        <v>Robin Caputo Datavail</v>
      </c>
      <c r="B610" s="22" t="s">
        <v>12785</v>
      </c>
      <c r="C610" s="22" t="s">
        <v>4559</v>
      </c>
      <c r="D610" s="22" t="s">
        <v>42</v>
      </c>
      <c r="E610" s="22" t="s">
        <v>12453</v>
      </c>
      <c r="F610" s="22" t="s">
        <v>12454</v>
      </c>
      <c r="G610" s="22" t="s">
        <v>12786</v>
      </c>
      <c r="H610" s="23" t="s">
        <v>13964</v>
      </c>
    </row>
    <row r="611" spans="1:8" ht="16" x14ac:dyDescent="0.2">
      <c r="A611" t="str">
        <f t="shared" si="9"/>
        <v>Todd Craig Blue Ridge</v>
      </c>
      <c r="B611" s="22" t="s">
        <v>13965</v>
      </c>
      <c r="C611" s="22" t="s">
        <v>4582</v>
      </c>
      <c r="D611" s="22" t="s">
        <v>42</v>
      </c>
      <c r="E611" s="22" t="s">
        <v>12453</v>
      </c>
      <c r="F611" s="22" t="s">
        <v>634</v>
      </c>
      <c r="G611" s="22" t="s">
        <v>12753</v>
      </c>
      <c r="H611" s="23" t="s">
        <v>13970</v>
      </c>
    </row>
    <row r="612" spans="1:8" ht="16" x14ac:dyDescent="0.2">
      <c r="A612" t="str">
        <f t="shared" si="9"/>
        <v>Brady O. Bruce InFocus</v>
      </c>
      <c r="B612" s="22" t="s">
        <v>12788</v>
      </c>
      <c r="C612" s="22" t="s">
        <v>4665</v>
      </c>
      <c r="D612" s="22" t="s">
        <v>42</v>
      </c>
      <c r="E612" s="22" t="s">
        <v>12453</v>
      </c>
      <c r="F612" s="22" t="s">
        <v>634</v>
      </c>
      <c r="G612" s="22" t="s">
        <v>12455</v>
      </c>
      <c r="H612" s="23" t="s">
        <v>13973</v>
      </c>
    </row>
    <row r="613" spans="1:8" ht="16" x14ac:dyDescent="0.2">
      <c r="A613" t="str">
        <f t="shared" si="9"/>
        <v>Michael Gerard e-Spirit Inc.</v>
      </c>
      <c r="B613" s="22" t="s">
        <v>12790</v>
      </c>
      <c r="C613" s="22" t="s">
        <v>4793</v>
      </c>
      <c r="D613" s="22" t="s">
        <v>42</v>
      </c>
      <c r="E613" s="22" t="s">
        <v>12453</v>
      </c>
      <c r="F613" s="22" t="s">
        <v>12454</v>
      </c>
      <c r="G613" s="22" t="s">
        <v>12461</v>
      </c>
      <c r="H613" s="23" t="s">
        <v>13976</v>
      </c>
    </row>
    <row r="614" spans="1:8" ht="16" x14ac:dyDescent="0.2">
      <c r="A614" t="str">
        <f t="shared" si="9"/>
        <v>Jeremy Forsberg StoAmigo</v>
      </c>
      <c r="B614" s="22" t="s">
        <v>13978</v>
      </c>
      <c r="C614" s="22" t="s">
        <v>5902</v>
      </c>
      <c r="D614" s="22" t="s">
        <v>5900</v>
      </c>
      <c r="E614" s="22" t="s">
        <v>12453</v>
      </c>
      <c r="F614" s="22" t="s">
        <v>634</v>
      </c>
      <c r="G614" s="22" t="s">
        <v>12805</v>
      </c>
      <c r="H614" s="23" t="s">
        <v>13979</v>
      </c>
    </row>
    <row r="615" spans="1:8" ht="16" x14ac:dyDescent="0.2">
      <c r="A615" t="str">
        <f t="shared" si="9"/>
        <v>Paul Sebastien Helpshift</v>
      </c>
      <c r="B615" s="22" t="s">
        <v>13980</v>
      </c>
      <c r="C615" s="22" t="s">
        <v>13981</v>
      </c>
      <c r="D615" s="22" t="s">
        <v>42</v>
      </c>
      <c r="E615" s="22" t="s">
        <v>12453</v>
      </c>
      <c r="F615" s="22" t="s">
        <v>634</v>
      </c>
      <c r="G615" s="22" t="s">
        <v>12455</v>
      </c>
      <c r="H615" s="23" t="s">
        <v>13982</v>
      </c>
    </row>
    <row r="616" spans="1:8" ht="16" x14ac:dyDescent="0.2">
      <c r="A616" t="str">
        <f t="shared" si="9"/>
        <v>Kavitha Gopalan MOBODEXTER</v>
      </c>
      <c r="B616" s="22" t="s">
        <v>13983</v>
      </c>
      <c r="C616" s="22" t="s">
        <v>5856</v>
      </c>
      <c r="D616" s="22" t="s">
        <v>5854</v>
      </c>
      <c r="E616" s="22" t="s">
        <v>12453</v>
      </c>
      <c r="F616" s="22" t="s">
        <v>634</v>
      </c>
      <c r="G616" s="22" t="s">
        <v>12458</v>
      </c>
      <c r="H616" s="23" t="s">
        <v>13984</v>
      </c>
    </row>
    <row r="617" spans="1:8" ht="16" x14ac:dyDescent="0.2">
      <c r="A617" t="str">
        <f t="shared" si="9"/>
        <v>Ken Maranian Stratfor</v>
      </c>
      <c r="B617" s="22" t="s">
        <v>13985</v>
      </c>
      <c r="C617" s="22" t="s">
        <v>4882</v>
      </c>
      <c r="D617" s="22" t="s">
        <v>4880</v>
      </c>
      <c r="E617" s="22" t="s">
        <v>12453</v>
      </c>
      <c r="F617" s="22" t="s">
        <v>12454</v>
      </c>
      <c r="G617" s="22" t="s">
        <v>12500</v>
      </c>
      <c r="H617" s="23" t="s">
        <v>13986</v>
      </c>
    </row>
    <row r="618" spans="1:8" ht="16" x14ac:dyDescent="0.2">
      <c r="A618" t="str">
        <f t="shared" si="9"/>
        <v>Lucrecia Carreras Adistec</v>
      </c>
      <c r="B618" s="22" t="s">
        <v>12802</v>
      </c>
      <c r="C618" s="22" t="s">
        <v>4944</v>
      </c>
      <c r="D618" s="22" t="s">
        <v>4942</v>
      </c>
      <c r="E618" s="22" t="s">
        <v>12453</v>
      </c>
      <c r="F618" s="22" t="s">
        <v>634</v>
      </c>
      <c r="G618" s="22" t="s">
        <v>12638</v>
      </c>
      <c r="H618" s="23" t="s">
        <v>13987</v>
      </c>
    </row>
    <row r="619" spans="1:8" ht="16" x14ac:dyDescent="0.2">
      <c r="A619" t="str">
        <f t="shared" si="9"/>
        <v>Heather Moses Nexthink</v>
      </c>
      <c r="B619" s="22" t="s">
        <v>12826</v>
      </c>
      <c r="C619" s="22" t="s">
        <v>4145</v>
      </c>
      <c r="D619" s="22" t="s">
        <v>42</v>
      </c>
      <c r="E619" s="22" t="s">
        <v>12453</v>
      </c>
      <c r="F619" s="22" t="s">
        <v>12454</v>
      </c>
      <c r="G619" s="22" t="s">
        <v>12461</v>
      </c>
      <c r="H619" s="23" t="s">
        <v>13988</v>
      </c>
    </row>
    <row r="620" spans="1:8" ht="16" x14ac:dyDescent="0.2">
      <c r="A620" t="str">
        <f t="shared" si="9"/>
        <v>Holly Hamann Automox</v>
      </c>
      <c r="B620" s="22" t="s">
        <v>13989</v>
      </c>
      <c r="C620" s="22" t="s">
        <v>5003</v>
      </c>
      <c r="D620" s="22" t="s">
        <v>42</v>
      </c>
      <c r="E620" s="22" t="s">
        <v>12453</v>
      </c>
      <c r="F620" s="22" t="s">
        <v>12454</v>
      </c>
      <c r="G620" s="22" t="s">
        <v>12786</v>
      </c>
      <c r="H620" s="23" t="s">
        <v>13990</v>
      </c>
    </row>
    <row r="621" spans="1:8" ht="16" x14ac:dyDescent="0.2">
      <c r="A621" t="str">
        <f t="shared" si="9"/>
        <v>Bernd Leger CloudLock - Now part of Cisco</v>
      </c>
      <c r="B621" s="22" t="s">
        <v>13991</v>
      </c>
      <c r="C621" s="22" t="s">
        <v>5008</v>
      </c>
      <c r="D621" s="22" t="s">
        <v>42</v>
      </c>
      <c r="E621" s="22" t="s">
        <v>12453</v>
      </c>
      <c r="F621" s="22" t="s">
        <v>634</v>
      </c>
      <c r="G621" s="22" t="s">
        <v>12461</v>
      </c>
      <c r="H621" s="23" t="s">
        <v>13993</v>
      </c>
    </row>
    <row r="622" spans="1:8" ht="16" x14ac:dyDescent="0.2">
      <c r="A622" t="str">
        <f t="shared" si="9"/>
        <v>Ken McDonald TeamSnap</v>
      </c>
      <c r="B622" s="22" t="s">
        <v>13995</v>
      </c>
      <c r="C622" s="22" t="s">
        <v>3923</v>
      </c>
      <c r="D622" s="22" t="s">
        <v>3921</v>
      </c>
      <c r="E622" s="22" t="s">
        <v>12453</v>
      </c>
      <c r="F622" s="22" t="s">
        <v>634</v>
      </c>
      <c r="G622" s="22" t="s">
        <v>12786</v>
      </c>
      <c r="H622" s="23" t="s">
        <v>13998</v>
      </c>
    </row>
    <row r="623" spans="1:8" ht="16" x14ac:dyDescent="0.2">
      <c r="A623" t="str">
        <f t="shared" si="9"/>
        <v>John Getze KIXEYE</v>
      </c>
      <c r="B623" s="22" t="s">
        <v>12832</v>
      </c>
      <c r="C623" s="22" t="s">
        <v>3720</v>
      </c>
      <c r="D623" s="22" t="s">
        <v>42</v>
      </c>
      <c r="E623" s="22" t="s">
        <v>12453</v>
      </c>
      <c r="F623" s="22" t="s">
        <v>634</v>
      </c>
      <c r="G623" s="22" t="s">
        <v>12455</v>
      </c>
      <c r="H623" s="23" t="s">
        <v>13999</v>
      </c>
    </row>
    <row r="624" spans="1:8" ht="16" x14ac:dyDescent="0.2">
      <c r="A624" t="str">
        <f t="shared" si="9"/>
        <v>Jamie Grenney Seerene</v>
      </c>
      <c r="B624" s="22" t="s">
        <v>14001</v>
      </c>
      <c r="C624" s="22" t="s">
        <v>5121</v>
      </c>
      <c r="D624" s="22" t="s">
        <v>42</v>
      </c>
      <c r="E624" s="22" t="s">
        <v>12453</v>
      </c>
      <c r="F624" s="22" t="s">
        <v>634</v>
      </c>
      <c r="G624" s="22" t="s">
        <v>12455</v>
      </c>
      <c r="H624" s="23" t="s">
        <v>14004</v>
      </c>
    </row>
    <row r="625" spans="1:8" ht="16" x14ac:dyDescent="0.2">
      <c r="A625" t="str">
        <f t="shared" si="9"/>
        <v>David Pitta BrightTALK</v>
      </c>
      <c r="B625" s="22" t="s">
        <v>14007</v>
      </c>
      <c r="C625" s="22" t="s">
        <v>6069</v>
      </c>
      <c r="D625" s="22" t="s">
        <v>42</v>
      </c>
      <c r="E625" s="22" t="s">
        <v>12453</v>
      </c>
      <c r="F625" s="22" t="s">
        <v>12454</v>
      </c>
      <c r="G625" s="22" t="s">
        <v>12455</v>
      </c>
      <c r="H625" s="23" t="s">
        <v>14008</v>
      </c>
    </row>
    <row r="626" spans="1:8" ht="16" x14ac:dyDescent="0.2">
      <c r="A626" t="str">
        <f t="shared" si="9"/>
        <v>Anirban Datta Everwise</v>
      </c>
      <c r="B626" s="22" t="s">
        <v>14009</v>
      </c>
      <c r="C626" s="22" t="s">
        <v>800</v>
      </c>
      <c r="D626" s="22" t="s">
        <v>42</v>
      </c>
      <c r="E626" s="22" t="s">
        <v>12453</v>
      </c>
      <c r="F626" s="22" t="s">
        <v>12454</v>
      </c>
      <c r="G626" s="22" t="s">
        <v>12455</v>
      </c>
      <c r="H626" s="23" t="s">
        <v>14010</v>
      </c>
    </row>
    <row r="627" spans="1:8" ht="16" x14ac:dyDescent="0.2">
      <c r="A627" t="str">
        <f t="shared" si="9"/>
        <v>John Bigay iZotope, Inc.</v>
      </c>
      <c r="B627" s="22" t="s">
        <v>14011</v>
      </c>
      <c r="C627" s="22" t="s">
        <v>5104</v>
      </c>
      <c r="D627" s="22" t="s">
        <v>42</v>
      </c>
      <c r="E627" s="22" t="s">
        <v>12453</v>
      </c>
      <c r="F627" s="22" t="s">
        <v>634</v>
      </c>
      <c r="G627" s="22" t="s">
        <v>12461</v>
      </c>
      <c r="H627" s="23" t="s">
        <v>14015</v>
      </c>
    </row>
    <row r="628" spans="1:8" ht="16" x14ac:dyDescent="0.2">
      <c r="A628" t="str">
        <f t="shared" si="9"/>
        <v>Jason A. Lane DigitalOcean</v>
      </c>
      <c r="B628" s="22" t="s">
        <v>12809</v>
      </c>
      <c r="C628" s="22" t="s">
        <v>1087</v>
      </c>
      <c r="D628" s="22" t="s">
        <v>5161</v>
      </c>
      <c r="E628" s="22" t="s">
        <v>12453</v>
      </c>
      <c r="F628" s="22" t="s">
        <v>634</v>
      </c>
      <c r="G628" s="22" t="s">
        <v>12461</v>
      </c>
      <c r="H628" s="23" t="s">
        <v>14016</v>
      </c>
    </row>
    <row r="629" spans="1:8" ht="16" x14ac:dyDescent="0.2">
      <c r="A629" t="str">
        <f t="shared" si="9"/>
        <v>Mark Moran Simplilearn</v>
      </c>
      <c r="B629" s="22" t="s">
        <v>12840</v>
      </c>
      <c r="C629" s="22" t="s">
        <v>5290</v>
      </c>
      <c r="D629" s="22" t="s">
        <v>42</v>
      </c>
      <c r="E629" s="22" t="s">
        <v>12453</v>
      </c>
      <c r="F629" s="22" t="s">
        <v>634</v>
      </c>
      <c r="G629" s="22" t="s">
        <v>12455</v>
      </c>
      <c r="H629" s="23" t="s">
        <v>14017</v>
      </c>
    </row>
    <row r="630" spans="1:8" ht="16" x14ac:dyDescent="0.2">
      <c r="A630" t="str">
        <f t="shared" si="9"/>
        <v>Michael Chauliac PayPal</v>
      </c>
      <c r="B630" s="22" t="s">
        <v>14018</v>
      </c>
      <c r="C630" s="22" t="s">
        <v>14019</v>
      </c>
      <c r="D630" s="22" t="s">
        <v>14020</v>
      </c>
      <c r="E630" s="22" t="s">
        <v>12453</v>
      </c>
      <c r="F630" s="22" t="s">
        <v>634</v>
      </c>
      <c r="G630" s="22" t="s">
        <v>12560</v>
      </c>
      <c r="H630" s="23" t="s">
        <v>14021</v>
      </c>
    </row>
    <row r="631" spans="1:8" ht="16" x14ac:dyDescent="0.2">
      <c r="A631" t="str">
        <f t="shared" si="9"/>
        <v>Pedro Sanudo CoverWallet</v>
      </c>
      <c r="B631" s="22" t="s">
        <v>14022</v>
      </c>
      <c r="C631" s="22" t="s">
        <v>6304</v>
      </c>
      <c r="D631" s="22" t="s">
        <v>42</v>
      </c>
      <c r="E631" s="22" t="s">
        <v>12453</v>
      </c>
      <c r="F631" s="22" t="s">
        <v>12454</v>
      </c>
      <c r="G631" s="22" t="s">
        <v>12560</v>
      </c>
      <c r="H631" s="23" t="s">
        <v>14023</v>
      </c>
    </row>
    <row r="632" spans="1:8" ht="16" x14ac:dyDescent="0.2">
      <c r="A632" t="str">
        <f t="shared" si="9"/>
        <v>Joseph Sawyer Integra Connect</v>
      </c>
      <c r="B632" s="22" t="s">
        <v>12814</v>
      </c>
      <c r="C632" s="22" t="s">
        <v>6265</v>
      </c>
      <c r="D632" s="22" t="s">
        <v>42</v>
      </c>
      <c r="E632" s="22" t="s">
        <v>12453</v>
      </c>
      <c r="F632" s="22" t="s">
        <v>634</v>
      </c>
      <c r="G632" s="22" t="s">
        <v>12638</v>
      </c>
      <c r="H632" s="23" t="s">
        <v>14027</v>
      </c>
    </row>
    <row r="633" spans="1:8" ht="16" x14ac:dyDescent="0.2">
      <c r="A633" t="str">
        <f t="shared" si="9"/>
        <v>Harold Katz Gigastone Corporation</v>
      </c>
      <c r="B633" s="22" t="s">
        <v>12807</v>
      </c>
      <c r="C633" s="22" t="s">
        <v>5330</v>
      </c>
      <c r="D633" s="22" t="s">
        <v>42</v>
      </c>
      <c r="E633" s="22" t="s">
        <v>12453</v>
      </c>
      <c r="F633" s="22" t="s">
        <v>12454</v>
      </c>
      <c r="G633" s="22" t="s">
        <v>12669</v>
      </c>
      <c r="H633" s="23" t="s">
        <v>14030</v>
      </c>
    </row>
    <row r="634" spans="1:8" ht="16" x14ac:dyDescent="0.2">
      <c r="A634" t="str">
        <f t="shared" si="9"/>
        <v>Zhang Wen Arrival</v>
      </c>
      <c r="B634" s="22" t="s">
        <v>14031</v>
      </c>
      <c r="C634" s="22" t="s">
        <v>14033</v>
      </c>
      <c r="D634" s="22" t="s">
        <v>6856</v>
      </c>
      <c r="E634" s="22" t="s">
        <v>12453</v>
      </c>
      <c r="F634" s="22" t="s">
        <v>634</v>
      </c>
      <c r="G634" s="22" t="s">
        <v>12458</v>
      </c>
      <c r="H634" s="23" t="s">
        <v>14034</v>
      </c>
    </row>
    <row r="635" spans="1:8" ht="16" x14ac:dyDescent="0.2">
      <c r="A635" t="str">
        <f t="shared" si="9"/>
        <v>Barry  J. Pruss Sports on the Go 1</v>
      </c>
      <c r="B635" s="22" t="s">
        <v>14035</v>
      </c>
      <c r="C635" s="22" t="s">
        <v>14036</v>
      </c>
      <c r="D635" s="22" t="s">
        <v>42</v>
      </c>
      <c r="E635" s="22" t="s">
        <v>12453</v>
      </c>
      <c r="F635" s="22" t="s">
        <v>634</v>
      </c>
      <c r="G635" s="22" t="s">
        <v>12560</v>
      </c>
      <c r="H635" s="23" t="s">
        <v>14037</v>
      </c>
    </row>
    <row r="636" spans="1:8" ht="16" x14ac:dyDescent="0.2">
      <c r="A636" t="str">
        <f t="shared" si="9"/>
        <v>Mike Chan Thorn Technologies LLC</v>
      </c>
      <c r="B636" s="22" t="s">
        <v>14038</v>
      </c>
      <c r="C636" s="22" t="s">
        <v>14039</v>
      </c>
      <c r="D636" s="22" t="s">
        <v>42</v>
      </c>
      <c r="E636" s="22" t="s">
        <v>12453</v>
      </c>
      <c r="F636" s="22" t="s">
        <v>634</v>
      </c>
      <c r="G636" s="22" t="s">
        <v>12485</v>
      </c>
      <c r="H636" s="23" t="s">
        <v>14040</v>
      </c>
    </row>
    <row r="637" spans="1:8" ht="16" x14ac:dyDescent="0.2">
      <c r="A637" t="str">
        <f t="shared" si="9"/>
        <v>Dave Krauthamer Neural Edge</v>
      </c>
      <c r="B637" s="22" t="s">
        <v>12973</v>
      </c>
      <c r="C637" s="22" t="s">
        <v>6506</v>
      </c>
      <c r="D637" s="22" t="s">
        <v>6505</v>
      </c>
      <c r="E637" s="22" t="s">
        <v>12453</v>
      </c>
      <c r="F637" s="22" t="s">
        <v>634</v>
      </c>
      <c r="G637" s="22" t="s">
        <v>12455</v>
      </c>
      <c r="H637" s="23" t="s">
        <v>14043</v>
      </c>
    </row>
    <row r="638" spans="1:8" ht="16" x14ac:dyDescent="0.2">
      <c r="A638" t="str">
        <f t="shared" si="9"/>
        <v>Morgan Norman ProsperWorks Inc.</v>
      </c>
      <c r="B638" s="22" t="s">
        <v>14044</v>
      </c>
      <c r="C638" s="22" t="s">
        <v>6498</v>
      </c>
      <c r="D638" s="22" t="s">
        <v>42</v>
      </c>
      <c r="E638" s="22" t="s">
        <v>12453</v>
      </c>
      <c r="F638" s="22" t="s">
        <v>12454</v>
      </c>
      <c r="G638" s="22" t="s">
        <v>12455</v>
      </c>
      <c r="H638" s="23" t="s">
        <v>14045</v>
      </c>
    </row>
    <row r="639" spans="1:8" ht="16" x14ac:dyDescent="0.2">
      <c r="A639" t="str">
        <f t="shared" si="9"/>
        <v>Doug Wheeler XIFIN, Inc.</v>
      </c>
      <c r="B639" s="22" t="s">
        <v>12979</v>
      </c>
      <c r="C639" s="22" t="s">
        <v>3770</v>
      </c>
      <c r="D639" s="22" t="s">
        <v>42</v>
      </c>
      <c r="E639" s="22" t="s">
        <v>12453</v>
      </c>
      <c r="F639" s="22" t="s">
        <v>12454</v>
      </c>
      <c r="G639" s="22" t="s">
        <v>12506</v>
      </c>
      <c r="H639" s="23" t="s">
        <v>14048</v>
      </c>
    </row>
    <row r="640" spans="1:8" ht="16" x14ac:dyDescent="0.2">
      <c r="A640" t="str">
        <f t="shared" si="9"/>
        <v>Daniel Incandela Return Path</v>
      </c>
      <c r="B640" s="22" t="s">
        <v>12981</v>
      </c>
      <c r="C640" s="22" t="s">
        <v>5282</v>
      </c>
      <c r="D640" s="22" t="s">
        <v>42</v>
      </c>
      <c r="E640" s="22" t="s">
        <v>12453</v>
      </c>
      <c r="F640" s="22" t="s">
        <v>634</v>
      </c>
      <c r="G640" s="22" t="s">
        <v>12617</v>
      </c>
      <c r="H640" s="23" t="s">
        <v>14049</v>
      </c>
    </row>
    <row r="641" spans="1:8" ht="16" x14ac:dyDescent="0.2">
      <c r="A641" t="str">
        <f t="shared" si="9"/>
        <v>Susan Doherty Innit</v>
      </c>
      <c r="B641" s="22" t="s">
        <v>14050</v>
      </c>
      <c r="C641" s="22" t="s">
        <v>6533</v>
      </c>
      <c r="D641" s="22" t="s">
        <v>32</v>
      </c>
      <c r="E641" s="22" t="s">
        <v>12453</v>
      </c>
      <c r="F641" s="22" t="s">
        <v>12454</v>
      </c>
      <c r="G641" s="22" t="s">
        <v>12455</v>
      </c>
      <c r="H641" s="23" t="s">
        <v>14053</v>
      </c>
    </row>
    <row r="642" spans="1:8" ht="16" x14ac:dyDescent="0.2">
      <c r="A642" t="str">
        <f t="shared" si="9"/>
        <v>Laurie McGrath TECSYS</v>
      </c>
      <c r="B642" s="22" t="s">
        <v>12767</v>
      </c>
      <c r="C642" s="22" t="s">
        <v>12768</v>
      </c>
      <c r="D642" s="22" t="s">
        <v>42</v>
      </c>
      <c r="E642" s="22" t="s">
        <v>12453</v>
      </c>
      <c r="F642" s="22" t="s">
        <v>634</v>
      </c>
      <c r="G642" s="22" t="s">
        <v>12769</v>
      </c>
      <c r="H642" s="23" t="s">
        <v>14055</v>
      </c>
    </row>
    <row r="643" spans="1:8" ht="16" x14ac:dyDescent="0.2">
      <c r="A643" t="str">
        <f t="shared" si="9"/>
        <v>Jared Elder RiskSpan</v>
      </c>
      <c r="B643" s="22" t="s">
        <v>14057</v>
      </c>
      <c r="C643" s="22" t="s">
        <v>5402</v>
      </c>
      <c r="D643" s="22" t="s">
        <v>42</v>
      </c>
      <c r="E643" s="22" t="s">
        <v>12453</v>
      </c>
      <c r="F643" s="22" t="s">
        <v>634</v>
      </c>
      <c r="G643" s="22" t="s">
        <v>12485</v>
      </c>
      <c r="H643" s="23" t="s">
        <v>14058</v>
      </c>
    </row>
    <row r="644" spans="1:8" ht="16" x14ac:dyDescent="0.2">
      <c r="A644" t="str">
        <f t="shared" si="9"/>
        <v>Thom Robbins MediaPro LLC</v>
      </c>
      <c r="B644" s="22" t="s">
        <v>14059</v>
      </c>
      <c r="C644" s="22" t="s">
        <v>5683</v>
      </c>
      <c r="D644" s="22" t="s">
        <v>42</v>
      </c>
      <c r="E644" s="22" t="s">
        <v>12453</v>
      </c>
      <c r="F644" s="22" t="s">
        <v>12454</v>
      </c>
      <c r="G644" s="22" t="s">
        <v>12458</v>
      </c>
      <c r="H644" s="23" t="s">
        <v>14060</v>
      </c>
    </row>
    <row r="645" spans="1:8" ht="16" x14ac:dyDescent="0.2">
      <c r="A645" t="str">
        <f t="shared" si="9"/>
        <v>Jill Rubin Totango</v>
      </c>
      <c r="B645" s="22" t="s">
        <v>14061</v>
      </c>
      <c r="C645" s="22" t="s">
        <v>6614</v>
      </c>
      <c r="D645" s="22" t="s">
        <v>42</v>
      </c>
      <c r="E645" s="22" t="s">
        <v>12453</v>
      </c>
      <c r="F645" s="22" t="s">
        <v>634</v>
      </c>
      <c r="G645" s="22" t="s">
        <v>12455</v>
      </c>
      <c r="H645" s="23" t="s">
        <v>14062</v>
      </c>
    </row>
    <row r="646" spans="1:8" ht="16" x14ac:dyDescent="0.2">
      <c r="A646" t="str">
        <f t="shared" si="9"/>
        <v>Elizabeth Kubycheck ATSG</v>
      </c>
      <c r="B646" s="22" t="s">
        <v>14063</v>
      </c>
      <c r="C646" s="22" t="s">
        <v>5507</v>
      </c>
      <c r="D646" s="22" t="s">
        <v>42</v>
      </c>
      <c r="E646" s="22" t="s">
        <v>12453</v>
      </c>
      <c r="F646" s="22" t="s">
        <v>12454</v>
      </c>
      <c r="G646" s="22" t="s">
        <v>12503</v>
      </c>
      <c r="H646" s="23" t="s">
        <v>14064</v>
      </c>
    </row>
    <row r="647" spans="1:8" ht="16" x14ac:dyDescent="0.2">
      <c r="A647" t="str">
        <f t="shared" si="9"/>
        <v>Vince Fabrizzi Jagged Peak</v>
      </c>
      <c r="B647" s="22" t="s">
        <v>14065</v>
      </c>
      <c r="C647" s="22" t="s">
        <v>5497</v>
      </c>
      <c r="D647" s="22" t="s">
        <v>3547</v>
      </c>
      <c r="E647" s="22" t="s">
        <v>12453</v>
      </c>
      <c r="F647" s="22" t="s">
        <v>634</v>
      </c>
      <c r="G647" s="22" t="s">
        <v>13019</v>
      </c>
      <c r="H647" s="23" t="s">
        <v>14066</v>
      </c>
    </row>
    <row r="648" spans="1:8" ht="16" x14ac:dyDescent="0.2">
      <c r="A648" t="str">
        <f t="shared" si="9"/>
        <v>Benjamin Lazar (MBA) Payspan</v>
      </c>
      <c r="B648" s="22" t="s">
        <v>12846</v>
      </c>
      <c r="C648" s="22" t="s">
        <v>12847</v>
      </c>
      <c r="D648" s="22" t="s">
        <v>1943</v>
      </c>
      <c r="E648" s="22" t="s">
        <v>12453</v>
      </c>
      <c r="F648" s="22" t="s">
        <v>634</v>
      </c>
      <c r="G648" s="22" t="s">
        <v>12753</v>
      </c>
      <c r="H648" s="23" t="s">
        <v>14067</v>
      </c>
    </row>
    <row r="649" spans="1:8" ht="16" x14ac:dyDescent="0.2">
      <c r="A649" t="str">
        <f t="shared" ref="A649:A712" si="10">CONCATENATE(B649," ",C649)</f>
        <v>Eric Quanstrom CIENCE</v>
      </c>
      <c r="B649" s="22" t="s">
        <v>14068</v>
      </c>
      <c r="C649" s="22" t="s">
        <v>5552</v>
      </c>
      <c r="D649" s="22" t="s">
        <v>180</v>
      </c>
      <c r="E649" s="22" t="s">
        <v>12453</v>
      </c>
      <c r="F649" s="22" t="s">
        <v>12454</v>
      </c>
      <c r="G649" s="22" t="s">
        <v>12506</v>
      </c>
      <c r="H649" s="23" t="s">
        <v>14069</v>
      </c>
    </row>
    <row r="650" spans="1:8" ht="16" x14ac:dyDescent="0.2">
      <c r="A650" t="str">
        <f t="shared" si="10"/>
        <v>Damon Peters Proxibid</v>
      </c>
      <c r="B650" s="22" t="s">
        <v>13015</v>
      </c>
      <c r="C650" s="22" t="s">
        <v>6557</v>
      </c>
      <c r="D650" s="22" t="s">
        <v>42</v>
      </c>
      <c r="E650" s="22" t="s">
        <v>12453</v>
      </c>
      <c r="F650" s="22" t="s">
        <v>634</v>
      </c>
      <c r="G650" s="22" t="s">
        <v>13016</v>
      </c>
      <c r="H650" s="23" t="s">
        <v>14070</v>
      </c>
    </row>
    <row r="651" spans="1:8" ht="16" x14ac:dyDescent="0.2">
      <c r="A651" t="str">
        <f t="shared" si="10"/>
        <v>Jim Wilson Kahua</v>
      </c>
      <c r="B651" s="22" t="s">
        <v>14071</v>
      </c>
      <c r="C651" s="22" t="s">
        <v>5690</v>
      </c>
      <c r="D651" s="22" t="s">
        <v>42</v>
      </c>
      <c r="E651" s="22" t="s">
        <v>12453</v>
      </c>
      <c r="F651" s="22" t="s">
        <v>634</v>
      </c>
      <c r="G651" s="22" t="s">
        <v>12753</v>
      </c>
      <c r="H651" s="23" t="s">
        <v>14072</v>
      </c>
    </row>
    <row r="652" spans="1:8" ht="16" x14ac:dyDescent="0.2">
      <c r="A652" t="str">
        <f t="shared" si="10"/>
        <v>Chris Capehart Oven Bits (www.ovenbits.com)</v>
      </c>
      <c r="B652" s="22" t="s">
        <v>14073</v>
      </c>
      <c r="C652" s="22" t="s">
        <v>14074</v>
      </c>
      <c r="D652" s="22" t="s">
        <v>443</v>
      </c>
      <c r="E652" s="22" t="s">
        <v>12453</v>
      </c>
      <c r="F652" s="22" t="s">
        <v>634</v>
      </c>
      <c r="G652" s="22" t="s">
        <v>13096</v>
      </c>
      <c r="H652" s="23" t="s">
        <v>14075</v>
      </c>
    </row>
    <row r="653" spans="1:8" ht="16" x14ac:dyDescent="0.2">
      <c r="A653" t="str">
        <f t="shared" si="10"/>
        <v>Kurt Andersen Symmetry, LLC</v>
      </c>
      <c r="B653" s="22" t="s">
        <v>14076</v>
      </c>
      <c r="C653" s="22" t="s">
        <v>14077</v>
      </c>
      <c r="D653" s="22" t="s">
        <v>42</v>
      </c>
      <c r="E653" s="22" t="s">
        <v>12453</v>
      </c>
      <c r="F653" s="22" t="s">
        <v>634</v>
      </c>
      <c r="G653" s="22" t="s">
        <v>13167</v>
      </c>
      <c r="H653" s="23" t="s">
        <v>14078</v>
      </c>
    </row>
    <row r="654" spans="1:8" ht="16" x14ac:dyDescent="0.2">
      <c r="A654" t="str">
        <f t="shared" si="10"/>
        <v>Dan Murphy Embotics Corporation</v>
      </c>
      <c r="B654" s="22" t="s">
        <v>14079</v>
      </c>
      <c r="C654" s="22" t="s">
        <v>5620</v>
      </c>
      <c r="D654" s="22" t="s">
        <v>42</v>
      </c>
      <c r="E654" s="22" t="s">
        <v>12453</v>
      </c>
      <c r="F654" s="22" t="s">
        <v>634</v>
      </c>
      <c r="G654" s="22" t="s">
        <v>12461</v>
      </c>
      <c r="H654" s="23" t="s">
        <v>14080</v>
      </c>
    </row>
    <row r="655" spans="1:8" ht="16" x14ac:dyDescent="0.2">
      <c r="A655" t="str">
        <f t="shared" si="10"/>
        <v>Dalton Parsons InterWorks, Inc</v>
      </c>
      <c r="B655" s="22" t="s">
        <v>14081</v>
      </c>
      <c r="C655" s="22" t="s">
        <v>5842</v>
      </c>
      <c r="D655" s="22" t="s">
        <v>42</v>
      </c>
      <c r="E655" s="22" t="s">
        <v>12453</v>
      </c>
      <c r="F655" s="22" t="s">
        <v>634</v>
      </c>
      <c r="G655" s="22" t="s">
        <v>13058</v>
      </c>
      <c r="H655" s="23" t="s">
        <v>14082</v>
      </c>
    </row>
    <row r="656" spans="1:8" ht="16" x14ac:dyDescent="0.2">
      <c r="A656" t="str">
        <f t="shared" si="10"/>
        <v>Ellana Walker a la mode, inc.</v>
      </c>
      <c r="B656" s="22" t="s">
        <v>14083</v>
      </c>
      <c r="C656" s="22" t="s">
        <v>5563</v>
      </c>
      <c r="D656" s="22" t="s">
        <v>42</v>
      </c>
      <c r="E656" s="22" t="s">
        <v>12453</v>
      </c>
      <c r="F656" s="22" t="s">
        <v>634</v>
      </c>
      <c r="G656" s="22" t="s">
        <v>13058</v>
      </c>
      <c r="H656" s="23" t="s">
        <v>14084</v>
      </c>
    </row>
    <row r="657" spans="1:8" ht="16" x14ac:dyDescent="0.2">
      <c r="A657" t="str">
        <f t="shared" si="10"/>
        <v>Mark Morse Signature Hardware</v>
      </c>
      <c r="B657" s="22" t="s">
        <v>12799</v>
      </c>
      <c r="C657" s="22" t="s">
        <v>6012</v>
      </c>
      <c r="D657" s="22" t="s">
        <v>6010</v>
      </c>
      <c r="E657" s="22" t="s">
        <v>12453</v>
      </c>
      <c r="F657" s="22" t="s">
        <v>12454</v>
      </c>
      <c r="G657" s="22" t="s">
        <v>12631</v>
      </c>
      <c r="H657" s="23" t="s">
        <v>14085</v>
      </c>
    </row>
    <row r="658" spans="1:8" ht="16" x14ac:dyDescent="0.2">
      <c r="A658" t="str">
        <f t="shared" si="10"/>
        <v>David Grossman Backstage</v>
      </c>
      <c r="B658" s="22" t="s">
        <v>14086</v>
      </c>
      <c r="C658" s="22" t="s">
        <v>14087</v>
      </c>
      <c r="D658" s="22" t="s">
        <v>42</v>
      </c>
      <c r="E658" s="22" t="s">
        <v>12453</v>
      </c>
      <c r="F658" s="22" t="s">
        <v>634</v>
      </c>
      <c r="G658" s="22" t="s">
        <v>12560</v>
      </c>
      <c r="H658" s="23" t="s">
        <v>14088</v>
      </c>
    </row>
    <row r="659" spans="1:8" ht="16" x14ac:dyDescent="0.2">
      <c r="A659" t="str">
        <f t="shared" si="10"/>
        <v>Nauman Ahmad PeopleQlik</v>
      </c>
      <c r="B659" s="22" t="s">
        <v>12633</v>
      </c>
      <c r="C659" s="22" t="s">
        <v>2405</v>
      </c>
      <c r="D659" s="22" t="s">
        <v>2403</v>
      </c>
      <c r="E659" s="22" t="s">
        <v>12453</v>
      </c>
      <c r="F659" s="22" t="s">
        <v>634</v>
      </c>
      <c r="G659" s="22" t="s">
        <v>12581</v>
      </c>
      <c r="H659" s="23" t="s">
        <v>14089</v>
      </c>
    </row>
    <row r="660" spans="1:8" ht="16" x14ac:dyDescent="0.2">
      <c r="A660" t="str">
        <f t="shared" si="10"/>
        <v>Becky Wright itelligence North America</v>
      </c>
      <c r="B660" s="22" t="s">
        <v>12804</v>
      </c>
      <c r="C660" s="22" t="s">
        <v>6115</v>
      </c>
      <c r="D660" s="22" t="s">
        <v>2331</v>
      </c>
      <c r="E660" s="22" t="s">
        <v>12453</v>
      </c>
      <c r="F660" s="22" t="s">
        <v>12454</v>
      </c>
      <c r="G660" s="22" t="s">
        <v>12805</v>
      </c>
      <c r="H660" s="23" t="s">
        <v>14090</v>
      </c>
    </row>
    <row r="661" spans="1:8" ht="16" x14ac:dyDescent="0.2">
      <c r="A661" t="str">
        <f t="shared" si="10"/>
        <v>Nancy Chou Intland Software GmbH</v>
      </c>
      <c r="B661" s="22" t="s">
        <v>14091</v>
      </c>
      <c r="C661" s="22" t="s">
        <v>6715</v>
      </c>
      <c r="D661" s="22" t="s">
        <v>6714</v>
      </c>
      <c r="E661" s="22" t="s">
        <v>12453</v>
      </c>
      <c r="F661" s="22" t="s">
        <v>634</v>
      </c>
      <c r="G661" s="22" t="s">
        <v>12455</v>
      </c>
      <c r="H661" s="23" t="s">
        <v>14092</v>
      </c>
    </row>
    <row r="662" spans="1:8" ht="16" x14ac:dyDescent="0.2">
      <c r="A662" t="str">
        <f t="shared" si="10"/>
        <v>Sharon Lubrano Dodge Data &amp; Analytics</v>
      </c>
      <c r="B662" s="22" t="s">
        <v>12837</v>
      </c>
      <c r="C662" s="22" t="s">
        <v>6133</v>
      </c>
      <c r="D662" s="22" t="s">
        <v>42</v>
      </c>
      <c r="E662" s="22" t="s">
        <v>12453</v>
      </c>
      <c r="F662" s="22" t="s">
        <v>634</v>
      </c>
      <c r="G662" s="22" t="s">
        <v>12560</v>
      </c>
      <c r="H662" s="23" t="s">
        <v>14093</v>
      </c>
    </row>
    <row r="663" spans="1:8" ht="16" x14ac:dyDescent="0.2">
      <c r="A663" t="str">
        <f t="shared" si="10"/>
        <v>David Raske Bastion Security</v>
      </c>
      <c r="B663" s="22" t="s">
        <v>14094</v>
      </c>
      <c r="C663" s="22" t="s">
        <v>6186</v>
      </c>
      <c r="D663" s="22" t="s">
        <v>6184</v>
      </c>
      <c r="E663" s="22" t="s">
        <v>12453</v>
      </c>
      <c r="F663" s="22" t="s">
        <v>12454</v>
      </c>
      <c r="G663" s="22" t="s">
        <v>12960</v>
      </c>
      <c r="H663" s="23" t="s">
        <v>14095</v>
      </c>
    </row>
    <row r="664" spans="1:8" ht="16" x14ac:dyDescent="0.2">
      <c r="A664" t="str">
        <f t="shared" si="10"/>
        <v>Alex S. Alpha Flight Guru</v>
      </c>
      <c r="B664" s="22" t="s">
        <v>14096</v>
      </c>
      <c r="C664" s="22" t="s">
        <v>1935</v>
      </c>
      <c r="D664" s="22" t="s">
        <v>42</v>
      </c>
      <c r="E664" s="22" t="s">
        <v>12453</v>
      </c>
      <c r="F664" s="22" t="s">
        <v>12454</v>
      </c>
      <c r="G664" s="22" t="s">
        <v>12455</v>
      </c>
      <c r="H664" s="23" t="s">
        <v>14097</v>
      </c>
    </row>
    <row r="665" spans="1:8" ht="16" x14ac:dyDescent="0.2">
      <c r="A665" t="str">
        <f t="shared" si="10"/>
        <v>Aziz Saitniyazov Gogotech</v>
      </c>
      <c r="B665" s="22" t="s">
        <v>12920</v>
      </c>
      <c r="C665" s="22" t="s">
        <v>6284</v>
      </c>
      <c r="D665" s="22" t="s">
        <v>42</v>
      </c>
      <c r="E665" s="22" t="s">
        <v>12453</v>
      </c>
      <c r="F665" s="22" t="s">
        <v>634</v>
      </c>
      <c r="G665" s="22" t="s">
        <v>12560</v>
      </c>
      <c r="H665" s="23" t="s">
        <v>14098</v>
      </c>
    </row>
    <row r="666" spans="1:8" ht="16" x14ac:dyDescent="0.2">
      <c r="A666" t="str">
        <f t="shared" si="10"/>
        <v>Nicolas D. HackerRank</v>
      </c>
      <c r="B666" s="22" t="s">
        <v>14099</v>
      </c>
      <c r="C666" s="22" t="s">
        <v>976</v>
      </c>
      <c r="D666" s="22" t="s">
        <v>180</v>
      </c>
      <c r="E666" s="22" t="s">
        <v>12453</v>
      </c>
      <c r="F666" s="22" t="s">
        <v>634</v>
      </c>
      <c r="G666" s="22" t="s">
        <v>12455</v>
      </c>
      <c r="H666" s="23" t="s">
        <v>14100</v>
      </c>
    </row>
    <row r="667" spans="1:8" ht="16" x14ac:dyDescent="0.2">
      <c r="A667" t="str">
        <f t="shared" si="10"/>
        <v>Dave Deasy TrustArc</v>
      </c>
      <c r="B667" s="22" t="s">
        <v>14101</v>
      </c>
      <c r="C667" s="22" t="s">
        <v>6250</v>
      </c>
      <c r="D667" s="22" t="s">
        <v>6245</v>
      </c>
      <c r="E667" s="22" t="s">
        <v>12453</v>
      </c>
      <c r="F667" s="22" t="s">
        <v>12454</v>
      </c>
      <c r="G667" s="22" t="s">
        <v>12455</v>
      </c>
      <c r="H667" s="23" t="s">
        <v>14102</v>
      </c>
    </row>
    <row r="668" spans="1:8" ht="16" x14ac:dyDescent="0.2">
      <c r="A668" t="str">
        <f t="shared" si="10"/>
        <v>Aaron Bolshaw Certent, Inc.</v>
      </c>
      <c r="B668" s="22" t="s">
        <v>14103</v>
      </c>
      <c r="C668" s="22" t="s">
        <v>6764</v>
      </c>
      <c r="D668" s="22" t="s">
        <v>6762</v>
      </c>
      <c r="E668" s="22" t="s">
        <v>12453</v>
      </c>
      <c r="F668" s="22" t="s">
        <v>634</v>
      </c>
      <c r="G668" s="22" t="s">
        <v>13872</v>
      </c>
      <c r="H668" s="23" t="s">
        <v>14106</v>
      </c>
    </row>
    <row r="669" spans="1:8" ht="16" x14ac:dyDescent="0.2">
      <c r="A669" t="str">
        <f t="shared" si="10"/>
        <v>David Ronald Foxit Software</v>
      </c>
      <c r="B669" s="22" t="s">
        <v>14107</v>
      </c>
      <c r="C669" s="22" t="s">
        <v>14108</v>
      </c>
      <c r="D669" s="22" t="s">
        <v>6801</v>
      </c>
      <c r="E669" s="22" t="s">
        <v>12453</v>
      </c>
      <c r="F669" s="22" t="s">
        <v>634</v>
      </c>
      <c r="G669" s="22" t="s">
        <v>12455</v>
      </c>
      <c r="H669" s="23" t="s">
        <v>14109</v>
      </c>
    </row>
    <row r="670" spans="1:8" ht="16" x14ac:dyDescent="0.2">
      <c r="A670" t="str">
        <f t="shared" si="10"/>
        <v>Antonio Matarranz MeaningCloud</v>
      </c>
      <c r="B670" s="22" t="s">
        <v>12944</v>
      </c>
      <c r="C670" s="22" t="s">
        <v>6353</v>
      </c>
      <c r="D670" s="22" t="s">
        <v>42</v>
      </c>
      <c r="E670" s="22" t="s">
        <v>12453</v>
      </c>
      <c r="F670" s="22" t="s">
        <v>634</v>
      </c>
      <c r="G670" s="22" t="s">
        <v>12560</v>
      </c>
      <c r="H670" s="23" t="s">
        <v>14110</v>
      </c>
    </row>
    <row r="671" spans="1:8" ht="16" x14ac:dyDescent="0.2">
      <c r="A671" t="str">
        <f t="shared" si="10"/>
        <v>Michael Sauber INSTEC</v>
      </c>
      <c r="B671" s="22" t="s">
        <v>14111</v>
      </c>
      <c r="C671" s="22" t="s">
        <v>3309</v>
      </c>
      <c r="D671" s="22" t="s">
        <v>1384</v>
      </c>
      <c r="E671" s="22" t="s">
        <v>12453</v>
      </c>
      <c r="F671" s="22" t="s">
        <v>634</v>
      </c>
      <c r="G671" s="22" t="s">
        <v>12672</v>
      </c>
      <c r="H671" s="23" t="s">
        <v>14112</v>
      </c>
    </row>
    <row r="672" spans="1:8" ht="16" x14ac:dyDescent="0.2">
      <c r="A672" t="str">
        <f t="shared" si="10"/>
        <v>Corey Hammond A2 Hosting</v>
      </c>
      <c r="B672" s="22" t="s">
        <v>14113</v>
      </c>
      <c r="C672" s="22" t="s">
        <v>14114</v>
      </c>
      <c r="D672" s="22" t="s">
        <v>42</v>
      </c>
      <c r="E672" s="22" t="s">
        <v>12453</v>
      </c>
      <c r="F672" s="22" t="s">
        <v>12454</v>
      </c>
      <c r="G672" s="22" t="s">
        <v>13139</v>
      </c>
      <c r="H672" s="23" t="s">
        <v>14115</v>
      </c>
    </row>
    <row r="673" spans="1:8" ht="16" x14ac:dyDescent="0.2">
      <c r="A673" t="str">
        <f t="shared" si="10"/>
        <v>Atsushi Hisatsumi Extravaganza Intl, Inc.</v>
      </c>
      <c r="B673" s="22" t="s">
        <v>14116</v>
      </c>
      <c r="C673" s="22" t="s">
        <v>14117</v>
      </c>
      <c r="D673" s="22" t="s">
        <v>14118</v>
      </c>
      <c r="E673" s="22" t="s">
        <v>12453</v>
      </c>
      <c r="F673" s="22" t="s">
        <v>12454</v>
      </c>
      <c r="G673" s="22" t="s">
        <v>12672</v>
      </c>
      <c r="H673" s="23" t="s">
        <v>14119</v>
      </c>
    </row>
    <row r="674" spans="1:8" ht="16" x14ac:dyDescent="0.2">
      <c r="A674" t="str">
        <f t="shared" si="10"/>
        <v>Varun Kohli Skycure acquired by Symantec</v>
      </c>
      <c r="B674" s="22" t="s">
        <v>14120</v>
      </c>
      <c r="C674" s="22" t="s">
        <v>6952</v>
      </c>
      <c r="D674" s="22" t="s">
        <v>180</v>
      </c>
      <c r="E674" s="22" t="s">
        <v>12453</v>
      </c>
      <c r="F674" s="22" t="s">
        <v>634</v>
      </c>
      <c r="G674" s="22" t="s">
        <v>12455</v>
      </c>
      <c r="H674" s="23" t="s">
        <v>14121</v>
      </c>
    </row>
    <row r="675" spans="1:8" ht="16" x14ac:dyDescent="0.2">
      <c r="A675" t="str">
        <f t="shared" si="10"/>
        <v>Kelli M. Anderson Sojournals LLC</v>
      </c>
      <c r="B675" s="22" t="s">
        <v>14122</v>
      </c>
      <c r="C675" s="22" t="s">
        <v>8586</v>
      </c>
      <c r="D675" s="22" t="s">
        <v>2442</v>
      </c>
      <c r="E675" s="22" t="s">
        <v>12453</v>
      </c>
      <c r="F675" s="22" t="s">
        <v>634</v>
      </c>
      <c r="G675" s="22" t="s">
        <v>12485</v>
      </c>
      <c r="H675" s="23" t="s">
        <v>14123</v>
      </c>
    </row>
    <row r="676" spans="1:8" ht="16" x14ac:dyDescent="0.2">
      <c r="A676" t="str">
        <f t="shared" si="10"/>
        <v>Wynn White FloQast</v>
      </c>
      <c r="B676" s="22" t="s">
        <v>14125</v>
      </c>
      <c r="C676" s="22" t="s">
        <v>8801</v>
      </c>
      <c r="D676" s="22" t="s">
        <v>42</v>
      </c>
      <c r="E676" s="22" t="s">
        <v>12453</v>
      </c>
      <c r="F676" s="22" t="s">
        <v>634</v>
      </c>
      <c r="G676" s="22" t="s">
        <v>12455</v>
      </c>
      <c r="H676" s="23" t="s">
        <v>14127</v>
      </c>
    </row>
    <row r="677" spans="1:8" ht="16" x14ac:dyDescent="0.2">
      <c r="A677" t="str">
        <f t="shared" si="10"/>
        <v>Michael Mendenhall IBM</v>
      </c>
      <c r="B677" s="22" t="s">
        <v>14128</v>
      </c>
      <c r="C677" s="22" t="s">
        <v>3092</v>
      </c>
      <c r="D677" s="22" t="s">
        <v>8777</v>
      </c>
      <c r="E677" s="22" t="s">
        <v>12453</v>
      </c>
      <c r="F677" s="22" t="s">
        <v>12454</v>
      </c>
      <c r="G677" s="22" t="s">
        <v>12455</v>
      </c>
      <c r="H677" s="23" t="s">
        <v>14129</v>
      </c>
    </row>
    <row r="678" spans="1:8" ht="16" x14ac:dyDescent="0.2">
      <c r="A678" t="str">
        <f t="shared" si="10"/>
        <v>Steve Rotter OutSystems</v>
      </c>
      <c r="B678" s="22" t="s">
        <v>14130</v>
      </c>
      <c r="C678" s="22" t="s">
        <v>6571</v>
      </c>
      <c r="D678" s="22" t="s">
        <v>180</v>
      </c>
      <c r="E678" s="22" t="s">
        <v>12453</v>
      </c>
      <c r="F678" s="22" t="s">
        <v>12454</v>
      </c>
      <c r="G678" s="22" t="s">
        <v>12503</v>
      </c>
      <c r="H678" s="23" t="s">
        <v>14133</v>
      </c>
    </row>
    <row r="679" spans="1:8" ht="16" x14ac:dyDescent="0.2">
      <c r="A679" t="str">
        <f t="shared" si="10"/>
        <v>Ian Palmer Reprints Desk</v>
      </c>
      <c r="B679" s="22" t="s">
        <v>14134</v>
      </c>
      <c r="C679" s="22" t="s">
        <v>8892</v>
      </c>
      <c r="D679" s="22" t="s">
        <v>3547</v>
      </c>
      <c r="E679" s="22" t="s">
        <v>12453</v>
      </c>
      <c r="F679" s="22" t="s">
        <v>12454</v>
      </c>
      <c r="G679" s="22" t="s">
        <v>12458</v>
      </c>
      <c r="H679" s="23" t="s">
        <v>14135</v>
      </c>
    </row>
    <row r="680" spans="1:8" ht="16" x14ac:dyDescent="0.2">
      <c r="A680" t="str">
        <f t="shared" si="10"/>
        <v>James Fredley FilterEasy</v>
      </c>
      <c r="B680" s="22" t="s">
        <v>14136</v>
      </c>
      <c r="C680" s="22" t="s">
        <v>8862</v>
      </c>
      <c r="D680" s="22" t="s">
        <v>8860</v>
      </c>
      <c r="E680" s="22" t="s">
        <v>12453</v>
      </c>
      <c r="F680" s="22" t="s">
        <v>634</v>
      </c>
      <c r="G680" s="22" t="s">
        <v>13409</v>
      </c>
      <c r="H680" s="23" t="s">
        <v>14137</v>
      </c>
    </row>
    <row r="681" spans="1:8" ht="16" x14ac:dyDescent="0.2">
      <c r="A681" t="str">
        <f t="shared" si="10"/>
        <v>Charles Var SyncHR</v>
      </c>
      <c r="B681" s="22" t="s">
        <v>14138</v>
      </c>
      <c r="C681" s="22" t="s">
        <v>6635</v>
      </c>
      <c r="D681" s="22" t="s">
        <v>180</v>
      </c>
      <c r="E681" s="22" t="s">
        <v>12453</v>
      </c>
      <c r="F681" s="22" t="s">
        <v>634</v>
      </c>
      <c r="G681" s="22" t="s">
        <v>12786</v>
      </c>
      <c r="H681" s="23" t="s">
        <v>14139</v>
      </c>
    </row>
    <row r="682" spans="1:8" ht="16" x14ac:dyDescent="0.2">
      <c r="A682" t="str">
        <f t="shared" si="10"/>
        <v>Mark Herring InfluxData</v>
      </c>
      <c r="B682" s="22" t="s">
        <v>14140</v>
      </c>
      <c r="C682" s="22" t="s">
        <v>8995</v>
      </c>
      <c r="D682" s="22" t="s">
        <v>32</v>
      </c>
      <c r="E682" s="22" t="s">
        <v>12453</v>
      </c>
      <c r="F682" s="22" t="s">
        <v>634</v>
      </c>
      <c r="G682" s="22" t="s">
        <v>12455</v>
      </c>
      <c r="H682" s="23" t="s">
        <v>14141</v>
      </c>
    </row>
    <row r="683" spans="1:8" ht="16" x14ac:dyDescent="0.2">
      <c r="A683" t="str">
        <f t="shared" si="10"/>
        <v>Eric Ludwig Moblty Inc.</v>
      </c>
      <c r="B683" s="22" t="s">
        <v>14142</v>
      </c>
      <c r="C683" s="22" t="s">
        <v>6675</v>
      </c>
      <c r="D683" s="22" t="s">
        <v>6672</v>
      </c>
      <c r="E683" s="22" t="s">
        <v>12453</v>
      </c>
      <c r="F683" s="22" t="s">
        <v>634</v>
      </c>
      <c r="G683" s="22" t="s">
        <v>12485</v>
      </c>
      <c r="H683" s="23" t="s">
        <v>14143</v>
      </c>
    </row>
    <row r="684" spans="1:8" ht="16" x14ac:dyDescent="0.2">
      <c r="A684" t="str">
        <f t="shared" si="10"/>
        <v>Steve Dille Qubole</v>
      </c>
      <c r="B684" s="22" t="s">
        <v>14144</v>
      </c>
      <c r="C684" s="22" t="s">
        <v>4179</v>
      </c>
      <c r="D684" s="22" t="s">
        <v>4177</v>
      </c>
      <c r="E684" s="22" t="s">
        <v>12453</v>
      </c>
      <c r="F684" s="22" t="s">
        <v>12454</v>
      </c>
      <c r="G684" s="22" t="s">
        <v>12455</v>
      </c>
      <c r="H684" s="23" t="s">
        <v>14145</v>
      </c>
    </row>
    <row r="685" spans="1:8" ht="16" x14ac:dyDescent="0.2">
      <c r="A685" t="str">
        <f t="shared" si="10"/>
        <v>Jeff Perkins Parkmobile, LLC</v>
      </c>
      <c r="B685" s="22" t="s">
        <v>14146</v>
      </c>
      <c r="C685" s="22" t="s">
        <v>6718</v>
      </c>
      <c r="D685" s="22" t="s">
        <v>180</v>
      </c>
      <c r="E685" s="22" t="s">
        <v>12453</v>
      </c>
      <c r="F685" s="22" t="s">
        <v>634</v>
      </c>
      <c r="G685" s="22" t="s">
        <v>12753</v>
      </c>
      <c r="H685" s="23" t="s">
        <v>14147</v>
      </c>
    </row>
    <row r="686" spans="1:8" ht="16" x14ac:dyDescent="0.2">
      <c r="A686" t="str">
        <f t="shared" si="10"/>
        <v>Alison Murdock SocialChorus</v>
      </c>
      <c r="B686" s="22" t="s">
        <v>14148</v>
      </c>
      <c r="C686" s="22" t="s">
        <v>14149</v>
      </c>
      <c r="D686" s="22" t="s">
        <v>180</v>
      </c>
      <c r="E686" s="22" t="s">
        <v>12453</v>
      </c>
      <c r="F686" s="22" t="s">
        <v>634</v>
      </c>
      <c r="G686" s="22" t="s">
        <v>12455</v>
      </c>
      <c r="H686" s="23" t="s">
        <v>14153</v>
      </c>
    </row>
    <row r="687" spans="1:8" ht="16" x14ac:dyDescent="0.2">
      <c r="A687" t="str">
        <f t="shared" si="10"/>
        <v>Fred Bullock Fusion</v>
      </c>
      <c r="B687" s="22" t="s">
        <v>14155</v>
      </c>
      <c r="C687" s="22" t="s">
        <v>6748</v>
      </c>
      <c r="D687" s="22" t="s">
        <v>6651</v>
      </c>
      <c r="E687" s="22" t="s">
        <v>12453</v>
      </c>
      <c r="F687" s="22" t="s">
        <v>634</v>
      </c>
      <c r="G687" s="22" t="s">
        <v>12455</v>
      </c>
      <c r="H687" s="23" t="s">
        <v>14157</v>
      </c>
    </row>
    <row r="688" spans="1:8" ht="16" x14ac:dyDescent="0.2">
      <c r="A688" t="str">
        <f t="shared" si="10"/>
        <v>Marissa Tarleton RetailMeNot, Inc.</v>
      </c>
      <c r="B688" s="22" t="s">
        <v>14158</v>
      </c>
      <c r="C688" s="22" t="s">
        <v>6881</v>
      </c>
      <c r="D688" s="22" t="s">
        <v>5329</v>
      </c>
      <c r="E688" s="22" t="s">
        <v>12453</v>
      </c>
      <c r="F688" s="22" t="s">
        <v>634</v>
      </c>
      <c r="G688" s="22" t="s">
        <v>12500</v>
      </c>
      <c r="H688" s="23" t="s">
        <v>14162</v>
      </c>
    </row>
    <row r="689" spans="1:8" ht="16" x14ac:dyDescent="0.2">
      <c r="A689" t="str">
        <f t="shared" si="10"/>
        <v>Francois Dufour Algolia</v>
      </c>
      <c r="B689" s="22" t="s">
        <v>14165</v>
      </c>
      <c r="C689" s="22" t="s">
        <v>1317</v>
      </c>
      <c r="D689" s="22" t="s">
        <v>6824</v>
      </c>
      <c r="E689" s="22" t="s">
        <v>12453</v>
      </c>
      <c r="F689" s="22" t="s">
        <v>12454</v>
      </c>
      <c r="G689" s="22" t="s">
        <v>12455</v>
      </c>
      <c r="H689" s="23" t="s">
        <v>14168</v>
      </c>
    </row>
    <row r="690" spans="1:8" ht="16" x14ac:dyDescent="0.2">
      <c r="A690" t="str">
        <f t="shared" si="10"/>
        <v>Rachel ten Brink Scentbird</v>
      </c>
      <c r="B690" s="22" t="s">
        <v>14169</v>
      </c>
      <c r="C690" s="22" t="s">
        <v>6858</v>
      </c>
      <c r="D690" s="22" t="s">
        <v>6856</v>
      </c>
      <c r="E690" s="22" t="s">
        <v>12453</v>
      </c>
      <c r="F690" s="22" t="s">
        <v>634</v>
      </c>
      <c r="G690" s="22" t="s">
        <v>12560</v>
      </c>
      <c r="H690" s="23" t="s">
        <v>14170</v>
      </c>
    </row>
    <row r="691" spans="1:8" ht="16" x14ac:dyDescent="0.2">
      <c r="A691" t="str">
        <f t="shared" si="10"/>
        <v>Denise Persson Snowflake Computing</v>
      </c>
      <c r="B691" s="22" t="s">
        <v>14171</v>
      </c>
      <c r="C691" s="22" t="s">
        <v>1440</v>
      </c>
      <c r="D691" s="22" t="s">
        <v>180</v>
      </c>
      <c r="E691" s="22" t="s">
        <v>12453</v>
      </c>
      <c r="F691" s="22" t="s">
        <v>634</v>
      </c>
      <c r="G691" s="22" t="s">
        <v>12455</v>
      </c>
      <c r="H691" s="23" t="s">
        <v>14172</v>
      </c>
    </row>
    <row r="692" spans="1:8" ht="16" x14ac:dyDescent="0.2">
      <c r="A692" t="str">
        <f t="shared" si="10"/>
        <v>Tony Kavanagh Insightly</v>
      </c>
      <c r="B692" s="22" t="s">
        <v>14173</v>
      </c>
      <c r="C692" s="22" t="s">
        <v>6873</v>
      </c>
      <c r="D692" s="22" t="s">
        <v>180</v>
      </c>
      <c r="E692" s="22" t="s">
        <v>12453</v>
      </c>
      <c r="F692" s="22" t="s">
        <v>634</v>
      </c>
      <c r="G692" s="22" t="s">
        <v>12455</v>
      </c>
      <c r="H692" s="23" t="s">
        <v>14174</v>
      </c>
    </row>
    <row r="693" spans="1:8" ht="16" x14ac:dyDescent="0.2">
      <c r="A693" t="str">
        <f t="shared" si="10"/>
        <v>Jenifer Kern Perfect Sense</v>
      </c>
      <c r="B693" s="22" t="s">
        <v>14176</v>
      </c>
      <c r="C693" s="22" t="s">
        <v>14179</v>
      </c>
      <c r="D693" s="22" t="s">
        <v>180</v>
      </c>
      <c r="E693" s="22" t="s">
        <v>12453</v>
      </c>
      <c r="F693" s="22" t="s">
        <v>634</v>
      </c>
      <c r="G693" s="22" t="s">
        <v>12485</v>
      </c>
      <c r="H693" s="23" t="s">
        <v>14180</v>
      </c>
    </row>
    <row r="694" spans="1:8" ht="16" x14ac:dyDescent="0.2">
      <c r="A694" t="str">
        <f t="shared" si="10"/>
        <v>Marc Moschetto PeopleFluent</v>
      </c>
      <c r="B694" s="22" t="s">
        <v>14181</v>
      </c>
      <c r="C694" s="22" t="s">
        <v>5332</v>
      </c>
      <c r="D694" s="22" t="s">
        <v>5329</v>
      </c>
      <c r="E694" s="22" t="s">
        <v>12453</v>
      </c>
      <c r="F694" s="22" t="s">
        <v>12454</v>
      </c>
      <c r="G694" s="22" t="s">
        <v>13409</v>
      </c>
      <c r="H694" s="23" t="s">
        <v>14184</v>
      </c>
    </row>
    <row r="695" spans="1:8" ht="16" x14ac:dyDescent="0.2">
      <c r="A695" t="str">
        <f t="shared" si="10"/>
        <v>Melissa Sargeant ChannelAdvisor</v>
      </c>
      <c r="B695" s="22" t="s">
        <v>14186</v>
      </c>
      <c r="C695" s="22" t="s">
        <v>6926</v>
      </c>
      <c r="D695" s="22" t="s">
        <v>180</v>
      </c>
      <c r="E695" s="22" t="s">
        <v>12453</v>
      </c>
      <c r="F695" s="22" t="s">
        <v>12454</v>
      </c>
      <c r="G695" s="22" t="s">
        <v>13409</v>
      </c>
      <c r="H695" s="23" t="s">
        <v>14188</v>
      </c>
    </row>
    <row r="696" spans="1:8" ht="16" x14ac:dyDescent="0.2">
      <c r="A696" t="str">
        <f t="shared" si="10"/>
        <v>Alok Jain eZdia Inc.</v>
      </c>
      <c r="B696" s="22" t="s">
        <v>14189</v>
      </c>
      <c r="C696" s="22" t="s">
        <v>6984</v>
      </c>
      <c r="D696" s="22" t="s">
        <v>6982</v>
      </c>
      <c r="E696" s="22" t="s">
        <v>12453</v>
      </c>
      <c r="F696" s="22" t="s">
        <v>12454</v>
      </c>
      <c r="G696" s="22" t="s">
        <v>12455</v>
      </c>
      <c r="H696" s="23" t="s">
        <v>14190</v>
      </c>
    </row>
    <row r="697" spans="1:8" ht="16" x14ac:dyDescent="0.2">
      <c r="A697" t="str">
        <f t="shared" si="10"/>
        <v>Noreen Allen Bandwidth Inc.</v>
      </c>
      <c r="B697" s="22" t="s">
        <v>14191</v>
      </c>
      <c r="C697" s="22" t="s">
        <v>3839</v>
      </c>
      <c r="D697" s="22" t="s">
        <v>180</v>
      </c>
      <c r="E697" s="22" t="s">
        <v>12453</v>
      </c>
      <c r="F697" s="22" t="s">
        <v>634</v>
      </c>
      <c r="G697" s="22" t="s">
        <v>13409</v>
      </c>
      <c r="H697" s="23" t="s">
        <v>14192</v>
      </c>
    </row>
    <row r="698" spans="1:8" ht="16" x14ac:dyDescent="0.2">
      <c r="A698" t="str">
        <f t="shared" si="10"/>
        <v>Adam Weinroth OrderGroove</v>
      </c>
      <c r="B698" s="22" t="s">
        <v>14193</v>
      </c>
      <c r="C698" s="22" t="s">
        <v>6975</v>
      </c>
      <c r="D698" s="22" t="s">
        <v>180</v>
      </c>
      <c r="E698" s="22" t="s">
        <v>12453</v>
      </c>
      <c r="F698" s="22" t="s">
        <v>12454</v>
      </c>
      <c r="G698" s="22" t="s">
        <v>12500</v>
      </c>
      <c r="H698" s="23" t="s">
        <v>14194</v>
      </c>
    </row>
    <row r="699" spans="1:8" ht="16" x14ac:dyDescent="0.2">
      <c r="A699" t="str">
        <f t="shared" si="10"/>
        <v>Roger Sanford Inhalió</v>
      </c>
      <c r="B699" s="22" t="s">
        <v>14195</v>
      </c>
      <c r="C699" s="22" t="s">
        <v>14196</v>
      </c>
      <c r="D699" s="22" t="s">
        <v>180</v>
      </c>
      <c r="E699" s="22" t="s">
        <v>12453</v>
      </c>
      <c r="F699" s="22" t="s">
        <v>12454</v>
      </c>
      <c r="G699" s="22" t="s">
        <v>12455</v>
      </c>
      <c r="H699" s="23" t="s">
        <v>14197</v>
      </c>
    </row>
    <row r="700" spans="1:8" ht="16" x14ac:dyDescent="0.2">
      <c r="A700" t="str">
        <f t="shared" si="10"/>
        <v>Matthew Howard Sonatype</v>
      </c>
      <c r="B700" s="22" t="s">
        <v>14198</v>
      </c>
      <c r="C700" s="22" t="s">
        <v>8430</v>
      </c>
      <c r="D700" s="22" t="s">
        <v>8428</v>
      </c>
      <c r="E700" s="22" t="s">
        <v>12453</v>
      </c>
      <c r="F700" s="22" t="s">
        <v>634</v>
      </c>
      <c r="G700" s="22" t="s">
        <v>12485</v>
      </c>
      <c r="H700" s="23" t="s">
        <v>14201</v>
      </c>
    </row>
    <row r="701" spans="1:8" ht="16" x14ac:dyDescent="0.2">
      <c r="A701" t="str">
        <f t="shared" si="10"/>
        <v>Michael Ni RichRelevance</v>
      </c>
      <c r="B701" s="22" t="s">
        <v>14203</v>
      </c>
      <c r="C701" s="22" t="s">
        <v>7981</v>
      </c>
      <c r="D701" s="22" t="s">
        <v>180</v>
      </c>
      <c r="E701" s="22" t="s">
        <v>12453</v>
      </c>
      <c r="F701" s="22" t="s">
        <v>634</v>
      </c>
      <c r="G701" s="22" t="s">
        <v>12455</v>
      </c>
      <c r="H701" s="23" t="s">
        <v>14206</v>
      </c>
    </row>
    <row r="702" spans="1:8" ht="16" x14ac:dyDescent="0.2">
      <c r="A702" t="str">
        <f t="shared" si="10"/>
        <v>Cynthia Crossland Actiance, Inc.</v>
      </c>
      <c r="B702" s="22" t="s">
        <v>14207</v>
      </c>
      <c r="C702" s="22" t="s">
        <v>8403</v>
      </c>
      <c r="D702" s="22" t="s">
        <v>180</v>
      </c>
      <c r="E702" s="22" t="s">
        <v>12453</v>
      </c>
      <c r="F702" s="22" t="s">
        <v>634</v>
      </c>
      <c r="G702" s="22" t="s">
        <v>12455</v>
      </c>
      <c r="H702" s="23" t="s">
        <v>14210</v>
      </c>
    </row>
    <row r="703" spans="1:8" ht="16" x14ac:dyDescent="0.2">
      <c r="A703" t="str">
        <f t="shared" si="10"/>
        <v>Ken Pulverman Parsable</v>
      </c>
      <c r="B703" s="22" t="s">
        <v>14211</v>
      </c>
      <c r="C703" s="22" t="s">
        <v>6959</v>
      </c>
      <c r="D703" s="22" t="s">
        <v>180</v>
      </c>
      <c r="E703" s="22" t="s">
        <v>12453</v>
      </c>
      <c r="F703" s="22" t="s">
        <v>12454</v>
      </c>
      <c r="G703" s="22" t="s">
        <v>12455</v>
      </c>
      <c r="H703" s="23" t="s">
        <v>14212</v>
      </c>
    </row>
    <row r="704" spans="1:8" ht="16" x14ac:dyDescent="0.2">
      <c r="A704" t="str">
        <f t="shared" si="10"/>
        <v>Dan Visnick HoneyBook</v>
      </c>
      <c r="B704" s="22" t="s">
        <v>14213</v>
      </c>
      <c r="C704" s="22" t="s">
        <v>8329</v>
      </c>
      <c r="D704" s="22" t="s">
        <v>180</v>
      </c>
      <c r="E704" s="22" t="s">
        <v>12453</v>
      </c>
      <c r="F704" s="22" t="s">
        <v>634</v>
      </c>
      <c r="G704" s="22" t="s">
        <v>12455</v>
      </c>
      <c r="H704" s="23" t="s">
        <v>14214</v>
      </c>
    </row>
    <row r="705" spans="1:8" ht="16" x14ac:dyDescent="0.2">
      <c r="A705" t="str">
        <f t="shared" si="10"/>
        <v>Casey Slaughter Stanton Engaged Officers</v>
      </c>
      <c r="B705" s="22" t="s">
        <v>14215</v>
      </c>
      <c r="C705" s="22" t="s">
        <v>14216</v>
      </c>
      <c r="D705" s="22" t="s">
        <v>14217</v>
      </c>
      <c r="E705" s="22" t="s">
        <v>12453</v>
      </c>
      <c r="F705" s="22" t="s">
        <v>634</v>
      </c>
      <c r="G705" s="22" t="s">
        <v>14219</v>
      </c>
      <c r="H705" s="23" t="s">
        <v>14221</v>
      </c>
    </row>
    <row r="706" spans="1:8" ht="16" x14ac:dyDescent="0.2">
      <c r="A706" t="str">
        <f t="shared" si="10"/>
        <v>Sheila Dahlgren Viewpost</v>
      </c>
      <c r="B706" s="22" t="s">
        <v>14222</v>
      </c>
      <c r="C706" s="22" t="s">
        <v>14223</v>
      </c>
      <c r="D706" s="22" t="s">
        <v>180</v>
      </c>
      <c r="E706" s="22" t="s">
        <v>12453</v>
      </c>
      <c r="F706" s="22" t="s">
        <v>634</v>
      </c>
      <c r="G706" s="22" t="s">
        <v>12455</v>
      </c>
      <c r="H706" s="23" t="s">
        <v>14226</v>
      </c>
    </row>
    <row r="707" spans="1:8" ht="16" x14ac:dyDescent="0.2">
      <c r="A707" t="str">
        <f t="shared" si="10"/>
        <v>Jasmeet Sawhney Yiblab</v>
      </c>
      <c r="B707" s="22" t="s">
        <v>14227</v>
      </c>
      <c r="C707" s="22" t="s">
        <v>14229</v>
      </c>
      <c r="D707" s="22" t="s">
        <v>8532</v>
      </c>
      <c r="E707" s="22" t="s">
        <v>12453</v>
      </c>
      <c r="F707" s="22" t="s">
        <v>634</v>
      </c>
      <c r="G707" s="22" t="s">
        <v>12560</v>
      </c>
      <c r="H707" s="23" t="s">
        <v>14232</v>
      </c>
    </row>
    <row r="708" spans="1:8" ht="16" x14ac:dyDescent="0.2">
      <c r="A708" t="str">
        <f t="shared" si="10"/>
        <v>Judy Balint SmartBiz. SBA loans made easy!</v>
      </c>
      <c r="B708" s="22" t="s">
        <v>14233</v>
      </c>
      <c r="C708" s="22" t="s">
        <v>14234</v>
      </c>
      <c r="D708" s="22" t="s">
        <v>180</v>
      </c>
      <c r="E708" s="22" t="s">
        <v>12453</v>
      </c>
      <c r="F708" s="22" t="s">
        <v>634</v>
      </c>
      <c r="G708" s="22" t="s">
        <v>12455</v>
      </c>
      <c r="H708" s="23" t="s">
        <v>14235</v>
      </c>
    </row>
    <row r="709" spans="1:8" ht="16" x14ac:dyDescent="0.2">
      <c r="A709" t="str">
        <f t="shared" si="10"/>
        <v>★ Martin Giura Piio Inc.</v>
      </c>
      <c r="B709" s="22" t="s">
        <v>14236</v>
      </c>
      <c r="C709" s="22" t="s">
        <v>8612</v>
      </c>
      <c r="D709" s="22" t="s">
        <v>6856</v>
      </c>
      <c r="E709" s="22" t="s">
        <v>12453</v>
      </c>
      <c r="F709" s="22" t="s">
        <v>12454</v>
      </c>
      <c r="G709" s="22" t="s">
        <v>12455</v>
      </c>
      <c r="H709" s="23" t="s">
        <v>14237</v>
      </c>
    </row>
    <row r="710" spans="1:8" ht="16" x14ac:dyDescent="0.2">
      <c r="A710" t="str">
        <f t="shared" si="10"/>
        <v>Jesper Gawell ChyronHego</v>
      </c>
      <c r="B710" s="22" t="s">
        <v>14238</v>
      </c>
      <c r="C710" s="22" t="s">
        <v>14239</v>
      </c>
      <c r="D710" s="22" t="s">
        <v>180</v>
      </c>
      <c r="E710" s="22" t="s">
        <v>12453</v>
      </c>
      <c r="F710" s="22" t="s">
        <v>634</v>
      </c>
      <c r="G710" s="22" t="s">
        <v>12560</v>
      </c>
      <c r="H710" s="23" t="s">
        <v>14240</v>
      </c>
    </row>
    <row r="711" spans="1:8" ht="16" x14ac:dyDescent="0.2">
      <c r="A711" t="str">
        <f t="shared" si="10"/>
        <v>Olivier Schott Scalefast</v>
      </c>
      <c r="B711" s="22" t="s">
        <v>14241</v>
      </c>
      <c r="C711" s="22" t="s">
        <v>14242</v>
      </c>
      <c r="D711" s="22" t="s">
        <v>14243</v>
      </c>
      <c r="E711" s="22" t="s">
        <v>12453</v>
      </c>
      <c r="F711" s="22" t="s">
        <v>12454</v>
      </c>
      <c r="G711" s="22" t="s">
        <v>12581</v>
      </c>
      <c r="H711" s="23" t="s">
        <v>14244</v>
      </c>
    </row>
    <row r="712" spans="1:8" ht="16" x14ac:dyDescent="0.2">
      <c r="A712" t="str">
        <f t="shared" si="10"/>
        <v>Dan Seyer Edgile</v>
      </c>
      <c r="B712" s="22" t="s">
        <v>14245</v>
      </c>
      <c r="C712" s="22" t="s">
        <v>14246</v>
      </c>
      <c r="D712" s="22" t="s">
        <v>180</v>
      </c>
      <c r="E712" s="22" t="s">
        <v>12453</v>
      </c>
      <c r="F712" s="22" t="s">
        <v>634</v>
      </c>
      <c r="G712" s="22" t="s">
        <v>12455</v>
      </c>
      <c r="H712" s="23" t="s">
        <v>14247</v>
      </c>
    </row>
    <row r="713" spans="1:8" ht="16" x14ac:dyDescent="0.2">
      <c r="A713" t="str">
        <f t="shared" ref="A713:A776" si="11">CONCATENATE(B713," ",C713)</f>
        <v>Mike Harper zSpace, Inc.</v>
      </c>
      <c r="B713" s="22" t="s">
        <v>14248</v>
      </c>
      <c r="C713" s="22" t="s">
        <v>14249</v>
      </c>
      <c r="D713" s="22" t="s">
        <v>14250</v>
      </c>
      <c r="E713" s="22" t="s">
        <v>12453</v>
      </c>
      <c r="F713" s="22" t="s">
        <v>634</v>
      </c>
      <c r="G713" s="22" t="s">
        <v>12485</v>
      </c>
      <c r="H713" s="23" t="s">
        <v>14251</v>
      </c>
    </row>
    <row r="714" spans="1:8" ht="16" x14ac:dyDescent="0.2">
      <c r="A714" t="str">
        <f t="shared" si="11"/>
        <v>Rick Munger DosePlanner.com</v>
      </c>
      <c r="B714" s="22" t="s">
        <v>14252</v>
      </c>
      <c r="C714" s="22" t="s">
        <v>8464</v>
      </c>
      <c r="D714" s="22" t="s">
        <v>8463</v>
      </c>
      <c r="E714" s="22" t="s">
        <v>12453</v>
      </c>
      <c r="F714" s="22" t="s">
        <v>634</v>
      </c>
      <c r="G714" s="22" t="s">
        <v>14253</v>
      </c>
      <c r="H714" s="23" t="s">
        <v>14254</v>
      </c>
    </row>
    <row r="715" spans="1:8" ht="16" x14ac:dyDescent="0.2">
      <c r="A715" t="str">
        <f t="shared" si="11"/>
        <v>Sam Decker Clearhead: The Digital Optimization Company</v>
      </c>
      <c r="B715" s="22" t="s">
        <v>14255</v>
      </c>
      <c r="C715" s="22" t="s">
        <v>13282</v>
      </c>
      <c r="D715" s="22" t="s">
        <v>8543</v>
      </c>
      <c r="E715" s="22" t="s">
        <v>12453</v>
      </c>
      <c r="F715" s="22" t="s">
        <v>12454</v>
      </c>
      <c r="G715" s="22" t="s">
        <v>12500</v>
      </c>
      <c r="H715" s="23" t="s">
        <v>14256</v>
      </c>
    </row>
    <row r="716" spans="1:8" ht="16" x14ac:dyDescent="0.2">
      <c r="A716" t="str">
        <f t="shared" si="11"/>
        <v>Gottfried Sehringer XebiaLabs</v>
      </c>
      <c r="B716" s="22" t="s">
        <v>14257</v>
      </c>
      <c r="C716" s="22" t="s">
        <v>14258</v>
      </c>
      <c r="D716" s="22" t="s">
        <v>180</v>
      </c>
      <c r="E716" s="22" t="s">
        <v>12453</v>
      </c>
      <c r="F716" s="22" t="s">
        <v>634</v>
      </c>
      <c r="G716" s="22" t="s">
        <v>12461</v>
      </c>
      <c r="H716" s="23" t="s">
        <v>14259</v>
      </c>
    </row>
    <row r="717" spans="1:8" ht="16" x14ac:dyDescent="0.2">
      <c r="A717" t="str">
        <f t="shared" si="11"/>
        <v>Michelle Peluso IBM</v>
      </c>
      <c r="B717" s="22" t="s">
        <v>14260</v>
      </c>
      <c r="C717" s="22" t="s">
        <v>3092</v>
      </c>
      <c r="D717" s="22" t="s">
        <v>1688</v>
      </c>
      <c r="E717" s="22" t="s">
        <v>12453</v>
      </c>
      <c r="F717" s="22" t="s">
        <v>634</v>
      </c>
      <c r="G717" s="22" t="s">
        <v>12560</v>
      </c>
      <c r="H717" s="23" t="s">
        <v>14261</v>
      </c>
    </row>
    <row r="718" spans="1:8" ht="16" x14ac:dyDescent="0.2">
      <c r="A718" t="str">
        <f t="shared" si="11"/>
        <v>Fred Studer FinancialForce</v>
      </c>
      <c r="B718" s="22" t="s">
        <v>12983</v>
      </c>
      <c r="C718" s="22" t="s">
        <v>7863</v>
      </c>
      <c r="D718" s="22" t="s">
        <v>42</v>
      </c>
      <c r="E718" s="22" t="s">
        <v>12453</v>
      </c>
      <c r="F718" s="22" t="s">
        <v>634</v>
      </c>
      <c r="G718" s="22" t="s">
        <v>12455</v>
      </c>
      <c r="H718" s="23" t="s">
        <v>14262</v>
      </c>
    </row>
    <row r="719" spans="1:8" ht="16" x14ac:dyDescent="0.2">
      <c r="A719" t="str">
        <f t="shared" si="11"/>
        <v>René Bonvanie Palo Alto Networks</v>
      </c>
      <c r="B719" s="22" t="s">
        <v>12988</v>
      </c>
      <c r="C719" s="22" t="s">
        <v>12989</v>
      </c>
      <c r="D719" s="22" t="s">
        <v>42</v>
      </c>
      <c r="E719" s="22" t="s">
        <v>12453</v>
      </c>
      <c r="F719" s="22" t="s">
        <v>634</v>
      </c>
      <c r="G719" s="22" t="s">
        <v>12455</v>
      </c>
      <c r="H719" s="23" t="s">
        <v>14263</v>
      </c>
    </row>
    <row r="720" spans="1:8" ht="16" x14ac:dyDescent="0.2">
      <c r="A720" t="str">
        <f t="shared" si="11"/>
        <v>Jennifer Johnson Tenable Network Security</v>
      </c>
      <c r="B720" s="22" t="s">
        <v>12993</v>
      </c>
      <c r="C720" s="22" t="s">
        <v>12994</v>
      </c>
      <c r="D720" s="22" t="s">
        <v>42</v>
      </c>
      <c r="E720" s="22" t="s">
        <v>12453</v>
      </c>
      <c r="F720" s="22" t="s">
        <v>634</v>
      </c>
      <c r="G720" s="22" t="s">
        <v>12455</v>
      </c>
      <c r="H720" s="23" t="s">
        <v>14264</v>
      </c>
    </row>
    <row r="721" spans="1:8" ht="16" x14ac:dyDescent="0.2">
      <c r="A721" t="str">
        <f t="shared" si="11"/>
        <v>Matthew Anderson Roku</v>
      </c>
      <c r="B721" s="22" t="s">
        <v>13001</v>
      </c>
      <c r="C721" s="22" t="s">
        <v>13002</v>
      </c>
      <c r="D721" s="22" t="s">
        <v>42</v>
      </c>
      <c r="E721" s="22" t="s">
        <v>12453</v>
      </c>
      <c r="F721" s="22" t="s">
        <v>634</v>
      </c>
      <c r="G721" s="22" t="s">
        <v>12455</v>
      </c>
      <c r="H721" s="23" t="s">
        <v>14266</v>
      </c>
    </row>
    <row r="722" spans="1:8" ht="16" x14ac:dyDescent="0.2">
      <c r="A722" t="str">
        <f t="shared" si="11"/>
        <v>Shawn Hansen Heap</v>
      </c>
      <c r="B722" s="22" t="s">
        <v>14267</v>
      </c>
      <c r="C722" s="22" t="s">
        <v>9441</v>
      </c>
      <c r="D722" s="22" t="s">
        <v>42</v>
      </c>
      <c r="E722" s="22" t="s">
        <v>12453</v>
      </c>
      <c r="F722" s="22" t="s">
        <v>12454</v>
      </c>
      <c r="G722" s="22" t="s">
        <v>12455</v>
      </c>
      <c r="H722" s="23" t="s">
        <v>14269</v>
      </c>
    </row>
    <row r="723" spans="1:8" ht="16" x14ac:dyDescent="0.2">
      <c r="A723" t="str">
        <f t="shared" si="11"/>
        <v>☁ Ramon Chen Reltio</v>
      </c>
      <c r="B723" s="22" t="s">
        <v>13005</v>
      </c>
      <c r="C723" s="22" t="s">
        <v>9334</v>
      </c>
      <c r="D723" s="22" t="s">
        <v>9332</v>
      </c>
      <c r="E723" s="22" t="s">
        <v>12453</v>
      </c>
      <c r="F723" s="22" t="s">
        <v>634</v>
      </c>
      <c r="G723" s="22" t="s">
        <v>12455</v>
      </c>
      <c r="H723" s="23" t="s">
        <v>14271</v>
      </c>
    </row>
    <row r="724" spans="1:8" ht="16" x14ac:dyDescent="0.2">
      <c r="A724" t="str">
        <f t="shared" si="11"/>
        <v>Jeremy Wacksman Zillow Group</v>
      </c>
      <c r="B724" s="22" t="s">
        <v>13077</v>
      </c>
      <c r="C724" s="22" t="s">
        <v>9437</v>
      </c>
      <c r="D724" s="22" t="s">
        <v>42</v>
      </c>
      <c r="E724" s="22" t="s">
        <v>12453</v>
      </c>
      <c r="F724" s="22" t="s">
        <v>12454</v>
      </c>
      <c r="G724" s="22" t="s">
        <v>12458</v>
      </c>
      <c r="H724" s="23" t="s">
        <v>14274</v>
      </c>
    </row>
    <row r="725" spans="1:8" ht="16" x14ac:dyDescent="0.2">
      <c r="A725" t="str">
        <f t="shared" si="11"/>
        <v>Deirdre Bigley Bloomberg LP</v>
      </c>
      <c r="B725" s="22" t="s">
        <v>13075</v>
      </c>
      <c r="C725" s="22" t="s">
        <v>9517</v>
      </c>
      <c r="D725" s="22" t="s">
        <v>42</v>
      </c>
      <c r="E725" s="22" t="s">
        <v>12453</v>
      </c>
      <c r="F725" s="22" t="s">
        <v>634</v>
      </c>
      <c r="G725" s="22" t="s">
        <v>12560</v>
      </c>
      <c r="H725" s="23" t="s">
        <v>14275</v>
      </c>
    </row>
    <row r="726" spans="1:8" ht="16" x14ac:dyDescent="0.2">
      <c r="A726" t="str">
        <f t="shared" si="11"/>
        <v>Brian Kardon Fuze</v>
      </c>
      <c r="B726" s="22" t="s">
        <v>13079</v>
      </c>
      <c r="C726" s="22" t="s">
        <v>7768</v>
      </c>
      <c r="D726" s="22" t="s">
        <v>42</v>
      </c>
      <c r="E726" s="22" t="s">
        <v>12453</v>
      </c>
      <c r="F726" s="22" t="s">
        <v>12454</v>
      </c>
      <c r="G726" s="22" t="s">
        <v>12461</v>
      </c>
      <c r="H726" s="23" t="s">
        <v>14276</v>
      </c>
    </row>
    <row r="727" spans="1:8" ht="16" x14ac:dyDescent="0.2">
      <c r="A727" t="str">
        <f t="shared" si="11"/>
        <v>John Boris Shutterfly</v>
      </c>
      <c r="B727" s="22" t="s">
        <v>14277</v>
      </c>
      <c r="C727" s="22" t="s">
        <v>14278</v>
      </c>
      <c r="D727" s="22" t="s">
        <v>3191</v>
      </c>
      <c r="E727" s="22" t="s">
        <v>12453</v>
      </c>
      <c r="F727" s="22" t="s">
        <v>12454</v>
      </c>
      <c r="G727" s="22" t="s">
        <v>12455</v>
      </c>
      <c r="H727" s="23" t="s">
        <v>14279</v>
      </c>
    </row>
    <row r="728" spans="1:8" ht="16" x14ac:dyDescent="0.2">
      <c r="A728" t="str">
        <f t="shared" si="11"/>
        <v>Doug Laird Carbon Black, Inc.</v>
      </c>
      <c r="B728" s="22" t="s">
        <v>13087</v>
      </c>
      <c r="C728" s="22" t="s">
        <v>8660</v>
      </c>
      <c r="D728" s="22" t="s">
        <v>42</v>
      </c>
      <c r="E728" s="22" t="s">
        <v>12453</v>
      </c>
      <c r="F728" s="22" t="s">
        <v>12454</v>
      </c>
      <c r="G728" s="22" t="s">
        <v>12455</v>
      </c>
      <c r="H728" s="23" t="s">
        <v>14283</v>
      </c>
    </row>
    <row r="729" spans="1:8" ht="16" x14ac:dyDescent="0.2">
      <c r="A729" t="str">
        <f t="shared" si="11"/>
        <v>Diana Massaro Armor Defense Inc.</v>
      </c>
      <c r="B729" s="22" t="s">
        <v>13081</v>
      </c>
      <c r="C729" s="22" t="s">
        <v>13082</v>
      </c>
      <c r="D729" s="22" t="s">
        <v>42</v>
      </c>
      <c r="E729" s="22" t="s">
        <v>12453</v>
      </c>
      <c r="F729" s="22" t="s">
        <v>12454</v>
      </c>
      <c r="G729" s="22" t="s">
        <v>13083</v>
      </c>
      <c r="H729" s="23" t="s">
        <v>14284</v>
      </c>
    </row>
    <row r="730" spans="1:8" ht="16" x14ac:dyDescent="0.2">
      <c r="A730" t="str">
        <f t="shared" si="11"/>
        <v>Jen Grant Looker</v>
      </c>
      <c r="B730" s="22" t="s">
        <v>13085</v>
      </c>
      <c r="C730" s="22" t="s">
        <v>3385</v>
      </c>
      <c r="D730" s="22" t="s">
        <v>42</v>
      </c>
      <c r="E730" s="22" t="s">
        <v>12453</v>
      </c>
      <c r="F730" s="22" t="s">
        <v>12454</v>
      </c>
      <c r="G730" s="22" t="s">
        <v>12455</v>
      </c>
      <c r="H730" s="23" t="s">
        <v>14285</v>
      </c>
    </row>
    <row r="731" spans="1:8" ht="16" x14ac:dyDescent="0.2">
      <c r="A731" t="str">
        <f t="shared" si="11"/>
        <v>David Gee Zuora</v>
      </c>
      <c r="B731" s="22" t="s">
        <v>13091</v>
      </c>
      <c r="C731" s="22" t="s">
        <v>8221</v>
      </c>
      <c r="D731" s="22" t="s">
        <v>42</v>
      </c>
      <c r="E731" s="22" t="s">
        <v>12453</v>
      </c>
      <c r="F731" s="22" t="s">
        <v>12454</v>
      </c>
      <c r="G731" s="22" t="s">
        <v>12455</v>
      </c>
      <c r="H731" s="23" t="s">
        <v>14286</v>
      </c>
    </row>
    <row r="732" spans="1:8" ht="16" x14ac:dyDescent="0.2">
      <c r="A732" t="str">
        <f t="shared" si="11"/>
        <v>Kevin Cochrane BloomReach</v>
      </c>
      <c r="B732" s="22" t="s">
        <v>13098</v>
      </c>
      <c r="C732" s="22" t="s">
        <v>7002</v>
      </c>
      <c r="D732" s="22" t="s">
        <v>42</v>
      </c>
      <c r="E732" s="22" t="s">
        <v>12453</v>
      </c>
      <c r="F732" s="22" t="s">
        <v>12454</v>
      </c>
      <c r="G732" s="22" t="s">
        <v>12455</v>
      </c>
      <c r="H732" s="23" t="s">
        <v>14287</v>
      </c>
    </row>
    <row r="733" spans="1:8" ht="16" x14ac:dyDescent="0.2">
      <c r="A733" t="str">
        <f t="shared" si="11"/>
        <v>Stephanie Robotham Iterable</v>
      </c>
      <c r="B733" s="22" t="s">
        <v>14288</v>
      </c>
      <c r="C733" s="22" t="s">
        <v>9553</v>
      </c>
      <c r="D733" s="22" t="s">
        <v>42</v>
      </c>
      <c r="E733" s="22" t="s">
        <v>12453</v>
      </c>
      <c r="F733" s="22" t="s">
        <v>634</v>
      </c>
      <c r="G733" s="22" t="s">
        <v>12455</v>
      </c>
      <c r="H733" s="23" t="s">
        <v>14292</v>
      </c>
    </row>
    <row r="734" spans="1:8" ht="16" x14ac:dyDescent="0.2">
      <c r="A734" t="str">
        <f t="shared" si="11"/>
        <v>Moody (Mutahar) Glasgow Glassdoor</v>
      </c>
      <c r="B734" s="22" t="s">
        <v>13106</v>
      </c>
      <c r="C734" s="22" t="s">
        <v>8620</v>
      </c>
      <c r="D734" s="22" t="s">
        <v>42</v>
      </c>
      <c r="E734" s="22" t="s">
        <v>12453</v>
      </c>
      <c r="F734" s="22" t="s">
        <v>634</v>
      </c>
      <c r="G734" s="22" t="s">
        <v>12455</v>
      </c>
      <c r="H734" s="23" t="s">
        <v>14295</v>
      </c>
    </row>
    <row r="735" spans="1:8" ht="16" x14ac:dyDescent="0.2">
      <c r="A735" t="str">
        <f t="shared" si="11"/>
        <v>Michelle Huff Act-On Software, Inc.</v>
      </c>
      <c r="B735" s="22" t="s">
        <v>13108</v>
      </c>
      <c r="C735" s="22" t="s">
        <v>226</v>
      </c>
      <c r="D735" s="22" t="s">
        <v>42</v>
      </c>
      <c r="E735" s="22" t="s">
        <v>12453</v>
      </c>
      <c r="F735" s="22" t="s">
        <v>634</v>
      </c>
      <c r="G735" s="22" t="s">
        <v>12458</v>
      </c>
      <c r="H735" s="23" t="s">
        <v>14300</v>
      </c>
    </row>
    <row r="736" spans="1:8" ht="16" x14ac:dyDescent="0.2">
      <c r="A736" t="str">
        <f t="shared" si="11"/>
        <v>Peter Finter Couchbase</v>
      </c>
      <c r="B736" s="22" t="s">
        <v>13104</v>
      </c>
      <c r="C736" s="22" t="s">
        <v>10000</v>
      </c>
      <c r="D736" s="22" t="s">
        <v>9995</v>
      </c>
      <c r="E736" s="22" t="s">
        <v>12453</v>
      </c>
      <c r="F736" s="22" t="s">
        <v>12454</v>
      </c>
      <c r="G736" s="22" t="s">
        <v>12455</v>
      </c>
      <c r="H736" s="23" t="s">
        <v>14301</v>
      </c>
    </row>
    <row r="737" spans="1:8" ht="16" x14ac:dyDescent="0.2">
      <c r="A737" t="str">
        <f t="shared" si="11"/>
        <v>Rip Gerber Vlocity</v>
      </c>
      <c r="B737" s="22" t="s">
        <v>13114</v>
      </c>
      <c r="C737" s="22" t="s">
        <v>1503</v>
      </c>
      <c r="D737" s="22" t="s">
        <v>1500</v>
      </c>
      <c r="E737" s="22" t="s">
        <v>12453</v>
      </c>
      <c r="F737" s="22" t="s">
        <v>634</v>
      </c>
      <c r="G737" s="22" t="s">
        <v>12455</v>
      </c>
      <c r="H737" s="23" t="s">
        <v>14305</v>
      </c>
    </row>
    <row r="738" spans="1:8" ht="16" x14ac:dyDescent="0.2">
      <c r="A738" t="str">
        <f t="shared" si="11"/>
        <v>Tim Yeaton Red Hat</v>
      </c>
      <c r="B738" s="22" t="s">
        <v>13110</v>
      </c>
      <c r="C738" s="22" t="s">
        <v>10006</v>
      </c>
      <c r="D738" s="22" t="s">
        <v>658</v>
      </c>
      <c r="E738" s="22" t="s">
        <v>12453</v>
      </c>
      <c r="F738" s="22" t="s">
        <v>634</v>
      </c>
      <c r="G738" s="22" t="s">
        <v>12461</v>
      </c>
      <c r="H738" s="23" t="s">
        <v>14307</v>
      </c>
    </row>
    <row r="739" spans="1:8" ht="16" x14ac:dyDescent="0.2">
      <c r="A739" t="str">
        <f t="shared" si="11"/>
        <v>Gabriele Famous Aconex</v>
      </c>
      <c r="B739" s="22" t="s">
        <v>13121</v>
      </c>
      <c r="C739" s="22" t="s">
        <v>8116</v>
      </c>
      <c r="D739" s="22" t="s">
        <v>42</v>
      </c>
      <c r="E739" s="22" t="s">
        <v>12453</v>
      </c>
      <c r="F739" s="22" t="s">
        <v>634</v>
      </c>
      <c r="G739" s="22" t="s">
        <v>12455</v>
      </c>
      <c r="H739" s="23" t="s">
        <v>14311</v>
      </c>
    </row>
    <row r="740" spans="1:8" ht="16" x14ac:dyDescent="0.2">
      <c r="A740" t="str">
        <f t="shared" si="11"/>
        <v>Ashley Stirrup Talend</v>
      </c>
      <c r="B740" s="22" t="s">
        <v>13125</v>
      </c>
      <c r="C740" s="22" t="s">
        <v>8395</v>
      </c>
      <c r="D740" s="22" t="s">
        <v>42</v>
      </c>
      <c r="E740" s="22" t="s">
        <v>12453</v>
      </c>
      <c r="F740" s="22" t="s">
        <v>634</v>
      </c>
      <c r="G740" s="22" t="s">
        <v>12455</v>
      </c>
      <c r="H740" s="23" t="s">
        <v>14312</v>
      </c>
    </row>
    <row r="741" spans="1:8" ht="16" x14ac:dyDescent="0.2">
      <c r="A741" t="str">
        <f t="shared" si="11"/>
        <v>Jennifer Nuckles Doctor On Demand</v>
      </c>
      <c r="B741" s="22" t="s">
        <v>14313</v>
      </c>
      <c r="C741" s="22" t="s">
        <v>2829</v>
      </c>
      <c r="D741" s="22" t="s">
        <v>42</v>
      </c>
      <c r="E741" s="22" t="s">
        <v>12453</v>
      </c>
      <c r="F741" s="22" t="s">
        <v>634</v>
      </c>
      <c r="G741" s="22" t="s">
        <v>12455</v>
      </c>
      <c r="H741" s="23" t="s">
        <v>14316</v>
      </c>
    </row>
    <row r="742" spans="1:8" ht="16" x14ac:dyDescent="0.2">
      <c r="A742" t="str">
        <f t="shared" si="11"/>
        <v>Gaidar Magdanurov Acronis</v>
      </c>
      <c r="B742" s="22" t="s">
        <v>13153</v>
      </c>
      <c r="C742" s="22" t="s">
        <v>8367</v>
      </c>
      <c r="D742" s="22" t="s">
        <v>42</v>
      </c>
      <c r="E742" s="22" t="s">
        <v>12453</v>
      </c>
      <c r="F742" s="22" t="s">
        <v>12454</v>
      </c>
      <c r="G742" s="22" t="s">
        <v>12461</v>
      </c>
      <c r="H742" s="23" t="s">
        <v>14320</v>
      </c>
    </row>
    <row r="743" spans="1:8" ht="16" x14ac:dyDescent="0.2">
      <c r="A743" t="str">
        <f t="shared" si="11"/>
        <v>Tom Klein MailChimp</v>
      </c>
      <c r="B743" s="22" t="s">
        <v>13013</v>
      </c>
      <c r="C743" s="22" t="s">
        <v>7122</v>
      </c>
      <c r="D743" s="22" t="s">
        <v>42</v>
      </c>
      <c r="E743" s="22" t="s">
        <v>12453</v>
      </c>
      <c r="F743" s="22" t="s">
        <v>12454</v>
      </c>
      <c r="G743" s="22" t="s">
        <v>12753</v>
      </c>
      <c r="H743" s="23" t="s">
        <v>14323</v>
      </c>
    </row>
    <row r="744" spans="1:8" ht="16" x14ac:dyDescent="0.2">
      <c r="A744" t="str">
        <f t="shared" si="11"/>
        <v>Dan Rosenberg MediaMath</v>
      </c>
      <c r="B744" s="22" t="s">
        <v>13179</v>
      </c>
      <c r="C744" s="22" t="s">
        <v>7921</v>
      </c>
      <c r="D744" s="22" t="s">
        <v>3339</v>
      </c>
      <c r="E744" s="22" t="s">
        <v>12453</v>
      </c>
      <c r="F744" s="22" t="s">
        <v>634</v>
      </c>
      <c r="G744" s="22" t="s">
        <v>12560</v>
      </c>
      <c r="H744" s="23" t="s">
        <v>14326</v>
      </c>
    </row>
    <row r="745" spans="1:8" ht="16" x14ac:dyDescent="0.2">
      <c r="A745" t="str">
        <f t="shared" si="11"/>
        <v>Matt Wilkinson Ice.com</v>
      </c>
      <c r="B745" s="22" t="s">
        <v>14327</v>
      </c>
      <c r="C745" s="22" t="s">
        <v>8901</v>
      </c>
      <c r="D745" s="22" t="s">
        <v>42</v>
      </c>
      <c r="E745" s="22" t="s">
        <v>12453</v>
      </c>
      <c r="F745" s="22" t="s">
        <v>12454</v>
      </c>
      <c r="G745" s="22" t="s">
        <v>12455</v>
      </c>
      <c r="H745" s="23" t="s">
        <v>14328</v>
      </c>
    </row>
    <row r="746" spans="1:8" ht="16" x14ac:dyDescent="0.2">
      <c r="A746" t="str">
        <f t="shared" si="11"/>
        <v>Neil Etheridge DISCO</v>
      </c>
      <c r="B746" s="22" t="s">
        <v>14329</v>
      </c>
      <c r="C746" s="22" t="s">
        <v>14330</v>
      </c>
      <c r="D746" s="22" t="s">
        <v>42</v>
      </c>
      <c r="E746" s="22" t="s">
        <v>12453</v>
      </c>
      <c r="F746" s="22" t="s">
        <v>634</v>
      </c>
      <c r="G746" s="22" t="s">
        <v>13083</v>
      </c>
      <c r="H746" s="23" t="s">
        <v>14334</v>
      </c>
    </row>
    <row r="747" spans="1:8" ht="16" x14ac:dyDescent="0.2">
      <c r="A747" t="str">
        <f t="shared" si="11"/>
        <v>Jon Iwata IBM</v>
      </c>
      <c r="B747" s="22" t="s">
        <v>14335</v>
      </c>
      <c r="C747" s="22" t="s">
        <v>3092</v>
      </c>
      <c r="D747" s="22" t="s">
        <v>9660</v>
      </c>
      <c r="E747" s="22" t="s">
        <v>12453</v>
      </c>
      <c r="F747" s="22" t="s">
        <v>634</v>
      </c>
      <c r="G747" s="22" t="s">
        <v>12560</v>
      </c>
      <c r="H747" s="23" t="s">
        <v>14337</v>
      </c>
    </row>
    <row r="748" spans="1:8" ht="16" x14ac:dyDescent="0.2">
      <c r="A748" t="str">
        <f t="shared" si="11"/>
        <v>Paul Appleby Kinetica DB</v>
      </c>
      <c r="B748" s="22" t="s">
        <v>14339</v>
      </c>
      <c r="C748" s="22" t="s">
        <v>9671</v>
      </c>
      <c r="D748" s="22" t="s">
        <v>3698</v>
      </c>
      <c r="E748" s="22" t="s">
        <v>12453</v>
      </c>
      <c r="F748" s="22" t="s">
        <v>634</v>
      </c>
      <c r="G748" s="22" t="s">
        <v>12455</v>
      </c>
      <c r="H748" s="23" t="s">
        <v>14341</v>
      </c>
    </row>
    <row r="749" spans="1:8" ht="16" x14ac:dyDescent="0.2">
      <c r="A749" t="str">
        <f t="shared" si="11"/>
        <v>Jairo Romero Acquia</v>
      </c>
      <c r="B749" s="22" t="s">
        <v>12996</v>
      </c>
      <c r="C749" s="22" t="s">
        <v>6934</v>
      </c>
      <c r="D749" s="22" t="s">
        <v>304</v>
      </c>
      <c r="E749" s="22" t="s">
        <v>12453</v>
      </c>
      <c r="F749" s="22" t="s">
        <v>12454</v>
      </c>
      <c r="G749" s="22" t="s">
        <v>12500</v>
      </c>
      <c r="H749" s="23" t="s">
        <v>14342</v>
      </c>
    </row>
    <row r="750" spans="1:8" ht="16" x14ac:dyDescent="0.2">
      <c r="A750" t="str">
        <f t="shared" si="11"/>
        <v>Tracy Eiler InsideView Technologies, Inc.</v>
      </c>
      <c r="B750" s="22" t="s">
        <v>13199</v>
      </c>
      <c r="C750" s="22" t="s">
        <v>1331</v>
      </c>
      <c r="D750" s="22" t="s">
        <v>42</v>
      </c>
      <c r="E750" s="22" t="s">
        <v>12453</v>
      </c>
      <c r="F750" s="22" t="s">
        <v>12454</v>
      </c>
      <c r="G750" s="22" t="s">
        <v>12455</v>
      </c>
      <c r="H750" s="23" t="s">
        <v>14344</v>
      </c>
    </row>
    <row r="751" spans="1:8" ht="16" x14ac:dyDescent="0.2">
      <c r="A751" t="str">
        <f t="shared" si="11"/>
        <v>Joerg Rathenberg Lex Machina</v>
      </c>
      <c r="B751" s="22" t="s">
        <v>14345</v>
      </c>
      <c r="C751" s="22" t="s">
        <v>9664</v>
      </c>
      <c r="D751" s="22" t="s">
        <v>42</v>
      </c>
      <c r="E751" s="22" t="s">
        <v>12453</v>
      </c>
      <c r="F751" s="22" t="s">
        <v>634</v>
      </c>
      <c r="G751" s="22" t="s">
        <v>12455</v>
      </c>
      <c r="H751" s="23" t="s">
        <v>14348</v>
      </c>
    </row>
    <row r="752" spans="1:8" ht="16" x14ac:dyDescent="0.2">
      <c r="A752" t="str">
        <f t="shared" si="11"/>
        <v>Yaroslav Tarasyuk SQUADEX</v>
      </c>
      <c r="B752" s="22" t="s">
        <v>13021</v>
      </c>
      <c r="C752" s="22" t="s">
        <v>9741</v>
      </c>
      <c r="D752" s="22" t="s">
        <v>42</v>
      </c>
      <c r="E752" s="22" t="s">
        <v>12453</v>
      </c>
      <c r="F752" s="22" t="s">
        <v>634</v>
      </c>
      <c r="G752" s="22" t="s">
        <v>12455</v>
      </c>
      <c r="H752" s="23" t="s">
        <v>14349</v>
      </c>
    </row>
    <row r="753" spans="1:8" ht="16" x14ac:dyDescent="0.2">
      <c r="A753" t="str">
        <f t="shared" si="11"/>
        <v>Heidi Melin Plex Systems, Inc.</v>
      </c>
      <c r="B753" s="22" t="s">
        <v>13028</v>
      </c>
      <c r="C753" s="22" t="s">
        <v>5947</v>
      </c>
      <c r="D753" s="22" t="s">
        <v>42</v>
      </c>
      <c r="E753" s="22" t="s">
        <v>12453</v>
      </c>
      <c r="F753" s="22" t="s">
        <v>634</v>
      </c>
      <c r="G753" s="22" t="s">
        <v>12455</v>
      </c>
      <c r="H753" s="23" t="s">
        <v>14350</v>
      </c>
    </row>
    <row r="754" spans="1:8" ht="16" x14ac:dyDescent="0.2">
      <c r="A754" t="str">
        <f t="shared" si="11"/>
        <v>Barbara Martin Coppola GrubHub</v>
      </c>
      <c r="B754" s="22" t="s">
        <v>13043</v>
      </c>
      <c r="C754" s="22" t="s">
        <v>13044</v>
      </c>
      <c r="D754" s="22" t="s">
        <v>42</v>
      </c>
      <c r="E754" s="22" t="s">
        <v>12453</v>
      </c>
      <c r="F754" s="22" t="s">
        <v>12454</v>
      </c>
      <c r="G754" s="22" t="s">
        <v>12503</v>
      </c>
      <c r="H754" s="23" t="s">
        <v>14353</v>
      </c>
    </row>
    <row r="755" spans="1:8" ht="16" x14ac:dyDescent="0.2">
      <c r="A755" t="str">
        <f t="shared" si="11"/>
        <v>Manav Khurana InVision</v>
      </c>
      <c r="B755" s="22" t="s">
        <v>13046</v>
      </c>
      <c r="C755" s="22" t="s">
        <v>4988</v>
      </c>
      <c r="D755" s="22" t="s">
        <v>42</v>
      </c>
      <c r="E755" s="22" t="s">
        <v>12453</v>
      </c>
      <c r="F755" s="22" t="s">
        <v>634</v>
      </c>
      <c r="G755" s="22" t="s">
        <v>12455</v>
      </c>
      <c r="H755" s="23" t="s">
        <v>14356</v>
      </c>
    </row>
    <row r="756" spans="1:8" ht="16" x14ac:dyDescent="0.2">
      <c r="A756" t="str">
        <f t="shared" si="11"/>
        <v>Brian Bell Ping Identity</v>
      </c>
      <c r="B756" s="22" t="s">
        <v>13217</v>
      </c>
      <c r="C756" s="22" t="s">
        <v>7327</v>
      </c>
      <c r="D756" s="22" t="s">
        <v>42</v>
      </c>
      <c r="E756" s="22" t="s">
        <v>12453</v>
      </c>
      <c r="F756" s="22" t="s">
        <v>634</v>
      </c>
      <c r="G756" s="22" t="s">
        <v>12455</v>
      </c>
      <c r="H756" s="23" t="s">
        <v>14357</v>
      </c>
    </row>
    <row r="757" spans="1:8" ht="16" x14ac:dyDescent="0.2">
      <c r="A757" t="str">
        <f t="shared" si="11"/>
        <v>Matthew Smith TripActions</v>
      </c>
      <c r="B757" s="22" t="s">
        <v>14358</v>
      </c>
      <c r="C757" s="22" t="s">
        <v>10264</v>
      </c>
      <c r="D757" s="22" t="s">
        <v>42</v>
      </c>
      <c r="E757" s="22" t="s">
        <v>12453</v>
      </c>
      <c r="F757" s="22" t="s">
        <v>634</v>
      </c>
      <c r="G757" s="22" t="s">
        <v>12455</v>
      </c>
      <c r="H757" s="23" t="s">
        <v>14359</v>
      </c>
    </row>
    <row r="758" spans="1:8" ht="16" x14ac:dyDescent="0.2">
      <c r="A758" t="str">
        <f t="shared" si="11"/>
        <v>Lisa Arthur Relativity</v>
      </c>
      <c r="B758" s="22" t="s">
        <v>13225</v>
      </c>
      <c r="C758" s="22" t="s">
        <v>7747</v>
      </c>
      <c r="D758" s="22" t="s">
        <v>42</v>
      </c>
      <c r="E758" s="22" t="s">
        <v>12453</v>
      </c>
      <c r="F758" s="22" t="s">
        <v>634</v>
      </c>
      <c r="G758" s="22" t="s">
        <v>12503</v>
      </c>
      <c r="H758" s="23" t="s">
        <v>14362</v>
      </c>
    </row>
    <row r="759" spans="1:8" ht="16" x14ac:dyDescent="0.2">
      <c r="A759" t="str">
        <f t="shared" si="11"/>
        <v>Nicole Bettan Kriddr: All Pets Welcome!</v>
      </c>
      <c r="B759" s="22" t="s">
        <v>13048</v>
      </c>
      <c r="C759" s="22" t="s">
        <v>13049</v>
      </c>
      <c r="D759" s="22" t="s">
        <v>42</v>
      </c>
      <c r="E759" s="22" t="s">
        <v>12453</v>
      </c>
      <c r="F759" s="22" t="s">
        <v>12454</v>
      </c>
      <c r="G759" s="22" t="s">
        <v>12560</v>
      </c>
      <c r="H759" s="23" t="s">
        <v>14364</v>
      </c>
    </row>
    <row r="760" spans="1:8" ht="16" x14ac:dyDescent="0.2">
      <c r="A760" t="str">
        <f t="shared" si="11"/>
        <v>Lori Wright BlueJeans Network</v>
      </c>
      <c r="B760" s="22" t="s">
        <v>13040</v>
      </c>
      <c r="C760" s="22" t="s">
        <v>7463</v>
      </c>
      <c r="D760" s="22" t="s">
        <v>13041</v>
      </c>
      <c r="E760" s="22" t="s">
        <v>12453</v>
      </c>
      <c r="F760" s="22" t="s">
        <v>634</v>
      </c>
      <c r="G760" s="22" t="s">
        <v>52</v>
      </c>
      <c r="H760" s="23" t="s">
        <v>14365</v>
      </c>
    </row>
    <row r="761" spans="1:8" ht="16" x14ac:dyDescent="0.2">
      <c r="A761" t="str">
        <f t="shared" si="11"/>
        <v>Jeremy Korst Avalara</v>
      </c>
      <c r="B761" s="22" t="s">
        <v>14366</v>
      </c>
      <c r="C761" s="22" t="s">
        <v>10284</v>
      </c>
      <c r="D761" s="22" t="s">
        <v>658</v>
      </c>
      <c r="E761" s="22" t="s">
        <v>12453</v>
      </c>
      <c r="F761" s="22" t="s">
        <v>634</v>
      </c>
      <c r="G761" s="22" t="s">
        <v>12458</v>
      </c>
      <c r="H761" s="23" t="s">
        <v>14367</v>
      </c>
    </row>
    <row r="762" spans="1:8" ht="16" x14ac:dyDescent="0.2">
      <c r="A762" t="str">
        <f t="shared" si="11"/>
        <v>Shelby Clark Turo</v>
      </c>
      <c r="B762" s="22" t="s">
        <v>14368</v>
      </c>
      <c r="C762" s="22" t="s">
        <v>2552</v>
      </c>
      <c r="D762" s="22" t="s">
        <v>10290</v>
      </c>
      <c r="E762" s="22" t="s">
        <v>12453</v>
      </c>
      <c r="F762" s="22" t="s">
        <v>634</v>
      </c>
      <c r="G762" s="22" t="s">
        <v>12455</v>
      </c>
      <c r="H762" s="23" t="s">
        <v>14369</v>
      </c>
    </row>
    <row r="763" spans="1:8" ht="16" x14ac:dyDescent="0.2">
      <c r="A763" t="str">
        <f t="shared" si="11"/>
        <v>Richard Mumby MakeSpace</v>
      </c>
      <c r="B763" s="22" t="s">
        <v>13230</v>
      </c>
      <c r="C763" s="22" t="s">
        <v>9378</v>
      </c>
      <c r="D763" s="22" t="s">
        <v>42</v>
      </c>
      <c r="E763" s="22" t="s">
        <v>12453</v>
      </c>
      <c r="F763" s="22" t="s">
        <v>12454</v>
      </c>
      <c r="G763" s="22" t="s">
        <v>12560</v>
      </c>
      <c r="H763" s="23" t="s">
        <v>14370</v>
      </c>
    </row>
    <row r="764" spans="1:8" ht="16" x14ac:dyDescent="0.2">
      <c r="A764" t="str">
        <f t="shared" si="11"/>
        <v>Kendall Billman MotoFuze.com</v>
      </c>
      <c r="B764" s="22" t="s">
        <v>13055</v>
      </c>
      <c r="C764" s="22" t="s">
        <v>13056</v>
      </c>
      <c r="D764" s="22" t="s">
        <v>13057</v>
      </c>
      <c r="E764" s="22" t="s">
        <v>12453</v>
      </c>
      <c r="F764" s="22" t="s">
        <v>634</v>
      </c>
      <c r="G764" s="22" t="s">
        <v>13058</v>
      </c>
      <c r="H764" s="23" t="s">
        <v>14371</v>
      </c>
    </row>
    <row r="765" spans="1:8" ht="16" x14ac:dyDescent="0.2">
      <c r="A765" t="str">
        <f t="shared" si="11"/>
        <v>William Berry Assist A Boss</v>
      </c>
      <c r="B765" s="22" t="s">
        <v>13233</v>
      </c>
      <c r="C765" s="22" t="s">
        <v>13234</v>
      </c>
      <c r="D765" s="22" t="s">
        <v>2841</v>
      </c>
      <c r="E765" s="22" t="s">
        <v>12453</v>
      </c>
      <c r="F765" s="22" t="s">
        <v>634</v>
      </c>
      <c r="G765" s="22" t="s">
        <v>12687</v>
      </c>
      <c r="H765" s="23" t="s">
        <v>14372</v>
      </c>
    </row>
    <row r="766" spans="1:8" ht="16" x14ac:dyDescent="0.2">
      <c r="A766" t="str">
        <f t="shared" si="11"/>
        <v>Gordon Burnes Bullhorn</v>
      </c>
      <c r="B766" s="22" t="s">
        <v>13345</v>
      </c>
      <c r="C766" s="22" t="s">
        <v>7509</v>
      </c>
      <c r="D766" s="22" t="s">
        <v>42</v>
      </c>
      <c r="E766" s="22" t="s">
        <v>12453</v>
      </c>
      <c r="F766" s="22" t="s">
        <v>634</v>
      </c>
      <c r="G766" s="22" t="s">
        <v>12461</v>
      </c>
      <c r="H766" s="23" t="s">
        <v>14373</v>
      </c>
    </row>
    <row r="767" spans="1:8" ht="16" x14ac:dyDescent="0.2">
      <c r="A767" t="str">
        <f t="shared" si="11"/>
        <v>Dustin Robertson Drip</v>
      </c>
      <c r="B767" s="22" t="s">
        <v>14374</v>
      </c>
      <c r="C767" s="22" t="s">
        <v>14375</v>
      </c>
      <c r="D767" s="22" t="s">
        <v>42</v>
      </c>
      <c r="E767" s="22" t="s">
        <v>12453</v>
      </c>
      <c r="F767" s="22" t="s">
        <v>12454</v>
      </c>
      <c r="G767" s="22" t="s">
        <v>12476</v>
      </c>
      <c r="H767" s="23" t="s">
        <v>14376</v>
      </c>
    </row>
    <row r="768" spans="1:8" ht="16" x14ac:dyDescent="0.2">
      <c r="A768" t="str">
        <f t="shared" si="11"/>
        <v>Rita Selvaggi AlienVault</v>
      </c>
      <c r="B768" s="22" t="s">
        <v>13133</v>
      </c>
      <c r="C768" s="22" t="s">
        <v>939</v>
      </c>
      <c r="D768" s="22" t="s">
        <v>42</v>
      </c>
      <c r="E768" s="22" t="s">
        <v>12453</v>
      </c>
      <c r="F768" s="22" t="s">
        <v>634</v>
      </c>
      <c r="G768" s="22" t="s">
        <v>12500</v>
      </c>
      <c r="H768" s="23" t="s">
        <v>14377</v>
      </c>
    </row>
    <row r="769" spans="1:8" ht="16" x14ac:dyDescent="0.2">
      <c r="A769" t="str">
        <f t="shared" si="11"/>
        <v>Jennifer Nuckles Doctor On Demand</v>
      </c>
      <c r="B769" s="22" t="s">
        <v>14313</v>
      </c>
      <c r="C769" s="22" t="s">
        <v>2829</v>
      </c>
      <c r="D769" s="22" t="s">
        <v>42</v>
      </c>
      <c r="E769" s="22" t="s">
        <v>12453</v>
      </c>
      <c r="F769" s="22" t="s">
        <v>634</v>
      </c>
      <c r="G769" s="22" t="s">
        <v>12455</v>
      </c>
      <c r="H769" s="23" t="s">
        <v>14378</v>
      </c>
    </row>
    <row r="770" spans="1:8" ht="16" x14ac:dyDescent="0.2">
      <c r="A770" t="str">
        <f t="shared" si="11"/>
        <v>Karl Van den Bergh DataStax</v>
      </c>
      <c r="B770" s="22" t="s">
        <v>13143</v>
      </c>
      <c r="C770" s="22" t="s">
        <v>6225</v>
      </c>
      <c r="D770" s="22" t="s">
        <v>42</v>
      </c>
      <c r="E770" s="22" t="s">
        <v>12453</v>
      </c>
      <c r="F770" s="22" t="s">
        <v>634</v>
      </c>
      <c r="G770" s="22" t="s">
        <v>12455</v>
      </c>
      <c r="H770" s="23" t="s">
        <v>14379</v>
      </c>
    </row>
    <row r="771" spans="1:8" ht="16" x14ac:dyDescent="0.2">
      <c r="A771" t="str">
        <f t="shared" si="11"/>
        <v>Jeff Veis Actian Corporation</v>
      </c>
      <c r="B771" s="22" t="s">
        <v>13147</v>
      </c>
      <c r="C771" s="22" t="s">
        <v>10058</v>
      </c>
      <c r="D771" s="22" t="s">
        <v>3191</v>
      </c>
      <c r="E771" s="22" t="s">
        <v>12453</v>
      </c>
      <c r="F771" s="22" t="s">
        <v>634</v>
      </c>
      <c r="G771" s="22" t="s">
        <v>12455</v>
      </c>
      <c r="H771" s="23" t="s">
        <v>14380</v>
      </c>
    </row>
    <row r="772" spans="1:8" ht="16" x14ac:dyDescent="0.2">
      <c r="A772" t="str">
        <f t="shared" si="11"/>
        <v>Abbey Klaassen 360i</v>
      </c>
      <c r="B772" s="22" t="s">
        <v>13145</v>
      </c>
      <c r="C772" s="22" t="s">
        <v>8834</v>
      </c>
      <c r="D772" s="22" t="s">
        <v>42</v>
      </c>
      <c r="E772" s="22" t="s">
        <v>12453</v>
      </c>
      <c r="F772" s="22" t="s">
        <v>634</v>
      </c>
      <c r="G772" s="22" t="s">
        <v>12560</v>
      </c>
      <c r="H772" s="23" t="s">
        <v>14381</v>
      </c>
    </row>
    <row r="773" spans="1:8" ht="16" x14ac:dyDescent="0.2">
      <c r="A773" t="str">
        <f t="shared" si="11"/>
        <v>Miles Williams JW Player</v>
      </c>
      <c r="B773" s="22" t="s">
        <v>13149</v>
      </c>
      <c r="C773" s="22" t="s">
        <v>6669</v>
      </c>
      <c r="D773" s="22" t="s">
        <v>42</v>
      </c>
      <c r="E773" s="22" t="s">
        <v>12453</v>
      </c>
      <c r="F773" s="22" t="s">
        <v>634</v>
      </c>
      <c r="G773" s="22" t="s">
        <v>12560</v>
      </c>
      <c r="H773" s="23" t="s">
        <v>14382</v>
      </c>
    </row>
    <row r="774" spans="1:8" ht="16" x14ac:dyDescent="0.2">
      <c r="A774" t="str">
        <f t="shared" si="11"/>
        <v>Simon Peel Jitterbit</v>
      </c>
      <c r="B774" s="22" t="s">
        <v>14383</v>
      </c>
      <c r="C774" s="22" t="s">
        <v>10526</v>
      </c>
      <c r="D774" s="22" t="s">
        <v>10524</v>
      </c>
      <c r="E774" s="22" t="s">
        <v>12453</v>
      </c>
      <c r="F774" s="22" t="s">
        <v>12454</v>
      </c>
      <c r="G774" s="22" t="s">
        <v>12455</v>
      </c>
      <c r="H774" s="23" t="s">
        <v>14384</v>
      </c>
    </row>
    <row r="775" spans="1:8" ht="16" x14ac:dyDescent="0.2">
      <c r="A775" t="str">
        <f t="shared" si="11"/>
        <v>Jim Bell Glint Inc.</v>
      </c>
      <c r="B775" s="22" t="s">
        <v>14385</v>
      </c>
      <c r="C775" s="22" t="s">
        <v>7988</v>
      </c>
      <c r="D775" s="22" t="s">
        <v>42</v>
      </c>
      <c r="E775" s="22" t="s">
        <v>12453</v>
      </c>
      <c r="F775" s="22" t="s">
        <v>634</v>
      </c>
      <c r="G775" s="22" t="s">
        <v>12455</v>
      </c>
      <c r="H775" s="23" t="s">
        <v>14386</v>
      </c>
    </row>
    <row r="776" spans="1:8" ht="16" x14ac:dyDescent="0.2">
      <c r="A776" t="str">
        <f t="shared" si="11"/>
        <v>Paul Turner Scality</v>
      </c>
      <c r="B776" s="22" t="s">
        <v>13241</v>
      </c>
      <c r="C776" s="22" t="s">
        <v>6812</v>
      </c>
      <c r="D776" s="22" t="s">
        <v>42</v>
      </c>
      <c r="E776" s="22" t="s">
        <v>12453</v>
      </c>
      <c r="F776" s="22" t="s">
        <v>12454</v>
      </c>
      <c r="G776" s="22" t="s">
        <v>12455</v>
      </c>
      <c r="H776" s="23" t="s">
        <v>14387</v>
      </c>
    </row>
    <row r="777" spans="1:8" ht="16" x14ac:dyDescent="0.2">
      <c r="A777" t="str">
        <f t="shared" ref="A777:A840" si="12">CONCATENATE(B777," ",C777)</f>
        <v>Richard Metzler uShip.com</v>
      </c>
      <c r="B777" s="22" t="s">
        <v>13243</v>
      </c>
      <c r="C777" s="22" t="s">
        <v>13244</v>
      </c>
      <c r="D777" s="22" t="s">
        <v>13245</v>
      </c>
      <c r="E777" s="22" t="s">
        <v>12453</v>
      </c>
      <c r="F777" s="22" t="s">
        <v>634</v>
      </c>
      <c r="G777" s="22" t="s">
        <v>12500</v>
      </c>
      <c r="H777" s="23" t="s">
        <v>14388</v>
      </c>
    </row>
    <row r="778" spans="1:8" ht="16" x14ac:dyDescent="0.2">
      <c r="A778" t="str">
        <f t="shared" si="12"/>
        <v>Azita Martin MAANA</v>
      </c>
      <c r="B778" s="22" t="s">
        <v>14389</v>
      </c>
      <c r="C778" s="22" t="s">
        <v>8812</v>
      </c>
      <c r="D778" s="22" t="s">
        <v>42</v>
      </c>
      <c r="E778" s="22" t="s">
        <v>12453</v>
      </c>
      <c r="F778" s="22" t="s">
        <v>12454</v>
      </c>
      <c r="G778" s="22" t="s">
        <v>12455</v>
      </c>
      <c r="H778" s="23" t="s">
        <v>14390</v>
      </c>
    </row>
    <row r="779" spans="1:8" ht="16" x14ac:dyDescent="0.2">
      <c r="A779" t="str">
        <f t="shared" si="12"/>
        <v>Amanda Carty Diligent Corporation</v>
      </c>
      <c r="B779" s="22" t="s">
        <v>13247</v>
      </c>
      <c r="C779" s="22" t="s">
        <v>4632</v>
      </c>
      <c r="D779" s="22" t="s">
        <v>42</v>
      </c>
      <c r="E779" s="22" t="s">
        <v>12453</v>
      </c>
      <c r="F779" s="22" t="s">
        <v>12454</v>
      </c>
      <c r="G779" s="22" t="s">
        <v>12560</v>
      </c>
      <c r="H779" s="23" t="s">
        <v>14391</v>
      </c>
    </row>
    <row r="780" spans="1:8" ht="16" x14ac:dyDescent="0.2">
      <c r="A780" t="str">
        <f t="shared" si="12"/>
        <v>Katherine Visser-May Acumatica</v>
      </c>
      <c r="B780" s="22" t="s">
        <v>14392</v>
      </c>
      <c r="C780" s="22" t="s">
        <v>7937</v>
      </c>
      <c r="D780" s="22" t="s">
        <v>42</v>
      </c>
      <c r="E780" s="22" t="s">
        <v>12453</v>
      </c>
      <c r="F780" s="22" t="s">
        <v>12454</v>
      </c>
      <c r="G780" s="22" t="s">
        <v>12458</v>
      </c>
      <c r="H780" s="23" t="s">
        <v>14393</v>
      </c>
    </row>
    <row r="781" spans="1:8" ht="16" x14ac:dyDescent="0.2">
      <c r="A781" t="str">
        <f t="shared" si="12"/>
        <v>Neeraj Gunsagar TrueCar, Inc.</v>
      </c>
      <c r="B781" s="22" t="s">
        <v>13249</v>
      </c>
      <c r="C781" s="22" t="s">
        <v>7499</v>
      </c>
      <c r="D781" s="22" t="s">
        <v>42</v>
      </c>
      <c r="E781" s="22" t="s">
        <v>12453</v>
      </c>
      <c r="F781" s="22" t="s">
        <v>634</v>
      </c>
      <c r="G781" s="22" t="s">
        <v>12581</v>
      </c>
      <c r="H781" s="23" t="s">
        <v>14394</v>
      </c>
    </row>
    <row r="782" spans="1:8" ht="16" x14ac:dyDescent="0.2">
      <c r="A782" t="str">
        <f t="shared" si="12"/>
        <v>Cheryl Sullivan Revionics</v>
      </c>
      <c r="B782" s="22" t="s">
        <v>13251</v>
      </c>
      <c r="C782" s="22" t="s">
        <v>7812</v>
      </c>
      <c r="D782" s="22" t="s">
        <v>3339</v>
      </c>
      <c r="E782" s="22" t="s">
        <v>12453</v>
      </c>
      <c r="F782" s="22" t="s">
        <v>12454</v>
      </c>
      <c r="G782" s="22" t="s">
        <v>12503</v>
      </c>
      <c r="H782" s="23" t="s">
        <v>14395</v>
      </c>
    </row>
    <row r="783" spans="1:8" ht="16" x14ac:dyDescent="0.2">
      <c r="A783" t="str">
        <f t="shared" si="12"/>
        <v>Itamar Ankorion Attunity</v>
      </c>
      <c r="B783" s="22" t="s">
        <v>13258</v>
      </c>
      <c r="C783" s="22" t="s">
        <v>6383</v>
      </c>
      <c r="D783" s="22" t="s">
        <v>42</v>
      </c>
      <c r="E783" s="22" t="s">
        <v>12453</v>
      </c>
      <c r="F783" s="22" t="s">
        <v>12454</v>
      </c>
      <c r="G783" s="22" t="s">
        <v>12461</v>
      </c>
      <c r="H783" s="23" t="s">
        <v>14396</v>
      </c>
    </row>
    <row r="784" spans="1:8" ht="16" x14ac:dyDescent="0.2">
      <c r="A784" t="str">
        <f t="shared" si="12"/>
        <v>Wayne Ariola Tricentis</v>
      </c>
      <c r="B784" s="22" t="s">
        <v>13254</v>
      </c>
      <c r="C784" s="22" t="s">
        <v>343</v>
      </c>
      <c r="D784" s="22" t="s">
        <v>42</v>
      </c>
      <c r="E784" s="22" t="s">
        <v>12453</v>
      </c>
      <c r="F784" s="22" t="s">
        <v>634</v>
      </c>
      <c r="G784" s="22" t="s">
        <v>12581</v>
      </c>
      <c r="H784" s="23" t="s">
        <v>14397</v>
      </c>
    </row>
    <row r="785" spans="1:8" ht="16" x14ac:dyDescent="0.2">
      <c r="A785" t="str">
        <f t="shared" si="12"/>
        <v>Michael Schmitt Adaptive Insights</v>
      </c>
      <c r="B785" s="22" t="s">
        <v>13171</v>
      </c>
      <c r="C785" s="22" t="s">
        <v>6120</v>
      </c>
      <c r="D785" s="22" t="s">
        <v>42</v>
      </c>
      <c r="E785" s="22" t="s">
        <v>12453</v>
      </c>
      <c r="F785" s="22" t="s">
        <v>634</v>
      </c>
      <c r="G785" s="22" t="s">
        <v>12455</v>
      </c>
      <c r="H785" s="23" t="s">
        <v>14398</v>
      </c>
    </row>
    <row r="786" spans="1:8" ht="16" x14ac:dyDescent="0.2">
      <c r="A786" t="str">
        <f t="shared" si="12"/>
        <v>Michele B. Weber eOriginal, Inc.</v>
      </c>
      <c r="B786" s="22" t="s">
        <v>14399</v>
      </c>
      <c r="C786" s="22" t="s">
        <v>9975</v>
      </c>
      <c r="D786" s="22" t="s">
        <v>2198</v>
      </c>
      <c r="E786" s="22" t="s">
        <v>12453</v>
      </c>
      <c r="F786" s="22" t="s">
        <v>634</v>
      </c>
      <c r="G786" s="22" t="s">
        <v>12672</v>
      </c>
      <c r="H786" s="23" t="s">
        <v>14400</v>
      </c>
    </row>
    <row r="787" spans="1:8" ht="16" x14ac:dyDescent="0.2">
      <c r="A787" t="str">
        <f t="shared" si="12"/>
        <v>Bryan Clagett Geezeo</v>
      </c>
      <c r="B787" s="22" t="s">
        <v>14401</v>
      </c>
      <c r="C787" s="22" t="s">
        <v>10492</v>
      </c>
      <c r="D787" s="22" t="s">
        <v>10490</v>
      </c>
      <c r="E787" s="22" t="s">
        <v>12453</v>
      </c>
      <c r="F787" s="22" t="s">
        <v>12454</v>
      </c>
      <c r="G787" s="22" t="s">
        <v>14402</v>
      </c>
      <c r="H787" s="23" t="s">
        <v>14403</v>
      </c>
    </row>
    <row r="788" spans="1:8" ht="16" x14ac:dyDescent="0.2">
      <c r="A788" t="str">
        <f t="shared" si="12"/>
        <v>Joy Nemitz LookingGlass Cyber Solutions, Inc.</v>
      </c>
      <c r="B788" s="22" t="s">
        <v>13291</v>
      </c>
      <c r="C788" s="22" t="s">
        <v>4738</v>
      </c>
      <c r="D788" s="22" t="s">
        <v>42</v>
      </c>
      <c r="E788" s="22" t="s">
        <v>12453</v>
      </c>
      <c r="F788" s="22" t="s">
        <v>634</v>
      </c>
      <c r="G788" s="22" t="s">
        <v>12485</v>
      </c>
      <c r="H788" s="23" t="s">
        <v>14404</v>
      </c>
    </row>
    <row r="789" spans="1:8" ht="16" x14ac:dyDescent="0.2">
      <c r="A789" t="str">
        <f t="shared" si="12"/>
        <v>Scott Buchanan Tintri</v>
      </c>
      <c r="B789" s="22" t="s">
        <v>13293</v>
      </c>
      <c r="C789" s="22" t="s">
        <v>6704</v>
      </c>
      <c r="D789" s="22" t="s">
        <v>42</v>
      </c>
      <c r="E789" s="22" t="s">
        <v>12453</v>
      </c>
      <c r="F789" s="22" t="s">
        <v>634</v>
      </c>
      <c r="G789" s="22" t="s">
        <v>12455</v>
      </c>
      <c r="H789" s="23" t="s">
        <v>14405</v>
      </c>
    </row>
    <row r="790" spans="1:8" ht="16" x14ac:dyDescent="0.2">
      <c r="A790" t="str">
        <f t="shared" si="12"/>
        <v>Sam Allen Salesforce</v>
      </c>
      <c r="B790" s="22" t="s">
        <v>13187</v>
      </c>
      <c r="C790" s="22" t="s">
        <v>9384</v>
      </c>
      <c r="D790" s="22" t="s">
        <v>10182</v>
      </c>
      <c r="E790" s="22" t="s">
        <v>12453</v>
      </c>
      <c r="F790" s="22" t="s">
        <v>634</v>
      </c>
      <c r="G790" s="22" t="s">
        <v>12455</v>
      </c>
      <c r="H790" s="23" t="s">
        <v>14406</v>
      </c>
    </row>
    <row r="791" spans="1:8" ht="16" x14ac:dyDescent="0.2">
      <c r="A791" t="str">
        <f t="shared" si="12"/>
        <v>Pam Webber 99designs</v>
      </c>
      <c r="B791" s="22" t="s">
        <v>14407</v>
      </c>
      <c r="C791" s="22" t="s">
        <v>10256</v>
      </c>
      <c r="D791" s="22" t="s">
        <v>42</v>
      </c>
      <c r="E791" s="22" t="s">
        <v>12453</v>
      </c>
      <c r="F791" s="22" t="s">
        <v>634</v>
      </c>
      <c r="G791" s="22" t="s">
        <v>12455</v>
      </c>
      <c r="H791" s="23" t="s">
        <v>14408</v>
      </c>
    </row>
    <row r="792" spans="1:8" ht="16" x14ac:dyDescent="0.2">
      <c r="A792" t="str">
        <f t="shared" si="12"/>
        <v>Prashant Bhatia Stibo Systems</v>
      </c>
      <c r="B792" s="22" t="s">
        <v>13309</v>
      </c>
      <c r="C792" s="22" t="s">
        <v>6991</v>
      </c>
      <c r="D792" s="22" t="s">
        <v>42</v>
      </c>
      <c r="E792" s="22" t="s">
        <v>12453</v>
      </c>
      <c r="F792" s="22" t="s">
        <v>634</v>
      </c>
      <c r="G792" s="22" t="s">
        <v>12753</v>
      </c>
      <c r="H792" s="23" t="s">
        <v>14411</v>
      </c>
    </row>
    <row r="793" spans="1:8" ht="16" x14ac:dyDescent="0.2">
      <c r="A793" t="str">
        <f t="shared" si="12"/>
        <v>Manuel Mörbach Statista Inc.</v>
      </c>
      <c r="B793" s="22" t="s">
        <v>13010</v>
      </c>
      <c r="C793" s="22" t="s">
        <v>13011</v>
      </c>
      <c r="D793" s="22" t="s">
        <v>3933</v>
      </c>
      <c r="E793" s="22" t="s">
        <v>12453</v>
      </c>
      <c r="F793" s="22" t="s">
        <v>12454</v>
      </c>
      <c r="G793" s="22" t="s">
        <v>12560</v>
      </c>
      <c r="H793" s="23" t="s">
        <v>14412</v>
      </c>
    </row>
    <row r="794" spans="1:8" ht="16" x14ac:dyDescent="0.2">
      <c r="A794" t="str">
        <f t="shared" si="12"/>
        <v>Jennifer Beaupre Denovo Ventures LLC</v>
      </c>
      <c r="B794" s="22" t="s">
        <v>13336</v>
      </c>
      <c r="C794" s="22" t="s">
        <v>1648</v>
      </c>
      <c r="D794" s="22" t="s">
        <v>42</v>
      </c>
      <c r="E794" s="22" t="s">
        <v>12453</v>
      </c>
      <c r="F794" s="22" t="s">
        <v>12454</v>
      </c>
      <c r="G794" s="22" t="s">
        <v>12786</v>
      </c>
      <c r="H794" s="23" t="s">
        <v>14415</v>
      </c>
    </row>
    <row r="795" spans="1:8" ht="16" x14ac:dyDescent="0.2">
      <c r="A795" t="str">
        <f t="shared" si="12"/>
        <v>Gary Orenstein MemSQL</v>
      </c>
      <c r="B795" s="22" t="s">
        <v>14416</v>
      </c>
      <c r="C795" s="22" t="s">
        <v>8279</v>
      </c>
      <c r="D795" s="22" t="s">
        <v>42</v>
      </c>
      <c r="E795" s="22" t="s">
        <v>12453</v>
      </c>
      <c r="F795" s="22" t="s">
        <v>634</v>
      </c>
      <c r="G795" s="22" t="s">
        <v>12455</v>
      </c>
      <c r="H795" s="23" t="s">
        <v>14419</v>
      </c>
    </row>
    <row r="796" spans="1:8" ht="16" x14ac:dyDescent="0.2">
      <c r="A796" t="str">
        <f t="shared" si="12"/>
        <v>Nancy Sansom PlanSource</v>
      </c>
      <c r="B796" s="22" t="s">
        <v>13357</v>
      </c>
      <c r="C796" s="22" t="s">
        <v>2437</v>
      </c>
      <c r="D796" s="22" t="s">
        <v>42</v>
      </c>
      <c r="E796" s="22" t="s">
        <v>12453</v>
      </c>
      <c r="F796" s="22" t="s">
        <v>634</v>
      </c>
      <c r="G796" s="22" t="s">
        <v>13358</v>
      </c>
      <c r="H796" s="23" t="s">
        <v>14420</v>
      </c>
    </row>
    <row r="797" spans="1:8" ht="16" x14ac:dyDescent="0.2">
      <c r="A797" t="str">
        <f t="shared" si="12"/>
        <v>Greg Isaacs Branded Entertainment Network</v>
      </c>
      <c r="B797" s="22" t="s">
        <v>14421</v>
      </c>
      <c r="C797" s="22" t="s">
        <v>10167</v>
      </c>
      <c r="D797" s="22" t="s">
        <v>5438</v>
      </c>
      <c r="E797" s="22" t="s">
        <v>12453</v>
      </c>
      <c r="F797" s="22" t="s">
        <v>634</v>
      </c>
      <c r="G797" s="22" t="s">
        <v>12581</v>
      </c>
      <c r="H797" s="23" t="s">
        <v>14422</v>
      </c>
    </row>
    <row r="798" spans="1:8" ht="16" x14ac:dyDescent="0.2">
      <c r="A798" t="str">
        <f t="shared" si="12"/>
        <v>Sandeep Shah Wonderous</v>
      </c>
      <c r="B798" s="22" t="s">
        <v>14423</v>
      </c>
      <c r="C798" s="22" t="s">
        <v>10586</v>
      </c>
      <c r="D798" s="22" t="s">
        <v>42</v>
      </c>
      <c r="E798" s="22" t="s">
        <v>12453</v>
      </c>
      <c r="F798" s="22" t="s">
        <v>634</v>
      </c>
      <c r="G798" s="22" t="s">
        <v>13083</v>
      </c>
      <c r="H798" s="23" t="s">
        <v>14424</v>
      </c>
    </row>
    <row r="799" spans="1:8" ht="16" x14ac:dyDescent="0.2">
      <c r="A799" t="str">
        <f t="shared" si="12"/>
        <v>Craig Sowell WIRB-Copernicus Group</v>
      </c>
      <c r="B799" s="22" t="s">
        <v>13377</v>
      </c>
      <c r="C799" s="22" t="s">
        <v>8017</v>
      </c>
      <c r="D799" s="22" t="s">
        <v>42</v>
      </c>
      <c r="E799" s="22" t="s">
        <v>12453</v>
      </c>
      <c r="F799" s="22" t="s">
        <v>12454</v>
      </c>
      <c r="G799" s="22" t="s">
        <v>12560</v>
      </c>
      <c r="H799" s="23" t="s">
        <v>14425</v>
      </c>
    </row>
    <row r="800" spans="1:8" ht="16" x14ac:dyDescent="0.2">
      <c r="A800" t="str">
        <f t="shared" si="12"/>
        <v>Gary Botta Clavax</v>
      </c>
      <c r="B800" s="22" t="s">
        <v>12999</v>
      </c>
      <c r="C800" s="22" t="s">
        <v>7219</v>
      </c>
      <c r="D800" s="22" t="s">
        <v>304</v>
      </c>
      <c r="E800" s="22" t="s">
        <v>12453</v>
      </c>
      <c r="F800" s="22" t="s">
        <v>12454</v>
      </c>
      <c r="G800" s="22" t="s">
        <v>12455</v>
      </c>
      <c r="H800" s="23" t="s">
        <v>14426</v>
      </c>
    </row>
    <row r="801" spans="1:8" ht="16" x14ac:dyDescent="0.2">
      <c r="A801" t="str">
        <f t="shared" si="12"/>
        <v>Libby Duane Adams Alteryx, Inc.</v>
      </c>
      <c r="B801" s="22" t="s">
        <v>13362</v>
      </c>
      <c r="C801" s="22" t="s">
        <v>13363</v>
      </c>
      <c r="D801" s="22" t="s">
        <v>858</v>
      </c>
      <c r="E801" s="22" t="s">
        <v>12453</v>
      </c>
      <c r="F801" s="22" t="s">
        <v>634</v>
      </c>
      <c r="G801" s="22" t="s">
        <v>12669</v>
      </c>
      <c r="H801" s="23" t="s">
        <v>14430</v>
      </c>
    </row>
    <row r="802" spans="1:8" ht="16" x14ac:dyDescent="0.2">
      <c r="A802" t="str">
        <f t="shared" si="12"/>
        <v>Todd Schwartzrock Technatomy Corporation</v>
      </c>
      <c r="B802" s="22" t="s">
        <v>13360</v>
      </c>
      <c r="C802" s="22" t="s">
        <v>7674</v>
      </c>
      <c r="D802" s="22" t="s">
        <v>42</v>
      </c>
      <c r="E802" s="22" t="s">
        <v>12453</v>
      </c>
      <c r="F802" s="22" t="s">
        <v>634</v>
      </c>
      <c r="G802" s="22" t="s">
        <v>12485</v>
      </c>
      <c r="H802" s="23" t="s">
        <v>14432</v>
      </c>
    </row>
    <row r="803" spans="1:8" ht="16" x14ac:dyDescent="0.2">
      <c r="A803" t="str">
        <f t="shared" si="12"/>
        <v>Jayme Mendal EverQuote</v>
      </c>
      <c r="B803" s="22" t="s">
        <v>14433</v>
      </c>
      <c r="C803" s="22" t="s">
        <v>7075</v>
      </c>
      <c r="D803" s="22" t="s">
        <v>7073</v>
      </c>
      <c r="E803" s="22" t="s">
        <v>12453</v>
      </c>
      <c r="F803" s="22" t="s">
        <v>634</v>
      </c>
      <c r="G803" s="22" t="s">
        <v>12461</v>
      </c>
      <c r="H803" s="23" t="s">
        <v>14436</v>
      </c>
    </row>
    <row r="804" spans="1:8" ht="16" x14ac:dyDescent="0.2">
      <c r="A804" t="str">
        <f t="shared" si="12"/>
        <v>William Caraher von Briesen &amp; Roper, s.c.</v>
      </c>
      <c r="B804" s="22" t="s">
        <v>13365</v>
      </c>
      <c r="C804" s="22" t="s">
        <v>10591</v>
      </c>
      <c r="D804" s="22" t="s">
        <v>10589</v>
      </c>
      <c r="E804" s="22" t="s">
        <v>12453</v>
      </c>
      <c r="F804" s="22" t="s">
        <v>634</v>
      </c>
      <c r="G804" s="22" t="s">
        <v>13167</v>
      </c>
      <c r="H804" s="23" t="s">
        <v>14438</v>
      </c>
    </row>
    <row r="805" spans="1:8" ht="16" x14ac:dyDescent="0.2">
      <c r="A805" t="str">
        <f t="shared" si="12"/>
        <v>Kristy Stromberg Shopkick</v>
      </c>
      <c r="B805" s="22" t="s">
        <v>13221</v>
      </c>
      <c r="C805" s="22" t="s">
        <v>7430</v>
      </c>
      <c r="D805" s="22" t="s">
        <v>42</v>
      </c>
      <c r="E805" s="22" t="s">
        <v>12453</v>
      </c>
      <c r="F805" s="22" t="s">
        <v>12454</v>
      </c>
      <c r="G805" s="22" t="s">
        <v>12455</v>
      </c>
      <c r="H805" s="23" t="s">
        <v>14439</v>
      </c>
    </row>
    <row r="806" spans="1:8" ht="16" x14ac:dyDescent="0.2">
      <c r="A806" t="str">
        <f t="shared" si="12"/>
        <v>Brian Bachofner MapAnything, Inc.</v>
      </c>
      <c r="B806" s="22" t="s">
        <v>14440</v>
      </c>
      <c r="C806" s="22" t="s">
        <v>7516</v>
      </c>
      <c r="D806" s="22" t="s">
        <v>42</v>
      </c>
      <c r="E806" s="22" t="s">
        <v>12453</v>
      </c>
      <c r="F806" s="22" t="s">
        <v>634</v>
      </c>
      <c r="G806" s="22" t="s">
        <v>12693</v>
      </c>
      <c r="H806" s="23" t="s">
        <v>14441</v>
      </c>
    </row>
    <row r="807" spans="1:8" ht="16" x14ac:dyDescent="0.2">
      <c r="A807" t="str">
        <f t="shared" si="12"/>
        <v>Bryan Semple SmartBear Software</v>
      </c>
      <c r="B807" s="22" t="s">
        <v>13210</v>
      </c>
      <c r="C807" s="22" t="s">
        <v>531</v>
      </c>
      <c r="D807" s="22" t="s">
        <v>42</v>
      </c>
      <c r="E807" s="22" t="s">
        <v>12453</v>
      </c>
      <c r="F807" s="22" t="s">
        <v>634</v>
      </c>
      <c r="G807" s="22" t="s">
        <v>12461</v>
      </c>
      <c r="H807" s="23" t="s">
        <v>14442</v>
      </c>
    </row>
    <row r="808" spans="1:8" ht="16" x14ac:dyDescent="0.2">
      <c r="A808" t="str">
        <f t="shared" si="12"/>
        <v>Ogi Kavazovic Flatiron Health</v>
      </c>
      <c r="B808" s="22" t="s">
        <v>13375</v>
      </c>
      <c r="C808" s="22" t="s">
        <v>7094</v>
      </c>
      <c r="D808" s="22" t="s">
        <v>7092</v>
      </c>
      <c r="E808" s="22" t="s">
        <v>12453</v>
      </c>
      <c r="F808" s="22" t="s">
        <v>634</v>
      </c>
      <c r="G808" s="22" t="s">
        <v>12560</v>
      </c>
      <c r="H808" s="23" t="s">
        <v>14443</v>
      </c>
    </row>
    <row r="809" spans="1:8" ht="16" x14ac:dyDescent="0.2">
      <c r="A809" t="str">
        <f t="shared" si="12"/>
        <v>Amede Hungerford Dell Boomi</v>
      </c>
      <c r="B809" s="22" t="s">
        <v>13381</v>
      </c>
      <c r="C809" s="22" t="s">
        <v>5774</v>
      </c>
      <c r="D809" s="22" t="s">
        <v>5771</v>
      </c>
      <c r="E809" s="22" t="s">
        <v>12453</v>
      </c>
      <c r="F809" s="22" t="s">
        <v>634</v>
      </c>
      <c r="G809" s="22" t="s">
        <v>12455</v>
      </c>
      <c r="H809" s="23" t="s">
        <v>14444</v>
      </c>
    </row>
    <row r="810" spans="1:8" ht="16" x14ac:dyDescent="0.2">
      <c r="A810" t="str">
        <f t="shared" si="12"/>
        <v>Jon Harmer LaaSer Critical Communications, LLC</v>
      </c>
      <c r="B810" s="22" t="s">
        <v>14445</v>
      </c>
      <c r="C810" s="22" t="s">
        <v>14446</v>
      </c>
      <c r="D810" s="22" t="s">
        <v>10551</v>
      </c>
      <c r="E810" s="22" t="s">
        <v>12453</v>
      </c>
      <c r="F810" s="22" t="s">
        <v>12454</v>
      </c>
      <c r="G810" s="22" t="s">
        <v>12753</v>
      </c>
      <c r="H810" s="23" t="s">
        <v>14448</v>
      </c>
    </row>
    <row r="811" spans="1:8" ht="16" x14ac:dyDescent="0.2">
      <c r="A811" t="str">
        <f t="shared" si="12"/>
        <v>Lynda Radosevich Real</v>
      </c>
      <c r="B811" s="22" t="s">
        <v>13390</v>
      </c>
      <c r="C811" s="22" t="s">
        <v>843</v>
      </c>
      <c r="D811" s="22" t="s">
        <v>42</v>
      </c>
      <c r="E811" s="22" t="s">
        <v>12453</v>
      </c>
      <c r="F811" s="22" t="s">
        <v>634</v>
      </c>
      <c r="G811" s="22" t="s">
        <v>12560</v>
      </c>
      <c r="H811" s="23" t="s">
        <v>14451</v>
      </c>
    </row>
    <row r="812" spans="1:8" ht="16" x14ac:dyDescent="0.2">
      <c r="A812" t="str">
        <f t="shared" si="12"/>
        <v>Jim Rogers Hobsons</v>
      </c>
      <c r="B812" s="22" t="s">
        <v>13379</v>
      </c>
      <c r="C812" s="22" t="s">
        <v>8053</v>
      </c>
      <c r="D812" s="22" t="s">
        <v>42</v>
      </c>
      <c r="E812" s="22" t="s">
        <v>12453</v>
      </c>
      <c r="F812" s="22" t="s">
        <v>12454</v>
      </c>
      <c r="G812" s="22" t="s">
        <v>12485</v>
      </c>
      <c r="H812" s="23" t="s">
        <v>14453</v>
      </c>
    </row>
    <row r="813" spans="1:8" ht="16" x14ac:dyDescent="0.2">
      <c r="A813" t="str">
        <f t="shared" si="12"/>
        <v>Anna-Christina Douglas Quartet Health</v>
      </c>
      <c r="B813" s="22" t="s">
        <v>14455</v>
      </c>
      <c r="C813" s="22" t="s">
        <v>8179</v>
      </c>
      <c r="D813" s="22" t="s">
        <v>42</v>
      </c>
      <c r="E813" s="22" t="s">
        <v>12453</v>
      </c>
      <c r="F813" s="22" t="s">
        <v>634</v>
      </c>
      <c r="G813" s="22" t="s">
        <v>12560</v>
      </c>
      <c r="H813" s="23" t="s">
        <v>14456</v>
      </c>
    </row>
    <row r="814" spans="1:8" ht="16" x14ac:dyDescent="0.2">
      <c r="A814" t="str">
        <f t="shared" si="12"/>
        <v>Mini Peiris Ambra Health</v>
      </c>
      <c r="B814" s="22" t="s">
        <v>14457</v>
      </c>
      <c r="C814" s="22" t="s">
        <v>10626</v>
      </c>
      <c r="D814" s="22" t="s">
        <v>42</v>
      </c>
      <c r="E814" s="22" t="s">
        <v>12453</v>
      </c>
      <c r="F814" s="22" t="s">
        <v>634</v>
      </c>
      <c r="G814" s="22" t="s">
        <v>12455</v>
      </c>
      <c r="H814" s="23" t="s">
        <v>14458</v>
      </c>
    </row>
    <row r="815" spans="1:8" ht="16" x14ac:dyDescent="0.2">
      <c r="A815" t="str">
        <f t="shared" si="12"/>
        <v>Wayne Morris Skytap</v>
      </c>
      <c r="B815" s="22" t="s">
        <v>14459</v>
      </c>
      <c r="C815" s="22" t="s">
        <v>6907</v>
      </c>
      <c r="D815" s="22" t="s">
        <v>42</v>
      </c>
      <c r="E815" s="22" t="s">
        <v>12453</v>
      </c>
      <c r="F815" s="22" t="s">
        <v>12454</v>
      </c>
      <c r="G815" s="22" t="s">
        <v>12458</v>
      </c>
      <c r="H815" s="23" t="s">
        <v>14460</v>
      </c>
    </row>
    <row r="816" spans="1:8" ht="16" x14ac:dyDescent="0.2">
      <c r="A816" t="str">
        <f t="shared" si="12"/>
        <v>Ojas Rege MobileIron</v>
      </c>
      <c r="B816" s="22" t="s">
        <v>13223</v>
      </c>
      <c r="C816" s="22" t="s">
        <v>8513</v>
      </c>
      <c r="D816" s="22" t="s">
        <v>6728</v>
      </c>
      <c r="E816" s="22" t="s">
        <v>12453</v>
      </c>
      <c r="F816" s="22" t="s">
        <v>634</v>
      </c>
      <c r="G816" s="22" t="s">
        <v>12455</v>
      </c>
      <c r="H816" s="23" t="s">
        <v>14461</v>
      </c>
    </row>
    <row r="817" spans="1:8" ht="16" x14ac:dyDescent="0.2">
      <c r="A817" t="str">
        <f t="shared" si="12"/>
        <v>Dave Lemont Exa Corporation</v>
      </c>
      <c r="B817" s="22" t="s">
        <v>13383</v>
      </c>
      <c r="C817" s="22" t="s">
        <v>13384</v>
      </c>
      <c r="D817" s="22" t="s">
        <v>13385</v>
      </c>
      <c r="E817" s="22" t="s">
        <v>12453</v>
      </c>
      <c r="F817" s="22" t="s">
        <v>634</v>
      </c>
      <c r="G817" s="22" t="s">
        <v>12461</v>
      </c>
      <c r="H817" s="23" t="s">
        <v>14462</v>
      </c>
    </row>
    <row r="818" spans="1:8" ht="16" x14ac:dyDescent="0.2">
      <c r="A818" t="str">
        <f t="shared" si="12"/>
        <v>Amy McDowell Occasion Brands (PromGirl, SimplyDresses)</v>
      </c>
      <c r="B818" s="22" t="s">
        <v>14463</v>
      </c>
      <c r="C818" s="22" t="s">
        <v>10484</v>
      </c>
      <c r="D818" s="22" t="s">
        <v>42</v>
      </c>
      <c r="E818" s="22" t="s">
        <v>12453</v>
      </c>
      <c r="F818" s="22" t="s">
        <v>634</v>
      </c>
      <c r="G818" s="22" t="s">
        <v>12560</v>
      </c>
      <c r="H818" s="23" t="s">
        <v>14464</v>
      </c>
    </row>
    <row r="819" spans="1:8" ht="16" x14ac:dyDescent="0.2">
      <c r="A819" t="str">
        <f t="shared" si="12"/>
        <v>Joel Rosen Everbridge</v>
      </c>
      <c r="B819" s="22" t="s">
        <v>13387</v>
      </c>
      <c r="C819" s="22" t="s">
        <v>5143</v>
      </c>
      <c r="D819" s="22" t="s">
        <v>42</v>
      </c>
      <c r="E819" s="22" t="s">
        <v>12453</v>
      </c>
      <c r="F819" s="22" t="s">
        <v>634</v>
      </c>
      <c r="G819" s="22" t="s">
        <v>12461</v>
      </c>
      <c r="H819" s="23" t="s">
        <v>14466</v>
      </c>
    </row>
    <row r="820" spans="1:8" ht="16" x14ac:dyDescent="0.2">
      <c r="A820" t="str">
        <f t="shared" si="12"/>
        <v>Joe Boissy Iteris, Inc.</v>
      </c>
      <c r="B820" s="22" t="s">
        <v>13262</v>
      </c>
      <c r="C820" s="22" t="s">
        <v>4547</v>
      </c>
      <c r="D820" s="22" t="s">
        <v>42</v>
      </c>
      <c r="E820" s="22" t="s">
        <v>12453</v>
      </c>
      <c r="F820" s="22" t="s">
        <v>12454</v>
      </c>
      <c r="G820" s="22" t="s">
        <v>12455</v>
      </c>
      <c r="H820" s="23" t="s">
        <v>14467</v>
      </c>
    </row>
    <row r="821" spans="1:8" ht="16" x14ac:dyDescent="0.2">
      <c r="A821" t="str">
        <f t="shared" si="12"/>
        <v>Kathy Jaques eVestment</v>
      </c>
      <c r="B821" s="22" t="s">
        <v>13268</v>
      </c>
      <c r="C821" s="22" t="s">
        <v>267</v>
      </c>
      <c r="D821" s="22" t="s">
        <v>42</v>
      </c>
      <c r="E821" s="22" t="s">
        <v>12453</v>
      </c>
      <c r="F821" s="22" t="s">
        <v>634</v>
      </c>
      <c r="G821" s="22" t="s">
        <v>12753</v>
      </c>
      <c r="H821" s="23" t="s">
        <v>14468</v>
      </c>
    </row>
    <row r="822" spans="1:8" ht="16" x14ac:dyDescent="0.2">
      <c r="A822" t="str">
        <f t="shared" si="12"/>
        <v>Alys Reynders Scott Salary.com</v>
      </c>
      <c r="B822" s="22" t="s">
        <v>13270</v>
      </c>
      <c r="C822" s="22" t="s">
        <v>5720</v>
      </c>
      <c r="D822" s="22" t="s">
        <v>42</v>
      </c>
      <c r="E822" s="22" t="s">
        <v>12453</v>
      </c>
      <c r="F822" s="22" t="s">
        <v>12454</v>
      </c>
      <c r="G822" s="22" t="s">
        <v>12461</v>
      </c>
      <c r="H822" s="23" t="s">
        <v>14469</v>
      </c>
    </row>
    <row r="823" spans="1:8" ht="16" x14ac:dyDescent="0.2">
      <c r="A823" t="str">
        <f t="shared" si="12"/>
        <v>Jeff Wilson Profisee</v>
      </c>
      <c r="B823" s="22" t="s">
        <v>14470</v>
      </c>
      <c r="C823" s="22" t="s">
        <v>14471</v>
      </c>
      <c r="D823" s="22" t="s">
        <v>42</v>
      </c>
      <c r="E823" s="22" t="s">
        <v>12453</v>
      </c>
      <c r="F823" s="22" t="s">
        <v>12454</v>
      </c>
      <c r="G823" s="22" t="s">
        <v>12753</v>
      </c>
      <c r="H823" s="23" t="s">
        <v>14472</v>
      </c>
    </row>
    <row r="824" spans="1:8" ht="16" x14ac:dyDescent="0.2">
      <c r="A824" t="str">
        <f t="shared" si="12"/>
        <v>Jonathan Bumba Cloud Technology Partners</v>
      </c>
      <c r="B824" s="22" t="s">
        <v>13399</v>
      </c>
      <c r="C824" s="22" t="s">
        <v>13400</v>
      </c>
      <c r="D824" s="22" t="s">
        <v>42</v>
      </c>
      <c r="E824" s="22" t="s">
        <v>12453</v>
      </c>
      <c r="F824" s="22" t="s">
        <v>634</v>
      </c>
      <c r="G824" s="22" t="s">
        <v>12500</v>
      </c>
      <c r="H824" s="23" t="s">
        <v>14473</v>
      </c>
    </row>
    <row r="825" spans="1:8" ht="16" x14ac:dyDescent="0.2">
      <c r="A825" t="str">
        <f t="shared" si="12"/>
        <v>Keith Wymbs Elemental Technologies (acquired by Amazon Web Services)</v>
      </c>
      <c r="B825" s="22" t="s">
        <v>13306</v>
      </c>
      <c r="C825" s="22" t="s">
        <v>13307</v>
      </c>
      <c r="D825" s="22" t="s">
        <v>42</v>
      </c>
      <c r="E825" s="22" t="s">
        <v>12453</v>
      </c>
      <c r="F825" s="22" t="s">
        <v>634</v>
      </c>
      <c r="G825" s="22" t="s">
        <v>12960</v>
      </c>
      <c r="H825" s="23" t="s">
        <v>14474</v>
      </c>
    </row>
    <row r="826" spans="1:8" ht="16" x14ac:dyDescent="0.2">
      <c r="A826" t="str">
        <f t="shared" si="12"/>
        <v>Adam Hatch FPX</v>
      </c>
      <c r="B826" s="22" t="s">
        <v>14475</v>
      </c>
      <c r="C826" s="22" t="s">
        <v>8241</v>
      </c>
      <c r="D826" s="22" t="s">
        <v>42</v>
      </c>
      <c r="E826" s="22" t="s">
        <v>12453</v>
      </c>
      <c r="F826" s="22" t="s">
        <v>12454</v>
      </c>
      <c r="G826" s="22" t="s">
        <v>12461</v>
      </c>
      <c r="H826" s="23" t="s">
        <v>14476</v>
      </c>
    </row>
    <row r="827" spans="1:8" ht="16" x14ac:dyDescent="0.2">
      <c r="A827" t="str">
        <f t="shared" si="12"/>
        <v>Raj Shah Alchemy Systems</v>
      </c>
      <c r="B827" s="22" t="s">
        <v>13406</v>
      </c>
      <c r="C827" s="22" t="s">
        <v>6942</v>
      </c>
      <c r="D827" s="22" t="s">
        <v>3339</v>
      </c>
      <c r="E827" s="22" t="s">
        <v>12453</v>
      </c>
      <c r="F827" s="22" t="s">
        <v>634</v>
      </c>
      <c r="G827" s="22" t="s">
        <v>12500</v>
      </c>
      <c r="H827" s="23" t="s">
        <v>14477</v>
      </c>
    </row>
    <row r="828" spans="1:8" ht="16" x14ac:dyDescent="0.2">
      <c r="A828" t="str">
        <f t="shared" si="12"/>
        <v>Michael Elmgreen Handshake Corp.</v>
      </c>
      <c r="B828" s="22" t="s">
        <v>14478</v>
      </c>
      <c r="C828" s="22" t="s">
        <v>14479</v>
      </c>
      <c r="D828" s="22" t="s">
        <v>42</v>
      </c>
      <c r="E828" s="22" t="s">
        <v>12453</v>
      </c>
      <c r="F828" s="22" t="s">
        <v>12454</v>
      </c>
      <c r="G828" s="22" t="s">
        <v>12560</v>
      </c>
      <c r="H828" s="23" t="s">
        <v>14480</v>
      </c>
    </row>
    <row r="829" spans="1:8" ht="16" x14ac:dyDescent="0.2">
      <c r="A829" t="str">
        <f t="shared" si="12"/>
        <v>Barry Phillips Maxta Inc.</v>
      </c>
      <c r="B829" s="22" t="s">
        <v>14481</v>
      </c>
      <c r="C829" s="22" t="s">
        <v>10387</v>
      </c>
      <c r="D829" s="22" t="s">
        <v>42</v>
      </c>
      <c r="E829" s="22" t="s">
        <v>12453</v>
      </c>
      <c r="F829" s="22" t="s">
        <v>634</v>
      </c>
      <c r="G829" s="22" t="s">
        <v>12455</v>
      </c>
      <c r="H829" s="23" t="s">
        <v>14484</v>
      </c>
    </row>
    <row r="830" spans="1:8" ht="16" x14ac:dyDescent="0.2">
      <c r="A830" t="str">
        <f t="shared" si="12"/>
        <v>Carter Holland TraceLink</v>
      </c>
      <c r="B830" s="22" t="s">
        <v>13413</v>
      </c>
      <c r="C830" s="22" t="s">
        <v>2073</v>
      </c>
      <c r="D830" s="22" t="s">
        <v>42</v>
      </c>
      <c r="E830" s="22" t="s">
        <v>12453</v>
      </c>
      <c r="F830" s="22" t="s">
        <v>634</v>
      </c>
      <c r="G830" s="22" t="s">
        <v>12461</v>
      </c>
      <c r="H830" s="23" t="s">
        <v>14486</v>
      </c>
    </row>
    <row r="831" spans="1:8" ht="16" x14ac:dyDescent="0.2">
      <c r="A831" t="str">
        <f t="shared" si="12"/>
        <v>John Shap Quinnox, Inc.</v>
      </c>
      <c r="B831" s="22" t="s">
        <v>14487</v>
      </c>
      <c r="C831" s="22" t="s">
        <v>14488</v>
      </c>
      <c r="D831" s="22" t="s">
        <v>14489</v>
      </c>
      <c r="E831" s="22" t="s">
        <v>12453</v>
      </c>
      <c r="F831" s="22" t="s">
        <v>634</v>
      </c>
      <c r="G831" s="22" t="s">
        <v>12503</v>
      </c>
      <c r="H831" s="23" t="s">
        <v>14490</v>
      </c>
    </row>
    <row r="832" spans="1:8" ht="16" x14ac:dyDescent="0.2">
      <c r="A832" t="str">
        <f t="shared" si="12"/>
        <v>Dave R. Taylor Impartner Software</v>
      </c>
      <c r="B832" s="22" t="s">
        <v>14491</v>
      </c>
      <c r="C832" s="22" t="s">
        <v>14492</v>
      </c>
      <c r="D832" s="22" t="s">
        <v>42</v>
      </c>
      <c r="E832" s="22" t="s">
        <v>12453</v>
      </c>
      <c r="F832" s="22" t="s">
        <v>634</v>
      </c>
      <c r="G832" s="22" t="s">
        <v>12476</v>
      </c>
      <c r="H832" s="23" t="s">
        <v>14495</v>
      </c>
    </row>
    <row r="833" spans="1:8" ht="16" x14ac:dyDescent="0.2">
      <c r="A833" t="str">
        <f t="shared" si="12"/>
        <v>Jason Deck CloudCheckr</v>
      </c>
      <c r="B833" s="22" t="s">
        <v>14496</v>
      </c>
      <c r="C833" s="22" t="s">
        <v>14497</v>
      </c>
      <c r="D833" s="22" t="s">
        <v>42</v>
      </c>
      <c r="E833" s="22" t="s">
        <v>12453</v>
      </c>
      <c r="F833" s="22" t="s">
        <v>634</v>
      </c>
      <c r="G833" s="22" t="s">
        <v>12503</v>
      </c>
      <c r="H833" s="23" t="s">
        <v>14498</v>
      </c>
    </row>
    <row r="834" spans="1:8" ht="16" x14ac:dyDescent="0.2">
      <c r="A834" t="str">
        <f t="shared" si="12"/>
        <v>Patrick Moorhead Label Insight, Inc.</v>
      </c>
      <c r="B834" s="22" t="s">
        <v>14500</v>
      </c>
      <c r="C834" s="22" t="s">
        <v>14501</v>
      </c>
      <c r="D834" s="22" t="s">
        <v>42</v>
      </c>
      <c r="E834" s="22" t="s">
        <v>12453</v>
      </c>
      <c r="F834" s="22" t="s">
        <v>634</v>
      </c>
      <c r="G834" s="22" t="s">
        <v>12503</v>
      </c>
      <c r="H834" s="23" t="s">
        <v>14502</v>
      </c>
    </row>
    <row r="835" spans="1:8" ht="16" x14ac:dyDescent="0.2">
      <c r="A835" t="str">
        <f t="shared" si="12"/>
        <v>David Wilkins HealthcareSource</v>
      </c>
      <c r="B835" s="22" t="s">
        <v>13424</v>
      </c>
      <c r="C835" s="22" t="s">
        <v>4517</v>
      </c>
      <c r="D835" s="22" t="s">
        <v>42</v>
      </c>
      <c r="E835" s="22" t="s">
        <v>12453</v>
      </c>
      <c r="F835" s="22" t="s">
        <v>634</v>
      </c>
      <c r="G835" s="22" t="s">
        <v>12461</v>
      </c>
      <c r="H835" s="23" t="s">
        <v>14503</v>
      </c>
    </row>
    <row r="836" spans="1:8" ht="16" x14ac:dyDescent="0.2">
      <c r="A836" t="str">
        <f t="shared" si="12"/>
        <v>Jennifer Handal Catto Telaria</v>
      </c>
      <c r="B836" s="22" t="s">
        <v>14504</v>
      </c>
      <c r="C836" s="22" t="s">
        <v>14505</v>
      </c>
      <c r="D836" s="22" t="s">
        <v>42</v>
      </c>
      <c r="E836" s="22" t="s">
        <v>12453</v>
      </c>
      <c r="F836" s="22" t="s">
        <v>634</v>
      </c>
      <c r="G836" s="22" t="s">
        <v>12560</v>
      </c>
      <c r="H836" s="23" t="s">
        <v>14506</v>
      </c>
    </row>
    <row r="837" spans="1:8" ht="16" x14ac:dyDescent="0.2">
      <c r="A837" t="str">
        <f t="shared" si="12"/>
        <v>Kirby Lunger Performance Architects, Inc.</v>
      </c>
      <c r="B837" s="22" t="s">
        <v>14507</v>
      </c>
      <c r="C837" s="22" t="s">
        <v>14508</v>
      </c>
      <c r="D837" s="22" t="s">
        <v>3547</v>
      </c>
      <c r="E837" s="22" t="s">
        <v>12453</v>
      </c>
      <c r="F837" s="22" t="s">
        <v>634</v>
      </c>
      <c r="G837" s="22" t="s">
        <v>12461</v>
      </c>
      <c r="H837" s="23" t="s">
        <v>14509</v>
      </c>
    </row>
    <row r="838" spans="1:8" ht="16" x14ac:dyDescent="0.2">
      <c r="A838" t="str">
        <f t="shared" si="12"/>
        <v>Sam Lawrence Qadium</v>
      </c>
      <c r="B838" s="22" t="s">
        <v>14510</v>
      </c>
      <c r="C838" s="22" t="s">
        <v>14511</v>
      </c>
      <c r="D838" s="22" t="s">
        <v>42</v>
      </c>
      <c r="E838" s="22" t="s">
        <v>12453</v>
      </c>
      <c r="F838" s="22" t="s">
        <v>634</v>
      </c>
      <c r="G838" s="22" t="s">
        <v>12455</v>
      </c>
      <c r="H838" s="23" t="s">
        <v>14512</v>
      </c>
    </row>
    <row r="839" spans="1:8" ht="16" x14ac:dyDescent="0.2">
      <c r="A839" t="str">
        <f t="shared" si="12"/>
        <v>Mark Flaherty InetSoft</v>
      </c>
      <c r="B839" s="22" t="s">
        <v>14513</v>
      </c>
      <c r="C839" s="22" t="s">
        <v>14514</v>
      </c>
      <c r="D839" s="22" t="s">
        <v>42</v>
      </c>
      <c r="E839" s="22" t="s">
        <v>12453</v>
      </c>
      <c r="F839" s="22" t="s">
        <v>634</v>
      </c>
      <c r="G839" s="22" t="s">
        <v>12560</v>
      </c>
      <c r="H839" s="23" t="s">
        <v>14515</v>
      </c>
    </row>
    <row r="840" spans="1:8" ht="16" x14ac:dyDescent="0.2">
      <c r="A840" t="str">
        <f t="shared" si="12"/>
        <v>John Raguin Seismic Software</v>
      </c>
      <c r="B840" s="22" t="s">
        <v>13347</v>
      </c>
      <c r="C840" s="22" t="s">
        <v>4829</v>
      </c>
      <c r="D840" s="22" t="s">
        <v>42</v>
      </c>
      <c r="E840" s="22" t="s">
        <v>12453</v>
      </c>
      <c r="F840" s="22" t="s">
        <v>634</v>
      </c>
      <c r="G840" s="22" t="s">
        <v>52</v>
      </c>
      <c r="H840" s="23" t="s">
        <v>14520</v>
      </c>
    </row>
    <row r="841" spans="1:8" ht="16" x14ac:dyDescent="0.2">
      <c r="A841" t="str">
        <f t="shared" ref="A841:A904" si="13">CONCATENATE(B841," ",C841)</f>
        <v>Tally Ray Bravo Store Systems</v>
      </c>
      <c r="B841" s="22" t="s">
        <v>14521</v>
      </c>
      <c r="C841" s="22" t="s">
        <v>14522</v>
      </c>
      <c r="D841" s="22" t="s">
        <v>3698</v>
      </c>
      <c r="E841" s="22" t="s">
        <v>12453</v>
      </c>
      <c r="F841" s="22" t="s">
        <v>12454</v>
      </c>
      <c r="G841" s="22" t="s">
        <v>12455</v>
      </c>
      <c r="H841" s="23" t="s">
        <v>14524</v>
      </c>
    </row>
    <row r="842" spans="1:8" ht="16" x14ac:dyDescent="0.2">
      <c r="A842" t="str">
        <f t="shared" si="13"/>
        <v>Tony Marzulli Frontline Education</v>
      </c>
      <c r="B842" s="22" t="s">
        <v>13353</v>
      </c>
      <c r="C842" s="22" t="s">
        <v>6731</v>
      </c>
      <c r="D842" s="22" t="s">
        <v>6728</v>
      </c>
      <c r="E842" s="22" t="s">
        <v>12453</v>
      </c>
      <c r="F842" s="22" t="s">
        <v>12454</v>
      </c>
      <c r="G842" s="22" t="s">
        <v>12570</v>
      </c>
      <c r="H842" s="23" t="s">
        <v>14526</v>
      </c>
    </row>
    <row r="843" spans="1:8" ht="16" x14ac:dyDescent="0.2">
      <c r="A843" t="str">
        <f t="shared" si="13"/>
        <v>Ken Robinson ProSites</v>
      </c>
      <c r="B843" s="22" t="s">
        <v>14527</v>
      </c>
      <c r="C843" s="22" t="s">
        <v>14528</v>
      </c>
      <c r="D843" s="22" t="s">
        <v>42</v>
      </c>
      <c r="E843" s="22" t="s">
        <v>12453</v>
      </c>
      <c r="F843" s="22" t="s">
        <v>634</v>
      </c>
      <c r="G843" s="22" t="s">
        <v>12455</v>
      </c>
      <c r="H843" s="23" t="s">
        <v>14530</v>
      </c>
    </row>
    <row r="844" spans="1:8" ht="16" x14ac:dyDescent="0.2">
      <c r="A844" t="str">
        <f t="shared" si="13"/>
        <v>Dan Aptor United Way of Metropolitan Dallas</v>
      </c>
      <c r="B844" s="22" t="s">
        <v>14531</v>
      </c>
      <c r="C844" s="22" t="s">
        <v>8215</v>
      </c>
      <c r="D844" s="22" t="s">
        <v>291</v>
      </c>
      <c r="E844" s="22" t="s">
        <v>12453</v>
      </c>
      <c r="F844" s="22" t="s">
        <v>634</v>
      </c>
      <c r="G844" s="22" t="s">
        <v>13096</v>
      </c>
      <c r="H844" s="23" t="s">
        <v>14534</v>
      </c>
    </row>
    <row r="845" spans="1:8" ht="16" x14ac:dyDescent="0.2">
      <c r="A845" t="str">
        <f t="shared" si="13"/>
        <v>Bruno Felix RankMyApp - App visibility in a simple way</v>
      </c>
      <c r="B845" s="22" t="s">
        <v>14535</v>
      </c>
      <c r="C845" s="22" t="s">
        <v>14536</v>
      </c>
      <c r="D845" s="22" t="s">
        <v>14537</v>
      </c>
      <c r="E845" s="22" t="s">
        <v>12453</v>
      </c>
      <c r="F845" s="22" t="s">
        <v>634</v>
      </c>
      <c r="G845" s="22" t="s">
        <v>12455</v>
      </c>
      <c r="H845" s="23" t="s">
        <v>14538</v>
      </c>
    </row>
    <row r="846" spans="1:8" ht="16" x14ac:dyDescent="0.2">
      <c r="A846" t="str">
        <f t="shared" si="13"/>
        <v>Tom Erskine One Door</v>
      </c>
      <c r="B846" s="22" t="s">
        <v>14539</v>
      </c>
      <c r="C846" s="22" t="s">
        <v>14540</v>
      </c>
      <c r="D846" s="22" t="s">
        <v>14541</v>
      </c>
      <c r="E846" s="22" t="s">
        <v>12453</v>
      </c>
      <c r="F846" s="22" t="s">
        <v>12454</v>
      </c>
      <c r="G846" s="22" t="s">
        <v>12461</v>
      </c>
      <c r="H846" s="23" t="s">
        <v>14542</v>
      </c>
    </row>
    <row r="847" spans="1:8" ht="16" x14ac:dyDescent="0.2">
      <c r="A847" t="str">
        <f t="shared" si="13"/>
        <v>Paul Campaniello Cryptzone, a Cyxtera Business</v>
      </c>
      <c r="B847" s="22" t="s">
        <v>14543</v>
      </c>
      <c r="C847" s="22" t="s">
        <v>14544</v>
      </c>
      <c r="D847" s="22" t="s">
        <v>42</v>
      </c>
      <c r="E847" s="22" t="s">
        <v>12453</v>
      </c>
      <c r="F847" s="22" t="s">
        <v>634</v>
      </c>
      <c r="G847" s="22" t="s">
        <v>12461</v>
      </c>
      <c r="H847" s="23" t="s">
        <v>14545</v>
      </c>
    </row>
    <row r="848" spans="1:8" ht="16" x14ac:dyDescent="0.2">
      <c r="A848" t="str">
        <f t="shared" si="13"/>
        <v>Greg Sybersma ANCILE Solutions, Inc.</v>
      </c>
      <c r="B848" s="22" t="s">
        <v>14546</v>
      </c>
      <c r="C848" s="22" t="s">
        <v>14547</v>
      </c>
      <c r="D848" s="22" t="s">
        <v>14548</v>
      </c>
      <c r="E848" s="22" t="s">
        <v>12453</v>
      </c>
      <c r="F848" s="22" t="s">
        <v>634</v>
      </c>
      <c r="G848" s="22" t="s">
        <v>12485</v>
      </c>
      <c r="H848" s="23" t="s">
        <v>14549</v>
      </c>
    </row>
    <row r="849" spans="1:8" ht="16" x14ac:dyDescent="0.2">
      <c r="A849" t="str">
        <f t="shared" si="13"/>
        <v>Tim Wall WeGoLook</v>
      </c>
      <c r="B849" s="22" t="s">
        <v>14550</v>
      </c>
      <c r="C849" s="22" t="s">
        <v>14551</v>
      </c>
      <c r="D849" s="22" t="s">
        <v>42</v>
      </c>
      <c r="E849" s="22" t="s">
        <v>12453</v>
      </c>
      <c r="F849" s="22" t="s">
        <v>634</v>
      </c>
      <c r="G849" s="22" t="s">
        <v>13058</v>
      </c>
      <c r="H849" s="23" t="s">
        <v>14552</v>
      </c>
    </row>
    <row r="850" spans="1:8" ht="16" x14ac:dyDescent="0.2">
      <c r="A850" t="str">
        <f t="shared" si="13"/>
        <v>Alex Moullé-Berteaux Starry, Inc.</v>
      </c>
      <c r="B850" s="22" t="s">
        <v>14553</v>
      </c>
      <c r="C850" s="22" t="s">
        <v>14554</v>
      </c>
      <c r="D850" s="22" t="s">
        <v>42</v>
      </c>
      <c r="E850" s="22" t="s">
        <v>12453</v>
      </c>
      <c r="F850" s="22" t="s">
        <v>634</v>
      </c>
      <c r="G850" s="22" t="s">
        <v>12560</v>
      </c>
      <c r="H850" s="23" t="s">
        <v>14556</v>
      </c>
    </row>
    <row r="851" spans="1:8" ht="16" x14ac:dyDescent="0.2">
      <c r="A851" t="str">
        <f t="shared" si="13"/>
        <v>David Hurwitz Appvance.ai</v>
      </c>
      <c r="B851" s="22" t="s">
        <v>14559</v>
      </c>
      <c r="C851" s="22" t="s">
        <v>14560</v>
      </c>
      <c r="D851" s="22" t="s">
        <v>42</v>
      </c>
      <c r="E851" s="22" t="s">
        <v>12453</v>
      </c>
      <c r="F851" s="22" t="s">
        <v>634</v>
      </c>
      <c r="G851" s="22" t="s">
        <v>12455</v>
      </c>
      <c r="H851" s="23" t="s">
        <v>14562</v>
      </c>
    </row>
    <row r="852" spans="1:8" ht="16" x14ac:dyDescent="0.2">
      <c r="A852" t="str">
        <f t="shared" si="13"/>
        <v>Tal Klein Lakeside Software</v>
      </c>
      <c r="B852" s="22" t="s">
        <v>14563</v>
      </c>
      <c r="C852" s="22" t="s">
        <v>14564</v>
      </c>
      <c r="D852" s="22" t="s">
        <v>42</v>
      </c>
      <c r="E852" s="22" t="s">
        <v>12453</v>
      </c>
      <c r="F852" s="22" t="s">
        <v>12454</v>
      </c>
      <c r="G852" s="22" t="s">
        <v>12941</v>
      </c>
      <c r="H852" s="23" t="s">
        <v>14565</v>
      </c>
    </row>
    <row r="853" spans="1:8" ht="16" x14ac:dyDescent="0.2">
      <c r="A853" t="str">
        <f t="shared" si="13"/>
        <v>Larry Ferrere Pilgrim Quality Solutions</v>
      </c>
      <c r="B853" s="22" t="s">
        <v>14567</v>
      </c>
      <c r="C853" s="22" t="s">
        <v>14568</v>
      </c>
      <c r="D853" s="22" t="s">
        <v>14569</v>
      </c>
      <c r="E853" s="22" t="s">
        <v>12453</v>
      </c>
      <c r="F853" s="22" t="s">
        <v>634</v>
      </c>
      <c r="G853" s="22" t="s">
        <v>12753</v>
      </c>
      <c r="H853" s="23" t="s">
        <v>14571</v>
      </c>
    </row>
    <row r="854" spans="1:8" ht="16" x14ac:dyDescent="0.2">
      <c r="A854" t="str">
        <f t="shared" si="13"/>
        <v>David Sturtz Dealer-FX Group, Inc</v>
      </c>
      <c r="B854" s="22" t="s">
        <v>13395</v>
      </c>
      <c r="C854" s="22" t="s">
        <v>3906</v>
      </c>
      <c r="D854" s="22" t="s">
        <v>42</v>
      </c>
      <c r="E854" s="22" t="s">
        <v>12453</v>
      </c>
      <c r="F854" s="22" t="s">
        <v>634</v>
      </c>
      <c r="G854" s="22" t="s">
        <v>12455</v>
      </c>
      <c r="H854" s="23" t="s">
        <v>14574</v>
      </c>
    </row>
    <row r="855" spans="1:8" ht="16" x14ac:dyDescent="0.2">
      <c r="A855" t="str">
        <f t="shared" si="13"/>
        <v>Mark Roth SmartStream Technologies</v>
      </c>
      <c r="B855" s="22" t="s">
        <v>13422</v>
      </c>
      <c r="C855" s="22" t="s">
        <v>7722</v>
      </c>
      <c r="D855" s="22" t="s">
        <v>42</v>
      </c>
      <c r="E855" s="22" t="s">
        <v>12453</v>
      </c>
      <c r="F855" s="22" t="s">
        <v>12454</v>
      </c>
      <c r="G855" s="22" t="s">
        <v>12560</v>
      </c>
      <c r="H855" s="23" t="s">
        <v>14575</v>
      </c>
    </row>
    <row r="856" spans="1:8" ht="16" x14ac:dyDescent="0.2">
      <c r="A856" t="str">
        <f t="shared" si="13"/>
        <v>Brian Roufa ICIX</v>
      </c>
      <c r="B856" s="22" t="s">
        <v>14576</v>
      </c>
      <c r="C856" s="22" t="s">
        <v>14577</v>
      </c>
      <c r="D856" s="22" t="s">
        <v>14578</v>
      </c>
      <c r="E856" s="22" t="s">
        <v>12453</v>
      </c>
      <c r="F856" s="22" t="s">
        <v>634</v>
      </c>
      <c r="G856" s="22" t="s">
        <v>12455</v>
      </c>
      <c r="H856" s="23" t="s">
        <v>14579</v>
      </c>
    </row>
    <row r="857" spans="1:8" ht="16" x14ac:dyDescent="0.2">
      <c r="A857" t="str">
        <f t="shared" si="13"/>
        <v>Stuart Spiegel Newgistics</v>
      </c>
      <c r="B857" s="22" t="s">
        <v>13426</v>
      </c>
      <c r="C857" s="22" t="s">
        <v>1823</v>
      </c>
      <c r="D857" s="22" t="s">
        <v>42</v>
      </c>
      <c r="E857" s="22" t="s">
        <v>12453</v>
      </c>
      <c r="F857" s="22" t="s">
        <v>634</v>
      </c>
      <c r="G857" s="22" t="s">
        <v>12500</v>
      </c>
      <c r="H857" s="23" t="s">
        <v>14580</v>
      </c>
    </row>
    <row r="858" spans="1:8" ht="16" x14ac:dyDescent="0.2">
      <c r="A858" t="str">
        <f t="shared" si="13"/>
        <v>Alison Pine Garback New Signature</v>
      </c>
      <c r="B858" s="22" t="s">
        <v>14581</v>
      </c>
      <c r="C858" s="22" t="s">
        <v>4011</v>
      </c>
      <c r="D858" s="22" t="s">
        <v>42</v>
      </c>
      <c r="E858" s="22" t="s">
        <v>12453</v>
      </c>
      <c r="F858" s="22" t="s">
        <v>634</v>
      </c>
      <c r="G858" s="22" t="s">
        <v>12485</v>
      </c>
      <c r="H858" s="23" t="s">
        <v>14582</v>
      </c>
    </row>
    <row r="859" spans="1:8" ht="16" x14ac:dyDescent="0.2">
      <c r="A859" t="str">
        <f t="shared" si="13"/>
        <v>Connie Roberts CAS Severn, Inc</v>
      </c>
      <c r="B859" s="22" t="s">
        <v>14583</v>
      </c>
      <c r="C859" s="22" t="s">
        <v>14584</v>
      </c>
      <c r="D859" s="22" t="s">
        <v>42</v>
      </c>
      <c r="E859" s="22" t="s">
        <v>12453</v>
      </c>
      <c r="F859" s="22" t="s">
        <v>634</v>
      </c>
      <c r="G859" s="22" t="s">
        <v>14585</v>
      </c>
      <c r="H859" s="23" t="s">
        <v>14586</v>
      </c>
    </row>
    <row r="860" spans="1:8" ht="16" x14ac:dyDescent="0.2">
      <c r="A860" t="str">
        <f t="shared" si="13"/>
        <v>Bruce Kornfeld StorMagic</v>
      </c>
      <c r="B860" s="22" t="s">
        <v>14587</v>
      </c>
      <c r="C860" s="22" t="s">
        <v>14588</v>
      </c>
      <c r="D860" s="22" t="s">
        <v>42</v>
      </c>
      <c r="E860" s="22" t="s">
        <v>12453</v>
      </c>
      <c r="F860" s="22" t="s">
        <v>634</v>
      </c>
      <c r="G860" s="22" t="s">
        <v>12500</v>
      </c>
      <c r="H860" s="23" t="s">
        <v>14589</v>
      </c>
    </row>
    <row r="861" spans="1:8" ht="16" x14ac:dyDescent="0.2">
      <c r="A861" t="str">
        <f t="shared" si="13"/>
        <v>Bill Geddy RPI Consultants</v>
      </c>
      <c r="B861" s="22" t="s">
        <v>14590</v>
      </c>
      <c r="C861" s="22" t="s">
        <v>14592</v>
      </c>
      <c r="D861" s="22" t="s">
        <v>14594</v>
      </c>
      <c r="E861" s="22" t="s">
        <v>12453</v>
      </c>
      <c r="F861" s="22" t="s">
        <v>12454</v>
      </c>
      <c r="G861" s="22" t="s">
        <v>12753</v>
      </c>
      <c r="H861" s="23" t="s">
        <v>14597</v>
      </c>
    </row>
    <row r="862" spans="1:8" ht="16" x14ac:dyDescent="0.2">
      <c r="A862" t="str">
        <f t="shared" si="13"/>
        <v>Celeste White Inspirage</v>
      </c>
      <c r="B862" s="22" t="s">
        <v>14598</v>
      </c>
      <c r="C862" s="22" t="s">
        <v>13545</v>
      </c>
      <c r="D862" s="22" t="s">
        <v>12148</v>
      </c>
      <c r="E862" s="22" t="s">
        <v>12453</v>
      </c>
      <c r="F862" s="22" t="s">
        <v>634</v>
      </c>
      <c r="G862" s="22" t="s">
        <v>14599</v>
      </c>
      <c r="H862" s="23" t="s">
        <v>14600</v>
      </c>
    </row>
    <row r="863" spans="1:8" ht="16" x14ac:dyDescent="0.2">
      <c r="A863" t="str">
        <f t="shared" si="13"/>
        <v>Shari Rudolph Good360</v>
      </c>
      <c r="B863" s="22" t="s">
        <v>13430</v>
      </c>
      <c r="C863" s="22" t="s">
        <v>10656</v>
      </c>
      <c r="D863" s="22" t="s">
        <v>42</v>
      </c>
      <c r="E863" s="22" t="s">
        <v>12453</v>
      </c>
      <c r="F863" s="22" t="s">
        <v>634</v>
      </c>
      <c r="G863" s="22" t="s">
        <v>12581</v>
      </c>
      <c r="H863" s="23" t="s">
        <v>14604</v>
      </c>
    </row>
    <row r="864" spans="1:8" ht="16" x14ac:dyDescent="0.2">
      <c r="A864" t="str">
        <f t="shared" si="13"/>
        <v>Erdal Yazmaci Cardtek Group</v>
      </c>
      <c r="B864" s="22" t="s">
        <v>13436</v>
      </c>
      <c r="C864" s="22" t="s">
        <v>13437</v>
      </c>
      <c r="D864" s="22" t="s">
        <v>42</v>
      </c>
      <c r="E864" s="22" t="s">
        <v>12453</v>
      </c>
      <c r="F864" s="22" t="s">
        <v>12454</v>
      </c>
      <c r="G864" s="22" t="s">
        <v>12455</v>
      </c>
      <c r="H864" s="23" t="s">
        <v>14605</v>
      </c>
    </row>
    <row r="865" spans="1:8" ht="16" x14ac:dyDescent="0.2">
      <c r="A865" t="str">
        <f t="shared" si="13"/>
        <v>Samantha Robin Tradeshift</v>
      </c>
      <c r="B865" s="22" t="s">
        <v>13439</v>
      </c>
      <c r="C865" s="22" t="s">
        <v>3301</v>
      </c>
      <c r="D865" s="22" t="s">
        <v>12236</v>
      </c>
      <c r="E865" s="22" t="s">
        <v>12453</v>
      </c>
      <c r="F865" s="22" t="s">
        <v>12454</v>
      </c>
      <c r="G865" s="22" t="s">
        <v>12455</v>
      </c>
      <c r="H865" s="23" t="s">
        <v>14606</v>
      </c>
    </row>
    <row r="866" spans="1:8" ht="16" x14ac:dyDescent="0.2">
      <c r="A866" t="str">
        <f t="shared" si="13"/>
        <v>Becky Madison Kier Imaginet</v>
      </c>
      <c r="B866" s="22" t="s">
        <v>14607</v>
      </c>
      <c r="C866" s="22" t="s">
        <v>14608</v>
      </c>
      <c r="D866" s="22" t="s">
        <v>14609</v>
      </c>
      <c r="E866" s="22" t="s">
        <v>12453</v>
      </c>
      <c r="F866" s="22" t="s">
        <v>634</v>
      </c>
      <c r="G866" s="22" t="s">
        <v>13096</v>
      </c>
      <c r="H866" s="23" t="s">
        <v>14610</v>
      </c>
    </row>
    <row r="867" spans="1:8" ht="16" x14ac:dyDescent="0.2">
      <c r="A867" t="str">
        <f t="shared" si="13"/>
        <v>Keyan T. BlockchainSoft Inc.</v>
      </c>
      <c r="B867" s="22" t="s">
        <v>14611</v>
      </c>
      <c r="C867" s="22" t="s">
        <v>14612</v>
      </c>
      <c r="D867" s="22" t="s">
        <v>42</v>
      </c>
      <c r="E867" s="22" t="s">
        <v>12453</v>
      </c>
      <c r="F867" s="22" t="s">
        <v>634</v>
      </c>
      <c r="G867" s="22" t="s">
        <v>12506</v>
      </c>
      <c r="H867" s="23" t="s">
        <v>14613</v>
      </c>
    </row>
    <row r="868" spans="1:8" ht="16" x14ac:dyDescent="0.2">
      <c r="A868" t="str">
        <f t="shared" si="13"/>
        <v>Joe Staples Motivosity</v>
      </c>
      <c r="B868" s="22" t="s">
        <v>14614</v>
      </c>
      <c r="C868" s="22" t="s">
        <v>14615</v>
      </c>
      <c r="D868" s="22" t="s">
        <v>42</v>
      </c>
      <c r="E868" s="22" t="s">
        <v>12453</v>
      </c>
      <c r="F868" s="22" t="s">
        <v>634</v>
      </c>
      <c r="G868" s="22" t="s">
        <v>12476</v>
      </c>
      <c r="H868" s="23" t="s">
        <v>14617</v>
      </c>
    </row>
    <row r="869" spans="1:8" ht="16" x14ac:dyDescent="0.2">
      <c r="A869" t="str">
        <f t="shared" si="13"/>
        <v>Steven Wolfe Pereira Quantcast</v>
      </c>
      <c r="B869" s="22" t="s">
        <v>12471</v>
      </c>
      <c r="C869" s="22" t="s">
        <v>1570</v>
      </c>
      <c r="D869" s="22" t="s">
        <v>1568</v>
      </c>
      <c r="E869" s="22" t="s">
        <v>12453</v>
      </c>
      <c r="F869" s="22" t="s">
        <v>12454</v>
      </c>
      <c r="G869" s="22" t="s">
        <v>12455</v>
      </c>
      <c r="H869" s="23" t="s">
        <v>14621</v>
      </c>
    </row>
    <row r="870" spans="1:8" ht="16" x14ac:dyDescent="0.2">
      <c r="A870" t="str">
        <f t="shared" si="13"/>
        <v>Leela Srinivasan Lever</v>
      </c>
      <c r="B870" s="22" t="s">
        <v>13799</v>
      </c>
      <c r="C870" s="22" t="s">
        <v>1641</v>
      </c>
      <c r="D870" s="22" t="s">
        <v>42</v>
      </c>
      <c r="E870" s="22" t="s">
        <v>12453</v>
      </c>
      <c r="F870" s="22" t="s">
        <v>12454</v>
      </c>
      <c r="G870" s="22" t="s">
        <v>12455</v>
      </c>
      <c r="H870" s="23" t="s">
        <v>14623</v>
      </c>
    </row>
    <row r="871" spans="1:8" ht="16" x14ac:dyDescent="0.2">
      <c r="A871" t="str">
        <f t="shared" si="13"/>
        <v>Jonathan Herrick Hatchbuck</v>
      </c>
      <c r="B871" s="22" t="s">
        <v>14624</v>
      </c>
      <c r="C871" s="22" t="s">
        <v>14626</v>
      </c>
      <c r="D871" s="22" t="s">
        <v>14627</v>
      </c>
      <c r="E871" s="22" t="s">
        <v>12453</v>
      </c>
      <c r="F871" s="22" t="s">
        <v>634</v>
      </c>
      <c r="G871" s="22" t="s">
        <v>12769</v>
      </c>
      <c r="H871" s="23" t="s">
        <v>14630</v>
      </c>
    </row>
    <row r="872" spans="1:8" ht="16" x14ac:dyDescent="0.2">
      <c r="A872" t="str">
        <f t="shared" si="13"/>
        <v>Erin Hintz Barracuda (NYSE: CUDA)</v>
      </c>
      <c r="B872" s="22" t="s">
        <v>14631</v>
      </c>
      <c r="C872" s="22" t="s">
        <v>1690</v>
      </c>
      <c r="D872" s="22" t="s">
        <v>1688</v>
      </c>
      <c r="E872" s="22" t="s">
        <v>12453</v>
      </c>
      <c r="F872" s="22" t="s">
        <v>634</v>
      </c>
      <c r="G872" s="22" t="s">
        <v>12455</v>
      </c>
      <c r="H872" s="23" t="s">
        <v>14632</v>
      </c>
    </row>
    <row r="873" spans="1:8" ht="16" x14ac:dyDescent="0.2">
      <c r="A873" t="str">
        <f t="shared" si="13"/>
        <v>Stuart Itkin SAIFE, Inc</v>
      </c>
      <c r="B873" s="22" t="s">
        <v>14633</v>
      </c>
      <c r="C873" s="22" t="s">
        <v>14634</v>
      </c>
      <c r="D873" s="22" t="s">
        <v>42</v>
      </c>
      <c r="E873" s="22" t="s">
        <v>12453</v>
      </c>
      <c r="F873" s="22" t="s">
        <v>12454</v>
      </c>
      <c r="G873" s="22" t="s">
        <v>12485</v>
      </c>
      <c r="H873" s="23" t="s">
        <v>14635</v>
      </c>
    </row>
    <row r="874" spans="1:8" ht="16" x14ac:dyDescent="0.2">
      <c r="A874" t="str">
        <f t="shared" si="13"/>
        <v>Cory Treffiletti Voicera</v>
      </c>
      <c r="B874" s="22" t="s">
        <v>13804</v>
      </c>
      <c r="C874" s="22" t="s">
        <v>3001</v>
      </c>
      <c r="D874" s="22" t="s">
        <v>42</v>
      </c>
      <c r="E874" s="22" t="s">
        <v>12453</v>
      </c>
      <c r="F874" s="22" t="s">
        <v>634</v>
      </c>
      <c r="G874" s="22" t="s">
        <v>12455</v>
      </c>
      <c r="H874" s="23" t="s">
        <v>14636</v>
      </c>
    </row>
    <row r="875" spans="1:8" ht="16" x14ac:dyDescent="0.2">
      <c r="A875" t="str">
        <f t="shared" si="13"/>
        <v>Tom Wentworth RapidMiner, Inc.</v>
      </c>
      <c r="B875" s="22" t="s">
        <v>13815</v>
      </c>
      <c r="C875" s="22" t="s">
        <v>3017</v>
      </c>
      <c r="D875" s="22" t="s">
        <v>42</v>
      </c>
      <c r="E875" s="22" t="s">
        <v>12453</v>
      </c>
      <c r="F875" s="22" t="s">
        <v>634</v>
      </c>
      <c r="G875" s="22" t="s">
        <v>12461</v>
      </c>
      <c r="H875" s="23" t="s">
        <v>14637</v>
      </c>
    </row>
    <row r="876" spans="1:8" ht="16" x14ac:dyDescent="0.2">
      <c r="A876" t="str">
        <f t="shared" si="13"/>
        <v>Reed Overfelt Aurea Software</v>
      </c>
      <c r="B876" s="22" t="s">
        <v>13820</v>
      </c>
      <c r="C876" s="22" t="s">
        <v>3372</v>
      </c>
      <c r="D876" s="22" t="s">
        <v>3370</v>
      </c>
      <c r="E876" s="22" t="s">
        <v>12453</v>
      </c>
      <c r="F876" s="22" t="s">
        <v>12454</v>
      </c>
      <c r="G876" s="22" t="s">
        <v>12560</v>
      </c>
      <c r="H876" s="23" t="s">
        <v>14640</v>
      </c>
    </row>
    <row r="877" spans="1:8" ht="16" x14ac:dyDescent="0.2">
      <c r="A877" t="str">
        <f t="shared" si="13"/>
        <v>Peter Guagenti Mesosphere, Inc.</v>
      </c>
      <c r="B877" s="22" t="s">
        <v>12730</v>
      </c>
      <c r="C877" s="22" t="s">
        <v>12731</v>
      </c>
      <c r="D877" s="22" t="s">
        <v>42</v>
      </c>
      <c r="E877" s="22" t="s">
        <v>12453</v>
      </c>
      <c r="F877" s="22" t="s">
        <v>634</v>
      </c>
      <c r="G877" s="22" t="s">
        <v>12455</v>
      </c>
      <c r="H877" s="23" t="s">
        <v>14641</v>
      </c>
    </row>
    <row r="878" spans="1:8" ht="16" x14ac:dyDescent="0.2">
      <c r="A878" t="str">
        <f t="shared" si="13"/>
        <v>Sara Spivey Bazaarvoice</v>
      </c>
      <c r="B878" s="22" t="s">
        <v>12733</v>
      </c>
      <c r="C878" s="22" t="s">
        <v>11112</v>
      </c>
      <c r="D878" s="22" t="s">
        <v>42</v>
      </c>
      <c r="E878" s="22" t="s">
        <v>12453</v>
      </c>
      <c r="F878" s="22" t="s">
        <v>634</v>
      </c>
      <c r="G878" s="22" t="s">
        <v>12500</v>
      </c>
      <c r="H878" s="23" t="s">
        <v>14644</v>
      </c>
    </row>
    <row r="879" spans="1:8" ht="16" x14ac:dyDescent="0.2">
      <c r="A879" t="str">
        <f t="shared" si="13"/>
        <v>Bill Glenn Marketing Leaders, Greater Seattle Area</v>
      </c>
      <c r="B879" s="22" t="s">
        <v>12574</v>
      </c>
      <c r="C879" s="22" t="s">
        <v>12575</v>
      </c>
      <c r="D879" s="22" t="s">
        <v>12576</v>
      </c>
      <c r="E879" s="22" t="s">
        <v>12453</v>
      </c>
      <c r="F879" s="22" t="s">
        <v>12454</v>
      </c>
      <c r="G879" s="22" t="s">
        <v>12458</v>
      </c>
      <c r="H879" s="23" t="s">
        <v>14645</v>
      </c>
    </row>
    <row r="880" spans="1:8" ht="16" x14ac:dyDescent="0.2">
      <c r="A880" t="str">
        <f t="shared" si="13"/>
        <v>Leo Tucker Aptean</v>
      </c>
      <c r="B880" s="22" t="s">
        <v>14646</v>
      </c>
      <c r="C880" s="22" t="s">
        <v>3173</v>
      </c>
      <c r="D880" s="22" t="s">
        <v>42</v>
      </c>
      <c r="E880" s="22" t="s">
        <v>12453</v>
      </c>
      <c r="F880" s="22" t="s">
        <v>634</v>
      </c>
      <c r="G880" s="22" t="s">
        <v>12753</v>
      </c>
      <c r="H880" s="23" t="s">
        <v>14649</v>
      </c>
    </row>
    <row r="881" spans="1:8" ht="16" x14ac:dyDescent="0.2">
      <c r="A881" t="str">
        <f t="shared" si="13"/>
        <v>Simon Mouyal Medidata Solutions</v>
      </c>
      <c r="B881" s="22" t="s">
        <v>14651</v>
      </c>
      <c r="C881" s="22" t="s">
        <v>3222</v>
      </c>
      <c r="D881" s="22" t="s">
        <v>42</v>
      </c>
      <c r="E881" s="22" t="s">
        <v>12453</v>
      </c>
      <c r="F881" s="22" t="s">
        <v>12454</v>
      </c>
      <c r="G881" s="22" t="s">
        <v>12560</v>
      </c>
      <c r="H881" s="23" t="s">
        <v>14652</v>
      </c>
    </row>
    <row r="882" spans="1:8" ht="16" x14ac:dyDescent="0.2">
      <c r="A882" t="str">
        <f t="shared" si="13"/>
        <v>Shana Glenzer Crowdskout</v>
      </c>
      <c r="B882" s="22" t="s">
        <v>14654</v>
      </c>
      <c r="C882" s="22" t="s">
        <v>14655</v>
      </c>
      <c r="D882" s="22" t="s">
        <v>42</v>
      </c>
      <c r="E882" s="22" t="s">
        <v>12453</v>
      </c>
      <c r="F882" s="22" t="s">
        <v>634</v>
      </c>
      <c r="G882" s="22" t="s">
        <v>12485</v>
      </c>
      <c r="H882" s="23" t="s">
        <v>14657</v>
      </c>
    </row>
    <row r="883" spans="1:8" ht="16" x14ac:dyDescent="0.2">
      <c r="A883" t="str">
        <f t="shared" si="13"/>
        <v>Joshua Konowe Silent Circle</v>
      </c>
      <c r="B883" s="22" t="s">
        <v>13842</v>
      </c>
      <c r="C883" s="22" t="s">
        <v>3341</v>
      </c>
      <c r="D883" s="22" t="s">
        <v>3339</v>
      </c>
      <c r="E883" s="22" t="s">
        <v>12453</v>
      </c>
      <c r="F883" s="22" t="s">
        <v>12454</v>
      </c>
      <c r="G883" s="22" t="s">
        <v>12485</v>
      </c>
      <c r="H883" s="23" t="s">
        <v>14658</v>
      </c>
    </row>
    <row r="884" spans="1:8" ht="16" x14ac:dyDescent="0.2">
      <c r="A884" t="str">
        <f t="shared" si="13"/>
        <v>Nicole Hayward Antidote.me</v>
      </c>
      <c r="B884" s="22" t="s">
        <v>14659</v>
      </c>
      <c r="C884" s="22" t="s">
        <v>14660</v>
      </c>
      <c r="D884" s="22" t="s">
        <v>42</v>
      </c>
      <c r="E884" s="22" t="s">
        <v>12453</v>
      </c>
      <c r="F884" s="22" t="s">
        <v>12454</v>
      </c>
      <c r="G884" s="22" t="s">
        <v>12560</v>
      </c>
      <c r="H884" s="23" t="s">
        <v>14661</v>
      </c>
    </row>
    <row r="885" spans="1:8" ht="16" x14ac:dyDescent="0.2">
      <c r="A885" t="str">
        <f t="shared" si="13"/>
        <v>Erika Jolly Brookes Springbot</v>
      </c>
      <c r="B885" s="22" t="s">
        <v>13937</v>
      </c>
      <c r="C885" s="22" t="s">
        <v>3477</v>
      </c>
      <c r="D885" s="22" t="s">
        <v>42</v>
      </c>
      <c r="E885" s="22" t="s">
        <v>12453</v>
      </c>
      <c r="F885" s="22" t="s">
        <v>634</v>
      </c>
      <c r="G885" s="22" t="s">
        <v>12753</v>
      </c>
      <c r="H885" s="23" t="s">
        <v>14662</v>
      </c>
    </row>
    <row r="886" spans="1:8" ht="16" x14ac:dyDescent="0.2">
      <c r="A886" t="str">
        <f t="shared" si="13"/>
        <v>Kevin Young Custora</v>
      </c>
      <c r="B886" s="22" t="s">
        <v>14663</v>
      </c>
      <c r="C886" s="22" t="s">
        <v>14664</v>
      </c>
      <c r="D886" s="22" t="s">
        <v>42</v>
      </c>
      <c r="E886" s="22" t="s">
        <v>12453</v>
      </c>
      <c r="F886" s="22" t="s">
        <v>634</v>
      </c>
      <c r="G886" s="22" t="s">
        <v>12672</v>
      </c>
      <c r="H886" s="23" t="s">
        <v>14665</v>
      </c>
    </row>
    <row r="887" spans="1:8" ht="16" x14ac:dyDescent="0.2">
      <c r="A887" t="str">
        <f t="shared" si="13"/>
        <v>James Lamberti Applitools - Automated Visual Testing</v>
      </c>
      <c r="B887" s="22" t="s">
        <v>14666</v>
      </c>
      <c r="C887" s="22" t="s">
        <v>14667</v>
      </c>
      <c r="D887" s="22" t="s">
        <v>42</v>
      </c>
      <c r="E887" s="22" t="s">
        <v>12453</v>
      </c>
      <c r="F887" s="22" t="s">
        <v>12454</v>
      </c>
      <c r="G887" s="22" t="s">
        <v>12455</v>
      </c>
      <c r="H887" s="23" t="s">
        <v>14668</v>
      </c>
    </row>
    <row r="888" spans="1:8" ht="16" x14ac:dyDescent="0.2">
      <c r="A888" t="str">
        <f t="shared" si="13"/>
        <v>Jayati Sengupta CareerWaze</v>
      </c>
      <c r="B888" s="22" t="s">
        <v>14669</v>
      </c>
      <c r="C888" s="22" t="s">
        <v>14670</v>
      </c>
      <c r="D888" s="22" t="s">
        <v>14671</v>
      </c>
      <c r="E888" s="22" t="s">
        <v>12453</v>
      </c>
      <c r="F888" s="22" t="s">
        <v>12454</v>
      </c>
      <c r="G888" s="22" t="s">
        <v>12455</v>
      </c>
      <c r="H888" s="23" t="s">
        <v>14672</v>
      </c>
    </row>
    <row r="889" spans="1:8" ht="16" x14ac:dyDescent="0.2">
      <c r="A889" t="str">
        <f t="shared" si="13"/>
        <v>(Christopher) Chris Edwards Conversa Health</v>
      </c>
      <c r="B889" s="22" t="s">
        <v>14673</v>
      </c>
      <c r="C889" s="22" t="s">
        <v>14674</v>
      </c>
      <c r="D889" s="22" t="s">
        <v>14675</v>
      </c>
      <c r="E889" s="22" t="s">
        <v>12453</v>
      </c>
      <c r="F889" s="22" t="s">
        <v>634</v>
      </c>
      <c r="G889" s="22" t="s">
        <v>13409</v>
      </c>
      <c r="H889" s="23" t="s">
        <v>14676</v>
      </c>
    </row>
    <row r="890" spans="1:8" ht="16" x14ac:dyDescent="0.2">
      <c r="A890" t="str">
        <f t="shared" si="13"/>
        <v>Michael Welts Wasabi Technologies, Inc.</v>
      </c>
      <c r="B890" s="22" t="s">
        <v>14677</v>
      </c>
      <c r="C890" s="22" t="s">
        <v>14678</v>
      </c>
      <c r="D890" s="22" t="s">
        <v>42</v>
      </c>
      <c r="E890" s="22" t="s">
        <v>12453</v>
      </c>
      <c r="F890" s="22" t="s">
        <v>634</v>
      </c>
      <c r="G890" s="22" t="s">
        <v>12461</v>
      </c>
      <c r="H890" s="23" t="s">
        <v>14682</v>
      </c>
    </row>
    <row r="891" spans="1:8" ht="16" x14ac:dyDescent="0.2">
      <c r="A891" t="str">
        <f t="shared" si="13"/>
        <v>Gayle Meyers LUMA Partners LLC</v>
      </c>
      <c r="B891" s="22" t="s">
        <v>14683</v>
      </c>
      <c r="C891" s="22" t="s">
        <v>14684</v>
      </c>
      <c r="D891" s="22" t="s">
        <v>42</v>
      </c>
      <c r="E891" s="22" t="s">
        <v>12453</v>
      </c>
      <c r="F891" s="22" t="s">
        <v>12454</v>
      </c>
      <c r="G891" s="22" t="s">
        <v>12560</v>
      </c>
      <c r="H891" s="23" t="s">
        <v>14686</v>
      </c>
    </row>
    <row r="892" spans="1:8" ht="16" x14ac:dyDescent="0.2">
      <c r="A892" t="str">
        <f t="shared" si="13"/>
        <v>Eric Grunewald Discount Ramps.com</v>
      </c>
      <c r="B892" s="22" t="s">
        <v>14687</v>
      </c>
      <c r="C892" s="22" t="s">
        <v>14688</v>
      </c>
      <c r="D892" s="22" t="s">
        <v>14689</v>
      </c>
      <c r="E892" s="22" t="s">
        <v>12453</v>
      </c>
      <c r="F892" s="22" t="s">
        <v>634</v>
      </c>
      <c r="G892" s="22" t="s">
        <v>13167</v>
      </c>
      <c r="H892" s="23" t="s">
        <v>14691</v>
      </c>
    </row>
    <row r="893" spans="1:8" ht="16" x14ac:dyDescent="0.2">
      <c r="A893" t="str">
        <f t="shared" si="13"/>
        <v>Brian Davi GameMine</v>
      </c>
      <c r="B893" s="22" t="s">
        <v>14693</v>
      </c>
      <c r="C893" s="22" t="s">
        <v>14694</v>
      </c>
      <c r="D893" s="22" t="s">
        <v>42</v>
      </c>
      <c r="E893" s="22" t="s">
        <v>12453</v>
      </c>
      <c r="F893" s="22" t="s">
        <v>634</v>
      </c>
      <c r="G893" s="22" t="s">
        <v>12581</v>
      </c>
      <c r="H893" s="23" t="s">
        <v>14696</v>
      </c>
    </row>
    <row r="894" spans="1:8" ht="16" x14ac:dyDescent="0.2">
      <c r="A894" t="str">
        <f t="shared" si="13"/>
        <v>Alan Edgett 17hats</v>
      </c>
      <c r="B894" s="22" t="s">
        <v>14697</v>
      </c>
      <c r="C894" s="22" t="s">
        <v>14698</v>
      </c>
      <c r="D894" s="22" t="s">
        <v>42</v>
      </c>
      <c r="E894" s="22" t="s">
        <v>12453</v>
      </c>
      <c r="F894" s="22" t="s">
        <v>634</v>
      </c>
      <c r="G894" s="22" t="s">
        <v>12669</v>
      </c>
      <c r="H894" s="23" t="s">
        <v>14699</v>
      </c>
    </row>
    <row r="895" spans="1:8" ht="16" x14ac:dyDescent="0.2">
      <c r="A895" t="str">
        <f t="shared" si="13"/>
        <v>Steven Weitzman Garden State Home Loans, Inc.</v>
      </c>
      <c r="B895" s="22" t="s">
        <v>14700</v>
      </c>
      <c r="C895" s="22" t="s">
        <v>14702</v>
      </c>
      <c r="D895" s="22" t="s">
        <v>42</v>
      </c>
      <c r="E895" s="22" t="s">
        <v>12453</v>
      </c>
      <c r="F895" s="22" t="s">
        <v>12454</v>
      </c>
      <c r="G895" s="22" t="s">
        <v>12672</v>
      </c>
      <c r="H895" s="23" t="s">
        <v>14703</v>
      </c>
    </row>
    <row r="896" spans="1:8" ht="16" x14ac:dyDescent="0.2">
      <c r="A896" t="str">
        <f t="shared" si="13"/>
        <v>Jeff Kushner Allgress, Inc.</v>
      </c>
      <c r="B896" s="22" t="s">
        <v>14704</v>
      </c>
      <c r="C896" s="22" t="s">
        <v>14705</v>
      </c>
      <c r="D896" s="22" t="s">
        <v>42</v>
      </c>
      <c r="E896" s="22" t="s">
        <v>12453</v>
      </c>
      <c r="F896" s="22" t="s">
        <v>634</v>
      </c>
      <c r="G896" s="22" t="s">
        <v>13083</v>
      </c>
      <c r="H896" s="23" t="s">
        <v>14706</v>
      </c>
    </row>
    <row r="897" spans="1:8" ht="16" x14ac:dyDescent="0.2">
      <c r="A897" t="str">
        <f t="shared" si="13"/>
        <v>Erik Thomas Archangel Device LLC</v>
      </c>
      <c r="B897" s="22" t="s">
        <v>14707</v>
      </c>
      <c r="C897" s="22" t="s">
        <v>14708</v>
      </c>
      <c r="D897" s="22" t="s">
        <v>14709</v>
      </c>
      <c r="E897" s="22" t="s">
        <v>12453</v>
      </c>
      <c r="F897" s="22" t="s">
        <v>12454</v>
      </c>
      <c r="G897" s="22" t="s">
        <v>13167</v>
      </c>
      <c r="H897" s="23" t="s">
        <v>14711</v>
      </c>
    </row>
    <row r="898" spans="1:8" ht="16" x14ac:dyDescent="0.2">
      <c r="A898" t="str">
        <f t="shared" si="13"/>
        <v>Matt Buder Shapiro MedPilot Inc.</v>
      </c>
      <c r="B898" s="22" t="s">
        <v>14713</v>
      </c>
      <c r="C898" s="22" t="s">
        <v>14715</v>
      </c>
      <c r="D898" s="22" t="s">
        <v>14716</v>
      </c>
      <c r="E898" s="22" t="s">
        <v>12453</v>
      </c>
      <c r="F898" s="22" t="s">
        <v>634</v>
      </c>
      <c r="G898" s="22" t="s">
        <v>12560</v>
      </c>
      <c r="H898" s="23" t="s">
        <v>14717</v>
      </c>
    </row>
    <row r="899" spans="1:8" ht="16" x14ac:dyDescent="0.2">
      <c r="A899" t="str">
        <f t="shared" si="13"/>
        <v>Ethelbert Williams InstaNatural</v>
      </c>
      <c r="B899" s="22" t="s">
        <v>14718</v>
      </c>
      <c r="C899" s="22" t="s">
        <v>14719</v>
      </c>
      <c r="D899" s="22" t="s">
        <v>42</v>
      </c>
      <c r="E899" s="22" t="s">
        <v>12453</v>
      </c>
      <c r="F899" s="22" t="s">
        <v>634</v>
      </c>
      <c r="G899" s="22" t="s">
        <v>12503</v>
      </c>
      <c r="H899" s="23" t="s">
        <v>14720</v>
      </c>
    </row>
    <row r="900" spans="1:8" ht="16" x14ac:dyDescent="0.2">
      <c r="A900" t="str">
        <f t="shared" si="13"/>
        <v>Amber Osborne Doghead Simulations</v>
      </c>
      <c r="B900" s="22" t="s">
        <v>14721</v>
      </c>
      <c r="C900" s="22" t="s">
        <v>14722</v>
      </c>
      <c r="D900" s="22" t="s">
        <v>42</v>
      </c>
      <c r="E900" s="22" t="s">
        <v>12453</v>
      </c>
      <c r="F900" s="22" t="s">
        <v>634</v>
      </c>
      <c r="G900" s="22" t="s">
        <v>12458</v>
      </c>
      <c r="H900" s="23" t="s">
        <v>14724</v>
      </c>
    </row>
    <row r="901" spans="1:8" ht="16" x14ac:dyDescent="0.2">
      <c r="A901" t="str">
        <f t="shared" si="13"/>
        <v>Jacqui C. ATDC</v>
      </c>
      <c r="B901" s="22" t="s">
        <v>14725</v>
      </c>
      <c r="C901" s="22" t="s">
        <v>14727</v>
      </c>
      <c r="D901" s="22" t="s">
        <v>14728</v>
      </c>
      <c r="E901" s="22" t="s">
        <v>12453</v>
      </c>
      <c r="F901" s="22" t="s">
        <v>634</v>
      </c>
      <c r="G901" s="22" t="s">
        <v>12753</v>
      </c>
      <c r="H901" s="23" t="s">
        <v>14729</v>
      </c>
    </row>
    <row r="902" spans="1:8" ht="16" x14ac:dyDescent="0.2">
      <c r="A902" t="str">
        <f t="shared" si="13"/>
        <v>Amit Shah 1-800-FLOWERS.COM, INC.</v>
      </c>
      <c r="B902" s="22" t="s">
        <v>14730</v>
      </c>
      <c r="C902" s="22" t="s">
        <v>2254</v>
      </c>
      <c r="D902" s="22" t="s">
        <v>42</v>
      </c>
      <c r="E902" s="22" t="s">
        <v>12453</v>
      </c>
      <c r="F902" s="22" t="s">
        <v>634</v>
      </c>
      <c r="G902" s="22" t="s">
        <v>12560</v>
      </c>
      <c r="H902" s="23" t="s">
        <v>14732</v>
      </c>
    </row>
    <row r="903" spans="1:8" ht="16" x14ac:dyDescent="0.2">
      <c r="A903" t="str">
        <f t="shared" si="13"/>
        <v>Ken Herron Unified Inbox</v>
      </c>
      <c r="B903" s="22" t="s">
        <v>13879</v>
      </c>
      <c r="C903" s="22" t="s">
        <v>13880</v>
      </c>
      <c r="D903" s="22" t="s">
        <v>42</v>
      </c>
      <c r="E903" s="22" t="s">
        <v>12453</v>
      </c>
      <c r="F903" s="22" t="s">
        <v>634</v>
      </c>
      <c r="G903" s="22" t="s">
        <v>12687</v>
      </c>
      <c r="H903" s="23" t="s">
        <v>14737</v>
      </c>
    </row>
    <row r="904" spans="1:8" ht="16" x14ac:dyDescent="0.2">
      <c r="A904" t="str">
        <f t="shared" si="13"/>
        <v>Carol Meyers Rapid7</v>
      </c>
      <c r="B904" s="22" t="s">
        <v>12679</v>
      </c>
      <c r="C904" s="22" t="s">
        <v>2295</v>
      </c>
      <c r="D904" s="22" t="s">
        <v>42</v>
      </c>
      <c r="E904" s="22" t="s">
        <v>12453</v>
      </c>
      <c r="F904" s="22" t="s">
        <v>634</v>
      </c>
      <c r="G904" s="22" t="s">
        <v>12461</v>
      </c>
      <c r="H904" s="23" t="s">
        <v>14740</v>
      </c>
    </row>
    <row r="905" spans="1:8" ht="16" x14ac:dyDescent="0.2">
      <c r="A905" t="str">
        <f t="shared" ref="A905:A968" si="14">CONCATENATE(B905," ",C905)</f>
        <v>Mike Lackman Phillips Pet Food &amp; Supplies</v>
      </c>
      <c r="B905" s="22" t="s">
        <v>13888</v>
      </c>
      <c r="C905" s="22" t="s">
        <v>13889</v>
      </c>
      <c r="D905" s="22" t="s">
        <v>13890</v>
      </c>
      <c r="E905" s="22" t="s">
        <v>12453</v>
      </c>
      <c r="F905" s="22" t="s">
        <v>12454</v>
      </c>
      <c r="G905" s="22" t="s">
        <v>12560</v>
      </c>
      <c r="H905" s="23" t="s">
        <v>14742</v>
      </c>
    </row>
    <row r="906" spans="1:8" ht="16" x14ac:dyDescent="0.2">
      <c r="A906" t="str">
        <f t="shared" si="14"/>
        <v>Soren Mills Newegg.com</v>
      </c>
      <c r="B906" s="22" t="s">
        <v>14743</v>
      </c>
      <c r="C906" s="22" t="s">
        <v>14744</v>
      </c>
      <c r="D906" s="22" t="s">
        <v>14745</v>
      </c>
      <c r="E906" s="22" t="s">
        <v>12453</v>
      </c>
      <c r="F906" s="22" t="s">
        <v>12454</v>
      </c>
      <c r="G906" s="22" t="s">
        <v>12455</v>
      </c>
      <c r="H906" s="23" t="s">
        <v>14747</v>
      </c>
    </row>
    <row r="907" spans="1:8" ht="16" x14ac:dyDescent="0.2">
      <c r="A907" t="str">
        <f t="shared" si="14"/>
        <v>Josh London International Data Group (IDG)</v>
      </c>
      <c r="B907" s="22" t="s">
        <v>14749</v>
      </c>
      <c r="C907" s="22" t="s">
        <v>14750</v>
      </c>
      <c r="D907" s="22" t="s">
        <v>42</v>
      </c>
      <c r="E907" s="22" t="s">
        <v>12453</v>
      </c>
      <c r="F907" s="22" t="s">
        <v>12454</v>
      </c>
      <c r="G907" s="22" t="s">
        <v>12560</v>
      </c>
      <c r="H907" s="23" t="s">
        <v>14751</v>
      </c>
    </row>
    <row r="908" spans="1:8" ht="16" x14ac:dyDescent="0.2">
      <c r="A908" t="str">
        <f t="shared" si="14"/>
        <v>Mandeep Khera ValiMail</v>
      </c>
      <c r="B908" s="22" t="s">
        <v>14752</v>
      </c>
      <c r="C908" s="22" t="s">
        <v>14753</v>
      </c>
      <c r="D908" s="22" t="s">
        <v>42</v>
      </c>
      <c r="E908" s="22" t="s">
        <v>12453</v>
      </c>
      <c r="F908" s="22" t="s">
        <v>12454</v>
      </c>
      <c r="G908" s="22" t="s">
        <v>12455</v>
      </c>
      <c r="H908" s="23" t="s">
        <v>14754</v>
      </c>
    </row>
    <row r="909" spans="1:8" ht="16" x14ac:dyDescent="0.2">
      <c r="A909" t="str">
        <f t="shared" si="14"/>
        <v>Rob Pinkerton Morningstar</v>
      </c>
      <c r="B909" s="22" t="s">
        <v>14755</v>
      </c>
      <c r="C909" s="22" t="s">
        <v>3875</v>
      </c>
      <c r="D909" s="22" t="s">
        <v>42</v>
      </c>
      <c r="E909" s="22" t="s">
        <v>12453</v>
      </c>
      <c r="F909" s="22" t="s">
        <v>12454</v>
      </c>
      <c r="G909" s="22" t="s">
        <v>12485</v>
      </c>
      <c r="H909" s="23" t="s">
        <v>14756</v>
      </c>
    </row>
    <row r="910" spans="1:8" ht="16" x14ac:dyDescent="0.2">
      <c r="A910" t="str">
        <f t="shared" si="14"/>
        <v>Holly Hamann Automox</v>
      </c>
      <c r="B910" s="22" t="s">
        <v>13989</v>
      </c>
      <c r="C910" s="22" t="s">
        <v>5003</v>
      </c>
      <c r="D910" s="22" t="s">
        <v>42</v>
      </c>
      <c r="E910" s="22" t="s">
        <v>12453</v>
      </c>
      <c r="F910" s="22" t="s">
        <v>12454</v>
      </c>
      <c r="G910" s="22" t="s">
        <v>12786</v>
      </c>
      <c r="H910" s="23" t="s">
        <v>14757</v>
      </c>
    </row>
    <row r="911" spans="1:8" ht="16" x14ac:dyDescent="0.2">
      <c r="A911" t="str">
        <f t="shared" si="14"/>
        <v>John Getze KIXEYE</v>
      </c>
      <c r="B911" s="22" t="s">
        <v>12832</v>
      </c>
      <c r="C911" s="22" t="s">
        <v>3720</v>
      </c>
      <c r="D911" s="22" t="s">
        <v>42</v>
      </c>
      <c r="E911" s="22" t="s">
        <v>12453</v>
      </c>
      <c r="F911" s="22" t="s">
        <v>634</v>
      </c>
      <c r="G911" s="22" t="s">
        <v>12455</v>
      </c>
      <c r="H911" s="23" t="s">
        <v>14758</v>
      </c>
    </row>
    <row r="912" spans="1:8" ht="16" x14ac:dyDescent="0.2">
      <c r="A912" t="str">
        <f t="shared" si="14"/>
        <v>Robby Gulri SOLVATI</v>
      </c>
      <c r="B912" s="22" t="s">
        <v>14759</v>
      </c>
      <c r="C912" s="22" t="s">
        <v>14760</v>
      </c>
      <c r="D912" s="22" t="s">
        <v>42</v>
      </c>
      <c r="E912" s="22" t="s">
        <v>12453</v>
      </c>
      <c r="F912" s="22" t="s">
        <v>12454</v>
      </c>
      <c r="G912" s="22" t="s">
        <v>12753</v>
      </c>
      <c r="H912" s="23" t="s">
        <v>14761</v>
      </c>
    </row>
    <row r="913" spans="1:8" ht="16" x14ac:dyDescent="0.2">
      <c r="A913" t="str">
        <f t="shared" si="14"/>
        <v>David Fisch AerNow, Always Evolving Enterprises</v>
      </c>
      <c r="B913" s="22" t="s">
        <v>14762</v>
      </c>
      <c r="C913" s="22" t="s">
        <v>14763</v>
      </c>
      <c r="D913" s="22" t="s">
        <v>443</v>
      </c>
      <c r="E913" s="22" t="s">
        <v>12453</v>
      </c>
      <c r="F913" s="22" t="s">
        <v>634</v>
      </c>
      <c r="G913" s="22" t="s">
        <v>12455</v>
      </c>
      <c r="H913" s="23" t="s">
        <v>14764</v>
      </c>
    </row>
    <row r="914" spans="1:8" ht="16" x14ac:dyDescent="0.2">
      <c r="A914" t="str">
        <f t="shared" si="14"/>
        <v>Mark Ferdman dpHUE</v>
      </c>
      <c r="B914" s="22" t="s">
        <v>14765</v>
      </c>
      <c r="C914" s="22" t="s">
        <v>14766</v>
      </c>
      <c r="D914" s="22" t="s">
        <v>42</v>
      </c>
      <c r="E914" s="22" t="s">
        <v>12453</v>
      </c>
      <c r="F914" s="22" t="s">
        <v>12454</v>
      </c>
      <c r="G914" s="22" t="s">
        <v>12560</v>
      </c>
      <c r="H914" s="23" t="s">
        <v>14767</v>
      </c>
    </row>
    <row r="915" spans="1:8" ht="16" x14ac:dyDescent="0.2">
      <c r="A915" t="str">
        <f t="shared" si="14"/>
        <v>Schneider Mike BevNET.com, Inc.</v>
      </c>
      <c r="B915" s="22" t="s">
        <v>14768</v>
      </c>
      <c r="C915" s="22" t="s">
        <v>14769</v>
      </c>
      <c r="D915" s="22" t="s">
        <v>42</v>
      </c>
      <c r="E915" s="22" t="s">
        <v>12453</v>
      </c>
      <c r="F915" s="22" t="s">
        <v>634</v>
      </c>
      <c r="G915" s="22" t="s">
        <v>12461</v>
      </c>
      <c r="H915" s="23" t="s">
        <v>14770</v>
      </c>
    </row>
    <row r="916" spans="1:8" ht="16" x14ac:dyDescent="0.2">
      <c r="A916" t="str">
        <f t="shared" si="14"/>
        <v>Maureen Jann Remodista</v>
      </c>
      <c r="B916" s="22" t="s">
        <v>14771</v>
      </c>
      <c r="C916" s="22" t="s">
        <v>14772</v>
      </c>
      <c r="D916" s="22" t="s">
        <v>9332</v>
      </c>
      <c r="E916" s="22" t="s">
        <v>12453</v>
      </c>
      <c r="F916" s="22" t="s">
        <v>634</v>
      </c>
      <c r="G916" s="22" t="s">
        <v>12458</v>
      </c>
      <c r="H916" s="23" t="s">
        <v>14773</v>
      </c>
    </row>
    <row r="917" spans="1:8" ht="16" x14ac:dyDescent="0.2">
      <c r="A917" t="str">
        <f t="shared" si="14"/>
        <v>Cindy Curtin Knezevich AchieveIt Online, LLC</v>
      </c>
      <c r="B917" s="22" t="s">
        <v>14774</v>
      </c>
      <c r="C917" s="22" t="s">
        <v>14775</v>
      </c>
      <c r="D917" s="22" t="s">
        <v>14776</v>
      </c>
      <c r="E917" s="22" t="s">
        <v>12453</v>
      </c>
      <c r="F917" s="22" t="s">
        <v>12454</v>
      </c>
      <c r="G917" s="22" t="s">
        <v>12753</v>
      </c>
      <c r="H917" s="23" t="s">
        <v>14777</v>
      </c>
    </row>
    <row r="918" spans="1:8" ht="16" x14ac:dyDescent="0.2">
      <c r="A918" t="str">
        <f t="shared" si="14"/>
        <v>Neal Goffman Vanguard Software Corporation</v>
      </c>
      <c r="B918" s="22" t="s">
        <v>14778</v>
      </c>
      <c r="C918" s="22" t="s">
        <v>14779</v>
      </c>
      <c r="D918" s="22" t="s">
        <v>14780</v>
      </c>
      <c r="E918" s="22" t="s">
        <v>12453</v>
      </c>
      <c r="F918" s="22" t="s">
        <v>12454</v>
      </c>
      <c r="G918" s="22" t="s">
        <v>13409</v>
      </c>
      <c r="H918" s="23" t="s">
        <v>14781</v>
      </c>
    </row>
    <row r="919" spans="1:8" ht="16" x14ac:dyDescent="0.2">
      <c r="A919" t="str">
        <f t="shared" si="14"/>
        <v>Ingrid Regina Stabb HR West &amp; NCHRA (Northern California Human Resources Association)</v>
      </c>
      <c r="B919" s="22" t="s">
        <v>14782</v>
      </c>
      <c r="C919" s="22" t="s">
        <v>14783</v>
      </c>
      <c r="D919" s="22" t="s">
        <v>14784</v>
      </c>
      <c r="E919" s="22" t="s">
        <v>12453</v>
      </c>
      <c r="F919" s="22" t="s">
        <v>12454</v>
      </c>
      <c r="G919" s="22" t="s">
        <v>12455</v>
      </c>
      <c r="H919" s="23" t="s">
        <v>14785</v>
      </c>
    </row>
    <row r="920" spans="1:8" ht="16" x14ac:dyDescent="0.2">
      <c r="A920" t="str">
        <f t="shared" si="14"/>
        <v>Reina Lingle, ICP Tier4 Advisors - The Data Center and Telecom Experts</v>
      </c>
      <c r="B920" s="22" t="s">
        <v>14786</v>
      </c>
      <c r="C920" s="22" t="s">
        <v>14787</v>
      </c>
      <c r="D920" s="22" t="s">
        <v>42</v>
      </c>
      <c r="E920" s="22" t="s">
        <v>12453</v>
      </c>
      <c r="F920" s="22" t="s">
        <v>634</v>
      </c>
      <c r="G920" s="22" t="s">
        <v>12753</v>
      </c>
      <c r="H920" s="23" t="s">
        <v>14788</v>
      </c>
    </row>
    <row r="921" spans="1:8" ht="16" x14ac:dyDescent="0.2">
      <c r="A921" t="str">
        <f t="shared" si="14"/>
        <v>Jerrod Washington Hauls.com</v>
      </c>
      <c r="B921" s="22" t="s">
        <v>14789</v>
      </c>
      <c r="C921" s="22" t="s">
        <v>14790</v>
      </c>
      <c r="D921" s="22" t="s">
        <v>6232</v>
      </c>
      <c r="E921" s="22" t="s">
        <v>12453</v>
      </c>
      <c r="F921" s="22" t="s">
        <v>634</v>
      </c>
      <c r="G921" s="22" t="s">
        <v>12805</v>
      </c>
      <c r="H921" s="23" t="s">
        <v>14791</v>
      </c>
    </row>
    <row r="922" spans="1:8" ht="16" x14ac:dyDescent="0.2">
      <c r="A922" t="str">
        <f t="shared" si="14"/>
        <v>Shawn Patrick Descartes Labs</v>
      </c>
      <c r="B922" s="22" t="s">
        <v>14792</v>
      </c>
      <c r="C922" s="22" t="s">
        <v>14793</v>
      </c>
      <c r="D922" s="22" t="s">
        <v>12153</v>
      </c>
      <c r="E922" s="22" t="s">
        <v>12453</v>
      </c>
      <c r="F922" s="22" t="s">
        <v>634</v>
      </c>
      <c r="G922" s="22" t="s">
        <v>14794</v>
      </c>
      <c r="H922" s="23" t="s">
        <v>14795</v>
      </c>
    </row>
    <row r="923" spans="1:8" ht="16" x14ac:dyDescent="0.2">
      <c r="A923" t="str">
        <f t="shared" si="14"/>
        <v>Sab Kanaujia On Pepper</v>
      </c>
      <c r="B923" s="22" t="s">
        <v>14796</v>
      </c>
      <c r="C923" s="22" t="s">
        <v>14797</v>
      </c>
      <c r="D923" s="22" t="s">
        <v>6232</v>
      </c>
      <c r="E923" s="22" t="s">
        <v>12453</v>
      </c>
      <c r="F923" s="22" t="s">
        <v>634</v>
      </c>
      <c r="G923" s="22" t="s">
        <v>12560</v>
      </c>
      <c r="H923" s="23" t="s">
        <v>14798</v>
      </c>
    </row>
    <row r="924" spans="1:8" ht="16" x14ac:dyDescent="0.2">
      <c r="A924" t="str">
        <f t="shared" si="14"/>
        <v>Armen Avedissian Comparably</v>
      </c>
      <c r="B924" s="22" t="s">
        <v>14799</v>
      </c>
      <c r="C924" s="22" t="s">
        <v>14800</v>
      </c>
      <c r="D924" s="22" t="s">
        <v>42</v>
      </c>
      <c r="E924" s="22" t="s">
        <v>12453</v>
      </c>
      <c r="F924" s="22" t="s">
        <v>634</v>
      </c>
      <c r="G924" s="22" t="s">
        <v>12581</v>
      </c>
      <c r="H924" s="23" t="s">
        <v>14801</v>
      </c>
    </row>
    <row r="925" spans="1:8" ht="16" x14ac:dyDescent="0.2">
      <c r="A925" t="str">
        <f t="shared" si="14"/>
        <v>Zhang Wen Arrival</v>
      </c>
      <c r="B925" s="22" t="s">
        <v>14031</v>
      </c>
      <c r="C925" s="22" t="s">
        <v>14033</v>
      </c>
      <c r="D925" s="22" t="s">
        <v>6856</v>
      </c>
      <c r="E925" s="22" t="s">
        <v>12453</v>
      </c>
      <c r="F925" s="22" t="s">
        <v>634</v>
      </c>
      <c r="G925" s="22" t="s">
        <v>12458</v>
      </c>
      <c r="H925" s="23" t="s">
        <v>14802</v>
      </c>
    </row>
    <row r="926" spans="1:8" ht="16" x14ac:dyDescent="0.2">
      <c r="A926" t="str">
        <f t="shared" si="14"/>
        <v>Freddy Mini AgendiZe</v>
      </c>
      <c r="B926" s="22" t="s">
        <v>14803</v>
      </c>
      <c r="C926" s="22" t="s">
        <v>14804</v>
      </c>
      <c r="D926" s="22" t="s">
        <v>14805</v>
      </c>
      <c r="E926" s="22" t="s">
        <v>12453</v>
      </c>
      <c r="F926" s="22" t="s">
        <v>634</v>
      </c>
      <c r="G926" s="22" t="s">
        <v>12455</v>
      </c>
      <c r="H926" s="23" t="s">
        <v>14806</v>
      </c>
    </row>
    <row r="927" spans="1:8" ht="16" x14ac:dyDescent="0.2">
      <c r="A927" t="str">
        <f t="shared" si="14"/>
        <v>Scott King The Scott King Show</v>
      </c>
      <c r="B927" s="22" t="s">
        <v>13919</v>
      </c>
      <c r="C927" s="22" t="s">
        <v>13920</v>
      </c>
      <c r="D927" s="22" t="s">
        <v>42</v>
      </c>
      <c r="E927" s="22" t="s">
        <v>12453</v>
      </c>
      <c r="F927" s="22" t="s">
        <v>634</v>
      </c>
      <c r="G927" s="22" t="s">
        <v>13096</v>
      </c>
      <c r="H927" s="23" t="s">
        <v>14807</v>
      </c>
    </row>
    <row r="928" spans="1:8" ht="16" x14ac:dyDescent="0.2">
      <c r="A928" t="str">
        <f t="shared" si="14"/>
        <v>Barry  J. Pruss Sports on the Go 1</v>
      </c>
      <c r="B928" s="22" t="s">
        <v>14035</v>
      </c>
      <c r="C928" s="22" t="s">
        <v>14036</v>
      </c>
      <c r="D928" s="22" t="s">
        <v>42</v>
      </c>
      <c r="E928" s="22" t="s">
        <v>12453</v>
      </c>
      <c r="F928" s="22" t="s">
        <v>634</v>
      </c>
      <c r="G928" s="22" t="s">
        <v>12560</v>
      </c>
      <c r="H928" s="23" t="s">
        <v>14808</v>
      </c>
    </row>
    <row r="929" spans="1:8" ht="16" x14ac:dyDescent="0.2">
      <c r="A929" t="str">
        <f t="shared" si="14"/>
        <v>Charles Runyan Charles Runyan Enterprises, LLC</v>
      </c>
      <c r="B929" s="22" t="s">
        <v>14809</v>
      </c>
      <c r="C929" s="22" t="s">
        <v>14810</v>
      </c>
      <c r="D929" s="22" t="s">
        <v>14811</v>
      </c>
      <c r="E929" s="22" t="s">
        <v>12453</v>
      </c>
      <c r="F929" s="22" t="s">
        <v>634</v>
      </c>
      <c r="G929" s="22" t="s">
        <v>14812</v>
      </c>
      <c r="H929" s="23" t="s">
        <v>14813</v>
      </c>
    </row>
    <row r="930" spans="1:8" ht="16" x14ac:dyDescent="0.2">
      <c r="A930" t="str">
        <f t="shared" si="14"/>
        <v>Jamak Golshani Institute of Technology Development of Canada ( ITD Canada)</v>
      </c>
      <c r="B930" s="22" t="s">
        <v>13922</v>
      </c>
      <c r="C930" s="22" t="s">
        <v>2870</v>
      </c>
      <c r="D930" s="22" t="s">
        <v>2868</v>
      </c>
      <c r="E930" s="22" t="s">
        <v>12453</v>
      </c>
      <c r="F930" s="22" t="s">
        <v>634</v>
      </c>
      <c r="G930" s="22" t="s">
        <v>12455</v>
      </c>
      <c r="H930" s="23" t="s">
        <v>14815</v>
      </c>
    </row>
    <row r="931" spans="1:8" ht="16" x14ac:dyDescent="0.2">
      <c r="A931" t="str">
        <f t="shared" si="14"/>
        <v>Marc Ramos SplashBI On-Demand Reporting and BI</v>
      </c>
      <c r="B931" s="22" t="s">
        <v>14817</v>
      </c>
      <c r="C931" s="22" t="s">
        <v>14819</v>
      </c>
      <c r="D931" s="22" t="s">
        <v>42</v>
      </c>
      <c r="E931" s="22" t="s">
        <v>12453</v>
      </c>
      <c r="F931" s="22" t="s">
        <v>634</v>
      </c>
      <c r="G931" s="22" t="s">
        <v>13096</v>
      </c>
      <c r="H931" s="23" t="s">
        <v>14821</v>
      </c>
    </row>
    <row r="932" spans="1:8" ht="16" x14ac:dyDescent="0.2">
      <c r="A932" t="str">
        <f t="shared" si="14"/>
        <v>Katie Cushmore Democracy.com</v>
      </c>
      <c r="B932" s="22" t="s">
        <v>14822</v>
      </c>
      <c r="C932" s="22" t="s">
        <v>14823</v>
      </c>
      <c r="D932" s="22" t="s">
        <v>42</v>
      </c>
      <c r="E932" s="22" t="s">
        <v>12453</v>
      </c>
      <c r="F932" s="22" t="s">
        <v>12454</v>
      </c>
      <c r="G932" s="22" t="s">
        <v>12455</v>
      </c>
      <c r="H932" s="23" t="s">
        <v>14826</v>
      </c>
    </row>
    <row r="933" spans="1:8" ht="16" x14ac:dyDescent="0.2">
      <c r="A933" t="str">
        <f t="shared" si="14"/>
        <v>Mike Darne UpsideDoor</v>
      </c>
      <c r="B933" s="22" t="s">
        <v>14828</v>
      </c>
      <c r="C933" s="22" t="s">
        <v>14830</v>
      </c>
      <c r="D933" s="22" t="s">
        <v>42</v>
      </c>
      <c r="E933" s="22" t="s">
        <v>12453</v>
      </c>
      <c r="F933" s="22" t="s">
        <v>12454</v>
      </c>
      <c r="G933" s="22" t="s">
        <v>12485</v>
      </c>
      <c r="H933" s="23" t="s">
        <v>14832</v>
      </c>
    </row>
    <row r="934" spans="1:8" ht="16" x14ac:dyDescent="0.2">
      <c r="A934" t="str">
        <f t="shared" si="14"/>
        <v>Josh Sitzer Unanimous A.I.</v>
      </c>
      <c r="B934" s="22" t="s">
        <v>14833</v>
      </c>
      <c r="C934" s="22" t="s">
        <v>14834</v>
      </c>
      <c r="D934" s="22" t="s">
        <v>42</v>
      </c>
      <c r="E934" s="22" t="s">
        <v>12453</v>
      </c>
      <c r="F934" s="22" t="s">
        <v>634</v>
      </c>
      <c r="G934" s="22" t="s">
        <v>12682</v>
      </c>
      <c r="H934" s="23" t="s">
        <v>14835</v>
      </c>
    </row>
    <row r="935" spans="1:8" ht="16" x14ac:dyDescent="0.2">
      <c r="A935" t="str">
        <f t="shared" si="14"/>
        <v>Sage Osterfeld Site 1001, Inc.</v>
      </c>
      <c r="B935" s="22" t="s">
        <v>14836</v>
      </c>
      <c r="C935" s="22" t="s">
        <v>14837</v>
      </c>
      <c r="D935" s="22" t="s">
        <v>42</v>
      </c>
      <c r="E935" s="22" t="s">
        <v>12453</v>
      </c>
      <c r="F935" s="22" t="s">
        <v>12454</v>
      </c>
      <c r="G935" s="22" t="s">
        <v>12506</v>
      </c>
      <c r="H935" s="23" t="s">
        <v>14838</v>
      </c>
    </row>
    <row r="936" spans="1:8" ht="16" x14ac:dyDescent="0.2">
      <c r="A936" t="str">
        <f t="shared" si="14"/>
        <v>Amy Ferretti Redox</v>
      </c>
      <c r="B936" s="22" t="s">
        <v>14839</v>
      </c>
      <c r="C936" s="22" t="s">
        <v>14840</v>
      </c>
      <c r="D936" s="22" t="s">
        <v>42</v>
      </c>
      <c r="E936" s="22" t="s">
        <v>12453</v>
      </c>
      <c r="F936" s="22" t="s">
        <v>634</v>
      </c>
      <c r="G936" s="22" t="s">
        <v>12455</v>
      </c>
      <c r="H936" s="23" t="s">
        <v>14841</v>
      </c>
    </row>
    <row r="937" spans="1:8" ht="16" x14ac:dyDescent="0.2">
      <c r="A937" t="str">
        <f t="shared" si="14"/>
        <v>Linda Werner CBOE Vest</v>
      </c>
      <c r="B937" s="22" t="s">
        <v>14842</v>
      </c>
      <c r="C937" s="22" t="s">
        <v>14843</v>
      </c>
      <c r="D937" s="22" t="s">
        <v>42</v>
      </c>
      <c r="E937" s="22" t="s">
        <v>12453</v>
      </c>
      <c r="F937" s="22" t="s">
        <v>634</v>
      </c>
      <c r="G937" s="22" t="s">
        <v>12485</v>
      </c>
      <c r="H937" s="23" t="s">
        <v>14844</v>
      </c>
    </row>
    <row r="938" spans="1:8" ht="16" x14ac:dyDescent="0.2">
      <c r="A938" t="str">
        <f t="shared" si="14"/>
        <v>Steve Nielsen aspectLED</v>
      </c>
      <c r="B938" s="22" t="s">
        <v>14845</v>
      </c>
      <c r="C938" s="22" t="s">
        <v>14846</v>
      </c>
      <c r="D938" s="22" t="s">
        <v>42</v>
      </c>
      <c r="E938" s="22" t="s">
        <v>12453</v>
      </c>
      <c r="F938" s="22" t="s">
        <v>634</v>
      </c>
      <c r="G938" s="22" t="s">
        <v>13026</v>
      </c>
      <c r="H938" s="23" t="s">
        <v>14848</v>
      </c>
    </row>
    <row r="939" spans="1:8" ht="16" x14ac:dyDescent="0.2">
      <c r="A939" t="str">
        <f t="shared" si="14"/>
        <v>Alex Kam CoachMarket</v>
      </c>
      <c r="B939" s="22" t="s">
        <v>14849</v>
      </c>
      <c r="C939" s="22" t="s">
        <v>5702</v>
      </c>
      <c r="D939" s="22" t="s">
        <v>42</v>
      </c>
      <c r="E939" s="22" t="s">
        <v>12453</v>
      </c>
      <c r="F939" s="22" t="s">
        <v>634</v>
      </c>
      <c r="G939" s="22" t="s">
        <v>12560</v>
      </c>
      <c r="H939" s="23" t="s">
        <v>14850</v>
      </c>
    </row>
    <row r="940" spans="1:8" ht="16" x14ac:dyDescent="0.2">
      <c r="A940" t="str">
        <f t="shared" si="14"/>
        <v>Chris Guest Topology Eyewear</v>
      </c>
      <c r="B940" s="22" t="s">
        <v>14851</v>
      </c>
      <c r="C940" s="22" t="s">
        <v>14852</v>
      </c>
      <c r="D940" s="22" t="s">
        <v>14853</v>
      </c>
      <c r="E940" s="22" t="s">
        <v>12453</v>
      </c>
      <c r="F940" s="22" t="s">
        <v>634</v>
      </c>
      <c r="G940" s="22" t="s">
        <v>12455</v>
      </c>
      <c r="H940" s="23" t="s">
        <v>14854</v>
      </c>
    </row>
    <row r="941" spans="1:8" ht="16" x14ac:dyDescent="0.2">
      <c r="A941" t="str">
        <f t="shared" si="14"/>
        <v>Tina Kelly Casual Astronaut</v>
      </c>
      <c r="B941" s="22" t="s">
        <v>14855</v>
      </c>
      <c r="C941" s="22" t="s">
        <v>14856</v>
      </c>
      <c r="D941" s="22" t="s">
        <v>42</v>
      </c>
      <c r="E941" s="22" t="s">
        <v>12453</v>
      </c>
      <c r="F941" s="22" t="s">
        <v>634</v>
      </c>
      <c r="G941" s="22" t="s">
        <v>12955</v>
      </c>
      <c r="H941" s="23" t="s">
        <v>14857</v>
      </c>
    </row>
    <row r="942" spans="1:8" ht="16" x14ac:dyDescent="0.2">
      <c r="A942" t="str">
        <f t="shared" si="14"/>
        <v>Brenda Hetrick Matrix Solutions</v>
      </c>
      <c r="B942" s="22" t="s">
        <v>14858</v>
      </c>
      <c r="C942" s="22" t="s">
        <v>14859</v>
      </c>
      <c r="D942" s="22" t="s">
        <v>304</v>
      </c>
      <c r="E942" s="22" t="s">
        <v>12453</v>
      </c>
      <c r="F942" s="22" t="s">
        <v>12454</v>
      </c>
      <c r="G942" s="22" t="s">
        <v>12602</v>
      </c>
      <c r="H942" s="23" t="s">
        <v>14860</v>
      </c>
    </row>
    <row r="943" spans="1:8" ht="16" x14ac:dyDescent="0.2">
      <c r="A943" t="str">
        <f t="shared" si="14"/>
        <v>Rosemary Staltare Creating Revolutions</v>
      </c>
      <c r="B943" s="22" t="s">
        <v>14861</v>
      </c>
      <c r="C943" s="22" t="s">
        <v>14862</v>
      </c>
      <c r="D943" s="22" t="s">
        <v>42</v>
      </c>
      <c r="E943" s="22" t="s">
        <v>12453</v>
      </c>
      <c r="F943" s="22" t="s">
        <v>634</v>
      </c>
      <c r="G943" s="22" t="s">
        <v>12638</v>
      </c>
      <c r="H943" s="23" t="s">
        <v>14865</v>
      </c>
    </row>
    <row r="944" spans="1:8" ht="16" x14ac:dyDescent="0.2">
      <c r="A944" t="str">
        <f t="shared" si="14"/>
        <v>Kristi Perdue Hinkle VaporStream, Inc.</v>
      </c>
      <c r="B944" s="22" t="s">
        <v>14866</v>
      </c>
      <c r="C944" s="22" t="s">
        <v>14867</v>
      </c>
      <c r="D944" s="22" t="s">
        <v>42</v>
      </c>
      <c r="E944" s="22" t="s">
        <v>12453</v>
      </c>
      <c r="F944" s="22" t="s">
        <v>634</v>
      </c>
      <c r="G944" s="22" t="s">
        <v>12753</v>
      </c>
      <c r="H944" s="23" t="s">
        <v>14869</v>
      </c>
    </row>
    <row r="945" spans="1:8" ht="16" x14ac:dyDescent="0.2">
      <c r="A945" t="str">
        <f t="shared" si="14"/>
        <v>Brian Erickson Cardwell Beach</v>
      </c>
      <c r="B945" s="22" t="s">
        <v>14870</v>
      </c>
      <c r="C945" s="22" t="s">
        <v>14871</v>
      </c>
      <c r="D945" s="22" t="s">
        <v>42</v>
      </c>
      <c r="E945" s="22" t="s">
        <v>12453</v>
      </c>
      <c r="F945" s="22" t="s">
        <v>634</v>
      </c>
      <c r="G945" s="22" t="s">
        <v>12560</v>
      </c>
      <c r="H945" s="23" t="s">
        <v>14872</v>
      </c>
    </row>
    <row r="946" spans="1:8" ht="16" x14ac:dyDescent="0.2">
      <c r="A946" t="str">
        <f t="shared" si="14"/>
        <v>Cheryl Hardy Resource Edge</v>
      </c>
      <c r="B946" s="22" t="s">
        <v>14873</v>
      </c>
      <c r="C946" s="22" t="s">
        <v>14874</v>
      </c>
      <c r="D946" s="22" t="s">
        <v>14875</v>
      </c>
      <c r="E946" s="22" t="s">
        <v>12453</v>
      </c>
      <c r="F946" s="22" t="s">
        <v>634</v>
      </c>
      <c r="G946" s="22" t="s">
        <v>12500</v>
      </c>
      <c r="H946" s="23" t="s">
        <v>14876</v>
      </c>
    </row>
    <row r="947" spans="1:8" ht="16" x14ac:dyDescent="0.2">
      <c r="A947" t="str">
        <f t="shared" si="14"/>
        <v>Gad Cohen Evolven Software</v>
      </c>
      <c r="B947" s="22" t="s">
        <v>14877</v>
      </c>
      <c r="C947" s="22" t="s">
        <v>14878</v>
      </c>
      <c r="D947" s="22" t="s">
        <v>1006</v>
      </c>
      <c r="E947" s="22" t="s">
        <v>12453</v>
      </c>
      <c r="F947" s="22" t="s">
        <v>634</v>
      </c>
      <c r="G947" s="22" t="s">
        <v>12560</v>
      </c>
      <c r="H947" s="23" t="s">
        <v>14879</v>
      </c>
    </row>
    <row r="948" spans="1:8" ht="16" x14ac:dyDescent="0.2">
      <c r="A948" t="str">
        <f t="shared" si="14"/>
        <v>Jennifer Troxell OpenLegacy</v>
      </c>
      <c r="B948" s="22" t="s">
        <v>14880</v>
      </c>
      <c r="C948" s="22" t="s">
        <v>14881</v>
      </c>
      <c r="D948" s="22" t="s">
        <v>42</v>
      </c>
      <c r="E948" s="22" t="s">
        <v>12453</v>
      </c>
      <c r="F948" s="22" t="s">
        <v>12454</v>
      </c>
      <c r="G948" s="22" t="s">
        <v>12485</v>
      </c>
      <c r="H948" s="23" t="s">
        <v>14882</v>
      </c>
    </row>
    <row r="949" spans="1:8" ht="16" x14ac:dyDescent="0.2">
      <c r="A949" t="str">
        <f t="shared" si="14"/>
        <v>Joe Rowett Velox Media</v>
      </c>
      <c r="B949" s="22" t="s">
        <v>14883</v>
      </c>
      <c r="C949" s="22" t="s">
        <v>14884</v>
      </c>
      <c r="D949" s="22" t="s">
        <v>14885</v>
      </c>
      <c r="E949" s="22" t="s">
        <v>12453</v>
      </c>
      <c r="F949" s="22" t="s">
        <v>12454</v>
      </c>
      <c r="G949" s="22" t="s">
        <v>12707</v>
      </c>
      <c r="H949" s="23" t="s">
        <v>14886</v>
      </c>
    </row>
    <row r="950" spans="1:8" ht="16" x14ac:dyDescent="0.2">
      <c r="A950" t="str">
        <f t="shared" si="14"/>
        <v>Kevin Rice Hathway</v>
      </c>
      <c r="B950" s="22" t="s">
        <v>14887</v>
      </c>
      <c r="C950" s="22" t="s">
        <v>14888</v>
      </c>
      <c r="D950" s="22" t="s">
        <v>42</v>
      </c>
      <c r="E950" s="22" t="s">
        <v>12453</v>
      </c>
      <c r="F950" s="22" t="s">
        <v>12454</v>
      </c>
      <c r="G950" s="22" t="s">
        <v>14889</v>
      </c>
      <c r="H950" s="23" t="s">
        <v>14891</v>
      </c>
    </row>
    <row r="951" spans="1:8" ht="16" x14ac:dyDescent="0.2">
      <c r="A951" t="str">
        <f t="shared" si="14"/>
        <v>Meagan Kirkpatrick Funraise Inc</v>
      </c>
      <c r="B951" s="22" t="s">
        <v>14892</v>
      </c>
      <c r="C951" s="22" t="s">
        <v>14893</v>
      </c>
      <c r="D951" s="22" t="s">
        <v>42</v>
      </c>
      <c r="E951" s="22" t="s">
        <v>12453</v>
      </c>
      <c r="F951" s="22" t="s">
        <v>12454</v>
      </c>
      <c r="G951" s="22" t="s">
        <v>12560</v>
      </c>
      <c r="H951" s="23" t="s">
        <v>14895</v>
      </c>
    </row>
    <row r="952" spans="1:8" ht="16" x14ac:dyDescent="0.2">
      <c r="A952" t="str">
        <f t="shared" si="14"/>
        <v>Jim Gregoire Openbay</v>
      </c>
      <c r="B952" s="22" t="s">
        <v>14896</v>
      </c>
      <c r="C952" s="22" t="s">
        <v>14897</v>
      </c>
      <c r="D952" s="22" t="s">
        <v>9332</v>
      </c>
      <c r="E952" s="22" t="s">
        <v>12453</v>
      </c>
      <c r="F952" s="22" t="s">
        <v>634</v>
      </c>
      <c r="G952" s="22" t="s">
        <v>12461</v>
      </c>
      <c r="H952" s="23" t="s">
        <v>14900</v>
      </c>
    </row>
    <row r="953" spans="1:8" ht="16" x14ac:dyDescent="0.2">
      <c r="A953" t="str">
        <f t="shared" si="14"/>
        <v>Ro Bhatia Limelight - The Intelligent E-commerce Platform</v>
      </c>
      <c r="B953" s="22" t="s">
        <v>14901</v>
      </c>
      <c r="C953" s="22" t="s">
        <v>14902</v>
      </c>
      <c r="D953" s="22" t="s">
        <v>42</v>
      </c>
      <c r="E953" s="22" t="s">
        <v>12453</v>
      </c>
      <c r="F953" s="22" t="s">
        <v>634</v>
      </c>
      <c r="G953" s="22" t="s">
        <v>12455</v>
      </c>
      <c r="H953" s="23" t="s">
        <v>14903</v>
      </c>
    </row>
    <row r="954" spans="1:8" ht="16" x14ac:dyDescent="0.2">
      <c r="A954" t="str">
        <f t="shared" si="14"/>
        <v>Matthew De Fede - Real Estate Broker Realty Executives Elite Homes</v>
      </c>
      <c r="B954" s="22" t="s">
        <v>14904</v>
      </c>
      <c r="C954" s="22" t="s">
        <v>14905</v>
      </c>
      <c r="D954" s="22" t="s">
        <v>14906</v>
      </c>
      <c r="E954" s="22" t="s">
        <v>12453</v>
      </c>
      <c r="F954" s="22" t="s">
        <v>12454</v>
      </c>
      <c r="G954" s="22" t="s">
        <v>12560</v>
      </c>
      <c r="H954" s="23" t="s">
        <v>14907</v>
      </c>
    </row>
    <row r="955" spans="1:8" ht="16" x14ac:dyDescent="0.2">
      <c r="A955" t="str">
        <f t="shared" si="14"/>
        <v>Elizabeth Sima-Eichler Bento Box LLC</v>
      </c>
      <c r="B955" s="22" t="s">
        <v>14908</v>
      </c>
      <c r="C955" s="22" t="s">
        <v>14909</v>
      </c>
      <c r="D955" s="22" t="s">
        <v>42</v>
      </c>
      <c r="E955" s="22" t="s">
        <v>12453</v>
      </c>
      <c r="F955" s="22" t="s">
        <v>634</v>
      </c>
      <c r="G955" s="22" t="s">
        <v>12560</v>
      </c>
      <c r="H955" s="23" t="s">
        <v>14910</v>
      </c>
    </row>
    <row r="956" spans="1:8" ht="16" x14ac:dyDescent="0.2">
      <c r="A956" t="str">
        <f t="shared" si="14"/>
        <v>Antonio Matarranz MeaningCloud</v>
      </c>
      <c r="B956" s="22" t="s">
        <v>12944</v>
      </c>
      <c r="C956" s="22" t="s">
        <v>6353</v>
      </c>
      <c r="D956" s="22" t="s">
        <v>42</v>
      </c>
      <c r="E956" s="22" t="s">
        <v>12453</v>
      </c>
      <c r="F956" s="22" t="s">
        <v>634</v>
      </c>
      <c r="G956" s="22" t="s">
        <v>12560</v>
      </c>
      <c r="H956" s="23" t="s">
        <v>14911</v>
      </c>
    </row>
    <row r="957" spans="1:8" ht="16" x14ac:dyDescent="0.2">
      <c r="A957" t="str">
        <f t="shared" si="14"/>
        <v>Calvin Smith Sabor</v>
      </c>
      <c r="B957" s="22" t="s">
        <v>14912</v>
      </c>
      <c r="C957" s="22" t="s">
        <v>14913</v>
      </c>
      <c r="D957" s="22" t="s">
        <v>42</v>
      </c>
      <c r="E957" s="22" t="s">
        <v>12453</v>
      </c>
      <c r="F957" s="22" t="s">
        <v>634</v>
      </c>
      <c r="G957" s="22" t="s">
        <v>12560</v>
      </c>
      <c r="H957" s="23" t="s">
        <v>14914</v>
      </c>
    </row>
    <row r="958" spans="1:8" ht="16" x14ac:dyDescent="0.2">
      <c r="A958" t="str">
        <f t="shared" si="14"/>
        <v>Wayne Applehans BlueModus, Digital Marketing Technology Agency</v>
      </c>
      <c r="B958" s="22" t="s">
        <v>14915</v>
      </c>
      <c r="C958" s="22" t="s">
        <v>14916</v>
      </c>
      <c r="D958" s="22" t="s">
        <v>14917</v>
      </c>
      <c r="E958" s="22" t="s">
        <v>12453</v>
      </c>
      <c r="F958" s="22" t="s">
        <v>634</v>
      </c>
      <c r="G958" s="22" t="s">
        <v>12786</v>
      </c>
      <c r="H958" s="23" t="s">
        <v>14921</v>
      </c>
    </row>
    <row r="959" spans="1:8" ht="16" x14ac:dyDescent="0.2">
      <c r="A959" t="str">
        <f t="shared" si="14"/>
        <v>Jeff VanDrimmelen, MBA vSpatial</v>
      </c>
      <c r="B959" s="22" t="s">
        <v>14922</v>
      </c>
      <c r="C959" s="22" t="s">
        <v>14923</v>
      </c>
      <c r="D959" s="22" t="s">
        <v>14924</v>
      </c>
      <c r="E959" s="22" t="s">
        <v>12453</v>
      </c>
      <c r="F959" s="22" t="s">
        <v>634</v>
      </c>
      <c r="G959" s="22" t="s">
        <v>13096</v>
      </c>
      <c r="H959" s="23" t="s">
        <v>14926</v>
      </c>
    </row>
    <row r="960" spans="1:8" ht="16" x14ac:dyDescent="0.2">
      <c r="A960" t="str">
        <f t="shared" si="14"/>
        <v>Diane Bernard The Bernard Group</v>
      </c>
      <c r="B960" s="22" t="s">
        <v>14927</v>
      </c>
      <c r="C960" s="22" t="s">
        <v>14928</v>
      </c>
      <c r="D960" s="22" t="s">
        <v>42</v>
      </c>
      <c r="E960" s="22" t="s">
        <v>12453</v>
      </c>
      <c r="F960" s="22" t="s">
        <v>634</v>
      </c>
      <c r="G960" s="22" t="s">
        <v>12500</v>
      </c>
      <c r="H960" s="23" t="s">
        <v>14931</v>
      </c>
    </row>
    <row r="961" spans="1:8" ht="16" x14ac:dyDescent="0.2">
      <c r="A961" t="str">
        <f t="shared" si="14"/>
        <v>Dave Krauthamer Neural Edge</v>
      </c>
      <c r="B961" s="22" t="s">
        <v>12973</v>
      </c>
      <c r="C961" s="22" t="s">
        <v>6506</v>
      </c>
      <c r="D961" s="22" t="s">
        <v>6505</v>
      </c>
      <c r="E961" s="22" t="s">
        <v>12453</v>
      </c>
      <c r="F961" s="22" t="s">
        <v>634</v>
      </c>
      <c r="G961" s="22" t="s">
        <v>12455</v>
      </c>
      <c r="H961" s="23" t="s">
        <v>14932</v>
      </c>
    </row>
    <row r="962" spans="1:8" ht="16" x14ac:dyDescent="0.2">
      <c r="A962" t="str">
        <f t="shared" si="14"/>
        <v>Susan Doherty Innit</v>
      </c>
      <c r="B962" s="22" t="s">
        <v>14050</v>
      </c>
      <c r="C962" s="22" t="s">
        <v>6533</v>
      </c>
      <c r="D962" s="22" t="s">
        <v>32</v>
      </c>
      <c r="E962" s="22" t="s">
        <v>12453</v>
      </c>
      <c r="F962" s="22" t="s">
        <v>12454</v>
      </c>
      <c r="G962" s="22" t="s">
        <v>12455</v>
      </c>
      <c r="H962" s="23" t="s">
        <v>14933</v>
      </c>
    </row>
    <row r="963" spans="1:8" ht="16" x14ac:dyDescent="0.2">
      <c r="A963" t="str">
        <f t="shared" si="14"/>
        <v>Sandra Zoratti The Marketer Network</v>
      </c>
      <c r="B963" s="22" t="s">
        <v>14934</v>
      </c>
      <c r="C963" s="22" t="s">
        <v>14935</v>
      </c>
      <c r="D963" s="22" t="s">
        <v>14936</v>
      </c>
      <c r="E963" s="22" t="s">
        <v>12453</v>
      </c>
      <c r="F963" s="22" t="s">
        <v>12454</v>
      </c>
      <c r="G963" s="22" t="s">
        <v>12786</v>
      </c>
      <c r="H963" s="23" t="s">
        <v>14937</v>
      </c>
    </row>
    <row r="964" spans="1:8" ht="16" x14ac:dyDescent="0.2">
      <c r="A964" t="str">
        <f t="shared" si="14"/>
        <v>Catherine Franklin SEOwhat.com Inc</v>
      </c>
      <c r="B964" s="22" t="s">
        <v>14938</v>
      </c>
      <c r="C964" s="22" t="s">
        <v>14939</v>
      </c>
      <c r="D964" s="22" t="s">
        <v>14940</v>
      </c>
      <c r="E964" s="22" t="s">
        <v>12453</v>
      </c>
      <c r="F964" s="22" t="s">
        <v>634</v>
      </c>
      <c r="G964" s="22" t="s">
        <v>13026</v>
      </c>
      <c r="H964" s="23" t="s">
        <v>14941</v>
      </c>
    </row>
    <row r="965" spans="1:8" ht="16" x14ac:dyDescent="0.2">
      <c r="A965" t="str">
        <f t="shared" si="14"/>
        <v>Mary Anne Keegan AlertGPS</v>
      </c>
      <c r="B965" s="22" t="s">
        <v>14942</v>
      </c>
      <c r="C965" s="22" t="s">
        <v>14943</v>
      </c>
      <c r="D965" s="22" t="s">
        <v>2731</v>
      </c>
      <c r="E965" s="22" t="s">
        <v>12453</v>
      </c>
      <c r="F965" s="22" t="s">
        <v>12454</v>
      </c>
      <c r="G965" s="22" t="s">
        <v>12955</v>
      </c>
      <c r="H965" s="23" t="s">
        <v>14944</v>
      </c>
    </row>
    <row r="966" spans="1:8" ht="16" x14ac:dyDescent="0.2">
      <c r="A966" t="str">
        <f t="shared" si="14"/>
        <v>Eric Ludwig Moblty Inc.</v>
      </c>
      <c r="B966" s="22" t="s">
        <v>14142</v>
      </c>
      <c r="C966" s="22" t="s">
        <v>6675</v>
      </c>
      <c r="D966" s="22" t="s">
        <v>6672</v>
      </c>
      <c r="E966" s="22" t="s">
        <v>12453</v>
      </c>
      <c r="F966" s="22" t="s">
        <v>634</v>
      </c>
      <c r="G966" s="22" t="s">
        <v>12485</v>
      </c>
      <c r="H966" s="23" t="s">
        <v>14946</v>
      </c>
    </row>
    <row r="967" spans="1:8" ht="16" x14ac:dyDescent="0.2">
      <c r="A967" t="str">
        <f t="shared" si="14"/>
        <v>Louise Conroy-Callagy Orchid Labs</v>
      </c>
      <c r="B967" s="22" t="s">
        <v>14949</v>
      </c>
      <c r="C967" s="22" t="s">
        <v>6653</v>
      </c>
      <c r="D967" s="22" t="s">
        <v>6651</v>
      </c>
      <c r="E967" s="22" t="s">
        <v>12453</v>
      </c>
      <c r="F967" s="22" t="s">
        <v>634</v>
      </c>
      <c r="G967" s="22" t="s">
        <v>12455</v>
      </c>
      <c r="H967" s="23" t="s">
        <v>14952</v>
      </c>
    </row>
    <row r="968" spans="1:8" ht="16" x14ac:dyDescent="0.2">
      <c r="A968" t="str">
        <f t="shared" si="14"/>
        <v>Nancy Chou Intland Software GmbH</v>
      </c>
      <c r="B968" s="22" t="s">
        <v>14091</v>
      </c>
      <c r="C968" s="22" t="s">
        <v>6715</v>
      </c>
      <c r="D968" s="22" t="s">
        <v>6714</v>
      </c>
      <c r="E968" s="22" t="s">
        <v>12453</v>
      </c>
      <c r="F968" s="22" t="s">
        <v>634</v>
      </c>
      <c r="G968" s="22" t="s">
        <v>12455</v>
      </c>
      <c r="H968" s="23" t="s">
        <v>14955</v>
      </c>
    </row>
    <row r="969" spans="1:8" ht="16" x14ac:dyDescent="0.2">
      <c r="A969" t="str">
        <f t="shared" ref="A969:A1032" si="15">CONCATENATE(B969," ",C969)</f>
        <v>Nicolas D. HackerRank</v>
      </c>
      <c r="B969" s="22" t="s">
        <v>14099</v>
      </c>
      <c r="C969" s="22" t="s">
        <v>976</v>
      </c>
      <c r="D969" s="22" t="s">
        <v>180</v>
      </c>
      <c r="E969" s="22" t="s">
        <v>12453</v>
      </c>
      <c r="F969" s="22" t="s">
        <v>634</v>
      </c>
      <c r="G969" s="22" t="s">
        <v>12455</v>
      </c>
      <c r="H969" s="23" t="s">
        <v>14958</v>
      </c>
    </row>
    <row r="970" spans="1:8" ht="16" x14ac:dyDescent="0.2">
      <c r="A970" t="str">
        <f t="shared" si="15"/>
        <v>​​​​​​​​​​​​​Michael Kilty​​​​​​​ AIVRLabs</v>
      </c>
      <c r="B970" s="22" t="s">
        <v>14959</v>
      </c>
      <c r="C970" s="22" t="s">
        <v>14960</v>
      </c>
      <c r="D970" s="22" t="s">
        <v>14961</v>
      </c>
      <c r="E970" s="22" t="s">
        <v>12453</v>
      </c>
      <c r="F970" s="22" t="s">
        <v>634</v>
      </c>
      <c r="G970" s="22" t="s">
        <v>12753</v>
      </c>
      <c r="H970" s="23" t="s">
        <v>14962</v>
      </c>
    </row>
    <row r="971" spans="1:8" ht="16" x14ac:dyDescent="0.2">
      <c r="A971" t="str">
        <f t="shared" si="15"/>
        <v>Robert Shecterle Agilysys  Inc</v>
      </c>
      <c r="B971" s="22" t="s">
        <v>14963</v>
      </c>
      <c r="C971" s="22" t="s">
        <v>14964</v>
      </c>
      <c r="D971" s="22" t="s">
        <v>10987</v>
      </c>
      <c r="E971" s="22" t="s">
        <v>12453</v>
      </c>
      <c r="F971" s="22" t="s">
        <v>12454</v>
      </c>
      <c r="G971" s="22" t="s">
        <v>13019</v>
      </c>
      <c r="H971" s="23" t="s">
        <v>14965</v>
      </c>
    </row>
    <row r="972" spans="1:8" ht="16" x14ac:dyDescent="0.2">
      <c r="A972" t="str">
        <f t="shared" si="15"/>
        <v>Akbar Jaffer ZorroSign, Inc.</v>
      </c>
      <c r="B972" s="22" t="s">
        <v>14967</v>
      </c>
      <c r="C972" s="22" t="s">
        <v>14969</v>
      </c>
      <c r="D972" s="22" t="s">
        <v>180</v>
      </c>
      <c r="E972" s="22" t="s">
        <v>12453</v>
      </c>
      <c r="F972" s="22" t="s">
        <v>634</v>
      </c>
      <c r="G972" s="22" t="s">
        <v>12455</v>
      </c>
      <c r="H972" s="23" t="s">
        <v>14970</v>
      </c>
    </row>
    <row r="973" spans="1:8" ht="16" x14ac:dyDescent="0.2">
      <c r="A973" t="str">
        <f t="shared" si="15"/>
        <v>Samrat Vasisht magia.ai (fka. Legoly, Inc.)</v>
      </c>
      <c r="B973" s="22" t="s">
        <v>14972</v>
      </c>
      <c r="C973" s="22" t="s">
        <v>14973</v>
      </c>
      <c r="D973" s="22" t="s">
        <v>180</v>
      </c>
      <c r="E973" s="22" t="s">
        <v>12453</v>
      </c>
      <c r="F973" s="22" t="s">
        <v>634</v>
      </c>
      <c r="G973" s="22" t="s">
        <v>12455</v>
      </c>
      <c r="H973" s="23" t="s">
        <v>14974</v>
      </c>
    </row>
    <row r="974" spans="1:8" ht="16" x14ac:dyDescent="0.2">
      <c r="A974" t="str">
        <f t="shared" si="15"/>
        <v>Mary O'Brien Metadata Mechanics</v>
      </c>
      <c r="B974" s="22" t="s">
        <v>14976</v>
      </c>
      <c r="C974" s="22" t="s">
        <v>14977</v>
      </c>
      <c r="D974" s="22" t="s">
        <v>14979</v>
      </c>
      <c r="E974" s="22" t="s">
        <v>12453</v>
      </c>
      <c r="F974" s="22" t="s">
        <v>634</v>
      </c>
      <c r="G974" s="22" t="s">
        <v>14889</v>
      </c>
      <c r="H974" s="23" t="s">
        <v>14980</v>
      </c>
    </row>
    <row r="975" spans="1:8" ht="16" x14ac:dyDescent="0.2">
      <c r="A975" t="str">
        <f t="shared" si="15"/>
        <v>Alok Jain eZdia Inc.</v>
      </c>
      <c r="B975" s="22" t="s">
        <v>14189</v>
      </c>
      <c r="C975" s="22" t="s">
        <v>6984</v>
      </c>
      <c r="D975" s="22" t="s">
        <v>6982</v>
      </c>
      <c r="E975" s="22" t="s">
        <v>12453</v>
      </c>
      <c r="F975" s="22" t="s">
        <v>12454</v>
      </c>
      <c r="G975" s="22" t="s">
        <v>12455</v>
      </c>
      <c r="H975" s="23" t="s">
        <v>14983</v>
      </c>
    </row>
    <row r="976" spans="1:8" ht="16" x14ac:dyDescent="0.2">
      <c r="A976" t="str">
        <f t="shared" si="15"/>
        <v>Heather Lipner This is Ground</v>
      </c>
      <c r="B976" s="22" t="s">
        <v>14984</v>
      </c>
      <c r="C976" s="22" t="s">
        <v>14985</v>
      </c>
      <c r="D976" s="22" t="s">
        <v>14986</v>
      </c>
      <c r="E976" s="22" t="s">
        <v>12453</v>
      </c>
      <c r="F976" s="22" t="s">
        <v>12454</v>
      </c>
      <c r="G976" s="22" t="s">
        <v>12581</v>
      </c>
      <c r="H976" s="23" t="s">
        <v>14987</v>
      </c>
    </row>
    <row r="977" spans="1:8" ht="16" x14ac:dyDescent="0.2">
      <c r="A977" t="str">
        <f t="shared" si="15"/>
        <v>Adam Weinroth OrderGroove</v>
      </c>
      <c r="B977" s="22" t="s">
        <v>14193</v>
      </c>
      <c r="C977" s="22" t="s">
        <v>6975</v>
      </c>
      <c r="D977" s="22" t="s">
        <v>180</v>
      </c>
      <c r="E977" s="22" t="s">
        <v>12453</v>
      </c>
      <c r="F977" s="22" t="s">
        <v>12454</v>
      </c>
      <c r="G977" s="22" t="s">
        <v>12500</v>
      </c>
      <c r="H977" s="23" t="s">
        <v>14988</v>
      </c>
    </row>
    <row r="978" spans="1:8" ht="16" x14ac:dyDescent="0.2">
      <c r="A978" t="str">
        <f t="shared" si="15"/>
        <v>Brad Maglinger Brandfolder, Inc.</v>
      </c>
      <c r="B978" s="22" t="s">
        <v>14989</v>
      </c>
      <c r="C978" s="22" t="s">
        <v>14990</v>
      </c>
      <c r="D978" s="22" t="s">
        <v>180</v>
      </c>
      <c r="E978" s="22" t="s">
        <v>12453</v>
      </c>
      <c r="F978" s="22" t="s">
        <v>12454</v>
      </c>
      <c r="G978" s="22" t="s">
        <v>12786</v>
      </c>
      <c r="H978" s="23" t="s">
        <v>14991</v>
      </c>
    </row>
    <row r="979" spans="1:8" ht="16" x14ac:dyDescent="0.2">
      <c r="A979" t="str">
        <f t="shared" si="15"/>
        <v xml:space="preserve">George Yury Revutsky CMO to Grow </v>
      </c>
      <c r="B979" s="22" t="s">
        <v>14992</v>
      </c>
      <c r="C979" s="22" t="s">
        <v>14993</v>
      </c>
      <c r="D979" s="22" t="s">
        <v>14994</v>
      </c>
      <c r="E979" s="22" t="s">
        <v>12453</v>
      </c>
      <c r="F979" s="22" t="s">
        <v>12454</v>
      </c>
      <c r="G979" s="22" t="s">
        <v>12455</v>
      </c>
      <c r="H979" s="23" t="s">
        <v>14995</v>
      </c>
    </row>
    <row r="980" spans="1:8" ht="16" x14ac:dyDescent="0.2">
      <c r="A980" t="str">
        <f t="shared" si="15"/>
        <v>Alex Coté Cloze</v>
      </c>
      <c r="B980" s="22" t="s">
        <v>14997</v>
      </c>
      <c r="C980" s="22" t="s">
        <v>14998</v>
      </c>
      <c r="D980" s="22" t="s">
        <v>15000</v>
      </c>
      <c r="E980" s="22" t="s">
        <v>12453</v>
      </c>
      <c r="F980" s="22" t="s">
        <v>634</v>
      </c>
      <c r="G980" s="22" t="s">
        <v>12461</v>
      </c>
      <c r="H980" s="23" t="s">
        <v>15001</v>
      </c>
    </row>
    <row r="981" spans="1:8" ht="16" x14ac:dyDescent="0.2">
      <c r="A981" t="str">
        <f t="shared" si="15"/>
        <v>Timothy Bates HomeSphere</v>
      </c>
      <c r="B981" s="22" t="s">
        <v>15002</v>
      </c>
      <c r="C981" s="22" t="s">
        <v>15003</v>
      </c>
      <c r="D981" s="22" t="s">
        <v>15004</v>
      </c>
      <c r="E981" s="22" t="s">
        <v>12453</v>
      </c>
      <c r="F981" s="22" t="s">
        <v>12454</v>
      </c>
      <c r="G981" s="22" t="s">
        <v>12786</v>
      </c>
      <c r="H981" s="23" t="s">
        <v>15006</v>
      </c>
    </row>
    <row r="982" spans="1:8" ht="16" x14ac:dyDescent="0.2">
      <c r="A982" t="str">
        <f t="shared" si="15"/>
        <v>Arthur Sweetser eDataSource</v>
      </c>
      <c r="B982" s="22" t="s">
        <v>15007</v>
      </c>
      <c r="C982" s="22" t="s">
        <v>15008</v>
      </c>
      <c r="D982" s="22" t="s">
        <v>180</v>
      </c>
      <c r="E982" s="22" t="s">
        <v>12453</v>
      </c>
      <c r="F982" s="22" t="s">
        <v>12454</v>
      </c>
      <c r="G982" s="22" t="s">
        <v>12560</v>
      </c>
      <c r="H982" s="23" t="s">
        <v>15011</v>
      </c>
    </row>
    <row r="983" spans="1:8" ht="16" x14ac:dyDescent="0.2">
      <c r="A983" t="str">
        <f t="shared" si="15"/>
        <v>Ryan Charleston Sweetbridge, Inc.</v>
      </c>
      <c r="B983" s="22" t="s">
        <v>15012</v>
      </c>
      <c r="C983" s="22" t="s">
        <v>15013</v>
      </c>
      <c r="D983" s="22" t="s">
        <v>15014</v>
      </c>
      <c r="E983" s="22" t="s">
        <v>12453</v>
      </c>
      <c r="F983" s="22" t="s">
        <v>634</v>
      </c>
      <c r="G983" s="22" t="s">
        <v>12955</v>
      </c>
      <c r="H983" s="23" t="s">
        <v>15015</v>
      </c>
    </row>
    <row r="984" spans="1:8" ht="16" x14ac:dyDescent="0.2">
      <c r="A984" t="str">
        <f t="shared" si="15"/>
        <v>Sai Koppala SheerID</v>
      </c>
      <c r="B984" s="22" t="s">
        <v>15016</v>
      </c>
      <c r="C984" s="22" t="s">
        <v>15017</v>
      </c>
      <c r="D984" s="22" t="s">
        <v>180</v>
      </c>
      <c r="E984" s="22" t="s">
        <v>12453</v>
      </c>
      <c r="F984" s="22" t="s">
        <v>634</v>
      </c>
      <c r="G984" s="22" t="s">
        <v>12455</v>
      </c>
      <c r="H984" s="23" t="s">
        <v>15018</v>
      </c>
    </row>
    <row r="985" spans="1:8" ht="16" x14ac:dyDescent="0.2">
      <c r="A985" t="str">
        <f t="shared" si="15"/>
        <v>Atsushi Hisatsumi Extravaganza Intl, Inc.</v>
      </c>
      <c r="B985" s="22" t="s">
        <v>14116</v>
      </c>
      <c r="C985" s="22" t="s">
        <v>14117</v>
      </c>
      <c r="D985" s="22" t="s">
        <v>14118</v>
      </c>
      <c r="E985" s="22" t="s">
        <v>12453</v>
      </c>
      <c r="F985" s="22" t="s">
        <v>12454</v>
      </c>
      <c r="G985" s="22" t="s">
        <v>12672</v>
      </c>
      <c r="H985" s="23" t="s">
        <v>15019</v>
      </c>
    </row>
    <row r="986" spans="1:8" ht="16" x14ac:dyDescent="0.2">
      <c r="A986" t="str">
        <f t="shared" si="15"/>
        <v>Kristen Nicks inhouse.guru</v>
      </c>
      <c r="B986" s="22" t="s">
        <v>15020</v>
      </c>
      <c r="C986" s="22" t="s">
        <v>15021</v>
      </c>
      <c r="D986" s="22" t="s">
        <v>15022</v>
      </c>
      <c r="E986" s="22" t="s">
        <v>12453</v>
      </c>
      <c r="F986" s="22" t="s">
        <v>634</v>
      </c>
      <c r="G986" s="22" t="s">
        <v>12617</v>
      </c>
      <c r="H986" s="23" t="s">
        <v>15023</v>
      </c>
    </row>
    <row r="987" spans="1:8" ht="16" x14ac:dyDescent="0.2">
      <c r="A987" t="str">
        <f t="shared" si="15"/>
        <v>Mike Masi Circlepublish</v>
      </c>
      <c r="B987" s="22" t="s">
        <v>15024</v>
      </c>
      <c r="C987" s="22" t="s">
        <v>15025</v>
      </c>
      <c r="D987" s="22" t="s">
        <v>15026</v>
      </c>
      <c r="E987" s="22" t="s">
        <v>12453</v>
      </c>
      <c r="F987" s="22" t="s">
        <v>634</v>
      </c>
      <c r="G987" s="22" t="s">
        <v>12455</v>
      </c>
      <c r="H987" s="23" t="s">
        <v>15027</v>
      </c>
    </row>
    <row r="988" spans="1:8" ht="16" x14ac:dyDescent="0.2">
      <c r="A988" t="str">
        <f t="shared" si="15"/>
        <v>Michael Ugino Sellbrite</v>
      </c>
      <c r="B988" s="22" t="s">
        <v>15028</v>
      </c>
      <c r="C988" s="22" t="s">
        <v>15029</v>
      </c>
      <c r="D988" s="22" t="s">
        <v>15030</v>
      </c>
      <c r="E988" s="22" t="s">
        <v>12453</v>
      </c>
      <c r="F988" s="22" t="s">
        <v>634</v>
      </c>
      <c r="G988" s="22" t="s">
        <v>12581</v>
      </c>
      <c r="H988" s="23" t="s">
        <v>15031</v>
      </c>
    </row>
    <row r="989" spans="1:8" ht="16" x14ac:dyDescent="0.2">
      <c r="A989" t="str">
        <f t="shared" si="15"/>
        <v>Bret Kinsella XappMedia</v>
      </c>
      <c r="B989" s="22" t="s">
        <v>15032</v>
      </c>
      <c r="C989" s="22" t="s">
        <v>15033</v>
      </c>
      <c r="D989" s="22" t="s">
        <v>42</v>
      </c>
      <c r="E989" s="22" t="s">
        <v>12453</v>
      </c>
      <c r="F989" s="22" t="s">
        <v>634</v>
      </c>
      <c r="G989" s="22" t="s">
        <v>12485</v>
      </c>
      <c r="H989" s="23" t="s">
        <v>15035</v>
      </c>
    </row>
    <row r="990" spans="1:8" ht="16" x14ac:dyDescent="0.2">
      <c r="A990" t="str">
        <f t="shared" si="15"/>
        <v>★ Martin Giura Piio Inc.</v>
      </c>
      <c r="B990" s="22" t="s">
        <v>14236</v>
      </c>
      <c r="C990" s="22" t="s">
        <v>8612</v>
      </c>
      <c r="D990" s="22" t="s">
        <v>6856</v>
      </c>
      <c r="E990" s="22" t="s">
        <v>12453</v>
      </c>
      <c r="F990" s="22" t="s">
        <v>12454</v>
      </c>
      <c r="G990" s="22" t="s">
        <v>12455</v>
      </c>
      <c r="H990" s="23" t="s">
        <v>15037</v>
      </c>
    </row>
    <row r="991" spans="1:8" ht="16" x14ac:dyDescent="0.2">
      <c r="A991" t="str">
        <f t="shared" si="15"/>
        <v>Richard Taylor Encrypgen, LLC</v>
      </c>
      <c r="B991" s="22" t="s">
        <v>15039</v>
      </c>
      <c r="C991" s="22" t="s">
        <v>15040</v>
      </c>
      <c r="D991" s="22" t="s">
        <v>15041</v>
      </c>
      <c r="E991" s="22" t="s">
        <v>12453</v>
      </c>
      <c r="F991" s="22" t="s">
        <v>634</v>
      </c>
      <c r="G991" s="22" t="s">
        <v>12461</v>
      </c>
      <c r="H991" s="23" t="s">
        <v>15044</v>
      </c>
    </row>
    <row r="992" spans="1:8" ht="16" x14ac:dyDescent="0.2">
      <c r="A992" t="str">
        <f t="shared" si="15"/>
        <v>Marie McKenna Lead411</v>
      </c>
      <c r="B992" s="22" t="s">
        <v>15046</v>
      </c>
      <c r="C992" s="22" t="s">
        <v>15047</v>
      </c>
      <c r="D992" s="22" t="s">
        <v>180</v>
      </c>
      <c r="E992" s="22" t="s">
        <v>12453</v>
      </c>
      <c r="F992" s="22" t="s">
        <v>634</v>
      </c>
      <c r="G992" s="22" t="s">
        <v>12786</v>
      </c>
      <c r="H992" s="23" t="s">
        <v>15050</v>
      </c>
    </row>
    <row r="993" spans="1:8" ht="16" x14ac:dyDescent="0.2">
      <c r="A993" t="str">
        <f t="shared" si="15"/>
        <v>Bill Kahlert INBOX25</v>
      </c>
      <c r="B993" s="22" t="s">
        <v>15051</v>
      </c>
      <c r="C993" s="22" t="s">
        <v>15052</v>
      </c>
      <c r="D993" s="22" t="s">
        <v>15053</v>
      </c>
      <c r="E993" s="22" t="s">
        <v>12453</v>
      </c>
      <c r="F993" s="22" t="s">
        <v>634</v>
      </c>
      <c r="G993" s="22" t="s">
        <v>12669</v>
      </c>
      <c r="H993" s="23" t="s">
        <v>15054</v>
      </c>
    </row>
    <row r="994" spans="1:8" ht="16" x14ac:dyDescent="0.2">
      <c r="A994" t="str">
        <f t="shared" si="15"/>
        <v>Rajeev Kak Cloudastructure, Inc.</v>
      </c>
      <c r="B994" s="22" t="s">
        <v>15055</v>
      </c>
      <c r="C994" s="22" t="s">
        <v>15056</v>
      </c>
      <c r="D994" s="22" t="s">
        <v>180</v>
      </c>
      <c r="E994" s="22" t="s">
        <v>12453</v>
      </c>
      <c r="F994" s="22" t="s">
        <v>634</v>
      </c>
      <c r="G994" s="22" t="s">
        <v>12455</v>
      </c>
      <c r="H994" s="23" t="s">
        <v>15057</v>
      </c>
    </row>
    <row r="995" spans="1:8" ht="16" x14ac:dyDescent="0.2">
      <c r="A995" t="str">
        <f t="shared" si="15"/>
        <v>Duke Marr Self Point - End-To-End Online Grocery Platform for Retailers</v>
      </c>
      <c r="B995" s="22" t="s">
        <v>15058</v>
      </c>
      <c r="C995" s="22" t="s">
        <v>15059</v>
      </c>
      <c r="D995" s="22" t="s">
        <v>180</v>
      </c>
      <c r="E995" s="22" t="s">
        <v>12453</v>
      </c>
      <c r="F995" s="22" t="s">
        <v>12454</v>
      </c>
      <c r="G995" s="22" t="s">
        <v>12560</v>
      </c>
      <c r="H995" s="23" t="s">
        <v>15060</v>
      </c>
    </row>
    <row r="996" spans="1:8" ht="16" x14ac:dyDescent="0.2">
      <c r="A996" t="str">
        <f t="shared" si="15"/>
        <v>Sam Decker Clearhead: The Digital Optimization Company</v>
      </c>
      <c r="B996" s="22" t="s">
        <v>14255</v>
      </c>
      <c r="C996" s="22" t="s">
        <v>13282</v>
      </c>
      <c r="D996" s="22" t="s">
        <v>8543</v>
      </c>
      <c r="E996" s="22" t="s">
        <v>12453</v>
      </c>
      <c r="F996" s="22" t="s">
        <v>12454</v>
      </c>
      <c r="G996" s="22" t="s">
        <v>12500</v>
      </c>
      <c r="H996" s="23" t="s">
        <v>15061</v>
      </c>
    </row>
    <row r="997" spans="1:8" ht="16" x14ac:dyDescent="0.2">
      <c r="A997" t="str">
        <f t="shared" si="15"/>
        <v>Natasha Adams KODAKIT</v>
      </c>
      <c r="B997" s="22" t="s">
        <v>15062</v>
      </c>
      <c r="C997" s="22" t="s">
        <v>15063</v>
      </c>
      <c r="D997" s="22" t="s">
        <v>180</v>
      </c>
      <c r="E997" s="22" t="s">
        <v>12453</v>
      </c>
      <c r="F997" s="22" t="s">
        <v>634</v>
      </c>
      <c r="G997" s="22" t="s">
        <v>12455</v>
      </c>
      <c r="H997" s="23" t="s">
        <v>15067</v>
      </c>
    </row>
    <row r="998" spans="1:8" ht="16" x14ac:dyDescent="0.2">
      <c r="A998" t="str">
        <f t="shared" si="15"/>
        <v>Tal Siach Taxjoy</v>
      </c>
      <c r="B998" s="22" t="s">
        <v>15068</v>
      </c>
      <c r="C998" s="22" t="s">
        <v>15069</v>
      </c>
      <c r="D998" s="22" t="s">
        <v>6856</v>
      </c>
      <c r="E998" s="22" t="s">
        <v>12453</v>
      </c>
      <c r="F998" s="22" t="s">
        <v>12454</v>
      </c>
      <c r="G998" s="22" t="s">
        <v>12455</v>
      </c>
      <c r="H998" s="23" t="s">
        <v>15071</v>
      </c>
    </row>
    <row r="999" spans="1:8" ht="16" x14ac:dyDescent="0.2">
      <c r="A999" t="str">
        <f t="shared" si="15"/>
        <v>Alex Kelleher Magnetic</v>
      </c>
      <c r="B999" s="22" t="s">
        <v>15072</v>
      </c>
      <c r="C999" s="22" t="s">
        <v>8271</v>
      </c>
      <c r="D999" s="22" t="s">
        <v>180</v>
      </c>
      <c r="E999" s="22" t="s">
        <v>12453</v>
      </c>
      <c r="F999" s="22" t="s">
        <v>12454</v>
      </c>
      <c r="G999" s="22" t="s">
        <v>12560</v>
      </c>
      <c r="H999" s="23" t="s">
        <v>15075</v>
      </c>
    </row>
    <row r="1000" spans="1:8" ht="16" x14ac:dyDescent="0.2">
      <c r="A1000" t="str">
        <f t="shared" si="15"/>
        <v>Fred McIntyre BandLab</v>
      </c>
      <c r="B1000" s="22" t="s">
        <v>15076</v>
      </c>
      <c r="C1000" s="22" t="s">
        <v>8647</v>
      </c>
      <c r="D1000" s="22" t="s">
        <v>180</v>
      </c>
      <c r="E1000" s="22" t="s">
        <v>12453</v>
      </c>
      <c r="F1000" s="22" t="s">
        <v>12454</v>
      </c>
      <c r="G1000" s="22" t="s">
        <v>12455</v>
      </c>
      <c r="H1000" s="23" t="s">
        <v>15078</v>
      </c>
    </row>
    <row r="1001" spans="1:8" ht="16" x14ac:dyDescent="0.2">
      <c r="A1001" t="str">
        <f t="shared" si="15"/>
        <v>Harold Tan GigaWatt Inc</v>
      </c>
      <c r="B1001" s="22" t="s">
        <v>15079</v>
      </c>
      <c r="C1001" s="22" t="s">
        <v>15080</v>
      </c>
      <c r="D1001" s="22" t="s">
        <v>15081</v>
      </c>
      <c r="E1001" s="22" t="s">
        <v>12453</v>
      </c>
      <c r="F1001" s="22" t="s">
        <v>634</v>
      </c>
      <c r="G1001" s="22" t="s">
        <v>12669</v>
      </c>
      <c r="H1001" s="23" t="s">
        <v>15082</v>
      </c>
    </row>
    <row r="1002" spans="1:8" ht="16" x14ac:dyDescent="0.2">
      <c r="A1002" t="str">
        <f t="shared" si="15"/>
        <v>Leisa Holland-Nelson Astoundz</v>
      </c>
      <c r="B1002" s="22" t="s">
        <v>15083</v>
      </c>
      <c r="C1002" s="22" t="s">
        <v>15084</v>
      </c>
      <c r="D1002" s="22" t="s">
        <v>15085</v>
      </c>
      <c r="E1002" s="22" t="s">
        <v>12453</v>
      </c>
      <c r="F1002" s="22" t="s">
        <v>634</v>
      </c>
      <c r="G1002" s="22" t="s">
        <v>13083</v>
      </c>
      <c r="H1002" s="23" t="s">
        <v>15090</v>
      </c>
    </row>
    <row r="1003" spans="1:8" ht="16" x14ac:dyDescent="0.2">
      <c r="A1003" t="str">
        <f t="shared" si="15"/>
        <v>Lynley Sides REX, the Real Estate Exchange, Inc.</v>
      </c>
      <c r="B1003" s="22" t="s">
        <v>15091</v>
      </c>
      <c r="C1003" s="22" t="s">
        <v>15092</v>
      </c>
      <c r="D1003" s="22" t="s">
        <v>15093</v>
      </c>
      <c r="E1003" s="22" t="s">
        <v>12453</v>
      </c>
      <c r="F1003" s="22" t="s">
        <v>634</v>
      </c>
      <c r="G1003" s="22" t="s">
        <v>12455</v>
      </c>
      <c r="H1003" s="23" t="s">
        <v>15094</v>
      </c>
    </row>
    <row r="1004" spans="1:8" ht="16" x14ac:dyDescent="0.2">
      <c r="A1004" t="str">
        <f t="shared" si="15"/>
        <v>DK Smith dxChain</v>
      </c>
      <c r="B1004" s="22" t="s">
        <v>15095</v>
      </c>
      <c r="C1004" s="22" t="s">
        <v>15097</v>
      </c>
      <c r="D1004" s="22" t="s">
        <v>15098</v>
      </c>
      <c r="E1004" s="22" t="s">
        <v>12453</v>
      </c>
      <c r="F1004" s="22" t="s">
        <v>634</v>
      </c>
      <c r="G1004" s="22" t="s">
        <v>12560</v>
      </c>
      <c r="H1004" s="23" t="s">
        <v>15100</v>
      </c>
    </row>
    <row r="1005" spans="1:8" ht="16" x14ac:dyDescent="0.2">
      <c r="A1005" t="str">
        <f t="shared" si="15"/>
        <v>Sylvio Lindenberg Crunchflow</v>
      </c>
      <c r="B1005" s="22" t="s">
        <v>15102</v>
      </c>
      <c r="C1005" s="22" t="s">
        <v>15104</v>
      </c>
      <c r="D1005" s="22" t="s">
        <v>180</v>
      </c>
      <c r="E1005" s="22" t="s">
        <v>12453</v>
      </c>
      <c r="F1005" s="22" t="s">
        <v>634</v>
      </c>
      <c r="G1005" s="22" t="s">
        <v>12560</v>
      </c>
      <c r="H1005" s="23" t="s">
        <v>15105</v>
      </c>
    </row>
    <row r="1006" spans="1:8" ht="16" x14ac:dyDescent="0.2">
      <c r="A1006" t="str">
        <f t="shared" si="15"/>
        <v>Szymon Klimczak LiveChat</v>
      </c>
      <c r="B1006" s="22" t="s">
        <v>15107</v>
      </c>
      <c r="C1006" s="22" t="s">
        <v>15110</v>
      </c>
      <c r="D1006" s="22" t="s">
        <v>180</v>
      </c>
      <c r="E1006" s="22" t="s">
        <v>12453</v>
      </c>
      <c r="F1006" s="22" t="s">
        <v>634</v>
      </c>
      <c r="G1006" s="22" t="s">
        <v>12461</v>
      </c>
      <c r="H1006" s="23" t="s">
        <v>15112</v>
      </c>
    </row>
    <row r="1007" spans="1:8" ht="16" x14ac:dyDescent="0.2">
      <c r="A1007" t="str">
        <f t="shared" si="15"/>
        <v>Sean Trotter DormStormer</v>
      </c>
      <c r="B1007" s="22" t="s">
        <v>15113</v>
      </c>
      <c r="C1007" s="22" t="s">
        <v>15114</v>
      </c>
      <c r="D1007" s="22" t="s">
        <v>180</v>
      </c>
      <c r="E1007" s="22" t="s">
        <v>12453</v>
      </c>
      <c r="F1007" s="22" t="s">
        <v>12454</v>
      </c>
      <c r="G1007" s="22" t="s">
        <v>12455</v>
      </c>
      <c r="H1007" s="23" t="s">
        <v>15117</v>
      </c>
    </row>
    <row r="1008" spans="1:8" ht="16" x14ac:dyDescent="0.2">
      <c r="A1008" t="str">
        <f t="shared" si="15"/>
        <v>Michelle Lim Localised</v>
      </c>
      <c r="B1008" s="22" t="s">
        <v>15118</v>
      </c>
      <c r="C1008" s="22" t="s">
        <v>15121</v>
      </c>
      <c r="D1008" s="22" t="s">
        <v>180</v>
      </c>
      <c r="E1008" s="22" t="s">
        <v>12453</v>
      </c>
      <c r="F1008" s="22" t="s">
        <v>12454</v>
      </c>
      <c r="G1008" s="22" t="s">
        <v>12560</v>
      </c>
      <c r="H1008" s="23" t="s">
        <v>15122</v>
      </c>
    </row>
    <row r="1009" spans="1:8" ht="16" x14ac:dyDescent="0.2">
      <c r="A1009" t="str">
        <f t="shared" si="15"/>
        <v>Rich Davis seedleSs</v>
      </c>
      <c r="B1009" s="22" t="s">
        <v>15123</v>
      </c>
      <c r="C1009" s="22" t="s">
        <v>15124</v>
      </c>
      <c r="D1009" s="22" t="s">
        <v>15125</v>
      </c>
      <c r="E1009" s="22" t="s">
        <v>12453</v>
      </c>
      <c r="F1009" s="22" t="s">
        <v>12454</v>
      </c>
      <c r="G1009" s="22" t="s">
        <v>12955</v>
      </c>
      <c r="H1009" s="23" t="s">
        <v>15126</v>
      </c>
    </row>
    <row r="1010" spans="1:8" ht="16" x14ac:dyDescent="0.2">
      <c r="A1010" t="str">
        <f t="shared" si="15"/>
        <v>Joe Lopardo DAV Foundation</v>
      </c>
      <c r="B1010" s="22" t="s">
        <v>15127</v>
      </c>
      <c r="C1010" s="22" t="s">
        <v>15128</v>
      </c>
      <c r="D1010" s="22" t="s">
        <v>180</v>
      </c>
      <c r="E1010" s="22" t="s">
        <v>12453</v>
      </c>
      <c r="F1010" s="22" t="s">
        <v>12454</v>
      </c>
      <c r="G1010" s="22" t="s">
        <v>12455</v>
      </c>
      <c r="H1010" s="23" t="s">
        <v>15130</v>
      </c>
    </row>
    <row r="1011" spans="1:8" ht="16" x14ac:dyDescent="0.2">
      <c r="A1011" t="str">
        <f t="shared" si="15"/>
        <v>David Barad Taos Footwear</v>
      </c>
      <c r="B1011" s="22" t="s">
        <v>15132</v>
      </c>
      <c r="C1011" s="22" t="s">
        <v>15133</v>
      </c>
      <c r="D1011" s="22" t="s">
        <v>15134</v>
      </c>
      <c r="E1011" s="22" t="s">
        <v>12453</v>
      </c>
      <c r="F1011" s="22" t="s">
        <v>634</v>
      </c>
      <c r="G1011" s="22" t="s">
        <v>12581</v>
      </c>
      <c r="H1011" s="23" t="s">
        <v>15136</v>
      </c>
    </row>
    <row r="1012" spans="1:8" ht="16" x14ac:dyDescent="0.2">
      <c r="A1012" t="str">
        <f t="shared" si="15"/>
        <v>Millo Emanuele Ognissanti Social Nation - A Social Innovation Startup</v>
      </c>
      <c r="B1012" s="22" t="s">
        <v>15137</v>
      </c>
      <c r="C1012" s="22" t="s">
        <v>15138</v>
      </c>
      <c r="D1012" s="22" t="s">
        <v>15139</v>
      </c>
      <c r="E1012" s="22" t="s">
        <v>12453</v>
      </c>
      <c r="F1012" s="22" t="s">
        <v>12454</v>
      </c>
      <c r="G1012" s="22" t="s">
        <v>12455</v>
      </c>
      <c r="H1012" s="23" t="s">
        <v>15141</v>
      </c>
    </row>
    <row r="1013" spans="1:8" ht="16" x14ac:dyDescent="0.2">
      <c r="A1013" t="str">
        <f t="shared" si="15"/>
        <v>Jeffrey Muto Appinium LLC</v>
      </c>
      <c r="B1013" s="22" t="s">
        <v>15143</v>
      </c>
      <c r="C1013" s="22" t="s">
        <v>15144</v>
      </c>
      <c r="D1013" s="22" t="s">
        <v>180</v>
      </c>
      <c r="E1013" s="22" t="s">
        <v>12453</v>
      </c>
      <c r="F1013" s="22" t="s">
        <v>634</v>
      </c>
      <c r="G1013" s="22" t="s">
        <v>12669</v>
      </c>
      <c r="H1013" s="23" t="s">
        <v>15146</v>
      </c>
    </row>
    <row r="1014" spans="1:8" ht="16" x14ac:dyDescent="0.2">
      <c r="A1014" t="str">
        <f t="shared" si="15"/>
        <v>Stephanie Fox Rekener</v>
      </c>
      <c r="B1014" s="22" t="s">
        <v>15147</v>
      </c>
      <c r="C1014" s="22" t="s">
        <v>15149</v>
      </c>
      <c r="D1014" s="22" t="s">
        <v>180</v>
      </c>
      <c r="E1014" s="22" t="s">
        <v>12453</v>
      </c>
      <c r="F1014" s="22" t="s">
        <v>634</v>
      </c>
      <c r="G1014" s="22" t="s">
        <v>12461</v>
      </c>
      <c r="H1014" s="23" t="s">
        <v>15152</v>
      </c>
    </row>
    <row r="1015" spans="1:8" ht="16" x14ac:dyDescent="0.2">
      <c r="A1015" t="str">
        <f t="shared" si="15"/>
        <v>Jerica Richardson HackOut.Ninja</v>
      </c>
      <c r="B1015" s="22" t="s">
        <v>15154</v>
      </c>
      <c r="C1015" s="22" t="s">
        <v>15155</v>
      </c>
      <c r="D1015" s="22" t="s">
        <v>15156</v>
      </c>
      <c r="E1015" s="22" t="s">
        <v>12453</v>
      </c>
      <c r="F1015" s="22" t="s">
        <v>634</v>
      </c>
      <c r="G1015" s="22" t="s">
        <v>12753</v>
      </c>
      <c r="H1015" s="23" t="s">
        <v>15157</v>
      </c>
    </row>
    <row r="1016" spans="1:8" ht="16" x14ac:dyDescent="0.2">
      <c r="A1016" t="str">
        <f t="shared" si="15"/>
        <v>Francisco Riojas ACROGYM</v>
      </c>
      <c r="B1016" s="22" t="s">
        <v>15159</v>
      </c>
      <c r="C1016" s="22" t="s">
        <v>15160</v>
      </c>
      <c r="D1016" s="22" t="s">
        <v>15162</v>
      </c>
      <c r="E1016" s="22" t="s">
        <v>12453</v>
      </c>
      <c r="F1016" s="22" t="s">
        <v>634</v>
      </c>
      <c r="G1016" s="22" t="s">
        <v>12458</v>
      </c>
      <c r="H1016" s="23" t="s">
        <v>15163</v>
      </c>
    </row>
    <row r="1017" spans="1:8" ht="16" x14ac:dyDescent="0.2">
      <c r="A1017" t="str">
        <f t="shared" si="15"/>
        <v>Maggie Hatfield myPlanit</v>
      </c>
      <c r="B1017" s="22" t="s">
        <v>15164</v>
      </c>
      <c r="C1017" s="22" t="s">
        <v>15165</v>
      </c>
      <c r="D1017" s="22" t="s">
        <v>180</v>
      </c>
      <c r="E1017" s="22" t="s">
        <v>12453</v>
      </c>
      <c r="F1017" s="22" t="s">
        <v>634</v>
      </c>
      <c r="G1017" s="22" t="s">
        <v>12485</v>
      </c>
      <c r="H1017" s="23" t="s">
        <v>15166</v>
      </c>
    </row>
    <row r="1018" spans="1:8" ht="16" x14ac:dyDescent="0.2">
      <c r="A1018" t="str">
        <f t="shared" si="15"/>
        <v>Vi Kellersohn Oberon Technologies</v>
      </c>
      <c r="B1018" s="22" t="s">
        <v>15167</v>
      </c>
      <c r="C1018" s="22" t="s">
        <v>15168</v>
      </c>
      <c r="D1018" s="22" t="s">
        <v>42</v>
      </c>
      <c r="E1018" s="22" t="s">
        <v>12453</v>
      </c>
      <c r="F1018" s="22" t="s">
        <v>634</v>
      </c>
      <c r="G1018" s="22" t="s">
        <v>12941</v>
      </c>
      <c r="H1018" s="23" t="s">
        <v>15169</v>
      </c>
    </row>
    <row r="1019" spans="1:8" ht="16" x14ac:dyDescent="0.2">
      <c r="A1019" t="str">
        <f t="shared" si="15"/>
        <v>Dorothee Gutierrez Fisher DesignerInc</v>
      </c>
      <c r="B1019" s="22" t="s">
        <v>15170</v>
      </c>
      <c r="C1019" s="22" t="s">
        <v>15171</v>
      </c>
      <c r="D1019" s="22" t="s">
        <v>10551</v>
      </c>
      <c r="E1019" s="22" t="s">
        <v>12453</v>
      </c>
      <c r="F1019" s="22" t="s">
        <v>634</v>
      </c>
      <c r="G1019" s="22" t="s">
        <v>12455</v>
      </c>
      <c r="H1019" s="23" t="s">
        <v>15174</v>
      </c>
    </row>
    <row r="1020" spans="1:8" ht="16" x14ac:dyDescent="0.2">
      <c r="A1020" t="str">
        <f t="shared" si="15"/>
        <v>Yaroslav Tarasyuk SQUADEX</v>
      </c>
      <c r="B1020" s="22" t="s">
        <v>13021</v>
      </c>
      <c r="C1020" s="22" t="s">
        <v>9741</v>
      </c>
      <c r="D1020" s="22" t="s">
        <v>42</v>
      </c>
      <c r="E1020" s="22" t="s">
        <v>12453</v>
      </c>
      <c r="F1020" s="22" t="s">
        <v>634</v>
      </c>
      <c r="G1020" s="22" t="s">
        <v>12455</v>
      </c>
      <c r="H1020" s="23" t="s">
        <v>15176</v>
      </c>
    </row>
    <row r="1021" spans="1:8" ht="16" x14ac:dyDescent="0.2">
      <c r="A1021" t="str">
        <f t="shared" si="15"/>
        <v>Joseph Santos, Marketing, Alliances Executive SmartBeings Inc</v>
      </c>
      <c r="B1021" s="22" t="s">
        <v>15178</v>
      </c>
      <c r="C1021" s="22" t="s">
        <v>15179</v>
      </c>
      <c r="D1021" s="22" t="s">
        <v>15181</v>
      </c>
      <c r="E1021" s="22" t="s">
        <v>12453</v>
      </c>
      <c r="F1021" s="22" t="s">
        <v>12454</v>
      </c>
      <c r="G1021" s="22" t="s">
        <v>12455</v>
      </c>
      <c r="H1021" s="23" t="s">
        <v>15184</v>
      </c>
    </row>
    <row r="1022" spans="1:8" ht="16" x14ac:dyDescent="0.2">
      <c r="A1022" t="str">
        <f t="shared" si="15"/>
        <v>Cynthia Ladd (Lioness) AML Partners [AML, Risk and Workflow Solutions]</v>
      </c>
      <c r="B1022" s="22" t="s">
        <v>15185</v>
      </c>
      <c r="C1022" s="22" t="s">
        <v>15186</v>
      </c>
      <c r="D1022" s="22" t="s">
        <v>15187</v>
      </c>
      <c r="E1022" s="22" t="s">
        <v>12453</v>
      </c>
      <c r="F1022" s="22" t="s">
        <v>634</v>
      </c>
      <c r="G1022" s="22" t="s">
        <v>12461</v>
      </c>
      <c r="H1022" s="23" t="s">
        <v>15188</v>
      </c>
    </row>
    <row r="1023" spans="1:8" ht="16" x14ac:dyDescent="0.2">
      <c r="A1023" t="str">
        <f t="shared" si="15"/>
        <v>Woody Martin Host Town USA</v>
      </c>
      <c r="B1023" s="22" t="s">
        <v>15189</v>
      </c>
      <c r="C1023" s="22" t="s">
        <v>15190</v>
      </c>
      <c r="D1023" s="22" t="s">
        <v>3698</v>
      </c>
      <c r="E1023" s="22" t="s">
        <v>12453</v>
      </c>
      <c r="F1023" s="22" t="s">
        <v>634</v>
      </c>
      <c r="G1023" s="22" t="s">
        <v>12753</v>
      </c>
      <c r="H1023" s="23" t="s">
        <v>15192</v>
      </c>
    </row>
    <row r="1024" spans="1:8" ht="16" x14ac:dyDescent="0.2">
      <c r="A1024" t="str">
        <f t="shared" si="15"/>
        <v>Joe Rotella, SHRM-SCP, SPHR Delphia Consulting, LLC</v>
      </c>
      <c r="B1024" s="22" t="s">
        <v>15193</v>
      </c>
      <c r="C1024" s="22" t="s">
        <v>15194</v>
      </c>
      <c r="D1024" s="22" t="s">
        <v>32</v>
      </c>
      <c r="E1024" s="22" t="s">
        <v>12453</v>
      </c>
      <c r="F1024" s="22" t="s">
        <v>634</v>
      </c>
      <c r="G1024" s="22" t="s">
        <v>12812</v>
      </c>
      <c r="H1024" s="23" t="s">
        <v>15196</v>
      </c>
    </row>
    <row r="1025" spans="1:8" ht="16" x14ac:dyDescent="0.2">
      <c r="A1025" t="str">
        <f t="shared" si="15"/>
        <v>Tami Koch Electronics Evolution</v>
      </c>
      <c r="B1025" s="22" t="s">
        <v>15197</v>
      </c>
      <c r="C1025" s="22" t="s">
        <v>15199</v>
      </c>
      <c r="D1025" s="22" t="s">
        <v>1006</v>
      </c>
      <c r="E1025" s="22" t="s">
        <v>12453</v>
      </c>
      <c r="F1025" s="22" t="s">
        <v>634</v>
      </c>
      <c r="G1025" s="22" t="s">
        <v>12617</v>
      </c>
      <c r="H1025" s="23" t="s">
        <v>15201</v>
      </c>
    </row>
    <row r="1026" spans="1:8" ht="16" x14ac:dyDescent="0.2">
      <c r="A1026" t="str">
        <f t="shared" si="15"/>
        <v>John Foley Grow Socially, Inc.</v>
      </c>
      <c r="B1026" s="22" t="s">
        <v>15202</v>
      </c>
      <c r="C1026" s="22" t="s">
        <v>15203</v>
      </c>
      <c r="D1026" s="22" t="s">
        <v>9202</v>
      </c>
      <c r="E1026" s="22" t="s">
        <v>12453</v>
      </c>
      <c r="F1026" s="22" t="s">
        <v>12454</v>
      </c>
      <c r="G1026" s="22" t="s">
        <v>12461</v>
      </c>
      <c r="H1026" s="23" t="s">
        <v>15204</v>
      </c>
    </row>
    <row r="1027" spans="1:8" ht="16" x14ac:dyDescent="0.2">
      <c r="A1027" t="str">
        <f t="shared" si="15"/>
        <v>Nicholas Petit Vamonde</v>
      </c>
      <c r="B1027" s="22" t="s">
        <v>15205</v>
      </c>
      <c r="C1027" s="22" t="s">
        <v>9071</v>
      </c>
      <c r="D1027" s="22" t="s">
        <v>9069</v>
      </c>
      <c r="E1027" s="22" t="s">
        <v>12453</v>
      </c>
      <c r="F1027" s="22" t="s">
        <v>634</v>
      </c>
      <c r="G1027" s="22" t="s">
        <v>12503</v>
      </c>
      <c r="H1027" s="23" t="s">
        <v>15206</v>
      </c>
    </row>
    <row r="1028" spans="1:8" ht="16" x14ac:dyDescent="0.2">
      <c r="A1028" t="str">
        <f t="shared" si="15"/>
        <v>Wendell Adams Hello Mobile Inc.</v>
      </c>
      <c r="B1028" s="22" t="s">
        <v>15207</v>
      </c>
      <c r="C1028" s="22" t="s">
        <v>15208</v>
      </c>
      <c r="D1028" s="22" t="s">
        <v>180</v>
      </c>
      <c r="E1028" s="22" t="s">
        <v>12453</v>
      </c>
      <c r="F1028" s="22" t="s">
        <v>12454</v>
      </c>
      <c r="G1028" s="22" t="s">
        <v>12455</v>
      </c>
      <c r="H1028" s="23" t="s">
        <v>15209</v>
      </c>
    </row>
    <row r="1029" spans="1:8" ht="16" x14ac:dyDescent="0.2">
      <c r="A1029" t="str">
        <f t="shared" si="15"/>
        <v>Joseph L. Patterson Geoscape</v>
      </c>
      <c r="B1029" s="22" t="s">
        <v>15210</v>
      </c>
      <c r="C1029" s="22" t="s">
        <v>15211</v>
      </c>
      <c r="D1029" s="22" t="s">
        <v>15212</v>
      </c>
      <c r="E1029" s="22" t="s">
        <v>12453</v>
      </c>
      <c r="F1029" s="22" t="s">
        <v>634</v>
      </c>
      <c r="G1029" s="22" t="s">
        <v>12638</v>
      </c>
      <c r="H1029" s="23" t="s">
        <v>15213</v>
      </c>
    </row>
    <row r="1030" spans="1:8" ht="16" x14ac:dyDescent="0.2">
      <c r="A1030" t="str">
        <f t="shared" si="15"/>
        <v>Roger Sanford Inhalió</v>
      </c>
      <c r="B1030" s="22" t="s">
        <v>14195</v>
      </c>
      <c r="C1030" s="22" t="s">
        <v>14196</v>
      </c>
      <c r="D1030" s="22" t="s">
        <v>180</v>
      </c>
      <c r="E1030" s="22" t="s">
        <v>12453</v>
      </c>
      <c r="F1030" s="22" t="s">
        <v>12454</v>
      </c>
      <c r="G1030" s="22" t="s">
        <v>12455</v>
      </c>
      <c r="H1030" s="23" t="s">
        <v>15214</v>
      </c>
    </row>
    <row r="1031" spans="1:8" ht="16" x14ac:dyDescent="0.2">
      <c r="A1031" t="str">
        <f t="shared" si="15"/>
        <v>Matthew Lee Digital Marketing Authority</v>
      </c>
      <c r="B1031" s="22" t="s">
        <v>15215</v>
      </c>
      <c r="C1031" s="22" t="s">
        <v>15216</v>
      </c>
      <c r="D1031" s="22" t="s">
        <v>15217</v>
      </c>
      <c r="E1031" s="22" t="s">
        <v>12453</v>
      </c>
      <c r="F1031" s="22" t="s">
        <v>634</v>
      </c>
      <c r="G1031" s="22" t="s">
        <v>12560</v>
      </c>
      <c r="H1031" s="23" t="s">
        <v>15218</v>
      </c>
    </row>
    <row r="1032" spans="1:8" ht="16" x14ac:dyDescent="0.2">
      <c r="A1032" t="str">
        <f t="shared" si="15"/>
        <v>Kevin Leu Mobius</v>
      </c>
      <c r="B1032" s="22" t="s">
        <v>15219</v>
      </c>
      <c r="C1032" s="22" t="s">
        <v>15220</v>
      </c>
      <c r="D1032" s="22" t="s">
        <v>42</v>
      </c>
      <c r="E1032" s="22" t="s">
        <v>12453</v>
      </c>
      <c r="F1032" s="22" t="s">
        <v>634</v>
      </c>
      <c r="G1032" s="22" t="s">
        <v>12455</v>
      </c>
      <c r="H1032" s="23" t="s">
        <v>15221</v>
      </c>
    </row>
    <row r="1033" spans="1:8" ht="16" x14ac:dyDescent="0.2">
      <c r="A1033" t="str">
        <f t="shared" ref="A1033:A1096" si="16">CONCATENATE(B1033," ",C1033)</f>
        <v>Casey Slaughter Stanton Engaged Officers</v>
      </c>
      <c r="B1033" s="22" t="s">
        <v>14215</v>
      </c>
      <c r="C1033" s="22" t="s">
        <v>14216</v>
      </c>
      <c r="D1033" s="22" t="s">
        <v>14217</v>
      </c>
      <c r="E1033" s="22" t="s">
        <v>12453</v>
      </c>
      <c r="F1033" s="22" t="s">
        <v>634</v>
      </c>
      <c r="G1033" s="22" t="s">
        <v>14219</v>
      </c>
      <c r="H1033" s="23" t="s">
        <v>15222</v>
      </c>
    </row>
    <row r="1034" spans="1:8" ht="16" x14ac:dyDescent="0.2">
      <c r="A1034" t="str">
        <f t="shared" si="16"/>
        <v>Thomas James Ciotola TeeTube LLC</v>
      </c>
      <c r="B1034" s="22" t="s">
        <v>15223</v>
      </c>
      <c r="C1034" s="22" t="s">
        <v>15224</v>
      </c>
      <c r="D1034" s="22" t="s">
        <v>6232</v>
      </c>
      <c r="E1034" s="22" t="s">
        <v>12453</v>
      </c>
      <c r="F1034" s="22" t="s">
        <v>634</v>
      </c>
      <c r="G1034" s="22" t="s">
        <v>13019</v>
      </c>
      <c r="H1034" s="23" t="s">
        <v>15225</v>
      </c>
    </row>
    <row r="1035" spans="1:8" ht="16" x14ac:dyDescent="0.2">
      <c r="A1035" t="str">
        <f t="shared" si="16"/>
        <v>Tolga Onuk THUNDERBOLT Creative Digital Technologies</v>
      </c>
      <c r="B1035" s="22" t="s">
        <v>15226</v>
      </c>
      <c r="C1035" s="22" t="s">
        <v>15227</v>
      </c>
      <c r="D1035" s="22" t="s">
        <v>15228</v>
      </c>
      <c r="E1035" s="22" t="s">
        <v>12453</v>
      </c>
      <c r="F1035" s="22" t="s">
        <v>634</v>
      </c>
      <c r="G1035" s="22" t="s">
        <v>12581</v>
      </c>
      <c r="H1035" s="23" t="s">
        <v>15229</v>
      </c>
    </row>
    <row r="1036" spans="1:8" ht="16" x14ac:dyDescent="0.2">
      <c r="A1036" t="str">
        <f t="shared" si="16"/>
        <v>Jeff Swersky Seamless Chex</v>
      </c>
      <c r="B1036" s="22" t="s">
        <v>15230</v>
      </c>
      <c r="C1036" s="22" t="s">
        <v>15231</v>
      </c>
      <c r="D1036" s="22" t="s">
        <v>42</v>
      </c>
      <c r="E1036" s="22" t="s">
        <v>12453</v>
      </c>
      <c r="F1036" s="22" t="s">
        <v>634</v>
      </c>
      <c r="G1036" s="22" t="s">
        <v>12560</v>
      </c>
      <c r="H1036" s="23" t="s">
        <v>15232</v>
      </c>
    </row>
    <row r="1037" spans="1:8" ht="16" x14ac:dyDescent="0.2">
      <c r="A1037" t="str">
        <f t="shared" si="16"/>
        <v>Michael Adler InventoryLab</v>
      </c>
      <c r="B1037" s="22" t="s">
        <v>15233</v>
      </c>
      <c r="C1037" s="22" t="s">
        <v>15234</v>
      </c>
      <c r="D1037" s="22" t="s">
        <v>15235</v>
      </c>
      <c r="E1037" s="22" t="s">
        <v>12453</v>
      </c>
      <c r="F1037" s="22" t="s">
        <v>634</v>
      </c>
      <c r="G1037" s="22" t="s">
        <v>12485</v>
      </c>
      <c r="H1037" s="23" t="s">
        <v>15236</v>
      </c>
    </row>
    <row r="1038" spans="1:8" ht="16" x14ac:dyDescent="0.2">
      <c r="A1038" t="str">
        <f t="shared" si="16"/>
        <v>Harvey Kraft TransitionITnow</v>
      </c>
      <c r="B1038" s="22" t="s">
        <v>15237</v>
      </c>
      <c r="C1038" s="22" t="s">
        <v>15238</v>
      </c>
      <c r="D1038" s="22" t="s">
        <v>15239</v>
      </c>
      <c r="E1038" s="22" t="s">
        <v>12453</v>
      </c>
      <c r="F1038" s="22" t="s">
        <v>634</v>
      </c>
      <c r="G1038" s="22" t="s">
        <v>14599</v>
      </c>
      <c r="H1038" s="23" t="s">
        <v>15240</v>
      </c>
    </row>
    <row r="1039" spans="1:8" ht="16" x14ac:dyDescent="0.2">
      <c r="A1039" t="str">
        <f t="shared" si="16"/>
        <v>Scott Hoffman The Luxury Barber</v>
      </c>
      <c r="B1039" s="22" t="s">
        <v>15241</v>
      </c>
      <c r="C1039" s="22" t="s">
        <v>15242</v>
      </c>
      <c r="D1039" s="22" t="s">
        <v>15243</v>
      </c>
      <c r="E1039" s="22" t="s">
        <v>12453</v>
      </c>
      <c r="F1039" s="22" t="s">
        <v>634</v>
      </c>
      <c r="G1039" s="22" t="s">
        <v>12638</v>
      </c>
      <c r="H1039" s="23" t="s">
        <v>15244</v>
      </c>
    </row>
    <row r="1040" spans="1:8" ht="16" x14ac:dyDescent="0.2">
      <c r="A1040" t="str">
        <f t="shared" si="16"/>
        <v>Alfred Hanna Centennial Arts</v>
      </c>
      <c r="B1040" s="22" t="s">
        <v>15245</v>
      </c>
      <c r="C1040" s="22" t="s">
        <v>15246</v>
      </c>
      <c r="D1040" s="22" t="s">
        <v>15247</v>
      </c>
      <c r="E1040" s="22" t="s">
        <v>12453</v>
      </c>
      <c r="F1040" s="22" t="s">
        <v>634</v>
      </c>
      <c r="G1040" s="22" t="s">
        <v>15248</v>
      </c>
      <c r="H1040" s="23" t="s">
        <v>15249</v>
      </c>
    </row>
    <row r="1041" spans="1:8" ht="16" x14ac:dyDescent="0.2">
      <c r="A1041" t="str">
        <f t="shared" si="16"/>
        <v>Jeff Walker Vivoom, Inc.</v>
      </c>
      <c r="B1041" s="22" t="s">
        <v>15250</v>
      </c>
      <c r="C1041" s="22" t="s">
        <v>15251</v>
      </c>
      <c r="D1041" s="22" t="s">
        <v>15252</v>
      </c>
      <c r="E1041" s="22" t="s">
        <v>12453</v>
      </c>
      <c r="F1041" s="22" t="s">
        <v>634</v>
      </c>
      <c r="G1041" s="22" t="s">
        <v>12461</v>
      </c>
      <c r="H1041" s="23" t="s">
        <v>15253</v>
      </c>
    </row>
    <row r="1042" spans="1:8" ht="16" x14ac:dyDescent="0.2">
      <c r="A1042" t="str">
        <f t="shared" si="16"/>
        <v>Alan Littman Agile Frameworks, LLC</v>
      </c>
      <c r="B1042" s="22" t="s">
        <v>15254</v>
      </c>
      <c r="C1042" s="22" t="s">
        <v>15255</v>
      </c>
      <c r="D1042" s="22" t="s">
        <v>15256</v>
      </c>
      <c r="E1042" s="22" t="s">
        <v>12453</v>
      </c>
      <c r="F1042" s="22" t="s">
        <v>12454</v>
      </c>
      <c r="G1042" s="22" t="s">
        <v>13026</v>
      </c>
      <c r="H1042" s="23" t="s">
        <v>15257</v>
      </c>
    </row>
    <row r="1043" spans="1:8" ht="16" x14ac:dyDescent="0.2">
      <c r="A1043" t="str">
        <f t="shared" si="16"/>
        <v>Affif Siddique DiversyFund, Inc.</v>
      </c>
      <c r="B1043" s="22" t="s">
        <v>15258</v>
      </c>
      <c r="C1043" s="22" t="s">
        <v>15259</v>
      </c>
      <c r="D1043" s="22" t="s">
        <v>42</v>
      </c>
      <c r="E1043" s="22" t="s">
        <v>12453</v>
      </c>
      <c r="F1043" s="22" t="s">
        <v>12454</v>
      </c>
      <c r="G1043" s="22" t="s">
        <v>12455</v>
      </c>
      <c r="H1043" s="23" t="s">
        <v>15260</v>
      </c>
    </row>
    <row r="1044" spans="1:8" ht="16" x14ac:dyDescent="0.2">
      <c r="A1044" t="str">
        <f t="shared" si="16"/>
        <v>Benjamin Green Articoolo Research</v>
      </c>
      <c r="B1044" s="22" t="s">
        <v>15261</v>
      </c>
      <c r="C1044" s="22" t="s">
        <v>15262</v>
      </c>
      <c r="D1044" s="22" t="s">
        <v>42</v>
      </c>
      <c r="E1044" s="22" t="s">
        <v>12453</v>
      </c>
      <c r="F1044" s="22" t="s">
        <v>634</v>
      </c>
      <c r="G1044" s="22" t="s">
        <v>12560</v>
      </c>
      <c r="H1044" s="23" t="s">
        <v>15263</v>
      </c>
    </row>
    <row r="1045" spans="1:8" ht="16" x14ac:dyDescent="0.2">
      <c r="A1045" t="str">
        <f t="shared" si="16"/>
        <v>Pat Nicholson SelfScore</v>
      </c>
      <c r="B1045" s="22" t="s">
        <v>15264</v>
      </c>
      <c r="C1045" s="22" t="s">
        <v>15265</v>
      </c>
      <c r="D1045" s="22" t="s">
        <v>15266</v>
      </c>
      <c r="E1045" s="22" t="s">
        <v>12453</v>
      </c>
      <c r="F1045" s="22" t="s">
        <v>634</v>
      </c>
      <c r="G1045" s="22" t="s">
        <v>12455</v>
      </c>
      <c r="H1045" s="23" t="s">
        <v>15267</v>
      </c>
    </row>
    <row r="1046" spans="1:8" ht="16" x14ac:dyDescent="0.2">
      <c r="A1046" t="str">
        <f t="shared" si="16"/>
        <v>Rakesh Sreekumar Loyakk</v>
      </c>
      <c r="B1046" s="22" t="s">
        <v>15268</v>
      </c>
      <c r="C1046" s="22" t="s">
        <v>15269</v>
      </c>
      <c r="D1046" s="22" t="s">
        <v>42</v>
      </c>
      <c r="E1046" s="22" t="s">
        <v>12453</v>
      </c>
      <c r="F1046" s="22" t="s">
        <v>634</v>
      </c>
      <c r="G1046" s="22" t="s">
        <v>12455</v>
      </c>
      <c r="H1046" s="23" t="s">
        <v>15270</v>
      </c>
    </row>
    <row r="1047" spans="1:8" ht="16" x14ac:dyDescent="0.2">
      <c r="A1047" t="str">
        <f t="shared" si="16"/>
        <v>Sandeep Shah Wonderous</v>
      </c>
      <c r="B1047" s="22" t="s">
        <v>14423</v>
      </c>
      <c r="C1047" s="22" t="s">
        <v>10586</v>
      </c>
      <c r="D1047" s="22" t="s">
        <v>42</v>
      </c>
      <c r="E1047" s="22" t="s">
        <v>12453</v>
      </c>
      <c r="F1047" s="22" t="s">
        <v>634</v>
      </c>
      <c r="G1047" s="22" t="s">
        <v>13083</v>
      </c>
      <c r="H1047" s="23" t="s">
        <v>15271</v>
      </c>
    </row>
    <row r="1048" spans="1:8" ht="16" x14ac:dyDescent="0.2">
      <c r="A1048" t="str">
        <f t="shared" si="16"/>
        <v>David Squibb Xpertdoc Technologies Inc.</v>
      </c>
      <c r="B1048" s="22" t="s">
        <v>15272</v>
      </c>
      <c r="C1048" s="22" t="s">
        <v>15273</v>
      </c>
      <c r="D1048" s="22" t="s">
        <v>15274</v>
      </c>
      <c r="E1048" s="22" t="s">
        <v>12453</v>
      </c>
      <c r="F1048" s="22" t="s">
        <v>634</v>
      </c>
      <c r="G1048" s="22" t="s">
        <v>12461</v>
      </c>
      <c r="H1048" s="23" t="s">
        <v>15275</v>
      </c>
    </row>
    <row r="1049" spans="1:8" ht="16" x14ac:dyDescent="0.2">
      <c r="A1049" t="str">
        <f t="shared" si="16"/>
        <v>Dan Aptor United Way of Metropolitan Dallas</v>
      </c>
      <c r="B1049" s="22" t="s">
        <v>14531</v>
      </c>
      <c r="C1049" s="22" t="s">
        <v>8215</v>
      </c>
      <c r="D1049" s="22" t="s">
        <v>291</v>
      </c>
      <c r="E1049" s="22" t="s">
        <v>12453</v>
      </c>
      <c r="F1049" s="22" t="s">
        <v>634</v>
      </c>
      <c r="G1049" s="22" t="s">
        <v>13096</v>
      </c>
      <c r="H1049" s="23" t="s">
        <v>15276</v>
      </c>
    </row>
    <row r="1050" spans="1:8" ht="16" x14ac:dyDescent="0.2">
      <c r="A1050" t="str">
        <f t="shared" si="16"/>
        <v>Kartik Dadwal Vuukle</v>
      </c>
      <c r="B1050" s="22" t="s">
        <v>15277</v>
      </c>
      <c r="C1050" s="22" t="s">
        <v>15278</v>
      </c>
      <c r="D1050" s="22" t="s">
        <v>6010</v>
      </c>
      <c r="E1050" s="22" t="s">
        <v>12453</v>
      </c>
      <c r="F1050" s="22" t="s">
        <v>634</v>
      </c>
      <c r="G1050" s="22" t="s">
        <v>12455</v>
      </c>
      <c r="H1050" s="23" t="s">
        <v>15283</v>
      </c>
    </row>
    <row r="1051" spans="1:8" ht="16" x14ac:dyDescent="0.2">
      <c r="A1051" t="str">
        <f t="shared" si="16"/>
        <v>Lynn Fischer Title21 Software</v>
      </c>
      <c r="B1051" s="22" t="s">
        <v>15284</v>
      </c>
      <c r="C1051" s="22" t="s">
        <v>15285</v>
      </c>
      <c r="D1051" s="22" t="s">
        <v>3698</v>
      </c>
      <c r="E1051" s="22" t="s">
        <v>12453</v>
      </c>
      <c r="F1051" s="22" t="s">
        <v>634</v>
      </c>
      <c r="G1051" s="22" t="s">
        <v>12455</v>
      </c>
      <c r="H1051" s="23" t="s">
        <v>15286</v>
      </c>
    </row>
    <row r="1052" spans="1:8" ht="16" x14ac:dyDescent="0.2">
      <c r="A1052" t="str">
        <f t="shared" si="16"/>
        <v>Bruno Felix RankMyApp - App visibility in a simple way</v>
      </c>
      <c r="B1052" s="22" t="s">
        <v>14535</v>
      </c>
      <c r="C1052" s="22" t="s">
        <v>14536</v>
      </c>
      <c r="D1052" s="22" t="s">
        <v>14537</v>
      </c>
      <c r="E1052" s="22" t="s">
        <v>12453</v>
      </c>
      <c r="F1052" s="22" t="s">
        <v>634</v>
      </c>
      <c r="G1052" s="22" t="s">
        <v>12455</v>
      </c>
      <c r="H1052" s="23" t="s">
        <v>15291</v>
      </c>
    </row>
    <row r="1053" spans="1:8" ht="16" x14ac:dyDescent="0.2">
      <c r="A1053" t="str">
        <f t="shared" si="16"/>
        <v>Kevin Zschach CAMP3</v>
      </c>
      <c r="B1053" s="22" t="s">
        <v>15292</v>
      </c>
      <c r="C1053" s="22" t="s">
        <v>15293</v>
      </c>
      <c r="D1053" s="22" t="s">
        <v>42</v>
      </c>
      <c r="E1053" s="22" t="s">
        <v>12453</v>
      </c>
      <c r="F1053" s="22" t="s">
        <v>634</v>
      </c>
      <c r="G1053" s="22" t="s">
        <v>12753</v>
      </c>
      <c r="H1053" s="23" t="s">
        <v>15294</v>
      </c>
    </row>
    <row r="1054" spans="1:8" ht="16" x14ac:dyDescent="0.2">
      <c r="A1054" t="str">
        <f t="shared" si="16"/>
        <v>Bryan Semple SmartBear Software</v>
      </c>
      <c r="B1054" s="22" t="s">
        <v>13210</v>
      </c>
      <c r="C1054" s="22" t="s">
        <v>531</v>
      </c>
      <c r="D1054" s="22" t="s">
        <v>42</v>
      </c>
      <c r="E1054" s="22" t="s">
        <v>12453</v>
      </c>
      <c r="F1054" s="22" t="s">
        <v>634</v>
      </c>
      <c r="G1054" s="22" t="s">
        <v>12461</v>
      </c>
      <c r="H1054" s="23" t="s">
        <v>15295</v>
      </c>
    </row>
    <row r="1055" spans="1:8" ht="16" x14ac:dyDescent="0.2">
      <c r="A1055" t="str">
        <f t="shared" si="16"/>
        <v>Andy Grygiel VividCortex</v>
      </c>
      <c r="B1055" s="22" t="s">
        <v>15296</v>
      </c>
      <c r="C1055" s="22" t="s">
        <v>15297</v>
      </c>
      <c r="D1055" s="22" t="s">
        <v>42</v>
      </c>
      <c r="E1055" s="22" t="s">
        <v>12453</v>
      </c>
      <c r="F1055" s="22" t="s">
        <v>12454</v>
      </c>
      <c r="G1055" s="22" t="s">
        <v>12503</v>
      </c>
      <c r="H1055" s="23" t="s">
        <v>15298</v>
      </c>
    </row>
    <row r="1056" spans="1:8" ht="16" x14ac:dyDescent="0.2">
      <c r="A1056" t="str">
        <f t="shared" si="16"/>
        <v>Tom Erskine One Door</v>
      </c>
      <c r="B1056" s="22" t="s">
        <v>14539</v>
      </c>
      <c r="C1056" s="22" t="s">
        <v>14540</v>
      </c>
      <c r="D1056" s="22" t="s">
        <v>14541</v>
      </c>
      <c r="E1056" s="22" t="s">
        <v>12453</v>
      </c>
      <c r="F1056" s="22" t="s">
        <v>12454</v>
      </c>
      <c r="G1056" s="22" t="s">
        <v>12461</v>
      </c>
      <c r="H1056" s="23" t="s">
        <v>15300</v>
      </c>
    </row>
    <row r="1057" spans="1:8" ht="16" x14ac:dyDescent="0.2">
      <c r="A1057" t="str">
        <f t="shared" si="16"/>
        <v>Paul Campaniello Cryptzone, a Cyxtera Business</v>
      </c>
      <c r="B1057" s="22" t="s">
        <v>14543</v>
      </c>
      <c r="C1057" s="22" t="s">
        <v>14544</v>
      </c>
      <c r="D1057" s="22" t="s">
        <v>42</v>
      </c>
      <c r="E1057" s="22" t="s">
        <v>12453</v>
      </c>
      <c r="F1057" s="22" t="s">
        <v>634</v>
      </c>
      <c r="G1057" s="22" t="s">
        <v>12461</v>
      </c>
      <c r="H1057" s="23" t="s">
        <v>15304</v>
      </c>
    </row>
    <row r="1058" spans="1:8" ht="16" x14ac:dyDescent="0.2">
      <c r="A1058" t="str">
        <f t="shared" si="16"/>
        <v>Don Goodwin Yyotta</v>
      </c>
      <c r="B1058" s="22" t="s">
        <v>15306</v>
      </c>
      <c r="C1058" s="22" t="s">
        <v>15308</v>
      </c>
      <c r="D1058" s="22" t="s">
        <v>15309</v>
      </c>
      <c r="E1058" s="22" t="s">
        <v>12453</v>
      </c>
      <c r="F1058" s="22" t="s">
        <v>12454</v>
      </c>
      <c r="G1058" s="22" t="s">
        <v>12485</v>
      </c>
      <c r="H1058" s="23" t="s">
        <v>15310</v>
      </c>
    </row>
    <row r="1059" spans="1:8" ht="16" x14ac:dyDescent="0.2">
      <c r="A1059" t="str">
        <f t="shared" si="16"/>
        <v>Jon Harmer LaaSer Critical Communications, LLC</v>
      </c>
      <c r="B1059" s="22" t="s">
        <v>14445</v>
      </c>
      <c r="C1059" s="22" t="s">
        <v>14446</v>
      </c>
      <c r="D1059" s="22" t="s">
        <v>10551</v>
      </c>
      <c r="E1059" s="22" t="s">
        <v>12453</v>
      </c>
      <c r="F1059" s="22" t="s">
        <v>12454</v>
      </c>
      <c r="G1059" s="22" t="s">
        <v>12753</v>
      </c>
      <c r="H1059" s="23" t="s">
        <v>15311</v>
      </c>
    </row>
    <row r="1060" spans="1:8" ht="16" x14ac:dyDescent="0.2">
      <c r="A1060" t="str">
        <f t="shared" si="16"/>
        <v>Keith A. Perfecta</v>
      </c>
      <c r="B1060" s="22" t="s">
        <v>15312</v>
      </c>
      <c r="C1060" s="22" t="s">
        <v>15313</v>
      </c>
      <c r="D1060" s="22" t="s">
        <v>15314</v>
      </c>
      <c r="E1060" s="22" t="s">
        <v>12453</v>
      </c>
      <c r="F1060" s="22" t="s">
        <v>12454</v>
      </c>
      <c r="G1060" s="22" t="s">
        <v>12485</v>
      </c>
      <c r="H1060" s="23" t="s">
        <v>15318</v>
      </c>
    </row>
    <row r="1061" spans="1:8" ht="16" x14ac:dyDescent="0.2">
      <c r="A1061" t="str">
        <f t="shared" si="16"/>
        <v>Jim Rogers Hobsons</v>
      </c>
      <c r="B1061" s="22" t="s">
        <v>13379</v>
      </c>
      <c r="C1061" s="22" t="s">
        <v>8053</v>
      </c>
      <c r="D1061" s="22" t="s">
        <v>42</v>
      </c>
      <c r="E1061" s="22" t="s">
        <v>12453</v>
      </c>
      <c r="F1061" s="22" t="s">
        <v>12454</v>
      </c>
      <c r="G1061" s="22" t="s">
        <v>12485</v>
      </c>
      <c r="H1061" s="23" t="s">
        <v>15321</v>
      </c>
    </row>
    <row r="1062" spans="1:8" ht="16" x14ac:dyDescent="0.2">
      <c r="A1062" t="str">
        <f t="shared" si="16"/>
        <v>Rachel Spasser Accel-KKR</v>
      </c>
      <c r="B1062" s="22" t="s">
        <v>15323</v>
      </c>
      <c r="C1062" s="22" t="s">
        <v>15324</v>
      </c>
      <c r="D1062" s="22" t="s">
        <v>15325</v>
      </c>
      <c r="E1062" s="22" t="s">
        <v>12453</v>
      </c>
      <c r="F1062" s="22" t="s">
        <v>634</v>
      </c>
      <c r="G1062" s="22" t="s">
        <v>12753</v>
      </c>
      <c r="H1062" s="23" t="s">
        <v>15330</v>
      </c>
    </row>
    <row r="1063" spans="1:8" ht="16" x14ac:dyDescent="0.2">
      <c r="A1063" t="str">
        <f t="shared" si="16"/>
        <v>Jason Finkelstein Traitify</v>
      </c>
      <c r="B1063" s="22" t="s">
        <v>15331</v>
      </c>
      <c r="C1063" s="22" t="s">
        <v>15332</v>
      </c>
      <c r="D1063" s="22" t="s">
        <v>15333</v>
      </c>
      <c r="E1063" s="22" t="s">
        <v>12453</v>
      </c>
      <c r="F1063" s="22" t="s">
        <v>634</v>
      </c>
      <c r="G1063" s="22" t="s">
        <v>12455</v>
      </c>
      <c r="H1063" s="23" t="s">
        <v>15334</v>
      </c>
    </row>
    <row r="1064" spans="1:8" ht="16" x14ac:dyDescent="0.2">
      <c r="A1064" t="str">
        <f t="shared" si="16"/>
        <v>Christopher Schreiber Brandcast.com</v>
      </c>
      <c r="B1064" s="22" t="s">
        <v>15335</v>
      </c>
      <c r="C1064" s="22" t="s">
        <v>15336</v>
      </c>
      <c r="D1064" s="22" t="s">
        <v>42</v>
      </c>
      <c r="E1064" s="22" t="s">
        <v>12453</v>
      </c>
      <c r="F1064" s="22" t="s">
        <v>634</v>
      </c>
      <c r="G1064" s="22" t="s">
        <v>12455</v>
      </c>
      <c r="H1064" s="23" t="s">
        <v>15337</v>
      </c>
    </row>
    <row r="1065" spans="1:8" ht="16" x14ac:dyDescent="0.2">
      <c r="A1065" t="str">
        <f t="shared" si="16"/>
        <v>Jeremy Korst Avalara</v>
      </c>
      <c r="B1065" s="22" t="s">
        <v>14366</v>
      </c>
      <c r="C1065" s="22" t="s">
        <v>10284</v>
      </c>
      <c r="D1065" s="22" t="s">
        <v>658</v>
      </c>
      <c r="E1065" s="22" t="s">
        <v>12453</v>
      </c>
      <c r="F1065" s="22" t="s">
        <v>634</v>
      </c>
      <c r="G1065" s="22" t="s">
        <v>12458</v>
      </c>
      <c r="H1065" s="23" t="s">
        <v>15338</v>
      </c>
    </row>
    <row r="1066" spans="1:8" ht="16" x14ac:dyDescent="0.2">
      <c r="A1066" t="str">
        <f t="shared" si="16"/>
        <v>Bill Geddy RPI Consultants</v>
      </c>
      <c r="B1066" s="22" t="s">
        <v>14590</v>
      </c>
      <c r="C1066" s="22" t="s">
        <v>14592</v>
      </c>
      <c r="D1066" s="22" t="s">
        <v>14594</v>
      </c>
      <c r="E1066" s="22" t="s">
        <v>12453</v>
      </c>
      <c r="F1066" s="22" t="s">
        <v>12454</v>
      </c>
      <c r="G1066" s="22" t="s">
        <v>12753</v>
      </c>
      <c r="H1066" s="23" t="s">
        <v>15343</v>
      </c>
    </row>
    <row r="1067" spans="1:8" ht="16" x14ac:dyDescent="0.2">
      <c r="A1067" t="str">
        <f t="shared" si="16"/>
        <v>Mini Peiris Ambra Health</v>
      </c>
      <c r="B1067" s="22" t="s">
        <v>14457</v>
      </c>
      <c r="C1067" s="22" t="s">
        <v>10626</v>
      </c>
      <c r="D1067" s="22" t="s">
        <v>42</v>
      </c>
      <c r="E1067" s="22" t="s">
        <v>12453</v>
      </c>
      <c r="F1067" s="22" t="s">
        <v>634</v>
      </c>
      <c r="G1067" s="22" t="s">
        <v>12455</v>
      </c>
      <c r="H1067" s="23" t="s">
        <v>15345</v>
      </c>
    </row>
    <row r="1068" spans="1:8" ht="16" x14ac:dyDescent="0.2">
      <c r="A1068" t="str">
        <f t="shared" si="16"/>
        <v>Christopher Hertz DivvyCloud</v>
      </c>
      <c r="B1068" s="22" t="s">
        <v>15347</v>
      </c>
      <c r="C1068" s="22" t="s">
        <v>15348</v>
      </c>
      <c r="D1068" s="22" t="s">
        <v>42</v>
      </c>
      <c r="E1068" s="22" t="s">
        <v>12453</v>
      </c>
      <c r="F1068" s="22" t="s">
        <v>12454</v>
      </c>
      <c r="G1068" s="22" t="s">
        <v>12485</v>
      </c>
      <c r="H1068" s="23" t="s">
        <v>15352</v>
      </c>
    </row>
    <row r="1069" spans="1:8" ht="16" x14ac:dyDescent="0.2">
      <c r="A1069" t="str">
        <f t="shared" si="16"/>
        <v>Avantika Daing Jopwell</v>
      </c>
      <c r="B1069" s="22" t="s">
        <v>15355</v>
      </c>
      <c r="C1069" s="22" t="s">
        <v>15356</v>
      </c>
      <c r="D1069" s="22" t="s">
        <v>15357</v>
      </c>
      <c r="E1069" s="22" t="s">
        <v>12453</v>
      </c>
      <c r="F1069" s="22" t="s">
        <v>12454</v>
      </c>
      <c r="G1069" s="22" t="s">
        <v>12560</v>
      </c>
      <c r="H1069" s="23" t="s">
        <v>15358</v>
      </c>
    </row>
    <row r="1070" spans="1:8" ht="16" x14ac:dyDescent="0.2">
      <c r="A1070" t="str">
        <f t="shared" si="16"/>
        <v>Jaime Chambron NTT DATA Services</v>
      </c>
      <c r="B1070" s="22" t="s">
        <v>15359</v>
      </c>
      <c r="C1070" s="22" t="s">
        <v>9571</v>
      </c>
      <c r="D1070" s="22" t="s">
        <v>10308</v>
      </c>
      <c r="E1070" s="22" t="s">
        <v>12453</v>
      </c>
      <c r="F1070" s="22" t="s">
        <v>12454</v>
      </c>
      <c r="G1070" s="22" t="s">
        <v>13096</v>
      </c>
      <c r="H1070" s="23" t="s">
        <v>15360</v>
      </c>
    </row>
    <row r="1071" spans="1:8" ht="16" x14ac:dyDescent="0.2">
      <c r="A1071" t="str">
        <f t="shared" si="16"/>
        <v>Shari Rudolph Good360</v>
      </c>
      <c r="B1071" s="22" t="s">
        <v>13430</v>
      </c>
      <c r="C1071" s="22" t="s">
        <v>10656</v>
      </c>
      <c r="D1071" s="22" t="s">
        <v>42</v>
      </c>
      <c r="E1071" s="22" t="s">
        <v>12453</v>
      </c>
      <c r="F1071" s="22" t="s">
        <v>634</v>
      </c>
      <c r="G1071" s="22" t="s">
        <v>12581</v>
      </c>
      <c r="H1071" s="23" t="s">
        <v>15361</v>
      </c>
    </row>
    <row r="1072" spans="1:8" ht="16" x14ac:dyDescent="0.2">
      <c r="A1072" t="str">
        <f t="shared" si="16"/>
        <v>Dave Lemont Exa Corporation</v>
      </c>
      <c r="B1072" s="22" t="s">
        <v>13383</v>
      </c>
      <c r="C1072" s="22" t="s">
        <v>13384</v>
      </c>
      <c r="D1072" s="22" t="s">
        <v>13385</v>
      </c>
      <c r="E1072" s="22" t="s">
        <v>12453</v>
      </c>
      <c r="F1072" s="22" t="s">
        <v>634</v>
      </c>
      <c r="G1072" s="22" t="s">
        <v>12461</v>
      </c>
      <c r="H1072" s="23" t="s">
        <v>15362</v>
      </c>
    </row>
    <row r="1073" spans="1:8" ht="16" x14ac:dyDescent="0.2">
      <c r="A1073" t="str">
        <f t="shared" si="16"/>
        <v>Kaiser Mulla-Feroze Benchling</v>
      </c>
      <c r="B1073" s="22" t="s">
        <v>15363</v>
      </c>
      <c r="C1073" s="22" t="s">
        <v>15364</v>
      </c>
      <c r="D1073" s="22" t="s">
        <v>42</v>
      </c>
      <c r="E1073" s="22" t="s">
        <v>12453</v>
      </c>
      <c r="F1073" s="22" t="s">
        <v>12454</v>
      </c>
      <c r="G1073" s="22" t="s">
        <v>12455</v>
      </c>
      <c r="H1073" s="23" t="s">
        <v>15365</v>
      </c>
    </row>
    <row r="1074" spans="1:8" ht="16" x14ac:dyDescent="0.2">
      <c r="A1074" t="str">
        <f t="shared" si="16"/>
        <v>David Francoeur ClipperData LLC</v>
      </c>
      <c r="B1074" s="22" t="s">
        <v>15367</v>
      </c>
      <c r="C1074" s="22" t="s">
        <v>15368</v>
      </c>
      <c r="D1074" s="22" t="s">
        <v>42</v>
      </c>
      <c r="E1074" s="22" t="s">
        <v>12453</v>
      </c>
      <c r="F1074" s="22" t="s">
        <v>634</v>
      </c>
      <c r="G1074" s="22" t="s">
        <v>12461</v>
      </c>
      <c r="H1074" s="23" t="s">
        <v>15369</v>
      </c>
    </row>
    <row r="1075" spans="1:8" ht="16" x14ac:dyDescent="0.2">
      <c r="A1075" t="str">
        <f t="shared" si="16"/>
        <v>Asif Moinuddin CloudLanes</v>
      </c>
      <c r="B1075" s="22" t="s">
        <v>15371</v>
      </c>
      <c r="C1075" s="22" t="s">
        <v>15372</v>
      </c>
      <c r="D1075" s="22" t="s">
        <v>3698</v>
      </c>
      <c r="E1075" s="22" t="s">
        <v>12453</v>
      </c>
      <c r="F1075" s="22" t="s">
        <v>12454</v>
      </c>
      <c r="G1075" s="22" t="s">
        <v>12455</v>
      </c>
      <c r="H1075" s="23" t="s">
        <v>15374</v>
      </c>
    </row>
    <row r="1076" spans="1:8" ht="16" x14ac:dyDescent="0.2">
      <c r="A1076" t="str">
        <f t="shared" si="16"/>
        <v>Tom McKeown Brainsy, Inc.</v>
      </c>
      <c r="B1076" s="22" t="s">
        <v>15375</v>
      </c>
      <c r="C1076" s="22" t="s">
        <v>15377</v>
      </c>
      <c r="D1076" s="22" t="s">
        <v>42</v>
      </c>
      <c r="E1076" s="22" t="s">
        <v>12453</v>
      </c>
      <c r="F1076" s="22" t="s">
        <v>634</v>
      </c>
      <c r="G1076" s="22" t="s">
        <v>13096</v>
      </c>
      <c r="H1076" s="23" t="s">
        <v>15382</v>
      </c>
    </row>
    <row r="1077" spans="1:8" ht="16" x14ac:dyDescent="0.2">
      <c r="A1077" t="str">
        <f t="shared" si="16"/>
        <v>Jeffrey Cohen Seller Labs</v>
      </c>
      <c r="B1077" s="22" t="s">
        <v>15383</v>
      </c>
      <c r="C1077" s="22" t="s">
        <v>15384</v>
      </c>
      <c r="D1077" s="22" t="s">
        <v>42</v>
      </c>
      <c r="E1077" s="22" t="s">
        <v>12453</v>
      </c>
      <c r="F1077" s="22" t="s">
        <v>634</v>
      </c>
      <c r="G1077" s="22" t="s">
        <v>12503</v>
      </c>
      <c r="H1077" s="23" t="s">
        <v>15385</v>
      </c>
    </row>
    <row r="1078" spans="1:8" ht="16" x14ac:dyDescent="0.2">
      <c r="A1078" t="str">
        <f t="shared" si="16"/>
        <v>Craig Baldwin Upsourced Accounting</v>
      </c>
      <c r="B1078" s="22" t="s">
        <v>15386</v>
      </c>
      <c r="C1078" s="22" t="s">
        <v>15387</v>
      </c>
      <c r="D1078" s="22" t="s">
        <v>3963</v>
      </c>
      <c r="E1078" s="22" t="s">
        <v>12453</v>
      </c>
      <c r="F1078" s="22" t="s">
        <v>634</v>
      </c>
      <c r="G1078" s="22" t="s">
        <v>12631</v>
      </c>
      <c r="H1078" s="23" t="s">
        <v>15388</v>
      </c>
    </row>
    <row r="1079" spans="1:8" ht="16" x14ac:dyDescent="0.2">
      <c r="A1079" t="str">
        <f t="shared" si="16"/>
        <v>Frank Kalman Wentworth Financial Communications</v>
      </c>
      <c r="B1079" s="22" t="s">
        <v>15389</v>
      </c>
      <c r="C1079" s="22" t="s">
        <v>15390</v>
      </c>
      <c r="D1079" s="22" t="s">
        <v>42</v>
      </c>
      <c r="E1079" s="22" t="s">
        <v>12453</v>
      </c>
      <c r="F1079" s="22" t="s">
        <v>634</v>
      </c>
      <c r="G1079" s="22" t="s">
        <v>12503</v>
      </c>
      <c r="H1079" s="23" t="s">
        <v>15391</v>
      </c>
    </row>
    <row r="1080" spans="1:8" ht="16" x14ac:dyDescent="0.2">
      <c r="A1080" t="str">
        <f t="shared" si="16"/>
        <v>Mai-Li Hammargren Lookback</v>
      </c>
      <c r="B1080" s="22" t="s">
        <v>15392</v>
      </c>
      <c r="C1080" s="22" t="s">
        <v>15393</v>
      </c>
      <c r="D1080" s="22" t="s">
        <v>42</v>
      </c>
      <c r="E1080" s="22" t="s">
        <v>12453</v>
      </c>
      <c r="F1080" s="22" t="s">
        <v>12454</v>
      </c>
      <c r="G1080" s="22" t="s">
        <v>12455</v>
      </c>
      <c r="H1080" s="23" t="s">
        <v>15394</v>
      </c>
    </row>
    <row r="1081" spans="1:8" ht="16" x14ac:dyDescent="0.2">
      <c r="A1081" t="str">
        <f t="shared" si="16"/>
        <v>Fodé Diop Eats by Liv</v>
      </c>
      <c r="B1081" s="22" t="s">
        <v>15395</v>
      </c>
      <c r="C1081" s="22" t="s">
        <v>15396</v>
      </c>
      <c r="D1081" s="22" t="s">
        <v>42</v>
      </c>
      <c r="E1081" s="22" t="s">
        <v>12453</v>
      </c>
      <c r="F1081" s="22" t="s">
        <v>634</v>
      </c>
      <c r="G1081" s="22" t="s">
        <v>12455</v>
      </c>
      <c r="H1081" s="23" t="s">
        <v>15399</v>
      </c>
    </row>
    <row r="1082" spans="1:8" ht="16" x14ac:dyDescent="0.2">
      <c r="A1082" t="str">
        <f t="shared" si="16"/>
        <v>Haris Azmi SoGoSurvey</v>
      </c>
      <c r="B1082" s="22" t="s">
        <v>15401</v>
      </c>
      <c r="C1082" s="22" t="s">
        <v>15402</v>
      </c>
      <c r="D1082" s="22" t="s">
        <v>42</v>
      </c>
      <c r="E1082" s="22" t="s">
        <v>12453</v>
      </c>
      <c r="F1082" s="22" t="s">
        <v>12454</v>
      </c>
      <c r="G1082" s="22" t="s">
        <v>12485</v>
      </c>
      <c r="H1082" s="23" t="s">
        <v>15405</v>
      </c>
    </row>
    <row r="1083" spans="1:8" ht="16" x14ac:dyDescent="0.2">
      <c r="A1083" t="str">
        <f t="shared" si="16"/>
        <v>Justin Showers improveit 360</v>
      </c>
      <c r="B1083" s="22" t="s">
        <v>15408</v>
      </c>
      <c r="C1083" s="22" t="s">
        <v>15410</v>
      </c>
      <c r="D1083" s="22" t="s">
        <v>15411</v>
      </c>
      <c r="E1083" s="22" t="s">
        <v>12453</v>
      </c>
      <c r="F1083" s="22" t="s">
        <v>634</v>
      </c>
      <c r="G1083" s="22" t="s">
        <v>12812</v>
      </c>
      <c r="H1083" s="23" t="s">
        <v>15412</v>
      </c>
    </row>
    <row r="1084" spans="1:8" ht="16" x14ac:dyDescent="0.2">
      <c r="A1084" t="str">
        <f t="shared" si="16"/>
        <v>Shawn Hopwood Type A Machines</v>
      </c>
      <c r="B1084" s="22" t="s">
        <v>15413</v>
      </c>
      <c r="C1084" s="22" t="s">
        <v>15414</v>
      </c>
      <c r="D1084" s="22" t="s">
        <v>15415</v>
      </c>
      <c r="E1084" s="22" t="s">
        <v>12453</v>
      </c>
      <c r="F1084" s="22" t="s">
        <v>634</v>
      </c>
      <c r="G1084" s="22" t="s">
        <v>12455</v>
      </c>
      <c r="H1084" s="23" t="s">
        <v>15416</v>
      </c>
    </row>
    <row r="1085" spans="1:8" ht="16" x14ac:dyDescent="0.2">
      <c r="A1085" t="str">
        <f t="shared" si="16"/>
        <v>Mindy Anderson NextPlane, Inc.</v>
      </c>
      <c r="B1085" s="22" t="s">
        <v>15418</v>
      </c>
      <c r="C1085" s="22" t="s">
        <v>15419</v>
      </c>
      <c r="D1085" s="22" t="s">
        <v>42</v>
      </c>
      <c r="E1085" s="22" t="s">
        <v>12453</v>
      </c>
      <c r="F1085" s="22" t="s">
        <v>634</v>
      </c>
      <c r="G1085" s="22" t="s">
        <v>12455</v>
      </c>
      <c r="H1085" s="23" t="s">
        <v>15423</v>
      </c>
    </row>
    <row r="1086" spans="1:8" ht="16" x14ac:dyDescent="0.2">
      <c r="A1086" t="str">
        <f t="shared" si="16"/>
        <v>Joshua Aikens iGlobal Stores</v>
      </c>
      <c r="B1086" s="22" t="s">
        <v>15424</v>
      </c>
      <c r="C1086" s="22" t="s">
        <v>15425</v>
      </c>
      <c r="D1086" s="22" t="s">
        <v>42</v>
      </c>
      <c r="E1086" s="22" t="s">
        <v>12453</v>
      </c>
      <c r="F1086" s="22" t="s">
        <v>634</v>
      </c>
      <c r="G1086" s="22" t="s">
        <v>12805</v>
      </c>
      <c r="H1086" s="23" t="s">
        <v>15427</v>
      </c>
    </row>
    <row r="1087" spans="1:8" ht="16" x14ac:dyDescent="0.2">
      <c r="A1087" t="str">
        <f t="shared" si="16"/>
        <v>Mike Angiletta Agorapulse</v>
      </c>
      <c r="B1087" s="22" t="s">
        <v>15429</v>
      </c>
      <c r="C1087" s="22" t="s">
        <v>15430</v>
      </c>
      <c r="D1087" s="22" t="s">
        <v>42</v>
      </c>
      <c r="E1087" s="22" t="s">
        <v>12453</v>
      </c>
      <c r="F1087" s="22" t="s">
        <v>634</v>
      </c>
      <c r="G1087" s="22" t="s">
        <v>12960</v>
      </c>
      <c r="H1087" s="23" t="s">
        <v>15432</v>
      </c>
    </row>
    <row r="1088" spans="1:8" ht="16" x14ac:dyDescent="0.2">
      <c r="A1088" t="str">
        <f t="shared" si="16"/>
        <v>Robert Calabrese CVISION Technologies</v>
      </c>
      <c r="B1088" s="22" t="s">
        <v>15433</v>
      </c>
      <c r="C1088" s="22" t="s">
        <v>15434</v>
      </c>
      <c r="D1088" s="22" t="s">
        <v>15435</v>
      </c>
      <c r="E1088" s="22" t="s">
        <v>12453</v>
      </c>
      <c r="F1088" s="22" t="s">
        <v>634</v>
      </c>
      <c r="G1088" s="22" t="s">
        <v>12560</v>
      </c>
      <c r="H1088" s="23" t="s">
        <v>15436</v>
      </c>
    </row>
    <row r="1089" spans="1:8" ht="16" x14ac:dyDescent="0.2">
      <c r="A1089" t="str">
        <f t="shared" si="16"/>
        <v>Roberto Guerrieri Bolste, Inc.</v>
      </c>
      <c r="B1089" s="22" t="s">
        <v>15437</v>
      </c>
      <c r="C1089" s="22" t="s">
        <v>15438</v>
      </c>
      <c r="D1089" s="22" t="s">
        <v>42</v>
      </c>
      <c r="E1089" s="22" t="s">
        <v>12453</v>
      </c>
      <c r="F1089" s="22" t="s">
        <v>634</v>
      </c>
      <c r="G1089" s="22" t="s">
        <v>12955</v>
      </c>
      <c r="H1089" s="23" t="s">
        <v>15439</v>
      </c>
    </row>
    <row r="1090" spans="1:8" ht="16" x14ac:dyDescent="0.2">
      <c r="A1090" t="str">
        <f t="shared" si="16"/>
        <v>Ian Alexander Survale</v>
      </c>
      <c r="B1090" s="22" t="s">
        <v>15440</v>
      </c>
      <c r="C1090" s="22" t="s">
        <v>15441</v>
      </c>
      <c r="D1090" s="22" t="s">
        <v>15442</v>
      </c>
      <c r="E1090" s="22" t="s">
        <v>12453</v>
      </c>
      <c r="F1090" s="22" t="s">
        <v>634</v>
      </c>
      <c r="G1090" s="22" t="s">
        <v>12455</v>
      </c>
      <c r="H1090" s="23" t="s">
        <v>15443</v>
      </c>
    </row>
    <row r="1091" spans="1:8" ht="16" x14ac:dyDescent="0.2">
      <c r="A1091" t="str">
        <f t="shared" si="16"/>
        <v>Nishant Dewan UniCourt Inc.</v>
      </c>
      <c r="B1091" s="22" t="s">
        <v>15444</v>
      </c>
      <c r="C1091" s="22" t="s">
        <v>15445</v>
      </c>
      <c r="D1091" s="22" t="s">
        <v>15446</v>
      </c>
      <c r="E1091" s="22" t="s">
        <v>12453</v>
      </c>
      <c r="F1091" s="22" t="s">
        <v>634</v>
      </c>
      <c r="G1091" s="22" t="s">
        <v>12669</v>
      </c>
      <c r="H1091" s="23" t="s">
        <v>15447</v>
      </c>
    </row>
    <row r="1092" spans="1:8" ht="16" x14ac:dyDescent="0.2">
      <c r="A1092" t="str">
        <f t="shared" si="16"/>
        <v>Matthew Welch GROUNDFLOOR Finance</v>
      </c>
      <c r="B1092" s="22" t="s">
        <v>15448</v>
      </c>
      <c r="C1092" s="22" t="s">
        <v>15449</v>
      </c>
      <c r="D1092" s="22" t="s">
        <v>15450</v>
      </c>
      <c r="E1092" s="22" t="s">
        <v>12453</v>
      </c>
      <c r="F1092" s="22" t="s">
        <v>634</v>
      </c>
      <c r="G1092" s="22" t="s">
        <v>12581</v>
      </c>
      <c r="H1092" s="23" t="s">
        <v>15451</v>
      </c>
    </row>
    <row r="1093" spans="1:8" ht="16" x14ac:dyDescent="0.2">
      <c r="A1093" t="str">
        <f t="shared" si="16"/>
        <v>Rob Roslauski Crooked Tooth Media, LLC</v>
      </c>
      <c r="B1093" s="22" t="s">
        <v>15452</v>
      </c>
      <c r="C1093" s="22" t="s">
        <v>15454</v>
      </c>
      <c r="D1093" s="22" t="s">
        <v>15455</v>
      </c>
      <c r="E1093" s="22" t="s">
        <v>12453</v>
      </c>
      <c r="F1093" s="22" t="s">
        <v>634</v>
      </c>
      <c r="G1093" s="22" t="s">
        <v>12581</v>
      </c>
      <c r="H1093" s="23" t="s">
        <v>15457</v>
      </c>
    </row>
    <row r="1094" spans="1:8" ht="16" x14ac:dyDescent="0.2">
      <c r="A1094" t="str">
        <f t="shared" si="16"/>
        <v>Rose Burt Yet Analytics, Inc.</v>
      </c>
      <c r="B1094" s="22" t="s">
        <v>15459</v>
      </c>
      <c r="C1094" s="22" t="s">
        <v>15460</v>
      </c>
      <c r="D1094" s="22" t="s">
        <v>5956</v>
      </c>
      <c r="E1094" s="22" t="s">
        <v>12453</v>
      </c>
      <c r="F1094" s="22" t="s">
        <v>634</v>
      </c>
      <c r="G1094" s="22" t="s">
        <v>15461</v>
      </c>
      <c r="H1094" s="23" t="s">
        <v>15463</v>
      </c>
    </row>
    <row r="1095" spans="1:8" ht="16" x14ac:dyDescent="0.2">
      <c r="A1095" t="str">
        <f t="shared" si="16"/>
        <v>Jason Reuter L.E.T. Group</v>
      </c>
      <c r="B1095" s="22" t="s">
        <v>15464</v>
      </c>
      <c r="C1095" s="22" t="s">
        <v>15466</v>
      </c>
      <c r="D1095" s="22" t="s">
        <v>3547</v>
      </c>
      <c r="E1095" s="22" t="s">
        <v>12453</v>
      </c>
      <c r="F1095" s="22" t="s">
        <v>12454</v>
      </c>
      <c r="G1095" s="22" t="s">
        <v>12638</v>
      </c>
      <c r="H1095" s="23" t="s">
        <v>15467</v>
      </c>
    </row>
    <row r="1096" spans="1:8" ht="16" x14ac:dyDescent="0.2">
      <c r="A1096" t="str">
        <f t="shared" si="16"/>
        <v>Kyle Cebull Entech US</v>
      </c>
      <c r="B1096" s="22" t="s">
        <v>15468</v>
      </c>
      <c r="C1096" s="22" t="s">
        <v>15469</v>
      </c>
      <c r="D1096" s="22" t="s">
        <v>42</v>
      </c>
      <c r="E1096" s="22" t="s">
        <v>12453</v>
      </c>
      <c r="F1096" s="22" t="s">
        <v>634</v>
      </c>
      <c r="G1096" s="22" t="s">
        <v>15470</v>
      </c>
      <c r="H1096" s="23" t="s">
        <v>15471</v>
      </c>
    </row>
    <row r="1097" spans="1:8" ht="16" x14ac:dyDescent="0.2">
      <c r="A1097" t="str">
        <f t="shared" ref="A1097:A1128" si="17">CONCATENATE(B1097," ",C1097)</f>
        <v>Adam Hersh Gotham City Online</v>
      </c>
      <c r="B1097" s="22" t="s">
        <v>15472</v>
      </c>
      <c r="C1097" s="22" t="s">
        <v>15473</v>
      </c>
      <c r="D1097" s="22" t="s">
        <v>10551</v>
      </c>
      <c r="E1097" s="22" t="s">
        <v>12453</v>
      </c>
      <c r="F1097" s="22" t="s">
        <v>634</v>
      </c>
      <c r="G1097" s="22" t="s">
        <v>12500</v>
      </c>
      <c r="H1097" s="23" t="s">
        <v>15474</v>
      </c>
    </row>
    <row r="1098" spans="1:8" ht="16" x14ac:dyDescent="0.2">
      <c r="A1098" t="str">
        <f t="shared" si="17"/>
        <v>Tom Ham ConcentraQ</v>
      </c>
      <c r="B1098" s="22" t="s">
        <v>15475</v>
      </c>
      <c r="C1098" s="22" t="s">
        <v>15476</v>
      </c>
      <c r="D1098" s="22" t="s">
        <v>42</v>
      </c>
      <c r="E1098" s="22" t="s">
        <v>12453</v>
      </c>
      <c r="F1098" s="22" t="s">
        <v>634</v>
      </c>
      <c r="G1098" s="22" t="s">
        <v>12753</v>
      </c>
      <c r="H1098" s="23" t="s">
        <v>15477</v>
      </c>
    </row>
    <row r="1099" spans="1:8" ht="16" x14ac:dyDescent="0.2">
      <c r="A1099" t="str">
        <f t="shared" si="17"/>
        <v>Kadambari Murali Wade Biometrica Systems Inc</v>
      </c>
      <c r="B1099" s="22" t="s">
        <v>15478</v>
      </c>
      <c r="C1099" s="22" t="s">
        <v>15479</v>
      </c>
      <c r="D1099" s="22" t="s">
        <v>42</v>
      </c>
      <c r="E1099" s="22" t="s">
        <v>12453</v>
      </c>
      <c r="F1099" s="22" t="s">
        <v>634</v>
      </c>
      <c r="G1099" s="22" t="s">
        <v>12955</v>
      </c>
      <c r="H1099" s="23" t="s">
        <v>15480</v>
      </c>
    </row>
    <row r="1100" spans="1:8" ht="16" x14ac:dyDescent="0.2">
      <c r="A1100" t="str">
        <f t="shared" si="17"/>
        <v>Scott McMenamin Final Draft, Inc.</v>
      </c>
      <c r="B1100" s="22" t="s">
        <v>15481</v>
      </c>
      <c r="C1100" s="22" t="s">
        <v>15482</v>
      </c>
      <c r="D1100" s="22" t="s">
        <v>3547</v>
      </c>
      <c r="E1100" s="22" t="s">
        <v>12453</v>
      </c>
      <c r="F1100" s="22" t="s">
        <v>634</v>
      </c>
      <c r="G1100" s="22" t="s">
        <v>12581</v>
      </c>
      <c r="H1100" s="23" t="s">
        <v>15483</v>
      </c>
    </row>
    <row r="1101" spans="1:8" ht="16" x14ac:dyDescent="0.2">
      <c r="A1101" t="str">
        <f t="shared" si="17"/>
        <v>Ian Shiell STYR Labs Inc.</v>
      </c>
      <c r="B1101" s="22" t="s">
        <v>15484</v>
      </c>
      <c r="C1101" s="22" t="s">
        <v>15485</v>
      </c>
      <c r="D1101" s="22" t="s">
        <v>2474</v>
      </c>
      <c r="E1101" s="22" t="s">
        <v>12453</v>
      </c>
      <c r="F1101" s="22" t="s">
        <v>634</v>
      </c>
      <c r="G1101" s="22" t="s">
        <v>12758</v>
      </c>
      <c r="H1101" s="23" t="s">
        <v>15486</v>
      </c>
    </row>
    <row r="1102" spans="1:8" ht="16" x14ac:dyDescent="0.2">
      <c r="A1102" t="str">
        <f t="shared" si="17"/>
        <v>Ilya Elbert All IT Supported</v>
      </c>
      <c r="B1102" s="22" t="s">
        <v>15487</v>
      </c>
      <c r="C1102" s="22" t="s">
        <v>15489</v>
      </c>
      <c r="D1102" s="22" t="s">
        <v>15490</v>
      </c>
      <c r="E1102" s="22" t="s">
        <v>12453</v>
      </c>
      <c r="F1102" s="22" t="s">
        <v>634</v>
      </c>
      <c r="G1102" s="22" t="s">
        <v>12461</v>
      </c>
      <c r="H1102" s="23" t="s">
        <v>15493</v>
      </c>
    </row>
    <row r="1103" spans="1:8" ht="16" x14ac:dyDescent="0.2">
      <c r="A1103" t="str">
        <f t="shared" si="17"/>
        <v>Art Meakin Hodo Global, LLC</v>
      </c>
      <c r="B1103" s="22" t="s">
        <v>15494</v>
      </c>
      <c r="C1103" s="22" t="s">
        <v>15495</v>
      </c>
      <c r="D1103" s="22" t="s">
        <v>2841</v>
      </c>
      <c r="E1103" s="22" t="s">
        <v>12453</v>
      </c>
      <c r="F1103" s="22" t="s">
        <v>634</v>
      </c>
      <c r="G1103" s="22" t="s">
        <v>13096</v>
      </c>
      <c r="H1103" s="23" t="s">
        <v>15497</v>
      </c>
    </row>
    <row r="1104" spans="1:8" ht="16" x14ac:dyDescent="0.2">
      <c r="A1104" t="str">
        <f t="shared" si="17"/>
        <v>Louis Simeonidis AYSHA NY</v>
      </c>
      <c r="B1104" s="22" t="s">
        <v>15498</v>
      </c>
      <c r="C1104" s="22" t="s">
        <v>15499</v>
      </c>
      <c r="D1104" s="22" t="s">
        <v>180</v>
      </c>
      <c r="E1104" s="22" t="s">
        <v>12453</v>
      </c>
      <c r="F1104" s="22" t="s">
        <v>12454</v>
      </c>
      <c r="G1104" s="22" t="s">
        <v>12560</v>
      </c>
      <c r="H1104" s="23" t="s">
        <v>15501</v>
      </c>
    </row>
    <row r="1105" spans="1:8" ht="16" x14ac:dyDescent="0.2">
      <c r="A1105" t="str">
        <f t="shared" si="17"/>
        <v>Sydney Sloan Alfresco</v>
      </c>
      <c r="B1105" s="22" t="s">
        <v>15502</v>
      </c>
      <c r="C1105" s="22" t="s">
        <v>4573</v>
      </c>
      <c r="D1105" s="22" t="s">
        <v>180</v>
      </c>
      <c r="E1105" s="22" t="s">
        <v>12453</v>
      </c>
      <c r="F1105" s="22" t="s">
        <v>634</v>
      </c>
      <c r="G1105" s="22" t="s">
        <v>12455</v>
      </c>
      <c r="H1105" s="23" t="s">
        <v>15504</v>
      </c>
    </row>
    <row r="1106" spans="1:8" ht="16" x14ac:dyDescent="0.2">
      <c r="A1106" t="str">
        <f t="shared" si="17"/>
        <v>Darren Lancaster ThinOptics</v>
      </c>
      <c r="B1106" s="22" t="s">
        <v>15506</v>
      </c>
      <c r="C1106" s="22" t="s">
        <v>15507</v>
      </c>
      <c r="D1106" s="22" t="s">
        <v>15508</v>
      </c>
      <c r="E1106" s="22" t="s">
        <v>12453</v>
      </c>
      <c r="F1106" s="22" t="s">
        <v>634</v>
      </c>
      <c r="G1106" s="22" t="s">
        <v>12455</v>
      </c>
      <c r="H1106" s="23" t="s">
        <v>15509</v>
      </c>
    </row>
    <row r="1107" spans="1:8" ht="16" x14ac:dyDescent="0.2">
      <c r="A1107" t="str">
        <f t="shared" si="17"/>
        <v>Paul Miller Upland Software</v>
      </c>
      <c r="B1107" s="22" t="s">
        <v>15510</v>
      </c>
      <c r="C1107" s="22" t="s">
        <v>15511</v>
      </c>
      <c r="D1107" s="22" t="s">
        <v>15512</v>
      </c>
      <c r="E1107" s="22" t="s">
        <v>12453</v>
      </c>
      <c r="F1107" s="22" t="s">
        <v>634</v>
      </c>
      <c r="G1107" s="22" t="s">
        <v>12500</v>
      </c>
      <c r="H1107" s="23" t="s">
        <v>15513</v>
      </c>
    </row>
    <row r="1108" spans="1:8" ht="16" x14ac:dyDescent="0.2">
      <c r="A1108" t="str">
        <f t="shared" si="17"/>
        <v>Jeff Grover BestCompany.com</v>
      </c>
      <c r="B1108" s="22" t="s">
        <v>15514</v>
      </c>
      <c r="C1108" s="22" t="s">
        <v>15515</v>
      </c>
      <c r="D1108" s="22" t="s">
        <v>15516</v>
      </c>
      <c r="E1108" s="22" t="s">
        <v>12453</v>
      </c>
      <c r="F1108" s="22" t="s">
        <v>12454</v>
      </c>
      <c r="G1108" s="22" t="s">
        <v>13533</v>
      </c>
      <c r="H1108" s="23" t="s">
        <v>15517</v>
      </c>
    </row>
    <row r="1109" spans="1:8" ht="16" x14ac:dyDescent="0.2">
      <c r="A1109" t="str">
        <f t="shared" si="17"/>
        <v>Danielle Wanderer Quiq Incorporated</v>
      </c>
      <c r="B1109" s="22" t="s">
        <v>15518</v>
      </c>
      <c r="C1109" s="22" t="s">
        <v>15519</v>
      </c>
      <c r="D1109" s="22" t="s">
        <v>180</v>
      </c>
      <c r="E1109" s="22" t="s">
        <v>12453</v>
      </c>
      <c r="F1109" s="22" t="s">
        <v>634</v>
      </c>
      <c r="G1109" s="22" t="s">
        <v>15520</v>
      </c>
      <c r="H1109" s="23" t="s">
        <v>15521</v>
      </c>
    </row>
    <row r="1110" spans="1:8" ht="16" x14ac:dyDescent="0.2">
      <c r="A1110" t="str">
        <f t="shared" si="17"/>
        <v>Boris Renski Mirantis</v>
      </c>
      <c r="B1110" s="22" t="s">
        <v>15522</v>
      </c>
      <c r="C1110" s="22" t="s">
        <v>13497</v>
      </c>
      <c r="D1110" s="22" t="s">
        <v>6856</v>
      </c>
      <c r="E1110" s="22" t="s">
        <v>12453</v>
      </c>
      <c r="F1110" s="22" t="s">
        <v>634</v>
      </c>
      <c r="G1110" s="22" t="s">
        <v>12455</v>
      </c>
      <c r="H1110" s="23" t="s">
        <v>15523</v>
      </c>
    </row>
    <row r="1111" spans="1:8" ht="16" x14ac:dyDescent="0.2">
      <c r="A1111" t="str">
        <f t="shared" si="17"/>
        <v>Sam Bruni Portfolio Company (confidential)</v>
      </c>
      <c r="B1111" s="22" t="s">
        <v>15524</v>
      </c>
      <c r="C1111" s="22" t="s">
        <v>15525</v>
      </c>
      <c r="D1111" s="22" t="s">
        <v>15526</v>
      </c>
      <c r="E1111" s="22" t="s">
        <v>12453</v>
      </c>
      <c r="F1111" s="22" t="s">
        <v>634</v>
      </c>
      <c r="G1111" s="22" t="s">
        <v>12669</v>
      </c>
      <c r="H1111" s="23" t="s">
        <v>15528</v>
      </c>
    </row>
    <row r="1112" spans="1:8" ht="16" x14ac:dyDescent="0.2">
      <c r="A1112" t="str">
        <f t="shared" si="17"/>
        <v>Vinod MAC Megnauth GoSummIT Business IT and Development</v>
      </c>
      <c r="B1112" s="22" t="s">
        <v>15530</v>
      </c>
      <c r="C1112" s="22" t="s">
        <v>15531</v>
      </c>
      <c r="D1112" s="22" t="s">
        <v>14780</v>
      </c>
      <c r="E1112" s="22" t="s">
        <v>12453</v>
      </c>
      <c r="F1112" s="22" t="s">
        <v>634</v>
      </c>
      <c r="G1112" s="22" t="s">
        <v>12687</v>
      </c>
      <c r="H1112" s="23" t="s">
        <v>15532</v>
      </c>
    </row>
    <row r="1113" spans="1:8" ht="16" x14ac:dyDescent="0.2">
      <c r="A1113" t="str">
        <f t="shared" si="17"/>
        <v>Lee Bellon Cunningham Collective</v>
      </c>
      <c r="B1113" s="22" t="s">
        <v>15534</v>
      </c>
      <c r="C1113" s="22" t="s">
        <v>15535</v>
      </c>
      <c r="D1113" s="22" t="s">
        <v>15536</v>
      </c>
      <c r="E1113" s="22" t="s">
        <v>12453</v>
      </c>
      <c r="F1113" s="22" t="s">
        <v>12454</v>
      </c>
      <c r="G1113" s="22" t="s">
        <v>12455</v>
      </c>
      <c r="H1113" s="23" t="s">
        <v>15537</v>
      </c>
    </row>
    <row r="1114" spans="1:8" ht="16" x14ac:dyDescent="0.2">
      <c r="A1114" t="str">
        <f t="shared" si="17"/>
        <v>Jeff Stiles Uptick Labs, Inc.</v>
      </c>
      <c r="B1114" s="22" t="s">
        <v>15538</v>
      </c>
      <c r="C1114" s="22" t="s">
        <v>15539</v>
      </c>
      <c r="D1114" s="22" t="s">
        <v>15540</v>
      </c>
      <c r="E1114" s="22" t="s">
        <v>12453</v>
      </c>
      <c r="F1114" s="22" t="s">
        <v>634</v>
      </c>
      <c r="G1114" s="22" t="s">
        <v>12455</v>
      </c>
      <c r="H1114" s="23" t="s">
        <v>15542</v>
      </c>
    </row>
    <row r="1115" spans="1:8" ht="16" x14ac:dyDescent="0.2">
      <c r="A1115" t="str">
        <f t="shared" si="17"/>
        <v>Michael Risse Seeq Corporation</v>
      </c>
      <c r="B1115" s="22" t="s">
        <v>15544</v>
      </c>
      <c r="C1115" s="22" t="s">
        <v>15545</v>
      </c>
      <c r="D1115" s="22" t="s">
        <v>15546</v>
      </c>
      <c r="E1115" s="22" t="s">
        <v>12453</v>
      </c>
      <c r="F1115" s="22" t="s">
        <v>634</v>
      </c>
      <c r="G1115" s="22" t="s">
        <v>12458</v>
      </c>
      <c r="H1115" s="23" t="s">
        <v>15547</v>
      </c>
    </row>
    <row r="1116" spans="1:8" ht="16" x14ac:dyDescent="0.2">
      <c r="A1116" t="str">
        <f t="shared" si="17"/>
        <v>Rama Krishna Mashetty Magnaquest Technologies</v>
      </c>
      <c r="B1116" s="22" t="s">
        <v>15548</v>
      </c>
      <c r="C1116" s="22" t="s">
        <v>15549</v>
      </c>
      <c r="D1116" s="22" t="s">
        <v>15550</v>
      </c>
      <c r="E1116" s="22" t="s">
        <v>12453</v>
      </c>
      <c r="F1116" s="22" t="s">
        <v>634</v>
      </c>
      <c r="G1116" s="22" t="s">
        <v>12485</v>
      </c>
      <c r="H1116" s="23" t="s">
        <v>15551</v>
      </c>
    </row>
    <row r="1117" spans="1:8" ht="16" x14ac:dyDescent="0.2">
      <c r="A1117" t="str">
        <f t="shared" si="17"/>
        <v>Ron Lee Pacejet</v>
      </c>
      <c r="B1117" s="22" t="s">
        <v>15552</v>
      </c>
      <c r="C1117" s="22" t="s">
        <v>15553</v>
      </c>
      <c r="D1117" s="22" t="s">
        <v>15554</v>
      </c>
      <c r="E1117" s="22" t="s">
        <v>12453</v>
      </c>
      <c r="F1117" s="22" t="s">
        <v>12454</v>
      </c>
      <c r="G1117" s="22" t="s">
        <v>12812</v>
      </c>
      <c r="H1117" s="23" t="s">
        <v>15555</v>
      </c>
    </row>
    <row r="1118" spans="1:8" ht="16" x14ac:dyDescent="0.2">
      <c r="A1118" t="str">
        <f t="shared" si="17"/>
        <v>Jonathan Bomser AccountSend.com and AccountSend</v>
      </c>
      <c r="B1118" s="22" t="s">
        <v>15556</v>
      </c>
      <c r="C1118" s="22" t="s">
        <v>15557</v>
      </c>
      <c r="D1118" s="22" t="s">
        <v>15558</v>
      </c>
      <c r="E1118" s="22" t="s">
        <v>12453</v>
      </c>
      <c r="F1118" s="22" t="s">
        <v>634</v>
      </c>
      <c r="G1118" s="22" t="s">
        <v>12560</v>
      </c>
      <c r="H1118" s="23" t="s">
        <v>15559</v>
      </c>
    </row>
    <row r="1119" spans="1:8" ht="16" x14ac:dyDescent="0.2">
      <c r="A1119" t="str">
        <f t="shared" si="17"/>
        <v>David Wagoner Poln</v>
      </c>
      <c r="B1119" s="22" t="s">
        <v>15560</v>
      </c>
      <c r="C1119" s="22" t="s">
        <v>15561</v>
      </c>
      <c r="D1119" s="22" t="s">
        <v>15562</v>
      </c>
      <c r="E1119" s="22" t="s">
        <v>12453</v>
      </c>
      <c r="F1119" s="22" t="s">
        <v>634</v>
      </c>
      <c r="G1119" s="22" t="s">
        <v>12560</v>
      </c>
      <c r="H1119" s="23" t="s">
        <v>15564</v>
      </c>
    </row>
    <row r="1120" spans="1:8" ht="16" x14ac:dyDescent="0.2">
      <c r="A1120" t="str">
        <f t="shared" si="17"/>
        <v>David Shantz ARICA iot</v>
      </c>
      <c r="B1120" s="22" t="s">
        <v>15565</v>
      </c>
      <c r="C1120" s="22" t="s">
        <v>15567</v>
      </c>
      <c r="D1120" s="22" t="s">
        <v>15540</v>
      </c>
      <c r="E1120" s="22" t="s">
        <v>12453</v>
      </c>
      <c r="F1120" s="22" t="s">
        <v>12454</v>
      </c>
      <c r="G1120" s="22" t="s">
        <v>12455</v>
      </c>
      <c r="H1120" s="23" t="s">
        <v>15568</v>
      </c>
    </row>
    <row r="1121" spans="1:8" ht="16" x14ac:dyDescent="0.2">
      <c r="A1121" t="str">
        <f t="shared" si="17"/>
        <v>Jim Shook Payability</v>
      </c>
      <c r="B1121" s="22" t="s">
        <v>15569</v>
      </c>
      <c r="C1121" s="22" t="s">
        <v>15570</v>
      </c>
      <c r="D1121" s="22" t="s">
        <v>180</v>
      </c>
      <c r="E1121" s="22" t="s">
        <v>12453</v>
      </c>
      <c r="F1121" s="22" t="s">
        <v>634</v>
      </c>
      <c r="G1121" s="22" t="s">
        <v>12560</v>
      </c>
      <c r="H1121" s="23" t="s">
        <v>15571</v>
      </c>
    </row>
    <row r="1122" spans="1:8" ht="16" x14ac:dyDescent="0.2">
      <c r="A1122" t="str">
        <f t="shared" si="17"/>
        <v>Michael Perone Barracuda Networks</v>
      </c>
      <c r="B1122" s="22" t="s">
        <v>15572</v>
      </c>
      <c r="C1122" s="22" t="s">
        <v>15573</v>
      </c>
      <c r="D1122" s="22" t="s">
        <v>15574</v>
      </c>
      <c r="E1122" s="22" t="s">
        <v>12453</v>
      </c>
      <c r="F1122" s="22" t="s">
        <v>12454</v>
      </c>
      <c r="G1122" s="22" t="s">
        <v>12455</v>
      </c>
      <c r="H1122" s="23" t="s">
        <v>15576</v>
      </c>
    </row>
    <row r="1123" spans="1:8" ht="16" x14ac:dyDescent="0.2">
      <c r="A1123" t="str">
        <f t="shared" si="17"/>
        <v>Alexey Potapov reOrder Technologies Inc</v>
      </c>
      <c r="B1123" s="22" t="s">
        <v>15578</v>
      </c>
      <c r="C1123" s="22" t="s">
        <v>15579</v>
      </c>
      <c r="D1123" s="22" t="s">
        <v>180</v>
      </c>
      <c r="E1123" s="22" t="s">
        <v>12453</v>
      </c>
      <c r="F1123" s="22" t="s">
        <v>12454</v>
      </c>
      <c r="G1123" s="22" t="s">
        <v>12560</v>
      </c>
      <c r="H1123" s="23" t="s">
        <v>15580</v>
      </c>
    </row>
    <row r="1124" spans="1:8" ht="16" x14ac:dyDescent="0.2">
      <c r="A1124" t="str">
        <f t="shared" si="17"/>
        <v>Ari Ginsberg Cognilyze</v>
      </c>
      <c r="B1124" s="22" t="s">
        <v>15581</v>
      </c>
      <c r="C1124" s="22" t="s">
        <v>15582</v>
      </c>
      <c r="D1124" s="22" t="s">
        <v>15583</v>
      </c>
      <c r="E1124" s="22" t="s">
        <v>12453</v>
      </c>
      <c r="F1124" s="22" t="s">
        <v>634</v>
      </c>
      <c r="G1124" s="22" t="s">
        <v>12560</v>
      </c>
      <c r="H1124" s="23" t="s">
        <v>15584</v>
      </c>
    </row>
    <row r="1125" spans="1:8" ht="16" x14ac:dyDescent="0.2">
      <c r="A1125" t="str">
        <f t="shared" si="17"/>
        <v>Mike Malek EcomLeads</v>
      </c>
      <c r="B1125" s="22" t="s">
        <v>15585</v>
      </c>
      <c r="C1125" s="22" t="s">
        <v>15586</v>
      </c>
      <c r="D1125" s="22" t="s">
        <v>180</v>
      </c>
      <c r="E1125" s="22" t="s">
        <v>12453</v>
      </c>
      <c r="F1125" s="22" t="s">
        <v>634</v>
      </c>
      <c r="G1125" s="22" t="s">
        <v>13083</v>
      </c>
      <c r="H1125" s="23" t="s">
        <v>15587</v>
      </c>
    </row>
    <row r="1126" spans="1:8" ht="16" x14ac:dyDescent="0.2">
      <c r="A1126" t="str">
        <f t="shared" si="17"/>
        <v>Geoff Baum Grandata</v>
      </c>
      <c r="B1126" s="22" t="s">
        <v>15588</v>
      </c>
      <c r="C1126" s="22" t="s">
        <v>15589</v>
      </c>
      <c r="D1126" s="22" t="s">
        <v>15590</v>
      </c>
      <c r="E1126" s="22" t="s">
        <v>12453</v>
      </c>
      <c r="F1126" s="22" t="s">
        <v>634</v>
      </c>
      <c r="G1126" s="22" t="s">
        <v>12455</v>
      </c>
      <c r="H1126" s="23" t="s">
        <v>15592</v>
      </c>
    </row>
    <row r="1127" spans="1:8" ht="16" x14ac:dyDescent="0.2">
      <c r="A1127" t="str">
        <f t="shared" si="17"/>
        <v>Mark Zambratto ColorOf LLC</v>
      </c>
      <c r="B1127" s="22" t="s">
        <v>15594</v>
      </c>
      <c r="C1127" s="22" t="s">
        <v>15595</v>
      </c>
      <c r="D1127" s="22" t="s">
        <v>15596</v>
      </c>
      <c r="E1127" s="22" t="s">
        <v>12453</v>
      </c>
      <c r="F1127" s="22" t="s">
        <v>634</v>
      </c>
      <c r="G1127" s="22" t="s">
        <v>12560</v>
      </c>
      <c r="H1127" s="23" t="s">
        <v>15598</v>
      </c>
    </row>
    <row r="1128" spans="1:8" ht="16" x14ac:dyDescent="0.2">
      <c r="A1128" t="str">
        <f t="shared" si="17"/>
        <v>Anthony Reynolds Refill</v>
      </c>
      <c r="B1128" s="22" t="s">
        <v>15599</v>
      </c>
      <c r="C1128" s="22" t="s">
        <v>15600</v>
      </c>
      <c r="D1128" s="22" t="s">
        <v>15601</v>
      </c>
      <c r="E1128" s="22" t="s">
        <v>12453</v>
      </c>
      <c r="F1128" s="22" t="s">
        <v>12454</v>
      </c>
      <c r="G1128" s="22" t="s">
        <v>12812</v>
      </c>
      <c r="H1128" s="23" t="s">
        <v>15603</v>
      </c>
    </row>
    <row r="1129" spans="1:8" ht="16" x14ac:dyDescent="0.2">
      <c r="B1129" s="22"/>
      <c r="C1129" s="22"/>
      <c r="D1129" s="22"/>
      <c r="E1129" s="22"/>
      <c r="F1129" s="24"/>
      <c r="G1129" s="24"/>
      <c r="H1129" s="24"/>
    </row>
  </sheetData>
  <hyperlinks>
    <hyperlink ref="C2" r:id="rId1"/>
    <hyperlink ref="C3" r:id="rId2"/>
    <hyperlink ref="C4" r:id="rId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"/>
  <sheetViews>
    <sheetView workbookViewId="0">
      <pane xSplit="8" topLeftCell="I1" activePane="topRight" state="frozen"/>
      <selection pane="topRight" activeCell="J2" sqref="J2"/>
    </sheetView>
  </sheetViews>
  <sheetFormatPr baseColWidth="10" defaultColWidth="14.5" defaultRowHeight="15.75" customHeight="1" x14ac:dyDescent="0.15"/>
  <cols>
    <col min="1" max="2" width="11" customWidth="1"/>
    <col min="3" max="3" width="24.5" customWidth="1"/>
    <col min="8" max="8" width="9.83203125" customWidth="1"/>
  </cols>
  <sheetData>
    <row r="1" spans="1:27" ht="16" x14ac:dyDescent="0.2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7" t="s">
        <v>23</v>
      </c>
      <c r="T1" s="7" t="s">
        <v>24</v>
      </c>
      <c r="U1" s="9" t="s">
        <v>25</v>
      </c>
      <c r="V1" s="10" t="s">
        <v>26</v>
      </c>
      <c r="W1" s="7" t="s">
        <v>27</v>
      </c>
      <c r="X1" s="7" t="s">
        <v>36</v>
      </c>
      <c r="Y1" s="7" t="s">
        <v>37</v>
      </c>
      <c r="Z1" s="7" t="s">
        <v>38</v>
      </c>
      <c r="AA1" s="11" t="s">
        <v>39</v>
      </c>
    </row>
    <row r="2" spans="1:27" ht="16" x14ac:dyDescent="0.2">
      <c r="A2" s="8" t="s">
        <v>40</v>
      </c>
      <c r="B2" s="8" t="s">
        <v>41</v>
      </c>
      <c r="C2" s="8" t="s">
        <v>42</v>
      </c>
      <c r="D2" s="8" t="s">
        <v>43</v>
      </c>
      <c r="E2" s="8" t="s">
        <v>44</v>
      </c>
      <c r="F2" s="12" t="s">
        <v>45</v>
      </c>
      <c r="G2" s="8" t="s">
        <v>46</v>
      </c>
      <c r="H2" s="3">
        <v>351</v>
      </c>
      <c r="I2" s="12" t="s">
        <v>47</v>
      </c>
      <c r="J2" s="13" t="s">
        <v>48</v>
      </c>
      <c r="K2" s="8" t="s">
        <v>50</v>
      </c>
      <c r="L2" s="8" t="s">
        <v>51</v>
      </c>
      <c r="M2" s="8" t="s">
        <v>52</v>
      </c>
      <c r="N2" s="8" t="s">
        <v>53</v>
      </c>
      <c r="O2" s="8" t="s">
        <v>54</v>
      </c>
      <c r="P2" s="8" t="s">
        <v>55</v>
      </c>
      <c r="Q2" s="13" t="s">
        <v>57</v>
      </c>
      <c r="R2" s="8" t="s">
        <v>58</v>
      </c>
      <c r="S2" s="3">
        <v>2598</v>
      </c>
      <c r="T2" s="3">
        <v>1</v>
      </c>
      <c r="U2" s="14" t="str">
        <f t="shared" ref="U2:U9" ca="1" si="0">IFERROR(__xludf.DUMMYFUNCTION("lower( trim ( (REGEXEXTRACT(D2,""^(?:https?:\/\/)?(?:[^@\n]+@)?(?:www\.)?([^:\/\n]+)""))))"),"modsquad.com")</f>
        <v>modsquad.com</v>
      </c>
      <c r="V2" s="15" t="str">
        <f t="shared" ref="V2:V9" ca="1" si="1">IF(LEN(TRIM(D2))= 0,"",CONCATENATE("domains = domains.concat(", CHAR(34), U2, CHAR(34), ");"))</f>
        <v>domains = domains.concat("modsquad.com");</v>
      </c>
      <c r="W2">
        <f>VLOOKUP(C2,'Copy of Pivot Position'!A:C,3,FALSE)</f>
        <v>10</v>
      </c>
      <c r="X2">
        <f t="shared" ref="X2:X10" si="2">IF(D2="","",COUNTIF($D$1:D1,D2))</f>
        <v>0</v>
      </c>
      <c r="Y2">
        <f t="shared" ref="Y2:Y10" si="3">IF(F2="","",COUNTIF($F$1:F2,F2))</f>
        <v>1</v>
      </c>
      <c r="AA2" s="16">
        <f t="shared" ref="AA2:AA10" si="4">(0.5-ABS(1-PERCENTRANK(H:H,H2)-0.5))*2</f>
        <v>1</v>
      </c>
    </row>
    <row r="3" spans="1:27" ht="16" x14ac:dyDescent="0.2">
      <c r="A3" s="8" t="s">
        <v>136</v>
      </c>
      <c r="B3" s="8" t="s">
        <v>137</v>
      </c>
      <c r="C3" s="8" t="s">
        <v>42</v>
      </c>
      <c r="D3" s="8" t="s">
        <v>138</v>
      </c>
      <c r="E3" s="8" t="s">
        <v>139</v>
      </c>
      <c r="F3" s="12" t="s">
        <v>140</v>
      </c>
      <c r="G3" s="8" t="s">
        <v>46</v>
      </c>
      <c r="H3" s="3">
        <v>352</v>
      </c>
      <c r="I3" s="12" t="s">
        <v>145</v>
      </c>
      <c r="J3" s="13" t="s">
        <v>147</v>
      </c>
      <c r="K3" s="8" t="s">
        <v>50</v>
      </c>
      <c r="L3" s="8" t="s">
        <v>120</v>
      </c>
      <c r="M3" s="8" t="s">
        <v>52</v>
      </c>
      <c r="N3" s="8" t="s">
        <v>150</v>
      </c>
      <c r="O3" s="8" t="s">
        <v>54</v>
      </c>
      <c r="P3" s="8" t="s">
        <v>152</v>
      </c>
      <c r="Q3" s="13" t="s">
        <v>153</v>
      </c>
      <c r="R3" s="8" t="s">
        <v>154</v>
      </c>
      <c r="S3" s="3">
        <v>1037</v>
      </c>
      <c r="T3" s="3">
        <v>1</v>
      </c>
      <c r="U3" s="14" t="str">
        <f t="shared" ca="1" si="0"/>
        <v>modsquad.com</v>
      </c>
      <c r="V3" s="15" t="str">
        <f t="shared" ca="1" si="1"/>
        <v>domains = domains.concat("modsquad.com");</v>
      </c>
      <c r="W3">
        <f>VLOOKUP(C3,'Copy of Pivot Position'!A:C,3,FALSE)</f>
        <v>10</v>
      </c>
      <c r="X3">
        <f t="shared" si="2"/>
        <v>0</v>
      </c>
      <c r="Y3">
        <f t="shared" si="3"/>
        <v>1</v>
      </c>
      <c r="AA3" s="16">
        <f t="shared" si="4"/>
        <v>0.75</v>
      </c>
    </row>
    <row r="4" spans="1:27" ht="16" x14ac:dyDescent="0.2">
      <c r="A4" s="8" t="s">
        <v>112</v>
      </c>
      <c r="B4" s="8" t="s">
        <v>179</v>
      </c>
      <c r="C4" s="8" t="s">
        <v>180</v>
      </c>
      <c r="D4" s="8" t="s">
        <v>181</v>
      </c>
      <c r="E4" s="8" t="s">
        <v>182</v>
      </c>
      <c r="F4" s="12" t="s">
        <v>183</v>
      </c>
      <c r="G4" s="8" t="s">
        <v>188</v>
      </c>
      <c r="H4" s="3">
        <v>347</v>
      </c>
      <c r="I4" s="12" t="s">
        <v>189</v>
      </c>
      <c r="J4" s="13" t="s">
        <v>190</v>
      </c>
      <c r="K4" s="8" t="s">
        <v>50</v>
      </c>
      <c r="L4" s="8" t="s">
        <v>120</v>
      </c>
      <c r="M4" s="8" t="s">
        <v>52</v>
      </c>
      <c r="N4" s="8" t="s">
        <v>193</v>
      </c>
      <c r="O4" s="8" t="s">
        <v>195</v>
      </c>
      <c r="P4" s="8" t="s">
        <v>196</v>
      </c>
      <c r="Q4" s="13" t="s">
        <v>199</v>
      </c>
      <c r="R4" s="8" t="s">
        <v>201</v>
      </c>
      <c r="S4" s="3">
        <v>1646</v>
      </c>
      <c r="T4" s="3">
        <v>1</v>
      </c>
      <c r="U4" s="14" t="str">
        <f t="shared" ca="1" si="0"/>
        <v>modsquad.com</v>
      </c>
      <c r="V4" s="15" t="str">
        <f t="shared" ca="1" si="1"/>
        <v>domains = domains.concat("modsquad.com");</v>
      </c>
      <c r="W4">
        <f>VLOOKUP(C4,'Copy of Pivot Position'!A:C,3,FALSE)</f>
        <v>10</v>
      </c>
      <c r="X4">
        <f t="shared" si="2"/>
        <v>0</v>
      </c>
      <c r="Y4">
        <f t="shared" si="3"/>
        <v>1</v>
      </c>
      <c r="Z4" s="3">
        <v>0</v>
      </c>
      <c r="AA4" s="16">
        <f t="shared" si="4"/>
        <v>0.75</v>
      </c>
    </row>
    <row r="5" spans="1:27" ht="16" x14ac:dyDescent="0.2">
      <c r="A5" s="8" t="s">
        <v>223</v>
      </c>
      <c r="B5" s="8" t="s">
        <v>224</v>
      </c>
      <c r="C5" s="8" t="s">
        <v>42</v>
      </c>
      <c r="D5" s="8" t="s">
        <v>225</v>
      </c>
      <c r="E5" s="8" t="s">
        <v>226</v>
      </c>
      <c r="F5" s="12" t="s">
        <v>227</v>
      </c>
      <c r="G5" s="8" t="s">
        <v>49</v>
      </c>
      <c r="H5" s="3">
        <v>358</v>
      </c>
      <c r="I5" s="12" t="s">
        <v>228</v>
      </c>
      <c r="J5" s="13" t="s">
        <v>229</v>
      </c>
      <c r="K5" s="8" t="s">
        <v>50</v>
      </c>
      <c r="L5" s="8" t="s">
        <v>120</v>
      </c>
      <c r="M5" s="8" t="s">
        <v>52</v>
      </c>
      <c r="N5" s="8" t="s">
        <v>234</v>
      </c>
      <c r="O5" s="8" t="s">
        <v>236</v>
      </c>
      <c r="P5" s="8" t="s">
        <v>237</v>
      </c>
      <c r="Q5" s="13" t="s">
        <v>238</v>
      </c>
      <c r="R5" s="8" t="s">
        <v>239</v>
      </c>
      <c r="S5" s="3">
        <v>2444</v>
      </c>
      <c r="T5" s="3">
        <v>1</v>
      </c>
      <c r="U5" s="14" t="str">
        <f t="shared" ca="1" si="0"/>
        <v>modsquad.com</v>
      </c>
      <c r="V5" s="15" t="str">
        <f t="shared" ca="1" si="1"/>
        <v>domains = domains.concat("modsquad.com");</v>
      </c>
      <c r="W5">
        <f>VLOOKUP(C5,'Copy of Pivot Position'!A:C,3,FALSE)</f>
        <v>10</v>
      </c>
      <c r="X5">
        <f t="shared" si="2"/>
        <v>0</v>
      </c>
      <c r="Y5">
        <f t="shared" si="3"/>
        <v>1</v>
      </c>
      <c r="AA5" s="16">
        <f t="shared" si="4"/>
        <v>0.5</v>
      </c>
    </row>
    <row r="6" spans="1:27" ht="16" x14ac:dyDescent="0.2">
      <c r="A6" s="8" t="s">
        <v>262</v>
      </c>
      <c r="B6" s="8" t="s">
        <v>264</v>
      </c>
      <c r="C6" s="8" t="s">
        <v>42</v>
      </c>
      <c r="D6" s="8" t="s">
        <v>265</v>
      </c>
      <c r="E6" s="8" t="s">
        <v>267</v>
      </c>
      <c r="F6" s="12" t="s">
        <v>270</v>
      </c>
      <c r="G6" s="8" t="s">
        <v>49</v>
      </c>
      <c r="H6" s="3">
        <v>358</v>
      </c>
      <c r="I6" s="12" t="s">
        <v>271</v>
      </c>
      <c r="J6" s="13" t="s">
        <v>272</v>
      </c>
      <c r="K6" s="8" t="s">
        <v>50</v>
      </c>
      <c r="L6" s="8" t="s">
        <v>120</v>
      </c>
      <c r="M6" s="8" t="s">
        <v>52</v>
      </c>
      <c r="N6" s="8" t="s">
        <v>273</v>
      </c>
      <c r="O6" s="8" t="s">
        <v>275</v>
      </c>
      <c r="P6" s="8" t="s">
        <v>277</v>
      </c>
      <c r="Q6" s="13" t="s">
        <v>278</v>
      </c>
      <c r="R6" s="8" t="s">
        <v>281</v>
      </c>
      <c r="S6" s="3">
        <v>582</v>
      </c>
      <c r="T6" s="3">
        <v>2</v>
      </c>
      <c r="U6" s="14" t="str">
        <f t="shared" ca="1" si="0"/>
        <v>modsquad.com</v>
      </c>
      <c r="V6" s="15" t="str">
        <f t="shared" ca="1" si="1"/>
        <v>domains = domains.concat("modsquad.com");</v>
      </c>
      <c r="W6">
        <f>VLOOKUP(C6,'Copy of Pivot Position'!A:C,3,FALSE)</f>
        <v>10</v>
      </c>
      <c r="X6">
        <f t="shared" si="2"/>
        <v>0</v>
      </c>
      <c r="Y6">
        <f t="shared" si="3"/>
        <v>1</v>
      </c>
      <c r="AA6" s="16">
        <f t="shared" si="4"/>
        <v>0.5</v>
      </c>
    </row>
    <row r="7" spans="1:27" ht="16" x14ac:dyDescent="0.2">
      <c r="A7" s="8" t="s">
        <v>301</v>
      </c>
      <c r="B7" s="8" t="s">
        <v>303</v>
      </c>
      <c r="C7" s="8" t="s">
        <v>304</v>
      </c>
      <c r="D7" s="8" t="s">
        <v>305</v>
      </c>
      <c r="E7" s="8" t="s">
        <v>306</v>
      </c>
      <c r="F7" s="12" t="s">
        <v>307</v>
      </c>
      <c r="G7" s="8" t="s">
        <v>70</v>
      </c>
      <c r="H7" s="3">
        <v>358</v>
      </c>
      <c r="I7" s="12" t="s">
        <v>313</v>
      </c>
      <c r="J7" s="13" t="s">
        <v>316</v>
      </c>
      <c r="K7" s="8" t="s">
        <v>50</v>
      </c>
      <c r="L7" s="8" t="s">
        <v>51</v>
      </c>
      <c r="M7" s="8" t="s">
        <v>52</v>
      </c>
      <c r="N7" s="8" t="s">
        <v>317</v>
      </c>
      <c r="O7" s="8" t="s">
        <v>97</v>
      </c>
      <c r="P7" s="8" t="s">
        <v>318</v>
      </c>
      <c r="Q7" s="13" t="s">
        <v>319</v>
      </c>
      <c r="R7" s="8" t="s">
        <v>320</v>
      </c>
      <c r="S7" s="3">
        <v>712</v>
      </c>
      <c r="T7" s="3">
        <v>2</v>
      </c>
      <c r="U7" s="14" t="str">
        <f t="shared" ca="1" si="0"/>
        <v>modsquad.com</v>
      </c>
      <c r="V7" s="15" t="str">
        <f t="shared" ca="1" si="1"/>
        <v>domains = domains.concat("modsquad.com");</v>
      </c>
      <c r="W7">
        <f>VLOOKUP(C7,'Copy of Pivot Position'!A:C,3,FALSE)</f>
        <v>9</v>
      </c>
      <c r="X7">
        <f t="shared" si="2"/>
        <v>0</v>
      </c>
      <c r="Y7">
        <f t="shared" si="3"/>
        <v>1</v>
      </c>
      <c r="AA7" s="16">
        <f t="shared" si="4"/>
        <v>0.5</v>
      </c>
    </row>
    <row r="8" spans="1:27" ht="16" x14ac:dyDescent="0.2">
      <c r="A8" s="8" t="s">
        <v>112</v>
      </c>
      <c r="B8" s="8" t="s">
        <v>179</v>
      </c>
      <c r="C8" s="8" t="s">
        <v>180</v>
      </c>
      <c r="D8" s="8" t="s">
        <v>891</v>
      </c>
      <c r="E8" s="8" t="s">
        <v>182</v>
      </c>
      <c r="F8" s="12" t="s">
        <v>183</v>
      </c>
      <c r="G8" s="8" t="s">
        <v>188</v>
      </c>
      <c r="H8" s="3">
        <v>346</v>
      </c>
      <c r="I8" s="12" t="s">
        <v>189</v>
      </c>
      <c r="J8" s="13" t="s">
        <v>897</v>
      </c>
      <c r="K8" s="8" t="s">
        <v>50</v>
      </c>
      <c r="L8" s="8" t="s">
        <v>51</v>
      </c>
      <c r="M8" s="8" t="s">
        <v>52</v>
      </c>
      <c r="N8" s="8" t="s">
        <v>193</v>
      </c>
      <c r="O8" s="8" t="s">
        <v>195</v>
      </c>
      <c r="P8" s="8" t="s">
        <v>196</v>
      </c>
      <c r="Q8" s="13" t="s">
        <v>199</v>
      </c>
      <c r="R8" s="8" t="s">
        <v>201</v>
      </c>
      <c r="S8" s="3">
        <v>1067</v>
      </c>
      <c r="T8" s="3">
        <v>1</v>
      </c>
      <c r="U8" s="14" t="str">
        <f t="shared" ca="1" si="0"/>
        <v>modsquad.com</v>
      </c>
      <c r="V8" s="15" t="str">
        <f t="shared" ca="1" si="1"/>
        <v>domains = domains.concat("modsquad.com");</v>
      </c>
      <c r="W8">
        <f>VLOOKUP(C8,'Copy of Pivot Position'!A:C,3,FALSE)</f>
        <v>10</v>
      </c>
      <c r="X8">
        <f t="shared" si="2"/>
        <v>0</v>
      </c>
      <c r="Y8">
        <f t="shared" si="3"/>
        <v>2</v>
      </c>
      <c r="AA8" s="16">
        <f t="shared" si="4"/>
        <v>0</v>
      </c>
    </row>
    <row r="9" spans="1:27" ht="16" x14ac:dyDescent="0.2">
      <c r="A9" s="8" t="s">
        <v>338</v>
      </c>
      <c r="B9" s="8" t="s">
        <v>340</v>
      </c>
      <c r="C9" s="8" t="s">
        <v>42</v>
      </c>
      <c r="D9" s="8" t="s">
        <v>342</v>
      </c>
      <c r="E9" s="8" t="s">
        <v>343</v>
      </c>
      <c r="F9" s="12" t="s">
        <v>344</v>
      </c>
      <c r="G9" s="8" t="s">
        <v>70</v>
      </c>
      <c r="H9" s="3">
        <v>346</v>
      </c>
      <c r="I9" s="12" t="s">
        <v>345</v>
      </c>
      <c r="J9" s="13" t="s">
        <v>346</v>
      </c>
      <c r="K9" s="8" t="s">
        <v>50</v>
      </c>
      <c r="L9" s="8" t="s">
        <v>120</v>
      </c>
      <c r="M9" s="8" t="s">
        <v>347</v>
      </c>
      <c r="N9" s="8" t="s">
        <v>348</v>
      </c>
      <c r="O9" s="8" t="s">
        <v>348</v>
      </c>
      <c r="P9" s="13" t="s">
        <v>349</v>
      </c>
      <c r="Q9" s="13" t="s">
        <v>350</v>
      </c>
      <c r="R9" s="8" t="s">
        <v>351</v>
      </c>
      <c r="S9" s="3">
        <v>2548</v>
      </c>
      <c r="T9" s="3">
        <v>1</v>
      </c>
      <c r="U9" s="14" t="str">
        <f t="shared" ca="1" si="0"/>
        <v>modsquad.com</v>
      </c>
      <c r="V9" s="15" t="str">
        <f t="shared" ca="1" si="1"/>
        <v>domains = domains.concat("modsquad.com");</v>
      </c>
      <c r="W9">
        <f>VLOOKUP(C9,'Copy of Pivot Position'!A:C,3,FALSE)</f>
        <v>10</v>
      </c>
      <c r="X9">
        <f t="shared" si="2"/>
        <v>0</v>
      </c>
      <c r="Y9">
        <f t="shared" si="3"/>
        <v>1</v>
      </c>
      <c r="AA9" s="16">
        <f t="shared" si="4"/>
        <v>0</v>
      </c>
    </row>
    <row r="10" spans="1:27" ht="15.75" customHeight="1" x14ac:dyDescent="0.15">
      <c r="A10" s="8" t="s">
        <v>830</v>
      </c>
      <c r="B10" s="8" t="s">
        <v>11860</v>
      </c>
      <c r="C10" s="8" t="s">
        <v>304</v>
      </c>
      <c r="D10" s="8" t="s">
        <v>11861</v>
      </c>
      <c r="E10" s="8" t="s">
        <v>182</v>
      </c>
      <c r="F10" s="12" t="s">
        <v>183</v>
      </c>
      <c r="G10" s="8" t="s">
        <v>188</v>
      </c>
      <c r="H10" s="3">
        <v>346</v>
      </c>
      <c r="I10" s="12" t="s">
        <v>11862</v>
      </c>
      <c r="J10" s="13" t="s">
        <v>11863</v>
      </c>
      <c r="K10" s="8" t="s">
        <v>50</v>
      </c>
      <c r="L10" s="8" t="s">
        <v>120</v>
      </c>
      <c r="M10" s="8" t="s">
        <v>52</v>
      </c>
      <c r="N10" s="8" t="s">
        <v>193</v>
      </c>
      <c r="O10" s="8" t="s">
        <v>195</v>
      </c>
      <c r="P10" s="8" t="s">
        <v>196</v>
      </c>
      <c r="Q10" s="13" t="s">
        <v>199</v>
      </c>
      <c r="R10" s="8" t="s">
        <v>201</v>
      </c>
      <c r="S10" s="3">
        <v>494</v>
      </c>
      <c r="T10" s="3">
        <v>2</v>
      </c>
      <c r="V10" s="18"/>
      <c r="W10">
        <f>VLOOKUP(C10,'Copy of Pivot Position'!A:C,3,FALSE)</f>
        <v>9</v>
      </c>
      <c r="X10">
        <f t="shared" si="2"/>
        <v>0</v>
      </c>
      <c r="Y10">
        <f t="shared" si="3"/>
        <v>3</v>
      </c>
      <c r="Z10" s="3">
        <v>0</v>
      </c>
      <c r="AA10" s="16">
        <f t="shared" si="4"/>
        <v>0</v>
      </c>
    </row>
    <row r="11" spans="1:27" ht="16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3"/>
      <c r="T11" s="3"/>
      <c r="U11" s="14"/>
      <c r="V11" s="15"/>
      <c r="AA11" s="16"/>
    </row>
    <row r="12" spans="1:27" ht="16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3"/>
      <c r="T12" s="3"/>
      <c r="U12" s="14"/>
      <c r="V12" s="15"/>
      <c r="AA12" s="16"/>
    </row>
    <row r="13" spans="1:27" ht="16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3"/>
      <c r="T13" s="3"/>
      <c r="U13" s="14"/>
      <c r="V13" s="15"/>
      <c r="AA13" s="16"/>
    </row>
    <row r="14" spans="1:27" ht="16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3"/>
      <c r="T14" s="3"/>
      <c r="U14" s="14"/>
      <c r="V14" s="15"/>
      <c r="AA14" s="16"/>
    </row>
    <row r="15" spans="1:27" ht="16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3"/>
      <c r="T15" s="3"/>
      <c r="U15" s="14"/>
      <c r="V15" s="15"/>
      <c r="AA15" s="16"/>
    </row>
    <row r="16" spans="1:27" ht="16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3"/>
      <c r="T16" s="3"/>
      <c r="U16" s="14"/>
      <c r="V16" s="15"/>
      <c r="AA16" s="16"/>
    </row>
    <row r="17" spans="1:27" ht="16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3"/>
      <c r="T17" s="3"/>
      <c r="U17" s="14"/>
      <c r="V17" s="15"/>
      <c r="AA17" s="16"/>
    </row>
    <row r="18" spans="1:27" ht="16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3"/>
      <c r="T18" s="3"/>
      <c r="U18" s="14"/>
      <c r="V18" s="15"/>
      <c r="AA18" s="16"/>
    </row>
    <row r="19" spans="1:27" ht="16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3"/>
      <c r="T19" s="3"/>
      <c r="U19" s="14"/>
      <c r="V19" s="15"/>
      <c r="AA19" s="16"/>
    </row>
    <row r="20" spans="1:27" ht="16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3"/>
      <c r="T20" s="3"/>
      <c r="U20" s="14"/>
      <c r="V20" s="15"/>
      <c r="AA20" s="16"/>
    </row>
    <row r="21" spans="1:27" ht="16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3"/>
      <c r="T21" s="3"/>
      <c r="U21" s="14"/>
      <c r="V21" s="15"/>
      <c r="AA21" s="16"/>
    </row>
    <row r="22" spans="1:27" ht="16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3"/>
      <c r="T22" s="3"/>
      <c r="U22" s="14"/>
      <c r="V22" s="15"/>
      <c r="AA22" s="16"/>
    </row>
    <row r="23" spans="1:27" ht="16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3"/>
      <c r="T23" s="3"/>
      <c r="U23" s="14"/>
      <c r="V23" s="15"/>
      <c r="AA23" s="16"/>
    </row>
    <row r="24" spans="1:27" ht="16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3"/>
      <c r="T24" s="3"/>
      <c r="U24" s="14"/>
      <c r="V24" s="15"/>
      <c r="AA24" s="16"/>
    </row>
    <row r="25" spans="1:27" ht="16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3"/>
      <c r="T25" s="3"/>
      <c r="U25" s="14"/>
      <c r="V25" s="15"/>
      <c r="AA25" s="16"/>
    </row>
    <row r="26" spans="1:27" ht="16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3"/>
      <c r="T26" s="3"/>
      <c r="U26" s="14"/>
      <c r="V26" s="15"/>
      <c r="AA26" s="16"/>
    </row>
    <row r="27" spans="1:27" ht="16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3"/>
      <c r="T27" s="3"/>
      <c r="U27" s="14"/>
      <c r="V27" s="15"/>
      <c r="AA27" s="16"/>
    </row>
    <row r="28" spans="1:27" ht="16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3"/>
      <c r="T28" s="3"/>
      <c r="U28" s="14"/>
      <c r="V28" s="15"/>
      <c r="AA28" s="16"/>
    </row>
    <row r="29" spans="1:27" ht="16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3"/>
      <c r="T29" s="3"/>
      <c r="U29" s="14"/>
      <c r="V29" s="15"/>
      <c r="AA29" s="16"/>
    </row>
    <row r="30" spans="1:27" ht="16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3"/>
      <c r="T30" s="3"/>
      <c r="U30" s="14"/>
      <c r="V30" s="15"/>
      <c r="AA30" s="16"/>
    </row>
    <row r="31" spans="1:27" ht="16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3"/>
      <c r="T31" s="3"/>
      <c r="U31" s="14"/>
      <c r="V31" s="15"/>
      <c r="AA31" s="16"/>
    </row>
    <row r="32" spans="1:27" ht="16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3"/>
      <c r="T32" s="3"/>
      <c r="U32" s="14"/>
      <c r="V32" s="15"/>
      <c r="AA32" s="16"/>
    </row>
    <row r="33" spans="1:27" ht="16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3"/>
      <c r="T33" s="3"/>
      <c r="U33" s="14"/>
      <c r="V33" s="15"/>
      <c r="AA33" s="16"/>
    </row>
    <row r="34" spans="1:27" ht="16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3"/>
      <c r="T34" s="3"/>
      <c r="U34" s="14"/>
      <c r="V34" s="15"/>
      <c r="AA34" s="16"/>
    </row>
    <row r="35" spans="1:27" ht="16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3"/>
      <c r="T35" s="3"/>
      <c r="U35" s="14"/>
      <c r="V35" s="15"/>
      <c r="AA35" s="16"/>
    </row>
    <row r="36" spans="1:27" ht="16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3"/>
      <c r="T36" s="3"/>
      <c r="U36" s="14"/>
      <c r="V36" s="15"/>
      <c r="AA36" s="16"/>
    </row>
    <row r="37" spans="1:27" ht="16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3"/>
      <c r="T37" s="3"/>
      <c r="U37" s="14"/>
      <c r="V37" s="15"/>
      <c r="AA37" s="16"/>
    </row>
    <row r="38" spans="1:27" ht="16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3"/>
      <c r="T38" s="3"/>
      <c r="U38" s="14"/>
      <c r="V38" s="15"/>
      <c r="AA38" s="16"/>
    </row>
    <row r="39" spans="1:27" ht="16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3"/>
      <c r="T39" s="3"/>
      <c r="U39" s="14"/>
      <c r="V39" s="15"/>
      <c r="AA39" s="16"/>
    </row>
    <row r="40" spans="1:27" ht="16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3"/>
      <c r="T40" s="3"/>
      <c r="U40" s="14"/>
      <c r="V40" s="15"/>
      <c r="AA40" s="16"/>
    </row>
    <row r="41" spans="1:27" ht="16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3"/>
      <c r="T41" s="3"/>
      <c r="U41" s="14"/>
      <c r="V41" s="15"/>
      <c r="AA41" s="16"/>
    </row>
    <row r="42" spans="1:27" ht="16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3"/>
      <c r="T42" s="3"/>
      <c r="U42" s="14"/>
      <c r="V42" s="15"/>
      <c r="AA42" s="16"/>
    </row>
    <row r="43" spans="1:27" ht="16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3"/>
      <c r="T43" s="3"/>
      <c r="U43" s="14"/>
      <c r="V43" s="15"/>
      <c r="AA43" s="16"/>
    </row>
    <row r="44" spans="1:27" ht="16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3"/>
      <c r="T44" s="3"/>
      <c r="U44" s="14"/>
      <c r="V44" s="15"/>
      <c r="AA44" s="16"/>
    </row>
    <row r="45" spans="1:27" ht="16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3"/>
      <c r="T45" s="3"/>
      <c r="U45" s="14"/>
      <c r="V45" s="15"/>
      <c r="AA45" s="16"/>
    </row>
    <row r="46" spans="1:27" ht="16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3"/>
      <c r="T46" s="3"/>
      <c r="U46" s="14"/>
      <c r="V46" s="15"/>
      <c r="AA46" s="16"/>
    </row>
    <row r="47" spans="1:27" ht="16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3"/>
      <c r="T47" s="3"/>
      <c r="U47" s="14"/>
      <c r="V47" s="15"/>
      <c r="AA47" s="16"/>
    </row>
    <row r="48" spans="1:27" ht="16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3"/>
      <c r="T48" s="3"/>
      <c r="U48" s="14"/>
      <c r="V48" s="15"/>
      <c r="AA48" s="16"/>
    </row>
    <row r="49" spans="1:27" ht="16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3"/>
      <c r="T49" s="3"/>
      <c r="U49" s="14"/>
      <c r="V49" s="15"/>
      <c r="AA49" s="16"/>
    </row>
    <row r="50" spans="1:27" ht="16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3"/>
      <c r="T50" s="3"/>
      <c r="U50" s="14"/>
      <c r="V50" s="15"/>
      <c r="AA50" s="16"/>
    </row>
    <row r="51" spans="1:27" ht="16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3"/>
      <c r="T51" s="3"/>
      <c r="U51" s="14"/>
      <c r="V51" s="15"/>
      <c r="AA51" s="16"/>
    </row>
    <row r="52" spans="1:27" ht="16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3"/>
      <c r="T52" s="3"/>
      <c r="U52" s="14"/>
      <c r="V52" s="15"/>
      <c r="AA52" s="16"/>
    </row>
    <row r="53" spans="1:27" ht="16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3"/>
      <c r="T53" s="3"/>
      <c r="U53" s="14"/>
      <c r="V53" s="15"/>
      <c r="AA53" s="16"/>
    </row>
    <row r="54" spans="1:27" ht="16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3"/>
      <c r="T54" s="3"/>
      <c r="U54" s="14"/>
      <c r="V54" s="15"/>
      <c r="AA54" s="16"/>
    </row>
    <row r="55" spans="1:27" ht="16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3"/>
      <c r="T55" s="3"/>
      <c r="U55" s="14"/>
      <c r="V55" s="15"/>
      <c r="AA55" s="16"/>
    </row>
    <row r="56" spans="1:27" ht="16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3"/>
      <c r="T56" s="3"/>
      <c r="U56" s="14"/>
      <c r="V56" s="15"/>
      <c r="AA56" s="16"/>
    </row>
    <row r="57" spans="1:27" ht="16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3"/>
      <c r="T57" s="3"/>
      <c r="U57" s="14"/>
      <c r="V57" s="15"/>
      <c r="AA57" s="16"/>
    </row>
    <row r="58" spans="1:27" ht="16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3"/>
      <c r="T58" s="3"/>
      <c r="U58" s="14"/>
      <c r="V58" s="15"/>
      <c r="AA58" s="16"/>
    </row>
    <row r="59" spans="1:27" ht="16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3"/>
      <c r="T59" s="3"/>
      <c r="U59" s="14"/>
      <c r="V59" s="15"/>
      <c r="AA59" s="16"/>
    </row>
    <row r="60" spans="1:27" ht="16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3"/>
      <c r="T60" s="3"/>
      <c r="U60" s="14"/>
      <c r="V60" s="15"/>
      <c r="AA60" s="16"/>
    </row>
    <row r="61" spans="1:27" ht="16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3"/>
      <c r="T61" s="3"/>
      <c r="U61" s="14"/>
      <c r="V61" s="15"/>
      <c r="AA61" s="16"/>
    </row>
    <row r="62" spans="1:27" ht="16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3"/>
      <c r="T62" s="3"/>
      <c r="U62" s="14"/>
      <c r="V62" s="15"/>
      <c r="AA62" s="16"/>
    </row>
    <row r="63" spans="1:27" ht="16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3"/>
      <c r="T63" s="3"/>
      <c r="U63" s="14"/>
      <c r="V63" s="15"/>
      <c r="AA63" s="16"/>
    </row>
    <row r="64" spans="1:27" ht="16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3"/>
      <c r="T64" s="3"/>
      <c r="U64" s="14"/>
      <c r="V64" s="15"/>
      <c r="AA64" s="16"/>
    </row>
    <row r="65" spans="1:27" ht="16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3"/>
      <c r="T65" s="3"/>
      <c r="U65" s="14"/>
      <c r="V65" s="15"/>
      <c r="AA65" s="16"/>
    </row>
    <row r="66" spans="1:27" ht="16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3"/>
      <c r="T66" s="3"/>
      <c r="U66" s="14"/>
      <c r="V66" s="15"/>
      <c r="AA66" s="16"/>
    </row>
    <row r="67" spans="1:27" ht="16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3"/>
      <c r="T67" s="3"/>
      <c r="U67" s="14"/>
      <c r="V67" s="15"/>
      <c r="AA67" s="16"/>
    </row>
    <row r="68" spans="1:27" ht="16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3"/>
      <c r="T68" s="3"/>
      <c r="U68" s="14"/>
      <c r="V68" s="15"/>
      <c r="AA68" s="16"/>
    </row>
    <row r="69" spans="1:27" ht="16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3"/>
      <c r="T69" s="3"/>
      <c r="U69" s="14"/>
      <c r="V69" s="15"/>
      <c r="AA69" s="16"/>
    </row>
    <row r="70" spans="1:27" ht="16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3"/>
      <c r="T70" s="3"/>
      <c r="U70" s="14"/>
      <c r="V70" s="15"/>
      <c r="AA70" s="16"/>
    </row>
    <row r="71" spans="1:27" ht="16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3"/>
      <c r="T71" s="3"/>
      <c r="U71" s="14"/>
      <c r="V71" s="15"/>
      <c r="AA71" s="16"/>
    </row>
    <row r="72" spans="1:27" ht="16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3"/>
      <c r="T72" s="3"/>
      <c r="U72" s="14"/>
      <c r="V72" s="15"/>
      <c r="AA72" s="16"/>
    </row>
    <row r="73" spans="1:27" ht="16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3"/>
      <c r="T73" s="3"/>
      <c r="U73" s="14"/>
      <c r="V73" s="15"/>
      <c r="AA73" s="16"/>
    </row>
    <row r="74" spans="1:27" ht="16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3"/>
      <c r="T74" s="3"/>
      <c r="U74" s="14"/>
      <c r="V74" s="15"/>
      <c r="AA74" s="16"/>
    </row>
    <row r="75" spans="1:27" ht="16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3"/>
      <c r="T75" s="3"/>
      <c r="U75" s="14"/>
      <c r="V75" s="15"/>
      <c r="AA75" s="16"/>
    </row>
    <row r="76" spans="1:27" ht="16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3"/>
      <c r="T76" s="3"/>
      <c r="U76" s="14"/>
      <c r="V76" s="15"/>
      <c r="AA76" s="16"/>
    </row>
    <row r="77" spans="1:27" ht="16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3"/>
      <c r="T77" s="3"/>
      <c r="U77" s="14"/>
      <c r="V77" s="15"/>
      <c r="AA77" s="16"/>
    </row>
    <row r="78" spans="1:27" ht="16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3"/>
      <c r="T78" s="3"/>
      <c r="U78" s="14"/>
      <c r="V78" s="15"/>
      <c r="AA78" s="16"/>
    </row>
    <row r="79" spans="1:27" ht="16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3"/>
      <c r="T79" s="3"/>
      <c r="U79" s="14"/>
      <c r="V79" s="15"/>
      <c r="AA79" s="16"/>
    </row>
    <row r="80" spans="1:27" ht="16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3"/>
      <c r="T80" s="3"/>
      <c r="U80" s="14"/>
      <c r="V80" s="15"/>
      <c r="AA80" s="16"/>
    </row>
    <row r="81" spans="1:27" ht="16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3"/>
      <c r="T81" s="3"/>
      <c r="U81" s="14"/>
      <c r="V81" s="15"/>
      <c r="AA81" s="16"/>
    </row>
    <row r="82" spans="1:27" ht="16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3"/>
      <c r="T82" s="3"/>
      <c r="U82" s="14"/>
      <c r="V82" s="15"/>
      <c r="AA82" s="16"/>
    </row>
    <row r="83" spans="1:27" ht="16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3"/>
      <c r="T83" s="3"/>
      <c r="U83" s="14"/>
      <c r="V83" s="15"/>
      <c r="AA83" s="16"/>
    </row>
    <row r="84" spans="1:27" ht="16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3"/>
      <c r="T84" s="3"/>
      <c r="U84" s="14"/>
      <c r="V84" s="15"/>
      <c r="AA84" s="16"/>
    </row>
    <row r="85" spans="1:27" ht="16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3"/>
      <c r="T85" s="3"/>
      <c r="U85" s="14"/>
      <c r="V85" s="15"/>
      <c r="AA85" s="16"/>
    </row>
    <row r="86" spans="1:27" ht="16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3"/>
      <c r="T86" s="3"/>
      <c r="U86" s="14"/>
      <c r="V86" s="15"/>
      <c r="AA86" s="16"/>
    </row>
    <row r="87" spans="1:27" ht="16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3"/>
      <c r="T87" s="3"/>
      <c r="U87" s="14"/>
      <c r="V87" s="15"/>
      <c r="AA87" s="16"/>
    </row>
    <row r="88" spans="1:27" ht="16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3"/>
      <c r="T88" s="3"/>
      <c r="U88" s="14"/>
      <c r="V88" s="15"/>
      <c r="AA88" s="16"/>
    </row>
    <row r="89" spans="1:27" ht="16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3"/>
      <c r="T89" s="3"/>
      <c r="U89" s="14"/>
      <c r="V89" s="15"/>
      <c r="AA89" s="16"/>
    </row>
    <row r="90" spans="1:27" ht="16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3"/>
      <c r="T90" s="3"/>
      <c r="U90" s="14"/>
      <c r="V90" s="15"/>
      <c r="AA90" s="16"/>
    </row>
    <row r="91" spans="1:27" ht="16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3"/>
      <c r="T91" s="3"/>
      <c r="U91" s="14"/>
      <c r="V91" s="15"/>
      <c r="AA91" s="16"/>
    </row>
    <row r="92" spans="1:27" ht="16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3"/>
      <c r="T92" s="3"/>
      <c r="U92" s="14"/>
      <c r="V92" s="15"/>
      <c r="AA92" s="16"/>
    </row>
    <row r="93" spans="1:27" ht="16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3"/>
      <c r="T93" s="3"/>
      <c r="U93" s="14"/>
      <c r="V93" s="15"/>
      <c r="AA93" s="16"/>
    </row>
    <row r="94" spans="1:27" ht="16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3"/>
      <c r="T94" s="3"/>
      <c r="U94" s="14"/>
      <c r="V94" s="15"/>
      <c r="AA94" s="16"/>
    </row>
    <row r="95" spans="1:27" ht="16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3"/>
      <c r="T95" s="3"/>
      <c r="U95" s="14"/>
      <c r="V95" s="15"/>
      <c r="AA95" s="16"/>
    </row>
    <row r="96" spans="1:27" ht="16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3"/>
      <c r="T96" s="3"/>
      <c r="U96" s="14"/>
      <c r="V96" s="15"/>
      <c r="AA96" s="16"/>
    </row>
    <row r="97" spans="1:27" ht="16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3"/>
      <c r="T97" s="3"/>
      <c r="U97" s="14"/>
      <c r="V97" s="15"/>
      <c r="AA97" s="16"/>
    </row>
    <row r="98" spans="1:27" ht="16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3"/>
      <c r="T98" s="3"/>
      <c r="U98" s="14"/>
      <c r="V98" s="15"/>
      <c r="AA98" s="16"/>
    </row>
    <row r="99" spans="1:27" ht="16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3"/>
      <c r="T99" s="3"/>
      <c r="U99" s="14"/>
      <c r="V99" s="15"/>
      <c r="AA99" s="16"/>
    </row>
    <row r="100" spans="1:27" ht="16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3"/>
      <c r="T100" s="3"/>
      <c r="U100" s="14"/>
      <c r="V100" s="15"/>
      <c r="AA100" s="16"/>
    </row>
    <row r="101" spans="1:27" ht="16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3"/>
      <c r="T101" s="3"/>
      <c r="U101" s="14"/>
      <c r="V101" s="15"/>
      <c r="AA101" s="16"/>
    </row>
    <row r="102" spans="1:27" ht="16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3"/>
      <c r="T102" s="3"/>
      <c r="U102" s="14"/>
      <c r="V102" s="15"/>
      <c r="AA102" s="16"/>
    </row>
    <row r="103" spans="1:27" ht="16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3"/>
      <c r="T103" s="3"/>
      <c r="U103" s="14"/>
      <c r="V103" s="15"/>
      <c r="AA103" s="16"/>
    </row>
    <row r="104" spans="1:27" ht="16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3"/>
      <c r="T104" s="3"/>
      <c r="U104" s="14"/>
      <c r="V104" s="15"/>
      <c r="AA104" s="16"/>
    </row>
    <row r="105" spans="1:27" ht="16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3"/>
      <c r="T105" s="3"/>
      <c r="U105" s="14"/>
      <c r="V105" s="15"/>
      <c r="AA105" s="16"/>
    </row>
  </sheetData>
  <hyperlinks>
    <hyperlink ref="F2" r:id="rId1"/>
    <hyperlink ref="I2" r:id="rId2"/>
    <hyperlink ref="F3" r:id="rId3"/>
    <hyperlink ref="I3" r:id="rId4"/>
    <hyperlink ref="F4" r:id="rId5"/>
    <hyperlink ref="I4" r:id="rId6"/>
    <hyperlink ref="F5" r:id="rId7"/>
    <hyperlink ref="I5" r:id="rId8"/>
    <hyperlink ref="F6" r:id="rId9"/>
    <hyperlink ref="I6" r:id="rId10"/>
    <hyperlink ref="F7" r:id="rId11"/>
    <hyperlink ref="I7" r:id="rId12"/>
    <hyperlink ref="F8" r:id="rId13"/>
    <hyperlink ref="I8" r:id="rId14"/>
    <hyperlink ref="F9" r:id="rId15"/>
    <hyperlink ref="I9" r:id="rId16"/>
    <hyperlink ref="F10" r:id="rId17"/>
    <hyperlink ref="I10" r:id="rId18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"/>
  <sheetViews>
    <sheetView workbookViewId="0"/>
  </sheetViews>
  <sheetFormatPr baseColWidth="10" defaultColWidth="14.5" defaultRowHeight="15.75" customHeight="1" x14ac:dyDescent="0.15"/>
  <sheetData>
    <row r="1" spans="1:26" ht="15.75" customHeight="1" x14ac:dyDescent="0.15">
      <c r="A1" s="3" t="s">
        <v>15834</v>
      </c>
    </row>
    <row r="3" spans="1:26" ht="15.75" customHeight="1" x14ac:dyDescent="0.15">
      <c r="A3" s="3" t="s">
        <v>15835</v>
      </c>
    </row>
    <row r="4" spans="1:26" ht="15.75" customHeight="1" x14ac:dyDescent="0.15">
      <c r="A4" s="3" t="s">
        <v>15837</v>
      </c>
    </row>
    <row r="6" spans="1:26" ht="15.75" customHeight="1" x14ac:dyDescent="0.15">
      <c r="A6" s="1" t="s">
        <v>15839</v>
      </c>
      <c r="B6" s="1" t="s">
        <v>15841</v>
      </c>
      <c r="C6" s="1" t="s">
        <v>15842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15">
      <c r="A7" s="3" t="s">
        <v>15844</v>
      </c>
      <c r="B7" s="3" t="s">
        <v>15845</v>
      </c>
      <c r="C7" s="3">
        <v>376</v>
      </c>
      <c r="D7" s="3" t="s">
        <v>15847</v>
      </c>
    </row>
    <row r="8" spans="1:26" ht="15.75" customHeight="1" x14ac:dyDescent="0.15">
      <c r="A8" s="3" t="s">
        <v>161</v>
      </c>
      <c r="B8" s="3" t="s">
        <v>15849</v>
      </c>
      <c r="C8" s="3">
        <v>326</v>
      </c>
      <c r="D8" s="3" t="s">
        <v>15847</v>
      </c>
    </row>
    <row r="9" spans="1:26" ht="15.75" customHeight="1" x14ac:dyDescent="0.15">
      <c r="A9" s="3" t="s">
        <v>15850</v>
      </c>
      <c r="B9" s="3" t="s">
        <v>15851</v>
      </c>
      <c r="C9" s="3">
        <v>281</v>
      </c>
      <c r="D9" s="3" t="s">
        <v>15847</v>
      </c>
    </row>
    <row r="10" spans="1:26" ht="15.75" customHeight="1" x14ac:dyDescent="0.15">
      <c r="A10" s="3" t="s">
        <v>15854</v>
      </c>
      <c r="B10" s="3" t="s">
        <v>15845</v>
      </c>
      <c r="C10" s="3">
        <v>216</v>
      </c>
      <c r="D10" s="3" t="s">
        <v>15847</v>
      </c>
    </row>
    <row r="11" spans="1:26" ht="15.75" customHeight="1" x14ac:dyDescent="0.15">
      <c r="A11" s="3" t="s">
        <v>15855</v>
      </c>
      <c r="B11" s="3" t="s">
        <v>15851</v>
      </c>
      <c r="C11" s="3">
        <v>198</v>
      </c>
      <c r="D11" s="3" t="s">
        <v>15847</v>
      </c>
    </row>
    <row r="12" spans="1:26" ht="15.75" customHeight="1" x14ac:dyDescent="0.15">
      <c r="A12" s="3" t="s">
        <v>4487</v>
      </c>
      <c r="B12" s="3" t="s">
        <v>15849</v>
      </c>
      <c r="C12" s="3">
        <v>190</v>
      </c>
      <c r="D12" s="3" t="s">
        <v>15847</v>
      </c>
    </row>
    <row r="13" spans="1:26" ht="15.75" customHeight="1" x14ac:dyDescent="0.15">
      <c r="A13" s="3" t="s">
        <v>15856</v>
      </c>
      <c r="B13" s="3" t="s">
        <v>15849</v>
      </c>
      <c r="C13" s="3">
        <v>186</v>
      </c>
      <c r="D13" s="3" t="s">
        <v>15847</v>
      </c>
    </row>
    <row r="14" spans="1:26" ht="15.75" customHeight="1" x14ac:dyDescent="0.15">
      <c r="A14" s="3" t="s">
        <v>15857</v>
      </c>
      <c r="B14" s="3" t="s">
        <v>15849</v>
      </c>
      <c r="C14" s="3">
        <v>185</v>
      </c>
      <c r="D14" s="3" t="s">
        <v>15847</v>
      </c>
    </row>
    <row r="15" spans="1:26" ht="15.75" customHeight="1" x14ac:dyDescent="0.15">
      <c r="A15" s="3" t="s">
        <v>15858</v>
      </c>
      <c r="B15" s="3" t="s">
        <v>15849</v>
      </c>
      <c r="C15" s="3">
        <v>181</v>
      </c>
      <c r="D15" s="3" t="s">
        <v>15847</v>
      </c>
    </row>
    <row r="16" spans="1:26" ht="15.75" customHeight="1" x14ac:dyDescent="0.15">
      <c r="A16" s="3" t="s">
        <v>15859</v>
      </c>
      <c r="B16" s="3" t="s">
        <v>15849</v>
      </c>
      <c r="C16" s="3">
        <v>179</v>
      </c>
      <c r="D16" s="3" t="s">
        <v>15847</v>
      </c>
    </row>
    <row r="17" spans="1:4" ht="15.75" customHeight="1" x14ac:dyDescent="0.15">
      <c r="A17" s="3" t="s">
        <v>15860</v>
      </c>
      <c r="B17" s="3" t="s">
        <v>15851</v>
      </c>
      <c r="C17" s="3">
        <v>168</v>
      </c>
      <c r="D17" s="3" t="s">
        <v>15847</v>
      </c>
    </row>
    <row r="18" spans="1:4" ht="15.75" customHeight="1" x14ac:dyDescent="0.15">
      <c r="A18" s="3" t="s">
        <v>15861</v>
      </c>
      <c r="B18" s="3" t="s">
        <v>15849</v>
      </c>
      <c r="C18" s="3">
        <v>157</v>
      </c>
      <c r="D18" s="3" t="s">
        <v>15847</v>
      </c>
    </row>
    <row r="19" spans="1:4" ht="15.75" customHeight="1" x14ac:dyDescent="0.15">
      <c r="A19" s="3" t="s">
        <v>15862</v>
      </c>
      <c r="B19" s="3" t="s">
        <v>15863</v>
      </c>
      <c r="C19" s="3">
        <v>148</v>
      </c>
      <c r="D19" s="3" t="s">
        <v>15847</v>
      </c>
    </row>
    <row r="20" spans="1:4" ht="15.75" customHeight="1" x14ac:dyDescent="0.15">
      <c r="A20" s="3" t="s">
        <v>15864</v>
      </c>
      <c r="B20" s="3" t="s">
        <v>15851</v>
      </c>
      <c r="C20" s="3">
        <v>139</v>
      </c>
      <c r="D20" s="3" t="s">
        <v>15847</v>
      </c>
    </row>
    <row r="21" spans="1:4" ht="15.75" customHeight="1" x14ac:dyDescent="0.15">
      <c r="A21" s="3" t="s">
        <v>15865</v>
      </c>
      <c r="B21" s="3" t="s">
        <v>15849</v>
      </c>
      <c r="C21" s="3">
        <v>116</v>
      </c>
      <c r="D21" s="3" t="s">
        <v>15847</v>
      </c>
    </row>
    <row r="22" spans="1:4" ht="15.75" customHeight="1" x14ac:dyDescent="0.15">
      <c r="A22" s="3" t="s">
        <v>15867</v>
      </c>
      <c r="B22" s="3" t="s">
        <v>15851</v>
      </c>
      <c r="C22" s="3">
        <v>111</v>
      </c>
      <c r="D22" s="3" t="s">
        <v>15847</v>
      </c>
    </row>
    <row r="23" spans="1:4" ht="15.75" customHeight="1" x14ac:dyDescent="0.15">
      <c r="A23" s="3" t="s">
        <v>15869</v>
      </c>
      <c r="B23" s="3" t="s">
        <v>15849</v>
      </c>
      <c r="C23" s="3">
        <v>110</v>
      </c>
      <c r="D23" s="3" t="s">
        <v>15847</v>
      </c>
    </row>
    <row r="24" spans="1:4" ht="15.75" customHeight="1" x14ac:dyDescent="0.15">
      <c r="A24" s="3" t="s">
        <v>15870</v>
      </c>
      <c r="B24" s="3" t="s">
        <v>15851</v>
      </c>
      <c r="C24" s="3">
        <v>108</v>
      </c>
      <c r="D24" s="3" t="s">
        <v>15847</v>
      </c>
    </row>
    <row r="25" spans="1:4" ht="15.75" customHeight="1" x14ac:dyDescent="0.15">
      <c r="A25" s="3" t="s">
        <v>2303</v>
      </c>
      <c r="B25" s="3" t="s">
        <v>15849</v>
      </c>
      <c r="C25" s="3">
        <v>106</v>
      </c>
      <c r="D25" s="3" t="s">
        <v>15847</v>
      </c>
    </row>
    <row r="26" spans="1:4" ht="15.75" customHeight="1" x14ac:dyDescent="0.15">
      <c r="A26" s="3" t="s">
        <v>15872</v>
      </c>
      <c r="B26" s="3" t="s">
        <v>15851</v>
      </c>
      <c r="C26" s="3">
        <v>105</v>
      </c>
      <c r="D26" s="3" t="s">
        <v>15847</v>
      </c>
    </row>
    <row r="27" spans="1:4" ht="15.75" customHeight="1" x14ac:dyDescent="0.15">
      <c r="A27" s="3" t="s">
        <v>15875</v>
      </c>
      <c r="B27" s="3" t="s">
        <v>15849</v>
      </c>
      <c r="C27" s="3">
        <v>103</v>
      </c>
      <c r="D27" s="3" t="s">
        <v>15847</v>
      </c>
    </row>
    <row r="28" spans="1:4" ht="15.75" customHeight="1" x14ac:dyDescent="0.15">
      <c r="A28" s="3" t="s">
        <v>15877</v>
      </c>
      <c r="B28" s="3" t="s">
        <v>15878</v>
      </c>
      <c r="C28" s="3">
        <v>97</v>
      </c>
      <c r="D28" s="3" t="s">
        <v>15847</v>
      </c>
    </row>
    <row r="29" spans="1:4" ht="15.75" customHeight="1" x14ac:dyDescent="0.15">
      <c r="A29" s="3" t="s">
        <v>15880</v>
      </c>
      <c r="B29" s="3" t="s">
        <v>15845</v>
      </c>
      <c r="C29" s="3">
        <v>93</v>
      </c>
      <c r="D29" s="3" t="s">
        <v>15847</v>
      </c>
    </row>
    <row r="30" spans="1:4" ht="15.75" customHeight="1" x14ac:dyDescent="0.15">
      <c r="A30" s="3" t="s">
        <v>15881</v>
      </c>
      <c r="B30" s="3" t="s">
        <v>15882</v>
      </c>
      <c r="C30" s="3">
        <v>80</v>
      </c>
      <c r="D30" s="3" t="s">
        <v>15847</v>
      </c>
    </row>
    <row r="31" spans="1:4" ht="15.75" customHeight="1" x14ac:dyDescent="0.15">
      <c r="A31" s="3" t="s">
        <v>15883</v>
      </c>
      <c r="B31" s="3" t="s">
        <v>15851</v>
      </c>
      <c r="C31" s="3">
        <v>77</v>
      </c>
      <c r="D31" s="3" t="s">
        <v>15847</v>
      </c>
    </row>
    <row r="32" spans="1:4" ht="15.75" customHeight="1" x14ac:dyDescent="0.15">
      <c r="A32" s="3" t="s">
        <v>15884</v>
      </c>
      <c r="B32" s="3" t="s">
        <v>15878</v>
      </c>
      <c r="C32" s="3">
        <v>72</v>
      </c>
      <c r="D32" s="3" t="s">
        <v>15847</v>
      </c>
    </row>
    <row r="33" spans="1:4" ht="15.75" customHeight="1" x14ac:dyDescent="0.15">
      <c r="A33" s="3" t="s">
        <v>15885</v>
      </c>
      <c r="B33" s="3" t="s">
        <v>15851</v>
      </c>
      <c r="C33" s="3">
        <v>70</v>
      </c>
      <c r="D33" s="3" t="s">
        <v>15847</v>
      </c>
    </row>
    <row r="34" spans="1:4" ht="15.75" customHeight="1" x14ac:dyDescent="0.15">
      <c r="A34" s="3" t="s">
        <v>15886</v>
      </c>
      <c r="B34" s="3" t="s">
        <v>15849</v>
      </c>
      <c r="C34" s="3">
        <v>67</v>
      </c>
      <c r="D34" s="3" t="s">
        <v>15847</v>
      </c>
    </row>
    <row r="35" spans="1:4" ht="15.75" customHeight="1" x14ac:dyDescent="0.15">
      <c r="A35" s="3" t="s">
        <v>15887</v>
      </c>
      <c r="B35" s="3" t="s">
        <v>15849</v>
      </c>
      <c r="C35" s="3">
        <v>66</v>
      </c>
      <c r="D35" s="3" t="s">
        <v>15847</v>
      </c>
    </row>
    <row r="36" spans="1:4" ht="15.75" customHeight="1" x14ac:dyDescent="0.15">
      <c r="A36" s="3" t="s">
        <v>15888</v>
      </c>
      <c r="B36" s="3" t="s">
        <v>15849</v>
      </c>
      <c r="C36" s="3">
        <v>65</v>
      </c>
      <c r="D36" s="3" t="s">
        <v>15847</v>
      </c>
    </row>
    <row r="37" spans="1:4" ht="15.75" customHeight="1" x14ac:dyDescent="0.15">
      <c r="A37" s="3" t="s">
        <v>15889</v>
      </c>
      <c r="B37" s="3" t="s">
        <v>15890</v>
      </c>
      <c r="C37" s="3">
        <v>64</v>
      </c>
      <c r="D37" s="3" t="s">
        <v>15847</v>
      </c>
    </row>
    <row r="38" spans="1:4" ht="15.75" customHeight="1" x14ac:dyDescent="0.15">
      <c r="A38" s="3" t="s">
        <v>15891</v>
      </c>
      <c r="B38" s="3" t="s">
        <v>15849</v>
      </c>
      <c r="C38" s="3">
        <v>59</v>
      </c>
      <c r="D38" s="3" t="s">
        <v>15847</v>
      </c>
    </row>
    <row r="39" spans="1:4" ht="15.75" customHeight="1" x14ac:dyDescent="0.15">
      <c r="A39" s="3" t="s">
        <v>15892</v>
      </c>
      <c r="B39" s="3" t="s">
        <v>15849</v>
      </c>
      <c r="C39" s="3">
        <v>59</v>
      </c>
      <c r="D39" s="3" t="s">
        <v>15847</v>
      </c>
    </row>
    <row r="40" spans="1:4" ht="15.75" customHeight="1" x14ac:dyDescent="0.15">
      <c r="A40" s="3" t="s">
        <v>15893</v>
      </c>
      <c r="B40" s="3" t="s">
        <v>15849</v>
      </c>
      <c r="C40" s="3">
        <v>56</v>
      </c>
      <c r="D40" s="3" t="s">
        <v>15847</v>
      </c>
    </row>
    <row r="41" spans="1:4" ht="15.75" customHeight="1" x14ac:dyDescent="0.15">
      <c r="A41" s="3" t="s">
        <v>15894</v>
      </c>
      <c r="B41" s="3" t="s">
        <v>15896</v>
      </c>
      <c r="C41" s="3">
        <v>56</v>
      </c>
      <c r="D41" s="3" t="s">
        <v>15847</v>
      </c>
    </row>
    <row r="42" spans="1:4" ht="15.75" customHeight="1" x14ac:dyDescent="0.15">
      <c r="A42" s="3" t="s">
        <v>15898</v>
      </c>
      <c r="B42" s="3" t="s">
        <v>15849</v>
      </c>
      <c r="C42" s="3">
        <v>55</v>
      </c>
      <c r="D42" s="3" t="s">
        <v>15847</v>
      </c>
    </row>
    <row r="43" spans="1:4" ht="15.75" customHeight="1" x14ac:dyDescent="0.15">
      <c r="A43" s="3" t="s">
        <v>9384</v>
      </c>
      <c r="B43" s="3" t="s">
        <v>15849</v>
      </c>
      <c r="C43" s="3">
        <v>53</v>
      </c>
      <c r="D43" s="3" t="s">
        <v>15847</v>
      </c>
    </row>
    <row r="44" spans="1:4" ht="15.75" customHeight="1" x14ac:dyDescent="0.15">
      <c r="A44" s="3" t="s">
        <v>15900</v>
      </c>
      <c r="B44" s="3" t="s">
        <v>15851</v>
      </c>
      <c r="C44" s="3">
        <v>52</v>
      </c>
      <c r="D44" s="3" t="s">
        <v>15847</v>
      </c>
    </row>
    <row r="45" spans="1:4" ht="15.75" customHeight="1" x14ac:dyDescent="0.15">
      <c r="A45" s="3" t="s">
        <v>15903</v>
      </c>
      <c r="B45" s="3" t="s">
        <v>15849</v>
      </c>
      <c r="C45" s="3">
        <v>52</v>
      </c>
      <c r="D45" s="3" t="s">
        <v>15847</v>
      </c>
    </row>
    <row r="46" spans="1:4" ht="15.75" customHeight="1" x14ac:dyDescent="0.15">
      <c r="A46" s="3" t="s">
        <v>15904</v>
      </c>
      <c r="B46" s="3" t="s">
        <v>15851</v>
      </c>
      <c r="C46" s="3">
        <v>50</v>
      </c>
      <c r="D46" s="3" t="s">
        <v>15847</v>
      </c>
    </row>
    <row r="47" spans="1:4" ht="15.75" customHeight="1" x14ac:dyDescent="0.15">
      <c r="A47" s="3" t="s">
        <v>15905</v>
      </c>
      <c r="B47" s="3" t="s">
        <v>15849</v>
      </c>
      <c r="C47" s="3">
        <v>50</v>
      </c>
      <c r="D47" s="3" t="s">
        <v>15847</v>
      </c>
    </row>
    <row r="48" spans="1:4" ht="13" x14ac:dyDescent="0.15">
      <c r="A48" s="3" t="s">
        <v>15906</v>
      </c>
      <c r="B48" s="3" t="s">
        <v>15849</v>
      </c>
      <c r="C48" s="3">
        <v>46</v>
      </c>
      <c r="D48" s="3" t="s">
        <v>15847</v>
      </c>
    </row>
    <row r="49" spans="1:4" ht="13" x14ac:dyDescent="0.15">
      <c r="A49" s="3" t="s">
        <v>15907</v>
      </c>
      <c r="B49" s="3" t="s">
        <v>15849</v>
      </c>
      <c r="C49" s="3">
        <v>46</v>
      </c>
      <c r="D49" s="3" t="s">
        <v>15847</v>
      </c>
    </row>
    <row r="50" spans="1:4" ht="13" x14ac:dyDescent="0.15">
      <c r="A50" s="3" t="s">
        <v>15908</v>
      </c>
      <c r="B50" s="3" t="s">
        <v>15845</v>
      </c>
      <c r="C50" s="3">
        <v>45</v>
      </c>
      <c r="D50" s="3" t="s">
        <v>15847</v>
      </c>
    </row>
    <row r="51" spans="1:4" ht="13" x14ac:dyDescent="0.15">
      <c r="A51" s="3" t="s">
        <v>15909</v>
      </c>
      <c r="B51" s="3" t="s">
        <v>15849</v>
      </c>
      <c r="C51" s="3">
        <v>44</v>
      </c>
      <c r="D51" s="3" t="s">
        <v>15847</v>
      </c>
    </row>
    <row r="52" spans="1:4" ht="13" x14ac:dyDescent="0.15">
      <c r="A52" s="3" t="s">
        <v>15910</v>
      </c>
      <c r="B52" s="3" t="s">
        <v>15845</v>
      </c>
      <c r="C52" s="3">
        <v>43</v>
      </c>
      <c r="D52" s="3" t="s">
        <v>15847</v>
      </c>
    </row>
    <row r="53" spans="1:4" ht="13" x14ac:dyDescent="0.15">
      <c r="A53" s="3" t="s">
        <v>15911</v>
      </c>
      <c r="B53" s="3" t="s">
        <v>15845</v>
      </c>
      <c r="C53" s="3">
        <v>42</v>
      </c>
      <c r="D53" s="3" t="s">
        <v>15847</v>
      </c>
    </row>
    <row r="54" spans="1:4" ht="13" x14ac:dyDescent="0.15">
      <c r="A54" s="3" t="s">
        <v>15912</v>
      </c>
      <c r="B54" s="3" t="s">
        <v>15849</v>
      </c>
      <c r="C54" s="3">
        <v>42</v>
      </c>
      <c r="D54" s="3" t="s">
        <v>15847</v>
      </c>
    </row>
    <row r="55" spans="1:4" ht="13" x14ac:dyDescent="0.15">
      <c r="A55" s="3" t="s">
        <v>15913</v>
      </c>
      <c r="B55" s="3" t="s">
        <v>15845</v>
      </c>
      <c r="C55" s="3">
        <v>42</v>
      </c>
      <c r="D55" s="3" t="s">
        <v>15847</v>
      </c>
    </row>
    <row r="56" spans="1:4" ht="13" x14ac:dyDescent="0.15">
      <c r="A56" s="3" t="s">
        <v>15914</v>
      </c>
      <c r="B56" s="3" t="s">
        <v>15882</v>
      </c>
      <c r="C56" s="3">
        <v>41</v>
      </c>
      <c r="D56" s="3" t="s">
        <v>15847</v>
      </c>
    </row>
    <row r="57" spans="1:4" ht="13" x14ac:dyDescent="0.15">
      <c r="A57" s="3" t="s">
        <v>15915</v>
      </c>
      <c r="B57" s="3" t="s">
        <v>15849</v>
      </c>
      <c r="C57" s="3">
        <v>41</v>
      </c>
      <c r="D57" s="3" t="s">
        <v>15847</v>
      </c>
    </row>
    <row r="58" spans="1:4" ht="13" x14ac:dyDescent="0.15">
      <c r="A58" s="3" t="s">
        <v>15916</v>
      </c>
      <c r="B58" s="3" t="s">
        <v>15849</v>
      </c>
      <c r="C58" s="3">
        <v>41</v>
      </c>
      <c r="D58" s="3" t="s">
        <v>15847</v>
      </c>
    </row>
    <row r="59" spans="1:4" ht="13" x14ac:dyDescent="0.15">
      <c r="A59" s="3" t="s">
        <v>15917</v>
      </c>
      <c r="B59" s="3" t="s">
        <v>15845</v>
      </c>
      <c r="C59" s="3">
        <v>41</v>
      </c>
      <c r="D59" s="3" t="s">
        <v>15847</v>
      </c>
    </row>
    <row r="60" spans="1:4" ht="13" x14ac:dyDescent="0.15">
      <c r="A60" s="3" t="s">
        <v>15918</v>
      </c>
      <c r="B60" s="3" t="s">
        <v>15849</v>
      </c>
      <c r="C60" s="3">
        <v>40</v>
      </c>
      <c r="D60" s="3" t="s">
        <v>15847</v>
      </c>
    </row>
    <row r="61" spans="1:4" ht="13" x14ac:dyDescent="0.15">
      <c r="A61" s="3" t="s">
        <v>15919</v>
      </c>
      <c r="B61" s="3" t="s">
        <v>15921</v>
      </c>
      <c r="C61" s="3">
        <v>40</v>
      </c>
      <c r="D61" s="3" t="s">
        <v>15847</v>
      </c>
    </row>
    <row r="62" spans="1:4" ht="13" x14ac:dyDescent="0.15">
      <c r="A62" s="3" t="s">
        <v>15923</v>
      </c>
      <c r="B62" s="3" t="s">
        <v>15849</v>
      </c>
      <c r="C62" s="3">
        <v>39</v>
      </c>
      <c r="D62" s="3" t="s">
        <v>15847</v>
      </c>
    </row>
    <row r="63" spans="1:4" ht="13" x14ac:dyDescent="0.15">
      <c r="A63" s="3" t="s">
        <v>15926</v>
      </c>
      <c r="B63" s="3" t="s">
        <v>15849</v>
      </c>
      <c r="C63" s="3">
        <v>39</v>
      </c>
      <c r="D63" s="3" t="s">
        <v>15847</v>
      </c>
    </row>
    <row r="64" spans="1:4" ht="13" x14ac:dyDescent="0.15">
      <c r="A64" s="3" t="s">
        <v>7122</v>
      </c>
      <c r="B64" s="3" t="s">
        <v>15845</v>
      </c>
      <c r="C64" s="3">
        <v>38</v>
      </c>
      <c r="D64" s="3" t="s">
        <v>15847</v>
      </c>
    </row>
    <row r="65" spans="1:4" ht="13" x14ac:dyDescent="0.15">
      <c r="A65" s="3" t="s">
        <v>15927</v>
      </c>
      <c r="B65" s="3" t="s">
        <v>15845</v>
      </c>
      <c r="C65" s="3">
        <v>37</v>
      </c>
      <c r="D65" s="3" t="s">
        <v>15847</v>
      </c>
    </row>
    <row r="66" spans="1:4" ht="13" x14ac:dyDescent="0.15">
      <c r="A66" s="3" t="s">
        <v>15928</v>
      </c>
      <c r="B66" s="3" t="s">
        <v>15851</v>
      </c>
      <c r="C66" s="3">
        <v>37</v>
      </c>
      <c r="D66" s="3" t="s">
        <v>15847</v>
      </c>
    </row>
    <row r="67" spans="1:4" ht="13" x14ac:dyDescent="0.15">
      <c r="A67" s="3" t="s">
        <v>15929</v>
      </c>
      <c r="B67" s="3" t="s">
        <v>15882</v>
      </c>
      <c r="C67" s="3">
        <v>37</v>
      </c>
      <c r="D67" s="3" t="s">
        <v>15847</v>
      </c>
    </row>
    <row r="68" spans="1:4" ht="13" x14ac:dyDescent="0.15">
      <c r="A68" s="3" t="s">
        <v>15930</v>
      </c>
      <c r="B68" s="3" t="s">
        <v>15845</v>
      </c>
      <c r="C68" s="3">
        <v>37</v>
      </c>
      <c r="D68" s="3" t="s">
        <v>15847</v>
      </c>
    </row>
    <row r="69" spans="1:4" ht="13" x14ac:dyDescent="0.15">
      <c r="A69" s="3" t="s">
        <v>15931</v>
      </c>
      <c r="B69" s="3" t="s">
        <v>15849</v>
      </c>
      <c r="C69" s="3">
        <v>36</v>
      </c>
      <c r="D69" s="3" t="s">
        <v>15847</v>
      </c>
    </row>
    <row r="70" spans="1:4" ht="13" x14ac:dyDescent="0.15">
      <c r="A70" s="3" t="s">
        <v>15932</v>
      </c>
      <c r="B70" s="3" t="s">
        <v>15849</v>
      </c>
      <c r="C70" s="3">
        <v>35</v>
      </c>
      <c r="D70" s="3" t="s">
        <v>15847</v>
      </c>
    </row>
    <row r="71" spans="1:4" ht="13" x14ac:dyDescent="0.15">
      <c r="A71" s="3" t="s">
        <v>10715</v>
      </c>
      <c r="B71" s="3" t="s">
        <v>15933</v>
      </c>
      <c r="C71" s="3">
        <v>34</v>
      </c>
      <c r="D71" s="3" t="s">
        <v>15847</v>
      </c>
    </row>
    <row r="72" spans="1:4" ht="13" x14ac:dyDescent="0.15">
      <c r="A72" s="3" t="s">
        <v>2523</v>
      </c>
      <c r="B72" s="3" t="s">
        <v>15863</v>
      </c>
      <c r="C72" s="3">
        <v>34</v>
      </c>
      <c r="D72" s="3" t="s">
        <v>15847</v>
      </c>
    </row>
    <row r="73" spans="1:4" ht="13" x14ac:dyDescent="0.15">
      <c r="A73" s="3" t="s">
        <v>15934</v>
      </c>
      <c r="B73" s="3" t="s">
        <v>15845</v>
      </c>
      <c r="C73" s="3">
        <v>34</v>
      </c>
      <c r="D73" s="3" t="s">
        <v>15847</v>
      </c>
    </row>
    <row r="74" spans="1:4" ht="13" x14ac:dyDescent="0.15">
      <c r="A74" s="3" t="s">
        <v>15110</v>
      </c>
      <c r="B74" s="3" t="s">
        <v>15845</v>
      </c>
      <c r="C74" s="3">
        <v>34</v>
      </c>
      <c r="D74" s="3" t="s">
        <v>15847</v>
      </c>
    </row>
    <row r="75" spans="1:4" ht="13" x14ac:dyDescent="0.15">
      <c r="A75" s="3" t="s">
        <v>15935</v>
      </c>
      <c r="B75" s="3" t="s">
        <v>15882</v>
      </c>
      <c r="C75" s="3">
        <v>33</v>
      </c>
      <c r="D75" s="3" t="s">
        <v>15847</v>
      </c>
    </row>
    <row r="76" spans="1:4" ht="13" x14ac:dyDescent="0.15">
      <c r="A76" s="3" t="s">
        <v>9441</v>
      </c>
      <c r="B76" s="3" t="s">
        <v>15849</v>
      </c>
      <c r="C76" s="3">
        <v>33</v>
      </c>
      <c r="D76" s="3" t="s">
        <v>15847</v>
      </c>
    </row>
    <row r="77" spans="1:4" ht="13" x14ac:dyDescent="0.15">
      <c r="A77" s="3" t="s">
        <v>15936</v>
      </c>
      <c r="B77" s="3" t="s">
        <v>15882</v>
      </c>
      <c r="C77" s="3">
        <v>30</v>
      </c>
      <c r="D77" s="3" t="s">
        <v>15847</v>
      </c>
    </row>
    <row r="78" spans="1:4" ht="13" x14ac:dyDescent="0.15">
      <c r="A78" s="3" t="s">
        <v>15937</v>
      </c>
      <c r="B78" s="3" t="s">
        <v>15863</v>
      </c>
      <c r="C78" s="3">
        <v>29</v>
      </c>
      <c r="D78" s="3" t="s">
        <v>15847</v>
      </c>
    </row>
    <row r="79" spans="1:4" ht="13" x14ac:dyDescent="0.15">
      <c r="A79" s="3" t="s">
        <v>15938</v>
      </c>
      <c r="B79" s="3" t="s">
        <v>15845</v>
      </c>
      <c r="C79" s="3">
        <v>27</v>
      </c>
      <c r="D79" s="3" t="s">
        <v>15847</v>
      </c>
    </row>
    <row r="80" spans="1:4" ht="13" x14ac:dyDescent="0.15">
      <c r="A80" s="3" t="s">
        <v>15939</v>
      </c>
      <c r="B80" s="3" t="s">
        <v>15882</v>
      </c>
      <c r="C80" s="3">
        <v>27</v>
      </c>
      <c r="D80" s="3" t="s">
        <v>15847</v>
      </c>
    </row>
    <row r="81" spans="1:4" ht="13" x14ac:dyDescent="0.15">
      <c r="A81" s="3" t="s">
        <v>15940</v>
      </c>
      <c r="B81" s="3" t="s">
        <v>15845</v>
      </c>
      <c r="C81" s="3">
        <v>27</v>
      </c>
      <c r="D81" s="3" t="s">
        <v>15847</v>
      </c>
    </row>
    <row r="82" spans="1:4" ht="13" x14ac:dyDescent="0.15">
      <c r="A82" s="3" t="s">
        <v>15941</v>
      </c>
      <c r="B82" s="3" t="s">
        <v>15851</v>
      </c>
      <c r="C82" s="3">
        <v>27</v>
      </c>
      <c r="D82" s="3" t="s">
        <v>15847</v>
      </c>
    </row>
    <row r="83" spans="1:4" ht="13" x14ac:dyDescent="0.15">
      <c r="A83" s="3" t="s">
        <v>4453</v>
      </c>
      <c r="B83" s="3" t="s">
        <v>15863</v>
      </c>
      <c r="C83" s="3">
        <v>27</v>
      </c>
      <c r="D83" s="3" t="s">
        <v>15847</v>
      </c>
    </row>
    <row r="84" spans="1:4" ht="13" x14ac:dyDescent="0.15">
      <c r="A84" s="3" t="s">
        <v>1317</v>
      </c>
      <c r="B84" s="3" t="s">
        <v>15845</v>
      </c>
      <c r="C84" s="3">
        <v>26</v>
      </c>
      <c r="D84" s="3" t="s">
        <v>15847</v>
      </c>
    </row>
    <row r="85" spans="1:4" ht="13" x14ac:dyDescent="0.15">
      <c r="A85" s="3" t="s">
        <v>139</v>
      </c>
      <c r="B85" s="3" t="s">
        <v>15845</v>
      </c>
      <c r="C85" s="3">
        <v>26</v>
      </c>
      <c r="D85" s="3" t="s">
        <v>15847</v>
      </c>
    </row>
    <row r="86" spans="1:4" ht="13" x14ac:dyDescent="0.15">
      <c r="A86" s="3" t="s">
        <v>1896</v>
      </c>
      <c r="B86" s="3" t="s">
        <v>15882</v>
      </c>
      <c r="C86" s="3">
        <v>26</v>
      </c>
      <c r="D86" s="3" t="s">
        <v>15847</v>
      </c>
    </row>
    <row r="87" spans="1:4" ht="13" x14ac:dyDescent="0.15">
      <c r="A87" s="3" t="s">
        <v>15945</v>
      </c>
      <c r="B87" s="3" t="s">
        <v>15849</v>
      </c>
      <c r="C87" s="3">
        <v>25</v>
      </c>
      <c r="D87" s="3" t="s">
        <v>15847</v>
      </c>
    </row>
    <row r="88" spans="1:4" ht="13" x14ac:dyDescent="0.15">
      <c r="A88" s="3" t="s">
        <v>15946</v>
      </c>
      <c r="B88" s="3" t="s">
        <v>15845</v>
      </c>
      <c r="C88" s="3">
        <v>24</v>
      </c>
      <c r="D88" s="3" t="s">
        <v>15847</v>
      </c>
    </row>
    <row r="89" spans="1:4" ht="13" x14ac:dyDescent="0.15">
      <c r="A89" s="3" t="s">
        <v>15947</v>
      </c>
      <c r="B89" s="3" t="s">
        <v>15849</v>
      </c>
      <c r="C89" s="3">
        <v>23</v>
      </c>
      <c r="D89" s="3" t="s">
        <v>15847</v>
      </c>
    </row>
    <row r="90" spans="1:4" ht="13" x14ac:dyDescent="0.15">
      <c r="A90" s="3" t="s">
        <v>15948</v>
      </c>
      <c r="B90" s="3" t="s">
        <v>15949</v>
      </c>
      <c r="C90" s="3">
        <v>23</v>
      </c>
      <c r="D90" s="3" t="s">
        <v>15847</v>
      </c>
    </row>
    <row r="91" spans="1:4" ht="13" x14ac:dyDescent="0.15">
      <c r="A91" s="3" t="s">
        <v>15950</v>
      </c>
      <c r="B91" s="3" t="s">
        <v>15849</v>
      </c>
      <c r="C91" s="3">
        <v>22</v>
      </c>
      <c r="D91" s="3" t="s">
        <v>15847</v>
      </c>
    </row>
    <row r="92" spans="1:4" ht="13" x14ac:dyDescent="0.15">
      <c r="A92" s="3" t="s">
        <v>15951</v>
      </c>
      <c r="B92" s="3" t="s">
        <v>15845</v>
      </c>
      <c r="C92" s="3">
        <v>22</v>
      </c>
      <c r="D92" s="3" t="s">
        <v>15847</v>
      </c>
    </row>
    <row r="93" spans="1:4" ht="13" x14ac:dyDescent="0.15">
      <c r="A93" s="3" t="s">
        <v>15952</v>
      </c>
      <c r="B93" s="3" t="s">
        <v>15882</v>
      </c>
      <c r="C93" s="3">
        <v>22</v>
      </c>
      <c r="D93" s="3" t="s">
        <v>15847</v>
      </c>
    </row>
    <row r="94" spans="1:4" ht="13" x14ac:dyDescent="0.15">
      <c r="A94" s="3" t="s">
        <v>15953</v>
      </c>
      <c r="B94" s="3" t="s">
        <v>15845</v>
      </c>
      <c r="C94" s="3">
        <v>22</v>
      </c>
      <c r="D94" s="3" t="s">
        <v>15847</v>
      </c>
    </row>
    <row r="95" spans="1:4" ht="13" x14ac:dyDescent="0.15">
      <c r="A95" s="3" t="s">
        <v>15954</v>
      </c>
      <c r="B95" s="3" t="s">
        <v>15849</v>
      </c>
      <c r="C95" s="3">
        <v>22</v>
      </c>
      <c r="D95" s="3" t="s">
        <v>15847</v>
      </c>
    </row>
    <row r="96" spans="1:4" ht="13" x14ac:dyDescent="0.15">
      <c r="A96" s="3" t="s">
        <v>15955</v>
      </c>
      <c r="B96" s="3" t="s">
        <v>15849</v>
      </c>
      <c r="C96" s="3">
        <v>21</v>
      </c>
      <c r="D96" s="3" t="s">
        <v>15847</v>
      </c>
    </row>
    <row r="97" spans="1:4" ht="13" x14ac:dyDescent="0.15">
      <c r="A97" s="3" t="s">
        <v>15957</v>
      </c>
      <c r="B97" s="3" t="s">
        <v>15958</v>
      </c>
      <c r="C97" s="3">
        <v>21</v>
      </c>
      <c r="D97" s="3" t="s">
        <v>15847</v>
      </c>
    </row>
    <row r="98" spans="1:4" ht="13" x14ac:dyDescent="0.15">
      <c r="A98" s="3" t="s">
        <v>15960</v>
      </c>
      <c r="B98" s="3" t="s">
        <v>15882</v>
      </c>
      <c r="C98" s="3">
        <v>21</v>
      </c>
      <c r="D98" s="3" t="s">
        <v>15847</v>
      </c>
    </row>
    <row r="99" spans="1:4" ht="13" x14ac:dyDescent="0.15">
      <c r="A99" s="3" t="s">
        <v>15962</v>
      </c>
      <c r="B99" s="3" t="s">
        <v>15849</v>
      </c>
      <c r="C99" s="3">
        <v>21</v>
      </c>
      <c r="D99" s="3" t="s">
        <v>15847</v>
      </c>
    </row>
    <row r="100" spans="1:4" ht="13" x14ac:dyDescent="0.15">
      <c r="A100" s="3" t="s">
        <v>15963</v>
      </c>
      <c r="B100" s="3" t="s">
        <v>15921</v>
      </c>
      <c r="C100" s="3">
        <v>20</v>
      </c>
      <c r="D100" s="3" t="s">
        <v>15847</v>
      </c>
    </row>
    <row r="101" spans="1:4" ht="13" x14ac:dyDescent="0.15">
      <c r="A101" s="3" t="s">
        <v>15964</v>
      </c>
      <c r="B101" s="3" t="s">
        <v>15849</v>
      </c>
      <c r="C101" s="3">
        <v>20</v>
      </c>
      <c r="D101" s="3" t="s">
        <v>15847</v>
      </c>
    </row>
    <row r="102" spans="1:4" ht="13" x14ac:dyDescent="0.15">
      <c r="A102" s="3" t="s">
        <v>15965</v>
      </c>
      <c r="B102" s="3" t="s">
        <v>15845</v>
      </c>
      <c r="C102" s="3">
        <v>20</v>
      </c>
      <c r="D102" s="3" t="s">
        <v>15847</v>
      </c>
    </row>
    <row r="103" spans="1:4" ht="13" x14ac:dyDescent="0.15">
      <c r="A103" s="3" t="s">
        <v>15966</v>
      </c>
      <c r="B103" s="3" t="s">
        <v>15849</v>
      </c>
      <c r="C103" s="3">
        <v>19</v>
      </c>
      <c r="D103" s="3" t="s">
        <v>15847</v>
      </c>
    </row>
    <row r="104" spans="1:4" ht="13" x14ac:dyDescent="0.15">
      <c r="A104" s="3" t="s">
        <v>15967</v>
      </c>
      <c r="B104" s="3" t="s">
        <v>15882</v>
      </c>
      <c r="C104" s="3">
        <v>19</v>
      </c>
      <c r="D104" s="3" t="s">
        <v>15847</v>
      </c>
    </row>
    <row r="105" spans="1:4" ht="13" x14ac:dyDescent="0.15">
      <c r="A105" s="3" t="s">
        <v>15968</v>
      </c>
      <c r="B105" s="3" t="s">
        <v>15949</v>
      </c>
      <c r="C105" s="3">
        <v>19</v>
      </c>
      <c r="D105" s="3" t="s">
        <v>15847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LeadGibbon</vt:lpstr>
      <vt:lpstr>Temp</vt:lpstr>
      <vt:lpstr>Copy of LeadGibbon</vt:lpstr>
      <vt:lpstr>Pivot Position</vt:lpstr>
      <vt:lpstr>Copy of Pivot Position</vt:lpstr>
      <vt:lpstr>Searches</vt:lpstr>
      <vt:lpstr>testSet</vt:lpstr>
      <vt:lpstr>techList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2018-01-22T22:46:11Z</dcterms:created>
  <dcterms:modified xsi:type="dcterms:W3CDTF">2018-01-22T23:04:21Z</dcterms:modified>
</cp:coreProperties>
</file>